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tmp" ContentType="image/p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pivotTables/pivotTable1.xml" ContentType="application/vnd.openxmlformats-officedocument.spreadsheetml.pivot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429"/>
  <workbookPr/>
  <mc:AlternateContent xmlns:mc="http://schemas.openxmlformats.org/markup-compatibility/2006">
    <mc:Choice Requires="x15">
      <x15ac:absPath xmlns:x15ac="http://schemas.microsoft.com/office/spreadsheetml/2010/11/ac" url="C:\Users\jilmar.chaves\Downloads\Obra BR-232 Área Escape\"/>
    </mc:Choice>
  </mc:AlternateContent>
  <xr:revisionPtr revIDLastSave="0" documentId="13_ncr:1_{743C7D14-BD24-4616-97BE-B9691041D3FF}" xr6:coauthVersionLast="47" xr6:coauthVersionMax="47" xr10:uidLastSave="{00000000-0000-0000-0000-000000000000}"/>
  <bookViews>
    <workbookView xWindow="-120" yWindow="-120" windowWidth="29040" windowHeight="15720" tabRatio="851" xr2:uid="{00000000-000D-0000-FFFF-FFFF00000000}"/>
  </bookViews>
  <sheets>
    <sheet name="RESUMO_ONERADO" sheetId="9" r:id="rId1"/>
    <sheet name="P.O. ONERADO" sheetId="10" r:id="rId2"/>
    <sheet name="CRONOGRAMA ONE" sheetId="17" r:id="rId3"/>
    <sheet name="CURVA ABC" sheetId="38" r:id="rId4"/>
    <sheet name="ADM-Resumo" sheetId="21" r:id="rId5"/>
    <sheet name="ADM-Fixa" sheetId="22" r:id="rId6"/>
    <sheet name="ADM-Vinculada" sheetId="23" r:id="rId7"/>
    <sheet name="ADM-Variavel$" sheetId="24" r:id="rId8"/>
    <sheet name="ADM-Variavel" sheetId="25" r:id="rId9"/>
    <sheet name="MANUTENÇÃO DO CANTEIRO E ACAMP." sheetId="26" r:id="rId10"/>
    <sheet name="RELAÇÃO MÃO DE OBRA ORDINÁRIA" sheetId="27" r:id="rId11"/>
    <sheet name="CANTEIRO CONTEINER" sheetId="28" r:id="rId12"/>
    <sheet name="MAPA COTAÇAO" sheetId="29" r:id="rId13"/>
    <sheet name="ROTAS" sheetId="30" r:id="rId14"/>
    <sheet name="MAT BET" sheetId="31" r:id="rId15"/>
    <sheet name="Rel-EQ" sheetId="32" r:id="rId16"/>
    <sheet name="MOBILIZAÇÃO ONE_" sheetId="33" r:id="rId17"/>
    <sheet name="MOBILIZAÇÃO DES_" sheetId="34" r:id="rId18"/>
    <sheet name="EQUIP SICRO ONE" sheetId="35" r:id="rId19"/>
    <sheet name="EQUIP SICRO DES" sheetId="36" r:id="rId20"/>
    <sheet name="PARAMETRO EQUIP 07-25" sheetId="37" r:id="rId21"/>
    <sheet name="BDI onerado" sheetId="39" r:id="rId22"/>
    <sheet name="BDI One DIF" sheetId="40" r:id="rId23"/>
    <sheet name="COMP. CUSTO  UNITARIO" sheetId="41" r:id="rId24"/>
    <sheet name="TDABC" sheetId="14" state="hidden" r:id="rId25"/>
    <sheet name="ABC" sheetId="12" state="hidden" r:id="rId26"/>
  </sheets>
  <externalReferences>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s>
  <definedNames>
    <definedName name="\I">#REF!</definedName>
    <definedName name="\S">[1]COMPOS1!#REF!</definedName>
    <definedName name="_">[2]PROJETO!#REF!</definedName>
    <definedName name="_\">#REF!</definedName>
    <definedName name="_\1" localSheetId="1">#REF!</definedName>
    <definedName name="_\11" localSheetId="1">#REF!</definedName>
    <definedName name="_\a" localSheetId="1">#REF!</definedName>
    <definedName name="_\b" localSheetId="1">#REF!</definedName>
    <definedName name="_\c" localSheetId="1">#REF!</definedName>
    <definedName name="_\F">#REF!</definedName>
    <definedName name="_\fagf" localSheetId="1">#REF!</definedName>
    <definedName name="_\I" localSheetId="1">#REF!</definedName>
    <definedName name="_\p" localSheetId="1">#REF!</definedName>
    <definedName name="_\R">#REF!</definedName>
    <definedName name="_\S" localSheetId="1">#REF!</definedName>
    <definedName name="_\w" localSheetId="1">#REF!</definedName>
    <definedName name="_\z">#REF!</definedName>
    <definedName name="_\ZACVDERVREW">#N/A</definedName>
    <definedName name="__\1" localSheetId="0">#REF!</definedName>
    <definedName name="__\11" localSheetId="0">#REF!</definedName>
    <definedName name="__\a" localSheetId="0">#REF!</definedName>
    <definedName name="__\b" localSheetId="0">#REF!</definedName>
    <definedName name="__\c" localSheetId="0">#REF!</definedName>
    <definedName name="__\F">#REF!</definedName>
    <definedName name="__\fagf" localSheetId="0">#REF!</definedName>
    <definedName name="__\I" localSheetId="0">#REF!</definedName>
    <definedName name="__\p" localSheetId="0">#REF!</definedName>
    <definedName name="__\R">#REF!</definedName>
    <definedName name="__\S" localSheetId="0">#REF!</definedName>
    <definedName name="__\w" localSheetId="0">#REF!</definedName>
    <definedName name="___\1">#REF!</definedName>
    <definedName name="___\11">#REF!</definedName>
    <definedName name="___\a">#REF!</definedName>
    <definedName name="___\b">#REF!</definedName>
    <definedName name="___\c">#REF!</definedName>
    <definedName name="___\fagf">#REF!</definedName>
    <definedName name="___\I">#REF!</definedName>
    <definedName name="___\p">#REF!</definedName>
    <definedName name="___\S">#REF!</definedName>
    <definedName name="___\w">#REF!</definedName>
    <definedName name="____\I">#REF!</definedName>
    <definedName name="____\S">#REF!</definedName>
    <definedName name="_________________________________CC709" localSheetId="4">Plan1</definedName>
    <definedName name="_________________________________CC709" localSheetId="8">Plan1</definedName>
    <definedName name="_________________________________CC709" localSheetId="7">Plan1</definedName>
    <definedName name="_________________________________CC709" localSheetId="6">Plan1</definedName>
    <definedName name="_________________________________CC709" localSheetId="11">Plan1</definedName>
    <definedName name="_________________________________CC709" localSheetId="9">Plan1</definedName>
    <definedName name="_________________________________CC709" localSheetId="17">[0]!Plan1</definedName>
    <definedName name="_________________________________CC709" localSheetId="10">[0]!Plan1</definedName>
    <definedName name="_________________________________CC709">Plan1</definedName>
    <definedName name="_____________________________PL1" localSheetId="1">#REF!</definedName>
    <definedName name="_____________________________PL1" localSheetId="0">#REF!</definedName>
    <definedName name="_____________________________PL1">#REF!</definedName>
    <definedName name="____________________________CC709" localSheetId="4">#REF!</definedName>
    <definedName name="____________________________CC709" localSheetId="8">#REF!</definedName>
    <definedName name="____________________________CC709" localSheetId="7">#REF!</definedName>
    <definedName name="____________________________CC709" localSheetId="6">#REF!</definedName>
    <definedName name="____________________________CC709" localSheetId="11">[3]!Plan1</definedName>
    <definedName name="____________________________CC709" localSheetId="9">#REF!</definedName>
    <definedName name="____________________________CC709" localSheetId="17">[3]!Plan1</definedName>
    <definedName name="____________________________CC709" localSheetId="10">[3]!Plan1</definedName>
    <definedName name="____________________________CC709">#REF!</definedName>
    <definedName name="____________________________PL1" localSheetId="1">#REF!</definedName>
    <definedName name="____________________________PL1" localSheetId="0">#REF!</definedName>
    <definedName name="____________________________PL1">#REF!</definedName>
    <definedName name="___________________________PL1" localSheetId="1">#REF!</definedName>
    <definedName name="___________________________PL1" localSheetId="0">#REF!</definedName>
    <definedName name="___________________________PL1">#REF!</definedName>
    <definedName name="__________________________PL1" localSheetId="1">#REF!</definedName>
    <definedName name="__________________________PL1" localSheetId="0">#REF!</definedName>
    <definedName name="__________________________PL1">#REF!</definedName>
    <definedName name="_________________________PL1" localSheetId="1">#REF!</definedName>
    <definedName name="_________________________PL1" localSheetId="0">#REF!</definedName>
    <definedName name="_________________________PL1">#REF!</definedName>
    <definedName name="________________________PL1" localSheetId="1">#REF!</definedName>
    <definedName name="________________________PL1" localSheetId="0">#REF!</definedName>
    <definedName name="________________________PL1">#REF!</definedName>
    <definedName name="_______________________PL1" localSheetId="1">#REF!</definedName>
    <definedName name="_______________________PL1" localSheetId="0">#REF!</definedName>
    <definedName name="_______________________PL1">#REF!</definedName>
    <definedName name="______________________PL1" localSheetId="1">#REF!</definedName>
    <definedName name="______________________PL1" localSheetId="0">#REF!</definedName>
    <definedName name="______________________PL1">#REF!</definedName>
    <definedName name="______________________r" localSheetId="1">#REF!</definedName>
    <definedName name="______________________r" localSheetId="0">#REF!</definedName>
    <definedName name="______________________r">#REF!</definedName>
    <definedName name="_____________________CC709" localSheetId="4">#REF!</definedName>
    <definedName name="_____________________CC709" localSheetId="8">#REF!</definedName>
    <definedName name="_____________________CC709" localSheetId="7">#REF!</definedName>
    <definedName name="_____________________CC709" localSheetId="6">#REF!</definedName>
    <definedName name="_____________________CC709" localSheetId="11">[3]!Plan1</definedName>
    <definedName name="_____________________CC709" localSheetId="9">#REF!</definedName>
    <definedName name="_____________________CC709" localSheetId="17">[3]!Plan1</definedName>
    <definedName name="_____________________CC709" localSheetId="10">[3]!Plan1</definedName>
    <definedName name="_____________________CC709">#REF!</definedName>
    <definedName name="_____________________OUT98" localSheetId="4" hidden="1">{#N/A,#N/A,TRUE,"Serviços"}</definedName>
    <definedName name="_____________________OUT98" localSheetId="8" hidden="1">{#N/A,#N/A,TRUE,"Serviços"}</definedName>
    <definedName name="_____________________OUT98" localSheetId="7" hidden="1">{#N/A,#N/A,TRUE,"Serviços"}</definedName>
    <definedName name="_____________________OUT98" localSheetId="6" hidden="1">{#N/A,#N/A,TRUE,"Serviços"}</definedName>
    <definedName name="_____________________OUT98" localSheetId="11" hidden="1">{#N/A,#N/A,TRUE,"Serviços"}</definedName>
    <definedName name="_____________________OUT98" localSheetId="9" hidden="1">{#N/A,#N/A,TRUE,"Serviços"}</definedName>
    <definedName name="_____________________OUT98" localSheetId="10" hidden="1">{#N/A,#N/A,TRUE,"Serviços"}</definedName>
    <definedName name="_____________________OUT98">{#N/A,#N/A,TRUE,"Serviços"}</definedName>
    <definedName name="_____________________PL1" localSheetId="1">#REF!</definedName>
    <definedName name="_____________________PL1" localSheetId="0">#REF!</definedName>
    <definedName name="_____________________PL1">#REF!</definedName>
    <definedName name="_____________________r" localSheetId="1">#REF!</definedName>
    <definedName name="_____________________r" localSheetId="0">#REF!</definedName>
    <definedName name="_____________________r">#REF!</definedName>
    <definedName name="____________________OUT98" localSheetId="4" hidden="1">{#N/A,#N/A,TRUE,"Serviços"}</definedName>
    <definedName name="____________________OUT98" localSheetId="8" hidden="1">{#N/A,#N/A,TRUE,"Serviços"}</definedName>
    <definedName name="____________________OUT98" localSheetId="7" hidden="1">{#N/A,#N/A,TRUE,"Serviços"}</definedName>
    <definedName name="____________________OUT98" localSheetId="6" hidden="1">{#N/A,#N/A,TRUE,"Serviços"}</definedName>
    <definedName name="____________________OUT98" localSheetId="11" hidden="1">{#N/A,#N/A,TRUE,"Serviços"}</definedName>
    <definedName name="____________________OUT98" localSheetId="9" hidden="1">{#N/A,#N/A,TRUE,"Serviços"}</definedName>
    <definedName name="____________________OUT98" localSheetId="10" hidden="1">{#N/A,#N/A,TRUE,"Serviços"}</definedName>
    <definedName name="____________________OUT98">{#N/A,#N/A,TRUE,"Serviços"}</definedName>
    <definedName name="____________________PL1" localSheetId="1">#REF!</definedName>
    <definedName name="____________________PL1" localSheetId="0">#REF!</definedName>
    <definedName name="____________________PL1">#REF!</definedName>
    <definedName name="____________________r" localSheetId="1">#REF!</definedName>
    <definedName name="____________________r" localSheetId="0">#REF!</definedName>
    <definedName name="____________________r">#REF!</definedName>
    <definedName name="___________________CC709" localSheetId="4">#REF!</definedName>
    <definedName name="___________________CC709" localSheetId="8">#REF!</definedName>
    <definedName name="___________________CC709" localSheetId="7">#REF!</definedName>
    <definedName name="___________________CC709" localSheetId="6">#REF!</definedName>
    <definedName name="___________________CC709" localSheetId="11">[3]!Plan1</definedName>
    <definedName name="___________________CC709" localSheetId="9">#REF!</definedName>
    <definedName name="___________________CC709" localSheetId="17">[3]!Plan1</definedName>
    <definedName name="___________________CC709" localSheetId="10">[3]!Plan1</definedName>
    <definedName name="___________________CC709">#N/A</definedName>
    <definedName name="___________________DND2" localSheetId="4">#REF!</definedName>
    <definedName name="___________________DND2" localSheetId="8">#REF!</definedName>
    <definedName name="___________________DND2" localSheetId="7">#REF!</definedName>
    <definedName name="___________________DND2" localSheetId="6">#REF!</definedName>
    <definedName name="___________________DND2" localSheetId="11">[3]!Plan1</definedName>
    <definedName name="___________________DND2" localSheetId="9">#REF!</definedName>
    <definedName name="___________________DND2" localSheetId="17">[3]!Plan1</definedName>
    <definedName name="___________________DND2" localSheetId="10">[3]!Plan1</definedName>
    <definedName name="___________________DND2">#REF!</definedName>
    <definedName name="___________________KM406407" localSheetId="1">#REF!</definedName>
    <definedName name="___________________KM406407" localSheetId="0">#REF!</definedName>
    <definedName name="___________________KM406407">#REF!</definedName>
    <definedName name="___________________OUT98" localSheetId="4" hidden="1">{#N/A,#N/A,TRUE,"Serviços"}</definedName>
    <definedName name="___________________OUT98" localSheetId="8" hidden="1">{#N/A,#N/A,TRUE,"Serviços"}</definedName>
    <definedName name="___________________OUT98" localSheetId="7" hidden="1">{#N/A,#N/A,TRUE,"Serviços"}</definedName>
    <definedName name="___________________OUT98" localSheetId="6" hidden="1">{#N/A,#N/A,TRUE,"Serviços"}</definedName>
    <definedName name="___________________OUT98" localSheetId="11" hidden="1">{#N/A,#N/A,TRUE,"Serviços"}</definedName>
    <definedName name="___________________OUT98" localSheetId="9" hidden="1">{#N/A,#N/A,TRUE,"Serviços"}</definedName>
    <definedName name="___________________OUT98" localSheetId="1">{#N/A,#N/A,TRUE,"Serviços"}</definedName>
    <definedName name="___________________OUT98" localSheetId="10" hidden="1">{#N/A,#N/A,TRUE,"Serviços"}</definedName>
    <definedName name="___________________OUT98" localSheetId="0">{#N/A,#N/A,TRUE,"Serviços"}</definedName>
    <definedName name="___________________OUT98">{#N/A,#N/A,TRUE,"Serviços"}</definedName>
    <definedName name="___________________PL1" localSheetId="1">#REF!</definedName>
    <definedName name="___________________PL1" localSheetId="0">#REF!</definedName>
    <definedName name="___________________PL1">#REF!</definedName>
    <definedName name="___________________r" localSheetId="1">#REF!</definedName>
    <definedName name="___________________r" localSheetId="0">#REF!</definedName>
    <definedName name="___________________r">#REF!</definedName>
    <definedName name="__________________KM406407" localSheetId="1">#REF!</definedName>
    <definedName name="__________________KM406407" localSheetId="0">#REF!</definedName>
    <definedName name="__________________KM406407">#REF!</definedName>
    <definedName name="__________________OUT98" localSheetId="4" hidden="1">{#N/A,#N/A,TRUE,"Serviços"}</definedName>
    <definedName name="__________________OUT98" localSheetId="8" hidden="1">{#N/A,#N/A,TRUE,"Serviços"}</definedName>
    <definedName name="__________________OUT98" localSheetId="7" hidden="1">{#N/A,#N/A,TRUE,"Serviços"}</definedName>
    <definedName name="__________________OUT98" localSheetId="6" hidden="1">{#N/A,#N/A,TRUE,"Serviços"}</definedName>
    <definedName name="__________________OUT98" localSheetId="11" hidden="1">{#N/A,#N/A,TRUE,"Serviços"}</definedName>
    <definedName name="__________________OUT98" localSheetId="9" hidden="1">{#N/A,#N/A,TRUE,"Serviços"}</definedName>
    <definedName name="__________________OUT98" localSheetId="1">{#N/A,#N/A,TRUE,"Serviços"}</definedName>
    <definedName name="__________________OUT98" localSheetId="10" hidden="1">{#N/A,#N/A,TRUE,"Serviços"}</definedName>
    <definedName name="__________________OUT98" localSheetId="0">{#N/A,#N/A,TRUE,"Serviços"}</definedName>
    <definedName name="__________________OUT98">{#N/A,#N/A,TRUE,"Serviços"}</definedName>
    <definedName name="__________________PL1" localSheetId="1">#REF!</definedName>
    <definedName name="__________________PL1" localSheetId="0">#REF!</definedName>
    <definedName name="__________________PL1">#REF!</definedName>
    <definedName name="__________________r" localSheetId="1">#REF!</definedName>
    <definedName name="__________________r" localSheetId="0">#REF!</definedName>
    <definedName name="__________________r">#REF!</definedName>
    <definedName name="_________________CC709" localSheetId="4">#REF!</definedName>
    <definedName name="_________________CC709" localSheetId="8">#REF!</definedName>
    <definedName name="_________________CC709" localSheetId="7">#REF!</definedName>
    <definedName name="_________________CC709" localSheetId="6">#REF!</definedName>
    <definedName name="_________________CC709" localSheetId="11">[3]!Plan1</definedName>
    <definedName name="_________________CC709" localSheetId="9">#REF!</definedName>
    <definedName name="_________________CC709" localSheetId="17">[3]!Plan1</definedName>
    <definedName name="_________________CC709" localSheetId="10">[3]!Plan1</definedName>
    <definedName name="_________________CC709">#REF!</definedName>
    <definedName name="_________________DND2" localSheetId="4">#REF!</definedName>
    <definedName name="_________________DND2" localSheetId="8">#REF!</definedName>
    <definedName name="_________________DND2" localSheetId="7">#REF!</definedName>
    <definedName name="_________________DND2" localSheetId="6">#REF!</definedName>
    <definedName name="_________________DND2" localSheetId="11">[3]!Plan1</definedName>
    <definedName name="_________________DND2" localSheetId="9">#REF!</definedName>
    <definedName name="_________________DND2" localSheetId="17">[3]!Plan1</definedName>
    <definedName name="_________________DND2" localSheetId="10">[3]!Plan1</definedName>
    <definedName name="_________________DND2">#REF!</definedName>
    <definedName name="_________________KM406407" localSheetId="1">#REF!</definedName>
    <definedName name="_________________KM406407" localSheetId="0">#REF!</definedName>
    <definedName name="_________________KM406407">#REF!</definedName>
    <definedName name="_________________OUT98" localSheetId="4" hidden="1">{#N/A,#N/A,TRUE,"Serviços"}</definedName>
    <definedName name="_________________OUT98" localSheetId="8" hidden="1">{#N/A,#N/A,TRUE,"Serviços"}</definedName>
    <definedName name="_________________OUT98" localSheetId="7" hidden="1">{#N/A,#N/A,TRUE,"Serviços"}</definedName>
    <definedName name="_________________OUT98" localSheetId="6" hidden="1">{#N/A,#N/A,TRUE,"Serviços"}</definedName>
    <definedName name="_________________OUT98" localSheetId="11" hidden="1">{#N/A,#N/A,TRUE,"Serviços"}</definedName>
    <definedName name="_________________OUT98" localSheetId="9" hidden="1">{#N/A,#N/A,TRUE,"Serviços"}</definedName>
    <definedName name="_________________OUT98" localSheetId="1">{#N/A,#N/A,TRUE,"Serviços"}</definedName>
    <definedName name="_________________OUT98" localSheetId="10" hidden="1">{#N/A,#N/A,TRUE,"Serviços"}</definedName>
    <definedName name="_________________OUT98" localSheetId="0">{#N/A,#N/A,TRUE,"Serviços"}</definedName>
    <definedName name="_________________OUT98">{#N/A,#N/A,TRUE,"Serviços"}</definedName>
    <definedName name="_________________PL1" localSheetId="1">#REF!</definedName>
    <definedName name="_________________PL1" localSheetId="0">#REF!</definedName>
    <definedName name="_________________PL1">#REF!</definedName>
    <definedName name="_________________r" localSheetId="1">#REF!</definedName>
    <definedName name="_________________r" localSheetId="0">#REF!</definedName>
    <definedName name="_________________r">#REF!</definedName>
    <definedName name="________________KM406407" localSheetId="1">#REF!</definedName>
    <definedName name="________________KM406407" localSheetId="0">#REF!</definedName>
    <definedName name="________________KM406407">#REF!</definedName>
    <definedName name="________________OUT98" localSheetId="4" hidden="1">{#N/A,#N/A,TRUE,"Serviços"}</definedName>
    <definedName name="________________OUT98" localSheetId="8" hidden="1">{#N/A,#N/A,TRUE,"Serviços"}</definedName>
    <definedName name="________________OUT98" localSheetId="7" hidden="1">{#N/A,#N/A,TRUE,"Serviços"}</definedName>
    <definedName name="________________OUT98" localSheetId="6" hidden="1">{#N/A,#N/A,TRUE,"Serviços"}</definedName>
    <definedName name="________________OUT98" localSheetId="11" hidden="1">{#N/A,#N/A,TRUE,"Serviços"}</definedName>
    <definedName name="________________OUT98" localSheetId="9" hidden="1">{#N/A,#N/A,TRUE,"Serviços"}</definedName>
    <definedName name="________________OUT98" localSheetId="1">{#N/A,#N/A,TRUE,"Serviços"}</definedName>
    <definedName name="________________OUT98" localSheetId="10" hidden="1">{#N/A,#N/A,TRUE,"Serviços"}</definedName>
    <definedName name="________________OUT98" localSheetId="0">{#N/A,#N/A,TRUE,"Serviços"}</definedName>
    <definedName name="________________OUT98">{#N/A,#N/A,TRUE,"Serviços"}</definedName>
    <definedName name="________________PL1" localSheetId="1">#REF!</definedName>
    <definedName name="________________PL1" localSheetId="0">#REF!</definedName>
    <definedName name="________________PL1">#REF!</definedName>
    <definedName name="________________r" localSheetId="1">#REF!</definedName>
    <definedName name="________________r" localSheetId="0">#REF!</definedName>
    <definedName name="________________r">#REF!</definedName>
    <definedName name="_______________CC709" localSheetId="4">#REF!</definedName>
    <definedName name="_______________CC709" localSheetId="8">#REF!</definedName>
    <definedName name="_______________CC709" localSheetId="7">#REF!</definedName>
    <definedName name="_______________CC709" localSheetId="6">#REF!</definedName>
    <definedName name="_______________CC709" localSheetId="11">[3]!Plan1</definedName>
    <definedName name="_______________CC709" localSheetId="9">#REF!</definedName>
    <definedName name="_______________CC709" localSheetId="17">[3]!Plan1</definedName>
    <definedName name="_______________CC709" localSheetId="10">[3]!Plan1</definedName>
    <definedName name="_______________CC709">#REF!</definedName>
    <definedName name="_______________DND2" localSheetId="4">Plan1</definedName>
    <definedName name="_______________DND2" localSheetId="8">Plan1</definedName>
    <definedName name="_______________DND2" localSheetId="7">Plan1</definedName>
    <definedName name="_______________DND2" localSheetId="6">Plan1</definedName>
    <definedName name="_______________DND2" localSheetId="11">Plan1</definedName>
    <definedName name="_______________DND2" localSheetId="9">Plan1</definedName>
    <definedName name="_______________DND2" localSheetId="17">[0]!Plan1</definedName>
    <definedName name="_______________DND2" localSheetId="10">[0]!Plan1</definedName>
    <definedName name="_______________DND2">Plan1</definedName>
    <definedName name="_______________Ext2">'[4]P A T O 99 B'!#REF!</definedName>
    <definedName name="_______________KM406407" localSheetId="1">#REF!</definedName>
    <definedName name="_______________KM406407" localSheetId="0">#REF!</definedName>
    <definedName name="_______________KM406407">#REF!</definedName>
    <definedName name="_______________OUT98" localSheetId="4" hidden="1">{#N/A,#N/A,TRUE,"Serviços"}</definedName>
    <definedName name="_______________OUT98" localSheetId="8" hidden="1">{#N/A,#N/A,TRUE,"Serviços"}</definedName>
    <definedName name="_______________OUT98" localSheetId="7" hidden="1">{#N/A,#N/A,TRUE,"Serviços"}</definedName>
    <definedName name="_______________OUT98" localSheetId="6" hidden="1">{#N/A,#N/A,TRUE,"Serviços"}</definedName>
    <definedName name="_______________OUT98" localSheetId="11" hidden="1">{#N/A,#N/A,TRUE,"Serviços"}</definedName>
    <definedName name="_______________OUT98" localSheetId="9" hidden="1">{#N/A,#N/A,TRUE,"Serviços"}</definedName>
    <definedName name="_______________OUT98" localSheetId="1">{#N/A,#N/A,TRUE,"Serviços"}</definedName>
    <definedName name="_______________OUT98" localSheetId="10" hidden="1">{#N/A,#N/A,TRUE,"Serviços"}</definedName>
    <definedName name="_______________OUT98" localSheetId="0">{#N/A,#N/A,TRUE,"Serviços"}</definedName>
    <definedName name="_______________OUT98">{#N/A,#N/A,TRUE,"Serviços"}</definedName>
    <definedName name="_______________PL1" localSheetId="1">#REF!</definedName>
    <definedName name="_______________PL1" localSheetId="0">#REF!</definedName>
    <definedName name="_______________PL1">#REF!</definedName>
    <definedName name="_______________r">NA()</definedName>
    <definedName name="______________CC709">#N/A</definedName>
    <definedName name="______________DND2" localSheetId="4">#REF!</definedName>
    <definedName name="______________DND2" localSheetId="8">#REF!</definedName>
    <definedName name="______________DND2" localSheetId="7">#REF!</definedName>
    <definedName name="______________DND2" localSheetId="6">#REF!</definedName>
    <definedName name="______________DND2" localSheetId="11">[3]!Plan1</definedName>
    <definedName name="______________DND2" localSheetId="9">#REF!</definedName>
    <definedName name="______________DND2" localSheetId="17">[3]!Plan1</definedName>
    <definedName name="______________DND2" localSheetId="10">[3]!Plan1</definedName>
    <definedName name="______________DND2">#REF!</definedName>
    <definedName name="______________Ext2">'[4]P A T O 99 B'!#REF!</definedName>
    <definedName name="______________KM406407" localSheetId="1">#REF!</definedName>
    <definedName name="______________KM406407" localSheetId="0">#REF!</definedName>
    <definedName name="______________KM406407">#REF!</definedName>
    <definedName name="______________OUT98" localSheetId="4" hidden="1">{#N/A,#N/A,TRUE,"Serviços"}</definedName>
    <definedName name="______________OUT98" localSheetId="8" hidden="1">{#N/A,#N/A,TRUE,"Serviços"}</definedName>
    <definedName name="______________OUT98" localSheetId="7" hidden="1">{#N/A,#N/A,TRUE,"Serviços"}</definedName>
    <definedName name="______________OUT98" localSheetId="6" hidden="1">{#N/A,#N/A,TRUE,"Serviços"}</definedName>
    <definedName name="______________OUT98" localSheetId="11" hidden="1">{#N/A,#N/A,TRUE,"Serviços"}</definedName>
    <definedName name="______________OUT98" localSheetId="9" hidden="1">{#N/A,#N/A,TRUE,"Serviços"}</definedName>
    <definedName name="______________OUT98" localSheetId="1">{#N/A,#N/A,TRUE,"Serviços"}</definedName>
    <definedName name="______________OUT98" localSheetId="10" hidden="1">{#N/A,#N/A,TRUE,"Serviços"}</definedName>
    <definedName name="______________OUT98" localSheetId="0">{#N/A,#N/A,TRUE,"Serviços"}</definedName>
    <definedName name="______________OUT98">{#N/A,#N/A,TRUE,"Serviços"}</definedName>
    <definedName name="______________PL1" localSheetId="1">#REF!</definedName>
    <definedName name="______________PL1" localSheetId="0">#REF!</definedName>
    <definedName name="______________PL1">#REF!</definedName>
    <definedName name="______________r" localSheetId="1">#REF!</definedName>
    <definedName name="______________r" localSheetId="0">#REF!</definedName>
    <definedName name="______________r">#REF!</definedName>
    <definedName name="______________Rbv1">'[5]Página 16'!$C$3:$C$7</definedName>
    <definedName name="_____________CC709" localSheetId="4">#REF!</definedName>
    <definedName name="_____________CC709" localSheetId="8">#REF!</definedName>
    <definedName name="_____________CC709" localSheetId="7">#REF!</definedName>
    <definedName name="_____________CC709" localSheetId="6">#REF!</definedName>
    <definedName name="_____________CC709" localSheetId="11">[3]!Plan1</definedName>
    <definedName name="_____________CC709" localSheetId="9">#REF!</definedName>
    <definedName name="_____________CC709" localSheetId="17">[3]!Plan1</definedName>
    <definedName name="_____________CC709" localSheetId="10">[3]!Plan1</definedName>
    <definedName name="_____________CC709">#REF!</definedName>
    <definedName name="_____________DND2">#N/A</definedName>
    <definedName name="_____________Ext2">'[4]P A T O 99 B'!#REF!</definedName>
    <definedName name="_____________KM406407" localSheetId="1">#REF!</definedName>
    <definedName name="_____________KM406407" localSheetId="0">#REF!</definedName>
    <definedName name="_____________KM406407">#REF!</definedName>
    <definedName name="_____________MNS8418" localSheetId="4">#REF!</definedName>
    <definedName name="_____________MNS8418" localSheetId="8">#REF!</definedName>
    <definedName name="_____________MNS8418" localSheetId="7">#REF!</definedName>
    <definedName name="_____________MNS8418" localSheetId="6">#REF!</definedName>
    <definedName name="_____________MNS8418" localSheetId="11">[3]!Plan1</definedName>
    <definedName name="_____________MNS8418" localSheetId="9">#REF!</definedName>
    <definedName name="_____________MNS8418" localSheetId="17">[3]!Plan1</definedName>
    <definedName name="_____________MNS8418" localSheetId="10">[3]!Plan1</definedName>
    <definedName name="_____________MNS8418">#REF!</definedName>
    <definedName name="_____________OUT98" localSheetId="4" hidden="1">{#N/A,#N/A,TRUE,"Serviços"}</definedName>
    <definedName name="_____________OUT98" localSheetId="8" hidden="1">{#N/A,#N/A,TRUE,"Serviços"}</definedName>
    <definedName name="_____________OUT98" localSheetId="7" hidden="1">{#N/A,#N/A,TRUE,"Serviços"}</definedName>
    <definedName name="_____________OUT98" localSheetId="6" hidden="1">{#N/A,#N/A,TRUE,"Serviços"}</definedName>
    <definedName name="_____________OUT98" localSheetId="11" hidden="1">{#N/A,#N/A,TRUE,"Serviços"}</definedName>
    <definedName name="_____________OUT98" localSheetId="9" hidden="1">{#N/A,#N/A,TRUE,"Serviços"}</definedName>
    <definedName name="_____________OUT98" localSheetId="1">{#N/A,#N/A,TRUE,"Serviços"}</definedName>
    <definedName name="_____________OUT98" localSheetId="10" hidden="1">{#N/A,#N/A,TRUE,"Serviços"}</definedName>
    <definedName name="_____________OUT98" localSheetId="0">{#N/A,#N/A,TRUE,"Serviços"}</definedName>
    <definedName name="_____________OUT98">{#N/A,#N/A,TRUE,"Serviços"}</definedName>
    <definedName name="_____________PL1" localSheetId="1">#REF!</definedName>
    <definedName name="_____________PL1" localSheetId="0">#REF!</definedName>
    <definedName name="_____________PL1">#REF!</definedName>
    <definedName name="_____________r" localSheetId="1">#REF!</definedName>
    <definedName name="_____________r" localSheetId="0">#REF!</definedName>
    <definedName name="_____________r">#REF!</definedName>
    <definedName name="_____________Rbv1">'[5]Página 16'!$C$3:$C$7</definedName>
    <definedName name="_____________SL6">NA()</definedName>
    <definedName name="____________DND2" localSheetId="4">#REF!</definedName>
    <definedName name="____________DND2" localSheetId="8">#REF!</definedName>
    <definedName name="____________DND2" localSheetId="7">#REF!</definedName>
    <definedName name="____________DND2" localSheetId="6">#REF!</definedName>
    <definedName name="____________DND2" localSheetId="11">[3]!Plan1</definedName>
    <definedName name="____________DND2" localSheetId="9">#REF!</definedName>
    <definedName name="____________DND2" localSheetId="17">[3]!Plan1</definedName>
    <definedName name="____________DND2" localSheetId="10">[3]!Plan1</definedName>
    <definedName name="____________DND2">#REF!</definedName>
    <definedName name="____________Ext2">'[4]P A T O 99 B'!#REF!</definedName>
    <definedName name="____________ki5" localSheetId="1">#REF!</definedName>
    <definedName name="____________ki5" localSheetId="0">#REF!</definedName>
    <definedName name="____________ki5">#REF!</definedName>
    <definedName name="____________KM406407" localSheetId="1">#REF!</definedName>
    <definedName name="____________KM406407" localSheetId="0">#REF!</definedName>
    <definedName name="____________KM406407">#REF!</definedName>
    <definedName name="____________OUT98" localSheetId="4" hidden="1">{#N/A,#N/A,TRUE,"Serviços"}</definedName>
    <definedName name="____________OUT98" localSheetId="8" hidden="1">{#N/A,#N/A,TRUE,"Serviços"}</definedName>
    <definedName name="____________OUT98" localSheetId="7" hidden="1">{#N/A,#N/A,TRUE,"Serviços"}</definedName>
    <definedName name="____________OUT98" localSheetId="6" hidden="1">{#N/A,#N/A,TRUE,"Serviços"}</definedName>
    <definedName name="____________OUT98" localSheetId="11" hidden="1">{#N/A,#N/A,TRUE,"Serviços"}</definedName>
    <definedName name="____________OUT98" localSheetId="9" hidden="1">{#N/A,#N/A,TRUE,"Serviços"}</definedName>
    <definedName name="____________OUT98" localSheetId="1">{#N/A,#N/A,TRUE,"Serviços"}</definedName>
    <definedName name="____________OUT98" localSheetId="10" hidden="1">{#N/A,#N/A,TRUE,"Serviços"}</definedName>
    <definedName name="____________OUT98" localSheetId="0">{#N/A,#N/A,TRUE,"Serviços"}</definedName>
    <definedName name="____________OUT98">{#N/A,#N/A,TRUE,"Serviços"}</definedName>
    <definedName name="____________OUT988" localSheetId="1">{#N/A,#N/A,TRUE,"Serviços"}</definedName>
    <definedName name="____________OUT988" localSheetId="0">{#N/A,#N/A,TRUE,"Serviços"}</definedName>
    <definedName name="____________OUT988">{#N/A,#N/A,TRUE,"Serviços"}</definedName>
    <definedName name="____________PL1" localSheetId="1">#REF!</definedName>
    <definedName name="____________PL1" localSheetId="0">#REF!</definedName>
    <definedName name="____________PL1">#REF!</definedName>
    <definedName name="____________r" localSheetId="1">#REF!</definedName>
    <definedName name="____________r" localSheetId="0">#REF!</definedName>
    <definedName name="____________r">#REF!</definedName>
    <definedName name="____________Rbv1">'[5]Página 16'!$C$3:$C$7</definedName>
    <definedName name="____________SL6">NA()</definedName>
    <definedName name="___________Brz1" localSheetId="1">#REF!</definedName>
    <definedName name="___________Brz1" localSheetId="0">#REF!</definedName>
    <definedName name="___________Brz1">#REF!</definedName>
    <definedName name="___________Brz2" localSheetId="1">#REF!</definedName>
    <definedName name="___________Brz2" localSheetId="0">#REF!</definedName>
    <definedName name="___________Brz2">#REF!</definedName>
    <definedName name="___________CC709" localSheetId="4">Plan1</definedName>
    <definedName name="___________CC709" localSheetId="8">Plan1</definedName>
    <definedName name="___________CC709" localSheetId="7">Plan1</definedName>
    <definedName name="___________CC709" localSheetId="6">Plan1</definedName>
    <definedName name="___________CC709" localSheetId="11">Plan1</definedName>
    <definedName name="___________CC709" localSheetId="9">Plan1</definedName>
    <definedName name="___________CC709" localSheetId="17">[0]!Plan1</definedName>
    <definedName name="___________CC709" localSheetId="10">[0]!Plan1</definedName>
    <definedName name="___________CC709">#N/A</definedName>
    <definedName name="___________DND2" localSheetId="4">#REF!</definedName>
    <definedName name="___________DND2" localSheetId="8">#REF!</definedName>
    <definedName name="___________DND2" localSheetId="7">#REF!</definedName>
    <definedName name="___________DND2" localSheetId="6">#REF!</definedName>
    <definedName name="___________DND2" localSheetId="11">[3]!Plan1</definedName>
    <definedName name="___________DND2" localSheetId="9">#REF!</definedName>
    <definedName name="___________DND2" localSheetId="17">[3]!Plan1</definedName>
    <definedName name="___________DND2" localSheetId="10">[3]!Plan1</definedName>
    <definedName name="___________DND2">#REF!</definedName>
    <definedName name="___________Ext2">'[4]P A T O 99 B'!#REF!</definedName>
    <definedName name="___________Ext2_25">'[4]P A T O 99 B'!#REF!</definedName>
    <definedName name="___________ki5" localSheetId="1">#REF!</definedName>
    <definedName name="___________ki5" localSheetId="0">#REF!</definedName>
    <definedName name="___________ki5">#REF!</definedName>
    <definedName name="___________KM406407" localSheetId="1">#REF!</definedName>
    <definedName name="___________KM406407" localSheetId="0">#REF!</definedName>
    <definedName name="___________KM406407">#REF!</definedName>
    <definedName name="___________MNS8418" localSheetId="4">#REF!</definedName>
    <definedName name="___________MNS8418" localSheetId="8">#REF!</definedName>
    <definedName name="___________MNS8418" localSheetId="7">#REF!</definedName>
    <definedName name="___________MNS8418" localSheetId="6">#REF!</definedName>
    <definedName name="___________MNS8418" localSheetId="11">[3]!Plan1</definedName>
    <definedName name="___________MNS8418" localSheetId="9">#REF!</definedName>
    <definedName name="___________MNS8418" localSheetId="17">[3]!Plan1</definedName>
    <definedName name="___________MNS8418" localSheetId="10">[3]!Plan1</definedName>
    <definedName name="___________MNS8418">#REF!</definedName>
    <definedName name="___________OUT98" localSheetId="4" hidden="1">{#N/A,#N/A,TRUE,"Serviços"}</definedName>
    <definedName name="___________OUT98" localSheetId="8" hidden="1">{#N/A,#N/A,TRUE,"Serviços"}</definedName>
    <definedName name="___________OUT98" localSheetId="7" hidden="1">{#N/A,#N/A,TRUE,"Serviços"}</definedName>
    <definedName name="___________OUT98" localSheetId="6" hidden="1">{#N/A,#N/A,TRUE,"Serviços"}</definedName>
    <definedName name="___________OUT98" localSheetId="11" hidden="1">{#N/A,#N/A,TRUE,"Serviços"}</definedName>
    <definedName name="___________OUT98" localSheetId="9" hidden="1">{#N/A,#N/A,TRUE,"Serviços"}</definedName>
    <definedName name="___________OUT98" localSheetId="1">{#N/A,#N/A,TRUE,"Serviços"}</definedName>
    <definedName name="___________OUT98" localSheetId="10" hidden="1">{#N/A,#N/A,TRUE,"Serviços"}</definedName>
    <definedName name="___________OUT98" localSheetId="0">{#N/A,#N/A,TRUE,"Serviços"}</definedName>
    <definedName name="___________OUT98">{#N/A,#N/A,TRUE,"Serviços"}</definedName>
    <definedName name="___________OUT988" localSheetId="1">{#N/A,#N/A,TRUE,"Serviços"}</definedName>
    <definedName name="___________OUT988" localSheetId="0">{#N/A,#N/A,TRUE,"Serviços"}</definedName>
    <definedName name="___________OUT988">{#N/A,#N/A,TRUE,"Serviços"}</definedName>
    <definedName name="___________OUT9888" localSheetId="1">{#N/A,#N/A,TRUE,"Serviços"}</definedName>
    <definedName name="___________OUT9888" localSheetId="0">{#N/A,#N/A,TRUE,"Serviços"}</definedName>
    <definedName name="___________OUT9888">{#N/A,#N/A,TRUE,"Serviços"}</definedName>
    <definedName name="___________PL1" localSheetId="1">#REF!</definedName>
    <definedName name="___________PL1" localSheetId="0">#REF!</definedName>
    <definedName name="___________PL1">#REF!</definedName>
    <definedName name="___________r" localSheetId="1">#REF!</definedName>
    <definedName name="___________r" localSheetId="0">#REF!</definedName>
    <definedName name="___________r">#REF!</definedName>
    <definedName name="___________Rbv1">'[5]Página 16'!$C$3:$C$7</definedName>
    <definedName name="___________SL6">NA()</definedName>
    <definedName name="__________A14">NA()</definedName>
    <definedName name="__________DND2">#N/A</definedName>
    <definedName name="__________Ext2">'[4]P A T O 99 B'!#REF!</definedName>
    <definedName name="__________Fev1">#N/A</definedName>
    <definedName name="__________Jan1">#N/A</definedName>
    <definedName name="__________ki5" localSheetId="1">#REF!</definedName>
    <definedName name="__________ki5" localSheetId="0">#REF!</definedName>
    <definedName name="__________ki5">#REF!</definedName>
    <definedName name="__________KM406407">#N/A</definedName>
    <definedName name="__________Mar1">#N/A</definedName>
    <definedName name="__________OUT98" localSheetId="4" hidden="1">{#N/A,#N/A,TRUE,"Serviços"}</definedName>
    <definedName name="__________OUT98" localSheetId="8" hidden="1">{#N/A,#N/A,TRUE,"Serviços"}</definedName>
    <definedName name="__________OUT98" localSheetId="7" hidden="1">{#N/A,#N/A,TRUE,"Serviços"}</definedName>
    <definedName name="__________OUT98" localSheetId="6" hidden="1">{#N/A,#N/A,TRUE,"Serviços"}</definedName>
    <definedName name="__________OUT98" localSheetId="11" hidden="1">{#N/A,#N/A,TRUE,"Serviços"}</definedName>
    <definedName name="__________OUT98" localSheetId="9" hidden="1">{#N/A,#N/A,TRUE,"Serviços"}</definedName>
    <definedName name="__________OUT98" localSheetId="1">{#N/A,#N/A,TRUE,"Serviços"}</definedName>
    <definedName name="__________OUT98" localSheetId="10" hidden="1">{#N/A,#N/A,TRUE,"Serviços"}</definedName>
    <definedName name="__________OUT98" localSheetId="0">{#N/A,#N/A,TRUE,"Serviços"}</definedName>
    <definedName name="__________OUT98">{#N/A,#N/A,TRUE,"Serviços"}</definedName>
    <definedName name="__________PL1" localSheetId="1">#REF!</definedName>
    <definedName name="__________PL1" localSheetId="0">#REF!</definedName>
    <definedName name="__________PL1">#REF!</definedName>
    <definedName name="__________PL1_25">#REF!</definedName>
    <definedName name="__________r" localSheetId="1">#REF!</definedName>
    <definedName name="__________r" localSheetId="0">#REF!</definedName>
    <definedName name="__________r">#REF!</definedName>
    <definedName name="__________r_25">#REF!</definedName>
    <definedName name="__________Rbv1">'[5]Página 16'!$C$3:$C$7</definedName>
    <definedName name="__________SL6">NA()</definedName>
    <definedName name="_________A1">#N/A</definedName>
    <definedName name="_________A10">#N/A</definedName>
    <definedName name="_________A11">#N/A</definedName>
    <definedName name="_________A12">#N/A</definedName>
    <definedName name="_________A13">#N/A</definedName>
    <definedName name="_________A14">#N/A</definedName>
    <definedName name="_________A15">#N/A</definedName>
    <definedName name="_________A16">#N/A</definedName>
    <definedName name="_________A17">#N/A</definedName>
    <definedName name="_________A19">#N/A</definedName>
    <definedName name="_________A2">#N/A</definedName>
    <definedName name="_________A20">#N/A</definedName>
    <definedName name="_________A21">#N/A</definedName>
    <definedName name="_________A22">#N/A</definedName>
    <definedName name="_________A23">#N/A</definedName>
    <definedName name="_________A24">#N/A</definedName>
    <definedName name="_________A25">#N/A</definedName>
    <definedName name="_________A3">#N/A</definedName>
    <definedName name="_________A4">#N/A</definedName>
    <definedName name="_________A5">#N/A</definedName>
    <definedName name="_________A6">#N/A</definedName>
    <definedName name="_________A7">#N/A</definedName>
    <definedName name="_________A9">#N/A</definedName>
    <definedName name="_________Brz1" localSheetId="1">#REF!</definedName>
    <definedName name="_________Brz1" localSheetId="0">#REF!</definedName>
    <definedName name="_________Brz1">#REF!</definedName>
    <definedName name="_________Brz2" localSheetId="1">#REF!</definedName>
    <definedName name="_________Brz2" localSheetId="0">#REF!</definedName>
    <definedName name="_________Brz2">#REF!</definedName>
    <definedName name="_________CC709" localSheetId="4">#REF!</definedName>
    <definedName name="_________CC709" localSheetId="8">#REF!</definedName>
    <definedName name="_________CC709" localSheetId="7">#REF!</definedName>
    <definedName name="_________CC709" localSheetId="6">#REF!</definedName>
    <definedName name="_________CC709" localSheetId="11">[3]!Plan1</definedName>
    <definedName name="_________CC709" localSheetId="9">#REF!</definedName>
    <definedName name="_________CC709" localSheetId="17">[3]!Plan1</definedName>
    <definedName name="_________CC709" localSheetId="10">[3]!Plan1</definedName>
    <definedName name="_________CC709">#REF!</definedName>
    <definedName name="_________DND2" localSheetId="4">#REF!</definedName>
    <definedName name="_________DND2" localSheetId="8">#REF!</definedName>
    <definedName name="_________DND2" localSheetId="7">#REF!</definedName>
    <definedName name="_________DND2" localSheetId="6">#REF!</definedName>
    <definedName name="_________DND2" localSheetId="11">[3]!Plan1</definedName>
    <definedName name="_________DND2" localSheetId="9">#REF!</definedName>
    <definedName name="_________DND2" localSheetId="17">[3]!Plan1</definedName>
    <definedName name="_________DND2" localSheetId="10">[3]!Plan1</definedName>
    <definedName name="_________DND2">#REF!</definedName>
    <definedName name="_________Ext2">'[4]P A T O 99 B'!#REF!</definedName>
    <definedName name="_________Ext2_25">'[4]P A T O 99 B'!#REF!</definedName>
    <definedName name="_________Fev1">#N/A</definedName>
    <definedName name="_________Jan1">#N/A</definedName>
    <definedName name="_________ki5" localSheetId="1">#REF!</definedName>
    <definedName name="_________ki5" localSheetId="0">#REF!</definedName>
    <definedName name="_________ki5">#REF!</definedName>
    <definedName name="_________KM406407">#N/A</definedName>
    <definedName name="_________Mar1">#N/A</definedName>
    <definedName name="_________MNS8418" localSheetId="4">#REF!</definedName>
    <definedName name="_________MNS8418" localSheetId="8">#REF!</definedName>
    <definedName name="_________MNS8418" localSheetId="7">#REF!</definedName>
    <definedName name="_________MNS8418" localSheetId="6">#REF!</definedName>
    <definedName name="_________MNS8418" localSheetId="11">[3]!Plan1</definedName>
    <definedName name="_________MNS8418" localSheetId="9">#REF!</definedName>
    <definedName name="_________MNS8418" localSheetId="17">[3]!Plan1</definedName>
    <definedName name="_________MNS8418" localSheetId="10">[3]!Plan1</definedName>
    <definedName name="_________MNS8418">#REF!</definedName>
    <definedName name="_________MOD01">#N/A</definedName>
    <definedName name="_________OUT98" localSheetId="4" hidden="1">{#N/A,#N/A,TRUE,"Serviços"}</definedName>
    <definedName name="_________OUT98" localSheetId="8" hidden="1">{#N/A,#N/A,TRUE,"Serviços"}</definedName>
    <definedName name="_________OUT98" localSheetId="7" hidden="1">{#N/A,#N/A,TRUE,"Serviços"}</definedName>
    <definedName name="_________OUT98" localSheetId="6" hidden="1">{#N/A,#N/A,TRUE,"Serviços"}</definedName>
    <definedName name="_________OUT98" localSheetId="11" hidden="1">{#N/A,#N/A,TRUE,"Serviços"}</definedName>
    <definedName name="_________OUT98" localSheetId="9" hidden="1">{#N/A,#N/A,TRUE,"Serviços"}</definedName>
    <definedName name="_________OUT98" localSheetId="1">{#N/A,#N/A,TRUE,"Serviços"}</definedName>
    <definedName name="_________OUT98" localSheetId="10" hidden="1">{#N/A,#N/A,TRUE,"Serviços"}</definedName>
    <definedName name="_________OUT98" localSheetId="0">{#N/A,#N/A,TRUE,"Serviços"}</definedName>
    <definedName name="_________OUT98">{#N/A,#N/A,TRUE,"Serviços"}</definedName>
    <definedName name="_________OUTT98" localSheetId="1">{#N/A,#N/A,TRUE,"Serviços"}</definedName>
    <definedName name="_________OUTT98" localSheetId="0">{#N/A,#N/A,TRUE,"Serviços"}</definedName>
    <definedName name="_________OUTT98">{#N/A,#N/A,TRUE,"Serviços"}</definedName>
    <definedName name="_________OUTT988" localSheetId="1">{#N/A,#N/A,TRUE,"Serviços"}</definedName>
    <definedName name="_________OUTT988" localSheetId="0">{#N/A,#N/A,TRUE,"Serviços"}</definedName>
    <definedName name="_________OUTT988">{#N/A,#N/A,TRUE,"Serviços"}</definedName>
    <definedName name="_________PL1" localSheetId="1">#REF!</definedName>
    <definedName name="_________PL1" localSheetId="0">#REF!</definedName>
    <definedName name="_________PL1">#REF!</definedName>
    <definedName name="_________r" localSheetId="1">#REF!</definedName>
    <definedName name="_________r" localSheetId="0">#REF!</definedName>
    <definedName name="_________r">#REF!</definedName>
    <definedName name="_________r_25">#REF!</definedName>
    <definedName name="_________Rbv1">'[5]Página 16'!$C$3:$C$7</definedName>
    <definedName name="_________RP1">#N/A</definedName>
    <definedName name="_________SL6">NA()</definedName>
    <definedName name="_________TP10" localSheetId="1">#REF!</definedName>
    <definedName name="_________TP10" localSheetId="0">#REF!</definedName>
    <definedName name="_________TP10">#REF!</definedName>
    <definedName name="_________TP5" localSheetId="1">#REF!</definedName>
    <definedName name="_________TP5" localSheetId="0">#REF!</definedName>
    <definedName name="_________TP5">#REF!</definedName>
    <definedName name="________CC709" localSheetId="4">#REF!</definedName>
    <definedName name="________CC709" localSheetId="8">#REF!</definedName>
    <definedName name="________CC709" localSheetId="7">#REF!</definedName>
    <definedName name="________CC709" localSheetId="6">#REF!</definedName>
    <definedName name="________CC709" localSheetId="11">[3]!Plan1</definedName>
    <definedName name="________CC709" localSheetId="9">#REF!</definedName>
    <definedName name="________CC709" localSheetId="17">[3]!Plan1</definedName>
    <definedName name="________CC709" localSheetId="10">[3]!Plan1</definedName>
    <definedName name="________CC709">#REF!</definedName>
    <definedName name="________DIV1004" localSheetId="1">#REF!</definedName>
    <definedName name="________DIV1004" localSheetId="0">#REF!</definedName>
    <definedName name="________DIV1004">#REF!</definedName>
    <definedName name="________DIV1015" localSheetId="1">#REF!</definedName>
    <definedName name="________DIV1015" localSheetId="0">#REF!</definedName>
    <definedName name="________DIV1015">#REF!</definedName>
    <definedName name="________DIV1039" localSheetId="1">#REF!</definedName>
    <definedName name="________DIV1039" localSheetId="0">#REF!</definedName>
    <definedName name="________DIV1039">#REF!</definedName>
    <definedName name="________DIV1050" localSheetId="1">#REF!</definedName>
    <definedName name="________DIV1050" localSheetId="0">#REF!</definedName>
    <definedName name="________DIV1050">#REF!</definedName>
    <definedName name="________DIV278" localSheetId="1">#REF!</definedName>
    <definedName name="________DIV278" localSheetId="0">#REF!</definedName>
    <definedName name="________DIV278">#REF!</definedName>
    <definedName name="________DIV279" localSheetId="1">#REF!</definedName>
    <definedName name="________DIV279" localSheetId="0">#REF!</definedName>
    <definedName name="________DIV279">#REF!</definedName>
    <definedName name="________DIV45" localSheetId="1">#REF!</definedName>
    <definedName name="________DIV45" localSheetId="0">#REF!</definedName>
    <definedName name="________DIV45">#REF!</definedName>
    <definedName name="________DIV450" localSheetId="1">#REF!</definedName>
    <definedName name="________DIV450" localSheetId="0">#REF!</definedName>
    <definedName name="________DIV450">#REF!</definedName>
    <definedName name="________DIV709" localSheetId="1">#REF!</definedName>
    <definedName name="________DIV709" localSheetId="0">#REF!</definedName>
    <definedName name="________DIV709">#REF!</definedName>
    <definedName name="________DIV710" localSheetId="1">#REF!</definedName>
    <definedName name="________DIV710" localSheetId="0">#REF!</definedName>
    <definedName name="________DIV710">#REF!</definedName>
    <definedName name="________DIV711" localSheetId="1">#REF!</definedName>
    <definedName name="________DIV711" localSheetId="0">#REF!</definedName>
    <definedName name="________DIV711">#REF!</definedName>
    <definedName name="________DIV718" localSheetId="1">#REF!</definedName>
    <definedName name="________DIV718" localSheetId="0">#REF!</definedName>
    <definedName name="________DIV718">#REF!</definedName>
    <definedName name="________DIV719" localSheetId="1">#REF!</definedName>
    <definedName name="________DIV719" localSheetId="0">#REF!</definedName>
    <definedName name="________DIV719">#REF!</definedName>
    <definedName name="________DIV720" localSheetId="1">#REF!</definedName>
    <definedName name="________DIV720" localSheetId="0">#REF!</definedName>
    <definedName name="________DIV720">#REF!</definedName>
    <definedName name="________DIV819" localSheetId="1">#REF!</definedName>
    <definedName name="________DIV819" localSheetId="0">#REF!</definedName>
    <definedName name="________DIV819">#REF!</definedName>
    <definedName name="________DIV947" localSheetId="1">#REF!</definedName>
    <definedName name="________DIV947" localSheetId="0">#REF!</definedName>
    <definedName name="________DIV947">#REF!</definedName>
    <definedName name="________DND2" localSheetId="4">#REF!</definedName>
    <definedName name="________DND2" localSheetId="8">#REF!</definedName>
    <definedName name="________DND2" localSheetId="7">#REF!</definedName>
    <definedName name="________DND2" localSheetId="6">#REF!</definedName>
    <definedName name="________DND2" localSheetId="11">[3]!Plan1</definedName>
    <definedName name="________DND2" localSheetId="9">#REF!</definedName>
    <definedName name="________DND2" localSheetId="17">[3]!Plan1</definedName>
    <definedName name="________DND2" localSheetId="10">[3]!Plan1</definedName>
    <definedName name="________DND2">#REF!</definedName>
    <definedName name="________Ext2">'[4]P A T O 99 B'!#REF!</definedName>
    <definedName name="________ki5" localSheetId="1">#REF!</definedName>
    <definedName name="________ki5" localSheetId="0">#REF!</definedName>
    <definedName name="________ki5">#REF!</definedName>
    <definedName name="________KM406407" localSheetId="1">#REF!</definedName>
    <definedName name="________KM406407" localSheetId="0">#REF!</definedName>
    <definedName name="________KM406407">#REF!</definedName>
    <definedName name="________LO1004" localSheetId="1">#REF!</definedName>
    <definedName name="________LO1004" localSheetId="0">#REF!</definedName>
    <definedName name="________LO1004">#REF!</definedName>
    <definedName name="________LO1015" localSheetId="1">#REF!</definedName>
    <definedName name="________LO1015" localSheetId="0">#REF!</definedName>
    <definedName name="________LO1015">#REF!</definedName>
    <definedName name="________LO1039" localSheetId="1">#REF!</definedName>
    <definedName name="________LO1039" localSheetId="0">#REF!</definedName>
    <definedName name="________LO1039">#REF!</definedName>
    <definedName name="________LO1050" localSheetId="1">#REF!</definedName>
    <definedName name="________LO1050" localSheetId="0">#REF!</definedName>
    <definedName name="________LO1050">#REF!</definedName>
    <definedName name="________LO278" localSheetId="1">#REF!</definedName>
    <definedName name="________LO278" localSheetId="0">#REF!</definedName>
    <definedName name="________LO278">#REF!</definedName>
    <definedName name="________LO279" localSheetId="1">#REF!</definedName>
    <definedName name="________LO279" localSheetId="0">#REF!</definedName>
    <definedName name="________LO279">#REF!</definedName>
    <definedName name="________LO450" localSheetId="1">#REF!</definedName>
    <definedName name="________LO450" localSheetId="0">#REF!</definedName>
    <definedName name="________LO450">#REF!</definedName>
    <definedName name="________LO709" localSheetId="1">#REF!</definedName>
    <definedName name="________LO709" localSheetId="0">#REF!</definedName>
    <definedName name="________LO709">#REF!</definedName>
    <definedName name="________LO710" localSheetId="1">#REF!</definedName>
    <definedName name="________LO710" localSheetId="0">#REF!</definedName>
    <definedName name="________LO710">#REF!</definedName>
    <definedName name="________LO711" localSheetId="1">#REF!</definedName>
    <definedName name="________LO711" localSheetId="0">#REF!</definedName>
    <definedName name="________LO711">#REF!</definedName>
    <definedName name="________LO719" localSheetId="1">#REF!</definedName>
    <definedName name="________LO719" localSheetId="0">#REF!</definedName>
    <definedName name="________LO719">#REF!</definedName>
    <definedName name="________LO720" localSheetId="1">#REF!</definedName>
    <definedName name="________LO720" localSheetId="0">#REF!</definedName>
    <definedName name="________LO720">#REF!</definedName>
    <definedName name="________LO819" localSheetId="1">#REF!</definedName>
    <definedName name="________LO819" localSheetId="0">#REF!</definedName>
    <definedName name="________LO819">#REF!</definedName>
    <definedName name="________LO947" localSheetId="1">#REF!</definedName>
    <definedName name="________LO947" localSheetId="0">#REF!</definedName>
    <definedName name="________LO947">#REF!</definedName>
    <definedName name="________ME1004" localSheetId="1">#REF!</definedName>
    <definedName name="________ME1004" localSheetId="0">#REF!</definedName>
    <definedName name="________ME1004">#REF!</definedName>
    <definedName name="________ME1015" localSheetId="1">#REF!</definedName>
    <definedName name="________ME1015" localSheetId="0">#REF!</definedName>
    <definedName name="________ME1015">#REF!</definedName>
    <definedName name="________ME1039" localSheetId="1">#REF!</definedName>
    <definedName name="________ME1039" localSheetId="0">#REF!</definedName>
    <definedName name="________ME1039">#REF!</definedName>
    <definedName name="________ME1050" localSheetId="1">#REF!</definedName>
    <definedName name="________ME1050" localSheetId="0">#REF!</definedName>
    <definedName name="________ME1050">#REF!</definedName>
    <definedName name="________ME278" localSheetId="1">#REF!</definedName>
    <definedName name="________ME278" localSheetId="0">#REF!</definedName>
    <definedName name="________ME278">#REF!</definedName>
    <definedName name="________ME279" localSheetId="1">#REF!</definedName>
    <definedName name="________ME279" localSheetId="0">#REF!</definedName>
    <definedName name="________ME279">#REF!</definedName>
    <definedName name="________ME450" localSheetId="1">#REF!</definedName>
    <definedName name="________ME450" localSheetId="0">#REF!</definedName>
    <definedName name="________ME450">#REF!</definedName>
    <definedName name="________ME709" localSheetId="1">#REF!</definedName>
    <definedName name="________ME709" localSheetId="0">#REF!</definedName>
    <definedName name="________ME709">#REF!</definedName>
    <definedName name="________ME710" localSheetId="1">#REF!</definedName>
    <definedName name="________ME710" localSheetId="0">#REF!</definedName>
    <definedName name="________ME710">#REF!</definedName>
    <definedName name="________ME711" localSheetId="1">#REF!</definedName>
    <definedName name="________ME711" localSheetId="0">#REF!</definedName>
    <definedName name="________ME711">#REF!</definedName>
    <definedName name="________ME719" localSheetId="1">#REF!</definedName>
    <definedName name="________ME719" localSheetId="0">#REF!</definedName>
    <definedName name="________ME719">#REF!</definedName>
    <definedName name="________ME720" localSheetId="1">#REF!</definedName>
    <definedName name="________ME720" localSheetId="0">#REF!</definedName>
    <definedName name="________ME720">#REF!</definedName>
    <definedName name="________ME819" localSheetId="1">#REF!</definedName>
    <definedName name="________ME819" localSheetId="0">#REF!</definedName>
    <definedName name="________ME819">#REF!</definedName>
    <definedName name="________ME947" localSheetId="1">#REF!</definedName>
    <definedName name="________ME947" localSheetId="0">#REF!</definedName>
    <definedName name="________ME947">#REF!</definedName>
    <definedName name="________MNS8418" localSheetId="4">Plan1</definedName>
    <definedName name="________MNS8418" localSheetId="8">Plan1</definedName>
    <definedName name="________MNS8418" localSheetId="7">Plan1</definedName>
    <definedName name="________MNS8418" localSheetId="6">Plan1</definedName>
    <definedName name="________MNS8418" localSheetId="11">Plan1</definedName>
    <definedName name="________MNS8418" localSheetId="9">Plan1</definedName>
    <definedName name="________MNS8418" localSheetId="17">[0]!Plan1</definedName>
    <definedName name="________MNS8418" localSheetId="10">[0]!Plan1</definedName>
    <definedName name="________MNS8418">Plan1</definedName>
    <definedName name="________Obs1" localSheetId="1">#REF!</definedName>
    <definedName name="________Obs1" localSheetId="0">#REF!</definedName>
    <definedName name="________Obs1">#REF!</definedName>
    <definedName name="________Obs2" localSheetId="1">#REF!</definedName>
    <definedName name="________Obs2" localSheetId="0">#REF!</definedName>
    <definedName name="________Obs2">#REF!</definedName>
    <definedName name="________OUT98" localSheetId="4" hidden="1">{#N/A,#N/A,TRUE,"Serviços"}</definedName>
    <definedName name="________OUT98" localSheetId="8" hidden="1">{#N/A,#N/A,TRUE,"Serviços"}</definedName>
    <definedName name="________OUT98" localSheetId="7" hidden="1">{#N/A,#N/A,TRUE,"Serviços"}</definedName>
    <definedName name="________OUT98" localSheetId="6" hidden="1">{#N/A,#N/A,TRUE,"Serviços"}</definedName>
    <definedName name="________OUT98" localSheetId="11" hidden="1">{#N/A,#N/A,TRUE,"Serviços"}</definedName>
    <definedName name="________OUT98" localSheetId="9" hidden="1">{#N/A,#N/A,TRUE,"Serviços"}</definedName>
    <definedName name="________OUT98" localSheetId="1">{#N/A,#N/A,TRUE,"Serviços"}</definedName>
    <definedName name="________OUT98" localSheetId="10" hidden="1">{#N/A,#N/A,TRUE,"Serviços"}</definedName>
    <definedName name="________OUT98" localSheetId="0">{#N/A,#N/A,TRUE,"Serviços"}</definedName>
    <definedName name="________OUT98">{#N/A,#N/A,TRUE,"Serviços"}</definedName>
    <definedName name="________OUTTT98" localSheetId="1">{#N/A,#N/A,TRUE,"Serviços"}</definedName>
    <definedName name="________OUTTT98" localSheetId="0">{#N/A,#N/A,TRUE,"Serviços"}</definedName>
    <definedName name="________OUTTT98">{#N/A,#N/A,TRUE,"Serviços"}</definedName>
    <definedName name="________PL1" localSheetId="1">#REF!</definedName>
    <definedName name="________PL1" localSheetId="0">#REF!</definedName>
    <definedName name="________PL1">#REF!</definedName>
    <definedName name="________PL1_25">#REF!</definedName>
    <definedName name="________PR1004" localSheetId="1">#REF!</definedName>
    <definedName name="________PR1004" localSheetId="0">#REF!</definedName>
    <definedName name="________PR1004">#REF!</definedName>
    <definedName name="________PR1015" localSheetId="1">#REF!</definedName>
    <definedName name="________PR1015" localSheetId="0">#REF!</definedName>
    <definedName name="________PR1015">#REF!</definedName>
    <definedName name="________PR1039" localSheetId="1">#REF!</definedName>
    <definedName name="________PR1039" localSheetId="0">#REF!</definedName>
    <definedName name="________PR1039">#REF!</definedName>
    <definedName name="________PR1050" localSheetId="1">#REF!</definedName>
    <definedName name="________PR1050" localSheetId="0">#REF!</definedName>
    <definedName name="________PR1050">#REF!</definedName>
    <definedName name="________PR278" localSheetId="1">#REF!</definedName>
    <definedName name="________PR278" localSheetId="0">#REF!</definedName>
    <definedName name="________PR278">#REF!</definedName>
    <definedName name="________PR279" localSheetId="1">#REF!</definedName>
    <definedName name="________PR279" localSheetId="0">#REF!</definedName>
    <definedName name="________PR279">#REF!</definedName>
    <definedName name="________PR450" localSheetId="1">#REF!</definedName>
    <definedName name="________PR450" localSheetId="0">#REF!</definedName>
    <definedName name="________PR450">#REF!</definedName>
    <definedName name="________PR709" localSheetId="1">#REF!</definedName>
    <definedName name="________PR709" localSheetId="0">#REF!</definedName>
    <definedName name="________PR709">#REF!</definedName>
    <definedName name="________PR710" localSheetId="1">#REF!</definedName>
    <definedName name="________PR710" localSheetId="0">#REF!</definedName>
    <definedName name="________PR710">#REF!</definedName>
    <definedName name="________PR711" localSheetId="1">#REF!</definedName>
    <definedName name="________PR711" localSheetId="0">#REF!</definedName>
    <definedName name="________PR711">#REF!</definedName>
    <definedName name="________PR719" localSheetId="1">#REF!</definedName>
    <definedName name="________PR719" localSheetId="0">#REF!</definedName>
    <definedName name="________PR719">#REF!</definedName>
    <definedName name="________PR720" localSheetId="1">#REF!</definedName>
    <definedName name="________PR720" localSheetId="0">#REF!</definedName>
    <definedName name="________PR720">#REF!</definedName>
    <definedName name="________PR819" localSheetId="1">#REF!</definedName>
    <definedName name="________PR819" localSheetId="0">#REF!</definedName>
    <definedName name="________PR819">#REF!</definedName>
    <definedName name="________PR947" localSheetId="1">#REF!</definedName>
    <definedName name="________PR947" localSheetId="0">#REF!</definedName>
    <definedName name="________PR947">#REF!</definedName>
    <definedName name="________r" localSheetId="1">#REF!</definedName>
    <definedName name="________r" localSheetId="0">#REF!</definedName>
    <definedName name="________r">#REF!</definedName>
    <definedName name="________r_25">#REF!</definedName>
    <definedName name="________Rbv1">'[5]Página 16'!$C$3:$C$7</definedName>
    <definedName name="________SL6">NA()</definedName>
    <definedName name="_______CC709" localSheetId="4">#REF!</definedName>
    <definedName name="_______CC709" localSheetId="8">#REF!</definedName>
    <definedName name="_______CC709" localSheetId="7">#REF!</definedName>
    <definedName name="_______CC709" localSheetId="6">#REF!</definedName>
    <definedName name="_______CC709" localSheetId="11">[3]!Plan1</definedName>
    <definedName name="_______CC709" localSheetId="9">#REF!</definedName>
    <definedName name="_______CC709" localSheetId="17">[3]!Plan1</definedName>
    <definedName name="_______CC709" localSheetId="10">[3]!Plan1</definedName>
    <definedName name="_______CC709">#REF!</definedName>
    <definedName name="_______CC947" localSheetId="4">#REF!</definedName>
    <definedName name="_______CC947" localSheetId="8">#REF!</definedName>
    <definedName name="_______CC947" localSheetId="7">#REF!</definedName>
    <definedName name="_______CC947" localSheetId="6">#REF!</definedName>
    <definedName name="_______CC947" localSheetId="11">[3]!Plan1</definedName>
    <definedName name="_______CC947" localSheetId="9">#REF!</definedName>
    <definedName name="_______CC947" localSheetId="17">[3]!Plan1</definedName>
    <definedName name="_______CC947" localSheetId="10">[3]!Plan1</definedName>
    <definedName name="_______CC947">#REF!</definedName>
    <definedName name="_______DIV1004" localSheetId="1">#REF!</definedName>
    <definedName name="_______DIV1004" localSheetId="0">#REF!</definedName>
    <definedName name="_______DIV1004">#REF!</definedName>
    <definedName name="_______DIV1015" localSheetId="1">#REF!</definedName>
    <definedName name="_______DIV1015" localSheetId="0">#REF!</definedName>
    <definedName name="_______DIV1015">#REF!</definedName>
    <definedName name="_______DIV1039" localSheetId="1">#REF!</definedName>
    <definedName name="_______DIV1039" localSheetId="0">#REF!</definedName>
    <definedName name="_______DIV1039">#REF!</definedName>
    <definedName name="_______DIV1050" localSheetId="1">#REF!</definedName>
    <definedName name="_______DIV1050" localSheetId="0">#REF!</definedName>
    <definedName name="_______DIV1050">#REF!</definedName>
    <definedName name="_______DIV278" localSheetId="1">#REF!</definedName>
    <definedName name="_______DIV278" localSheetId="0">#REF!</definedName>
    <definedName name="_______DIV278">#REF!</definedName>
    <definedName name="_______DIV279" localSheetId="1">#REF!</definedName>
    <definedName name="_______DIV279" localSheetId="0">#REF!</definedName>
    <definedName name="_______DIV279">#REF!</definedName>
    <definedName name="_______DIV45" localSheetId="1">#REF!</definedName>
    <definedName name="_______DIV45" localSheetId="0">#REF!</definedName>
    <definedName name="_______DIV45">#REF!</definedName>
    <definedName name="_______DIV450" localSheetId="1">#REF!</definedName>
    <definedName name="_______DIV450" localSheetId="0">#REF!</definedName>
    <definedName name="_______DIV450">#REF!</definedName>
    <definedName name="_______DIV709" localSheetId="1">#REF!</definedName>
    <definedName name="_______DIV709" localSheetId="0">#REF!</definedName>
    <definedName name="_______DIV709">#REF!</definedName>
    <definedName name="_______DIV710" localSheetId="1">#REF!</definedName>
    <definedName name="_______DIV710" localSheetId="0">#REF!</definedName>
    <definedName name="_______DIV710">#REF!</definedName>
    <definedName name="_______DIV711" localSheetId="1">#REF!</definedName>
    <definedName name="_______DIV711" localSheetId="0">#REF!</definedName>
    <definedName name="_______DIV711">#REF!</definedName>
    <definedName name="_______DIV718" localSheetId="1">#REF!</definedName>
    <definedName name="_______DIV718" localSheetId="0">#REF!</definedName>
    <definedName name="_______DIV718">#REF!</definedName>
    <definedName name="_______DIV719" localSheetId="1">#REF!</definedName>
    <definedName name="_______DIV719" localSheetId="0">#REF!</definedName>
    <definedName name="_______DIV719">#REF!</definedName>
    <definedName name="_______DIV720" localSheetId="1">#REF!</definedName>
    <definedName name="_______DIV720" localSheetId="0">#REF!</definedName>
    <definedName name="_______DIV720">#REF!</definedName>
    <definedName name="_______DIV819" localSheetId="1">#REF!</definedName>
    <definedName name="_______DIV819" localSheetId="0">#REF!</definedName>
    <definedName name="_______DIV819">#REF!</definedName>
    <definedName name="_______DIV947" localSheetId="1">#REF!</definedName>
    <definedName name="_______DIV947" localSheetId="0">#REF!</definedName>
    <definedName name="_______DIV947">#REF!</definedName>
    <definedName name="_______DND2" localSheetId="4">#REF!</definedName>
    <definedName name="_______DND2" localSheetId="8">#REF!</definedName>
    <definedName name="_______DND2" localSheetId="7">#REF!</definedName>
    <definedName name="_______DND2" localSheetId="6">#REF!</definedName>
    <definedName name="_______DND2" localSheetId="11">[3]!Plan1</definedName>
    <definedName name="_______DND2" localSheetId="9">#REF!</definedName>
    <definedName name="_______DND2" localSheetId="17">[3]!Plan1</definedName>
    <definedName name="_______DND2" localSheetId="10">[3]!Plan1</definedName>
    <definedName name="_______DND2">#REF!</definedName>
    <definedName name="_______Ext2">'[4]P A T O 99 B'!#REF!</definedName>
    <definedName name="_______ki5" localSheetId="1">#REF!</definedName>
    <definedName name="_______ki5" localSheetId="0">#REF!</definedName>
    <definedName name="_______ki5">#REF!</definedName>
    <definedName name="_______KM406407" localSheetId="1">#REF!</definedName>
    <definedName name="_______KM406407" localSheetId="0">#REF!</definedName>
    <definedName name="_______KM406407">#REF!</definedName>
    <definedName name="_______LO1004" localSheetId="1">#REF!</definedName>
    <definedName name="_______LO1004" localSheetId="0">#REF!</definedName>
    <definedName name="_______LO1004">#REF!</definedName>
    <definedName name="_______LO1015" localSheetId="1">#REF!</definedName>
    <definedName name="_______LO1015" localSheetId="0">#REF!</definedName>
    <definedName name="_______LO1015">#REF!</definedName>
    <definedName name="_______LO1039" localSheetId="1">#REF!</definedName>
    <definedName name="_______LO1039" localSheetId="0">#REF!</definedName>
    <definedName name="_______LO1039">#REF!</definedName>
    <definedName name="_______LO1050" localSheetId="1">#REF!</definedName>
    <definedName name="_______LO1050" localSheetId="0">#REF!</definedName>
    <definedName name="_______LO1050">#REF!</definedName>
    <definedName name="_______LO278" localSheetId="1">#REF!</definedName>
    <definedName name="_______LO278" localSheetId="0">#REF!</definedName>
    <definedName name="_______LO278">#REF!</definedName>
    <definedName name="_______LO279" localSheetId="1">#REF!</definedName>
    <definedName name="_______LO279" localSheetId="0">#REF!</definedName>
    <definedName name="_______LO279">#REF!</definedName>
    <definedName name="_______LO450" localSheetId="1">#REF!</definedName>
    <definedName name="_______LO450" localSheetId="0">#REF!</definedName>
    <definedName name="_______LO450">#REF!</definedName>
    <definedName name="_______LO709" localSheetId="1">#REF!</definedName>
    <definedName name="_______LO709" localSheetId="0">#REF!</definedName>
    <definedName name="_______LO709">#REF!</definedName>
    <definedName name="_______LO710" localSheetId="1">#REF!</definedName>
    <definedName name="_______LO710" localSheetId="0">#REF!</definedName>
    <definedName name="_______LO710">#REF!</definedName>
    <definedName name="_______LO711" localSheetId="1">#REF!</definedName>
    <definedName name="_______LO711" localSheetId="0">#REF!</definedName>
    <definedName name="_______LO711">#REF!</definedName>
    <definedName name="_______LO719" localSheetId="1">#REF!</definedName>
    <definedName name="_______LO719" localSheetId="0">#REF!</definedName>
    <definedName name="_______LO719">#REF!</definedName>
    <definedName name="_______LO720" localSheetId="1">#REF!</definedName>
    <definedName name="_______LO720" localSheetId="0">#REF!</definedName>
    <definedName name="_______LO720">#REF!</definedName>
    <definedName name="_______LO819" localSheetId="1">#REF!</definedName>
    <definedName name="_______LO819" localSheetId="0">#REF!</definedName>
    <definedName name="_______LO819">#REF!</definedName>
    <definedName name="_______LO947" localSheetId="1">#REF!</definedName>
    <definedName name="_______LO947" localSheetId="0">#REF!</definedName>
    <definedName name="_______LO947">#REF!</definedName>
    <definedName name="_______ME1004" localSheetId="1">#REF!</definedName>
    <definedName name="_______ME1004" localSheetId="0">#REF!</definedName>
    <definedName name="_______ME1004">#REF!</definedName>
    <definedName name="_______ME1015" localSheetId="1">#REF!</definedName>
    <definedName name="_______ME1015" localSheetId="0">#REF!</definedName>
    <definedName name="_______ME1015">#REF!</definedName>
    <definedName name="_______ME1039" localSheetId="1">#REF!</definedName>
    <definedName name="_______ME1039" localSheetId="0">#REF!</definedName>
    <definedName name="_______ME1039">#REF!</definedName>
    <definedName name="_______ME1050" localSheetId="1">#REF!</definedName>
    <definedName name="_______ME1050" localSheetId="0">#REF!</definedName>
    <definedName name="_______ME1050">#REF!</definedName>
    <definedName name="_______ME278" localSheetId="1">#REF!</definedName>
    <definedName name="_______ME278" localSheetId="0">#REF!</definedName>
    <definedName name="_______ME278">#REF!</definedName>
    <definedName name="_______ME279" localSheetId="1">#REF!</definedName>
    <definedName name="_______ME279" localSheetId="0">#REF!</definedName>
    <definedName name="_______ME279">#REF!</definedName>
    <definedName name="_______ME450" localSheetId="1">#REF!</definedName>
    <definedName name="_______ME450" localSheetId="0">#REF!</definedName>
    <definedName name="_______ME450">#REF!</definedName>
    <definedName name="_______ME709" localSheetId="1">#REF!</definedName>
    <definedName name="_______ME709" localSheetId="0">#REF!</definedName>
    <definedName name="_______ME709">#REF!</definedName>
    <definedName name="_______ME710" localSheetId="1">#REF!</definedName>
    <definedName name="_______ME710" localSheetId="0">#REF!</definedName>
    <definedName name="_______ME710">#REF!</definedName>
    <definedName name="_______ME711" localSheetId="1">#REF!</definedName>
    <definedName name="_______ME711" localSheetId="0">#REF!</definedName>
    <definedName name="_______ME711">#REF!</definedName>
    <definedName name="_______ME719" localSheetId="1">#REF!</definedName>
    <definedName name="_______ME719" localSheetId="0">#REF!</definedName>
    <definedName name="_______ME719">#REF!</definedName>
    <definedName name="_______ME720" localSheetId="1">#REF!</definedName>
    <definedName name="_______ME720" localSheetId="0">#REF!</definedName>
    <definedName name="_______ME720">#REF!</definedName>
    <definedName name="_______ME819" localSheetId="1">#REF!</definedName>
    <definedName name="_______ME819" localSheetId="0">#REF!</definedName>
    <definedName name="_______ME819">#REF!</definedName>
    <definedName name="_______ME947" localSheetId="1">#REF!</definedName>
    <definedName name="_______ME947" localSheetId="0">#REF!</definedName>
    <definedName name="_______ME947">#REF!</definedName>
    <definedName name="_______MNS8418">#N/A</definedName>
    <definedName name="_______Obs1" localSheetId="1">#REF!</definedName>
    <definedName name="_______Obs1" localSheetId="0">#REF!</definedName>
    <definedName name="_______Obs1">#REF!</definedName>
    <definedName name="_______Obs2" localSheetId="1">#REF!</definedName>
    <definedName name="_______Obs2" localSheetId="0">#REF!</definedName>
    <definedName name="_______Obs2">#REF!</definedName>
    <definedName name="_______OUT98" localSheetId="4" hidden="1">{#N/A,#N/A,TRUE,"Serviços"}</definedName>
    <definedName name="_______OUT98" localSheetId="8" hidden="1">{#N/A,#N/A,TRUE,"Serviços"}</definedName>
    <definedName name="_______OUT98" localSheetId="7" hidden="1">{#N/A,#N/A,TRUE,"Serviços"}</definedName>
    <definedName name="_______OUT98" localSheetId="6" hidden="1">{#N/A,#N/A,TRUE,"Serviços"}</definedName>
    <definedName name="_______OUT98" localSheetId="11" hidden="1">{#N/A,#N/A,TRUE,"Serviços"}</definedName>
    <definedName name="_______OUT98" localSheetId="9" hidden="1">{#N/A,#N/A,TRUE,"Serviços"}</definedName>
    <definedName name="_______OUT98" localSheetId="1">{#N/A,#N/A,TRUE,"Serviços"}</definedName>
    <definedName name="_______OUT98" localSheetId="10" hidden="1">{#N/A,#N/A,TRUE,"Serviços"}</definedName>
    <definedName name="_______OUT98" localSheetId="0">{#N/A,#N/A,TRUE,"Serviços"}</definedName>
    <definedName name="_______OUT98">{#N/A,#N/A,TRUE,"Serviços"}</definedName>
    <definedName name="_______OUT9888" localSheetId="1">{#N/A,#N/A,TRUE,"Serviços"}</definedName>
    <definedName name="_______OUT9888" localSheetId="0">{#N/A,#N/A,TRUE,"Serviços"}</definedName>
    <definedName name="_______OUT9888">{#N/A,#N/A,TRUE,"Serviços"}</definedName>
    <definedName name="_______PL1" localSheetId="1">#REF!</definedName>
    <definedName name="_______PL1" localSheetId="0">#REF!</definedName>
    <definedName name="_______PL1">#REF!</definedName>
    <definedName name="_______PR1004" localSheetId="1">#REF!</definedName>
    <definedName name="_______PR1004" localSheetId="0">#REF!</definedName>
    <definedName name="_______PR1004">#REF!</definedName>
    <definedName name="_______PR1015" localSheetId="1">#REF!</definedName>
    <definedName name="_______PR1015" localSheetId="0">#REF!</definedName>
    <definedName name="_______PR1015">#REF!</definedName>
    <definedName name="_______PR1039" localSheetId="1">#REF!</definedName>
    <definedName name="_______PR1039" localSheetId="0">#REF!</definedName>
    <definedName name="_______PR1039">#REF!</definedName>
    <definedName name="_______PR1050" localSheetId="1">#REF!</definedName>
    <definedName name="_______PR1050" localSheetId="0">#REF!</definedName>
    <definedName name="_______PR1050">#REF!</definedName>
    <definedName name="_______PR278" localSheetId="1">#REF!</definedName>
    <definedName name="_______PR278" localSheetId="0">#REF!</definedName>
    <definedName name="_______PR278">#REF!</definedName>
    <definedName name="_______PR279" localSheetId="1">#REF!</definedName>
    <definedName name="_______PR279" localSheetId="0">#REF!</definedName>
    <definedName name="_______PR279">#REF!</definedName>
    <definedName name="_______PR450" localSheetId="1">#REF!</definedName>
    <definedName name="_______PR450" localSheetId="0">#REF!</definedName>
    <definedName name="_______PR450">#REF!</definedName>
    <definedName name="_______PR709" localSheetId="1">#REF!</definedName>
    <definedName name="_______PR709" localSheetId="0">#REF!</definedName>
    <definedName name="_______PR709">#REF!</definedName>
    <definedName name="_______PR710" localSheetId="1">#REF!</definedName>
    <definedName name="_______PR710" localSheetId="0">#REF!</definedName>
    <definedName name="_______PR710">#REF!</definedName>
    <definedName name="_______PR711" localSheetId="1">#REF!</definedName>
    <definedName name="_______PR711" localSheetId="0">#REF!</definedName>
    <definedName name="_______PR711">#REF!</definedName>
    <definedName name="_______PR719" localSheetId="1">#REF!</definedName>
    <definedName name="_______PR719" localSheetId="0">#REF!</definedName>
    <definedName name="_______PR719">#REF!</definedName>
    <definedName name="_______PR720" localSheetId="1">#REF!</definedName>
    <definedName name="_______PR720" localSheetId="0">#REF!</definedName>
    <definedName name="_______PR720">#REF!</definedName>
    <definedName name="_______PR819" localSheetId="1">#REF!</definedName>
    <definedName name="_______PR819" localSheetId="0">#REF!</definedName>
    <definedName name="_______PR819">#REF!</definedName>
    <definedName name="_______PR947" localSheetId="1">#REF!</definedName>
    <definedName name="_______PR947" localSheetId="0">#REF!</definedName>
    <definedName name="_______PR947">#REF!</definedName>
    <definedName name="_______r" localSheetId="1">#REF!</definedName>
    <definedName name="_______r" localSheetId="0">#REF!</definedName>
    <definedName name="_______r">#REF!</definedName>
    <definedName name="_______Rbv1">'[5]Página 16'!$C$3:$C$7</definedName>
    <definedName name="_______SL6">NA()</definedName>
    <definedName name="_______TP10">#N/A</definedName>
    <definedName name="_______TP5">#N/A</definedName>
    <definedName name="______CC709">#N/A</definedName>
    <definedName name="______CC947" localSheetId="4">#REF!</definedName>
    <definedName name="______CC947" localSheetId="8">#REF!</definedName>
    <definedName name="______CC947" localSheetId="7">#REF!</definedName>
    <definedName name="______CC947" localSheetId="6">#REF!</definedName>
    <definedName name="______CC947" localSheetId="11">[3]!Plan1</definedName>
    <definedName name="______CC947" localSheetId="9">#REF!</definedName>
    <definedName name="______CC947" localSheetId="17">[3]!Plan1</definedName>
    <definedName name="______CC947" localSheetId="10">[3]!Plan1</definedName>
    <definedName name="______CC947">#REF!</definedName>
    <definedName name="______DIV1004" localSheetId="1">#REF!</definedName>
    <definedName name="______DIV1004" localSheetId="0">#REF!</definedName>
    <definedName name="______DIV1004">#REF!</definedName>
    <definedName name="______DIV1015" localSheetId="1">#REF!</definedName>
    <definedName name="______DIV1015" localSheetId="0">#REF!</definedName>
    <definedName name="______DIV1015">#REF!</definedName>
    <definedName name="______DIV1039" localSheetId="1">#REF!</definedName>
    <definedName name="______DIV1039" localSheetId="0">#REF!</definedName>
    <definedName name="______DIV1039">#REF!</definedName>
    <definedName name="______DIV1050" localSheetId="1">#REF!</definedName>
    <definedName name="______DIV1050" localSheetId="0">#REF!</definedName>
    <definedName name="______DIV1050">#REF!</definedName>
    <definedName name="______DIV278" localSheetId="1">#REF!</definedName>
    <definedName name="______DIV278" localSheetId="0">#REF!</definedName>
    <definedName name="______DIV278">#REF!</definedName>
    <definedName name="______DIV279" localSheetId="1">#REF!</definedName>
    <definedName name="______DIV279" localSheetId="0">#REF!</definedName>
    <definedName name="______DIV279">#REF!</definedName>
    <definedName name="______DIV45" localSheetId="1">#REF!</definedName>
    <definedName name="______DIV45" localSheetId="0">#REF!</definedName>
    <definedName name="______DIV45">#REF!</definedName>
    <definedName name="______DIV450" localSheetId="1">#REF!</definedName>
    <definedName name="______DIV450" localSheetId="0">#REF!</definedName>
    <definedName name="______DIV450">#REF!</definedName>
    <definedName name="______DIV709" localSheetId="1">#REF!</definedName>
    <definedName name="______DIV709" localSheetId="0">#REF!</definedName>
    <definedName name="______DIV709">#REF!</definedName>
    <definedName name="______DIV710" localSheetId="1">#REF!</definedName>
    <definedName name="______DIV710" localSheetId="0">#REF!</definedName>
    <definedName name="______DIV710">#REF!</definedName>
    <definedName name="______DIV711" localSheetId="1">#REF!</definedName>
    <definedName name="______DIV711" localSheetId="0">#REF!</definedName>
    <definedName name="______DIV711">#REF!</definedName>
    <definedName name="______DIV718" localSheetId="1">#REF!</definedName>
    <definedName name="______DIV718" localSheetId="0">#REF!</definedName>
    <definedName name="______DIV718">#REF!</definedName>
    <definedName name="______DIV719" localSheetId="1">#REF!</definedName>
    <definedName name="______DIV719" localSheetId="0">#REF!</definedName>
    <definedName name="______DIV719">#REF!</definedName>
    <definedName name="______DIV720" localSheetId="1">#REF!</definedName>
    <definedName name="______DIV720" localSheetId="0">#REF!</definedName>
    <definedName name="______DIV720">#REF!</definedName>
    <definedName name="______DIV819" localSheetId="1">#REF!</definedName>
    <definedName name="______DIV819" localSheetId="0">#REF!</definedName>
    <definedName name="______DIV819">#REF!</definedName>
    <definedName name="______DIV947" localSheetId="1">#REF!</definedName>
    <definedName name="______DIV947" localSheetId="0">#REF!</definedName>
    <definedName name="______DIV947">#REF!</definedName>
    <definedName name="______DND2">#N/A</definedName>
    <definedName name="______Ext2">'[4]P A T O 99 B'!#REF!</definedName>
    <definedName name="______ki5" localSheetId="1">#REF!</definedName>
    <definedName name="______ki5" localSheetId="0">#REF!</definedName>
    <definedName name="______ki5">#REF!</definedName>
    <definedName name="______KM406407" localSheetId="1">#REF!</definedName>
    <definedName name="______KM406407" localSheetId="0">#REF!</definedName>
    <definedName name="______KM406407">#REF!</definedName>
    <definedName name="______LO1004" localSheetId="1">#REF!</definedName>
    <definedName name="______LO1004" localSheetId="0">#REF!</definedName>
    <definedName name="______LO1004">#REF!</definedName>
    <definedName name="______LO1015" localSheetId="1">#REF!</definedName>
    <definedName name="______LO1015" localSheetId="0">#REF!</definedName>
    <definedName name="______LO1015">#REF!</definedName>
    <definedName name="______LO1039" localSheetId="1">#REF!</definedName>
    <definedName name="______LO1039" localSheetId="0">#REF!</definedName>
    <definedName name="______LO1039">#REF!</definedName>
    <definedName name="______LO1050" localSheetId="1">#REF!</definedName>
    <definedName name="______LO1050" localSheetId="0">#REF!</definedName>
    <definedName name="______LO1050">#REF!</definedName>
    <definedName name="______LO278" localSheetId="1">#REF!</definedName>
    <definedName name="______LO278" localSheetId="0">#REF!</definedName>
    <definedName name="______LO278">#REF!</definedName>
    <definedName name="______LO279" localSheetId="1">#REF!</definedName>
    <definedName name="______LO279" localSheetId="0">#REF!</definedName>
    <definedName name="______LO279">#REF!</definedName>
    <definedName name="______LO450" localSheetId="1">#REF!</definedName>
    <definedName name="______LO450" localSheetId="0">#REF!</definedName>
    <definedName name="______LO450">#REF!</definedName>
    <definedName name="______LO709" localSheetId="1">#REF!</definedName>
    <definedName name="______LO709" localSheetId="0">#REF!</definedName>
    <definedName name="______LO709">#REF!</definedName>
    <definedName name="______LO710" localSheetId="1">#REF!</definedName>
    <definedName name="______LO710" localSheetId="0">#REF!</definedName>
    <definedName name="______LO710">#REF!</definedName>
    <definedName name="______LO711" localSheetId="1">#REF!</definedName>
    <definedName name="______LO711" localSheetId="0">#REF!</definedName>
    <definedName name="______LO711">#REF!</definedName>
    <definedName name="______LO719" localSheetId="1">#REF!</definedName>
    <definedName name="______LO719" localSheetId="0">#REF!</definedName>
    <definedName name="______LO719">#REF!</definedName>
    <definedName name="______LO720" localSheetId="1">#REF!</definedName>
    <definedName name="______LO720" localSheetId="0">#REF!</definedName>
    <definedName name="______LO720">#REF!</definedName>
    <definedName name="______LO819" localSheetId="1">#REF!</definedName>
    <definedName name="______LO819" localSheetId="0">#REF!</definedName>
    <definedName name="______LO819">#REF!</definedName>
    <definedName name="______LO947" localSheetId="1">#REF!</definedName>
    <definedName name="______LO947" localSheetId="0">#REF!</definedName>
    <definedName name="______LO947">#REF!</definedName>
    <definedName name="______ME1004" localSheetId="1">#REF!</definedName>
    <definedName name="______ME1004" localSheetId="0">#REF!</definedName>
    <definedName name="______ME1004">#REF!</definedName>
    <definedName name="______ME1015" localSheetId="1">#REF!</definedName>
    <definedName name="______ME1015" localSheetId="0">#REF!</definedName>
    <definedName name="______ME1015">#REF!</definedName>
    <definedName name="______ME1039" localSheetId="1">#REF!</definedName>
    <definedName name="______ME1039" localSheetId="0">#REF!</definedName>
    <definedName name="______ME1039">#REF!</definedName>
    <definedName name="______ME1050" localSheetId="1">#REF!</definedName>
    <definedName name="______ME1050" localSheetId="0">#REF!</definedName>
    <definedName name="______ME1050">#REF!</definedName>
    <definedName name="______ME278" localSheetId="1">#REF!</definedName>
    <definedName name="______ME278" localSheetId="0">#REF!</definedName>
    <definedName name="______ME278">#REF!</definedName>
    <definedName name="______ME279" localSheetId="1">#REF!</definedName>
    <definedName name="______ME279" localSheetId="0">#REF!</definedName>
    <definedName name="______ME279">#REF!</definedName>
    <definedName name="______ME450" localSheetId="1">#REF!</definedName>
    <definedName name="______ME450" localSheetId="0">#REF!</definedName>
    <definedName name="______ME450">#REF!</definedName>
    <definedName name="______ME709" localSheetId="1">#REF!</definedName>
    <definedName name="______ME709" localSheetId="0">#REF!</definedName>
    <definedName name="______ME709">#REF!</definedName>
    <definedName name="______ME710" localSheetId="1">#REF!</definedName>
    <definedName name="______ME710" localSheetId="0">#REF!</definedName>
    <definedName name="______ME710">#REF!</definedName>
    <definedName name="______ME711" localSheetId="1">#REF!</definedName>
    <definedName name="______ME711" localSheetId="0">#REF!</definedName>
    <definedName name="______ME711">#REF!</definedName>
    <definedName name="______ME719" localSheetId="1">#REF!</definedName>
    <definedName name="______ME719" localSheetId="0">#REF!</definedName>
    <definedName name="______ME719">#REF!</definedName>
    <definedName name="______ME720" localSheetId="1">#REF!</definedName>
    <definedName name="______ME720" localSheetId="0">#REF!</definedName>
    <definedName name="______ME720">#REF!</definedName>
    <definedName name="______ME819" localSheetId="1">#REF!</definedName>
    <definedName name="______ME819" localSheetId="0">#REF!</definedName>
    <definedName name="______ME819">#REF!</definedName>
    <definedName name="______ME947" localSheetId="1">#REF!</definedName>
    <definedName name="______ME947" localSheetId="0">#REF!</definedName>
    <definedName name="______ME947">#REF!</definedName>
    <definedName name="______MNS8418" localSheetId="4">#REF!</definedName>
    <definedName name="______MNS8418" localSheetId="8">#REF!</definedName>
    <definedName name="______MNS8418" localSheetId="7">#REF!</definedName>
    <definedName name="______MNS8418" localSheetId="6">#REF!</definedName>
    <definedName name="______MNS8418" localSheetId="11">[3]!Plan1</definedName>
    <definedName name="______MNS8418" localSheetId="9">#REF!</definedName>
    <definedName name="______MNS8418" localSheetId="17">[3]!Plan1</definedName>
    <definedName name="______MNS8418" localSheetId="10">[3]!Plan1</definedName>
    <definedName name="______MNS8418">#REF!</definedName>
    <definedName name="______Obs1" localSheetId="1">#REF!</definedName>
    <definedName name="______Obs1" localSheetId="0">#REF!</definedName>
    <definedName name="______Obs1">#REF!</definedName>
    <definedName name="______Obs2" localSheetId="1">#REF!</definedName>
    <definedName name="______Obs2" localSheetId="0">#REF!</definedName>
    <definedName name="______Obs2">#REF!</definedName>
    <definedName name="______OUT98" localSheetId="4" hidden="1">{#N/A,#N/A,TRUE,"Serviços"}</definedName>
    <definedName name="______OUT98" localSheetId="8" hidden="1">{#N/A,#N/A,TRUE,"Serviços"}</definedName>
    <definedName name="______OUT98" localSheetId="7" hidden="1">{#N/A,#N/A,TRUE,"Serviços"}</definedName>
    <definedName name="______OUT98" localSheetId="6" hidden="1">{#N/A,#N/A,TRUE,"Serviços"}</definedName>
    <definedName name="______OUT98" localSheetId="11" hidden="1">{#N/A,#N/A,TRUE,"Serviços"}</definedName>
    <definedName name="______OUT98" localSheetId="9" hidden="1">{#N/A,#N/A,TRUE,"Serviços"}</definedName>
    <definedName name="______OUT98" localSheetId="1">{#N/A,#N/A,TRUE,"Serviços"}</definedName>
    <definedName name="______OUT98" localSheetId="10" hidden="1">{#N/A,#N/A,TRUE,"Serviços"}</definedName>
    <definedName name="______OUT98" localSheetId="0">{#N/A,#N/A,TRUE,"Serviços"}</definedName>
    <definedName name="______OUT98">{#N/A,#N/A,TRUE,"Serviços"}</definedName>
    <definedName name="______OUTT98888" localSheetId="1">{#N/A,#N/A,TRUE,"Serviços"}</definedName>
    <definedName name="______OUTT98888" localSheetId="0">{#N/A,#N/A,TRUE,"Serviços"}</definedName>
    <definedName name="______OUTT98888">{#N/A,#N/A,TRUE,"Serviços"}</definedName>
    <definedName name="______PL1" localSheetId="1">#REF!</definedName>
    <definedName name="______PL1" localSheetId="0">#REF!</definedName>
    <definedName name="______PL1">#REF!</definedName>
    <definedName name="______PR1004" localSheetId="1">#REF!</definedName>
    <definedName name="______PR1004" localSheetId="0">#REF!</definedName>
    <definedName name="______PR1004">#REF!</definedName>
    <definedName name="______PR1015" localSheetId="1">#REF!</definedName>
    <definedName name="______PR1015" localSheetId="0">#REF!</definedName>
    <definedName name="______PR1015">#REF!</definedName>
    <definedName name="______PR1039" localSheetId="1">#REF!</definedName>
    <definedName name="______PR1039" localSheetId="0">#REF!</definedName>
    <definedName name="______PR1039">#REF!</definedName>
    <definedName name="______PR1050" localSheetId="1">#REF!</definedName>
    <definedName name="______PR1050" localSheetId="0">#REF!</definedName>
    <definedName name="______PR1050">#REF!</definedName>
    <definedName name="______PR278" localSheetId="1">#REF!</definedName>
    <definedName name="______PR278" localSheetId="0">#REF!</definedName>
    <definedName name="______PR278">#REF!</definedName>
    <definedName name="______PR279" localSheetId="1">#REF!</definedName>
    <definedName name="______PR279" localSheetId="0">#REF!</definedName>
    <definedName name="______PR279">#REF!</definedName>
    <definedName name="______PR450" localSheetId="1">#REF!</definedName>
    <definedName name="______PR450" localSheetId="0">#REF!</definedName>
    <definedName name="______PR450">#REF!</definedName>
    <definedName name="______PR709" localSheetId="1">#REF!</definedName>
    <definedName name="______PR709" localSheetId="0">#REF!</definedName>
    <definedName name="______PR709">#REF!</definedName>
    <definedName name="______PR710" localSheetId="1">#REF!</definedName>
    <definedName name="______PR710" localSheetId="0">#REF!</definedName>
    <definedName name="______PR710">#REF!</definedName>
    <definedName name="______PR711" localSheetId="1">#REF!</definedName>
    <definedName name="______PR711" localSheetId="0">#REF!</definedName>
    <definedName name="______PR711">#REF!</definedName>
    <definedName name="______PR719" localSheetId="1">#REF!</definedName>
    <definedName name="______PR719" localSheetId="0">#REF!</definedName>
    <definedName name="______PR719">#REF!</definedName>
    <definedName name="______PR720" localSheetId="1">#REF!</definedName>
    <definedName name="______PR720" localSheetId="0">#REF!</definedName>
    <definedName name="______PR720">#REF!</definedName>
    <definedName name="______PR819" localSheetId="1">#REF!</definedName>
    <definedName name="______PR819" localSheetId="0">#REF!</definedName>
    <definedName name="______PR819">#REF!</definedName>
    <definedName name="______PR947" localSheetId="1">#REF!</definedName>
    <definedName name="______PR947" localSheetId="0">#REF!</definedName>
    <definedName name="______PR947">#REF!</definedName>
    <definedName name="______r" localSheetId="1">#REF!</definedName>
    <definedName name="______r" localSheetId="0">#REF!</definedName>
    <definedName name="______r">#REF!</definedName>
    <definedName name="______Rbv1">'[5]Página 16'!$C$3:$C$7</definedName>
    <definedName name="______SL6">NA()</definedName>
    <definedName name="_____Brz1" localSheetId="1">#REF!</definedName>
    <definedName name="_____Brz1" localSheetId="0">#REF!</definedName>
    <definedName name="_____Brz1">#REF!</definedName>
    <definedName name="_____Brz2" localSheetId="1">#REF!</definedName>
    <definedName name="_____Brz2" localSheetId="0">#REF!</definedName>
    <definedName name="_____Brz2">#REF!</definedName>
    <definedName name="_____CC709" localSheetId="4">#REF!</definedName>
    <definedName name="_____CC709" localSheetId="8">#REF!</definedName>
    <definedName name="_____CC709" localSheetId="7">#REF!</definedName>
    <definedName name="_____CC709" localSheetId="6">#REF!</definedName>
    <definedName name="_____CC709" localSheetId="11">[3]!Plan1</definedName>
    <definedName name="_____CC709" localSheetId="9">#REF!</definedName>
    <definedName name="_____CC709" localSheetId="17">[3]!Plan1</definedName>
    <definedName name="_____CC709" localSheetId="10">[3]!Plan1</definedName>
    <definedName name="_____CC709">#REF!</definedName>
    <definedName name="_____CC947" localSheetId="4">#REF!</definedName>
    <definedName name="_____CC947" localSheetId="8">#REF!</definedName>
    <definedName name="_____CC947" localSheetId="7">#REF!</definedName>
    <definedName name="_____CC947" localSheetId="6">#REF!</definedName>
    <definedName name="_____CC947" localSheetId="11">[3]!Plan1</definedName>
    <definedName name="_____CC947" localSheetId="9">#REF!</definedName>
    <definedName name="_____CC947" localSheetId="17">[3]!Plan1</definedName>
    <definedName name="_____CC947" localSheetId="10">[3]!Plan1</definedName>
    <definedName name="_____CC947">#REF!</definedName>
    <definedName name="_____DIV1004" localSheetId="1">#REF!</definedName>
    <definedName name="_____DIV1004" localSheetId="0">#REF!</definedName>
    <definedName name="_____DIV1004">#REF!</definedName>
    <definedName name="_____DIV1015" localSheetId="1">#REF!</definedName>
    <definedName name="_____DIV1015" localSheetId="0">#REF!</definedName>
    <definedName name="_____DIV1015">#REF!</definedName>
    <definedName name="_____DIV1039" localSheetId="1">#REF!</definedName>
    <definedName name="_____DIV1039" localSheetId="0">#REF!</definedName>
    <definedName name="_____DIV1039">#REF!</definedName>
    <definedName name="_____DIV1050" localSheetId="1">#REF!</definedName>
    <definedName name="_____DIV1050" localSheetId="0">#REF!</definedName>
    <definedName name="_____DIV1050">#REF!</definedName>
    <definedName name="_____DIV278" localSheetId="1">#REF!</definedName>
    <definedName name="_____DIV278" localSheetId="0">#REF!</definedName>
    <definedName name="_____DIV278">#REF!</definedName>
    <definedName name="_____DIV279" localSheetId="1">#REF!</definedName>
    <definedName name="_____DIV279" localSheetId="0">#REF!</definedName>
    <definedName name="_____DIV279">#REF!</definedName>
    <definedName name="_____DIV45" localSheetId="1">#REF!</definedName>
    <definedName name="_____DIV45" localSheetId="0">#REF!</definedName>
    <definedName name="_____DIV45">#REF!</definedName>
    <definedName name="_____DIV450" localSheetId="1">#REF!</definedName>
    <definedName name="_____DIV450" localSheetId="0">#REF!</definedName>
    <definedName name="_____DIV450">#REF!</definedName>
    <definedName name="_____DIV709" localSheetId="1">#REF!</definedName>
    <definedName name="_____DIV709" localSheetId="0">#REF!</definedName>
    <definedName name="_____DIV709">#REF!</definedName>
    <definedName name="_____DIV710" localSheetId="1">#REF!</definedName>
    <definedName name="_____DIV710" localSheetId="0">#REF!</definedName>
    <definedName name="_____DIV710">#REF!</definedName>
    <definedName name="_____DIV711" localSheetId="1">#REF!</definedName>
    <definedName name="_____DIV711" localSheetId="0">#REF!</definedName>
    <definedName name="_____DIV711">#REF!</definedName>
    <definedName name="_____DIV718" localSheetId="1">#REF!</definedName>
    <definedName name="_____DIV718" localSheetId="0">#REF!</definedName>
    <definedName name="_____DIV718">#REF!</definedName>
    <definedName name="_____DIV719" localSheetId="1">#REF!</definedName>
    <definedName name="_____DIV719" localSheetId="0">#REF!</definedName>
    <definedName name="_____DIV719">#REF!</definedName>
    <definedName name="_____DIV720" localSheetId="1">#REF!</definedName>
    <definedName name="_____DIV720" localSheetId="0">#REF!</definedName>
    <definedName name="_____DIV720">#REF!</definedName>
    <definedName name="_____DIV819" localSheetId="1">#REF!</definedName>
    <definedName name="_____DIV819" localSheetId="0">#REF!</definedName>
    <definedName name="_____DIV819">#REF!</definedName>
    <definedName name="_____DIV947" localSheetId="1">#REF!</definedName>
    <definedName name="_____DIV947" localSheetId="0">#REF!</definedName>
    <definedName name="_____DIV947">#REF!</definedName>
    <definedName name="_____DND2" localSheetId="4">#REF!</definedName>
    <definedName name="_____DND2" localSheetId="8">#REF!</definedName>
    <definedName name="_____DND2" localSheetId="7">#REF!</definedName>
    <definedName name="_____DND2" localSheetId="6">#REF!</definedName>
    <definedName name="_____DND2" localSheetId="11">[3]!Plan1</definedName>
    <definedName name="_____DND2" localSheetId="9">#REF!</definedName>
    <definedName name="_____DND2" localSheetId="17">[3]!Plan1</definedName>
    <definedName name="_____DND2" localSheetId="10">[3]!Plan1</definedName>
    <definedName name="_____DND2">#REF!</definedName>
    <definedName name="_____Ext2">'[4]P A T O 99 B'!#REF!</definedName>
    <definedName name="_____ki5" localSheetId="1">#REF!</definedName>
    <definedName name="_____ki5" localSheetId="0">#REF!</definedName>
    <definedName name="_____ki5">#REF!</definedName>
    <definedName name="_____KM406407" localSheetId="1">#REF!</definedName>
    <definedName name="_____KM406407" localSheetId="0">#REF!</definedName>
    <definedName name="_____KM406407">#REF!</definedName>
    <definedName name="_____LO1004" localSheetId="1">#REF!</definedName>
    <definedName name="_____LO1004" localSheetId="0">#REF!</definedName>
    <definedName name="_____LO1004">#REF!</definedName>
    <definedName name="_____LO1015" localSheetId="1">#REF!</definedName>
    <definedName name="_____LO1015" localSheetId="0">#REF!</definedName>
    <definedName name="_____LO1015">#REF!</definedName>
    <definedName name="_____LO1039" localSheetId="1">#REF!</definedName>
    <definedName name="_____LO1039" localSheetId="0">#REF!</definedName>
    <definedName name="_____LO1039">#REF!</definedName>
    <definedName name="_____LO1050" localSheetId="1">#REF!</definedName>
    <definedName name="_____LO1050" localSheetId="0">#REF!</definedName>
    <definedName name="_____LO1050">#REF!</definedName>
    <definedName name="_____LO278" localSheetId="1">#REF!</definedName>
    <definedName name="_____LO278" localSheetId="0">#REF!</definedName>
    <definedName name="_____LO278">#REF!</definedName>
    <definedName name="_____LO279" localSheetId="1">#REF!</definedName>
    <definedName name="_____LO279" localSheetId="0">#REF!</definedName>
    <definedName name="_____LO279">#REF!</definedName>
    <definedName name="_____LO450" localSheetId="1">#REF!</definedName>
    <definedName name="_____LO450" localSheetId="0">#REF!</definedName>
    <definedName name="_____LO450">#REF!</definedName>
    <definedName name="_____LO709" localSheetId="1">#REF!</definedName>
    <definedName name="_____LO709" localSheetId="0">#REF!</definedName>
    <definedName name="_____LO709">#REF!</definedName>
    <definedName name="_____LO710" localSheetId="1">#REF!</definedName>
    <definedName name="_____LO710" localSheetId="0">#REF!</definedName>
    <definedName name="_____LO710">#REF!</definedName>
    <definedName name="_____LO711" localSheetId="1">#REF!</definedName>
    <definedName name="_____LO711" localSheetId="0">#REF!</definedName>
    <definedName name="_____LO711">#REF!</definedName>
    <definedName name="_____LO719" localSheetId="1">#REF!</definedName>
    <definedName name="_____LO719" localSheetId="0">#REF!</definedName>
    <definedName name="_____LO719">#REF!</definedName>
    <definedName name="_____LO720" localSheetId="1">#REF!</definedName>
    <definedName name="_____LO720" localSheetId="0">#REF!</definedName>
    <definedName name="_____LO720">#REF!</definedName>
    <definedName name="_____LO819" localSheetId="1">#REF!</definedName>
    <definedName name="_____LO819" localSheetId="0">#REF!</definedName>
    <definedName name="_____LO819">#REF!</definedName>
    <definedName name="_____LO947" localSheetId="1">#REF!</definedName>
    <definedName name="_____LO947" localSheetId="0">#REF!</definedName>
    <definedName name="_____LO947">#REF!</definedName>
    <definedName name="_____ME1004" localSheetId="1">#REF!</definedName>
    <definedName name="_____ME1004" localSheetId="0">#REF!</definedName>
    <definedName name="_____ME1004">#REF!</definedName>
    <definedName name="_____ME1015" localSheetId="1">#REF!</definedName>
    <definedName name="_____ME1015" localSheetId="0">#REF!</definedName>
    <definedName name="_____ME1015">#REF!</definedName>
    <definedName name="_____ME1039" localSheetId="1">#REF!</definedName>
    <definedName name="_____ME1039" localSheetId="0">#REF!</definedName>
    <definedName name="_____ME1039">#REF!</definedName>
    <definedName name="_____ME1050" localSheetId="1">#REF!</definedName>
    <definedName name="_____ME1050" localSheetId="0">#REF!</definedName>
    <definedName name="_____ME1050">#REF!</definedName>
    <definedName name="_____ME278" localSheetId="1">#REF!</definedName>
    <definedName name="_____ME278" localSheetId="0">#REF!</definedName>
    <definedName name="_____ME278">#REF!</definedName>
    <definedName name="_____ME279" localSheetId="1">#REF!</definedName>
    <definedName name="_____ME279" localSheetId="0">#REF!</definedName>
    <definedName name="_____ME279">#REF!</definedName>
    <definedName name="_____ME450" localSheetId="1">#REF!</definedName>
    <definedName name="_____ME450" localSheetId="0">#REF!</definedName>
    <definedName name="_____ME450">#REF!</definedName>
    <definedName name="_____ME709" localSheetId="1">#REF!</definedName>
    <definedName name="_____ME709" localSheetId="0">#REF!</definedName>
    <definedName name="_____ME709">#REF!</definedName>
    <definedName name="_____ME710" localSheetId="1">#REF!</definedName>
    <definedName name="_____ME710" localSheetId="0">#REF!</definedName>
    <definedName name="_____ME710">#REF!</definedName>
    <definedName name="_____ME711" localSheetId="1">#REF!</definedName>
    <definedName name="_____ME711" localSheetId="0">#REF!</definedName>
    <definedName name="_____ME711">#REF!</definedName>
    <definedName name="_____ME719" localSheetId="1">#REF!</definedName>
    <definedName name="_____ME719" localSheetId="0">#REF!</definedName>
    <definedName name="_____ME719">#REF!</definedName>
    <definedName name="_____ME720" localSheetId="1">#REF!</definedName>
    <definedName name="_____ME720" localSheetId="0">#REF!</definedName>
    <definedName name="_____ME720">#REF!</definedName>
    <definedName name="_____ME819" localSheetId="1">#REF!</definedName>
    <definedName name="_____ME819" localSheetId="0">#REF!</definedName>
    <definedName name="_____ME819">#REF!</definedName>
    <definedName name="_____ME947" localSheetId="1">#REF!</definedName>
    <definedName name="_____ME947" localSheetId="0">#REF!</definedName>
    <definedName name="_____ME947">#REF!</definedName>
    <definedName name="_____MNS8418" localSheetId="4">#REF!</definedName>
    <definedName name="_____MNS8418" localSheetId="8">#REF!</definedName>
    <definedName name="_____MNS8418" localSheetId="7">#REF!</definedName>
    <definedName name="_____MNS8418" localSheetId="6">#REF!</definedName>
    <definedName name="_____MNS8418" localSheetId="11">[3]!Plan1</definedName>
    <definedName name="_____MNS8418" localSheetId="9">#REF!</definedName>
    <definedName name="_____MNS8418" localSheetId="17">[3]!Plan1</definedName>
    <definedName name="_____MNS8418" localSheetId="10">[3]!Plan1</definedName>
    <definedName name="_____MNS8418">#REF!</definedName>
    <definedName name="_____Obs1" localSheetId="1">#REF!</definedName>
    <definedName name="_____Obs1" localSheetId="0">#REF!</definedName>
    <definedName name="_____Obs1">#REF!</definedName>
    <definedName name="_____Obs2" localSheetId="1">#REF!</definedName>
    <definedName name="_____Obs2" localSheetId="0">#REF!</definedName>
    <definedName name="_____Obs2">#REF!</definedName>
    <definedName name="_____OUT98" localSheetId="4" hidden="1">{#N/A,#N/A,TRUE,"Serviços"}</definedName>
    <definedName name="_____OUT98" localSheetId="8" hidden="1">{#N/A,#N/A,TRUE,"Serviços"}</definedName>
    <definedName name="_____OUT98" localSheetId="7" hidden="1">{#N/A,#N/A,TRUE,"Serviços"}</definedName>
    <definedName name="_____OUT98" localSheetId="6" hidden="1">{#N/A,#N/A,TRUE,"Serviços"}</definedName>
    <definedName name="_____OUT98" localSheetId="11" hidden="1">{#N/A,#N/A,TRUE,"Serviços"}</definedName>
    <definedName name="_____OUT98" localSheetId="9" hidden="1">{#N/A,#N/A,TRUE,"Serviços"}</definedName>
    <definedName name="_____OUT98" localSheetId="1">{#N/A,#N/A,TRUE,"Serviços"}</definedName>
    <definedName name="_____OUT98" localSheetId="10" hidden="1">{#N/A,#N/A,TRUE,"Serviços"}</definedName>
    <definedName name="_____OUT98" localSheetId="0">{#N/A,#N/A,TRUE,"Serviços"}</definedName>
    <definedName name="_____OUT98">{#N/A,#N/A,TRUE,"Serviços"}</definedName>
    <definedName name="_____OUTTT988" localSheetId="1">{#N/A,#N/A,TRUE,"Serviços"}</definedName>
    <definedName name="_____OUTTT988" localSheetId="0">{#N/A,#N/A,TRUE,"Serviços"}</definedName>
    <definedName name="_____OUTTT988">{#N/A,#N/A,TRUE,"Serviços"}</definedName>
    <definedName name="_____PL1" localSheetId="1">#REF!</definedName>
    <definedName name="_____PL1" localSheetId="0">#REF!</definedName>
    <definedName name="_____PL1">#REF!</definedName>
    <definedName name="_____PR1004" localSheetId="1">#REF!</definedName>
    <definedName name="_____PR1004" localSheetId="0">#REF!</definedName>
    <definedName name="_____PR1004">#REF!</definedName>
    <definedName name="_____PR1015" localSheetId="1">#REF!</definedName>
    <definedName name="_____PR1015" localSheetId="0">#REF!</definedName>
    <definedName name="_____PR1015">#REF!</definedName>
    <definedName name="_____PR1039" localSheetId="1">#REF!</definedName>
    <definedName name="_____PR1039" localSheetId="0">#REF!</definedName>
    <definedName name="_____PR1039">#REF!</definedName>
    <definedName name="_____PR1050" localSheetId="1">#REF!</definedName>
    <definedName name="_____PR1050" localSheetId="0">#REF!</definedName>
    <definedName name="_____PR1050">#REF!</definedName>
    <definedName name="_____PR278" localSheetId="1">#REF!</definedName>
    <definedName name="_____PR278" localSheetId="0">#REF!</definedName>
    <definedName name="_____PR278">#REF!</definedName>
    <definedName name="_____PR279" localSheetId="1">#REF!</definedName>
    <definedName name="_____PR279" localSheetId="0">#REF!</definedName>
    <definedName name="_____PR279">#REF!</definedName>
    <definedName name="_____PR450" localSheetId="1">#REF!</definedName>
    <definedName name="_____PR450" localSheetId="0">#REF!</definedName>
    <definedName name="_____PR450">#REF!</definedName>
    <definedName name="_____PR709" localSheetId="1">#REF!</definedName>
    <definedName name="_____PR709" localSheetId="0">#REF!</definedName>
    <definedName name="_____PR709">#REF!</definedName>
    <definedName name="_____PR710" localSheetId="1">#REF!</definedName>
    <definedName name="_____PR710" localSheetId="0">#REF!</definedName>
    <definedName name="_____PR710">#REF!</definedName>
    <definedName name="_____PR711" localSheetId="1">#REF!</definedName>
    <definedName name="_____PR711" localSheetId="0">#REF!</definedName>
    <definedName name="_____PR711">#REF!</definedName>
    <definedName name="_____PR719" localSheetId="1">#REF!</definedName>
    <definedName name="_____PR719" localSheetId="0">#REF!</definedName>
    <definedName name="_____PR719">#REF!</definedName>
    <definedName name="_____PR720" localSheetId="1">#REF!</definedName>
    <definedName name="_____PR720" localSheetId="0">#REF!</definedName>
    <definedName name="_____PR720">#REF!</definedName>
    <definedName name="_____PR819" localSheetId="1">#REF!</definedName>
    <definedName name="_____PR819" localSheetId="0">#REF!</definedName>
    <definedName name="_____PR819">#REF!</definedName>
    <definedName name="_____PR947" localSheetId="1">#REF!</definedName>
    <definedName name="_____PR947" localSheetId="0">#REF!</definedName>
    <definedName name="_____PR947">#REF!</definedName>
    <definedName name="_____r" localSheetId="1">#REF!</definedName>
    <definedName name="_____r" localSheetId="0">#REF!</definedName>
    <definedName name="_____r">#REF!</definedName>
    <definedName name="_____Rbv1">'[5]Página 16'!$C$3:$C$7</definedName>
    <definedName name="_____SL6">NA()</definedName>
    <definedName name="____brv2" localSheetId="1">#REF!</definedName>
    <definedName name="____brv2" localSheetId="0">#REF!</definedName>
    <definedName name="____brv2">#REF!</definedName>
    <definedName name="____Brz1" localSheetId="1">#REF!</definedName>
    <definedName name="____Brz1" localSheetId="0">#REF!</definedName>
    <definedName name="____Brz1">#REF!</definedName>
    <definedName name="____Brz2" localSheetId="1">#REF!</definedName>
    <definedName name="____Brz2" localSheetId="0">#REF!</definedName>
    <definedName name="____Brz2">#REF!</definedName>
    <definedName name="____CC709" localSheetId="4">#REF!</definedName>
    <definedName name="____CC709" localSheetId="8">#REF!</definedName>
    <definedName name="____CC709" localSheetId="7">#REF!</definedName>
    <definedName name="____CC709" localSheetId="6">#REF!</definedName>
    <definedName name="____CC709" localSheetId="11">[3]!Plan1</definedName>
    <definedName name="____CC709" localSheetId="9">#REF!</definedName>
    <definedName name="____CC709" localSheetId="17">[3]!Plan1</definedName>
    <definedName name="____CC709" localSheetId="10">[3]!Plan1</definedName>
    <definedName name="____CC709">#REF!</definedName>
    <definedName name="____CC947" localSheetId="4">#REF!</definedName>
    <definedName name="____CC947" localSheetId="8">#REF!</definedName>
    <definedName name="____CC947" localSheetId="7">#REF!</definedName>
    <definedName name="____CC947" localSheetId="6">#REF!</definedName>
    <definedName name="____CC947" localSheetId="11">[3]!Plan1</definedName>
    <definedName name="____CC947" localSheetId="9">#REF!</definedName>
    <definedName name="____CC947" localSheetId="17">[3]!Plan1</definedName>
    <definedName name="____CC947" localSheetId="10">[3]!Plan1</definedName>
    <definedName name="____CC947">#REF!</definedName>
    <definedName name="____DIV1004" localSheetId="1">#REF!</definedName>
    <definedName name="____DIV1004" localSheetId="0">#REF!</definedName>
    <definedName name="____DIV1004">#REF!</definedName>
    <definedName name="____DIV1015" localSheetId="1">#REF!</definedName>
    <definedName name="____DIV1015" localSheetId="0">#REF!</definedName>
    <definedName name="____DIV1015">#REF!</definedName>
    <definedName name="____DIV1039" localSheetId="1">#REF!</definedName>
    <definedName name="____DIV1039" localSheetId="0">#REF!</definedName>
    <definedName name="____DIV1039">#REF!</definedName>
    <definedName name="____DIV1050" localSheetId="1">#REF!</definedName>
    <definedName name="____DIV1050" localSheetId="0">#REF!</definedName>
    <definedName name="____DIV1050">#REF!</definedName>
    <definedName name="____DIV278" localSheetId="1">#REF!</definedName>
    <definedName name="____DIV278" localSheetId="0">#REF!</definedName>
    <definedName name="____DIV278">#REF!</definedName>
    <definedName name="____DIV279" localSheetId="1">#REF!</definedName>
    <definedName name="____DIV279" localSheetId="0">#REF!</definedName>
    <definedName name="____DIV279">#REF!</definedName>
    <definedName name="____DIV45" localSheetId="1">#REF!</definedName>
    <definedName name="____DIV45" localSheetId="0">#REF!</definedName>
    <definedName name="____DIV45">#REF!</definedName>
    <definedName name="____DIV450" localSheetId="1">#REF!</definedName>
    <definedName name="____DIV450" localSheetId="0">#REF!</definedName>
    <definedName name="____DIV450">#REF!</definedName>
    <definedName name="____DIV709" localSheetId="1">#REF!</definedName>
    <definedName name="____DIV709" localSheetId="0">#REF!</definedName>
    <definedName name="____DIV709">#REF!</definedName>
    <definedName name="____DIV710" localSheetId="1">#REF!</definedName>
    <definedName name="____DIV710" localSheetId="0">#REF!</definedName>
    <definedName name="____DIV710">#REF!</definedName>
    <definedName name="____DIV711" localSheetId="1">#REF!</definedName>
    <definedName name="____DIV711" localSheetId="0">#REF!</definedName>
    <definedName name="____DIV711">#REF!</definedName>
    <definedName name="____DIV718" localSheetId="1">#REF!</definedName>
    <definedName name="____DIV718" localSheetId="0">#REF!</definedName>
    <definedName name="____DIV718">#REF!</definedName>
    <definedName name="____DIV719" localSheetId="1">#REF!</definedName>
    <definedName name="____DIV719" localSheetId="0">#REF!</definedName>
    <definedName name="____DIV719">#REF!</definedName>
    <definedName name="____DIV720" localSheetId="1">#REF!</definedName>
    <definedName name="____DIV720" localSheetId="0">#REF!</definedName>
    <definedName name="____DIV720">#REF!</definedName>
    <definedName name="____DIV819" localSheetId="1">#REF!</definedName>
    <definedName name="____DIV819" localSheetId="0">#REF!</definedName>
    <definedName name="____DIV819">#REF!</definedName>
    <definedName name="____DIV947" localSheetId="1">#REF!</definedName>
    <definedName name="____DIV947" localSheetId="0">#REF!</definedName>
    <definedName name="____DIV947">#REF!</definedName>
    <definedName name="____DND2" localSheetId="4">#REF!</definedName>
    <definedName name="____DND2" localSheetId="8">#REF!</definedName>
    <definedName name="____DND2" localSheetId="7">#REF!</definedName>
    <definedName name="____DND2" localSheetId="6">#REF!</definedName>
    <definedName name="____DND2" localSheetId="11">[3]!Plan1</definedName>
    <definedName name="____DND2" localSheetId="9">#REF!</definedName>
    <definedName name="____DND2" localSheetId="17">[3]!Plan1</definedName>
    <definedName name="____DND2" localSheetId="10">[3]!Plan1</definedName>
    <definedName name="____DND2">#REF!</definedName>
    <definedName name="____Ext2">'[4]P A T O 99 B'!#REF!</definedName>
    <definedName name="____ki5" localSheetId="1">#REF!</definedName>
    <definedName name="____ki5" localSheetId="0">#REF!</definedName>
    <definedName name="____ki5">#REF!</definedName>
    <definedName name="____KM406407" localSheetId="1">#REF!</definedName>
    <definedName name="____KM406407" localSheetId="0">#REF!</definedName>
    <definedName name="____KM406407">#REF!</definedName>
    <definedName name="____LO1004" localSheetId="1">#REF!</definedName>
    <definedName name="____LO1004" localSheetId="0">#REF!</definedName>
    <definedName name="____LO1004">#REF!</definedName>
    <definedName name="____LO1015" localSheetId="1">#REF!</definedName>
    <definedName name="____LO1015" localSheetId="0">#REF!</definedName>
    <definedName name="____LO1015">#REF!</definedName>
    <definedName name="____LO1039" localSheetId="1">#REF!</definedName>
    <definedName name="____LO1039" localSheetId="0">#REF!</definedName>
    <definedName name="____LO1039">#REF!</definedName>
    <definedName name="____LO1050" localSheetId="1">#REF!</definedName>
    <definedName name="____LO1050" localSheetId="0">#REF!</definedName>
    <definedName name="____LO1050">#REF!</definedName>
    <definedName name="____LO278" localSheetId="1">#REF!</definedName>
    <definedName name="____LO278" localSheetId="0">#REF!</definedName>
    <definedName name="____LO278">#REF!</definedName>
    <definedName name="____LO279" localSheetId="1">#REF!</definedName>
    <definedName name="____LO279" localSheetId="0">#REF!</definedName>
    <definedName name="____LO279">#REF!</definedName>
    <definedName name="____LO450" localSheetId="1">#REF!</definedName>
    <definedName name="____LO450" localSheetId="0">#REF!</definedName>
    <definedName name="____LO450">#REF!</definedName>
    <definedName name="____LO709" localSheetId="1">#REF!</definedName>
    <definedName name="____LO709" localSheetId="0">#REF!</definedName>
    <definedName name="____LO709">#REF!</definedName>
    <definedName name="____LO710" localSheetId="1">#REF!</definedName>
    <definedName name="____LO710" localSheetId="0">#REF!</definedName>
    <definedName name="____LO710">#REF!</definedName>
    <definedName name="____LO711" localSheetId="1">#REF!</definedName>
    <definedName name="____LO711" localSheetId="0">#REF!</definedName>
    <definedName name="____LO711">#REF!</definedName>
    <definedName name="____LO719" localSheetId="1">#REF!</definedName>
    <definedName name="____LO719" localSheetId="0">#REF!</definedName>
    <definedName name="____LO719">#REF!</definedName>
    <definedName name="____LO720" localSheetId="1">#REF!</definedName>
    <definedName name="____LO720" localSheetId="0">#REF!</definedName>
    <definedName name="____LO720">#REF!</definedName>
    <definedName name="____LO819" localSheetId="1">#REF!</definedName>
    <definedName name="____LO819" localSheetId="0">#REF!</definedName>
    <definedName name="____LO819">#REF!</definedName>
    <definedName name="____LO947" localSheetId="1">#REF!</definedName>
    <definedName name="____LO947" localSheetId="0">#REF!</definedName>
    <definedName name="____LO947">#REF!</definedName>
    <definedName name="____ME10005" localSheetId="1">#REF!</definedName>
    <definedName name="____ME10005" localSheetId="0">#REF!</definedName>
    <definedName name="____ME10005">#REF!</definedName>
    <definedName name="____ME1004" localSheetId="1">#REF!</definedName>
    <definedName name="____ME1004" localSheetId="0">#REF!</definedName>
    <definedName name="____ME1004">#REF!</definedName>
    <definedName name="____ME1015" localSheetId="1">#REF!</definedName>
    <definedName name="____ME1015" localSheetId="0">#REF!</definedName>
    <definedName name="____ME1015">#REF!</definedName>
    <definedName name="____ME1039" localSheetId="1">#REF!</definedName>
    <definedName name="____ME1039" localSheetId="0">#REF!</definedName>
    <definedName name="____ME1039">#REF!</definedName>
    <definedName name="____ME1050" localSheetId="1">#REF!</definedName>
    <definedName name="____ME1050" localSheetId="0">#REF!</definedName>
    <definedName name="____ME1050">#REF!</definedName>
    <definedName name="____ME278" localSheetId="1">#REF!</definedName>
    <definedName name="____ME278" localSheetId="0">#REF!</definedName>
    <definedName name="____ME278">#REF!</definedName>
    <definedName name="____ME279" localSheetId="1">#REF!</definedName>
    <definedName name="____ME279" localSheetId="0">#REF!</definedName>
    <definedName name="____ME279">#REF!</definedName>
    <definedName name="____ME450" localSheetId="1">#REF!</definedName>
    <definedName name="____ME450" localSheetId="0">#REF!</definedName>
    <definedName name="____ME450">#REF!</definedName>
    <definedName name="____ME709" localSheetId="1">#REF!</definedName>
    <definedName name="____ME709" localSheetId="0">#REF!</definedName>
    <definedName name="____ME709">#REF!</definedName>
    <definedName name="____ME710" localSheetId="1">#REF!</definedName>
    <definedName name="____ME710" localSheetId="0">#REF!</definedName>
    <definedName name="____ME710">#REF!</definedName>
    <definedName name="____ME711" localSheetId="1">#REF!</definedName>
    <definedName name="____ME711" localSheetId="0">#REF!</definedName>
    <definedName name="____ME711">#REF!</definedName>
    <definedName name="____ME719" localSheetId="1">#REF!</definedName>
    <definedName name="____ME719" localSheetId="0">#REF!</definedName>
    <definedName name="____ME719">#REF!</definedName>
    <definedName name="____ME720" localSheetId="1">#REF!</definedName>
    <definedName name="____ME720" localSheetId="0">#REF!</definedName>
    <definedName name="____ME720">#REF!</definedName>
    <definedName name="____ME819" localSheetId="1">#REF!</definedName>
    <definedName name="____ME819" localSheetId="0">#REF!</definedName>
    <definedName name="____ME819">#REF!</definedName>
    <definedName name="____ME947" localSheetId="1">#REF!</definedName>
    <definedName name="____ME947" localSheetId="0">#REF!</definedName>
    <definedName name="____ME947">#REF!</definedName>
    <definedName name="____MNS8418">#N/A</definedName>
    <definedName name="____Obs1" localSheetId="1">#REF!</definedName>
    <definedName name="____Obs1" localSheetId="0">#REF!</definedName>
    <definedName name="____Obs1">#REF!</definedName>
    <definedName name="____Obs2" localSheetId="1">#REF!</definedName>
    <definedName name="____Obs2" localSheetId="0">#REF!</definedName>
    <definedName name="____Obs2">#REF!</definedName>
    <definedName name="____OUT98" localSheetId="4" hidden="1">{#N/A,#N/A,TRUE,"Serviços"}</definedName>
    <definedName name="____OUT98" localSheetId="8" hidden="1">{#N/A,#N/A,TRUE,"Serviços"}</definedName>
    <definedName name="____OUT98" localSheetId="7" hidden="1">{#N/A,#N/A,TRUE,"Serviços"}</definedName>
    <definedName name="____OUT98" localSheetId="6" hidden="1">{#N/A,#N/A,TRUE,"Serviços"}</definedName>
    <definedName name="____OUT98" localSheetId="11" hidden="1">{#N/A,#N/A,TRUE,"Serviços"}</definedName>
    <definedName name="____OUT98" localSheetId="9" hidden="1">{#N/A,#N/A,TRUE,"Serviços"}</definedName>
    <definedName name="____OUT98" localSheetId="1">{#N/A,#N/A,TRUE,"Serviços"}</definedName>
    <definedName name="____OUT98" localSheetId="10" hidden="1">{#N/A,#N/A,TRUE,"Serviços"}</definedName>
    <definedName name="____OUT98" localSheetId="0">{#N/A,#N/A,TRUE,"Serviços"}</definedName>
    <definedName name="____OUT98">{#N/A,#N/A,TRUE,"Serviços"}</definedName>
    <definedName name="____OUTTT98" localSheetId="1">{#N/A,#N/A,TRUE,"Serviços"}</definedName>
    <definedName name="____OUTTT98" localSheetId="0">{#N/A,#N/A,TRUE,"Serviços"}</definedName>
    <definedName name="____OUTTT98">{#N/A,#N/A,TRUE,"Serviços"}</definedName>
    <definedName name="____PL1" localSheetId="1">#REF!</definedName>
    <definedName name="____PL1" localSheetId="0">#REF!</definedName>
    <definedName name="____PL1">#REF!</definedName>
    <definedName name="____PR1004" localSheetId="1">#REF!</definedName>
    <definedName name="____PR1004" localSheetId="0">#REF!</definedName>
    <definedName name="____PR1004">#REF!</definedName>
    <definedName name="____PR1015" localSheetId="1">#REF!</definedName>
    <definedName name="____PR1015" localSheetId="0">#REF!</definedName>
    <definedName name="____PR1015">#REF!</definedName>
    <definedName name="____PR1039" localSheetId="1">#REF!</definedName>
    <definedName name="____PR1039" localSheetId="0">#REF!</definedName>
    <definedName name="____PR1039">#REF!</definedName>
    <definedName name="____PR1050" localSheetId="1">#REF!</definedName>
    <definedName name="____PR1050" localSheetId="0">#REF!</definedName>
    <definedName name="____PR1050">#REF!</definedName>
    <definedName name="____PR278" localSheetId="1">#REF!</definedName>
    <definedName name="____PR278" localSheetId="0">#REF!</definedName>
    <definedName name="____PR278">#REF!</definedName>
    <definedName name="____PR279" localSheetId="1">#REF!</definedName>
    <definedName name="____PR279" localSheetId="0">#REF!</definedName>
    <definedName name="____PR279">#REF!</definedName>
    <definedName name="____PR450" localSheetId="1">#REF!</definedName>
    <definedName name="____PR450" localSheetId="0">#REF!</definedName>
    <definedName name="____PR450">#REF!</definedName>
    <definedName name="____PR709" localSheetId="1">#REF!</definedName>
    <definedName name="____PR709" localSheetId="0">#REF!</definedName>
    <definedName name="____PR709">#REF!</definedName>
    <definedName name="____PR710" localSheetId="1">#REF!</definedName>
    <definedName name="____PR710" localSheetId="0">#REF!</definedName>
    <definedName name="____PR710">#REF!</definedName>
    <definedName name="____PR711" localSheetId="1">#REF!</definedName>
    <definedName name="____PR711" localSheetId="0">#REF!</definedName>
    <definedName name="____PR711">#REF!</definedName>
    <definedName name="____PR719" localSheetId="1">#REF!</definedName>
    <definedName name="____PR719" localSheetId="0">#REF!</definedName>
    <definedName name="____PR719">#REF!</definedName>
    <definedName name="____PR720" localSheetId="1">#REF!</definedName>
    <definedName name="____PR720" localSheetId="0">#REF!</definedName>
    <definedName name="____PR720">#REF!</definedName>
    <definedName name="____PR819" localSheetId="1">#REF!</definedName>
    <definedName name="____PR819" localSheetId="0">#REF!</definedName>
    <definedName name="____PR819">#REF!</definedName>
    <definedName name="____PR947" localSheetId="1">#REF!</definedName>
    <definedName name="____PR947" localSheetId="0">#REF!</definedName>
    <definedName name="____PR947">#REF!</definedName>
    <definedName name="____r">NA()</definedName>
    <definedName name="____Rbv1" localSheetId="1">#REF!</definedName>
    <definedName name="____Rbv1" localSheetId="0">#REF!</definedName>
    <definedName name="____Rbv1">#REF!</definedName>
    <definedName name="____SL6">NA()</definedName>
    <definedName name="____sub1">#REF!</definedName>
    <definedName name="____sub3">#REF!</definedName>
    <definedName name="____tt1">[6]!____tt1</definedName>
    <definedName name="___ACM30" localSheetId="1">#REF!</definedName>
    <definedName name="___ACM30" localSheetId="0">#REF!</definedName>
    <definedName name="___ACM30">#REF!</definedName>
    <definedName name="___brv2" localSheetId="1">#REF!</definedName>
    <definedName name="___brv2" localSheetId="0">#REF!</definedName>
    <definedName name="___brv2">#REF!</definedName>
    <definedName name="___CC709" localSheetId="4">#REF!</definedName>
    <definedName name="___CC709" localSheetId="8">#REF!</definedName>
    <definedName name="___CC709" localSheetId="7">#REF!</definedName>
    <definedName name="___CC709" localSheetId="6">#REF!</definedName>
    <definedName name="___CC709" localSheetId="11">[3]!Plan1</definedName>
    <definedName name="___CC709" localSheetId="9">#REF!</definedName>
    <definedName name="___CC709" localSheetId="17">[3]!Plan1</definedName>
    <definedName name="___CC709" localSheetId="10">[3]!Plan1</definedName>
    <definedName name="___CC709">#REF!</definedName>
    <definedName name="___CC947" localSheetId="4">#REF!</definedName>
    <definedName name="___CC947" localSheetId="8">#REF!</definedName>
    <definedName name="___CC947" localSheetId="7">#REF!</definedName>
    <definedName name="___CC947" localSheetId="6">#REF!</definedName>
    <definedName name="___CC947" localSheetId="11">[3]!Plan1</definedName>
    <definedName name="___CC947" localSheetId="9">#REF!</definedName>
    <definedName name="___CC947" localSheetId="17">[3]!Plan1</definedName>
    <definedName name="___CC947" localSheetId="10">[3]!Plan1</definedName>
    <definedName name="___CC947">#REF!</definedName>
    <definedName name="___DIV1004" localSheetId="1">#REF!</definedName>
    <definedName name="___DIV1004" localSheetId="0">#REF!</definedName>
    <definedName name="___DIV1004">#REF!</definedName>
    <definedName name="___DIV1015" localSheetId="1">#REF!</definedName>
    <definedName name="___DIV1015" localSheetId="0">#REF!</definedName>
    <definedName name="___DIV1015">#REF!</definedName>
    <definedName name="___DIV1039" localSheetId="1">#REF!</definedName>
    <definedName name="___DIV1039" localSheetId="0">#REF!</definedName>
    <definedName name="___DIV1039">#REF!</definedName>
    <definedName name="___DIV1050" localSheetId="1">#REF!</definedName>
    <definedName name="___DIV1050" localSheetId="0">#REF!</definedName>
    <definedName name="___DIV1050">#REF!</definedName>
    <definedName name="___DIV278" localSheetId="1">#REF!</definedName>
    <definedName name="___DIV278" localSheetId="0">#REF!</definedName>
    <definedName name="___DIV278">#REF!</definedName>
    <definedName name="___DIV279" localSheetId="1">#REF!</definedName>
    <definedName name="___DIV279" localSheetId="0">#REF!</definedName>
    <definedName name="___DIV279">#REF!</definedName>
    <definedName name="___DIV45" localSheetId="1">#REF!</definedName>
    <definedName name="___DIV45" localSheetId="0">#REF!</definedName>
    <definedName name="___DIV45">#REF!</definedName>
    <definedName name="___DIV450" localSheetId="1">#REF!</definedName>
    <definedName name="___DIV450" localSheetId="0">#REF!</definedName>
    <definedName name="___DIV450">#REF!</definedName>
    <definedName name="___DIV709" localSheetId="1">#REF!</definedName>
    <definedName name="___DIV709" localSheetId="0">#REF!</definedName>
    <definedName name="___DIV709">#REF!</definedName>
    <definedName name="___DIV710" localSheetId="1">#REF!</definedName>
    <definedName name="___DIV710" localSheetId="0">#REF!</definedName>
    <definedName name="___DIV710">#REF!</definedName>
    <definedName name="___DIV711" localSheetId="1">#REF!</definedName>
    <definedName name="___DIV711" localSheetId="0">#REF!</definedName>
    <definedName name="___DIV711">#REF!</definedName>
    <definedName name="___DIV718" localSheetId="1">#REF!</definedName>
    <definedName name="___DIV718" localSheetId="0">#REF!</definedName>
    <definedName name="___DIV718">#REF!</definedName>
    <definedName name="___DIV719" localSheetId="1">#REF!</definedName>
    <definedName name="___DIV719" localSheetId="0">#REF!</definedName>
    <definedName name="___DIV719">#REF!</definedName>
    <definedName name="___DIV720" localSheetId="1">#REF!</definedName>
    <definedName name="___DIV720" localSheetId="0">#REF!</definedName>
    <definedName name="___DIV720">#REF!</definedName>
    <definedName name="___DIV819" localSheetId="1">#REF!</definedName>
    <definedName name="___DIV819" localSheetId="0">#REF!</definedName>
    <definedName name="___DIV819">#REF!</definedName>
    <definedName name="___DIV947" localSheetId="1">#REF!</definedName>
    <definedName name="___DIV947" localSheetId="0">#REF!</definedName>
    <definedName name="___DIV947">#REF!</definedName>
    <definedName name="___DND2" localSheetId="4">#REF!</definedName>
    <definedName name="___DND2" localSheetId="8">#REF!</definedName>
    <definedName name="___DND2" localSheetId="7">#REF!</definedName>
    <definedName name="___DND2" localSheetId="6">#REF!</definedName>
    <definedName name="___DND2" localSheetId="11">[3]!Plan1</definedName>
    <definedName name="___DND2" localSheetId="9">#REF!</definedName>
    <definedName name="___DND2" localSheetId="17">[3]!Plan1</definedName>
    <definedName name="___DND2" localSheetId="10">[3]!Plan1</definedName>
    <definedName name="___DND2">#REF!</definedName>
    <definedName name="___Ext2">'[4]P A T O 99 B'!#REF!</definedName>
    <definedName name="___HCB5" localSheetId="1">#REF!</definedName>
    <definedName name="___HCB5" localSheetId="0">#REF!</definedName>
    <definedName name="___HCB5">#REF!</definedName>
    <definedName name="___ki5" localSheetId="1">#REF!</definedName>
    <definedName name="___ki5" localSheetId="0">#REF!</definedName>
    <definedName name="___ki5">#REF!</definedName>
    <definedName name="___KM406407" localSheetId="1">#REF!</definedName>
    <definedName name="___KM406407" localSheetId="0">#REF!</definedName>
    <definedName name="___KM406407">#REF!</definedName>
    <definedName name="___LO1004" localSheetId="1">#REF!</definedName>
    <definedName name="___LO1004" localSheetId="0">#REF!</definedName>
    <definedName name="___LO1004">#REF!</definedName>
    <definedName name="___LO1015" localSheetId="1">#REF!</definedName>
    <definedName name="___LO1015" localSheetId="0">#REF!</definedName>
    <definedName name="___LO1015">#REF!</definedName>
    <definedName name="___LO1039" localSheetId="1">#REF!</definedName>
    <definedName name="___LO1039" localSheetId="0">#REF!</definedName>
    <definedName name="___LO1039">#REF!</definedName>
    <definedName name="___LO1050" localSheetId="1">#REF!</definedName>
    <definedName name="___LO1050" localSheetId="0">#REF!</definedName>
    <definedName name="___LO1050">#REF!</definedName>
    <definedName name="___LO278" localSheetId="1">#REF!</definedName>
    <definedName name="___LO278" localSheetId="0">#REF!</definedName>
    <definedName name="___LO278">#REF!</definedName>
    <definedName name="___LO279" localSheetId="1">#REF!</definedName>
    <definedName name="___LO279" localSheetId="0">#REF!</definedName>
    <definedName name="___LO279">#REF!</definedName>
    <definedName name="___LO450" localSheetId="1">#REF!</definedName>
    <definedName name="___LO450" localSheetId="0">#REF!</definedName>
    <definedName name="___LO450">#REF!</definedName>
    <definedName name="___LO709" localSheetId="1">#REF!</definedName>
    <definedName name="___LO709" localSheetId="0">#REF!</definedName>
    <definedName name="___LO709">#REF!</definedName>
    <definedName name="___LO710" localSheetId="1">#REF!</definedName>
    <definedName name="___LO710" localSheetId="0">#REF!</definedName>
    <definedName name="___LO710">#REF!</definedName>
    <definedName name="___LO711" localSheetId="1">#REF!</definedName>
    <definedName name="___LO711" localSheetId="0">#REF!</definedName>
    <definedName name="___LO711">#REF!</definedName>
    <definedName name="___LO719" localSheetId="1">#REF!</definedName>
    <definedName name="___LO719" localSheetId="0">#REF!</definedName>
    <definedName name="___LO719">#REF!</definedName>
    <definedName name="___LO720" localSheetId="1">#REF!</definedName>
    <definedName name="___LO720" localSheetId="0">#REF!</definedName>
    <definedName name="___LO720">#REF!</definedName>
    <definedName name="___LO819" localSheetId="1">#REF!</definedName>
    <definedName name="___LO819" localSheetId="0">#REF!</definedName>
    <definedName name="___LO819">#REF!</definedName>
    <definedName name="___LO947" localSheetId="1">#REF!</definedName>
    <definedName name="___LO947" localSheetId="0">#REF!</definedName>
    <definedName name="___LO947">#REF!</definedName>
    <definedName name="___ME10005" localSheetId="1">#REF!</definedName>
    <definedName name="___ME10005" localSheetId="0">#REF!</definedName>
    <definedName name="___ME10005">#REF!</definedName>
    <definedName name="___ME1004" localSheetId="1">#REF!</definedName>
    <definedName name="___ME1004" localSheetId="0">#REF!</definedName>
    <definedName name="___ME1004">#REF!</definedName>
    <definedName name="___ME1015" localSheetId="1">#REF!</definedName>
    <definedName name="___ME1015" localSheetId="0">#REF!</definedName>
    <definedName name="___ME1015">#REF!</definedName>
    <definedName name="___ME1039" localSheetId="1">#REF!</definedName>
    <definedName name="___ME1039" localSheetId="0">#REF!</definedName>
    <definedName name="___ME1039">#REF!</definedName>
    <definedName name="___ME1050" localSheetId="1">#REF!</definedName>
    <definedName name="___ME1050" localSheetId="0">#REF!</definedName>
    <definedName name="___ME1050">#REF!</definedName>
    <definedName name="___ME278" localSheetId="1">#REF!</definedName>
    <definedName name="___ME278" localSheetId="0">#REF!</definedName>
    <definedName name="___ME278">#REF!</definedName>
    <definedName name="___ME279" localSheetId="1">#REF!</definedName>
    <definedName name="___ME279" localSheetId="0">#REF!</definedName>
    <definedName name="___ME279">#REF!</definedName>
    <definedName name="___ME450" localSheetId="1">#REF!</definedName>
    <definedName name="___ME450" localSheetId="0">#REF!</definedName>
    <definedName name="___ME450">#REF!</definedName>
    <definedName name="___ME709" localSheetId="1">#REF!</definedName>
    <definedName name="___ME709" localSheetId="0">#REF!</definedName>
    <definedName name="___ME709">#REF!</definedName>
    <definedName name="___ME710" localSheetId="1">#REF!</definedName>
    <definedName name="___ME710" localSheetId="0">#REF!</definedName>
    <definedName name="___ME710">#REF!</definedName>
    <definedName name="___ME711" localSheetId="1">#REF!</definedName>
    <definedName name="___ME711" localSheetId="0">#REF!</definedName>
    <definedName name="___ME711">#REF!</definedName>
    <definedName name="___ME719" localSheetId="1">#REF!</definedName>
    <definedName name="___ME719" localSheetId="0">#REF!</definedName>
    <definedName name="___ME719">#REF!</definedName>
    <definedName name="___ME720" localSheetId="1">#REF!</definedName>
    <definedName name="___ME720" localSheetId="0">#REF!</definedName>
    <definedName name="___ME720">#REF!</definedName>
    <definedName name="___ME819" localSheetId="1">#REF!</definedName>
    <definedName name="___ME819" localSheetId="0">#REF!</definedName>
    <definedName name="___ME819">#REF!</definedName>
    <definedName name="___ME947" localSheetId="1">#REF!</definedName>
    <definedName name="___ME947" localSheetId="0">#REF!</definedName>
    <definedName name="___ME947">#REF!</definedName>
    <definedName name="___Obs1" localSheetId="1">#REF!</definedName>
    <definedName name="___Obs1" localSheetId="0">#REF!</definedName>
    <definedName name="___Obs1">#REF!</definedName>
    <definedName name="___Obs2" localSheetId="1">#REF!</definedName>
    <definedName name="___Obs2" localSheetId="0">#REF!</definedName>
    <definedName name="___Obs2">#REF!</definedName>
    <definedName name="___OUT98" localSheetId="4" hidden="1">{#N/A,#N/A,TRUE,"Serviços"}</definedName>
    <definedName name="___OUT98" localSheetId="8" hidden="1">{#N/A,#N/A,TRUE,"Serviços"}</definedName>
    <definedName name="___OUT98" localSheetId="7" hidden="1">{#N/A,#N/A,TRUE,"Serviços"}</definedName>
    <definedName name="___OUT98" localSheetId="6" hidden="1">{#N/A,#N/A,TRUE,"Serviços"}</definedName>
    <definedName name="___OUT98" localSheetId="11" hidden="1">{#N/A,#N/A,TRUE,"Serviços"}</definedName>
    <definedName name="___OUT98" localSheetId="9" hidden="1">{#N/A,#N/A,TRUE,"Serviços"}</definedName>
    <definedName name="___OUT98" localSheetId="1">{#N/A,#N/A,TRUE,"Serviços"}</definedName>
    <definedName name="___OUT98" localSheetId="10" hidden="1">{#N/A,#N/A,TRUE,"Serviços"}</definedName>
    <definedName name="___OUT98" localSheetId="0">{#N/A,#N/A,TRUE,"Serviços"}</definedName>
    <definedName name="___OUT98">{#N/A,#N/A,TRUE,"Serviços"}</definedName>
    <definedName name="___PL1" localSheetId="1">#REF!</definedName>
    <definedName name="___PL1" localSheetId="0">#REF!</definedName>
    <definedName name="___PL1">#REF!</definedName>
    <definedName name="___PM334" localSheetId="1">#REF!</definedName>
    <definedName name="___PM334" localSheetId="0">#REF!</definedName>
    <definedName name="___PM334">#REF!</definedName>
    <definedName name="___PM335" localSheetId="1">#REF!</definedName>
    <definedName name="___PM335" localSheetId="0">#REF!</definedName>
    <definedName name="___PM335">#REF!</definedName>
    <definedName name="___PM346" localSheetId="1">#REF!</definedName>
    <definedName name="___PM346" localSheetId="0">#REF!</definedName>
    <definedName name="___PM346">#REF!</definedName>
    <definedName name="___PM406" localSheetId="1">#REF!</definedName>
    <definedName name="___PM406" localSheetId="0">#REF!</definedName>
    <definedName name="___PM406">#REF!</definedName>
    <definedName name="___PM412" localSheetId="1">#REF!</definedName>
    <definedName name="___PM412" localSheetId="0">#REF!</definedName>
    <definedName name="___PM412">#REF!</definedName>
    <definedName name="___PM609" localSheetId="1">#REF!</definedName>
    <definedName name="___PM609" localSheetId="0">#REF!</definedName>
    <definedName name="___PM609">#REF!</definedName>
    <definedName name="___PM970" localSheetId="1">#REF!</definedName>
    <definedName name="___PM970" localSheetId="0">#REF!</definedName>
    <definedName name="___PM970">#REF!</definedName>
    <definedName name="___PR1004" localSheetId="1">#REF!</definedName>
    <definedName name="___PR1004" localSheetId="0">#REF!</definedName>
    <definedName name="___PR1004">#REF!</definedName>
    <definedName name="___PR1015" localSheetId="1">#REF!</definedName>
    <definedName name="___PR1015" localSheetId="0">#REF!</definedName>
    <definedName name="___PR1015">#REF!</definedName>
    <definedName name="___PR1039" localSheetId="1">#REF!</definedName>
    <definedName name="___PR1039" localSheetId="0">#REF!</definedName>
    <definedName name="___PR1039">#REF!</definedName>
    <definedName name="___PR1050" localSheetId="1">#REF!</definedName>
    <definedName name="___PR1050" localSheetId="0">#REF!</definedName>
    <definedName name="___PR1050">#REF!</definedName>
    <definedName name="___PR278" localSheetId="1">#REF!</definedName>
    <definedName name="___PR278" localSheetId="0">#REF!</definedName>
    <definedName name="___PR278">#REF!</definedName>
    <definedName name="___PR279" localSheetId="1">#REF!</definedName>
    <definedName name="___PR279" localSheetId="0">#REF!</definedName>
    <definedName name="___PR279">#REF!</definedName>
    <definedName name="___PR450" localSheetId="1">#REF!</definedName>
    <definedName name="___PR450" localSheetId="0">#REF!</definedName>
    <definedName name="___PR450">#REF!</definedName>
    <definedName name="___PR709" localSheetId="1">#REF!</definedName>
    <definedName name="___PR709" localSheetId="0">#REF!</definedName>
    <definedName name="___PR709">#REF!</definedName>
    <definedName name="___PR710" localSheetId="1">#REF!</definedName>
    <definedName name="___PR710" localSheetId="0">#REF!</definedName>
    <definedName name="___PR710">#REF!</definedName>
    <definedName name="___PR711" localSheetId="1">#REF!</definedName>
    <definedName name="___PR711" localSheetId="0">#REF!</definedName>
    <definedName name="___PR711">#REF!</definedName>
    <definedName name="___PR719" localSheetId="1">#REF!</definedName>
    <definedName name="___PR719" localSheetId="0">#REF!</definedName>
    <definedName name="___PR719">#REF!</definedName>
    <definedName name="___PR720" localSheetId="1">#REF!</definedName>
    <definedName name="___PR720" localSheetId="0">#REF!</definedName>
    <definedName name="___PR720">#REF!</definedName>
    <definedName name="___PR819" localSheetId="1">#REF!</definedName>
    <definedName name="___PR819" localSheetId="0">#REF!</definedName>
    <definedName name="___PR819">#REF!</definedName>
    <definedName name="___PR947" localSheetId="1">#REF!</definedName>
    <definedName name="___PR947" localSheetId="0">#REF!</definedName>
    <definedName name="___PR947">#REF!</definedName>
    <definedName name="___r" localSheetId="1">#REF!</definedName>
    <definedName name="___r" localSheetId="0">#REF!</definedName>
    <definedName name="___r">#REF!</definedName>
    <definedName name="___Rbv1" localSheetId="1">#REF!</definedName>
    <definedName name="___Rbv1" localSheetId="0">#REF!</definedName>
    <definedName name="___Rbv1">#REF!</definedName>
    <definedName name="___SL6">NA()</definedName>
    <definedName name="___sub2">#REF!</definedName>
    <definedName name="___sub4">#REF!</definedName>
    <definedName name="___TB10" localSheetId="1">#REF!</definedName>
    <definedName name="___TB10" localSheetId="0">#REF!</definedName>
    <definedName name="___TB10">#REF!</definedName>
    <definedName name="___TCM30" localSheetId="1">#REF!</definedName>
    <definedName name="___TCM30" localSheetId="0">#REF!</definedName>
    <definedName name="___TCM30">#REF!</definedName>
    <definedName name="___TP10" localSheetId="1">#REF!</definedName>
    <definedName name="___TP10" localSheetId="0">#REF!</definedName>
    <definedName name="___TP10">#REF!</definedName>
    <definedName name="___TP5" localSheetId="1">#REF!</definedName>
    <definedName name="___TP5" localSheetId="0">#REF!</definedName>
    <definedName name="___TP5">#REF!</definedName>
    <definedName name="___tt1">[6]!___tt1</definedName>
    <definedName name="___xlfn_IFNA">#N/A</definedName>
    <definedName name="___xlnm.Extract_1">#N/A</definedName>
    <definedName name="___xlnm.Extract_2">#N/A</definedName>
    <definedName name="___xlnm.Extract_3">#N/A</definedName>
    <definedName name="___xlnm.Extract_5">#N/A</definedName>
    <definedName name="___xlnm.Print_Area_1" localSheetId="1">#REF!</definedName>
    <definedName name="___xlnm.Print_Area_1" localSheetId="0">#REF!</definedName>
    <definedName name="___xlnm.Print_Area_1">#REF!</definedName>
    <definedName name="___xlnm.Print_Area_2" localSheetId="1">#REF!</definedName>
    <definedName name="___xlnm.Print_Area_2" localSheetId="0">#REF!</definedName>
    <definedName name="___xlnm.Print_Area_2">#REF!</definedName>
    <definedName name="___xlnm.Print_Area_3" localSheetId="1">#REF!</definedName>
    <definedName name="___xlnm.Print_Area_3" localSheetId="0">#REF!</definedName>
    <definedName name="___xlnm.Print_Area_3">#REF!</definedName>
    <definedName name="___xlnm.Print_Area_4">NA()</definedName>
    <definedName name="___xlnm.Print_Area_5" localSheetId="1">#REF!</definedName>
    <definedName name="___xlnm.Print_Area_5" localSheetId="0">#REF!</definedName>
    <definedName name="___xlnm.Print_Area_5">#REF!</definedName>
    <definedName name="___xlnm.Print_Titles_1" localSheetId="1">#REF!</definedName>
    <definedName name="___xlnm.Print_Titles_1" localSheetId="0">#REF!</definedName>
    <definedName name="___xlnm.Print_Titles_1">#REF!</definedName>
    <definedName name="___xlnm.Print_Titles_2" localSheetId="1">#REF!</definedName>
    <definedName name="___xlnm.Print_Titles_2" localSheetId="0">#REF!</definedName>
    <definedName name="___xlnm.Print_Titles_2">#REF!</definedName>
    <definedName name="___xlnm.Print_Titles_3" localSheetId="1">#REF!</definedName>
    <definedName name="___xlnm.Print_Titles_3" localSheetId="0">#REF!</definedName>
    <definedName name="___xlnm.Print_Titles_3">#REF!</definedName>
    <definedName name="___xlnm.Print_Titles_5" localSheetId="1">#REF!</definedName>
    <definedName name="___xlnm.Print_Titles_5" localSheetId="0">#REF!</definedName>
    <definedName name="___xlnm.Print_Titles_5">#REF!</definedName>
    <definedName name="__123Graph_A">#REF!</definedName>
    <definedName name="__123Graph_B">#REF!</definedName>
    <definedName name="__123Graph_C">#REF!</definedName>
    <definedName name="__123Graph_D">#REF!</definedName>
    <definedName name="__123Graph_E">#REF!</definedName>
    <definedName name="__123Graph_F">#REF!</definedName>
    <definedName name="__123Graph_X">#REF!</definedName>
    <definedName name="__A1">#N/A</definedName>
    <definedName name="__A10">#N/A</definedName>
    <definedName name="__A11">#N/A</definedName>
    <definedName name="__A12">#N/A</definedName>
    <definedName name="__A13">#N/A</definedName>
    <definedName name="__A14">#N/A</definedName>
    <definedName name="__A15">#N/A</definedName>
    <definedName name="__A16">#N/A</definedName>
    <definedName name="__A17">#N/A</definedName>
    <definedName name="__A19">#N/A</definedName>
    <definedName name="__A2">#N/A</definedName>
    <definedName name="__A20">#N/A</definedName>
    <definedName name="__A21">#N/A</definedName>
    <definedName name="__A22">#N/A</definedName>
    <definedName name="__A23">#N/A</definedName>
    <definedName name="__A24">#N/A</definedName>
    <definedName name="__A25">#N/A</definedName>
    <definedName name="__A3">#N/A</definedName>
    <definedName name="__A4">#N/A</definedName>
    <definedName name="__A5">#N/A</definedName>
    <definedName name="__A6">#N/A</definedName>
    <definedName name="__A7">#N/A</definedName>
    <definedName name="__A9">#N/A</definedName>
    <definedName name="__Abr1" localSheetId="1">#REF!</definedName>
    <definedName name="__Abr1" localSheetId="0">#REF!</definedName>
    <definedName name="__Abr1">#REF!</definedName>
    <definedName name="__Ago1" localSheetId="1">#REF!</definedName>
    <definedName name="__Ago1" localSheetId="0">#REF!</definedName>
    <definedName name="__Ago1">#REF!</definedName>
    <definedName name="__brv2" localSheetId="1">#REF!</definedName>
    <definedName name="__brv2" localSheetId="0">#REF!</definedName>
    <definedName name="__brv2">#REF!</definedName>
    <definedName name="__CC709" localSheetId="4">#REF!</definedName>
    <definedName name="__CC709" localSheetId="8">#REF!</definedName>
    <definedName name="__CC709" localSheetId="7">#REF!</definedName>
    <definedName name="__CC709" localSheetId="6">#REF!</definedName>
    <definedName name="__CC709" localSheetId="11">[3]!Plan1</definedName>
    <definedName name="__CC709" localSheetId="9">#REF!</definedName>
    <definedName name="__CC709" localSheetId="17">[3]!Plan1</definedName>
    <definedName name="__CC709" localSheetId="10">[3]!Plan1</definedName>
    <definedName name="__CC709">#REF!</definedName>
    <definedName name="__CC947" localSheetId="4">#REF!</definedName>
    <definedName name="__CC947" localSheetId="8">#REF!</definedName>
    <definedName name="__CC947" localSheetId="7">#REF!</definedName>
    <definedName name="__CC947" localSheetId="6">#REF!</definedName>
    <definedName name="__CC947" localSheetId="11">[3]!Plan1</definedName>
    <definedName name="__CC947" localSheetId="9">#REF!</definedName>
    <definedName name="__CC947" localSheetId="17">[3]!Plan1</definedName>
    <definedName name="__CC947" localSheetId="10">[3]!Plan1</definedName>
    <definedName name="__CC947">#REF!</definedName>
    <definedName name="__Dez1" localSheetId="1">#REF!</definedName>
    <definedName name="__Dez1" localSheetId="0">#REF!</definedName>
    <definedName name="__Dez1">#REF!</definedName>
    <definedName name="__dia11">#REF!</definedName>
    <definedName name="__dia12">#REF!</definedName>
    <definedName name="__dia13">#REF!</definedName>
    <definedName name="__DIV1004" localSheetId="1">#REF!</definedName>
    <definedName name="__DIV1004" localSheetId="0">#REF!</definedName>
    <definedName name="__DIV1004">#REF!</definedName>
    <definedName name="__DIV1015" localSheetId="1">#REF!</definedName>
    <definedName name="__DIV1015" localSheetId="0">#REF!</definedName>
    <definedName name="__DIV1015">#REF!</definedName>
    <definedName name="__DIV1039" localSheetId="1">#REF!</definedName>
    <definedName name="__DIV1039" localSheetId="0">#REF!</definedName>
    <definedName name="__DIV1039">#REF!</definedName>
    <definedName name="__DIV1050" localSheetId="1">#REF!</definedName>
    <definedName name="__DIV1050" localSheetId="0">#REF!</definedName>
    <definedName name="__DIV1050">#REF!</definedName>
    <definedName name="__DIV278" localSheetId="1">#REF!</definedName>
    <definedName name="__DIV278" localSheetId="0">#REF!</definedName>
    <definedName name="__DIV278">#REF!</definedName>
    <definedName name="__DIV279" localSheetId="1">#REF!</definedName>
    <definedName name="__DIV279" localSheetId="0">#REF!</definedName>
    <definedName name="__DIV279">#REF!</definedName>
    <definedName name="__DIV45" localSheetId="1">#REF!</definedName>
    <definedName name="__DIV45" localSheetId="0">#REF!</definedName>
    <definedName name="__DIV45">#REF!</definedName>
    <definedName name="__DIV450" localSheetId="1">#REF!</definedName>
    <definedName name="__DIV450" localSheetId="0">#REF!</definedName>
    <definedName name="__DIV450">#REF!</definedName>
    <definedName name="__DIV709" localSheetId="1">#REF!</definedName>
    <definedName name="__DIV709" localSheetId="0">#REF!</definedName>
    <definedName name="__DIV709">#REF!</definedName>
    <definedName name="__DIV710" localSheetId="1">#REF!</definedName>
    <definedName name="__DIV710" localSheetId="0">#REF!</definedName>
    <definedName name="__DIV710">#REF!</definedName>
    <definedName name="__DIV711" localSheetId="1">#REF!</definedName>
    <definedName name="__DIV711" localSheetId="0">#REF!</definedName>
    <definedName name="__DIV711">#REF!</definedName>
    <definedName name="__DIV718" localSheetId="1">#REF!</definedName>
    <definedName name="__DIV718" localSheetId="0">#REF!</definedName>
    <definedName name="__DIV718">#REF!</definedName>
    <definedName name="__DIV719" localSheetId="1">#REF!</definedName>
    <definedName name="__DIV719" localSheetId="0">#REF!</definedName>
    <definedName name="__DIV719">#REF!</definedName>
    <definedName name="__DIV720" localSheetId="1">#REF!</definedName>
    <definedName name="__DIV720" localSheetId="0">#REF!</definedName>
    <definedName name="__DIV720">#REF!</definedName>
    <definedName name="__DIV819" localSheetId="1">#REF!</definedName>
    <definedName name="__DIV819" localSheetId="0">#REF!</definedName>
    <definedName name="__DIV819">#REF!</definedName>
    <definedName name="__DIV947" localSheetId="1">#REF!</definedName>
    <definedName name="__DIV947" localSheetId="0">#REF!</definedName>
    <definedName name="__DIV947">#REF!</definedName>
    <definedName name="__DND2" localSheetId="4">#REF!</definedName>
    <definedName name="__DND2" localSheetId="8">#REF!</definedName>
    <definedName name="__DND2" localSheetId="7">#REF!</definedName>
    <definedName name="__DND2" localSheetId="6">#REF!</definedName>
    <definedName name="__DND2" localSheetId="11">[3]!Plan1</definedName>
    <definedName name="__DND2" localSheetId="9">#REF!</definedName>
    <definedName name="__DND2" localSheetId="17">[3]!Plan1</definedName>
    <definedName name="__DND2" localSheetId="10">[3]!Plan1</definedName>
    <definedName name="__DND2">#REF!</definedName>
    <definedName name="__Fev1">#N/A</definedName>
    <definedName name="__HCB5" localSheetId="1">#REF!</definedName>
    <definedName name="__HCB5" localSheetId="0">#REF!</definedName>
    <definedName name="__HCB5">#REF!</definedName>
    <definedName name="__IntlFixup">1</definedName>
    <definedName name="__Jan1">#N/A</definedName>
    <definedName name="__Jul1" localSheetId="1">#REF!</definedName>
    <definedName name="__Jul1" localSheetId="0">#REF!</definedName>
    <definedName name="__Jul1">#REF!</definedName>
    <definedName name="__Jun1" localSheetId="1">#REF!</definedName>
    <definedName name="__Jun1" localSheetId="0">#REF!</definedName>
    <definedName name="__Jun1">#REF!</definedName>
    <definedName name="__ki5" localSheetId="1">#REF!</definedName>
    <definedName name="__ki5" localSheetId="0">#REF!</definedName>
    <definedName name="__ki5">#REF!</definedName>
    <definedName name="__KM406407" localSheetId="1">#REF!</definedName>
    <definedName name="__KM406407" localSheetId="0">#REF!</definedName>
    <definedName name="__KM406407">#REF!</definedName>
    <definedName name="__LO1004" localSheetId="1">#REF!</definedName>
    <definedName name="__LO1004" localSheetId="0">#REF!</definedName>
    <definedName name="__LO1004">#REF!</definedName>
    <definedName name="__LO1015" localSheetId="1">#REF!</definedName>
    <definedName name="__LO1015" localSheetId="0">#REF!</definedName>
    <definedName name="__LO1015">#REF!</definedName>
    <definedName name="__LO1039" localSheetId="1">#REF!</definedName>
    <definedName name="__LO1039" localSheetId="0">#REF!</definedName>
    <definedName name="__LO1039">#REF!</definedName>
    <definedName name="__LO1050" localSheetId="1">#REF!</definedName>
    <definedName name="__LO1050" localSheetId="0">#REF!</definedName>
    <definedName name="__LO1050">#REF!</definedName>
    <definedName name="__LO278" localSheetId="1">#REF!</definedName>
    <definedName name="__LO278" localSheetId="0">#REF!</definedName>
    <definedName name="__LO278">#REF!</definedName>
    <definedName name="__LO279" localSheetId="1">#REF!</definedName>
    <definedName name="__LO279" localSheetId="0">#REF!</definedName>
    <definedName name="__LO279">#REF!</definedName>
    <definedName name="__LO450" localSheetId="1">#REF!</definedName>
    <definedName name="__LO450" localSheetId="0">#REF!</definedName>
    <definedName name="__LO450">#REF!</definedName>
    <definedName name="__LO709" localSheetId="1">#REF!</definedName>
    <definedName name="__LO709" localSheetId="0">#REF!</definedName>
    <definedName name="__LO709">#REF!</definedName>
    <definedName name="__LO710" localSheetId="1">#REF!</definedName>
    <definedName name="__LO710" localSheetId="0">#REF!</definedName>
    <definedName name="__LO710">#REF!</definedName>
    <definedName name="__LO711" localSheetId="1">#REF!</definedName>
    <definedName name="__LO711" localSheetId="0">#REF!</definedName>
    <definedName name="__LO711">#REF!</definedName>
    <definedName name="__LO719" localSheetId="1">#REF!</definedName>
    <definedName name="__LO719" localSheetId="0">#REF!</definedName>
    <definedName name="__LO719">#REF!</definedName>
    <definedName name="__LO720" localSheetId="1">#REF!</definedName>
    <definedName name="__LO720" localSheetId="0">#REF!</definedName>
    <definedName name="__LO720">#REF!</definedName>
    <definedName name="__LO819" localSheetId="1">#REF!</definedName>
    <definedName name="__LO819" localSheetId="0">#REF!</definedName>
    <definedName name="__LO819">#REF!</definedName>
    <definedName name="__LO947" localSheetId="1">#REF!</definedName>
    <definedName name="__LO947" localSheetId="0">#REF!</definedName>
    <definedName name="__LO947">#REF!</definedName>
    <definedName name="__Mai1" localSheetId="1">#REF!</definedName>
    <definedName name="__Mai1" localSheetId="0">#REF!</definedName>
    <definedName name="__Mai1">#REF!</definedName>
    <definedName name="__Mar1">#N/A</definedName>
    <definedName name="__ME10005" localSheetId="1">#REF!</definedName>
    <definedName name="__ME10005" localSheetId="0">#REF!</definedName>
    <definedName name="__ME10005">#REF!</definedName>
    <definedName name="__ME1004" localSheetId="1">#REF!</definedName>
    <definedName name="__ME1004" localSheetId="0">#REF!</definedName>
    <definedName name="__ME1004">#REF!</definedName>
    <definedName name="__ME1015" localSheetId="1">#REF!</definedName>
    <definedName name="__ME1015" localSheetId="0">#REF!</definedName>
    <definedName name="__ME1015">#REF!</definedName>
    <definedName name="__ME1039" localSheetId="1">#REF!</definedName>
    <definedName name="__ME1039" localSheetId="0">#REF!</definedName>
    <definedName name="__ME1039">#REF!</definedName>
    <definedName name="__ME1050" localSheetId="1">#REF!</definedName>
    <definedName name="__ME1050" localSheetId="0">#REF!</definedName>
    <definedName name="__ME1050">#REF!</definedName>
    <definedName name="__ME278" localSheetId="1">#REF!</definedName>
    <definedName name="__ME278" localSheetId="0">#REF!</definedName>
    <definedName name="__ME278">#REF!</definedName>
    <definedName name="__ME279" localSheetId="1">#REF!</definedName>
    <definedName name="__ME279" localSheetId="0">#REF!</definedName>
    <definedName name="__ME279">#REF!</definedName>
    <definedName name="__ME450" localSheetId="1">#REF!</definedName>
    <definedName name="__ME450" localSheetId="0">#REF!</definedName>
    <definedName name="__ME450">#REF!</definedName>
    <definedName name="__ME709" localSheetId="1">#REF!</definedName>
    <definedName name="__ME709" localSheetId="0">#REF!</definedName>
    <definedName name="__ME709">#REF!</definedName>
    <definedName name="__ME710" localSheetId="1">#REF!</definedName>
    <definedName name="__ME710" localSheetId="0">#REF!</definedName>
    <definedName name="__ME710">#REF!</definedName>
    <definedName name="__ME711" localSheetId="1">#REF!</definedName>
    <definedName name="__ME711" localSheetId="0">#REF!</definedName>
    <definedName name="__ME711">#REF!</definedName>
    <definedName name="__ME719" localSheetId="1">#REF!</definedName>
    <definedName name="__ME719" localSheetId="0">#REF!</definedName>
    <definedName name="__ME719">#REF!</definedName>
    <definedName name="__ME720" localSheetId="1">#REF!</definedName>
    <definedName name="__ME720" localSheetId="0">#REF!</definedName>
    <definedName name="__ME720">#REF!</definedName>
    <definedName name="__ME819" localSheetId="1">#REF!</definedName>
    <definedName name="__ME819" localSheetId="0">#REF!</definedName>
    <definedName name="__ME819">#REF!</definedName>
    <definedName name="__ME947" localSheetId="1">#REF!</definedName>
    <definedName name="__ME947" localSheetId="0">#REF!</definedName>
    <definedName name="__ME947">#REF!</definedName>
    <definedName name="__MNS8418" localSheetId="4">#REF!</definedName>
    <definedName name="__MNS8418" localSheetId="8">#REF!</definedName>
    <definedName name="__MNS8418" localSheetId="7">#REF!</definedName>
    <definedName name="__MNS8418" localSheetId="6">#REF!</definedName>
    <definedName name="__MNS8418" localSheetId="11">[3]!Plan1</definedName>
    <definedName name="__MNS8418" localSheetId="9">#REF!</definedName>
    <definedName name="__MNS8418" localSheetId="17">[3]!Plan1</definedName>
    <definedName name="__MNS8418" localSheetId="10">[3]!Plan1</definedName>
    <definedName name="__MNS8418">#REF!</definedName>
    <definedName name="__MOD01">#N/A</definedName>
    <definedName name="__Nov1" localSheetId="1">#REF!</definedName>
    <definedName name="__Nov1" localSheetId="0">#REF!</definedName>
    <definedName name="__Nov1">#REF!</definedName>
    <definedName name="__Obs1" localSheetId="1">#REF!</definedName>
    <definedName name="__Obs1" localSheetId="0">#REF!</definedName>
    <definedName name="__Obs1">#REF!</definedName>
    <definedName name="__Obs2" localSheetId="1">#REF!</definedName>
    <definedName name="__Obs2" localSheetId="0">#REF!</definedName>
    <definedName name="__Obs2">#REF!</definedName>
    <definedName name="__Out1" localSheetId="1">#REF!</definedName>
    <definedName name="__Out1" localSheetId="0">#REF!</definedName>
    <definedName name="__Out1">#REF!</definedName>
    <definedName name="__OUT98" localSheetId="4" hidden="1">{#N/A,#N/A,TRUE,"Serviços"}</definedName>
    <definedName name="__OUT98" localSheetId="8" hidden="1">{#N/A,#N/A,TRUE,"Serviços"}</definedName>
    <definedName name="__OUT98" localSheetId="7" hidden="1">{#N/A,#N/A,TRUE,"Serviços"}</definedName>
    <definedName name="__OUT98" localSheetId="6" hidden="1">{#N/A,#N/A,TRUE,"Serviços"}</definedName>
    <definedName name="__OUT98" localSheetId="11" hidden="1">{#N/A,#N/A,TRUE,"Serviços"}</definedName>
    <definedName name="__OUT98" localSheetId="9" hidden="1">{#N/A,#N/A,TRUE,"Serviços"}</definedName>
    <definedName name="__OUT98" localSheetId="1">{#N/A,#N/A,TRUE,"Serviços"}</definedName>
    <definedName name="__OUT98" localSheetId="10" hidden="1">{#N/A,#N/A,TRUE,"Serviços"}</definedName>
    <definedName name="__OUT98" localSheetId="0">{#N/A,#N/A,TRUE,"Serviços"}</definedName>
    <definedName name="__OUT98">{#N/A,#N/A,TRUE,"Serviços"}</definedName>
    <definedName name="__OUT988888" localSheetId="1">{#N/A,#N/A,TRUE,"Serviços"}</definedName>
    <definedName name="__OUT988888" localSheetId="0">{#N/A,#N/A,TRUE,"Serviços"}</definedName>
    <definedName name="__OUT988888">{#N/A,#N/A,TRUE,"Serviços"}</definedName>
    <definedName name="__PL1" localSheetId="1">#REF!</definedName>
    <definedName name="__PL1" localSheetId="0">#REF!</definedName>
    <definedName name="__PL1">#REF!</definedName>
    <definedName name="__PM334" localSheetId="1">#REF!</definedName>
    <definedName name="__PM334" localSheetId="0">#REF!</definedName>
    <definedName name="__PM334">#REF!</definedName>
    <definedName name="__PM335" localSheetId="1">#REF!</definedName>
    <definedName name="__PM335" localSheetId="0">#REF!</definedName>
    <definedName name="__PM335">#REF!</definedName>
    <definedName name="__PM346" localSheetId="1">#REF!</definedName>
    <definedName name="__PM346" localSheetId="0">#REF!</definedName>
    <definedName name="__PM346">#REF!</definedName>
    <definedName name="__PM406" localSheetId="1">#REF!</definedName>
    <definedName name="__PM406" localSheetId="0">#REF!</definedName>
    <definedName name="__PM406">#REF!</definedName>
    <definedName name="__PM412" localSheetId="1">#REF!</definedName>
    <definedName name="__PM412" localSheetId="0">#REF!</definedName>
    <definedName name="__PM412">#REF!</definedName>
    <definedName name="__PM609" localSheetId="1">#REF!</definedName>
    <definedName name="__PM609" localSheetId="0">#REF!</definedName>
    <definedName name="__PM609">#REF!</definedName>
    <definedName name="__PM970" localSheetId="1">#REF!</definedName>
    <definedName name="__PM970" localSheetId="0">#REF!</definedName>
    <definedName name="__PM970">#REF!</definedName>
    <definedName name="__PNV2002" localSheetId="1">#REF!</definedName>
    <definedName name="__PNV2002" localSheetId="0">#REF!</definedName>
    <definedName name="__PNV2002">#REF!</definedName>
    <definedName name="__PNV2003" localSheetId="1">#REF!</definedName>
    <definedName name="__PNV2003" localSheetId="0">#REF!</definedName>
    <definedName name="__PNV2003">#REF!</definedName>
    <definedName name="__PNV2009" localSheetId="1">#REF!</definedName>
    <definedName name="__PNV2009" localSheetId="0">#REF!</definedName>
    <definedName name="__PNV2009">#REF!</definedName>
    <definedName name="__PR1004" localSheetId="1">#REF!</definedName>
    <definedName name="__PR1004" localSheetId="0">#REF!</definedName>
    <definedName name="__PR1004">#REF!</definedName>
    <definedName name="__PR1015" localSheetId="1">#REF!</definedName>
    <definedName name="__PR1015" localSheetId="0">#REF!</definedName>
    <definedName name="__PR1015">#REF!</definedName>
    <definedName name="__PR1039" localSheetId="1">#REF!</definedName>
    <definedName name="__PR1039" localSheetId="0">#REF!</definedName>
    <definedName name="__PR1039">#REF!</definedName>
    <definedName name="__PR1050" localSheetId="1">#REF!</definedName>
    <definedName name="__PR1050" localSheetId="0">#REF!</definedName>
    <definedName name="__PR1050">#REF!</definedName>
    <definedName name="__PR278" localSheetId="1">#REF!</definedName>
    <definedName name="__PR278" localSheetId="0">#REF!</definedName>
    <definedName name="__PR278">#REF!</definedName>
    <definedName name="__PR279" localSheetId="1">#REF!</definedName>
    <definedName name="__PR279" localSheetId="0">#REF!</definedName>
    <definedName name="__PR279">#REF!</definedName>
    <definedName name="__PR450" localSheetId="1">#REF!</definedName>
    <definedName name="__PR450" localSheetId="0">#REF!</definedName>
    <definedName name="__PR450">#REF!</definedName>
    <definedName name="__PR709" localSheetId="1">#REF!</definedName>
    <definedName name="__PR709" localSheetId="0">#REF!</definedName>
    <definedName name="__PR709">#REF!</definedName>
    <definedName name="__PR710" localSheetId="1">#REF!</definedName>
    <definedName name="__PR710" localSheetId="0">#REF!</definedName>
    <definedName name="__PR710">#REF!</definedName>
    <definedName name="__PR711" localSheetId="1">#REF!</definedName>
    <definedName name="__PR711" localSheetId="0">#REF!</definedName>
    <definedName name="__PR711">#REF!</definedName>
    <definedName name="__PR719" localSheetId="1">#REF!</definedName>
    <definedName name="__PR719" localSheetId="0">#REF!</definedName>
    <definedName name="__PR719">#REF!</definedName>
    <definedName name="__PR720" localSheetId="1">#REF!</definedName>
    <definedName name="__PR720" localSheetId="0">#REF!</definedName>
    <definedName name="__PR720">#REF!</definedName>
    <definedName name="__PR819" localSheetId="1">#REF!</definedName>
    <definedName name="__PR819" localSheetId="0">#REF!</definedName>
    <definedName name="__PR819">#REF!</definedName>
    <definedName name="__PR947" localSheetId="1">#REF!</definedName>
    <definedName name="__PR947" localSheetId="0">#REF!</definedName>
    <definedName name="__PR947">#REF!</definedName>
    <definedName name="__r" localSheetId="1">#REF!</definedName>
    <definedName name="__r" localSheetId="0">#REF!</definedName>
    <definedName name="__r">#REF!</definedName>
    <definedName name="__Rbv1" localSheetId="1">#REF!</definedName>
    <definedName name="__Rbv1" localSheetId="0">#REF!</definedName>
    <definedName name="__Rbv1">#REF!</definedName>
    <definedName name="__RET1">#REF!</definedName>
    <definedName name="__RP1">#N/A</definedName>
    <definedName name="__Set1" localSheetId="1">#REF!</definedName>
    <definedName name="__Set1" localSheetId="0">#REF!</definedName>
    <definedName name="__Set1">#REF!</definedName>
    <definedName name="__SL6">NA()</definedName>
    <definedName name="__TB10" localSheetId="1">#REF!</definedName>
    <definedName name="__TB10" localSheetId="0">#REF!</definedName>
    <definedName name="__TB10">#REF!</definedName>
    <definedName name="__tot21">#REF!</definedName>
    <definedName name="__tot22">#REF!</definedName>
    <definedName name="__tot23">#REF!</definedName>
    <definedName name="__tot24">#REF!</definedName>
    <definedName name="__tot25">#REF!</definedName>
    <definedName name="__tot26">#REF!</definedName>
    <definedName name="__tot27">#REF!</definedName>
    <definedName name="__tot28">#REF!</definedName>
    <definedName name="__tot29">#REF!</definedName>
    <definedName name="__tot30">#REF!</definedName>
    <definedName name="__tt1">[6]!__tt1</definedName>
    <definedName name="__xlfn_IFNA">#N/A</definedName>
    <definedName name="__xlnm.Extract_1">#N/A</definedName>
    <definedName name="__xlnm.Extract_2">#N/A</definedName>
    <definedName name="__xlnm.Extract_3">#N/A</definedName>
    <definedName name="__xlnm.Extract_5">#N/A</definedName>
    <definedName name="__xlnm.Print_Area_1" localSheetId="1">#REF!</definedName>
    <definedName name="__xlnm.Print_Area_1" localSheetId="0">#REF!</definedName>
    <definedName name="__xlnm.Print_Area_1">#REF!</definedName>
    <definedName name="__xlnm.Print_Area_2" localSheetId="1">#REF!</definedName>
    <definedName name="__xlnm.Print_Area_2" localSheetId="0">#REF!</definedName>
    <definedName name="__xlnm.Print_Area_2">#REF!</definedName>
    <definedName name="__xlnm.Print_Area_3" localSheetId="1">#REF!</definedName>
    <definedName name="__xlnm.Print_Area_3" localSheetId="0">#REF!</definedName>
    <definedName name="__xlnm.Print_Area_3">#REF!</definedName>
    <definedName name="__xlnm.Print_Area_4">NA()</definedName>
    <definedName name="__xlnm.Print_Area_5" localSheetId="1">#REF!</definedName>
    <definedName name="__xlnm.Print_Area_5" localSheetId="0">#REF!</definedName>
    <definedName name="__xlnm.Print_Area_5">#REF!</definedName>
    <definedName name="__xlnm.Print_Area_7" localSheetId="1">#REF!</definedName>
    <definedName name="__xlnm.Print_Area_7" localSheetId="0">#REF!</definedName>
    <definedName name="__xlnm.Print_Area_7">#REF!</definedName>
    <definedName name="__xlnm.Print_Area_8" localSheetId="1">#REF!</definedName>
    <definedName name="__xlnm.Print_Area_8" localSheetId="0">#REF!</definedName>
    <definedName name="__xlnm.Print_Area_8">#REF!</definedName>
    <definedName name="__xlnm.Print_Area_9" localSheetId="1">#REF!</definedName>
    <definedName name="__xlnm.Print_Area_9" localSheetId="0">#REF!</definedName>
    <definedName name="__xlnm.Print_Area_9">#REF!</definedName>
    <definedName name="__xlnm.Print_Titles_1" localSheetId="1">#REF!</definedName>
    <definedName name="__xlnm.Print_Titles_1" localSheetId="0">#REF!</definedName>
    <definedName name="__xlnm.Print_Titles_1">#REF!</definedName>
    <definedName name="__xlnm.Print_Titles_2" localSheetId="1">#REF!</definedName>
    <definedName name="__xlnm.Print_Titles_2" localSheetId="0">#REF!</definedName>
    <definedName name="__xlnm.Print_Titles_2">#REF!</definedName>
    <definedName name="__xlnm.Print_Titles_3" localSheetId="1">#REF!</definedName>
    <definedName name="__xlnm.Print_Titles_3" localSheetId="0">#REF!</definedName>
    <definedName name="__xlnm.Print_Titles_3">#REF!</definedName>
    <definedName name="__xlnm.Print_Titles_5" localSheetId="1">#REF!</definedName>
    <definedName name="__xlnm.Print_Titles_5" localSheetId="0">#REF!</definedName>
    <definedName name="__xlnm.Print_Titles_5">#REF!</definedName>
    <definedName name="_0">NA()</definedName>
    <definedName name="_01_09_96" localSheetId="1">#REF!</definedName>
    <definedName name="_01_09_96" localSheetId="0">#REF!</definedName>
    <definedName name="_01_09_96">#REF!</definedName>
    <definedName name="_01_09_96_2">#N/A</definedName>
    <definedName name="_01_09_96_25">#REF!</definedName>
    <definedName name="_01_09_96_4" localSheetId="1">#REF!</definedName>
    <definedName name="_01_09_96_4" localSheetId="0">#REF!</definedName>
    <definedName name="_01_09_96_4">#REF!</definedName>
    <definedName name="_01_09_966" localSheetId="1">#REF!</definedName>
    <definedName name="_01_09_966" localSheetId="0">#REF!</definedName>
    <definedName name="_01_09_966">#REF!</definedName>
    <definedName name="_08.302.01" localSheetId="1">#REF!</definedName>
    <definedName name="_08.302.01" localSheetId="0">#REF!</definedName>
    <definedName name="_08.302.01">#REF!</definedName>
    <definedName name="_1_I_1" localSheetId="1">#REF!</definedName>
    <definedName name="_1_I_1" localSheetId="0">#REF!</definedName>
    <definedName name="_1_I_1">#REF!</definedName>
    <definedName name="_16.3___VEÍCULOS" localSheetId="1">#REF!</definedName>
    <definedName name="_16.3___VEÍCULOS" localSheetId="0">#REF!</definedName>
    <definedName name="_16.3___VEÍCULOS">#REF!</definedName>
    <definedName name="_16.4___COMBÚSTIVEL" localSheetId="1">#REF!</definedName>
    <definedName name="_16.4___COMBÚSTIVEL" localSheetId="0">#REF!</definedName>
    <definedName name="_16.4___COMBÚSTIVEL">#REF!</definedName>
    <definedName name="_16.5___EQUIPAMENTOS_DE_ESCRITÓRIO" localSheetId="1">#REF!</definedName>
    <definedName name="_16.5___EQUIPAMENTOS_DE_ESCRITÓRIO" localSheetId="0">#REF!</definedName>
    <definedName name="_16.5___EQUIPAMENTOS_DE_ESCRITÓRIO">#REF!</definedName>
    <definedName name="_17.1_MENSALISTA" localSheetId="1">#REF!</definedName>
    <definedName name="_17.1_MENSALISTA" localSheetId="0">#REF!</definedName>
    <definedName name="_17.1_MENSALISTA">#REF!</definedName>
    <definedName name="_17.2___HORISTA" localSheetId="1">#REF!</definedName>
    <definedName name="_17.2___HORISTA" localSheetId="0">#REF!</definedName>
    <definedName name="_17.2___HORISTA">#REF!</definedName>
    <definedName name="_18___CANTEIRO___INSTALAÇÃO___MANUTENÇÃO" localSheetId="1">#REF!</definedName>
    <definedName name="_18___CANTEIRO___INSTALAÇÃO___MANUTENÇÃO" localSheetId="0">#REF!</definedName>
    <definedName name="_18___CANTEIRO___INSTALAÇÃO___MANUTENÇÃO">#REF!</definedName>
    <definedName name="_1830201">NA()</definedName>
    <definedName name="_1830201_26">NA()</definedName>
    <definedName name="_1830201_27">NA()</definedName>
    <definedName name="_1Cons_1_1">NA()</definedName>
    <definedName name="_1Excel_BuiltIn__FilterDatabase_3_1">"#N/A"</definedName>
    <definedName name="_1Excel_BuiltIn_Print_Area_2_1">#REF!</definedName>
    <definedName name="_2consumo_1_1">NA()</definedName>
    <definedName name="_2Excel_BuiltIn__FilterDatabase_3_1_1">"#N/A"</definedName>
    <definedName name="_3Consumodemateriais_1_1">NA()</definedName>
    <definedName name="_3Excel_BuiltIn_Print_Area_5_1_1">NA()</definedName>
    <definedName name="_4Consumodemateriais_6_1">NA()</definedName>
    <definedName name="_4Excel_BuiltIn_Print_Area_5_1_1_1">NA()</definedName>
    <definedName name="_6Mat_1_1">NA()</definedName>
    <definedName name="_7Materiais_1_1">NA()</definedName>
    <definedName name="_8Materiais2_1_1">NA()</definedName>
    <definedName name="_9Materiais3_1_1">NA()</definedName>
    <definedName name="_a">#REF!</definedName>
    <definedName name="_A1">#N/A</definedName>
    <definedName name="_A10">#N/A</definedName>
    <definedName name="_A11">#N/A</definedName>
    <definedName name="_A12">#N/A</definedName>
    <definedName name="_A13">#N/A</definedName>
    <definedName name="_A15">#N/A</definedName>
    <definedName name="_A16">#N/A</definedName>
    <definedName name="_A17">#N/A</definedName>
    <definedName name="_A19">#N/A</definedName>
    <definedName name="_A2">#N/A</definedName>
    <definedName name="_A20">#N/A</definedName>
    <definedName name="_A21">#N/A</definedName>
    <definedName name="_A22">#N/A</definedName>
    <definedName name="_A23">#N/A</definedName>
    <definedName name="_A24">#N/A</definedName>
    <definedName name="_A25">#N/A</definedName>
    <definedName name="_A3">#N/A</definedName>
    <definedName name="_A4">#N/A</definedName>
    <definedName name="_A5">#N/A</definedName>
    <definedName name="_A6">#N/A</definedName>
    <definedName name="_A7">#N/A</definedName>
    <definedName name="_A9">#N/A</definedName>
    <definedName name="_Abr1" localSheetId="1">#REF!</definedName>
    <definedName name="_Abr1" localSheetId="0">#REF!</definedName>
    <definedName name="_Abr1">#REF!</definedName>
    <definedName name="_ACM30" localSheetId="1">#REF!</definedName>
    <definedName name="_ACM30" localSheetId="0">#REF!</definedName>
    <definedName name="_ACM30">#REF!</definedName>
    <definedName name="_Ago1" localSheetId="1">#REF!</definedName>
    <definedName name="_Ago1" localSheetId="0">#REF!</definedName>
    <definedName name="_Ago1">#REF!</definedName>
    <definedName name="_ATD1" localSheetId="1">#REF!</definedName>
    <definedName name="_ATD1" localSheetId="0">#REF!</definedName>
    <definedName name="_ATD1">#REF!</definedName>
    <definedName name="_brv2" localSheetId="1">#REF!</definedName>
    <definedName name="_brv2" localSheetId="0">#REF!</definedName>
    <definedName name="_brv2">#REF!</definedName>
    <definedName name="_CAP20" localSheetId="1">#REF!</definedName>
    <definedName name="_CAP20" localSheetId="0">#REF!</definedName>
    <definedName name="_CAP20">#REF!</definedName>
    <definedName name="_CC709" localSheetId="4">#REF!</definedName>
    <definedName name="_CC709" localSheetId="8">#REF!</definedName>
    <definedName name="_CC709" localSheetId="7">#REF!</definedName>
    <definedName name="_CC709" localSheetId="6">#REF!</definedName>
    <definedName name="_CC709" localSheetId="11">[3]!Plan1</definedName>
    <definedName name="_CC709" localSheetId="9">#REF!</definedName>
    <definedName name="_CC709" localSheetId="17">[3]!Plan1</definedName>
    <definedName name="_CC709" localSheetId="10">[3]!Plan1</definedName>
    <definedName name="_CC709">#REF!</definedName>
    <definedName name="_CC709_10">#N/A</definedName>
    <definedName name="_CC709_11">#N/A</definedName>
    <definedName name="_CC709_12">#N/A</definedName>
    <definedName name="_CC709_13">#N/A</definedName>
    <definedName name="_CC709_14">#N/A</definedName>
    <definedName name="_CC709_15">#N/A</definedName>
    <definedName name="_CC709_16">#N/A</definedName>
    <definedName name="_CC709_17">#N/A</definedName>
    <definedName name="_CC709_18">#N/A</definedName>
    <definedName name="_CC709_5">#N/A</definedName>
    <definedName name="_CC709_6">#N/A</definedName>
    <definedName name="_CC709_7">#N/A</definedName>
    <definedName name="_CC709_8">#N/A</definedName>
    <definedName name="_CC709_9">#N/A</definedName>
    <definedName name="_CC947" localSheetId="4">#REF!</definedName>
    <definedName name="_CC947" localSheetId="8">#REF!</definedName>
    <definedName name="_CC947" localSheetId="7">#REF!</definedName>
    <definedName name="_CC947" localSheetId="6">#REF!</definedName>
    <definedName name="_CC947" localSheetId="11">[3]!Plan1</definedName>
    <definedName name="_CC947" localSheetId="9">#REF!</definedName>
    <definedName name="_CC947" localSheetId="17">[3]!Plan1</definedName>
    <definedName name="_CC947" localSheetId="10">[3]!Plan1</definedName>
    <definedName name="_CC947">#REF!</definedName>
    <definedName name="_CCM30" localSheetId="1">#REF!</definedName>
    <definedName name="_CCM30" localSheetId="0">#REF!</definedName>
    <definedName name="_CCM30">#REF!</definedName>
    <definedName name="_Dez1" localSheetId="1">#REF!</definedName>
    <definedName name="_Dez1" localSheetId="0">#REF!</definedName>
    <definedName name="_Dez1">#REF!</definedName>
    <definedName name="_dia1">#REF!</definedName>
    <definedName name="_dia10">#REF!</definedName>
    <definedName name="_dia2">#REF!</definedName>
    <definedName name="_dia3">#REF!</definedName>
    <definedName name="_dia4">#REF!</definedName>
    <definedName name="_dia5">#REF!</definedName>
    <definedName name="_dia6">#REF!</definedName>
    <definedName name="_dia7">#REF!</definedName>
    <definedName name="_dia8">#REF!</definedName>
    <definedName name="_dia9">#REF!</definedName>
    <definedName name="_DIV1004" localSheetId="1">#REF!</definedName>
    <definedName name="_DIV1004" localSheetId="0">#REF!</definedName>
    <definedName name="_DIV1004">#REF!</definedName>
    <definedName name="_DIV1015" localSheetId="1">#REF!</definedName>
    <definedName name="_DIV1015" localSheetId="0">#REF!</definedName>
    <definedName name="_DIV1015">#REF!</definedName>
    <definedName name="_DIV1039" localSheetId="1">#REF!</definedName>
    <definedName name="_DIV1039" localSheetId="0">#REF!</definedName>
    <definedName name="_DIV1039">#REF!</definedName>
    <definedName name="_DIV1050" localSheetId="1">#REF!</definedName>
    <definedName name="_DIV1050" localSheetId="0">#REF!</definedName>
    <definedName name="_DIV1050">#REF!</definedName>
    <definedName name="_DIV278" localSheetId="1">#REF!</definedName>
    <definedName name="_DIV278" localSheetId="0">#REF!</definedName>
    <definedName name="_DIV278">#REF!</definedName>
    <definedName name="_DIV279" localSheetId="1">#REF!</definedName>
    <definedName name="_DIV279" localSheetId="0">#REF!</definedName>
    <definedName name="_DIV279">#REF!</definedName>
    <definedName name="_DIV45" localSheetId="1">#REF!</definedName>
    <definedName name="_DIV45" localSheetId="0">#REF!</definedName>
    <definedName name="_DIV45">#REF!</definedName>
    <definedName name="_DIV450" localSheetId="1">#REF!</definedName>
    <definedName name="_DIV450" localSheetId="0">#REF!</definedName>
    <definedName name="_DIV450">#REF!</definedName>
    <definedName name="_DIV709" localSheetId="1">#REF!</definedName>
    <definedName name="_DIV709" localSheetId="0">#REF!</definedName>
    <definedName name="_DIV709">#REF!</definedName>
    <definedName name="_DIV710" localSheetId="1">#REF!</definedName>
    <definedName name="_DIV710" localSheetId="0">#REF!</definedName>
    <definedName name="_DIV710">#REF!</definedName>
    <definedName name="_DIV711" localSheetId="1">#REF!</definedName>
    <definedName name="_DIV711" localSheetId="0">#REF!</definedName>
    <definedName name="_DIV711">#REF!</definedName>
    <definedName name="_DIV718" localSheetId="1">#REF!</definedName>
    <definedName name="_DIV718" localSheetId="0">#REF!</definedName>
    <definedName name="_DIV718">#REF!</definedName>
    <definedName name="_DIV719" localSheetId="1">#REF!</definedName>
    <definedName name="_DIV719" localSheetId="0">#REF!</definedName>
    <definedName name="_DIV719">#REF!</definedName>
    <definedName name="_DIV720" localSheetId="1">#REF!</definedName>
    <definedName name="_DIV720" localSheetId="0">#REF!</definedName>
    <definedName name="_DIV720">#REF!</definedName>
    <definedName name="_DIV819" localSheetId="1">#REF!</definedName>
    <definedName name="_DIV819" localSheetId="0">#REF!</definedName>
    <definedName name="_DIV819">#REF!</definedName>
    <definedName name="_DIV947" localSheetId="1">#REF!</definedName>
    <definedName name="_DIV947" localSheetId="0">#REF!</definedName>
    <definedName name="_DIV947">#REF!</definedName>
    <definedName name="_DND2" localSheetId="4">#REF!</definedName>
    <definedName name="_DND2" localSheetId="8">#REF!</definedName>
    <definedName name="_DND2" localSheetId="7">#REF!</definedName>
    <definedName name="_DND2" localSheetId="6">#REF!</definedName>
    <definedName name="_DND2" localSheetId="11">[3]!Plan1</definedName>
    <definedName name="_DND2" localSheetId="9">#REF!</definedName>
    <definedName name="_DND2" localSheetId="17">[3]!Plan1</definedName>
    <definedName name="_DND2" localSheetId="10">[3]!Plan1</definedName>
    <definedName name="_DND2">#REF!</definedName>
    <definedName name="_DND2_10">#N/A</definedName>
    <definedName name="_DND2_11">#N/A</definedName>
    <definedName name="_DND2_12">#N/A</definedName>
    <definedName name="_DND2_13">#N/A</definedName>
    <definedName name="_DND2_14">#N/A</definedName>
    <definedName name="_DND2_15">#N/A</definedName>
    <definedName name="_DND2_16">#N/A</definedName>
    <definedName name="_DND2_17">#N/A</definedName>
    <definedName name="_DND2_18">#N/A</definedName>
    <definedName name="_DND2_5">#N/A</definedName>
    <definedName name="_DND2_6">#N/A</definedName>
    <definedName name="_DND2_7">#N/A</definedName>
    <definedName name="_DND2_8">#N/A</definedName>
    <definedName name="_DND2_9">#N/A</definedName>
    <definedName name="_e">NA()</definedName>
    <definedName name="_Ext2">'[4]P A T O 99 B'!#REF!</definedName>
    <definedName name="_Fev1" localSheetId="1">#REF!</definedName>
    <definedName name="_Fev1" localSheetId="0">#REF!</definedName>
    <definedName name="_Fev1">#REF!</definedName>
    <definedName name="_Fill" localSheetId="4" hidden="1">#REF!</definedName>
    <definedName name="_Fill" localSheetId="11" hidden="1">#REF!</definedName>
    <definedName name="_Fill" localSheetId="9" hidden="1">#REF!</definedName>
    <definedName name="_Fill" localSheetId="17" hidden="1">#REF!</definedName>
    <definedName name="_Fill" localSheetId="1">#REF!</definedName>
    <definedName name="_Fill" localSheetId="10" hidden="1">#REF!</definedName>
    <definedName name="_Fill" localSheetId="0">#REF!</definedName>
    <definedName name="_Fill">#REF!</definedName>
    <definedName name="_xlnm._FilterDatabase" localSheetId="25" hidden="1">ABC!$A$2:$J$152</definedName>
    <definedName name="_xlnm._FilterDatabase" localSheetId="6" hidden="1">'ADM-Vinculada'!$A$8:$J$31</definedName>
    <definedName name="_xlnm._FilterDatabase" localSheetId="11" hidden="1">'CANTEIRO CONTEINER'!$E$1:$E$86</definedName>
    <definedName name="_xlnm._FilterDatabase" localSheetId="1" hidden="1">'P.O. ONERADO'!$A$11:$K$167</definedName>
    <definedName name="_xlnm._FilterDatabase" localSheetId="15" hidden="1">'Rel-EQ'!$B$8:$K$77</definedName>
    <definedName name="_H111118" localSheetId="1">#REF!</definedName>
    <definedName name="_H111118" localSheetId="0">#REF!</definedName>
    <definedName name="_H111118">#REF!</definedName>
    <definedName name="_H121118" localSheetId="1">#REF!</definedName>
    <definedName name="_H121118" localSheetId="0">#REF!</definedName>
    <definedName name="_H121118">#REF!</definedName>
    <definedName name="_HCB5" localSheetId="1">#REF!</definedName>
    <definedName name="_HCB5" localSheetId="0">#REF!</definedName>
    <definedName name="_HCB5">#REF!</definedName>
    <definedName name="_I" localSheetId="1">#REF!</definedName>
    <definedName name="_I" localSheetId="0">#REF!</definedName>
    <definedName name="_I">#REF!</definedName>
    <definedName name="_I_1" localSheetId="1">#REF!</definedName>
    <definedName name="_I_1" localSheetId="0">#REF!</definedName>
    <definedName name="_I_1">#REF!</definedName>
    <definedName name="_I_1_1" localSheetId="1">#REF!</definedName>
    <definedName name="_I_1_1" localSheetId="0">#REF!</definedName>
    <definedName name="_I_1_1">#REF!</definedName>
    <definedName name="_I_1_1_1" localSheetId="1">#REF!</definedName>
    <definedName name="_I_1_1_1" localSheetId="0">#REF!</definedName>
    <definedName name="_I_1_1_1">#REF!</definedName>
    <definedName name="_I_1_1_19" localSheetId="1">#REF!</definedName>
    <definedName name="_I_1_1_19" localSheetId="0">#REF!</definedName>
    <definedName name="_I_1_1_19">#REF!</definedName>
    <definedName name="_I_1_19" localSheetId="1">#REF!</definedName>
    <definedName name="_I_1_19" localSheetId="0">#REF!</definedName>
    <definedName name="_I_1_19">#REF!</definedName>
    <definedName name="_I_19" localSheetId="1">#REF!</definedName>
    <definedName name="_I_19" localSheetId="0">#REF!</definedName>
    <definedName name="_I_19">#REF!</definedName>
    <definedName name="_I_25">#REF!</definedName>
    <definedName name="_Jan1" localSheetId="1">#REF!</definedName>
    <definedName name="_Jan1" localSheetId="0">#REF!</definedName>
    <definedName name="_Jan1">#REF!</definedName>
    <definedName name="_JAN2003" localSheetId="1">#REF!</definedName>
    <definedName name="_JAN2003" localSheetId="0">#REF!</definedName>
    <definedName name="_JAN2003">#REF!</definedName>
    <definedName name="_Jul1" localSheetId="1">#REF!</definedName>
    <definedName name="_Jul1" localSheetId="0">#REF!</definedName>
    <definedName name="_Jul1">#REF!</definedName>
    <definedName name="_Jun1" localSheetId="1">#REF!</definedName>
    <definedName name="_Jun1" localSheetId="0">#REF!</definedName>
    <definedName name="_Jun1">#REF!</definedName>
    <definedName name="_Key1" localSheetId="1">#REF!</definedName>
    <definedName name="_Key1" localSheetId="0">#REF!</definedName>
    <definedName name="_Key1">#REF!</definedName>
    <definedName name="_Key2" localSheetId="1">#REF!</definedName>
    <definedName name="_Key2" localSheetId="0">#REF!</definedName>
    <definedName name="_Key2">#REF!</definedName>
    <definedName name="_ki5" localSheetId="1">#REF!</definedName>
    <definedName name="_ki5" localSheetId="0">#REF!</definedName>
    <definedName name="_ki5">#REF!</definedName>
    <definedName name="_ki5_3" localSheetId="1">#REF!</definedName>
    <definedName name="_ki5_3" localSheetId="0">#REF!</definedName>
    <definedName name="_ki5_3">#REF!</definedName>
    <definedName name="_ki5_4" localSheetId="1">#REF!</definedName>
    <definedName name="_ki5_4" localSheetId="0">#REF!</definedName>
    <definedName name="_ki5_4">#REF!</definedName>
    <definedName name="_ki5_5" localSheetId="1">#REF!</definedName>
    <definedName name="_ki5_5" localSheetId="0">#REF!</definedName>
    <definedName name="_ki5_5">#REF!</definedName>
    <definedName name="_kit55" localSheetId="1">#REF!</definedName>
    <definedName name="_kit55" localSheetId="0">#REF!</definedName>
    <definedName name="_kit55">#REF!</definedName>
    <definedName name="_KM406407" localSheetId="1">#REF!</definedName>
    <definedName name="_KM406407" localSheetId="0">#REF!</definedName>
    <definedName name="_KM406407">#REF!</definedName>
    <definedName name="_KM406407_10">#N/A</definedName>
    <definedName name="_KM406407_11">#N/A</definedName>
    <definedName name="_KM406407_12">#N/A</definedName>
    <definedName name="_KM406407_13">#N/A</definedName>
    <definedName name="_KM406407_14">#N/A</definedName>
    <definedName name="_KM406407_15">#N/A</definedName>
    <definedName name="_KM406407_16">#N/A</definedName>
    <definedName name="_KM406407_17">#N/A</definedName>
    <definedName name="_KM406407_18">#N/A</definedName>
    <definedName name="_KM406407_5">#N/A</definedName>
    <definedName name="_KM406407_6">#N/A</definedName>
    <definedName name="_KM406407_7">#N/A</definedName>
    <definedName name="_KM406407_8">#N/A</definedName>
    <definedName name="_KM406407_9">#N/A</definedName>
    <definedName name="_la2" localSheetId="1">#REF!</definedName>
    <definedName name="_la2" localSheetId="0">#REF!</definedName>
    <definedName name="_la2">#REF!</definedName>
    <definedName name="_LO1004" localSheetId="1">#REF!</definedName>
    <definedName name="_LO1004" localSheetId="0">#REF!</definedName>
    <definedName name="_LO1004">#REF!</definedName>
    <definedName name="_LO1015" localSheetId="1">#REF!</definedName>
    <definedName name="_LO1015" localSheetId="0">#REF!</definedName>
    <definedName name="_LO1015">#REF!</definedName>
    <definedName name="_LO1039" localSheetId="1">#REF!</definedName>
    <definedName name="_LO1039" localSheetId="0">#REF!</definedName>
    <definedName name="_LO1039">#REF!</definedName>
    <definedName name="_LO1050" localSheetId="1">#REF!</definedName>
    <definedName name="_LO1050" localSheetId="0">#REF!</definedName>
    <definedName name="_LO1050">#REF!</definedName>
    <definedName name="_LO278" localSheetId="1">#REF!</definedName>
    <definedName name="_LO278" localSheetId="0">#REF!</definedName>
    <definedName name="_LO278">#REF!</definedName>
    <definedName name="_LO279" localSheetId="1">#REF!</definedName>
    <definedName name="_LO279" localSheetId="0">#REF!</definedName>
    <definedName name="_LO279">#REF!</definedName>
    <definedName name="_LO450" localSheetId="1">#REF!</definedName>
    <definedName name="_LO450" localSheetId="0">#REF!</definedName>
    <definedName name="_LO450">#REF!</definedName>
    <definedName name="_LO709" localSheetId="1">#REF!</definedName>
    <definedName name="_LO709" localSheetId="0">#REF!</definedName>
    <definedName name="_LO709">#REF!</definedName>
    <definedName name="_LO710" localSheetId="1">#REF!</definedName>
    <definedName name="_LO710" localSheetId="0">#REF!</definedName>
    <definedName name="_LO710">#REF!</definedName>
    <definedName name="_LO711" localSheetId="1">#REF!</definedName>
    <definedName name="_LO711" localSheetId="0">#REF!</definedName>
    <definedName name="_LO711">#REF!</definedName>
    <definedName name="_LO719" localSheetId="1">#REF!</definedName>
    <definedName name="_LO719" localSheetId="0">#REF!</definedName>
    <definedName name="_LO719">#REF!</definedName>
    <definedName name="_LO720" localSheetId="1">#REF!</definedName>
    <definedName name="_LO720" localSheetId="0">#REF!</definedName>
    <definedName name="_LO720">#REF!</definedName>
    <definedName name="_LO819" localSheetId="1">#REF!</definedName>
    <definedName name="_LO819" localSheetId="0">#REF!</definedName>
    <definedName name="_LO819">#REF!</definedName>
    <definedName name="_LO947" localSheetId="1">#REF!</definedName>
    <definedName name="_LO947" localSheetId="0">#REF!</definedName>
    <definedName name="_LO947">#REF!</definedName>
    <definedName name="_Mai1" localSheetId="1">#REF!</definedName>
    <definedName name="_Mai1" localSheetId="0">#REF!</definedName>
    <definedName name="_Mai1">#REF!</definedName>
    <definedName name="_Mar1" localSheetId="1">#REF!</definedName>
    <definedName name="_Mar1" localSheetId="0">#REF!</definedName>
    <definedName name="_Mar1">#REF!</definedName>
    <definedName name="_ME10005" localSheetId="1">#REF!</definedName>
    <definedName name="_ME10005" localSheetId="0">#REF!</definedName>
    <definedName name="_ME10005">#REF!</definedName>
    <definedName name="_ME1004" localSheetId="1">#REF!</definedName>
    <definedName name="_ME1004" localSheetId="0">#REF!</definedName>
    <definedName name="_ME1004">#REF!</definedName>
    <definedName name="_ME1015" localSheetId="1">#REF!</definedName>
    <definedName name="_ME1015" localSheetId="0">#REF!</definedName>
    <definedName name="_ME1015">#REF!</definedName>
    <definedName name="_ME1039" localSheetId="1">#REF!</definedName>
    <definedName name="_ME1039" localSheetId="0">#REF!</definedName>
    <definedName name="_ME1039">#REF!</definedName>
    <definedName name="_ME1050" localSheetId="1">#REF!</definedName>
    <definedName name="_ME1050" localSheetId="0">#REF!</definedName>
    <definedName name="_ME1050">#REF!</definedName>
    <definedName name="_ME278" localSheetId="1">#REF!</definedName>
    <definedName name="_ME278" localSheetId="0">#REF!</definedName>
    <definedName name="_ME278">#REF!</definedName>
    <definedName name="_ME279" localSheetId="1">#REF!</definedName>
    <definedName name="_ME279" localSheetId="0">#REF!</definedName>
    <definedName name="_ME279">#REF!</definedName>
    <definedName name="_ME450" localSheetId="1">#REF!</definedName>
    <definedName name="_ME450" localSheetId="0">#REF!</definedName>
    <definedName name="_ME450">#REF!</definedName>
    <definedName name="_ME709" localSheetId="1">#REF!</definedName>
    <definedName name="_ME709" localSheetId="0">#REF!</definedName>
    <definedName name="_ME709">#REF!</definedName>
    <definedName name="_ME710" localSheetId="1">#REF!</definedName>
    <definedName name="_ME710" localSheetId="0">#REF!</definedName>
    <definedName name="_ME710">#REF!</definedName>
    <definedName name="_ME711" localSheetId="1">#REF!</definedName>
    <definedName name="_ME711" localSheetId="0">#REF!</definedName>
    <definedName name="_ME711">#REF!</definedName>
    <definedName name="_ME719" localSheetId="1">#REF!</definedName>
    <definedName name="_ME719" localSheetId="0">#REF!</definedName>
    <definedName name="_ME719">#REF!</definedName>
    <definedName name="_ME720" localSheetId="1">#REF!</definedName>
    <definedName name="_ME720" localSheetId="0">#REF!</definedName>
    <definedName name="_ME720">#REF!</definedName>
    <definedName name="_ME819" localSheetId="1">#REF!</definedName>
    <definedName name="_ME819" localSheetId="0">#REF!</definedName>
    <definedName name="_ME819">#REF!</definedName>
    <definedName name="_ME947" localSheetId="1">#REF!</definedName>
    <definedName name="_ME947" localSheetId="0">#REF!</definedName>
    <definedName name="_ME947">#REF!</definedName>
    <definedName name="_MNS8418" localSheetId="4">#REF!</definedName>
    <definedName name="_MNS8418" localSheetId="8">#REF!</definedName>
    <definedName name="_MNS8418" localSheetId="7">#REF!</definedName>
    <definedName name="_MNS8418" localSheetId="6">#REF!</definedName>
    <definedName name="_MNS8418" localSheetId="11">[3]!Plan1</definedName>
    <definedName name="_MNS8418" localSheetId="9">#REF!</definedName>
    <definedName name="_MNS8418" localSheetId="17">[3]!Plan1</definedName>
    <definedName name="_MNS8418" localSheetId="10">[3]!Plan1</definedName>
    <definedName name="_MNS8418">#REF!</definedName>
    <definedName name="_MOD01">#N/A</definedName>
    <definedName name="_Nov1" localSheetId="1">#REF!</definedName>
    <definedName name="_Nov1" localSheetId="0">#REF!</definedName>
    <definedName name="_Nov1">#REF!</definedName>
    <definedName name="_Obs1" localSheetId="1">#REF!</definedName>
    <definedName name="_Obs1" localSheetId="0">#REF!</definedName>
    <definedName name="_Obs1">#REF!</definedName>
    <definedName name="_Obs2" localSheetId="1">#REF!</definedName>
    <definedName name="_Obs2" localSheetId="0">#REF!</definedName>
    <definedName name="_Obs2">#REF!</definedName>
    <definedName name="_Order1">255</definedName>
    <definedName name="_Order2">255</definedName>
    <definedName name="_Out1" localSheetId="1">#REF!</definedName>
    <definedName name="_Out1" localSheetId="0">#REF!</definedName>
    <definedName name="_Out1">#REF!</definedName>
    <definedName name="_OUT98" localSheetId="4" hidden="1">{#N/A,#N/A,TRUE,"Serviços"}</definedName>
    <definedName name="_OUT98" localSheetId="8" hidden="1">{#N/A,#N/A,TRUE,"Serviços"}</definedName>
    <definedName name="_OUT98" localSheetId="7" hidden="1">{#N/A,#N/A,TRUE,"Serviços"}</definedName>
    <definedName name="_OUT98" localSheetId="6" hidden="1">{#N/A,#N/A,TRUE,"Serviços"}</definedName>
    <definedName name="_OUT98" localSheetId="11" hidden="1">{#N/A,#N/A,TRUE,"Serviços"}</definedName>
    <definedName name="_OUT98" localSheetId="9" hidden="1">{#N/A,#N/A,TRUE,"Serviços"}</definedName>
    <definedName name="_OUT98" localSheetId="1">{#N/A,#N/A,TRUE,"Serviços"}</definedName>
    <definedName name="_OUT98" localSheetId="10" hidden="1">{#N/A,#N/A,TRUE,"Serviços"}</definedName>
    <definedName name="_OUT98" localSheetId="0">{#N/A,#N/A,TRUE,"Serviços"}</definedName>
    <definedName name="_OUT98">{#N/A,#N/A,TRUE,"Serviços"}</definedName>
    <definedName name="_OUTTTT9888" localSheetId="1">{#N/A,#N/A,TRUE,"Serviços"}</definedName>
    <definedName name="_OUTTTT9888" localSheetId="0">{#N/A,#N/A,TRUE,"Serviços"}</definedName>
    <definedName name="_OUTTTT9888">{#N/A,#N/A,TRUE,"Serviços"}</definedName>
    <definedName name="_PAG1" localSheetId="1">#REF!</definedName>
    <definedName name="_PAG1" localSheetId="0">#REF!</definedName>
    <definedName name="_PAG1">#REF!</definedName>
    <definedName name="_PAG10" localSheetId="1">#REF!</definedName>
    <definedName name="_PAG10" localSheetId="0">#REF!</definedName>
    <definedName name="_PAG10">#REF!</definedName>
    <definedName name="_PAG11" localSheetId="1">#REF!</definedName>
    <definedName name="_PAG11" localSheetId="0">#REF!</definedName>
    <definedName name="_PAG11">#REF!</definedName>
    <definedName name="_PAG12" localSheetId="1">#REF!</definedName>
    <definedName name="_PAG12" localSheetId="0">#REF!</definedName>
    <definedName name="_PAG12">#REF!</definedName>
    <definedName name="_PAG13" localSheetId="1">#REF!</definedName>
    <definedName name="_PAG13" localSheetId="0">#REF!</definedName>
    <definedName name="_PAG13">#REF!</definedName>
    <definedName name="_PAG2" localSheetId="1">#REF!</definedName>
    <definedName name="_PAG2" localSheetId="0">#REF!</definedName>
    <definedName name="_PAG2">#REF!</definedName>
    <definedName name="_PAG3" localSheetId="1">#REF!</definedName>
    <definedName name="_PAG3" localSheetId="0">#REF!</definedName>
    <definedName name="_PAG3">#REF!</definedName>
    <definedName name="_PAG4" localSheetId="1">#REF!</definedName>
    <definedName name="_PAG4" localSheetId="0">#REF!</definedName>
    <definedName name="_PAG4">#REF!</definedName>
    <definedName name="_PAG5" localSheetId="1">#REF!</definedName>
    <definedName name="_PAG5" localSheetId="0">#REF!</definedName>
    <definedName name="_PAG5">#REF!</definedName>
    <definedName name="_PAG6" localSheetId="1">#REF!</definedName>
    <definedName name="_PAG6" localSheetId="0">#REF!</definedName>
    <definedName name="_PAG6">#REF!</definedName>
    <definedName name="_PAG7" localSheetId="1">#REF!</definedName>
    <definedName name="_PAG7" localSheetId="0">#REF!</definedName>
    <definedName name="_PAG7">#REF!</definedName>
    <definedName name="_PAG8" localSheetId="1">#REF!</definedName>
    <definedName name="_PAG8" localSheetId="0">#REF!</definedName>
    <definedName name="_PAG8">#REF!</definedName>
    <definedName name="_PAG9" localSheetId="1">#REF!</definedName>
    <definedName name="_PAG9" localSheetId="0">#REF!</definedName>
    <definedName name="_PAG9">#REF!</definedName>
    <definedName name="_PCM30" localSheetId="1">#REF!</definedName>
    <definedName name="_PCM30" localSheetId="0">#REF!</definedName>
    <definedName name="_PCM30">#REF!</definedName>
    <definedName name="_PL1" localSheetId="1">#REF!</definedName>
    <definedName name="_PL1" localSheetId="0">#REF!</definedName>
    <definedName name="_PL1">#REF!</definedName>
    <definedName name="_PL1_10">#N/A</definedName>
    <definedName name="_PL1_11">#N/A</definedName>
    <definedName name="_PL1_12">#N/A</definedName>
    <definedName name="_PL1_13">#N/A</definedName>
    <definedName name="_PL1_14">#N/A</definedName>
    <definedName name="_PL1_15">#N/A</definedName>
    <definedName name="_PL1_16">#N/A</definedName>
    <definedName name="_PL1_17">#N/A</definedName>
    <definedName name="_PL1_18">#N/A</definedName>
    <definedName name="_PL1_4" localSheetId="1">#REF!</definedName>
    <definedName name="_PL1_4" localSheetId="0">#REF!</definedName>
    <definedName name="_PL1_4">#REF!</definedName>
    <definedName name="_PL1_5">#N/A</definedName>
    <definedName name="_PL1_6">#N/A</definedName>
    <definedName name="_PL1_7">#N/A</definedName>
    <definedName name="_PL1_8">#N/A</definedName>
    <definedName name="_PL1_9">#N/A</definedName>
    <definedName name="_PL11" localSheetId="1">#REF!</definedName>
    <definedName name="_PL11" localSheetId="0">#REF!</definedName>
    <definedName name="_PL11">#REF!</definedName>
    <definedName name="_PLA2" localSheetId="1">#REF!</definedName>
    <definedName name="_PLA2" localSheetId="0">#REF!</definedName>
    <definedName name="_PLA2">#REF!</definedName>
    <definedName name="_PM334" localSheetId="1">#REF!</definedName>
    <definedName name="_PM334" localSheetId="0">#REF!</definedName>
    <definedName name="_PM334">#REF!</definedName>
    <definedName name="_PM335" localSheetId="1">#REF!</definedName>
    <definedName name="_PM335" localSheetId="0">#REF!</definedName>
    <definedName name="_PM335">#REF!</definedName>
    <definedName name="_PM346" localSheetId="1">#REF!</definedName>
    <definedName name="_PM346" localSheetId="0">#REF!</definedName>
    <definedName name="_PM346">#REF!</definedName>
    <definedName name="_PM406" localSheetId="1">#REF!</definedName>
    <definedName name="_PM406" localSheetId="0">#REF!</definedName>
    <definedName name="_PM406">#REF!</definedName>
    <definedName name="_PM412" localSheetId="1">#REF!</definedName>
    <definedName name="_PM412" localSheetId="0">#REF!</definedName>
    <definedName name="_PM412">#REF!</definedName>
    <definedName name="_PM609" localSheetId="1">#REF!</definedName>
    <definedName name="_PM609" localSheetId="0">#REF!</definedName>
    <definedName name="_PM609">#REF!</definedName>
    <definedName name="_PM970" localSheetId="1">#REF!</definedName>
    <definedName name="_PM970" localSheetId="0">#REF!</definedName>
    <definedName name="_PM970">#REF!</definedName>
    <definedName name="_PNV2002" localSheetId="1">#REF!</definedName>
    <definedName name="_PNV2002" localSheetId="0">#REF!</definedName>
    <definedName name="_PNV2002">#REF!</definedName>
    <definedName name="_PNV2003" localSheetId="1">#REF!</definedName>
    <definedName name="_PNV2003" localSheetId="0">#REF!</definedName>
    <definedName name="_PNV2003">#REF!</definedName>
    <definedName name="_PNV2009" localSheetId="1">#REF!</definedName>
    <definedName name="_PNV2009" localSheetId="0">#REF!</definedName>
    <definedName name="_PNV2009">#REF!</definedName>
    <definedName name="_PR1004" localSheetId="1">#REF!</definedName>
    <definedName name="_PR1004" localSheetId="0">#REF!</definedName>
    <definedName name="_PR1004">#REF!</definedName>
    <definedName name="_PR1015" localSheetId="1">#REF!</definedName>
    <definedName name="_PR1015" localSheetId="0">#REF!</definedName>
    <definedName name="_PR1015">#REF!</definedName>
    <definedName name="_PR1039" localSheetId="1">#REF!</definedName>
    <definedName name="_PR1039" localSheetId="0">#REF!</definedName>
    <definedName name="_PR1039">#REF!</definedName>
    <definedName name="_PR1050" localSheetId="1">#REF!</definedName>
    <definedName name="_PR1050" localSheetId="0">#REF!</definedName>
    <definedName name="_PR1050">#REF!</definedName>
    <definedName name="_PR278" localSheetId="1">#REF!</definedName>
    <definedName name="_PR278" localSheetId="0">#REF!</definedName>
    <definedName name="_PR278">#REF!</definedName>
    <definedName name="_PR279" localSheetId="1">#REF!</definedName>
    <definedName name="_PR279" localSheetId="0">#REF!</definedName>
    <definedName name="_PR279">#REF!</definedName>
    <definedName name="_PR450" localSheetId="1">#REF!</definedName>
    <definedName name="_PR450" localSheetId="0">#REF!</definedName>
    <definedName name="_PR450">#REF!</definedName>
    <definedName name="_PR709" localSheetId="1">#REF!</definedName>
    <definedName name="_PR709" localSheetId="0">#REF!</definedName>
    <definedName name="_PR709">#REF!</definedName>
    <definedName name="_PR710" localSheetId="1">#REF!</definedName>
    <definedName name="_PR710" localSheetId="0">#REF!</definedName>
    <definedName name="_PR710">#REF!</definedName>
    <definedName name="_PR711" localSheetId="1">#REF!</definedName>
    <definedName name="_PR711" localSheetId="0">#REF!</definedName>
    <definedName name="_PR711">#REF!</definedName>
    <definedName name="_PR719" localSheetId="1">#REF!</definedName>
    <definedName name="_PR719" localSheetId="0">#REF!</definedName>
    <definedName name="_PR719">#REF!</definedName>
    <definedName name="_PR720" localSheetId="1">#REF!</definedName>
    <definedName name="_PR720" localSheetId="0">#REF!</definedName>
    <definedName name="_PR720">#REF!</definedName>
    <definedName name="_PR819" localSheetId="1">#REF!</definedName>
    <definedName name="_PR819" localSheetId="0">#REF!</definedName>
    <definedName name="_PR819">#REF!</definedName>
    <definedName name="_PR947" localSheetId="1">#REF!</definedName>
    <definedName name="_PR947" localSheetId="0">#REF!</definedName>
    <definedName name="_PR947">#REF!</definedName>
    <definedName name="_PTB10" localSheetId="1">#REF!</definedName>
    <definedName name="_PTB10" localSheetId="0">#REF!</definedName>
    <definedName name="_PTB10">#REF!</definedName>
    <definedName name="_r" localSheetId="1">#REF!</definedName>
    <definedName name="_r" localSheetId="0">#REF!</definedName>
    <definedName name="_r">#REF!</definedName>
    <definedName name="_Rbv1" localSheetId="1">#REF!</definedName>
    <definedName name="_Rbv1" localSheetId="0">#REF!</definedName>
    <definedName name="_Rbv1">#REF!</definedName>
    <definedName name="_Regression_Int">1</definedName>
    <definedName name="_RET1" localSheetId="1">#REF!</definedName>
    <definedName name="_RET1" localSheetId="0">#REF!</definedName>
    <definedName name="_RP1">#N/A</definedName>
    <definedName name="_S" localSheetId="1">#REF!</definedName>
    <definedName name="_S" localSheetId="0">#REF!</definedName>
    <definedName name="_S">#REF!</definedName>
    <definedName name="_S_10">[1]COMPOS1!#REF!</definedName>
    <definedName name="_S_25">[1]COMPOS1!#REF!</definedName>
    <definedName name="_S_27">[1]COMPOS1!#REF!</definedName>
    <definedName name="_S_29">[7]COMPOS1!#REF!</definedName>
    <definedName name="_S_31">[7]COMPOS1!#REF!</definedName>
    <definedName name="_S_9">[1]COMPOS1!#REF!</definedName>
    <definedName name="_sds2" localSheetId="14">#REF!</definedName>
    <definedName name="_sds2">#REF!</definedName>
    <definedName name="_sds3">'[8]SIIG 30'!$A$6:$E$4734</definedName>
    <definedName name="_sds5" localSheetId="14">#REF!</definedName>
    <definedName name="_sds5">#REF!</definedName>
    <definedName name="_sds6" localSheetId="14">#REF!</definedName>
    <definedName name="_sds6">#REF!</definedName>
    <definedName name="_sds7" localSheetId="14">#REF!,#REF!,#REF!</definedName>
    <definedName name="_sds7">#REF!,#REF!,#REF!</definedName>
    <definedName name="_Set1" localSheetId="1">#REF!</definedName>
    <definedName name="_Set1" localSheetId="0">#REF!</definedName>
    <definedName name="_Set1">#REF!</definedName>
    <definedName name="_SL6">NA()</definedName>
    <definedName name="_Sort" localSheetId="1">#REF!</definedName>
    <definedName name="_Sort" localSheetId="0">#REF!</definedName>
    <definedName name="_Sort">#REF!</definedName>
    <definedName name="_TB10" localSheetId="1">#REF!</definedName>
    <definedName name="_TB10" localSheetId="0">#REF!</definedName>
    <definedName name="_TB10">#REF!</definedName>
    <definedName name="_tb97" localSheetId="1">#REF!</definedName>
    <definedName name="_tb97" localSheetId="0">#REF!</definedName>
    <definedName name="_tb97">#REF!</definedName>
    <definedName name="_tbw97" localSheetId="1">#REF!</definedName>
    <definedName name="_tbw97" localSheetId="0">#REF!</definedName>
    <definedName name="_tbw97">#REF!</definedName>
    <definedName name="_TCB4" localSheetId="1">#REF!</definedName>
    <definedName name="_TCB4" localSheetId="0">#REF!</definedName>
    <definedName name="_TCB4">#REF!</definedName>
    <definedName name="_TCB5" localSheetId="1">#REF!</definedName>
    <definedName name="_TCB5" localSheetId="0">#REF!</definedName>
    <definedName name="_TCB5">#REF!</definedName>
    <definedName name="_TCM30" localSheetId="1">#REF!</definedName>
    <definedName name="_TCM30" localSheetId="0">#REF!</definedName>
    <definedName name="_TCM30">#REF!</definedName>
    <definedName name="_TEB4" localSheetId="1">#REF!</definedName>
    <definedName name="_TEB4" localSheetId="0">#REF!</definedName>
    <definedName name="_TEB4">#REF!</definedName>
    <definedName name="_TOT1" localSheetId="1">#REF!</definedName>
    <definedName name="_TOT1" localSheetId="0">#REF!</definedName>
    <definedName name="_TOT1">#REF!</definedName>
    <definedName name="_tot10">#REF!</definedName>
    <definedName name="_tot11">#REF!</definedName>
    <definedName name="_tot12">#REF!</definedName>
    <definedName name="_tot13">#REF!</definedName>
    <definedName name="_tot14">#REF!</definedName>
    <definedName name="_tot15">#REF!</definedName>
    <definedName name="_tot16">#REF!</definedName>
    <definedName name="_tot17">#REF!</definedName>
    <definedName name="_tot18">#REF!</definedName>
    <definedName name="_tot19">#REF!</definedName>
    <definedName name="_TOT2" localSheetId="1">#REF!</definedName>
    <definedName name="_TOT2" localSheetId="0">#REF!</definedName>
    <definedName name="_TOT2">#REF!</definedName>
    <definedName name="_tot20">#REF!</definedName>
    <definedName name="_TOT3" localSheetId="1">#REF!</definedName>
    <definedName name="_TOT3" localSheetId="0">#REF!</definedName>
    <definedName name="_TOT3">#REF!</definedName>
    <definedName name="_TOT4" localSheetId="1">#REF!</definedName>
    <definedName name="_TOT4" localSheetId="0">#REF!</definedName>
    <definedName name="_TOT4">#REF!</definedName>
    <definedName name="_TOT5" localSheetId="1">#REF!</definedName>
    <definedName name="_TOT5" localSheetId="0">#REF!</definedName>
    <definedName name="_TOT5">#REF!</definedName>
    <definedName name="_TOT6" localSheetId="1">#REF!</definedName>
    <definedName name="_TOT6" localSheetId="0">#REF!</definedName>
    <definedName name="_TOT6">#REF!</definedName>
    <definedName name="_TOT7" localSheetId="1">#REF!</definedName>
    <definedName name="_TOT7" localSheetId="0">#REF!</definedName>
    <definedName name="_TOT7">#REF!</definedName>
    <definedName name="_tot8">#REF!</definedName>
    <definedName name="_tot9">#REF!</definedName>
    <definedName name="_TSD2" localSheetId="1">#REF!</definedName>
    <definedName name="_TSD2" localSheetId="0">#REF!</definedName>
    <definedName name="_TSD2">#REF!</definedName>
    <definedName name="_tt1">#N/A</definedName>
    <definedName name="_xlcn.WorksheetConnection_ABCA2I127">#REF!</definedName>
    <definedName name="a" localSheetId="14">#REF!</definedName>
    <definedName name="A" localSheetId="1">#REF!</definedName>
    <definedName name="A" localSheetId="0">#REF!</definedName>
    <definedName name="A">#REF!</definedName>
    <definedName name="A\SFGDGD">#N/A</definedName>
    <definedName name="A_10">#N/A</definedName>
    <definedName name="A_11">#N/A</definedName>
    <definedName name="A_12">#N/A</definedName>
    <definedName name="A_13">#N/A</definedName>
    <definedName name="A_14">#N/A</definedName>
    <definedName name="A_15">#N/A</definedName>
    <definedName name="A_16">#N/A</definedName>
    <definedName name="A_17">#N/A</definedName>
    <definedName name="A_18">#N/A</definedName>
    <definedName name="A_2">#N/A</definedName>
    <definedName name="a_25">#REF!</definedName>
    <definedName name="a_4" localSheetId="1">#REF!</definedName>
    <definedName name="a_4" localSheetId="0">#REF!</definedName>
    <definedName name="a_4">#REF!</definedName>
    <definedName name="A_5">#N/A</definedName>
    <definedName name="A_6">NA()</definedName>
    <definedName name="A_7">#N/A</definedName>
    <definedName name="A_8">#N/A</definedName>
    <definedName name="A_9">#N/A</definedName>
    <definedName name="a000">#REF!</definedName>
    <definedName name="AA" localSheetId="4">'ADM-Resumo'!AA</definedName>
    <definedName name="AA" localSheetId="8">'ADM-Variavel'!AA</definedName>
    <definedName name="AA" localSheetId="7">'ADM-Variavel$'!AA</definedName>
    <definedName name="AA" localSheetId="6">'ADM-Vinculada'!AA</definedName>
    <definedName name="AA" localSheetId="11">'CANTEIRO CONTEINER'!AA</definedName>
    <definedName name="AA" localSheetId="9">'MANUTENÇÃO DO CANTEIRO E ACAMP.'!AA</definedName>
    <definedName name="AA" localSheetId="1">#REF!</definedName>
    <definedName name="AA" localSheetId="10">'RELAÇÃO MÃO DE OBRA ORDINÁRIA'!AA</definedName>
    <definedName name="AA" localSheetId="0">#REF!</definedName>
    <definedName name="aa">{"'EI 060 02'!$A$1:$K$59"}</definedName>
    <definedName name="AA_1" localSheetId="1">#REF!</definedName>
    <definedName name="AA_1" localSheetId="0">#REF!</definedName>
    <definedName name="AA_1">#REF!</definedName>
    <definedName name="AA_10" localSheetId="1">#REF!</definedName>
    <definedName name="AA_10" localSheetId="0">#REF!</definedName>
    <definedName name="AA_10">#REF!</definedName>
    <definedName name="AA_12" localSheetId="1">#REF!</definedName>
    <definedName name="AA_12" localSheetId="0">#REF!</definedName>
    <definedName name="AA_12">#REF!</definedName>
    <definedName name="AA_13" localSheetId="1">#REF!</definedName>
    <definedName name="AA_13" localSheetId="0">#REF!</definedName>
    <definedName name="AA_13">#REF!</definedName>
    <definedName name="AA_14">#N/A</definedName>
    <definedName name="AA_19" localSheetId="1">#REF!</definedName>
    <definedName name="AA_19" localSheetId="0">#REF!</definedName>
    <definedName name="AA_19">#REF!</definedName>
    <definedName name="AA_2" localSheetId="1">#REF!</definedName>
    <definedName name="AA_2" localSheetId="0">#REF!</definedName>
    <definedName name="AA_2">#REF!</definedName>
    <definedName name="AA_21" localSheetId="1">#REF!</definedName>
    <definedName name="AA_21" localSheetId="0">#REF!</definedName>
    <definedName name="AA_21">#REF!</definedName>
    <definedName name="AA_22">#N/A</definedName>
    <definedName name="AA_23" localSheetId="1">#REF!</definedName>
    <definedName name="AA_23" localSheetId="0">#REF!</definedName>
    <definedName name="AA_23">#REF!</definedName>
    <definedName name="AA_24" localSheetId="1">#REF!</definedName>
    <definedName name="AA_24" localSheetId="0">#REF!</definedName>
    <definedName name="AA_24">#REF!</definedName>
    <definedName name="AA_25">#N/A</definedName>
    <definedName name="AA_26" localSheetId="1">#REF!</definedName>
    <definedName name="AA_26" localSheetId="0">#REF!</definedName>
    <definedName name="AA_26">#REF!</definedName>
    <definedName name="AA_27" localSheetId="1">#REF!</definedName>
    <definedName name="AA_27" localSheetId="0">#REF!</definedName>
    <definedName name="AA_27">#REF!</definedName>
    <definedName name="AA_28">#N/A</definedName>
    <definedName name="AA_29" localSheetId="1">#REF!</definedName>
    <definedName name="AA_29" localSheetId="0">#REF!</definedName>
    <definedName name="AA_29">#REF!</definedName>
    <definedName name="AA_3">#N/A</definedName>
    <definedName name="AA_30" localSheetId="1">#REF!</definedName>
    <definedName name="AA_30" localSheetId="0">#REF!</definedName>
    <definedName name="AA_30">#REF!</definedName>
    <definedName name="AA_31" localSheetId="1">#REF!</definedName>
    <definedName name="AA_31" localSheetId="0">#REF!</definedName>
    <definedName name="AA_31">#REF!</definedName>
    <definedName name="AA_32">#N/A</definedName>
    <definedName name="AA_33" localSheetId="1">#REF!</definedName>
    <definedName name="AA_33" localSheetId="0">#REF!</definedName>
    <definedName name="AA_33">#REF!</definedName>
    <definedName name="AA_34" localSheetId="1">#REF!</definedName>
    <definedName name="AA_34" localSheetId="0">#REF!</definedName>
    <definedName name="AA_34">#REF!</definedName>
    <definedName name="AA_35" localSheetId="1">#REF!</definedName>
    <definedName name="AA_35" localSheetId="0">#REF!</definedName>
    <definedName name="AA_35">#REF!</definedName>
    <definedName name="AA_36" localSheetId="1">#REF!</definedName>
    <definedName name="AA_36" localSheetId="0">#REF!</definedName>
    <definedName name="AA_36">#REF!</definedName>
    <definedName name="AA_37" localSheetId="1">#REF!</definedName>
    <definedName name="AA_37" localSheetId="0">#REF!</definedName>
    <definedName name="AA_37">#REF!</definedName>
    <definedName name="AA_38" localSheetId="1">#REF!</definedName>
    <definedName name="AA_38" localSheetId="0">#REF!</definedName>
    <definedName name="AA_38">#REF!</definedName>
    <definedName name="AA_39" localSheetId="1">#REF!</definedName>
    <definedName name="AA_39" localSheetId="0">#REF!</definedName>
    <definedName name="AA_39">#REF!</definedName>
    <definedName name="AA_4" localSheetId="1">#REF!</definedName>
    <definedName name="AA_4" localSheetId="0">#REF!</definedName>
    <definedName name="AA_4">#REF!</definedName>
    <definedName name="AA_40" localSheetId="1">#REF!</definedName>
    <definedName name="AA_40" localSheetId="0">#REF!</definedName>
    <definedName name="AA_40">#REF!</definedName>
    <definedName name="AA_41" localSheetId="1">#REF!</definedName>
    <definedName name="AA_41" localSheetId="0">#REF!</definedName>
    <definedName name="AA_41">#REF!</definedName>
    <definedName name="AA_42" localSheetId="1">#REF!</definedName>
    <definedName name="AA_42" localSheetId="0">#REF!</definedName>
    <definedName name="AA_42">#REF!</definedName>
    <definedName name="AA_43" localSheetId="1">#REF!</definedName>
    <definedName name="AA_43" localSheetId="0">#REF!</definedName>
    <definedName name="AA_43">#REF!</definedName>
    <definedName name="AA_44" localSheetId="1">#REF!</definedName>
    <definedName name="AA_44" localSheetId="0">#REF!</definedName>
    <definedName name="AA_44">#REF!</definedName>
    <definedName name="AA_45" localSheetId="1">#REF!</definedName>
    <definedName name="AA_45" localSheetId="0">#REF!</definedName>
    <definedName name="AA_45">#REF!</definedName>
    <definedName name="AA_46" localSheetId="1">#REF!</definedName>
    <definedName name="AA_46" localSheetId="0">#REF!</definedName>
    <definedName name="AA_46">#REF!</definedName>
    <definedName name="AA_47" localSheetId="1">#REF!</definedName>
    <definedName name="AA_47" localSheetId="0">#REF!</definedName>
    <definedName name="AA_47">#REF!</definedName>
    <definedName name="AA_48" localSheetId="1">#REF!</definedName>
    <definedName name="AA_48" localSheetId="0">#REF!</definedName>
    <definedName name="AA_48">#REF!</definedName>
    <definedName name="AA_5">#N/A</definedName>
    <definedName name="AA_51" localSheetId="1">#REF!</definedName>
    <definedName name="AA_51" localSheetId="0">#REF!</definedName>
    <definedName name="AA_51">#REF!</definedName>
    <definedName name="AA_52" localSheetId="1">#REF!</definedName>
    <definedName name="AA_52" localSheetId="0">#REF!</definedName>
    <definedName name="AA_52">#REF!</definedName>
    <definedName name="AA_53" localSheetId="1">#REF!</definedName>
    <definedName name="AA_53" localSheetId="0">#REF!</definedName>
    <definedName name="AA_53">#REF!</definedName>
    <definedName name="AA_54" localSheetId="1">#REF!</definedName>
    <definedName name="AA_54" localSheetId="0">#REF!</definedName>
    <definedName name="AA_54">#REF!</definedName>
    <definedName name="AA_55" localSheetId="1">#REF!</definedName>
    <definedName name="AA_55" localSheetId="0">#REF!</definedName>
    <definedName name="AA_55">#REF!</definedName>
    <definedName name="AA_56" localSheetId="1">#REF!</definedName>
    <definedName name="AA_56" localSheetId="0">#REF!</definedName>
    <definedName name="AA_56">#REF!</definedName>
    <definedName name="AA_57" localSheetId="1">#REF!</definedName>
    <definedName name="AA_57" localSheetId="0">#REF!</definedName>
    <definedName name="AA_57">#REF!</definedName>
    <definedName name="AA_58" localSheetId="1">#REF!</definedName>
    <definedName name="AA_58" localSheetId="0">#REF!</definedName>
    <definedName name="AA_58">#REF!</definedName>
    <definedName name="AA_59" localSheetId="1">#REF!</definedName>
    <definedName name="AA_59" localSheetId="0">#REF!</definedName>
    <definedName name="AA_59">#REF!</definedName>
    <definedName name="AA_6">#N/A</definedName>
    <definedName name="AA_60" localSheetId="1">#REF!</definedName>
    <definedName name="AA_60" localSheetId="0">#REF!</definedName>
    <definedName name="AA_60">#REF!</definedName>
    <definedName name="AA_61" localSheetId="1">#REF!</definedName>
    <definedName name="AA_61" localSheetId="0">#REF!</definedName>
    <definedName name="AA_61">#REF!</definedName>
    <definedName name="AA_62" localSheetId="1">#REF!</definedName>
    <definedName name="AA_62" localSheetId="0">#REF!</definedName>
    <definedName name="AA_62">#REF!</definedName>
    <definedName name="AA_63" localSheetId="1">#REF!</definedName>
    <definedName name="AA_63" localSheetId="0">#REF!</definedName>
    <definedName name="AA_63">#REF!</definedName>
    <definedName name="AA_64" localSheetId="1">#REF!</definedName>
    <definedName name="AA_64" localSheetId="0">#REF!</definedName>
    <definedName name="AA_64">#REF!</definedName>
    <definedName name="AA_65" localSheetId="1">#REF!</definedName>
    <definedName name="AA_65" localSheetId="0">#REF!</definedName>
    <definedName name="AA_65">#REF!</definedName>
    <definedName name="AA_66" localSheetId="1">#REF!</definedName>
    <definedName name="AA_66" localSheetId="0">#REF!</definedName>
    <definedName name="AA_66">#REF!</definedName>
    <definedName name="AA_67" localSheetId="1">#REF!</definedName>
    <definedName name="AA_67" localSheetId="0">#REF!</definedName>
    <definedName name="AA_67">#REF!</definedName>
    <definedName name="AA_68" localSheetId="1">#REF!</definedName>
    <definedName name="AA_68" localSheetId="0">#REF!</definedName>
    <definedName name="AA_68">#REF!</definedName>
    <definedName name="AA_69" localSheetId="1">#REF!</definedName>
    <definedName name="AA_69" localSheetId="0">#REF!</definedName>
    <definedName name="AA_69">#REF!</definedName>
    <definedName name="AA_7" localSheetId="1">#REF!</definedName>
    <definedName name="AA_7" localSheetId="0">#REF!</definedName>
    <definedName name="AA_7">#REF!</definedName>
    <definedName name="AA_70" localSheetId="1">#REF!</definedName>
    <definedName name="AA_70" localSheetId="0">#REF!</definedName>
    <definedName name="AA_70">#REF!</definedName>
    <definedName name="AA_71" localSheetId="1">#REF!</definedName>
    <definedName name="AA_71" localSheetId="0">#REF!</definedName>
    <definedName name="AA_71">#REF!</definedName>
    <definedName name="AA_72" localSheetId="1">#REF!</definedName>
    <definedName name="AA_72" localSheetId="0">#REF!</definedName>
    <definedName name="AA_72">#REF!</definedName>
    <definedName name="AA_8" localSheetId="1">#REF!</definedName>
    <definedName name="AA_8" localSheetId="0">#REF!</definedName>
    <definedName name="AA_8">#REF!</definedName>
    <definedName name="AA_9">#N/A</definedName>
    <definedName name="aaa" localSheetId="1">#REF!</definedName>
    <definedName name="aaa" localSheetId="0">#REF!</definedName>
    <definedName name="AAA">{#N/A,#N/A,FALSE,"SYSOC";#N/A,#N/A,FALSE,"RESU-GESTION";#N/A,#N/A,FALSE,"EVOL-MNA";#N/A,#N/A,FALSE,"VTAS-ANALI";#N/A,#N/A,FALSE,"ANALI-GSFIJOS";#N/A,#N/A,FALSE,"DETA-RUBROS";#N/A,#N/A,FALSE,"ANALI-CNF";#N/A,#N/A,FALSE,"BILAN";#N/A,#N/A,FALSE,"TAB_FIN";#N/A,#N/A,FALSE,"IND_ECO"}</definedName>
    <definedName name="AAA_24">NA()</definedName>
    <definedName name="AAA_25">NA()</definedName>
    <definedName name="AAA_26">NA()</definedName>
    <definedName name="AAA_27">NA()</definedName>
    <definedName name="AAA_28">NA()</definedName>
    <definedName name="AAA_3">NA()</definedName>
    <definedName name="AAA_5">NA()</definedName>
    <definedName name="AAA_6">NA()</definedName>
    <definedName name="AAA_7">NA()</definedName>
    <definedName name="AAAAA" localSheetId="1">#REF!</definedName>
    <definedName name="AAAAA" localSheetId="0">#REF!</definedName>
    <definedName name="AAAAA">#N/A</definedName>
    <definedName name="AAAAAAA">#N/A</definedName>
    <definedName name="aaaaaaaa">#N/A</definedName>
    <definedName name="AAAAAAAAA">#N/A</definedName>
    <definedName name="AAAAAAAAA_25">#N/A</definedName>
    <definedName name="aaaaaaaaaaaa">#N/A</definedName>
    <definedName name="AAAAAAAAAAAAA">#N/A</definedName>
    <definedName name="aaaaddd" localSheetId="4">#REF!</definedName>
    <definedName name="aaaaddd" localSheetId="8">#REF!</definedName>
    <definedName name="aaaaddd" localSheetId="7">#REF!</definedName>
    <definedName name="aaaaddd" localSheetId="6">#REF!</definedName>
    <definedName name="aaaaddd" localSheetId="11">[3]!Plan1</definedName>
    <definedName name="aaaaddd" localSheetId="9">#REF!</definedName>
    <definedName name="aaaaddd" localSheetId="17">[3]!Plan1</definedName>
    <definedName name="aaaaddd" localSheetId="10">[3]!Plan1</definedName>
    <definedName name="aaaaddd">#REF!</definedName>
    <definedName name="aasas" localSheetId="1">#REF!</definedName>
    <definedName name="aasas" localSheetId="0">#REF!</definedName>
    <definedName name="aasas">#REF!</definedName>
    <definedName name="aauf" localSheetId="1">#REF!</definedName>
    <definedName name="aauf" localSheetId="0">#REF!</definedName>
    <definedName name="aauf">#REF!</definedName>
    <definedName name="aauf_2">#N/A</definedName>
    <definedName name="aauq" localSheetId="1">#REF!</definedName>
    <definedName name="aauq" localSheetId="0">#REF!</definedName>
    <definedName name="aauq">#REF!</definedName>
    <definedName name="aauq_2">#N/A</definedName>
    <definedName name="AB" localSheetId="1">#REF!</definedName>
    <definedName name="AB" localSheetId="0">#REF!</definedName>
    <definedName name="AB">#REF!</definedName>
    <definedName name="ABC">#REF!</definedName>
    <definedName name="ABRA" localSheetId="1">#REF!</definedName>
    <definedName name="ABRA" localSheetId="0">#REF!</definedName>
    <definedName name="ABRA">#REF!</definedName>
    <definedName name="ABRE_COLUNAS">NA()</definedName>
    <definedName name="ac" localSheetId="4">'ADM-Resumo'!ac</definedName>
    <definedName name="ac" localSheetId="8">'ADM-Variavel'!ac</definedName>
    <definedName name="ac" localSheetId="7">'ADM-Variavel$'!ac</definedName>
    <definedName name="ac" localSheetId="6">'ADM-Vinculada'!ac</definedName>
    <definedName name="ac" localSheetId="11">'CANTEIRO CONTEINER'!ac</definedName>
    <definedName name="ac" localSheetId="9">'MANUTENÇÃO DO CANTEIRO E ACAMP.'!ac</definedName>
    <definedName name="ac" localSheetId="1">#REF!</definedName>
    <definedName name="ac" localSheetId="10">'RELAÇÃO MÃO DE OBRA ORDINÁRIA'!ac</definedName>
    <definedName name="ac" localSheetId="0">#REF!</definedName>
    <definedName name="ac">#REF!</definedName>
    <definedName name="ACAP20" localSheetId="1">#REF!</definedName>
    <definedName name="ACAP20" localSheetId="0">#REF!</definedName>
    <definedName name="ACAP20">#REF!</definedName>
    <definedName name="ACERTA_TITULOS">NA()</definedName>
    <definedName name="ACOSTD">#REF!</definedName>
    <definedName name="ACOSTLE">#REF!</definedName>
    <definedName name="ACRE">#REF!</definedName>
    <definedName name="acumulado" localSheetId="1">#REF!</definedName>
    <definedName name="acumulado" localSheetId="0">#REF!</definedName>
    <definedName name="acumulado">#REF!</definedName>
    <definedName name="acumulado_2">#N/A</definedName>
    <definedName name="acumulado_4" localSheetId="1">#REF!</definedName>
    <definedName name="acumulado_4" localSheetId="0">#REF!</definedName>
    <definedName name="acumulado_4">#REF!</definedName>
    <definedName name="acumulado_4_2">#N/A</definedName>
    <definedName name="ACVRVBR">#N/A</definedName>
    <definedName name="ADASF">#N/A</definedName>
    <definedName name="ADASFDS">#N/A</definedName>
    <definedName name="ADDa" localSheetId="1">#REF!</definedName>
    <definedName name="ADDa" localSheetId="0">#REF!</definedName>
    <definedName name="ADDa">#REF!</definedName>
    <definedName name="ademir" localSheetId="1">{#N/A,#N/A,FALSE,"Cronograma";#N/A,#N/A,FALSE,"Cronogr. 2"}</definedName>
    <definedName name="ademir" localSheetId="0">{#N/A,#N/A,FALSE,"Cronograma";#N/A,#N/A,FALSE,"Cronogr. 2"}</definedName>
    <definedName name="ademir">#N/A</definedName>
    <definedName name="adfedfds" localSheetId="4">'ADM-Resumo'!adfedfds</definedName>
    <definedName name="adfedfds" localSheetId="8">'ADM-Variavel'!adfedfds</definedName>
    <definedName name="adfedfds" localSheetId="7">'ADM-Variavel$'!adfedfds</definedName>
    <definedName name="adfedfds" localSheetId="6">'ADM-Vinculada'!adfedfds</definedName>
    <definedName name="adfedfds" localSheetId="11">'CANTEIRO CONTEINER'!adfedfds</definedName>
    <definedName name="adfedfds" localSheetId="9">'MANUTENÇÃO DO CANTEIRO E ACAMP.'!adfedfds</definedName>
    <definedName name="adfedfds" localSheetId="1">#REF!</definedName>
    <definedName name="adfedfds" localSheetId="10">'RELAÇÃO MÃO DE OBRA ORDINÁRIA'!adfedfds</definedName>
    <definedName name="adfedfds" localSheetId="0">#REF!</definedName>
    <definedName name="adfedfds">#REF!</definedName>
    <definedName name="ADFSDA">#N/A</definedName>
    <definedName name="ADFSFSD">#N/A</definedName>
    <definedName name="ADMO" localSheetId="1">#REF!</definedName>
    <definedName name="ADMO" localSheetId="0">#REF!</definedName>
    <definedName name="ADMO">#REF!</definedName>
    <definedName name="AEMUL" localSheetId="1">#REF!</definedName>
    <definedName name="AEMUL" localSheetId="0">#REF!</definedName>
    <definedName name="AEMUL">#REF!</definedName>
    <definedName name="AFDD" localSheetId="0">[0]!AFDD</definedName>
    <definedName name="AFSFS">#N/A</definedName>
    <definedName name="ago" localSheetId="4">#REF!</definedName>
    <definedName name="ago" localSheetId="8">#REF!</definedName>
    <definedName name="ago" localSheetId="7">#REF!</definedName>
    <definedName name="ago" localSheetId="6">#REF!</definedName>
    <definedName name="ago" localSheetId="11">[3]!Plan1</definedName>
    <definedName name="ago" localSheetId="9">#REF!</definedName>
    <definedName name="ago" localSheetId="17">[3]!Plan1</definedName>
    <definedName name="ago" localSheetId="10">[3]!Plan1</definedName>
    <definedName name="ago">#REF!</definedName>
    <definedName name="AGOA" localSheetId="1">#REF!</definedName>
    <definedName name="AGOA" localSheetId="0">#REF!</definedName>
    <definedName name="AGOA">#REF!</definedName>
    <definedName name="AGORA" localSheetId="4" hidden="1">{#N/A,#N/A,FALSE,"SS";#N/A,#N/A,FALSE,"TER1";#N/A,#N/A,FALSE,"TER2";#N/A,#N/A,FALSE,"TER3";#N/A,#N/A,FALSE,"TP1";#N/A,#N/A,FALSE,"TP2";#N/A,#N/A,FALSE,"TP3";#N/A,#N/A,FALSE,"DI1";#N/A,#N/A,FALSE,"DI2";#N/A,#N/A,FALSE,"DI3";#N/A,#N/A,FALSE,"DS1";#N/A,#N/A,FALSE,"DS2";#N/A,#N/A,FALSE,"CM"}</definedName>
    <definedName name="AGORA" localSheetId="8" hidden="1">{#N/A,#N/A,FALSE,"SS";#N/A,#N/A,FALSE,"TER1";#N/A,#N/A,FALSE,"TER2";#N/A,#N/A,FALSE,"TER3";#N/A,#N/A,FALSE,"TP1";#N/A,#N/A,FALSE,"TP2";#N/A,#N/A,FALSE,"TP3";#N/A,#N/A,FALSE,"DI1";#N/A,#N/A,FALSE,"DI2";#N/A,#N/A,FALSE,"DI3";#N/A,#N/A,FALSE,"DS1";#N/A,#N/A,FALSE,"DS2";#N/A,#N/A,FALSE,"CM"}</definedName>
    <definedName name="AGORA" localSheetId="7" hidden="1">{#N/A,#N/A,FALSE,"SS";#N/A,#N/A,FALSE,"TER1";#N/A,#N/A,FALSE,"TER2";#N/A,#N/A,FALSE,"TER3";#N/A,#N/A,FALSE,"TP1";#N/A,#N/A,FALSE,"TP2";#N/A,#N/A,FALSE,"TP3";#N/A,#N/A,FALSE,"DI1";#N/A,#N/A,FALSE,"DI2";#N/A,#N/A,FALSE,"DI3";#N/A,#N/A,FALSE,"DS1";#N/A,#N/A,FALSE,"DS2";#N/A,#N/A,FALSE,"CM"}</definedName>
    <definedName name="AGORA" localSheetId="6" hidden="1">{#N/A,#N/A,FALSE,"SS";#N/A,#N/A,FALSE,"TER1";#N/A,#N/A,FALSE,"TER2";#N/A,#N/A,FALSE,"TER3";#N/A,#N/A,FALSE,"TP1";#N/A,#N/A,FALSE,"TP2";#N/A,#N/A,FALSE,"TP3";#N/A,#N/A,FALSE,"DI1";#N/A,#N/A,FALSE,"DI2";#N/A,#N/A,FALSE,"DI3";#N/A,#N/A,FALSE,"DS1";#N/A,#N/A,FALSE,"DS2";#N/A,#N/A,FALSE,"CM"}</definedName>
    <definedName name="AGORA" localSheetId="11" hidden="1">{#N/A,#N/A,FALSE,"SS";#N/A,#N/A,FALSE,"TER1";#N/A,#N/A,FALSE,"TER2";#N/A,#N/A,FALSE,"TER3";#N/A,#N/A,FALSE,"TP1";#N/A,#N/A,FALSE,"TP2";#N/A,#N/A,FALSE,"TP3";#N/A,#N/A,FALSE,"DI1";#N/A,#N/A,FALSE,"DI2";#N/A,#N/A,FALSE,"DI3";#N/A,#N/A,FALSE,"DS1";#N/A,#N/A,FALSE,"DS2";#N/A,#N/A,FALSE,"CM"}</definedName>
    <definedName name="AGORA" localSheetId="9" hidden="1">{#N/A,#N/A,FALSE,"SS";#N/A,#N/A,FALSE,"TER1";#N/A,#N/A,FALSE,"TER2";#N/A,#N/A,FALSE,"TER3";#N/A,#N/A,FALSE,"TP1";#N/A,#N/A,FALSE,"TP2";#N/A,#N/A,FALSE,"TP3";#N/A,#N/A,FALSE,"DI1";#N/A,#N/A,FALSE,"DI2";#N/A,#N/A,FALSE,"DI3";#N/A,#N/A,FALSE,"DS1";#N/A,#N/A,FALSE,"DS2";#N/A,#N/A,FALSE,"CM"}</definedName>
    <definedName name="AGORA" localSheetId="10" hidden="1">{#N/A,#N/A,FALSE,"SS";#N/A,#N/A,FALSE,"TER1";#N/A,#N/A,FALSE,"TER2";#N/A,#N/A,FALSE,"TER3";#N/A,#N/A,FALSE,"TP1";#N/A,#N/A,FALSE,"TP2";#N/A,#N/A,FALSE,"TP3";#N/A,#N/A,FALSE,"DI1";#N/A,#N/A,FALSE,"DI2";#N/A,#N/A,FALSE,"DI3";#N/A,#N/A,FALSE,"DS1";#N/A,#N/A,FALSE,"DS2";#N/A,#N/A,FALSE,"CM"}</definedName>
    <definedName name="AGORA">{#N/A,#N/A,FALSE,"SS";#N/A,#N/A,FALSE,"TER1";#N/A,#N/A,FALSE,"TER2";#N/A,#N/A,FALSE,"TER3";#N/A,#N/A,FALSE,"TP1";#N/A,#N/A,FALSE,"TP2";#N/A,#N/A,FALSE,"TP3";#N/A,#N/A,FALSE,"DI1";#N/A,#N/A,FALSE,"DI2";#N/A,#N/A,FALSE,"DI3";#N/A,#N/A,FALSE,"DS1";#N/A,#N/A,FALSE,"DS2";#N/A,#N/A,FALSE,"CM"}</definedName>
    <definedName name="AGORA2" localSheetId="4" hidden="1">{#N/A,#N/A,FALSE,"SS";#N/A,#N/A,FALSE,"TER1";#N/A,#N/A,FALSE,"TER2";#N/A,#N/A,FALSE,"TER3";#N/A,#N/A,FALSE,"TP1";#N/A,#N/A,FALSE,"TP2";#N/A,#N/A,FALSE,"TP3";#N/A,#N/A,FALSE,"DI1";#N/A,#N/A,FALSE,"DI2";#N/A,#N/A,FALSE,"DI3";#N/A,#N/A,FALSE,"DS1";#N/A,#N/A,FALSE,"DS2";#N/A,#N/A,FALSE,"CM"}</definedName>
    <definedName name="AGORA2" localSheetId="8" hidden="1">{#N/A,#N/A,FALSE,"SS";#N/A,#N/A,FALSE,"TER1";#N/A,#N/A,FALSE,"TER2";#N/A,#N/A,FALSE,"TER3";#N/A,#N/A,FALSE,"TP1";#N/A,#N/A,FALSE,"TP2";#N/A,#N/A,FALSE,"TP3";#N/A,#N/A,FALSE,"DI1";#N/A,#N/A,FALSE,"DI2";#N/A,#N/A,FALSE,"DI3";#N/A,#N/A,FALSE,"DS1";#N/A,#N/A,FALSE,"DS2";#N/A,#N/A,FALSE,"CM"}</definedName>
    <definedName name="AGORA2" localSheetId="7" hidden="1">{#N/A,#N/A,FALSE,"SS";#N/A,#N/A,FALSE,"TER1";#N/A,#N/A,FALSE,"TER2";#N/A,#N/A,FALSE,"TER3";#N/A,#N/A,FALSE,"TP1";#N/A,#N/A,FALSE,"TP2";#N/A,#N/A,FALSE,"TP3";#N/A,#N/A,FALSE,"DI1";#N/A,#N/A,FALSE,"DI2";#N/A,#N/A,FALSE,"DI3";#N/A,#N/A,FALSE,"DS1";#N/A,#N/A,FALSE,"DS2";#N/A,#N/A,FALSE,"CM"}</definedName>
    <definedName name="AGORA2" localSheetId="6" hidden="1">{#N/A,#N/A,FALSE,"SS";#N/A,#N/A,FALSE,"TER1";#N/A,#N/A,FALSE,"TER2";#N/A,#N/A,FALSE,"TER3";#N/A,#N/A,FALSE,"TP1";#N/A,#N/A,FALSE,"TP2";#N/A,#N/A,FALSE,"TP3";#N/A,#N/A,FALSE,"DI1";#N/A,#N/A,FALSE,"DI2";#N/A,#N/A,FALSE,"DI3";#N/A,#N/A,FALSE,"DS1";#N/A,#N/A,FALSE,"DS2";#N/A,#N/A,FALSE,"CM"}</definedName>
    <definedName name="AGORA2" localSheetId="11" hidden="1">{#N/A,#N/A,FALSE,"SS";#N/A,#N/A,FALSE,"TER1";#N/A,#N/A,FALSE,"TER2";#N/A,#N/A,FALSE,"TER3";#N/A,#N/A,FALSE,"TP1";#N/A,#N/A,FALSE,"TP2";#N/A,#N/A,FALSE,"TP3";#N/A,#N/A,FALSE,"DI1";#N/A,#N/A,FALSE,"DI2";#N/A,#N/A,FALSE,"DI3";#N/A,#N/A,FALSE,"DS1";#N/A,#N/A,FALSE,"DS2";#N/A,#N/A,FALSE,"CM"}</definedName>
    <definedName name="AGORA2" localSheetId="9" hidden="1">{#N/A,#N/A,FALSE,"SS";#N/A,#N/A,FALSE,"TER1";#N/A,#N/A,FALSE,"TER2";#N/A,#N/A,FALSE,"TER3";#N/A,#N/A,FALSE,"TP1";#N/A,#N/A,FALSE,"TP2";#N/A,#N/A,FALSE,"TP3";#N/A,#N/A,FALSE,"DI1";#N/A,#N/A,FALSE,"DI2";#N/A,#N/A,FALSE,"DI3";#N/A,#N/A,FALSE,"DS1";#N/A,#N/A,FALSE,"DS2";#N/A,#N/A,FALSE,"CM"}</definedName>
    <definedName name="AGORA2" localSheetId="10" hidden="1">{#N/A,#N/A,FALSE,"SS";#N/A,#N/A,FALSE,"TER1";#N/A,#N/A,FALSE,"TER2";#N/A,#N/A,FALSE,"TER3";#N/A,#N/A,FALSE,"TP1";#N/A,#N/A,FALSE,"TP2";#N/A,#N/A,FALSE,"TP3";#N/A,#N/A,FALSE,"DI1";#N/A,#N/A,FALSE,"DI2";#N/A,#N/A,FALSE,"DI3";#N/A,#N/A,FALSE,"DS1";#N/A,#N/A,FALSE,"DS2";#N/A,#N/A,FALSE,"CM"}</definedName>
    <definedName name="AGORA2">{#N/A,#N/A,FALSE,"SS";#N/A,#N/A,FALSE,"TER1";#N/A,#N/A,FALSE,"TER2";#N/A,#N/A,FALSE,"TER3";#N/A,#N/A,FALSE,"TP1";#N/A,#N/A,FALSE,"TP2";#N/A,#N/A,FALSE,"TP3";#N/A,#N/A,FALSE,"DI1";#N/A,#N/A,FALSE,"DI2";#N/A,#N/A,FALSE,"DI3";#N/A,#N/A,FALSE,"DS1";#N/A,#N/A,FALSE,"DS2";#N/A,#N/A,FALSE,"CM"}</definedName>
    <definedName name="AGREGADO" localSheetId="1">#REF!</definedName>
    <definedName name="AGREGADO" localSheetId="0">#REF!</definedName>
    <definedName name="AGREGADO">#REF!</definedName>
    <definedName name="AGREGADO_10" localSheetId="1">#REF!</definedName>
    <definedName name="AGREGADO_10" localSheetId="0">#REF!</definedName>
    <definedName name="AGREGADO_10">#REF!</definedName>
    <definedName name="AGREGADO_10_19" localSheetId="1">#REF!</definedName>
    <definedName name="AGREGADO_10_19" localSheetId="0">#REF!</definedName>
    <definedName name="AGREGADO_10_19">#REF!</definedName>
    <definedName name="AGREGADO_17" localSheetId="1">#REF!</definedName>
    <definedName name="AGREGADO_17" localSheetId="0">#REF!</definedName>
    <definedName name="AGREGADO_17">#REF!</definedName>
    <definedName name="AGREGADO_17_19" localSheetId="1">#REF!</definedName>
    <definedName name="AGREGADO_17_19" localSheetId="0">#REF!</definedName>
    <definedName name="AGREGADO_17_19">#REF!</definedName>
    <definedName name="AGREGADO_19" localSheetId="1">#REF!</definedName>
    <definedName name="AGREGADO_19" localSheetId="0">#REF!</definedName>
    <definedName name="AGREGADO_19">#REF!</definedName>
    <definedName name="AGREGADO_6" localSheetId="1">#REF!</definedName>
    <definedName name="AGREGADO_6" localSheetId="0">#REF!</definedName>
    <definedName name="AGREGADO_6">#REF!</definedName>
    <definedName name="AGREGADO_6_19" localSheetId="1">#REF!</definedName>
    <definedName name="AGREGADO_6_19" localSheetId="0">#REF!</definedName>
    <definedName name="AGREGADO_6_19">#REF!</definedName>
    <definedName name="AGREGADO_7" localSheetId="1">#REF!</definedName>
    <definedName name="AGREGADO_7" localSheetId="0">#REF!</definedName>
    <definedName name="AGREGADO_7">#REF!</definedName>
    <definedName name="AGREGADO_7_19" localSheetId="1">#REF!</definedName>
    <definedName name="AGREGADO_7_19" localSheetId="0">#REF!</definedName>
    <definedName name="AGREGADO_7_19">#REF!</definedName>
    <definedName name="AGREGADO_8" localSheetId="1">#REF!</definedName>
    <definedName name="AGREGADO_8" localSheetId="0">#REF!</definedName>
    <definedName name="AGREGADO_8">#REF!</definedName>
    <definedName name="AGREGADO_8_19" localSheetId="1">#REF!</definedName>
    <definedName name="AGREGADO_8_19" localSheetId="0">#REF!</definedName>
    <definedName name="AGREGADO_8_19">#REF!</definedName>
    <definedName name="AGREGADO_9" localSheetId="1">#REF!</definedName>
    <definedName name="AGREGADO_9" localSheetId="0">#REF!</definedName>
    <definedName name="AGREGADO_9">#REF!</definedName>
    <definedName name="AGREGADO_9_19" localSheetId="1">#REF!</definedName>
    <definedName name="AGREGADO_9_19" localSheetId="0">#REF!</definedName>
    <definedName name="AGREGADO_9_19">#REF!</definedName>
    <definedName name="AIL" localSheetId="4">#REF!</definedName>
    <definedName name="AIL" localSheetId="8">#REF!</definedName>
    <definedName name="AIL" localSheetId="7">#REF!</definedName>
    <definedName name="AIL" localSheetId="6">#REF!</definedName>
    <definedName name="AIL" localSheetId="11">[3]!Plan1</definedName>
    <definedName name="AIL" localSheetId="9">#REF!</definedName>
    <definedName name="AIL" localSheetId="17">[3]!Plan1</definedName>
    <definedName name="AIL" localSheetId="10">[3]!Plan1</definedName>
    <definedName name="AIL">#REF!</definedName>
    <definedName name="AILTON" localSheetId="4">#REF!</definedName>
    <definedName name="AILTON" localSheetId="8">#REF!</definedName>
    <definedName name="AILTON" localSheetId="7">#REF!</definedName>
    <definedName name="AILTON" localSheetId="6">#REF!</definedName>
    <definedName name="AILTON" localSheetId="11">[3]!Plan1</definedName>
    <definedName name="AILTON" localSheetId="9">#REF!</definedName>
    <definedName name="AILTON" localSheetId="17">[3]!Plan1</definedName>
    <definedName name="AILTON" localSheetId="10">[3]!Plan1</definedName>
    <definedName name="AILTON">#REF!</definedName>
    <definedName name="AJUDA" localSheetId="1">#REF!</definedName>
    <definedName name="AJUDA" localSheetId="0">#REF!</definedName>
    <definedName name="AJUDA">#REF!</definedName>
    <definedName name="alcool" localSheetId="1">#REF!</definedName>
    <definedName name="alcool" localSheetId="0">#REF!</definedName>
    <definedName name="alcool">#REF!</definedName>
    <definedName name="alex" localSheetId="4" hidden="1">{#N/A,#N/A,FALSE,"MO (2)"}</definedName>
    <definedName name="alex" localSheetId="8" hidden="1">{#N/A,#N/A,FALSE,"MO (2)"}</definedName>
    <definedName name="alex" localSheetId="7" hidden="1">{#N/A,#N/A,FALSE,"MO (2)"}</definedName>
    <definedName name="alex" localSheetId="6" hidden="1">{#N/A,#N/A,FALSE,"MO (2)"}</definedName>
    <definedName name="alex" localSheetId="11" hidden="1">{#N/A,#N/A,FALSE,"MO (2)"}</definedName>
    <definedName name="alex" localSheetId="9" hidden="1">{#N/A,#N/A,FALSE,"MO (2)"}</definedName>
    <definedName name="alex" localSheetId="1">{#N/A,#N/A,FALSE,"MO (2)"}</definedName>
    <definedName name="alex" localSheetId="10" hidden="1">{#N/A,#N/A,FALSE,"MO (2)"}</definedName>
    <definedName name="alex" localSheetId="0">{#N/A,#N/A,FALSE,"MO (2)"}</definedName>
    <definedName name="alex">{#N/A,#N/A,FALSE,"MO (2)"}</definedName>
    <definedName name="ALIMENTAÇÃO." localSheetId="4">#REF!</definedName>
    <definedName name="ALIMENTAÇÃO." localSheetId="8">#REF!</definedName>
    <definedName name="ALIMENTAÇÃO." localSheetId="7">#REF!</definedName>
    <definedName name="ALIMENTAÇÃO." localSheetId="6">#REF!</definedName>
    <definedName name="ALIMENTAÇÃO." localSheetId="11">[3]!Plan1</definedName>
    <definedName name="ALIMENTAÇÃO." localSheetId="9">#REF!</definedName>
    <definedName name="ALIMENTAÇÃO." localSheetId="17">[3]!Plan1</definedName>
    <definedName name="ALIMENTAÇÃO." localSheetId="10">[3]!Plan1</definedName>
    <definedName name="ALIMENTAÇÃO.">#REF!</definedName>
    <definedName name="ALMOÇO101" localSheetId="1">#REF!</definedName>
    <definedName name="ALMOÇO101" localSheetId="0">#REF!</definedName>
    <definedName name="ALMOÇO101">#REF!</definedName>
    <definedName name="ALMOÇO110" localSheetId="1">#REF!</definedName>
    <definedName name="ALMOÇO110" localSheetId="0">#REF!</definedName>
    <definedName name="ALMOÇO110">#REF!</definedName>
    <definedName name="ALTA">'[9]PRO-08'!#REF!</definedName>
    <definedName name="ALTA_10">#N/A</definedName>
    <definedName name="ALTA_11">#N/A</definedName>
    <definedName name="ALTA_12">#N/A</definedName>
    <definedName name="ALTA_13">#N/A</definedName>
    <definedName name="ALTA_14">#N/A</definedName>
    <definedName name="ALTA_15">#N/A</definedName>
    <definedName name="ALTA_16">#N/A</definedName>
    <definedName name="ALTA_17">#N/A</definedName>
    <definedName name="ALTA_18">#N/A</definedName>
    <definedName name="ALTA_25">'[10]PRO-08'!#REF!</definedName>
    <definedName name="ALTA_27">'[10]PRO-08'!#REF!</definedName>
    <definedName name="ALTA_29">'[10]PRO-08'!#REF!</definedName>
    <definedName name="ALTA_5">#N/A</definedName>
    <definedName name="ALTA_6">#N/A</definedName>
    <definedName name="ALTA_7">#N/A</definedName>
    <definedName name="ALTA_8">#N/A</definedName>
    <definedName name="ALTA_9">#N/A</definedName>
    <definedName name="alteração" localSheetId="1">#REF!</definedName>
    <definedName name="alteração" localSheetId="0">#REF!</definedName>
    <definedName name="alteração">#REF!</definedName>
    <definedName name="alteração2" localSheetId="1">#REF!</definedName>
    <definedName name="alteração2" localSheetId="0">#REF!</definedName>
    <definedName name="alteração2">#REF!</definedName>
    <definedName name="amarela" localSheetId="1">#REF!</definedName>
    <definedName name="amarela" localSheetId="0">#REF!</definedName>
    <definedName name="amarela">#REF!</definedName>
    <definedName name="amarela_2">#N/A</definedName>
    <definedName name="amarela_25">#REF!</definedName>
    <definedName name="amarela_4" localSheetId="1">#REF!</definedName>
    <definedName name="amarela_4" localSheetId="0">#REF!</definedName>
    <definedName name="amarela_4">#REF!</definedName>
    <definedName name="amarelaa" localSheetId="1">#REF!</definedName>
    <definedName name="amarelaa" localSheetId="0">#REF!</definedName>
    <definedName name="amarelaa">#REF!</definedName>
    <definedName name="AMO" localSheetId="1">#REF!</definedName>
    <definedName name="AMO" localSheetId="0">#REF!</definedName>
    <definedName name="AMO">#REF!</definedName>
    <definedName name="andre" localSheetId="1">#REF!</definedName>
    <definedName name="andre" localSheetId="0">#REF!</definedName>
    <definedName name="andre">#REF!</definedName>
    <definedName name="ANEXO_10_MATRIZ_DE_RESPONSABILIDADE" localSheetId="1">#REF!</definedName>
    <definedName name="ANEXO_10_MATRIZ_DE_RESPONSABILIDADE" localSheetId="0">#REF!</definedName>
    <definedName name="ANEXO_10_MATRIZ_DE_RESPONSABILIDADE">#REF!</definedName>
    <definedName name="ANO" localSheetId="1">#REF!</definedName>
    <definedName name="ANO" localSheetId="0">#REF!</definedName>
    <definedName name="Ano">#REF!</definedName>
    <definedName name="anos" localSheetId="1">#REF!</definedName>
    <definedName name="anos" localSheetId="0">#REF!</definedName>
    <definedName name="anos">#REF!</definedName>
    <definedName name="anscount">3</definedName>
    <definedName name="ant" localSheetId="4" hidden="1">{#N/A,#N/A,FALSE,"MO (2)"}</definedName>
    <definedName name="ant" localSheetId="8" hidden="1">{#N/A,#N/A,FALSE,"MO (2)"}</definedName>
    <definedName name="ant" localSheetId="7" hidden="1">{#N/A,#N/A,FALSE,"MO (2)"}</definedName>
    <definedName name="ant" localSheetId="6" hidden="1">{#N/A,#N/A,FALSE,"MO (2)"}</definedName>
    <definedName name="ant" localSheetId="11" hidden="1">{#N/A,#N/A,FALSE,"MO (2)"}</definedName>
    <definedName name="ant" localSheetId="9" hidden="1">{#N/A,#N/A,FALSE,"MO (2)"}</definedName>
    <definedName name="ant" localSheetId="1">{#N/A,#N/A,FALSE,"MO (2)"}</definedName>
    <definedName name="ant" localSheetId="10" hidden="1">{#N/A,#N/A,FALSE,"MO (2)"}</definedName>
    <definedName name="ant" localSheetId="0">{#N/A,#N/A,FALSE,"MO (2)"}</definedName>
    <definedName name="ant">{#N/A,#N/A,FALSE,"MO (2)"}</definedName>
    <definedName name="AQCAP20" localSheetId="1">#REF!</definedName>
    <definedName name="AQCAP20" localSheetId="0">#REF!</definedName>
    <definedName name="AQCAP20">#REF!</definedName>
    <definedName name="AQCM30" localSheetId="1">#REF!</definedName>
    <definedName name="AQCM30" localSheetId="0">#REF!</definedName>
    <definedName name="AQCM30">#REF!</definedName>
    <definedName name="AQRM1C" localSheetId="1">#REF!</definedName>
    <definedName name="AQRM1C" localSheetId="0">#REF!</definedName>
    <definedName name="AQRM1C">#REF!</definedName>
    <definedName name="AQRR1C" localSheetId="1">#REF!</definedName>
    <definedName name="AQRR1C" localSheetId="0">#REF!</definedName>
    <definedName name="AQRR1C">#REF!</definedName>
    <definedName name="ar">#REF!</definedName>
    <definedName name="area_base" localSheetId="1">#REF!</definedName>
    <definedName name="area_base" localSheetId="0">#REF!</definedName>
    <definedName name="_xlnm.Print_Area" localSheetId="5">'ADM-Fixa'!$A$1:$U$54</definedName>
    <definedName name="_xlnm.Print_Area" localSheetId="4">'ADM-Resumo'!$A$1:$M$38</definedName>
    <definedName name="_xlnm.Print_Area" localSheetId="8">'ADM-Variavel'!$A$1:$G$50</definedName>
    <definedName name="_xlnm.Print_Area" localSheetId="7">'ADM-Variavel$'!$A$1:$U$35</definedName>
    <definedName name="_xlnm.Print_Area" localSheetId="6">'ADM-Vinculada'!$A$1:$U$35</definedName>
    <definedName name="_xlnm.Print_Area" localSheetId="22">'BDI One DIF'!$A$1:$C$38</definedName>
    <definedName name="_xlnm.Print_Area" localSheetId="21">'BDI onerado'!$A$1:$C$38</definedName>
    <definedName name="_xlnm.Print_Area" localSheetId="11">'CANTEIRO CONTEINER'!$A$1:$J$84</definedName>
    <definedName name="_xlnm.Print_Area" localSheetId="23">'COMP. CUSTO  UNITARIO'!$A$1:$AH$7107</definedName>
    <definedName name="_xlnm.Print_Area" localSheetId="2">'CRONOGRAMA ONE'!$C$1:$Q$51</definedName>
    <definedName name="_xlnm.Print_Area" localSheetId="3">'CURVA ABC'!$A$1:$Q$183</definedName>
    <definedName name="_xlnm.Print_Area" localSheetId="9">'MANUTENÇÃO DO CANTEIRO E ACAMP.'!$A$1:$O$26</definedName>
    <definedName name="_xlnm.Print_Area" localSheetId="12">'MAPA COTAÇAO'!$A$1:$M$556</definedName>
    <definedName name="_xlnm.Print_Area" localSheetId="14">'MAT BET'!$A$1:$H$63</definedName>
    <definedName name="_xlnm.Print_Area" localSheetId="17">'MOBILIZAÇÃO DES_'!$A$1:$R$95</definedName>
    <definedName name="_xlnm.Print_Area" localSheetId="16">'MOBILIZAÇÃO ONE_'!$A$1:$R$95</definedName>
    <definedName name="_xlnm.Print_Area" localSheetId="1">'P.O. ONERADO'!$A$1:$K$167</definedName>
    <definedName name="_xlnm.Print_Area" localSheetId="10">'RELAÇÃO MÃO DE OBRA ORDINÁRIA'!$A$1:$G$55</definedName>
    <definedName name="_xlnm.Print_Area" localSheetId="15">'Rel-EQ'!$A$1:$K$77</definedName>
    <definedName name="_xlnm.Print_Area" localSheetId="0">RESUMO_ONERADO!$A$1:$D$33</definedName>
    <definedName name="_xlnm.Print_Area" localSheetId="13">ROTAS!$A$1:$J$972</definedName>
    <definedName name="_xlnm.Print_Area">#REF!</definedName>
    <definedName name="Área_impressão_IM">#N/A</definedName>
    <definedName name="Área_impressão_IM_4" localSheetId="1">#REF!</definedName>
    <definedName name="Área_impressão_IM_4" localSheetId="0">#REF!</definedName>
    <definedName name="Área_impressão_IM_4">#REF!</definedName>
    <definedName name="ARG" localSheetId="1">#REF!</definedName>
    <definedName name="ARG" localSheetId="0">#REF!</definedName>
    <definedName name="ARG">#REF!</definedName>
    <definedName name="ARI" localSheetId="4">#REF!</definedName>
    <definedName name="ARI" localSheetId="8">#REF!</definedName>
    <definedName name="ARI" localSheetId="7">#REF!</definedName>
    <definedName name="ARI" localSheetId="6">#REF!</definedName>
    <definedName name="ARI" localSheetId="11">[3]!Plan1</definedName>
    <definedName name="ARI" localSheetId="9">#REF!</definedName>
    <definedName name="ARI" localSheetId="17">[3]!Plan1</definedName>
    <definedName name="ARI" localSheetId="10">[3]!Plan1</definedName>
    <definedName name="ARI">#REF!</definedName>
    <definedName name="ARL1C" localSheetId="1">#REF!</definedName>
    <definedName name="ARL1C" localSheetId="0">#REF!</definedName>
    <definedName name="ARL1C">#REF!</definedName>
    <definedName name="ARLIIIIIIIII" localSheetId="4">#REF!</definedName>
    <definedName name="ARLIIIIIIIII" localSheetId="8">#REF!</definedName>
    <definedName name="ARLIIIIIIIII" localSheetId="7">#REF!</definedName>
    <definedName name="ARLIIIIIIIII" localSheetId="6">#REF!</definedName>
    <definedName name="ARLIIIIIIIII" localSheetId="11">[3]!Plan1</definedName>
    <definedName name="ARLIIIIIIIII" localSheetId="9">#REF!</definedName>
    <definedName name="ARLIIIIIIIII" localSheetId="17">[3]!Plan1</definedName>
    <definedName name="ARLIIIIIIIII" localSheetId="10">[3]!Plan1</definedName>
    <definedName name="ARLIIIIIIIII">#REF!</definedName>
    <definedName name="ARM1C" localSheetId="1">#REF!</definedName>
    <definedName name="ARM1C" localSheetId="0">#REF!</definedName>
    <definedName name="ARM1C">#REF!</definedName>
    <definedName name="ARR1C" localSheetId="1">#REF!</definedName>
    <definedName name="ARR1C" localSheetId="0">#REF!</definedName>
    <definedName name="ARR1C">#REF!</definedName>
    <definedName name="ARR2C" localSheetId="1">#REF!</definedName>
    <definedName name="ARR2C" localSheetId="0">#REF!</definedName>
    <definedName name="ARR2C">#REF!</definedName>
    <definedName name="Artes">#REF!</definedName>
    <definedName name="as" localSheetId="4">#REF!</definedName>
    <definedName name="as" localSheetId="8">#REF!</definedName>
    <definedName name="as" localSheetId="7">#REF!</definedName>
    <definedName name="as" localSheetId="6">#REF!</definedName>
    <definedName name="as" localSheetId="11">[3]!Plan1</definedName>
    <definedName name="as" localSheetId="9">#REF!</definedName>
    <definedName name="as" localSheetId="17">[3]!Plan1</definedName>
    <definedName name="as" localSheetId="1">#REF!</definedName>
    <definedName name="as" localSheetId="10">[3]!Plan1</definedName>
    <definedName name="as" localSheetId="0">#REF!</definedName>
    <definedName name="as">#REF!</definedName>
    <definedName name="as_10">#N/A</definedName>
    <definedName name="as_11">#N/A</definedName>
    <definedName name="as_12">#N/A</definedName>
    <definedName name="as_13">#N/A</definedName>
    <definedName name="as_14">#N/A</definedName>
    <definedName name="as_15">#N/A</definedName>
    <definedName name="as_16">#N/A</definedName>
    <definedName name="as_17">#N/A</definedName>
    <definedName name="as_18">#N/A</definedName>
    <definedName name="as_2">#N/A</definedName>
    <definedName name="as_5">#N/A</definedName>
    <definedName name="as_6">#N/A</definedName>
    <definedName name="as_7">#N/A</definedName>
    <definedName name="as_8">#N/A</definedName>
    <definedName name="as_9">#N/A</definedName>
    <definedName name="asas_10">#N/A</definedName>
    <definedName name="asas_11">#N/A</definedName>
    <definedName name="asas_12">#N/A</definedName>
    <definedName name="asas_13">#N/A</definedName>
    <definedName name="asas_14">#N/A</definedName>
    <definedName name="asas_15">#N/A</definedName>
    <definedName name="asas_16">#N/A</definedName>
    <definedName name="asas_17">#N/A</definedName>
    <definedName name="asas_18">#N/A</definedName>
    <definedName name="asas_5">#N/A</definedName>
    <definedName name="asas_6">#N/A</definedName>
    <definedName name="asas_7">#N/A</definedName>
    <definedName name="asas_8">#N/A</definedName>
    <definedName name="asas_9">#N/A</definedName>
    <definedName name="ASASA" localSheetId="1">#REF!</definedName>
    <definedName name="ASASA" localSheetId="0">#REF!</definedName>
    <definedName name="ASASA">#REF!</definedName>
    <definedName name="asdfghj" localSheetId="4">#REF!</definedName>
    <definedName name="asdfghj" localSheetId="8">#REF!</definedName>
    <definedName name="asdfghj" localSheetId="7">#REF!</definedName>
    <definedName name="asdfghj" localSheetId="6">#REF!</definedName>
    <definedName name="asdfghj" localSheetId="11">[3]!Plan1</definedName>
    <definedName name="asdfghj" localSheetId="9">#REF!</definedName>
    <definedName name="asdfghj" localSheetId="17">[3]!Plan1</definedName>
    <definedName name="asdfghj" localSheetId="10">[3]!Plan1</definedName>
    <definedName name="asdfghj">#REF!</definedName>
    <definedName name="asdfghj_24">NA()</definedName>
    <definedName name="asdfghj_25">NA()</definedName>
    <definedName name="asdfghj_26">NA()</definedName>
    <definedName name="asdfghj_27">NA()</definedName>
    <definedName name="asdfghj_28">NA()</definedName>
    <definedName name="asdfghj_3">NA()</definedName>
    <definedName name="asdfghj_5">NA()</definedName>
    <definedName name="asdfghj_6">NA()</definedName>
    <definedName name="asdfghj_7">NA()</definedName>
    <definedName name="asdfghj2">NA()</definedName>
    <definedName name="ASDFSFDS">#N/A</definedName>
    <definedName name="ASDSAD" localSheetId="4">#REF!</definedName>
    <definedName name="ASDSAD" localSheetId="8">#REF!</definedName>
    <definedName name="ASDSAD" localSheetId="7">#REF!</definedName>
    <definedName name="ASDSAD" localSheetId="6">#REF!</definedName>
    <definedName name="ASDSAD" localSheetId="11">[3]!Plan1</definedName>
    <definedName name="ASDSAD" localSheetId="9">#REF!</definedName>
    <definedName name="ASDSAD" localSheetId="17">[3]!Plan1</definedName>
    <definedName name="ASDSAD" localSheetId="10">[3]!Plan1</definedName>
    <definedName name="ASDSAD">#REF!</definedName>
    <definedName name="ASDSAD_10">#N/A</definedName>
    <definedName name="ASDSAD_11">#N/A</definedName>
    <definedName name="ASDSAD_12">#N/A</definedName>
    <definedName name="ASDSAD_13">#N/A</definedName>
    <definedName name="ASDSAD_14">#N/A</definedName>
    <definedName name="ASDSAD_15">#N/A</definedName>
    <definedName name="ASDSAD_16">#N/A</definedName>
    <definedName name="ASDSAD_17">#N/A</definedName>
    <definedName name="ASDSAD_18">#N/A</definedName>
    <definedName name="ASDSAD_2">#N/A</definedName>
    <definedName name="ASDSAD_5">#N/A</definedName>
    <definedName name="ASDSAD_6">#N/A</definedName>
    <definedName name="ASDSAD_7">#N/A</definedName>
    <definedName name="ASDSAD_8">#N/A</definedName>
    <definedName name="ASDSAD_9">#N/A</definedName>
    <definedName name="ASFDSFD">#N/A</definedName>
    <definedName name="ASFDSFS">#N/A</definedName>
    <definedName name="ASFS">#N/A</definedName>
    <definedName name="ASFSFA">#N/A</definedName>
    <definedName name="ASFSFDS">#N/A</definedName>
    <definedName name="ASP">#REF!</definedName>
    <definedName name="Assina" localSheetId="1">#REF!</definedName>
    <definedName name="Assina" localSheetId="0">#REF!</definedName>
    <definedName name="Assina">#REF!</definedName>
    <definedName name="ATA_DE_REUNIÃO" localSheetId="1">#REF!</definedName>
    <definedName name="ATA_DE_REUNIÃO" localSheetId="0">#REF!</definedName>
    <definedName name="ATA_DE_REUNIÃO">#REF!</definedName>
    <definedName name="ATUAL" localSheetId="1">#REF!</definedName>
    <definedName name="ATUAL" localSheetId="0">#REF!</definedName>
    <definedName name="ATUAL">#REF!</definedName>
    <definedName name="AUREA" localSheetId="4">#REF!</definedName>
    <definedName name="AUREA" localSheetId="8">#REF!</definedName>
    <definedName name="AUREA" localSheetId="7">#REF!</definedName>
    <definedName name="AUREA" localSheetId="6">#REF!</definedName>
    <definedName name="AUREA" localSheetId="11">[3]!Plan1</definedName>
    <definedName name="AUREA" localSheetId="9">#REF!</definedName>
    <definedName name="AUREA" localSheetId="17">[3]!Plan1</definedName>
    <definedName name="AUREA" localSheetId="10">[3]!Plan1</definedName>
    <definedName name="AUREA">#REF!</definedName>
    <definedName name="auspicio" localSheetId="1">#REF!</definedName>
    <definedName name="auspicio" localSheetId="0">#REF!</definedName>
    <definedName name="auspicio">#REF!</definedName>
    <definedName name="Aut_original">[11]PROJETO!#REF!</definedName>
    <definedName name="Aut_original_25">[11]PROJETO!#REF!</definedName>
    <definedName name="Aut_resumo">[12]RESUMO_AUT1!#REF!</definedName>
    <definedName name="Aut_resumo_25">[12]RESUMO_AUT1!#REF!</definedName>
    <definedName name="AUTO" localSheetId="1">#REF!</definedName>
    <definedName name="AUTO" localSheetId="0">#REF!</definedName>
    <definedName name="AUTO">#REF!</definedName>
    <definedName name="AUTOMOVEL" localSheetId="1">#REF!</definedName>
    <definedName name="AUTOMOVEL" localSheetId="0">#REF!</definedName>
    <definedName name="AUTOMOVEL">#REF!</definedName>
    <definedName name="AUX." localSheetId="1">#REF!</definedName>
    <definedName name="AUX." localSheetId="0">#REF!</definedName>
    <definedName name="AUX.">#REF!</definedName>
    <definedName name="auxiliar" localSheetId="1">#REF!</definedName>
    <definedName name="auxiliar" localSheetId="0">#REF!</definedName>
    <definedName name="auxiliar">#REF!</definedName>
    <definedName name="AUXILIARES" localSheetId="1">#REF!</definedName>
    <definedName name="AUXILIARES" localSheetId="0">#REF!</definedName>
    <definedName name="AUXILIARES">#REF!</definedName>
    <definedName name="Av.Fis.">#N/A</definedName>
    <definedName name="avanço">#N/A</definedName>
    <definedName name="AVC" localSheetId="0">[0]!AVC</definedName>
    <definedName name="azul" localSheetId="1">#REF!</definedName>
    <definedName name="azul" localSheetId="0">#REF!</definedName>
    <definedName name="azul">#REF!</definedName>
    <definedName name="azul_2">#N/A</definedName>
    <definedName name="azul_25">#REF!</definedName>
    <definedName name="azul_4" localSheetId="1">#REF!</definedName>
    <definedName name="azul_4" localSheetId="0">#REF!</definedName>
    <definedName name="azul_4">#REF!</definedName>
    <definedName name="azull" localSheetId="1">#REF!</definedName>
    <definedName name="azull" localSheetId="0">#REF!</definedName>
    <definedName name="azull">#REF!</definedName>
    <definedName name="AZULLSINAL" localSheetId="1">#REF!</definedName>
    <definedName name="AZULLSINAL" localSheetId="0">#REF!</definedName>
    <definedName name="AZULLSINAL">#REF!</definedName>
    <definedName name="AZULSINAL" localSheetId="1">#REF!</definedName>
    <definedName name="AZULSINAL" localSheetId="0">#REF!</definedName>
    <definedName name="AZULSINAL">#REF!</definedName>
    <definedName name="AZULSINAL_2">#N/A</definedName>
    <definedName name="AZULSINAL_25">#REF!</definedName>
    <definedName name="AZULSINAL_4" localSheetId="1">#REF!</definedName>
    <definedName name="AZULSINAL_4" localSheetId="0">#REF!</definedName>
    <definedName name="AZULSINAL_4">#REF!</definedName>
    <definedName name="azulsinall" localSheetId="1">#REF!</definedName>
    <definedName name="azulsinall" localSheetId="0">#REF!</definedName>
    <definedName name="azulsinall">#REF!</definedName>
    <definedName name="B" localSheetId="1">#REF!</definedName>
    <definedName name="B" localSheetId="0">#REF!</definedName>
    <definedName name="b_10">#N/A</definedName>
    <definedName name="b_11">#N/A</definedName>
    <definedName name="b_12">#N/A</definedName>
    <definedName name="b_13">#N/A</definedName>
    <definedName name="b_14">#N/A</definedName>
    <definedName name="b_15">#N/A</definedName>
    <definedName name="b_16">#N/A</definedName>
    <definedName name="b_17">#N/A</definedName>
    <definedName name="b_18">#N/A</definedName>
    <definedName name="b_2">#N/A</definedName>
    <definedName name="B_24">NA()</definedName>
    <definedName name="B_25">NA()</definedName>
    <definedName name="B_26">NA()</definedName>
    <definedName name="B_27">NA()</definedName>
    <definedName name="B_28">NA()</definedName>
    <definedName name="B_3">NA()</definedName>
    <definedName name="B_5">NA()</definedName>
    <definedName name="B_6">NA()</definedName>
    <definedName name="B_7">NA()</definedName>
    <definedName name="b_8">#N/A</definedName>
    <definedName name="b_9">#N/A</definedName>
    <definedName name="B_MEC" localSheetId="1">#REF!</definedName>
    <definedName name="B_MEC" localSheetId="0">#REF!</definedName>
    <definedName name="B_MEC">#REF!</definedName>
    <definedName name="bacia16">#REF!</definedName>
    <definedName name="BAE" localSheetId="4">#REF!</definedName>
    <definedName name="BAE" localSheetId="8">#REF!</definedName>
    <definedName name="BAE" localSheetId="7">#REF!</definedName>
    <definedName name="BAE" localSheetId="6">#REF!</definedName>
    <definedName name="BAE" localSheetId="11">[3]!Plan1</definedName>
    <definedName name="BAE" localSheetId="9">#REF!</definedName>
    <definedName name="BAE" localSheetId="17">[3]!Plan1</definedName>
    <definedName name="BAE" localSheetId="10">[3]!Plan1</definedName>
    <definedName name="BAE">#REF!</definedName>
    <definedName name="_xlnm.Database" localSheetId="14">#REF!</definedName>
    <definedName name="_xlnm.Database" localSheetId="1">#REF!</definedName>
    <definedName name="_xlnm.Database" localSheetId="0">#REF!</definedName>
    <definedName name="_xlnm.Database">#REF!</definedName>
    <definedName name="Banco_de_dadoss" localSheetId="1">#REF!</definedName>
    <definedName name="Banco_de_dadoss" localSheetId="0">#REF!</definedName>
    <definedName name="Banco_de_dadoss">#REF!</definedName>
    <definedName name="banco2" localSheetId="1">#REF!</definedName>
    <definedName name="banco2" localSheetId="0">#REF!</definedName>
    <definedName name="banco2">#REF!</definedName>
    <definedName name="banco2_19" localSheetId="1">#REF!</definedName>
    <definedName name="banco2_19" localSheetId="0">#REF!</definedName>
    <definedName name="banco2_19">#REF!</definedName>
    <definedName name="bar" localSheetId="4">#REF!</definedName>
    <definedName name="bar" localSheetId="8">#REF!</definedName>
    <definedName name="bar" localSheetId="7">#REF!</definedName>
    <definedName name="bar" localSheetId="6">#REF!</definedName>
    <definedName name="bar" localSheetId="11">[3]!Plan1</definedName>
    <definedName name="bar" localSheetId="9">#REF!</definedName>
    <definedName name="bar" localSheetId="17">[3]!Plan1</definedName>
    <definedName name="bar" localSheetId="10">[3]!Plan1</definedName>
    <definedName name="bar">#REF!</definedName>
    <definedName name="bar_10">#N/A</definedName>
    <definedName name="bar_11">#N/A</definedName>
    <definedName name="bar_12">#N/A</definedName>
    <definedName name="bar_13">#N/A</definedName>
    <definedName name="bar_14">#N/A</definedName>
    <definedName name="bar_15">#N/A</definedName>
    <definedName name="bar_16">#N/A</definedName>
    <definedName name="bar_17">#N/A</definedName>
    <definedName name="bar_18">#N/A</definedName>
    <definedName name="bar_2">#N/A</definedName>
    <definedName name="bar_5">#N/A</definedName>
    <definedName name="bar_6">#N/A</definedName>
    <definedName name="bar_7">#N/A</definedName>
    <definedName name="bar_8">#N/A</definedName>
    <definedName name="bar_9">#N/A</definedName>
    <definedName name="BASE" localSheetId="4">'ADM-Resumo'!BASE</definedName>
    <definedName name="BASE" localSheetId="8">'ADM-Variavel'!BASE</definedName>
    <definedName name="BASE" localSheetId="7">'ADM-Variavel$'!BASE</definedName>
    <definedName name="BASE" localSheetId="6">'ADM-Vinculada'!BASE</definedName>
    <definedName name="BASE" localSheetId="11">'CANTEIRO CONTEINER'!BASE</definedName>
    <definedName name="BASE" localSheetId="9">'MANUTENÇÃO DO CANTEIRO E ACAMP.'!BASE</definedName>
    <definedName name="BASE" localSheetId="10">'RELAÇÃO MÃO DE OBRA ORDINÁRIA'!BASE</definedName>
    <definedName name="BASE">#REF!</definedName>
    <definedName name="batista" localSheetId="4" hidden="1">{#N/A,#N/A,FALSE,"SS 1";#N/A,#N/A,FALSE,"SS 2";#N/A,#N/A,FALSE,"TER 1 (1)";#N/A,#N/A,FALSE,"TER 1 (2)";#N/A,#N/A,FALSE,"TER 2 ";#N/A,#N/A,FALSE,"TP  (1)";#N/A,#N/A,FALSE,"TP  (2)";#N/A,#N/A,FALSE,"CM BAR"}</definedName>
    <definedName name="batista" localSheetId="8" hidden="1">{#N/A,#N/A,FALSE,"SS 1";#N/A,#N/A,FALSE,"SS 2";#N/A,#N/A,FALSE,"TER 1 (1)";#N/A,#N/A,FALSE,"TER 1 (2)";#N/A,#N/A,FALSE,"TER 2 ";#N/A,#N/A,FALSE,"TP  (1)";#N/A,#N/A,FALSE,"TP  (2)";#N/A,#N/A,FALSE,"CM BAR"}</definedName>
    <definedName name="batista" localSheetId="7" hidden="1">{#N/A,#N/A,FALSE,"SS 1";#N/A,#N/A,FALSE,"SS 2";#N/A,#N/A,FALSE,"TER 1 (1)";#N/A,#N/A,FALSE,"TER 1 (2)";#N/A,#N/A,FALSE,"TER 2 ";#N/A,#N/A,FALSE,"TP  (1)";#N/A,#N/A,FALSE,"TP  (2)";#N/A,#N/A,FALSE,"CM BAR"}</definedName>
    <definedName name="batista" localSheetId="6" hidden="1">{#N/A,#N/A,FALSE,"SS 1";#N/A,#N/A,FALSE,"SS 2";#N/A,#N/A,FALSE,"TER 1 (1)";#N/A,#N/A,FALSE,"TER 1 (2)";#N/A,#N/A,FALSE,"TER 2 ";#N/A,#N/A,FALSE,"TP  (1)";#N/A,#N/A,FALSE,"TP  (2)";#N/A,#N/A,FALSE,"CM BAR"}</definedName>
    <definedName name="batista" localSheetId="11" hidden="1">{#N/A,#N/A,FALSE,"SS 1";#N/A,#N/A,FALSE,"SS 2";#N/A,#N/A,FALSE,"TER 1 (1)";#N/A,#N/A,FALSE,"TER 1 (2)";#N/A,#N/A,FALSE,"TER 2 ";#N/A,#N/A,FALSE,"TP  (1)";#N/A,#N/A,FALSE,"TP  (2)";#N/A,#N/A,FALSE,"CM BAR"}</definedName>
    <definedName name="batista" localSheetId="9" hidden="1">{#N/A,#N/A,FALSE,"SS 1";#N/A,#N/A,FALSE,"SS 2";#N/A,#N/A,FALSE,"TER 1 (1)";#N/A,#N/A,FALSE,"TER 1 (2)";#N/A,#N/A,FALSE,"TER 2 ";#N/A,#N/A,FALSE,"TP  (1)";#N/A,#N/A,FALSE,"TP  (2)";#N/A,#N/A,FALSE,"CM BAR"}</definedName>
    <definedName name="batista" localSheetId="10" hidden="1">{#N/A,#N/A,FALSE,"SS 1";#N/A,#N/A,FALSE,"SS 2";#N/A,#N/A,FALSE,"TER 1 (1)";#N/A,#N/A,FALSE,"TER 1 (2)";#N/A,#N/A,FALSE,"TER 2 ";#N/A,#N/A,FALSE,"TP  (1)";#N/A,#N/A,FALSE,"TP  (2)";#N/A,#N/A,FALSE,"CM BAR"}</definedName>
    <definedName name="batista">{#N/A,#N/A,FALSE,"SS 1";#N/A,#N/A,FALSE,"SS 2";#N/A,#N/A,FALSE,"TER 1 (1)";#N/A,#N/A,FALSE,"TER 1 (2)";#N/A,#N/A,FALSE,"TER 2 ";#N/A,#N/A,FALSE,"TP  (1)";#N/A,#N/A,FALSE,"TP  (2)";#N/A,#N/A,FALSE,"CM BAR"}</definedName>
    <definedName name="bb" localSheetId="4">'ADM-Resumo'!bb</definedName>
    <definedName name="bb" localSheetId="8">'ADM-Variavel'!bb</definedName>
    <definedName name="bb" localSheetId="7">'ADM-Variavel$'!bb</definedName>
    <definedName name="bb" localSheetId="6">'ADM-Vinculada'!bb</definedName>
    <definedName name="bb" localSheetId="11">'CANTEIRO CONTEINER'!bb</definedName>
    <definedName name="bb" localSheetId="9">'MANUTENÇÃO DO CANTEIRO E ACAMP.'!bb</definedName>
    <definedName name="bb" localSheetId="1">#REF!</definedName>
    <definedName name="bb" localSheetId="10">'RELAÇÃO MÃO DE OBRA ORDINÁRIA'!bb</definedName>
    <definedName name="bb" localSheetId="0">#REF!</definedName>
    <definedName name="bb">#REF!</definedName>
    <definedName name="bb_38" localSheetId="1">#REF!</definedName>
    <definedName name="bb_38" localSheetId="0">#REF!</definedName>
    <definedName name="bb_38">#REF!</definedName>
    <definedName name="bbb" localSheetId="1">#N/A</definedName>
    <definedName name="bbb" localSheetId="0">#N/A</definedName>
    <definedName name="BBB">{#N/A,#N/A,FALSE,"SYSOC";#N/A,#N/A,FALSE,"RESU-GESTION";#N/A,#N/A,FALSE,"EVOL-MNA";#N/A,#N/A,FALSE,"VTAS-ANALI";#N/A,#N/A,FALSE,"ANALI-GSFIJOS";#N/A,#N/A,FALSE,"DETA-RUBROS";#N/A,#N/A,FALSE,"ANALI-CNF";#N/A,#N/A,FALSE,"BILAN";#N/A,#N/A,FALSE,"TAB_FIN";#N/A,#N/A,FALSE,"IND_ECO"}</definedName>
    <definedName name="bbbb" localSheetId="4" hidden="1">{#N/A,#N/A,FALSE,"MO (2)"}</definedName>
    <definedName name="bbbb" localSheetId="8" hidden="1">{#N/A,#N/A,FALSE,"MO (2)"}</definedName>
    <definedName name="bbbb" localSheetId="7" hidden="1">{#N/A,#N/A,FALSE,"MO (2)"}</definedName>
    <definedName name="bbbb" localSheetId="6" hidden="1">{#N/A,#N/A,FALSE,"MO (2)"}</definedName>
    <definedName name="bbbb" localSheetId="11" hidden="1">{#N/A,#N/A,FALSE,"MO (2)"}</definedName>
    <definedName name="bbbb" localSheetId="9" hidden="1">{#N/A,#N/A,FALSE,"MO (2)"}</definedName>
    <definedName name="bbbb" localSheetId="1">{#N/A,#N/A,FALSE,"MO (2)"}</definedName>
    <definedName name="bbbb" localSheetId="10" hidden="1">{#N/A,#N/A,FALSE,"MO (2)"}</definedName>
    <definedName name="bbbb" localSheetId="0">{#N/A,#N/A,FALSE,"MO (2)"}</definedName>
    <definedName name="bbbb">{#N/A,#N/A,FALSE,"MO (2)"}</definedName>
    <definedName name="bbbbbb" localSheetId="4">'ADM-Resumo'!bbbbbb</definedName>
    <definedName name="bbbbbb" localSheetId="8">'ADM-Variavel'!bbbbbb</definedName>
    <definedName name="bbbbbb" localSheetId="7">'ADM-Variavel$'!bbbbbb</definedName>
    <definedName name="bbbbbb" localSheetId="6">'ADM-Vinculada'!bbbbbb</definedName>
    <definedName name="bbbbbb" localSheetId="11">'CANTEIRO CONTEINER'!bbbbbb</definedName>
    <definedName name="bbbbbb" localSheetId="9">'MANUTENÇÃO DO CANTEIRO E ACAMP.'!bbbbbb</definedName>
    <definedName name="bbbbbb" localSheetId="10">'RELAÇÃO MÃO DE OBRA ORDINÁRIA'!bbbbbb</definedName>
    <definedName name="bbbbbb">'ADM-Resumo'!bbbbbb</definedName>
    <definedName name="BD">#REF!</definedName>
    <definedName name="BDD_01" localSheetId="1">#REF!</definedName>
    <definedName name="BDD_01" localSheetId="0">#REF!</definedName>
    <definedName name="BDD_01">#REF!</definedName>
    <definedName name="BDI" localSheetId="14">#REF!</definedName>
    <definedName name="BDI">#REF!</definedName>
    <definedName name="BDI_10">#N/A</definedName>
    <definedName name="BDI_11">#N/A</definedName>
    <definedName name="BDI_12">#N/A</definedName>
    <definedName name="BDI_13">#N/A</definedName>
    <definedName name="BDI_14">#N/A</definedName>
    <definedName name="BDI_15">#N/A</definedName>
    <definedName name="BDI_16">#N/A</definedName>
    <definedName name="BDI_17">#N/A</definedName>
    <definedName name="BDI_18">#N/A</definedName>
    <definedName name="BDI_2">#N/A</definedName>
    <definedName name="BDI_25">#REF!</definedName>
    <definedName name="BDI_27">#REF!</definedName>
    <definedName name="BDI_29">#REF!</definedName>
    <definedName name="BDI_3" localSheetId="1">#REF!</definedName>
    <definedName name="BDI_3" localSheetId="0">#REF!</definedName>
    <definedName name="BDI_3">#REF!</definedName>
    <definedName name="BDI_4" localSheetId="1">#REF!</definedName>
    <definedName name="BDI_4" localSheetId="0">#REF!</definedName>
    <definedName name="BDI_4">#REF!</definedName>
    <definedName name="BDI_5" localSheetId="1">#REF!</definedName>
    <definedName name="BDI_5" localSheetId="0">#REF!</definedName>
    <definedName name="BDI_5">#REF!</definedName>
    <definedName name="BDI_6">#N/A</definedName>
    <definedName name="BDI_7">#N/A</definedName>
    <definedName name="BDI_8">#N/A</definedName>
    <definedName name="BDI_9">#N/A</definedName>
    <definedName name="BDIM">#REF!</definedName>
    <definedName name="BDIS">#REF!</definedName>
    <definedName name="bebado" localSheetId="1">#REF!</definedName>
    <definedName name="bebado" localSheetId="0">#REF!</definedName>
    <definedName name="bebado">#REF!</definedName>
    <definedName name="bg" localSheetId="1">#REF!</definedName>
    <definedName name="bg" localSheetId="0">#REF!</definedName>
    <definedName name="BG">#REF!</definedName>
    <definedName name="BG_2">#N/A</definedName>
    <definedName name="BG_25">#REF!</definedName>
    <definedName name="BG_4" localSheetId="1">#REF!</definedName>
    <definedName name="BG_4" localSheetId="0">#REF!</definedName>
    <definedName name="BG_4">#REF!</definedName>
    <definedName name="bgbg" localSheetId="4">'ADM-Resumo'!bgbg</definedName>
    <definedName name="bgbg" localSheetId="8">'ADM-Variavel'!bgbg</definedName>
    <definedName name="bgbg" localSheetId="7">'ADM-Variavel$'!bgbg</definedName>
    <definedName name="bgbg" localSheetId="6">'ADM-Vinculada'!bgbg</definedName>
    <definedName name="bgbg" localSheetId="11">'CANTEIRO CONTEINER'!bgbg</definedName>
    <definedName name="bgbg" localSheetId="9">'MANUTENÇÃO DO CANTEIRO E ACAMP.'!bgbg</definedName>
    <definedName name="bgbg" localSheetId="10">'RELAÇÃO MÃO DE OBRA ORDINÁRIA'!bgbg</definedName>
    <definedName name="bgbg">#REF!</definedName>
    <definedName name="bgg" localSheetId="1">#REF!</definedName>
    <definedName name="bgg" localSheetId="0">#REF!</definedName>
    <definedName name="bgg">#REF!</definedName>
    <definedName name="bgh" localSheetId="1">#REF!</definedName>
    <definedName name="bgh" localSheetId="0">#REF!</definedName>
    <definedName name="bgh">#REF!</definedName>
    <definedName name="BGU" localSheetId="1">#REF!</definedName>
    <definedName name="BGU" localSheetId="0">#REF!</definedName>
    <definedName name="BGU">#REF!</definedName>
    <definedName name="BGU_2">#N/A</definedName>
    <definedName name="BGU_25">#REF!</definedName>
    <definedName name="BGU_4" localSheetId="1">#REF!</definedName>
    <definedName name="BGU_4" localSheetId="0">#REF!</definedName>
    <definedName name="BGU_4">#REF!</definedName>
    <definedName name="BGUU" localSheetId="1">#REF!</definedName>
    <definedName name="BGUU" localSheetId="0">#REF!</definedName>
    <definedName name="BGUU">#REF!</definedName>
    <definedName name="BI">[13]Teor!$A$3:$G$7</definedName>
    <definedName name="BII">'[14]Página 16'!$A$3:$G$7</definedName>
    <definedName name="Bloco" localSheetId="4" hidden="1">#REF!</definedName>
    <definedName name="Bloco" localSheetId="11" hidden="1">#REF!</definedName>
    <definedName name="Bloco" localSheetId="9" hidden="1">#REF!</definedName>
    <definedName name="Bloco" localSheetId="17" hidden="1">#REF!</definedName>
    <definedName name="BLOCO" localSheetId="1">#REF!</definedName>
    <definedName name="Bloco" localSheetId="10" hidden="1">#REF!</definedName>
    <definedName name="BLOCO" localSheetId="0">#REF!</definedName>
    <definedName name="Bloco" hidden="1">#REF!</definedName>
    <definedName name="BLOCO_BEEP">NA()</definedName>
    <definedName name="BLOCO_IMPRESSAO">NA()</definedName>
    <definedName name="BLOCO_SI">NA()</definedName>
    <definedName name="Bloco2" localSheetId="4" hidden="1">#REF!</definedName>
    <definedName name="Bloco2" localSheetId="11" hidden="1">#REF!</definedName>
    <definedName name="Bloco2" localSheetId="9" hidden="1">#REF!</definedName>
    <definedName name="Bloco2" localSheetId="17" hidden="1">#REF!</definedName>
    <definedName name="Bloco2" localSheetId="1">#REF!</definedName>
    <definedName name="Bloco2" localSheetId="10" hidden="1">#REF!</definedName>
    <definedName name="Bloco2" localSheetId="0">#REF!</definedName>
    <definedName name="Bloco2">#REF!</definedName>
    <definedName name="BLOCOS" localSheetId="4" hidden="1">{#N/A,#N/A,FALSE,"Plan1"}</definedName>
    <definedName name="BLOCOS" localSheetId="8" hidden="1">{#N/A,#N/A,FALSE,"Plan1"}</definedName>
    <definedName name="BLOCOS" localSheetId="7" hidden="1">{#N/A,#N/A,FALSE,"Plan1"}</definedName>
    <definedName name="BLOCOS" localSheetId="6" hidden="1">{#N/A,#N/A,FALSE,"Plan1"}</definedName>
    <definedName name="BLOCOS" localSheetId="11" hidden="1">{#N/A,#N/A,FALSE,"Plan1"}</definedName>
    <definedName name="BLOCOS" localSheetId="9" hidden="1">{#N/A,#N/A,FALSE,"Plan1"}</definedName>
    <definedName name="BLOCOS" localSheetId="1">{#N/A,#N/A,FALSE,"Plan1"}</definedName>
    <definedName name="BLOCOS" localSheetId="10" hidden="1">{#N/A,#N/A,FALSE,"Plan1"}</definedName>
    <definedName name="BLOCOS" localSheetId="0">{#N/A,#N/A,FALSE,"Plan1"}</definedName>
    <definedName name="BLOCOS">{#N/A,#N/A,FALSE,"Plan1"}</definedName>
    <definedName name="bonificação" localSheetId="1">#REF!</definedName>
    <definedName name="bonificação" localSheetId="0">#REF!</definedName>
    <definedName name="bonificação">#REF!</definedName>
    <definedName name="bonificaçãoo" localSheetId="1">#REF!</definedName>
    <definedName name="bonificaçãoo" localSheetId="0">#REF!</definedName>
    <definedName name="bonificaçãoo">#REF!</definedName>
    <definedName name="bosta" localSheetId="0">{#N/A,#N/A,FALSE,"Cronograma";#N/A,#N/A,FALSE,"Cronogr. 2"}</definedName>
    <definedName name="bosta">{#N/A,#N/A,FALSE,"Cronograma";#N/A,#N/A,FALSE,"Cronogr. 2"}</definedName>
    <definedName name="BR" localSheetId="1">#REF!</definedName>
    <definedName name="BR" localSheetId="0">#REF!</definedName>
    <definedName name="BR">#REF!</definedName>
    <definedName name="BU" localSheetId="1">#REF!</definedName>
    <definedName name="BU" localSheetId="0">#REF!</definedName>
    <definedName name="BU">#REF!</definedName>
    <definedName name="bueirodetalhado" localSheetId="1">#REF!</definedName>
    <definedName name="bueirodetalhado" localSheetId="0">#REF!</definedName>
    <definedName name="bueirodetalhado">#REF!</definedName>
    <definedName name="BUEIROS">{#N/A,#N/A,FALSE,"QUADRO 10";#N/A,#N/A,FALSE,"QUADRO 11";#N/A,#N/A,FALSE,"QUADRO 12";#N/A,#N/A,FALSE,"QUADRO 13";#N/A,#N/A,FALSE,"QUADRO 14";#N/A,#N/A,FALSE,"QUADRO 16";#N/A,#N/A,FALSE,"QUADRO 17";#N/A,#N/A,FALSE,"QUADRO 18";#N/A,#N/A,FALSE,"QUADRO 19";#N/A,#N/A,FALSE,"QUADRO 20";#N/A,#N/A,FALSE,"QUADRO 21";#N/A,#N/A,FALSE,"QUADRO 19A";#N/A,#N/A,FALSE,"QUADRO 19B";#N/A,#N/A,FALSE,"DEMONS.DESPESAS";#N/A,#N/A,FALSE,"ENCARGOS 79,12 %";#N/A,#N/A,FALSE,"ENCARGOS 15,0%"}</definedName>
    <definedName name="BuiltIn_AutoFilter___2" localSheetId="1">#REF!</definedName>
    <definedName name="BuiltIn_AutoFilter___2" localSheetId="0">#REF!</definedName>
    <definedName name="BuiltIn_AutoFilter___2">#REF!</definedName>
    <definedName name="BuiltIn_AutoFilter___2_1" localSheetId="1">#REF!</definedName>
    <definedName name="BuiltIn_AutoFilter___2_1" localSheetId="0">#REF!</definedName>
    <definedName name="BuiltIn_AutoFilter___2_1">#REF!</definedName>
    <definedName name="BuiltIn_AutoFilter___2_2" localSheetId="1">#REF!</definedName>
    <definedName name="BuiltIn_AutoFilter___2_2" localSheetId="0">#REF!</definedName>
    <definedName name="BuiltIn_AutoFilter___2_2">#REF!</definedName>
    <definedName name="BuiltIn_AutoFilter___2_3" localSheetId="1">#REF!</definedName>
    <definedName name="BuiltIn_AutoFilter___2_3" localSheetId="0">#REF!</definedName>
    <definedName name="BuiltIn_AutoFilter___2_3">#REF!</definedName>
    <definedName name="BuiltIn_AutoFilter___2_4" localSheetId="1">#REF!</definedName>
    <definedName name="BuiltIn_AutoFilter___2_4" localSheetId="0">#REF!</definedName>
    <definedName name="BuiltIn_AutoFilter___2_4">#REF!</definedName>
    <definedName name="BuiltIn_AutoFilter___2_5" localSheetId="1">#REF!</definedName>
    <definedName name="BuiltIn_AutoFilter___2_5" localSheetId="0">#REF!</definedName>
    <definedName name="BuiltIn_AutoFilter___2_5">#REF!</definedName>
    <definedName name="BuiltIn_AutoFilter___2_6" localSheetId="1">#REF!</definedName>
    <definedName name="BuiltIn_AutoFilter___2_6" localSheetId="0">#REF!</definedName>
    <definedName name="BuiltIn_AutoFilter___2_6">#REF!</definedName>
    <definedName name="BuiltIn_AutoFilter___2_7" localSheetId="1">#REF!</definedName>
    <definedName name="BuiltIn_AutoFilter___2_7" localSheetId="0">#REF!</definedName>
    <definedName name="BuiltIn_AutoFilter___2_7">#REF!</definedName>
    <definedName name="BuiltIn_AutoFilter___2_8" localSheetId="1">#REF!</definedName>
    <definedName name="BuiltIn_AutoFilter___2_8" localSheetId="0">#REF!</definedName>
    <definedName name="BuiltIn_AutoFilter___2_8">#REF!</definedName>
    <definedName name="BuiltIn_AutoFilter___2_9" localSheetId="1">#REF!</definedName>
    <definedName name="BuiltIn_AutoFilter___2_9" localSheetId="0">#REF!</definedName>
    <definedName name="BuiltIn_AutoFilter___2_9">#REF!</definedName>
    <definedName name="BuiltIn_Print_Area" localSheetId="1">#REF!</definedName>
    <definedName name="BuiltIn_Print_Area" localSheetId="0">#REF!</definedName>
    <definedName name="BuiltIn_Print_Area">#REF!</definedName>
    <definedName name="BuiltIn_Print_Area_2" localSheetId="1">#REF!</definedName>
    <definedName name="BuiltIn_Print_Area_2" localSheetId="0">#REF!</definedName>
    <definedName name="BuiltIn_Print_Area_2">#REF!</definedName>
    <definedName name="BuiltIn_Print_Area_4" localSheetId="1">#REF!</definedName>
    <definedName name="BuiltIn_Print_Area_4" localSheetId="0">#REF!</definedName>
    <definedName name="BuiltIn_Print_Area_4">#REF!</definedName>
    <definedName name="BV" localSheetId="1">#REF!</definedName>
    <definedName name="BV" localSheetId="0">#REF!</definedName>
    <definedName name="BV">#N/A</definedName>
    <definedName name="BV_24">NA()</definedName>
    <definedName name="BV_25">NA()</definedName>
    <definedName name="BV_26">NA()</definedName>
    <definedName name="BV_27">NA()</definedName>
    <definedName name="BV_28">NA()</definedName>
    <definedName name="BV_3">NA()</definedName>
    <definedName name="BV_5">NA()</definedName>
    <definedName name="BV_6">NA()</definedName>
    <definedName name="BV_7">NA()</definedName>
    <definedName name="C_">#N/A</definedName>
    <definedName name="C_CUSTO" localSheetId="1">#REF!</definedName>
    <definedName name="C_CUSTO" localSheetId="0">#REF!</definedName>
    <definedName name="C_CUSTO">#REF!</definedName>
    <definedName name="C_Univ">#N/A</definedName>
    <definedName name="CA´L" localSheetId="0">{#N/A,#N/A,FALSE,"Cronograma";#N/A,#N/A,FALSE,"Cronogr. 2"}</definedName>
    <definedName name="CA´L">{#N/A,#N/A,FALSE,"Cronograma";#N/A,#N/A,FALSE,"Cronogr. 2"}</definedName>
    <definedName name="CABE">#REF!</definedName>
    <definedName name="CABEÇA">#N/A</definedName>
    <definedName name="CACA">{#N/A,#N/A,FALSE,"QUADRO 10";#N/A,#N/A,FALSE,"QUADRO 11";#N/A,#N/A,FALSE,"QUADRO 12";#N/A,#N/A,FALSE,"QUADRO 13";#N/A,#N/A,FALSE,"QUADRO 14";#N/A,#N/A,FALSE,"QUADRO 16";#N/A,#N/A,FALSE,"QUADRO 17";#N/A,#N/A,FALSE,"QUADRO 18";#N/A,#N/A,FALSE,"QUADRO 19";#N/A,#N/A,FALSE,"QUADRO 20";#N/A,#N/A,FALSE,"QUADRO 21";#N/A,#N/A,FALSE,"QUADRO 19A";#N/A,#N/A,FALSE,"QUADRO 19B";#N/A,#N/A,FALSE,"DEMONS.DESPESAS";#N/A,#N/A,FALSE,"ENCARGOS 79,12 %";#N/A,#N/A,FALSE,"ENCARGOS 15,0%"}</definedName>
    <definedName name="Cadastro_2">#N/A</definedName>
    <definedName name="Cadastro_Veículos" localSheetId="1">#REF!</definedName>
    <definedName name="Cadastro_Veículos" localSheetId="0">#REF!</definedName>
    <definedName name="Cadastro_Veículos">#REF!</definedName>
    <definedName name="CadIns" localSheetId="4" hidden="1">#REF!</definedName>
    <definedName name="CadIns" localSheetId="11" hidden="1">#REF!</definedName>
    <definedName name="CadIns" localSheetId="9" hidden="1">#REF!</definedName>
    <definedName name="CadIns" localSheetId="17" hidden="1">#REF!</definedName>
    <definedName name="CadIns" localSheetId="1">#REF!</definedName>
    <definedName name="CadIns" localSheetId="10" hidden="1">#REF!</definedName>
    <definedName name="CadIns" localSheetId="0">#REF!</definedName>
    <definedName name="CadIns">#REF!</definedName>
    <definedName name="cadm" localSheetId="1">#REF!</definedName>
    <definedName name="cadm" localSheetId="0">#REF!</definedName>
    <definedName name="cadm">#REF!</definedName>
    <definedName name="CadSrv" localSheetId="4" hidden="1">#REF!</definedName>
    <definedName name="CadSrv" localSheetId="11" hidden="1">#REF!</definedName>
    <definedName name="CadSrv" localSheetId="9" hidden="1">#REF!</definedName>
    <definedName name="CadSrv" localSheetId="17" hidden="1">#REF!</definedName>
    <definedName name="CadSrv" localSheetId="1">#REF!</definedName>
    <definedName name="CadSrv" localSheetId="10" hidden="1">#REF!</definedName>
    <definedName name="CadSrv" localSheetId="0">#REF!</definedName>
    <definedName name="CadSrv">#REF!</definedName>
    <definedName name="CAI" localSheetId="1">#REF!</definedName>
    <definedName name="CAI" localSheetId="0">#REF!</definedName>
    <definedName name="CAI">#REF!</definedName>
    <definedName name="CALUMBI">NA()</definedName>
    <definedName name="CAMI" localSheetId="1">#REF!</definedName>
    <definedName name="CAMI" localSheetId="0">#REF!</definedName>
    <definedName name="CAMI">#REF!</definedName>
    <definedName name="CAMINHÃO_PIPA" localSheetId="1">#REF!</definedName>
    <definedName name="CAMINHÃO_PIPA" localSheetId="0">#REF!</definedName>
    <definedName name="CAMINHÃO_PIPA">#REF!</definedName>
    <definedName name="CAP" localSheetId="1">#REF!,#REF!,#REF!,#REF!,#REF!,#REF!,#REF!,#REF!,#REF!,#REF!,#REF!,#REF!,#REF!</definedName>
    <definedName name="CAP" localSheetId="0">#REF!,#REF!,#REF!,#REF!,#REF!,#REF!,#REF!,#REF!,#REF!,#REF!,#REF!,#REF!,#REF!</definedName>
    <definedName name="CAP">#REF!,#REF!,#REF!,#REF!,#REF!,#REF!,#REF!,#REF!,#REF!,#REF!,#REF!,#REF!,#REF!</definedName>
    <definedName name="CAP20W" localSheetId="1">#REF!</definedName>
    <definedName name="CAP20W" localSheetId="0">#REF!</definedName>
    <definedName name="CAP20W">#REF!</definedName>
    <definedName name="CAP20WA" localSheetId="1">#REF!</definedName>
    <definedName name="CAP20WA" localSheetId="0">#REF!</definedName>
    <definedName name="CAP20WA">#REF!</definedName>
    <definedName name="CAPA" localSheetId="4">'ADM-Resumo'!CAPA</definedName>
    <definedName name="CAPA" localSheetId="8">'ADM-Variavel'!CAPA</definedName>
    <definedName name="CAPA" localSheetId="7">'ADM-Variavel$'!CAPA</definedName>
    <definedName name="CAPA" localSheetId="6">'ADM-Vinculada'!CAPA</definedName>
    <definedName name="CAPA" localSheetId="11">'CANTEIRO CONTEINER'!CAPA</definedName>
    <definedName name="CAPA" localSheetId="9">'MANUTENÇÃO DO CANTEIRO E ACAMP.'!CAPA</definedName>
    <definedName name="CAPA" localSheetId="1">{#N/A,#N/A,TRUE,"Serviços"}</definedName>
    <definedName name="CAPA" localSheetId="10">'RELAÇÃO MÃO DE OBRA ORDINÁRIA'!CAPA</definedName>
    <definedName name="CAPA" localSheetId="0">{#N/A,#N/A,TRUE,"Serviços"}</definedName>
    <definedName name="CAPA">{#N/A,#N/A,TRUE,"Serviços"}</definedName>
    <definedName name="capa1" localSheetId="4" hidden="1">{#N/A,#N/A,TRUE,"Serviços"}</definedName>
    <definedName name="capa1" localSheetId="8" hidden="1">{#N/A,#N/A,TRUE,"Serviços"}</definedName>
    <definedName name="capa1" localSheetId="7" hidden="1">{#N/A,#N/A,TRUE,"Serviços"}</definedName>
    <definedName name="capa1" localSheetId="6" hidden="1">{#N/A,#N/A,TRUE,"Serviços"}</definedName>
    <definedName name="capa1" localSheetId="11" hidden="1">{#N/A,#N/A,TRUE,"Serviços"}</definedName>
    <definedName name="capa1" localSheetId="9" hidden="1">{#N/A,#N/A,TRUE,"Serviços"}</definedName>
    <definedName name="capa1" localSheetId="1">{#N/A,#N/A,TRUE,"Serviços"}</definedName>
    <definedName name="capa1" localSheetId="10" hidden="1">{#N/A,#N/A,TRUE,"Serviços"}</definedName>
    <definedName name="capa1" localSheetId="0">{#N/A,#N/A,TRUE,"Serviços"}</definedName>
    <definedName name="capa1">{#N/A,#N/A,TRUE,"Serviços"}</definedName>
    <definedName name="capa11" localSheetId="1">{#N/A,#N/A,TRUE,"Serviços"}</definedName>
    <definedName name="capa11" localSheetId="0">{#N/A,#N/A,TRUE,"Serviços"}</definedName>
    <definedName name="capa11">{#N/A,#N/A,TRUE,"Serviços"}</definedName>
    <definedName name="capa2" localSheetId="4" hidden="1">{#N/A,#N/A,TRUE,"Serviços"}</definedName>
    <definedName name="capa2" localSheetId="8" hidden="1">{#N/A,#N/A,TRUE,"Serviços"}</definedName>
    <definedName name="capa2" localSheetId="7" hidden="1">{#N/A,#N/A,TRUE,"Serviços"}</definedName>
    <definedName name="capa2" localSheetId="6" hidden="1">{#N/A,#N/A,TRUE,"Serviços"}</definedName>
    <definedName name="capa2" localSheetId="11" hidden="1">{#N/A,#N/A,TRUE,"Serviços"}</definedName>
    <definedName name="capa2" localSheetId="9" hidden="1">{#N/A,#N/A,TRUE,"Serviços"}</definedName>
    <definedName name="capa2" localSheetId="1">{#N/A,#N/A,TRUE,"Serviços"}</definedName>
    <definedName name="capa2" localSheetId="10" hidden="1">{#N/A,#N/A,TRUE,"Serviços"}</definedName>
    <definedName name="capa2" localSheetId="0">{#N/A,#N/A,TRUE,"Serviços"}</definedName>
    <definedName name="capa2">{#N/A,#N/A,TRUE,"Serviços"}</definedName>
    <definedName name="CAPÁ2" localSheetId="4">'ADM-Resumo'!CAPÁ2</definedName>
    <definedName name="CAPÁ2" localSheetId="8">'ADM-Variavel'!CAPÁ2</definedName>
    <definedName name="CAPÁ2" localSheetId="7">'ADM-Variavel$'!CAPÁ2</definedName>
    <definedName name="CAPÁ2" localSheetId="6">'ADM-Vinculada'!CAPÁ2</definedName>
    <definedName name="CAPÁ2" localSheetId="11">'CANTEIRO CONTEINER'!CAPÁ2</definedName>
    <definedName name="CAPÁ2" localSheetId="9">'MANUTENÇÃO DO CANTEIRO E ACAMP.'!CAPÁ2</definedName>
    <definedName name="CAPÁ2" localSheetId="10">'RELAÇÃO MÃO DE OBRA ORDINÁRIA'!CAPÁ2</definedName>
    <definedName name="CAPÁ2">#REF!</definedName>
    <definedName name="capa22" localSheetId="1">{#N/A,#N/A,TRUE,"Serviços"}</definedName>
    <definedName name="capa22" localSheetId="0">{#N/A,#N/A,TRUE,"Serviços"}</definedName>
    <definedName name="capa22">{#N/A,#N/A,TRUE,"Serviços"}</definedName>
    <definedName name="CAPAA" localSheetId="1">{#N/A,#N/A,TRUE,"Serviços"}</definedName>
    <definedName name="CAPAA" localSheetId="0">{#N/A,#N/A,TRUE,"Serviços"}</definedName>
    <definedName name="CAPAA">{#N/A,#N/A,TRUE,"Serviços"}</definedName>
    <definedName name="CAPTOTAL" localSheetId="1">#REF!</definedName>
    <definedName name="CAPTOTAL" localSheetId="0">#REF!</definedName>
    <definedName name="CAPTOTAL">#REF!</definedName>
    <definedName name="CARLA" localSheetId="4" hidden="1">{#N/A,#N/A,FALSE,"SS";#N/A,#N/A,FALSE,"TER1";#N/A,#N/A,FALSE,"TER2";#N/A,#N/A,FALSE,"TER3";#N/A,#N/A,FALSE,"TP1";#N/A,#N/A,FALSE,"TP2";#N/A,#N/A,FALSE,"TP3";#N/A,#N/A,FALSE,"DI1";#N/A,#N/A,FALSE,"DI2";#N/A,#N/A,FALSE,"DI3";#N/A,#N/A,FALSE,"DS1";#N/A,#N/A,FALSE,"DS2";#N/A,#N/A,FALSE,"CM"}</definedName>
    <definedName name="CARLA" localSheetId="8" hidden="1">{#N/A,#N/A,FALSE,"SS";#N/A,#N/A,FALSE,"TER1";#N/A,#N/A,FALSE,"TER2";#N/A,#N/A,FALSE,"TER3";#N/A,#N/A,FALSE,"TP1";#N/A,#N/A,FALSE,"TP2";#N/A,#N/A,FALSE,"TP3";#N/A,#N/A,FALSE,"DI1";#N/A,#N/A,FALSE,"DI2";#N/A,#N/A,FALSE,"DI3";#N/A,#N/A,FALSE,"DS1";#N/A,#N/A,FALSE,"DS2";#N/A,#N/A,FALSE,"CM"}</definedName>
    <definedName name="CARLA" localSheetId="7" hidden="1">{#N/A,#N/A,FALSE,"SS";#N/A,#N/A,FALSE,"TER1";#N/A,#N/A,FALSE,"TER2";#N/A,#N/A,FALSE,"TER3";#N/A,#N/A,FALSE,"TP1";#N/A,#N/A,FALSE,"TP2";#N/A,#N/A,FALSE,"TP3";#N/A,#N/A,FALSE,"DI1";#N/A,#N/A,FALSE,"DI2";#N/A,#N/A,FALSE,"DI3";#N/A,#N/A,FALSE,"DS1";#N/A,#N/A,FALSE,"DS2";#N/A,#N/A,FALSE,"CM"}</definedName>
    <definedName name="CARLA" localSheetId="6" hidden="1">{#N/A,#N/A,FALSE,"SS";#N/A,#N/A,FALSE,"TER1";#N/A,#N/A,FALSE,"TER2";#N/A,#N/A,FALSE,"TER3";#N/A,#N/A,FALSE,"TP1";#N/A,#N/A,FALSE,"TP2";#N/A,#N/A,FALSE,"TP3";#N/A,#N/A,FALSE,"DI1";#N/A,#N/A,FALSE,"DI2";#N/A,#N/A,FALSE,"DI3";#N/A,#N/A,FALSE,"DS1";#N/A,#N/A,FALSE,"DS2";#N/A,#N/A,FALSE,"CM"}</definedName>
    <definedName name="CARLA" localSheetId="11" hidden="1">{#N/A,#N/A,FALSE,"SS";#N/A,#N/A,FALSE,"TER1";#N/A,#N/A,FALSE,"TER2";#N/A,#N/A,FALSE,"TER3";#N/A,#N/A,FALSE,"TP1";#N/A,#N/A,FALSE,"TP2";#N/A,#N/A,FALSE,"TP3";#N/A,#N/A,FALSE,"DI1";#N/A,#N/A,FALSE,"DI2";#N/A,#N/A,FALSE,"DI3";#N/A,#N/A,FALSE,"DS1";#N/A,#N/A,FALSE,"DS2";#N/A,#N/A,FALSE,"CM"}</definedName>
    <definedName name="CARLA" localSheetId="9" hidden="1">{#N/A,#N/A,FALSE,"SS";#N/A,#N/A,FALSE,"TER1";#N/A,#N/A,FALSE,"TER2";#N/A,#N/A,FALSE,"TER3";#N/A,#N/A,FALSE,"TP1";#N/A,#N/A,FALSE,"TP2";#N/A,#N/A,FALSE,"TP3";#N/A,#N/A,FALSE,"DI1";#N/A,#N/A,FALSE,"DI2";#N/A,#N/A,FALSE,"DI3";#N/A,#N/A,FALSE,"DS1";#N/A,#N/A,FALSE,"DS2";#N/A,#N/A,FALSE,"CM"}</definedName>
    <definedName name="CARLA" localSheetId="10" hidden="1">{#N/A,#N/A,FALSE,"SS";#N/A,#N/A,FALSE,"TER1";#N/A,#N/A,FALSE,"TER2";#N/A,#N/A,FALSE,"TER3";#N/A,#N/A,FALSE,"TP1";#N/A,#N/A,FALSE,"TP2";#N/A,#N/A,FALSE,"TP3";#N/A,#N/A,FALSE,"DI1";#N/A,#N/A,FALSE,"DI2";#N/A,#N/A,FALSE,"DI3";#N/A,#N/A,FALSE,"DS1";#N/A,#N/A,FALSE,"DS2";#N/A,#N/A,FALSE,"CM"}</definedName>
    <definedName name="CARLA">{#N/A,#N/A,FALSE,"SS";#N/A,#N/A,FALSE,"TER1";#N/A,#N/A,FALSE,"TER2";#N/A,#N/A,FALSE,"TER3";#N/A,#N/A,FALSE,"TP1";#N/A,#N/A,FALSE,"TP2";#N/A,#N/A,FALSE,"TP3";#N/A,#N/A,FALSE,"DI1";#N/A,#N/A,FALSE,"DI2";#N/A,#N/A,FALSE,"DI3";#N/A,#N/A,FALSE,"DS1";#N/A,#N/A,FALSE,"DS2";#N/A,#N/A,FALSE,"CM"}</definedName>
    <definedName name="carlos">#N/A</definedName>
    <definedName name="CARRETEIRO" localSheetId="4">#REF!</definedName>
    <definedName name="CARRETEIRO" localSheetId="8">#REF!</definedName>
    <definedName name="CARRETEIRO" localSheetId="7">#REF!</definedName>
    <definedName name="CARRETEIRO" localSheetId="6">#REF!</definedName>
    <definedName name="CARRETEIRO" localSheetId="11">[3]!Plan1</definedName>
    <definedName name="CARRETEIRO" localSheetId="9">#REF!</definedName>
    <definedName name="CARRETEIRO" localSheetId="17">[3]!Plan1</definedName>
    <definedName name="CARRETEIRO" localSheetId="10">[3]!Plan1</definedName>
    <definedName name="CARRETEIRO">#REF!</definedName>
    <definedName name="CASH_FLOW" localSheetId="1">#REF!</definedName>
    <definedName name="CASH_FLOW" localSheetId="0">#REF!</definedName>
    <definedName name="CASH_FLOW">#REF!</definedName>
    <definedName name="CBU" localSheetId="1">#REF!</definedName>
    <definedName name="CBU" localSheetId="0">#REF!</definedName>
    <definedName name="CBU">#REF!</definedName>
    <definedName name="CBU_2">#N/A</definedName>
    <definedName name="CBU_25">#REF!</definedName>
    <definedName name="CBU_4" localSheetId="1">#REF!</definedName>
    <definedName name="CBU_4" localSheetId="0">#REF!</definedName>
    <definedName name="CBU_4">#REF!</definedName>
    <definedName name="CBUII" localSheetId="1">#REF!</definedName>
    <definedName name="CBUII" localSheetId="0">#REF!</definedName>
    <definedName name="CBUII">#REF!</definedName>
    <definedName name="CBUII_2">#N/A</definedName>
    <definedName name="CBUII_25">#REF!</definedName>
    <definedName name="CBUII_4" localSheetId="1">#REF!</definedName>
    <definedName name="CBUII_4" localSheetId="0">#REF!</definedName>
    <definedName name="CBUII_4">#REF!</definedName>
    <definedName name="CBUIII" localSheetId="1">#REF!</definedName>
    <definedName name="CBUIII" localSheetId="0">#REF!</definedName>
    <definedName name="CBUIII">#REF!</definedName>
    <definedName name="CBUQ" localSheetId="1">#REF!</definedName>
    <definedName name="CBUQ" localSheetId="0">#REF!</definedName>
    <definedName name="CBUQ">#REF!</definedName>
    <definedName name="CBUQ_2">#N/A</definedName>
    <definedName name="CBUQ_H3" localSheetId="1">#REF!</definedName>
    <definedName name="CBUQ_H3" localSheetId="0">#REF!</definedName>
    <definedName name="CBUQ_H3">#REF!</definedName>
    <definedName name="CBUQ_H3_2">#N/A</definedName>
    <definedName name="CBUQB" localSheetId="1">#REF!</definedName>
    <definedName name="CBUQB" localSheetId="0">#REF!</definedName>
    <definedName name="CBUQB">#REF!</definedName>
    <definedName name="CBUQB_2">#N/A</definedName>
    <definedName name="CBUQB_25">#REF!</definedName>
    <definedName name="CBUQB_4" localSheetId="1">#REF!</definedName>
    <definedName name="CBUQB_4" localSheetId="0">#REF!</definedName>
    <definedName name="CBUQB_4">#REF!</definedName>
    <definedName name="CBUQBB" localSheetId="1">#REF!</definedName>
    <definedName name="CBUQBB" localSheetId="0">#REF!</definedName>
    <definedName name="CBUQBB">#REF!</definedName>
    <definedName name="CBUQc" localSheetId="1">#REF!</definedName>
    <definedName name="CBUQc" localSheetId="0">#REF!</definedName>
    <definedName name="CBUQc">#REF!</definedName>
    <definedName name="CBUQc_2">#N/A</definedName>
    <definedName name="CBUQc_25">#REF!</definedName>
    <definedName name="CBUQc_4" localSheetId="1">#REF!</definedName>
    <definedName name="CBUQc_4" localSheetId="0">#REF!</definedName>
    <definedName name="CBUQc_4">#REF!</definedName>
    <definedName name="CBUQcc" localSheetId="1">#REF!</definedName>
    <definedName name="CBUQcc" localSheetId="0">#REF!</definedName>
    <definedName name="CBUQcc">#REF!</definedName>
    <definedName name="CBUU" localSheetId="1">#REF!</definedName>
    <definedName name="CBUU" localSheetId="0">#REF!</definedName>
    <definedName name="CBUU">#REF!</definedName>
    <definedName name="CC" localSheetId="1">#REF!</definedName>
    <definedName name="CC" localSheetId="0">#REF!</definedName>
    <definedName name="çç" localSheetId="1">#REF!</definedName>
    <definedName name="çç" localSheetId="0">#REF!</definedName>
    <definedName name="çç">#REF!</definedName>
    <definedName name="çç_30" localSheetId="1">#REF!</definedName>
    <definedName name="çç_30" localSheetId="0">#REF!</definedName>
    <definedName name="çç_30">#REF!</definedName>
    <definedName name="çç_38" localSheetId="1">#REF!</definedName>
    <definedName name="çç_38" localSheetId="0">#REF!</definedName>
    <definedName name="çç_38">#REF!</definedName>
    <definedName name="CC709_10">#N/A</definedName>
    <definedName name="CC709_11">#N/A</definedName>
    <definedName name="CC709_12">#N/A</definedName>
    <definedName name="CC709_13">#N/A</definedName>
    <definedName name="CC709_14">#N/A</definedName>
    <definedName name="CC709_15">#N/A</definedName>
    <definedName name="CC709_16">#N/A</definedName>
    <definedName name="CC709_17">#N/A</definedName>
    <definedName name="CC709_18">#N/A</definedName>
    <definedName name="CC709_2">#N/A</definedName>
    <definedName name="CC709_5">#N/A</definedName>
    <definedName name="CC709_6">#N/A</definedName>
    <definedName name="CC709_7">#N/A</definedName>
    <definedName name="CC709_8">#N/A</definedName>
    <definedName name="CC709_9">#N/A</definedName>
    <definedName name="CCARR" localSheetId="1">#REF!</definedName>
    <definedName name="CCARR" localSheetId="0">#REF!</definedName>
    <definedName name="CCARR">#REF!</definedName>
    <definedName name="ccc" localSheetId="1">#REF!</definedName>
    <definedName name="ccc" localSheetId="0">#REF!</definedName>
    <definedName name="ccc">#REF!</definedName>
    <definedName name="ççç">{#N/A,#N/A,FALSE,"QUADRO 10";#N/A,#N/A,FALSE,"QUADRO 11";#N/A,#N/A,FALSE,"QUADRO 12";#N/A,#N/A,FALSE,"QUADRO 13";#N/A,#N/A,FALSE,"QUADRO 14";#N/A,#N/A,FALSE,"QUADRO 16";#N/A,#N/A,FALSE,"QUADRO 17";#N/A,#N/A,FALSE,"QUADRO 18";#N/A,#N/A,FALSE,"QUADRO 19";#N/A,#N/A,FALSE,"QUADRO 20";#N/A,#N/A,FALSE,"QUADRO 21";#N/A,#N/A,FALSE,"QUADRO 19A";#N/A,#N/A,FALSE,"QUADRO 19B";#N/A,#N/A,FALSE,"DEMONS.DESPESAS";#N/A,#N/A,FALSE,"ENCARGOS 79,12 %";#N/A,#N/A,FALSE,"ENCARGOS 15,0%"}</definedName>
    <definedName name="CCCCCCC" localSheetId="4">'ADM-Resumo'!CCCCCCC</definedName>
    <definedName name="CCCCCCC" localSheetId="8">'ADM-Variavel'!CCCCCCC</definedName>
    <definedName name="CCCCCCC" localSheetId="7">'ADM-Variavel$'!CCCCCCC</definedName>
    <definedName name="CCCCCCC" localSheetId="6">'ADM-Vinculada'!CCCCCCC</definedName>
    <definedName name="CCCCCCC" localSheetId="11">'CANTEIRO CONTEINER'!CCCCCCC</definedName>
    <definedName name="CCCCCCC" localSheetId="9">'MANUTENÇÃO DO CANTEIRO E ACAMP.'!CCCCCCC</definedName>
    <definedName name="CCCCCCC" localSheetId="10">'RELAÇÃO MÃO DE OBRA ORDINÁRIA'!CCCCCCC</definedName>
    <definedName name="CCCCCCC">#REF!</definedName>
    <definedName name="CCCCCCCC" localSheetId="4" hidden="1">{#N/A,#N/A,FALSE,"Plan1"}</definedName>
    <definedName name="CCCCCCCC" localSheetId="8" hidden="1">{#N/A,#N/A,FALSE,"Plan1"}</definedName>
    <definedName name="CCCCCCCC" localSheetId="7" hidden="1">{#N/A,#N/A,FALSE,"Plan1"}</definedName>
    <definedName name="CCCCCCCC" localSheetId="6" hidden="1">{#N/A,#N/A,FALSE,"Plan1"}</definedName>
    <definedName name="CCCCCCCC" localSheetId="11" hidden="1">{#N/A,#N/A,FALSE,"Plan1"}</definedName>
    <definedName name="CCCCCCCC" localSheetId="9" hidden="1">{#N/A,#N/A,FALSE,"Plan1"}</definedName>
    <definedName name="CCCCCCCC" localSheetId="1">{#N/A,#N/A,FALSE,"Plan1"}</definedName>
    <definedName name="CCCCCCCC" localSheetId="10" hidden="1">{#N/A,#N/A,FALSE,"Plan1"}</definedName>
    <definedName name="CCCCCCCC" localSheetId="0">{#N/A,#N/A,FALSE,"Plan1"}</definedName>
    <definedName name="CCCCCCCC">{#N/A,#N/A,FALSE,"Plan1"}</definedName>
    <definedName name="CCCCCCCCCCC">#N/A</definedName>
    <definedName name="CCCCCCCCCCC_25">#N/A</definedName>
    <definedName name="cch">#N/A</definedName>
    <definedName name="CCM" localSheetId="1">#REF!</definedName>
    <definedName name="CCM" localSheetId="0">#REF!</definedName>
    <definedName name="CCM">#REF!</definedName>
    <definedName name="CCP" localSheetId="1">#REF!</definedName>
    <definedName name="CCP" localSheetId="0">#REF!</definedName>
    <definedName name="CCP">#REF!</definedName>
    <definedName name="CCPW" localSheetId="1">#REF!</definedName>
    <definedName name="CCPW" localSheetId="0">#REF!</definedName>
    <definedName name="CCPW">#REF!</definedName>
    <definedName name="CCPWA" localSheetId="1">#REF!</definedName>
    <definedName name="CCPWA" localSheetId="0">#REF!</definedName>
    <definedName name="CCPWA">#REF!</definedName>
    <definedName name="CD" localSheetId="1">#REF!</definedName>
    <definedName name="CD" localSheetId="0">#REF!</definedName>
    <definedName name="CD">#REF!</definedName>
    <definedName name="CD110PI" localSheetId="1">#REF!</definedName>
    <definedName name="CD110PI" localSheetId="0">#REF!</definedName>
    <definedName name="CD110PI">#REF!</definedName>
    <definedName name="CD110PI_2">#N/A</definedName>
    <definedName name="CD110R" localSheetId="1">#REF!</definedName>
    <definedName name="CD110R" localSheetId="0">#REF!</definedName>
    <definedName name="CD110R">#REF!</definedName>
    <definedName name="CD110R_2">#N/A</definedName>
    <definedName name="CD316PI" localSheetId="1">#REF!</definedName>
    <definedName name="CD316PI" localSheetId="0">#REF!</definedName>
    <definedName name="CD316PI">#REF!</definedName>
    <definedName name="CD316PI_2">#N/A</definedName>
    <definedName name="CD316R" localSheetId="1">#REF!</definedName>
    <definedName name="CD316R" localSheetId="0">#REF!</definedName>
    <definedName name="CD316R">#REF!</definedName>
    <definedName name="CD316R_2">#N/A</definedName>
    <definedName name="CD97A" localSheetId="1">#REF!</definedName>
    <definedName name="CD97A" localSheetId="0">#REF!</definedName>
    <definedName name="CD97A">#REF!</definedName>
    <definedName name="CD97AW" localSheetId="1">#REF!</definedName>
    <definedName name="CD97AW" localSheetId="0">#REF!</definedName>
    <definedName name="CD97AW">#REF!</definedName>
    <definedName name="CDF" localSheetId="1">#REF!</definedName>
    <definedName name="CDF" localSheetId="0">#REF!</definedName>
    <definedName name="CDF">#REF!</definedName>
    <definedName name="cdfersfs">#N/A</definedName>
    <definedName name="CDP" localSheetId="1">#REF!</definedName>
    <definedName name="CDP" localSheetId="0">#REF!</definedName>
    <definedName name="CDP">#REF!</definedName>
    <definedName name="CDPP" localSheetId="1">#REF!</definedName>
    <definedName name="CDPP" localSheetId="0">#REF!</definedName>
    <definedName name="CDPP">#REF!</definedName>
    <definedName name="CdQtEqA">2</definedName>
    <definedName name="CdQtEqP">2</definedName>
    <definedName name="CdQtMoA">2</definedName>
    <definedName name="CdQtMoP">2</definedName>
    <definedName name="CdQtMpA">5</definedName>
    <definedName name="CdQtMpP">5</definedName>
    <definedName name="CdQtTrA">2</definedName>
    <definedName name="CdQtTrP">2</definedName>
    <definedName name="CDW" localSheetId="1">#REF!</definedName>
    <definedName name="CDW" localSheetId="0">#REF!</definedName>
    <definedName name="CDW">#REF!</definedName>
    <definedName name="CDWA" localSheetId="1">#REF!</definedName>
    <definedName name="CDWA" localSheetId="0">#REF!</definedName>
    <definedName name="CDWA">#REF!</definedName>
    <definedName name="CELSO">#N/A</definedName>
    <definedName name="CELSO_25">#N/A</definedName>
    <definedName name="CEOP">#REF!</definedName>
    <definedName name="CERTVRTVBT">#N/A</definedName>
    <definedName name="CERTVRTVRBVTT">#N/A</definedName>
    <definedName name="cfde">#N/A</definedName>
    <definedName name="CGF" localSheetId="4">#REF!</definedName>
    <definedName name="CGF" localSheetId="8">#REF!</definedName>
    <definedName name="CGF" localSheetId="7">#REF!</definedName>
    <definedName name="CGF" localSheetId="6">#REF!</definedName>
    <definedName name="CGF" localSheetId="11">[3]!Plan1</definedName>
    <definedName name="CGF" localSheetId="9">#REF!</definedName>
    <definedName name="CGF" localSheetId="17">[3]!Plan1</definedName>
    <definedName name="CGF" localSheetId="10">[3]!Plan1</definedName>
    <definedName name="CGF">#REF!</definedName>
    <definedName name="cghvhn">#N/A</definedName>
    <definedName name="Chave" localSheetId="4" hidden="1">#REF!</definedName>
    <definedName name="Chave" localSheetId="11" hidden="1">#REF!</definedName>
    <definedName name="Chave" localSheetId="9" hidden="1">#REF!</definedName>
    <definedName name="Chave" localSheetId="17" hidden="1">#REF!</definedName>
    <definedName name="Chave" localSheetId="1">#REF!</definedName>
    <definedName name="Chave" localSheetId="10" hidden="1">#REF!</definedName>
    <definedName name="Chave" localSheetId="0">#REF!</definedName>
    <definedName name="Chave">#REF!</definedName>
    <definedName name="Chave1" localSheetId="4" hidden="1">#REF!</definedName>
    <definedName name="Chave1" localSheetId="11" hidden="1">#REF!</definedName>
    <definedName name="Chave1" localSheetId="9" hidden="1">#REF!</definedName>
    <definedName name="Chave1" localSheetId="17" hidden="1">#REF!</definedName>
    <definedName name="Chave1" localSheetId="1">#REF!</definedName>
    <definedName name="Chave1" localSheetId="10" hidden="1">#REF!</definedName>
    <definedName name="Chave1" localSheetId="0">#REF!</definedName>
    <definedName name="Chave1">#REF!</definedName>
    <definedName name="CIA_AEREA" localSheetId="1">#REF!</definedName>
    <definedName name="CIA_AEREA" localSheetId="0">#REF!</definedName>
    <definedName name="CIA_AEREA">#REF!</definedName>
    <definedName name="CIFixa">#REF!</definedName>
    <definedName name="citotal">#REF!</definedName>
    <definedName name="CIvar">#REF!</definedName>
    <definedName name="Clas" localSheetId="4" hidden="1">MAX(LEN(#REF!))</definedName>
    <definedName name="Clas" localSheetId="11" hidden="1">MAX(LEN(#REF!))</definedName>
    <definedName name="Clas" localSheetId="9" hidden="1">MAX(LEN(#REF!))</definedName>
    <definedName name="Clas" localSheetId="17" hidden="1">MAX(LEN(#REF!))</definedName>
    <definedName name="Clas" localSheetId="1">MAX(LEN(#REF!))</definedName>
    <definedName name="Clas" localSheetId="10" hidden="1">MAX(LEN(#REF!))</definedName>
    <definedName name="Clas" localSheetId="0">MAX(LEN(#REF!))</definedName>
    <definedName name="Clas">MAX(LEN(#REF!))</definedName>
    <definedName name="Cliente" localSheetId="1">#REF!</definedName>
    <definedName name="Cliente" localSheetId="0">#REF!</definedName>
    <definedName name="Cliente">#REF!</definedName>
    <definedName name="çlkçlklk">#REF!</definedName>
    <definedName name="Cls">#N/A</definedName>
    <definedName name="CM" localSheetId="1">#REF!</definedName>
    <definedName name="CM" localSheetId="0">#REF!</definedName>
    <definedName name="CM">#REF!</definedName>
    <definedName name="CM30W" localSheetId="1">#REF!</definedName>
    <definedName name="CM30W" localSheetId="0">#REF!</definedName>
    <definedName name="CM30W">#REF!</definedName>
    <definedName name="CM30WA" localSheetId="1">#REF!</definedName>
    <definedName name="CM30WA" localSheetId="0">#REF!</definedName>
    <definedName name="CM30WA">#REF!</definedName>
    <definedName name="CMN" localSheetId="1">#REF!</definedName>
    <definedName name="CMN" localSheetId="0">#REF!</definedName>
    <definedName name="CMN">#REF!</definedName>
    <definedName name="CMTOTAL" localSheetId="1">#REF!</definedName>
    <definedName name="CMTOTAL" localSheetId="0">#REF!</definedName>
    <definedName name="CMTOTAL">#REF!</definedName>
    <definedName name="CMW" localSheetId="1">#REF!</definedName>
    <definedName name="CMW" localSheetId="0">#REF!</definedName>
    <definedName name="CMW">#REF!</definedName>
    <definedName name="CMWA" localSheetId="1">#REF!</definedName>
    <definedName name="CMWA" localSheetId="0">#REF!</definedName>
    <definedName name="CMWA">#REF!</definedName>
    <definedName name="cnufvtgfdc">#N/A</definedName>
    <definedName name="co" localSheetId="4">#N/A</definedName>
    <definedName name="co" localSheetId="8">#N/A</definedName>
    <definedName name="co" localSheetId="7">#N/A</definedName>
    <definedName name="co" localSheetId="6">#N/A</definedName>
    <definedName name="co" localSheetId="11">Plan1</definedName>
    <definedName name="co" localSheetId="9">#N/A</definedName>
    <definedName name="co" localSheetId="17">[0]!Plan1</definedName>
    <definedName name="co" localSheetId="10">[0]!Plan1</definedName>
    <definedName name="co">#N/A</definedName>
    <definedName name="Cod" localSheetId="4" hidden="1">#REF!</definedName>
    <definedName name="Cod" localSheetId="11" hidden="1">#REF!</definedName>
    <definedName name="Cod" localSheetId="9" hidden="1">#REF!</definedName>
    <definedName name="Cod" localSheetId="17" hidden="1">#REF!</definedName>
    <definedName name="Cod" localSheetId="1">#REF!</definedName>
    <definedName name="Cod" localSheetId="10" hidden="1">#REF!</definedName>
    <definedName name="Cod" localSheetId="0">#REF!</definedName>
    <definedName name="Cod">#REF!</definedName>
    <definedName name="Cód.">'[15]TPU-MARÇO_2002'!$B$2:$B$1965</definedName>
    <definedName name="cod.1" localSheetId="1">#REF!</definedName>
    <definedName name="cod.1" localSheetId="0">#REF!</definedName>
    <definedName name="cod.1">#REF!</definedName>
    <definedName name="cod.2" localSheetId="1">#REF!</definedName>
    <definedName name="cod.2" localSheetId="0">#REF!</definedName>
    <definedName name="cod.2">#REF!</definedName>
    <definedName name="Cód.3" localSheetId="1">#REF!</definedName>
    <definedName name="Cód.3" localSheetId="0">#REF!</definedName>
    <definedName name="Cód.3">#REF!</definedName>
    <definedName name="Cód.4">'[15]TPU-MARÇO_2002'!$D$2:$D$1965</definedName>
    <definedName name="Cód.Equip." localSheetId="1">#REF!</definedName>
    <definedName name="Cód.Equip." localSheetId="0">#REF!</definedName>
    <definedName name="Cód.Equip.">#REF!</definedName>
    <definedName name="Cod.Modal" localSheetId="1">#REF!</definedName>
    <definedName name="Cod.Modal" localSheetId="0">#REF!</definedName>
    <definedName name="Cod.Modal">#REF!</definedName>
    <definedName name="Cód.SER">'[15]TPU-MARÇO_2002'!$H$2:$H$20</definedName>
    <definedName name="Cód.serv." localSheetId="1">#REF!</definedName>
    <definedName name="Cód.serv." localSheetId="0">#REF!</definedName>
    <definedName name="Cód.serv.">#REF!</definedName>
    <definedName name="Codigo" localSheetId="4" hidden="1">#REF!</definedName>
    <definedName name="Codigo" localSheetId="11" hidden="1">#REF!</definedName>
    <definedName name="Codigo" localSheetId="9" hidden="1">#REF!</definedName>
    <definedName name="Codigo" localSheetId="17" hidden="1">#REF!</definedName>
    <definedName name="Codigo" localSheetId="1">#REF!</definedName>
    <definedName name="Codigo" localSheetId="10" hidden="1">#REF!</definedName>
    <definedName name="Codigo" localSheetId="0">#REF!</definedName>
    <definedName name="Codigo">#REF!</definedName>
    <definedName name="Código" localSheetId="1">#REF!</definedName>
    <definedName name="Código" localSheetId="0">#REF!</definedName>
    <definedName name="Código">#REF!</definedName>
    <definedName name="CodModal" localSheetId="1">#REF!</definedName>
    <definedName name="CodModal" localSheetId="0">#REF!</definedName>
    <definedName name="CodModal">#REF!</definedName>
    <definedName name="COEF">#REF!</definedName>
    <definedName name="Col" localSheetId="1">#REF!</definedName>
    <definedName name="Col" localSheetId="0">#REF!</definedName>
    <definedName name="Col">#REF!</definedName>
    <definedName name="Coluna" localSheetId="4" hidden="1">#REF!</definedName>
    <definedName name="Coluna" localSheetId="11" hidden="1">#REF!</definedName>
    <definedName name="Coluna" localSheetId="9" hidden="1">#REF!</definedName>
    <definedName name="Coluna" localSheetId="17" hidden="1">#REF!</definedName>
    <definedName name="coluna" localSheetId="1">#REF!</definedName>
    <definedName name="Coluna" localSheetId="10" hidden="1">#REF!</definedName>
    <definedName name="coluna" localSheetId="0">#REF!</definedName>
    <definedName name="Coluna">#REF!</definedName>
    <definedName name="com">#REF!</definedName>
    <definedName name="COMBUSTIVEL" localSheetId="4">#REF!</definedName>
    <definedName name="COMBUSTIVEL" localSheetId="8">#REF!</definedName>
    <definedName name="COMBUSTIVEL" localSheetId="7">#REF!</definedName>
    <definedName name="COMBUSTIVEL" localSheetId="6">#REF!</definedName>
    <definedName name="COMBUSTIVEL" localSheetId="11">[3]!Plan1</definedName>
    <definedName name="COMBUSTIVEL" localSheetId="9">#REF!</definedName>
    <definedName name="COMBUSTIVEL" localSheetId="17">[3]!Plan1</definedName>
    <definedName name="COMBUSTIVEL" localSheetId="10">[3]!Plan1</definedName>
    <definedName name="COMBUSTIVEL">#REF!</definedName>
    <definedName name="COMBUSTIVEL_10">#N/A</definedName>
    <definedName name="COMBUSTIVEL_11">#N/A</definedName>
    <definedName name="COMBUSTIVEL_12">#N/A</definedName>
    <definedName name="COMBUSTIVEL_13">#N/A</definedName>
    <definedName name="COMBUSTIVEL_14">#N/A</definedName>
    <definedName name="COMBUSTIVEL_15">#N/A</definedName>
    <definedName name="COMBUSTIVEL_16">#N/A</definedName>
    <definedName name="COMBUSTIVEL_17">#N/A</definedName>
    <definedName name="COMBUSTIVEL_18">#N/A</definedName>
    <definedName name="COMBUSTIVEL_2">#N/A</definedName>
    <definedName name="COMBUSTIVEL_5">#N/A</definedName>
    <definedName name="COMBUSTIVEL_6">#N/A</definedName>
    <definedName name="COMBUSTIVEL_7">#N/A</definedName>
    <definedName name="COMBUSTIVEL_8">#N/A</definedName>
    <definedName name="COMBUSTIVEL_9">#N/A</definedName>
    <definedName name="COMBUSTIVEL1" localSheetId="4">#REF!</definedName>
    <definedName name="COMBUSTIVEL1" localSheetId="8">#REF!</definedName>
    <definedName name="COMBUSTIVEL1" localSheetId="7">#REF!</definedName>
    <definedName name="COMBUSTIVEL1" localSheetId="6">#REF!</definedName>
    <definedName name="COMBUSTIVEL1" localSheetId="11">[3]!Plan1</definedName>
    <definedName name="COMBUSTIVEL1" localSheetId="9">#REF!</definedName>
    <definedName name="COMBUSTIVEL1" localSheetId="17">[3]!Plan1</definedName>
    <definedName name="COMBUSTIVEL1" localSheetId="10">[3]!Plan1</definedName>
    <definedName name="COMBUSTIVEL1">#REF!</definedName>
    <definedName name="COMBUSTIVEL1_10">#N/A</definedName>
    <definedName name="COMBUSTIVEL1_11">#N/A</definedName>
    <definedName name="COMBUSTIVEL1_12">#N/A</definedName>
    <definedName name="COMBUSTIVEL1_13">#N/A</definedName>
    <definedName name="COMBUSTIVEL1_14">#N/A</definedName>
    <definedName name="COMBUSTIVEL1_15">#N/A</definedName>
    <definedName name="COMBUSTIVEL1_16">#N/A</definedName>
    <definedName name="COMBUSTIVEL1_17">#N/A</definedName>
    <definedName name="COMBUSTIVEL1_18">#N/A</definedName>
    <definedName name="COMBUSTIVEL1_2">#N/A</definedName>
    <definedName name="COMBUSTIVEL1_5">#N/A</definedName>
    <definedName name="COMBUSTIVEL1_6">#N/A</definedName>
    <definedName name="COMBUSTIVEL1_7">#N/A</definedName>
    <definedName name="COMBUSTIVEL1_8">#N/A</definedName>
    <definedName name="COMBUSTIVEL1_9">#N/A</definedName>
    <definedName name="Comp" localSheetId="4" hidden="1">#REF!</definedName>
    <definedName name="Comp" localSheetId="11" hidden="1">#REF!</definedName>
    <definedName name="Comp" localSheetId="9" hidden="1">#REF!</definedName>
    <definedName name="Comp" localSheetId="17" hidden="1">#REF!</definedName>
    <definedName name="Comp" localSheetId="1">#REF!</definedName>
    <definedName name="Comp" localSheetId="10" hidden="1">#REF!</definedName>
    <definedName name="Comp" localSheetId="0">#REF!</definedName>
    <definedName name="Comp">#REF!</definedName>
    <definedName name="Comp_Área_Vol.">#REF!</definedName>
    <definedName name="Comp_Área_Vol._2">#N/A</definedName>
    <definedName name="Comp_Área_Vol._25">#REF!</definedName>
    <definedName name="COMP034">#REF!</definedName>
    <definedName name="compeqp" localSheetId="1">#REF!</definedName>
    <definedName name="compeqp" localSheetId="0">#REF!</definedName>
    <definedName name="compeqp">#REF!</definedName>
    <definedName name="COMPOSICAO">#REF!</definedName>
    <definedName name="COMPOSICAORIP">#REF!</definedName>
    <definedName name="COMS">#N/A</definedName>
    <definedName name="COMS_24">NA()</definedName>
    <definedName name="COMS_25">NA()</definedName>
    <definedName name="COMS_26">NA()</definedName>
    <definedName name="COMS_27">NA()</definedName>
    <definedName name="COMS_28">NA()</definedName>
    <definedName name="COMS_3">NA()</definedName>
    <definedName name="COMS_5">NA()</definedName>
    <definedName name="COMS_6">NA()</definedName>
    <definedName name="COMS_7">NA()</definedName>
    <definedName name="CON" localSheetId="1">#REF!</definedName>
    <definedName name="CON" localSheetId="0">#REF!</definedName>
    <definedName name="CONA">#N/A</definedName>
    <definedName name="CONA_24">NA()</definedName>
    <definedName name="CONA_25">NA()</definedName>
    <definedName name="CONA_26">NA()</definedName>
    <definedName name="CONA_27">NA()</definedName>
    <definedName name="CONA_28">NA()</definedName>
    <definedName name="CONA_3">NA()</definedName>
    <definedName name="CONA_5">NA()</definedName>
    <definedName name="CONA_6">NA()</definedName>
    <definedName name="CONA_7">NA()</definedName>
    <definedName name="CONC_17">NA()</definedName>
    <definedName name="CONC_18">NA()</definedName>
    <definedName name="CONC_19">NA()</definedName>
    <definedName name="CONC_EMI_19">"$#REF!.$#REF!$#REF!:$#REF!$#REF!"</definedName>
    <definedName name="concorrentes" localSheetId="0">{#N/A,#N/A,FALSE,"Cronograma";#N/A,#N/A,FALSE,"Cronogr. 2"}</definedName>
    <definedName name="concorrentes">{#N/A,#N/A,FALSE,"Cronograma";#N/A,#N/A,FALSE,"Cronogr. 2"}</definedName>
    <definedName name="CONDUTORES" localSheetId="1">#REF!</definedName>
    <definedName name="CONDUTORES" localSheetId="0">#REF!</definedName>
    <definedName name="CONDUTORES">#REF!</definedName>
    <definedName name="Cons" localSheetId="4">#REF!</definedName>
    <definedName name="Cons" localSheetId="8">#REF!</definedName>
    <definedName name="Cons" localSheetId="7">#REF!</definedName>
    <definedName name="Cons" localSheetId="6">#REF!</definedName>
    <definedName name="Cons" localSheetId="11">[3]!Plan1</definedName>
    <definedName name="Cons" localSheetId="9">#REF!</definedName>
    <definedName name="Cons" localSheetId="17">[3]!Plan1</definedName>
    <definedName name="Cons" localSheetId="10">[3]!Plan1</definedName>
    <definedName name="Cons">#REF!</definedName>
    <definedName name="Cons_24">NA()</definedName>
    <definedName name="Cons_25">NA()</definedName>
    <definedName name="Cons_26">NA()</definedName>
    <definedName name="Cons_27">NA()</definedName>
    <definedName name="Cons_28">NA()</definedName>
    <definedName name="Cons_6">NA()</definedName>
    <definedName name="Cons_7">NA()</definedName>
    <definedName name="Cons_8">NA()</definedName>
    <definedName name="CONS1">#N/A</definedName>
    <definedName name="CONS1_24">NA()</definedName>
    <definedName name="CONS1_25">NA()</definedName>
    <definedName name="CONS1_26">NA()</definedName>
    <definedName name="CONS1_27">NA()</definedName>
    <definedName name="CONS1_28">NA()</definedName>
    <definedName name="CONS1_3">NA()</definedName>
    <definedName name="CONS1_5">NA()</definedName>
    <definedName name="CONS1_6">NA()</definedName>
    <definedName name="CONS1_7">NA()</definedName>
    <definedName name="CONSUMO" localSheetId="4">#REF!</definedName>
    <definedName name="CONSUMO" localSheetId="8">#REF!</definedName>
    <definedName name="CONSUMO" localSheetId="7">#REF!</definedName>
    <definedName name="CONSUMO" localSheetId="6">#REF!</definedName>
    <definedName name="CONSUMO" localSheetId="11">[3]!Plan1</definedName>
    <definedName name="CONSUMO" localSheetId="9">#REF!</definedName>
    <definedName name="CONSUMO" localSheetId="17">[3]!Plan1</definedName>
    <definedName name="CONSUMO" localSheetId="10">[3]!Plan1</definedName>
    <definedName name="CONSUMO">#REF!</definedName>
    <definedName name="consumo.2" localSheetId="1">#REF!</definedName>
    <definedName name="consumo.2" localSheetId="0">#REF!</definedName>
    <definedName name="consumo.2">#REF!</definedName>
    <definedName name="CONSUMO_10">#N/A</definedName>
    <definedName name="CONSUMO_11">#N/A</definedName>
    <definedName name="CONSUMO_12">#N/A</definedName>
    <definedName name="CONSUMO_13">#N/A</definedName>
    <definedName name="CONSUMO_14">#N/A</definedName>
    <definedName name="CONSUMO_15">#N/A</definedName>
    <definedName name="CONSUMO_16">#N/A</definedName>
    <definedName name="CONSUMO_17">#N/A</definedName>
    <definedName name="CONSUMO_18">#N/A</definedName>
    <definedName name="CONSUMO_2">#N/A</definedName>
    <definedName name="consumo_24">NA()</definedName>
    <definedName name="consumo_25">NA()</definedName>
    <definedName name="consumo_26">NA()</definedName>
    <definedName name="consumo_27">NA()</definedName>
    <definedName name="consumo_28">NA()</definedName>
    <definedName name="CONSUMO_5">#N/A</definedName>
    <definedName name="consumo_6">NA()</definedName>
    <definedName name="consumo_7">NA()</definedName>
    <definedName name="consumo_8">NA()</definedName>
    <definedName name="CONSUMO_9">#N/A</definedName>
    <definedName name="consumo2" localSheetId="4">#REF!</definedName>
    <definedName name="consumo2" localSheetId="8">#REF!</definedName>
    <definedName name="consumo2" localSheetId="7">#REF!</definedName>
    <definedName name="consumo2" localSheetId="6">#REF!</definedName>
    <definedName name="consumo2" localSheetId="11">[3]!Plan1</definedName>
    <definedName name="consumo2" localSheetId="9">#REF!</definedName>
    <definedName name="consumo2" localSheetId="17">[3]!Plan1</definedName>
    <definedName name="consumo2" localSheetId="10">[3]!Plan1</definedName>
    <definedName name="consumo2">#REF!</definedName>
    <definedName name="Consumodemateriais___0">#N/A</definedName>
    <definedName name="Consumodemateriais_10">NA()</definedName>
    <definedName name="Consumodemateriais_11">#N/A</definedName>
    <definedName name="Consumodemateriais_12">NA()</definedName>
    <definedName name="Consumodemateriais_13">NA()</definedName>
    <definedName name="Consumodemateriais_14">NA()</definedName>
    <definedName name="Consumodemateriais_15">#N/A</definedName>
    <definedName name="Consumodemateriais_16">#N/A</definedName>
    <definedName name="Consumodemateriais_17">#N/A</definedName>
    <definedName name="Consumodemateriais_18">#N/A</definedName>
    <definedName name="Consumodemateriais_2">NA()</definedName>
    <definedName name="Consumodemateriais_24">NA()</definedName>
    <definedName name="Consumodemateriais_25">NA()</definedName>
    <definedName name="Consumodemateriais_26">NA()</definedName>
    <definedName name="Consumodemateriais_27">NA()</definedName>
    <definedName name="Consumodemateriais_28">NA()</definedName>
    <definedName name="Consumodemateriais_3">NA()</definedName>
    <definedName name="Consumodemateriais_4">NA()</definedName>
    <definedName name="Consumodemateriais_5">NA()</definedName>
    <definedName name="Consumodemateriais_6">#N/A</definedName>
    <definedName name="Consumodemateriais_7">NA()</definedName>
    <definedName name="Consumodemateriais_8">NA()</definedName>
    <definedName name="Consumodemateriais_9">#N/A</definedName>
    <definedName name="CONT" localSheetId="4">#REF!</definedName>
    <definedName name="CONT" localSheetId="8">#REF!</definedName>
    <definedName name="CONT" localSheetId="7">#REF!</definedName>
    <definedName name="CONT" localSheetId="6">#REF!</definedName>
    <definedName name="CONT" localSheetId="11">[3]!Plan1</definedName>
    <definedName name="CONT" localSheetId="9">#REF!</definedName>
    <definedName name="CONT" localSheetId="17">[3]!Plan1</definedName>
    <definedName name="CONT" localSheetId="1">#REF!</definedName>
    <definedName name="CONT" localSheetId="10">[3]!Plan1</definedName>
    <definedName name="CONT" localSheetId="0">#REF!</definedName>
    <definedName name="CONT">#REF!</definedName>
    <definedName name="CONTA">#N/A</definedName>
    <definedName name="CONTADOR">NA()</definedName>
    <definedName name="ControleCOmb">NA()</definedName>
    <definedName name="COR" localSheetId="1">#REF!</definedName>
    <definedName name="COR" localSheetId="0">#REF!</definedName>
    <definedName name="COR">#REF!</definedName>
    <definedName name="COTACAO">{#N/A,#N/A,TRUE,"Serviços"}</definedName>
    <definedName name="cotação">#REF!</definedName>
    <definedName name="CPAV">#REF!</definedName>
    <definedName name="CpuAux" localSheetId="4" hidden="1">#REF!</definedName>
    <definedName name="CpuAux" localSheetId="11" hidden="1">#REF!</definedName>
    <definedName name="CpuAux" localSheetId="9" hidden="1">#REF!</definedName>
    <definedName name="CpuAux" localSheetId="17" hidden="1">#REF!</definedName>
    <definedName name="CpuAux" localSheetId="1">#REF!</definedName>
    <definedName name="CpuAux" localSheetId="10" hidden="1">#REF!</definedName>
    <definedName name="CpuAux" localSheetId="0">#REF!</definedName>
    <definedName name="CpuAux">#REF!</definedName>
    <definedName name="CPUBET" localSheetId="1">#REF!</definedName>
    <definedName name="CPUBET" localSheetId="0">#REF!</definedName>
    <definedName name="CPUBET">#REF!</definedName>
    <definedName name="CPUOAC" localSheetId="1">#REF!</definedName>
    <definedName name="CPUOAC" localSheetId="0">#REF!</definedName>
    <definedName name="CPUOAC">#REF!</definedName>
    <definedName name="CPUOAE" localSheetId="1">#REF!</definedName>
    <definedName name="CPUOAE" localSheetId="0">#REF!</definedName>
    <definedName name="CPUOAE">#REF!</definedName>
    <definedName name="CPUPAV" localSheetId="1">#REF!</definedName>
    <definedName name="CPUPAV" localSheetId="0">#REF!</definedName>
    <definedName name="CPUPAV">#REF!</definedName>
    <definedName name="CPUs" localSheetId="4" hidden="1">#REF!</definedName>
    <definedName name="CPUs" localSheetId="11" hidden="1">#REF!</definedName>
    <definedName name="CPUs" localSheetId="9" hidden="1">#REF!</definedName>
    <definedName name="CPUs" localSheetId="17" hidden="1">#REF!</definedName>
    <definedName name="CPUs" localSheetId="1">#REF!</definedName>
    <definedName name="CPUs" localSheetId="10" hidden="1">#REF!</definedName>
    <definedName name="CPUs" localSheetId="0">#REF!</definedName>
    <definedName name="CPUs">#REF!</definedName>
    <definedName name="CPUSERCOMPL" localSheetId="1">#REF!</definedName>
    <definedName name="CPUSERCOMPL" localSheetId="0">#REF!</definedName>
    <definedName name="CPUSERCOMPL">#REF!</definedName>
    <definedName name="CPUSIN" localSheetId="1">#REF!</definedName>
    <definedName name="CPUSIN" localSheetId="0">#REF!</definedName>
    <definedName name="CPUSIN">#REF!</definedName>
    <definedName name="CPUTER" localSheetId="1">#REF!</definedName>
    <definedName name="CPUTER" localSheetId="0">#REF!</definedName>
    <definedName name="CPUTER">#REF!</definedName>
    <definedName name="CPUVEIC" localSheetId="1">#REF!</definedName>
    <definedName name="CPUVEIC" localSheetId="0">#REF!</definedName>
    <definedName name="CPUVEIC">#REF!</definedName>
    <definedName name="CRETBVTYBT">#N/A</definedName>
    <definedName name="CRETRBRTTR">#N/A</definedName>
    <definedName name="CRETRBVTBR">#N/A</definedName>
    <definedName name="CRI">#REF!</definedName>
    <definedName name="CRIT" localSheetId="4" hidden="1">#REF!</definedName>
    <definedName name="CRIT" localSheetId="11" hidden="1">#REF!</definedName>
    <definedName name="CRIT" localSheetId="9" hidden="1">#REF!</definedName>
    <definedName name="CRIT" localSheetId="17" hidden="1">#REF!</definedName>
    <definedName name="CRIT" localSheetId="1">#REF!</definedName>
    <definedName name="CRIT" localSheetId="10" hidden="1">#REF!</definedName>
    <definedName name="CRIT" localSheetId="0">#REF!</definedName>
    <definedName name="CRIT">#REF!</definedName>
    <definedName name="_xlnm.Criteria" localSheetId="1">#REF!</definedName>
    <definedName name="_xlnm.Criteria" localSheetId="0">#REF!</definedName>
    <definedName name="_xlnm.Criteria">#REF!</definedName>
    <definedName name="Cron" localSheetId="4" hidden="1">{#N/A,#N/A,FALSE,"MO (2)"}</definedName>
    <definedName name="Cron" localSheetId="8" hidden="1">{#N/A,#N/A,FALSE,"MO (2)"}</definedName>
    <definedName name="Cron" localSheetId="7" hidden="1">{#N/A,#N/A,FALSE,"MO (2)"}</definedName>
    <definedName name="Cron" localSheetId="6" hidden="1">{#N/A,#N/A,FALSE,"MO (2)"}</definedName>
    <definedName name="Cron" localSheetId="11" hidden="1">{#N/A,#N/A,FALSE,"MO (2)"}</definedName>
    <definedName name="Cron" localSheetId="9" hidden="1">{#N/A,#N/A,FALSE,"MO (2)"}</definedName>
    <definedName name="Cron" localSheetId="1">{#N/A,#N/A,FALSE,"MO (2)"}</definedName>
    <definedName name="Cron" localSheetId="10" hidden="1">{#N/A,#N/A,FALSE,"MO (2)"}</definedName>
    <definedName name="Cron" localSheetId="0">{#N/A,#N/A,FALSE,"MO (2)"}</definedName>
    <definedName name="Cron">{#N/A,#N/A,FALSE,"MO (2)"}</definedName>
    <definedName name="CRONO">#REF!</definedName>
    <definedName name="CRONO_25">#REF!</definedName>
    <definedName name="Croquiiii" localSheetId="1">#REF!</definedName>
    <definedName name="Croquiiii" localSheetId="0">#REF!</definedName>
    <definedName name="Croquiiii">#REF!</definedName>
    <definedName name="Croquiiii_38" localSheetId="1">#REF!</definedName>
    <definedName name="Croquiiii_38" localSheetId="0">#REF!</definedName>
    <definedName name="Croquiiii_38">#REF!</definedName>
    <definedName name="CRTBRBTY">#N/A</definedName>
    <definedName name="CRTBRTBTY">#N/A</definedName>
    <definedName name="CRTBRTBYT">#N/A</definedName>
    <definedName name="CRTBRTCTRVT">#N/A</definedName>
    <definedName name="CRTRBTBYTRFCR">#N/A</definedName>
    <definedName name="CRTRBTR">#N/A</definedName>
    <definedName name="CRTRBYTY">#N/A</definedName>
    <definedName name="CRTVCR">#N/A</definedName>
    <definedName name="CRTVRVTRTBRTB">#N/A</definedName>
    <definedName name="CRVBRBGT">#N/A</definedName>
    <definedName name="CS" localSheetId="14">#REF!</definedName>
    <definedName name="CS">#REF!</definedName>
    <definedName name="cs_2">#N/A</definedName>
    <definedName name="CS_24">NA()</definedName>
    <definedName name="CS_25">NA()</definedName>
    <definedName name="CS_26">NA()</definedName>
    <definedName name="CS_27">NA()</definedName>
    <definedName name="CS_28">NA()</definedName>
    <definedName name="CS_6">NA()</definedName>
    <definedName name="CS_7">NA()</definedName>
    <definedName name="CS110PI" localSheetId="1">#REF!</definedName>
    <definedName name="CS110PI" localSheetId="0">#REF!</definedName>
    <definedName name="CS110PI">#REF!</definedName>
    <definedName name="CS110PI_2">#N/A</definedName>
    <definedName name="CS110R" localSheetId="1">#REF!</definedName>
    <definedName name="CS110R" localSheetId="0">#REF!</definedName>
    <definedName name="CS110R">#REF!</definedName>
    <definedName name="CS110R_2">#N/A</definedName>
    <definedName name="CS316PI" localSheetId="1">#REF!</definedName>
    <definedName name="CS316PI" localSheetId="0">#REF!</definedName>
    <definedName name="CS316PI">#REF!</definedName>
    <definedName name="CS316PI_2">#N/A</definedName>
    <definedName name="CS316R" localSheetId="1">#REF!</definedName>
    <definedName name="CS316R" localSheetId="0">#REF!</definedName>
    <definedName name="CS316R">#REF!</definedName>
    <definedName name="CS316R_2">#N/A</definedName>
    <definedName name="CS423PI" localSheetId="1">#REF!</definedName>
    <definedName name="CS423PI" localSheetId="0">#REF!</definedName>
    <definedName name="CS423PI">#REF!</definedName>
    <definedName name="CS423PI_2">#N/A</definedName>
    <definedName name="CS423R" localSheetId="1">#REF!</definedName>
    <definedName name="CS423R" localSheetId="0">#REF!</definedName>
    <definedName name="CS423R">#REF!</definedName>
    <definedName name="CS423R_2">#N/A</definedName>
    <definedName name="CSA" localSheetId="1">#REF!</definedName>
    <definedName name="CSA" localSheetId="0">#REF!</definedName>
    <definedName name="CSA">#REF!</definedName>
    <definedName name="CST" localSheetId="1">#REF!</definedName>
    <definedName name="CST" localSheetId="0">#REF!</definedName>
    <definedName name="CST">#REF!</definedName>
    <definedName name="CSV" localSheetId="1">#REF!</definedName>
    <definedName name="CSV" localSheetId="0">#REF!</definedName>
    <definedName name="CSV">#REF!</definedName>
    <definedName name="ct" localSheetId="1">#REF!</definedName>
    <definedName name="ct" localSheetId="0">#REF!</definedName>
    <definedName name="ct">#REF!</definedName>
    <definedName name="ctrvbyb">#N/A</definedName>
    <definedName name="cu" localSheetId="4" hidden="1">{#N/A,#N/A,TRUE,"Serviços"}</definedName>
    <definedName name="cu" localSheetId="8" hidden="1">{#N/A,#N/A,TRUE,"Serviços"}</definedName>
    <definedName name="cu" localSheetId="7" hidden="1">{#N/A,#N/A,TRUE,"Serviços"}</definedName>
    <definedName name="cu" localSheetId="6" hidden="1">{#N/A,#N/A,TRUE,"Serviços"}</definedName>
    <definedName name="cu" localSheetId="11" hidden="1">{#N/A,#N/A,TRUE,"Serviços"}</definedName>
    <definedName name="cu" localSheetId="9" hidden="1">{#N/A,#N/A,TRUE,"Serviços"}</definedName>
    <definedName name="cu" localSheetId="1">#REF!</definedName>
    <definedName name="cu" localSheetId="10" hidden="1">{#N/A,#N/A,TRUE,"Serviços"}</definedName>
    <definedName name="cu" localSheetId="0">#REF!</definedName>
    <definedName name="cu">#REF!</definedName>
    <definedName name="CUN" localSheetId="1">#REF!</definedName>
    <definedName name="CUN" localSheetId="0">#REF!</definedName>
    <definedName name="CUN">#REF!</definedName>
    <definedName name="CunEq" localSheetId="4" hidden="1">SUM(IF(#REF!=#REF!,(#REF!)*(#REF!="EQ")))</definedName>
    <definedName name="CunEq" localSheetId="6" hidden="1">SUM(IF(#REF!=#REF!,(#REF!)*(#REF!="EQ")))</definedName>
    <definedName name="CunEq" localSheetId="11" hidden="1">SUM(IF(#REF!=#REF!,(#REF!)*(#REF!="EQ")))</definedName>
    <definedName name="CunEq" localSheetId="9" hidden="1">SUM(IF(#REF!=#REF!,(#REF!)*(#REF!="EQ")))</definedName>
    <definedName name="CunEq" localSheetId="17" hidden="1">SUM(IF(#REF! =#REF!,(#REF!)*(#REF!="EQ")))</definedName>
    <definedName name="CunEq" localSheetId="1">SUM(IF(#REF!=#REF!,(#REF!)*(#REF!="EQ")))</definedName>
    <definedName name="CunEq" localSheetId="10" hidden="1">SUM(IF(#REF! =#REF!,(#REF!)*(#REF!="EQ")))</definedName>
    <definedName name="CunEq" localSheetId="0">SUM(IF(#REF!=#REF!,(#REF!)*(#REF!="EQ")))</definedName>
    <definedName name="CunEq">SUM(IF(#REF!=#REF!,(#REF!)*(#REF!="EQ")))</definedName>
    <definedName name="CunMo" localSheetId="4" hidden="1">SUM(IF(#REF!=#REF!,(#REF!)*(#REF!="MO")))</definedName>
    <definedName name="CunMo" localSheetId="6" hidden="1">SUM(IF(#REF!=#REF!,(#REF!)*(#REF!="MO")))</definedName>
    <definedName name="CunMo" localSheetId="11" hidden="1">SUM(IF(#REF!=#REF!,(#REF!)*(#REF!="MO")))</definedName>
    <definedName name="CunMo" localSheetId="9" hidden="1">SUM(IF(#REF!=#REF!,(#REF!)*(#REF!="MO")))</definedName>
    <definedName name="CunMo" localSheetId="17" hidden="1">SUM(IF(#REF! =#REF!,(#REF!)*(#REF!="MO")))</definedName>
    <definedName name="CunMo" localSheetId="1">SUM(IF(#REF!=#REF!,(#REF!)*(#REF!="MO")))</definedName>
    <definedName name="CunMo" localSheetId="10" hidden="1">SUM(IF(#REF! =#REF!,(#REF!)*(#REF!="MO")))</definedName>
    <definedName name="CunMo" localSheetId="0">SUM(IF(#REF!=#REF!,(#REF!)*(#REF!="MO")))</definedName>
    <definedName name="CunMo">SUM(IF(#REF!=#REF!,(#REF!)*(#REF!="MO")))</definedName>
    <definedName name="CunMp" localSheetId="4" hidden="1">SUM(IF(#REF!=#REF!,(#REF!)*(#REF!="MP")))</definedName>
    <definedName name="CunMp" localSheetId="6" hidden="1">SUM(IF(#REF!=#REF!,(#REF!)*(#REF!="MP")))</definedName>
    <definedName name="CunMp" localSheetId="11" hidden="1">SUM(IF(#REF!=#REF!,(#REF!)*(#REF!="MP")))</definedName>
    <definedName name="CunMp" localSheetId="9" hidden="1">SUM(IF(#REF!=#REF!,(#REF!)*(#REF!="MP")))</definedName>
    <definedName name="CunMp" localSheetId="17" hidden="1">SUM(IF(#REF! =#REF!,(#REF!)*(#REF!="MP")))</definedName>
    <definedName name="CunMp" localSheetId="1">SUM(IF(#REF!=#REF!,(#REF!)*(#REF!="MP")))</definedName>
    <definedName name="CunMp" localSheetId="10" hidden="1">SUM(IF(#REF! =#REF!,(#REF!)*(#REF!="MP")))</definedName>
    <definedName name="CunMp" localSheetId="0">SUM(IF(#REF!=#REF!,(#REF!)*(#REF!="MP")))</definedName>
    <definedName name="CunMp">SUM(IF(#REF!=#REF!,(#REF!)*(#REF!="MP")))</definedName>
    <definedName name="CURRENCY" localSheetId="14">#REF!</definedName>
    <definedName name="CURRENCY" localSheetId="1">#REF!</definedName>
    <definedName name="CURRENCY" localSheetId="0">#REF!</definedName>
    <definedName name="CURRENCY">#REF!</definedName>
    <definedName name="CURRENCYY" localSheetId="1">#REF!</definedName>
    <definedName name="CURRENCYY" localSheetId="0">#REF!</definedName>
    <definedName name="CURRENCYY">#REF!</definedName>
    <definedName name="CURVA">#REF!</definedName>
    <definedName name="custo" localSheetId="14">#REF!</definedName>
    <definedName name="custo" localSheetId="1">#REF!</definedName>
    <definedName name="custo" localSheetId="0">#REF!</definedName>
    <definedName name="custo">#REF!</definedName>
    <definedName name="CUSTO_10" localSheetId="1">#REF!</definedName>
    <definedName name="CUSTO_10" localSheetId="0">#REF!</definedName>
    <definedName name="CUSTO_10">#REF!</definedName>
    <definedName name="CUSTO_10_19" localSheetId="1">#REF!</definedName>
    <definedName name="CUSTO_10_19" localSheetId="0">#REF!</definedName>
    <definedName name="CUSTO_10_19">#REF!</definedName>
    <definedName name="CUSTO_17" localSheetId="1">#REF!</definedName>
    <definedName name="CUSTO_17" localSheetId="0">#REF!</definedName>
    <definedName name="CUSTO_17">#REF!</definedName>
    <definedName name="CUSTO_17_19" localSheetId="1">#REF!</definedName>
    <definedName name="CUSTO_17_19" localSheetId="0">#REF!</definedName>
    <definedName name="CUSTO_17_19">#REF!</definedName>
    <definedName name="CUSTO_19" localSheetId="1">#REF!</definedName>
    <definedName name="CUSTO_19" localSheetId="0">#REF!</definedName>
    <definedName name="CUSTO_19">#REF!</definedName>
    <definedName name="CUSTO_6" localSheetId="1">#REF!</definedName>
    <definedName name="CUSTO_6" localSheetId="0">#REF!</definedName>
    <definedName name="CUSTO_6">#REF!</definedName>
    <definedName name="CUSTO_6_19" localSheetId="1">#REF!</definedName>
    <definedName name="CUSTO_6_19" localSheetId="0">#REF!</definedName>
    <definedName name="CUSTO_6_19">#REF!</definedName>
    <definedName name="CUSTO_7" localSheetId="1">#REF!</definedName>
    <definedName name="CUSTO_7" localSheetId="0">#REF!</definedName>
    <definedName name="CUSTO_7">#REF!</definedName>
    <definedName name="CUSTO_7_19" localSheetId="1">#REF!</definedName>
    <definedName name="CUSTO_7_19" localSheetId="0">#REF!</definedName>
    <definedName name="CUSTO_7_19">#REF!</definedName>
    <definedName name="CUSTO_8" localSheetId="1">#REF!</definedName>
    <definedName name="CUSTO_8" localSheetId="0">#REF!</definedName>
    <definedName name="CUSTO_8">#REF!</definedName>
    <definedName name="CUSTO_8_19" localSheetId="1">#REF!</definedName>
    <definedName name="CUSTO_8_19" localSheetId="0">#REF!</definedName>
    <definedName name="CUSTO_8_19">#REF!</definedName>
    <definedName name="CUSTO_9" localSheetId="1">#REF!</definedName>
    <definedName name="CUSTO_9" localSheetId="0">#REF!</definedName>
    <definedName name="CUSTO_9">#REF!</definedName>
    <definedName name="CUSTO_9_19" localSheetId="1">#REF!</definedName>
    <definedName name="CUSTO_9_19" localSheetId="0">#REF!</definedName>
    <definedName name="CUSTO_9_19">#REF!</definedName>
    <definedName name="CUSTO_DE_COMBUSTÍVEL_E_LUFRIFICANTES" localSheetId="1">#REF!</definedName>
    <definedName name="CUSTO_DE_COMBUSTÍVEL_E_LUFRIFICANTES" localSheetId="0">#REF!</definedName>
    <definedName name="CUSTO_DE_COMBUSTÍVEL_E_LUFRIFICANTES">#REF!</definedName>
    <definedName name="Custo_parcial" localSheetId="1">#REF!</definedName>
    <definedName name="Custo_parcial" localSheetId="0">#REF!</definedName>
    <definedName name="Custo_parcial">#REF!</definedName>
    <definedName name="Custo_parcial_2">#N/A</definedName>
    <definedName name="custoc">#REF!</definedName>
    <definedName name="CUSTODIRETO">#REF!</definedName>
    <definedName name="CUSTOFIN">#REF!</definedName>
    <definedName name="CUSTOINDIRETO">#REF!</definedName>
    <definedName name="custoo" localSheetId="1">#REF!</definedName>
    <definedName name="custoo" localSheetId="0">#REF!</definedName>
    <definedName name="custoo">#REF!</definedName>
    <definedName name="CVDF">#N/A</definedName>
    <definedName name="cvdfdfd">#N/A</definedName>
    <definedName name="CXRH">#N/A</definedName>
    <definedName name="D" localSheetId="1">#REF!</definedName>
    <definedName name="D" localSheetId="0">#REF!</definedName>
    <definedName name="d">#REF!</definedName>
    <definedName name="d_25">#REF!</definedName>
    <definedName name="d_4" localSheetId="1">#REF!</definedName>
    <definedName name="d_4" localSheetId="0">#REF!</definedName>
    <definedName name="d_4">#REF!</definedName>
    <definedName name="da" localSheetId="1">#REF!</definedName>
    <definedName name="da" localSheetId="0">#REF!</definedName>
    <definedName name="DA">#REF!</definedName>
    <definedName name="DA_10">#N/A</definedName>
    <definedName name="DA_11">#N/A</definedName>
    <definedName name="DA_12">#N/A</definedName>
    <definedName name="DA_13">#N/A</definedName>
    <definedName name="DA_14">#N/A</definedName>
    <definedName name="DA_15">#N/A</definedName>
    <definedName name="DA_16">#N/A</definedName>
    <definedName name="DA_17">#N/A</definedName>
    <definedName name="DA_18">#N/A</definedName>
    <definedName name="DA_2">#N/A</definedName>
    <definedName name="DA_5">#N/A</definedName>
    <definedName name="DA_6">#N/A</definedName>
    <definedName name="DA_7">#N/A</definedName>
    <definedName name="DA_8">#N/A</definedName>
    <definedName name="DA_9">#N/A</definedName>
    <definedName name="DAC" localSheetId="4">#REF!</definedName>
    <definedName name="DAC" localSheetId="8">#REF!</definedName>
    <definedName name="DAC" localSheetId="7">#REF!</definedName>
    <definedName name="DAC" localSheetId="6">#REF!</definedName>
    <definedName name="DAC" localSheetId="11">[3]!Plan1</definedName>
    <definedName name="DAC" localSheetId="9">#REF!</definedName>
    <definedName name="DAC" localSheetId="17">[3]!Plan1</definedName>
    <definedName name="DAC" localSheetId="10">[3]!Plan1</definedName>
    <definedName name="DAC">#REF!</definedName>
    <definedName name="dadinho" localSheetId="1">#REF!</definedName>
    <definedName name="dadinho" localSheetId="0">#REF!</definedName>
    <definedName name="dadinho">#REF!</definedName>
    <definedName name="dadinho_11" localSheetId="1">#REF!</definedName>
    <definedName name="dadinho_11" localSheetId="0">#REF!</definedName>
    <definedName name="dadinho_11">#REF!</definedName>
    <definedName name="dadinho_11_19" localSheetId="1">#REF!</definedName>
    <definedName name="dadinho_11_19" localSheetId="0">#REF!</definedName>
    <definedName name="dadinho_11_19">#REF!</definedName>
    <definedName name="dadinho_13" localSheetId="1">#REF!</definedName>
    <definedName name="dadinho_13" localSheetId="0">#REF!</definedName>
    <definedName name="dadinho_13">#REF!</definedName>
    <definedName name="dadinho_13_1" localSheetId="1">#REF!</definedName>
    <definedName name="dadinho_13_1" localSheetId="0">#REF!</definedName>
    <definedName name="dadinho_13_1">#REF!</definedName>
    <definedName name="dadinho_13_19" localSheetId="1">#REF!</definedName>
    <definedName name="dadinho_13_19" localSheetId="0">#REF!</definedName>
    <definedName name="dadinho_13_19">#REF!</definedName>
    <definedName name="dadinho_19" localSheetId="1">#REF!</definedName>
    <definedName name="dadinho_19" localSheetId="0">#REF!</definedName>
    <definedName name="dadinho_19">#REF!</definedName>
    <definedName name="dadinho_21" localSheetId="1">#REF!</definedName>
    <definedName name="dadinho_21" localSheetId="0">#REF!</definedName>
    <definedName name="dadinho_21">#REF!</definedName>
    <definedName name="dadinho_21_19" localSheetId="1">#REF!</definedName>
    <definedName name="dadinho_21_19" localSheetId="0">#REF!</definedName>
    <definedName name="dadinho_21_19">#REF!</definedName>
    <definedName name="dadinho_29">#REF!</definedName>
    <definedName name="dadinho_31">#REF!</definedName>
    <definedName name="dadinho_6" localSheetId="1">#REF!</definedName>
    <definedName name="dadinho_6" localSheetId="0">#REF!</definedName>
    <definedName name="dadinho_6">#REF!</definedName>
    <definedName name="dadinho_7" localSheetId="1">#REF!</definedName>
    <definedName name="dadinho_7" localSheetId="0">#REF!</definedName>
    <definedName name="dadinho_7">#REF!</definedName>
    <definedName name="dadinho_8" localSheetId="1">#REF!</definedName>
    <definedName name="dadinho_8" localSheetId="0">#REF!</definedName>
    <definedName name="dadinho_8">#REF!</definedName>
    <definedName name="dadinho_9" localSheetId="1">#REF!</definedName>
    <definedName name="dadinho_9" localSheetId="0">#REF!</definedName>
    <definedName name="dadinho_9">#REF!</definedName>
    <definedName name="DADOS" localSheetId="1">#REF!</definedName>
    <definedName name="DADOS" localSheetId="0">#REF!</definedName>
    <definedName name="DADOS">#REF!</definedName>
    <definedName name="DADOS_11" localSheetId="1">#REF!</definedName>
    <definedName name="DADOS_11" localSheetId="0">#REF!</definedName>
    <definedName name="DADOS_11">#REF!</definedName>
    <definedName name="DADOS_11_19" localSheetId="1">#REF!</definedName>
    <definedName name="DADOS_11_19" localSheetId="0">#REF!</definedName>
    <definedName name="DADOS_11_19">#REF!</definedName>
    <definedName name="DADOS_13" localSheetId="1">#REF!</definedName>
    <definedName name="DADOS_13" localSheetId="0">#REF!</definedName>
    <definedName name="DADOS_13">#REF!</definedName>
    <definedName name="DADOS_13_1" localSheetId="1">#REF!</definedName>
    <definedName name="DADOS_13_1" localSheetId="0">#REF!</definedName>
    <definedName name="DADOS_13_1">#REF!</definedName>
    <definedName name="DADOS_13_19" localSheetId="1">#REF!</definedName>
    <definedName name="DADOS_13_19" localSheetId="0">#REF!</definedName>
    <definedName name="DADOS_13_19">#REF!</definedName>
    <definedName name="DADOS_14" localSheetId="1">#REF!</definedName>
    <definedName name="DADOS_14" localSheetId="0">#REF!</definedName>
    <definedName name="DADOS_14">#REF!</definedName>
    <definedName name="DADOS_14_19" localSheetId="1">#REF!</definedName>
    <definedName name="DADOS_14_19" localSheetId="0">#REF!</definedName>
    <definedName name="DADOS_14_19">#REF!</definedName>
    <definedName name="DADOS_15" localSheetId="1">#REF!</definedName>
    <definedName name="DADOS_15" localSheetId="0">#REF!</definedName>
    <definedName name="DADOS_15">#REF!</definedName>
    <definedName name="DADOS_15_19" localSheetId="1">#REF!</definedName>
    <definedName name="DADOS_15_19" localSheetId="0">#REF!</definedName>
    <definedName name="DADOS_15_19">#REF!</definedName>
    <definedName name="DADOS_16" localSheetId="1">#REF!</definedName>
    <definedName name="DADOS_16" localSheetId="0">#REF!</definedName>
    <definedName name="DADOS_16">#REF!</definedName>
    <definedName name="DADOS_16_19" localSheetId="1">#REF!</definedName>
    <definedName name="DADOS_16_19" localSheetId="0">#REF!</definedName>
    <definedName name="DADOS_16_19">#REF!</definedName>
    <definedName name="DADOS_19" localSheetId="1">#REF!</definedName>
    <definedName name="DADOS_19" localSheetId="0">#REF!</definedName>
    <definedName name="DADOS_19">#REF!</definedName>
    <definedName name="DADOS_19_1" localSheetId="1">#REF!</definedName>
    <definedName name="DADOS_19_1" localSheetId="0">#REF!</definedName>
    <definedName name="DADOS_19_1">#REF!</definedName>
    <definedName name="DADOS_21" localSheetId="1">#REF!</definedName>
    <definedName name="DADOS_21" localSheetId="0">#REF!</definedName>
    <definedName name="DADOS_21">#REF!</definedName>
    <definedName name="DADOS_21_19" localSheetId="1">#REF!</definedName>
    <definedName name="DADOS_21_19" localSheetId="0">#REF!</definedName>
    <definedName name="DADOS_21_19">#REF!</definedName>
    <definedName name="DADOS_29">#REF!</definedName>
    <definedName name="DADOS_31">#REF!</definedName>
    <definedName name="DADOS_6" localSheetId="1">#REF!</definedName>
    <definedName name="DADOS_6" localSheetId="0">#REF!</definedName>
    <definedName name="DADOS_6">#REF!</definedName>
    <definedName name="DADOS_7" localSheetId="1">#REF!</definedName>
    <definedName name="DADOS_7" localSheetId="0">#REF!</definedName>
    <definedName name="DADOS_7">#REF!</definedName>
    <definedName name="DADOS_8" localSheetId="1">#REF!</definedName>
    <definedName name="DADOS_8" localSheetId="0">#REF!</definedName>
    <definedName name="DADOS_8">#REF!</definedName>
    <definedName name="DADOS_9" localSheetId="1">#REF!</definedName>
    <definedName name="DADOS_9" localSheetId="0">#REF!</definedName>
    <definedName name="DADOS_9">#REF!</definedName>
    <definedName name="Dados_Britados" localSheetId="1">#REF!</definedName>
    <definedName name="Dados_Britados" localSheetId="0">#REF!</definedName>
    <definedName name="Dados_Britados">#REF!</definedName>
    <definedName name="Dados_MASSA" localSheetId="1">#REF!</definedName>
    <definedName name="Dados_MASSA" localSheetId="0">#REF!</definedName>
    <definedName name="Dados_MASSA">#REF!</definedName>
    <definedName name="Dados_Primário">#REF!</definedName>
    <definedName name="DADOS_Rebritagem" localSheetId="1">#REF!</definedName>
    <definedName name="DADOS_Rebritagem" localSheetId="0">#REF!</definedName>
    <definedName name="DADOS_Rebritagem">#REF!</definedName>
    <definedName name="DADOS1" localSheetId="1">#REF!</definedName>
    <definedName name="DADOS1" localSheetId="0">#REF!</definedName>
    <definedName name="DADOS1">#REF!</definedName>
    <definedName name="dadosed" localSheetId="1">#REF!</definedName>
    <definedName name="dadosed" localSheetId="0">#REF!</definedName>
    <definedName name="dadosed">#REF!</definedName>
    <definedName name="DAER1" localSheetId="4" hidden="1">{#N/A,#N/A,TRUE,"Serviços"}</definedName>
    <definedName name="DAER1" localSheetId="8" hidden="1">{#N/A,#N/A,TRUE,"Serviços"}</definedName>
    <definedName name="DAER1" localSheetId="7" hidden="1">{#N/A,#N/A,TRUE,"Serviços"}</definedName>
    <definedName name="DAER1" localSheetId="6" hidden="1">{#N/A,#N/A,TRUE,"Serviços"}</definedName>
    <definedName name="DAER1" localSheetId="11" hidden="1">{#N/A,#N/A,TRUE,"Serviços"}</definedName>
    <definedName name="DAER1" localSheetId="9" hidden="1">{#N/A,#N/A,TRUE,"Serviços"}</definedName>
    <definedName name="DAER1" localSheetId="1">{#N/A,#N/A,TRUE,"Serviços"}</definedName>
    <definedName name="DAER1" localSheetId="10" hidden="1">{#N/A,#N/A,TRUE,"Serviços"}</definedName>
    <definedName name="DAER1" localSheetId="0">{#N/A,#N/A,TRUE,"Serviços"}</definedName>
    <definedName name="DAER1">{#N/A,#N/A,TRUE,"Serviços"}</definedName>
    <definedName name="DAER11" localSheetId="1">{#N/A,#N/A,TRUE,"Serviços"}</definedName>
    <definedName name="DAER11" localSheetId="0">{#N/A,#N/A,TRUE,"Serviços"}</definedName>
    <definedName name="DAER11">{#N/A,#N/A,TRUE,"Serviços"}</definedName>
    <definedName name="danil" localSheetId="1">#REF!</definedName>
    <definedName name="danil" localSheetId="0">#REF!</definedName>
    <definedName name="danil">#REF!</definedName>
    <definedName name="DAR" localSheetId="1">#REF!</definedName>
    <definedName name="DAR" localSheetId="0">#REF!</definedName>
    <definedName name="DAR">#REF!</definedName>
    <definedName name="dat" localSheetId="1">#REF!</definedName>
    <definedName name="dat" localSheetId="0">#REF!</definedName>
    <definedName name="dat">#REF!</definedName>
    <definedName name="Data">#REF!</definedName>
    <definedName name="DATA_BASE">#REF!</definedName>
    <definedName name="DATA_ENTREGA">#REF!</definedName>
    <definedName name="Data_Fecha">#REF!</definedName>
    <definedName name="Data_Final" localSheetId="1">#REF!</definedName>
    <definedName name="Data_Final" localSheetId="0">#REF!</definedName>
    <definedName name="Data_Final">#REF!</definedName>
    <definedName name="Data_Final_2">#N/A</definedName>
    <definedName name="Data_Final_25">#REF!</definedName>
    <definedName name="Data_Final_4" localSheetId="1">#REF!</definedName>
    <definedName name="Data_Final_4" localSheetId="0">#REF!</definedName>
    <definedName name="Data_Final_4">#REF!</definedName>
    <definedName name="Data_Finall" localSheetId="1">#REF!</definedName>
    <definedName name="Data_Finall" localSheetId="0">#REF!</definedName>
    <definedName name="Data_Finall">#REF!</definedName>
    <definedName name="Data_Início" localSheetId="1">#REF!</definedName>
    <definedName name="Data_Início" localSheetId="0">#REF!</definedName>
    <definedName name="Data_Início">#REF!</definedName>
    <definedName name="Data_Início_2">#N/A</definedName>
    <definedName name="Data_Início_25">#REF!</definedName>
    <definedName name="Data_Início_4" localSheetId="1">#REF!</definedName>
    <definedName name="Data_Início_4" localSheetId="0">#REF!</definedName>
    <definedName name="Data_Início_4">#REF!</definedName>
    <definedName name="Data_Inícioo" localSheetId="1">#REF!</definedName>
    <definedName name="Data_Inícioo" localSheetId="0">#REF!</definedName>
    <definedName name="Data_Inícioo">#REF!</definedName>
    <definedName name="database1" localSheetId="1">#REF!</definedName>
    <definedName name="database1" localSheetId="0">#REF!</definedName>
    <definedName name="database1">#REF!</definedName>
    <definedName name="database2" localSheetId="1">#REF!</definedName>
    <definedName name="database2" localSheetId="0">#REF!</definedName>
    <definedName name="database2">#REF!</definedName>
    <definedName name="DATABASE20" localSheetId="1">#REF!</definedName>
    <definedName name="DATABASE20" localSheetId="0">#REF!</definedName>
    <definedName name="DATABASE20">#REF!</definedName>
    <definedName name="database234" localSheetId="1">#REF!</definedName>
    <definedName name="database234" localSheetId="0">#REF!</definedName>
    <definedName name="database234">#REF!</definedName>
    <definedName name="database9" localSheetId="1">#REF!</definedName>
    <definedName name="database9" localSheetId="0">#REF!</definedName>
    <definedName name="database9">#REF!</definedName>
    <definedName name="database9_2">#N/A</definedName>
    <definedName name="daV" localSheetId="0">[0]!daV</definedName>
    <definedName name="daVIDSON" localSheetId="0">[0]!daVIDSON</definedName>
    <definedName name="DBII" localSheetId="1">#REF!</definedName>
    <definedName name="DBII" localSheetId="0">#REF!</definedName>
    <definedName name="DBII">#REF!</definedName>
    <definedName name="DBU" localSheetId="1">#REF!</definedName>
    <definedName name="DBU" localSheetId="0">#REF!</definedName>
    <definedName name="DBU">#REF!</definedName>
    <definedName name="DCA" localSheetId="1">#REF!</definedName>
    <definedName name="DCA" localSheetId="0">#REF!</definedName>
    <definedName name="DCA">#REF!</definedName>
    <definedName name="DCAN" localSheetId="1">#REF!</definedName>
    <definedName name="DCAN" localSheetId="0">#REF!</definedName>
    <definedName name="DCAN">#REF!</definedName>
    <definedName name="DCAW" localSheetId="1">#REF!</definedName>
    <definedName name="DCAW" localSheetId="0">#REF!</definedName>
    <definedName name="DCAW">#REF!</definedName>
    <definedName name="DCC" localSheetId="1">#REF!</definedName>
    <definedName name="DCC" localSheetId="0">#REF!</definedName>
    <definedName name="DCC">#REF!</definedName>
    <definedName name="DCFVDSVEBV">#N/A</definedName>
    <definedName name="DCSAFSAD" localSheetId="4">#REF!</definedName>
    <definedName name="DCSAFSAD" localSheetId="8">#REF!</definedName>
    <definedName name="DCSAFSAD" localSheetId="7">#REF!</definedName>
    <definedName name="DCSAFSAD" localSheetId="6">#REF!</definedName>
    <definedName name="DCSAFSAD" localSheetId="11">[3]!Plan1</definedName>
    <definedName name="DCSAFSAD" localSheetId="9">#REF!</definedName>
    <definedName name="DCSAFSAD" localSheetId="17">[3]!Plan1</definedName>
    <definedName name="DCSAFSAD" localSheetId="10">[3]!Plan1</definedName>
    <definedName name="DCSAFSAD">#REF!</definedName>
    <definedName name="DCSAFSAD_10">#N/A</definedName>
    <definedName name="DCSAFSAD_11">#N/A</definedName>
    <definedName name="DCSAFSAD_12">#N/A</definedName>
    <definedName name="DCSAFSAD_13">#N/A</definedName>
    <definedName name="DCSAFSAD_14">#N/A</definedName>
    <definedName name="DCSAFSAD_15">#N/A</definedName>
    <definedName name="DCSAFSAD_16">#N/A</definedName>
    <definedName name="DCSAFSAD_17">#N/A</definedName>
    <definedName name="DCSAFSAD_18">#N/A</definedName>
    <definedName name="DCSAFSAD_2">#N/A</definedName>
    <definedName name="DCSAFSAD_5">#N/A</definedName>
    <definedName name="DCSAFSAD_6">#N/A</definedName>
    <definedName name="DCSAFSAD_7">#N/A</definedName>
    <definedName name="DCSAFSAD_8">#N/A</definedName>
    <definedName name="DCSAFSAD_9">#N/A</definedName>
    <definedName name="dd" localSheetId="1">#REF!</definedName>
    <definedName name="dd" localSheetId="0">#REF!</definedName>
    <definedName name="dd">#REF!</definedName>
    <definedName name="DDDD" localSheetId="4">#REF!</definedName>
    <definedName name="DDDD" localSheetId="8">#REF!</definedName>
    <definedName name="DDDD" localSheetId="7">#REF!</definedName>
    <definedName name="DDDD" localSheetId="6">#REF!</definedName>
    <definedName name="DDDD" localSheetId="11">[3]!Plan1</definedName>
    <definedName name="DDDD" localSheetId="9">#REF!</definedName>
    <definedName name="DDDD" localSheetId="17">[3]!Plan1</definedName>
    <definedName name="DDDD" localSheetId="10">[3]!Plan1</definedName>
    <definedName name="DDDD">#N/A</definedName>
    <definedName name="DDDDD" localSheetId="4">#REF!</definedName>
    <definedName name="DDDDD" localSheetId="8">#REF!</definedName>
    <definedName name="DDDDD" localSheetId="7">#REF!</definedName>
    <definedName name="DDDDD" localSheetId="6">#REF!</definedName>
    <definedName name="DDDDD" localSheetId="11">[3]!Plan1</definedName>
    <definedName name="DDDDD" localSheetId="9">#REF!</definedName>
    <definedName name="DDDDD" localSheetId="17">[3]!Plan1</definedName>
    <definedName name="DDDDD" localSheetId="10">[3]!Plan1</definedName>
    <definedName name="DDDDD">#REF!</definedName>
    <definedName name="DDDDDD" localSheetId="4">#REF!</definedName>
    <definedName name="DDDDDD" localSheetId="8">#REF!</definedName>
    <definedName name="DDDDDD" localSheetId="7">#REF!</definedName>
    <definedName name="DDDDDD" localSheetId="6">#REF!</definedName>
    <definedName name="DDDDDD" localSheetId="11">[3]!Plan1</definedName>
    <definedName name="DDDDDD" localSheetId="9">#REF!</definedName>
    <definedName name="DDDDDD" localSheetId="17">[3]!Plan1</definedName>
    <definedName name="DDDDDD" localSheetId="10">[3]!Plan1</definedName>
    <definedName name="DDDDDD">#REF!</definedName>
    <definedName name="ddddddd" localSheetId="4">'ADM-Resumo'!ddddddd</definedName>
    <definedName name="ddddddd" localSheetId="8">'ADM-Variavel'!ddddddd</definedName>
    <definedName name="ddddddd" localSheetId="7">'ADM-Variavel$'!ddddddd</definedName>
    <definedName name="ddddddd" localSheetId="6">'ADM-Vinculada'!ddddddd</definedName>
    <definedName name="ddddddd" localSheetId="11">'CANTEIRO CONTEINER'!ddddddd</definedName>
    <definedName name="ddddddd" localSheetId="9">'MANUTENÇÃO DO CANTEIRO E ACAMP.'!ddddddd</definedName>
    <definedName name="DDDDDDD" localSheetId="1">#REF!</definedName>
    <definedName name="ddddddd" localSheetId="10">'RELAÇÃO MÃO DE OBRA ORDINÁRIA'!ddddddd</definedName>
    <definedName name="DDDDDDD" localSheetId="0">#REF!</definedName>
    <definedName name="DDDDDDD">#REF!</definedName>
    <definedName name="dddddddddd">#N/A</definedName>
    <definedName name="DDDDDSAR">#N/A</definedName>
    <definedName name="dddf">#N/A</definedName>
    <definedName name="ddff">#N/A</definedName>
    <definedName name="DDGDGVD">#N/A</definedName>
    <definedName name="DECOFIN" localSheetId="4">#REF!</definedName>
    <definedName name="DECOFIN" localSheetId="8">#REF!</definedName>
    <definedName name="DECOFIN" localSheetId="7">#REF!</definedName>
    <definedName name="DECOFIN" localSheetId="6">#REF!</definedName>
    <definedName name="DECOFIN" localSheetId="11">[3]!Plan1</definedName>
    <definedName name="DECOFIN" localSheetId="9">#REF!</definedName>
    <definedName name="DECOFIN" localSheetId="17">[3]!Plan1</definedName>
    <definedName name="DECOFIN" localSheetId="10">[3]!Plan1</definedName>
    <definedName name="DECOFIN">#REF!</definedName>
    <definedName name="DECOFIN_10">#N/A</definedName>
    <definedName name="DECOFIN_11">#N/A</definedName>
    <definedName name="DECOFIN_12">#N/A</definedName>
    <definedName name="DECOFIN_13">#N/A</definedName>
    <definedName name="DECOFIN_14">#N/A</definedName>
    <definedName name="DECOFIN_15">#N/A</definedName>
    <definedName name="DECOFIN_16">#N/A</definedName>
    <definedName name="DECOFIN_17">#N/A</definedName>
    <definedName name="DECOFIN_18">#N/A</definedName>
    <definedName name="DECOFIN_2">#N/A</definedName>
    <definedName name="DECOFIN_5">#N/A</definedName>
    <definedName name="DECOFIN_6">#N/A</definedName>
    <definedName name="DECOFIN_7">#N/A</definedName>
    <definedName name="DECOFIN_8">#N/A</definedName>
    <definedName name="DECOFIN_9">#N/A</definedName>
    <definedName name="DEF_I_U_Q_ATUAL">NA()</definedName>
    <definedName name="DEF_ITEM_ATUAL">NA()</definedName>
    <definedName name="defensa" localSheetId="4">'ADM-Resumo'!defensa</definedName>
    <definedName name="defensa" localSheetId="8">'ADM-Variavel'!defensa</definedName>
    <definedName name="defensa" localSheetId="7">'ADM-Variavel$'!defensa</definedName>
    <definedName name="defensa" localSheetId="6">'ADM-Vinculada'!defensa</definedName>
    <definedName name="defensa" localSheetId="11">'CANTEIRO CONTEINER'!defensa</definedName>
    <definedName name="defensa" localSheetId="9">'MANUTENÇÃO DO CANTEIRO E ACAMP.'!defensa</definedName>
    <definedName name="defensa" localSheetId="1">#REF!</definedName>
    <definedName name="defensa" localSheetId="10">'RELAÇÃO MÃO DE OBRA ORDINÁRIA'!defensa</definedName>
    <definedName name="defensa" localSheetId="0">#REF!</definedName>
    <definedName name="defensa">#REF!</definedName>
    <definedName name="DEFINE_COMECO">NA()</definedName>
    <definedName name="DEFINE_Q_ATUAL">NA()</definedName>
    <definedName name="DEFINE_RANGE">NA()</definedName>
    <definedName name="DEFINE_U_ATUAL">NA()</definedName>
    <definedName name="DEL_LINHA">NA()</definedName>
    <definedName name="dele">#REF!</definedName>
    <definedName name="DEMONSTRATIVO_DO_RESULTADO_GERENCIAL___DGR" localSheetId="1">#REF!</definedName>
    <definedName name="DEMONSTRATIVO_DO_RESULTADO_GERENCIAL___DGR" localSheetId="0">#REF!</definedName>
    <definedName name="DEMONSTRATIVO_DO_RESULTADO_GERENCIAL___DGR">#REF!</definedName>
    <definedName name="Denominação" localSheetId="1">#REF!</definedName>
    <definedName name="Denominação" localSheetId="0">#REF!</definedName>
    <definedName name="Denominação">#REF!</definedName>
    <definedName name="Densidades" localSheetId="1">#REF!</definedName>
    <definedName name="Densidades" localSheetId="0">#REF!</definedName>
    <definedName name="Densidades">#REF!</definedName>
    <definedName name="DEQUIP" localSheetId="1">#REF!</definedName>
    <definedName name="DEQUIP" localSheetId="0">#REF!</definedName>
    <definedName name="DEQUIP">#REF!</definedName>
    <definedName name="DEQUIP_25">#REF!</definedName>
    <definedName name="DER">'[15]TPU-MARÇO_2002'!$E$2:$E$1965</definedName>
    <definedName name="derd">#N/A</definedName>
    <definedName name="des" localSheetId="4">#REF!</definedName>
    <definedName name="des" localSheetId="8">#REF!</definedName>
    <definedName name="des" localSheetId="7">#REF!</definedName>
    <definedName name="des" localSheetId="6">#REF!</definedName>
    <definedName name="des" localSheetId="11">[3]!Plan1</definedName>
    <definedName name="des" localSheetId="9">#REF!</definedName>
    <definedName name="des" localSheetId="17">[3]!Plan1</definedName>
    <definedName name="des" localSheetId="10">[3]!Plan1</definedName>
    <definedName name="des">#REF!</definedName>
    <definedName name="DESAA">{#N/A,#N/A,FALSE,"QUADRO 10";#N/A,#N/A,FALSE,"QUADRO 11";#N/A,#N/A,FALSE,"QUADRO 12";#N/A,#N/A,FALSE,"QUADRO 13";#N/A,#N/A,FALSE,"QUADRO 14";#N/A,#N/A,FALSE,"QUADRO 16";#N/A,#N/A,FALSE,"QUADRO 17";#N/A,#N/A,FALSE,"QUADRO 18";#N/A,#N/A,FALSE,"QUADRO 19";#N/A,#N/A,FALSE,"QUADRO 20";#N/A,#N/A,FALSE,"QUADRO 21";#N/A,#N/A,FALSE,"QUADRO 19A";#N/A,#N/A,FALSE,"QUADRO 19B";#N/A,#N/A,FALSE,"DEMONS.DESPESAS";#N/A,#N/A,FALSE,"ENCARGOS 79,12 %";#N/A,#N/A,FALSE,"ENCARGOS 15,0%"}</definedName>
    <definedName name="DescAux">#N/A</definedName>
    <definedName name="Descontos" localSheetId="4">#REF!</definedName>
    <definedName name="Descontos" localSheetId="8">#REF!</definedName>
    <definedName name="Descontos" localSheetId="7">#REF!</definedName>
    <definedName name="Descontos" localSheetId="6">#REF!</definedName>
    <definedName name="Descontos" localSheetId="11">[3]!Plan1</definedName>
    <definedName name="Descontos" localSheetId="9">#REF!</definedName>
    <definedName name="Descontos" localSheetId="17">[3]!Plan1</definedName>
    <definedName name="Descontos" localSheetId="10">[3]!Plan1</definedName>
    <definedName name="Descontos">#REF!</definedName>
    <definedName name="descricao" localSheetId="1">#REF!</definedName>
    <definedName name="descricao" localSheetId="0">#REF!</definedName>
    <definedName name="descricao">#REF!</definedName>
    <definedName name="DESCRIÇÃO" localSheetId="1">#REF!</definedName>
    <definedName name="DESCRIÇÃO" localSheetId="0">#REF!</definedName>
    <definedName name="DESCRIÇÃO">#REF!</definedName>
    <definedName name="DESCRICAO_OBRA">#REF!</definedName>
    <definedName name="DESCRITIVO1" localSheetId="1">#REF!</definedName>
    <definedName name="DESCRITIVO1" localSheetId="0">#REF!</definedName>
    <definedName name="DESCRITIVO1">#REF!</definedName>
    <definedName name="DesfazerLimpar">#N/A</definedName>
    <definedName name="deso">#REF!</definedName>
    <definedName name="DESP.INDIRETAS" localSheetId="4">#REF!</definedName>
    <definedName name="DESP.INDIRETAS" localSheetId="8">#REF!</definedName>
    <definedName name="DESP.INDIRETAS" localSheetId="7">#REF!</definedName>
    <definedName name="DESP.INDIRETAS" localSheetId="6">#REF!</definedName>
    <definedName name="DESP.INDIRETAS" localSheetId="11">[3]!Plan1</definedName>
    <definedName name="DESP.INDIRETAS" localSheetId="9">#REF!</definedName>
    <definedName name="DESP.INDIRETAS" localSheetId="17">[3]!Plan1</definedName>
    <definedName name="DESP.INDIRETAS" localSheetId="10">[3]!Plan1</definedName>
    <definedName name="DESP.INDIRETAS">#REF!</definedName>
    <definedName name="DESP.INDIRETAS_10">#N/A</definedName>
    <definedName name="DESP.INDIRETAS_11">#N/A</definedName>
    <definedName name="DESP.INDIRETAS_12">#N/A</definedName>
    <definedName name="DESP.INDIRETAS_13">#N/A</definedName>
    <definedName name="DESP.INDIRETAS_14">#N/A</definedName>
    <definedName name="DESP.INDIRETAS_15">#N/A</definedName>
    <definedName name="DESP.INDIRETAS_16">#N/A</definedName>
    <definedName name="DESP.INDIRETAS_17">#N/A</definedName>
    <definedName name="DESP.INDIRETAS_18">#N/A</definedName>
    <definedName name="DESP.INDIRETAS_2">#N/A</definedName>
    <definedName name="DESP.INDIRETAS_5">#N/A</definedName>
    <definedName name="DESP.INDIRETAS_6">#N/A</definedName>
    <definedName name="DESP.INDIRETAS_7">#N/A</definedName>
    <definedName name="DESP.INDIRETAS_8">#N/A</definedName>
    <definedName name="DESP.INDIRETAS_9">#N/A</definedName>
    <definedName name="DEZA" localSheetId="1">#REF!</definedName>
    <definedName name="DEZA" localSheetId="0">#REF!</definedName>
    <definedName name="DEZA">#REF!</definedName>
    <definedName name="df">#REF!</definedName>
    <definedName name="DFADEXA">#N/A</definedName>
    <definedName name="DFEFDVFDFGFD">#N/A</definedName>
    <definedName name="DFGDFG">#REF!</definedName>
    <definedName name="dfgfgd">#N/A</definedName>
    <definedName name="dfgh" localSheetId="4">#REF!</definedName>
    <definedName name="dfgh" localSheetId="8">#REF!</definedName>
    <definedName name="dfgh" localSheetId="7">#REF!</definedName>
    <definedName name="dfgh" localSheetId="6">#REF!</definedName>
    <definedName name="dfgh" localSheetId="11">[3]!Plan1</definedName>
    <definedName name="dfgh" localSheetId="9">#REF!</definedName>
    <definedName name="dfgh" localSheetId="17">[3]!Plan1</definedName>
    <definedName name="dfgh" localSheetId="10">[3]!Plan1</definedName>
    <definedName name="dfgh">#REF!</definedName>
    <definedName name="dfgs" localSheetId="1">{#N/A,#N/A,TRUE,"Serviços"}</definedName>
    <definedName name="dfgs" localSheetId="0">{#N/A,#N/A,TRUE,"Serviços"}</definedName>
    <definedName name="dfgs">{#N/A,#N/A,TRUE,"Serviços"}</definedName>
    <definedName name="dfgss" localSheetId="1">{#N/A,#N/A,TRUE,"Serviços"}</definedName>
    <definedName name="dfgss" localSheetId="0">{#N/A,#N/A,TRUE,"Serviços"}</definedName>
    <definedName name="dfgss">{#N/A,#N/A,TRUE,"Serviços"}</definedName>
    <definedName name="DGA">'[9]PRO-08'!#REF!</definedName>
    <definedName name="DGA_10">#N/A</definedName>
    <definedName name="DGA_11">#N/A</definedName>
    <definedName name="DGA_12">#N/A</definedName>
    <definedName name="DGA_13">#N/A</definedName>
    <definedName name="DGA_14">#N/A</definedName>
    <definedName name="DGA_15">#N/A</definedName>
    <definedName name="DGA_16">#N/A</definedName>
    <definedName name="DGA_17">#N/A</definedName>
    <definedName name="DGA_18">#N/A</definedName>
    <definedName name="DGA_25">'[10]PRO-08'!#REF!</definedName>
    <definedName name="DGA_27">'[10]PRO-08'!#REF!</definedName>
    <definedName name="DGA_29">'[10]PRO-08'!#REF!</definedName>
    <definedName name="DGA_5">#N/A</definedName>
    <definedName name="DGA_6">#N/A</definedName>
    <definedName name="DGA_7">#N/A</definedName>
    <definedName name="DGA_8">#N/A</definedName>
    <definedName name="DGA_9">#N/A</definedName>
    <definedName name="DGF" localSheetId="4" hidden="1">{#N/A,#N/A,FALSE,"MO (2)"}</definedName>
    <definedName name="DGF" localSheetId="8" hidden="1">{#N/A,#N/A,FALSE,"MO (2)"}</definedName>
    <definedName name="DGF" localSheetId="7" hidden="1">{#N/A,#N/A,FALSE,"MO (2)"}</definedName>
    <definedName name="DGF" localSheetId="6" hidden="1">{#N/A,#N/A,FALSE,"MO (2)"}</definedName>
    <definedName name="DGF" localSheetId="11" hidden="1">{#N/A,#N/A,FALSE,"MO (2)"}</definedName>
    <definedName name="DGF" localSheetId="9" hidden="1">{#N/A,#N/A,FALSE,"MO (2)"}</definedName>
    <definedName name="DGF" localSheetId="1">{#N/A,#N/A,FALSE,"MO (2)"}</definedName>
    <definedName name="DGF" localSheetId="10" hidden="1">{#N/A,#N/A,FALSE,"MO (2)"}</definedName>
    <definedName name="DGF" localSheetId="0">{#N/A,#N/A,FALSE,"MO (2)"}</definedName>
    <definedName name="DGF">{#N/A,#N/A,FALSE,"MO (2)"}</definedName>
    <definedName name="DIA" localSheetId="1">#REF!</definedName>
    <definedName name="DIA" localSheetId="0">#REF!</definedName>
    <definedName name="DIA">#REF!</definedName>
    <definedName name="Dia_trab">#N/A</definedName>
    <definedName name="Diagrama" localSheetId="4">'ADM-Resumo'!Diagrama</definedName>
    <definedName name="Diagrama" localSheetId="8">'ADM-Variavel'!Diagrama</definedName>
    <definedName name="Diagrama" localSheetId="7">'ADM-Variavel$'!Diagrama</definedName>
    <definedName name="Diagrama" localSheetId="6">'ADM-Vinculada'!Diagrama</definedName>
    <definedName name="Diagrama" localSheetId="11">'CANTEIRO CONTEINER'!Diagrama</definedName>
    <definedName name="Diagrama" localSheetId="9">'MANUTENÇÃO DO CANTEIRO E ACAMP.'!Diagrama</definedName>
    <definedName name="Diagrama" localSheetId="10">'RELAÇÃO MÃO DE OBRA ORDINÁRIA'!Diagrama</definedName>
    <definedName name="Diagrama">#REF!</definedName>
    <definedName name="DIAM_EMI_19">"$#REF!.$C$18:$C$42"</definedName>
    <definedName name="diar1">#REF!</definedName>
    <definedName name="diar2">#REF!</definedName>
    <definedName name="dias">#N/A</definedName>
    <definedName name="Dif" localSheetId="1">#REF!</definedName>
    <definedName name="Dif" localSheetId="0">#REF!</definedName>
    <definedName name="Dif">#REF!</definedName>
    <definedName name="difi" localSheetId="1">#REF!</definedName>
    <definedName name="difi" localSheetId="0">#REF!</definedName>
    <definedName name="difi">#REF!</definedName>
    <definedName name="DIFIC" localSheetId="1">#REF!</definedName>
    <definedName name="DIFIC" localSheetId="0">#REF!</definedName>
    <definedName name="DIFIC">#REF!</definedName>
    <definedName name="DIFIC1" localSheetId="1">#REF!</definedName>
    <definedName name="DIFIC1" localSheetId="0">#REF!</definedName>
    <definedName name="DIFIC1">#REF!</definedName>
    <definedName name="DIGITAL">#N/A</definedName>
    <definedName name="DIGITAL_25">#N/A</definedName>
    <definedName name="dima">{#N/A,#N/A,FALSE,"QUADRO 10";#N/A,#N/A,FALSE,"QUADRO 11";#N/A,#N/A,FALSE,"QUADRO 12";#N/A,#N/A,FALSE,"QUADRO 13";#N/A,#N/A,FALSE,"QUADRO 14";#N/A,#N/A,FALSE,"QUADRO 16";#N/A,#N/A,FALSE,"QUADRO 17";#N/A,#N/A,FALSE,"QUADRO 18";#N/A,#N/A,FALSE,"QUADRO 19";#N/A,#N/A,FALSE,"QUADRO 20";#N/A,#N/A,FALSE,"QUADRO 21";#N/A,#N/A,FALSE,"QUADRO 19A";#N/A,#N/A,FALSE,"QUADRO 19B";#N/A,#N/A,FALSE,"DEMONS.DESPESAS";#N/A,#N/A,FALSE,"ENCARGOS 79,12 %";#N/A,#N/A,FALSE,"ENCARGOS 15,0%"}</definedName>
    <definedName name="DIMPAV" localSheetId="1">#REF!</definedName>
    <definedName name="DIMPAV" localSheetId="0">#REF!</definedName>
    <definedName name="DIMPAV">#REF!</definedName>
    <definedName name="Dir_Tecnico">#REF!</definedName>
    <definedName name="DIST">#REF!</definedName>
    <definedName name="DIST1">#REF!</definedName>
    <definedName name="DIST10">#REF!</definedName>
    <definedName name="DIST2">#REF!</definedName>
    <definedName name="DISTA" localSheetId="1">#REF!</definedName>
    <definedName name="DISTA" localSheetId="0">#REF!</definedName>
    <definedName name="DISTA">#REF!</definedName>
    <definedName name="DISTC" localSheetId="1">#REF!</definedName>
    <definedName name="DISTC" localSheetId="0">#REF!</definedName>
    <definedName name="DISTC">#REF!</definedName>
    <definedName name="DISTP" localSheetId="1">#REF!</definedName>
    <definedName name="DISTP" localSheetId="0">#REF!</definedName>
    <definedName name="DISTP">#REF!</definedName>
    <definedName name="Div">#REF!</definedName>
    <definedName name="DJ" localSheetId="1">#REF!</definedName>
    <definedName name="DJ" localSheetId="0">#REF!</definedName>
    <definedName name="DJ">#REF!</definedName>
    <definedName name="DJ_2">#N/A</definedName>
    <definedName name="DJ_25">#REF!</definedName>
    <definedName name="DJ_4" localSheetId="1">#REF!</definedName>
    <definedName name="DJ_4" localSheetId="0">#REF!</definedName>
    <definedName name="DJ_4">#REF!</definedName>
    <definedName name="DJJ" localSheetId="1">#REF!</definedName>
    <definedName name="DJJ" localSheetId="0">#REF!</definedName>
    <definedName name="DJJ">#REF!</definedName>
    <definedName name="DMB" localSheetId="1">#REF!</definedName>
    <definedName name="DMB" localSheetId="0">#REF!</definedName>
    <definedName name="DMB">#REF!</definedName>
    <definedName name="dmtr" localSheetId="1">#REF!</definedName>
    <definedName name="dmtr" localSheetId="0">#REF!</definedName>
    <definedName name="dmtr">#REF!</definedName>
    <definedName name="dnd" localSheetId="4">#REF!</definedName>
    <definedName name="dnd" localSheetId="8">#REF!</definedName>
    <definedName name="dnd" localSheetId="7">#REF!</definedName>
    <definedName name="dnd" localSheetId="6">#REF!</definedName>
    <definedName name="dnd" localSheetId="11">[3]!Plan1</definedName>
    <definedName name="dnd" localSheetId="9">#REF!</definedName>
    <definedName name="dnd" localSheetId="17">[3]!Plan1</definedName>
    <definedName name="dnd" localSheetId="10">[3]!Plan1</definedName>
    <definedName name="dnd">#REF!</definedName>
    <definedName name="dnd_10">#N/A</definedName>
    <definedName name="DND_1007" localSheetId="1">#REF!</definedName>
    <definedName name="DND_1007" localSheetId="0">#REF!</definedName>
    <definedName name="DND_1007">#REF!</definedName>
    <definedName name="dnd_11">#N/A</definedName>
    <definedName name="dnd_12">#N/A</definedName>
    <definedName name="dnd_13">#N/A</definedName>
    <definedName name="dnd_14">#N/A</definedName>
    <definedName name="dnd_15">#N/A</definedName>
    <definedName name="dnd_16">#N/A</definedName>
    <definedName name="dnd_17">#N/A</definedName>
    <definedName name="dnd_18">#N/A</definedName>
    <definedName name="dnd_2">#N/A</definedName>
    <definedName name="dnd_5">#N/A</definedName>
    <definedName name="dnd_6">#N/A</definedName>
    <definedName name="dnd_7">#N/A</definedName>
    <definedName name="dnd_8">#N/A</definedName>
    <definedName name="dnd_9">#N/A</definedName>
    <definedName name="DND2_10">#N/A</definedName>
    <definedName name="DND2_11">#N/A</definedName>
    <definedName name="DND2_12">#N/A</definedName>
    <definedName name="DND2_13">#N/A</definedName>
    <definedName name="DND2_14">#N/A</definedName>
    <definedName name="DND2_15">#N/A</definedName>
    <definedName name="DND2_16">#N/A</definedName>
    <definedName name="DND2_17">#N/A</definedName>
    <definedName name="DND2_18">#N/A</definedName>
    <definedName name="DND2_2">#N/A</definedName>
    <definedName name="DND2_5">#N/A</definedName>
    <definedName name="DND2_6">#N/A</definedName>
    <definedName name="DND2_7">#N/A</definedName>
    <definedName name="DND2_8">#N/A</definedName>
    <definedName name="DND2_9">#N/A</definedName>
    <definedName name="Document">#REF!</definedName>
    <definedName name="dois" localSheetId="4">'ADM-Resumo'!dois</definedName>
    <definedName name="dois" localSheetId="8">'ADM-Variavel'!dois</definedName>
    <definedName name="dois" localSheetId="7">'ADM-Variavel$'!dois</definedName>
    <definedName name="dois" localSheetId="6">'ADM-Vinculada'!dois</definedName>
    <definedName name="dois" localSheetId="11">'CANTEIRO CONTEINER'!dois</definedName>
    <definedName name="dois" localSheetId="9">'MANUTENÇÃO DO CANTEIRO E ACAMP.'!dois</definedName>
    <definedName name="dois" localSheetId="1">#REF!</definedName>
    <definedName name="dois" localSheetId="10">'RELAÇÃO MÃO DE OBRA ORDINÁRIA'!dois</definedName>
    <definedName name="dois" localSheetId="0">#REF!</definedName>
    <definedName name="dois">#REF!</definedName>
    <definedName name="Dom_Páscoa">#N/A</definedName>
    <definedName name="DPD" localSheetId="1">#REF!</definedName>
    <definedName name="DPD" localSheetId="0">#REF!</definedName>
    <definedName name="DPD">#REF!</definedName>
    <definedName name="DPESSO" localSheetId="1">#REF!</definedName>
    <definedName name="DPESSO" localSheetId="0">#REF!</definedName>
    <definedName name="DPESSO">#REF!</definedName>
    <definedName name="DPESSO_25">#REF!</definedName>
    <definedName name="drenagem" localSheetId="4">#REF!</definedName>
    <definedName name="drenagem" localSheetId="8">#REF!</definedName>
    <definedName name="drenagem" localSheetId="7">#REF!</definedName>
    <definedName name="drenagem" localSheetId="6">#REF!</definedName>
    <definedName name="drenagem" localSheetId="11">[3]!Plan1</definedName>
    <definedName name="drenagem" localSheetId="9">#REF!</definedName>
    <definedName name="drenagem" localSheetId="17">[3]!Plan1</definedName>
    <definedName name="drenagem" localSheetId="10">[3]!Plan1</definedName>
    <definedName name="drenagem">#REF!</definedName>
    <definedName name="drenagem2" localSheetId="4">#REF!</definedName>
    <definedName name="drenagem2" localSheetId="8">#REF!</definedName>
    <definedName name="drenagem2" localSheetId="7">#REF!</definedName>
    <definedName name="drenagem2" localSheetId="6">#REF!</definedName>
    <definedName name="drenagem2" localSheetId="11">[3]!Plan1</definedName>
    <definedName name="drenagem2" localSheetId="9">#REF!</definedName>
    <definedName name="drenagem2" localSheetId="17">[3]!Plan1</definedName>
    <definedName name="drenagem2" localSheetId="10">[3]!Plan1</definedName>
    <definedName name="drenagem2">#REF!</definedName>
    <definedName name="DRTVRT">#N/A</definedName>
    <definedName name="ds">#REF!</definedName>
    <definedName name="Dsc">NA()</definedName>
    <definedName name="Dsc_26">NA()</definedName>
    <definedName name="Dsc_27">NA()</definedName>
    <definedName name="dsee">{#N/A,#N/A,FALSE,"QUADRO 10";#N/A,#N/A,FALSE,"QUADRO 11";#N/A,#N/A,FALSE,"QUADRO 12";#N/A,#N/A,FALSE,"QUADRO 13";#N/A,#N/A,FALSE,"QUADRO 14";#N/A,#N/A,FALSE,"QUADRO 16";#N/A,#N/A,FALSE,"QUADRO 17";#N/A,#N/A,FALSE,"QUADRO 18";#N/A,#N/A,FALSE,"QUADRO 19";#N/A,#N/A,FALSE,"QUADRO 20";#N/A,#N/A,FALSE,"QUADRO 21";#N/A,#N/A,FALSE,"QUADRO 19A";#N/A,#N/A,FALSE,"QUADRO 19B";#N/A,#N/A,FALSE,"DEMONS.DESPESAS";#N/A,#N/A,FALSE,"ENCARGOS 79,12 %";#N/A,#N/A,FALSE,"ENCARGOS 15,0%"}</definedName>
    <definedName name="DSF" localSheetId="1">#REF!</definedName>
    <definedName name="DSF" localSheetId="0">#REF!</definedName>
    <definedName name="DSF">#REF!</definedName>
    <definedName name="DSFDS">#N/A</definedName>
    <definedName name="DSFSA">#N/A</definedName>
    <definedName name="dsolo" localSheetId="1">#REF!</definedName>
    <definedName name="dsolo" localSheetId="0">#REF!</definedName>
    <definedName name="dsolo">#REF!</definedName>
    <definedName name="dsr4g" localSheetId="4">#REF!</definedName>
    <definedName name="dsr4g" localSheetId="8">#REF!</definedName>
    <definedName name="dsr4g" localSheetId="7">#REF!</definedName>
    <definedName name="dsr4g" localSheetId="6">#REF!</definedName>
    <definedName name="dsr4g" localSheetId="11">[3]!Plan1</definedName>
    <definedName name="dsr4g" localSheetId="9">#REF!</definedName>
    <definedName name="dsr4g" localSheetId="17">[3]!Plan1</definedName>
    <definedName name="dsr4g" localSheetId="10">[3]!Plan1</definedName>
    <definedName name="dsr4g">#REF!</definedName>
    <definedName name="DSTSHFD" localSheetId="1">#REF!</definedName>
    <definedName name="DSTSHFD" localSheetId="0">#REF!</definedName>
    <definedName name="DSTSHFD">#REF!</definedName>
    <definedName name="DTMED" localSheetId="1">#REF!</definedName>
    <definedName name="DTMED" localSheetId="0">#REF!</definedName>
    <definedName name="DTMED">#REF!</definedName>
    <definedName name="E" localSheetId="4">#REF!</definedName>
    <definedName name="E" localSheetId="8">#REF!</definedName>
    <definedName name="E" localSheetId="7">#REF!</definedName>
    <definedName name="E" localSheetId="6">#REF!</definedName>
    <definedName name="E" localSheetId="11">[3]!Plan1</definedName>
    <definedName name="E" localSheetId="9">#REF!</definedName>
    <definedName name="e" localSheetId="14">#REF!</definedName>
    <definedName name="E" localSheetId="17">[3]!Plan1</definedName>
    <definedName name="e" localSheetId="1">#REF!</definedName>
    <definedName name="E" localSheetId="10">[3]!Plan1</definedName>
    <definedName name="e" localSheetId="0">#REF!</definedName>
    <definedName name="e">#REF!</definedName>
    <definedName name="E_10">#N/A</definedName>
    <definedName name="E_11">#N/A</definedName>
    <definedName name="E_12">#N/A</definedName>
    <definedName name="E_13">#N/A</definedName>
    <definedName name="E_14">#N/A</definedName>
    <definedName name="E_15">#N/A</definedName>
    <definedName name="E_16">#N/A</definedName>
    <definedName name="E_17">#N/A</definedName>
    <definedName name="E_18">#N/A</definedName>
    <definedName name="E_2">#N/A</definedName>
    <definedName name="E_5">#N/A</definedName>
    <definedName name="E_6">#N/A</definedName>
    <definedName name="E_7">#N/A</definedName>
    <definedName name="E_8">#N/A</definedName>
    <definedName name="E_9">#N/A</definedName>
    <definedName name="E_ESQUERDA">NA()</definedName>
    <definedName name="EA" localSheetId="1">#REF!</definedName>
    <definedName name="EA" localSheetId="0">#REF!</definedName>
    <definedName name="EA">#REF!</definedName>
    <definedName name="ECJ" localSheetId="1">#REF!</definedName>
    <definedName name="ECJ" localSheetId="0">#REF!</definedName>
    <definedName name="ECJ">#REF!</definedName>
    <definedName name="ECJ_2">#N/A</definedName>
    <definedName name="ECJ_25">#REF!</definedName>
    <definedName name="ECJ_4" localSheetId="1">#REF!</definedName>
    <definedName name="ECJ_4" localSheetId="0">#REF!</definedName>
    <definedName name="ECJ_4">#REF!</definedName>
    <definedName name="ECJJ" localSheetId="1">#REF!</definedName>
    <definedName name="ECJJ" localSheetId="0">#REF!</definedName>
    <definedName name="ECJJ">#REF!</definedName>
    <definedName name="EDDFR">#N/A</definedName>
    <definedName name="EDDRFR">#N/A</definedName>
    <definedName name="EDECE">#N/A</definedName>
    <definedName name="EDEDFRE">#N/A</definedName>
    <definedName name="EDEFDRF">#N/A</definedName>
    <definedName name="EDEFR">#N/A</definedName>
    <definedName name="Edit" localSheetId="1">#REF!</definedName>
    <definedName name="Edit" localSheetId="0">#REF!</definedName>
    <definedName name="Edit">#REF!</definedName>
    <definedName name="Edital" localSheetId="1">#REF!</definedName>
    <definedName name="Edital" localSheetId="0">#REF!</definedName>
    <definedName name="Edital">#REF!</definedName>
    <definedName name="EDRT">#N/A</definedName>
    <definedName name="EDXEC">#N/A</definedName>
    <definedName name="EE">#REF!</definedName>
    <definedName name="eeeee">#N/A</definedName>
    <definedName name="Ef" localSheetId="1">#REF!</definedName>
    <definedName name="Ef" localSheetId="0">#REF!</definedName>
    <definedName name="Ef">#REF!</definedName>
    <definedName name="Efaixa_1">"'file:///C:/Documents and Settings/mauricio.ferrao/Desktop/ARQUIVOS R96/EXCEL/PATOs/BR153_99.XLS'#$'P A T O  D'.$#REF!$#REF!"</definedName>
    <definedName name="EFFGGRT">#N/A</definedName>
    <definedName name="efrfrf">#N/A</definedName>
    <definedName name="Ei" localSheetId="1">#REF!</definedName>
    <definedName name="Ei" localSheetId="0">#REF!</definedName>
    <definedName name="Ei">#REF!</definedName>
    <definedName name="EJ" localSheetId="1">#REF!</definedName>
    <definedName name="EJ" localSheetId="0">#REF!</definedName>
    <definedName name="EJ">#REF!</definedName>
    <definedName name="EJ_2">#N/A</definedName>
    <definedName name="EJ_25">#REF!</definedName>
    <definedName name="EJ_4" localSheetId="1">#REF!</definedName>
    <definedName name="EJ_4" localSheetId="0">#REF!</definedName>
    <definedName name="EJ_4">#REF!</definedName>
    <definedName name="EJJ" localSheetId="1">#REF!</definedName>
    <definedName name="EJJ" localSheetId="0">#REF!</definedName>
    <definedName name="EJJ">#REF!</definedName>
    <definedName name="ELE">#REF!</definedName>
    <definedName name="Em" localSheetId="1">#REF!</definedName>
    <definedName name="Em" localSheetId="0">#REF!</definedName>
    <definedName name="Em">#REF!</definedName>
    <definedName name="EMEGENCIA" localSheetId="4">#REF!</definedName>
    <definedName name="EMEGENCIA" localSheetId="8">#REF!</definedName>
    <definedName name="EMEGENCIA" localSheetId="7">#REF!</definedName>
    <definedName name="EMEGENCIA" localSheetId="6">#REF!</definedName>
    <definedName name="EMEGENCIA" localSheetId="11">[3]!Plan1</definedName>
    <definedName name="EMEGENCIA" localSheetId="9">#REF!</definedName>
    <definedName name="EMEGENCIA" localSheetId="17">[3]!Plan1</definedName>
    <definedName name="EMEGENCIA" localSheetId="10">[3]!Plan1</definedName>
    <definedName name="EMEGENCIA">#REF!</definedName>
    <definedName name="EMEGENCIA_10">#N/A</definedName>
    <definedName name="EMEGENCIA_11">#N/A</definedName>
    <definedName name="EMEGENCIA_12">#N/A</definedName>
    <definedName name="EMEGENCIA_13">#N/A</definedName>
    <definedName name="EMEGENCIA_14">#N/A</definedName>
    <definedName name="EMEGENCIA_15">#N/A</definedName>
    <definedName name="EMEGENCIA_16">#N/A</definedName>
    <definedName name="EMEGENCIA_17">#N/A</definedName>
    <definedName name="EMEGENCIA_18">#N/A</definedName>
    <definedName name="EMEGENCIA_2">#N/A</definedName>
    <definedName name="EMEGENCIA_5">#N/A</definedName>
    <definedName name="EMEGENCIA_6">#N/A</definedName>
    <definedName name="EMEGENCIA_7">#N/A</definedName>
    <definedName name="EMEGENCIA_8">#N/A</definedName>
    <definedName name="EMEGENCIA_9">#N/A</definedName>
    <definedName name="EMERGENCIA" localSheetId="4">#REF!</definedName>
    <definedName name="EMERGENCIA" localSheetId="8">#REF!</definedName>
    <definedName name="EMERGENCIA" localSheetId="7">#REF!</definedName>
    <definedName name="EMERGENCIA" localSheetId="6">#REF!</definedName>
    <definedName name="EMERGENCIA" localSheetId="11">[3]!Plan1</definedName>
    <definedName name="EMERGENCIA" localSheetId="9">#REF!</definedName>
    <definedName name="EMERGENCIA" localSheetId="17">[3]!Plan1</definedName>
    <definedName name="EMERGENCIA" localSheetId="10">[3]!Plan1</definedName>
    <definedName name="EMERGENCIA">#REF!</definedName>
    <definedName name="EMN" localSheetId="1">#REF!</definedName>
    <definedName name="EMN" localSheetId="0">#REF!</definedName>
    <definedName name="EMN">#REF!</definedName>
    <definedName name="EmpAux">""</definedName>
    <definedName name="Empr" localSheetId="1">#REF!</definedName>
    <definedName name="Empr" localSheetId="0">#REF!</definedName>
    <definedName name="Empr">#REF!</definedName>
    <definedName name="EMPRE" localSheetId="1">#REF!</definedName>
    <definedName name="EMPRE" localSheetId="0">#REF!</definedName>
    <definedName name="EMPRE">#REF!</definedName>
    <definedName name="Empresa" localSheetId="1">#REF!</definedName>
    <definedName name="Empresa" localSheetId="0">#REF!</definedName>
    <definedName name="Empresa">#REF!</definedName>
    <definedName name="EMW" localSheetId="1">#REF!</definedName>
    <definedName name="EMW" localSheetId="0">#REF!</definedName>
    <definedName name="EMW">#REF!</definedName>
    <definedName name="EMWA" localSheetId="1">#REF!</definedName>
    <definedName name="EMWA" localSheetId="0">#REF!</definedName>
    <definedName name="EMWA">#REF!</definedName>
    <definedName name="ENC" localSheetId="1">#REF!</definedName>
    <definedName name="ENC" localSheetId="0">#REF!</definedName>
    <definedName name="ENC">#REF!</definedName>
    <definedName name="Entrega" localSheetId="1">#REF!</definedName>
    <definedName name="Entrega" localSheetId="0">#REF!</definedName>
    <definedName name="Entrega">#REF!</definedName>
    <definedName name="EQ" localSheetId="4" hidden="1">#REF!</definedName>
    <definedName name="EQ" localSheetId="11" hidden="1">#REF!</definedName>
    <definedName name="EQ" localSheetId="9" hidden="1">#REF!</definedName>
    <definedName name="EQ" localSheetId="17" hidden="1">#REF!</definedName>
    <definedName name="EQ" localSheetId="1">#REF!</definedName>
    <definedName name="EQ" localSheetId="10" hidden="1">#REF!</definedName>
    <definedName name="EQ" localSheetId="0">#REF!</definedName>
    <definedName name="EQ">#REF!</definedName>
    <definedName name="EQPTOS" localSheetId="1">#REF!</definedName>
    <definedName name="EQPTOS" localSheetId="0">#REF!</definedName>
    <definedName name="EQPTOS">#REF!</definedName>
    <definedName name="Equi">#REF!</definedName>
    <definedName name="equip" localSheetId="14">#REF!</definedName>
    <definedName name="Equip" localSheetId="1">#REF!</definedName>
    <definedName name="Equip" localSheetId="0">#REF!</definedName>
    <definedName name="Equip">#REF!</definedName>
    <definedName name="equipamento" localSheetId="1">#REF!</definedName>
    <definedName name="equipamento" localSheetId="0">#REF!</definedName>
    <definedName name="equipamento">#REF!</definedName>
    <definedName name="equipamento_4" localSheetId="1">#REF!</definedName>
    <definedName name="equipamento_4" localSheetId="0">#REF!</definedName>
    <definedName name="equipamento_4">#REF!</definedName>
    <definedName name="equipamento_4_2">#N/A</definedName>
    <definedName name="equipamento_6" localSheetId="1">#REF!</definedName>
    <definedName name="equipamento_6" localSheetId="0">#REF!</definedName>
    <definedName name="equipamento_6">#REF!</definedName>
    <definedName name="equipamento_6_2">#N/A</definedName>
    <definedName name="equipamento_7" localSheetId="1">#REF!</definedName>
    <definedName name="equipamento_7" localSheetId="0">#REF!</definedName>
    <definedName name="equipamento_7">#REF!</definedName>
    <definedName name="equipamento_7_2">#N/A</definedName>
    <definedName name="equipamento_8" localSheetId="1">#REF!</definedName>
    <definedName name="equipamento_8" localSheetId="0">#REF!</definedName>
    <definedName name="equipamento_8">#REF!</definedName>
    <definedName name="equipamento_8_2">#N/A</definedName>
    <definedName name="equipamento_9" localSheetId="1">#REF!</definedName>
    <definedName name="equipamento_9" localSheetId="0">#REF!</definedName>
    <definedName name="equipamento_9">#REF!</definedName>
    <definedName name="equipamento_9_2">#N/A</definedName>
    <definedName name="equipp" localSheetId="1">#REF!</definedName>
    <definedName name="equipp" localSheetId="0">#REF!</definedName>
    <definedName name="equipp">#REF!</definedName>
    <definedName name="er">#REF!</definedName>
    <definedName name="er\er123">#REF!</definedName>
    <definedName name="erewq" localSheetId="1">#REF!</definedName>
    <definedName name="erewq" localSheetId="0">#REF!</definedName>
    <definedName name="erewq">#REF!</definedName>
    <definedName name="ERRO">NA()</definedName>
    <definedName name="errr">#REF!</definedName>
    <definedName name="ERT" localSheetId="1">#REF!</definedName>
    <definedName name="ERT" localSheetId="0">#REF!</definedName>
    <definedName name="ERT">#REF!</definedName>
    <definedName name="ES" localSheetId="1">#REF!</definedName>
    <definedName name="ES" localSheetId="0">#REF!</definedName>
    <definedName name="ES">#REF!</definedName>
    <definedName name="ESCADARIA">#REF!</definedName>
    <definedName name="EST" localSheetId="1">#REF!</definedName>
    <definedName name="EST" localSheetId="0">#REF!</definedName>
    <definedName name="EST">#REF!</definedName>
    <definedName name="Estabilidade" localSheetId="1">#REF!</definedName>
    <definedName name="Estabilidade" localSheetId="0">#REF!</definedName>
    <definedName name="Estabilidade">#REF!</definedName>
    <definedName name="ESTADO" localSheetId="1">#REF!</definedName>
    <definedName name="ESTADO" localSheetId="0">#REF!</definedName>
    <definedName name="ESTADO">#REF!</definedName>
    <definedName name="ESTADOS" localSheetId="1">#REF!</definedName>
    <definedName name="ESTADOS" localSheetId="0">#REF!</definedName>
    <definedName name="ESTADOS">#REF!</definedName>
    <definedName name="ETRVRTBRBTRT">#N/A</definedName>
    <definedName name="EU" localSheetId="4" hidden="1">{#N/A,#N/A,FALSE,"MO (2)"}</definedName>
    <definedName name="EU" localSheetId="8" hidden="1">{#N/A,#N/A,FALSE,"MO (2)"}</definedName>
    <definedName name="EU" localSheetId="7" hidden="1">{#N/A,#N/A,FALSE,"MO (2)"}</definedName>
    <definedName name="EU" localSheetId="6" hidden="1">{#N/A,#N/A,FALSE,"MO (2)"}</definedName>
    <definedName name="EU" localSheetId="11" hidden="1">{#N/A,#N/A,FALSE,"MO (2)"}</definedName>
    <definedName name="EU" localSheetId="9" hidden="1">{#N/A,#N/A,FALSE,"MO (2)"}</definedName>
    <definedName name="EU" localSheetId="1">{#N/A,#N/A,FALSE,"MO (2)"}</definedName>
    <definedName name="EU" localSheetId="10" hidden="1">{#N/A,#N/A,FALSE,"MO (2)"}</definedName>
    <definedName name="EU" localSheetId="0">{#N/A,#N/A,FALSE,"MO (2)"}</definedName>
    <definedName name="EU">{#N/A,#N/A,FALSE,"MO (2)"}</definedName>
    <definedName name="EVDCXFDBVGRVF">#N/A</definedName>
    <definedName name="EVOLUTION_DES_ROI">{#N/A,#N/A,FALSE,"SYSOC";#N/A,#N/A,FALSE,"RESU-GESTION";#N/A,#N/A,FALSE,"EVOL-MNA";#N/A,#N/A,FALSE,"VTAS-ANALI";#N/A,#N/A,FALSE,"ANALI-GSFIJOS";#N/A,#N/A,FALSE,"DETA-RUBROS";#N/A,#N/A,FALSE,"ANALI-CNF";#N/A,#N/A,FALSE,"BILAN";#N/A,#N/A,FALSE,"TAB_FIN";#N/A,#N/A,FALSE,"IND_ECO"}</definedName>
    <definedName name="EXA">'[9]PRO-08'!#REF!</definedName>
    <definedName name="EXA_10">#N/A</definedName>
    <definedName name="EXA_11">#N/A</definedName>
    <definedName name="EXA_12">#N/A</definedName>
    <definedName name="EXA_13">#N/A</definedName>
    <definedName name="EXA_14">#N/A</definedName>
    <definedName name="EXA_15">#N/A</definedName>
    <definedName name="EXA_16">#N/A</definedName>
    <definedName name="EXA_17">#N/A</definedName>
    <definedName name="EXA_18">#N/A</definedName>
    <definedName name="EXA_25">'[10]PRO-08'!#REF!</definedName>
    <definedName name="EXA_27">'[10]PRO-08'!#REF!</definedName>
    <definedName name="EXA_29">'[10]PRO-08'!#REF!</definedName>
    <definedName name="EXA_5">#N/A</definedName>
    <definedName name="EXA_6">#N/A</definedName>
    <definedName name="EXA_7">#N/A</definedName>
    <definedName name="EXA_8">#N/A</definedName>
    <definedName name="EXA_9">#N/A</definedName>
    <definedName name="Excel_BuiltIn__FilterDatabase_1" localSheetId="1">#REF!</definedName>
    <definedName name="Excel_BuiltIn__FilterDatabase_1" localSheetId="0">#REF!</definedName>
    <definedName name="Excel_BuiltIn__FilterDatabase_1">#REF!</definedName>
    <definedName name="Excel_BuiltIn__FilterDatabase_1_1" localSheetId="1">#REF!</definedName>
    <definedName name="Excel_BuiltIn__FilterDatabase_1_1" localSheetId="0">#REF!</definedName>
    <definedName name="Excel_BuiltIn__FilterDatabase_1_1">#REF!</definedName>
    <definedName name="Excel_BuiltIn__FilterDatabase_1_10">#N/A</definedName>
    <definedName name="Excel_BuiltIn__FilterDatabase_1_11">#N/A</definedName>
    <definedName name="Excel_BuiltIn__FilterDatabase_1_12">#N/A</definedName>
    <definedName name="Excel_BuiltIn__FilterDatabase_1_13">#N/A</definedName>
    <definedName name="Excel_BuiltIn__FilterDatabase_1_14">#N/A</definedName>
    <definedName name="Excel_BuiltIn__FilterDatabase_1_15">#N/A</definedName>
    <definedName name="Excel_BuiltIn__FilterDatabase_1_16">#N/A</definedName>
    <definedName name="Excel_BuiltIn__FilterDatabase_1_17">#N/A</definedName>
    <definedName name="Excel_BuiltIn__FilterDatabase_1_18">#N/A</definedName>
    <definedName name="Excel_BuiltIn__FilterDatabase_1_5">#N/A</definedName>
    <definedName name="Excel_BuiltIn__FilterDatabase_1_6">#N/A</definedName>
    <definedName name="Excel_BuiltIn__FilterDatabase_1_7">#N/A</definedName>
    <definedName name="Excel_BuiltIn__FilterDatabase_1_8">#N/A</definedName>
    <definedName name="Excel_BuiltIn__FilterDatabase_1_9">#N/A</definedName>
    <definedName name="Excel_BuiltIn__FilterDatabase_11" localSheetId="1">#REF!</definedName>
    <definedName name="Excel_BuiltIn__FilterDatabase_11" localSheetId="0">#REF!</definedName>
    <definedName name="Excel_BuiltIn__FilterDatabase_11">#REF!</definedName>
    <definedName name="Excel_BuiltIn__FilterDatabase_12_1_1_1">"'file:///P:/cad/casan/104_11/projeto/orc/ORC%2012052015%20-%20REV-E/C%C3%B3pia%20de%20Planilha%20Or%C3%A7ament%C3%A1ria%20-%20ETE%20Ingleses%20-%2019052015%20-%20REV-E%20-%20Leo%20-%20emerson.xls'#$''.$A$9:$Y$1008"</definedName>
    <definedName name="Excel_BuiltIn__FilterDatabase_12_1_1_1_1_1">"'file:///P:/cad/casan/104_11/projeto/orc/ORC%2012052015%20-%20REV-E/Planilha%20Quantitativos%20Biz%20-%2011.06.2015/Planilha%20Or%C3%A7ament%C3%A1ria%20-%20ETE%20Ingleses%20-%2019052015%20-%20REV-E%20-%20Biz.xls'#$''.$A$9:$Y$11"</definedName>
    <definedName name="Excel_BuiltIn__FilterDatabase_12_1_1_1_1_1_1">"'file:///P:/cad/casan/104_11/projeto/orc/ORC%2012052015%20-%20REV-E/C%C3%B3pia%20de%20Planilha%20Or%C3%A7ament%C3%A1ria%20-%20ETE%20Ingleses%20-%2019052015%20-%20REV-E%20-%20Leo%20-%20emerson.xls'#$''.$A$9:$Y$1008"</definedName>
    <definedName name="Excel_BuiltIn__FilterDatabase_15_1_1_1">"'file:///P:/cad/casan/104_11/projeto/orc/ORC%2012052015%20-%20REV-E/C%C3%B3pia%20de%20Planilha%20Or%C3%A7ament%C3%A1ria%20-%20ETE%20Ingleses%20-%2019052015%20-%20REV-E%20-%20Leo%20-%20emerson.xls'#$''.$A$10:$AE$54"</definedName>
    <definedName name="Excel_BuiltIn__FilterDatabase_15_1_1_1_1_1">"'file:///P:/cad/casan/104_11/projeto/orc/ORC%2012052015%20-%20REV-E/Planilha%20Quantitativos%20Biz%20-%2011.06.2015/Planilha%20Or%C3%A7ament%C3%A1ria%20-%20ETE%20Ingleses%20-%2019052015%20-%20REV-E%20-%20Biz.xls'#$''.$A$10:$AE$11"</definedName>
    <definedName name="Excel_BuiltIn__FilterDatabase_15_1_1_1_1_1_1">"'file:///P:/cad/casan/104_11/projeto/orc/ORC%2012052015%20-%20REV-E/C%C3%B3pia%20de%20Planilha%20Or%C3%A7ament%C3%A1ria%20-%20ETE%20Ingleses%20-%2019052015%20-%20REV-E%20-%20Leo%20-%20emerson.xls'#$''.$A$10:$AE$54"</definedName>
    <definedName name="Excel_BuiltIn__FilterDatabase_15_2_1_1">"'file:///P:/cad/casan/104_11/projeto/orc/ORC%2012052015%20-%20REV-E/C%C3%B3pia%20de%20Planilha%20Or%C3%A7ament%C3%A1ria%20-%20ETE%20Ingleses%20-%2019052015%20-%20REV-E%20-%20Leo%20-%20emerson.xls'#$''.$A$9:$Y$54"</definedName>
    <definedName name="Excel_BuiltIn__FilterDatabase_15_2_1_1_1_1">"'file:///P:/cad/casan/104_11/projeto/orc/ORC%2012052015%20-%20REV-E/Planilha%20Quantitativos%20Biz%20-%2011.06.2015/Planilha%20Or%C3%A7ament%C3%A1ria%20-%20ETE%20Ingleses%20-%2019052015%20-%20REV-E%20-%20Biz.xls'#$''.$A$9:$Y$11"</definedName>
    <definedName name="Excel_BuiltIn__FilterDatabase_15_2_1_1_1_1_1">"'file:///P:/cad/casan/104_11/projeto/orc/ORC%2012052015%20-%20REV-E/C%C3%B3pia%20de%20Planilha%20Or%C3%A7ament%C3%A1ria%20-%20ETE%20Ingleses%20-%2019052015%20-%20REV-E%20-%20Leo%20-%20emerson.xls'#$''.$A$9:$Y$54"</definedName>
    <definedName name="Excel_BuiltIn__FilterDatabase_16_1_1_1">"'file:///P:/cad/casan/104_11/projeto/orc/ORC%2012052015%20-%20REV-E/C%C3%B3pia%20de%20Planilha%20Or%C3%A7ament%C3%A1ria%20-%20ETE%20Ingleses%20-%2019052015%20-%20REV-E%20-%20Leo%20-%20emerson.xls'#$''.$A$10:$AE$16"</definedName>
    <definedName name="Excel_BuiltIn__FilterDatabase_16_1_1_1_1_1">"'file:///P:/cad/casan/104_11/projeto/orc/ORC%2012052015%20-%20REV-E/Planilha%20Quantitativos%20Biz%20-%2011.06.2015/Planilha%20Or%C3%A7ament%C3%A1ria%20-%20ETE%20Ingleses%20-%2019052015%20-%20REV-E%20-%20Biz.xls'#$''.$A$10:$AE$11"</definedName>
    <definedName name="Excel_BuiltIn__FilterDatabase_16_1_1_1_1_1_1">"'file:///P:/cad/casan/104_11/projeto/orc/ORC%2012052015%20-%20REV-E/C%C3%B3pia%20de%20Planilha%20Or%C3%A7ament%C3%A1ria%20-%20ETE%20Ingleses%20-%2019052015%20-%20REV-E%20-%20Leo%20-%20emerson.xls'#$''.$A$10:$AE$16"</definedName>
    <definedName name="Excel_BuiltIn__FilterDatabase_16_2_1_1">"'file:///P:/cad/casan/104_11/projeto/orc/ORC%2012052015%20-%20REV-E/C%C3%B3pia%20de%20Planilha%20Or%C3%A7ament%C3%A1ria%20-%20ETE%20Ingleses%20-%2019052015%20-%20REV-E%20-%20Leo%20-%20emerson.xls'#$''.$A$9:$Y$16"</definedName>
    <definedName name="Excel_BuiltIn__FilterDatabase_16_2_1_1_1_1">"'file:///P:/cad/casan/104_11/projeto/orc/ORC%2012052015%20-%20REV-E/Planilha%20Quantitativos%20Biz%20-%2011.06.2015/Planilha%20Or%C3%A7ament%C3%A1ria%20-%20ETE%20Ingleses%20-%2019052015%20-%20REV-E%20-%20Biz.xls'#$''.$A$9:$Y$11"</definedName>
    <definedName name="Excel_BuiltIn__FilterDatabase_16_2_1_1_1_1_1">"'file:///P:/cad/casan/104_11/projeto/orc/ORC%2012052015%20-%20REV-E/C%C3%B3pia%20de%20Planilha%20Or%C3%A7ament%C3%A1ria%20-%20ETE%20Ingleses%20-%2019052015%20-%20REV-E%20-%20Leo%20-%20emerson.xls'#$''.$A$9:$Y$16"</definedName>
    <definedName name="Excel_BuiltIn__FilterDatabase_2" localSheetId="1">"#N/A"</definedName>
    <definedName name="Excel_BuiltIn__FilterDatabase_2" localSheetId="0">"#N/A"</definedName>
    <definedName name="Excel_BuiltIn__FilterDatabase_2">#REF!</definedName>
    <definedName name="Excel_BuiltIn__FilterDatabase_2_1">"#N/A"</definedName>
    <definedName name="Excel_BuiltIn__FilterDatabase_2_1_1" localSheetId="1">#REF!</definedName>
    <definedName name="Excel_BuiltIn__FilterDatabase_2_1_1" localSheetId="0">#REF!</definedName>
    <definedName name="Excel_BuiltIn__FilterDatabase_2_1_1">#REF!</definedName>
    <definedName name="Excel_BuiltIn__FilterDatabase_2_1_1_1" localSheetId="1">#REF!</definedName>
    <definedName name="Excel_BuiltIn__FilterDatabase_2_1_1_1" localSheetId="0">#REF!</definedName>
    <definedName name="Excel_BuiltIn__FilterDatabase_2_1_1_1">#REF!</definedName>
    <definedName name="Excel_BuiltIn__FilterDatabase_25">#REF!</definedName>
    <definedName name="Excel_BuiltIn__FilterDatabase_26">'[16]Remoção CBUQ'!#REF!</definedName>
    <definedName name="Excel_BuiltIn__FilterDatabase_27">'[16]Remoção base'!#REF!</definedName>
    <definedName name="Excel_BuiltIn__FilterDatabase_29">[16]BGS!#REF!</definedName>
    <definedName name="Excel_BuiltIn__FilterDatabase_3">NA()</definedName>
    <definedName name="Excel_BuiltIn__FilterDatabase_3_1">"#N/A"</definedName>
    <definedName name="Excel_BuiltIn__FilterDatabase_3_1_1">"#N/A"</definedName>
    <definedName name="Excel_BuiltIn__FilterDatabase_3_1_1_1">"#N/A"</definedName>
    <definedName name="Excel_BuiltIn__FilterDatabase_3_1_1_1_1">"#N/A"</definedName>
    <definedName name="Excel_BuiltIn__FilterDatabase_3_1_1_1_1_1">"#N/A"</definedName>
    <definedName name="Excel_BuiltIn__FilterDatabase_3_1_1_1_1_1_1">"#N/A"</definedName>
    <definedName name="Excel_BuiltIn__FilterDatabase_3_1_1_1_1_1_1_1">"#N/A"</definedName>
    <definedName name="Excel_BuiltIn__FilterDatabase_3_1_1_1_1_1_1_1_1">"#N/A"</definedName>
    <definedName name="Excel_BuiltIn__FilterDatabase_3_1_1_1_1_1_1_1_1_1">"#N/A"</definedName>
    <definedName name="Excel_BuiltIn__FilterDatabase_3_1_28">"#N/A"</definedName>
    <definedName name="Excel_BuiltIn__FilterDatabase_30">[16]BGTC!#REF!</definedName>
    <definedName name="Excel_BuiltIn__FilterDatabase_4" localSheetId="1">#REF!</definedName>
    <definedName name="Excel_BuiltIn__FilterDatabase_4" localSheetId="0">#REF!</definedName>
    <definedName name="Excel_BuiltIn__FilterDatabase_4">#REF!</definedName>
    <definedName name="Excel_BuiltIn__FilterDatabase_4_1" localSheetId="1">#REF!</definedName>
    <definedName name="Excel_BuiltIn__FilterDatabase_4_1" localSheetId="0">#REF!</definedName>
    <definedName name="Excel_BuiltIn__FilterDatabase_4_1">#REF!</definedName>
    <definedName name="Excel_BuiltIn__FilterDatabase_4_1_1" localSheetId="1">#REF!</definedName>
    <definedName name="Excel_BuiltIn__FilterDatabase_4_1_1" localSheetId="0">#REF!</definedName>
    <definedName name="Excel_BuiltIn__FilterDatabase_4_1_1">#REF!</definedName>
    <definedName name="Excel_BuiltIn__FilterDatabase_4_1_1_1" localSheetId="1">#REF!</definedName>
    <definedName name="Excel_BuiltIn__FilterDatabase_4_1_1_1" localSheetId="0">#REF!</definedName>
    <definedName name="Excel_BuiltIn__FilterDatabase_4_1_1_1">#REF!</definedName>
    <definedName name="Excel_BuiltIn__FilterDatabase_4_2" localSheetId="1">#REF!</definedName>
    <definedName name="Excel_BuiltIn__FilterDatabase_4_2" localSheetId="0">#REF!</definedName>
    <definedName name="Excel_BuiltIn__FilterDatabase_4_2">#REF!</definedName>
    <definedName name="Excel_BuiltIn__FilterDatabase_5_1" localSheetId="1">#REF!</definedName>
    <definedName name="Excel_BuiltIn__FilterDatabase_5_1" localSheetId="0">#REF!</definedName>
    <definedName name="Excel_BuiltIn__FilterDatabase_5_1">#REF!</definedName>
    <definedName name="Excel_BuiltIn__FilterDatabase_6" localSheetId="1">#REF!</definedName>
    <definedName name="Excel_BuiltIn__FilterDatabase_6" localSheetId="0">#REF!</definedName>
    <definedName name="Excel_BuiltIn__FilterDatabase_6">#REF!</definedName>
    <definedName name="Excel_BuiltIn__FilterDatabase_68">'[16]Concr 25 MPa'!#REF!</definedName>
    <definedName name="Excel_BuiltIn__FilterDatabase_69">'[16]Aço CA-50'!#REF!</definedName>
    <definedName name="Excel_BuiltIn_Criteria">#REF!</definedName>
    <definedName name="Excel_BuiltIn_Database" localSheetId="1">NA()</definedName>
    <definedName name="Excel_BuiltIn_Database" localSheetId="0">NA()</definedName>
    <definedName name="Excel_BuiltIn_Database">#REF!</definedName>
    <definedName name="Excel_BuiltIn_Database_1">#N/A</definedName>
    <definedName name="Excel_BuiltIn_Database_2">#N/A</definedName>
    <definedName name="Excel_BuiltIn_Database_2_1">#N/A</definedName>
    <definedName name="Excel_BuiltIn_Database_25">#REF!</definedName>
    <definedName name="Excel_BuiltIn_Database_4" localSheetId="1">#REF!</definedName>
    <definedName name="Excel_BuiltIn_Database_4" localSheetId="0">#REF!</definedName>
    <definedName name="Excel_BuiltIn_Database_4">#REF!</definedName>
    <definedName name="Excel_BuiltIn_Database_4_2">#N/A</definedName>
    <definedName name="Excel_BuiltIn_Database_6" localSheetId="1">#REF!</definedName>
    <definedName name="Excel_BuiltIn_Database_6" localSheetId="0">#REF!</definedName>
    <definedName name="Excel_BuiltIn_Database_6">#REF!</definedName>
    <definedName name="Excel_BuiltIn_Database_6_2">#N/A</definedName>
    <definedName name="Excel_BuiltIn_Database_7" localSheetId="1">#REF!</definedName>
    <definedName name="Excel_BuiltIn_Database_7" localSheetId="0">#REF!</definedName>
    <definedName name="Excel_BuiltIn_Database_7">#REF!</definedName>
    <definedName name="Excel_BuiltIn_Database_7_2">#N/A</definedName>
    <definedName name="Excel_BuiltIn_Database_8" localSheetId="1">#REF!</definedName>
    <definedName name="Excel_BuiltIn_Database_8" localSheetId="0">#REF!</definedName>
    <definedName name="Excel_BuiltIn_Database_8">#REF!</definedName>
    <definedName name="Excel_BuiltIn_Database_8_2">#N/A</definedName>
    <definedName name="Excel_BuiltIn_Database_9" localSheetId="1">#REF!</definedName>
    <definedName name="Excel_BuiltIn_Database_9" localSheetId="0">#REF!</definedName>
    <definedName name="Excel_BuiltIn_Database_9">#REF!</definedName>
    <definedName name="Excel_BuiltIn_Database_9_2">#N/A</definedName>
    <definedName name="Excel_BuiltIn_Print_Area_10">#N/A</definedName>
    <definedName name="Excel_BuiltIn_Print_Area_11_1" localSheetId="1">#REF!</definedName>
    <definedName name="Excel_BuiltIn_Print_Area_11_1" localSheetId="0">#REF!</definedName>
    <definedName name="Excel_BuiltIn_Print_Area_11_1">#REF!</definedName>
    <definedName name="Excel_BuiltIn_Print_Area_12">#N/A</definedName>
    <definedName name="Excel_BuiltIn_Print_Area_14" localSheetId="1">#REF!</definedName>
    <definedName name="Excel_BuiltIn_Print_Area_14" localSheetId="0">#REF!</definedName>
    <definedName name="Excel_BuiltIn_Print_Area_14">#REF!</definedName>
    <definedName name="Excel_BuiltIn_Print_Area_15_1" localSheetId="1">#REF!</definedName>
    <definedName name="Excel_BuiltIn_Print_Area_15_1" localSheetId="0">#REF!</definedName>
    <definedName name="Excel_BuiltIn_Print_Area_15_1">#REF!</definedName>
    <definedName name="Excel_BuiltIn_Print_Area_16" localSheetId="1">#REF!</definedName>
    <definedName name="Excel_BuiltIn_Print_Area_16" localSheetId="0">#REF!</definedName>
    <definedName name="Excel_BuiltIn_Print_Area_16">#REF!</definedName>
    <definedName name="Excel_BuiltIn_Print_Area_16_1" localSheetId="1">#REF!</definedName>
    <definedName name="Excel_BuiltIn_Print_Area_16_1" localSheetId="0">#REF!</definedName>
    <definedName name="Excel_BuiltIn_Print_Area_16_1">#REF!</definedName>
    <definedName name="Excel_BuiltIn_Print_Area_17_1" localSheetId="1">#REF!</definedName>
    <definedName name="Excel_BuiltIn_Print_Area_17_1" localSheetId="0">#REF!</definedName>
    <definedName name="Excel_BuiltIn_Print_Area_17_1">#REF!</definedName>
    <definedName name="Excel_BuiltIn_Print_Area_18">#N/A</definedName>
    <definedName name="Excel_BuiltIn_Print_Area_2">#REF!</definedName>
    <definedName name="Excel_BuiltIn_Print_Area_2_1_1">"'file:///P:/cad/casan/104_11/projeto/orc/ORC%2012052015%20-%20REV-E/Planilha%20Or%C3%A7ament%C3%A1ria%20-%20ETE%20Ingleses%20-%2019052015%20-%20REV-E%20-%20Biz.xls'#$''.$A$1:$B$11"</definedName>
    <definedName name="Excel_BuiltIn_Print_Area_21_1" localSheetId="1">#REF!</definedName>
    <definedName name="Excel_BuiltIn_Print_Area_21_1" localSheetId="0">#REF!</definedName>
    <definedName name="Excel_BuiltIn_Print_Area_21_1">#REF!</definedName>
    <definedName name="Excel_BuiltIn_Print_Area_23" localSheetId="1">#REF!</definedName>
    <definedName name="Excel_BuiltIn_Print_Area_23" localSheetId="0">#REF!</definedName>
    <definedName name="Excel_BuiltIn_Print_Area_23">#REF!</definedName>
    <definedName name="Excel_BuiltIn_Print_Area_26" localSheetId="1">#REF!</definedName>
    <definedName name="Excel_BuiltIn_Print_Area_26" localSheetId="0">#REF!</definedName>
    <definedName name="Excel_BuiltIn_Print_Area_26">#REF!</definedName>
    <definedName name="Excel_BuiltIn_Print_Area_26_1" localSheetId="1">#REF!</definedName>
    <definedName name="Excel_BuiltIn_Print_Area_26_1" localSheetId="0">#REF!</definedName>
    <definedName name="Excel_BuiltIn_Print_Area_26_1">#REF!</definedName>
    <definedName name="Excel_BuiltIn_Print_Area_27">"$#REF!.$A$1:$F$78"</definedName>
    <definedName name="Excel_BuiltIn_Print_Area_27_1" localSheetId="1">#REF!</definedName>
    <definedName name="Excel_BuiltIn_Print_Area_27_1" localSheetId="0">#REF!</definedName>
    <definedName name="Excel_BuiltIn_Print_Area_27_1">#REF!</definedName>
    <definedName name="Excel_BuiltIn_Print_Area_29_1" localSheetId="1">#REF!</definedName>
    <definedName name="Excel_BuiltIn_Print_Area_29_1" localSheetId="0">#REF!</definedName>
    <definedName name="Excel_BuiltIn_Print_Area_29_1">#REF!</definedName>
    <definedName name="Excel_BuiltIn_Print_Area_30_1" localSheetId="1">#REF!</definedName>
    <definedName name="Excel_BuiltIn_Print_Area_30_1" localSheetId="0">#REF!</definedName>
    <definedName name="Excel_BuiltIn_Print_Area_30_1">#REF!</definedName>
    <definedName name="Excel_BuiltIn_Print_Area_31_1" localSheetId="1">#REF!</definedName>
    <definedName name="Excel_BuiltIn_Print_Area_31_1" localSheetId="0">#REF!</definedName>
    <definedName name="Excel_BuiltIn_Print_Area_31_1">#REF!</definedName>
    <definedName name="Excel_BuiltIn_Print_Area_4">#REF!</definedName>
    <definedName name="Excel_BuiltIn_Print_Area_4_1" localSheetId="1">#REF!</definedName>
    <definedName name="Excel_BuiltIn_Print_Area_4_1" localSheetId="0">#REF!</definedName>
    <definedName name="Excel_BuiltIn_Print_Area_4_1">#REF!</definedName>
    <definedName name="Excel_BuiltIn_Print_Area_49" localSheetId="1">#REF!</definedName>
    <definedName name="Excel_BuiltIn_Print_Area_49" localSheetId="0">#REF!</definedName>
    <definedName name="Excel_BuiltIn_Print_Area_49">#REF!</definedName>
    <definedName name="Excel_BuiltIn_Print_Area_5_1" localSheetId="1">#REF!</definedName>
    <definedName name="Excel_BuiltIn_Print_Area_5_1" localSheetId="0">#REF!</definedName>
    <definedName name="Excel_BuiltIn_Print_Area_5_1">#REF!</definedName>
    <definedName name="Excel_BuiltIn_Print_Area_5_1_1">NA()</definedName>
    <definedName name="Excel_BuiltIn_Print_Area_5_1_1_1">NA()</definedName>
    <definedName name="Excel_BuiltIn_Print_Area_5_1_1_1_1">NA()</definedName>
    <definedName name="Excel_BuiltIn_Print_Area_5_1_1_1_1_1">NA()</definedName>
    <definedName name="Excel_BuiltIn_Print_Area_5_1_1_1_1_1_1">NA()</definedName>
    <definedName name="Excel_BuiltIn_Print_Area_5_1_1_1_1_1_1_1">NA()</definedName>
    <definedName name="Excel_BuiltIn_Print_Area_5_1_1_1_1_1_1_1_1">NA()</definedName>
    <definedName name="Excel_BuiltIn_Print_Area_5_1_1_1_1_1_1_1_1_1">NA()</definedName>
    <definedName name="Excel_BuiltIn_Print_Area_5_1_1_1_1_1_1_1_1_1_1">NA()</definedName>
    <definedName name="Excel_BuiltIn_Print_Area_5_1_1_1_1_1_1_1_1_1_1_1">NA()</definedName>
    <definedName name="Excel_BuiltIn_Print_Area_5_1_1_1_1_1_1_1_1_1_1_1_1">NA()</definedName>
    <definedName name="Excel_BuiltIn_Print_Area_5_1_1_28">NA()</definedName>
    <definedName name="Excel_BuiltIn_Print_Area_5_1_28">NA()</definedName>
    <definedName name="Excel_BuiltIn_Print_Area_6">#N/A</definedName>
    <definedName name="Excel_BuiltIn_Print_Area_6_1_1">"'file:///P:/cad/casan/104_11/projeto/orc/ORC%2012052015%20-%20REV-E/Planilha%20Quantitativos%20Biz%20-%2011.06.2015/Planilha%20Or%C3%A7ament%C3%A1ria%20-%20ETE%20Ingleses%20-%20Tanque%20de%20Contato%20.xls'#$''.$A$1:$F$11"</definedName>
    <definedName name="Excel_BuiltIn_Print_Area_6_1_1_1_1">"'file:///P:/cad/casan/104_11/projeto/orc/ORC%2012052015%20-%20REV-E/Planilha%20Quantitativos%20Biz%20-%2011.06.2015/Planilha%20Or%C3%A7ament%C3%A1ria%20-%20ETE%20Ingleses%20-%20Tanque%20de%20Contato%20.xls'#$''.$A$1:$F$11"</definedName>
    <definedName name="Excel_BuiltIn_Print_Area_7" localSheetId="1">#REF!</definedName>
    <definedName name="Excel_BuiltIn_Print_Area_7" localSheetId="0">#REF!</definedName>
    <definedName name="Excel_BuiltIn_Print_Area_7">#REF!</definedName>
    <definedName name="Excel_BuiltIn_Print_Area_7_1" localSheetId="1">#REF!</definedName>
    <definedName name="Excel_BuiltIn_Print_Area_7_1" localSheetId="0">#REF!</definedName>
    <definedName name="Excel_BuiltIn_Print_Area_7_1">#REF!</definedName>
    <definedName name="Excel_BuiltIn_Print_Area_7_1_1" localSheetId="1">#REF!</definedName>
    <definedName name="Excel_BuiltIn_Print_Area_7_1_1" localSheetId="0">#REF!</definedName>
    <definedName name="Excel_BuiltIn_Print_Area_7_1_1">#REF!</definedName>
    <definedName name="Excel_BuiltIn_Print_Area_8">#N/A</definedName>
    <definedName name="Excel_BuiltIn_Print_Area_9_1" localSheetId="1">#REF!</definedName>
    <definedName name="Excel_BuiltIn_Print_Area_9_1" localSheetId="0">#REF!</definedName>
    <definedName name="Excel_BuiltIn_Print_Area_9_1">#REF!</definedName>
    <definedName name="Excel_BuiltIn_Print_Titles_1">('[16]Custo Transporte'!$A$1:$F$65536,'[16]Custo Transporte'!#REF!)</definedName>
    <definedName name="Excel_BuiltIn_Print_Titles_1_1" localSheetId="1">#REF!</definedName>
    <definedName name="Excel_BuiltIn_Print_Titles_1_1" localSheetId="0">#REF!</definedName>
    <definedName name="Excel_BuiltIn_Print_Titles_1_1">#REF!</definedName>
    <definedName name="Excel_BuiltIn_Print_Titles_10" localSheetId="1">#REF!</definedName>
    <definedName name="Excel_BuiltIn_Print_Titles_10" localSheetId="0">#REF!</definedName>
    <definedName name="Excel_BuiltIn_Print_Titles_10">#REF!</definedName>
    <definedName name="Excel_BuiltIn_Print_Titles_12_1_1">"'file:///P:/cad/casan/104_11/projeto/orc/ORC%2012052015%20-%20REV-E/Planilha%20Or%C3%A7ament%C3%A1ria%20-%20ETE%20Ingleses%20-%2019052015%20-%20REV-E%20-%20Roberto.xls'#$''.$A$1:$IR$14"</definedName>
    <definedName name="Excel_BuiltIn_Print_Titles_12_1_1_1">"'file:///P:/cad/casan/104_11/projeto/orc/ORC%2012052015%20-%20REV-E/Planilha%20Or%C3%A7ament%C3%A1ria%20-%20ETE%20Ingleses%20-%2019052015%20-%20REV-E%20-%20Roberto.xls'#$''.$A$1:$IR$14"</definedName>
    <definedName name="Excel_BuiltIn_Print_Titles_14" localSheetId="1">#REF!</definedName>
    <definedName name="Excel_BuiltIn_Print_Titles_14" localSheetId="0">#REF!</definedName>
    <definedName name="Excel_BuiltIn_Print_Titles_14">#REF!</definedName>
    <definedName name="Excel_BuiltIn_Print_Titles_15" localSheetId="1">#REF!</definedName>
    <definedName name="Excel_BuiltIn_Print_Titles_15" localSheetId="0">#REF!</definedName>
    <definedName name="Excel_BuiltIn_Print_Titles_15">#REF!</definedName>
    <definedName name="Excel_BuiltIn_Print_Titles_16" localSheetId="1">#REF!</definedName>
    <definedName name="Excel_BuiltIn_Print_Titles_16" localSheetId="0">#REF!</definedName>
    <definedName name="Excel_BuiltIn_Print_Titles_16">#REF!</definedName>
    <definedName name="Excel_BuiltIn_Print_Titles_22">('[17]Capa Resumo'!$A$1:$F$65536,'[17]Capa Resumo'!#REF!)</definedName>
    <definedName name="Excel_BuiltIn_Print_Titles_27">"$#REF!.$A$1:$IV$7"</definedName>
    <definedName name="Excel_BuiltIn_Print_Titles_3" localSheetId="1">#REF!</definedName>
    <definedName name="Excel_BuiltIn_Print_Titles_3" localSheetId="0">#REF!</definedName>
    <definedName name="Excel_BuiltIn_Print_Titles_3">('[17]Capa Apres'!$A$1:$F$65536,'[17]Capa Apres'!#REF!)</definedName>
    <definedName name="Excel_BuiltIn_Print_Titles_3_1_1">NA()</definedName>
    <definedName name="Excel_BuiltIn_Print_Titles_3_1_1_1">NA()</definedName>
    <definedName name="Excel_BuiltIn_Print_Titles_30">('[17]Capa Documentação'!$A$1:$F$65536,'[17]Capa Documentação'!#REF!)</definedName>
    <definedName name="Excel_BuiltIn_Print_Titles_31">('[17]Capa Anexo I'!$A$1:$F$65536,'[17]Capa Anexo I'!#REF!)</definedName>
    <definedName name="Excel_BuiltIn_Print_Titles_32">('[18]Capa Documentação'!$A$1:$F$65536,'[18]Capa Documentação'!#REF!)</definedName>
    <definedName name="Excel_BuiltIn_Print_Titles_33">('[17]Capa Anexo II'!$A$1:$F$65536,'[17]Capa Anexo II'!#REF!)</definedName>
    <definedName name="Excel_BuiltIn_Print_Titles_34">('[17]Capa Anexo III'!$A$1:$F$65536,'[17]Capa Anexo III'!#REF!)</definedName>
    <definedName name="Excel_BuiltIn_Print_Titles_35">('[17]Capa Anexo IV'!$A$1:$F$65536,'[17]Capa Anexo IV'!#REF!)</definedName>
    <definedName name="Excel_BuiltIn_Print_Titles_36">('[18]Capa Anexo III'!$A$1:$F$65536,'[18]Capa Anexo III'!#REF!)</definedName>
    <definedName name="Excel_BuiltIn_Print_Titles_37">('[18]Capa Anexo IV'!$A$1:$F$65536,'[18]Capa Anexo IV'!#REF!)</definedName>
    <definedName name="Excel_BuiltIn_Print_Titles_4" localSheetId="1">#REF!</definedName>
    <definedName name="Excel_BuiltIn_Print_Titles_4" localSheetId="0">#REF!</definedName>
    <definedName name="Excel_BuiltIn_Print_Titles_4">#REF!</definedName>
    <definedName name="Excel_BuiltIn_Print_Titles_5">('[17]Capa Mapa'!$A$1:$F$65536,'[17]Capa Mapa'!#REF!)</definedName>
    <definedName name="Excel_BuiltIn_Print_Titles_6">('[18]Capa Mapa'!$A$1:$F$65536,'[18]Capa Mapa'!#REF!)</definedName>
    <definedName name="Excel_BuiltIn_Print_Titles_7">('[17]Capa Premissas'!$A$1:$F$65536,'[17]Capa Premissas'!#REF!)</definedName>
    <definedName name="Excel_BuiltIn_Print_Titles_7_1" localSheetId="1">#REF!</definedName>
    <definedName name="Excel_BuiltIn_Print_Titles_7_1" localSheetId="0">#REF!</definedName>
    <definedName name="Excel_BuiltIn_Print_Titles_7_1">#REF!</definedName>
    <definedName name="Excel_BuiltIn_Print_Titles_8">('[18]Capa Premissas'!$A$1:$F$65536,'[18]Capa Premissas'!#REF!)</definedName>
    <definedName name="Excel_BuiltIn_Print_Titles_9">('[17]Capa Caract. Seg.'!$A$1:$F$65536,'[17]Capa Caract. Seg.'!#REF!)</definedName>
    <definedName name="Excel_BuiltIn_Print_Titles_9_1" localSheetId="1">#REF!</definedName>
    <definedName name="Excel_BuiltIn_Print_Titles_9_1" localSheetId="0">#REF!</definedName>
    <definedName name="Excel_BuiltIn_Print_Titles_9_1">#REF!</definedName>
    <definedName name="EXDED">#N/A</definedName>
    <definedName name="execução" localSheetId="4">#REF!</definedName>
    <definedName name="execução" localSheetId="8">#REF!</definedName>
    <definedName name="execução" localSheetId="7">#REF!</definedName>
    <definedName name="execução" localSheetId="6">#REF!</definedName>
    <definedName name="execução" localSheetId="11">[3]!Plan1</definedName>
    <definedName name="execução" localSheetId="9">#REF!</definedName>
    <definedName name="execução" localSheetId="17">[3]!Plan1</definedName>
    <definedName name="execução" localSheetId="10">[3]!Plan1</definedName>
    <definedName name="execução">#REF!</definedName>
    <definedName name="Exibir_Dat_Com" localSheetId="1">#REF!</definedName>
    <definedName name="Exibir_Dat_Com" localSheetId="0">#REF!</definedName>
    <definedName name="Exibir_Dat_Com">#REF!</definedName>
    <definedName name="Exibir_Fer_EUA" localSheetId="1">#REF!</definedName>
    <definedName name="Exibir_Fer_EUA" localSheetId="0">#REF!</definedName>
    <definedName name="Exibir_Fer_EUA">#REF!</definedName>
    <definedName name="Exibir_Fer_Nac" localSheetId="1">#REF!</definedName>
    <definedName name="Exibir_Fer_Nac" localSheetId="0">#REF!</definedName>
    <definedName name="Exibir_Fer_Nac">#REF!</definedName>
    <definedName name="ExibirTudo">#N/A</definedName>
    <definedName name="Ext" localSheetId="1">#REF!</definedName>
    <definedName name="Ext" localSheetId="0">#REF!</definedName>
    <definedName name="Ext">#REF!</definedName>
    <definedName name="ext." localSheetId="1">#REF!</definedName>
    <definedName name="ext." localSheetId="0">#REF!</definedName>
    <definedName name="ext.">#REF!</definedName>
    <definedName name="Ext.__pista_simples" localSheetId="1">#REF!</definedName>
    <definedName name="Ext.__pista_simples" localSheetId="0">#REF!</definedName>
    <definedName name="Ext.__pista_simples">#REF!</definedName>
    <definedName name="Ext._de_pista_dupla" localSheetId="1">#REF!</definedName>
    <definedName name="Ext._de_pista_dupla" localSheetId="0">#REF!</definedName>
    <definedName name="Ext._de_pista_dupla">#REF!</definedName>
    <definedName name="Ext_2">"'file:///A:/ARQUIVOS R96/EXCEL/PATOs/Pato PRRTN - BR476.xls'#$'P A T O 99 B'.$#REF!$#REF!"</definedName>
    <definedName name="ext_29" localSheetId="1">#REF!</definedName>
    <definedName name="ext_29" localSheetId="0">#REF!</definedName>
    <definedName name="ext_29">#REF!</definedName>
    <definedName name="Ext_6">"$'C _ Transporte'.$#REF!$#REF!"</definedName>
    <definedName name="Ext_7">"$'D _ Material Betuminoso'.$#REF!$#REF!"</definedName>
    <definedName name="Ext_8">"$'E _ Cronograma'.$#REF!$#REF!"</definedName>
    <definedName name="Ext2_1">"'file:///C:/Documents and Settings/mauricio.ferrao/Desktop/Contratos/PD 005-00/Readequação março-05/WINDOWS.000/TEMP/Pato PRRTN - BR476.xls'#$'P A T O 99 B'.$#REF!$#REF!"</definedName>
    <definedName name="Ext2_2">"'file:///A:/ARQUIVOS R96/EXCEL/PATOs/Pato PRRTN - BR476.xls'#$'P A T O 99 B'.$#REF!$#REF!"</definedName>
    <definedName name="Ext2_3">"'file:///A:/ARQUIVOS R96/EXCEL/PATOs/Pato PRRTN - BR476.xls'#$'P A T O 99 B'.$#REF!$#REF!"</definedName>
    <definedName name="Ext2_4">"'file:///A:/ARQUIVOS R96/EXCEL/PATOs/Pato PRRTN - BR476.xls'#$'P A T O 99 B'.$#REF!$#REF!"</definedName>
    <definedName name="EXTE" localSheetId="1">#REF!</definedName>
    <definedName name="EXTE" localSheetId="0">#REF!</definedName>
    <definedName name="EXTE">#REF!</definedName>
    <definedName name="Extens_1">"'file:///C:/Documents and Settings/mauricio.ferrao/Desktop/ARQUIVOS R-9-6/Excel/PATOs/BR153_98.XLS'#$'P A T O 98 D'.$#REF!$#REF!"</definedName>
    <definedName name="Extensão" localSheetId="1">#REF!</definedName>
    <definedName name="Extensão" localSheetId="0">#REF!</definedName>
    <definedName name="Extensão">#REF!</definedName>
    <definedName name="Extensao_1">"'file:///C:/Documents and Settings/mauricio.ferrao/Desktop/ARQUIVOS R96/EXCEL/PATOs/BR153_99.XLS'#$'P A T O  D'.$#REF!$#REF!"</definedName>
    <definedName name="Extensão_1" localSheetId="1">#REF!</definedName>
    <definedName name="Extensão_1" localSheetId="0">#REF!</definedName>
    <definedName name="Extensão_1">#REF!</definedName>
    <definedName name="Extensão_14" localSheetId="1">#REF!</definedName>
    <definedName name="Extensão_14" localSheetId="0">#REF!</definedName>
    <definedName name="Extensão_14">#REF!</definedName>
    <definedName name="Extensão_15" localSheetId="1">#REF!</definedName>
    <definedName name="Extensão_15" localSheetId="0">#REF!</definedName>
    <definedName name="Extensão_15">#REF!</definedName>
    <definedName name="Extensão_17" localSheetId="1">#REF!</definedName>
    <definedName name="Extensão_17" localSheetId="0">#REF!</definedName>
    <definedName name="Extensão_17">#REF!</definedName>
    <definedName name="Extensão_2" localSheetId="1">#REF!</definedName>
    <definedName name="Extensão_2" localSheetId="0">#REF!</definedName>
    <definedName name="Extensão_2">#REF!</definedName>
    <definedName name="Extensão_21" localSheetId="1">#REF!</definedName>
    <definedName name="Extensão_21" localSheetId="0">#REF!</definedName>
    <definedName name="Extensão_21">#REF!</definedName>
    <definedName name="Extensão_3" localSheetId="1">#REF!</definedName>
    <definedName name="Extensão_3" localSheetId="0">#REF!</definedName>
    <definedName name="Extensão_3">#REF!</definedName>
    <definedName name="Extensão_4" localSheetId="1">#REF!</definedName>
    <definedName name="Extensão_4" localSheetId="0">#REF!</definedName>
    <definedName name="Extensão_4">#REF!</definedName>
    <definedName name="Extensão_4_1" localSheetId="1">#REF!</definedName>
    <definedName name="Extensão_4_1" localSheetId="0">#REF!</definedName>
    <definedName name="Extensão_4_1">#REF!</definedName>
    <definedName name="Extensão_4_1_2">#N/A</definedName>
    <definedName name="Extensão_8" localSheetId="1">#REF!</definedName>
    <definedName name="Extensão_8" localSheetId="0">#REF!</definedName>
    <definedName name="Extensão_8">#REF!</definedName>
    <definedName name="Extensão_9" localSheetId="1">#REF!</definedName>
    <definedName name="Extensão_9" localSheetId="0">#REF!</definedName>
    <definedName name="Extensão_9">#REF!</definedName>
    <definedName name="Extenso" localSheetId="4">'ADM-Resumo'!Extenso</definedName>
    <definedName name="Extenso" localSheetId="8">'ADM-Variavel'!Extenso</definedName>
    <definedName name="Extenso" localSheetId="7">'ADM-Variavel$'!Extenso</definedName>
    <definedName name="Extenso" localSheetId="6">'ADM-Vinculada'!Extenso</definedName>
    <definedName name="Extenso" localSheetId="11">'CANTEIRO CONTEINER'!Extenso</definedName>
    <definedName name="Extenso" localSheetId="9">'MANUTENÇÃO DO CANTEIRO E ACAMP.'!Extenso</definedName>
    <definedName name="Extenso" localSheetId="1">#REF!</definedName>
    <definedName name="Extenso" localSheetId="10">'RELAÇÃO MÃO DE OBRA ORDINÁRIA'!Extenso</definedName>
    <definedName name="Extenso" localSheetId="0">#REF!</definedName>
    <definedName name="Extenso">#N/A</definedName>
    <definedName name="Extenso_1" localSheetId="1">#REF!</definedName>
    <definedName name="Extenso_1" localSheetId="0">#REF!</definedName>
    <definedName name="Extenso_1">#REF!</definedName>
    <definedName name="Extenso_10" localSheetId="1">#REF!</definedName>
    <definedName name="Extenso_10" localSheetId="0">#REF!</definedName>
    <definedName name="Extenso_10">#REF!</definedName>
    <definedName name="Extenso_12" localSheetId="1">#REF!</definedName>
    <definedName name="Extenso_12" localSheetId="0">#REF!</definedName>
    <definedName name="Extenso_12">#REF!</definedName>
    <definedName name="Extenso_13" localSheetId="1">#REF!</definedName>
    <definedName name="Extenso_13" localSheetId="0">#REF!</definedName>
    <definedName name="Extenso_13">#REF!</definedName>
    <definedName name="Extenso_14">#N/A</definedName>
    <definedName name="Extenso_19" localSheetId="1">#REF!</definedName>
    <definedName name="Extenso_19" localSheetId="0">#REF!</definedName>
    <definedName name="Extenso_19">#REF!</definedName>
    <definedName name="Extenso_2" localSheetId="1">#REF!</definedName>
    <definedName name="Extenso_2" localSheetId="0">#REF!</definedName>
    <definedName name="Extenso_2">#REF!</definedName>
    <definedName name="Extenso_21" localSheetId="1">#REF!</definedName>
    <definedName name="Extenso_21" localSheetId="0">#REF!</definedName>
    <definedName name="Extenso_21">#REF!</definedName>
    <definedName name="Extenso_22">#N/A</definedName>
    <definedName name="Extenso_23" localSheetId="1">#REF!</definedName>
    <definedName name="Extenso_23" localSheetId="0">#REF!</definedName>
    <definedName name="Extenso_23">#REF!</definedName>
    <definedName name="Extenso_24" localSheetId="1">#REF!</definedName>
    <definedName name="Extenso_24" localSheetId="0">#REF!</definedName>
    <definedName name="Extenso_24">#REF!</definedName>
    <definedName name="Extenso_25">#N/A</definedName>
    <definedName name="Extenso_26" localSheetId="1">#REF!</definedName>
    <definedName name="Extenso_26" localSheetId="0">#REF!</definedName>
    <definedName name="Extenso_26">#REF!</definedName>
    <definedName name="Extenso_27" localSheetId="1">#REF!</definedName>
    <definedName name="Extenso_27" localSheetId="0">#REF!</definedName>
    <definedName name="Extenso_27">#REF!</definedName>
    <definedName name="Extenso_28">#N/A</definedName>
    <definedName name="Extenso_29" localSheetId="1">#REF!</definedName>
    <definedName name="Extenso_29" localSheetId="0">#REF!</definedName>
    <definedName name="Extenso_29">#REF!</definedName>
    <definedName name="Extenso_3">#N/A</definedName>
    <definedName name="Extenso_30" localSheetId="1">#REF!</definedName>
    <definedName name="Extenso_30" localSheetId="0">#REF!</definedName>
    <definedName name="Extenso_30">#REF!</definedName>
    <definedName name="Extenso_31" localSheetId="1">#REF!</definedName>
    <definedName name="Extenso_31" localSheetId="0">#REF!</definedName>
    <definedName name="Extenso_31">#REF!</definedName>
    <definedName name="Extenso_32">#N/A</definedName>
    <definedName name="Extenso_33" localSheetId="1">#REF!</definedName>
    <definedName name="Extenso_33" localSheetId="0">#REF!</definedName>
    <definedName name="Extenso_33">#REF!</definedName>
    <definedName name="Extenso_34" localSheetId="1">#REF!</definedName>
    <definedName name="Extenso_34" localSheetId="0">#REF!</definedName>
    <definedName name="Extenso_34">#REF!</definedName>
    <definedName name="Extenso_35" localSheetId="1">#REF!</definedName>
    <definedName name="Extenso_35" localSheetId="0">#REF!</definedName>
    <definedName name="Extenso_35">#REF!</definedName>
    <definedName name="Extenso_36" localSheetId="1">#REF!</definedName>
    <definedName name="Extenso_36" localSheetId="0">#REF!</definedName>
    <definedName name="Extenso_36">#REF!</definedName>
    <definedName name="Extenso_37" localSheetId="1">#REF!</definedName>
    <definedName name="Extenso_37" localSheetId="0">#REF!</definedName>
    <definedName name="Extenso_37">#REF!</definedName>
    <definedName name="Extenso_38" localSheetId="1">#REF!</definedName>
    <definedName name="Extenso_38" localSheetId="0">#REF!</definedName>
    <definedName name="Extenso_38">#REF!</definedName>
    <definedName name="Extenso_39" localSheetId="1">#REF!</definedName>
    <definedName name="Extenso_39" localSheetId="0">#REF!</definedName>
    <definedName name="Extenso_39">#REF!</definedName>
    <definedName name="Extenso_4" localSheetId="1">#REF!</definedName>
    <definedName name="Extenso_4" localSheetId="0">#REF!</definedName>
    <definedName name="Extenso_4">#REF!</definedName>
    <definedName name="Extenso_40" localSheetId="1">#REF!</definedName>
    <definedName name="Extenso_40" localSheetId="0">#REF!</definedName>
    <definedName name="Extenso_40">#REF!</definedName>
    <definedName name="Extenso_41" localSheetId="1">#REF!</definedName>
    <definedName name="Extenso_41" localSheetId="0">#REF!</definedName>
    <definedName name="Extenso_41">#REF!</definedName>
    <definedName name="Extenso_42" localSheetId="1">#REF!</definedName>
    <definedName name="Extenso_42" localSheetId="0">#REF!</definedName>
    <definedName name="Extenso_42">#REF!</definedName>
    <definedName name="Extenso_43" localSheetId="1">#REF!</definedName>
    <definedName name="Extenso_43" localSheetId="0">#REF!</definedName>
    <definedName name="Extenso_43">#REF!</definedName>
    <definedName name="Extenso_44" localSheetId="1">#REF!</definedName>
    <definedName name="Extenso_44" localSheetId="0">#REF!</definedName>
    <definedName name="Extenso_44">#REF!</definedName>
    <definedName name="Extenso_45" localSheetId="1">#REF!</definedName>
    <definedName name="Extenso_45" localSheetId="0">#REF!</definedName>
    <definedName name="Extenso_45">#REF!</definedName>
    <definedName name="Extenso_46" localSheetId="1">#REF!</definedName>
    <definedName name="Extenso_46" localSheetId="0">#REF!</definedName>
    <definedName name="Extenso_46">#REF!</definedName>
    <definedName name="Extenso_47" localSheetId="1">#REF!</definedName>
    <definedName name="Extenso_47" localSheetId="0">#REF!</definedName>
    <definedName name="Extenso_47">#REF!</definedName>
    <definedName name="Extenso_48" localSheetId="1">#REF!</definedName>
    <definedName name="Extenso_48" localSheetId="0">#REF!</definedName>
    <definedName name="Extenso_48">#REF!</definedName>
    <definedName name="Extenso_5">#N/A</definedName>
    <definedName name="Extenso_51" localSheetId="1">#REF!</definedName>
    <definedName name="Extenso_51" localSheetId="0">#REF!</definedName>
    <definedName name="Extenso_51">#REF!</definedName>
    <definedName name="Extenso_52" localSheetId="1">#REF!</definedName>
    <definedName name="Extenso_52" localSheetId="0">#REF!</definedName>
    <definedName name="Extenso_52">#REF!</definedName>
    <definedName name="Extenso_53" localSheetId="1">#REF!</definedName>
    <definedName name="Extenso_53" localSheetId="0">#REF!</definedName>
    <definedName name="Extenso_53">#REF!</definedName>
    <definedName name="Extenso_54" localSheetId="1">#REF!</definedName>
    <definedName name="Extenso_54" localSheetId="0">#REF!</definedName>
    <definedName name="Extenso_54">#REF!</definedName>
    <definedName name="Extenso_55" localSheetId="1">#REF!</definedName>
    <definedName name="Extenso_55" localSheetId="0">#REF!</definedName>
    <definedName name="Extenso_55">#REF!</definedName>
    <definedName name="Extenso_56" localSheetId="1">#REF!</definedName>
    <definedName name="Extenso_56" localSheetId="0">#REF!</definedName>
    <definedName name="Extenso_56">#REF!</definedName>
    <definedName name="Extenso_57" localSheetId="1">#REF!</definedName>
    <definedName name="Extenso_57" localSheetId="0">#REF!</definedName>
    <definedName name="Extenso_57">#REF!</definedName>
    <definedName name="Extenso_58" localSheetId="1">#REF!</definedName>
    <definedName name="Extenso_58" localSheetId="0">#REF!</definedName>
    <definedName name="Extenso_58">#REF!</definedName>
    <definedName name="Extenso_59" localSheetId="1">#REF!</definedName>
    <definedName name="Extenso_59" localSheetId="0">#REF!</definedName>
    <definedName name="Extenso_59">#REF!</definedName>
    <definedName name="Extenso_6">#N/A</definedName>
    <definedName name="Extenso_60" localSheetId="1">#REF!</definedName>
    <definedName name="Extenso_60" localSheetId="0">#REF!</definedName>
    <definedName name="Extenso_60">#REF!</definedName>
    <definedName name="Extenso_61" localSheetId="1">#REF!</definedName>
    <definedName name="Extenso_61" localSheetId="0">#REF!</definedName>
    <definedName name="Extenso_61">#REF!</definedName>
    <definedName name="Extenso_62" localSheetId="1">#REF!</definedName>
    <definedName name="Extenso_62" localSheetId="0">#REF!</definedName>
    <definedName name="Extenso_62">#REF!</definedName>
    <definedName name="Extenso_63" localSheetId="1">#REF!</definedName>
    <definedName name="Extenso_63" localSheetId="0">#REF!</definedName>
    <definedName name="Extenso_63">#REF!</definedName>
    <definedName name="Extenso_64" localSheetId="1">#REF!</definedName>
    <definedName name="Extenso_64" localSheetId="0">#REF!</definedName>
    <definedName name="Extenso_64">#REF!</definedName>
    <definedName name="Extenso_65" localSheetId="1">#REF!</definedName>
    <definedName name="Extenso_65" localSheetId="0">#REF!</definedName>
    <definedName name="Extenso_65">#REF!</definedName>
    <definedName name="Extenso_66" localSheetId="1">#REF!</definedName>
    <definedName name="Extenso_66" localSheetId="0">#REF!</definedName>
    <definedName name="Extenso_66">#REF!</definedName>
    <definedName name="Extenso_67" localSheetId="1">#REF!</definedName>
    <definedName name="Extenso_67" localSheetId="0">#REF!</definedName>
    <definedName name="Extenso_67">#REF!</definedName>
    <definedName name="Extenso_68" localSheetId="1">#REF!</definedName>
    <definedName name="Extenso_68" localSheetId="0">#REF!</definedName>
    <definedName name="Extenso_68">#REF!</definedName>
    <definedName name="Extenso_69" localSheetId="1">#REF!</definedName>
    <definedName name="Extenso_69" localSheetId="0">#REF!</definedName>
    <definedName name="Extenso_69">#REF!</definedName>
    <definedName name="Extenso_7" localSheetId="1">#REF!</definedName>
    <definedName name="Extenso_7" localSheetId="0">#REF!</definedName>
    <definedName name="Extenso_7">#REF!</definedName>
    <definedName name="Extenso_70" localSheetId="1">#REF!</definedName>
    <definedName name="Extenso_70" localSheetId="0">#REF!</definedName>
    <definedName name="Extenso_70">#REF!</definedName>
    <definedName name="Extenso_71" localSheetId="1">#REF!</definedName>
    <definedName name="Extenso_71" localSheetId="0">#REF!</definedName>
    <definedName name="Extenso_71">#REF!</definedName>
    <definedName name="Extenso_72" localSheetId="1">#REF!</definedName>
    <definedName name="Extenso_72" localSheetId="0">#REF!</definedName>
    <definedName name="Extenso_72">#REF!</definedName>
    <definedName name="Extenso_8" localSheetId="1">#REF!</definedName>
    <definedName name="Extenso_8" localSheetId="0">#REF!</definedName>
    <definedName name="Extenso_8">#REF!</definedName>
    <definedName name="Extenso_9">#N/A</definedName>
    <definedName name="ExtFaixa" localSheetId="1">#REF!</definedName>
    <definedName name="ExtFaixa" localSheetId="0">#REF!</definedName>
    <definedName name="ExtFaixa">#REF!</definedName>
    <definedName name="ExtFaixa_2">"'file:///A:/ARQUIVOS R96/EXCEL/PATOs/Pato PRRTN - BR476.xls'#$'P A T O 99 B'.$#REF!$#REF!"</definedName>
    <definedName name="ExtFaixa_6">"$'C _ Transporte'.$#REF!$#REF!"</definedName>
    <definedName name="ExtFaixa_7">"$'D _ Material Betuminoso'.$#REF!$#REF!"</definedName>
    <definedName name="ExtFaixa_8">"$'E _ Cronograma'.$#REF!$#REF!"</definedName>
    <definedName name="ExtFaixa2">'[4]P A T O 99 B'!#REF!</definedName>
    <definedName name="ExtFaixa2_1">"'file:///C:/Documents and Settings/mauricio.ferrao/Desktop/Contratos/PD 005-00/Readequação março-05/WINDOWS.000/TEMP/Pato PRRTN - BR476.xls'#$'P A T O 99 B'.$#REF!$#REF!"</definedName>
    <definedName name="ExtFaixa2_2">"'file:///A:/ARQUIVOS R96/EXCEL/PATOs/Pato PRRTN - BR476.xls'#$'P A T O 99 B'.$#REF!$#REF!"</definedName>
    <definedName name="EXTRA_CONTRATUAL" localSheetId="1">#REF!</definedName>
    <definedName name="EXTRA_CONTRATUAL" localSheetId="0">#REF!</definedName>
    <definedName name="EXTRA_CONTRATUAL">#REF!</definedName>
    <definedName name="EXTRA_CONTRATUAL_10" localSheetId="1">#REF!</definedName>
    <definedName name="EXTRA_CONTRATUAL_10" localSheetId="0">#REF!</definedName>
    <definedName name="EXTRA_CONTRATUAL_10">#REF!</definedName>
    <definedName name="EXTRA_CONTRATUAL_10_19" localSheetId="1">#REF!</definedName>
    <definedName name="EXTRA_CONTRATUAL_10_19" localSheetId="0">#REF!</definedName>
    <definedName name="EXTRA_CONTRATUAL_10_19">#REF!</definedName>
    <definedName name="EXTRA_CONTRATUAL_17" localSheetId="1">#REF!</definedName>
    <definedName name="EXTRA_CONTRATUAL_17" localSheetId="0">#REF!</definedName>
    <definedName name="EXTRA_CONTRATUAL_17">#REF!</definedName>
    <definedName name="EXTRA_CONTRATUAL_17_19" localSheetId="1">#REF!</definedName>
    <definedName name="EXTRA_CONTRATUAL_17_19" localSheetId="0">#REF!</definedName>
    <definedName name="EXTRA_CONTRATUAL_17_19">#REF!</definedName>
    <definedName name="EXTRA_CONTRATUAL_19" localSheetId="1">#REF!</definedName>
    <definedName name="EXTRA_CONTRATUAL_19" localSheetId="0">#REF!</definedName>
    <definedName name="EXTRA_CONTRATUAL_19">#REF!</definedName>
    <definedName name="EXTRA_CONTRATUAL_6" localSheetId="1">#REF!</definedName>
    <definedName name="EXTRA_CONTRATUAL_6" localSheetId="0">#REF!</definedName>
    <definedName name="EXTRA_CONTRATUAL_6">#REF!</definedName>
    <definedName name="EXTRA_CONTRATUAL_6_19" localSheetId="1">#REF!</definedName>
    <definedName name="EXTRA_CONTRATUAL_6_19" localSheetId="0">#REF!</definedName>
    <definedName name="EXTRA_CONTRATUAL_6_19">#REF!</definedName>
    <definedName name="EXTRA_CONTRATUAL_7" localSheetId="1">#REF!</definedName>
    <definedName name="EXTRA_CONTRATUAL_7" localSheetId="0">#REF!</definedName>
    <definedName name="EXTRA_CONTRATUAL_7">#REF!</definedName>
    <definedName name="EXTRA_CONTRATUAL_7_19" localSheetId="1">#REF!</definedName>
    <definedName name="EXTRA_CONTRATUAL_7_19" localSheetId="0">#REF!</definedName>
    <definedName name="EXTRA_CONTRATUAL_7_19">#REF!</definedName>
    <definedName name="EXTRA_CONTRATUAL_8" localSheetId="1">#REF!</definedName>
    <definedName name="EXTRA_CONTRATUAL_8" localSheetId="0">#REF!</definedName>
    <definedName name="EXTRA_CONTRATUAL_8">#REF!</definedName>
    <definedName name="EXTRA_CONTRATUAL_8_19" localSheetId="1">#REF!</definedName>
    <definedName name="EXTRA_CONTRATUAL_8_19" localSheetId="0">#REF!</definedName>
    <definedName name="EXTRA_CONTRATUAL_8_19">#REF!</definedName>
    <definedName name="EXTRA_CONTRATUAL_9" localSheetId="1">#REF!</definedName>
    <definedName name="EXTRA_CONTRATUAL_9" localSheetId="0">#REF!</definedName>
    <definedName name="EXTRA_CONTRATUAL_9">#REF!</definedName>
    <definedName name="EXTRA_CONTRATUAL_9_19" localSheetId="1">#REF!</definedName>
    <definedName name="EXTRA_CONTRATUAL_9_19" localSheetId="0">#REF!</definedName>
    <definedName name="EXTRA_CONTRATUAL_9_19">#REF!</definedName>
    <definedName name="ezfrafrf">#N/A</definedName>
    <definedName name="F" localSheetId="4">#REF!</definedName>
    <definedName name="F" localSheetId="8">#REF!</definedName>
    <definedName name="F" localSheetId="7">#REF!</definedName>
    <definedName name="F" localSheetId="6">#REF!</definedName>
    <definedName name="F" localSheetId="11">[3]!Plan1</definedName>
    <definedName name="F" localSheetId="9">#REF!</definedName>
    <definedName name="F" localSheetId="17">[3]!Plan1</definedName>
    <definedName name="F" localSheetId="1">#REF!</definedName>
    <definedName name="F" localSheetId="10">[3]!Plan1</definedName>
    <definedName name="F" localSheetId="0">#REF!</definedName>
    <definedName name="f">#REF!</definedName>
    <definedName name="FA" localSheetId="1">#REF!</definedName>
    <definedName name="FA" localSheetId="0">#REF!</definedName>
    <definedName name="FA">#REF!</definedName>
    <definedName name="FABRICIO" localSheetId="4">#REF!</definedName>
    <definedName name="FABRICIO" localSheetId="8">#REF!</definedName>
    <definedName name="FABRICIO" localSheetId="7">#REF!</definedName>
    <definedName name="FABRICIO" localSheetId="6">#REF!</definedName>
    <definedName name="FABRICIO" localSheetId="11">[3]!Plan1</definedName>
    <definedName name="FABRICIO" localSheetId="9">#REF!</definedName>
    <definedName name="FABRICIO" localSheetId="17">[3]!Plan1</definedName>
    <definedName name="FABRICIO" localSheetId="10">[3]!Plan1</definedName>
    <definedName name="FABRICIO">#REF!</definedName>
    <definedName name="Faixa_1">"'file:///C:/Documents and Settings/mauricio.ferrao/Desktop/ARQUIVOS R-9-6/Excel/PATOs/BR153_98.XLS'#$'P A T O 98 D'.$#REF!$#REF!"</definedName>
    <definedName name="FAL" localSheetId="4">#REF!</definedName>
    <definedName name="FAL" localSheetId="8">#REF!</definedName>
    <definedName name="FAL" localSheetId="7">#REF!</definedName>
    <definedName name="FAL" localSheetId="6">#REF!</definedName>
    <definedName name="FAL" localSheetId="11">[3]!Plan1</definedName>
    <definedName name="FAL" localSheetId="9">#REF!</definedName>
    <definedName name="FAL" localSheetId="17">[3]!Plan1</definedName>
    <definedName name="FAL" localSheetId="10">[3]!Plan1</definedName>
    <definedName name="FAL">#REF!</definedName>
    <definedName name="FASDFA">#N/A</definedName>
    <definedName name="fator" localSheetId="1">#REF!</definedName>
    <definedName name="fator" localSheetId="0">#REF!</definedName>
    <definedName name="fator">#REF!</definedName>
    <definedName name="FATOR_K">#REF!</definedName>
    <definedName name="FATOR1">'[15]TPU-MARÇO_2002'!$L$2:$L$20</definedName>
    <definedName name="FATURAS2002" localSheetId="4" hidden="1">{#N/A,#N/A,TRUE,"Serviços"}</definedName>
    <definedName name="FATURAS2002" localSheetId="8" hidden="1">{#N/A,#N/A,TRUE,"Serviços"}</definedName>
    <definedName name="FATURAS2002" localSheetId="7" hidden="1">{#N/A,#N/A,TRUE,"Serviços"}</definedName>
    <definedName name="FATURAS2002" localSheetId="6" hidden="1">{#N/A,#N/A,TRUE,"Serviços"}</definedName>
    <definedName name="FATURAS2002" localSheetId="11" hidden="1">{#N/A,#N/A,TRUE,"Serviços"}</definedName>
    <definedName name="FATURAS2002" localSheetId="9" hidden="1">{#N/A,#N/A,TRUE,"Serviços"}</definedName>
    <definedName name="FATURAS2002" localSheetId="1">{#N/A,#N/A,TRUE,"Serviços"}</definedName>
    <definedName name="FATURAS2002" localSheetId="10" hidden="1">{#N/A,#N/A,TRUE,"Serviços"}</definedName>
    <definedName name="FATURAS2002" localSheetId="0">{#N/A,#N/A,TRUE,"Serviços"}</definedName>
    <definedName name="FATURAS2002">{#N/A,#N/A,TRUE,"Serviços"}</definedName>
    <definedName name="FATURAS20022" localSheetId="1">{#N/A,#N/A,TRUE,"Serviços"}</definedName>
    <definedName name="FATURAS20022" localSheetId="0">{#N/A,#N/A,TRUE,"Serviços"}</definedName>
    <definedName name="FATURAS20022">{#N/A,#N/A,TRUE,"Serviços"}</definedName>
    <definedName name="fc1a">'[9]PRO-08'!#REF!</definedName>
    <definedName name="fc1a_10">#N/A</definedName>
    <definedName name="fc1a_11">#N/A</definedName>
    <definedName name="fc1a_12">#N/A</definedName>
    <definedName name="fc1a_13">#N/A</definedName>
    <definedName name="fc1a_14">#N/A</definedName>
    <definedName name="fc1a_15">#N/A</definedName>
    <definedName name="fc1a_16">#N/A</definedName>
    <definedName name="fc1a_17">#N/A</definedName>
    <definedName name="fc1a_18">#N/A</definedName>
    <definedName name="fc1a_25">'[10]PRO-08'!#REF!</definedName>
    <definedName name="fc1a_27">'[10]PRO-08'!#REF!</definedName>
    <definedName name="fc1a_29">'[10]PRO-08'!#REF!</definedName>
    <definedName name="fc1a_5">#N/A</definedName>
    <definedName name="fc1a_6">#N/A</definedName>
    <definedName name="fc1a_7">#N/A</definedName>
    <definedName name="fc1a_8">#N/A</definedName>
    <definedName name="fc1a_9">#N/A</definedName>
    <definedName name="FC2A">'[9]PRO-08'!#REF!</definedName>
    <definedName name="FC2A_10">#N/A</definedName>
    <definedName name="FC2A_11">#N/A</definedName>
    <definedName name="FC2A_12">#N/A</definedName>
    <definedName name="FC2A_13">#N/A</definedName>
    <definedName name="FC2A_14">#N/A</definedName>
    <definedName name="FC2A_15">#N/A</definedName>
    <definedName name="FC2A_16">#N/A</definedName>
    <definedName name="FC2A_17">#N/A</definedName>
    <definedName name="FC2A_18">#N/A</definedName>
    <definedName name="FC2A_25">'[10]PRO-08'!#REF!</definedName>
    <definedName name="FC2A_27">'[10]PRO-08'!#REF!</definedName>
    <definedName name="FC2A_29">'[10]PRO-08'!#REF!</definedName>
    <definedName name="FC2A_5">#N/A</definedName>
    <definedName name="FC2A_6">#N/A</definedName>
    <definedName name="FC2A_7">#N/A</definedName>
    <definedName name="FC2A_8">#N/A</definedName>
    <definedName name="FC2A_9">#N/A</definedName>
    <definedName name="FC3A">'[9]PRO-08'!#REF!</definedName>
    <definedName name="FC3A_10">#N/A</definedName>
    <definedName name="FC3A_11">#N/A</definedName>
    <definedName name="FC3A_12">#N/A</definedName>
    <definedName name="FC3A_13">#N/A</definedName>
    <definedName name="FC3A_14">#N/A</definedName>
    <definedName name="FC3A_15">#N/A</definedName>
    <definedName name="FC3A_16">#N/A</definedName>
    <definedName name="FC3A_17">#N/A</definedName>
    <definedName name="FC3A_18">#N/A</definedName>
    <definedName name="FC3A_25">'[10]PRO-08'!#REF!</definedName>
    <definedName name="FC3A_27">'[10]PRO-08'!#REF!</definedName>
    <definedName name="FC3A_29">'[10]PRO-08'!#REF!</definedName>
    <definedName name="FC3A_5">#N/A</definedName>
    <definedName name="FC3A_6">#N/A</definedName>
    <definedName name="FC3A_7">#N/A</definedName>
    <definedName name="FC3A_8">#N/A</definedName>
    <definedName name="FC3A_9">#N/A</definedName>
    <definedName name="FCDD">{#N/A,#N/A,FALSE,"QUADRO 10";#N/A,#N/A,FALSE,"QUADRO 11";#N/A,#N/A,FALSE,"QUADRO 12";#N/A,#N/A,FALSE,"QUADRO 13";#N/A,#N/A,FALSE,"QUADRO 14";#N/A,#N/A,FALSE,"QUADRO 16";#N/A,#N/A,FALSE,"QUADRO 17";#N/A,#N/A,FALSE,"QUADRO 18";#N/A,#N/A,FALSE,"QUADRO 19";#N/A,#N/A,FALSE,"QUADRO 20";#N/A,#N/A,FALSE,"QUADRO 21";#N/A,#N/A,FALSE,"QUADRO 19A";#N/A,#N/A,FALSE,"QUADRO 19B";#N/A,#N/A,FALSE,"DEMONS.DESPESAS";#N/A,#N/A,FALSE,"ENCARGOS 79,12 %";#N/A,#N/A,FALSE,"ENCARGOS 15,0%"}</definedName>
    <definedName name="FD" localSheetId="4">#REF!</definedName>
    <definedName name="FD" localSheetId="8">#REF!</definedName>
    <definedName name="FD" localSheetId="7">#REF!</definedName>
    <definedName name="FD" localSheetId="6">#REF!</definedName>
    <definedName name="FD" localSheetId="11">[3]!Plan1</definedName>
    <definedName name="FD" localSheetId="9">#REF!</definedName>
    <definedName name="FD" localSheetId="17">[3]!Plan1</definedName>
    <definedName name="fd" localSheetId="1">#REF!</definedName>
    <definedName name="FD" localSheetId="10">[3]!Plan1</definedName>
    <definedName name="fd" localSheetId="0">#REF!</definedName>
    <definedName name="FD">#REF!</definedName>
    <definedName name="FDDS">{#N/A,#N/A,FALSE,"QUADRO 10";#N/A,#N/A,FALSE,"QUADRO 11";#N/A,#N/A,FALSE,"QUADRO 12";#N/A,#N/A,FALSE,"QUADRO 13";#N/A,#N/A,FALSE,"QUADRO 14";#N/A,#N/A,FALSE,"QUADRO 16";#N/A,#N/A,FALSE,"QUADRO 17";#N/A,#N/A,FALSE,"QUADRO 18";#N/A,#N/A,FALSE,"QUADRO 19";#N/A,#N/A,FALSE,"QUADRO 20";#N/A,#N/A,FALSE,"QUADRO 21";#N/A,#N/A,FALSE,"QUADRO 19A";#N/A,#N/A,FALSE,"QUADRO 19B";#N/A,#N/A,FALSE,"DEMONS.DESPESAS";#N/A,#N/A,FALSE,"ENCARGOS 79,12 %";#N/A,#N/A,FALSE,"ENCARGOS 15,0%"}</definedName>
    <definedName name="FDF" localSheetId="4">#REF!</definedName>
    <definedName name="FDF" localSheetId="8">#REF!</definedName>
    <definedName name="FDF" localSheetId="7">#REF!</definedName>
    <definedName name="FDF" localSheetId="6">#REF!</definedName>
    <definedName name="FDF" localSheetId="11">[3]!Plan1</definedName>
    <definedName name="FDF" localSheetId="9">#REF!</definedName>
    <definedName name="FDF" localSheetId="17">[3]!Plan1</definedName>
    <definedName name="FDF" localSheetId="10">[3]!Plan1</definedName>
    <definedName name="FDF">#REF!</definedName>
    <definedName name="FDF_10">#N/A</definedName>
    <definedName name="FDF_11">#N/A</definedName>
    <definedName name="FDF_12">#N/A</definedName>
    <definedName name="FDF_13">#N/A</definedName>
    <definedName name="FDF_14">#N/A</definedName>
    <definedName name="FDF_15">#N/A</definedName>
    <definedName name="FDF_16">#N/A</definedName>
    <definedName name="FDF_17">#N/A</definedName>
    <definedName name="FDF_18">#N/A</definedName>
    <definedName name="FDF_2">#N/A</definedName>
    <definedName name="FDF_5">#N/A</definedName>
    <definedName name="FDF_6">#N/A</definedName>
    <definedName name="FDF_7">#N/A</definedName>
    <definedName name="FDF_8">#N/A</definedName>
    <definedName name="FDF_9">#N/A</definedName>
    <definedName name="fdfd" localSheetId="1">#REF!</definedName>
    <definedName name="fdfd" localSheetId="0">#REF!</definedName>
    <definedName name="fdfd">#REF!</definedName>
    <definedName name="FDFGS">#N/A</definedName>
    <definedName name="FDFSDFFW">#N/A</definedName>
    <definedName name="FDS" localSheetId="4" hidden="1">{#N/A,#N/A,FALSE,"MO (2)"}</definedName>
    <definedName name="FDS" localSheetId="8" hidden="1">{#N/A,#N/A,FALSE,"MO (2)"}</definedName>
    <definedName name="FDS" localSheetId="7" hidden="1">{#N/A,#N/A,FALSE,"MO (2)"}</definedName>
    <definedName name="FDS" localSheetId="6" hidden="1">{#N/A,#N/A,FALSE,"MO (2)"}</definedName>
    <definedName name="FDS" localSheetId="11" hidden="1">{#N/A,#N/A,FALSE,"MO (2)"}</definedName>
    <definedName name="FDS" localSheetId="9" hidden="1">{#N/A,#N/A,FALSE,"MO (2)"}</definedName>
    <definedName name="FDS" localSheetId="10" hidden="1">{#N/A,#N/A,FALSE,"MO (2)"}</definedName>
    <definedName name="FDS">{#N/A,#N/A,FALSE,"MO (2)"}</definedName>
    <definedName name="fdsafe" localSheetId="1">#REF!</definedName>
    <definedName name="fdsafe" localSheetId="0">#REF!</definedName>
    <definedName name="fdsafe">#REF!</definedName>
    <definedName name="FE" localSheetId="1">#REF!</definedName>
    <definedName name="FE" localSheetId="0">#REF!</definedName>
    <definedName name="FE">#REF!</definedName>
    <definedName name="FERE">#N/A</definedName>
    <definedName name="fernando" localSheetId="1">#REF!</definedName>
    <definedName name="fernando" localSheetId="0">#REF!</definedName>
    <definedName name="fernando">#REF!</definedName>
    <definedName name="FEVA" localSheetId="1">#REF!</definedName>
    <definedName name="FEVA" localSheetId="0">#REF!</definedName>
    <definedName name="FEVA">#REF!</definedName>
    <definedName name="FF" localSheetId="1">#REF!</definedName>
    <definedName name="FF" localSheetId="0">#REF!</definedName>
    <definedName name="FF">#REF!</definedName>
    <definedName name="FFDSA" localSheetId="1">#REF!</definedName>
    <definedName name="FFDSA" localSheetId="0">#REF!</definedName>
    <definedName name="FFDSA">#REF!</definedName>
    <definedName name="ffff">#REF!</definedName>
    <definedName name="fffff" localSheetId="1">{"'EI 060 02'!$A$1:$K$59"}</definedName>
    <definedName name="fffff" localSheetId="0">{"'EI 060 02'!$A$1:$K$59"}</definedName>
    <definedName name="fffff">{"'EI 060 02'!$A$1:$K$59"}</definedName>
    <definedName name="FFFFFF">{#N/A,#N/A,FALSE,"QUADRO 10";#N/A,#N/A,FALSE,"QUADRO 11";#N/A,#N/A,FALSE,"QUADRO 12";#N/A,#N/A,FALSE,"QUADRO 13";#N/A,#N/A,FALSE,"QUADRO 14";#N/A,#N/A,FALSE,"QUADRO 16";#N/A,#N/A,FALSE,"QUADRO 17";#N/A,#N/A,FALSE,"QUADRO 18";#N/A,#N/A,FALSE,"QUADRO 19";#N/A,#N/A,FALSE,"QUADRO 20";#N/A,#N/A,FALSE,"QUADRO 21";#N/A,#N/A,FALSE,"QUADRO 19A";#N/A,#N/A,FALSE,"QUADRO 19B";#N/A,#N/A,FALSE,"DEMONS.DESPESAS";#N/A,#N/A,FALSE,"ENCARGOS 79,12 %";#N/A,#N/A,FALSE,"ENCARGOS 15,0%"}</definedName>
    <definedName name="fffffffffffffff">#N/A</definedName>
    <definedName name="fffg">#N/A</definedName>
    <definedName name="FFVGVBSDAFD">#N/A</definedName>
    <definedName name="fgff" localSheetId="4" hidden="1">{#N/A,#N/A,FALSE,"MO (2)"}</definedName>
    <definedName name="fgff" localSheetId="8" hidden="1">{#N/A,#N/A,FALSE,"MO (2)"}</definedName>
    <definedName name="fgff" localSheetId="7" hidden="1">{#N/A,#N/A,FALSE,"MO (2)"}</definedName>
    <definedName name="fgff" localSheetId="6" hidden="1">{#N/A,#N/A,FALSE,"MO (2)"}</definedName>
    <definedName name="fgff" localSheetId="11" hidden="1">{#N/A,#N/A,FALSE,"MO (2)"}</definedName>
    <definedName name="fgff" localSheetId="9" hidden="1">{#N/A,#N/A,FALSE,"MO (2)"}</definedName>
    <definedName name="fgff" localSheetId="1">{#N/A,#N/A,FALSE,"MO (2)"}</definedName>
    <definedName name="fgff" localSheetId="10" hidden="1">{#N/A,#N/A,FALSE,"MO (2)"}</definedName>
    <definedName name="fgff" localSheetId="0">{#N/A,#N/A,FALSE,"MO (2)"}</definedName>
    <definedName name="fgff">{#N/A,#N/A,FALSE,"MO (2)"}</definedName>
    <definedName name="FGFG" localSheetId="1">#REF!</definedName>
    <definedName name="FGFG" localSheetId="0">#REF!</definedName>
    <definedName name="FGFG">#REF!</definedName>
    <definedName name="FGFGF" localSheetId="4">#REF!</definedName>
    <definedName name="FGFGF" localSheetId="8">#REF!</definedName>
    <definedName name="FGFGF" localSheetId="7">#REF!</definedName>
    <definedName name="FGFGF" localSheetId="6">#REF!</definedName>
    <definedName name="FGFGF" localSheetId="11">[3]!Plan1</definedName>
    <definedName name="FGFGF" localSheetId="9">#REF!</definedName>
    <definedName name="FGFGF" localSheetId="17">[3]!Plan1</definedName>
    <definedName name="FGFGF" localSheetId="10">[3]!Plan1</definedName>
    <definedName name="FGFGF">#REF!</definedName>
    <definedName name="FGFGF_10">#N/A</definedName>
    <definedName name="FGFGF_11">#N/A</definedName>
    <definedName name="FGFGF_12">#N/A</definedName>
    <definedName name="FGFGF_13">#N/A</definedName>
    <definedName name="FGFGF_14">#N/A</definedName>
    <definedName name="FGFGF_15">#N/A</definedName>
    <definedName name="FGFGF_16">#N/A</definedName>
    <definedName name="FGFGF_17">#N/A</definedName>
    <definedName name="FGFGF_18">#N/A</definedName>
    <definedName name="FGFGF_2">#N/A</definedName>
    <definedName name="FGFGF_5">#N/A</definedName>
    <definedName name="FGFGF_6">#N/A</definedName>
    <definedName name="FGFGF_7">#N/A</definedName>
    <definedName name="FGFGF_8">#N/A</definedName>
    <definedName name="FGFGF_9">#N/A</definedName>
    <definedName name="FGGG" localSheetId="1">#REF!</definedName>
    <definedName name="FGGG" localSheetId="0">#REF!</definedName>
    <definedName name="FGGG">#REF!</definedName>
    <definedName name="figura1">"Figura 1"</definedName>
    <definedName name="Finados">#N/A</definedName>
    <definedName name="FINAL">NA()</definedName>
    <definedName name="FINAL_CM" localSheetId="1">#REF!</definedName>
    <definedName name="FINAL_CM" localSheetId="0">#REF!</definedName>
    <definedName name="FINAL_CM">#REF!</definedName>
    <definedName name="FINAL_RCC" localSheetId="1">#REF!</definedName>
    <definedName name="FINAL_RCC" localSheetId="0">#REF!</definedName>
    <definedName name="FINAL_RCC">#REF!</definedName>
    <definedName name="FINAL_RM" localSheetId="1">#REF!</definedName>
    <definedName name="FINAL_RM" localSheetId="0">#REF!</definedName>
    <definedName name="FINAL_RM">#REF!</definedName>
    <definedName name="FINAL_RMA" localSheetId="1">#REF!</definedName>
    <definedName name="FINAL_RMA" localSheetId="0">#REF!</definedName>
    <definedName name="FINAL_RMA">#REF!</definedName>
    <definedName name="FINAL_RMEC" localSheetId="1">#REF!</definedName>
    <definedName name="FINAL_RMEC" localSheetId="0">#REF!</definedName>
    <definedName name="FINAL_RMEC">#REF!</definedName>
    <definedName name="FIRMA" localSheetId="1">#REF!</definedName>
    <definedName name="FIRMA" localSheetId="0">#REF!</definedName>
    <definedName name="FIRMA">#REF!</definedName>
    <definedName name="firma2" localSheetId="1">#REF!</definedName>
    <definedName name="firma2" localSheetId="0">#REF!</definedName>
    <definedName name="firma2">#REF!</definedName>
    <definedName name="FLU" localSheetId="1">#REF!</definedName>
    <definedName name="FLU" localSheetId="0">#REF!</definedName>
    <definedName name="FLU">#REF!</definedName>
    <definedName name="Fluência" localSheetId="1">#REF!</definedName>
    <definedName name="Fluência" localSheetId="0">#REF!</definedName>
    <definedName name="Fluência">#REF!</definedName>
    <definedName name="fluxo" localSheetId="14">#REF!</definedName>
    <definedName name="fluxo">#REF!</definedName>
    <definedName name="fluxo_10">#N/A</definedName>
    <definedName name="fluxo_11">#N/A</definedName>
    <definedName name="fluxo_12">#N/A</definedName>
    <definedName name="fluxo_13">#N/A</definedName>
    <definedName name="fluxo_14">#N/A</definedName>
    <definedName name="fluxo_15">#N/A</definedName>
    <definedName name="fluxo_16">#N/A</definedName>
    <definedName name="fluxo_17">#N/A</definedName>
    <definedName name="fluxo_18">#N/A</definedName>
    <definedName name="fluxo_5">#N/A</definedName>
    <definedName name="fluxo_6">#N/A</definedName>
    <definedName name="fluxo_7">#N/A</definedName>
    <definedName name="fluxo_8">#N/A</definedName>
    <definedName name="fluxo_9">#N/A</definedName>
    <definedName name="FM" localSheetId="1">#REF!</definedName>
    <definedName name="FM" localSheetId="0">#REF!</definedName>
    <definedName name="FM">#REF!</definedName>
    <definedName name="FMW" localSheetId="1">#REF!</definedName>
    <definedName name="FMW" localSheetId="0">#REF!</definedName>
    <definedName name="FMW">#REF!</definedName>
    <definedName name="FMWA" localSheetId="1">#REF!</definedName>
    <definedName name="FMWA" localSheetId="0">#REF!</definedName>
    <definedName name="FMWA">#REF!</definedName>
    <definedName name="folha" localSheetId="1">#REF!</definedName>
    <definedName name="folha" localSheetId="0">#REF!</definedName>
    <definedName name="folha">#REF!</definedName>
    <definedName name="FOLHA01" localSheetId="4" hidden="1">{#N/A,#N/A,TRUE,"Serviços"}</definedName>
    <definedName name="FOLHA01" localSheetId="8" hidden="1">{#N/A,#N/A,TRUE,"Serviços"}</definedName>
    <definedName name="FOLHA01" localSheetId="7" hidden="1">{#N/A,#N/A,TRUE,"Serviços"}</definedName>
    <definedName name="FOLHA01" localSheetId="6" hidden="1">{#N/A,#N/A,TRUE,"Serviços"}</definedName>
    <definedName name="FOLHA01" localSheetId="11" hidden="1">{#N/A,#N/A,TRUE,"Serviços"}</definedName>
    <definedName name="FOLHA01" localSheetId="9" hidden="1">{#N/A,#N/A,TRUE,"Serviços"}</definedName>
    <definedName name="FOLHA01" localSheetId="1">{#N/A,#N/A,TRUE,"Serviços"}</definedName>
    <definedName name="FOLHA01" localSheetId="10" hidden="1">{#N/A,#N/A,TRUE,"Serviços"}</definedName>
    <definedName name="FOLHA01" localSheetId="0">{#N/A,#N/A,TRUE,"Serviços"}</definedName>
    <definedName name="FOLHA01">{#N/A,#N/A,TRUE,"Serviços"}</definedName>
    <definedName name="FOLHA011" localSheetId="1">{#N/A,#N/A,TRUE,"Serviços"}</definedName>
    <definedName name="FOLHA011" localSheetId="0">{#N/A,#N/A,TRUE,"Serviços"}</definedName>
    <definedName name="FOLHA011">{#N/A,#N/A,TRUE,"Serviços"}</definedName>
    <definedName name="folha1" localSheetId="4" hidden="1">{#N/A,#N/A,TRUE,"Serviços"}</definedName>
    <definedName name="folha1" localSheetId="8" hidden="1">{#N/A,#N/A,TRUE,"Serviços"}</definedName>
    <definedName name="folha1" localSheetId="7" hidden="1">{#N/A,#N/A,TRUE,"Serviços"}</definedName>
    <definedName name="folha1" localSheetId="6" hidden="1">{#N/A,#N/A,TRUE,"Serviços"}</definedName>
    <definedName name="folha1" localSheetId="11" hidden="1">{#N/A,#N/A,TRUE,"Serviços"}</definedName>
    <definedName name="folha1" localSheetId="9" hidden="1">{#N/A,#N/A,TRUE,"Serviços"}</definedName>
    <definedName name="folha1" localSheetId="1">{#N/A,#N/A,TRUE,"Serviços"}</definedName>
    <definedName name="folha1" localSheetId="10" hidden="1">{#N/A,#N/A,TRUE,"Serviços"}</definedName>
    <definedName name="folha1" localSheetId="0">{#N/A,#N/A,TRUE,"Serviços"}</definedName>
    <definedName name="folha1">{#N/A,#N/A,TRUE,"Serviços"}</definedName>
    <definedName name="folha11" localSheetId="1">{#N/A,#N/A,TRUE,"Serviços"}</definedName>
    <definedName name="folha11" localSheetId="0">{#N/A,#N/A,TRUE,"Serviços"}</definedName>
    <definedName name="folha11">{#N/A,#N/A,TRUE,"Serviços"}</definedName>
    <definedName name="FOOR" localSheetId="4" hidden="1">{#N/A,#N/A,FALSE,"Plan1"}</definedName>
    <definedName name="FOOR" localSheetId="8" hidden="1">{#N/A,#N/A,FALSE,"Plan1"}</definedName>
    <definedName name="FOOR" localSheetId="7" hidden="1">{#N/A,#N/A,FALSE,"Plan1"}</definedName>
    <definedName name="FOOR" localSheetId="6" hidden="1">{#N/A,#N/A,FALSE,"Plan1"}</definedName>
    <definedName name="FOOR" localSheetId="11" hidden="1">{#N/A,#N/A,FALSE,"Plan1"}</definedName>
    <definedName name="FOOR" localSheetId="9" hidden="1">{#N/A,#N/A,FALSE,"Plan1"}</definedName>
    <definedName name="FOOR" localSheetId="1">{#N/A,#N/A,FALSE,"Plan1"}</definedName>
    <definedName name="FOOR" localSheetId="10" hidden="1">{#N/A,#N/A,FALSE,"Plan1"}</definedName>
    <definedName name="FOOR" localSheetId="0">{#N/A,#N/A,FALSE,"Plan1"}</definedName>
    <definedName name="FOOR">{#N/A,#N/A,FALSE,"Plan1"}</definedName>
    <definedName name="FORMULÁRIO" localSheetId="4" hidden="1">{#N/A,#N/A,FALSE,"Plan1"}</definedName>
    <definedName name="FORMULÁRIO" localSheetId="8" hidden="1">{#N/A,#N/A,FALSE,"Plan1"}</definedName>
    <definedName name="FORMULÁRIO" localSheetId="7" hidden="1">{#N/A,#N/A,FALSE,"Plan1"}</definedName>
    <definedName name="FORMULÁRIO" localSheetId="6" hidden="1">{#N/A,#N/A,FALSE,"Plan1"}</definedName>
    <definedName name="FORMULÁRIO" localSheetId="11" hidden="1">{#N/A,#N/A,FALSE,"Plan1"}</definedName>
    <definedName name="FORMULÁRIO" localSheetId="9" hidden="1">{#N/A,#N/A,FALSE,"Plan1"}</definedName>
    <definedName name="FORMULÁRIO" localSheetId="1">{#N/A,#N/A,FALSE,"Plan1"}</definedName>
    <definedName name="FORMULÁRIO" localSheetId="10" hidden="1">{#N/A,#N/A,FALSE,"Plan1"}</definedName>
    <definedName name="FORMULÁRIO" localSheetId="0">{#N/A,#N/A,FALSE,"Plan1"}</definedName>
    <definedName name="FORMULÁRIO">{#N/A,#N/A,FALSE,"Plan1"}</definedName>
    <definedName name="formulas">#REF!,#REF!,#REF!,#REF!,#REF!,#REF!,#REF!,#REF!,#REF!,#REF!,#REF!,#REF!,#REF!,#REF!,#REF!,#REF!,#REF!,#REF!,#REF!,#REF!</definedName>
    <definedName name="FORNECEDORES" localSheetId="1">#REF!</definedName>
    <definedName name="FORNECEDORES" localSheetId="0">#REF!</definedName>
    <definedName name="FORNECEDORES">#REF!</definedName>
    <definedName name="FORRO" localSheetId="4" hidden="1">{#N/A,#N/A,FALSE,"Plan1"}</definedName>
    <definedName name="FORRO" localSheetId="8" hidden="1">{#N/A,#N/A,FALSE,"Plan1"}</definedName>
    <definedName name="FORRO" localSheetId="7" hidden="1">{#N/A,#N/A,FALSE,"Plan1"}</definedName>
    <definedName name="FORRO" localSheetId="6" hidden="1">{#N/A,#N/A,FALSE,"Plan1"}</definedName>
    <definedName name="FORRO" localSheetId="11" hidden="1">{#N/A,#N/A,FALSE,"Plan1"}</definedName>
    <definedName name="FORRO" localSheetId="9" hidden="1">{#N/A,#N/A,FALSE,"Plan1"}</definedName>
    <definedName name="FORRO" localSheetId="1">{#N/A,#N/A,FALSE,"Plan1"}</definedName>
    <definedName name="FORRO" localSheetId="10" hidden="1">{#N/A,#N/A,FALSE,"Plan1"}</definedName>
    <definedName name="FORRO" localSheetId="0">{#N/A,#N/A,FALSE,"Plan1"}</definedName>
    <definedName name="FORRO">{#N/A,#N/A,FALSE,"Plan1"}</definedName>
    <definedName name="Fot" localSheetId="1">{"'EI 060 02'!$A$1:$K$59"}</definedName>
    <definedName name="Fot" localSheetId="0">{"'EI 060 02'!$A$1:$K$59"}</definedName>
    <definedName name="Fot">{"'EI 060 02'!$A$1:$K$59"}</definedName>
    <definedName name="fr" localSheetId="4">'ADM-Resumo'!fr</definedName>
    <definedName name="fr" localSheetId="8">'ADM-Variavel'!fr</definedName>
    <definedName name="fr" localSheetId="7">'ADM-Variavel$'!fr</definedName>
    <definedName name="fr" localSheetId="6">'ADM-Vinculada'!fr</definedName>
    <definedName name="fr" localSheetId="11">'CANTEIRO CONTEINER'!fr</definedName>
    <definedName name="fr" localSheetId="9">'MANUTENÇÃO DO CANTEIRO E ACAMP.'!fr</definedName>
    <definedName name="fr" localSheetId="1">#REF!</definedName>
    <definedName name="fr" localSheetId="10">'RELAÇÃO MÃO DE OBRA ORDINÁRIA'!fr</definedName>
    <definedName name="fr" localSheetId="0">#REF!</definedName>
    <definedName name="fr">#REF!</definedName>
    <definedName name="FRANCISCO" localSheetId="4">#REF!</definedName>
    <definedName name="FRANCISCO" localSheetId="8">#REF!</definedName>
    <definedName name="FRANCISCO" localSheetId="7">#REF!</definedName>
    <definedName name="FRANCISCO" localSheetId="6">#REF!</definedName>
    <definedName name="FRANCISCO" localSheetId="11">[3]!Plan1</definedName>
    <definedName name="FRANCISCO" localSheetId="9">#REF!</definedName>
    <definedName name="FRANCISCO" localSheetId="17">[3]!Plan1</definedName>
    <definedName name="FRANCISCO" localSheetId="10">[3]!Plan1</definedName>
    <definedName name="FRANCISCO">#REF!</definedName>
    <definedName name="FRDE">{#N/A,#N/A,FALSE,"QUADRO 10";#N/A,#N/A,FALSE,"QUADRO 11";#N/A,#N/A,FALSE,"QUADRO 12";#N/A,#N/A,FALSE,"QUADRO 13";#N/A,#N/A,FALSE,"QUADRO 14";#N/A,#N/A,FALSE,"QUADRO 16";#N/A,#N/A,FALSE,"QUADRO 17";#N/A,#N/A,FALSE,"QUADRO 18";#N/A,#N/A,FALSE,"QUADRO 19";#N/A,#N/A,FALSE,"QUADRO 20";#N/A,#N/A,FALSE,"QUADRO 21";#N/A,#N/A,FALSE,"QUADRO 19A";#N/A,#N/A,FALSE,"QUADRO 19B";#N/A,#N/A,FALSE,"DEMONS.DESPESAS";#N/A,#N/A,FALSE,"ENCARGOS 79,12 %";#N/A,#N/A,FALSE,"ENCARGOS 15,0%"}</definedName>
    <definedName name="fre" localSheetId="4">'ADM-Resumo'!fre</definedName>
    <definedName name="fre" localSheetId="8">'ADM-Variavel'!fre</definedName>
    <definedName name="fre" localSheetId="7">'ADM-Variavel$'!fre</definedName>
    <definedName name="fre" localSheetId="6">'ADM-Vinculada'!fre</definedName>
    <definedName name="fre" localSheetId="11">'CANTEIRO CONTEINER'!fre</definedName>
    <definedName name="fre" localSheetId="9">'MANUTENÇÃO DO CANTEIRO E ACAMP.'!fre</definedName>
    <definedName name="FRE" localSheetId="1">#REF!</definedName>
    <definedName name="fre" localSheetId="10">'RELAÇÃO MÃO DE OBRA ORDINÁRIA'!fre</definedName>
    <definedName name="FRE" localSheetId="0">#REF!</definedName>
    <definedName name="FRE">#REF!</definedName>
    <definedName name="Fresagem">#N/A</definedName>
    <definedName name="Fresagem01" localSheetId="1">{#N/A,#N/A,TRUE,"Serviços"}</definedName>
    <definedName name="Fresagem01" localSheetId="0">{#N/A,#N/A,TRUE,"Serviços"}</definedName>
    <definedName name="Fresagem01">{#N/A,#N/A,TRUE,"Serviços"}</definedName>
    <definedName name="Fresagem011" localSheetId="1">{#N/A,#N/A,TRUE,"Serviços"}</definedName>
    <definedName name="Fresagem011" localSheetId="0">{#N/A,#N/A,TRUE,"Serviços"}</definedName>
    <definedName name="Fresagem011">{#N/A,#N/A,TRUE,"Serviços"}</definedName>
    <definedName name="FRETE" localSheetId="4">'ADM-Resumo'!FRETE</definedName>
    <definedName name="FRETE" localSheetId="8">'ADM-Variavel'!FRETE</definedName>
    <definedName name="FRETE" localSheetId="7">'ADM-Variavel$'!FRETE</definedName>
    <definedName name="FRETE" localSheetId="6">'ADM-Vinculada'!FRETE</definedName>
    <definedName name="FRETE" localSheetId="11">'CANTEIRO CONTEINER'!FRETE</definedName>
    <definedName name="FRETE" localSheetId="9">'MANUTENÇÃO DO CANTEIRO E ACAMP.'!FRETE</definedName>
    <definedName name="FRETE" localSheetId="10">'RELAÇÃO MÃO DE OBRA ORDINÁRIA'!FRETE</definedName>
    <definedName name="FRETE">#REF!</definedName>
    <definedName name="FRR" localSheetId="4" hidden="1">{#N/A,#N/A,FALSE,"Plan1"}</definedName>
    <definedName name="FRR" localSheetId="8" hidden="1">{#N/A,#N/A,FALSE,"Plan1"}</definedName>
    <definedName name="FRR" localSheetId="7" hidden="1">{#N/A,#N/A,FALSE,"Plan1"}</definedName>
    <definedName name="FRR" localSheetId="6" hidden="1">{#N/A,#N/A,FALSE,"Plan1"}</definedName>
    <definedName name="FRR" localSheetId="11" hidden="1">{#N/A,#N/A,FALSE,"Plan1"}</definedName>
    <definedName name="FRR" localSheetId="9" hidden="1">{#N/A,#N/A,FALSE,"Plan1"}</definedName>
    <definedName name="FRR" localSheetId="1">{#N/A,#N/A,FALSE,"Plan1"}</definedName>
    <definedName name="FRR" localSheetId="10" hidden="1">{#N/A,#N/A,FALSE,"Plan1"}</definedName>
    <definedName name="FRR" localSheetId="0">{#N/A,#N/A,FALSE,"Plan1"}</definedName>
    <definedName name="FRR">{#N/A,#N/A,FALSE,"Plan1"}</definedName>
    <definedName name="FS" localSheetId="1">#REF!</definedName>
    <definedName name="FS" localSheetId="0">#REF!</definedName>
    <definedName name="FS">#REF!</definedName>
    <definedName name="FSADFD">#N/A</definedName>
    <definedName name="fuel" localSheetId="1">#REF!</definedName>
    <definedName name="fuel" localSheetId="0">#REF!</definedName>
    <definedName name="fuel">#REF!</definedName>
    <definedName name="FUNCAO">NA()</definedName>
    <definedName name="Função" localSheetId="1">#REF!</definedName>
    <definedName name="Função" localSheetId="0">#REF!</definedName>
    <definedName name="Função">#REF!</definedName>
    <definedName name="FUNCAO_1">NA()</definedName>
    <definedName name="FUNCAO_3">NA()</definedName>
    <definedName name="FUNCAO_TITULOS">NA()</definedName>
    <definedName name="g" localSheetId="4">#REF!</definedName>
    <definedName name="g" localSheetId="8">#REF!</definedName>
    <definedName name="g" localSheetId="7">#REF!</definedName>
    <definedName name="g" localSheetId="6">#REF!</definedName>
    <definedName name="g" localSheetId="11">[3]!Plan1</definedName>
    <definedName name="g" localSheetId="9">#REF!</definedName>
    <definedName name="g" localSheetId="17">[3]!Plan1</definedName>
    <definedName name="g" localSheetId="10">[3]!Plan1</definedName>
    <definedName name="g">#REF!</definedName>
    <definedName name="gas" localSheetId="1">#REF!</definedName>
    <definedName name="gas" localSheetId="0">#REF!</definedName>
    <definedName name="gas">#REF!</definedName>
    <definedName name="Gastos_Marajó">#N/A</definedName>
    <definedName name="GE" localSheetId="1">#REF!</definedName>
    <definedName name="GE" localSheetId="0">#REF!</definedName>
    <definedName name="GE">#REF!</definedName>
    <definedName name="Generos_alimentícios" localSheetId="1">#REF!</definedName>
    <definedName name="Generos_alimentícios" localSheetId="0">#REF!</definedName>
    <definedName name="Generos_alimentícios">#REF!</definedName>
    <definedName name="Generos_alimentícios_2">#N/A</definedName>
    <definedName name="GEOVANI">#REF!</definedName>
    <definedName name="GEOVANI_25">#REF!</definedName>
    <definedName name="GEOVANI2">[19]PROJETO!#REF!</definedName>
    <definedName name="GEOVANI2_25">[20]PROJETO!#REF!</definedName>
    <definedName name="Ger_Tecnico">#REF!</definedName>
    <definedName name="Geral" localSheetId="1">#REF!</definedName>
    <definedName name="Geral" localSheetId="0">#REF!</definedName>
    <definedName name="GERAL">#REF!</definedName>
    <definedName name="GFAGF">#N/A</definedName>
    <definedName name="gfdgfgs">#N/A</definedName>
    <definedName name="GGDGDG" localSheetId="4">#REF!</definedName>
    <definedName name="GGDGDG" localSheetId="8">#REF!</definedName>
    <definedName name="GGDGDG" localSheetId="7">#REF!</definedName>
    <definedName name="GGDGDG" localSheetId="6">#REF!</definedName>
    <definedName name="GGDGDG" localSheetId="11">[3]!Plan1</definedName>
    <definedName name="GGDGDG" localSheetId="9">#REF!</definedName>
    <definedName name="GGDGDG" localSheetId="17">[3]!Plan1</definedName>
    <definedName name="GGDGDG" localSheetId="10">[3]!Plan1</definedName>
    <definedName name="GGDGDG">#REF!</definedName>
    <definedName name="GGFFF">{#N/A,#N/A,FALSE,"QUADRO 10";#N/A,#N/A,FALSE,"QUADRO 11";#N/A,#N/A,FALSE,"QUADRO 12";#N/A,#N/A,FALSE,"QUADRO 13";#N/A,#N/A,FALSE,"QUADRO 14";#N/A,#N/A,FALSE,"QUADRO 16";#N/A,#N/A,FALSE,"QUADRO 17";#N/A,#N/A,FALSE,"QUADRO 18";#N/A,#N/A,FALSE,"QUADRO 19";#N/A,#N/A,FALSE,"QUADRO 20";#N/A,#N/A,FALSE,"QUADRO 21";#N/A,#N/A,FALSE,"QUADRO 19A";#N/A,#N/A,FALSE,"QUADRO 19B";#N/A,#N/A,FALSE,"DEMONS.DESPESAS";#N/A,#N/A,FALSE,"ENCARGOS 79,12 %";#N/A,#N/A,FALSE,"ENCARGOS 15,0%"}</definedName>
    <definedName name="GGG_10">#N/A</definedName>
    <definedName name="GGG_11">#N/A</definedName>
    <definedName name="GGG_12">#N/A</definedName>
    <definedName name="GGG_13">#N/A</definedName>
    <definedName name="GGG_14">#N/A</definedName>
    <definedName name="GGG_15">#N/A</definedName>
    <definedName name="GGG_16">#N/A</definedName>
    <definedName name="GGG_17">#N/A</definedName>
    <definedName name="GGG_18">#N/A</definedName>
    <definedName name="GGG_5">#N/A</definedName>
    <definedName name="GGG_6">#N/A</definedName>
    <definedName name="GGG_7">#N/A</definedName>
    <definedName name="GGG_8">#N/A</definedName>
    <definedName name="GGG_9">#N/A</definedName>
    <definedName name="GGRFFF">{#N/A,#N/A,FALSE,"QUADRO 10";#N/A,#N/A,FALSE,"QUADRO 11";#N/A,#N/A,FALSE,"QUADRO 12";#N/A,#N/A,FALSE,"QUADRO 13";#N/A,#N/A,FALSE,"QUADRO 14";#N/A,#N/A,FALSE,"QUADRO 16";#N/A,#N/A,FALSE,"QUADRO 17";#N/A,#N/A,FALSE,"QUADRO 18";#N/A,#N/A,FALSE,"QUADRO 19";#N/A,#N/A,FALSE,"QUADRO 20";#N/A,#N/A,FALSE,"QUADRO 21";#N/A,#N/A,FALSE,"QUADRO 19A";#N/A,#N/A,FALSE,"QUADRO 19B";#N/A,#N/A,FALSE,"DEMONS.DESPESAS";#N/A,#N/A,FALSE,"ENCARGOS 79,12 %";#N/A,#N/A,FALSE,"ENCARGOS 15,0%"}</definedName>
    <definedName name="ghg">#REF!</definedName>
    <definedName name="GHGHHH">#N/A</definedName>
    <definedName name="giu6lkjhlij">#N/A</definedName>
    <definedName name="GP" localSheetId="1">#REF!</definedName>
    <definedName name="GP" localSheetId="0">#REF!</definedName>
    <definedName name="GP">#REF!</definedName>
    <definedName name="GRADUADA" localSheetId="1">#REF!</definedName>
    <definedName name="GRADUADA" localSheetId="0">#REF!</definedName>
    <definedName name="GRADUADA">#REF!</definedName>
    <definedName name="graf" localSheetId="14">#REF!</definedName>
    <definedName name="graf">#REF!</definedName>
    <definedName name="graf_10">#N/A</definedName>
    <definedName name="graf_11">#N/A</definedName>
    <definedName name="graf_12">#N/A</definedName>
    <definedName name="graf_13">#N/A</definedName>
    <definedName name="graf_14">#N/A</definedName>
    <definedName name="graf_15">#N/A</definedName>
    <definedName name="graf_16">#N/A</definedName>
    <definedName name="graf_17">#N/A</definedName>
    <definedName name="graf_18">#N/A</definedName>
    <definedName name="graf_5">#N/A</definedName>
    <definedName name="graf_6">#N/A</definedName>
    <definedName name="graf_7">#N/A</definedName>
    <definedName name="graf_8">#N/A</definedName>
    <definedName name="graf_9">#N/A</definedName>
    <definedName name="_xlnm.Recorder">#REF!</definedName>
    <definedName name="gsdgs" localSheetId="4">#REF!</definedName>
    <definedName name="gsdgs" localSheetId="8">#REF!</definedName>
    <definedName name="gsdgs" localSheetId="7">#REF!</definedName>
    <definedName name="gsdgs" localSheetId="6">#REF!</definedName>
    <definedName name="gsdgs" localSheetId="11">[3]!Plan1</definedName>
    <definedName name="gsdgs" localSheetId="9">#REF!</definedName>
    <definedName name="gsdgs" localSheetId="17">[3]!Plan1</definedName>
    <definedName name="gsdgs" localSheetId="10">[3]!Plan1</definedName>
    <definedName name="gsdgs">#REF!</definedName>
    <definedName name="gsdgs_10">#N/A</definedName>
    <definedName name="gsdgs_11">#N/A</definedName>
    <definedName name="gsdgs_12">#N/A</definedName>
    <definedName name="gsdgs_13">#N/A</definedName>
    <definedName name="gsdgs_14">#N/A</definedName>
    <definedName name="gsdgs_15">#N/A</definedName>
    <definedName name="gsdgs_16">#N/A</definedName>
    <definedName name="gsdgs_17">#N/A</definedName>
    <definedName name="gsdgs_18">#N/A</definedName>
    <definedName name="gsdgs_2">#N/A</definedName>
    <definedName name="gsdgs_5">#N/A</definedName>
    <definedName name="gsdgs_6">#N/A</definedName>
    <definedName name="gsdgs_7">#N/A</definedName>
    <definedName name="gsdgs_8">#N/A</definedName>
    <definedName name="gsdgs_9">#N/A</definedName>
    <definedName name="gt">#REF!</definedName>
    <definedName name="GTRVGBTRC">#N/A</definedName>
    <definedName name="gtryfj" localSheetId="4" hidden="1">{#N/A,#N/A,TRUE,"Serviços"}</definedName>
    <definedName name="gtryfj" localSheetId="8" hidden="1">{#N/A,#N/A,TRUE,"Serviços"}</definedName>
    <definedName name="gtryfj" localSheetId="7" hidden="1">{#N/A,#N/A,TRUE,"Serviços"}</definedName>
    <definedName name="gtryfj" localSheetId="6" hidden="1">{#N/A,#N/A,TRUE,"Serviços"}</definedName>
    <definedName name="gtryfj" localSheetId="11" hidden="1">{#N/A,#N/A,TRUE,"Serviços"}</definedName>
    <definedName name="gtryfj" localSheetId="9" hidden="1">{#N/A,#N/A,TRUE,"Serviços"}</definedName>
    <definedName name="gtryfj" localSheetId="1">{#N/A,#N/A,TRUE,"Serviços"}</definedName>
    <definedName name="gtryfj" localSheetId="10" hidden="1">{#N/A,#N/A,TRUE,"Serviços"}</definedName>
    <definedName name="gtryfj" localSheetId="0">{#N/A,#N/A,TRUE,"Serviços"}</definedName>
    <definedName name="gtryfj">{#N/A,#N/A,TRUE,"Serviços"}</definedName>
    <definedName name="gtryfjj" localSheetId="1">{#N/A,#N/A,TRUE,"Serviços"}</definedName>
    <definedName name="gtryfjj" localSheetId="0">{#N/A,#N/A,TRUE,"Serviços"}</definedName>
    <definedName name="gtryfjj">{#N/A,#N/A,TRUE,"Serviços"}</definedName>
    <definedName name="Guia">"Figura 1"</definedName>
    <definedName name="H" localSheetId="4">#REF!</definedName>
    <definedName name="H" localSheetId="8">#REF!</definedName>
    <definedName name="H" localSheetId="7">#REF!</definedName>
    <definedName name="H" localSheetId="6">#REF!</definedName>
    <definedName name="H" localSheetId="11">[3]!Plan1</definedName>
    <definedName name="H" localSheetId="9">#REF!</definedName>
    <definedName name="H" localSheetId="17">[3]!Plan1</definedName>
    <definedName name="H" localSheetId="10">[3]!Plan1</definedName>
    <definedName name="H">#REF!</definedName>
    <definedName name="H1112118" localSheetId="1">#REF!</definedName>
    <definedName name="H1112118" localSheetId="0">#REF!</definedName>
    <definedName name="H1112118">#REF!</definedName>
    <definedName name="HENC" localSheetId="1">#REF!</definedName>
    <definedName name="HENC" localSheetId="0">#REF!</definedName>
    <definedName name="HENC">#REF!</definedName>
    <definedName name="HENRIQUE" localSheetId="4">#REF!</definedName>
    <definedName name="HENRIQUE" localSheetId="8">#REF!</definedName>
    <definedName name="HENRIQUE" localSheetId="7">#REF!</definedName>
    <definedName name="HENRIQUE" localSheetId="6">#REF!</definedName>
    <definedName name="HENRIQUE" localSheetId="11">[3]!Plan1</definedName>
    <definedName name="HENRIQUE" localSheetId="9">#REF!</definedName>
    <definedName name="HENRIQUE" localSheetId="17">[3]!Plan1</definedName>
    <definedName name="HENRIQUE" localSheetId="10">[3]!Plan1</definedName>
    <definedName name="HENRIQUE">#REF!</definedName>
    <definedName name="HER" localSheetId="4">#REF!</definedName>
    <definedName name="HER" localSheetId="8">#REF!</definedName>
    <definedName name="HER" localSheetId="7">#REF!</definedName>
    <definedName name="HER" localSheetId="6">#REF!</definedName>
    <definedName name="HER" localSheetId="11">[3]!Plan1</definedName>
    <definedName name="HER" localSheetId="9">#REF!</definedName>
    <definedName name="HER" localSheetId="17">[3]!Plan1</definedName>
    <definedName name="HER" localSheetId="10">[3]!Plan1</definedName>
    <definedName name="HER">#REF!</definedName>
    <definedName name="HGGF" localSheetId="4">#REF!</definedName>
    <definedName name="HGGF" localSheetId="8">#REF!</definedName>
    <definedName name="HGGF" localSheetId="7">#REF!</definedName>
    <definedName name="HGGF" localSheetId="6">#REF!</definedName>
    <definedName name="HGGF" localSheetId="11">[3]!Plan1</definedName>
    <definedName name="HGGF" localSheetId="9">#REF!</definedName>
    <definedName name="HGGF" localSheetId="17">[3]!Plan1</definedName>
    <definedName name="HGGF" localSheetId="10">[3]!Plan1</definedName>
    <definedName name="HGGF">#REF!</definedName>
    <definedName name="hh">#REF!</definedName>
    <definedName name="hi" localSheetId="1">#REF!</definedName>
    <definedName name="hi" localSheetId="0">#REF!</definedName>
    <definedName name="hi">#REF!</definedName>
    <definedName name="hi_10">#N/A</definedName>
    <definedName name="hi_11">#N/A</definedName>
    <definedName name="hi_12">#N/A</definedName>
    <definedName name="hi_13">#N/A</definedName>
    <definedName name="hi_14">#N/A</definedName>
    <definedName name="hi_15">#N/A</definedName>
    <definedName name="hi_16">#N/A</definedName>
    <definedName name="hi_17">#N/A</definedName>
    <definedName name="hi_18">#N/A</definedName>
    <definedName name="hi_2">#N/A</definedName>
    <definedName name="hi_25">#REF!</definedName>
    <definedName name="hi_27">#REF!</definedName>
    <definedName name="hi_29">#REF!</definedName>
    <definedName name="hi_3" localSheetId="1">#REF!</definedName>
    <definedName name="hi_3" localSheetId="0">#REF!</definedName>
    <definedName name="hi_3">#REF!</definedName>
    <definedName name="hi_4" localSheetId="1">#REF!</definedName>
    <definedName name="hi_4" localSheetId="0">#REF!</definedName>
    <definedName name="hi_4">#REF!</definedName>
    <definedName name="hi_5" localSheetId="1">#REF!</definedName>
    <definedName name="hi_5" localSheetId="0">#REF!</definedName>
    <definedName name="hi_5">#REF!</definedName>
    <definedName name="hi_6">#N/A</definedName>
    <definedName name="hi_7">#N/A</definedName>
    <definedName name="hi_8">#N/A</definedName>
    <definedName name="hi_9">#N/A</definedName>
    <definedName name="hii" localSheetId="1">#REF!</definedName>
    <definedName name="hii" localSheetId="0">#REF!</definedName>
    <definedName name="hii">#REF!</definedName>
    <definedName name="HistogramaSep">#REF!</definedName>
    <definedName name="HJHB" localSheetId="1">#REF!</definedName>
    <definedName name="HJHB" localSheetId="0">#REF!</definedName>
    <definedName name="HJHB">#REF!</definedName>
    <definedName name="hmngj">#N/A</definedName>
    <definedName name="HMOTO" localSheetId="1">#REF!</definedName>
    <definedName name="HMOTO" localSheetId="0">#REF!</definedName>
    <definedName name="HMOTO">#REF!</definedName>
    <definedName name="hola">#REF!</definedName>
    <definedName name="HOM.7314" localSheetId="4">#REF!</definedName>
    <definedName name="HOM.7314" localSheetId="8">#REF!</definedName>
    <definedName name="HOM.7314" localSheetId="7">#REF!</definedName>
    <definedName name="HOM.7314" localSheetId="6">#REF!</definedName>
    <definedName name="HOM.7314" localSheetId="11">[3]!Plan1</definedName>
    <definedName name="HOM.7314" localSheetId="9">#REF!</definedName>
    <definedName name="HOM.7314" localSheetId="17">[3]!Plan1</definedName>
    <definedName name="HOM.7314" localSheetId="10">[3]!Plan1</definedName>
    <definedName name="HOM.7314">#REF!</definedName>
    <definedName name="hora" localSheetId="1">#REF!</definedName>
    <definedName name="hora" localSheetId="0">#REF!</definedName>
    <definedName name="hora">#REF!</definedName>
    <definedName name="horaam" localSheetId="1">#REF!</definedName>
    <definedName name="horaam" localSheetId="0">#REF!</definedName>
    <definedName name="horaam">#REF!</definedName>
    <definedName name="horaenc" localSheetId="1">#REF!</definedName>
    <definedName name="horaenc" localSheetId="0">#REF!</definedName>
    <definedName name="horaenc">#REF!</definedName>
    <definedName name="horaseven" localSheetId="1">#REF!</definedName>
    <definedName name="horaseven" localSheetId="0">#REF!</definedName>
    <definedName name="horaseven">#REF!</definedName>
    <definedName name="HP" localSheetId="1">#REF!</definedName>
    <definedName name="HP" localSheetId="0">#REF!</definedName>
    <definedName name="HP">#REF!</definedName>
    <definedName name="HP.1" localSheetId="1">#REF!</definedName>
    <definedName name="HP.1" localSheetId="0">#REF!</definedName>
    <definedName name="HP.1">#REF!</definedName>
    <definedName name="hrdb" localSheetId="4">#REF!</definedName>
    <definedName name="hrdb" localSheetId="8">#REF!</definedName>
    <definedName name="hrdb" localSheetId="7">#REF!</definedName>
    <definedName name="hrdb" localSheetId="6">#REF!</definedName>
    <definedName name="hrdb" localSheetId="11">[3]!Plan1</definedName>
    <definedName name="hrdb" localSheetId="9">#REF!</definedName>
    <definedName name="hrdb" localSheetId="17">[3]!Plan1</definedName>
    <definedName name="hrdb" localSheetId="10">[3]!Plan1</definedName>
    <definedName name="hrdb">#REF!</definedName>
    <definedName name="hrf" localSheetId="4">'ADM-Resumo'!hrf</definedName>
    <definedName name="hrf" localSheetId="8">'ADM-Variavel'!hrf</definedName>
    <definedName name="hrf" localSheetId="7">'ADM-Variavel$'!hrf</definedName>
    <definedName name="hrf" localSheetId="6">'ADM-Vinculada'!hrf</definedName>
    <definedName name="hrf" localSheetId="11">'CANTEIRO CONTEINER'!hrf</definedName>
    <definedName name="hrf" localSheetId="9">'MANUTENÇÃO DO CANTEIRO E ACAMP.'!hrf</definedName>
    <definedName name="hrf" localSheetId="1">#REF!</definedName>
    <definedName name="hrf" localSheetId="10">'RELAÇÃO MÃO DE OBRA ORDINÁRIA'!hrf</definedName>
    <definedName name="hrf" localSheetId="0">#REF!</definedName>
    <definedName name="hrf">#REF!</definedName>
    <definedName name="HSDFHD" localSheetId="4">#REF!</definedName>
    <definedName name="HSDFHD" localSheetId="8">#REF!</definedName>
    <definedName name="HSDFHD" localSheetId="7">#REF!</definedName>
    <definedName name="HSDFHD" localSheetId="6">#REF!</definedName>
    <definedName name="HSDFHD" localSheetId="11">[3]!Plan1</definedName>
    <definedName name="HSDFHD" localSheetId="9">#REF!</definedName>
    <definedName name="HSDFHD" localSheetId="17">[3]!Plan1</definedName>
    <definedName name="HSDFHD" localSheetId="10">[3]!Plan1</definedName>
    <definedName name="HSDFHD">#REF!</definedName>
    <definedName name="hsdjsg" localSheetId="1">#REF!</definedName>
    <definedName name="hsdjsg" localSheetId="0">#REF!</definedName>
    <definedName name="hsdjsg">#REF!</definedName>
    <definedName name="HSERV" localSheetId="1">#REF!</definedName>
    <definedName name="HSERV" localSheetId="0">#REF!</definedName>
    <definedName name="HSERV">#REF!</definedName>
    <definedName name="HTML_CodePage">1252</definedName>
    <definedName name="HTML_Control" localSheetId="1">{"'1'!$A$2:$G$13"}</definedName>
    <definedName name="HTML_Control" localSheetId="0">{"'1'!$A$2:$G$13"}</definedName>
    <definedName name="HTML_Control">{"'EI 060 02'!$A$1:$K$59"}</definedName>
    <definedName name="HTML_Description">""</definedName>
    <definedName name="HTML_Email" localSheetId="1">"marcos@highway.com.br"</definedName>
    <definedName name="HTML_Email" localSheetId="0">"marcos@highway.com.br"</definedName>
    <definedName name="HTML_Email">""</definedName>
    <definedName name="HTML_Header" localSheetId="1">"1"</definedName>
    <definedName name="HTML_Header" localSheetId="0">"1"</definedName>
    <definedName name="HTML_Header">"EI 060 02"</definedName>
    <definedName name="HTML_LastUpdate" localSheetId="1">"15/08/97"</definedName>
    <definedName name="HTML_LastUpdate" localSheetId="0">"15/08/97"</definedName>
    <definedName name="HTML_LastUpdate">"05/05/03"</definedName>
    <definedName name="HTML_LineAfter" localSheetId="1">TRUE()</definedName>
    <definedName name="HTML_LineAfter" localSheetId="0">TRUE()</definedName>
    <definedName name="HTML_LineAfter">FALSE()</definedName>
    <definedName name="HTML_LineBefore" localSheetId="1">TRUE()</definedName>
    <definedName name="HTML_LineBefore" localSheetId="0">TRUE()</definedName>
    <definedName name="HTML_LineBefore">FALSE()</definedName>
    <definedName name="HTML_Name" localSheetId="1">"PCRJ-SMO-CGC"</definedName>
    <definedName name="HTML_Name" localSheetId="0">"PCRJ-SMO-CGC"</definedName>
    <definedName name="HTML_Name">"Keyloir"</definedName>
    <definedName name="HTML_OBDlg2">TRUE()</definedName>
    <definedName name="HTML_OBDlg4">TRUE()</definedName>
    <definedName name="HTML_OS">0</definedName>
    <definedName name="HTML_PathFile" localSheetId="1">"C:\0marcos\MeuHTML.htm"</definedName>
    <definedName name="HTML_PathFile" localSheetId="0">"C:\0marcos\MeuHTML.htm"</definedName>
    <definedName name="HTML_PathFile">"C:\Meus documentos\EI 060-02.htm"</definedName>
    <definedName name="HTML_Title" localSheetId="1">"factoring"</definedName>
    <definedName name="HTML_Title" localSheetId="0">"factoring"</definedName>
    <definedName name="HTML_Title">"EI 060-02 Relatório"</definedName>
    <definedName name="HY" localSheetId="4">#REF!</definedName>
    <definedName name="HY" localSheetId="8">#REF!</definedName>
    <definedName name="HY" localSheetId="7">#REF!</definedName>
    <definedName name="HY" localSheetId="6">#REF!</definedName>
    <definedName name="HY" localSheetId="11">[3]!Plan1</definedName>
    <definedName name="HY" localSheetId="9">#REF!</definedName>
    <definedName name="HY" localSheetId="17">[3]!Plan1</definedName>
    <definedName name="HY" localSheetId="1">#REF!</definedName>
    <definedName name="HY" localSheetId="10">[3]!Plan1</definedName>
    <definedName name="HY" localSheetId="0">#REF!</definedName>
    <definedName name="HY">#REF!</definedName>
    <definedName name="HY_10">#N/A</definedName>
    <definedName name="HY_11">#N/A</definedName>
    <definedName name="HY_12">#N/A</definedName>
    <definedName name="HY_13">#N/A</definedName>
    <definedName name="HY_14">#N/A</definedName>
    <definedName name="HY_15">#N/A</definedName>
    <definedName name="HY_16">#N/A</definedName>
    <definedName name="HY_17">#N/A</definedName>
    <definedName name="HY_18">#N/A</definedName>
    <definedName name="HY_2">#N/A</definedName>
    <definedName name="HY_5">#N/A</definedName>
    <definedName name="HY_6">#N/A</definedName>
    <definedName name="HY_7">#N/A</definedName>
    <definedName name="HY_8">#N/A</definedName>
    <definedName name="HY_9">#N/A</definedName>
    <definedName name="I" localSheetId="1">#REF!</definedName>
    <definedName name="I" localSheetId="0">#REF!</definedName>
    <definedName name="I">#REF!</definedName>
    <definedName name="I_10">#N/A</definedName>
    <definedName name="I_11">#N/A</definedName>
    <definedName name="I_12">#N/A</definedName>
    <definedName name="I_13">#N/A</definedName>
    <definedName name="I_14">#N/A</definedName>
    <definedName name="I_15">#N/A</definedName>
    <definedName name="I_16">#N/A</definedName>
    <definedName name="I_17">#N/A</definedName>
    <definedName name="I_18">#N/A</definedName>
    <definedName name="I_2">#N/A</definedName>
    <definedName name="I_5">#N/A</definedName>
    <definedName name="I_6">#N/A</definedName>
    <definedName name="I_7">#N/A</definedName>
    <definedName name="I_8">#N/A</definedName>
    <definedName name="I_9">#N/A</definedName>
    <definedName name="IA">NA()</definedName>
    <definedName name="II">#REF!</definedName>
    <definedName name="IM" localSheetId="1">#REF!</definedName>
    <definedName name="IM" localSheetId="0">#REF!</definedName>
    <definedName name="IM">#REF!</definedName>
    <definedName name="IM_2">#N/A</definedName>
    <definedName name="IM_25">#REF!</definedName>
    <definedName name="IM_4" localSheetId="1">#REF!</definedName>
    <definedName name="IM_4" localSheetId="0">#REF!</definedName>
    <definedName name="IM_4">#REF!</definedName>
    <definedName name="IMM" localSheetId="1">#REF!</definedName>
    <definedName name="IMM" localSheetId="0">#REF!</definedName>
    <definedName name="IMM">#REF!</definedName>
    <definedName name="IMP" localSheetId="1">#REF!</definedName>
    <definedName name="IMP" localSheetId="0">#REF!</definedName>
    <definedName name="IMP">#REF!</definedName>
    <definedName name="IMP_2" localSheetId="1">#REF!</definedName>
    <definedName name="IMP_2" localSheetId="0">#REF!</definedName>
    <definedName name="IMP_2">#REF!</definedName>
    <definedName name="IMP_2_1">#N/A</definedName>
    <definedName name="IMP_2_2">#N/A</definedName>
    <definedName name="impress" localSheetId="1">#REF!</definedName>
    <definedName name="impress" localSheetId="0">#REF!</definedName>
    <definedName name="impress">#REF!</definedName>
    <definedName name="IMPRESSÃO" localSheetId="1">#REF!</definedName>
    <definedName name="IMPRESSÃO" localSheetId="0">#REF!</definedName>
    <definedName name="IMPRESSÃO">#REF!</definedName>
    <definedName name="Impresso">#N/A</definedName>
    <definedName name="IMPRIMAÇÃO" localSheetId="4">'ADM-Resumo'!IMPRIMAÇÃO</definedName>
    <definedName name="IMPRIMAÇÃO" localSheetId="8">'ADM-Variavel'!IMPRIMAÇÃO</definedName>
    <definedName name="IMPRIMAÇÃO" localSheetId="7">'ADM-Variavel$'!IMPRIMAÇÃO</definedName>
    <definedName name="IMPRIMAÇÃO" localSheetId="6">'ADM-Vinculada'!IMPRIMAÇÃO</definedName>
    <definedName name="IMPRIMAÇÃO" localSheetId="11">'CANTEIRO CONTEINER'!IMPRIMAÇÃO</definedName>
    <definedName name="IMPRIMAÇÃO" localSheetId="9">'MANUTENÇÃO DO CANTEIRO E ACAMP.'!IMPRIMAÇÃO</definedName>
    <definedName name="IMPRIMAÇÃO" localSheetId="10">'RELAÇÃO MÃO DE OBRA ORDINÁRIA'!IMPRIMAÇÃO</definedName>
    <definedName name="IMPRIMAÇÃO">#REF!</definedName>
    <definedName name="Indep_Nac">#N/A</definedName>
    <definedName name="InhaltsvezSUMMEN" localSheetId="1">#REF!</definedName>
    <definedName name="InhaltsvezSUMMEN" localSheetId="0">#REF!</definedName>
    <definedName name="InhaltsvezSUMMEN">#REF!</definedName>
    <definedName name="iniaterro" localSheetId="1">#REF!</definedName>
    <definedName name="iniaterro" localSheetId="0">#REF!</definedName>
    <definedName name="iniaterro">#REF!</definedName>
    <definedName name="INSS" localSheetId="1">#REF!</definedName>
    <definedName name="INSS" localSheetId="0">#REF!</definedName>
    <definedName name="INSS">#REF!</definedName>
    <definedName name="Insumos" localSheetId="4" hidden="1">#REF!</definedName>
    <definedName name="Insumos" localSheetId="11" hidden="1">#REF!</definedName>
    <definedName name="Insumos" localSheetId="9" hidden="1">#REF!</definedName>
    <definedName name="Insumos" localSheetId="17" hidden="1">#REF!</definedName>
    <definedName name="Insumos" localSheetId="10" hidden="1">#REF!</definedName>
    <definedName name="Insumos">#REF!</definedName>
    <definedName name="INTERVALO">#REF!</definedName>
    <definedName name="IOUIOHIO">#N/A</definedName>
    <definedName name="ISSQN">#N/A</definedName>
    <definedName name="ITALO" localSheetId="4">#REF!</definedName>
    <definedName name="ITALO" localSheetId="8">#REF!</definedName>
    <definedName name="ITALO" localSheetId="7">#REF!</definedName>
    <definedName name="ITALO" localSheetId="6">#REF!</definedName>
    <definedName name="ITALO" localSheetId="11">[3]!ITALO</definedName>
    <definedName name="ITALO" localSheetId="9">#REF!</definedName>
    <definedName name="ITALO" localSheetId="17">[3]!ITALO</definedName>
    <definedName name="ITALO" localSheetId="1">#REF!</definedName>
    <definedName name="ITALO" localSheetId="10">[3]!ITALO</definedName>
    <definedName name="ITALO" localSheetId="0">#REF!</definedName>
    <definedName name="ITALO">#REF!</definedName>
    <definedName name="Item" localSheetId="14">#REF!</definedName>
    <definedName name="Item" localSheetId="1">#REF!</definedName>
    <definedName name="Item" localSheetId="0">#REF!</definedName>
    <definedName name="Item">#REF!</definedName>
    <definedName name="Itemm" localSheetId="1">#REF!</definedName>
    <definedName name="Itemm" localSheetId="0">#REF!</definedName>
    <definedName name="Itemm">#REF!</definedName>
    <definedName name="Itens" localSheetId="4" hidden="1">#REF!</definedName>
    <definedName name="Itens" localSheetId="11" hidden="1">#REF!</definedName>
    <definedName name="Itens" localSheetId="9" hidden="1">#REF!</definedName>
    <definedName name="Itens" localSheetId="17" hidden="1">#REF!</definedName>
    <definedName name="Itens" localSheetId="1">#REF!</definedName>
    <definedName name="Itens" localSheetId="10" hidden="1">#REF!</definedName>
    <definedName name="Itens" localSheetId="0">#REF!</definedName>
    <definedName name="Itens">#REF!</definedName>
    <definedName name="j" localSheetId="4">#REF!</definedName>
    <definedName name="j" localSheetId="8">#REF!</definedName>
    <definedName name="j" localSheetId="7">#REF!</definedName>
    <definedName name="j" localSheetId="6">#REF!</definedName>
    <definedName name="j" localSheetId="11">[3]!Plan1</definedName>
    <definedName name="j" localSheetId="9">#REF!</definedName>
    <definedName name="j" localSheetId="17">[3]!Plan1</definedName>
    <definedName name="J" localSheetId="1">#REF!</definedName>
    <definedName name="j" localSheetId="10">[3]!Plan1</definedName>
    <definedName name="J" localSheetId="0">#REF!</definedName>
    <definedName name="J">#REF!</definedName>
    <definedName name="j_10">#N/A</definedName>
    <definedName name="j_11">#N/A</definedName>
    <definedName name="j_12">#N/A</definedName>
    <definedName name="j_13">#N/A</definedName>
    <definedName name="j_14">#N/A</definedName>
    <definedName name="j_15">#N/A</definedName>
    <definedName name="j_16">#N/A</definedName>
    <definedName name="j_17">#N/A</definedName>
    <definedName name="j_18">#N/A</definedName>
    <definedName name="j_2">#N/A</definedName>
    <definedName name="j_5">#N/A</definedName>
    <definedName name="j_6">#N/A</definedName>
    <definedName name="j_7">#N/A</definedName>
    <definedName name="j_8">#N/A</definedName>
    <definedName name="j_9">#N/A</definedName>
    <definedName name="JAMESON" localSheetId="4">#REF!</definedName>
    <definedName name="JAMESON" localSheetId="8">#REF!</definedName>
    <definedName name="JAMESON" localSheetId="7">#REF!</definedName>
    <definedName name="JAMESON" localSheetId="6">#REF!</definedName>
    <definedName name="JAMESON" localSheetId="11">[3]!Plan1</definedName>
    <definedName name="JAMESON" localSheetId="9">#REF!</definedName>
    <definedName name="JAMESON" localSheetId="17">[3]!Plan1</definedName>
    <definedName name="JAMESON" localSheetId="10">[3]!Plan1</definedName>
    <definedName name="JAMESON">#REF!</definedName>
    <definedName name="JANA" localSheetId="1">#REF!</definedName>
    <definedName name="JANA" localSheetId="0">#REF!</definedName>
    <definedName name="JANA">#REF!</definedName>
    <definedName name="Janeiro">#N/A</definedName>
    <definedName name="JANEIRO2003" localSheetId="4" hidden="1">{#N/A,#N/A,TRUE,"Serviços"}</definedName>
    <definedName name="JANEIRO2003" localSheetId="8" hidden="1">{#N/A,#N/A,TRUE,"Serviços"}</definedName>
    <definedName name="JANEIRO2003" localSheetId="7" hidden="1">{#N/A,#N/A,TRUE,"Serviços"}</definedName>
    <definedName name="JANEIRO2003" localSheetId="6" hidden="1">{#N/A,#N/A,TRUE,"Serviços"}</definedName>
    <definedName name="JANEIRO2003" localSheetId="11" hidden="1">{#N/A,#N/A,TRUE,"Serviços"}</definedName>
    <definedName name="JANEIRO2003" localSheetId="9" hidden="1">{#N/A,#N/A,TRUE,"Serviços"}</definedName>
    <definedName name="JANEIRO2003" localSheetId="1">{#N/A,#N/A,TRUE,"Serviços"}</definedName>
    <definedName name="JANEIRO2003" localSheetId="10" hidden="1">{#N/A,#N/A,TRUE,"Serviços"}</definedName>
    <definedName name="JANEIRO2003" localSheetId="0">{#N/A,#N/A,TRUE,"Serviços"}</definedName>
    <definedName name="JANEIRO2003">{#N/A,#N/A,TRUE,"Serviços"}</definedName>
    <definedName name="JANEIRO20033" localSheetId="1">{#N/A,#N/A,TRUE,"Serviços"}</definedName>
    <definedName name="JANEIRO20033" localSheetId="0">{#N/A,#N/A,TRUE,"Serviços"}</definedName>
    <definedName name="JANEIRO20033">{#N/A,#N/A,TRUE,"Serviços"}</definedName>
    <definedName name="JDJKNK" localSheetId="4">#REF!</definedName>
    <definedName name="JDJKNK" localSheetId="8">#REF!</definedName>
    <definedName name="JDJKNK" localSheetId="7">#REF!</definedName>
    <definedName name="JDJKNK" localSheetId="6">#REF!</definedName>
    <definedName name="JDJKNK" localSheetId="11">[3]!Plan1</definedName>
    <definedName name="JDJKNK" localSheetId="9">#REF!</definedName>
    <definedName name="JDJKNK" localSheetId="17">[3]!Plan1</definedName>
    <definedName name="JDJKNK" localSheetId="10">[3]!Plan1</definedName>
    <definedName name="JDJKNK">#REF!</definedName>
    <definedName name="JEAN" localSheetId="4">#REF!</definedName>
    <definedName name="JEAN" localSheetId="8">#REF!</definedName>
    <definedName name="JEAN" localSheetId="7">#REF!</definedName>
    <definedName name="JEAN" localSheetId="6">#REF!</definedName>
    <definedName name="JEAN" localSheetId="11">[3]!Plan1</definedName>
    <definedName name="JEAN" localSheetId="9">#REF!</definedName>
    <definedName name="JEAN" localSheetId="17">[3]!Plan1</definedName>
    <definedName name="JEAN" localSheetId="10">[3]!Plan1</definedName>
    <definedName name="JEAN">#REF!</definedName>
    <definedName name="jjjjjjjjj" localSheetId="1">#REF!</definedName>
    <definedName name="jjjjjjjjj" localSheetId="0">#REF!</definedName>
    <definedName name="jjjjjjjjj">#REF!</definedName>
    <definedName name="jkl">#REF!</definedName>
    <definedName name="joa">#REF!</definedName>
    <definedName name="JOAO" localSheetId="4" hidden="1">{#N/A,#N/A,FALSE,"SS 1";#N/A,#N/A,FALSE,"SS 2";#N/A,#N/A,FALSE,"TER 1 (1)";#N/A,#N/A,FALSE,"TER 1 (2)";#N/A,#N/A,FALSE,"TER 2 ";#N/A,#N/A,FALSE,"TP  (1)";#N/A,#N/A,FALSE,"TP  (2)";#N/A,#N/A,FALSE,"CM BAR"}</definedName>
    <definedName name="JOAO" localSheetId="8" hidden="1">{#N/A,#N/A,FALSE,"SS 1";#N/A,#N/A,FALSE,"SS 2";#N/A,#N/A,FALSE,"TER 1 (1)";#N/A,#N/A,FALSE,"TER 1 (2)";#N/A,#N/A,FALSE,"TER 2 ";#N/A,#N/A,FALSE,"TP  (1)";#N/A,#N/A,FALSE,"TP  (2)";#N/A,#N/A,FALSE,"CM BAR"}</definedName>
    <definedName name="JOAO" localSheetId="7" hidden="1">{#N/A,#N/A,FALSE,"SS 1";#N/A,#N/A,FALSE,"SS 2";#N/A,#N/A,FALSE,"TER 1 (1)";#N/A,#N/A,FALSE,"TER 1 (2)";#N/A,#N/A,FALSE,"TER 2 ";#N/A,#N/A,FALSE,"TP  (1)";#N/A,#N/A,FALSE,"TP  (2)";#N/A,#N/A,FALSE,"CM BAR"}</definedName>
    <definedName name="JOAO" localSheetId="6" hidden="1">{#N/A,#N/A,FALSE,"SS 1";#N/A,#N/A,FALSE,"SS 2";#N/A,#N/A,FALSE,"TER 1 (1)";#N/A,#N/A,FALSE,"TER 1 (2)";#N/A,#N/A,FALSE,"TER 2 ";#N/A,#N/A,FALSE,"TP  (1)";#N/A,#N/A,FALSE,"TP  (2)";#N/A,#N/A,FALSE,"CM BAR"}</definedName>
    <definedName name="JOAO" localSheetId="11" hidden="1">{#N/A,#N/A,FALSE,"SS 1";#N/A,#N/A,FALSE,"SS 2";#N/A,#N/A,FALSE,"TER 1 (1)";#N/A,#N/A,FALSE,"TER 1 (2)";#N/A,#N/A,FALSE,"TER 2 ";#N/A,#N/A,FALSE,"TP  (1)";#N/A,#N/A,FALSE,"TP  (2)";#N/A,#N/A,FALSE,"CM BAR"}</definedName>
    <definedName name="JOAO" localSheetId="9" hidden="1">{#N/A,#N/A,FALSE,"SS 1";#N/A,#N/A,FALSE,"SS 2";#N/A,#N/A,FALSE,"TER 1 (1)";#N/A,#N/A,FALSE,"TER 1 (2)";#N/A,#N/A,FALSE,"TER 2 ";#N/A,#N/A,FALSE,"TP  (1)";#N/A,#N/A,FALSE,"TP  (2)";#N/A,#N/A,FALSE,"CM BAR"}</definedName>
    <definedName name="JOAO" localSheetId="10" hidden="1">{#N/A,#N/A,FALSE,"SS 1";#N/A,#N/A,FALSE,"SS 2";#N/A,#N/A,FALSE,"TER 1 (1)";#N/A,#N/A,FALSE,"TER 1 (2)";#N/A,#N/A,FALSE,"TER 2 ";#N/A,#N/A,FALSE,"TP  (1)";#N/A,#N/A,FALSE,"TP  (2)";#N/A,#N/A,FALSE,"CM BAR"}</definedName>
    <definedName name="JOAO">{#N/A,#N/A,FALSE,"SS 1";#N/A,#N/A,FALSE,"SS 2";#N/A,#N/A,FALSE,"TER 1 (1)";#N/A,#N/A,FALSE,"TER 1 (2)";#N/A,#N/A,FALSE,"TER 2 ";#N/A,#N/A,FALSE,"TP  (1)";#N/A,#N/A,FALSE,"TP  (2)";#N/A,#N/A,FALSE,"CM BAR"}</definedName>
    <definedName name="JOAO1" localSheetId="4" hidden="1">{#N/A,#N/A,FALSE,"LEVFER V2 P";#N/A,#N/A,FALSE,"LEVFER V2 P10%"}</definedName>
    <definedName name="JOAO1" localSheetId="8" hidden="1">{#N/A,#N/A,FALSE,"LEVFER V2 P";#N/A,#N/A,FALSE,"LEVFER V2 P10%"}</definedName>
    <definedName name="JOAO1" localSheetId="7" hidden="1">{#N/A,#N/A,FALSE,"LEVFER V2 P";#N/A,#N/A,FALSE,"LEVFER V2 P10%"}</definedName>
    <definedName name="JOAO1" localSheetId="6" hidden="1">{#N/A,#N/A,FALSE,"LEVFER V2 P";#N/A,#N/A,FALSE,"LEVFER V2 P10%"}</definedName>
    <definedName name="JOAO1" localSheetId="11" hidden="1">{#N/A,#N/A,FALSE,"LEVFER V2 P";#N/A,#N/A,FALSE,"LEVFER V2 P10%"}</definedName>
    <definedName name="JOAO1" localSheetId="9" hidden="1">{#N/A,#N/A,FALSE,"LEVFER V2 P";#N/A,#N/A,FALSE,"LEVFER V2 P10%"}</definedName>
    <definedName name="JOAO1" localSheetId="10" hidden="1">{#N/A,#N/A,FALSE,"LEVFER V2 P";#N/A,#N/A,FALSE,"LEVFER V2 P10%"}</definedName>
    <definedName name="JOAO1">{#N/A,#N/A,FALSE,"LEVFER V2 P";#N/A,#N/A,FALSE,"LEVFER V2 P10%"}</definedName>
    <definedName name="JOI">#REF!</definedName>
    <definedName name="JOSE" localSheetId="4">#REF!</definedName>
    <definedName name="JOSE" localSheetId="8">#REF!</definedName>
    <definedName name="JOSE" localSheetId="7">#REF!</definedName>
    <definedName name="JOSE" localSheetId="6">#REF!</definedName>
    <definedName name="JOSE" localSheetId="11">[3]!Plan1</definedName>
    <definedName name="JOSE" localSheetId="9">#REF!</definedName>
    <definedName name="JOSE" localSheetId="17">[3]!Plan1</definedName>
    <definedName name="JOSE" localSheetId="1">#REF!</definedName>
    <definedName name="JOSE" localSheetId="10">[3]!Plan1</definedName>
    <definedName name="JOSE" localSheetId="0">#REF!</definedName>
    <definedName name="JOSE">#REF!</definedName>
    <definedName name="jruj5">#REF!</definedName>
    <definedName name="JSHDFBDS">#N/A</definedName>
    <definedName name="juca" localSheetId="4" hidden="1">{#N/A,#N/A,FALSE,"SS 1";#N/A,#N/A,FALSE,"TER 1 (A)";#N/A,#N/A,FALSE,"SS 2";#N/A,#N/A,FALSE,"TER 1 (B)";#N/A,#N/A,FALSE,"TER 1 (C)";#N/A,#N/A,FALSE,"TER 1 (D)";#N/A,#N/A,FALSE,"TER 1 (E)";#N/A,#N/A,FALSE,"TER 2 "}</definedName>
    <definedName name="juca" localSheetId="8" hidden="1">{#N/A,#N/A,FALSE,"SS 1";#N/A,#N/A,FALSE,"TER 1 (A)";#N/A,#N/A,FALSE,"SS 2";#N/A,#N/A,FALSE,"TER 1 (B)";#N/A,#N/A,FALSE,"TER 1 (C)";#N/A,#N/A,FALSE,"TER 1 (D)";#N/A,#N/A,FALSE,"TER 1 (E)";#N/A,#N/A,FALSE,"TER 2 "}</definedName>
    <definedName name="juca" localSheetId="7" hidden="1">{#N/A,#N/A,FALSE,"SS 1";#N/A,#N/A,FALSE,"TER 1 (A)";#N/A,#N/A,FALSE,"SS 2";#N/A,#N/A,FALSE,"TER 1 (B)";#N/A,#N/A,FALSE,"TER 1 (C)";#N/A,#N/A,FALSE,"TER 1 (D)";#N/A,#N/A,FALSE,"TER 1 (E)";#N/A,#N/A,FALSE,"TER 2 "}</definedName>
    <definedName name="juca" localSheetId="6" hidden="1">{#N/A,#N/A,FALSE,"SS 1";#N/A,#N/A,FALSE,"TER 1 (A)";#N/A,#N/A,FALSE,"SS 2";#N/A,#N/A,FALSE,"TER 1 (B)";#N/A,#N/A,FALSE,"TER 1 (C)";#N/A,#N/A,FALSE,"TER 1 (D)";#N/A,#N/A,FALSE,"TER 1 (E)";#N/A,#N/A,FALSE,"TER 2 "}</definedName>
    <definedName name="juca" localSheetId="11" hidden="1">{#N/A,#N/A,FALSE,"SS 1";#N/A,#N/A,FALSE,"TER 1 (A)";#N/A,#N/A,FALSE,"SS 2";#N/A,#N/A,FALSE,"TER 1 (B)";#N/A,#N/A,FALSE,"TER 1 (C)";#N/A,#N/A,FALSE,"TER 1 (D)";#N/A,#N/A,FALSE,"TER 1 (E)";#N/A,#N/A,FALSE,"TER 2 "}</definedName>
    <definedName name="juca" localSheetId="9" hidden="1">{#N/A,#N/A,FALSE,"SS 1";#N/A,#N/A,FALSE,"TER 1 (A)";#N/A,#N/A,FALSE,"SS 2";#N/A,#N/A,FALSE,"TER 1 (B)";#N/A,#N/A,FALSE,"TER 1 (C)";#N/A,#N/A,FALSE,"TER 1 (D)";#N/A,#N/A,FALSE,"TER 1 (E)";#N/A,#N/A,FALSE,"TER 2 "}</definedName>
    <definedName name="juca" localSheetId="10" hidden="1">{#N/A,#N/A,FALSE,"SS 1";#N/A,#N/A,FALSE,"TER 1 (A)";#N/A,#N/A,FALSE,"SS 2";#N/A,#N/A,FALSE,"TER 1 (B)";#N/A,#N/A,FALSE,"TER 1 (C)";#N/A,#N/A,FALSE,"TER 1 (D)";#N/A,#N/A,FALSE,"TER 1 (E)";#N/A,#N/A,FALSE,"TER 2 "}</definedName>
    <definedName name="juca">{#N/A,#N/A,FALSE,"SS 1";#N/A,#N/A,FALSE,"TER 1 (A)";#N/A,#N/A,FALSE,"SS 2";#N/A,#N/A,FALSE,"TER 1 (B)";#N/A,#N/A,FALSE,"TER 1 (C)";#N/A,#N/A,FALSE,"TER 1 (D)";#N/A,#N/A,FALSE,"TER 1 (E)";#N/A,#N/A,FALSE,"TER 2 "}</definedName>
    <definedName name="JUGBNK" localSheetId="4">#REF!</definedName>
    <definedName name="JUGBNK" localSheetId="8">#REF!</definedName>
    <definedName name="JUGBNK" localSheetId="7">#REF!</definedName>
    <definedName name="JUGBNK" localSheetId="6">#REF!</definedName>
    <definedName name="JUGBNK" localSheetId="11">[3]!Plan1</definedName>
    <definedName name="JUGBNK" localSheetId="9">#REF!</definedName>
    <definedName name="JUGBNK" localSheetId="17">[3]!Plan1</definedName>
    <definedName name="JUGBNK" localSheetId="10">[3]!Plan1</definedName>
    <definedName name="JUGBNK">#REF!</definedName>
    <definedName name="JULA" localSheetId="1">#REF!</definedName>
    <definedName name="JULA" localSheetId="0">#REF!</definedName>
    <definedName name="JULA">#REF!</definedName>
    <definedName name="JUNA" localSheetId="1">#REF!</definedName>
    <definedName name="JUNA" localSheetId="0">#REF!</definedName>
    <definedName name="JUNA">#REF!</definedName>
    <definedName name="JUNIOR">#N/A</definedName>
    <definedName name="k" localSheetId="1">#REF!</definedName>
    <definedName name="k" localSheetId="0">#REF!</definedName>
    <definedName name="k">#REF!</definedName>
    <definedName name="KDI..8807" localSheetId="4">#REF!</definedName>
    <definedName name="KDI..8807" localSheetId="8">#REF!</definedName>
    <definedName name="KDI..8807" localSheetId="7">#REF!</definedName>
    <definedName name="KDI..8807" localSheetId="6">#REF!</definedName>
    <definedName name="KDI..8807" localSheetId="11">[3]!Plan1</definedName>
    <definedName name="KDI..8807" localSheetId="9">#REF!</definedName>
    <definedName name="KDI..8807" localSheetId="17">[3]!Plan1</definedName>
    <definedName name="KDI..8807" localSheetId="10">[3]!Plan1</definedName>
    <definedName name="KDI..8807">#REF!</definedName>
    <definedName name="KI" localSheetId="4">#REF!</definedName>
    <definedName name="KI" localSheetId="8">#REF!</definedName>
    <definedName name="KI" localSheetId="7">#REF!</definedName>
    <definedName name="KI" localSheetId="6">#REF!</definedName>
    <definedName name="KI" localSheetId="11">[3]!Plan1</definedName>
    <definedName name="KI" localSheetId="9">#REF!</definedName>
    <definedName name="KI" localSheetId="17">[3]!Plan1</definedName>
    <definedName name="ki" localSheetId="1">#REF!</definedName>
    <definedName name="KI" localSheetId="10">[3]!Plan1</definedName>
    <definedName name="ki" localSheetId="0">#REF!</definedName>
    <definedName name="KI">#REF!</definedName>
    <definedName name="kj" localSheetId="1">#REF!</definedName>
    <definedName name="kj" localSheetId="0">#REF!</definedName>
    <definedName name="kk">#REF!</definedName>
    <definedName name="KKKKK" localSheetId="1">#REF!</definedName>
    <definedName name="KKKKK" localSheetId="0">#REF!</definedName>
    <definedName name="KKKKK">#REF!</definedName>
    <definedName name="kkkkkkkkk">#N/A</definedName>
    <definedName name="KLKLK" localSheetId="4">#REF!</definedName>
    <definedName name="KLKLK" localSheetId="8">#REF!</definedName>
    <definedName name="KLKLK" localSheetId="7">#REF!</definedName>
    <definedName name="KLKLK" localSheetId="6">#REF!</definedName>
    <definedName name="KLKLK" localSheetId="11">[3]!KLKLK</definedName>
    <definedName name="KLKLK" localSheetId="9">#REF!</definedName>
    <definedName name="KLKLK" localSheetId="17">[3]!KLKLK</definedName>
    <definedName name="KLKLK" localSheetId="1">#REF!</definedName>
    <definedName name="KLKLK" localSheetId="10">[3]!KLKLK</definedName>
    <definedName name="KLKLK" localSheetId="0">#REF!</definedName>
    <definedName name="KLKLK">#REF!</definedName>
    <definedName name="KLKLK_2">NA()</definedName>
    <definedName name="km" localSheetId="1">#REF!</definedName>
    <definedName name="km" localSheetId="0">#REF!</definedName>
    <definedName name="km">#REF!</definedName>
    <definedName name="KM.406.407" localSheetId="1">#REF!</definedName>
    <definedName name="KM.406.407" localSheetId="0">#REF!</definedName>
    <definedName name="KM.406.407">#REF!</definedName>
    <definedName name="kwh" localSheetId="1">#REF!</definedName>
    <definedName name="kwh" localSheetId="0">#REF!</definedName>
    <definedName name="kwh">#REF!</definedName>
    <definedName name="L_">NA()</definedName>
    <definedName name="la" localSheetId="4" hidden="1">{#N/A,#N/A,FALSE,"MO (2)"}</definedName>
    <definedName name="la" localSheetId="8" hidden="1">{#N/A,#N/A,FALSE,"MO (2)"}</definedName>
    <definedName name="la" localSheetId="7" hidden="1">{#N/A,#N/A,FALSE,"MO (2)"}</definedName>
    <definedName name="la" localSheetId="6" hidden="1">{#N/A,#N/A,FALSE,"MO (2)"}</definedName>
    <definedName name="la" localSheetId="11" hidden="1">{#N/A,#N/A,FALSE,"MO (2)"}</definedName>
    <definedName name="la" localSheetId="9" hidden="1">{#N/A,#N/A,FALSE,"MO (2)"}</definedName>
    <definedName name="la" localSheetId="1">{#N/A,#N/A,FALSE,"MO (2)"}</definedName>
    <definedName name="la" localSheetId="10" hidden="1">{#N/A,#N/A,FALSE,"MO (2)"}</definedName>
    <definedName name="la" localSheetId="0">{#N/A,#N/A,FALSE,"MO (2)"}</definedName>
    <definedName name="la">{#N/A,#N/A,FALSE,"MO (2)"}</definedName>
    <definedName name="lab" localSheetId="1">{#N/A,#N/A,TRUE,"Serviços"}</definedName>
    <definedName name="lab" localSheetId="0">{#N/A,#N/A,TRUE,"Serviços"}</definedName>
    <definedName name="lab">{#N/A,#N/A,TRUE,"Serviços"}</definedName>
    <definedName name="labb" localSheetId="1">{#N/A,#N/A,TRUE,"Serviços"}</definedName>
    <definedName name="labb" localSheetId="0">{#N/A,#N/A,TRUE,"Serviços"}</definedName>
    <definedName name="labb">{#N/A,#N/A,TRUE,"Serviços"}</definedName>
    <definedName name="LAG" localSheetId="1">#REF!</definedName>
    <definedName name="LAG" localSheetId="0">#REF!</definedName>
    <definedName name="LAG">#REF!</definedName>
    <definedName name="LAG_2">#N/A</definedName>
    <definedName name="LAMAG" localSheetId="1">#REF!</definedName>
    <definedName name="LAMAG" localSheetId="0">#REF!</definedName>
    <definedName name="LAMAG">#REF!</definedName>
    <definedName name="LARANJEIRAS" localSheetId="14">#REF!</definedName>
    <definedName name="LARANJEIRAS">#REF!</definedName>
    <definedName name="Largura_da_Faixa_de_Tráfego___..........." localSheetId="1">#REF!</definedName>
    <definedName name="Largura_da_Faixa_de_Tráfego___..........." localSheetId="0">#REF!</definedName>
    <definedName name="Largura_da_Faixa_de_Tráfego___...........">#REF!</definedName>
    <definedName name="LBU" localSheetId="1">#REF!</definedName>
    <definedName name="LBU" localSheetId="0">#REF!</definedName>
    <definedName name="LBU">#REF!</definedName>
    <definedName name="LDA" localSheetId="1">#REF!</definedName>
    <definedName name="LDA" localSheetId="0">#REF!</definedName>
    <definedName name="LDA">#REF!</definedName>
    <definedName name="LDI" localSheetId="1">#REF!</definedName>
    <definedName name="LDI" localSheetId="0">#REF!</definedName>
    <definedName name="LDI">#REF!</definedName>
    <definedName name="ldnfkljsndf">#REF!</definedName>
    <definedName name="LI">#REF!</definedName>
    <definedName name="lias" localSheetId="4">'ADM-Resumo'!lias</definedName>
    <definedName name="lias" localSheetId="8">'ADM-Variavel'!lias</definedName>
    <definedName name="lias" localSheetId="7">'ADM-Variavel$'!lias</definedName>
    <definedName name="lias" localSheetId="6">'ADM-Vinculada'!lias</definedName>
    <definedName name="lias" localSheetId="11">'CANTEIRO CONTEINER'!lias</definedName>
    <definedName name="lias" localSheetId="9">'MANUTENÇÃO DO CANTEIRO E ACAMP.'!lias</definedName>
    <definedName name="lias" localSheetId="1">#REF!</definedName>
    <definedName name="lias" localSheetId="10">'RELAÇÃO MÃO DE OBRA ORDINÁRIA'!lias</definedName>
    <definedName name="lias" localSheetId="0">#REF!</definedName>
    <definedName name="lias">#REF!</definedName>
    <definedName name="Lider_Oper">#REF!</definedName>
    <definedName name="LILASDRENA" localSheetId="1">#REF!</definedName>
    <definedName name="LILASDRENA" localSheetId="0">#REF!</definedName>
    <definedName name="LILASDRENA">#REF!</definedName>
    <definedName name="LILASDRENA_2">#N/A</definedName>
    <definedName name="LILASDRENA_25">#REF!</definedName>
    <definedName name="LILASDRENA_4" localSheetId="1">#REF!</definedName>
    <definedName name="LILASDRENA_4" localSheetId="0">#REF!</definedName>
    <definedName name="LILASDRENA_4">#REF!</definedName>
    <definedName name="LILASDRENAA" localSheetId="1">#REF!</definedName>
    <definedName name="LILASDRENAA" localSheetId="0">#REF!</definedName>
    <definedName name="LILASDRENAA">#REF!</definedName>
    <definedName name="lim" localSheetId="4">#N/A</definedName>
    <definedName name="lim" localSheetId="8">#N/A</definedName>
    <definedName name="lim" localSheetId="7">#N/A</definedName>
    <definedName name="lim" localSheetId="6">#N/A</definedName>
    <definedName name="lim" localSheetId="11">Plan1</definedName>
    <definedName name="lim" localSheetId="9">#N/A</definedName>
    <definedName name="lim" localSheetId="17">[0]!Plan1</definedName>
    <definedName name="lim" localSheetId="10">[0]!Plan1</definedName>
    <definedName name="lim">#N/A</definedName>
    <definedName name="LIMITADOR">#REF!</definedName>
    <definedName name="Limpeza">#N/A</definedName>
    <definedName name="LINE">#REF!</definedName>
    <definedName name="LINHA">#REF!</definedName>
    <definedName name="linha2">#REF!</definedName>
    <definedName name="ljashdkj" localSheetId="1">#REF!</definedName>
    <definedName name="ljashdkj" localSheetId="0">#REF!</definedName>
    <definedName name="ljashdkj">#REF!</definedName>
    <definedName name="LK" localSheetId="4">#REF!</definedName>
    <definedName name="LK" localSheetId="8">#REF!</definedName>
    <definedName name="LK" localSheetId="7">#REF!</definedName>
    <definedName name="LK" localSheetId="6">#REF!</definedName>
    <definedName name="LK" localSheetId="11">[3]!Plan1</definedName>
    <definedName name="LK" localSheetId="9">#REF!</definedName>
    <definedName name="LK" localSheetId="17">[3]!Plan1</definedName>
    <definedName name="lk" localSheetId="1">#REF!</definedName>
    <definedName name="LK" localSheetId="10">[3]!Plan1</definedName>
    <definedName name="lk" localSheetId="0">#REF!</definedName>
    <definedName name="LK">#REF!</definedName>
    <definedName name="llllllll">#N/A</definedName>
    <definedName name="llllllll_2">#N/A</definedName>
    <definedName name="llllllll_25">#N/A</definedName>
    <definedName name="llllllll_26">#N/A</definedName>
    <definedName name="llllllll_27">#N/A</definedName>
    <definedName name="LO" localSheetId="4">#REF!</definedName>
    <definedName name="LO" localSheetId="8">#REF!</definedName>
    <definedName name="LO" localSheetId="7">#REF!</definedName>
    <definedName name="LO" localSheetId="6">#REF!</definedName>
    <definedName name="LO" localSheetId="11">[3]!Plan1</definedName>
    <definedName name="LO" localSheetId="9">#REF!</definedName>
    <definedName name="LO" localSheetId="17">[3]!Plan1</definedName>
    <definedName name="lo" localSheetId="1">#REF!</definedName>
    <definedName name="LO" localSheetId="10">[3]!Plan1</definedName>
    <definedName name="lo" localSheetId="0">#REF!</definedName>
    <definedName name="LO">#REF!</definedName>
    <definedName name="LOC" localSheetId="1">#REF!</definedName>
    <definedName name="LOC" localSheetId="0">#REF!</definedName>
    <definedName name="LOC">#REF!</definedName>
    <definedName name="Local" hidden="1">""</definedName>
    <definedName name="LOCALOBRA">#REF!</definedName>
    <definedName name="lot" localSheetId="1">#REF!</definedName>
    <definedName name="lot" localSheetId="0">#REF!</definedName>
    <definedName name="lot">#REF!</definedName>
    <definedName name="Lote" localSheetId="1">#REF!</definedName>
    <definedName name="Lote" localSheetId="0">#REF!</definedName>
    <definedName name="Lote">#REF!</definedName>
    <definedName name="LOTE4">{#N/A,#N/A,FALSE,"QUADRO 10";#N/A,#N/A,FALSE,"QUADRO 11";#N/A,#N/A,FALSE,"QUADRO 12";#N/A,#N/A,FALSE,"QUADRO 13";#N/A,#N/A,FALSE,"QUADRO 14";#N/A,#N/A,FALSE,"QUADRO 16";#N/A,#N/A,FALSE,"QUADRO 17";#N/A,#N/A,FALSE,"QUADRO 18";#N/A,#N/A,FALSE,"QUADRO 19";#N/A,#N/A,FALSE,"QUADRO 20";#N/A,#N/A,FALSE,"QUADRO 21";#N/A,#N/A,FALSE,"QUADRO 19A";#N/A,#N/A,FALSE,"QUADRO 19B";#N/A,#N/A,FALSE,"DEMONS.DESPESAS";#N/A,#N/A,FALSE,"ENCARGOS 79,12 %";#N/A,#N/A,FALSE,"ENCARGOS 15,0%"}</definedName>
    <definedName name="LP" localSheetId="1">#REF!</definedName>
    <definedName name="LP" localSheetId="0">#REF!</definedName>
    <definedName name="LP">#REF!</definedName>
    <definedName name="LPTE" localSheetId="1">#REF!</definedName>
    <definedName name="LPTE" localSheetId="0">#REF!</definedName>
    <definedName name="LPTE">#REF!</definedName>
    <definedName name="LPW" localSheetId="1">#REF!</definedName>
    <definedName name="LPW" localSheetId="0">#REF!</definedName>
    <definedName name="LPW">#REF!</definedName>
    <definedName name="LPWA" localSheetId="1">#REF!</definedName>
    <definedName name="LPWA" localSheetId="0">#REF!</definedName>
    <definedName name="LPWA">#REF!</definedName>
    <definedName name="LRANJA" localSheetId="14">#REF!</definedName>
    <definedName name="LRANJA">#REF!</definedName>
    <definedName name="LS">#REF!</definedName>
    <definedName name="LSIND" localSheetId="1">#REF!</definedName>
    <definedName name="LSIND" localSheetId="0">#REF!</definedName>
    <definedName name="LSIND">#REF!</definedName>
    <definedName name="LSMF" localSheetId="1">#REF!</definedName>
    <definedName name="LSMF" localSheetId="0">#REF!</definedName>
    <definedName name="LSMF">#REF!</definedName>
    <definedName name="LSW" localSheetId="1">#REF!</definedName>
    <definedName name="LSW" localSheetId="0">#REF!</definedName>
    <definedName name="LSW">#REF!</definedName>
    <definedName name="LSWA" localSheetId="1">#REF!</definedName>
    <definedName name="LSWA" localSheetId="0">#REF!</definedName>
    <definedName name="LSWA">#REF!</definedName>
    <definedName name="LUCRO" localSheetId="1">#REF!</definedName>
    <definedName name="LUCRO" localSheetId="0">#REF!</definedName>
    <definedName name="LVC" localSheetId="1">#REF!</definedName>
    <definedName name="LVC" localSheetId="0">#REF!</definedName>
    <definedName name="LVC">#REF!</definedName>
    <definedName name="LVD" localSheetId="1">#REF!</definedName>
    <definedName name="LVD" localSheetId="0">#REF!</definedName>
    <definedName name="LVD">#REF!</definedName>
    <definedName name="MAIA" localSheetId="1">#REF!</definedName>
    <definedName name="MAIA" localSheetId="0">#REF!</definedName>
    <definedName name="MAIA">#REF!</definedName>
    <definedName name="mais">#REF!</definedName>
    <definedName name="MAPA" localSheetId="4">'ADM-Resumo'!MAPA</definedName>
    <definedName name="MAPA" localSheetId="8">'ADM-Variavel'!MAPA</definedName>
    <definedName name="MAPA" localSheetId="7">'ADM-Variavel$'!MAPA</definedName>
    <definedName name="MAPA" localSheetId="6">'ADM-Vinculada'!MAPA</definedName>
    <definedName name="MAPA" localSheetId="11">'CANTEIRO CONTEINER'!MAPA</definedName>
    <definedName name="MAPA" localSheetId="9">'MANUTENÇÃO DO CANTEIRO E ACAMP.'!MAPA</definedName>
    <definedName name="MAPA" localSheetId="10">'RELAÇÃO MÃO DE OBRA ORDINÁRIA'!MAPA</definedName>
    <definedName name="MAPA">#REF!</definedName>
    <definedName name="Mapas" localSheetId="4">'ADM-Resumo'!Mapas</definedName>
    <definedName name="Mapas" localSheetId="8">'ADM-Variavel'!Mapas</definedName>
    <definedName name="Mapas" localSheetId="7">'ADM-Variavel$'!Mapas</definedName>
    <definedName name="Mapas" localSheetId="6">'ADM-Vinculada'!Mapas</definedName>
    <definedName name="Mapas" localSheetId="11">'CANTEIRO CONTEINER'!Mapas</definedName>
    <definedName name="Mapas" localSheetId="9">'MANUTENÇÃO DO CANTEIRO E ACAMP.'!Mapas</definedName>
    <definedName name="Mapas" localSheetId="10">'RELAÇÃO MÃO DE OBRA ORDINÁRIA'!Mapas</definedName>
    <definedName name="Mapas">#REF!</definedName>
    <definedName name="MARA" localSheetId="1">#REF!</definedName>
    <definedName name="MARA" localSheetId="0">#REF!</definedName>
    <definedName name="MARA">#REF!</definedName>
    <definedName name="MARCAMOD" localSheetId="1">#REF!</definedName>
    <definedName name="MARCAMOD" localSheetId="0">#REF!</definedName>
    <definedName name="MARCAMOD">#REF!</definedName>
    <definedName name="marcos" localSheetId="4">'ADM-Resumo'!marcos</definedName>
    <definedName name="marcos" localSheetId="8">'ADM-Variavel'!marcos</definedName>
    <definedName name="marcos" localSheetId="7">'ADM-Variavel$'!marcos</definedName>
    <definedName name="marcos" localSheetId="6">'ADM-Vinculada'!marcos</definedName>
    <definedName name="marcos" localSheetId="11">'CANTEIRO CONTEINER'!marcos</definedName>
    <definedName name="marcos" localSheetId="9">'MANUTENÇÃO DO CANTEIRO E ACAMP.'!marcos</definedName>
    <definedName name="marcos" localSheetId="10">'RELAÇÃO MÃO DE OBRA ORDINÁRIA'!marcos</definedName>
    <definedName name="marcos">#REF!</definedName>
    <definedName name="Massa" localSheetId="1">#REF!</definedName>
    <definedName name="Massa" localSheetId="0">#REF!</definedName>
    <definedName name="Massa">#REF!</definedName>
    <definedName name="Mat" localSheetId="4">#REF!</definedName>
    <definedName name="Mat" localSheetId="8">#REF!</definedName>
    <definedName name="Mat" localSheetId="7">#REF!</definedName>
    <definedName name="Mat" localSheetId="6">#REF!</definedName>
    <definedName name="Mat" localSheetId="11">[3]!Plan1</definedName>
    <definedName name="Mat" localSheetId="9">#REF!</definedName>
    <definedName name="Mat" localSheetId="17">[3]!Plan1</definedName>
    <definedName name="Mat" localSheetId="10">[3]!Plan1</definedName>
    <definedName name="Mat">#REF!</definedName>
    <definedName name="Mat_24">NA()</definedName>
    <definedName name="Mat_25">NA()</definedName>
    <definedName name="Mat_26">NA()</definedName>
    <definedName name="Mat_27">NA()</definedName>
    <definedName name="Mat_28">NA()</definedName>
    <definedName name="Mat_6">NA()</definedName>
    <definedName name="Mat_7">NA()</definedName>
    <definedName name="Mat_8">NA()</definedName>
    <definedName name="MATERIAIS" localSheetId="1">#REF!</definedName>
    <definedName name="MATERIAIS" localSheetId="0">#REF!</definedName>
    <definedName name="MATERIAIS">#REF!</definedName>
    <definedName name="Materiais_10">NA()</definedName>
    <definedName name="Materiais_12">NA()</definedName>
    <definedName name="Materiais_13">NA()</definedName>
    <definedName name="Materiais_14">NA()</definedName>
    <definedName name="Materiais_2">NA()</definedName>
    <definedName name="Materiais_24">NA()</definedName>
    <definedName name="Materiais_25">NA()</definedName>
    <definedName name="Materiais_26">NA()</definedName>
    <definedName name="Materiais_27">NA()</definedName>
    <definedName name="Materiais_28">NA()</definedName>
    <definedName name="Materiais_3">NA()</definedName>
    <definedName name="Materiais_5">NA()</definedName>
    <definedName name="Materiais_6">NA()</definedName>
    <definedName name="Materiais_7">NA()</definedName>
    <definedName name="Materiais_8">NA()</definedName>
    <definedName name="Materiais2_10">NA()</definedName>
    <definedName name="Materiais2_12">NA()</definedName>
    <definedName name="Materiais2_13">NA()</definedName>
    <definedName name="Materiais2_14">NA()</definedName>
    <definedName name="Materiais2_2">NA()</definedName>
    <definedName name="Materiais2_24">NA()</definedName>
    <definedName name="Materiais2_25">NA()</definedName>
    <definedName name="Materiais2_26">NA()</definedName>
    <definedName name="Materiais2_27">NA()</definedName>
    <definedName name="Materiais2_28">NA()</definedName>
    <definedName name="Materiais2_3">NA()</definedName>
    <definedName name="Materiais2_5">NA()</definedName>
    <definedName name="Materiais2_6">NA()</definedName>
    <definedName name="Materiais2_7">NA()</definedName>
    <definedName name="Materiais2_8">NA()</definedName>
    <definedName name="Materiais3_10">NA()</definedName>
    <definedName name="Materiais3_12">NA()</definedName>
    <definedName name="Materiais3_13">NA()</definedName>
    <definedName name="Materiais3_14">NA()</definedName>
    <definedName name="Materiais3_2">NA()</definedName>
    <definedName name="Materiais3_24">NA()</definedName>
    <definedName name="Materiais3_25">NA()</definedName>
    <definedName name="Materiais3_26">NA()</definedName>
    <definedName name="Materiais3_27">NA()</definedName>
    <definedName name="Materiais3_28">NA()</definedName>
    <definedName name="Materiais3_3">NA()</definedName>
    <definedName name="Materiais3_5">NA()</definedName>
    <definedName name="Materiais3_6">NA()</definedName>
    <definedName name="Materiais3_7">NA()</definedName>
    <definedName name="Materiais3_8">NA()</definedName>
    <definedName name="MATERIAL" localSheetId="1">#REF!</definedName>
    <definedName name="MATERIAL" localSheetId="0">#REF!</definedName>
    <definedName name="MATERIAL">#REF!</definedName>
    <definedName name="material_4" localSheetId="1">#REF!</definedName>
    <definedName name="material_4" localSheetId="0">#REF!</definedName>
    <definedName name="material_4">#REF!</definedName>
    <definedName name="material_4_2">#N/A</definedName>
    <definedName name="material_6" localSheetId="1">#REF!</definedName>
    <definedName name="material_6" localSheetId="0">#REF!</definedName>
    <definedName name="material_6">#REF!</definedName>
    <definedName name="material_6_2">#N/A</definedName>
    <definedName name="material_7" localSheetId="1">#REF!</definedName>
    <definedName name="material_7" localSheetId="0">#REF!</definedName>
    <definedName name="material_7">#REF!</definedName>
    <definedName name="material_7_2">#N/A</definedName>
    <definedName name="material_8" localSheetId="1">#REF!</definedName>
    <definedName name="material_8" localSheetId="0">#REF!</definedName>
    <definedName name="material_8">#REF!</definedName>
    <definedName name="material_8_2">#N/A</definedName>
    <definedName name="material_9" localSheetId="1">#REF!</definedName>
    <definedName name="material_9" localSheetId="0">#REF!</definedName>
    <definedName name="material_9">#REF!</definedName>
    <definedName name="material_9_2">#N/A</definedName>
    <definedName name="MATERIAS">#N/A</definedName>
    <definedName name="MATRIZ">#REF!</definedName>
    <definedName name="MATRIZ_DE_RESPONSABILIDADE" localSheetId="1">#REF!</definedName>
    <definedName name="MATRIZ_DE_RESPONSABILIDADE" localSheetId="0">#REF!</definedName>
    <definedName name="MATRIZ_DE_RESPONSABILIDADE">#REF!</definedName>
    <definedName name="MATRIZlimpa" localSheetId="1">#REF!</definedName>
    <definedName name="MATRIZlimpa" localSheetId="0">#REF!</definedName>
    <definedName name="MATRIZlimpa">#REF!</definedName>
    <definedName name="Max" localSheetId="4" hidden="1">COUNTIF(#REF!,"&lt;&gt;0")+3</definedName>
    <definedName name="Max" localSheetId="11" hidden="1">COUNTIF(#REF!,"&lt;&gt;0")+3</definedName>
    <definedName name="Max" localSheetId="9" hidden="1">COUNTIF(#REF!,"&lt;&gt;0")+3</definedName>
    <definedName name="Max" localSheetId="17" hidden="1">COUNTIF(#REF!,"&lt;&gt;0")+3</definedName>
    <definedName name="Max">COUNTIF(#REF!,"&lt;&gt;0")+3</definedName>
    <definedName name="MB" localSheetId="1">#REF!</definedName>
    <definedName name="MB" localSheetId="0">#REF!</definedName>
    <definedName name="MB">#REF!</definedName>
    <definedName name="MBF" localSheetId="1">#REF!</definedName>
    <definedName name="MBF" localSheetId="0">#REF!</definedName>
    <definedName name="MBF">#REF!</definedName>
    <definedName name="MBQ" localSheetId="1">#REF!</definedName>
    <definedName name="MBQ" localSheetId="0">#REF!</definedName>
    <definedName name="MBQ">#REF!</definedName>
    <definedName name="MBQA" localSheetId="1">#REF!</definedName>
    <definedName name="MBQA" localSheetId="0">#REF!</definedName>
    <definedName name="MBQA">#REF!</definedName>
    <definedName name="MBQT" localSheetId="1">#REF!</definedName>
    <definedName name="MBQT" localSheetId="0">#REF!</definedName>
    <definedName name="MBQT">#REF!</definedName>
    <definedName name="MBR" localSheetId="1">#REF!</definedName>
    <definedName name="MBR" localSheetId="0">#REF!</definedName>
    <definedName name="MBR">#REF!</definedName>
    <definedName name="MBUF" localSheetId="1">#REF!</definedName>
    <definedName name="MBUF" localSheetId="0">#REF!</definedName>
    <definedName name="MBUF">#REF!</definedName>
    <definedName name="MBUFW" localSheetId="1">#REF!</definedName>
    <definedName name="MBUFW" localSheetId="0">#REF!</definedName>
    <definedName name="MBUFW">#REF!</definedName>
    <definedName name="MBUFWA" localSheetId="1">#REF!</definedName>
    <definedName name="MBUFWA" localSheetId="0">#REF!</definedName>
    <definedName name="MBUFWA">#REF!</definedName>
    <definedName name="mbuq" localSheetId="1">#REF!</definedName>
    <definedName name="mbuq" localSheetId="0">#REF!</definedName>
    <definedName name="mbuq">#REF!</definedName>
    <definedName name="MBUQW" localSheetId="1">#REF!</definedName>
    <definedName name="MBUQW" localSheetId="0">#REF!</definedName>
    <definedName name="MBUQW">#REF!</definedName>
    <definedName name="MBUQWA" localSheetId="1">#REF!</definedName>
    <definedName name="MBUQWA" localSheetId="0">#REF!</definedName>
    <definedName name="MBUQWA">#REF!</definedName>
    <definedName name="MD" localSheetId="1">#REF!</definedName>
    <definedName name="MD" localSheetId="0">#REF!</definedName>
    <definedName name="MD">#REF!</definedName>
    <definedName name="MED" localSheetId="14">#REF!</definedName>
    <definedName name="MED" localSheetId="1">#REF!</definedName>
    <definedName name="MED" localSheetId="0">#REF!</definedName>
    <definedName name="MED">#REF!</definedName>
    <definedName name="MEDD" localSheetId="1">#REF!</definedName>
    <definedName name="MEDD" localSheetId="0">#REF!</definedName>
    <definedName name="MEDD">#REF!</definedName>
    <definedName name="Medição" localSheetId="1">#REF!</definedName>
    <definedName name="Medição" localSheetId="0">#REF!</definedName>
    <definedName name="Medição">#REF!</definedName>
    <definedName name="Medição_2">#N/A</definedName>
    <definedName name="Medição_25">#REF!</definedName>
    <definedName name="Medição_4" localSheetId="1">#REF!</definedName>
    <definedName name="Medição_4" localSheetId="0">#REF!</definedName>
    <definedName name="Medição_4">#REF!</definedName>
    <definedName name="MEDICAO7">#N/A</definedName>
    <definedName name="Mediçãoo" localSheetId="1">#REF!</definedName>
    <definedName name="Mediçãoo" localSheetId="0">#REF!</definedName>
    <definedName name="Mediçãoo">#REF!</definedName>
    <definedName name="medidas">#REF!</definedName>
    <definedName name="MedMês95">#N/A</definedName>
    <definedName name="melhoria" localSheetId="4" hidden="1">{#N/A,#N/A,FALSE,"Plan1"}</definedName>
    <definedName name="melhoria" localSheetId="8" hidden="1">{#N/A,#N/A,FALSE,"Plan1"}</definedName>
    <definedName name="melhoria" localSheetId="7" hidden="1">{#N/A,#N/A,FALSE,"Plan1"}</definedName>
    <definedName name="melhoria" localSheetId="6" hidden="1">{#N/A,#N/A,FALSE,"Plan1"}</definedName>
    <definedName name="melhoria" localSheetId="11" hidden="1">{#N/A,#N/A,FALSE,"Plan1"}</definedName>
    <definedName name="melhoria" localSheetId="9" hidden="1">{#N/A,#N/A,FALSE,"Plan1"}</definedName>
    <definedName name="melhoria" localSheetId="1">{#N/A,#N/A,FALSE,"Plan1"}</definedName>
    <definedName name="melhoria" localSheetId="10" hidden="1">{#N/A,#N/A,FALSE,"Plan1"}</definedName>
    <definedName name="melhoria" localSheetId="0">{#N/A,#N/A,FALSE,"Plan1"}</definedName>
    <definedName name="melhoria">{#N/A,#N/A,FALSE,"Plan1"}</definedName>
    <definedName name="menos">#REF!</definedName>
    <definedName name="MENSAGEM">NA()</definedName>
    <definedName name="MENSSAGEM_ERRO">NA()</definedName>
    <definedName name="MERDA">#N/A</definedName>
    <definedName name="MERDA_25">#N/A</definedName>
    <definedName name="mês" localSheetId="1">#REF!</definedName>
    <definedName name="mês" localSheetId="0">#REF!</definedName>
    <definedName name="mês">#REF!</definedName>
    <definedName name="Meses" localSheetId="1">#REF!,#REF!,#REF!,#REF!,#REF!,#REF!,#REF!,#REF!,#REF!,#REF!,#REF!,#REF!</definedName>
    <definedName name="Meses" localSheetId="0">#REF!,#REF!,#REF!,#REF!,#REF!,#REF!,#REF!,#REF!,#REF!,#REF!,#REF!,#REF!</definedName>
    <definedName name="Meses">#REF!,#REF!,#REF!,#REF!,#REF!,#REF!,#REF!,#REF!,#REF!,#REF!,#REF!,#REF!</definedName>
    <definedName name="Meu" localSheetId="1">#REF!</definedName>
    <definedName name="Meu" localSheetId="0">#REF!</definedName>
    <definedName name="Meu">#REF!</definedName>
    <definedName name="MF" localSheetId="1">#REF!</definedName>
    <definedName name="MF" localSheetId="0">#REF!</definedName>
    <definedName name="MF">#REF!</definedName>
    <definedName name="MG" localSheetId="1">#REF!</definedName>
    <definedName name="MG" localSheetId="0">#REF!</definedName>
    <definedName name="MG">#REF!</definedName>
    <definedName name="MGUG" localSheetId="4">#REF!</definedName>
    <definedName name="MGUG" localSheetId="8">#REF!</definedName>
    <definedName name="MGUG" localSheetId="7">#REF!</definedName>
    <definedName name="MGUG" localSheetId="6">#REF!</definedName>
    <definedName name="MGUG" localSheetId="11">[3]!Plan1</definedName>
    <definedName name="MGUG" localSheetId="9">#REF!</definedName>
    <definedName name="MGUG" localSheetId="17">[3]!Plan1</definedName>
    <definedName name="MGUG" localSheetId="10">[3]!Plan1</definedName>
    <definedName name="MGUG">#REF!</definedName>
    <definedName name="MGUG_10">#N/A</definedName>
    <definedName name="MGUG_11">#N/A</definedName>
    <definedName name="MGUG_12">#N/A</definedName>
    <definedName name="MGUG_13">#N/A</definedName>
    <definedName name="MGUG_14">#N/A</definedName>
    <definedName name="MGUG_15">#N/A</definedName>
    <definedName name="MGUG_16">#N/A</definedName>
    <definedName name="MGUG_17">#N/A</definedName>
    <definedName name="MGUG_18">#N/A</definedName>
    <definedName name="MGUG_2">#N/A</definedName>
    <definedName name="MGUG_5">#N/A</definedName>
    <definedName name="MGUG_6">#N/A</definedName>
    <definedName name="MGUG_7">#N/A</definedName>
    <definedName name="MGUG_8">#N/A</definedName>
    <definedName name="MGUG_9">#N/A</definedName>
    <definedName name="Micro" localSheetId="1">#REF!</definedName>
    <definedName name="Micro" localSheetId="0">#REF!</definedName>
    <definedName name="Micro">#REF!</definedName>
    <definedName name="MIOJUF">#REF!</definedName>
    <definedName name="mmmm" localSheetId="4">'ADM-Resumo'!mmmm</definedName>
    <definedName name="mmmm" localSheetId="8">'ADM-Variavel'!mmmm</definedName>
    <definedName name="mmmm" localSheetId="7">'ADM-Variavel$'!mmmm</definedName>
    <definedName name="mmmm" localSheetId="6">'ADM-Vinculada'!mmmm</definedName>
    <definedName name="mmmm" localSheetId="11">'CANTEIRO CONTEINER'!mmmm</definedName>
    <definedName name="mmmm" localSheetId="9">'MANUTENÇÃO DO CANTEIRO E ACAMP.'!mmmm</definedName>
    <definedName name="mmmm" localSheetId="10">'RELAÇÃO MÃO DE OBRA ORDINÁRIA'!mmmm</definedName>
    <definedName name="mmmm">#REF!</definedName>
    <definedName name="MMMMM" localSheetId="4">'ADM-Resumo'!MMMMM</definedName>
    <definedName name="MMMMM" localSheetId="8">'ADM-Variavel'!MMMMM</definedName>
    <definedName name="MMMMM" localSheetId="7">'ADM-Variavel$'!MMMMM</definedName>
    <definedName name="MMMMM" localSheetId="6">'ADM-Vinculada'!MMMMM</definedName>
    <definedName name="MMMMM" localSheetId="11">'CANTEIRO CONTEINER'!MMMMM</definedName>
    <definedName name="MMMMM" localSheetId="9">'MANUTENÇÃO DO CANTEIRO E ACAMP.'!MMMMM</definedName>
    <definedName name="MMMMM" localSheetId="10">'RELAÇÃO MÃO DE OBRA ORDINÁRIA'!MMMMM</definedName>
    <definedName name="MMMMM">'ADM-Resumo'!MMMMM</definedName>
    <definedName name="MMMMMM" localSheetId="4">'ADM-Resumo'!MMMMMM</definedName>
    <definedName name="MMMMMM" localSheetId="8">'ADM-Variavel'!MMMMMM</definedName>
    <definedName name="MMMMMM" localSheetId="7">'ADM-Variavel$'!MMMMMM</definedName>
    <definedName name="MMMMMM" localSheetId="6">'ADM-Vinculada'!MMMMMM</definedName>
    <definedName name="MMMMMM" localSheetId="11">'CANTEIRO CONTEINER'!MMMMMM</definedName>
    <definedName name="MMMMMM" localSheetId="9">'MANUTENÇÃO DO CANTEIRO E ACAMP.'!MMMMMM</definedName>
    <definedName name="MMMMMM" localSheetId="10">'RELAÇÃO MÃO DE OBRA ORDINÁRIA'!MMMMMM</definedName>
    <definedName name="MMMMMM">#REF!</definedName>
    <definedName name="MNCDF" localSheetId="4">#REF!</definedName>
    <definedName name="MNCDF" localSheetId="8">#REF!</definedName>
    <definedName name="MNCDF" localSheetId="7">#REF!</definedName>
    <definedName name="MNCDF" localSheetId="6">#REF!</definedName>
    <definedName name="MNCDF" localSheetId="11">[3]!Plan1</definedName>
    <definedName name="MNCDF" localSheetId="9">#REF!</definedName>
    <definedName name="MNCDF" localSheetId="17">[3]!Plan1</definedName>
    <definedName name="MNCDF" localSheetId="10">[3]!Plan1</definedName>
    <definedName name="MNCDF">#REF!</definedName>
    <definedName name="MNM" localSheetId="1">#REF!</definedName>
    <definedName name="MNM" localSheetId="0">#REF!</definedName>
    <definedName name="MNM">#REF!</definedName>
    <definedName name="MO" localSheetId="4" hidden="1">#REF!</definedName>
    <definedName name="MO" localSheetId="11" hidden="1">#REF!</definedName>
    <definedName name="MO" localSheetId="9" hidden="1">#REF!</definedName>
    <definedName name="MO" localSheetId="17" hidden="1">#REF!</definedName>
    <definedName name="MO" localSheetId="1">#REF!</definedName>
    <definedName name="MO" localSheetId="10" hidden="1">#REF!</definedName>
    <definedName name="MO" localSheetId="0">#REF!</definedName>
    <definedName name="MO">#REF!</definedName>
    <definedName name="mo_base" localSheetId="1">#REF!</definedName>
    <definedName name="mo_base" localSheetId="0">#REF!</definedName>
    <definedName name="mo_sub_base" localSheetId="1">#REF!</definedName>
    <definedName name="mo_sub_base" localSheetId="0">#REF!</definedName>
    <definedName name="Mob" localSheetId="1">#REF!</definedName>
    <definedName name="Mob" localSheetId="0">#REF!</definedName>
    <definedName name="Mob">#REF!</definedName>
    <definedName name="Mod.Contr.COmb.Posto" localSheetId="4">#REF!</definedName>
    <definedName name="Mod.Contr.COmb.Posto" localSheetId="8">#REF!</definedName>
    <definedName name="Mod.Contr.COmb.Posto" localSheetId="7">#REF!</definedName>
    <definedName name="Mod.Contr.COmb.Posto" localSheetId="6">#REF!</definedName>
    <definedName name="Mod.Contr.COmb.Posto" localSheetId="11">[3]!Plan1</definedName>
    <definedName name="Mod.Contr.COmb.Posto" localSheetId="9">#REF!</definedName>
    <definedName name="Mod.Contr.COmb.Posto" localSheetId="17">[3]!Plan1</definedName>
    <definedName name="Mod.Contr.COmb.Posto" localSheetId="10">[3]!Plan1</definedName>
    <definedName name="Mod.Contr.COmb.Posto">#REF!</definedName>
    <definedName name="mod1.ext" localSheetId="1">#REF!</definedName>
    <definedName name="mod1.ext" localSheetId="0">#REF!</definedName>
    <definedName name="mod1.ext">#REF!</definedName>
    <definedName name="mod1.ext_38" localSheetId="1">#REF!</definedName>
    <definedName name="mod1.ext_38" localSheetId="0">#REF!</definedName>
    <definedName name="mod1.ext_38">#REF!</definedName>
    <definedName name="Modelo" localSheetId="4" hidden="1">#REF!</definedName>
    <definedName name="Modelo" localSheetId="11" hidden="1">#REF!</definedName>
    <definedName name="Modelo" localSheetId="9" hidden="1">#REF!</definedName>
    <definedName name="Modelo" localSheetId="17" hidden="1">#REF!</definedName>
    <definedName name="Modelo" localSheetId="1">#REF!</definedName>
    <definedName name="Modelo" localSheetId="10" hidden="1">#REF!</definedName>
    <definedName name="Modelo" localSheetId="0">#REF!</definedName>
    <definedName name="Modelo">#REF!</definedName>
    <definedName name="módulo1.Extenso" localSheetId="4">'ADM-Resumo'!módulo1.Extenso</definedName>
    <definedName name="módulo1.Extenso" localSheetId="8">'ADM-Variavel'!módulo1.Extenso</definedName>
    <definedName name="módulo1.Extenso" localSheetId="7">'ADM-Variavel$'!módulo1.Extenso</definedName>
    <definedName name="módulo1.Extenso" localSheetId="6">'ADM-Vinculada'!módulo1.Extenso</definedName>
    <definedName name="módulo1.Extenso" localSheetId="11">'CANTEIRO CONTEINER'!módulo1.Extenso</definedName>
    <definedName name="módulo1.Extenso" localSheetId="9">'MANUTENÇÃO DO CANTEIRO E ACAMP.'!módulo1.Extenso</definedName>
    <definedName name="módulo1.Extenso" localSheetId="1">#REF!</definedName>
    <definedName name="módulo1.Extenso" localSheetId="10">'RELAÇÃO MÃO DE OBRA ORDINÁRIA'!módulo1.Extenso</definedName>
    <definedName name="módulo1.Extenso" localSheetId="0">#REF!</definedName>
    <definedName name="módulo1.Extenso">#N/A</definedName>
    <definedName name="módulo1.Extenso_1" localSheetId="1">#REF!</definedName>
    <definedName name="módulo1.Extenso_1" localSheetId="0">#REF!</definedName>
    <definedName name="módulo1.Extenso_1">#REF!</definedName>
    <definedName name="módulo1.Extenso_10" localSheetId="1">#REF!</definedName>
    <definedName name="módulo1.Extenso_10" localSheetId="0">#REF!</definedName>
    <definedName name="módulo1.Extenso_10">#REF!</definedName>
    <definedName name="módulo1.Extenso_12" localSheetId="1">#REF!</definedName>
    <definedName name="módulo1.Extenso_12" localSheetId="0">#REF!</definedName>
    <definedName name="módulo1.Extenso_12">#REF!</definedName>
    <definedName name="módulo1.Extenso_13" localSheetId="1">#REF!</definedName>
    <definedName name="módulo1.Extenso_13" localSheetId="0">#REF!</definedName>
    <definedName name="módulo1.Extenso_13">#REF!</definedName>
    <definedName name="módulo1.Extenso_14">#N/A</definedName>
    <definedName name="módulo1.Extenso_19" localSheetId="1">#REF!</definedName>
    <definedName name="módulo1.Extenso_19" localSheetId="0">#REF!</definedName>
    <definedName name="módulo1.Extenso_19">#REF!</definedName>
    <definedName name="módulo1.Extenso_2" localSheetId="1">#REF!</definedName>
    <definedName name="módulo1.Extenso_2" localSheetId="0">#REF!</definedName>
    <definedName name="módulo1.Extenso_2">#REF!</definedName>
    <definedName name="módulo1.Extenso_21" localSheetId="1">#REF!</definedName>
    <definedName name="módulo1.Extenso_21" localSheetId="0">#REF!</definedName>
    <definedName name="módulo1.Extenso_21">#REF!</definedName>
    <definedName name="módulo1.Extenso_22">#N/A</definedName>
    <definedName name="módulo1.Extenso_23" localSheetId="1">#REF!</definedName>
    <definedName name="módulo1.Extenso_23" localSheetId="0">#REF!</definedName>
    <definedName name="módulo1.Extenso_23">#REF!</definedName>
    <definedName name="módulo1.Extenso_24" localSheetId="1">#REF!</definedName>
    <definedName name="módulo1.Extenso_24" localSheetId="0">#REF!</definedName>
    <definedName name="módulo1.Extenso_24">#REF!</definedName>
    <definedName name="módulo1.Extenso_25">#N/A</definedName>
    <definedName name="módulo1.Extenso_26" localSheetId="1">#REF!</definedName>
    <definedName name="módulo1.Extenso_26" localSheetId="0">#REF!</definedName>
    <definedName name="módulo1.Extenso_26">#REF!</definedName>
    <definedName name="módulo1.Extenso_27" localSheetId="1">#REF!</definedName>
    <definedName name="módulo1.Extenso_27" localSheetId="0">#REF!</definedName>
    <definedName name="módulo1.Extenso_27">#REF!</definedName>
    <definedName name="módulo1.Extenso_28">#N/A</definedName>
    <definedName name="módulo1.Extenso_29" localSheetId="1">#REF!</definedName>
    <definedName name="módulo1.Extenso_29" localSheetId="0">#REF!</definedName>
    <definedName name="módulo1.Extenso_29">#REF!</definedName>
    <definedName name="módulo1.Extenso_3">#N/A</definedName>
    <definedName name="módulo1.Extenso_30" localSheetId="1">#REF!</definedName>
    <definedName name="módulo1.Extenso_30" localSheetId="0">#REF!</definedName>
    <definedName name="módulo1.Extenso_30">#REF!</definedName>
    <definedName name="módulo1.Extenso_31" localSheetId="1">#REF!</definedName>
    <definedName name="módulo1.Extenso_31" localSheetId="0">#REF!</definedName>
    <definedName name="módulo1.Extenso_31">#REF!</definedName>
    <definedName name="módulo1.Extenso_32">#N/A</definedName>
    <definedName name="módulo1.Extenso_33" localSheetId="1">#REF!</definedName>
    <definedName name="módulo1.Extenso_33" localSheetId="0">#REF!</definedName>
    <definedName name="módulo1.Extenso_33">#REF!</definedName>
    <definedName name="módulo1.Extenso_34" localSheetId="1">#REF!</definedName>
    <definedName name="módulo1.Extenso_34" localSheetId="0">#REF!</definedName>
    <definedName name="módulo1.Extenso_34">#REF!</definedName>
    <definedName name="módulo1.Extenso_35" localSheetId="1">#REF!</definedName>
    <definedName name="módulo1.Extenso_35" localSheetId="0">#REF!</definedName>
    <definedName name="módulo1.Extenso_35">#REF!</definedName>
    <definedName name="módulo1.Extenso_36" localSheetId="1">#REF!</definedName>
    <definedName name="módulo1.Extenso_36" localSheetId="0">#REF!</definedName>
    <definedName name="módulo1.Extenso_36">#REF!</definedName>
    <definedName name="módulo1.Extenso_37" localSheetId="1">#REF!</definedName>
    <definedName name="módulo1.Extenso_37" localSheetId="0">#REF!</definedName>
    <definedName name="módulo1.Extenso_37">#REF!</definedName>
    <definedName name="módulo1.Extenso_38" localSheetId="1">#REF!</definedName>
    <definedName name="módulo1.Extenso_38" localSheetId="0">#REF!</definedName>
    <definedName name="módulo1.Extenso_38">#REF!</definedName>
    <definedName name="módulo1.Extenso_39" localSheetId="1">#REF!</definedName>
    <definedName name="módulo1.Extenso_39" localSheetId="0">#REF!</definedName>
    <definedName name="módulo1.Extenso_39">#REF!</definedName>
    <definedName name="módulo1.Extenso_4" localSheetId="1">#REF!</definedName>
    <definedName name="módulo1.Extenso_4" localSheetId="0">#REF!</definedName>
    <definedName name="módulo1.Extenso_4">#REF!</definedName>
    <definedName name="módulo1.Extenso_40" localSheetId="1">#REF!</definedName>
    <definedName name="módulo1.Extenso_40" localSheetId="0">#REF!</definedName>
    <definedName name="módulo1.Extenso_40">#REF!</definedName>
    <definedName name="módulo1.Extenso_41" localSheetId="1">#REF!</definedName>
    <definedName name="módulo1.Extenso_41" localSheetId="0">#REF!</definedName>
    <definedName name="módulo1.Extenso_41">#REF!</definedName>
    <definedName name="módulo1.Extenso_42" localSheetId="1">#REF!</definedName>
    <definedName name="módulo1.Extenso_42" localSheetId="0">#REF!</definedName>
    <definedName name="módulo1.Extenso_42">#REF!</definedName>
    <definedName name="módulo1.Extenso_43" localSheetId="1">#REF!</definedName>
    <definedName name="módulo1.Extenso_43" localSheetId="0">#REF!</definedName>
    <definedName name="módulo1.Extenso_43">#REF!</definedName>
    <definedName name="módulo1.Extenso_44" localSheetId="1">#REF!</definedName>
    <definedName name="módulo1.Extenso_44" localSheetId="0">#REF!</definedName>
    <definedName name="módulo1.Extenso_44">#REF!</definedName>
    <definedName name="módulo1.Extenso_45" localSheetId="1">#REF!</definedName>
    <definedName name="módulo1.Extenso_45" localSheetId="0">#REF!</definedName>
    <definedName name="módulo1.Extenso_45">#REF!</definedName>
    <definedName name="módulo1.Extenso_46" localSheetId="1">#REF!</definedName>
    <definedName name="módulo1.Extenso_46" localSheetId="0">#REF!</definedName>
    <definedName name="módulo1.Extenso_46">#REF!</definedName>
    <definedName name="módulo1.Extenso_47" localSheetId="1">#REF!</definedName>
    <definedName name="módulo1.Extenso_47" localSheetId="0">#REF!</definedName>
    <definedName name="módulo1.Extenso_47">#REF!</definedName>
    <definedName name="módulo1.Extenso_48" localSheetId="1">#REF!</definedName>
    <definedName name="módulo1.Extenso_48" localSheetId="0">#REF!</definedName>
    <definedName name="módulo1.Extenso_48">#REF!</definedName>
    <definedName name="módulo1.Extenso_5">#N/A</definedName>
    <definedName name="módulo1.Extenso_51" localSheetId="1">#REF!</definedName>
    <definedName name="módulo1.Extenso_51" localSheetId="0">#REF!</definedName>
    <definedName name="módulo1.Extenso_51">#REF!</definedName>
    <definedName name="módulo1.Extenso_52" localSheetId="1">#REF!</definedName>
    <definedName name="módulo1.Extenso_52" localSheetId="0">#REF!</definedName>
    <definedName name="módulo1.Extenso_52">#REF!</definedName>
    <definedName name="módulo1.Extenso_53" localSheetId="1">#REF!</definedName>
    <definedName name="módulo1.Extenso_53" localSheetId="0">#REF!</definedName>
    <definedName name="módulo1.Extenso_53">#REF!</definedName>
    <definedName name="módulo1.Extenso_54" localSheetId="1">#REF!</definedName>
    <definedName name="módulo1.Extenso_54" localSheetId="0">#REF!</definedName>
    <definedName name="módulo1.Extenso_54">#REF!</definedName>
    <definedName name="módulo1.Extenso_55" localSheetId="1">#REF!</definedName>
    <definedName name="módulo1.Extenso_55" localSheetId="0">#REF!</definedName>
    <definedName name="módulo1.Extenso_55">#REF!</definedName>
    <definedName name="módulo1.Extenso_56" localSheetId="1">#REF!</definedName>
    <definedName name="módulo1.Extenso_56" localSheetId="0">#REF!</definedName>
    <definedName name="módulo1.Extenso_56">#REF!</definedName>
    <definedName name="módulo1.Extenso_57" localSheetId="1">#REF!</definedName>
    <definedName name="módulo1.Extenso_57" localSheetId="0">#REF!</definedName>
    <definedName name="módulo1.Extenso_57">#REF!</definedName>
    <definedName name="módulo1.Extenso_58" localSheetId="1">#REF!</definedName>
    <definedName name="módulo1.Extenso_58" localSheetId="0">#REF!</definedName>
    <definedName name="módulo1.Extenso_58">#REF!</definedName>
    <definedName name="módulo1.Extenso_59" localSheetId="1">#REF!</definedName>
    <definedName name="módulo1.Extenso_59" localSheetId="0">#REF!</definedName>
    <definedName name="módulo1.Extenso_59">#REF!</definedName>
    <definedName name="módulo1.Extenso_6">#N/A</definedName>
    <definedName name="módulo1.Extenso_60" localSheetId="1">#REF!</definedName>
    <definedName name="módulo1.Extenso_60" localSheetId="0">#REF!</definedName>
    <definedName name="módulo1.Extenso_60">#REF!</definedName>
    <definedName name="módulo1.Extenso_61" localSheetId="1">#REF!</definedName>
    <definedName name="módulo1.Extenso_61" localSheetId="0">#REF!</definedName>
    <definedName name="módulo1.Extenso_61">#REF!</definedName>
    <definedName name="módulo1.Extenso_62" localSheetId="1">#REF!</definedName>
    <definedName name="módulo1.Extenso_62" localSheetId="0">#REF!</definedName>
    <definedName name="módulo1.Extenso_62">#REF!</definedName>
    <definedName name="módulo1.Extenso_63" localSheetId="1">#REF!</definedName>
    <definedName name="módulo1.Extenso_63" localSheetId="0">#REF!</definedName>
    <definedName name="módulo1.Extenso_63">#REF!</definedName>
    <definedName name="módulo1.Extenso_64" localSheetId="1">#REF!</definedName>
    <definedName name="módulo1.Extenso_64" localSheetId="0">#REF!</definedName>
    <definedName name="módulo1.Extenso_64">#REF!</definedName>
    <definedName name="módulo1.Extenso_65" localSheetId="1">#REF!</definedName>
    <definedName name="módulo1.Extenso_65" localSheetId="0">#REF!</definedName>
    <definedName name="módulo1.Extenso_65">#REF!</definedName>
    <definedName name="módulo1.Extenso_66" localSheetId="1">#REF!</definedName>
    <definedName name="módulo1.Extenso_66" localSheetId="0">#REF!</definedName>
    <definedName name="módulo1.Extenso_66">#REF!</definedName>
    <definedName name="módulo1.Extenso_67" localSheetId="1">#REF!</definedName>
    <definedName name="módulo1.Extenso_67" localSheetId="0">#REF!</definedName>
    <definedName name="módulo1.Extenso_67">#REF!</definedName>
    <definedName name="módulo1.Extenso_68" localSheetId="1">#REF!</definedName>
    <definedName name="módulo1.Extenso_68" localSheetId="0">#REF!</definedName>
    <definedName name="módulo1.Extenso_68">#REF!</definedName>
    <definedName name="módulo1.Extenso_69" localSheetId="1">#REF!</definedName>
    <definedName name="módulo1.Extenso_69" localSheetId="0">#REF!</definedName>
    <definedName name="módulo1.Extenso_69">#REF!</definedName>
    <definedName name="módulo1.Extenso_7" localSheetId="1">#REF!</definedName>
    <definedName name="módulo1.Extenso_7" localSheetId="0">#REF!</definedName>
    <definedName name="módulo1.Extenso_7">#REF!</definedName>
    <definedName name="módulo1.Extenso_70" localSheetId="1">#REF!</definedName>
    <definedName name="módulo1.Extenso_70" localSheetId="0">#REF!</definedName>
    <definedName name="módulo1.Extenso_70">#REF!</definedName>
    <definedName name="módulo1.Extenso_71" localSheetId="1">#REF!</definedName>
    <definedName name="módulo1.Extenso_71" localSheetId="0">#REF!</definedName>
    <definedName name="módulo1.Extenso_71">#REF!</definedName>
    <definedName name="módulo1.Extenso_72" localSheetId="1">#REF!</definedName>
    <definedName name="módulo1.Extenso_72" localSheetId="0">#REF!</definedName>
    <definedName name="módulo1.Extenso_72">#REF!</definedName>
    <definedName name="módulo1.Extenso_8" localSheetId="1">#REF!</definedName>
    <definedName name="módulo1.Extenso_8" localSheetId="0">#REF!</definedName>
    <definedName name="módulo1.Extenso_8">#REF!</definedName>
    <definedName name="módulo1.Extenso_9">#N/A</definedName>
    <definedName name="módulo1_Extenso">NA()</definedName>
    <definedName name="Moeda" localSheetId="1">#REF!</definedName>
    <definedName name="Moeda" localSheetId="0">#REF!</definedName>
    <definedName name="Moeda">#REF!</definedName>
    <definedName name="MoedaVal" localSheetId="1">#REF!</definedName>
    <definedName name="MoedaVal" localSheetId="0">#REF!</definedName>
    <definedName name="MoedaVal">#REF!</definedName>
    <definedName name="MOME">#N/A</definedName>
    <definedName name="MOME_2">NA()</definedName>
    <definedName name="MOTONIVELADORA" localSheetId="4">#REF!</definedName>
    <definedName name="MOTONIVELADORA" localSheetId="8">#REF!</definedName>
    <definedName name="MOTONIVELADORA" localSheetId="7">#REF!</definedName>
    <definedName name="MOTONIVELADORA" localSheetId="6">#REF!</definedName>
    <definedName name="MOTONIVELADORA" localSheetId="11">[3]!Plan1</definedName>
    <definedName name="MOTONIVELADORA" localSheetId="9">#REF!</definedName>
    <definedName name="MOTONIVELADORA" localSheetId="17">[3]!Plan1</definedName>
    <definedName name="MOTONIVELADORA" localSheetId="10">[3]!Plan1</definedName>
    <definedName name="MOTONIVELADORA">#REF!</definedName>
    <definedName name="MOTORISTA" localSheetId="1">#REF!</definedName>
    <definedName name="MOTORISTA" localSheetId="0">#REF!</definedName>
    <definedName name="MOTORISTA">#REF!</definedName>
    <definedName name="Movimento" localSheetId="1">#REF!</definedName>
    <definedName name="Movimento" localSheetId="0">#REF!</definedName>
    <definedName name="Movimento">#REF!</definedName>
    <definedName name="Movimento_2">#N/A</definedName>
    <definedName name="MP" localSheetId="4" hidden="1">#REF!</definedName>
    <definedName name="MP" localSheetId="11" hidden="1">#REF!</definedName>
    <definedName name="MP" localSheetId="9" hidden="1">#REF!</definedName>
    <definedName name="MP" localSheetId="17" hidden="1">#REF!</definedName>
    <definedName name="MP" localSheetId="1">#REF!</definedName>
    <definedName name="MP" localSheetId="10" hidden="1">#REF!</definedName>
    <definedName name="MP" localSheetId="0">#REF!</definedName>
    <definedName name="MP">#REF!</definedName>
    <definedName name="mrdicçãp">#REF!</definedName>
    <definedName name="MRIA">#REF!</definedName>
    <definedName name="MSICRO" localSheetId="1">#REF!</definedName>
    <definedName name="MSICRO" localSheetId="0">#REF!</definedName>
    <definedName name="MSICRO">#REF!</definedName>
    <definedName name="MT__DEPARTAMENTO_NACIONAL_DE_ESTRADAS_DE_RODAGEM" localSheetId="1">#REF!</definedName>
    <definedName name="MT__DEPARTAMENTO_NACIONAL_DE_ESTRADAS_DE_RODAGEM" localSheetId="0">#REF!</definedName>
    <definedName name="MT__DEPARTAMENTO_NACIONAL_DE_ESTRADAS_DE_RODAGEM">#REF!</definedName>
    <definedName name="muni">NA()</definedName>
    <definedName name="municipio">NA()</definedName>
    <definedName name="municipioselecionado">NA()</definedName>
    <definedName name="n" localSheetId="4">'ADM-Resumo'!n</definedName>
    <definedName name="n" localSheetId="8">'ADM-Variavel'!n</definedName>
    <definedName name="n" localSheetId="7">'ADM-Variavel$'!n</definedName>
    <definedName name="n" localSheetId="6">'ADM-Vinculada'!n</definedName>
    <definedName name="n" localSheetId="11">'CANTEIRO CONTEINER'!n</definedName>
    <definedName name="n" localSheetId="9">'MANUTENÇÃO DO CANTEIRO E ACAMP.'!n</definedName>
    <definedName name="N" localSheetId="1">#REF!</definedName>
    <definedName name="n" localSheetId="10">'RELAÇÃO MÃO DE OBRA ORDINÁRIA'!n</definedName>
    <definedName name="N" localSheetId="0">#REF!</definedName>
    <definedName name="N">#REF!</definedName>
    <definedName name="N." localSheetId="14">#REF!</definedName>
    <definedName name="N." localSheetId="1">#REF!</definedName>
    <definedName name="N." localSheetId="0">#REF!</definedName>
    <definedName name="N.">#REF!</definedName>
    <definedName name="N.." localSheetId="1">#REF!</definedName>
    <definedName name="N.." localSheetId="0">#REF!</definedName>
    <definedName name="N..">#REF!</definedName>
    <definedName name="N__EPC" localSheetId="1">#REF!</definedName>
    <definedName name="N__EPC" localSheetId="0">#REF!</definedName>
    <definedName name="N__EPC">#REF!</definedName>
    <definedName name="N_FOLHAS">NA()</definedName>
    <definedName name="N0p">#REF!</definedName>
    <definedName name="N28JANTA" localSheetId="1">#REF!</definedName>
    <definedName name="N28JANTA" localSheetId="0">#REF!</definedName>
    <definedName name="N28JANTA">#REF!</definedName>
    <definedName name="naoselecionado">NA()</definedName>
    <definedName name="NARCISO">#REF!</definedName>
    <definedName name="Natal">#N/A</definedName>
    <definedName name="NATUREZA" localSheetId="1">#REF!</definedName>
    <definedName name="NATUREZA" localSheetId="0">#REF!</definedName>
    <definedName name="NATUREZA">#REF!</definedName>
    <definedName name="NEIDE" localSheetId="4">'ADM-Resumo'!NEIDE</definedName>
    <definedName name="NEIDE" localSheetId="8">'ADM-Variavel'!NEIDE</definedName>
    <definedName name="NEIDE" localSheetId="7">'ADM-Variavel$'!NEIDE</definedName>
    <definedName name="NEIDE" localSheetId="6">'ADM-Vinculada'!NEIDE</definedName>
    <definedName name="NEIDE" localSheetId="11">'CANTEIRO CONTEINER'!NEIDE</definedName>
    <definedName name="NEIDE" localSheetId="9">'MANUTENÇÃO DO CANTEIRO E ACAMP.'!NEIDE</definedName>
    <definedName name="NEIDE" localSheetId="1">#REF!</definedName>
    <definedName name="NEIDE" localSheetId="10">'RELAÇÃO MÃO DE OBRA ORDINÁRIA'!NEIDE</definedName>
    <definedName name="NEIDE" localSheetId="0">#REF!</definedName>
    <definedName name="NEIDE">#REF!</definedName>
    <definedName name="NLEq">4</definedName>
    <definedName name="NLMo">6</definedName>
    <definedName name="NLMp">5</definedName>
    <definedName name="NLTr">3</definedName>
    <definedName name="NOME">#N/A</definedName>
    <definedName name="NOMEOBRA">#REF!</definedName>
    <definedName name="Nomes" localSheetId="1">#REF!</definedName>
    <definedName name="Nomes" localSheetId="0">#REF!</definedName>
    <definedName name="Nomes">#REF!</definedName>
    <definedName name="NOp">#REF!</definedName>
    <definedName name="NOQ_4348" localSheetId="1">#REF!</definedName>
    <definedName name="NOQ_4348" localSheetId="0">#REF!</definedName>
    <definedName name="NOQ_4348">#REF!</definedName>
    <definedName name="Nossa_Senhora">#N/A</definedName>
    <definedName name="NOVA" localSheetId="1">#REF!</definedName>
    <definedName name="NOVA" localSheetId="0">#REF!</definedName>
    <definedName name="NOVA">#REF!</definedName>
    <definedName name="NOVO">#REF!</definedName>
    <definedName name="NTEI">'[9]PRO-08'!#REF!</definedName>
    <definedName name="NTEI_10">#N/A</definedName>
    <definedName name="NTEI_11">#N/A</definedName>
    <definedName name="NTEI_12">#N/A</definedName>
    <definedName name="NTEI_13">#N/A</definedName>
    <definedName name="NTEI_14">#N/A</definedName>
    <definedName name="NTEI_15">#N/A</definedName>
    <definedName name="NTEI_16">#N/A</definedName>
    <definedName name="NTEI_17">#N/A</definedName>
    <definedName name="NTEI_18">#N/A</definedName>
    <definedName name="NTEI_25">'[10]PRO-08'!#REF!</definedName>
    <definedName name="NTEI_27">'[10]PRO-08'!#REF!</definedName>
    <definedName name="NTEI_29">'[10]PRO-08'!#REF!</definedName>
    <definedName name="NTEI_5">#N/A</definedName>
    <definedName name="NTEI_6">#N/A</definedName>
    <definedName name="NTEI_7">#N/A</definedName>
    <definedName name="NTEI_8">#N/A</definedName>
    <definedName name="NTEI_9">#N/A</definedName>
    <definedName name="NUMED" localSheetId="1">#REF!</definedName>
    <definedName name="NUMED" localSheetId="0">#REF!</definedName>
    <definedName name="NUMED">#REF!</definedName>
    <definedName name="NUMOBRA">#REF!</definedName>
    <definedName name="o" localSheetId="4">#REF!</definedName>
    <definedName name="o" localSheetId="8">#REF!</definedName>
    <definedName name="o" localSheetId="7">#REF!</definedName>
    <definedName name="o" localSheetId="6">#REF!</definedName>
    <definedName name="o" localSheetId="11">[3]!Plan1</definedName>
    <definedName name="o" localSheetId="9">#REF!</definedName>
    <definedName name="o" localSheetId="17">[3]!Plan1</definedName>
    <definedName name="o" localSheetId="10">[3]!Plan1</definedName>
    <definedName name="o">#REF!</definedName>
    <definedName name="o_10">#N/A</definedName>
    <definedName name="o_11">#N/A</definedName>
    <definedName name="o_12">#N/A</definedName>
    <definedName name="o_13">#N/A</definedName>
    <definedName name="o_14">#N/A</definedName>
    <definedName name="o_15">#N/A</definedName>
    <definedName name="o_16">#N/A</definedName>
    <definedName name="o_17">#N/A</definedName>
    <definedName name="o_18">#N/A</definedName>
    <definedName name="o_2">#N/A</definedName>
    <definedName name="o_5">#N/A</definedName>
    <definedName name="o_6">#N/A</definedName>
    <definedName name="o_7">#N/A</definedName>
    <definedName name="o_8">#N/A</definedName>
    <definedName name="o_9">#N/A</definedName>
    <definedName name="Oaa">{#N/A,#N/A,FALSE,"QUADRO 10";#N/A,#N/A,FALSE,"QUADRO 11";#N/A,#N/A,FALSE,"QUADRO 12";#N/A,#N/A,FALSE,"QUADRO 13";#N/A,#N/A,FALSE,"QUADRO 14";#N/A,#N/A,FALSE,"QUADRO 16";#N/A,#N/A,FALSE,"QUADRO 17";#N/A,#N/A,FALSE,"QUADRO 18";#N/A,#N/A,FALSE,"QUADRO 19";#N/A,#N/A,FALSE,"QUADRO 20";#N/A,#N/A,FALSE,"QUADRO 21";#N/A,#N/A,FALSE,"QUADRO 19A";#N/A,#N/A,FALSE,"QUADRO 19B";#N/A,#N/A,FALSE,"DEMONS.DESPESAS";#N/A,#N/A,FALSE,"ENCARGOS 79,12 %";#N/A,#N/A,FALSE,"ENCARGOS 15,0%"}</definedName>
    <definedName name="Obra">""</definedName>
    <definedName name="OI" localSheetId="4">#REF!</definedName>
    <definedName name="OI" localSheetId="8">#REF!</definedName>
    <definedName name="OI" localSheetId="7">#REF!</definedName>
    <definedName name="OI" localSheetId="6">#REF!</definedName>
    <definedName name="OI" localSheetId="11">[3]!Plan1</definedName>
    <definedName name="OI" localSheetId="9">#REF!</definedName>
    <definedName name="OI" localSheetId="17">[3]!Plan1</definedName>
    <definedName name="OI" localSheetId="10">[3]!Plan1</definedName>
    <definedName name="OI">#REF!</definedName>
    <definedName name="ok">[21]Dados!$B$1</definedName>
    <definedName name="ok_23">#REF!</definedName>
    <definedName name="ok_37">#REF!</definedName>
    <definedName name="ok_48">[21]Dados!$B$1</definedName>
    <definedName name="ola" localSheetId="4">#REF!</definedName>
    <definedName name="ola" localSheetId="8">#REF!</definedName>
    <definedName name="ola" localSheetId="7">#REF!</definedName>
    <definedName name="ola" localSheetId="6">#REF!</definedName>
    <definedName name="ola" localSheetId="11">[3]!Plan1</definedName>
    <definedName name="ola" localSheetId="9">#REF!</definedName>
    <definedName name="ola" localSheetId="17">[3]!Plan1</definedName>
    <definedName name="ola" localSheetId="10">[3]!Plan1</definedName>
    <definedName name="ola">#REF!</definedName>
    <definedName name="OLIMPIO" localSheetId="4">#REF!</definedName>
    <definedName name="OLIMPIO" localSheetId="8">#REF!</definedName>
    <definedName name="OLIMPIO" localSheetId="7">#REF!</definedName>
    <definedName name="OLIMPIO" localSheetId="6">#REF!</definedName>
    <definedName name="OLIMPIO" localSheetId="11">[3]!Plan1</definedName>
    <definedName name="OLIMPIO" localSheetId="9">#REF!</definedName>
    <definedName name="OLIMPIO" localSheetId="17">[3]!Plan1</definedName>
    <definedName name="OLIMPIO" localSheetId="10">[3]!Plan1</definedName>
    <definedName name="OLIMPIO">#REF!</definedName>
    <definedName name="ONIAS" localSheetId="4">#REF!</definedName>
    <definedName name="ONIAS" localSheetId="8">#REF!</definedName>
    <definedName name="ONIAS" localSheetId="7">#REF!</definedName>
    <definedName name="ONIAS" localSheetId="6">#REF!</definedName>
    <definedName name="ONIAS" localSheetId="11">[3]!ONIAS</definedName>
    <definedName name="ONIAS" localSheetId="9">#REF!</definedName>
    <definedName name="ONIAS" localSheetId="17">[3]!ONIAS</definedName>
    <definedName name="ONIAS" localSheetId="1">#REF!</definedName>
    <definedName name="ONIAS" localSheetId="10">[3]!ONIAS</definedName>
    <definedName name="ONIAS" localSheetId="0">#REF!</definedName>
    <definedName name="ONIAS">#REF!</definedName>
    <definedName name="ONIAS_2">NA()</definedName>
    <definedName name="onibus" localSheetId="4">#REF!</definedName>
    <definedName name="onibus" localSheetId="8">#REF!</definedName>
    <definedName name="onibus" localSheetId="7">#REF!</definedName>
    <definedName name="onibus" localSheetId="6">#REF!</definedName>
    <definedName name="onibus" localSheetId="11">[3]!Plan1</definedName>
    <definedName name="onibus" localSheetId="9">#REF!</definedName>
    <definedName name="onibus" localSheetId="17">[3]!Plan1</definedName>
    <definedName name="onibus" localSheetId="10">[3]!Plan1</definedName>
    <definedName name="onibus">#N/A</definedName>
    <definedName name="OnOff">"ON"</definedName>
    <definedName name="OPA">'[9]PRO-08'!#REF!</definedName>
    <definedName name="OPA_10">#N/A</definedName>
    <definedName name="OPA_11">#N/A</definedName>
    <definedName name="OPA_12">#N/A</definedName>
    <definedName name="OPA_13">#N/A</definedName>
    <definedName name="OPA_14">#N/A</definedName>
    <definedName name="OPA_15">#N/A</definedName>
    <definedName name="OPA_16">#N/A</definedName>
    <definedName name="OPA_17">#N/A</definedName>
    <definedName name="OPA_18">#N/A</definedName>
    <definedName name="OPA_25">'[10]PRO-08'!#REF!</definedName>
    <definedName name="OPA_27">'[10]PRO-08'!#REF!</definedName>
    <definedName name="OPA_29">'[10]PRO-08'!#REF!</definedName>
    <definedName name="OPA_5">#N/A</definedName>
    <definedName name="OPA_6">#N/A</definedName>
    <definedName name="OPA_7">#N/A</definedName>
    <definedName name="OPA_8">#N/A</definedName>
    <definedName name="OPA_9">#N/A</definedName>
    <definedName name="oracle" localSheetId="1">#REF!</definedName>
    <definedName name="oracle" localSheetId="0">#REF!</definedName>
    <definedName name="oracle">#REF!</definedName>
    <definedName name="oracle_2">#N/A</definedName>
    <definedName name="Orcamen">#REF!</definedName>
    <definedName name="orcamento" localSheetId="1">#REF!</definedName>
    <definedName name="orcamento" localSheetId="0">#REF!</definedName>
    <definedName name="orcamento">#REF!</definedName>
    <definedName name="orçamrest" localSheetId="4" hidden="1">{#N/A,#N/A,TRUE,"Serviços"}</definedName>
    <definedName name="orçamrest" localSheetId="8" hidden="1">{#N/A,#N/A,TRUE,"Serviços"}</definedName>
    <definedName name="orçamrest" localSheetId="7" hidden="1">{#N/A,#N/A,TRUE,"Serviços"}</definedName>
    <definedName name="orçamrest" localSheetId="6" hidden="1">{#N/A,#N/A,TRUE,"Serviços"}</definedName>
    <definedName name="orçamrest" localSheetId="11" hidden="1">{#N/A,#N/A,TRUE,"Serviços"}</definedName>
    <definedName name="orçamrest" localSheetId="9" hidden="1">{#N/A,#N/A,TRUE,"Serviços"}</definedName>
    <definedName name="orçamrest" localSheetId="1">{#N/A,#N/A,TRUE,"Serviços"}</definedName>
    <definedName name="orçamrest" localSheetId="10" hidden="1">{#N/A,#N/A,TRUE,"Serviços"}</definedName>
    <definedName name="orçamrest" localSheetId="0">{#N/A,#N/A,TRUE,"Serviços"}</definedName>
    <definedName name="orçamrest">{#N/A,#N/A,TRUE,"Serviços"}</definedName>
    <definedName name="orçamrestt" localSheetId="1">{#N/A,#N/A,TRUE,"Serviços"}</definedName>
    <definedName name="orçamrestt" localSheetId="0">{#N/A,#N/A,TRUE,"Serviços"}</definedName>
    <definedName name="orçamrestt">{#N/A,#N/A,TRUE,"Serviços"}</definedName>
    <definedName name="orcrig" localSheetId="1">#REF!</definedName>
    <definedName name="orcrig" localSheetId="0">#REF!</definedName>
    <definedName name="orcrig">#REF!</definedName>
    <definedName name="Ordem" localSheetId="4" hidden="1">#REF!</definedName>
    <definedName name="Ordem" localSheetId="11" hidden="1">#REF!</definedName>
    <definedName name="Ordem" localSheetId="9" hidden="1">#REF!</definedName>
    <definedName name="Ordem" localSheetId="17" hidden="1">#REF!</definedName>
    <definedName name="Ordem" localSheetId="1">#REF!</definedName>
    <definedName name="Ordem" localSheetId="10" hidden="1">#REF!</definedName>
    <definedName name="Ordem" localSheetId="0">#REF!</definedName>
    <definedName name="Ordem">#REF!</definedName>
    <definedName name="Origem" localSheetId="4" hidden="1">#REF!</definedName>
    <definedName name="Origem" localSheetId="11" hidden="1">#REF!</definedName>
    <definedName name="Origem" localSheetId="9" hidden="1">#REF!</definedName>
    <definedName name="Origem" localSheetId="17" hidden="1">#REF!</definedName>
    <definedName name="Origem" localSheetId="1">#REF!</definedName>
    <definedName name="Origem" localSheetId="10" hidden="1">#REF!</definedName>
    <definedName name="Origem" localSheetId="0">#REF!</definedName>
    <definedName name="Origem">#REF!</definedName>
    <definedName name="oss">{#N/A,#N/A,FALSE,"QUADRO 10";#N/A,#N/A,FALSE,"QUADRO 11";#N/A,#N/A,FALSE,"QUADRO 12";#N/A,#N/A,FALSE,"QUADRO 13";#N/A,#N/A,FALSE,"QUADRO 14";#N/A,#N/A,FALSE,"QUADRO 16";#N/A,#N/A,FALSE,"QUADRO 17";#N/A,#N/A,FALSE,"QUADRO 18";#N/A,#N/A,FALSE,"QUADRO 19";#N/A,#N/A,FALSE,"QUADRO 20";#N/A,#N/A,FALSE,"QUADRO 21";#N/A,#N/A,FALSE,"QUADRO 19A";#N/A,#N/A,FALSE,"QUADRO 19B";#N/A,#N/A,FALSE,"DEMONS.DESPESAS";#N/A,#N/A,FALSE,"ENCARGOS 79,12 %";#N/A,#N/A,FALSE,"ENCARGOS 15,0%"}</definedName>
    <definedName name="OUTA" localSheetId="1">#REF!</definedName>
    <definedName name="OUTA" localSheetId="0">#REF!</definedName>
    <definedName name="OUTA">#REF!</definedName>
    <definedName name="OUTR" localSheetId="1">#REF!</definedName>
    <definedName name="OUTR" localSheetId="0">#REF!</definedName>
    <definedName name="OUTR">#REF!</definedName>
    <definedName name="OUTUBRO" localSheetId="4">#REF!</definedName>
    <definedName name="OUTUBRO" localSheetId="8">#REF!</definedName>
    <definedName name="OUTUBRO" localSheetId="7">#REF!</definedName>
    <definedName name="OUTUBRO" localSheetId="6">#REF!</definedName>
    <definedName name="OUTUBRO" localSheetId="11">[3]!Plan1</definedName>
    <definedName name="OUTUBRO" localSheetId="9">#REF!</definedName>
    <definedName name="OUTUBRO" localSheetId="17">[3]!Plan1</definedName>
    <definedName name="OUTUBRO" localSheetId="10">[3]!Plan1</definedName>
    <definedName name="OUTUBRO">#REF!</definedName>
    <definedName name="OUTUBRO_10">#N/A</definedName>
    <definedName name="OUTUBRO_11">#N/A</definedName>
    <definedName name="OUTUBRO_12">#N/A</definedName>
    <definedName name="OUTUBRO_13">#N/A</definedName>
    <definedName name="OUTUBRO_14">#N/A</definedName>
    <definedName name="OUTUBRO_15">#N/A</definedName>
    <definedName name="OUTUBRO_16">#N/A</definedName>
    <definedName name="OUTUBRO_17">#N/A</definedName>
    <definedName name="OUTUBRO_18">#N/A</definedName>
    <definedName name="OUTUBRO_2">#N/A</definedName>
    <definedName name="OUTUBRO_5">#N/A</definedName>
    <definedName name="OUTUBRO_6">#N/A</definedName>
    <definedName name="OUTUBRO_7">#N/A</definedName>
    <definedName name="OUTUBRO_8">#N/A</definedName>
    <definedName name="OUTUBRO_9">#N/A</definedName>
    <definedName name="OVER_FINAN" localSheetId="1">#REF!</definedName>
    <definedName name="OVER_FINAN" localSheetId="0">#REF!</definedName>
    <definedName name="OVER_FINAN">#REF!</definedName>
    <definedName name="P.Aparente" localSheetId="1">#REF!</definedName>
    <definedName name="P.Aparente" localSheetId="0">#REF!</definedName>
    <definedName name="P.Aparente">#REF!</definedName>
    <definedName name="P.Reatia" localSheetId="1">#REF!</definedName>
    <definedName name="P.Reatia" localSheetId="0">#REF!</definedName>
    <definedName name="P.Reatia">#REF!</definedName>
    <definedName name="p_24">NA()</definedName>
    <definedName name="p_25">NA()</definedName>
    <definedName name="p_26">NA()</definedName>
    <definedName name="p_27">NA()</definedName>
    <definedName name="p_28">NA()</definedName>
    <definedName name="p_7">NA()</definedName>
    <definedName name="P_Cristo" localSheetId="1">Dom_Páscoa-2</definedName>
    <definedName name="P_Cristo" localSheetId="0">Dom_Páscoa-2</definedName>
    <definedName name="P_Cristo">Dom_Páscoa-2</definedName>
    <definedName name="P_Rep">#N/A</definedName>
    <definedName name="PACAP20MBQ" localSheetId="1">#REF!</definedName>
    <definedName name="PACAP20MBQ" localSheetId="0">#REF!</definedName>
    <definedName name="PACAP20MBQ">#REF!</definedName>
    <definedName name="PACM30IMP" localSheetId="1">#REF!</definedName>
    <definedName name="PACM30IMP" localSheetId="0">#REF!</definedName>
    <definedName name="PACM30IMP">#REF!</definedName>
    <definedName name="PACM30RP" localSheetId="1">#REF!</definedName>
    <definedName name="PACM30RP" localSheetId="0">#REF!</definedName>
    <definedName name="PACM30RP">#REF!</definedName>
    <definedName name="PACM30TB" localSheetId="1">#REF!</definedName>
    <definedName name="PACM30TB" localSheetId="0">#REF!</definedName>
    <definedName name="PACM30TB">#REF!</definedName>
    <definedName name="PAEMULCS" localSheetId="1">#REF!</definedName>
    <definedName name="PAEMULCS" localSheetId="0">#REF!</definedName>
    <definedName name="PAEMULCS">#REF!</definedName>
    <definedName name="PAEMULTSD" localSheetId="1">#REF!</definedName>
    <definedName name="PAEMULTSD" localSheetId="0">#REF!</definedName>
    <definedName name="PAEMULTSD">#REF!</definedName>
    <definedName name="PAEMULTSS" localSheetId="1">#REF!</definedName>
    <definedName name="PAEMULTSS" localSheetId="0">#REF!</definedName>
    <definedName name="PAEMULTSS">#REF!</definedName>
    <definedName name="Pal_Workbook_GUID">"ZJCEKNZZ6MSABE3E4DMF6R63"</definedName>
    <definedName name="PANTANAL" localSheetId="4">#REF!</definedName>
    <definedName name="PANTANAL" localSheetId="8">#REF!</definedName>
    <definedName name="PANTANAL" localSheetId="7">#REF!</definedName>
    <definedName name="PANTANAL" localSheetId="6">#REF!</definedName>
    <definedName name="PANTANAL" localSheetId="11">[3]!Plan1</definedName>
    <definedName name="PANTANAL" localSheetId="9">#REF!</definedName>
    <definedName name="PANTANAL" localSheetId="17">[3]!Plan1</definedName>
    <definedName name="PANTANAL" localSheetId="10">[3]!Plan1</definedName>
    <definedName name="PANTANAL">#REF!</definedName>
    <definedName name="parametros" localSheetId="14">#REF!</definedName>
    <definedName name="parametros" localSheetId="1">#REF!</definedName>
    <definedName name="parametros" localSheetId="0">#REF!</definedName>
    <definedName name="parametros">#REF!</definedName>
    <definedName name="parametross" localSheetId="1">#REF!</definedName>
    <definedName name="parametross" localSheetId="0">#REF!</definedName>
    <definedName name="parametross">#REF!</definedName>
    <definedName name="PARG" localSheetId="1">#REF!</definedName>
    <definedName name="PARG" localSheetId="0">#REF!</definedName>
    <definedName name="PARG">#REF!</definedName>
    <definedName name="PARL1CLAMAG" localSheetId="1">#REF!</definedName>
    <definedName name="PARL1CLAMAG" localSheetId="0">#REF!</definedName>
    <definedName name="PARL1CLAMAG">#REF!</definedName>
    <definedName name="PARL1CMBF" localSheetId="1">#REF!</definedName>
    <definedName name="PARL1CMBF" localSheetId="0">#REF!</definedName>
    <definedName name="PARL1CMBF">#REF!</definedName>
    <definedName name="PARR1CPL" localSheetId="1">#REF!</definedName>
    <definedName name="PARR1CPL" localSheetId="0">#REF!</definedName>
    <definedName name="PARR1CPL">#REF!</definedName>
    <definedName name="PARR1CST" localSheetId="1">#REF!</definedName>
    <definedName name="PARR1CST" localSheetId="0">#REF!</definedName>
    <definedName name="PARR1CST">#REF!</definedName>
    <definedName name="pass" localSheetId="4">'ADM-Resumo'!pass</definedName>
    <definedName name="pass" localSheetId="8">'ADM-Variavel'!pass</definedName>
    <definedName name="pass" localSheetId="7">'ADM-Variavel$'!pass</definedName>
    <definedName name="pass" localSheetId="6">'ADM-Vinculada'!pass</definedName>
    <definedName name="pass" localSheetId="11">'CANTEIRO CONTEINER'!pass</definedName>
    <definedName name="pass" localSheetId="9">'MANUTENÇÃO DO CANTEIRO E ACAMP.'!pass</definedName>
    <definedName name="pass" localSheetId="1">#REF!</definedName>
    <definedName name="pass" localSheetId="10">'RELAÇÃO MÃO DE OBRA ORDINÁRIA'!pass</definedName>
    <definedName name="pass" localSheetId="0">#REF!</definedName>
    <definedName name="pass">#REF!</definedName>
    <definedName name="PassaExtenso">#REF!</definedName>
    <definedName name="PassaExtenso___0">NA()</definedName>
    <definedName name="PassaExtenso___3">NA()</definedName>
    <definedName name="PassaExtenso_10">#N/A</definedName>
    <definedName name="PassaExtenso_10_16" localSheetId="4">'ADM-Resumo'!PassaExtenso_10_16</definedName>
    <definedName name="PassaExtenso_10_16" localSheetId="8">'ADM-Variavel'!PassaExtenso_10_16</definedName>
    <definedName name="PassaExtenso_10_16" localSheetId="7">'ADM-Variavel$'!PassaExtenso_10_16</definedName>
    <definedName name="PassaExtenso_10_16" localSheetId="6">'ADM-Vinculada'!PassaExtenso_10_16</definedName>
    <definedName name="PassaExtenso_10_16" localSheetId="11">'CANTEIRO CONTEINER'!PassaExtenso_10_16</definedName>
    <definedName name="PassaExtenso_10_16" localSheetId="9">'MANUTENÇÃO DO CANTEIRO E ACAMP.'!PassaExtenso_10_16</definedName>
    <definedName name="PassaExtenso_10_16" localSheetId="10">'RELAÇÃO MÃO DE OBRA ORDINÁRIA'!PassaExtenso_10_16</definedName>
    <definedName name="PassaExtenso_10_16">#REF!</definedName>
    <definedName name="PassaExtenso_11">#N/A</definedName>
    <definedName name="PassaExtenso_11_16" localSheetId="4">'ADM-Resumo'!PassaExtenso_11_16</definedName>
    <definedName name="PassaExtenso_11_16" localSheetId="8">'ADM-Variavel'!PassaExtenso_11_16</definedName>
    <definedName name="PassaExtenso_11_16" localSheetId="7">'ADM-Variavel$'!PassaExtenso_11_16</definedName>
    <definedName name="PassaExtenso_11_16" localSheetId="6">'ADM-Vinculada'!PassaExtenso_11_16</definedName>
    <definedName name="PassaExtenso_11_16" localSheetId="11">'CANTEIRO CONTEINER'!PassaExtenso_11_16</definedName>
    <definedName name="PassaExtenso_11_16" localSheetId="9">'MANUTENÇÃO DO CANTEIRO E ACAMP.'!PassaExtenso_11_16</definedName>
    <definedName name="PassaExtenso_11_16" localSheetId="10">'RELAÇÃO MÃO DE OBRA ORDINÁRIA'!PassaExtenso_11_16</definedName>
    <definedName name="PassaExtenso_11_16">#REF!</definedName>
    <definedName name="PassaExtenso_12">#N/A</definedName>
    <definedName name="PassaExtenso_13">#N/A</definedName>
    <definedName name="PassaExtenso_13_16" localSheetId="4">'ADM-Resumo'!PassaExtenso_13_16</definedName>
    <definedName name="PassaExtenso_13_16" localSheetId="8">'ADM-Variavel'!PassaExtenso_13_16</definedName>
    <definedName name="PassaExtenso_13_16" localSheetId="7">'ADM-Variavel$'!PassaExtenso_13_16</definedName>
    <definedName name="PassaExtenso_13_16" localSheetId="6">'ADM-Vinculada'!PassaExtenso_13_16</definedName>
    <definedName name="PassaExtenso_13_16" localSheetId="11">'CANTEIRO CONTEINER'!PassaExtenso_13_16</definedName>
    <definedName name="PassaExtenso_13_16" localSheetId="9">'MANUTENÇÃO DO CANTEIRO E ACAMP.'!PassaExtenso_13_16</definedName>
    <definedName name="PassaExtenso_13_16" localSheetId="10">'RELAÇÃO MÃO DE OBRA ORDINÁRIA'!PassaExtenso_13_16</definedName>
    <definedName name="PassaExtenso_13_16">#REF!</definedName>
    <definedName name="PassaExtenso_14">#N/A</definedName>
    <definedName name="PassaExtenso_14_16" localSheetId="4">PassaExtenso</definedName>
    <definedName name="PassaExtenso_14_16" localSheetId="8">PassaExtenso</definedName>
    <definedName name="PassaExtenso_14_16" localSheetId="7">PassaExtenso</definedName>
    <definedName name="PassaExtenso_14_16" localSheetId="6">PassaExtenso</definedName>
    <definedName name="PassaExtenso_14_16" localSheetId="11">PassaExtenso</definedName>
    <definedName name="PassaExtenso_14_16" localSheetId="9">PassaExtenso</definedName>
    <definedName name="PassaExtenso_14_16" localSheetId="17">[0]!PassaExtenso</definedName>
    <definedName name="PassaExtenso_14_16" localSheetId="10">[0]!PassaExtenso</definedName>
    <definedName name="PassaExtenso_14_16">PassaExtenso</definedName>
    <definedName name="PassaExtenso_15">#N/A</definedName>
    <definedName name="PassaExtenso_16">#N/A</definedName>
    <definedName name="PassaExtenso_17">#N/A</definedName>
    <definedName name="PassaExtenso_18">#N/A</definedName>
    <definedName name="PassaExtenso_19" localSheetId="4">'ADM-Resumo'!PassaExtenso_19</definedName>
    <definedName name="PassaExtenso_19" localSheetId="8">'ADM-Variavel'!PassaExtenso_19</definedName>
    <definedName name="PassaExtenso_19" localSheetId="7">'ADM-Variavel$'!PassaExtenso_19</definedName>
    <definedName name="PassaExtenso_19" localSheetId="6">'ADM-Vinculada'!PassaExtenso_19</definedName>
    <definedName name="PassaExtenso_19" localSheetId="11">'CANTEIRO CONTEINER'!PassaExtenso_19</definedName>
    <definedName name="PassaExtenso_19" localSheetId="9">'MANUTENÇÃO DO CANTEIRO E ACAMP.'!PassaExtenso_19</definedName>
    <definedName name="PassaExtenso_19" localSheetId="10">'RELAÇÃO MÃO DE OBRA ORDINÁRIA'!PassaExtenso_19</definedName>
    <definedName name="PassaExtenso_19">#N/A</definedName>
    <definedName name="PassaExtenso_19_16" localSheetId="4">'ADM-Resumo'!PassaExtenso_19_16</definedName>
    <definedName name="PassaExtenso_19_16" localSheetId="8">'ADM-Variavel'!PassaExtenso_19_16</definedName>
    <definedName name="PassaExtenso_19_16" localSheetId="7">'ADM-Variavel$'!PassaExtenso_19_16</definedName>
    <definedName name="PassaExtenso_19_16" localSheetId="6">'ADM-Vinculada'!PassaExtenso_19_16</definedName>
    <definedName name="PassaExtenso_19_16" localSheetId="11">'CANTEIRO CONTEINER'!PassaExtenso_19_16</definedName>
    <definedName name="PassaExtenso_19_16" localSheetId="9">'MANUTENÇÃO DO CANTEIRO E ACAMP.'!PassaExtenso_19_16</definedName>
    <definedName name="PassaExtenso_19_16" localSheetId="10">'RELAÇÃO MÃO DE OBRA ORDINÁRIA'!PassaExtenso_19_16</definedName>
    <definedName name="PassaExtenso_19_16">#REF!</definedName>
    <definedName name="PassaExtenso_21" localSheetId="4">'ADM-Resumo'!PassaExtenso_21</definedName>
    <definedName name="PassaExtenso_21" localSheetId="8">'ADM-Variavel'!PassaExtenso_21</definedName>
    <definedName name="PassaExtenso_21" localSheetId="7">'ADM-Variavel$'!PassaExtenso_21</definedName>
    <definedName name="PassaExtenso_21" localSheetId="6">'ADM-Vinculada'!PassaExtenso_21</definedName>
    <definedName name="PassaExtenso_21" localSheetId="11">'CANTEIRO CONTEINER'!PassaExtenso_21</definedName>
    <definedName name="PassaExtenso_21" localSheetId="9">'MANUTENÇÃO DO CANTEIRO E ACAMP.'!PassaExtenso_21</definedName>
    <definedName name="PassaExtenso_21" localSheetId="10">'RELAÇÃO MÃO DE OBRA ORDINÁRIA'!PassaExtenso_21</definedName>
    <definedName name="PassaExtenso_21">#N/A</definedName>
    <definedName name="PassaExtenso_21_11" localSheetId="4">'ADM-Resumo'!PassaExtenso_21_11</definedName>
    <definedName name="PassaExtenso_21_11" localSheetId="8">'ADM-Variavel'!PassaExtenso_21_11</definedName>
    <definedName name="PassaExtenso_21_11" localSheetId="7">'ADM-Variavel$'!PassaExtenso_21_11</definedName>
    <definedName name="PassaExtenso_21_11" localSheetId="6">'ADM-Vinculada'!PassaExtenso_21_11</definedName>
    <definedName name="PassaExtenso_21_11" localSheetId="11">'CANTEIRO CONTEINER'!PassaExtenso_21_11</definedName>
    <definedName name="PassaExtenso_21_11" localSheetId="9">'MANUTENÇÃO DO CANTEIRO E ACAMP.'!PassaExtenso_21_11</definedName>
    <definedName name="PassaExtenso_21_11" localSheetId="10">'RELAÇÃO MÃO DE OBRA ORDINÁRIA'!PassaExtenso_21_11</definedName>
    <definedName name="PassaExtenso_21_11">#N/A</definedName>
    <definedName name="PassaExtenso_21_11_16" localSheetId="4">'ADM-Resumo'!PassaExtenso_21_11_16</definedName>
    <definedName name="PassaExtenso_21_11_16" localSheetId="8">'ADM-Variavel'!PassaExtenso_21_11_16</definedName>
    <definedName name="PassaExtenso_21_11_16" localSheetId="7">'ADM-Variavel$'!PassaExtenso_21_11_16</definedName>
    <definedName name="PassaExtenso_21_11_16" localSheetId="6">'ADM-Vinculada'!PassaExtenso_21_11_16</definedName>
    <definedName name="PassaExtenso_21_11_16" localSheetId="11">'CANTEIRO CONTEINER'!PassaExtenso_21_11_16</definedName>
    <definedName name="PassaExtenso_21_11_16" localSheetId="9">'MANUTENÇÃO DO CANTEIRO E ACAMP.'!PassaExtenso_21_11_16</definedName>
    <definedName name="PassaExtenso_21_11_16" localSheetId="10">'RELAÇÃO MÃO DE OBRA ORDINÁRIA'!PassaExtenso_21_11_16</definedName>
    <definedName name="PassaExtenso_21_11_16">#REF!</definedName>
    <definedName name="PassaExtenso_21_13" localSheetId="4">'ADM-Resumo'!PassaExtenso_21_13</definedName>
    <definedName name="PassaExtenso_21_13" localSheetId="8">'ADM-Variavel'!PassaExtenso_21_13</definedName>
    <definedName name="PassaExtenso_21_13" localSheetId="7">'ADM-Variavel$'!PassaExtenso_21_13</definedName>
    <definedName name="PassaExtenso_21_13" localSheetId="6">'ADM-Vinculada'!PassaExtenso_21_13</definedName>
    <definedName name="PassaExtenso_21_13" localSheetId="11">'CANTEIRO CONTEINER'!PassaExtenso_21_13</definedName>
    <definedName name="PassaExtenso_21_13" localSheetId="9">'MANUTENÇÃO DO CANTEIRO E ACAMP.'!PassaExtenso_21_13</definedName>
    <definedName name="PassaExtenso_21_13" localSheetId="10">'RELAÇÃO MÃO DE OBRA ORDINÁRIA'!PassaExtenso_21_13</definedName>
    <definedName name="PassaExtenso_21_13">#N/A</definedName>
    <definedName name="PassaExtenso_21_13_16" localSheetId="4">'ADM-Resumo'!PassaExtenso_21_13_16</definedName>
    <definedName name="PassaExtenso_21_13_16" localSheetId="8">'ADM-Variavel'!PassaExtenso_21_13_16</definedName>
    <definedName name="PassaExtenso_21_13_16" localSheetId="7">'ADM-Variavel$'!PassaExtenso_21_13_16</definedName>
    <definedName name="PassaExtenso_21_13_16" localSheetId="6">'ADM-Vinculada'!PassaExtenso_21_13_16</definedName>
    <definedName name="PassaExtenso_21_13_16" localSheetId="11">'CANTEIRO CONTEINER'!PassaExtenso_21_13_16</definedName>
    <definedName name="PassaExtenso_21_13_16" localSheetId="9">'MANUTENÇÃO DO CANTEIRO E ACAMP.'!PassaExtenso_21_13_16</definedName>
    <definedName name="PassaExtenso_21_13_16" localSheetId="10">'RELAÇÃO MÃO DE OBRA ORDINÁRIA'!PassaExtenso_21_13_16</definedName>
    <definedName name="PassaExtenso_21_13_16">#REF!</definedName>
    <definedName name="PassaExtenso_21_16" localSheetId="4">'ADM-Resumo'!PassaExtenso_21_16</definedName>
    <definedName name="PassaExtenso_21_16" localSheetId="8">'ADM-Variavel'!PassaExtenso_21_16</definedName>
    <definedName name="PassaExtenso_21_16" localSheetId="7">'ADM-Variavel$'!PassaExtenso_21_16</definedName>
    <definedName name="PassaExtenso_21_16" localSheetId="6">'ADM-Vinculada'!PassaExtenso_21_16</definedName>
    <definedName name="PassaExtenso_21_16" localSheetId="11">'CANTEIRO CONTEINER'!PassaExtenso_21_16</definedName>
    <definedName name="PassaExtenso_21_16" localSheetId="9">'MANUTENÇÃO DO CANTEIRO E ACAMP.'!PassaExtenso_21_16</definedName>
    <definedName name="PassaExtenso_21_16" localSheetId="10">'RELAÇÃO MÃO DE OBRA ORDINÁRIA'!PassaExtenso_21_16</definedName>
    <definedName name="PassaExtenso_21_16">#REF!</definedName>
    <definedName name="PassaExtenso_21_19" localSheetId="4">'ADM-Resumo'!PassaExtenso_21_19</definedName>
    <definedName name="PassaExtenso_21_19" localSheetId="8">'ADM-Variavel'!PassaExtenso_21_19</definedName>
    <definedName name="PassaExtenso_21_19" localSheetId="7">'ADM-Variavel$'!PassaExtenso_21_19</definedName>
    <definedName name="PassaExtenso_21_19" localSheetId="6">'ADM-Vinculada'!PassaExtenso_21_19</definedName>
    <definedName name="PassaExtenso_21_19" localSheetId="11">'CANTEIRO CONTEINER'!PassaExtenso_21_19</definedName>
    <definedName name="PassaExtenso_21_19" localSheetId="9">'MANUTENÇÃO DO CANTEIRO E ACAMP.'!PassaExtenso_21_19</definedName>
    <definedName name="PassaExtenso_21_19" localSheetId="10">'RELAÇÃO MÃO DE OBRA ORDINÁRIA'!PassaExtenso_21_19</definedName>
    <definedName name="PassaExtenso_21_19">#N/A</definedName>
    <definedName name="PassaExtenso_21_19_16" localSheetId="4">'ADM-Resumo'!PassaExtenso_21_19_16</definedName>
    <definedName name="PassaExtenso_21_19_16" localSheetId="8">'ADM-Variavel'!PassaExtenso_21_19_16</definedName>
    <definedName name="PassaExtenso_21_19_16" localSheetId="7">'ADM-Variavel$'!PassaExtenso_21_19_16</definedName>
    <definedName name="PassaExtenso_21_19_16" localSheetId="6">'ADM-Vinculada'!PassaExtenso_21_19_16</definedName>
    <definedName name="PassaExtenso_21_19_16" localSheetId="11">'CANTEIRO CONTEINER'!PassaExtenso_21_19_16</definedName>
    <definedName name="PassaExtenso_21_19_16" localSheetId="9">'MANUTENÇÃO DO CANTEIRO E ACAMP.'!PassaExtenso_21_19_16</definedName>
    <definedName name="PassaExtenso_21_19_16" localSheetId="10">'RELAÇÃO MÃO DE OBRA ORDINÁRIA'!PassaExtenso_21_19_16</definedName>
    <definedName name="PassaExtenso_21_19_16">#REF!</definedName>
    <definedName name="PassaExtenso_21_2" localSheetId="4">'ADM-Resumo'!PassaExtenso_21_2</definedName>
    <definedName name="PassaExtenso_21_2" localSheetId="8">'ADM-Variavel'!PassaExtenso_21_2</definedName>
    <definedName name="PassaExtenso_21_2" localSheetId="7">'ADM-Variavel$'!PassaExtenso_21_2</definedName>
    <definedName name="PassaExtenso_21_2" localSheetId="6">'ADM-Vinculada'!PassaExtenso_21_2</definedName>
    <definedName name="PassaExtenso_21_2" localSheetId="11">'CANTEIRO CONTEINER'!PassaExtenso_21_2</definedName>
    <definedName name="PassaExtenso_21_2" localSheetId="9">'MANUTENÇÃO DO CANTEIRO E ACAMP.'!PassaExtenso_21_2</definedName>
    <definedName name="PassaExtenso_21_2" localSheetId="10">'RELAÇÃO MÃO DE OBRA ORDINÁRIA'!PassaExtenso_21_2</definedName>
    <definedName name="PassaExtenso_21_2">#N/A</definedName>
    <definedName name="PassaExtenso_21_2_16" localSheetId="4">'ADM-Resumo'!PassaExtenso_21_2_16</definedName>
    <definedName name="PassaExtenso_21_2_16" localSheetId="8">'ADM-Variavel'!PassaExtenso_21_2_16</definedName>
    <definedName name="PassaExtenso_21_2_16" localSheetId="7">'ADM-Variavel$'!PassaExtenso_21_2_16</definedName>
    <definedName name="PassaExtenso_21_2_16" localSheetId="6">'ADM-Vinculada'!PassaExtenso_21_2_16</definedName>
    <definedName name="PassaExtenso_21_2_16" localSheetId="11">'CANTEIRO CONTEINER'!PassaExtenso_21_2_16</definedName>
    <definedName name="PassaExtenso_21_2_16" localSheetId="9">'MANUTENÇÃO DO CANTEIRO E ACAMP.'!PassaExtenso_21_2_16</definedName>
    <definedName name="PassaExtenso_21_2_16" localSheetId="10">'RELAÇÃO MÃO DE OBRA ORDINÁRIA'!PassaExtenso_21_2_16</definedName>
    <definedName name="PassaExtenso_21_2_16">#REF!</definedName>
    <definedName name="PassaExtenso_21_3" localSheetId="4">'ADM-Resumo'!PassaExtenso_21_3</definedName>
    <definedName name="PassaExtenso_21_3" localSheetId="8">'ADM-Variavel'!PassaExtenso_21_3</definedName>
    <definedName name="PassaExtenso_21_3" localSheetId="7">'ADM-Variavel$'!PassaExtenso_21_3</definedName>
    <definedName name="PassaExtenso_21_3" localSheetId="6">'ADM-Vinculada'!PassaExtenso_21_3</definedName>
    <definedName name="PassaExtenso_21_3" localSheetId="11">'CANTEIRO CONTEINER'!PassaExtenso_21_3</definedName>
    <definedName name="PassaExtenso_21_3" localSheetId="9">'MANUTENÇÃO DO CANTEIRO E ACAMP.'!PassaExtenso_21_3</definedName>
    <definedName name="PassaExtenso_21_3" localSheetId="10">'RELAÇÃO MÃO DE OBRA ORDINÁRIA'!PassaExtenso_21_3</definedName>
    <definedName name="PassaExtenso_21_3">#N/A</definedName>
    <definedName name="PassaExtenso_21_3_16" localSheetId="4">'ADM-Resumo'!PassaExtenso_21_3_16</definedName>
    <definedName name="PassaExtenso_21_3_16" localSheetId="8">'ADM-Variavel'!PassaExtenso_21_3_16</definedName>
    <definedName name="PassaExtenso_21_3_16" localSheetId="7">'ADM-Variavel$'!PassaExtenso_21_3_16</definedName>
    <definedName name="PassaExtenso_21_3_16" localSheetId="6">'ADM-Vinculada'!PassaExtenso_21_3_16</definedName>
    <definedName name="PassaExtenso_21_3_16" localSheetId="11">'CANTEIRO CONTEINER'!PassaExtenso_21_3_16</definedName>
    <definedName name="PassaExtenso_21_3_16" localSheetId="9">'MANUTENÇÃO DO CANTEIRO E ACAMP.'!PassaExtenso_21_3_16</definedName>
    <definedName name="PassaExtenso_21_3_16" localSheetId="10">'RELAÇÃO MÃO DE OBRA ORDINÁRIA'!PassaExtenso_21_3_16</definedName>
    <definedName name="PassaExtenso_21_3_16">#REF!</definedName>
    <definedName name="PassaExtenso_21_4" localSheetId="4">'ADM-Resumo'!PassaExtenso_21_4</definedName>
    <definedName name="PassaExtenso_21_4" localSheetId="8">'ADM-Variavel'!PassaExtenso_21_4</definedName>
    <definedName name="PassaExtenso_21_4" localSheetId="7">'ADM-Variavel$'!PassaExtenso_21_4</definedName>
    <definedName name="PassaExtenso_21_4" localSheetId="6">'ADM-Vinculada'!PassaExtenso_21_4</definedName>
    <definedName name="PassaExtenso_21_4" localSheetId="11">'CANTEIRO CONTEINER'!PassaExtenso_21_4</definedName>
    <definedName name="PassaExtenso_21_4" localSheetId="9">'MANUTENÇÃO DO CANTEIRO E ACAMP.'!PassaExtenso_21_4</definedName>
    <definedName name="PassaExtenso_21_4" localSheetId="10">'RELAÇÃO MÃO DE OBRA ORDINÁRIA'!PassaExtenso_21_4</definedName>
    <definedName name="PassaExtenso_21_4">#N/A</definedName>
    <definedName name="PassaExtenso_21_4_16" localSheetId="4">'ADM-Resumo'!PassaExtenso_21_4_16</definedName>
    <definedName name="PassaExtenso_21_4_16" localSheetId="8">'ADM-Variavel'!PassaExtenso_21_4_16</definedName>
    <definedName name="PassaExtenso_21_4_16" localSheetId="7">'ADM-Variavel$'!PassaExtenso_21_4_16</definedName>
    <definedName name="PassaExtenso_21_4_16" localSheetId="6">'ADM-Vinculada'!PassaExtenso_21_4_16</definedName>
    <definedName name="PassaExtenso_21_4_16" localSheetId="11">'CANTEIRO CONTEINER'!PassaExtenso_21_4_16</definedName>
    <definedName name="PassaExtenso_21_4_16" localSheetId="9">'MANUTENÇÃO DO CANTEIRO E ACAMP.'!PassaExtenso_21_4_16</definedName>
    <definedName name="PassaExtenso_21_4_16" localSheetId="10">'RELAÇÃO MÃO DE OBRA ORDINÁRIA'!PassaExtenso_21_4_16</definedName>
    <definedName name="PassaExtenso_21_4_16">#REF!</definedName>
    <definedName name="PassaExtenso_21_4_19" localSheetId="4">'ADM-Resumo'!PassaExtenso_21_4_19</definedName>
    <definedName name="PassaExtenso_21_4_19" localSheetId="8">'ADM-Variavel'!PassaExtenso_21_4_19</definedName>
    <definedName name="PassaExtenso_21_4_19" localSheetId="7">'ADM-Variavel$'!PassaExtenso_21_4_19</definedName>
    <definedName name="PassaExtenso_21_4_19" localSheetId="6">'ADM-Vinculada'!PassaExtenso_21_4_19</definedName>
    <definedName name="PassaExtenso_21_4_19" localSheetId="11">'CANTEIRO CONTEINER'!PassaExtenso_21_4_19</definedName>
    <definedName name="PassaExtenso_21_4_19" localSheetId="9">'MANUTENÇÃO DO CANTEIRO E ACAMP.'!PassaExtenso_21_4_19</definedName>
    <definedName name="PassaExtenso_21_4_19" localSheetId="10">'RELAÇÃO MÃO DE OBRA ORDINÁRIA'!PassaExtenso_21_4_19</definedName>
    <definedName name="PassaExtenso_21_4_19">#N/A</definedName>
    <definedName name="PassaExtenso_21_4_19_16" localSheetId="4">'ADM-Resumo'!PassaExtenso_21_4_19_16</definedName>
    <definedName name="PassaExtenso_21_4_19_16" localSheetId="8">'ADM-Variavel'!PassaExtenso_21_4_19_16</definedName>
    <definedName name="PassaExtenso_21_4_19_16" localSheetId="7">'ADM-Variavel$'!PassaExtenso_21_4_19_16</definedName>
    <definedName name="PassaExtenso_21_4_19_16" localSheetId="6">'ADM-Vinculada'!PassaExtenso_21_4_19_16</definedName>
    <definedName name="PassaExtenso_21_4_19_16" localSheetId="11">'CANTEIRO CONTEINER'!PassaExtenso_21_4_19_16</definedName>
    <definedName name="PassaExtenso_21_4_19_16" localSheetId="9">'MANUTENÇÃO DO CANTEIRO E ACAMP.'!PassaExtenso_21_4_19_16</definedName>
    <definedName name="PassaExtenso_21_4_19_16" localSheetId="10">'RELAÇÃO MÃO DE OBRA ORDINÁRIA'!PassaExtenso_21_4_19_16</definedName>
    <definedName name="PassaExtenso_21_4_19_16">#REF!</definedName>
    <definedName name="PassaExtenso_21_7" localSheetId="4">'ADM-Resumo'!PassaExtenso_21_7</definedName>
    <definedName name="PassaExtenso_21_7" localSheetId="8">'ADM-Variavel'!PassaExtenso_21_7</definedName>
    <definedName name="PassaExtenso_21_7" localSheetId="7">'ADM-Variavel$'!PassaExtenso_21_7</definedName>
    <definedName name="PassaExtenso_21_7" localSheetId="6">'ADM-Vinculada'!PassaExtenso_21_7</definedName>
    <definedName name="PassaExtenso_21_7" localSheetId="11">'CANTEIRO CONTEINER'!PassaExtenso_21_7</definedName>
    <definedName name="PassaExtenso_21_7" localSheetId="9">'MANUTENÇÃO DO CANTEIRO E ACAMP.'!PassaExtenso_21_7</definedName>
    <definedName name="PassaExtenso_21_7" localSheetId="10">'RELAÇÃO MÃO DE OBRA ORDINÁRIA'!PassaExtenso_21_7</definedName>
    <definedName name="PassaExtenso_21_7">#N/A</definedName>
    <definedName name="PassaExtenso_21_7_16" localSheetId="4">'ADM-Resumo'!PassaExtenso_21_7_16</definedName>
    <definedName name="PassaExtenso_21_7_16" localSheetId="8">'ADM-Variavel'!PassaExtenso_21_7_16</definedName>
    <definedName name="PassaExtenso_21_7_16" localSheetId="7">'ADM-Variavel$'!PassaExtenso_21_7_16</definedName>
    <definedName name="PassaExtenso_21_7_16" localSheetId="6">'ADM-Vinculada'!PassaExtenso_21_7_16</definedName>
    <definedName name="PassaExtenso_21_7_16" localSheetId="11">'CANTEIRO CONTEINER'!PassaExtenso_21_7_16</definedName>
    <definedName name="PassaExtenso_21_7_16" localSheetId="9">'MANUTENÇÃO DO CANTEIRO E ACAMP.'!PassaExtenso_21_7_16</definedName>
    <definedName name="PassaExtenso_21_7_16" localSheetId="10">'RELAÇÃO MÃO DE OBRA ORDINÁRIA'!PassaExtenso_21_7_16</definedName>
    <definedName name="PassaExtenso_21_7_16">#REF!</definedName>
    <definedName name="PassaExtenso_25" localSheetId="4">'ADM-Resumo'!PassaExtenso_25</definedName>
    <definedName name="PassaExtenso_25" localSheetId="8">'ADM-Variavel'!PassaExtenso_25</definedName>
    <definedName name="PassaExtenso_25" localSheetId="7">'ADM-Variavel$'!PassaExtenso_25</definedName>
    <definedName name="PassaExtenso_25" localSheetId="6">'ADM-Vinculada'!PassaExtenso_25</definedName>
    <definedName name="PassaExtenso_25" localSheetId="11">'CANTEIRO CONTEINER'!PassaExtenso_25</definedName>
    <definedName name="PassaExtenso_25" localSheetId="9">'MANUTENÇÃO DO CANTEIRO E ACAMP.'!PassaExtenso_25</definedName>
    <definedName name="PassaExtenso_25" localSheetId="10">'RELAÇÃO MÃO DE OBRA ORDINÁRIA'!PassaExtenso_25</definedName>
    <definedName name="PassaExtenso_25">#N/A</definedName>
    <definedName name="PassaExtenso_25_11" localSheetId="4">'ADM-Resumo'!PassaExtenso_25_11</definedName>
    <definedName name="PassaExtenso_25_11" localSheetId="8">'ADM-Variavel'!PassaExtenso_25_11</definedName>
    <definedName name="PassaExtenso_25_11" localSheetId="7">'ADM-Variavel$'!PassaExtenso_25_11</definedName>
    <definedName name="PassaExtenso_25_11" localSheetId="6">'ADM-Vinculada'!PassaExtenso_25_11</definedName>
    <definedName name="PassaExtenso_25_11" localSheetId="11">'CANTEIRO CONTEINER'!PassaExtenso_25_11</definedName>
    <definedName name="PassaExtenso_25_11" localSheetId="9">'MANUTENÇÃO DO CANTEIRO E ACAMP.'!PassaExtenso_25_11</definedName>
    <definedName name="PassaExtenso_25_11" localSheetId="10">'RELAÇÃO MÃO DE OBRA ORDINÁRIA'!PassaExtenso_25_11</definedName>
    <definedName name="PassaExtenso_25_11">#N/A</definedName>
    <definedName name="PassaExtenso_25_11_16" localSheetId="4">'ADM-Resumo'!PassaExtenso_25_11_16</definedName>
    <definedName name="PassaExtenso_25_11_16" localSheetId="8">'ADM-Variavel'!PassaExtenso_25_11_16</definedName>
    <definedName name="PassaExtenso_25_11_16" localSheetId="7">'ADM-Variavel$'!PassaExtenso_25_11_16</definedName>
    <definedName name="PassaExtenso_25_11_16" localSheetId="6">'ADM-Vinculada'!PassaExtenso_25_11_16</definedName>
    <definedName name="PassaExtenso_25_11_16" localSheetId="11">'CANTEIRO CONTEINER'!PassaExtenso_25_11_16</definedName>
    <definedName name="PassaExtenso_25_11_16" localSheetId="9">'MANUTENÇÃO DO CANTEIRO E ACAMP.'!PassaExtenso_25_11_16</definedName>
    <definedName name="PassaExtenso_25_11_16" localSheetId="10">'RELAÇÃO MÃO DE OBRA ORDINÁRIA'!PassaExtenso_25_11_16</definedName>
    <definedName name="PassaExtenso_25_11_16">#REF!</definedName>
    <definedName name="PassaExtenso_25_13" localSheetId="4">'ADM-Resumo'!PassaExtenso_25_13</definedName>
    <definedName name="PassaExtenso_25_13" localSheetId="8">'ADM-Variavel'!PassaExtenso_25_13</definedName>
    <definedName name="PassaExtenso_25_13" localSheetId="7">'ADM-Variavel$'!PassaExtenso_25_13</definedName>
    <definedName name="PassaExtenso_25_13" localSheetId="6">'ADM-Vinculada'!PassaExtenso_25_13</definedName>
    <definedName name="PassaExtenso_25_13" localSheetId="11">'CANTEIRO CONTEINER'!PassaExtenso_25_13</definedName>
    <definedName name="PassaExtenso_25_13" localSheetId="9">'MANUTENÇÃO DO CANTEIRO E ACAMP.'!PassaExtenso_25_13</definedName>
    <definedName name="PassaExtenso_25_13" localSheetId="10">'RELAÇÃO MÃO DE OBRA ORDINÁRIA'!PassaExtenso_25_13</definedName>
    <definedName name="PassaExtenso_25_13">#N/A</definedName>
    <definedName name="PassaExtenso_25_13_16" localSheetId="4">'ADM-Resumo'!PassaExtenso_25_13_16</definedName>
    <definedName name="PassaExtenso_25_13_16" localSheetId="8">'ADM-Variavel'!PassaExtenso_25_13_16</definedName>
    <definedName name="PassaExtenso_25_13_16" localSheetId="7">'ADM-Variavel$'!PassaExtenso_25_13_16</definedName>
    <definedName name="PassaExtenso_25_13_16" localSheetId="6">'ADM-Vinculada'!PassaExtenso_25_13_16</definedName>
    <definedName name="PassaExtenso_25_13_16" localSheetId="11">'CANTEIRO CONTEINER'!PassaExtenso_25_13_16</definedName>
    <definedName name="PassaExtenso_25_13_16" localSheetId="9">'MANUTENÇÃO DO CANTEIRO E ACAMP.'!PassaExtenso_25_13_16</definedName>
    <definedName name="PassaExtenso_25_13_16" localSheetId="10">'RELAÇÃO MÃO DE OBRA ORDINÁRIA'!PassaExtenso_25_13_16</definedName>
    <definedName name="PassaExtenso_25_13_16">#REF!</definedName>
    <definedName name="PassaExtenso_25_16" localSheetId="4">'ADM-Resumo'!PassaExtenso_25_16</definedName>
    <definedName name="PassaExtenso_25_16" localSheetId="8">'ADM-Variavel'!PassaExtenso_25_16</definedName>
    <definedName name="PassaExtenso_25_16" localSheetId="7">'ADM-Variavel$'!PassaExtenso_25_16</definedName>
    <definedName name="PassaExtenso_25_16" localSheetId="6">'ADM-Vinculada'!PassaExtenso_25_16</definedName>
    <definedName name="PassaExtenso_25_16" localSheetId="11">'CANTEIRO CONTEINER'!PassaExtenso_25_16</definedName>
    <definedName name="PassaExtenso_25_16" localSheetId="9">'MANUTENÇÃO DO CANTEIRO E ACAMP.'!PassaExtenso_25_16</definedName>
    <definedName name="PassaExtenso_25_16" localSheetId="10">'RELAÇÃO MÃO DE OBRA ORDINÁRIA'!PassaExtenso_25_16</definedName>
    <definedName name="PassaExtenso_25_16">#REF!</definedName>
    <definedName name="PassaExtenso_25_19" localSheetId="4">'ADM-Resumo'!PassaExtenso_25_19</definedName>
    <definedName name="PassaExtenso_25_19" localSheetId="8">'ADM-Variavel'!PassaExtenso_25_19</definedName>
    <definedName name="PassaExtenso_25_19" localSheetId="7">'ADM-Variavel$'!PassaExtenso_25_19</definedName>
    <definedName name="PassaExtenso_25_19" localSheetId="6">'ADM-Vinculada'!PassaExtenso_25_19</definedName>
    <definedName name="PassaExtenso_25_19" localSheetId="11">'CANTEIRO CONTEINER'!PassaExtenso_25_19</definedName>
    <definedName name="PassaExtenso_25_19" localSheetId="9">'MANUTENÇÃO DO CANTEIRO E ACAMP.'!PassaExtenso_25_19</definedName>
    <definedName name="PassaExtenso_25_19" localSheetId="10">'RELAÇÃO MÃO DE OBRA ORDINÁRIA'!PassaExtenso_25_19</definedName>
    <definedName name="PassaExtenso_25_19">#N/A</definedName>
    <definedName name="PassaExtenso_25_19_16" localSheetId="4">'ADM-Resumo'!PassaExtenso_25_19_16</definedName>
    <definedName name="PassaExtenso_25_19_16" localSheetId="8">'ADM-Variavel'!PassaExtenso_25_19_16</definedName>
    <definedName name="PassaExtenso_25_19_16" localSheetId="7">'ADM-Variavel$'!PassaExtenso_25_19_16</definedName>
    <definedName name="PassaExtenso_25_19_16" localSheetId="6">'ADM-Vinculada'!PassaExtenso_25_19_16</definedName>
    <definedName name="PassaExtenso_25_19_16" localSheetId="11">'CANTEIRO CONTEINER'!PassaExtenso_25_19_16</definedName>
    <definedName name="PassaExtenso_25_19_16" localSheetId="9">'MANUTENÇÃO DO CANTEIRO E ACAMP.'!PassaExtenso_25_19_16</definedName>
    <definedName name="PassaExtenso_25_19_16" localSheetId="10">'RELAÇÃO MÃO DE OBRA ORDINÁRIA'!PassaExtenso_25_19_16</definedName>
    <definedName name="PassaExtenso_25_19_16">#REF!</definedName>
    <definedName name="PassaExtenso_25_2" localSheetId="4">'ADM-Resumo'!PassaExtenso_25_2</definedName>
    <definedName name="PassaExtenso_25_2" localSheetId="8">'ADM-Variavel'!PassaExtenso_25_2</definedName>
    <definedName name="PassaExtenso_25_2" localSheetId="7">'ADM-Variavel$'!PassaExtenso_25_2</definedName>
    <definedName name="PassaExtenso_25_2" localSheetId="6">'ADM-Vinculada'!PassaExtenso_25_2</definedName>
    <definedName name="PassaExtenso_25_2" localSheetId="11">'CANTEIRO CONTEINER'!PassaExtenso_25_2</definedName>
    <definedName name="PassaExtenso_25_2" localSheetId="9">'MANUTENÇÃO DO CANTEIRO E ACAMP.'!PassaExtenso_25_2</definedName>
    <definedName name="PassaExtenso_25_2" localSheetId="10">'RELAÇÃO MÃO DE OBRA ORDINÁRIA'!PassaExtenso_25_2</definedName>
    <definedName name="PassaExtenso_25_2">#N/A</definedName>
    <definedName name="PassaExtenso_25_2_16" localSheetId="4">'ADM-Resumo'!PassaExtenso_25_2_16</definedName>
    <definedName name="PassaExtenso_25_2_16" localSheetId="8">'ADM-Variavel'!PassaExtenso_25_2_16</definedName>
    <definedName name="PassaExtenso_25_2_16" localSheetId="7">'ADM-Variavel$'!PassaExtenso_25_2_16</definedName>
    <definedName name="PassaExtenso_25_2_16" localSheetId="6">'ADM-Vinculada'!PassaExtenso_25_2_16</definedName>
    <definedName name="PassaExtenso_25_2_16" localSheetId="11">'CANTEIRO CONTEINER'!PassaExtenso_25_2_16</definedName>
    <definedName name="PassaExtenso_25_2_16" localSheetId="9">'MANUTENÇÃO DO CANTEIRO E ACAMP.'!PassaExtenso_25_2_16</definedName>
    <definedName name="PassaExtenso_25_2_16" localSheetId="10">'RELAÇÃO MÃO DE OBRA ORDINÁRIA'!PassaExtenso_25_2_16</definedName>
    <definedName name="PassaExtenso_25_2_16">#REF!</definedName>
    <definedName name="PassaExtenso_25_3" localSheetId="4">'ADM-Resumo'!PassaExtenso_25_3</definedName>
    <definedName name="PassaExtenso_25_3" localSheetId="8">'ADM-Variavel'!PassaExtenso_25_3</definedName>
    <definedName name="PassaExtenso_25_3" localSheetId="7">'ADM-Variavel$'!PassaExtenso_25_3</definedName>
    <definedName name="PassaExtenso_25_3" localSheetId="6">'ADM-Vinculada'!PassaExtenso_25_3</definedName>
    <definedName name="PassaExtenso_25_3" localSheetId="11">'CANTEIRO CONTEINER'!PassaExtenso_25_3</definedName>
    <definedName name="PassaExtenso_25_3" localSheetId="9">'MANUTENÇÃO DO CANTEIRO E ACAMP.'!PassaExtenso_25_3</definedName>
    <definedName name="PassaExtenso_25_3" localSheetId="10">'RELAÇÃO MÃO DE OBRA ORDINÁRIA'!PassaExtenso_25_3</definedName>
    <definedName name="PassaExtenso_25_3">#N/A</definedName>
    <definedName name="PassaExtenso_25_3_16" localSheetId="4">'ADM-Resumo'!PassaExtenso_25_3_16</definedName>
    <definedName name="PassaExtenso_25_3_16" localSheetId="8">'ADM-Variavel'!PassaExtenso_25_3_16</definedName>
    <definedName name="PassaExtenso_25_3_16" localSheetId="7">'ADM-Variavel$'!PassaExtenso_25_3_16</definedName>
    <definedName name="PassaExtenso_25_3_16" localSheetId="6">'ADM-Vinculada'!PassaExtenso_25_3_16</definedName>
    <definedName name="PassaExtenso_25_3_16" localSheetId="11">'CANTEIRO CONTEINER'!PassaExtenso_25_3_16</definedName>
    <definedName name="PassaExtenso_25_3_16" localSheetId="9">'MANUTENÇÃO DO CANTEIRO E ACAMP.'!PassaExtenso_25_3_16</definedName>
    <definedName name="PassaExtenso_25_3_16" localSheetId="10">'RELAÇÃO MÃO DE OBRA ORDINÁRIA'!PassaExtenso_25_3_16</definedName>
    <definedName name="PassaExtenso_25_3_16">#REF!</definedName>
    <definedName name="PassaExtenso_25_4" localSheetId="4">'ADM-Resumo'!PassaExtenso_25_4</definedName>
    <definedName name="PassaExtenso_25_4" localSheetId="8">'ADM-Variavel'!PassaExtenso_25_4</definedName>
    <definedName name="PassaExtenso_25_4" localSheetId="7">'ADM-Variavel$'!PassaExtenso_25_4</definedName>
    <definedName name="PassaExtenso_25_4" localSheetId="6">'ADM-Vinculada'!PassaExtenso_25_4</definedName>
    <definedName name="PassaExtenso_25_4" localSheetId="11">'CANTEIRO CONTEINER'!PassaExtenso_25_4</definedName>
    <definedName name="PassaExtenso_25_4" localSheetId="9">'MANUTENÇÃO DO CANTEIRO E ACAMP.'!PassaExtenso_25_4</definedName>
    <definedName name="PassaExtenso_25_4" localSheetId="10">'RELAÇÃO MÃO DE OBRA ORDINÁRIA'!PassaExtenso_25_4</definedName>
    <definedName name="PassaExtenso_25_4">#N/A</definedName>
    <definedName name="PassaExtenso_25_4_16" localSheetId="4">'ADM-Resumo'!PassaExtenso_25_4_16</definedName>
    <definedName name="PassaExtenso_25_4_16" localSheetId="8">'ADM-Variavel'!PassaExtenso_25_4_16</definedName>
    <definedName name="PassaExtenso_25_4_16" localSheetId="7">'ADM-Variavel$'!PassaExtenso_25_4_16</definedName>
    <definedName name="PassaExtenso_25_4_16" localSheetId="6">'ADM-Vinculada'!PassaExtenso_25_4_16</definedName>
    <definedName name="PassaExtenso_25_4_16" localSheetId="11">'CANTEIRO CONTEINER'!PassaExtenso_25_4_16</definedName>
    <definedName name="PassaExtenso_25_4_16" localSheetId="9">'MANUTENÇÃO DO CANTEIRO E ACAMP.'!PassaExtenso_25_4_16</definedName>
    <definedName name="PassaExtenso_25_4_16" localSheetId="10">'RELAÇÃO MÃO DE OBRA ORDINÁRIA'!PassaExtenso_25_4_16</definedName>
    <definedName name="PassaExtenso_25_4_16">#REF!</definedName>
    <definedName name="PassaExtenso_25_4_19" localSheetId="4">'ADM-Resumo'!PassaExtenso_25_4_19</definedName>
    <definedName name="PassaExtenso_25_4_19" localSheetId="8">'ADM-Variavel'!PassaExtenso_25_4_19</definedName>
    <definedName name="PassaExtenso_25_4_19" localSheetId="7">'ADM-Variavel$'!PassaExtenso_25_4_19</definedName>
    <definedName name="PassaExtenso_25_4_19" localSheetId="6">'ADM-Vinculada'!PassaExtenso_25_4_19</definedName>
    <definedName name="PassaExtenso_25_4_19" localSheetId="11">'CANTEIRO CONTEINER'!PassaExtenso_25_4_19</definedName>
    <definedName name="PassaExtenso_25_4_19" localSheetId="9">'MANUTENÇÃO DO CANTEIRO E ACAMP.'!PassaExtenso_25_4_19</definedName>
    <definedName name="PassaExtenso_25_4_19" localSheetId="10">'RELAÇÃO MÃO DE OBRA ORDINÁRIA'!PassaExtenso_25_4_19</definedName>
    <definedName name="PassaExtenso_25_4_19">#N/A</definedName>
    <definedName name="PassaExtenso_25_4_19_16" localSheetId="4">'ADM-Resumo'!PassaExtenso_25_4_19_16</definedName>
    <definedName name="PassaExtenso_25_4_19_16" localSheetId="8">'ADM-Variavel'!PassaExtenso_25_4_19_16</definedName>
    <definedName name="PassaExtenso_25_4_19_16" localSheetId="7">'ADM-Variavel$'!PassaExtenso_25_4_19_16</definedName>
    <definedName name="PassaExtenso_25_4_19_16" localSheetId="6">'ADM-Vinculada'!PassaExtenso_25_4_19_16</definedName>
    <definedName name="PassaExtenso_25_4_19_16" localSheetId="11">'CANTEIRO CONTEINER'!PassaExtenso_25_4_19_16</definedName>
    <definedName name="PassaExtenso_25_4_19_16" localSheetId="9">'MANUTENÇÃO DO CANTEIRO E ACAMP.'!PassaExtenso_25_4_19_16</definedName>
    <definedName name="PassaExtenso_25_4_19_16" localSheetId="10">'RELAÇÃO MÃO DE OBRA ORDINÁRIA'!PassaExtenso_25_4_19_16</definedName>
    <definedName name="PassaExtenso_25_4_19_16">#REF!</definedName>
    <definedName name="PassaExtenso_25_7" localSheetId="4">'ADM-Resumo'!PassaExtenso_25_7</definedName>
    <definedName name="PassaExtenso_25_7" localSheetId="8">'ADM-Variavel'!PassaExtenso_25_7</definedName>
    <definedName name="PassaExtenso_25_7" localSheetId="7">'ADM-Variavel$'!PassaExtenso_25_7</definedName>
    <definedName name="PassaExtenso_25_7" localSheetId="6">'ADM-Vinculada'!PassaExtenso_25_7</definedName>
    <definedName name="PassaExtenso_25_7" localSheetId="11">'CANTEIRO CONTEINER'!PassaExtenso_25_7</definedName>
    <definedName name="PassaExtenso_25_7" localSheetId="9">'MANUTENÇÃO DO CANTEIRO E ACAMP.'!PassaExtenso_25_7</definedName>
    <definedName name="PassaExtenso_25_7" localSheetId="10">'RELAÇÃO MÃO DE OBRA ORDINÁRIA'!PassaExtenso_25_7</definedName>
    <definedName name="PassaExtenso_25_7">#N/A</definedName>
    <definedName name="PassaExtenso_25_7_16" localSheetId="4">'ADM-Resumo'!PassaExtenso_25_7_16</definedName>
    <definedName name="PassaExtenso_25_7_16" localSheetId="8">'ADM-Variavel'!PassaExtenso_25_7_16</definedName>
    <definedName name="PassaExtenso_25_7_16" localSheetId="7">'ADM-Variavel$'!PassaExtenso_25_7_16</definedName>
    <definedName name="PassaExtenso_25_7_16" localSheetId="6">'ADM-Vinculada'!PassaExtenso_25_7_16</definedName>
    <definedName name="PassaExtenso_25_7_16" localSheetId="11">'CANTEIRO CONTEINER'!PassaExtenso_25_7_16</definedName>
    <definedName name="PassaExtenso_25_7_16" localSheetId="9">'MANUTENÇÃO DO CANTEIRO E ACAMP.'!PassaExtenso_25_7_16</definedName>
    <definedName name="PassaExtenso_25_7_16" localSheetId="10">'RELAÇÃO MÃO DE OBRA ORDINÁRIA'!PassaExtenso_25_7_16</definedName>
    <definedName name="PassaExtenso_25_7_16">#REF!</definedName>
    <definedName name="PassaExtenso_27">#N/A</definedName>
    <definedName name="PassaExtenso_29">#N/A</definedName>
    <definedName name="PassaExtenso_34" localSheetId="4">'ADM-Resumo'!PassaExtenso_34</definedName>
    <definedName name="PassaExtenso_34" localSheetId="8">'ADM-Variavel'!PassaExtenso_34</definedName>
    <definedName name="PassaExtenso_34" localSheetId="7">'ADM-Variavel$'!PassaExtenso_34</definedName>
    <definedName name="PassaExtenso_34" localSheetId="6">'ADM-Vinculada'!PassaExtenso_34</definedName>
    <definedName name="PassaExtenso_34" localSheetId="11">'CANTEIRO CONTEINER'!PassaExtenso_34</definedName>
    <definedName name="PassaExtenso_34" localSheetId="9">'MANUTENÇÃO DO CANTEIRO E ACAMP.'!PassaExtenso_34</definedName>
    <definedName name="PassaExtenso_34" localSheetId="10">'RELAÇÃO MÃO DE OBRA ORDINÁRIA'!PassaExtenso_34</definedName>
    <definedName name="PassaExtenso_34">#N/A</definedName>
    <definedName name="PassaExtenso_34_11" localSheetId="4">'ADM-Resumo'!PassaExtenso_34_11</definedName>
    <definedName name="PassaExtenso_34_11" localSheetId="8">'ADM-Variavel'!PassaExtenso_34_11</definedName>
    <definedName name="PassaExtenso_34_11" localSheetId="7">'ADM-Variavel$'!PassaExtenso_34_11</definedName>
    <definedName name="PassaExtenso_34_11" localSheetId="6">'ADM-Vinculada'!PassaExtenso_34_11</definedName>
    <definedName name="PassaExtenso_34_11" localSheetId="11">'CANTEIRO CONTEINER'!PassaExtenso_34_11</definedName>
    <definedName name="PassaExtenso_34_11" localSheetId="9">'MANUTENÇÃO DO CANTEIRO E ACAMP.'!PassaExtenso_34_11</definedName>
    <definedName name="PassaExtenso_34_11" localSheetId="10">'RELAÇÃO MÃO DE OBRA ORDINÁRIA'!PassaExtenso_34_11</definedName>
    <definedName name="PassaExtenso_34_11">#N/A</definedName>
    <definedName name="PassaExtenso_34_11_16" localSheetId="4">'ADM-Resumo'!PassaExtenso_34_11_16</definedName>
    <definedName name="PassaExtenso_34_11_16" localSheetId="8">'ADM-Variavel'!PassaExtenso_34_11_16</definedName>
    <definedName name="PassaExtenso_34_11_16" localSheetId="7">'ADM-Variavel$'!PassaExtenso_34_11_16</definedName>
    <definedName name="PassaExtenso_34_11_16" localSheetId="6">'ADM-Vinculada'!PassaExtenso_34_11_16</definedName>
    <definedName name="PassaExtenso_34_11_16" localSheetId="11">'CANTEIRO CONTEINER'!PassaExtenso_34_11_16</definedName>
    <definedName name="PassaExtenso_34_11_16" localSheetId="9">'MANUTENÇÃO DO CANTEIRO E ACAMP.'!PassaExtenso_34_11_16</definedName>
    <definedName name="PassaExtenso_34_11_16" localSheetId="10">'RELAÇÃO MÃO DE OBRA ORDINÁRIA'!PassaExtenso_34_11_16</definedName>
    <definedName name="PassaExtenso_34_11_16">#REF!</definedName>
    <definedName name="PassaExtenso_34_13" localSheetId="4">'ADM-Resumo'!PassaExtenso_34_13</definedName>
    <definedName name="PassaExtenso_34_13" localSheetId="8">'ADM-Variavel'!PassaExtenso_34_13</definedName>
    <definedName name="PassaExtenso_34_13" localSheetId="7">'ADM-Variavel$'!PassaExtenso_34_13</definedName>
    <definedName name="PassaExtenso_34_13" localSheetId="6">'ADM-Vinculada'!PassaExtenso_34_13</definedName>
    <definedName name="PassaExtenso_34_13" localSheetId="11">'CANTEIRO CONTEINER'!PassaExtenso_34_13</definedName>
    <definedName name="PassaExtenso_34_13" localSheetId="9">'MANUTENÇÃO DO CANTEIRO E ACAMP.'!PassaExtenso_34_13</definedName>
    <definedName name="PassaExtenso_34_13" localSheetId="10">'RELAÇÃO MÃO DE OBRA ORDINÁRIA'!PassaExtenso_34_13</definedName>
    <definedName name="PassaExtenso_34_13">#N/A</definedName>
    <definedName name="PassaExtenso_34_13_16" localSheetId="4">'ADM-Resumo'!PassaExtenso_34_13_16</definedName>
    <definedName name="PassaExtenso_34_13_16" localSheetId="8">'ADM-Variavel'!PassaExtenso_34_13_16</definedName>
    <definedName name="PassaExtenso_34_13_16" localSheetId="7">'ADM-Variavel$'!PassaExtenso_34_13_16</definedName>
    <definedName name="PassaExtenso_34_13_16" localSheetId="6">'ADM-Vinculada'!PassaExtenso_34_13_16</definedName>
    <definedName name="PassaExtenso_34_13_16" localSheetId="11">'CANTEIRO CONTEINER'!PassaExtenso_34_13_16</definedName>
    <definedName name="PassaExtenso_34_13_16" localSheetId="9">'MANUTENÇÃO DO CANTEIRO E ACAMP.'!PassaExtenso_34_13_16</definedName>
    <definedName name="PassaExtenso_34_13_16" localSheetId="10">'RELAÇÃO MÃO DE OBRA ORDINÁRIA'!PassaExtenso_34_13_16</definedName>
    <definedName name="PassaExtenso_34_13_16">#REF!</definedName>
    <definedName name="PassaExtenso_34_16" localSheetId="4">'ADM-Resumo'!PassaExtenso_34_16</definedName>
    <definedName name="PassaExtenso_34_16" localSheetId="8">'ADM-Variavel'!PassaExtenso_34_16</definedName>
    <definedName name="PassaExtenso_34_16" localSheetId="7">'ADM-Variavel$'!PassaExtenso_34_16</definedName>
    <definedName name="PassaExtenso_34_16" localSheetId="6">'ADM-Vinculada'!PassaExtenso_34_16</definedName>
    <definedName name="PassaExtenso_34_16" localSheetId="11">'CANTEIRO CONTEINER'!PassaExtenso_34_16</definedName>
    <definedName name="PassaExtenso_34_16" localSheetId="9">'MANUTENÇÃO DO CANTEIRO E ACAMP.'!PassaExtenso_34_16</definedName>
    <definedName name="PassaExtenso_34_16" localSheetId="10">'RELAÇÃO MÃO DE OBRA ORDINÁRIA'!PassaExtenso_34_16</definedName>
    <definedName name="PassaExtenso_34_16">#REF!</definedName>
    <definedName name="PassaExtenso_34_19" localSheetId="4">'ADM-Resumo'!PassaExtenso_34_19</definedName>
    <definedName name="PassaExtenso_34_19" localSheetId="8">'ADM-Variavel'!PassaExtenso_34_19</definedName>
    <definedName name="PassaExtenso_34_19" localSheetId="7">'ADM-Variavel$'!PassaExtenso_34_19</definedName>
    <definedName name="PassaExtenso_34_19" localSheetId="6">'ADM-Vinculada'!PassaExtenso_34_19</definedName>
    <definedName name="PassaExtenso_34_19" localSheetId="11">'CANTEIRO CONTEINER'!PassaExtenso_34_19</definedName>
    <definedName name="PassaExtenso_34_19" localSheetId="9">'MANUTENÇÃO DO CANTEIRO E ACAMP.'!PassaExtenso_34_19</definedName>
    <definedName name="PassaExtenso_34_19" localSheetId="10">'RELAÇÃO MÃO DE OBRA ORDINÁRIA'!PassaExtenso_34_19</definedName>
    <definedName name="PassaExtenso_34_19">#N/A</definedName>
    <definedName name="PassaExtenso_34_19_16" localSheetId="4">'ADM-Resumo'!PassaExtenso_34_19_16</definedName>
    <definedName name="PassaExtenso_34_19_16" localSheetId="8">'ADM-Variavel'!PassaExtenso_34_19_16</definedName>
    <definedName name="PassaExtenso_34_19_16" localSheetId="7">'ADM-Variavel$'!PassaExtenso_34_19_16</definedName>
    <definedName name="PassaExtenso_34_19_16" localSheetId="6">'ADM-Vinculada'!PassaExtenso_34_19_16</definedName>
    <definedName name="PassaExtenso_34_19_16" localSheetId="11">'CANTEIRO CONTEINER'!PassaExtenso_34_19_16</definedName>
    <definedName name="PassaExtenso_34_19_16" localSheetId="9">'MANUTENÇÃO DO CANTEIRO E ACAMP.'!PassaExtenso_34_19_16</definedName>
    <definedName name="PassaExtenso_34_19_16" localSheetId="10">'RELAÇÃO MÃO DE OBRA ORDINÁRIA'!PassaExtenso_34_19_16</definedName>
    <definedName name="PassaExtenso_34_19_16">#REF!</definedName>
    <definedName name="PassaExtenso_34_2" localSheetId="4">'ADM-Resumo'!PassaExtenso_34_2</definedName>
    <definedName name="PassaExtenso_34_2" localSheetId="8">'ADM-Variavel'!PassaExtenso_34_2</definedName>
    <definedName name="PassaExtenso_34_2" localSheetId="7">'ADM-Variavel$'!PassaExtenso_34_2</definedName>
    <definedName name="PassaExtenso_34_2" localSheetId="6">'ADM-Vinculada'!PassaExtenso_34_2</definedName>
    <definedName name="PassaExtenso_34_2" localSheetId="11">'CANTEIRO CONTEINER'!PassaExtenso_34_2</definedName>
    <definedName name="PassaExtenso_34_2" localSheetId="9">'MANUTENÇÃO DO CANTEIRO E ACAMP.'!PassaExtenso_34_2</definedName>
    <definedName name="PassaExtenso_34_2" localSheetId="10">'RELAÇÃO MÃO DE OBRA ORDINÁRIA'!PassaExtenso_34_2</definedName>
    <definedName name="PassaExtenso_34_2">#N/A</definedName>
    <definedName name="PassaExtenso_34_2_16" localSheetId="4">'ADM-Resumo'!PassaExtenso_34_2_16</definedName>
    <definedName name="PassaExtenso_34_2_16" localSheetId="8">'ADM-Variavel'!PassaExtenso_34_2_16</definedName>
    <definedName name="PassaExtenso_34_2_16" localSheetId="7">'ADM-Variavel$'!PassaExtenso_34_2_16</definedName>
    <definedName name="PassaExtenso_34_2_16" localSheetId="6">'ADM-Vinculada'!PassaExtenso_34_2_16</definedName>
    <definedName name="PassaExtenso_34_2_16" localSheetId="11">'CANTEIRO CONTEINER'!PassaExtenso_34_2_16</definedName>
    <definedName name="PassaExtenso_34_2_16" localSheetId="9">'MANUTENÇÃO DO CANTEIRO E ACAMP.'!PassaExtenso_34_2_16</definedName>
    <definedName name="PassaExtenso_34_2_16" localSheetId="10">'RELAÇÃO MÃO DE OBRA ORDINÁRIA'!PassaExtenso_34_2_16</definedName>
    <definedName name="PassaExtenso_34_2_16">#REF!</definedName>
    <definedName name="PassaExtenso_34_3" localSheetId="4">'ADM-Resumo'!PassaExtenso_34_3</definedName>
    <definedName name="PassaExtenso_34_3" localSheetId="8">'ADM-Variavel'!PassaExtenso_34_3</definedName>
    <definedName name="PassaExtenso_34_3" localSheetId="7">'ADM-Variavel$'!PassaExtenso_34_3</definedName>
    <definedName name="PassaExtenso_34_3" localSheetId="6">'ADM-Vinculada'!PassaExtenso_34_3</definedName>
    <definedName name="PassaExtenso_34_3" localSheetId="11">'CANTEIRO CONTEINER'!PassaExtenso_34_3</definedName>
    <definedName name="PassaExtenso_34_3" localSheetId="9">'MANUTENÇÃO DO CANTEIRO E ACAMP.'!PassaExtenso_34_3</definedName>
    <definedName name="PassaExtenso_34_3" localSheetId="10">'RELAÇÃO MÃO DE OBRA ORDINÁRIA'!PassaExtenso_34_3</definedName>
    <definedName name="PassaExtenso_34_3">#N/A</definedName>
    <definedName name="PassaExtenso_34_3_16" localSheetId="4">'ADM-Resumo'!PassaExtenso_34_3_16</definedName>
    <definedName name="PassaExtenso_34_3_16" localSheetId="8">'ADM-Variavel'!PassaExtenso_34_3_16</definedName>
    <definedName name="PassaExtenso_34_3_16" localSheetId="7">'ADM-Variavel$'!PassaExtenso_34_3_16</definedName>
    <definedName name="PassaExtenso_34_3_16" localSheetId="6">'ADM-Vinculada'!PassaExtenso_34_3_16</definedName>
    <definedName name="PassaExtenso_34_3_16" localSheetId="11">'CANTEIRO CONTEINER'!PassaExtenso_34_3_16</definedName>
    <definedName name="PassaExtenso_34_3_16" localSheetId="9">'MANUTENÇÃO DO CANTEIRO E ACAMP.'!PassaExtenso_34_3_16</definedName>
    <definedName name="PassaExtenso_34_3_16" localSheetId="10">'RELAÇÃO MÃO DE OBRA ORDINÁRIA'!PassaExtenso_34_3_16</definedName>
    <definedName name="PassaExtenso_34_3_16">#REF!</definedName>
    <definedName name="PassaExtenso_34_4" localSheetId="4">'ADM-Resumo'!PassaExtenso_34_4</definedName>
    <definedName name="PassaExtenso_34_4" localSheetId="8">'ADM-Variavel'!PassaExtenso_34_4</definedName>
    <definedName name="PassaExtenso_34_4" localSheetId="7">'ADM-Variavel$'!PassaExtenso_34_4</definedName>
    <definedName name="PassaExtenso_34_4" localSheetId="6">'ADM-Vinculada'!PassaExtenso_34_4</definedName>
    <definedName name="PassaExtenso_34_4" localSheetId="11">'CANTEIRO CONTEINER'!PassaExtenso_34_4</definedName>
    <definedName name="PassaExtenso_34_4" localSheetId="9">'MANUTENÇÃO DO CANTEIRO E ACAMP.'!PassaExtenso_34_4</definedName>
    <definedName name="PassaExtenso_34_4" localSheetId="10">'RELAÇÃO MÃO DE OBRA ORDINÁRIA'!PassaExtenso_34_4</definedName>
    <definedName name="PassaExtenso_34_4">#N/A</definedName>
    <definedName name="PassaExtenso_34_4_16" localSheetId="4">'ADM-Resumo'!PassaExtenso_34_4_16</definedName>
    <definedName name="PassaExtenso_34_4_16" localSheetId="8">'ADM-Variavel'!PassaExtenso_34_4_16</definedName>
    <definedName name="PassaExtenso_34_4_16" localSheetId="7">'ADM-Variavel$'!PassaExtenso_34_4_16</definedName>
    <definedName name="PassaExtenso_34_4_16" localSheetId="6">'ADM-Vinculada'!PassaExtenso_34_4_16</definedName>
    <definedName name="PassaExtenso_34_4_16" localSheetId="11">'CANTEIRO CONTEINER'!PassaExtenso_34_4_16</definedName>
    <definedName name="PassaExtenso_34_4_16" localSheetId="9">'MANUTENÇÃO DO CANTEIRO E ACAMP.'!PassaExtenso_34_4_16</definedName>
    <definedName name="PassaExtenso_34_4_16" localSheetId="10">'RELAÇÃO MÃO DE OBRA ORDINÁRIA'!PassaExtenso_34_4_16</definedName>
    <definedName name="PassaExtenso_34_4_16">#REF!</definedName>
    <definedName name="PassaExtenso_34_4_19" localSheetId="4">'ADM-Resumo'!PassaExtenso_34_4_19</definedName>
    <definedName name="PassaExtenso_34_4_19" localSheetId="8">'ADM-Variavel'!PassaExtenso_34_4_19</definedName>
    <definedName name="PassaExtenso_34_4_19" localSheetId="7">'ADM-Variavel$'!PassaExtenso_34_4_19</definedName>
    <definedName name="PassaExtenso_34_4_19" localSheetId="6">'ADM-Vinculada'!PassaExtenso_34_4_19</definedName>
    <definedName name="PassaExtenso_34_4_19" localSheetId="11">'CANTEIRO CONTEINER'!PassaExtenso_34_4_19</definedName>
    <definedName name="PassaExtenso_34_4_19" localSheetId="9">'MANUTENÇÃO DO CANTEIRO E ACAMP.'!PassaExtenso_34_4_19</definedName>
    <definedName name="PassaExtenso_34_4_19" localSheetId="10">'RELAÇÃO MÃO DE OBRA ORDINÁRIA'!PassaExtenso_34_4_19</definedName>
    <definedName name="PassaExtenso_34_4_19">#N/A</definedName>
    <definedName name="PassaExtenso_34_4_19_16" localSheetId="4">'ADM-Resumo'!PassaExtenso_34_4_19_16</definedName>
    <definedName name="PassaExtenso_34_4_19_16" localSheetId="8">'ADM-Variavel'!PassaExtenso_34_4_19_16</definedName>
    <definedName name="PassaExtenso_34_4_19_16" localSheetId="7">'ADM-Variavel$'!PassaExtenso_34_4_19_16</definedName>
    <definedName name="PassaExtenso_34_4_19_16" localSheetId="6">'ADM-Vinculada'!PassaExtenso_34_4_19_16</definedName>
    <definedName name="PassaExtenso_34_4_19_16" localSheetId="11">'CANTEIRO CONTEINER'!PassaExtenso_34_4_19_16</definedName>
    <definedName name="PassaExtenso_34_4_19_16" localSheetId="9">'MANUTENÇÃO DO CANTEIRO E ACAMP.'!PassaExtenso_34_4_19_16</definedName>
    <definedName name="PassaExtenso_34_4_19_16" localSheetId="10">'RELAÇÃO MÃO DE OBRA ORDINÁRIA'!PassaExtenso_34_4_19_16</definedName>
    <definedName name="PassaExtenso_34_4_19_16">#REF!</definedName>
    <definedName name="PassaExtenso_34_7" localSheetId="4">'ADM-Resumo'!PassaExtenso_34_7</definedName>
    <definedName name="PassaExtenso_34_7" localSheetId="8">'ADM-Variavel'!PassaExtenso_34_7</definedName>
    <definedName name="PassaExtenso_34_7" localSheetId="7">'ADM-Variavel$'!PassaExtenso_34_7</definedName>
    <definedName name="PassaExtenso_34_7" localSheetId="6">'ADM-Vinculada'!PassaExtenso_34_7</definedName>
    <definedName name="PassaExtenso_34_7" localSheetId="11">'CANTEIRO CONTEINER'!PassaExtenso_34_7</definedName>
    <definedName name="PassaExtenso_34_7" localSheetId="9">'MANUTENÇÃO DO CANTEIRO E ACAMP.'!PassaExtenso_34_7</definedName>
    <definedName name="PassaExtenso_34_7" localSheetId="10">'RELAÇÃO MÃO DE OBRA ORDINÁRIA'!PassaExtenso_34_7</definedName>
    <definedName name="PassaExtenso_34_7">#N/A</definedName>
    <definedName name="PassaExtenso_34_7_16" localSheetId="4">'ADM-Resumo'!PassaExtenso_34_7_16</definedName>
    <definedName name="PassaExtenso_34_7_16" localSheetId="8">'ADM-Variavel'!PassaExtenso_34_7_16</definedName>
    <definedName name="PassaExtenso_34_7_16" localSheetId="7">'ADM-Variavel$'!PassaExtenso_34_7_16</definedName>
    <definedName name="PassaExtenso_34_7_16" localSheetId="6">'ADM-Vinculada'!PassaExtenso_34_7_16</definedName>
    <definedName name="PassaExtenso_34_7_16" localSheetId="11">'CANTEIRO CONTEINER'!PassaExtenso_34_7_16</definedName>
    <definedName name="PassaExtenso_34_7_16" localSheetId="9">'MANUTENÇÃO DO CANTEIRO E ACAMP.'!PassaExtenso_34_7_16</definedName>
    <definedName name="PassaExtenso_34_7_16" localSheetId="10">'RELAÇÃO MÃO DE OBRA ORDINÁRIA'!PassaExtenso_34_7_16</definedName>
    <definedName name="PassaExtenso_34_7_16">#REF!</definedName>
    <definedName name="PassaExtenso_38" localSheetId="4">'ADM-Resumo'!PassaExtenso_38</definedName>
    <definedName name="PassaExtenso_38" localSheetId="8">'ADM-Variavel'!PassaExtenso_38</definedName>
    <definedName name="PassaExtenso_38" localSheetId="7">'ADM-Variavel$'!PassaExtenso_38</definedName>
    <definedName name="PassaExtenso_38" localSheetId="6">'ADM-Vinculada'!PassaExtenso_38</definedName>
    <definedName name="PassaExtenso_38" localSheetId="11">'CANTEIRO CONTEINER'!PassaExtenso_38</definedName>
    <definedName name="PassaExtenso_38" localSheetId="9">'MANUTENÇÃO DO CANTEIRO E ACAMP.'!PassaExtenso_38</definedName>
    <definedName name="PassaExtenso_38" localSheetId="10">'RELAÇÃO MÃO DE OBRA ORDINÁRIA'!PassaExtenso_38</definedName>
    <definedName name="PassaExtenso_38">#N/A</definedName>
    <definedName name="PassaExtenso_38_11" localSheetId="4">'ADM-Resumo'!PassaExtenso_38_11</definedName>
    <definedName name="PassaExtenso_38_11" localSheetId="8">'ADM-Variavel'!PassaExtenso_38_11</definedName>
    <definedName name="PassaExtenso_38_11" localSheetId="7">'ADM-Variavel$'!PassaExtenso_38_11</definedName>
    <definedName name="PassaExtenso_38_11" localSheetId="6">'ADM-Vinculada'!PassaExtenso_38_11</definedName>
    <definedName name="PassaExtenso_38_11" localSheetId="11">'CANTEIRO CONTEINER'!PassaExtenso_38_11</definedName>
    <definedName name="PassaExtenso_38_11" localSheetId="9">'MANUTENÇÃO DO CANTEIRO E ACAMP.'!PassaExtenso_38_11</definedName>
    <definedName name="PassaExtenso_38_11" localSheetId="10">'RELAÇÃO MÃO DE OBRA ORDINÁRIA'!PassaExtenso_38_11</definedName>
    <definedName name="PassaExtenso_38_11">#N/A</definedName>
    <definedName name="PassaExtenso_38_11_16" localSheetId="4">'ADM-Resumo'!PassaExtenso_38_11_16</definedName>
    <definedName name="PassaExtenso_38_11_16" localSheetId="8">'ADM-Variavel'!PassaExtenso_38_11_16</definedName>
    <definedName name="PassaExtenso_38_11_16" localSheetId="7">'ADM-Variavel$'!PassaExtenso_38_11_16</definedName>
    <definedName name="PassaExtenso_38_11_16" localSheetId="6">'ADM-Vinculada'!PassaExtenso_38_11_16</definedName>
    <definedName name="PassaExtenso_38_11_16" localSheetId="11">'CANTEIRO CONTEINER'!PassaExtenso_38_11_16</definedName>
    <definedName name="PassaExtenso_38_11_16" localSheetId="9">'MANUTENÇÃO DO CANTEIRO E ACAMP.'!PassaExtenso_38_11_16</definedName>
    <definedName name="PassaExtenso_38_11_16" localSheetId="10">'RELAÇÃO MÃO DE OBRA ORDINÁRIA'!PassaExtenso_38_11_16</definedName>
    <definedName name="PassaExtenso_38_11_16">#REF!</definedName>
    <definedName name="PassaExtenso_38_13" localSheetId="4">'ADM-Resumo'!PassaExtenso_38_13</definedName>
    <definedName name="PassaExtenso_38_13" localSheetId="8">'ADM-Variavel'!PassaExtenso_38_13</definedName>
    <definedName name="PassaExtenso_38_13" localSheetId="7">'ADM-Variavel$'!PassaExtenso_38_13</definedName>
    <definedName name="PassaExtenso_38_13" localSheetId="6">'ADM-Vinculada'!PassaExtenso_38_13</definedName>
    <definedName name="PassaExtenso_38_13" localSheetId="11">'CANTEIRO CONTEINER'!PassaExtenso_38_13</definedName>
    <definedName name="PassaExtenso_38_13" localSheetId="9">'MANUTENÇÃO DO CANTEIRO E ACAMP.'!PassaExtenso_38_13</definedName>
    <definedName name="PassaExtenso_38_13" localSheetId="10">'RELAÇÃO MÃO DE OBRA ORDINÁRIA'!PassaExtenso_38_13</definedName>
    <definedName name="PassaExtenso_38_13">#N/A</definedName>
    <definedName name="PassaExtenso_38_13_16" localSheetId="4">'ADM-Resumo'!PassaExtenso_38_13_16</definedName>
    <definedName name="PassaExtenso_38_13_16" localSheetId="8">'ADM-Variavel'!PassaExtenso_38_13_16</definedName>
    <definedName name="PassaExtenso_38_13_16" localSheetId="7">'ADM-Variavel$'!PassaExtenso_38_13_16</definedName>
    <definedName name="PassaExtenso_38_13_16" localSheetId="6">'ADM-Vinculada'!PassaExtenso_38_13_16</definedName>
    <definedName name="PassaExtenso_38_13_16" localSheetId="11">'CANTEIRO CONTEINER'!PassaExtenso_38_13_16</definedName>
    <definedName name="PassaExtenso_38_13_16" localSheetId="9">'MANUTENÇÃO DO CANTEIRO E ACAMP.'!PassaExtenso_38_13_16</definedName>
    <definedName name="PassaExtenso_38_13_16" localSheetId="10">'RELAÇÃO MÃO DE OBRA ORDINÁRIA'!PassaExtenso_38_13_16</definedName>
    <definedName name="PassaExtenso_38_13_16">#REF!</definedName>
    <definedName name="PassaExtenso_38_16" localSheetId="4">'ADM-Resumo'!PassaExtenso_38_16</definedName>
    <definedName name="PassaExtenso_38_16" localSheetId="8">'ADM-Variavel'!PassaExtenso_38_16</definedName>
    <definedName name="PassaExtenso_38_16" localSheetId="7">'ADM-Variavel$'!PassaExtenso_38_16</definedName>
    <definedName name="PassaExtenso_38_16" localSheetId="6">'ADM-Vinculada'!PassaExtenso_38_16</definedName>
    <definedName name="PassaExtenso_38_16" localSheetId="11">'CANTEIRO CONTEINER'!PassaExtenso_38_16</definedName>
    <definedName name="PassaExtenso_38_16" localSheetId="9">'MANUTENÇÃO DO CANTEIRO E ACAMP.'!PassaExtenso_38_16</definedName>
    <definedName name="PassaExtenso_38_16" localSheetId="10">'RELAÇÃO MÃO DE OBRA ORDINÁRIA'!PassaExtenso_38_16</definedName>
    <definedName name="PassaExtenso_38_16">#REF!</definedName>
    <definedName name="PassaExtenso_38_19" localSheetId="4">'ADM-Resumo'!PassaExtenso_38_19</definedName>
    <definedName name="PassaExtenso_38_19" localSheetId="8">'ADM-Variavel'!PassaExtenso_38_19</definedName>
    <definedName name="PassaExtenso_38_19" localSheetId="7">'ADM-Variavel$'!PassaExtenso_38_19</definedName>
    <definedName name="PassaExtenso_38_19" localSheetId="6">'ADM-Vinculada'!PassaExtenso_38_19</definedName>
    <definedName name="PassaExtenso_38_19" localSheetId="11">'CANTEIRO CONTEINER'!PassaExtenso_38_19</definedName>
    <definedName name="PassaExtenso_38_19" localSheetId="9">'MANUTENÇÃO DO CANTEIRO E ACAMP.'!PassaExtenso_38_19</definedName>
    <definedName name="PassaExtenso_38_19" localSheetId="10">'RELAÇÃO MÃO DE OBRA ORDINÁRIA'!PassaExtenso_38_19</definedName>
    <definedName name="PassaExtenso_38_19">#N/A</definedName>
    <definedName name="PassaExtenso_38_19_16" localSheetId="4">'ADM-Resumo'!PassaExtenso_38_19_16</definedName>
    <definedName name="PassaExtenso_38_19_16" localSheetId="8">'ADM-Variavel'!PassaExtenso_38_19_16</definedName>
    <definedName name="PassaExtenso_38_19_16" localSheetId="7">'ADM-Variavel$'!PassaExtenso_38_19_16</definedName>
    <definedName name="PassaExtenso_38_19_16" localSheetId="6">'ADM-Vinculada'!PassaExtenso_38_19_16</definedName>
    <definedName name="PassaExtenso_38_19_16" localSheetId="11">'CANTEIRO CONTEINER'!PassaExtenso_38_19_16</definedName>
    <definedName name="PassaExtenso_38_19_16" localSheetId="9">'MANUTENÇÃO DO CANTEIRO E ACAMP.'!PassaExtenso_38_19_16</definedName>
    <definedName name="PassaExtenso_38_19_16" localSheetId="10">'RELAÇÃO MÃO DE OBRA ORDINÁRIA'!PassaExtenso_38_19_16</definedName>
    <definedName name="PassaExtenso_38_19_16">#REF!</definedName>
    <definedName name="PassaExtenso_38_2" localSheetId="4">'ADM-Resumo'!PassaExtenso_38_2</definedName>
    <definedName name="PassaExtenso_38_2" localSheetId="8">'ADM-Variavel'!PassaExtenso_38_2</definedName>
    <definedName name="PassaExtenso_38_2" localSheetId="7">'ADM-Variavel$'!PassaExtenso_38_2</definedName>
    <definedName name="PassaExtenso_38_2" localSheetId="6">'ADM-Vinculada'!PassaExtenso_38_2</definedName>
    <definedName name="PassaExtenso_38_2" localSheetId="11">'CANTEIRO CONTEINER'!PassaExtenso_38_2</definedName>
    <definedName name="PassaExtenso_38_2" localSheetId="9">'MANUTENÇÃO DO CANTEIRO E ACAMP.'!PassaExtenso_38_2</definedName>
    <definedName name="PassaExtenso_38_2" localSheetId="10">'RELAÇÃO MÃO DE OBRA ORDINÁRIA'!PassaExtenso_38_2</definedName>
    <definedName name="PassaExtenso_38_2">#N/A</definedName>
    <definedName name="PassaExtenso_38_2_16" localSheetId="4">'ADM-Resumo'!PassaExtenso_38_2_16</definedName>
    <definedName name="PassaExtenso_38_2_16" localSheetId="8">'ADM-Variavel'!PassaExtenso_38_2_16</definedName>
    <definedName name="PassaExtenso_38_2_16" localSheetId="7">'ADM-Variavel$'!PassaExtenso_38_2_16</definedName>
    <definedName name="PassaExtenso_38_2_16" localSheetId="6">'ADM-Vinculada'!PassaExtenso_38_2_16</definedName>
    <definedName name="PassaExtenso_38_2_16" localSheetId="11">'CANTEIRO CONTEINER'!PassaExtenso_38_2_16</definedName>
    <definedName name="PassaExtenso_38_2_16" localSheetId="9">'MANUTENÇÃO DO CANTEIRO E ACAMP.'!PassaExtenso_38_2_16</definedName>
    <definedName name="PassaExtenso_38_2_16" localSheetId="10">'RELAÇÃO MÃO DE OBRA ORDINÁRIA'!PassaExtenso_38_2_16</definedName>
    <definedName name="PassaExtenso_38_2_16">#REF!</definedName>
    <definedName name="PassaExtenso_38_3" localSheetId="4">'ADM-Resumo'!PassaExtenso_38_3</definedName>
    <definedName name="PassaExtenso_38_3" localSheetId="8">'ADM-Variavel'!PassaExtenso_38_3</definedName>
    <definedName name="PassaExtenso_38_3" localSheetId="7">'ADM-Variavel$'!PassaExtenso_38_3</definedName>
    <definedName name="PassaExtenso_38_3" localSheetId="6">'ADM-Vinculada'!PassaExtenso_38_3</definedName>
    <definedName name="PassaExtenso_38_3" localSheetId="11">'CANTEIRO CONTEINER'!PassaExtenso_38_3</definedName>
    <definedName name="PassaExtenso_38_3" localSheetId="9">'MANUTENÇÃO DO CANTEIRO E ACAMP.'!PassaExtenso_38_3</definedName>
    <definedName name="PassaExtenso_38_3" localSheetId="10">'RELAÇÃO MÃO DE OBRA ORDINÁRIA'!PassaExtenso_38_3</definedName>
    <definedName name="PassaExtenso_38_3">#N/A</definedName>
    <definedName name="PassaExtenso_38_3_16" localSheetId="4">'ADM-Resumo'!PassaExtenso_38_3_16</definedName>
    <definedName name="PassaExtenso_38_3_16" localSheetId="8">'ADM-Variavel'!PassaExtenso_38_3_16</definedName>
    <definedName name="PassaExtenso_38_3_16" localSheetId="7">'ADM-Variavel$'!PassaExtenso_38_3_16</definedName>
    <definedName name="PassaExtenso_38_3_16" localSheetId="6">'ADM-Vinculada'!PassaExtenso_38_3_16</definedName>
    <definedName name="PassaExtenso_38_3_16" localSheetId="11">'CANTEIRO CONTEINER'!PassaExtenso_38_3_16</definedName>
    <definedName name="PassaExtenso_38_3_16" localSheetId="9">'MANUTENÇÃO DO CANTEIRO E ACAMP.'!PassaExtenso_38_3_16</definedName>
    <definedName name="PassaExtenso_38_3_16" localSheetId="10">'RELAÇÃO MÃO DE OBRA ORDINÁRIA'!PassaExtenso_38_3_16</definedName>
    <definedName name="PassaExtenso_38_3_16">#REF!</definedName>
    <definedName name="PassaExtenso_38_4" localSheetId="4">'ADM-Resumo'!PassaExtenso_38_4</definedName>
    <definedName name="PassaExtenso_38_4" localSheetId="8">'ADM-Variavel'!PassaExtenso_38_4</definedName>
    <definedName name="PassaExtenso_38_4" localSheetId="7">'ADM-Variavel$'!PassaExtenso_38_4</definedName>
    <definedName name="PassaExtenso_38_4" localSheetId="6">'ADM-Vinculada'!PassaExtenso_38_4</definedName>
    <definedName name="PassaExtenso_38_4" localSheetId="11">'CANTEIRO CONTEINER'!PassaExtenso_38_4</definedName>
    <definedName name="PassaExtenso_38_4" localSheetId="9">'MANUTENÇÃO DO CANTEIRO E ACAMP.'!PassaExtenso_38_4</definedName>
    <definedName name="PassaExtenso_38_4" localSheetId="10">'RELAÇÃO MÃO DE OBRA ORDINÁRIA'!PassaExtenso_38_4</definedName>
    <definedName name="PassaExtenso_38_4">#N/A</definedName>
    <definedName name="PassaExtenso_38_4_16" localSheetId="4">'ADM-Resumo'!PassaExtenso_38_4_16</definedName>
    <definedName name="PassaExtenso_38_4_16" localSheetId="8">'ADM-Variavel'!PassaExtenso_38_4_16</definedName>
    <definedName name="PassaExtenso_38_4_16" localSheetId="7">'ADM-Variavel$'!PassaExtenso_38_4_16</definedName>
    <definedName name="PassaExtenso_38_4_16" localSheetId="6">'ADM-Vinculada'!PassaExtenso_38_4_16</definedName>
    <definedName name="PassaExtenso_38_4_16" localSheetId="11">'CANTEIRO CONTEINER'!PassaExtenso_38_4_16</definedName>
    <definedName name="PassaExtenso_38_4_16" localSheetId="9">'MANUTENÇÃO DO CANTEIRO E ACAMP.'!PassaExtenso_38_4_16</definedName>
    <definedName name="PassaExtenso_38_4_16" localSheetId="10">'RELAÇÃO MÃO DE OBRA ORDINÁRIA'!PassaExtenso_38_4_16</definedName>
    <definedName name="PassaExtenso_38_4_16">#REF!</definedName>
    <definedName name="PassaExtenso_38_4_19" localSheetId="4">'ADM-Resumo'!PassaExtenso_38_4_19</definedName>
    <definedName name="PassaExtenso_38_4_19" localSheetId="8">'ADM-Variavel'!PassaExtenso_38_4_19</definedName>
    <definedName name="PassaExtenso_38_4_19" localSheetId="7">'ADM-Variavel$'!PassaExtenso_38_4_19</definedName>
    <definedName name="PassaExtenso_38_4_19" localSheetId="6">'ADM-Vinculada'!PassaExtenso_38_4_19</definedName>
    <definedName name="PassaExtenso_38_4_19" localSheetId="11">'CANTEIRO CONTEINER'!PassaExtenso_38_4_19</definedName>
    <definedName name="PassaExtenso_38_4_19" localSheetId="9">'MANUTENÇÃO DO CANTEIRO E ACAMP.'!PassaExtenso_38_4_19</definedName>
    <definedName name="PassaExtenso_38_4_19" localSheetId="10">'RELAÇÃO MÃO DE OBRA ORDINÁRIA'!PassaExtenso_38_4_19</definedName>
    <definedName name="PassaExtenso_38_4_19">#N/A</definedName>
    <definedName name="PassaExtenso_38_4_19_16" localSheetId="4">'ADM-Resumo'!PassaExtenso_38_4_19_16</definedName>
    <definedName name="PassaExtenso_38_4_19_16" localSheetId="8">'ADM-Variavel'!PassaExtenso_38_4_19_16</definedName>
    <definedName name="PassaExtenso_38_4_19_16" localSheetId="7">'ADM-Variavel$'!PassaExtenso_38_4_19_16</definedName>
    <definedName name="PassaExtenso_38_4_19_16" localSheetId="6">'ADM-Vinculada'!PassaExtenso_38_4_19_16</definedName>
    <definedName name="PassaExtenso_38_4_19_16" localSheetId="11">'CANTEIRO CONTEINER'!PassaExtenso_38_4_19_16</definedName>
    <definedName name="PassaExtenso_38_4_19_16" localSheetId="9">'MANUTENÇÃO DO CANTEIRO E ACAMP.'!PassaExtenso_38_4_19_16</definedName>
    <definedName name="PassaExtenso_38_4_19_16" localSheetId="10">'RELAÇÃO MÃO DE OBRA ORDINÁRIA'!PassaExtenso_38_4_19_16</definedName>
    <definedName name="PassaExtenso_38_4_19_16">#REF!</definedName>
    <definedName name="PassaExtenso_38_7" localSheetId="4">'ADM-Resumo'!PassaExtenso_38_7</definedName>
    <definedName name="PassaExtenso_38_7" localSheetId="8">'ADM-Variavel'!PassaExtenso_38_7</definedName>
    <definedName name="PassaExtenso_38_7" localSheetId="7">'ADM-Variavel$'!PassaExtenso_38_7</definedName>
    <definedName name="PassaExtenso_38_7" localSheetId="6">'ADM-Vinculada'!PassaExtenso_38_7</definedName>
    <definedName name="PassaExtenso_38_7" localSheetId="11">'CANTEIRO CONTEINER'!PassaExtenso_38_7</definedName>
    <definedName name="PassaExtenso_38_7" localSheetId="9">'MANUTENÇÃO DO CANTEIRO E ACAMP.'!PassaExtenso_38_7</definedName>
    <definedName name="PassaExtenso_38_7" localSheetId="10">'RELAÇÃO MÃO DE OBRA ORDINÁRIA'!PassaExtenso_38_7</definedName>
    <definedName name="PassaExtenso_38_7">#N/A</definedName>
    <definedName name="PassaExtenso_38_7_16" localSheetId="4">'ADM-Resumo'!PassaExtenso_38_7_16</definedName>
    <definedName name="PassaExtenso_38_7_16" localSheetId="8">'ADM-Variavel'!PassaExtenso_38_7_16</definedName>
    <definedName name="PassaExtenso_38_7_16" localSheetId="7">'ADM-Variavel$'!PassaExtenso_38_7_16</definedName>
    <definedName name="PassaExtenso_38_7_16" localSheetId="6">'ADM-Vinculada'!PassaExtenso_38_7_16</definedName>
    <definedName name="PassaExtenso_38_7_16" localSheetId="11">'CANTEIRO CONTEINER'!PassaExtenso_38_7_16</definedName>
    <definedName name="PassaExtenso_38_7_16" localSheetId="9">'MANUTENÇÃO DO CANTEIRO E ACAMP.'!PassaExtenso_38_7_16</definedName>
    <definedName name="PassaExtenso_38_7_16" localSheetId="10">'RELAÇÃO MÃO DE OBRA ORDINÁRIA'!PassaExtenso_38_7_16</definedName>
    <definedName name="PassaExtenso_38_7_16">#REF!</definedName>
    <definedName name="PassaExtenso_5">#N/A</definedName>
    <definedName name="PassaExtenso_6">#N/A</definedName>
    <definedName name="PassaExtenso_7">#N/A</definedName>
    <definedName name="PassaExtenso_8">#N/A</definedName>
    <definedName name="PassaExtenso_9">#N/A</definedName>
    <definedName name="PassaExtenso_9_16" localSheetId="4">'ADM-Resumo'!PassaExtenso_9_16</definedName>
    <definedName name="PassaExtenso_9_16" localSheetId="8">'ADM-Variavel'!PassaExtenso_9_16</definedName>
    <definedName name="PassaExtenso_9_16" localSheetId="7">'ADM-Variavel$'!PassaExtenso_9_16</definedName>
    <definedName name="PassaExtenso_9_16" localSheetId="6">'ADM-Vinculada'!PassaExtenso_9_16</definedName>
    <definedName name="PassaExtenso_9_16" localSheetId="11">'CANTEIRO CONTEINER'!PassaExtenso_9_16</definedName>
    <definedName name="PassaExtenso_9_16" localSheetId="9">'MANUTENÇÃO DO CANTEIRO E ACAMP.'!PassaExtenso_9_16</definedName>
    <definedName name="PassaExtenso_9_16" localSheetId="10">'RELAÇÃO MÃO DE OBRA ORDINÁRIA'!PassaExtenso_9_16</definedName>
    <definedName name="PassaExtenso_9_16">#REF!</definedName>
    <definedName name="PASSAGEIROS" localSheetId="1">#REF!</definedName>
    <definedName name="PASSAGEIROS" localSheetId="0">#REF!</definedName>
    <definedName name="PASSAGEIROS">#REF!</definedName>
    <definedName name="Páteocoberto">#REF!</definedName>
    <definedName name="pativar" localSheetId="1">#REF!</definedName>
    <definedName name="pativar" localSheetId="0">#REF!</definedName>
    <definedName name="pativar">#REF!</definedName>
    <definedName name="pato" localSheetId="1">#REF!</definedName>
    <definedName name="pato" localSheetId="0">#REF!</definedName>
    <definedName name="pato">#REF!</definedName>
    <definedName name="PAULO" localSheetId="4">#REF!</definedName>
    <definedName name="PAULO" localSheetId="8">#REF!</definedName>
    <definedName name="PAULO" localSheetId="7">#REF!</definedName>
    <definedName name="PAULO" localSheetId="6">#REF!</definedName>
    <definedName name="PAULO" localSheetId="11">[3]!Plan1</definedName>
    <definedName name="PAULO" localSheetId="9">#REF!</definedName>
    <definedName name="PAULO" localSheetId="17">[3]!Plan1</definedName>
    <definedName name="PAULO" localSheetId="10">[3]!Plan1</definedName>
    <definedName name="PAULO">#REF!</definedName>
    <definedName name="PAUTO" localSheetId="1">#REF!</definedName>
    <definedName name="PAUTO" localSheetId="0">#REF!</definedName>
    <definedName name="PAUTO">#REF!</definedName>
    <definedName name="PAV">[22]RESUMO_AUT1!#REF!</definedName>
    <definedName name="PAV_25">[23]RESUMO_AUT1!#REF!</definedName>
    <definedName name="PAVIMENTONOVO">[24]QuQuant!#REF!</definedName>
    <definedName name="PAVIMENTONOVO_25">[24]QuQuant!#REF!</definedName>
    <definedName name="PCAI" localSheetId="1">#REF!</definedName>
    <definedName name="PCAI" localSheetId="0">#REF!</definedName>
    <definedName name="PCAI">#REF!</definedName>
    <definedName name="PCAP20" localSheetId="1">#REF!</definedName>
    <definedName name="PCAP20" localSheetId="0">#REF!</definedName>
    <definedName name="PCAP20">#REF!</definedName>
    <definedName name="PCCARR" localSheetId="1">#REF!</definedName>
    <definedName name="PCCARR" localSheetId="0">#REF!</definedName>
    <definedName name="PCCARR">#REF!</definedName>
    <definedName name="PCCP" localSheetId="1">#REF!</definedName>
    <definedName name="PCCP" localSheetId="0">#REF!</definedName>
    <definedName name="PCCP">#REF!</definedName>
    <definedName name="PCD" localSheetId="1">#REF!</definedName>
    <definedName name="PCD" localSheetId="0">#REF!</definedName>
    <definedName name="PCD">#REF!</definedName>
    <definedName name="PCDF" localSheetId="1">#REF!</definedName>
    <definedName name="PCDF" localSheetId="0">#REF!</definedName>
    <definedName name="PCDF">#REF!</definedName>
    <definedName name="PCMN" localSheetId="1">#REF!</definedName>
    <definedName name="PCMN" localSheetId="0">#REF!</definedName>
    <definedName name="PCMN">#REF!</definedName>
    <definedName name="PCS" localSheetId="1">#REF!</definedName>
    <definedName name="PCS" localSheetId="0">#REF!</definedName>
    <definedName name="PCS">#REF!</definedName>
    <definedName name="PCSA" localSheetId="1">#REF!</definedName>
    <definedName name="PCSA" localSheetId="0">#REF!</definedName>
    <definedName name="PCSA">#REF!</definedName>
    <definedName name="PCST" localSheetId="1">#REF!</definedName>
    <definedName name="PCST" localSheetId="0">#REF!</definedName>
    <definedName name="PCST">#REF!</definedName>
    <definedName name="PDBU" localSheetId="1">#REF!</definedName>
    <definedName name="PDBU" localSheetId="0">#REF!</definedName>
    <definedName name="PDBU">#REF!</definedName>
    <definedName name="PDCA" localSheetId="1">#REF!</definedName>
    <definedName name="PDCA" localSheetId="0">#REF!</definedName>
    <definedName name="PDCA">#REF!</definedName>
    <definedName name="PEA" localSheetId="1">#REF!</definedName>
    <definedName name="PEA" localSheetId="0">#REF!</definedName>
    <definedName name="PEA">#REF!</definedName>
    <definedName name="PEJ" localSheetId="1">#REF!</definedName>
    <definedName name="PEJ" localSheetId="0">#REF!</definedName>
    <definedName name="PEJ">#REF!</definedName>
    <definedName name="PEMN" localSheetId="1">#REF!</definedName>
    <definedName name="PEMN" localSheetId="0">#REF!</definedName>
    <definedName name="PEMN">#REF!</definedName>
    <definedName name="PEN" localSheetId="1">#REF!</definedName>
    <definedName name="PEN" localSheetId="0">#REF!</definedName>
    <definedName name="PEN">#REF!</definedName>
    <definedName name="perc">#REF!</definedName>
    <definedName name="PercResid." localSheetId="1">#REF!</definedName>
    <definedName name="PercResid." localSheetId="0">#REF!</definedName>
    <definedName name="PercResid.">#REF!</definedName>
    <definedName name="PERNANBUCO" localSheetId="4">#REF!</definedName>
    <definedName name="PERNANBUCO" localSheetId="8">#REF!</definedName>
    <definedName name="PERNANBUCO" localSheetId="7">#REF!</definedName>
    <definedName name="PERNANBUCO" localSheetId="6">#REF!</definedName>
    <definedName name="PERNANBUCO" localSheetId="11">[3]!PERNANBUCO</definedName>
    <definedName name="PERNANBUCO" localSheetId="9">#REF!</definedName>
    <definedName name="PERNANBUCO" localSheetId="17">[3]!PERNANBUCO</definedName>
    <definedName name="PERNANBUCO" localSheetId="1">#REF!</definedName>
    <definedName name="PERNANBUCO" localSheetId="10">[3]!PERNANBUCO</definedName>
    <definedName name="PERNANBUCO" localSheetId="0">#REF!</definedName>
    <definedName name="PERNANBUCO">#REF!</definedName>
    <definedName name="pesquisa" localSheetId="1">#REF!</definedName>
    <definedName name="pesquisa" localSheetId="0">#REF!</definedName>
    <definedName name="pesquisa">#REF!</definedName>
    <definedName name="pesquisa_2">#N/A</definedName>
    <definedName name="pesquisa_25">#REF!</definedName>
    <definedName name="pesquisa_4" localSheetId="1">#REF!</definedName>
    <definedName name="pesquisa_4" localSheetId="0">#REF!</definedName>
    <definedName name="pesquisa_4">#REF!</definedName>
    <definedName name="pesquisa1" localSheetId="1">#REF!</definedName>
    <definedName name="pesquisa1" localSheetId="0">#REF!</definedName>
    <definedName name="pesquisa1">#REF!</definedName>
    <definedName name="pesquisaa" localSheetId="1">#REF!</definedName>
    <definedName name="pesquisaa" localSheetId="0">#REF!</definedName>
    <definedName name="pesquisaa">#REF!</definedName>
    <definedName name="PESSO" localSheetId="1">#REF!</definedName>
    <definedName name="PESSO" localSheetId="0">#REF!</definedName>
    <definedName name="PESSO">#REF!</definedName>
    <definedName name="PESSO_25">#REF!</definedName>
    <definedName name="pessoal" localSheetId="1">#REF!</definedName>
    <definedName name="pessoal" localSheetId="0">#REF!</definedName>
    <definedName name="pessoal">#REF!</definedName>
    <definedName name="PG" localSheetId="1">#REF!</definedName>
    <definedName name="PG" localSheetId="0">#REF!</definedName>
    <definedName name="PG">#REF!</definedName>
    <definedName name="PGP" localSheetId="1">#REF!</definedName>
    <definedName name="PGP" localSheetId="0">#REF!</definedName>
    <definedName name="PGP">#REF!</definedName>
    <definedName name="picole" localSheetId="4">#REF!</definedName>
    <definedName name="picole" localSheetId="8">#REF!</definedName>
    <definedName name="picole" localSheetId="7">#REF!</definedName>
    <definedName name="picole" localSheetId="6">#REF!</definedName>
    <definedName name="picole" localSheetId="11">[3]!Plan1</definedName>
    <definedName name="picole" localSheetId="9">#REF!</definedName>
    <definedName name="picole" localSheetId="17">[3]!Plan1</definedName>
    <definedName name="picole" localSheetId="10">[3]!Plan1</definedName>
    <definedName name="picole">#REF!</definedName>
    <definedName name="PINTLIG" localSheetId="4">'ADM-Resumo'!PINTLIG</definedName>
    <definedName name="PINTLIG" localSheetId="8">'ADM-Variavel'!PINTLIG</definedName>
    <definedName name="PINTLIG" localSheetId="7">'ADM-Variavel$'!PINTLIG</definedName>
    <definedName name="PINTLIG" localSheetId="6">'ADM-Vinculada'!PINTLIG</definedName>
    <definedName name="PINTLIG" localSheetId="11">'CANTEIRO CONTEINER'!PINTLIG</definedName>
    <definedName name="PINTLIG" localSheetId="9">'MANUTENÇÃO DO CANTEIRO E ACAMP.'!PINTLIG</definedName>
    <definedName name="PINTLIG" localSheetId="10">'RELAÇÃO MÃO DE OBRA ORDINÁRIA'!PINTLIG</definedName>
    <definedName name="PINTLIG">#REF!</definedName>
    <definedName name="Pintura" localSheetId="1">#REF!</definedName>
    <definedName name="Pintura" localSheetId="0">#REF!</definedName>
    <definedName name="Pintura">#REF!</definedName>
    <definedName name="pipa" localSheetId="4">#REF!</definedName>
    <definedName name="pipa" localSheetId="8">#REF!</definedName>
    <definedName name="pipa" localSheetId="7">#REF!</definedName>
    <definedName name="pipa" localSheetId="6">#REF!</definedName>
    <definedName name="pipa" localSheetId="11">[3]!Plan1</definedName>
    <definedName name="pipa" localSheetId="9">#REF!</definedName>
    <definedName name="pipa" localSheetId="17">[3]!Plan1</definedName>
    <definedName name="pipa" localSheetId="10">[3]!Plan1</definedName>
    <definedName name="pipa">#REF!</definedName>
    <definedName name="PISTAPDLD">#REF!</definedName>
    <definedName name="PISTAPDLE">#REF!</definedName>
    <definedName name="PISTAPELD">#REF!</definedName>
    <definedName name="PISTAPELE">#REF!</definedName>
    <definedName name="pk" localSheetId="4">#REF!</definedName>
    <definedName name="pk" localSheetId="8">#REF!</definedName>
    <definedName name="pk" localSheetId="7">#REF!</definedName>
    <definedName name="pk" localSheetId="6">#REF!</definedName>
    <definedName name="pk" localSheetId="11">[3]!Plan1</definedName>
    <definedName name="pk" localSheetId="9">#REF!</definedName>
    <definedName name="pk" localSheetId="17">[3]!Plan1</definedName>
    <definedName name="pk" localSheetId="10">[3]!Plan1</definedName>
    <definedName name="pk">#REF!</definedName>
    <definedName name="pk_10">#N/A</definedName>
    <definedName name="pk_11">#N/A</definedName>
    <definedName name="pk_12">#N/A</definedName>
    <definedName name="pk_13">#N/A</definedName>
    <definedName name="pk_14">#N/A</definedName>
    <definedName name="pk_15">#N/A</definedName>
    <definedName name="pk_16">#N/A</definedName>
    <definedName name="pk_17">#N/A</definedName>
    <definedName name="pk_18">#N/A</definedName>
    <definedName name="pk_2">#N/A</definedName>
    <definedName name="pk_5">#N/A</definedName>
    <definedName name="pk_6">#N/A</definedName>
    <definedName name="pk_7">#N/A</definedName>
    <definedName name="pk_8">#N/A</definedName>
    <definedName name="pk_9">#N/A</definedName>
    <definedName name="PL" localSheetId="1">#REF!</definedName>
    <definedName name="PL" localSheetId="0">#REF!</definedName>
    <definedName name="PL">#REF!</definedName>
    <definedName name="PL_10">#N/A</definedName>
    <definedName name="PL_11">#N/A</definedName>
    <definedName name="PL_12">#N/A</definedName>
    <definedName name="PL_13">#N/A</definedName>
    <definedName name="PL_14">#N/A</definedName>
    <definedName name="PL_15">#N/A</definedName>
    <definedName name="PL_16">#N/A</definedName>
    <definedName name="PL_17">#N/A</definedName>
    <definedName name="PL_18">#N/A</definedName>
    <definedName name="PL_2">#N/A</definedName>
    <definedName name="PL_25">#REF!</definedName>
    <definedName name="PL_4" localSheetId="1">#REF!</definedName>
    <definedName name="PL_4" localSheetId="0">#REF!</definedName>
    <definedName name="PL_4">#REF!</definedName>
    <definedName name="PL_5">#N/A</definedName>
    <definedName name="PL_6">#N/A</definedName>
    <definedName name="PL_7">#N/A</definedName>
    <definedName name="PL_8">#N/A</definedName>
    <definedName name="PL_9">#N/A</definedName>
    <definedName name="PL1_2">#N/A</definedName>
    <definedName name="PL1_25">#REF!</definedName>
    <definedName name="PLA" localSheetId="1">#REF!</definedName>
    <definedName name="PLA" localSheetId="0">#REF!</definedName>
    <definedName name="PLA">#REF!</definedName>
    <definedName name="PLA_6">"plan1"</definedName>
    <definedName name="PLA_7">"plan1"</definedName>
    <definedName name="PLA_8">"plan1"</definedName>
    <definedName name="PLACA" localSheetId="1">#REF!</definedName>
    <definedName name="PLACA" localSheetId="0">#REF!</definedName>
    <definedName name="PLACA">#REF!</definedName>
    <definedName name="placas" localSheetId="4">'ADM-Resumo'!placas</definedName>
    <definedName name="placas" localSheetId="8">'ADM-Variavel'!placas</definedName>
    <definedName name="placas" localSheetId="7">'ADM-Variavel$'!placas</definedName>
    <definedName name="placas" localSheetId="6">'ADM-Vinculada'!placas</definedName>
    <definedName name="placas" localSheetId="11">'CANTEIRO CONTEINER'!placas</definedName>
    <definedName name="placas" localSheetId="9">'MANUTENÇÃO DO CANTEIRO E ACAMP.'!placas</definedName>
    <definedName name="placas" localSheetId="1">#REF!</definedName>
    <definedName name="placas" localSheetId="10">'RELAÇÃO MÃO DE OBRA ORDINÁRIA'!placas</definedName>
    <definedName name="placas" localSheetId="0">#REF!</definedName>
    <definedName name="placas">#REF!</definedName>
    <definedName name="PLAN">#N/A</definedName>
    <definedName name="Plan1" localSheetId="1">#REF!</definedName>
    <definedName name="Plan1" localSheetId="0">#REF!</definedName>
    <definedName name="Plan1">#REF!</definedName>
    <definedName name="PLANEJADA" localSheetId="1">#REF!</definedName>
    <definedName name="PLANEJADA" localSheetId="0">#REF!</definedName>
    <definedName name="PLANEJADA">#REF!</definedName>
    <definedName name="Planilha" localSheetId="1">#REF!</definedName>
    <definedName name="Planilha" localSheetId="0">#REF!</definedName>
    <definedName name="Planilha">#REF!</definedName>
    <definedName name="PLBU" localSheetId="1">#REF!</definedName>
    <definedName name="PLBU" localSheetId="0">#REF!</definedName>
    <definedName name="PLBU">#REF!</definedName>
    <definedName name="PLCD" localSheetId="1">#REF!</definedName>
    <definedName name="PLCD" localSheetId="0">#REF!</definedName>
    <definedName name="PLCD">#REF!</definedName>
    <definedName name="PLCD97" localSheetId="1">#REF!</definedName>
    <definedName name="PLCD97" localSheetId="0">#REF!</definedName>
    <definedName name="PLCD97">#REF!</definedName>
    <definedName name="PLDA" localSheetId="1">#REF!</definedName>
    <definedName name="PLDA" localSheetId="0">#REF!</definedName>
    <definedName name="PLDA">#REF!</definedName>
    <definedName name="PLIQ" localSheetId="1">#REF!</definedName>
    <definedName name="PLIQ" localSheetId="0">#REF!</definedName>
    <definedName name="PLIQ">#REF!</definedName>
    <definedName name="pliq1" localSheetId="1">#REF!</definedName>
    <definedName name="pliq1" localSheetId="0">#REF!</definedName>
    <definedName name="pliq1">#REF!</definedName>
    <definedName name="PLL" localSheetId="1">#REF!</definedName>
    <definedName name="PLL" localSheetId="0">#REF!</definedName>
    <definedName name="PLL">#REF!</definedName>
    <definedName name="PLMBUQ" localSheetId="1">#REF!</definedName>
    <definedName name="PLMBUQ" localSheetId="0">#REF!</definedName>
    <definedName name="PLMBUQ">#REF!</definedName>
    <definedName name="PLPTE" localSheetId="1">#REF!</definedName>
    <definedName name="PLPTE" localSheetId="0">#REF!</definedName>
    <definedName name="PLPTE">#REF!</definedName>
    <definedName name="PLSM" localSheetId="1">#REF!</definedName>
    <definedName name="PLSM" localSheetId="0">#REF!</definedName>
    <definedName name="PLSM">#REF!</definedName>
    <definedName name="PLT" localSheetId="1">#REF!</definedName>
    <definedName name="PLT" localSheetId="0">#REF!</definedName>
    <definedName name="PLT">#REF!</definedName>
    <definedName name="PLVC" localSheetId="1">#REF!</definedName>
    <definedName name="PLVC" localSheetId="0">#REF!</definedName>
    <definedName name="PLVC">#REF!</definedName>
    <definedName name="PLVD" localSheetId="1">#REF!</definedName>
    <definedName name="PLVD" localSheetId="0">#REF!</definedName>
    <definedName name="PLVD">#REF!</definedName>
    <definedName name="PLW" localSheetId="1">#REF!</definedName>
    <definedName name="PLW" localSheetId="0">#REF!</definedName>
    <definedName name="PLW">#REF!</definedName>
    <definedName name="PLWA" localSheetId="1">#REF!</definedName>
    <definedName name="PLWA" localSheetId="0">#REF!</definedName>
    <definedName name="PLWA">#REF!</definedName>
    <definedName name="PMBF" localSheetId="1">#REF!</definedName>
    <definedName name="PMBF" localSheetId="0">#REF!</definedName>
    <definedName name="PMBF">#REF!</definedName>
    <definedName name="PMBQ" localSheetId="1">#REF!</definedName>
    <definedName name="PMBQ" localSheetId="0">#REF!</definedName>
    <definedName name="PMBQ">#REF!</definedName>
    <definedName name="PMBQA" localSheetId="1">#REF!</definedName>
    <definedName name="PMBQA" localSheetId="0">#REF!</definedName>
    <definedName name="PMBQA">#REF!</definedName>
    <definedName name="PMBQT" localSheetId="1">#REF!</definedName>
    <definedName name="PMBQT" localSheetId="0">#REF!</definedName>
    <definedName name="PMBQT">#REF!</definedName>
    <definedName name="PMD" localSheetId="1">#REF!</definedName>
    <definedName name="PMD" localSheetId="0">#REF!</definedName>
    <definedName name="PMD">#REF!</definedName>
    <definedName name="po">#REF!</definedName>
    <definedName name="Ponte" localSheetId="1">#REF!</definedName>
    <definedName name="Ponte" localSheetId="0">#REF!</definedName>
    <definedName name="Ponte">#REF!</definedName>
    <definedName name="Ponte_10" localSheetId="1">#REF!</definedName>
    <definedName name="Ponte_10" localSheetId="0">#REF!</definedName>
    <definedName name="Ponte_10">#REF!</definedName>
    <definedName name="Ponte_12" localSheetId="1">#REF!</definedName>
    <definedName name="Ponte_12" localSheetId="0">#REF!</definedName>
    <definedName name="Ponte_12">#REF!</definedName>
    <definedName name="Ponte_19" localSheetId="1">#REF!</definedName>
    <definedName name="Ponte_19" localSheetId="0">#REF!</definedName>
    <definedName name="Ponte_19">#REF!</definedName>
    <definedName name="Ponte_2" localSheetId="1">#REF!</definedName>
    <definedName name="Ponte_2" localSheetId="0">#REF!</definedName>
    <definedName name="Ponte_2">#REF!</definedName>
    <definedName name="Ponte_21" localSheetId="1">#REF!</definedName>
    <definedName name="Ponte_21" localSheetId="0">#REF!</definedName>
    <definedName name="Ponte_21">#REF!</definedName>
    <definedName name="Ponte_23" localSheetId="1">#REF!</definedName>
    <definedName name="Ponte_23" localSheetId="0">#REF!</definedName>
    <definedName name="Ponte_23">#REF!</definedName>
    <definedName name="Ponte_24" localSheetId="1">#REF!</definedName>
    <definedName name="Ponte_24" localSheetId="0">#REF!</definedName>
    <definedName name="Ponte_24">#REF!</definedName>
    <definedName name="Ponte_26" localSheetId="1">#REF!</definedName>
    <definedName name="Ponte_26" localSheetId="0">#REF!</definedName>
    <definedName name="Ponte_26">#REF!</definedName>
    <definedName name="Ponte_27" localSheetId="1">#REF!</definedName>
    <definedName name="Ponte_27" localSheetId="0">#REF!</definedName>
    <definedName name="Ponte_27">#REF!</definedName>
    <definedName name="Ponte_29" localSheetId="1">#REF!</definedName>
    <definedName name="Ponte_29" localSheetId="0">#REF!</definedName>
    <definedName name="Ponte_29">#REF!</definedName>
    <definedName name="Ponte_30" localSheetId="1">#REF!</definedName>
    <definedName name="Ponte_30" localSheetId="0">#REF!</definedName>
    <definedName name="Ponte_30">#REF!</definedName>
    <definedName name="Ponte_31" localSheetId="1">#REF!</definedName>
    <definedName name="Ponte_31" localSheetId="0">#REF!</definedName>
    <definedName name="Ponte_31">#REF!</definedName>
    <definedName name="Ponte_33" localSheetId="1">#REF!</definedName>
    <definedName name="Ponte_33" localSheetId="0">#REF!</definedName>
    <definedName name="Ponte_33">#REF!</definedName>
    <definedName name="Ponte_34" localSheetId="1">#REF!</definedName>
    <definedName name="Ponte_34" localSheetId="0">#REF!</definedName>
    <definedName name="Ponte_34">#REF!</definedName>
    <definedName name="Ponte_35" localSheetId="1">#REF!</definedName>
    <definedName name="Ponte_35" localSheetId="0">#REF!</definedName>
    <definedName name="Ponte_35">#REF!</definedName>
    <definedName name="Ponte_36" localSheetId="1">#REF!</definedName>
    <definedName name="Ponte_36" localSheetId="0">#REF!</definedName>
    <definedName name="Ponte_36">#REF!</definedName>
    <definedName name="Ponte_37" localSheetId="1">#REF!</definedName>
    <definedName name="Ponte_37" localSheetId="0">#REF!</definedName>
    <definedName name="Ponte_37">#REF!</definedName>
    <definedName name="Ponte_38" localSheetId="1">#REF!</definedName>
    <definedName name="Ponte_38" localSheetId="0">#REF!</definedName>
    <definedName name="Ponte_38">#REF!</definedName>
    <definedName name="Ponte_39" localSheetId="1">#REF!</definedName>
    <definedName name="Ponte_39" localSheetId="0">#REF!</definedName>
    <definedName name="Ponte_39">#REF!</definedName>
    <definedName name="Ponte_4" localSheetId="1">#REF!</definedName>
    <definedName name="Ponte_4" localSheetId="0">#REF!</definedName>
    <definedName name="Ponte_4">#REF!</definedName>
    <definedName name="Ponte_40" localSheetId="1">#REF!</definedName>
    <definedName name="Ponte_40" localSheetId="0">#REF!</definedName>
    <definedName name="Ponte_40">#REF!</definedName>
    <definedName name="Ponte_41" localSheetId="1">#REF!</definedName>
    <definedName name="Ponte_41" localSheetId="0">#REF!</definedName>
    <definedName name="Ponte_41">#REF!</definedName>
    <definedName name="Ponte_42" localSheetId="1">#REF!</definedName>
    <definedName name="Ponte_42" localSheetId="0">#REF!</definedName>
    <definedName name="Ponte_42">#REF!</definedName>
    <definedName name="Ponte_43" localSheetId="1">#REF!</definedName>
    <definedName name="Ponte_43" localSheetId="0">#REF!</definedName>
    <definedName name="Ponte_43">#REF!</definedName>
    <definedName name="Ponte_44" localSheetId="1">#REF!</definedName>
    <definedName name="Ponte_44" localSheetId="0">#REF!</definedName>
    <definedName name="Ponte_44">#REF!</definedName>
    <definedName name="Ponte_45" localSheetId="1">#REF!</definedName>
    <definedName name="Ponte_45" localSheetId="0">#REF!</definedName>
    <definedName name="Ponte_45">#REF!</definedName>
    <definedName name="Ponte_46" localSheetId="1">#REF!</definedName>
    <definedName name="Ponte_46" localSheetId="0">#REF!</definedName>
    <definedName name="Ponte_46">#REF!</definedName>
    <definedName name="Ponte_47" localSheetId="1">#REF!</definedName>
    <definedName name="Ponte_47" localSheetId="0">#REF!</definedName>
    <definedName name="Ponte_47">#REF!</definedName>
    <definedName name="Ponte_48" localSheetId="1">#REF!</definedName>
    <definedName name="Ponte_48" localSheetId="0">#REF!</definedName>
    <definedName name="Ponte_48">#REF!</definedName>
    <definedName name="Ponte_51" localSheetId="1">#REF!</definedName>
    <definedName name="Ponte_51" localSheetId="0">#REF!</definedName>
    <definedName name="Ponte_51">#REF!</definedName>
    <definedName name="Ponte_52" localSheetId="1">#REF!</definedName>
    <definedName name="Ponte_52" localSheetId="0">#REF!</definedName>
    <definedName name="Ponte_52">#REF!</definedName>
    <definedName name="Ponte_53" localSheetId="1">#REF!</definedName>
    <definedName name="Ponte_53" localSheetId="0">#REF!</definedName>
    <definedName name="Ponte_53">#REF!</definedName>
    <definedName name="Ponte_55" localSheetId="1">#REF!</definedName>
    <definedName name="Ponte_55" localSheetId="0">#REF!</definedName>
    <definedName name="Ponte_55">#REF!</definedName>
    <definedName name="Ponte_58" localSheetId="1">#REF!</definedName>
    <definedName name="Ponte_58" localSheetId="0">#REF!</definedName>
    <definedName name="Ponte_58">#REF!</definedName>
    <definedName name="Ponte_59" localSheetId="1">#REF!</definedName>
    <definedName name="Ponte_59" localSheetId="0">#REF!</definedName>
    <definedName name="Ponte_59">#REF!</definedName>
    <definedName name="Ponte_60" localSheetId="1">#REF!</definedName>
    <definedName name="Ponte_60" localSheetId="0">#REF!</definedName>
    <definedName name="Ponte_60">#REF!</definedName>
    <definedName name="Ponte_61" localSheetId="1">#REF!</definedName>
    <definedName name="Ponte_61" localSheetId="0">#REF!</definedName>
    <definedName name="Ponte_61">#REF!</definedName>
    <definedName name="Ponte_62" localSheetId="1">#REF!</definedName>
    <definedName name="Ponte_62" localSheetId="0">#REF!</definedName>
    <definedName name="Ponte_62">#REF!</definedName>
    <definedName name="Ponte_63" localSheetId="1">#REF!</definedName>
    <definedName name="Ponte_63" localSheetId="0">#REF!</definedName>
    <definedName name="Ponte_63">#REF!</definedName>
    <definedName name="Ponte_64" localSheetId="1">#REF!</definedName>
    <definedName name="Ponte_64" localSheetId="0">#REF!</definedName>
    <definedName name="Ponte_64">#REF!</definedName>
    <definedName name="Ponte_65" localSheetId="1">#REF!</definedName>
    <definedName name="Ponte_65" localSheetId="0">#REF!</definedName>
    <definedName name="Ponte_65">#REF!</definedName>
    <definedName name="Ponte_66" localSheetId="1">#REF!</definedName>
    <definedName name="Ponte_66" localSheetId="0">#REF!</definedName>
    <definedName name="Ponte_66">#REF!</definedName>
    <definedName name="Ponte_67" localSheetId="1">#REF!</definedName>
    <definedName name="Ponte_67" localSheetId="0">#REF!</definedName>
    <definedName name="Ponte_67">#REF!</definedName>
    <definedName name="Ponte_68" localSheetId="1">#REF!</definedName>
    <definedName name="Ponte_68" localSheetId="0">#REF!</definedName>
    <definedName name="Ponte_68">#REF!</definedName>
    <definedName name="Ponte_69" localSheetId="1">#REF!</definedName>
    <definedName name="Ponte_69" localSheetId="0">#REF!</definedName>
    <definedName name="Ponte_69">#REF!</definedName>
    <definedName name="Ponte_70" localSheetId="1">#REF!</definedName>
    <definedName name="Ponte_70" localSheetId="0">#REF!</definedName>
    <definedName name="Ponte_70">#REF!</definedName>
    <definedName name="Ponte_71" localSheetId="1">#REF!</definedName>
    <definedName name="Ponte_71" localSheetId="0">#REF!</definedName>
    <definedName name="Ponte_71">#REF!</definedName>
    <definedName name="Ponte_72" localSheetId="1">#REF!</definedName>
    <definedName name="Ponte_72" localSheetId="0">#REF!</definedName>
    <definedName name="Ponte_72">#REF!</definedName>
    <definedName name="Ponte_8" localSheetId="1">#REF!</definedName>
    <definedName name="Ponte_8" localSheetId="0">#REF!</definedName>
    <definedName name="Ponte_8">#REF!</definedName>
    <definedName name="ponto">#N/A</definedName>
    <definedName name="Popular" localSheetId="0">{#N/A,#N/A,FALSE,"Cronograma";#N/A,#N/A,FALSE,"Cronogr. 2"}</definedName>
    <definedName name="Popular">{#N/A,#N/A,FALSE,"Cronograma";#N/A,#N/A,FALSE,"Cronogr. 2"}</definedName>
    <definedName name="portugal" localSheetId="1">#REF!</definedName>
    <definedName name="portugal" localSheetId="0">#REF!</definedName>
    <definedName name="portugal">#REF!</definedName>
    <definedName name="Posição" localSheetId="4" hidden="1">#REF!</definedName>
    <definedName name="Posição" localSheetId="11" hidden="1">#REF!</definedName>
    <definedName name="Posição" localSheetId="9" hidden="1">#REF!</definedName>
    <definedName name="Posição" localSheetId="17" hidden="1">#REF!</definedName>
    <definedName name="Posição" localSheetId="1">#REF!</definedName>
    <definedName name="Posição" localSheetId="10" hidden="1">#REF!</definedName>
    <definedName name="Posição" localSheetId="0">#REF!</definedName>
    <definedName name="Posição">#REF!</definedName>
    <definedName name="POSTO" localSheetId="4">#REF!</definedName>
    <definedName name="POSTO" localSheetId="8">#REF!</definedName>
    <definedName name="POSTO" localSheetId="7">#REF!</definedName>
    <definedName name="POSTO" localSheetId="6">#REF!</definedName>
    <definedName name="POSTO" localSheetId="11">[3]!POSTO</definedName>
    <definedName name="POSTO" localSheetId="9">#REF!</definedName>
    <definedName name="POSTO" localSheetId="17">[3]!POSTO</definedName>
    <definedName name="POSTO" localSheetId="1">#REF!</definedName>
    <definedName name="POSTO" localSheetId="10">[3]!POSTO</definedName>
    <definedName name="POSTO" localSheetId="0">#REF!</definedName>
    <definedName name="POSTO">#REF!</definedName>
    <definedName name="POSTO1" localSheetId="4">#REF!</definedName>
    <definedName name="POSTO1" localSheetId="8">#REF!</definedName>
    <definedName name="POSTO1" localSheetId="7">#REF!</definedName>
    <definedName name="POSTO1" localSheetId="6">#REF!</definedName>
    <definedName name="POSTO1" localSheetId="11">[3]!Plan1</definedName>
    <definedName name="POSTO1" localSheetId="9">#REF!</definedName>
    <definedName name="POSTO1" localSheetId="17">[3]!Plan1</definedName>
    <definedName name="POSTO1" localSheetId="10">[3]!Plan1</definedName>
    <definedName name="POSTO1">Plan1</definedName>
    <definedName name="Potencia" localSheetId="1">#REF!</definedName>
    <definedName name="Potencia" localSheetId="0">#REF!</definedName>
    <definedName name="Potencia">#REF!</definedName>
    <definedName name="PPEN" localSheetId="1">#REF!</definedName>
    <definedName name="PPEN" localSheetId="0">#REF!</definedName>
    <definedName name="PPEN">#REF!</definedName>
    <definedName name="PPL" localSheetId="1">#REF!</definedName>
    <definedName name="PPL" localSheetId="0">#REF!</definedName>
    <definedName name="PPL">#REF!</definedName>
    <definedName name="PPLA" localSheetId="1">#REF!</definedName>
    <definedName name="PPLA" localSheetId="0">#REF!</definedName>
    <definedName name="PPLA">#REF!</definedName>
    <definedName name="PPLT" localSheetId="1">#REF!</definedName>
    <definedName name="PPLT" localSheetId="0">#REF!</definedName>
    <definedName name="PPLT">#REF!</definedName>
    <definedName name="PPP" localSheetId="1">#REF!</definedName>
    <definedName name="PPP" localSheetId="0">#REF!</definedName>
    <definedName name="PPP">#REF!</definedName>
    <definedName name="Pr">#REF!</definedName>
    <definedName name="PRA" localSheetId="1">#REF!</definedName>
    <definedName name="PRA" localSheetId="0">#REF!</definedName>
    <definedName name="PRA">#REF!</definedName>
    <definedName name="Prazo" localSheetId="1">#REF!</definedName>
    <definedName name="Prazo" localSheetId="0">#REF!</definedName>
    <definedName name="Prazo">#REF!</definedName>
    <definedName name="PRAZO_EDITAL">#REF!</definedName>
    <definedName name="PRAZO_ORC">#REF!</definedName>
    <definedName name="PRBQ" localSheetId="1">#REF!</definedName>
    <definedName name="PRBQ" localSheetId="0">#REF!</definedName>
    <definedName name="PRBQ">#REF!</definedName>
    <definedName name="PRCB" localSheetId="1">#REF!</definedName>
    <definedName name="PRCB" localSheetId="0">#REF!</definedName>
    <definedName name="PRCB">#REF!</definedName>
    <definedName name="PRCC" localSheetId="1">#REF!</definedName>
    <definedName name="PRCC" localSheetId="0">#REF!</definedName>
    <definedName name="PRCC">#REF!</definedName>
    <definedName name="PRCCL" localSheetId="1">#REF!</definedName>
    <definedName name="PRCCL" localSheetId="0">#REF!</definedName>
    <definedName name="PRCCL">#REF!</definedName>
    <definedName name="Prd">#N/A</definedName>
    <definedName name="PrdAux">#N/A</definedName>
    <definedName name="PRDM" localSheetId="1">#REF!</definedName>
    <definedName name="PRDM" localSheetId="0">#REF!</definedName>
    <definedName name="PRDM">#REF!</definedName>
    <definedName name="Pre">#REF!</definedName>
    <definedName name="Preço_Improd." localSheetId="1">#REF!</definedName>
    <definedName name="Preço_Improd." localSheetId="0">#REF!</definedName>
    <definedName name="Preço_Improd.">#REF!</definedName>
    <definedName name="Preço_prod." localSheetId="1">#REF!</definedName>
    <definedName name="Preço_prod." localSheetId="0">#REF!</definedName>
    <definedName name="Preço_prod.">#REF!</definedName>
    <definedName name="PREÇO_PROPOSTA">#REF!</definedName>
    <definedName name="preco1" localSheetId="1">#REF!</definedName>
    <definedName name="preco1" localSheetId="0">#REF!</definedName>
    <definedName name="preco1">#REF!</definedName>
    <definedName name="PREÇOS" localSheetId="1">#REF!</definedName>
    <definedName name="PREÇOS" localSheetId="0">#REF!</definedName>
    <definedName name="PREÇOS">#REF!</definedName>
    <definedName name="PREÇOS_10" localSheetId="1">#REF!</definedName>
    <definedName name="PREÇOS_10" localSheetId="0">#REF!</definedName>
    <definedName name="PREÇOS_10">#REF!</definedName>
    <definedName name="PREÇOS_17" localSheetId="1">#REF!</definedName>
    <definedName name="PREÇOS_17" localSheetId="0">#REF!</definedName>
    <definedName name="PREÇOS_17">#REF!</definedName>
    <definedName name="Preços_2anosarrumada" localSheetId="1">#REF!</definedName>
    <definedName name="Preços_2anosarrumada" localSheetId="0">#REF!</definedName>
    <definedName name="Preços_2anosarrumada">#REF!</definedName>
    <definedName name="PREÇOS_6" localSheetId="1">#REF!</definedName>
    <definedName name="PREÇOS_6" localSheetId="0">#REF!</definedName>
    <definedName name="PREÇOS_6">#REF!</definedName>
    <definedName name="PREÇOS_7" localSheetId="1">#REF!</definedName>
    <definedName name="PREÇOS_7" localSheetId="0">#REF!</definedName>
    <definedName name="PREÇOS_7">#REF!</definedName>
    <definedName name="PREÇOS_8" localSheetId="1">#REF!</definedName>
    <definedName name="PREÇOS_8" localSheetId="0">#REF!</definedName>
    <definedName name="PREÇOS_8">#REF!</definedName>
    <definedName name="PREÇOS_9" localSheetId="1">#REF!</definedName>
    <definedName name="PREÇOS_9" localSheetId="0">#REF!</definedName>
    <definedName name="PREÇOS_9">#REF!</definedName>
    <definedName name="PRECP" localSheetId="1">#REF!</definedName>
    <definedName name="PRECP" localSheetId="0">#REF!</definedName>
    <definedName name="PRECP">#REF!</definedName>
    <definedName name="PRECREV" localSheetId="1">#REF!</definedName>
    <definedName name="PRECREV" localSheetId="0">#REF!</definedName>
    <definedName name="PRECREV">#REF!</definedName>
    <definedName name="PREMN" localSheetId="1">#REF!</definedName>
    <definedName name="PREMN" localSheetId="0">#REF!</definedName>
    <definedName name="PREMN">#REF!</definedName>
    <definedName name="PRGC" localSheetId="1">#REF!</definedName>
    <definedName name="PRGC" localSheetId="0">#REF!</definedName>
    <definedName name="PRGC">#REF!</definedName>
    <definedName name="primeira" localSheetId="1">#REF!</definedName>
    <definedName name="primeira" localSheetId="0">#REF!</definedName>
    <definedName name="primeira">#REF!</definedName>
    <definedName name="primeira_3" localSheetId="1">#REF!</definedName>
    <definedName name="primeira_3" localSheetId="0">#REF!</definedName>
    <definedName name="primeira_3">#REF!</definedName>
    <definedName name="primeira_4" localSheetId="1">#REF!</definedName>
    <definedName name="primeira_4" localSheetId="0">#REF!</definedName>
    <definedName name="primeira_4">#REF!</definedName>
    <definedName name="primeira_5" localSheetId="1">#REF!</definedName>
    <definedName name="primeira_5" localSheetId="0">#REF!</definedName>
    <definedName name="primeira_5">#REF!</definedName>
    <definedName name="primeiraa" localSheetId="1">#REF!</definedName>
    <definedName name="primeiraa" localSheetId="0">#REF!</definedName>
    <definedName name="primeiraa">#REF!</definedName>
    <definedName name="PRINC." localSheetId="1">#REF!</definedName>
    <definedName name="PRINC." localSheetId="0">#REF!</definedName>
    <definedName name="PRINC.">#REF!</definedName>
    <definedName name="Print">[25]QuQuant!#REF!</definedName>
    <definedName name="PRINT_">[26]QuQuant!#REF!</definedName>
    <definedName name="Print_25">[25]QuQuant!#REF!</definedName>
    <definedName name="Print_Area_MI" localSheetId="1">NA()</definedName>
    <definedName name="Print_Area_MI" localSheetId="0">NA()</definedName>
    <definedName name="Print_Area_MI">#REF!</definedName>
    <definedName name="Print_Area_MI_19" localSheetId="1">#REF!</definedName>
    <definedName name="Print_Area_MI_19" localSheetId="0">#REF!</definedName>
    <definedName name="Print_Area_MI_19">#REF!</definedName>
    <definedName name="Print_Area_MI_2">NA()</definedName>
    <definedName name="Print_Area_MI_21" localSheetId="1">#REF!</definedName>
    <definedName name="Print_Area_MI_21" localSheetId="0">#REF!</definedName>
    <definedName name="Print_Area_MI_21">#REF!</definedName>
    <definedName name="Print_Area_MI_21_19" localSheetId="1">#REF!</definedName>
    <definedName name="Print_Area_MI_21_19" localSheetId="0">#REF!</definedName>
    <definedName name="Print_Area_MI_21_19">#REF!</definedName>
    <definedName name="Print_Area_MI_25">#REF!</definedName>
    <definedName name="Print_Area_MI_4" localSheetId="1">#REF!</definedName>
    <definedName name="Print_Area_MI_4" localSheetId="0">#REF!</definedName>
    <definedName name="Print_Area_MI_4">#REF!</definedName>
    <definedName name="Print_Area_MII" localSheetId="1">#REF!</definedName>
    <definedName name="Print_Area_MII" localSheetId="0">#REF!</definedName>
    <definedName name="Print_Area_MII">#REF!</definedName>
    <definedName name="Print_Titles_MI" localSheetId="1">NA()</definedName>
    <definedName name="Print_Titles_MI" localSheetId="0">NA()</definedName>
    <definedName name="PRINT_TITLES_MI">#REF!</definedName>
    <definedName name="PRINT_TITLES_MI_19" localSheetId="1">#REF!</definedName>
    <definedName name="PRINT_TITLES_MI_19" localSheetId="0">#REF!</definedName>
    <definedName name="PRINT_TITLES_MI_19">#REF!</definedName>
    <definedName name="PRINT_TITLES_MI_2">NA()</definedName>
    <definedName name="PRINT_TITLES_MI_4" localSheetId="1">#REF!</definedName>
    <definedName name="PRINT_TITLES_MI_4" localSheetId="0">#REF!</definedName>
    <definedName name="PRINT_TITLES_MI_4">#REF!</definedName>
    <definedName name="PRINT_TITLES_MII" localSheetId="1">#REF!</definedName>
    <definedName name="PRINT_TITLES_MII" localSheetId="0">#REF!</definedName>
    <definedName name="PRINT_TITLES_MII">#REF!</definedName>
    <definedName name="PRM1C" localSheetId="1">#REF!</definedName>
    <definedName name="PRM1C" localSheetId="0">#REF!</definedName>
    <definedName name="PRM1C">#REF!</definedName>
    <definedName name="PRMN" localSheetId="1">#REF!</definedName>
    <definedName name="PRMN" localSheetId="0">#REF!</definedName>
    <definedName name="PRMN">#REF!</definedName>
    <definedName name="PROD_1" localSheetId="4" hidden="1">{#N/A,#N/A,TRUE,"Serviços"}</definedName>
    <definedName name="PROD_1" localSheetId="8" hidden="1">{#N/A,#N/A,TRUE,"Serviços"}</definedName>
    <definedName name="PROD_1" localSheetId="7" hidden="1">{#N/A,#N/A,TRUE,"Serviços"}</definedName>
    <definedName name="PROD_1" localSheetId="6" hidden="1">{#N/A,#N/A,TRUE,"Serviços"}</definedName>
    <definedName name="PROD_1" localSheetId="11" hidden="1">{#N/A,#N/A,TRUE,"Serviços"}</definedName>
    <definedName name="PROD_1" localSheetId="9" hidden="1">{#N/A,#N/A,TRUE,"Serviços"}</definedName>
    <definedName name="PROD_1" localSheetId="1">{#N/A,#N/A,TRUE,"Serviços"}</definedName>
    <definedName name="PROD_1" localSheetId="10" hidden="1">{#N/A,#N/A,TRUE,"Serviços"}</definedName>
    <definedName name="PROD_1" localSheetId="0">{#N/A,#N/A,TRUE,"Serviços"}</definedName>
    <definedName name="PROD_1">{#N/A,#N/A,TRUE,"Serviços"}</definedName>
    <definedName name="PROD_11" localSheetId="1">{#N/A,#N/A,TRUE,"Serviços"}</definedName>
    <definedName name="PROD_11" localSheetId="0">{#N/A,#N/A,TRUE,"Serviços"}</definedName>
    <definedName name="PROD_11">{#N/A,#N/A,TRUE,"Serviços"}</definedName>
    <definedName name="ProdAnexo" localSheetId="1">#REF!</definedName>
    <definedName name="ProdAnexo" localSheetId="0">#REF!</definedName>
    <definedName name="ProdAnexo">#REF!</definedName>
    <definedName name="ProdNome" localSheetId="1">#REF!</definedName>
    <definedName name="ProdNome" localSheetId="0">#REF!</definedName>
    <definedName name="ProdNome">#REF!</definedName>
    <definedName name="Produção" localSheetId="4">#REF!</definedName>
    <definedName name="Produção" localSheetId="8">#REF!</definedName>
    <definedName name="Produção" localSheetId="7">#REF!</definedName>
    <definedName name="Produção" localSheetId="6">#REF!</definedName>
    <definedName name="Produção" localSheetId="11">[3]!Plan1</definedName>
    <definedName name="Produção" localSheetId="9">#REF!</definedName>
    <definedName name="Produção" localSheetId="17">[3]!Plan1</definedName>
    <definedName name="produção" localSheetId="1">#REF!</definedName>
    <definedName name="Produção" localSheetId="10">[3]!Plan1</definedName>
    <definedName name="produção" localSheetId="0">#REF!</definedName>
    <definedName name="produção">#REF!</definedName>
    <definedName name="PRODUÇÃO.JAN" localSheetId="4">#REF!</definedName>
    <definedName name="PRODUÇÃO.JAN" localSheetId="8">#REF!</definedName>
    <definedName name="PRODUÇÃO.JAN" localSheetId="7">#REF!</definedName>
    <definedName name="PRODUÇÃO.JAN" localSheetId="6">#REF!</definedName>
    <definedName name="PRODUÇÃO.JAN" localSheetId="11">[3]!Plan1</definedName>
    <definedName name="PRODUÇÃO.JAN" localSheetId="9">#REF!</definedName>
    <definedName name="PRODUÇÃO.JAN" localSheetId="17">[3]!Plan1</definedName>
    <definedName name="PRODUÇÃO.JAN" localSheetId="10">[3]!Plan1</definedName>
    <definedName name="PRODUÇÃO.JAN">Plan1</definedName>
    <definedName name="PRODUÇÃO.JAN_10" localSheetId="4">#REF!</definedName>
    <definedName name="PRODUÇÃO.JAN_10" localSheetId="8">#REF!</definedName>
    <definedName name="PRODUÇÃO.JAN_10" localSheetId="7">#REF!</definedName>
    <definedName name="PRODUÇÃO.JAN_10" localSheetId="6">#REF!</definedName>
    <definedName name="PRODUÇÃO.JAN_10" localSheetId="11">[3]!Plan1</definedName>
    <definedName name="PRODUÇÃO.JAN_10" localSheetId="9">#REF!</definedName>
    <definedName name="PRODUÇÃO.JAN_10" localSheetId="17">[3]!Plan1</definedName>
    <definedName name="PRODUÇÃO.JAN_10" localSheetId="10">[3]!Plan1</definedName>
    <definedName name="PRODUÇÃO.JAN_10">Plan1</definedName>
    <definedName name="PRODUÇÃO.JAN_11" localSheetId="4">#REF!</definedName>
    <definedName name="PRODUÇÃO.JAN_11" localSheetId="8">#REF!</definedName>
    <definedName name="PRODUÇÃO.JAN_11" localSheetId="7">#REF!</definedName>
    <definedName name="PRODUÇÃO.JAN_11" localSheetId="6">#REF!</definedName>
    <definedName name="PRODUÇÃO.JAN_11" localSheetId="11">[3]!Plan1</definedName>
    <definedName name="PRODUÇÃO.JAN_11" localSheetId="9">#REF!</definedName>
    <definedName name="PRODUÇÃO.JAN_11" localSheetId="17">[3]!Plan1</definedName>
    <definedName name="PRODUÇÃO.JAN_11" localSheetId="10">[3]!Plan1</definedName>
    <definedName name="PRODUÇÃO.JAN_11">Plan1</definedName>
    <definedName name="PRODUÇÃO.JAN_12" localSheetId="4">#REF!</definedName>
    <definedName name="PRODUÇÃO.JAN_12" localSheetId="8">#REF!</definedName>
    <definedName name="PRODUÇÃO.JAN_12" localSheetId="7">#REF!</definedName>
    <definedName name="PRODUÇÃO.JAN_12" localSheetId="6">#REF!</definedName>
    <definedName name="PRODUÇÃO.JAN_12" localSheetId="11">[3]!Plan1</definedName>
    <definedName name="PRODUÇÃO.JAN_12" localSheetId="9">#REF!</definedName>
    <definedName name="PRODUÇÃO.JAN_12" localSheetId="17">[3]!Plan1</definedName>
    <definedName name="PRODUÇÃO.JAN_12" localSheetId="10">[3]!Plan1</definedName>
    <definedName name="PRODUÇÃO.JAN_12">Plan1</definedName>
    <definedName name="PRODUÇÃO.JAN_13" localSheetId="4">#REF!</definedName>
    <definedName name="PRODUÇÃO.JAN_13" localSheetId="8">#REF!</definedName>
    <definedName name="PRODUÇÃO.JAN_13" localSheetId="7">#REF!</definedName>
    <definedName name="PRODUÇÃO.JAN_13" localSheetId="6">#REF!</definedName>
    <definedName name="PRODUÇÃO.JAN_13" localSheetId="11">[3]!Plan1</definedName>
    <definedName name="PRODUÇÃO.JAN_13" localSheetId="9">#REF!</definedName>
    <definedName name="PRODUÇÃO.JAN_13" localSheetId="17">[3]!Plan1</definedName>
    <definedName name="PRODUÇÃO.JAN_13" localSheetId="10">[3]!Plan1</definedName>
    <definedName name="PRODUÇÃO.JAN_13">Plan1</definedName>
    <definedName name="PRODUÇÃO.JAN_14" localSheetId="4">#REF!</definedName>
    <definedName name="PRODUÇÃO.JAN_14" localSheetId="8">#REF!</definedName>
    <definedName name="PRODUÇÃO.JAN_14" localSheetId="7">#REF!</definedName>
    <definedName name="PRODUÇÃO.JAN_14" localSheetId="6">#REF!</definedName>
    <definedName name="PRODUÇÃO.JAN_14" localSheetId="11">[3]!Plan1</definedName>
    <definedName name="PRODUÇÃO.JAN_14" localSheetId="9">#REF!</definedName>
    <definedName name="PRODUÇÃO.JAN_14" localSheetId="17">[3]!Plan1</definedName>
    <definedName name="PRODUÇÃO.JAN_14" localSheetId="10">[3]!Plan1</definedName>
    <definedName name="PRODUÇÃO.JAN_14">Plan1</definedName>
    <definedName name="PRODUÇÃO.JAN_15" localSheetId="4">#REF!</definedName>
    <definedName name="PRODUÇÃO.JAN_15" localSheetId="8">#REF!</definedName>
    <definedName name="PRODUÇÃO.JAN_15" localSheetId="7">#REF!</definedName>
    <definedName name="PRODUÇÃO.JAN_15" localSheetId="6">#REF!</definedName>
    <definedName name="PRODUÇÃO.JAN_15" localSheetId="11">[3]!Plan1</definedName>
    <definedName name="PRODUÇÃO.JAN_15" localSheetId="9">#REF!</definedName>
    <definedName name="PRODUÇÃO.JAN_15" localSheetId="17">[3]!Plan1</definedName>
    <definedName name="PRODUÇÃO.JAN_15" localSheetId="10">[3]!Plan1</definedName>
    <definedName name="PRODUÇÃO.JAN_15">Plan1</definedName>
    <definedName name="PRODUÇÃO.JAN_16" localSheetId="4">#REF!</definedName>
    <definedName name="PRODUÇÃO.JAN_16" localSheetId="8">#REF!</definedName>
    <definedName name="PRODUÇÃO.JAN_16" localSheetId="7">#REF!</definedName>
    <definedName name="PRODUÇÃO.JAN_16" localSheetId="6">#REF!</definedName>
    <definedName name="PRODUÇÃO.JAN_16" localSheetId="11">[3]!Plan1</definedName>
    <definedName name="PRODUÇÃO.JAN_16" localSheetId="9">#REF!</definedName>
    <definedName name="PRODUÇÃO.JAN_16" localSheetId="17">[3]!Plan1</definedName>
    <definedName name="PRODUÇÃO.JAN_16" localSheetId="10">[3]!Plan1</definedName>
    <definedName name="PRODUÇÃO.JAN_16">Plan1</definedName>
    <definedName name="PRODUÇÃO.JAN_17" localSheetId="4">#REF!</definedName>
    <definedName name="PRODUÇÃO.JAN_17" localSheetId="8">#REF!</definedName>
    <definedName name="PRODUÇÃO.JAN_17" localSheetId="7">#REF!</definedName>
    <definedName name="PRODUÇÃO.JAN_17" localSheetId="6">#REF!</definedName>
    <definedName name="PRODUÇÃO.JAN_17" localSheetId="11">[3]!Plan1</definedName>
    <definedName name="PRODUÇÃO.JAN_17" localSheetId="9">#REF!</definedName>
    <definedName name="PRODUÇÃO.JAN_17" localSheetId="17">[3]!Plan1</definedName>
    <definedName name="PRODUÇÃO.JAN_17" localSheetId="10">[3]!Plan1</definedName>
    <definedName name="PRODUÇÃO.JAN_17">Plan1</definedName>
    <definedName name="PRODUÇÃO.JAN_18" localSheetId="4">#REF!</definedName>
    <definedName name="PRODUÇÃO.JAN_18" localSheetId="8">#REF!</definedName>
    <definedName name="PRODUÇÃO.JAN_18" localSheetId="7">#REF!</definedName>
    <definedName name="PRODUÇÃO.JAN_18" localSheetId="6">#REF!</definedName>
    <definedName name="PRODUÇÃO.JAN_18" localSheetId="11">[3]!Plan1</definedName>
    <definedName name="PRODUÇÃO.JAN_18" localSheetId="9">#REF!</definedName>
    <definedName name="PRODUÇÃO.JAN_18" localSheetId="17">[3]!Plan1</definedName>
    <definedName name="PRODUÇÃO.JAN_18" localSheetId="10">[3]!Plan1</definedName>
    <definedName name="PRODUÇÃO.JAN_18">Plan1</definedName>
    <definedName name="PRODUÇÃO.JAN_2" localSheetId="4">#REF!</definedName>
    <definedName name="PRODUÇÃO.JAN_2" localSheetId="8">#REF!</definedName>
    <definedName name="PRODUÇÃO.JAN_2" localSheetId="7">#REF!</definedName>
    <definedName name="PRODUÇÃO.JAN_2" localSheetId="6">#REF!</definedName>
    <definedName name="PRODUÇÃO.JAN_2" localSheetId="11">[3]!Plan1</definedName>
    <definedName name="PRODUÇÃO.JAN_2" localSheetId="9">#REF!</definedName>
    <definedName name="PRODUÇÃO.JAN_2" localSheetId="17">[3]!Plan1</definedName>
    <definedName name="PRODUÇÃO.JAN_2" localSheetId="10">[3]!Plan1</definedName>
    <definedName name="PRODUÇÃO.JAN_2">Plan1</definedName>
    <definedName name="PRODUÇÃO.JAN_5" localSheetId="4">#REF!</definedName>
    <definedName name="PRODUÇÃO.JAN_5" localSheetId="8">#REF!</definedName>
    <definedName name="PRODUÇÃO.JAN_5" localSheetId="7">#REF!</definedName>
    <definedName name="PRODUÇÃO.JAN_5" localSheetId="6">#REF!</definedName>
    <definedName name="PRODUÇÃO.JAN_5" localSheetId="11">[3]!Plan1</definedName>
    <definedName name="PRODUÇÃO.JAN_5" localSheetId="9">#REF!</definedName>
    <definedName name="PRODUÇÃO.JAN_5" localSheetId="17">[3]!Plan1</definedName>
    <definedName name="PRODUÇÃO.JAN_5" localSheetId="10">[3]!Plan1</definedName>
    <definedName name="PRODUÇÃO.JAN_5">Plan1</definedName>
    <definedName name="PRODUÇÃO.JAN_6" localSheetId="4">#REF!</definedName>
    <definedName name="PRODUÇÃO.JAN_6" localSheetId="8">#REF!</definedName>
    <definedName name="PRODUÇÃO.JAN_6" localSheetId="7">#REF!</definedName>
    <definedName name="PRODUÇÃO.JAN_6" localSheetId="6">#REF!</definedName>
    <definedName name="PRODUÇÃO.JAN_6" localSheetId="11">[3]!Plan1</definedName>
    <definedName name="PRODUÇÃO.JAN_6" localSheetId="9">#REF!</definedName>
    <definedName name="PRODUÇÃO.JAN_6" localSheetId="17">[3]!Plan1</definedName>
    <definedName name="PRODUÇÃO.JAN_6" localSheetId="10">[3]!Plan1</definedName>
    <definedName name="PRODUÇÃO.JAN_6">Plan1</definedName>
    <definedName name="PRODUÇÃO.JAN_7" localSheetId="4">#REF!</definedName>
    <definedName name="PRODUÇÃO.JAN_7" localSheetId="8">#REF!</definedName>
    <definedName name="PRODUÇÃO.JAN_7" localSheetId="7">#REF!</definedName>
    <definedName name="PRODUÇÃO.JAN_7" localSheetId="6">#REF!</definedName>
    <definedName name="PRODUÇÃO.JAN_7" localSheetId="11">[3]!Plan1</definedName>
    <definedName name="PRODUÇÃO.JAN_7" localSheetId="9">#REF!</definedName>
    <definedName name="PRODUÇÃO.JAN_7" localSheetId="17">[3]!Plan1</definedName>
    <definedName name="PRODUÇÃO.JAN_7" localSheetId="10">[3]!Plan1</definedName>
    <definedName name="PRODUÇÃO.JAN_7">Plan1</definedName>
    <definedName name="PRODUÇÃO.JAN_8" localSheetId="4">#REF!</definedName>
    <definedName name="PRODUÇÃO.JAN_8" localSheetId="8">#REF!</definedName>
    <definedName name="PRODUÇÃO.JAN_8" localSheetId="7">#REF!</definedName>
    <definedName name="PRODUÇÃO.JAN_8" localSheetId="6">#REF!</definedName>
    <definedName name="PRODUÇÃO.JAN_8" localSheetId="11">[3]!Plan1</definedName>
    <definedName name="PRODUÇÃO.JAN_8" localSheetId="9">#REF!</definedName>
    <definedName name="PRODUÇÃO.JAN_8" localSheetId="17">[3]!Plan1</definedName>
    <definedName name="PRODUÇÃO.JAN_8" localSheetId="10">[3]!Plan1</definedName>
    <definedName name="PRODUÇÃO.JAN_8">Plan1</definedName>
    <definedName name="PRODUÇÃO.JAN_9" localSheetId="4">#REF!</definedName>
    <definedName name="PRODUÇÃO.JAN_9" localSheetId="8">#REF!</definedName>
    <definedName name="PRODUÇÃO.JAN_9" localSheetId="7">#REF!</definedName>
    <definedName name="PRODUÇÃO.JAN_9" localSheetId="6">#REF!</definedName>
    <definedName name="PRODUÇÃO.JAN_9" localSheetId="11">[3]!Plan1</definedName>
    <definedName name="PRODUÇÃO.JAN_9" localSheetId="9">#REF!</definedName>
    <definedName name="PRODUÇÃO.JAN_9" localSheetId="17">[3]!Plan1</definedName>
    <definedName name="PRODUÇÃO.JAN_9" localSheetId="10">[3]!Plan1</definedName>
    <definedName name="PRODUÇÃO.JAN_9">Plan1</definedName>
    <definedName name="Produção_10" localSheetId="4">#REF!</definedName>
    <definedName name="Produção_10" localSheetId="8">#REF!</definedName>
    <definedName name="Produção_10" localSheetId="7">#REF!</definedName>
    <definedName name="Produção_10" localSheetId="6">#REF!</definedName>
    <definedName name="Produção_10" localSheetId="11">[3]!Plan1</definedName>
    <definedName name="Produção_10" localSheetId="9">#REF!</definedName>
    <definedName name="Produção_10" localSheetId="17">[3]!Plan1</definedName>
    <definedName name="Produção_10" localSheetId="10">[3]!Plan1</definedName>
    <definedName name="Produção_10">Plan1</definedName>
    <definedName name="Produção_11" localSheetId="4">#REF!</definedName>
    <definedName name="Produção_11" localSheetId="8">#REF!</definedName>
    <definedName name="Produção_11" localSheetId="7">#REF!</definedName>
    <definedName name="Produção_11" localSheetId="6">#REF!</definedName>
    <definedName name="Produção_11" localSheetId="11">[3]!Plan1</definedName>
    <definedName name="Produção_11" localSheetId="9">#REF!</definedName>
    <definedName name="Produção_11" localSheetId="17">[3]!Plan1</definedName>
    <definedName name="Produção_11" localSheetId="10">[3]!Plan1</definedName>
    <definedName name="Produção_11">Plan1</definedName>
    <definedName name="Produção_12" localSheetId="4">#REF!</definedName>
    <definedName name="Produção_12" localSheetId="8">#REF!</definedName>
    <definedName name="Produção_12" localSheetId="7">#REF!</definedName>
    <definedName name="Produção_12" localSheetId="6">#REF!</definedName>
    <definedName name="Produção_12" localSheetId="11">[3]!Plan1</definedName>
    <definedName name="Produção_12" localSheetId="9">#REF!</definedName>
    <definedName name="Produção_12" localSheetId="17">[3]!Plan1</definedName>
    <definedName name="Produção_12" localSheetId="10">[3]!Plan1</definedName>
    <definedName name="Produção_12">Plan1</definedName>
    <definedName name="Produção_13">#NAME?</definedName>
    <definedName name="Produção_14" localSheetId="4">#REF!</definedName>
    <definedName name="Produção_14" localSheetId="8">#REF!</definedName>
    <definedName name="Produção_14" localSheetId="7">#REF!</definedName>
    <definedName name="Produção_14" localSheetId="6">#REF!</definedName>
    <definedName name="Produção_14" localSheetId="11">[3]!Plan1</definedName>
    <definedName name="Produção_14" localSheetId="9">#REF!</definedName>
    <definedName name="Produção_14" localSheetId="17">[3]!Plan1</definedName>
    <definedName name="Produção_14" localSheetId="10">[3]!Plan1</definedName>
    <definedName name="Produção_14">Plan1</definedName>
    <definedName name="Produção_15" localSheetId="4">#REF!</definedName>
    <definedName name="Produção_15" localSheetId="8">#REF!</definedName>
    <definedName name="Produção_15" localSheetId="7">#REF!</definedName>
    <definedName name="Produção_15" localSheetId="6">#REF!</definedName>
    <definedName name="Produção_15" localSheetId="11">[3]!Plan1</definedName>
    <definedName name="Produção_15" localSheetId="9">#REF!</definedName>
    <definedName name="Produção_15" localSheetId="17">[3]!Plan1</definedName>
    <definedName name="Produção_15" localSheetId="10">[3]!Plan1</definedName>
    <definedName name="Produção_15">Plan1</definedName>
    <definedName name="Produção_16" localSheetId="4">#REF!</definedName>
    <definedName name="Produção_16" localSheetId="8">#REF!</definedName>
    <definedName name="Produção_16" localSheetId="7">#REF!</definedName>
    <definedName name="Produção_16" localSheetId="6">#REF!</definedName>
    <definedName name="Produção_16" localSheetId="11">[3]!Plan1</definedName>
    <definedName name="Produção_16" localSheetId="9">#REF!</definedName>
    <definedName name="Produção_16" localSheetId="17">[3]!Plan1</definedName>
    <definedName name="Produção_16" localSheetId="10">[3]!Plan1</definedName>
    <definedName name="Produção_16">Plan1</definedName>
    <definedName name="Produção_17" localSheetId="4">#REF!</definedName>
    <definedName name="Produção_17" localSheetId="8">#REF!</definedName>
    <definedName name="Produção_17" localSheetId="7">#REF!</definedName>
    <definedName name="Produção_17" localSheetId="6">#REF!</definedName>
    <definedName name="Produção_17" localSheetId="11">[3]!Plan1</definedName>
    <definedName name="Produção_17" localSheetId="9">#REF!</definedName>
    <definedName name="Produção_17" localSheetId="17">[3]!Plan1</definedName>
    <definedName name="Produção_17" localSheetId="10">[3]!Plan1</definedName>
    <definedName name="Produção_17">Plan1</definedName>
    <definedName name="Produção_18" localSheetId="4">#REF!</definedName>
    <definedName name="Produção_18" localSheetId="8">#REF!</definedName>
    <definedName name="Produção_18" localSheetId="7">#REF!</definedName>
    <definedName name="Produção_18" localSheetId="6">#REF!</definedName>
    <definedName name="Produção_18" localSheetId="11">[3]!Plan1</definedName>
    <definedName name="Produção_18" localSheetId="9">#REF!</definedName>
    <definedName name="Produção_18" localSheetId="17">[3]!Plan1</definedName>
    <definedName name="Produção_18" localSheetId="10">[3]!Plan1</definedName>
    <definedName name="Produção_18">Plan1</definedName>
    <definedName name="Produção_2" localSheetId="4">#REF!</definedName>
    <definedName name="Produção_2" localSheetId="8">#REF!</definedName>
    <definedName name="Produção_2" localSheetId="7">#REF!</definedName>
    <definedName name="Produção_2" localSheetId="6">#REF!</definedName>
    <definedName name="Produção_2" localSheetId="11">[3]!Plan1</definedName>
    <definedName name="Produção_2" localSheetId="9">#REF!</definedName>
    <definedName name="Produção_2" localSheetId="17">[3]!Plan1</definedName>
    <definedName name="Produção_2" localSheetId="10">[3]!Plan1</definedName>
    <definedName name="Produção_2">Plan1</definedName>
    <definedName name="Produção_5" localSheetId="4">#REF!</definedName>
    <definedName name="Produção_5" localSheetId="8">#REF!</definedName>
    <definedName name="Produção_5" localSheetId="7">#REF!</definedName>
    <definedName name="Produção_5" localSheetId="6">#REF!</definedName>
    <definedName name="Produção_5" localSheetId="11">[3]!Plan1</definedName>
    <definedName name="Produção_5" localSheetId="9">#REF!</definedName>
    <definedName name="Produção_5" localSheetId="17">[3]!Plan1</definedName>
    <definedName name="Produção_5" localSheetId="10">[3]!Plan1</definedName>
    <definedName name="Produção_5">Plan1</definedName>
    <definedName name="Produção_6" localSheetId="4">#REF!</definedName>
    <definedName name="Produção_6" localSheetId="8">#REF!</definedName>
    <definedName name="Produção_6" localSheetId="7">#REF!</definedName>
    <definedName name="Produção_6" localSheetId="6">#REF!</definedName>
    <definedName name="Produção_6" localSheetId="11">[3]!Plan1</definedName>
    <definedName name="Produção_6" localSheetId="9">#REF!</definedName>
    <definedName name="Produção_6" localSheetId="17">[3]!Plan1</definedName>
    <definedName name="Produção_6" localSheetId="10">[3]!Plan1</definedName>
    <definedName name="Produção_6">Plan1</definedName>
    <definedName name="Produção_7" localSheetId="4">#REF!</definedName>
    <definedName name="Produção_7" localSheetId="8">#REF!</definedName>
    <definedName name="Produção_7" localSheetId="7">#REF!</definedName>
    <definedName name="Produção_7" localSheetId="6">#REF!</definedName>
    <definedName name="Produção_7" localSheetId="11">[3]!Plan1</definedName>
    <definedName name="Produção_7" localSheetId="9">#REF!</definedName>
    <definedName name="Produção_7" localSheetId="17">[3]!Plan1</definedName>
    <definedName name="Produção_7" localSheetId="10">[3]!Plan1</definedName>
    <definedName name="Produção_7">Plan1</definedName>
    <definedName name="Produção_8" localSheetId="4">#REF!</definedName>
    <definedName name="Produção_8" localSheetId="8">#REF!</definedName>
    <definedName name="Produção_8" localSheetId="7">#REF!</definedName>
    <definedName name="Produção_8" localSheetId="6">#REF!</definedName>
    <definedName name="Produção_8" localSheetId="11">[3]!Plan1</definedName>
    <definedName name="Produção_8" localSheetId="9">#REF!</definedName>
    <definedName name="Produção_8" localSheetId="17">[3]!Plan1</definedName>
    <definedName name="Produção_8" localSheetId="10">[3]!Plan1</definedName>
    <definedName name="Produção_8">Plan1</definedName>
    <definedName name="Produção_9" localSheetId="4">#REF!</definedName>
    <definedName name="Produção_9" localSheetId="8">#REF!</definedName>
    <definedName name="Produção_9" localSheetId="7">#REF!</definedName>
    <definedName name="Produção_9" localSheetId="6">#REF!</definedName>
    <definedName name="Produção_9" localSheetId="11">[3]!Plan1</definedName>
    <definedName name="Produção_9" localSheetId="9">#REF!</definedName>
    <definedName name="Produção_9" localSheetId="17">[3]!Plan1</definedName>
    <definedName name="Produção_9" localSheetId="10">[3]!Plan1</definedName>
    <definedName name="Produção_9">Plan1</definedName>
    <definedName name="produçao1" localSheetId="1">#REF!</definedName>
    <definedName name="produçao1" localSheetId="0">#REF!</definedName>
    <definedName name="produçao1">#REF!</definedName>
    <definedName name="proj" localSheetId="1">#REF!</definedName>
    <definedName name="proj" localSheetId="0">#REF!</definedName>
    <definedName name="proj">#REF!</definedName>
    <definedName name="proj_2" localSheetId="1">#REF!</definedName>
    <definedName name="proj_2" localSheetId="0">#REF!</definedName>
    <definedName name="proj_2">#REF!</definedName>
    <definedName name="PROJETO" localSheetId="1">#REF!</definedName>
    <definedName name="PROJETO" localSheetId="0">#REF!</definedName>
    <definedName name="PROJETO">#REF!</definedName>
    <definedName name="PROMZ" localSheetId="1">#REF!</definedName>
    <definedName name="PROMZ" localSheetId="0">#REF!</definedName>
    <definedName name="PROMZ">#REF!</definedName>
    <definedName name="PROPRIETARIO" localSheetId="1">#REF!</definedName>
    <definedName name="PROPRIETARIO" localSheetId="0">#REF!</definedName>
    <definedName name="PROPRIETARIO">#REF!</definedName>
    <definedName name="PRP" localSheetId="1">#REF!</definedName>
    <definedName name="PRP" localSheetId="0">#REF!</definedName>
    <definedName name="PRP">#REF!</definedName>
    <definedName name="PRPA" localSheetId="1">#REF!</definedName>
    <definedName name="PRPA" localSheetId="0">#REF!</definedName>
    <definedName name="PRPA">#REF!</definedName>
    <definedName name="PRPL" localSheetId="1">#REF!</definedName>
    <definedName name="PRPL" localSheetId="0">#REF!</definedName>
    <definedName name="PRPL">#REF!</definedName>
    <definedName name="PRPT" localSheetId="1">#REF!</definedName>
    <definedName name="PRPT" localSheetId="0">#REF!</definedName>
    <definedName name="PRPT">#REF!</definedName>
    <definedName name="PRR1C" localSheetId="1">#REF!</definedName>
    <definedName name="PRR1C" localSheetId="0">#REF!</definedName>
    <definedName name="PRR1C">#REF!</definedName>
    <definedName name="PRRP" localSheetId="1">#REF!</definedName>
    <definedName name="PRRP" localSheetId="0">#REF!</definedName>
    <definedName name="PRRP">#REF!</definedName>
    <definedName name="PRZ" localSheetId="1">#REF!</definedName>
    <definedName name="PRZ" localSheetId="0">#REF!</definedName>
    <definedName name="PRZ">#REF!</definedName>
    <definedName name="PrzO">#REF!</definedName>
    <definedName name="PSCB" localSheetId="1">#REF!</definedName>
    <definedName name="PSCB" localSheetId="0">#REF!</definedName>
    <definedName name="PSCB">#REF!</definedName>
    <definedName name="PSERVIÇOS" localSheetId="1">#REF!</definedName>
    <definedName name="PSERVIÇOS" localSheetId="0">#REF!</definedName>
    <definedName name="PSERVIÇOS">#REF!</definedName>
    <definedName name="PSERVIÇOS_25">#REF!</definedName>
    <definedName name="PSINAL" localSheetId="1">#REF!</definedName>
    <definedName name="PSINAL" localSheetId="0">#REF!</definedName>
    <definedName name="PSINAL">#REF!</definedName>
    <definedName name="PST" localSheetId="1">#REF!</definedName>
    <definedName name="PST" localSheetId="0">#REF!</definedName>
    <definedName name="PST">#REF!</definedName>
    <definedName name="PTB" localSheetId="1">#REF!</definedName>
    <definedName name="PTB" localSheetId="0">#REF!</definedName>
    <definedName name="PTB">#REF!</definedName>
    <definedName name="PTBA" localSheetId="1">#REF!</definedName>
    <definedName name="PTBA" localSheetId="0">#REF!</definedName>
    <definedName name="PTBA">#REF!</definedName>
    <definedName name="PTBT" localSheetId="1">#REF!</definedName>
    <definedName name="PTBT" localSheetId="0">#REF!</definedName>
    <definedName name="PTBT">#REF!</definedName>
    <definedName name="PTCAP20" localSheetId="1">#REF!</definedName>
    <definedName name="PTCAP20" localSheetId="0">#REF!</definedName>
    <definedName name="PTCAP20">#REF!</definedName>
    <definedName name="PTCAP20MBQ" localSheetId="1">#REF!</definedName>
    <definedName name="PTCAP20MBQ" localSheetId="0">#REF!</definedName>
    <definedName name="PTCAP20MBQ">#REF!</definedName>
    <definedName name="PTCB4" localSheetId="1">#REF!</definedName>
    <definedName name="PTCB4" localSheetId="0">#REF!</definedName>
    <definedName name="PTCB4">#REF!</definedName>
    <definedName name="PTCC4" localSheetId="1">#REF!</definedName>
    <definedName name="PTCC4" localSheetId="0">#REF!</definedName>
    <definedName name="PTCC4">#REF!</definedName>
    <definedName name="PTCCB10" localSheetId="1">#REF!</definedName>
    <definedName name="PTCCB10" localSheetId="0">#REF!</definedName>
    <definedName name="PTCCB10">#REF!</definedName>
    <definedName name="PTCM30" localSheetId="1">#REF!</definedName>
    <definedName name="PTCM30" localSheetId="0">#REF!</definedName>
    <definedName name="PTCM30">#REF!</definedName>
    <definedName name="PTCM30IMP" localSheetId="1">#REF!</definedName>
    <definedName name="PTCM30IMP" localSheetId="0">#REF!</definedName>
    <definedName name="PTCM30IMP">#REF!</definedName>
    <definedName name="PTCM30RP" localSheetId="1">#REF!</definedName>
    <definedName name="PTCM30RP" localSheetId="0">#REF!</definedName>
    <definedName name="PTCM30RP">#REF!</definedName>
    <definedName name="PTCM30TB" localSheetId="1">#REF!</definedName>
    <definedName name="PTCM30TB" localSheetId="0">#REF!</definedName>
    <definedName name="PTCM30TB">#REF!</definedName>
    <definedName name="pte" localSheetId="1">#REF!</definedName>
    <definedName name="pte" localSheetId="0">#REF!</definedName>
    <definedName name="pte">#REF!</definedName>
    <definedName name="pte_38" localSheetId="1">#REF!</definedName>
    <definedName name="pte_38" localSheetId="0">#REF!</definedName>
    <definedName name="pte_38">#REF!</definedName>
    <definedName name="PTEB4" localSheetId="1">#REF!</definedName>
    <definedName name="PTEB4" localSheetId="0">#REF!</definedName>
    <definedName name="PTEB4">#REF!</definedName>
    <definedName name="PTEMULCS" localSheetId="1">#REF!</definedName>
    <definedName name="PTEMULCS" localSheetId="0">#REF!</definedName>
    <definedName name="PTEMULCS">#REF!</definedName>
    <definedName name="PTEMULTSD" localSheetId="1">#REF!</definedName>
    <definedName name="PTEMULTSD" localSheetId="0">#REF!</definedName>
    <definedName name="PTEMULTSD">#REF!</definedName>
    <definedName name="PTEMULTSS" localSheetId="1">#REF!</definedName>
    <definedName name="PTEMULTSS" localSheetId="0">#REF!</definedName>
    <definedName name="PTEMULTSS">#REF!</definedName>
    <definedName name="PTLCB10" localSheetId="1">#REF!</definedName>
    <definedName name="PTLCB10" localSheetId="0">#REF!</definedName>
    <definedName name="PTLCB10">#REF!</definedName>
    <definedName name="PTLMB" localSheetId="1">#REF!</definedName>
    <definedName name="PTLMB" localSheetId="0">#REF!</definedName>
    <definedName name="PTLMB">#REF!</definedName>
    <definedName name="Pto" localSheetId="1">ROUND(#REF!*#REF!,2)</definedName>
    <definedName name="Pto" localSheetId="0">ROUND(#REF!*#REF!,2)</definedName>
    <definedName name="Pto">ROUND(#REF!*#REF!,2)</definedName>
    <definedName name="Ptotal" localSheetId="4">ROUND(#REF!*#REF!,2)</definedName>
    <definedName name="Ptotal" localSheetId="6">ROUND(#REF!*#REF!,2)</definedName>
    <definedName name="Ptotal" localSheetId="11">ROUND(#REF!*#REF!,2)</definedName>
    <definedName name="Ptotal" localSheetId="9">ROUND(#REF!*#REF!,2)</definedName>
    <definedName name="Ptotal" localSheetId="17">ROUND(#REF!*#REF!,2)</definedName>
    <definedName name="Ptotal" localSheetId="1">ROUND(#REF!*#REF!,2)</definedName>
    <definedName name="Ptotal" localSheetId="10">ROUND(#REF!*#REF!,2)</definedName>
    <definedName name="Ptotal" localSheetId="0">ROUND(#REF!*#REF!,2)</definedName>
    <definedName name="Ptotal">ROUND(#REF!*#REF!,2)</definedName>
    <definedName name="PTRL1CLAMAG" localSheetId="1">#REF!</definedName>
    <definedName name="PTRL1CLAMAG" localSheetId="0">#REF!</definedName>
    <definedName name="PTRL1CLAMAG">#REF!</definedName>
    <definedName name="PTRL1CMBF" localSheetId="1">#REF!</definedName>
    <definedName name="PTRL1CMBF" localSheetId="0">#REF!</definedName>
    <definedName name="PTRL1CMBF">#REF!</definedName>
    <definedName name="PTRM1C" localSheetId="1">#REF!</definedName>
    <definedName name="PTRM1C" localSheetId="0">#REF!</definedName>
    <definedName name="PTRM1C">#REF!</definedName>
    <definedName name="PTRR1C" localSheetId="1">#REF!</definedName>
    <definedName name="PTRR1C" localSheetId="0">#REF!</definedName>
    <definedName name="PTRR1C">#REF!</definedName>
    <definedName name="PTRR1CPL" localSheetId="1">#REF!</definedName>
    <definedName name="PTRR1CPL" localSheetId="0">#REF!</definedName>
    <definedName name="PTRR1CPL">#REF!</definedName>
    <definedName name="PTRR1CST" localSheetId="1">#REF!</definedName>
    <definedName name="PTRR1CST" localSheetId="0">#REF!</definedName>
    <definedName name="PTRR1CST">#REF!</definedName>
    <definedName name="PTSD" localSheetId="1">#REF!</definedName>
    <definedName name="PTSD" localSheetId="0">#REF!</definedName>
    <definedName name="PTSD">#REF!</definedName>
    <definedName name="PTSD2" localSheetId="1">#REF!</definedName>
    <definedName name="PTSD2" localSheetId="0">#REF!</definedName>
    <definedName name="PTSD2">#REF!</definedName>
    <definedName name="Pun">NA()</definedName>
    <definedName name="Pun_26">NA()</definedName>
    <definedName name="Pun_27">NA()</definedName>
    <definedName name="punit" localSheetId="1">#REF!</definedName>
    <definedName name="punit" localSheetId="0">#REF!</definedName>
    <definedName name="punit">#REF!</definedName>
    <definedName name="PUNIT1" localSheetId="1">#REF!</definedName>
    <definedName name="PUNIT1" localSheetId="0">#REF!</definedName>
    <definedName name="PUNIT1">#REF!</definedName>
    <definedName name="PUnit10" localSheetId="1">#REF!*#REF!</definedName>
    <definedName name="PUnit10" localSheetId="0">#REF!*#REF!</definedName>
    <definedName name="PUnit10">#REF!*#REF!</definedName>
    <definedName name="PUnit11" localSheetId="1">#REF!*#REF!</definedName>
    <definedName name="PUnit11" localSheetId="0">#REF!*#REF!</definedName>
    <definedName name="PUnit11">#REF!*#REF!</definedName>
    <definedName name="PUnit12" localSheetId="1">#REF!*#REF!</definedName>
    <definedName name="PUnit12" localSheetId="0">#REF!*#REF!</definedName>
    <definedName name="PUnit12">#REF!*#REF!</definedName>
    <definedName name="PUNIT3" localSheetId="1">#REF!</definedName>
    <definedName name="PUNIT3" localSheetId="0">#REF!</definedName>
    <definedName name="PUNIT3">#REF!</definedName>
    <definedName name="PUPA" localSheetId="1">#REF!</definedName>
    <definedName name="PUPA" localSheetId="0">#REF!</definedName>
    <definedName name="PUPA">#REF!</definedName>
    <definedName name="PUPJ" localSheetId="1">#REF!</definedName>
    <definedName name="PUPJ" localSheetId="0">#REF!</definedName>
    <definedName name="PUPJ">#REF!</definedName>
    <definedName name="q">'[4]P A T O 99 B'!#REF!</definedName>
    <definedName name="q_25">'[4]P A T O 99 B'!#REF!</definedName>
    <definedName name="QA">NA()</definedName>
    <definedName name="QD" localSheetId="4" hidden="1">#REF!</definedName>
    <definedName name="QD" localSheetId="11" hidden="1">#REF!</definedName>
    <definedName name="QD" localSheetId="9" hidden="1">#REF!</definedName>
    <definedName name="QD" localSheetId="17" hidden="1">#REF!</definedName>
    <definedName name="QD" localSheetId="1">#REF!</definedName>
    <definedName name="QD" localSheetId="10" hidden="1">#REF!</definedName>
    <definedName name="QD" localSheetId="0">#REF!</definedName>
    <definedName name="QD">#REF!</definedName>
    <definedName name="Qd.Comp.Miranda" localSheetId="4">#REF!</definedName>
    <definedName name="Qd.Comp.Miranda" localSheetId="8">#REF!</definedName>
    <definedName name="Qd.Comp.Miranda" localSheetId="7">#REF!</definedName>
    <definedName name="Qd.Comp.Miranda" localSheetId="6">#REF!</definedName>
    <definedName name="Qd.Comp.Miranda" localSheetId="11">[3]!Plan1</definedName>
    <definedName name="Qd.Comp.Miranda" localSheetId="9">#REF!</definedName>
    <definedName name="Qd.Comp.Miranda" localSheetId="17">[3]!Plan1</definedName>
    <definedName name="Qd.Comp.Miranda" localSheetId="10">[3]!Plan1</definedName>
    <definedName name="Qd.Comp.Miranda">Plan1</definedName>
    <definedName name="Qd.Comp.Miranda_10" localSheetId="4">#REF!</definedName>
    <definedName name="Qd.Comp.Miranda_10" localSheetId="8">#REF!</definedName>
    <definedName name="Qd.Comp.Miranda_10" localSheetId="7">#REF!</definedName>
    <definedName name="Qd.Comp.Miranda_10" localSheetId="6">#REF!</definedName>
    <definedName name="Qd.Comp.Miranda_10" localSheetId="11">[3]!Plan1</definedName>
    <definedName name="Qd.Comp.Miranda_10" localSheetId="9">#REF!</definedName>
    <definedName name="Qd.Comp.Miranda_10" localSheetId="17">[3]!Plan1</definedName>
    <definedName name="Qd.Comp.Miranda_10" localSheetId="10">[3]!Plan1</definedName>
    <definedName name="Qd.Comp.Miranda_10">Plan1</definedName>
    <definedName name="Qd.Comp.Miranda_11" localSheetId="4">#REF!</definedName>
    <definedName name="Qd.Comp.Miranda_11" localSheetId="8">#REF!</definedName>
    <definedName name="Qd.Comp.Miranda_11" localSheetId="7">#REF!</definedName>
    <definedName name="Qd.Comp.Miranda_11" localSheetId="6">#REF!</definedName>
    <definedName name="Qd.Comp.Miranda_11" localSheetId="11">[3]!Plan1</definedName>
    <definedName name="Qd.Comp.Miranda_11" localSheetId="9">#REF!</definedName>
    <definedName name="Qd.Comp.Miranda_11" localSheetId="17">[3]!Plan1</definedName>
    <definedName name="Qd.Comp.Miranda_11" localSheetId="10">[3]!Plan1</definedName>
    <definedName name="Qd.Comp.Miranda_11">Plan1</definedName>
    <definedName name="Qd.Comp.Miranda_12" localSheetId="4">#REF!</definedName>
    <definedName name="Qd.Comp.Miranda_12" localSheetId="8">#REF!</definedName>
    <definedName name="Qd.Comp.Miranda_12" localSheetId="7">#REF!</definedName>
    <definedName name="Qd.Comp.Miranda_12" localSheetId="6">#REF!</definedName>
    <definedName name="Qd.Comp.Miranda_12" localSheetId="11">[3]!Plan1</definedName>
    <definedName name="Qd.Comp.Miranda_12" localSheetId="9">#REF!</definedName>
    <definedName name="Qd.Comp.Miranda_12" localSheetId="17">[3]!Plan1</definedName>
    <definedName name="Qd.Comp.Miranda_12" localSheetId="10">[3]!Plan1</definedName>
    <definedName name="Qd.Comp.Miranda_12">Plan1</definedName>
    <definedName name="Qd.Comp.Miranda_13" localSheetId="4">#REF!</definedName>
    <definedName name="Qd.Comp.Miranda_13" localSheetId="8">#REF!</definedName>
    <definedName name="Qd.Comp.Miranda_13" localSheetId="7">#REF!</definedName>
    <definedName name="Qd.Comp.Miranda_13" localSheetId="6">#REF!</definedName>
    <definedName name="Qd.Comp.Miranda_13" localSheetId="11">[3]!Plan1</definedName>
    <definedName name="Qd.Comp.Miranda_13" localSheetId="9">#REF!</definedName>
    <definedName name="Qd.Comp.Miranda_13" localSheetId="17">[3]!Plan1</definedName>
    <definedName name="Qd.Comp.Miranda_13" localSheetId="10">[3]!Plan1</definedName>
    <definedName name="Qd.Comp.Miranda_13">Plan1</definedName>
    <definedName name="Qd.Comp.Miranda_14" localSheetId="4">#REF!</definedName>
    <definedName name="Qd.Comp.Miranda_14" localSheetId="8">#REF!</definedName>
    <definedName name="Qd.Comp.Miranda_14" localSheetId="7">#REF!</definedName>
    <definedName name="Qd.Comp.Miranda_14" localSheetId="6">#REF!</definedName>
    <definedName name="Qd.Comp.Miranda_14" localSheetId="11">[3]!Plan1</definedName>
    <definedName name="Qd.Comp.Miranda_14" localSheetId="9">#REF!</definedName>
    <definedName name="Qd.Comp.Miranda_14" localSheetId="17">[3]!Plan1</definedName>
    <definedName name="Qd.Comp.Miranda_14" localSheetId="10">[3]!Plan1</definedName>
    <definedName name="Qd.Comp.Miranda_14">Plan1</definedName>
    <definedName name="Qd.Comp.Miranda_15" localSheetId="4">#REF!</definedName>
    <definedName name="Qd.Comp.Miranda_15" localSheetId="8">#REF!</definedName>
    <definedName name="Qd.Comp.Miranda_15" localSheetId="7">#REF!</definedName>
    <definedName name="Qd.Comp.Miranda_15" localSheetId="6">#REF!</definedName>
    <definedName name="Qd.Comp.Miranda_15" localSheetId="11">[3]!Plan1</definedName>
    <definedName name="Qd.Comp.Miranda_15" localSheetId="9">#REF!</definedName>
    <definedName name="Qd.Comp.Miranda_15" localSheetId="17">[3]!Plan1</definedName>
    <definedName name="Qd.Comp.Miranda_15" localSheetId="10">[3]!Plan1</definedName>
    <definedName name="Qd.Comp.Miranda_15">Plan1</definedName>
    <definedName name="Qd.Comp.Miranda_16" localSheetId="4">#REF!</definedName>
    <definedName name="Qd.Comp.Miranda_16" localSheetId="8">#REF!</definedName>
    <definedName name="Qd.Comp.Miranda_16" localSheetId="7">#REF!</definedName>
    <definedName name="Qd.Comp.Miranda_16" localSheetId="6">#REF!</definedName>
    <definedName name="Qd.Comp.Miranda_16" localSheetId="11">[3]!Plan1</definedName>
    <definedName name="Qd.Comp.Miranda_16" localSheetId="9">#REF!</definedName>
    <definedName name="Qd.Comp.Miranda_16" localSheetId="17">[3]!Plan1</definedName>
    <definedName name="Qd.Comp.Miranda_16" localSheetId="10">[3]!Plan1</definedName>
    <definedName name="Qd.Comp.Miranda_16">Plan1</definedName>
    <definedName name="Qd.Comp.Miranda_17" localSheetId="4">#REF!</definedName>
    <definedName name="Qd.Comp.Miranda_17" localSheetId="8">#REF!</definedName>
    <definedName name="Qd.Comp.Miranda_17" localSheetId="7">#REF!</definedName>
    <definedName name="Qd.Comp.Miranda_17" localSheetId="6">#REF!</definedName>
    <definedName name="Qd.Comp.Miranda_17" localSheetId="11">[3]!Plan1</definedName>
    <definedName name="Qd.Comp.Miranda_17" localSheetId="9">#REF!</definedName>
    <definedName name="Qd.Comp.Miranda_17" localSheetId="17">[3]!Plan1</definedName>
    <definedName name="Qd.Comp.Miranda_17" localSheetId="10">[3]!Plan1</definedName>
    <definedName name="Qd.Comp.Miranda_17">Plan1</definedName>
    <definedName name="Qd.Comp.Miranda_18" localSheetId="4">#REF!</definedName>
    <definedName name="Qd.Comp.Miranda_18" localSheetId="8">#REF!</definedName>
    <definedName name="Qd.Comp.Miranda_18" localSheetId="7">#REF!</definedName>
    <definedName name="Qd.Comp.Miranda_18" localSheetId="6">#REF!</definedName>
    <definedName name="Qd.Comp.Miranda_18" localSheetId="11">[3]!Plan1</definedName>
    <definedName name="Qd.Comp.Miranda_18" localSheetId="9">#REF!</definedName>
    <definedName name="Qd.Comp.Miranda_18" localSheetId="17">[3]!Plan1</definedName>
    <definedName name="Qd.Comp.Miranda_18" localSheetId="10">[3]!Plan1</definedName>
    <definedName name="Qd.Comp.Miranda_18">Plan1</definedName>
    <definedName name="Qd.Comp.Miranda_2" localSheetId="4">#REF!</definedName>
    <definedName name="Qd.Comp.Miranda_2" localSheetId="8">#REF!</definedName>
    <definedName name="Qd.Comp.Miranda_2" localSheetId="7">#REF!</definedName>
    <definedName name="Qd.Comp.Miranda_2" localSheetId="6">#REF!</definedName>
    <definedName name="Qd.Comp.Miranda_2" localSheetId="11">[3]!Plan1</definedName>
    <definedName name="Qd.Comp.Miranda_2" localSheetId="9">#REF!</definedName>
    <definedName name="Qd.Comp.Miranda_2" localSheetId="17">[3]!Plan1</definedName>
    <definedName name="Qd.Comp.Miranda_2" localSheetId="10">[3]!Plan1</definedName>
    <definedName name="Qd.Comp.Miranda_2">Plan1</definedName>
    <definedName name="Qd.Comp.Miranda_4" localSheetId="4">#REF!</definedName>
    <definedName name="Qd.Comp.Miranda_4" localSheetId="8">#REF!</definedName>
    <definedName name="Qd.Comp.Miranda_4" localSheetId="7">#REF!</definedName>
    <definedName name="Qd.Comp.Miranda_4" localSheetId="6">#REF!</definedName>
    <definedName name="Qd.Comp.Miranda_4" localSheetId="11">[3]!Plan1</definedName>
    <definedName name="Qd.Comp.Miranda_4" localSheetId="9">#REF!</definedName>
    <definedName name="Qd.Comp.Miranda_4" localSheetId="17">[3]!Plan1</definedName>
    <definedName name="Qd.Comp.Miranda_4" localSheetId="10">[3]!Plan1</definedName>
    <definedName name="Qd.Comp.Miranda_4">Plan1</definedName>
    <definedName name="Qd.Comp.Miranda_5" localSheetId="4">#REF!</definedName>
    <definedName name="Qd.Comp.Miranda_5" localSheetId="8">#REF!</definedName>
    <definedName name="Qd.Comp.Miranda_5" localSheetId="7">#REF!</definedName>
    <definedName name="Qd.Comp.Miranda_5" localSheetId="6">#REF!</definedName>
    <definedName name="Qd.Comp.Miranda_5" localSheetId="11">[3]!Plan1</definedName>
    <definedName name="Qd.Comp.Miranda_5" localSheetId="9">#REF!</definedName>
    <definedName name="Qd.Comp.Miranda_5" localSheetId="17">[3]!Plan1</definedName>
    <definedName name="Qd.Comp.Miranda_5" localSheetId="10">[3]!Plan1</definedName>
    <definedName name="Qd.Comp.Miranda_5">Plan1</definedName>
    <definedName name="Qd.Comp.Miranda_6" localSheetId="4">#REF!</definedName>
    <definedName name="Qd.Comp.Miranda_6" localSheetId="8">#REF!</definedName>
    <definedName name="Qd.Comp.Miranda_6" localSheetId="7">#REF!</definedName>
    <definedName name="Qd.Comp.Miranda_6" localSheetId="6">#REF!</definedName>
    <definedName name="Qd.Comp.Miranda_6" localSheetId="11">[3]!Plan1</definedName>
    <definedName name="Qd.Comp.Miranda_6" localSheetId="9">#REF!</definedName>
    <definedName name="Qd.Comp.Miranda_6" localSheetId="17">[3]!Plan1</definedName>
    <definedName name="Qd.Comp.Miranda_6" localSheetId="10">[3]!Plan1</definedName>
    <definedName name="Qd.Comp.Miranda_6">Plan1</definedName>
    <definedName name="Qd.Comp.Miranda_7" localSheetId="4">#REF!</definedName>
    <definedName name="Qd.Comp.Miranda_7" localSheetId="8">#REF!</definedName>
    <definedName name="Qd.Comp.Miranda_7" localSheetId="7">#REF!</definedName>
    <definedName name="Qd.Comp.Miranda_7" localSheetId="6">#REF!</definedName>
    <definedName name="Qd.Comp.Miranda_7" localSheetId="11">[3]!Plan1</definedName>
    <definedName name="Qd.Comp.Miranda_7" localSheetId="9">#REF!</definedName>
    <definedName name="Qd.Comp.Miranda_7" localSheetId="17">[3]!Plan1</definedName>
    <definedName name="Qd.Comp.Miranda_7" localSheetId="10">[3]!Plan1</definedName>
    <definedName name="Qd.Comp.Miranda_7">Plan1</definedName>
    <definedName name="Qd.Comp.Miranda_8" localSheetId="4">#REF!</definedName>
    <definedName name="Qd.Comp.Miranda_8" localSheetId="8">#REF!</definedName>
    <definedName name="Qd.Comp.Miranda_8" localSheetId="7">#REF!</definedName>
    <definedName name="Qd.Comp.Miranda_8" localSheetId="6">#REF!</definedName>
    <definedName name="Qd.Comp.Miranda_8" localSheetId="11">[3]!Plan1</definedName>
    <definedName name="Qd.Comp.Miranda_8" localSheetId="9">#REF!</definedName>
    <definedName name="Qd.Comp.Miranda_8" localSheetId="17">[3]!Plan1</definedName>
    <definedName name="Qd.Comp.Miranda_8" localSheetId="10">[3]!Plan1</definedName>
    <definedName name="Qd.Comp.Miranda_8">Plan1</definedName>
    <definedName name="Qd.Comp.Miranda_9" localSheetId="4">#REF!</definedName>
    <definedName name="Qd.Comp.Miranda_9" localSheetId="8">#REF!</definedName>
    <definedName name="Qd.Comp.Miranda_9" localSheetId="7">#REF!</definedName>
    <definedName name="Qd.Comp.Miranda_9" localSheetId="6">#REF!</definedName>
    <definedName name="Qd.Comp.Miranda_9" localSheetId="11">[3]!Plan1</definedName>
    <definedName name="Qd.Comp.Miranda_9" localSheetId="9">#REF!</definedName>
    <definedName name="Qd.Comp.Miranda_9" localSheetId="17">[3]!Plan1</definedName>
    <definedName name="Qd.Comp.Miranda_9" localSheetId="10">[3]!Plan1</definedName>
    <definedName name="Qd.Comp.Miranda_9">Plan1</definedName>
    <definedName name="qq" localSheetId="1">#REF!</definedName>
    <definedName name="qq" localSheetId="0">#REF!</definedName>
    <definedName name="qq">#REF!</definedName>
    <definedName name="QQ_2" localSheetId="4">'ADM-Resumo'!QQ_2</definedName>
    <definedName name="QQ_2" localSheetId="8">'ADM-Variavel'!QQ_2</definedName>
    <definedName name="QQ_2" localSheetId="7">'ADM-Variavel$'!QQ_2</definedName>
    <definedName name="QQ_2" localSheetId="6">'ADM-Vinculada'!QQ_2</definedName>
    <definedName name="QQ_2" localSheetId="11">'CANTEIRO CONTEINER'!QQ_2</definedName>
    <definedName name="QQ_2" localSheetId="9">'MANUTENÇÃO DO CANTEIRO E ACAMP.'!QQ_2</definedName>
    <definedName name="QQ_2" localSheetId="1">#REF!</definedName>
    <definedName name="QQ_2" localSheetId="10">'RELAÇÃO MÃO DE OBRA ORDINÁRIA'!QQ_2</definedName>
    <definedName name="QQ_2" localSheetId="0">#REF!</definedName>
    <definedName name="QQ_2">#N/A</definedName>
    <definedName name="qq_2_" localSheetId="1">#REF!</definedName>
    <definedName name="qq_2_" localSheetId="0">#REF!</definedName>
    <definedName name="qq_2_">#REF!</definedName>
    <definedName name="qq_2__38" localSheetId="1">#REF!</definedName>
    <definedName name="qq_2__38" localSheetId="0">#REF!</definedName>
    <definedName name="qq_2__38">#REF!</definedName>
    <definedName name="QQ_2_1" localSheetId="1">#REF!</definedName>
    <definedName name="QQ_2_1" localSheetId="0">#REF!</definedName>
    <definedName name="QQ_2_1">#REF!</definedName>
    <definedName name="QQ_2_10" localSheetId="1">#REF!</definedName>
    <definedName name="QQ_2_10" localSheetId="0">#REF!</definedName>
    <definedName name="QQ_2_10">#REF!</definedName>
    <definedName name="QQ_2_12" localSheetId="1">#REF!</definedName>
    <definedName name="QQ_2_12" localSheetId="0">#REF!</definedName>
    <definedName name="QQ_2_12">#REF!</definedName>
    <definedName name="QQ_2_13" localSheetId="1">#REF!</definedName>
    <definedName name="QQ_2_13" localSheetId="0">#REF!</definedName>
    <definedName name="QQ_2_13">#REF!</definedName>
    <definedName name="QQ_2_14">#N/A</definedName>
    <definedName name="QQ_2_19" localSheetId="1">#REF!</definedName>
    <definedName name="QQ_2_19" localSheetId="0">#REF!</definedName>
    <definedName name="QQ_2_19">#REF!</definedName>
    <definedName name="QQ_2_2" localSheetId="1">#REF!</definedName>
    <definedName name="QQ_2_2" localSheetId="0">#REF!</definedName>
    <definedName name="QQ_2_2">#REF!</definedName>
    <definedName name="QQ_2_21" localSheetId="1">#REF!</definedName>
    <definedName name="QQ_2_21" localSheetId="0">#REF!</definedName>
    <definedName name="QQ_2_21">#REF!</definedName>
    <definedName name="QQ_2_22">#N/A</definedName>
    <definedName name="QQ_2_23" localSheetId="1">#REF!</definedName>
    <definedName name="QQ_2_23" localSheetId="0">#REF!</definedName>
    <definedName name="QQ_2_23">#REF!</definedName>
    <definedName name="QQ_2_24" localSheetId="1">#REF!</definedName>
    <definedName name="QQ_2_24" localSheetId="0">#REF!</definedName>
    <definedName name="QQ_2_24">#REF!</definedName>
    <definedName name="QQ_2_25">#N/A</definedName>
    <definedName name="QQ_2_26" localSheetId="1">#REF!</definedName>
    <definedName name="QQ_2_26" localSheetId="0">#REF!</definedName>
    <definedName name="QQ_2_26">#REF!</definedName>
    <definedName name="QQ_2_27" localSheetId="1">#REF!</definedName>
    <definedName name="QQ_2_27" localSheetId="0">#REF!</definedName>
    <definedName name="QQ_2_27">#REF!</definedName>
    <definedName name="QQ_2_28">#N/A</definedName>
    <definedName name="QQ_2_29" localSheetId="1">#REF!</definedName>
    <definedName name="QQ_2_29" localSheetId="0">#REF!</definedName>
    <definedName name="QQ_2_29">#REF!</definedName>
    <definedName name="QQ_2_3">#N/A</definedName>
    <definedName name="QQ_2_30" localSheetId="1">#REF!</definedName>
    <definedName name="QQ_2_30" localSheetId="0">#REF!</definedName>
    <definedName name="QQ_2_30">#REF!</definedName>
    <definedName name="QQ_2_31" localSheetId="1">#REF!</definedName>
    <definedName name="QQ_2_31" localSheetId="0">#REF!</definedName>
    <definedName name="QQ_2_31">#REF!</definedName>
    <definedName name="QQ_2_32">#N/A</definedName>
    <definedName name="QQ_2_33" localSheetId="1">#REF!</definedName>
    <definedName name="QQ_2_33" localSheetId="0">#REF!</definedName>
    <definedName name="QQ_2_33">#REF!</definedName>
    <definedName name="QQ_2_34" localSheetId="1">#REF!</definedName>
    <definedName name="QQ_2_34" localSheetId="0">#REF!</definedName>
    <definedName name="QQ_2_34">#REF!</definedName>
    <definedName name="QQ_2_35" localSheetId="1">#REF!</definedName>
    <definedName name="QQ_2_35" localSheetId="0">#REF!</definedName>
    <definedName name="QQ_2_35">#REF!</definedName>
    <definedName name="QQ_2_36" localSheetId="1">#REF!</definedName>
    <definedName name="QQ_2_36" localSheetId="0">#REF!</definedName>
    <definedName name="QQ_2_36">#REF!</definedName>
    <definedName name="QQ_2_37" localSheetId="1">#REF!</definedName>
    <definedName name="QQ_2_37" localSheetId="0">#REF!</definedName>
    <definedName name="QQ_2_37">#REF!</definedName>
    <definedName name="QQ_2_38" localSheetId="1">#REF!</definedName>
    <definedName name="QQ_2_38" localSheetId="0">#REF!</definedName>
    <definedName name="QQ_2_38">#REF!</definedName>
    <definedName name="QQ_2_39" localSheetId="1">#REF!</definedName>
    <definedName name="QQ_2_39" localSheetId="0">#REF!</definedName>
    <definedName name="QQ_2_39">#REF!</definedName>
    <definedName name="QQ_2_4" localSheetId="1">#REF!</definedName>
    <definedName name="QQ_2_4" localSheetId="0">#REF!</definedName>
    <definedName name="QQ_2_4">#REF!</definedName>
    <definedName name="QQ_2_40" localSheetId="1">#REF!</definedName>
    <definedName name="QQ_2_40" localSheetId="0">#REF!</definedName>
    <definedName name="QQ_2_40">#REF!</definedName>
    <definedName name="QQ_2_41" localSheetId="1">#REF!</definedName>
    <definedName name="QQ_2_41" localSheetId="0">#REF!</definedName>
    <definedName name="QQ_2_41">#REF!</definedName>
    <definedName name="QQ_2_42" localSheetId="1">#REF!</definedName>
    <definedName name="QQ_2_42" localSheetId="0">#REF!</definedName>
    <definedName name="QQ_2_42">#REF!</definedName>
    <definedName name="QQ_2_43" localSheetId="1">#REF!</definedName>
    <definedName name="QQ_2_43" localSheetId="0">#REF!</definedName>
    <definedName name="QQ_2_43">#REF!</definedName>
    <definedName name="QQ_2_44" localSheetId="1">#REF!</definedName>
    <definedName name="QQ_2_44" localSheetId="0">#REF!</definedName>
    <definedName name="QQ_2_44">#REF!</definedName>
    <definedName name="QQ_2_45" localSheetId="1">#REF!</definedName>
    <definedName name="QQ_2_45" localSheetId="0">#REF!</definedName>
    <definedName name="QQ_2_45">#REF!</definedName>
    <definedName name="QQ_2_46" localSheetId="1">#REF!</definedName>
    <definedName name="QQ_2_46" localSheetId="0">#REF!</definedName>
    <definedName name="QQ_2_46">#REF!</definedName>
    <definedName name="QQ_2_47" localSheetId="1">#REF!</definedName>
    <definedName name="QQ_2_47" localSheetId="0">#REF!</definedName>
    <definedName name="QQ_2_47">#REF!</definedName>
    <definedName name="QQ_2_48" localSheetId="1">#REF!</definedName>
    <definedName name="QQ_2_48" localSheetId="0">#REF!</definedName>
    <definedName name="QQ_2_48">#REF!</definedName>
    <definedName name="QQ_2_5">#N/A</definedName>
    <definedName name="QQ_2_51" localSheetId="1">#REF!</definedName>
    <definedName name="QQ_2_51" localSheetId="0">#REF!</definedName>
    <definedName name="QQ_2_51">#REF!</definedName>
    <definedName name="QQ_2_52" localSheetId="1">#REF!</definedName>
    <definedName name="QQ_2_52" localSheetId="0">#REF!</definedName>
    <definedName name="QQ_2_52">#REF!</definedName>
    <definedName name="QQ_2_53" localSheetId="1">#REF!</definedName>
    <definedName name="QQ_2_53" localSheetId="0">#REF!</definedName>
    <definedName name="QQ_2_53">#REF!</definedName>
    <definedName name="QQ_2_54" localSheetId="1">#REF!</definedName>
    <definedName name="QQ_2_54" localSheetId="0">#REF!</definedName>
    <definedName name="QQ_2_54">#REF!</definedName>
    <definedName name="QQ_2_55" localSheetId="1">#REF!</definedName>
    <definedName name="QQ_2_55" localSheetId="0">#REF!</definedName>
    <definedName name="QQ_2_55">#REF!</definedName>
    <definedName name="QQ_2_56" localSheetId="1">#REF!</definedName>
    <definedName name="QQ_2_56" localSheetId="0">#REF!</definedName>
    <definedName name="QQ_2_56">#REF!</definedName>
    <definedName name="QQ_2_57" localSheetId="1">#REF!</definedName>
    <definedName name="QQ_2_57" localSheetId="0">#REF!</definedName>
    <definedName name="QQ_2_57">#REF!</definedName>
    <definedName name="QQ_2_58" localSheetId="1">#REF!</definedName>
    <definedName name="QQ_2_58" localSheetId="0">#REF!</definedName>
    <definedName name="QQ_2_58">#REF!</definedName>
    <definedName name="QQ_2_59" localSheetId="1">#REF!</definedName>
    <definedName name="QQ_2_59" localSheetId="0">#REF!</definedName>
    <definedName name="QQ_2_59">#REF!</definedName>
    <definedName name="QQ_2_6">#N/A</definedName>
    <definedName name="QQ_2_60" localSheetId="1">#REF!</definedName>
    <definedName name="QQ_2_60" localSheetId="0">#REF!</definedName>
    <definedName name="QQ_2_60">#REF!</definedName>
    <definedName name="QQ_2_61" localSheetId="1">#REF!</definedName>
    <definedName name="QQ_2_61" localSheetId="0">#REF!</definedName>
    <definedName name="QQ_2_61">#REF!</definedName>
    <definedName name="QQ_2_62" localSheetId="1">#REF!</definedName>
    <definedName name="QQ_2_62" localSheetId="0">#REF!</definedName>
    <definedName name="QQ_2_62">#REF!</definedName>
    <definedName name="QQ_2_63" localSheetId="1">#REF!</definedName>
    <definedName name="QQ_2_63" localSheetId="0">#REF!</definedName>
    <definedName name="QQ_2_63">#REF!</definedName>
    <definedName name="QQ_2_64" localSheetId="1">#REF!</definedName>
    <definedName name="QQ_2_64" localSheetId="0">#REF!</definedName>
    <definedName name="QQ_2_64">#REF!</definedName>
    <definedName name="QQ_2_65" localSheetId="1">#REF!</definedName>
    <definedName name="QQ_2_65" localSheetId="0">#REF!</definedName>
    <definedName name="QQ_2_65">#REF!</definedName>
    <definedName name="QQ_2_66" localSheetId="1">#REF!</definedName>
    <definedName name="QQ_2_66" localSheetId="0">#REF!</definedName>
    <definedName name="QQ_2_66">#REF!</definedName>
    <definedName name="QQ_2_67" localSheetId="1">#REF!</definedName>
    <definedName name="QQ_2_67" localSheetId="0">#REF!</definedName>
    <definedName name="QQ_2_67">#REF!</definedName>
    <definedName name="QQ_2_68" localSheetId="1">#REF!</definedName>
    <definedName name="QQ_2_68" localSheetId="0">#REF!</definedName>
    <definedName name="QQ_2_68">#REF!</definedName>
    <definedName name="QQ_2_69" localSheetId="1">#REF!</definedName>
    <definedName name="QQ_2_69" localSheetId="0">#REF!</definedName>
    <definedName name="QQ_2_69">#REF!</definedName>
    <definedName name="QQ_2_7" localSheetId="1">#REF!</definedName>
    <definedName name="QQ_2_7" localSheetId="0">#REF!</definedName>
    <definedName name="QQ_2_7">#REF!</definedName>
    <definedName name="QQ_2_70" localSheetId="1">#REF!</definedName>
    <definedName name="QQ_2_70" localSheetId="0">#REF!</definedName>
    <definedName name="QQ_2_70">#REF!</definedName>
    <definedName name="QQ_2_71" localSheetId="1">#REF!</definedName>
    <definedName name="QQ_2_71" localSheetId="0">#REF!</definedName>
    <definedName name="QQ_2_71">#REF!</definedName>
    <definedName name="QQ_2_72" localSheetId="1">#REF!</definedName>
    <definedName name="QQ_2_72" localSheetId="0">#REF!</definedName>
    <definedName name="QQ_2_72">#REF!</definedName>
    <definedName name="QQ_2_8" localSheetId="1">#REF!</definedName>
    <definedName name="QQ_2_8" localSheetId="0">#REF!</definedName>
    <definedName name="QQ_2_8">#REF!</definedName>
    <definedName name="QQ_2_9">#N/A</definedName>
    <definedName name="qqqqqqq">#N/A</definedName>
    <definedName name="QQQQQQQQQQ" localSheetId="4">#REF!</definedName>
    <definedName name="QQQQQQQQQQ" localSheetId="8">#REF!</definedName>
    <definedName name="QQQQQQQQQQ" localSheetId="7">#REF!</definedName>
    <definedName name="QQQQQQQQQQ" localSheetId="6">#REF!</definedName>
    <definedName name="QQQQQQQQQQ" localSheetId="11">[3]!Plan1</definedName>
    <definedName name="QQQQQQQQQQ" localSheetId="9">#REF!</definedName>
    <definedName name="QQQQQQQQQQ" localSheetId="17">[3]!Plan1</definedName>
    <definedName name="QQQQQQQQQQ" localSheetId="10">[3]!Plan1</definedName>
    <definedName name="QQQQQQQQQQ">Plan1</definedName>
    <definedName name="QTD" localSheetId="4" hidden="1">#REF!</definedName>
    <definedName name="QTD" localSheetId="11" hidden="1">#REF!</definedName>
    <definedName name="QTD" localSheetId="9" hidden="1">#REF!</definedName>
    <definedName name="QTD" localSheetId="17" hidden="1">#REF!</definedName>
    <definedName name="QTD" localSheetId="1">#REF!</definedName>
    <definedName name="QTD" localSheetId="10" hidden="1">#REF!</definedName>
    <definedName name="QTD" localSheetId="0">#REF!</definedName>
    <definedName name="QTD">#REF!</definedName>
    <definedName name="QtEq" localSheetId="4" hidden="1">#REF!</definedName>
    <definedName name="QtEq" localSheetId="11" hidden="1">#REF!</definedName>
    <definedName name="QtEq" localSheetId="9" hidden="1">#REF!</definedName>
    <definedName name="QtEq" localSheetId="17" hidden="1">#REF!</definedName>
    <definedName name="QtEq" localSheetId="1">#REF!</definedName>
    <definedName name="QtEq" localSheetId="10" hidden="1">#REF!</definedName>
    <definedName name="QtEq" localSheetId="0">#REF!</definedName>
    <definedName name="QtEq">#REF!</definedName>
    <definedName name="QtMo" localSheetId="4" hidden="1">#REF!</definedName>
    <definedName name="QtMo" localSheetId="11" hidden="1">#REF!</definedName>
    <definedName name="QtMo" localSheetId="9" hidden="1">#REF!</definedName>
    <definedName name="QtMo" localSheetId="17" hidden="1">#REF!</definedName>
    <definedName name="QtMo" localSheetId="1">#REF!</definedName>
    <definedName name="QtMo" localSheetId="10" hidden="1">#REF!</definedName>
    <definedName name="QtMo" localSheetId="0">#REF!</definedName>
    <definedName name="QtMo">#REF!</definedName>
    <definedName name="QtMp" localSheetId="4" hidden="1">#REF!</definedName>
    <definedName name="QtMp" localSheetId="11" hidden="1">#REF!</definedName>
    <definedName name="QtMp" localSheetId="9" hidden="1">#REF!</definedName>
    <definedName name="QtMp" localSheetId="17" hidden="1">#REF!</definedName>
    <definedName name="QtMp" localSheetId="1">#REF!</definedName>
    <definedName name="QtMp" localSheetId="10" hidden="1">#REF!</definedName>
    <definedName name="QtMp" localSheetId="0">#REF!</definedName>
    <definedName name="QtMp">#REF!</definedName>
    <definedName name="QtTr" localSheetId="4" hidden="1">#REF!</definedName>
    <definedName name="QtTr" localSheetId="11" hidden="1">#REF!</definedName>
    <definedName name="QtTr" localSheetId="9" hidden="1">#REF!</definedName>
    <definedName name="QtTr" localSheetId="17" hidden="1">#REF!</definedName>
    <definedName name="QtTr" localSheetId="1">#REF!</definedName>
    <definedName name="QtTr" localSheetId="10" hidden="1">#REF!</definedName>
    <definedName name="QtTr" localSheetId="0">#REF!</definedName>
    <definedName name="QtTr">#REF!</definedName>
    <definedName name="QUADRO">#REF!</definedName>
    <definedName name="QUANT" localSheetId="1">#REF!</definedName>
    <definedName name="QUANT" localSheetId="0">#REF!</definedName>
    <definedName name="QUANT">#REF!</definedName>
    <definedName name="Quant." localSheetId="1">#REF!</definedName>
    <definedName name="Quant." localSheetId="0">#REF!</definedName>
    <definedName name="Quant.">#REF!</definedName>
    <definedName name="Quant.1" localSheetId="1">#REF!</definedName>
    <definedName name="Quant.1" localSheetId="0">#REF!</definedName>
    <definedName name="Quant.1">#REF!</definedName>
    <definedName name="QUANTIDADE" localSheetId="1">#REF!</definedName>
    <definedName name="QUANTIDADE" localSheetId="0">#REF!</definedName>
    <definedName name="QUANTIDADE">#REF!</definedName>
    <definedName name="QUANTIDADE_10" localSheetId="1">#REF!</definedName>
    <definedName name="QUANTIDADE_10" localSheetId="0">#REF!</definedName>
    <definedName name="QUANTIDADE_10">#REF!</definedName>
    <definedName name="QUANTIDADE_10_19" localSheetId="1">#REF!</definedName>
    <definedName name="QUANTIDADE_10_19" localSheetId="0">#REF!</definedName>
    <definedName name="QUANTIDADE_10_19">#REF!</definedName>
    <definedName name="QUANTIDADE_17" localSheetId="1">#REF!</definedName>
    <definedName name="QUANTIDADE_17" localSheetId="0">#REF!</definedName>
    <definedName name="QUANTIDADE_17">#REF!</definedName>
    <definedName name="QUANTIDADE_17_19" localSheetId="1">#REF!</definedName>
    <definedName name="QUANTIDADE_17_19" localSheetId="0">#REF!</definedName>
    <definedName name="QUANTIDADE_17_19">#REF!</definedName>
    <definedName name="QUANTIDADE_19" localSheetId="1">#REF!</definedName>
    <definedName name="QUANTIDADE_19" localSheetId="0">#REF!</definedName>
    <definedName name="QUANTIDADE_19">#REF!</definedName>
    <definedName name="QUANTIDADE_6" localSheetId="1">#REF!</definedName>
    <definedName name="QUANTIDADE_6" localSheetId="0">#REF!</definedName>
    <definedName name="QUANTIDADE_6">#REF!</definedName>
    <definedName name="QUANTIDADE_6_19" localSheetId="1">#REF!</definedName>
    <definedName name="QUANTIDADE_6_19" localSheetId="0">#REF!</definedName>
    <definedName name="QUANTIDADE_6_19">#REF!</definedName>
    <definedName name="QUANTIDADE_7" localSheetId="1">#REF!</definedName>
    <definedName name="QUANTIDADE_7" localSheetId="0">#REF!</definedName>
    <definedName name="QUANTIDADE_7">#REF!</definedName>
    <definedName name="QUANTIDADE_7_19" localSheetId="1">#REF!</definedName>
    <definedName name="QUANTIDADE_7_19" localSheetId="0">#REF!</definedName>
    <definedName name="QUANTIDADE_7_19">#REF!</definedName>
    <definedName name="QUANTIDADE_8" localSheetId="1">#REF!</definedName>
    <definedName name="QUANTIDADE_8" localSheetId="0">#REF!</definedName>
    <definedName name="QUANTIDADE_8">#REF!</definedName>
    <definedName name="QUANTIDADE_8_19" localSheetId="1">#REF!</definedName>
    <definedName name="QUANTIDADE_8_19" localSheetId="0">#REF!</definedName>
    <definedName name="QUANTIDADE_8_19">#REF!</definedName>
    <definedName name="QUANTIDADE_9" localSheetId="1">#REF!</definedName>
    <definedName name="QUANTIDADE_9" localSheetId="0">#REF!</definedName>
    <definedName name="QUANTIDADE_9">#REF!</definedName>
    <definedName name="QUANTIDADE_9_19" localSheetId="1">#REF!</definedName>
    <definedName name="QUANTIDADE_9_19" localSheetId="0">#REF!</definedName>
    <definedName name="QUANTIDADE_9_19">#REF!</definedName>
    <definedName name="QUANTIDADES" localSheetId="4">'ADM-Resumo'!QUANTIDADES</definedName>
    <definedName name="QUANTIDADES" localSheetId="8">'ADM-Variavel'!QUANTIDADES</definedName>
    <definedName name="QUANTIDADES" localSheetId="7">'ADM-Variavel$'!QUANTIDADES</definedName>
    <definedName name="QUANTIDADES" localSheetId="6">'ADM-Vinculada'!QUANTIDADES</definedName>
    <definedName name="QUANTIDADES" localSheetId="11">'CANTEIRO CONTEINER'!QUANTIDADES</definedName>
    <definedName name="QUANTIDADES" localSheetId="9">'MANUTENÇÃO DO CANTEIRO E ACAMP.'!QUANTIDADES</definedName>
    <definedName name="QUANTIDADES" localSheetId="10">'RELAÇÃO MÃO DE OBRA ORDINÁRIA'!QUANTIDADES</definedName>
    <definedName name="QUANTIDADES">#REF!</definedName>
    <definedName name="QuantPreços_2anosarrumada" localSheetId="1">#REF!</definedName>
    <definedName name="QuantPreços_2anosarrumada" localSheetId="0">#REF!</definedName>
    <definedName name="QuantPreços_2anosarrumada">#REF!</definedName>
    <definedName name="QuantPreços_2anosf" localSheetId="1">#REF!</definedName>
    <definedName name="QuantPreços_2anosf" localSheetId="0">#REF!</definedName>
    <definedName name="QuantPreços_2anosf">#REF!</definedName>
    <definedName name="QuantPreçosUnitFinal" localSheetId="1">#REF!</definedName>
    <definedName name="QuantPreçosUnitFinal" localSheetId="0">#REF!</definedName>
    <definedName name="QuantPreçosUnitFinal">#REF!</definedName>
    <definedName name="quilometros" localSheetId="1">#REF!</definedName>
    <definedName name="quilometros" localSheetId="0">#REF!</definedName>
    <definedName name="quilometros">#REF!</definedName>
    <definedName name="QW" localSheetId="4">#REF!</definedName>
    <definedName name="QW" localSheetId="8">#REF!</definedName>
    <definedName name="QW" localSheetId="7">#REF!</definedName>
    <definedName name="QW" localSheetId="6">#REF!</definedName>
    <definedName name="QW" localSheetId="11">[3]!Plan1</definedName>
    <definedName name="QW" localSheetId="9">#REF!</definedName>
    <definedName name="QW" localSheetId="17">[3]!Plan1</definedName>
    <definedName name="QW" localSheetId="10">[3]!Plan1</definedName>
    <definedName name="QW">Plan1</definedName>
    <definedName name="qwe" localSheetId="1">#REF!</definedName>
    <definedName name="qwe" localSheetId="0">#REF!</definedName>
    <definedName name="qwe">#REF!</definedName>
    <definedName name="r_2">NA()</definedName>
    <definedName name="RA" localSheetId="1">#REF!</definedName>
    <definedName name="RA" localSheetId="0">#REF!</definedName>
    <definedName name="RA">#REF!</definedName>
    <definedName name="rach" localSheetId="1">#REF!</definedName>
    <definedName name="rach" localSheetId="0">#REF!</definedName>
    <definedName name="rach">#REF!</definedName>
    <definedName name="rach_38" localSheetId="1">#REF!</definedName>
    <definedName name="rach_38" localSheetId="0">#REF!</definedName>
    <definedName name="rach_38">#REF!</definedName>
    <definedName name="Rachão" localSheetId="1">#REF!</definedName>
    <definedName name="Rachão" localSheetId="0">#REF!</definedName>
    <definedName name="Rachão">#REF!</definedName>
    <definedName name="Rachão_10" localSheetId="1">#REF!</definedName>
    <definedName name="Rachão_10" localSheetId="0">#REF!</definedName>
    <definedName name="Rachão_10">#REF!</definedName>
    <definedName name="Rachão_2" localSheetId="1">#REF!</definedName>
    <definedName name="Rachão_2" localSheetId="0">#REF!</definedName>
    <definedName name="Rachão_2">#REF!</definedName>
    <definedName name="Rachão_23" localSheetId="1">#REF!</definedName>
    <definedName name="Rachão_23" localSheetId="0">#REF!</definedName>
    <definedName name="Rachão_23">#REF!</definedName>
    <definedName name="Rachão_24" localSheetId="1">#REF!</definedName>
    <definedName name="Rachão_24" localSheetId="0">#REF!</definedName>
    <definedName name="Rachão_24">#REF!</definedName>
    <definedName name="Rachão_26" localSheetId="1">#REF!</definedName>
    <definedName name="Rachão_26" localSheetId="0">#REF!</definedName>
    <definedName name="Rachão_26">#REF!</definedName>
    <definedName name="Rachão_27" localSheetId="1">#REF!</definedName>
    <definedName name="Rachão_27" localSheetId="0">#REF!</definedName>
    <definedName name="Rachão_27">#REF!</definedName>
    <definedName name="Rachão_29" localSheetId="1">#REF!</definedName>
    <definedName name="Rachão_29" localSheetId="0">#REF!</definedName>
    <definedName name="Rachão_29">#REF!</definedName>
    <definedName name="Rachão_30" localSheetId="1">#REF!</definedName>
    <definedName name="Rachão_30" localSheetId="0">#REF!</definedName>
    <definedName name="Rachão_30">#REF!</definedName>
    <definedName name="Rachão_36" localSheetId="1">#REF!</definedName>
    <definedName name="Rachão_36" localSheetId="0">#REF!</definedName>
    <definedName name="Rachão_36">#REF!</definedName>
    <definedName name="Rachão_37" localSheetId="1">#REF!</definedName>
    <definedName name="Rachão_37" localSheetId="0">#REF!</definedName>
    <definedName name="Rachão_37">#REF!</definedName>
    <definedName name="Rachão_38" localSheetId="1">#REF!</definedName>
    <definedName name="Rachão_38" localSheetId="0">#REF!</definedName>
    <definedName name="Rachão_38">#REF!</definedName>
    <definedName name="Rachão_4" localSheetId="1">#REF!</definedName>
    <definedName name="Rachão_4" localSheetId="0">#REF!</definedName>
    <definedName name="Rachão_4">#REF!</definedName>
    <definedName name="Rachão_48" localSheetId="1">#REF!</definedName>
    <definedName name="Rachão_48" localSheetId="0">#REF!</definedName>
    <definedName name="Rachão_48">#REF!</definedName>
    <definedName name="Rachão_51" localSheetId="1">#REF!</definedName>
    <definedName name="Rachão_51" localSheetId="0">#REF!</definedName>
    <definedName name="Rachão_51">#REF!</definedName>
    <definedName name="Rachão_52" localSheetId="1">#REF!</definedName>
    <definedName name="Rachão_52" localSheetId="0">#REF!</definedName>
    <definedName name="Rachão_52">#REF!</definedName>
    <definedName name="Rachão_53" localSheetId="1">#REF!</definedName>
    <definedName name="Rachão_53" localSheetId="0">#REF!</definedName>
    <definedName name="Rachão_53">#REF!</definedName>
    <definedName name="Rachão_55" localSheetId="1">#REF!</definedName>
    <definedName name="Rachão_55" localSheetId="0">#REF!</definedName>
    <definedName name="Rachão_55">#REF!</definedName>
    <definedName name="Rachão_67" localSheetId="1">#REF!</definedName>
    <definedName name="Rachão_67" localSheetId="0">#REF!</definedName>
    <definedName name="Rachão_67">#REF!</definedName>
    <definedName name="Rachão_68" localSheetId="1">#REF!</definedName>
    <definedName name="Rachão_68" localSheetId="0">#REF!</definedName>
    <definedName name="Rachão_68">#REF!</definedName>
    <definedName name="Rachão_69" localSheetId="1">#REF!</definedName>
    <definedName name="Rachão_69" localSheetId="0">#REF!</definedName>
    <definedName name="Rachão_69">#REF!</definedName>
    <definedName name="Rachão_70" localSheetId="1">#REF!</definedName>
    <definedName name="Rachão_70" localSheetId="0">#REF!</definedName>
    <definedName name="Rachão_70">#REF!</definedName>
    <definedName name="Rachão_71" localSheetId="1">#REF!</definedName>
    <definedName name="Rachão_71" localSheetId="0">#REF!</definedName>
    <definedName name="Rachão_71">#REF!</definedName>
    <definedName name="Rachão_72" localSheetId="1">#REF!</definedName>
    <definedName name="Rachão_72" localSheetId="0">#REF!</definedName>
    <definedName name="Rachão_72">#REF!</definedName>
    <definedName name="RBQ" localSheetId="1">#REF!</definedName>
    <definedName name="RBQ" localSheetId="0">#REF!</definedName>
    <definedName name="RBQ">#REF!</definedName>
    <definedName name="RBV">[27]Teor!$C$3:$C$7</definedName>
    <definedName name="RBV_25">[28]Teor!$C$3:$C$7</definedName>
    <definedName name="RBV_26">[29]Teor!$C$3:$C$7</definedName>
    <definedName name="RBV_27">[29]Teor!$C$3:$C$7</definedName>
    <definedName name="RBV_29">[30]Teor!$C$3:$C$7</definedName>
    <definedName name="RBV_30">[29]Teor!$C$3:$C$7</definedName>
    <definedName name="RBV_31">[30]Teor!$C$3:$C$7</definedName>
    <definedName name="RBV_68">[29]Teor!$C$3:$C$7</definedName>
    <definedName name="RBV_69">[29]Teor!$C$3:$C$7</definedName>
    <definedName name="RBVV">'[14]Página 16'!$A$3:$A$7</definedName>
    <definedName name="RCB" localSheetId="1">#REF!</definedName>
    <definedName name="RCB" localSheetId="0">#REF!</definedName>
    <definedName name="RCB">#REF!</definedName>
    <definedName name="RCC" localSheetId="1">#REF!</definedName>
    <definedName name="RCC" localSheetId="0">#REF!</definedName>
    <definedName name="RCC">#REF!</definedName>
    <definedName name="RCCL" localSheetId="1">#REF!</definedName>
    <definedName name="RCCL" localSheetId="0">#REF!</definedName>
    <definedName name="RCCL">#REF!</definedName>
    <definedName name="RCGP" localSheetId="1">#REF!</definedName>
    <definedName name="RCGP" localSheetId="0">#REF!</definedName>
    <definedName name="RCGP">#REF!</definedName>
    <definedName name="rcgp_2">#N/A</definedName>
    <definedName name="RCH">#REF!</definedName>
    <definedName name="RCR">#REF!</definedName>
    <definedName name="rD" localSheetId="0">[0]!rD</definedName>
    <definedName name="RDM" localSheetId="1">#REF!</definedName>
    <definedName name="RDM" localSheetId="0">#REF!</definedName>
    <definedName name="RDM">#REF!</definedName>
    <definedName name="RE" localSheetId="4">#N/A</definedName>
    <definedName name="RE" localSheetId="8">#N/A</definedName>
    <definedName name="RE" localSheetId="7">#N/A</definedName>
    <definedName name="RE" localSheetId="6">#N/A</definedName>
    <definedName name="RE" localSheetId="11">Plan1</definedName>
    <definedName name="RE" localSheetId="9">#N/A</definedName>
    <definedName name="RE" localSheetId="17">[0]!Plan1</definedName>
    <definedName name="re" localSheetId="1">#REF!</definedName>
    <definedName name="RE" localSheetId="10">[0]!Plan1</definedName>
    <definedName name="re" localSheetId="0">#REF!</definedName>
    <definedName name="RE">#N/A</definedName>
    <definedName name="REAJ" localSheetId="1">#REF!</definedName>
    <definedName name="REAJ" localSheetId="0">#REF!</definedName>
    <definedName name="REAJ">#REF!</definedName>
    <definedName name="rearos2" localSheetId="4">'ADM-Resumo'!rearos2</definedName>
    <definedName name="rearos2" localSheetId="8">'ADM-Variavel'!rearos2</definedName>
    <definedName name="rearos2" localSheetId="7">'ADM-Variavel$'!rearos2</definedName>
    <definedName name="rearos2" localSheetId="6">'ADM-Vinculada'!rearos2</definedName>
    <definedName name="rearos2" localSheetId="11">'CANTEIRO CONTEINER'!rearos2</definedName>
    <definedName name="rearos2" localSheetId="9">'MANUTENÇÃO DO CANTEIRO E ACAMP.'!rearos2</definedName>
    <definedName name="rearos2" localSheetId="10">'RELAÇÃO MÃO DE OBRA ORDINÁRIA'!rearos2</definedName>
    <definedName name="rearos2">#REF!</definedName>
    <definedName name="REATERRO" localSheetId="4">#REF!</definedName>
    <definedName name="REATERRO" localSheetId="8">#REF!</definedName>
    <definedName name="REATERRO" localSheetId="7">#REF!</definedName>
    <definedName name="REATERRO" localSheetId="6">#REF!</definedName>
    <definedName name="REATERRO" localSheetId="11">[3]!REATERRO</definedName>
    <definedName name="REATERRO" localSheetId="9">#REF!</definedName>
    <definedName name="REATERRO" localSheetId="17">[3]!REATERRO</definedName>
    <definedName name="REATERRO" localSheetId="1">#REF!</definedName>
    <definedName name="REATERRO" localSheetId="10">[3]!REATERRO</definedName>
    <definedName name="REATERRO" localSheetId="0">#REF!</definedName>
    <definedName name="REATERRO">#REF!</definedName>
    <definedName name="REBOQUE" localSheetId="1">#REF!</definedName>
    <definedName name="REBOQUE" localSheetId="0">#REF!</definedName>
    <definedName name="REBOQUE">#REF!</definedName>
    <definedName name="rec" localSheetId="1">#REF!</definedName>
    <definedName name="rec" localSheetId="0">#REF!</definedName>
    <definedName name="rec">#REF!</definedName>
    <definedName name="rec_10" localSheetId="1">#REF!</definedName>
    <definedName name="rec_10" localSheetId="0">#REF!</definedName>
    <definedName name="rec_10">#REF!</definedName>
    <definedName name="rec_2" localSheetId="1">#REF!</definedName>
    <definedName name="rec_2" localSheetId="0">#REF!</definedName>
    <definedName name="rec_2">#REF!</definedName>
    <definedName name="rec_23" localSheetId="1">#REF!</definedName>
    <definedName name="rec_23" localSheetId="0">#REF!</definedName>
    <definedName name="rec_23">#REF!</definedName>
    <definedName name="rec_24" localSheetId="1">#REF!</definedName>
    <definedName name="rec_24" localSheetId="0">#REF!</definedName>
    <definedName name="rec_24">#REF!</definedName>
    <definedName name="rec_26" localSheetId="1">#REF!</definedName>
    <definedName name="rec_26" localSheetId="0">#REF!</definedName>
    <definedName name="rec_26">#REF!</definedName>
    <definedName name="rec_27" localSheetId="1">#REF!</definedName>
    <definedName name="rec_27" localSheetId="0">#REF!</definedName>
    <definedName name="rec_27">#REF!</definedName>
    <definedName name="rec_29" localSheetId="1">#REF!</definedName>
    <definedName name="rec_29" localSheetId="0">#REF!</definedName>
    <definedName name="rec_29">#REF!</definedName>
    <definedName name="rec_30" localSheetId="1">#REF!</definedName>
    <definedName name="rec_30" localSheetId="0">#REF!</definedName>
    <definedName name="rec_30">#REF!</definedName>
    <definedName name="rec_36" localSheetId="1">#REF!</definedName>
    <definedName name="rec_36" localSheetId="0">#REF!</definedName>
    <definedName name="rec_36">#REF!</definedName>
    <definedName name="rec_37" localSheetId="1">#REF!</definedName>
    <definedName name="rec_37" localSheetId="0">#REF!</definedName>
    <definedName name="rec_37">#REF!</definedName>
    <definedName name="rec_38" localSheetId="1">#REF!</definedName>
    <definedName name="rec_38" localSheetId="0">#REF!</definedName>
    <definedName name="rec_38">#REF!</definedName>
    <definedName name="rec_4" localSheetId="1">#REF!</definedName>
    <definedName name="rec_4" localSheetId="0">#REF!</definedName>
    <definedName name="rec_4">#REF!</definedName>
    <definedName name="rec_48" localSheetId="1">#REF!</definedName>
    <definedName name="rec_48" localSheetId="0">#REF!</definedName>
    <definedName name="rec_48">#REF!</definedName>
    <definedName name="rec_51" localSheetId="1">#REF!</definedName>
    <definedName name="rec_51" localSheetId="0">#REF!</definedName>
    <definedName name="rec_51">#REF!</definedName>
    <definedName name="rec_52" localSheetId="1">#REF!</definedName>
    <definedName name="rec_52" localSheetId="0">#REF!</definedName>
    <definedName name="rec_52">#REF!</definedName>
    <definedName name="rec_53" localSheetId="1">#REF!</definedName>
    <definedName name="rec_53" localSheetId="0">#REF!</definedName>
    <definedName name="rec_53">#REF!</definedName>
    <definedName name="rec_55" localSheetId="1">#REF!</definedName>
    <definedName name="rec_55" localSheetId="0">#REF!</definedName>
    <definedName name="rec_55">#REF!</definedName>
    <definedName name="rec_67" localSheetId="1">#REF!</definedName>
    <definedName name="rec_67" localSheetId="0">#REF!</definedName>
    <definedName name="rec_67">#REF!</definedName>
    <definedName name="rec_68" localSheetId="1">#REF!</definedName>
    <definedName name="rec_68" localSheetId="0">#REF!</definedName>
    <definedName name="rec_68">#REF!</definedName>
    <definedName name="rec_69" localSheetId="1">#REF!</definedName>
    <definedName name="rec_69" localSheetId="0">#REF!</definedName>
    <definedName name="rec_69">#REF!</definedName>
    <definedName name="rec_70" localSheetId="1">#REF!</definedName>
    <definedName name="rec_70" localSheetId="0">#REF!</definedName>
    <definedName name="rec_70">#REF!</definedName>
    <definedName name="rec_71" localSheetId="1">#REF!</definedName>
    <definedName name="rec_71" localSheetId="0">#REF!</definedName>
    <definedName name="rec_71">#REF!</definedName>
    <definedName name="rec_72" localSheetId="1">#REF!</definedName>
    <definedName name="rec_72" localSheetId="0">#REF!</definedName>
    <definedName name="rec_72">#REF!</definedName>
    <definedName name="REC_BRITA" localSheetId="1">#REF!</definedName>
    <definedName name="REC_BRITA" localSheetId="0">#REF!</definedName>
    <definedName name="REC_BRITA">#REF!</definedName>
    <definedName name="REC_BRITA_2">#N/A</definedName>
    <definedName name="REC_SEM_BRITA" localSheetId="1">#REF!</definedName>
    <definedName name="REC_SEM_BRITA" localSheetId="0">#REF!</definedName>
    <definedName name="REC_SEM_BRITA">#REF!</definedName>
    <definedName name="REC_SEM_BRITA_2">#N/A</definedName>
    <definedName name="REC110PI" localSheetId="1">#REF!</definedName>
    <definedName name="REC110PI" localSheetId="0">#REF!</definedName>
    <definedName name="REC110PI">#REF!</definedName>
    <definedName name="REC110PI_2">#N/A</definedName>
    <definedName name="REC110R" localSheetId="1">#REF!</definedName>
    <definedName name="REC110R" localSheetId="0">#REF!</definedName>
    <definedName name="REC110R">#REF!</definedName>
    <definedName name="REC110R_2">#N/A</definedName>
    <definedName name="REC316PI" localSheetId="1">#REF!</definedName>
    <definedName name="REC316PI" localSheetId="0">#REF!</definedName>
    <definedName name="REC316PI">#REF!</definedName>
    <definedName name="REC316PI_2">#N/A</definedName>
    <definedName name="REC316R" localSheetId="1">#REF!</definedName>
    <definedName name="REC316R" localSheetId="0">#REF!</definedName>
    <definedName name="REC316R">#REF!</definedName>
    <definedName name="REC316R_2">#N/A</definedName>
    <definedName name="RECAPEAMENTO" localSheetId="4">'ADM-Resumo'!RECAPEAMENTO</definedName>
    <definedName name="RECAPEAMENTO" localSheetId="8">'ADM-Variavel'!RECAPEAMENTO</definedName>
    <definedName name="RECAPEAMENTO" localSheetId="7">'ADM-Variavel$'!RECAPEAMENTO</definedName>
    <definedName name="RECAPEAMENTO" localSheetId="6">'ADM-Vinculada'!RECAPEAMENTO</definedName>
    <definedName name="RECAPEAMENTO" localSheetId="11">'CANTEIRO CONTEINER'!RECAPEAMENTO</definedName>
    <definedName name="RECAPEAMENTO" localSheetId="9">'MANUTENÇÃO DO CANTEIRO E ACAMP.'!RECAPEAMENTO</definedName>
    <definedName name="RECAPEAMENTO" localSheetId="10">'RELAÇÃO MÃO DE OBRA ORDINÁRIA'!RECAPEAMENTO</definedName>
    <definedName name="RECAPEAMENTO">#REF!</definedName>
    <definedName name="recc" localSheetId="1">#REF!</definedName>
    <definedName name="recc" localSheetId="0">#REF!</definedName>
    <definedName name="recc">#REF!</definedName>
    <definedName name="recc_38" localSheetId="1">#REF!</definedName>
    <definedName name="recc_38" localSheetId="0">#REF!</definedName>
    <definedName name="recc_38">#REF!</definedName>
    <definedName name="recomposicao" localSheetId="4">#REF!</definedName>
    <definedName name="recomposicao" localSheetId="8">#REF!</definedName>
    <definedName name="recomposicao" localSheetId="7">#REF!</definedName>
    <definedName name="recomposicao" localSheetId="6">#REF!</definedName>
    <definedName name="recomposicao" localSheetId="11">[3]!Plan1</definedName>
    <definedName name="recomposicao" localSheetId="9">#REF!</definedName>
    <definedName name="recomposicao" localSheetId="17">[3]!Plan1</definedName>
    <definedName name="recomposicao" localSheetId="10">[3]!Plan1</definedName>
    <definedName name="recomposicao">Plan1</definedName>
    <definedName name="RECONFORMAÇÃO" localSheetId="4">#REF!</definedName>
    <definedName name="RECONFORMAÇÃO" localSheetId="8">#REF!</definedName>
    <definedName name="RECONFORMAÇÃO" localSheetId="7">#REF!</definedName>
    <definedName name="RECONFORMAÇÃO" localSheetId="6">#REF!</definedName>
    <definedName name="RECONFORMAÇÃO" localSheetId="11">[3]!Plan1</definedName>
    <definedName name="RECONFORMAÇÃO" localSheetId="9">#REF!</definedName>
    <definedName name="RECONFORMAÇÃO" localSheetId="17">[3]!Plan1</definedName>
    <definedName name="RECONFORMAÇÃO" localSheetId="10">[3]!Plan1</definedName>
    <definedName name="RECONFORMAÇÃO">Plan1</definedName>
    <definedName name="RECP" localSheetId="1">#REF!</definedName>
    <definedName name="RECP" localSheetId="0">#REF!</definedName>
    <definedName name="RECP">#REF!</definedName>
    <definedName name="RECREV" localSheetId="1">#REF!</definedName>
    <definedName name="RECREV" localSheetId="0">#REF!</definedName>
    <definedName name="RECREV">#REF!</definedName>
    <definedName name="recrevcbuq" localSheetId="1">#REF!</definedName>
    <definedName name="recrevcbuq" localSheetId="0">#REF!</definedName>
    <definedName name="recrevcbuq">#REF!</definedName>
    <definedName name="REE" localSheetId="1">#REF!</definedName>
    <definedName name="REE" localSheetId="0">#REF!</definedName>
    <definedName name="REE">#REF!</definedName>
    <definedName name="REE_2">#N/A</definedName>
    <definedName name="reec" localSheetId="1">#REF!</definedName>
    <definedName name="reec" localSheetId="0">#REF!</definedName>
    <definedName name="reec">#REF!</definedName>
    <definedName name="reec_2">#N/A</definedName>
    <definedName name="REFEITO" localSheetId="4" hidden="1">{#N/A,#N/A,FALSE,"Plan1"}</definedName>
    <definedName name="REFEITO" localSheetId="8" hidden="1">{#N/A,#N/A,FALSE,"Plan1"}</definedName>
    <definedName name="REFEITO" localSheetId="7" hidden="1">{#N/A,#N/A,FALSE,"Plan1"}</definedName>
    <definedName name="REFEITO" localSheetId="6" hidden="1">{#N/A,#N/A,FALSE,"Plan1"}</definedName>
    <definedName name="REFEITO" localSheetId="11" hidden="1">{#N/A,#N/A,FALSE,"Plan1"}</definedName>
    <definedName name="REFEITO" localSheetId="9" hidden="1">{#N/A,#N/A,FALSE,"Plan1"}</definedName>
    <definedName name="REFEITO" localSheetId="1">{#N/A,#N/A,FALSE,"Plan1"}</definedName>
    <definedName name="REFEITO" localSheetId="10" hidden="1">{#N/A,#N/A,FALSE,"Plan1"}</definedName>
    <definedName name="REFEITO" localSheetId="0">{#N/A,#N/A,FALSE,"Plan1"}</definedName>
    <definedName name="REFEITO">{#N/A,#N/A,FALSE,"Plan1"}</definedName>
    <definedName name="Reforma">#REF!</definedName>
    <definedName name="REG" localSheetId="1">#REF!</definedName>
    <definedName name="REG" localSheetId="0">#REF!</definedName>
    <definedName name="REG">#REF!</definedName>
    <definedName name="REG_2">#N/A</definedName>
    <definedName name="REG_25">#REF!</definedName>
    <definedName name="REG_4" localSheetId="1">#REF!</definedName>
    <definedName name="REG_4" localSheetId="0">#REF!</definedName>
    <definedName name="REG_4">#REF!</definedName>
    <definedName name="REGG" localSheetId="1">#REF!</definedName>
    <definedName name="REGG" localSheetId="0">#REF!</definedName>
    <definedName name="REGG">#REF!</definedName>
    <definedName name="REGULA" localSheetId="1">#REF!</definedName>
    <definedName name="REGULA" localSheetId="0">#REF!</definedName>
    <definedName name="REGULA">#REF!</definedName>
    <definedName name="REGULA_10">#N/A</definedName>
    <definedName name="REGULA_11">#N/A</definedName>
    <definedName name="REGULA_12">#N/A</definedName>
    <definedName name="REGULA_13">#N/A</definedName>
    <definedName name="REGULA_14">#N/A</definedName>
    <definedName name="REGULA_15">#N/A</definedName>
    <definedName name="REGULA_16">#N/A</definedName>
    <definedName name="REGULA_17">#N/A</definedName>
    <definedName name="REGULA_18">#N/A</definedName>
    <definedName name="REGULA_2">#N/A</definedName>
    <definedName name="REGULA_25">#REF!</definedName>
    <definedName name="REGULA_27">#REF!</definedName>
    <definedName name="REGULA_29">#REF!</definedName>
    <definedName name="REGULA_3" localSheetId="1">#REF!</definedName>
    <definedName name="REGULA_3" localSheetId="0">#REF!</definedName>
    <definedName name="REGULA_3">#REF!</definedName>
    <definedName name="REGULA_4" localSheetId="1">#REF!</definedName>
    <definedName name="REGULA_4" localSheetId="0">#REF!</definedName>
    <definedName name="REGULA_4">#REF!</definedName>
    <definedName name="REGULA_5" localSheetId="1">#REF!</definedName>
    <definedName name="REGULA_5" localSheetId="0">#REF!</definedName>
    <definedName name="REGULA_5">#REF!</definedName>
    <definedName name="REGULA_6">#N/A</definedName>
    <definedName name="REGULA_7">#N/A</definedName>
    <definedName name="REGULA_8">#N/A</definedName>
    <definedName name="REGULA_9">#N/A</definedName>
    <definedName name="REGULAA" localSheetId="1">#REF!</definedName>
    <definedName name="REGULAA" localSheetId="0">#REF!</definedName>
    <definedName name="REGULAA">#REF!</definedName>
    <definedName name="rei">#REF!</definedName>
    <definedName name="REL" localSheetId="4" hidden="1">{#N/A,#N/A,TRUE,"Serviços"}</definedName>
    <definedName name="REL" localSheetId="8" hidden="1">{#N/A,#N/A,TRUE,"Serviços"}</definedName>
    <definedName name="REL" localSheetId="7" hidden="1">{#N/A,#N/A,TRUE,"Serviços"}</definedName>
    <definedName name="REL" localSheetId="6" hidden="1">{#N/A,#N/A,TRUE,"Serviços"}</definedName>
    <definedName name="REL" localSheetId="11" hidden="1">{#N/A,#N/A,TRUE,"Serviços"}</definedName>
    <definedName name="REL" localSheetId="9" hidden="1">{#N/A,#N/A,TRUE,"Serviços"}</definedName>
    <definedName name="REL" localSheetId="1">{#N/A,#N/A,TRUE,"Serviços"}</definedName>
    <definedName name="REL" localSheetId="10" hidden="1">{#N/A,#N/A,TRUE,"Serviços"}</definedName>
    <definedName name="REL" localSheetId="0">{#N/A,#N/A,TRUE,"Serviços"}</definedName>
    <definedName name="REL">{#N/A,#N/A,TRUE,"Serviços"}</definedName>
    <definedName name="Relaçao" localSheetId="1">#REF!</definedName>
    <definedName name="Relaçao" localSheetId="0">#REF!</definedName>
    <definedName name="Relaçao">#REF!</definedName>
    <definedName name="Relat" localSheetId="4" hidden="1">#REF!</definedName>
    <definedName name="Relat" localSheetId="11" hidden="1">#REF!</definedName>
    <definedName name="Relat" localSheetId="9" hidden="1">#REF!</definedName>
    <definedName name="Relat" localSheetId="17" hidden="1">#REF!</definedName>
    <definedName name="Relat" localSheetId="1">#REF!</definedName>
    <definedName name="Relat" localSheetId="10" hidden="1">#REF!</definedName>
    <definedName name="Relat" localSheetId="0">#REF!</definedName>
    <definedName name="Relat">#REF!</definedName>
    <definedName name="relatorio" localSheetId="4">'ADM-Resumo'!relatorio</definedName>
    <definedName name="relatorio" localSheetId="8">'ADM-Variavel'!relatorio</definedName>
    <definedName name="relatorio" localSheetId="7">'ADM-Variavel$'!relatorio</definedName>
    <definedName name="relatorio" localSheetId="6">'ADM-Vinculada'!relatorio</definedName>
    <definedName name="relatorio" localSheetId="11">'CANTEIRO CONTEINER'!relatorio</definedName>
    <definedName name="relatorio" localSheetId="9">'MANUTENÇÃO DO CANTEIRO E ACAMP.'!relatorio</definedName>
    <definedName name="relatorio" localSheetId="1">#REF!</definedName>
    <definedName name="relatorio" localSheetId="10">'RELAÇÃO MÃO DE OBRA ORDINÁRIA'!relatorio</definedName>
    <definedName name="relatorio" localSheetId="0">#REF!</definedName>
    <definedName name="relatorio">#REF!</definedName>
    <definedName name="relequip" localSheetId="1">#REF!</definedName>
    <definedName name="relequip" localSheetId="0">#REF!</definedName>
    <definedName name="relequip">#REF!</definedName>
    <definedName name="RELL" localSheetId="1">{#N/A,#N/A,TRUE,"Serviços"}</definedName>
    <definedName name="RELL" localSheetId="0">{#N/A,#N/A,TRUE,"Serviços"}</definedName>
    <definedName name="RELL">{#N/A,#N/A,TRUE,"Serviços"}</definedName>
    <definedName name="RELMOBRA" localSheetId="4" hidden="1">{#N/A,#N/A,FALSE,"SS";#N/A,#N/A,FALSE,"TER1";#N/A,#N/A,FALSE,"TER2";#N/A,#N/A,FALSE,"TER3";#N/A,#N/A,FALSE,"TP1";#N/A,#N/A,FALSE,"TP2";#N/A,#N/A,FALSE,"TP3";#N/A,#N/A,FALSE,"DI1";#N/A,#N/A,FALSE,"DI2";#N/A,#N/A,FALSE,"DI3";#N/A,#N/A,FALSE,"DS1";#N/A,#N/A,FALSE,"DS2";#N/A,#N/A,FALSE,"CM"}</definedName>
    <definedName name="RELMOBRA" localSheetId="8" hidden="1">{#N/A,#N/A,FALSE,"SS";#N/A,#N/A,FALSE,"TER1";#N/A,#N/A,FALSE,"TER2";#N/A,#N/A,FALSE,"TER3";#N/A,#N/A,FALSE,"TP1";#N/A,#N/A,FALSE,"TP2";#N/A,#N/A,FALSE,"TP3";#N/A,#N/A,FALSE,"DI1";#N/A,#N/A,FALSE,"DI2";#N/A,#N/A,FALSE,"DI3";#N/A,#N/A,FALSE,"DS1";#N/A,#N/A,FALSE,"DS2";#N/A,#N/A,FALSE,"CM"}</definedName>
    <definedName name="RELMOBRA" localSheetId="7" hidden="1">{#N/A,#N/A,FALSE,"SS";#N/A,#N/A,FALSE,"TER1";#N/A,#N/A,FALSE,"TER2";#N/A,#N/A,FALSE,"TER3";#N/A,#N/A,FALSE,"TP1";#N/A,#N/A,FALSE,"TP2";#N/A,#N/A,FALSE,"TP3";#N/A,#N/A,FALSE,"DI1";#N/A,#N/A,FALSE,"DI2";#N/A,#N/A,FALSE,"DI3";#N/A,#N/A,FALSE,"DS1";#N/A,#N/A,FALSE,"DS2";#N/A,#N/A,FALSE,"CM"}</definedName>
    <definedName name="RELMOBRA" localSheetId="6" hidden="1">{#N/A,#N/A,FALSE,"SS";#N/A,#N/A,FALSE,"TER1";#N/A,#N/A,FALSE,"TER2";#N/A,#N/A,FALSE,"TER3";#N/A,#N/A,FALSE,"TP1";#N/A,#N/A,FALSE,"TP2";#N/A,#N/A,FALSE,"TP3";#N/A,#N/A,FALSE,"DI1";#N/A,#N/A,FALSE,"DI2";#N/A,#N/A,FALSE,"DI3";#N/A,#N/A,FALSE,"DS1";#N/A,#N/A,FALSE,"DS2";#N/A,#N/A,FALSE,"CM"}</definedName>
    <definedName name="RELMOBRA" localSheetId="11" hidden="1">{#N/A,#N/A,FALSE,"SS";#N/A,#N/A,FALSE,"TER1";#N/A,#N/A,FALSE,"TER2";#N/A,#N/A,FALSE,"TER3";#N/A,#N/A,FALSE,"TP1";#N/A,#N/A,FALSE,"TP2";#N/A,#N/A,FALSE,"TP3";#N/A,#N/A,FALSE,"DI1";#N/A,#N/A,FALSE,"DI2";#N/A,#N/A,FALSE,"DI3";#N/A,#N/A,FALSE,"DS1";#N/A,#N/A,FALSE,"DS2";#N/A,#N/A,FALSE,"CM"}</definedName>
    <definedName name="RELMOBRA" localSheetId="9" hidden="1">{#N/A,#N/A,FALSE,"SS";#N/A,#N/A,FALSE,"TER1";#N/A,#N/A,FALSE,"TER2";#N/A,#N/A,FALSE,"TER3";#N/A,#N/A,FALSE,"TP1";#N/A,#N/A,FALSE,"TP2";#N/A,#N/A,FALSE,"TP3";#N/A,#N/A,FALSE,"DI1";#N/A,#N/A,FALSE,"DI2";#N/A,#N/A,FALSE,"DI3";#N/A,#N/A,FALSE,"DS1";#N/A,#N/A,FALSE,"DS2";#N/A,#N/A,FALSE,"CM"}</definedName>
    <definedName name="RELMOBRA" localSheetId="10" hidden="1">{#N/A,#N/A,FALSE,"SS";#N/A,#N/A,FALSE,"TER1";#N/A,#N/A,FALSE,"TER2";#N/A,#N/A,FALSE,"TER3";#N/A,#N/A,FALSE,"TP1";#N/A,#N/A,FALSE,"TP2";#N/A,#N/A,FALSE,"TP3";#N/A,#N/A,FALSE,"DI1";#N/A,#N/A,FALSE,"DI2";#N/A,#N/A,FALSE,"DI3";#N/A,#N/A,FALSE,"DS1";#N/A,#N/A,FALSE,"DS2";#N/A,#N/A,FALSE,"CM"}</definedName>
    <definedName name="RELMOBRA">{#N/A,#N/A,FALSE,"SS";#N/A,#N/A,FALSE,"TER1";#N/A,#N/A,FALSE,"TER2";#N/A,#N/A,FALSE,"TER3";#N/A,#N/A,FALSE,"TP1";#N/A,#N/A,FALSE,"TP2";#N/A,#N/A,FALSE,"TP3";#N/A,#N/A,FALSE,"DI1";#N/A,#N/A,FALSE,"DI2";#N/A,#N/A,FALSE,"DI3";#N/A,#N/A,FALSE,"DS1";#N/A,#N/A,FALSE,"DS2";#N/A,#N/A,FALSE,"CM"}</definedName>
    <definedName name="REM" localSheetId="4">#N/A</definedName>
    <definedName name="REM" localSheetId="8">#N/A</definedName>
    <definedName name="REM" localSheetId="7">#N/A</definedName>
    <definedName name="REM" localSheetId="6">#N/A</definedName>
    <definedName name="REM" localSheetId="11">Plan1</definedName>
    <definedName name="REM" localSheetId="9">#N/A</definedName>
    <definedName name="REM" localSheetId="17">[0]!Plan1</definedName>
    <definedName name="REM" localSheetId="10">[0]!Plan1</definedName>
    <definedName name="REM">#N/A</definedName>
    <definedName name="REMB_10">#N/A</definedName>
    <definedName name="REMB_11">#N/A</definedName>
    <definedName name="REMB_12">#N/A</definedName>
    <definedName name="REMB_13">#N/A</definedName>
    <definedName name="REMB_14">#N/A</definedName>
    <definedName name="REMB_15">#N/A</definedName>
    <definedName name="REMB_16">#N/A</definedName>
    <definedName name="REMB_17">#N/A</definedName>
    <definedName name="REMB_18">#N/A</definedName>
    <definedName name="REMB_5">#N/A</definedName>
    <definedName name="REMB_6">#N/A</definedName>
    <definedName name="REMB_7">#N/A</definedName>
    <definedName name="REMB_8">#N/A</definedName>
    <definedName name="REMB_9">#N/A</definedName>
    <definedName name="remesas" localSheetId="1">#REF!</definedName>
    <definedName name="remesas" localSheetId="0">#REF!</definedName>
    <definedName name="remesas">#REF!</definedName>
    <definedName name="REMN" localSheetId="1">#REF!</definedName>
    <definedName name="REMN" localSheetId="0">#REF!</definedName>
    <definedName name="REMN">#REF!</definedName>
    <definedName name="REMP_10">#N/A</definedName>
    <definedName name="REMP_11">#N/A</definedName>
    <definedName name="REMP_12">#N/A</definedName>
    <definedName name="REMP_13">#N/A</definedName>
    <definedName name="REMP_14">#N/A</definedName>
    <definedName name="REMP_15">#N/A</definedName>
    <definedName name="REMP_16">#N/A</definedName>
    <definedName name="REMP_17">#N/A</definedName>
    <definedName name="REMP_18">#N/A</definedName>
    <definedName name="REMP_5">#N/A</definedName>
    <definedName name="REMP_6">#N/A</definedName>
    <definedName name="REMP_7">#N/A</definedName>
    <definedName name="REMP_8">#N/A</definedName>
    <definedName name="REMP_9">#N/A</definedName>
    <definedName name="Rendimento" localSheetId="1">#REF!</definedName>
    <definedName name="Rendimento" localSheetId="0">#REF!</definedName>
    <definedName name="Rendimento">#REF!</definedName>
    <definedName name="RER">{#N/A,#N/A,FALSE,"QUADRO 10";#N/A,#N/A,FALSE,"QUADRO 11";#N/A,#N/A,FALSE,"QUADRO 12";#N/A,#N/A,FALSE,"QUADRO 13";#N/A,#N/A,FALSE,"QUADRO 14";#N/A,#N/A,FALSE,"QUADRO 16";#N/A,#N/A,FALSE,"QUADRO 17";#N/A,#N/A,FALSE,"QUADRO 18";#N/A,#N/A,FALSE,"QUADRO 19";#N/A,#N/A,FALSE,"QUADRO 20";#N/A,#N/A,FALSE,"QUADRO 21";#N/A,#N/A,FALSE,"QUADRO 19A";#N/A,#N/A,FALSE,"QUADRO 19B";#N/A,#N/A,FALSE,"DEMONS.DESPESAS";#N/A,#N/A,FALSE,"ENCARGOS 79,12 %";#N/A,#N/A,FALSE,"ENCARGOS 15,0%"}</definedName>
    <definedName name="RERSA" localSheetId="1">#REF!</definedName>
    <definedName name="RERSA" localSheetId="0">#REF!</definedName>
    <definedName name="RERSA">#REF!</definedName>
    <definedName name="res" localSheetId="1">#REF!</definedName>
    <definedName name="res" localSheetId="0">#REF!</definedName>
    <definedName name="res">#REF!</definedName>
    <definedName name="res_38" localSheetId="1">#REF!</definedName>
    <definedName name="res_38" localSheetId="0">#REF!</definedName>
    <definedName name="res_38">#REF!</definedName>
    <definedName name="restau" localSheetId="1">#REF!</definedName>
    <definedName name="restau" localSheetId="0">#REF!</definedName>
    <definedName name="restau">#REF!</definedName>
    <definedName name="resultadorendimento" localSheetId="1">#REF!</definedName>
    <definedName name="resultadorendimento" localSheetId="0">#REF!</definedName>
    <definedName name="resultadorendimento">#REF!</definedName>
    <definedName name="RESUMO" localSheetId="4">'ADM-Resumo'!RESUMO</definedName>
    <definedName name="RESUMO" localSheetId="8">'ADM-Variavel'!RESUMO</definedName>
    <definedName name="RESUMO" localSheetId="7">'ADM-Variavel$'!RESUMO</definedName>
    <definedName name="RESUMO" localSheetId="6">'ADM-Vinculada'!RESUMO</definedName>
    <definedName name="RESUMO" localSheetId="11">'CANTEIRO CONTEINER'!RESUMO</definedName>
    <definedName name="RESUMO" localSheetId="9">'MANUTENÇÃO DO CANTEIRO E ACAMP.'!RESUMO</definedName>
    <definedName name="RESUMO" localSheetId="1">#REF!</definedName>
    <definedName name="RESUMO" localSheetId="10">'RELAÇÃO MÃO DE OBRA ORDINÁRIA'!RESUMO</definedName>
    <definedName name="RESUMO" localSheetId="0">#REF!</definedName>
    <definedName name="RESUMO">#REF!</definedName>
    <definedName name="RESUMO_1" localSheetId="1">#REF!</definedName>
    <definedName name="RESUMO_1" localSheetId="0">#REF!</definedName>
    <definedName name="RESUMO_1">#REF!</definedName>
    <definedName name="RESUMO_10" localSheetId="1">#REF!</definedName>
    <definedName name="RESUMO_10" localSheetId="0">#REF!</definedName>
    <definedName name="RESUMO_10">#REF!</definedName>
    <definedName name="RESUMO_12" localSheetId="1">#REF!</definedName>
    <definedName name="RESUMO_12" localSheetId="0">#REF!</definedName>
    <definedName name="RESUMO_12">#REF!</definedName>
    <definedName name="RESUMO_13" localSheetId="1">#REF!</definedName>
    <definedName name="RESUMO_13" localSheetId="0">#REF!</definedName>
    <definedName name="RESUMO_13">#REF!</definedName>
    <definedName name="RESUMO_14">#N/A</definedName>
    <definedName name="RESUMO_19" localSheetId="1">#REF!</definedName>
    <definedName name="RESUMO_19" localSheetId="0">#REF!</definedName>
    <definedName name="RESUMO_19">#REF!</definedName>
    <definedName name="RESUMO_2" localSheetId="1">#REF!</definedName>
    <definedName name="RESUMO_2" localSheetId="0">#REF!</definedName>
    <definedName name="RESUMO_2">#REF!</definedName>
    <definedName name="RESUMO_21" localSheetId="1">#REF!</definedName>
    <definedName name="RESUMO_21" localSheetId="0">#REF!</definedName>
    <definedName name="RESUMO_21">#REF!</definedName>
    <definedName name="RESUMO_22">#N/A</definedName>
    <definedName name="RESUMO_23" localSheetId="1">#REF!</definedName>
    <definedName name="RESUMO_23" localSheetId="0">#REF!</definedName>
    <definedName name="RESUMO_23">#REF!</definedName>
    <definedName name="RESUMO_24" localSheetId="1">#REF!</definedName>
    <definedName name="RESUMO_24" localSheetId="0">#REF!</definedName>
    <definedName name="RESUMO_24">#REF!</definedName>
    <definedName name="RESUMO_25">#N/A</definedName>
    <definedName name="RESUMO_26" localSheetId="1">#REF!</definedName>
    <definedName name="RESUMO_26" localSheetId="0">#REF!</definedName>
    <definedName name="RESUMO_26">#REF!</definedName>
    <definedName name="RESUMO_27" localSheetId="1">#REF!</definedName>
    <definedName name="RESUMO_27" localSheetId="0">#REF!</definedName>
    <definedName name="RESUMO_27">#REF!</definedName>
    <definedName name="RESUMO_28">#N/A</definedName>
    <definedName name="RESUMO_29" localSheetId="1">#REF!</definedName>
    <definedName name="RESUMO_29" localSheetId="0">#REF!</definedName>
    <definedName name="RESUMO_29">#REF!</definedName>
    <definedName name="RESUMO_3">#N/A</definedName>
    <definedName name="RESUMO_30" localSheetId="1">#REF!</definedName>
    <definedName name="RESUMO_30" localSheetId="0">#REF!</definedName>
    <definedName name="RESUMO_30">#REF!</definedName>
    <definedName name="RESUMO_31" localSheetId="1">#REF!</definedName>
    <definedName name="RESUMO_31" localSheetId="0">#REF!</definedName>
    <definedName name="RESUMO_31">#REF!</definedName>
    <definedName name="RESUMO_32">#N/A</definedName>
    <definedName name="RESUMO_33" localSheetId="1">#REF!</definedName>
    <definedName name="RESUMO_33" localSheetId="0">#REF!</definedName>
    <definedName name="RESUMO_33">#REF!</definedName>
    <definedName name="RESUMO_34" localSheetId="1">#REF!</definedName>
    <definedName name="RESUMO_34" localSheetId="0">#REF!</definedName>
    <definedName name="RESUMO_34">#REF!</definedName>
    <definedName name="RESUMO_35" localSheetId="1">#REF!</definedName>
    <definedName name="RESUMO_35" localSheetId="0">#REF!</definedName>
    <definedName name="RESUMO_35">#REF!</definedName>
    <definedName name="RESUMO_36" localSheetId="1">#REF!</definedName>
    <definedName name="RESUMO_36" localSheetId="0">#REF!</definedName>
    <definedName name="RESUMO_36">#REF!</definedName>
    <definedName name="RESUMO_37" localSheetId="1">#REF!</definedName>
    <definedName name="RESUMO_37" localSheetId="0">#REF!</definedName>
    <definedName name="RESUMO_37">#REF!</definedName>
    <definedName name="RESUMO_38" localSheetId="1">#REF!</definedName>
    <definedName name="RESUMO_38" localSheetId="0">#REF!</definedName>
    <definedName name="RESUMO_38">#REF!</definedName>
    <definedName name="RESUMO_39" localSheetId="1">#REF!</definedName>
    <definedName name="RESUMO_39" localSheetId="0">#REF!</definedName>
    <definedName name="RESUMO_39">#REF!</definedName>
    <definedName name="RESUMO_4" localSheetId="1">#REF!</definedName>
    <definedName name="RESUMO_4" localSheetId="0">#REF!</definedName>
    <definedName name="RESUMO_4">#REF!</definedName>
    <definedName name="RESUMO_40" localSheetId="1">#REF!</definedName>
    <definedName name="RESUMO_40" localSheetId="0">#REF!</definedName>
    <definedName name="RESUMO_40">#REF!</definedName>
    <definedName name="RESUMO_41" localSheetId="1">#REF!</definedName>
    <definedName name="RESUMO_41" localSheetId="0">#REF!</definedName>
    <definedName name="RESUMO_41">#REF!</definedName>
    <definedName name="RESUMO_42" localSheetId="1">#REF!</definedName>
    <definedName name="RESUMO_42" localSheetId="0">#REF!</definedName>
    <definedName name="RESUMO_42">#REF!</definedName>
    <definedName name="RESUMO_43" localSheetId="1">#REF!</definedName>
    <definedName name="RESUMO_43" localSheetId="0">#REF!</definedName>
    <definedName name="RESUMO_43">#REF!</definedName>
    <definedName name="RESUMO_44" localSheetId="1">#REF!</definedName>
    <definedName name="RESUMO_44" localSheetId="0">#REF!</definedName>
    <definedName name="RESUMO_44">#REF!</definedName>
    <definedName name="RESUMO_45" localSheetId="1">#REF!</definedName>
    <definedName name="RESUMO_45" localSheetId="0">#REF!</definedName>
    <definedName name="RESUMO_45">#REF!</definedName>
    <definedName name="RESUMO_46" localSheetId="1">#REF!</definedName>
    <definedName name="RESUMO_46" localSheetId="0">#REF!</definedName>
    <definedName name="RESUMO_46">#REF!</definedName>
    <definedName name="RESUMO_47" localSheetId="1">#REF!</definedName>
    <definedName name="RESUMO_47" localSheetId="0">#REF!</definedName>
    <definedName name="RESUMO_47">#REF!</definedName>
    <definedName name="RESUMO_48" localSheetId="1">#REF!</definedName>
    <definedName name="RESUMO_48" localSheetId="0">#REF!</definedName>
    <definedName name="RESUMO_48">#REF!</definedName>
    <definedName name="RESUMO_5">#N/A</definedName>
    <definedName name="RESUMO_51" localSheetId="1">#REF!</definedName>
    <definedName name="RESUMO_51" localSheetId="0">#REF!</definedName>
    <definedName name="RESUMO_51">#REF!</definedName>
    <definedName name="RESUMO_52" localSheetId="1">#REF!</definedName>
    <definedName name="RESUMO_52" localSheetId="0">#REF!</definedName>
    <definedName name="RESUMO_52">#REF!</definedName>
    <definedName name="RESUMO_53" localSheetId="1">#REF!</definedName>
    <definedName name="RESUMO_53" localSheetId="0">#REF!</definedName>
    <definedName name="RESUMO_53">#REF!</definedName>
    <definedName name="RESUMO_54" localSheetId="1">#REF!</definedName>
    <definedName name="RESUMO_54" localSheetId="0">#REF!</definedName>
    <definedName name="RESUMO_54">#REF!</definedName>
    <definedName name="RESUMO_55" localSheetId="1">#REF!</definedName>
    <definedName name="RESUMO_55" localSheetId="0">#REF!</definedName>
    <definedName name="RESUMO_55">#REF!</definedName>
    <definedName name="RESUMO_56" localSheetId="1">#REF!</definedName>
    <definedName name="RESUMO_56" localSheetId="0">#REF!</definedName>
    <definedName name="RESUMO_56">#REF!</definedName>
    <definedName name="RESUMO_57" localSheetId="1">#REF!</definedName>
    <definedName name="RESUMO_57" localSheetId="0">#REF!</definedName>
    <definedName name="RESUMO_57">#REF!</definedName>
    <definedName name="RESUMO_58" localSheetId="1">#REF!</definedName>
    <definedName name="RESUMO_58" localSheetId="0">#REF!</definedName>
    <definedName name="RESUMO_58">#REF!</definedName>
    <definedName name="RESUMO_59" localSheetId="1">#REF!</definedName>
    <definedName name="RESUMO_59" localSheetId="0">#REF!</definedName>
    <definedName name="RESUMO_59">#REF!</definedName>
    <definedName name="RESUMO_6">#N/A</definedName>
    <definedName name="RESUMO_60" localSheetId="1">#REF!</definedName>
    <definedName name="RESUMO_60" localSheetId="0">#REF!</definedName>
    <definedName name="RESUMO_60">#REF!</definedName>
    <definedName name="RESUMO_61" localSheetId="1">#REF!</definedName>
    <definedName name="RESUMO_61" localSheetId="0">#REF!</definedName>
    <definedName name="RESUMO_61">#REF!</definedName>
    <definedName name="RESUMO_62" localSheetId="1">#REF!</definedName>
    <definedName name="RESUMO_62" localSheetId="0">#REF!</definedName>
    <definedName name="RESUMO_62">#REF!</definedName>
    <definedName name="RESUMO_63" localSheetId="1">#REF!</definedName>
    <definedName name="RESUMO_63" localSheetId="0">#REF!</definedName>
    <definedName name="RESUMO_63">#REF!</definedName>
    <definedName name="RESUMO_64" localSheetId="1">#REF!</definedName>
    <definedName name="RESUMO_64" localSheetId="0">#REF!</definedName>
    <definedName name="RESUMO_64">#REF!</definedName>
    <definedName name="RESUMO_65" localSheetId="1">#REF!</definedName>
    <definedName name="RESUMO_65" localSheetId="0">#REF!</definedName>
    <definedName name="RESUMO_65">#REF!</definedName>
    <definedName name="RESUMO_66" localSheetId="1">#REF!</definedName>
    <definedName name="RESUMO_66" localSheetId="0">#REF!</definedName>
    <definedName name="RESUMO_66">#REF!</definedName>
    <definedName name="RESUMO_67" localSheetId="1">#REF!</definedName>
    <definedName name="RESUMO_67" localSheetId="0">#REF!</definedName>
    <definedName name="RESUMO_67">#REF!</definedName>
    <definedName name="RESUMO_68" localSheetId="1">#REF!</definedName>
    <definedName name="RESUMO_68" localSheetId="0">#REF!</definedName>
    <definedName name="RESUMO_68">#REF!</definedName>
    <definedName name="RESUMO_69" localSheetId="1">#REF!</definedName>
    <definedName name="RESUMO_69" localSheetId="0">#REF!</definedName>
    <definedName name="RESUMO_69">#REF!</definedName>
    <definedName name="RESUMO_7" localSheetId="1">#REF!</definedName>
    <definedName name="RESUMO_7" localSheetId="0">#REF!</definedName>
    <definedName name="RESUMO_7">#REF!</definedName>
    <definedName name="RESUMO_70" localSheetId="1">#REF!</definedName>
    <definedName name="RESUMO_70" localSheetId="0">#REF!</definedName>
    <definedName name="RESUMO_70">#REF!</definedName>
    <definedName name="RESUMO_71" localSheetId="1">#REF!</definedName>
    <definedName name="RESUMO_71" localSheetId="0">#REF!</definedName>
    <definedName name="RESUMO_71">#REF!</definedName>
    <definedName name="RESUMO_72" localSheetId="1">#REF!</definedName>
    <definedName name="RESUMO_72" localSheetId="0">#REF!</definedName>
    <definedName name="RESUMO_72">#REF!</definedName>
    <definedName name="RESUMO_8" localSheetId="1">#REF!</definedName>
    <definedName name="RESUMO_8" localSheetId="0">#REF!</definedName>
    <definedName name="RESUMO_8">#REF!</definedName>
    <definedName name="RESUMO_9">#N/A</definedName>
    <definedName name="Resumo_dados" localSheetId="1">#REF!</definedName>
    <definedName name="Resumo_dados" localSheetId="0">#REF!</definedName>
    <definedName name="Resumo_dados">#REF!</definedName>
    <definedName name="resumo2" localSheetId="1">#REF!</definedName>
    <definedName name="resumo2" localSheetId="0">#REF!</definedName>
    <definedName name="resumo2">#REF!</definedName>
    <definedName name="resumo2_2">#N/A</definedName>
    <definedName name="resumo2_4" localSheetId="1">#REF!</definedName>
    <definedName name="resumo2_4" localSheetId="0">#REF!</definedName>
    <definedName name="resumo2_4">#REF!</definedName>
    <definedName name="resumo2_4_2">#N/A</definedName>
    <definedName name="RETORNA_CURSOR">NA()</definedName>
    <definedName name="REV." localSheetId="1">#REF!</definedName>
    <definedName name="REV." localSheetId="0">#REF!</definedName>
    <definedName name="REV.">#REF!</definedName>
    <definedName name="REV_10">#N/A</definedName>
    <definedName name="REV_11">#N/A</definedName>
    <definedName name="REV_12">#N/A</definedName>
    <definedName name="REV_13">#N/A</definedName>
    <definedName name="REV_14">#N/A</definedName>
    <definedName name="REV_15">#N/A</definedName>
    <definedName name="REV_16">#N/A</definedName>
    <definedName name="REV_17">#N/A</definedName>
    <definedName name="REV_18">#N/A</definedName>
    <definedName name="REV_5">#N/A</definedName>
    <definedName name="REV_6">#N/A</definedName>
    <definedName name="REV_7">#N/A</definedName>
    <definedName name="REV_8">#N/A</definedName>
    <definedName name="REV_9">#N/A</definedName>
    <definedName name="RFL">#REF!</definedName>
    <definedName name="RG" localSheetId="1">#REF!</definedName>
    <definedName name="RG" localSheetId="0">#REF!</definedName>
    <definedName name="RG">#REF!</definedName>
    <definedName name="RGC" localSheetId="1">#REF!</definedName>
    <definedName name="RGC" localSheetId="0">#REF!</definedName>
    <definedName name="RGC">#REF!</definedName>
    <definedName name="RIJ">#REF!</definedName>
    <definedName name="rio" localSheetId="0">{#N/A,#N/A,FALSE,"Cronograma";#N/A,#N/A,FALSE,"Cronogr. 2"}</definedName>
    <definedName name="rio">{#N/A,#N/A,FALSE,"Cronograma";#N/A,#N/A,FALSE,"Cronogr. 2"}</definedName>
    <definedName name="Risco" localSheetId="1">#REF!</definedName>
    <definedName name="Risco" localSheetId="0">#REF!</definedName>
    <definedName name="Risco">#REF!</definedName>
    <definedName name="RiskIsInput">FALSE()</definedName>
    <definedName name="RiskIsOptimization">FALSE()</definedName>
    <definedName name="RiskIsOutput">FALSE()</definedName>
    <definedName name="RiskIsStatistics">FALSE()</definedName>
    <definedName name="RJO">#REF!</definedName>
    <definedName name="RLA">#REF!</definedName>
    <definedName name="RM" localSheetId="1">#REF!</definedName>
    <definedName name="RM" localSheetId="0">#REF!</definedName>
    <definedName name="RM">#REF!</definedName>
    <definedName name="RM1C" localSheetId="1">#REF!</definedName>
    <definedName name="RM1C" localSheetId="0">#REF!</definedName>
    <definedName name="RM1C">#REF!</definedName>
    <definedName name="RM1CW" localSheetId="1">#REF!</definedName>
    <definedName name="RM1CW" localSheetId="0">#REF!</definedName>
    <definedName name="RM1CW">#REF!</definedName>
    <definedName name="RM1CWA" localSheetId="1">#REF!</definedName>
    <definedName name="RM1CWA" localSheetId="0">#REF!</definedName>
    <definedName name="RM1CWA">#REF!</definedName>
    <definedName name="RMA">'[9]PRO-08'!#REF!</definedName>
    <definedName name="RMA_10">#N/A</definedName>
    <definedName name="RMA_11">#N/A</definedName>
    <definedName name="RMA_12">#N/A</definedName>
    <definedName name="RMA_13">#N/A</definedName>
    <definedName name="RMA_14">#N/A</definedName>
    <definedName name="RMA_15">#N/A</definedName>
    <definedName name="RMA_16">#N/A</definedName>
    <definedName name="RMA_17">#N/A</definedName>
    <definedName name="RMA_18">#N/A</definedName>
    <definedName name="RMA_25">'[10]PRO-08'!#REF!</definedName>
    <definedName name="RMA_27">'[10]PRO-08'!#REF!</definedName>
    <definedName name="RMA_29">'[10]PRO-08'!#REF!</definedName>
    <definedName name="RMA_5">#N/A</definedName>
    <definedName name="RMA_6">#N/A</definedName>
    <definedName name="RMA_7">#N/A</definedName>
    <definedName name="RMA_8">#N/A</definedName>
    <definedName name="RMA_9">#N/A</definedName>
    <definedName name="RMAN" localSheetId="1">#REF!</definedName>
    <definedName name="RMAN" localSheetId="0">#REF!</definedName>
    <definedName name="RMAN">#REF!</definedName>
    <definedName name="RMAW" localSheetId="1">#REF!</definedName>
    <definedName name="RMAW" localSheetId="0">#REF!</definedName>
    <definedName name="RMAW">#REF!</definedName>
    <definedName name="RMAWA" localSheetId="1">#REF!</definedName>
    <definedName name="RMAWA" localSheetId="0">#REF!</definedName>
    <definedName name="RMAWA">#REF!</definedName>
    <definedName name="RMCC" localSheetId="1">#REF!</definedName>
    <definedName name="RMCC" localSheetId="0">#REF!</definedName>
    <definedName name="RMCC">#REF!</definedName>
    <definedName name="RMCCW" localSheetId="1">#REF!</definedName>
    <definedName name="RMCCW" localSheetId="0">#REF!</definedName>
    <definedName name="RMCCW">#REF!</definedName>
    <definedName name="RMCCWA" localSheetId="1">#REF!</definedName>
    <definedName name="RMCCWA" localSheetId="0">#REF!</definedName>
    <definedName name="RMCCWA">#REF!</definedName>
    <definedName name="RMEC" localSheetId="1">#REF!</definedName>
    <definedName name="RMEC" localSheetId="0">#REF!</definedName>
    <definedName name="RMEC">#REF!</definedName>
    <definedName name="RMN" localSheetId="1">#REF!</definedName>
    <definedName name="RMN" localSheetId="0">#REF!</definedName>
    <definedName name="RMN">#REF!</definedName>
    <definedName name="RMRB" localSheetId="1">#REF!</definedName>
    <definedName name="RMRB" localSheetId="0">#REF!</definedName>
    <definedName name="RMRB">#REF!</definedName>
    <definedName name="RMTOTAL" localSheetId="1">#REF!</definedName>
    <definedName name="RMTOTAL" localSheetId="0">#REF!</definedName>
    <definedName name="RMTOTAL">#REF!</definedName>
    <definedName name="RMW" localSheetId="1">#REF!</definedName>
    <definedName name="RMW" localSheetId="0">#REF!</definedName>
    <definedName name="RMW">#REF!</definedName>
    <definedName name="RMWA" localSheetId="1">#REF!</definedName>
    <definedName name="RMWA" localSheetId="0">#REF!</definedName>
    <definedName name="RMWA">#REF!</definedName>
    <definedName name="RMZ" localSheetId="1">#REF!</definedName>
    <definedName name="RMZ" localSheetId="0">#REF!</definedName>
    <definedName name="RMZ">#REF!</definedName>
    <definedName name="RMZW" localSheetId="1">#REF!</definedName>
    <definedName name="RMZW" localSheetId="0">#REF!</definedName>
    <definedName name="RMZW">#REF!</definedName>
    <definedName name="RMZWA" localSheetId="1">#REF!</definedName>
    <definedName name="RMZWA" localSheetId="0">#REF!</definedName>
    <definedName name="RMZWA">#REF!</definedName>
    <definedName name="ROÇO1" localSheetId="4">#REF!</definedName>
    <definedName name="ROÇO1" localSheetId="8">#REF!</definedName>
    <definedName name="ROÇO1" localSheetId="7">#REF!</definedName>
    <definedName name="ROÇO1" localSheetId="6">#REF!</definedName>
    <definedName name="ROÇO1" localSheetId="11">[3]!Plan1</definedName>
    <definedName name="ROÇO1" localSheetId="9">#REF!</definedName>
    <definedName name="ROÇO1" localSheetId="17">[3]!Plan1</definedName>
    <definedName name="ROÇO1" localSheetId="10">[3]!Plan1</definedName>
    <definedName name="ROÇO1">Plan1</definedName>
    <definedName name="ROÇO1_10" localSheetId="4">#REF!</definedName>
    <definedName name="ROÇO1_10" localSheetId="8">#REF!</definedName>
    <definedName name="ROÇO1_10" localSheetId="7">#REF!</definedName>
    <definedName name="ROÇO1_10" localSheetId="6">#REF!</definedName>
    <definedName name="ROÇO1_10" localSheetId="11">[3]!Plan1</definedName>
    <definedName name="ROÇO1_10" localSheetId="9">#REF!</definedName>
    <definedName name="ROÇO1_10" localSheetId="17">[3]!Plan1</definedName>
    <definedName name="ROÇO1_10" localSheetId="10">[3]!Plan1</definedName>
    <definedName name="ROÇO1_10">Plan1</definedName>
    <definedName name="ROÇO1_11" localSheetId="4">#REF!</definedName>
    <definedName name="ROÇO1_11" localSheetId="8">#REF!</definedName>
    <definedName name="ROÇO1_11" localSheetId="7">#REF!</definedName>
    <definedName name="ROÇO1_11" localSheetId="6">#REF!</definedName>
    <definedName name="ROÇO1_11" localSheetId="11">[3]!Plan1</definedName>
    <definedName name="ROÇO1_11" localSheetId="9">#REF!</definedName>
    <definedName name="ROÇO1_11" localSheetId="17">[3]!Plan1</definedName>
    <definedName name="ROÇO1_11" localSheetId="10">[3]!Plan1</definedName>
    <definedName name="ROÇO1_11">Plan1</definedName>
    <definedName name="ROÇO1_12" localSheetId="4">#REF!</definedName>
    <definedName name="ROÇO1_12" localSheetId="8">#REF!</definedName>
    <definedName name="ROÇO1_12" localSheetId="7">#REF!</definedName>
    <definedName name="ROÇO1_12" localSheetId="6">#REF!</definedName>
    <definedName name="ROÇO1_12" localSheetId="11">[3]!Plan1</definedName>
    <definedName name="ROÇO1_12" localSheetId="9">#REF!</definedName>
    <definedName name="ROÇO1_12" localSheetId="17">[3]!Plan1</definedName>
    <definedName name="ROÇO1_12" localSheetId="10">[3]!Plan1</definedName>
    <definedName name="ROÇO1_12">Plan1</definedName>
    <definedName name="ROÇO1_13" localSheetId="4">#REF!</definedName>
    <definedName name="ROÇO1_13" localSheetId="8">#REF!</definedName>
    <definedName name="ROÇO1_13" localSheetId="7">#REF!</definedName>
    <definedName name="ROÇO1_13" localSheetId="6">#REF!</definedName>
    <definedName name="ROÇO1_13" localSheetId="11">[3]!Plan1</definedName>
    <definedName name="ROÇO1_13" localSheetId="9">#REF!</definedName>
    <definedName name="ROÇO1_13" localSheetId="17">[3]!Plan1</definedName>
    <definedName name="ROÇO1_13" localSheetId="10">[3]!Plan1</definedName>
    <definedName name="ROÇO1_13">Plan1</definedName>
    <definedName name="ROÇO1_14" localSheetId="4">#REF!</definedName>
    <definedName name="ROÇO1_14" localSheetId="8">#REF!</definedName>
    <definedName name="ROÇO1_14" localSheetId="7">#REF!</definedName>
    <definedName name="ROÇO1_14" localSheetId="6">#REF!</definedName>
    <definedName name="ROÇO1_14" localSheetId="11">[3]!Plan1</definedName>
    <definedName name="ROÇO1_14" localSheetId="9">#REF!</definedName>
    <definedName name="ROÇO1_14" localSheetId="17">[3]!Plan1</definedName>
    <definedName name="ROÇO1_14" localSheetId="10">[3]!Plan1</definedName>
    <definedName name="ROÇO1_14">Plan1</definedName>
    <definedName name="ROÇO1_15" localSheetId="4">#REF!</definedName>
    <definedName name="ROÇO1_15" localSheetId="8">#REF!</definedName>
    <definedName name="ROÇO1_15" localSheetId="7">#REF!</definedName>
    <definedName name="ROÇO1_15" localSheetId="6">#REF!</definedName>
    <definedName name="ROÇO1_15" localSheetId="11">[3]!Plan1</definedName>
    <definedName name="ROÇO1_15" localSheetId="9">#REF!</definedName>
    <definedName name="ROÇO1_15" localSheetId="17">[3]!Plan1</definedName>
    <definedName name="ROÇO1_15" localSheetId="10">[3]!Plan1</definedName>
    <definedName name="ROÇO1_15">Plan1</definedName>
    <definedName name="ROÇO1_16" localSheetId="4">#REF!</definedName>
    <definedName name="ROÇO1_16" localSheetId="8">#REF!</definedName>
    <definedName name="ROÇO1_16" localSheetId="7">#REF!</definedName>
    <definedName name="ROÇO1_16" localSheetId="6">#REF!</definedName>
    <definedName name="ROÇO1_16" localSheetId="11">[3]!Plan1</definedName>
    <definedName name="ROÇO1_16" localSheetId="9">#REF!</definedName>
    <definedName name="ROÇO1_16" localSheetId="17">[3]!Plan1</definedName>
    <definedName name="ROÇO1_16" localSheetId="10">[3]!Plan1</definedName>
    <definedName name="ROÇO1_16">Plan1</definedName>
    <definedName name="ROÇO1_17" localSheetId="4">#REF!</definedName>
    <definedName name="ROÇO1_17" localSheetId="8">#REF!</definedName>
    <definedName name="ROÇO1_17" localSheetId="7">#REF!</definedName>
    <definedName name="ROÇO1_17" localSheetId="6">#REF!</definedName>
    <definedName name="ROÇO1_17" localSheetId="11">[3]!Plan1</definedName>
    <definedName name="ROÇO1_17" localSheetId="9">#REF!</definedName>
    <definedName name="ROÇO1_17" localSheetId="17">[3]!Plan1</definedName>
    <definedName name="ROÇO1_17" localSheetId="10">[3]!Plan1</definedName>
    <definedName name="ROÇO1_17">Plan1</definedName>
    <definedName name="ROÇO1_18" localSheetId="4">#REF!</definedName>
    <definedName name="ROÇO1_18" localSheetId="8">#REF!</definedName>
    <definedName name="ROÇO1_18" localSheetId="7">#REF!</definedName>
    <definedName name="ROÇO1_18" localSheetId="6">#REF!</definedName>
    <definedName name="ROÇO1_18" localSheetId="11">[3]!Plan1</definedName>
    <definedName name="ROÇO1_18" localSheetId="9">#REF!</definedName>
    <definedName name="ROÇO1_18" localSheetId="17">[3]!Plan1</definedName>
    <definedName name="ROÇO1_18" localSheetId="10">[3]!Plan1</definedName>
    <definedName name="ROÇO1_18">Plan1</definedName>
    <definedName name="ROÇO1_2" localSheetId="4">#REF!</definedName>
    <definedName name="ROÇO1_2" localSheetId="8">#REF!</definedName>
    <definedName name="ROÇO1_2" localSheetId="7">#REF!</definedName>
    <definedName name="ROÇO1_2" localSheetId="6">#REF!</definedName>
    <definedName name="ROÇO1_2" localSheetId="11">[3]!Plan1</definedName>
    <definedName name="ROÇO1_2" localSheetId="9">#REF!</definedName>
    <definedName name="ROÇO1_2" localSheetId="17">[3]!Plan1</definedName>
    <definedName name="ROÇO1_2" localSheetId="10">[3]!Plan1</definedName>
    <definedName name="ROÇO1_2">Plan1</definedName>
    <definedName name="ROÇO1_5" localSheetId="4">#REF!</definedName>
    <definedName name="ROÇO1_5" localSheetId="8">#REF!</definedName>
    <definedName name="ROÇO1_5" localSheetId="7">#REF!</definedName>
    <definedName name="ROÇO1_5" localSheetId="6">#REF!</definedName>
    <definedName name="ROÇO1_5" localSheetId="11">[3]!Plan1</definedName>
    <definedName name="ROÇO1_5" localSheetId="9">#REF!</definedName>
    <definedName name="ROÇO1_5" localSheetId="17">[3]!Plan1</definedName>
    <definedName name="ROÇO1_5" localSheetId="10">[3]!Plan1</definedName>
    <definedName name="ROÇO1_5">Plan1</definedName>
    <definedName name="ROÇO1_6" localSheetId="4">#REF!</definedName>
    <definedName name="ROÇO1_6" localSheetId="8">#REF!</definedName>
    <definedName name="ROÇO1_6" localSheetId="7">#REF!</definedName>
    <definedName name="ROÇO1_6" localSheetId="6">#REF!</definedName>
    <definedName name="ROÇO1_6" localSheetId="11">[3]!Plan1</definedName>
    <definedName name="ROÇO1_6" localSheetId="9">#REF!</definedName>
    <definedName name="ROÇO1_6" localSheetId="17">[3]!Plan1</definedName>
    <definedName name="ROÇO1_6" localSheetId="10">[3]!Plan1</definedName>
    <definedName name="ROÇO1_6">Plan1</definedName>
    <definedName name="ROÇO1_7" localSheetId="4">#REF!</definedName>
    <definedName name="ROÇO1_7" localSheetId="8">#REF!</definedName>
    <definedName name="ROÇO1_7" localSheetId="7">#REF!</definedName>
    <definedName name="ROÇO1_7" localSheetId="6">#REF!</definedName>
    <definedName name="ROÇO1_7" localSheetId="11">[3]!Plan1</definedName>
    <definedName name="ROÇO1_7" localSheetId="9">#REF!</definedName>
    <definedName name="ROÇO1_7" localSheetId="17">[3]!Plan1</definedName>
    <definedName name="ROÇO1_7" localSheetId="10">[3]!Plan1</definedName>
    <definedName name="ROÇO1_7">Plan1</definedName>
    <definedName name="ROÇO1_8" localSheetId="4">#REF!</definedName>
    <definedName name="ROÇO1_8" localSheetId="8">#REF!</definedName>
    <definedName name="ROÇO1_8" localSheetId="7">#REF!</definedName>
    <definedName name="ROÇO1_8" localSheetId="6">#REF!</definedName>
    <definedName name="ROÇO1_8" localSheetId="11">[3]!Plan1</definedName>
    <definedName name="ROÇO1_8" localSheetId="9">#REF!</definedName>
    <definedName name="ROÇO1_8" localSheetId="17">[3]!Plan1</definedName>
    <definedName name="ROÇO1_8" localSheetId="10">[3]!Plan1</definedName>
    <definedName name="ROÇO1_8">Plan1</definedName>
    <definedName name="ROÇO1_9" localSheetId="4">#REF!</definedName>
    <definedName name="ROÇO1_9" localSheetId="8">#REF!</definedName>
    <definedName name="ROÇO1_9" localSheetId="7">#REF!</definedName>
    <definedName name="ROÇO1_9" localSheetId="6">#REF!</definedName>
    <definedName name="ROÇO1_9" localSheetId="11">[3]!Plan1</definedName>
    <definedName name="ROÇO1_9" localSheetId="9">#REF!</definedName>
    <definedName name="ROÇO1_9" localSheetId="17">[3]!Plan1</definedName>
    <definedName name="ROÇO1_9" localSheetId="10">[3]!Plan1</definedName>
    <definedName name="ROÇO1_9">Plan1</definedName>
    <definedName name="Rod" localSheetId="1">#REF!</definedName>
    <definedName name="Rod" localSheetId="0">#REF!</definedName>
    <definedName name="Rod">#REF!</definedName>
    <definedName name="rodo" localSheetId="1">#REF!</definedName>
    <definedName name="rodo" localSheetId="0">#REF!</definedName>
    <definedName name="rodo">#REF!</definedName>
    <definedName name="Rodovia" localSheetId="1">#REF!</definedName>
    <definedName name="Rodovia" localSheetId="0">#REF!</definedName>
    <definedName name="Rodovia">#REF!</definedName>
    <definedName name="Rodovia___................" localSheetId="1">#REF!</definedName>
    <definedName name="Rodovia___................" localSheetId="0">#REF!</definedName>
    <definedName name="Rodovia___................">#REF!</definedName>
    <definedName name="ROMZ" localSheetId="1">#REF!</definedName>
    <definedName name="ROMZ" localSheetId="0">#REF!</definedName>
    <definedName name="ROMZ">#REF!</definedName>
    <definedName name="RP" localSheetId="1">#REF!</definedName>
    <definedName name="RP" localSheetId="0">#REF!</definedName>
    <definedName name="RP">#REF!</definedName>
    <definedName name="rp_2">#N/A</definedName>
    <definedName name="RP110PI" localSheetId="1">#REF!</definedName>
    <definedName name="RP110PI" localSheetId="0">#REF!</definedName>
    <definedName name="RP110PI">#REF!</definedName>
    <definedName name="RP110PI_2">#N/A</definedName>
    <definedName name="RP110R" localSheetId="1">#REF!</definedName>
    <definedName name="RP110R" localSheetId="0">#REF!</definedName>
    <definedName name="RP110R">#REF!</definedName>
    <definedName name="RP110R_2">#N/A</definedName>
    <definedName name="RP316PI" localSheetId="1">#REF!</definedName>
    <definedName name="RP316PI" localSheetId="0">#REF!</definedName>
    <definedName name="RP316PI">#REF!</definedName>
    <definedName name="RP316PI_2">#N/A</definedName>
    <definedName name="RP316R" localSheetId="1">#REF!</definedName>
    <definedName name="RP316R" localSheetId="0">#REF!</definedName>
    <definedName name="RP316R">#REF!</definedName>
    <definedName name="RP316R_2">#N/A</definedName>
    <definedName name="RP423PI" localSheetId="1">#REF!</definedName>
    <definedName name="RP423PI" localSheetId="0">#REF!</definedName>
    <definedName name="RP423PI">#REF!</definedName>
    <definedName name="RP423PI_2">#N/A</definedName>
    <definedName name="RP423R" localSheetId="1">#REF!</definedName>
    <definedName name="RP423R" localSheetId="0">#REF!</definedName>
    <definedName name="RP423R">#REF!</definedName>
    <definedName name="RP423R_2">#N/A</definedName>
    <definedName name="RPA" localSheetId="1">#REF!</definedName>
    <definedName name="RPA" localSheetId="0">#REF!</definedName>
    <definedName name="RPA">#REF!</definedName>
    <definedName name="RPL" localSheetId="1">#REF!</definedName>
    <definedName name="RPL" localSheetId="0">#REF!</definedName>
    <definedName name="RPL">#REF!</definedName>
    <definedName name="RPMAN" localSheetId="1">#REF!</definedName>
    <definedName name="RPMAN" localSheetId="0">#REF!</definedName>
    <definedName name="RPMAN">#REF!</definedName>
    <definedName name="RPMEC" localSheetId="1">#REF!</definedName>
    <definedName name="RPMEC" localSheetId="0">#REF!</definedName>
    <definedName name="RPMEC">#REF!</definedName>
    <definedName name="RPS" localSheetId="1">#REF!</definedName>
    <definedName name="RPS" localSheetId="0">#REF!</definedName>
    <definedName name="RPS">#REF!</definedName>
    <definedName name="RPT" localSheetId="1">#REF!</definedName>
    <definedName name="RPT" localSheetId="0">#REF!</definedName>
    <definedName name="RPT">#REF!</definedName>
    <definedName name="RPW" localSheetId="1">#REF!</definedName>
    <definedName name="RPW" localSheetId="0">#REF!</definedName>
    <definedName name="RPW">#REF!</definedName>
    <definedName name="RPWA" localSheetId="1">#REF!</definedName>
    <definedName name="RPWA" localSheetId="0">#REF!</definedName>
    <definedName name="RPWA">#REF!</definedName>
    <definedName name="RPZ" localSheetId="1">#REF!</definedName>
    <definedName name="RPZ" localSheetId="0">#REF!</definedName>
    <definedName name="RPZ">#REF!</definedName>
    <definedName name="rr" localSheetId="1">{#N/A,#N/A,TRUE,"Serviços"}</definedName>
    <definedName name="rr" localSheetId="0">{#N/A,#N/A,TRUE,"Serviços"}</definedName>
    <definedName name="rr">{#N/A,#N/A,TRUE,"Serviços"}</definedName>
    <definedName name="rr_2">NA()</definedName>
    <definedName name="RR1C" localSheetId="1">#REF!</definedName>
    <definedName name="RR1C" localSheetId="0">#REF!</definedName>
    <definedName name="RR1C">#REF!</definedName>
    <definedName name="RR1CW" localSheetId="1">#REF!</definedName>
    <definedName name="RR1CW" localSheetId="0">#REF!</definedName>
    <definedName name="RR1CW">#REF!</definedName>
    <definedName name="RR1CWA" localSheetId="1">#REF!</definedName>
    <definedName name="RR1CWA" localSheetId="0">#REF!</definedName>
    <definedName name="RR1CWA">#REF!</definedName>
    <definedName name="rraauf" localSheetId="1">#REF!</definedName>
    <definedName name="rraauf" localSheetId="0">#REF!</definedName>
    <definedName name="rraauf">#REF!</definedName>
    <definedName name="rraauf_2">#N/A</definedName>
    <definedName name="rraauq" localSheetId="1">#REF!</definedName>
    <definedName name="rraauq" localSheetId="0">#REF!</definedName>
    <definedName name="rraauq">#REF!</definedName>
    <definedName name="rraauq_2">#N/A</definedName>
    <definedName name="rrff" localSheetId="4" hidden="1">{#N/A,#N/A,TRUE,"Serviços"}</definedName>
    <definedName name="rrff" localSheetId="8" hidden="1">{#N/A,#N/A,TRUE,"Serviços"}</definedName>
    <definedName name="rrff" localSheetId="7" hidden="1">{#N/A,#N/A,TRUE,"Serviços"}</definedName>
    <definedName name="rrff" localSheetId="6" hidden="1">{#N/A,#N/A,TRUE,"Serviços"}</definedName>
    <definedName name="rrff" localSheetId="11" hidden="1">{#N/A,#N/A,TRUE,"Serviços"}</definedName>
    <definedName name="rrff" localSheetId="9" hidden="1">{#N/A,#N/A,TRUE,"Serviços"}</definedName>
    <definedName name="rrff" localSheetId="1">{#N/A,#N/A,TRUE,"Serviços"}</definedName>
    <definedName name="rrff" localSheetId="10" hidden="1">{#N/A,#N/A,TRUE,"Serviços"}</definedName>
    <definedName name="rrff" localSheetId="0">{#N/A,#N/A,TRUE,"Serviços"}</definedName>
    <definedName name="rrff">{#N/A,#N/A,TRUE,"Serviços"}</definedName>
    <definedName name="rrfff" localSheetId="1">{#N/A,#N/A,TRUE,"Serviços"}</definedName>
    <definedName name="rrfff" localSheetId="0">{#N/A,#N/A,TRUE,"Serviços"}</definedName>
    <definedName name="rrfff">{#N/A,#N/A,TRUE,"Serviços"}</definedName>
    <definedName name="RRMBUQ" localSheetId="1">#REF!</definedName>
    <definedName name="RRMBUQ" localSheetId="0">#REF!</definedName>
    <definedName name="RRMBUQ">#REF!</definedName>
    <definedName name="RRMBUQW" localSheetId="1">#REF!</definedName>
    <definedName name="RRMBUQW" localSheetId="0">#REF!</definedName>
    <definedName name="RRMBUQW">#REF!</definedName>
    <definedName name="RRMBUQWA" localSheetId="1">#REF!</definedName>
    <definedName name="RRMBUQWA" localSheetId="0">#REF!</definedName>
    <definedName name="RRMBUQWA">#REF!</definedName>
    <definedName name="RRP" localSheetId="1">#REF!</definedName>
    <definedName name="RRP" localSheetId="0">#REF!</definedName>
    <definedName name="RRP">#REF!</definedName>
    <definedName name="RRPL_10">#N/A</definedName>
    <definedName name="RRPL_11">#N/A</definedName>
    <definedName name="RRPL_12">#N/A</definedName>
    <definedName name="RRPL_13">#N/A</definedName>
    <definedName name="RRPL_14">#N/A</definedName>
    <definedName name="RRPL_15">#N/A</definedName>
    <definedName name="RRPL_16">#N/A</definedName>
    <definedName name="RRPL_17">#N/A</definedName>
    <definedName name="RRPL_18">#N/A</definedName>
    <definedName name="RRPL_5">#N/A</definedName>
    <definedName name="RRPL_6">#N/A</definedName>
    <definedName name="RRPL_7">#N/A</definedName>
    <definedName name="RRPL_8">#N/A</definedName>
    <definedName name="RRPL_9">#N/A</definedName>
    <definedName name="RRQ" localSheetId="1">#REF!</definedName>
    <definedName name="RRQ" localSheetId="0">#REF!</definedName>
    <definedName name="RRQ">#REF!</definedName>
    <definedName name="rrr" localSheetId="1">{#N/A,#N/A,TRUE,"Serviços"}</definedName>
    <definedName name="rrr" localSheetId="0">{#N/A,#N/A,TRUE,"Serviços"}</definedName>
    <definedName name="rrr">{#N/A,#N/A,TRUE,"Serviços"}</definedName>
    <definedName name="RRS">#REF!</definedName>
    <definedName name="RRTOTAL" localSheetId="1">#REF!</definedName>
    <definedName name="RRTOTAL" localSheetId="0">#REF!</definedName>
    <definedName name="RRTOTAL">#REF!</definedName>
    <definedName name="RRVQ" localSheetId="1">#REF!</definedName>
    <definedName name="RRVQ" localSheetId="0">#REF!</definedName>
    <definedName name="RRVQ">#REF!</definedName>
    <definedName name="RS" localSheetId="1">#REF!</definedName>
    <definedName name="RS" localSheetId="0">#REF!</definedName>
    <definedName name="RS">#REF!</definedName>
    <definedName name="RS_2">#N/A</definedName>
    <definedName name="RS_25">#REF!</definedName>
    <definedName name="RS_4" localSheetId="1">#REF!</definedName>
    <definedName name="RS_4" localSheetId="0">#REF!</definedName>
    <definedName name="RS_4">#REF!</definedName>
    <definedName name="rsa" localSheetId="1">#REF!</definedName>
    <definedName name="rsa" localSheetId="0">#REF!</definedName>
    <definedName name="rsa">#REF!</definedName>
    <definedName name="RSM">#REF!</definedName>
    <definedName name="RSS" localSheetId="1">#REF!</definedName>
    <definedName name="RSS" localSheetId="0">#REF!</definedName>
    <definedName name="RSS">#REF!</definedName>
    <definedName name="RTB">#REF!</definedName>
    <definedName name="RTE" localSheetId="4">#REF!</definedName>
    <definedName name="RTE" localSheetId="8">#REF!</definedName>
    <definedName name="RTE" localSheetId="7">#REF!</definedName>
    <definedName name="RTE" localSheetId="6">#REF!</definedName>
    <definedName name="RTE" localSheetId="11">[3]!Plan1</definedName>
    <definedName name="RTE" localSheetId="9">#REF!</definedName>
    <definedName name="RTE" localSheetId="17">[3]!Plan1</definedName>
    <definedName name="RTE" localSheetId="10">[3]!Plan1</definedName>
    <definedName name="RTE">Plan1</definedName>
    <definedName name="rube" localSheetId="4">{"um","mil","um milhão","um bilhão","um trilhão"}</definedName>
    <definedName name="rube" localSheetId="8">{"um","mil","um milhão","um bilhão","um trilhão"}</definedName>
    <definedName name="rube" localSheetId="7">{"um","mil","um milhão","um bilhão","um trilhão"}</definedName>
    <definedName name="rube" localSheetId="6">{"um","mil","um milhão","um bilhão","um trilhão"}</definedName>
    <definedName name="rube" localSheetId="11">{"um","mil","um milhão","um bilhão","um trilhão"}</definedName>
    <definedName name="rube" localSheetId="9">{"um","mil","um milhão","um bilhão","um trilhão"}</definedName>
    <definedName name="rube" localSheetId="1">{"um","mil","um milhão","um bilhão","um trilhão"}</definedName>
    <definedName name="rube" localSheetId="10">{"um","mil","um milhão","um bilhão","um trilhão"}</definedName>
    <definedName name="rube" localSheetId="0">{"um","mil","um milhão","um bilhão","um trilhão"}</definedName>
    <definedName name="rube">{"um","mil","um milhão","um bilhão","um trilhão"}</definedName>
    <definedName name="RVI">#REF!</definedName>
    <definedName name="RZ" localSheetId="1">#REF!</definedName>
    <definedName name="RZ" localSheetId="0">#REF!</definedName>
    <definedName name="RZ">#REF!</definedName>
    <definedName name="S" localSheetId="4">#REF!</definedName>
    <definedName name="S" localSheetId="8">#REF!</definedName>
    <definedName name="S" localSheetId="7">#REF!</definedName>
    <definedName name="S" localSheetId="6">#REF!</definedName>
    <definedName name="S" localSheetId="11">[3]!Plan1</definedName>
    <definedName name="S" localSheetId="9">#REF!</definedName>
    <definedName name="S" localSheetId="17">[3]!Plan1</definedName>
    <definedName name="s" localSheetId="1">#REF!</definedName>
    <definedName name="S" localSheetId="10">[3]!Plan1</definedName>
    <definedName name="s" localSheetId="0">#REF!</definedName>
    <definedName name="s">#REF!</definedName>
    <definedName name="S_10" localSheetId="4">#REF!</definedName>
    <definedName name="S_10" localSheetId="8">#REF!</definedName>
    <definedName name="S_10" localSheetId="7">#REF!</definedName>
    <definedName name="S_10" localSheetId="6">#REF!</definedName>
    <definedName name="S_10" localSheetId="11">[3]!Plan1</definedName>
    <definedName name="S_10" localSheetId="9">#REF!</definedName>
    <definedName name="S_10" localSheetId="17">[3]!Plan1</definedName>
    <definedName name="S_10" localSheetId="10">[3]!Plan1</definedName>
    <definedName name="S_10">Plan1</definedName>
    <definedName name="S_11" localSheetId="4">#REF!</definedName>
    <definedName name="S_11" localSheetId="8">#REF!</definedName>
    <definedName name="S_11" localSheetId="7">#REF!</definedName>
    <definedName name="S_11" localSheetId="6">#REF!</definedName>
    <definedName name="S_11" localSheetId="11">[3]!Plan1</definedName>
    <definedName name="S_11" localSheetId="9">#REF!</definedName>
    <definedName name="S_11" localSheetId="17">[3]!Plan1</definedName>
    <definedName name="S_11" localSheetId="10">[3]!Plan1</definedName>
    <definedName name="S_11">Plan1</definedName>
    <definedName name="S_12" localSheetId="4">#REF!</definedName>
    <definedName name="S_12" localSheetId="8">#REF!</definedName>
    <definedName name="S_12" localSheetId="7">#REF!</definedName>
    <definedName name="S_12" localSheetId="6">#REF!</definedName>
    <definedName name="S_12" localSheetId="11">[3]!Plan1</definedName>
    <definedName name="S_12" localSheetId="9">#REF!</definedName>
    <definedName name="S_12" localSheetId="17">[3]!Plan1</definedName>
    <definedName name="S_12" localSheetId="10">[3]!Plan1</definedName>
    <definedName name="S_12">Plan1</definedName>
    <definedName name="S_13" localSheetId="4">#REF!</definedName>
    <definedName name="S_13" localSheetId="8">#REF!</definedName>
    <definedName name="S_13" localSheetId="7">#REF!</definedName>
    <definedName name="S_13" localSheetId="6">#REF!</definedName>
    <definedName name="S_13" localSheetId="11">[3]!Plan1</definedName>
    <definedName name="S_13" localSheetId="9">#REF!</definedName>
    <definedName name="S_13" localSheetId="17">[3]!Plan1</definedName>
    <definedName name="S_13" localSheetId="10">[3]!Plan1</definedName>
    <definedName name="S_13">Plan1</definedName>
    <definedName name="S_14" localSheetId="4">#REF!</definedName>
    <definedName name="S_14" localSheetId="8">#REF!</definedName>
    <definedName name="S_14" localSheetId="7">#REF!</definedName>
    <definedName name="S_14" localSheetId="6">#REF!</definedName>
    <definedName name="S_14" localSheetId="11">[3]!Plan1</definedName>
    <definedName name="S_14" localSheetId="9">#REF!</definedName>
    <definedName name="S_14" localSheetId="17">[3]!Plan1</definedName>
    <definedName name="S_14" localSheetId="10">[3]!Plan1</definedName>
    <definedName name="S_14">Plan1</definedName>
    <definedName name="S_15" localSheetId="4">#REF!</definedName>
    <definedName name="S_15" localSheetId="8">#REF!</definedName>
    <definedName name="S_15" localSheetId="7">#REF!</definedName>
    <definedName name="S_15" localSheetId="6">#REF!</definedName>
    <definedName name="S_15" localSheetId="11">[3]!Plan1</definedName>
    <definedName name="S_15" localSheetId="9">#REF!</definedName>
    <definedName name="S_15" localSheetId="17">[3]!Plan1</definedName>
    <definedName name="S_15" localSheetId="10">[3]!Plan1</definedName>
    <definedName name="S_15">Plan1</definedName>
    <definedName name="S_16" localSheetId="4">#REF!</definedName>
    <definedName name="S_16" localSheetId="8">#REF!</definedName>
    <definedName name="S_16" localSheetId="7">#REF!</definedName>
    <definedName name="S_16" localSheetId="6">#REF!</definedName>
    <definedName name="S_16" localSheetId="11">[3]!Plan1</definedName>
    <definedName name="S_16" localSheetId="9">#REF!</definedName>
    <definedName name="S_16" localSheetId="17">[3]!Plan1</definedName>
    <definedName name="S_16" localSheetId="10">[3]!Plan1</definedName>
    <definedName name="S_16">Plan1</definedName>
    <definedName name="S_17" localSheetId="4">#REF!</definedName>
    <definedName name="S_17" localSheetId="8">#REF!</definedName>
    <definedName name="S_17" localSheetId="7">#REF!</definedName>
    <definedName name="S_17" localSheetId="6">#REF!</definedName>
    <definedName name="S_17" localSheetId="11">[3]!Plan1</definedName>
    <definedName name="S_17" localSheetId="9">#REF!</definedName>
    <definedName name="S_17" localSheetId="17">[3]!Plan1</definedName>
    <definedName name="S_17" localSheetId="10">[3]!Plan1</definedName>
    <definedName name="S_17">Plan1</definedName>
    <definedName name="S_18" localSheetId="4">#REF!</definedName>
    <definedName name="S_18" localSheetId="8">#REF!</definedName>
    <definedName name="S_18" localSheetId="7">#REF!</definedName>
    <definedName name="S_18" localSheetId="6">#REF!</definedName>
    <definedName name="S_18" localSheetId="11">[3]!Plan1</definedName>
    <definedName name="S_18" localSheetId="9">#REF!</definedName>
    <definedName name="S_18" localSheetId="17">[3]!Plan1</definedName>
    <definedName name="S_18" localSheetId="10">[3]!Plan1</definedName>
    <definedName name="S_18">Plan1</definedName>
    <definedName name="S_2" localSheetId="4">#REF!</definedName>
    <definedName name="S_2" localSheetId="8">#REF!</definedName>
    <definedName name="S_2" localSheetId="7">#REF!</definedName>
    <definedName name="S_2" localSheetId="6">#REF!</definedName>
    <definedName name="S_2" localSheetId="11">[3]!Plan1</definedName>
    <definedName name="S_2" localSheetId="9">#REF!</definedName>
    <definedName name="S_2" localSheetId="17">[3]!Plan1</definedName>
    <definedName name="S_2" localSheetId="10">[3]!Plan1</definedName>
    <definedName name="S_2">Plan1</definedName>
    <definedName name="S_5" localSheetId="4">#REF!</definedName>
    <definedName name="S_5" localSheetId="8">#REF!</definedName>
    <definedName name="S_5" localSheetId="7">#REF!</definedName>
    <definedName name="S_5" localSheetId="6">#REF!</definedName>
    <definedName name="S_5" localSheetId="11">[3]!Plan1</definedName>
    <definedName name="S_5" localSheetId="9">#REF!</definedName>
    <definedName name="S_5" localSheetId="17">[3]!Plan1</definedName>
    <definedName name="S_5" localSheetId="10">[3]!Plan1</definedName>
    <definedName name="S_5">Plan1</definedName>
    <definedName name="S_6" localSheetId="4">#REF!</definedName>
    <definedName name="S_6" localSheetId="8">#REF!</definedName>
    <definedName name="S_6" localSheetId="7">#REF!</definedName>
    <definedName name="S_6" localSheetId="6">#REF!</definedName>
    <definedName name="S_6" localSheetId="11">[3]!Plan1</definedName>
    <definedName name="S_6" localSheetId="9">#REF!</definedName>
    <definedName name="S_6" localSheetId="17">[3]!Plan1</definedName>
    <definedName name="S_6" localSheetId="10">[3]!Plan1</definedName>
    <definedName name="S_6">Plan1</definedName>
    <definedName name="S_7" localSheetId="4">#REF!</definedName>
    <definedName name="S_7" localSheetId="8">#REF!</definedName>
    <definedName name="S_7" localSheetId="7">#REF!</definedName>
    <definedName name="S_7" localSheetId="6">#REF!</definedName>
    <definedName name="S_7" localSheetId="11">[3]!Plan1</definedName>
    <definedName name="S_7" localSheetId="9">#REF!</definedName>
    <definedName name="S_7" localSheetId="17">[3]!Plan1</definedName>
    <definedName name="S_7" localSheetId="10">[3]!Plan1</definedName>
    <definedName name="S_7">Plan1</definedName>
    <definedName name="S_8" localSheetId="4">#REF!</definedName>
    <definedName name="S_8" localSheetId="8">#REF!</definedName>
    <definedName name="S_8" localSheetId="7">#REF!</definedName>
    <definedName name="S_8" localSheetId="6">#REF!</definedName>
    <definedName name="S_8" localSheetId="11">[3]!Plan1</definedName>
    <definedName name="S_8" localSheetId="9">#REF!</definedName>
    <definedName name="S_8" localSheetId="17">[3]!Plan1</definedName>
    <definedName name="S_8" localSheetId="10">[3]!Plan1</definedName>
    <definedName name="S_8">Plan1</definedName>
    <definedName name="S_9" localSheetId="4">#REF!</definedName>
    <definedName name="S_9" localSheetId="8">#REF!</definedName>
    <definedName name="S_9" localSheetId="7">#REF!</definedName>
    <definedName name="S_9" localSheetId="6">#REF!</definedName>
    <definedName name="S_9" localSheetId="11">[3]!Plan1</definedName>
    <definedName name="S_9" localSheetId="9">#REF!</definedName>
    <definedName name="S_9" localSheetId="17">[3]!Plan1</definedName>
    <definedName name="S_9" localSheetId="10">[3]!Plan1</definedName>
    <definedName name="S_9">Plan1</definedName>
    <definedName name="sabor" localSheetId="4">#REF!</definedName>
    <definedName name="sabor" localSheetId="8">#REF!</definedName>
    <definedName name="sabor" localSheetId="7">#REF!</definedName>
    <definedName name="sabor" localSheetId="6">#REF!</definedName>
    <definedName name="sabor" localSheetId="11">[3]!Plan1</definedName>
    <definedName name="sabor" localSheetId="9">#REF!</definedName>
    <definedName name="sabor" localSheetId="17">[3]!Plan1</definedName>
    <definedName name="sabor" localSheetId="10">[3]!Plan1</definedName>
    <definedName name="sabor">Plan1</definedName>
    <definedName name="SAL0A">#REF!</definedName>
    <definedName name="SAL0T">#REF!</definedName>
    <definedName name="SAL1A">#REF!</definedName>
    <definedName name="SAL1T">#REF!</definedName>
    <definedName name="SAL2A">#REF!</definedName>
    <definedName name="SAL2P">#REF!</definedName>
    <definedName name="SAL2T">#REF!</definedName>
    <definedName name="SAL3A">#REF!</definedName>
    <definedName name="SAL3P">#REF!</definedName>
    <definedName name="SAL3T">#REF!</definedName>
    <definedName name="SAL4A">#REF!</definedName>
    <definedName name="SAL4P">#REF!</definedName>
    <definedName name="SAL4T">#REF!</definedName>
    <definedName name="SALARIO" localSheetId="1">#REF!</definedName>
    <definedName name="SALARIO" localSheetId="0">#REF!</definedName>
    <definedName name="SALARIO">#REF!</definedName>
    <definedName name="SALARIOS" localSheetId="1">#REF!</definedName>
    <definedName name="SALARIOS" localSheetId="0">#REF!</definedName>
    <definedName name="SALARIOS">#REF!</definedName>
    <definedName name="Salas">#REF!</definedName>
    <definedName name="SALP0">#REF!</definedName>
    <definedName name="SAO">#REF!</definedName>
    <definedName name="SAO_11">"$#REF!.$#REF!$#REF!"</definedName>
    <definedName name="SAO_12">"$#REF!.#REF!#REF!"</definedName>
    <definedName name="SAO_13">"$#REF!.#REF!#REF!"</definedName>
    <definedName name="SAO_14">"$#REF!.#REF!#REF!"</definedName>
    <definedName name="SAO_15">"$#REF!.#REF!#REF!"</definedName>
    <definedName name="SAO_19">"$#REF!.$#REF!$#REF!"</definedName>
    <definedName name="SAO_19_1">"$#REF!.$#REF!$#REF!"</definedName>
    <definedName name="sarjeta" localSheetId="4">#REF!</definedName>
    <definedName name="sarjeta" localSheetId="8">#REF!</definedName>
    <definedName name="sarjeta" localSheetId="7">#REF!</definedName>
    <definedName name="sarjeta" localSheetId="6">#REF!</definedName>
    <definedName name="sarjeta" localSheetId="11">[3]!Plan1</definedName>
    <definedName name="sarjeta" localSheetId="9">#REF!</definedName>
    <definedName name="sarjeta" localSheetId="17">[3]!Plan1</definedName>
    <definedName name="sarjeta" localSheetId="10">[3]!Plan1</definedName>
    <definedName name="Sarjeta">#N/A</definedName>
    <definedName name="SASASA" localSheetId="4" hidden="1">{#N/A,#N/A,FALSE,"MO (2)"}</definedName>
    <definedName name="SASASA" localSheetId="8" hidden="1">{#N/A,#N/A,FALSE,"MO (2)"}</definedName>
    <definedName name="SASASA" localSheetId="7" hidden="1">{#N/A,#N/A,FALSE,"MO (2)"}</definedName>
    <definedName name="SASASA" localSheetId="6" hidden="1">{#N/A,#N/A,FALSE,"MO (2)"}</definedName>
    <definedName name="SASASA" localSheetId="11" hidden="1">{#N/A,#N/A,FALSE,"MO (2)"}</definedName>
    <definedName name="SASASA" localSheetId="9" hidden="1">{#N/A,#N/A,FALSE,"MO (2)"}</definedName>
    <definedName name="SASASA" localSheetId="1">{#N/A,#N/A,FALSE,"MO (2)"}</definedName>
    <definedName name="SASASA" localSheetId="10" hidden="1">{#N/A,#N/A,FALSE,"MO (2)"}</definedName>
    <definedName name="SASASA" localSheetId="0">{#N/A,#N/A,FALSE,"MO (2)"}</definedName>
    <definedName name="SASASA">{#N/A,#N/A,FALSE,"MO (2)"}</definedName>
    <definedName name="sasda" localSheetId="1">{#N/A,#N/A,TRUE,"Serviços"}</definedName>
    <definedName name="sasda" localSheetId="0">{#N/A,#N/A,TRUE,"Serviços"}</definedName>
    <definedName name="sasda">{#N/A,#N/A,TRUE,"Serviços"}</definedName>
    <definedName name="sasdaa" localSheetId="1">{#N/A,#N/A,TRUE,"Serviços"}</definedName>
    <definedName name="sasdaa" localSheetId="0">{#N/A,#N/A,TRUE,"Serviços"}</definedName>
    <definedName name="sasdaa">{#N/A,#N/A,TRUE,"Serviços"}</definedName>
    <definedName name="SB" localSheetId="1">#REF!</definedName>
    <definedName name="SB" localSheetId="0">#REF!</definedName>
    <definedName name="SB">#REF!</definedName>
    <definedName name="sb_2">#N/A</definedName>
    <definedName name="sbg" localSheetId="1">#REF!</definedName>
    <definedName name="sbg" localSheetId="0">#REF!</definedName>
    <definedName name="sbg">#REF!</definedName>
    <definedName name="sbg_2">#N/A</definedName>
    <definedName name="sbg_25">#REF!</definedName>
    <definedName name="sbg_4" localSheetId="1">#REF!</definedName>
    <definedName name="sbg_4" localSheetId="0">#REF!</definedName>
    <definedName name="sbg_4">#REF!</definedName>
    <definedName name="sbgg" localSheetId="1">#REF!</definedName>
    <definedName name="sbgg" localSheetId="0">#REF!</definedName>
    <definedName name="sbgg">#REF!</definedName>
    <definedName name="SBL">#REF!</definedName>
    <definedName name="SBRP" localSheetId="1">#REF!</definedName>
    <definedName name="SBRP" localSheetId="0">#REF!</definedName>
    <definedName name="SBRP">#REF!</definedName>
    <definedName name="sbrp." localSheetId="1">#REF!</definedName>
    <definedName name="sbrp." localSheetId="0">#REF!</definedName>
    <definedName name="sbrp.">#REF!</definedName>
    <definedName name="SBRP_2">#N/A</definedName>
    <definedName name="SBTC" localSheetId="1">#REF!</definedName>
    <definedName name="SBTC" localSheetId="0">#REF!</definedName>
    <definedName name="SBTC">#REF!</definedName>
    <definedName name="SBTC_2">#N/A</definedName>
    <definedName name="SBTC_25">#REF!</definedName>
    <definedName name="SBTC_4" localSheetId="1">#REF!</definedName>
    <definedName name="SBTC_4" localSheetId="0">#REF!</definedName>
    <definedName name="SBTC_4">#REF!</definedName>
    <definedName name="SBTCC" localSheetId="1">#REF!</definedName>
    <definedName name="SBTCC" localSheetId="0">#REF!</definedName>
    <definedName name="SBTCC">#REF!</definedName>
    <definedName name="SC" localSheetId="1">#REF!</definedName>
    <definedName name="SC" localSheetId="0">#REF!</definedName>
    <definedName name="SC">#REF!</definedName>
    <definedName name="SCB" localSheetId="1">#REF!</definedName>
    <definedName name="SCB" localSheetId="0">#REF!</definedName>
    <definedName name="SCB">#REF!</definedName>
    <definedName name="SD">{#N/A,#N/A,FALSE,"QUADRO 10";#N/A,#N/A,FALSE,"QUADRO 11";#N/A,#N/A,FALSE,"QUADRO 12";#N/A,#N/A,FALSE,"QUADRO 13";#N/A,#N/A,FALSE,"QUADRO 14";#N/A,#N/A,FALSE,"QUADRO 16";#N/A,#N/A,FALSE,"QUADRO 17";#N/A,#N/A,FALSE,"QUADRO 18";#N/A,#N/A,FALSE,"QUADRO 19";#N/A,#N/A,FALSE,"QUADRO 20";#N/A,#N/A,FALSE,"QUADRO 21";#N/A,#N/A,FALSE,"QUADRO 19A";#N/A,#N/A,FALSE,"QUADRO 19B";#N/A,#N/A,FALSE,"DEMONS.DESPESAS";#N/A,#N/A,FALSE,"ENCARGOS 79,12 %";#N/A,#N/A,FALSE,"ENCARGOS 15,0%"}</definedName>
    <definedName name="SDDFFGF">{#N/A,#N/A,FALSE,"QUADRO 10";#N/A,#N/A,FALSE,"QUADRO 11";#N/A,#N/A,FALSE,"QUADRO 12";#N/A,#N/A,FALSE,"QUADRO 13";#N/A,#N/A,FALSE,"QUADRO 14";#N/A,#N/A,FALSE,"QUADRO 16";#N/A,#N/A,FALSE,"QUADRO 17";#N/A,#N/A,FALSE,"QUADRO 18";#N/A,#N/A,FALSE,"QUADRO 19";#N/A,#N/A,FALSE,"QUADRO 20";#N/A,#N/A,FALSE,"QUADRO 21";#N/A,#N/A,FALSE,"QUADRO 19A";#N/A,#N/A,FALSE,"QUADRO 19B";#N/A,#N/A,FALSE,"DEMONS.DESPESAS";#N/A,#N/A,FALSE,"ENCARGOS 79,12 %";#N/A,#N/A,FALSE,"ENCARGOS 15,0%"}</definedName>
    <definedName name="sdfsd" localSheetId="1">#REF!</definedName>
    <definedName name="sdfsd" localSheetId="0">#REF!</definedName>
    <definedName name="sdfsd">#REF!</definedName>
    <definedName name="sds" localSheetId="14">#REF!</definedName>
    <definedName name="SDS">{#N/A,#N/A,FALSE,"QUADRO 10";#N/A,#N/A,FALSE,"QUADRO 11";#N/A,#N/A,FALSE,"QUADRO 12";#N/A,#N/A,FALSE,"QUADRO 13";#N/A,#N/A,FALSE,"QUADRO 14";#N/A,#N/A,FALSE,"QUADRO 16";#N/A,#N/A,FALSE,"QUADRO 17";#N/A,#N/A,FALSE,"QUADRO 18";#N/A,#N/A,FALSE,"QUADRO 19";#N/A,#N/A,FALSE,"QUADRO 20";#N/A,#N/A,FALSE,"QUADRO 21";#N/A,#N/A,FALSE,"QUADRO 19A";#N/A,#N/A,FALSE,"QUADRO 19B";#N/A,#N/A,FALSE,"DEMONS.DESPESAS";#N/A,#N/A,FALSE,"ENCARGOS 79,12 %";#N/A,#N/A,FALSE,"ENCARGOS 15,0%"}</definedName>
    <definedName name="sdsd">#REF!</definedName>
    <definedName name="SE" localSheetId="4" hidden="1">#REF!</definedName>
    <definedName name="SE" localSheetId="11" hidden="1">#REF!</definedName>
    <definedName name="SE" localSheetId="9" hidden="1">#REF!</definedName>
    <definedName name="SE" localSheetId="17" hidden="1">#REF!</definedName>
    <definedName name="SE" localSheetId="1">#REF!</definedName>
    <definedName name="SE" localSheetId="10" hidden="1">#REF!</definedName>
    <definedName name="SE" localSheetId="0">#REF!</definedName>
    <definedName name="SE">#REF!</definedName>
    <definedName name="seg" localSheetId="1">#REF!</definedName>
    <definedName name="seg" localSheetId="0">#REF!</definedName>
    <definedName name="seg">#REF!</definedName>
    <definedName name="Seg_Carna" localSheetId="1">Dom_Páscoa-48</definedName>
    <definedName name="Seg_Carna" localSheetId="0">Dom_Páscoa-48</definedName>
    <definedName name="Seg_Carna">Dom_Páscoa-48</definedName>
    <definedName name="Segmento" localSheetId="1">#REF!</definedName>
    <definedName name="Segmento" localSheetId="0">#REF!</definedName>
    <definedName name="Segmento">#REF!</definedName>
    <definedName name="selecionado">NA()</definedName>
    <definedName name="sencount">1</definedName>
    <definedName name="sertânia">NA()</definedName>
    <definedName name="SERV" localSheetId="1">#REF!</definedName>
    <definedName name="SERV" localSheetId="0">#REF!</definedName>
    <definedName name="SERV">#REF!</definedName>
    <definedName name="Serv_prev" localSheetId="1">#REF!</definedName>
    <definedName name="Serv_prev" localSheetId="0">#REF!</definedName>
    <definedName name="Serv_prev">#REF!</definedName>
    <definedName name="Serv_prev_4" localSheetId="1">#REF!</definedName>
    <definedName name="Serv_prev_4" localSheetId="0">#REF!</definedName>
    <definedName name="Serv_prev_4">#REF!</definedName>
    <definedName name="Serv_prevv" localSheetId="1">#REF!</definedName>
    <definedName name="Serv_prevv" localSheetId="0">#REF!</definedName>
    <definedName name="Serv_prevv">#REF!</definedName>
    <definedName name="servico" localSheetId="1">#REF!</definedName>
    <definedName name="servico" localSheetId="0">#REF!</definedName>
    <definedName name="servico">#REF!</definedName>
    <definedName name="serviço" localSheetId="1">#REF!</definedName>
    <definedName name="serviço" localSheetId="0">#REF!</definedName>
    <definedName name="serviço">#REF!</definedName>
    <definedName name="servico_4" localSheetId="1">#REF!</definedName>
    <definedName name="servico_4" localSheetId="0">#REF!</definedName>
    <definedName name="servico_4">#REF!</definedName>
    <definedName name="servico_4_2">#N/A</definedName>
    <definedName name="servico_6" localSheetId="1">#REF!</definedName>
    <definedName name="servico_6" localSheetId="0">#REF!</definedName>
    <definedName name="servico_6">#REF!</definedName>
    <definedName name="servico_6_2">#N/A</definedName>
    <definedName name="servico_7_2">#N/A</definedName>
    <definedName name="servico_8" localSheetId="1">#REF!</definedName>
    <definedName name="servico_8" localSheetId="0">#REF!</definedName>
    <definedName name="servico_8">#REF!</definedName>
    <definedName name="servico_8_2">#N/A</definedName>
    <definedName name="servico_9" localSheetId="1">#REF!</definedName>
    <definedName name="servico_9" localSheetId="0">#REF!</definedName>
    <definedName name="servico_9">#REF!</definedName>
    <definedName name="servico_9_2">#N/A</definedName>
    <definedName name="serviço1" localSheetId="1">#REF!</definedName>
    <definedName name="serviço1" localSheetId="0">#REF!</definedName>
    <definedName name="serviço1">#REF!</definedName>
    <definedName name="Serviços">[31]Serviços!$A$1:$I$65536</definedName>
    <definedName name="Serviços_38">[31]Serviços!$A$1:$I$65536</definedName>
    <definedName name="set" localSheetId="4">#REF!</definedName>
    <definedName name="set" localSheetId="8">#REF!</definedName>
    <definedName name="set" localSheetId="7">#REF!</definedName>
    <definedName name="set" localSheetId="6">#REF!</definedName>
    <definedName name="set" localSheetId="11">[3]!Plan1</definedName>
    <definedName name="set" localSheetId="9">#REF!</definedName>
    <definedName name="set" localSheetId="17">[3]!Plan1</definedName>
    <definedName name="SET" localSheetId="1">#REF!</definedName>
    <definedName name="set" localSheetId="10">[3]!Plan1</definedName>
    <definedName name="SET" localSheetId="0">#REF!</definedName>
    <definedName name="SET">#REF!</definedName>
    <definedName name="SETA" localSheetId="1">#REF!</definedName>
    <definedName name="SETA" localSheetId="0">#REF!</definedName>
    <definedName name="SETA">#REF!</definedName>
    <definedName name="SETEMBRO" localSheetId="4" hidden="1">{#N/A,#N/A,TRUE,"Serviços"}</definedName>
    <definedName name="SETEMBRO" localSheetId="8" hidden="1">{#N/A,#N/A,TRUE,"Serviços"}</definedName>
    <definedName name="SETEMBRO" localSheetId="7" hidden="1">{#N/A,#N/A,TRUE,"Serviços"}</definedName>
    <definedName name="SETEMBRO" localSheetId="6" hidden="1">{#N/A,#N/A,TRUE,"Serviços"}</definedName>
    <definedName name="SETEMBRO" localSheetId="11" hidden="1">{#N/A,#N/A,TRUE,"Serviços"}</definedName>
    <definedName name="SETEMBRO" localSheetId="9" hidden="1">{#N/A,#N/A,TRUE,"Serviços"}</definedName>
    <definedName name="SETEMBRO" localSheetId="1">{#N/A,#N/A,TRUE,"Serviços"}</definedName>
    <definedName name="SETEMBRO" localSheetId="10" hidden="1">{#N/A,#N/A,TRUE,"Serviços"}</definedName>
    <definedName name="SETEMBRO" localSheetId="0">{#N/A,#N/A,TRUE,"Serviços"}</definedName>
    <definedName name="SETEMBRO">{#N/A,#N/A,TRUE,"Serviços"}</definedName>
    <definedName name="SETEMBROO" localSheetId="1">{#N/A,#N/A,TRUE,"Serviços"}</definedName>
    <definedName name="SETEMBROO" localSheetId="0">{#N/A,#N/A,TRUE,"Serviços"}</definedName>
    <definedName name="SETEMBROO">{#N/A,#N/A,TRUE,"Serviços"}</definedName>
    <definedName name="SEVE" localSheetId="1">#REF!</definedName>
    <definedName name="SEVE" localSheetId="0">#REF!</definedName>
    <definedName name="SEVE">#REF!</definedName>
    <definedName name="seven" localSheetId="1">#REF!</definedName>
    <definedName name="seven" localSheetId="0">#REF!</definedName>
    <definedName name="seven">#REF!</definedName>
    <definedName name="sfds" localSheetId="1">#REF!</definedName>
    <definedName name="sfds" localSheetId="0">#REF!</definedName>
    <definedName name="sfds">#REF!</definedName>
    <definedName name="siig">[32]siig!$A$1:$E$4132</definedName>
    <definedName name="SIN">{#N/A,#N/A,FALSE,"Planilha";#N/A,#N/A,FALSE,"Resumo";#N/A,#N/A,FALSE,"Fisico";#N/A,#N/A,FALSE,"Financeiro";#N/A,#N/A,FALSE,"Financeiro"}</definedName>
    <definedName name="SINA">{#N/A,#N/A,FALSE,"Planilha";#N/A,#N/A,FALSE,"Resumo";#N/A,#N/A,FALSE,"Fisico";#N/A,#N/A,FALSE,"Financeiro";#N/A,#N/A,FALSE,"Financeiro"}</definedName>
    <definedName name="SINAL" localSheetId="1">#REF!</definedName>
    <definedName name="SINAL" localSheetId="0">#REF!</definedName>
    <definedName name="SINAL">#REF!</definedName>
    <definedName name="SINAPI">{#N/A,#N/A,FALSE,"Planilha";#N/A,#N/A,FALSE,"Resumo";#N/A,#N/A,FALSE,"Fisico";#N/A,#N/A,FALSE,"Financeiro";#N/A,#N/A,FALSE,"Financeiro"}</definedName>
    <definedName name="SINAPI_AC">#REF!</definedName>
    <definedName name="SINTETICO" localSheetId="4" hidden="1">{#N/A,#N/A,TRUE,"TER  EXT";#N/A,#N/A,TRUE,"TER  EXT";#N/A,#N/A,TRUE,"LAT  ESQ";#N/A,#N/A,TRUE,"FRONTAL";#N/A,#N/A,TRUE,"POST";#N/A,#N/A,TRUE,"LAT  DIR"}</definedName>
    <definedName name="SINTETICO" localSheetId="8" hidden="1">{#N/A,#N/A,TRUE,"TER  EXT";#N/A,#N/A,TRUE,"TER  EXT";#N/A,#N/A,TRUE,"LAT  ESQ";#N/A,#N/A,TRUE,"FRONTAL";#N/A,#N/A,TRUE,"POST";#N/A,#N/A,TRUE,"LAT  DIR"}</definedName>
    <definedName name="SINTETICO" localSheetId="7" hidden="1">{#N/A,#N/A,TRUE,"TER  EXT";#N/A,#N/A,TRUE,"TER  EXT";#N/A,#N/A,TRUE,"LAT  ESQ";#N/A,#N/A,TRUE,"FRONTAL";#N/A,#N/A,TRUE,"POST";#N/A,#N/A,TRUE,"LAT  DIR"}</definedName>
    <definedName name="SINTETICO" localSheetId="6" hidden="1">{#N/A,#N/A,TRUE,"TER  EXT";#N/A,#N/A,TRUE,"TER  EXT";#N/A,#N/A,TRUE,"LAT  ESQ";#N/A,#N/A,TRUE,"FRONTAL";#N/A,#N/A,TRUE,"POST";#N/A,#N/A,TRUE,"LAT  DIR"}</definedName>
    <definedName name="SINTETICO" localSheetId="11" hidden="1">{#N/A,#N/A,TRUE,"TER  EXT";#N/A,#N/A,TRUE,"TER  EXT";#N/A,#N/A,TRUE,"LAT  ESQ";#N/A,#N/A,TRUE,"FRONTAL";#N/A,#N/A,TRUE,"POST";#N/A,#N/A,TRUE,"LAT  DIR"}</definedName>
    <definedName name="SINTETICO" localSheetId="9" hidden="1">{#N/A,#N/A,TRUE,"TER  EXT";#N/A,#N/A,TRUE,"TER  EXT";#N/A,#N/A,TRUE,"LAT  ESQ";#N/A,#N/A,TRUE,"FRONTAL";#N/A,#N/A,TRUE,"POST";#N/A,#N/A,TRUE,"LAT  DIR"}</definedName>
    <definedName name="SINTETICO" localSheetId="10" hidden="1">{#N/A,#N/A,TRUE,"TER  EXT";#N/A,#N/A,TRUE,"TER  EXT";#N/A,#N/A,TRUE,"LAT  ESQ";#N/A,#N/A,TRUE,"FRONTAL";#N/A,#N/A,TRUE,"POST";#N/A,#N/A,TRUE,"LAT  DIR"}</definedName>
    <definedName name="SINTETICO">{#N/A,#N/A,TRUE,"TER  EXT";#N/A,#N/A,TRUE,"TER  EXT";#N/A,#N/A,TRUE,"LAT  ESQ";#N/A,#N/A,TRUE,"FRONTAL";#N/A,#N/A,TRUE,"POST";#N/A,#N/A,TRUE,"LAT  DIR"}</definedName>
    <definedName name="SJ" localSheetId="1">#REF!</definedName>
    <definedName name="SJ" localSheetId="0">#REF!</definedName>
    <definedName name="SJ">#REF!</definedName>
    <definedName name="SM" localSheetId="1">#REF!</definedName>
    <definedName name="SM" localSheetId="0">#REF!</definedName>
    <definedName name="SM">#REF!</definedName>
    <definedName name="SMW" localSheetId="1">#REF!</definedName>
    <definedName name="SMW" localSheetId="0">#REF!</definedName>
    <definedName name="SMW">#REF!</definedName>
    <definedName name="SMWA" localSheetId="1">#REF!</definedName>
    <definedName name="SMWA" localSheetId="0">#REF!</definedName>
    <definedName name="SMWA">#REF!</definedName>
    <definedName name="SOBE_ATE_I_0">NA()</definedName>
    <definedName name="SOLICI" localSheetId="4">#REF!</definedName>
    <definedName name="SOLICI" localSheetId="8">#REF!</definedName>
    <definedName name="SOLICI" localSheetId="7">#REF!</definedName>
    <definedName name="SOLICI" localSheetId="6">#REF!</definedName>
    <definedName name="SOLICI" localSheetId="11">[3]!Plan1</definedName>
    <definedName name="SOLICI" localSheetId="9">#REF!</definedName>
    <definedName name="SOLICI" localSheetId="17">[3]!Plan1</definedName>
    <definedName name="SOLICI" localSheetId="10">[3]!Plan1</definedName>
    <definedName name="SOLICI">Plan1</definedName>
    <definedName name="solver_cvg_12">0.0001</definedName>
    <definedName name="solver_cvg_14">0.0001</definedName>
    <definedName name="solver_cvg_15">0.0001</definedName>
    <definedName name="solver_cvg_16">0.0001</definedName>
    <definedName name="solver_cvg_17">0.0001</definedName>
    <definedName name="solver_cvg_18">0.0001</definedName>
    <definedName name="solver_cvg_19">0.0001</definedName>
    <definedName name="solver_cvg_20">0.0001</definedName>
    <definedName name="solver_cvg_21">0.0001</definedName>
    <definedName name="solver_cvg_23">0.0001</definedName>
    <definedName name="solver_cvg_24">0.0001</definedName>
    <definedName name="solver_cvg_25">0.0001</definedName>
    <definedName name="solver_cvg_42">0.0001</definedName>
    <definedName name="solver_cvg_43">0.0001</definedName>
    <definedName name="solver_drv_12">1</definedName>
    <definedName name="solver_drv_14">1</definedName>
    <definedName name="solver_drv_15">1</definedName>
    <definedName name="solver_drv_16">1</definedName>
    <definedName name="solver_drv_17">1</definedName>
    <definedName name="solver_drv_18">1</definedName>
    <definedName name="solver_drv_19">1</definedName>
    <definedName name="solver_drv_20">1</definedName>
    <definedName name="solver_drv_21">1</definedName>
    <definedName name="solver_drv_23">1</definedName>
    <definedName name="solver_drv_24">1</definedName>
    <definedName name="solver_drv_25">1</definedName>
    <definedName name="solver_drv_42">1</definedName>
    <definedName name="solver_drv_43">1</definedName>
    <definedName name="solver_est_12">1</definedName>
    <definedName name="solver_est_14">1</definedName>
    <definedName name="solver_est_15">1</definedName>
    <definedName name="solver_est_16">1</definedName>
    <definedName name="solver_est_17">1</definedName>
    <definedName name="solver_est_18">1</definedName>
    <definedName name="solver_est_19">1</definedName>
    <definedName name="solver_est_20">1</definedName>
    <definedName name="solver_est_21">1</definedName>
    <definedName name="solver_est_23">1</definedName>
    <definedName name="solver_est_24">1</definedName>
    <definedName name="solver_est_25">1</definedName>
    <definedName name="solver_est_42">1</definedName>
    <definedName name="solver_est_43">1</definedName>
    <definedName name="solver_itr_12">100</definedName>
    <definedName name="solver_itr_14">100</definedName>
    <definedName name="solver_itr_15">100</definedName>
    <definedName name="solver_itr_16">100</definedName>
    <definedName name="solver_itr_17">100</definedName>
    <definedName name="solver_itr_18">100</definedName>
    <definedName name="solver_itr_19">100</definedName>
    <definedName name="solver_itr_20">100</definedName>
    <definedName name="solver_itr_21">100</definedName>
    <definedName name="solver_itr_23">100</definedName>
    <definedName name="solver_itr_24">100</definedName>
    <definedName name="solver_itr_25">100</definedName>
    <definedName name="solver_itr_42">100</definedName>
    <definedName name="solver_itr_43">100</definedName>
    <definedName name="solver_lin">0</definedName>
    <definedName name="solver_lin_12">2</definedName>
    <definedName name="solver_lin_14">2</definedName>
    <definedName name="solver_lin_15">2</definedName>
    <definedName name="solver_lin_16">2</definedName>
    <definedName name="solver_lin_17">2</definedName>
    <definedName name="solver_lin_18">2</definedName>
    <definedName name="solver_lin_19">2</definedName>
    <definedName name="solver_lin_20">2</definedName>
    <definedName name="solver_lin_21">2</definedName>
    <definedName name="solver_lin_23">2</definedName>
    <definedName name="solver_lin_24">2</definedName>
    <definedName name="solver_lin_25">2</definedName>
    <definedName name="solver_lin_42">2</definedName>
    <definedName name="solver_lin_43">2</definedName>
    <definedName name="solver_neg_12">2</definedName>
    <definedName name="solver_neg_14">2</definedName>
    <definedName name="solver_neg_15">2</definedName>
    <definedName name="solver_neg_16">2</definedName>
    <definedName name="solver_neg_17">2</definedName>
    <definedName name="solver_neg_18">2</definedName>
    <definedName name="solver_neg_19">2</definedName>
    <definedName name="solver_neg_20">2</definedName>
    <definedName name="solver_neg_21">2</definedName>
    <definedName name="solver_neg_23">2</definedName>
    <definedName name="solver_neg_24">2</definedName>
    <definedName name="solver_neg_25">2</definedName>
    <definedName name="solver_neg_42">2</definedName>
    <definedName name="solver_neg_43">2</definedName>
    <definedName name="solver_num">0</definedName>
    <definedName name="solver_num_12">1</definedName>
    <definedName name="solver_num_14">1</definedName>
    <definedName name="solver_num_15">1</definedName>
    <definedName name="solver_num_16">1</definedName>
    <definedName name="solver_num_17">1</definedName>
    <definedName name="solver_num_18">1</definedName>
    <definedName name="solver_num_19">1</definedName>
    <definedName name="solver_num_20">1</definedName>
    <definedName name="solver_num_21">1</definedName>
    <definedName name="solver_num_23">1</definedName>
    <definedName name="solver_num_24">1</definedName>
    <definedName name="solver_num_25">1</definedName>
    <definedName name="solver_num_42">1</definedName>
    <definedName name="solver_num_43">1</definedName>
    <definedName name="solver_nwt_12">1</definedName>
    <definedName name="solver_nwt_14">1</definedName>
    <definedName name="solver_nwt_15">1</definedName>
    <definedName name="solver_nwt_16">1</definedName>
    <definedName name="solver_nwt_17">1</definedName>
    <definedName name="solver_nwt_18">1</definedName>
    <definedName name="solver_nwt_19">1</definedName>
    <definedName name="solver_nwt_20">1</definedName>
    <definedName name="solver_nwt_21">1</definedName>
    <definedName name="solver_nwt_23">1</definedName>
    <definedName name="solver_nwt_24">1</definedName>
    <definedName name="solver_nwt_25">1</definedName>
    <definedName name="solver_nwt_42">1</definedName>
    <definedName name="solver_nwt_43">1</definedName>
    <definedName name="solver_pre_12">0.000001</definedName>
    <definedName name="solver_pre_14">0.000001</definedName>
    <definedName name="solver_pre_15">0.000001</definedName>
    <definedName name="solver_pre_16">0.000001</definedName>
    <definedName name="solver_pre_17">0.000001</definedName>
    <definedName name="solver_pre_18">0.000001</definedName>
    <definedName name="solver_pre_19">0.000001</definedName>
    <definedName name="solver_pre_20">0.000001</definedName>
    <definedName name="solver_pre_21">0.000001</definedName>
    <definedName name="solver_pre_23">0.000001</definedName>
    <definedName name="solver_pre_24">0.000001</definedName>
    <definedName name="solver_pre_25">0.000001</definedName>
    <definedName name="solver_pre_42">0.000001</definedName>
    <definedName name="solver_pre_43">0.000001</definedName>
    <definedName name="solver_rel1">2</definedName>
    <definedName name="solver_rel1_12">1</definedName>
    <definedName name="solver_rel1_14">1</definedName>
    <definedName name="solver_rel1_15">1</definedName>
    <definedName name="solver_rel1_16">1</definedName>
    <definedName name="solver_rel1_17">1</definedName>
    <definedName name="solver_rel1_18">1</definedName>
    <definedName name="solver_rel1_19">1</definedName>
    <definedName name="solver_rel1_20">1</definedName>
    <definedName name="solver_rel1_21">1</definedName>
    <definedName name="solver_rel1_23">1</definedName>
    <definedName name="solver_rel1_24">1</definedName>
    <definedName name="solver_rel1_25">1</definedName>
    <definedName name="solver_rel1_42">1</definedName>
    <definedName name="solver_rel1_43">1</definedName>
    <definedName name="solver_rhs1_12">1.25</definedName>
    <definedName name="solver_rhs1_14">1.25</definedName>
    <definedName name="solver_rhs1_15">1.25</definedName>
    <definedName name="solver_rhs1_16">1.25</definedName>
    <definedName name="solver_rhs1_17">1.25</definedName>
    <definedName name="solver_rhs1_18">1.25</definedName>
    <definedName name="solver_rhs1_19">1.25</definedName>
    <definedName name="solver_rhs1_20">1.25</definedName>
    <definedName name="solver_rhs1_21">1.25</definedName>
    <definedName name="solver_rhs1_23">1.25</definedName>
    <definedName name="solver_rhs1_24">1.25</definedName>
    <definedName name="solver_rhs1_25">1.25</definedName>
    <definedName name="solver_rhs1_42">1.25</definedName>
    <definedName name="solver_rhs1_43">1.25</definedName>
    <definedName name="solver_scl_12">2</definedName>
    <definedName name="solver_scl_14">2</definedName>
    <definedName name="solver_scl_15">2</definedName>
    <definedName name="solver_scl_16">2</definedName>
    <definedName name="solver_scl_17">2</definedName>
    <definedName name="solver_scl_18">2</definedName>
    <definedName name="solver_scl_19">2</definedName>
    <definedName name="solver_scl_20">2</definedName>
    <definedName name="solver_scl_21">2</definedName>
    <definedName name="solver_scl_23">2</definedName>
    <definedName name="solver_scl_24">2</definedName>
    <definedName name="solver_scl_25">2</definedName>
    <definedName name="solver_scl_42">2</definedName>
    <definedName name="solver_scl_43">2</definedName>
    <definedName name="solver_sho_12">2</definedName>
    <definedName name="solver_sho_14">2</definedName>
    <definedName name="solver_sho_15">2</definedName>
    <definedName name="solver_sho_16">2</definedName>
    <definedName name="solver_sho_17">2</definedName>
    <definedName name="solver_sho_18">2</definedName>
    <definedName name="solver_sho_19">2</definedName>
    <definedName name="solver_sho_20">2</definedName>
    <definedName name="solver_sho_21">2</definedName>
    <definedName name="solver_sho_23">2</definedName>
    <definedName name="solver_sho_24">2</definedName>
    <definedName name="solver_sho_25">2</definedName>
    <definedName name="solver_sho_42">2</definedName>
    <definedName name="solver_sho_43">2</definedName>
    <definedName name="solver_tim_12">100</definedName>
    <definedName name="solver_tim_14">100</definedName>
    <definedName name="solver_tim_15">100</definedName>
    <definedName name="solver_tim_16">100</definedName>
    <definedName name="solver_tim_17">100</definedName>
    <definedName name="solver_tim_18">100</definedName>
    <definedName name="solver_tim_19">100</definedName>
    <definedName name="solver_tim_20">100</definedName>
    <definedName name="solver_tim_21">100</definedName>
    <definedName name="solver_tim_23">100</definedName>
    <definedName name="solver_tim_24">100</definedName>
    <definedName name="solver_tim_25">100</definedName>
    <definedName name="solver_tim_42">100</definedName>
    <definedName name="solver_tim_43">100</definedName>
    <definedName name="solver_tol_12">0.05</definedName>
    <definedName name="solver_tol_14">0.05</definedName>
    <definedName name="solver_tol_15">0.05</definedName>
    <definedName name="solver_tol_16">0.05</definedName>
    <definedName name="solver_tol_17">0.05</definedName>
    <definedName name="solver_tol_18">0.05</definedName>
    <definedName name="solver_tol_19">0.05</definedName>
    <definedName name="solver_tol_20">0.05</definedName>
    <definedName name="solver_tol_21">0.05</definedName>
    <definedName name="solver_tol_23">0.05</definedName>
    <definedName name="solver_tol_24">0.05</definedName>
    <definedName name="solver_tol_25">0.05</definedName>
    <definedName name="solver_tol_42">0.05</definedName>
    <definedName name="solver_tol_43">0.05</definedName>
    <definedName name="solver_typ">1</definedName>
    <definedName name="solver_typ_12">1</definedName>
    <definedName name="solver_typ_14">1</definedName>
    <definedName name="solver_typ_15">1</definedName>
    <definedName name="solver_typ_16">1</definedName>
    <definedName name="solver_typ_17">1</definedName>
    <definedName name="solver_typ_18">1</definedName>
    <definedName name="solver_typ_19">1</definedName>
    <definedName name="solver_typ_20">1</definedName>
    <definedName name="solver_typ_21">1</definedName>
    <definedName name="solver_typ_23">1</definedName>
    <definedName name="solver_typ_24">1</definedName>
    <definedName name="solver_typ_25">1</definedName>
    <definedName name="solver_typ_42">1</definedName>
    <definedName name="solver_typ_43">1</definedName>
    <definedName name="solver_val">0</definedName>
    <definedName name="solver_val_12">0</definedName>
    <definedName name="solver_val_14">0</definedName>
    <definedName name="solver_val_15">0</definedName>
    <definedName name="solver_val_16">0</definedName>
    <definedName name="solver_val_17">0</definedName>
    <definedName name="solver_val_18">0</definedName>
    <definedName name="solver_val_19">0</definedName>
    <definedName name="solver_val_20">0</definedName>
    <definedName name="solver_val_21">0</definedName>
    <definedName name="solver_val_23">0</definedName>
    <definedName name="solver_val_24">0</definedName>
    <definedName name="solver_val_25">0</definedName>
    <definedName name="solver_val_42">0</definedName>
    <definedName name="solver_val_43">0</definedName>
    <definedName name="SomaMedAtual" localSheetId="4">SUM(IF(#REF!=#REF!,IF(#REF!=#REF!,#REF!)))</definedName>
    <definedName name="SomaMedAtual" localSheetId="6">SUM(IF(#REF!=#REF!,IF(#REF!=#REF!,#REF!)))</definedName>
    <definedName name="SomaMedAtual" localSheetId="11">SUM(IF(#REF!=#REF!,IF(#REF!=#REF!,#REF!)))</definedName>
    <definedName name="SomaMedAtual" localSheetId="9">SUM(IF(#REF!=#REF!,IF(#REF!=#REF!,#REF!)))</definedName>
    <definedName name="SomaMedAtual" localSheetId="17">SUM(IF(#REF!=#REF!,IF(#REF!=#REF!,#REF!)))</definedName>
    <definedName name="SomaMedAtual" localSheetId="1">SUM(IF(#REF!=#REF!,IF(#REF!=#REF!,#REF!)))</definedName>
    <definedName name="SomaMedAtual" localSheetId="10">SUM(IF(#REF!=#REF!,IF(#REF!=#REF!,#REF!)))</definedName>
    <definedName name="SomaMedAtual" localSheetId="0">SUM(IF(#REF!=#REF!,IF(#REF!=#REF!,#REF!)))</definedName>
    <definedName name="SomaMedAtual">SUM(IF(#REF!=#REF!,IF(#REF!=#REF!,#REF!)))</definedName>
    <definedName name="souza" localSheetId="1">#REF!</definedName>
    <definedName name="souza" localSheetId="0">#REF!</definedName>
    <definedName name="souza">#REF!</definedName>
    <definedName name="SRV" localSheetId="4" hidden="1">#REF!</definedName>
    <definedName name="SRV" localSheetId="11" hidden="1">#REF!</definedName>
    <definedName name="SRV" localSheetId="9" hidden="1">#REF!</definedName>
    <definedName name="SRV" localSheetId="17" hidden="1">#REF!</definedName>
    <definedName name="SRV" localSheetId="1">#REF!</definedName>
    <definedName name="SRV" localSheetId="10" hidden="1">#REF!</definedName>
    <definedName name="SRV" localSheetId="0">#REF!</definedName>
    <definedName name="SRV">#REF!</definedName>
    <definedName name="ss" localSheetId="1">{#N/A,#N/A,FALSE,"Cronograma";#N/A,#N/A,FALSE,"Cronogr. 2"}</definedName>
    <definedName name="ss" localSheetId="0">{#N/A,#N/A,FALSE,"Cronograma";#N/A,#N/A,FALSE,"Cronogr. 2"}</definedName>
    <definedName name="SS">#REF!</definedName>
    <definedName name="SSD" localSheetId="4">#REF!</definedName>
    <definedName name="SSD" localSheetId="8">#REF!</definedName>
    <definedName name="SSD" localSheetId="7">#REF!</definedName>
    <definedName name="SSD" localSheetId="6">#REF!</definedName>
    <definedName name="SSD" localSheetId="11">[3]!Plan1</definedName>
    <definedName name="SSD" localSheetId="9">#REF!</definedName>
    <definedName name="SSD" localSheetId="17">[3]!Plan1</definedName>
    <definedName name="SSD" localSheetId="10">[3]!Plan1</definedName>
    <definedName name="SSD">Plan1</definedName>
    <definedName name="SSS" localSheetId="4" hidden="1">{#N/A,#N/A,FALSE,"MO (2)"}</definedName>
    <definedName name="SSS" localSheetId="8" hidden="1">{#N/A,#N/A,FALSE,"MO (2)"}</definedName>
    <definedName name="SSS" localSheetId="7" hidden="1">{#N/A,#N/A,FALSE,"MO (2)"}</definedName>
    <definedName name="SSS" localSheetId="6" hidden="1">{#N/A,#N/A,FALSE,"MO (2)"}</definedName>
    <definedName name="SSS" localSheetId="11" hidden="1">{#N/A,#N/A,FALSE,"MO (2)"}</definedName>
    <definedName name="SSS" localSheetId="9" hidden="1">{#N/A,#N/A,FALSE,"MO (2)"}</definedName>
    <definedName name="SSS" localSheetId="1">#REF!</definedName>
    <definedName name="SSS" localSheetId="10" hidden="1">{#N/A,#N/A,FALSE,"MO (2)"}</definedName>
    <definedName name="SSS" localSheetId="0">#REF!</definedName>
    <definedName name="SSS">{#N/A,#N/A,FALSE,"MO (2)"}</definedName>
    <definedName name="sssa" localSheetId="4">'ADM-Resumo'!sssa</definedName>
    <definedName name="sssa" localSheetId="8">'ADM-Variavel'!sssa</definedName>
    <definedName name="sssa" localSheetId="7">'ADM-Variavel$'!sssa</definedName>
    <definedName name="sssa" localSheetId="6">'ADM-Vinculada'!sssa</definedName>
    <definedName name="sssa" localSheetId="11">'CANTEIRO CONTEINER'!sssa</definedName>
    <definedName name="sssa" localSheetId="9">'MANUTENÇÃO DO CANTEIRO E ACAMP.'!sssa</definedName>
    <definedName name="sssa" localSheetId="1">#REF!</definedName>
    <definedName name="sssa" localSheetId="10">'RELAÇÃO MÃO DE OBRA ORDINÁRIA'!sssa</definedName>
    <definedName name="sssa" localSheetId="0">#REF!</definedName>
    <definedName name="sssa">#REF!</definedName>
    <definedName name="sssd">#N/A</definedName>
    <definedName name="ssss">#N/A</definedName>
    <definedName name="SSSSSSSSSSS" localSheetId="4">#N/A</definedName>
    <definedName name="SSSSSSSSSSS" localSheetId="8">#N/A</definedName>
    <definedName name="SSSSSSSSSSS" localSheetId="7">#N/A</definedName>
    <definedName name="SSSSSSSSSSS" localSheetId="6">#N/A</definedName>
    <definedName name="SSSSSSSSSSS" localSheetId="11">Plan1</definedName>
    <definedName name="SSSSSSSSSSS" localSheetId="9">#N/A</definedName>
    <definedName name="SSSSSSSSSSS" localSheetId="17">[0]!Plan1</definedName>
    <definedName name="SSSSSSSSSSS" localSheetId="10">[0]!Plan1</definedName>
    <definedName name="SSSSSSSSSSS">#N/A</definedName>
    <definedName name="sssssssssssssssssssss" localSheetId="4" hidden="1">{#N/A,#N/A,TRUE,"Plan1"}</definedName>
    <definedName name="sssssssssssssssssssss" localSheetId="8" hidden="1">{#N/A,#N/A,TRUE,"Plan1"}</definedName>
    <definedName name="sssssssssssssssssssss" localSheetId="7" hidden="1">{#N/A,#N/A,TRUE,"Plan1"}</definedName>
    <definedName name="sssssssssssssssssssss" localSheetId="6" hidden="1">{#N/A,#N/A,TRUE,"Plan1"}</definedName>
    <definedName name="sssssssssssssssssssss" localSheetId="11" hidden="1">{#N/A,#N/A,TRUE,"Plan1"}</definedName>
    <definedName name="sssssssssssssssssssss" localSheetId="9" hidden="1">{#N/A,#N/A,TRUE,"Plan1"}</definedName>
    <definedName name="sssssssssssssssssssss" localSheetId="1">{#N/A,#N/A,TRUE,"Plan1"}</definedName>
    <definedName name="sssssssssssssssssssss" localSheetId="10" hidden="1">{#N/A,#N/A,TRUE,"Plan1"}</definedName>
    <definedName name="sssssssssssssssssssss" localSheetId="0">{#N/A,#N/A,TRUE,"Plan1"}</definedName>
    <definedName name="sssssssssssssssssssss">{#N/A,#N/A,TRUE,"Plan1"}</definedName>
    <definedName name="ST" localSheetId="1">#REF!</definedName>
    <definedName name="ST" localSheetId="0">#REF!</definedName>
    <definedName name="ST">#REF!</definedName>
    <definedName name="STOP">NA()</definedName>
    <definedName name="STOP_3">NA()</definedName>
    <definedName name="STR" localSheetId="1">#REF!</definedName>
    <definedName name="STR" localSheetId="0">#REF!</definedName>
    <definedName name="STR">#REF!</definedName>
    <definedName name="sub" localSheetId="1">#REF!</definedName>
    <definedName name="sub" localSheetId="0">#REF!</definedName>
    <definedName name="sub">#REF!</definedName>
    <definedName name="Sub__trecho" localSheetId="1">#REF!</definedName>
    <definedName name="Sub__trecho" localSheetId="0">#REF!</definedName>
    <definedName name="Sub__trecho">#REF!</definedName>
    <definedName name="SUB_91">NA()</definedName>
    <definedName name="SUB_92">NA()</definedName>
    <definedName name="SUB_93">NA()</definedName>
    <definedName name="SUB_94">NA()</definedName>
    <definedName name="SUB_95">NA()</definedName>
    <definedName name="SUB_96">NA()</definedName>
    <definedName name="SUB_97">NA()</definedName>
    <definedName name="SUB_SI">NA()</definedName>
    <definedName name="SUB_TRECHO" localSheetId="1">#REF!</definedName>
    <definedName name="SUB_TRECHO" localSheetId="0">#REF!</definedName>
    <definedName name="SUB_TRECHO">#REF!</definedName>
    <definedName name="Subestação" localSheetId="1">#REF!</definedName>
    <definedName name="Subestação" localSheetId="0">#REF!</definedName>
    <definedName name="Subestação">#REF!</definedName>
    <definedName name="Subt" localSheetId="1">#REF!</definedName>
    <definedName name="Subt" localSheetId="0">#REF!</definedName>
    <definedName name="Subt">#REF!</definedName>
    <definedName name="Subtrecho" localSheetId="1">#REF!</definedName>
    <definedName name="Subtrecho" localSheetId="0">#REF!</definedName>
    <definedName name="Subtrecho">#REF!</definedName>
    <definedName name="SUMMERY" localSheetId="14">#REF!</definedName>
    <definedName name="SUMMERY" localSheetId="1">#REF!</definedName>
    <definedName name="SUMMERY" localSheetId="0">#REF!</definedName>
    <definedName name="SUMMERY">#REF!</definedName>
    <definedName name="SUMMERYY" localSheetId="1">#REF!</definedName>
    <definedName name="SUMMERYY" localSheetId="0">#REF!</definedName>
    <definedName name="SUMMERYY">#REF!</definedName>
    <definedName name="T">#N/A</definedName>
    <definedName name="T_25">#N/A</definedName>
    <definedName name="TA" localSheetId="1">#REF!</definedName>
    <definedName name="TA" localSheetId="0">#REF!</definedName>
    <definedName name="TA">#REF!</definedName>
    <definedName name="tab" localSheetId="1">#REF!</definedName>
    <definedName name="tab" localSheetId="0">#REF!</definedName>
    <definedName name="Tab_Serv." localSheetId="1">#REF!</definedName>
    <definedName name="Tab_Serv." localSheetId="0">#REF!</definedName>
    <definedName name="Tab_Serv.">#REF!</definedName>
    <definedName name="Tab_Serviços" localSheetId="1">#REF!</definedName>
    <definedName name="Tab_Serviços" localSheetId="0">#REF!</definedName>
    <definedName name="Tab_Serviços">#REF!</definedName>
    <definedName name="TABELA">#REF!</definedName>
    <definedName name="Tabela_2">#N/A</definedName>
    <definedName name="tabelaDenominação" localSheetId="1">#REF!</definedName>
    <definedName name="tabelaDenominação" localSheetId="0">#REF!</definedName>
    <definedName name="tabelaDenominação">#REF!</definedName>
    <definedName name="TableName">"Dummy"</definedName>
    <definedName name="TABMAT" localSheetId="1">#REF!</definedName>
    <definedName name="TABMAT" localSheetId="0">#REF!</definedName>
    <definedName name="TABMAT">#REF!</definedName>
    <definedName name="TABREC" localSheetId="1">#REF!</definedName>
    <definedName name="TABREC" localSheetId="0">#REF!</definedName>
    <definedName name="TABREC">#REF!</definedName>
    <definedName name="tabserv" localSheetId="1">#REF!</definedName>
    <definedName name="tabserv" localSheetId="0">#REF!</definedName>
    <definedName name="tabserv">#REF!</definedName>
    <definedName name="Tachas" localSheetId="4" hidden="1">{#N/A,#N/A,TRUE,"Plan1"}</definedName>
    <definedName name="Tachas" localSheetId="8" hidden="1">{#N/A,#N/A,TRUE,"Plan1"}</definedName>
    <definedName name="Tachas" localSheetId="7" hidden="1">{#N/A,#N/A,TRUE,"Plan1"}</definedName>
    <definedName name="Tachas" localSheetId="6" hidden="1">{#N/A,#N/A,TRUE,"Plan1"}</definedName>
    <definedName name="Tachas" localSheetId="11" hidden="1">{#N/A,#N/A,TRUE,"Plan1"}</definedName>
    <definedName name="Tachas" localSheetId="9" hidden="1">{#N/A,#N/A,TRUE,"Plan1"}</definedName>
    <definedName name="Tachas" localSheetId="1">{#N/A,#N/A,TRUE,"Plan1"}</definedName>
    <definedName name="Tachas" localSheetId="10" hidden="1">{#N/A,#N/A,TRUE,"Plan1"}</definedName>
    <definedName name="Tachas" localSheetId="0">{#N/A,#N/A,TRUE,"Plan1"}</definedName>
    <definedName name="Tachas">{#N/A,#N/A,TRUE,"Plan1"}</definedName>
    <definedName name="Tag_Carga" localSheetId="1">#REF!</definedName>
    <definedName name="Tag_Carga" localSheetId="0">#REF!</definedName>
    <definedName name="Tag_Carga">#REF!</definedName>
    <definedName name="Tag_CCM" localSheetId="1">#REF!</definedName>
    <definedName name="Tag_CCM" localSheetId="0">#REF!</definedName>
    <definedName name="Tag_CCM">#REF!</definedName>
    <definedName name="TAM" localSheetId="1">#REF!</definedName>
    <definedName name="TAM" localSheetId="0">#REF!</definedName>
    <definedName name="TAM">#REF!</definedName>
    <definedName name="tapaburac06" localSheetId="4">#REF!</definedName>
    <definedName name="tapaburac06" localSheetId="8">#REF!</definedName>
    <definedName name="tapaburac06" localSheetId="7">#REF!</definedName>
    <definedName name="tapaburac06" localSheetId="6">#REF!</definedName>
    <definedName name="tapaburac06" localSheetId="11">[3]!Plan1</definedName>
    <definedName name="tapaburac06" localSheetId="9">#REF!</definedName>
    <definedName name="tapaburac06" localSheetId="17">[3]!Plan1</definedName>
    <definedName name="tapaburac06" localSheetId="10">[3]!Plan1</definedName>
    <definedName name="tapaburac06">Plan1</definedName>
    <definedName name="taxa">#REF!</definedName>
    <definedName name="taxa2">#REF!</definedName>
    <definedName name="TaxaJuros" localSheetId="1">#REF!</definedName>
    <definedName name="TaxaJuros" localSheetId="0">#REF!</definedName>
    <definedName name="TaxaJuros">#REF!</definedName>
    <definedName name="TB" localSheetId="1">#REF!</definedName>
    <definedName name="TB" localSheetId="0">#REF!</definedName>
    <definedName name="TB">#REF!</definedName>
    <definedName name="tb_2">#N/A</definedName>
    <definedName name="TB110PI" localSheetId="1">#REF!</definedName>
    <definedName name="TB110PI" localSheetId="0">#REF!</definedName>
    <definedName name="TB110PI">#REF!</definedName>
    <definedName name="TB110PI_2">#N/A</definedName>
    <definedName name="TB110R" localSheetId="1">#REF!</definedName>
    <definedName name="TB110R" localSheetId="0">#REF!</definedName>
    <definedName name="TB110R">#REF!</definedName>
    <definedName name="TB110R_2">#N/A</definedName>
    <definedName name="TB316PI" localSheetId="1">#REF!</definedName>
    <definedName name="TB316PI" localSheetId="0">#REF!</definedName>
    <definedName name="TB316PI">#REF!</definedName>
    <definedName name="TB316PI_2">#N/A</definedName>
    <definedName name="TB316R" localSheetId="1">#REF!</definedName>
    <definedName name="TB316R" localSheetId="0">#REF!</definedName>
    <definedName name="TB316R">#REF!</definedName>
    <definedName name="TB316R_2">#N/A</definedName>
    <definedName name="TB423PI" localSheetId="1">#REF!</definedName>
    <definedName name="TB423PI" localSheetId="0">#REF!</definedName>
    <definedName name="TB423PI">#REF!</definedName>
    <definedName name="TB423PI_2">#N/A</definedName>
    <definedName name="TB423R" localSheetId="1">#REF!</definedName>
    <definedName name="TB423R" localSheetId="0">#REF!</definedName>
    <definedName name="TB423R">#REF!</definedName>
    <definedName name="TB423R_2">#N/A</definedName>
    <definedName name="TBA" localSheetId="1">#REF!</definedName>
    <definedName name="TBA" localSheetId="0">#REF!</definedName>
    <definedName name="TBA">#REF!</definedName>
    <definedName name="tbasdsdsdd" localSheetId="4">#REF!</definedName>
    <definedName name="tbasdsdsdd" localSheetId="8">#REF!</definedName>
    <definedName name="tbasdsdsdd" localSheetId="7">#REF!</definedName>
    <definedName name="tbasdsdsdd" localSheetId="6">#REF!</definedName>
    <definedName name="tbasdsdsdd" localSheetId="11">[3]!Plan1</definedName>
    <definedName name="tbasdsdsdd" localSheetId="9">#REF!</definedName>
    <definedName name="tbasdsdsdd" localSheetId="17">[3]!Plan1</definedName>
    <definedName name="tbasdsdsdd" localSheetId="10">[3]!Plan1</definedName>
    <definedName name="tbasdsdsdd">Plan1</definedName>
    <definedName name="TBT" localSheetId="1">#REF!</definedName>
    <definedName name="TBT" localSheetId="0">#REF!</definedName>
    <definedName name="TBT">#REF!</definedName>
    <definedName name="TBW" localSheetId="1">#REF!</definedName>
    <definedName name="TBW" localSheetId="0">#REF!</definedName>
    <definedName name="TBW">#REF!</definedName>
    <definedName name="TBWA" localSheetId="1">#REF!</definedName>
    <definedName name="TBWA" localSheetId="0">#REF!</definedName>
    <definedName name="TBWA">#REF!</definedName>
    <definedName name="TCAP20" localSheetId="1">#REF!</definedName>
    <definedName name="TCAP20" localSheetId="0">#REF!</definedName>
    <definedName name="TCAP20">#REF!</definedName>
    <definedName name="TCB" localSheetId="1">#REF!</definedName>
    <definedName name="TCB" localSheetId="0">#REF!</definedName>
    <definedName name="TCB">#REF!</definedName>
    <definedName name="TCB5M3" localSheetId="1">#REF!</definedName>
    <definedName name="TCB5M3" localSheetId="0">#REF!</definedName>
    <definedName name="TCB5M3">#REF!</definedName>
    <definedName name="TCBMBUQ" localSheetId="1">#REF!</definedName>
    <definedName name="TCBMBUQ" localSheetId="0">#REF!</definedName>
    <definedName name="TCBMBUQ">#REF!</definedName>
    <definedName name="TCBW" localSheetId="1">#REF!</definedName>
    <definedName name="TCBW" localSheetId="0">#REF!</definedName>
    <definedName name="TCBW">#REF!</definedName>
    <definedName name="TCBWA" localSheetId="1">#REF!</definedName>
    <definedName name="TCBWA" localSheetId="0">#REF!</definedName>
    <definedName name="TCBWA">#REF!</definedName>
    <definedName name="TCC" localSheetId="1">#REF!</definedName>
    <definedName name="TCC" localSheetId="0">#REF!</definedName>
    <definedName name="TCC">#REF!</definedName>
    <definedName name="TCC4TCONCR" localSheetId="1">#REF!</definedName>
    <definedName name="TCC4TCONCR" localSheetId="0">#REF!</definedName>
    <definedName name="TCC4TCONCR">#REF!</definedName>
    <definedName name="TCC4TFORMA" localSheetId="1">#REF!</definedName>
    <definedName name="TCC4TFORMA" localSheetId="0">#REF!</definedName>
    <definedName name="TCC4TFORMA">#REF!</definedName>
    <definedName name="TCCB10" localSheetId="1">#REF!</definedName>
    <definedName name="TCCB10" localSheetId="0">#REF!</definedName>
    <definedName name="TCCB10">#REF!</definedName>
    <definedName name="TCCBRMZ" localSheetId="1">#REF!</definedName>
    <definedName name="TCCBRMZ" localSheetId="0">#REF!</definedName>
    <definedName name="TCCBRMZ">#REF!</definedName>
    <definedName name="TCCW" localSheetId="1">#REF!</definedName>
    <definedName name="TCCW" localSheetId="0">#REF!</definedName>
    <definedName name="TCCW">#REF!</definedName>
    <definedName name="TCCWA" localSheetId="1">#REF!</definedName>
    <definedName name="TCCWA" localSheetId="0">#REF!</definedName>
    <definedName name="TCCWA">#REF!</definedName>
    <definedName name="tct">#REF!</definedName>
    <definedName name="tdar">#REF!</definedName>
    <definedName name="TEB" localSheetId="1">#REF!</definedName>
    <definedName name="TEB" localSheetId="0">#REF!</definedName>
    <definedName name="TEB">#REF!</definedName>
    <definedName name="TEBW" localSheetId="1">#REF!</definedName>
    <definedName name="TEBW" localSheetId="0">#REF!</definedName>
    <definedName name="TEBW">#REF!</definedName>
    <definedName name="TEBWA" localSheetId="1">#REF!</definedName>
    <definedName name="TEBWA" localSheetId="0">#REF!</definedName>
    <definedName name="TEBWA">#REF!</definedName>
    <definedName name="TECD" localSheetId="1">#REF!</definedName>
    <definedName name="TECD" localSheetId="0">#REF!</definedName>
    <definedName name="TECD">#REF!</definedName>
    <definedName name="TECD97" localSheetId="1">#REF!</definedName>
    <definedName name="TECD97" localSheetId="0">#REF!</definedName>
    <definedName name="TECD97">#REF!</definedName>
    <definedName name="TELGM" localSheetId="4">#REF!</definedName>
    <definedName name="TELGM" localSheetId="8">#REF!</definedName>
    <definedName name="TELGM" localSheetId="7">#REF!</definedName>
    <definedName name="TELGM" localSheetId="6">#REF!</definedName>
    <definedName name="TELGM" localSheetId="11">[3]!Plan1</definedName>
    <definedName name="TELGM" localSheetId="9">#REF!</definedName>
    <definedName name="TELGM" localSheetId="17">[3]!Plan1</definedName>
    <definedName name="TELGM" localSheetId="10">[3]!Plan1</definedName>
    <definedName name="TELGM">Plan1</definedName>
    <definedName name="temul" localSheetId="1">#REF!</definedName>
    <definedName name="temul" localSheetId="0">#REF!</definedName>
    <definedName name="temul">#REF!</definedName>
    <definedName name="Teor">[27]Teor!$A$3:$A$7</definedName>
    <definedName name="Teor_25">[28]Teor!$A$3:$A$7</definedName>
    <definedName name="Teor_26">[29]Teor!$A$3:$A$7</definedName>
    <definedName name="Teor_27">[29]Teor!$A$3:$A$7</definedName>
    <definedName name="Teor_29">[30]Teor!$A$3:$A$7</definedName>
    <definedName name="Teor_30">[29]Teor!$A$3:$A$7</definedName>
    <definedName name="Teor_31">[30]Teor!$A$3:$A$7</definedName>
    <definedName name="Teor_68">[29]Teor!$A$3:$A$7</definedName>
    <definedName name="Teor_69">[29]Teor!$A$3:$A$7</definedName>
    <definedName name="Teor1" localSheetId="1">#REF!</definedName>
    <definedName name="Teor1" localSheetId="0">#REF!</definedName>
    <definedName name="Teor1">#REF!</definedName>
    <definedName name="ter" localSheetId="1">#REF!</definedName>
    <definedName name="ter" localSheetId="0">#REF!</definedName>
    <definedName name="ter">#REF!</definedName>
    <definedName name="Ter_Carna" localSheetId="1">Dom_Páscoa-47</definedName>
    <definedName name="Ter_Carna" localSheetId="0">Dom_Páscoa-47</definedName>
    <definedName name="Ter_Carna">Dom_Páscoa-47</definedName>
    <definedName name="TERESINA" localSheetId="4">#REF!</definedName>
    <definedName name="TERESINA" localSheetId="8">#REF!</definedName>
    <definedName name="TERESINA" localSheetId="7">#REF!</definedName>
    <definedName name="TERESINA" localSheetId="6">#REF!</definedName>
    <definedName name="TERESINA" localSheetId="11">[3]!Plan1</definedName>
    <definedName name="TERESINA" localSheetId="9">#REF!</definedName>
    <definedName name="TERESINA" localSheetId="17">[3]!Plan1</definedName>
    <definedName name="TERESINA" localSheetId="10">[3]!Plan1</definedName>
    <definedName name="TERESINA">Plan1</definedName>
    <definedName name="TERFAIXALD">#REF!</definedName>
    <definedName name="TERFAIXALE">#REF!</definedName>
    <definedName name="TERP" localSheetId="1">#REF!</definedName>
    <definedName name="TERP" localSheetId="0">#REF!</definedName>
    <definedName name="TERP">#REF!</definedName>
    <definedName name="Terraplenagem">#N/A</definedName>
    <definedName name="TESM" localSheetId="1">#REF!</definedName>
    <definedName name="TESM" localSheetId="0">#REF!</definedName>
    <definedName name="TESM">#REF!</definedName>
    <definedName name="teste" localSheetId="1">#REF!</definedName>
    <definedName name="teste" localSheetId="0">#REF!</definedName>
    <definedName name="TESTE">#REF!</definedName>
    <definedName name="teste1">#REF!</definedName>
    <definedName name="teste2">#REF!</definedName>
    <definedName name="teste3">#REF!</definedName>
    <definedName name="testr">#REF!</definedName>
    <definedName name="TETB" localSheetId="1">#REF!</definedName>
    <definedName name="TETB" localSheetId="0">#REF!</definedName>
    <definedName name="TETB">#REF!</definedName>
    <definedName name="TETB97" localSheetId="1">#REF!</definedName>
    <definedName name="TETB97" localSheetId="0">#REF!</definedName>
    <definedName name="TETB97">#REF!</definedName>
    <definedName name="TGGFD">{#N/A,#N/A,FALSE,"QUADRO 10";#N/A,#N/A,FALSE,"QUADRO 11";#N/A,#N/A,FALSE,"QUADRO 12";#N/A,#N/A,FALSE,"QUADRO 13";#N/A,#N/A,FALSE,"QUADRO 14";#N/A,#N/A,FALSE,"QUADRO 16";#N/A,#N/A,FALSE,"QUADRO 17";#N/A,#N/A,FALSE,"QUADRO 18";#N/A,#N/A,FALSE,"QUADRO 19";#N/A,#N/A,FALSE,"QUADRO 20";#N/A,#N/A,FALSE,"QUADRO 21";#N/A,#N/A,FALSE,"QUADRO 19A";#N/A,#N/A,FALSE,"QUADRO 19B";#N/A,#N/A,FALSE,"DEMONS.DESPESAS";#N/A,#N/A,FALSE,"ENCARGOS 79,12 %";#N/A,#N/A,FALSE,"ENCARGOS 15,0%"}</definedName>
    <definedName name="THE" localSheetId="4">#REF!</definedName>
    <definedName name="THE" localSheetId="8">#REF!</definedName>
    <definedName name="THE" localSheetId="7">#REF!</definedName>
    <definedName name="THE" localSheetId="6">#REF!</definedName>
    <definedName name="THE" localSheetId="11">[3]!Plan1</definedName>
    <definedName name="THE" localSheetId="9">#REF!</definedName>
    <definedName name="THE" localSheetId="17">[3]!Plan1</definedName>
    <definedName name="THE" localSheetId="10">[3]!Plan1</definedName>
    <definedName name="THE">Plan1</definedName>
    <definedName name="Tiradentes">#N/A</definedName>
    <definedName name="TITULO">#REF!</definedName>
    <definedName name="_xlnm.Print_Titles" localSheetId="8">'ADM-Variavel'!$1:$6</definedName>
    <definedName name="_xlnm.Print_Titles" localSheetId="6">'ADM-Vinculada'!$1:$7</definedName>
    <definedName name="_xlnm.Print_Titles" localSheetId="11">'CANTEIRO CONTEINER'!$1:$5</definedName>
    <definedName name="_xlnm.Print_Titles" localSheetId="12">'MAPA COTAÇAO'!$1:$6</definedName>
    <definedName name="_xlnm.Print_Titles" localSheetId="17">'MOBILIZAÇÃO DES_'!$1:$14</definedName>
    <definedName name="_xlnm.Print_Titles" localSheetId="16">'MOBILIZAÇÃO ONE_'!$1:$14</definedName>
    <definedName name="_xlnm.Print_Titles" localSheetId="1">'P.O. ONERADO'!$1:$12</definedName>
    <definedName name="_xlnm.Print_Titles" localSheetId="15">'Rel-EQ'!$1:$9</definedName>
    <definedName name="_xlnm.Print_Titles" localSheetId="13">ROTAS!$1:$2</definedName>
    <definedName name="_xlnm.Print_Titles">#REF!</definedName>
    <definedName name="TLCC4" localSheetId="1">#REF!</definedName>
    <definedName name="TLCC4" localSheetId="0">#REF!</definedName>
    <definedName name="TLCC4">#REF!</definedName>
    <definedName name="TLMB" localSheetId="1">#REF!</definedName>
    <definedName name="TLMB" localSheetId="0">#REF!</definedName>
    <definedName name="TLMB">#REF!</definedName>
    <definedName name="tlvc">#REF!</definedName>
    <definedName name="tom" localSheetId="1">#REF!</definedName>
    <definedName name="tom" localSheetId="0">#REF!</definedName>
    <definedName name="tom">#REF!</definedName>
    <definedName name="TOP">#REF!</definedName>
    <definedName name="TOT" localSheetId="1">#REF!</definedName>
    <definedName name="TOT" localSheetId="0">#REF!</definedName>
    <definedName name="TOT">#REF!</definedName>
    <definedName name="total" localSheetId="1">#REF!</definedName>
    <definedName name="total" localSheetId="0">#REF!</definedName>
    <definedName name="total">#REF!</definedName>
    <definedName name="total_19" localSheetId="1">#REF!</definedName>
    <definedName name="total_19" localSheetId="0">#REF!</definedName>
    <definedName name="total_19">#REF!</definedName>
    <definedName name="total1">#REF!</definedName>
    <definedName name="total2">#REF!</definedName>
    <definedName name="total3">#REF!</definedName>
    <definedName name="total4">#REF!</definedName>
    <definedName name="total5">#REF!</definedName>
    <definedName name="total6">#REF!</definedName>
    <definedName name="TOTALSAIBRO" localSheetId="1">#REF!</definedName>
    <definedName name="TOTALSAIBRO" localSheetId="0">#REF!</definedName>
    <definedName name="TOTALSAIBRO">#REF!</definedName>
    <definedName name="Toto">{#N/A,#N/A,FALSE,"SYSOC";#N/A,#N/A,FALSE,"RESU-GESTION";#N/A,#N/A,FALSE,"EVOL-MNA";#N/A,#N/A,FALSE,"VTAS-ANALI";#N/A,#N/A,FALSE,"ANALI-GSFIJOS";#N/A,#N/A,FALSE,"DETA-RUBROS";#N/A,#N/A,FALSE,"ANALI-CNF";#N/A,#N/A,FALSE,"BILAN";#N/A,#N/A,FALSE,"TAB_FIN";#N/A,#N/A,FALSE,"IND_ECO"}</definedName>
    <definedName name="TOTPAA">#N/A</definedName>
    <definedName name="TOTPAA_1">#N/A</definedName>
    <definedName name="TOTPAA_10">#N/A</definedName>
    <definedName name="TOTPAA_11">#N/A</definedName>
    <definedName name="TOTPAA_12">#N/A</definedName>
    <definedName name="TOTPAA_13">#N/A</definedName>
    <definedName name="TOTPAA_2">#N/A</definedName>
    <definedName name="TOTPAA_3">#N/A</definedName>
    <definedName name="TOTPAA_4">#N/A</definedName>
    <definedName name="TOTPAA_5">#N/A</definedName>
    <definedName name="TOTPAA_6">#N/A</definedName>
    <definedName name="TOTPAA_7">#N/A</definedName>
    <definedName name="TOTPAA_8">#N/A</definedName>
    <definedName name="TOTPAA_9">#N/A</definedName>
    <definedName name="TOTSERV" localSheetId="1">#REF!</definedName>
    <definedName name="TOTSERV" localSheetId="0">#REF!</definedName>
    <definedName name="TOTSERV">#REF!</definedName>
    <definedName name="TPC_10">#N/A</definedName>
    <definedName name="TPC_11">#N/A</definedName>
    <definedName name="TPC_12">#N/A</definedName>
    <definedName name="TPC_13">#N/A</definedName>
    <definedName name="TPC_14">#N/A</definedName>
    <definedName name="TPC_15">#N/A</definedName>
    <definedName name="TPC_16">#N/A</definedName>
    <definedName name="TPC_17">#N/A</definedName>
    <definedName name="TPC_18">#N/A</definedName>
    <definedName name="TPC_5">#N/A</definedName>
    <definedName name="TPC_6">#N/A</definedName>
    <definedName name="TPC_7">#N/A</definedName>
    <definedName name="TPC_8">#N/A</definedName>
    <definedName name="TPC_9">#N/A</definedName>
    <definedName name="TPM" localSheetId="1">#REF!</definedName>
    <definedName name="TPM" localSheetId="0">#REF!</definedName>
    <definedName name="TPM">#REF!</definedName>
    <definedName name="TPM_2">#N/A</definedName>
    <definedName name="TPM_25">#REF!</definedName>
    <definedName name="TPM_4" localSheetId="1">#REF!</definedName>
    <definedName name="TPM_4" localSheetId="0">#REF!</definedName>
    <definedName name="TPM_4">#REF!</definedName>
    <definedName name="TPMM" localSheetId="1">#REF!</definedName>
    <definedName name="TPMM" localSheetId="0">#REF!</definedName>
    <definedName name="TPMM">#REF!</definedName>
    <definedName name="TR" localSheetId="1">#REF!</definedName>
    <definedName name="TR" localSheetId="0">#REF!</definedName>
    <definedName name="TR">#REF!</definedName>
    <definedName name="TRABALHO" localSheetId="1">#REF!</definedName>
    <definedName name="TRABALHO" localSheetId="0">#REF!</definedName>
    <definedName name="TRABALHO">#REF!</definedName>
    <definedName name="TrabAnual" localSheetId="1">#REF!</definedName>
    <definedName name="TrabAnual" localSheetId="0">#REF!</definedName>
    <definedName name="TrabAnual">#REF!</definedName>
    <definedName name="TRAF">[22]RESUMO_AUT1!#REF!</definedName>
    <definedName name="TRAF_25">[23]RESUMO_AUT1!#REF!</definedName>
    <definedName name="transporte" localSheetId="1">#REF!</definedName>
    <definedName name="transporte" localSheetId="0">#REF!</definedName>
    <definedName name="transporte">#REF!</definedName>
    <definedName name="TRCAP20" localSheetId="1">#REF!</definedName>
    <definedName name="TRCAP20" localSheetId="0">#REF!</definedName>
    <definedName name="TRCAP20">#REF!</definedName>
    <definedName name="TRCM30" localSheetId="1">#REF!</definedName>
    <definedName name="TRCM30" localSheetId="0">#REF!</definedName>
    <definedName name="TRCM30">#REF!</definedName>
    <definedName name="tre" localSheetId="1">#REF!</definedName>
    <definedName name="tre" localSheetId="0">#REF!</definedName>
    <definedName name="tre">#REF!</definedName>
    <definedName name="Trec" localSheetId="1">#REF!</definedName>
    <definedName name="Trec" localSheetId="0">#REF!</definedName>
    <definedName name="Trec">#REF!</definedName>
    <definedName name="Trecho" localSheetId="1">#REF!</definedName>
    <definedName name="Trecho" localSheetId="0">#REF!</definedName>
    <definedName name="Trecho">#REF!</definedName>
    <definedName name="Trev" localSheetId="1">#REF!</definedName>
    <definedName name="Trev" localSheetId="0">#REF!</definedName>
    <definedName name="Trev">#REF!</definedName>
    <definedName name="TRL1C" localSheetId="1">#REF!</definedName>
    <definedName name="TRL1C" localSheetId="0">#REF!</definedName>
    <definedName name="TRL1C">#REF!</definedName>
    <definedName name="TRM1C" localSheetId="1">#REF!</definedName>
    <definedName name="TRM1C" localSheetId="0">#REF!</definedName>
    <definedName name="TRM1C">#REF!</definedName>
    <definedName name="TRR1C" localSheetId="1">#REF!</definedName>
    <definedName name="TRR1C" localSheetId="0">#REF!</definedName>
    <definedName name="TRR1C">#REF!</definedName>
    <definedName name="TRR2C" localSheetId="1">#REF!</definedName>
    <definedName name="TRR2C" localSheetId="0">#REF!</definedName>
    <definedName name="TRR2C">#REF!</definedName>
    <definedName name="TRRM1C" localSheetId="1">#REF!</definedName>
    <definedName name="TRRM1C" localSheetId="0">#REF!</definedName>
    <definedName name="TRRM1C">#REF!</definedName>
    <definedName name="TRRPL_10">#N/A</definedName>
    <definedName name="TRRPL_11">#N/A</definedName>
    <definedName name="TRRPL_12">#N/A</definedName>
    <definedName name="TRRPL_13">#N/A</definedName>
    <definedName name="TRRPL_14">#N/A</definedName>
    <definedName name="TRRPL_15">#N/A</definedName>
    <definedName name="TRRPL_16">#N/A</definedName>
    <definedName name="TRRPL_17">#N/A</definedName>
    <definedName name="TRRPL_18">#N/A</definedName>
    <definedName name="TRRPL_5">#N/A</definedName>
    <definedName name="TRRPL_6">#N/A</definedName>
    <definedName name="TRRPL_7">#N/A</definedName>
    <definedName name="TRRPL_8">#N/A</definedName>
    <definedName name="TRRPL_9">#N/A</definedName>
    <definedName name="TRRR1C" localSheetId="1">#REF!</definedName>
    <definedName name="TRRR1C" localSheetId="0">#REF!</definedName>
    <definedName name="TRRR1C">#REF!</definedName>
    <definedName name="TS" localSheetId="1">#REF!</definedName>
    <definedName name="TS" localSheetId="0">#REF!</definedName>
    <definedName name="TS">#REF!</definedName>
    <definedName name="tsc">#REF!</definedName>
    <definedName name="TSD" localSheetId="1">#REF!</definedName>
    <definedName name="TSD" localSheetId="0">#REF!</definedName>
    <definedName name="TSD">#REF!</definedName>
    <definedName name="TSDB" localSheetId="1">#REF!</definedName>
    <definedName name="TSDB" localSheetId="0">#REF!</definedName>
    <definedName name="TSDB">#REF!</definedName>
    <definedName name="TSS" localSheetId="1">#REF!</definedName>
    <definedName name="TSS" localSheetId="0">#REF!</definedName>
    <definedName name="TSS">#REF!</definedName>
    <definedName name="TSSB" localSheetId="1">#REF!</definedName>
    <definedName name="TSSB" localSheetId="0">#REF!</definedName>
    <definedName name="TSSB">#REF!</definedName>
    <definedName name="tssp" localSheetId="1">#REF!</definedName>
    <definedName name="tssp" localSheetId="0">#REF!</definedName>
    <definedName name="tssp">#REF!</definedName>
    <definedName name="tssp_2">#N/A</definedName>
    <definedName name="TT">#REF!</definedName>
    <definedName name="tt_25">#N/A</definedName>
    <definedName name="tt1_25">#N/A</definedName>
    <definedName name="tudo" localSheetId="1">#REF!</definedName>
    <definedName name="tudo" localSheetId="0">#REF!</definedName>
    <definedName name="tudo">#REF!</definedName>
    <definedName name="tvbbb" localSheetId="1">#REF!</definedName>
    <definedName name="tvbbb" localSheetId="0">#REF!</definedName>
    <definedName name="tvbbb">#REF!</definedName>
    <definedName name="tx">#REF!</definedName>
    <definedName name="TYUIO" localSheetId="4" hidden="1">{#N/A,#N/A,TRUE,"Serviços"}</definedName>
    <definedName name="TYUIO" localSheetId="8" hidden="1">{#N/A,#N/A,TRUE,"Serviços"}</definedName>
    <definedName name="TYUIO" localSheetId="7" hidden="1">{#N/A,#N/A,TRUE,"Serviços"}</definedName>
    <definedName name="TYUIO" localSheetId="6" hidden="1">{#N/A,#N/A,TRUE,"Serviços"}</definedName>
    <definedName name="TYUIO" localSheetId="11" hidden="1">{#N/A,#N/A,TRUE,"Serviços"}</definedName>
    <definedName name="TYUIO" localSheetId="9" hidden="1">{#N/A,#N/A,TRUE,"Serviços"}</definedName>
    <definedName name="TYUIO" localSheetId="1">{#N/A,#N/A,TRUE,"Serviços"}</definedName>
    <definedName name="TYUIO" localSheetId="10" hidden="1">{#N/A,#N/A,TRUE,"Serviços"}</definedName>
    <definedName name="TYUIO" localSheetId="0">{#N/A,#N/A,TRUE,"Serviços"}</definedName>
    <definedName name="TYUIO">{#N/A,#N/A,TRUE,"Serviços"}</definedName>
    <definedName name="TYUIOO" localSheetId="1">{#N/A,#N/A,TRUE,"Serviços"}</definedName>
    <definedName name="TYUIOO" localSheetId="0">{#N/A,#N/A,TRUE,"Serviços"}</definedName>
    <definedName name="TYUIOO">{#N/A,#N/A,TRUE,"Serviços"}</definedName>
    <definedName name="U" localSheetId="4">#REF!</definedName>
    <definedName name="U" localSheetId="8">#REF!</definedName>
    <definedName name="U" localSheetId="7">#REF!</definedName>
    <definedName name="U" localSheetId="6">#REF!</definedName>
    <definedName name="U" localSheetId="11">[3]!Plan1</definedName>
    <definedName name="U" localSheetId="9">#REF!</definedName>
    <definedName name="U" localSheetId="17">[3]!Plan1</definedName>
    <definedName name="U" localSheetId="1">#REF!</definedName>
    <definedName name="U" localSheetId="10">[3]!Plan1</definedName>
    <definedName name="U" localSheetId="0">#REF!</definedName>
    <definedName name="U">Plan1</definedName>
    <definedName name="UA">NA()</definedName>
    <definedName name="UL" localSheetId="1">#REF!</definedName>
    <definedName name="UL" localSheetId="0">#REF!</definedName>
    <definedName name="UL">#REF!</definedName>
    <definedName name="um" localSheetId="4">'ADM-Resumo'!um</definedName>
    <definedName name="um" localSheetId="8">'ADM-Variavel'!um</definedName>
    <definedName name="um" localSheetId="7">'ADM-Variavel$'!um</definedName>
    <definedName name="um" localSheetId="6">'ADM-Vinculada'!um</definedName>
    <definedName name="um" localSheetId="11">'CANTEIRO CONTEINER'!um</definedName>
    <definedName name="um" localSheetId="9">'MANUTENÇÃO DO CANTEIRO E ACAMP.'!um</definedName>
    <definedName name="UM" localSheetId="1">#REF!</definedName>
    <definedName name="um" localSheetId="10">'RELAÇÃO MÃO DE OBRA ORDINÁRIA'!um</definedName>
    <definedName name="UM" localSheetId="0">#REF!</definedName>
    <definedName name="um">#REF!</definedName>
    <definedName name="un">#N/A</definedName>
    <definedName name="Und">NA()</definedName>
    <definedName name="Und_26">NA()</definedName>
    <definedName name="Und_27">NA()</definedName>
    <definedName name="unid.2" localSheetId="1">#REF!</definedName>
    <definedName name="unid.2" localSheetId="0">#REF!</definedName>
    <definedName name="unid.2">#REF!</definedName>
    <definedName name="unidade">'[15]TPU-MARÇO_2002'!$F$2:$F$1965</definedName>
    <definedName name="Unidade1" localSheetId="1">#REF!</definedName>
    <definedName name="Unidade1" localSheetId="0">#REF!</definedName>
    <definedName name="Unidade1">#REF!</definedName>
    <definedName name="UnidAux">#N/A</definedName>
    <definedName name="UNIT" localSheetId="1">#REF!</definedName>
    <definedName name="UNIT" localSheetId="0">#REF!</definedName>
    <definedName name="UNIT">#REF!</definedName>
    <definedName name="UnitAnexo" localSheetId="1">#REF!</definedName>
    <definedName name="UnitAnexo" localSheetId="0">#REF!</definedName>
    <definedName name="UnitAnexo">#REF!</definedName>
    <definedName name="UNITÁRIO" localSheetId="1">#REF!</definedName>
    <definedName name="UNITÁRIO" localSheetId="0">#REF!</definedName>
    <definedName name="UNITÁRIO">#REF!</definedName>
    <definedName name="UnitNome" localSheetId="1">#REF!</definedName>
    <definedName name="UnitNome" localSheetId="0">#REF!</definedName>
    <definedName name="UnitNome">#REF!</definedName>
    <definedName name="uuuuuty" localSheetId="4">'ADM-Resumo'!uuuuuty</definedName>
    <definedName name="uuuuuty" localSheetId="8">'ADM-Variavel'!uuuuuty</definedName>
    <definedName name="uuuuuty" localSheetId="7">'ADM-Variavel$'!uuuuuty</definedName>
    <definedName name="uuuuuty" localSheetId="6">'ADM-Vinculada'!uuuuuty</definedName>
    <definedName name="uuuuuty" localSheetId="11">'CANTEIRO CONTEINER'!uuuuuty</definedName>
    <definedName name="uuuuuty" localSheetId="9">'MANUTENÇÃO DO CANTEIRO E ACAMP.'!uuuuuty</definedName>
    <definedName name="uuuuuty" localSheetId="1">#REF!</definedName>
    <definedName name="uuuuuty" localSheetId="10">'RELAÇÃO MÃO DE OBRA ORDINÁRIA'!uuuuuty</definedName>
    <definedName name="uuuuuty" localSheetId="0">#REF!</definedName>
    <definedName name="uuuuuty">#REF!</definedName>
    <definedName name="UYHU" localSheetId="4">#REF!</definedName>
    <definedName name="UYHU" localSheetId="8">#REF!</definedName>
    <definedName name="UYHU" localSheetId="7">#REF!</definedName>
    <definedName name="UYHU" localSheetId="6">#REF!</definedName>
    <definedName name="UYHU" localSheetId="11">[3]!Plan1</definedName>
    <definedName name="UYHU" localSheetId="9">#REF!</definedName>
    <definedName name="UYHU" localSheetId="17">[3]!Plan1</definedName>
    <definedName name="UYHU" localSheetId="10">[3]!Plan1</definedName>
    <definedName name="UYHU">Plan1</definedName>
    <definedName name="v" localSheetId="1">#REF!</definedName>
    <definedName name="v" localSheetId="0">#REF!</definedName>
    <definedName name="V_VENDA">#REF!</definedName>
    <definedName name="VACAP" localSheetId="1">#REF!</definedName>
    <definedName name="VACAP" localSheetId="0">#REF!</definedName>
    <definedName name="VACAP">#REF!</definedName>
    <definedName name="VACM" localSheetId="1">#REF!</definedName>
    <definedName name="VACM" localSheetId="0">#REF!</definedName>
    <definedName name="VACM">#REF!</definedName>
    <definedName name="VALAS_17">NA()</definedName>
    <definedName name="VALAS_18">NA()</definedName>
    <definedName name="VALAS_19">NA()</definedName>
    <definedName name="VALAS_EMI_19">"$#REF!.$#REF!$#REF!:$#REF!$#REF!"</definedName>
    <definedName name="VALOR">NA()</definedName>
    <definedName name="VALOR_1">NA()</definedName>
    <definedName name="VALOR_2">NA()</definedName>
    <definedName name="VAM" localSheetId="1">#REF!</definedName>
    <definedName name="VAM" localSheetId="0">#REF!</definedName>
    <definedName name="VAM">#REF!</definedName>
    <definedName name="VAMM" localSheetId="1">#REF!</definedName>
    <definedName name="VAMM" localSheetId="0">#REF!</definedName>
    <definedName name="VAMM">#REF!</definedName>
    <definedName name="VARM" localSheetId="1">#REF!</definedName>
    <definedName name="VARM" localSheetId="0">#REF!</definedName>
    <definedName name="VARM">#REF!</definedName>
    <definedName name="VARR" localSheetId="1">#REF!</definedName>
    <definedName name="VARR" localSheetId="0">#REF!</definedName>
    <definedName name="VARR">#REF!</definedName>
    <definedName name="Vazio1" localSheetId="1">#REF!</definedName>
    <definedName name="Vazio1" localSheetId="0">#REF!</definedName>
    <definedName name="Vazio1">#REF!</definedName>
    <definedName name="VAZIO2">'[14]Página 16'!$B$3:$B$7</definedName>
    <definedName name="Vazios">[27]Teor!$B$3:$B$7</definedName>
    <definedName name="Vazios_25">[28]Teor!$B$3:$B$7</definedName>
    <definedName name="Vazios_26">[29]Teor!$B$3:$B$7</definedName>
    <definedName name="Vazios_27">[29]Teor!$B$3:$B$7</definedName>
    <definedName name="Vazios_29">[30]Teor!$B$3:$B$7</definedName>
    <definedName name="Vazios_30">[29]Teor!$B$3:$B$7</definedName>
    <definedName name="Vazios_31">[30]Teor!$B$3:$B$7</definedName>
    <definedName name="Vazios_68">[29]Teor!$B$3:$B$7</definedName>
    <definedName name="Vazios_69">[29]Teor!$B$3:$B$7</definedName>
    <definedName name="VCANT" localSheetId="1">#REF!</definedName>
    <definedName name="VCANT" localSheetId="0">#REF!</definedName>
    <definedName name="VCANT">#REF!</definedName>
    <definedName name="VEICULO" localSheetId="1">#REF!</definedName>
    <definedName name="VEICULO" localSheetId="0">#REF!</definedName>
    <definedName name="VEICULO">#REF!</definedName>
    <definedName name="VENDA_ADOTADA">#REF!</definedName>
    <definedName name="verde" localSheetId="1">#REF!</definedName>
    <definedName name="verde" localSheetId="0">#REF!</definedName>
    <definedName name="verde">#REF!</definedName>
    <definedName name="verde_2">#N/A</definedName>
    <definedName name="verde_25">#REF!</definedName>
    <definedName name="verde_4" localSheetId="1">#REF!</definedName>
    <definedName name="verde_4" localSheetId="0">#REF!</definedName>
    <definedName name="verde_4">#REF!</definedName>
    <definedName name="verdee" localSheetId="1">#REF!</definedName>
    <definedName name="verdee" localSheetId="0">#REF!</definedName>
    <definedName name="verdee">#REF!</definedName>
    <definedName name="verdepav" localSheetId="1">#REF!</definedName>
    <definedName name="verdepav" localSheetId="0">#REF!</definedName>
    <definedName name="verdepav">#REF!</definedName>
    <definedName name="verdepav_2">#N/A</definedName>
    <definedName name="verdepav_25">#REF!</definedName>
    <definedName name="verdepav_4" localSheetId="1">#REF!</definedName>
    <definedName name="verdepav_4" localSheetId="0">#REF!</definedName>
    <definedName name="verdepav_4">#REF!</definedName>
    <definedName name="verdepavv" localSheetId="1">#REF!</definedName>
    <definedName name="verdepavv" localSheetId="0">#REF!</definedName>
    <definedName name="verdepavv">#REF!</definedName>
    <definedName name="VERIFICA_SI">NA()</definedName>
    <definedName name="vfvr" localSheetId="4">'ADM-Resumo'!vfvr</definedName>
    <definedName name="vfvr" localSheetId="8">'ADM-Variavel'!vfvr</definedName>
    <definedName name="vfvr" localSheetId="7">'ADM-Variavel$'!vfvr</definedName>
    <definedName name="vfvr" localSheetId="6">'ADM-Vinculada'!vfvr</definedName>
    <definedName name="vfvr" localSheetId="11">'CANTEIRO CONTEINER'!vfvr</definedName>
    <definedName name="vfvr" localSheetId="9">'MANUTENÇÃO DO CANTEIRO E ACAMP.'!vfvr</definedName>
    <definedName name="vfvr" localSheetId="1">#REF!</definedName>
    <definedName name="vfvr" localSheetId="10">'RELAÇÃO MÃO DE OBRA ORDINÁRIA'!vfvr</definedName>
    <definedName name="vfvr" localSheetId="0">#REF!</definedName>
    <definedName name="vfvr">#REF!</definedName>
    <definedName name="viado" localSheetId="4">#REF!</definedName>
    <definedName name="viado" localSheetId="8">#REF!</definedName>
    <definedName name="viado" localSheetId="7">#REF!</definedName>
    <definedName name="viado" localSheetId="6">#REF!</definedName>
    <definedName name="viado" localSheetId="11">[3]!Plan1</definedName>
    <definedName name="viado" localSheetId="9">#REF!</definedName>
    <definedName name="viado" localSheetId="17">[3]!Plan1</definedName>
    <definedName name="viado" localSheetId="10">[3]!Plan1</definedName>
    <definedName name="viado">Plan1</definedName>
    <definedName name="VidaAnos" localSheetId="1">#REF!</definedName>
    <definedName name="VidaAnos" localSheetId="0">#REF!</definedName>
    <definedName name="VidaAnos">#REF!</definedName>
    <definedName name="Vidahoras" localSheetId="1">#REF!</definedName>
    <definedName name="Vidahoras" localSheetId="0">#REF!</definedName>
    <definedName name="Vidahoras">#REF!</definedName>
    <definedName name="VLM" localSheetId="1">#REF!</definedName>
    <definedName name="VLM" localSheetId="0">#REF!</definedName>
    <definedName name="VLM">#REF!</definedName>
    <definedName name="VLPI" localSheetId="1">#REF!</definedName>
    <definedName name="VLPI" localSheetId="0">#REF!</definedName>
    <definedName name="VLPI">#REF!</definedName>
    <definedName name="VLREAJ" localSheetId="1">#REF!</definedName>
    <definedName name="VLREAJ" localSheetId="0">#REF!</definedName>
    <definedName name="VLREAJ">#REF!</definedName>
    <definedName name="VMOB" localSheetId="1">#REF!</definedName>
    <definedName name="VMOB" localSheetId="0">#REF!</definedName>
    <definedName name="VMOB">#REF!</definedName>
    <definedName name="voce" localSheetId="1">#REF!</definedName>
    <definedName name="voce" localSheetId="0">#REF!</definedName>
    <definedName name="voce">#REF!</definedName>
    <definedName name="VOLUM_TUBO_EMI_19">"$#REF!.$D$18:$D$42"</definedName>
    <definedName name="VR" localSheetId="1">#REF!</definedName>
    <definedName name="VR" localSheetId="0">#REF!</definedName>
    <definedName name="VR">#REF!</definedName>
    <definedName name="VSR" localSheetId="1">#REF!</definedName>
    <definedName name="VSR" localSheetId="0">#REF!</definedName>
    <definedName name="VSR">#REF!</definedName>
    <definedName name="vvv" localSheetId="4" hidden="1">{#N/A,#N/A,FALSE,"MO (2)"}</definedName>
    <definedName name="vvv" localSheetId="8" hidden="1">{#N/A,#N/A,FALSE,"MO (2)"}</definedName>
    <definedName name="vvv" localSheetId="7" hidden="1">{#N/A,#N/A,FALSE,"MO (2)"}</definedName>
    <definedName name="vvv" localSheetId="6" hidden="1">{#N/A,#N/A,FALSE,"MO (2)"}</definedName>
    <definedName name="vvv" localSheetId="11" hidden="1">{#N/A,#N/A,FALSE,"MO (2)"}</definedName>
    <definedName name="vvv" localSheetId="9" hidden="1">{#N/A,#N/A,FALSE,"MO (2)"}</definedName>
    <definedName name="vvv" localSheetId="1">{#N/A,#N/A,FALSE,"MO (2)"}</definedName>
    <definedName name="vvv" localSheetId="10" hidden="1">{#N/A,#N/A,FALSE,"MO (2)"}</definedName>
    <definedName name="vvv" localSheetId="0">{#N/A,#N/A,FALSE,"MO (2)"}</definedName>
    <definedName name="vvv">{#N/A,#N/A,FALSE,"MO (2)"}</definedName>
    <definedName name="w" localSheetId="4">'ADM-Resumo'!w</definedName>
    <definedName name="w" localSheetId="8">'ADM-Variavel'!w</definedName>
    <definedName name="w" localSheetId="7">'ADM-Variavel$'!w</definedName>
    <definedName name="w" localSheetId="6">'ADM-Vinculada'!w</definedName>
    <definedName name="w" localSheetId="11">'CANTEIRO CONTEINER'!w</definedName>
    <definedName name="w" localSheetId="9">'MANUTENÇÃO DO CANTEIRO E ACAMP.'!w</definedName>
    <definedName name="w" localSheetId="10">'RELAÇÃO MÃO DE OBRA ORDINÁRIA'!w</definedName>
    <definedName name="w">'ADM-Resumo'!w</definedName>
    <definedName name="W_10" localSheetId="4">#REF!</definedName>
    <definedName name="W_10" localSheetId="8">#REF!</definedName>
    <definedName name="W_10" localSheetId="7">#REF!</definedName>
    <definedName name="W_10" localSheetId="6">#REF!</definedName>
    <definedName name="W_10" localSheetId="11">[3]!Plan1</definedName>
    <definedName name="W_10" localSheetId="9">#REF!</definedName>
    <definedName name="W_10" localSheetId="17">[3]!Plan1</definedName>
    <definedName name="W_10" localSheetId="10">[3]!Plan1</definedName>
    <definedName name="W_10">Plan1</definedName>
    <definedName name="W_11" localSheetId="4">#REF!</definedName>
    <definedName name="W_11" localSheetId="8">#REF!</definedName>
    <definedName name="W_11" localSheetId="7">#REF!</definedName>
    <definedName name="W_11" localSheetId="6">#REF!</definedName>
    <definedName name="W_11" localSheetId="11">[3]!Plan1</definedName>
    <definedName name="W_11" localSheetId="9">#REF!</definedName>
    <definedName name="W_11" localSheetId="17">[3]!Plan1</definedName>
    <definedName name="W_11" localSheetId="10">[3]!Plan1</definedName>
    <definedName name="W_11">Plan1</definedName>
    <definedName name="W_12" localSheetId="4">#REF!</definedName>
    <definedName name="W_12" localSheetId="8">#REF!</definedName>
    <definedName name="W_12" localSheetId="7">#REF!</definedName>
    <definedName name="W_12" localSheetId="6">#REF!</definedName>
    <definedName name="W_12" localSheetId="11">[3]!Plan1</definedName>
    <definedName name="W_12" localSheetId="9">#REF!</definedName>
    <definedName name="W_12" localSheetId="17">[3]!Plan1</definedName>
    <definedName name="W_12" localSheetId="10">[3]!Plan1</definedName>
    <definedName name="W_12">Plan1</definedName>
    <definedName name="W_13" localSheetId="4">#REF!</definedName>
    <definedName name="W_13" localSheetId="8">#REF!</definedName>
    <definedName name="W_13" localSheetId="7">#REF!</definedName>
    <definedName name="W_13" localSheetId="6">#REF!</definedName>
    <definedName name="W_13" localSheetId="11">[3]!Plan1</definedName>
    <definedName name="W_13" localSheetId="9">#REF!</definedName>
    <definedName name="W_13" localSheetId="17">[3]!Plan1</definedName>
    <definedName name="W_13" localSheetId="10">[3]!Plan1</definedName>
    <definedName name="W_13">Plan1</definedName>
    <definedName name="W_14" localSheetId="4">#REF!</definedName>
    <definedName name="W_14" localSheetId="8">#REF!</definedName>
    <definedName name="W_14" localSheetId="7">#REF!</definedName>
    <definedName name="W_14" localSheetId="6">#REF!</definedName>
    <definedName name="W_14" localSheetId="11">[3]!Plan1</definedName>
    <definedName name="W_14" localSheetId="9">#REF!</definedName>
    <definedName name="W_14" localSheetId="17">[3]!Plan1</definedName>
    <definedName name="W_14" localSheetId="10">[3]!Plan1</definedName>
    <definedName name="W_14">Plan1</definedName>
    <definedName name="W_15" localSheetId="4">#REF!</definedName>
    <definedName name="W_15" localSheetId="8">#REF!</definedName>
    <definedName name="W_15" localSheetId="7">#REF!</definedName>
    <definedName name="W_15" localSheetId="6">#REF!</definedName>
    <definedName name="W_15" localSheetId="11">[3]!Plan1</definedName>
    <definedName name="W_15" localSheetId="9">#REF!</definedName>
    <definedName name="W_15" localSheetId="17">[3]!Plan1</definedName>
    <definedName name="W_15" localSheetId="10">[3]!Plan1</definedName>
    <definedName name="W_15">Plan1</definedName>
    <definedName name="W_16" localSheetId="4">#REF!</definedName>
    <definedName name="W_16" localSheetId="8">#REF!</definedName>
    <definedName name="W_16" localSheetId="7">#REF!</definedName>
    <definedName name="W_16" localSheetId="6">#REF!</definedName>
    <definedName name="W_16" localSheetId="11">[3]!Plan1</definedName>
    <definedName name="W_16" localSheetId="9">#REF!</definedName>
    <definedName name="W_16" localSheetId="17">[3]!Plan1</definedName>
    <definedName name="W_16" localSheetId="10">[3]!Plan1</definedName>
    <definedName name="W_16">Plan1</definedName>
    <definedName name="W_17" localSheetId="4">#REF!</definedName>
    <definedName name="W_17" localSheetId="8">#REF!</definedName>
    <definedName name="W_17" localSheetId="7">#REF!</definedName>
    <definedName name="W_17" localSheetId="6">#REF!</definedName>
    <definedName name="W_17" localSheetId="11">[3]!Plan1</definedName>
    <definedName name="W_17" localSheetId="9">#REF!</definedName>
    <definedName name="W_17" localSheetId="17">[3]!Plan1</definedName>
    <definedName name="W_17" localSheetId="10">[3]!Plan1</definedName>
    <definedName name="W_17">Plan1</definedName>
    <definedName name="W_18" localSheetId="4">#REF!</definedName>
    <definedName name="W_18" localSheetId="8">#REF!</definedName>
    <definedName name="W_18" localSheetId="7">#REF!</definedName>
    <definedName name="W_18" localSheetId="6">#REF!</definedName>
    <definedName name="W_18" localSheetId="11">[3]!Plan1</definedName>
    <definedName name="W_18" localSheetId="9">#REF!</definedName>
    <definedName name="W_18" localSheetId="17">[3]!Plan1</definedName>
    <definedName name="W_18" localSheetId="10">[3]!Plan1</definedName>
    <definedName name="W_18">Plan1</definedName>
    <definedName name="W_2" localSheetId="4">#REF!</definedName>
    <definedName name="W_2" localSheetId="8">#REF!</definedName>
    <definedName name="W_2" localSheetId="7">#REF!</definedName>
    <definedName name="W_2" localSheetId="6">#REF!</definedName>
    <definedName name="W_2" localSheetId="11">[3]!Plan1</definedName>
    <definedName name="W_2" localSheetId="9">#REF!</definedName>
    <definedName name="W_2" localSheetId="17">[3]!Plan1</definedName>
    <definedName name="W_2" localSheetId="10">[3]!Plan1</definedName>
    <definedName name="W_2">Plan1</definedName>
    <definedName name="W_5" localSheetId="4">#REF!</definedName>
    <definedName name="W_5" localSheetId="8">#REF!</definedName>
    <definedName name="W_5" localSheetId="7">#REF!</definedName>
    <definedName name="W_5" localSheetId="6">#REF!</definedName>
    <definedName name="W_5" localSheetId="11">[3]!Plan1</definedName>
    <definedName name="W_5" localSheetId="9">#REF!</definedName>
    <definedName name="W_5" localSheetId="17">[3]!Plan1</definedName>
    <definedName name="W_5" localSheetId="10">[3]!Plan1</definedName>
    <definedName name="W_5">Plan1</definedName>
    <definedName name="W_6" localSheetId="4">#REF!</definedName>
    <definedName name="W_6" localSheetId="8">#REF!</definedName>
    <definedName name="W_6" localSheetId="7">#REF!</definedName>
    <definedName name="W_6" localSheetId="6">#REF!</definedName>
    <definedName name="W_6" localSheetId="11">[3]!Plan1</definedName>
    <definedName name="W_6" localSheetId="9">#REF!</definedName>
    <definedName name="W_6" localSheetId="17">[3]!Plan1</definedName>
    <definedName name="W_6" localSheetId="10">[3]!Plan1</definedName>
    <definedName name="W_6">Plan1</definedName>
    <definedName name="W_7" localSheetId="4">#REF!</definedName>
    <definedName name="W_7" localSheetId="8">#REF!</definedName>
    <definedName name="W_7" localSheetId="7">#REF!</definedName>
    <definedName name="W_7" localSheetId="6">#REF!</definedName>
    <definedName name="W_7" localSheetId="11">[3]!Plan1</definedName>
    <definedName name="W_7" localSheetId="9">#REF!</definedName>
    <definedName name="W_7" localSheetId="17">[3]!Plan1</definedName>
    <definedName name="W_7" localSheetId="10">[3]!Plan1</definedName>
    <definedName name="W_7">Plan1</definedName>
    <definedName name="W_8" localSheetId="4">#REF!</definedName>
    <definedName name="W_8" localSheetId="8">#REF!</definedName>
    <definedName name="W_8" localSheetId="7">#REF!</definedName>
    <definedName name="W_8" localSheetId="6">#REF!</definedName>
    <definedName name="W_8" localSheetId="11">[3]!Plan1</definedName>
    <definedName name="W_8" localSheetId="9">#REF!</definedName>
    <definedName name="W_8" localSheetId="17">[3]!Plan1</definedName>
    <definedName name="W_8" localSheetId="10">[3]!Plan1</definedName>
    <definedName name="W_8">Plan1</definedName>
    <definedName name="W_9" localSheetId="4">#REF!</definedName>
    <definedName name="W_9" localSheetId="8">#REF!</definedName>
    <definedName name="W_9" localSheetId="7">#REF!</definedName>
    <definedName name="W_9" localSheetId="6">#REF!</definedName>
    <definedName name="W_9" localSheetId="11">[3]!Plan1</definedName>
    <definedName name="W_9" localSheetId="9">#REF!</definedName>
    <definedName name="W_9" localSheetId="17">[3]!Plan1</definedName>
    <definedName name="W_9" localSheetId="10">[3]!Plan1</definedName>
    <definedName name="W_9">Plan1</definedName>
    <definedName name="WEFAS" localSheetId="4">#REF!</definedName>
    <definedName name="WEFAS" localSheetId="8">#REF!</definedName>
    <definedName name="WEFAS" localSheetId="7">#REF!</definedName>
    <definedName name="WEFAS" localSheetId="6">#REF!</definedName>
    <definedName name="WEFAS" localSheetId="11">[3]!Plan1</definedName>
    <definedName name="WEFAS" localSheetId="9">#REF!</definedName>
    <definedName name="WEFAS" localSheetId="17">[3]!Plan1</definedName>
    <definedName name="WEFAS" localSheetId="10">[3]!Plan1</definedName>
    <definedName name="WEFAS">Plan1</definedName>
    <definedName name="wer" localSheetId="4">'ADM-Resumo'!wer</definedName>
    <definedName name="wer" localSheetId="8">'ADM-Variavel'!wer</definedName>
    <definedName name="wer" localSheetId="7">'ADM-Variavel$'!wer</definedName>
    <definedName name="wer" localSheetId="6">'ADM-Vinculada'!wer</definedName>
    <definedName name="wer" localSheetId="11">'CANTEIRO CONTEINER'!wer</definedName>
    <definedName name="wer" localSheetId="9">'MANUTENÇÃO DO CANTEIRO E ACAMP.'!wer</definedName>
    <definedName name="wer" localSheetId="1">#REF!</definedName>
    <definedName name="wer" localSheetId="10">'RELAÇÃO MÃO DE OBRA ORDINÁRIA'!wer</definedName>
    <definedName name="wer" localSheetId="0">#REF!</definedName>
    <definedName name="wer">#REF!</definedName>
    <definedName name="wer_10" localSheetId="4">#REF!</definedName>
    <definedName name="wer_10" localSheetId="8">#REF!</definedName>
    <definedName name="wer_10" localSheetId="7">#REF!</definedName>
    <definedName name="wer_10" localSheetId="6">#REF!</definedName>
    <definedName name="wer_10" localSheetId="11">[3]!Plan1</definedName>
    <definedName name="wer_10" localSheetId="9">#REF!</definedName>
    <definedName name="wer_10" localSheetId="17">[3]!Plan1</definedName>
    <definedName name="wer_10" localSheetId="10">[3]!Plan1</definedName>
    <definedName name="wer_10">Plan1</definedName>
    <definedName name="wer_11" localSheetId="4">#REF!</definedName>
    <definedName name="wer_11" localSheetId="8">#REF!</definedName>
    <definedName name="wer_11" localSheetId="7">#REF!</definedName>
    <definedName name="wer_11" localSheetId="6">#REF!</definedName>
    <definedName name="wer_11" localSheetId="11">[3]!Plan1</definedName>
    <definedName name="wer_11" localSheetId="9">#REF!</definedName>
    <definedName name="wer_11" localSheetId="17">[3]!Plan1</definedName>
    <definedName name="wer_11" localSheetId="10">[3]!Plan1</definedName>
    <definedName name="wer_11">Plan1</definedName>
    <definedName name="wer_12" localSheetId="4">#REF!</definedName>
    <definedName name="wer_12" localSheetId="8">#REF!</definedName>
    <definedName name="wer_12" localSheetId="7">#REF!</definedName>
    <definedName name="wer_12" localSheetId="6">#REF!</definedName>
    <definedName name="wer_12" localSheetId="11">[3]!Plan1</definedName>
    <definedName name="wer_12" localSheetId="9">#REF!</definedName>
    <definedName name="wer_12" localSheetId="17">[3]!Plan1</definedName>
    <definedName name="wer_12" localSheetId="10">[3]!Plan1</definedName>
    <definedName name="wer_12">Plan1</definedName>
    <definedName name="wer_13" localSheetId="4">#REF!</definedName>
    <definedName name="wer_13" localSheetId="8">#REF!</definedName>
    <definedName name="wer_13" localSheetId="7">#REF!</definedName>
    <definedName name="wer_13" localSheetId="6">#REF!</definedName>
    <definedName name="wer_13" localSheetId="11">[3]!Plan1</definedName>
    <definedName name="wer_13" localSheetId="9">#REF!</definedName>
    <definedName name="wer_13" localSheetId="17">[3]!Plan1</definedName>
    <definedName name="wer_13" localSheetId="10">[3]!Plan1</definedName>
    <definedName name="wer_13">Plan1</definedName>
    <definedName name="wer_14" localSheetId="4">#REF!</definedName>
    <definedName name="wer_14" localSheetId="8">#REF!</definedName>
    <definedName name="wer_14" localSheetId="7">#REF!</definedName>
    <definedName name="wer_14" localSheetId="6">#REF!</definedName>
    <definedName name="wer_14" localSheetId="11">[3]!Plan1</definedName>
    <definedName name="wer_14" localSheetId="9">#REF!</definedName>
    <definedName name="wer_14" localSheetId="17">[3]!Plan1</definedName>
    <definedName name="wer_14" localSheetId="10">[3]!Plan1</definedName>
    <definedName name="wer_14">Plan1</definedName>
    <definedName name="wer_15" localSheetId="4">#REF!</definedName>
    <definedName name="wer_15" localSheetId="8">#REF!</definedName>
    <definedName name="wer_15" localSheetId="7">#REF!</definedName>
    <definedName name="wer_15" localSheetId="6">#REF!</definedName>
    <definedName name="wer_15" localSheetId="11">[3]!Plan1</definedName>
    <definedName name="wer_15" localSheetId="9">#REF!</definedName>
    <definedName name="wer_15" localSheetId="17">[3]!Plan1</definedName>
    <definedName name="wer_15" localSheetId="10">[3]!Plan1</definedName>
    <definedName name="wer_15">Plan1</definedName>
    <definedName name="wer_16" localSheetId="4">#REF!</definedName>
    <definedName name="wer_16" localSheetId="8">#REF!</definedName>
    <definedName name="wer_16" localSheetId="7">#REF!</definedName>
    <definedName name="wer_16" localSheetId="6">#REF!</definedName>
    <definedName name="wer_16" localSheetId="11">[3]!Plan1</definedName>
    <definedName name="wer_16" localSheetId="9">#REF!</definedName>
    <definedName name="wer_16" localSheetId="17">[3]!Plan1</definedName>
    <definedName name="wer_16" localSheetId="10">[3]!Plan1</definedName>
    <definedName name="wer_16">Plan1</definedName>
    <definedName name="wer_17" localSheetId="4">#REF!</definedName>
    <definedName name="wer_17" localSheetId="8">#REF!</definedName>
    <definedName name="wer_17" localSheetId="7">#REF!</definedName>
    <definedName name="wer_17" localSheetId="6">#REF!</definedName>
    <definedName name="wer_17" localSheetId="11">[3]!Plan1</definedName>
    <definedName name="wer_17" localSheetId="9">#REF!</definedName>
    <definedName name="wer_17" localSheetId="17">[3]!Plan1</definedName>
    <definedName name="wer_17" localSheetId="10">[3]!Plan1</definedName>
    <definedName name="wer_17">Plan1</definedName>
    <definedName name="wer_18" localSheetId="4">#REF!</definedName>
    <definedName name="wer_18" localSheetId="8">#REF!</definedName>
    <definedName name="wer_18" localSheetId="7">#REF!</definedName>
    <definedName name="wer_18" localSheetId="6">#REF!</definedName>
    <definedName name="wer_18" localSheetId="11">[3]!Plan1</definedName>
    <definedName name="wer_18" localSheetId="9">#REF!</definedName>
    <definedName name="wer_18" localSheetId="17">[3]!Plan1</definedName>
    <definedName name="wer_18" localSheetId="10">[3]!Plan1</definedName>
    <definedName name="wer_18">Plan1</definedName>
    <definedName name="wer_2" localSheetId="4">#REF!</definedName>
    <definedName name="wer_2" localSheetId="8">#REF!</definedName>
    <definedName name="wer_2" localSheetId="7">#REF!</definedName>
    <definedName name="wer_2" localSheetId="6">#REF!</definedName>
    <definedName name="wer_2" localSheetId="11">[3]!Plan1</definedName>
    <definedName name="wer_2" localSheetId="9">#REF!</definedName>
    <definedName name="wer_2" localSheetId="17">[3]!Plan1</definedName>
    <definedName name="wer_2" localSheetId="10">[3]!Plan1</definedName>
    <definedName name="wer_2">Plan1</definedName>
    <definedName name="wer_5" localSheetId="4">#REF!</definedName>
    <definedName name="wer_5" localSheetId="8">#REF!</definedName>
    <definedName name="wer_5" localSheetId="7">#REF!</definedName>
    <definedName name="wer_5" localSheetId="6">#REF!</definedName>
    <definedName name="wer_5" localSheetId="11">[3]!Plan1</definedName>
    <definedName name="wer_5" localSheetId="9">#REF!</definedName>
    <definedName name="wer_5" localSheetId="17">[3]!Plan1</definedName>
    <definedName name="wer_5" localSheetId="10">[3]!Plan1</definedName>
    <definedName name="wer_5">Plan1</definedName>
    <definedName name="wer_6" localSheetId="4">#REF!</definedName>
    <definedName name="wer_6" localSheetId="8">#REF!</definedName>
    <definedName name="wer_6" localSheetId="7">#REF!</definedName>
    <definedName name="wer_6" localSheetId="6">#REF!</definedName>
    <definedName name="wer_6" localSheetId="11">[3]!Plan1</definedName>
    <definedName name="wer_6" localSheetId="9">#REF!</definedName>
    <definedName name="wer_6" localSheetId="17">[3]!Plan1</definedName>
    <definedName name="wer_6" localSheetId="10">[3]!Plan1</definedName>
    <definedName name="wer_6">Plan1</definedName>
    <definedName name="wer_7" localSheetId="4">#REF!</definedName>
    <definedName name="wer_7" localSheetId="8">#REF!</definedName>
    <definedName name="wer_7" localSheetId="7">#REF!</definedName>
    <definedName name="wer_7" localSheetId="6">#REF!</definedName>
    <definedName name="wer_7" localSheetId="11">[3]!Plan1</definedName>
    <definedName name="wer_7" localSheetId="9">#REF!</definedName>
    <definedName name="wer_7" localSheetId="17">[3]!Plan1</definedName>
    <definedName name="wer_7" localSheetId="10">[3]!Plan1</definedName>
    <definedName name="wer_7">Plan1</definedName>
    <definedName name="wer_8" localSheetId="4">#REF!</definedName>
    <definedName name="wer_8" localSheetId="8">#REF!</definedName>
    <definedName name="wer_8" localSheetId="7">#REF!</definedName>
    <definedName name="wer_8" localSheetId="6">#REF!</definedName>
    <definedName name="wer_8" localSheetId="11">[3]!Plan1</definedName>
    <definedName name="wer_8" localSheetId="9">#REF!</definedName>
    <definedName name="wer_8" localSheetId="17">[3]!Plan1</definedName>
    <definedName name="wer_8" localSheetId="10">[3]!Plan1</definedName>
    <definedName name="wer_8">Plan1</definedName>
    <definedName name="wer_9" localSheetId="4">#REF!</definedName>
    <definedName name="wer_9" localSheetId="8">#REF!</definedName>
    <definedName name="wer_9" localSheetId="7">#REF!</definedName>
    <definedName name="wer_9" localSheetId="6">#REF!</definedName>
    <definedName name="wer_9" localSheetId="11">[3]!Plan1</definedName>
    <definedName name="wer_9" localSheetId="9">#REF!</definedName>
    <definedName name="wer_9" localSheetId="17">[3]!Plan1</definedName>
    <definedName name="wer_9" localSheetId="10">[3]!Plan1</definedName>
    <definedName name="wer_9">Plan1</definedName>
    <definedName name="wert0">#REF!</definedName>
    <definedName name="wew" localSheetId="1">#REF!</definedName>
    <definedName name="wew" localSheetId="0">#REF!</definedName>
    <definedName name="wew">#REF!</definedName>
    <definedName name="wew_38" localSheetId="1">#REF!</definedName>
    <definedName name="wew_38" localSheetId="0">#REF!</definedName>
    <definedName name="wew_38">#REF!</definedName>
    <definedName name="WEWRWR" localSheetId="4">'ADM-Resumo'!WEWRWR</definedName>
    <definedName name="WEWRWR" localSheetId="8">'ADM-Variavel'!WEWRWR</definedName>
    <definedName name="WEWRWR" localSheetId="7">'ADM-Variavel$'!WEWRWR</definedName>
    <definedName name="WEWRWR" localSheetId="6">'ADM-Vinculada'!WEWRWR</definedName>
    <definedName name="WEWRWR" localSheetId="11">'CANTEIRO CONTEINER'!WEWRWR</definedName>
    <definedName name="WEWRWR" localSheetId="9">'MANUTENÇÃO DO CANTEIRO E ACAMP.'!WEWRWR</definedName>
    <definedName name="WEWRWR" localSheetId="1">#REF!</definedName>
    <definedName name="WEWRWR" localSheetId="10">'RELAÇÃO MÃO DE OBRA ORDINÁRIA'!WEWRWR</definedName>
    <definedName name="WEWRWR" localSheetId="0">#REF!</definedName>
    <definedName name="WEWRWR">#N/A</definedName>
    <definedName name="WEWRWR_1" localSheetId="1">#REF!</definedName>
    <definedName name="WEWRWR_1" localSheetId="0">#REF!</definedName>
    <definedName name="WEWRWR_1">#REF!</definedName>
    <definedName name="WEWRWR_10" localSheetId="1">#REF!</definedName>
    <definedName name="WEWRWR_10" localSheetId="0">#REF!</definedName>
    <definedName name="WEWRWR_10">#REF!</definedName>
    <definedName name="WEWRWR_12" localSheetId="1">#REF!</definedName>
    <definedName name="WEWRWR_12" localSheetId="0">#REF!</definedName>
    <definedName name="WEWRWR_12">#REF!</definedName>
    <definedName name="WEWRWR_13" localSheetId="1">#REF!</definedName>
    <definedName name="WEWRWR_13" localSheetId="0">#REF!</definedName>
    <definedName name="WEWRWR_13">#REF!</definedName>
    <definedName name="WEWRWR_14">#N/A</definedName>
    <definedName name="WEWRWR_19" localSheetId="1">#REF!</definedName>
    <definedName name="WEWRWR_19" localSheetId="0">#REF!</definedName>
    <definedName name="WEWRWR_19">#REF!</definedName>
    <definedName name="WEWRWR_2" localSheetId="1">#REF!</definedName>
    <definedName name="WEWRWR_2" localSheetId="0">#REF!</definedName>
    <definedName name="WEWRWR_2">#REF!</definedName>
    <definedName name="WEWRWR_21" localSheetId="1">#REF!</definedName>
    <definedName name="WEWRWR_21" localSheetId="0">#REF!</definedName>
    <definedName name="WEWRWR_21">#REF!</definedName>
    <definedName name="WEWRWR_22">#N/A</definedName>
    <definedName name="WEWRWR_23" localSheetId="1">#REF!</definedName>
    <definedName name="WEWRWR_23" localSheetId="0">#REF!</definedName>
    <definedName name="WEWRWR_23">#REF!</definedName>
    <definedName name="WEWRWR_24" localSheetId="1">#REF!</definedName>
    <definedName name="WEWRWR_24" localSheetId="0">#REF!</definedName>
    <definedName name="WEWRWR_24">#REF!</definedName>
    <definedName name="WEWRWR_25">#N/A</definedName>
    <definedName name="WEWRWR_26" localSheetId="1">#REF!</definedName>
    <definedName name="WEWRWR_26" localSheetId="0">#REF!</definedName>
    <definedName name="WEWRWR_26">#REF!</definedName>
    <definedName name="WEWRWR_27" localSheetId="1">#REF!</definedName>
    <definedName name="WEWRWR_27" localSheetId="0">#REF!</definedName>
    <definedName name="WEWRWR_27">#REF!</definedName>
    <definedName name="WEWRWR_28">#N/A</definedName>
    <definedName name="WEWRWR_29" localSheetId="1">#REF!</definedName>
    <definedName name="WEWRWR_29" localSheetId="0">#REF!</definedName>
    <definedName name="WEWRWR_29">#REF!</definedName>
    <definedName name="WEWRWR_3">#N/A</definedName>
    <definedName name="WEWRWR_30" localSheetId="1">#REF!</definedName>
    <definedName name="WEWRWR_30" localSheetId="0">#REF!</definedName>
    <definedName name="WEWRWR_30">#REF!</definedName>
    <definedName name="WEWRWR_31" localSheetId="1">#REF!</definedName>
    <definedName name="WEWRWR_31" localSheetId="0">#REF!</definedName>
    <definedName name="WEWRWR_31">#REF!</definedName>
    <definedName name="WEWRWR_32">#N/A</definedName>
    <definedName name="WEWRWR_33" localSheetId="1">#REF!</definedName>
    <definedName name="WEWRWR_33" localSheetId="0">#REF!</definedName>
    <definedName name="WEWRWR_33">#REF!</definedName>
    <definedName name="WEWRWR_34" localSheetId="1">#REF!</definedName>
    <definedName name="WEWRWR_34" localSheetId="0">#REF!</definedName>
    <definedName name="WEWRWR_34">#REF!</definedName>
    <definedName name="WEWRWR_35" localSheetId="1">#REF!</definedName>
    <definedName name="WEWRWR_35" localSheetId="0">#REF!</definedName>
    <definedName name="WEWRWR_35">#REF!</definedName>
    <definedName name="WEWRWR_36" localSheetId="1">#REF!</definedName>
    <definedName name="WEWRWR_36" localSheetId="0">#REF!</definedName>
    <definedName name="WEWRWR_36">#REF!</definedName>
    <definedName name="WEWRWR_37" localSheetId="1">#REF!</definedName>
    <definedName name="WEWRWR_37" localSheetId="0">#REF!</definedName>
    <definedName name="WEWRWR_37">#REF!</definedName>
    <definedName name="WEWRWR_38" localSheetId="1">#REF!</definedName>
    <definedName name="WEWRWR_38" localSheetId="0">#REF!</definedName>
    <definedName name="WEWRWR_38">#REF!</definedName>
    <definedName name="WEWRWR_39" localSheetId="1">#REF!</definedName>
    <definedName name="WEWRWR_39" localSheetId="0">#REF!</definedName>
    <definedName name="WEWRWR_39">#REF!</definedName>
    <definedName name="WEWRWR_4" localSheetId="1">#REF!</definedName>
    <definedName name="WEWRWR_4" localSheetId="0">#REF!</definedName>
    <definedName name="WEWRWR_4">#REF!</definedName>
    <definedName name="WEWRWR_40" localSheetId="1">#REF!</definedName>
    <definedName name="WEWRWR_40" localSheetId="0">#REF!</definedName>
    <definedName name="WEWRWR_40">#REF!</definedName>
    <definedName name="WEWRWR_41" localSheetId="1">#REF!</definedName>
    <definedName name="WEWRWR_41" localSheetId="0">#REF!</definedName>
    <definedName name="WEWRWR_41">#REF!</definedName>
    <definedName name="WEWRWR_42" localSheetId="1">#REF!</definedName>
    <definedName name="WEWRWR_42" localSheetId="0">#REF!</definedName>
    <definedName name="WEWRWR_42">#REF!</definedName>
    <definedName name="WEWRWR_43" localSheetId="1">#REF!</definedName>
    <definedName name="WEWRWR_43" localSheetId="0">#REF!</definedName>
    <definedName name="WEWRWR_43">#REF!</definedName>
    <definedName name="WEWRWR_44" localSheetId="1">#REF!</definedName>
    <definedName name="WEWRWR_44" localSheetId="0">#REF!</definedName>
    <definedName name="WEWRWR_44">#REF!</definedName>
    <definedName name="WEWRWR_45" localSheetId="1">#REF!</definedName>
    <definedName name="WEWRWR_45" localSheetId="0">#REF!</definedName>
    <definedName name="WEWRWR_45">#REF!</definedName>
    <definedName name="WEWRWR_46" localSheetId="1">#REF!</definedName>
    <definedName name="WEWRWR_46" localSheetId="0">#REF!</definedName>
    <definedName name="WEWRWR_46">#REF!</definedName>
    <definedName name="WEWRWR_47" localSheetId="1">#REF!</definedName>
    <definedName name="WEWRWR_47" localSheetId="0">#REF!</definedName>
    <definedName name="WEWRWR_47">#REF!</definedName>
    <definedName name="WEWRWR_48" localSheetId="1">#REF!</definedName>
    <definedName name="WEWRWR_48" localSheetId="0">#REF!</definedName>
    <definedName name="WEWRWR_48">#REF!</definedName>
    <definedName name="WEWRWR_5">#N/A</definedName>
    <definedName name="WEWRWR_51" localSheetId="1">#REF!</definedName>
    <definedName name="WEWRWR_51" localSheetId="0">#REF!</definedName>
    <definedName name="WEWRWR_51">#REF!</definedName>
    <definedName name="WEWRWR_52" localSheetId="1">#REF!</definedName>
    <definedName name="WEWRWR_52" localSheetId="0">#REF!</definedName>
    <definedName name="WEWRWR_52">#REF!</definedName>
    <definedName name="WEWRWR_53" localSheetId="1">#REF!</definedName>
    <definedName name="WEWRWR_53" localSheetId="0">#REF!</definedName>
    <definedName name="WEWRWR_53">#REF!</definedName>
    <definedName name="WEWRWR_54" localSheetId="1">#REF!</definedName>
    <definedName name="WEWRWR_54" localSheetId="0">#REF!</definedName>
    <definedName name="WEWRWR_54">#REF!</definedName>
    <definedName name="WEWRWR_55" localSheetId="1">#REF!</definedName>
    <definedName name="WEWRWR_55" localSheetId="0">#REF!</definedName>
    <definedName name="WEWRWR_55">#REF!</definedName>
    <definedName name="WEWRWR_56" localSheetId="1">#REF!</definedName>
    <definedName name="WEWRWR_56" localSheetId="0">#REF!</definedName>
    <definedName name="WEWRWR_56">#REF!</definedName>
    <definedName name="WEWRWR_57" localSheetId="1">#REF!</definedName>
    <definedName name="WEWRWR_57" localSheetId="0">#REF!</definedName>
    <definedName name="WEWRWR_57">#REF!</definedName>
    <definedName name="WEWRWR_58" localSheetId="1">#REF!</definedName>
    <definedName name="WEWRWR_58" localSheetId="0">#REF!</definedName>
    <definedName name="WEWRWR_58">#REF!</definedName>
    <definedName name="WEWRWR_59" localSheetId="1">#REF!</definedName>
    <definedName name="WEWRWR_59" localSheetId="0">#REF!</definedName>
    <definedName name="WEWRWR_59">#REF!</definedName>
    <definedName name="WEWRWR_6">#N/A</definedName>
    <definedName name="WEWRWR_60" localSheetId="1">#REF!</definedName>
    <definedName name="WEWRWR_60" localSheetId="0">#REF!</definedName>
    <definedName name="WEWRWR_60">#REF!</definedName>
    <definedName name="WEWRWR_61" localSheetId="1">#REF!</definedName>
    <definedName name="WEWRWR_61" localSheetId="0">#REF!</definedName>
    <definedName name="WEWRWR_61">#REF!</definedName>
    <definedName name="WEWRWR_62" localSheetId="1">#REF!</definedName>
    <definedName name="WEWRWR_62" localSheetId="0">#REF!</definedName>
    <definedName name="WEWRWR_62">#REF!</definedName>
    <definedName name="WEWRWR_63" localSheetId="1">#REF!</definedName>
    <definedName name="WEWRWR_63" localSheetId="0">#REF!</definedName>
    <definedName name="WEWRWR_63">#REF!</definedName>
    <definedName name="WEWRWR_64" localSheetId="1">#REF!</definedName>
    <definedName name="WEWRWR_64" localSheetId="0">#REF!</definedName>
    <definedName name="WEWRWR_64">#REF!</definedName>
    <definedName name="WEWRWR_65" localSheetId="1">#REF!</definedName>
    <definedName name="WEWRWR_65" localSheetId="0">#REF!</definedName>
    <definedName name="WEWRWR_65">#REF!</definedName>
    <definedName name="WEWRWR_66" localSheetId="1">#REF!</definedName>
    <definedName name="WEWRWR_66" localSheetId="0">#REF!</definedName>
    <definedName name="WEWRWR_66">#REF!</definedName>
    <definedName name="WEWRWR_67" localSheetId="1">#REF!</definedName>
    <definedName name="WEWRWR_67" localSheetId="0">#REF!</definedName>
    <definedName name="WEWRWR_67">#REF!</definedName>
    <definedName name="WEWRWR_68" localSheetId="1">#REF!</definedName>
    <definedName name="WEWRWR_68" localSheetId="0">#REF!</definedName>
    <definedName name="WEWRWR_68">#REF!</definedName>
    <definedName name="WEWRWR_69" localSheetId="1">#REF!</definedName>
    <definedName name="WEWRWR_69" localSheetId="0">#REF!</definedName>
    <definedName name="WEWRWR_69">#REF!</definedName>
    <definedName name="WEWRWR_7" localSheetId="1">#REF!</definedName>
    <definedName name="WEWRWR_7" localSheetId="0">#REF!</definedName>
    <definedName name="WEWRWR_7">#REF!</definedName>
    <definedName name="WEWRWR_70" localSheetId="1">#REF!</definedName>
    <definedName name="WEWRWR_70" localSheetId="0">#REF!</definedName>
    <definedName name="WEWRWR_70">#REF!</definedName>
    <definedName name="WEWRWR_71" localSheetId="1">#REF!</definedName>
    <definedName name="WEWRWR_71" localSheetId="0">#REF!</definedName>
    <definedName name="WEWRWR_71">#REF!</definedName>
    <definedName name="WEWRWR_72" localSheetId="1">#REF!</definedName>
    <definedName name="WEWRWR_72" localSheetId="0">#REF!</definedName>
    <definedName name="WEWRWR_72">#REF!</definedName>
    <definedName name="WEWRWR_8" localSheetId="1">#REF!</definedName>
    <definedName name="WEWRWR_8" localSheetId="0">#REF!</definedName>
    <definedName name="WEWRWR_8">#REF!</definedName>
    <definedName name="WEWRWR_9">#N/A</definedName>
    <definedName name="whashintom" localSheetId="1">#REF!</definedName>
    <definedName name="whashintom" localSheetId="0">#REF!</definedName>
    <definedName name="whashintom">#REF!</definedName>
    <definedName name="wrn.ACABINT." localSheetId="4" hidden="1">{#N/A,#N/A,FALSE,"SS";#N/A,#N/A,FALSE,"TER1";#N/A,#N/A,FALSE,"TER2";#N/A,#N/A,FALSE,"TER3";#N/A,#N/A,FALSE,"TP1";#N/A,#N/A,FALSE,"TP2";#N/A,#N/A,FALSE,"TP3";#N/A,#N/A,FALSE,"DI1";#N/A,#N/A,FALSE,"DI2";#N/A,#N/A,FALSE,"DI3";#N/A,#N/A,FALSE,"DS1";#N/A,#N/A,FALSE,"DS2";#N/A,#N/A,FALSE,"CM"}</definedName>
    <definedName name="wrn.ACABINT." localSheetId="8" hidden="1">{#N/A,#N/A,FALSE,"SS";#N/A,#N/A,FALSE,"TER1";#N/A,#N/A,FALSE,"TER2";#N/A,#N/A,FALSE,"TER3";#N/A,#N/A,FALSE,"TP1";#N/A,#N/A,FALSE,"TP2";#N/A,#N/A,FALSE,"TP3";#N/A,#N/A,FALSE,"DI1";#N/A,#N/A,FALSE,"DI2";#N/A,#N/A,FALSE,"DI3";#N/A,#N/A,FALSE,"DS1";#N/A,#N/A,FALSE,"DS2";#N/A,#N/A,FALSE,"CM"}</definedName>
    <definedName name="wrn.ACABINT." localSheetId="7" hidden="1">{#N/A,#N/A,FALSE,"SS";#N/A,#N/A,FALSE,"TER1";#N/A,#N/A,FALSE,"TER2";#N/A,#N/A,FALSE,"TER3";#N/A,#N/A,FALSE,"TP1";#N/A,#N/A,FALSE,"TP2";#N/A,#N/A,FALSE,"TP3";#N/A,#N/A,FALSE,"DI1";#N/A,#N/A,FALSE,"DI2";#N/A,#N/A,FALSE,"DI3";#N/A,#N/A,FALSE,"DS1";#N/A,#N/A,FALSE,"DS2";#N/A,#N/A,FALSE,"CM"}</definedName>
    <definedName name="wrn.ACABINT." localSheetId="6" hidden="1">{#N/A,#N/A,FALSE,"SS";#N/A,#N/A,FALSE,"TER1";#N/A,#N/A,FALSE,"TER2";#N/A,#N/A,FALSE,"TER3";#N/A,#N/A,FALSE,"TP1";#N/A,#N/A,FALSE,"TP2";#N/A,#N/A,FALSE,"TP3";#N/A,#N/A,FALSE,"DI1";#N/A,#N/A,FALSE,"DI2";#N/A,#N/A,FALSE,"DI3";#N/A,#N/A,FALSE,"DS1";#N/A,#N/A,FALSE,"DS2";#N/A,#N/A,FALSE,"CM"}</definedName>
    <definedName name="wrn.ACABINT." localSheetId="11" hidden="1">{#N/A,#N/A,FALSE,"SS";#N/A,#N/A,FALSE,"TER1";#N/A,#N/A,FALSE,"TER2";#N/A,#N/A,FALSE,"TER3";#N/A,#N/A,FALSE,"TP1";#N/A,#N/A,FALSE,"TP2";#N/A,#N/A,FALSE,"TP3";#N/A,#N/A,FALSE,"DI1";#N/A,#N/A,FALSE,"DI2";#N/A,#N/A,FALSE,"DI3";#N/A,#N/A,FALSE,"DS1";#N/A,#N/A,FALSE,"DS2";#N/A,#N/A,FALSE,"CM"}</definedName>
    <definedName name="wrn.ACABINT." localSheetId="9" hidden="1">{#N/A,#N/A,FALSE,"SS";#N/A,#N/A,FALSE,"TER1";#N/A,#N/A,FALSE,"TER2";#N/A,#N/A,FALSE,"TER3";#N/A,#N/A,FALSE,"TP1";#N/A,#N/A,FALSE,"TP2";#N/A,#N/A,FALSE,"TP3";#N/A,#N/A,FALSE,"DI1";#N/A,#N/A,FALSE,"DI2";#N/A,#N/A,FALSE,"DI3";#N/A,#N/A,FALSE,"DS1";#N/A,#N/A,FALSE,"DS2";#N/A,#N/A,FALSE,"CM"}</definedName>
    <definedName name="wrn.ACABINT." localSheetId="10" hidden="1">{#N/A,#N/A,FALSE,"SS";#N/A,#N/A,FALSE,"TER1";#N/A,#N/A,FALSE,"TER2";#N/A,#N/A,FALSE,"TER3";#N/A,#N/A,FALSE,"TP1";#N/A,#N/A,FALSE,"TP2";#N/A,#N/A,FALSE,"TP3";#N/A,#N/A,FALSE,"DI1";#N/A,#N/A,FALSE,"DI2";#N/A,#N/A,FALSE,"DI3";#N/A,#N/A,FALSE,"DS1";#N/A,#N/A,FALSE,"DS2";#N/A,#N/A,FALSE,"CM"}</definedName>
    <definedName name="wrn.ACABINT.">{#N/A,#N/A,FALSE,"SS";#N/A,#N/A,FALSE,"TER1";#N/A,#N/A,FALSE,"TER2";#N/A,#N/A,FALSE,"TER3";#N/A,#N/A,FALSE,"TP1";#N/A,#N/A,FALSE,"TP2";#N/A,#N/A,FALSE,"TP3";#N/A,#N/A,FALSE,"DI1";#N/A,#N/A,FALSE,"DI2";#N/A,#N/A,FALSE,"DI3";#N/A,#N/A,FALSE,"DS1";#N/A,#N/A,FALSE,"DS2";#N/A,#N/A,FALSE,"CM"}</definedName>
    <definedName name="wrn.ACABINT._.TOT." localSheetId="4" hidden="1">{#N/A,#N/A,FALSE,"SS 1";#N/A,#N/A,FALSE,"TER 1 (A)";#N/A,#N/A,FALSE,"SS 2";#N/A,#N/A,FALSE,"TER 1 (B)";#N/A,#N/A,FALSE,"TER 1 (C)";#N/A,#N/A,FALSE,"TER 1 (D)";#N/A,#N/A,FALSE,"TER 1 (E)";#N/A,#N/A,FALSE,"TER 2 "}</definedName>
    <definedName name="wrn.ACABINT._.TOT." localSheetId="8" hidden="1">{#N/A,#N/A,FALSE,"SS 1";#N/A,#N/A,FALSE,"TER 1 (A)";#N/A,#N/A,FALSE,"SS 2";#N/A,#N/A,FALSE,"TER 1 (B)";#N/A,#N/A,FALSE,"TER 1 (C)";#N/A,#N/A,FALSE,"TER 1 (D)";#N/A,#N/A,FALSE,"TER 1 (E)";#N/A,#N/A,FALSE,"TER 2 "}</definedName>
    <definedName name="wrn.ACABINT._.TOT." localSheetId="7" hidden="1">{#N/A,#N/A,FALSE,"SS 1";#N/A,#N/A,FALSE,"TER 1 (A)";#N/A,#N/A,FALSE,"SS 2";#N/A,#N/A,FALSE,"TER 1 (B)";#N/A,#N/A,FALSE,"TER 1 (C)";#N/A,#N/A,FALSE,"TER 1 (D)";#N/A,#N/A,FALSE,"TER 1 (E)";#N/A,#N/A,FALSE,"TER 2 "}</definedName>
    <definedName name="wrn.ACABINT._.TOT." localSheetId="6" hidden="1">{#N/A,#N/A,FALSE,"SS 1";#N/A,#N/A,FALSE,"TER 1 (A)";#N/A,#N/A,FALSE,"SS 2";#N/A,#N/A,FALSE,"TER 1 (B)";#N/A,#N/A,FALSE,"TER 1 (C)";#N/A,#N/A,FALSE,"TER 1 (D)";#N/A,#N/A,FALSE,"TER 1 (E)";#N/A,#N/A,FALSE,"TER 2 "}</definedName>
    <definedName name="wrn.ACABINT._.TOT." localSheetId="11" hidden="1">{#N/A,#N/A,FALSE,"SS 1";#N/A,#N/A,FALSE,"TER 1 (A)";#N/A,#N/A,FALSE,"SS 2";#N/A,#N/A,FALSE,"TER 1 (B)";#N/A,#N/A,FALSE,"TER 1 (C)";#N/A,#N/A,FALSE,"TER 1 (D)";#N/A,#N/A,FALSE,"TER 1 (E)";#N/A,#N/A,FALSE,"TER 2 "}</definedName>
    <definedName name="wrn.ACABINT._.TOT." localSheetId="9" hidden="1">{#N/A,#N/A,FALSE,"SS 1";#N/A,#N/A,FALSE,"TER 1 (A)";#N/A,#N/A,FALSE,"SS 2";#N/A,#N/A,FALSE,"TER 1 (B)";#N/A,#N/A,FALSE,"TER 1 (C)";#N/A,#N/A,FALSE,"TER 1 (D)";#N/A,#N/A,FALSE,"TER 1 (E)";#N/A,#N/A,FALSE,"TER 2 "}</definedName>
    <definedName name="wrn.ACABINT._.TOT." localSheetId="10" hidden="1">{#N/A,#N/A,FALSE,"SS 1";#N/A,#N/A,FALSE,"TER 1 (A)";#N/A,#N/A,FALSE,"SS 2";#N/A,#N/A,FALSE,"TER 1 (B)";#N/A,#N/A,FALSE,"TER 1 (C)";#N/A,#N/A,FALSE,"TER 1 (D)";#N/A,#N/A,FALSE,"TER 1 (E)";#N/A,#N/A,FALSE,"TER 2 "}</definedName>
    <definedName name="wrn.ACABINT._.TOT.">{#N/A,#N/A,FALSE,"SS 1";#N/A,#N/A,FALSE,"TER 1 (A)";#N/A,#N/A,FALSE,"SS 2";#N/A,#N/A,FALSE,"TER 1 (B)";#N/A,#N/A,FALSE,"TER 1 (C)";#N/A,#N/A,FALSE,"TER 1 (D)";#N/A,#N/A,FALSE,"TER 1 (E)";#N/A,#N/A,FALSE,"TER 2 "}</definedName>
    <definedName name="wrn.Cronograma." localSheetId="0">{#N/A,#N/A,FALSE,"Cronograma";#N/A,#N/A,FALSE,"Cronogr. 2"}</definedName>
    <definedName name="wrn.Cronograma.">{#N/A,#N/A,FALSE,"Cronograma";#N/A,#N/A,FALSE,"Cronogr. 2"}</definedName>
    <definedName name="wrn.FACHADA." localSheetId="4" hidden="1">{#N/A,#N/A,TRUE,"TER  EXT";#N/A,#N/A,TRUE,"TER  EXT";#N/A,#N/A,TRUE,"LAT  ESQ";#N/A,#N/A,TRUE,"FRONTAL";#N/A,#N/A,TRUE,"POST";#N/A,#N/A,TRUE,"LAT  DIR"}</definedName>
    <definedName name="wrn.FACHADA." localSheetId="8" hidden="1">{#N/A,#N/A,TRUE,"TER  EXT";#N/A,#N/A,TRUE,"TER  EXT";#N/A,#N/A,TRUE,"LAT  ESQ";#N/A,#N/A,TRUE,"FRONTAL";#N/A,#N/A,TRUE,"POST";#N/A,#N/A,TRUE,"LAT  DIR"}</definedName>
    <definedName name="wrn.FACHADA." localSheetId="7" hidden="1">{#N/A,#N/A,TRUE,"TER  EXT";#N/A,#N/A,TRUE,"TER  EXT";#N/A,#N/A,TRUE,"LAT  ESQ";#N/A,#N/A,TRUE,"FRONTAL";#N/A,#N/A,TRUE,"POST";#N/A,#N/A,TRUE,"LAT  DIR"}</definedName>
    <definedName name="wrn.FACHADA." localSheetId="6" hidden="1">{#N/A,#N/A,TRUE,"TER  EXT";#N/A,#N/A,TRUE,"TER  EXT";#N/A,#N/A,TRUE,"LAT  ESQ";#N/A,#N/A,TRUE,"FRONTAL";#N/A,#N/A,TRUE,"POST";#N/A,#N/A,TRUE,"LAT  DIR"}</definedName>
    <definedName name="wrn.FACHADA." localSheetId="11" hidden="1">{#N/A,#N/A,TRUE,"TER  EXT";#N/A,#N/A,TRUE,"TER  EXT";#N/A,#N/A,TRUE,"LAT  ESQ";#N/A,#N/A,TRUE,"FRONTAL";#N/A,#N/A,TRUE,"POST";#N/A,#N/A,TRUE,"LAT  DIR"}</definedName>
    <definedName name="wrn.FACHADA." localSheetId="9" hidden="1">{#N/A,#N/A,TRUE,"TER  EXT";#N/A,#N/A,TRUE,"TER  EXT";#N/A,#N/A,TRUE,"LAT  ESQ";#N/A,#N/A,TRUE,"FRONTAL";#N/A,#N/A,TRUE,"POST";#N/A,#N/A,TRUE,"LAT  DIR"}</definedName>
    <definedName name="wrn.FACHADA." localSheetId="10" hidden="1">{#N/A,#N/A,TRUE,"TER  EXT";#N/A,#N/A,TRUE,"TER  EXT";#N/A,#N/A,TRUE,"LAT  ESQ";#N/A,#N/A,TRUE,"FRONTAL";#N/A,#N/A,TRUE,"POST";#N/A,#N/A,TRUE,"LAT  DIR"}</definedName>
    <definedName name="wrn.FACHADA.">{#N/A,#N/A,TRUE,"TER  EXT";#N/A,#N/A,TRUE,"TER  EXT";#N/A,#N/A,TRUE,"LAT  ESQ";#N/A,#N/A,TRUE,"FRONTAL";#N/A,#N/A,TRUE,"POST";#N/A,#N/A,TRUE,"LAT  DIR"}</definedName>
    <definedName name="wrn.GERAL." localSheetId="0">{#N/A,#N/A,FALSE,"ET-CAPA";#N/A,#N/A,FALSE,"ET-PAG1";#N/A,#N/A,FALSE,"ET-PAG2";#N/A,#N/A,FALSE,"ET-PAG3";#N/A,#N/A,FALSE,"ET-PAG4";#N/A,#N/A,FALSE,"ET-PAG5"}</definedName>
    <definedName name="wrn.GERAL.">{#N/A,#N/A,FALSE,"ET-CAPA";#N/A,#N/A,FALSE,"ET-PAG1";#N/A,#N/A,FALSE,"ET-PAG2";#N/A,#N/A,FALSE,"ET-PAG3";#N/A,#N/A,FALSE,"ET-PAG4";#N/A,#N/A,FALSE,"ET-PAG5"}</definedName>
    <definedName name="wrn.LEVFER." localSheetId="4" hidden="1">{#N/A,#N/A,FALSE,"LEVFER V2 P";#N/A,#N/A,FALSE,"LEVFER V2 P10%"}</definedName>
    <definedName name="wrn.LEVFER." localSheetId="8" hidden="1">{#N/A,#N/A,FALSE,"LEVFER V2 P";#N/A,#N/A,FALSE,"LEVFER V2 P10%"}</definedName>
    <definedName name="wrn.LEVFER." localSheetId="7" hidden="1">{#N/A,#N/A,FALSE,"LEVFER V2 P";#N/A,#N/A,FALSE,"LEVFER V2 P10%"}</definedName>
    <definedName name="wrn.LEVFER." localSheetId="6" hidden="1">{#N/A,#N/A,FALSE,"LEVFER V2 P";#N/A,#N/A,FALSE,"LEVFER V2 P10%"}</definedName>
    <definedName name="wrn.LEVFER." localSheetId="11" hidden="1">{#N/A,#N/A,FALSE,"LEVFER V2 P";#N/A,#N/A,FALSE,"LEVFER V2 P10%"}</definedName>
    <definedName name="wrn.LEVFER." localSheetId="9" hidden="1">{#N/A,#N/A,FALSE,"LEVFER V2 P";#N/A,#N/A,FALSE,"LEVFER V2 P10%"}</definedName>
    <definedName name="wrn.LEVFER." localSheetId="10" hidden="1">{#N/A,#N/A,FALSE,"LEVFER V2 P";#N/A,#N/A,FALSE,"LEVFER V2 P10%"}</definedName>
    <definedName name="wrn.LEVFER.">{#N/A,#N/A,FALSE,"LEVFER V2 P";#N/A,#N/A,FALSE,"LEVFER V2 P10%"}</definedName>
    <definedName name="wrn.mo2." localSheetId="4" hidden="1">{#N/A,#N/A,FALSE,"MO (2)"}</definedName>
    <definedName name="wrn.mo2." localSheetId="8" hidden="1">{#N/A,#N/A,FALSE,"MO (2)"}</definedName>
    <definedName name="wrn.mo2." localSheetId="7" hidden="1">{#N/A,#N/A,FALSE,"MO (2)"}</definedName>
    <definedName name="wrn.mo2." localSheetId="6" hidden="1">{#N/A,#N/A,FALSE,"MO (2)"}</definedName>
    <definedName name="wrn.mo2." localSheetId="11" hidden="1">{#N/A,#N/A,FALSE,"MO (2)"}</definedName>
    <definedName name="wrn.mo2." localSheetId="9" hidden="1">{#N/A,#N/A,FALSE,"MO (2)"}</definedName>
    <definedName name="wrn.mo2." localSheetId="1">{#N/A,#N/A,FALSE,"MO (2)"}</definedName>
    <definedName name="wrn.mo2." localSheetId="10" hidden="1">{#N/A,#N/A,FALSE,"MO (2)"}</definedName>
    <definedName name="wrn.mo2." localSheetId="0">{#N/A,#N/A,FALSE,"MO (2)"}</definedName>
    <definedName name="wrn.mo2.">{#N/A,#N/A,FALSE,"MO (2)"}</definedName>
    <definedName name="wrn.Orçamento.">{#N/A,#N/A,FALSE,"Planilha";#N/A,#N/A,FALSE,"Resumo";#N/A,#N/A,FALSE,"Fisico";#N/A,#N/A,FALSE,"Financeiro";#N/A,#N/A,FALSE,"Financeiro"}</definedName>
    <definedName name="wrn.PENDENCIAS." localSheetId="1">{#N/A,#N/A,FALSE,"GERAL";#N/A,#N/A,FALSE,"012-96";#N/A,#N/A,FALSE,"018-96";#N/A,#N/A,FALSE,"027-96";#N/A,#N/A,FALSE,"059-96";#N/A,#N/A,FALSE,"076-96";#N/A,#N/A,FALSE,"019-97";#N/A,#N/A,FALSE,"021-97";#N/A,#N/A,FALSE,"022-97";#N/A,#N/A,FALSE,"028-97"}</definedName>
    <definedName name="wrn.PENDENCIAS." localSheetId="0">{#N/A,#N/A,FALSE,"GERAL";#N/A,#N/A,FALSE,"012-96";#N/A,#N/A,FALSE,"018-96";#N/A,#N/A,FALSE,"027-96";#N/A,#N/A,FALSE,"059-96";#N/A,#N/A,FALSE,"076-96";#N/A,#N/A,FALSE,"019-97";#N/A,#N/A,FALSE,"021-97";#N/A,#N/A,FALSE,"022-97";#N/A,#N/A,FALSE,"028-97"}</definedName>
    <definedName name="wrn.PENDENCIAS.">{#N/A,#N/A,FALSE,"GERAL";#N/A,#N/A,FALSE,"012-96";#N/A,#N/A,FALSE,"018-96";#N/A,#N/A,FALSE,"027-96";#N/A,#N/A,FALSE,"059-96";#N/A,#N/A,FALSE,"076-96";#N/A,#N/A,FALSE,"019-97";#N/A,#N/A,FALSE,"021-97";#N/A,#N/A,FALSE,"022-97";#N/A,#N/A,FALSE,"028-97"}</definedName>
    <definedName name="wrn.RELAT_EAP." localSheetId="1">{#N/A,#N/A,FALSE,"EAP";#N/A,#N/A,FALSE,"CURVA AV.FÍSICO";#N/A,#N/A,FALSE,"CURVA AV.FINANC."}</definedName>
    <definedName name="wrn.RELAT_EAP." localSheetId="0">{#N/A,#N/A,FALSE,"EAP";#N/A,#N/A,FALSE,"CURVA AV.FÍSICO";#N/A,#N/A,FALSE,"CURVA AV.FINANC."}</definedName>
    <definedName name="wrn.RELAT_EAP.">{#N/A,#N/A,FALSE,"EAP";#N/A,#N/A,FALSE,"CURVA AV.FÍSICO";#N/A,#N/A,FALSE,"CURVA AV.FINANC."}</definedName>
    <definedName name="wrn.relext." localSheetId="4" hidden="1">{#N/A,#N/A,TRUE,"Plan1"}</definedName>
    <definedName name="wrn.relext." localSheetId="8" hidden="1">{#N/A,#N/A,TRUE,"Plan1"}</definedName>
    <definedName name="wrn.relext." localSheetId="7" hidden="1">{#N/A,#N/A,TRUE,"Plan1"}</definedName>
    <definedName name="wrn.relext." localSheetId="6" hidden="1">{#N/A,#N/A,TRUE,"Plan1"}</definedName>
    <definedName name="wrn.relext." localSheetId="11" hidden="1">{#N/A,#N/A,TRUE,"Plan1"}</definedName>
    <definedName name="wrn.relext." localSheetId="9" hidden="1">{#N/A,#N/A,TRUE,"Plan1"}</definedName>
    <definedName name="wrn.relext." localSheetId="1">{#N/A,#N/A,TRUE,"Plan1"}</definedName>
    <definedName name="wrn.relext." localSheetId="10" hidden="1">{#N/A,#N/A,TRUE,"Plan1"}</definedName>
    <definedName name="wrn.relext." localSheetId="0">{#N/A,#N/A,TRUE,"Plan1"}</definedName>
    <definedName name="wrn.relext.">{#N/A,#N/A,TRUE,"Plan1"}</definedName>
    <definedName name="wrn.SBBE." localSheetId="4" hidden="1">{#N/A,#N/A,FALSE,"Plan1"}</definedName>
    <definedName name="wrn.SBBE." localSheetId="8" hidden="1">{#N/A,#N/A,FALSE,"Plan1"}</definedName>
    <definedName name="wrn.SBBE." localSheetId="7" hidden="1">{#N/A,#N/A,FALSE,"Plan1"}</definedName>
    <definedName name="wrn.SBBE." localSheetId="6" hidden="1">{#N/A,#N/A,FALSE,"Plan1"}</definedName>
    <definedName name="wrn.SBBE." localSheetId="11" hidden="1">{#N/A,#N/A,FALSE,"Plan1"}</definedName>
    <definedName name="wrn.SBBE." localSheetId="9" hidden="1">{#N/A,#N/A,FALSE,"Plan1"}</definedName>
    <definedName name="wrn.SBBE." localSheetId="1">{#N/A,#N/A,FALSE,"Plan1"}</definedName>
    <definedName name="wrn.SBBE." localSheetId="10" hidden="1">{#N/A,#N/A,FALSE,"Plan1"}</definedName>
    <definedName name="wrn.SBBE." localSheetId="0">{#N/A,#N/A,FALSE,"Plan1"}</definedName>
    <definedName name="wrn.SBBE.">{#N/A,#N/A,FALSE,"Plan1"}</definedName>
    <definedName name="wrn.SERV._.PAVTO." localSheetId="4" hidden="1">{#N/A,#N/A,FALSE,"SS 1";#N/A,#N/A,FALSE,"SS 2";#N/A,#N/A,FALSE,"TER 1 (1)";#N/A,#N/A,FALSE,"TER 1 (2)";#N/A,#N/A,FALSE,"TER 2 ";#N/A,#N/A,FALSE,"TP  (1)";#N/A,#N/A,FALSE,"TP  (2)";#N/A,#N/A,FALSE,"CM BAR"}</definedName>
    <definedName name="wrn.SERV._.PAVTO." localSheetId="8" hidden="1">{#N/A,#N/A,FALSE,"SS 1";#N/A,#N/A,FALSE,"SS 2";#N/A,#N/A,FALSE,"TER 1 (1)";#N/A,#N/A,FALSE,"TER 1 (2)";#N/A,#N/A,FALSE,"TER 2 ";#N/A,#N/A,FALSE,"TP  (1)";#N/A,#N/A,FALSE,"TP  (2)";#N/A,#N/A,FALSE,"CM BAR"}</definedName>
    <definedName name="wrn.SERV._.PAVTO." localSheetId="7" hidden="1">{#N/A,#N/A,FALSE,"SS 1";#N/A,#N/A,FALSE,"SS 2";#N/A,#N/A,FALSE,"TER 1 (1)";#N/A,#N/A,FALSE,"TER 1 (2)";#N/A,#N/A,FALSE,"TER 2 ";#N/A,#N/A,FALSE,"TP  (1)";#N/A,#N/A,FALSE,"TP  (2)";#N/A,#N/A,FALSE,"CM BAR"}</definedName>
    <definedName name="wrn.SERV._.PAVTO." localSheetId="6" hidden="1">{#N/A,#N/A,FALSE,"SS 1";#N/A,#N/A,FALSE,"SS 2";#N/A,#N/A,FALSE,"TER 1 (1)";#N/A,#N/A,FALSE,"TER 1 (2)";#N/A,#N/A,FALSE,"TER 2 ";#N/A,#N/A,FALSE,"TP  (1)";#N/A,#N/A,FALSE,"TP  (2)";#N/A,#N/A,FALSE,"CM BAR"}</definedName>
    <definedName name="wrn.SERV._.PAVTO." localSheetId="11" hidden="1">{#N/A,#N/A,FALSE,"SS 1";#N/A,#N/A,FALSE,"SS 2";#N/A,#N/A,FALSE,"TER 1 (1)";#N/A,#N/A,FALSE,"TER 1 (2)";#N/A,#N/A,FALSE,"TER 2 ";#N/A,#N/A,FALSE,"TP  (1)";#N/A,#N/A,FALSE,"TP  (2)";#N/A,#N/A,FALSE,"CM BAR"}</definedName>
    <definedName name="wrn.SERV._.PAVTO." localSheetId="9" hidden="1">{#N/A,#N/A,FALSE,"SS 1";#N/A,#N/A,FALSE,"SS 2";#N/A,#N/A,FALSE,"TER 1 (1)";#N/A,#N/A,FALSE,"TER 1 (2)";#N/A,#N/A,FALSE,"TER 2 ";#N/A,#N/A,FALSE,"TP  (1)";#N/A,#N/A,FALSE,"TP  (2)";#N/A,#N/A,FALSE,"CM BAR"}</definedName>
    <definedName name="wrn.SERV._.PAVTO." localSheetId="10" hidden="1">{#N/A,#N/A,FALSE,"SS 1";#N/A,#N/A,FALSE,"SS 2";#N/A,#N/A,FALSE,"TER 1 (1)";#N/A,#N/A,FALSE,"TER 1 (2)";#N/A,#N/A,FALSE,"TER 2 ";#N/A,#N/A,FALSE,"TP  (1)";#N/A,#N/A,FALSE,"TP  (2)";#N/A,#N/A,FALSE,"CM BAR"}</definedName>
    <definedName name="wrn.SERV._.PAVTO.">{#N/A,#N/A,FALSE,"SS 1";#N/A,#N/A,FALSE,"SS 2";#N/A,#N/A,FALSE,"TER 1 (1)";#N/A,#N/A,FALSE,"TER 1 (2)";#N/A,#N/A,FALSE,"TER 2 ";#N/A,#N/A,FALSE,"TP  (1)";#N/A,#N/A,FALSE,"TP  (2)";#N/A,#N/A,FALSE,"CM BAR"}</definedName>
    <definedName name="wrn.SOCIEDAD.">{#N/A,#N/A,FALSE,"SYSOC";#N/A,#N/A,FALSE,"RESU-GESTION";#N/A,#N/A,FALSE,"EVOL-MNA";#N/A,#N/A,FALSE,"VTAS-ANALI";#N/A,#N/A,FALSE,"ANALI-GSFIJOS";#N/A,#N/A,FALSE,"DETA-RUBROS";#N/A,#N/A,FALSE,"ANALI-CNF";#N/A,#N/A,FALSE,"BILAN";#N/A,#N/A,FALSE,"TAB_FIN";#N/A,#N/A,FALSE,"IND_ECO"}</definedName>
    <definedName name="wrn.Tipo." localSheetId="4" hidden="1">{#N/A,#N/A,TRUE,"Serviços"}</definedName>
    <definedName name="wrn.Tipo." localSheetId="8" hidden="1">{#N/A,#N/A,TRUE,"Serviços"}</definedName>
    <definedName name="wrn.Tipo." localSheetId="7" hidden="1">{#N/A,#N/A,TRUE,"Serviços"}</definedName>
    <definedName name="wrn.Tipo." localSheetId="6" hidden="1">{#N/A,#N/A,TRUE,"Serviços"}</definedName>
    <definedName name="wrn.Tipo." localSheetId="11" hidden="1">{#N/A,#N/A,TRUE,"Serviços"}</definedName>
    <definedName name="wrn.Tipo." localSheetId="9" hidden="1">{#N/A,#N/A,TRUE,"Serviços"}</definedName>
    <definedName name="wrn.Tipo." localSheetId="1">{#N/A,#N/A,TRUE,"Serviços"}</definedName>
    <definedName name="wrn.Tipo." localSheetId="10" hidden="1">{#N/A,#N/A,TRUE,"Serviços"}</definedName>
    <definedName name="wrn.Tipo." localSheetId="0">{#N/A,#N/A,TRUE,"Serviços"}</definedName>
    <definedName name="wrn.Tipo.">{#N/A,#N/A,TRUE,"Serviços"}</definedName>
    <definedName name="wrn.Tipo.." localSheetId="1">{#N/A,#N/A,TRUE,"Serviços"}</definedName>
    <definedName name="wrn.Tipo.." localSheetId="0">{#N/A,#N/A,TRUE,"Serviços"}</definedName>
    <definedName name="wrn.Tipo..">{#N/A,#N/A,TRUE,"Serviços"}</definedName>
    <definedName name="wrn_tudo_">{#N/A,#N/A,FALSE,"QUADRO 10";#N/A,#N/A,FALSE,"QUADRO 11";#N/A,#N/A,FALSE,"QUADRO 12";#N/A,#N/A,FALSE,"QUADRO 13";#N/A,#N/A,FALSE,"QUADRO 14";#N/A,#N/A,FALSE,"QUADRO 16";#N/A,#N/A,FALSE,"QUADRO 17";#N/A,#N/A,FALSE,"QUADRO 18";#N/A,#N/A,FALSE,"QUADRO 19";#N/A,#N/A,FALSE,"QUADRO 20";#N/A,#N/A,FALSE,"QUADRO 21";#N/A,#N/A,FALSE,"QUADRO 19A";#N/A,#N/A,FALSE,"QUADRO 19B";#N/A,#N/A,FALSE,"DEMONS.DESPESAS";#N/A,#N/A,FALSE,"ENCARGOS 79,12 %";#N/A,#N/A,FALSE,"ENCARGOS 15,0%"}</definedName>
    <definedName name="wwwwwwwwwwww">#REF!</definedName>
    <definedName name="x">#REF!</definedName>
    <definedName name="x_10">#N/A</definedName>
    <definedName name="x_11">#N/A</definedName>
    <definedName name="x_12">#N/A</definedName>
    <definedName name="x_13">#N/A</definedName>
    <definedName name="x_14">#N/A</definedName>
    <definedName name="x_15">#N/A</definedName>
    <definedName name="x_16">#N/A</definedName>
    <definedName name="x_17">#N/A</definedName>
    <definedName name="x_18">#N/A</definedName>
    <definedName name="x_25">[28]Equipamentos!#REF!</definedName>
    <definedName name="x_26">[29]Equipamentos!#REF!</definedName>
    <definedName name="x_27">[27]Equipamentos!#REF!</definedName>
    <definedName name="x_29">[30]Equipamentos!#REF!</definedName>
    <definedName name="x_30">[29]Equipamentos!#REF!</definedName>
    <definedName name="x_31">[30]Equipamentos!#REF!</definedName>
    <definedName name="x_6">#N/A</definedName>
    <definedName name="x_68">[29]Equipamentos!#REF!</definedName>
    <definedName name="x_69">[29]Equipamentos!#REF!</definedName>
    <definedName name="x_7">#N/A</definedName>
    <definedName name="x_8">#N/A</definedName>
    <definedName name="x_9">#N/A</definedName>
    <definedName name="xc32dd">#N/A</definedName>
    <definedName name="xsd">#N/A</definedName>
    <definedName name="xx" localSheetId="4">'ADM-Resumo'!xx</definedName>
    <definedName name="xx" localSheetId="8">'ADM-Variavel'!xx</definedName>
    <definedName name="xx" localSheetId="7">'ADM-Variavel$'!xx</definedName>
    <definedName name="xx" localSheetId="6">'ADM-Vinculada'!xx</definedName>
    <definedName name="xx" localSheetId="11">'CANTEIRO CONTEINER'!xx</definedName>
    <definedName name="xx" localSheetId="9">'MANUTENÇÃO DO CANTEIRO E ACAMP.'!xx</definedName>
    <definedName name="XX" localSheetId="1">{"'EI 060 02'!$A$1:$K$59"}</definedName>
    <definedName name="xx" localSheetId="10">'RELAÇÃO MÃO DE OBRA ORDINÁRIA'!xx</definedName>
    <definedName name="XX" localSheetId="0">{"'EI 060 02'!$A$1:$K$59"}</definedName>
    <definedName name="XX">{"'EI 060 02'!$A$1:$K$59"}</definedName>
    <definedName name="XX_2">NA()</definedName>
    <definedName name="xx_38" localSheetId="1">#REF!</definedName>
    <definedName name="xx_38" localSheetId="0">#REF!</definedName>
    <definedName name="xx_38">#REF!</definedName>
    <definedName name="xxc">#N/A</definedName>
    <definedName name="xxd">#N/A</definedName>
    <definedName name="XXX" localSheetId="4">'ADM-Resumo'!XXX</definedName>
    <definedName name="XXX" localSheetId="8">'ADM-Variavel'!XXX</definedName>
    <definedName name="XXX" localSheetId="7">'ADM-Variavel$'!XXX</definedName>
    <definedName name="XXX" localSheetId="6">'ADM-Vinculada'!XXX</definedName>
    <definedName name="XXX" localSheetId="11">'CANTEIRO CONTEINER'!XXX</definedName>
    <definedName name="XXX" localSheetId="9">'MANUTENÇÃO DO CANTEIRO E ACAMP.'!XXX</definedName>
    <definedName name="XXX" localSheetId="1">#REF!</definedName>
    <definedName name="XXX" localSheetId="10">'RELAÇÃO MÃO DE OBRA ORDINÁRIA'!XXX</definedName>
    <definedName name="XXX" localSheetId="0">#REF!</definedName>
    <definedName name="XXX">#N/A</definedName>
    <definedName name="XXX_1" localSheetId="1">#REF!</definedName>
    <definedName name="XXX_1" localSheetId="0">#REF!</definedName>
    <definedName name="XXX_1">#REF!</definedName>
    <definedName name="XXX_10" localSheetId="1">#REF!</definedName>
    <definedName name="XXX_10" localSheetId="0">#REF!</definedName>
    <definedName name="XXX_10">#REF!</definedName>
    <definedName name="XXX_12" localSheetId="1">#REF!</definedName>
    <definedName name="XXX_12" localSheetId="0">#REF!</definedName>
    <definedName name="XXX_12">#REF!</definedName>
    <definedName name="XXX_13" localSheetId="1">#REF!</definedName>
    <definedName name="XXX_13" localSheetId="0">#REF!</definedName>
    <definedName name="XXX_13">#REF!</definedName>
    <definedName name="XXX_14">#N/A</definedName>
    <definedName name="XXX_19" localSheetId="1">#REF!</definedName>
    <definedName name="XXX_19" localSheetId="0">#REF!</definedName>
    <definedName name="XXX_19">#REF!</definedName>
    <definedName name="XXX_2" localSheetId="1">#REF!</definedName>
    <definedName name="XXX_2" localSheetId="0">#REF!</definedName>
    <definedName name="XXX_2">#REF!</definedName>
    <definedName name="XXX_21" localSheetId="1">#REF!</definedName>
    <definedName name="XXX_21" localSheetId="0">#REF!</definedName>
    <definedName name="XXX_21">#REF!</definedName>
    <definedName name="XXX_22">#N/A</definedName>
    <definedName name="XXX_23" localSheetId="1">#REF!</definedName>
    <definedName name="XXX_23" localSheetId="0">#REF!</definedName>
    <definedName name="XXX_23">#REF!</definedName>
    <definedName name="XXX_24" localSheetId="1">#REF!</definedName>
    <definedName name="XXX_24" localSheetId="0">#REF!</definedName>
    <definedName name="XXX_24">#REF!</definedName>
    <definedName name="XXX_25">#N/A</definedName>
    <definedName name="XXX_26" localSheetId="1">#REF!</definedName>
    <definedName name="XXX_26" localSheetId="0">#REF!</definedName>
    <definedName name="XXX_26">#REF!</definedName>
    <definedName name="XXX_27" localSheetId="1">#REF!</definedName>
    <definedName name="XXX_27" localSheetId="0">#REF!</definedName>
    <definedName name="XXX_27">#REF!</definedName>
    <definedName name="XXX_28">#N/A</definedName>
    <definedName name="XXX_29" localSheetId="1">#REF!</definedName>
    <definedName name="XXX_29" localSheetId="0">#REF!</definedName>
    <definedName name="XXX_29">#REF!</definedName>
    <definedName name="XXX_3">#N/A</definedName>
    <definedName name="XXX_30" localSheetId="1">#REF!</definedName>
    <definedName name="XXX_30" localSheetId="0">#REF!</definedName>
    <definedName name="XXX_30">#REF!</definedName>
    <definedName name="XXX_31" localSheetId="1">#REF!</definedName>
    <definedName name="XXX_31" localSheetId="0">#REF!</definedName>
    <definedName name="XXX_31">#REF!</definedName>
    <definedName name="XXX_32">#N/A</definedName>
    <definedName name="XXX_33" localSheetId="1">#REF!</definedName>
    <definedName name="XXX_33" localSheetId="0">#REF!</definedName>
    <definedName name="XXX_33">#REF!</definedName>
    <definedName name="XXX_34" localSheetId="1">#REF!</definedName>
    <definedName name="XXX_34" localSheetId="0">#REF!</definedName>
    <definedName name="XXX_34">#REF!</definedName>
    <definedName name="XXX_35" localSheetId="1">#REF!</definedName>
    <definedName name="XXX_35" localSheetId="0">#REF!</definedName>
    <definedName name="XXX_35">#REF!</definedName>
    <definedName name="XXX_36" localSheetId="1">#REF!</definedName>
    <definedName name="XXX_36" localSheetId="0">#REF!</definedName>
    <definedName name="XXX_36">#REF!</definedName>
    <definedName name="XXX_37" localSheetId="1">#REF!</definedName>
    <definedName name="XXX_37" localSheetId="0">#REF!</definedName>
    <definedName name="XXX_37">#REF!</definedName>
    <definedName name="XXX_38" localSheetId="1">#REF!</definedName>
    <definedName name="XXX_38" localSheetId="0">#REF!</definedName>
    <definedName name="XXX_38">#REF!</definedName>
    <definedName name="XXX_39" localSheetId="1">#REF!</definedName>
    <definedName name="XXX_39" localSheetId="0">#REF!</definedName>
    <definedName name="XXX_39">#REF!</definedName>
    <definedName name="XXX_4" localSheetId="1">#REF!</definedName>
    <definedName name="XXX_4" localSheetId="0">#REF!</definedName>
    <definedName name="XXX_4">#REF!</definedName>
    <definedName name="XXX_40" localSheetId="1">#REF!</definedName>
    <definedName name="XXX_40" localSheetId="0">#REF!</definedName>
    <definedName name="XXX_40">#REF!</definedName>
    <definedName name="XXX_41" localSheetId="1">#REF!</definedName>
    <definedName name="XXX_41" localSheetId="0">#REF!</definedName>
    <definedName name="XXX_41">#REF!</definedName>
    <definedName name="XXX_42" localSheetId="1">#REF!</definedName>
    <definedName name="XXX_42" localSheetId="0">#REF!</definedName>
    <definedName name="XXX_42">#REF!</definedName>
    <definedName name="XXX_43" localSheetId="1">#REF!</definedName>
    <definedName name="XXX_43" localSheetId="0">#REF!</definedName>
    <definedName name="XXX_43">#REF!</definedName>
    <definedName name="XXX_44" localSheetId="1">#REF!</definedName>
    <definedName name="XXX_44" localSheetId="0">#REF!</definedName>
    <definedName name="XXX_44">#REF!</definedName>
    <definedName name="XXX_45" localSheetId="1">#REF!</definedName>
    <definedName name="XXX_45" localSheetId="0">#REF!</definedName>
    <definedName name="XXX_45">#REF!</definedName>
    <definedName name="XXX_46" localSheetId="1">#REF!</definedName>
    <definedName name="XXX_46" localSheetId="0">#REF!</definedName>
    <definedName name="XXX_46">#REF!</definedName>
    <definedName name="XXX_47" localSheetId="1">#REF!</definedName>
    <definedName name="XXX_47" localSheetId="0">#REF!</definedName>
    <definedName name="XXX_47">#REF!</definedName>
    <definedName name="XXX_48" localSheetId="1">#REF!</definedName>
    <definedName name="XXX_48" localSheetId="0">#REF!</definedName>
    <definedName name="XXX_48">#REF!</definedName>
    <definedName name="XXX_5">#N/A</definedName>
    <definedName name="XXX_51" localSheetId="1">#REF!</definedName>
    <definedName name="XXX_51" localSheetId="0">#REF!</definedName>
    <definedName name="XXX_51">#REF!</definedName>
    <definedName name="XXX_52" localSheetId="1">#REF!</definedName>
    <definedName name="XXX_52" localSheetId="0">#REF!</definedName>
    <definedName name="XXX_52">#REF!</definedName>
    <definedName name="XXX_53" localSheetId="1">#REF!</definedName>
    <definedName name="XXX_53" localSheetId="0">#REF!</definedName>
    <definedName name="XXX_53">#REF!</definedName>
    <definedName name="XXX_54" localSheetId="1">#REF!</definedName>
    <definedName name="XXX_54" localSheetId="0">#REF!</definedName>
    <definedName name="XXX_54">#REF!</definedName>
    <definedName name="XXX_55" localSheetId="1">#REF!</definedName>
    <definedName name="XXX_55" localSheetId="0">#REF!</definedName>
    <definedName name="XXX_55">#REF!</definedName>
    <definedName name="XXX_56" localSheetId="1">#REF!</definedName>
    <definedName name="XXX_56" localSheetId="0">#REF!</definedName>
    <definedName name="XXX_56">#REF!</definedName>
    <definedName name="XXX_57" localSheetId="1">#REF!</definedName>
    <definedName name="XXX_57" localSheetId="0">#REF!</definedName>
    <definedName name="XXX_57">#REF!</definedName>
    <definedName name="XXX_58" localSheetId="1">#REF!</definedName>
    <definedName name="XXX_58" localSheetId="0">#REF!</definedName>
    <definedName name="XXX_58">#REF!</definedName>
    <definedName name="XXX_59" localSheetId="1">#REF!</definedName>
    <definedName name="XXX_59" localSheetId="0">#REF!</definedName>
    <definedName name="XXX_59">#REF!</definedName>
    <definedName name="XXX_6">#N/A</definedName>
    <definedName name="XXX_60" localSheetId="1">#REF!</definedName>
    <definedName name="XXX_60" localSheetId="0">#REF!</definedName>
    <definedName name="XXX_60">#REF!</definedName>
    <definedName name="XXX_61" localSheetId="1">#REF!</definedName>
    <definedName name="XXX_61" localSheetId="0">#REF!</definedName>
    <definedName name="XXX_61">#REF!</definedName>
    <definedName name="XXX_62" localSheetId="1">#REF!</definedName>
    <definedName name="XXX_62" localSheetId="0">#REF!</definedName>
    <definedName name="XXX_62">#REF!</definedName>
    <definedName name="XXX_63" localSheetId="1">#REF!</definedName>
    <definedName name="XXX_63" localSheetId="0">#REF!</definedName>
    <definedName name="XXX_63">#REF!</definedName>
    <definedName name="XXX_64" localSheetId="1">#REF!</definedName>
    <definedName name="XXX_64" localSheetId="0">#REF!</definedName>
    <definedName name="XXX_64">#REF!</definedName>
    <definedName name="XXX_65" localSheetId="1">#REF!</definedName>
    <definedName name="XXX_65" localSheetId="0">#REF!</definedName>
    <definedName name="XXX_65">#REF!</definedName>
    <definedName name="XXX_66" localSheetId="1">#REF!</definedName>
    <definedName name="XXX_66" localSheetId="0">#REF!</definedName>
    <definedName name="XXX_66">#REF!</definedName>
    <definedName name="XXX_67" localSheetId="1">#REF!</definedName>
    <definedName name="XXX_67" localSheetId="0">#REF!</definedName>
    <definedName name="XXX_67">#REF!</definedName>
    <definedName name="XXX_68" localSheetId="1">#REF!</definedName>
    <definedName name="XXX_68" localSheetId="0">#REF!</definedName>
    <definedName name="XXX_68">#REF!</definedName>
    <definedName name="XXX_69" localSheetId="1">#REF!</definedName>
    <definedName name="XXX_69" localSheetId="0">#REF!</definedName>
    <definedName name="XXX_69">#REF!</definedName>
    <definedName name="XXX_7" localSheetId="1">#REF!</definedName>
    <definedName name="XXX_7" localSheetId="0">#REF!</definedName>
    <definedName name="XXX_7">#REF!</definedName>
    <definedName name="XXX_70" localSheetId="1">#REF!</definedName>
    <definedName name="XXX_70" localSheetId="0">#REF!</definedName>
    <definedName name="XXX_70">#REF!</definedName>
    <definedName name="XXX_71" localSheetId="1">#REF!</definedName>
    <definedName name="XXX_71" localSheetId="0">#REF!</definedName>
    <definedName name="XXX_71">#REF!</definedName>
    <definedName name="XXX_72" localSheetId="1">#REF!</definedName>
    <definedName name="XXX_72" localSheetId="0">#REF!</definedName>
    <definedName name="XXX_72">#REF!</definedName>
    <definedName name="XXX_8" localSheetId="1">#REF!</definedName>
    <definedName name="XXX_8" localSheetId="0">#REF!</definedName>
    <definedName name="XXX_8">#REF!</definedName>
    <definedName name="XXX_9">#N/A</definedName>
    <definedName name="xxxc">#N/A</definedName>
    <definedName name="XXXX" localSheetId="4">#REF!</definedName>
    <definedName name="XXXX" localSheetId="8">#REF!</definedName>
    <definedName name="XXXX" localSheetId="7">#REF!</definedName>
    <definedName name="XXXX" localSheetId="6">#REF!</definedName>
    <definedName name="XXXX" localSheetId="11">[3]!Plan1</definedName>
    <definedName name="XXXX" localSheetId="9">#REF!</definedName>
    <definedName name="XXXX" localSheetId="17">[3]!Plan1</definedName>
    <definedName name="XXXX" localSheetId="10">[3]!Plan1</definedName>
    <definedName name="XXXX">#REF!</definedName>
    <definedName name="XXXX_10" localSheetId="4">#REF!</definedName>
    <definedName name="XXXX_10" localSheetId="8">#REF!</definedName>
    <definedName name="XXXX_10" localSheetId="7">#REF!</definedName>
    <definedName name="XXXX_10" localSheetId="6">#REF!</definedName>
    <definedName name="XXXX_10" localSheetId="11">[3]!Plan1</definedName>
    <definedName name="XXXX_10" localSheetId="9">#REF!</definedName>
    <definedName name="XXXX_10" localSheetId="17">[3]!Plan1</definedName>
    <definedName name="XXXX_10" localSheetId="10">[3]!Plan1</definedName>
    <definedName name="XXXX_10">Plan1</definedName>
    <definedName name="XXXX_11" localSheetId="4">#REF!</definedName>
    <definedName name="XXXX_11" localSheetId="8">#REF!</definedName>
    <definedName name="XXXX_11" localSheetId="7">#REF!</definedName>
    <definedName name="XXXX_11" localSheetId="6">#REF!</definedName>
    <definedName name="XXXX_11" localSheetId="11">[3]!Plan1</definedName>
    <definedName name="XXXX_11" localSheetId="9">#REF!</definedName>
    <definedName name="XXXX_11" localSheetId="17">[3]!Plan1</definedName>
    <definedName name="XXXX_11" localSheetId="10">[3]!Plan1</definedName>
    <definedName name="XXXX_11">Plan1</definedName>
    <definedName name="XXXX_12" localSheetId="4">#REF!</definedName>
    <definedName name="XXXX_12" localSheetId="8">#REF!</definedName>
    <definedName name="XXXX_12" localSheetId="7">#REF!</definedName>
    <definedName name="XXXX_12" localSheetId="6">#REF!</definedName>
    <definedName name="XXXX_12" localSheetId="11">[3]!Plan1</definedName>
    <definedName name="XXXX_12" localSheetId="9">#REF!</definedName>
    <definedName name="XXXX_12" localSheetId="17">[3]!Plan1</definedName>
    <definedName name="XXXX_12" localSheetId="10">[3]!Plan1</definedName>
    <definedName name="XXXX_12">Plan1</definedName>
    <definedName name="XXXX_13" localSheetId="4">#REF!</definedName>
    <definedName name="XXXX_13" localSheetId="8">#REF!</definedName>
    <definedName name="XXXX_13" localSheetId="7">#REF!</definedName>
    <definedName name="XXXX_13" localSheetId="6">#REF!</definedName>
    <definedName name="XXXX_13" localSheetId="11">[3]!Plan1</definedName>
    <definedName name="XXXX_13" localSheetId="9">#REF!</definedName>
    <definedName name="XXXX_13" localSheetId="17">[3]!Plan1</definedName>
    <definedName name="XXXX_13" localSheetId="10">[3]!Plan1</definedName>
    <definedName name="XXXX_13">Plan1</definedName>
    <definedName name="XXXX_14" localSheetId="4">#REF!</definedName>
    <definedName name="XXXX_14" localSheetId="8">#REF!</definedName>
    <definedName name="XXXX_14" localSheetId="7">#REF!</definedName>
    <definedName name="XXXX_14" localSheetId="6">#REF!</definedName>
    <definedName name="XXXX_14" localSheetId="11">[3]!Plan1</definedName>
    <definedName name="XXXX_14" localSheetId="9">#REF!</definedName>
    <definedName name="XXXX_14" localSheetId="17">[3]!Plan1</definedName>
    <definedName name="XXXX_14" localSheetId="10">[3]!Plan1</definedName>
    <definedName name="XXXX_14">Plan1</definedName>
    <definedName name="XXXX_15" localSheetId="4">#REF!</definedName>
    <definedName name="XXXX_15" localSheetId="8">#REF!</definedName>
    <definedName name="XXXX_15" localSheetId="7">#REF!</definedName>
    <definedName name="XXXX_15" localSheetId="6">#REF!</definedName>
    <definedName name="XXXX_15" localSheetId="11">[3]!Plan1</definedName>
    <definedName name="XXXX_15" localSheetId="9">#REF!</definedName>
    <definedName name="XXXX_15" localSheetId="17">[3]!Plan1</definedName>
    <definedName name="XXXX_15" localSheetId="10">[3]!Plan1</definedName>
    <definedName name="XXXX_15">Plan1</definedName>
    <definedName name="XXXX_16" localSheetId="4">#REF!</definedName>
    <definedName name="XXXX_16" localSheetId="8">#REF!</definedName>
    <definedName name="XXXX_16" localSheetId="7">#REF!</definedName>
    <definedName name="XXXX_16" localSheetId="6">#REF!</definedName>
    <definedName name="XXXX_16" localSheetId="11">[3]!Plan1</definedName>
    <definedName name="XXXX_16" localSheetId="9">#REF!</definedName>
    <definedName name="XXXX_16" localSheetId="17">[3]!Plan1</definedName>
    <definedName name="XXXX_16" localSheetId="10">[3]!Plan1</definedName>
    <definedName name="XXXX_16">Plan1</definedName>
    <definedName name="XXXX_17" localSheetId="4">#REF!</definedName>
    <definedName name="XXXX_17" localSheetId="8">#REF!</definedName>
    <definedName name="XXXX_17" localSheetId="7">#REF!</definedName>
    <definedName name="XXXX_17" localSheetId="6">#REF!</definedName>
    <definedName name="XXXX_17" localSheetId="11">[3]!Plan1</definedName>
    <definedName name="XXXX_17" localSheetId="9">#REF!</definedName>
    <definedName name="XXXX_17" localSheetId="17">[3]!Plan1</definedName>
    <definedName name="XXXX_17" localSheetId="10">[3]!Plan1</definedName>
    <definedName name="XXXX_17">Plan1</definedName>
    <definedName name="XXXX_18" localSheetId="4">#REF!</definedName>
    <definedName name="XXXX_18" localSheetId="8">#REF!</definedName>
    <definedName name="XXXX_18" localSheetId="7">#REF!</definedName>
    <definedName name="XXXX_18" localSheetId="6">#REF!</definedName>
    <definedName name="XXXX_18" localSheetId="11">[3]!Plan1</definedName>
    <definedName name="XXXX_18" localSheetId="9">#REF!</definedName>
    <definedName name="XXXX_18" localSheetId="17">[3]!Plan1</definedName>
    <definedName name="XXXX_18" localSheetId="10">[3]!Plan1</definedName>
    <definedName name="XXXX_18">Plan1</definedName>
    <definedName name="XXXX_2" localSheetId="4">#REF!</definedName>
    <definedName name="XXXX_2" localSheetId="8">#REF!</definedName>
    <definedName name="XXXX_2" localSheetId="7">#REF!</definedName>
    <definedName name="XXXX_2" localSheetId="6">#REF!</definedName>
    <definedName name="XXXX_2" localSheetId="11">[3]!Plan1</definedName>
    <definedName name="XXXX_2" localSheetId="9">#REF!</definedName>
    <definedName name="XXXX_2" localSheetId="17">[3]!Plan1</definedName>
    <definedName name="XXXX_2" localSheetId="10">[3]!Plan1</definedName>
    <definedName name="XXXX_2">Plan1</definedName>
    <definedName name="XXXX_5" localSheetId="4">#REF!</definedName>
    <definedName name="XXXX_5" localSheetId="8">#REF!</definedName>
    <definedName name="XXXX_5" localSheetId="7">#REF!</definedName>
    <definedName name="XXXX_5" localSheetId="6">#REF!</definedName>
    <definedName name="XXXX_5" localSheetId="11">[3]!Plan1</definedName>
    <definedName name="XXXX_5" localSheetId="9">#REF!</definedName>
    <definedName name="XXXX_5" localSheetId="17">[3]!Plan1</definedName>
    <definedName name="XXXX_5" localSheetId="10">[3]!Plan1</definedName>
    <definedName name="XXXX_5">Plan1</definedName>
    <definedName name="XXXX_6" localSheetId="4">#REF!</definedName>
    <definedName name="XXXX_6" localSheetId="8">#REF!</definedName>
    <definedName name="XXXX_6" localSheetId="7">#REF!</definedName>
    <definedName name="XXXX_6" localSheetId="6">#REF!</definedName>
    <definedName name="XXXX_6" localSheetId="11">[3]!Plan1</definedName>
    <definedName name="XXXX_6" localSheetId="9">#REF!</definedName>
    <definedName name="XXXX_6" localSheetId="17">[3]!Plan1</definedName>
    <definedName name="XXXX_6" localSheetId="10">[3]!Plan1</definedName>
    <definedName name="XXXX_6">Plan1</definedName>
    <definedName name="XXXX_7" localSheetId="4">#REF!</definedName>
    <definedName name="XXXX_7" localSheetId="8">#REF!</definedName>
    <definedName name="XXXX_7" localSheetId="7">#REF!</definedName>
    <definedName name="XXXX_7" localSheetId="6">#REF!</definedName>
    <definedName name="XXXX_7" localSheetId="11">[3]!Plan1</definedName>
    <definedName name="XXXX_7" localSheetId="9">#REF!</definedName>
    <definedName name="XXXX_7" localSheetId="17">[3]!Plan1</definedName>
    <definedName name="XXXX_7" localSheetId="10">[3]!Plan1</definedName>
    <definedName name="XXXX_7">Plan1</definedName>
    <definedName name="XXXX_8" localSheetId="4">#REF!</definedName>
    <definedName name="XXXX_8" localSheetId="8">#REF!</definedName>
    <definedName name="XXXX_8" localSheetId="7">#REF!</definedName>
    <definedName name="XXXX_8" localSheetId="6">#REF!</definedName>
    <definedName name="XXXX_8" localSheetId="11">[3]!Plan1</definedName>
    <definedName name="XXXX_8" localSheetId="9">#REF!</definedName>
    <definedName name="XXXX_8" localSheetId="17">[3]!Plan1</definedName>
    <definedName name="XXXX_8" localSheetId="10">[3]!Plan1</definedName>
    <definedName name="XXXX_8">Plan1</definedName>
    <definedName name="XXXX_9" localSheetId="4">#REF!</definedName>
    <definedName name="XXXX_9" localSheetId="8">#REF!</definedName>
    <definedName name="XXXX_9" localSheetId="7">#REF!</definedName>
    <definedName name="XXXX_9" localSheetId="6">#REF!</definedName>
    <definedName name="XXXX_9" localSheetId="11">[3]!Plan1</definedName>
    <definedName name="XXXX_9" localSheetId="9">#REF!</definedName>
    <definedName name="XXXX_9" localSheetId="17">[3]!Plan1</definedName>
    <definedName name="XXXX_9" localSheetId="10">[3]!Plan1</definedName>
    <definedName name="XXXX_9">Plan1</definedName>
    <definedName name="xxxxx" localSheetId="4">'ADM-Resumo'!xxxxx</definedName>
    <definedName name="xxxxx" localSheetId="8">'ADM-Variavel'!xxxxx</definedName>
    <definedName name="xxxxx" localSheetId="7">'ADM-Variavel$'!xxxxx</definedName>
    <definedName name="xxxxx" localSheetId="6">'ADM-Vinculada'!xxxxx</definedName>
    <definedName name="xxxxx" localSheetId="11">'CANTEIRO CONTEINER'!xxxxx</definedName>
    <definedName name="xxxxx" localSheetId="9">'MANUTENÇÃO DO CANTEIRO E ACAMP.'!xxxxx</definedName>
    <definedName name="xxxxx" localSheetId="10">'RELAÇÃO MÃO DE OBRA ORDINÁRIA'!xxxxx</definedName>
    <definedName name="xxxxx">#REF!</definedName>
    <definedName name="XXXXXXXX" localSheetId="4">'ADM-Resumo'!XXXXXXXX</definedName>
    <definedName name="XXXXXXXX" localSheetId="8">'ADM-Variavel'!XXXXXXXX</definedName>
    <definedName name="XXXXXXXX" localSheetId="7">'ADM-Variavel$'!XXXXXXXX</definedName>
    <definedName name="XXXXXXXX" localSheetId="6">'ADM-Vinculada'!XXXXXXXX</definedName>
    <definedName name="XXXXXXXX" localSheetId="11">'CANTEIRO CONTEINER'!XXXXXXXX</definedName>
    <definedName name="XXXXXXXX" localSheetId="9">'MANUTENÇÃO DO CANTEIRO E ACAMP.'!XXXXXXXX</definedName>
    <definedName name="XXXXXXXX" localSheetId="10">'RELAÇÃO MÃO DE OBRA ORDINÁRIA'!XXXXXXXX</definedName>
    <definedName name="XXXXXXXX">'ADM-Resumo'!XXXXXXXX</definedName>
    <definedName name="yreyre" localSheetId="1">#REF!</definedName>
    <definedName name="yreyre" localSheetId="0">#REF!</definedName>
    <definedName name="yreyre">#REF!</definedName>
    <definedName name="z" localSheetId="4" hidden="1">{#N/A,#N/A,FALSE,"MO (2)"}</definedName>
    <definedName name="z" localSheetId="8" hidden="1">{#N/A,#N/A,FALSE,"MO (2)"}</definedName>
    <definedName name="z" localSheetId="7" hidden="1">{#N/A,#N/A,FALSE,"MO (2)"}</definedName>
    <definedName name="z" localSheetId="6" hidden="1">{#N/A,#N/A,FALSE,"MO (2)"}</definedName>
    <definedName name="z" localSheetId="11" hidden="1">{#N/A,#N/A,FALSE,"MO (2)"}</definedName>
    <definedName name="z" localSheetId="9" hidden="1">{#N/A,#N/A,FALSE,"MO (2)"}</definedName>
    <definedName name="Z" localSheetId="1">#N/A</definedName>
    <definedName name="z" localSheetId="10" hidden="1">{#N/A,#N/A,FALSE,"MO (2)"}</definedName>
    <definedName name="Z" localSheetId="0">#N/A</definedName>
    <definedName name="z">#REF!</definedName>
    <definedName name="ZA" localSheetId="0">[0]!ZA</definedName>
    <definedName name="zaza" localSheetId="4" hidden="1">{#N/A,#N/A,FALSE,"MO (2)"}</definedName>
    <definedName name="zaza" localSheetId="8" hidden="1">{#N/A,#N/A,FALSE,"MO (2)"}</definedName>
    <definedName name="zaza" localSheetId="7" hidden="1">{#N/A,#N/A,FALSE,"MO (2)"}</definedName>
    <definedName name="zaza" localSheetId="6" hidden="1">{#N/A,#N/A,FALSE,"MO (2)"}</definedName>
    <definedName name="zaza" localSheetId="11" hidden="1">{#N/A,#N/A,FALSE,"MO (2)"}</definedName>
    <definedName name="zaza" localSheetId="9" hidden="1">{#N/A,#N/A,FALSE,"MO (2)"}</definedName>
    <definedName name="zaza" localSheetId="1">{#N/A,#N/A,FALSE,"MO (2)"}</definedName>
    <definedName name="zaza" localSheetId="10" hidden="1">{#N/A,#N/A,FALSE,"MO (2)"}</definedName>
    <definedName name="zaza" localSheetId="0">{#N/A,#N/A,FALSE,"MO (2)"}</definedName>
    <definedName name="zaza">{#N/A,#N/A,FALSE,"MO (2)"}</definedName>
    <definedName name="ZONASUL" localSheetId="14">#REF!</definedName>
    <definedName name="ZONASUL">#REF!</definedName>
    <definedName name="ZZ">#REF!</definedName>
    <definedName name="zzzzz" localSheetId="4">'ADM-Resumo'!zzzzz</definedName>
    <definedName name="zzzzz" localSheetId="8">'ADM-Variavel'!zzzzz</definedName>
    <definedName name="zzzzz" localSheetId="7">'ADM-Variavel$'!zzzzz</definedName>
    <definedName name="zzzzz" localSheetId="6">'ADM-Vinculada'!zzzzz</definedName>
    <definedName name="zzzzz" localSheetId="11">'CANTEIRO CONTEINER'!zzzzz</definedName>
    <definedName name="zzzzz" localSheetId="9">'MANUTENÇÃO DO CANTEIRO E ACAMP.'!zzzzz</definedName>
    <definedName name="zzzzz" localSheetId="10">'RELAÇÃO MÃO DE OBRA ORDINÁRIA'!zzzzz</definedName>
    <definedName name="zzzzz">#REF!</definedName>
  </definedNames>
  <calcPr calcId="191029"/>
  <pivotCaches>
    <pivotCache cacheId="0" r:id="rId61"/>
  </pivotCache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7" i="40" l="1" a="1"/>
  <c r="A7" i="40" s="1"/>
  <c r="AG23" i="39"/>
  <c r="C23" i="39"/>
  <c r="C23" i="40" s="1"/>
  <c r="C18" i="40" s="1"/>
  <c r="B35" i="40" s="1"/>
  <c r="G17" i="39"/>
  <c r="I17" i="39" s="1"/>
  <c r="U16" i="39"/>
  <c r="Q16" i="39"/>
  <c r="J16" i="39"/>
  <c r="G16" i="39"/>
  <c r="Y15" i="39"/>
  <c r="U15" i="39"/>
  <c r="X15" i="39" s="1"/>
  <c r="Q15" i="39"/>
  <c r="R15" i="39" s="1"/>
  <c r="L15" i="39"/>
  <c r="J15" i="39"/>
  <c r="G15" i="39"/>
  <c r="U14" i="39"/>
  <c r="X14" i="39" s="1"/>
  <c r="Y14" i="39" s="1"/>
  <c r="L14" i="39" s="1"/>
  <c r="Q14" i="39"/>
  <c r="Q18" i="39" s="1"/>
  <c r="J14" i="39"/>
  <c r="AB9" i="39"/>
  <c r="Y16" i="39" l="1"/>
  <c r="L16" i="39" s="1"/>
  <c r="R16" i="39" s="1"/>
  <c r="I18" i="39"/>
  <c r="J17" i="39"/>
  <c r="J18" i="39" s="1"/>
  <c r="J19" i="39" s="1"/>
  <c r="C18" i="39"/>
  <c r="B35" i="39" s="1"/>
  <c r="B7" i="40"/>
  <c r="R14" i="39"/>
  <c r="R18" i="39" s="1"/>
  <c r="R19" i="39" s="1"/>
  <c r="C7" i="40"/>
  <c r="X16" i="39"/>
  <c r="H102" i="34"/>
  <c r="H100" i="34"/>
  <c r="T92" i="34"/>
  <c r="L92" i="34"/>
  <c r="K92" i="34"/>
  <c r="H92" i="34"/>
  <c r="M92" i="34" s="1"/>
  <c r="C92" i="34"/>
  <c r="T91" i="34"/>
  <c r="K91" i="34"/>
  <c r="H91" i="34"/>
  <c r="C91" i="34"/>
  <c r="T90" i="34"/>
  <c r="L90" i="34"/>
  <c r="M90" i="34" s="1"/>
  <c r="K90" i="34"/>
  <c r="J90" i="34"/>
  <c r="H90" i="34"/>
  <c r="C90" i="34"/>
  <c r="T89" i="34"/>
  <c r="K89" i="34"/>
  <c r="H89" i="34"/>
  <c r="M89" i="34" s="1"/>
  <c r="C89" i="34"/>
  <c r="T88" i="34"/>
  <c r="L88" i="34"/>
  <c r="M88" i="34" s="1"/>
  <c r="K88" i="34"/>
  <c r="H88" i="34"/>
  <c r="C88" i="34"/>
  <c r="T87" i="34"/>
  <c r="L87" i="34"/>
  <c r="K87" i="34"/>
  <c r="H87" i="34"/>
  <c r="M87" i="34" s="1"/>
  <c r="C87" i="34"/>
  <c r="T86" i="34"/>
  <c r="K86" i="34"/>
  <c r="H86" i="34"/>
  <c r="M86" i="34" s="1"/>
  <c r="C86" i="34"/>
  <c r="T85" i="34"/>
  <c r="L85" i="34"/>
  <c r="K85" i="34"/>
  <c r="H85" i="34"/>
  <c r="M85" i="34" s="1"/>
  <c r="C85" i="34"/>
  <c r="T84" i="34"/>
  <c r="K84" i="34"/>
  <c r="H84" i="34"/>
  <c r="C84" i="34"/>
  <c r="T83" i="34"/>
  <c r="L83" i="34"/>
  <c r="M83" i="34" s="1"/>
  <c r="K83" i="34"/>
  <c r="H83" i="34"/>
  <c r="C83" i="34"/>
  <c r="T82" i="34"/>
  <c r="K82" i="34"/>
  <c r="H82" i="34"/>
  <c r="C82" i="34"/>
  <c r="T81" i="34"/>
  <c r="K81" i="34"/>
  <c r="H81" i="34"/>
  <c r="M81" i="34" s="1"/>
  <c r="C81" i="34"/>
  <c r="T80" i="34"/>
  <c r="L80" i="34"/>
  <c r="M80" i="34" s="1"/>
  <c r="K80" i="34"/>
  <c r="H80" i="34"/>
  <c r="C80" i="34"/>
  <c r="T79" i="34"/>
  <c r="K79" i="34"/>
  <c r="H79" i="34"/>
  <c r="C79" i="34"/>
  <c r="T78" i="34"/>
  <c r="M78" i="34"/>
  <c r="L78" i="34"/>
  <c r="K78" i="34"/>
  <c r="H78" i="34"/>
  <c r="C78" i="34"/>
  <c r="T77" i="34"/>
  <c r="K77" i="34"/>
  <c r="J77" i="34"/>
  <c r="H77" i="34"/>
  <c r="M77" i="34" s="1"/>
  <c r="C77" i="34"/>
  <c r="T76" i="34"/>
  <c r="M76" i="34"/>
  <c r="L76" i="34"/>
  <c r="K76" i="34"/>
  <c r="H76" i="34"/>
  <c r="C76" i="34"/>
  <c r="T75" i="34"/>
  <c r="L75" i="34"/>
  <c r="K75" i="34"/>
  <c r="H75" i="34"/>
  <c r="M75" i="34" s="1"/>
  <c r="C75" i="34"/>
  <c r="T74" i="34"/>
  <c r="K74" i="34"/>
  <c r="H74" i="34"/>
  <c r="C74" i="34"/>
  <c r="T73" i="34"/>
  <c r="L73" i="34"/>
  <c r="K73" i="34"/>
  <c r="J73" i="34"/>
  <c r="H73" i="34"/>
  <c r="M73" i="34" s="1"/>
  <c r="C73" i="34"/>
  <c r="T72" i="34"/>
  <c r="L72" i="34"/>
  <c r="K72" i="34"/>
  <c r="H72" i="34"/>
  <c r="C72" i="34"/>
  <c r="T71" i="34"/>
  <c r="L71" i="34"/>
  <c r="M71" i="34" s="1"/>
  <c r="K71" i="34"/>
  <c r="H71" i="34"/>
  <c r="C71" i="34"/>
  <c r="T70" i="34"/>
  <c r="M70" i="34"/>
  <c r="K70" i="34"/>
  <c r="H70" i="34"/>
  <c r="C70" i="34"/>
  <c r="T69" i="34"/>
  <c r="K69" i="34"/>
  <c r="H69" i="34"/>
  <c r="M69" i="34" s="1"/>
  <c r="C69" i="34"/>
  <c r="T68" i="34"/>
  <c r="K68" i="34"/>
  <c r="H68" i="34"/>
  <c r="C68" i="34"/>
  <c r="T67" i="34"/>
  <c r="L67" i="34"/>
  <c r="K67" i="34"/>
  <c r="H67" i="34"/>
  <c r="M67" i="34" s="1"/>
  <c r="C67" i="34"/>
  <c r="T66" i="34"/>
  <c r="K66" i="34"/>
  <c r="H66" i="34"/>
  <c r="C66" i="34"/>
  <c r="T65" i="34"/>
  <c r="L65" i="34"/>
  <c r="K65" i="34"/>
  <c r="H65" i="34"/>
  <c r="M65" i="34" s="1"/>
  <c r="C65" i="34"/>
  <c r="T64" i="34"/>
  <c r="L64" i="34"/>
  <c r="M64" i="34" s="1"/>
  <c r="K64" i="34"/>
  <c r="H64" i="34"/>
  <c r="C64" i="34"/>
  <c r="T63" i="34"/>
  <c r="M63" i="34"/>
  <c r="L63" i="34"/>
  <c r="K63" i="34"/>
  <c r="H63" i="34"/>
  <c r="C63" i="34"/>
  <c r="T62" i="34"/>
  <c r="K62" i="34"/>
  <c r="J62" i="34"/>
  <c r="H62" i="34"/>
  <c r="M62" i="34" s="1"/>
  <c r="C62" i="34"/>
  <c r="T61" i="34"/>
  <c r="M61" i="34"/>
  <c r="L61" i="34"/>
  <c r="K61" i="34"/>
  <c r="H61" i="34"/>
  <c r="C61" i="34"/>
  <c r="N55" i="34"/>
  <c r="P55" i="34" s="1"/>
  <c r="M55" i="34"/>
  <c r="L55" i="34"/>
  <c r="K55" i="34"/>
  <c r="J55" i="34"/>
  <c r="C55" i="34"/>
  <c r="L54" i="34"/>
  <c r="K54" i="34"/>
  <c r="J54" i="34"/>
  <c r="C54" i="34"/>
  <c r="N53" i="34"/>
  <c r="P53" i="34" s="1"/>
  <c r="L53" i="34"/>
  <c r="K53" i="34"/>
  <c r="J53" i="34"/>
  <c r="C53" i="34"/>
  <c r="O52" i="34"/>
  <c r="N52" i="34"/>
  <c r="P52" i="34" s="1"/>
  <c r="M52" i="34"/>
  <c r="L52" i="34"/>
  <c r="Q52" i="34" s="1"/>
  <c r="R52" i="34" s="1"/>
  <c r="K52" i="34"/>
  <c r="J52" i="34"/>
  <c r="C52" i="34"/>
  <c r="L51" i="34"/>
  <c r="K51" i="34"/>
  <c r="J51" i="34"/>
  <c r="C51" i="34"/>
  <c r="L50" i="34"/>
  <c r="K50" i="34"/>
  <c r="J50" i="34"/>
  <c r="C50" i="34"/>
  <c r="L49" i="34"/>
  <c r="K49" i="34"/>
  <c r="J49" i="34"/>
  <c r="C49" i="34"/>
  <c r="L48" i="34"/>
  <c r="K48" i="34"/>
  <c r="J48" i="34"/>
  <c r="C48" i="34"/>
  <c r="N47" i="34"/>
  <c r="P47" i="34" s="1"/>
  <c r="L47" i="34"/>
  <c r="K47" i="34"/>
  <c r="J47" i="34"/>
  <c r="C47" i="34"/>
  <c r="L46" i="34"/>
  <c r="K46" i="34"/>
  <c r="J46" i="34"/>
  <c r="C46" i="34"/>
  <c r="L45" i="34"/>
  <c r="K45" i="34"/>
  <c r="J45" i="34"/>
  <c r="C45" i="34"/>
  <c r="O44" i="34"/>
  <c r="N44" i="34"/>
  <c r="P44" i="34" s="1"/>
  <c r="L44" i="34"/>
  <c r="K44" i="34"/>
  <c r="J44" i="34"/>
  <c r="C44" i="34"/>
  <c r="M43" i="34"/>
  <c r="L43" i="34"/>
  <c r="K43" i="34"/>
  <c r="J43" i="34"/>
  <c r="C43" i="34"/>
  <c r="N37" i="34"/>
  <c r="P37" i="34" s="1"/>
  <c r="L37" i="34"/>
  <c r="K37" i="34"/>
  <c r="J37" i="34"/>
  <c r="C37" i="34"/>
  <c r="N36" i="34"/>
  <c r="P36" i="34" s="1"/>
  <c r="L36" i="34"/>
  <c r="K36" i="34"/>
  <c r="J36" i="34"/>
  <c r="C36" i="34"/>
  <c r="L35" i="34"/>
  <c r="K35" i="34"/>
  <c r="J35" i="34"/>
  <c r="C35" i="34"/>
  <c r="L34" i="34"/>
  <c r="K34" i="34"/>
  <c r="J34" i="34"/>
  <c r="C34" i="34"/>
  <c r="N33" i="34"/>
  <c r="P33" i="34" s="1"/>
  <c r="L33" i="34"/>
  <c r="K33" i="34"/>
  <c r="J33" i="34"/>
  <c r="C33" i="34"/>
  <c r="L32" i="34"/>
  <c r="K32" i="34"/>
  <c r="J32" i="34"/>
  <c r="C32" i="34"/>
  <c r="T31" i="34"/>
  <c r="L31" i="34"/>
  <c r="K31" i="34"/>
  <c r="J31" i="34"/>
  <c r="C31" i="34"/>
  <c r="L30" i="34"/>
  <c r="K30" i="34"/>
  <c r="J30" i="34"/>
  <c r="C30" i="34"/>
  <c r="L29" i="34"/>
  <c r="K29" i="34"/>
  <c r="J29" i="34"/>
  <c r="C29" i="34"/>
  <c r="M28" i="34"/>
  <c r="L28" i="34"/>
  <c r="K28" i="34"/>
  <c r="J28" i="34"/>
  <c r="C28" i="34"/>
  <c r="L27" i="34"/>
  <c r="K27" i="34"/>
  <c r="J27" i="34"/>
  <c r="C27" i="34"/>
  <c r="L26" i="34"/>
  <c r="K26" i="34"/>
  <c r="J26" i="34"/>
  <c r="C26" i="34"/>
  <c r="P25" i="34"/>
  <c r="L25" i="34"/>
  <c r="K25" i="34"/>
  <c r="J25" i="34"/>
  <c r="C25" i="34"/>
  <c r="L24" i="34"/>
  <c r="K24" i="34"/>
  <c r="J24" i="34"/>
  <c r="C24" i="34"/>
  <c r="L23" i="34"/>
  <c r="K23" i="34"/>
  <c r="J23" i="34"/>
  <c r="C23" i="34"/>
  <c r="N22" i="34"/>
  <c r="P22" i="34" s="1"/>
  <c r="L22" i="34"/>
  <c r="K22" i="34"/>
  <c r="J22" i="34"/>
  <c r="C22" i="34"/>
  <c r="M21" i="34"/>
  <c r="L21" i="34"/>
  <c r="K21" i="34"/>
  <c r="J21" i="34"/>
  <c r="C21" i="34"/>
  <c r="L20" i="34"/>
  <c r="K20" i="34"/>
  <c r="J20" i="34"/>
  <c r="C20" i="34"/>
  <c r="L19" i="34"/>
  <c r="K19" i="34"/>
  <c r="J19" i="34"/>
  <c r="C19" i="34"/>
  <c r="L18" i="34"/>
  <c r="K18" i="34"/>
  <c r="J18" i="34"/>
  <c r="C18" i="34"/>
  <c r="L17" i="34"/>
  <c r="K17" i="34"/>
  <c r="J17" i="34"/>
  <c r="C17" i="34"/>
  <c r="H102" i="33"/>
  <c r="H100" i="33"/>
  <c r="L92" i="33"/>
  <c r="M92" i="33" s="1"/>
  <c r="K92" i="33"/>
  <c r="H92" i="33"/>
  <c r="C92" i="33"/>
  <c r="L91" i="33"/>
  <c r="M91" i="33" s="1"/>
  <c r="K91" i="33"/>
  <c r="H91" i="33"/>
  <c r="C91" i="33"/>
  <c r="K90" i="33"/>
  <c r="H90" i="33"/>
  <c r="C90" i="33"/>
  <c r="L89" i="33"/>
  <c r="M89" i="33" s="1"/>
  <c r="K89" i="33"/>
  <c r="H89" i="33"/>
  <c r="C89" i="33"/>
  <c r="L88" i="33"/>
  <c r="M88" i="33" s="1"/>
  <c r="K88" i="33"/>
  <c r="H88" i="33"/>
  <c r="C88" i="33"/>
  <c r="M87" i="33"/>
  <c r="L87" i="33"/>
  <c r="K87" i="33"/>
  <c r="H87" i="33"/>
  <c r="C87" i="33"/>
  <c r="L86" i="33"/>
  <c r="M86" i="33" s="1"/>
  <c r="K86" i="33"/>
  <c r="J86" i="33"/>
  <c r="H86" i="33"/>
  <c r="C86" i="33"/>
  <c r="L85" i="33"/>
  <c r="M85" i="33" s="1"/>
  <c r="K85" i="33"/>
  <c r="H85" i="33"/>
  <c r="C85" i="33"/>
  <c r="L84" i="33"/>
  <c r="K84" i="33"/>
  <c r="H84" i="33"/>
  <c r="M84" i="33" s="1"/>
  <c r="C84" i="33"/>
  <c r="M83" i="33"/>
  <c r="L83" i="33"/>
  <c r="K83" i="33"/>
  <c r="H83" i="33"/>
  <c r="C83" i="33"/>
  <c r="K82" i="33"/>
  <c r="J82" i="33"/>
  <c r="H82" i="33"/>
  <c r="C82" i="33"/>
  <c r="K81" i="33"/>
  <c r="H81" i="33"/>
  <c r="C81" i="33"/>
  <c r="L80" i="33"/>
  <c r="K80" i="33"/>
  <c r="H80" i="33"/>
  <c r="M80" i="33" s="1"/>
  <c r="C80" i="33"/>
  <c r="K79" i="33"/>
  <c r="H79" i="33"/>
  <c r="C79" i="33"/>
  <c r="L78" i="33"/>
  <c r="K78" i="33"/>
  <c r="H78" i="33"/>
  <c r="M78" i="33" s="1"/>
  <c r="C78" i="33"/>
  <c r="K77" i="33"/>
  <c r="H77" i="33"/>
  <c r="C77" i="33"/>
  <c r="L76" i="33"/>
  <c r="K76" i="33"/>
  <c r="H76" i="33"/>
  <c r="M76" i="33" s="1"/>
  <c r="C76" i="33"/>
  <c r="L75" i="33"/>
  <c r="M75" i="33" s="1"/>
  <c r="K75" i="33"/>
  <c r="H75" i="33"/>
  <c r="C75" i="33"/>
  <c r="K74" i="33"/>
  <c r="H74" i="33"/>
  <c r="C74" i="33"/>
  <c r="L73" i="33"/>
  <c r="M73" i="33" s="1"/>
  <c r="K73" i="33"/>
  <c r="H73" i="33"/>
  <c r="C73" i="33"/>
  <c r="K72" i="33"/>
  <c r="H72" i="33"/>
  <c r="M72" i="33" s="1"/>
  <c r="C72" i="33"/>
  <c r="M71" i="33"/>
  <c r="L71" i="33"/>
  <c r="K71" i="33"/>
  <c r="H71" i="33"/>
  <c r="C71" i="33"/>
  <c r="L70" i="33"/>
  <c r="M70" i="33" s="1"/>
  <c r="K70" i="33"/>
  <c r="H70" i="33"/>
  <c r="C70" i="33"/>
  <c r="L69" i="33"/>
  <c r="M69" i="33" s="1"/>
  <c r="K69" i="33"/>
  <c r="H69" i="33"/>
  <c r="C69" i="33"/>
  <c r="K68" i="33"/>
  <c r="H68" i="33"/>
  <c r="C68" i="33"/>
  <c r="L67" i="33"/>
  <c r="M67" i="33" s="1"/>
  <c r="K67" i="33"/>
  <c r="H67" i="33"/>
  <c r="C67" i="33"/>
  <c r="K66" i="33"/>
  <c r="H66" i="33"/>
  <c r="C66" i="33"/>
  <c r="L65" i="33"/>
  <c r="M65" i="33" s="1"/>
  <c r="K65" i="33"/>
  <c r="H65" i="33"/>
  <c r="C65" i="33"/>
  <c r="K64" i="33"/>
  <c r="H64" i="33"/>
  <c r="C64" i="33"/>
  <c r="M63" i="33"/>
  <c r="L63" i="33"/>
  <c r="K63" i="33"/>
  <c r="H63" i="33"/>
  <c r="C63" i="33"/>
  <c r="L62" i="33"/>
  <c r="M62" i="33" s="1"/>
  <c r="K62" i="33"/>
  <c r="H62" i="33"/>
  <c r="C62" i="33"/>
  <c r="L61" i="33"/>
  <c r="M61" i="33" s="1"/>
  <c r="K61" i="33"/>
  <c r="H61" i="33"/>
  <c r="C61" i="33"/>
  <c r="L55" i="33"/>
  <c r="K55" i="33"/>
  <c r="J55" i="33"/>
  <c r="C55" i="33"/>
  <c r="L54" i="33"/>
  <c r="K54" i="33"/>
  <c r="J54" i="33"/>
  <c r="C54" i="33"/>
  <c r="N53" i="33"/>
  <c r="P53" i="33" s="1"/>
  <c r="L53" i="33"/>
  <c r="K53" i="33"/>
  <c r="J53" i="33"/>
  <c r="C53" i="33"/>
  <c r="O52" i="33"/>
  <c r="N52" i="33"/>
  <c r="P52" i="33" s="1"/>
  <c r="M52" i="33"/>
  <c r="L52" i="33"/>
  <c r="Q52" i="33" s="1"/>
  <c r="R52" i="33" s="1"/>
  <c r="K52" i="33"/>
  <c r="J52" i="33"/>
  <c r="C52" i="33"/>
  <c r="L51" i="33"/>
  <c r="K51" i="33"/>
  <c r="J51" i="33"/>
  <c r="C51" i="33"/>
  <c r="L50" i="33"/>
  <c r="K50" i="33"/>
  <c r="J50" i="33"/>
  <c r="C50" i="33"/>
  <c r="N49" i="33"/>
  <c r="P49" i="33" s="1"/>
  <c r="M49" i="33"/>
  <c r="L49" i="33"/>
  <c r="K49" i="33"/>
  <c r="J49" i="33"/>
  <c r="C49" i="33"/>
  <c r="L48" i="33"/>
  <c r="K48" i="33"/>
  <c r="J48" i="33"/>
  <c r="C48" i="33"/>
  <c r="T47" i="33"/>
  <c r="L47" i="33"/>
  <c r="K47" i="33"/>
  <c r="J47" i="33"/>
  <c r="C47" i="33"/>
  <c r="L46" i="33"/>
  <c r="K46" i="33"/>
  <c r="J46" i="33"/>
  <c r="C46" i="33"/>
  <c r="L45" i="33"/>
  <c r="K45" i="33"/>
  <c r="J45" i="33"/>
  <c r="C45" i="33"/>
  <c r="N44" i="33"/>
  <c r="P44" i="33" s="1"/>
  <c r="L44" i="33"/>
  <c r="K44" i="33"/>
  <c r="J44" i="33"/>
  <c r="C44" i="33"/>
  <c r="L43" i="33"/>
  <c r="K43" i="33"/>
  <c r="J43" i="33"/>
  <c r="C43" i="33"/>
  <c r="L37" i="33"/>
  <c r="K37" i="33"/>
  <c r="J37" i="33"/>
  <c r="C37" i="33"/>
  <c r="L36" i="33"/>
  <c r="K36" i="33"/>
  <c r="J36" i="33"/>
  <c r="C36" i="33"/>
  <c r="L35" i="33"/>
  <c r="K35" i="33"/>
  <c r="J35" i="33"/>
  <c r="C35" i="33"/>
  <c r="L34" i="33"/>
  <c r="K34" i="33"/>
  <c r="J34" i="33"/>
  <c r="C34" i="33"/>
  <c r="L33" i="33"/>
  <c r="K33" i="33"/>
  <c r="J33" i="33"/>
  <c r="C33" i="33"/>
  <c r="N32" i="33"/>
  <c r="P32" i="33" s="1"/>
  <c r="M32" i="33"/>
  <c r="L32" i="33"/>
  <c r="K32" i="33"/>
  <c r="J32" i="33"/>
  <c r="C32" i="33"/>
  <c r="L31" i="33"/>
  <c r="K31" i="33"/>
  <c r="J31" i="33"/>
  <c r="C31" i="33"/>
  <c r="N30" i="33"/>
  <c r="P30" i="33" s="1"/>
  <c r="M30" i="33"/>
  <c r="L30" i="33"/>
  <c r="K30" i="33"/>
  <c r="J30" i="33"/>
  <c r="C30" i="33"/>
  <c r="N29" i="33"/>
  <c r="P29" i="33" s="1"/>
  <c r="M29" i="33"/>
  <c r="L29" i="33"/>
  <c r="K29" i="33"/>
  <c r="J29" i="33"/>
  <c r="C29" i="33"/>
  <c r="L28" i="33"/>
  <c r="K28" i="33"/>
  <c r="J28" i="33"/>
  <c r="C28" i="33"/>
  <c r="L27" i="33"/>
  <c r="K27" i="33"/>
  <c r="J27" i="33"/>
  <c r="C27" i="33"/>
  <c r="L26" i="33"/>
  <c r="K26" i="33"/>
  <c r="J26" i="33"/>
  <c r="C26" i="33"/>
  <c r="M25" i="33"/>
  <c r="L25" i="33"/>
  <c r="K25" i="33"/>
  <c r="J25" i="33"/>
  <c r="C25" i="33"/>
  <c r="L24" i="33"/>
  <c r="K24" i="33"/>
  <c r="J24" i="33"/>
  <c r="C24" i="33"/>
  <c r="L23" i="33"/>
  <c r="K23" i="33"/>
  <c r="J23" i="33"/>
  <c r="C23" i="33"/>
  <c r="L22" i="33"/>
  <c r="K22" i="33"/>
  <c r="J22" i="33"/>
  <c r="C22" i="33"/>
  <c r="N21" i="33"/>
  <c r="P21" i="33" s="1"/>
  <c r="L21" i="33"/>
  <c r="K21" i="33"/>
  <c r="J21" i="33"/>
  <c r="C21" i="33"/>
  <c r="N20" i="33"/>
  <c r="P20" i="33" s="1"/>
  <c r="M20" i="33"/>
  <c r="L20" i="33"/>
  <c r="K20" i="33"/>
  <c r="J20" i="33"/>
  <c r="C20" i="33"/>
  <c r="N19" i="33"/>
  <c r="P19" i="33" s="1"/>
  <c r="M19" i="33"/>
  <c r="L19" i="33"/>
  <c r="K19" i="33"/>
  <c r="J19" i="33"/>
  <c r="C19" i="33"/>
  <c r="M18" i="33"/>
  <c r="L18" i="33"/>
  <c r="K18" i="33"/>
  <c r="J18" i="33"/>
  <c r="C18" i="33"/>
  <c r="O17" i="33"/>
  <c r="N17" i="33"/>
  <c r="P17" i="33" s="1"/>
  <c r="M17" i="33"/>
  <c r="L17" i="33"/>
  <c r="Q17" i="33" s="1"/>
  <c r="R17" i="33" s="1"/>
  <c r="K17" i="33"/>
  <c r="J17" i="33"/>
  <c r="C17" i="33"/>
  <c r="E76" i="32"/>
  <c r="H75" i="32"/>
  <c r="G75" i="32"/>
  <c r="F75" i="32"/>
  <c r="C75" i="32"/>
  <c r="H74" i="32"/>
  <c r="G74" i="32"/>
  <c r="F74" i="32"/>
  <c r="C74" i="32"/>
  <c r="H73" i="32"/>
  <c r="G73" i="32"/>
  <c r="I73" i="32" s="1"/>
  <c r="J73" i="33" s="1"/>
  <c r="F73" i="32"/>
  <c r="C73" i="32"/>
  <c r="H72" i="32"/>
  <c r="G72" i="32"/>
  <c r="F72" i="32"/>
  <c r="L72" i="33" s="1"/>
  <c r="C72" i="32"/>
  <c r="H71" i="32"/>
  <c r="G71" i="32"/>
  <c r="K71" i="32" s="1"/>
  <c r="F71" i="32"/>
  <c r="C71" i="32"/>
  <c r="H70" i="32"/>
  <c r="G70" i="32"/>
  <c r="F70" i="32"/>
  <c r="L70" i="34" s="1"/>
  <c r="C70" i="32"/>
  <c r="K69" i="32"/>
  <c r="I69" i="32"/>
  <c r="H69" i="32"/>
  <c r="G69" i="32"/>
  <c r="F69" i="32"/>
  <c r="L69" i="34" s="1"/>
  <c r="C69" i="32"/>
  <c r="H68" i="32"/>
  <c r="G68" i="32"/>
  <c r="F68" i="32"/>
  <c r="C68" i="32"/>
  <c r="H67" i="32"/>
  <c r="G67" i="32"/>
  <c r="K67" i="32" s="1"/>
  <c r="F67" i="32"/>
  <c r="C67" i="32"/>
  <c r="H66" i="32"/>
  <c r="G66" i="32"/>
  <c r="F66" i="32"/>
  <c r="L66" i="34" s="1"/>
  <c r="M66" i="34" s="1"/>
  <c r="C66" i="32"/>
  <c r="K65" i="32"/>
  <c r="H65" i="32"/>
  <c r="G65" i="32"/>
  <c r="I65" i="32" s="1"/>
  <c r="F65" i="32"/>
  <c r="C65" i="32"/>
  <c r="H64" i="32"/>
  <c r="G64" i="32"/>
  <c r="I64" i="32" s="1"/>
  <c r="J64" i="34" s="1"/>
  <c r="F64" i="32"/>
  <c r="L64" i="33" s="1"/>
  <c r="M64" i="33" s="1"/>
  <c r="C64" i="32"/>
  <c r="H63" i="32"/>
  <c r="G63" i="32"/>
  <c r="K63" i="32" s="1"/>
  <c r="F63" i="32"/>
  <c r="C63" i="32"/>
  <c r="K62" i="32"/>
  <c r="H62" i="32"/>
  <c r="G62" i="32"/>
  <c r="I62" i="32" s="1"/>
  <c r="J62" i="33" s="1"/>
  <c r="F62" i="32"/>
  <c r="L62" i="34" s="1"/>
  <c r="C62" i="32"/>
  <c r="H61" i="32"/>
  <c r="G61" i="32"/>
  <c r="F61" i="32"/>
  <c r="C61" i="32"/>
  <c r="K60" i="32"/>
  <c r="T37" i="34" s="1"/>
  <c r="H60" i="32"/>
  <c r="G60" i="32"/>
  <c r="F60" i="32"/>
  <c r="C60" i="32"/>
  <c r="H59" i="32"/>
  <c r="M36" i="33" s="1"/>
  <c r="G59" i="32"/>
  <c r="F59" i="32"/>
  <c r="C59" i="32"/>
  <c r="H58" i="32"/>
  <c r="G58" i="32"/>
  <c r="I58" i="32" s="1"/>
  <c r="F58" i="32"/>
  <c r="L81" i="34" s="1"/>
  <c r="C58" i="32"/>
  <c r="H57" i="32"/>
  <c r="G57" i="32"/>
  <c r="I57" i="32" s="1"/>
  <c r="J80" i="34" s="1"/>
  <c r="F57" i="32"/>
  <c r="C57" i="32"/>
  <c r="H56" i="32"/>
  <c r="G56" i="32"/>
  <c r="I56" i="32" s="1"/>
  <c r="F56" i="32"/>
  <c r="L79" i="34" s="1"/>
  <c r="C56" i="32"/>
  <c r="H55" i="32"/>
  <c r="G55" i="32"/>
  <c r="K55" i="32" s="1"/>
  <c r="F55" i="32"/>
  <c r="C55" i="32"/>
  <c r="H54" i="32"/>
  <c r="G54" i="32"/>
  <c r="I54" i="32" s="1"/>
  <c r="J77" i="33" s="1"/>
  <c r="F54" i="32"/>
  <c r="L77" i="34" s="1"/>
  <c r="C54" i="32"/>
  <c r="H53" i="32"/>
  <c r="G53" i="32"/>
  <c r="K53" i="32" s="1"/>
  <c r="F53" i="32"/>
  <c r="C53" i="32"/>
  <c r="K52" i="32"/>
  <c r="H52" i="32"/>
  <c r="M43" i="33" s="1"/>
  <c r="G52" i="32"/>
  <c r="F52" i="32"/>
  <c r="C52" i="32"/>
  <c r="K51" i="32"/>
  <c r="H51" i="32"/>
  <c r="G51" i="32"/>
  <c r="I51" i="32" s="1"/>
  <c r="J75" i="33" s="1"/>
  <c r="F51" i="32"/>
  <c r="C51" i="32"/>
  <c r="H50" i="32"/>
  <c r="G50" i="32"/>
  <c r="F50" i="32"/>
  <c r="C50" i="32"/>
  <c r="K49" i="32"/>
  <c r="I49" i="32"/>
  <c r="H49" i="32"/>
  <c r="G49" i="32"/>
  <c r="F49" i="32"/>
  <c r="C49" i="32"/>
  <c r="H48" i="32"/>
  <c r="M34" i="33" s="1"/>
  <c r="G48" i="32"/>
  <c r="F48" i="32"/>
  <c r="C48" i="32"/>
  <c r="K47" i="32"/>
  <c r="I47" i="32"/>
  <c r="O44" i="33" s="1"/>
  <c r="H47" i="32"/>
  <c r="G47" i="32"/>
  <c r="F47" i="32"/>
  <c r="C47" i="32"/>
  <c r="H46" i="32"/>
  <c r="G46" i="32"/>
  <c r="I46" i="32" s="1"/>
  <c r="J82" i="34" s="1"/>
  <c r="F46" i="32"/>
  <c r="C46" i="32"/>
  <c r="K45" i="32"/>
  <c r="I45" i="32"/>
  <c r="O33" i="34" s="1"/>
  <c r="H45" i="32"/>
  <c r="M33" i="33" s="1"/>
  <c r="G45" i="32"/>
  <c r="N33" i="33" s="1"/>
  <c r="P33" i="33" s="1"/>
  <c r="F45" i="32"/>
  <c r="C45" i="32"/>
  <c r="H44" i="32"/>
  <c r="M32" i="34" s="1"/>
  <c r="G44" i="32"/>
  <c r="K44" i="32" s="1"/>
  <c r="F44" i="32"/>
  <c r="C44" i="32"/>
  <c r="H43" i="32"/>
  <c r="G43" i="32"/>
  <c r="K43" i="32" s="1"/>
  <c r="F43" i="32"/>
  <c r="C43" i="32"/>
  <c r="H42" i="32"/>
  <c r="G42" i="32"/>
  <c r="K42" i="32" s="1"/>
  <c r="T31" i="33" s="1"/>
  <c r="F42" i="32"/>
  <c r="C42" i="32"/>
  <c r="H41" i="32"/>
  <c r="G41" i="32"/>
  <c r="F41" i="32"/>
  <c r="C41" i="32"/>
  <c r="H40" i="32"/>
  <c r="G40" i="32"/>
  <c r="I40" i="32" s="1"/>
  <c r="F40" i="32"/>
  <c r="L89" i="34" s="1"/>
  <c r="C40" i="32"/>
  <c r="H39" i="32"/>
  <c r="G39" i="32"/>
  <c r="K39" i="32" s="1"/>
  <c r="F39" i="32"/>
  <c r="C39" i="32"/>
  <c r="K38" i="32"/>
  <c r="T30" i="34" s="1"/>
  <c r="H38" i="32"/>
  <c r="M30" i="34" s="1"/>
  <c r="G38" i="32"/>
  <c r="F38" i="32"/>
  <c r="C38" i="32"/>
  <c r="H37" i="32"/>
  <c r="M29" i="34" s="1"/>
  <c r="G37" i="32"/>
  <c r="F37" i="32"/>
  <c r="C37" i="32"/>
  <c r="K36" i="32"/>
  <c r="H36" i="32"/>
  <c r="G36" i="32"/>
  <c r="I36" i="32" s="1"/>
  <c r="J90" i="33" s="1"/>
  <c r="F36" i="32"/>
  <c r="L90" i="33" s="1"/>
  <c r="M90" i="33" s="1"/>
  <c r="C36" i="32"/>
  <c r="H35" i="32"/>
  <c r="M28" i="33" s="1"/>
  <c r="G35" i="32"/>
  <c r="F35" i="32"/>
  <c r="C35" i="32"/>
  <c r="H34" i="32"/>
  <c r="G34" i="32"/>
  <c r="I34" i="32" s="1"/>
  <c r="F34" i="32"/>
  <c r="L91" i="34" s="1"/>
  <c r="C34" i="32"/>
  <c r="H33" i="32"/>
  <c r="G33" i="32"/>
  <c r="F33" i="32"/>
  <c r="C33" i="32"/>
  <c r="K32" i="32"/>
  <c r="T26" i="33" s="1"/>
  <c r="H32" i="32"/>
  <c r="G32" i="32"/>
  <c r="F32" i="32"/>
  <c r="C32" i="32"/>
  <c r="H31" i="32"/>
  <c r="M25" i="34" s="1"/>
  <c r="G31" i="32"/>
  <c r="N25" i="34" s="1"/>
  <c r="F31" i="32"/>
  <c r="C31" i="32"/>
  <c r="H30" i="32"/>
  <c r="G30" i="32"/>
  <c r="F30" i="32"/>
  <c r="C30" i="32"/>
  <c r="H29" i="32"/>
  <c r="G29" i="32"/>
  <c r="K29" i="32" s="1"/>
  <c r="F29" i="32"/>
  <c r="C29" i="32"/>
  <c r="H28" i="32"/>
  <c r="M24" i="33" s="1"/>
  <c r="G28" i="32"/>
  <c r="F28" i="32"/>
  <c r="C28" i="32"/>
  <c r="K27" i="32"/>
  <c r="H27" i="32"/>
  <c r="G27" i="32"/>
  <c r="I27" i="32" s="1"/>
  <c r="J87" i="33" s="1"/>
  <c r="F27" i="32"/>
  <c r="C27" i="32"/>
  <c r="H26" i="32"/>
  <c r="G26" i="32"/>
  <c r="F26" i="32"/>
  <c r="C26" i="32"/>
  <c r="K25" i="32"/>
  <c r="T47" i="34" s="1"/>
  <c r="I25" i="32"/>
  <c r="H25" i="32"/>
  <c r="G25" i="32"/>
  <c r="N47" i="33" s="1"/>
  <c r="P47" i="33" s="1"/>
  <c r="F25" i="32"/>
  <c r="C25" i="32"/>
  <c r="H24" i="32"/>
  <c r="M22" i="34" s="1"/>
  <c r="G24" i="32"/>
  <c r="F24" i="32"/>
  <c r="C24" i="32"/>
  <c r="K23" i="32"/>
  <c r="I23" i="32"/>
  <c r="J86" i="34" s="1"/>
  <c r="H23" i="32"/>
  <c r="G23" i="32"/>
  <c r="F23" i="32"/>
  <c r="L86" i="34" s="1"/>
  <c r="C23" i="32"/>
  <c r="H22" i="32"/>
  <c r="M48" i="34" s="1"/>
  <c r="G22" i="32"/>
  <c r="F22" i="32"/>
  <c r="C22" i="32"/>
  <c r="H21" i="32"/>
  <c r="M21" i="33" s="1"/>
  <c r="G21" i="32"/>
  <c r="N21" i="34" s="1"/>
  <c r="P21" i="34" s="1"/>
  <c r="F21" i="32"/>
  <c r="C21" i="32"/>
  <c r="H20" i="32"/>
  <c r="M20" i="34" s="1"/>
  <c r="G20" i="32"/>
  <c r="F20" i="32"/>
  <c r="C20" i="32"/>
  <c r="H19" i="32"/>
  <c r="M55" i="33" s="1"/>
  <c r="G19" i="32"/>
  <c r="N55" i="33" s="1"/>
  <c r="P55" i="33" s="1"/>
  <c r="F19" i="32"/>
  <c r="C19" i="32"/>
  <c r="H18" i="32"/>
  <c r="M19" i="34" s="1"/>
  <c r="G18" i="32"/>
  <c r="F18" i="32"/>
  <c r="C18" i="32"/>
  <c r="K17" i="32"/>
  <c r="I17" i="32"/>
  <c r="O18" i="34" s="1"/>
  <c r="H17" i="32"/>
  <c r="M18" i="34" s="1"/>
  <c r="G17" i="32"/>
  <c r="N18" i="34" s="1"/>
  <c r="P18" i="34" s="1"/>
  <c r="F17" i="32"/>
  <c r="C17" i="32"/>
  <c r="H16" i="32"/>
  <c r="G16" i="32"/>
  <c r="I16" i="32" s="1"/>
  <c r="F16" i="32"/>
  <c r="C16" i="32"/>
  <c r="H15" i="32"/>
  <c r="G15" i="32"/>
  <c r="F15" i="32"/>
  <c r="C15" i="32"/>
  <c r="K14" i="32"/>
  <c r="H14" i="32"/>
  <c r="G14" i="32"/>
  <c r="F14" i="32"/>
  <c r="C14" i="32"/>
  <c r="H13" i="32"/>
  <c r="M49" i="34" s="1"/>
  <c r="G13" i="32"/>
  <c r="F13" i="32"/>
  <c r="C13" i="32"/>
  <c r="K12" i="32"/>
  <c r="H12" i="32"/>
  <c r="M17" i="34" s="1"/>
  <c r="G12" i="32"/>
  <c r="I12" i="32" s="1"/>
  <c r="O17" i="34" s="1"/>
  <c r="F12" i="32"/>
  <c r="C12" i="32"/>
  <c r="H11" i="32"/>
  <c r="G11" i="32"/>
  <c r="F11" i="32"/>
  <c r="C11" i="32"/>
  <c r="H10" i="32"/>
  <c r="G10" i="32"/>
  <c r="I10" i="32" s="1"/>
  <c r="J84" i="34" s="1"/>
  <c r="F10" i="32"/>
  <c r="L84" i="34" s="1"/>
  <c r="C10" i="32"/>
  <c r="J65" i="33" l="1"/>
  <c r="J65" i="34"/>
  <c r="M68" i="34"/>
  <c r="T17" i="34"/>
  <c r="T17" i="33"/>
  <c r="N51" i="34"/>
  <c r="P51" i="34" s="1"/>
  <c r="N51" i="33"/>
  <c r="P51" i="33" s="1"/>
  <c r="K15" i="32"/>
  <c r="T18" i="34"/>
  <c r="T18" i="33"/>
  <c r="N28" i="33"/>
  <c r="P28" i="33" s="1"/>
  <c r="N28" i="34"/>
  <c r="P28" i="34" s="1"/>
  <c r="K35" i="32"/>
  <c r="I35" i="32"/>
  <c r="L74" i="34"/>
  <c r="M74" i="34" s="1"/>
  <c r="L74" i="33"/>
  <c r="T43" i="34"/>
  <c r="T43" i="33"/>
  <c r="M51" i="33"/>
  <c r="M51" i="34"/>
  <c r="N46" i="33"/>
  <c r="P46" i="33" s="1"/>
  <c r="N46" i="34"/>
  <c r="P46" i="34" s="1"/>
  <c r="I30" i="32"/>
  <c r="I50" i="32"/>
  <c r="K50" i="32"/>
  <c r="I15" i="32"/>
  <c r="T33" i="33"/>
  <c r="T33" i="34"/>
  <c r="I63" i="32"/>
  <c r="K10" i="32"/>
  <c r="N49" i="34"/>
  <c r="P49" i="34" s="1"/>
  <c r="K13" i="32"/>
  <c r="I13" i="32"/>
  <c r="O47" i="33"/>
  <c r="Q47" i="33" s="1"/>
  <c r="R47" i="33" s="1"/>
  <c r="O47" i="34"/>
  <c r="K30" i="32"/>
  <c r="N45" i="33"/>
  <c r="P45" i="33" s="1"/>
  <c r="N45" i="34"/>
  <c r="P45" i="34" s="1"/>
  <c r="I43" i="32"/>
  <c r="I48" i="32"/>
  <c r="N34" i="34"/>
  <c r="P34" i="34" s="1"/>
  <c r="N34" i="33"/>
  <c r="P34" i="33" s="1"/>
  <c r="K48" i="32"/>
  <c r="K58" i="32"/>
  <c r="K61" i="32"/>
  <c r="I61" i="32"/>
  <c r="K74" i="32"/>
  <c r="I74" i="32"/>
  <c r="M79" i="34"/>
  <c r="I28" i="32"/>
  <c r="N24" i="33"/>
  <c r="P24" i="33" s="1"/>
  <c r="M45" i="33"/>
  <c r="M45" i="34"/>
  <c r="L82" i="34"/>
  <c r="M82" i="34" s="1"/>
  <c r="L82" i="33"/>
  <c r="M82" i="33" s="1"/>
  <c r="J79" i="33"/>
  <c r="J79" i="34"/>
  <c r="M53" i="34"/>
  <c r="M53" i="33"/>
  <c r="I41" i="32"/>
  <c r="T30" i="33"/>
  <c r="J84" i="33"/>
  <c r="M24" i="34"/>
  <c r="J75" i="34"/>
  <c r="K11" i="32"/>
  <c r="I11" i="32"/>
  <c r="K28" i="32"/>
  <c r="K41" i="32"/>
  <c r="K56" i="32"/>
  <c r="N36" i="33"/>
  <c r="P36" i="33" s="1"/>
  <c r="K59" i="32"/>
  <c r="I59" i="32"/>
  <c r="N24" i="34"/>
  <c r="P24" i="34" s="1"/>
  <c r="J87" i="34"/>
  <c r="I21" i="32"/>
  <c r="I26" i="32"/>
  <c r="K26" i="32"/>
  <c r="N23" i="33"/>
  <c r="P23" i="33" s="1"/>
  <c r="N23" i="34"/>
  <c r="P23" i="34" s="1"/>
  <c r="J91" i="33"/>
  <c r="J91" i="34"/>
  <c r="T32" i="33"/>
  <c r="T32" i="34"/>
  <c r="J69" i="33"/>
  <c r="J69" i="34"/>
  <c r="K72" i="32"/>
  <c r="I72" i="32"/>
  <c r="N54" i="33"/>
  <c r="P54" i="33" s="1"/>
  <c r="N54" i="34"/>
  <c r="P54" i="34" s="1"/>
  <c r="I75" i="32"/>
  <c r="K75" i="32"/>
  <c r="L79" i="33"/>
  <c r="M79" i="33" s="1"/>
  <c r="K21" i="32"/>
  <c r="M23" i="33"/>
  <c r="M23" i="34"/>
  <c r="I39" i="32"/>
  <c r="M54" i="33"/>
  <c r="M54" i="34"/>
  <c r="Q18" i="33"/>
  <c r="R18" i="33" s="1"/>
  <c r="T50" i="33"/>
  <c r="T50" i="34"/>
  <c r="I19" i="32"/>
  <c r="I24" i="32"/>
  <c r="N22" i="33"/>
  <c r="P22" i="33" s="1"/>
  <c r="K24" i="32"/>
  <c r="K34" i="32"/>
  <c r="I37" i="32"/>
  <c r="N29" i="34"/>
  <c r="P29" i="34" s="1"/>
  <c r="K37" i="32"/>
  <c r="O35" i="33"/>
  <c r="O35" i="34"/>
  <c r="K54" i="32"/>
  <c r="I67" i="32"/>
  <c r="O33" i="33"/>
  <c r="Q33" i="33" s="1"/>
  <c r="R33" i="33" s="1"/>
  <c r="T26" i="34"/>
  <c r="Q18" i="34"/>
  <c r="R18" i="34" s="1"/>
  <c r="K19" i="32"/>
  <c r="N26" i="34"/>
  <c r="P26" i="34" s="1"/>
  <c r="N26" i="33"/>
  <c r="P26" i="33" s="1"/>
  <c r="I32" i="32"/>
  <c r="M44" i="33"/>
  <c r="Q44" i="33" s="1"/>
  <c r="R44" i="33" s="1"/>
  <c r="M44" i="34"/>
  <c r="Q44" i="34" s="1"/>
  <c r="R44" i="34" s="1"/>
  <c r="T35" i="34"/>
  <c r="T35" i="33"/>
  <c r="N43" i="33"/>
  <c r="P43" i="33" s="1"/>
  <c r="I52" i="32"/>
  <c r="N43" i="34"/>
  <c r="P43" i="34" s="1"/>
  <c r="N18" i="33"/>
  <c r="P18" i="33" s="1"/>
  <c r="X18" i="33" s="1"/>
  <c r="L77" i="33"/>
  <c r="M77" i="33" s="1"/>
  <c r="T44" i="33"/>
  <c r="T44" i="34"/>
  <c r="L68" i="34"/>
  <c r="L68" i="33"/>
  <c r="M68" i="33" s="1"/>
  <c r="J81" i="33"/>
  <c r="J81" i="34"/>
  <c r="M46" i="33"/>
  <c r="M46" i="34"/>
  <c r="M26" i="33"/>
  <c r="M26" i="34"/>
  <c r="M37" i="33"/>
  <c r="M37" i="34"/>
  <c r="K70" i="32"/>
  <c r="I70" i="32"/>
  <c r="O18" i="33"/>
  <c r="T37" i="33"/>
  <c r="J80" i="33"/>
  <c r="M33" i="34"/>
  <c r="Q33" i="34" s="1"/>
  <c r="R33" i="34" s="1"/>
  <c r="N48" i="34"/>
  <c r="P48" i="34" s="1"/>
  <c r="I22" i="32"/>
  <c r="N27" i="33"/>
  <c r="P27" i="33" s="1"/>
  <c r="N27" i="34"/>
  <c r="P27" i="34" s="1"/>
  <c r="M27" i="33"/>
  <c r="M27" i="34"/>
  <c r="N19" i="34"/>
  <c r="P19" i="34" s="1"/>
  <c r="I18" i="32"/>
  <c r="K22" i="32"/>
  <c r="I33" i="32"/>
  <c r="K66" i="32"/>
  <c r="I66" i="32"/>
  <c r="N25" i="33"/>
  <c r="P25" i="33" s="1"/>
  <c r="M84" i="34"/>
  <c r="J89" i="33"/>
  <c r="J89" i="34"/>
  <c r="M31" i="34"/>
  <c r="M31" i="33"/>
  <c r="I55" i="32"/>
  <c r="K57" i="32"/>
  <c r="K73" i="32"/>
  <c r="M48" i="33"/>
  <c r="J64" i="33"/>
  <c r="L66" i="33"/>
  <c r="M66" i="33" s="1"/>
  <c r="N17" i="34"/>
  <c r="P17" i="34" s="1"/>
  <c r="Q17" i="34" s="1"/>
  <c r="R17" i="34" s="1"/>
  <c r="M34" i="34"/>
  <c r="N50" i="34"/>
  <c r="P50" i="34" s="1"/>
  <c r="N50" i="33"/>
  <c r="P50" i="33" s="1"/>
  <c r="I14" i="32"/>
  <c r="K18" i="32"/>
  <c r="I29" i="32"/>
  <c r="K31" i="32"/>
  <c r="N30" i="34"/>
  <c r="P30" i="34" s="1"/>
  <c r="I38" i="32"/>
  <c r="N35" i="34"/>
  <c r="P35" i="34" s="1"/>
  <c r="N35" i="33"/>
  <c r="P35" i="33" s="1"/>
  <c r="I53" i="32"/>
  <c r="I71" i="32"/>
  <c r="M22" i="33"/>
  <c r="N48" i="33"/>
  <c r="P48" i="33" s="1"/>
  <c r="M74" i="33"/>
  <c r="K68" i="32"/>
  <c r="I68" i="32"/>
  <c r="N20" i="34"/>
  <c r="P20" i="34" s="1"/>
  <c r="I20" i="32"/>
  <c r="N32" i="34"/>
  <c r="P32" i="34" s="1"/>
  <c r="I44" i="32"/>
  <c r="N31" i="34"/>
  <c r="P31" i="34" s="1"/>
  <c r="N31" i="33"/>
  <c r="P31" i="33" s="1"/>
  <c r="I42" i="32"/>
  <c r="K46" i="32"/>
  <c r="K20" i="32"/>
  <c r="I31" i="32"/>
  <c r="K33" i="32"/>
  <c r="M50" i="34"/>
  <c r="M50" i="33"/>
  <c r="K16" i="32"/>
  <c r="M47" i="34"/>
  <c r="M47" i="33"/>
  <c r="K40" i="32"/>
  <c r="M35" i="34"/>
  <c r="Q35" i="34" s="1"/>
  <c r="R35" i="34" s="1"/>
  <c r="M35" i="33"/>
  <c r="Q35" i="33" s="1"/>
  <c r="R35" i="33" s="1"/>
  <c r="N37" i="33"/>
  <c r="P37" i="33" s="1"/>
  <c r="I60" i="32"/>
  <c r="K64" i="32"/>
  <c r="L81" i="33"/>
  <c r="M81" i="33" s="1"/>
  <c r="M36" i="34"/>
  <c r="M72" i="34"/>
  <c r="M94" i="34" s="1"/>
  <c r="M95" i="34" s="1"/>
  <c r="Q95" i="34" s="1"/>
  <c r="E8" i="34" s="1"/>
  <c r="M91" i="34"/>
  <c r="Q23" i="34" l="1"/>
  <c r="R23" i="34" s="1"/>
  <c r="Q31" i="33"/>
  <c r="R31" i="33" s="1"/>
  <c r="Q34" i="34"/>
  <c r="R34" i="34" s="1"/>
  <c r="Q46" i="33"/>
  <c r="R46" i="33" s="1"/>
  <c r="M94" i="33"/>
  <c r="M95" i="33" s="1"/>
  <c r="Q95" i="33" s="1"/>
  <c r="E8" i="33" s="1"/>
  <c r="Q24" i="34"/>
  <c r="R24" i="34" s="1"/>
  <c r="J92" i="33"/>
  <c r="J92" i="34"/>
  <c r="T29" i="34"/>
  <c r="T29" i="33"/>
  <c r="O54" i="34"/>
  <c r="Q54" i="34" s="1"/>
  <c r="R54" i="34" s="1"/>
  <c r="O54" i="33"/>
  <c r="T24" i="34"/>
  <c r="T24" i="33"/>
  <c r="T53" i="34"/>
  <c r="T53" i="33"/>
  <c r="T19" i="34"/>
  <c r="T19" i="33"/>
  <c r="O27" i="34"/>
  <c r="Q27" i="34" s="1"/>
  <c r="R27" i="34" s="1"/>
  <c r="O27" i="33"/>
  <c r="Q27" i="33" s="1"/>
  <c r="R27" i="33" s="1"/>
  <c r="Q26" i="34"/>
  <c r="R26" i="34" s="1"/>
  <c r="O43" i="33"/>
  <c r="Q43" i="33" s="1"/>
  <c r="R43" i="33" s="1"/>
  <c r="O43" i="34"/>
  <c r="Q43" i="34" s="1"/>
  <c r="R43" i="34" s="1"/>
  <c r="Q54" i="33"/>
  <c r="R54" i="33" s="1"/>
  <c r="J74" i="34"/>
  <c r="J74" i="33"/>
  <c r="Q47" i="34"/>
  <c r="R47" i="34" s="1"/>
  <c r="O32" i="34"/>
  <c r="Q32" i="34" s="1"/>
  <c r="R32" i="34" s="1"/>
  <c r="O32" i="33"/>
  <c r="Q32" i="33" s="1"/>
  <c r="R32" i="33" s="1"/>
  <c r="J71" i="34"/>
  <c r="J71" i="33"/>
  <c r="J88" i="34"/>
  <c r="J88" i="33"/>
  <c r="Q45" i="33"/>
  <c r="R45" i="33" s="1"/>
  <c r="O46" i="33"/>
  <c r="O46" i="34"/>
  <c r="J76" i="34"/>
  <c r="J76" i="33"/>
  <c r="O22" i="33"/>
  <c r="X22" i="33" s="1"/>
  <c r="O22" i="34"/>
  <c r="Q22" i="34" s="1"/>
  <c r="R22" i="34" s="1"/>
  <c r="O20" i="34"/>
  <c r="Q20" i="34" s="1"/>
  <c r="R20" i="34" s="1"/>
  <c r="O20" i="33"/>
  <c r="O55" i="33"/>
  <c r="Q55" i="33" s="1"/>
  <c r="R55" i="33" s="1"/>
  <c r="O55" i="34"/>
  <c r="Q55" i="34" s="1"/>
  <c r="R55" i="34" s="1"/>
  <c r="O45" i="33"/>
  <c r="O45" i="34"/>
  <c r="Q45" i="34" s="1"/>
  <c r="R45" i="34" s="1"/>
  <c r="O34" i="34"/>
  <c r="O34" i="33"/>
  <c r="Q34" i="33" s="1"/>
  <c r="R34" i="33" s="1"/>
  <c r="J70" i="33"/>
  <c r="J70" i="34"/>
  <c r="J67" i="33"/>
  <c r="J67" i="34"/>
  <c r="T21" i="34"/>
  <c r="T21" i="33"/>
  <c r="T36" i="34"/>
  <c r="T36" i="33"/>
  <c r="J83" i="34"/>
  <c r="J83" i="33"/>
  <c r="T27" i="34"/>
  <c r="T27" i="33"/>
  <c r="O30" i="34"/>
  <c r="Q30" i="34" s="1"/>
  <c r="R30" i="34" s="1"/>
  <c r="O30" i="33"/>
  <c r="Q30" i="33" s="1"/>
  <c r="R30" i="33" s="1"/>
  <c r="T51" i="33"/>
  <c r="T51" i="34"/>
  <c r="O25" i="33"/>
  <c r="Q25" i="33" s="1"/>
  <c r="R25" i="33" s="1"/>
  <c r="O25" i="34"/>
  <c r="Q25" i="34" s="1"/>
  <c r="R25" i="34" s="1"/>
  <c r="J68" i="33"/>
  <c r="J68" i="34"/>
  <c r="Q53" i="33"/>
  <c r="R53" i="33" s="1"/>
  <c r="O51" i="34"/>
  <c r="Q51" i="34" s="1"/>
  <c r="R51" i="34" s="1"/>
  <c r="O51" i="33"/>
  <c r="Q51" i="33" s="1"/>
  <c r="R51" i="33" s="1"/>
  <c r="T23" i="34"/>
  <c r="T23" i="33"/>
  <c r="J85" i="33"/>
  <c r="J85" i="34"/>
  <c r="J61" i="33"/>
  <c r="J61" i="34"/>
  <c r="O31" i="34"/>
  <c r="O31" i="33"/>
  <c r="O50" i="34"/>
  <c r="Q50" i="34" s="1"/>
  <c r="R50" i="34" s="1"/>
  <c r="O50" i="33"/>
  <c r="Q50" i="33" s="1"/>
  <c r="R50" i="33" s="1"/>
  <c r="T48" i="34"/>
  <c r="T48" i="33"/>
  <c r="T55" i="34"/>
  <c r="T55" i="33"/>
  <c r="O29" i="33"/>
  <c r="Q29" i="33" s="1"/>
  <c r="R29" i="33" s="1"/>
  <c r="O29" i="34"/>
  <c r="Q29" i="34" s="1"/>
  <c r="R29" i="34" s="1"/>
  <c r="O23" i="34"/>
  <c r="O23" i="33"/>
  <c r="O49" i="34"/>
  <c r="Q49" i="34" s="1"/>
  <c r="R49" i="34" s="1"/>
  <c r="O49" i="33"/>
  <c r="Q49" i="33" s="1"/>
  <c r="R49" i="33" s="1"/>
  <c r="Q22" i="33"/>
  <c r="R22" i="33" s="1"/>
  <c r="J78" i="33"/>
  <c r="J78" i="34"/>
  <c r="O19" i="34"/>
  <c r="Q19" i="34" s="1"/>
  <c r="R19" i="34" s="1"/>
  <c r="R39" i="34" s="1"/>
  <c r="E7" i="34" s="1"/>
  <c r="O19" i="33"/>
  <c r="Q46" i="34"/>
  <c r="R46" i="34" s="1"/>
  <c r="J72" i="34"/>
  <c r="J72" i="33"/>
  <c r="O21" i="34"/>
  <c r="Q21" i="34" s="1"/>
  <c r="R21" i="34" s="1"/>
  <c r="O21" i="33"/>
  <c r="T49" i="34"/>
  <c r="T49" i="33"/>
  <c r="O28" i="33"/>
  <c r="Q28" i="33" s="1"/>
  <c r="R28" i="33" s="1"/>
  <c r="O28" i="34"/>
  <c r="Q28" i="34" s="1"/>
  <c r="R28" i="34" s="1"/>
  <c r="T22" i="34"/>
  <c r="T22" i="33"/>
  <c r="T34" i="33"/>
  <c r="T34" i="34"/>
  <c r="T28" i="33"/>
  <c r="T28" i="34"/>
  <c r="Q31" i="34"/>
  <c r="R31" i="34" s="1"/>
  <c r="T52" i="33"/>
  <c r="T52" i="34"/>
  <c r="Q23" i="33"/>
  <c r="R23" i="33" s="1"/>
  <c r="O36" i="33"/>
  <c r="Q36" i="33" s="1"/>
  <c r="R36" i="33" s="1"/>
  <c r="O36" i="34"/>
  <c r="Q36" i="34" s="1"/>
  <c r="R36" i="34" s="1"/>
  <c r="O24" i="33"/>
  <c r="Q24" i="33" s="1"/>
  <c r="R24" i="33" s="1"/>
  <c r="O24" i="34"/>
  <c r="J63" i="33"/>
  <c r="J63" i="34"/>
  <c r="O37" i="33"/>
  <c r="Q37" i="33" s="1"/>
  <c r="R37" i="33" s="1"/>
  <c r="O37" i="34"/>
  <c r="Q37" i="34" s="1"/>
  <c r="R37" i="34" s="1"/>
  <c r="T20" i="34"/>
  <c r="T20" i="33"/>
  <c r="T25" i="34"/>
  <c r="T25" i="33"/>
  <c r="J66" i="33"/>
  <c r="J66" i="34"/>
  <c r="O48" i="33"/>
  <c r="Q48" i="33" s="1"/>
  <c r="R48" i="33" s="1"/>
  <c r="O48" i="34"/>
  <c r="Q48" i="34" s="1"/>
  <c r="R48" i="34" s="1"/>
  <c r="O26" i="33"/>
  <c r="Q26" i="33" s="1"/>
  <c r="R26" i="33" s="1"/>
  <c r="O26" i="34"/>
  <c r="T54" i="34"/>
  <c r="T54" i="33"/>
  <c r="T45" i="33"/>
  <c r="T45" i="34"/>
  <c r="O53" i="34"/>
  <c r="Q53" i="34" s="1"/>
  <c r="R53" i="34" s="1"/>
  <c r="O53" i="33"/>
  <c r="T46" i="33"/>
  <c r="T46" i="34"/>
  <c r="E11" i="34" l="1"/>
  <c r="E12" i="34" s="1"/>
  <c r="E13" i="34" s="1"/>
  <c r="X19" i="33"/>
  <c r="Q19" i="33"/>
  <c r="R19" i="33" s="1"/>
  <c r="R57" i="33"/>
  <c r="E9" i="33" s="1"/>
  <c r="Q21" i="33"/>
  <c r="R21" i="33" s="1"/>
  <c r="X21" i="33"/>
  <c r="X20" i="33"/>
  <c r="Q20" i="33"/>
  <c r="R20" i="33" s="1"/>
  <c r="R57" i="34"/>
  <c r="E9" i="34" s="1"/>
  <c r="R39" i="33" l="1"/>
  <c r="E7" i="33" s="1"/>
  <c r="E11" i="33" s="1"/>
  <c r="E12" i="33" s="1"/>
  <c r="E13" i="33" s="1"/>
  <c r="D48" i="31" l="1"/>
  <c r="G50" i="31" s="1"/>
  <c r="F35" i="31"/>
  <c r="B30" i="31"/>
  <c r="F29" i="31"/>
  <c r="D29" i="31"/>
  <c r="D30" i="31" s="1"/>
  <c r="D33" i="31" s="1"/>
  <c r="C29" i="31"/>
  <c r="C30" i="31" s="1"/>
  <c r="C33" i="31" s="1"/>
  <c r="F26" i="31"/>
  <c r="B21" i="31"/>
  <c r="F20" i="31"/>
  <c r="D20" i="31"/>
  <c r="D21" i="31" s="1"/>
  <c r="D24" i="31" s="1"/>
  <c r="C20" i="31"/>
  <c r="C21" i="31" s="1"/>
  <c r="C24" i="31" s="1"/>
  <c r="D12" i="31"/>
  <c r="D15" i="31" s="1"/>
  <c r="B12" i="31"/>
  <c r="C12" i="31" s="1"/>
  <c r="C15" i="31" s="1"/>
  <c r="F11" i="31"/>
  <c r="D11" i="31"/>
  <c r="C11" i="31"/>
  <c r="O474" i="30"/>
  <c r="M337" i="30"/>
  <c r="O289" i="30"/>
  <c r="H555" i="29"/>
  <c r="H550" i="29"/>
  <c r="H548" i="29"/>
  <c r="H539" i="29"/>
  <c r="H533" i="29"/>
  <c r="H534" i="29" s="1"/>
  <c r="H532" i="29"/>
  <c r="H523" i="29"/>
  <c r="H517" i="29"/>
  <c r="H516" i="29"/>
  <c r="J508" i="29"/>
  <c r="I508" i="29"/>
  <c r="H508" i="29"/>
  <c r="H507" i="29"/>
  <c r="J502" i="29"/>
  <c r="I502" i="29"/>
  <c r="H502" i="29"/>
  <c r="J500" i="29"/>
  <c r="I500" i="29"/>
  <c r="H500" i="29"/>
  <c r="H491" i="29"/>
  <c r="H492" i="29" s="1"/>
  <c r="J486" i="29"/>
  <c r="J492" i="29" s="1"/>
  <c r="I486" i="29"/>
  <c r="I492" i="29" s="1"/>
  <c r="H486" i="29"/>
  <c r="J484" i="29"/>
  <c r="I484" i="29"/>
  <c r="H484" i="29"/>
  <c r="H475" i="29"/>
  <c r="H476" i="29" s="1"/>
  <c r="J470" i="29"/>
  <c r="J476" i="29" s="1"/>
  <c r="I470" i="29"/>
  <c r="I476" i="29" s="1"/>
  <c r="H470" i="29"/>
  <c r="K468" i="29"/>
  <c r="K470" i="29" s="1"/>
  <c r="K476" i="29" s="1"/>
  <c r="J468" i="29"/>
  <c r="I468" i="29"/>
  <c r="H468" i="29"/>
  <c r="H459" i="29"/>
  <c r="H460" i="29" s="1"/>
  <c r="K454" i="29"/>
  <c r="K460" i="29" s="1"/>
  <c r="J454" i="29"/>
  <c r="J460" i="29" s="1"/>
  <c r="I454" i="29"/>
  <c r="I460" i="29" s="1"/>
  <c r="H454" i="29"/>
  <c r="K452" i="29"/>
  <c r="J452" i="29"/>
  <c r="I452" i="29"/>
  <c r="H452" i="29"/>
  <c r="H443" i="29"/>
  <c r="H444" i="29" s="1"/>
  <c r="K438" i="29"/>
  <c r="K444" i="29" s="1"/>
  <c r="J438" i="29"/>
  <c r="J444" i="29" s="1"/>
  <c r="I438" i="29"/>
  <c r="I444" i="29" s="1"/>
  <c r="K436" i="29"/>
  <c r="J436" i="29"/>
  <c r="I436" i="29"/>
  <c r="H436" i="29"/>
  <c r="H438" i="29" s="1"/>
  <c r="J428" i="29"/>
  <c r="J427" i="29"/>
  <c r="J422" i="29"/>
  <c r="I422" i="29"/>
  <c r="I428" i="29" s="1"/>
  <c r="H422" i="29"/>
  <c r="H428" i="29" s="1"/>
  <c r="J421" i="29"/>
  <c r="J420" i="29"/>
  <c r="I420" i="29"/>
  <c r="H420" i="29"/>
  <c r="H411" i="29"/>
  <c r="H412" i="29" s="1"/>
  <c r="H406" i="29"/>
  <c r="H404" i="29"/>
  <c r="J396" i="29"/>
  <c r="H395" i="29"/>
  <c r="H396" i="29" s="1"/>
  <c r="J390" i="29"/>
  <c r="J388" i="29"/>
  <c r="I388" i="29"/>
  <c r="I390" i="29" s="1"/>
  <c r="I396" i="29" s="1"/>
  <c r="H388" i="29"/>
  <c r="H390" i="29" s="1"/>
  <c r="H379" i="29"/>
  <c r="H380" i="29" s="1"/>
  <c r="H374" i="29"/>
  <c r="H373" i="29"/>
  <c r="H372" i="29"/>
  <c r="H363" i="29"/>
  <c r="H356" i="29"/>
  <c r="H358" i="29" s="1"/>
  <c r="H364" i="29" s="1"/>
  <c r="I347" i="29"/>
  <c r="I348" i="29" s="1"/>
  <c r="H347" i="29"/>
  <c r="I340" i="29"/>
  <c r="H340" i="29"/>
  <c r="H342" i="29" s="1"/>
  <c r="H332" i="29"/>
  <c r="I331" i="29"/>
  <c r="H331" i="29"/>
  <c r="I325" i="29"/>
  <c r="I324" i="29"/>
  <c r="H324" i="29"/>
  <c r="H326" i="29" s="1"/>
  <c r="H316" i="29"/>
  <c r="J315" i="29"/>
  <c r="J316" i="29" s="1"/>
  <c r="I315" i="29"/>
  <c r="I316" i="29" s="1"/>
  <c r="H315" i="29"/>
  <c r="J310" i="29"/>
  <c r="I310" i="29"/>
  <c r="H308" i="29"/>
  <c r="H310" i="29" s="1"/>
  <c r="J299" i="29"/>
  <c r="J300" i="29" s="1"/>
  <c r="I299" i="29"/>
  <c r="I300" i="29" s="1"/>
  <c r="H299" i="29"/>
  <c r="H300" i="29" s="1"/>
  <c r="J294" i="29"/>
  <c r="I294" i="29"/>
  <c r="H292" i="29"/>
  <c r="H294" i="29" s="1"/>
  <c r="J283" i="29"/>
  <c r="I283" i="29"/>
  <c r="H283" i="29"/>
  <c r="J278" i="29"/>
  <c r="I278" i="29"/>
  <c r="H278" i="29"/>
  <c r="H284" i="29" s="1"/>
  <c r="H276" i="29"/>
  <c r="J267" i="29"/>
  <c r="I267" i="29"/>
  <c r="K266" i="29"/>
  <c r="K267" i="29" s="1"/>
  <c r="K268" i="29" s="1"/>
  <c r="K262" i="29"/>
  <c r="K261" i="29"/>
  <c r="J261" i="29"/>
  <c r="I261" i="29"/>
  <c r="K260" i="29"/>
  <c r="J260" i="29"/>
  <c r="J262" i="29" s="1"/>
  <c r="I260" i="29"/>
  <c r="I262" i="29" s="1"/>
  <c r="H260" i="29"/>
  <c r="H262" i="29" s="1"/>
  <c r="H268" i="29" s="1"/>
  <c r="J251" i="29"/>
  <c r="I251" i="29"/>
  <c r="H251" i="29"/>
  <c r="J245" i="29"/>
  <c r="J244" i="29"/>
  <c r="I244" i="29"/>
  <c r="H244" i="29"/>
  <c r="J243" i="29"/>
  <c r="I243" i="29"/>
  <c r="J241" i="29"/>
  <c r="H241" i="29"/>
  <c r="H245" i="29" s="1"/>
  <c r="J240" i="29"/>
  <c r="I240" i="29"/>
  <c r="H240" i="29"/>
  <c r="I239" i="29"/>
  <c r="H239" i="29"/>
  <c r="H243" i="29" s="1"/>
  <c r="J238" i="29"/>
  <c r="J242" i="29" s="1"/>
  <c r="I238" i="29"/>
  <c r="I242" i="29" s="1"/>
  <c r="J237" i="29"/>
  <c r="I237" i="29"/>
  <c r="H237" i="29"/>
  <c r="H242" i="29" s="1"/>
  <c r="L229" i="29"/>
  <c r="K229" i="29"/>
  <c r="J223" i="29"/>
  <c r="J229" i="29" s="1"/>
  <c r="I223" i="29"/>
  <c r="I229" i="29" s="1"/>
  <c r="H223" i="29"/>
  <c r="H229" i="29" s="1"/>
  <c r="J222" i="29"/>
  <c r="H222" i="29"/>
  <c r="J221" i="29"/>
  <c r="I221" i="29"/>
  <c r="H221" i="29"/>
  <c r="L213" i="29"/>
  <c r="K213" i="29"/>
  <c r="J207" i="29"/>
  <c r="J213" i="29" s="1"/>
  <c r="I207" i="29"/>
  <c r="I213" i="29" s="1"/>
  <c r="J206" i="29"/>
  <c r="H206" i="29"/>
  <c r="J205" i="29"/>
  <c r="I205" i="29"/>
  <c r="H205" i="29"/>
  <c r="H207" i="29" s="1"/>
  <c r="H213" i="29" s="1"/>
  <c r="J196" i="29"/>
  <c r="I196" i="29"/>
  <c r="I197" i="29" s="1"/>
  <c r="H196" i="29"/>
  <c r="H197" i="29" s="1"/>
  <c r="H195" i="29"/>
  <c r="J189" i="29"/>
  <c r="J191" i="29" s="1"/>
  <c r="J197" i="29" s="1"/>
  <c r="I189" i="29"/>
  <c r="I191" i="29" s="1"/>
  <c r="H189" i="29"/>
  <c r="H191" i="29" s="1"/>
  <c r="J181" i="29"/>
  <c r="J180" i="29"/>
  <c r="I180" i="29"/>
  <c r="H180" i="29"/>
  <c r="R179" i="29"/>
  <c r="J179" i="29"/>
  <c r="N179" i="29" s="1"/>
  <c r="J173" i="29"/>
  <c r="J175" i="29" s="1"/>
  <c r="I173" i="29"/>
  <c r="I175" i="29" s="1"/>
  <c r="I181" i="29" s="1"/>
  <c r="H173" i="29"/>
  <c r="H175" i="29" s="1"/>
  <c r="H181" i="29" s="1"/>
  <c r="J164" i="29"/>
  <c r="I164" i="29"/>
  <c r="H163" i="29"/>
  <c r="H164" i="29" s="1"/>
  <c r="J157" i="29"/>
  <c r="J159" i="29" s="1"/>
  <c r="J165" i="29" s="1"/>
  <c r="I157" i="29"/>
  <c r="I159" i="29" s="1"/>
  <c r="I165" i="29" s="1"/>
  <c r="H157" i="29"/>
  <c r="H159" i="29" s="1"/>
  <c r="M148" i="29"/>
  <c r="L148" i="29"/>
  <c r="K148" i="29"/>
  <c r="J148" i="29"/>
  <c r="I148" i="29"/>
  <c r="H148" i="29"/>
  <c r="M141" i="29"/>
  <c r="M143" i="29" s="1"/>
  <c r="L141" i="29"/>
  <c r="L143" i="29" s="1"/>
  <c r="K141" i="29"/>
  <c r="K143" i="29" s="1"/>
  <c r="J141" i="29"/>
  <c r="J143" i="29" s="1"/>
  <c r="I141" i="29"/>
  <c r="I143" i="29" s="1"/>
  <c r="H141" i="29"/>
  <c r="H143" i="29" s="1"/>
  <c r="L132" i="29"/>
  <c r="K132" i="29"/>
  <c r="J132" i="29"/>
  <c r="I132" i="29"/>
  <c r="H132" i="29"/>
  <c r="H133" i="29" s="1"/>
  <c r="L127" i="29"/>
  <c r="L133" i="29" s="1"/>
  <c r="K127" i="29"/>
  <c r="J127" i="29"/>
  <c r="L125" i="29"/>
  <c r="K125" i="29"/>
  <c r="J125" i="29"/>
  <c r="I125" i="29"/>
  <c r="I127" i="29" s="1"/>
  <c r="H125" i="29"/>
  <c r="H127" i="29" s="1"/>
  <c r="I117" i="29"/>
  <c r="H117" i="29"/>
  <c r="L116" i="29"/>
  <c r="K116" i="29"/>
  <c r="J116" i="29"/>
  <c r="H116" i="29"/>
  <c r="K111" i="29"/>
  <c r="K117" i="29" s="1"/>
  <c r="J111" i="29"/>
  <c r="J117" i="29" s="1"/>
  <c r="I111" i="29"/>
  <c r="H111" i="29"/>
  <c r="L109" i="29"/>
  <c r="L111" i="29" s="1"/>
  <c r="L117" i="29" s="1"/>
  <c r="K109" i="29"/>
  <c r="J109" i="29"/>
  <c r="I109" i="29"/>
  <c r="H109" i="29"/>
  <c r="H101" i="29"/>
  <c r="M100" i="29"/>
  <c r="M101" i="29" s="1"/>
  <c r="L100" i="29"/>
  <c r="K100" i="29"/>
  <c r="J100" i="29"/>
  <c r="H100" i="29"/>
  <c r="H95" i="29"/>
  <c r="M93" i="29"/>
  <c r="M95" i="29" s="1"/>
  <c r="L93" i="29"/>
  <c r="L95" i="29" s="1"/>
  <c r="K93" i="29"/>
  <c r="K95" i="29" s="1"/>
  <c r="J93" i="29"/>
  <c r="J95" i="29" s="1"/>
  <c r="J101" i="29" s="1"/>
  <c r="I93" i="29"/>
  <c r="I95" i="29" s="1"/>
  <c r="I101" i="29" s="1"/>
  <c r="H93" i="29"/>
  <c r="M84" i="29"/>
  <c r="L84" i="29"/>
  <c r="K84" i="29"/>
  <c r="J84" i="29"/>
  <c r="H84" i="29"/>
  <c r="H85" i="29" s="1"/>
  <c r="I79" i="29"/>
  <c r="I85" i="29" s="1"/>
  <c r="H79" i="29"/>
  <c r="M77" i="29"/>
  <c r="M79" i="29" s="1"/>
  <c r="L77" i="29"/>
  <c r="L79" i="29" s="1"/>
  <c r="K77" i="29"/>
  <c r="K79" i="29" s="1"/>
  <c r="J77" i="29"/>
  <c r="J79" i="29" s="1"/>
  <c r="I77" i="29"/>
  <c r="H77" i="29"/>
  <c r="I69" i="29"/>
  <c r="M68" i="29"/>
  <c r="M69" i="29" s="1"/>
  <c r="L68" i="29"/>
  <c r="K68" i="29"/>
  <c r="K69" i="29" s="1"/>
  <c r="J68" i="29"/>
  <c r="J69" i="29" s="1"/>
  <c r="H68" i="29"/>
  <c r="H69" i="29" s="1"/>
  <c r="L61" i="29"/>
  <c r="L63" i="29" s="1"/>
  <c r="K61" i="29"/>
  <c r="K63" i="29" s="1"/>
  <c r="J61" i="29"/>
  <c r="J63" i="29" s="1"/>
  <c r="I61" i="29"/>
  <c r="I63" i="29" s="1"/>
  <c r="H61" i="29"/>
  <c r="H63" i="29" s="1"/>
  <c r="M52" i="29"/>
  <c r="L52" i="29"/>
  <c r="L53" i="29" s="1"/>
  <c r="K52" i="29"/>
  <c r="J52" i="29"/>
  <c r="H52" i="29"/>
  <c r="H53" i="29" s="1"/>
  <c r="M47" i="29"/>
  <c r="M53" i="29" s="1"/>
  <c r="L47" i="29"/>
  <c r="M45" i="29"/>
  <c r="L45" i="29"/>
  <c r="K45" i="29"/>
  <c r="K47" i="29" s="1"/>
  <c r="J45" i="29"/>
  <c r="J47" i="29" s="1"/>
  <c r="I45" i="29"/>
  <c r="I47" i="29" s="1"/>
  <c r="I53" i="29" s="1"/>
  <c r="H45" i="29"/>
  <c r="H47" i="29" s="1"/>
  <c r="J36" i="29"/>
  <c r="I36" i="29"/>
  <c r="I35" i="29"/>
  <c r="H35" i="29"/>
  <c r="H36" i="29" s="1"/>
  <c r="I30" i="29"/>
  <c r="I31" i="29" s="1"/>
  <c r="I37" i="29" s="1"/>
  <c r="J29" i="29"/>
  <c r="J31" i="29" s="1"/>
  <c r="J37" i="29" s="1"/>
  <c r="I29" i="29"/>
  <c r="H29" i="29"/>
  <c r="H31" i="29" s="1"/>
  <c r="H37" i="29" s="1"/>
  <c r="J20" i="29"/>
  <c r="I19" i="29"/>
  <c r="I20" i="29" s="1"/>
  <c r="H19" i="29"/>
  <c r="H20" i="29" s="1"/>
  <c r="H21" i="29" s="1"/>
  <c r="H15" i="29"/>
  <c r="I14" i="29"/>
  <c r="I15" i="29" s="1"/>
  <c r="J13" i="29"/>
  <c r="J15" i="29" s="1"/>
  <c r="J21" i="29" s="1"/>
  <c r="I13" i="29"/>
  <c r="H13" i="29"/>
  <c r="H540" i="29" l="1"/>
  <c r="M149" i="29"/>
  <c r="K53" i="29"/>
  <c r="J53" i="29"/>
  <c r="H246" i="29"/>
  <c r="H252" i="29" s="1"/>
  <c r="I268" i="29"/>
  <c r="H556" i="29"/>
  <c r="I246" i="29"/>
  <c r="I252" i="29" s="1"/>
  <c r="H348" i="29"/>
  <c r="H518" i="29"/>
  <c r="L69" i="29"/>
  <c r="J246" i="29"/>
  <c r="J252" i="29" s="1"/>
  <c r="H524" i="29"/>
  <c r="J85" i="29"/>
  <c r="K85" i="29"/>
  <c r="I133" i="29"/>
  <c r="H149" i="29"/>
  <c r="I21" i="29"/>
  <c r="L85" i="29"/>
  <c r="J133" i="29"/>
  <c r="I149" i="29"/>
  <c r="H165" i="29"/>
  <c r="I326" i="29"/>
  <c r="I332" i="29" s="1"/>
  <c r="M85" i="29"/>
  <c r="K133" i="29"/>
  <c r="J149" i="29"/>
  <c r="I284" i="29"/>
  <c r="K101" i="29"/>
  <c r="K149" i="29"/>
  <c r="J284" i="29"/>
  <c r="J268" i="29"/>
  <c r="L101" i="29"/>
  <c r="L149" i="29"/>
  <c r="G48" i="31"/>
  <c r="G49" i="31"/>
  <c r="G52" i="31" l="1"/>
  <c r="H29" i="31"/>
  <c r="H30" i="31" s="1"/>
  <c r="H33" i="31" s="1"/>
  <c r="H35" i="31" s="1"/>
  <c r="H11" i="31"/>
  <c r="H12" i="31" s="1"/>
  <c r="H15" i="31" s="1"/>
  <c r="H17" i="31" s="1"/>
  <c r="H20" i="31"/>
  <c r="H21" i="31" s="1"/>
  <c r="H24" i="31" s="1"/>
  <c r="H26" i="31" s="1"/>
  <c r="C26" i="31" l="1"/>
  <c r="D26" i="31"/>
  <c r="D17" i="31"/>
  <c r="C17" i="31"/>
  <c r="C35" i="31"/>
  <c r="D35" i="31"/>
  <c r="G45" i="28" l="1"/>
  <c r="H45" i="28" s="1"/>
  <c r="E45" i="28"/>
  <c r="I45" i="28" s="1"/>
  <c r="J45" i="28" s="1"/>
  <c r="A45" i="28"/>
  <c r="G44" i="28"/>
  <c r="H44" i="28" s="1"/>
  <c r="E44" i="28"/>
  <c r="I44" i="28" s="1"/>
  <c r="J44" i="28" s="1"/>
  <c r="A44" i="28"/>
  <c r="G43" i="28"/>
  <c r="H43" i="28" s="1"/>
  <c r="E43" i="28"/>
  <c r="I43" i="28" s="1"/>
  <c r="J43" i="28" s="1"/>
  <c r="A43" i="28"/>
  <c r="G42" i="28"/>
  <c r="H42" i="28" s="1"/>
  <c r="E42" i="28"/>
  <c r="I42" i="28" s="1"/>
  <c r="J42" i="28" s="1"/>
  <c r="A42" i="28"/>
  <c r="G41" i="28"/>
  <c r="H41" i="28" s="1"/>
  <c r="E41" i="28"/>
  <c r="I41" i="28" s="1"/>
  <c r="J41" i="28" s="1"/>
  <c r="A41" i="28"/>
  <c r="G40" i="28"/>
  <c r="H40" i="28" s="1"/>
  <c r="E40" i="28"/>
  <c r="I40" i="28" s="1"/>
  <c r="J40" i="28" s="1"/>
  <c r="A40" i="28"/>
  <c r="G39" i="28"/>
  <c r="H39" i="28" s="1"/>
  <c r="E39" i="28"/>
  <c r="I39" i="28" s="1"/>
  <c r="J39" i="28" s="1"/>
  <c r="A39" i="28"/>
  <c r="G38" i="28"/>
  <c r="H38" i="28" s="1"/>
  <c r="E38" i="28"/>
  <c r="I38" i="28" s="1"/>
  <c r="J38" i="28" s="1"/>
  <c r="A38" i="28"/>
  <c r="G37" i="28"/>
  <c r="H37" i="28" s="1"/>
  <c r="E37" i="28"/>
  <c r="I37" i="28" s="1"/>
  <c r="J37" i="28" s="1"/>
  <c r="A37" i="28"/>
  <c r="G36" i="28"/>
  <c r="H36" i="28" s="1"/>
  <c r="E36" i="28"/>
  <c r="I36" i="28" s="1"/>
  <c r="J36" i="28" s="1"/>
  <c r="A36" i="28"/>
  <c r="G35" i="28"/>
  <c r="H35" i="28" s="1"/>
  <c r="E35" i="28"/>
  <c r="I35" i="28" s="1"/>
  <c r="J35" i="28" s="1"/>
  <c r="A35" i="28"/>
  <c r="G34" i="28"/>
  <c r="H34" i="28" s="1"/>
  <c r="E34" i="28"/>
  <c r="I34" i="28" s="1"/>
  <c r="J34" i="28" s="1"/>
  <c r="A34" i="28"/>
  <c r="G33" i="28"/>
  <c r="G46" i="28" s="1"/>
  <c r="E33" i="28"/>
  <c r="I33" i="28" s="1"/>
  <c r="J33" i="28" s="1"/>
  <c r="A33" i="28"/>
  <c r="G32" i="28"/>
  <c r="H32" i="28" s="1"/>
  <c r="E32" i="28"/>
  <c r="I32" i="28" s="1"/>
  <c r="J32" i="28" s="1"/>
  <c r="A32" i="28"/>
  <c r="F51" i="27"/>
  <c r="F49" i="27"/>
  <c r="E34" i="27"/>
  <c r="G32" i="27"/>
  <c r="G31" i="27"/>
  <c r="G30" i="27"/>
  <c r="G29" i="27"/>
  <c r="G28" i="27"/>
  <c r="G27" i="27"/>
  <c r="G26" i="27"/>
  <c r="G25" i="27"/>
  <c r="G24" i="27"/>
  <c r="G23" i="27"/>
  <c r="G22" i="27"/>
  <c r="G34" i="27" s="1"/>
  <c r="G36" i="27" s="1"/>
  <c r="F47" i="27" s="1"/>
  <c r="F55" i="27" s="1"/>
  <c r="G21" i="27"/>
  <c r="G20" i="27"/>
  <c r="G19" i="27"/>
  <c r="G18" i="27"/>
  <c r="G17" i="27"/>
  <c r="G16" i="27"/>
  <c r="F53" i="27" l="1"/>
  <c r="J46" i="28"/>
  <c r="H33" i="28"/>
  <c r="H46" i="28" s="1"/>
  <c r="A67" i="28" s="1"/>
  <c r="C67" i="28" s="1"/>
  <c r="B84" i="28" l="1"/>
  <c r="B83" i="28"/>
  <c r="K26" i="26" l="1"/>
  <c r="K25" i="26"/>
  <c r="C24" i="26"/>
  <c r="K24" i="26" s="1"/>
  <c r="O21" i="26" s="1"/>
  <c r="M22" i="26"/>
  <c r="E22" i="26"/>
  <c r="M21" i="26"/>
  <c r="G21" i="26"/>
  <c r="E16" i="26" s="1"/>
  <c r="M16" i="26" s="1"/>
  <c r="E21" i="26"/>
  <c r="I19" i="26"/>
  <c r="I18" i="26"/>
  <c r="I17" i="26"/>
  <c r="K16" i="26"/>
  <c r="N16" i="26" s="1"/>
  <c r="O16" i="26" s="1"/>
  <c r="I16" i="26"/>
  <c r="F16" i="26"/>
  <c r="K15" i="26"/>
  <c r="N15" i="26" s="1"/>
  <c r="I15" i="26"/>
  <c r="F15" i="26"/>
  <c r="N14" i="26"/>
  <c r="K14" i="26"/>
  <c r="I14" i="26"/>
  <c r="F14" i="26"/>
  <c r="I13" i="26"/>
  <c r="I12" i="26"/>
  <c r="G4" i="26"/>
  <c r="O4" i="26" s="1"/>
  <c r="A1" i="26"/>
  <c r="I1" i="26" s="1"/>
  <c r="G49" i="25"/>
  <c r="D24" i="21" s="1"/>
  <c r="K24" i="21" s="1"/>
  <c r="G47" i="25"/>
  <c r="G41" i="25"/>
  <c r="G40" i="25"/>
  <c r="G38" i="25"/>
  <c r="G43" i="25" s="1"/>
  <c r="G10" i="25" s="1"/>
  <c r="G37" i="25"/>
  <c r="G28" i="25"/>
  <c r="G27" i="25"/>
  <c r="G30" i="25" s="1"/>
  <c r="G22" i="25"/>
  <c r="G23" i="25" s="1"/>
  <c r="G21" i="25"/>
  <c r="D10" i="25"/>
  <c r="D9" i="25"/>
  <c r="G4" i="25"/>
  <c r="A1" i="25"/>
  <c r="E35" i="24"/>
  <c r="Q33" i="24"/>
  <c r="R33" i="24" s="1"/>
  <c r="R35" i="24" s="1"/>
  <c r="L24" i="21" s="1"/>
  <c r="M24" i="21" s="1"/>
  <c r="P33" i="24"/>
  <c r="P35" i="24" s="1"/>
  <c r="F33" i="24"/>
  <c r="G33" i="24" s="1"/>
  <c r="G35" i="24" s="1"/>
  <c r="E24" i="21" s="1"/>
  <c r="F24" i="21" s="1"/>
  <c r="E29" i="24"/>
  <c r="Q27" i="24"/>
  <c r="R27" i="24" s="1"/>
  <c r="P27" i="24"/>
  <c r="P26" i="24"/>
  <c r="P29" i="24" s="1"/>
  <c r="E22" i="24"/>
  <c r="Q20" i="24"/>
  <c r="R20" i="24" s="1"/>
  <c r="P20" i="24"/>
  <c r="F20" i="24"/>
  <c r="F27" i="24" s="1"/>
  <c r="G27" i="24" s="1"/>
  <c r="Q19" i="24"/>
  <c r="R19" i="24" s="1"/>
  <c r="P19" i="24"/>
  <c r="P22" i="24" s="1"/>
  <c r="F19" i="24"/>
  <c r="F26" i="24" s="1"/>
  <c r="G26" i="24" s="1"/>
  <c r="G29" i="24" s="1"/>
  <c r="E23" i="21" s="1"/>
  <c r="E14" i="24"/>
  <c r="Q13" i="24"/>
  <c r="R13" i="24" s="1"/>
  <c r="P13" i="24"/>
  <c r="P14" i="24" s="1"/>
  <c r="F13" i="24"/>
  <c r="G13" i="24" s="1"/>
  <c r="Q12" i="24"/>
  <c r="R12" i="24" s="1"/>
  <c r="P12" i="24"/>
  <c r="F12" i="24"/>
  <c r="G12" i="24" s="1"/>
  <c r="G14" i="24" s="1"/>
  <c r="E21" i="21" s="1"/>
  <c r="F21" i="21" s="1"/>
  <c r="J4" i="24"/>
  <c r="U4" i="24" s="1"/>
  <c r="A1" i="24"/>
  <c r="L1" i="24" s="1"/>
  <c r="P31" i="23"/>
  <c r="J31" i="23"/>
  <c r="E18" i="21" s="1"/>
  <c r="F18" i="21" s="1"/>
  <c r="E31" i="23"/>
  <c r="D10" i="23" s="1"/>
  <c r="O10" i="23" s="1"/>
  <c r="U30" i="23"/>
  <c r="P30" i="23"/>
  <c r="N30" i="23"/>
  <c r="M30" i="23"/>
  <c r="L30" i="23"/>
  <c r="J30" i="23"/>
  <c r="P29" i="23"/>
  <c r="U29" i="23" s="1"/>
  <c r="N29" i="23"/>
  <c r="M29" i="23"/>
  <c r="L29" i="23"/>
  <c r="J29" i="23"/>
  <c r="U28" i="23"/>
  <c r="P28" i="23"/>
  <c r="N28" i="23"/>
  <c r="M28" i="23"/>
  <c r="L28" i="23"/>
  <c r="J28" i="23"/>
  <c r="P27" i="23"/>
  <c r="U27" i="23" s="1"/>
  <c r="N27" i="23"/>
  <c r="M27" i="23"/>
  <c r="L27" i="23"/>
  <c r="J27" i="23"/>
  <c r="L25" i="23"/>
  <c r="E23" i="23"/>
  <c r="P21" i="23"/>
  <c r="U21" i="23" s="1"/>
  <c r="N21" i="23"/>
  <c r="M21" i="23"/>
  <c r="L21" i="23"/>
  <c r="H21" i="23"/>
  <c r="J21" i="23" s="1"/>
  <c r="J23" i="23" s="1"/>
  <c r="E17" i="21" s="1"/>
  <c r="F17" i="21" s="1"/>
  <c r="F19" i="21" s="1"/>
  <c r="M18" i="23"/>
  <c r="L18" i="23"/>
  <c r="U17" i="23"/>
  <c r="N17" i="23"/>
  <c r="M17" i="23"/>
  <c r="L17" i="23"/>
  <c r="J17" i="23"/>
  <c r="P16" i="23"/>
  <c r="P23" i="23" s="1"/>
  <c r="N16" i="23"/>
  <c r="M16" i="23"/>
  <c r="L16" i="23"/>
  <c r="J16" i="23"/>
  <c r="M15" i="23"/>
  <c r="L15" i="23"/>
  <c r="L13" i="23"/>
  <c r="U8" i="23"/>
  <c r="L1" i="23"/>
  <c r="P53" i="22"/>
  <c r="L53" i="22"/>
  <c r="E53" i="22"/>
  <c r="T52" i="22"/>
  <c r="S52" i="22"/>
  <c r="U52" i="22" s="1"/>
  <c r="P52" i="22"/>
  <c r="M52" i="22"/>
  <c r="L52" i="22"/>
  <c r="I52" i="22"/>
  <c r="H52" i="22"/>
  <c r="J52" i="22" s="1"/>
  <c r="M51" i="22"/>
  <c r="L51" i="22"/>
  <c r="T50" i="22"/>
  <c r="S50" i="22"/>
  <c r="P50" i="22"/>
  <c r="U50" i="22" s="1"/>
  <c r="M50" i="22"/>
  <c r="L50" i="22"/>
  <c r="I50" i="22"/>
  <c r="H50" i="22"/>
  <c r="M49" i="22"/>
  <c r="L49" i="22"/>
  <c r="T48" i="22"/>
  <c r="S48" i="22"/>
  <c r="U48" i="22" s="1"/>
  <c r="P48" i="22"/>
  <c r="L48" i="22"/>
  <c r="J48" i="22"/>
  <c r="I48" i="22"/>
  <c r="H48" i="22"/>
  <c r="T47" i="22"/>
  <c r="S47" i="22"/>
  <c r="P47" i="22"/>
  <c r="U47" i="22" s="1"/>
  <c r="M47" i="22"/>
  <c r="L47" i="22"/>
  <c r="I47" i="22"/>
  <c r="H47" i="22"/>
  <c r="J47" i="22" s="1"/>
  <c r="M46" i="22"/>
  <c r="L46" i="22"/>
  <c r="M45" i="22"/>
  <c r="L45" i="22"/>
  <c r="M44" i="22"/>
  <c r="L44" i="22"/>
  <c r="L41" i="22"/>
  <c r="L38" i="22"/>
  <c r="L37" i="22"/>
  <c r="E37" i="22"/>
  <c r="D11" i="22" s="1"/>
  <c r="Q36" i="22"/>
  <c r="R36" i="22" s="1"/>
  <c r="P36" i="22"/>
  <c r="M36" i="22"/>
  <c r="L36" i="22"/>
  <c r="F36" i="22"/>
  <c r="G36" i="22" s="1"/>
  <c r="Q35" i="22"/>
  <c r="R35" i="22" s="1"/>
  <c r="P35" i="22"/>
  <c r="M35" i="22"/>
  <c r="L35" i="22"/>
  <c r="F35" i="22"/>
  <c r="G35" i="22" s="1"/>
  <c r="M34" i="22"/>
  <c r="L34" i="22"/>
  <c r="Q33" i="22"/>
  <c r="R33" i="22" s="1"/>
  <c r="P33" i="22"/>
  <c r="M33" i="22"/>
  <c r="L33" i="22"/>
  <c r="F33" i="22"/>
  <c r="G33" i="22" s="1"/>
  <c r="Q32" i="22"/>
  <c r="R32" i="22" s="1"/>
  <c r="P32" i="22"/>
  <c r="M32" i="22"/>
  <c r="L32" i="22"/>
  <c r="F32" i="22"/>
  <c r="G32" i="22" s="1"/>
  <c r="Q31" i="22"/>
  <c r="R31" i="22" s="1"/>
  <c r="P31" i="22"/>
  <c r="M31" i="22"/>
  <c r="L31" i="22"/>
  <c r="F31" i="22"/>
  <c r="G31" i="22" s="1"/>
  <c r="Q30" i="22"/>
  <c r="R30" i="22" s="1"/>
  <c r="P30" i="22"/>
  <c r="M30" i="22"/>
  <c r="L30" i="22"/>
  <c r="F30" i="22"/>
  <c r="G30" i="22" s="1"/>
  <c r="Q29" i="22"/>
  <c r="R29" i="22" s="1"/>
  <c r="P29" i="22"/>
  <c r="M29" i="22"/>
  <c r="L29" i="22"/>
  <c r="F29" i="22"/>
  <c r="G29" i="22" s="1"/>
  <c r="M28" i="22"/>
  <c r="L28" i="22"/>
  <c r="M27" i="22"/>
  <c r="L27" i="22"/>
  <c r="Q26" i="22"/>
  <c r="R26" i="22" s="1"/>
  <c r="P26" i="22"/>
  <c r="M26" i="22"/>
  <c r="L26" i="22"/>
  <c r="F26" i="22"/>
  <c r="G26" i="22" s="1"/>
  <c r="Q25" i="22"/>
  <c r="R25" i="22" s="1"/>
  <c r="P25" i="22"/>
  <c r="M25" i="22"/>
  <c r="L25" i="22"/>
  <c r="F25" i="22"/>
  <c r="G25" i="22" s="1"/>
  <c r="M24" i="22"/>
  <c r="L24" i="22"/>
  <c r="Q23" i="22"/>
  <c r="R23" i="22" s="1"/>
  <c r="P23" i="22"/>
  <c r="M23" i="22"/>
  <c r="L23" i="22"/>
  <c r="F23" i="22"/>
  <c r="G23" i="22" s="1"/>
  <c r="Q22" i="22"/>
  <c r="R22" i="22" s="1"/>
  <c r="P22" i="22"/>
  <c r="M22" i="22"/>
  <c r="L22" i="22"/>
  <c r="F22" i="22"/>
  <c r="G22" i="22" s="1"/>
  <c r="Q21" i="22"/>
  <c r="R21" i="22" s="1"/>
  <c r="P21" i="22"/>
  <c r="M21" i="22"/>
  <c r="L21" i="22"/>
  <c r="F21" i="22"/>
  <c r="G21" i="22" s="1"/>
  <c r="Q20" i="22"/>
  <c r="R20" i="22" s="1"/>
  <c r="P20" i="22"/>
  <c r="M20" i="22"/>
  <c r="L20" i="22"/>
  <c r="F20" i="22"/>
  <c r="G20" i="22" s="1"/>
  <c r="Q19" i="22"/>
  <c r="R19" i="22" s="1"/>
  <c r="P19" i="22"/>
  <c r="M19" i="22"/>
  <c r="L19" i="22"/>
  <c r="F19" i="22"/>
  <c r="G19" i="22" s="1"/>
  <c r="Q18" i="22"/>
  <c r="R18" i="22" s="1"/>
  <c r="P18" i="22"/>
  <c r="P37" i="22" s="1"/>
  <c r="O11" i="22" s="1"/>
  <c r="M18" i="22"/>
  <c r="L18" i="22"/>
  <c r="F18" i="22"/>
  <c r="G18" i="22" s="1"/>
  <c r="M17" i="22"/>
  <c r="L17" i="22"/>
  <c r="M16" i="22"/>
  <c r="L16" i="22"/>
  <c r="L15" i="22"/>
  <c r="L13" i="22"/>
  <c r="J10" i="22"/>
  <c r="U10" i="22" s="1"/>
  <c r="A2" i="22"/>
  <c r="L2" i="22" s="1"/>
  <c r="P43" i="21"/>
  <c r="K27" i="21"/>
  <c r="K21" i="21"/>
  <c r="K18" i="21"/>
  <c r="M18" i="21" s="1"/>
  <c r="K17" i="21"/>
  <c r="M17" i="21" s="1"/>
  <c r="M19" i="21" s="1"/>
  <c r="K14" i="21"/>
  <c r="K13" i="21"/>
  <c r="M4" i="21"/>
  <c r="H1" i="21"/>
  <c r="J53" i="22" l="1"/>
  <c r="E14" i="21" s="1"/>
  <c r="F14" i="21" s="1"/>
  <c r="G19" i="24"/>
  <c r="G31" i="25"/>
  <c r="G9" i="25" s="1"/>
  <c r="R22" i="24"/>
  <c r="L22" i="21" s="1"/>
  <c r="D23" i="21"/>
  <c r="K23" i="21" s="1"/>
  <c r="E10" i="25"/>
  <c r="F10" i="25" s="1"/>
  <c r="G37" i="22"/>
  <c r="E13" i="21" s="1"/>
  <c r="F13" i="21" s="1"/>
  <c r="F15" i="21" s="1"/>
  <c r="U53" i="22"/>
  <c r="L14" i="21" s="1"/>
  <c r="M14" i="21" s="1"/>
  <c r="U31" i="23"/>
  <c r="R14" i="24"/>
  <c r="L21" i="21" s="1"/>
  <c r="M21" i="21" s="1"/>
  <c r="G16" i="26"/>
  <c r="R37" i="22"/>
  <c r="L13" i="21" s="1"/>
  <c r="M13" i="21" s="1"/>
  <c r="Q26" i="24"/>
  <c r="R26" i="24" s="1"/>
  <c r="R29" i="24" s="1"/>
  <c r="L23" i="21" s="1"/>
  <c r="M23" i="21" s="1"/>
  <c r="U16" i="23"/>
  <c r="U23" i="23" s="1"/>
  <c r="G20" i="24"/>
  <c r="G22" i="24" s="1"/>
  <c r="E22" i="21" s="1"/>
  <c r="E14" i="26"/>
  <c r="M14" i="26" s="1"/>
  <c r="O14" i="26" s="1"/>
  <c r="E15" i="26"/>
  <c r="M15" i="26" s="1"/>
  <c r="O15" i="26" s="1"/>
  <c r="O17" i="26" l="1"/>
  <c r="O19" i="26" s="1"/>
  <c r="L27" i="21" s="1"/>
  <c r="M27" i="21" s="1"/>
  <c r="M28" i="21" s="1"/>
  <c r="M15" i="21"/>
  <c r="G11" i="25"/>
  <c r="D22" i="21"/>
  <c r="K22" i="21" s="1"/>
  <c r="E9" i="25"/>
  <c r="F9" i="25" s="1"/>
  <c r="F11" i="25" s="1"/>
  <c r="F12" i="25" s="1"/>
  <c r="M22" i="21"/>
  <c r="M25" i="21" s="1"/>
  <c r="M30" i="21" s="1"/>
  <c r="M33" i="21" s="1"/>
  <c r="M35" i="21" s="1"/>
  <c r="M42" i="21" s="1"/>
  <c r="G14" i="26"/>
  <c r="G15" i="26"/>
  <c r="F23" i="21"/>
  <c r="G17" i="26" l="1"/>
  <c r="G19" i="26" s="1"/>
  <c r="E27" i="21" s="1"/>
  <c r="F27" i="21" s="1"/>
  <c r="F28" i="21" s="1"/>
  <c r="F22" i="21"/>
  <c r="F25" i="21" s="1"/>
  <c r="F30" i="21" s="1"/>
  <c r="F33" i="21" s="1"/>
  <c r="F35" i="21" s="1"/>
  <c r="F42" i="21" s="1"/>
  <c r="H77" i="10" l="1"/>
  <c r="H86" i="10"/>
  <c r="I77" i="10"/>
  <c r="H92" i="10" l="1"/>
  <c r="I92" i="10" s="1"/>
  <c r="F92" i="10"/>
  <c r="J92" i="10" s="1"/>
  <c r="F73" i="10"/>
  <c r="J73" i="10" s="1"/>
  <c r="H73" i="10"/>
  <c r="I73" i="10" s="1"/>
  <c r="K73" i="10" l="1"/>
  <c r="K92" i="10"/>
  <c r="F96" i="10"/>
  <c r="F89" i="10"/>
  <c r="F177" i="10"/>
  <c r="J67" i="10"/>
  <c r="H67" i="10"/>
  <c r="I67" i="10" s="1"/>
  <c r="K67" i="10" s="1"/>
  <c r="J66" i="10"/>
  <c r="H66" i="10"/>
  <c r="I66" i="10" s="1"/>
  <c r="K66" i="10" s="1"/>
  <c r="J65" i="10"/>
  <c r="H65" i="10"/>
  <c r="I65" i="10" s="1"/>
  <c r="K65" i="10" s="1"/>
  <c r="J64" i="10"/>
  <c r="H64" i="10"/>
  <c r="I64" i="10" s="1"/>
  <c r="K64" i="10" s="1"/>
  <c r="J63" i="10"/>
  <c r="H63" i="10"/>
  <c r="I63" i="10" s="1"/>
  <c r="K63" i="10" s="1"/>
  <c r="J62" i="10"/>
  <c r="H62" i="10"/>
  <c r="I62" i="10" s="1"/>
  <c r="K62" i="10" s="1"/>
  <c r="J61" i="10"/>
  <c r="H61" i="10"/>
  <c r="I61" i="10" s="1"/>
  <c r="K61" i="10" s="1"/>
  <c r="J60" i="10"/>
  <c r="H60" i="10"/>
  <c r="I60" i="10" s="1"/>
  <c r="K60" i="10" s="1"/>
  <c r="J59" i="10"/>
  <c r="H59" i="10"/>
  <c r="I59" i="10" s="1"/>
  <c r="K59" i="10" s="1"/>
  <c r="J58" i="10"/>
  <c r="H58" i="10"/>
  <c r="I58" i="10" s="1"/>
  <c r="K58" i="10" s="1"/>
  <c r="J57" i="10"/>
  <c r="H57" i="10"/>
  <c r="I57" i="10" s="1"/>
  <c r="K57" i="10" s="1"/>
  <c r="J56" i="10"/>
  <c r="H56" i="10"/>
  <c r="I56" i="10" s="1"/>
  <c r="K56" i="10" s="1"/>
  <c r="J55" i="10"/>
  <c r="H55" i="10"/>
  <c r="I55" i="10" s="1"/>
  <c r="K55" i="10" s="1"/>
  <c r="J54" i="10"/>
  <c r="H54" i="10"/>
  <c r="I54" i="10" s="1"/>
  <c r="K54" i="10" s="1"/>
  <c r="J53" i="10"/>
  <c r="H53" i="10"/>
  <c r="I53" i="10" s="1"/>
  <c r="K53" i="10" s="1"/>
  <c r="J108" i="10"/>
  <c r="H108" i="10"/>
  <c r="I108" i="10" s="1"/>
  <c r="K108" i="10" s="1"/>
  <c r="J107" i="10"/>
  <c r="H107" i="10"/>
  <c r="I107" i="10" s="1"/>
  <c r="K107" i="10" s="1"/>
  <c r="J106" i="10"/>
  <c r="H106" i="10"/>
  <c r="I106" i="10" s="1"/>
  <c r="K106" i="10" s="1"/>
  <c r="J46" i="10"/>
  <c r="H46" i="10"/>
  <c r="I46" i="10" s="1"/>
  <c r="K46" i="10" s="1"/>
  <c r="F94" i="10"/>
  <c r="J94" i="10" s="1"/>
  <c r="F80" i="10"/>
  <c r="H68" i="10"/>
  <c r="I68" i="10"/>
  <c r="J68" i="10"/>
  <c r="K68" i="10"/>
  <c r="L54" i="17"/>
  <c r="J54" i="17"/>
  <c r="J77" i="10"/>
  <c r="K77" i="10"/>
  <c r="M77" i="10" s="1"/>
  <c r="H78" i="10"/>
  <c r="I78" i="10" s="1"/>
  <c r="K78" i="10" s="1"/>
  <c r="H76" i="10"/>
  <c r="H75" i="10"/>
  <c r="H74" i="10"/>
  <c r="H72" i="10"/>
  <c r="H71" i="10"/>
  <c r="H89" i="10"/>
  <c r="H97" i="10"/>
  <c r="H96" i="10"/>
  <c r="H94" i="10"/>
  <c r="I94" i="10" s="1"/>
  <c r="H93" i="10"/>
  <c r="I93" i="10" s="1"/>
  <c r="K93" i="10" s="1"/>
  <c r="H91" i="10"/>
  <c r="I91" i="10" s="1"/>
  <c r="K91" i="10" s="1"/>
  <c r="H87" i="10"/>
  <c r="I87" i="10" s="1"/>
  <c r="K87" i="10" s="1"/>
  <c r="H95" i="10"/>
  <c r="H121" i="10"/>
  <c r="H99" i="10"/>
  <c r="H98" i="10"/>
  <c r="H52" i="10"/>
  <c r="H35" i="10"/>
  <c r="I35" i="10" s="1"/>
  <c r="K35" i="10" s="1"/>
  <c r="H34" i="10"/>
  <c r="I34" i="10" s="1"/>
  <c r="K34" i="10" s="1"/>
  <c r="J166" i="10"/>
  <c r="J165" i="10"/>
  <c r="J164" i="10"/>
  <c r="J163" i="10"/>
  <c r="J162" i="10"/>
  <c r="J161" i="10"/>
  <c r="J160" i="10"/>
  <c r="J159" i="10"/>
  <c r="J158" i="10"/>
  <c r="J157" i="10"/>
  <c r="J155" i="10"/>
  <c r="J154" i="10"/>
  <c r="J153" i="10"/>
  <c r="J152" i="10"/>
  <c r="J151" i="10"/>
  <c r="J150" i="10"/>
  <c r="J149" i="10"/>
  <c r="J148" i="10"/>
  <c r="J147" i="10"/>
  <c r="J146" i="10"/>
  <c r="J145" i="10"/>
  <c r="J144" i="10"/>
  <c r="J143" i="10"/>
  <c r="J142" i="10"/>
  <c r="J141" i="10"/>
  <c r="J140" i="10"/>
  <c r="J139" i="10"/>
  <c r="J138" i="10"/>
  <c r="J137" i="10"/>
  <c r="J136" i="10"/>
  <c r="J135" i="10"/>
  <c r="J134" i="10"/>
  <c r="J133" i="10"/>
  <c r="J132" i="10"/>
  <c r="J130" i="10"/>
  <c r="J129" i="10"/>
  <c r="J128" i="10"/>
  <c r="J127" i="10"/>
  <c r="J126" i="10"/>
  <c r="J125" i="10"/>
  <c r="J124" i="10"/>
  <c r="J123" i="10"/>
  <c r="J121" i="10"/>
  <c r="J120" i="10"/>
  <c r="J119" i="10"/>
  <c r="J118" i="10"/>
  <c r="J117" i="10"/>
  <c r="J116" i="10"/>
  <c r="J115" i="10"/>
  <c r="J114" i="10"/>
  <c r="J113" i="10"/>
  <c r="J111" i="10"/>
  <c r="J110" i="10"/>
  <c r="J109" i="10"/>
  <c r="J104" i="10"/>
  <c r="J103" i="10"/>
  <c r="J102" i="10"/>
  <c r="J99" i="10"/>
  <c r="I99" i="10"/>
  <c r="K99" i="10" s="1"/>
  <c r="J98" i="10"/>
  <c r="I98" i="10"/>
  <c r="K98" i="10" s="1"/>
  <c r="I97" i="10"/>
  <c r="I96" i="10"/>
  <c r="J95" i="10"/>
  <c r="I95" i="10"/>
  <c r="K95" i="10" s="1"/>
  <c r="J93" i="10"/>
  <c r="J91" i="10"/>
  <c r="I89" i="10"/>
  <c r="J88" i="10"/>
  <c r="J87" i="10"/>
  <c r="J86" i="10"/>
  <c r="J85" i="10"/>
  <c r="J84" i="10"/>
  <c r="J78" i="10"/>
  <c r="J76" i="10"/>
  <c r="I76" i="10"/>
  <c r="K76" i="10" s="1"/>
  <c r="J75" i="10"/>
  <c r="I75" i="10"/>
  <c r="K75" i="10" s="1"/>
  <c r="J74" i="10"/>
  <c r="I74" i="10"/>
  <c r="K74" i="10" s="1"/>
  <c r="J72" i="10"/>
  <c r="I72" i="10"/>
  <c r="K72" i="10" s="1"/>
  <c r="J71" i="10"/>
  <c r="I71" i="10"/>
  <c r="K71" i="10" s="1"/>
  <c r="J52" i="10"/>
  <c r="J51" i="10"/>
  <c r="J50" i="10"/>
  <c r="J48" i="10"/>
  <c r="J45" i="10"/>
  <c r="J44" i="10"/>
  <c r="J43" i="10"/>
  <c r="J42" i="10"/>
  <c r="J41" i="10"/>
  <c r="J40" i="10"/>
  <c r="J39" i="10"/>
  <c r="J38" i="10"/>
  <c r="J35" i="10"/>
  <c r="J34" i="10"/>
  <c r="J33" i="10"/>
  <c r="J32" i="10"/>
  <c r="J31" i="10"/>
  <c r="J30" i="10"/>
  <c r="J29" i="10"/>
  <c r="J28" i="10"/>
  <c r="J27" i="10"/>
  <c r="J26" i="10"/>
  <c r="J25" i="10"/>
  <c r="J24" i="10"/>
  <c r="J23" i="10"/>
  <c r="J22" i="10"/>
  <c r="J21" i="10"/>
  <c r="J96" i="10"/>
  <c r="A30" i="9"/>
  <c r="B25" i="9"/>
  <c r="B23" i="9"/>
  <c r="B21" i="9"/>
  <c r="B19" i="9"/>
  <c r="B17" i="9"/>
  <c r="B15" i="9"/>
  <c r="B13" i="9"/>
  <c r="H166" i="10"/>
  <c r="I166" i="10" s="1"/>
  <c r="K166" i="10" s="1"/>
  <c r="H165" i="10"/>
  <c r="I165" i="10" s="1"/>
  <c r="K165" i="10" s="1"/>
  <c r="H130" i="10"/>
  <c r="I130" i="10" s="1"/>
  <c r="K130" i="10" s="1"/>
  <c r="H129" i="10"/>
  <c r="I129" i="10" s="1"/>
  <c r="K129" i="10" s="1"/>
  <c r="H128" i="10"/>
  <c r="I128" i="10" s="1"/>
  <c r="K128" i="10" s="1"/>
  <c r="H127" i="10"/>
  <c r="I127" i="10" s="1"/>
  <c r="K127" i="10" s="1"/>
  <c r="H126" i="10"/>
  <c r="I126" i="10" s="1"/>
  <c r="K126" i="10" s="1"/>
  <c r="H115" i="10"/>
  <c r="I115" i="10" s="1"/>
  <c r="K115" i="10" s="1"/>
  <c r="H114" i="10"/>
  <c r="I114" i="10" s="1"/>
  <c r="K114" i="10" s="1"/>
  <c r="H113" i="10"/>
  <c r="I113" i="10" s="1"/>
  <c r="K113" i="10" s="1"/>
  <c r="J89" i="10"/>
  <c r="H44" i="10"/>
  <c r="I44" i="10" s="1"/>
  <c r="K44" i="10" s="1"/>
  <c r="H38" i="10"/>
  <c r="I38" i="10" s="1"/>
  <c r="K38" i="10" s="1"/>
  <c r="F97" i="10"/>
  <c r="J97" i="10" s="1"/>
  <c r="D44" i="17"/>
  <c r="D41" i="17"/>
  <c r="D38" i="17"/>
  <c r="D35" i="17"/>
  <c r="D32" i="17"/>
  <c r="D29" i="17"/>
  <c r="D26" i="17"/>
  <c r="D23" i="17"/>
  <c r="D20" i="17"/>
  <c r="D17" i="17"/>
  <c r="D14" i="17"/>
  <c r="G28" i="12"/>
  <c r="F28" i="12"/>
  <c r="E28" i="12"/>
  <c r="D28" i="12"/>
  <c r="B28" i="12"/>
  <c r="A28" i="12"/>
  <c r="G27" i="12"/>
  <c r="F27" i="12"/>
  <c r="E27" i="12"/>
  <c r="D27" i="12"/>
  <c r="B27" i="12"/>
  <c r="A27" i="12"/>
  <c r="H27" i="12"/>
  <c r="I27" i="12"/>
  <c r="J27" i="12"/>
  <c r="H28" i="12"/>
  <c r="I28" i="12"/>
  <c r="J28" i="12"/>
  <c r="G35" i="12"/>
  <c r="F35" i="12"/>
  <c r="E35" i="12"/>
  <c r="D35" i="12"/>
  <c r="B35" i="12"/>
  <c r="A35" i="12"/>
  <c r="H35" i="12"/>
  <c r="I35" i="12"/>
  <c r="H88" i="10"/>
  <c r="I88" i="10" s="1"/>
  <c r="K88" i="10" s="1"/>
  <c r="I86" i="10"/>
  <c r="K86" i="10" s="1"/>
  <c r="M86" i="10" s="1"/>
  <c r="H85" i="10"/>
  <c r="I85" i="10" s="1"/>
  <c r="K85" i="10" s="1"/>
  <c r="H84" i="10"/>
  <c r="I84" i="10" s="1"/>
  <c r="K84" i="10" s="1"/>
  <c r="R32" i="17"/>
  <c r="K70" i="10" l="1"/>
  <c r="M87" i="10"/>
  <c r="F82" i="10"/>
  <c r="J82" i="10" s="1"/>
  <c r="J80" i="10"/>
  <c r="K89" i="10"/>
  <c r="K94" i="10"/>
  <c r="K96" i="10"/>
  <c r="K97" i="10"/>
  <c r="K90" i="10"/>
  <c r="K83" i="10" s="1"/>
  <c r="C17" i="9" s="1"/>
  <c r="J35" i="12"/>
  <c r="L61" i="10"/>
  <c r="L60" i="10"/>
  <c r="L59" i="10"/>
  <c r="C8" i="17"/>
  <c r="C5" i="17"/>
  <c r="R44" i="17"/>
  <c r="R41" i="17"/>
  <c r="R38" i="17"/>
  <c r="R35" i="17"/>
  <c r="R29" i="17"/>
  <c r="R26" i="17"/>
  <c r="R23" i="17"/>
  <c r="R20" i="17"/>
  <c r="R17" i="17"/>
  <c r="E172" i="10"/>
  <c r="F172" i="10"/>
  <c r="D171" i="10"/>
  <c r="D170" i="10"/>
  <c r="D169" i="10"/>
  <c r="H161" i="10"/>
  <c r="I161" i="10" s="1"/>
  <c r="K161" i="10" s="1"/>
  <c r="H163" i="10"/>
  <c r="I163" i="10" s="1"/>
  <c r="K163" i="10" s="1"/>
  <c r="H162" i="10"/>
  <c r="I162" i="10" s="1"/>
  <c r="K162" i="10" s="1"/>
  <c r="H109" i="10"/>
  <c r="I109" i="10" s="1"/>
  <c r="K109" i="10" s="1"/>
  <c r="H104" i="10"/>
  <c r="I104" i="10" s="1"/>
  <c r="K104" i="10" s="1"/>
  <c r="H103" i="10"/>
  <c r="I103" i="10" s="1"/>
  <c r="K103" i="10" s="1"/>
  <c r="H102" i="10"/>
  <c r="I102" i="10" s="1"/>
  <c r="K102" i="10" s="1"/>
  <c r="I121" i="10"/>
  <c r="K121" i="10" s="1"/>
  <c r="H116" i="10"/>
  <c r="I116" i="10" s="1"/>
  <c r="K116" i="10" s="1"/>
  <c r="H117" i="10"/>
  <c r="I117" i="10" s="1"/>
  <c r="K117" i="10" s="1"/>
  <c r="H118" i="10"/>
  <c r="I118" i="10" s="1"/>
  <c r="K118" i="10" s="1"/>
  <c r="H119" i="10"/>
  <c r="I119" i="10" s="1"/>
  <c r="K119" i="10" s="1"/>
  <c r="H120" i="10"/>
  <c r="I120" i="10" s="1"/>
  <c r="K120" i="10" s="1"/>
  <c r="H82" i="10"/>
  <c r="I82" i="10" s="1"/>
  <c r="K82" i="10" s="1"/>
  <c r="K81" i="10" s="1"/>
  <c r="H80" i="10"/>
  <c r="I80" i="10" s="1"/>
  <c r="K80" i="10" s="1"/>
  <c r="K79" i="10" s="1"/>
  <c r="K69" i="10" s="1"/>
  <c r="C15" i="9" s="1"/>
  <c r="H155" i="10"/>
  <c r="I155" i="10" s="1"/>
  <c r="K155" i="10" s="1"/>
  <c r="H154" i="10"/>
  <c r="I154" i="10" s="1"/>
  <c r="K154" i="10" s="1"/>
  <c r="H153" i="10"/>
  <c r="I153" i="10" s="1"/>
  <c r="K153" i="10" s="1"/>
  <c r="H152" i="10"/>
  <c r="I152" i="10" s="1"/>
  <c r="K152" i="10" s="1"/>
  <c r="H151" i="10"/>
  <c r="I151" i="10" s="1"/>
  <c r="K151" i="10" s="1"/>
  <c r="H150" i="10"/>
  <c r="I150" i="10" s="1"/>
  <c r="K150" i="10" s="1"/>
  <c r="H149" i="10"/>
  <c r="I149" i="10" s="1"/>
  <c r="K149" i="10" s="1"/>
  <c r="H148" i="10"/>
  <c r="I148" i="10" s="1"/>
  <c r="K148" i="10" s="1"/>
  <c r="H147" i="10"/>
  <c r="I147" i="10" s="1"/>
  <c r="K147" i="10" s="1"/>
  <c r="H146" i="10"/>
  <c r="I146" i="10" s="1"/>
  <c r="K146" i="10" s="1"/>
  <c r="H145" i="10"/>
  <c r="I145" i="10" s="1"/>
  <c r="K145" i="10" s="1"/>
  <c r="H144" i="10"/>
  <c r="I144" i="10" s="1"/>
  <c r="K144" i="10" s="1"/>
  <c r="H143" i="10"/>
  <c r="I143" i="10" s="1"/>
  <c r="K143" i="10" s="1"/>
  <c r="H142" i="10"/>
  <c r="I142" i="10" s="1"/>
  <c r="K142" i="10" s="1"/>
  <c r="H141" i="10"/>
  <c r="I141" i="10" s="1"/>
  <c r="K141" i="10" s="1"/>
  <c r="H140" i="10"/>
  <c r="I140" i="10" s="1"/>
  <c r="K140" i="10" s="1"/>
  <c r="H139" i="10"/>
  <c r="I139" i="10" s="1"/>
  <c r="K139" i="10" s="1"/>
  <c r="H138" i="10"/>
  <c r="I138" i="10" s="1"/>
  <c r="K138" i="10" s="1"/>
  <c r="H137" i="10"/>
  <c r="I137" i="10" s="1"/>
  <c r="K137" i="10" s="1"/>
  <c r="H136" i="10"/>
  <c r="I136" i="10" s="1"/>
  <c r="K136" i="10" s="1"/>
  <c r="H135" i="10"/>
  <c r="I135" i="10" s="1"/>
  <c r="K135" i="10" s="1"/>
  <c r="H134" i="10"/>
  <c r="I134" i="10" s="1"/>
  <c r="K134" i="10" s="1"/>
  <c r="H133" i="10"/>
  <c r="I133" i="10" s="1"/>
  <c r="K133" i="10" s="1"/>
  <c r="H132" i="10"/>
  <c r="I132" i="10" s="1"/>
  <c r="K132" i="10" s="1"/>
  <c r="H164" i="10"/>
  <c r="I164" i="10" s="1"/>
  <c r="K164" i="10" s="1"/>
  <c r="H160" i="10"/>
  <c r="I160" i="10" s="1"/>
  <c r="K160" i="10" s="1"/>
  <c r="H159" i="10"/>
  <c r="I159" i="10" s="1"/>
  <c r="K159" i="10" s="1"/>
  <c r="H158" i="10"/>
  <c r="I158" i="10" s="1"/>
  <c r="K158" i="10" s="1"/>
  <c r="H157" i="10"/>
  <c r="I157" i="10" s="1"/>
  <c r="K157" i="10" s="1"/>
  <c r="H111" i="10"/>
  <c r="I111" i="10" s="1"/>
  <c r="K111" i="10" s="1"/>
  <c r="H110" i="10"/>
  <c r="I110" i="10" s="1"/>
  <c r="K110" i="10" s="1"/>
  <c r="H125" i="10"/>
  <c r="I125" i="10" s="1"/>
  <c r="K125" i="10" s="1"/>
  <c r="H124" i="10"/>
  <c r="I124" i="10" s="1"/>
  <c r="K124" i="10" s="1"/>
  <c r="H123" i="10"/>
  <c r="I123" i="10" s="1"/>
  <c r="K123" i="10" s="1"/>
  <c r="K122" i="10" s="1"/>
  <c r="C21" i="9" s="1"/>
  <c r="I52" i="10"/>
  <c r="K52" i="10" s="1"/>
  <c r="H51" i="10"/>
  <c r="I51" i="10" s="1"/>
  <c r="K51" i="10" s="1"/>
  <c r="H50" i="10"/>
  <c r="I50" i="10" s="1"/>
  <c r="K50" i="10" s="1"/>
  <c r="K49" i="10" s="1"/>
  <c r="H48" i="10"/>
  <c r="I48" i="10" s="1"/>
  <c r="K48" i="10" s="1"/>
  <c r="K47" i="10" s="1"/>
  <c r="H45" i="10"/>
  <c r="I45" i="10" s="1"/>
  <c r="K45" i="10" s="1"/>
  <c r="H43" i="10"/>
  <c r="I43" i="10" s="1"/>
  <c r="K43" i="10" s="1"/>
  <c r="H42" i="10"/>
  <c r="I42" i="10" s="1"/>
  <c r="K42" i="10" s="1"/>
  <c r="H41" i="10"/>
  <c r="I41" i="10" s="1"/>
  <c r="K41" i="10" s="1"/>
  <c r="H40" i="10"/>
  <c r="I40" i="10" s="1"/>
  <c r="K40" i="10" s="1"/>
  <c r="H39" i="10"/>
  <c r="I39" i="10" s="1"/>
  <c r="K39" i="10" s="1"/>
  <c r="H33" i="10"/>
  <c r="I33" i="10" s="1"/>
  <c r="K33" i="10" s="1"/>
  <c r="H32" i="10"/>
  <c r="I32" i="10" s="1"/>
  <c r="K32" i="10" s="1"/>
  <c r="H31" i="10"/>
  <c r="I31" i="10" s="1"/>
  <c r="K31" i="10" s="1"/>
  <c r="H30" i="10"/>
  <c r="I30" i="10" s="1"/>
  <c r="K30" i="10" s="1"/>
  <c r="H29" i="10"/>
  <c r="I29" i="10" s="1"/>
  <c r="K29" i="10" s="1"/>
  <c r="H28" i="10"/>
  <c r="I28" i="10" s="1"/>
  <c r="K28" i="10" s="1"/>
  <c r="H27" i="10"/>
  <c r="I27" i="10" s="1"/>
  <c r="K27" i="10" s="1"/>
  <c r="H26" i="10"/>
  <c r="I26" i="10" s="1"/>
  <c r="K26" i="10" s="1"/>
  <c r="H25" i="10"/>
  <c r="I25" i="10" s="1"/>
  <c r="K25" i="10" s="1"/>
  <c r="H24" i="10"/>
  <c r="I24" i="10" s="1"/>
  <c r="K24" i="10" s="1"/>
  <c r="H23" i="10"/>
  <c r="I23" i="10" s="1"/>
  <c r="K23" i="10" s="1"/>
  <c r="H22" i="10"/>
  <c r="I22" i="10" s="1"/>
  <c r="K22" i="10" s="1"/>
  <c r="H21" i="10"/>
  <c r="I21" i="10" s="1"/>
  <c r="K21" i="10" s="1"/>
  <c r="H19" i="10"/>
  <c r="H17" i="10"/>
  <c r="I17" i="10" s="1"/>
  <c r="K17" i="10" s="1"/>
  <c r="H15" i="10"/>
  <c r="J17" i="10"/>
  <c r="J19" i="10"/>
  <c r="J15" i="10"/>
  <c r="K131" i="10" l="1"/>
  <c r="C23" i="9" s="1"/>
  <c r="K20" i="10"/>
  <c r="K37" i="10"/>
  <c r="K105" i="10"/>
  <c r="K156" i="10"/>
  <c r="C25" i="9" s="1"/>
  <c r="K101" i="10"/>
  <c r="K36" i="10"/>
  <c r="C13" i="9" s="1"/>
  <c r="K112" i="10"/>
  <c r="K100" i="10" s="1"/>
  <c r="C19" i="9" s="1"/>
  <c r="K16" i="10"/>
  <c r="F17" i="17" s="1"/>
  <c r="F169" i="10"/>
  <c r="E169" i="10"/>
  <c r="F170" i="10"/>
  <c r="E170" i="10"/>
  <c r="F171" i="10"/>
  <c r="E171" i="10"/>
  <c r="A144" i="12"/>
  <c r="B144" i="12"/>
  <c r="C144" i="12"/>
  <c r="D144" i="12"/>
  <c r="E144" i="12"/>
  <c r="F144" i="12"/>
  <c r="G144" i="12"/>
  <c r="A145" i="12"/>
  <c r="B145" i="12"/>
  <c r="C145" i="12"/>
  <c r="D145" i="12"/>
  <c r="E145" i="12"/>
  <c r="F145" i="12"/>
  <c r="G145" i="12"/>
  <c r="A146" i="12"/>
  <c r="B146" i="12"/>
  <c r="C146" i="12"/>
  <c r="D146" i="12"/>
  <c r="E146" i="12"/>
  <c r="F146" i="12"/>
  <c r="G146" i="12"/>
  <c r="A147" i="12"/>
  <c r="B147" i="12"/>
  <c r="C147" i="12"/>
  <c r="D147" i="12"/>
  <c r="E147" i="12"/>
  <c r="F147" i="12"/>
  <c r="G147" i="12"/>
  <c r="A148" i="12"/>
  <c r="B148" i="12"/>
  <c r="C148" i="12"/>
  <c r="D148" i="12"/>
  <c r="E148" i="12"/>
  <c r="F148" i="12"/>
  <c r="G148" i="12"/>
  <c r="A149" i="12"/>
  <c r="B149" i="12"/>
  <c r="C149" i="12"/>
  <c r="D149" i="12"/>
  <c r="E149" i="12"/>
  <c r="F149" i="12"/>
  <c r="G149" i="12"/>
  <c r="A150" i="12"/>
  <c r="B150" i="12"/>
  <c r="C150" i="12"/>
  <c r="D150" i="12"/>
  <c r="E150" i="12"/>
  <c r="F150" i="12"/>
  <c r="G150" i="12"/>
  <c r="A151" i="12"/>
  <c r="B151" i="12"/>
  <c r="C151" i="12"/>
  <c r="D151" i="12"/>
  <c r="E151" i="12"/>
  <c r="F151" i="12"/>
  <c r="G151" i="12"/>
  <c r="A152" i="12"/>
  <c r="B152" i="12"/>
  <c r="C152" i="12"/>
  <c r="D152" i="12"/>
  <c r="E152" i="12"/>
  <c r="F152" i="12"/>
  <c r="G152" i="12"/>
  <c r="A132" i="12"/>
  <c r="B132" i="12"/>
  <c r="C132" i="12"/>
  <c r="D132" i="12"/>
  <c r="E132" i="12"/>
  <c r="F132" i="12"/>
  <c r="G132" i="12"/>
  <c r="A133" i="12"/>
  <c r="B133" i="12"/>
  <c r="C133" i="12"/>
  <c r="D133" i="12"/>
  <c r="E133" i="12"/>
  <c r="F133" i="12"/>
  <c r="G133" i="12"/>
  <c r="A134" i="12"/>
  <c r="B134" i="12"/>
  <c r="C134" i="12"/>
  <c r="D134" i="12"/>
  <c r="E134" i="12"/>
  <c r="F134" i="12"/>
  <c r="G134" i="12"/>
  <c r="A135" i="12"/>
  <c r="B135" i="12"/>
  <c r="C135" i="12"/>
  <c r="D135" i="12"/>
  <c r="E135" i="12"/>
  <c r="F135" i="12"/>
  <c r="G135" i="12"/>
  <c r="A136" i="12"/>
  <c r="B136" i="12"/>
  <c r="C136" i="12"/>
  <c r="D136" i="12"/>
  <c r="E136" i="12"/>
  <c r="F136" i="12"/>
  <c r="G136" i="12"/>
  <c r="A137" i="12"/>
  <c r="B137" i="12"/>
  <c r="C137" i="12"/>
  <c r="D137" i="12"/>
  <c r="E137" i="12"/>
  <c r="F137" i="12"/>
  <c r="G137" i="12"/>
  <c r="A138" i="12"/>
  <c r="B138" i="12"/>
  <c r="C138" i="12"/>
  <c r="D138" i="12"/>
  <c r="E138" i="12"/>
  <c r="F138" i="12"/>
  <c r="G138" i="12"/>
  <c r="A139" i="12"/>
  <c r="B139" i="12"/>
  <c r="C139" i="12"/>
  <c r="D139" i="12"/>
  <c r="E139" i="12"/>
  <c r="F139" i="12"/>
  <c r="G139" i="12"/>
  <c r="A140" i="12"/>
  <c r="B140" i="12"/>
  <c r="C140" i="12"/>
  <c r="D140" i="12"/>
  <c r="E140" i="12"/>
  <c r="F140" i="12"/>
  <c r="G140" i="12"/>
  <c r="A141" i="12"/>
  <c r="B141" i="12"/>
  <c r="C141" i="12"/>
  <c r="D141" i="12"/>
  <c r="E141" i="12"/>
  <c r="F141" i="12"/>
  <c r="G141" i="12"/>
  <c r="A142" i="12"/>
  <c r="B142" i="12"/>
  <c r="C142" i="12"/>
  <c r="D142" i="12"/>
  <c r="E142" i="12"/>
  <c r="F142" i="12"/>
  <c r="G142" i="12"/>
  <c r="A143" i="12"/>
  <c r="B143" i="12"/>
  <c r="C143" i="12"/>
  <c r="D143" i="12"/>
  <c r="E143" i="12"/>
  <c r="F143" i="12"/>
  <c r="G143" i="12"/>
  <c r="A116" i="12"/>
  <c r="B116" i="12"/>
  <c r="C116" i="12"/>
  <c r="D116" i="12"/>
  <c r="E116" i="12"/>
  <c r="F116" i="12"/>
  <c r="G116" i="12"/>
  <c r="A117" i="12"/>
  <c r="B117" i="12"/>
  <c r="C117" i="12"/>
  <c r="D117" i="12"/>
  <c r="E117" i="12"/>
  <c r="F117" i="12"/>
  <c r="G117" i="12"/>
  <c r="A118" i="12"/>
  <c r="B118" i="12"/>
  <c r="C118" i="12"/>
  <c r="D118" i="12"/>
  <c r="E118" i="12"/>
  <c r="F118" i="12"/>
  <c r="G118" i="12"/>
  <c r="A119" i="12"/>
  <c r="B119" i="12"/>
  <c r="C119" i="12"/>
  <c r="D119" i="12"/>
  <c r="E119" i="12"/>
  <c r="F119" i="12"/>
  <c r="G119" i="12"/>
  <c r="A120" i="12"/>
  <c r="B120" i="12"/>
  <c r="C120" i="12"/>
  <c r="D120" i="12"/>
  <c r="E120" i="12"/>
  <c r="F120" i="12"/>
  <c r="G120" i="12"/>
  <c r="A121" i="12"/>
  <c r="B121" i="12"/>
  <c r="C121" i="12"/>
  <c r="D121" i="12"/>
  <c r="E121" i="12"/>
  <c r="F121" i="12"/>
  <c r="G121" i="12"/>
  <c r="A122" i="12"/>
  <c r="B122" i="12"/>
  <c r="C122" i="12"/>
  <c r="D122" i="12"/>
  <c r="E122" i="12"/>
  <c r="F122" i="12"/>
  <c r="G122" i="12"/>
  <c r="A123" i="12"/>
  <c r="B123" i="12"/>
  <c r="C123" i="12"/>
  <c r="D123" i="12"/>
  <c r="E123" i="12"/>
  <c r="F123" i="12"/>
  <c r="G123" i="12"/>
  <c r="A124" i="12"/>
  <c r="B124" i="12"/>
  <c r="C124" i="12"/>
  <c r="D124" i="12"/>
  <c r="E124" i="12"/>
  <c r="F124" i="12"/>
  <c r="G124" i="12"/>
  <c r="A125" i="12"/>
  <c r="B125" i="12"/>
  <c r="C125" i="12"/>
  <c r="D125" i="12"/>
  <c r="E125" i="12"/>
  <c r="F125" i="12"/>
  <c r="G125" i="12"/>
  <c r="A126" i="12"/>
  <c r="B126" i="12"/>
  <c r="C126" i="12"/>
  <c r="D126" i="12"/>
  <c r="E126" i="12"/>
  <c r="F126" i="12"/>
  <c r="G126" i="12"/>
  <c r="A127" i="12"/>
  <c r="B127" i="12"/>
  <c r="C127" i="12"/>
  <c r="D127" i="12"/>
  <c r="E127" i="12"/>
  <c r="F127" i="12"/>
  <c r="G127" i="12"/>
  <c r="A128" i="12"/>
  <c r="B128" i="12"/>
  <c r="C128" i="12"/>
  <c r="D128" i="12"/>
  <c r="E128" i="12"/>
  <c r="F128" i="12"/>
  <c r="G128" i="12"/>
  <c r="A129" i="12"/>
  <c r="B129" i="12"/>
  <c r="C129" i="12"/>
  <c r="D129" i="12"/>
  <c r="E129" i="12"/>
  <c r="F129" i="12"/>
  <c r="G129" i="12"/>
  <c r="A130" i="12"/>
  <c r="B130" i="12"/>
  <c r="C130" i="12"/>
  <c r="D130" i="12"/>
  <c r="E130" i="12"/>
  <c r="F130" i="12"/>
  <c r="G130" i="12"/>
  <c r="A131" i="12"/>
  <c r="B131" i="12"/>
  <c r="C131" i="12"/>
  <c r="D131" i="12"/>
  <c r="E131" i="12"/>
  <c r="F131" i="12"/>
  <c r="G131" i="12"/>
  <c r="A101" i="12"/>
  <c r="B101" i="12"/>
  <c r="C101" i="12"/>
  <c r="D101" i="12"/>
  <c r="E101" i="12"/>
  <c r="F101" i="12"/>
  <c r="G101" i="12"/>
  <c r="A102" i="12"/>
  <c r="B102" i="12"/>
  <c r="C102" i="12"/>
  <c r="D102" i="12"/>
  <c r="E102" i="12"/>
  <c r="F102" i="12"/>
  <c r="G102" i="12"/>
  <c r="A103" i="12"/>
  <c r="B103" i="12"/>
  <c r="C103" i="12"/>
  <c r="D103" i="12"/>
  <c r="E103" i="12"/>
  <c r="F103" i="12"/>
  <c r="G103" i="12"/>
  <c r="A104" i="12"/>
  <c r="B104" i="12"/>
  <c r="C104" i="12"/>
  <c r="D104" i="12"/>
  <c r="E104" i="12"/>
  <c r="F104" i="12"/>
  <c r="G104" i="12"/>
  <c r="A105" i="12"/>
  <c r="B105" i="12"/>
  <c r="C105" i="12"/>
  <c r="D105" i="12"/>
  <c r="E105" i="12"/>
  <c r="F105" i="12"/>
  <c r="G105" i="12"/>
  <c r="A106" i="12"/>
  <c r="B106" i="12"/>
  <c r="C106" i="12"/>
  <c r="D106" i="12"/>
  <c r="E106" i="12"/>
  <c r="F106" i="12"/>
  <c r="G106" i="12"/>
  <c r="A107" i="12"/>
  <c r="B107" i="12"/>
  <c r="C107" i="12"/>
  <c r="D107" i="12"/>
  <c r="E107" i="12"/>
  <c r="F107" i="12"/>
  <c r="G107" i="12"/>
  <c r="A108" i="12"/>
  <c r="B108" i="12"/>
  <c r="C108" i="12"/>
  <c r="D108" i="12"/>
  <c r="E108" i="12"/>
  <c r="F108" i="12"/>
  <c r="G108" i="12"/>
  <c r="A109" i="12"/>
  <c r="B109" i="12"/>
  <c r="C109" i="12"/>
  <c r="D109" i="12"/>
  <c r="E109" i="12"/>
  <c r="F109" i="12"/>
  <c r="G109" i="12"/>
  <c r="A110" i="12"/>
  <c r="B110" i="12"/>
  <c r="C110" i="12"/>
  <c r="D110" i="12"/>
  <c r="E110" i="12"/>
  <c r="F110" i="12"/>
  <c r="G110" i="12"/>
  <c r="A111" i="12"/>
  <c r="B111" i="12"/>
  <c r="C111" i="12"/>
  <c r="D111" i="12"/>
  <c r="E111" i="12"/>
  <c r="F111" i="12"/>
  <c r="G111" i="12"/>
  <c r="A112" i="12"/>
  <c r="B112" i="12"/>
  <c r="C112" i="12"/>
  <c r="D112" i="12"/>
  <c r="E112" i="12"/>
  <c r="F112" i="12"/>
  <c r="G112" i="12"/>
  <c r="A113" i="12"/>
  <c r="B113" i="12"/>
  <c r="C113" i="12"/>
  <c r="D113" i="12"/>
  <c r="E113" i="12"/>
  <c r="F113" i="12"/>
  <c r="G113" i="12"/>
  <c r="A114" i="12"/>
  <c r="B114" i="12"/>
  <c r="C114" i="12"/>
  <c r="D114" i="12"/>
  <c r="E114" i="12"/>
  <c r="F114" i="12"/>
  <c r="G114" i="12"/>
  <c r="A115" i="12"/>
  <c r="B115" i="12"/>
  <c r="C115" i="12"/>
  <c r="D115" i="12"/>
  <c r="E115" i="12"/>
  <c r="F115" i="12"/>
  <c r="G115" i="12"/>
  <c r="A91" i="12"/>
  <c r="B91" i="12"/>
  <c r="C91" i="12"/>
  <c r="D91" i="12"/>
  <c r="E91" i="12"/>
  <c r="F91" i="12"/>
  <c r="G91" i="12"/>
  <c r="A92" i="12"/>
  <c r="B92" i="12"/>
  <c r="C92" i="12"/>
  <c r="D92" i="12"/>
  <c r="E92" i="12"/>
  <c r="F92" i="12"/>
  <c r="G92" i="12"/>
  <c r="A93" i="12"/>
  <c r="B93" i="12"/>
  <c r="C93" i="12"/>
  <c r="D93" i="12"/>
  <c r="E93" i="12"/>
  <c r="F93" i="12"/>
  <c r="G93" i="12"/>
  <c r="A94" i="12"/>
  <c r="B94" i="12"/>
  <c r="C94" i="12"/>
  <c r="D94" i="12"/>
  <c r="E94" i="12"/>
  <c r="F94" i="12"/>
  <c r="G94" i="12"/>
  <c r="A95" i="12"/>
  <c r="B95" i="12"/>
  <c r="C95" i="12"/>
  <c r="D95" i="12"/>
  <c r="E95" i="12"/>
  <c r="F95" i="12"/>
  <c r="G95" i="12"/>
  <c r="A96" i="12"/>
  <c r="B96" i="12"/>
  <c r="C96" i="12"/>
  <c r="D96" i="12"/>
  <c r="E96" i="12"/>
  <c r="F96" i="12"/>
  <c r="G96" i="12"/>
  <c r="A97" i="12"/>
  <c r="B97" i="12"/>
  <c r="C97" i="12"/>
  <c r="D97" i="12"/>
  <c r="E97" i="12"/>
  <c r="F97" i="12"/>
  <c r="G97" i="12"/>
  <c r="A98" i="12"/>
  <c r="B98" i="12"/>
  <c r="C98" i="12"/>
  <c r="D98" i="12"/>
  <c r="E98" i="12"/>
  <c r="F98" i="12"/>
  <c r="G98" i="12"/>
  <c r="A99" i="12"/>
  <c r="B99" i="12"/>
  <c r="C99" i="12"/>
  <c r="D99" i="12"/>
  <c r="E99" i="12"/>
  <c r="F99" i="12"/>
  <c r="G99" i="12"/>
  <c r="A100" i="12"/>
  <c r="B100" i="12"/>
  <c r="C100" i="12"/>
  <c r="D100" i="12"/>
  <c r="E100" i="12"/>
  <c r="F100" i="12"/>
  <c r="G100" i="12"/>
  <c r="A4" i="12"/>
  <c r="B4" i="12"/>
  <c r="C4" i="12"/>
  <c r="D4" i="12"/>
  <c r="E4" i="12"/>
  <c r="F4" i="12"/>
  <c r="G4" i="12"/>
  <c r="A5" i="12"/>
  <c r="B5" i="12"/>
  <c r="C5" i="12"/>
  <c r="D5" i="12"/>
  <c r="E5" i="12"/>
  <c r="G5" i="12"/>
  <c r="A6" i="12"/>
  <c r="B6" i="12"/>
  <c r="C6" i="12"/>
  <c r="D6" i="12"/>
  <c r="E6" i="12"/>
  <c r="F6" i="12"/>
  <c r="G6" i="12"/>
  <c r="A7" i="12"/>
  <c r="B7" i="12"/>
  <c r="C7" i="12"/>
  <c r="D7" i="12"/>
  <c r="E7" i="12"/>
  <c r="F7" i="12"/>
  <c r="G7" i="12"/>
  <c r="A8" i="12"/>
  <c r="B8" i="12"/>
  <c r="C8" i="12"/>
  <c r="D8" i="12"/>
  <c r="E8" i="12"/>
  <c r="F8" i="12"/>
  <c r="G8" i="12"/>
  <c r="A9" i="12"/>
  <c r="B9" i="12"/>
  <c r="C9" i="12"/>
  <c r="D9" i="12"/>
  <c r="E9" i="12"/>
  <c r="F9" i="12"/>
  <c r="G9" i="12"/>
  <c r="A10" i="12"/>
  <c r="B10" i="12"/>
  <c r="C10" i="12"/>
  <c r="D10" i="12"/>
  <c r="E10" i="12"/>
  <c r="F10" i="12"/>
  <c r="G10" i="12"/>
  <c r="A11" i="12"/>
  <c r="B11" i="12"/>
  <c r="C11" i="12"/>
  <c r="D11" i="12"/>
  <c r="E11" i="12"/>
  <c r="F11" i="12"/>
  <c r="G11" i="12"/>
  <c r="A12" i="12"/>
  <c r="B12" i="12"/>
  <c r="C12" i="12"/>
  <c r="D12" i="12"/>
  <c r="E12" i="12"/>
  <c r="F12" i="12"/>
  <c r="G12" i="12"/>
  <c r="A13" i="12"/>
  <c r="B13" i="12"/>
  <c r="C13" i="12"/>
  <c r="D13" i="12"/>
  <c r="E13" i="12"/>
  <c r="F13" i="12"/>
  <c r="G13" i="12"/>
  <c r="A14" i="12"/>
  <c r="B14" i="12"/>
  <c r="C14" i="12"/>
  <c r="D14" i="12"/>
  <c r="E14" i="12"/>
  <c r="F14" i="12"/>
  <c r="G14" i="12"/>
  <c r="A15" i="12"/>
  <c r="B15" i="12"/>
  <c r="C15" i="12"/>
  <c r="D15" i="12"/>
  <c r="E15" i="12"/>
  <c r="F15" i="12"/>
  <c r="G15" i="12"/>
  <c r="A16" i="12"/>
  <c r="B16" i="12"/>
  <c r="C16" i="12"/>
  <c r="D16" i="12"/>
  <c r="E16" i="12"/>
  <c r="F16" i="12"/>
  <c r="G16" i="12"/>
  <c r="A17" i="12"/>
  <c r="B17" i="12"/>
  <c r="C17" i="12"/>
  <c r="D17" i="12"/>
  <c r="E17" i="12"/>
  <c r="F17" i="12"/>
  <c r="G17" i="12"/>
  <c r="A18" i="12"/>
  <c r="B18" i="12"/>
  <c r="C18" i="12"/>
  <c r="D18" i="12"/>
  <c r="E18" i="12"/>
  <c r="F18" i="12"/>
  <c r="G18" i="12"/>
  <c r="A19" i="12"/>
  <c r="B19" i="12"/>
  <c r="C19" i="12"/>
  <c r="D19" i="12"/>
  <c r="E19" i="12"/>
  <c r="F19" i="12"/>
  <c r="G19" i="12"/>
  <c r="A20" i="12"/>
  <c r="B20" i="12"/>
  <c r="C20" i="12"/>
  <c r="D20" i="12"/>
  <c r="E20" i="12"/>
  <c r="F20" i="12"/>
  <c r="G20" i="12"/>
  <c r="A21" i="12"/>
  <c r="B21" i="12"/>
  <c r="C21" i="12"/>
  <c r="D21" i="12"/>
  <c r="E21" i="12"/>
  <c r="F21" i="12"/>
  <c r="G21" i="12"/>
  <c r="A22" i="12"/>
  <c r="B22" i="12"/>
  <c r="C22" i="12"/>
  <c r="D22" i="12"/>
  <c r="E22" i="12"/>
  <c r="F22" i="12"/>
  <c r="G22" i="12"/>
  <c r="A23" i="12"/>
  <c r="B23" i="12"/>
  <c r="C23" i="12"/>
  <c r="D23" i="12"/>
  <c r="E23" i="12"/>
  <c r="F23" i="12"/>
  <c r="G23" i="12"/>
  <c r="A24" i="12"/>
  <c r="B24" i="12"/>
  <c r="C24" i="12"/>
  <c r="D24" i="12"/>
  <c r="E24" i="12"/>
  <c r="F24" i="12"/>
  <c r="G24" i="12"/>
  <c r="A25" i="12"/>
  <c r="B25" i="12"/>
  <c r="C25" i="12"/>
  <c r="D25" i="12"/>
  <c r="E25" i="12"/>
  <c r="F25" i="12"/>
  <c r="G25" i="12"/>
  <c r="A26" i="12"/>
  <c r="B26" i="12"/>
  <c r="C26" i="12"/>
  <c r="D26" i="12"/>
  <c r="E26" i="12"/>
  <c r="F26" i="12"/>
  <c r="G26" i="12"/>
  <c r="C27" i="12"/>
  <c r="C28" i="12"/>
  <c r="A29" i="12"/>
  <c r="B29" i="12"/>
  <c r="C29" i="12"/>
  <c r="D29" i="12"/>
  <c r="E29" i="12"/>
  <c r="F29" i="12"/>
  <c r="G29" i="12"/>
  <c r="A30" i="12"/>
  <c r="B30" i="12"/>
  <c r="C30" i="12"/>
  <c r="D30" i="12"/>
  <c r="E30" i="12"/>
  <c r="F30" i="12"/>
  <c r="G30" i="12"/>
  <c r="A31" i="12"/>
  <c r="B31" i="12"/>
  <c r="C31" i="12"/>
  <c r="D31" i="12"/>
  <c r="E31" i="12"/>
  <c r="F31" i="12"/>
  <c r="G31" i="12"/>
  <c r="A32" i="12"/>
  <c r="B32" i="12"/>
  <c r="C32" i="12"/>
  <c r="D32" i="12"/>
  <c r="E32" i="12"/>
  <c r="F32" i="12"/>
  <c r="G32" i="12"/>
  <c r="A33" i="12"/>
  <c r="B33" i="12"/>
  <c r="C33" i="12"/>
  <c r="D33" i="12"/>
  <c r="E33" i="12"/>
  <c r="F33" i="12"/>
  <c r="G33" i="12"/>
  <c r="A34" i="12"/>
  <c r="B34" i="12"/>
  <c r="C34" i="12"/>
  <c r="D34" i="12"/>
  <c r="E34" i="12"/>
  <c r="F34" i="12"/>
  <c r="G34" i="12"/>
  <c r="C35" i="12"/>
  <c r="A36" i="12"/>
  <c r="B36" i="12"/>
  <c r="C36" i="12"/>
  <c r="D36" i="12"/>
  <c r="E36" i="12"/>
  <c r="F36" i="12"/>
  <c r="G36" i="12"/>
  <c r="A37" i="12"/>
  <c r="B37" i="12"/>
  <c r="C37" i="12"/>
  <c r="D37" i="12"/>
  <c r="E37" i="12"/>
  <c r="F37" i="12"/>
  <c r="G37" i="12"/>
  <c r="A38" i="12"/>
  <c r="B38" i="12"/>
  <c r="C38" i="12"/>
  <c r="D38" i="12"/>
  <c r="E38" i="12"/>
  <c r="F38" i="12"/>
  <c r="G38" i="12"/>
  <c r="A39" i="12"/>
  <c r="B39" i="12"/>
  <c r="C39" i="12"/>
  <c r="D39" i="12"/>
  <c r="E39" i="12"/>
  <c r="F39" i="12"/>
  <c r="G39" i="12"/>
  <c r="A40" i="12"/>
  <c r="B40" i="12"/>
  <c r="C40" i="12"/>
  <c r="D40" i="12"/>
  <c r="E40" i="12"/>
  <c r="F40" i="12"/>
  <c r="G40" i="12"/>
  <c r="A41" i="12"/>
  <c r="B41" i="12"/>
  <c r="C41" i="12"/>
  <c r="D41" i="12"/>
  <c r="E41" i="12"/>
  <c r="F41" i="12"/>
  <c r="G41" i="12"/>
  <c r="A42" i="12"/>
  <c r="B42" i="12"/>
  <c r="C42" i="12"/>
  <c r="D42" i="12"/>
  <c r="E42" i="12"/>
  <c r="F42" i="12"/>
  <c r="G42" i="12"/>
  <c r="A43" i="12"/>
  <c r="B43" i="12"/>
  <c r="C43" i="12"/>
  <c r="D43" i="12"/>
  <c r="E43" i="12"/>
  <c r="F43" i="12"/>
  <c r="G43" i="12"/>
  <c r="A44" i="12"/>
  <c r="B44" i="12"/>
  <c r="C44" i="12"/>
  <c r="D44" i="12"/>
  <c r="E44" i="12"/>
  <c r="F44" i="12"/>
  <c r="G44" i="12"/>
  <c r="A45" i="12"/>
  <c r="B45" i="12"/>
  <c r="C45" i="12"/>
  <c r="D45" i="12"/>
  <c r="E45" i="12"/>
  <c r="F45" i="12"/>
  <c r="G45" i="12"/>
  <c r="A46" i="12"/>
  <c r="B46" i="12"/>
  <c r="C46" i="12"/>
  <c r="D46" i="12"/>
  <c r="E46" i="12"/>
  <c r="F46" i="12"/>
  <c r="G46" i="12"/>
  <c r="A47" i="12"/>
  <c r="B47" i="12"/>
  <c r="C47" i="12"/>
  <c r="D47" i="12"/>
  <c r="E47" i="12"/>
  <c r="F47" i="12"/>
  <c r="G47" i="12"/>
  <c r="A48" i="12"/>
  <c r="B48" i="12"/>
  <c r="C48" i="12"/>
  <c r="D48" i="12"/>
  <c r="E48" i="12"/>
  <c r="F48" i="12"/>
  <c r="G48" i="12"/>
  <c r="A49" i="12"/>
  <c r="B49" i="12"/>
  <c r="C49" i="12"/>
  <c r="D49" i="12"/>
  <c r="E49" i="12"/>
  <c r="F49" i="12"/>
  <c r="G49" i="12"/>
  <c r="A50" i="12"/>
  <c r="B50" i="12"/>
  <c r="C50" i="12"/>
  <c r="D50" i="12"/>
  <c r="E50" i="12"/>
  <c r="F50" i="12"/>
  <c r="G50" i="12"/>
  <c r="A51" i="12"/>
  <c r="B51" i="12"/>
  <c r="C51" i="12"/>
  <c r="D51" i="12"/>
  <c r="E51" i="12"/>
  <c r="F51" i="12"/>
  <c r="G51" i="12"/>
  <c r="A52" i="12"/>
  <c r="B52" i="12"/>
  <c r="C52" i="12"/>
  <c r="D52" i="12"/>
  <c r="E52" i="12"/>
  <c r="F52" i="12"/>
  <c r="G52" i="12"/>
  <c r="A53" i="12"/>
  <c r="B53" i="12"/>
  <c r="C53" i="12"/>
  <c r="D53" i="12"/>
  <c r="E53" i="12"/>
  <c r="F53" i="12"/>
  <c r="G53" i="12"/>
  <c r="A54" i="12"/>
  <c r="B54" i="12"/>
  <c r="C54" i="12"/>
  <c r="D54" i="12"/>
  <c r="E54" i="12"/>
  <c r="F54" i="12"/>
  <c r="G54" i="12"/>
  <c r="A55" i="12"/>
  <c r="B55" i="12"/>
  <c r="C55" i="12"/>
  <c r="D55" i="12"/>
  <c r="E55" i="12"/>
  <c r="F55" i="12"/>
  <c r="G55" i="12"/>
  <c r="A56" i="12"/>
  <c r="B56" i="12"/>
  <c r="C56" i="12"/>
  <c r="D56" i="12"/>
  <c r="E56" i="12"/>
  <c r="F56" i="12"/>
  <c r="G56" i="12"/>
  <c r="A57" i="12"/>
  <c r="B57" i="12"/>
  <c r="C57" i="12"/>
  <c r="D57" i="12"/>
  <c r="E57" i="12"/>
  <c r="F57" i="12"/>
  <c r="G57" i="12"/>
  <c r="A58" i="12"/>
  <c r="B58" i="12"/>
  <c r="C58" i="12"/>
  <c r="D58" i="12"/>
  <c r="E58" i="12"/>
  <c r="F58" i="12"/>
  <c r="G58" i="12"/>
  <c r="A59" i="12"/>
  <c r="B59" i="12"/>
  <c r="C59" i="12"/>
  <c r="D59" i="12"/>
  <c r="E59" i="12"/>
  <c r="F59" i="12"/>
  <c r="G59" i="12"/>
  <c r="A60" i="12"/>
  <c r="B60" i="12"/>
  <c r="C60" i="12"/>
  <c r="D60" i="12"/>
  <c r="E60" i="12"/>
  <c r="F60" i="12"/>
  <c r="G60" i="12"/>
  <c r="A61" i="12"/>
  <c r="B61" i="12"/>
  <c r="C61" i="12"/>
  <c r="D61" i="12"/>
  <c r="E61" i="12"/>
  <c r="F61" i="12"/>
  <c r="G61" i="12"/>
  <c r="A62" i="12"/>
  <c r="B62" i="12"/>
  <c r="C62" i="12"/>
  <c r="D62" i="12"/>
  <c r="E62" i="12"/>
  <c r="F62" i="12"/>
  <c r="G62" i="12"/>
  <c r="A63" i="12"/>
  <c r="B63" i="12"/>
  <c r="C63" i="12"/>
  <c r="D63" i="12"/>
  <c r="E63" i="12"/>
  <c r="F63" i="12"/>
  <c r="G63" i="12"/>
  <c r="A64" i="12"/>
  <c r="B64" i="12"/>
  <c r="C64" i="12"/>
  <c r="D64" i="12"/>
  <c r="E64" i="12"/>
  <c r="F64" i="12"/>
  <c r="G64" i="12"/>
  <c r="A65" i="12"/>
  <c r="B65" i="12"/>
  <c r="C65" i="12"/>
  <c r="D65" i="12"/>
  <c r="E65" i="12"/>
  <c r="F65" i="12"/>
  <c r="G65" i="12"/>
  <c r="A66" i="12"/>
  <c r="B66" i="12"/>
  <c r="C66" i="12"/>
  <c r="D66" i="12"/>
  <c r="E66" i="12"/>
  <c r="F66" i="12"/>
  <c r="G66" i="12"/>
  <c r="A67" i="12"/>
  <c r="B67" i="12"/>
  <c r="C67" i="12"/>
  <c r="D67" i="12"/>
  <c r="E67" i="12"/>
  <c r="F67" i="12"/>
  <c r="G67" i="12"/>
  <c r="A68" i="12"/>
  <c r="B68" i="12"/>
  <c r="C68" i="12"/>
  <c r="D68" i="12"/>
  <c r="E68" i="12"/>
  <c r="F68" i="12"/>
  <c r="G68" i="12"/>
  <c r="A69" i="12"/>
  <c r="B69" i="12"/>
  <c r="C69" i="12"/>
  <c r="D69" i="12"/>
  <c r="E69" i="12"/>
  <c r="F69" i="12"/>
  <c r="G69" i="12"/>
  <c r="A70" i="12"/>
  <c r="B70" i="12"/>
  <c r="C70" i="12"/>
  <c r="D70" i="12"/>
  <c r="E70" i="12"/>
  <c r="F70" i="12"/>
  <c r="G70" i="12"/>
  <c r="A71" i="12"/>
  <c r="B71" i="12"/>
  <c r="C71" i="12"/>
  <c r="D71" i="12"/>
  <c r="E71" i="12"/>
  <c r="F71" i="12"/>
  <c r="G71" i="12"/>
  <c r="A72" i="12"/>
  <c r="B72" i="12"/>
  <c r="C72" i="12"/>
  <c r="D72" i="12"/>
  <c r="E72" i="12"/>
  <c r="F72" i="12"/>
  <c r="G72" i="12"/>
  <c r="A73" i="12"/>
  <c r="B73" i="12"/>
  <c r="C73" i="12"/>
  <c r="D73" i="12"/>
  <c r="E73" i="12"/>
  <c r="F73" i="12"/>
  <c r="G73" i="12"/>
  <c r="A74" i="12"/>
  <c r="B74" i="12"/>
  <c r="C74" i="12"/>
  <c r="D74" i="12"/>
  <c r="E74" i="12"/>
  <c r="F74" i="12"/>
  <c r="G74" i="12"/>
  <c r="A75" i="12"/>
  <c r="B75" i="12"/>
  <c r="C75" i="12"/>
  <c r="D75" i="12"/>
  <c r="E75" i="12"/>
  <c r="F75" i="12"/>
  <c r="G75" i="12"/>
  <c r="A76" i="12"/>
  <c r="B76" i="12"/>
  <c r="C76" i="12"/>
  <c r="D76" i="12"/>
  <c r="E76" i="12"/>
  <c r="F76" i="12"/>
  <c r="G76" i="12"/>
  <c r="A77" i="12"/>
  <c r="B77" i="12"/>
  <c r="C77" i="12"/>
  <c r="D77" i="12"/>
  <c r="E77" i="12"/>
  <c r="F77" i="12"/>
  <c r="G77" i="12"/>
  <c r="A78" i="12"/>
  <c r="B78" i="12"/>
  <c r="C78" i="12"/>
  <c r="D78" i="12"/>
  <c r="E78" i="12"/>
  <c r="F78" i="12"/>
  <c r="G78" i="12"/>
  <c r="A79" i="12"/>
  <c r="B79" i="12"/>
  <c r="C79" i="12"/>
  <c r="D79" i="12"/>
  <c r="E79" i="12"/>
  <c r="F79" i="12"/>
  <c r="G79" i="12"/>
  <c r="A80" i="12"/>
  <c r="B80" i="12"/>
  <c r="C80" i="12"/>
  <c r="D80" i="12"/>
  <c r="E80" i="12"/>
  <c r="F80" i="12"/>
  <c r="G80" i="12"/>
  <c r="A81" i="12"/>
  <c r="B81" i="12"/>
  <c r="C81" i="12"/>
  <c r="D81" i="12"/>
  <c r="E81" i="12"/>
  <c r="F81" i="12"/>
  <c r="G81" i="12"/>
  <c r="A82" i="12"/>
  <c r="B82" i="12"/>
  <c r="C82" i="12"/>
  <c r="D82" i="12"/>
  <c r="E82" i="12"/>
  <c r="F82" i="12"/>
  <c r="G82" i="12"/>
  <c r="A83" i="12"/>
  <c r="B83" i="12"/>
  <c r="C83" i="12"/>
  <c r="D83" i="12"/>
  <c r="E83" i="12"/>
  <c r="F83" i="12"/>
  <c r="G83" i="12"/>
  <c r="A84" i="12"/>
  <c r="B84" i="12"/>
  <c r="C84" i="12"/>
  <c r="D84" i="12"/>
  <c r="E84" i="12"/>
  <c r="F84" i="12"/>
  <c r="G84" i="12"/>
  <c r="A85" i="12"/>
  <c r="B85" i="12"/>
  <c r="C85" i="12"/>
  <c r="D85" i="12"/>
  <c r="E85" i="12"/>
  <c r="F85" i="12"/>
  <c r="G85" i="12"/>
  <c r="A86" i="12"/>
  <c r="B86" i="12"/>
  <c r="C86" i="12"/>
  <c r="D86" i="12"/>
  <c r="E86" i="12"/>
  <c r="F86" i="12"/>
  <c r="G86" i="12"/>
  <c r="A87" i="12"/>
  <c r="B87" i="12"/>
  <c r="C87" i="12"/>
  <c r="D87" i="12"/>
  <c r="E87" i="12"/>
  <c r="F87" i="12"/>
  <c r="G87" i="12"/>
  <c r="A88" i="12"/>
  <c r="B88" i="12"/>
  <c r="C88" i="12"/>
  <c r="D88" i="12"/>
  <c r="E88" i="12"/>
  <c r="F88" i="12"/>
  <c r="G88" i="12"/>
  <c r="A89" i="12"/>
  <c r="B89" i="12"/>
  <c r="C89" i="12"/>
  <c r="D89" i="12"/>
  <c r="E89" i="12"/>
  <c r="F89" i="12"/>
  <c r="G89" i="12"/>
  <c r="A90" i="12"/>
  <c r="B90" i="12"/>
  <c r="C90" i="12"/>
  <c r="D90" i="12"/>
  <c r="E90" i="12"/>
  <c r="F90" i="12"/>
  <c r="G90" i="12"/>
  <c r="H19" i="17" l="1"/>
  <c r="H133" i="12"/>
  <c r="H132" i="12"/>
  <c r="H131" i="12"/>
  <c r="H130" i="12"/>
  <c r="H129" i="12"/>
  <c r="H128" i="12"/>
  <c r="H127" i="12"/>
  <c r="H126" i="12"/>
  <c r="H125" i="12"/>
  <c r="H122" i="12"/>
  <c r="H121" i="12"/>
  <c r="H120" i="12"/>
  <c r="H119" i="12"/>
  <c r="H118" i="12"/>
  <c r="H117" i="12"/>
  <c r="H116" i="12"/>
  <c r="H110" i="12"/>
  <c r="H109" i="12"/>
  <c r="H108" i="12"/>
  <c r="H107" i="12"/>
  <c r="H103" i="12"/>
  <c r="H102" i="12"/>
  <c r="H101" i="12"/>
  <c r="H100" i="12"/>
  <c r="H99" i="12"/>
  <c r="H98" i="12"/>
  <c r="H97" i="12"/>
  <c r="H96" i="12"/>
  <c r="H58" i="12"/>
  <c r="H56" i="12"/>
  <c r="H55" i="12"/>
  <c r="H54" i="12"/>
  <c r="H53" i="12"/>
  <c r="H52" i="12"/>
  <c r="H51" i="12"/>
  <c r="H50" i="12"/>
  <c r="H49" i="12"/>
  <c r="H48" i="12"/>
  <c r="H47" i="12"/>
  <c r="H46" i="12"/>
  <c r="H45" i="12"/>
  <c r="H44" i="12"/>
  <c r="H43" i="12"/>
  <c r="H42" i="12"/>
  <c r="H41" i="12"/>
  <c r="H40" i="12"/>
  <c r="H39" i="12"/>
  <c r="H38" i="12"/>
  <c r="H37" i="12"/>
  <c r="H36" i="12"/>
  <c r="H34" i="12"/>
  <c r="H33" i="12"/>
  <c r="H10" i="12"/>
  <c r="H9" i="12"/>
  <c r="H8" i="12"/>
  <c r="H7" i="12"/>
  <c r="H6" i="12"/>
  <c r="H5" i="12"/>
  <c r="H4" i="12"/>
  <c r="F41" i="17" l="1"/>
  <c r="M43" i="17" s="1"/>
  <c r="P19" i="17"/>
  <c r="G19" i="17"/>
  <c r="I19" i="17"/>
  <c r="K19" i="17"/>
  <c r="L19" i="17"/>
  <c r="J19" i="17"/>
  <c r="M19" i="17"/>
  <c r="N19" i="17"/>
  <c r="O19" i="17"/>
  <c r="H11" i="12"/>
  <c r="H12" i="12"/>
  <c r="H13" i="12"/>
  <c r="H14" i="12"/>
  <c r="H15" i="12"/>
  <c r="H16" i="12"/>
  <c r="H17" i="12"/>
  <c r="H18" i="12"/>
  <c r="H19" i="12"/>
  <c r="H20" i="12"/>
  <c r="H21" i="12"/>
  <c r="H22" i="12"/>
  <c r="H23" i="12"/>
  <c r="H24" i="12"/>
  <c r="H25" i="12"/>
  <c r="H26" i="12"/>
  <c r="H29" i="12"/>
  <c r="H30" i="12"/>
  <c r="H31" i="12"/>
  <c r="H32" i="12"/>
  <c r="H57" i="12"/>
  <c r="H59" i="12"/>
  <c r="H60" i="12"/>
  <c r="H61" i="12"/>
  <c r="H62" i="12"/>
  <c r="H63" i="12"/>
  <c r="H64" i="12"/>
  <c r="H65" i="12"/>
  <c r="H66" i="12"/>
  <c r="H67" i="12"/>
  <c r="H68" i="12"/>
  <c r="H69" i="12"/>
  <c r="H70" i="12"/>
  <c r="H71" i="12"/>
  <c r="H72" i="12"/>
  <c r="H73" i="12"/>
  <c r="H74" i="12"/>
  <c r="H75" i="12"/>
  <c r="H76" i="12"/>
  <c r="H77" i="12"/>
  <c r="H78" i="12"/>
  <c r="H79" i="12"/>
  <c r="H80" i="12"/>
  <c r="H81" i="12"/>
  <c r="H82" i="12"/>
  <c r="H83" i="12"/>
  <c r="H84" i="12"/>
  <c r="H85" i="12"/>
  <c r="H86" i="12"/>
  <c r="H87" i="12"/>
  <c r="H88" i="12"/>
  <c r="H89" i="12"/>
  <c r="H90" i="12"/>
  <c r="H91" i="12"/>
  <c r="H92" i="12"/>
  <c r="H93" i="12"/>
  <c r="H94" i="12"/>
  <c r="H95" i="12"/>
  <c r="H104" i="12"/>
  <c r="H105" i="12"/>
  <c r="H106" i="12"/>
  <c r="H111" i="12"/>
  <c r="H112" i="12"/>
  <c r="H113" i="12"/>
  <c r="H114" i="12"/>
  <c r="H115" i="12"/>
  <c r="H123" i="12"/>
  <c r="H124" i="12"/>
  <c r="H134" i="12"/>
  <c r="H135" i="12"/>
  <c r="H136" i="12"/>
  <c r="H137" i="12"/>
  <c r="H138" i="12"/>
  <c r="H139" i="12"/>
  <c r="H140" i="12"/>
  <c r="H141" i="12"/>
  <c r="H142" i="12"/>
  <c r="H143" i="12"/>
  <c r="H144" i="12"/>
  <c r="H145" i="12"/>
  <c r="H146" i="12"/>
  <c r="H147" i="12"/>
  <c r="H148" i="12"/>
  <c r="H149" i="12"/>
  <c r="H150" i="12"/>
  <c r="H151" i="12"/>
  <c r="H152" i="12"/>
  <c r="J43" i="17" l="1"/>
  <c r="G43" i="17"/>
  <c r="K43" i="17"/>
  <c r="L43" i="17"/>
  <c r="H43" i="17"/>
  <c r="I43" i="17"/>
  <c r="P43" i="17"/>
  <c r="O43" i="17"/>
  <c r="N43" i="17"/>
  <c r="Q17" i="17"/>
  <c r="R19" i="17" s="1"/>
  <c r="I124" i="12"/>
  <c r="I84" i="12"/>
  <c r="F5" i="12"/>
  <c r="J44" i="12"/>
  <c r="I44" i="12"/>
  <c r="J43" i="12"/>
  <c r="I43" i="12"/>
  <c r="J152" i="12"/>
  <c r="I152" i="12"/>
  <c r="I151" i="12"/>
  <c r="J151" i="12"/>
  <c r="I150" i="12"/>
  <c r="J150" i="12"/>
  <c r="J149" i="12"/>
  <c r="I149" i="12"/>
  <c r="J148" i="12"/>
  <c r="I148" i="12"/>
  <c r="J147" i="12"/>
  <c r="I147" i="12"/>
  <c r="J146" i="12"/>
  <c r="I146" i="12"/>
  <c r="J145" i="12"/>
  <c r="I145" i="12"/>
  <c r="J144" i="12"/>
  <c r="I144" i="12"/>
  <c r="I143" i="12"/>
  <c r="J143" i="12"/>
  <c r="I142" i="12"/>
  <c r="J142" i="12"/>
  <c r="J141" i="12"/>
  <c r="I141" i="12"/>
  <c r="J140" i="12"/>
  <c r="I140" i="12"/>
  <c r="J139" i="12"/>
  <c r="I139" i="12"/>
  <c r="J138" i="12"/>
  <c r="I138" i="12"/>
  <c r="I137" i="12"/>
  <c r="J137" i="12"/>
  <c r="J136" i="12"/>
  <c r="I136" i="12"/>
  <c r="J135" i="12"/>
  <c r="I135" i="12"/>
  <c r="J134" i="12"/>
  <c r="I134" i="12"/>
  <c r="J123" i="12"/>
  <c r="I123" i="12"/>
  <c r="J115" i="12"/>
  <c r="I115" i="12"/>
  <c r="I114" i="12"/>
  <c r="J114" i="12"/>
  <c r="J113" i="12"/>
  <c r="I113" i="12"/>
  <c r="J112" i="12"/>
  <c r="I112" i="12"/>
  <c r="J111" i="12"/>
  <c r="I111" i="12"/>
  <c r="J106" i="12"/>
  <c r="I106" i="12"/>
  <c r="J105" i="12"/>
  <c r="I105" i="12"/>
  <c r="I104" i="12"/>
  <c r="J104" i="12"/>
  <c r="J95" i="12"/>
  <c r="I95" i="12"/>
  <c r="J94" i="12"/>
  <c r="I94" i="12"/>
  <c r="J93" i="12"/>
  <c r="I93" i="12"/>
  <c r="J92" i="12"/>
  <c r="I92" i="12"/>
  <c r="I91" i="12"/>
  <c r="J91" i="12"/>
  <c r="J90" i="12"/>
  <c r="I90" i="12"/>
  <c r="J89" i="12"/>
  <c r="I89" i="12"/>
  <c r="J88" i="12"/>
  <c r="I88" i="12"/>
  <c r="J87" i="12"/>
  <c r="I87" i="12"/>
  <c r="J86" i="12"/>
  <c r="I86" i="12"/>
  <c r="I85" i="12"/>
  <c r="J85" i="12"/>
  <c r="I83" i="12"/>
  <c r="J83" i="12"/>
  <c r="J82" i="12"/>
  <c r="I82" i="12"/>
  <c r="J81" i="12"/>
  <c r="I81" i="12"/>
  <c r="I80" i="12"/>
  <c r="J80" i="12"/>
  <c r="I79" i="12"/>
  <c r="J79" i="12"/>
  <c r="J78" i="12"/>
  <c r="I78" i="12"/>
  <c r="J77" i="12"/>
  <c r="I77" i="12"/>
  <c r="J76" i="12"/>
  <c r="I76" i="12"/>
  <c r="J75" i="12"/>
  <c r="I75" i="12"/>
  <c r="J74" i="12"/>
  <c r="I74" i="12"/>
  <c r="I73" i="12"/>
  <c r="J73" i="12"/>
  <c r="I72" i="12"/>
  <c r="J72" i="12"/>
  <c r="I71" i="12"/>
  <c r="J71" i="12"/>
  <c r="J70" i="12"/>
  <c r="I70" i="12"/>
  <c r="J69" i="12"/>
  <c r="I69" i="12"/>
  <c r="J68" i="12"/>
  <c r="I68" i="12"/>
  <c r="J67" i="12"/>
  <c r="I67" i="12"/>
  <c r="I66" i="12"/>
  <c r="J66" i="12"/>
  <c r="J65" i="12"/>
  <c r="I65" i="12"/>
  <c r="J64" i="12"/>
  <c r="I64" i="12"/>
  <c r="J63" i="12"/>
  <c r="I63" i="12"/>
  <c r="J62" i="12"/>
  <c r="I62" i="12"/>
  <c r="I61" i="12"/>
  <c r="J61" i="12"/>
  <c r="I60" i="12"/>
  <c r="J60" i="12"/>
  <c r="J59" i="12"/>
  <c r="I59" i="12"/>
  <c r="J57" i="12"/>
  <c r="I57" i="12"/>
  <c r="J32" i="12"/>
  <c r="I32" i="12"/>
  <c r="I31" i="12"/>
  <c r="J31" i="12"/>
  <c r="J30" i="12"/>
  <c r="I30" i="12"/>
  <c r="J29" i="12"/>
  <c r="I29" i="12"/>
  <c r="J26" i="12"/>
  <c r="I26" i="12"/>
  <c r="I25" i="12"/>
  <c r="J25" i="12"/>
  <c r="I24" i="12"/>
  <c r="J24" i="12"/>
  <c r="I23" i="12"/>
  <c r="J23" i="12"/>
  <c r="I22" i="12"/>
  <c r="J22" i="12"/>
  <c r="J21" i="12"/>
  <c r="I21" i="12"/>
  <c r="J20" i="12"/>
  <c r="I20" i="12"/>
  <c r="J19" i="12"/>
  <c r="I19" i="12"/>
  <c r="J18" i="12"/>
  <c r="I18" i="12"/>
  <c r="J17" i="12"/>
  <c r="I17" i="12"/>
  <c r="J16" i="12"/>
  <c r="I16" i="12"/>
  <c r="J15" i="12"/>
  <c r="I15" i="12"/>
  <c r="J14" i="12"/>
  <c r="I14" i="12"/>
  <c r="J13" i="12"/>
  <c r="I13" i="12"/>
  <c r="J12" i="12"/>
  <c r="I12" i="12"/>
  <c r="J11" i="12"/>
  <c r="I11" i="12"/>
  <c r="B3" i="12"/>
  <c r="C3" i="12"/>
  <c r="D3" i="12"/>
  <c r="E3" i="12"/>
  <c r="F3" i="12"/>
  <c r="G3" i="12"/>
  <c r="A3" i="12"/>
  <c r="J2" i="12"/>
  <c r="B2" i="12"/>
  <c r="C2" i="12"/>
  <c r="D2" i="12"/>
  <c r="E2" i="12"/>
  <c r="F2" i="12"/>
  <c r="G2" i="12"/>
  <c r="H2" i="12"/>
  <c r="I2" i="12"/>
  <c r="A2" i="12"/>
  <c r="Q41" i="17" l="1"/>
  <c r="R43" i="17" s="1"/>
  <c r="I8" i="12"/>
  <c r="J8" i="12" l="1"/>
  <c r="J7" i="12" l="1"/>
  <c r="I7" i="12"/>
  <c r="J109" i="12" l="1"/>
  <c r="I109" i="12"/>
  <c r="I132" i="12" l="1"/>
  <c r="J131" i="12"/>
  <c r="I131" i="12"/>
  <c r="J130" i="12"/>
  <c r="I130" i="12"/>
  <c r="J127" i="12"/>
  <c r="I127" i="12"/>
  <c r="J125" i="12"/>
  <c r="I125" i="12"/>
  <c r="J129" i="12"/>
  <c r="I129" i="12"/>
  <c r="J128" i="12"/>
  <c r="I128" i="12"/>
  <c r="J126" i="12"/>
  <c r="I126" i="12"/>
  <c r="J133" i="12"/>
  <c r="I133" i="12"/>
  <c r="J132" i="12"/>
  <c r="I98" i="12"/>
  <c r="I100" i="12"/>
  <c r="F44" i="17" l="1"/>
  <c r="G46" i="17" s="1"/>
  <c r="I103" i="12"/>
  <c r="I101" i="12"/>
  <c r="J119" i="12"/>
  <c r="I119" i="12"/>
  <c r="I116" i="12"/>
  <c r="J118" i="12"/>
  <c r="I118" i="12"/>
  <c r="J117" i="12"/>
  <c r="I117" i="12"/>
  <c r="J97" i="12"/>
  <c r="I97" i="12"/>
  <c r="J110" i="12"/>
  <c r="I110" i="12"/>
  <c r="I96" i="12"/>
  <c r="J124" i="12"/>
  <c r="J108" i="12"/>
  <c r="I108" i="12"/>
  <c r="J99" i="12"/>
  <c r="I99" i="12"/>
  <c r="I107" i="12"/>
  <c r="J102" i="12"/>
  <c r="I102" i="12"/>
  <c r="J122" i="12"/>
  <c r="I122" i="12"/>
  <c r="J121" i="12"/>
  <c r="I121" i="12"/>
  <c r="J120" i="12"/>
  <c r="I120" i="12"/>
  <c r="J103" i="12"/>
  <c r="P46" i="17" l="1"/>
  <c r="O46" i="17"/>
  <c r="N46" i="17"/>
  <c r="M46" i="17"/>
  <c r="L46" i="17"/>
  <c r="K46" i="17"/>
  <c r="J46" i="17"/>
  <c r="I46" i="17"/>
  <c r="H46" i="17"/>
  <c r="F38" i="17"/>
  <c r="J98" i="12"/>
  <c r="J100" i="12"/>
  <c r="J101" i="12"/>
  <c r="J107" i="12"/>
  <c r="J96" i="12"/>
  <c r="J116" i="12"/>
  <c r="Q44" i="17" l="1"/>
  <c r="R46" i="17" s="1"/>
  <c r="P40" i="17"/>
  <c r="O40" i="17"/>
  <c r="F26" i="17"/>
  <c r="O28" i="17" s="1"/>
  <c r="F35" i="17"/>
  <c r="P37" i="17" s="1"/>
  <c r="F32" i="17"/>
  <c r="O34" i="17" s="1"/>
  <c r="N40" i="17"/>
  <c r="M40" i="17"/>
  <c r="L40" i="17"/>
  <c r="K40" i="17"/>
  <c r="J40" i="17"/>
  <c r="I40" i="17"/>
  <c r="H40" i="17"/>
  <c r="G40" i="17"/>
  <c r="I41" i="12"/>
  <c r="J41" i="12"/>
  <c r="J56" i="12"/>
  <c r="I56" i="12"/>
  <c r="I54" i="12"/>
  <c r="J42" i="12"/>
  <c r="I42" i="12"/>
  <c r="I58" i="12"/>
  <c r="J55" i="12"/>
  <c r="I55" i="12"/>
  <c r="J84" i="12"/>
  <c r="H3" i="12"/>
  <c r="H34" i="17" l="1"/>
  <c r="K34" i="17"/>
  <c r="P34" i="17"/>
  <c r="M28" i="17"/>
  <c r="G34" i="17"/>
  <c r="I28" i="17"/>
  <c r="I34" i="17"/>
  <c r="J37" i="17"/>
  <c r="J34" i="17"/>
  <c r="H37" i="17"/>
  <c r="M37" i="17"/>
  <c r="O37" i="17"/>
  <c r="G28" i="17"/>
  <c r="N28" i="17"/>
  <c r="I37" i="17"/>
  <c r="K37" i="17"/>
  <c r="H28" i="17"/>
  <c r="N37" i="17"/>
  <c r="L37" i="17"/>
  <c r="Q38" i="17"/>
  <c r="R40" i="17" s="1"/>
  <c r="M34" i="17"/>
  <c r="N34" i="17"/>
  <c r="L34" i="17"/>
  <c r="G37" i="17"/>
  <c r="J58" i="12"/>
  <c r="J54" i="12"/>
  <c r="I52" i="12"/>
  <c r="I51" i="12"/>
  <c r="I4" i="12"/>
  <c r="I5" i="12"/>
  <c r="I15" i="10"/>
  <c r="K15" i="10" s="1"/>
  <c r="I19" i="10"/>
  <c r="I53" i="12"/>
  <c r="Q26" i="17" l="1"/>
  <c r="R28" i="17" s="1"/>
  <c r="Q32" i="17"/>
  <c r="R34" i="17" s="1"/>
  <c r="Q35" i="17"/>
  <c r="R37" i="17" s="1"/>
  <c r="K14" i="10"/>
  <c r="F14" i="17"/>
  <c r="I47" i="12"/>
  <c r="J47" i="12"/>
  <c r="I48" i="12"/>
  <c r="J48" i="12"/>
  <c r="I33" i="12"/>
  <c r="I34" i="12"/>
  <c r="J34" i="12"/>
  <c r="I36" i="12"/>
  <c r="I50" i="12"/>
  <c r="I38" i="12"/>
  <c r="J38" i="12"/>
  <c r="I9" i="12"/>
  <c r="K19" i="10"/>
  <c r="K18" i="10" s="1"/>
  <c r="I49" i="12"/>
  <c r="J49" i="12"/>
  <c r="I37" i="12"/>
  <c r="J37" i="12"/>
  <c r="I45" i="12"/>
  <c r="J45" i="12"/>
  <c r="I39" i="12"/>
  <c r="J39" i="12"/>
  <c r="I40" i="12"/>
  <c r="J40" i="12"/>
  <c r="I46" i="12"/>
  <c r="J46" i="12"/>
  <c r="I10" i="12"/>
  <c r="F23" i="17"/>
  <c r="J6" i="12"/>
  <c r="I6" i="12"/>
  <c r="I3" i="12"/>
  <c r="J51" i="12"/>
  <c r="J5" i="12"/>
  <c r="J52" i="12"/>
  <c r="J53" i="12"/>
  <c r="J36" i="12"/>
  <c r="L25" i="17" l="1"/>
  <c r="I25" i="17"/>
  <c r="F20" i="17"/>
  <c r="P22" i="17" s="1"/>
  <c r="P25" i="17"/>
  <c r="O25" i="17"/>
  <c r="N25" i="17"/>
  <c r="M25" i="17"/>
  <c r="K25" i="17"/>
  <c r="J25" i="17"/>
  <c r="H25" i="17"/>
  <c r="G25" i="17"/>
  <c r="K167" i="10"/>
  <c r="L15" i="10" s="1"/>
  <c r="J10" i="12"/>
  <c r="J33" i="12"/>
  <c r="J4" i="12"/>
  <c r="J9" i="12"/>
  <c r="J50" i="12"/>
  <c r="J3" i="12"/>
  <c r="M22" i="17" l="1"/>
  <c r="I22" i="17"/>
  <c r="K22" i="17"/>
  <c r="O22" i="17"/>
  <c r="H22" i="17"/>
  <c r="L22" i="17"/>
  <c r="G22" i="17"/>
  <c r="J22" i="17"/>
  <c r="N22" i="17"/>
  <c r="F29" i="17"/>
  <c r="J154" i="12"/>
  <c r="Q23" i="17"/>
  <c r="R25" i="17" s="1"/>
  <c r="A11" i="9"/>
  <c r="C11" i="9" s="1"/>
  <c r="A9" i="9"/>
  <c r="C9" i="9" s="1"/>
  <c r="A7" i="9"/>
  <c r="C7" i="9" s="1"/>
  <c r="A5" i="9"/>
  <c r="C5" i="9" s="1"/>
  <c r="Q20" i="17" l="1"/>
  <c r="R22" i="17" s="1"/>
  <c r="K14" i="17"/>
  <c r="O14" i="17"/>
  <c r="O16" i="17" s="1"/>
  <c r="O48" i="17" s="1"/>
  <c r="P14" i="17"/>
  <c r="P16" i="17" s="1"/>
  <c r="P48" i="17" s="1"/>
  <c r="N31" i="17"/>
  <c r="N14" i="17" s="1"/>
  <c r="N16" i="17" s="1"/>
  <c r="N48" i="17" s="1"/>
  <c r="M31" i="17"/>
  <c r="M14" i="17" s="1"/>
  <c r="M16" i="17" s="1"/>
  <c r="M48" i="17" s="1"/>
  <c r="L31" i="17"/>
  <c r="L14" i="17" s="1"/>
  <c r="L16" i="17" s="1"/>
  <c r="L48" i="17" s="1"/>
  <c r="B5" i="9"/>
  <c r="B7" i="9"/>
  <c r="B9" i="9"/>
  <c r="B11" i="9"/>
  <c r="L19" i="10"/>
  <c r="L17" i="10"/>
  <c r="K16" i="17"/>
  <c r="K48" i="17" s="1"/>
  <c r="J31" i="17"/>
  <c r="I31" i="17"/>
  <c r="H31" i="17"/>
  <c r="G31" i="17"/>
  <c r="G14" i="17" s="1"/>
  <c r="F47" i="17"/>
  <c r="H14" i="17" l="1"/>
  <c r="I14" i="17"/>
  <c r="I16" i="17" s="1"/>
  <c r="I48" i="17" s="1"/>
  <c r="I50" i="17" s="1"/>
  <c r="J14" i="17"/>
  <c r="J16" i="17" s="1"/>
  <c r="J48" i="17" s="1"/>
  <c r="J50" i="17" s="1"/>
  <c r="K50" i="17"/>
  <c r="L50" i="17"/>
  <c r="M50" i="17"/>
  <c r="N50" i="17"/>
  <c r="O50" i="17"/>
  <c r="P50" i="17"/>
  <c r="Q29" i="17"/>
  <c r="R31" i="17" s="1"/>
  <c r="C27" i="9"/>
  <c r="G27" i="9" l="1"/>
  <c r="F31" i="9"/>
  <c r="D27" i="9"/>
  <c r="S47" i="17"/>
  <c r="R14" i="17"/>
  <c r="H16" i="17"/>
  <c r="H48" i="17" s="1"/>
  <c r="H50" i="17" s="1"/>
  <c r="D5" i="9"/>
  <c r="D7" i="9"/>
  <c r="D9" i="9"/>
  <c r="D11" i="9"/>
  <c r="D13" i="9"/>
  <c r="D15" i="9"/>
  <c r="D17" i="9"/>
  <c r="D19" i="9"/>
  <c r="D21" i="9"/>
  <c r="D23" i="9"/>
  <c r="D25" i="9"/>
  <c r="C41" i="9"/>
  <c r="C42" i="9" s="1"/>
  <c r="G16" i="17"/>
  <c r="G48" i="17" s="1"/>
  <c r="Q14" i="17" l="1"/>
  <c r="Q47" i="17" s="1"/>
  <c r="R47" i="17" s="1"/>
  <c r="J156" i="12"/>
  <c r="I78" i="14"/>
  <c r="R16" i="17" l="1"/>
  <c r="G50" i="17"/>
  <c r="G51" i="17" s="1"/>
  <c r="H51" i="17" s="1"/>
  <c r="I51" i="17" s="1"/>
  <c r="J51" i="17" s="1"/>
  <c r="K51" i="17" s="1"/>
  <c r="L51" i="17" s="1"/>
  <c r="M51" i="17" s="1"/>
  <c r="N51" i="17" s="1"/>
  <c r="O51" i="17" s="1"/>
  <c r="P51" i="17" s="1"/>
  <c r="G49" i="17"/>
  <c r="H49" i="17" s="1"/>
  <c r="I49" i="17" s="1"/>
  <c r="J49" i="17" s="1"/>
  <c r="K49" i="17" s="1"/>
  <c r="L49" i="17" s="1"/>
  <c r="M49" i="17" s="1"/>
  <c r="N49" i="17" s="1"/>
  <c r="O49" i="17" s="1"/>
  <c r="P49" i="17" s="1"/>
</calcChain>
</file>

<file path=xl/sharedStrings.xml><?xml version="1.0" encoding="utf-8"?>
<sst xmlns="http://schemas.openxmlformats.org/spreadsheetml/2006/main" count="23876" uniqueCount="3837">
  <si>
    <t>DISCRIMINAÇÃO</t>
  </si>
  <si>
    <t>DATA BASE: JULHO/2025
- PE</t>
  </si>
  <si>
    <t>(sub total dos itens do Quadro de Quantidades)</t>
  </si>
  <si>
    <t>ITEM</t>
  </si>
  <si>
    <t>Valor em R$</t>
  </si>
  <si>
    <t>%</t>
  </si>
  <si>
    <t>5.0</t>
  </si>
  <si>
    <t>6.0</t>
  </si>
  <si>
    <t>7.0</t>
  </si>
  <si>
    <t>8.0</t>
  </si>
  <si>
    <t>9.0</t>
  </si>
  <si>
    <t>10.0</t>
  </si>
  <si>
    <t>11.0</t>
  </si>
  <si>
    <t>TOTAL DA OBRA</t>
  </si>
  <si>
    <t>NOME DA EMPRESA: JBR ENGENHARIA LTDA</t>
  </si>
  <si>
    <t>TRECHO: Km 60 ao 63 da Rodovia BR-232</t>
  </si>
  <si>
    <t>RESUMO DE PREÇOS - ONERADO</t>
  </si>
  <si>
    <t>QD - 4.1</t>
  </si>
  <si>
    <t>PROJETO PARA IMPLANTAÇÃO DE RAMO DE EMERGÊNCIA (AREA DE ESCAPE) NA RODOVIA BR 232, ENTRE OS KM 60 E 63</t>
  </si>
  <si>
    <t xml:space="preserve">DATA BASE: </t>
  </si>
  <si>
    <r>
      <rPr>
        <b/>
        <sz val="11"/>
        <color rgb="FF000000"/>
        <rFont val="Trebuchet MS"/>
        <family val="2"/>
      </rPr>
      <t xml:space="preserve">OBRA: </t>
    </r>
    <r>
      <rPr>
        <sz val="11"/>
        <color rgb="FF000000"/>
        <rFont val="Trebuchet MS"/>
        <family val="2"/>
      </rPr>
      <t xml:space="preserve">RAMO DE EMERGÊNCIA - ÁREA DE ESCAPE </t>
    </r>
  </si>
  <si>
    <t>TRIBUTAÇÃO:</t>
  </si>
  <si>
    <t>ONERADO</t>
  </si>
  <si>
    <r>
      <rPr>
        <b/>
        <sz val="11"/>
        <color rgb="FF000000"/>
        <rFont val="Trebuchet MS"/>
        <family val="2"/>
      </rPr>
      <t>RODOVIA:</t>
    </r>
    <r>
      <rPr>
        <sz val="11"/>
        <color rgb="FF000000"/>
        <rFont val="Trebuchet MS"/>
        <family val="2"/>
      </rPr>
      <t xml:space="preserve"> BR-232</t>
    </r>
  </si>
  <si>
    <t>BDI SERVIÇOS:</t>
  </si>
  <si>
    <r>
      <rPr>
        <b/>
        <sz val="11"/>
        <color rgb="FF000000"/>
        <rFont val="Trebuchet MS"/>
        <family val="2"/>
      </rPr>
      <t xml:space="preserve">TRECHO: </t>
    </r>
    <r>
      <rPr>
        <sz val="11"/>
        <color rgb="FF000000"/>
        <rFont val="Trebuchet MS"/>
        <family val="2"/>
      </rPr>
      <t>KM 60 AO 63</t>
    </r>
  </si>
  <si>
    <t>BDI DIFERENCIADO:</t>
  </si>
  <si>
    <t>BÁSICO E EXECUTIVO DE ENGENHARIA PARA REJUVENESCIMENTO DA PISTA EXISTENTE, DUPLICAÇÃO E PAVIMENTAÇÃO DA RODOVIA PE-095</t>
  </si>
  <si>
    <t>DEMONSTRATIVO DO ORÇAMENTO</t>
  </si>
  <si>
    <t xml:space="preserve">ITEM </t>
  </si>
  <si>
    <t>CÓDIGO</t>
  </si>
  <si>
    <t>DESCRIÇÃO</t>
  </si>
  <si>
    <t>ESPECIFICAÇÃO</t>
  </si>
  <si>
    <t>UND</t>
  </si>
  <si>
    <t xml:space="preserve">QUANT. </t>
  </si>
  <si>
    <t>PREÇOS $</t>
  </si>
  <si>
    <t>CUSTO UNITÁRIO
(R$)</t>
  </si>
  <si>
    <t>BDI (%)</t>
  </si>
  <si>
    <t>PREÇO UNITÁRIO
(R$)</t>
  </si>
  <si>
    <t>CUSTO TOTAL
 S/ BDI (R$)</t>
  </si>
  <si>
    <t>PREÇO TOTAL
(R$)</t>
  </si>
  <si>
    <t>1.0</t>
  </si>
  <si>
    <t>ADMINISTRAÇÃO LOCAL DA OBRA</t>
  </si>
  <si>
    <t>1.1</t>
  </si>
  <si>
    <t>CPUADM01</t>
  </si>
  <si>
    <t>Custo da Administração Local da Obra</t>
  </si>
  <si>
    <t>-</t>
  </si>
  <si>
    <t>un</t>
  </si>
  <si>
    <t>2.0</t>
  </si>
  <si>
    <t>CANTEIRO DE OBRAS</t>
  </si>
  <si>
    <t>2.1</t>
  </si>
  <si>
    <t>CPUCAN01</t>
  </si>
  <si>
    <t>Custo de instalação do Canteiro de Obras</t>
  </si>
  <si>
    <t>3.0</t>
  </si>
  <si>
    <t>MOBILIZAÇÃO E DESMOBILIZAÇÃO</t>
  </si>
  <si>
    <t>3.1</t>
  </si>
  <si>
    <t>CPUMOB01</t>
  </si>
  <si>
    <t>Custo da Mobilização e Desmobilização</t>
  </si>
  <si>
    <t>4.0</t>
  </si>
  <si>
    <t>TERRAPLENAGEM</t>
  </si>
  <si>
    <t>4.1</t>
  </si>
  <si>
    <t>Escavação, carga e transporte em material de 1ª categoria - DMT de 50 m</t>
  </si>
  <si>
    <t>DNIT 106/2009</t>
  </si>
  <si>
    <t>m³</t>
  </si>
  <si>
    <t>4.2</t>
  </si>
  <si>
    <t>Escavação, carga e transporte de material de 1ª categoria - DMT de 50 a 200 m - caminho de serviço em leito natural - com escavadeira e caminhão basculante de 14 m³</t>
  </si>
  <si>
    <t>4.3</t>
  </si>
  <si>
    <t>Escavação, carga e transporte de material de 1ª categoria - DMT de 200 a 400 m - caminho de serviço em leito natural - com escavadeira e caminhão basculante de 14 m³</t>
  </si>
  <si>
    <t>4.4</t>
  </si>
  <si>
    <t>CPUTER01</t>
  </si>
  <si>
    <t>Escavação, carga e transporte de material de 1ª categoria na distância de 21.62 km - caminho de serviço pavimentado - com carregadeira e caminhão basculante de 14 m³</t>
  </si>
  <si>
    <t>DNIT 107/2009</t>
  </si>
  <si>
    <t>4.5</t>
  </si>
  <si>
    <t>Escavação, carga e transporte de material de 2ª categoria - DMT de 50 a 200 m - caminho de serviço em leito natural - com escavadeira e caminhão basculante de 14 m³</t>
  </si>
  <si>
    <t>4.6</t>
  </si>
  <si>
    <t>Escavação, carga e transporte de material de 2ª categoria - DMT de 200 a 400 m - caminho de serviço em leito natural - com escavadeira e caminhão basculante de 14 m³</t>
  </si>
  <si>
    <t>4.7</t>
  </si>
  <si>
    <t>CPUTER02</t>
  </si>
  <si>
    <t>Escavação, carga e transporte de material de 2ª categoria na distância de 65.82 km - caminho de serviço pavimentado - com carregadeira e caminhão basculante de 14 m³</t>
  </si>
  <si>
    <t>DNIT 106/2009
DNIT 107/2009</t>
  </si>
  <si>
    <t>4.8</t>
  </si>
  <si>
    <t>Desmonte de material de 3ª categoria a frio com argamassa expansiva a céu aberto</t>
  </si>
  <si>
    <t xml:space="preserve">DNIT 106/2009
</t>
  </si>
  <si>
    <t>4.9</t>
  </si>
  <si>
    <t>CPUTER03</t>
  </si>
  <si>
    <t>Carga e transporte de material proveniente do desmonte de rocha na distância de 65.64 km - com caminhão basculante de 12m³</t>
  </si>
  <si>
    <t>4.10</t>
  </si>
  <si>
    <t>5503041</t>
  </si>
  <si>
    <t>Compactação de aterros a 100% do Proctor intermediário</t>
  </si>
  <si>
    <t>DNIT 108/2009-ES</t>
  </si>
  <si>
    <t>4.11</t>
  </si>
  <si>
    <t>5502978</t>
  </si>
  <si>
    <t>Compactação de aterros a 100% do Proctor normal</t>
  </si>
  <si>
    <t>4.12</t>
  </si>
  <si>
    <t>CPUTER04</t>
  </si>
  <si>
    <t xml:space="preserve">Colchão de Areia para rebaixo em rocha </t>
  </si>
  <si>
    <t>EC-TER-01</t>
  </si>
  <si>
    <t>4.13</t>
  </si>
  <si>
    <t>5501700</t>
  </si>
  <si>
    <t>Desmatamento, destocamento e limpeza de área com árvores de diâmetro até 0,15 m</t>
  </si>
  <si>
    <t>DNIT 104/2009-ES</t>
  </si>
  <si>
    <t>m²</t>
  </si>
  <si>
    <t>4.14</t>
  </si>
  <si>
    <t>CPUTER05</t>
  </si>
  <si>
    <t>Carga e transporte de expurgo proveniente de limpeza da área de intervenção na distância de 65.58 km - com caminhão basculante de 12m³</t>
  </si>
  <si>
    <t>4.15</t>
  </si>
  <si>
    <t>CPUAMB02</t>
  </si>
  <si>
    <t>Pagamento do descarrego de materiais em aterro licenciado (Solo ou Mat. Granular)</t>
  </si>
  <si>
    <t>EC-OC-01</t>
  </si>
  <si>
    <t>t</t>
  </si>
  <si>
    <t>DRENAGEM</t>
  </si>
  <si>
    <t>5.1</t>
  </si>
  <si>
    <t>DRENAGEM SUPERFICIAL</t>
  </si>
  <si>
    <t>5.1.1</t>
  </si>
  <si>
    <t xml:space="preserve">Valeta de proteção de cortes com revestimento de concreto - VPCC 120-30 - escavação mecânica - areia e brita comerciais </t>
  </si>
  <si>
    <t>DNIT 018/2023-ES</t>
  </si>
  <si>
    <t>m</t>
  </si>
  <si>
    <t>5.1.2</t>
  </si>
  <si>
    <t>Valeta de proteção de aterros com revestimento de concreto - VPAC 120-30 - escavação mecânica - areia e brita comerciais</t>
  </si>
  <si>
    <t>5.1.3</t>
  </si>
  <si>
    <t>Sarjeta triangular de concreto - STC 73-15 - escavação mecânica - areia e brita comerciais</t>
  </si>
  <si>
    <t>5.1.4</t>
  </si>
  <si>
    <t>Entrada para descida d'água - EDA 07 A - areia e brita comerciais</t>
  </si>
  <si>
    <t>5.1.5</t>
  </si>
  <si>
    <t>Entrada para descida d'água - EDA 07 B - areia e brita comerciais</t>
  </si>
  <si>
    <t>DNIT 021/2023-ES</t>
  </si>
  <si>
    <t>5.1.6</t>
  </si>
  <si>
    <t>Descida d'água de aterros tipo rápido - DAR 60-30 - areia e brita comerciais</t>
  </si>
  <si>
    <t>5.1.7</t>
  </si>
  <si>
    <t>Descida d'água de cortes em degraus - DCD 100-50 - areia e brita comerciais</t>
  </si>
  <si>
    <t>5.1.8</t>
  </si>
  <si>
    <t>Dissipador de energia - DED 01 A - areia, brita e pedra de mão comerciais</t>
  </si>
  <si>
    <t>DNIT 022/2023-ES</t>
  </si>
  <si>
    <t>5.1.9</t>
  </si>
  <si>
    <t xml:space="preserve">2003925			</t>
  </si>
  <si>
    <t>Dreno subsuperficial - DSS 04 - tubo de concreto perfurado e brita comercial</t>
  </si>
  <si>
    <t>DNIT 015/2006-ES</t>
  </si>
  <si>
    <t>5.2</t>
  </si>
  <si>
    <t>DRENAGEM PROFUNDA</t>
  </si>
  <si>
    <t>5.2.1</t>
  </si>
  <si>
    <t>Dreno longitudinal profundo para corte em rocha - DPR 02 - tubo PEAD e brita comercial</t>
  </si>
  <si>
    <t>5.3</t>
  </si>
  <si>
    <t>OBRAS DE ARTE CORRENTES</t>
  </si>
  <si>
    <t>5.3.1</t>
  </si>
  <si>
    <t>Demolição manual de concreto simples</t>
  </si>
  <si>
    <t>DNIT 027/2004-ES</t>
  </si>
  <si>
    <t>5.3.2</t>
  </si>
  <si>
    <t>Remoção de tubos de concreto com diâmetro de 0,40 m a 1,00 m em valas e bueiros</t>
  </si>
  <si>
    <t>EC-DRE-01</t>
  </si>
  <si>
    <t>5.3.3</t>
  </si>
  <si>
    <t>CPUAMB03</t>
  </si>
  <si>
    <t>Pagamento de depósito de material em aterro licenciado (Metralha)</t>
  </si>
  <si>
    <t>5.3.4</t>
  </si>
  <si>
    <t>Limpeza de bueiro</t>
  </si>
  <si>
    <t>DNIT 028/2004-ES</t>
  </si>
  <si>
    <t>5.3.5</t>
  </si>
  <si>
    <t xml:space="preserve">Limpeza de descida d'água </t>
  </si>
  <si>
    <t>5.3.6</t>
  </si>
  <si>
    <t>0804039</t>
  </si>
  <si>
    <t>Corpo de BSTC D = 1,00 m PA2 - areia, brita e pedra de mão comerciais</t>
  </si>
  <si>
    <t>DNIT 023/2006-ES</t>
  </si>
  <si>
    <t>5.3.7</t>
  </si>
  <si>
    <t>CPUOAC01</t>
  </si>
  <si>
    <t>Boca BNAA 03, Adaptávem em BSTC D = 1,00 m - esconsidade 0° - areia e brita comerciais - alas esconsas</t>
  </si>
  <si>
    <t>5.3.8</t>
  </si>
  <si>
    <t>CPUOAC02</t>
  </si>
  <si>
    <t>Caixa coletora de talvegue com grelha de concreto - CCT 300-100 A</t>
  </si>
  <si>
    <t>DNIT 026/2004-ES</t>
  </si>
  <si>
    <t>5.3.9</t>
  </si>
  <si>
    <t>CPUOAC03</t>
  </si>
  <si>
    <t>Caixa coletora de talvegue com grelha de concreto - CCT 350-100 A</t>
  </si>
  <si>
    <t>5.3.10</t>
  </si>
  <si>
    <t>CPUOAC04</t>
  </si>
  <si>
    <t>Caixa coletora de talvegue com grelha de concreto - CCT 400-100 A</t>
  </si>
  <si>
    <t>5.3.11</t>
  </si>
  <si>
    <t>CPUOAC05</t>
  </si>
  <si>
    <t xml:space="preserve">Caixa separadora de água e óleo </t>
  </si>
  <si>
    <t>DNIT 030/2004-ES</t>
  </si>
  <si>
    <t>5.3.12</t>
  </si>
  <si>
    <t>Dissipador de energia - DEB 300-366 - areia, brita e pedra de mão comerciais</t>
  </si>
  <si>
    <t>5.3.13</t>
  </si>
  <si>
    <t>Descida d'água de aterros em degraus - DAD 170-35 - areia e brita comerciais</t>
  </si>
  <si>
    <t>5.3.14</t>
  </si>
  <si>
    <t>Escavação de vala em material de 3ª categoria</t>
  </si>
  <si>
    <t>5.3.15</t>
  </si>
  <si>
    <t>Reaterro e compactação com soquete vibratório</t>
  </si>
  <si>
    <t>5.3.16</t>
  </si>
  <si>
    <t>Escoramento contínuo de valas com tábuas de 2,5 x 30 cm e longarinas de 6 x 16 cm - estroncas a cada metro não incluídas - profundidade de até 4 m - madeira com utilização de 3 vezes - confecção, instalação e retirad</t>
  </si>
  <si>
    <t>EC-DRE-02</t>
  </si>
  <si>
    <t>5.3.17</t>
  </si>
  <si>
    <t>Estroncas para valas com D = 15 cm - madeira com utilização de 3 vezes</t>
  </si>
  <si>
    <t>5.3.18</t>
  </si>
  <si>
    <t>Carga, manobra e descarga de agregados ou solos em caminhão basculante de 6 m³ - carga com escavadeira de 1,56 m³ (exclusa) e descarga livre</t>
  </si>
  <si>
    <t>5.3.19</t>
  </si>
  <si>
    <t>Transporte com caminhão basculante de 6 m³ - rodovia pavimentada</t>
  </si>
  <si>
    <t>tkm</t>
  </si>
  <si>
    <t>PAVIMENTAÇÃO</t>
  </si>
  <si>
    <t>6.1</t>
  </si>
  <si>
    <t>FAIXAS DE ENTRADA, TRANSIÇÃO E SERVIÇO</t>
  </si>
  <si>
    <t>6.1.1</t>
  </si>
  <si>
    <t>4011209</t>
  </si>
  <si>
    <t>Regularização do subleito - 100% Proctor intermediário</t>
  </si>
  <si>
    <t>DNIT 137/2010-ES</t>
  </si>
  <si>
    <t>6.1.2</t>
  </si>
  <si>
    <t>CPUPAV05</t>
  </si>
  <si>
    <t>Base ou sub-base de brita graduada com brita comercial - 100% Proctor modificado</t>
  </si>
  <si>
    <t>EC-PAV-01</t>
  </si>
  <si>
    <t>6.1.3</t>
  </si>
  <si>
    <t>CPUPAV06</t>
  </si>
  <si>
    <t>Sub-base de concreto adensado por vibração - areia e brita comerciais</t>
  </si>
  <si>
    <t>DNIT 065/2004-ES</t>
  </si>
  <si>
    <t>6.1.4</t>
  </si>
  <si>
    <t>Armação em aço CA-25 - fornecimento, preparo e colocação</t>
  </si>
  <si>
    <t>DNIT 118/2009-ES</t>
  </si>
  <si>
    <t>kg</t>
  </si>
  <si>
    <t>6.1.5</t>
  </si>
  <si>
    <t>CPUPAV11</t>
  </si>
  <si>
    <t>Pavimento de concreto com equipamento de pequeno porte - areia e brita comerciais</t>
  </si>
  <si>
    <t>DNIT 047/2004-ES</t>
  </si>
  <si>
    <t>CPUEST04</t>
  </si>
  <si>
    <t>Aquisição de concreto para bombeamaento fck = 35mpa - massa comercial</t>
  </si>
  <si>
    <t>6.1.6</t>
  </si>
  <si>
    <t>4011537</t>
  </si>
  <si>
    <t>Serragem de juntas em pavimento de concreto, limpeza e enchimento com selante a frio</t>
  </si>
  <si>
    <t>6.2</t>
  </si>
  <si>
    <t>AQUISIÇÃO DE MATERIAL BETUMINOSO</t>
  </si>
  <si>
    <t>6.2.1</t>
  </si>
  <si>
    <t>CPUPAV01</t>
  </si>
  <si>
    <t>Aquisição de material betuminoso - Emulsão Asfáltica RM-1C</t>
  </si>
  <si>
    <t>6.3</t>
  </si>
  <si>
    <t xml:space="preserve">TRANSPORTE DE MATERIAL BETUMINOSO </t>
  </si>
  <si>
    <t>6.3.1</t>
  </si>
  <si>
    <t>CPUPAV02</t>
  </si>
  <si>
    <t>Transporte de material betuminoso - Emulsão Asfáltica RM-1C</t>
  </si>
  <si>
    <t>ESTRUTURA DE CONTENÇÃO</t>
  </si>
  <si>
    <t>7.1</t>
  </si>
  <si>
    <t>Fôrmas de compensado resinado 12 mm - uso geral - utilização de 2 vezes - confecção, instalação e retirada</t>
  </si>
  <si>
    <t>DNIT 120/2009-ES</t>
  </si>
  <si>
    <t>7.2</t>
  </si>
  <si>
    <t>0407819</t>
  </si>
  <si>
    <t>Armação em aço CA-50 - fornecimento, preparo e colocação</t>
  </si>
  <si>
    <t>7.3</t>
  </si>
  <si>
    <t>CPUEST01</t>
  </si>
  <si>
    <t>Concreto para bombeamento fck = 30 MPa - massa comercial</t>
  </si>
  <si>
    <t>DNIT 117/2009-ES</t>
  </si>
  <si>
    <t>7.4</t>
  </si>
  <si>
    <t>Lançamento mecânico de concreto com bomba rebocável com capacidade de 30 m³/h - confecção em central dosadora de 30 m³/h</t>
  </si>
  <si>
    <t>7.5</t>
  </si>
  <si>
    <t>Concreto fck = 15 MPa - confecção em betoneira e lançamento manual - areia e brita comerciais</t>
  </si>
  <si>
    <t>7.6</t>
  </si>
  <si>
    <t>Adensamento de concreto por vibrador de imersão</t>
  </si>
  <si>
    <t>7.7</t>
  </si>
  <si>
    <t>PREENCHIMENTO DA CAIXA DE CINASITA</t>
  </si>
  <si>
    <t>7.7.1</t>
  </si>
  <si>
    <t>7.7.2</t>
  </si>
  <si>
    <t>Base ou sub-base de macadame hidráulico com brita comercial - 100% Proctor modificado</t>
  </si>
  <si>
    <t>DNIT 152/2010-ES</t>
  </si>
  <si>
    <t>7.7.3</t>
  </si>
  <si>
    <t>Imprimação com emulsão asfáltica</t>
  </si>
  <si>
    <t>DNIT 144/2014-ES</t>
  </si>
  <si>
    <t>7.7.4</t>
  </si>
  <si>
    <t>CPUEST02</t>
  </si>
  <si>
    <t>Aquisisção de cinasita (argila expandida) - Faixa granulometrica 2215</t>
  </si>
  <si>
    <t>7.7.5</t>
  </si>
  <si>
    <t>Transporte de Cinasita do canteiro até a Obra</t>
  </si>
  <si>
    <t>7.7.6</t>
  </si>
  <si>
    <t>CPUEST03</t>
  </si>
  <si>
    <t>Espalhamento manual de cinasita (argila expandida) - Faixa granulométrica 2215</t>
  </si>
  <si>
    <t>7.7.7</t>
  </si>
  <si>
    <t>CPUPAV03</t>
  </si>
  <si>
    <t>Aquisição de emulsão EAI para imprimação</t>
  </si>
  <si>
    <t>7.7.8</t>
  </si>
  <si>
    <t>CPUPAV04</t>
  </si>
  <si>
    <t>Transporte de emulsão EAI para imprimação</t>
  </si>
  <si>
    <t>SINALIZAÇÃO</t>
  </si>
  <si>
    <t>8.1</t>
  </si>
  <si>
    <t>SINALIZAÇÃO HORIZONTAL</t>
  </si>
  <si>
    <t>8.1.1</t>
  </si>
  <si>
    <t>Pintura de faixa com termoplástico por aspersão - ESPESSURA DE 1,5 MM</t>
  </si>
  <si>
    <t>DNIT 100/2018-ES</t>
  </si>
  <si>
    <t>8.1.2</t>
  </si>
  <si>
    <t>Pintura de setas e zebrados com termoplástico por extrusão - Espessura de 3,0mm</t>
  </si>
  <si>
    <t>8.1.3</t>
  </si>
  <si>
    <t>Tacha refletiva em plástico injetado - Monodirecional tipo III - Com um pino - Fornecimento e colocação</t>
  </si>
  <si>
    <t>8.2</t>
  </si>
  <si>
    <t>SINALIZAÇÃO VERTICAL</t>
  </si>
  <si>
    <t>8.2.1</t>
  </si>
  <si>
    <t>Placa de regulamentação em aço D = 1,20 m - película retrorrefletiva tipo III + SI - fornecimento e implantação</t>
  </si>
  <si>
    <t>DNIT 101/2009-ES</t>
  </si>
  <si>
    <t>8.2.2</t>
  </si>
  <si>
    <t>CPUSIN01</t>
  </si>
  <si>
    <t>Placa de marco quilométrico em fibra - 0,70 x 1,00 m - película retrorrefletiva tipo III + SI - fornecimento e implantação</t>
  </si>
  <si>
    <t>8.2.3</t>
  </si>
  <si>
    <t>CPUSIN02</t>
  </si>
  <si>
    <t>Placa delineador em aço - 0,30 x 0,90 m - película retrorrefletiva tipo X + SI - fornecimento e implantação.</t>
  </si>
  <si>
    <t>Placa em alumínio composto, espessura de 3,0 mm, modulada, aérea - película retrorrefletiva tipo X + SI - fornecimento e implantação</t>
  </si>
  <si>
    <t>8.2.4</t>
  </si>
  <si>
    <t>Suporte polimérico ecológico maciço colapsível quadrado de 8 cm para placa de sinalização - fornecimento e implantação</t>
  </si>
  <si>
    <t>8.2.5</t>
  </si>
  <si>
    <t>Semipórtico metálico com vão de 8,3 m, vento de 35 m/s e área de exposição de até 12,45 m² - Fornecimento e implantação - Areia e brita comerciais</t>
  </si>
  <si>
    <t>8.2.6</t>
  </si>
  <si>
    <t>CONSTRUÇÃO DE BASE PARA INSTALAÇÃO DO SEMIPÓRTICO</t>
  </si>
  <si>
    <t>8.2.6.1</t>
  </si>
  <si>
    <t>Escavação mecânica de fuste de tubulão com trado para solos em material de 1ª categoria</t>
  </si>
  <si>
    <t>DNIT 106/2009-ES</t>
  </si>
  <si>
    <t>8.2.6.2</t>
  </si>
  <si>
    <t>Escavação mecânica de fuste de tubulão com trado para rocha em material de 2ª categoria</t>
  </si>
  <si>
    <t>8.2.6.3</t>
  </si>
  <si>
    <t>Escavação mecânica de fuste de tubulão com trado para rocha em material de 3ª categoria</t>
  </si>
  <si>
    <t>8.2.6.4</t>
  </si>
  <si>
    <t>Fôrmas curvas de compensado resinado 10 mm - Uso geral - Utilização de 2 vezes - Confecção, instalação e retirada</t>
  </si>
  <si>
    <t>8.2.6.5</t>
  </si>
  <si>
    <t>DNIT 121/2009-ES</t>
  </si>
  <si>
    <t>8.2.6.6</t>
  </si>
  <si>
    <t>Armação em aço ca-50 - Fornecimento, preparo e colocação</t>
  </si>
  <si>
    <t>Kg</t>
  </si>
  <si>
    <t>8.2.6.7</t>
  </si>
  <si>
    <t>Concreto FCK = 30 mpa - Confecção em betoneira e lançamento manual - areia e brita comerciais</t>
  </si>
  <si>
    <t>8.2.6.8</t>
  </si>
  <si>
    <t>8.2.6.9</t>
  </si>
  <si>
    <t>Pagamento de depósito de material em aterro licenciado (solo ou material granular)</t>
  </si>
  <si>
    <t>OBRAS COMPLEMENTARES</t>
  </si>
  <si>
    <t>9.1</t>
  </si>
  <si>
    <t>CPUOBC01</t>
  </si>
  <si>
    <t>Defensa metálica tripla onda H4bAW3  - fornecimento e implantação</t>
  </si>
  <si>
    <t>DNER-ES 144/85</t>
  </si>
  <si>
    <t>9.2</t>
  </si>
  <si>
    <t>CPUOBC02</t>
  </si>
  <si>
    <t>Ancoragem de defensa metálica semimaleável tripla onda H4bAW3 - fornecimento e implantação</t>
  </si>
  <si>
    <t>9.3</t>
  </si>
  <si>
    <t>CPUOBC03</t>
  </si>
  <si>
    <t>Modulo de transição de defensa metálica tripla onda (H4BW4) para barreira rígida - Fornecimento e instalação</t>
  </si>
  <si>
    <t>9.4</t>
  </si>
  <si>
    <t>CPUOBC04</t>
  </si>
  <si>
    <t>Terminal absorvedor de energia de não abertura com nível de contenção TL3 para defensa metálica - fornecimento e implantação</t>
  </si>
  <si>
    <t>EC-OC-02</t>
  </si>
  <si>
    <t>9.5</t>
  </si>
  <si>
    <t>CPUOBC05</t>
  </si>
  <si>
    <t>Delineador para defensa metálica com película reflexiva tipo III - fornecimento e instalação</t>
  </si>
  <si>
    <t>9.6</t>
  </si>
  <si>
    <t>CPUOBC06</t>
  </si>
  <si>
    <t>Delineador para defensa metálica com película reflexiva tipo X - fornecimento e instalação</t>
  </si>
  <si>
    <t>9.7</t>
  </si>
  <si>
    <t>CPUOBC07</t>
  </si>
  <si>
    <t>Delineador para barreira de concreto com película reflexiva tipo III - fornecimento e instalação</t>
  </si>
  <si>
    <t>9.8</t>
  </si>
  <si>
    <t>Revestimento vegetal por semeadura a lanço manual de gramíneas e leguminosas</t>
  </si>
  <si>
    <t>DNIT 071/2006-ES
DNIT 102/2009-ES</t>
  </si>
  <si>
    <t>ILUMINAÇÃO PÚBLICA</t>
  </si>
  <si>
    <t>10.1</t>
  </si>
  <si>
    <t>CPUILU01</t>
  </si>
  <si>
    <t>Poste de concreto seção duplo T - 600/9, com engastamento direto no solo de 1,50m - Fornecimento e instalação</t>
  </si>
  <si>
    <t>10.2</t>
  </si>
  <si>
    <t>CPUILU02</t>
  </si>
  <si>
    <t>Estrutura de baixa tensão tipo b1, com um isoladpr tipo roldana e parafuso cabeça quadrada m16 x 250mm - fornecimento e instalção</t>
  </si>
  <si>
    <t>10.3</t>
  </si>
  <si>
    <t>CPUILU03</t>
  </si>
  <si>
    <t>Caixa de medição em policarbonato - Visor com lente, trifásica para instalação em poste de concreto duplo t, com fita bandit - Fornecimento e instalação</t>
  </si>
  <si>
    <t>10.4</t>
  </si>
  <si>
    <t>CPUILU04</t>
  </si>
  <si>
    <t>Curva 180º para eletroduto, em pvc rígido, roscável, diâmetro de 1.1/2" - fornecimento e instalação</t>
  </si>
  <si>
    <t>10.5</t>
  </si>
  <si>
    <t>CPUILU05</t>
  </si>
  <si>
    <t>Fita aco inox para cintar poste, l = 19 mm, e = 0,5 mm - fornecimento e instalação</t>
  </si>
  <si>
    <t>10.6</t>
  </si>
  <si>
    <t>CPUILU06</t>
  </si>
  <si>
    <t>Fivela para fita inox de 19 mm - fornecimento e instalação</t>
  </si>
  <si>
    <t>10.7</t>
  </si>
  <si>
    <t>CPUILU07</t>
  </si>
  <si>
    <t>Caixa de dimensões 40x30x20 cm, em aço carbono SAE 1008/1010, espessura 0,75mm, pintura eletrostatica em pó, na cor cinza, com placa de montagem espessura de 120mm, IP 66, porta com fechadura yale - fornecimento e instalação</t>
  </si>
  <si>
    <t>10.8</t>
  </si>
  <si>
    <t>CPUILU08</t>
  </si>
  <si>
    <t>Disjuntor termomagnético monopolar, padrão DIN, corrente nominal  25A - Fornecimento e instalação</t>
  </si>
  <si>
    <t>10.9</t>
  </si>
  <si>
    <t>CPUILU09</t>
  </si>
  <si>
    <t>Disjuntor termomagnético monopolar, padrão DIN, corrente nominal 10A - Fornecimento e instalação</t>
  </si>
  <si>
    <t>10.10</t>
  </si>
  <si>
    <t>CPUILU10</t>
  </si>
  <si>
    <t>Dispositivo DR, 2 polos, sensibilidade 30, corrente nominal 40A, tipo ac - Fornecimento e instalação</t>
  </si>
  <si>
    <t>10.11</t>
  </si>
  <si>
    <t>CPUILU11</t>
  </si>
  <si>
    <t>Contactor 3RT1025 - fornecimento e instalação</t>
  </si>
  <si>
    <t>10.12</t>
  </si>
  <si>
    <t>CPUILU12</t>
  </si>
  <si>
    <t>Dispositivo DPS classe i/ii, 4 polos, tensao maxima de 275 v, corrente maxima de 12,5ka - fornecimento e instalação</t>
  </si>
  <si>
    <t>10.13</t>
  </si>
  <si>
    <t>CPUILU14</t>
  </si>
  <si>
    <t>Poste de segurança passiva para iluminação pública, com desempenho colapsível,  tipo he, circular cônico contínuo, curvo simples, 10,0 m de altura util, em conformidade com a norma EN12767 e a norma NBR 15486/2016. fabricados em chapa de aço carbono estrutural de propriedades mecânicas garantidas por certificado, soldado longitudinalmente atraves de procedimento de soldagem certificado, em conformidade com a norma aws d1.1. fixado ao solo por engastamento na fundação inteligente Atlantech, fab Technomast ou equivalente técnico</t>
  </si>
  <si>
    <t>10.14</t>
  </si>
  <si>
    <t>CPUILU17</t>
  </si>
  <si>
    <t>Estrutura de derivação para rede iluminação pública, tipo INAUIP, para instalação em poste metalico circular</t>
  </si>
  <si>
    <t>10.15</t>
  </si>
  <si>
    <t>CPUILU18</t>
  </si>
  <si>
    <t>Estrutura final de linha para rede iluminação pública, tipo FLBITIP, para instalação em poste metalico circular</t>
  </si>
  <si>
    <t>10.16</t>
  </si>
  <si>
    <t>CPUILU19</t>
  </si>
  <si>
    <t>Estrutura usada em tangente para rede iluminação pública, tipo SIP, para instalação em poste metalico circular</t>
  </si>
  <si>
    <t>10.17</t>
  </si>
  <si>
    <t>CPUILU21</t>
  </si>
  <si>
    <t>Relé fotoelétrico para comando de iluminação externa 1000W - fornecimento e instalação</t>
  </si>
  <si>
    <t>10.18</t>
  </si>
  <si>
    <t>CPUILU22</t>
  </si>
  <si>
    <t>Dispositivo DR eletrônico de alta sensibilidade, IP 68, para postes de iluminação pública BLOQ AMP de 20ma 220v - 5a, fab. bottom up, ou equivalente técnico - fornecimento e instalação</t>
  </si>
  <si>
    <t>10.19</t>
  </si>
  <si>
    <t>CPUILU23</t>
  </si>
  <si>
    <t>Luminária com corpo em aluminio, IP 66, difusor em vidro, IK08, para fixação em braço de 60,3 mm, corrente luminosa luminária e lâmpada de 17598 lm, 4000 k, potencia de 120W, com proteção contra surto de 10 kv, base para relé nema 7 pinos,  zeka ii gp 120W 4000K, inclusive instalação, fab. soneres ou equivalente técnico</t>
  </si>
  <si>
    <t>10.20</t>
  </si>
  <si>
    <t>CPUILU24</t>
  </si>
  <si>
    <t>Cabo multiplexado em aluminio para rede de distribuição de quatro condutores 1 x 16 + 1 x 16 mm²</t>
  </si>
  <si>
    <t>10.21</t>
  </si>
  <si>
    <t>CPUILU25</t>
  </si>
  <si>
    <t>Cabo de cobre flexível isolado, tipo pp 3x2,5 mm², anti-chama 0,6/1,0 kv - Fornecimento e instalação</t>
  </si>
  <si>
    <t>10.22</t>
  </si>
  <si>
    <t>CPUILU26</t>
  </si>
  <si>
    <t>Haste de aterramento, diâmetro 5/8", com 3 metros - Fornecimento e instalação</t>
  </si>
  <si>
    <t>10.23</t>
  </si>
  <si>
    <t>CPUILU27</t>
  </si>
  <si>
    <t>Caixa de passagem elétrica retangular, em alvenaria, fundo com brita, dimensões internas: 0,30 x 0,30 x 0,30 m</t>
  </si>
  <si>
    <t>10.24</t>
  </si>
  <si>
    <t>Escavação manual de vala em material de 1ª categoria</t>
  </si>
  <si>
    <t>SINALIZAÇÃO DE OBRA</t>
  </si>
  <si>
    <t>11.1</t>
  </si>
  <si>
    <t>Placa de advertência para sinalização de obras montada em suporte metálico móvel, lado 1,00 m - utilização de 600 ciclos - fornecimento, 01 implantação e 01 retirada diária</t>
  </si>
  <si>
    <t>EC-SI-01</t>
  </si>
  <si>
    <t>un.dia</t>
  </si>
  <si>
    <t>11.2</t>
  </si>
  <si>
    <t>Placa de regulamentação para sinalização de obras montada em suporte metálico móvel - D = 1,00 m - utilização de 600 ciclos - fornecimento, 01 implantação e 01 retirada diária</t>
  </si>
  <si>
    <t>11.3</t>
  </si>
  <si>
    <t>CPUSIO01</t>
  </si>
  <si>
    <t>Placa para sinalização de obras montada em cavalete metálico - 1,25 x 0,40 m - utilização de 600 ciclos - fornecimento, 01 implantação e 01 retirada diária</t>
  </si>
  <si>
    <t>11.4</t>
  </si>
  <si>
    <t>CPUSIO02</t>
  </si>
  <si>
    <t>Placa para sinalização de obras montada em cavalete metálico - 1,75 x 1,00 m - utilização de 600 ciclos - fornecimento, 01 implantação e 01 retirada diária</t>
  </si>
  <si>
    <t>11.5</t>
  </si>
  <si>
    <t>Barreira de sinalização tipo II de direcionamento ou bloqueio - utilização de 150 ciclos - fornecimento, 01 implantação e 01 retirada diária</t>
  </si>
  <si>
    <t>11.6</t>
  </si>
  <si>
    <t>Cone plástico para canalização de trânsito - utilização de 150 ciclos - fornecimento, 01 implantação e 01 retirada diária</t>
  </si>
  <si>
    <t>11.7</t>
  </si>
  <si>
    <t>Luz de advertência e bateria para dispositivos de sinalização - utilização de 200 ciclos - fornecimento, 01 implantação e 01 retirada diária</t>
  </si>
  <si>
    <t>11.8</t>
  </si>
  <si>
    <t>Operação de sinalização por bandeirola de tecido ou com placa metálica</t>
  </si>
  <si>
    <t>h</t>
  </si>
  <si>
    <t>11.9</t>
  </si>
  <si>
    <t>Dispositivo de direcionamento ou bloqueio tipo tapume - utilização de 150 ciclos - fornecimento, 01 implantação e 01 retirada diária</t>
  </si>
  <si>
    <t>EC-SI-04</t>
  </si>
  <si>
    <t>m².dia</t>
  </si>
  <si>
    <t>11.10</t>
  </si>
  <si>
    <t>CPUSIO08</t>
  </si>
  <si>
    <t>Sinalização de trânsito - Noturna</t>
  </si>
  <si>
    <r>
      <rPr>
        <b/>
        <sz val="20"/>
        <color rgb="FF000000"/>
        <rFont val="Arial"/>
        <family val="2"/>
      </rPr>
      <t>RODOVIA:</t>
    </r>
    <r>
      <rPr>
        <sz val="20"/>
        <color rgb="FF000000"/>
        <rFont val="Arial"/>
        <family val="2"/>
      </rPr>
      <t xml:space="preserve"> BR-232</t>
    </r>
  </si>
  <si>
    <t>CRONOGRAMA FÍSICO FINANCEIRO</t>
  </si>
  <si>
    <t>ATIVIDADES</t>
  </si>
  <si>
    <t>VALOR TOTAL</t>
  </si>
  <si>
    <t>MÊS</t>
  </si>
  <si>
    <t>TOTAL</t>
  </si>
  <si>
    <t>TOTAIS</t>
  </si>
  <si>
    <t>OBRA</t>
  </si>
  <si>
    <t>EM R$</t>
  </si>
  <si>
    <t>MENSAL</t>
  </si>
  <si>
    <t>ACUMULADO</t>
  </si>
  <si>
    <t>EM %</t>
  </si>
  <si>
    <t>Rótulos de Linha</t>
  </si>
  <si>
    <t>FONTE</t>
  </si>
  <si>
    <t xml:space="preserve">Soma de QUANT. </t>
  </si>
  <si>
    <t>Média de CUSTO UNITÁRIO</t>
  </si>
  <si>
    <t>Média de PREÇO UNITÁRIO</t>
  </si>
  <si>
    <t>Soma de PREÇO TOTAL</t>
  </si>
  <si>
    <t>Sicro</t>
  </si>
  <si>
    <t>CERCA COM 4 FIOS DE ARAME FARPADO E MOURÃO DE CONCRETO DE SEÇÃO QUADRADA DE 11 CM A CADA 2,5 M E ESTICADOR DE 15 CM A CADA 50 M - AREIA E BRITA COMERCIAIS</t>
  </si>
  <si>
    <t>M²</t>
  </si>
  <si>
    <t>C0001</t>
  </si>
  <si>
    <t>Composição</t>
  </si>
  <si>
    <t>C0002</t>
  </si>
  <si>
    <t>Custo do Canteiro de Obras</t>
  </si>
  <si>
    <t>C0003</t>
  </si>
  <si>
    <t>S0001</t>
  </si>
  <si>
    <t>Cotação</t>
  </si>
  <si>
    <t>Pagamento de depósito de material em aterro licenciado (revestimento asfáltico)</t>
  </si>
  <si>
    <t>T</t>
  </si>
  <si>
    <t>S0002</t>
  </si>
  <si>
    <t>Pagamento de depósito de material em aterro licenciado (material granular)</t>
  </si>
  <si>
    <t>S0004</t>
  </si>
  <si>
    <t>Aquisição de material betuminoso - emulsão asfáltica - RR-2C</t>
  </si>
  <si>
    <t>S0005</t>
  </si>
  <si>
    <t>Aquisição de material betuminoso - CAP Modificado por Polímero 55-75-E</t>
  </si>
  <si>
    <t>S0006</t>
  </si>
  <si>
    <t>Aquisição de material betuminoso - Emulsão Asfáltica Modificada por Polímeros RR2C-E</t>
  </si>
  <si>
    <t>S0008</t>
  </si>
  <si>
    <t>Transporte de material betuminoso - emulsão asfáltica - RR-2C</t>
  </si>
  <si>
    <t>S0009</t>
  </si>
  <si>
    <t>Transporte de material betuminoso - CAP Modificado por Polímero 55-75-E</t>
  </si>
  <si>
    <t>C0004</t>
  </si>
  <si>
    <t>Fornecimento e assentamento de placa de obra</t>
  </si>
  <si>
    <t>0903802</t>
  </si>
  <si>
    <t>Bacia de contenção para tanque de emulsão de 30.000 l - inclusive demolição</t>
  </si>
  <si>
    <t>UN</t>
  </si>
  <si>
    <t>5501710</t>
  </si>
  <si>
    <t>M³</t>
  </si>
  <si>
    <t>5502161</t>
  </si>
  <si>
    <t>Escavação, carga e transporte de material de 1ª categoria - DMT de 50 a 200 m - caminho de serviço pavimentado - com escavadeira e caminhão basculante de 14 m³</t>
  </si>
  <si>
    <t>5502162</t>
  </si>
  <si>
    <t>Escavação, carga e transporte de material de 1ª categoria - DMT de 200 a 400 m - caminho de serviço pavimentado - com escavadeira e caminhão basculante de 14 m³</t>
  </si>
  <si>
    <t>5502163</t>
  </si>
  <si>
    <t>Escavação, carga e transporte de material de 1ª categoria - DMT de 400 a 600 m - caminho de serviço pavimentado - com escavadeira e caminhão basculante de 14 m³</t>
  </si>
  <si>
    <t>5502164</t>
  </si>
  <si>
    <t>Escavação, carga e transporte de material de 1ª categoria - DMT de 600 a 800 m - caminho de serviço pavimentado - com escavadeira e caminhão basculante de 14 m³</t>
  </si>
  <si>
    <t>5502165</t>
  </si>
  <si>
    <t>Escavação, carga e transporte de material de 1ª categoria - DMT de 800 a 1.000 m - caminho de serviço pavimentado - com escavadeira e caminhão basculante de 14 m³</t>
  </si>
  <si>
    <t>5502166</t>
  </si>
  <si>
    <t>Escavação, carga e transporte de material de 1ª categoria - DMT de 1.000 a 1.200 m - caminho de serviço pavimentado - com escavadeira e caminhão basculante de 14 m³</t>
  </si>
  <si>
    <t>5502167</t>
  </si>
  <si>
    <t>Escavação, carga e transporte de material de 1ª categoria - DMT de 1.200 a 1.400 m - caminho de serviço pavimentado - com escavadeira e caminhão basculante de 14 m³</t>
  </si>
  <si>
    <t>4915657</t>
  </si>
  <si>
    <t>Fresagem contínua de revestimento asfáltico - espessura de 5 cm</t>
  </si>
  <si>
    <t>4011482</t>
  </si>
  <si>
    <t>Reciclagem com incorporação do revestimento asfáltico à base e adição de 3% de cimento - 100% Proctor modificado</t>
  </si>
  <si>
    <t>4011218</t>
  </si>
  <si>
    <t>4011520</t>
  </si>
  <si>
    <t>M</t>
  </si>
  <si>
    <t>4915667</t>
  </si>
  <si>
    <t>Remoção mecanizada de revestimento asfáltico</t>
  </si>
  <si>
    <t>4915669</t>
  </si>
  <si>
    <t>Remoção mecanizada de camada granular do pavimento</t>
  </si>
  <si>
    <t>4011278</t>
  </si>
  <si>
    <t>Base ou sub-base de brita graduada tratada com cimento com brita comercial - 100% Proctor modificado</t>
  </si>
  <si>
    <t>4011212</t>
  </si>
  <si>
    <t>Varredura da superfície para execução de revestimento asfáltico</t>
  </si>
  <si>
    <t>4011353</t>
  </si>
  <si>
    <t>Pintura de ligação</t>
  </si>
  <si>
    <t>4011466</t>
  </si>
  <si>
    <t>Concreto asfáltico com asfalto polímero - faixa C - areia e brita comerciais</t>
  </si>
  <si>
    <t>4011276</t>
  </si>
  <si>
    <t>S0003</t>
  </si>
  <si>
    <t>Aquisição de material betuminoso - emulsão asfáltica - RR-1C</t>
  </si>
  <si>
    <t>S0007</t>
  </si>
  <si>
    <t>Transporte de material betuminoso - emulsão asfáltica - RR-1C</t>
  </si>
  <si>
    <t>2003943</t>
  </si>
  <si>
    <t>Meio-fio de concreto - MFC 03 moldado no local com extrusora e concreto usinado - areia e brita comerciais</t>
  </si>
  <si>
    <t>2003947</t>
  </si>
  <si>
    <t>Meio-fio de concreto - MFC 05 moldado no local com extrusora e concreto usinado - areia e brita comerciais</t>
  </si>
  <si>
    <t>2003265</t>
  </si>
  <si>
    <t>Sarjeta triangular de concreto - STC 88-20 - escavação mecânica - areia e brita comerciais</t>
  </si>
  <si>
    <t>2003353</t>
  </si>
  <si>
    <t>Sarjeta trapezoidal de canteiro central de concreto - SZCC 100-25 - areia e brita comerciais</t>
  </si>
  <si>
    <t>2003315</t>
  </si>
  <si>
    <t>2003870</t>
  </si>
  <si>
    <t>Tubo de concreto PA2 comercial para drenagem - D = 0,50 m - fornecimento e instalação</t>
  </si>
  <si>
    <t>2003823</t>
  </si>
  <si>
    <t>Tubo de concreto PA2 comercial para drenagem - D = 0,60 m - fornecimento e instalação</t>
  </si>
  <si>
    <t>2003109</t>
  </si>
  <si>
    <t>Entrada para descida d'água - EDA 04 A - areia e brita comerciais</t>
  </si>
  <si>
    <t>2003393</t>
  </si>
  <si>
    <t>2003411</t>
  </si>
  <si>
    <t>Descida d'água de aterros em degraus - DAD 110-26 - areia e brita comerciais</t>
  </si>
  <si>
    <t>0804025</t>
  </si>
  <si>
    <t>Corpo de BSTC D = 0,60 m PA3 - areia, brita e pedra de mão comerciais</t>
  </si>
  <si>
    <t>0804041</t>
  </si>
  <si>
    <t>Corpo de BSTC D = 1,00 m PA3 - areia, brita e pedra de mão comerciais</t>
  </si>
  <si>
    <t>0804193</t>
  </si>
  <si>
    <t>Corpo de BDTC D = 1,00 m PA3 - areia, brita e pedra de mão comerciais</t>
  </si>
  <si>
    <t>0705299</t>
  </si>
  <si>
    <t>Corpo de BDCC 3,00 x 3,00 m - moldado no local - altura do aterro 0,00 a 1,00 m - areia e brita comerciais</t>
  </si>
  <si>
    <t>0804377</t>
  </si>
  <si>
    <t>Boca de BSTC D = 0,60 m - esconsidade 0° - areia e brita comerciais - alas esconsas</t>
  </si>
  <si>
    <t>3713604</t>
  </si>
  <si>
    <t>Defensa semimaleável simples - fornecimento e implantação</t>
  </si>
  <si>
    <t>3713605</t>
  </si>
  <si>
    <t>Ancoragem de defensa semimaleável simples - fornecimento e implantação</t>
  </si>
  <si>
    <t>1600966</t>
  </si>
  <si>
    <t>Remoção de cerca com mourões de concreto</t>
  </si>
  <si>
    <t>3713612</t>
  </si>
  <si>
    <t>Cerca com 4 fios de arame farpado e mourão de concreto de seção triangular de 11 cm a cada 2,5 m e esticador de 15 cm a cada 50 m - areia e brita comerciais</t>
  </si>
  <si>
    <t>C64028</t>
  </si>
  <si>
    <t>Abrigo para ponto de ônibus duplo, C/ fechamento: 2,20x6,80 x h=2,45</t>
  </si>
  <si>
    <t>5213403</t>
  </si>
  <si>
    <t>Pintura de faixa com tinta acrílica emulsionada em água - espessura de 0,5 mm</t>
  </si>
  <si>
    <t>5213408</t>
  </si>
  <si>
    <t>Pintura de faixa com termoplástico por aspersão - espessura de 1,5 mm</t>
  </si>
  <si>
    <t>5213407</t>
  </si>
  <si>
    <t>Pintura de setas e zebrados com tinta acrílica emulsionada em água - espessura de 0,5 mm</t>
  </si>
  <si>
    <t>5213464</t>
  </si>
  <si>
    <t>Placa de advertência em aço, lado de 0,60 m - película retrorrefletiva tipo I + SI - fornecimento e implantação</t>
  </si>
  <si>
    <t>5213473</t>
  </si>
  <si>
    <t>Placa de marco quilométrico em aço - 0,70 x 1,00 m - película retrorrefletiva tipo I + III - fornecimento e implantação</t>
  </si>
  <si>
    <t>5213440</t>
  </si>
  <si>
    <t>Placa de regulamentação em aço D = 0,60 m - película retrorrefletiva tipo I + SI - fornecimento e implantação</t>
  </si>
  <si>
    <t>5213444</t>
  </si>
  <si>
    <t>Placa de regulamentação em aço, R1 lado 0,248 m - película retrorrefletiva tipo I + SI - fornecimento e implantação</t>
  </si>
  <si>
    <t>5212560</t>
  </si>
  <si>
    <t>UN.DIA</t>
  </si>
  <si>
    <t>5212557</t>
  </si>
  <si>
    <t>5213572</t>
  </si>
  <si>
    <t>Placa em aço - película III + III - fornecimento e implantação</t>
  </si>
  <si>
    <t>5213868</t>
  </si>
  <si>
    <t>Suporte metálico galvanizado para placas - 2,00 x 1,00 m - fornecimento e implantação</t>
  </si>
  <si>
    <t>5213343</t>
  </si>
  <si>
    <t>Barreira de sinalização tipo I de direcionamento ou bloqueio - utilização de 150 ciclos - fornecimento, 01 implantação e 01 retirada diária</t>
  </si>
  <si>
    <t>5213346</t>
  </si>
  <si>
    <t>Barreira de sinalização tipo III de direcionamento ou bloqueio - utilização de 150 ciclos - fornecimento, 01 implantação e 01 retirada diária</t>
  </si>
  <si>
    <t>5213848</t>
  </si>
  <si>
    <t>C64029</t>
  </si>
  <si>
    <t>Poste de concreto seccao duplo t, 600/9 , com engastamento direto no solo de 1,50 m, inclusive fornecimento e instalação</t>
  </si>
  <si>
    <t>C64030</t>
  </si>
  <si>
    <t>Estrutura de baixa tensão tipo b1, com um isolador tipo roldana e parafuso cabeça quadrada m16x250mm, inclusive fornecimento e instalação</t>
  </si>
  <si>
    <t>97361</t>
  </si>
  <si>
    <t>QUADRO DE MEDIÇÃO GERAL DE ENERGIA COM 16 MEDIDORES - FORNECIMENTO E INSTALAÇÃO. AF_10/2020</t>
  </si>
  <si>
    <t>91922</t>
  </si>
  <si>
    <t>CURVA 180 GRAUS PARA ELETRODUTO, PVC, ROSCÁVEL, DN 40 MM (1 1/4), PARA CIRCUITOS TERMINAIS, INSTALADA EM PAREDE - FORNECIMENTO E INSTALAÇÃO. AF_03/2023</t>
  </si>
  <si>
    <t>C64031</t>
  </si>
  <si>
    <t>Fita aco inox para cintar poste, l = 19 mm, e = 0,5 mm, inclusive fornecimento e instalação</t>
  </si>
  <si>
    <t>100707</t>
  </si>
  <si>
    <t>FECHO DE EMBUTIR TIPO UNHA 22CM. AF_12/2019</t>
  </si>
  <si>
    <t>101880</t>
  </si>
  <si>
    <t>QUADRO DE DISTRIBUIÇÃO DE ENERGIA EM CHAPA DE AÇO GALVANIZADO, DE EMBUTIR, COM BARRAMENTO TRIFÁSICO, PARA 30 DISJUNTORES DIN 150A - FORNECIMENTO E INSTALAÇÃO. AF_10/2020</t>
  </si>
  <si>
    <t>C64032</t>
  </si>
  <si>
    <t>Disjuntor termomagnetico monopolar 40a, padrão din (europeu - linha branca), curva c, corrente 5ka</t>
  </si>
  <si>
    <t>93653</t>
  </si>
  <si>
    <t>DISJUNTOR MONOPOLAR TIPO DIN, CORRENTE NOMINAL DE 10A - FORNECIMENTO E INSTALAÇÃO. AF_10/2020</t>
  </si>
  <si>
    <t>C64033</t>
  </si>
  <si>
    <t>Dispositivo dr, 4 polos, sensibilidade de 30 ma, corrente de 40a, tipo ac, inclusive fornecimento e instalação</t>
  </si>
  <si>
    <t>5502169</t>
  </si>
  <si>
    <t>Escavação, carga e transporte de material de 1ª categoria - DMT de 1.600 a 1.800 m - caminho de serviço pavimentado - com escavadeira e caminhão basculante de 14 m³</t>
  </si>
  <si>
    <t>5502170</t>
  </si>
  <si>
    <t>Escavação, carga e transporte de material de 1ª categoria - DMT de 1.800 a 2.000 m - caminho de serviço pavimentado - com escavadeira e caminhão basculante de 14 m³</t>
  </si>
  <si>
    <t>5502171</t>
  </si>
  <si>
    <t>Escavação, carga e transporte de material de 1ª categoria - DMT de 2.000 a 2.500 m - caminho de serviço pavimentado - com escavadeira e caminhão basculante de 14 m³</t>
  </si>
  <si>
    <t>5502172</t>
  </si>
  <si>
    <t>Escavação, carga e transporte de material de 1ª categoria - DMT de 2.500 a 3.000 m - caminho de serviço pavimentado - com escavadeira e caminhão basculante de 14 m³</t>
  </si>
  <si>
    <t>5502827</t>
  </si>
  <si>
    <t>Escavação, carga e transporte de material de 1ª categoria na distância de 3.000 m - caminho de serviço pavimentado - com carregadeira e caminhão basculante de 14 m³</t>
  </si>
  <si>
    <t>5502648</t>
  </si>
  <si>
    <t>Escavação, carga e transporte de material de 2ª categoria - DMT de 2.500 a 3.000 m - caminho de serviço pavimentado - com escavadeira e caminhão basculante de 14 m³</t>
  </si>
  <si>
    <t>5502805</t>
  </si>
  <si>
    <t>Escavação, carga e transporte de material de 3ª categoria - DMT de 2.500 a 3.000 m - caminho de serviço pavimentado - com caminhão basculante de 12 m³</t>
  </si>
  <si>
    <t>4413942</t>
  </si>
  <si>
    <t>Espalhamento de material em bota-fora</t>
  </si>
  <si>
    <t>4413984</t>
  </si>
  <si>
    <t>Regularização de bota-fora com espalhamento e compactação</t>
  </si>
  <si>
    <t>C64027</t>
  </si>
  <si>
    <t>Colchão de Areia para rebaixo em rocha</t>
  </si>
  <si>
    <t>M3</t>
  </si>
  <si>
    <t>4011539</t>
  </si>
  <si>
    <t>Cura com pintura asfáltica para camadas granulares com adição de cimento</t>
  </si>
  <si>
    <t>4011376</t>
  </si>
  <si>
    <t>Tratamento superficial duplo com emulsão com polímero - brita comercial</t>
  </si>
  <si>
    <t>S0010</t>
  </si>
  <si>
    <t>Transporte de material betuminoso - Emulsão Asfáltica Mod. por Polímeros RR2C-E</t>
  </si>
  <si>
    <t>2003419</t>
  </si>
  <si>
    <t>2003201</t>
  </si>
  <si>
    <t>Dissipador de energia - DED 01 B - areia e brita comerciais</t>
  </si>
  <si>
    <t>2003181</t>
  </si>
  <si>
    <t>Dissipador de energia - DED 04 A - areia, brita e pedra de mão comerciais</t>
  </si>
  <si>
    <t>2003477</t>
  </si>
  <si>
    <t>Caixa coletora de sarjeta - CCS 200-60 A - com grelha de concreto - areia e brita comerciais</t>
  </si>
  <si>
    <t>2003479</t>
  </si>
  <si>
    <t>Caixa coletora de sarjeta - CCS 200-80 A - com grelha de concreto - areia e brita comerciais</t>
  </si>
  <si>
    <t>2003740</t>
  </si>
  <si>
    <t>Caixa coletora de talvegue - CCT 07 - areia e brita comerciais</t>
  </si>
  <si>
    <t>2003618</t>
  </si>
  <si>
    <t>Boca de lobo simples - BLS 01 - areia e brita comerciais</t>
  </si>
  <si>
    <t>2003626</t>
  </si>
  <si>
    <t>Boca de lobo simples - grelha de concreto - BLSG 01 - areia e brita comerciais</t>
  </si>
  <si>
    <t>2003686</t>
  </si>
  <si>
    <t>Poço de visita - PVI 05 - areia e brita comerciais</t>
  </si>
  <si>
    <t>2003646</t>
  </si>
  <si>
    <t>Caixa de ligação e passagem - CLP 03 - areia e brita comerciais</t>
  </si>
  <si>
    <t>2106293</t>
  </si>
  <si>
    <t>Escoramento com perfis metálicos W 150 x 18,0 kg/m a cada metro e chapas de aço - estroncas a cada 2 m não incluídas - profundidade de até 10 m - aço com utilização de 20 vezes - fornecimento, instalação e retirada</t>
  </si>
  <si>
    <t>2004504</t>
  </si>
  <si>
    <t>Escavação mecânica de vala para drenagem com valetadeira em material de 1ª categoria</t>
  </si>
  <si>
    <t>4815671</t>
  </si>
  <si>
    <t>1600404</t>
  </si>
  <si>
    <t>1600436</t>
  </si>
  <si>
    <t>1619003</t>
  </si>
  <si>
    <t>Demolição mecânica de concreto armado com escavadeira hidráulica</t>
  </si>
  <si>
    <t>0804233</t>
  </si>
  <si>
    <t>Boca de BDTC D = 1,00 m - esconsidade 0° - areia e brita comerciais - alas retas</t>
  </si>
  <si>
    <t>0804121</t>
  </si>
  <si>
    <t>Boca de BSTC D = 1,00 m - esconsidade 0° - areia e brita comerciais - alas retas</t>
  </si>
  <si>
    <t>0705338</t>
  </si>
  <si>
    <t>Boca de BDCC 3,00 x 3,00 m - esconsidade 0° - areia e brita comerciais</t>
  </si>
  <si>
    <t>2003186</t>
  </si>
  <si>
    <t>Dissipador de energia - DED 06 A - areia extraída e brita e pedra de mão produzidas</t>
  </si>
  <si>
    <t>4915712</t>
  </si>
  <si>
    <t>5214003</t>
  </si>
  <si>
    <t>Pintura de setas e zebrados com termoplástico por aspersão - espessura de 1,5 mm</t>
  </si>
  <si>
    <t>5213392</t>
  </si>
  <si>
    <t>Tacha refletiva metálica - monodirecional tipo II - com um pino - fornecimento e colocação</t>
  </si>
  <si>
    <t>5219636</t>
  </si>
  <si>
    <t>Tacha refletiva metálica - bidirecional tipo III - com um pino - fornecimento e colocação</t>
  </si>
  <si>
    <t>5213869</t>
  </si>
  <si>
    <t>Suporte duplo metálico galvanizado para placas - 3,00 x 1,50 m - fornecimento e implantação</t>
  </si>
  <si>
    <t>5213863</t>
  </si>
  <si>
    <t>Suporte metálico galvanizado para placa de advertência ou regulamentação - lado ou diâmetro de 0,60 m - fornecimento e implantação</t>
  </si>
  <si>
    <t>5213855</t>
  </si>
  <si>
    <t>Suporte metálico galvanizado para placa de regulamentação - R1 - lado de 0,248 m - fornecimento e implantação</t>
  </si>
  <si>
    <t>5213649</t>
  </si>
  <si>
    <t>Pórtico metálico com vão de 15,9 m, vento de 35 m/s e área de exposição de até 23,85 m² - fornecimento e implantação - areia e brita comerciais</t>
  </si>
  <si>
    <t>5213850</t>
  </si>
  <si>
    <t>H</t>
  </si>
  <si>
    <t>C64034</t>
  </si>
  <si>
    <t>Contactor 3rt1025, inclusive fornecimento e instalação</t>
  </si>
  <si>
    <t>C64035</t>
  </si>
  <si>
    <t>Dispositivo dps classe i/ii, 4polos, tensao maxima de 275 v, corrente maxima de 12,5ka , inclusive fornecimento e instalação</t>
  </si>
  <si>
    <t>C64036</t>
  </si>
  <si>
    <t>Poste simples curvo com 10,0metros de altura útil, galvanizado à fogo, produzido em tubo de aço de 5" de diâmetro, espessura da parede interna de 3,25mm, com flange quadrada de 300x300 mm, possui um suporte para uma luminária construído em tubo de aço com 3" de diâmetro, com redução no encerramento do suporte para encaixe de luminária com abertura de 60,3 mm, a espessura da parede interna do suporte é de 2,65mm,</t>
  </si>
  <si>
    <t>C64037</t>
  </si>
  <si>
    <t>poste de segurança passiva para iluminação pública, com desempenho colapsível,  tipo he, circular cônico contínuo, curvo simples, 10,0 m de altura util, em conformidade com a norma en12767 e a norma nbr 15486/2016. fabricados em chapa de aço carbono estrutural de propriedades mecânicas garantidas por certificado, soldado longitudinalmente atraves de procedimento de soldagem certificado, em conformidade com a norma aws d1.1. fixado ao solo por engastamento na fundação  inteligentes atlantech, tipo parafuso, fixada ao solo por rosqueamento, fab technomast</t>
  </si>
  <si>
    <t>C64038</t>
  </si>
  <si>
    <t>C64039</t>
  </si>
  <si>
    <t>Estrutura de derivação para rede iluminação pública, tipo inuip,  para instalação em poste metalico circular</t>
  </si>
  <si>
    <t>C64040</t>
  </si>
  <si>
    <t>Estrutura de derivação para rede iluminação pública, tipo inauip,  para instalação em poste metalico circular</t>
  </si>
  <si>
    <t>C64041</t>
  </si>
  <si>
    <t>Estrutura final de linha para rede iluminação pública, tipo flbitip, para instalação em poste metalico circular</t>
  </si>
  <si>
    <t>C64042</t>
  </si>
  <si>
    <t>Estrutura usada em tangente para rede iluminação pública, tipo sip, para instalação em poste metalico circular</t>
  </si>
  <si>
    <t>C64043</t>
  </si>
  <si>
    <t>Estrutura usada em angulos e amarração, para rede iluminação pública, tipo flip, para instalação em poste circular</t>
  </si>
  <si>
    <t>101632</t>
  </si>
  <si>
    <t>RELÉ FOTOELÉTRICO PARA COMANDO DE ILUMINAÇÃO EXTERNA 1000 W - FORNECIMENTO E INSTALAÇÃO. AF_08/2020</t>
  </si>
  <si>
    <t>C64044</t>
  </si>
  <si>
    <t>Bloq amp de 20ma 220v - 5a, fab. bottom up</t>
  </si>
  <si>
    <t>101658</t>
  </si>
  <si>
    <t>LUMINÁRIA DE LED PARA ILUMINAÇÃO PÚBLICA, DE 138 W ATÉ 180 W - FORNECIMENTO E INSTALAÇÃO. AF_08/2020</t>
  </si>
  <si>
    <t>C64045</t>
  </si>
  <si>
    <t>CABO  MULTIPLEXADO EM ALUMINIO PARA REDE DE DISTRIBUIÇÃO DE 3X16+1X16MM2.</t>
  </si>
  <si>
    <t>C64046</t>
  </si>
  <si>
    <t>Cabo pp 3x2,5mm2, 0,6/1,0 kv, inclusive fornecimento e instalação</t>
  </si>
  <si>
    <t>96985</t>
  </si>
  <si>
    <t>HASTE DE ATERRAMENTO, DIÂMETRO 5/8, COM 3 METROS - FORNECIMENTO E INSTALAÇÃO. AF_08/2023</t>
  </si>
  <si>
    <t>C64047</t>
  </si>
  <si>
    <t>Caixa de passagem 30x30x40 fundo brita com tampa</t>
  </si>
  <si>
    <t>C64048</t>
  </si>
  <si>
    <t>Base metalica de 30x30cm, em aço galvanizado, para fixação na laterel da ponte, através de 4 chumbadores mecanicos tipo parabolt de 1"x6"</t>
  </si>
  <si>
    <t>C64049</t>
  </si>
  <si>
    <t>Parafuso sextavado com rosca total de 3/4"x4", com bucha e arruela</t>
  </si>
  <si>
    <t>Total Geral</t>
  </si>
  <si>
    <t>CPUOAC06</t>
  </si>
  <si>
    <t xml:space="preserve">2003457
</t>
  </si>
  <si>
    <t>6.1.7</t>
  </si>
  <si>
    <t>6.1.8</t>
  </si>
  <si>
    <t>Aquisição de brita graduada simples</t>
  </si>
  <si>
    <t>CPUPAV07</t>
  </si>
  <si>
    <t>7.7.9</t>
  </si>
  <si>
    <t>Execução de base ou sub-base de brita graduada com brita comercial - 100% Proctor modificado - Exclusive aquisição da BGS</t>
  </si>
  <si>
    <t>RODOVIA: BR-232
TRECHO: Km 60 ao 63
OBRA: Área de Escape</t>
  </si>
  <si>
    <t>Data-base:</t>
  </si>
  <si>
    <t>RESUMO DAS PARCELAS DA ADMINISTRAÇÃO LOCAL</t>
  </si>
  <si>
    <t>OBRA DE INTERVENÇÃO PONTUAL RESTRITA</t>
  </si>
  <si>
    <t>(SEM desoneração da mão de obra)</t>
  </si>
  <si>
    <t>(COM desoneração da mão de obra)</t>
  </si>
  <si>
    <t>Item</t>
  </si>
  <si>
    <t>Discriminação</t>
  </si>
  <si>
    <t>Unidade</t>
  </si>
  <si>
    <t>Quant.</t>
  </si>
  <si>
    <t>Custo unitário (R$)</t>
  </si>
  <si>
    <t>Custo total (R$)</t>
  </si>
  <si>
    <t>Parcela Fixa Principal</t>
  </si>
  <si>
    <t>1.</t>
  </si>
  <si>
    <t>Mão de Obra</t>
  </si>
  <si>
    <t>mês</t>
  </si>
  <si>
    <t>1.2</t>
  </si>
  <si>
    <t>Veículos</t>
  </si>
  <si>
    <t>Subtotal do Item 1</t>
  </si>
  <si>
    <t>2.</t>
  </si>
  <si>
    <t>Parcela Vinculada</t>
  </si>
  <si>
    <t xml:space="preserve">Equipe de topografia </t>
  </si>
  <si>
    <t>2.2</t>
  </si>
  <si>
    <t>Equipe de Segurança do Trabalho</t>
  </si>
  <si>
    <t>Subtotal do Item 2</t>
  </si>
  <si>
    <t>3.</t>
  </si>
  <si>
    <t>Parcela Variável</t>
  </si>
  <si>
    <t>Equipes de frente de serviço</t>
  </si>
  <si>
    <t>eq x mês</t>
  </si>
  <si>
    <t>3.2</t>
  </si>
  <si>
    <t>Laboratório de solos</t>
  </si>
  <si>
    <t>3.3</t>
  </si>
  <si>
    <t>Laboratório de concreto</t>
  </si>
  <si>
    <t>3.4</t>
  </si>
  <si>
    <t>Manejo florestal</t>
  </si>
  <si>
    <t>3.5</t>
  </si>
  <si>
    <t>Subtotal do Item 3</t>
  </si>
  <si>
    <t>4.</t>
  </si>
  <si>
    <t>Manutenção dos Canteiros de Obras e Acampamentos</t>
  </si>
  <si>
    <t>Equipe de manutenção</t>
  </si>
  <si>
    <t>Subtotal do Item 4</t>
  </si>
  <si>
    <t>Subtotal</t>
  </si>
  <si>
    <t>5.</t>
  </si>
  <si>
    <t>Despesas Diversas</t>
  </si>
  <si>
    <t>Custo total da Administração Local</t>
  </si>
  <si>
    <t>OBS: As parcelas de custo incluem mão de obra e veículos</t>
  </si>
  <si>
    <t>ADMINISTRAÇÃO LOCAL</t>
  </si>
  <si>
    <t>PARCELA FIXA - DIMENSIONAMENTO</t>
  </si>
  <si>
    <t>DESONERADO</t>
  </si>
  <si>
    <t>Quantidades das equipes da parcela fixa e complementar</t>
  </si>
  <si>
    <t>Homens</t>
  </si>
  <si>
    <t>Total das equipes de parcela fixa e complementar</t>
  </si>
  <si>
    <t>MÃO DE OBRA</t>
  </si>
  <si>
    <t>Código</t>
  </si>
  <si>
    <t>Código
SICRO</t>
  </si>
  <si>
    <t>Quantidade</t>
  </si>
  <si>
    <t>Custo Unit (Onerado)
(R$)</t>
  </si>
  <si>
    <t>Custo Total (Onerado)
(R$)</t>
  </si>
  <si>
    <t>Custo Unit (Desonerado)
(R$)</t>
  </si>
  <si>
    <t>Custo Total (Desonerado)
(R$)</t>
  </si>
  <si>
    <t>Mão de obra (principal fixa)</t>
  </si>
  <si>
    <t>1.1.</t>
  </si>
  <si>
    <t>Gerência Técnica</t>
  </si>
  <si>
    <t>1.1.1.</t>
  </si>
  <si>
    <t>Geral</t>
  </si>
  <si>
    <t>1.1.1.1</t>
  </si>
  <si>
    <t>Engenheiro Chefe</t>
  </si>
  <si>
    <t>P9955</t>
  </si>
  <si>
    <t>1.1.1.2</t>
  </si>
  <si>
    <t>Engenheiro supervisor</t>
  </si>
  <si>
    <t>P9819</t>
  </si>
  <si>
    <t>1.1.1.3</t>
  </si>
  <si>
    <t>Encarregado geral</t>
  </si>
  <si>
    <t>P9840</t>
  </si>
  <si>
    <t>1.1.1.4</t>
  </si>
  <si>
    <t>Técnico de meio ambiente</t>
  </si>
  <si>
    <t>P9897</t>
  </si>
  <si>
    <t>1.1.1.5</t>
  </si>
  <si>
    <t>Motorista</t>
  </si>
  <si>
    <t>P9948</t>
  </si>
  <si>
    <t>1.1.1.6</t>
  </si>
  <si>
    <t>Secretária</t>
  </si>
  <si>
    <t>P9878</t>
  </si>
  <si>
    <t>1.1.2.</t>
  </si>
  <si>
    <t>Auxiliar</t>
  </si>
  <si>
    <t>1.1.2.1</t>
  </si>
  <si>
    <t>Engenheiro auxiliar</t>
  </si>
  <si>
    <t>P9946</t>
  </si>
  <si>
    <t>1.1.2.2</t>
  </si>
  <si>
    <t>Auxiliar técnico</t>
  </si>
  <si>
    <t>P9903</t>
  </si>
  <si>
    <t>Gerência Administrativa</t>
  </si>
  <si>
    <t>1.2.1</t>
  </si>
  <si>
    <t>1.2.1.1</t>
  </si>
  <si>
    <t>Chefe do setor administrativo</t>
  </si>
  <si>
    <t>P9883</t>
  </si>
  <si>
    <t>1.2.1.2</t>
  </si>
  <si>
    <t>Encarregado administrativo</t>
  </si>
  <si>
    <t>P9809</t>
  </si>
  <si>
    <t>1.2.1.3</t>
  </si>
  <si>
    <t>Porteiro</t>
  </si>
  <si>
    <t>P9896</t>
  </si>
  <si>
    <t>1.2.1.4</t>
  </si>
  <si>
    <t>Vigia</t>
  </si>
  <si>
    <t>P9827</t>
  </si>
  <si>
    <t>1.2.1.5</t>
  </si>
  <si>
    <t>1.2.2</t>
  </si>
  <si>
    <t>1.2.2.1</t>
  </si>
  <si>
    <t>Auxiliar administrativo</t>
  </si>
  <si>
    <t>P9806</t>
  </si>
  <si>
    <t>1.2.2.2</t>
  </si>
  <si>
    <t>Faxineiro</t>
  </si>
  <si>
    <t>P9842</t>
  </si>
  <si>
    <t>1A.Total da mão de obra da parcela principal fixa</t>
  </si>
  <si>
    <t xml:space="preserve">OBS: Ajustes segundo o Memorando-Circular n° 491/2018/DIREX/DNIT </t>
  </si>
  <si>
    <t>Dimensionada conforme Tabela 14 do volume 07 do Manual de Custos do DNIT - Administração Local</t>
  </si>
  <si>
    <t>VEÍCULOS</t>
  </si>
  <si>
    <t>Utilização (h)</t>
  </si>
  <si>
    <t>Custo horário (R$)</t>
  </si>
  <si>
    <t>Custo Total
(One)</t>
  </si>
  <si>
    <t>Custo Total (Des)</t>
  </si>
  <si>
    <t>Produtiva</t>
  </si>
  <si>
    <t>Improdutiva</t>
  </si>
  <si>
    <t>Produtivo</t>
  </si>
  <si>
    <t>Improdutivo</t>
  </si>
  <si>
    <t>Veículos (principal fixa)</t>
  </si>
  <si>
    <t>2.1.</t>
  </si>
  <si>
    <t>2.1.1.</t>
  </si>
  <si>
    <t>2.1.1.1.</t>
  </si>
  <si>
    <t>Veículo leve - 53 kW</t>
  </si>
  <si>
    <t>E9512</t>
  </si>
  <si>
    <t>2.1.1.2.</t>
  </si>
  <si>
    <t>Miniônibus com capacidade para 30 passageiros (sem motorista)</t>
  </si>
  <si>
    <t>E9239</t>
  </si>
  <si>
    <t>Ônibus com capacidade para 80 passageiros - 175 kW</t>
  </si>
  <si>
    <t>E9560</t>
  </si>
  <si>
    <t>2.1.2.</t>
  </si>
  <si>
    <t>2.1.2.1.</t>
  </si>
  <si>
    <t>E9093</t>
  </si>
  <si>
    <t>2.2.</t>
  </si>
  <si>
    <t>2.2.1.</t>
  </si>
  <si>
    <t>2. Total da parcela principal fixa</t>
  </si>
  <si>
    <t>RODOVIA PE-095 
TRECHO:   ENTR. VPE-140 (ESTRADA DE MALHADA DE PEDRA) - ENTR. BR-104 (CARUARU)</t>
  </si>
  <si>
    <t>PARCELA VINCULADA - DIMENSIONAMENTO</t>
  </si>
  <si>
    <t>Quantidades das equipes da parcela vinculada</t>
  </si>
  <si>
    <t>Total das equipes de parcela vinculada</t>
  </si>
  <si>
    <t>03- Equipe de TOPOGRAFIA proposta para as obras de infraestrutura de transportes</t>
  </si>
  <si>
    <t>Custo Unit (R$)</t>
  </si>
  <si>
    <t>Custo Total (R$)</t>
  </si>
  <si>
    <t>Mão de obra</t>
  </si>
  <si>
    <t>3.1.1</t>
  </si>
  <si>
    <t>Topógrafo</t>
  </si>
  <si>
    <t>P9949</t>
  </si>
  <si>
    <t>3.1.2</t>
  </si>
  <si>
    <t>Auxiliar de topografia</t>
  </si>
  <si>
    <t>P9950</t>
  </si>
  <si>
    <t>Cód igo
SICRO</t>
  </si>
  <si>
    <t>Custo
Total</t>
  </si>
  <si>
    <t>3.2.1</t>
  </si>
  <si>
    <t xml:space="preserve">Veículo tipo van furgão </t>
  </si>
  <si>
    <t>E9125</t>
  </si>
  <si>
    <t>Total da Equipe de Produção de TOPOGRAFIA</t>
  </si>
  <si>
    <t>04- Mão de obra da equipe de MEDICINA E SEGURANÇA DO TRABLALHO,</t>
  </si>
  <si>
    <t>Custo
Unitário
(R$)</t>
  </si>
  <si>
    <t>Custo
Totral
(R$)</t>
  </si>
  <si>
    <t>Técnico de segurança do trabalho</t>
  </si>
  <si>
    <t>P9876</t>
  </si>
  <si>
    <t>Engenheiro de segurança do trabalho</t>
  </si>
  <si>
    <t>P9864</t>
  </si>
  <si>
    <t>Médico do trabalho</t>
  </si>
  <si>
    <t>P9851</t>
  </si>
  <si>
    <t>Médico de câmara hiperbárica</t>
  </si>
  <si>
    <t>P9951</t>
  </si>
  <si>
    <t>Total da mão de obra da equipe de MEDICINA e SEGURANÇA DO TRABALHO</t>
  </si>
  <si>
    <t>PARCELA VARIÁVEL - EQUIPES PADRÃO</t>
  </si>
  <si>
    <t>DEMONSTRATIVO ONERADO</t>
  </si>
  <si>
    <t>DEMONSTRATIVO DESONERADO</t>
  </si>
  <si>
    <t>Mão de obra de acompanhamento de frentes de serviço</t>
  </si>
  <si>
    <t>Encarregado de turma</t>
  </si>
  <si>
    <t>P9875</t>
  </si>
  <si>
    <t>1.2.</t>
  </si>
  <si>
    <t>Apontador</t>
  </si>
  <si>
    <t>P9804</t>
  </si>
  <si>
    <t>Total da mão de obra da equipe de acompanhamento de frentes de serviço</t>
  </si>
  <si>
    <t xml:space="preserve">*Conforme Tabela 23 do Volume 07 - Administração Local do Manual de Custos do DNTI - 2ª Edição </t>
  </si>
  <si>
    <t>Mão de obra da equipe de laboratório de solos</t>
  </si>
  <si>
    <t>Laboratorista</t>
  </si>
  <si>
    <t>P9858</t>
  </si>
  <si>
    <t>Auxiliar de laboratório</t>
  </si>
  <si>
    <t>P9833</t>
  </si>
  <si>
    <t>Total da mão de obra da equipe de laboratório de solos</t>
  </si>
  <si>
    <t>Mão de obra da equipe de laboratório de concreto</t>
  </si>
  <si>
    <t>Total da mão de obra da equipe de laboratório de concreto</t>
  </si>
  <si>
    <t>Mão de obra da equipe de manejo florestal</t>
  </si>
  <si>
    <t xml:space="preserve">Técnico Florestal </t>
  </si>
  <si>
    <t>P9947</t>
  </si>
  <si>
    <t>Total da mão de obra da equipe de Manejo Florestal</t>
  </si>
  <si>
    <t>PARCELA VARIÁVEL - DIMENSIONAMENTO</t>
  </si>
  <si>
    <t>Quantidades das equipes da parcela variável</t>
  </si>
  <si>
    <t>Equipes</t>
  </si>
  <si>
    <t>HxM</t>
  </si>
  <si>
    <t>Total da equipe de laboratório de solos</t>
  </si>
  <si>
    <t>Total da equipe de laboratório de concreto</t>
  </si>
  <si>
    <t>Total das equipes</t>
  </si>
  <si>
    <t>Média de HxM mensal</t>
  </si>
  <si>
    <t>Demonstrativo</t>
  </si>
  <si>
    <t>Equipes de controle tecnológico</t>
  </si>
  <si>
    <t>Item da
Planilha</t>
  </si>
  <si>
    <r>
      <t>Q</t>
    </r>
    <r>
      <rPr>
        <vertAlign val="subscript"/>
        <sz val="11"/>
        <rFont val="Calibri"/>
        <family val="2"/>
        <scheme val="minor"/>
      </rPr>
      <t>E</t>
    </r>
  </si>
  <si>
    <t>EL</t>
  </si>
  <si>
    <t>Laboratório de solos para terraplenagem</t>
  </si>
  <si>
    <t>Total das equipes de laboratório de solos para terraplenagem</t>
  </si>
  <si>
    <t>Laboratório de solos para pavimentação</t>
  </si>
  <si>
    <t>Total das equipes de laboratório de solos para pavimentação</t>
  </si>
  <si>
    <t>TOTAL DAS EQUIPES DE LABORATÓRIO DE SOLOS</t>
  </si>
  <si>
    <t>Laboratório concreto para obras de arte correntes</t>
  </si>
  <si>
    <t>Equipes de Laboratório de Concreto para OAC</t>
  </si>
  <si>
    <r>
      <t>E</t>
    </r>
    <r>
      <rPr>
        <sz val="11"/>
        <color indexed="8"/>
        <rFont val="Calibri"/>
        <family val="2"/>
        <scheme val="minor"/>
      </rPr>
      <t>LU</t>
    </r>
  </si>
  <si>
    <r>
      <t>E</t>
    </r>
    <r>
      <rPr>
        <sz val="11"/>
        <color indexed="8"/>
        <rFont val="Calibri"/>
        <family val="2"/>
        <scheme val="minor"/>
      </rPr>
      <t>LC</t>
    </r>
  </si>
  <si>
    <t>Equipes de Laboratório de Concreto para pavimento de concreto</t>
  </si>
  <si>
    <t xml:space="preserve">TOTAL DAS EQUIPES DE LABORATÓRIO CONCRETO </t>
  </si>
  <si>
    <t>Prod. Horária</t>
  </si>
  <si>
    <t>Tf</t>
  </si>
  <si>
    <t>3.6</t>
  </si>
  <si>
    <t>Desmatamento, destocamento e limpeza de área com árvores de diâmetro até 0,15m</t>
  </si>
  <si>
    <t>TOTAL DAS EQUIPES DE MANEJO FLORESTAL</t>
  </si>
  <si>
    <t>Manutenção do Canteiro de Obras e Acampamentos</t>
  </si>
  <si>
    <t>Equipe de Manutenção do Canteiro de Obras e Acampamentos</t>
  </si>
  <si>
    <t>Pedreiro - mensalista</t>
  </si>
  <si>
    <t>P9952</t>
  </si>
  <si>
    <t>Servente - mensalista</t>
  </si>
  <si>
    <t>P9954</t>
  </si>
  <si>
    <t>1.1.3.</t>
  </si>
  <si>
    <t>Eletricista - mensalista</t>
  </si>
  <si>
    <t>P9953</t>
  </si>
  <si>
    <t>Total da Equipe para Manutenção do Canteiro de Obras e Acampamentos</t>
  </si>
  <si>
    <t>*Conforme Tabela 49 do Vol 07 - Administração Loca do Manual de Custos - 2ª Edição</t>
  </si>
  <si>
    <t>Total da Manutenção do Canteiro de Obras e Acampamentos</t>
  </si>
  <si>
    <r>
      <t>C</t>
    </r>
    <r>
      <rPr>
        <b/>
        <sz val="6"/>
        <color indexed="8"/>
        <rFont val="Calibri"/>
        <family val="2"/>
      </rPr>
      <t>AC</t>
    </r>
    <r>
      <rPr>
        <b/>
        <sz val="11"/>
        <color indexed="8"/>
        <rFont val="Calibri"/>
        <family val="2"/>
      </rPr>
      <t xml:space="preserve"> = </t>
    </r>
  </si>
  <si>
    <r>
      <t>( AC</t>
    </r>
    <r>
      <rPr>
        <sz val="6"/>
        <color indexed="8"/>
        <rFont val="Calibri"/>
        <family val="2"/>
      </rPr>
      <t>P</t>
    </r>
    <r>
      <rPr>
        <sz val="11"/>
        <color theme="1"/>
        <rFont val="Calibri"/>
        <family val="2"/>
        <scheme val="minor"/>
      </rPr>
      <t xml:space="preserve"> )</t>
    </r>
  </si>
  <si>
    <t>=</t>
  </si>
  <si>
    <r>
      <t>( AC</t>
    </r>
    <r>
      <rPr>
        <sz val="6"/>
        <color indexed="8"/>
        <rFont val="Calibri"/>
        <family val="2"/>
      </rPr>
      <t>R</t>
    </r>
    <r>
      <rPr>
        <sz val="11"/>
        <color theme="1"/>
        <rFont val="Calibri"/>
        <family val="2"/>
        <scheme val="minor"/>
      </rPr>
      <t xml:space="preserve"> )</t>
    </r>
  </si>
  <si>
    <t>Representa o Coeficiente de Proporcionalidade de Áreas Cobertas;</t>
  </si>
  <si>
    <r>
      <t>AC</t>
    </r>
    <r>
      <rPr>
        <b/>
        <sz val="6"/>
        <color indexed="8"/>
        <rFont val="Calibri"/>
        <family val="2"/>
      </rPr>
      <t>P</t>
    </r>
    <r>
      <rPr>
        <b/>
        <sz val="11"/>
        <color indexed="8"/>
        <rFont val="Calibri"/>
        <family val="2"/>
      </rPr>
      <t xml:space="preserve"> = </t>
    </r>
  </si>
  <si>
    <t>Representa a Área das Instalações Cobertas Previstas em Projeto (m²);</t>
  </si>
  <si>
    <r>
      <t>AC</t>
    </r>
    <r>
      <rPr>
        <b/>
        <sz val="6"/>
        <color indexed="8"/>
        <rFont val="Calibri"/>
        <family val="2"/>
      </rPr>
      <t xml:space="preserve">R </t>
    </r>
    <r>
      <rPr>
        <b/>
        <sz val="11"/>
        <color indexed="8"/>
        <rFont val="Calibri"/>
        <family val="2"/>
      </rPr>
      <t xml:space="preserve">= </t>
    </r>
  </si>
  <si>
    <t>Representa a Área das Instalações Cobertas Referenciais (m²).</t>
  </si>
  <si>
    <t>*Conforme Tabela 46 do Vol 07 - Administração Local do Manual de Custos - 2ª Edição</t>
  </si>
  <si>
    <t>RODOVIA:</t>
  </si>
  <si>
    <t>BR-232</t>
  </si>
  <si>
    <t>TRECHO:</t>
  </si>
  <si>
    <t>Km 60 ao 63</t>
  </si>
  <si>
    <t>Área de Escape</t>
  </si>
  <si>
    <t>DADOS DA OBRA</t>
  </si>
  <si>
    <t>RELAÇÃO DA MÃO DE OBRA DA ADMINISTRAÇÃO LOCAL</t>
  </si>
  <si>
    <t>MÃO DE OBRA FIXA :</t>
  </si>
  <si>
    <t>MÃO DE OBRA VINCULADA :</t>
  </si>
  <si>
    <t>MÃO DE OBRA VARIÁVEL :</t>
  </si>
  <si>
    <t xml:space="preserve"> DISCRIMINAÇÃO</t>
  </si>
  <si>
    <t>UNIDADE</t>
  </si>
  <si>
    <t>QUANTIDADE</t>
  </si>
  <si>
    <t>HORAS/MÊS</t>
  </si>
  <si>
    <t>HOMENS/MÊS</t>
  </si>
  <si>
    <t>P9824</t>
  </si>
  <si>
    <t>SERVENTE</t>
  </si>
  <si>
    <t>P9801</t>
  </si>
  <si>
    <t>AJUDANTE</t>
  </si>
  <si>
    <t>P9805</t>
  </si>
  <si>
    <t>ARMADOR</t>
  </si>
  <si>
    <t>P9808</t>
  </si>
  <si>
    <t>CARPINTEIRO</t>
  </si>
  <si>
    <t>P9821</t>
  </si>
  <si>
    <t>PEDREIRO</t>
  </si>
  <si>
    <t>P9810</t>
  </si>
  <si>
    <t>ELETRICISTA</t>
  </si>
  <si>
    <t>P9830</t>
  </si>
  <si>
    <t>MONTADOR</t>
  </si>
  <si>
    <t>P9822</t>
  </si>
  <si>
    <t>PINTOR</t>
  </si>
  <si>
    <t>P9852</t>
  </si>
  <si>
    <t>BLASTER</t>
  </si>
  <si>
    <t>P9853</t>
  </si>
  <si>
    <t>PRÉ-MARCADOR</t>
  </si>
  <si>
    <t>P9823</t>
  </si>
  <si>
    <t>SERRALHEIRO</t>
  </si>
  <si>
    <t>P9825</t>
  </si>
  <si>
    <t>SOLDADOR</t>
  </si>
  <si>
    <t>P9845</t>
  </si>
  <si>
    <t>OPERADOR DE EQUIPAMENTO PESADO</t>
  </si>
  <si>
    <t>P9866</t>
  </si>
  <si>
    <t>MOTORISTA DE CAMINHÃO</t>
  </si>
  <si>
    <t>P9843</t>
  </si>
  <si>
    <t>OPERADOR DE EQUIPAMENTO LEVE</t>
  </si>
  <si>
    <t>P9871</t>
  </si>
  <si>
    <t>MOTORISTA DE VEÍCULO ESPECIAL</t>
  </si>
  <si>
    <t>P9846</t>
  </si>
  <si>
    <t>OPERADOR DE EQUIPAMENTO ESPECIAL</t>
  </si>
  <si>
    <t>PRAZO DA OBRA</t>
  </si>
  <si>
    <t>meses</t>
  </si>
  <si>
    <t>HOMENS/MÊS MÉDIO</t>
  </si>
  <si>
    <t>CARACTERIZAÇÃO DA OBRA</t>
  </si>
  <si>
    <t>OBSERVAÇÃO :</t>
  </si>
  <si>
    <t>Consoante às recomendações constantes do Item 9.4 - Quantidade de Funcionários nos Canteiros presente no Volume 07 - Canteiros de Obras do Manual de Custos, deve-se aplicar o coeficiente de 1,33 sobre a mão de obra ordinária e a parcela variável da administração local para determinação da quantidade máxima de funcionários/mês envolvidos no ápice do empreendimento.</t>
  </si>
  <si>
    <t>COEFICIENTE:</t>
  </si>
  <si>
    <r>
      <t>1. Número de Funcionários da Mão de Obra Ordinária no Mês de Pico   -   (N</t>
    </r>
    <r>
      <rPr>
        <b/>
        <sz val="8"/>
        <color theme="1"/>
        <rFont val="Arial"/>
        <family val="2"/>
      </rPr>
      <t>MO</t>
    </r>
    <r>
      <rPr>
        <b/>
        <sz val="11"/>
        <color theme="1"/>
        <rFont val="Arial"/>
        <family val="2"/>
      </rPr>
      <t xml:space="preserve">) = </t>
    </r>
  </si>
  <si>
    <r>
      <t>2. Número de Funcionários da Parcela Variável no Mês de Pico   -   (N</t>
    </r>
    <r>
      <rPr>
        <b/>
        <sz val="8"/>
        <color theme="1"/>
        <rFont val="Arial"/>
        <family val="2"/>
      </rPr>
      <t>PV</t>
    </r>
    <r>
      <rPr>
        <b/>
        <sz val="11"/>
        <color theme="1"/>
        <rFont val="Arial"/>
        <family val="2"/>
      </rPr>
      <t>) =</t>
    </r>
  </si>
  <si>
    <r>
      <t>4. Número de Funcionários das Parcelas Fixa e Vinculada   -   (N</t>
    </r>
    <r>
      <rPr>
        <b/>
        <sz val="8"/>
        <color theme="1"/>
        <rFont val="Arial"/>
        <family val="2"/>
      </rPr>
      <t>PF-V</t>
    </r>
    <r>
      <rPr>
        <b/>
        <sz val="11"/>
        <color theme="1"/>
        <rFont val="Arial"/>
        <family val="2"/>
      </rPr>
      <t xml:space="preserve">) = </t>
    </r>
  </si>
  <si>
    <r>
      <t>5. Número de Funcionários Alojados no Canteiro   -   (N</t>
    </r>
    <r>
      <rPr>
        <b/>
        <sz val="8"/>
        <color theme="1"/>
        <rFont val="Arial"/>
        <family val="2"/>
      </rPr>
      <t>FA</t>
    </r>
    <r>
      <rPr>
        <b/>
        <sz val="11"/>
        <color theme="1"/>
        <rFont val="Arial"/>
        <family val="2"/>
      </rPr>
      <t xml:space="preserve">) = </t>
    </r>
  </si>
  <si>
    <r>
      <t>6. Número Máximo de Funcionários   -   (N</t>
    </r>
    <r>
      <rPr>
        <b/>
        <sz val="8"/>
        <rFont val="Arial"/>
        <family val="2"/>
      </rPr>
      <t>MAX</t>
    </r>
    <r>
      <rPr>
        <b/>
        <sz val="11"/>
        <rFont val="Arial"/>
        <family val="2"/>
      </rPr>
      <t>) =</t>
    </r>
  </si>
  <si>
    <t>ESTUDOS E PROJETOS PARA IMPLANTAÇÃO DE RAMO DE EMERGÊNCIA (ÁREA DE ESCAPE) NA RODOVIA BR-232, ENTRE OS KM 60 E 63</t>
  </si>
  <si>
    <t>RODOVIA: BR-232
SUB-TRECHO: Km 60 ao 63
OBRA: Área de Escape</t>
  </si>
  <si>
    <t>DIMENSIONAMENTO DO CANTEIRO DE OBRAS PRINCIPAL</t>
  </si>
  <si>
    <t>Data-base: Julho/2025</t>
  </si>
  <si>
    <t>1) CANTEIRO PRINCIPAL</t>
  </si>
  <si>
    <t>Planejamento das unidades do canteiro em containers</t>
  </si>
  <si>
    <t>Instalação</t>
  </si>
  <si>
    <t>Tipo de container</t>
  </si>
  <si>
    <t>Áreas de referência Conteiner (und)</t>
  </si>
  <si>
    <t>Escritório e seção técnica</t>
  </si>
  <si>
    <t>M0059</t>
  </si>
  <si>
    <t>Alojamentos</t>
  </si>
  <si>
    <t>Residências</t>
  </si>
  <si>
    <t>Refeitório e cozinha</t>
  </si>
  <si>
    <t>M0058</t>
  </si>
  <si>
    <t>M0057</t>
  </si>
  <si>
    <t>Banheiros e vestiário</t>
  </si>
  <si>
    <t>M0041</t>
  </si>
  <si>
    <t>Guarita</t>
  </si>
  <si>
    <t>M0071</t>
  </si>
  <si>
    <t>Ambulatório</t>
  </si>
  <si>
    <t>Almoxarifado</t>
  </si>
  <si>
    <t>M0042</t>
  </si>
  <si>
    <t>Depósito de cimento</t>
  </si>
  <si>
    <t>Oficina</t>
  </si>
  <si>
    <t>M0060</t>
  </si>
  <si>
    <t>M0065</t>
  </si>
  <si>
    <t xml:space="preserve">Laboratório </t>
  </si>
  <si>
    <t>Canteiro tipo para obras de intervenções pontuais</t>
  </si>
  <si>
    <t>Conforme Tabela 30 do Volume 06 do Manual de Custos do DNIT - Canterio de Obras - 2ª edição</t>
  </si>
  <si>
    <t>ÁREAS COBERTAS DO CANTEIRO</t>
  </si>
  <si>
    <t>Descrição</t>
  </si>
  <si>
    <t>Tipo de Container</t>
  </si>
  <si>
    <t>Área total</t>
  </si>
  <si>
    <t xml:space="preserve">Custo unitário </t>
  </si>
  <si>
    <t xml:space="preserve">Custo total </t>
  </si>
  <si>
    <t>und</t>
  </si>
  <si>
    <t>Fator de Mobiliário e Aparelhagem (k2)</t>
  </si>
  <si>
    <t>k2 =</t>
  </si>
  <si>
    <t>Dimensionamento das áreas descobertas</t>
  </si>
  <si>
    <t>Área descoberta do canteiro principal</t>
  </si>
  <si>
    <t>Área coberta
(m²)</t>
  </si>
  <si>
    <t>Relação Área coberta/Área total</t>
  </si>
  <si>
    <t>Área total
(m²)</t>
  </si>
  <si>
    <t xml:space="preserve">DADOS DA OBRA </t>
  </si>
  <si>
    <t>PRAZO DA OBRA (MÊS)</t>
  </si>
  <si>
    <t>VIDA ÚTIL CONTEINERS (MÊS)</t>
  </si>
  <si>
    <t>CMCC (ONERADO) =</t>
  </si>
  <si>
    <t>CMCC (DESONERADO)=</t>
  </si>
  <si>
    <t>FEAT</t>
  </si>
  <si>
    <t xml:space="preserve">CIP (ONERADO) = </t>
  </si>
  <si>
    <t>(Custo do Canteiro de Intervenções Pontuais - Onerado)</t>
  </si>
  <si>
    <t xml:space="preserve">CIP (DESONERADO) = </t>
  </si>
  <si>
    <t>(Custo do Canteiro de Intervenções Pontuais - Desonerado)</t>
  </si>
  <si>
    <t xml:space="preserve">OBJETO: PROJETOS PARA IMPLANTAÇÃO DE RAMO DE EMERGÊNCIA (ÁREA DE ESCAPE) NA RODOVIA BR-232, ENTRE OS KM 60 E 63
 </t>
  </si>
  <si>
    <t>SUB-TRECHO: Km 60 ao 63</t>
  </si>
  <si>
    <t>OBRA: Área de Escape</t>
  </si>
  <si>
    <t>Data-Base : JULHO/2025</t>
  </si>
  <si>
    <t>MAPA DE COTAÇÃO, REAJUSTAMENTO E ESTUDO DO BINÔMIO AQUISIÇÃO + TRANSPORTE</t>
  </si>
  <si>
    <t>REAJUST</t>
  </si>
  <si>
    <t>TRANSPORTE</t>
  </si>
  <si>
    <t>FORNECEDOR</t>
  </si>
  <si>
    <t>AREASIL</t>
  </si>
  <si>
    <t>AREAL MULATA</t>
  </si>
  <si>
    <t>M. A. da Silva</t>
  </si>
  <si>
    <t>COT-001</t>
  </si>
  <si>
    <t>AREIA MÉDIA LAVADA</t>
  </si>
  <si>
    <t>INDICE
DATA-BASE</t>
  </si>
  <si>
    <t>CÓD. SICRO</t>
  </si>
  <si>
    <t>CNPJ</t>
  </si>
  <si>
    <t>01.335.938/0001-25</t>
  </si>
  <si>
    <t>35.598.168/0001-25</t>
  </si>
  <si>
    <t>12.908.219/0001-72</t>
  </si>
  <si>
    <t>CONTATO</t>
  </si>
  <si>
    <t>(81)3577-1580</t>
  </si>
  <si>
    <t>(81) 99456-6346</t>
  </si>
  <si>
    <t>(81) 991497721</t>
  </si>
  <si>
    <t>DRE</t>
  </si>
  <si>
    <t>DATA DA COTAÇÃO</t>
  </si>
  <si>
    <t>DENSIDADE</t>
  </si>
  <si>
    <t>CUSTO</t>
  </si>
  <si>
    <t>INDICE COTAÇÃO</t>
  </si>
  <si>
    <t>LN</t>
  </si>
  <si>
    <t>COEFICIENTE REAJ.</t>
  </si>
  <si>
    <t>PREÇO</t>
  </si>
  <si>
    <t>PREÇO REAJUSTADO</t>
  </si>
  <si>
    <t>RP</t>
  </si>
  <si>
    <r>
      <t>TRANSPORTE
(</t>
    </r>
    <r>
      <rPr>
        <sz val="12"/>
        <rFont val="Arial"/>
        <family val="2"/>
      </rPr>
      <t>FORN- CANT)</t>
    </r>
  </si>
  <si>
    <t>TIPO</t>
  </si>
  <si>
    <t>FOB</t>
  </si>
  <si>
    <t>D. LN</t>
  </si>
  <si>
    <t>D. RP</t>
  </si>
  <si>
    <t>P</t>
  </si>
  <si>
    <t>D. P</t>
  </si>
  <si>
    <t>BINOMIO</t>
  </si>
  <si>
    <t>COT-002</t>
  </si>
  <si>
    <t>AREIA GROSSA LAVADA</t>
  </si>
  <si>
    <t>TER</t>
  </si>
  <si>
    <t>04.11.2025 *</t>
  </si>
  <si>
    <t>MINECAL</t>
  </si>
  <si>
    <t>ITAMATAMIRIM</t>
  </si>
  <si>
    <t>MINÉRIOS BOM JARDIM</t>
  </si>
  <si>
    <t xml:space="preserve">PEDR. VITÓRIA </t>
  </si>
  <si>
    <t>ok</t>
  </si>
  <si>
    <t>COT-003</t>
  </si>
  <si>
    <t>PÓ DE PEDRA</t>
  </si>
  <si>
    <t>21.045.647/0001-00</t>
  </si>
  <si>
    <t>06.250.109/0001-63</t>
  </si>
  <si>
    <t>05.402.013/0001-00</t>
  </si>
  <si>
    <t xml:space="preserve">(81) 9.9483-5914/9.9483-5514 </t>
  </si>
  <si>
    <t>(81)99793-3636</t>
  </si>
  <si>
    <t>(81) 99800 4377</t>
  </si>
  <si>
    <t>(81) 99168-6803</t>
  </si>
  <si>
    <t>PAV</t>
  </si>
  <si>
    <t>CIF</t>
  </si>
  <si>
    <t>COT-004</t>
  </si>
  <si>
    <t>BRITA 0</t>
  </si>
  <si>
    <t>COT-005</t>
  </si>
  <si>
    <t>BRITA 1</t>
  </si>
  <si>
    <t>COT-006</t>
  </si>
  <si>
    <t>BRITA 2</t>
  </si>
  <si>
    <t>COT-007</t>
  </si>
  <si>
    <t>PEDRA DE MÃO OU RACHÃO</t>
  </si>
  <si>
    <t>COT-008</t>
  </si>
  <si>
    <t>PEDRISCO</t>
  </si>
  <si>
    <t>COT-009</t>
  </si>
  <si>
    <t>BGS</t>
  </si>
  <si>
    <t>RCC AMBIENTAL</t>
  </si>
  <si>
    <t>ECOPARQUE</t>
  </si>
  <si>
    <t>CICLO AMBIENTAL</t>
  </si>
  <si>
    <t>COT-010</t>
  </si>
  <si>
    <t>PAGAMENTO DE DESCARREGO EM CTR (METRALHA)</t>
  </si>
  <si>
    <t>29.083.759/0001-67</t>
  </si>
  <si>
    <t>07.534.580/0001-46</t>
  </si>
  <si>
    <t>10.877.732/0001-18</t>
  </si>
  <si>
    <t xml:space="preserve">(81)-99114-8223 </t>
  </si>
  <si>
    <t>(81)4121-0230</t>
  </si>
  <si>
    <t>(81) 991771184</t>
  </si>
  <si>
    <t>OC/MA</t>
  </si>
  <si>
    <t>27.11.2025</t>
  </si>
  <si>
    <t>01.12.2025</t>
  </si>
  <si>
    <t>COT-011</t>
  </si>
  <si>
    <t>PAGAMENTO DE DESCARREGO EM CTR (REVEST. BETUMINOSO)</t>
  </si>
  <si>
    <t>COT-012</t>
  </si>
  <si>
    <t>PAGAMENTO DE DESCARREGO EM CTR (SOLO - CAMADA GRANULAR)</t>
  </si>
  <si>
    <t>VITORIAMIX</t>
  </si>
  <si>
    <t>POLIMIX</t>
  </si>
  <si>
    <t>CONCREARTE</t>
  </si>
  <si>
    <t>COT-013</t>
  </si>
  <si>
    <t>CONCRETO FCK 30 MPA</t>
  </si>
  <si>
    <t>45.970.861/0001-30</t>
  </si>
  <si>
    <t>32.917.836/0009-07</t>
  </si>
  <si>
    <t>(81) 98787-5002</t>
  </si>
  <si>
    <t>(81) 9.9184-3537</t>
  </si>
  <si>
    <t>(81) 36215207</t>
  </si>
  <si>
    <t>COT-014</t>
  </si>
  <si>
    <t>CONCRETO FCK 35 MPA</t>
  </si>
  <si>
    <t>LISY</t>
  </si>
  <si>
    <t>ARMCO STACO</t>
  </si>
  <si>
    <t>METALOGALVA</t>
  </si>
  <si>
    <t>COT-015</t>
  </si>
  <si>
    <t>DEFENSA METÁLICA/ ANCORAGEM DE DEFENSA E MODULO DE TRANSIÇÃO</t>
  </si>
  <si>
    <t>00.840.186/0001-97</t>
  </si>
  <si>
    <t>72.343.882/0001-07</t>
  </si>
  <si>
    <t>27.537.302/0001-50</t>
  </si>
  <si>
    <t>(11) 4136-8188</t>
  </si>
  <si>
    <t xml:space="preserve">(81) 9965-7747 </t>
  </si>
  <si>
    <t>(19) 3634 3846</t>
  </si>
  <si>
    <t xml:space="preserve"> 27/11/2025</t>
  </si>
  <si>
    <t>29.11.2025</t>
  </si>
  <si>
    <t>PREÇO DEFENSA</t>
  </si>
  <si>
    <t>PREÇO ANCORAGEM</t>
  </si>
  <si>
    <t>PREÇO MOD. DE TRANSIÇÃO</t>
  </si>
  <si>
    <t>TERMINAL ABSORVEDOR</t>
  </si>
  <si>
    <t>PREÇO REAJ. DEFENSA</t>
  </si>
  <si>
    <t>PREÇO REAJ. ANCORAGEM</t>
  </si>
  <si>
    <t>PREÇO REAJ. MODULO DE TRANSIÇÃO</t>
  </si>
  <si>
    <t>TERMINAL ABSORVEDOR REAJ</t>
  </si>
  <si>
    <r>
      <t xml:space="preserve">TRANSPORTE
</t>
    </r>
    <r>
      <rPr>
        <sz val="12"/>
        <rFont val="Arial"/>
        <family val="2"/>
      </rPr>
      <t>(FORN- CANT)</t>
    </r>
  </si>
  <si>
    <t>CINEXPAN</t>
  </si>
  <si>
    <t>REFRATIL</t>
  </si>
  <si>
    <t>MICROESFERA</t>
  </si>
  <si>
    <t>COT-016</t>
  </si>
  <si>
    <t xml:space="preserve">ARGILA EXPANDIDA (CINASITA) </t>
  </si>
  <si>
    <t>04.022.404/0001-37</t>
  </si>
  <si>
    <t>62.544.820/0002-82</t>
  </si>
  <si>
    <t xml:space="preserve">36.255.501/0001-66 </t>
  </si>
  <si>
    <t>(11) 4606-8966</t>
  </si>
  <si>
    <t xml:space="preserve">(47) 3804-6135 </t>
  </si>
  <si>
    <t>SINALTIKEN</t>
  </si>
  <si>
    <t>COT-017</t>
  </si>
  <si>
    <t>DELINEADOR PARA DEFENSA METALICA TIPO III</t>
  </si>
  <si>
    <t>14.400.031/0001-44</t>
  </si>
  <si>
    <t>(11)97675-1169</t>
  </si>
  <si>
    <t>COT-018</t>
  </si>
  <si>
    <t>DELINEADOR PARA DEFENSA METALICA TIPO X</t>
  </si>
  <si>
    <t>COT-019</t>
  </si>
  <si>
    <t>DELINEADOR PARA BARREIRA DE CONCRETO TIPO III</t>
  </si>
  <si>
    <t>SONERES</t>
  </si>
  <si>
    <t>BRIGHTLUX</t>
  </si>
  <si>
    <t>COT-020</t>
  </si>
  <si>
    <t>LUMINÁRIA DE 120W</t>
  </si>
  <si>
    <t>26.679.263/0001-62</t>
  </si>
  <si>
    <t>23.829.788/0001-49</t>
  </si>
  <si>
    <t xml:space="preserve"> 81 98999-6438</t>
  </si>
  <si>
    <t>47 34522046</t>
  </si>
  <si>
    <t>INCC</t>
  </si>
  <si>
    <t>PREFAZ</t>
  </si>
  <si>
    <t>POSTE BRASIL</t>
  </si>
  <si>
    <t>COT-021</t>
  </si>
  <si>
    <t>Poste de Concreto Seção Duplo T, 600/9</t>
  </si>
  <si>
    <t>05.032.850/0002-76</t>
  </si>
  <si>
    <t>11.385.309/0001-63</t>
  </si>
  <si>
    <t>(75) 3622-4551</t>
  </si>
  <si>
    <t>(81) 3458.1211</t>
  </si>
  <si>
    <t>SOLICITADO</t>
  </si>
  <si>
    <t>TECHNOMAST</t>
  </si>
  <si>
    <t>COT-022</t>
  </si>
  <si>
    <t>POSTE DE SEGURANÇA PASSIVA, DESEMPENHO COLAPSÍVEL, TIPO HE, CIRCLAR, CÔNICO CONTÍNUO, CURVO SIMPLES, 10M DE ALTURA ÚTIL</t>
  </si>
  <si>
    <t>07.972.180/0001-12</t>
  </si>
  <si>
    <t>(41) 3195-4348</t>
  </si>
  <si>
    <t>BOTTOM UP</t>
  </si>
  <si>
    <t>COT-023</t>
  </si>
  <si>
    <t>DISPOSITIVO RESIDUAL BLOQ AMP DE 20MA 220 V -5A - FAB. BOTTOM UP</t>
  </si>
  <si>
    <t>13.383.275/0001-01</t>
  </si>
  <si>
    <t>(81) 99972-8233</t>
  </si>
  <si>
    <t>JB ELETRICIDADE</t>
  </si>
  <si>
    <t>ELETROPALMA</t>
  </si>
  <si>
    <t>HIDRELETRICA</t>
  </si>
  <si>
    <t>COT-024</t>
  </si>
  <si>
    <t xml:space="preserve">ARMACAO VERTICAL COM HASTE E CONTRA-PINO, EM CHAPA DE ACO GALVANIZADO 3/16,   COM 1 ESTRIBO, SEM ISOLADOR  </t>
  </si>
  <si>
    <t>32.411.099/0001-00</t>
  </si>
  <si>
    <t>07.245.932/0001-43</t>
  </si>
  <si>
    <t>24.349.910/0001-42</t>
  </si>
  <si>
    <t xml:space="preserve"> (81) 3224-0058</t>
  </si>
  <si>
    <t xml:space="preserve"> (81)3224-3531</t>
  </si>
  <si>
    <t>(81) 3036-5858</t>
  </si>
  <si>
    <t>COT-025</t>
  </si>
  <si>
    <t xml:space="preserve">ARRUELA LISA, REDONDA, DE LATAO POLIDO, DIAMETRO NOMINAL 5/8, DIAMETRO EXTERNO = 34 MM, DIAMETRO DO FURO </t>
  </si>
  <si>
    <t>INCOMEL</t>
  </si>
  <si>
    <t>AGROMETAL</t>
  </si>
  <si>
    <t>COT-026</t>
  </si>
  <si>
    <t xml:space="preserve">ISOLADOR DE PORCELANA, TIPO ROLDANA, DIMENSOES DE *72* X *72* MM, PARA USO EM BAIXA TENSAO </t>
  </si>
  <si>
    <t xml:space="preserve"> 12.845.236/0006-12</t>
  </si>
  <si>
    <t>48.539.548/0001-30</t>
  </si>
  <si>
    <t xml:space="preserve"> 081 3497-2800</t>
  </si>
  <si>
    <t>(17) 2139-5025</t>
  </si>
  <si>
    <t>(SITE)</t>
  </si>
  <si>
    <t>COT-027</t>
  </si>
  <si>
    <t xml:space="preserve">PARAFUSO M16 EM ACO GALVANIZADO, COMPRIMENTO = 250 MM, DIAMETRO =16 MM, ROSCA MAQUINA, CABECA QUADRADA </t>
  </si>
  <si>
    <t>COT-028</t>
  </si>
  <si>
    <t xml:space="preserve">FIVELA PARA FITA INOX DE 19  MM </t>
  </si>
  <si>
    <t>COT-029</t>
  </si>
  <si>
    <t xml:space="preserve">CAIXA DE DIMENSÕES 40X30X20 CM, EM AÇO CARBONO SAE 1008/1010, ESPESSURA 0,75MM, PINTURA ELETROSTATICA EM PÓ, NA COR CINZA, COM PLACA DE MONTAGEM ESPESSURA DE 120MM, IP 66, PORTA COM FECHADURA YALE  </t>
  </si>
  <si>
    <t>COT-030</t>
  </si>
  <si>
    <t xml:space="preserve">CONTATOR 3 RT 1025 </t>
  </si>
  <si>
    <t>CLAMPER</t>
  </si>
  <si>
    <t xml:space="preserve">FERREIRA COSTA </t>
  </si>
  <si>
    <t>JMC Materiais Elétricos</t>
  </si>
  <si>
    <t>COT-031</t>
  </si>
  <si>
    <t xml:space="preserve">DPS FRONT 275V 12,5/60KA </t>
  </si>
  <si>
    <t xml:space="preserve"> 66.429.895/0004-35</t>
  </si>
  <si>
    <t>10.230.480/0019-60</t>
  </si>
  <si>
    <t>43.3503099/0001-64</t>
  </si>
  <si>
    <t>(31) 98433-4106</t>
  </si>
  <si>
    <t>0800 8383 083</t>
  </si>
  <si>
    <t>11 3358-8000</t>
  </si>
  <si>
    <t>DJ LED ELETRICA</t>
  </si>
  <si>
    <t>COT-032</t>
  </si>
  <si>
    <t xml:space="preserve">CONECTOR PERFURANTE 16,00 - 95,0/4,0 - 35,0 MM² </t>
  </si>
  <si>
    <t>26.260.681/0001-10</t>
  </si>
  <si>
    <t>(11) 3564-0811</t>
  </si>
  <si>
    <t>FERREIRA COSTA</t>
  </si>
  <si>
    <t>COT-033</t>
  </si>
  <si>
    <t xml:space="preserve">PARAFUSO SEXTAVADO COM ROSCA TOTAL DE 3/4"X4", COM BUCHA E ARRUELA  </t>
  </si>
  <si>
    <t>CONDUSPAR</t>
  </si>
  <si>
    <t>COT-034</t>
  </si>
  <si>
    <t>CABO MULTIPLEXADO EM ALUMINIO PARA REDE DE DISTRIBUIÇÃO DE 1X16+1X16MM2</t>
  </si>
  <si>
    <t>53.253.978/0001-21</t>
  </si>
  <si>
    <t>41 21096000</t>
  </si>
  <si>
    <t>MAPAS E ROTAS DE FORNECEDORES</t>
  </si>
  <si>
    <t xml:space="preserve">DISTRIBUIDORAS DE MATERIAIS BETUMINOSOS </t>
  </si>
  <si>
    <t>EMAM - CE</t>
  </si>
  <si>
    <t>838 Km</t>
  </si>
  <si>
    <t>BETUNEL - CE</t>
  </si>
  <si>
    <t>826 Km</t>
  </si>
  <si>
    <t>ESTRATURA ASFALTOS - CE</t>
  </si>
  <si>
    <t>832,00 Km</t>
  </si>
  <si>
    <t>BETUNEL - BA</t>
  </si>
  <si>
    <t>789,00 Km</t>
  </si>
  <si>
    <t>BRASQUIMICA - BA</t>
  </si>
  <si>
    <t>789 km</t>
  </si>
  <si>
    <t>EMAM - BA</t>
  </si>
  <si>
    <t>785 km</t>
  </si>
  <si>
    <t>ESTRATURA - MG</t>
  </si>
  <si>
    <t>2.028 km</t>
  </si>
  <si>
    <t>GRECA - MG</t>
  </si>
  <si>
    <t>2.022,00 km</t>
  </si>
  <si>
    <t>TRAÇADO DISTRIBUIDORA - MG</t>
  </si>
  <si>
    <t xml:space="preserve">2.020 km </t>
  </si>
  <si>
    <t>65,30 km</t>
  </si>
  <si>
    <t>112 km</t>
  </si>
  <si>
    <t>RCC</t>
  </si>
  <si>
    <t>87,20 km (PAV) + 1,4 (LN) = 88,60Km total</t>
  </si>
  <si>
    <t>RCC LEITO NATURAL</t>
  </si>
  <si>
    <t>1,4 km</t>
  </si>
  <si>
    <t>RECIFE PARA O CANTEIRO</t>
  </si>
  <si>
    <t>68,9 km - Para canteiro</t>
  </si>
  <si>
    <t>RECIFE PARA OBRA - 68,9 + 16,0 = 84,90Km</t>
  </si>
  <si>
    <t>PEDREIRAS</t>
  </si>
  <si>
    <t>PEDREIRA MINÉRIOS DO BOM JARDIM PARA A OBRA</t>
  </si>
  <si>
    <t>96,2 km</t>
  </si>
  <si>
    <t>MINECAL PARA OBRA</t>
  </si>
  <si>
    <t>74,30 Km</t>
  </si>
  <si>
    <t>PEDREIRA ITAMATAMIRIM PARA A OBRA</t>
  </si>
  <si>
    <t>41,4 km</t>
  </si>
  <si>
    <t>PEDREIRA VITÓRIA PARA A OBRA</t>
  </si>
  <si>
    <t xml:space="preserve">38,30 km (PAV) + 1,70 (LN) </t>
  </si>
  <si>
    <t>CARUARU PARA OBRA</t>
  </si>
  <si>
    <t>AREAL</t>
  </si>
  <si>
    <t>AREASIL PARA OBRA</t>
  </si>
  <si>
    <t>116,9 Km</t>
  </si>
  <si>
    <t>AREASIL PARA OBRA LEITO NATURAL</t>
  </si>
  <si>
    <t>1,1 Km</t>
  </si>
  <si>
    <t>AREASIL M A DA SILVA (MARCOS) - PARA OBRA</t>
  </si>
  <si>
    <t>104 Km (PAV) - 4,62Km (LN)</t>
  </si>
  <si>
    <t>AREAL MULATA - PARA OBRA</t>
  </si>
  <si>
    <t>107,3Km (PAV) + 2,7Km (LN) = 110 Km</t>
  </si>
  <si>
    <t>AREAL MULATA - LEITO NATURAL</t>
  </si>
  <si>
    <t>2,7 Km</t>
  </si>
  <si>
    <t>ARGILA EXPANDIDA</t>
  </si>
  <si>
    <t>2.578 Km</t>
  </si>
  <si>
    <t>MICROESFERAS</t>
  </si>
  <si>
    <t>2.591 Km</t>
  </si>
  <si>
    <t>2.594 Km</t>
  </si>
  <si>
    <t>CONCRETOS</t>
  </si>
  <si>
    <t>CONCREART</t>
  </si>
  <si>
    <t>34,6 Km</t>
  </si>
  <si>
    <t>24,3 Km</t>
  </si>
  <si>
    <t>29,6 Km</t>
  </si>
  <si>
    <t>DEFENSAS</t>
  </si>
  <si>
    <t>2.623 Km</t>
  </si>
  <si>
    <t>DELINEADOR</t>
  </si>
  <si>
    <t>2.597 Km</t>
  </si>
  <si>
    <t>FORNECEDORES DIVERSOS</t>
  </si>
  <si>
    <t>3.145 Km</t>
  </si>
  <si>
    <t>737 Km</t>
  </si>
  <si>
    <t>DEPARTAMENTO DE ESTRADAS DE RODAGENS - PE</t>
  </si>
  <si>
    <t>CUSTO DE AQUISIÇÃO E TRANSPORTE DE MATERIAL BETUMINOSO</t>
  </si>
  <si>
    <t>Portaria DNIT nº 1977 publicada no D.O.U. em 25 de outubro de 2017</t>
  </si>
  <si>
    <t>ICMS ajustado conforme Lei nº 18.305/2023</t>
  </si>
  <si>
    <t>Ref. de Preços: ANP - JULHO/2025</t>
  </si>
  <si>
    <t>(BETUNEL) MARACANAÚ - CE</t>
  </si>
  <si>
    <r>
      <t xml:space="preserve">EAI (R$/t ) </t>
    </r>
    <r>
      <rPr>
        <sz val="10"/>
        <color rgb="FFFFFFFF"/>
        <rFont val="Calibri"/>
        <family val="2"/>
      </rPr>
      <t xml:space="preserve"> </t>
    </r>
    <r>
      <rPr>
        <i/>
        <sz val="10"/>
        <color rgb="FFFFFFFF"/>
        <rFont val="Calibri"/>
        <family val="2"/>
      </rPr>
      <t>UF</t>
    </r>
  </si>
  <si>
    <t>RM - 1C (R$/t)
UF</t>
  </si>
  <si>
    <t>DMT PAVIMENTADO                   (km)</t>
  </si>
  <si>
    <t>DMT LEITO NATURAL                   (KM)</t>
  </si>
  <si>
    <t>Y (R$/t)</t>
  </si>
  <si>
    <t>ICMS: 20,50%</t>
  </si>
  <si>
    <t>PIS: 0,65%</t>
  </si>
  <si>
    <t>COFINS: 3,00%</t>
  </si>
  <si>
    <t>Preço com Encargos</t>
  </si>
  <si>
    <t>Custo Total Binômio</t>
  </si>
  <si>
    <t>(EMAM) CANDEIAS - BA</t>
  </si>
  <si>
    <r>
      <t xml:space="preserve">EAI (R$/t ) </t>
    </r>
    <r>
      <rPr>
        <sz val="10"/>
        <color rgb="FFFFFFFF"/>
        <rFont val="Calibri"/>
        <family val="2"/>
      </rPr>
      <t xml:space="preserve"> </t>
    </r>
    <r>
      <rPr>
        <i/>
        <sz val="10"/>
        <color rgb="FFFFFFFF"/>
        <rFont val="Calibri"/>
        <family val="2"/>
      </rPr>
      <t>Regional</t>
    </r>
  </si>
  <si>
    <t>RM - 1C (R$/t)
REGIONAL</t>
  </si>
  <si>
    <t>(TRAÇADO) BETIM/MG</t>
  </si>
  <si>
    <t>CONFORME OFÍCIO-CIRCULAR Nº 3784/2025/ACE - DPP/DPP/DNIT SEDE DE 13 DE JUNHO DE 2025</t>
  </si>
  <si>
    <t>FÓRMULA DE TRANSPORTE DE MATERIAL BETUMINOSO</t>
  </si>
  <si>
    <t>Atualização das Fórmulas de Transportes Material Betuminoso</t>
  </si>
  <si>
    <t>Índice</t>
  </si>
  <si>
    <t>Io (julho/2014)</t>
  </si>
  <si>
    <t>Ii (JULHO/2025)</t>
  </si>
  <si>
    <t>R (Índice Atualiz.)</t>
  </si>
  <si>
    <t>Reaj. de jul/14 a jul/25</t>
  </si>
  <si>
    <t>Pavimentação</t>
  </si>
  <si>
    <t>1ª Parcela Fixa</t>
  </si>
  <si>
    <t>Índices de Atualização de Reajustamento</t>
  </si>
  <si>
    <t>2ª Parcela Pav</t>
  </si>
  <si>
    <t xml:space="preserve">R =   (Ii - Io)/Io </t>
  </si>
  <si>
    <t>3ª Parcela LN</t>
  </si>
  <si>
    <t>DE JULHO/2014 a JANEIRO/2025: ÍNDICE DE PAVIMENTAÇÃO</t>
  </si>
  <si>
    <t>Io = Índice de preço do mês de origem do orçamento (Jul/2014)</t>
  </si>
  <si>
    <t xml:space="preserve">Fórmula = </t>
  </si>
  <si>
    <t xml:space="preserve">YF = </t>
  </si>
  <si>
    <t>Ii = Índice de preço  referente ao mês da licitação (Jul/2025)</t>
  </si>
  <si>
    <t>REFINARIAS E DISTRIBUIDORAS ADOTADAS - DISTÂNCIAS</t>
  </si>
  <si>
    <t xml:space="preserve">MARACANAU - CE </t>
  </si>
  <si>
    <t>CANDEIAS -BA</t>
  </si>
  <si>
    <t>BETIM-MG</t>
  </si>
  <si>
    <t>EMAM PACATATUBA</t>
  </si>
  <si>
    <t>BRASQUIMICA</t>
  </si>
  <si>
    <t>ESTRATURA</t>
  </si>
  <si>
    <t>BETUNEL</t>
  </si>
  <si>
    <t>GRECA ASFALTOS</t>
  </si>
  <si>
    <t>STRATURA</t>
  </si>
  <si>
    <t>EMAM</t>
  </si>
  <si>
    <t>TRAÇADO DISTRIBUIDORA</t>
  </si>
  <si>
    <t>RELAÇÃO DE EQUIPAMENTOS - PRODUÇÃO</t>
  </si>
  <si>
    <t>QUANTIDADE
TOTAL</t>
  </si>
  <si>
    <t>PESO(kg)</t>
  </si>
  <si>
    <t>TRANPORTADOR</t>
  </si>
  <si>
    <t>FU</t>
  </si>
  <si>
    <t>K</t>
  </si>
  <si>
    <t>QUANT</t>
  </si>
  <si>
    <t>PORTE DO EQUIPAMENTO</t>
  </si>
  <si>
    <t>E9671</t>
  </si>
  <si>
    <t>E9527</t>
  </si>
  <si>
    <t>E9654</t>
  </si>
  <si>
    <t>E9667</t>
  </si>
  <si>
    <t>E9672</t>
  </si>
  <si>
    <t>E9645</t>
  </si>
  <si>
    <t>E9686</t>
  </si>
  <si>
    <t>E9515</t>
  </si>
  <si>
    <t>E9558</t>
  </si>
  <si>
    <t>E9571</t>
  </si>
  <si>
    <t>E9117</t>
  </si>
  <si>
    <t>E9541</t>
  </si>
  <si>
    <t>E9041</t>
  </si>
  <si>
    <t>E9535</t>
  </si>
  <si>
    <t>E9685</t>
  </si>
  <si>
    <t>E9082</t>
  </si>
  <si>
    <t>E9524</t>
  </si>
  <si>
    <t>E9066</t>
  </si>
  <si>
    <t>E9577</t>
  </si>
  <si>
    <t>E9519</t>
  </si>
  <si>
    <t>E9690</t>
  </si>
  <si>
    <t>E9584</t>
  </si>
  <si>
    <t>E9774</t>
  </si>
  <si>
    <t>E9762</t>
  </si>
  <si>
    <t>E9779</t>
  </si>
  <si>
    <t>E9511</t>
  </si>
  <si>
    <t>E9073</t>
  </si>
  <si>
    <t>E9599</t>
  </si>
  <si>
    <t>E9540</t>
  </si>
  <si>
    <t>E9513</t>
  </si>
  <si>
    <t>E9069</t>
  </si>
  <si>
    <t>E9605</t>
  </si>
  <si>
    <t>E9514</t>
  </si>
  <si>
    <t>E9647</t>
  </si>
  <si>
    <t>E9530</t>
  </si>
  <si>
    <t>E9526</t>
  </si>
  <si>
    <t>E9586</t>
  </si>
  <si>
    <t>E9687</t>
  </si>
  <si>
    <t>E9771</t>
  </si>
  <si>
    <t>E9653</t>
  </si>
  <si>
    <t>E9753</t>
  </si>
  <si>
    <t>E9064</t>
  </si>
  <si>
    <t>E9509</t>
  </si>
  <si>
    <t>E9071</t>
  </si>
  <si>
    <t>E9591</t>
  </si>
  <si>
    <t>E9646</t>
  </si>
  <si>
    <t>E9518</t>
  </si>
  <si>
    <t>E9010</t>
  </si>
  <si>
    <t>E9622</t>
  </si>
  <si>
    <t>E9076</t>
  </si>
  <si>
    <t>E9505</t>
  </si>
  <si>
    <t>E9764</t>
  </si>
  <si>
    <t>E9623</t>
  </si>
  <si>
    <t>E9521</t>
  </si>
  <si>
    <t>E9507</t>
  </si>
  <si>
    <t>E9556</t>
  </si>
  <si>
    <t>E9675</t>
  </si>
  <si>
    <t>E9683</t>
  </si>
  <si>
    <t>E9568</t>
  </si>
  <si>
    <t>E9107</t>
  </si>
  <si>
    <t>E9547</t>
  </si>
  <si>
    <t>E9662</t>
  </si>
  <si>
    <t>E9643</t>
  </si>
  <si>
    <t>E9717</t>
  </si>
  <si>
    <t>E9579</t>
  </si>
  <si>
    <t>E9506</t>
  </si>
  <si>
    <t>CUSTO DE MOBILIZAÇÃO DE EQUIPAMENTOS E PESSOAL</t>
  </si>
  <si>
    <t>RESUMO</t>
  </si>
  <si>
    <t>Data Base:</t>
  </si>
  <si>
    <t>CUSTO TOTAL DE MOBILIZAÇÃO DE EQUIPAMENTOS DE GRANDE PORTE</t>
  </si>
  <si>
    <t>CUSTO TOTAL DE MOBILIZAÇÃO DE EQUIPAMENTOS DE PEQUENO PORTE</t>
  </si>
  <si>
    <t>(sem desoneração da mão de obra)</t>
  </si>
  <si>
    <t>CUSTO TOTAL DE MOBILIZAÇÃO DE VEÍCULOS DE TRANSPORTE</t>
  </si>
  <si>
    <t>CUSTO TOTAL DE MOBILIZAÇÃO DE PESSOAL</t>
  </si>
  <si>
    <t>CUSTO DA MOBILIZAÇÃO DE EQUIPAMENTOS E PESSOAL</t>
  </si>
  <si>
    <t>CUSTO DA DESMOBILIZAÇÃO DE EQUIPAMENTOS E PESSOAL</t>
  </si>
  <si>
    <t>CUSTO TOTAL DE MOBILIZAÇÃO E DESMOBILIZAÇÃO DE EQUIPAMENTOS E PESSOAL</t>
  </si>
  <si>
    <t>EQUIPAMENTOS DE GRANDE PORTE</t>
  </si>
  <si>
    <t>DISCRIÇÃO</t>
  </si>
  <si>
    <t>ORIGEM</t>
  </si>
  <si>
    <t xml:space="preserve">DESTINO </t>
  </si>
  <si>
    <t>DISTANCIA DE MOBILIZAÇÃO (km)</t>
  </si>
  <si>
    <t>DISTANCIA DE MOBILIZAÇÃO (km)/LN</t>
  </si>
  <si>
    <t>VELOCIDADE MÉDIA
(km/h)</t>
  </si>
  <si>
    <t>VELOCIDADE MÉDIA
(km/h)/LN</t>
  </si>
  <si>
    <t>TEMPO DE VIAGEM
(h)</t>
  </si>
  <si>
    <t>TEMPO DE VIAGEM
(h)/LN</t>
  </si>
  <si>
    <t>QUANTIDADE
(número)</t>
  </si>
  <si>
    <t>FATOR DE UTILIZAÇÃO
(FU)</t>
  </si>
  <si>
    <t>IDA/
VOLTA
(K)</t>
  </si>
  <si>
    <t>CUSTO HORÁRIO - CH (R$)</t>
  </si>
  <si>
    <t>CUSTO DO
TRANSPORTE - Cmob (R$)</t>
  </si>
  <si>
    <t>CUSTO TOTAL DE MOBILIZAÇÃO
(R$)</t>
  </si>
  <si>
    <t>1.3</t>
  </si>
  <si>
    <t>Recife</t>
  </si>
  <si>
    <t>Canteiro</t>
  </si>
  <si>
    <t>1.8</t>
  </si>
  <si>
    <t>1.9</t>
  </si>
  <si>
    <t>1.11</t>
  </si>
  <si>
    <t>1.12</t>
  </si>
  <si>
    <t>1.15</t>
  </si>
  <si>
    <t>1.17</t>
  </si>
  <si>
    <t>1.19</t>
  </si>
  <si>
    <t>1.22</t>
  </si>
  <si>
    <t>1.23</t>
  </si>
  <si>
    <t>1.24</t>
  </si>
  <si>
    <t>1.26</t>
  </si>
  <si>
    <t>1.20</t>
  </si>
  <si>
    <t>1.21</t>
  </si>
  <si>
    <t>1.25</t>
  </si>
  <si>
    <t>CUSTO TOTAL DE MOBILIZAÇÃO DE EQUIPAMENTOS PESADOS</t>
  </si>
  <si>
    <t>VEÍCULOS AUTOPROPELIDOS</t>
  </si>
  <si>
    <t>1.16</t>
  </si>
  <si>
    <t>1.13</t>
  </si>
  <si>
    <t>1.4</t>
  </si>
  <si>
    <t>1.5</t>
  </si>
  <si>
    <t>1.6</t>
  </si>
  <si>
    <t>1.7</t>
  </si>
  <si>
    <t>1.10</t>
  </si>
  <si>
    <t>EQUIPAMENTOS DE PEQUENO PORTE (EMBARCADOS EM CAMINHÕES)</t>
  </si>
  <si>
    <t>PESO
UNITÁRIO</t>
  </si>
  <si>
    <t>PESO</t>
  </si>
  <si>
    <t>1.14</t>
  </si>
  <si>
    <t>1.18</t>
  </si>
  <si>
    <t>PESO TOTAL</t>
  </si>
  <si>
    <t>CUSTO TOTAL DE MOBILIZAÇÃO (R$)</t>
  </si>
  <si>
    <t>CARGA, MANOBRA E DESCARGA DE MATERIAIS DIVERSOS EM CAMINHÃO CARROCERIA DE 15 T - CARGA E DESCARGA COM CAMINHÃO GUINDAUTO DE 20 T.M</t>
  </si>
  <si>
    <t>Engenheiro supervisor, chefe e engenheiro auxiliar</t>
  </si>
  <si>
    <t>Encarregados/Laboratoristas/Topógrafos</t>
  </si>
  <si>
    <t>Operador de equipamento pesado/especial</t>
  </si>
  <si>
    <t>Profissionais com deslocamento rodoviário (Administração Local e 50% da mão de obra ordinária)</t>
  </si>
  <si>
    <t>Valor de Aquisição
 (R$)</t>
  </si>
  <si>
    <t>Depreciação
 (R$/h)</t>
  </si>
  <si>
    <t>Oportunidade de Capital
 (R$/h)</t>
  </si>
  <si>
    <t>Seguros e Impostos
 (R$/h)</t>
  </si>
  <si>
    <t>Manutenção
 (R$/h)</t>
  </si>
  <si>
    <t>Operação
 (R$/h)</t>
  </si>
  <si>
    <t>Mão de Obra de Operação
 (R$/h)</t>
  </si>
  <si>
    <t>Custo Produtivo
 (R$/h)</t>
  </si>
  <si>
    <t>Custo Improdutivo
 (R$/h)</t>
  </si>
  <si>
    <t>E9001</t>
  </si>
  <si>
    <t>Conjunto vibratório para tubos de concreto com encaixe PB e 3 jogos de fôrmas - D = 0,60 m - 2,20 kW</t>
  </si>
  <si>
    <t>E9002</t>
  </si>
  <si>
    <t>Conjunto vibratório para tubos de concreto com encaixe PB e 3 jogos de fôrmas - D = 0,80 m - 2,20 kW</t>
  </si>
  <si>
    <t>E9003</t>
  </si>
  <si>
    <t>Conjunto vibratório para tubos de concreto com encaixe PB e 3 jogos de fôrmas - D = 1,00 m - 2,20 kW</t>
  </si>
  <si>
    <t>E9004</t>
  </si>
  <si>
    <t>Conjunto vibratório para tubos de concreto com encaixe PB e 3 jogos de fôrmas - D = 1,20 m - 2,20 kW</t>
  </si>
  <si>
    <t>E9005</t>
  </si>
  <si>
    <t>Conjunto vibratório para tubos de concreto com encaixe PB e 3 jogos de fôrmas - D = 1,50 m - 2,20 kW</t>
  </si>
  <si>
    <t>E9006</t>
  </si>
  <si>
    <t>Equipamento para sondagem manual</t>
  </si>
  <si>
    <t>E9007</t>
  </si>
  <si>
    <t>Bomba de pistão triplex com capacidade de 7,80 m³/h (130 l/min) - 8,20 kW</t>
  </si>
  <si>
    <t>E9008</t>
  </si>
  <si>
    <t>Transportador manual de tubos de concreto com capacidade de 1 t</t>
  </si>
  <si>
    <t>E9009</t>
  </si>
  <si>
    <t>Embarcação rebocadora - 268 kW</t>
  </si>
  <si>
    <t>Balança plataforma digital à bateria, com mesa de 75 x 75 cm e capacidade de 500 kg</t>
  </si>
  <si>
    <t>E9011</t>
  </si>
  <si>
    <t>Carro manual modelo plataforma de 200 x 80 cm com capacidade de 800 kg</t>
  </si>
  <si>
    <t>E9014</t>
  </si>
  <si>
    <t>Deflectômetro de impacto (FWD) instalado em picape com reboque e faixa de carga de 7 a 120 kN - 147 kW</t>
  </si>
  <si>
    <t>E9015</t>
  </si>
  <si>
    <t>Elevador de obra com capacidade de 1.000 kg - 9 kW</t>
  </si>
  <si>
    <t>E9016</t>
  </si>
  <si>
    <t>Usina misturadora móvel de reciclagem a frio com sistema de espuma de asfalto - 129,40 kW</t>
  </si>
  <si>
    <t>E9017</t>
  </si>
  <si>
    <t>Escavadeira hidráulica sobre esteira com capacidade de 0,4 m³ - 64 kW</t>
  </si>
  <si>
    <t>E9020</t>
  </si>
  <si>
    <t>Recicladora a frio - 455 kW</t>
  </si>
  <si>
    <t>E9021</t>
  </si>
  <si>
    <t>Grupo gerador - 456 kVA</t>
  </si>
  <si>
    <t>E9022</t>
  </si>
  <si>
    <t>Pórtico metálico rolante com capacidade de 25 t - 30 kW</t>
  </si>
  <si>
    <t>E9023</t>
  </si>
  <si>
    <t>Guindaste móvel sobre esteiras com dragline com capacidade de 1,9 a 2,3 m³ - 270 kW</t>
  </si>
  <si>
    <t>E9024</t>
  </si>
  <si>
    <t>Misturador de nata cimento - 1,50 kW</t>
  </si>
  <si>
    <t>E9025</t>
  </si>
  <si>
    <t>Conjunto bomba e macaco hidráulico para protensão com capacidade de 7.000 kN - 15 kW</t>
  </si>
  <si>
    <t>E9026</t>
  </si>
  <si>
    <t>Bomba para injeção de nata de cimento com capacidade de 2 MPa - 2,20 kW</t>
  </si>
  <si>
    <t>E9028</t>
  </si>
  <si>
    <t>Bomba de alta pressão para hidrojateamento com capacidade de 18 MPa - 5,20 kW</t>
  </si>
  <si>
    <t>E9029</t>
  </si>
  <si>
    <t>Conjunto bomba e macaco hidráulico para protensão com capacidade de 8.000 kN - 20 kW</t>
  </si>
  <si>
    <t>E9030</t>
  </si>
  <si>
    <t>Bomba de protensão com leitura digital para tensionamento de estais - 3 kW</t>
  </si>
  <si>
    <t>E9031</t>
  </si>
  <si>
    <t>Elevador de cremalheira com cabine simples, com capacidade de 1.500 kg e altura de até 100 m - 15 kW</t>
  </si>
  <si>
    <t>E9032</t>
  </si>
  <si>
    <t>Equipamento para regulagem final de estais com até 37 cordoalhas - D = 15,7 mm - 20 kW</t>
  </si>
  <si>
    <t>E9033</t>
  </si>
  <si>
    <t>Equipamento para regulagem final de estais de 38 a 55 cordoalhas - D = 15,7 mm - 30 kW</t>
  </si>
  <si>
    <t>E9034</t>
  </si>
  <si>
    <t>Equipamento para regulagem final de estais de 56 a 73 cordoalhas - D = 15,7 mm - 40 kW</t>
  </si>
  <si>
    <t>E9035</t>
  </si>
  <si>
    <t>Equipamento para regulagem final de estais de 74 a 91 cordoalhas - D = 15,7 mm - 50 kW</t>
  </si>
  <si>
    <t>E9036</t>
  </si>
  <si>
    <t>Grua fixa para alturas de 60 a 102 m, com alcance de 60 m com capacidade de 1.500 kg na ponta da lança - 37 kW</t>
  </si>
  <si>
    <t>E9038</t>
  </si>
  <si>
    <t>Macaco hidráulico monocordoalha para tensionamento de estais - 3 kW</t>
  </si>
  <si>
    <t>E9039</t>
  </si>
  <si>
    <t>Máquina de solda por termofusão para tubos PEAD com gerador de 4 kW</t>
  </si>
  <si>
    <t>E9040</t>
  </si>
  <si>
    <t>Serra mármore - 1,45 kW</t>
  </si>
  <si>
    <t>E9042</t>
  </si>
  <si>
    <t>Trator sobre esteiras com lâmina - 97 kW</t>
  </si>
  <si>
    <t>E9043</t>
  </si>
  <si>
    <t>Embarcação de alumínio com comprimento de 6 m e motor de popa - 18,60 kW</t>
  </si>
  <si>
    <t>E9044</t>
  </si>
  <si>
    <t>Central de concreto com capacidade de 150 m³/h - dosadora e misturadora</t>
  </si>
  <si>
    <t>E9045</t>
  </si>
  <si>
    <t>Conjunto bomba e macaco hidráulico para elevação com capacidade de 496 kN</t>
  </si>
  <si>
    <t>E9046</t>
  </si>
  <si>
    <t>Conjunto bomba e macaco hidráulico para elevação com capacidade de 929 kN</t>
  </si>
  <si>
    <t>E9047</t>
  </si>
  <si>
    <t>Conjunto bomba e macaco hidráulico para elevação com capacidade de 1.390 kN</t>
  </si>
  <si>
    <t>E9048</t>
  </si>
  <si>
    <t>Conjunto bomba e macaco hidráulico para elevação com capacidade de 1.859 kN</t>
  </si>
  <si>
    <t>E9049</t>
  </si>
  <si>
    <t>Bomba de alta pressão para hidrojateamento com capacidade de 250 MPa - 72 kW</t>
  </si>
  <si>
    <t>E9050</t>
  </si>
  <si>
    <t>Guindaste móvel sobre pneus com 2 eixos com capacidade de 18 t - 97 kW</t>
  </si>
  <si>
    <t>E9051</t>
  </si>
  <si>
    <t>Máquina levantadora e posicionadora de via - 7,40 kW</t>
  </si>
  <si>
    <t>E9052</t>
  </si>
  <si>
    <t>Empilhadeira a diesel com capacidade de 10 t - 82 kW</t>
  </si>
  <si>
    <t>E9053</t>
  </si>
  <si>
    <t>Perfuratriz hidráulica montada em flutuante - 32 kW</t>
  </si>
  <si>
    <t>E9054</t>
  </si>
  <si>
    <t>Equipamento sobre forma-trilho para execução e acabamento de pavimento de concreto - 13,40 kW</t>
  </si>
  <si>
    <t>E9055</t>
  </si>
  <si>
    <t>Guincho pneumático com capacidade de 2,5 t</t>
  </si>
  <si>
    <t>E9056</t>
  </si>
  <si>
    <t>Plataforma autoelevatória de 12 x 24 m com capacidade de 150 t</t>
  </si>
  <si>
    <t>E9057</t>
  </si>
  <si>
    <t>Batelão sem propulsão com capacidade de 66 m³</t>
  </si>
  <si>
    <t>E9058</t>
  </si>
  <si>
    <t>Plataforma flutuante de 12 x 24 x 1,8 m com capacidade de 150 t</t>
  </si>
  <si>
    <t>E9059</t>
  </si>
  <si>
    <t>Plataforma autoelevatória de 12 x 24 m montada na obra com capacidade de 150 t</t>
  </si>
  <si>
    <t>E9060</t>
  </si>
  <si>
    <t>Perfuratriz pneumática rotopercussiva montada em flutuante com pressão de 0,70 MPa e capacidade de 2.500 gpm</t>
  </si>
  <si>
    <t>E9061</t>
  </si>
  <si>
    <t>Lixadeira elétrica manual angular - 2 kW</t>
  </si>
  <si>
    <t>E9062</t>
  </si>
  <si>
    <t>Soprador de ar quente manual - 1,60 kW</t>
  </si>
  <si>
    <t>E9063</t>
  </si>
  <si>
    <t>Equipamento de estabilização dinâmica da via - 300 kW</t>
  </si>
  <si>
    <t>Transportador manual gerica com capacidade de 180 l</t>
  </si>
  <si>
    <t>E9065</t>
  </si>
  <si>
    <t>Carro controle ferroviário - 186 kW</t>
  </si>
  <si>
    <t>Grupo gerador - 14 kVA</t>
  </si>
  <si>
    <t>E9067</t>
  </si>
  <si>
    <t>Veículo ferroviário para capina química com capacidade de 12.000 l - 115 kW</t>
  </si>
  <si>
    <t>E9068</t>
  </si>
  <si>
    <t>Perfuratriz hidráulica rotopercussiva para CCPH - 123 kW</t>
  </si>
  <si>
    <t>Vibrador de imersão para concreto - 4,10 kW</t>
  </si>
  <si>
    <t>E9070</t>
  </si>
  <si>
    <t>Ponte rolante com capacidade de 5 t e vão de até 15 m - 10 kW</t>
  </si>
  <si>
    <t>Transportador manual carrinho de mão com capacidade de 80 l</t>
  </si>
  <si>
    <t>E9072</t>
  </si>
  <si>
    <t>Martelo hidráulico vibratório com unidade hidráulica - 486 kW</t>
  </si>
  <si>
    <t>Bomba de concreto rebocável com capacidade de 30 m³/h - 74 kW</t>
  </si>
  <si>
    <t>E9074</t>
  </si>
  <si>
    <t>Tanque de estocagem de asfalto com agitadores de 60.000 l</t>
  </si>
  <si>
    <t>E9075</t>
  </si>
  <si>
    <t>Trado cavadeira de 12"</t>
  </si>
  <si>
    <t>Equipamento para pintura eletrostática com cabine dupla de 7,00 kW e estufa de 80.000 kCal</t>
  </si>
  <si>
    <t>E9077</t>
  </si>
  <si>
    <t>Perfuratriz de circulação reversa tipo Wirth ou similar com unidade hidráulica (Power Pack) - 273 kW</t>
  </si>
  <si>
    <t>E9078</t>
  </si>
  <si>
    <t>Treliça lançadeira com capacidade de carga de 100 a 120 t e vão máximo de 45 m - 110 kW</t>
  </si>
  <si>
    <t>E9079</t>
  </si>
  <si>
    <t>Bomba submersível com capacidade de 360 m³/h - 23 kW</t>
  </si>
  <si>
    <t>E9080</t>
  </si>
  <si>
    <t>Carrelone com capacidade máxima de 70 t</t>
  </si>
  <si>
    <t>E9081</t>
  </si>
  <si>
    <t>Fischietti simples com capacidade de 70 t</t>
  </si>
  <si>
    <t>E9083</t>
  </si>
  <si>
    <t>Vagão fechado FLT com capacidade de 99 t</t>
  </si>
  <si>
    <t>E9084</t>
  </si>
  <si>
    <t>Vagão tanque convencional TCT com capacidade de 97 t e 103.000 l</t>
  </si>
  <si>
    <t>E9085</t>
  </si>
  <si>
    <t>Vagão gôndola GDE com capacidade de 93,5 t / 29 m³</t>
  </si>
  <si>
    <t>E9086</t>
  </si>
  <si>
    <t>Bomba de concreto rebocável com capacidade de 41 m³/h - 74 kW</t>
  </si>
  <si>
    <t>E9089</t>
  </si>
  <si>
    <t>Roçadeira costal - 1,40 kW</t>
  </si>
  <si>
    <t>Veículo leve - 53 kW (sem motorista)</t>
  </si>
  <si>
    <t>E9094</t>
  </si>
  <si>
    <t>Guindaste móvel sobre pneus com 6 eixos com capacidade máxima de 350 t - 450 kW</t>
  </si>
  <si>
    <t>E9095</t>
  </si>
  <si>
    <t>Guindaste móvel sobre pneus com 8 eixos com capacidade máxima de 500 t - 500 kW</t>
  </si>
  <si>
    <t>E9096</t>
  </si>
  <si>
    <t>Minicarregadeira de pneus - 45,50 kW</t>
  </si>
  <si>
    <t>E9101</t>
  </si>
  <si>
    <t>Removedora de faixas de sinalização viária - 9,69 kW</t>
  </si>
  <si>
    <t>E9102</t>
  </si>
  <si>
    <t>Extrusora para sarjeta de concreto - 10,44 kW</t>
  </si>
  <si>
    <t>E9103</t>
  </si>
  <si>
    <t>Extrusora para meio-fio de concreto - 10,44 kW</t>
  </si>
  <si>
    <t>E9105</t>
  </si>
  <si>
    <t>Embarcação empurradora multipropósito - 2 x 186 kW</t>
  </si>
  <si>
    <t>E9106</t>
  </si>
  <si>
    <t>Balsa de convés com capacidade de 200 t</t>
  </si>
  <si>
    <t>Compactador manual com soquete vibratório - 2,24 kW</t>
  </si>
  <si>
    <t>E9108</t>
  </si>
  <si>
    <t>Soldadora de trilho por caldeamento na via - 400 kW</t>
  </si>
  <si>
    <t>E9110</t>
  </si>
  <si>
    <t>Escavadeira hidráulica sobre esteiras para rocha com caçamba com capacidade de 1,56 m³ - 118 kW</t>
  </si>
  <si>
    <t>E9111</t>
  </si>
  <si>
    <t>Jateador abrasivo úmido com capacidade de 350 kg de abrasivo</t>
  </si>
  <si>
    <t>E9112</t>
  </si>
  <si>
    <t>Sinalizador direcional móvel com sistema fotovoltaico de energia e montado em chassi sobre pneus</t>
  </si>
  <si>
    <t>E9113</t>
  </si>
  <si>
    <t>Painel de Mensagem Variável - PMV móvel, com sistema fotovoltaico de energia e montado em chassi sobre pneus</t>
  </si>
  <si>
    <t>E9116</t>
  </si>
  <si>
    <t>Semáforo móvel com 3 lentes e bateria - D = 200 mm</t>
  </si>
  <si>
    <t>Carregadeira de pneus para rocha com capacidade de 2,50 m³ - 105 kW</t>
  </si>
  <si>
    <t>E9118</t>
  </si>
  <si>
    <t>Cortadora de pavimento com disco diamantado de 450 a 1.500 mm - 55,40 kW</t>
  </si>
  <si>
    <t>E9119</t>
  </si>
  <si>
    <t>Minicarregadeira sobre pneus com valetadeira - 55,40 kW</t>
  </si>
  <si>
    <t>E9120</t>
  </si>
  <si>
    <t>Equipamento de cravação sobre esteira para geodreno com haste para profundidade de até 20 m - 258 kW</t>
  </si>
  <si>
    <t>E9122</t>
  </si>
  <si>
    <t>Perfuratriz tipo Bottom Feed para coluna de brita - 194 kW</t>
  </si>
  <si>
    <t>Veículo tipo van furgão com capacidade de 1,38 t - 100 kW</t>
  </si>
  <si>
    <t>E9126</t>
  </si>
  <si>
    <t>Draga backhoe com capacidade de 7 m³ - 1.000 kW</t>
  </si>
  <si>
    <t>E9127</t>
  </si>
  <si>
    <t>Escavadeira hidráulica com martelo hidráulico de 520 kg - 75 kW</t>
  </si>
  <si>
    <t>E9134</t>
  </si>
  <si>
    <t>Miniônibus com capacidade para 30 passageiros - 111 kW</t>
  </si>
  <si>
    <t>E9141</t>
  </si>
  <si>
    <t>Rebarbador hidráulico com bomba manual com capacidade de força de 9.000 kgf</t>
  </si>
  <si>
    <t>E9144</t>
  </si>
  <si>
    <t>Pórtico metálico rolante com talha com capacidade de 5 t - 10 kW</t>
  </si>
  <si>
    <t>E9148</t>
  </si>
  <si>
    <t>Macaco de protensão de fios com bomba - 3,72 kW</t>
  </si>
  <si>
    <t>E9149</t>
  </si>
  <si>
    <t>Máquina de aplicação e extração de grampo elástico tipo Pandrol - 6,70 kW</t>
  </si>
  <si>
    <t>E9151</t>
  </si>
  <si>
    <t>Britador de mandíbulas móvel sobre esteiras, sem peneira, com capacidade de 140 m³/h - 170 kW</t>
  </si>
  <si>
    <t>E9152</t>
  </si>
  <si>
    <t>Ferramenta de fixação à pólvora de ação direta</t>
  </si>
  <si>
    <t>E9153</t>
  </si>
  <si>
    <t>Ferramenta de fixação à pólvora e sistema à pistão</t>
  </si>
  <si>
    <t>E9154</t>
  </si>
  <si>
    <t>Equipamento para selagem com material asfáltico rebocável com capacidade de 370 l - 35 kW</t>
  </si>
  <si>
    <t>E9155</t>
  </si>
  <si>
    <t>Caldeira de asfalto rebocável com capacidade de 600 l - 5,20 kW</t>
  </si>
  <si>
    <t>E9156</t>
  </si>
  <si>
    <t>Soprador de ar costal - 2,6 kW</t>
  </si>
  <si>
    <t>E9157</t>
  </si>
  <si>
    <t>Locomotiva diesel-elétrica CC - bitola métrica - 2.237 kW</t>
  </si>
  <si>
    <t>E9158</t>
  </si>
  <si>
    <t>Locomotiva diesel-elétrica CC - bitola larga - 2.237 kW</t>
  </si>
  <si>
    <t>E9159</t>
  </si>
  <si>
    <t>Vagão plataforma PNE com capacidade de 82 t - bitola métrica</t>
  </si>
  <si>
    <t>E9160</t>
  </si>
  <si>
    <t>Vagão plataforma PNT com capacidade de 98 t - bitola larga</t>
  </si>
  <si>
    <t>E9161</t>
  </si>
  <si>
    <t>Vagão fechado com porta para carga e descarga de paletes FLD com capacidade de 64 t - bitola métrica</t>
  </si>
  <si>
    <t>E9162</t>
  </si>
  <si>
    <t>Vagão fechado com porta para carga e descarga de paletes FLT com capacidade de 99 t - bitola larga</t>
  </si>
  <si>
    <t>E9163</t>
  </si>
  <si>
    <t>Vagão hopper aberto com descarga automática HNE com capacidade de 45 m³ - bitola métrica</t>
  </si>
  <si>
    <t>E9164</t>
  </si>
  <si>
    <t>Vagão hopper aberto com descarga automática HNT com capacidade de 63 m³ - bitola larga</t>
  </si>
  <si>
    <t>E9167</t>
  </si>
  <si>
    <t>Equipamento para carga e descarga de TLS de até 250 m - 90 kW</t>
  </si>
  <si>
    <t>E9168</t>
  </si>
  <si>
    <t>Carregadeira de pneus com implemento de garfo - 195 kW</t>
  </si>
  <si>
    <t>E9200</t>
  </si>
  <si>
    <t>Carregadeira de pneus para rocha com capacidade de 2,50 m³ - 105 kW com periculosidade</t>
  </si>
  <si>
    <t>E9203</t>
  </si>
  <si>
    <t>Escavadeira hidráulica com martelo hidráulico de 1.700 kg - 103 kW com periculosidade</t>
  </si>
  <si>
    <t>E9204</t>
  </si>
  <si>
    <t>Perfuratriz sobre esteiras - 145 kW com periculosidade</t>
  </si>
  <si>
    <t>E9205</t>
  </si>
  <si>
    <t>Equipamento de corte a plasma CNC - 12.000 x 5.500 mm - 19,5 kW</t>
  </si>
  <si>
    <t>E9206</t>
  </si>
  <si>
    <t>Equipamento de solda MIG automática com acessórios - 14,6 kVA</t>
  </si>
  <si>
    <t>E9207</t>
  </si>
  <si>
    <t>Máquina de solda elétrica retificadora 425 A - 18,70 kW</t>
  </si>
  <si>
    <t>E9209</t>
  </si>
  <si>
    <t>Martelete perfurador/rompedor a ar comprimido de 25 kg para rocha, com insalubridade, com capacidade de 2.040 gpm</t>
  </si>
  <si>
    <t>E9213</t>
  </si>
  <si>
    <t>Jumbo eletro-hidráulico com 3 braços - 155 kW/237 kW com periculosidade</t>
  </si>
  <si>
    <t>E9231</t>
  </si>
  <si>
    <t>Maçarico lança-chamas a gás liquefeito de petróleo (GLP)</t>
  </si>
  <si>
    <t>Miniônibus com capacidade para 30 passageiros - 111 kW (sem motorista)</t>
  </si>
  <si>
    <t>E9240</t>
  </si>
  <si>
    <t>Ônibus com capacidade para 80 passageiros - 175 kW (sem motorista)</t>
  </si>
  <si>
    <t>E9242</t>
  </si>
  <si>
    <t>Estação transmissora de superfície para televisionamento</t>
  </si>
  <si>
    <t>E9243</t>
  </si>
  <si>
    <t>Câmara hiperbárica com filtro, serpentina e reservatório de ar para mergulho raso - D = 1,80 m e H = 2,22 m</t>
  </si>
  <si>
    <t>E9244</t>
  </si>
  <si>
    <t>Estação transmissora de superfície para comunicação sem fio</t>
  </si>
  <si>
    <t>E9245</t>
  </si>
  <si>
    <t>Estação transmissora de superfície para comunicação com fio</t>
  </si>
  <si>
    <t>E9246</t>
  </si>
  <si>
    <t>Painel de controle de ar com manômetros e pneufatômetros</t>
  </si>
  <si>
    <t>E9247</t>
  </si>
  <si>
    <t>Sistema de Sino aberto (sinete) para mergulho até 50 m - 33,50 kW</t>
  </si>
  <si>
    <t>E9248</t>
  </si>
  <si>
    <t>Sistema de ar comprimido para mergulho até 30 m com pressão de trabalho de 1,4 MPa - 7,46 kW</t>
  </si>
  <si>
    <t>E9249</t>
  </si>
  <si>
    <t>Sistema de ar comprimido para mergulho até 50 m com pressão de trabalho de 1,7 MPa - 16,18 kW</t>
  </si>
  <si>
    <t>E9251</t>
  </si>
  <si>
    <t>Fonte de plasma para corte manual - 65A - 15 kW</t>
  </si>
  <si>
    <t>E9252</t>
  </si>
  <si>
    <t>Serra de esquadria com braço telescópico - D = 250 mm (10") - 1,80 kW</t>
  </si>
  <si>
    <t>E9253</t>
  </si>
  <si>
    <t>Rebordeadeira diâmetro máximo 3,00 m - 4,85 kW</t>
  </si>
  <si>
    <t>E9254</t>
  </si>
  <si>
    <t>Dobradeira viradeira manual comprimento máximo de dobra de até 2.000 mm</t>
  </si>
  <si>
    <t>E9255</t>
  </si>
  <si>
    <t>Fonte de plasma para corte manual - 45A - 10 kW</t>
  </si>
  <si>
    <t>E9256</t>
  </si>
  <si>
    <t>Equipamento para pintura com cal rebocável com dois bicos aplicadores e capacidade de 2.200 l</t>
  </si>
  <si>
    <t>E9259</t>
  </si>
  <si>
    <t>Ventilador centrífugo média pressão com capacidade de 38 m³/min - 2,21 kW</t>
  </si>
  <si>
    <t>E9260</t>
  </si>
  <si>
    <t>Detector de gases com bomba elétrica para espaço confinado</t>
  </si>
  <si>
    <t>E9261</t>
  </si>
  <si>
    <t>Equipamento de pintura com pistola airless - 0,90 kW</t>
  </si>
  <si>
    <t>E9262</t>
  </si>
  <si>
    <t>Escova rotativa com cerdas de aço para tratamento de superfície - 0,91 kW</t>
  </si>
  <si>
    <t>E9263</t>
  </si>
  <si>
    <t>Tripé com guincho para espaço confinado</t>
  </si>
  <si>
    <t>E9264</t>
  </si>
  <si>
    <t>Respirador purificador de ar motorizado</t>
  </si>
  <si>
    <t>E9265</t>
  </si>
  <si>
    <t>Respirador de adução de ar tipo linha de ar comprimido para jateamento</t>
  </si>
  <si>
    <t>E9267</t>
  </si>
  <si>
    <t>Exaustor centrífugo alta pressão com capacidade de 35 m³/min - 1,47 kW</t>
  </si>
  <si>
    <t>E9501</t>
  </si>
  <si>
    <t>Ventilador axial para ventilação forçada com velocidade de saída de 32,8 m/s - D = 1.000 mm - 30 kW</t>
  </si>
  <si>
    <t>E9502</t>
  </si>
  <si>
    <t>Bate-estaca de gravidade para 6 t - 119 kW</t>
  </si>
  <si>
    <t>E9503</t>
  </si>
  <si>
    <t>Guilhotina hidráulica 16 x 6.100 mm - 30 kW</t>
  </si>
  <si>
    <t>Prensa dobradeira capacidade 320 t - comprimento até 3.100 mm - 30 kW</t>
  </si>
  <si>
    <t>Plotadora de recorte com computador e programa computacional</t>
  </si>
  <si>
    <t>E9510</t>
  </si>
  <si>
    <t>Ventilador centrífugo baixa pressão com capacidade de 58 m³/min - 3,68 kW</t>
  </si>
  <si>
    <t>Carregadeira de pneus com capacidade de 3,40 m³ - 195 kW</t>
  </si>
  <si>
    <t>Compressor de ar portátil de 160,46 l/s (340 PCM) - 81 kW</t>
  </si>
  <si>
    <t>Distribuidor de agregados sobre pneus autopropelido - 130 kW</t>
  </si>
  <si>
    <t>Escavadeira hidráulica sobre esteiras com caçamba com capacidade de 1,56 m³ - 118 kW</t>
  </si>
  <si>
    <t>E9516</t>
  </si>
  <si>
    <t>Perfuratriz hidráulica sobre esteiras - 283 kW</t>
  </si>
  <si>
    <t>Grade de 24 discos rebocável de D = 60 cm (24")</t>
  </si>
  <si>
    <t>Betoneira com motor a gasolina com capacidade de 600 l - 10 kW</t>
  </si>
  <si>
    <t>Grupo gerador - 3,2 kVA</t>
  </si>
  <si>
    <t>E9522</t>
  </si>
  <si>
    <t>Caldeira de asfalto rebocável com capacidade de 1.500 l - 6,5 kW</t>
  </si>
  <si>
    <t>E9523</t>
  </si>
  <si>
    <t>Motoscraper - 304 kW</t>
  </si>
  <si>
    <t>Motoniveladora - 93 kW</t>
  </si>
  <si>
    <t>E9525</t>
  </si>
  <si>
    <t>Ponte rolante com capacidade de 15 t e vão de até 15 m - 20 kW</t>
  </si>
  <si>
    <t xml:space="preserve">Retroescavadeira de pneus - capacidade da caçamba da pá-carregadeira de 0,76 m³ e da retroescavadeira de 0,29 m³ - 58 kW </t>
  </si>
  <si>
    <t>Martelete perfurador/rompedor a ar comprimido de 25 kg para rocha com capacidade de 2.040 gpm</t>
  </si>
  <si>
    <t>E9528</t>
  </si>
  <si>
    <t>Empilhadeira a diesel com capacidade de 4 t - 60 kW</t>
  </si>
  <si>
    <t>E9529</t>
  </si>
  <si>
    <t>Jateador para estruturas metálicas com transportador a roletes - 22 kW</t>
  </si>
  <si>
    <t>Rolo compactador liso vibratório autopropelido por pneus de 11 t - 97 kW</t>
  </si>
  <si>
    <t>E9532</t>
  </si>
  <si>
    <t>Equipamento de solda MIG com acessórios - 14,6 kVA</t>
  </si>
  <si>
    <t>Serra circular com bancada - D = 30 cm - 4 kW</t>
  </si>
  <si>
    <t>E9536</t>
  </si>
  <si>
    <t>Embarcação de transporte de pessoal e apoio logístico - 30 kW</t>
  </si>
  <si>
    <t>E9538</t>
  </si>
  <si>
    <t>Conjunto vibratório para meio tubo de concreto com encaixe PB e 3 jogos de fôrmas - D = 0,30 m - 2,20 kW</t>
  </si>
  <si>
    <t>E9539</t>
  </si>
  <si>
    <t>Equipamento de batimetria monofeixe</t>
  </si>
  <si>
    <t>Trator sobre esteiras com lâmina - 127 kW</t>
  </si>
  <si>
    <t>Trator sobre esteiras com lâmina - 259 kW</t>
  </si>
  <si>
    <t>E9543</t>
  </si>
  <si>
    <t>Compressor de ar respirável com capacidade de até 35 MPa e 3,58 l/s - 5,52 kW</t>
  </si>
  <si>
    <t>E9544</t>
  </si>
  <si>
    <t>Vassoura mecânica rebocável com largura de 2,44 m</t>
  </si>
  <si>
    <t>E9545</t>
  </si>
  <si>
    <t>Vibroacabadora de asfalto sobre esteiras - 97 kW</t>
  </si>
  <si>
    <t>Máquina de solda elétrica transformadora 250 A - 9,20 kW</t>
  </si>
  <si>
    <t>E9548</t>
  </si>
  <si>
    <t>Bomba centrífuga com capacidade de 7,1 a 22 m³/h - 1,50 kW</t>
  </si>
  <si>
    <t>E9551</t>
  </si>
  <si>
    <t>Obturador mecânico simples com extensão de 12 m</t>
  </si>
  <si>
    <t>E9552</t>
  </si>
  <si>
    <t>Nível ótico com capacidade de aumento de 32x</t>
  </si>
  <si>
    <t>E9553</t>
  </si>
  <si>
    <t>Estação total eletrônica com alcance máximo de 3.000 m</t>
  </si>
  <si>
    <t>Compactador manual de placa vibratória - 3,00 kW</t>
  </si>
  <si>
    <t>Tanque de estocagem de asfalto com capacidade de 30.000 l</t>
  </si>
  <si>
    <t>E9559</t>
  </si>
  <si>
    <t>Aquecedor de fluido térmico - 12 kW</t>
  </si>
  <si>
    <t>E9561</t>
  </si>
  <si>
    <t>GPS geodésico de simples frequência (L1)</t>
  </si>
  <si>
    <t>E9562</t>
  </si>
  <si>
    <t>GPS geodésico de dupla frequência (L1/L2)</t>
  </si>
  <si>
    <t>E9563</t>
  </si>
  <si>
    <t>Perfuratriz hidráulica sobre esteiras com clamshell - 220 kW</t>
  </si>
  <si>
    <t>E9565</t>
  </si>
  <si>
    <t>Trator sobre esteiras com lâmina e escarificador - 259 kW</t>
  </si>
  <si>
    <t>E9566</t>
  </si>
  <si>
    <t>Guindaste móvel sobre esteiras com clamshell de 1,9 m³ - 220 kW</t>
  </si>
  <si>
    <t>E9567</t>
  </si>
  <si>
    <t>Fresadora de piso de concreto - 6,7 kW</t>
  </si>
  <si>
    <t>Furadeira de impacto de 12,5 mm - 0,80 kW</t>
  </si>
  <si>
    <t>E9569</t>
  </si>
  <si>
    <t>Guindaste móvel sobre esteiras com clamshell de 4,6 m³ - 403 kW</t>
  </si>
  <si>
    <t>E9570</t>
  </si>
  <si>
    <t>Furadeira com base magnética - 1,20 kW</t>
  </si>
  <si>
    <t>E9574</t>
  </si>
  <si>
    <t>Perfuratriz sobre esteiras - 145 kW</t>
  </si>
  <si>
    <t>E9576</t>
  </si>
  <si>
    <t>Escavadeira hidráulica de longo alcance sobre esteiras - 103 kW</t>
  </si>
  <si>
    <t>Trator agrícola sobre pneus - 77 kW</t>
  </si>
  <si>
    <t>E9578</t>
  </si>
  <si>
    <t>Conjunto vibratório para meio tubo de concreto com encaixe PB e 3 jogos de fôrmas - D = 0,40 m - 2,20 kW</t>
  </si>
  <si>
    <t>E9580</t>
  </si>
  <si>
    <t>Fresadora e distribuidora com controle de greide - 287 kW</t>
  </si>
  <si>
    <t>E9581</t>
  </si>
  <si>
    <t>Carregadeira de pneus para rocha com capacidade de 1,72 m³ - 113 kW</t>
  </si>
  <si>
    <t>E9583</t>
  </si>
  <si>
    <t>Distribuidor de agregados rebocável com capacidade de 1,9 m³</t>
  </si>
  <si>
    <t>Carregadeira de pneus com capacidade de 1,72 m³ - 113 kW</t>
  </si>
  <si>
    <t>E9585</t>
  </si>
  <si>
    <t>Motosserra com motor a gasolina - 2,30 kW</t>
  </si>
  <si>
    <t>Régua vibratória dupla com 4 m - 4,10 kW</t>
  </si>
  <si>
    <t>E9587</t>
  </si>
  <si>
    <t>Serra para corte de concreto - 4 kW</t>
  </si>
  <si>
    <t>E9588</t>
  </si>
  <si>
    <t>Vibroacabadora de concreto sobre esteiras com fôrmas deslizantes - 205 kW</t>
  </si>
  <si>
    <t>E9589</t>
  </si>
  <si>
    <t>Máquina texturizadora e aplicadora de cura química em pavimento de concreto - 44,80 kW</t>
  </si>
  <si>
    <t>E9590</t>
  </si>
  <si>
    <t>Central de concreto com capacidade de 40 m³/h - dosadora fixa</t>
  </si>
  <si>
    <t>Serra para corte de concreto e asfalto - 10 kW</t>
  </si>
  <si>
    <t>E9593</t>
  </si>
  <si>
    <t>Draga hopper com capacidade de 750 m³</t>
  </si>
  <si>
    <t>E9594</t>
  </si>
  <si>
    <t>Draga hopper com capacidade de 1.000 m³</t>
  </si>
  <si>
    <t>E9595</t>
  </si>
  <si>
    <t>Draga hopper com capacidade de 2.000 m³</t>
  </si>
  <si>
    <t>E9596</t>
  </si>
  <si>
    <t>Draga hopper com capacidade de 3.000 m³</t>
  </si>
  <si>
    <t>E9597</t>
  </si>
  <si>
    <t>Draga hopper com capacidade de 4.000 m³</t>
  </si>
  <si>
    <t>E9598</t>
  </si>
  <si>
    <t>Draga hopper com capacidade de 5.000 m³</t>
  </si>
  <si>
    <t>Central de concreto com capacidade de 30 m³/h - dosadora RS</t>
  </si>
  <si>
    <t>E9601</t>
  </si>
  <si>
    <t>Embarcação de transporte de pessoal e apoio logístico - 130 kW</t>
  </si>
  <si>
    <t>E9603</t>
  </si>
  <si>
    <t>Embarcação empurradora multipropósito com guindaste hidráulico de 74 kN.m - 165 kW</t>
  </si>
  <si>
    <t>E9606</t>
  </si>
  <si>
    <t>Embarcação rebocadora - 2 x 268 kW</t>
  </si>
  <si>
    <t>E9607</t>
  </si>
  <si>
    <t>Conjunto de britagem para rachão com capacidade de 80 m³/h - 224 kW</t>
  </si>
  <si>
    <t>E9609</t>
  </si>
  <si>
    <t>Draga de sucção para extração de areia com tubo de descarga de 150 mm - 100 kW</t>
  </si>
  <si>
    <t>E9610</t>
  </si>
  <si>
    <t>Compressor de ar portátil de 42,48 l/s (90 PCM) - 18,50 kW</t>
  </si>
  <si>
    <t>E9611</t>
  </si>
  <si>
    <t>Conjunto de britagem com capacidade de 80 m³/h - 313 kW</t>
  </si>
  <si>
    <t>E9612</t>
  </si>
  <si>
    <t>Plataforma flutuante montada na obra de 12 x 24 x 1,8 m com capacidade de 150 t</t>
  </si>
  <si>
    <t>E9613</t>
  </si>
  <si>
    <t>Guindaste móvel sobre esteiras com pinça com capacidade de 40 t - 186 kW</t>
  </si>
  <si>
    <t>E9614</t>
  </si>
  <si>
    <t>Bomba com capacidade de 136 m³/h e câmara de vácuo - 5,60 kW</t>
  </si>
  <si>
    <t>E9615</t>
  </si>
  <si>
    <t>Usina misturadora de solos com capacidade de 300 t/h - 44 kW</t>
  </si>
  <si>
    <t>E9617</t>
  </si>
  <si>
    <t>Usina misturadora de pré-misturado a frio com capacidade de 60 t/h - 23,50 kW</t>
  </si>
  <si>
    <t>E9618</t>
  </si>
  <si>
    <t>Batelão autopropelido com capacidade de 300 m³ - 224 kW</t>
  </si>
  <si>
    <t>E9619</t>
  </si>
  <si>
    <t>Batelão autopropelido com capacidade de 500 m³ - 373 kW</t>
  </si>
  <si>
    <t>E9620</t>
  </si>
  <si>
    <t>Pontão flutuante de 15 x 30 x 1,8 m com capacidade de 500 t</t>
  </si>
  <si>
    <t>E9621</t>
  </si>
  <si>
    <t>Bomba de injeção de argamassa e nata com capacidade de 1,08 m³/h (18 l/min) e misturador com tambor de 0,100 m³ - 6,20 kW</t>
  </si>
  <si>
    <t>Máquina de bancada universal para corte de chapa - 1,50 kW</t>
  </si>
  <si>
    <t>Máquina de bancada guilhotina - 4,00 kW</t>
  </si>
  <si>
    <t>E9624</t>
  </si>
  <si>
    <t>Draga hopper com capacidade de 10.000 m³</t>
  </si>
  <si>
    <t>E9625</t>
  </si>
  <si>
    <t>Draga hopper com capacidade de 15.000 m³</t>
  </si>
  <si>
    <t>E9626</t>
  </si>
  <si>
    <t>Draga hopper com capacidade de 20.000 m³</t>
  </si>
  <si>
    <t>E9627</t>
  </si>
  <si>
    <t>Embarcação hotel com capacidade para 15 pessoas - 199 kW</t>
  </si>
  <si>
    <t>E9628</t>
  </si>
  <si>
    <t>Fábrica de pré-moldado de concreto para balizador - 2,20 kW</t>
  </si>
  <si>
    <t>E9629</t>
  </si>
  <si>
    <t>Compressor de ar portátil de 185,95 l/s (394 PCM) - 81,50 kW</t>
  </si>
  <si>
    <t>E9630</t>
  </si>
  <si>
    <t>Bomba submersível com capacidade de 75 m³/h - 3,6 kW</t>
  </si>
  <si>
    <t>E9631</t>
  </si>
  <si>
    <t>Bomba para concreto projetado via seca com capacidade de 6 m³/h - 7,5 kW</t>
  </si>
  <si>
    <t>E9632</t>
  </si>
  <si>
    <t>Conjunto vibratório para tubos de concreto com encaixe PB e 3 jogos de fôrmas - D = 0,20 m - 2,20 kW</t>
  </si>
  <si>
    <t>E9633</t>
  </si>
  <si>
    <t>Conjunto vibratório para tubos de concreto com encaixe PB e 3 jogos de fôrmas - D = 0,30 m - 2,20 kW</t>
  </si>
  <si>
    <t>E9634</t>
  </si>
  <si>
    <t>Conjunto vibratório para tubos de concreto com encaixe PB e 3 jogos de fôrmas - D = 0,40 m - 2,20 kW</t>
  </si>
  <si>
    <t>E9635</t>
  </si>
  <si>
    <t>Draga de sucção e recalque com potência da bomba de 294 kW e cortador de 30 kW</t>
  </si>
  <si>
    <t>E9636</t>
  </si>
  <si>
    <t>Draga de sucção e recalque com potência da bomba de 483 kW e cortador de 55 kW</t>
  </si>
  <si>
    <t>E9637</t>
  </si>
  <si>
    <t>Draga de sucção e recalque com potência da bomba de 746 kW e cortador de 110 kW</t>
  </si>
  <si>
    <t>E9638</t>
  </si>
  <si>
    <t>Draga de sucção e recalque com potência da bomba de 1.350 kW e cortador de 170 kW</t>
  </si>
  <si>
    <t>E9639</t>
  </si>
  <si>
    <t>Embarcação hotel com capacidade para 30 pessoas - 2 x 112 kW</t>
  </si>
  <si>
    <t>E9640</t>
  </si>
  <si>
    <t>Compressor de ar portátil de 33,51 l/s (71 PCM) - 14 kW</t>
  </si>
  <si>
    <t>E9641</t>
  </si>
  <si>
    <t>Compressor de ar portátil de 75,04 l/s (159 PCM) - 33 kW</t>
  </si>
  <si>
    <t>E9642</t>
  </si>
  <si>
    <t>Perfuratriz hidráulica sobre esteiras para estaca raiz - 56 kW</t>
  </si>
  <si>
    <t>Equipamento para pintura a ar comprimido de pistola com caneca com capacidade de 1.000 ml e compressor de 1,50 kW</t>
  </si>
  <si>
    <t>Compressor de ar portátil de 58,52 l/s (124 PCM) - 27 kW</t>
  </si>
  <si>
    <t>Compactador manual com soquete vibratório - 4,10 kW</t>
  </si>
  <si>
    <t>E9648</t>
  </si>
  <si>
    <t>Compressor de ar portátil de 422,86 l/s (896 PCM) - 213 kW</t>
  </si>
  <si>
    <t>E9649</t>
  </si>
  <si>
    <t>Compressor de ar portátil de 94,39 l/s (200 PCM) - 36 kW</t>
  </si>
  <si>
    <t>E9651</t>
  </si>
  <si>
    <t>Guindaste móvel sobre esteiras com Hammer Grab - 186 kW</t>
  </si>
  <si>
    <t>E9652</t>
  </si>
  <si>
    <t>Compressor de ar portátil de 540,85 l/s (1.146 PCM) - 331,10 kW</t>
  </si>
  <si>
    <t>Guindaste móvel sobre esteiras com trado para escavação em solos - 186 kW</t>
  </si>
  <si>
    <t>Guindaste móvel sobre esteiras com trado com bits escavação em rocha - 186 kW</t>
  </si>
  <si>
    <t>E9656</t>
  </si>
  <si>
    <t>Guindaste móvel sobre esteiras com caçamba para escavação em solos - 186 kW</t>
  </si>
  <si>
    <t>E9657</t>
  </si>
  <si>
    <t>Guindaste móvel sobre esteiras com caçamba para escavação em rocha - 186 kW</t>
  </si>
  <si>
    <t>E9660</t>
  </si>
  <si>
    <t>Guindaste móvel sobre esteiras com capacidade de 40 t - 186 kW</t>
  </si>
  <si>
    <t>E9661</t>
  </si>
  <si>
    <t>Compressor de ar portátil de 89,67 l/s (190 PCM) - 36 kW</t>
  </si>
  <si>
    <t>Equipamento para solda e corte com oxiacetileno</t>
  </si>
  <si>
    <t>E9664</t>
  </si>
  <si>
    <t>Guindaste móvel sobre esteiras com capacidade de 80 t - 212 kW</t>
  </si>
  <si>
    <t>E9668</t>
  </si>
  <si>
    <t>Mesa vibratória - 2,20 kW</t>
  </si>
  <si>
    <t>Compressor de ar portátil de 363,87 l/s (771 PCM) - 158,13 kW</t>
  </si>
  <si>
    <t>E9673</t>
  </si>
  <si>
    <t>Equipamento de batimetria multifeixe</t>
  </si>
  <si>
    <t>E9674</t>
  </si>
  <si>
    <t>Equipamento de medição de descarga líquida com ADCP</t>
  </si>
  <si>
    <t>Martelete perfurador/rompedor elétrico - 1,50 kW</t>
  </si>
  <si>
    <t>E9676</t>
  </si>
  <si>
    <t>Embarcação de transporte de pessoal e apoio logístico - 90 kW</t>
  </si>
  <si>
    <t>E9677</t>
  </si>
  <si>
    <t>Martelete perfurador/rompedor a ar comprimido de 10 kg com capacidade de 1.800 gpm</t>
  </si>
  <si>
    <t>E9678</t>
  </si>
  <si>
    <t>Fresadora a frio - 455 kW</t>
  </si>
  <si>
    <t>E9681</t>
  </si>
  <si>
    <t>Rolo compactador liso tandem vibratório autopropelido de 10,4 t - 82 kW</t>
  </si>
  <si>
    <t>E9682</t>
  </si>
  <si>
    <t>Rolo compactador liso tandem vibratório autopropelido de 1,6 t - 18 kW</t>
  </si>
  <si>
    <t>Martelete perfurador/rompedor elétrico - 0,90 kW</t>
  </si>
  <si>
    <t>E9684</t>
  </si>
  <si>
    <t>Veículo leve picape 4 x 4 com capacidade de 1,10 t - 147 kW</t>
  </si>
  <si>
    <t>Rolo compactador pé de carneiro vibratório autopropelido por pneus de 11,6 t - 82 kW</t>
  </si>
  <si>
    <t>E9689</t>
  </si>
  <si>
    <t>Usina de asfalto a quente gravimétrica com capacidade de 100/140 t/h - 260 kW</t>
  </si>
  <si>
    <t>E9691</t>
  </si>
  <si>
    <t>Guincho tracionador de cordoalhas - 7,50 kW</t>
  </si>
  <si>
    <t>E9692</t>
  </si>
  <si>
    <t>Caldeira para aquecimento e injeção de cera - 1 kW</t>
  </si>
  <si>
    <t>E9694</t>
  </si>
  <si>
    <t>Misturador de argamassa de alta turbulência com capacidade de 220 l - 13 kW</t>
  </si>
  <si>
    <t>E9697</t>
  </si>
  <si>
    <t>Minicarregadeira de pneus com vassoura de 1,68 m - 45,50 kW</t>
  </si>
  <si>
    <t>E9699</t>
  </si>
  <si>
    <t>Trituradora de galhos e troncos rebocável com capacidade de até 350 mm de diâmetro com guincho - 96,94 kW</t>
  </si>
  <si>
    <t>E9700</t>
  </si>
  <si>
    <t>Fresadora a frio - 155 kW</t>
  </si>
  <si>
    <t>E9701</t>
  </si>
  <si>
    <t>Jateador pressurizado multiabrasivo com capacidade de 280 l</t>
  </si>
  <si>
    <t>E9703</t>
  </si>
  <si>
    <t>Fábrica de pré-moldado de concreto para mourão - 2,20 kW</t>
  </si>
  <si>
    <t>E9704</t>
  </si>
  <si>
    <t>Batelão sem propulsão montado na obra com capacidade de 66 m³</t>
  </si>
  <si>
    <t>E9705</t>
  </si>
  <si>
    <t>Misturador de lama bentonítica - 4 kW</t>
  </si>
  <si>
    <t>E9706</t>
  </si>
  <si>
    <t>Martelete perfurador/rompedor a ar comprimido de 28 kg para concreto com capacidade de 1.230 gpm</t>
  </si>
  <si>
    <t>E9707</t>
  </si>
  <si>
    <t>Desarenador - 15 kW</t>
  </si>
  <si>
    <t>E9708</t>
  </si>
  <si>
    <t>Microtrator com roçadeira - 10 kW</t>
  </si>
  <si>
    <t>E9710</t>
  </si>
  <si>
    <t>Socadora automática de linha - 253 kW</t>
  </si>
  <si>
    <t>E9712</t>
  </si>
  <si>
    <t>Reguladora e distribuidora de lastro - 300 kW</t>
  </si>
  <si>
    <t>E9714</t>
  </si>
  <si>
    <t>Bate-estaca com martelo hidráulico - 450 kW</t>
  </si>
  <si>
    <t>E9716</t>
  </si>
  <si>
    <t>Conjunto bomba e macaco hidráulico para protensão com capacidade de 590 kN - 3,70 kW</t>
  </si>
  <si>
    <t>Máquina policorte - 2,20 kW</t>
  </si>
  <si>
    <t>E9718</t>
  </si>
  <si>
    <t>Pórtico duplo de descarga e posicionamento de dormente - 89 kW</t>
  </si>
  <si>
    <t>E9719</t>
  </si>
  <si>
    <t>Talha manual com capacidade de 3 t</t>
  </si>
  <si>
    <t>E9720</t>
  </si>
  <si>
    <t>Conjunto bomba e macaco hidráulico para protensão com capacidade de 250 kN - 3,70 kW</t>
  </si>
  <si>
    <t>E9721</t>
  </si>
  <si>
    <t>Conjunto bomba e macaco hidráulico para protensão com capacidade de 1.150 kN - 5 kW</t>
  </si>
  <si>
    <t>E9722</t>
  </si>
  <si>
    <t>Conjunto bomba e macaco hidráulico para protensão com capacidade de 2.000 kN - 5 kW</t>
  </si>
  <si>
    <t>E9723</t>
  </si>
  <si>
    <t>Conjunto bomba e macaco hidráulico para protensão com capacidade de 2.500 kN - 7 kW</t>
  </si>
  <si>
    <t>E9724</t>
  </si>
  <si>
    <t>Conjunto bomba e macaco hidráulico para protensão com capacidade de 4.000 kN - 10 kW</t>
  </si>
  <si>
    <t>E9725</t>
  </si>
  <si>
    <t>Conjunto bomba e macaco hidráulico para protensão com capacidade de 5.400 kN - 10 kW</t>
  </si>
  <si>
    <t>E9726</t>
  </si>
  <si>
    <t>Bate-estaca Strauss - 15 kW</t>
  </si>
  <si>
    <t>E9727</t>
  </si>
  <si>
    <t>Posicionadora de trilhos - 7,40 kW</t>
  </si>
  <si>
    <t>E9728</t>
  </si>
  <si>
    <t>Tirefonadora/parafusadora portátil - 3,10 kW</t>
  </si>
  <si>
    <t>E9729</t>
  </si>
  <si>
    <t>Equipamento para pintura eletrostática com cabine simples de 5,50 kW e estufa de 2x120.000 kCal</t>
  </si>
  <si>
    <t>E9730</t>
  </si>
  <si>
    <t>Grupo vibrador com gerador - 2,80 kW</t>
  </si>
  <si>
    <t>E9731</t>
  </si>
  <si>
    <t>Máquina de furar dormente portátil - 1,50 kW</t>
  </si>
  <si>
    <t>E9732</t>
  </si>
  <si>
    <t>Máquina para furar dormente - 6,70 kW</t>
  </si>
  <si>
    <t>E9733</t>
  </si>
  <si>
    <t>Máquina tirefonadora e parafusadora - 6,70 kW</t>
  </si>
  <si>
    <t>E9734</t>
  </si>
  <si>
    <t>Bomba projetora de argamassa com capacidade de 2 m³/h - 5,50 kW</t>
  </si>
  <si>
    <t>E9735</t>
  </si>
  <si>
    <t>Máquina para serrar trilho - 5,00 kW</t>
  </si>
  <si>
    <t>E9736</t>
  </si>
  <si>
    <t>Máquina para furar trilho - 1,20 kW</t>
  </si>
  <si>
    <t>E9737</t>
  </si>
  <si>
    <t>Conjunto para pré-aquecimento de trilho em solda aluminotérmica</t>
  </si>
  <si>
    <t>E9738</t>
  </si>
  <si>
    <t>Máquina de esmerilhar topo e lateral de boleto - 5,20 kW</t>
  </si>
  <si>
    <t>E9742</t>
  </si>
  <si>
    <t>Trator agrícola sobre pneus com roçadeira articulada e capacidade de 1,12 m - 77 kW</t>
  </si>
  <si>
    <t>E9745</t>
  </si>
  <si>
    <t>Trator agrícola sobre pneus com roçadeira de arraste e capacidade de 1,50 m - 77 kW</t>
  </si>
  <si>
    <t>E9746</t>
  </si>
  <si>
    <t>Conjunto bomba e prensa para luva de emenda de 25 mm</t>
  </si>
  <si>
    <t>E9747</t>
  </si>
  <si>
    <t>Conjunto bomba e prensa para luva de emenda de 32 mm</t>
  </si>
  <si>
    <t>E9748</t>
  </si>
  <si>
    <t>Rosqueadeira para rosca cônica - 0,75 kW</t>
  </si>
  <si>
    <t>E9749</t>
  </si>
  <si>
    <t>Jateador portátil multiabrasivo com capacidade de 300 kg</t>
  </si>
  <si>
    <t>E9750</t>
  </si>
  <si>
    <t>Bomba de injeção de argamassa com capacidade de 50 l/min</t>
  </si>
  <si>
    <t>Grupo gerador - 23 kVA</t>
  </si>
  <si>
    <t>E9754</t>
  </si>
  <si>
    <t>Grupo gerador - 68 kVA</t>
  </si>
  <si>
    <t>E9755</t>
  </si>
  <si>
    <t>Bomba de alta pressão para jet grouting de até 45 MPa - 150 kW</t>
  </si>
  <si>
    <t>E9756</t>
  </si>
  <si>
    <t>Calandra para chapas de aço até 25 mm - 22 kW</t>
  </si>
  <si>
    <t>E9758</t>
  </si>
  <si>
    <t>Vibroacabadora de asfalto sobre pneus - 97 kW</t>
  </si>
  <si>
    <t>E9759</t>
  </si>
  <si>
    <t>Guincho de alavanca com capacidade de 5,4 t</t>
  </si>
  <si>
    <t>E9760</t>
  </si>
  <si>
    <t>Perfuratriz manual para coroa diamantada - 1,60 kW</t>
  </si>
  <si>
    <t>E9761</t>
  </si>
  <si>
    <t>Guincho de coluna com capacidade de 200 kg - 0,92 kW</t>
  </si>
  <si>
    <t>Rolo compactador de pneus autopropelido de 27 t - 85 kW</t>
  </si>
  <si>
    <t>E9763</t>
  </si>
  <si>
    <t>Grupo gerador - 40 kVA</t>
  </si>
  <si>
    <t>Grupo gerador - 7,2 kVA</t>
  </si>
  <si>
    <t>E9765</t>
  </si>
  <si>
    <t>Grupo gerador - 569 kVA</t>
  </si>
  <si>
    <t>E9766</t>
  </si>
  <si>
    <t>Prensa hidráulica para fabricação de blocos pré-moldados - 20 kW</t>
  </si>
  <si>
    <t>E9767</t>
  </si>
  <si>
    <t>Compressor de ar portátil de 9,44 l/s (20 PCM) a gasolina - 5,22 kW</t>
  </si>
  <si>
    <t>E9768</t>
  </si>
  <si>
    <t>Compressor de ar portátil de 373,78 l/s (792 PCM) - 213,30 kW</t>
  </si>
  <si>
    <t>E9769</t>
  </si>
  <si>
    <t>Cunha hidráulica com três cilindros e acessórios com capacidade de 3.000 kN - 5,60 kW</t>
  </si>
  <si>
    <t>E9770</t>
  </si>
  <si>
    <t>Retroescavadeira de pneus com caçamba de escavação trapezoidal ou triangular com seção de corte inferior a 0,10 m² - 58 kW</t>
  </si>
  <si>
    <t>Retroescavadeira de pneus com caçamba de escavação trapezoidal ou triangular com seção de corte de 0,10 a 0,15 m² - 58 kW</t>
  </si>
  <si>
    <t>E9772</t>
  </si>
  <si>
    <t>Retroescavadeira de pneus com caçamba de escavação trapezoidal ou triangular com seção de corte de 0,15 a 0,20 m² - 58 kW</t>
  </si>
  <si>
    <t>E9773</t>
  </si>
  <si>
    <t>Retroescavadeira de pneus com caçamba de escavação trapezoidal ou triangular com seção de corte de 0,20 a 0,30 m² - 58 kW</t>
  </si>
  <si>
    <t>Retroescavadeira de pneus com caçamba de escavação trapezoidal ou triangular com seção de corte de 0,30 a 0,50 m² - 58 kW</t>
  </si>
  <si>
    <t>E9775</t>
  </si>
  <si>
    <t>Escavadeira hidráulica com martelo hidráulico de 1.700 kg - 103 kW</t>
  </si>
  <si>
    <t>E9776</t>
  </si>
  <si>
    <t>Grupo gerador - 174 kVA</t>
  </si>
  <si>
    <t>E9777</t>
  </si>
  <si>
    <t>Extrusora de barreira de concreto - 74 kW</t>
  </si>
  <si>
    <t>E9778</t>
  </si>
  <si>
    <t>Grupo gerador - 338 kVA</t>
  </si>
  <si>
    <t>Grupo gerador - 113 kVA</t>
  </si>
  <si>
    <t>E9780</t>
  </si>
  <si>
    <t>Misturador automático para grauteamento com capacidade de 20 m³/h - 7 kW</t>
  </si>
  <si>
    <t>E9781</t>
  </si>
  <si>
    <t>Misturador com bomba para grauteamento tipo Flex E ou similar - 25 kW</t>
  </si>
  <si>
    <t>E9782</t>
  </si>
  <si>
    <t>Perfuratriz pneumática com avanço de coluna de 33,5 kg com capacidade de 2.280 gpm</t>
  </si>
  <si>
    <t>E9784</t>
  </si>
  <si>
    <t>Plataforma autopropelida com alcance de 12 m com capacidade de 700 kg - 24 kW</t>
  </si>
  <si>
    <t>E9785</t>
  </si>
  <si>
    <t>Guindaste móvel sobre pneus com 2 eixos com capacidade máxima de 55 t - 186 kW</t>
  </si>
  <si>
    <t>E9788</t>
  </si>
  <si>
    <t>Misturador de argamassa com capacidade de 0,250 m³ - 3,70 kW</t>
  </si>
  <si>
    <t>E9789</t>
  </si>
  <si>
    <t>Carro manual modelo plataforma de 150 x 80 cm com capacidade de 800 kg</t>
  </si>
  <si>
    <t>E9790</t>
  </si>
  <si>
    <t>Bomba para concreto projetado via úmida com capacidade de 10 m³/h - 14,70 kW</t>
  </si>
  <si>
    <t>E9791</t>
  </si>
  <si>
    <t>Bomba pneumática para injeção de resina com capacidade de 0,18 m³/h</t>
  </si>
  <si>
    <t>E9793</t>
  </si>
  <si>
    <t>Robot para concreto projetado com capacidade de 30 m³/h - 70 kW - com compressor diesel</t>
  </si>
  <si>
    <t>E9795</t>
  </si>
  <si>
    <t>Perfuratriz de superfície sobre pneus com martelo de topo e controle remoto via rádio - 60 kW</t>
  </si>
  <si>
    <t>E9797</t>
  </si>
  <si>
    <t>Jumbo eletro-hidráulico com 3 braços - 155 kW/237 kW</t>
  </si>
  <si>
    <t>E9798</t>
  </si>
  <si>
    <t>Perfuratriz hidráulica rotopercussiva - 123 kW</t>
  </si>
  <si>
    <t>E9013</t>
  </si>
  <si>
    <t>Caminhão tanque de asfalto com capacidade de 31.000 l - 368 kW</t>
  </si>
  <si>
    <t>A9335</t>
  </si>
  <si>
    <t>Cavalo mecânico estradeiro 8 x 2, PBT 29.000 kg - 368 kW - condição de trabalho severa - motorista de veículo especial</t>
  </si>
  <si>
    <t>A9364</t>
  </si>
  <si>
    <t>Tanque isotérmico de asfalto com capacidade de 31.000 l</t>
  </si>
  <si>
    <t>E9018</t>
  </si>
  <si>
    <t>Cavalo mecânico com dolly intermediário e semirreboque de 4 eixos com capacidade de 52 t - 364 kW</t>
  </si>
  <si>
    <t>A9324</t>
  </si>
  <si>
    <t>Cavalo mecânico estradeiro 6 x 4, PBT 23.000 kg - 364 kW - motorista de veículo especial</t>
  </si>
  <si>
    <t>A9355</t>
  </si>
  <si>
    <t>Semirreboque com 4 eixos</t>
  </si>
  <si>
    <t>A9382</t>
  </si>
  <si>
    <t>Dolly intermediário com 2 eixos para semirreboque</t>
  </si>
  <si>
    <t>E9027</t>
  </si>
  <si>
    <t>Caminhão distribuidor de cimento e cal com capacidade de 15 m³ - 210 kW</t>
  </si>
  <si>
    <t>A9333</t>
  </si>
  <si>
    <t>Caminhão plataforma 8 x 4, PBT 29.000 kg e distância entre eixos 4,6 m - 210 kW - motorista de veículo especial</t>
  </si>
  <si>
    <t>A9365</t>
  </si>
  <si>
    <t>Distribuidor de cimento e cal montado sobre chassi com capacidade de 15 m³</t>
  </si>
  <si>
    <t>E9037</t>
  </si>
  <si>
    <t>Plataforma de inspeção sob pontes montada em caminhão com capacidade de 500 kg e alcance de 15 m - 236 kW</t>
  </si>
  <si>
    <t>A9334</t>
  </si>
  <si>
    <t>Caminhão plataforma 8 x 2, PBT 29.000 kg e distância entre eixos 4,8 m - 236 kW - condição de trabalho severa - motorista de veículo especial</t>
  </si>
  <si>
    <t>A9378</t>
  </si>
  <si>
    <t>Plataforma telescópica para inspeção de pontes montada sobre chassi com capacidade de 500 kg</t>
  </si>
  <si>
    <t>Caminhão guindauto com capacidade de elevação de 11,9 t e carroceria de 11,5 t - 188 kW</t>
  </si>
  <si>
    <t>A9313</t>
  </si>
  <si>
    <t>Caminhão plataforma 6 x 2, PBT 23.000 kg e distância entre eixos 5,2 m - 188 kW - motorista de veículo especial</t>
  </si>
  <si>
    <t>A9351</t>
  </si>
  <si>
    <t>Carroceria de madeira com capacidade de 11,5 t</t>
  </si>
  <si>
    <t>A9373</t>
  </si>
  <si>
    <t>Guindaste articulado montado sobre chassi com capacidade máxima de elevação de 11,9 t</t>
  </si>
  <si>
    <t>Bate-estaca hidráulico para defensas montado em caminhão guindauto com capacidade de 6,2 t e carroceria de 5 t - 152 kW</t>
  </si>
  <si>
    <t>A9305</t>
  </si>
  <si>
    <t>Caminhão plataforma 4 x 2, PBT 15.000 kg e distância entre eixos 4,8 m - 152 kW - motorista de veículo especial</t>
  </si>
  <si>
    <t>A9348</t>
  </si>
  <si>
    <t>Carroceria de madeira com capacidade de 5 t</t>
  </si>
  <si>
    <t>A9372</t>
  </si>
  <si>
    <t>Guindaste articulado montado sobre chassi com capacidade máxima de elevação de 6,2 t</t>
  </si>
  <si>
    <t>A9379</t>
  </si>
  <si>
    <t>Bate-estaca hidráulico para defensas metálicas montada sobre chassi</t>
  </si>
  <si>
    <t>E9097</t>
  </si>
  <si>
    <t>Caminhão de resgate de veículos leves com plataforma com capacidade de 5 t - 129 kW</t>
  </si>
  <si>
    <t>A9326</t>
  </si>
  <si>
    <t>Caminhão plataforma 4 x 2, PBT 10.800 kg e distância entre eixos 4,6 m - 129 kW - motorista de veículo especial</t>
  </si>
  <si>
    <t>A9374</t>
  </si>
  <si>
    <t>Plataforma hidráulica para resgate de veículos montada sobre chassi com capacidade de 5 t</t>
  </si>
  <si>
    <t>E9098</t>
  </si>
  <si>
    <t>Caminhão de resgate de veículos de porte médio com capacidade do guincho de 20 t - 236 kW</t>
  </si>
  <si>
    <t>A9306</t>
  </si>
  <si>
    <t>Caminhão plataforma 4 x 2, PBT 16.000 kg e distância entre eixos 3,6 m - 236 kW - motorista de veículo especial</t>
  </si>
  <si>
    <t>A9375</t>
  </si>
  <si>
    <t>Guincho rebocador para resgate de veículos montada sobre chassi com capacidade de 20 t</t>
  </si>
  <si>
    <t>E9099</t>
  </si>
  <si>
    <t>Caminhão de resgate de veículos pesados com dois guinchos com capacidade de 35 t - 265 kW</t>
  </si>
  <si>
    <t>A9320</t>
  </si>
  <si>
    <t>Caminhão plataforma 6 x 4, PBT 23.000 kg e distância entre eixos 4,8 m - 265 kW - motorista de veículo especial</t>
  </si>
  <si>
    <t>A9376</t>
  </si>
  <si>
    <t>Guincho rebocador para resgate de veículos montada sobre chassi com capacidade de 35 t</t>
  </si>
  <si>
    <t>E9100</t>
  </si>
  <si>
    <t>Cavalo mecânico sem reboque - 272 kW</t>
  </si>
  <si>
    <t>A9310</t>
  </si>
  <si>
    <t>Cavalo mecânico 4 x 2, PBT 16.000 kg - 272 kW - motorista de veículo especial</t>
  </si>
  <si>
    <t>E9114</t>
  </si>
  <si>
    <t>Painel com seta luminosa para montagem em caminhão</t>
  </si>
  <si>
    <t>A9380</t>
  </si>
  <si>
    <t>Painel com seta luminosa montado sobre chassi</t>
  </si>
  <si>
    <t>E9115</t>
  </si>
  <si>
    <t>Amortecedor retrátil (AMC) para montagem em caminhão</t>
  </si>
  <si>
    <t>A9381</t>
  </si>
  <si>
    <t>Amortecedor retrátil montado em caminhão</t>
  </si>
  <si>
    <t>E9145</t>
  </si>
  <si>
    <t>Caminhão basculante para concreto com capacidade de 10 m³ - 210 kW</t>
  </si>
  <si>
    <t>A9316</t>
  </si>
  <si>
    <t>Caminhão plataforma 8 x 4, PBT 29.000 kg e distância entre eixos 4,6 m - 210 kW - motorista de caminhão</t>
  </si>
  <si>
    <t>A9340</t>
  </si>
  <si>
    <t>Caçamba basculante para concreto com capacidade de 10 m³</t>
  </si>
  <si>
    <t>E9146</t>
  </si>
  <si>
    <t>Caminhão silo com capacidade de 30 m³ - 368 kW</t>
  </si>
  <si>
    <t>A9357</t>
  </si>
  <si>
    <t>Semirreboque silo para cimento com capacidade de 30 m³</t>
  </si>
  <si>
    <t>E9169</t>
  </si>
  <si>
    <t>Cavalo mecânico com dolly pneumático de 4 eixos e mesas de giro com capacidade de 56 t - 364 kW</t>
  </si>
  <si>
    <t>A9385</t>
  </si>
  <si>
    <t>Conjunto de duas mesas de giro para quinta roda ou reboque com capacidade de 100 t cada</t>
  </si>
  <si>
    <t>A9389</t>
  </si>
  <si>
    <t>Dolly pneumático com capacidade de 48 t e 4 eixos</t>
  </si>
  <si>
    <t>E9170</t>
  </si>
  <si>
    <t>Cavalo mecânico com dois dollys pneumáticos de 3 e 4 eixos e mesas de giro com capacidade de 77 t - 364 kW</t>
  </si>
  <si>
    <t>A9386</t>
  </si>
  <si>
    <t>Cavalo mecânico estradeiro 6 x 4, CMT 150.000 kg - 364 kW - motorista de veículo especial</t>
  </si>
  <si>
    <t>A9387</t>
  </si>
  <si>
    <t>Dolly pneumático com capacidade de 28,5 t e 3 eixos</t>
  </si>
  <si>
    <t>E9171</t>
  </si>
  <si>
    <t>Cavalo mecânico com dois dollys pneumáticos de 4 e 5 eixos e mesas de giro com capacidade de 111 t - 440 kW</t>
  </si>
  <si>
    <t>A9325</t>
  </si>
  <si>
    <t>Cavalo mecânico 8 x 8, PBT 26.000 kg - 440 kW -  motorista de veículo especial</t>
  </si>
  <si>
    <t>A9388</t>
  </si>
  <si>
    <t>Dolly pneumático com capacidade de 60 t e 5 eixos</t>
  </si>
  <si>
    <t>E9199</t>
  </si>
  <si>
    <t>Caminhão com sistema de hidrojateamento de alta pressão e vácuo para limpeza e desobstrução de bueiros com capacidade total de 15.600 l - 188 kW</t>
  </si>
  <si>
    <t>A9299</t>
  </si>
  <si>
    <t>Equipamento com sistema de hidrojateamento de alta pressão e vácuo para limpeza e desobstrução de bueiros com diâmetro de até 1.500 mm com capacidade total de 15.600 l</t>
  </si>
  <si>
    <t>E9201</t>
  </si>
  <si>
    <t>Caminhão basculante para rocha com capacidade de 12 m³ - 210 kW com periculosidade</t>
  </si>
  <si>
    <t>A9327</t>
  </si>
  <si>
    <t>Caminhão plataforma 8 x 4, PBT 29.000 kg e distância entre eixos 4,6 m - 210 kW - motorista de caminhão com periculosidade</t>
  </si>
  <si>
    <t>A9343</t>
  </si>
  <si>
    <t>Caçamba basculante para rocha com capacidade de 12 m³</t>
  </si>
  <si>
    <t>E9202</t>
  </si>
  <si>
    <t>Plataforma pantográfica montada em caminhão com capacidade de carga de 600 kg - 120 kW com periculosidade</t>
  </si>
  <si>
    <t>A9300</t>
  </si>
  <si>
    <t>Caminhão plataforma 4 x 2, PBT 8.300 kg e distância entre eixos 3,9 m - 120 kW - motorista de veículo especial com periculosidade</t>
  </si>
  <si>
    <t>A9383</t>
  </si>
  <si>
    <t>Plataforma pantográfica hidráulica montada sobre chassi com capacidade de 600 kg - com periculosidade</t>
  </si>
  <si>
    <t>Caminhão basculante com capacidade de 6 m³ - 136 kW</t>
  </si>
  <si>
    <t>A9307</t>
  </si>
  <si>
    <t>Caminhão plataforma 4 x 2, PBT 16.000 kg e distância entre eixos 3,6 m - 136 kW - motorista de caminhão</t>
  </si>
  <si>
    <t>A9338</t>
  </si>
  <si>
    <t>Caçamba basculante com capacidade de 6 m³</t>
  </si>
  <si>
    <t>E9508</t>
  </si>
  <si>
    <t>Caminhão carroceria com capacidade de 9 t - 136 kW</t>
  </si>
  <si>
    <t>A9309</t>
  </si>
  <si>
    <t>Caminhão plataforma 4 x 2, PBT 16.000 kg e distância entre eixos 4,8 m - 136 kW - motorista de caminhão</t>
  </si>
  <si>
    <t>A9350</t>
  </si>
  <si>
    <t>Carroceria de madeira com capacidade de 9 t</t>
  </si>
  <si>
    <t>Caminhão tanque distribuidor de asfalto com capacidade de 6.000 l - 7 kW/136 kW</t>
  </si>
  <si>
    <t>A9323</t>
  </si>
  <si>
    <t>Caminhão plataforma 4 x 2, PBT 14.300 kg e distância entre eixos 4,8 m - 136 kW - condição de trabalho severa - motorista de caminhão</t>
  </si>
  <si>
    <t>A9363</t>
  </si>
  <si>
    <t>Tanque espargidor de asfalto com capacidade de 6.000 l - 7 kW</t>
  </si>
  <si>
    <t>E9520</t>
  </si>
  <si>
    <t>Caminhão com caçamba térmica com capacidade de 6 m³ - 136 kW</t>
  </si>
  <si>
    <t>A9339</t>
  </si>
  <si>
    <t>Caçamba térmica com capacidade de 6 m³</t>
  </si>
  <si>
    <t>E9557</t>
  </si>
  <si>
    <t>Caminhão comboio com capacidade de 5.000 l - 136 kW (sem motorista)</t>
  </si>
  <si>
    <t>A9294</t>
  </si>
  <si>
    <t>Caminhão plataforma 4 x 2, PBT 16.000 kg e distância entre eixos 4,8 m - 136 kW - condição de trabalho severa (sem motorista)</t>
  </si>
  <si>
    <t>A9298</t>
  </si>
  <si>
    <t>Tanque para distribuição de combustíveis e lubrificantes com capacidade de 5.000 l</t>
  </si>
  <si>
    <t>Caminhão tanque com capacidade de 10.000 l - 188 kW</t>
  </si>
  <si>
    <t>A9332</t>
  </si>
  <si>
    <t>Caminhão plataforma 6 x 2, PBT 23.000 kg e distância entre eixos 4,8 m - 188 kW - condição de trabalho severa - motorista de caminhão</t>
  </si>
  <si>
    <t>A9360</t>
  </si>
  <si>
    <t>Tanque para transporte de água com capacidade de 10.000 l</t>
  </si>
  <si>
    <t>E9575</t>
  </si>
  <si>
    <t>Caminhão basculante com caçamba estanque com capacidade de 14 m³ - 210 kW</t>
  </si>
  <si>
    <t>A9345</t>
  </si>
  <si>
    <t>Caçamba basculante estanque com capacidade de 14 m³</t>
  </si>
  <si>
    <t>Caminhão basculante com capacidade de 10 m³ - 210 kW</t>
  </si>
  <si>
    <t>A9293</t>
  </si>
  <si>
    <t>Caminhão plataforma 6 x 2, PBT 23.000 kg e distância entre eixos 3,6 m - 210 kW - motorista de caminhão</t>
  </si>
  <si>
    <t>A9342</t>
  </si>
  <si>
    <t>Caçamba basculante com capacidade de 10 m³</t>
  </si>
  <si>
    <t>E9592</t>
  </si>
  <si>
    <t>Caminhão carroceria com capacidade de 15 t - 188 kW</t>
  </si>
  <si>
    <t>A9314</t>
  </si>
  <si>
    <t>Caminhão plataforma 6 x 2, PBT 23.000 kg e distância entre eixos 5,2 m - 188 kW - motorista de caminhão</t>
  </si>
  <si>
    <t>A9352</t>
  </si>
  <si>
    <t>Carroceria de madeira com capacidade de 15 t</t>
  </si>
  <si>
    <t>E9600</t>
  </si>
  <si>
    <t>Caminhão betoneira com capacidade de 8 m³ - 236 kW</t>
  </si>
  <si>
    <t>A9317</t>
  </si>
  <si>
    <t>Caminhão plataforma 8 x 2, PBT 29.000 kg e distância entre eixos 4,8 m - 236 kW - motorista de veículo especial</t>
  </si>
  <si>
    <t>A9346</t>
  </si>
  <si>
    <t>Misturador de concreto para montagem em chassi de caminhão com capacidade de 8 m³</t>
  </si>
  <si>
    <t>E9604</t>
  </si>
  <si>
    <t>Caminhão basculante para rocha com capacidade de 8 m³ - 210 kW</t>
  </si>
  <si>
    <t>A9315</t>
  </si>
  <si>
    <t>Caminhão basculante 6 x 4, PBT 23.000 kg e distância entre eixos 3,6 m - 210 kW -  motorista de caminhão</t>
  </si>
  <si>
    <t>A9341</t>
  </si>
  <si>
    <t>Caçamba basculante para rocha com capacidade de 8 m³</t>
  </si>
  <si>
    <t>Caminhão tanque com capacidade de 6.000 l - 136 kW</t>
  </si>
  <si>
    <t>A9358</t>
  </si>
  <si>
    <t>Tanque para transporte de água com capacidade de 6.000 l</t>
  </si>
  <si>
    <t>E9644</t>
  </si>
  <si>
    <t>Caminhão demarcador de faixas com sistema de pintura a frio - 28 kW/129 kW</t>
  </si>
  <si>
    <t>A9302</t>
  </si>
  <si>
    <t>Caminhão plataforma 4 x 2, PBT 9.200 kg e distância entre eixos 4,6 m - 129 kW - motorista de caminhão</t>
  </si>
  <si>
    <t>A9368</t>
  </si>
  <si>
    <t>Equipamento demarcador de faixas a frio montado sobre chassi com capacidade de 800 l - 28 kW</t>
  </si>
  <si>
    <t>Caminhão demarcador de faixas com sistema de pintura a quente - 5 kW/30,10 kW/136 kW</t>
  </si>
  <si>
    <t>A9328</t>
  </si>
  <si>
    <t>Compressor de ar portátil de 70,79 l/s (150 PCM) sem reboque - 30,10 kW</t>
  </si>
  <si>
    <t>A9331</t>
  </si>
  <si>
    <t>Caminhão plataforma 4 x 2, PBT 16.000 kg e distância entre eixos 4,8 m - 136 kW - condição de trabalho severa - motorista de caminhão</t>
  </si>
  <si>
    <t>A9369</t>
  </si>
  <si>
    <t>Equipamento demarcador de faixas a quente montado sobre chassi com capacidade de 500 l - 5,0 kW</t>
  </si>
  <si>
    <t>E9665</t>
  </si>
  <si>
    <t>Cavalo mecânico com semirreboque com capacidade de 20 t - 276 kW</t>
  </si>
  <si>
    <t>A9318</t>
  </si>
  <si>
    <t>Cavalo mecânico 4 x 2, PBT 16.000 kg - 276 kW - motorista de veículo especial</t>
  </si>
  <si>
    <t>A9353</t>
  </si>
  <si>
    <t>Semirreboque com 2 eixos</t>
  </si>
  <si>
    <t>E9666</t>
  </si>
  <si>
    <t>Cavalo mecânico com semirreboque com capacidade de 32 t - 302 kW</t>
  </si>
  <si>
    <t>A9321</t>
  </si>
  <si>
    <t>Cavalo mecânico estradeiro 6 x 2, PBT 23.000 kg - 302 kW - motorista de veículo especial</t>
  </si>
  <si>
    <t>A9354</t>
  </si>
  <si>
    <t>Semirreboque com 3 eixos</t>
  </si>
  <si>
    <t>Caminhão basculante com capacidade de 14 m³ - 210 kW</t>
  </si>
  <si>
    <t>A9344</t>
  </si>
  <si>
    <t>Caçamba basculante com capacidade de 14 m³</t>
  </si>
  <si>
    <t>E9669</t>
  </si>
  <si>
    <t>Caminhão tanque com capacidade de 8.000 l - 136 kW</t>
  </si>
  <si>
    <t>A9359</t>
  </si>
  <si>
    <t>Tanque para transporte de água com capacidade de 8.000 l</t>
  </si>
  <si>
    <t>E9670</t>
  </si>
  <si>
    <t>Usina móvel de lama asfáltica ou microrrevestimento com cavalo mecânico com capacidade de 12 m³ - 95,6 kW/276 kW</t>
  </si>
  <si>
    <t>A9319</t>
  </si>
  <si>
    <t>Cavalo mecânico 6 x 2, PBT 23.000 kg - 276 kW - condição de trabalho severa - motorista de veículo especial</t>
  </si>
  <si>
    <t>A9367</t>
  </si>
  <si>
    <t>Usina de lama asfáltica ou microrrevestimento asfáltico rebocável com capacidade de 12 m³ - 95,6 kW</t>
  </si>
  <si>
    <t>Caminhão basculante para rocha com capacidade de 12 m³ - 210 kW</t>
  </si>
  <si>
    <t>E9679</t>
  </si>
  <si>
    <t>Cavalo mecânico com dois reboques hidropneumáticos de 5 e 4 eixos e mesas de giro com capacidade de 130 t - 440 kW</t>
  </si>
  <si>
    <t>A9384</t>
  </si>
  <si>
    <t>Reboque hidropneumático com capacidade de 166 t e 4 eixos</t>
  </si>
  <si>
    <t>A9390</t>
  </si>
  <si>
    <t>Reboque hidropneumático com capacidade de 117 t e 5 eixos</t>
  </si>
  <si>
    <t>E9680</t>
  </si>
  <si>
    <t>Caminhão tanque com capacidade de 13.000 l - 188 kW</t>
  </si>
  <si>
    <t>A9361</t>
  </si>
  <si>
    <t>Tanque para transporte de água com capacidade de 13.000 l</t>
  </si>
  <si>
    <t>Caminhão guindauto com capacidade de elevação de 6,2 t e carroceria de 7 t - 136 kW</t>
  </si>
  <si>
    <t>A9308</t>
  </si>
  <si>
    <t>Caminhão plataforma 4 x 2, PBT 16.000 kg e distância entre eixos 4,8 m - 136 kW - motorista de veículo especial</t>
  </si>
  <si>
    <t>A9349</t>
  </si>
  <si>
    <t>Carroceria de madeira com capacidade de 7 t</t>
  </si>
  <si>
    <t>Caminhão carroceria com capacidade de 5 t - 120 kW</t>
  </si>
  <si>
    <t>A9303</t>
  </si>
  <si>
    <t>Caminhão plataforma 4 x 2, PBT 9.600 kg e distância entre eixos 3,9 m - 120 kW - motorista de caminhão</t>
  </si>
  <si>
    <t>Caminhão guindauto com cesto aéreo simples e capacidade de elevação de 5,7 t e carroceria de 8,5 t - 136 kW</t>
  </si>
  <si>
    <t>A9296</t>
  </si>
  <si>
    <t>Carroceria de madeira com capacidade de 8,5 t</t>
  </si>
  <si>
    <t>A9329</t>
  </si>
  <si>
    <t>Cesto aéreo simples isolado com capacidade para 135 kg</t>
  </si>
  <si>
    <t>A9330</t>
  </si>
  <si>
    <t>Guindaste articulado montado sobre chassi com capacidade máxima de elevação de 5,7 t</t>
  </si>
  <si>
    <t>E9693</t>
  </si>
  <si>
    <t>Caminhão demarcador de faixas com sistema de pintura Spray - 129 kW</t>
  </si>
  <si>
    <t>A9322</t>
  </si>
  <si>
    <t>Caminhão plataforma 4 x 2, PBT 10.800 kg e distância entre eixos 4,0 m - 129 kW - condição de trabalho severa - motorista de caminhão</t>
  </si>
  <si>
    <t>A9370</t>
  </si>
  <si>
    <t>Equipamento demarcador de faixas sistema spray montado sobre chassi com capacidade 1.080 l</t>
  </si>
  <si>
    <t>E9783</t>
  </si>
  <si>
    <t>Plataforma pantográfica montada em caminhão com capacidade de carga de 600 kg - 120 kW</t>
  </si>
  <si>
    <t>A9301</t>
  </si>
  <si>
    <t>Caminhão plataforma 4 x 2, PBT 8.300 kg e distância entre eixos 3,9 m - 120 kW - motorista de veículo especial</t>
  </si>
  <si>
    <t>A9377</t>
  </si>
  <si>
    <t>Plataforma pantográfica hidráulica montada sobre chassi com capacidade de 600 kg</t>
  </si>
  <si>
    <t>E9787</t>
  </si>
  <si>
    <t>Bomba para concreto com lança montada sobre chassi com capacidade de 50 m³/h - 136 kW</t>
  </si>
  <si>
    <t>A9371</t>
  </si>
  <si>
    <t>Bomba para concreto com lança montada sobre chassi com capacidade de 50 m³/h</t>
  </si>
  <si>
    <t>E9792</t>
  </si>
  <si>
    <t>Caminhão para hidrossemeadura com capacidade de 7.500 l - 77,2 kW/235 kW</t>
  </si>
  <si>
    <t>A9297</t>
  </si>
  <si>
    <t>Caminhão plataforma 6 x 4, PBT 23.000 kg e distância entre eixos 4,2 m - 235 kW - condição de trabalho severa - motorista de caminhão</t>
  </si>
  <si>
    <t>A9362</t>
  </si>
  <si>
    <t>Tanque para hidrossemeadura com capacidade de 7.500 l - 77,2 kW</t>
  </si>
  <si>
    <t>Código do Equipamento</t>
  </si>
  <si>
    <t>Peso (kg)</t>
  </si>
  <si>
    <t>Fator de Utilização</t>
  </si>
  <si>
    <t>Equipamento Transportador</t>
  </si>
  <si>
    <t xml:space="preserve">PROMPT: </t>
  </si>
  <si>
    <t>Crie uma tabela resumo com as informações contidas neste documento, a partir da pagina 20 até a página 450. Cada pagina contem informações referentes a um equipamento do SICRO, no inicio de cada pagina você pode verificar o código e a descrição dele - Crie uma tabela contendo as seguintes colunas: cdigo do equipamento; descrição; Peso (considerar sempre o peso da primeira coluna no pdf); fator de utilização; equipamento transportador (aqui pode colocar apenas o código, sempre nesse padrão: E1234)</t>
  </si>
  <si>
    <t>Bate-estaca hidráulico para defensas montado em caminhão guindauto com capacidade de 6,2 t e carroceria</t>
  </si>
  <si>
    <t>Bomba de injeção de argamassa e nata com capacidade de 1,08 m³/h (18 l/min) e misturador com tambor de</t>
  </si>
  <si>
    <t>Caminhão com sistema de hidrojateamento de alta pressão e vácuo para limpeza e desobstrução de bueiros</t>
  </si>
  <si>
    <t>Cavalo mecânico com dois dollys pneumáticos de 3 e 4 eixos e mesas de giro com capacidade de 77 t - 364</t>
  </si>
  <si>
    <t>Cavalo mecânico com dois dollys pneumáticos de 4 e 5 eixos e mesas de giro com capacidade de 111 t - 440</t>
  </si>
  <si>
    <t>Cavalo mecânico com dois reboques hidropneumáticos de 5 e 4 eixos e mesas de giro com capacidade de 130</t>
  </si>
  <si>
    <t>Equipamento de pintura com pistola airless - 0,90 KW</t>
  </si>
  <si>
    <t>Equipamento para pintura a ar comprimido de pistola com caneca com capacidade de 1.000 ml e compressor</t>
  </si>
  <si>
    <t>Grua fixa para alturas de 60 a 102 m, com alcance de 60 m com capacidade de 1.500 kg na ponta da lança - 37</t>
  </si>
  <si>
    <t>Martelete perfurador/rompedor a ar comprimido de 25 kg para rocha, com insalubridade, com capacidade de</t>
  </si>
  <si>
    <t>Painel de Mensagem Variável - PMV móvel, com sistema fotovoltaico de energia e montado em chassi sobre</t>
  </si>
  <si>
    <t>Perfuratriz pneumática rotopercussiva montada em flutuante com pressão de 0,70 MPa e capacidade de 2.500</t>
  </si>
  <si>
    <t>Plataforma de inspeção sob pontes montada em caminhão com capacidade de 500 kg e alcance de 15 m - 236</t>
  </si>
  <si>
    <t>Plataforma pantográfica montada em caminhão com capacidade de carga de 600 kg - 120 kW com</t>
  </si>
  <si>
    <t>Retroescavadeira de pneus com caçamba de escavação trapezoidal ou triangular com seção de corte de 0,10 a</t>
  </si>
  <si>
    <t>Retroescavadeira de pneus com caçamba de escavação trapezoidal ou triangular com seção de corte de 0,15 a</t>
  </si>
  <si>
    <t>Retroescavadeira de pneus com caçamba de escavação trapezoidal ou triangular com seção de corte de 0,20 a</t>
  </si>
  <si>
    <t>Retroescavadeira de pneus com caçamba de escavação trapezoidal ou triangular com seção de corte de 0,30 a</t>
  </si>
  <si>
    <t>Retroescavadeira de pneus com caçamba de escavação trapezoidal ou triangular com seção de corte inferior</t>
  </si>
  <si>
    <t>Retroescavadeira de pneus - capacidade da caçamba da pá-carregadeira de 0,76 m³ e da retroescavadeira de</t>
  </si>
  <si>
    <t>Trituradora de galhos e troncos rebocável com capacidade de até 350 mm de diâmetro com guincho - 96,94</t>
  </si>
  <si>
    <t>Usina móvel de lama asfáltica ou microrrevestimento com cavalo mecânico com capacidade de 12 m³ - 95,6</t>
  </si>
  <si>
    <t>SISTEMA DE ORÇAMENTO E CUSTOS
CURVA ABC DE SERVIÇOS</t>
  </si>
  <si>
    <t>Data:</t>
  </si>
  <si>
    <t>18/03/2026</t>
  </si>
  <si>
    <t>1 / 5</t>
  </si>
  <si>
    <t>Pág:</t>
  </si>
  <si>
    <t>Descrição Completa</t>
  </si>
  <si>
    <t>Unid</t>
  </si>
  <si>
    <t>Preço Unitário</t>
  </si>
  <si>
    <t>Custo Total</t>
  </si>
  <si>
    <t>%Acum.</t>
  </si>
  <si>
    <t>Orçamento: Projeto</t>
  </si>
  <si>
    <t>INSTALAÇÃO DO CANTEIRO DE OBRA</t>
  </si>
  <si>
    <t>5505766</t>
  </si>
  <si>
    <t>DESMONTE DE MATERIAL DE 3ª CATEGORIA A FRIO COM ARGAMASSA EXPANSIVA A CÉU ABERTO</t>
  </si>
  <si>
    <t>AQUISIÇÃO DE CINASITA (ARGILA EXPANDIDA)</t>
  </si>
  <si>
    <t>ARMAÇÃO EM AÇO CA-50 - FORNECIMENTO, PREPARO E COLOCAÇÃO</t>
  </si>
  <si>
    <t>KG</t>
  </si>
  <si>
    <t>DEFENSA SEMIMALEÁVEL TRIPLA ONDA H4BW3 - FORNECIMENTO E IMPLANTAÇÃO</t>
  </si>
  <si>
    <t>CARGA E TRANSPORTE DE MATERIAL PROVENIENTE DO DESMONTE DE ROCHA NA DISTÂNCIA DE  65,64 KM - COM CAMINHÃO BASCULANTE DE 12 M³</t>
  </si>
  <si>
    <t>PAGAMENTO DE DEPÓSITO DE MATERIAL EM ATERRO LICENCIADO (SOLO OU MAT. GRANULAR)</t>
  </si>
  <si>
    <t>3108000</t>
  </si>
  <si>
    <t>FÔRMAS DE COMPENSADO RESINADO 12 MM - USO GERAL - UTILIZAÇÃO DE 2 VEZES - CONFECÇÃO, INSTALAÇÃO E RETIRADA</t>
  </si>
  <si>
    <t>AQUISIÇÃO DE CONCRETO PARA BOMBEAMAENTO FCK = 35MPA - MASSA COMERCIAL</t>
  </si>
  <si>
    <t>POSTE DE SEGURANÇA PASSIVA PARA ILUMINAÇÃO PÚBLICA, COM DESEMPENHO COLAPSÍVEL,  TIPO HE, CIRCULAR CÔNICO CONTÍNUO, CURVO SIMPLES, 10,0 M DE ALTURA UTIL, EM CONFORMIDADE COM A NORMA EN12767 E A NORMA NBR 15486/2016. FABRICADOS EM CHAPA DE AÇO CARBONO ESTRUTURAL DE PROPRIEDADES MECÂNICAS GARANTIDAS POR CERTIFICADO, SOLDADO LONGITUDINALMENTE ATRAVES DE PROCEDIMENTO DE SOLDAGEM CERTIFICADO, EM CONFORMIDADE COM A NORMA AWS D1.1. FIXADO AO SOLO POR ENGASTAMENTO NA FUNDAÇÃO INTELIGENTE ATLANTECH, FAB TECHNOMAST OU EQUIVALENTE TÉCNICO</t>
  </si>
  <si>
    <t>5213630</t>
  </si>
  <si>
    <t>SEMIPÓRTICO METÁLICO COM VÃO DE 8,3 M, VENTO DE 35 M/S E ÁREA DE EXPOSIÇÃO DE ATÉ 12,45 M² - FORNECIMENTO E IMPLANTAÇÃO - AREIA E BRITA COMERCIAIS</t>
  </si>
  <si>
    <t>COLCHÃO DE AREIA PARA REBAIXO EM ROCHA</t>
  </si>
  <si>
    <t>CONCRETO PARA BOMBEAMAENTO FCK = 30MPA - MASSA COMERCIAL</t>
  </si>
  <si>
    <t>SUB-BASE DE CONCRETO ADENSADO POR VIBRAÇÃO - AREIA E BRITA COMERCIAIS</t>
  </si>
  <si>
    <t>5213409</t>
  </si>
  <si>
    <t>PINTURA DE SETAS E ZEBRADOS COM TERMOPLÁSTICO POR EXTRUSÃO - ESPESSURA DE 3,0 MM</t>
  </si>
  <si>
    <t>OPERAÇÃO DE SINALIZAÇÃO POR BANDEIROLA DE TECIDO OU COM PLACA METÁLICA</t>
  </si>
  <si>
    <t>5213345</t>
  </si>
  <si>
    <t>BARREIRA DE SINALIZAÇÃO TIPO II DE DIRECIONAMENTO OU BLOQUEIO - UTILIZAÇÃO DE 150 CICLOS - FORNECIMENTO, 01 IMPLANTAÇÃO E 01 RETIRADA DIÁRIA</t>
  </si>
  <si>
    <t>VALETA DE PROTEÇÃO DE ATERROS COM REVESTIMENTO DE CONCRETO - VPAC 120-30 - ESCAVAÇÃO MECÂNICA - AREIA E BRITA COMERCIAIS</t>
  </si>
  <si>
    <t>ESCAVAÇÃO, CARGA E TRANSPORTE DE EXPURGO PROVENIENTE DE LIMPEZA DA ÁREA DE INTERVENÇÃO NA DISTÂNCIA DE 65,58 KM - CAMINHO DE SERVIÇO PAVIMENTADO - COM ESCAVADEIRA E CAMINHÃO BASCULANTE DE 14 M³</t>
  </si>
  <si>
    <t>2003591</t>
  </si>
  <si>
    <t>DRENO LONGITUDINAL PROFUNDO PARA CORTE EM ROCHA - DPR 02 - TUBO PEAD E BRITA COMERCIAL</t>
  </si>
  <si>
    <t>CORPO DE BSTC D = 1,00 M PA2 - AREIA, BRITA E PEDRA DE MÃO COMERCIAIS</t>
  </si>
  <si>
    <t>ESCAVAÇÃO, CARGA E TRANSPORTE DE MATERIAL DE 2ª CATEGORIA NA DISTÂNCIA DE 65,82 KM - CAMINHO DE SERVIÇO PAVIMENTADO - COM ESCAVADEIRA E CAMINHÃO BASCULANTE DE 14 M³</t>
  </si>
  <si>
    <t>DESCIDA D'ÁGUA DE ATERROS EM DEGRAUS - DAD 170-35 - AREIA E BRITA COMERCIAIS</t>
  </si>
  <si>
    <t>MOBILIZAÇÃO E DESMOBILIZAÇÃO DE EQUIPAMENTOS</t>
  </si>
  <si>
    <t>2 / 5</t>
  </si>
  <si>
    <t>6106329</t>
  </si>
  <si>
    <t>ESCAVAÇÃO MECÂNICA DE FUSTE DE TUBULÃO COM TRADO PARA ROCHA EM MATERIAL DE 3ª CATEGORIA</t>
  </si>
  <si>
    <t>ANCORAGEM DE DEFENSA METÁLICA SEMIMALEÁVEL TRIPLA ONDA H4BAW3 - FORNECIMENTO E IMPLANTAÇÃO</t>
  </si>
  <si>
    <t>ESCAVAÇÃO, CARGA E TRANSPORTE DE MATERIAL DE 1ª CATEGORIA NA DISTÂNCIA DE 21,62 KM - CAMINHO DE SERVIÇO PAVIMENTADO - COM ESCAVADEIRA E CAMINHÃO BASCULANTE DE 14 M³</t>
  </si>
  <si>
    <t>AQUISIÇÃO DE BRITA GRADUADA SIMPLES</t>
  </si>
  <si>
    <t>0407818</t>
  </si>
  <si>
    <t>ARMAÇÃO EM AÇO CA-25 - FORNECIMENTO, PREPARO E COLOCAÇÃO</t>
  </si>
  <si>
    <t>CAIXA COLETORA DE TALVEGUE COM GRELHA DE CONCRETO - CCT 300-100 A - AREIA E BRITA COMERCIAIS</t>
  </si>
  <si>
    <t>5213568</t>
  </si>
  <si>
    <t>PLACA EM ALUMÍNIO COMPOSTO, ESPESSURA DE 3,0 MM, MODULADA, AÉREA - PELÍCULA RETRORREFLETIVA TIPO X + SI - FORNECIMENTO E IMPLANTAÇÃO</t>
  </si>
  <si>
    <t>4011282</t>
  </si>
  <si>
    <t>BASE OU SUB-BASE DE MACADAME HIDRÁULICO COM BRITA COMERCIAL - 100% PROCTOR MODIFICADO</t>
  </si>
  <si>
    <t>EXECUÇÃO PAVIMENTO DE CONCRETO COM EQUIPAMENTO DE PEQUENO PORTE - AREIA E BRITA COMERCIAIS</t>
  </si>
  <si>
    <t>1106088</t>
  </si>
  <si>
    <t>LANÇAMENTO MECÂNICO DE CONCRETO COM BOMBA REBOCÁVEL COM CAPACIDADE DE 30 M³/H - CONFECÇÃO EM CENTRAL DOSADORA DE 30 M³/H</t>
  </si>
  <si>
    <t>COMPACTAÇÃO DE ATERROS A 100% DO PROCTOR NORMAL</t>
  </si>
  <si>
    <t>5213347</t>
  </si>
  <si>
    <t>DISPOSITIVO DE DIRECIONAMENTO OU BLOQUEIO TIPO TAPUME - UTILIZAÇÃO DE 150 CICLOS - FORNECIMENTO, 01 IMPLANTAÇÃO E 01 RETIRADA DIÁRIA</t>
  </si>
  <si>
    <t>M².DIA</t>
  </si>
  <si>
    <t>2003309</t>
  </si>
  <si>
    <t>VALETA DE PROTEÇÃO DE CORTES COM REVESTIMENTO DE CONCRETO - VPCC 120-30 - ESCAVAÇÃO MECÂNICA - AREIA E BRITA COMERCIAIS</t>
  </si>
  <si>
    <t>LUMINÁRIA COM CORPO EM ALUMINIO, IP 66, DIFUSOR EM VIDRO, IK 08, PARA FIXAÇÃO EM BRAÇO DE 60,3 MM, CORRENTE LUMINOSA LUMINÁRIA E LÂMPADA DE 17598 LM, 4000 K, POTENCIA DE 120 W, COM PROTEÇÃO CONTRA SURTO DE 10 KV, BASE PARA RELÉ NEMA 7 PINOS,  ZEKA II GP 120W 4000K, INCLUSIVE INSTALAÇÃO, FAB. SONERES OU EQUIVALENTE TÉCNICO</t>
  </si>
  <si>
    <t>5914344</t>
  </si>
  <si>
    <t>TRANSPORTE COM CAMINHÃO BASCULANTE DE 6 M³ - RODOVIA PAVIMENTADA</t>
  </si>
  <si>
    <t>TKM</t>
  </si>
  <si>
    <t>1107888</t>
  </si>
  <si>
    <t>CONCRETO FCK = 15 MPA - CONFECÇÃO EM BETONEIRA E LANÇAMENTO MANUAL - AREIA E BRITA COMERCIAIS</t>
  </si>
  <si>
    <t>CAIXA COLETORA DE TALVEGUE COM GRELHA DE CONCRETO - CCT 400-100 A - AREIA E BRITA COMERCIAIS</t>
  </si>
  <si>
    <t>2003173</t>
  </si>
  <si>
    <t>DESCIDA D'ÁGUA DE CORTES EM DEGRAUS - DCD 100-50 - AREIA E BRITA COMERCIAIS</t>
  </si>
  <si>
    <t>2003925</t>
  </si>
  <si>
    <t>DRENO SUBSUPERFICIAL - DSS 04 - TUBO DE CONCRETO PERFURADO E BRITA COMERCIAL</t>
  </si>
  <si>
    <t>TERMINAL ABSORVEDOR DE ENERGIA DE NÃO ABERTURA COM NÍVEL DE CONTENÇÃO TL3 PARA DEFENSA METÁLICA - FORNECIMENTO E IMPLANTAÇÃO</t>
  </si>
  <si>
    <t>1107900</t>
  </si>
  <si>
    <t>CONCRETO FCK = 30 MPA - CONFECÇÃO EM BETONEIRA E LANÇAMENTO MANUAL - AREIA E BRITA COMERCIAIS</t>
  </si>
  <si>
    <t>5502586</t>
  </si>
  <si>
    <t>ESCAVAÇÃO, CARGA E TRANSPORTE DE MATERIAL DE 2ª CATEGORIA - DMT DE 200 A 400 M - CAMINHO DE SERVIÇO EM LEITO NATURAL - COM ESCAVADEIRA E CAMINHÃO BASCULANTE DE 14 M³</t>
  </si>
  <si>
    <t>2106292</t>
  </si>
  <si>
    <t>ESCORAMENTO CONTÍNUO DE VALAS COM TÁBUAS DE 2,5 X 30 CM E LONGARINAS DE 6 X 16 CM - ESTRONCAS A CADA METRO NÃO INCLUÍDAS - PROFUNDIDADE DE ATÉ 4 M - MADEIRA COM UTILIZAÇÃO DE 3 VEZES - CONFECÇÃO, INSTALAÇÃO E RETIRADA</t>
  </si>
  <si>
    <t>CAIXA SEPARADORA DE ÁGUA E ÓLEO - AREIA E BRITA COMERCIAIS</t>
  </si>
  <si>
    <t>3107970</t>
  </si>
  <si>
    <t>FÔRMAS CURVAS DE COMPENSADO RESINADO 10 MM - USO GERAL - UTILIZAÇÃO DE 2 VEZES - CONFECÇÃO, INSTALAÇÃO E RETIRADA</t>
  </si>
  <si>
    <t>2003269</t>
  </si>
  <si>
    <t>SARJETA TRIANGULAR DE CONCRETO - STC 73-15 - ESCAVAÇÃO MECÂNICA - AREIA E BRITA COMERCIAIS</t>
  </si>
  <si>
    <t>3 / 5</t>
  </si>
  <si>
    <t>BOCA BNAA 03, ADAPTÁVEM EM BSTC D = 1,00 M - ESCONSIDADE 0° - AREIA E BRITA COMERCIAIS - ALAS ESCONSAS</t>
  </si>
  <si>
    <t>DESCIDA D'ÁGUA DE ATERROS TIPO RÁPIDO - DAR 60-30 - AREIA E BRITA COMERCIAIS</t>
  </si>
  <si>
    <t>EXECUÇÃO DE BASE OU SUB-BASE DE BRITA GRADUADA COMERCIAL - 100% PROCTOR MODIFICADO - EXCLUSIVE AQUISIÇÃO DA BGS</t>
  </si>
  <si>
    <t>5502110</t>
  </si>
  <si>
    <t>ESCAVAÇÃO, CARGA E TRANSPORTE DE MATERIAL DE 1ª CATEGORIA - DMT DE 200 A 400 M - CAMINHO DE SERVIÇO EM LEITO NATURAL - COM ESCAVADEIRA E CAMINHÃO BASCULANTE DE 14 M³</t>
  </si>
  <si>
    <t>LUZ DE ADVERTÊNCIA E BATERIA PARA DISPOSITIVOS DE SINALIZAÇÃO - UTILIZAÇÃO DE 200 CICLOS - FORNECIMENTO, 01 IMPLANTAÇÃO E 01 RETIRADA DIÁRIA</t>
  </si>
  <si>
    <t>MÓDULO DE TRANSIÇÃO DE DEFENSA METÁLICA TRIPLA ONDA (H4BW4) PARA BARREIRA RÍGIDA - FORNECIMENTO E IMPLANTAÇÃO</t>
  </si>
  <si>
    <t>PLACA DE ADVERTÊNCIA PARA SINALIZAÇÃO DE OBRAS MONTADA EM SUPORTE METÁLICO MÓVEL, LADO 1,00 M - UTILIZAÇÃO DE 600 CICLOS - FORNECIMENTO, 01 IMPLANTAÇÃO E 01 RETIRADA DIÁRIA</t>
  </si>
  <si>
    <t>CAIXA COLETORA DE TALVEGUE COM GRELHA DE CONCRETO - CCT 350-100 A - AREIA E BRITA COMERCIAIS</t>
  </si>
  <si>
    <t>SERRAGEM DE JUNTAS EM PAVIMENTO DE CONCRETO, LIMPEZA E ENCHIMENTO COM SELANTE A FRIO</t>
  </si>
  <si>
    <t>5219615</t>
  </si>
  <si>
    <t>TACHA REFLETIVA EM PLÁSTICO INJETADO - MONODIRECIONAL TIPO III - COM UM PINO - FORNECIMENTO E COLOCAÇÃO</t>
  </si>
  <si>
    <t>5502585</t>
  </si>
  <si>
    <t>ESCAVAÇÃO, CARGA E TRANSPORTE DE MATERIAL DE 2ª CATEGORIA - DMT DE 50 A 200 M - CAMINHO DE SERVIÇO EM LEITO NATURAL - COM ESCAVADEIRA E CAMINHÃO BASCULANTE DE 14 M³</t>
  </si>
  <si>
    <t>TRANSPORTE DE CINASITA - DO CANTEIRO PARA OBRA</t>
  </si>
  <si>
    <t>TkM</t>
  </si>
  <si>
    <t>ESCAVAÇÃO, CARGA E TRANSPORTE EM MATERIAL DE 1ª CATEGORIA - DMT DE 50 M</t>
  </si>
  <si>
    <t>REATERRO E COMPACTAÇÃO COM SOQUETE VIBRATÓRIO</t>
  </si>
  <si>
    <t>PAGAMENTO DE DEPÓSITO DE MATERIAL EM ATERRO LICENCIADO (METRALHA)</t>
  </si>
  <si>
    <t>DESMATAMENTO, DESTOCAMENTO E LIMPEZA DE ÁREA COM ÁRVORES DE DIÂMETRO ATÉ 0,15 M</t>
  </si>
  <si>
    <t>5213352</t>
  </si>
  <si>
    <t>SUPORTE POLIMÉRICO ECOLÓGICO MACIÇO COLAPSÍVEL QUADRADO DE 8 CM PARA PLACA DE SINALIZAÇÃO - FORNECIMENTO E IMPLANTAÇÃO</t>
  </si>
  <si>
    <t>AQUISIÇÃO DE EMULSÃO ASLFÁTICA - RM1C</t>
  </si>
  <si>
    <t>CABO DE COBRE FLEXÍVEL ISOLADO, TIPO PP 3X2,5 MM², ANTI-CHAMA 0,6/1,0 KV - FORNECIMENTO E INSTALAÇÃO</t>
  </si>
  <si>
    <t>REGULARIZAÇÃO DO SUBLEITO - 100% PROCTOR INTERMEDIÁRIO</t>
  </si>
  <si>
    <t>PLACA DE REGULAMENTAÇÃO PARA SINALIZAÇÃO DE OBRAS MONTADA EM SUPORTE METÁLICO MÓVEL - D = 1,00 M - UTILIZAÇÃO DE 600 CICLOS - FORNECIMENTO, 01 IMPLANTAÇÃO E 01 RETIRADA DIÁRIA</t>
  </si>
  <si>
    <t>5502109</t>
  </si>
  <si>
    <t>ESCAVAÇÃO, CARGA E TRANSPORTE DE MATERIAL DE 1ª CATEGORIA - DMT DE 50 A 200 M - CAMINHO DE SERVIÇO EM LEITO NATURAL - COM ESCAVADEIRA E CAMINHÃO BASCULANTE DE 14 M³</t>
  </si>
  <si>
    <t>6106327</t>
  </si>
  <si>
    <t>ESCAVAÇÃO MECÂNICA DE FUSTE DE TUBULÃO COM TRADO PARA ROCHA EM MATERIAL DE 2ª CATEGORIA</t>
  </si>
  <si>
    <t>AQUISIÇÃO DE EMULSÃO ASLFÁTICA PARA IMPRIMAÇÃO - EAI</t>
  </si>
  <si>
    <t>ESTRUTURA USADA EM TANGENTE PARA REDE ILUMINAÇÃO PÚBLICA, TIPO SIP, PARA INSTALAÇÃO EM POSTE METALICO CIRCULAR</t>
  </si>
  <si>
    <t>4413993</t>
  </si>
  <si>
    <t>REVESTIMENTO VEGETAL POR SEMEADURA A LANÇO MANUAL DE GRAMÍNEAS E LEGUMINOSAS</t>
  </si>
  <si>
    <t>4 / 5</t>
  </si>
  <si>
    <t>2003147</t>
  </si>
  <si>
    <t>ENTRADA PARA DESCIDA D'ÁGUA - EDA 07 B - AREIA E BRITA COMERCIAIS</t>
  </si>
  <si>
    <t>PLACA PARA SINALIZAÇÃO DE OBRAS MONTADA EM CAVALETE METÁLICO - 1,25 X 0,40 M - UTILIZAÇÃO DE 600 CICLOS - FORNECIMENTO, 01 IMPLANTAÇÃO E 01 RETIRADA DIÁRIA</t>
  </si>
  <si>
    <t>ESPALHAMENTO MANUAL DE CINASITA (ARGILA EXPANDIDA) - FAIXA GRANULOMETRICA 2215</t>
  </si>
  <si>
    <t>POSTE DE CONCRETO SEÇÃO DUPLO T - 600/9, COM ENGASTAMENTO DIRETO NO SOLO DE 1,50M - FORNECIMENTO E INSTALAÇÃO</t>
  </si>
  <si>
    <t>DISPOSITIVO DR ELETRÔNICO DE ALTA SENSIBILIDADE, IP68, PARA POSTES DE ILUMINAÇÃO PÚBLICA BLOQ AMP DE 20MA 220V - 5A, FAB. BOTTOM UP, OU EQUIVALENTE TÉCNICO - FORNECIMENTO E INSTALAÇÃO</t>
  </si>
  <si>
    <t>4805757</t>
  </si>
  <si>
    <t>ESCAVAÇÃO MECÂNICA DE VALA EM MATERIAL DE 1ª CATEGORIA</t>
  </si>
  <si>
    <t>2003457</t>
  </si>
  <si>
    <t>DISSIPADOR DE ENERGIA - DEB 300-366 - AREIA, BRITA E PEDRA DE MÃO COMERCIAIS</t>
  </si>
  <si>
    <t>SINALIZAÇÃO DE TRÂNSITO - NOTURNA</t>
  </si>
  <si>
    <t>2003127</t>
  </si>
  <si>
    <t>ENTRADA PARA DESCIDA D'ÁGUA - EDA 07 A - AREIA E BRITA COMERCIAIS</t>
  </si>
  <si>
    <t>1100657</t>
  </si>
  <si>
    <t>ADENSAMENTO DE CONCRETO POR VIBRADOR DE IMERSÃO</t>
  </si>
  <si>
    <t>COMPACTAÇÃO DE ATERROS A 100% DO PROCTOR INTERMEDIÁRIO</t>
  </si>
  <si>
    <t>PINTURA DE FAIXA COM TERMOPLÁSTICO POR ASPERSÃO - ESPESSURA DE 1,5 MM</t>
  </si>
  <si>
    <t>PLACA DE MARCO QUILOMÉTRICO EM AÇO - 0,70 X 1,00 M - PELÍCULA RETRORREFLETIVA TIPO III + SI - FORNECIMENTO E IMPLANTAÇÃO</t>
  </si>
  <si>
    <t>5213443</t>
  </si>
  <si>
    <t>PLACA DE REGULAMENTAÇÃO EM AÇO D = 1,20 M - PELÍCULA RETRORREFLETIVA TIPO III + SI - FORNECIMENTO E IMPLANTAÇÃO</t>
  </si>
  <si>
    <t>2106295</t>
  </si>
  <si>
    <t>ESTRONCAS PARA VALAS COM D = 15 CM - MADEIRA COM UTILIZAÇÃO DE 3 VEZES</t>
  </si>
  <si>
    <t>TRANSPORTE DE EMULSÃO ASLFÁTICA PARA IMPRIMAÇÃO - EAI</t>
  </si>
  <si>
    <t>CABO  MULTIPLEXADO EM ALUMINIO PARA REDE DE DISTRIBUIÇÃO DE 1X16+1X16MM2 - FORNECIMENTO E INSTALAÇÃO</t>
  </si>
  <si>
    <t>TRANSPORTE DE EMULSÃO ASLFÁTICA - RM1C</t>
  </si>
  <si>
    <t>DEMOLIÇÃO MANUAL DE CONCRETO SIMPLES</t>
  </si>
  <si>
    <t>5213835</t>
  </si>
  <si>
    <t>CONE PLÁSTICO PARA CANALIZAÇÃO DE TRÂNSITO - UTILIZAÇÃO DE 150 CICLOS - FORNECIMENTO, 01 IMPLANTAÇÃO E 01 RETIRADA DIÁRIA</t>
  </si>
  <si>
    <t>ESTRUTURA DE DERIVAÇÃO PARA REDE ILUMINAÇÃO PÚBLICA, TIPO INAUIP, PARA INSTALAÇÃO EM POSTE METALICO CIRCULAR</t>
  </si>
  <si>
    <t>PLACA PARA SINALIZAÇÃO DE OBRAS MONTADA EM CAVALETE METÁLICO - 1,75 X 1,00 M - UTILIZAÇÃO DE 600 CICLOS - FORNECIMENTO, 01 IMPLANTAÇÃO E 01 RETIRADA DIÁRIA</t>
  </si>
  <si>
    <t>ESTRUTURA FINAL DE LINHA PARA REDE ILUMINAÇÃO PÚBLICA, TIPO FLBITIP, PARA INSTALAÇÃO EM POSTE METALICO CIRCULAR</t>
  </si>
  <si>
    <t>4011352</t>
  </si>
  <si>
    <t>IMPRIMAÇÃO COM EMULSÃO ASFÁLTICA</t>
  </si>
  <si>
    <t>RELÉ FOTOELÉTRICO PARA COMANDO DE ILUMINAÇÃO EXTERNA 1000 W - FORNECIMENTO E INSTALAÇÃO</t>
  </si>
  <si>
    <t>2003175</t>
  </si>
  <si>
    <t>DISSIPADOR DE ENERGIA - DED 01 A - AREIA, BRITA E PEDRA DE MÃO COMERCIAIS</t>
  </si>
  <si>
    <t>5 / 5</t>
  </si>
  <si>
    <t>DELINEADOR PARA BARREIRA DE CONCRETO COM PELÍCULA REFLEXIVA TIPO III - FORNECIMENTO E INSTALAÇÃO</t>
  </si>
  <si>
    <t>5914353</t>
  </si>
  <si>
    <t>CARGA, MANOBRA E DESCARGA DE AGREGADOS OU SOLOS EM CAMINHÃO BASCULANTE DE 6 M³ - CARGA COM ESCAVADEIRA DE 1,56 M³ (EXCLUSA) E DESCARGA LIVRE</t>
  </si>
  <si>
    <t>CAIXA DE PASSAGEM ELÉTRICA RETANGULAR, EM ALVENARIA, FUNDO COM BRITA, DIMENSÕES INTERNAS: 0,30 X 0,30 X 0,30 M</t>
  </si>
  <si>
    <t>6106325</t>
  </si>
  <si>
    <t>ESCAVAÇÃO MECÂNICA DE FUSTE DE TUBULÃO COM TRADO PARA SOLOS EM MATERIAL DE 1ª CATEGORIA</t>
  </si>
  <si>
    <t>HASTE DE ATERRAMENTO, DIÂMETRO 5/8", COM 3 METROS - FORNECIMENTO E INSTALAÇÃO</t>
  </si>
  <si>
    <t>CAIXA DE DIMENSÕES 40X30X20 CM, EM AÇO CARBONO SAE 1008/1010, ESPESSURA 0,75MM, PINTURA ELETROSTATICA EM PÓ, NA COR CINZA, COM PLACA DE MONTAGEM ESPESSURA DE 120MM, IP 66, PORTA COM FECHADURA YALE - FORNECIMENTO E INSTALAÇÃO</t>
  </si>
  <si>
    <t>CAIXA DE MEDIÇÃO EM POLICARBONATO - VISOR COM LENTE, TRIFÁSICA PARA INSTALAÇÃO EM POSTE DE CONCRETO DUPLO T, COM FITA BANDIT - FORNECIMENTO E INSTALAÇÃO</t>
  </si>
  <si>
    <t>CONTACTOR 3RT1025 - FORNECIMENTO E INSTALAÇÃO</t>
  </si>
  <si>
    <t>LIMPEZA DE BUEIRO</t>
  </si>
  <si>
    <t>PLACA DELINEADOR EM AÇO - 0,30 X 0,90 M - PELÍCULA RETRORREFLETIVA TIPO X + SI - FORNECIMENTO E IMPLANTAÇÃO</t>
  </si>
  <si>
    <t>DELINEADOR PARA DEFENSA METÁLICA COM PELÍCULA REFLEXIVA TIPO III - FORNECIMENTO E INSTALAÇÃO</t>
  </si>
  <si>
    <t>DISPOSITIVO DR, 4 POLOS, SENSIBILIDADE 30, CORRENTE NOMINAL 40A, TIPO AC - FORNECIMENTO E INSTALAÇÃO</t>
  </si>
  <si>
    <t>DISPOSITIVO DPS CLASSE I/II, 4 POLOS, TENSAO MAXIMA DE 275 V, CORRENTE MAXIMA DE 12,5KA - FORNECIMENTO E INSTALAÇÃO</t>
  </si>
  <si>
    <t>DELINEADOR PARA DEFENSA METÁLICA COM PELÍCULA REFLEXIVA TIPO X - FORNECIMENTO E INSTALAÇÃO</t>
  </si>
  <si>
    <t>CURVA 180º PARA ELETRODUTO, EM PVC RÍGIDO, ROSCÁVEL, DIÂMETRO DE 1.1/2" - FORNECIMENTO E INSTALAÇÃO</t>
  </si>
  <si>
    <t>DISJUNTOR TERMOMAGNÉTICO MONOPOLAR, PADRÃO DIN, CORRENTE NOMINAL 25A - FORNECIMENTO E INSTALAÇÃO</t>
  </si>
  <si>
    <t>REMOÇÃO DE TUBOS DE CONCRETO COM DIÂMETRO DE 0,40 M A 1,00 M EM VALAS E BUEIROS</t>
  </si>
  <si>
    <t>FITA ACO INOX PARA CINTAR POSTE, L = 19 MM, E = 0,5 MM - FORNECIMENTO E INSTALAÇÃO</t>
  </si>
  <si>
    <t>4805749</t>
  </si>
  <si>
    <t>ESCAVAÇÃO MANUAL DE VALA EM MATERIAL DE 1ª CATEGORIA</t>
  </si>
  <si>
    <t>4915711</t>
  </si>
  <si>
    <t>LIMPEZA DE DESCIDA D'ÁGUA</t>
  </si>
  <si>
    <t>DISJUNTOR TERMOMAGNÉTICO MONOPOLAR, PADRÃO DIN, CORRENTE NOMINAL 10A - FORNECIMENTO E INSTALAÇÃO</t>
  </si>
  <si>
    <t>FIVELA PARA FITA INOX DE 19 MM - FORNECIMENTO E INSTALAÇÃO</t>
  </si>
  <si>
    <t>DER-PE</t>
  </si>
  <si>
    <t>BONIFICAÇÃO E DESPESAS INDIRETAS</t>
  </si>
  <si>
    <t>TIPO DE OBRA/ SERVIÇO</t>
  </si>
  <si>
    <t>Estudos e Projetos para Implantação de Ramo de Emergência (Área de Escape) na Rodovia BR-232, entre os Km 60 e 63</t>
  </si>
  <si>
    <t>REGIME DE DESONERAÇÃO SOBRE A FOLHA DE PAGAMENTO</t>
  </si>
  <si>
    <t>SEM Desoneração</t>
  </si>
  <si>
    <t>COMPONENTES DO BDI</t>
  </si>
  <si>
    <t>CÁLCULO DO ISSQN</t>
  </si>
  <si>
    <t>CÁLCULO DO DESCONTO PARA O ISSQN</t>
  </si>
  <si>
    <t>AC</t>
  </si>
  <si>
    <t>Taxa de Administração Central</t>
  </si>
  <si>
    <t>ISSQN</t>
  </si>
  <si>
    <t>EST. INICIAL</t>
  </si>
  <si>
    <t>EST. FINAL</t>
  </si>
  <si>
    <t>EXT (km)</t>
  </si>
  <si>
    <t xml:space="preserve">CALCULO </t>
  </si>
  <si>
    <t>EST. INICIAL(EIXO 1000)</t>
  </si>
  <si>
    <t>EST. INICIAL(EIXO 2000)</t>
  </si>
  <si>
    <t>EST. FINAL (EIXO 1000 )</t>
  </si>
  <si>
    <t>EST. FINAL (EIXO 2000 )</t>
  </si>
  <si>
    <t>DESCONTO</t>
  </si>
  <si>
    <t>ALIQUOTA MINIMA</t>
  </si>
  <si>
    <t xml:space="preserve">DESCONTO A SER APLICADO NO ISSQN </t>
  </si>
  <si>
    <t>ISSQN COM DESCONTO</t>
  </si>
  <si>
    <t>S+G</t>
  </si>
  <si>
    <t>Taxa de Seguros e Garantias</t>
  </si>
  <si>
    <t>Catende</t>
  </si>
  <si>
    <t>TORITAMA</t>
  </si>
  <si>
    <t>R</t>
  </si>
  <si>
    <t>Taxa de Riscos</t>
  </si>
  <si>
    <t>Belém de Mª</t>
  </si>
  <si>
    <t>CARUARU</t>
  </si>
  <si>
    <t>DF</t>
  </si>
  <si>
    <t>Taxa de Despesas Financeiras</t>
  </si>
  <si>
    <t>S. Joaqim</t>
  </si>
  <si>
    <t>TAQUARITINGA DO NORTE</t>
  </si>
  <si>
    <t>L</t>
  </si>
  <si>
    <t>Taxa de Lucro</t>
  </si>
  <si>
    <t>Agrestina</t>
  </si>
  <si>
    <t>Taxa de Incidência de Tributos</t>
  </si>
  <si>
    <t>SOMATÓRIO</t>
  </si>
  <si>
    <t>PIS</t>
  </si>
  <si>
    <t>MÉDIA PONDERADA</t>
  </si>
  <si>
    <t>COFINS</t>
  </si>
  <si>
    <t>CPRB (REGIME DE DESONERAÇÃO)</t>
  </si>
  <si>
    <t>FÓRMULA PARA O CÁLCULO DO BDI</t>
  </si>
  <si>
    <t>LANÇADOS OS PERCENTUAIS NA PLANILHA, A FÓRMULA EM EXCEL, CALCULA O PERCENTUAL FINAL DO BDI</t>
  </si>
  <si>
    <t>O ISSQN foi calculado em conformidade com o código tributário do município de Pombos (Lei Nº  673, de 23 de dezembro de 2005) - Desconto aplicado previsto no Art. 76</t>
  </si>
  <si>
    <t xml:space="preserve">BDI (%) = </t>
  </si>
  <si>
    <t>Para esta composição foram consideradas as diretrizes estipuladas pelo Acórdão nº 2622/2013 do TCU.</t>
  </si>
  <si>
    <t>LANÇADOS OS PERCENTUAIS NA PLANILHA, A FÓRMULA EXCEL, CALCULA O PERCENTUAL FINAL DO BDI</t>
  </si>
  <si>
    <t>Para essa composição foram consideradas as diretrizes estipulados pelo Acordão nº 2622/2013 do TCU</t>
  </si>
  <si>
    <t>CUSTO UNITÁRIO DE REFERÊNCIA</t>
  </si>
  <si>
    <t>Pág: 1</t>
  </si>
  <si>
    <t>IMPLANTAÇÃO DE RAMO DE EMERGÊNCIA (AREA DE ESCAPE) NA RODOVIA BR 232 - R01 - ONERADO</t>
  </si>
  <si>
    <t>Objeto: PROJETOS PARA IMPLANTAÇÃO DE RAMO DE EMERGÊNCIA (AREA DE ESCAPE) NA RODOVIA BR 232, ENTRE OS KM 60 E 63</t>
  </si>
  <si>
    <t>Rodovia: BR-232; Extensão:</t>
  </si>
  <si>
    <t>Trecho: Km 60 ao 63</t>
  </si>
  <si>
    <t>BDI:</t>
  </si>
  <si>
    <t>Subtrecho: Km 60 ao 63</t>
  </si>
  <si>
    <t>BDI DIF:</t>
  </si>
  <si>
    <t>Serviço:</t>
  </si>
  <si>
    <t>Código:</t>
  </si>
  <si>
    <t>Unid:</t>
  </si>
  <si>
    <t>Prod. Equipe:</t>
  </si>
  <si>
    <t>Data de emissão:</t>
  </si>
  <si>
    <t>09/02/2026</t>
  </si>
  <si>
    <t>Equipamento (A)</t>
  </si>
  <si>
    <t>Qtde.</t>
  </si>
  <si>
    <t>Utilização</t>
  </si>
  <si>
    <t>Custo Operacional</t>
  </si>
  <si>
    <t>Custo
Horário</t>
  </si>
  <si>
    <t>Operat.</t>
  </si>
  <si>
    <t>Improd.</t>
  </si>
  <si>
    <t>CUSTO HORÁRIO DE EQUIPAMENTO =</t>
  </si>
  <si>
    <t>Mão de Obra (B)</t>
  </si>
  <si>
    <t>Encargos</t>
  </si>
  <si>
    <t>Salário-Hora</t>
  </si>
  <si>
    <t>CUSTO HORÁRIO DE MÃO DE OBRA =</t>
  </si>
  <si>
    <t>CUSTO HORÁRIO DE EXECUÇÃO =</t>
  </si>
  <si>
    <t>CUSTO UNITÁRIO DE EXECUÇÃO =</t>
  </si>
  <si>
    <t>CUSTO DO FIC =</t>
  </si>
  <si>
    <t>CUSTO DO FIT =</t>
  </si>
  <si>
    <t>Material (C)</t>
  </si>
  <si>
    <t>Preço Unit.</t>
  </si>
  <si>
    <t>Custo
Unitário</t>
  </si>
  <si>
    <t>ADM001</t>
  </si>
  <si>
    <t>CUSTO TOTAL DO MATERIAL =</t>
  </si>
  <si>
    <t>Atividades Auxiliares (D)</t>
  </si>
  <si>
    <t>CUSTO TOTAL DAS ATIVIDADES =</t>
  </si>
  <si>
    <t>Tempo Fixo (E)</t>
  </si>
  <si>
    <t>CUSTO UNITÁRIO TOTAL DO TEMPO FIXO =</t>
  </si>
  <si>
    <t>Momento de Transporte (F)</t>
  </si>
  <si>
    <t>DMT-LN</t>
  </si>
  <si>
    <t>DMT-RP</t>
  </si>
  <si>
    <t>DMT-P</t>
  </si>
  <si>
    <t>P1</t>
  </si>
  <si>
    <t>P2</t>
  </si>
  <si>
    <t>P3</t>
  </si>
  <si>
    <t>CUSTO UNITÁRIO TOTAL DE TRANSPORTE =</t>
  </si>
  <si>
    <t>CUSTO UNITÁRIO DIRETO TOTAL =</t>
  </si>
  <si>
    <t>Observação:</t>
  </si>
  <si>
    <t>Pág: 2</t>
  </si>
  <si>
    <t>CAN001</t>
  </si>
  <si>
    <t>Pág: 3</t>
  </si>
  <si>
    <t>MOB0001</t>
  </si>
  <si>
    <t>Pág: 4</t>
  </si>
  <si>
    <t>TRATOR SOBRE ESTEIRAS COM LÂMINA - 259 KW</t>
  </si>
  <si>
    <t>Pág: 5</t>
  </si>
  <si>
    <t>ESCAVADEIRA HIDRÁULICA SOBRE ESTEIRAS COM CAÇAMBA COM CAPACIDADE DE 1,56 M³ - 118 KW</t>
  </si>
  <si>
    <t>CAMINHÃO BASCULANTE COM CAPACIDADE DE 14 M³ - 210 KW</t>
  </si>
  <si>
    <t>Pág: 6</t>
  </si>
  <si>
    <t>Pág: 7</t>
  </si>
  <si>
    <t>5915321</t>
  </si>
  <si>
    <t>MATERIAL ESCAVADO - CAMINHÃO BASCULANTE 14M³</t>
  </si>
  <si>
    <t>Ref. SICRO Cód. 5502836</t>
  </si>
  <si>
    <t>Pág: 8</t>
  </si>
  <si>
    <t>Pág: 9</t>
  </si>
  <si>
    <t>Pág: 10</t>
  </si>
  <si>
    <t>Ref. SICRO Cód. 5502882</t>
  </si>
  <si>
    <t>Pág: 11</t>
  </si>
  <si>
    <t>MARTELETE PERFURADOR/ROMPEDOR A AR COMPRIMIDO DE 25 KG PARA ROCHA COM CAPACIDADE DE 2.040 GPM</t>
  </si>
  <si>
    <t>COMPRESSOR DE AR PORTÁTIL DE 363,87 L/S (771 PCM) - 158,13 KW</t>
  </si>
  <si>
    <t>M0421</t>
  </si>
  <si>
    <t>ARGAMASSA EXPANSIVA PARA DESMONTE DE ROCHA E DEMOLIÇÃO DE CONCRETO</t>
  </si>
  <si>
    <t>M2145</t>
  </si>
  <si>
    <t>SÉRIE DE BROCAS INTEGRAIS S12</t>
  </si>
  <si>
    <t>M0421 5914655</t>
  </si>
  <si>
    <t>ARGAMASSA EXPANSIVA PARA DESMONTE DE ROCHA E DEMOLIÇÃO DE CONCRETO - CAMINHÃO CARROCERIA 15 T</t>
  </si>
  <si>
    <t>M0421 5914479</t>
  </si>
  <si>
    <t>Pág: 12</t>
  </si>
  <si>
    <t>CARREGADEIRA DE PNEUS PARA ROCHA COM CAPACIDADE DE 2,50 M³ - 105 KW</t>
  </si>
  <si>
    <t>CAMINHÃO BASCULANTE PARA ROCHA COM CAPACIDADE DE 12 M³ - 210 KW</t>
  </si>
  <si>
    <t>IT8002</t>
  </si>
  <si>
    <t>Transporte de material de 3ª categoria com caminhão basculante de 12 m³ para rocha</t>
  </si>
  <si>
    <t>Referência SICRO Cód. 5502888 - foram mantidos apenas a carregadeira e o caminhão basculante e incluido o transporte do material com a DMT Excedente - (retirados 3km)</t>
  </si>
  <si>
    <t>Pág: 13</t>
  </si>
  <si>
    <t>GRADE DE 24 DISCOS REBOCÁVEL DE D = 60 CM (24)</t>
  </si>
  <si>
    <t>MOTONIVELADORA - 93 KW</t>
  </si>
  <si>
    <t>CAMINHÃO TANQUE COM CAPACIDADE DE 10.000 L - 188 KW</t>
  </si>
  <si>
    <t>TRATOR AGRÍCOLA SOBRE PNEUS - 77 KW</t>
  </si>
  <si>
    <t>ROLO COMPACTADOR PÉ DE CARNEIRO VIBRATÓRIO AUTOPROPELIDO POR PNEUS DE 11,6 T - 82 KW</t>
  </si>
  <si>
    <t>Pág: 14</t>
  </si>
  <si>
    <t>Pág: 15</t>
  </si>
  <si>
    <t>TRATOR SOBRE ESTEIRAS COM LÂMINA - 127 KW</t>
  </si>
  <si>
    <t>M0081</t>
  </si>
  <si>
    <t>AREIA GROSSA  (COTAÇÃO)</t>
  </si>
  <si>
    <t>M0081 5914647</t>
  </si>
  <si>
    <t>AREIA GROSSA - CAMINHÃO BASCULANTE 10 M³</t>
  </si>
  <si>
    <t>M0081 5914389</t>
  </si>
  <si>
    <t>Referência SICRO Cód. 5502806</t>
  </si>
  <si>
    <t>Pág: 16</t>
  </si>
  <si>
    <t>Pág: 17</t>
  </si>
  <si>
    <t>Pág: 18</t>
  </si>
  <si>
    <t>PAGAMENTO DE DEPÓSITO DE MATERIAL EM ATERRO LICENCIADO (SOLO OU MAT. GRANULAR) - (COTAÇÃO)</t>
  </si>
  <si>
    <t>Pág: 19</t>
  </si>
  <si>
    <t>1109669</t>
  </si>
  <si>
    <t>ARGAMASSA DE CIMENTO E AREIA 1:3 - CONFECÇÃO EM BETONEIRA E LANÇAMENTO MANUAL - AREIA COMERCIAL</t>
  </si>
  <si>
    <t>1107892</t>
  </si>
  <si>
    <t>CONCRETO FCK = 20 MPA - CONFECÇÃO EM BETONEIRA E LANÇAMENTO MANUAL - AREIA E BRITA COMERCIAIS</t>
  </si>
  <si>
    <t>2004522</t>
  </si>
  <si>
    <t>ESCAVAÇÃO MECÂNICA DE VALA TRAPEZOIDAL OU TRIANGULAR EM MATERIAL DE 1ª CATEGORIA PARA DRENAGEM SUPERFICIAL COM RETROESCAVADEIRA - 0,30 M² = SEÇÃO &lt; 0,50 M²</t>
  </si>
  <si>
    <t>3108022</t>
  </si>
  <si>
    <t>GUIA DE MADEIRA DE 2,5 X 8,0 CM - CONFECÇÃO E INSTALAÇÃO</t>
  </si>
  <si>
    <t>4413996</t>
  </si>
  <si>
    <t>ENLEIVAMENTO</t>
  </si>
  <si>
    <t>4805754</t>
  </si>
  <si>
    <t>COMPACTAÇÃO MANUAL COM SOQUETE VIBRATÓRIO</t>
  </si>
  <si>
    <t>4805756</t>
  </si>
  <si>
    <t>APILOAMENTO MANUAL DE SUPERFÍCIE COM ESPESSURA DE 15 CM</t>
  </si>
  <si>
    <t>Pág: 20</t>
  </si>
  <si>
    <t>Pág: 21</t>
  </si>
  <si>
    <t>2004519</t>
  </si>
  <si>
    <t>ESCAVAÇÃO MECÂNICA DE VALA TRAPEZOIDAL OU TRIANGULAR EM MATERIAL DE 1ª CATEGORIA PARA DRENAGEM SUPERFICIAL COM RETROESCAVADEIRA - 0,10 M² = SEÇÃO &lt; 0,15 M²</t>
  </si>
  <si>
    <t>Pág: 22</t>
  </si>
  <si>
    <t>3103302</t>
  </si>
  <si>
    <t>FÔRMAS DE TÁBUAS DE PINHO PARA DISPOSITIVOS DE DRENAGEM - UTILIZAÇÃO DE 3 VEZES - CONFECÇÃO, INSTALAÇÃO E RETIRADA</t>
  </si>
  <si>
    <t>4805750</t>
  </si>
  <si>
    <t>ESCAVAÇÃO MANUAL EM MATERIAL DE 1ª CATEGORIA NA PROFUNDIDADE DE ATÉ 1 M</t>
  </si>
  <si>
    <t>Pág: 23</t>
  </si>
  <si>
    <t>Pág: 24</t>
  </si>
  <si>
    <t>Pág: 25</t>
  </si>
  <si>
    <t>Pág: 26</t>
  </si>
  <si>
    <t>M1097</t>
  </si>
  <si>
    <t>PEDRA DE MÃO OU RACHÃO - COTAÇÃO</t>
  </si>
  <si>
    <t>M1097 5914647</t>
  </si>
  <si>
    <t>PEDRA DE MÃO OU RACHÃO - CAMINHÃO BASCULANTE 10 M³</t>
  </si>
  <si>
    <t>M1097 5914389</t>
  </si>
  <si>
    <t>Pág: 27</t>
  </si>
  <si>
    <t>COMPACTADOR MANUAL DE PLACA VIBRATÓRIA - 3,00 KW</t>
  </si>
  <si>
    <t>M0191</t>
  </si>
  <si>
    <t>BRITA 1 - COTAÇÃO</t>
  </si>
  <si>
    <t>M0192</t>
  </si>
  <si>
    <t>BRITA 2 - COTAÇÃO</t>
  </si>
  <si>
    <t>M2051</t>
  </si>
  <si>
    <t>GEOTÊXTIL NÃO-TECIDO AGULHADO EM POLIÉSTER - RESISTÊNCIA À TRAÇÃO LONGITUDINAL DE 14 KN/M</t>
  </si>
  <si>
    <t>4816106</t>
  </si>
  <si>
    <t>CONFECÇÃO DE TUBOS DE CONCRETO PERFURADO D = 0,20 M - AREIA E BRITA COMERCIAIS</t>
  </si>
  <si>
    <t>M0191 5914647</t>
  </si>
  <si>
    <t>BRITA 1 - CAMINHÃO BASCULANTE 10 M³</t>
  </si>
  <si>
    <t>M0192 5914647</t>
  </si>
  <si>
    <t>BRITA 2 - CAMINHÃO BASCULANTE 10 M³</t>
  </si>
  <si>
    <t>M2051 5914655</t>
  </si>
  <si>
    <t>GEOTÊXTIL NÃO-TECIDO AGULHADO EM POLIÉSTER - RESISTÊNCIA À TRAÇÃO LONGITUDINAL DE 14 KN/M - CAMINHÃO CARROCERIA 15 T</t>
  </si>
  <si>
    <t>4816106 5914655</t>
  </si>
  <si>
    <t>CONFECÇÃO DE TUBOS DE CONCRETO PERFURADO D = 0,20 M - AREIA E BRITA COMERCIAIS - CAMINHÃO CARROCERIA 15 T</t>
  </si>
  <si>
    <t>M0191 5914389</t>
  </si>
  <si>
    <t>M0192 5914389</t>
  </si>
  <si>
    <t>M2051 5914479</t>
  </si>
  <si>
    <t>4816106 5914479</t>
  </si>
  <si>
    <t>Pág: 28</t>
  </si>
  <si>
    <t>M1658</t>
  </si>
  <si>
    <t>TUBO PEAD CORRUGADO PERFURADO PARA DRENAGEM - D = 230 MM</t>
  </si>
  <si>
    <t>4805765</t>
  </si>
  <si>
    <t>ESCAVAÇÃO DE VALA EM MATERIAL DE 3ª CATEGORIA</t>
  </si>
  <si>
    <t>M1658 5914655</t>
  </si>
  <si>
    <t>TUBO PEAD CORRUGADO PERFURADO PARA DRENAGEM - D = 230 MM - CAMINHÃO CARROCERIA 15 T</t>
  </si>
  <si>
    <t>M1658 5914479</t>
  </si>
  <si>
    <t>Pág: 29</t>
  </si>
  <si>
    <t>TRANSPORTADOR MANUAL CARRINHO DE MÃO COM CAPACIDADE DE 80 L</t>
  </si>
  <si>
    <t>M3505 5915433</t>
  </si>
  <si>
    <t>MATERIAL DEMOLIDO - CONCRETO SIMPLES - CAMINHÃO BASCULANTE 6 M³</t>
  </si>
  <si>
    <t>M3505 5914344</t>
  </si>
  <si>
    <t>Pág: 30</t>
  </si>
  <si>
    <t>RETROESCAVADEIRA DE PNEUS - CAPACIDADE DA CAÇAMBA DA PÁ-CARREGADEIRA DE 0,76 M³ E DA RETROESCAVADEIRA DE 0,29 M³ - 58 KW</t>
  </si>
  <si>
    <t>Pág: 31</t>
  </si>
  <si>
    <t>PAGAMENTO DE DEPÓSITO DE MATERIAL EM ATERRO LICENCIADO (METRALHA) - (COTAÇÃO)</t>
  </si>
  <si>
    <t>Pág: 32</t>
  </si>
  <si>
    <t>Pág: 33</t>
  </si>
  <si>
    <t>Pág: 34</t>
  </si>
  <si>
    <t>CAMINHÃO GUINDAUTO COM CAPACIDADE DE ELEVAÇÃO DE 6,2 T E CARROCERIA DE 7 T - 136 KW</t>
  </si>
  <si>
    <t>M0446</t>
  </si>
  <si>
    <t>COMPENSADO RESINADO - E = 10 MM</t>
  </si>
  <si>
    <t>M2176</t>
  </si>
  <si>
    <t>TUBO DE CONCRETO ARMADO PA2 - D = 1,00 M</t>
  </si>
  <si>
    <t>1109671</t>
  </si>
  <si>
    <t>ARGAMASSA DE CIMENTO E AREIA 1:4 - CONFECÇÃO EM BETONEIRA E LANÇAMENTO MANUAL - AREIA COMERCIAL</t>
  </si>
  <si>
    <t>1106165</t>
  </si>
  <si>
    <t>CONCRETO CICLÓPICO FCK = 20 MPA - CONFECÇÃO EM BETONEIRA E LANÇAMENTO MANUAL - AREIA, BRITA E PEDRA DE MÃO COMERCIAIS</t>
  </si>
  <si>
    <t>M2176 5914614</t>
  </si>
  <si>
    <t>TUBO DE CONCRETO ARMADO PA2 - D = 1,00 M - GUINDAUTO 20 T.M</t>
  </si>
  <si>
    <t>Referência SICRO Cód. 0804039 - Consumos ajustados conforme Emenda 3 da IPR 736 - Desenho 6.1 (a) - o consumo de argamassa para emenda dos tubos foi mantido, conforme Tabela 1 do Caderno técnico G08 - Bueiros Tubulares do DNIT</t>
  </si>
  <si>
    <t>Pág: 35</t>
  </si>
  <si>
    <t>1106057</t>
  </si>
  <si>
    <t>CONCRETO MAGRO - CONFECÇÃO EM BETONEIRA E LANÇAMENTO MANUAL - AREIA E BRITA COMERCIAIS</t>
  </si>
  <si>
    <t>Referência DNIT - IPR 736 - Emenda 3 - Desenho 6.5 (a)</t>
  </si>
  <si>
    <t>Pág: 36</t>
  </si>
  <si>
    <t>Referência DNIT - IPR 736 - Emenda 3 - Desenho 6.9 (a) - Somados os consumos da caixa + grelha de concreto</t>
  </si>
  <si>
    <t>Pág: 37</t>
  </si>
  <si>
    <t>Pág: 38</t>
  </si>
  <si>
    <t>Pág: 39</t>
  </si>
  <si>
    <t>07156</t>
  </si>
  <si>
    <t>TELA DE ACO SOLDADA NERVURADA, CA-60, Q-196, (3,11 KG/M2), DIAMETRO DO FIO = 5,0 MM, LARGURA = 2,45 M, ESPACAMENTO DA MALHA = 10 X 10 CM</t>
  </si>
  <si>
    <t>M2</t>
  </si>
  <si>
    <t>44547</t>
  </si>
  <si>
    <t>TUBO DE POLIETILENO DE ALTA DENSIDADE, PEAD, PE-80, DE= 200 MM X 18,2 MM PAREDE, ( SDR 11 - PN 12,5 ) PARA REDE DE AGUA OU ESGOTO ( NBR 15561)</t>
  </si>
  <si>
    <t>2009619</t>
  </si>
  <si>
    <t>ALVENARIA DE BLOCOS DE CONCRETO 19 X 19 X 39 CM COM ESPESSURA DE 20 CM - AREIA COMERCIAL</t>
  </si>
  <si>
    <t>Conforme projeto tipo</t>
  </si>
  <si>
    <t>Pág: 40</t>
  </si>
  <si>
    <t>Pág: 41</t>
  </si>
  <si>
    <t>Pág: 42</t>
  </si>
  <si>
    <t>Pág: 43</t>
  </si>
  <si>
    <t>COMPACTADOR MANUAL COM SOQUETE VIBRATÓRIO - 4,10 KW</t>
  </si>
  <si>
    <t>Pág: 44</t>
  </si>
  <si>
    <t>M0286</t>
  </si>
  <si>
    <t>TÁBUA - E = 2,5 CM E L = 30 CM</t>
  </si>
  <si>
    <t>M1205</t>
  </si>
  <si>
    <t>PREGO DE FERRO</t>
  </si>
  <si>
    <t>M1811</t>
  </si>
  <si>
    <t>LONGARINA DE MADEIRA DE PRIMEIRA - L = 16 CM E E = 6 CM</t>
  </si>
  <si>
    <t>M1205 5914655</t>
  </si>
  <si>
    <t>PREGO DE FERRO - CAMINHÃO CARROCERIA 15 T</t>
  </si>
  <si>
    <t>M0286 5914655</t>
  </si>
  <si>
    <t>TÁBUA - E = 2,5 CM E L = 30 CM - CAMINHÃO CARROCERIA 15 T</t>
  </si>
  <si>
    <t>M1811 5914655</t>
  </si>
  <si>
    <t>LONGARINA DE MADEIRA DE PRIMEIRA - L = 16 CM E E = 6 CM - CAMINHÃO CARROCERIA 15 T</t>
  </si>
  <si>
    <t>M1205 5914479</t>
  </si>
  <si>
    <t>M0286 5914479</t>
  </si>
  <si>
    <t>M1811 5914479</t>
  </si>
  <si>
    <t>Pág: 45</t>
  </si>
  <si>
    <t>M0285</t>
  </si>
  <si>
    <t>PONTALETE PARA ESCORAMENTO - D = 15 CM</t>
  </si>
  <si>
    <t>M0285 5914655</t>
  </si>
  <si>
    <t>PONTALETE PARA ESCORAMENTO - D = 15 CM - CAMINHÃO CARROCERIA 15 T</t>
  </si>
  <si>
    <t>M0285 5914479</t>
  </si>
  <si>
    <t>Pág: 46</t>
  </si>
  <si>
    <t>CAMINHÃO BASCULANTE COM CAPACIDADE DE 6 M³ - 136 KW</t>
  </si>
  <si>
    <t>Pág: 47</t>
  </si>
  <si>
    <t>Pág: 48</t>
  </si>
  <si>
    <t>ROLO COMPACTADOR DE PNEUS AUTOPROPELIDO DE 27 T - 85 KW</t>
  </si>
  <si>
    <t>Pág: 49</t>
  </si>
  <si>
    <t>DISTRIBUIDOR DE AGREGADOS SOBRE PNEUS AUTOPROPELIDO - 130 KW</t>
  </si>
  <si>
    <t>ROLO COMPACTADOR LISO VIBRATÓRIO AUTOPROPELIDO POR PNEUS DE 11 T - 97 KW</t>
  </si>
  <si>
    <t>6416040 5914652</t>
  </si>
  <si>
    <t>BRITA GRADUADA COM BRITA COMERCIAL EM USINA DE 300 T/H - CAMINHÃO BASCULANTE 10 M³</t>
  </si>
  <si>
    <t>6416040 5914389</t>
  </si>
  <si>
    <t>Referência SICRO Cód. 4011276 - Insumo substituído por brita graduada comercial</t>
  </si>
  <si>
    <t>Pág: 50</t>
  </si>
  <si>
    <t>BRITA GRADUADA SIMPLES COMERCIAL (COTAÇÃO)</t>
  </si>
  <si>
    <t>Referência SICRO Cód. 4011276</t>
  </si>
  <si>
    <t>Pág: 51</t>
  </si>
  <si>
    <t>VIBRADOR DE IMERSÃO PARA CONCRETO - 4,10 KW</t>
  </si>
  <si>
    <t>TANQUE DE ESTOCAGEM DE ASFALTO COM CAPACIDADE DE 30.000 L</t>
  </si>
  <si>
    <t>RÉGUA VIBRATÓRIA DUPLA COM 4 M - 4,10 KW</t>
  </si>
  <si>
    <t>M1947</t>
  </si>
  <si>
    <t>EMULSÃO ASFÁLTICA - RM-1C</t>
  </si>
  <si>
    <t>CPUAUX10</t>
  </si>
  <si>
    <t>CONCRETO PARA SUB-BASE ADENSADO POR VIBRAÇÃO FCK = 7,5 MPA - CONFECÇÃO EM BETONEIRA - AREIA E BRITA COMERCIAIS</t>
  </si>
  <si>
    <t>Composição espelho SICRO Cód. 4011218 - Substituído o concreto usinado para concreto feito na obra em betoneira.</t>
  </si>
  <si>
    <t>Pág: 52</t>
  </si>
  <si>
    <t>M0003</t>
  </si>
  <si>
    <t>AÇO CA 25</t>
  </si>
  <si>
    <t>M0075</t>
  </si>
  <si>
    <t>ARAME LISO RECOZIDO EM AÇO-CARBONO - D = 1,24 MM (18 BWG)</t>
  </si>
  <si>
    <t>M0003 5914655</t>
  </si>
  <si>
    <t>AÇO CA 25 - CAMINHÃO CARROCERIA 15 T</t>
  </si>
  <si>
    <t>M0075 5914655</t>
  </si>
  <si>
    <t>ARAME LISO RECOZIDO EM AÇO-CARBONO - D = 1,24 MM (18 BWG) - CAMINHÃO CARROCERIA 15 T</t>
  </si>
  <si>
    <t>M0003 5914479</t>
  </si>
  <si>
    <t>M0075 5914479</t>
  </si>
  <si>
    <t>Pág: 53</t>
  </si>
  <si>
    <t>M2152</t>
  </si>
  <si>
    <t>ADITIVO DE CURA PARA CONCRETO</t>
  </si>
  <si>
    <t>3107964</t>
  </si>
  <si>
    <t>FÔRMA METÁLICA PARA PAVIMENTO DE CONCRETO - UTILIZAÇÃO DE 100 VEZES - CONFECÇÃO, INSTALAÇÃO E RETIRADA</t>
  </si>
  <si>
    <t>M2152 5914655</t>
  </si>
  <si>
    <t>ADITIVO DE CURA PARA CONCRETO - CAMINHÃO CARROCERIA 15 T</t>
  </si>
  <si>
    <t>M2152 5914479</t>
  </si>
  <si>
    <t>Ref. SICRO Cód. 4011520 - Exclusa a aquisição do concreto</t>
  </si>
  <si>
    <t>Pág: 54</t>
  </si>
  <si>
    <t>CONCRETO PARA BOMBEAMAENTO FCK = 35MPA - MASSA COMERCIAL (COTAÇÃO)</t>
  </si>
  <si>
    <t>Pág: 55</t>
  </si>
  <si>
    <t>SERRA PARA CORTE DE CONCRETO E ASFALTO - 10 KW</t>
  </si>
  <si>
    <t>CAMINHÃO TANQUE COM CAPACIDADE DE 6.000 L - 136 KW</t>
  </si>
  <si>
    <t>COMPRESSOR DE AR PORTÁTIL DE 58,52 L/S (124 PCM) - 27 KW</t>
  </si>
  <si>
    <t>M1136</t>
  </si>
  <si>
    <t>CORDÃO DE POLIETILENO EXPANDIDO DE BAIXA DENSIDADE - D = 10,0 MM</t>
  </si>
  <si>
    <t>M1385</t>
  </si>
  <si>
    <t>DISCO DE CORTE DIAMANTADO PARA CONCRETO E ASFALTO - D = 350 MM</t>
  </si>
  <si>
    <t>M2150</t>
  </si>
  <si>
    <t>SELANTE ELÁSTICO À BASE DE POLIURETANO E ASFALTO</t>
  </si>
  <si>
    <t>M2150 5914655</t>
  </si>
  <si>
    <t>SELANTE ELÁSTICO À BASE DE POLIURETANO E ASFALTO - CAMINHÃO CARROCERIA 15 T</t>
  </si>
  <si>
    <t>M2150 5914479</t>
  </si>
  <si>
    <t>Pág: 56</t>
  </si>
  <si>
    <t>ANP001</t>
  </si>
  <si>
    <t>Pág: 57</t>
  </si>
  <si>
    <t>ANP002</t>
  </si>
  <si>
    <t>Pág: 58</t>
  </si>
  <si>
    <t>GRUPO GERADOR - 14 KVA</t>
  </si>
  <si>
    <t>SERRA CIRCULAR COM BANCADA - D = 30 CM - 4 KW</t>
  </si>
  <si>
    <t>M0284</t>
  </si>
  <si>
    <t>CAIBRO DE PINHO - L = 7,5 CM E E = 7,5 CM</t>
  </si>
  <si>
    <t>M0290</t>
  </si>
  <si>
    <t>TÁBUA - E = 2,5 CM E L = 10 CM</t>
  </si>
  <si>
    <t>M0310</t>
  </si>
  <si>
    <t>PEÇA DE MADEIRA - L = 7,5 CM E E = 2,5 CM</t>
  </si>
  <si>
    <t>M0447</t>
  </si>
  <si>
    <t>COMPENSADO RESINADO - E = 12 MM</t>
  </si>
  <si>
    <t>M0560</t>
  </si>
  <si>
    <t>DESMOLDANTE PARA FÔRMAS DE MADEIRA</t>
  </si>
  <si>
    <t>M0284 5914655</t>
  </si>
  <si>
    <t>CAIBRO DE PINHO - L = 7,5 CM E E = 7,5 CM - CAMINHÃO CARROCERIA 15 T</t>
  </si>
  <si>
    <t>M0290 5914655</t>
  </si>
  <si>
    <t>TÁBUA - E = 2,5 CM E L = 10 CM - CAMINHÃO CARROCERIA 15 T</t>
  </si>
  <si>
    <t>M0310 5914655</t>
  </si>
  <si>
    <t>PEÇA DE MADEIRA - L = 7,5 CM E E = 2,5 CM - CAMINHÃO CARROCERIA 15 T</t>
  </si>
  <si>
    <t>M0447 5914655</t>
  </si>
  <si>
    <t>COMPENSADO RESINADO - E = 12 MM - CAMINHÃO CARROCERIA 15 T</t>
  </si>
  <si>
    <t>M0560 5914655</t>
  </si>
  <si>
    <t>DESMOLDANTE PARA FÔRMAS DE MADEIRA - CAMINHÃO CARROCERIA 15 T</t>
  </si>
  <si>
    <t>M0284 5914479</t>
  </si>
  <si>
    <t>M0290 5914479</t>
  </si>
  <si>
    <t>Pág: 59</t>
  </si>
  <si>
    <t>M0310 5914479</t>
  </si>
  <si>
    <t>M0447 5914479</t>
  </si>
  <si>
    <t>M0560 5914479</t>
  </si>
  <si>
    <t>Pág: 60</t>
  </si>
  <si>
    <t>M0004</t>
  </si>
  <si>
    <t>AÇO CA 50</t>
  </si>
  <si>
    <t>M0004 5914655</t>
  </si>
  <si>
    <t>AÇO CA 50 - CAMINHÃO CARROCERIA 15 T</t>
  </si>
  <si>
    <t>M0004 5914479</t>
  </si>
  <si>
    <t>Pág: 61</t>
  </si>
  <si>
    <t>CONCRETO PARA BOMBEAMAENTO FCK = 30MPA - MASSA COMERCIAL (COTAÇÃO)</t>
  </si>
  <si>
    <t>Pág: 62</t>
  </si>
  <si>
    <t>BOMBA DE CONCRETO REBOCÁVEL COM CAPACIDADE DE 30 M³/H - 74 KW</t>
  </si>
  <si>
    <t>1110000</t>
  </si>
  <si>
    <t>CONCRETO</t>
  </si>
  <si>
    <t>1110000 5909007</t>
  </si>
  <si>
    <t>CONCRETO - CAMINHÃO BETONEIRA 8 M³</t>
  </si>
  <si>
    <t>1110000 5914569</t>
  </si>
  <si>
    <t>Pág: 63</t>
  </si>
  <si>
    <t>BALANÇA PLATAFORMA DIGITAL À BATERIA, COM MESA DE 75 X 75 CM E CAPACIDADE DE 500 KG</t>
  </si>
  <si>
    <t>TRANSPORTADOR MANUAL GERICA COM CAPACIDADE DE 180 L</t>
  </si>
  <si>
    <t>BETONEIRA COM MOTOR A GASOLINA COM CAPACIDADE DE 600 L - 10 KW</t>
  </si>
  <si>
    <t>M0030</t>
  </si>
  <si>
    <t>ADITIVO PLASTIFICANTE E RETARDADOR DE PEGA PARA CONCRETO E ARGAMASSA</t>
  </si>
  <si>
    <t>M0082</t>
  </si>
  <si>
    <t>AREIA MÉDIA LAVADA  (COTAÇÃO)</t>
  </si>
  <si>
    <t>M0424</t>
  </si>
  <si>
    <t>CIMENTO PORTLAND CP II - 32 - SACO</t>
  </si>
  <si>
    <t>M0082 5914647</t>
  </si>
  <si>
    <t>AREIA MÉDIA LAVADA - CAMINHÃO BASCULANTE 10 M³</t>
  </si>
  <si>
    <t>M0424 5914655</t>
  </si>
  <si>
    <t>CIMENTO PORTLAND CP II - 32 - SACO - CAMINHÃO CARROCERIA 15 T</t>
  </si>
  <si>
    <t>M0030 5914655</t>
  </si>
  <si>
    <t>ADITIVO PLASTIFICANTE E RETARDADOR DE PEGA PARA CONCRETO E ARGAMASSA - CAMINHÃO CARROCERIA 15 T</t>
  </si>
  <si>
    <t>M0082 5914389</t>
  </si>
  <si>
    <t>M0424 5914479</t>
  </si>
  <si>
    <t>Pág: 64</t>
  </si>
  <si>
    <t>M0030 5914479</t>
  </si>
  <si>
    <t>Pág: 65</t>
  </si>
  <si>
    <t>Pág: 66</t>
  </si>
  <si>
    <t>M0808</t>
  </si>
  <si>
    <t>BRITA 4</t>
  </si>
  <si>
    <t>M1135</t>
  </si>
  <si>
    <t>PÓ DE PEDRA - COTAÇÃO</t>
  </si>
  <si>
    <t>M0808 5914651</t>
  </si>
  <si>
    <t>BRITA 4 - CAMINHÃO BASCULANTE 10 M³</t>
  </si>
  <si>
    <t>M1135 5914651</t>
  </si>
  <si>
    <t>PÓ DE PEDRA - CAMINHÃO BASCULANTE 10 M³</t>
  </si>
  <si>
    <t>M0808 5914389</t>
  </si>
  <si>
    <t>M1135 5914389</t>
  </si>
  <si>
    <t>Pág: 67</t>
  </si>
  <si>
    <t>CAMINHÃO TANQUE DISTRIBUIDOR DE ASFALTO COM CAPACIDADE DE 6.000 L - 7 KW/136 KW</t>
  </si>
  <si>
    <t>M2092</t>
  </si>
  <si>
    <t>EMULSÃO ASFÁLTICA PARA IMPRIMAÇÃO</t>
  </si>
  <si>
    <t>Pág: 68</t>
  </si>
  <si>
    <t>AQUISIÇÃO DE CINSITA (ARGILA EXPANDIDA) (COTAÇÃO)</t>
  </si>
  <si>
    <t>Pág: 69</t>
  </si>
  <si>
    <t>5914389</t>
  </si>
  <si>
    <t>CINASITA - CAMINHÃO BASCULANTE 10 M³</t>
  </si>
  <si>
    <t>Considerando 1 tonelada x 1 km (pav)</t>
  </si>
  <si>
    <t>Pág: 70</t>
  </si>
  <si>
    <t>Referência SICRO Cód. 2003850 - e Caderno Técnico_G20-Drenagem - Item 2.2.17.4 - Considerada apenas a mão de obra de espalhamento</t>
  </si>
  <si>
    <t>Pág: 71</t>
  </si>
  <si>
    <t>ANP03</t>
  </si>
  <si>
    <t>Pág: 72</t>
  </si>
  <si>
    <t>ANP003</t>
  </si>
  <si>
    <t>Pág: 73</t>
  </si>
  <si>
    <t>CAMINHÃO DEMARCADOR DE FAIXAS COM SISTEMA DE PINTURA A QUENTE - 5 KW/30,10 KW/136 KW</t>
  </si>
  <si>
    <t>M2038</t>
  </si>
  <si>
    <t>MICROESFERAS REFLETIVAS DE VIDRO TIPO II-A</t>
  </si>
  <si>
    <t>M2040</t>
  </si>
  <si>
    <t>MASSA TERMOPLÁSTICA PARA ASPERSÃO</t>
  </si>
  <si>
    <t>M2044</t>
  </si>
  <si>
    <t>TINTA À BASE DE RESINA ACRÍLICA EMULSIONADA EM ÁGUA PARA PRÉ-MARCAÇÃO VIÁRIA</t>
  </si>
  <si>
    <t>M2038 5914655</t>
  </si>
  <si>
    <t>MICROESFERAS REFLETIVAS DE VIDRO TIPO II-A - CAMINHÃO CARROCERIA 15 T</t>
  </si>
  <si>
    <t>M2040 5914655</t>
  </si>
  <si>
    <t>MASSA TERMOPLÁSTICA PARA ASPERSÃO - CAMINHÃO CARROCERIA 15 T</t>
  </si>
  <si>
    <t>M2038 5914479</t>
  </si>
  <si>
    <t>M2040 5914479</t>
  </si>
  <si>
    <t>Pág: 74</t>
  </si>
  <si>
    <t>M1585</t>
  </si>
  <si>
    <t>MASSA TERMOPLÁSTICA APLICADA POR EXTRUSÃO</t>
  </si>
  <si>
    <t>M1585 5914655</t>
  </si>
  <si>
    <t>MASSA TERMOPLÁSTICA APLICADA POR EXTRUSÃO - CAMINHÃO CARROCERIA 15 T</t>
  </si>
  <si>
    <t>M1585 5914479</t>
  </si>
  <si>
    <t>Pág: 75</t>
  </si>
  <si>
    <t>MARTELETE PERFURADOR/ROMPEDOR ELÉTRICO - 1,50 KW</t>
  </si>
  <si>
    <t>CAMINHÃO CARROCERIA COM CAPACIDADE DE 5 T - 120 KW</t>
  </si>
  <si>
    <t>GRUPO GERADOR - 7,2 KVA</t>
  </si>
  <si>
    <t>M1528</t>
  </si>
  <si>
    <t>BROCA DE WIDIA - D = 13 MM E C = 150 MM</t>
  </si>
  <si>
    <t>M2041</t>
  </si>
  <si>
    <t>ADESIVO À BASE DE RESINA POLIÉSTER</t>
  </si>
  <si>
    <t>M3831</t>
  </si>
  <si>
    <t>TACHA REFLETIVA EM PLÁSTICO INJETADO MONODIRECIONAL COM UM PINO - TIPO III</t>
  </si>
  <si>
    <t>M2041 5914655</t>
  </si>
  <si>
    <t>ADESIVO À BASE DE RESINA POLIÉSTER - CAMINHÃO CARROCERIA 15 T</t>
  </si>
  <si>
    <t>M3831 5914655</t>
  </si>
  <si>
    <t>TACHA REFLETIVA EM PLÁSTICO INJETADO MONODIRECIONAL COM UM PINO - TIPO III - CAMINHÃO CARROCERIA 15 T</t>
  </si>
  <si>
    <t>M2041 5914479</t>
  </si>
  <si>
    <t>M3831 5914479</t>
  </si>
  <si>
    <t>Pág: 76</t>
  </si>
  <si>
    <t>5213415</t>
  </si>
  <si>
    <t>PLACA EM AÇO Nº 16 GALVANIZADO COM PELÍCULA RETRORREFLETIVA TIPO III + SI - CONFECÇÃO</t>
  </si>
  <si>
    <t>Pág: 77</t>
  </si>
  <si>
    <t>Referência SICRO cód. 5213473</t>
  </si>
  <si>
    <t>Pág: 78</t>
  </si>
  <si>
    <t>AUXSIN01</t>
  </si>
  <si>
    <t>PLACA EM AÇO Nº 16 GALVANIZADO COM PELÍCULA RETRORREFLETIVA TIPO X+ SI - CONFECÇÃO</t>
  </si>
  <si>
    <t>Referência SICRO Cód. 5213477</t>
  </si>
  <si>
    <t>Pág: 79</t>
  </si>
  <si>
    <t>CAMINHÃO GUINDAUTO COM CESTO AÉREO SIMPLES E CAPACIDADE DE ELEVAÇÃO DE 5,7 T E CARROCERIA DE 8,5 T - 136 KW</t>
  </si>
  <si>
    <t>5213567</t>
  </si>
  <si>
    <t>PLACA EM ALUMÍNIO COMPOSTO DE 3 MM, MODULADA, AÉREA, COM PELÍCULA RETRORREFLETIVA TIPO X + SI - CONFECÇÃO</t>
  </si>
  <si>
    <t>Pág: 80</t>
  </si>
  <si>
    <t>M0789</t>
  </si>
  <si>
    <t>CONJUNTO PARA FIXAÇÃO DE PLACAS EM AÇO GALVANIZADO COMPOSTO POR BARRA CHATA, ABRAÇADEIRA, PARAFUSOS, PORCAS E ARRUELAS</t>
  </si>
  <si>
    <t>M1624</t>
  </si>
  <si>
    <t>SUPORTE POLIMÉRICO ECOLÓGICO MACIÇO COLAPSÍVEL PARA PLACA DE SINALIZAÇÃO - SEÇÃO DE 8 X 8 CM</t>
  </si>
  <si>
    <t>M0789 5914655</t>
  </si>
  <si>
    <t>CONJUNTO PARA FIXAÇÃO DE PLACAS EM AÇO GALVANIZADO COMPOSTO POR BARRA CHATA, ABRAÇADEIRA, PARAFUSOS, PORCAS E ARRUELAS - CAMINHÃO CARROCERIA 15 T</t>
  </si>
  <si>
    <t>M1624 5914655</t>
  </si>
  <si>
    <t>SUPORTE POLIMÉRICO ECOLÓGICO MACIÇO COLAPSÍVEL PARA PLACA DE SINALIZAÇÃO - SEÇÃO DE 8 X 8 CM - CAMINHÃO CARROCERIA 15 T</t>
  </si>
  <si>
    <t>M0789 5914479</t>
  </si>
  <si>
    <t>M1624 5914479</t>
  </si>
  <si>
    <t>Pág: 81</t>
  </si>
  <si>
    <t>M0796</t>
  </si>
  <si>
    <t>SEMIPÓRTICO METÁLICO PARA VÃO DE 8,3 M E VENTO DE 35 M/S</t>
  </si>
  <si>
    <t>0407740</t>
  </si>
  <si>
    <t>CHUMBADOR TIPO ESPERA EM AÇO CA-25 PARA FIXAÇÃO DE ESTRUTURA METÁLICA EM CONCRETO - FORNECIMENTO E INSTALAÇÃO</t>
  </si>
  <si>
    <t>M0796 5914614</t>
  </si>
  <si>
    <t>SEMIPÓRTICO METÁLICO PARA VÃO DE 8,3 M E VENTO DE 35 M/S - GUINDAUTO 20 T.M</t>
  </si>
  <si>
    <t>Pág: 82</t>
  </si>
  <si>
    <t>GUINDASTE MÓVEL SOBRE ESTEIRAS COM TRADO PARA ESCAVAÇÃO EM SOLOS - 186 KW</t>
  </si>
  <si>
    <t>Pág: 83</t>
  </si>
  <si>
    <t>GUINDASTE MÓVEL SOBRE ESTEIRAS COM TRADO COM BITS ESCAVAÇÃO EM ROCHA - 186 KW</t>
  </si>
  <si>
    <t>M1648</t>
  </si>
  <si>
    <t>DENTE DE CORTE PARA TRADO OU CAÇAMBA DE PERFURAÇÃO</t>
  </si>
  <si>
    <t>Pág: 84</t>
  </si>
  <si>
    <t>Pág: 85</t>
  </si>
  <si>
    <t>M0446 5914655</t>
  </si>
  <si>
    <t>COMPENSADO RESINADO - E = 10 MM - CAMINHÃO CARROCERIA 15 T</t>
  </si>
  <si>
    <t>Pág: 86</t>
  </si>
  <si>
    <t>M0446 5914479</t>
  </si>
  <si>
    <t>Pág: 87</t>
  </si>
  <si>
    <t>Pág: 88</t>
  </si>
  <si>
    <t>Pág: 89</t>
  </si>
  <si>
    <t>BATE-ESTACA HIDRÁULICO PARA DEFENSAS MONTADO EM CAMINHÃO GUINDAUTO COM CAPACIDADE DE 6,2 T E CARROCERIA DE 5 T - 152 KW</t>
  </si>
  <si>
    <t>COT-015A</t>
  </si>
  <si>
    <t>DEFENSA SEMIMALEÁVEL TRIPLA ONDA H4BW3</t>
  </si>
  <si>
    <t>M1968 5915373</t>
  </si>
  <si>
    <t>DEFENSA METÁLICA SEMIMALEÁVEL TRIPLA ONDA - GUINDAUTO 20 T.M</t>
  </si>
  <si>
    <t>M1968 5914614</t>
  </si>
  <si>
    <t>Referência SICRO Cód. 3713604</t>
  </si>
  <si>
    <t>Pág: 90</t>
  </si>
  <si>
    <t>COT-015B</t>
  </si>
  <si>
    <t>ANCORAGEM PARA DEFENSA METÁLICA H4BW3 - CONJUNTO COM 12 M</t>
  </si>
  <si>
    <t>CJ</t>
  </si>
  <si>
    <t>M1969 5915373</t>
  </si>
  <si>
    <t>DEFENSA METÁLICA SEMIMALEÁVEL DUPLA - GUINDAUTO 20 T.M</t>
  </si>
  <si>
    <t>M1969 5914614</t>
  </si>
  <si>
    <t>Referência SICRO Cód. 3713607</t>
  </si>
  <si>
    <t>Pág: 91</t>
  </si>
  <si>
    <t>MODULO DE TRANSIÇÃO TRIPLA ONDA (H4BAW4) DE DEFENSA TRIPLA ONDA PARA BARREIRA DE CONCRETO</t>
  </si>
  <si>
    <t>M1971 5915373</t>
  </si>
  <si>
    <t>MÓDULO DE TRANSIÇÃO DE DEFENSA METÁLICA TIPO DUPLA ONDA COM LÂMINA ADICIONAL PARA BARREIRA RÍGIDA - GUINDAUTO 20 T.M</t>
  </si>
  <si>
    <t>M1971 5914614</t>
  </si>
  <si>
    <t>Referência SICRO Cód. 3713873</t>
  </si>
  <si>
    <t>Pág: 92</t>
  </si>
  <si>
    <t>COT-015D</t>
  </si>
  <si>
    <t>TERMINAL ABSORVEDOR DE ENERGIA DE NÃO ABERTURA (NÍVEL – TL3)</t>
  </si>
  <si>
    <t>M2909 5914614</t>
  </si>
  <si>
    <t>TERMINAL ABSORVEDOR DE ENERGIA DE NÃO ABERTURA COM NÍVEL DE CONTENÇÃO TL3 PARA DEFENSA METÁLICA - GUINDAUTO 20 T.M</t>
  </si>
  <si>
    <t>Referência SICRO Cód. 3713903</t>
  </si>
  <si>
    <t>Pág: 93</t>
  </si>
  <si>
    <t>DELINEADOR PARA DEFENSA METÁLICA - COM PELÍCULA TIPO III (COTAÇÃO)</t>
  </si>
  <si>
    <t>COT-047 5914655</t>
  </si>
  <si>
    <t>DELINEADORES - CAMINHÃO CARROCERIA 15 T</t>
  </si>
  <si>
    <t>COT-047 5914479</t>
  </si>
  <si>
    <t>Composição apropriada, considerados 3 min do montador para fixação da peça - O peso do delineador de defensa é de 20g</t>
  </si>
  <si>
    <t>Pág: 94</t>
  </si>
  <si>
    <t>DELINEADOR PARA DEFENSA METÁLICA - COM PELÍCULA TIPO X (COTAÇÃO)</t>
  </si>
  <si>
    <t>Pág: 95</t>
  </si>
  <si>
    <t>DELINEADOR PARA BARREIRA DE CONCRETO - COM PELÍCULA TIPO III (COTAÇÃO)</t>
  </si>
  <si>
    <t>CPUAUX01</t>
  </si>
  <si>
    <t>CHUMBADOR DE EXPANSÃO CONTROLADA POR TORQUE PARA CONCRETO D = 6,3 MM - FORNECIMENTO E INSTALAÇÃO</t>
  </si>
  <si>
    <t>Composição apropriada, consideradas 2 unidades do Chumbador TB58090 - O peso do delineador de barreira é de 25g</t>
  </si>
  <si>
    <t>Pág: 96</t>
  </si>
  <si>
    <t>M0217</t>
  </si>
  <si>
    <t>ENXOFRE</t>
  </si>
  <si>
    <t>M0220</t>
  </si>
  <si>
    <t>ADUBO À BASE DE NITROGÊNIO, FÓSFORO E POTÁSSIO (NPK)</t>
  </si>
  <si>
    <t>M0223</t>
  </si>
  <si>
    <t>SEMENTES PARA HIDROSSEMEADURA</t>
  </si>
  <si>
    <t>M0225</t>
  </si>
  <si>
    <t>ADUBO ORGÂNICO COMPOSTO</t>
  </si>
  <si>
    <t>M1755</t>
  </si>
  <si>
    <t>PÓ CALCÁRIO DOLOMÍTICO</t>
  </si>
  <si>
    <t>M0223 5914655</t>
  </si>
  <si>
    <t>SEMENTES PARA HIDROSSEMEADURA - CAMINHÃO CARROCERIA 15 T</t>
  </si>
  <si>
    <t>M0220 5914655</t>
  </si>
  <si>
    <t>ADUBO À BASE DE NITROGÊNIO, FÓSFORO E POTÁSSIO (NPK) - CAMINHÃO CARROCERIA 15 T</t>
  </si>
  <si>
    <t>M1755 5914655</t>
  </si>
  <si>
    <t>PÓ CALCÁRIO DOLOMÍTICO - CAMINHÃO CARROCERIA 15 T</t>
  </si>
  <si>
    <t>M0225 5914655</t>
  </si>
  <si>
    <t>ADUBO ORGÂNICO COMPOSTO - CAMINHÃO CARROCERIA 15 T</t>
  </si>
  <si>
    <t>M0223 5914479</t>
  </si>
  <si>
    <t>M0220 5914479</t>
  </si>
  <si>
    <t>M1755 5914479</t>
  </si>
  <si>
    <t>M0225 5914479</t>
  </si>
  <si>
    <t>Pág: 97</t>
  </si>
  <si>
    <t>CAMINHÃO GUINDAUTO COM CAPACIDADE DE ELEVAÇÃO DE 11,9 T E CARROCERIA DE 11,5 T - 188 KW</t>
  </si>
  <si>
    <t>00863</t>
  </si>
  <si>
    <t>CABO DE COBRE NU 35 MM2 MEIO-DURO</t>
  </si>
  <si>
    <t>Poste de Concreto Seção Duplo T, 600/9 (COTAÇÃO)</t>
  </si>
  <si>
    <t>Referência SINAPI Cód. 100602</t>
  </si>
  <si>
    <t>Pág: 98</t>
  </si>
  <si>
    <t>ARMACAO VERTICAL COM HASTE E CONTRA-PINO, EM CHAPA DE ACO GALVANIZADO 3/16, COM 1 ESTRIBO, SEM ISOLADOR (Ref. SINAPI 01094 - Preço de COTAÇÃO)</t>
  </si>
  <si>
    <t>ARRUELA LISA, REDONDA, DE LATAO POLIDO, DIAMETRO NOMINAL 5/8, DIAMETRO EXTERNO = 34 MM, DIAMETRO DO FURO = 17 MM, ESPESSURA = *2,5* MM (COTAÇÃO)</t>
  </si>
  <si>
    <t>ISOLADOR DE PORCELANA, TIPO ROLDANA, DIMENSOES DE *72* X *72* MM, PARA USO EM BAIXA TENSAO (Ref. SINAPI 03398) - COTAÇÃO</t>
  </si>
  <si>
    <t>PARAFUSO M16 EM ACO GALVANIZADO, COMPRIMENTO = 250 MM, DIAMETRO = 16 MM, ROSCA MAQUINA, CABECA QUADRADA (Ref. SINAPI cód. 00432 - Preço de COTAÇÃO)</t>
  </si>
  <si>
    <t>39997</t>
  </si>
  <si>
    <t>PORCA ZINCADA, SEXTAVADA, DIAMETRO 1/4</t>
  </si>
  <si>
    <t>Referência SINAPI CÓD. 101542 (Composição elaborada através da junção das composições do ISOLADOR, TIPO ROLDANA, PARA BAIXA TENSÃO e ARMAÇÃO SECUNDÁRIA, COM 1 ESTRIBO, SEM ISOLADOR, o consumo da mão de obra apresentado nas duas composições foram somados)</t>
  </si>
  <si>
    <t>Pág: 99</t>
  </si>
  <si>
    <t>11929</t>
  </si>
  <si>
    <t>ABRACADEIRA, GALVANIZADA/ZINCADA, ROSCA SEM FIM, PARAFUSO INOX, LARGURA FITA *12,6 A *14 MM, D = 4 A 4 3/4</t>
  </si>
  <si>
    <t>00406</t>
  </si>
  <si>
    <t>FITA ACO INOX PARA CINTAR POSTE, L = 19 MM, E = 0,5 MM (ROLO DE 30M)</t>
  </si>
  <si>
    <t>39809</t>
  </si>
  <si>
    <t>CAIXA PARA MEDIDOR POLIFASICO, EM POLICARBONATO / TERMOPLASTICO, PARA ALOJAR 1 DISJUNTOR (PADRAO DA CONCESSIONARIA LOCAL)</t>
  </si>
  <si>
    <t>Referência SINAPI Cód. 101946 - Foi desconsiderado o consumo da bucha de nylon e incluídas a fita de aço e abraçadeiras para prender no poste. O
consumo da Fita de Aço Inox  foi ajustada para atender ao consumo estimado de 2m. O custo da fita do SINAPI, é para um rolo de 30m, logo o consumo
empregado na composição foi de 2 / 30 = 0,0667 un/un)</t>
  </si>
  <si>
    <t>Pág: 100</t>
  </si>
  <si>
    <t>12033</t>
  </si>
  <si>
    <t>CURVA 180 GRAUS, DE PVC RIGIDO ROSCAVEL, DE 1 1/2, PARA ELETRODUTO</t>
  </si>
  <si>
    <t>Referência SINAPI cód. 91922</t>
  </si>
  <si>
    <t>Pág: 101</t>
  </si>
  <si>
    <t>Referência ORSE cód. 09277 - O encanador foi substituído pelo Eletricista. O consumo da fita foi ajustado para 01 metro: 1/30 = 0,0333</t>
  </si>
  <si>
    <t>Pág: 102</t>
  </si>
  <si>
    <t>FIVELA PARA FITA INOX DE 19 MM (COTAÇÃO)</t>
  </si>
  <si>
    <t>Referência ORSE cód. 11006 - Substituindo o pedreiro por um eletricista</t>
  </si>
  <si>
    <t>Pág: 103</t>
  </si>
  <si>
    <t>CAIXA DE DIMENSÕES 40X30X20 CM, EM AÇO CARBONO SAE 1008/1010,ESPESSURA 0,75MM, PINTURA ELETROSTATICA EM PÓ, NA COR CINZA, COM PLACA DE MONTAGEM ESPESSURA DE 120MM, IP 66, PORTA COM FECHADURA YALE (COTAÇÃO)</t>
  </si>
  <si>
    <t>Referência SINAPI cód. 100561 -</t>
  </si>
  <si>
    <t>Pág: 104</t>
  </si>
  <si>
    <t>01574</t>
  </si>
  <si>
    <t>TERMINAL A COMPRESSAO EM COBRE ESTANHADO PARA CABO 10 MM2, 1 FURO E 1 COMPRESSAO, PARA PARAFUSO DE FIXACAO M6</t>
  </si>
  <si>
    <t>34616</t>
  </si>
  <si>
    <t>DISJUNTOR TERMOMAGNETICO PARA TRILHO DIN (IEC), BIPOLAR, 6 - 32 A</t>
  </si>
  <si>
    <t>Referência SINAPI cód. 93658</t>
  </si>
  <si>
    <t>Pág: 105</t>
  </si>
  <si>
    <t>01570</t>
  </si>
  <si>
    <t>TERMINAL A COMPRESSAO EM COBRE ESTANHADO PARA CABO 2,5 MM2, 1 FURO E 1 COMPRESSAO, PARA PARAFUSO DE FIXACAO M5</t>
  </si>
  <si>
    <t>34653</t>
  </si>
  <si>
    <t>DISJUNTOR TERMOMAGNETICO PARA TRILHO DIN (IEC), MONOPOLAR, 6 - 32 A</t>
  </si>
  <si>
    <t>Referência SINAPI cód. 93653</t>
  </si>
  <si>
    <t>Pág: 106</t>
  </si>
  <si>
    <t>39446</t>
  </si>
  <si>
    <t>DISPOSITIVO DR, 2 POLOS, SENSIBILIDADE DE 30 MA, CORRENTE DE 40 A, TIPO AC</t>
  </si>
  <si>
    <t>Referência SINAPI cód. 97711</t>
  </si>
  <si>
    <t>Pág: 107</t>
  </si>
  <si>
    <t>01571</t>
  </si>
  <si>
    <t>TERMINAL A COMPRESSAO EM COBRE ESTANHADO PARA CABO 4 MM2, 1 FURO E 1 COMPRESSAO, PARA PARAFUSO DE FIXACAO M5</t>
  </si>
  <si>
    <t>CONTATOR 3 RT 1025 (COTAÇÃO)</t>
  </si>
  <si>
    <t>Ref. ORSE Cód. 03819</t>
  </si>
  <si>
    <t>Pág: 108</t>
  </si>
  <si>
    <t>DPS FRONT 275V 12,5/60KA (COTAÇÃO)</t>
  </si>
  <si>
    <t>Fonte ORSE Cód. 09041</t>
  </si>
  <si>
    <t>Pág: 109</t>
  </si>
  <si>
    <t>POSTE DE SEGURANÇA PASSIVA COM DESEMPENHO COLAPSÍVEL, TIPO HE - CURVO SIMPLES - 10M DE ALTURA ÚTIL - INCLUSIVE FUNDAÇÃO ESPECIAL(COTAÇÃO)</t>
  </si>
  <si>
    <t>Referência SINAPI Cód. 100622</t>
  </si>
  <si>
    <t>Pág: 110</t>
  </si>
  <si>
    <t>00417</t>
  </si>
  <si>
    <t>ALCA PREFORMADA DE DISTRIBUICAO, EM ACO GALVANIZADO, PARA CABO DE ALUMINIO DIAMETRO 16 A 25 MM</t>
  </si>
  <si>
    <t>00379</t>
  </si>
  <si>
    <t>ARRUELA QUADRADA EM ACO GALVANIZADO, DIMENSAO = 38 MM, ESPESSURA = 3MM, DIAMETRO DO FURO= 18 MM</t>
  </si>
  <si>
    <t>00939</t>
  </si>
  <si>
    <t>FIO DE COBRE, SOLIDO, CLASSE 1, ISOLACAO EM PVC/A, ANTICHAMA BWF-B, 450/750V, SECAO NOMINAL 2,5 MM2</t>
  </si>
  <si>
    <t>21127</t>
  </si>
  <si>
    <t>FITA ISOLANTE ADESIVA ANTICHAMA, USO ATE 750 V, EM ROLO DE 19 MM X 5 M</t>
  </si>
  <si>
    <t>CONECTOR PERFURANTE 16,00 - 95,0/4,0 - 35,0 MM² (COTAÇÃO)</t>
  </si>
  <si>
    <t>Composição apropriada -  (Consumos da Norma da Neoenergia DIS-NOR-037 - 04 - Projeto de Rede de Distribuição de Iluminação Pública.)</t>
  </si>
  <si>
    <t>Pág: 111</t>
  </si>
  <si>
    <t>Pág: 112</t>
  </si>
  <si>
    <t>Pág: 113</t>
  </si>
  <si>
    <t>02510</t>
  </si>
  <si>
    <t>RELE FOTOELETRICO INTERNO E EXTERNO BIVOLT 1000 W, DE CONECTOR, SEM BASE</t>
  </si>
  <si>
    <t>Referência SINAPI Cód. 101632</t>
  </si>
  <si>
    <t>Pág: 114</t>
  </si>
  <si>
    <t>Referência SINAPI cód. 93676</t>
  </si>
  <si>
    <t>Pág: 115</t>
  </si>
  <si>
    <t>Luminária com corpo em alumínio, IP 66, difusor em vidro, 17598 Lm, 4000 k, 120 w, modelo ZEKA II, fab. Soneres ou equivalente técnico</t>
  </si>
  <si>
    <t>Referência SINAPI Cód. 101656</t>
  </si>
  <si>
    <t>Pág: 116</t>
  </si>
  <si>
    <t>CABO  MULTIPLEXADO EM ALUMINIO PARA REDE DE DISTRIBUIÇÃO DE QUATRO CONDITORES 1X16 + 1X16 MM2 (COTAÇÃO)</t>
  </si>
  <si>
    <t>Referência SINAPI cód. 101561</t>
  </si>
  <si>
    <t>Pág: 117</t>
  </si>
  <si>
    <t>39258</t>
  </si>
  <si>
    <t>CABO MULTIPOLAR DE COBRE, FLEXIVEL, CLASSE 4 OU 5, ISOLACAO EM HEPR, COBERTURA EM PVC-ST2, ANTICHAMA BWF-B, 0,6/1 KV, 3 CONDUTORES DE 2,5 MM2</t>
  </si>
  <si>
    <t>Referência SINAPI Cód. 91935</t>
  </si>
  <si>
    <t>Pág: 118</t>
  </si>
  <si>
    <t>03379</t>
  </si>
  <si>
    <t>HASTE DE ATERRAMENTO EM ACO COM 3,00 M DE COMPRIMENTO E DN = 5/8, REVESTIDA COM BAIXA CAMADA DE COBRE, SEM CONECTOR</t>
  </si>
  <si>
    <t>Referência SINAPI cód. 96985</t>
  </si>
  <si>
    <t>Pág: 119</t>
  </si>
  <si>
    <t>07258</t>
  </si>
  <si>
    <t>TIJOLO CERAMICO MACICO COMUM DE *5 X 10 X 20* CM (L X A X C)</t>
  </si>
  <si>
    <t>PREPARO DE FUNDO DE VALA COM LARGURA MENOR QUE 1,5 M, COM CAMADA DE BRITA, LANÇAMENTO MANUAL.</t>
  </si>
  <si>
    <t>CPUAUX02</t>
  </si>
  <si>
    <t>PEÇA RETANGULAR PRÉ-MOLDADA, VOLUME DE CONCRETO DE 10 A 30 LITROS, TAXA DE AÇO APROXIMADA DE 30KG/M³</t>
  </si>
  <si>
    <t>Referência SINAPI código 97886</t>
  </si>
  <si>
    <t>Pág: 120</t>
  </si>
  <si>
    <t>Pág: 121</t>
  </si>
  <si>
    <t>5213416</t>
  </si>
  <si>
    <t>PLACA EM AÇO Nº 16 GALVANIZADO COM PELÍCULA RETRORREFLETIVA TIPO I + I - CONFECÇÃO</t>
  </si>
  <si>
    <t>5219546</t>
  </si>
  <si>
    <t>SUPORTE METÁLICO MÓVEL PARA PLACA DE SINALIZAÇÃO - CONFECÇÃO</t>
  </si>
  <si>
    <t>5213416 5914655</t>
  </si>
  <si>
    <t>PLACA EM AÇO Nº 16 GALVANIZADO COM PELÍCULA RETRORREFLETIVA TIPO I + I - CONFECÇÃO - CAMINHÃO CARROCERIA 15 T</t>
  </si>
  <si>
    <t>5219546 5914655</t>
  </si>
  <si>
    <t>SUPORTE METÁLICO MÓVEL PARA PLACA DE SINALIZAÇÃO - CONFECÇÃO - CAMINHÃO CARROCERIA 15 T</t>
  </si>
  <si>
    <t>5213416 5914479</t>
  </si>
  <si>
    <t>5219546 5914479</t>
  </si>
  <si>
    <t>Pág: 122</t>
  </si>
  <si>
    <t>Pág: 123</t>
  </si>
  <si>
    <t>M1079</t>
  </si>
  <si>
    <t>PARAFUSO DE CABEÇA SEXTAVADA EM AÇO GALVANIZADO TIPO AUTOATARRACHANTE COM ARRUELA DE VEDAÇÃO - D = 6,3 MM E C = 19 MM</t>
  </si>
  <si>
    <t>5219544</t>
  </si>
  <si>
    <t>CAVALETE EM PERFIL METÁLICO PARA PLACA DE SINALIZAÇÃO - 1,00 M X 1,00 M - CONFECÇÃO</t>
  </si>
  <si>
    <t>5219544 5914655</t>
  </si>
  <si>
    <t>CAVALETE EM PERFIL METÁLICO PARA PLACA DE SINALIZAÇÃO - 1,00 M X 1,00 M - CONFECÇÃO - CAMINHÃO CARROCERIA 15 T</t>
  </si>
  <si>
    <t>M1079 5914655</t>
  </si>
  <si>
    <t>PARAFUSO DE CABEÇA SEXTAVADA EM AÇO GALVANIZADO TIPO AUTOATARRACHANTE COM ARRUELA DE VEDAÇÃO - D = 6,3 MM E C = 19 MM - CAMINHÃO CARROCERIA 15 T</t>
  </si>
  <si>
    <t>5219544 5914479</t>
  </si>
  <si>
    <t>M1079 5914479</t>
  </si>
  <si>
    <t>Referência SICRO cód. 5212556</t>
  </si>
  <si>
    <t>Pág: 124</t>
  </si>
  <si>
    <t>Pág: 125</t>
  </si>
  <si>
    <t>5213386</t>
  </si>
  <si>
    <t>BARREIRA DE SINALIZAÇÃO TIPO II DE DIRECIONAMENTO OU BLOQUEIO - CONFECÇÃO</t>
  </si>
  <si>
    <t>5213386 5914655</t>
  </si>
  <si>
    <t>BARREIRA DE SINALIZAÇÃO TIPO II DE DIRECIONAMENTO OU BLOQUEIO - CONFECÇÃO - CAMINHÃO CARROCERIA 15 T</t>
  </si>
  <si>
    <t>5213386 5914479</t>
  </si>
  <si>
    <t>Pág: 126</t>
  </si>
  <si>
    <t>M0047</t>
  </si>
  <si>
    <t>CONE DE SINALIZAÇÃO EM POLIETILENO - H = 75 CM E BASE QUADRADA DE 40 X 40 CM</t>
  </si>
  <si>
    <t>M0047 5914655</t>
  </si>
  <si>
    <t>CONE DE SINALIZAÇÃO EM POLIETILENO - H = 75 CM E BASE QUADRADA DE 40 X 40 CM - CAMINHÃO CARROCERIA 15 T</t>
  </si>
  <si>
    <t>M0047 5914479</t>
  </si>
  <si>
    <t>Pág: 127</t>
  </si>
  <si>
    <t>M0767</t>
  </si>
  <si>
    <t>SINALIZADOR A LED COM BATERIA</t>
  </si>
  <si>
    <t>M0767 5914655</t>
  </si>
  <si>
    <t>SINALIZADOR A LED COM BATERIA - CAMINHÃO CARROCERIA 15 T</t>
  </si>
  <si>
    <t>M0767 5914479</t>
  </si>
  <si>
    <t>Pág: 128</t>
  </si>
  <si>
    <t>Pág: 129</t>
  </si>
  <si>
    <t>5213839</t>
  </si>
  <si>
    <t>DISPOSITIVO DE DIRECIONAMENTO OU BLOQUEIO TIPO TAPUME - CONFECÇÃO</t>
  </si>
  <si>
    <t>5213839 5914655</t>
  </si>
  <si>
    <t>DISPOSITIVO DE DIRECIONAMENTO OU BLOQUEIO TIPO TAPUME - CONFECÇÃO - CAMINHÃO CARROCERIA 15 T</t>
  </si>
  <si>
    <t>5213839 5914479</t>
  </si>
  <si>
    <t>Pág: 130</t>
  </si>
  <si>
    <t>04815</t>
  </si>
  <si>
    <t>BALDE VERMELHO PARA SINALIZACAO DE VIAS</t>
  </si>
  <si>
    <t>12294</t>
  </si>
  <si>
    <t>SOQUETE DE PORCELANA BASE E27, PARA USO AO TEMPO, PARA LAMPADAS</t>
  </si>
  <si>
    <t>03753</t>
  </si>
  <si>
    <t>LAMPADA FLUORESCENTE TUBULAR T10, DE 20 OU 40 W, BIVOLT</t>
  </si>
  <si>
    <t>02705</t>
  </si>
  <si>
    <t>ENERGIA ELETRICA ATE 2000 KWH INDUSTRIAL, SEM DEMANDA</t>
  </si>
  <si>
    <t>KWH</t>
  </si>
  <si>
    <t>REFERÊNCIA SINAPI (Jan/2020) CÓD. 74221/1</t>
  </si>
  <si>
    <t>Pág: 131</t>
  </si>
  <si>
    <t>Pág: 132</t>
  </si>
  <si>
    <t>Pág: 133</t>
  </si>
  <si>
    <t>Pág: 134</t>
  </si>
  <si>
    <t>RETROESCAVADEIRA DE PNEUS COM CAÇAMBA DE ESCAVAÇÃO TRAPEZOIDAL OU TRIANGULAR COM SEÇÃO DE CORTE DE 0,30 A 0,50 M² - 58 KW</t>
  </si>
  <si>
    <t>Pág: 135</t>
  </si>
  <si>
    <t>Pág: 136</t>
  </si>
  <si>
    <t>M1358</t>
  </si>
  <si>
    <t>SARRAFO EM MADEIRA DE TERCEIRA - E = 2,5 CM E L = 5 CM</t>
  </si>
  <si>
    <t>4413995</t>
  </si>
  <si>
    <t>OBTENÇÃO DE GRAMA PARA REPLANTIO</t>
  </si>
  <si>
    <t>M1358 5914655</t>
  </si>
  <si>
    <t>SARRAFO EM MADEIRA DE TERCEIRA - E = 2,5 CM E L = 5 CM - CAMINHÃO CARROCERIA 15 T</t>
  </si>
  <si>
    <t>4413995 5914655</t>
  </si>
  <si>
    <t>OBTENÇÃO DE GRAMA PARA REPLANTIO - CAMINHÃO CARROCERIA 15 T</t>
  </si>
  <si>
    <t>M1358 5914479</t>
  </si>
  <si>
    <t>4413995 5914479</t>
  </si>
  <si>
    <t>Pág: 137</t>
  </si>
  <si>
    <t>Pág: 138</t>
  </si>
  <si>
    <t>M1429</t>
  </si>
  <si>
    <t>TÁBUA DE PINHO DE TERCEIRA - E = 2,5 CM</t>
  </si>
  <si>
    <t>M1429 5914655</t>
  </si>
  <si>
    <t>TÁBUA DE PINHO DE TERCEIRA - E = 2,5 CM - CAMINHÃO CARROCERIA 15 T</t>
  </si>
  <si>
    <t>M1429 5914479</t>
  </si>
  <si>
    <t>Pág: 139</t>
  </si>
  <si>
    <t>Pág: 140</t>
  </si>
  <si>
    <t>RETROESCAVADEIRA DE PNEUS COM CAÇAMBA DE ESCAVAÇÃO TRAPEZOIDAL OU TRIANGULAR COM SEÇÃO DE CORTE DE 0,10 A 0,15 M² - 58 KW</t>
  </si>
  <si>
    <t>Pág: 141</t>
  </si>
  <si>
    <t>Pág: 142</t>
  </si>
  <si>
    <t>Pág: 143</t>
  </si>
  <si>
    <t>TRANSPORTADOR MANUAL DE TUBOS DE CONCRETO COM CAPACIDADE DE 1 T</t>
  </si>
  <si>
    <t>CONJUNTO VIBRATÓRIO PARA TUBOS DE CONCRETO COM ENCAIXE PB E 3 JOGOS DE FÔRMAS - D = 0,20 M - 2,20 KW</t>
  </si>
  <si>
    <t>Pág: 144</t>
  </si>
  <si>
    <t>COMPRESSOR DE AR PORTÁTIL DE 160,46 L/S (340 PCM) - 81 KW</t>
  </si>
  <si>
    <t>M2042</t>
  </si>
  <si>
    <t>EMULSÃO EXPLOSIVA ENCARTUCHADA</t>
  </si>
  <si>
    <t>M2143</t>
  </si>
  <si>
    <t>NONEL DE LIGAÇÃO - C = 6,0 M</t>
  </si>
  <si>
    <t>M2144</t>
  </si>
  <si>
    <t>NONEL DE COLUNA - C = 6,0 M</t>
  </si>
  <si>
    <t>M2146</t>
  </si>
  <si>
    <t>NONEL INICIADOR - C = 150,0 M</t>
  </si>
  <si>
    <t>M3513 5914657</t>
  </si>
  <si>
    <t>MATERIAL DE 3ª CATEGORIA - CAMINHÃO BASCULANTE PARA ROCHA 8 M³</t>
  </si>
  <si>
    <t>M3513 5914348</t>
  </si>
  <si>
    <t>Pág: 145</t>
  </si>
  <si>
    <t>Pág: 146</t>
  </si>
  <si>
    <t>Pág: 147</t>
  </si>
  <si>
    <t>Pág: 148</t>
  </si>
  <si>
    <t>M0156</t>
  </si>
  <si>
    <t>BLOCO DE CONCRETO - L = 19 CM, A = 19 CM E C = 39 CM</t>
  </si>
  <si>
    <t>1109697</t>
  </si>
  <si>
    <t>ARGAMASSA DE CIMENTO, CAL HIDRATADA E AREIA 1:0,5:8 - CONFECÇÃO EM BETONEIRA E LANÇAMENTO MANUAL - AREIA COMERCIAL</t>
  </si>
  <si>
    <t>M0156 5914655</t>
  </si>
  <si>
    <t>BLOCO DE CONCRETO - L = 19 CM, A = 19 CM E C = 39 CM - CAMINHÃO CARROCERIA 15 T</t>
  </si>
  <si>
    <t>M0156 5914479</t>
  </si>
  <si>
    <t>Pág: 149</t>
  </si>
  <si>
    <t>M0345</t>
  </si>
  <si>
    <t>CAL HIDRATADA - SACO</t>
  </si>
  <si>
    <t>M0345 5914655</t>
  </si>
  <si>
    <t>CAL HIDRATADA - SACO - CAMINHÃO CARROCERIA 15 T</t>
  </si>
  <si>
    <t>M0345 5914479</t>
  </si>
  <si>
    <t>Pág: 150</t>
  </si>
  <si>
    <t>Referência SICRO Cód. 1106057 (para equipamentos e mão de obra) e 1107868 para materiais</t>
  </si>
  <si>
    <t>Pág: 151</t>
  </si>
  <si>
    <t>M1376</t>
  </si>
  <si>
    <t>CHAPA FINA EM AÇO ASTM A36</t>
  </si>
  <si>
    <t>M3949</t>
  </si>
  <si>
    <t>DESMOLDANTE PARA FÔRMAS METÁLICAS</t>
  </si>
  <si>
    <t>1400974</t>
  </si>
  <si>
    <t>CORTE DE CHAPAS DE AÇO COM ESPESSURA DE 5 MM COM MAÇARICO OXIACETILENO</t>
  </si>
  <si>
    <t>1400977</t>
  </si>
  <si>
    <t>DOBRAMENTO DE CHAPAS METÁLICAS COM ESPESSURAS DE ATÉ 10 MM</t>
  </si>
  <si>
    <t>1400987</t>
  </si>
  <si>
    <t>PERFURAÇÃO DE CHAPAS METÁLICAS COM ESPESSURA DE ATÉ 3 MM - D = 25 MM</t>
  </si>
  <si>
    <t>2408057</t>
  </si>
  <si>
    <t>SOLDA ELÉTRICA DE PERFIS METÁLICOS E CHAPAS DE AÇO COM ELETRODO E60XX</t>
  </si>
  <si>
    <t>M1376 5914333</t>
  </si>
  <si>
    <t>CHAPA FINA EM AÇO ASTM A36 - CAMINHÃO CARROCERIA 15 T</t>
  </si>
  <si>
    <t>M3949 5914655</t>
  </si>
  <si>
    <t>DESMOLDANTE PARA FÔRMAS METÁLICAS - CAMINHÃO CARROCERIA 15 T</t>
  </si>
  <si>
    <t>M1376 5914479</t>
  </si>
  <si>
    <t>M3949 5914479</t>
  </si>
  <si>
    <t>Pág: 152</t>
  </si>
  <si>
    <t>GRUPO GERADOR - 3,2 KVA</t>
  </si>
  <si>
    <t>FURADEIRA DE IMPACTO DE 12,5 MM - 0,80 KW</t>
  </si>
  <si>
    <t>M0375</t>
  </si>
  <si>
    <t>SERRA COPO COM SUPORTE PARA FURADEIRA PARA CHAPAS DE ATÉ 3 MM - D = 25 MM</t>
  </si>
  <si>
    <t>Pág: 153</t>
  </si>
  <si>
    <t>PRENSA DOBRADEIRA CAPACIDADE 320 T - COMPRIMENTO ATÉ 3.100 MM - 30 KW</t>
  </si>
  <si>
    <t>GRUPO GERADOR - 113 KVA</t>
  </si>
  <si>
    <t>Pág: 154</t>
  </si>
  <si>
    <t>EQUIPAMENTO PARA SOLDA E CORTE COM OXIACETILENO</t>
  </si>
  <si>
    <t>M1795</t>
  </si>
  <si>
    <t>GÁS OXIGÊNIO</t>
  </si>
  <si>
    <t>M1796</t>
  </si>
  <si>
    <t>GÁS ACETILENO</t>
  </si>
  <si>
    <t>Pág: 155</t>
  </si>
  <si>
    <t>MÁQUINA DE SOLDA ELÉTRICA TRANSFORMADORA 250 A - 9,20 KW</t>
  </si>
  <si>
    <t>GRUPO GERADOR - 23 KVA</t>
  </si>
  <si>
    <t>M1397</t>
  </si>
  <si>
    <t>ELETRODO REVESTIDO E60XX</t>
  </si>
  <si>
    <t>M1397 5914655</t>
  </si>
  <si>
    <t>ELETRODO REVESTIDO E60XX - CAMINHÃO CARROCERIA 15 T</t>
  </si>
  <si>
    <t>M1397 5914479</t>
  </si>
  <si>
    <t>Pág: 156</t>
  </si>
  <si>
    <t>M3504</t>
  </si>
  <si>
    <t>Pág: 157</t>
  </si>
  <si>
    <t>MÁQUINA DE BANCADA UNIVERSAL PARA CORTE DE CHAPA - 1,50 KW</t>
  </si>
  <si>
    <t>MÁQUINA DE BANCADA GUILHOTINA - 4,00 KW</t>
  </si>
  <si>
    <t>M1367</t>
  </si>
  <si>
    <t>CHAPA FINA EM AÇO GALVANIZADO</t>
  </si>
  <si>
    <t>M3225</t>
  </si>
  <si>
    <t>PELÍCULA RETRORREFLETIVA TIPO III + SI (SINAL IMPRESSO COM PELÍCULA DE SOBREPOSIÇÃO TIPO V)</t>
  </si>
  <si>
    <t>5212552</t>
  </si>
  <si>
    <t>PINTURA ELETROSTÁTICA A PÓ COM TINTA POLIÉSTER EM CHAPA DE AÇO</t>
  </si>
  <si>
    <t>M1367 5914333</t>
  </si>
  <si>
    <t>CHAPA FINA EM AÇO GALVANIZADO - CAMINHÃO CARROCERIA 15 T</t>
  </si>
  <si>
    <t>M3225 5914655</t>
  </si>
  <si>
    <t>PELÍCULA RETRORREFLETIVA TIPO III + SI (SINAL IMPRESSO COM PELÍCULA DE SOBREPOSIÇÃO TIPO V) - CAMINHÃO CARROCERIA 15 T</t>
  </si>
  <si>
    <t>M1367 5914479</t>
  </si>
  <si>
    <t>M3225 5914479</t>
  </si>
  <si>
    <t>Pág: 158</t>
  </si>
  <si>
    <t>EQUIPAMENTO PARA PINTURA ELETROSTÁTICA COM CABINE DUPLA DE 7,00 KW E ESTUFA DE 80.000 KCAL</t>
  </si>
  <si>
    <t>M3153</t>
  </si>
  <si>
    <t>TINTA EM PÓ À BASE DE RESINA POLIÉSTER</t>
  </si>
  <si>
    <t>M3153 5914655</t>
  </si>
  <si>
    <t>TINTA EM PÓ À BASE DE RESINA POLIÉSTER - CAMINHÃO CARROCERIA 15 T</t>
  </si>
  <si>
    <t>M3153 5914479</t>
  </si>
  <si>
    <t>Pág: 159</t>
  </si>
  <si>
    <t>M3232</t>
  </si>
  <si>
    <t>PELÍCULA RETRORREFLETIVA TIPO X + SI (SINAL IMPRESSO COM PELÍCULA DE SOBREPOSIÇÃO TIPO V)</t>
  </si>
  <si>
    <t>M3229 5914655</t>
  </si>
  <si>
    <t>PELÍCULA RETRORREFLETIVA TIPO I + SI (SINAL IMPRESSO COM PELÍCULA DE SOBREPOSIÇÃO TIPO V) - CAMINHÃO CARROCERIA 15 T</t>
  </si>
  <si>
    <t>M3229 5914479</t>
  </si>
  <si>
    <t>REF. SICRO CÓD. 5213414</t>
  </si>
  <si>
    <t>Pág: 160</t>
  </si>
  <si>
    <t>M0366</t>
  </si>
  <si>
    <t>CANTONEIRA EM AÇO ASTM A36 GALVANIZADO</t>
  </si>
  <si>
    <t>M0429</t>
  </si>
  <si>
    <t>PERFIL DE ALUMÍNIO TIPO L421 PARA PLACA DE SINALIZAÇÃO - SEÇÃO DE 33 X 40 MM</t>
  </si>
  <si>
    <t>M0773</t>
  </si>
  <si>
    <t>PERFIL DE ALUMÍNIO TIPO L463 PARA PLACA DE SINALIZAÇÃO - SEÇÃO DE 50 X 50 MM</t>
  </si>
  <si>
    <t>M0945</t>
  </si>
  <si>
    <t>PARAFUSO DE CABEÇA SEXTAVADA EM AÇO GALVANIZADO COM PORCA E ARRUELA DE PRESSÃO - D = 6,35 MM (1/4)</t>
  </si>
  <si>
    <t>M0947</t>
  </si>
  <si>
    <t>PARAFUSO DE CABEÇA SEXTAVADA EM AÇO GALVANIZADO COM PORCA E ARRUELA DE PRESSÃO - D = 9,525 MM (3/8)</t>
  </si>
  <si>
    <t>M3126</t>
  </si>
  <si>
    <t>BARRA CHATA EM AÇO GALVANIZADO</t>
  </si>
  <si>
    <t>M3231</t>
  </si>
  <si>
    <t>CHAPA DE ALUMÍNIO COMPOSTO (ACM) - E = 3,0 MM</t>
  </si>
  <si>
    <t>M3233</t>
  </si>
  <si>
    <t>FITA ADESIVA ESTRUTURAL DUPLA-FACE - E = 2 MM E L = 25 MM</t>
  </si>
  <si>
    <t>M3126 5914655</t>
  </si>
  <si>
    <t>BARRA CHATA EM AÇO GALVANIZADO - CAMINHÃO CARROCERIA 15 T</t>
  </si>
  <si>
    <t>M0366 5914655</t>
  </si>
  <si>
    <t>CANTONEIRA EM AÇO ASTM A36 GALVANIZADO - CAMINHÃO CARROCERIA 15 T</t>
  </si>
  <si>
    <t>M3231 5914655</t>
  </si>
  <si>
    <t>CHAPA DE ALUMÍNIO COMPOSTO (ACM) - E = 3,0 MM - CAMINHÃO CARROCERIA 15 T</t>
  </si>
  <si>
    <t>M0429 5914655</t>
  </si>
  <si>
    <t>PERFIL DE ALUMÍNIO TIPO L421 PARA PLACA DE SINALIZAÇÃO - SEÇÃO DE 33 X 40 MM - CAMINHÃO CARROCERIA 15 T</t>
  </si>
  <si>
    <t>M0773 5914655</t>
  </si>
  <si>
    <t>PERFIL DE ALUMÍNIO TIPO L463 PARA PLACA DE SINALIZAÇÃO - SEÇÃO DE 50 X 50 MM - CAMINHÃO CARROCERIA 15 T</t>
  </si>
  <si>
    <t>M0945 5914655</t>
  </si>
  <si>
    <t>PARAFUSO DE CABEÇA SEXTAVADA EM AÇO GALVANIZADO COM PORCA E ARRUELA DE PRESSÃO - D = 6,35 MM (1/4 ) - CAMINHÃO CARROCERIA 15 T</t>
  </si>
  <si>
    <t>Pág: 161</t>
  </si>
  <si>
    <t>M3233 5914655</t>
  </si>
  <si>
    <t>FITA ADESIVA ESTRUTURAL DUPLA-FACE - E = 2 MM E L = 25 MM - CAMINHÃO CARROCERIA 15 T</t>
  </si>
  <si>
    <t>M0947 5914655</t>
  </si>
  <si>
    <t>PARAFUSO DE CABEÇA SEXTAVADA EM AÇO GALVANIZADO COM PORCA E ARRUELA DE PRESSÃO - D = 9,525 MM (3/8 ) - CAMINHÃO CARROCERIA 15 T</t>
  </si>
  <si>
    <t>M3232 5914655</t>
  </si>
  <si>
    <t>PELÍCULA RETRORREFLETIVA TIPO X + SI (SINAL IMPRESSO COM PELÍCULA DE SOBREPOSIÇÃO TIPO V) - CAMINHÃO CARROCERIA 15 T</t>
  </si>
  <si>
    <t>M3126 5914479</t>
  </si>
  <si>
    <t>M0366 5914479</t>
  </si>
  <si>
    <t>M3231 5914479</t>
  </si>
  <si>
    <t>M0429 5914479</t>
  </si>
  <si>
    <t>M0773 5914479</t>
  </si>
  <si>
    <t>M0945 5914479</t>
  </si>
  <si>
    <t>M3233 5914479</t>
  </si>
  <si>
    <t>M0947 5914479</t>
  </si>
  <si>
    <t>M3232 5914479</t>
  </si>
  <si>
    <t>Pág: 162</t>
  </si>
  <si>
    <t>M2979</t>
  </si>
  <si>
    <t>CHUMBADOR EM AÇO CA 25</t>
  </si>
  <si>
    <t>M2979 5914655</t>
  </si>
  <si>
    <t>CHUMBADOR EM AÇO CA 25 - CAMINHÃO CARROCERIA 15 T</t>
  </si>
  <si>
    <t>M2979 5914479</t>
  </si>
  <si>
    <t>Pág: 163</t>
  </si>
  <si>
    <t>MARTELETE PERFURADOR/ROMPEDOR ELÉTRICO - 0,90 KW</t>
  </si>
  <si>
    <t>M0505</t>
  </si>
  <si>
    <t>BROCA DE WIDIA - D = 6,5 MM E C = 100 MM</t>
  </si>
  <si>
    <t>COT-051</t>
  </si>
  <si>
    <t>CHUMBADOR TB 58090</t>
  </si>
  <si>
    <t>M0409 5914655</t>
  </si>
  <si>
    <t>CHUMBADOR DE EXPANSÃO CONTROLADA POR TORQUE EM AÇO ZINCADO PARA CONCRETO - D = 6,3 MM - CAMINHÃO CARROCERIA 15 T</t>
  </si>
  <si>
    <t>M0409 5914479</t>
  </si>
  <si>
    <t>Referência SICRO Código 3807861 - alterado apenas o chumbador para cotação.</t>
  </si>
  <si>
    <t>Pág: 164</t>
  </si>
  <si>
    <t>COMPACTADOR MANUAL COM SOQUETE VIBRATÓRIO - 2,24 KW</t>
  </si>
  <si>
    <t>M0005</t>
  </si>
  <si>
    <t>BRITA 0 - COTAÇÃO</t>
  </si>
  <si>
    <t>Referência SINAPI cód. 101619</t>
  </si>
  <si>
    <t>Pág: 165</t>
  </si>
  <si>
    <t>M0448</t>
  </si>
  <si>
    <t>COMPENSADO RESINADO - E = 14 MM</t>
  </si>
  <si>
    <t>02692</t>
  </si>
  <si>
    <t>DESMOLDANTE PROTETOR PARA FORMAS DE MADEIRA, DE BASE OLEOSA EMULSIONADA EM AGUA</t>
  </si>
  <si>
    <t>04517</t>
  </si>
  <si>
    <t>SARRAFO *2,5 X 7,5* CM EM PINUS, MISTA OU EQUIVALENTE DA REGIAO - BRUTA</t>
  </si>
  <si>
    <t>20247</t>
  </si>
  <si>
    <t>PREGO DE ACO POLIDO COM CABECA 15 X 15 (1 1/4 X 13)</t>
  </si>
  <si>
    <t>0407820</t>
  </si>
  <si>
    <t>ARMAÇÃO EM AÇO CA-60 - FORNECIMENTO, PREPARO E COLOCAÇÃO</t>
  </si>
  <si>
    <t>1107896</t>
  </si>
  <si>
    <t>CONCRETO FCK = 25 MPA - CONFECÇÃO EM BETONEIRA E LANÇAMENTO MANUAL - AREIA E BRITA COMERCIAIS</t>
  </si>
  <si>
    <t>Referência SINAPI cód. 97734</t>
  </si>
  <si>
    <t>Pág: 166</t>
  </si>
  <si>
    <t>Pág: 167</t>
  </si>
  <si>
    <t>Pág: 168</t>
  </si>
  <si>
    <t>M0014</t>
  </si>
  <si>
    <t>AÇO CA 60</t>
  </si>
  <si>
    <t>M0014 5914655</t>
  </si>
  <si>
    <t>AÇO CA 60 - CAMINHÃO CARROCERIA 15 T</t>
  </si>
  <si>
    <t>M0014 5914479</t>
  </si>
  <si>
    <t>Pág: 169</t>
  </si>
  <si>
    <t>M0787</t>
  </si>
  <si>
    <t>SUPORTE EM AÇO-CARBONO GALVANIZADO TIPO PERFIL C PARA PLACA DE SINALIZAÇÃO</t>
  </si>
  <si>
    <t>1419543</t>
  </si>
  <si>
    <t>CORTE DE PERFIL METÁLICO COM MÁQUINA POLICORTE COM ESPESSURA DE ATÉ 1/8</t>
  </si>
  <si>
    <t>3106121</t>
  </si>
  <si>
    <t>FÔRMAS DE TÁBUAS DE PINHO - UTILIZAÇÃO DE 3 VEZES - CONFECÇÃO, INSTALAÇÃO E RETIRADA</t>
  </si>
  <si>
    <t>M0787 5914655</t>
  </si>
  <si>
    <t>SUPORTE EM AÇO-CARBONO GALVANIZADO TIPO PERFIL C PARA PLACA DE SINALIZAÇÃO - CAMINHÃO CARROCERIA 15 T</t>
  </si>
  <si>
    <t>M0787 5914479</t>
  </si>
  <si>
    <t>Pág: 170</t>
  </si>
  <si>
    <t>Pág: 171</t>
  </si>
  <si>
    <t>Pág: 172</t>
  </si>
  <si>
    <t>MÁQUINA POLICORTE - 2,20 KW</t>
  </si>
  <si>
    <t>M0076</t>
  </si>
  <si>
    <t>DISCO DE CORTE ABRASIVO PARA POLICORTE - D = 300 MM</t>
  </si>
  <si>
    <t>Pág: 173</t>
  </si>
  <si>
    <t>PLOTADORA DE RECORTE COM COMPUTADOR E PROGRAMA COMPUTACIONAL</t>
  </si>
  <si>
    <t>M3235</t>
  </si>
  <si>
    <t>PELÍCULA RETRORREFLETIVA TIPO I</t>
  </si>
  <si>
    <t>M3235 5914655</t>
  </si>
  <si>
    <t>PELÍCULA RETRORREFLETIVA TIPO I - CAMINHÃO CARROCERIA 15 T</t>
  </si>
  <si>
    <t>M3235 5914479</t>
  </si>
  <si>
    <t>Pág: 174</t>
  </si>
  <si>
    <t>M0162</t>
  </si>
  <si>
    <t>CORRENTE DE ELO SOLDADO EM AÇO GALVANIZADO COM ACABAMENTO POLIDO - D = 3,18 MM (1/8)</t>
  </si>
  <si>
    <t>M0163</t>
  </si>
  <si>
    <t>GONZO COM ABA EM AÇO GALVANIZADO - D = 12,7 MM (1/2)</t>
  </si>
  <si>
    <t>M0879</t>
  </si>
  <si>
    <t>LIXA PARA FERRO Nº 150</t>
  </si>
  <si>
    <t>2408080</t>
  </si>
  <si>
    <t>PINTURA DE ACABAMENTO COM ESMALTE EPÓXI COM PISTOLA A AR COMPRIMIDO, UMA DEMÃO, ESPESSURA DE 40 µM</t>
  </si>
  <si>
    <t>2408079</t>
  </si>
  <si>
    <t>PINTURA DE FUNDO COM TINTA EPÓXI COM PISTOLA A AR COMPRIMIDO, UMA DEMÃO, ESPESSURA DE 120 µM</t>
  </si>
  <si>
    <t>M0162 5914655</t>
  </si>
  <si>
    <t>CORRENTE DE ELO SOLDADO EM AÇO GALVANIZADO COM ACABAMENTO POLIDO - D = 3,18 MM (1/8 ) - CAMINHÃO CARROCERIA 15 T</t>
  </si>
  <si>
    <t>M0163 5914655</t>
  </si>
  <si>
    <t>GONZO COM ABA EM AÇO GALVANIZADO - D = 12,7 MM (1/2 ) - CAMINHÃO CARROCERIA 15 T</t>
  </si>
  <si>
    <t>M0162 5914479</t>
  </si>
  <si>
    <t>M0163 5914479</t>
  </si>
  <si>
    <t>Pág: 175</t>
  </si>
  <si>
    <t>EQUIPAMENTO PARA PINTURA A AR COMPRIMIDO DE PISTOLA COM CANECA COM CAPACIDADE DE 1.000 ML E COMPRESSOR DE 1,50 KW</t>
  </si>
  <si>
    <t>M0718</t>
  </si>
  <si>
    <t>TINTA ESMALTE À BASE DE RESINA EPÓXI BICOMPONENTE</t>
  </si>
  <si>
    <t>M3920</t>
  </si>
  <si>
    <t>DILUENTE PARA TINTA EPÓXI BICOMPONENTE OU TRICOMPONENTE</t>
  </si>
  <si>
    <t>M3920 5914655</t>
  </si>
  <si>
    <t>DILUENTEPARATINTAEPÓXIBICOMPON ENTEOUTRICOMPONENTE-CAMINHÃOCA</t>
  </si>
  <si>
    <t>M0718 5914655</t>
  </si>
  <si>
    <t>TINTAESMALTEÀBASEDERESINAEPÓXI BICOMPONENTE-CAMINHÃOCARROCERI</t>
  </si>
  <si>
    <t>M3920 5914479</t>
  </si>
  <si>
    <t>M0718 5914479</t>
  </si>
  <si>
    <t>Pág: 176</t>
  </si>
  <si>
    <t>M0717</t>
  </si>
  <si>
    <t>TINTA À BASE DE RESINA EPÓXI BICOMPONENTE PARA FUNDO PREPARADOR DE PINTURA</t>
  </si>
  <si>
    <t>M0717 5914655</t>
  </si>
  <si>
    <t>TINTAÀBASEDERESINAEPÓXIBICOMPO NENTEPARAFUNDOPREPARADORDEPINT</t>
  </si>
  <si>
    <t>M0717 5914479</t>
  </si>
  <si>
    <t>Pág: 177</t>
  </si>
  <si>
    <t>M2034</t>
  </si>
  <si>
    <t>SOLVENTE PARA TINTA À BASE DE RESINA ACRÍLICA</t>
  </si>
  <si>
    <t>M2128</t>
  </si>
  <si>
    <t>TINTA ESMALTE SINTÉTICO ACETINADO</t>
  </si>
  <si>
    <t>M3236</t>
  </si>
  <si>
    <t>PELÍCULA RETRORREFLETIVA TIPO III + SI</t>
  </si>
  <si>
    <t>M3236 5914655</t>
  </si>
  <si>
    <t>PELÍCULA RETRORREFLETIVA TIPO III + SI - CAMINHÃO CARROCERIA 15 T</t>
  </si>
  <si>
    <t>M2034 5914655</t>
  </si>
  <si>
    <t>SOLVENTE PARA TINTA À BASE DE RESINA ACRÍLICA - CAMINHÃO CARROCERIA 15 T</t>
  </si>
  <si>
    <t>M2128 5914655</t>
  </si>
  <si>
    <t>TINTA ESMALTE SINTÉTICO ACETINADO - CAMINHÃO CARROCERIA 15 T</t>
  </si>
  <si>
    <t>Pág: 178</t>
  </si>
  <si>
    <t>M3236 5914479</t>
  </si>
  <si>
    <t>M2034 5914479</t>
  </si>
  <si>
    <t>M2128 5914479</t>
  </si>
  <si>
    <t>Pág: 179</t>
  </si>
  <si>
    <t>M0450</t>
  </si>
  <si>
    <t>COMPENSADO DE VIROLA - E = 6 MM</t>
  </si>
  <si>
    <t>M0450 5914655</t>
  </si>
  <si>
    <t>COMPENSADO DE VIROLA - E = 6 MM - CAMINHÃO CARROCERIA 15 T</t>
  </si>
  <si>
    <t>Pág: 180</t>
  </si>
  <si>
    <t>M0450 5914479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</si>
</sst>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8">
    <numFmt numFmtId="44" formatCode="_-&quot;R$&quot;\ * #,##0.00_-;\-&quot;R$&quot;\ * #,##0.00_-;_-&quot;R$&quot;\ * &quot;-&quot;??_-;_-@_-"/>
    <numFmt numFmtId="43" formatCode="_-* #,##0.00_-;\-* #,##0.00_-;_-* &quot;-&quot;??_-;_-@_-"/>
    <numFmt numFmtId="164" formatCode="_(&quot;R$ &quot;* #,##0.00_);_(&quot;R$ &quot;* \(#,##0.00\);_(&quot;R$ &quot;* \-??_);_(@_)"/>
    <numFmt numFmtId="165" formatCode="_-* #,##0.00_-;\-* #,##0.00_-;_-* \-??_-;_-@_-"/>
    <numFmt numFmtId="166" formatCode="_-&quot;R$&quot;* #,##0.00_-;&quot;-R$&quot;* #,##0.00_-;_-&quot;R$&quot;* \-??_-;_-@_-"/>
    <numFmt numFmtId="167" formatCode="_-&quot;R$ &quot;* #,##0.00_-;&quot;-R$ &quot;* #,##0.00_-;_-&quot;R$ &quot;* \-??_-;_-@_-"/>
    <numFmt numFmtId="168" formatCode="_(* #,##0.00_);_(* \(#,##0.00\);_(* \-??_);_(@_)"/>
    <numFmt numFmtId="169" formatCode="mmmm/yyyy"/>
    <numFmt numFmtId="170" formatCode="#,##0.0000"/>
    <numFmt numFmtId="171" formatCode="_-[$R$-416]\ * #,##0.00_-;\-[$R$-416]\ * #,##0.00_-;_-[$R$-416]\ * &quot;-&quot;??_-;_-@_-"/>
    <numFmt numFmtId="172" formatCode="0.00000%"/>
    <numFmt numFmtId="173" formatCode="0.000000000"/>
    <numFmt numFmtId="174" formatCode="_-&quot;R$&quot;\ * #,##0.0000_-;\-&quot;R$&quot;\ * #,##0.0000_-;_-&quot;R$&quot;\ * &quot;-&quot;??_-;_-@_-"/>
    <numFmt numFmtId="175" formatCode="0.0000"/>
    <numFmt numFmtId="176" formatCode="0.0%"/>
    <numFmt numFmtId="177" formatCode="_-* #,##0.0000_-;\-* #,##0.0000_-;_-* &quot;-&quot;??_-;_-@_-"/>
    <numFmt numFmtId="178" formatCode="0.000%"/>
    <numFmt numFmtId="179" formatCode="0.0"/>
    <numFmt numFmtId="180" formatCode="#,##0.000"/>
    <numFmt numFmtId="181" formatCode="#,##0.00000"/>
    <numFmt numFmtId="182" formatCode="0.000"/>
    <numFmt numFmtId="183" formatCode="_-* #,##0.000_-;\-* #,##0.000_-;_-* &quot;-&quot;??_-;_-@_-"/>
    <numFmt numFmtId="184" formatCode="_-&quot;R$&quot;\ * #,##0.0000_-;\-&quot;R$&quot;\ * #,##0.0000_-;_-&quot;R$&quot;\ * &quot;-&quot;????_-;_-@_-"/>
    <numFmt numFmtId="185" formatCode="0.000000"/>
    <numFmt numFmtId="186" formatCode="_(&quot;R$ &quot;* #,##0.00_);_(&quot;R$ &quot;* \(#,##0.00\);_(&quot;R$ &quot;* &quot;-&quot;??_);_(@_)"/>
    <numFmt numFmtId="187" formatCode="_(* #,##0.000_);_(* \(#,##0.000\);_(* \-??_);_(@_)"/>
    <numFmt numFmtId="188" formatCode="0.000000%"/>
    <numFmt numFmtId="189" formatCode="#,##0.000000"/>
  </numFmts>
  <fonts count="111">
    <font>
      <sz val="11"/>
      <color rgb="FF000000"/>
      <name val="Calibri"/>
      <charset val="134"/>
    </font>
    <font>
      <sz val="11"/>
      <color theme="1"/>
      <name val="Calibri"/>
      <family val="2"/>
      <scheme val="minor"/>
    </font>
    <font>
      <sz val="11"/>
      <color theme="1"/>
      <name val="Calibri"/>
      <family val="2"/>
      <scheme val="minor"/>
    </font>
    <font>
      <b/>
      <sz val="10"/>
      <name val="Calibri"/>
      <family val="2"/>
    </font>
    <font>
      <b/>
      <sz val="10"/>
      <color rgb="FFFFFFFF"/>
      <name val="Calibri"/>
      <family val="2"/>
    </font>
    <font>
      <b/>
      <sz val="11"/>
      <color rgb="FF000000"/>
      <name val="Calibri"/>
      <family val="2"/>
    </font>
    <font>
      <sz val="10"/>
      <name val="Arial"/>
      <family val="2"/>
    </font>
    <font>
      <sz val="11"/>
      <color rgb="FF000000"/>
      <name val="Calibri"/>
      <family val="2"/>
    </font>
    <font>
      <sz val="8"/>
      <name val="Calibri"/>
      <family val="2"/>
    </font>
    <font>
      <b/>
      <sz val="11"/>
      <name val="Trebuchet MS"/>
      <family val="2"/>
    </font>
    <font>
      <b/>
      <sz val="11"/>
      <color theme="1"/>
      <name val="Trebuchet MS"/>
      <family val="2"/>
    </font>
    <font>
      <sz val="11"/>
      <color theme="1"/>
      <name val="Trebuchet MS"/>
      <family val="2"/>
    </font>
    <font>
      <sz val="11"/>
      <color indexed="8"/>
      <name val="Calibri"/>
      <family val="2"/>
    </font>
    <font>
      <sz val="11"/>
      <color indexed="8"/>
      <name val="Trebuchet MS"/>
      <family val="2"/>
    </font>
    <font>
      <b/>
      <sz val="11"/>
      <color theme="0"/>
      <name val="Trebuchet MS"/>
      <family val="2"/>
    </font>
    <font>
      <sz val="11"/>
      <name val="Trebuchet MS"/>
      <family val="2"/>
    </font>
    <font>
      <sz val="11"/>
      <color theme="0"/>
      <name val="Trebuchet MS"/>
      <family val="2"/>
    </font>
    <font>
      <sz val="11"/>
      <color rgb="FF000000"/>
      <name val="Trebuchet MS"/>
      <family val="2"/>
    </font>
    <font>
      <b/>
      <sz val="11"/>
      <color rgb="FFFFFFFF"/>
      <name val="Trebuchet MS"/>
      <family val="2"/>
    </font>
    <font>
      <sz val="14"/>
      <name val="Arial"/>
      <family val="2"/>
    </font>
    <font>
      <sz val="20"/>
      <name val="Arial"/>
      <family val="2"/>
    </font>
    <font>
      <b/>
      <sz val="20"/>
      <name val="Arial"/>
      <family val="2"/>
    </font>
    <font>
      <b/>
      <sz val="20"/>
      <color rgb="FF000000"/>
      <name val="Arial"/>
      <family val="2"/>
    </font>
    <font>
      <sz val="20"/>
      <color rgb="FFFF0000"/>
      <name val="Arial"/>
      <family val="2"/>
    </font>
    <font>
      <sz val="18"/>
      <name val="Arial"/>
      <family val="2"/>
    </font>
    <font>
      <u/>
      <sz val="14"/>
      <color rgb="FF0000FF"/>
      <name val="Arial"/>
      <family val="2"/>
    </font>
    <font>
      <sz val="18"/>
      <color rgb="FF000000"/>
      <name val="Calibri"/>
      <family val="2"/>
    </font>
    <font>
      <b/>
      <sz val="24"/>
      <name val="Arial"/>
      <family val="2"/>
    </font>
    <font>
      <b/>
      <sz val="11"/>
      <color rgb="FF000000"/>
      <name val="Trebuchet MS"/>
      <family val="2"/>
    </font>
    <font>
      <sz val="11"/>
      <color rgb="FF000000"/>
      <name val="Trebuchet MS"/>
      <family val="2"/>
    </font>
    <font>
      <sz val="11"/>
      <color rgb="FFFF0000"/>
      <name val="Trebuchet MS"/>
      <family val="2"/>
    </font>
    <font>
      <sz val="11"/>
      <color theme="1"/>
      <name val="Trebuchet MS"/>
      <family val="2"/>
    </font>
    <font>
      <b/>
      <sz val="20"/>
      <color rgb="FF000000"/>
      <name val="Arial"/>
      <family val="2"/>
    </font>
    <font>
      <sz val="20"/>
      <color rgb="FF000000"/>
      <name val="Arial"/>
      <family val="2"/>
    </font>
    <font>
      <b/>
      <sz val="11"/>
      <color theme="0"/>
      <name val="Calibri"/>
      <family val="2"/>
      <scheme val="minor"/>
    </font>
    <font>
      <sz val="11"/>
      <color rgb="FFFF0000"/>
      <name val="Calibri"/>
      <family val="2"/>
      <scheme val="minor"/>
    </font>
    <font>
      <b/>
      <sz val="11"/>
      <color theme="1"/>
      <name val="Calibri"/>
      <family val="2"/>
      <scheme val="minor"/>
    </font>
    <font>
      <sz val="11"/>
      <color theme="0"/>
      <name val="Calibri"/>
      <family val="2"/>
      <scheme val="minor"/>
    </font>
    <font>
      <sz val="11"/>
      <color theme="1"/>
      <name val="Calibri"/>
      <family val="2"/>
      <scheme val="minor"/>
    </font>
    <font>
      <b/>
      <sz val="11"/>
      <color theme="1"/>
      <name val="Arial"/>
      <family val="2"/>
    </font>
    <font>
      <sz val="11"/>
      <color theme="1"/>
      <name val="Arial"/>
      <family val="2"/>
    </font>
    <font>
      <b/>
      <sz val="11"/>
      <name val="Arial"/>
      <family val="2"/>
    </font>
    <font>
      <sz val="11"/>
      <name val="Arial"/>
      <family val="2"/>
    </font>
    <font>
      <sz val="11"/>
      <color rgb="FF000000"/>
      <name val="Arial"/>
      <family val="2"/>
    </font>
    <font>
      <sz val="6.5"/>
      <color rgb="FF000000"/>
      <name val="Arial"/>
      <family val="2"/>
    </font>
    <font>
      <b/>
      <sz val="9"/>
      <name val="Ottawa"/>
      <charset val="134"/>
    </font>
    <font>
      <b/>
      <sz val="10"/>
      <name val="Ottawa"/>
      <charset val="134"/>
    </font>
    <font>
      <sz val="11"/>
      <color theme="0"/>
      <name val="Arial"/>
      <family val="2"/>
    </font>
    <font>
      <i/>
      <sz val="11"/>
      <name val="Arial"/>
      <family val="2"/>
    </font>
    <font>
      <sz val="11"/>
      <color rgb="FFFF0000"/>
      <name val="Arial"/>
      <family val="2"/>
    </font>
    <font>
      <sz val="11"/>
      <color theme="0" tint="-0.34998626667073579"/>
      <name val="Arial"/>
      <family val="2"/>
    </font>
    <font>
      <sz val="11"/>
      <color theme="0" tint="-0.14999847407452621"/>
      <name val="Arial"/>
      <family val="2"/>
    </font>
    <font>
      <b/>
      <sz val="10"/>
      <name val="Arial"/>
      <family val="2"/>
    </font>
    <font>
      <b/>
      <sz val="12"/>
      <color theme="1"/>
      <name val="Arial"/>
      <family val="2"/>
    </font>
    <font>
      <sz val="12"/>
      <color theme="1"/>
      <name val="Arial"/>
      <family val="2"/>
    </font>
    <font>
      <b/>
      <sz val="12"/>
      <name val="Arial"/>
      <family val="2"/>
    </font>
    <font>
      <sz val="12"/>
      <name val="Arial"/>
      <family val="2"/>
    </font>
    <font>
      <sz val="11"/>
      <name val="Calibri"/>
      <family val="2"/>
      <scheme val="minor"/>
    </font>
    <font>
      <b/>
      <sz val="11"/>
      <name val="Calibri"/>
      <family val="2"/>
      <scheme val="minor"/>
    </font>
    <font>
      <b/>
      <sz val="11"/>
      <color theme="0"/>
      <name val="Arial"/>
      <family val="2"/>
    </font>
    <font>
      <i/>
      <sz val="11"/>
      <color theme="1"/>
      <name val="Calibri"/>
      <family val="2"/>
      <scheme val="minor"/>
    </font>
    <font>
      <vertAlign val="subscript"/>
      <sz val="11"/>
      <name val="Calibri"/>
      <family val="2"/>
      <scheme val="minor"/>
    </font>
    <font>
      <sz val="11"/>
      <color rgb="FF000000"/>
      <name val="Calibri"/>
      <family val="2"/>
      <scheme val="minor"/>
    </font>
    <font>
      <u/>
      <sz val="11"/>
      <color theme="10"/>
      <name val="Calibri"/>
      <family val="2"/>
      <scheme val="minor"/>
    </font>
    <font>
      <sz val="11"/>
      <color indexed="8"/>
      <name val="Calibri"/>
      <family val="2"/>
      <scheme val="minor"/>
    </font>
    <font>
      <b/>
      <sz val="6"/>
      <color indexed="8"/>
      <name val="Calibri"/>
      <family val="2"/>
    </font>
    <font>
      <b/>
      <sz val="11"/>
      <color indexed="8"/>
      <name val="Calibri"/>
      <family val="2"/>
    </font>
    <font>
      <sz val="6"/>
      <color indexed="8"/>
      <name val="Calibri"/>
      <family val="2"/>
    </font>
    <font>
      <b/>
      <sz val="10"/>
      <color theme="0"/>
      <name val="Arial"/>
      <family val="2"/>
    </font>
    <font>
      <b/>
      <sz val="12"/>
      <color theme="0"/>
      <name val="Arial"/>
      <family val="2"/>
    </font>
    <font>
      <sz val="10"/>
      <color theme="1"/>
      <name val="Arial"/>
      <family val="2"/>
    </font>
    <font>
      <b/>
      <sz val="10"/>
      <color theme="1"/>
      <name val="Arial"/>
      <family val="2"/>
    </font>
    <font>
      <b/>
      <sz val="8"/>
      <color theme="1"/>
      <name val="Arial"/>
      <family val="2"/>
    </font>
    <font>
      <b/>
      <sz val="8"/>
      <name val="Arial"/>
      <family val="2"/>
    </font>
    <font>
      <b/>
      <sz val="14"/>
      <name val="Arial"/>
      <family val="2"/>
    </font>
    <font>
      <b/>
      <i/>
      <sz val="12"/>
      <name val="Arial"/>
      <family val="2"/>
    </font>
    <font>
      <sz val="8"/>
      <color theme="1"/>
      <name val="Calibri"/>
      <family val="2"/>
      <scheme val="minor"/>
    </font>
    <font>
      <b/>
      <sz val="14"/>
      <color theme="0"/>
      <name val="Arial"/>
      <family val="2"/>
    </font>
    <font>
      <sz val="14"/>
      <color theme="0"/>
      <name val="Arial"/>
      <family val="2"/>
    </font>
    <font>
      <sz val="10"/>
      <name val="Arial"/>
      <family val="2"/>
    </font>
    <font>
      <u/>
      <sz val="10"/>
      <color indexed="12"/>
      <name val="Arial"/>
      <family val="2"/>
    </font>
    <font>
      <u/>
      <sz val="12"/>
      <color indexed="12"/>
      <name val="Arial"/>
      <family val="2"/>
    </font>
    <font>
      <sz val="8.5"/>
      <name val="MS Sans Serif"/>
      <family val="2"/>
    </font>
    <font>
      <b/>
      <sz val="11"/>
      <name val="Calibri"/>
      <family val="2"/>
    </font>
    <font>
      <b/>
      <sz val="12"/>
      <color theme="3" tint="-0.499984740745262"/>
      <name val="Calibri"/>
      <family val="2"/>
    </font>
    <font>
      <b/>
      <u/>
      <sz val="11"/>
      <name val="Calibri"/>
      <family val="2"/>
    </font>
    <font>
      <sz val="10"/>
      <name val="Calibri"/>
      <family val="2"/>
    </font>
    <font>
      <b/>
      <sz val="10"/>
      <color theme="0"/>
      <name val="Calibri"/>
      <family val="2"/>
    </font>
    <font>
      <sz val="10"/>
      <color rgb="FFFFFFFF"/>
      <name val="Calibri"/>
      <family val="2"/>
    </font>
    <font>
      <i/>
      <sz val="10"/>
      <color rgb="FFFFFFFF"/>
      <name val="Calibri"/>
      <family val="2"/>
    </font>
    <font>
      <b/>
      <i/>
      <sz val="10"/>
      <color rgb="FFFFFFFF"/>
      <name val="Calibri"/>
      <family val="2"/>
    </font>
    <font>
      <sz val="11"/>
      <color indexed="13"/>
      <name val="Calibri"/>
      <family val="2"/>
    </font>
    <font>
      <b/>
      <u/>
      <sz val="14"/>
      <name val="Calibri"/>
      <family val="2"/>
    </font>
    <font>
      <sz val="10"/>
      <color theme="1"/>
      <name val="Calibri"/>
      <family val="2"/>
      <scheme val="minor"/>
    </font>
    <font>
      <b/>
      <sz val="10"/>
      <color rgb="FFFFFFFF"/>
      <name val="Arial"/>
      <family val="2"/>
    </font>
    <font>
      <sz val="10"/>
      <color rgb="FF000000"/>
      <name val="Arial"/>
      <family val="2"/>
    </font>
    <font>
      <sz val="10"/>
      <color rgb="FF000000"/>
      <name val="Arial"/>
      <family val="2"/>
    </font>
    <font>
      <sz val="8"/>
      <color rgb="FF000000"/>
      <name val="Arial"/>
      <family val="2"/>
    </font>
    <font>
      <b/>
      <sz val="11"/>
      <color rgb="FF000000"/>
      <name val="Arial"/>
      <family val="2"/>
    </font>
    <font>
      <b/>
      <sz val="8"/>
      <color rgb="FF000000"/>
      <name val="Arial"/>
      <family val="2"/>
    </font>
    <font>
      <b/>
      <u/>
      <sz val="10"/>
      <color rgb="FF000000"/>
      <name val="Arial"/>
      <family val="2"/>
    </font>
    <font>
      <sz val="7.5"/>
      <color rgb="FF000000"/>
      <name val="Arial"/>
      <family val="2"/>
    </font>
    <font>
      <b/>
      <sz val="48"/>
      <color indexed="8"/>
      <name val="Calibri"/>
      <family val="2"/>
    </font>
    <font>
      <b/>
      <sz val="16"/>
      <color indexed="8"/>
      <name val="Calibri"/>
      <family val="2"/>
    </font>
    <font>
      <b/>
      <sz val="16"/>
      <name val="Arial"/>
      <family val="2"/>
    </font>
    <font>
      <b/>
      <u/>
      <sz val="10"/>
      <name val="Arial"/>
      <family val="2"/>
    </font>
    <font>
      <b/>
      <u/>
      <sz val="12"/>
      <name val="Arial"/>
      <family val="2"/>
    </font>
    <font>
      <b/>
      <sz val="12"/>
      <color indexed="9"/>
      <name val="Arial"/>
      <family val="2"/>
    </font>
    <font>
      <sz val="16"/>
      <name val="Arial"/>
      <family val="2"/>
    </font>
    <font>
      <b/>
      <sz val="7"/>
      <color rgb="FF000000"/>
      <name val="Arial"/>
      <family val="2"/>
    </font>
    <font>
      <sz val="7"/>
      <color rgb="FF000000"/>
      <name val="Arial"/>
      <family val="2"/>
    </font>
  </fonts>
  <fills count="45">
    <fill>
      <patternFill patternType="none"/>
    </fill>
    <fill>
      <patternFill patternType="gray125"/>
    </fill>
    <fill>
      <patternFill patternType="solid">
        <fgColor theme="6" tint="0.79982909634693444"/>
        <bgColor indexed="64"/>
      </patternFill>
    </fill>
    <fill>
      <patternFill patternType="solid">
        <fgColor rgb="FFD9D9D9"/>
        <bgColor rgb="FFD0CFCF"/>
      </patternFill>
    </fill>
    <fill>
      <patternFill patternType="solid">
        <fgColor rgb="FFFFFF00"/>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theme="4" tint="-0.499984740745262"/>
        <bgColor rgb="FF333399"/>
      </patternFill>
    </fill>
    <fill>
      <patternFill patternType="solid">
        <fgColor theme="0"/>
        <bgColor indexed="64"/>
      </patternFill>
    </fill>
    <fill>
      <patternFill patternType="solid">
        <fgColor theme="4" tint="-0.499984740745262"/>
        <bgColor indexed="64"/>
      </patternFill>
    </fill>
    <fill>
      <patternFill patternType="solid">
        <fgColor theme="2" tint="-9.9978637043366805E-2"/>
        <bgColor rgb="FFC0C0C0"/>
      </patternFill>
    </fill>
    <fill>
      <patternFill patternType="solid">
        <fgColor theme="0" tint="-4.9989318521683403E-2"/>
        <bgColor rgb="FFC0C0C0"/>
      </patternFill>
    </fill>
    <fill>
      <patternFill patternType="solid">
        <fgColor rgb="FF00B050"/>
        <bgColor indexed="64"/>
      </patternFill>
    </fill>
    <fill>
      <patternFill patternType="solid">
        <fgColor rgb="FFFF0000"/>
        <bgColor rgb="FF000000"/>
      </patternFill>
    </fill>
    <fill>
      <patternFill patternType="solid">
        <fgColor rgb="FFBFBFBF"/>
        <bgColor rgb="FF000000"/>
      </patternFill>
    </fill>
    <fill>
      <patternFill patternType="solid">
        <fgColor rgb="FFC0C0C0"/>
        <bgColor rgb="FF000000"/>
      </patternFill>
    </fill>
    <fill>
      <patternFill patternType="solid">
        <fgColor rgb="FFFF0000"/>
        <bgColor indexed="64"/>
      </patternFill>
    </fill>
    <fill>
      <patternFill patternType="solid">
        <fgColor theme="0" tint="-4.9989318521683403E-2"/>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tint="-0.249977111117893"/>
        <bgColor indexed="64"/>
      </patternFill>
    </fill>
    <fill>
      <patternFill patternType="solid">
        <fgColor theme="4" tint="0.79998168889431442"/>
        <bgColor indexed="64"/>
      </patternFill>
    </fill>
    <fill>
      <patternFill patternType="solid">
        <fgColor theme="3" tint="-0.249977111117893"/>
        <bgColor indexed="64"/>
      </patternFill>
    </fill>
    <fill>
      <patternFill patternType="solid">
        <fgColor rgb="FF2107A5"/>
        <bgColor indexed="64"/>
      </patternFill>
    </fill>
    <fill>
      <patternFill patternType="solid">
        <fgColor theme="8" tint="0.59999389629810485"/>
        <bgColor indexed="64"/>
      </patternFill>
    </fill>
    <fill>
      <patternFill patternType="solid">
        <fgColor theme="0" tint="-0.34998626667073579"/>
        <bgColor indexed="64"/>
      </patternFill>
    </fill>
    <fill>
      <patternFill patternType="solid">
        <fgColor theme="8" tint="0.39997558519241921"/>
        <bgColor indexed="64"/>
      </patternFill>
    </fill>
    <fill>
      <patternFill patternType="solid">
        <fgColor rgb="FF0A0ADC"/>
        <bgColor indexed="64"/>
      </patternFill>
    </fill>
    <fill>
      <patternFill patternType="solid">
        <fgColor theme="8" tint="0.79998168889431442"/>
        <bgColor indexed="64"/>
      </patternFill>
    </fill>
    <fill>
      <patternFill patternType="solid">
        <fgColor theme="6" tint="0.39994506668294322"/>
        <bgColor indexed="64"/>
      </patternFill>
    </fill>
    <fill>
      <patternFill patternType="solid">
        <fgColor rgb="FF00B0F0"/>
        <bgColor indexed="64"/>
      </patternFill>
    </fill>
    <fill>
      <patternFill patternType="solid">
        <fgColor rgb="FF003399"/>
        <bgColor indexed="64"/>
      </patternFill>
    </fill>
    <fill>
      <patternFill patternType="solid">
        <fgColor theme="4" tint="0.59999389629810485"/>
        <bgColor indexed="64"/>
      </patternFill>
    </fill>
    <fill>
      <patternFill patternType="solid">
        <fgColor rgb="FF000099"/>
        <bgColor indexed="64"/>
      </patternFill>
    </fill>
    <fill>
      <patternFill patternType="solid">
        <fgColor rgb="FF92D050"/>
        <bgColor indexed="64"/>
      </patternFill>
    </fill>
    <fill>
      <patternFill patternType="solid">
        <fgColor rgb="FF0033CC"/>
        <bgColor indexed="64"/>
      </patternFill>
    </fill>
    <fill>
      <patternFill patternType="solid">
        <fgColor rgb="FF0000CC"/>
        <bgColor indexed="64"/>
      </patternFill>
    </fill>
    <fill>
      <patternFill patternType="solid">
        <fgColor theme="9" tint="0.39997558519241921"/>
        <bgColor indexed="64"/>
      </patternFill>
    </fill>
    <fill>
      <patternFill patternType="solid">
        <fgColor theme="9" tint="0.79998168889431442"/>
        <bgColor indexed="64"/>
      </patternFill>
    </fill>
    <fill>
      <patternFill patternType="solid">
        <fgColor theme="9" tint="0.59999389629810485"/>
        <bgColor indexed="64"/>
      </patternFill>
    </fill>
    <fill>
      <patternFill patternType="solid">
        <fgColor rgb="FF002E6E"/>
        <bgColor indexed="64"/>
      </patternFill>
    </fill>
    <fill>
      <patternFill patternType="solid">
        <fgColor indexed="9"/>
        <bgColor indexed="64"/>
      </patternFill>
    </fill>
    <fill>
      <patternFill patternType="solid">
        <fgColor indexed="22"/>
        <bgColor indexed="23"/>
      </patternFill>
    </fill>
    <fill>
      <patternFill patternType="solid">
        <fgColor indexed="56"/>
        <bgColor indexed="23"/>
      </patternFill>
    </fill>
    <fill>
      <patternFill patternType="solid">
        <fgColor indexed="55"/>
        <bgColor indexed="64"/>
      </patternFill>
    </fill>
  </fills>
  <borders count="167">
    <border>
      <left/>
      <right/>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hair">
        <color auto="1"/>
      </top>
      <bottom style="hair">
        <color auto="1"/>
      </bottom>
      <diagonal/>
    </border>
    <border>
      <left/>
      <right style="thin">
        <color auto="1"/>
      </right>
      <top style="thin">
        <color auto="1"/>
      </top>
      <bottom/>
      <diagonal/>
    </border>
    <border>
      <left/>
      <right style="thin">
        <color auto="1"/>
      </right>
      <top/>
      <bottom/>
      <diagonal/>
    </border>
    <border>
      <left/>
      <right style="thin">
        <color auto="1"/>
      </right>
      <top/>
      <bottom style="thin">
        <color auto="1"/>
      </bottom>
      <diagonal/>
    </border>
    <border>
      <left/>
      <right/>
      <top/>
      <bottom style="thin">
        <color auto="1"/>
      </bottom>
      <diagonal/>
    </border>
    <border>
      <left style="thin">
        <color auto="1"/>
      </left>
      <right/>
      <top style="thin">
        <color auto="1"/>
      </top>
      <bottom/>
      <diagonal/>
    </border>
    <border>
      <left style="thin">
        <color auto="1"/>
      </left>
      <right/>
      <top/>
      <bottom/>
      <diagonal/>
    </border>
    <border>
      <left style="thin">
        <color auto="1"/>
      </left>
      <right/>
      <top/>
      <bottom style="thin">
        <color auto="1"/>
      </bottom>
      <diagonal/>
    </border>
    <border>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thin">
        <color auto="1"/>
      </top>
      <bottom/>
      <diagonal/>
    </border>
    <border>
      <left/>
      <right/>
      <top/>
      <bottom style="medium">
        <color indexed="64"/>
      </bottom>
      <diagonal/>
    </border>
    <border>
      <left/>
      <right style="thin">
        <color auto="1"/>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medium">
        <color indexed="64"/>
      </left>
      <right/>
      <top/>
      <bottom style="medium">
        <color indexed="64"/>
      </bottom>
      <diagonal/>
    </border>
    <border>
      <left/>
      <right style="medium">
        <color indexed="64"/>
      </right>
      <top style="medium">
        <color indexed="64"/>
      </top>
      <bottom/>
      <diagonal/>
    </border>
    <border>
      <left/>
      <right style="medium">
        <color indexed="64"/>
      </right>
      <top/>
      <bottom style="medium">
        <color indexed="64"/>
      </bottom>
      <diagonal/>
    </border>
    <border>
      <left style="medium">
        <color indexed="64"/>
      </left>
      <right/>
      <top/>
      <bottom/>
      <diagonal/>
    </border>
    <border>
      <left/>
      <right style="medium">
        <color indexed="64"/>
      </right>
      <top/>
      <bottom/>
      <diagonal/>
    </border>
    <border>
      <left style="thin">
        <color auto="1"/>
      </left>
      <right style="medium">
        <color indexed="64"/>
      </right>
      <top style="thin">
        <color auto="1"/>
      </top>
      <bottom style="thin">
        <color auto="1"/>
      </bottom>
      <diagonal/>
    </border>
    <border>
      <left style="medium">
        <color indexed="64"/>
      </left>
      <right/>
      <top style="hair">
        <color indexed="64"/>
      </top>
      <bottom style="hair">
        <color indexed="64"/>
      </bottom>
      <diagonal/>
    </border>
    <border>
      <left/>
      <right style="thin">
        <color auto="1"/>
      </right>
      <top style="medium">
        <color indexed="64"/>
      </top>
      <bottom style="hair">
        <color auto="1"/>
      </bottom>
      <diagonal/>
    </border>
    <border>
      <left/>
      <right style="thin">
        <color auto="1"/>
      </right>
      <top style="hair">
        <color auto="1"/>
      </top>
      <bottom style="hair">
        <color auto="1"/>
      </bottom>
      <diagonal/>
    </border>
    <border>
      <left style="medium">
        <color indexed="64"/>
      </left>
      <right/>
      <top style="thin">
        <color auto="1"/>
      </top>
      <bottom style="thin">
        <color auto="1"/>
      </bottom>
      <diagonal/>
    </border>
    <border>
      <left style="thin">
        <color auto="1"/>
      </left>
      <right style="thin">
        <color auto="1"/>
      </right>
      <top style="medium">
        <color indexed="64"/>
      </top>
      <bottom style="hair">
        <color auto="1"/>
      </bottom>
      <diagonal/>
    </border>
    <border>
      <left style="thin">
        <color rgb="FF000000"/>
      </left>
      <right/>
      <top/>
      <bottom style="thin">
        <color rgb="FF000000"/>
      </bottom>
      <diagonal/>
    </border>
    <border>
      <left style="thin">
        <color indexed="64"/>
      </left>
      <right style="thin">
        <color indexed="64"/>
      </right>
      <top style="thin">
        <color indexed="64"/>
      </top>
      <bottom/>
      <diagonal/>
    </border>
    <border>
      <left style="thin">
        <color rgb="FF000000"/>
      </left>
      <right style="thin">
        <color rgb="FF000000"/>
      </right>
      <top style="thin">
        <color rgb="FF000000"/>
      </top>
      <bottom style="thin">
        <color rgb="FF000000"/>
      </bottom>
      <diagonal/>
    </border>
    <border>
      <left style="thin">
        <color auto="1"/>
      </left>
      <right style="thin">
        <color rgb="FF000000"/>
      </right>
      <top style="thin">
        <color auto="1"/>
      </top>
      <bottom style="thin">
        <color auto="1"/>
      </bottom>
      <diagonal/>
    </border>
    <border>
      <left/>
      <right style="thin">
        <color rgb="FF000000"/>
      </right>
      <top style="thin">
        <color rgb="FF000000"/>
      </top>
      <bottom style="thin">
        <color rgb="FF000000"/>
      </bottom>
      <diagonal/>
    </border>
    <border>
      <left style="medium">
        <color rgb="FF000000"/>
      </left>
      <right/>
      <top style="medium">
        <color rgb="FF000000"/>
      </top>
      <bottom/>
      <diagonal/>
    </border>
    <border>
      <left/>
      <right/>
      <top style="medium">
        <color rgb="FF000000"/>
      </top>
      <bottom/>
      <diagonal/>
    </border>
    <border>
      <left style="medium">
        <color rgb="FF000000"/>
      </left>
      <right/>
      <top/>
      <bottom/>
      <diagonal/>
    </border>
    <border>
      <left/>
      <right style="thin">
        <color auto="1"/>
      </right>
      <top/>
      <bottom style="medium">
        <color rgb="FF000000"/>
      </bottom>
      <diagonal/>
    </border>
    <border>
      <left style="medium">
        <color rgb="FF000000"/>
      </left>
      <right/>
      <top/>
      <bottom style="medium">
        <color rgb="FF000000"/>
      </bottom>
      <diagonal/>
    </border>
    <border>
      <left/>
      <right/>
      <top/>
      <bottom style="medium">
        <color rgb="FF000000"/>
      </bottom>
      <diagonal/>
    </border>
    <border>
      <left/>
      <right/>
      <top/>
      <bottom style="thin">
        <color rgb="FF000000"/>
      </bottom>
      <diagonal/>
    </border>
    <border>
      <left style="thin">
        <color auto="1"/>
      </left>
      <right style="thin">
        <color auto="1"/>
      </right>
      <top/>
      <bottom style="thin">
        <color rgb="FF000000"/>
      </bottom>
      <diagonal/>
    </border>
    <border>
      <left style="thin">
        <color auto="1"/>
      </left>
      <right style="thin">
        <color auto="1"/>
      </right>
      <top style="medium">
        <color rgb="FF000000"/>
      </top>
      <bottom/>
      <diagonal/>
    </border>
    <border>
      <left style="thin">
        <color auto="1"/>
      </left>
      <right/>
      <top style="medium">
        <color rgb="FF000000"/>
      </top>
      <bottom style="thin">
        <color auto="1"/>
      </bottom>
      <diagonal/>
    </border>
    <border>
      <left/>
      <right/>
      <top style="medium">
        <color rgb="FF000000"/>
      </top>
      <bottom style="thin">
        <color auto="1"/>
      </bottom>
      <diagonal/>
    </border>
    <border>
      <left style="thin">
        <color auto="1"/>
      </left>
      <right style="medium">
        <color rgb="FF000000"/>
      </right>
      <top style="medium">
        <color rgb="FF000000"/>
      </top>
      <bottom/>
      <diagonal/>
    </border>
    <border>
      <left style="thin">
        <color auto="1"/>
      </left>
      <right style="medium">
        <color rgb="FF000000"/>
      </right>
      <top/>
      <bottom/>
      <diagonal/>
    </border>
    <border>
      <left style="medium">
        <color rgb="FF000000"/>
      </left>
      <right/>
      <top style="thin">
        <color auto="1"/>
      </top>
      <bottom/>
      <diagonal/>
    </border>
    <border>
      <left style="thin">
        <color indexed="64"/>
      </left>
      <right style="medium">
        <color rgb="FF000000"/>
      </right>
      <top style="thin">
        <color indexed="64"/>
      </top>
      <bottom/>
      <diagonal/>
    </border>
    <border>
      <left style="thin">
        <color auto="1"/>
      </left>
      <right style="medium">
        <color rgb="FF000000"/>
      </right>
      <top/>
      <bottom style="thin">
        <color auto="1"/>
      </bottom>
      <diagonal/>
    </border>
    <border>
      <left style="medium">
        <color rgb="FF000000"/>
      </left>
      <right/>
      <top/>
      <bottom style="thin">
        <color rgb="FF000000"/>
      </bottom>
      <diagonal/>
    </border>
    <border>
      <left style="medium">
        <color rgb="FF000000"/>
      </left>
      <right/>
      <top/>
      <bottom style="thin">
        <color auto="1"/>
      </bottom>
      <diagonal/>
    </border>
    <border>
      <left style="thin">
        <color auto="1"/>
      </left>
      <right style="thin">
        <color auto="1"/>
      </right>
      <top/>
      <bottom style="medium">
        <color rgb="FF000000"/>
      </bottom>
      <diagonal/>
    </border>
    <border>
      <left style="thin">
        <color auto="1"/>
      </left>
      <right style="thin">
        <color auto="1"/>
      </right>
      <top style="thin">
        <color auto="1"/>
      </top>
      <bottom style="medium">
        <color rgb="FF000000"/>
      </bottom>
      <diagonal/>
    </border>
    <border>
      <left style="thin">
        <color auto="1"/>
      </left>
      <right style="medium">
        <color rgb="FF000000"/>
      </right>
      <top/>
      <bottom style="medium">
        <color rgb="FF000000"/>
      </bottom>
      <diagonal/>
    </border>
    <border>
      <left style="medium">
        <color indexed="64"/>
      </left>
      <right/>
      <top/>
      <bottom style="thin">
        <color auto="1"/>
      </bottom>
      <diagonal/>
    </border>
    <border>
      <left/>
      <right style="medium">
        <color indexed="64"/>
      </right>
      <top/>
      <bottom style="thin">
        <color auto="1"/>
      </bottom>
      <diagonal/>
    </border>
    <border>
      <left style="medium">
        <color indexed="64"/>
      </left>
      <right style="thin">
        <color auto="1"/>
      </right>
      <top style="thin">
        <color auto="1"/>
      </top>
      <bottom style="thin">
        <color auto="1"/>
      </bottom>
      <diagonal/>
    </border>
    <border>
      <left/>
      <right style="medium">
        <color indexed="64"/>
      </right>
      <top style="thin">
        <color auto="1"/>
      </top>
      <bottom style="thin">
        <color auto="1"/>
      </bottom>
      <diagonal/>
    </border>
    <border>
      <left/>
      <right style="medium">
        <color indexed="64"/>
      </right>
      <top style="thin">
        <color auto="1"/>
      </top>
      <bottom/>
      <diagonal/>
    </border>
    <border>
      <left style="medium">
        <color indexed="64"/>
      </left>
      <right style="thin">
        <color auto="1"/>
      </right>
      <top style="thin">
        <color auto="1"/>
      </top>
      <bottom/>
      <diagonal/>
    </border>
    <border>
      <left style="medium">
        <color indexed="64"/>
      </left>
      <right/>
      <top style="thin">
        <color auto="1"/>
      </top>
      <bottom/>
      <diagonal/>
    </border>
    <border>
      <left style="thin">
        <color auto="1"/>
      </left>
      <right style="medium">
        <color indexed="64"/>
      </right>
      <top style="thin">
        <color auto="1"/>
      </top>
      <bottom/>
      <diagonal/>
    </border>
    <border>
      <left style="medium">
        <color indexed="64"/>
      </left>
      <right style="thin">
        <color auto="1"/>
      </right>
      <top/>
      <bottom style="thin">
        <color auto="1"/>
      </bottom>
      <diagonal/>
    </border>
    <border>
      <left style="thin">
        <color auto="1"/>
      </left>
      <right style="medium">
        <color indexed="64"/>
      </right>
      <top/>
      <bottom style="thin">
        <color auto="1"/>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indexed="64"/>
      </right>
      <top style="thin">
        <color auto="1"/>
      </top>
      <bottom style="medium">
        <color indexed="64"/>
      </bottom>
      <diagonal/>
    </border>
    <border>
      <left/>
      <right style="medium">
        <color auto="1"/>
      </right>
      <top style="medium">
        <color auto="1"/>
      </top>
      <bottom style="medium">
        <color auto="1"/>
      </bottom>
      <diagonal/>
    </border>
    <border>
      <left style="medium">
        <color indexed="64"/>
      </left>
      <right style="thin">
        <color indexed="64"/>
      </right>
      <top style="medium">
        <color indexed="64"/>
      </top>
      <bottom/>
      <diagonal/>
    </border>
    <border>
      <left style="thin">
        <color auto="1"/>
      </left>
      <right/>
      <top style="medium">
        <color auto="1"/>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auto="1"/>
      </left>
      <right style="thin">
        <color auto="1"/>
      </right>
      <top/>
      <bottom style="medium">
        <color auto="1"/>
      </bottom>
      <diagonal/>
    </border>
    <border>
      <left style="thin">
        <color auto="1"/>
      </left>
      <right/>
      <top/>
      <bottom style="medium">
        <color auto="1"/>
      </bottom>
      <diagonal/>
    </border>
    <border>
      <left style="thin">
        <color auto="1"/>
      </left>
      <right style="thin">
        <color auto="1"/>
      </right>
      <top/>
      <bottom style="medium">
        <color auto="1"/>
      </bottom>
      <diagonal/>
    </border>
    <border>
      <left style="thin">
        <color auto="1"/>
      </left>
      <right style="medium">
        <color auto="1"/>
      </right>
      <top/>
      <bottom style="medium">
        <color auto="1"/>
      </bottom>
      <diagonal/>
    </border>
    <border>
      <left style="medium">
        <color indexed="64"/>
      </left>
      <right/>
      <top style="thin">
        <color auto="1"/>
      </top>
      <bottom style="medium">
        <color indexed="64"/>
      </bottom>
      <diagonal/>
    </border>
    <border>
      <left/>
      <right/>
      <top style="thin">
        <color auto="1"/>
      </top>
      <bottom style="medium">
        <color indexed="64"/>
      </bottom>
      <diagonal/>
    </border>
    <border>
      <left/>
      <right style="thin">
        <color auto="1"/>
      </right>
      <top style="thin">
        <color auto="1"/>
      </top>
      <bottom style="medium">
        <color indexed="64"/>
      </bottom>
      <diagonal/>
    </border>
    <border>
      <left/>
      <right style="medium">
        <color auto="1"/>
      </right>
      <top style="thin">
        <color auto="1"/>
      </top>
      <bottom style="medium">
        <color auto="1"/>
      </bottom>
      <diagonal/>
    </border>
    <border>
      <left style="thin">
        <color auto="1"/>
      </left>
      <right/>
      <top style="thin">
        <color auto="1"/>
      </top>
      <bottom style="medium">
        <color auto="1"/>
      </bottom>
      <diagonal/>
    </border>
    <border>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right style="medium">
        <color indexed="64"/>
      </right>
      <top style="thin">
        <color indexed="64"/>
      </top>
      <bottom style="hair">
        <color indexed="64"/>
      </bottom>
      <diagonal/>
    </border>
    <border>
      <left/>
      <right/>
      <top/>
      <bottom style="hair">
        <color indexed="64"/>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right style="thin">
        <color indexed="64"/>
      </right>
      <top/>
      <bottom style="hair">
        <color indexed="64"/>
      </bottom>
      <diagonal/>
    </border>
    <border>
      <left/>
      <right style="medium">
        <color indexed="64"/>
      </right>
      <top/>
      <bottom style="hair">
        <color indexed="64"/>
      </bottom>
      <diagonal/>
    </border>
    <border>
      <left/>
      <right/>
      <top style="hair">
        <color indexed="64"/>
      </top>
      <bottom style="hair">
        <color indexed="64"/>
      </bottom>
      <diagonal/>
    </border>
    <border>
      <left style="thin">
        <color indexed="64"/>
      </left>
      <right/>
      <top style="hair">
        <color indexed="64"/>
      </top>
      <bottom style="hair">
        <color indexed="64"/>
      </bottom>
      <diagonal/>
    </border>
    <border>
      <left/>
      <right style="medium">
        <color indexed="64"/>
      </right>
      <top style="hair">
        <color indexed="64"/>
      </top>
      <bottom style="hair">
        <color indexed="64"/>
      </bottom>
      <diagonal/>
    </border>
    <border>
      <left style="thin">
        <color indexed="64"/>
      </left>
      <right style="thin">
        <color indexed="64"/>
      </right>
      <top style="hair">
        <color indexed="64"/>
      </top>
      <bottom/>
      <diagonal/>
    </border>
    <border>
      <left style="thin">
        <color indexed="64"/>
      </left>
      <right style="thin">
        <color indexed="64"/>
      </right>
      <top style="hair">
        <color indexed="64"/>
      </top>
      <bottom style="medium">
        <color indexed="64"/>
      </bottom>
      <diagonal/>
    </border>
    <border>
      <left/>
      <right/>
      <top style="hair">
        <color indexed="64"/>
      </top>
      <bottom style="medium">
        <color indexed="64"/>
      </bottom>
      <diagonal/>
    </border>
    <border>
      <left style="thin">
        <color indexed="64"/>
      </left>
      <right/>
      <top style="hair">
        <color indexed="64"/>
      </top>
      <bottom style="medium">
        <color indexed="64"/>
      </bottom>
      <diagonal/>
    </border>
    <border>
      <left/>
      <right style="medium">
        <color indexed="64"/>
      </right>
      <top style="hair">
        <color indexed="64"/>
      </top>
      <bottom style="medium">
        <color indexed="64"/>
      </bottom>
      <diagonal/>
    </border>
    <border>
      <left/>
      <right style="thin">
        <color indexed="64"/>
      </right>
      <top style="hair">
        <color indexed="64"/>
      </top>
      <bottom style="medium">
        <color indexed="64"/>
      </bottom>
      <diagonal/>
    </border>
    <border>
      <left/>
      <right/>
      <top style="hair">
        <color indexed="64"/>
      </top>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thin">
        <color indexed="64"/>
      </left>
      <right style="medium">
        <color indexed="64"/>
      </right>
      <top style="thin">
        <color indexed="64"/>
      </top>
      <bottom style="hair">
        <color indexed="64"/>
      </bottom>
      <diagonal/>
    </border>
    <border>
      <left style="thin">
        <color indexed="64"/>
      </left>
      <right style="medium">
        <color indexed="64"/>
      </right>
      <top/>
      <bottom style="hair">
        <color indexed="64"/>
      </bottom>
      <diagonal/>
    </border>
    <border>
      <left style="thin">
        <color indexed="64"/>
      </left>
      <right style="medium">
        <color indexed="64"/>
      </right>
      <top style="hair">
        <color indexed="64"/>
      </top>
      <bottom style="hair">
        <color indexed="64"/>
      </bottom>
      <diagonal/>
    </border>
    <border>
      <left style="thin">
        <color indexed="64"/>
      </left>
      <right style="medium">
        <color indexed="64"/>
      </right>
      <top style="hair">
        <color indexed="64"/>
      </top>
      <bottom style="medium">
        <color indexed="64"/>
      </bottom>
      <diagonal/>
    </border>
    <border>
      <left style="thin">
        <color indexed="64"/>
      </left>
      <right style="medium">
        <color indexed="64"/>
      </right>
      <top style="hair">
        <color indexed="64"/>
      </top>
      <bottom/>
      <diagonal/>
    </border>
    <border>
      <left style="medium">
        <color indexed="64"/>
      </left>
      <right/>
      <top style="medium">
        <color indexed="64"/>
      </top>
      <bottom style="thick">
        <color rgb="FF000099"/>
      </bottom>
      <diagonal/>
    </border>
    <border>
      <left/>
      <right/>
      <top style="medium">
        <color indexed="64"/>
      </top>
      <bottom style="thick">
        <color rgb="FF000099"/>
      </bottom>
      <diagonal/>
    </border>
    <border>
      <left/>
      <right style="medium">
        <color indexed="64"/>
      </right>
      <top style="medium">
        <color indexed="64"/>
      </top>
      <bottom style="thick">
        <color rgb="FF000099"/>
      </bottom>
      <diagonal/>
    </border>
    <border>
      <left style="medium">
        <color indexed="64"/>
      </left>
      <right/>
      <top style="thin">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style="medium">
        <color indexed="64"/>
      </right>
      <top/>
      <bottom/>
      <diagonal/>
    </border>
    <border>
      <left style="medium">
        <color indexed="64"/>
      </left>
      <right/>
      <top style="hair">
        <color indexed="64"/>
      </top>
      <bottom style="thin">
        <color indexed="64"/>
      </bottom>
      <diagonal/>
    </border>
    <border>
      <left/>
      <right style="medium">
        <color indexed="64"/>
      </right>
      <top style="hair">
        <color indexed="64"/>
      </top>
      <bottom style="thin">
        <color indexed="64"/>
      </bottom>
      <diagonal/>
    </border>
    <border>
      <left style="thin">
        <color indexed="64"/>
      </left>
      <right/>
      <top style="medium">
        <color indexed="64"/>
      </top>
      <bottom style="medium">
        <color indexed="64"/>
      </bottom>
      <diagonal/>
    </border>
    <border>
      <left/>
      <right style="medium">
        <color rgb="FF000000"/>
      </right>
      <top/>
      <bottom/>
      <diagonal/>
    </border>
    <border>
      <left/>
      <right style="thin">
        <color rgb="FFA0A0A0"/>
      </right>
      <top style="thin">
        <color rgb="FFA0A0A0"/>
      </top>
      <bottom style="thin">
        <color rgb="FFA0A0A0"/>
      </bottom>
      <diagonal/>
    </border>
    <border>
      <left style="thin">
        <color rgb="FFA0A0A0"/>
      </left>
      <right style="thin">
        <color rgb="FFA0A0A0"/>
      </right>
      <top style="thin">
        <color rgb="FFA0A0A0"/>
      </top>
      <bottom style="thin">
        <color rgb="FFA0A0A0"/>
      </bottom>
      <diagonal/>
    </border>
    <border>
      <left style="thin">
        <color rgb="FFA0A0A0"/>
      </left>
      <right/>
      <top style="thin">
        <color rgb="FFA0A0A0"/>
      </top>
      <bottom style="thin">
        <color rgb="FFA0A0A0"/>
      </bottom>
      <diagonal/>
    </border>
    <border>
      <left/>
      <right/>
      <top style="thin">
        <color rgb="FFA0A0A0"/>
      </top>
      <bottom style="thin">
        <color rgb="FFA0A0A0"/>
      </bottom>
      <diagonal/>
    </border>
    <border>
      <left/>
      <right/>
      <top style="thin">
        <color rgb="FFA0A0A0"/>
      </top>
      <bottom/>
      <diagonal/>
    </border>
    <border>
      <left/>
      <right/>
      <top/>
      <bottom style="thin">
        <color rgb="FFA0A0A0"/>
      </bottom>
      <diagonal/>
    </border>
    <border>
      <left/>
      <right/>
      <top/>
      <bottom style="double">
        <color rgb="FF000000"/>
      </bottom>
      <diagonal/>
    </border>
    <border>
      <left/>
      <right/>
      <top style="double">
        <color rgb="FF000000"/>
      </top>
      <bottom/>
      <diagonal/>
    </border>
    <border>
      <left style="medium">
        <color indexed="64"/>
      </left>
      <right style="hair">
        <color indexed="8"/>
      </right>
      <top/>
      <bottom style="thin">
        <color indexed="64"/>
      </bottom>
      <diagonal/>
    </border>
    <border>
      <left style="hair">
        <color indexed="8"/>
      </left>
      <right style="hair">
        <color indexed="8"/>
      </right>
      <top/>
      <bottom style="thin">
        <color indexed="64"/>
      </bottom>
      <diagonal/>
    </border>
    <border>
      <left style="hair">
        <color indexed="8"/>
      </left>
      <right style="medium">
        <color indexed="64"/>
      </right>
      <top/>
      <bottom style="thin">
        <color indexed="64"/>
      </bottom>
      <diagonal/>
    </border>
    <border>
      <left style="thin">
        <color indexed="64"/>
      </left>
      <right style="medium">
        <color indexed="64"/>
      </right>
      <top style="thin">
        <color indexed="64"/>
      </top>
      <bottom style="thin">
        <color indexed="8"/>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8"/>
      </left>
      <right style="medium">
        <color indexed="64"/>
      </right>
      <top style="thin">
        <color indexed="8"/>
      </top>
      <bottom style="thin">
        <color indexed="8"/>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right style="medium">
        <color indexed="64"/>
      </right>
      <top style="thin">
        <color indexed="64"/>
      </top>
      <bottom style="thin">
        <color indexed="64"/>
      </bottom>
      <diagonal/>
    </border>
    <border>
      <left style="thin">
        <color rgb="FF000000"/>
      </left>
      <right style="thin">
        <color rgb="FF000000"/>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right style="thin">
        <color rgb="FF000000"/>
      </right>
      <top/>
      <bottom style="thin">
        <color rgb="FF000000"/>
      </bottom>
      <diagonal/>
    </border>
    <border>
      <left style="thin">
        <color rgb="FF000000"/>
      </left>
      <right/>
      <top style="thin">
        <color rgb="FF000000"/>
      </top>
      <bottom/>
      <diagonal/>
    </border>
    <border>
      <left style="thin">
        <color rgb="FF000000"/>
      </left>
      <right style="thin">
        <color rgb="FF000000"/>
      </right>
      <top/>
      <bottom style="thin">
        <color rgb="FF000000"/>
      </bottom>
      <diagonal/>
    </border>
    <border>
      <left/>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bottom/>
      <diagonal/>
    </border>
  </borders>
  <cellStyleXfs count="55">
    <xf numFmtId="0" fontId="0" fillId="0" borderId="0"/>
    <xf numFmtId="165" fontId="7" fillId="0" borderId="0" applyBorder="0" applyProtection="0"/>
    <xf numFmtId="166" fontId="7" fillId="0" borderId="0" applyBorder="0" applyProtection="0"/>
    <xf numFmtId="44" fontId="7" fillId="0" borderId="0" applyFont="0" applyFill="0" applyBorder="0" applyAlignment="0" applyProtection="0"/>
    <xf numFmtId="9" fontId="7" fillId="0" borderId="0" applyBorder="0" applyProtection="0"/>
    <xf numFmtId="164" fontId="7" fillId="0" borderId="0" applyBorder="0" applyProtection="0"/>
    <xf numFmtId="167" fontId="7" fillId="0" borderId="0" applyBorder="0" applyProtection="0"/>
    <xf numFmtId="0" fontId="6" fillId="0" borderId="0"/>
    <xf numFmtId="0" fontId="7" fillId="0" borderId="0"/>
    <xf numFmtId="164" fontId="7" fillId="0" borderId="0" applyBorder="0" applyProtection="0"/>
    <xf numFmtId="0" fontId="6" fillId="0" borderId="0"/>
    <xf numFmtId="0" fontId="7" fillId="0" borderId="0"/>
    <xf numFmtId="0" fontId="6" fillId="0" borderId="0"/>
    <xf numFmtId="0" fontId="7" fillId="0" borderId="0" applyBorder="0" applyProtection="0"/>
    <xf numFmtId="0" fontId="7" fillId="0" borderId="0" applyBorder="0" applyProtection="0"/>
    <xf numFmtId="167" fontId="7" fillId="0" borderId="0" applyBorder="0" applyProtection="0"/>
    <xf numFmtId="0" fontId="7" fillId="0" borderId="0" applyBorder="0" applyProtection="0">
      <alignment horizontal="left"/>
    </xf>
    <xf numFmtId="167" fontId="7" fillId="0" borderId="0" applyBorder="0" applyProtection="0"/>
    <xf numFmtId="0" fontId="6" fillId="0" borderId="0"/>
    <xf numFmtId="0" fontId="5" fillId="0" borderId="0" applyBorder="0" applyProtection="0"/>
    <xf numFmtId="0" fontId="6" fillId="0" borderId="0"/>
    <xf numFmtId="0" fontId="6" fillId="0" borderId="0"/>
    <xf numFmtId="0" fontId="6" fillId="0" borderId="0"/>
    <xf numFmtId="0" fontId="6" fillId="0" borderId="0"/>
    <xf numFmtId="9" fontId="7" fillId="0" borderId="0" applyBorder="0" applyProtection="0"/>
    <xf numFmtId="9" fontId="7" fillId="0" borderId="0" applyBorder="0" applyProtection="0"/>
    <xf numFmtId="0" fontId="5" fillId="0" borderId="0" applyBorder="0" applyProtection="0">
      <alignment horizontal="left"/>
    </xf>
    <xf numFmtId="0" fontId="7" fillId="0" borderId="0" applyBorder="0" applyProtection="0"/>
    <xf numFmtId="168" fontId="7" fillId="0" borderId="0" applyBorder="0" applyProtection="0"/>
    <xf numFmtId="165" fontId="7" fillId="0" borderId="0" applyBorder="0" applyProtection="0"/>
    <xf numFmtId="165" fontId="7" fillId="0" borderId="0" applyBorder="0" applyProtection="0"/>
    <xf numFmtId="168" fontId="7" fillId="0" borderId="0" applyBorder="0" applyProtection="0"/>
    <xf numFmtId="168" fontId="7" fillId="0" borderId="0" applyBorder="0" applyProtection="0"/>
    <xf numFmtId="43" fontId="6" fillId="0" borderId="0" applyFont="0" applyFill="0" applyBorder="0" applyAlignment="0" applyProtection="0"/>
    <xf numFmtId="9" fontId="12" fillId="0" borderId="0" applyFont="0" applyFill="0" applyBorder="0" applyAlignment="0" applyProtection="0"/>
    <xf numFmtId="0" fontId="12" fillId="0" borderId="0"/>
    <xf numFmtId="0" fontId="38" fillId="0" borderId="0"/>
    <xf numFmtId="44" fontId="2" fillId="0" borderId="0" applyFont="0" applyFill="0" applyBorder="0" applyAlignment="0" applyProtection="0"/>
    <xf numFmtId="43" fontId="2" fillId="0" borderId="0" applyFont="0" applyFill="0" applyBorder="0" applyAlignment="0" applyProtection="0"/>
    <xf numFmtId="9" fontId="2" fillId="0" borderId="0" applyFont="0" applyFill="0" applyBorder="0" applyAlignment="0" applyProtection="0"/>
    <xf numFmtId="0" fontId="2" fillId="0" borderId="0"/>
    <xf numFmtId="0" fontId="63" fillId="0" borderId="0" applyNumberForma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79" fillId="0" borderId="0"/>
    <xf numFmtId="186" fontId="6" fillId="0" borderId="0" applyFont="0" applyFill="0" applyBorder="0" applyAlignment="0" applyProtection="0"/>
    <xf numFmtId="0" fontId="80" fillId="0" borderId="0" applyNumberFormat="0" applyFill="0" applyBorder="0" applyAlignment="0" applyProtection="0">
      <alignment vertical="top"/>
      <protection locked="0"/>
    </xf>
    <xf numFmtId="4" fontId="82" fillId="0" borderId="0">
      <alignment vertical="center"/>
    </xf>
    <xf numFmtId="43" fontId="91" fillId="0" borderId="0" applyFont="0" applyFill="0" applyBorder="0" applyAlignment="0" applyProtection="0"/>
    <xf numFmtId="168" fontId="6" fillId="0" borderId="0" applyFill="0" applyBorder="0" applyAlignment="0" applyProtection="0"/>
    <xf numFmtId="0" fontId="96" fillId="0" borderId="0"/>
    <xf numFmtId="9" fontId="6" fillId="0" borderId="0" applyFont="0" applyFill="0" applyBorder="0" applyAlignment="0" applyProtection="0"/>
  </cellStyleXfs>
  <cellXfs count="1924">
    <xf numFmtId="0" fontId="0" fillId="0" borderId="0" xfId="0"/>
    <xf numFmtId="0" fontId="0" fillId="0" borderId="0" xfId="0" applyAlignment="1">
      <alignment horizontal="center" vertical="center"/>
    </xf>
    <xf numFmtId="0" fontId="0" fillId="0" borderId="0" xfId="0" applyAlignment="1">
      <alignment horizontal="left" vertical="center"/>
    </xf>
    <xf numFmtId="4" fontId="0" fillId="0" borderId="0" xfId="0" applyNumberFormat="1" applyAlignment="1">
      <alignment horizontal="right" vertical="center"/>
    </xf>
    <xf numFmtId="0" fontId="0" fillId="0" borderId="0" xfId="0" applyAlignment="1">
      <alignment wrapText="1"/>
    </xf>
    <xf numFmtId="0" fontId="7" fillId="0" borderId="0" xfId="0" applyFont="1" applyAlignment="1">
      <alignment horizontal="center" vertical="center"/>
    </xf>
    <xf numFmtId="4" fontId="7" fillId="0" borderId="0" xfId="0" applyNumberFormat="1" applyFont="1" applyAlignment="1">
      <alignment horizontal="center" vertical="center"/>
    </xf>
    <xf numFmtId="2" fontId="0" fillId="0" borderId="0" xfId="0" applyNumberFormat="1" applyAlignment="1">
      <alignment horizontal="center" vertical="center"/>
    </xf>
    <xf numFmtId="0" fontId="0" fillId="4" borderId="0" xfId="0" applyFill="1" applyAlignment="1">
      <alignment horizontal="center" vertical="center"/>
    </xf>
    <xf numFmtId="0" fontId="7" fillId="0" borderId="0" xfId="0" applyFont="1" applyAlignment="1">
      <alignment horizontal="left" vertical="center"/>
    </xf>
    <xf numFmtId="0" fontId="0" fillId="0" borderId="0" xfId="0" pivotButton="1"/>
    <xf numFmtId="170" fontId="5" fillId="2" borderId="3" xfId="0" applyNumberFormat="1" applyFont="1" applyFill="1" applyBorder="1" applyAlignment="1">
      <alignment horizontal="center" vertical="center"/>
    </xf>
    <xf numFmtId="0" fontId="9" fillId="5" borderId="16" xfId="0" applyFont="1" applyFill="1" applyBorder="1" applyAlignment="1">
      <alignment horizontal="center" vertical="center"/>
    </xf>
    <xf numFmtId="0" fontId="9" fillId="5" borderId="18" xfId="0" applyFont="1" applyFill="1" applyBorder="1" applyAlignment="1">
      <alignment horizontal="center" vertical="center"/>
    </xf>
    <xf numFmtId="0" fontId="11" fillId="0" borderId="0" xfId="0" applyFont="1"/>
    <xf numFmtId="10" fontId="13" fillId="0" borderId="0" xfId="34" applyNumberFormat="1" applyFont="1" applyFill="1"/>
    <xf numFmtId="0" fontId="10" fillId="0" borderId="21" xfId="0" applyFont="1" applyBorder="1" applyAlignment="1">
      <alignment vertical="center"/>
    </xf>
    <xf numFmtId="0" fontId="10" fillId="6" borderId="17" xfId="0" applyFont="1" applyFill="1" applyBorder="1" applyAlignment="1">
      <alignment horizontal="centerContinuous" vertical="center"/>
    </xf>
    <xf numFmtId="0" fontId="10" fillId="0" borderId="26" xfId="0" applyFont="1" applyBorder="1" applyAlignment="1">
      <alignment vertical="center"/>
    </xf>
    <xf numFmtId="0" fontId="11" fillId="0" borderId="30" xfId="0" applyFont="1" applyBorder="1"/>
    <xf numFmtId="2" fontId="5" fillId="0" borderId="31" xfId="0" applyNumberFormat="1" applyFont="1" applyBorder="1" applyAlignment="1">
      <alignment horizontal="right" vertical="center"/>
    </xf>
    <xf numFmtId="4" fontId="15" fillId="0" borderId="7" xfId="0" applyNumberFormat="1" applyFont="1" applyBorder="1" applyAlignment="1">
      <alignment vertical="center"/>
    </xf>
    <xf numFmtId="0" fontId="15" fillId="0" borderId="0" xfId="0" applyFont="1"/>
    <xf numFmtId="10" fontId="15" fillId="0" borderId="0" xfId="34" applyNumberFormat="1" applyFont="1" applyFill="1"/>
    <xf numFmtId="0" fontId="15" fillId="0" borderId="0" xfId="0" applyFont="1" applyAlignment="1">
      <alignment vertical="center"/>
    </xf>
    <xf numFmtId="0" fontId="15" fillId="0" borderId="32" xfId="0" applyFont="1" applyBorder="1" applyAlignment="1">
      <alignment horizontal="center" vertical="center"/>
    </xf>
    <xf numFmtId="4" fontId="15" fillId="0" borderId="33" xfId="0" applyNumberFormat="1" applyFont="1" applyBorder="1" applyAlignment="1">
      <alignment vertical="center"/>
    </xf>
    <xf numFmtId="4" fontId="15" fillId="0" borderId="34" xfId="0" applyNumberFormat="1" applyFont="1" applyBorder="1" applyAlignment="1">
      <alignment vertical="center"/>
    </xf>
    <xf numFmtId="0" fontId="0" fillId="2" borderId="35" xfId="0" applyFill="1" applyBorder="1" applyAlignment="1">
      <alignment horizontal="center" vertical="center"/>
    </xf>
    <xf numFmtId="0" fontId="5" fillId="2" borderId="6" xfId="0" applyFont="1" applyFill="1" applyBorder="1" applyAlignment="1">
      <alignment horizontal="right" vertical="center"/>
    </xf>
    <xf numFmtId="0" fontId="0" fillId="0" borderId="35" xfId="0" applyBorder="1" applyAlignment="1">
      <alignment horizontal="center" vertical="center"/>
    </xf>
    <xf numFmtId="0" fontId="5" fillId="0" borderId="6" xfId="0" applyFont="1" applyBorder="1" applyAlignment="1">
      <alignment horizontal="right" vertical="center"/>
    </xf>
    <xf numFmtId="4" fontId="16" fillId="9" borderId="2" xfId="3" applyNumberFormat="1" applyFont="1" applyFill="1" applyBorder="1" applyAlignment="1">
      <alignment horizontal="center" vertical="center" wrapText="1"/>
    </xf>
    <xf numFmtId="0" fontId="9" fillId="8" borderId="12" xfId="11" applyFont="1" applyFill="1" applyBorder="1" applyAlignment="1">
      <alignment horizontal="left" vertical="center"/>
    </xf>
    <xf numFmtId="0" fontId="9" fillId="8" borderId="20" xfId="10" applyFont="1" applyFill="1" applyBorder="1" applyAlignment="1">
      <alignment horizontal="left" vertical="center" wrapText="1"/>
    </xf>
    <xf numFmtId="0" fontId="18" fillId="8" borderId="20" xfId="10" applyFont="1" applyFill="1" applyBorder="1" applyAlignment="1">
      <alignment horizontal="left" vertical="center" wrapText="1"/>
    </xf>
    <xf numFmtId="169" fontId="15" fillId="8" borderId="8" xfId="10" applyNumberFormat="1" applyFont="1" applyFill="1" applyBorder="1" applyAlignment="1">
      <alignment vertical="center"/>
    </xf>
    <xf numFmtId="4" fontId="17" fillId="0" borderId="0" xfId="0" applyNumberFormat="1" applyFont="1" applyAlignment="1">
      <alignment vertical="center"/>
    </xf>
    <xf numFmtId="0" fontId="17" fillId="0" borderId="0" xfId="0" applyFont="1" applyAlignment="1">
      <alignment vertical="center"/>
    </xf>
    <xf numFmtId="0" fontId="9" fillId="8" borderId="13" xfId="11" applyFont="1" applyFill="1" applyBorder="1" applyAlignment="1">
      <alignment horizontal="left" vertical="center"/>
    </xf>
    <xf numFmtId="0" fontId="18" fillId="8" borderId="0" xfId="10" applyFont="1" applyFill="1" applyAlignment="1">
      <alignment vertical="center" wrapText="1"/>
    </xf>
    <xf numFmtId="169" fontId="15" fillId="8" borderId="9" xfId="10" applyNumberFormat="1" applyFont="1" applyFill="1" applyBorder="1" applyAlignment="1">
      <alignment horizontal="right" vertical="center"/>
    </xf>
    <xf numFmtId="0" fontId="15" fillId="8" borderId="0" xfId="0" applyFont="1" applyFill="1" applyAlignment="1">
      <alignment horizontal="center" vertical="center"/>
    </xf>
    <xf numFmtId="0" fontId="17" fillId="8" borderId="0" xfId="0" applyFont="1" applyFill="1" applyAlignment="1">
      <alignment horizontal="center" vertical="center"/>
    </xf>
    <xf numFmtId="0" fontId="17" fillId="8" borderId="0" xfId="0" applyFont="1" applyFill="1" applyAlignment="1">
      <alignment horizontal="left" vertical="center" wrapText="1"/>
    </xf>
    <xf numFmtId="0" fontId="17" fillId="8" borderId="0" xfId="0" applyFont="1" applyFill="1" applyAlignment="1">
      <alignment horizontal="left" vertical="center"/>
    </xf>
    <xf numFmtId="169" fontId="15" fillId="8" borderId="9" xfId="10" applyNumberFormat="1" applyFont="1" applyFill="1" applyBorder="1" applyAlignment="1">
      <alignment vertical="center"/>
    </xf>
    <xf numFmtId="0" fontId="17" fillId="8" borderId="11" xfId="0" applyFont="1" applyFill="1" applyBorder="1" applyAlignment="1">
      <alignment horizontal="center" vertical="center"/>
    </xf>
    <xf numFmtId="0" fontId="17" fillId="8" borderId="11" xfId="0" applyFont="1" applyFill="1" applyBorder="1" applyAlignment="1">
      <alignment horizontal="left" vertical="center"/>
    </xf>
    <xf numFmtId="4" fontId="17" fillId="0" borderId="0" xfId="0" applyNumberFormat="1" applyFont="1" applyAlignment="1">
      <alignment horizontal="center" vertical="center"/>
    </xf>
    <xf numFmtId="0" fontId="17" fillId="0" borderId="0" xfId="0" applyFont="1" applyAlignment="1">
      <alignment horizontal="center" vertical="center"/>
    </xf>
    <xf numFmtId="0" fontId="15" fillId="0" borderId="4" xfId="0" applyFont="1" applyBorder="1" applyAlignment="1">
      <alignment horizontal="center" vertical="center"/>
    </xf>
    <xf numFmtId="0" fontId="17" fillId="0" borderId="5" xfId="0" applyFont="1" applyBorder="1" applyAlignment="1">
      <alignment horizontal="center" vertical="center" wrapText="1"/>
    </xf>
    <xf numFmtId="0" fontId="17" fillId="0" borderId="5" xfId="0" applyFont="1" applyBorder="1" applyAlignment="1">
      <alignment horizontal="center" vertical="center"/>
    </xf>
    <xf numFmtId="0" fontId="17" fillId="0" borderId="6" xfId="0" applyFont="1" applyBorder="1" applyAlignment="1">
      <alignment horizontal="left" vertical="center"/>
    </xf>
    <xf numFmtId="0" fontId="9" fillId="10" borderId="3" xfId="10" applyFont="1" applyFill="1" applyBorder="1" applyAlignment="1">
      <alignment horizontal="center" vertical="center"/>
    </xf>
    <xf numFmtId="0" fontId="9" fillId="10" borderId="3" xfId="10" applyFont="1" applyFill="1" applyBorder="1" applyAlignment="1">
      <alignment horizontal="left" vertical="center" wrapText="1"/>
    </xf>
    <xf numFmtId="168" fontId="9" fillId="10" borderId="3" xfId="10" applyNumberFormat="1" applyFont="1" applyFill="1" applyBorder="1" applyAlignment="1">
      <alignment horizontal="left" vertical="center"/>
    </xf>
    <xf numFmtId="4" fontId="15" fillId="0" borderId="0" xfId="0" applyNumberFormat="1" applyFont="1" applyAlignment="1">
      <alignment vertical="center"/>
    </xf>
    <xf numFmtId="0" fontId="9" fillId="0" borderId="0" xfId="0" applyFont="1" applyAlignment="1">
      <alignment vertical="center" wrapText="1"/>
    </xf>
    <xf numFmtId="168" fontId="15" fillId="0" borderId="3" xfId="10" applyNumberFormat="1" applyFont="1" applyBorder="1" applyAlignment="1">
      <alignment horizontal="left" vertical="center"/>
    </xf>
    <xf numFmtId="0" fontId="15" fillId="0" borderId="0" xfId="0" applyFont="1" applyAlignment="1">
      <alignment vertical="center" wrapText="1"/>
    </xf>
    <xf numFmtId="9" fontId="15" fillId="0" borderId="3" xfId="4" applyFont="1" applyBorder="1" applyAlignment="1" applyProtection="1">
      <alignment horizontal="center" vertical="center"/>
    </xf>
    <xf numFmtId="0" fontId="9" fillId="11" borderId="3" xfId="10" applyFont="1" applyFill="1" applyBorder="1" applyAlignment="1">
      <alignment horizontal="center" vertical="center"/>
    </xf>
    <xf numFmtId="0" fontId="9" fillId="11" borderId="3" xfId="10" applyFont="1" applyFill="1" applyBorder="1" applyAlignment="1">
      <alignment horizontal="left" vertical="center" wrapText="1"/>
    </xf>
    <xf numFmtId="168" fontId="9" fillId="11" borderId="3" xfId="10" applyNumberFormat="1" applyFont="1" applyFill="1" applyBorder="1" applyAlignment="1">
      <alignment horizontal="left" vertical="center"/>
    </xf>
    <xf numFmtId="170" fontId="9" fillId="3" borderId="3" xfId="10" applyNumberFormat="1" applyFont="1" applyFill="1" applyBorder="1" applyAlignment="1">
      <alignment horizontal="right" vertical="center"/>
    </xf>
    <xf numFmtId="4" fontId="15" fillId="0" borderId="0" xfId="0" applyNumberFormat="1" applyFont="1" applyAlignment="1">
      <alignment vertical="center" wrapText="1"/>
    </xf>
    <xf numFmtId="0" fontId="15" fillId="0" borderId="0" xfId="0" applyFont="1" applyAlignment="1">
      <alignment horizontal="center" vertical="center"/>
    </xf>
    <xf numFmtId="0" fontId="17" fillId="0" borderId="0" xfId="0" applyFont="1" applyAlignment="1">
      <alignment horizontal="left" vertical="center" wrapText="1"/>
    </xf>
    <xf numFmtId="0" fontId="17" fillId="0" borderId="0" xfId="0" applyFont="1" applyAlignment="1">
      <alignment horizontal="left" vertical="center"/>
    </xf>
    <xf numFmtId="0" fontId="17" fillId="8" borderId="0" xfId="0" applyFont="1" applyFill="1" applyAlignment="1">
      <alignment horizontal="center" vertical="center" wrapText="1"/>
    </xf>
    <xf numFmtId="0" fontId="17" fillId="8" borderId="11" xfId="0" applyFont="1" applyFill="1" applyBorder="1" applyAlignment="1">
      <alignment horizontal="center" vertical="center" wrapText="1"/>
    </xf>
    <xf numFmtId="0" fontId="9" fillId="10" borderId="3" xfId="10" applyFont="1" applyFill="1" applyBorder="1" applyAlignment="1">
      <alignment horizontal="center" vertical="center" wrapText="1"/>
    </xf>
    <xf numFmtId="0" fontId="9" fillId="11" borderId="3" xfId="10" applyFont="1" applyFill="1" applyBorder="1" applyAlignment="1">
      <alignment horizontal="center" vertical="center" wrapText="1"/>
    </xf>
    <xf numFmtId="0" fontId="17" fillId="0" borderId="0" xfId="0" applyFont="1" applyAlignment="1">
      <alignment horizontal="center" vertical="center" wrapText="1"/>
    </xf>
    <xf numFmtId="0" fontId="9" fillId="10" borderId="38" xfId="10" applyFont="1" applyFill="1" applyBorder="1" applyAlignment="1">
      <alignment horizontal="center" vertical="center" wrapText="1"/>
    </xf>
    <xf numFmtId="0" fontId="15" fillId="12" borderId="0" xfId="0" applyFont="1" applyFill="1" applyAlignment="1">
      <alignment vertical="center"/>
    </xf>
    <xf numFmtId="0" fontId="15" fillId="12" borderId="0" xfId="0" applyFont="1" applyFill="1" applyAlignment="1">
      <alignment vertical="center" wrapText="1"/>
    </xf>
    <xf numFmtId="0" fontId="9" fillId="8" borderId="20" xfId="10" applyFont="1" applyFill="1" applyBorder="1" applyAlignment="1">
      <alignment horizontal="center" vertical="center" wrapText="1"/>
    </xf>
    <xf numFmtId="168" fontId="9" fillId="10" borderId="3" xfId="10" applyNumberFormat="1" applyFont="1" applyFill="1" applyBorder="1" applyAlignment="1">
      <alignment horizontal="center" vertical="center"/>
    </xf>
    <xf numFmtId="168" fontId="9" fillId="11" borderId="3" xfId="10" applyNumberFormat="1" applyFont="1" applyFill="1" applyBorder="1" applyAlignment="1">
      <alignment horizontal="center" vertical="center"/>
    </xf>
    <xf numFmtId="168" fontId="9" fillId="3" borderId="3" xfId="10" applyNumberFormat="1" applyFont="1" applyFill="1" applyBorder="1" applyAlignment="1">
      <alignment horizontal="center" vertical="center"/>
    </xf>
    <xf numFmtId="10" fontId="15" fillId="0" borderId="3" xfId="4" applyNumberFormat="1" applyFont="1" applyBorder="1" applyAlignment="1">
      <alignment horizontal="center" vertical="center"/>
    </xf>
    <xf numFmtId="4" fontId="15" fillId="0" borderId="7" xfId="0" applyNumberFormat="1" applyFont="1" applyBorder="1" applyAlignment="1">
      <alignment vertical="center" wrapText="1"/>
    </xf>
    <xf numFmtId="10" fontId="17" fillId="0" borderId="3" xfId="4" applyNumberFormat="1" applyFont="1" applyBorder="1" applyAlignment="1">
      <alignment horizontal="center" vertical="center"/>
    </xf>
    <xf numFmtId="168" fontId="17" fillId="0" borderId="3" xfId="10" applyNumberFormat="1" applyFont="1" applyBorder="1" applyAlignment="1">
      <alignment horizontal="left" vertical="center"/>
    </xf>
    <xf numFmtId="0" fontId="21" fillId="0" borderId="0" xfId="0" applyFont="1"/>
    <xf numFmtId="10" fontId="19" fillId="0" borderId="0" xfId="0" applyNumberFormat="1" applyFont="1"/>
    <xf numFmtId="0" fontId="21" fillId="0" borderId="9" xfId="0" applyFont="1" applyBorder="1"/>
    <xf numFmtId="0" fontId="24" fillId="0" borderId="0" xfId="0" applyFont="1"/>
    <xf numFmtId="0" fontId="25" fillId="0" borderId="0" xfId="0" applyFont="1"/>
    <xf numFmtId="0" fontId="26" fillId="0" borderId="0" xfId="0" applyFont="1"/>
    <xf numFmtId="4" fontId="24" fillId="0" borderId="0" xfId="0" applyNumberFormat="1" applyFont="1"/>
    <xf numFmtId="10" fontId="24" fillId="0" borderId="0" xfId="0" applyNumberFormat="1" applyFont="1"/>
    <xf numFmtId="0" fontId="21" fillId="0" borderId="2" xfId="0" applyFont="1" applyBorder="1" applyAlignment="1">
      <alignment horizontal="center" vertical="center"/>
    </xf>
    <xf numFmtId="171" fontId="21" fillId="0" borderId="13" xfId="0" applyNumberFormat="1" applyFont="1" applyBorder="1"/>
    <xf numFmtId="0" fontId="21" fillId="0" borderId="3" xfId="0" applyFont="1" applyBorder="1" applyAlignment="1">
      <alignment vertical="center"/>
    </xf>
    <xf numFmtId="4" fontId="20" fillId="0" borderId="3" xfId="0" applyNumberFormat="1" applyFont="1" applyBorder="1" applyAlignment="1">
      <alignment vertical="center"/>
    </xf>
    <xf numFmtId="10" fontId="20" fillId="0" borderId="3" xfId="0" applyNumberFormat="1" applyFont="1" applyBorder="1" applyAlignment="1">
      <alignment vertical="center"/>
    </xf>
    <xf numFmtId="10" fontId="20" fillId="0" borderId="38" xfId="0" applyNumberFormat="1" applyFont="1" applyBorder="1" applyAlignment="1">
      <alignment horizontal="center" vertical="center" wrapText="1"/>
    </xf>
    <xf numFmtId="0" fontId="23" fillId="13" borderId="1" xfId="0" applyFont="1" applyFill="1" applyBorder="1" applyAlignment="1">
      <alignment horizontal="center" vertical="center"/>
    </xf>
    <xf numFmtId="10" fontId="20" fillId="0" borderId="1" xfId="0" applyNumberFormat="1" applyFont="1" applyBorder="1" applyAlignment="1">
      <alignment horizontal="center" vertical="center"/>
    </xf>
    <xf numFmtId="0" fontId="23" fillId="0" borderId="1" xfId="0" applyFont="1" applyBorder="1" applyAlignment="1">
      <alignment horizontal="center" vertical="center"/>
    </xf>
    <xf numFmtId="0" fontId="20" fillId="0" borderId="1" xfId="0" applyFont="1" applyBorder="1" applyAlignment="1">
      <alignment horizontal="center" vertical="center"/>
    </xf>
    <xf numFmtId="0" fontId="21" fillId="14" borderId="13" xfId="0" applyFont="1" applyFill="1" applyBorder="1" applyAlignment="1">
      <alignment horizontal="center" vertical="center"/>
    </xf>
    <xf numFmtId="10" fontId="15" fillId="0" borderId="0" xfId="0" applyNumberFormat="1" applyFont="1" applyAlignment="1">
      <alignment vertical="center"/>
    </xf>
    <xf numFmtId="170" fontId="0" fillId="0" borderId="0" xfId="0" applyNumberFormat="1" applyAlignment="1">
      <alignment horizontal="center" vertical="center"/>
    </xf>
    <xf numFmtId="4" fontId="17" fillId="8" borderId="0" xfId="1" applyNumberFormat="1" applyFont="1" applyFill="1" applyBorder="1" applyAlignment="1" applyProtection="1">
      <alignment horizontal="center" vertical="center"/>
    </xf>
    <xf numFmtId="4" fontId="17" fillId="8" borderId="11" xfId="1" applyNumberFormat="1" applyFont="1" applyFill="1" applyBorder="1" applyAlignment="1" applyProtection="1">
      <alignment horizontal="center" vertical="center"/>
    </xf>
    <xf numFmtId="4" fontId="17" fillId="0" borderId="5" xfId="1" applyNumberFormat="1" applyFont="1" applyBorder="1" applyAlignment="1" applyProtection="1">
      <alignment horizontal="center" vertical="center"/>
    </xf>
    <xf numFmtId="4" fontId="9" fillId="10" borderId="3" xfId="29" applyNumberFormat="1" applyFont="1" applyFill="1" applyBorder="1" applyAlignment="1" applyProtection="1">
      <alignment horizontal="center" vertical="center"/>
    </xf>
    <xf numFmtId="4" fontId="15" fillId="0" borderId="3" xfId="29" applyNumberFormat="1" applyFont="1" applyBorder="1" applyAlignment="1" applyProtection="1">
      <alignment horizontal="right" vertical="center"/>
    </xf>
    <xf numFmtId="4" fontId="9" fillId="11" borderId="3" xfId="29" applyNumberFormat="1" applyFont="1" applyFill="1" applyBorder="1" applyAlignment="1" applyProtection="1">
      <alignment horizontal="center" vertical="center"/>
    </xf>
    <xf numFmtId="4" fontId="17" fillId="0" borderId="0" xfId="1" applyNumberFormat="1" applyFont="1" applyBorder="1" applyAlignment="1" applyProtection="1">
      <alignment horizontal="center" vertical="center"/>
    </xf>
    <xf numFmtId="172" fontId="7" fillId="0" borderId="0" xfId="4" applyNumberFormat="1"/>
    <xf numFmtId="44" fontId="3" fillId="0" borderId="3" xfId="3" applyFont="1" applyBorder="1" applyAlignment="1">
      <alignment horizontal="right" vertical="center"/>
    </xf>
    <xf numFmtId="0" fontId="0" fillId="0" borderId="12" xfId="0" applyBorder="1"/>
    <xf numFmtId="0" fontId="20" fillId="0" borderId="20" xfId="0" applyFont="1" applyBorder="1"/>
    <xf numFmtId="0" fontId="20" fillId="0" borderId="8" xfId="0" applyFont="1" applyBorder="1"/>
    <xf numFmtId="0" fontId="20" fillId="0" borderId="9" xfId="0" applyFont="1" applyBorder="1"/>
    <xf numFmtId="0" fontId="4" fillId="7" borderId="27" xfId="11" applyFont="1" applyFill="1" applyBorder="1" applyAlignment="1">
      <alignment vertical="center" wrapText="1"/>
    </xf>
    <xf numFmtId="0" fontId="4" fillId="7" borderId="28" xfId="11" applyFont="1" applyFill="1" applyBorder="1" applyAlignment="1">
      <alignment vertical="center" wrapText="1"/>
    </xf>
    <xf numFmtId="0" fontId="23" fillId="16" borderId="1" xfId="0" applyFont="1" applyFill="1" applyBorder="1" applyAlignment="1">
      <alignment horizontal="center" vertical="center"/>
    </xf>
    <xf numFmtId="0" fontId="9" fillId="10" borderId="3" xfId="10" quotePrefix="1" applyFont="1" applyFill="1" applyBorder="1" applyAlignment="1">
      <alignment horizontal="center" vertical="center"/>
    </xf>
    <xf numFmtId="4" fontId="9" fillId="11" borderId="3" xfId="29" applyNumberFormat="1" applyFont="1" applyFill="1" applyBorder="1" applyAlignment="1">
      <alignment horizontal="center" vertical="center"/>
    </xf>
    <xf numFmtId="0" fontId="15" fillId="8" borderId="0" xfId="0" applyFont="1" applyFill="1" applyAlignment="1">
      <alignment vertical="center" wrapText="1"/>
    </xf>
    <xf numFmtId="173" fontId="17" fillId="0" borderId="0" xfId="0" applyNumberFormat="1" applyFont="1" applyAlignment="1">
      <alignment horizontal="center" vertical="center"/>
    </xf>
    <xf numFmtId="168" fontId="15" fillId="11" borderId="3" xfId="10" applyNumberFormat="1" applyFont="1" applyFill="1" applyBorder="1" applyAlignment="1">
      <alignment horizontal="left" vertical="center"/>
    </xf>
    <xf numFmtId="4" fontId="20" fillId="0" borderId="2" xfId="0" applyNumberFormat="1" applyFont="1" applyBorder="1" applyAlignment="1">
      <alignment horizontal="center" vertical="center"/>
    </xf>
    <xf numFmtId="10" fontId="17" fillId="0" borderId="9" xfId="4" applyNumberFormat="1" applyFont="1" applyBorder="1" applyAlignment="1">
      <alignment vertical="center"/>
    </xf>
    <xf numFmtId="10" fontId="17" fillId="0" borderId="10" xfId="4" applyNumberFormat="1" applyFont="1" applyBorder="1" applyAlignment="1">
      <alignment vertical="center"/>
    </xf>
    <xf numFmtId="0" fontId="15" fillId="0" borderId="3" xfId="10" applyFont="1" applyBorder="1" applyAlignment="1">
      <alignment horizontal="center" vertical="center"/>
    </xf>
    <xf numFmtId="0" fontId="15" fillId="0" borderId="3" xfId="10" applyFont="1" applyBorder="1" applyAlignment="1">
      <alignment horizontal="center" vertical="center" wrapText="1"/>
    </xf>
    <xf numFmtId="0" fontId="15" fillId="0" borderId="3" xfId="10" applyFont="1" applyBorder="1" applyAlignment="1">
      <alignment horizontal="left" vertical="center" wrapText="1"/>
    </xf>
    <xf numFmtId="0" fontId="15" fillId="0" borderId="40" xfId="10" applyFont="1" applyBorder="1" applyAlignment="1">
      <alignment horizontal="left" vertical="center" wrapText="1"/>
    </xf>
    <xf numFmtId="0" fontId="17" fillId="0" borderId="41" xfId="35" applyFont="1" applyBorder="1" applyAlignment="1">
      <alignment horizontal="center" vertical="center" wrapText="1"/>
    </xf>
    <xf numFmtId="9" fontId="15" fillId="0" borderId="6" xfId="4" applyFont="1" applyBorder="1" applyAlignment="1" applyProtection="1">
      <alignment horizontal="center" vertical="center"/>
    </xf>
    <xf numFmtId="0" fontId="17" fillId="0" borderId="40" xfId="10" applyFont="1" applyBorder="1" applyAlignment="1">
      <alignment horizontal="left" vertical="center" wrapText="1"/>
    </xf>
    <xf numFmtId="0" fontId="17" fillId="0" borderId="39" xfId="35" applyFont="1" applyBorder="1" applyAlignment="1">
      <alignment horizontal="center" vertical="center" wrapText="1"/>
    </xf>
    <xf numFmtId="0" fontId="11" fillId="0" borderId="3" xfId="10" applyFont="1" applyBorder="1" applyAlignment="1">
      <alignment horizontal="center" vertical="center" wrapText="1"/>
    </xf>
    <xf numFmtId="0" fontId="11" fillId="0" borderId="3" xfId="10" applyFont="1" applyBorder="1" applyAlignment="1">
      <alignment horizontal="left" vertical="center" wrapText="1"/>
    </xf>
    <xf numFmtId="9" fontId="15" fillId="0" borderId="3" xfId="4" applyFont="1" applyBorder="1" applyAlignment="1">
      <alignment horizontal="center" vertical="center"/>
    </xf>
    <xf numFmtId="4" fontId="15" fillId="0" borderId="3" xfId="29" applyNumberFormat="1" applyFont="1" applyBorder="1" applyAlignment="1">
      <alignment horizontal="right" vertical="center"/>
    </xf>
    <xf numFmtId="0" fontId="15" fillId="0" borderId="3" xfId="10" quotePrefix="1" applyFont="1" applyBorder="1" applyAlignment="1">
      <alignment horizontal="center" vertical="center" wrapText="1"/>
    </xf>
    <xf numFmtId="0" fontId="17" fillId="0" borderId="3" xfId="10" applyFont="1" applyBorder="1" applyAlignment="1">
      <alignment horizontal="left" vertical="center" wrapText="1"/>
    </xf>
    <xf numFmtId="0" fontId="17" fillId="0" borderId="3" xfId="10" applyFont="1" applyBorder="1" applyAlignment="1">
      <alignment horizontal="center" vertical="center" wrapText="1"/>
    </xf>
    <xf numFmtId="9" fontId="17" fillId="0" borderId="3" xfId="4" applyFont="1" applyBorder="1" applyAlignment="1" applyProtection="1">
      <alignment horizontal="center" vertical="center"/>
    </xf>
    <xf numFmtId="4" fontId="17" fillId="0" borderId="3" xfId="29" applyNumberFormat="1" applyFont="1" applyBorder="1" applyAlignment="1" applyProtection="1">
      <alignment horizontal="right" vertical="center"/>
    </xf>
    <xf numFmtId="0" fontId="17" fillId="0" borderId="0" xfId="0" applyFont="1" applyAlignment="1">
      <alignment vertical="center" wrapText="1"/>
    </xf>
    <xf numFmtId="9" fontId="15" fillId="0" borderId="6" xfId="4" applyFont="1" applyBorder="1" applyAlignment="1">
      <alignment horizontal="center" vertical="center"/>
    </xf>
    <xf numFmtId="9" fontId="17" fillId="0" borderId="3" xfId="4" applyFont="1" applyBorder="1" applyAlignment="1">
      <alignment horizontal="center" vertical="center"/>
    </xf>
    <xf numFmtId="4" fontId="30" fillId="0" borderId="0" xfId="0" applyNumberFormat="1" applyFont="1" applyAlignment="1">
      <alignment vertical="center"/>
    </xf>
    <xf numFmtId="0" fontId="30" fillId="0" borderId="0" xfId="0" applyFont="1" applyAlignment="1">
      <alignment vertical="center"/>
    </xf>
    <xf numFmtId="0" fontId="30" fillId="0" borderId="0" xfId="0" applyFont="1" applyAlignment="1">
      <alignment vertical="center" wrapText="1"/>
    </xf>
    <xf numFmtId="0" fontId="31" fillId="0" borderId="3" xfId="10" applyFont="1" applyBorder="1" applyAlignment="1">
      <alignment horizontal="left" vertical="center" wrapText="1"/>
    </xf>
    <xf numFmtId="10" fontId="15" fillId="0" borderId="36" xfId="0" applyNumberFormat="1" applyFont="1" applyBorder="1" applyAlignment="1">
      <alignment vertical="center"/>
    </xf>
    <xf numFmtId="10" fontId="15" fillId="0" borderId="7" xfId="34" applyNumberFormat="1" applyFont="1" applyFill="1" applyBorder="1" applyAlignment="1">
      <alignment vertical="center"/>
    </xf>
    <xf numFmtId="10" fontId="5" fillId="0" borderId="31" xfId="0" applyNumberFormat="1" applyFont="1" applyBorder="1" applyAlignment="1">
      <alignment horizontal="center" vertical="center"/>
    </xf>
    <xf numFmtId="4" fontId="21" fillId="0" borderId="57" xfId="0" applyNumberFormat="1" applyFont="1" applyBorder="1"/>
    <xf numFmtId="0" fontId="21" fillId="0" borderId="61" xfId="0" applyFont="1" applyBorder="1" applyAlignment="1">
      <alignment vertical="center"/>
    </xf>
    <xf numFmtId="10" fontId="20" fillId="0" borderId="61" xfId="0" applyNumberFormat="1" applyFont="1" applyBorder="1" applyAlignment="1">
      <alignment vertical="center"/>
    </xf>
    <xf numFmtId="16" fontId="20" fillId="0" borderId="9" xfId="0" applyNumberFormat="1" applyFont="1" applyBorder="1"/>
    <xf numFmtId="2" fontId="24" fillId="0" borderId="0" xfId="0" applyNumberFormat="1" applyFont="1"/>
    <xf numFmtId="0" fontId="15" fillId="8" borderId="3" xfId="10" applyFont="1" applyFill="1" applyBorder="1" applyAlignment="1">
      <alignment horizontal="center" vertical="center"/>
    </xf>
    <xf numFmtId="0" fontId="15" fillId="8" borderId="3" xfId="10" applyFont="1" applyFill="1" applyBorder="1" applyAlignment="1">
      <alignment horizontal="center" vertical="center" wrapText="1"/>
    </xf>
    <xf numFmtId="0" fontId="15" fillId="8" borderId="3" xfId="10" applyFont="1" applyFill="1" applyBorder="1" applyAlignment="1">
      <alignment horizontal="left" vertical="center" wrapText="1"/>
    </xf>
    <xf numFmtId="168" fontId="15" fillId="8" borderId="3" xfId="10" applyNumberFormat="1" applyFont="1" applyFill="1" applyBorder="1" applyAlignment="1">
      <alignment horizontal="left" vertical="center"/>
    </xf>
    <xf numFmtId="10" fontId="15" fillId="8" borderId="3" xfId="4" applyNumberFormat="1" applyFont="1" applyFill="1" applyBorder="1" applyAlignment="1">
      <alignment horizontal="center" vertical="center"/>
    </xf>
    <xf numFmtId="9" fontId="15" fillId="8" borderId="3" xfId="4" applyFont="1" applyFill="1" applyBorder="1" applyAlignment="1" applyProtection="1">
      <alignment horizontal="center" vertical="center"/>
    </xf>
    <xf numFmtId="4" fontId="15" fillId="8" borderId="3" xfId="29" applyNumberFormat="1" applyFont="1" applyFill="1" applyBorder="1" applyAlignment="1" applyProtection="1">
      <alignment horizontal="right" vertical="center"/>
    </xf>
    <xf numFmtId="0" fontId="10" fillId="10" borderId="3" xfId="10" applyFont="1" applyFill="1" applyBorder="1" applyAlignment="1">
      <alignment horizontal="center" vertical="center"/>
    </xf>
    <xf numFmtId="168" fontId="9" fillId="3" borderId="3" xfId="10" applyNumberFormat="1" applyFont="1" applyFill="1" applyBorder="1" applyAlignment="1">
      <alignment horizontal="right" vertical="center"/>
    </xf>
    <xf numFmtId="0" fontId="19" fillId="0" borderId="0" xfId="0" applyFont="1"/>
    <xf numFmtId="0" fontId="20" fillId="0" borderId="13" xfId="0" applyFont="1" applyBorder="1" applyAlignment="1">
      <alignment wrapText="1"/>
    </xf>
    <xf numFmtId="0" fontId="20" fillId="0" borderId="0" xfId="0" applyFont="1"/>
    <xf numFmtId="168" fontId="9" fillId="17" borderId="3" xfId="10" applyNumberFormat="1" applyFont="1" applyFill="1" applyBorder="1" applyAlignment="1">
      <alignment horizontal="left" vertical="center"/>
    </xf>
    <xf numFmtId="172" fontId="15" fillId="0" borderId="0" xfId="0" applyNumberFormat="1" applyFont="1" applyAlignment="1">
      <alignment vertical="center"/>
    </xf>
    <xf numFmtId="0" fontId="9" fillId="0" borderId="3" xfId="10" applyFont="1" applyBorder="1" applyAlignment="1">
      <alignment horizontal="center" vertical="center"/>
    </xf>
    <xf numFmtId="0" fontId="9" fillId="0" borderId="3" xfId="10" applyFont="1" applyBorder="1" applyAlignment="1">
      <alignment horizontal="left" vertical="center" wrapText="1"/>
    </xf>
    <xf numFmtId="0" fontId="9" fillId="0" borderId="3" xfId="10" applyFont="1" applyBorder="1" applyAlignment="1">
      <alignment horizontal="center" vertical="center" wrapText="1"/>
    </xf>
    <xf numFmtId="4" fontId="9" fillId="0" borderId="3" xfId="29" applyNumberFormat="1" applyFont="1" applyBorder="1" applyAlignment="1">
      <alignment horizontal="center" vertical="center"/>
    </xf>
    <xf numFmtId="168" fontId="9" fillId="0" borderId="3" xfId="10" applyNumberFormat="1" applyFont="1" applyBorder="1" applyAlignment="1">
      <alignment horizontal="left" vertical="center"/>
    </xf>
    <xf numFmtId="168" fontId="9" fillId="0" borderId="3" xfId="10" applyNumberFormat="1" applyFont="1" applyBorder="1" applyAlignment="1">
      <alignment horizontal="center" vertical="center"/>
    </xf>
    <xf numFmtId="43" fontId="15" fillId="0" borderId="0" xfId="0" applyNumberFormat="1" applyFont="1" applyAlignment="1">
      <alignment vertical="center"/>
    </xf>
    <xf numFmtId="0" fontId="38" fillId="0" borderId="0" xfId="36"/>
    <xf numFmtId="0" fontId="39" fillId="0" borderId="29" xfId="36" applyFont="1" applyBorder="1" applyAlignment="1">
      <alignment horizontal="left" vertical="center"/>
    </xf>
    <xf numFmtId="0" fontId="39" fillId="0" borderId="0" xfId="36" applyFont="1" applyAlignment="1">
      <alignment horizontal="left" vertical="center"/>
    </xf>
    <xf numFmtId="44" fontId="39" fillId="0" borderId="0" xfId="37" applyFont="1" applyFill="1" applyBorder="1" applyAlignment="1">
      <alignment horizontal="left" vertical="center"/>
    </xf>
    <xf numFmtId="10" fontId="39" fillId="0" borderId="0" xfId="36" applyNumberFormat="1" applyFont="1" applyAlignment="1">
      <alignment horizontal="left" vertical="center"/>
    </xf>
    <xf numFmtId="0" fontId="40" fillId="0" borderId="0" xfId="36" applyFont="1"/>
    <xf numFmtId="17" fontId="40" fillId="0" borderId="30" xfId="36" applyNumberFormat="1" applyFont="1" applyBorder="1"/>
    <xf numFmtId="0" fontId="40" fillId="0" borderId="29" xfId="36" applyFont="1" applyBorder="1"/>
    <xf numFmtId="0" fontId="40" fillId="0" borderId="30" xfId="36" applyFont="1" applyBorder="1"/>
    <xf numFmtId="0" fontId="39" fillId="18" borderId="65" xfId="36" applyFont="1" applyFill="1" applyBorder="1" applyAlignment="1">
      <alignment horizontal="center" vertical="center"/>
    </xf>
    <xf numFmtId="0" fontId="39" fillId="18" borderId="3" xfId="36" applyFont="1" applyFill="1" applyBorder="1" applyAlignment="1">
      <alignment horizontal="center" vertical="center"/>
    </xf>
    <xf numFmtId="0" fontId="39" fillId="18" borderId="3" xfId="36" applyFont="1" applyFill="1" applyBorder="1" applyAlignment="1">
      <alignment horizontal="center" vertical="center" wrapText="1"/>
    </xf>
    <xf numFmtId="0" fontId="39" fillId="18" borderId="31" xfId="36" applyFont="1" applyFill="1" applyBorder="1" applyAlignment="1">
      <alignment horizontal="center" vertical="center" wrapText="1"/>
    </xf>
    <xf numFmtId="0" fontId="41" fillId="0" borderId="65" xfId="36" applyFont="1" applyBorder="1" applyAlignment="1">
      <alignment horizontal="center" vertical="center"/>
    </xf>
    <xf numFmtId="0" fontId="41" fillId="0" borderId="5" xfId="36" applyFont="1" applyBorder="1" applyAlignment="1">
      <alignment vertical="center"/>
    </xf>
    <xf numFmtId="0" fontId="40" fillId="0" borderId="5" xfId="36" applyFont="1" applyBorder="1" applyAlignment="1">
      <alignment vertical="center"/>
    </xf>
    <xf numFmtId="0" fontId="40" fillId="0" borderId="66" xfId="36" applyFont="1" applyBorder="1" applyAlignment="1">
      <alignment vertical="center"/>
    </xf>
    <xf numFmtId="0" fontId="40" fillId="0" borderId="65" xfId="36" applyFont="1" applyBorder="1" applyAlignment="1">
      <alignment horizontal="center" vertical="center"/>
    </xf>
    <xf numFmtId="0" fontId="40" fillId="0" borderId="3" xfId="36" applyFont="1" applyBorder="1" applyAlignment="1">
      <alignment vertical="center"/>
    </xf>
    <xf numFmtId="0" fontId="40" fillId="0" borderId="3" xfId="36" applyFont="1" applyBorder="1" applyAlignment="1">
      <alignment horizontal="center" vertical="center"/>
    </xf>
    <xf numFmtId="174" fontId="40" fillId="0" borderId="3" xfId="37" applyNumberFormat="1" applyFont="1" applyFill="1" applyBorder="1" applyAlignment="1">
      <alignment vertical="center"/>
    </xf>
    <xf numFmtId="174" fontId="40" fillId="0" borderId="31" xfId="37" applyNumberFormat="1" applyFont="1" applyFill="1" applyBorder="1" applyAlignment="1">
      <alignment vertical="center"/>
    </xf>
    <xf numFmtId="174" fontId="39" fillId="19" borderId="66" xfId="37" applyNumberFormat="1" applyFont="1" applyFill="1" applyBorder="1" applyAlignment="1">
      <alignment vertical="center"/>
    </xf>
    <xf numFmtId="44" fontId="40" fillId="0" borderId="5" xfId="37" applyFont="1" applyFill="1" applyBorder="1" applyAlignment="1">
      <alignment vertical="center"/>
    </xf>
    <xf numFmtId="174" fontId="40" fillId="8" borderId="66" xfId="36" applyNumberFormat="1" applyFont="1" applyFill="1" applyBorder="1" applyAlignment="1">
      <alignment vertical="center"/>
    </xf>
    <xf numFmtId="0" fontId="41" fillId="0" borderId="4" xfId="36" applyFont="1" applyBorder="1" applyAlignment="1">
      <alignment vertical="center"/>
    </xf>
    <xf numFmtId="0" fontId="40" fillId="0" borderId="5" xfId="36" applyFont="1" applyBorder="1" applyAlignment="1">
      <alignment horizontal="center" vertical="center"/>
    </xf>
    <xf numFmtId="0" fontId="40" fillId="0" borderId="6" xfId="36" applyFont="1" applyBorder="1" applyAlignment="1">
      <alignment vertical="center"/>
    </xf>
    <xf numFmtId="175" fontId="40" fillId="0" borderId="3" xfId="36" applyNumberFormat="1" applyFont="1" applyBorder="1" applyAlignment="1">
      <alignment horizontal="center" vertical="center"/>
    </xf>
    <xf numFmtId="0" fontId="41" fillId="8" borderId="35" xfId="36" applyFont="1" applyFill="1" applyBorder="1" applyAlignment="1">
      <alignment horizontal="center" vertical="center"/>
    </xf>
    <xf numFmtId="0" fontId="41" fillId="8" borderId="5" xfId="36" applyFont="1" applyFill="1" applyBorder="1" applyAlignment="1">
      <alignment vertical="center"/>
    </xf>
    <xf numFmtId="0" fontId="40" fillId="8" borderId="5" xfId="36" applyFont="1" applyFill="1" applyBorder="1" applyAlignment="1">
      <alignment vertical="center"/>
    </xf>
    <xf numFmtId="44" fontId="40" fillId="8" borderId="5" xfId="37" applyFont="1" applyFill="1" applyBorder="1" applyAlignment="1">
      <alignment vertical="center"/>
    </xf>
    <xf numFmtId="174" fontId="39" fillId="19" borderId="31" xfId="36" applyNumberFormat="1" applyFont="1" applyFill="1" applyBorder="1" applyAlignment="1">
      <alignment vertical="center"/>
    </xf>
    <xf numFmtId="174" fontId="40" fillId="8" borderId="30" xfId="36" applyNumberFormat="1" applyFont="1" applyFill="1" applyBorder="1" applyAlignment="1">
      <alignment vertical="center"/>
    </xf>
    <xf numFmtId="44" fontId="40" fillId="0" borderId="5" xfId="37" applyFont="1" applyBorder="1" applyAlignment="1">
      <alignment vertical="center"/>
    </xf>
    <xf numFmtId="174" fontId="40" fillId="0" borderId="67" xfId="36" applyNumberFormat="1" applyFont="1" applyBorder="1" applyAlignment="1">
      <alignment vertical="center"/>
    </xf>
    <xf numFmtId="0" fontId="40" fillId="0" borderId="68" xfId="36" applyFont="1" applyBorder="1" applyAlignment="1">
      <alignment horizontal="center" vertical="center"/>
    </xf>
    <xf numFmtId="0" fontId="40" fillId="0" borderId="8" xfId="36" applyFont="1" applyBorder="1" applyAlignment="1">
      <alignment vertical="center"/>
    </xf>
    <xf numFmtId="176" fontId="40" fillId="0" borderId="3" xfId="36" applyNumberFormat="1" applyFont="1" applyBorder="1" applyAlignment="1">
      <alignment horizontal="center" vertical="center"/>
    </xf>
    <xf numFmtId="44" fontId="42" fillId="0" borderId="38" xfId="37" applyFont="1" applyBorder="1" applyAlignment="1">
      <alignment vertical="center"/>
    </xf>
    <xf numFmtId="174" fontId="39" fillId="19" borderId="31" xfId="37" applyNumberFormat="1" applyFont="1" applyFill="1" applyBorder="1" applyAlignment="1">
      <alignment vertical="center"/>
    </xf>
    <xf numFmtId="0" fontId="40" fillId="0" borderId="69" xfId="36" applyFont="1" applyBorder="1" applyAlignment="1">
      <alignment horizontal="center" vertical="center"/>
    </xf>
    <xf numFmtId="0" fontId="40" fillId="0" borderId="20" xfId="36" applyFont="1" applyBorder="1" applyAlignment="1">
      <alignment vertical="center"/>
    </xf>
    <xf numFmtId="176" fontId="40" fillId="0" borderId="5" xfId="36" applyNumberFormat="1" applyFont="1" applyBorder="1" applyAlignment="1">
      <alignment horizontal="center" vertical="center"/>
    </xf>
    <xf numFmtId="44" fontId="42" fillId="0" borderId="20" xfId="37" applyFont="1" applyBorder="1" applyAlignment="1">
      <alignment vertical="center"/>
    </xf>
    <xf numFmtId="44" fontId="40" fillId="0" borderId="66" xfId="37" applyFont="1" applyBorder="1" applyAlignment="1">
      <alignment vertical="center"/>
    </xf>
    <xf numFmtId="0" fontId="41" fillId="19" borderId="35" xfId="36" applyFont="1" applyFill="1" applyBorder="1" applyAlignment="1">
      <alignment horizontal="left" vertical="center"/>
    </xf>
    <xf numFmtId="0" fontId="41" fillId="19" borderId="5" xfId="36" applyFont="1" applyFill="1" applyBorder="1"/>
    <xf numFmtId="0" fontId="41" fillId="19" borderId="6" xfId="36" applyFont="1" applyFill="1" applyBorder="1"/>
    <xf numFmtId="170" fontId="41" fillId="19" borderId="70" xfId="36" applyNumberFormat="1" applyFont="1" applyFill="1" applyBorder="1" applyAlignment="1">
      <alignment vertical="center"/>
    </xf>
    <xf numFmtId="177" fontId="41" fillId="19" borderId="70" xfId="38" applyNumberFormat="1" applyFont="1" applyFill="1" applyBorder="1" applyAlignment="1">
      <alignment vertical="center"/>
    </xf>
    <xf numFmtId="0" fontId="40" fillId="0" borderId="69" xfId="36" applyFont="1" applyBorder="1" applyAlignment="1">
      <alignment horizontal="left" vertical="center"/>
    </xf>
    <xf numFmtId="0" fontId="40" fillId="0" borderId="20" xfId="36" applyFont="1" applyBorder="1"/>
    <xf numFmtId="0" fontId="40" fillId="0" borderId="67" xfId="36" applyFont="1" applyBorder="1"/>
    <xf numFmtId="43" fontId="40" fillId="0" borderId="0" xfId="38" applyFont="1" applyFill="1"/>
    <xf numFmtId="0" fontId="40" fillId="0" borderId="29" xfId="36" applyFont="1" applyBorder="1" applyAlignment="1">
      <alignment horizontal="left" vertical="center"/>
    </xf>
    <xf numFmtId="0" fontId="41" fillId="0" borderId="0" xfId="36" applyFont="1" applyAlignment="1">
      <alignment vertical="center" wrapText="1"/>
    </xf>
    <xf numFmtId="0" fontId="43" fillId="0" borderId="0" xfId="36" applyFont="1"/>
    <xf numFmtId="0" fontId="41" fillId="0" borderId="26" xfId="36" applyFont="1" applyBorder="1" applyAlignment="1">
      <alignment vertical="center" wrapText="1"/>
    </xf>
    <xf numFmtId="0" fontId="41" fillId="0" borderId="21" xfId="36" applyFont="1" applyBorder="1" applyAlignment="1">
      <alignment vertical="center" wrapText="1"/>
    </xf>
    <xf numFmtId="0" fontId="43" fillId="0" borderId="21" xfId="36" applyFont="1" applyBorder="1"/>
    <xf numFmtId="0" fontId="40" fillId="0" borderId="21" xfId="36" applyFont="1" applyBorder="1"/>
    <xf numFmtId="0" fontId="40" fillId="0" borderId="28" xfId="36" applyFont="1" applyBorder="1"/>
    <xf numFmtId="0" fontId="44" fillId="0" borderId="0" xfId="36" applyFont="1"/>
    <xf numFmtId="177" fontId="41" fillId="19" borderId="0" xfId="38" applyNumberFormat="1" applyFont="1" applyFill="1" applyBorder="1" applyAlignment="1">
      <alignment vertical="center"/>
    </xf>
    <xf numFmtId="0" fontId="45" fillId="0" borderId="0" xfId="36" applyFont="1" applyAlignment="1">
      <alignment vertical="center" wrapText="1"/>
    </xf>
    <xf numFmtId="0" fontId="46" fillId="0" borderId="0" xfId="36" applyFont="1" applyAlignment="1">
      <alignment vertical="center" wrapText="1"/>
    </xf>
    <xf numFmtId="4" fontId="46" fillId="0" borderId="0" xfId="36" applyNumberFormat="1" applyFont="1" applyAlignment="1">
      <alignment vertical="center" wrapText="1"/>
    </xf>
    <xf numFmtId="9" fontId="0" fillId="0" borderId="0" xfId="39" applyFont="1" applyBorder="1" applyAlignment="1"/>
    <xf numFmtId="4" fontId="38" fillId="0" borderId="0" xfId="36" applyNumberFormat="1"/>
    <xf numFmtId="178" fontId="0" fillId="0" borderId="0" xfId="39" applyNumberFormat="1" applyFont="1" applyBorder="1"/>
    <xf numFmtId="0" fontId="38" fillId="0" borderId="0" xfId="36" applyAlignment="1">
      <alignment vertical="center" textRotation="180" wrapText="1"/>
    </xf>
    <xf numFmtId="0" fontId="40" fillId="0" borderId="0" xfId="36" applyFont="1" applyAlignment="1">
      <alignment vertical="center"/>
    </xf>
    <xf numFmtId="0" fontId="39" fillId="0" borderId="0" xfId="36" applyFont="1" applyAlignment="1">
      <alignment vertical="center" wrapText="1"/>
    </xf>
    <xf numFmtId="0" fontId="39" fillId="0" borderId="30" xfId="36" applyFont="1" applyBorder="1" applyAlignment="1">
      <alignment vertical="center" wrapText="1"/>
    </xf>
    <xf numFmtId="0" fontId="39" fillId="0" borderId="0" xfId="36" applyFont="1" applyAlignment="1">
      <alignment horizontal="center" vertical="center"/>
    </xf>
    <xf numFmtId="0" fontId="41" fillId="21" borderId="65" xfId="36" applyFont="1" applyFill="1" applyBorder="1" applyAlignment="1">
      <alignment vertical="center"/>
    </xf>
    <xf numFmtId="0" fontId="41" fillId="21" borderId="3" xfId="36" applyFont="1" applyFill="1" applyBorder="1" applyAlignment="1">
      <alignment vertical="center"/>
    </xf>
    <xf numFmtId="0" fontId="41" fillId="21" borderId="3" xfId="36" applyFont="1" applyFill="1" applyBorder="1" applyAlignment="1">
      <alignment vertical="center" wrapText="1"/>
    </xf>
    <xf numFmtId="0" fontId="41" fillId="21" borderId="3" xfId="36" applyFont="1" applyFill="1" applyBorder="1" applyAlignment="1">
      <alignment horizontal="center" vertical="center"/>
    </xf>
    <xf numFmtId="0" fontId="41" fillId="0" borderId="13" xfId="36" applyFont="1" applyBorder="1" applyAlignment="1">
      <alignment horizontal="center" vertical="center"/>
    </xf>
    <xf numFmtId="0" fontId="41" fillId="0" borderId="0" xfId="36" applyFont="1" applyAlignment="1">
      <alignment horizontal="center" vertical="center"/>
    </xf>
    <xf numFmtId="0" fontId="41" fillId="0" borderId="0" xfId="36" applyFont="1" applyAlignment="1">
      <alignment horizontal="center" vertical="center" wrapText="1"/>
    </xf>
    <xf numFmtId="0" fontId="41" fillId="0" borderId="0" xfId="36" applyFont="1" applyAlignment="1">
      <alignment horizontal="right"/>
    </xf>
    <xf numFmtId="17" fontId="41" fillId="0" borderId="30" xfId="36" applyNumberFormat="1" applyFont="1" applyBorder="1" applyAlignment="1">
      <alignment horizontal="center"/>
    </xf>
    <xf numFmtId="0" fontId="41" fillId="0" borderId="65" xfId="36" applyFont="1" applyBorder="1" applyAlignment="1">
      <alignment vertical="center"/>
    </xf>
    <xf numFmtId="0" fontId="40" fillId="0" borderId="3" xfId="36" applyFont="1" applyBorder="1" applyAlignment="1">
      <alignment vertical="center" wrapText="1"/>
    </xf>
    <xf numFmtId="0" fontId="40" fillId="0" borderId="13" xfId="36" applyFont="1" applyBorder="1" applyAlignment="1">
      <alignment horizontal="center" vertical="center"/>
    </xf>
    <xf numFmtId="2" fontId="40" fillId="0" borderId="0" xfId="36" applyNumberFormat="1" applyFont="1" applyAlignment="1">
      <alignment horizontal="center" vertical="center"/>
    </xf>
    <xf numFmtId="4" fontId="41" fillId="0" borderId="0" xfId="36" applyNumberFormat="1" applyFont="1" applyAlignment="1">
      <alignment horizontal="left" vertical="center"/>
    </xf>
    <xf numFmtId="0" fontId="40" fillId="0" borderId="30" xfId="36" applyFont="1" applyBorder="1" applyAlignment="1">
      <alignment vertical="center"/>
    </xf>
    <xf numFmtId="0" fontId="41" fillId="0" borderId="29" xfId="36" applyFont="1" applyBorder="1"/>
    <xf numFmtId="0" fontId="39" fillId="20" borderId="71" xfId="36" applyFont="1" applyFill="1" applyBorder="1" applyAlignment="1">
      <alignment horizontal="center" vertical="center"/>
    </xf>
    <xf numFmtId="0" fontId="39" fillId="20" borderId="2" xfId="36" applyFont="1" applyFill="1" applyBorder="1" applyAlignment="1">
      <alignment horizontal="center" vertical="center"/>
    </xf>
    <xf numFmtId="0" fontId="39" fillId="20" borderId="2" xfId="36" applyFont="1" applyFill="1" applyBorder="1" applyAlignment="1">
      <alignment horizontal="center" vertical="center" wrapText="1"/>
    </xf>
    <xf numFmtId="0" fontId="39" fillId="20" borderId="14" xfId="36" applyFont="1" applyFill="1" applyBorder="1" applyAlignment="1">
      <alignment horizontal="center" vertical="center"/>
    </xf>
    <xf numFmtId="0" fontId="39" fillId="0" borderId="0" xfId="36" applyFont="1" applyAlignment="1">
      <alignment horizontal="center" vertical="center" wrapText="1"/>
    </xf>
    <xf numFmtId="0" fontId="39" fillId="0" borderId="30" xfId="36" applyFont="1" applyBorder="1" applyAlignment="1">
      <alignment horizontal="center" vertical="center" wrapText="1"/>
    </xf>
    <xf numFmtId="0" fontId="41" fillId="20" borderId="65" xfId="36" applyFont="1" applyFill="1" applyBorder="1"/>
    <xf numFmtId="0" fontId="41" fillId="20" borderId="4" xfId="36" applyFont="1" applyFill="1" applyBorder="1"/>
    <xf numFmtId="0" fontId="41" fillId="20" borderId="5" xfId="36" applyFont="1" applyFill="1" applyBorder="1"/>
    <xf numFmtId="0" fontId="41" fillId="20" borderId="5" xfId="36" applyFont="1" applyFill="1" applyBorder="1" applyAlignment="1">
      <alignment horizontal="center" vertical="center"/>
    </xf>
    <xf numFmtId="0" fontId="41" fillId="20" borderId="4" xfId="36" applyFont="1" applyFill="1" applyBorder="1" applyAlignment="1">
      <alignment horizontal="center" vertical="center"/>
    </xf>
    <xf numFmtId="0" fontId="41" fillId="20" borderId="6" xfId="36" applyFont="1" applyFill="1" applyBorder="1" applyAlignment="1">
      <alignment horizontal="center" vertical="center"/>
    </xf>
    <xf numFmtId="0" fontId="41" fillId="0" borderId="30" xfId="36" applyFont="1" applyBorder="1" applyAlignment="1">
      <alignment horizontal="center" vertical="center"/>
    </xf>
    <xf numFmtId="0" fontId="39" fillId="5" borderId="65" xfId="36" applyFont="1" applyFill="1" applyBorder="1"/>
    <xf numFmtId="0" fontId="39" fillId="5" borderId="4" xfId="36" applyFont="1" applyFill="1" applyBorder="1"/>
    <xf numFmtId="0" fontId="39" fillId="5" borderId="5" xfId="36" applyFont="1" applyFill="1" applyBorder="1"/>
    <xf numFmtId="0" fontId="39" fillId="5" borderId="5" xfId="36" applyFont="1" applyFill="1" applyBorder="1" applyAlignment="1">
      <alignment horizontal="center" vertical="center"/>
    </xf>
    <xf numFmtId="0" fontId="39" fillId="5" borderId="4" xfId="36" applyFont="1" applyFill="1" applyBorder="1" applyAlignment="1">
      <alignment horizontal="center" vertical="center"/>
    </xf>
    <xf numFmtId="0" fontId="39" fillId="5" borderId="6" xfId="36" applyFont="1" applyFill="1" applyBorder="1" applyAlignment="1">
      <alignment horizontal="center" vertical="center"/>
    </xf>
    <xf numFmtId="0" fontId="40" fillId="0" borderId="30" xfId="36" applyFont="1" applyBorder="1" applyAlignment="1">
      <alignment horizontal="center" vertical="center"/>
    </xf>
    <xf numFmtId="0" fontId="40" fillId="17" borderId="65" xfId="36" applyFont="1" applyFill="1" applyBorder="1"/>
    <xf numFmtId="0" fontId="40" fillId="17" borderId="4" xfId="36" applyFont="1" applyFill="1" applyBorder="1"/>
    <xf numFmtId="0" fontId="40" fillId="17" borderId="5" xfId="36" applyFont="1" applyFill="1" applyBorder="1"/>
    <xf numFmtId="0" fontId="40" fillId="17" borderId="5" xfId="36" applyFont="1" applyFill="1" applyBorder="1" applyAlignment="1">
      <alignment horizontal="center" vertical="center"/>
    </xf>
    <xf numFmtId="0" fontId="40" fillId="17" borderId="4" xfId="36" applyFont="1" applyFill="1" applyBorder="1" applyAlignment="1">
      <alignment horizontal="center" vertical="center"/>
    </xf>
    <xf numFmtId="0" fontId="40" fillId="17" borderId="6" xfId="36" applyFont="1" applyFill="1" applyBorder="1" applyAlignment="1">
      <alignment horizontal="center" vertical="center"/>
    </xf>
    <xf numFmtId="0" fontId="40" fillId="0" borderId="0" xfId="36" applyFont="1" applyAlignment="1">
      <alignment horizontal="center" vertical="center"/>
    </xf>
    <xf numFmtId="0" fontId="40" fillId="0" borderId="65" xfId="36" applyFont="1" applyBorder="1"/>
    <xf numFmtId="0" fontId="40" fillId="0" borderId="3" xfId="36" applyFont="1" applyBorder="1"/>
    <xf numFmtId="0" fontId="40" fillId="0" borderId="4" xfId="36" applyFont="1" applyBorder="1" applyAlignment="1">
      <alignment horizontal="center" vertical="center"/>
    </xf>
    <xf numFmtId="170" fontId="42" fillId="0" borderId="3" xfId="36" applyNumberFormat="1" applyFont="1" applyBorder="1" applyAlignment="1">
      <alignment horizontal="center" vertical="center"/>
    </xf>
    <xf numFmtId="4" fontId="42" fillId="0" borderId="3" xfId="36" applyNumberFormat="1" applyFont="1" applyBorder="1" applyAlignment="1">
      <alignment horizontal="center" vertical="center"/>
    </xf>
    <xf numFmtId="4" fontId="40" fillId="0" borderId="0" xfId="36" applyNumberFormat="1" applyFont="1" applyAlignment="1">
      <alignment horizontal="center" vertical="center"/>
    </xf>
    <xf numFmtId="4" fontId="40" fillId="0" borderId="30" xfId="36" applyNumberFormat="1" applyFont="1" applyBorder="1" applyAlignment="1">
      <alignment horizontal="center" vertical="center"/>
    </xf>
    <xf numFmtId="0" fontId="40" fillId="0" borderId="4" xfId="36" applyFont="1" applyBorder="1"/>
    <xf numFmtId="4" fontId="42" fillId="17" borderId="6" xfId="36" applyNumberFormat="1" applyFont="1" applyFill="1" applyBorder="1" applyAlignment="1">
      <alignment horizontal="center" vertical="center"/>
    </xf>
    <xf numFmtId="4" fontId="47" fillId="0" borderId="0" xfId="36" applyNumberFormat="1" applyFont="1" applyAlignment="1">
      <alignment horizontal="center" vertical="center"/>
    </xf>
    <xf numFmtId="4" fontId="47" fillId="0" borderId="30" xfId="36" applyNumberFormat="1" applyFont="1" applyBorder="1" applyAlignment="1">
      <alignment horizontal="center" vertical="center"/>
    </xf>
    <xf numFmtId="0" fontId="40" fillId="5" borderId="5" xfId="36" applyFont="1" applyFill="1" applyBorder="1" applyAlignment="1">
      <alignment horizontal="center" vertical="center"/>
    </xf>
    <xf numFmtId="4" fontId="42" fillId="5" borderId="6" xfId="36" applyNumberFormat="1" applyFont="1" applyFill="1" applyBorder="1" applyAlignment="1">
      <alignment horizontal="center" vertical="center"/>
    </xf>
    <xf numFmtId="0" fontId="41" fillId="0" borderId="65" xfId="36" applyFont="1" applyBorder="1" applyAlignment="1">
      <alignment horizontal="left" vertical="center"/>
    </xf>
    <xf numFmtId="0" fontId="40" fillId="0" borderId="4" xfId="36" applyFont="1" applyBorder="1" applyAlignment="1">
      <alignment horizontal="center"/>
    </xf>
    <xf numFmtId="4" fontId="41" fillId="0" borderId="3" xfId="36" applyNumberFormat="1" applyFont="1" applyBorder="1" applyAlignment="1">
      <alignment horizontal="center" vertical="center"/>
    </xf>
    <xf numFmtId="44" fontId="41" fillId="0" borderId="3" xfId="37" applyFont="1" applyFill="1" applyBorder="1" applyAlignment="1">
      <alignment horizontal="center" vertical="center"/>
    </xf>
    <xf numFmtId="4" fontId="41" fillId="0" borderId="0" xfId="36" applyNumberFormat="1" applyFont="1" applyAlignment="1">
      <alignment horizontal="center" vertical="center"/>
    </xf>
    <xf numFmtId="4" fontId="41" fillId="0" borderId="30" xfId="36" applyNumberFormat="1" applyFont="1" applyBorder="1" applyAlignment="1">
      <alignment horizontal="center" vertical="center"/>
    </xf>
    <xf numFmtId="0" fontId="40" fillId="0" borderId="3" xfId="36" applyFont="1" applyBorder="1" applyAlignment="1">
      <alignment horizontal="center"/>
    </xf>
    <xf numFmtId="44" fontId="41" fillId="0" borderId="3" xfId="37" applyFont="1" applyBorder="1" applyAlignment="1">
      <alignment horizontal="center" vertical="center"/>
    </xf>
    <xf numFmtId="0" fontId="40" fillId="0" borderId="0" xfId="36" applyFont="1" applyAlignment="1">
      <alignment horizontal="center"/>
    </xf>
    <xf numFmtId="4" fontId="42" fillId="0" borderId="20" xfId="36" applyNumberFormat="1" applyFont="1" applyBorder="1" applyAlignment="1">
      <alignment horizontal="center" vertical="center"/>
    </xf>
    <xf numFmtId="0" fontId="48" fillId="0" borderId="29" xfId="36" applyFont="1" applyBorder="1" applyAlignment="1">
      <alignment horizontal="left" vertical="center"/>
    </xf>
    <xf numFmtId="4" fontId="49" fillId="0" borderId="0" xfId="36" applyNumberFormat="1" applyFont="1" applyAlignment="1">
      <alignment horizontal="center" vertical="center"/>
    </xf>
    <xf numFmtId="0" fontId="41" fillId="0" borderId="29" xfId="36" applyFont="1" applyBorder="1" applyAlignment="1">
      <alignment horizontal="left" vertical="center"/>
    </xf>
    <xf numFmtId="0" fontId="41" fillId="0" borderId="29" xfId="36" applyFont="1" applyBorder="1" applyAlignment="1">
      <alignment horizontal="center" vertical="center"/>
    </xf>
    <xf numFmtId="4" fontId="42" fillId="0" borderId="0" xfId="36" applyNumberFormat="1" applyFont="1" applyAlignment="1">
      <alignment horizontal="center" vertical="center"/>
    </xf>
    <xf numFmtId="0" fontId="41" fillId="20" borderId="3" xfId="36" applyFont="1" applyFill="1" applyBorder="1" applyAlignment="1">
      <alignment horizontal="center" vertical="center" wrapText="1"/>
    </xf>
    <xf numFmtId="0" fontId="41" fillId="20" borderId="3" xfId="36" applyFont="1" applyFill="1" applyBorder="1" applyAlignment="1">
      <alignment horizontal="center"/>
    </xf>
    <xf numFmtId="4" fontId="40" fillId="20" borderId="66" xfId="36" applyNumberFormat="1" applyFont="1" applyFill="1" applyBorder="1" applyAlignment="1">
      <alignment horizontal="center" vertical="center"/>
    </xf>
    <xf numFmtId="0" fontId="40" fillId="20" borderId="5" xfId="36" applyFont="1" applyFill="1" applyBorder="1"/>
    <xf numFmtId="0" fontId="40" fillId="5" borderId="65" xfId="36" applyFont="1" applyFill="1" applyBorder="1"/>
    <xf numFmtId="4" fontId="40" fillId="5" borderId="66" xfId="36" applyNumberFormat="1" applyFont="1" applyFill="1" applyBorder="1" applyAlignment="1">
      <alignment horizontal="center" vertical="center"/>
    </xf>
    <xf numFmtId="0" fontId="40" fillId="5" borderId="5" xfId="36" applyFont="1" applyFill="1" applyBorder="1"/>
    <xf numFmtId="4" fontId="40" fillId="17" borderId="66" xfId="36" applyNumberFormat="1" applyFont="1" applyFill="1" applyBorder="1" applyAlignment="1">
      <alignment horizontal="center" vertical="center"/>
    </xf>
    <xf numFmtId="0" fontId="40" fillId="8" borderId="65" xfId="36" applyFont="1" applyFill="1" applyBorder="1"/>
    <xf numFmtId="0" fontId="42" fillId="0" borderId="3" xfId="36" applyFont="1" applyBorder="1" applyAlignment="1">
      <alignment horizontal="center" vertical="center"/>
    </xf>
    <xf numFmtId="179" fontId="42" fillId="8" borderId="3" xfId="36" applyNumberFormat="1" applyFont="1" applyFill="1" applyBorder="1" applyAlignment="1">
      <alignment horizontal="center" vertical="center"/>
    </xf>
    <xf numFmtId="170" fontId="42" fillId="8" borderId="3" xfId="36" applyNumberFormat="1" applyFont="1" applyFill="1" applyBorder="1" applyAlignment="1">
      <alignment horizontal="center" vertical="center"/>
    </xf>
    <xf numFmtId="4" fontId="42" fillId="8" borderId="31" xfId="36" applyNumberFormat="1" applyFont="1" applyFill="1" applyBorder="1" applyAlignment="1">
      <alignment horizontal="center" vertical="center"/>
    </xf>
    <xf numFmtId="175" fontId="42" fillId="8" borderId="3" xfId="36" applyNumberFormat="1" applyFont="1" applyFill="1" applyBorder="1" applyAlignment="1">
      <alignment horizontal="center"/>
    </xf>
    <xf numFmtId="0" fontId="40" fillId="8" borderId="65" xfId="36" applyFont="1" applyFill="1" applyBorder="1" applyAlignment="1">
      <alignment horizontal="left" vertical="center"/>
    </xf>
    <xf numFmtId="0" fontId="40" fillId="0" borderId="3" xfId="36" applyFont="1" applyBorder="1" applyAlignment="1">
      <alignment wrapText="1"/>
    </xf>
    <xf numFmtId="175" fontId="42" fillId="8" borderId="3" xfId="36" applyNumberFormat="1" applyFont="1" applyFill="1" applyBorder="1" applyAlignment="1">
      <alignment horizontal="center" vertical="center"/>
    </xf>
    <xf numFmtId="179" fontId="50" fillId="17" borderId="5" xfId="36" applyNumberFormat="1" applyFont="1" applyFill="1" applyBorder="1" applyAlignment="1">
      <alignment horizontal="center" vertical="center"/>
    </xf>
    <xf numFmtId="170" fontId="42" fillId="17" borderId="5" xfId="36" applyNumberFormat="1" applyFont="1" applyFill="1" applyBorder="1" applyAlignment="1">
      <alignment horizontal="center" vertical="center"/>
    </xf>
    <xf numFmtId="175" fontId="40" fillId="17" borderId="5" xfId="36" applyNumberFormat="1" applyFont="1" applyFill="1" applyBorder="1" applyAlignment="1">
      <alignment horizontal="center"/>
    </xf>
    <xf numFmtId="179" fontId="50" fillId="0" borderId="3" xfId="36" applyNumberFormat="1" applyFont="1" applyBorder="1" applyAlignment="1">
      <alignment horizontal="center" vertical="center"/>
    </xf>
    <xf numFmtId="170" fontId="47" fillId="0" borderId="3" xfId="36" applyNumberFormat="1" applyFont="1" applyBorder="1" applyAlignment="1">
      <alignment horizontal="center" vertical="center"/>
    </xf>
    <xf numFmtId="4" fontId="40" fillId="0" borderId="31" xfId="36" applyNumberFormat="1" applyFont="1" applyBorder="1" applyAlignment="1">
      <alignment horizontal="center" vertical="center"/>
    </xf>
    <xf numFmtId="175" fontId="47" fillId="0" borderId="3" xfId="36" applyNumberFormat="1" applyFont="1" applyBorder="1" applyAlignment="1">
      <alignment horizontal="center"/>
    </xf>
    <xf numFmtId="4" fontId="51" fillId="0" borderId="31" xfId="36" applyNumberFormat="1" applyFont="1" applyBorder="1" applyAlignment="1">
      <alignment horizontal="center" vertical="center"/>
    </xf>
    <xf numFmtId="175" fontId="40" fillId="5" borderId="5" xfId="36" applyNumberFormat="1" applyFont="1" applyFill="1" applyBorder="1" applyAlignment="1">
      <alignment horizontal="center"/>
    </xf>
    <xf numFmtId="179" fontId="42" fillId="0" borderId="3" xfId="36" applyNumberFormat="1" applyFont="1" applyBorder="1" applyAlignment="1">
      <alignment horizontal="center" vertical="center"/>
    </xf>
    <xf numFmtId="4" fontId="42" fillId="0" borderId="31" xfId="36" applyNumberFormat="1" applyFont="1" applyBorder="1" applyAlignment="1">
      <alignment horizontal="center" vertical="center"/>
    </xf>
    <xf numFmtId="175" fontId="42" fillId="0" borderId="3" xfId="36" applyNumberFormat="1" applyFont="1" applyBorder="1" applyAlignment="1">
      <alignment horizontal="center"/>
    </xf>
    <xf numFmtId="0" fontId="39" fillId="0" borderId="3" xfId="36" applyFont="1" applyBorder="1" applyAlignment="1">
      <alignment horizontal="center" vertical="center"/>
    </xf>
    <xf numFmtId="0" fontId="50" fillId="0" borderId="3" xfId="36" applyFont="1" applyBorder="1" applyAlignment="1">
      <alignment horizontal="center" vertical="center"/>
    </xf>
    <xf numFmtId="170" fontId="40" fillId="0" borderId="3" xfId="36" applyNumberFormat="1" applyFont="1" applyBorder="1" applyAlignment="1">
      <alignment horizontal="center" vertical="center"/>
    </xf>
    <xf numFmtId="4" fontId="41" fillId="0" borderId="31" xfId="36" applyNumberFormat="1" applyFont="1" applyBorder="1" applyAlignment="1">
      <alignment horizontal="center" vertical="center"/>
    </xf>
    <xf numFmtId="0" fontId="41" fillId="0" borderId="26" xfId="36" applyFont="1" applyBorder="1" applyAlignment="1">
      <alignment horizontal="left" vertical="center"/>
    </xf>
    <xf numFmtId="0" fontId="40" fillId="0" borderId="21" xfId="36" applyFont="1" applyBorder="1" applyAlignment="1">
      <alignment horizontal="center" vertical="center"/>
    </xf>
    <xf numFmtId="170" fontId="40" fillId="0" borderId="21" xfId="36" applyNumberFormat="1" applyFont="1" applyBorder="1" applyAlignment="1">
      <alignment horizontal="center" vertical="center"/>
    </xf>
    <xf numFmtId="170" fontId="40" fillId="0" borderId="28" xfId="36" applyNumberFormat="1" applyFont="1" applyBorder="1" applyAlignment="1">
      <alignment horizontal="center" vertical="center"/>
    </xf>
    <xf numFmtId="0" fontId="52" fillId="0" borderId="0" xfId="36" applyFont="1"/>
    <xf numFmtId="0" fontId="54" fillId="0" borderId="0" xfId="40" applyFont="1"/>
    <xf numFmtId="0" fontId="40" fillId="0" borderId="0" xfId="40" applyFont="1"/>
    <xf numFmtId="0" fontId="53" fillId="0" borderId="13" xfId="40" applyFont="1" applyBorder="1" applyAlignment="1">
      <alignment horizontal="left" vertical="center"/>
    </xf>
    <xf numFmtId="14" fontId="53" fillId="0" borderId="0" xfId="40" applyNumberFormat="1" applyFont="1" applyAlignment="1">
      <alignment horizontal="left" vertical="center"/>
    </xf>
    <xf numFmtId="0" fontId="54" fillId="0" borderId="9" xfId="40" applyFont="1" applyBorder="1"/>
    <xf numFmtId="0" fontId="55" fillId="0" borderId="4" xfId="40" applyFont="1" applyBorder="1" applyAlignment="1">
      <alignment vertical="center"/>
    </xf>
    <xf numFmtId="0" fontId="55" fillId="0" borderId="5" xfId="40" applyFont="1" applyBorder="1" applyAlignment="1">
      <alignment vertical="center"/>
    </xf>
    <xf numFmtId="0" fontId="55" fillId="0" borderId="5" xfId="40" applyFont="1" applyBorder="1" applyAlignment="1">
      <alignment vertical="center" wrapText="1"/>
    </xf>
    <xf numFmtId="0" fontId="55" fillId="0" borderId="5" xfId="40" applyFont="1" applyBorder="1" applyAlignment="1">
      <alignment horizontal="center" vertical="center"/>
    </xf>
    <xf numFmtId="0" fontId="55" fillId="0" borderId="20" xfId="40" applyFont="1" applyBorder="1" applyAlignment="1">
      <alignment horizontal="center" vertical="center"/>
    </xf>
    <xf numFmtId="0" fontId="55" fillId="0" borderId="20" xfId="40" applyFont="1" applyBorder="1" applyAlignment="1">
      <alignment horizontal="center" vertical="center" wrapText="1"/>
    </xf>
    <xf numFmtId="0" fontId="56" fillId="0" borderId="20" xfId="40" applyFont="1" applyBorder="1"/>
    <xf numFmtId="0" fontId="55" fillId="0" borderId="20" xfId="40" applyFont="1" applyBorder="1" applyAlignment="1">
      <alignment horizontal="right"/>
    </xf>
    <xf numFmtId="17" fontId="55" fillId="0" borderId="8" xfId="40" applyNumberFormat="1" applyFont="1" applyBorder="1" applyAlignment="1">
      <alignment horizontal="center"/>
    </xf>
    <xf numFmtId="0" fontId="55" fillId="19" borderId="3" xfId="40" applyFont="1" applyFill="1" applyBorder="1" applyAlignment="1">
      <alignment vertical="center"/>
    </xf>
    <xf numFmtId="0" fontId="55" fillId="19" borderId="3" xfId="40" applyFont="1" applyFill="1" applyBorder="1" applyAlignment="1">
      <alignment vertical="center" wrapText="1"/>
    </xf>
    <xf numFmtId="0" fontId="55" fillId="19" borderId="3" xfId="40" applyFont="1" applyFill="1" applyBorder="1" applyAlignment="1">
      <alignment horizontal="center" vertical="center"/>
    </xf>
    <xf numFmtId="0" fontId="55" fillId="0" borderId="13" xfId="40" applyFont="1" applyBorder="1" applyAlignment="1">
      <alignment horizontal="center" vertical="center"/>
    </xf>
    <xf numFmtId="0" fontId="55" fillId="0" borderId="0" xfId="40" applyFont="1" applyAlignment="1">
      <alignment horizontal="center" vertical="center"/>
    </xf>
    <xf numFmtId="0" fontId="55" fillId="0" borderId="0" xfId="40" applyFont="1" applyAlignment="1">
      <alignment horizontal="center" vertical="center" wrapText="1"/>
    </xf>
    <xf numFmtId="0" fontId="56" fillId="0" borderId="0" xfId="40" applyFont="1"/>
    <xf numFmtId="0" fontId="55" fillId="0" borderId="3" xfId="40" applyFont="1" applyBorder="1" applyAlignment="1">
      <alignment vertical="center"/>
    </xf>
    <xf numFmtId="0" fontId="54" fillId="0" borderId="3" xfId="40" applyFont="1" applyBorder="1" applyAlignment="1">
      <alignment vertical="center"/>
    </xf>
    <xf numFmtId="0" fontId="54" fillId="0" borderId="3" xfId="40" applyFont="1" applyBorder="1" applyAlignment="1">
      <alignment vertical="center" wrapText="1"/>
    </xf>
    <xf numFmtId="1" fontId="54" fillId="0" borderId="3" xfId="40" applyNumberFormat="1" applyFont="1" applyBorder="1" applyAlignment="1">
      <alignment horizontal="center" vertical="center"/>
    </xf>
    <xf numFmtId="0" fontId="54" fillId="0" borderId="13" xfId="40" applyFont="1" applyBorder="1" applyAlignment="1">
      <alignment horizontal="center" vertical="center"/>
    </xf>
    <xf numFmtId="2" fontId="54" fillId="0" borderId="0" xfId="40" applyNumberFormat="1" applyFont="1" applyAlignment="1">
      <alignment horizontal="center" vertical="center"/>
    </xf>
    <xf numFmtId="4" fontId="55" fillId="0" borderId="0" xfId="40" applyNumberFormat="1" applyFont="1" applyAlignment="1">
      <alignment horizontal="left" vertical="center"/>
    </xf>
    <xf numFmtId="0" fontId="56" fillId="0" borderId="0" xfId="40" applyFont="1" applyAlignment="1">
      <alignment vertical="center"/>
    </xf>
    <xf numFmtId="0" fontId="54" fillId="0" borderId="9" xfId="40" applyFont="1" applyBorder="1" applyAlignment="1">
      <alignment vertical="center"/>
    </xf>
    <xf numFmtId="0" fontId="54" fillId="0" borderId="0" xfId="40" applyFont="1" applyAlignment="1">
      <alignment vertical="center"/>
    </xf>
    <xf numFmtId="0" fontId="40" fillId="0" borderId="0" xfId="40" applyFont="1" applyAlignment="1">
      <alignment vertical="center"/>
    </xf>
    <xf numFmtId="0" fontId="55" fillId="0" borderId="4" xfId="40" applyFont="1" applyBorder="1"/>
    <xf numFmtId="0" fontId="53" fillId="0" borderId="0" xfId="40" applyFont="1" applyAlignment="1">
      <alignment horizontal="right"/>
    </xf>
    <xf numFmtId="4" fontId="53" fillId="0" borderId="0" xfId="40" applyNumberFormat="1" applyFont="1" applyAlignment="1">
      <alignment horizontal="left"/>
    </xf>
    <xf numFmtId="0" fontId="54" fillId="0" borderId="4" xfId="40" applyFont="1" applyBorder="1"/>
    <xf numFmtId="0" fontId="54" fillId="0" borderId="20" xfId="40" applyFont="1" applyBorder="1"/>
    <xf numFmtId="0" fontId="54" fillId="0" borderId="9" xfId="40" applyFont="1" applyBorder="1" applyAlignment="1">
      <alignment horizontal="right"/>
    </xf>
    <xf numFmtId="0" fontId="54" fillId="20" borderId="3" xfId="40" applyFont="1" applyFill="1" applyBorder="1" applyAlignment="1">
      <alignment horizontal="center" vertical="center"/>
    </xf>
    <xf numFmtId="0" fontId="54" fillId="20" borderId="3" xfId="40" applyFont="1" applyFill="1" applyBorder="1" applyAlignment="1">
      <alignment horizontal="center" vertical="center" wrapText="1"/>
    </xf>
    <xf numFmtId="0" fontId="53" fillId="0" borderId="3" xfId="40" applyFont="1" applyBorder="1"/>
    <xf numFmtId="0" fontId="53" fillId="0" borderId="3" xfId="40" applyFont="1" applyBorder="1" applyAlignment="1">
      <alignment horizontal="center" vertical="center"/>
    </xf>
    <xf numFmtId="0" fontId="53" fillId="0" borderId="5" xfId="40" applyFont="1" applyBorder="1"/>
    <xf numFmtId="0" fontId="53" fillId="0" borderId="0" xfId="40" applyFont="1"/>
    <xf numFmtId="0" fontId="53" fillId="0" borderId="4" xfId="40" applyFont="1" applyBorder="1"/>
    <xf numFmtId="0" fontId="53" fillId="0" borderId="6" xfId="40" applyFont="1" applyBorder="1"/>
    <xf numFmtId="0" fontId="39" fillId="0" borderId="0" xfId="40" applyFont="1"/>
    <xf numFmtId="0" fontId="54" fillId="0" borderId="3" xfId="40" applyFont="1" applyBorder="1"/>
    <xf numFmtId="0" fontId="54" fillId="0" borderId="3" xfId="40" applyFont="1" applyBorder="1" applyAlignment="1">
      <alignment horizontal="center" vertical="center"/>
    </xf>
    <xf numFmtId="0" fontId="40" fillId="0" borderId="3" xfId="40" applyFont="1" applyBorder="1"/>
    <xf numFmtId="0" fontId="56" fillId="0" borderId="3" xfId="40" applyFont="1" applyBorder="1"/>
    <xf numFmtId="170" fontId="56" fillId="0" borderId="3" xfId="40" applyNumberFormat="1" applyFont="1" applyBorder="1" applyAlignment="1">
      <alignment horizontal="center" vertical="center"/>
    </xf>
    <xf numFmtId="4" fontId="55" fillId="0" borderId="3" xfId="40" applyNumberFormat="1" applyFont="1" applyBorder="1" applyAlignment="1">
      <alignment horizontal="center" vertical="center"/>
    </xf>
    <xf numFmtId="0" fontId="54" fillId="5" borderId="3" xfId="40" applyFont="1" applyFill="1" applyBorder="1" applyAlignment="1">
      <alignment horizontal="center" vertical="center"/>
    </xf>
    <xf numFmtId="0" fontId="56" fillId="5" borderId="3" xfId="40" applyFont="1" applyFill="1" applyBorder="1" applyAlignment="1">
      <alignment horizontal="center" vertical="center" wrapText="1"/>
    </xf>
    <xf numFmtId="0" fontId="54" fillId="20" borderId="0" xfId="40" applyFont="1" applyFill="1"/>
    <xf numFmtId="175" fontId="54" fillId="0" borderId="3" xfId="40" applyNumberFormat="1" applyFont="1" applyBorder="1" applyAlignment="1">
      <alignment horizontal="center" vertical="center"/>
    </xf>
    <xf numFmtId="179" fontId="54" fillId="0" borderId="3" xfId="40" applyNumberFormat="1" applyFont="1" applyBorder="1" applyAlignment="1">
      <alignment horizontal="center" vertical="center"/>
    </xf>
    <xf numFmtId="170" fontId="56" fillId="0" borderId="2" xfId="40" applyNumberFormat="1" applyFont="1" applyBorder="1" applyAlignment="1">
      <alignment horizontal="center" vertical="center"/>
    </xf>
    <xf numFmtId="4" fontId="53" fillId="0" borderId="3" xfId="40" applyNumberFormat="1" applyFont="1" applyBorder="1" applyAlignment="1">
      <alignment horizontal="center" vertical="center"/>
    </xf>
    <xf numFmtId="0" fontId="56" fillId="0" borderId="2" xfId="40" applyFont="1" applyBorder="1" applyAlignment="1">
      <alignment horizontal="center" vertical="center"/>
    </xf>
    <xf numFmtId="170" fontId="54" fillId="0" borderId="3" xfId="40" applyNumberFormat="1" applyFont="1" applyBorder="1" applyAlignment="1">
      <alignment horizontal="center" vertical="center"/>
    </xf>
    <xf numFmtId="4" fontId="54" fillId="0" borderId="3" xfId="40" applyNumberFormat="1" applyFont="1" applyBorder="1" applyAlignment="1">
      <alignment horizontal="center" vertical="center"/>
    </xf>
    <xf numFmtId="0" fontId="55" fillId="5" borderId="3" xfId="40" applyFont="1" applyFill="1" applyBorder="1" applyAlignment="1">
      <alignment horizontal="left" vertical="center"/>
    </xf>
    <xf numFmtId="0" fontId="54" fillId="5" borderId="3" xfId="40" applyFont="1" applyFill="1" applyBorder="1"/>
    <xf numFmtId="0" fontId="54" fillId="5" borderId="3" xfId="40" applyFont="1" applyFill="1" applyBorder="1" applyAlignment="1">
      <alignment horizontal="center"/>
    </xf>
    <xf numFmtId="4" fontId="55" fillId="5" borderId="3" xfId="40" applyNumberFormat="1" applyFont="1" applyFill="1" applyBorder="1" applyAlignment="1">
      <alignment horizontal="center" vertical="center"/>
    </xf>
    <xf numFmtId="0" fontId="54" fillId="0" borderId="5" xfId="40" applyFont="1" applyBorder="1"/>
    <xf numFmtId="0" fontId="54" fillId="0" borderId="5" xfId="40" applyFont="1" applyBorder="1" applyAlignment="1">
      <alignment horizontal="center" vertical="center"/>
    </xf>
    <xf numFmtId="4" fontId="54" fillId="0" borderId="5" xfId="40" applyNumberFormat="1" applyFont="1" applyBorder="1" applyAlignment="1">
      <alignment horizontal="center" vertical="center"/>
    </xf>
    <xf numFmtId="0" fontId="56" fillId="0" borderId="0" xfId="40" applyFont="1" applyAlignment="1">
      <alignment horizontal="center" vertical="center"/>
    </xf>
    <xf numFmtId="0" fontId="54" fillId="0" borderId="0" xfId="40" applyFont="1" applyAlignment="1">
      <alignment horizontal="center" vertical="center"/>
    </xf>
    <xf numFmtId="0" fontId="54" fillId="19" borderId="3" xfId="40" applyFont="1" applyFill="1" applyBorder="1" applyAlignment="1">
      <alignment horizontal="center" vertical="center"/>
    </xf>
    <xf numFmtId="0" fontId="54" fillId="19" borderId="3" xfId="40" applyFont="1" applyFill="1" applyBorder="1" applyAlignment="1">
      <alignment horizontal="center" vertical="center" wrapText="1"/>
    </xf>
    <xf numFmtId="4" fontId="55" fillId="0" borderId="4" xfId="40" applyNumberFormat="1" applyFont="1" applyBorder="1" applyAlignment="1">
      <alignment horizontal="center" vertical="center"/>
    </xf>
    <xf numFmtId="175" fontId="54" fillId="5" borderId="3" xfId="40" applyNumberFormat="1" applyFont="1" applyFill="1" applyBorder="1" applyAlignment="1">
      <alignment horizontal="center" vertical="center"/>
    </xf>
    <xf numFmtId="4" fontId="54" fillId="5" borderId="3" xfId="40" applyNumberFormat="1" applyFont="1" applyFill="1" applyBorder="1" applyAlignment="1">
      <alignment horizontal="center" vertical="center"/>
    </xf>
    <xf numFmtId="4" fontId="55" fillId="5" borderId="4" xfId="40" applyNumberFormat="1" applyFont="1" applyFill="1" applyBorder="1" applyAlignment="1">
      <alignment horizontal="center" vertical="center"/>
    </xf>
    <xf numFmtId="0" fontId="42" fillId="0" borderId="0" xfId="40" applyFont="1"/>
    <xf numFmtId="0" fontId="2" fillId="0" borderId="0" xfId="36" applyFont="1"/>
    <xf numFmtId="0" fontId="2" fillId="0" borderId="13" xfId="36" applyFont="1" applyBorder="1"/>
    <xf numFmtId="17" fontId="41" fillId="0" borderId="9" xfId="36" applyNumberFormat="1" applyFont="1" applyBorder="1" applyAlignment="1">
      <alignment horizontal="center"/>
    </xf>
    <xf numFmtId="0" fontId="41" fillId="0" borderId="13" xfId="36" applyFont="1" applyBorder="1"/>
    <xf numFmtId="0" fontId="2" fillId="0" borderId="9" xfId="36" applyFont="1" applyBorder="1"/>
    <xf numFmtId="0" fontId="41" fillId="18" borderId="4" xfId="36" applyFont="1" applyFill="1" applyBorder="1" applyAlignment="1">
      <alignment vertical="center"/>
    </xf>
    <xf numFmtId="0" fontId="41" fillId="18" borderId="5" xfId="36" applyFont="1" applyFill="1" applyBorder="1" applyAlignment="1">
      <alignment vertical="center"/>
    </xf>
    <xf numFmtId="0" fontId="41" fillId="18" borderId="6" xfId="36" applyFont="1" applyFill="1" applyBorder="1" applyAlignment="1">
      <alignment vertical="center"/>
    </xf>
    <xf numFmtId="0" fontId="2" fillId="20" borderId="3" xfId="36" applyFont="1" applyFill="1" applyBorder="1" applyAlignment="1">
      <alignment horizontal="center" vertical="center"/>
    </xf>
    <xf numFmtId="0" fontId="2" fillId="20" borderId="3" xfId="36" applyFont="1" applyFill="1" applyBorder="1" applyAlignment="1">
      <alignment horizontal="center" vertical="center" wrapText="1"/>
    </xf>
    <xf numFmtId="0" fontId="2" fillId="0" borderId="0" xfId="36" applyFont="1" applyAlignment="1">
      <alignment horizontal="center" vertical="center" wrapText="1"/>
    </xf>
    <xf numFmtId="0" fontId="2" fillId="0" borderId="2" xfId="36" applyFont="1" applyBorder="1"/>
    <xf numFmtId="0" fontId="2" fillId="0" borderId="2" xfId="36" applyFont="1" applyBorder="1" applyAlignment="1">
      <alignment horizontal="center" vertical="center"/>
    </xf>
    <xf numFmtId="0" fontId="2" fillId="0" borderId="14" xfId="36" applyFont="1" applyBorder="1" applyAlignment="1">
      <alignment horizontal="center" vertical="center"/>
    </xf>
    <xf numFmtId="170" fontId="57" fillId="0" borderId="2" xfId="36" applyNumberFormat="1" applyFont="1" applyBorder="1" applyAlignment="1">
      <alignment horizontal="center" vertical="center"/>
    </xf>
    <xf numFmtId="4" fontId="57" fillId="0" borderId="2" xfId="36" applyNumberFormat="1" applyFont="1" applyBorder="1" applyAlignment="1">
      <alignment horizontal="center" vertical="center"/>
    </xf>
    <xf numFmtId="4" fontId="57" fillId="0" borderId="0" xfId="36" applyNumberFormat="1" applyFont="1" applyAlignment="1">
      <alignment horizontal="center" vertical="center"/>
    </xf>
    <xf numFmtId="0" fontId="2" fillId="0" borderId="3" xfId="36" applyFont="1" applyBorder="1"/>
    <xf numFmtId="0" fontId="2" fillId="0" borderId="3" xfId="36" applyFont="1" applyBorder="1" applyAlignment="1">
      <alignment horizontal="center" vertical="center"/>
    </xf>
    <xf numFmtId="0" fontId="2" fillId="0" borderId="38" xfId="36" applyFont="1" applyBorder="1" applyAlignment="1">
      <alignment horizontal="center" vertical="center"/>
    </xf>
    <xf numFmtId="0" fontId="2" fillId="0" borderId="12" xfId="36" applyFont="1" applyBorder="1" applyAlignment="1">
      <alignment horizontal="center" vertical="center"/>
    </xf>
    <xf numFmtId="0" fontId="41" fillId="20" borderId="3" xfId="36" applyFont="1" applyFill="1" applyBorder="1"/>
    <xf numFmtId="0" fontId="57" fillId="20" borderId="4" xfId="36" applyFont="1" applyFill="1" applyBorder="1"/>
    <xf numFmtId="0" fontId="57" fillId="20" borderId="5" xfId="36" applyFont="1" applyFill="1" applyBorder="1" applyAlignment="1">
      <alignment horizontal="center" vertical="center"/>
    </xf>
    <xf numFmtId="0" fontId="58" fillId="20" borderId="4" xfId="36" applyFont="1" applyFill="1" applyBorder="1" applyAlignment="1">
      <alignment horizontal="center" vertical="center"/>
    </xf>
    <xf numFmtId="4" fontId="57" fillId="20" borderId="3" xfId="36" applyNumberFormat="1" applyFont="1" applyFill="1" applyBorder="1" applyAlignment="1">
      <alignment horizontal="center" vertical="center"/>
    </xf>
    <xf numFmtId="4" fontId="41" fillId="20" borderId="3" xfId="36" applyNumberFormat="1" applyFont="1" applyFill="1" applyBorder="1" applyAlignment="1">
      <alignment horizontal="center" vertical="center"/>
    </xf>
    <xf numFmtId="4" fontId="59" fillId="0" borderId="0" xfId="36" applyNumberFormat="1" applyFont="1" applyAlignment="1">
      <alignment horizontal="center" vertical="center"/>
    </xf>
    <xf numFmtId="0" fontId="60" fillId="0" borderId="12" xfId="36" applyFont="1" applyBorder="1"/>
    <xf numFmtId="0" fontId="2" fillId="0" borderId="20" xfId="36" applyFont="1" applyBorder="1"/>
    <xf numFmtId="0" fontId="2" fillId="0" borderId="20" xfId="36" applyFont="1" applyBorder="1" applyAlignment="1">
      <alignment horizontal="center" vertical="center"/>
    </xf>
    <xf numFmtId="4" fontId="2" fillId="0" borderId="20" xfId="36" applyNumberFormat="1" applyFont="1" applyBorder="1" applyAlignment="1">
      <alignment horizontal="center" vertical="center"/>
    </xf>
    <xf numFmtId="0" fontId="2" fillId="0" borderId="0" xfId="36" applyFont="1" applyAlignment="1">
      <alignment horizontal="center" vertical="center"/>
    </xf>
    <xf numFmtId="0" fontId="2" fillId="0" borderId="12" xfId="36" applyFont="1" applyBorder="1"/>
    <xf numFmtId="4" fontId="2" fillId="0" borderId="0" xfId="36" applyNumberFormat="1" applyFont="1" applyAlignment="1">
      <alignment horizontal="center" vertical="center"/>
    </xf>
    <xf numFmtId="0" fontId="2" fillId="0" borderId="14" xfId="36" applyFont="1" applyBorder="1" applyAlignment="1">
      <alignment horizontal="left" vertical="center"/>
    </xf>
    <xf numFmtId="0" fontId="2" fillId="0" borderId="11" xfId="36" applyFont="1" applyBorder="1" applyAlignment="1">
      <alignment horizontal="center" vertical="center" wrapText="1"/>
    </xf>
    <xf numFmtId="0" fontId="2" fillId="0" borderId="11" xfId="36" applyFont="1" applyBorder="1" applyAlignment="1">
      <alignment horizontal="center" vertical="center"/>
    </xf>
    <xf numFmtId="0" fontId="2" fillId="0" borderId="14" xfId="36" applyFont="1" applyBorder="1" applyAlignment="1">
      <alignment horizontal="center" vertical="center" wrapText="1"/>
    </xf>
    <xf numFmtId="0" fontId="2" fillId="0" borderId="10" xfId="36" applyFont="1" applyBorder="1" applyAlignment="1">
      <alignment horizontal="center" vertical="center" wrapText="1"/>
    </xf>
    <xf numFmtId="4" fontId="58" fillId="0" borderId="2" xfId="36" applyNumberFormat="1" applyFont="1" applyBorder="1" applyAlignment="1">
      <alignment horizontal="center" vertical="center"/>
    </xf>
    <xf numFmtId="170" fontId="57" fillId="0" borderId="3" xfId="36" applyNumberFormat="1" applyFont="1" applyBorder="1" applyAlignment="1">
      <alignment horizontal="center" vertical="center"/>
    </xf>
    <xf numFmtId="4" fontId="57" fillId="0" borderId="3" xfId="36" applyNumberFormat="1" applyFont="1" applyBorder="1" applyAlignment="1">
      <alignment horizontal="center" vertical="center"/>
    </xf>
    <xf numFmtId="0" fontId="2" fillId="0" borderId="4" xfId="36" applyFont="1" applyBorder="1" applyAlignment="1">
      <alignment horizontal="center" vertical="center"/>
    </xf>
    <xf numFmtId="0" fontId="2" fillId="0" borderId="4" xfId="36" applyFont="1" applyBorder="1"/>
    <xf numFmtId="0" fontId="2" fillId="0" borderId="5" xfId="36" applyFont="1" applyBorder="1"/>
    <xf numFmtId="0" fontId="2" fillId="0" borderId="5" xfId="36" applyFont="1" applyBorder="1" applyAlignment="1">
      <alignment horizontal="center" vertical="center"/>
    </xf>
    <xf numFmtId="170" fontId="2" fillId="0" borderId="5" xfId="36" applyNumberFormat="1" applyFont="1" applyBorder="1" applyAlignment="1">
      <alignment horizontal="center" vertical="center"/>
    </xf>
    <xf numFmtId="4" fontId="2" fillId="0" borderId="8" xfId="36" applyNumberFormat="1" applyFont="1" applyBorder="1" applyAlignment="1">
      <alignment horizontal="center" vertical="center"/>
    </xf>
    <xf numFmtId="4" fontId="2" fillId="0" borderId="6" xfId="36" applyNumberFormat="1" applyFont="1" applyBorder="1" applyAlignment="1">
      <alignment horizontal="center" vertical="center"/>
    </xf>
    <xf numFmtId="0" fontId="41" fillId="20" borderId="2" xfId="36" applyFont="1" applyFill="1" applyBorder="1"/>
    <xf numFmtId="0" fontId="57" fillId="20" borderId="14" xfId="36" applyFont="1" applyFill="1" applyBorder="1"/>
    <xf numFmtId="0" fontId="57" fillId="20" borderId="11" xfId="36" applyFont="1" applyFill="1" applyBorder="1" applyAlignment="1">
      <alignment horizontal="center" vertical="center"/>
    </xf>
    <xf numFmtId="0" fontId="58" fillId="20" borderId="14" xfId="36" applyFont="1" applyFill="1" applyBorder="1" applyAlignment="1">
      <alignment horizontal="center" vertical="center"/>
    </xf>
    <xf numFmtId="4" fontId="57" fillId="20" borderId="2" xfId="36" applyNumberFormat="1" applyFont="1" applyFill="1" applyBorder="1" applyAlignment="1">
      <alignment horizontal="center" vertical="center"/>
    </xf>
    <xf numFmtId="4" fontId="41" fillId="20" borderId="2" xfId="36" applyNumberFormat="1" applyFont="1" applyFill="1" applyBorder="1" applyAlignment="1">
      <alignment horizontal="center" vertical="center"/>
    </xf>
    <xf numFmtId="0" fontId="2" fillId="0" borderId="11" xfId="36" applyFont="1" applyBorder="1"/>
    <xf numFmtId="0" fontId="2" fillId="0" borderId="10" xfId="36" applyFont="1" applyBorder="1"/>
    <xf numFmtId="0" fontId="2" fillId="0" borderId="0" xfId="36" applyFont="1" applyAlignment="1">
      <alignment horizontal="center"/>
    </xf>
    <xf numFmtId="0" fontId="36" fillId="0" borderId="13" xfId="36" applyFont="1" applyBorder="1" applyAlignment="1">
      <alignment horizontal="left" vertical="center"/>
    </xf>
    <xf numFmtId="0" fontId="36" fillId="0" borderId="0" xfId="36" applyFont="1" applyAlignment="1">
      <alignment horizontal="left" vertical="center"/>
    </xf>
    <xf numFmtId="0" fontId="2" fillId="0" borderId="0" xfId="36" applyFont="1" applyAlignment="1">
      <alignment horizontal="left" vertical="center"/>
    </xf>
    <xf numFmtId="0" fontId="36" fillId="0" borderId="0" xfId="36" applyFont="1" applyAlignment="1">
      <alignment horizontal="center" vertical="center"/>
    </xf>
    <xf numFmtId="0" fontId="58" fillId="0" borderId="0" xfId="36" applyFont="1" applyAlignment="1">
      <alignment horizontal="right"/>
    </xf>
    <xf numFmtId="17" fontId="58" fillId="0" borderId="9" xfId="36" applyNumberFormat="1" applyFont="1" applyBorder="1" applyAlignment="1">
      <alignment horizontal="center"/>
    </xf>
    <xf numFmtId="0" fontId="58" fillId="0" borderId="0" xfId="36" applyFont="1" applyAlignment="1">
      <alignment horizontal="center"/>
    </xf>
    <xf numFmtId="0" fontId="58" fillId="19" borderId="4" xfId="36" applyFont="1" applyFill="1" applyBorder="1" applyAlignment="1">
      <alignment vertical="center"/>
    </xf>
    <xf numFmtId="0" fontId="58" fillId="19" borderId="5" xfId="36" applyFont="1" applyFill="1" applyBorder="1" applyAlignment="1">
      <alignment vertical="center"/>
    </xf>
    <xf numFmtId="0" fontId="58" fillId="19" borderId="5" xfId="36" applyFont="1" applyFill="1" applyBorder="1" applyAlignment="1">
      <alignment vertical="center" wrapText="1"/>
    </xf>
    <xf numFmtId="0" fontId="58" fillId="19" borderId="3" xfId="36" applyFont="1" applyFill="1" applyBorder="1" applyAlignment="1">
      <alignment horizontal="center" vertical="center"/>
    </xf>
    <xf numFmtId="0" fontId="58" fillId="19" borderId="3" xfId="36" applyFont="1" applyFill="1" applyBorder="1" applyAlignment="1">
      <alignment horizontal="center" vertical="center" wrapText="1"/>
    </xf>
    <xf numFmtId="0" fontId="58" fillId="0" borderId="4" xfId="36" applyFont="1" applyBorder="1" applyAlignment="1">
      <alignment vertical="center"/>
    </xf>
    <xf numFmtId="0" fontId="2" fillId="0" borderId="5" xfId="36" applyFont="1" applyBorder="1" applyAlignment="1">
      <alignment vertical="center"/>
    </xf>
    <xf numFmtId="0" fontId="2" fillId="0" borderId="5" xfId="36" applyFont="1" applyBorder="1" applyAlignment="1">
      <alignment vertical="center" wrapText="1"/>
    </xf>
    <xf numFmtId="3" fontId="2" fillId="0" borderId="3" xfId="36" applyNumberFormat="1" applyFont="1" applyBorder="1" applyAlignment="1">
      <alignment horizontal="center" vertical="center"/>
    </xf>
    <xf numFmtId="2" fontId="2" fillId="0" borderId="3" xfId="36" applyNumberFormat="1" applyFont="1" applyBorder="1" applyAlignment="1">
      <alignment horizontal="center" vertical="center"/>
    </xf>
    <xf numFmtId="180" fontId="57" fillId="0" borderId="3" xfId="36" applyNumberFormat="1" applyFont="1" applyBorder="1" applyAlignment="1">
      <alignment horizontal="center" vertical="center"/>
    </xf>
    <xf numFmtId="180" fontId="2" fillId="0" borderId="0" xfId="36" applyNumberFormat="1" applyFont="1" applyAlignment="1">
      <alignment vertical="center"/>
    </xf>
    <xf numFmtId="0" fontId="2" fillId="0" borderId="0" xfId="36" applyFont="1" applyAlignment="1">
      <alignment vertical="center"/>
    </xf>
    <xf numFmtId="1" fontId="58" fillId="5" borderId="3" xfId="36" applyNumberFormat="1" applyFont="1" applyFill="1" applyBorder="1" applyAlignment="1">
      <alignment horizontal="center" vertical="center"/>
    </xf>
    <xf numFmtId="180" fontId="58" fillId="5" borderId="6" xfId="36" applyNumberFormat="1" applyFont="1" applyFill="1" applyBorder="1" applyAlignment="1">
      <alignment horizontal="center" vertical="center"/>
    </xf>
    <xf numFmtId="0" fontId="58" fillId="0" borderId="3" xfId="36" applyFont="1" applyBorder="1" applyAlignment="1">
      <alignment horizontal="center" vertical="center"/>
    </xf>
    <xf numFmtId="0" fontId="2" fillId="0" borderId="3" xfId="36" applyFont="1" applyBorder="1" applyAlignment="1">
      <alignment vertical="center"/>
    </xf>
    <xf numFmtId="0" fontId="58" fillId="0" borderId="13" xfId="36" applyFont="1" applyBorder="1"/>
    <xf numFmtId="0" fontId="58" fillId="0" borderId="0" xfId="36" applyFont="1"/>
    <xf numFmtId="0" fontId="2" fillId="0" borderId="0" xfId="36" applyFont="1" applyAlignment="1">
      <alignment wrapText="1"/>
    </xf>
    <xf numFmtId="0" fontId="58" fillId="0" borderId="4" xfId="36" applyFont="1" applyBorder="1"/>
    <xf numFmtId="0" fontId="58" fillId="0" borderId="5" xfId="36" applyFont="1" applyBorder="1"/>
    <xf numFmtId="0" fontId="2" fillId="0" borderId="5" xfId="36" applyFont="1" applyBorder="1" applyAlignment="1">
      <alignment wrapText="1"/>
    </xf>
    <xf numFmtId="0" fontId="58" fillId="0" borderId="0" xfId="36" applyFont="1" applyAlignment="1">
      <alignment horizontal="center" vertical="center"/>
    </xf>
    <xf numFmtId="0" fontId="2" fillId="21" borderId="3" xfId="36" applyFont="1" applyFill="1" applyBorder="1" applyAlignment="1">
      <alignment horizontal="center" vertical="center" wrapText="1"/>
    </xf>
    <xf numFmtId="0" fontId="2" fillId="21" borderId="3" xfId="36" applyFont="1" applyFill="1" applyBorder="1" applyAlignment="1">
      <alignment horizontal="center" vertical="center"/>
    </xf>
    <xf numFmtId="0" fontId="58" fillId="0" borderId="4" xfId="36" applyFont="1" applyBorder="1" applyAlignment="1">
      <alignment horizontal="left" vertical="center"/>
    </xf>
    <xf numFmtId="0" fontId="2" fillId="0" borderId="5" xfId="36" applyFont="1" applyBorder="1" applyAlignment="1">
      <alignment horizontal="center" vertical="center" wrapText="1"/>
    </xf>
    <xf numFmtId="0" fontId="2" fillId="0" borderId="6" xfId="36" applyFont="1" applyBorder="1" applyAlignment="1">
      <alignment horizontal="center" vertical="center" wrapText="1"/>
    </xf>
    <xf numFmtId="0" fontId="57" fillId="0" borderId="3" xfId="36" applyFont="1" applyBorder="1" applyAlignment="1">
      <alignment horizontal="center" vertical="center"/>
    </xf>
    <xf numFmtId="0" fontId="2" fillId="0" borderId="3" xfId="36" applyFont="1" applyBorder="1" applyAlignment="1">
      <alignment horizontal="left" vertical="center" wrapText="1"/>
    </xf>
    <xf numFmtId="180" fontId="2" fillId="0" borderId="3" xfId="36" applyNumberFormat="1" applyFont="1" applyBorder="1" applyAlignment="1">
      <alignment horizontal="center" vertical="center"/>
    </xf>
    <xf numFmtId="4" fontId="2" fillId="0" borderId="3" xfId="36" applyNumberFormat="1" applyFont="1" applyBorder="1" applyAlignment="1">
      <alignment horizontal="center" vertical="center" wrapText="1"/>
    </xf>
    <xf numFmtId="181" fontId="2" fillId="0" borderId="3" xfId="36" applyNumberFormat="1" applyFont="1" applyBorder="1" applyAlignment="1">
      <alignment horizontal="center" vertical="center"/>
    </xf>
    <xf numFmtId="4" fontId="2" fillId="0" borderId="3" xfId="36" applyNumberFormat="1" applyFont="1" applyBorder="1" applyAlignment="1">
      <alignment horizontal="center" vertical="center"/>
    </xf>
    <xf numFmtId="0" fontId="2" fillId="0" borderId="4" xfId="36" applyFont="1" applyBorder="1" applyAlignment="1">
      <alignment vertical="center" wrapText="1"/>
    </xf>
    <xf numFmtId="181" fontId="58" fillId="0" borderId="3" xfId="36" applyNumberFormat="1" applyFont="1" applyBorder="1" applyAlignment="1">
      <alignment horizontal="center" vertical="center"/>
    </xf>
    <xf numFmtId="181" fontId="2" fillId="0" borderId="0" xfId="36" applyNumberFormat="1" applyFont="1" applyAlignment="1">
      <alignment vertical="center"/>
    </xf>
    <xf numFmtId="0" fontId="58" fillId="21" borderId="4" xfId="36" applyFont="1" applyFill="1" applyBorder="1" applyAlignment="1">
      <alignment horizontal="left" vertical="center"/>
    </xf>
    <xf numFmtId="0" fontId="2" fillId="21" borderId="5" xfId="36" applyFont="1" applyFill="1" applyBorder="1" applyAlignment="1">
      <alignment horizontal="center" vertical="center" wrapText="1"/>
    </xf>
    <xf numFmtId="0" fontId="2" fillId="21" borderId="5" xfId="36" applyFont="1" applyFill="1" applyBorder="1" applyAlignment="1">
      <alignment horizontal="center" vertical="center"/>
    </xf>
    <xf numFmtId="0" fontId="2" fillId="21" borderId="6" xfId="36" applyFont="1" applyFill="1" applyBorder="1" applyAlignment="1">
      <alignment horizontal="center" vertical="center" wrapText="1"/>
    </xf>
    <xf numFmtId="181" fontId="58" fillId="0" borderId="0" xfId="36" applyNumberFormat="1" applyFont="1" applyAlignment="1">
      <alignment horizontal="center" vertical="center"/>
    </xf>
    <xf numFmtId="1" fontId="2" fillId="0" borderId="3" xfId="36" applyNumberFormat="1" applyFont="1" applyBorder="1" applyAlignment="1">
      <alignment horizontal="center" vertical="center" wrapText="1"/>
    </xf>
    <xf numFmtId="4" fontId="2" fillId="0" borderId="0" xfId="36" applyNumberFormat="1" applyFont="1"/>
    <xf numFmtId="0" fontId="57" fillId="0" borderId="0" xfId="36" applyFont="1" applyAlignment="1">
      <alignment horizontal="center" vertical="center" wrapText="1"/>
    </xf>
    <xf numFmtId="0" fontId="57" fillId="0" borderId="0" xfId="36" applyFont="1" applyAlignment="1">
      <alignment horizontal="justify" vertical="center" wrapText="1"/>
    </xf>
    <xf numFmtId="4" fontId="57" fillId="0" borderId="0" xfId="36" applyNumberFormat="1" applyFont="1" applyAlignment="1">
      <alignment horizontal="center" vertical="center" wrapText="1"/>
    </xf>
    <xf numFmtId="1" fontId="2" fillId="0" borderId="4" xfId="36" applyNumberFormat="1" applyFont="1" applyBorder="1" applyAlignment="1">
      <alignment horizontal="center" vertical="center" wrapText="1"/>
    </xf>
    <xf numFmtId="0" fontId="2" fillId="0" borderId="4" xfId="36" applyFont="1" applyBorder="1" applyAlignment="1">
      <alignment horizontal="left" vertical="center" wrapText="1"/>
    </xf>
    <xf numFmtId="4" fontId="2" fillId="0" borderId="5" xfId="36" applyNumberFormat="1" applyFont="1" applyBorder="1" applyAlignment="1">
      <alignment horizontal="center" vertical="center" wrapText="1"/>
    </xf>
    <xf numFmtId="4" fontId="2" fillId="0" borderId="5" xfId="36" applyNumberFormat="1" applyFont="1" applyBorder="1" applyAlignment="1">
      <alignment horizontal="center" vertical="center"/>
    </xf>
    <xf numFmtId="0" fontId="62" fillId="0" borderId="0" xfId="36" applyFont="1" applyAlignment="1">
      <alignment horizontal="justify" vertical="center" wrapText="1"/>
    </xf>
    <xf numFmtId="0" fontId="63" fillId="0" borderId="0" xfId="41" applyFill="1" applyBorder="1" applyAlignment="1">
      <alignment horizontal="center" vertical="center" wrapText="1"/>
    </xf>
    <xf numFmtId="181" fontId="34" fillId="22" borderId="3" xfId="36" applyNumberFormat="1" applyFont="1" applyFill="1" applyBorder="1" applyAlignment="1">
      <alignment horizontal="center" vertical="center"/>
    </xf>
    <xf numFmtId="0" fontId="2" fillId="0" borderId="6" xfId="36" applyFont="1" applyBorder="1"/>
    <xf numFmtId="0" fontId="2" fillId="0" borderId="3" xfId="36" quotePrefix="1" applyFont="1" applyBorder="1" applyAlignment="1">
      <alignment horizontal="center" vertical="center"/>
    </xf>
    <xf numFmtId="2" fontId="62" fillId="0" borderId="3" xfId="36" quotePrefix="1" applyNumberFormat="1" applyFont="1" applyBorder="1" applyAlignment="1">
      <alignment horizontal="center" vertical="center" wrapText="1"/>
    </xf>
    <xf numFmtId="2" fontId="62" fillId="0" borderId="3" xfId="36" applyNumberFormat="1" applyFont="1" applyBorder="1" applyAlignment="1">
      <alignment horizontal="center" vertical="center" wrapText="1"/>
    </xf>
    <xf numFmtId="0" fontId="62" fillId="0" borderId="3" xfId="36" applyFont="1" applyBorder="1" applyAlignment="1">
      <alignment horizontal="center" vertical="center" wrapText="1"/>
    </xf>
    <xf numFmtId="0" fontId="62" fillId="0" borderId="3" xfId="36" applyFont="1" applyBorder="1" applyAlignment="1">
      <alignment horizontal="left" vertical="top" wrapText="1"/>
    </xf>
    <xf numFmtId="0" fontId="37" fillId="0" borderId="0" xfId="36" applyFont="1"/>
    <xf numFmtId="0" fontId="38" fillId="0" borderId="0" xfId="36" applyAlignment="1">
      <alignment vertical="center"/>
    </xf>
    <xf numFmtId="0" fontId="39" fillId="0" borderId="12" xfId="36" applyFont="1" applyBorder="1" applyAlignment="1">
      <alignment horizontal="left" vertical="center"/>
    </xf>
    <xf numFmtId="0" fontId="39" fillId="0" borderId="20" xfId="36" applyFont="1" applyBorder="1" applyAlignment="1">
      <alignment horizontal="left" vertical="center"/>
    </xf>
    <xf numFmtId="17" fontId="41" fillId="0" borderId="8" xfId="36" applyNumberFormat="1" applyFont="1" applyBorder="1" applyAlignment="1">
      <alignment vertical="center"/>
    </xf>
    <xf numFmtId="17" fontId="41" fillId="0" borderId="13" xfId="36" applyNumberFormat="1" applyFont="1" applyBorder="1" applyAlignment="1">
      <alignment vertical="center"/>
    </xf>
    <xf numFmtId="0" fontId="39" fillId="0" borderId="13" xfId="36" applyFont="1" applyBorder="1" applyAlignment="1">
      <alignment horizontal="left" vertical="center"/>
    </xf>
    <xf numFmtId="14" fontId="39" fillId="0" borderId="0" xfId="36" applyNumberFormat="1" applyFont="1" applyAlignment="1">
      <alignment horizontal="left" vertical="center"/>
    </xf>
    <xf numFmtId="0" fontId="40" fillId="0" borderId="9" xfId="36" applyFont="1" applyBorder="1" applyAlignment="1">
      <alignment vertical="center"/>
    </xf>
    <xf numFmtId="0" fontId="40" fillId="0" borderId="13" xfId="36" applyFont="1" applyBorder="1"/>
    <xf numFmtId="0" fontId="40" fillId="0" borderId="13" xfId="36" applyFont="1" applyBorder="1" applyAlignment="1">
      <alignment vertical="center"/>
    </xf>
    <xf numFmtId="0" fontId="40" fillId="0" borderId="14" xfId="36" applyFont="1" applyBorder="1" applyAlignment="1">
      <alignment vertical="center"/>
    </xf>
    <xf numFmtId="0" fontId="40" fillId="0" borderId="11" xfId="36" applyFont="1" applyBorder="1" applyAlignment="1">
      <alignment vertical="center"/>
    </xf>
    <xf numFmtId="0" fontId="40" fillId="0" borderId="10" xfId="36" applyFont="1" applyBorder="1" applyAlignment="1">
      <alignment vertical="center"/>
    </xf>
    <xf numFmtId="0" fontId="41" fillId="19" borderId="4" xfId="36" applyFont="1" applyFill="1" applyBorder="1" applyAlignment="1">
      <alignment vertical="center"/>
    </xf>
    <xf numFmtId="0" fontId="41" fillId="19" borderId="5" xfId="36" applyFont="1" applyFill="1" applyBorder="1" applyAlignment="1">
      <alignment vertical="center"/>
    </xf>
    <xf numFmtId="0" fontId="41" fillId="19" borderId="6" xfId="36" applyFont="1" applyFill="1" applyBorder="1" applyAlignment="1">
      <alignment vertical="center"/>
    </xf>
    <xf numFmtId="0" fontId="40" fillId="5" borderId="3" xfId="36" applyFont="1" applyFill="1" applyBorder="1" applyAlignment="1">
      <alignment horizontal="center" vertical="center"/>
    </xf>
    <xf numFmtId="0" fontId="40" fillId="5" borderId="38" xfId="36" applyFont="1" applyFill="1" applyBorder="1" applyAlignment="1">
      <alignment horizontal="center" vertical="center"/>
    </xf>
    <xf numFmtId="0" fontId="40" fillId="5" borderId="38" xfId="36" applyFont="1" applyFill="1" applyBorder="1" applyAlignment="1">
      <alignment horizontal="center" vertical="center" wrapText="1"/>
    </xf>
    <xf numFmtId="0" fontId="40" fillId="5" borderId="12" xfId="36" applyFont="1" applyFill="1" applyBorder="1" applyAlignment="1">
      <alignment horizontal="center" vertical="center"/>
    </xf>
    <xf numFmtId="0" fontId="40" fillId="5" borderId="12" xfId="36" applyFont="1" applyFill="1" applyBorder="1" applyAlignment="1">
      <alignment horizontal="center" vertical="center" wrapText="1"/>
    </xf>
    <xf numFmtId="0" fontId="40" fillId="5" borderId="3" xfId="36" applyFont="1" applyFill="1" applyBorder="1" applyAlignment="1">
      <alignment horizontal="center" vertical="center" wrapText="1"/>
    </xf>
    <xf numFmtId="0" fontId="41" fillId="0" borderId="12" xfId="36" applyFont="1" applyBorder="1" applyAlignment="1">
      <alignment vertical="center"/>
    </xf>
    <xf numFmtId="0" fontId="41" fillId="0" borderId="5" xfId="36" applyFont="1" applyBorder="1" applyAlignment="1">
      <alignment horizontal="center" vertical="center"/>
    </xf>
    <xf numFmtId="0" fontId="41" fillId="0" borderId="6" xfId="36" applyFont="1" applyBorder="1" applyAlignment="1">
      <alignment horizontal="center" vertical="center"/>
    </xf>
    <xf numFmtId="0" fontId="39" fillId="0" borderId="0" xfId="36" applyFont="1" applyAlignment="1">
      <alignment vertical="center"/>
    </xf>
    <xf numFmtId="0" fontId="39" fillId="0" borderId="5" xfId="36" applyFont="1" applyBorder="1" applyAlignment="1">
      <alignment vertical="center"/>
    </xf>
    <xf numFmtId="0" fontId="39" fillId="0" borderId="6" xfId="36" applyFont="1" applyBorder="1" applyAlignment="1">
      <alignment vertical="center"/>
    </xf>
    <xf numFmtId="0" fontId="39" fillId="0" borderId="13" xfId="36" applyFont="1" applyBorder="1" applyAlignment="1">
      <alignment vertical="center"/>
    </xf>
    <xf numFmtId="0" fontId="39" fillId="0" borderId="4" xfId="36" applyFont="1" applyBorder="1" applyAlignment="1">
      <alignment vertical="center"/>
    </xf>
    <xf numFmtId="0" fontId="39" fillId="0" borderId="5" xfId="36" applyFont="1" applyBorder="1" applyAlignment="1">
      <alignment horizontal="center" vertical="center"/>
    </xf>
    <xf numFmtId="0" fontId="39" fillId="0" borderId="6" xfId="36" applyFont="1" applyBorder="1" applyAlignment="1">
      <alignment horizontal="center" vertical="center"/>
    </xf>
    <xf numFmtId="182" fontId="40" fillId="0" borderId="4" xfId="36" applyNumberFormat="1" applyFont="1" applyBorder="1" applyAlignment="1">
      <alignment horizontal="center" vertical="center"/>
    </xf>
    <xf numFmtId="170" fontId="42" fillId="0" borderId="2" xfId="36" applyNumberFormat="1" applyFont="1" applyBorder="1" applyAlignment="1">
      <alignment horizontal="center" vertical="center"/>
    </xf>
    <xf numFmtId="4" fontId="40" fillId="0" borderId="2" xfId="36" applyNumberFormat="1" applyFont="1" applyBorder="1" applyAlignment="1">
      <alignment horizontal="center" vertical="center"/>
    </xf>
    <xf numFmtId="182" fontId="40" fillId="0" borderId="3" xfId="36" applyNumberFormat="1" applyFont="1" applyBorder="1" applyAlignment="1">
      <alignment horizontal="center" vertical="center"/>
    </xf>
    <xf numFmtId="4" fontId="40" fillId="0" borderId="3" xfId="36" applyNumberFormat="1" applyFont="1" applyBorder="1" applyAlignment="1">
      <alignment horizontal="center" vertical="center"/>
    </xf>
    <xf numFmtId="0" fontId="41" fillId="17" borderId="4" xfId="36" applyFont="1" applyFill="1" applyBorder="1" applyAlignment="1">
      <alignment horizontal="left" vertical="center"/>
    </xf>
    <xf numFmtId="0" fontId="40" fillId="17" borderId="5" xfId="36" applyFont="1" applyFill="1" applyBorder="1" applyAlignment="1">
      <alignment vertical="center"/>
    </xf>
    <xf numFmtId="182" fontId="40" fillId="17" borderId="4" xfId="36" applyNumberFormat="1" applyFont="1" applyFill="1" applyBorder="1" applyAlignment="1">
      <alignment horizontal="center" vertical="center"/>
    </xf>
    <xf numFmtId="0" fontId="40" fillId="17" borderId="3" xfId="36" applyFont="1" applyFill="1" applyBorder="1" applyAlignment="1">
      <alignment vertical="center"/>
    </xf>
    <xf numFmtId="182" fontId="40" fillId="17" borderId="3" xfId="36" applyNumberFormat="1" applyFont="1" applyFill="1" applyBorder="1" applyAlignment="1">
      <alignment horizontal="center" vertical="center"/>
    </xf>
    <xf numFmtId="0" fontId="40" fillId="17" borderId="6" xfId="36" applyFont="1" applyFill="1" applyBorder="1" applyAlignment="1">
      <alignment vertical="center"/>
    </xf>
    <xf numFmtId="4" fontId="41" fillId="17" borderId="6" xfId="36" applyNumberFormat="1" applyFont="1" applyFill="1" applyBorder="1" applyAlignment="1">
      <alignment horizontal="center" vertical="center"/>
    </xf>
    <xf numFmtId="0" fontId="48" fillId="0" borderId="4" xfId="36" applyFont="1" applyBorder="1" applyAlignment="1">
      <alignment vertical="center"/>
    </xf>
    <xf numFmtId="0" fontId="39" fillId="0" borderId="0" xfId="36" applyFont="1" applyAlignment="1">
      <alignment horizontal="right" vertical="center"/>
    </xf>
    <xf numFmtId="4" fontId="39" fillId="0" borderId="0" xfId="36" applyNumberFormat="1" applyFont="1" applyAlignment="1">
      <alignment horizontal="left" vertical="center"/>
    </xf>
    <xf numFmtId="0" fontId="39" fillId="0" borderId="5" xfId="36" applyFont="1" applyBorder="1" applyAlignment="1">
      <alignment horizontal="right" vertical="center"/>
    </xf>
    <xf numFmtId="4" fontId="39" fillId="0" borderId="5" xfId="36" applyNumberFormat="1" applyFont="1" applyBorder="1" applyAlignment="1">
      <alignment horizontal="left" vertical="center"/>
    </xf>
    <xf numFmtId="0" fontId="41" fillId="20" borderId="4" xfId="36" applyFont="1" applyFill="1" applyBorder="1" applyAlignment="1">
      <alignment horizontal="left" vertical="center"/>
    </xf>
    <xf numFmtId="0" fontId="40" fillId="20" borderId="5" xfId="36" applyFont="1" applyFill="1" applyBorder="1" applyAlignment="1">
      <alignment vertical="center"/>
    </xf>
    <xf numFmtId="0" fontId="40" fillId="20" borderId="5" xfId="36" applyFont="1" applyFill="1" applyBorder="1" applyAlignment="1">
      <alignment horizontal="center" vertical="center"/>
    </xf>
    <xf numFmtId="0" fontId="40" fillId="20" borderId="3" xfId="36" applyFont="1" applyFill="1" applyBorder="1" applyAlignment="1">
      <alignment vertical="center"/>
    </xf>
    <xf numFmtId="4" fontId="41" fillId="20" borderId="6" xfId="36" applyNumberFormat="1" applyFont="1" applyFill="1" applyBorder="1" applyAlignment="1">
      <alignment horizontal="center" vertical="center"/>
    </xf>
    <xf numFmtId="0" fontId="40" fillId="20" borderId="6" xfId="36" applyFont="1" applyFill="1" applyBorder="1" applyAlignment="1">
      <alignment vertical="center"/>
    </xf>
    <xf numFmtId="0" fontId="40" fillId="0" borderId="4" xfId="36" applyFont="1" applyBorder="1" applyAlignment="1">
      <alignment vertical="center"/>
    </xf>
    <xf numFmtId="0" fontId="2" fillId="0" borderId="0" xfId="42"/>
    <xf numFmtId="0" fontId="2" fillId="0" borderId="11" xfId="42" applyBorder="1" applyAlignment="1">
      <alignment horizontal="center" vertical="center"/>
    </xf>
    <xf numFmtId="183" fontId="2" fillId="0" borderId="11" xfId="42" applyNumberFormat="1" applyBorder="1" applyAlignment="1">
      <alignment horizontal="center" vertical="center"/>
    </xf>
    <xf numFmtId="0" fontId="2" fillId="0" borderId="20" xfId="42" applyBorder="1" applyAlignment="1">
      <alignment horizontal="center" vertical="center"/>
    </xf>
    <xf numFmtId="183" fontId="2" fillId="0" borderId="20" xfId="42" applyNumberFormat="1" applyBorder="1" applyAlignment="1">
      <alignment horizontal="center" vertical="center"/>
    </xf>
    <xf numFmtId="43" fontId="2" fillId="0" borderId="20" xfId="42" applyNumberFormat="1" applyBorder="1" applyAlignment="1">
      <alignment horizontal="center" vertical="center"/>
    </xf>
    <xf numFmtId="0" fontId="52" fillId="0" borderId="0" xfId="36" applyFont="1" applyAlignment="1">
      <alignment horizontal="center" vertical="center"/>
    </xf>
    <xf numFmtId="0" fontId="36" fillId="0" borderId="3" xfId="42" applyFont="1" applyBorder="1" applyAlignment="1">
      <alignment horizontal="center" vertical="center"/>
    </xf>
    <xf numFmtId="0" fontId="2" fillId="0" borderId="3" xfId="42" applyBorder="1" applyAlignment="1">
      <alignment horizontal="left" vertical="center" wrapText="1"/>
    </xf>
    <xf numFmtId="43" fontId="2" fillId="0" borderId="3" xfId="43" applyFont="1" applyBorder="1" applyAlignment="1">
      <alignment vertical="center"/>
    </xf>
    <xf numFmtId="43" fontId="2" fillId="0" borderId="3" xfId="43" applyFont="1" applyFill="1" applyBorder="1" applyAlignment="1">
      <alignment vertical="center"/>
    </xf>
    <xf numFmtId="0" fontId="39" fillId="0" borderId="73" xfId="44" applyFont="1" applyBorder="1" applyAlignment="1">
      <alignment vertical="center"/>
    </xf>
    <xf numFmtId="0" fontId="40" fillId="0" borderId="0" xfId="44" applyFont="1" applyAlignment="1">
      <alignment vertical="center"/>
    </xf>
    <xf numFmtId="0" fontId="39" fillId="0" borderId="65" xfId="44" applyFont="1" applyBorder="1" applyAlignment="1">
      <alignment vertical="center"/>
    </xf>
    <xf numFmtId="0" fontId="39" fillId="0" borderId="76" xfId="44" applyFont="1" applyBorder="1" applyAlignment="1">
      <alignment vertical="center"/>
    </xf>
    <xf numFmtId="0" fontId="2" fillId="0" borderId="29" xfId="44" applyBorder="1"/>
    <xf numFmtId="0" fontId="2" fillId="0" borderId="0" xfId="44"/>
    <xf numFmtId="0" fontId="2" fillId="0" borderId="30" xfId="44" applyBorder="1"/>
    <xf numFmtId="1" fontId="2" fillId="0" borderId="0" xfId="44" applyNumberFormat="1"/>
    <xf numFmtId="0" fontId="2" fillId="0" borderId="30" xfId="44" applyBorder="1" applyAlignment="1">
      <alignment horizontal="center"/>
    </xf>
    <xf numFmtId="0" fontId="52" fillId="0" borderId="65" xfId="44" applyFont="1" applyBorder="1" applyAlignment="1">
      <alignment horizontal="center" vertical="center"/>
    </xf>
    <xf numFmtId="0" fontId="70" fillId="0" borderId="3" xfId="44" applyFont="1" applyBorder="1" applyAlignment="1">
      <alignment horizontal="left" vertical="center"/>
    </xf>
    <xf numFmtId="0" fontId="6" fillId="0" borderId="3" xfId="44" applyFont="1" applyBorder="1" applyAlignment="1">
      <alignment horizontal="left" vertical="center" wrapText="1"/>
    </xf>
    <xf numFmtId="0" fontId="70" fillId="0" borderId="3" xfId="44" applyFont="1" applyBorder="1" applyAlignment="1">
      <alignment horizontal="center" vertical="center"/>
    </xf>
    <xf numFmtId="4" fontId="70" fillId="0" borderId="3" xfId="44" applyNumberFormat="1" applyFont="1" applyBorder="1" applyAlignment="1">
      <alignment horizontal="center" vertical="center"/>
    </xf>
    <xf numFmtId="4" fontId="70" fillId="0" borderId="31" xfId="44" applyNumberFormat="1" applyFont="1" applyBorder="1" applyAlignment="1">
      <alignment horizontal="center" vertical="center"/>
    </xf>
    <xf numFmtId="181" fontId="70" fillId="0" borderId="3" xfId="44" applyNumberFormat="1" applyFont="1" applyBorder="1" applyAlignment="1">
      <alignment horizontal="center" vertical="center"/>
    </xf>
    <xf numFmtId="0" fontId="70" fillId="0" borderId="38" xfId="44" applyFont="1" applyBorder="1" applyAlignment="1">
      <alignment horizontal="center" vertical="center"/>
    </xf>
    <xf numFmtId="3" fontId="6" fillId="0" borderId="38" xfId="44" applyNumberFormat="1" applyFont="1" applyBorder="1" applyAlignment="1">
      <alignment horizontal="center" vertical="center"/>
    </xf>
    <xf numFmtId="0" fontId="70" fillId="0" borderId="89" xfId="44" applyFont="1" applyBorder="1" applyAlignment="1">
      <alignment horizontal="center" vertical="center"/>
    </xf>
    <xf numFmtId="4" fontId="70" fillId="0" borderId="89" xfId="44" applyNumberFormat="1" applyFont="1" applyBorder="1" applyAlignment="1">
      <alignment horizontal="center" vertical="center"/>
    </xf>
    <xf numFmtId="181" fontId="70" fillId="0" borderId="90" xfId="44" applyNumberFormat="1" applyFont="1" applyBorder="1" applyAlignment="1">
      <alignment horizontal="center" vertical="center"/>
    </xf>
    <xf numFmtId="4" fontId="71" fillId="25" borderId="91" xfId="44" applyNumberFormat="1" applyFont="1" applyFill="1" applyBorder="1" applyAlignment="1">
      <alignment horizontal="center" vertical="center"/>
    </xf>
    <xf numFmtId="0" fontId="36" fillId="26" borderId="79" xfId="44" applyFont="1" applyFill="1" applyBorder="1" applyAlignment="1">
      <alignment horizontal="center"/>
    </xf>
    <xf numFmtId="0" fontId="2" fillId="0" borderId="0" xfId="44" applyAlignment="1">
      <alignment vertical="center"/>
    </xf>
    <xf numFmtId="0" fontId="55" fillId="5" borderId="13" xfId="36" applyFont="1" applyFill="1" applyBorder="1" applyAlignment="1">
      <alignment horizontal="left"/>
    </xf>
    <xf numFmtId="0" fontId="55" fillId="5" borderId="0" xfId="36" applyFont="1" applyFill="1" applyAlignment="1">
      <alignment horizontal="center"/>
    </xf>
    <xf numFmtId="0" fontId="55" fillId="5" borderId="9" xfId="36" applyFont="1" applyFill="1" applyBorder="1" applyAlignment="1">
      <alignment horizontal="center"/>
    </xf>
    <xf numFmtId="0" fontId="56" fillId="0" borderId="13" xfId="36" applyFont="1" applyBorder="1" applyAlignment="1">
      <alignment horizontal="left"/>
    </xf>
    <xf numFmtId="0" fontId="55" fillId="0" borderId="0" xfId="36" applyFont="1" applyAlignment="1">
      <alignment horizontal="center"/>
    </xf>
    <xf numFmtId="0" fontId="55" fillId="0" borderId="9" xfId="36" applyFont="1" applyBorder="1" applyAlignment="1">
      <alignment horizontal="center"/>
    </xf>
    <xf numFmtId="0" fontId="38" fillId="0" borderId="13" xfId="36" applyBorder="1"/>
    <xf numFmtId="0" fontId="38" fillId="0" borderId="9" xfId="36" applyBorder="1"/>
    <xf numFmtId="0" fontId="40" fillId="0" borderId="9" xfId="36" applyFont="1" applyBorder="1"/>
    <xf numFmtId="0" fontId="68" fillId="27" borderId="3" xfId="36" applyFont="1" applyFill="1" applyBorder="1" applyAlignment="1">
      <alignment horizontal="center" vertical="center" wrapText="1"/>
    </xf>
    <xf numFmtId="0" fontId="76" fillId="0" borderId="9" xfId="36" applyFont="1" applyBorder="1"/>
    <xf numFmtId="0" fontId="42" fillId="0" borderId="3" xfId="36" applyFont="1" applyBorder="1"/>
    <xf numFmtId="0" fontId="57" fillId="0" borderId="3" xfId="36" applyFont="1" applyBorder="1" applyAlignment="1">
      <alignment horizontal="center"/>
    </xf>
    <xf numFmtId="2" fontId="42" fillId="0" borderId="3" xfId="36" applyNumberFormat="1" applyFont="1" applyBorder="1" applyAlignment="1">
      <alignment horizontal="center"/>
    </xf>
    <xf numFmtId="2" fontId="42" fillId="0" borderId="2" xfId="45" applyNumberFormat="1" applyFont="1" applyBorder="1" applyAlignment="1">
      <alignment horizontal="center" vertical="center"/>
    </xf>
    <xf numFmtId="0" fontId="76" fillId="0" borderId="9" xfId="36" applyFont="1" applyBorder="1" applyAlignment="1">
      <alignment horizontal="center" vertical="center" wrapText="1"/>
    </xf>
    <xf numFmtId="0" fontId="76" fillId="0" borderId="0" xfId="36" applyFont="1" applyAlignment="1">
      <alignment horizontal="center" vertical="center" wrapText="1"/>
    </xf>
    <xf numFmtId="0" fontId="38" fillId="0" borderId="0" xfId="36" applyAlignment="1">
      <alignment wrapText="1"/>
    </xf>
    <xf numFmtId="1" fontId="38" fillId="0" borderId="0" xfId="36" applyNumberFormat="1" applyAlignment="1">
      <alignment horizontal="center"/>
    </xf>
    <xf numFmtId="0" fontId="38" fillId="0" borderId="0" xfId="36" applyAlignment="1">
      <alignment horizontal="center"/>
    </xf>
    <xf numFmtId="3" fontId="38" fillId="0" borderId="0" xfId="36" applyNumberFormat="1" applyAlignment="1">
      <alignment horizontal="center"/>
    </xf>
    <xf numFmtId="0" fontId="40" fillId="0" borderId="0" xfId="36" applyFont="1" applyAlignment="1">
      <alignment horizontal="right" vertical="center" wrapText="1"/>
    </xf>
    <xf numFmtId="0" fontId="70" fillId="0" borderId="9" xfId="36" applyFont="1" applyBorder="1" applyAlignment="1">
      <alignment vertical="center"/>
    </xf>
    <xf numFmtId="4" fontId="38" fillId="0" borderId="0" xfId="36" applyNumberFormat="1" applyAlignment="1">
      <alignment horizontal="left"/>
    </xf>
    <xf numFmtId="0" fontId="42" fillId="0" borderId="13" xfId="36" applyFont="1" applyBorder="1"/>
    <xf numFmtId="0" fontId="48" fillId="0" borderId="13" xfId="36" applyFont="1" applyBorder="1"/>
    <xf numFmtId="0" fontId="42" fillId="0" borderId="0" xfId="36" applyFont="1" applyAlignment="1">
      <alignment vertical="center" wrapText="1"/>
    </xf>
    <xf numFmtId="2" fontId="40" fillId="0" borderId="0" xfId="36" applyNumberFormat="1" applyFont="1" applyAlignment="1">
      <alignment horizontal="center"/>
    </xf>
    <xf numFmtId="0" fontId="40" fillId="0" borderId="14" xfId="36" applyFont="1" applyBorder="1"/>
    <xf numFmtId="0" fontId="40" fillId="0" borderId="11" xfId="36" applyFont="1" applyBorder="1"/>
    <xf numFmtId="0" fontId="40" fillId="0" borderId="10" xfId="36" applyFont="1" applyBorder="1"/>
    <xf numFmtId="0" fontId="39" fillId="28" borderId="3" xfId="45" applyFont="1" applyFill="1" applyBorder="1" applyAlignment="1">
      <alignment horizontal="center" vertical="center" wrapText="1"/>
    </xf>
    <xf numFmtId="0" fontId="39" fillId="28" borderId="3" xfId="45" applyFont="1" applyFill="1" applyBorder="1" applyAlignment="1">
      <alignment horizontal="center" vertical="center"/>
    </xf>
    <xf numFmtId="0" fontId="41" fillId="20" borderId="3" xfId="45" applyFont="1" applyFill="1" applyBorder="1" applyAlignment="1">
      <alignment horizontal="center" vertical="center" wrapText="1"/>
    </xf>
    <xf numFmtId="2" fontId="40" fillId="0" borderId="2" xfId="45" applyNumberFormat="1" applyFont="1" applyBorder="1" applyAlignment="1">
      <alignment horizontal="center" vertical="center"/>
    </xf>
    <xf numFmtId="0" fontId="40" fillId="0" borderId="10" xfId="45" applyFont="1" applyBorder="1" applyAlignment="1">
      <alignment horizontal="center" vertical="center"/>
    </xf>
    <xf numFmtId="0" fontId="40" fillId="0" borderId="2" xfId="45" applyFont="1" applyBorder="1" applyAlignment="1">
      <alignment horizontal="center" vertical="center"/>
    </xf>
    <xf numFmtId="44" fontId="40" fillId="0" borderId="2" xfId="37" applyFont="1" applyBorder="1" applyAlignment="1">
      <alignment horizontal="center" vertical="center"/>
    </xf>
    <xf numFmtId="174" fontId="40" fillId="0" borderId="2" xfId="37" applyNumberFormat="1" applyFont="1" applyFill="1" applyBorder="1" applyAlignment="1">
      <alignment horizontal="center" vertical="center"/>
    </xf>
    <xf numFmtId="0" fontId="40" fillId="0" borderId="6" xfId="45" applyFont="1" applyBorder="1" applyAlignment="1">
      <alignment horizontal="center" vertical="center"/>
    </xf>
    <xf numFmtId="0" fontId="40" fillId="0" borderId="3" xfId="46" applyFont="1" applyBorder="1" applyAlignment="1">
      <alignment horizontal="center" vertical="center"/>
    </xf>
    <xf numFmtId="2" fontId="40" fillId="0" borderId="3" xfId="46" applyNumberFormat="1" applyFont="1" applyBorder="1" applyAlignment="1">
      <alignment horizontal="center" vertical="center"/>
    </xf>
    <xf numFmtId="0" fontId="42" fillId="0" borderId="89" xfId="36" applyFont="1" applyBorder="1"/>
    <xf numFmtId="0" fontId="42" fillId="0" borderId="21" xfId="36" applyFont="1" applyBorder="1"/>
    <xf numFmtId="2" fontId="39" fillId="0" borderId="90" xfId="45" applyNumberFormat="1" applyFont="1" applyBorder="1" applyAlignment="1">
      <alignment horizontal="center" vertical="center"/>
    </xf>
    <xf numFmtId="0" fontId="39" fillId="0" borderId="90" xfId="45" applyFont="1" applyBorder="1" applyAlignment="1">
      <alignment horizontal="right" vertical="center"/>
    </xf>
    <xf numFmtId="44" fontId="41" fillId="0" borderId="77" xfId="37" applyFont="1" applyBorder="1" applyAlignment="1">
      <alignment horizontal="center" vertical="center"/>
    </xf>
    <xf numFmtId="0" fontId="70" fillId="0" borderId="13" xfId="36" applyFont="1" applyBorder="1" applyAlignment="1">
      <alignment horizontal="left" vertical="center"/>
    </xf>
    <xf numFmtId="0" fontId="68" fillId="0" borderId="0" xfId="36" applyFont="1" applyAlignment="1">
      <alignment horizontal="center" vertical="center" wrapText="1"/>
    </xf>
    <xf numFmtId="0" fontId="41" fillId="0" borderId="13" xfId="36" applyFont="1" applyBorder="1" applyAlignment="1">
      <alignment horizontal="right"/>
    </xf>
    <xf numFmtId="0" fontId="41" fillId="29" borderId="0" xfId="36" applyFont="1" applyFill="1" applyAlignment="1">
      <alignment horizontal="left"/>
    </xf>
    <xf numFmtId="4" fontId="38" fillId="0" borderId="0" xfId="36" applyNumberFormat="1" applyAlignment="1">
      <alignment horizontal="center"/>
    </xf>
    <xf numFmtId="44" fontId="38" fillId="0" borderId="0" xfId="36" applyNumberFormat="1"/>
    <xf numFmtId="0" fontId="52" fillId="0" borderId="13" xfId="36" applyFont="1" applyBorder="1" applyAlignment="1">
      <alignment vertical="center"/>
    </xf>
    <xf numFmtId="0" fontId="52" fillId="0" borderId="0" xfId="36" applyFont="1" applyAlignment="1">
      <alignment vertical="center"/>
    </xf>
    <xf numFmtId="0" fontId="52" fillId="29" borderId="3" xfId="36" applyFont="1" applyFill="1" applyBorder="1" applyAlignment="1">
      <alignment horizontal="center" vertical="center" wrapText="1"/>
    </xf>
    <xf numFmtId="10" fontId="40" fillId="0" borderId="3" xfId="39" applyNumberFormat="1" applyFont="1" applyBorder="1" applyAlignment="1">
      <alignment horizontal="center" vertical="center"/>
    </xf>
    <xf numFmtId="0" fontId="38" fillId="0" borderId="0" xfId="36" applyAlignment="1">
      <alignment vertical="center" wrapText="1"/>
    </xf>
    <xf numFmtId="0" fontId="52" fillId="25" borderId="6" xfId="36" applyFont="1" applyFill="1" applyBorder="1" applyAlignment="1">
      <alignment horizontal="center" vertical="center" wrapText="1"/>
    </xf>
    <xf numFmtId="0" fontId="40" fillId="0" borderId="0" xfId="36" applyFont="1" applyAlignment="1">
      <alignment horizontal="right"/>
    </xf>
    <xf numFmtId="0" fontId="40" fillId="0" borderId="0" xfId="36" applyFont="1" applyAlignment="1">
      <alignment horizontal="left"/>
    </xf>
    <xf numFmtId="2" fontId="38" fillId="0" borderId="3" xfId="36" applyNumberFormat="1" applyBorder="1" applyAlignment="1">
      <alignment horizontal="center" vertical="center"/>
    </xf>
    <xf numFmtId="0" fontId="40" fillId="0" borderId="0" xfId="36" applyFont="1" applyAlignment="1">
      <alignment vertical="center" wrapText="1"/>
    </xf>
    <xf numFmtId="0" fontId="42" fillId="0" borderId="0" xfId="36" applyFont="1" applyAlignment="1">
      <alignment horizontal="left" vertical="center" wrapText="1"/>
    </xf>
    <xf numFmtId="0" fontId="40" fillId="0" borderId="9" xfId="36" applyFont="1" applyBorder="1" applyAlignment="1">
      <alignment vertical="center" wrapText="1"/>
    </xf>
    <xf numFmtId="4" fontId="40" fillId="0" borderId="0" xfId="36" applyNumberFormat="1" applyFont="1" applyAlignment="1">
      <alignment horizontal="left" vertical="center" wrapText="1"/>
    </xf>
    <xf numFmtId="2" fontId="0" fillId="0" borderId="3" xfId="37" applyNumberFormat="1" applyFont="1" applyBorder="1" applyAlignment="1">
      <alignment horizontal="center" vertical="center"/>
    </xf>
    <xf numFmtId="176" fontId="40" fillId="0" borderId="0" xfId="39" applyNumberFormat="1" applyFont="1" applyBorder="1" applyAlignment="1">
      <alignment horizontal="left" vertical="center" wrapText="1"/>
    </xf>
    <xf numFmtId="10" fontId="0" fillId="0" borderId="3" xfId="39" applyNumberFormat="1" applyFont="1" applyBorder="1" applyAlignment="1">
      <alignment horizontal="center" vertical="center"/>
    </xf>
    <xf numFmtId="0" fontId="42" fillId="0" borderId="0" xfId="36" applyFont="1" applyAlignment="1">
      <alignment horizontal="right" vertical="center" wrapText="1"/>
    </xf>
    <xf numFmtId="4" fontId="38" fillId="0" borderId="13" xfId="36" applyNumberFormat="1" applyBorder="1"/>
    <xf numFmtId="10" fontId="0" fillId="0" borderId="0" xfId="39" applyNumberFormat="1" applyFont="1" applyBorder="1" applyAlignment="1">
      <alignment horizontal="center" vertical="center"/>
    </xf>
    <xf numFmtId="0" fontId="77" fillId="23" borderId="13" xfId="36" applyFont="1" applyFill="1" applyBorder="1" applyAlignment="1">
      <alignment horizontal="right" vertical="center" wrapText="1"/>
    </xf>
    <xf numFmtId="174" fontId="77" fillId="23" borderId="0" xfId="37" applyNumberFormat="1" applyFont="1" applyFill="1" applyBorder="1" applyAlignment="1">
      <alignment vertical="center" wrapText="1"/>
    </xf>
    <xf numFmtId="0" fontId="78" fillId="23" borderId="0" xfId="36" applyFont="1" applyFill="1" applyAlignment="1">
      <alignment vertical="center"/>
    </xf>
    <xf numFmtId="0" fontId="78" fillId="23" borderId="0" xfId="36" applyFont="1" applyFill="1" applyAlignment="1">
      <alignment vertical="center" wrapText="1"/>
    </xf>
    <xf numFmtId="43" fontId="78" fillId="0" borderId="0" xfId="43" applyFont="1" applyFill="1" applyBorder="1" applyAlignment="1">
      <alignment vertical="center" wrapText="1"/>
    </xf>
    <xf numFmtId="174" fontId="55" fillId="0" borderId="0" xfId="37" applyNumberFormat="1" applyFont="1" applyBorder="1" applyAlignment="1">
      <alignment vertical="center" wrapText="1"/>
    </xf>
    <xf numFmtId="184" fontId="38" fillId="0" borderId="0" xfId="36" applyNumberFormat="1"/>
    <xf numFmtId="0" fontId="77" fillId="23" borderId="14" xfId="36" applyFont="1" applyFill="1" applyBorder="1" applyAlignment="1">
      <alignment horizontal="right" vertical="center" wrapText="1"/>
    </xf>
    <xf numFmtId="174" fontId="77" fillId="23" borderId="11" xfId="37" applyNumberFormat="1" applyFont="1" applyFill="1" applyBorder="1" applyAlignment="1">
      <alignment vertical="center" wrapText="1"/>
    </xf>
    <xf numFmtId="0" fontId="78" fillId="23" borderId="11" xfId="36" applyFont="1" applyFill="1" applyBorder="1" applyAlignment="1">
      <alignment vertical="center"/>
    </xf>
    <xf numFmtId="0" fontId="78" fillId="23" borderId="11" xfId="36" applyFont="1" applyFill="1" applyBorder="1" applyAlignment="1">
      <alignment vertical="center" wrapText="1"/>
    </xf>
    <xf numFmtId="43" fontId="78" fillId="0" borderId="11" xfId="43" applyFont="1" applyFill="1" applyBorder="1" applyAlignment="1">
      <alignment vertical="center" wrapText="1"/>
    </xf>
    <xf numFmtId="174" fontId="55" fillId="0" borderId="11" xfId="37" applyNumberFormat="1" applyFont="1" applyBorder="1" applyAlignment="1">
      <alignment vertical="center" wrapText="1"/>
    </xf>
    <xf numFmtId="0" fontId="40" fillId="0" borderId="10" xfId="36" applyFont="1" applyBorder="1" applyAlignment="1">
      <alignment vertical="center" wrapText="1"/>
    </xf>
    <xf numFmtId="0" fontId="56" fillId="0" borderId="23" xfId="47" applyFont="1" applyBorder="1" applyAlignment="1">
      <alignment vertical="center"/>
    </xf>
    <xf numFmtId="0" fontId="56" fillId="0" borderId="24" xfId="47" applyFont="1" applyBorder="1" applyAlignment="1">
      <alignment vertical="center"/>
    </xf>
    <xf numFmtId="0" fontId="56" fillId="0" borderId="24" xfId="47" applyFont="1" applyBorder="1" applyAlignment="1">
      <alignment vertical="center" wrapText="1"/>
    </xf>
    <xf numFmtId="0" fontId="56" fillId="0" borderId="27" xfId="47" applyFont="1" applyBorder="1" applyAlignment="1">
      <alignment vertical="center"/>
    </xf>
    <xf numFmtId="0" fontId="56" fillId="0" borderId="0" xfId="47" applyFont="1" applyAlignment="1">
      <alignment vertical="center"/>
    </xf>
    <xf numFmtId="0" fontId="56" fillId="0" borderId="30" xfId="47" applyFont="1" applyBorder="1" applyAlignment="1">
      <alignment vertical="center"/>
    </xf>
    <xf numFmtId="0" fontId="56" fillId="0" borderId="0" xfId="47" applyFont="1" applyAlignment="1">
      <alignment horizontal="center" vertical="center"/>
    </xf>
    <xf numFmtId="0" fontId="55" fillId="0" borderId="29" xfId="47" applyFont="1" applyBorder="1" applyAlignment="1">
      <alignment vertical="center"/>
    </xf>
    <xf numFmtId="0" fontId="55" fillId="0" borderId="0" xfId="47" applyFont="1" applyAlignment="1">
      <alignment vertical="center"/>
    </xf>
    <xf numFmtId="0" fontId="56" fillId="0" borderId="0" xfId="47" applyFont="1" applyAlignment="1">
      <alignment vertical="center" wrapText="1"/>
    </xf>
    <xf numFmtId="0" fontId="56" fillId="30" borderId="0" xfId="47" applyFont="1" applyFill="1" applyAlignment="1">
      <alignment vertical="center"/>
    </xf>
    <xf numFmtId="0" fontId="56" fillId="0" borderId="26" xfId="47" applyFont="1" applyBorder="1" applyAlignment="1">
      <alignment vertical="center"/>
    </xf>
    <xf numFmtId="0" fontId="56" fillId="0" borderId="21" xfId="47" applyFont="1" applyBorder="1" applyAlignment="1">
      <alignment vertical="center"/>
    </xf>
    <xf numFmtId="0" fontId="56" fillId="0" borderId="21" xfId="47" applyFont="1" applyBorder="1" applyAlignment="1">
      <alignment vertical="center" wrapText="1"/>
    </xf>
    <xf numFmtId="0" fontId="56" fillId="0" borderId="28" xfId="47" applyFont="1" applyBorder="1" applyAlignment="1">
      <alignment vertical="center"/>
    </xf>
    <xf numFmtId="0" fontId="55" fillId="20" borderId="23" xfId="47" applyFont="1" applyFill="1" applyBorder="1" applyAlignment="1">
      <alignment horizontal="center" vertical="center"/>
    </xf>
    <xf numFmtId="0" fontId="55" fillId="20" borderId="74" xfId="47" applyFont="1" applyFill="1" applyBorder="1" applyAlignment="1">
      <alignment horizontal="center" vertical="center"/>
    </xf>
    <xf numFmtId="0" fontId="56" fillId="0" borderId="82" xfId="47" applyFont="1" applyBorder="1" applyAlignment="1">
      <alignment horizontal="center" vertical="center" wrapText="1"/>
    </xf>
    <xf numFmtId="0" fontId="56" fillId="0" borderId="83" xfId="47" applyFont="1" applyBorder="1" applyAlignment="1">
      <alignment horizontal="center" vertical="center" wrapText="1"/>
    </xf>
    <xf numFmtId="0" fontId="56" fillId="0" borderId="94" xfId="47" applyFont="1" applyBorder="1" applyAlignment="1">
      <alignment horizontal="center" vertical="center"/>
    </xf>
    <xf numFmtId="0" fontId="56" fillId="0" borderId="95" xfId="47" applyFont="1" applyBorder="1" applyAlignment="1">
      <alignment horizontal="center" vertical="center"/>
    </xf>
    <xf numFmtId="0" fontId="56" fillId="0" borderId="94" xfId="47" applyFont="1" applyBorder="1" applyAlignment="1">
      <alignment horizontal="center" vertical="center" wrapText="1"/>
    </xf>
    <xf numFmtId="0" fontId="56" fillId="0" borderId="96" xfId="47" applyFont="1" applyBorder="1" applyAlignment="1">
      <alignment horizontal="center" vertical="center"/>
    </xf>
    <xf numFmtId="0" fontId="56" fillId="0" borderId="97" xfId="47" applyFont="1" applyBorder="1" applyAlignment="1">
      <alignment horizontal="center" vertical="center"/>
    </xf>
    <xf numFmtId="0" fontId="56" fillId="0" borderId="99" xfId="47" applyFont="1" applyBorder="1" applyAlignment="1">
      <alignment horizontal="center" vertical="center"/>
    </xf>
    <xf numFmtId="0" fontId="56" fillId="0" borderId="100" xfId="47" applyFont="1" applyBorder="1" applyAlignment="1">
      <alignment horizontal="center" vertical="center"/>
    </xf>
    <xf numFmtId="14" fontId="56" fillId="0" borderId="99" xfId="47" applyNumberFormat="1" applyFont="1" applyBorder="1" applyAlignment="1">
      <alignment horizontal="center" vertical="center" wrapText="1"/>
    </xf>
    <xf numFmtId="0" fontId="56" fillId="0" borderId="99" xfId="47" applyFont="1" applyBorder="1" applyAlignment="1">
      <alignment horizontal="center" vertical="center" wrapText="1"/>
    </xf>
    <xf numFmtId="0" fontId="56" fillId="0" borderId="101" xfId="47" applyFont="1" applyBorder="1" applyAlignment="1">
      <alignment horizontal="center" vertical="center"/>
    </xf>
    <xf numFmtId="0" fontId="56" fillId="0" borderId="102" xfId="47" applyFont="1" applyBorder="1" applyAlignment="1">
      <alignment horizontal="center" vertical="center"/>
    </xf>
    <xf numFmtId="14" fontId="56" fillId="0" borderId="99" xfId="47" applyNumberFormat="1" applyFont="1" applyBorder="1" applyAlignment="1">
      <alignment horizontal="center" vertical="center"/>
    </xf>
    <xf numFmtId="14" fontId="56" fillId="0" borderId="100" xfId="47" applyNumberFormat="1" applyFont="1" applyBorder="1" applyAlignment="1">
      <alignment horizontal="center" vertical="center"/>
    </xf>
    <xf numFmtId="0" fontId="55" fillId="5" borderId="94" xfId="47" applyFont="1" applyFill="1" applyBorder="1" applyAlignment="1">
      <alignment horizontal="center" vertical="center"/>
    </xf>
    <xf numFmtId="0" fontId="55" fillId="0" borderId="103" xfId="47" applyFont="1" applyBorder="1" applyAlignment="1">
      <alignment vertical="center"/>
    </xf>
    <xf numFmtId="0" fontId="56" fillId="0" borderId="104" xfId="47" applyFont="1" applyBorder="1" applyAlignment="1">
      <alignment horizontal="center" vertical="center"/>
    </xf>
    <xf numFmtId="0" fontId="56" fillId="0" borderId="34" xfId="47" applyFont="1" applyBorder="1" applyAlignment="1">
      <alignment horizontal="center" vertical="center"/>
    </xf>
    <xf numFmtId="0" fontId="56" fillId="0" borderId="105" xfId="47" applyFont="1" applyBorder="1" applyAlignment="1">
      <alignment horizontal="center" vertical="center"/>
    </xf>
    <xf numFmtId="0" fontId="55" fillId="0" borderId="7" xfId="47" applyFont="1" applyBorder="1" applyAlignment="1">
      <alignment horizontal="center" vertical="center"/>
    </xf>
    <xf numFmtId="185" fontId="56" fillId="0" borderId="7" xfId="47" applyNumberFormat="1" applyFont="1" applyBorder="1" applyAlignment="1">
      <alignment horizontal="center" vertical="center"/>
    </xf>
    <xf numFmtId="185" fontId="56" fillId="0" borderId="34" xfId="47" applyNumberFormat="1" applyFont="1" applyBorder="1" applyAlignment="1">
      <alignment horizontal="center" vertical="center"/>
    </xf>
    <xf numFmtId="185" fontId="56" fillId="0" borderId="105" xfId="47" applyNumberFormat="1" applyFont="1" applyBorder="1" applyAlignment="1">
      <alignment horizontal="center" vertical="center"/>
    </xf>
    <xf numFmtId="0" fontId="54" fillId="16" borderId="0" xfId="47" applyFont="1" applyFill="1" applyAlignment="1">
      <alignment vertical="center"/>
    </xf>
    <xf numFmtId="186" fontId="56" fillId="0" borderId="7" xfId="48" applyFont="1" applyFill="1" applyBorder="1" applyAlignment="1">
      <alignment vertical="center"/>
    </xf>
    <xf numFmtId="186" fontId="56" fillId="0" borderId="104" xfId="48" applyFont="1" applyFill="1" applyBorder="1" applyAlignment="1">
      <alignment vertical="center"/>
    </xf>
    <xf numFmtId="186" fontId="56" fillId="0" borderId="7" xfId="48" applyFont="1" applyFill="1" applyBorder="1" applyAlignment="1">
      <alignment vertical="center" wrapText="1"/>
    </xf>
    <xf numFmtId="186" fontId="56" fillId="0" borderId="34" xfId="48" applyFont="1" applyFill="1" applyBorder="1" applyAlignment="1">
      <alignment vertical="center"/>
    </xf>
    <xf numFmtId="186" fontId="56" fillId="0" borderId="105" xfId="48" applyFont="1" applyFill="1" applyBorder="1" applyAlignment="1">
      <alignment vertical="center"/>
    </xf>
    <xf numFmtId="186" fontId="55" fillId="0" borderId="7" xfId="48" applyFont="1" applyFill="1" applyBorder="1" applyAlignment="1">
      <alignment vertical="center"/>
    </xf>
    <xf numFmtId="186" fontId="55" fillId="0" borderId="105" xfId="48" applyFont="1" applyFill="1" applyBorder="1" applyAlignment="1">
      <alignment vertical="center"/>
    </xf>
    <xf numFmtId="0" fontId="81" fillId="0" borderId="0" xfId="49" applyFont="1" applyAlignment="1" applyProtection="1">
      <alignment vertical="center"/>
    </xf>
    <xf numFmtId="0" fontId="55" fillId="0" borderId="103" xfId="47" applyFont="1" applyBorder="1" applyAlignment="1">
      <alignment horizontal="left" vertical="center" wrapText="1"/>
    </xf>
    <xf numFmtId="0" fontId="56" fillId="0" borderId="103" xfId="47" applyFont="1" applyBorder="1" applyAlignment="1">
      <alignment horizontal="center" vertical="center"/>
    </xf>
    <xf numFmtId="0" fontId="56" fillId="0" borderId="7" xfId="47" applyFont="1" applyBorder="1" applyAlignment="1">
      <alignment horizontal="center" vertical="center"/>
    </xf>
    <xf numFmtId="0" fontId="56" fillId="0" borderId="103" xfId="47" applyFont="1" applyBorder="1" applyAlignment="1">
      <alignment horizontal="left" vertical="center"/>
    </xf>
    <xf numFmtId="2" fontId="56" fillId="0" borderId="104" xfId="47" applyNumberFormat="1" applyFont="1" applyBorder="1" applyAlignment="1">
      <alignment horizontal="center" vertical="center"/>
    </xf>
    <xf numFmtId="2" fontId="56" fillId="0" borderId="7" xfId="47" applyNumberFormat="1" applyFont="1" applyBorder="1" applyAlignment="1">
      <alignment horizontal="center" vertical="center"/>
    </xf>
    <xf numFmtId="2" fontId="56" fillId="0" borderId="105" xfId="47" applyNumberFormat="1" applyFont="1" applyBorder="1" applyAlignment="1">
      <alignment horizontal="center" vertical="center"/>
    </xf>
    <xf numFmtId="2" fontId="56" fillId="0" borderId="106" xfId="47" applyNumberFormat="1" applyFont="1" applyBorder="1" applyAlignment="1">
      <alignment horizontal="center" vertical="center" wrapText="1"/>
    </xf>
    <xf numFmtId="186" fontId="56" fillId="0" borderId="7" xfId="48" applyFont="1" applyFill="1" applyBorder="1" applyAlignment="1">
      <alignment horizontal="center" vertical="center"/>
    </xf>
    <xf numFmtId="186" fontId="56" fillId="0" borderId="105" xfId="48" applyFont="1" applyFill="1" applyBorder="1" applyAlignment="1">
      <alignment horizontal="center" vertical="center"/>
    </xf>
    <xf numFmtId="186" fontId="55" fillId="0" borderId="107" xfId="48" applyFont="1" applyFill="1" applyBorder="1" applyAlignment="1">
      <alignment vertical="center"/>
    </xf>
    <xf numFmtId="186" fontId="55" fillId="18" borderId="109" xfId="48" applyFont="1" applyFill="1" applyBorder="1" applyAlignment="1">
      <alignment vertical="center"/>
    </xf>
    <xf numFmtId="186" fontId="55" fillId="0" borderId="109" xfId="48" applyFont="1" applyFill="1" applyBorder="1" applyAlignment="1">
      <alignment vertical="center"/>
    </xf>
    <xf numFmtId="186" fontId="55" fillId="0" borderId="110" xfId="48" applyFont="1" applyFill="1" applyBorder="1" applyAlignment="1">
      <alignment vertical="center"/>
    </xf>
    <xf numFmtId="185" fontId="56" fillId="0" borderId="99" xfId="47" applyNumberFormat="1" applyFont="1" applyBorder="1" applyAlignment="1">
      <alignment horizontal="center" vertical="center" wrapText="1"/>
    </xf>
    <xf numFmtId="186" fontId="55" fillId="0" borderId="7" xfId="48" applyFont="1" applyFill="1" applyBorder="1" applyAlignment="1">
      <alignment vertical="center" wrapText="1"/>
    </xf>
    <xf numFmtId="186" fontId="55" fillId="0" borderId="34" xfId="48" applyFont="1" applyFill="1" applyBorder="1" applyAlignment="1">
      <alignment vertical="center"/>
    </xf>
    <xf numFmtId="0" fontId="56" fillId="0" borderId="7" xfId="47" applyFont="1" applyBorder="1" applyAlignment="1">
      <alignment horizontal="center" vertical="center" wrapText="1"/>
    </xf>
    <xf numFmtId="2" fontId="56" fillId="0" borderId="7" xfId="47" applyNumberFormat="1" applyFont="1" applyBorder="1" applyAlignment="1">
      <alignment horizontal="center" vertical="center" wrapText="1"/>
    </xf>
    <xf numFmtId="2" fontId="56" fillId="0" borderId="34" xfId="47" applyNumberFormat="1" applyFont="1" applyBorder="1" applyAlignment="1">
      <alignment horizontal="center" vertical="center"/>
    </xf>
    <xf numFmtId="186" fontId="56" fillId="0" borderId="34" xfId="48" applyFont="1" applyFill="1" applyBorder="1" applyAlignment="1">
      <alignment horizontal="center" vertical="center"/>
    </xf>
    <xf numFmtId="186" fontId="55" fillId="18" borderId="107" xfId="48" applyFont="1" applyFill="1" applyBorder="1" applyAlignment="1">
      <alignment vertical="center"/>
    </xf>
    <xf numFmtId="186" fontId="55" fillId="0" borderId="107" xfId="48" applyFont="1" applyFill="1" applyBorder="1" applyAlignment="1">
      <alignment vertical="center" wrapText="1"/>
    </xf>
    <xf numFmtId="186" fontId="55" fillId="0" borderId="111" xfId="48" applyFont="1" applyFill="1" applyBorder="1" applyAlignment="1">
      <alignment vertical="center"/>
    </xf>
    <xf numFmtId="0" fontId="56" fillId="0" borderId="0" xfId="47" applyFont="1" applyAlignment="1">
      <alignment horizontal="center" vertical="center" wrapText="1"/>
    </xf>
    <xf numFmtId="186" fontId="55" fillId="0" borderId="0" xfId="48" applyFont="1" applyFill="1" applyBorder="1" applyAlignment="1">
      <alignment vertical="center"/>
    </xf>
    <xf numFmtId="186" fontId="55" fillId="0" borderId="0" xfId="48" applyFont="1" applyFill="1" applyBorder="1" applyAlignment="1">
      <alignment vertical="center" wrapText="1"/>
    </xf>
    <xf numFmtId="0" fontId="56" fillId="0" borderId="100" xfId="47" applyFont="1" applyBorder="1" applyAlignment="1">
      <alignment horizontal="center" vertical="center" wrapText="1"/>
    </xf>
    <xf numFmtId="14" fontId="56" fillId="0" borderId="101" xfId="47" applyNumberFormat="1" applyFont="1" applyBorder="1" applyAlignment="1">
      <alignment horizontal="center" vertical="center"/>
    </xf>
    <xf numFmtId="185" fontId="56" fillId="0" borderId="7" xfId="47" applyNumberFormat="1" applyFont="1" applyBorder="1" applyAlignment="1">
      <alignment horizontal="center" vertical="center" wrapText="1"/>
    </xf>
    <xf numFmtId="43" fontId="56" fillId="0" borderId="0" xfId="47" applyNumberFormat="1" applyFont="1" applyAlignment="1">
      <alignment vertical="center"/>
    </xf>
    <xf numFmtId="186" fontId="56" fillId="0" borderId="7" xfId="48" applyFont="1" applyFill="1" applyBorder="1" applyAlignment="1">
      <alignment horizontal="center" vertical="center" wrapText="1"/>
    </xf>
    <xf numFmtId="186" fontId="55" fillId="18" borderId="107" xfId="48" applyFont="1" applyFill="1" applyBorder="1" applyAlignment="1">
      <alignment vertical="center" wrapText="1"/>
    </xf>
    <xf numFmtId="2" fontId="56" fillId="0" borderId="99" xfId="47" applyNumberFormat="1" applyFont="1" applyBorder="1" applyAlignment="1">
      <alignment horizontal="center" vertical="center"/>
    </xf>
    <xf numFmtId="186" fontId="55" fillId="0" borderId="86" xfId="48" applyFont="1" applyFill="1" applyBorder="1" applyAlignment="1">
      <alignment vertical="center"/>
    </xf>
    <xf numFmtId="186" fontId="53" fillId="0" borderId="7" xfId="48" applyFont="1" applyFill="1" applyBorder="1" applyAlignment="1">
      <alignment vertical="center" wrapText="1"/>
    </xf>
    <xf numFmtId="0" fontId="56" fillId="0" borderId="93" xfId="47" applyFont="1" applyBorder="1" applyAlignment="1">
      <alignment horizontal="center" vertical="center"/>
    </xf>
    <xf numFmtId="0" fontId="55" fillId="0" borderId="114" xfId="47" applyFont="1" applyBorder="1" applyAlignment="1">
      <alignment vertical="center"/>
    </xf>
    <xf numFmtId="186" fontId="56" fillId="0" borderId="115" xfId="48" applyFont="1" applyFill="1" applyBorder="1" applyAlignment="1">
      <alignment horizontal="center" vertical="center"/>
    </xf>
    <xf numFmtId="186" fontId="55" fillId="18" borderId="86" xfId="48" applyFont="1" applyFill="1" applyBorder="1" applyAlignment="1">
      <alignment vertical="center"/>
    </xf>
    <xf numFmtId="182" fontId="56" fillId="0" borderId="7" xfId="47" applyNumberFormat="1" applyFont="1" applyBorder="1" applyAlignment="1">
      <alignment horizontal="center" vertical="center" wrapText="1"/>
    </xf>
    <xf numFmtId="2" fontId="56" fillId="0" borderId="106" xfId="47" applyNumberFormat="1" applyFont="1" applyBorder="1" applyAlignment="1">
      <alignment horizontal="right" vertical="center" wrapText="1"/>
    </xf>
    <xf numFmtId="0" fontId="55" fillId="0" borderId="94" xfId="47" applyFont="1" applyBorder="1" applyAlignment="1">
      <alignment horizontal="center" vertical="center"/>
    </xf>
    <xf numFmtId="182" fontId="56" fillId="0" borderId="7" xfId="47" applyNumberFormat="1" applyFont="1" applyBorder="1" applyAlignment="1">
      <alignment horizontal="center" vertical="center"/>
    </xf>
    <xf numFmtId="175" fontId="56" fillId="0" borderId="0" xfId="47" applyNumberFormat="1" applyFont="1" applyAlignment="1">
      <alignment horizontal="center" vertical="center"/>
    </xf>
    <xf numFmtId="0" fontId="55" fillId="20" borderId="23" xfId="47" applyFont="1" applyFill="1" applyBorder="1" applyAlignment="1">
      <alignment horizontal="center" vertical="center" wrapText="1"/>
    </xf>
    <xf numFmtId="0" fontId="55" fillId="20" borderId="74" xfId="47" applyFont="1" applyFill="1" applyBorder="1" applyAlignment="1">
      <alignment horizontal="center" vertical="center" wrapText="1"/>
    </xf>
    <xf numFmtId="0" fontId="56" fillId="0" borderId="81" xfId="47" applyFont="1" applyBorder="1" applyAlignment="1">
      <alignment horizontal="center" vertical="center" wrapText="1"/>
    </xf>
    <xf numFmtId="0" fontId="56" fillId="0" borderId="27" xfId="47" applyFont="1" applyBorder="1" applyAlignment="1">
      <alignment horizontal="center" vertical="center" wrapText="1"/>
    </xf>
    <xf numFmtId="0" fontId="54" fillId="0" borderId="94" xfId="47" applyFont="1" applyBorder="1" applyAlignment="1">
      <alignment horizontal="center" vertical="center" wrapText="1"/>
    </xf>
    <xf numFmtId="0" fontId="54" fillId="0" borderId="99" xfId="47" applyFont="1" applyBorder="1" applyAlignment="1">
      <alignment horizontal="center" vertical="center" wrapText="1"/>
    </xf>
    <xf numFmtId="182" fontId="56" fillId="0" borderId="104" xfId="47" applyNumberFormat="1" applyFont="1" applyBorder="1" applyAlignment="1">
      <alignment horizontal="center" vertical="center"/>
    </xf>
    <xf numFmtId="182" fontId="56" fillId="0" borderId="105" xfId="47" applyNumberFormat="1" applyFont="1" applyBorder="1" applyAlignment="1">
      <alignment horizontal="center" vertical="center"/>
    </xf>
    <xf numFmtId="185" fontId="56" fillId="0" borderId="104" xfId="47" applyNumberFormat="1" applyFont="1" applyBorder="1" applyAlignment="1">
      <alignment horizontal="center" vertical="center"/>
    </xf>
    <xf numFmtId="186" fontId="55" fillId="32" borderId="7" xfId="48" applyFont="1" applyFill="1" applyBorder="1" applyAlignment="1">
      <alignment vertical="center" wrapText="1"/>
    </xf>
    <xf numFmtId="186" fontId="55" fillId="0" borderId="104" xfId="48" applyFont="1" applyFill="1" applyBorder="1" applyAlignment="1">
      <alignment vertical="center"/>
    </xf>
    <xf numFmtId="186" fontId="56" fillId="0" borderId="104" xfId="48" applyFont="1" applyFill="1" applyBorder="1" applyAlignment="1">
      <alignment horizontal="center" vertical="center"/>
    </xf>
    <xf numFmtId="14" fontId="56" fillId="0" borderId="94" xfId="47" applyNumberFormat="1" applyFont="1" applyBorder="1" applyAlignment="1">
      <alignment horizontal="center" vertical="center"/>
    </xf>
    <xf numFmtId="0" fontId="56" fillId="0" borderId="116" xfId="47" applyFont="1" applyBorder="1" applyAlignment="1">
      <alignment horizontal="center" vertical="center"/>
    </xf>
    <xf numFmtId="0" fontId="56" fillId="0" borderId="117" xfId="47" applyFont="1" applyBorder="1" applyAlignment="1">
      <alignment horizontal="center" vertical="center"/>
    </xf>
    <xf numFmtId="182" fontId="56" fillId="0" borderId="118" xfId="47" applyNumberFormat="1" applyFont="1" applyBorder="1" applyAlignment="1">
      <alignment horizontal="center" vertical="center"/>
    </xf>
    <xf numFmtId="185" fontId="56" fillId="0" borderId="118" xfId="47" applyNumberFormat="1" applyFont="1" applyBorder="1" applyAlignment="1">
      <alignment horizontal="center" vertical="center"/>
    </xf>
    <xf numFmtId="186" fontId="56" fillId="0" borderId="118" xfId="48" applyFont="1" applyFill="1" applyBorder="1" applyAlignment="1">
      <alignment vertical="center"/>
    </xf>
    <xf numFmtId="186" fontId="55" fillId="0" borderId="118" xfId="48" applyFont="1" applyFill="1" applyBorder="1" applyAlignment="1">
      <alignment vertical="center"/>
    </xf>
    <xf numFmtId="0" fontId="56" fillId="0" borderId="118" xfId="47" applyFont="1" applyBorder="1" applyAlignment="1">
      <alignment horizontal="center" vertical="center"/>
    </xf>
    <xf numFmtId="186" fontId="56" fillId="0" borderId="118" xfId="48" applyFont="1" applyFill="1" applyBorder="1" applyAlignment="1">
      <alignment horizontal="center" vertical="center"/>
    </xf>
    <xf numFmtId="186" fontId="55" fillId="0" borderId="119" xfId="48" applyFont="1" applyFill="1" applyBorder="1" applyAlignment="1">
      <alignment vertical="center"/>
    </xf>
    <xf numFmtId="0" fontId="54" fillId="8" borderId="94" xfId="47" applyFont="1" applyFill="1" applyBorder="1" applyAlignment="1">
      <alignment horizontal="center" vertical="center" wrapText="1"/>
    </xf>
    <xf numFmtId="0" fontId="54" fillId="8" borderId="99" xfId="47" applyFont="1" applyFill="1" applyBorder="1" applyAlignment="1">
      <alignment horizontal="center" vertical="center" wrapText="1"/>
    </xf>
    <xf numFmtId="14" fontId="56" fillId="8" borderId="99" xfId="47" applyNumberFormat="1" applyFont="1" applyFill="1" applyBorder="1" applyAlignment="1">
      <alignment horizontal="center" vertical="center"/>
    </xf>
    <xf numFmtId="0" fontId="56" fillId="8" borderId="99" xfId="47" applyFont="1" applyFill="1" applyBorder="1" applyAlignment="1">
      <alignment horizontal="center" vertical="center" wrapText="1"/>
    </xf>
    <xf numFmtId="182" fontId="56" fillId="8" borderId="7" xfId="47" applyNumberFormat="1" applyFont="1" applyFill="1" applyBorder="1" applyAlignment="1">
      <alignment horizontal="center" vertical="center"/>
    </xf>
    <xf numFmtId="185" fontId="56" fillId="8" borderId="7" xfId="47" applyNumberFormat="1" applyFont="1" applyFill="1" applyBorder="1" applyAlignment="1">
      <alignment horizontal="center" vertical="center" wrapText="1"/>
    </xf>
    <xf numFmtId="186" fontId="56" fillId="8" borderId="7" xfId="48" applyFont="1" applyFill="1" applyBorder="1" applyAlignment="1">
      <alignment vertical="center" wrapText="1"/>
    </xf>
    <xf numFmtId="186" fontId="55" fillId="8" borderId="7" xfId="48" applyFont="1" applyFill="1" applyBorder="1" applyAlignment="1">
      <alignment vertical="center" wrapText="1"/>
    </xf>
    <xf numFmtId="0" fontId="56" fillId="8" borderId="7" xfId="47" applyFont="1" applyFill="1" applyBorder="1" applyAlignment="1">
      <alignment horizontal="center" vertical="center"/>
    </xf>
    <xf numFmtId="0" fontId="56" fillId="8" borderId="7" xfId="47" applyFont="1" applyFill="1" applyBorder="1" applyAlignment="1">
      <alignment horizontal="center" vertical="center" wrapText="1"/>
    </xf>
    <xf numFmtId="186" fontId="56" fillId="8" borderId="7" xfId="48" applyFont="1" applyFill="1" applyBorder="1" applyAlignment="1">
      <alignment horizontal="center" vertical="center" wrapText="1"/>
    </xf>
    <xf numFmtId="186" fontId="55" fillId="8" borderId="107" xfId="48" applyFont="1" applyFill="1" applyBorder="1" applyAlignment="1">
      <alignment vertical="center" wrapText="1"/>
    </xf>
    <xf numFmtId="14" fontId="56" fillId="0" borderId="117" xfId="47" applyNumberFormat="1" applyFont="1" applyBorder="1" applyAlignment="1">
      <alignment horizontal="center" vertical="center"/>
    </xf>
    <xf numFmtId="186" fontId="56" fillId="0" borderId="106" xfId="48" applyFont="1" applyFill="1" applyBorder="1" applyAlignment="1">
      <alignment horizontal="center" vertical="center" wrapText="1"/>
    </xf>
    <xf numFmtId="186" fontId="56" fillId="0" borderId="120" xfId="48" applyFont="1" applyFill="1" applyBorder="1" applyAlignment="1">
      <alignment horizontal="center" vertical="center"/>
    </xf>
    <xf numFmtId="186" fontId="55" fillId="0" borderId="77" xfId="48" applyFont="1" applyFill="1" applyBorder="1" applyAlignment="1">
      <alignment vertical="center"/>
    </xf>
    <xf numFmtId="186" fontId="55" fillId="18" borderId="119" xfId="48" applyFont="1" applyFill="1" applyBorder="1" applyAlignment="1">
      <alignment vertical="center"/>
    </xf>
    <xf numFmtId="0" fontId="79" fillId="34" borderId="0" xfId="47" applyFill="1"/>
    <xf numFmtId="0" fontId="79" fillId="0" borderId="0" xfId="47"/>
    <xf numFmtId="0" fontId="52" fillId="0" borderId="29" xfId="47" applyFont="1" applyBorder="1"/>
    <xf numFmtId="0" fontId="79" fillId="0" borderId="30" xfId="47" applyBorder="1"/>
    <xf numFmtId="0" fontId="6" fillId="0" borderId="0" xfId="47" quotePrefix="1" applyFont="1"/>
    <xf numFmtId="0" fontId="79" fillId="0" borderId="29" xfId="47" applyBorder="1"/>
    <xf numFmtId="2" fontId="52" fillId="0" borderId="29" xfId="47" applyNumberFormat="1" applyFont="1" applyBorder="1"/>
    <xf numFmtId="0" fontId="79" fillId="0" borderId="26" xfId="47" applyBorder="1"/>
    <xf numFmtId="0" fontId="79" fillId="0" borderId="21" xfId="47" applyBorder="1"/>
    <xf numFmtId="0" fontId="79" fillId="0" borderId="28" xfId="47" applyBorder="1"/>
    <xf numFmtId="0" fontId="79" fillId="0" borderId="24" xfId="47" applyBorder="1"/>
    <xf numFmtId="0" fontId="79" fillId="0" borderId="27" xfId="47" applyBorder="1"/>
    <xf numFmtId="0" fontId="6" fillId="0" borderId="29" xfId="47" applyFont="1" applyBorder="1"/>
    <xf numFmtId="0" fontId="79" fillId="0" borderId="23" xfId="47" applyBorder="1" applyAlignment="1">
      <alignment vertical="center"/>
    </xf>
    <xf numFmtId="0" fontId="79" fillId="0" borderId="24" xfId="47" applyBorder="1" applyAlignment="1">
      <alignment vertical="center"/>
    </xf>
    <xf numFmtId="4" fontId="83" fillId="0" borderId="24" xfId="50" applyFont="1" applyBorder="1">
      <alignment vertical="center"/>
    </xf>
    <xf numFmtId="4" fontId="79" fillId="0" borderId="24" xfId="47" applyNumberFormat="1" applyBorder="1" applyAlignment="1">
      <alignment vertical="center"/>
    </xf>
    <xf numFmtId="0" fontId="79" fillId="0" borderId="27" xfId="47" applyBorder="1" applyAlignment="1">
      <alignment vertical="center"/>
    </xf>
    <xf numFmtId="0" fontId="79" fillId="0" borderId="0" xfId="47" applyAlignment="1">
      <alignment vertical="center"/>
    </xf>
    <xf numFmtId="0" fontId="3" fillId="0" borderId="29" xfId="47" applyFont="1" applyBorder="1" applyAlignment="1">
      <alignment vertical="center"/>
    </xf>
    <xf numFmtId="0" fontId="86" fillId="0" borderId="0" xfId="47" applyFont="1" applyAlignment="1">
      <alignment vertical="center"/>
    </xf>
    <xf numFmtId="0" fontId="3" fillId="0" borderId="0" xfId="47" applyFont="1" applyAlignment="1">
      <alignment vertical="center"/>
    </xf>
    <xf numFmtId="4" fontId="86" fillId="0" borderId="0" xfId="47" applyNumberFormat="1" applyFont="1" applyAlignment="1">
      <alignment vertical="center"/>
    </xf>
    <xf numFmtId="0" fontId="86" fillId="0" borderId="30" xfId="47" applyFont="1" applyBorder="1" applyAlignment="1">
      <alignment vertical="center"/>
    </xf>
    <xf numFmtId="4" fontId="79" fillId="0" borderId="0" xfId="47" applyNumberFormat="1" applyAlignment="1">
      <alignment vertical="center"/>
    </xf>
    <xf numFmtId="0" fontId="3" fillId="0" borderId="0" xfId="47" applyFont="1" applyAlignment="1">
      <alignment horizontal="left" vertical="center"/>
    </xf>
    <xf numFmtId="0" fontId="79" fillId="0" borderId="30" xfId="47" applyBorder="1" applyAlignment="1">
      <alignment vertical="center"/>
    </xf>
    <xf numFmtId="0" fontId="3" fillId="0" borderId="30" xfId="47" applyFont="1" applyBorder="1" applyAlignment="1">
      <alignment vertical="center"/>
    </xf>
    <xf numFmtId="0" fontId="87" fillId="35" borderId="35" xfId="47" applyFont="1" applyFill="1" applyBorder="1" applyAlignment="1">
      <alignment vertical="center"/>
    </xf>
    <xf numFmtId="0" fontId="87" fillId="35" borderId="6" xfId="47" applyFont="1" applyFill="1" applyBorder="1" applyAlignment="1">
      <alignment horizontal="right" vertical="center"/>
    </xf>
    <xf numFmtId="0" fontId="4" fillId="35" borderId="6" xfId="47" applyFont="1" applyFill="1" applyBorder="1" applyAlignment="1">
      <alignment horizontal="center" vertical="center" wrapText="1"/>
    </xf>
    <xf numFmtId="0" fontId="90" fillId="35" borderId="6" xfId="47" applyFont="1" applyFill="1" applyBorder="1" applyAlignment="1">
      <alignment horizontal="center" vertical="center" wrapText="1"/>
    </xf>
    <xf numFmtId="4" fontId="87" fillId="35" borderId="3" xfId="47" applyNumberFormat="1" applyFont="1" applyFill="1" applyBorder="1" applyAlignment="1">
      <alignment horizontal="center" vertical="center" wrapText="1"/>
    </xf>
    <xf numFmtId="0" fontId="87" fillId="35" borderId="3" xfId="47" applyFont="1" applyFill="1" applyBorder="1" applyAlignment="1">
      <alignment horizontal="center" vertical="center" wrapText="1"/>
    </xf>
    <xf numFmtId="0" fontId="87" fillId="35" borderId="66" xfId="47" applyFont="1" applyFill="1" applyBorder="1" applyAlignment="1">
      <alignment horizontal="center" vertical="center"/>
    </xf>
    <xf numFmtId="177" fontId="3" fillId="0" borderId="95" xfId="51" applyNumberFormat="1" applyFont="1" applyFill="1" applyBorder="1" applyAlignment="1"/>
    <xf numFmtId="4" fontId="3" fillId="0" borderId="99" xfId="47" applyNumberFormat="1" applyFont="1" applyBorder="1"/>
    <xf numFmtId="43" fontId="3" fillId="0" borderId="94" xfId="51" applyFont="1" applyFill="1" applyBorder="1" applyAlignment="1">
      <alignment vertical="center"/>
    </xf>
    <xf numFmtId="177" fontId="3" fillId="0" borderId="116" xfId="51" applyNumberFormat="1" applyFont="1" applyFill="1" applyBorder="1" applyAlignment="1">
      <alignment horizontal="right" vertical="center"/>
    </xf>
    <xf numFmtId="0" fontId="86" fillId="0" borderId="125" xfId="47" applyFont="1" applyBorder="1" applyAlignment="1">
      <alignment vertical="center"/>
    </xf>
    <xf numFmtId="4" fontId="86" fillId="0" borderId="7" xfId="51" applyNumberFormat="1" applyFont="1" applyFill="1" applyBorder="1" applyAlignment="1">
      <alignment vertical="center"/>
    </xf>
    <xf numFmtId="43" fontId="86" fillId="0" borderId="7" xfId="51" applyFont="1" applyFill="1" applyBorder="1" applyAlignment="1">
      <alignment vertical="center"/>
    </xf>
    <xf numFmtId="0" fontId="86" fillId="0" borderId="32" xfId="47" applyFont="1" applyBorder="1" applyAlignment="1">
      <alignment vertical="center"/>
    </xf>
    <xf numFmtId="0" fontId="86" fillId="0" borderId="34" xfId="47" applyFont="1" applyBorder="1" applyAlignment="1">
      <alignment vertical="center"/>
    </xf>
    <xf numFmtId="177" fontId="86" fillId="0" borderId="7" xfId="51" applyNumberFormat="1" applyFont="1" applyFill="1" applyBorder="1" applyAlignment="1">
      <alignment vertical="center"/>
    </xf>
    <xf numFmtId="177" fontId="86" fillId="0" borderId="118" xfId="51" applyNumberFormat="1" applyFont="1" applyFill="1" applyBorder="1" applyAlignment="1">
      <alignment vertical="center"/>
    </xf>
    <xf numFmtId="0" fontId="86" fillId="0" borderId="127" xfId="47" applyFont="1" applyBorder="1" applyAlignment="1">
      <alignment vertical="center"/>
    </xf>
    <xf numFmtId="0" fontId="86" fillId="0" borderId="114" xfId="47" applyFont="1" applyBorder="1" applyAlignment="1">
      <alignment vertical="center"/>
    </xf>
    <xf numFmtId="4" fontId="86" fillId="0" borderId="114" xfId="47" applyNumberFormat="1" applyFont="1" applyBorder="1" applyAlignment="1">
      <alignment vertical="center"/>
    </xf>
    <xf numFmtId="0" fontId="86" fillId="0" borderId="128" xfId="47" applyFont="1" applyBorder="1" applyAlignment="1">
      <alignment vertical="center"/>
    </xf>
    <xf numFmtId="4" fontId="3" fillId="19" borderId="10" xfId="47" applyNumberFormat="1" applyFont="1" applyFill="1" applyBorder="1"/>
    <xf numFmtId="4" fontId="3" fillId="32" borderId="10" xfId="47" applyNumberFormat="1" applyFont="1" applyFill="1" applyBorder="1"/>
    <xf numFmtId="4" fontId="3" fillId="0" borderId="10" xfId="47" applyNumberFormat="1" applyFont="1" applyBorder="1"/>
    <xf numFmtId="4" fontId="3" fillId="0" borderId="2" xfId="51" applyNumberFormat="1" applyFont="1" applyFill="1" applyBorder="1" applyAlignment="1">
      <alignment vertical="center"/>
    </xf>
    <xf numFmtId="177" fontId="3" fillId="0" borderId="2" xfId="51" applyNumberFormat="1" applyFont="1" applyFill="1" applyBorder="1" applyAlignment="1">
      <alignment vertical="center"/>
    </xf>
    <xf numFmtId="177" fontId="3" fillId="0" borderId="31" xfId="51" applyNumberFormat="1" applyFont="1" applyFill="1" applyBorder="1" applyAlignment="1">
      <alignment vertical="center"/>
    </xf>
    <xf numFmtId="0" fontId="86" fillId="0" borderId="29" xfId="47" applyFont="1" applyBorder="1" applyAlignment="1">
      <alignment vertical="center"/>
    </xf>
    <xf numFmtId="0" fontId="86" fillId="0" borderId="5" xfId="47" applyFont="1" applyBorder="1" applyAlignment="1">
      <alignment vertical="center"/>
    </xf>
    <xf numFmtId="0" fontId="86" fillId="0" borderId="29" xfId="47" applyFont="1" applyBorder="1" applyAlignment="1">
      <alignment horizontal="center" vertical="center"/>
    </xf>
    <xf numFmtId="0" fontId="86" fillId="0" borderId="0" xfId="47" applyFont="1" applyAlignment="1">
      <alignment horizontal="center" vertical="center"/>
    </xf>
    <xf numFmtId="43" fontId="3" fillId="0" borderId="0" xfId="51" applyFont="1" applyFill="1" applyBorder="1" applyAlignment="1">
      <alignment vertical="center"/>
    </xf>
    <xf numFmtId="4" fontId="3" fillId="0" borderId="0" xfId="51" applyNumberFormat="1" applyFont="1" applyFill="1" applyBorder="1" applyAlignment="1">
      <alignment vertical="center"/>
    </xf>
    <xf numFmtId="43" fontId="3" fillId="0" borderId="5" xfId="51" applyFont="1" applyFill="1" applyBorder="1" applyAlignment="1">
      <alignment vertical="center"/>
    </xf>
    <xf numFmtId="43" fontId="3" fillId="0" borderId="30" xfId="51" applyFont="1" applyFill="1" applyBorder="1" applyAlignment="1">
      <alignment vertical="center"/>
    </xf>
    <xf numFmtId="4" fontId="86" fillId="0" borderId="34" xfId="51" applyNumberFormat="1" applyFont="1" applyFill="1" applyBorder="1" applyAlignment="1">
      <alignment vertical="center"/>
    </xf>
    <xf numFmtId="43" fontId="86" fillId="0" borderId="34" xfId="51" applyFont="1" applyFill="1" applyBorder="1" applyAlignment="1">
      <alignment vertical="center"/>
    </xf>
    <xf numFmtId="177" fontId="86" fillId="0" borderId="3" xfId="51" applyNumberFormat="1" applyFont="1" applyFill="1" applyBorder="1" applyAlignment="1">
      <alignment vertical="center"/>
    </xf>
    <xf numFmtId="177" fontId="3" fillId="0" borderId="3" xfId="51" applyNumberFormat="1" applyFont="1" applyFill="1" applyBorder="1" applyAlignment="1">
      <alignment vertical="center"/>
    </xf>
    <xf numFmtId="4" fontId="3" fillId="0" borderId="3" xfId="51" applyNumberFormat="1" applyFont="1" applyFill="1" applyBorder="1" applyAlignment="1">
      <alignment vertical="center"/>
    </xf>
    <xf numFmtId="177" fontId="3" fillId="0" borderId="6" xfId="51" applyNumberFormat="1" applyFont="1" applyFill="1" applyBorder="1" applyAlignment="1">
      <alignment vertical="center"/>
    </xf>
    <xf numFmtId="177" fontId="3" fillId="0" borderId="0" xfId="51" applyNumberFormat="1" applyFont="1" applyFill="1" applyBorder="1" applyAlignment="1">
      <alignment vertical="center"/>
    </xf>
    <xf numFmtId="177" fontId="3" fillId="0" borderId="67" xfId="51" applyNumberFormat="1" applyFont="1" applyFill="1" applyBorder="1" applyAlignment="1">
      <alignment vertical="center"/>
    </xf>
    <xf numFmtId="0" fontId="3" fillId="0" borderId="29" xfId="47" applyFont="1" applyBorder="1" applyAlignment="1">
      <alignment horizontal="left" vertical="center"/>
    </xf>
    <xf numFmtId="177" fontId="3" fillId="0" borderId="30" xfId="51" applyNumberFormat="1" applyFont="1" applyFill="1" applyBorder="1" applyAlignment="1">
      <alignment vertical="center"/>
    </xf>
    <xf numFmtId="0" fontId="86" fillId="0" borderId="65" xfId="47" applyFont="1" applyBorder="1" applyAlignment="1">
      <alignment horizontal="center" vertical="center"/>
    </xf>
    <xf numFmtId="0" fontId="86" fillId="0" borderId="3" xfId="47" applyFont="1" applyBorder="1" applyAlignment="1">
      <alignment horizontal="center" vertical="center"/>
    </xf>
    <xf numFmtId="0" fontId="86" fillId="0" borderId="65" xfId="47" applyFont="1" applyBorder="1" applyAlignment="1">
      <alignment vertical="center"/>
    </xf>
    <xf numFmtId="187" fontId="86" fillId="0" borderId="3" xfId="52" applyNumberFormat="1" applyFont="1" applyFill="1" applyBorder="1" applyAlignment="1" applyProtection="1">
      <alignment vertical="center"/>
    </xf>
    <xf numFmtId="175" fontId="86" fillId="0" borderId="3" xfId="52" applyNumberFormat="1" applyFont="1" applyFill="1" applyBorder="1" applyAlignment="1" applyProtection="1">
      <alignment horizontal="center" vertical="center"/>
    </xf>
    <xf numFmtId="0" fontId="86" fillId="0" borderId="3" xfId="47" applyFont="1" applyBorder="1" applyAlignment="1">
      <alignment horizontal="center" vertical="center" wrapText="1"/>
    </xf>
    <xf numFmtId="4" fontId="86" fillId="0" borderId="3" xfId="47" applyNumberFormat="1" applyFont="1" applyBorder="1" applyAlignment="1">
      <alignment horizontal="center" vertical="center"/>
    </xf>
    <xf numFmtId="0" fontId="3" fillId="0" borderId="69" xfId="47" applyFont="1" applyBorder="1" applyAlignment="1">
      <alignment horizontal="left" vertical="center"/>
    </xf>
    <xf numFmtId="0" fontId="3" fillId="0" borderId="20" xfId="47" applyFont="1" applyBorder="1" applyAlignment="1">
      <alignment horizontal="center" vertical="center"/>
    </xf>
    <xf numFmtId="170" fontId="86" fillId="0" borderId="3" xfId="47" applyNumberFormat="1" applyFont="1" applyBorder="1" applyAlignment="1">
      <alignment horizontal="center" vertical="center"/>
    </xf>
    <xf numFmtId="4" fontId="3" fillId="0" borderId="0" xfId="47" applyNumberFormat="1" applyFont="1" applyAlignment="1">
      <alignment horizontal="right" vertical="center"/>
    </xf>
    <xf numFmtId="0" fontId="3" fillId="0" borderId="30" xfId="47" applyFont="1" applyBorder="1" applyAlignment="1">
      <alignment horizontal="right" vertical="center"/>
    </xf>
    <xf numFmtId="4" fontId="86" fillId="0" borderId="3" xfId="47" applyNumberFormat="1" applyFont="1" applyBorder="1" applyAlignment="1">
      <alignment vertical="center" wrapText="1"/>
    </xf>
    <xf numFmtId="4" fontId="86" fillId="0" borderId="12" xfId="47" applyNumberFormat="1" applyFont="1" applyBorder="1" applyAlignment="1">
      <alignment horizontal="center" vertical="center"/>
    </xf>
    <xf numFmtId="4" fontId="86" fillId="0" borderId="3" xfId="47" applyNumberFormat="1" applyFont="1" applyBorder="1" applyAlignment="1">
      <alignment horizontal="center" vertical="center" wrapText="1"/>
    </xf>
    <xf numFmtId="4" fontId="86" fillId="0" borderId="4" xfId="47" applyNumberFormat="1" applyFont="1" applyBorder="1" applyAlignment="1">
      <alignment vertical="center" wrapText="1"/>
    </xf>
    <xf numFmtId="4" fontId="3" fillId="0" borderId="19" xfId="47" applyNumberFormat="1" applyFont="1" applyBorder="1" applyAlignment="1">
      <alignment horizontal="center" vertical="center"/>
    </xf>
    <xf numFmtId="4" fontId="86" fillId="0" borderId="38" xfId="47" applyNumberFormat="1" applyFont="1" applyBorder="1" applyAlignment="1">
      <alignment horizontal="center" vertical="center" wrapText="1"/>
    </xf>
    <xf numFmtId="4" fontId="86" fillId="0" borderId="38" xfId="47" applyNumberFormat="1" applyFont="1" applyBorder="1" applyAlignment="1">
      <alignment horizontal="center" vertical="center"/>
    </xf>
    <xf numFmtId="4" fontId="86" fillId="0" borderId="2" xfId="47" applyNumberFormat="1" applyFont="1" applyBorder="1" applyAlignment="1">
      <alignment horizontal="center" vertical="center"/>
    </xf>
    <xf numFmtId="4" fontId="3" fillId="0" borderId="17" xfId="47" applyNumberFormat="1" applyFont="1" applyBorder="1" applyAlignment="1">
      <alignment horizontal="center" vertical="center"/>
    </xf>
    <xf numFmtId="4" fontId="86" fillId="0" borderId="5" xfId="47" applyNumberFormat="1" applyFont="1" applyBorder="1" applyAlignment="1">
      <alignment vertical="center" wrapText="1"/>
    </xf>
    <xf numFmtId="4" fontId="79" fillId="0" borderId="3" xfId="47" applyNumberFormat="1" applyBorder="1" applyAlignment="1">
      <alignment vertical="center"/>
    </xf>
    <xf numFmtId="4" fontId="79" fillId="0" borderId="2" xfId="47" applyNumberFormat="1" applyBorder="1" applyAlignment="1">
      <alignment vertical="center"/>
    </xf>
    <xf numFmtId="4" fontId="79" fillId="0" borderId="29" xfId="47" applyNumberFormat="1" applyBorder="1" applyAlignment="1">
      <alignment vertical="center"/>
    </xf>
    <xf numFmtId="4" fontId="6" fillId="0" borderId="0" xfId="47" applyNumberFormat="1" applyFont="1" applyAlignment="1">
      <alignment vertical="center"/>
    </xf>
    <xf numFmtId="4" fontId="3" fillId="0" borderId="0" xfId="47" applyNumberFormat="1" applyFont="1" applyAlignment="1">
      <alignment vertical="center"/>
    </xf>
    <xf numFmtId="4" fontId="86" fillId="0" borderId="29" xfId="47" applyNumberFormat="1" applyFont="1" applyBorder="1" applyAlignment="1">
      <alignment vertical="center"/>
    </xf>
    <xf numFmtId="4" fontId="3" fillId="0" borderId="26" xfId="47" applyNumberFormat="1" applyFont="1" applyBorder="1" applyAlignment="1">
      <alignment vertical="center"/>
    </xf>
    <xf numFmtId="4" fontId="3" fillId="0" borderId="21" xfId="47" applyNumberFormat="1" applyFont="1" applyBorder="1" applyAlignment="1">
      <alignment horizontal="right" vertical="center"/>
    </xf>
    <xf numFmtId="4" fontId="3" fillId="0" borderId="21" xfId="47" applyNumberFormat="1" applyFont="1" applyBorder="1" applyAlignment="1">
      <alignment vertical="center"/>
    </xf>
    <xf numFmtId="4" fontId="79" fillId="0" borderId="21" xfId="47" applyNumberFormat="1" applyBorder="1" applyAlignment="1">
      <alignment vertical="center"/>
    </xf>
    <xf numFmtId="0" fontId="3" fillId="0" borderId="28" xfId="47" applyFont="1" applyBorder="1" applyAlignment="1">
      <alignment horizontal="right" vertical="center"/>
    </xf>
    <xf numFmtId="0" fontId="92" fillId="0" borderId="0" xfId="47" applyFont="1" applyAlignment="1">
      <alignment horizontal="center" vertical="center"/>
    </xf>
    <xf numFmtId="0" fontId="40" fillId="0" borderId="0" xfId="46" applyFont="1" applyAlignment="1">
      <alignment vertical="center"/>
    </xf>
    <xf numFmtId="2" fontId="40" fillId="0" borderId="0" xfId="46" applyNumberFormat="1" applyFont="1" applyAlignment="1">
      <alignment horizontal="center" vertical="center"/>
    </xf>
    <xf numFmtId="0" fontId="71" fillId="0" borderId="26" xfId="46" applyFont="1" applyBorder="1" applyAlignment="1">
      <alignment horizontal="left" vertical="center"/>
    </xf>
    <xf numFmtId="14" fontId="71" fillId="0" borderId="21" xfId="46" applyNumberFormat="1" applyFont="1" applyBorder="1" applyAlignment="1">
      <alignment horizontal="left" vertical="center"/>
    </xf>
    <xf numFmtId="0" fontId="2" fillId="0" borderId="21" xfId="46" applyBorder="1"/>
    <xf numFmtId="0" fontId="2" fillId="0" borderId="21" xfId="46" applyBorder="1" applyAlignment="1">
      <alignment horizontal="center" vertical="center"/>
    </xf>
    <xf numFmtId="2" fontId="2" fillId="0" borderId="21" xfId="46" applyNumberFormat="1" applyBorder="1"/>
    <xf numFmtId="4" fontId="2" fillId="0" borderId="21" xfId="46" applyNumberFormat="1" applyBorder="1"/>
    <xf numFmtId="4" fontId="2" fillId="0" borderId="28" xfId="46" applyNumberFormat="1" applyBorder="1"/>
    <xf numFmtId="0" fontId="2" fillId="0" borderId="0" xfId="46"/>
    <xf numFmtId="2" fontId="2" fillId="0" borderId="0" xfId="46" applyNumberFormat="1" applyAlignment="1">
      <alignment horizontal="center"/>
    </xf>
    <xf numFmtId="0" fontId="56" fillId="0" borderId="29" xfId="46" applyFont="1" applyBorder="1"/>
    <xf numFmtId="0" fontId="2" fillId="0" borderId="0" xfId="46" applyAlignment="1">
      <alignment horizontal="center" vertical="center"/>
    </xf>
    <xf numFmtId="49" fontId="2" fillId="0" borderId="0" xfId="46" applyNumberFormat="1"/>
    <xf numFmtId="2" fontId="2" fillId="0" borderId="0" xfId="46" applyNumberFormat="1" applyAlignment="1">
      <alignment horizontal="center" vertical="center"/>
    </xf>
    <xf numFmtId="4" fontId="2" fillId="0" borderId="0" xfId="46" applyNumberFormat="1" applyAlignment="1">
      <alignment horizontal="center" vertical="center"/>
    </xf>
    <xf numFmtId="4" fontId="2" fillId="0" borderId="0" xfId="37" applyNumberFormat="1" applyFont="1" applyBorder="1" applyAlignment="1">
      <alignment horizontal="center" vertical="center"/>
    </xf>
    <xf numFmtId="4" fontId="2" fillId="0" borderId="30" xfId="37" applyNumberFormat="1" applyFont="1" applyBorder="1" applyAlignment="1">
      <alignment horizontal="center" vertical="center"/>
    </xf>
    <xf numFmtId="0" fontId="6" fillId="0" borderId="65" xfId="46" applyFont="1" applyBorder="1" applyAlignment="1">
      <alignment horizontal="center" vertical="center"/>
    </xf>
    <xf numFmtId="2" fontId="6" fillId="0" borderId="3" xfId="46" applyNumberFormat="1" applyFont="1" applyBorder="1" applyAlignment="1">
      <alignment horizontal="center" vertical="center"/>
    </xf>
    <xf numFmtId="0" fontId="6" fillId="0" borderId="3" xfId="46" applyFont="1" applyBorder="1" applyAlignment="1">
      <alignment horizontal="left" vertical="center" wrapText="1"/>
    </xf>
    <xf numFmtId="0" fontId="6" fillId="0" borderId="3" xfId="46" applyFont="1" applyBorder="1" applyAlignment="1">
      <alignment horizontal="center" vertical="center"/>
    </xf>
    <xf numFmtId="4" fontId="70" fillId="34" borderId="3" xfId="46" applyNumberFormat="1" applyFont="1" applyFill="1" applyBorder="1" applyAlignment="1">
      <alignment horizontal="center" vertical="center"/>
    </xf>
    <xf numFmtId="4" fontId="70" fillId="0" borderId="3" xfId="46" applyNumberFormat="1" applyFont="1" applyBorder="1" applyAlignment="1">
      <alignment horizontal="center" vertical="center"/>
    </xf>
    <xf numFmtId="4" fontId="70" fillId="0" borderId="2" xfId="46" applyNumberFormat="1" applyFont="1" applyBorder="1" applyAlignment="1">
      <alignment horizontal="center" vertical="center"/>
    </xf>
    <xf numFmtId="4" fontId="70" fillId="0" borderId="31" xfId="46" applyNumberFormat="1" applyFont="1" applyBorder="1" applyAlignment="1">
      <alignment horizontal="center" vertical="center"/>
    </xf>
    <xf numFmtId="4" fontId="6" fillId="0" borderId="3" xfId="46" applyNumberFormat="1" applyFont="1" applyBorder="1" applyAlignment="1">
      <alignment horizontal="center" vertical="center"/>
    </xf>
    <xf numFmtId="173" fontId="2" fillId="0" borderId="0" xfId="46" applyNumberFormat="1"/>
    <xf numFmtId="2" fontId="71" fillId="0" borderId="38" xfId="46" applyNumberFormat="1" applyFont="1" applyBorder="1" applyAlignment="1">
      <alignment horizontal="center" vertical="center"/>
    </xf>
    <xf numFmtId="4" fontId="71" fillId="0" borderId="38" xfId="46" applyNumberFormat="1" applyFont="1" applyBorder="1" applyAlignment="1">
      <alignment horizontal="center" vertical="center"/>
    </xf>
    <xf numFmtId="4" fontId="71" fillId="0" borderId="70" xfId="46" applyNumberFormat="1" applyFont="1" applyBorder="1" applyAlignment="1">
      <alignment horizontal="center" vertical="center"/>
    </xf>
    <xf numFmtId="0" fontId="70" fillId="0" borderId="77" xfId="46" applyFont="1" applyBorder="1" applyAlignment="1">
      <alignment horizontal="center" vertical="center"/>
    </xf>
    <xf numFmtId="2" fontId="70" fillId="0" borderId="77" xfId="46" applyNumberFormat="1" applyFont="1" applyBorder="1" applyAlignment="1">
      <alignment horizontal="center" vertical="center"/>
    </xf>
    <xf numFmtId="4" fontId="70" fillId="0" borderId="77" xfId="46" applyNumberFormat="1" applyFont="1" applyBorder="1" applyAlignment="1">
      <alignment horizontal="center" vertical="center"/>
    </xf>
    <xf numFmtId="4" fontId="70" fillId="0" borderId="78" xfId="46" applyNumberFormat="1" applyFont="1" applyBorder="1" applyAlignment="1">
      <alignment horizontal="center" vertical="center"/>
    </xf>
    <xf numFmtId="0" fontId="93" fillId="0" borderId="0" xfId="46" applyFont="1"/>
    <xf numFmtId="0" fontId="93" fillId="0" borderId="0" xfId="46" applyFont="1" applyAlignment="1">
      <alignment horizontal="center" vertical="center"/>
    </xf>
    <xf numFmtId="2" fontId="93" fillId="0" borderId="0" xfId="46" applyNumberFormat="1" applyFont="1"/>
    <xf numFmtId="4" fontId="93" fillId="0" borderId="0" xfId="46" applyNumberFormat="1" applyFont="1"/>
    <xf numFmtId="2" fontId="2" fillId="0" borderId="0" xfId="46" applyNumberFormat="1"/>
    <xf numFmtId="4" fontId="2" fillId="0" borderId="0" xfId="46" applyNumberFormat="1"/>
    <xf numFmtId="0" fontId="54" fillId="0" borderId="0" xfId="46" applyFont="1" applyAlignment="1">
      <alignment vertical="center"/>
    </xf>
    <xf numFmtId="0" fontId="54" fillId="0" borderId="0" xfId="46" applyFont="1"/>
    <xf numFmtId="0" fontId="53" fillId="0" borderId="29" xfId="46" applyFont="1" applyBorder="1"/>
    <xf numFmtId="0" fontId="54" fillId="0" borderId="30" xfId="46" applyFont="1" applyBorder="1"/>
    <xf numFmtId="0" fontId="55" fillId="38" borderId="65" xfId="46" applyFont="1" applyFill="1" applyBorder="1" applyAlignment="1">
      <alignment horizontal="center" vertical="center"/>
    </xf>
    <xf numFmtId="0" fontId="55" fillId="38" borderId="3" xfId="46" applyFont="1" applyFill="1" applyBorder="1" applyAlignment="1">
      <alignment horizontal="center" vertical="center"/>
    </xf>
    <xf numFmtId="44" fontId="53" fillId="0" borderId="0" xfId="37" applyFont="1" applyFill="1" applyBorder="1" applyAlignment="1">
      <alignment horizontal="right" vertical="center"/>
    </xf>
    <xf numFmtId="17" fontId="55" fillId="0" borderId="30" xfId="46" applyNumberFormat="1" applyFont="1" applyBorder="1" applyAlignment="1">
      <alignment horizontal="right" vertical="center"/>
    </xf>
    <xf numFmtId="170" fontId="56" fillId="0" borderId="3" xfId="46" applyNumberFormat="1" applyFont="1" applyBorder="1" applyAlignment="1">
      <alignment horizontal="center" vertical="center"/>
    </xf>
    <xf numFmtId="0" fontId="55" fillId="0" borderId="0" xfId="46" applyFont="1"/>
    <xf numFmtId="0" fontId="55" fillId="0" borderId="30" xfId="46" applyFont="1" applyBorder="1" applyAlignment="1">
      <alignment horizontal="right"/>
    </xf>
    <xf numFmtId="170" fontId="55" fillId="0" borderId="3" xfId="46" applyNumberFormat="1" applyFont="1" applyBorder="1" applyAlignment="1">
      <alignment horizontal="center" vertical="center"/>
    </xf>
    <xf numFmtId="4" fontId="54" fillId="0" borderId="0" xfId="46" applyNumberFormat="1" applyFont="1"/>
    <xf numFmtId="0" fontId="54" fillId="0" borderId="29" xfId="46" applyFont="1" applyBorder="1"/>
    <xf numFmtId="0" fontId="55" fillId="38" borderId="3" xfId="46" applyFont="1" applyFill="1" applyBorder="1" applyAlignment="1">
      <alignment horizontal="center" vertical="center" wrapText="1"/>
    </xf>
    <xf numFmtId="0" fontId="55" fillId="38" borderId="31" xfId="46" applyFont="1" applyFill="1" applyBorder="1" applyAlignment="1">
      <alignment horizontal="center" vertical="center" wrapText="1"/>
    </xf>
    <xf numFmtId="0" fontId="56" fillId="0" borderId="65" xfId="46" applyFont="1" applyBorder="1" applyAlignment="1">
      <alignment horizontal="center" vertical="center"/>
    </xf>
    <xf numFmtId="2" fontId="56" fillId="0" borderId="3" xfId="46" applyNumberFormat="1" applyFont="1" applyBorder="1" applyAlignment="1">
      <alignment horizontal="center" vertical="center"/>
    </xf>
    <xf numFmtId="0" fontId="56" fillId="0" borderId="3" xfId="46" applyFont="1" applyBorder="1" applyAlignment="1">
      <alignment vertical="center" wrapText="1"/>
    </xf>
    <xf numFmtId="0" fontId="56" fillId="0" borderId="3" xfId="46" applyFont="1" applyBorder="1" applyAlignment="1">
      <alignment horizontal="center" vertical="center"/>
    </xf>
    <xf numFmtId="4" fontId="56" fillId="0" borderId="3" xfId="46" applyNumberFormat="1" applyFont="1" applyBorder="1" applyAlignment="1">
      <alignment horizontal="center" vertical="center"/>
    </xf>
    <xf numFmtId="4" fontId="56" fillId="0" borderId="31" xfId="46" applyNumberFormat="1" applyFont="1" applyBorder="1" applyAlignment="1">
      <alignment horizontal="center" vertical="center"/>
    </xf>
    <xf numFmtId="0" fontId="56" fillId="0" borderId="0" xfId="46" applyFont="1" applyAlignment="1">
      <alignment horizontal="center" vertical="center"/>
    </xf>
    <xf numFmtId="0" fontId="56" fillId="20" borderId="35" xfId="46" applyFont="1" applyFill="1" applyBorder="1" applyAlignment="1">
      <alignment horizontal="left" vertical="center"/>
    </xf>
    <xf numFmtId="4" fontId="55" fillId="20" borderId="31" xfId="46" applyNumberFormat="1" applyFont="1" applyFill="1" applyBorder="1" applyAlignment="1">
      <alignment horizontal="center" vertical="center"/>
    </xf>
    <xf numFmtId="0" fontId="56" fillId="0" borderId="35" xfId="46" applyFont="1" applyBorder="1" applyAlignment="1">
      <alignment horizontal="left" vertical="center"/>
    </xf>
    <xf numFmtId="0" fontId="55" fillId="0" borderId="5" xfId="46" applyFont="1" applyBorder="1" applyAlignment="1">
      <alignment horizontal="left" vertical="center"/>
    </xf>
    <xf numFmtId="4" fontId="55" fillId="0" borderId="66" xfId="46" applyNumberFormat="1" applyFont="1" applyBorder="1" applyAlignment="1">
      <alignment horizontal="center" vertical="center"/>
    </xf>
    <xf numFmtId="0" fontId="56" fillId="0" borderId="35" xfId="46" applyFont="1" applyBorder="1" applyAlignment="1">
      <alignment horizontal="center" vertical="center"/>
    </xf>
    <xf numFmtId="0" fontId="56" fillId="0" borderId="4" xfId="46" applyFont="1" applyBorder="1" applyAlignment="1">
      <alignment horizontal="center" vertical="center"/>
    </xf>
    <xf numFmtId="0" fontId="56" fillId="0" borderId="5" xfId="46" applyFont="1" applyBorder="1" applyAlignment="1">
      <alignment vertical="center" wrapText="1"/>
    </xf>
    <xf numFmtId="0" fontId="56" fillId="0" borderId="5" xfId="46" applyFont="1" applyBorder="1" applyAlignment="1">
      <alignment horizontal="center" vertical="center"/>
    </xf>
    <xf numFmtId="4" fontId="56" fillId="0" borderId="5" xfId="46" applyNumberFormat="1" applyFont="1" applyBorder="1" applyAlignment="1">
      <alignment horizontal="center" vertical="center"/>
    </xf>
    <xf numFmtId="4" fontId="56" fillId="0" borderId="6" xfId="46" applyNumberFormat="1" applyFont="1" applyBorder="1" applyAlignment="1">
      <alignment horizontal="center" vertical="center"/>
    </xf>
    <xf numFmtId="0" fontId="56" fillId="0" borderId="63" xfId="46" applyFont="1" applyBorder="1" applyAlignment="1">
      <alignment horizontal="left" vertical="center"/>
    </xf>
    <xf numFmtId="0" fontId="55" fillId="0" borderId="11" xfId="46" applyFont="1" applyBorder="1" applyAlignment="1">
      <alignment horizontal="left" vertical="center"/>
    </xf>
    <xf numFmtId="4" fontId="55" fillId="0" borderId="64" xfId="46" applyNumberFormat="1" applyFont="1" applyBorder="1" applyAlignment="1">
      <alignment horizontal="center" vertical="center"/>
    </xf>
    <xf numFmtId="3" fontId="56" fillId="0" borderId="13" xfId="46" applyNumberFormat="1" applyFont="1" applyBorder="1" applyAlignment="1">
      <alignment horizontal="center" vertical="center"/>
    </xf>
    <xf numFmtId="3" fontId="56" fillId="0" borderId="0" xfId="46" applyNumberFormat="1" applyFont="1" applyAlignment="1">
      <alignment horizontal="center" vertical="center"/>
    </xf>
    <xf numFmtId="3" fontId="56" fillId="0" borderId="30" xfId="46" applyNumberFormat="1" applyFont="1" applyBorder="1" applyAlignment="1">
      <alignment horizontal="center" vertical="center"/>
    </xf>
    <xf numFmtId="3" fontId="56" fillId="0" borderId="3" xfId="46" applyNumberFormat="1" applyFont="1" applyBorder="1" applyAlignment="1">
      <alignment horizontal="center" vertical="center"/>
    </xf>
    <xf numFmtId="3" fontId="56" fillId="0" borderId="14" xfId="46" applyNumberFormat="1" applyFont="1" applyBorder="1" applyAlignment="1">
      <alignment horizontal="center" vertical="center"/>
    </xf>
    <xf numFmtId="3" fontId="56" fillId="0" borderId="11" xfId="46" applyNumberFormat="1" applyFont="1" applyBorder="1" applyAlignment="1">
      <alignment horizontal="center" vertical="center"/>
    </xf>
    <xf numFmtId="3" fontId="56" fillId="0" borderId="64" xfId="46" applyNumberFormat="1" applyFont="1" applyBorder="1" applyAlignment="1">
      <alignment horizontal="center" vertical="center"/>
    </xf>
    <xf numFmtId="0" fontId="56" fillId="39" borderId="35" xfId="46" applyFont="1" applyFill="1" applyBorder="1" applyAlignment="1">
      <alignment horizontal="center" vertical="center"/>
    </xf>
    <xf numFmtId="4" fontId="55" fillId="39" borderId="3" xfId="46" applyNumberFormat="1" applyFont="1" applyFill="1" applyBorder="1" applyAlignment="1">
      <alignment horizontal="center" vertical="center"/>
    </xf>
    <xf numFmtId="0" fontId="55" fillId="39" borderId="3" xfId="46" applyFont="1" applyFill="1" applyBorder="1" applyAlignment="1">
      <alignment horizontal="center" vertical="center" wrapText="1"/>
    </xf>
    <xf numFmtId="0" fontId="56" fillId="20" borderId="88" xfId="46" applyFont="1" applyFill="1" applyBorder="1" applyAlignment="1">
      <alignment horizontal="left" vertical="center"/>
    </xf>
    <xf numFmtId="0" fontId="55" fillId="20" borderId="89" xfId="46" applyFont="1" applyFill="1" applyBorder="1" applyAlignment="1">
      <alignment vertical="center"/>
    </xf>
    <xf numFmtId="0" fontId="55" fillId="20" borderId="89" xfId="46" applyFont="1" applyFill="1" applyBorder="1" applyAlignment="1">
      <alignment horizontal="center" vertical="center"/>
    </xf>
    <xf numFmtId="0" fontId="55" fillId="20" borderId="89" xfId="46" applyFont="1" applyFill="1" applyBorder="1" applyAlignment="1">
      <alignment vertical="center" wrapText="1"/>
    </xf>
    <xf numFmtId="0" fontId="54" fillId="0" borderId="44" xfId="46" applyFont="1" applyBorder="1"/>
    <xf numFmtId="0" fontId="54" fillId="0" borderId="130" xfId="46" applyFont="1" applyBorder="1"/>
    <xf numFmtId="0" fontId="54" fillId="4" borderId="0" xfId="46" applyFont="1" applyFill="1"/>
    <xf numFmtId="0" fontId="94" fillId="40" borderId="131" xfId="46" applyFont="1" applyFill="1" applyBorder="1" applyAlignment="1">
      <alignment horizontal="center" vertical="center" wrapText="1"/>
    </xf>
    <xf numFmtId="0" fontId="94" fillId="40" borderId="132" xfId="46" applyFont="1" applyFill="1" applyBorder="1" applyAlignment="1">
      <alignment horizontal="center" vertical="center" wrapText="1"/>
    </xf>
    <xf numFmtId="0" fontId="94" fillId="40" borderId="133" xfId="46" applyFont="1" applyFill="1" applyBorder="1" applyAlignment="1">
      <alignment horizontal="center" vertical="center" wrapText="1"/>
    </xf>
    <xf numFmtId="0" fontId="95" fillId="0" borderId="134" xfId="46" applyFont="1" applyBorder="1" applyAlignment="1">
      <alignment horizontal="center" vertical="center"/>
    </xf>
    <xf numFmtId="0" fontId="95" fillId="0" borderId="134" xfId="46" applyFont="1" applyBorder="1" applyAlignment="1">
      <alignment horizontal="left" vertical="center" wrapText="1"/>
    </xf>
    <xf numFmtId="170" fontId="95" fillId="0" borderId="134" xfId="46" applyNumberFormat="1" applyFont="1" applyBorder="1" applyAlignment="1">
      <alignment horizontal="right" vertical="center"/>
    </xf>
    <xf numFmtId="0" fontId="95" fillId="0" borderId="135" xfId="46" applyFont="1" applyBorder="1" applyAlignment="1">
      <alignment horizontal="center" vertical="center"/>
    </xf>
    <xf numFmtId="0" fontId="95" fillId="0" borderId="135" xfId="46" applyFont="1" applyBorder="1" applyAlignment="1">
      <alignment horizontal="left" vertical="center" wrapText="1"/>
    </xf>
    <xf numFmtId="170" fontId="95" fillId="0" borderId="135" xfId="46" applyNumberFormat="1" applyFont="1" applyBorder="1" applyAlignment="1">
      <alignment horizontal="right" vertical="center"/>
    </xf>
    <xf numFmtId="0" fontId="95" fillId="0" borderId="0" xfId="46" applyFont="1" applyAlignment="1">
      <alignment horizontal="center" vertical="center"/>
    </xf>
    <xf numFmtId="0" fontId="95" fillId="0" borderId="0" xfId="46" applyFont="1" applyAlignment="1">
      <alignment horizontal="left" vertical="center" wrapText="1" indent="1"/>
    </xf>
    <xf numFmtId="170" fontId="95" fillId="0" borderId="0" xfId="46" applyNumberFormat="1" applyFont="1" applyAlignment="1">
      <alignment horizontal="right" vertical="center"/>
    </xf>
    <xf numFmtId="0" fontId="95" fillId="0" borderId="136" xfId="46" applyFont="1" applyBorder="1" applyAlignment="1">
      <alignment horizontal="center" vertical="center"/>
    </xf>
    <xf numFmtId="0" fontId="95" fillId="0" borderId="136" xfId="46" applyFont="1" applyBorder="1" applyAlignment="1">
      <alignment horizontal="left" vertical="center" wrapText="1" indent="1"/>
    </xf>
    <xf numFmtId="170" fontId="95" fillId="0" borderId="136" xfId="46" applyNumberFormat="1" applyFont="1" applyBorder="1" applyAlignment="1">
      <alignment horizontal="right" vertical="center"/>
    </xf>
    <xf numFmtId="0" fontId="36" fillId="0" borderId="3" xfId="46" applyFont="1" applyBorder="1" applyAlignment="1">
      <alignment horizontal="center" vertical="top"/>
    </xf>
    <xf numFmtId="180" fontId="36" fillId="0" borderId="3" xfId="46" applyNumberFormat="1" applyFont="1" applyBorder="1" applyAlignment="1">
      <alignment horizontal="center" vertical="top"/>
    </xf>
    <xf numFmtId="180" fontId="2" fillId="0" borderId="0" xfId="46" applyNumberFormat="1"/>
    <xf numFmtId="0" fontId="35" fillId="0" borderId="0" xfId="46" applyFont="1"/>
    <xf numFmtId="0" fontId="97" fillId="0" borderId="0" xfId="53" applyFont="1" applyAlignment="1">
      <alignment horizontal="left" vertical="top"/>
    </xf>
    <xf numFmtId="0" fontId="96" fillId="0" borderId="0" xfId="53" applyAlignment="1">
      <alignment horizontal="left"/>
    </xf>
    <xf numFmtId="0" fontId="96" fillId="0" borderId="138" xfId="53" applyBorder="1" applyAlignment="1">
      <alignment horizontal="left"/>
    </xf>
    <xf numFmtId="0" fontId="99" fillId="0" borderId="0" xfId="53" applyFont="1" applyAlignment="1">
      <alignment horizontal="left" vertical="top"/>
    </xf>
    <xf numFmtId="0" fontId="99" fillId="0" borderId="0" xfId="53" applyFont="1" applyAlignment="1">
      <alignment horizontal="right" vertical="top"/>
    </xf>
    <xf numFmtId="4" fontId="97" fillId="0" borderId="0" xfId="53" applyNumberFormat="1" applyFont="1" applyAlignment="1">
      <alignment horizontal="right" vertical="top"/>
    </xf>
    <xf numFmtId="0" fontId="103" fillId="41" borderId="0" xfId="18" applyFont="1" applyFill="1"/>
    <xf numFmtId="0" fontId="6" fillId="0" borderId="0" xfId="18"/>
    <xf numFmtId="0" fontId="55" fillId="0" borderId="0" xfId="18" applyFont="1"/>
    <xf numFmtId="0" fontId="104" fillId="0" borderId="0" xfId="18" applyFont="1" applyAlignment="1">
      <alignment vertical="center" wrapText="1"/>
    </xf>
    <xf numFmtId="0" fontId="105" fillId="0" borderId="0" xfId="18" applyFont="1"/>
    <xf numFmtId="0" fontId="56" fillId="0" borderId="0" xfId="18" applyFont="1"/>
    <xf numFmtId="0" fontId="106" fillId="0" borderId="0" xfId="18" applyFont="1"/>
    <xf numFmtId="0" fontId="55" fillId="42" borderId="65" xfId="18" applyFont="1" applyFill="1" applyBorder="1"/>
    <xf numFmtId="0" fontId="55" fillId="42" borderId="3" xfId="18" applyFont="1" applyFill="1" applyBorder="1"/>
    <xf numFmtId="0" fontId="55" fillId="42" borderId="31" xfId="18" applyFont="1" applyFill="1" applyBorder="1"/>
    <xf numFmtId="0" fontId="56" fillId="0" borderId="3" xfId="18" applyFont="1" applyBorder="1" applyAlignment="1">
      <alignment horizontal="center"/>
    </xf>
    <xf numFmtId="10" fontId="55" fillId="0" borderId="0" xfId="18" applyNumberFormat="1" applyFont="1" applyAlignment="1">
      <alignment vertical="center"/>
    </xf>
    <xf numFmtId="10" fontId="56" fillId="0" borderId="0" xfId="18" applyNumberFormat="1" applyFont="1" applyAlignment="1">
      <alignment vertical="center"/>
    </xf>
    <xf numFmtId="0" fontId="56" fillId="0" borderId="65" xfId="18" applyFont="1" applyBorder="1"/>
    <xf numFmtId="10" fontId="56" fillId="0" borderId="142" xfId="18" applyNumberFormat="1" applyFont="1" applyBorder="1" applyAlignment="1">
      <alignment horizontal="center" vertical="center"/>
    </xf>
    <xf numFmtId="0" fontId="55" fillId="44" borderId="143" xfId="18" applyFont="1" applyFill="1" applyBorder="1" applyAlignment="1">
      <alignment vertical="center"/>
    </xf>
    <xf numFmtId="9" fontId="55" fillId="44" borderId="144" xfId="18" applyNumberFormat="1" applyFont="1" applyFill="1" applyBorder="1" applyAlignment="1">
      <alignment horizontal="center" vertical="center" wrapText="1"/>
    </xf>
    <xf numFmtId="0" fontId="55" fillId="44" borderId="144" xfId="18" applyFont="1" applyFill="1" applyBorder="1" applyAlignment="1">
      <alignment horizontal="center" vertical="center"/>
    </xf>
    <xf numFmtId="0" fontId="55" fillId="44" borderId="145" xfId="18" applyFont="1" applyFill="1" applyBorder="1" applyAlignment="1">
      <alignment horizontal="center" vertical="center" wrapText="1"/>
    </xf>
    <xf numFmtId="0" fontId="55" fillId="44" borderId="144" xfId="18" applyFont="1" applyFill="1" applyBorder="1" applyAlignment="1">
      <alignment horizontal="center" vertical="center" wrapText="1"/>
    </xf>
    <xf numFmtId="0" fontId="55" fillId="44" borderId="144" xfId="18" applyFont="1" applyFill="1" applyBorder="1" applyAlignment="1">
      <alignment vertical="center"/>
    </xf>
    <xf numFmtId="0" fontId="56" fillId="0" borderId="143" xfId="18" applyFont="1" applyBorder="1"/>
    <xf numFmtId="0" fontId="56" fillId="0" borderId="144" xfId="18" applyFont="1" applyBorder="1" applyAlignment="1">
      <alignment horizontal="center"/>
    </xf>
    <xf numFmtId="0" fontId="56" fillId="41" borderId="143" xfId="18" applyFont="1" applyFill="1" applyBorder="1"/>
    <xf numFmtId="2" fontId="56" fillId="41" borderId="144" xfId="18" applyNumberFormat="1" applyFont="1" applyFill="1" applyBorder="1" applyAlignment="1">
      <alignment vertical="center" wrapText="1"/>
    </xf>
    <xf numFmtId="1" fontId="56" fillId="41" borderId="144" xfId="18" applyNumberFormat="1" applyFont="1" applyFill="1" applyBorder="1" applyAlignment="1">
      <alignment horizontal="center" vertical="center" wrapText="1"/>
    </xf>
    <xf numFmtId="2" fontId="56" fillId="41" borderId="144" xfId="18" applyNumberFormat="1" applyFont="1" applyFill="1" applyBorder="1" applyAlignment="1">
      <alignment horizontal="center" vertical="center" wrapText="1"/>
    </xf>
    <xf numFmtId="182" fontId="56" fillId="41" borderId="145" xfId="18" applyNumberFormat="1" applyFont="1" applyFill="1" applyBorder="1" applyAlignment="1">
      <alignment vertical="center" wrapText="1"/>
    </xf>
    <xf numFmtId="182" fontId="56" fillId="41" borderId="144" xfId="18" applyNumberFormat="1" applyFont="1" applyFill="1" applyBorder="1" applyAlignment="1">
      <alignment vertical="center" wrapText="1"/>
    </xf>
    <xf numFmtId="0" fontId="52" fillId="41" borderId="144" xfId="18" applyFont="1" applyFill="1" applyBorder="1"/>
    <xf numFmtId="9" fontId="0" fillId="41" borderId="144" xfId="54" applyFont="1" applyFill="1" applyBorder="1"/>
    <xf numFmtId="10" fontId="0" fillId="41" borderId="144" xfId="54" applyNumberFormat="1" applyFont="1" applyFill="1" applyBorder="1"/>
    <xf numFmtId="10" fontId="6" fillId="41" borderId="144" xfId="18" applyNumberFormat="1" applyFill="1" applyBorder="1"/>
    <xf numFmtId="10" fontId="56" fillId="0" borderId="146" xfId="18" applyNumberFormat="1" applyFont="1" applyBorder="1" applyAlignment="1">
      <alignment horizontal="center" vertical="center"/>
    </xf>
    <xf numFmtId="9" fontId="6" fillId="0" borderId="144" xfId="18" applyNumberFormat="1" applyBorder="1"/>
    <xf numFmtId="9" fontId="0" fillId="0" borderId="144" xfId="54" applyFont="1" applyFill="1" applyBorder="1"/>
    <xf numFmtId="10" fontId="0" fillId="0" borderId="144" xfId="54" applyNumberFormat="1" applyFont="1" applyFill="1" applyBorder="1"/>
    <xf numFmtId="10" fontId="6" fillId="0" borderId="144" xfId="18" applyNumberFormat="1" applyBorder="1"/>
    <xf numFmtId="10" fontId="6" fillId="0" borderId="0" xfId="18" applyNumberFormat="1"/>
    <xf numFmtId="0" fontId="52" fillId="41" borderId="144" xfId="18" applyFont="1" applyFill="1" applyBorder="1" applyAlignment="1">
      <alignment wrapText="1"/>
    </xf>
    <xf numFmtId="9" fontId="6" fillId="41" borderId="144" xfId="18" applyNumberFormat="1" applyFill="1" applyBorder="1"/>
    <xf numFmtId="10" fontId="56" fillId="0" borderId="145" xfId="18" applyNumberFormat="1" applyFont="1" applyBorder="1" applyAlignment="1">
      <alignment horizontal="center" vertical="center"/>
    </xf>
    <xf numFmtId="2" fontId="56" fillId="41" borderId="144" xfId="18" applyNumberFormat="1" applyFont="1" applyFill="1" applyBorder="1" applyAlignment="1">
      <alignment horizontal="center"/>
    </xf>
    <xf numFmtId="2" fontId="56" fillId="41" borderId="145" xfId="18" applyNumberFormat="1" applyFont="1" applyFill="1" applyBorder="1"/>
    <xf numFmtId="0" fontId="56" fillId="0" borderId="150" xfId="18" applyFont="1" applyBorder="1"/>
    <xf numFmtId="10" fontId="55" fillId="44" borderId="78" xfId="54" applyNumberFormat="1" applyFont="1" applyFill="1" applyBorder="1" applyAlignment="1">
      <alignment vertical="center" wrapText="1"/>
    </xf>
    <xf numFmtId="0" fontId="56" fillId="0" borderId="151" xfId="18" applyFont="1" applyBorder="1"/>
    <xf numFmtId="10" fontId="56" fillId="0" borderId="0" xfId="18" applyNumberFormat="1" applyFont="1" applyAlignment="1">
      <alignment horizontal="left" vertical="center"/>
    </xf>
    <xf numFmtId="10" fontId="56" fillId="0" borderId="0" xfId="18" applyNumberFormat="1" applyFont="1" applyAlignment="1">
      <alignment horizontal="center" vertical="center"/>
    </xf>
    <xf numFmtId="0" fontId="52" fillId="0" borderId="0" xfId="18" applyFont="1"/>
    <xf numFmtId="0" fontId="107" fillId="43" borderId="0" xfId="18" applyFont="1" applyFill="1"/>
    <xf numFmtId="0" fontId="55" fillId="44" borderId="0" xfId="18" applyFont="1" applyFill="1" applyAlignment="1">
      <alignment horizontal="center" vertical="center" wrapText="1"/>
    </xf>
    <xf numFmtId="0" fontId="56" fillId="0" borderId="71" xfId="18" applyFont="1" applyBorder="1"/>
    <xf numFmtId="0" fontId="56" fillId="0" borderId="29" xfId="18" applyFont="1" applyBorder="1"/>
    <xf numFmtId="0" fontId="56" fillId="0" borderId="30" xfId="18" applyFont="1" applyBorder="1"/>
    <xf numFmtId="0" fontId="55" fillId="0" borderId="0" xfId="18" applyFont="1" applyAlignment="1">
      <alignment vertical="center"/>
    </xf>
    <xf numFmtId="0" fontId="42" fillId="0" borderId="0" xfId="18" applyFont="1" applyAlignment="1">
      <alignment vertical="center" wrapText="1"/>
    </xf>
    <xf numFmtId="188" fontId="6" fillId="0" borderId="0" xfId="18" applyNumberFormat="1"/>
    <xf numFmtId="9" fontId="42" fillId="0" borderId="0" xfId="18" applyNumberFormat="1" applyFont="1" applyAlignment="1">
      <alignment vertical="center" wrapText="1"/>
    </xf>
    <xf numFmtId="1" fontId="42" fillId="0" borderId="0" xfId="18" applyNumberFormat="1" applyFont="1" applyAlignment="1">
      <alignment horizontal="center" vertical="center" wrapText="1"/>
    </xf>
    <xf numFmtId="2" fontId="42" fillId="0" borderId="0" xfId="18" applyNumberFormat="1" applyFont="1" applyAlignment="1">
      <alignment vertical="center" wrapText="1"/>
    </xf>
    <xf numFmtId="0" fontId="56" fillId="0" borderId="29" xfId="18" applyFont="1" applyBorder="1" applyAlignment="1">
      <alignment vertical="center" wrapText="1"/>
    </xf>
    <xf numFmtId="0" fontId="56" fillId="0" borderId="0" xfId="18" applyFont="1" applyAlignment="1">
      <alignment vertical="center" wrapText="1"/>
    </xf>
    <xf numFmtId="0" fontId="56" fillId="0" borderId="30" xfId="18" applyFont="1" applyBorder="1" applyAlignment="1">
      <alignment vertical="center" wrapText="1"/>
    </xf>
    <xf numFmtId="9" fontId="42" fillId="0" borderId="0" xfId="18" applyNumberFormat="1" applyFont="1" applyAlignment="1">
      <alignment horizontal="right" vertical="center" wrapText="1"/>
    </xf>
    <xf numFmtId="0" fontId="55" fillId="0" borderId="29" xfId="18" applyFont="1" applyBorder="1" applyAlignment="1">
      <alignment horizontal="center" vertical="center"/>
    </xf>
    <xf numFmtId="0" fontId="48" fillId="0" borderId="0" xfId="18" applyFont="1" applyAlignment="1">
      <alignment horizontal="left" vertical="center" wrapText="1"/>
    </xf>
    <xf numFmtId="10" fontId="56" fillId="0" borderId="30" xfId="18" applyNumberFormat="1" applyFont="1" applyBorder="1" applyAlignment="1">
      <alignment horizontal="center" vertical="center"/>
    </xf>
    <xf numFmtId="0" fontId="55" fillId="42" borderId="29" xfId="18" applyFont="1" applyFill="1" applyBorder="1" applyAlignment="1">
      <alignment vertical="center"/>
    </xf>
    <xf numFmtId="10" fontId="55" fillId="42" borderId="0" xfId="54" applyNumberFormat="1" applyFont="1" applyFill="1" applyBorder="1" applyAlignment="1">
      <alignment horizontal="left" vertical="center"/>
    </xf>
    <xf numFmtId="0" fontId="55" fillId="42" borderId="30" xfId="18" applyFont="1" applyFill="1" applyBorder="1" applyAlignment="1">
      <alignment vertical="center"/>
    </xf>
    <xf numFmtId="0" fontId="56" fillId="0" borderId="29" xfId="18" applyFont="1" applyBorder="1" applyAlignment="1">
      <alignment horizontal="center"/>
    </xf>
    <xf numFmtId="0" fontId="56" fillId="0" borderId="0" xfId="18" applyFont="1" applyAlignment="1">
      <alignment horizontal="center"/>
    </xf>
    <xf numFmtId="0" fontId="56" fillId="0" borderId="30" xfId="18" applyFont="1" applyBorder="1" applyAlignment="1">
      <alignment horizontal="center"/>
    </xf>
    <xf numFmtId="0" fontId="6" fillId="0" borderId="0" xfId="18" applyAlignment="1">
      <alignment horizontal="center"/>
    </xf>
    <xf numFmtId="9" fontId="56" fillId="0" borderId="0" xfId="18" applyNumberFormat="1" applyFont="1" applyAlignment="1">
      <alignment vertical="center" wrapText="1"/>
    </xf>
    <xf numFmtId="1" fontId="56" fillId="0" borderId="0" xfId="18" applyNumberFormat="1" applyFont="1" applyAlignment="1">
      <alignment horizontal="center" vertical="center" wrapText="1"/>
    </xf>
    <xf numFmtId="2" fontId="56" fillId="0" borderId="0" xfId="18" applyNumberFormat="1" applyFont="1" applyAlignment="1">
      <alignment vertical="center" wrapText="1"/>
    </xf>
    <xf numFmtId="0" fontId="55" fillId="0" borderId="0" xfId="18" applyFont="1" applyAlignment="1">
      <alignment horizontal="center" vertical="center"/>
    </xf>
    <xf numFmtId="0" fontId="56" fillId="0" borderId="0" xfId="18" applyFont="1" applyAlignment="1">
      <alignment horizontal="left" wrapText="1"/>
    </xf>
    <xf numFmtId="0" fontId="55" fillId="42" borderId="143" xfId="18" applyFont="1" applyFill="1" applyBorder="1"/>
    <xf numFmtId="0" fontId="55" fillId="42" borderId="144" xfId="18" applyFont="1" applyFill="1" applyBorder="1"/>
    <xf numFmtId="0" fontId="55" fillId="42" borderId="145" xfId="18" applyFont="1" applyFill="1" applyBorder="1"/>
    <xf numFmtId="0" fontId="104" fillId="0" borderId="0" xfId="18" applyFont="1" applyAlignment="1">
      <alignment vertical="center"/>
    </xf>
    <xf numFmtId="0" fontId="108" fillId="0" borderId="0" xfId="18" applyFont="1"/>
    <xf numFmtId="0" fontId="41" fillId="0" borderId="0" xfId="18" applyFont="1" applyAlignment="1">
      <alignment vertical="center" wrapText="1"/>
    </xf>
    <xf numFmtId="0" fontId="97" fillId="0" borderId="157" xfId="53" applyFont="1" applyBorder="1" applyAlignment="1">
      <alignment horizontal="left" vertical="top"/>
    </xf>
    <xf numFmtId="0" fontId="97" fillId="0" borderId="158" xfId="53" applyFont="1" applyBorder="1" applyAlignment="1">
      <alignment horizontal="left" vertical="top"/>
    </xf>
    <xf numFmtId="0" fontId="109" fillId="0" borderId="0" xfId="53" applyFont="1" applyAlignment="1">
      <alignment horizontal="left" vertical="center"/>
    </xf>
    <xf numFmtId="4" fontId="110" fillId="0" borderId="0" xfId="53" applyNumberFormat="1" applyFont="1" applyAlignment="1">
      <alignment horizontal="right" vertical="top"/>
    </xf>
    <xf numFmtId="4" fontId="110" fillId="0" borderId="0" xfId="53" applyNumberFormat="1" applyFont="1" applyAlignment="1">
      <alignment horizontal="left" vertical="top"/>
    </xf>
    <xf numFmtId="0" fontId="97" fillId="0" borderId="161" xfId="53" applyFont="1" applyBorder="1" applyAlignment="1">
      <alignment horizontal="left" vertical="top"/>
    </xf>
    <xf numFmtId="0" fontId="109" fillId="0" borderId="48" xfId="53" applyFont="1" applyBorder="1" applyAlignment="1">
      <alignment horizontal="left" vertical="center"/>
    </xf>
    <xf numFmtId="4" fontId="110" fillId="0" borderId="48" xfId="53" applyNumberFormat="1" applyFont="1" applyBorder="1" applyAlignment="1">
      <alignment horizontal="right" vertical="center"/>
    </xf>
    <xf numFmtId="4" fontId="110" fillId="0" borderId="48" xfId="53" applyNumberFormat="1" applyFont="1" applyBorder="1" applyAlignment="1">
      <alignment horizontal="left" vertical="center"/>
    </xf>
    <xf numFmtId="0" fontId="97" fillId="0" borderId="48" xfId="53" applyFont="1" applyBorder="1" applyAlignment="1">
      <alignment horizontal="left" vertical="top"/>
    </xf>
    <xf numFmtId="0" fontId="97" fillId="0" borderId="41" xfId="53" applyFont="1" applyBorder="1" applyAlignment="1">
      <alignment horizontal="left" vertical="top"/>
    </xf>
    <xf numFmtId="0" fontId="97" fillId="0" borderId="164" xfId="53" applyFont="1" applyBorder="1" applyAlignment="1">
      <alignment horizontal="left" vertical="top"/>
    </xf>
    <xf numFmtId="0" fontId="96" fillId="0" borderId="165" xfId="53" applyBorder="1" applyAlignment="1">
      <alignment horizontal="left"/>
    </xf>
    <xf numFmtId="0" fontId="109" fillId="0" borderId="164" xfId="53" applyFont="1" applyBorder="1" applyAlignment="1">
      <alignment horizontal="left" vertical="center"/>
    </xf>
    <xf numFmtId="0" fontId="96" fillId="0" borderId="41" xfId="53" applyBorder="1" applyAlignment="1">
      <alignment horizontal="left"/>
    </xf>
    <xf numFmtId="0" fontId="96" fillId="0" borderId="159" xfId="53" applyBorder="1" applyAlignment="1">
      <alignment horizontal="left"/>
    </xf>
    <xf numFmtId="0" fontId="96" fillId="0" borderId="160" xfId="53" applyBorder="1" applyAlignment="1">
      <alignment horizontal="left"/>
    </xf>
    <xf numFmtId="0" fontId="96" fillId="0" borderId="37" xfId="53" applyBorder="1" applyAlignment="1">
      <alignment horizontal="left"/>
    </xf>
    <xf numFmtId="0" fontId="96" fillId="0" borderId="48" xfId="53" applyBorder="1" applyAlignment="1">
      <alignment horizontal="left"/>
    </xf>
    <xf numFmtId="0" fontId="96" fillId="0" borderId="161" xfId="53" applyBorder="1" applyAlignment="1">
      <alignment horizontal="left"/>
    </xf>
    <xf numFmtId="0" fontId="96" fillId="0" borderId="162" xfId="53" applyBorder="1" applyAlignment="1">
      <alignment horizontal="left"/>
    </xf>
    <xf numFmtId="0" fontId="109" fillId="0" borderId="157" xfId="53" applyFont="1" applyBorder="1" applyAlignment="1">
      <alignment horizontal="left" vertical="center"/>
    </xf>
    <xf numFmtId="0" fontId="96" fillId="0" borderId="158" xfId="53" applyBorder="1" applyAlignment="1">
      <alignment horizontal="left"/>
    </xf>
    <xf numFmtId="0" fontId="15" fillId="0" borderId="29" xfId="0" applyFont="1" applyBorder="1" applyAlignment="1">
      <alignment vertical="center" wrapText="1"/>
    </xf>
    <xf numFmtId="0" fontId="15" fillId="0" borderId="0" xfId="0" applyFont="1" applyAlignment="1">
      <alignment vertical="center" wrapText="1"/>
    </xf>
    <xf numFmtId="0" fontId="15" fillId="0" borderId="30" xfId="0" applyFont="1" applyBorder="1" applyAlignment="1">
      <alignment vertical="center" wrapText="1"/>
    </xf>
    <xf numFmtId="0" fontId="9" fillId="6" borderId="19" xfId="0" applyFont="1" applyFill="1" applyBorder="1" applyAlignment="1">
      <alignment horizontal="center" vertical="center"/>
    </xf>
    <xf numFmtId="0" fontId="9" fillId="6" borderId="15" xfId="0" applyFont="1" applyFill="1" applyBorder="1" applyAlignment="1">
      <alignment horizontal="center" vertical="center"/>
    </xf>
    <xf numFmtId="0" fontId="5" fillId="5" borderId="19" xfId="0" applyFont="1" applyFill="1" applyBorder="1" applyAlignment="1">
      <alignment horizontal="center" vertical="center"/>
    </xf>
    <xf numFmtId="0" fontId="5" fillId="5" borderId="18" xfId="0" applyFont="1" applyFill="1" applyBorder="1" applyAlignment="1">
      <alignment horizontal="center" vertical="center"/>
    </xf>
    <xf numFmtId="0" fontId="14" fillId="9" borderId="23" xfId="0" applyFont="1" applyFill="1" applyBorder="1" applyAlignment="1">
      <alignment horizontal="center" vertical="center"/>
    </xf>
    <xf numFmtId="0" fontId="14" fillId="9" borderId="24" xfId="0" applyFont="1" applyFill="1" applyBorder="1" applyAlignment="1">
      <alignment horizontal="center" vertical="center"/>
    </xf>
    <xf numFmtId="0" fontId="14" fillId="9" borderId="25" xfId="0" applyFont="1" applyFill="1" applyBorder="1" applyAlignment="1">
      <alignment horizontal="center" vertical="center"/>
    </xf>
    <xf numFmtId="0" fontId="14" fillId="9" borderId="26" xfId="0" applyFont="1" applyFill="1" applyBorder="1" applyAlignment="1">
      <alignment horizontal="center" vertical="center"/>
    </xf>
    <xf numFmtId="0" fontId="14" fillId="9" borderId="21" xfId="0" applyFont="1" applyFill="1" applyBorder="1" applyAlignment="1">
      <alignment horizontal="center" vertical="center"/>
    </xf>
    <xf numFmtId="0" fontId="14" fillId="9" borderId="22" xfId="0" applyFont="1" applyFill="1" applyBorder="1" applyAlignment="1">
      <alignment horizontal="center" vertical="center"/>
    </xf>
    <xf numFmtId="0" fontId="15" fillId="0" borderId="29" xfId="0" applyFont="1" applyBorder="1" applyAlignment="1">
      <alignment horizontal="left" vertical="center"/>
    </xf>
    <xf numFmtId="0" fontId="15" fillId="0" borderId="0" xfId="0" applyFont="1" applyAlignment="1">
      <alignment horizontal="left" vertical="center"/>
    </xf>
    <xf numFmtId="0" fontId="15" fillId="0" borderId="30" xfId="0" applyFont="1" applyBorder="1" applyAlignment="1">
      <alignment horizontal="left" vertical="center"/>
    </xf>
    <xf numFmtId="0" fontId="15" fillId="0" borderId="29" xfId="0" applyFont="1" applyBorder="1" applyAlignment="1">
      <alignment horizontal="left" vertical="center" wrapText="1"/>
    </xf>
    <xf numFmtId="0" fontId="15" fillId="0" borderId="0" xfId="0" applyFont="1" applyAlignment="1">
      <alignment horizontal="left" vertical="center" wrapText="1"/>
    </xf>
    <xf numFmtId="0" fontId="15" fillId="0" borderId="30" xfId="0" applyFont="1" applyBorder="1" applyAlignment="1">
      <alignment horizontal="left" vertical="center" wrapText="1"/>
    </xf>
    <xf numFmtId="0" fontId="18" fillId="7" borderId="3" xfId="10" applyFont="1" applyFill="1" applyBorder="1" applyAlignment="1">
      <alignment horizontal="center" vertical="center"/>
    </xf>
    <xf numFmtId="0" fontId="9" fillId="0" borderId="1" xfId="10" applyFont="1" applyBorder="1" applyAlignment="1">
      <alignment horizontal="left" vertical="center"/>
    </xf>
    <xf numFmtId="168" fontId="9" fillId="3" borderId="3" xfId="10" applyNumberFormat="1" applyFont="1" applyFill="1" applyBorder="1" applyAlignment="1">
      <alignment horizontal="right" vertical="center"/>
    </xf>
    <xf numFmtId="0" fontId="16" fillId="9" borderId="1" xfId="0" applyFont="1" applyFill="1" applyBorder="1" applyAlignment="1">
      <alignment horizontal="center" vertical="center" wrapText="1"/>
    </xf>
    <xf numFmtId="4" fontId="16" fillId="9" borderId="1" xfId="0" applyNumberFormat="1" applyFont="1" applyFill="1" applyBorder="1" applyAlignment="1">
      <alignment horizontal="center" vertical="center" wrapText="1"/>
    </xf>
    <xf numFmtId="4" fontId="16" fillId="9" borderId="37" xfId="0" applyNumberFormat="1" applyFont="1" applyFill="1" applyBorder="1" applyAlignment="1">
      <alignment horizontal="center" vertical="center" wrapText="1"/>
    </xf>
    <xf numFmtId="0" fontId="15" fillId="8" borderId="20" xfId="10" applyFont="1" applyFill="1" applyBorder="1" applyAlignment="1">
      <alignment horizontal="left" vertical="center" wrapText="1"/>
    </xf>
    <xf numFmtId="0" fontId="9" fillId="8" borderId="0" xfId="11" applyFont="1" applyFill="1" applyAlignment="1">
      <alignment horizontal="center" vertical="center"/>
    </xf>
    <xf numFmtId="0" fontId="9" fillId="8" borderId="0" xfId="10" applyFont="1" applyFill="1" applyAlignment="1">
      <alignment horizontal="right" vertical="center" wrapText="1"/>
    </xf>
    <xf numFmtId="0" fontId="9" fillId="8" borderId="11" xfId="10" applyFont="1" applyFill="1" applyBorder="1" applyAlignment="1">
      <alignment horizontal="right" vertical="center" wrapText="1"/>
    </xf>
    <xf numFmtId="0" fontId="17" fillId="8" borderId="13" xfId="0" applyFont="1" applyFill="1" applyBorder="1" applyAlignment="1">
      <alignment horizontal="left" vertical="center" wrapText="1"/>
    </xf>
    <xf numFmtId="0" fontId="17" fillId="8" borderId="14" xfId="0" applyFont="1" applyFill="1" applyBorder="1" applyAlignment="1">
      <alignment horizontal="left" vertical="center" wrapText="1"/>
    </xf>
    <xf numFmtId="0" fontId="29" fillId="8" borderId="13" xfId="0" applyFont="1" applyFill="1" applyBorder="1" applyAlignment="1">
      <alignment horizontal="left" vertical="center" wrapText="1"/>
    </xf>
    <xf numFmtId="0" fontId="19" fillId="0" borderId="0" xfId="0" applyFont="1"/>
    <xf numFmtId="0" fontId="20" fillId="0" borderId="0" xfId="0" applyFont="1"/>
    <xf numFmtId="0" fontId="27" fillId="0" borderId="13" xfId="0" applyFont="1" applyBorder="1" applyAlignment="1">
      <alignment horizontal="center" wrapText="1"/>
    </xf>
    <xf numFmtId="0" fontId="27" fillId="0" borderId="0" xfId="0" applyFont="1" applyAlignment="1">
      <alignment horizontal="center" wrapText="1"/>
    </xf>
    <xf numFmtId="0" fontId="27" fillId="0" borderId="9" xfId="0" applyFont="1" applyBorder="1" applyAlignment="1">
      <alignment horizontal="center" wrapText="1"/>
    </xf>
    <xf numFmtId="0" fontId="19" fillId="0" borderId="42" xfId="0" applyFont="1" applyBorder="1"/>
    <xf numFmtId="0" fontId="19" fillId="0" borderId="43" xfId="0" applyFont="1" applyBorder="1"/>
    <xf numFmtId="0" fontId="21" fillId="0" borderId="42" xfId="0" applyFont="1" applyBorder="1" applyAlignment="1">
      <alignment horizontal="center" vertical="center" wrapText="1"/>
    </xf>
    <xf numFmtId="0" fontId="21" fillId="0" borderId="43" xfId="0" applyFont="1" applyBorder="1" applyAlignment="1">
      <alignment horizontal="center" vertical="center" wrapText="1"/>
    </xf>
    <xf numFmtId="0" fontId="21" fillId="0" borderId="44" xfId="0" applyFont="1" applyBorder="1" applyAlignment="1">
      <alignment horizontal="center" vertical="center" wrapText="1"/>
    </xf>
    <xf numFmtId="0" fontId="21" fillId="0" borderId="0" xfId="0" applyFont="1" applyAlignment="1">
      <alignment horizontal="center" vertical="center" wrapText="1"/>
    </xf>
    <xf numFmtId="0" fontId="21" fillId="0" borderId="50" xfId="0" applyFont="1" applyBorder="1" applyAlignment="1">
      <alignment horizontal="center" vertical="center"/>
    </xf>
    <xf numFmtId="0" fontId="21" fillId="0" borderId="1" xfId="0" applyFont="1" applyBorder="1" applyAlignment="1">
      <alignment horizontal="center" vertical="center"/>
    </xf>
    <xf numFmtId="0" fontId="21" fillId="0" borderId="51" xfId="0" applyFont="1" applyBorder="1" applyAlignment="1">
      <alignment horizontal="center" vertical="center" wrapText="1"/>
    </xf>
    <xf numFmtId="0" fontId="21" fillId="0" borderId="52" xfId="0" applyFont="1" applyBorder="1" applyAlignment="1">
      <alignment horizontal="center" vertical="center" wrapText="1"/>
    </xf>
    <xf numFmtId="0" fontId="21" fillId="0" borderId="53" xfId="0" applyFont="1" applyBorder="1"/>
    <xf numFmtId="0" fontId="21" fillId="0" borderId="54" xfId="0" applyFont="1" applyBorder="1"/>
    <xf numFmtId="0" fontId="19" fillId="0" borderId="44" xfId="0" applyFont="1" applyBorder="1"/>
    <xf numFmtId="0" fontId="21" fillId="0" borderId="55" xfId="0" applyFont="1" applyBorder="1" applyAlignment="1">
      <alignment horizontal="right" vertical="center" wrapText="1"/>
    </xf>
    <xf numFmtId="0" fontId="21" fillId="0" borderId="44" xfId="0" applyFont="1" applyBorder="1" applyAlignment="1">
      <alignment horizontal="right" vertical="center" wrapText="1"/>
    </xf>
    <xf numFmtId="0" fontId="21" fillId="0" borderId="20" xfId="0" applyFont="1" applyBorder="1" applyAlignment="1">
      <alignment vertical="center" wrapText="1"/>
    </xf>
    <xf numFmtId="0" fontId="21" fillId="0" borderId="0" xfId="0" applyFont="1" applyAlignment="1">
      <alignment vertical="center" wrapText="1"/>
    </xf>
    <xf numFmtId="171" fontId="20" fillId="0" borderId="38" xfId="0" applyNumberFormat="1" applyFont="1" applyBorder="1" applyAlignment="1">
      <alignment horizontal="center" vertical="center"/>
    </xf>
    <xf numFmtId="171" fontId="20" fillId="0" borderId="1" xfId="0" applyNumberFormat="1" applyFont="1" applyBorder="1" applyAlignment="1">
      <alignment horizontal="center" vertical="center"/>
    </xf>
    <xf numFmtId="4" fontId="20" fillId="0" borderId="56" xfId="0" applyNumberFormat="1" applyFont="1" applyBorder="1" applyAlignment="1">
      <alignment horizontal="center" vertical="center"/>
    </xf>
    <xf numFmtId="4" fontId="20" fillId="0" borderId="54" xfId="0" applyNumberFormat="1" applyFont="1" applyBorder="1" applyAlignment="1">
      <alignment horizontal="center" vertical="center"/>
    </xf>
    <xf numFmtId="4" fontId="20" fillId="0" borderId="57" xfId="0" applyNumberFormat="1" applyFont="1" applyBorder="1" applyAlignment="1">
      <alignment horizontal="center" vertical="center"/>
    </xf>
    <xf numFmtId="0" fontId="27" fillId="0" borderId="13" xfId="0" applyFont="1" applyBorder="1" applyAlignment="1">
      <alignment horizontal="center" vertical="center" wrapText="1"/>
    </xf>
    <xf numFmtId="0" fontId="27" fillId="0" borderId="0" xfId="0" applyFont="1" applyAlignment="1">
      <alignment horizontal="center" vertical="center" wrapText="1"/>
    </xf>
    <xf numFmtId="0" fontId="27" fillId="0" borderId="9" xfId="0" applyFont="1" applyBorder="1" applyAlignment="1">
      <alignment horizontal="center" vertical="center" wrapText="1"/>
    </xf>
    <xf numFmtId="0" fontId="21" fillId="0" borderId="58" xfId="0" applyFont="1" applyBorder="1" applyAlignment="1">
      <alignment horizontal="right" vertical="center" wrapText="1"/>
    </xf>
    <xf numFmtId="0" fontId="21" fillId="0" borderId="59" xfId="0" applyFont="1" applyBorder="1" applyAlignment="1">
      <alignment horizontal="right" vertical="center" wrapText="1"/>
    </xf>
    <xf numFmtId="0" fontId="32" fillId="0" borderId="13" xfId="0" applyFont="1" applyBorder="1" applyAlignment="1">
      <alignment wrapText="1"/>
    </xf>
    <xf numFmtId="0" fontId="22" fillId="0" borderId="0" xfId="0" applyFont="1" applyAlignment="1">
      <alignment wrapText="1"/>
    </xf>
    <xf numFmtId="0" fontId="22" fillId="0" borderId="9" xfId="0" applyFont="1" applyBorder="1" applyAlignment="1">
      <alignment wrapText="1"/>
    </xf>
    <xf numFmtId="0" fontId="20" fillId="0" borderId="13" xfId="0" applyFont="1" applyBorder="1" applyAlignment="1">
      <alignment wrapText="1"/>
    </xf>
    <xf numFmtId="0" fontId="20" fillId="0" borderId="0" xfId="0" applyFont="1" applyAlignment="1">
      <alignment wrapText="1"/>
    </xf>
    <xf numFmtId="0" fontId="20" fillId="0" borderId="9" xfId="0" applyFont="1" applyBorder="1" applyAlignment="1">
      <alignment wrapText="1"/>
    </xf>
    <xf numFmtId="0" fontId="21" fillId="0" borderId="9" xfId="0" applyFont="1" applyBorder="1" applyAlignment="1">
      <alignment horizontal="center" vertical="center" wrapText="1"/>
    </xf>
    <xf numFmtId="0" fontId="21" fillId="0" borderId="46" xfId="0" applyFont="1" applyBorder="1" applyAlignment="1">
      <alignment horizontal="center" vertical="center" wrapText="1"/>
    </xf>
    <xf numFmtId="0" fontId="21" fillId="0" borderId="45" xfId="0" applyFont="1" applyBorder="1" applyAlignment="1">
      <alignment horizontal="center" vertical="center" wrapText="1"/>
    </xf>
    <xf numFmtId="0" fontId="21" fillId="0" borderId="48" xfId="0" applyFont="1" applyBorder="1" applyAlignment="1">
      <alignment vertical="center" wrapText="1"/>
    </xf>
    <xf numFmtId="171" fontId="20" fillId="0" borderId="49" xfId="0" applyNumberFormat="1" applyFont="1" applyBorder="1" applyAlignment="1">
      <alignment horizontal="center" vertical="center"/>
    </xf>
    <xf numFmtId="0" fontId="21" fillId="0" borderId="38" xfId="0" applyFont="1" applyBorder="1" applyAlignment="1">
      <alignment vertical="center"/>
    </xf>
    <xf numFmtId="0" fontId="21" fillId="0" borderId="1" xfId="0" applyFont="1" applyBorder="1" applyAlignment="1">
      <alignment vertical="center"/>
    </xf>
    <xf numFmtId="0" fontId="20" fillId="15" borderId="56" xfId="0" applyFont="1" applyFill="1" applyBorder="1" applyAlignment="1">
      <alignment vertical="center"/>
    </xf>
    <xf numFmtId="0" fontId="20" fillId="15" borderId="54" xfId="0" applyFont="1" applyFill="1" applyBorder="1" applyAlignment="1">
      <alignment vertical="center"/>
    </xf>
    <xf numFmtId="0" fontId="20" fillId="15" borderId="62" xfId="0" applyFont="1" applyFill="1" applyBorder="1" applyAlignment="1">
      <alignment vertical="center"/>
    </xf>
    <xf numFmtId="0" fontId="21" fillId="0" borderId="60" xfId="0" applyFont="1" applyBorder="1" applyAlignment="1">
      <alignment vertical="center"/>
    </xf>
    <xf numFmtId="0" fontId="19" fillId="0" borderId="46" xfId="0" applyFont="1" applyBorder="1"/>
    <xf numFmtId="0" fontId="19" fillId="0" borderId="47" xfId="0" applyFont="1" applyBorder="1"/>
    <xf numFmtId="0" fontId="97" fillId="0" borderId="0" xfId="53" applyFont="1" applyAlignment="1">
      <alignment horizontal="left" vertical="top"/>
    </xf>
    <xf numFmtId="0" fontId="99" fillId="0" borderId="0" xfId="53" applyFont="1" applyAlignment="1">
      <alignment horizontal="center" vertical="center"/>
    </xf>
    <xf numFmtId="0" fontId="97" fillId="0" borderId="0" xfId="53" applyFont="1" applyAlignment="1">
      <alignment horizontal="left" vertical="center"/>
    </xf>
    <xf numFmtId="0" fontId="98" fillId="0" borderId="0" xfId="53" applyFont="1" applyAlignment="1">
      <alignment horizontal="center" vertical="center" wrapText="1"/>
    </xf>
    <xf numFmtId="14" fontId="99" fillId="0" borderId="0" xfId="53" applyNumberFormat="1" applyFont="1" applyAlignment="1">
      <alignment horizontal="center" vertical="center"/>
    </xf>
    <xf numFmtId="0" fontId="100" fillId="0" borderId="0" xfId="53" applyFont="1" applyAlignment="1">
      <alignment horizontal="left" vertical="top"/>
    </xf>
    <xf numFmtId="0" fontId="101" fillId="0" borderId="0" xfId="53" applyFont="1" applyAlignment="1">
      <alignment horizontal="left" vertical="top"/>
    </xf>
    <xf numFmtId="0" fontId="97" fillId="0" borderId="0" xfId="53" applyFont="1" applyAlignment="1">
      <alignment horizontal="left" vertical="top" wrapText="1"/>
    </xf>
    <xf numFmtId="180" fontId="97" fillId="0" borderId="0" xfId="53" applyNumberFormat="1" applyFont="1" applyAlignment="1">
      <alignment horizontal="right" vertical="top"/>
    </xf>
    <xf numFmtId="4" fontId="97" fillId="0" borderId="0" xfId="53" applyNumberFormat="1" applyFont="1" applyAlignment="1">
      <alignment horizontal="right" vertical="top"/>
    </xf>
    <xf numFmtId="0" fontId="97" fillId="0" borderId="137" xfId="53" applyFont="1" applyBorder="1" applyAlignment="1">
      <alignment horizontal="left" vertical="top"/>
    </xf>
    <xf numFmtId="0" fontId="99" fillId="0" borderId="0" xfId="53" applyFont="1" applyAlignment="1">
      <alignment horizontal="left" vertical="top"/>
    </xf>
    <xf numFmtId="0" fontId="99" fillId="0" borderId="0" xfId="53" applyFont="1" applyAlignment="1">
      <alignment horizontal="right" vertical="top"/>
    </xf>
    <xf numFmtId="0" fontId="99" fillId="0" borderId="0" xfId="53" applyFont="1" applyAlignment="1">
      <alignment horizontal="center" vertical="top"/>
    </xf>
    <xf numFmtId="0" fontId="39" fillId="0" borderId="23" xfId="36" applyFont="1" applyBorder="1" applyAlignment="1">
      <alignment horizontal="left" vertical="center" wrapText="1"/>
    </xf>
    <xf numFmtId="0" fontId="39" fillId="0" borderId="24" xfId="36" applyFont="1" applyBorder="1" applyAlignment="1">
      <alignment horizontal="left" vertical="center" wrapText="1"/>
    </xf>
    <xf numFmtId="0" fontId="39" fillId="0" borderId="27" xfId="36" applyFont="1" applyBorder="1" applyAlignment="1">
      <alignment horizontal="left" vertical="center" wrapText="1"/>
    </xf>
    <xf numFmtId="0" fontId="39" fillId="0" borderId="29" xfId="36" applyFont="1" applyBorder="1" applyAlignment="1">
      <alignment horizontal="left" vertical="center" wrapText="1"/>
    </xf>
    <xf numFmtId="0" fontId="39" fillId="0" borderId="0" xfId="36" applyFont="1" applyAlignment="1">
      <alignment horizontal="left" vertical="center" wrapText="1"/>
    </xf>
    <xf numFmtId="0" fontId="39" fillId="0" borderId="30" xfId="36" applyFont="1" applyBorder="1" applyAlignment="1">
      <alignment horizontal="left" vertical="center" wrapText="1"/>
    </xf>
    <xf numFmtId="0" fontId="39" fillId="0" borderId="63" xfId="36" applyFont="1" applyBorder="1" applyAlignment="1">
      <alignment horizontal="left" vertical="center" wrapText="1"/>
    </xf>
    <xf numFmtId="0" fontId="39" fillId="0" borderId="11" xfId="36" applyFont="1" applyBorder="1" applyAlignment="1">
      <alignment horizontal="left" vertical="center" wrapText="1"/>
    </xf>
    <xf numFmtId="0" fontId="39" fillId="0" borderId="64" xfId="36" applyFont="1" applyBorder="1" applyAlignment="1">
      <alignment horizontal="left" vertical="center" wrapText="1"/>
    </xf>
    <xf numFmtId="0" fontId="41" fillId="0" borderId="65" xfId="36" applyFont="1" applyBorder="1" applyAlignment="1">
      <alignment horizontal="center"/>
    </xf>
    <xf numFmtId="0" fontId="41" fillId="0" borderId="3" xfId="36" applyFont="1" applyBorder="1" applyAlignment="1">
      <alignment horizontal="center"/>
    </xf>
    <xf numFmtId="0" fontId="41" fillId="0" borderId="31" xfId="36" applyFont="1" applyBorder="1" applyAlignment="1">
      <alignment horizontal="center"/>
    </xf>
    <xf numFmtId="0" fontId="41" fillId="5" borderId="65" xfId="36" applyFont="1" applyFill="1" applyBorder="1" applyAlignment="1">
      <alignment horizontal="center"/>
    </xf>
    <xf numFmtId="0" fontId="41" fillId="5" borderId="3" xfId="36" applyFont="1" applyFill="1" applyBorder="1" applyAlignment="1">
      <alignment horizontal="center"/>
    </xf>
    <xf numFmtId="0" fontId="41" fillId="5" borderId="31" xfId="36" applyFont="1" applyFill="1" applyBorder="1" applyAlignment="1">
      <alignment horizontal="center"/>
    </xf>
    <xf numFmtId="44" fontId="39" fillId="0" borderId="35" xfId="37" applyFont="1" applyFill="1" applyBorder="1" applyAlignment="1">
      <alignment horizontal="right" vertical="center"/>
    </xf>
    <xf numFmtId="44" fontId="39" fillId="0" borderId="5" xfId="37" applyFont="1" applyFill="1" applyBorder="1" applyAlignment="1">
      <alignment horizontal="right" vertical="center"/>
    </xf>
    <xf numFmtId="44" fontId="39" fillId="0" borderId="6" xfId="37" applyFont="1" applyFill="1" applyBorder="1" applyAlignment="1">
      <alignment horizontal="right" vertical="center"/>
    </xf>
    <xf numFmtId="44" fontId="39" fillId="0" borderId="35" xfId="37" applyFont="1" applyBorder="1" applyAlignment="1">
      <alignment horizontal="right" vertical="center"/>
    </xf>
    <xf numFmtId="44" fontId="39" fillId="0" borderId="5" xfId="37" applyFont="1" applyBorder="1" applyAlignment="1">
      <alignment horizontal="right" vertical="center"/>
    </xf>
    <xf numFmtId="0" fontId="39" fillId="0" borderId="23" xfId="36" applyFont="1" applyBorder="1" applyAlignment="1">
      <alignment horizontal="center" vertical="center"/>
    </xf>
    <xf numFmtId="0" fontId="39" fillId="0" borderId="24" xfId="36" applyFont="1" applyBorder="1" applyAlignment="1">
      <alignment horizontal="center" vertical="center"/>
    </xf>
    <xf numFmtId="0" fontId="39" fillId="0" borderId="27" xfId="36" applyFont="1" applyBorder="1" applyAlignment="1">
      <alignment horizontal="center" vertical="center"/>
    </xf>
    <xf numFmtId="0" fontId="39" fillId="0" borderId="29" xfId="36" applyFont="1" applyBorder="1" applyAlignment="1">
      <alignment horizontal="center" vertical="center"/>
    </xf>
    <xf numFmtId="0" fontId="39" fillId="0" borderId="0" xfId="36" applyFont="1" applyAlignment="1">
      <alignment horizontal="center" vertical="center"/>
    </xf>
    <xf numFmtId="0" fontId="39" fillId="0" borderId="30" xfId="36" applyFont="1" applyBorder="1" applyAlignment="1">
      <alignment horizontal="center" vertical="center"/>
    </xf>
    <xf numFmtId="0" fontId="41" fillId="0" borderId="65" xfId="36" applyFont="1" applyBorder="1" applyAlignment="1">
      <alignment horizontal="center" vertical="center"/>
    </xf>
    <xf numFmtId="0" fontId="41" fillId="0" borderId="3" xfId="36" applyFont="1" applyBorder="1" applyAlignment="1">
      <alignment horizontal="center" vertical="center"/>
    </xf>
    <xf numFmtId="0" fontId="41" fillId="0" borderId="31" xfId="36" applyFont="1" applyBorder="1" applyAlignment="1">
      <alignment horizontal="center" vertical="center"/>
    </xf>
    <xf numFmtId="0" fontId="41" fillId="20" borderId="65" xfId="36" applyFont="1" applyFill="1" applyBorder="1" applyAlignment="1">
      <alignment horizontal="center" vertical="center"/>
    </xf>
    <xf numFmtId="0" fontId="41" fillId="20" borderId="3" xfId="36" applyFont="1" applyFill="1" applyBorder="1" applyAlignment="1">
      <alignment horizontal="center" vertical="center"/>
    </xf>
    <xf numFmtId="0" fontId="41" fillId="20" borderId="31" xfId="36" applyFont="1" applyFill="1" applyBorder="1" applyAlignment="1">
      <alignment horizontal="center" vertical="center"/>
    </xf>
    <xf numFmtId="0" fontId="41" fillId="18" borderId="65" xfId="36" applyFont="1" applyFill="1" applyBorder="1" applyAlignment="1">
      <alignment horizontal="center"/>
    </xf>
    <xf numFmtId="0" fontId="41" fillId="18" borderId="3" xfId="36" applyFont="1" applyFill="1" applyBorder="1" applyAlignment="1">
      <alignment horizontal="center"/>
    </xf>
    <xf numFmtId="0" fontId="41" fillId="18" borderId="31" xfId="36" applyFont="1" applyFill="1" applyBorder="1" applyAlignment="1">
      <alignment horizontal="center"/>
    </xf>
    <xf numFmtId="0" fontId="41" fillId="20" borderId="3" xfId="36" applyFont="1" applyFill="1" applyBorder="1" applyAlignment="1">
      <alignment horizontal="center" vertical="center" wrapText="1"/>
    </xf>
    <xf numFmtId="0" fontId="41" fillId="20" borderId="4" xfId="36" applyFont="1" applyFill="1" applyBorder="1" applyAlignment="1">
      <alignment horizontal="center"/>
    </xf>
    <xf numFmtId="0" fontId="41" fillId="20" borderId="6" xfId="36" applyFont="1" applyFill="1" applyBorder="1" applyAlignment="1">
      <alignment horizontal="center"/>
    </xf>
    <xf numFmtId="0" fontId="41" fillId="20" borderId="3" xfId="36" applyFont="1" applyFill="1" applyBorder="1" applyAlignment="1">
      <alignment horizontal="center"/>
    </xf>
    <xf numFmtId="0" fontId="41" fillId="20" borderId="70" xfId="36" applyFont="1" applyFill="1" applyBorder="1" applyAlignment="1">
      <alignment horizontal="center" wrapText="1"/>
    </xf>
    <xf numFmtId="0" fontId="41" fillId="20" borderId="72" xfId="36" applyFont="1" applyFill="1" applyBorder="1" applyAlignment="1">
      <alignment horizontal="center" wrapText="1"/>
    </xf>
    <xf numFmtId="0" fontId="53" fillId="0" borderId="12" xfId="40" applyFont="1" applyBorder="1" applyAlignment="1">
      <alignment horizontal="left" vertical="center" wrapText="1"/>
    </xf>
    <xf numFmtId="0" fontId="53" fillId="0" borderId="20" xfId="40" applyFont="1" applyBorder="1" applyAlignment="1">
      <alignment horizontal="left" vertical="center" wrapText="1"/>
    </xf>
    <xf numFmtId="0" fontId="53" fillId="0" borderId="8" xfId="40" applyFont="1" applyBorder="1" applyAlignment="1">
      <alignment horizontal="left" vertical="center" wrapText="1"/>
    </xf>
    <xf numFmtId="0" fontId="53" fillId="0" borderId="13" xfId="40" applyFont="1" applyBorder="1" applyAlignment="1">
      <alignment horizontal="left" vertical="center" wrapText="1"/>
    </xf>
    <xf numFmtId="0" fontId="53" fillId="0" borderId="0" xfId="40" applyFont="1" applyAlignment="1">
      <alignment horizontal="left" vertical="center" wrapText="1"/>
    </xf>
    <xf numFmtId="0" fontId="53" fillId="0" borderId="9" xfId="40" applyFont="1" applyBorder="1" applyAlignment="1">
      <alignment horizontal="left" vertical="center" wrapText="1"/>
    </xf>
    <xf numFmtId="0" fontId="53" fillId="0" borderId="14" xfId="40" applyFont="1" applyBorder="1" applyAlignment="1">
      <alignment horizontal="left" vertical="center" wrapText="1"/>
    </xf>
    <xf numFmtId="0" fontId="53" fillId="0" borderId="11" xfId="40" applyFont="1" applyBorder="1" applyAlignment="1">
      <alignment horizontal="left" vertical="center" wrapText="1"/>
    </xf>
    <xf numFmtId="0" fontId="53" fillId="0" borderId="10" xfId="40" applyFont="1" applyBorder="1" applyAlignment="1">
      <alignment horizontal="left" vertical="center" wrapText="1"/>
    </xf>
    <xf numFmtId="0" fontId="55" fillId="17" borderId="3" xfId="40" applyFont="1" applyFill="1" applyBorder="1" applyAlignment="1">
      <alignment horizontal="center"/>
    </xf>
    <xf numFmtId="0" fontId="53" fillId="5" borderId="4" xfId="40" applyFont="1" applyFill="1" applyBorder="1" applyAlignment="1">
      <alignment horizontal="center"/>
    </xf>
    <xf numFmtId="0" fontId="53" fillId="5" borderId="5" xfId="40" applyFont="1" applyFill="1" applyBorder="1" applyAlignment="1">
      <alignment horizontal="center"/>
    </xf>
    <xf numFmtId="0" fontId="53" fillId="5" borderId="6" xfId="40" applyFont="1" applyFill="1" applyBorder="1" applyAlignment="1">
      <alignment horizontal="center"/>
    </xf>
    <xf numFmtId="0" fontId="55" fillId="18" borderId="3" xfId="40" applyFont="1" applyFill="1" applyBorder="1" applyAlignment="1">
      <alignment horizontal="center" vertical="center"/>
    </xf>
    <xf numFmtId="0" fontId="54" fillId="5" borderId="3" xfId="40" applyFont="1" applyFill="1" applyBorder="1" applyAlignment="1">
      <alignment horizontal="center" vertical="center"/>
    </xf>
    <xf numFmtId="0" fontId="54" fillId="5" borderId="3" xfId="40" applyFont="1" applyFill="1" applyBorder="1" applyAlignment="1">
      <alignment horizontal="center" vertical="center" wrapText="1"/>
    </xf>
    <xf numFmtId="0" fontId="56" fillId="5" borderId="38" xfId="40" applyFont="1" applyFill="1" applyBorder="1" applyAlignment="1">
      <alignment horizontal="center" vertical="center" wrapText="1"/>
    </xf>
    <xf numFmtId="0" fontId="56" fillId="5" borderId="2" xfId="40" applyFont="1" applyFill="1" applyBorder="1" applyAlignment="1">
      <alignment horizontal="center" vertical="center" wrapText="1"/>
    </xf>
    <xf numFmtId="0" fontId="56" fillId="5" borderId="3" xfId="40" applyFont="1" applyFill="1" applyBorder="1" applyAlignment="1">
      <alignment horizontal="center" vertical="center" wrapText="1"/>
    </xf>
    <xf numFmtId="0" fontId="55" fillId="5" borderId="4" xfId="40" applyFont="1" applyFill="1" applyBorder="1" applyAlignment="1">
      <alignment horizontal="center" wrapText="1"/>
    </xf>
    <xf numFmtId="0" fontId="55" fillId="5" borderId="5" xfId="40" applyFont="1" applyFill="1" applyBorder="1" applyAlignment="1">
      <alignment horizontal="center" wrapText="1"/>
    </xf>
    <xf numFmtId="0" fontId="55" fillId="5" borderId="6" xfId="40" applyFont="1" applyFill="1" applyBorder="1" applyAlignment="1">
      <alignment horizontal="center" wrapText="1"/>
    </xf>
    <xf numFmtId="0" fontId="39" fillId="0" borderId="12" xfId="36" applyFont="1" applyBorder="1" applyAlignment="1">
      <alignment horizontal="left" vertical="center" wrapText="1"/>
    </xf>
    <xf numFmtId="0" fontId="39" fillId="0" borderId="20" xfId="36" applyFont="1" applyBorder="1" applyAlignment="1">
      <alignment horizontal="left" vertical="center" wrapText="1"/>
    </xf>
    <xf numFmtId="0" fontId="39" fillId="0" borderId="8" xfId="36" applyFont="1" applyBorder="1" applyAlignment="1">
      <alignment horizontal="left" vertical="center" wrapText="1"/>
    </xf>
    <xf numFmtId="0" fontId="39" fillId="0" borderId="13" xfId="36" applyFont="1" applyBorder="1" applyAlignment="1">
      <alignment horizontal="left" vertical="center" wrapText="1"/>
    </xf>
    <xf numFmtId="0" fontId="39" fillId="0" borderId="9" xfId="36" applyFont="1" applyBorder="1" applyAlignment="1">
      <alignment horizontal="left" vertical="center" wrapText="1"/>
    </xf>
    <xf numFmtId="0" fontId="39" fillId="0" borderId="14" xfId="36" applyFont="1" applyBorder="1" applyAlignment="1">
      <alignment horizontal="left" vertical="center" wrapText="1"/>
    </xf>
    <xf numFmtId="0" fontId="39" fillId="0" borderId="10" xfId="36" applyFont="1" applyBorder="1" applyAlignment="1">
      <alignment horizontal="left" vertical="center" wrapText="1"/>
    </xf>
    <xf numFmtId="0" fontId="41" fillId="18" borderId="3" xfId="36" applyFont="1" applyFill="1" applyBorder="1" applyAlignment="1">
      <alignment horizontal="center" vertical="center"/>
    </xf>
    <xf numFmtId="0" fontId="34" fillId="0" borderId="0" xfId="36" applyFont="1" applyAlignment="1">
      <alignment horizontal="center" vertical="center" wrapText="1"/>
    </xf>
    <xf numFmtId="0" fontId="34" fillId="22" borderId="4" xfId="36" applyFont="1" applyFill="1" applyBorder="1" applyAlignment="1">
      <alignment horizontal="right" vertical="center"/>
    </xf>
    <xf numFmtId="0" fontId="34" fillId="22" borderId="5" xfId="36" applyFont="1" applyFill="1" applyBorder="1" applyAlignment="1">
      <alignment horizontal="right" vertical="center"/>
    </xf>
    <xf numFmtId="0" fontId="34" fillId="22" borderId="6" xfId="36" applyFont="1" applyFill="1" applyBorder="1" applyAlignment="1">
      <alignment horizontal="right" vertical="center"/>
    </xf>
    <xf numFmtId="0" fontId="36" fillId="0" borderId="12" xfId="36" applyFont="1" applyBorder="1" applyAlignment="1">
      <alignment horizontal="left" vertical="center" wrapText="1"/>
    </xf>
    <xf numFmtId="0" fontId="36" fillId="0" borderId="20" xfId="36" applyFont="1" applyBorder="1" applyAlignment="1">
      <alignment horizontal="left" vertical="center" wrapText="1"/>
    </xf>
    <xf numFmtId="0" fontId="36" fillId="0" borderId="8" xfId="36" applyFont="1" applyBorder="1" applyAlignment="1">
      <alignment horizontal="left" vertical="center" wrapText="1"/>
    </xf>
    <xf numFmtId="0" fontId="36" fillId="0" borderId="13" xfId="36" applyFont="1" applyBorder="1" applyAlignment="1">
      <alignment horizontal="left" vertical="center" wrapText="1"/>
    </xf>
    <xf numFmtId="0" fontId="36" fillId="0" borderId="0" xfId="36" applyFont="1" applyAlignment="1">
      <alignment horizontal="left" vertical="center" wrapText="1"/>
    </xf>
    <xf numFmtId="0" fontId="36" fillId="0" borderId="9" xfId="36" applyFont="1" applyBorder="1" applyAlignment="1">
      <alignment horizontal="left" vertical="center" wrapText="1"/>
    </xf>
    <xf numFmtId="0" fontId="36" fillId="0" borderId="14" xfId="36" applyFont="1" applyBorder="1" applyAlignment="1">
      <alignment horizontal="left" vertical="center" wrapText="1"/>
    </xf>
    <xf numFmtId="0" fontId="36" fillId="0" borderId="11" xfId="36" applyFont="1" applyBorder="1" applyAlignment="1">
      <alignment horizontal="left" vertical="center" wrapText="1"/>
    </xf>
    <xf numFmtId="0" fontId="36" fillId="0" borderId="10" xfId="36" applyFont="1" applyBorder="1" applyAlignment="1">
      <alignment horizontal="left" vertical="center" wrapText="1"/>
    </xf>
    <xf numFmtId="0" fontId="58" fillId="0" borderId="13" xfId="36" applyFont="1" applyBorder="1" applyAlignment="1">
      <alignment horizontal="center"/>
    </xf>
    <xf numFmtId="0" fontId="58" fillId="0" borderId="0" xfId="36" applyFont="1" applyAlignment="1">
      <alignment horizontal="center"/>
    </xf>
    <xf numFmtId="0" fontId="58" fillId="0" borderId="9" xfId="36" applyFont="1" applyBorder="1" applyAlignment="1">
      <alignment horizontal="center"/>
    </xf>
    <xf numFmtId="0" fontId="58" fillId="5" borderId="4" xfId="36" applyFont="1" applyFill="1" applyBorder="1" applyAlignment="1">
      <alignment horizontal="left" vertical="center"/>
    </xf>
    <xf numFmtId="0" fontId="58" fillId="5" borderId="5" xfId="36" applyFont="1" applyFill="1" applyBorder="1" applyAlignment="1">
      <alignment horizontal="left" vertical="center"/>
    </xf>
    <xf numFmtId="0" fontId="58" fillId="0" borderId="3" xfId="36" applyFont="1" applyBorder="1" applyAlignment="1">
      <alignment horizontal="left" vertical="center"/>
    </xf>
    <xf numFmtId="0" fontId="2" fillId="21" borderId="3" xfId="36" applyFont="1" applyFill="1" applyBorder="1" applyAlignment="1">
      <alignment horizontal="center" vertical="center" wrapText="1"/>
    </xf>
    <xf numFmtId="0" fontId="2" fillId="21" borderId="12" xfId="36" applyFont="1" applyFill="1" applyBorder="1" applyAlignment="1">
      <alignment horizontal="center" vertical="center"/>
    </xf>
    <xf numFmtId="0" fontId="2" fillId="21" borderId="20" xfId="36" applyFont="1" applyFill="1" applyBorder="1" applyAlignment="1">
      <alignment horizontal="center" vertical="center"/>
    </xf>
    <xf numFmtId="0" fontId="2" fillId="21" borderId="8" xfId="36" applyFont="1" applyFill="1" applyBorder="1" applyAlignment="1">
      <alignment horizontal="center" vertical="center"/>
    </xf>
    <xf numFmtId="0" fontId="2" fillId="21" borderId="14" xfId="36" applyFont="1" applyFill="1" applyBorder="1" applyAlignment="1">
      <alignment horizontal="center" vertical="center"/>
    </xf>
    <xf numFmtId="0" fontId="2" fillId="21" borderId="11" xfId="36" applyFont="1" applyFill="1" applyBorder="1" applyAlignment="1">
      <alignment horizontal="center" vertical="center"/>
    </xf>
    <xf numFmtId="0" fontId="2" fillId="21" borderId="10" xfId="36" applyFont="1" applyFill="1" applyBorder="1" applyAlignment="1">
      <alignment horizontal="center" vertical="center"/>
    </xf>
    <xf numFmtId="0" fontId="39" fillId="0" borderId="12" xfId="36" applyFont="1" applyBorder="1" applyAlignment="1">
      <alignment horizontal="center" vertical="center" wrapText="1"/>
    </xf>
    <xf numFmtId="0" fontId="39" fillId="0" borderId="20" xfId="36" applyFont="1" applyBorder="1" applyAlignment="1">
      <alignment horizontal="center" vertical="center" wrapText="1"/>
    </xf>
    <xf numFmtId="0" fontId="39" fillId="0" borderId="8" xfId="36" applyFont="1" applyBorder="1" applyAlignment="1">
      <alignment horizontal="center" vertical="center" wrapText="1"/>
    </xf>
    <xf numFmtId="0" fontId="39" fillId="0" borderId="13" xfId="36" applyFont="1" applyBorder="1" applyAlignment="1">
      <alignment horizontal="center" vertical="center" wrapText="1"/>
    </xf>
    <xf numFmtId="0" fontId="39" fillId="0" borderId="0" xfId="36" applyFont="1" applyAlignment="1">
      <alignment horizontal="center" vertical="center" wrapText="1"/>
    </xf>
    <xf numFmtId="0" fontId="39" fillId="0" borderId="9" xfId="36" applyFont="1" applyBorder="1" applyAlignment="1">
      <alignment horizontal="center" vertical="center" wrapText="1"/>
    </xf>
    <xf numFmtId="0" fontId="39" fillId="0" borderId="14" xfId="36" applyFont="1" applyBorder="1" applyAlignment="1">
      <alignment horizontal="center" vertical="center" wrapText="1"/>
    </xf>
    <xf numFmtId="0" fontId="39" fillId="0" borderId="11" xfId="36" applyFont="1" applyBorder="1" applyAlignment="1">
      <alignment horizontal="center" vertical="center" wrapText="1"/>
    </xf>
    <xf numFmtId="0" fontId="39" fillId="0" borderId="10" xfId="36" applyFont="1" applyBorder="1" applyAlignment="1">
      <alignment horizontal="center" vertical="center" wrapText="1"/>
    </xf>
    <xf numFmtId="0" fontId="52" fillId="0" borderId="0" xfId="36" applyFont="1" applyAlignment="1">
      <alignment horizontal="center" vertical="center"/>
    </xf>
    <xf numFmtId="0" fontId="60" fillId="0" borderId="13" xfId="36" applyFont="1" applyBorder="1" applyAlignment="1">
      <alignment horizontal="left" vertical="center" wrapText="1"/>
    </xf>
    <xf numFmtId="0" fontId="60" fillId="0" borderId="0" xfId="36" applyFont="1" applyAlignment="1">
      <alignment horizontal="left" vertical="center" wrapText="1"/>
    </xf>
    <xf numFmtId="0" fontId="36" fillId="0" borderId="0" xfId="42" applyFont="1" applyAlignment="1">
      <alignment horizontal="right" vertical="center"/>
    </xf>
    <xf numFmtId="0" fontId="2" fillId="0" borderId="0" xfId="42" applyAlignment="1">
      <alignment horizontal="center" vertical="center"/>
    </xf>
    <xf numFmtId="2" fontId="36" fillId="0" borderId="0" xfId="42" applyNumberFormat="1" applyFont="1" applyAlignment="1">
      <alignment horizontal="center" vertical="center"/>
    </xf>
    <xf numFmtId="0" fontId="39" fillId="0" borderId="65" xfId="36" applyFont="1" applyBorder="1" applyAlignment="1">
      <alignment vertical="center"/>
    </xf>
    <xf numFmtId="0" fontId="39" fillId="0" borderId="3" xfId="36" applyFont="1" applyBorder="1" applyAlignment="1">
      <alignment vertical="center"/>
    </xf>
    <xf numFmtId="0" fontId="36" fillId="0" borderId="3" xfId="44" applyFont="1" applyBorder="1" applyAlignment="1">
      <alignment horizontal="center"/>
    </xf>
    <xf numFmtId="0" fontId="36" fillId="0" borderId="31" xfId="44" applyFont="1" applyBorder="1" applyAlignment="1">
      <alignment horizontal="center"/>
    </xf>
    <xf numFmtId="0" fontId="40" fillId="0" borderId="74" xfId="44" applyFont="1" applyBorder="1" applyAlignment="1">
      <alignment horizontal="left" vertical="center" wrapText="1"/>
    </xf>
    <xf numFmtId="0" fontId="40" fillId="0" borderId="75" xfId="44" applyFont="1" applyBorder="1" applyAlignment="1">
      <alignment horizontal="left" vertical="center" wrapText="1"/>
    </xf>
    <xf numFmtId="0" fontId="40" fillId="0" borderId="3" xfId="44" applyFont="1" applyBorder="1" applyAlignment="1">
      <alignment horizontal="left" vertical="center" wrapText="1"/>
    </xf>
    <xf numFmtId="0" fontId="40" fillId="0" borderId="3" xfId="44" applyFont="1" applyBorder="1" applyAlignment="1">
      <alignment horizontal="left" vertical="center"/>
    </xf>
    <xf numFmtId="0" fontId="40" fillId="0" borderId="31" xfId="44" applyFont="1" applyBorder="1" applyAlignment="1">
      <alignment horizontal="left" vertical="center"/>
    </xf>
    <xf numFmtId="0" fontId="40" fillId="0" borderId="77" xfId="44" applyFont="1" applyBorder="1" applyAlignment="1">
      <alignment horizontal="left" vertical="center"/>
    </xf>
    <xf numFmtId="0" fontId="40" fillId="0" borderId="78" xfId="44" applyFont="1" applyBorder="1" applyAlignment="1">
      <alignment horizontal="left" vertical="center"/>
    </xf>
    <xf numFmtId="0" fontId="59" fillId="23" borderId="19" xfId="44" applyFont="1" applyFill="1" applyBorder="1" applyAlignment="1">
      <alignment horizontal="center" vertical="center"/>
    </xf>
    <xf numFmtId="0" fontId="59" fillId="23" borderId="15" xfId="44" applyFont="1" applyFill="1" applyBorder="1" applyAlignment="1">
      <alignment horizontal="center" vertical="center"/>
    </xf>
    <xf numFmtId="0" fontId="59" fillId="23" borderId="79" xfId="44" applyFont="1" applyFill="1" applyBorder="1" applyAlignment="1">
      <alignment horizontal="center" vertical="center"/>
    </xf>
    <xf numFmtId="0" fontId="39" fillId="24" borderId="19" xfId="44" applyFont="1" applyFill="1" applyBorder="1" applyAlignment="1">
      <alignment horizontal="center" vertical="center"/>
    </xf>
    <xf numFmtId="0" fontId="39" fillId="24" borderId="15" xfId="44" applyFont="1" applyFill="1" applyBorder="1" applyAlignment="1">
      <alignment horizontal="center" vertical="center"/>
    </xf>
    <xf numFmtId="0" fontId="39" fillId="24" borderId="79" xfId="44" applyFont="1" applyFill="1" applyBorder="1" applyAlignment="1">
      <alignment horizontal="center" vertical="center"/>
    </xf>
    <xf numFmtId="0" fontId="39" fillId="24" borderId="19" xfId="36" applyFont="1" applyFill="1" applyBorder="1" applyAlignment="1">
      <alignment horizontal="left" vertical="center"/>
    </xf>
    <xf numFmtId="0" fontId="39" fillId="24" borderId="15" xfId="36" applyFont="1" applyFill="1" applyBorder="1" applyAlignment="1">
      <alignment horizontal="left" vertical="center"/>
    </xf>
    <xf numFmtId="0" fontId="39" fillId="24" borderId="79" xfId="36" applyFont="1" applyFill="1" applyBorder="1" applyAlignment="1">
      <alignment horizontal="left" vertical="center"/>
    </xf>
    <xf numFmtId="0" fontId="2" fillId="0" borderId="15" xfId="44" applyBorder="1" applyAlignment="1">
      <alignment horizontal="center"/>
    </xf>
    <xf numFmtId="0" fontId="2" fillId="0" borderId="79" xfId="44" applyBorder="1" applyAlignment="1">
      <alignment horizontal="center"/>
    </xf>
    <xf numFmtId="49" fontId="52" fillId="20" borderId="81" xfId="44" applyNumberFormat="1" applyFont="1" applyFill="1" applyBorder="1" applyAlignment="1">
      <alignment horizontal="center" vertical="center" wrapText="1"/>
    </xf>
    <xf numFmtId="49" fontId="52" fillId="20" borderId="85" xfId="44" applyNumberFormat="1" applyFont="1" applyFill="1" applyBorder="1" applyAlignment="1">
      <alignment horizontal="center" vertical="center" wrapText="1"/>
    </xf>
    <xf numFmtId="49" fontId="52" fillId="20" borderId="83" xfId="44" applyNumberFormat="1" applyFont="1" applyFill="1" applyBorder="1" applyAlignment="1">
      <alignment horizontal="center" vertical="center"/>
    </xf>
    <xf numFmtId="49" fontId="52" fillId="20" borderId="87" xfId="44" applyNumberFormat="1" applyFont="1" applyFill="1" applyBorder="1" applyAlignment="1">
      <alignment horizontal="center" vertical="center"/>
    </xf>
    <xf numFmtId="0" fontId="52" fillId="0" borderId="35" xfId="44" applyFont="1" applyBorder="1" applyAlignment="1">
      <alignment horizontal="center" vertical="center"/>
    </xf>
    <xf numFmtId="0" fontId="52" fillId="0" borderId="5" xfId="44" applyFont="1" applyBorder="1" applyAlignment="1">
      <alignment horizontal="center" vertical="center"/>
    </xf>
    <xf numFmtId="0" fontId="52" fillId="0" borderId="66" xfId="44" applyFont="1" applyBorder="1" applyAlignment="1">
      <alignment horizontal="center" vertical="center"/>
    </xf>
    <xf numFmtId="0" fontId="52" fillId="0" borderId="35" xfId="44" applyFont="1" applyBorder="1" applyAlignment="1">
      <alignment horizontal="left" vertical="center" indent="2"/>
    </xf>
    <xf numFmtId="0" fontId="52" fillId="0" borderId="5" xfId="44" applyFont="1" applyBorder="1" applyAlignment="1">
      <alignment horizontal="left" vertical="center" indent="2"/>
    </xf>
    <xf numFmtId="0" fontId="52" fillId="0" borderId="6" xfId="44" applyFont="1" applyBorder="1" applyAlignment="1">
      <alignment horizontal="left" vertical="center" indent="2"/>
    </xf>
    <xf numFmtId="0" fontId="52" fillId="0" borderId="69" xfId="44" applyFont="1" applyBorder="1" applyAlignment="1">
      <alignment horizontal="left" vertical="center" indent="2"/>
    </xf>
    <xf numFmtId="0" fontId="52" fillId="0" borderId="20" xfId="44" applyFont="1" applyBorder="1" applyAlignment="1">
      <alignment horizontal="left" vertical="center" indent="2"/>
    </xf>
    <xf numFmtId="0" fontId="52" fillId="0" borderId="8" xfId="44" applyFont="1" applyBorder="1" applyAlignment="1">
      <alignment horizontal="left" vertical="center" indent="2"/>
    </xf>
    <xf numFmtId="181" fontId="70" fillId="0" borderId="12" xfId="44" applyNumberFormat="1" applyFont="1" applyBorder="1" applyAlignment="1">
      <alignment horizontal="center" vertical="center"/>
    </xf>
    <xf numFmtId="181" fontId="70" fillId="0" borderId="66" xfId="44" applyNumberFormat="1" applyFont="1" applyBorder="1" applyAlignment="1">
      <alignment horizontal="center" vertical="center"/>
    </xf>
    <xf numFmtId="49" fontId="52" fillId="20" borderId="80" xfId="44" applyNumberFormat="1" applyFont="1" applyFill="1" applyBorder="1" applyAlignment="1">
      <alignment horizontal="center" vertical="center"/>
    </xf>
    <xf numFmtId="49" fontId="52" fillId="20" borderId="84" xfId="44" applyNumberFormat="1" applyFont="1" applyFill="1" applyBorder="1" applyAlignment="1">
      <alignment horizontal="center" vertical="center"/>
    </xf>
    <xf numFmtId="49" fontId="52" fillId="20" borderId="81" xfId="44" applyNumberFormat="1" applyFont="1" applyFill="1" applyBorder="1" applyAlignment="1">
      <alignment horizontal="center" vertical="center"/>
    </xf>
    <xf numFmtId="49" fontId="52" fillId="20" borderId="85" xfId="44" applyNumberFormat="1" applyFont="1" applyFill="1" applyBorder="1" applyAlignment="1">
      <alignment horizontal="center" vertical="center"/>
    </xf>
    <xf numFmtId="49" fontId="52" fillId="20" borderId="82" xfId="44" applyNumberFormat="1" applyFont="1" applyFill="1" applyBorder="1" applyAlignment="1">
      <alignment horizontal="center" vertical="center"/>
    </xf>
    <xf numFmtId="49" fontId="52" fillId="20" borderId="86" xfId="44" applyNumberFormat="1" applyFont="1" applyFill="1" applyBorder="1" applyAlignment="1">
      <alignment horizontal="center" vertical="center"/>
    </xf>
    <xf numFmtId="0" fontId="52" fillId="0" borderId="88" xfId="44" applyFont="1" applyBorder="1" applyAlignment="1">
      <alignment horizontal="left" vertical="center" indent="2"/>
    </xf>
    <xf numFmtId="0" fontId="52" fillId="0" borderId="89" xfId="44" applyFont="1" applyBorder="1" applyAlignment="1">
      <alignment horizontal="left" vertical="center" indent="2"/>
    </xf>
    <xf numFmtId="0" fontId="39" fillId="20" borderId="23" xfId="36" applyFont="1" applyFill="1" applyBorder="1" applyAlignment="1">
      <alignment horizontal="center" vertical="center"/>
    </xf>
    <xf numFmtId="0" fontId="39" fillId="20" borderId="27" xfId="36" applyFont="1" applyFill="1" applyBorder="1" applyAlignment="1">
      <alignment horizontal="center" vertical="center"/>
    </xf>
    <xf numFmtId="0" fontId="39" fillId="20" borderId="29" xfId="36" applyFont="1" applyFill="1" applyBorder="1" applyAlignment="1">
      <alignment horizontal="center" vertical="center"/>
    </xf>
    <xf numFmtId="0" fontId="39" fillId="20" borderId="30" xfId="36" applyFont="1" applyFill="1" applyBorder="1" applyAlignment="1">
      <alignment horizontal="center" vertical="center"/>
    </xf>
    <xf numFmtId="0" fontId="39" fillId="20" borderId="26" xfId="36" applyFont="1" applyFill="1" applyBorder="1" applyAlignment="1">
      <alignment horizontal="center" vertical="center"/>
    </xf>
    <xf numFmtId="0" fontId="39" fillId="20" borderId="28" xfId="36" applyFont="1" applyFill="1" applyBorder="1" applyAlignment="1">
      <alignment horizontal="center" vertical="center"/>
    </xf>
    <xf numFmtId="0" fontId="40" fillId="0" borderId="24" xfId="36" applyFont="1" applyBorder="1" applyAlignment="1">
      <alignment horizontal="center" vertical="center" wrapText="1"/>
    </xf>
    <xf numFmtId="0" fontId="40" fillId="0" borderId="27" xfId="36" applyFont="1" applyBorder="1" applyAlignment="1">
      <alignment horizontal="center" vertical="center" wrapText="1"/>
    </xf>
    <xf numFmtId="0" fontId="40" fillId="0" borderId="0" xfId="36" applyFont="1" applyAlignment="1">
      <alignment horizontal="center" vertical="center" wrapText="1"/>
    </xf>
    <xf numFmtId="0" fontId="40" fillId="0" borderId="30" xfId="36" applyFont="1" applyBorder="1" applyAlignment="1">
      <alignment horizontal="center" vertical="center" wrapText="1"/>
    </xf>
    <xf numFmtId="0" fontId="40" fillId="0" borderId="21" xfId="36" applyFont="1" applyBorder="1" applyAlignment="1">
      <alignment horizontal="center" vertical="center" wrapText="1"/>
    </xf>
    <xf numFmtId="0" fontId="40" fillId="0" borderId="28" xfId="36" applyFont="1" applyBorder="1" applyAlignment="1">
      <alignment horizontal="center" vertical="center" wrapText="1"/>
    </xf>
    <xf numFmtId="0" fontId="36" fillId="26" borderId="19" xfId="44" applyFont="1" applyFill="1" applyBorder="1" applyAlignment="1">
      <alignment horizontal="center"/>
    </xf>
    <xf numFmtId="0" fontId="36" fillId="26" borderId="15" xfId="44" applyFont="1" applyFill="1" applyBorder="1" applyAlignment="1">
      <alignment horizontal="center"/>
    </xf>
    <xf numFmtId="0" fontId="2" fillId="0" borderId="29" xfId="44" applyBorder="1"/>
    <xf numFmtId="0" fontId="2" fillId="0" borderId="0" xfId="44"/>
    <xf numFmtId="0" fontId="41" fillId="25" borderId="19" xfId="36" applyFont="1" applyFill="1" applyBorder="1" applyAlignment="1">
      <alignment horizontal="left" vertical="center"/>
    </xf>
    <xf numFmtId="0" fontId="41" fillId="25" borderId="15" xfId="36" applyFont="1" applyFill="1" applyBorder="1" applyAlignment="1">
      <alignment horizontal="left" vertical="center"/>
    </xf>
    <xf numFmtId="0" fontId="41" fillId="25" borderId="79" xfId="36" applyFont="1" applyFill="1" applyBorder="1" applyAlignment="1">
      <alignment horizontal="left" vertical="center"/>
    </xf>
    <xf numFmtId="0" fontId="36" fillId="0" borderId="15" xfId="44" applyFont="1" applyBorder="1" applyAlignment="1">
      <alignment horizontal="center" vertical="center"/>
    </xf>
    <xf numFmtId="0" fontId="36" fillId="0" borderId="79" xfId="44" applyFont="1" applyBorder="1" applyAlignment="1">
      <alignment horizontal="center" vertical="center"/>
    </xf>
    <xf numFmtId="0" fontId="42" fillId="0" borderId="38" xfId="36" applyFont="1" applyBorder="1" applyAlignment="1">
      <alignment horizontal="left" vertical="center"/>
    </xf>
    <xf numFmtId="0" fontId="42" fillId="0" borderId="2" xfId="36" applyFont="1" applyBorder="1" applyAlignment="1">
      <alignment horizontal="left" vertical="center"/>
    </xf>
    <xf numFmtId="0" fontId="71" fillId="0" borderId="12" xfId="36" applyFont="1" applyBorder="1" applyAlignment="1">
      <alignment horizontal="center" vertical="center" wrapText="1"/>
    </xf>
    <xf numFmtId="0" fontId="71" fillId="0" borderId="20" xfId="36" applyFont="1" applyBorder="1" applyAlignment="1">
      <alignment horizontal="center" vertical="center" wrapText="1"/>
    </xf>
    <xf numFmtId="0" fontId="71" fillId="0" borderId="8" xfId="36" applyFont="1" applyBorder="1" applyAlignment="1">
      <alignment horizontal="center" vertical="center" wrapText="1"/>
    </xf>
    <xf numFmtId="0" fontId="71" fillId="0" borderId="12" xfId="36" applyFont="1" applyBorder="1" applyAlignment="1">
      <alignment horizontal="left" vertical="center" wrapText="1"/>
    </xf>
    <xf numFmtId="0" fontId="71" fillId="0" borderId="20" xfId="36" applyFont="1" applyBorder="1" applyAlignment="1">
      <alignment horizontal="left" vertical="center" wrapText="1"/>
    </xf>
    <xf numFmtId="0" fontId="71" fillId="0" borderId="8" xfId="36" applyFont="1" applyBorder="1" applyAlignment="1">
      <alignment horizontal="left" vertical="center" wrapText="1"/>
    </xf>
    <xf numFmtId="0" fontId="71" fillId="0" borderId="13" xfId="36" applyFont="1" applyBorder="1" applyAlignment="1">
      <alignment horizontal="left" vertical="center" wrapText="1"/>
    </xf>
    <xf numFmtId="0" fontId="71" fillId="0" borderId="0" xfId="36" applyFont="1" applyAlignment="1">
      <alignment horizontal="left" vertical="center" wrapText="1"/>
    </xf>
    <xf numFmtId="0" fontId="71" fillId="0" borderId="9" xfId="36" applyFont="1" applyBorder="1" applyAlignment="1">
      <alignment horizontal="left" vertical="center" wrapText="1"/>
    </xf>
    <xf numFmtId="0" fontId="74" fillId="20" borderId="13" xfId="36" applyFont="1" applyFill="1" applyBorder="1" applyAlignment="1">
      <alignment horizontal="center" vertical="center"/>
    </xf>
    <xf numFmtId="0" fontId="74" fillId="20" borderId="0" xfId="36" applyFont="1" applyFill="1" applyAlignment="1">
      <alignment horizontal="center" vertical="center"/>
    </xf>
    <xf numFmtId="0" fontId="74" fillId="20" borderId="9" xfId="36" applyFont="1" applyFill="1" applyBorder="1" applyAlignment="1">
      <alignment horizontal="center" vertical="center"/>
    </xf>
    <xf numFmtId="0" fontId="75" fillId="0" borderId="13" xfId="36" applyFont="1" applyBorder="1" applyAlignment="1">
      <alignment horizontal="center"/>
    </xf>
    <xf numFmtId="0" fontId="75" fillId="0" borderId="0" xfId="36" applyFont="1" applyAlignment="1">
      <alignment horizontal="center"/>
    </xf>
    <xf numFmtId="0" fontId="75" fillId="0" borderId="9" xfId="36" applyFont="1" applyBorder="1" applyAlignment="1">
      <alignment horizontal="center"/>
    </xf>
    <xf numFmtId="0" fontId="68" fillId="27" borderId="13" xfId="36" applyFont="1" applyFill="1" applyBorder="1" applyAlignment="1">
      <alignment horizontal="center" vertical="center" wrapText="1"/>
    </xf>
    <xf numFmtId="0" fontId="68" fillId="27" borderId="0" xfId="36" applyFont="1" applyFill="1" applyAlignment="1">
      <alignment horizontal="center" vertical="center" wrapText="1"/>
    </xf>
    <xf numFmtId="0" fontId="68" fillId="27" borderId="9" xfId="36" applyFont="1" applyFill="1" applyBorder="1" applyAlignment="1">
      <alignment horizontal="center" vertical="center" wrapText="1"/>
    </xf>
    <xf numFmtId="0" fontId="40" fillId="0" borderId="4" xfId="45" applyFont="1" applyBorder="1" applyAlignment="1">
      <alignment horizontal="left" vertical="center" wrapText="1"/>
    </xf>
    <xf numFmtId="0" fontId="40" fillId="0" borderId="5" xfId="45" applyFont="1" applyBorder="1" applyAlignment="1">
      <alignment horizontal="left" vertical="center" wrapText="1"/>
    </xf>
    <xf numFmtId="0" fontId="40" fillId="0" borderId="6" xfId="45" applyFont="1" applyBorder="1" applyAlignment="1">
      <alignment horizontal="left" vertical="center" wrapText="1"/>
    </xf>
    <xf numFmtId="0" fontId="42" fillId="0" borderId="1" xfId="36" applyFont="1" applyBorder="1" applyAlignment="1">
      <alignment horizontal="left" vertical="center"/>
    </xf>
    <xf numFmtId="0" fontId="53" fillId="28" borderId="14" xfId="45" applyFont="1" applyFill="1" applyBorder="1" applyAlignment="1">
      <alignment horizontal="center" vertical="center"/>
    </xf>
    <xf numFmtId="0" fontId="53" fillId="28" borderId="11" xfId="45" applyFont="1" applyFill="1" applyBorder="1" applyAlignment="1">
      <alignment horizontal="center" vertical="center"/>
    </xf>
    <xf numFmtId="0" fontId="53" fillId="28" borderId="10" xfId="45" applyFont="1" applyFill="1" applyBorder="1" applyAlignment="1">
      <alignment horizontal="center" vertical="center"/>
    </xf>
    <xf numFmtId="0" fontId="39" fillId="28" borderId="4" xfId="45" applyFont="1" applyFill="1" applyBorder="1" applyAlignment="1">
      <alignment horizontal="center" vertical="center" wrapText="1"/>
    </xf>
    <xf numFmtId="0" fontId="39" fillId="28" borderId="5" xfId="45" applyFont="1" applyFill="1" applyBorder="1" applyAlignment="1">
      <alignment horizontal="center" vertical="center" wrapText="1"/>
    </xf>
    <xf numFmtId="0" fontId="39" fillId="28" borderId="6" xfId="45" applyFont="1" applyFill="1" applyBorder="1" applyAlignment="1">
      <alignment horizontal="center" vertical="center" wrapText="1"/>
    </xf>
    <xf numFmtId="4" fontId="38" fillId="0" borderId="0" xfId="36" applyNumberFormat="1"/>
    <xf numFmtId="0" fontId="39" fillId="0" borderId="92" xfId="45" applyFont="1" applyBorder="1" applyAlignment="1">
      <alignment horizontal="left" vertical="center" wrapText="1"/>
    </xf>
    <xf numFmtId="0" fontId="39" fillId="0" borderId="89" xfId="45" applyFont="1" applyBorder="1" applyAlignment="1">
      <alignment horizontal="left" vertical="center" wrapText="1"/>
    </xf>
    <xf numFmtId="0" fontId="39" fillId="0" borderId="89" xfId="45" applyFont="1" applyBorder="1" applyAlignment="1">
      <alignment horizontal="center" vertical="center"/>
    </xf>
    <xf numFmtId="0" fontId="39" fillId="0" borderId="90" xfId="45" applyFont="1" applyBorder="1" applyAlignment="1">
      <alignment horizontal="center" vertical="center"/>
    </xf>
    <xf numFmtId="0" fontId="68" fillId="0" borderId="0" xfId="36" applyFont="1" applyAlignment="1">
      <alignment horizontal="center" vertical="center" wrapText="1"/>
    </xf>
    <xf numFmtId="4" fontId="2" fillId="0" borderId="0" xfId="36" applyNumberFormat="1" applyFont="1"/>
    <xf numFmtId="4" fontId="38" fillId="0" borderId="3" xfId="36" applyNumberFormat="1" applyBorder="1"/>
    <xf numFmtId="0" fontId="52" fillId="29" borderId="3" xfId="36" applyFont="1" applyFill="1" applyBorder="1" applyAlignment="1">
      <alignment horizontal="center" vertical="center"/>
    </xf>
    <xf numFmtId="0" fontId="52" fillId="25" borderId="4" xfId="36" applyFont="1" applyFill="1" applyBorder="1" applyAlignment="1">
      <alignment horizontal="center" vertical="center" wrapText="1"/>
    </xf>
    <xf numFmtId="0" fontId="52" fillId="25" borderId="5" xfId="36" applyFont="1" applyFill="1" applyBorder="1" applyAlignment="1">
      <alignment horizontal="center" vertical="center" wrapText="1"/>
    </xf>
    <xf numFmtId="0" fontId="52" fillId="25" borderId="6" xfId="36" applyFont="1" applyFill="1" applyBorder="1" applyAlignment="1">
      <alignment horizontal="center" vertical="center" wrapText="1"/>
    </xf>
    <xf numFmtId="4" fontId="2" fillId="0" borderId="3" xfId="36" applyNumberFormat="1" applyFont="1" applyBorder="1"/>
    <xf numFmtId="0" fontId="55" fillId="0" borderId="29" xfId="47" applyFont="1" applyBorder="1" applyAlignment="1">
      <alignment horizontal="left" vertical="center" wrapText="1"/>
    </xf>
    <xf numFmtId="0" fontId="55" fillId="0" borderId="0" xfId="47" applyFont="1" applyAlignment="1">
      <alignment horizontal="left" vertical="center" wrapText="1"/>
    </xf>
    <xf numFmtId="0" fontId="56" fillId="0" borderId="0" xfId="47" applyFont="1" applyAlignment="1">
      <alignment horizontal="center" vertical="center"/>
    </xf>
    <xf numFmtId="0" fontId="69" fillId="31" borderId="14" xfId="47" applyFont="1" applyFill="1" applyBorder="1" applyAlignment="1">
      <alignment horizontal="center" vertical="center"/>
    </xf>
    <xf numFmtId="0" fontId="69" fillId="31" borderId="11" xfId="47" applyFont="1" applyFill="1" applyBorder="1" applyAlignment="1">
      <alignment horizontal="center" vertical="center"/>
    </xf>
    <xf numFmtId="0" fontId="69" fillId="31" borderId="10" xfId="47" applyFont="1" applyFill="1" applyBorder="1" applyAlignment="1">
      <alignment horizontal="center" vertical="center"/>
    </xf>
    <xf numFmtId="0" fontId="55" fillId="20" borderId="74" xfId="47" applyFont="1" applyFill="1" applyBorder="1" applyAlignment="1">
      <alignment horizontal="left" vertical="center"/>
    </xf>
    <xf numFmtId="0" fontId="56" fillId="0" borderId="65" xfId="47" applyFont="1" applyBorder="1" applyAlignment="1">
      <alignment horizontal="center" vertical="center"/>
    </xf>
    <xf numFmtId="0" fontId="56" fillId="0" borderId="76" xfId="47" applyFont="1" applyBorder="1" applyAlignment="1">
      <alignment horizontal="center" vertical="center"/>
    </xf>
    <xf numFmtId="0" fontId="56" fillId="0" borderId="3" xfId="47" applyFont="1" applyBorder="1" applyAlignment="1">
      <alignment horizontal="center" vertical="center" wrapText="1"/>
    </xf>
    <xf numFmtId="0" fontId="56" fillId="0" borderId="77" xfId="47" applyFont="1" applyBorder="1" applyAlignment="1">
      <alignment horizontal="center" vertical="center" wrapText="1"/>
    </xf>
    <xf numFmtId="0" fontId="56" fillId="0" borderId="3" xfId="47" applyFont="1" applyBorder="1" applyAlignment="1">
      <alignment horizontal="center" vertical="center"/>
    </xf>
    <xf numFmtId="0" fontId="56" fillId="0" borderId="77" xfId="47" applyFont="1" applyBorder="1" applyAlignment="1">
      <alignment horizontal="center" vertical="center"/>
    </xf>
    <xf numFmtId="0" fontId="55" fillId="5" borderId="4" xfId="47" applyFont="1" applyFill="1" applyBorder="1" applyAlignment="1">
      <alignment horizontal="center" vertical="center" wrapText="1"/>
    </xf>
    <xf numFmtId="0" fontId="55" fillId="5" borderId="38" xfId="47" applyFont="1" applyFill="1" applyBorder="1" applyAlignment="1">
      <alignment horizontal="center" vertical="center"/>
    </xf>
    <xf numFmtId="0" fontId="55" fillId="5" borderId="2" xfId="47" applyFont="1" applyFill="1" applyBorder="1" applyAlignment="1">
      <alignment horizontal="center" vertical="center"/>
    </xf>
    <xf numFmtId="0" fontId="55" fillId="0" borderId="93" xfId="47" applyFont="1" applyBorder="1" applyAlignment="1">
      <alignment vertical="center"/>
    </xf>
    <xf numFmtId="0" fontId="55" fillId="0" borderId="103" xfId="47" applyFont="1" applyBorder="1" applyAlignment="1">
      <alignment vertical="center"/>
    </xf>
    <xf numFmtId="0" fontId="55" fillId="0" borderId="103" xfId="47" applyFont="1" applyBorder="1" applyAlignment="1">
      <alignment horizontal="left" vertical="center" wrapText="1"/>
    </xf>
    <xf numFmtId="0" fontId="55" fillId="0" borderId="103" xfId="47" applyFont="1" applyBorder="1" applyAlignment="1">
      <alignment horizontal="left" vertical="center"/>
    </xf>
    <xf numFmtId="0" fontId="56" fillId="0" borderId="106" xfId="47" applyFont="1" applyBorder="1" applyAlignment="1">
      <alignment horizontal="center" vertical="center"/>
    </xf>
    <xf numFmtId="0" fontId="56" fillId="0" borderId="99" xfId="47" applyFont="1" applyBorder="1" applyAlignment="1">
      <alignment horizontal="center" vertical="center"/>
    </xf>
    <xf numFmtId="0" fontId="56" fillId="0" borderId="7" xfId="47" applyFont="1" applyBorder="1" applyAlignment="1">
      <alignment horizontal="center" vertical="center"/>
    </xf>
    <xf numFmtId="0" fontId="56" fillId="0" borderId="107" xfId="47" applyFont="1" applyBorder="1" applyAlignment="1">
      <alignment horizontal="center" vertical="center"/>
    </xf>
    <xf numFmtId="0" fontId="55" fillId="0" borderId="108" xfId="47" applyFont="1" applyBorder="1" applyAlignment="1">
      <alignment vertical="center"/>
    </xf>
    <xf numFmtId="0" fontId="55" fillId="0" borderId="98" xfId="47" applyFont="1" applyBorder="1" applyAlignment="1">
      <alignment vertical="center"/>
    </xf>
    <xf numFmtId="0" fontId="56" fillId="0" borderId="38" xfId="47" applyFont="1" applyBorder="1" applyAlignment="1">
      <alignment horizontal="center" vertical="center"/>
    </xf>
    <xf numFmtId="0" fontId="56" fillId="0" borderId="2" xfId="47" applyFont="1" applyBorder="1" applyAlignment="1">
      <alignment horizontal="center" vertical="center"/>
    </xf>
    <xf numFmtId="0" fontId="56" fillId="0" borderId="1" xfId="47" applyFont="1" applyBorder="1" applyAlignment="1">
      <alignment horizontal="center" vertical="center"/>
    </xf>
    <xf numFmtId="0" fontId="56" fillId="0" borderId="86" xfId="47" applyFont="1" applyBorder="1" applyAlignment="1">
      <alignment horizontal="center" vertical="center"/>
    </xf>
    <xf numFmtId="0" fontId="55" fillId="5" borderId="3" xfId="47" applyFont="1" applyFill="1" applyBorder="1" applyAlignment="1">
      <alignment horizontal="center" vertical="center" wrapText="1"/>
    </xf>
    <xf numFmtId="0" fontId="55" fillId="0" borderId="112" xfId="47" applyFont="1" applyBorder="1" applyAlignment="1">
      <alignment vertical="center"/>
    </xf>
    <xf numFmtId="0" fontId="55" fillId="0" borderId="95" xfId="47" applyFont="1" applyBorder="1" applyAlignment="1">
      <alignment horizontal="left" vertical="center" wrapText="1"/>
    </xf>
    <xf numFmtId="0" fontId="55" fillId="0" borderId="104" xfId="47" applyFont="1" applyBorder="1" applyAlignment="1">
      <alignment horizontal="left" vertical="center"/>
    </xf>
    <xf numFmtId="0" fontId="55" fillId="0" borderId="113" xfId="47" applyFont="1" applyBorder="1" applyAlignment="1">
      <alignment horizontal="left" vertical="center"/>
    </xf>
    <xf numFmtId="0" fontId="55" fillId="0" borderId="21" xfId="47" applyFont="1" applyBorder="1" applyAlignment="1">
      <alignment vertical="center"/>
    </xf>
    <xf numFmtId="175" fontId="56" fillId="0" borderId="38" xfId="47" applyNumberFormat="1" applyFont="1" applyBorder="1" applyAlignment="1">
      <alignment horizontal="center" vertical="center"/>
    </xf>
    <xf numFmtId="175" fontId="56" fillId="0" borderId="1" xfId="47" applyNumberFormat="1" applyFont="1" applyBorder="1" applyAlignment="1">
      <alignment horizontal="center" vertical="center"/>
    </xf>
    <xf numFmtId="175" fontId="56" fillId="0" borderId="86" xfId="47" applyNumberFormat="1" applyFont="1" applyBorder="1" applyAlignment="1">
      <alignment horizontal="center" vertical="center"/>
    </xf>
    <xf numFmtId="0" fontId="55" fillId="0" borderId="4" xfId="47" applyFont="1" applyBorder="1" applyAlignment="1">
      <alignment horizontal="center" vertical="center" wrapText="1"/>
    </xf>
    <xf numFmtId="0" fontId="55" fillId="0" borderId="3" xfId="47" applyFont="1" applyBorder="1" applyAlignment="1">
      <alignment horizontal="center" vertical="center" wrapText="1"/>
    </xf>
    <xf numFmtId="0" fontId="55" fillId="20" borderId="74" xfId="47" applyFont="1" applyFill="1" applyBorder="1" applyAlignment="1">
      <alignment horizontal="left" vertical="center" wrapText="1"/>
    </xf>
    <xf numFmtId="0" fontId="55" fillId="0" borderId="98" xfId="47" applyFont="1" applyBorder="1" applyAlignment="1">
      <alignment vertical="center" wrapText="1"/>
    </xf>
    <xf numFmtId="0" fontId="56" fillId="0" borderId="38" xfId="47" applyFont="1" applyBorder="1" applyAlignment="1">
      <alignment horizontal="center" vertical="center" wrapText="1"/>
    </xf>
    <xf numFmtId="0" fontId="56" fillId="0" borderId="2" xfId="47" applyFont="1" applyBorder="1" applyAlignment="1">
      <alignment horizontal="center" vertical="center" wrapText="1"/>
    </xf>
    <xf numFmtId="0" fontId="55" fillId="0" borderId="104" xfId="47" applyFont="1" applyBorder="1" applyAlignment="1">
      <alignment horizontal="left" vertical="center" wrapText="1"/>
    </xf>
    <xf numFmtId="0" fontId="55" fillId="0" borderId="34" xfId="47" applyFont="1" applyBorder="1" applyAlignment="1">
      <alignment horizontal="left" vertical="center" wrapText="1"/>
    </xf>
    <xf numFmtId="0" fontId="55" fillId="0" borderId="103" xfId="47" applyFont="1" applyBorder="1" applyAlignment="1">
      <alignment vertical="center" wrapText="1"/>
    </xf>
    <xf numFmtId="4" fontId="56" fillId="0" borderId="38" xfId="47" applyNumberFormat="1" applyFont="1" applyBorder="1" applyAlignment="1">
      <alignment horizontal="center" vertical="center"/>
    </xf>
    <xf numFmtId="0" fontId="52" fillId="5" borderId="121" xfId="47" applyFont="1" applyFill="1" applyBorder="1" applyAlignment="1">
      <alignment horizontal="center"/>
    </xf>
    <xf numFmtId="0" fontId="52" fillId="5" borderId="122" xfId="47" applyFont="1" applyFill="1" applyBorder="1" applyAlignment="1">
      <alignment horizontal="center"/>
    </xf>
    <xf numFmtId="0" fontId="52" fillId="5" borderId="123" xfId="47" applyFont="1" applyFill="1" applyBorder="1" applyAlignment="1">
      <alignment horizontal="center"/>
    </xf>
    <xf numFmtId="0" fontId="68" fillId="33" borderId="73" xfId="47" applyFont="1" applyFill="1" applyBorder="1" applyAlignment="1">
      <alignment horizontal="center"/>
    </xf>
    <xf numFmtId="0" fontId="68" fillId="33" borderId="74" xfId="47" applyFont="1" applyFill="1" applyBorder="1" applyAlignment="1">
      <alignment horizontal="center"/>
    </xf>
    <xf numFmtId="0" fontId="68" fillId="33" borderId="75" xfId="47" applyFont="1" applyFill="1" applyBorder="1" applyAlignment="1">
      <alignment horizontal="center"/>
    </xf>
    <xf numFmtId="0" fontId="52" fillId="20" borderId="68" xfId="47" applyFont="1" applyFill="1" applyBorder="1" applyAlignment="1">
      <alignment horizontal="center" vertical="top" wrapText="1"/>
    </xf>
    <xf numFmtId="0" fontId="52" fillId="20" borderId="38" xfId="47" applyFont="1" applyFill="1" applyBorder="1" applyAlignment="1">
      <alignment horizontal="center" vertical="top"/>
    </xf>
    <xf numFmtId="0" fontId="52" fillId="20" borderId="70" xfId="47" applyFont="1" applyFill="1" applyBorder="1" applyAlignment="1">
      <alignment horizontal="center" vertical="top"/>
    </xf>
    <xf numFmtId="0" fontId="3" fillId="0" borderId="124" xfId="47" applyFont="1" applyBorder="1" applyAlignment="1">
      <alignment horizontal="center" vertical="center"/>
    </xf>
    <xf numFmtId="0" fontId="3" fillId="0" borderId="96" xfId="47" applyFont="1" applyBorder="1" applyAlignment="1">
      <alignment horizontal="center" vertical="center"/>
    </xf>
    <xf numFmtId="4" fontId="84" fillId="0" borderId="29" xfId="50" applyFont="1" applyBorder="1" applyAlignment="1">
      <alignment horizontal="center" vertical="center"/>
    </xf>
    <xf numFmtId="4" fontId="84" fillId="0" borderId="0" xfId="50" applyFont="1" applyAlignment="1">
      <alignment horizontal="center" vertical="center"/>
    </xf>
    <xf numFmtId="4" fontId="84" fillId="0" borderId="30" xfId="50" applyFont="1" applyBorder="1" applyAlignment="1">
      <alignment horizontal="center" vertical="center"/>
    </xf>
    <xf numFmtId="0" fontId="6" fillId="0" borderId="29" xfId="47" applyFont="1" applyBorder="1" applyAlignment="1">
      <alignment horizontal="center" vertical="center"/>
    </xf>
    <xf numFmtId="0" fontId="6" fillId="0" borderId="0" xfId="47" applyFont="1" applyAlignment="1">
      <alignment horizontal="center" vertical="center"/>
    </xf>
    <xf numFmtId="0" fontId="6" fillId="0" borderId="30" xfId="47" applyFont="1" applyBorder="1" applyAlignment="1">
      <alignment horizontal="center" vertical="center"/>
    </xf>
    <xf numFmtId="0" fontId="85" fillId="0" borderId="29" xfId="47" applyFont="1" applyBorder="1" applyAlignment="1">
      <alignment horizontal="center" vertical="center"/>
    </xf>
    <xf numFmtId="0" fontId="85" fillId="0" borderId="0" xfId="47" applyFont="1" applyAlignment="1">
      <alignment horizontal="center" vertical="center"/>
    </xf>
    <xf numFmtId="0" fontId="85" fillId="0" borderId="30" xfId="47" applyFont="1" applyBorder="1" applyAlignment="1">
      <alignment horizontal="center" vertical="center"/>
    </xf>
    <xf numFmtId="177" fontId="86" fillId="0" borderId="120" xfId="51" applyNumberFormat="1" applyFont="1" applyFill="1" applyBorder="1" applyAlignment="1">
      <alignment horizontal="center" vertical="center"/>
    </xf>
    <xf numFmtId="0" fontId="6" fillId="0" borderId="126" xfId="47" applyFont="1" applyBorder="1" applyAlignment="1">
      <alignment horizontal="center" vertical="center"/>
    </xf>
    <xf numFmtId="0" fontId="6" fillId="0" borderId="117" xfId="47" applyFont="1" applyBorder="1" applyAlignment="1">
      <alignment horizontal="center" vertical="center"/>
    </xf>
    <xf numFmtId="10" fontId="86" fillId="0" borderId="106" xfId="47" applyNumberFormat="1" applyFont="1" applyBorder="1" applyAlignment="1">
      <alignment horizontal="center" vertical="center"/>
    </xf>
    <xf numFmtId="10" fontId="86" fillId="0" borderId="1" xfId="47" applyNumberFormat="1" applyFont="1" applyBorder="1" applyAlignment="1">
      <alignment horizontal="center" vertical="center"/>
    </xf>
    <xf numFmtId="10" fontId="86" fillId="0" borderId="99" xfId="47" applyNumberFormat="1" applyFont="1" applyBorder="1" applyAlignment="1">
      <alignment horizontal="center" vertical="center"/>
    </xf>
    <xf numFmtId="177" fontId="86" fillId="0" borderId="106" xfId="51" applyNumberFormat="1" applyFont="1" applyFill="1" applyBorder="1" applyAlignment="1">
      <alignment horizontal="center" vertical="center"/>
    </xf>
    <xf numFmtId="177" fontId="86" fillId="0" borderId="1" xfId="51" applyNumberFormat="1" applyFont="1" applyFill="1" applyBorder="1" applyAlignment="1">
      <alignment horizontal="center" vertical="center"/>
    </xf>
    <xf numFmtId="177" fontId="86" fillId="0" borderId="99" xfId="51" applyNumberFormat="1" applyFont="1" applyFill="1" applyBorder="1" applyAlignment="1">
      <alignment horizontal="center" vertical="center"/>
    </xf>
    <xf numFmtId="0" fontId="86" fillId="0" borderId="63" xfId="47" applyFont="1" applyBorder="1" applyAlignment="1">
      <alignment horizontal="center" vertical="center"/>
    </xf>
    <xf numFmtId="0" fontId="86" fillId="0" borderId="10" xfId="47" applyFont="1" applyBorder="1" applyAlignment="1">
      <alignment horizontal="center" vertical="center"/>
    </xf>
    <xf numFmtId="175" fontId="86" fillId="0" borderId="3" xfId="47" applyNumberFormat="1" applyFont="1" applyBorder="1" applyAlignment="1">
      <alignment horizontal="center" vertical="center"/>
    </xf>
    <xf numFmtId="175" fontId="86" fillId="0" borderId="31" xfId="47" applyNumberFormat="1" applyFont="1" applyBorder="1" applyAlignment="1">
      <alignment horizontal="center" vertical="center"/>
    </xf>
    <xf numFmtId="0" fontId="86" fillId="0" borderId="35" xfId="47" applyFont="1" applyBorder="1" applyAlignment="1">
      <alignment horizontal="center" vertical="center"/>
    </xf>
    <xf numFmtId="0" fontId="86" fillId="0" borderId="6" xfId="47" applyFont="1" applyBorder="1" applyAlignment="1">
      <alignment horizontal="center" vertical="center"/>
    </xf>
    <xf numFmtId="0" fontId="3" fillId="0" borderId="29" xfId="47" applyFont="1" applyBorder="1" applyAlignment="1">
      <alignment horizontal="center" vertical="center"/>
    </xf>
    <xf numFmtId="0" fontId="3" fillId="0" borderId="0" xfId="47" applyFont="1" applyAlignment="1">
      <alignment horizontal="center" vertical="center"/>
    </xf>
    <xf numFmtId="0" fontId="3" fillId="0" borderId="30" xfId="47" applyFont="1" applyBorder="1" applyAlignment="1">
      <alignment horizontal="center" vertical="center"/>
    </xf>
    <xf numFmtId="0" fontId="86" fillId="0" borderId="3" xfId="47" applyFont="1" applyBorder="1" applyAlignment="1">
      <alignment horizontal="center" vertical="center"/>
    </xf>
    <xf numFmtId="0" fontId="86" fillId="0" borderId="31" xfId="47" applyFont="1" applyBorder="1" applyAlignment="1">
      <alignment horizontal="center" vertical="center"/>
    </xf>
    <xf numFmtId="0" fontId="3" fillId="18" borderId="65" xfId="47" applyFont="1" applyFill="1" applyBorder="1" applyAlignment="1">
      <alignment horizontal="center" vertical="center" wrapText="1"/>
    </xf>
    <xf numFmtId="0" fontId="3" fillId="18" borderId="3" xfId="47" applyFont="1" applyFill="1" applyBorder="1" applyAlignment="1">
      <alignment horizontal="center" vertical="center" wrapText="1"/>
    </xf>
    <xf numFmtId="0" fontId="3" fillId="5" borderId="65" xfId="47" applyFont="1" applyFill="1" applyBorder="1" applyAlignment="1">
      <alignment horizontal="center" vertical="center" wrapText="1"/>
    </xf>
    <xf numFmtId="0" fontId="3" fillId="5" borderId="3" xfId="47" applyFont="1" applyFill="1" applyBorder="1" applyAlignment="1">
      <alignment horizontal="center" vertical="center" wrapText="1"/>
    </xf>
    <xf numFmtId="0" fontId="3" fillId="5" borderId="38" xfId="47" applyFont="1" applyFill="1" applyBorder="1" applyAlignment="1">
      <alignment horizontal="center" vertical="center" wrapText="1"/>
    </xf>
    <xf numFmtId="4" fontId="86" fillId="0" borderId="65" xfId="47" applyNumberFormat="1" applyFont="1" applyBorder="1" applyAlignment="1">
      <alignment vertical="center" wrapText="1"/>
    </xf>
    <xf numFmtId="4" fontId="86" fillId="0" borderId="3" xfId="47" applyNumberFormat="1" applyFont="1" applyBorder="1" applyAlignment="1">
      <alignment vertical="center" wrapText="1"/>
    </xf>
    <xf numFmtId="4" fontId="86" fillId="0" borderId="4" xfId="47" applyNumberFormat="1" applyFont="1" applyBorder="1" applyAlignment="1">
      <alignment vertical="center" wrapText="1"/>
    </xf>
    <xf numFmtId="0" fontId="83" fillId="0" borderId="0" xfId="47" applyFont="1" applyAlignment="1">
      <alignment horizontal="center" vertical="center"/>
    </xf>
    <xf numFmtId="0" fontId="52" fillId="0" borderId="76" xfId="46" applyFont="1" applyBorder="1" applyAlignment="1">
      <alignment horizontal="left" vertical="center" indent="2"/>
    </xf>
    <xf numFmtId="0" fontId="52" fillId="0" borderId="77" xfId="46" applyFont="1" applyBorder="1" applyAlignment="1">
      <alignment horizontal="left" vertical="center" indent="2"/>
    </xf>
    <xf numFmtId="4" fontId="70" fillId="0" borderId="77" xfId="46" applyNumberFormat="1" applyFont="1" applyBorder="1" applyAlignment="1">
      <alignment horizontal="center" vertical="center"/>
    </xf>
    <xf numFmtId="0" fontId="39" fillId="0" borderId="23" xfId="46" applyFont="1" applyBorder="1" applyAlignment="1">
      <alignment horizontal="center" vertical="center" wrapText="1"/>
    </xf>
    <xf numFmtId="0" fontId="39" fillId="0" borderId="24" xfId="46" applyFont="1" applyBorder="1" applyAlignment="1">
      <alignment horizontal="center" vertical="center" wrapText="1"/>
    </xf>
    <xf numFmtId="0" fontId="39" fillId="0" borderId="27" xfId="46" applyFont="1" applyBorder="1" applyAlignment="1">
      <alignment horizontal="center" vertical="center" wrapText="1"/>
    </xf>
    <xf numFmtId="0" fontId="39" fillId="0" borderId="29" xfId="46" applyFont="1" applyBorder="1" applyAlignment="1">
      <alignment horizontal="center" vertical="center" wrapText="1"/>
    </xf>
    <xf numFmtId="0" fontId="39" fillId="0" borderId="0" xfId="46" applyFont="1" applyAlignment="1">
      <alignment horizontal="center" vertical="center" wrapText="1"/>
    </xf>
    <xf numFmtId="0" fontId="39" fillId="0" borderId="30" xfId="46" applyFont="1" applyBorder="1" applyAlignment="1">
      <alignment horizontal="center" vertical="center" wrapText="1"/>
    </xf>
    <xf numFmtId="0" fontId="39" fillId="0" borderId="29" xfId="46" applyFont="1" applyBorder="1" applyAlignment="1">
      <alignment horizontal="left" vertical="center"/>
    </xf>
    <xf numFmtId="0" fontId="39" fillId="0" borderId="0" xfId="46" applyFont="1" applyAlignment="1">
      <alignment horizontal="left" vertical="center"/>
    </xf>
    <xf numFmtId="0" fontId="39" fillId="0" borderId="30" xfId="46" applyFont="1" applyBorder="1" applyAlignment="1">
      <alignment horizontal="left" vertical="center"/>
    </xf>
    <xf numFmtId="0" fontId="77" fillId="36" borderId="19" xfId="46" quotePrefix="1" applyFont="1" applyFill="1" applyBorder="1" applyAlignment="1">
      <alignment horizontal="center" vertical="center" wrapText="1"/>
    </xf>
    <xf numFmtId="0" fontId="77" fillId="36" borderId="15" xfId="46" quotePrefix="1" applyFont="1" applyFill="1" applyBorder="1" applyAlignment="1">
      <alignment horizontal="center" vertical="center" wrapText="1"/>
    </xf>
    <xf numFmtId="0" fontId="77" fillId="36" borderId="79" xfId="46" quotePrefix="1" applyFont="1" applyFill="1" applyBorder="1" applyAlignment="1">
      <alignment horizontal="center" vertical="center" wrapText="1"/>
    </xf>
    <xf numFmtId="49" fontId="73" fillId="25" borderId="80" xfId="46" applyNumberFormat="1" applyFont="1" applyFill="1" applyBorder="1" applyAlignment="1">
      <alignment horizontal="center" vertical="center"/>
    </xf>
    <xf numFmtId="49" fontId="73" fillId="25" borderId="71" xfId="46" applyNumberFormat="1" applyFont="1" applyFill="1" applyBorder="1" applyAlignment="1">
      <alignment horizontal="center" vertical="center"/>
    </xf>
    <xf numFmtId="49" fontId="73" fillId="25" borderId="82" xfId="46" applyNumberFormat="1" applyFont="1" applyFill="1" applyBorder="1" applyAlignment="1">
      <alignment horizontal="center" vertical="center"/>
    </xf>
    <xf numFmtId="49" fontId="73" fillId="25" borderId="2" xfId="46" applyNumberFormat="1" applyFont="1" applyFill="1" applyBorder="1" applyAlignment="1">
      <alignment horizontal="center" vertical="center"/>
    </xf>
    <xf numFmtId="2" fontId="73" fillId="25" borderId="82" xfId="46" applyNumberFormat="1" applyFont="1" applyFill="1" applyBorder="1" applyAlignment="1">
      <alignment horizontal="center" vertical="center" wrapText="1"/>
    </xf>
    <xf numFmtId="2" fontId="73" fillId="25" borderId="2" xfId="46" applyNumberFormat="1" applyFont="1" applyFill="1" applyBorder="1" applyAlignment="1">
      <alignment horizontal="center" vertical="center"/>
    </xf>
    <xf numFmtId="4" fontId="73" fillId="25" borderId="82" xfId="46" applyNumberFormat="1" applyFont="1" applyFill="1" applyBorder="1" applyAlignment="1">
      <alignment horizontal="center" vertical="center" wrapText="1"/>
    </xf>
    <xf numFmtId="4" fontId="73" fillId="25" borderId="2" xfId="46" applyNumberFormat="1" applyFont="1" applyFill="1" applyBorder="1" applyAlignment="1">
      <alignment horizontal="center" vertical="center" wrapText="1"/>
    </xf>
    <xf numFmtId="4" fontId="73" fillId="25" borderId="83" xfId="46" applyNumberFormat="1" applyFont="1" applyFill="1" applyBorder="1" applyAlignment="1">
      <alignment horizontal="center" vertical="center" wrapText="1"/>
    </xf>
    <xf numFmtId="4" fontId="73" fillId="25" borderId="72" xfId="46" applyNumberFormat="1" applyFont="1" applyFill="1" applyBorder="1" applyAlignment="1">
      <alignment horizontal="center" vertical="center" wrapText="1"/>
    </xf>
    <xf numFmtId="0" fontId="52" fillId="0" borderId="65" xfId="46" applyFont="1" applyBorder="1" applyAlignment="1">
      <alignment horizontal="left" vertical="center" indent="2"/>
    </xf>
    <xf numFmtId="0" fontId="52" fillId="0" borderId="3" xfId="46" applyFont="1" applyBorder="1" applyAlignment="1">
      <alignment horizontal="left" vertical="center" indent="2"/>
    </xf>
    <xf numFmtId="0" fontId="53" fillId="0" borderId="35" xfId="46" applyFont="1" applyBorder="1" applyAlignment="1">
      <alignment horizontal="left" vertical="center"/>
    </xf>
    <xf numFmtId="0" fontId="53" fillId="0" borderId="4" xfId="46" applyFont="1" applyBorder="1" applyAlignment="1">
      <alignment horizontal="left" vertical="center"/>
    </xf>
    <xf numFmtId="0" fontId="53" fillId="0" borderId="31" xfId="46" applyFont="1" applyBorder="1" applyAlignment="1">
      <alignment horizontal="left" vertical="center"/>
    </xf>
    <xf numFmtId="0" fontId="53" fillId="0" borderId="23" xfId="46" applyFont="1" applyBorder="1" applyAlignment="1">
      <alignment horizontal="left" vertical="center" wrapText="1"/>
    </xf>
    <xf numFmtId="0" fontId="53" fillId="0" borderId="24" xfId="46" applyFont="1" applyBorder="1" applyAlignment="1">
      <alignment horizontal="left" vertical="center" wrapText="1"/>
    </xf>
    <xf numFmtId="0" fontId="53" fillId="0" borderId="27" xfId="46" applyFont="1" applyBorder="1" applyAlignment="1">
      <alignment horizontal="left" vertical="center" wrapText="1"/>
    </xf>
    <xf numFmtId="0" fontId="53" fillId="0" borderId="29" xfId="46" applyFont="1" applyBorder="1" applyAlignment="1">
      <alignment horizontal="left" vertical="center" wrapText="1"/>
    </xf>
    <xf numFmtId="0" fontId="53" fillId="0" borderId="0" xfId="46" applyFont="1" applyAlignment="1">
      <alignment horizontal="left" vertical="center" wrapText="1"/>
    </xf>
    <xf numFmtId="0" fontId="53" fillId="0" borderId="30" xfId="46" applyFont="1" applyBorder="1" applyAlignment="1">
      <alignment horizontal="left" vertical="center" wrapText="1"/>
    </xf>
    <xf numFmtId="0" fontId="53" fillId="0" borderId="26" xfId="46" applyFont="1" applyBorder="1" applyAlignment="1">
      <alignment horizontal="left" vertical="center" wrapText="1"/>
    </xf>
    <xf numFmtId="0" fontId="53" fillId="0" borderId="21" xfId="46" applyFont="1" applyBorder="1" applyAlignment="1">
      <alignment horizontal="left" vertical="center" wrapText="1"/>
    </xf>
    <xf numFmtId="0" fontId="53" fillId="0" borderId="28" xfId="46" applyFont="1" applyBorder="1" applyAlignment="1">
      <alignment horizontal="left" vertical="center" wrapText="1"/>
    </xf>
    <xf numFmtId="0" fontId="53" fillId="37" borderId="19" xfId="46" applyFont="1" applyFill="1" applyBorder="1" applyAlignment="1">
      <alignment horizontal="center" vertical="center"/>
    </xf>
    <xf numFmtId="0" fontId="53" fillId="37" borderId="129" xfId="46" applyFont="1" applyFill="1" applyBorder="1" applyAlignment="1">
      <alignment horizontal="center" vertical="center"/>
    </xf>
    <xf numFmtId="0" fontId="53" fillId="37" borderId="16" xfId="46" applyFont="1" applyFill="1" applyBorder="1" applyAlignment="1">
      <alignment horizontal="center" vertical="center"/>
    </xf>
    <xf numFmtId="0" fontId="55" fillId="38" borderId="65" xfId="46" applyFont="1" applyFill="1" applyBorder="1" applyAlignment="1">
      <alignment horizontal="center" vertical="center"/>
    </xf>
    <xf numFmtId="0" fontId="55" fillId="38" borderId="3" xfId="46" applyFont="1" applyFill="1" applyBorder="1" applyAlignment="1">
      <alignment horizontal="center" vertical="center"/>
    </xf>
    <xf numFmtId="0" fontId="54" fillId="0" borderId="65" xfId="46" applyFont="1" applyBorder="1" applyAlignment="1">
      <alignment horizontal="left" vertical="center"/>
    </xf>
    <xf numFmtId="0" fontId="54" fillId="0" borderId="3" xfId="46" applyFont="1" applyBorder="1" applyAlignment="1">
      <alignment horizontal="left" vertical="center"/>
    </xf>
    <xf numFmtId="44" fontId="53" fillId="0" borderId="0" xfId="37" applyFont="1" applyFill="1" applyBorder="1" applyAlignment="1">
      <alignment horizontal="center" vertical="center"/>
    </xf>
    <xf numFmtId="44" fontId="53" fillId="0" borderId="30" xfId="37" applyFont="1" applyFill="1" applyBorder="1" applyAlignment="1">
      <alignment horizontal="center" vertical="center"/>
    </xf>
    <xf numFmtId="0" fontId="53" fillId="0" borderId="65" xfId="46" applyFont="1" applyBorder="1" applyAlignment="1">
      <alignment horizontal="left" vertical="center"/>
    </xf>
    <xf numFmtId="0" fontId="53" fillId="0" borderId="3" xfId="46" applyFont="1" applyBorder="1" applyAlignment="1">
      <alignment horizontal="left" vertical="center"/>
    </xf>
    <xf numFmtId="4" fontId="55" fillId="20" borderId="77" xfId="46" applyNumberFormat="1" applyFont="1" applyFill="1" applyBorder="1" applyAlignment="1">
      <alignment horizontal="center" vertical="center"/>
    </xf>
    <xf numFmtId="4" fontId="55" fillId="20" borderId="78" xfId="46" applyNumberFormat="1" applyFont="1" applyFill="1" applyBorder="1" applyAlignment="1">
      <alignment horizontal="center" vertical="center"/>
    </xf>
    <xf numFmtId="0" fontId="55" fillId="20" borderId="5" xfId="46" applyFont="1" applyFill="1" applyBorder="1" applyAlignment="1">
      <alignment horizontal="right" vertical="center"/>
    </xf>
    <xf numFmtId="0" fontId="53" fillId="0" borderId="5" xfId="46" applyFont="1" applyBorder="1" applyAlignment="1">
      <alignment horizontal="left" vertical="center"/>
    </xf>
    <xf numFmtId="0" fontId="53" fillId="0" borderId="66" xfId="46" applyFont="1" applyBorder="1" applyAlignment="1">
      <alignment horizontal="left" vertical="center"/>
    </xf>
    <xf numFmtId="0" fontId="55" fillId="39" borderId="5" xfId="46" applyFont="1" applyFill="1" applyBorder="1" applyAlignment="1">
      <alignment horizontal="right" vertical="center"/>
    </xf>
    <xf numFmtId="0" fontId="55" fillId="39" borderId="6" xfId="46" applyFont="1" applyFill="1" applyBorder="1" applyAlignment="1">
      <alignment horizontal="right" vertical="center"/>
    </xf>
    <xf numFmtId="0" fontId="55" fillId="39" borderId="4" xfId="46" applyFont="1" applyFill="1" applyBorder="1" applyAlignment="1">
      <alignment horizontal="center" vertical="center" wrapText="1"/>
    </xf>
    <xf numFmtId="0" fontId="55" fillId="39" borderId="5" xfId="46" applyFont="1" applyFill="1" applyBorder="1" applyAlignment="1">
      <alignment horizontal="center" vertical="center" wrapText="1"/>
    </xf>
    <xf numFmtId="0" fontId="55" fillId="39" borderId="3" xfId="46" applyFont="1" applyFill="1" applyBorder="1" applyAlignment="1">
      <alignment horizontal="center" vertical="center" wrapText="1"/>
    </xf>
    <xf numFmtId="0" fontId="55" fillId="39" borderId="31" xfId="46" applyFont="1" applyFill="1" applyBorder="1" applyAlignment="1">
      <alignment horizontal="center" vertical="center" wrapText="1"/>
    </xf>
    <xf numFmtId="170" fontId="95" fillId="0" borderId="135" xfId="46" applyNumberFormat="1" applyFont="1" applyBorder="1" applyAlignment="1">
      <alignment horizontal="right" vertical="center"/>
    </xf>
    <xf numFmtId="0" fontId="107" fillId="43" borderId="4" xfId="18" applyFont="1" applyFill="1" applyBorder="1" applyAlignment="1">
      <alignment horizontal="center"/>
    </xf>
    <xf numFmtId="0" fontId="107" fillId="43" borderId="5" xfId="18" applyFont="1" applyFill="1" applyBorder="1" applyAlignment="1">
      <alignment horizontal="center"/>
    </xf>
    <xf numFmtId="0" fontId="107" fillId="43" borderId="6" xfId="18" applyFont="1" applyFill="1" applyBorder="1" applyAlignment="1">
      <alignment horizontal="center"/>
    </xf>
    <xf numFmtId="0" fontId="102" fillId="41" borderId="23" xfId="18" applyFont="1" applyFill="1" applyBorder="1" applyAlignment="1">
      <alignment horizontal="center" vertical="center"/>
    </xf>
    <xf numFmtId="0" fontId="102" fillId="41" borderId="24" xfId="18" applyFont="1" applyFill="1" applyBorder="1" applyAlignment="1">
      <alignment horizontal="center" vertical="center"/>
    </xf>
    <xf numFmtId="0" fontId="102" fillId="41" borderId="27" xfId="18" applyFont="1" applyFill="1" applyBorder="1" applyAlignment="1">
      <alignment horizontal="center" vertical="center"/>
    </xf>
    <xf numFmtId="0" fontId="102" fillId="41" borderId="29" xfId="18" applyFont="1" applyFill="1" applyBorder="1" applyAlignment="1">
      <alignment horizontal="center" vertical="center"/>
    </xf>
    <xf numFmtId="0" fontId="102" fillId="41" borderId="0" xfId="18" applyFont="1" applyFill="1" applyAlignment="1">
      <alignment horizontal="center" vertical="center"/>
    </xf>
    <xf numFmtId="0" fontId="102" fillId="41" borderId="30" xfId="18" applyFont="1" applyFill="1" applyBorder="1" applyAlignment="1">
      <alignment horizontal="center" vertical="center"/>
    </xf>
    <xf numFmtId="0" fontId="55" fillId="0" borderId="29" xfId="18" applyFont="1" applyBorder="1" applyAlignment="1">
      <alignment horizontal="center"/>
    </xf>
    <xf numFmtId="0" fontId="55" fillId="0" borderId="0" xfId="18" applyFont="1" applyAlignment="1">
      <alignment horizontal="center"/>
    </xf>
    <xf numFmtId="0" fontId="55" fillId="0" borderId="30" xfId="18" applyFont="1" applyBorder="1" applyAlignment="1">
      <alignment horizontal="center"/>
    </xf>
    <xf numFmtId="0" fontId="55" fillId="0" borderId="63" xfId="18" applyFont="1" applyBorder="1" applyAlignment="1">
      <alignment horizontal="center" vertical="center" wrapText="1"/>
    </xf>
    <xf numFmtId="0" fontId="55" fillId="0" borderId="11" xfId="18" applyFont="1" applyBorder="1" applyAlignment="1">
      <alignment horizontal="center" vertical="center" wrapText="1"/>
    </xf>
    <xf numFmtId="0" fontId="55" fillId="0" borderId="64" xfId="18" applyFont="1" applyBorder="1" applyAlignment="1">
      <alignment horizontal="center" vertical="center" wrapText="1"/>
    </xf>
    <xf numFmtId="0" fontId="55" fillId="42" borderId="35" xfId="18" applyFont="1" applyFill="1" applyBorder="1" applyAlignment="1">
      <alignment horizontal="center"/>
    </xf>
    <xf numFmtId="0" fontId="55" fillId="42" borderId="5" xfId="18" applyFont="1" applyFill="1" applyBorder="1" applyAlignment="1">
      <alignment horizontal="center"/>
    </xf>
    <xf numFmtId="0" fontId="55" fillId="42" borderId="66" xfId="18" applyFont="1" applyFill="1" applyBorder="1" applyAlignment="1">
      <alignment horizontal="center"/>
    </xf>
    <xf numFmtId="0" fontId="56" fillId="41" borderId="35" xfId="18" applyFont="1" applyFill="1" applyBorder="1" applyAlignment="1">
      <alignment horizontal="left" vertical="justify" wrapText="1"/>
    </xf>
    <xf numFmtId="0" fontId="56" fillId="41" borderId="5" xfId="18" applyFont="1" applyFill="1" applyBorder="1" applyAlignment="1">
      <alignment horizontal="left" vertical="justify" wrapText="1"/>
    </xf>
    <xf numFmtId="0" fontId="56" fillId="41" borderId="66" xfId="18" applyFont="1" applyFill="1" applyBorder="1" applyAlignment="1">
      <alignment horizontal="left" vertical="justify" wrapText="1"/>
    </xf>
    <xf numFmtId="0" fontId="106" fillId="0" borderId="35" xfId="18" applyFont="1" applyBorder="1" applyAlignment="1">
      <alignment horizontal="center"/>
    </xf>
    <xf numFmtId="0" fontId="106" fillId="0" borderId="5" xfId="18" applyFont="1" applyBorder="1" applyAlignment="1">
      <alignment horizontal="center"/>
    </xf>
    <xf numFmtId="0" fontId="106" fillId="0" borderId="66" xfId="18" applyFont="1" applyBorder="1" applyAlignment="1">
      <alignment horizontal="center"/>
    </xf>
    <xf numFmtId="0" fontId="56" fillId="0" borderId="65" xfId="18" applyFont="1" applyBorder="1" applyAlignment="1">
      <alignment horizontal="center"/>
    </xf>
    <xf numFmtId="0" fontId="56" fillId="0" borderId="3" xfId="18" applyFont="1" applyBorder="1" applyAlignment="1">
      <alignment horizontal="center"/>
    </xf>
    <xf numFmtId="0" fontId="56" fillId="0" borderId="31" xfId="18" applyFont="1" applyBorder="1" applyAlignment="1">
      <alignment horizontal="center"/>
    </xf>
    <xf numFmtId="0" fontId="106" fillId="0" borderId="139" xfId="18" applyFont="1" applyBorder="1" applyAlignment="1">
      <alignment horizontal="center"/>
    </xf>
    <xf numFmtId="0" fontId="106" fillId="0" borderId="140" xfId="18" applyFont="1" applyBorder="1" applyAlignment="1">
      <alignment horizontal="center"/>
    </xf>
    <xf numFmtId="0" fontId="106" fillId="0" borderId="141" xfId="18" applyFont="1" applyBorder="1" applyAlignment="1">
      <alignment horizontal="center"/>
    </xf>
    <xf numFmtId="0" fontId="55" fillId="42" borderId="69" xfId="18" applyFont="1" applyFill="1" applyBorder="1" applyAlignment="1">
      <alignment horizontal="center"/>
    </xf>
    <xf numFmtId="0" fontId="55" fillId="42" borderId="20" xfId="18" applyFont="1" applyFill="1" applyBorder="1" applyAlignment="1">
      <alignment horizontal="center"/>
    </xf>
    <xf numFmtId="0" fontId="55" fillId="42" borderId="67" xfId="18" applyFont="1" applyFill="1" applyBorder="1" applyAlignment="1">
      <alignment horizontal="center"/>
    </xf>
    <xf numFmtId="0" fontId="107" fillId="43" borderId="35" xfId="18" applyFont="1" applyFill="1" applyBorder="1" applyAlignment="1">
      <alignment horizontal="center"/>
    </xf>
    <xf numFmtId="0" fontId="107" fillId="43" borderId="66" xfId="18" applyFont="1" applyFill="1" applyBorder="1" applyAlignment="1">
      <alignment horizontal="center"/>
    </xf>
    <xf numFmtId="1" fontId="56" fillId="41" borderId="147" xfId="18" applyNumberFormat="1" applyFont="1" applyFill="1" applyBorder="1" applyAlignment="1">
      <alignment horizontal="right" vertical="center" wrapText="1"/>
    </xf>
    <xf numFmtId="1" fontId="56" fillId="41" borderId="148" xfId="18" applyNumberFormat="1" applyFont="1" applyFill="1" applyBorder="1" applyAlignment="1">
      <alignment horizontal="right" vertical="center" wrapText="1"/>
    </xf>
    <xf numFmtId="1" fontId="56" fillId="41" borderId="149" xfId="18" applyNumberFormat="1" applyFont="1" applyFill="1" applyBorder="1" applyAlignment="1">
      <alignment horizontal="right" vertical="center" wrapText="1"/>
    </xf>
    <xf numFmtId="0" fontId="56" fillId="0" borderId="144" xfId="18" applyFont="1" applyBorder="1" applyAlignment="1">
      <alignment horizontal="center" vertical="center"/>
    </xf>
    <xf numFmtId="10" fontId="56" fillId="0" borderId="145" xfId="18" applyNumberFormat="1" applyFont="1" applyBorder="1" applyAlignment="1">
      <alignment horizontal="center" vertical="center"/>
    </xf>
    <xf numFmtId="2" fontId="55" fillId="44" borderId="88" xfId="18" applyNumberFormat="1" applyFont="1" applyFill="1" applyBorder="1" applyAlignment="1">
      <alignment horizontal="right" vertical="center" wrapText="1"/>
    </xf>
    <xf numFmtId="2" fontId="55" fillId="44" borderId="89" xfId="18" applyNumberFormat="1" applyFont="1" applyFill="1" applyBorder="1" applyAlignment="1">
      <alignment horizontal="right" vertical="center" wrapText="1"/>
    </xf>
    <xf numFmtId="2" fontId="55" fillId="44" borderId="90" xfId="18" applyNumberFormat="1" applyFont="1" applyFill="1" applyBorder="1" applyAlignment="1">
      <alignment horizontal="right" vertical="center" wrapText="1"/>
    </xf>
    <xf numFmtId="0" fontId="55" fillId="0" borderId="29" xfId="18" applyFont="1" applyBorder="1" applyAlignment="1">
      <alignment vertical="center"/>
    </xf>
    <xf numFmtId="0" fontId="55" fillId="0" borderId="0" xfId="18" applyFont="1" applyAlignment="1">
      <alignment vertical="center"/>
    </xf>
    <xf numFmtId="0" fontId="55" fillId="0" borderId="30" xfId="18" applyFont="1" applyBorder="1" applyAlignment="1">
      <alignment vertical="center"/>
    </xf>
    <xf numFmtId="0" fontId="56" fillId="0" borderId="29" xfId="18" applyFont="1" applyBorder="1" applyAlignment="1">
      <alignment horizontal="center" vertical="center" wrapText="1"/>
    </xf>
    <xf numFmtId="0" fontId="56" fillId="0" borderId="0" xfId="18" applyFont="1" applyAlignment="1">
      <alignment horizontal="center" vertical="center" wrapText="1"/>
    </xf>
    <xf numFmtId="0" fontId="56" fillId="0" borderId="30" xfId="18" applyFont="1" applyBorder="1" applyAlignment="1">
      <alignment horizontal="center" vertical="center" wrapText="1"/>
    </xf>
    <xf numFmtId="0" fontId="56" fillId="0" borderId="152" xfId="18" applyFont="1" applyBorder="1" applyAlignment="1">
      <alignment horizontal="left" vertical="top" wrapText="1"/>
    </xf>
    <xf numFmtId="0" fontId="6" fillId="0" borderId="153" xfId="18" applyBorder="1" applyAlignment="1">
      <alignment horizontal="left" vertical="top" wrapText="1"/>
    </xf>
    <xf numFmtId="0" fontId="6" fillId="0" borderId="154" xfId="18" applyBorder="1" applyAlignment="1">
      <alignment horizontal="left" vertical="top" wrapText="1"/>
    </xf>
    <xf numFmtId="0" fontId="6" fillId="0" borderId="29" xfId="18" applyBorder="1" applyAlignment="1">
      <alignment horizontal="left" vertical="top" wrapText="1"/>
    </xf>
    <xf numFmtId="0" fontId="6" fillId="0" borderId="0" xfId="18" applyAlignment="1">
      <alignment horizontal="left" vertical="top" wrapText="1"/>
    </xf>
    <xf numFmtId="0" fontId="6" fillId="0" borderId="30" xfId="18" applyBorder="1" applyAlignment="1">
      <alignment horizontal="left" vertical="top" wrapText="1"/>
    </xf>
    <xf numFmtId="0" fontId="55" fillId="0" borderId="26" xfId="18" applyFont="1" applyBorder="1" applyAlignment="1">
      <alignment horizontal="center" vertical="center" wrapText="1"/>
    </xf>
    <xf numFmtId="0" fontId="55" fillId="0" borderId="21" xfId="18" applyFont="1" applyBorder="1" applyAlignment="1">
      <alignment horizontal="center" vertical="center" wrapText="1"/>
    </xf>
    <xf numFmtId="0" fontId="55" fillId="0" borderId="28" xfId="18" applyFont="1" applyBorder="1" applyAlignment="1">
      <alignment horizontal="center" vertical="center" wrapText="1"/>
    </xf>
    <xf numFmtId="0" fontId="55" fillId="42" borderId="147" xfId="18" applyFont="1" applyFill="1" applyBorder="1" applyAlignment="1">
      <alignment horizontal="center"/>
    </xf>
    <xf numFmtId="0" fontId="55" fillId="42" borderId="148" xfId="18" applyFont="1" applyFill="1" applyBorder="1" applyAlignment="1">
      <alignment horizontal="center"/>
    </xf>
    <xf numFmtId="0" fontId="55" fillId="42" borderId="155" xfId="18" applyFont="1" applyFill="1" applyBorder="1" applyAlignment="1">
      <alignment horizontal="center"/>
    </xf>
    <xf numFmtId="0" fontId="56" fillId="0" borderId="143" xfId="18" applyFont="1" applyBorder="1" applyAlignment="1">
      <alignment horizontal="center" wrapText="1"/>
    </xf>
    <xf numFmtId="0" fontId="56" fillId="0" borderId="144" xfId="18" applyFont="1" applyBorder="1" applyAlignment="1">
      <alignment horizontal="center" wrapText="1"/>
    </xf>
    <xf numFmtId="0" fontId="56" fillId="0" borderId="145" xfId="18" applyFont="1" applyBorder="1" applyAlignment="1">
      <alignment horizontal="center" wrapText="1"/>
    </xf>
    <xf numFmtId="0" fontId="106" fillId="0" borderId="147" xfId="18" applyFont="1" applyBorder="1" applyAlignment="1">
      <alignment horizontal="center"/>
    </xf>
    <xf numFmtId="0" fontId="106" fillId="0" borderId="148" xfId="18" applyFont="1" applyBorder="1" applyAlignment="1">
      <alignment horizontal="center"/>
    </xf>
    <xf numFmtId="0" fontId="106" fillId="0" borderId="155" xfId="18" applyFont="1" applyBorder="1" applyAlignment="1">
      <alignment horizontal="center"/>
    </xf>
    <xf numFmtId="0" fontId="56" fillId="0" borderId="143" xfId="18" applyFont="1" applyBorder="1" applyAlignment="1">
      <alignment horizontal="center"/>
    </xf>
    <xf numFmtId="0" fontId="56" fillId="0" borderId="144" xfId="18" applyFont="1" applyBorder="1" applyAlignment="1">
      <alignment horizontal="center"/>
    </xf>
    <xf numFmtId="0" fontId="56" fillId="0" borderId="145" xfId="18" applyFont="1" applyBorder="1" applyAlignment="1">
      <alignment horizontal="center"/>
    </xf>
    <xf numFmtId="0" fontId="55" fillId="42" borderId="152" xfId="18" applyFont="1" applyFill="1" applyBorder="1" applyAlignment="1">
      <alignment horizontal="center"/>
    </xf>
    <xf numFmtId="0" fontId="55" fillId="42" borderId="153" xfId="18" applyFont="1" applyFill="1" applyBorder="1" applyAlignment="1">
      <alignment horizontal="center"/>
    </xf>
    <xf numFmtId="0" fontId="55" fillId="42" borderId="154" xfId="18" applyFont="1" applyFill="1" applyBorder="1" applyAlignment="1">
      <alignment horizontal="center"/>
    </xf>
    <xf numFmtId="0" fontId="97" fillId="0" borderId="156" xfId="53" applyFont="1" applyBorder="1" applyAlignment="1">
      <alignment horizontal="left" vertical="top"/>
    </xf>
    <xf numFmtId="0" fontId="97" fillId="0" borderId="157" xfId="53" applyFont="1" applyBorder="1" applyAlignment="1">
      <alignment horizontal="left" vertical="top"/>
    </xf>
    <xf numFmtId="0" fontId="97" fillId="0" borderId="158" xfId="53" applyFont="1" applyBorder="1" applyAlignment="1">
      <alignment horizontal="left" vertical="top"/>
    </xf>
    <xf numFmtId="0" fontId="99" fillId="0" borderId="159" xfId="53" applyFont="1" applyBorder="1" applyAlignment="1">
      <alignment horizontal="center" vertical="center"/>
    </xf>
    <xf numFmtId="0" fontId="109" fillId="0" borderId="0" xfId="53" applyFont="1" applyAlignment="1">
      <alignment horizontal="right" vertical="center"/>
    </xf>
    <xf numFmtId="0" fontId="97" fillId="0" borderId="160" xfId="53" applyFont="1" applyBorder="1" applyAlignment="1">
      <alignment horizontal="left" vertical="top"/>
    </xf>
    <xf numFmtId="4" fontId="110" fillId="0" borderId="159" xfId="53" applyNumberFormat="1" applyFont="1" applyBorder="1" applyAlignment="1">
      <alignment horizontal="center" vertical="center"/>
    </xf>
    <xf numFmtId="4" fontId="110" fillId="0" borderId="0" xfId="53" applyNumberFormat="1" applyFont="1" applyAlignment="1">
      <alignment horizontal="center" vertical="center"/>
    </xf>
    <xf numFmtId="0" fontId="109" fillId="0" borderId="159" xfId="53" applyFont="1" applyBorder="1" applyAlignment="1">
      <alignment horizontal="left" vertical="top" wrapText="1"/>
    </xf>
    <xf numFmtId="0" fontId="109" fillId="0" borderId="0" xfId="53" applyFont="1" applyAlignment="1">
      <alignment horizontal="left" vertical="top" wrapText="1"/>
    </xf>
    <xf numFmtId="0" fontId="109" fillId="0" borderId="159" xfId="53" applyFont="1" applyBorder="1" applyAlignment="1">
      <alignment horizontal="left" vertical="center"/>
    </xf>
    <xf numFmtId="0" fontId="109" fillId="0" borderId="0" xfId="53" applyFont="1" applyAlignment="1">
      <alignment horizontal="left" vertical="center"/>
    </xf>
    <xf numFmtId="0" fontId="99" fillId="0" borderId="39" xfId="53" applyFont="1" applyBorder="1" applyAlignment="1">
      <alignment horizontal="center" vertical="center"/>
    </xf>
    <xf numFmtId="0" fontId="99" fillId="0" borderId="164" xfId="53" applyFont="1" applyBorder="1" applyAlignment="1">
      <alignment horizontal="center" vertical="center"/>
    </xf>
    <xf numFmtId="0" fontId="99" fillId="0" borderId="41" xfId="53" applyFont="1" applyBorder="1" applyAlignment="1">
      <alignment horizontal="center" vertical="center"/>
    </xf>
    <xf numFmtId="0" fontId="97" fillId="0" borderId="165" xfId="53" applyFont="1" applyBorder="1" applyAlignment="1">
      <alignment horizontal="left" vertical="top"/>
    </xf>
    <xf numFmtId="0" fontId="97" fillId="0" borderId="164" xfId="53" applyFont="1" applyBorder="1" applyAlignment="1">
      <alignment horizontal="left" vertical="top"/>
    </xf>
    <xf numFmtId="0" fontId="99" fillId="0" borderId="164" xfId="53" applyFont="1" applyBorder="1" applyAlignment="1">
      <alignment horizontal="right" vertical="center"/>
    </xf>
    <xf numFmtId="170" fontId="109" fillId="0" borderId="164" xfId="53" applyNumberFormat="1" applyFont="1" applyBorder="1" applyAlignment="1">
      <alignment horizontal="right" vertical="center"/>
    </xf>
    <xf numFmtId="0" fontId="110" fillId="0" borderId="0" xfId="53" applyFont="1" applyAlignment="1">
      <alignment horizontal="right" vertical="center"/>
    </xf>
    <xf numFmtId="14" fontId="110" fillId="0" borderId="0" xfId="53" applyNumberFormat="1" applyFont="1" applyAlignment="1">
      <alignment horizontal="right" vertical="center"/>
    </xf>
    <xf numFmtId="0" fontId="97" fillId="0" borderId="163" xfId="53" applyFont="1" applyBorder="1" applyAlignment="1">
      <alignment horizontal="left" vertical="top"/>
    </xf>
    <xf numFmtId="0" fontId="97" fillId="0" borderId="48" xfId="53" applyFont="1" applyBorder="1" applyAlignment="1">
      <alignment horizontal="left" vertical="top"/>
    </xf>
    <xf numFmtId="0" fontId="97" fillId="0" borderId="161" xfId="53" applyFont="1" applyBorder="1" applyAlignment="1">
      <alignment horizontal="left" vertical="top"/>
    </xf>
    <xf numFmtId="0" fontId="99" fillId="0" borderId="39" xfId="53" applyFont="1" applyBorder="1" applyAlignment="1">
      <alignment horizontal="left" vertical="center"/>
    </xf>
    <xf numFmtId="0" fontId="99" fillId="0" borderId="157" xfId="53" applyFont="1" applyBorder="1" applyAlignment="1">
      <alignment horizontal="left" vertical="center"/>
    </xf>
    <xf numFmtId="0" fontId="99" fillId="0" borderId="158" xfId="53" applyFont="1" applyBorder="1" applyAlignment="1">
      <alignment horizontal="left" vertical="center"/>
    </xf>
    <xf numFmtId="0" fontId="99" fillId="0" borderId="37" xfId="53" applyFont="1" applyBorder="1" applyAlignment="1">
      <alignment horizontal="left" vertical="center"/>
    </xf>
    <xf numFmtId="0" fontId="99" fillId="0" borderId="48" xfId="53" applyFont="1" applyBorder="1" applyAlignment="1">
      <alignment horizontal="left" vertical="center"/>
    </xf>
    <xf numFmtId="0" fontId="99" fillId="0" borderId="161" xfId="53" applyFont="1" applyBorder="1" applyAlignment="1">
      <alignment horizontal="left" vertical="center"/>
    </xf>
    <xf numFmtId="0" fontId="99" fillId="0" borderId="158" xfId="53" applyFont="1" applyBorder="1" applyAlignment="1">
      <alignment horizontal="center" vertical="center"/>
    </xf>
    <xf numFmtId="0" fontId="99" fillId="0" borderId="37" xfId="53" applyFont="1" applyBorder="1" applyAlignment="1">
      <alignment horizontal="center" vertical="center"/>
    </xf>
    <xf numFmtId="0" fontId="99" fillId="0" borderId="161" xfId="53" applyFont="1" applyBorder="1" applyAlignment="1">
      <alignment horizontal="center" vertical="center"/>
    </xf>
    <xf numFmtId="0" fontId="99" fillId="0" borderId="165" xfId="53" applyFont="1" applyBorder="1" applyAlignment="1">
      <alignment horizontal="center" vertical="center" wrapText="1"/>
    </xf>
    <xf numFmtId="0" fontId="99" fillId="0" borderId="157" xfId="53" applyFont="1" applyBorder="1" applyAlignment="1">
      <alignment horizontal="center" vertical="center" wrapText="1"/>
    </xf>
    <xf numFmtId="0" fontId="99" fillId="0" borderId="37" xfId="53" applyFont="1" applyBorder="1" applyAlignment="1">
      <alignment horizontal="center" vertical="center" wrapText="1"/>
    </xf>
    <xf numFmtId="0" fontId="99" fillId="0" borderId="48" xfId="53" applyFont="1" applyBorder="1" applyAlignment="1">
      <alignment horizontal="center" vertical="center" wrapText="1"/>
    </xf>
    <xf numFmtId="0" fontId="97" fillId="0" borderId="41" xfId="53" applyFont="1" applyBorder="1" applyAlignment="1">
      <alignment horizontal="left" vertical="top"/>
    </xf>
    <xf numFmtId="0" fontId="110" fillId="0" borderId="0" xfId="53" applyFont="1" applyAlignment="1">
      <alignment horizontal="left" vertical="center" wrapText="1"/>
    </xf>
    <xf numFmtId="0" fontId="110" fillId="0" borderId="0" xfId="53" applyFont="1" applyAlignment="1">
      <alignment horizontal="left" vertical="center"/>
    </xf>
    <xf numFmtId="181" fontId="110" fillId="0" borderId="0" xfId="53" applyNumberFormat="1" applyFont="1" applyAlignment="1">
      <alignment horizontal="right" vertical="center"/>
    </xf>
    <xf numFmtId="4" fontId="109" fillId="0" borderId="0" xfId="53" applyNumberFormat="1" applyFont="1" applyAlignment="1">
      <alignment horizontal="left" vertical="top"/>
    </xf>
    <xf numFmtId="0" fontId="109" fillId="0" borderId="37" xfId="53" applyFont="1" applyBorder="1" applyAlignment="1">
      <alignment horizontal="left" vertical="center"/>
    </xf>
    <xf numFmtId="0" fontId="109" fillId="0" borderId="48" xfId="53" applyFont="1" applyBorder="1" applyAlignment="1">
      <alignment horizontal="left" vertical="center"/>
    </xf>
    <xf numFmtId="4" fontId="109" fillId="0" borderId="48" xfId="53" applyNumberFormat="1" applyFont="1" applyBorder="1" applyAlignment="1">
      <alignment horizontal="left" vertical="center"/>
    </xf>
    <xf numFmtId="0" fontId="99" fillId="0" borderId="162" xfId="53" applyFont="1" applyBorder="1" applyAlignment="1">
      <alignment horizontal="left" vertical="center"/>
    </xf>
    <xf numFmtId="0" fontId="109" fillId="0" borderId="157" xfId="53" applyFont="1" applyBorder="1" applyAlignment="1">
      <alignment horizontal="left" vertical="center" wrapText="1"/>
    </xf>
    <xf numFmtId="0" fontId="110" fillId="0" borderId="159" xfId="53" applyFont="1" applyBorder="1" applyAlignment="1">
      <alignment horizontal="left" vertical="center"/>
    </xf>
    <xf numFmtId="0" fontId="99" fillId="0" borderId="164" xfId="53" applyFont="1" applyBorder="1" applyAlignment="1">
      <alignment horizontal="left" vertical="center"/>
    </xf>
    <xf numFmtId="0" fontId="99" fillId="0" borderId="41" xfId="53" applyFont="1" applyBorder="1" applyAlignment="1">
      <alignment horizontal="left" vertical="center"/>
    </xf>
    <xf numFmtId="0" fontId="99" fillId="0" borderId="165" xfId="53" applyFont="1" applyBorder="1" applyAlignment="1">
      <alignment horizontal="center" vertical="center"/>
    </xf>
    <xf numFmtId="0" fontId="99" fillId="0" borderId="164" xfId="53" applyFont="1" applyBorder="1" applyAlignment="1">
      <alignment horizontal="center" vertical="center" wrapText="1"/>
    </xf>
    <xf numFmtId="0" fontId="110" fillId="0" borderId="41" xfId="53" applyFont="1" applyBorder="1" applyAlignment="1">
      <alignment horizontal="left" vertical="center" wrapText="1"/>
    </xf>
    <xf numFmtId="0" fontId="110" fillId="0" borderId="164" xfId="53" applyFont="1" applyBorder="1" applyAlignment="1">
      <alignment horizontal="left" vertical="center" wrapText="1"/>
    </xf>
    <xf numFmtId="189" fontId="110" fillId="0" borderId="39" xfId="53" applyNumberFormat="1" applyFont="1" applyBorder="1" applyAlignment="1">
      <alignment horizontal="right" vertical="center"/>
    </xf>
    <xf numFmtId="189" fontId="110" fillId="0" borderId="164" xfId="53" applyNumberFormat="1" applyFont="1" applyBorder="1" applyAlignment="1">
      <alignment horizontal="right" vertical="center"/>
    </xf>
    <xf numFmtId="189" fontId="110" fillId="0" borderId="41" xfId="53" applyNumberFormat="1" applyFont="1" applyBorder="1" applyAlignment="1">
      <alignment horizontal="right" vertical="center"/>
    </xf>
    <xf numFmtId="0" fontId="110" fillId="0" borderId="165" xfId="53" applyFont="1" applyBorder="1" applyAlignment="1">
      <alignment horizontal="right" vertical="center"/>
    </xf>
    <xf numFmtId="0" fontId="110" fillId="0" borderId="164" xfId="53" applyFont="1" applyBorder="1" applyAlignment="1">
      <alignment horizontal="right" vertical="center"/>
    </xf>
    <xf numFmtId="4" fontId="110" fillId="0" borderId="39" xfId="53" applyNumberFormat="1" applyFont="1" applyBorder="1" applyAlignment="1">
      <alignment horizontal="right" vertical="center"/>
    </xf>
    <xf numFmtId="4" fontId="110" fillId="0" borderId="164" xfId="53" applyNumberFormat="1" applyFont="1" applyBorder="1" applyAlignment="1">
      <alignment horizontal="right" vertical="center"/>
    </xf>
    <xf numFmtId="4" fontId="110" fillId="0" borderId="41" xfId="53" applyNumberFormat="1" applyFont="1" applyBorder="1" applyAlignment="1">
      <alignment horizontal="right" vertical="center"/>
    </xf>
    <xf numFmtId="170" fontId="109" fillId="0" borderId="165" xfId="53" applyNumberFormat="1" applyFont="1" applyBorder="1" applyAlignment="1">
      <alignment horizontal="right" vertical="center"/>
    </xf>
    <xf numFmtId="0" fontId="99" fillId="0" borderId="0" xfId="53" applyFont="1" applyAlignment="1">
      <alignment horizontal="right" vertical="center"/>
    </xf>
    <xf numFmtId="170" fontId="109" fillId="0" borderId="0" xfId="53" applyNumberFormat="1" applyFont="1" applyAlignment="1">
      <alignment horizontal="right" vertical="center"/>
    </xf>
    <xf numFmtId="0" fontId="99" fillId="0" borderId="48" xfId="53" applyFont="1" applyBorder="1" applyAlignment="1">
      <alignment horizontal="right" vertical="center"/>
    </xf>
    <xf numFmtId="170" fontId="109" fillId="0" borderId="48" xfId="53" applyNumberFormat="1" applyFont="1" applyBorder="1" applyAlignment="1">
      <alignment horizontal="right" vertical="center"/>
    </xf>
    <xf numFmtId="0" fontId="97" fillId="0" borderId="159" xfId="53" applyFont="1" applyBorder="1" applyAlignment="1">
      <alignment horizontal="left" vertical="top"/>
    </xf>
    <xf numFmtId="0" fontId="97" fillId="0" borderId="37" xfId="53" applyFont="1" applyBorder="1" applyAlignment="1">
      <alignment horizontal="left" vertical="top"/>
    </xf>
    <xf numFmtId="0" fontId="99" fillId="0" borderId="157" xfId="53" applyFont="1" applyBorder="1" applyAlignment="1">
      <alignment horizontal="right" vertical="center"/>
    </xf>
    <xf numFmtId="170" fontId="109" fillId="0" borderId="157" xfId="53" applyNumberFormat="1" applyFont="1" applyBorder="1" applyAlignment="1">
      <alignment horizontal="right" vertical="center"/>
    </xf>
    <xf numFmtId="4" fontId="109" fillId="0" borderId="48" xfId="53" applyNumberFormat="1" applyFont="1" applyBorder="1" applyAlignment="1">
      <alignment horizontal="right" vertical="center"/>
    </xf>
    <xf numFmtId="0" fontId="99" fillId="0" borderId="162" xfId="53" applyFont="1" applyBorder="1" applyAlignment="1">
      <alignment horizontal="left" vertical="top"/>
    </xf>
    <xf numFmtId="0" fontId="99" fillId="0" borderId="157" xfId="53" applyFont="1" applyBorder="1" applyAlignment="1">
      <alignment horizontal="left" vertical="top"/>
    </xf>
    <xf numFmtId="0" fontId="110" fillId="0" borderId="158" xfId="53" applyFont="1" applyBorder="1" applyAlignment="1">
      <alignment horizontal="left" vertical="top" wrapText="1"/>
    </xf>
    <xf numFmtId="0" fontId="110" fillId="0" borderId="157" xfId="53" applyFont="1" applyBorder="1" applyAlignment="1">
      <alignment horizontal="left" vertical="top" wrapText="1"/>
    </xf>
    <xf numFmtId="0" fontId="97" fillId="0" borderId="162" xfId="53" applyFont="1" applyBorder="1" applyAlignment="1">
      <alignment horizontal="left" vertical="top"/>
    </xf>
    <xf numFmtId="0" fontId="97" fillId="0" borderId="166" xfId="53" applyFont="1" applyBorder="1" applyAlignment="1">
      <alignment horizontal="left" vertical="top"/>
    </xf>
    <xf numFmtId="0" fontId="109" fillId="0" borderId="39" xfId="53" applyFont="1" applyBorder="1" applyAlignment="1">
      <alignment horizontal="center" vertical="center"/>
    </xf>
    <xf numFmtId="0" fontId="109" fillId="0" borderId="164" xfId="53" applyFont="1" applyBorder="1" applyAlignment="1">
      <alignment horizontal="center" vertical="center"/>
    </xf>
    <xf numFmtId="0" fontId="109" fillId="0" borderId="41" xfId="53" applyFont="1" applyBorder="1" applyAlignment="1">
      <alignment horizontal="center" vertical="center"/>
    </xf>
    <xf numFmtId="189" fontId="110" fillId="0" borderId="165" xfId="53" applyNumberFormat="1" applyFont="1" applyBorder="1" applyAlignment="1">
      <alignment horizontal="right" vertical="center"/>
    </xf>
    <xf numFmtId="170" fontId="110" fillId="0" borderId="39" xfId="53" applyNumberFormat="1" applyFont="1" applyBorder="1" applyAlignment="1">
      <alignment horizontal="right" vertical="center"/>
    </xf>
    <xf numFmtId="170" fontId="110" fillId="0" borderId="164" xfId="53" applyNumberFormat="1" applyFont="1" applyBorder="1" applyAlignment="1">
      <alignment horizontal="right" vertical="center"/>
    </xf>
    <xf numFmtId="170" fontId="110" fillId="0" borderId="41" xfId="53" applyNumberFormat="1" applyFont="1" applyBorder="1" applyAlignment="1">
      <alignment horizontal="right" vertical="center"/>
    </xf>
    <xf numFmtId="181" fontId="110" fillId="0" borderId="39" xfId="53" applyNumberFormat="1" applyFont="1" applyBorder="1" applyAlignment="1">
      <alignment horizontal="right" vertical="center"/>
    </xf>
    <xf numFmtId="181" fontId="110" fillId="0" borderId="41" xfId="53" applyNumberFormat="1" applyFont="1" applyBorder="1" applyAlignment="1">
      <alignment horizontal="right" vertical="center"/>
    </xf>
    <xf numFmtId="181" fontId="110" fillId="0" borderId="164" xfId="53" applyNumberFormat="1" applyFont="1" applyBorder="1" applyAlignment="1">
      <alignment horizontal="right" vertical="center"/>
    </xf>
    <xf numFmtId="170" fontId="109" fillId="0" borderId="162" xfId="53" applyNumberFormat="1" applyFont="1" applyBorder="1" applyAlignment="1">
      <alignment horizontal="right" vertical="center"/>
    </xf>
    <xf numFmtId="0" fontId="110" fillId="0" borderId="161" xfId="53" applyFont="1" applyBorder="1" applyAlignment="1">
      <alignment horizontal="left" vertical="center" wrapText="1"/>
    </xf>
    <xf numFmtId="0" fontId="110" fillId="0" borderId="48" xfId="53" applyFont="1" applyBorder="1" applyAlignment="1">
      <alignment horizontal="left" vertical="center" wrapText="1"/>
    </xf>
    <xf numFmtId="181" fontId="110" fillId="0" borderId="163" xfId="53" applyNumberFormat="1" applyFont="1" applyBorder="1" applyAlignment="1">
      <alignment horizontal="right" vertical="center"/>
    </xf>
    <xf numFmtId="181" fontId="110" fillId="0" borderId="161" xfId="53" applyNumberFormat="1" applyFont="1" applyBorder="1" applyAlignment="1">
      <alignment horizontal="right" vertical="center"/>
    </xf>
    <xf numFmtId="181" fontId="110" fillId="0" borderId="48" xfId="53" applyNumberFormat="1" applyFont="1" applyBorder="1" applyAlignment="1">
      <alignment horizontal="right" vertical="center"/>
    </xf>
    <xf numFmtId="170" fontId="110" fillId="0" borderId="163" xfId="53" applyNumberFormat="1" applyFont="1" applyBorder="1" applyAlignment="1">
      <alignment horizontal="right" vertical="center"/>
    </xf>
    <xf numFmtId="170" fontId="110" fillId="0" borderId="48" xfId="53" applyNumberFormat="1" applyFont="1" applyBorder="1" applyAlignment="1">
      <alignment horizontal="right" vertical="center"/>
    </xf>
    <xf numFmtId="170" fontId="110" fillId="0" borderId="161" xfId="53" applyNumberFormat="1" applyFont="1" applyBorder="1" applyAlignment="1">
      <alignment horizontal="right" vertical="center"/>
    </xf>
    <xf numFmtId="170" fontId="109" fillId="0" borderId="37" xfId="53" applyNumberFormat="1" applyFont="1" applyBorder="1" applyAlignment="1">
      <alignment horizontal="right" vertical="center"/>
    </xf>
    <xf numFmtId="0" fontId="110" fillId="0" borderId="158" xfId="53" applyFont="1" applyBorder="1" applyAlignment="1">
      <alignment horizontal="left" vertical="center" wrapText="1"/>
    </xf>
    <xf numFmtId="0" fontId="110" fillId="0" borderId="157" xfId="53" applyFont="1" applyBorder="1" applyAlignment="1">
      <alignment horizontal="left" vertical="center" wrapText="1"/>
    </xf>
    <xf numFmtId="181" fontId="110" fillId="0" borderId="156" xfId="53" applyNumberFormat="1" applyFont="1" applyBorder="1" applyAlignment="1">
      <alignment horizontal="right" vertical="center"/>
    </xf>
    <xf numFmtId="181" fontId="110" fillId="0" borderId="158" xfId="53" applyNumberFormat="1" applyFont="1" applyBorder="1" applyAlignment="1">
      <alignment horizontal="right" vertical="center"/>
    </xf>
    <xf numFmtId="181" fontId="110" fillId="0" borderId="157" xfId="53" applyNumberFormat="1" applyFont="1" applyBorder="1" applyAlignment="1">
      <alignment horizontal="right" vertical="center"/>
    </xf>
    <xf numFmtId="170" fontId="110" fillId="0" borderId="156" xfId="53" applyNumberFormat="1" applyFont="1" applyBorder="1" applyAlignment="1">
      <alignment horizontal="right" vertical="center"/>
    </xf>
    <xf numFmtId="170" fontId="110" fillId="0" borderId="157" xfId="53" applyNumberFormat="1" applyFont="1" applyBorder="1" applyAlignment="1">
      <alignment horizontal="right" vertical="center"/>
    </xf>
    <xf numFmtId="170" fontId="110" fillId="0" borderId="158" xfId="53" applyNumberFormat="1" applyFont="1" applyBorder="1" applyAlignment="1">
      <alignment horizontal="right" vertical="center"/>
    </xf>
    <xf numFmtId="0" fontId="109" fillId="0" borderId="165" xfId="53" applyFont="1" applyBorder="1" applyAlignment="1">
      <alignment horizontal="left" vertical="center"/>
    </xf>
    <xf numFmtId="0" fontId="109" fillId="0" borderId="164" xfId="53" applyFont="1" applyBorder="1" applyAlignment="1">
      <alignment horizontal="left" vertical="center"/>
    </xf>
    <xf numFmtId="189" fontId="110" fillId="0" borderId="156" xfId="53" applyNumberFormat="1" applyFont="1" applyBorder="1" applyAlignment="1">
      <alignment horizontal="right" vertical="center"/>
    </xf>
    <xf numFmtId="189" fontId="110" fillId="0" borderId="157" xfId="53" applyNumberFormat="1" applyFont="1" applyBorder="1" applyAlignment="1">
      <alignment horizontal="right" vertical="center"/>
    </xf>
    <xf numFmtId="189" fontId="110" fillId="0" borderId="158" xfId="53" applyNumberFormat="1" applyFont="1" applyBorder="1" applyAlignment="1">
      <alignment horizontal="right" vertical="center"/>
    </xf>
    <xf numFmtId="0" fontId="110" fillId="0" borderId="162" xfId="53" applyFont="1" applyBorder="1" applyAlignment="1">
      <alignment horizontal="right" vertical="center"/>
    </xf>
    <xf numFmtId="0" fontId="110" fillId="0" borderId="157" xfId="53" applyFont="1" applyBorder="1" applyAlignment="1">
      <alignment horizontal="right" vertical="center"/>
    </xf>
    <xf numFmtId="4" fontId="110" fillId="0" borderId="156" xfId="53" applyNumberFormat="1" applyFont="1" applyBorder="1" applyAlignment="1">
      <alignment horizontal="right" vertical="center"/>
    </xf>
    <xf numFmtId="4" fontId="110" fillId="0" borderId="157" xfId="53" applyNumberFormat="1" applyFont="1" applyBorder="1" applyAlignment="1">
      <alignment horizontal="right" vertical="center"/>
    </xf>
    <xf numFmtId="4" fontId="110" fillId="0" borderId="158" xfId="53" applyNumberFormat="1" applyFont="1" applyBorder="1" applyAlignment="1">
      <alignment horizontal="right" vertical="center"/>
    </xf>
    <xf numFmtId="189" fontId="110" fillId="0" borderId="163" xfId="53" applyNumberFormat="1" applyFont="1" applyBorder="1" applyAlignment="1">
      <alignment horizontal="right" vertical="center"/>
    </xf>
    <xf numFmtId="189" fontId="110" fillId="0" borderId="48" xfId="53" applyNumberFormat="1" applyFont="1" applyBorder="1" applyAlignment="1">
      <alignment horizontal="right" vertical="center"/>
    </xf>
    <xf numFmtId="189" fontId="110" fillId="0" borderId="161" xfId="53" applyNumberFormat="1" applyFont="1" applyBorder="1" applyAlignment="1">
      <alignment horizontal="right" vertical="center"/>
    </xf>
    <xf numFmtId="0" fontId="110" fillId="0" borderId="37" xfId="53" applyFont="1" applyBorder="1" applyAlignment="1">
      <alignment horizontal="right" vertical="center"/>
    </xf>
    <xf numFmtId="0" fontId="110" fillId="0" borderId="48" xfId="53" applyFont="1" applyBorder="1" applyAlignment="1">
      <alignment horizontal="right" vertical="center"/>
    </xf>
    <xf numFmtId="4" fontId="110" fillId="0" borderId="163" xfId="53" applyNumberFormat="1" applyFont="1" applyBorder="1" applyAlignment="1">
      <alignment horizontal="right" vertical="center"/>
    </xf>
    <xf numFmtId="4" fontId="110" fillId="0" borderId="48" xfId="53" applyNumberFormat="1" applyFont="1" applyBorder="1" applyAlignment="1">
      <alignment horizontal="right" vertical="center"/>
    </xf>
    <xf numFmtId="4" fontId="110" fillId="0" borderId="161" xfId="53" applyNumberFormat="1" applyFont="1" applyBorder="1" applyAlignment="1">
      <alignment horizontal="right" vertical="center"/>
    </xf>
    <xf numFmtId="0" fontId="109" fillId="0" borderId="162" xfId="53" applyFont="1" applyBorder="1" applyAlignment="1">
      <alignment horizontal="left" vertical="center"/>
    </xf>
    <xf numFmtId="0" fontId="109" fillId="0" borderId="157" xfId="53" applyFont="1" applyBorder="1" applyAlignment="1">
      <alignment horizontal="left" vertical="center"/>
    </xf>
    <xf numFmtId="0" fontId="110" fillId="0" borderId="160" xfId="53" applyFont="1" applyBorder="1" applyAlignment="1">
      <alignment horizontal="left" vertical="center" wrapText="1"/>
    </xf>
    <xf numFmtId="181" fontId="110" fillId="0" borderId="166" xfId="53" applyNumberFormat="1" applyFont="1" applyBorder="1" applyAlignment="1">
      <alignment horizontal="right" vertical="center"/>
    </xf>
    <xf numFmtId="181" fontId="110" fillId="0" borderId="160" xfId="53" applyNumberFormat="1" applyFont="1" applyBorder="1" applyAlignment="1">
      <alignment horizontal="right" vertical="center"/>
    </xf>
    <xf numFmtId="170" fontId="110" fillId="0" borderId="166" xfId="53" applyNumberFormat="1" applyFont="1" applyBorder="1" applyAlignment="1">
      <alignment horizontal="right" vertical="center"/>
    </xf>
    <xf numFmtId="170" fontId="110" fillId="0" borderId="0" xfId="53" applyNumberFormat="1" applyFont="1" applyAlignment="1">
      <alignment horizontal="right" vertical="center"/>
    </xf>
    <xf numFmtId="170" fontId="110" fillId="0" borderId="160" xfId="53" applyNumberFormat="1" applyFont="1" applyBorder="1" applyAlignment="1">
      <alignment horizontal="right" vertical="center"/>
    </xf>
    <xf numFmtId="170" fontId="109" fillId="0" borderId="159" xfId="53" applyNumberFormat="1" applyFont="1" applyBorder="1" applyAlignment="1">
      <alignment horizontal="right" vertical="center"/>
    </xf>
    <xf numFmtId="189" fontId="110" fillId="0" borderId="166" xfId="53" applyNumberFormat="1" applyFont="1" applyBorder="1" applyAlignment="1">
      <alignment horizontal="right" vertical="center"/>
    </xf>
    <xf numFmtId="189" fontId="110" fillId="0" borderId="0" xfId="53" applyNumberFormat="1" applyFont="1" applyAlignment="1">
      <alignment horizontal="right" vertical="center"/>
    </xf>
    <xf numFmtId="189" fontId="110" fillId="0" borderId="160" xfId="53" applyNumberFormat="1" applyFont="1" applyBorder="1" applyAlignment="1">
      <alignment horizontal="right" vertical="center"/>
    </xf>
    <xf numFmtId="0" fontId="110" fillId="0" borderId="159" xfId="53" applyFont="1" applyBorder="1" applyAlignment="1">
      <alignment horizontal="right" vertical="center"/>
    </xf>
    <xf numFmtId="4" fontId="110" fillId="0" borderId="166" xfId="53" applyNumberFormat="1" applyFont="1" applyBorder="1" applyAlignment="1">
      <alignment horizontal="right" vertical="center"/>
    </xf>
    <xf numFmtId="4" fontId="110" fillId="0" borderId="0" xfId="53" applyNumberFormat="1" applyFont="1" applyAlignment="1">
      <alignment horizontal="right" vertical="center"/>
    </xf>
    <xf numFmtId="4" fontId="110" fillId="0" borderId="160" xfId="53" applyNumberFormat="1" applyFont="1" applyBorder="1" applyAlignment="1">
      <alignment horizontal="right" vertical="center"/>
    </xf>
    <xf numFmtId="189" fontId="110" fillId="0" borderId="162" xfId="53" applyNumberFormat="1" applyFont="1" applyBorder="1" applyAlignment="1">
      <alignment horizontal="right" vertical="center"/>
    </xf>
    <xf numFmtId="189" fontId="110" fillId="0" borderId="37" xfId="53" applyNumberFormat="1" applyFont="1" applyBorder="1" applyAlignment="1">
      <alignment horizontal="right" vertical="center"/>
    </xf>
    <xf numFmtId="0" fontId="109" fillId="0" borderId="0" xfId="53" applyFont="1" applyAlignment="1">
      <alignment horizontal="left" vertical="center" wrapText="1"/>
    </xf>
    <xf numFmtId="0" fontId="110" fillId="0" borderId="37" xfId="53" applyFont="1" applyBorder="1" applyAlignment="1">
      <alignment horizontal="left" vertical="center"/>
    </xf>
    <xf numFmtId="0" fontId="110" fillId="0" borderId="48" xfId="53" applyFont="1" applyBorder="1" applyAlignment="1">
      <alignment horizontal="left" vertical="center"/>
    </xf>
    <xf numFmtId="14" fontId="110" fillId="0" borderId="48" xfId="53" applyNumberFormat="1" applyFont="1" applyBorder="1" applyAlignment="1">
      <alignment horizontal="right" vertical="center"/>
    </xf>
    <xf numFmtId="189" fontId="110" fillId="0" borderId="159" xfId="53" applyNumberFormat="1" applyFont="1" applyBorder="1" applyAlignment="1">
      <alignment horizontal="right" vertical="center"/>
    </xf>
  </cellXfs>
  <cellStyles count="55">
    <cellStyle name="0,0_x000d__x000a_NA_x000d__x000a_" xfId="12" xr:uid="{00000000-0005-0000-0000-000000000000}"/>
    <cellStyle name="0,0_x000d__x000a_NA_x000d__x000a_ 2" xfId="10" xr:uid="{00000000-0005-0000-0000-000001000000}"/>
    <cellStyle name="0,0_x005f_x000d__x005f_x000a_NA_x005f_x000d__x005f_x000a_ 2" xfId="7" xr:uid="{00000000-0005-0000-0000-000002000000}"/>
    <cellStyle name="Campo da tabela dinâmica" xfId="13" xr:uid="{00000000-0005-0000-0000-000003000000}"/>
    <cellStyle name="Canto da tabela dinâmica" xfId="14" xr:uid="{00000000-0005-0000-0000-000004000000}"/>
    <cellStyle name="Categoria da tabela dinâmica" xfId="16" xr:uid="{00000000-0005-0000-0000-000005000000}"/>
    <cellStyle name="Hiperlink" xfId="41" builtinId="8"/>
    <cellStyle name="Hiperlink 2" xfId="49" xr:uid="{09E471CB-1B94-4E8C-8944-E25B885FAF58}"/>
    <cellStyle name="Moeda" xfId="3" builtinId="4"/>
    <cellStyle name="Moeda 18" xfId="2" xr:uid="{00000000-0005-0000-0000-000007000000}"/>
    <cellStyle name="Moeda 2" xfId="15" xr:uid="{00000000-0005-0000-0000-000008000000}"/>
    <cellStyle name="Moeda 2 2" xfId="5" xr:uid="{00000000-0005-0000-0000-000009000000}"/>
    <cellStyle name="Moeda 2 3" xfId="6" xr:uid="{00000000-0005-0000-0000-00000A000000}"/>
    <cellStyle name="Moeda 2 4" xfId="9" xr:uid="{00000000-0005-0000-0000-00000B000000}"/>
    <cellStyle name="Moeda 3" xfId="17" xr:uid="{00000000-0005-0000-0000-00000C000000}"/>
    <cellStyle name="Moeda 4" xfId="37" xr:uid="{4FDBFAF0-D5EC-41B7-8931-B0D49ABC080F}"/>
    <cellStyle name="Moeda 5" xfId="48" xr:uid="{2BFCA27A-BC24-427F-B09E-796106774904}"/>
    <cellStyle name="Normal" xfId="0" builtinId="0"/>
    <cellStyle name="Normal 10 2" xfId="8" xr:uid="{00000000-0005-0000-0000-00000E000000}"/>
    <cellStyle name="Normal 165" xfId="18" xr:uid="{00000000-0005-0000-0000-00000F000000}"/>
    <cellStyle name="Normal 2" xfId="11" xr:uid="{00000000-0005-0000-0000-000010000000}"/>
    <cellStyle name="Normal 3" xfId="20" xr:uid="{00000000-0005-0000-0000-000011000000}"/>
    <cellStyle name="Normal 3 10" xfId="46" xr:uid="{23052AF6-64AE-4677-896B-0DD6FE7EC04B}"/>
    <cellStyle name="Normal 3 2" xfId="45" xr:uid="{5D5CBD5C-4AA9-4860-B13D-1F701BE5114B}"/>
    <cellStyle name="Normal 4" xfId="21" xr:uid="{00000000-0005-0000-0000-000012000000}"/>
    <cellStyle name="Normal 5" xfId="22" xr:uid="{00000000-0005-0000-0000-000013000000}"/>
    <cellStyle name="Normal 5 2" xfId="42" xr:uid="{A946857A-7ECD-4665-BFAD-DD4352B9EC35}"/>
    <cellStyle name="Normal 6" xfId="36" xr:uid="{2AA7A9A2-05C8-421F-AFFF-2B1AD2D524D7}"/>
    <cellStyle name="Normal 6 2" xfId="44" xr:uid="{AD6F18B4-FE2B-4ADA-8AB3-492D6FF4C9D2}"/>
    <cellStyle name="Normal 7" xfId="47" xr:uid="{6A1F1A51-DF25-4D55-AAFE-244E2EDF670E}"/>
    <cellStyle name="Normal 8" xfId="23" xr:uid="{00000000-0005-0000-0000-000014000000}"/>
    <cellStyle name="Normal 8 2" xfId="40" xr:uid="{1AD47697-D4C7-4AA4-BF42-3671334CAA96}"/>
    <cellStyle name="Normal 9" xfId="53" xr:uid="{A056FABC-57EA-4181-8FB7-0B7ECF1A1B42}"/>
    <cellStyle name="Normal_C444_R03_QQ_PE-555_S2" xfId="35" xr:uid="{00000000-0005-0000-0000-000015000000}"/>
    <cellStyle name="Normal_Pato" xfId="50" xr:uid="{B612A307-904D-4D24-BE71-D1300FD3C918}"/>
    <cellStyle name="Porcentagem" xfId="4" builtinId="5"/>
    <cellStyle name="Porcentagem 15" xfId="34" xr:uid="{00000000-0005-0000-0000-000017000000}"/>
    <cellStyle name="Porcentagem 2" xfId="24" xr:uid="{00000000-0005-0000-0000-000018000000}"/>
    <cellStyle name="Porcentagem 3" xfId="25" xr:uid="{00000000-0005-0000-0000-000019000000}"/>
    <cellStyle name="Porcentagem 4" xfId="39" xr:uid="{9A099256-2ADD-460C-911E-EED0A29A9BAC}"/>
    <cellStyle name="Porcentagem 5" xfId="54" xr:uid="{C6FA04CA-BF37-4548-B66F-CBB9DB937F9D}"/>
    <cellStyle name="Resultado da tabela dinâmica" xfId="19" xr:uid="{00000000-0005-0000-0000-00001A000000}"/>
    <cellStyle name="Separador de milhares_PATO BR 242 - KM 0,0 - 18,4" xfId="52" xr:uid="{80487F65-FDA8-4BAC-B3C6-30E05BAD2816}"/>
    <cellStyle name="Título da tabela dinâmica" xfId="26" xr:uid="{00000000-0005-0000-0000-00001B000000}"/>
    <cellStyle name="Valor da tabela dinâmica" xfId="27" xr:uid="{00000000-0005-0000-0000-00001C000000}"/>
    <cellStyle name="Vírgula" xfId="1" builtinId="3"/>
    <cellStyle name="Vírgula 2" xfId="28" xr:uid="{00000000-0005-0000-0000-00001E000000}"/>
    <cellStyle name="Vírgula 2 2" xfId="29" xr:uid="{00000000-0005-0000-0000-00001F000000}"/>
    <cellStyle name="Vírgula 2 2 2" xfId="51" xr:uid="{47064787-2D39-491B-A9DA-E831FE63A978}"/>
    <cellStyle name="Vírgula 3" xfId="30" xr:uid="{00000000-0005-0000-0000-000020000000}"/>
    <cellStyle name="Vírgula 3 2" xfId="43" xr:uid="{03096456-9942-40A3-AFAF-1AA2289E3534}"/>
    <cellStyle name="Vírgula 4" xfId="31" xr:uid="{00000000-0005-0000-0000-000021000000}"/>
    <cellStyle name="Vírgula 4 2" xfId="32" xr:uid="{00000000-0005-0000-0000-000022000000}"/>
    <cellStyle name="Vírgula 5" xfId="33" xr:uid="{00000000-0005-0000-0000-000023000000}"/>
    <cellStyle name="Vírgula 6" xfId="38" xr:uid="{2ED9465A-9A0B-4DAF-A1E6-7573C4E81FBE}"/>
  </cellStyles>
  <dxfs count="70">
    <dxf>
      <numFmt numFmtId="190" formatCode="\-"/>
    </dxf>
    <dxf>
      <font>
        <color theme="0" tint="-0.24994659260841701"/>
      </font>
    </dxf>
    <dxf>
      <font>
        <color theme="0"/>
      </font>
    </dxf>
    <dxf>
      <font>
        <color theme="0"/>
      </font>
    </dxf>
    <dxf>
      <font>
        <color theme="0"/>
      </font>
      <numFmt numFmtId="0" formatCode="General"/>
    </dxf>
    <dxf>
      <font>
        <color theme="0"/>
      </font>
      <numFmt numFmtId="0" formatCode="General"/>
    </dxf>
    <dxf>
      <font>
        <color theme="0"/>
      </font>
    </dxf>
    <dxf>
      <font>
        <color theme="0"/>
      </font>
    </dxf>
    <dxf>
      <font>
        <color theme="0"/>
      </font>
    </dxf>
    <dxf>
      <font>
        <color theme="0"/>
      </font>
    </dxf>
    <dxf>
      <font>
        <color theme="0"/>
      </font>
    </dxf>
    <dxf>
      <font>
        <color theme="0"/>
      </font>
    </dxf>
    <dxf>
      <font>
        <color theme="0" tint="-0.24994659260841701"/>
      </font>
    </dxf>
    <dxf>
      <font>
        <color theme="0" tint="-0.24994659260841701"/>
      </font>
    </dxf>
    <dxf>
      <font>
        <color theme="0"/>
      </font>
    </dxf>
    <dxf>
      <font>
        <color theme="0"/>
      </font>
    </dxf>
    <dxf>
      <font>
        <color theme="0"/>
      </font>
    </dxf>
    <dxf>
      <font>
        <color theme="0" tint="-0.24994659260841701"/>
      </font>
    </dxf>
    <dxf>
      <font>
        <color theme="0" tint="-0.24994659260841701"/>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tint="-0.24994659260841701"/>
      </font>
    </dxf>
    <dxf>
      <font>
        <color theme="0" tint="-0.24994659260841701"/>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rgb="FF9C0006"/>
      </font>
      <fill>
        <patternFill>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9C0006"/>
      <rgbColor rgb="00008000"/>
      <rgbColor rgb="00000080"/>
      <rgbColor rgb="00808000"/>
      <rgbColor rgb="00800080"/>
      <rgbColor rgb="00008080"/>
      <rgbColor rgb="00C0C0C0"/>
      <rgbColor rgb="00808080"/>
      <rgbColor rgb="008FAADC"/>
      <rgbColor rgb="00993366"/>
      <rgbColor rgb="00FFF2CC"/>
      <rgbColor rgb="00DAE3F3"/>
      <rgbColor rgb="00660066"/>
      <rgbColor rgb="00FF8080"/>
      <rgbColor rgb="000070C0"/>
      <rgbColor rgb="00B4C7E7"/>
      <rgbColor rgb="00000080"/>
      <rgbColor rgb="00FF00FF"/>
      <rgbColor rgb="00FFFF00"/>
      <rgbColor rgb="0000FFFF"/>
      <rgbColor rgb="00800080"/>
      <rgbColor rgb="00800000"/>
      <rgbColor rgb="00008080"/>
      <rgbColor rgb="000000FF"/>
      <rgbColor rgb="0000CCFF"/>
      <rgbColor rgb="00F2F2F2"/>
      <rgbColor rgb="00EDEDED"/>
      <rgbColor rgb="00C5E0B4"/>
      <rgbColor rgb="00CCCCCC"/>
      <rgbColor rgb="00FFC7CE"/>
      <rgbColor rgb="00D0CFCF"/>
      <rgbColor rgb="00F8CBAD"/>
      <rgbColor rgb="003366FF"/>
      <rgbColor rgb="0033CCCC"/>
      <rgbColor rgb="008DC63F"/>
      <rgbColor rgb="00D9D9D9"/>
      <rgbColor rgb="00FF9900"/>
      <rgbColor rgb="00FF6600"/>
      <rgbColor rgb="00666699"/>
      <rgbColor rgb="0092D050"/>
      <rgbColor rgb="00003366"/>
      <rgbColor rgb="00339966"/>
      <rgbColor rgb="00003300"/>
      <rgbColor rgb="002E3917"/>
      <rgbColor rgb="00993300"/>
      <rgbColor rgb="00993366"/>
      <rgbColor rgb="00333399"/>
      <rgbColor rgb="00254061"/>
      <rgbColor rgb="00003366"/>
      <rgbColor rgb="00339966"/>
      <rgbColor rgb="00003300"/>
      <rgbColor rgb="00333300"/>
      <rgbColor rgb="00993300"/>
      <rgbColor rgb="00993366"/>
      <rgbColor rgb="00333399"/>
      <rgbColor rgb="00333333"/>
    </indexedColors>
    <mruColors>
      <color rgb="FFED93D2"/>
      <color rgb="FFFF0000"/>
      <color rgb="FFFFFF00"/>
      <color rgb="FF0000CC"/>
      <color rgb="FF008080"/>
      <color rgb="FF7DC9C2"/>
      <color rgb="FF808080"/>
      <color rgb="FFD9D9D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worksheet" Target="worksheets/sheet26.xml"/><Relationship Id="rId21" Type="http://schemas.openxmlformats.org/officeDocument/2006/relationships/worksheet" Target="worksheets/sheet21.xml"/><Relationship Id="rId34" Type="http://schemas.openxmlformats.org/officeDocument/2006/relationships/externalLink" Target="externalLinks/externalLink8.xml"/><Relationship Id="rId42" Type="http://schemas.openxmlformats.org/officeDocument/2006/relationships/externalLink" Target="externalLinks/externalLink16.xml"/><Relationship Id="rId47" Type="http://schemas.openxmlformats.org/officeDocument/2006/relationships/externalLink" Target="externalLinks/externalLink21.xml"/><Relationship Id="rId50" Type="http://schemas.openxmlformats.org/officeDocument/2006/relationships/externalLink" Target="externalLinks/externalLink24.xml"/><Relationship Id="rId55" Type="http://schemas.openxmlformats.org/officeDocument/2006/relationships/externalLink" Target="externalLinks/externalLink29.xml"/><Relationship Id="rId63" Type="http://schemas.openxmlformats.org/officeDocument/2006/relationships/styles" Target="styles.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externalLink" Target="externalLinks/externalLink3.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externalLink" Target="externalLinks/externalLink6.xml"/><Relationship Id="rId37" Type="http://schemas.openxmlformats.org/officeDocument/2006/relationships/externalLink" Target="externalLinks/externalLink11.xml"/><Relationship Id="rId40" Type="http://schemas.openxmlformats.org/officeDocument/2006/relationships/externalLink" Target="externalLinks/externalLink14.xml"/><Relationship Id="rId45" Type="http://schemas.openxmlformats.org/officeDocument/2006/relationships/externalLink" Target="externalLinks/externalLink19.xml"/><Relationship Id="rId53" Type="http://schemas.openxmlformats.org/officeDocument/2006/relationships/externalLink" Target="externalLinks/externalLink27.xml"/><Relationship Id="rId58" Type="http://schemas.openxmlformats.org/officeDocument/2006/relationships/externalLink" Target="externalLinks/externalLink32.xml"/><Relationship Id="rId5" Type="http://schemas.openxmlformats.org/officeDocument/2006/relationships/worksheet" Target="worksheets/sheet5.xml"/><Relationship Id="rId61" Type="http://schemas.openxmlformats.org/officeDocument/2006/relationships/pivotCacheDefinition" Target="pivotCache/pivotCacheDefinition1.xml"/><Relationship Id="rId19" Type="http://schemas.openxmlformats.org/officeDocument/2006/relationships/worksheet" Target="worksheets/sheet1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externalLink" Target="externalLinks/externalLink1.xml"/><Relationship Id="rId30" Type="http://schemas.openxmlformats.org/officeDocument/2006/relationships/externalLink" Target="externalLinks/externalLink4.xml"/><Relationship Id="rId35" Type="http://schemas.openxmlformats.org/officeDocument/2006/relationships/externalLink" Target="externalLinks/externalLink9.xml"/><Relationship Id="rId43" Type="http://schemas.openxmlformats.org/officeDocument/2006/relationships/externalLink" Target="externalLinks/externalLink17.xml"/><Relationship Id="rId48" Type="http://schemas.openxmlformats.org/officeDocument/2006/relationships/externalLink" Target="externalLinks/externalLink22.xml"/><Relationship Id="rId56" Type="http://schemas.openxmlformats.org/officeDocument/2006/relationships/externalLink" Target="externalLinks/externalLink30.xml"/><Relationship Id="rId64" Type="http://schemas.openxmlformats.org/officeDocument/2006/relationships/sharedStrings" Target="sharedStrings.xml"/><Relationship Id="rId8" Type="http://schemas.openxmlformats.org/officeDocument/2006/relationships/worksheet" Target="worksheets/sheet8.xml"/><Relationship Id="rId51" Type="http://schemas.openxmlformats.org/officeDocument/2006/relationships/externalLink" Target="externalLinks/externalLink25.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externalLink" Target="externalLinks/externalLink7.xml"/><Relationship Id="rId38" Type="http://schemas.openxmlformats.org/officeDocument/2006/relationships/externalLink" Target="externalLinks/externalLink12.xml"/><Relationship Id="rId46" Type="http://schemas.openxmlformats.org/officeDocument/2006/relationships/externalLink" Target="externalLinks/externalLink20.xml"/><Relationship Id="rId59" Type="http://schemas.openxmlformats.org/officeDocument/2006/relationships/externalLink" Target="externalLinks/externalLink33.xml"/><Relationship Id="rId20" Type="http://schemas.openxmlformats.org/officeDocument/2006/relationships/worksheet" Target="worksheets/sheet20.xml"/><Relationship Id="rId41" Type="http://schemas.openxmlformats.org/officeDocument/2006/relationships/externalLink" Target="externalLinks/externalLink15.xml"/><Relationship Id="rId54" Type="http://schemas.openxmlformats.org/officeDocument/2006/relationships/externalLink" Target="externalLinks/externalLink28.xml"/><Relationship Id="rId6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externalLink" Target="externalLinks/externalLink2.xml"/><Relationship Id="rId36" Type="http://schemas.openxmlformats.org/officeDocument/2006/relationships/externalLink" Target="externalLinks/externalLink10.xml"/><Relationship Id="rId49" Type="http://schemas.openxmlformats.org/officeDocument/2006/relationships/externalLink" Target="externalLinks/externalLink23.xml"/><Relationship Id="rId57" Type="http://schemas.openxmlformats.org/officeDocument/2006/relationships/externalLink" Target="externalLinks/externalLink31.xml"/><Relationship Id="rId10" Type="http://schemas.openxmlformats.org/officeDocument/2006/relationships/worksheet" Target="worksheets/sheet10.xml"/><Relationship Id="rId31" Type="http://schemas.openxmlformats.org/officeDocument/2006/relationships/externalLink" Target="externalLinks/externalLink5.xml"/><Relationship Id="rId44" Type="http://schemas.openxmlformats.org/officeDocument/2006/relationships/externalLink" Target="externalLinks/externalLink18.xml"/><Relationship Id="rId52" Type="http://schemas.openxmlformats.org/officeDocument/2006/relationships/externalLink" Target="externalLinks/externalLink26.xml"/><Relationship Id="rId60" Type="http://schemas.openxmlformats.org/officeDocument/2006/relationships/externalLink" Target="externalLinks/externalLink34.xml"/><Relationship Id="rId65"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externalLink" Target="externalLinks/externalLink13.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jpeg"/><Relationship Id="rId4" Type="http://schemas.openxmlformats.org/officeDocument/2006/relationships/image" Target="../media/image4.png"/></Relationships>
</file>

<file path=xl/drawings/_rels/drawing2.xml.rels><?xml version="1.0" encoding="UTF-8" standalone="yes"?>
<Relationships xmlns="http://schemas.openxmlformats.org/package/2006/relationships"><Relationship Id="rId1" Type="http://schemas.openxmlformats.org/officeDocument/2006/relationships/image" Target="../media/image5.tmp"/></Relationships>
</file>

<file path=xl/drawings/_rels/drawing3.xml.rels><?xml version="1.0" encoding="UTF-8" standalone="yes"?>
<Relationships xmlns="http://schemas.openxmlformats.org/package/2006/relationships"><Relationship Id="rId1" Type="http://schemas.openxmlformats.org/officeDocument/2006/relationships/image" Target="../media/image6.jpeg"/></Relationships>
</file>

<file path=xl/drawings/_rels/drawing4.xml.rels><?xml version="1.0" encoding="UTF-8" standalone="yes"?>
<Relationships xmlns="http://schemas.openxmlformats.org/package/2006/relationships"><Relationship Id="rId2" Type="http://schemas.openxmlformats.org/officeDocument/2006/relationships/image" Target="../media/image8.jpeg"/><Relationship Id="rId1" Type="http://schemas.openxmlformats.org/officeDocument/2006/relationships/image" Target="../media/image7.jpeg"/></Relationships>
</file>

<file path=xl/drawings/_rels/drawing5.xml.rels><?xml version="1.0" encoding="UTF-8" standalone="yes"?>
<Relationships xmlns="http://schemas.openxmlformats.org/package/2006/relationships"><Relationship Id="rId3" Type="http://schemas.openxmlformats.org/officeDocument/2006/relationships/image" Target="../media/image11.jpeg"/><Relationship Id="rId2" Type="http://schemas.openxmlformats.org/officeDocument/2006/relationships/image" Target="../media/image10.png"/><Relationship Id="rId1" Type="http://schemas.openxmlformats.org/officeDocument/2006/relationships/image" Target="../media/image9.png"/><Relationship Id="rId4" Type="http://schemas.openxmlformats.org/officeDocument/2006/relationships/image" Target="../media/image12.jpeg"/></Relationships>
</file>

<file path=xl/drawings/_rels/drawing6.xml.rels><?xml version="1.0" encoding="UTF-8" standalone="yes"?>
<Relationships xmlns="http://schemas.openxmlformats.org/package/2006/relationships"><Relationship Id="rId1" Type="http://schemas.openxmlformats.org/officeDocument/2006/relationships/image" Target="../media/image13.png"/></Relationships>
</file>

<file path=xl/drawings/_rels/drawing7.xml.rels><?xml version="1.0" encoding="UTF-8" standalone="yes"?>
<Relationships xmlns="http://schemas.openxmlformats.org/package/2006/relationships"><Relationship Id="rId3" Type="http://schemas.openxmlformats.org/officeDocument/2006/relationships/image" Target="../media/image16.png"/><Relationship Id="rId2" Type="http://schemas.openxmlformats.org/officeDocument/2006/relationships/image" Target="../media/image15.png"/><Relationship Id="rId1" Type="http://schemas.openxmlformats.org/officeDocument/2006/relationships/image" Target="../media/image14.png"/><Relationship Id="rId5" Type="http://schemas.openxmlformats.org/officeDocument/2006/relationships/image" Target="../media/image18.png"/><Relationship Id="rId4" Type="http://schemas.openxmlformats.org/officeDocument/2006/relationships/image" Target="../media/image17.png"/></Relationships>
</file>

<file path=xl/drawings/_rels/drawing8.xml.rels><?xml version="1.0" encoding="UTF-8" standalone="yes"?>
<Relationships xmlns="http://schemas.openxmlformats.org/package/2006/relationships"><Relationship Id="rId1" Type="http://schemas.openxmlformats.org/officeDocument/2006/relationships/image" Target="../media/image19.jpeg"/></Relationships>
</file>

<file path=xl/drawings/_rels/drawing9.xml.rels><?xml version="1.0" encoding="UTF-8" standalone="yes"?>
<Relationships xmlns="http://schemas.openxmlformats.org/package/2006/relationships"><Relationship Id="rId1" Type="http://schemas.openxmlformats.org/officeDocument/2006/relationships/image" Target="../media/image20.png"/></Relationships>
</file>

<file path=xl/drawings/_rels/drawing12.xml.rels><?xml version="1.0" encoding="UTF-8" standalone="yes"?>
<Relationships xmlns="http://schemas.openxmlformats.org/package/2006/relationships"><Relationship Id="rId1" Type="http://schemas.openxmlformats.org/officeDocument/2006/relationships/image" Target="../media/image21.jpeg"/></Relationships>
</file>

<file path=xl/drawings/drawing1.xml><?xml version="1.0" encoding="utf-8"?>
<xdr:wsDr xmlns:xdr="http://schemas.openxmlformats.org/drawingml/2006/spreadsheetDrawing" xmlns:a="http://schemas.openxmlformats.org/drawingml/2006/main">
  <xdr:twoCellAnchor editAs="oneCell">
    <xdr:from>
      <xdr:col>0</xdr:col>
      <xdr:colOff>176892</xdr:colOff>
      <xdr:row>0</xdr:row>
      <xdr:rowOff>141514</xdr:rowOff>
    </xdr:from>
    <xdr:to>
      <xdr:col>1</xdr:col>
      <xdr:colOff>732062</xdr:colOff>
      <xdr:row>3</xdr:row>
      <xdr:rowOff>93148</xdr:rowOff>
    </xdr:to>
    <xdr:pic>
      <xdr:nvPicPr>
        <xdr:cNvPr id="2" name="Imagem 6" descr="P&amp;B_JBR3">
          <a:extLst>
            <a:ext uri="{FF2B5EF4-FFF2-40B4-BE49-F238E27FC236}">
              <a16:creationId xmlns:a16="http://schemas.microsoft.com/office/drawing/2014/main" id="{00000000-0008-0000-0100-000002000000}"/>
            </a:ext>
          </a:extLst>
        </xdr:cNvPr>
        <xdr:cNvPicPr>
          <a:picLocks noChangeAspect="1" noChangeArrowheads="1"/>
        </xdr:cNvPicPr>
      </xdr:nvPicPr>
      <xdr:blipFill>
        <a:blip xmlns:r="http://schemas.openxmlformats.org/officeDocument/2006/relationships" r:embed="rId1" cstate="screen">
          <a:extLst>
            <a:ext uri="{28A0092B-C50C-407E-A947-70E740481C1C}">
              <a14:useLocalDpi xmlns:a14="http://schemas.microsoft.com/office/drawing/2010/main"/>
            </a:ext>
          </a:extLst>
        </a:blip>
        <a:srcRect/>
        <a:stretch>
          <a:fillRect/>
        </a:stretch>
      </xdr:blipFill>
      <xdr:spPr bwMode="auto">
        <a:xfrm>
          <a:off x="176892" y="141514"/>
          <a:ext cx="1276349" cy="563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13</xdr:col>
      <xdr:colOff>0</xdr:colOff>
      <xdr:row>43</xdr:row>
      <xdr:rowOff>200025</xdr:rowOff>
    </xdr:from>
    <xdr:to>
      <xdr:col>15</xdr:col>
      <xdr:colOff>2371725</xdr:colOff>
      <xdr:row>55</xdr:row>
      <xdr:rowOff>142875</xdr:rowOff>
    </xdr:to>
    <xdr:pic>
      <xdr:nvPicPr>
        <xdr:cNvPr id="8" name="Picture 2">
          <a:extLst>
            <a:ext uri="{FF2B5EF4-FFF2-40B4-BE49-F238E27FC236}">
              <a16:creationId xmlns:a16="http://schemas.microsoft.com/office/drawing/2014/main" id="{EFEEEA91-F5EC-8435-7B7B-42A587398AE5}"/>
            </a:ext>
            <a:ext uri="{147F2762-F138-4A5C-976F-8EAC2B608ADB}">
              <a16:predDERef xmlns:a16="http://schemas.microsoft.com/office/drawing/2014/main" pred="{00000000-0008-0000-0100-000002000000}"/>
            </a:ext>
          </a:extLst>
        </xdr:cNvPr>
        <xdr:cNvPicPr>
          <a:picLocks noChangeAspect="1"/>
        </xdr:cNvPicPr>
      </xdr:nvPicPr>
      <xdr:blipFill>
        <a:blip xmlns:r="http://schemas.openxmlformats.org/officeDocument/2006/relationships" r:embed="rId2" cstate="screen">
          <a:extLst>
            <a:ext uri="{28A0092B-C50C-407E-A947-70E740481C1C}">
              <a14:useLocalDpi xmlns:a14="http://schemas.microsoft.com/office/drawing/2010/main"/>
            </a:ext>
          </a:extLst>
        </a:blip>
        <a:stretch>
          <a:fillRect/>
        </a:stretch>
      </xdr:blipFill>
      <xdr:spPr>
        <a:xfrm>
          <a:off x="21459825" y="12382500"/>
          <a:ext cx="4572000" cy="2466975"/>
        </a:xfrm>
        <a:prstGeom prst="rect">
          <a:avLst/>
        </a:prstGeom>
      </xdr:spPr>
    </xdr:pic>
    <xdr:clientData/>
  </xdr:twoCellAnchor>
  <xdr:twoCellAnchor editAs="oneCell">
    <xdr:from>
      <xdr:col>13</xdr:col>
      <xdr:colOff>47625</xdr:colOff>
      <xdr:row>28</xdr:row>
      <xdr:rowOff>85725</xdr:rowOff>
    </xdr:from>
    <xdr:to>
      <xdr:col>16</xdr:col>
      <xdr:colOff>2241</xdr:colOff>
      <xdr:row>37</xdr:row>
      <xdr:rowOff>333375</xdr:rowOff>
    </xdr:to>
    <xdr:pic>
      <xdr:nvPicPr>
        <xdr:cNvPr id="7" name="Picture 3">
          <a:extLst>
            <a:ext uri="{FF2B5EF4-FFF2-40B4-BE49-F238E27FC236}">
              <a16:creationId xmlns:a16="http://schemas.microsoft.com/office/drawing/2014/main" id="{C4C41DE4-D59C-0E4E-E936-F21283F8DCAC}"/>
            </a:ext>
            <a:ext uri="{147F2762-F138-4A5C-976F-8EAC2B608ADB}">
              <a16:predDERef xmlns:a16="http://schemas.microsoft.com/office/drawing/2014/main" pred="{EFEEEA91-F5EC-8435-7B7B-42A587398AE5}"/>
            </a:ext>
          </a:extLst>
        </xdr:cNvPr>
        <xdr:cNvPicPr>
          <a:picLocks noChangeAspect="1"/>
        </xdr:cNvPicPr>
      </xdr:nvPicPr>
      <xdr:blipFill>
        <a:blip xmlns:r="http://schemas.openxmlformats.org/officeDocument/2006/relationships" r:embed="rId3" cstate="screen">
          <a:extLst>
            <a:ext uri="{28A0092B-C50C-407E-A947-70E740481C1C}">
              <a14:useLocalDpi xmlns:a14="http://schemas.microsoft.com/office/drawing/2010/main"/>
            </a:ext>
          </a:extLst>
        </a:blip>
        <a:stretch>
          <a:fillRect/>
        </a:stretch>
      </xdr:blipFill>
      <xdr:spPr>
        <a:xfrm>
          <a:off x="21507450" y="8248650"/>
          <a:ext cx="4572000" cy="2476500"/>
        </a:xfrm>
        <a:prstGeom prst="rect">
          <a:avLst/>
        </a:prstGeom>
      </xdr:spPr>
    </xdr:pic>
    <xdr:clientData/>
  </xdr:twoCellAnchor>
  <xdr:twoCellAnchor editAs="oneCell">
    <xdr:from>
      <xdr:col>13</xdr:col>
      <xdr:colOff>0</xdr:colOff>
      <xdr:row>58</xdr:row>
      <xdr:rowOff>0</xdr:rowOff>
    </xdr:from>
    <xdr:to>
      <xdr:col>15</xdr:col>
      <xdr:colOff>2371725</xdr:colOff>
      <xdr:row>66</xdr:row>
      <xdr:rowOff>295275</xdr:rowOff>
    </xdr:to>
    <xdr:pic>
      <xdr:nvPicPr>
        <xdr:cNvPr id="5" name="Imagem 4">
          <a:extLst>
            <a:ext uri="{FF2B5EF4-FFF2-40B4-BE49-F238E27FC236}">
              <a16:creationId xmlns:a16="http://schemas.microsoft.com/office/drawing/2014/main" id="{A02650AF-AD54-4449-DED8-2E3D8783DD35}"/>
            </a:ext>
            <a:ext uri="{147F2762-F138-4A5C-976F-8EAC2B608ADB}">
              <a16:predDERef xmlns:a16="http://schemas.microsoft.com/office/drawing/2014/main" pred="{C4C41DE4-D59C-0E4E-E936-F21283F8DCAC}"/>
            </a:ext>
          </a:extLst>
        </xdr:cNvPr>
        <xdr:cNvPicPr>
          <a:picLocks noChangeAspect="1"/>
        </xdr:cNvPicPr>
      </xdr:nvPicPr>
      <xdr:blipFill>
        <a:blip xmlns:r="http://schemas.openxmlformats.org/officeDocument/2006/relationships" r:embed="rId4" cstate="screen">
          <a:extLst>
            <a:ext uri="{28A0092B-C50C-407E-A947-70E740481C1C}">
              <a14:useLocalDpi xmlns:a14="http://schemas.microsoft.com/office/drawing/2010/main"/>
            </a:ext>
          </a:extLst>
        </a:blip>
        <a:stretch>
          <a:fillRect/>
        </a:stretch>
      </xdr:blipFill>
      <xdr:spPr>
        <a:xfrm>
          <a:off x="21459825" y="15068550"/>
          <a:ext cx="4572000" cy="246697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400050</xdr:colOff>
      <xdr:row>1</xdr:row>
      <xdr:rowOff>38100</xdr:rowOff>
    </xdr:from>
    <xdr:to>
      <xdr:col>3</xdr:col>
      <xdr:colOff>2676525</xdr:colOff>
      <xdr:row>4</xdr:row>
      <xdr:rowOff>209550</xdr:rowOff>
    </xdr:to>
    <xdr:pic>
      <xdr:nvPicPr>
        <xdr:cNvPr id="2" name="Picture 1">
          <a:extLst>
            <a:ext uri="{FF2B5EF4-FFF2-40B4-BE49-F238E27FC236}">
              <a16:creationId xmlns:a16="http://schemas.microsoft.com/office/drawing/2014/main" id="{58A4479F-F9EF-BA2D-5A43-8D8F2259D5EC}"/>
            </a:ext>
          </a:extLst>
        </xdr:cNvPr>
        <xdr:cNvPicPr>
          <a:picLocks noChangeAspect="1"/>
        </xdr:cNvPicPr>
      </xdr:nvPicPr>
      <xdr:blipFill>
        <a:blip xmlns:r="http://schemas.openxmlformats.org/officeDocument/2006/relationships" r:embed="rId1"/>
        <a:stretch>
          <a:fillRect/>
        </a:stretch>
      </xdr:blipFill>
      <xdr:spPr>
        <a:xfrm>
          <a:off x="1771650" y="361950"/>
          <a:ext cx="3143250" cy="125730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0</xdr:colOff>
      <xdr:row>0</xdr:row>
      <xdr:rowOff>0</xdr:rowOff>
    </xdr:from>
    <xdr:to>
      <xdr:col>4</xdr:col>
      <xdr:colOff>0</xdr:colOff>
      <xdr:row>8</xdr:row>
      <xdr:rowOff>0</xdr:rowOff>
    </xdr:to>
    <xdr:pic>
      <xdr:nvPicPr>
        <xdr:cNvPr id="2" name="Picture 1" descr="image00001">
          <a:extLst>
            <a:ext uri="{FF2B5EF4-FFF2-40B4-BE49-F238E27FC236}">
              <a16:creationId xmlns:a16="http://schemas.microsoft.com/office/drawing/2014/main" id="{55F8B84C-1DF8-46E9-AE2C-33C768902FBB}"/>
            </a:ext>
          </a:extLst>
        </xdr:cNvPr>
        <xdr:cNvPicPr>
          <a:picLocks noChangeAspect="1"/>
        </xdr:cNvPicPr>
      </xdr:nvPicPr>
      <xdr:blipFill>
        <a:blip xmlns:r="http://schemas.openxmlformats.org/officeDocument/2006/relationships" r:embed="rId1"/>
        <a:stretch>
          <a:fillRect/>
        </a:stretch>
      </xdr:blipFill>
      <xdr:spPr>
        <a:xfrm>
          <a:off x="142875" y="0"/>
          <a:ext cx="1704975" cy="752475"/>
        </a:xfrm>
        <a:prstGeom prst="rect">
          <a:avLst/>
        </a:prstGeom>
      </xdr:spPr>
    </xdr:pic>
    <xdr:clientData/>
  </xdr:twoCellAnchor>
  <xdr:twoCellAnchor editAs="oneCell">
    <xdr:from>
      <xdr:col>1</xdr:col>
      <xdr:colOff>0</xdr:colOff>
      <xdr:row>38</xdr:row>
      <xdr:rowOff>0</xdr:rowOff>
    </xdr:from>
    <xdr:to>
      <xdr:col>4</xdr:col>
      <xdr:colOff>0</xdr:colOff>
      <xdr:row>46</xdr:row>
      <xdr:rowOff>0</xdr:rowOff>
    </xdr:to>
    <xdr:pic>
      <xdr:nvPicPr>
        <xdr:cNvPr id="3" name="Picture 2" descr="image00002">
          <a:extLst>
            <a:ext uri="{FF2B5EF4-FFF2-40B4-BE49-F238E27FC236}">
              <a16:creationId xmlns:a16="http://schemas.microsoft.com/office/drawing/2014/main" id="{A6D9980F-2EFA-459B-A695-835461B7FC09}"/>
            </a:ext>
          </a:extLst>
        </xdr:cNvPr>
        <xdr:cNvPicPr>
          <a:picLocks noChangeAspect="1"/>
        </xdr:cNvPicPr>
      </xdr:nvPicPr>
      <xdr:blipFill>
        <a:blip xmlns:r="http://schemas.openxmlformats.org/officeDocument/2006/relationships" r:embed="rId1"/>
        <a:stretch>
          <a:fillRect/>
        </a:stretch>
      </xdr:blipFill>
      <xdr:spPr>
        <a:xfrm>
          <a:off x="142875" y="6762750"/>
          <a:ext cx="1704975" cy="752475"/>
        </a:xfrm>
        <a:prstGeom prst="rect">
          <a:avLst/>
        </a:prstGeom>
      </xdr:spPr>
    </xdr:pic>
    <xdr:clientData/>
  </xdr:twoCellAnchor>
  <xdr:twoCellAnchor editAs="oneCell">
    <xdr:from>
      <xdr:col>1</xdr:col>
      <xdr:colOff>0</xdr:colOff>
      <xdr:row>75</xdr:row>
      <xdr:rowOff>0</xdr:rowOff>
    </xdr:from>
    <xdr:to>
      <xdr:col>4</xdr:col>
      <xdr:colOff>0</xdr:colOff>
      <xdr:row>83</xdr:row>
      <xdr:rowOff>0</xdr:rowOff>
    </xdr:to>
    <xdr:pic>
      <xdr:nvPicPr>
        <xdr:cNvPr id="4" name="Picture 3" descr="image00003">
          <a:extLst>
            <a:ext uri="{FF2B5EF4-FFF2-40B4-BE49-F238E27FC236}">
              <a16:creationId xmlns:a16="http://schemas.microsoft.com/office/drawing/2014/main" id="{49CC4F66-F507-46D7-A46E-17E90E56B449}"/>
            </a:ext>
          </a:extLst>
        </xdr:cNvPr>
        <xdr:cNvPicPr>
          <a:picLocks noChangeAspect="1"/>
        </xdr:cNvPicPr>
      </xdr:nvPicPr>
      <xdr:blipFill>
        <a:blip xmlns:r="http://schemas.openxmlformats.org/officeDocument/2006/relationships" r:embed="rId1"/>
        <a:stretch>
          <a:fillRect/>
        </a:stretch>
      </xdr:blipFill>
      <xdr:spPr>
        <a:xfrm>
          <a:off x="142875" y="13458825"/>
          <a:ext cx="1704975" cy="752475"/>
        </a:xfrm>
        <a:prstGeom prst="rect">
          <a:avLst/>
        </a:prstGeom>
      </xdr:spPr>
    </xdr:pic>
    <xdr:clientData/>
  </xdr:twoCellAnchor>
  <xdr:twoCellAnchor editAs="oneCell">
    <xdr:from>
      <xdr:col>1</xdr:col>
      <xdr:colOff>0</xdr:colOff>
      <xdr:row>112</xdr:row>
      <xdr:rowOff>0</xdr:rowOff>
    </xdr:from>
    <xdr:to>
      <xdr:col>4</xdr:col>
      <xdr:colOff>0</xdr:colOff>
      <xdr:row>120</xdr:row>
      <xdr:rowOff>0</xdr:rowOff>
    </xdr:to>
    <xdr:pic>
      <xdr:nvPicPr>
        <xdr:cNvPr id="5" name="Picture 4" descr="image00004">
          <a:extLst>
            <a:ext uri="{FF2B5EF4-FFF2-40B4-BE49-F238E27FC236}">
              <a16:creationId xmlns:a16="http://schemas.microsoft.com/office/drawing/2014/main" id="{2115D755-0D29-473C-BCD2-BE9E04888465}"/>
            </a:ext>
          </a:extLst>
        </xdr:cNvPr>
        <xdr:cNvPicPr>
          <a:picLocks noChangeAspect="1"/>
        </xdr:cNvPicPr>
      </xdr:nvPicPr>
      <xdr:blipFill>
        <a:blip xmlns:r="http://schemas.openxmlformats.org/officeDocument/2006/relationships" r:embed="rId1"/>
        <a:stretch>
          <a:fillRect/>
        </a:stretch>
      </xdr:blipFill>
      <xdr:spPr>
        <a:xfrm>
          <a:off x="142875" y="20154900"/>
          <a:ext cx="1704975" cy="752475"/>
        </a:xfrm>
        <a:prstGeom prst="rect">
          <a:avLst/>
        </a:prstGeom>
      </xdr:spPr>
    </xdr:pic>
    <xdr:clientData/>
  </xdr:twoCellAnchor>
  <xdr:twoCellAnchor editAs="oneCell">
    <xdr:from>
      <xdr:col>1</xdr:col>
      <xdr:colOff>0</xdr:colOff>
      <xdr:row>149</xdr:row>
      <xdr:rowOff>0</xdr:rowOff>
    </xdr:from>
    <xdr:to>
      <xdr:col>4</xdr:col>
      <xdr:colOff>0</xdr:colOff>
      <xdr:row>157</xdr:row>
      <xdr:rowOff>0</xdr:rowOff>
    </xdr:to>
    <xdr:pic>
      <xdr:nvPicPr>
        <xdr:cNvPr id="6" name="Picture 5" descr="image00005">
          <a:extLst>
            <a:ext uri="{FF2B5EF4-FFF2-40B4-BE49-F238E27FC236}">
              <a16:creationId xmlns:a16="http://schemas.microsoft.com/office/drawing/2014/main" id="{0249493A-21C7-43D1-BA94-DCA4951BF63D}"/>
            </a:ext>
          </a:extLst>
        </xdr:cNvPr>
        <xdr:cNvPicPr>
          <a:picLocks noChangeAspect="1"/>
        </xdr:cNvPicPr>
      </xdr:nvPicPr>
      <xdr:blipFill>
        <a:blip xmlns:r="http://schemas.openxmlformats.org/officeDocument/2006/relationships" r:embed="rId1"/>
        <a:stretch>
          <a:fillRect/>
        </a:stretch>
      </xdr:blipFill>
      <xdr:spPr>
        <a:xfrm>
          <a:off x="142875" y="26860500"/>
          <a:ext cx="1704975" cy="74295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100854</xdr:colOff>
      <xdr:row>3</xdr:row>
      <xdr:rowOff>67235</xdr:rowOff>
    </xdr:from>
    <xdr:to>
      <xdr:col>1</xdr:col>
      <xdr:colOff>576442</xdr:colOff>
      <xdr:row>6</xdr:row>
      <xdr:rowOff>0</xdr:rowOff>
    </xdr:to>
    <xdr:pic>
      <xdr:nvPicPr>
        <xdr:cNvPr id="2" name="Imagem 8" descr="P&amp;B_JBR3">
          <a:extLst>
            <a:ext uri="{FF2B5EF4-FFF2-40B4-BE49-F238E27FC236}">
              <a16:creationId xmlns:a16="http://schemas.microsoft.com/office/drawing/2014/main" id="{4E085D45-F945-4858-B1D5-9935F38816B9}"/>
            </a:ext>
          </a:extLst>
        </xdr:cNvPr>
        <xdr:cNvPicPr>
          <a:picLocks noChangeAspect="1" noChangeArrowheads="1"/>
        </xdr:cNvPicPr>
      </xdr:nvPicPr>
      <xdr:blipFill>
        <a:blip xmlns:r="http://schemas.openxmlformats.org/officeDocument/2006/relationships" r:embed="rId1" cstate="screen">
          <a:extLst>
            <a:ext uri="{28A0092B-C50C-407E-A947-70E740481C1C}">
              <a14:useLocalDpi xmlns:a14="http://schemas.microsoft.com/office/drawing/2010/main"/>
            </a:ext>
          </a:extLst>
        </a:blip>
        <a:srcRect/>
        <a:stretch>
          <a:fillRect/>
        </a:stretch>
      </xdr:blipFill>
      <xdr:spPr bwMode="auto">
        <a:xfrm>
          <a:off x="100854" y="1086410"/>
          <a:ext cx="1199488" cy="5042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22411</xdr:colOff>
      <xdr:row>3</xdr:row>
      <xdr:rowOff>56031</xdr:rowOff>
    </xdr:from>
    <xdr:to>
      <xdr:col>8</xdr:col>
      <xdr:colOff>497998</xdr:colOff>
      <xdr:row>5</xdr:row>
      <xdr:rowOff>145677</xdr:rowOff>
    </xdr:to>
    <xdr:pic>
      <xdr:nvPicPr>
        <xdr:cNvPr id="3" name="Imagem 8" descr="P&amp;B_JBR3">
          <a:extLst>
            <a:ext uri="{FF2B5EF4-FFF2-40B4-BE49-F238E27FC236}">
              <a16:creationId xmlns:a16="http://schemas.microsoft.com/office/drawing/2014/main" id="{5C5B7A1C-B555-4802-B234-80710EDCBF63}"/>
            </a:ext>
          </a:extLst>
        </xdr:cNvPr>
        <xdr:cNvPicPr>
          <a:picLocks noChangeAspect="1" noChangeArrowheads="1"/>
        </xdr:cNvPicPr>
      </xdr:nvPicPr>
      <xdr:blipFill>
        <a:blip xmlns:r="http://schemas.openxmlformats.org/officeDocument/2006/relationships" r:embed="rId2" cstate="screen">
          <a:extLst>
            <a:ext uri="{28A0092B-C50C-407E-A947-70E740481C1C}">
              <a14:useLocalDpi xmlns:a14="http://schemas.microsoft.com/office/drawing/2010/main"/>
            </a:ext>
          </a:extLst>
        </a:blip>
        <a:srcRect/>
        <a:stretch>
          <a:fillRect/>
        </a:stretch>
      </xdr:blipFill>
      <xdr:spPr bwMode="auto">
        <a:xfrm>
          <a:off x="9328336" y="1075206"/>
          <a:ext cx="1199487" cy="47064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294409</xdr:colOff>
      <xdr:row>62</xdr:row>
      <xdr:rowOff>86591</xdr:rowOff>
    </xdr:from>
    <xdr:to>
      <xdr:col>4</xdr:col>
      <xdr:colOff>427184</xdr:colOff>
      <xdr:row>99</xdr:row>
      <xdr:rowOff>139252</xdr:rowOff>
    </xdr:to>
    <xdr:pic>
      <xdr:nvPicPr>
        <xdr:cNvPr id="2" name="Imagem 1">
          <a:extLst>
            <a:ext uri="{FF2B5EF4-FFF2-40B4-BE49-F238E27FC236}">
              <a16:creationId xmlns:a16="http://schemas.microsoft.com/office/drawing/2014/main" id="{AAF42718-AAA3-48CE-A062-EC7BF53374D6}"/>
            </a:ext>
          </a:extLst>
        </xdr:cNvPr>
        <xdr:cNvPicPr>
          <a:picLocks noChangeAspect="1"/>
        </xdr:cNvPicPr>
      </xdr:nvPicPr>
      <xdr:blipFill>
        <a:blip xmlns:r="http://schemas.openxmlformats.org/officeDocument/2006/relationships" r:embed="rId1"/>
        <a:stretch>
          <a:fillRect/>
        </a:stretch>
      </xdr:blipFill>
      <xdr:spPr>
        <a:xfrm>
          <a:off x="294409" y="12983441"/>
          <a:ext cx="5362000" cy="6748736"/>
        </a:xfrm>
        <a:prstGeom prst="rect">
          <a:avLst/>
        </a:prstGeom>
      </xdr:spPr>
    </xdr:pic>
    <xdr:clientData/>
  </xdr:twoCellAnchor>
  <xdr:twoCellAnchor editAs="oneCell">
    <xdr:from>
      <xdr:col>4</xdr:col>
      <xdr:colOff>218006</xdr:colOff>
      <xdr:row>60</xdr:row>
      <xdr:rowOff>105130</xdr:rowOff>
    </xdr:from>
    <xdr:to>
      <xdr:col>8</xdr:col>
      <xdr:colOff>946983</xdr:colOff>
      <xdr:row>88</xdr:row>
      <xdr:rowOff>3467</xdr:rowOff>
    </xdr:to>
    <xdr:pic>
      <xdr:nvPicPr>
        <xdr:cNvPr id="3" name="Imagem 2">
          <a:extLst>
            <a:ext uri="{FF2B5EF4-FFF2-40B4-BE49-F238E27FC236}">
              <a16:creationId xmlns:a16="http://schemas.microsoft.com/office/drawing/2014/main" id="{3EEA7D2D-9E0B-4004-BF53-FF358E2B9599}"/>
            </a:ext>
          </a:extLst>
        </xdr:cNvPr>
        <xdr:cNvPicPr>
          <a:picLocks noChangeAspect="1"/>
        </xdr:cNvPicPr>
      </xdr:nvPicPr>
      <xdr:blipFill>
        <a:blip xmlns:r="http://schemas.openxmlformats.org/officeDocument/2006/relationships" r:embed="rId2"/>
        <a:stretch>
          <a:fillRect/>
        </a:stretch>
      </xdr:blipFill>
      <xdr:spPr>
        <a:xfrm>
          <a:off x="5447231" y="12640030"/>
          <a:ext cx="5243827" cy="4965637"/>
        </a:xfrm>
        <a:prstGeom prst="rect">
          <a:avLst/>
        </a:prstGeom>
      </xdr:spPr>
    </xdr:pic>
    <xdr:clientData/>
  </xdr:twoCellAnchor>
  <xdr:twoCellAnchor editAs="oneCell">
    <xdr:from>
      <xdr:col>8</xdr:col>
      <xdr:colOff>190499</xdr:colOff>
      <xdr:row>1</xdr:row>
      <xdr:rowOff>204107</xdr:rowOff>
    </xdr:from>
    <xdr:to>
      <xdr:col>9</xdr:col>
      <xdr:colOff>830036</xdr:colOff>
      <xdr:row>3</xdr:row>
      <xdr:rowOff>192909</xdr:rowOff>
    </xdr:to>
    <xdr:pic>
      <xdr:nvPicPr>
        <xdr:cNvPr id="4" name="Imagem 8" descr="P&amp;B_JBR3">
          <a:extLst>
            <a:ext uri="{FF2B5EF4-FFF2-40B4-BE49-F238E27FC236}">
              <a16:creationId xmlns:a16="http://schemas.microsoft.com/office/drawing/2014/main" id="{77C7C211-2B96-4CBF-B0A3-B5DA5AF87FCA}"/>
            </a:ext>
          </a:extLst>
        </xdr:cNvPr>
        <xdr:cNvPicPr>
          <a:picLocks noChangeAspect="1" noChangeArrowheads="1"/>
        </xdr:cNvPicPr>
      </xdr:nvPicPr>
      <xdr:blipFill>
        <a:blip xmlns:r="http://schemas.openxmlformats.org/officeDocument/2006/relationships" r:embed="rId3" cstate="screen">
          <a:extLst>
            <a:ext uri="{28A0092B-C50C-407E-A947-70E740481C1C}">
              <a14:useLocalDpi xmlns:a14="http://schemas.microsoft.com/office/drawing/2010/main"/>
            </a:ext>
          </a:extLst>
        </a:blip>
        <a:srcRect/>
        <a:stretch>
          <a:fillRect/>
        </a:stretch>
      </xdr:blipFill>
      <xdr:spPr bwMode="auto">
        <a:xfrm>
          <a:off x="9934574" y="327932"/>
          <a:ext cx="1687287" cy="76032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19</xdr:col>
      <xdr:colOff>238125</xdr:colOff>
      <xdr:row>2</xdr:row>
      <xdr:rowOff>3402</xdr:rowOff>
    </xdr:from>
    <xdr:to>
      <xdr:col>20</xdr:col>
      <xdr:colOff>904875</xdr:colOff>
      <xdr:row>3</xdr:row>
      <xdr:rowOff>230329</xdr:rowOff>
    </xdr:to>
    <xdr:pic>
      <xdr:nvPicPr>
        <xdr:cNvPr id="5" name="Imagem 8" descr="P&amp;B_JBR3">
          <a:extLst>
            <a:ext uri="{FF2B5EF4-FFF2-40B4-BE49-F238E27FC236}">
              <a16:creationId xmlns:a16="http://schemas.microsoft.com/office/drawing/2014/main" id="{9922708C-666C-4A3B-848E-516C41FBAF58}"/>
            </a:ext>
          </a:extLst>
        </xdr:cNvPr>
        <xdr:cNvPicPr>
          <a:picLocks noChangeAspect="1" noChangeArrowheads="1"/>
        </xdr:cNvPicPr>
      </xdr:nvPicPr>
      <xdr:blipFill>
        <a:blip xmlns:r="http://schemas.openxmlformats.org/officeDocument/2006/relationships" r:embed="rId4" cstate="screen">
          <a:extLst>
            <a:ext uri="{28A0092B-C50C-407E-A947-70E740481C1C}">
              <a14:useLocalDpi xmlns:a14="http://schemas.microsoft.com/office/drawing/2010/main"/>
            </a:ext>
          </a:extLst>
        </a:blip>
        <a:srcRect/>
        <a:stretch>
          <a:fillRect/>
        </a:stretch>
      </xdr:blipFill>
      <xdr:spPr bwMode="auto">
        <a:xfrm>
          <a:off x="21840825" y="355827"/>
          <a:ext cx="1714500" cy="76985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0</xdr:colOff>
      <xdr:row>51</xdr:row>
      <xdr:rowOff>152366</xdr:rowOff>
    </xdr:from>
    <xdr:to>
      <xdr:col>3</xdr:col>
      <xdr:colOff>95522</xdr:colOff>
      <xdr:row>66</xdr:row>
      <xdr:rowOff>68658</xdr:rowOff>
    </xdr:to>
    <xdr:pic>
      <xdr:nvPicPr>
        <xdr:cNvPr id="2" name="Picture 2">
          <a:extLst>
            <a:ext uri="{FF2B5EF4-FFF2-40B4-BE49-F238E27FC236}">
              <a16:creationId xmlns:a16="http://schemas.microsoft.com/office/drawing/2014/main" id="{2A48EFEB-0103-4AFA-A2F4-7F27DD16ED0D}"/>
            </a:ext>
          </a:extLst>
        </xdr:cNvPr>
        <xdr:cNvPicPr>
          <a:picLocks noChangeAspect="1" noChangeArrowheads="1"/>
        </xdr:cNvPicPr>
      </xdr:nvPicPr>
      <xdr:blipFill>
        <a:blip xmlns:r="http://schemas.openxmlformats.org/officeDocument/2006/relationships" r:embed="rId1" cstate="screen">
          <a:extLst>
            <a:ext uri="{28A0092B-C50C-407E-A947-70E740481C1C}">
              <a14:useLocalDpi xmlns:a14="http://schemas.microsoft.com/office/drawing/2010/main"/>
            </a:ext>
          </a:extLst>
        </a:blip>
        <a:srcRect/>
        <a:stretch>
          <a:fillRect/>
        </a:stretch>
      </xdr:blipFill>
      <xdr:spPr>
        <a:xfrm>
          <a:off x="0" y="11896691"/>
          <a:ext cx="6620147" cy="2773792"/>
        </a:xfrm>
        <a:prstGeom prst="rect">
          <a:avLst/>
        </a:prstGeom>
        <a:noFill/>
        <a:ln w="1">
          <a:noFill/>
          <a:miter lim="800000"/>
          <a:headEnd/>
          <a:tailEnd type="none" w="med" len="med"/>
        </a:ln>
        <a:effectLst/>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366994</xdr:colOff>
      <xdr:row>67</xdr:row>
      <xdr:rowOff>100049</xdr:rowOff>
    </xdr:from>
    <xdr:to>
      <xdr:col>2</xdr:col>
      <xdr:colOff>897592</xdr:colOff>
      <xdr:row>73</xdr:row>
      <xdr:rowOff>10835</xdr:rowOff>
    </xdr:to>
    <xdr:pic>
      <xdr:nvPicPr>
        <xdr:cNvPr id="2" name="Imagem 1">
          <a:extLst>
            <a:ext uri="{FF2B5EF4-FFF2-40B4-BE49-F238E27FC236}">
              <a16:creationId xmlns:a16="http://schemas.microsoft.com/office/drawing/2014/main" id="{04BADA87-7B96-469F-A7EA-2E63BC19BA5B}"/>
            </a:ext>
          </a:extLst>
        </xdr:cNvPr>
        <xdr:cNvPicPr>
          <a:picLocks noChangeAspect="1"/>
        </xdr:cNvPicPr>
      </xdr:nvPicPr>
      <xdr:blipFill>
        <a:blip xmlns:r="http://schemas.openxmlformats.org/officeDocument/2006/relationships" r:embed="rId1"/>
        <a:stretch>
          <a:fillRect/>
        </a:stretch>
      </xdr:blipFill>
      <xdr:spPr>
        <a:xfrm>
          <a:off x="366994" y="12406349"/>
          <a:ext cx="5397873" cy="987111"/>
        </a:xfrm>
        <a:prstGeom prst="rect">
          <a:avLst/>
        </a:prstGeom>
      </xdr:spPr>
    </xdr:pic>
    <xdr:clientData/>
  </xdr:twoCellAnchor>
  <xdr:twoCellAnchor editAs="oneCell">
    <xdr:from>
      <xdr:col>0</xdr:col>
      <xdr:colOff>52110</xdr:colOff>
      <xdr:row>51</xdr:row>
      <xdr:rowOff>50234</xdr:rowOff>
    </xdr:from>
    <xdr:to>
      <xdr:col>2</xdr:col>
      <xdr:colOff>459441</xdr:colOff>
      <xdr:row>61</xdr:row>
      <xdr:rowOff>100292</xdr:rowOff>
    </xdr:to>
    <xdr:pic>
      <xdr:nvPicPr>
        <xdr:cNvPr id="3" name="Imagem 2">
          <a:extLst>
            <a:ext uri="{FF2B5EF4-FFF2-40B4-BE49-F238E27FC236}">
              <a16:creationId xmlns:a16="http://schemas.microsoft.com/office/drawing/2014/main" id="{A6A768CC-1EF6-4842-BAD1-EDE40EDAA8A7}"/>
            </a:ext>
          </a:extLst>
        </xdr:cNvPr>
        <xdr:cNvPicPr>
          <a:picLocks noChangeAspect="1"/>
        </xdr:cNvPicPr>
      </xdr:nvPicPr>
      <xdr:blipFill>
        <a:blip xmlns:r="http://schemas.openxmlformats.org/officeDocument/2006/relationships" r:embed="rId2"/>
        <a:stretch>
          <a:fillRect/>
        </a:stretch>
      </xdr:blipFill>
      <xdr:spPr>
        <a:xfrm>
          <a:off x="52110" y="9175184"/>
          <a:ext cx="5274606" cy="1955058"/>
        </a:xfrm>
        <a:prstGeom prst="rect">
          <a:avLst/>
        </a:prstGeom>
      </xdr:spPr>
    </xdr:pic>
    <xdr:clientData/>
  </xdr:twoCellAnchor>
  <xdr:twoCellAnchor editAs="oneCell">
    <xdr:from>
      <xdr:col>3</xdr:col>
      <xdr:colOff>930089</xdr:colOff>
      <xdr:row>48</xdr:row>
      <xdr:rowOff>13690</xdr:rowOff>
    </xdr:from>
    <xdr:to>
      <xdr:col>8</xdr:col>
      <xdr:colOff>540160</xdr:colOff>
      <xdr:row>56</xdr:row>
      <xdr:rowOff>89647</xdr:rowOff>
    </xdr:to>
    <xdr:pic>
      <xdr:nvPicPr>
        <xdr:cNvPr id="4" name="Imagem 3">
          <a:extLst>
            <a:ext uri="{FF2B5EF4-FFF2-40B4-BE49-F238E27FC236}">
              <a16:creationId xmlns:a16="http://schemas.microsoft.com/office/drawing/2014/main" id="{336AD016-B0F2-4888-82D6-D67623F98D15}"/>
            </a:ext>
          </a:extLst>
        </xdr:cNvPr>
        <xdr:cNvPicPr>
          <a:picLocks noChangeAspect="1"/>
        </xdr:cNvPicPr>
      </xdr:nvPicPr>
      <xdr:blipFill>
        <a:blip xmlns:r="http://schemas.openxmlformats.org/officeDocument/2006/relationships" r:embed="rId3"/>
        <a:stretch>
          <a:fillRect/>
        </a:stretch>
      </xdr:blipFill>
      <xdr:spPr>
        <a:xfrm>
          <a:off x="7397564" y="8567140"/>
          <a:ext cx="6048971" cy="1599957"/>
        </a:xfrm>
        <a:prstGeom prst="rect">
          <a:avLst/>
        </a:prstGeom>
      </xdr:spPr>
    </xdr:pic>
    <xdr:clientData/>
  </xdr:twoCellAnchor>
  <xdr:twoCellAnchor editAs="oneCell">
    <xdr:from>
      <xdr:col>3</xdr:col>
      <xdr:colOff>1176620</xdr:colOff>
      <xdr:row>56</xdr:row>
      <xdr:rowOff>179294</xdr:rowOff>
    </xdr:from>
    <xdr:to>
      <xdr:col>8</xdr:col>
      <xdr:colOff>292330</xdr:colOff>
      <xdr:row>65</xdr:row>
      <xdr:rowOff>123265</xdr:rowOff>
    </xdr:to>
    <xdr:pic>
      <xdr:nvPicPr>
        <xdr:cNvPr id="5" name="Imagem 4">
          <a:extLst>
            <a:ext uri="{FF2B5EF4-FFF2-40B4-BE49-F238E27FC236}">
              <a16:creationId xmlns:a16="http://schemas.microsoft.com/office/drawing/2014/main" id="{CF5E6162-3F20-43AA-A9FD-0ABFF7BB7CF5}"/>
            </a:ext>
          </a:extLst>
        </xdr:cNvPr>
        <xdr:cNvPicPr>
          <a:picLocks noChangeAspect="1"/>
        </xdr:cNvPicPr>
      </xdr:nvPicPr>
      <xdr:blipFill>
        <a:blip xmlns:r="http://schemas.openxmlformats.org/officeDocument/2006/relationships" r:embed="rId4"/>
        <a:stretch>
          <a:fillRect/>
        </a:stretch>
      </xdr:blipFill>
      <xdr:spPr>
        <a:xfrm>
          <a:off x="7644095" y="10256744"/>
          <a:ext cx="5554610" cy="1658471"/>
        </a:xfrm>
        <a:prstGeom prst="rect">
          <a:avLst/>
        </a:prstGeom>
      </xdr:spPr>
    </xdr:pic>
    <xdr:clientData/>
  </xdr:twoCellAnchor>
  <xdr:twoCellAnchor editAs="oneCell">
    <xdr:from>
      <xdr:col>3</xdr:col>
      <xdr:colOff>1139053</xdr:colOff>
      <xdr:row>65</xdr:row>
      <xdr:rowOff>291353</xdr:rowOff>
    </xdr:from>
    <xdr:to>
      <xdr:col>7</xdr:col>
      <xdr:colOff>1277876</xdr:colOff>
      <xdr:row>78</xdr:row>
      <xdr:rowOff>56029</xdr:rowOff>
    </xdr:to>
    <xdr:pic>
      <xdr:nvPicPr>
        <xdr:cNvPr id="6" name="Imagem 5">
          <a:extLst>
            <a:ext uri="{FF2B5EF4-FFF2-40B4-BE49-F238E27FC236}">
              <a16:creationId xmlns:a16="http://schemas.microsoft.com/office/drawing/2014/main" id="{BFAB5B47-DF97-43B7-9BD1-3E2248400425}"/>
            </a:ext>
          </a:extLst>
        </xdr:cNvPr>
        <xdr:cNvPicPr>
          <a:picLocks noChangeAspect="1"/>
        </xdr:cNvPicPr>
      </xdr:nvPicPr>
      <xdr:blipFill>
        <a:blip xmlns:r="http://schemas.openxmlformats.org/officeDocument/2006/relationships" r:embed="rId5"/>
        <a:stretch>
          <a:fillRect/>
        </a:stretch>
      </xdr:blipFill>
      <xdr:spPr>
        <a:xfrm>
          <a:off x="7606528" y="12083303"/>
          <a:ext cx="5168023" cy="2307851"/>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11</xdr:col>
      <xdr:colOff>1365435</xdr:colOff>
      <xdr:row>0</xdr:row>
      <xdr:rowOff>98610</xdr:rowOff>
    </xdr:from>
    <xdr:to>
      <xdr:col>12</xdr:col>
      <xdr:colOff>1103697</xdr:colOff>
      <xdr:row>3</xdr:row>
      <xdr:rowOff>49610</xdr:rowOff>
    </xdr:to>
    <xdr:pic>
      <xdr:nvPicPr>
        <xdr:cNvPr id="2" name="Imagem 8" descr="P&amp;B_JBR3">
          <a:extLst>
            <a:ext uri="{FF2B5EF4-FFF2-40B4-BE49-F238E27FC236}">
              <a16:creationId xmlns:a16="http://schemas.microsoft.com/office/drawing/2014/main" id="{ABBC71BF-D20C-472E-ABEF-7309196B62B5}"/>
            </a:ext>
          </a:extLst>
        </xdr:cNvPr>
        <xdr:cNvPicPr>
          <a:picLocks noChangeAspect="1" noChangeArrowheads="1"/>
        </xdr:cNvPicPr>
      </xdr:nvPicPr>
      <xdr:blipFill>
        <a:blip xmlns:r="http://schemas.openxmlformats.org/officeDocument/2006/relationships" r:embed="rId1" cstate="screen">
          <a:extLst>
            <a:ext uri="{28A0092B-C50C-407E-A947-70E740481C1C}">
              <a14:useLocalDpi xmlns:a14="http://schemas.microsoft.com/office/drawing/2010/main"/>
            </a:ext>
          </a:extLst>
        </a:blip>
        <a:srcRect/>
        <a:stretch>
          <a:fillRect/>
        </a:stretch>
      </xdr:blipFill>
      <xdr:spPr bwMode="auto">
        <a:xfrm>
          <a:off x="15624360" y="98610"/>
          <a:ext cx="1300362" cy="541550"/>
        </a:xfrm>
        <a:prstGeom prst="rect">
          <a:avLst/>
        </a:prstGeom>
        <a:noFill/>
        <a:ln w="9525">
          <a:noFill/>
          <a:miter lim="800000"/>
          <a:headEnd/>
          <a:tailEnd/>
        </a:ln>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2</xdr:col>
      <xdr:colOff>337040</xdr:colOff>
      <xdr:row>38</xdr:row>
      <xdr:rowOff>58615</xdr:rowOff>
    </xdr:from>
    <xdr:to>
      <xdr:col>6</xdr:col>
      <xdr:colOff>406948</xdr:colOff>
      <xdr:row>41</xdr:row>
      <xdr:rowOff>102578</xdr:rowOff>
    </xdr:to>
    <xdr:pic>
      <xdr:nvPicPr>
        <xdr:cNvPr id="2" name="Figura72">
          <a:extLst>
            <a:ext uri="{FF2B5EF4-FFF2-40B4-BE49-F238E27FC236}">
              <a16:creationId xmlns:a16="http://schemas.microsoft.com/office/drawing/2014/main" id="{64686CAE-4660-44E4-A08C-CBE8FC282805}"/>
            </a:ext>
          </a:extLst>
        </xdr:cNvPr>
        <xdr:cNvPicPr>
          <a:picLocks noChangeAspect="1"/>
        </xdr:cNvPicPr>
      </xdr:nvPicPr>
      <xdr:blipFill>
        <a:blip xmlns:r="http://schemas.openxmlformats.org/officeDocument/2006/relationships" r:embed="rId1"/>
        <a:stretch>
          <a:fillRect/>
        </a:stretch>
      </xdr:blipFill>
      <xdr:spPr bwMode="auto">
        <a:xfrm>
          <a:off x="2022965" y="6897565"/>
          <a:ext cx="4403783" cy="529738"/>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xdr:from>
      <xdr:col>1</xdr:col>
      <xdr:colOff>3567113</xdr:colOff>
      <xdr:row>28</xdr:row>
      <xdr:rowOff>0</xdr:rowOff>
    </xdr:from>
    <xdr:to>
      <xdr:col>2</xdr:col>
      <xdr:colOff>104775</xdr:colOff>
      <xdr:row>28</xdr:row>
      <xdr:rowOff>85725</xdr:rowOff>
    </xdr:to>
    <xdr:sp macro="" textlink="">
      <xdr:nvSpPr>
        <xdr:cNvPr id="2" name="Text Box 7">
          <a:extLst>
            <a:ext uri="{FF2B5EF4-FFF2-40B4-BE49-F238E27FC236}">
              <a16:creationId xmlns:a16="http://schemas.microsoft.com/office/drawing/2014/main" id="{EF58DBFD-CD25-4BC2-A8F3-2550D354439D}"/>
            </a:ext>
          </a:extLst>
        </xdr:cNvPr>
        <xdr:cNvSpPr txBox="1">
          <a:spLocks noChangeArrowheads="1"/>
        </xdr:cNvSpPr>
      </xdr:nvSpPr>
      <xdr:spPr bwMode="auto">
        <a:xfrm>
          <a:off x="4605338" y="7210425"/>
          <a:ext cx="1976437" cy="85725"/>
        </a:xfrm>
        <a:prstGeom prst="rect">
          <a:avLst/>
        </a:prstGeom>
        <a:noFill/>
        <a:ln w="9525">
          <a:noFill/>
          <a:miter lim="800000"/>
          <a:headEnd/>
          <a:tailEnd/>
        </a:ln>
      </xdr:spPr>
    </xdr:sp>
    <xdr:clientData/>
  </xdr:twoCellAnchor>
  <xdr:oneCellAnchor>
    <xdr:from>
      <xdr:col>0</xdr:col>
      <xdr:colOff>852800</xdr:colOff>
      <xdr:row>26</xdr:row>
      <xdr:rowOff>348258</xdr:rowOff>
    </xdr:from>
    <xdr:ext cx="5661661" cy="311496"/>
    <xdr:sp macro="" textlink="">
      <xdr:nvSpPr>
        <xdr:cNvPr id="3" name="CaixaDeTexto 2">
          <a:extLst>
            <a:ext uri="{FF2B5EF4-FFF2-40B4-BE49-F238E27FC236}">
              <a16:creationId xmlns:a16="http://schemas.microsoft.com/office/drawing/2014/main" id="{A210D1A3-284E-4780-8D38-4BC229A5CD69}"/>
            </a:ext>
          </a:extLst>
        </xdr:cNvPr>
        <xdr:cNvSpPr txBox="1"/>
      </xdr:nvSpPr>
      <xdr:spPr>
        <a:xfrm>
          <a:off x="852800" y="6501408"/>
          <a:ext cx="5661661" cy="31149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spAutoFit/>
        </a:bodyPr>
        <a:lstStyle/>
        <a:p>
          <a:r>
            <a:rPr lang="pt-BR" sz="1400" b="1" i="0">
              <a:latin typeface="Cambria Math"/>
            </a:rPr>
            <a:t>𝐁𝐃𝐈</a:t>
          </a:r>
          <a:r>
            <a:rPr lang="pt-BR" sz="1400" b="1" i="0">
              <a:latin typeface="Cambria Math" panose="02040503050406030204" pitchFamily="18" charset="0"/>
            </a:rPr>
            <a:t>(</a:t>
          </a:r>
          <a:r>
            <a:rPr lang="pt-BR" sz="1400" b="1" i="0">
              <a:latin typeface="Cambria Math"/>
            </a:rPr>
            <a:t>%</a:t>
          </a:r>
          <a:r>
            <a:rPr lang="pt-BR" sz="1400" b="1" i="0">
              <a:latin typeface="Cambria Math" panose="02040503050406030204" pitchFamily="18" charset="0"/>
            </a:rPr>
            <a:t>)</a:t>
          </a:r>
          <a:r>
            <a:rPr lang="pt-BR" sz="1400" b="1" i="0">
              <a:latin typeface="Cambria Math"/>
            </a:rPr>
            <a:t>=</a:t>
          </a:r>
          <a:r>
            <a:rPr lang="pt-BR" sz="1400" b="1" i="0">
              <a:latin typeface="Cambria Math" panose="02040503050406030204" pitchFamily="18" charset="0"/>
            </a:rPr>
            <a:t>(</a:t>
          </a:r>
          <a:r>
            <a:rPr lang="pt-BR" sz="1400" b="1" i="0">
              <a:solidFill>
                <a:schemeClr val="tx1"/>
              </a:solidFill>
              <a:effectLst/>
              <a:latin typeface="Cambria Math" panose="02040503050406030204" pitchFamily="18" charset="0"/>
              <a:ea typeface="+mn-ea"/>
              <a:cs typeface="+mn-cs"/>
            </a:rPr>
            <a:t>(</a:t>
          </a:r>
          <a:r>
            <a:rPr lang="pt-BR" sz="1400" b="1" i="0">
              <a:solidFill>
                <a:schemeClr val="tx1"/>
              </a:solidFill>
              <a:effectLst/>
              <a:latin typeface="Cambria Math"/>
              <a:ea typeface="+mn-ea"/>
              <a:cs typeface="+mn-cs"/>
            </a:rPr>
            <a:t>(𝟏+(𝐀𝐂+𝐑</a:t>
          </a:r>
          <a:r>
            <a:rPr lang="pt-BR" sz="1400" b="1" i="0">
              <a:solidFill>
                <a:schemeClr val="tx1"/>
              </a:solidFill>
              <a:effectLst/>
              <a:latin typeface="Cambria Math" panose="02040503050406030204" pitchFamily="18" charset="0"/>
              <a:ea typeface="+mn-ea"/>
              <a:cs typeface="+mn-cs"/>
            </a:rPr>
            <a:t>+𝐒+𝐆))×(</a:t>
          </a:r>
          <a:r>
            <a:rPr lang="pt-BR" sz="1400" b="1" i="0">
              <a:solidFill>
                <a:schemeClr val="tx1"/>
              </a:solidFill>
              <a:effectLst/>
              <a:latin typeface="Cambria Math"/>
              <a:ea typeface="Cambria Math"/>
              <a:cs typeface="+mn-cs"/>
            </a:rPr>
            <a:t>𝟏+𝐃𝐅)×(𝟏+𝐋)</a:t>
          </a:r>
          <a:r>
            <a:rPr lang="pt-BR" sz="1400" b="1" i="0">
              <a:solidFill>
                <a:schemeClr val="tx1"/>
              </a:solidFill>
              <a:effectLst/>
              <a:latin typeface="Cambria Math" panose="02040503050406030204" pitchFamily="18" charset="0"/>
              <a:ea typeface="+mn-ea"/>
              <a:cs typeface="+mn-cs"/>
            </a:rPr>
            <a:t>)/(</a:t>
          </a:r>
          <a:r>
            <a:rPr lang="pt-BR" sz="1400" b="1" i="0">
              <a:solidFill>
                <a:schemeClr val="tx1"/>
              </a:solidFill>
              <a:effectLst/>
              <a:latin typeface="Cambria Math"/>
              <a:ea typeface="+mn-ea"/>
              <a:cs typeface="+mn-cs"/>
            </a:rPr>
            <a:t>𝟏−𝐓</a:t>
          </a:r>
          <a:r>
            <a:rPr lang="pt-BR" sz="1400" b="1" i="0">
              <a:solidFill>
                <a:schemeClr val="tx1"/>
              </a:solidFill>
              <a:effectLst/>
              <a:latin typeface="Cambria Math" panose="02040503050406030204" pitchFamily="18" charset="0"/>
              <a:ea typeface="+mn-ea"/>
              <a:cs typeface="+mn-cs"/>
            </a:rPr>
            <a:t>)</a:t>
          </a:r>
          <a:r>
            <a:rPr lang="pt-BR" sz="1400" b="1" i="0">
              <a:solidFill>
                <a:schemeClr val="tx1"/>
              </a:solidFill>
              <a:effectLst/>
              <a:latin typeface="Cambria Math"/>
              <a:ea typeface="+mn-ea"/>
              <a:cs typeface="+mn-cs"/>
            </a:rPr>
            <a:t>−𝟏</a:t>
          </a:r>
          <a:r>
            <a:rPr lang="pt-BR" sz="1400" b="1" i="0">
              <a:solidFill>
                <a:schemeClr val="tx1"/>
              </a:solidFill>
              <a:effectLst/>
              <a:latin typeface="Cambria Math" panose="02040503050406030204" pitchFamily="18" charset="0"/>
              <a:ea typeface="+mn-ea"/>
              <a:cs typeface="+mn-cs"/>
            </a:rPr>
            <a:t>)</a:t>
          </a:r>
          <a:r>
            <a:rPr lang="pt-BR" sz="1400" b="1" i="0">
              <a:latin typeface="Cambria Math"/>
              <a:ea typeface="Cambria Math"/>
            </a:rPr>
            <a:t>×𝟏𝟎𝟎</a:t>
          </a:r>
          <a:endParaRPr lang="pt-BR" sz="1400" b="1" i="0"/>
        </a:p>
      </xdr:txBody>
    </xdr:sp>
    <xdr:clientData/>
  </xdr:oneCellAnchor>
</xdr:wsDr>
</file>

<file path=xl/drawings/drawing11.xml><?xml version="1.0" encoding="utf-8"?>
<xdr:wsDr xmlns:xdr="http://schemas.openxmlformats.org/drawingml/2006/spreadsheetDrawing" xmlns:a="http://schemas.openxmlformats.org/drawingml/2006/main">
  <xdr:twoCellAnchor>
    <xdr:from>
      <xdr:col>1</xdr:col>
      <xdr:colOff>3571875</xdr:colOff>
      <xdr:row>28</xdr:row>
      <xdr:rowOff>0</xdr:rowOff>
    </xdr:from>
    <xdr:to>
      <xdr:col>2</xdr:col>
      <xdr:colOff>104775</xdr:colOff>
      <xdr:row>28</xdr:row>
      <xdr:rowOff>85725</xdr:rowOff>
    </xdr:to>
    <xdr:sp macro="" textlink="">
      <xdr:nvSpPr>
        <xdr:cNvPr id="2" name="Text Box 7">
          <a:extLst>
            <a:ext uri="{FF2B5EF4-FFF2-40B4-BE49-F238E27FC236}">
              <a16:creationId xmlns:a16="http://schemas.microsoft.com/office/drawing/2014/main" id="{31C5AA87-6ABD-40CB-8A46-0218653B056A}"/>
            </a:ext>
          </a:extLst>
        </xdr:cNvPr>
        <xdr:cNvSpPr txBox="1">
          <a:spLocks noChangeArrowheads="1"/>
        </xdr:cNvSpPr>
      </xdr:nvSpPr>
      <xdr:spPr bwMode="auto">
        <a:xfrm>
          <a:off x="4610100" y="6000750"/>
          <a:ext cx="1914525" cy="85725"/>
        </a:xfrm>
        <a:prstGeom prst="rect">
          <a:avLst/>
        </a:prstGeom>
        <a:noFill/>
        <a:ln w="9525">
          <a:noFill/>
          <a:miter lim="800000"/>
          <a:headEnd/>
          <a:tailEnd/>
        </a:ln>
      </xdr:spPr>
    </xdr:sp>
    <xdr:clientData/>
  </xdr:twoCellAnchor>
  <xdr:oneCellAnchor>
    <xdr:from>
      <xdr:col>1</xdr:col>
      <xdr:colOff>113212</xdr:colOff>
      <xdr:row>28</xdr:row>
      <xdr:rowOff>247405</xdr:rowOff>
    </xdr:from>
    <xdr:ext cx="5661661" cy="311496"/>
    <xdr:sp macro="" textlink="">
      <xdr:nvSpPr>
        <xdr:cNvPr id="3" name="CaixaDeTexto 2">
          <a:extLst>
            <a:ext uri="{FF2B5EF4-FFF2-40B4-BE49-F238E27FC236}">
              <a16:creationId xmlns:a16="http://schemas.microsoft.com/office/drawing/2014/main" id="{35AB37C9-A46D-471F-B69C-691DD324B5F6}"/>
            </a:ext>
          </a:extLst>
        </xdr:cNvPr>
        <xdr:cNvSpPr txBox="1"/>
      </xdr:nvSpPr>
      <xdr:spPr>
        <a:xfrm>
          <a:off x="1151437" y="6248155"/>
          <a:ext cx="5661661" cy="31149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spAutoFit/>
        </a:bodyPr>
        <a:lstStyle/>
        <a:p>
          <a:r>
            <a:rPr lang="pt-BR" sz="1400" b="1" i="0">
              <a:latin typeface="Cambria Math"/>
            </a:rPr>
            <a:t>𝐁𝐃𝐈(%)=(</a:t>
          </a:r>
          <a:r>
            <a:rPr lang="pt-BR" sz="1400" b="1" i="0">
              <a:solidFill>
                <a:schemeClr val="tx1"/>
              </a:solidFill>
              <a:effectLst/>
              <a:latin typeface="Cambria Math"/>
              <a:ea typeface="+mn-ea"/>
              <a:cs typeface="+mn-cs"/>
            </a:rPr>
            <a:t>((𝟏+(𝐀𝐂+𝐑</a:t>
          </a:r>
          <a:r>
            <a:rPr lang="pt-BR" sz="1400" b="1" i="0">
              <a:solidFill>
                <a:schemeClr val="tx1"/>
              </a:solidFill>
              <a:effectLst/>
              <a:latin typeface="Cambria Math" panose="02040503050406030204" pitchFamily="18" charset="0"/>
              <a:ea typeface="+mn-ea"/>
              <a:cs typeface="+mn-cs"/>
            </a:rPr>
            <a:t>+𝐒+𝐆))×(</a:t>
          </a:r>
          <a:r>
            <a:rPr lang="pt-BR" sz="1400" b="1" i="0">
              <a:solidFill>
                <a:schemeClr val="tx1"/>
              </a:solidFill>
              <a:effectLst/>
              <a:latin typeface="Cambria Math"/>
              <a:ea typeface="Cambria Math"/>
              <a:cs typeface="+mn-cs"/>
            </a:rPr>
            <a:t>𝟏+𝐃𝐅)×(𝟏+𝐋)</a:t>
          </a:r>
          <a:r>
            <a:rPr lang="pt-BR" sz="1400" b="1" i="0">
              <a:solidFill>
                <a:schemeClr val="tx1"/>
              </a:solidFill>
              <a:effectLst/>
              <a:latin typeface="Cambria Math"/>
              <a:ea typeface="+mn-ea"/>
              <a:cs typeface="+mn-cs"/>
            </a:rPr>
            <a:t>)/(𝟏−𝐓)−𝟏)</a:t>
          </a:r>
          <a:r>
            <a:rPr lang="pt-BR" sz="1400" b="1" i="0">
              <a:latin typeface="Cambria Math"/>
              <a:ea typeface="Cambria Math"/>
            </a:rPr>
            <a:t>×𝟏𝟎𝟎</a:t>
          </a:r>
          <a:endParaRPr lang="pt-BR" sz="1400" b="1" i="0"/>
        </a:p>
      </xdr:txBody>
    </xdr:sp>
    <xdr:clientData/>
  </xdr:oneCellAnchor>
</xdr:wsDr>
</file>

<file path=xl/drawings/drawing12.xml><?xml version="1.0" encoding="utf-8"?>
<xdr:wsDr xmlns:xdr="http://schemas.openxmlformats.org/drawingml/2006/spreadsheetDrawing" xmlns:a="http://schemas.openxmlformats.org/drawingml/2006/main">
  <xdr:twoCellAnchor editAs="oneCell">
    <xdr:from>
      <xdr:col>29</xdr:col>
      <xdr:colOff>0</xdr:colOff>
      <xdr:row>2</xdr:row>
      <xdr:rowOff>0</xdr:rowOff>
    </xdr:from>
    <xdr:to>
      <xdr:col>33</xdr:col>
      <xdr:colOff>0</xdr:colOff>
      <xdr:row>6</xdr:row>
      <xdr:rowOff>0</xdr:rowOff>
    </xdr:to>
    <xdr:pic>
      <xdr:nvPicPr>
        <xdr:cNvPr id="2" name="Picture 1" descr="image00001">
          <a:extLst>
            <a:ext uri="{FF2B5EF4-FFF2-40B4-BE49-F238E27FC236}">
              <a16:creationId xmlns:a16="http://schemas.microsoft.com/office/drawing/2014/main" id="{C57C4A94-0DDA-4F82-BDB8-EA589490567C}"/>
            </a:ext>
          </a:extLst>
        </xdr:cNvPr>
        <xdr:cNvPicPr>
          <a:picLocks noChangeAspect="1"/>
        </xdr:cNvPicPr>
      </xdr:nvPicPr>
      <xdr:blipFill>
        <a:blip xmlns:r="http://schemas.openxmlformats.org/officeDocument/2006/relationships" r:embed="rId1"/>
        <a:stretch>
          <a:fillRect/>
        </a:stretch>
      </xdr:blipFill>
      <xdr:spPr>
        <a:xfrm>
          <a:off x="5114925" y="209550"/>
          <a:ext cx="952500" cy="561975"/>
        </a:xfrm>
        <a:prstGeom prst="rect">
          <a:avLst/>
        </a:prstGeom>
      </xdr:spPr>
    </xdr:pic>
    <xdr:clientData/>
  </xdr:twoCellAnchor>
  <xdr:twoCellAnchor editAs="oneCell">
    <xdr:from>
      <xdr:col>29</xdr:col>
      <xdr:colOff>0</xdr:colOff>
      <xdr:row>37</xdr:row>
      <xdr:rowOff>0</xdr:rowOff>
    </xdr:from>
    <xdr:to>
      <xdr:col>33</xdr:col>
      <xdr:colOff>0</xdr:colOff>
      <xdr:row>41</xdr:row>
      <xdr:rowOff>0</xdr:rowOff>
    </xdr:to>
    <xdr:pic>
      <xdr:nvPicPr>
        <xdr:cNvPr id="3" name="Picture 2" descr="image00002">
          <a:extLst>
            <a:ext uri="{FF2B5EF4-FFF2-40B4-BE49-F238E27FC236}">
              <a16:creationId xmlns:a16="http://schemas.microsoft.com/office/drawing/2014/main" id="{03D737C2-98CC-40EE-B17A-4294E27BA9A4}"/>
            </a:ext>
          </a:extLst>
        </xdr:cNvPr>
        <xdr:cNvPicPr>
          <a:picLocks noChangeAspect="1"/>
        </xdr:cNvPicPr>
      </xdr:nvPicPr>
      <xdr:blipFill>
        <a:blip xmlns:r="http://schemas.openxmlformats.org/officeDocument/2006/relationships" r:embed="rId1"/>
        <a:stretch>
          <a:fillRect/>
        </a:stretch>
      </xdr:blipFill>
      <xdr:spPr>
        <a:xfrm>
          <a:off x="5114925" y="10153650"/>
          <a:ext cx="952500" cy="561975"/>
        </a:xfrm>
        <a:prstGeom prst="rect">
          <a:avLst/>
        </a:prstGeom>
      </xdr:spPr>
    </xdr:pic>
    <xdr:clientData/>
  </xdr:twoCellAnchor>
  <xdr:twoCellAnchor editAs="oneCell">
    <xdr:from>
      <xdr:col>29</xdr:col>
      <xdr:colOff>0</xdr:colOff>
      <xdr:row>72</xdr:row>
      <xdr:rowOff>0</xdr:rowOff>
    </xdr:from>
    <xdr:to>
      <xdr:col>33</xdr:col>
      <xdr:colOff>0</xdr:colOff>
      <xdr:row>76</xdr:row>
      <xdr:rowOff>0</xdr:rowOff>
    </xdr:to>
    <xdr:pic>
      <xdr:nvPicPr>
        <xdr:cNvPr id="4" name="Picture 3" descr="image00003">
          <a:extLst>
            <a:ext uri="{FF2B5EF4-FFF2-40B4-BE49-F238E27FC236}">
              <a16:creationId xmlns:a16="http://schemas.microsoft.com/office/drawing/2014/main" id="{FBBA6C40-D7C0-4AE6-A24A-4D886BE23AE7}"/>
            </a:ext>
          </a:extLst>
        </xdr:cNvPr>
        <xdr:cNvPicPr>
          <a:picLocks noChangeAspect="1"/>
        </xdr:cNvPicPr>
      </xdr:nvPicPr>
      <xdr:blipFill>
        <a:blip xmlns:r="http://schemas.openxmlformats.org/officeDocument/2006/relationships" r:embed="rId1"/>
        <a:stretch>
          <a:fillRect/>
        </a:stretch>
      </xdr:blipFill>
      <xdr:spPr>
        <a:xfrm>
          <a:off x="5114925" y="20107275"/>
          <a:ext cx="952500" cy="561975"/>
        </a:xfrm>
        <a:prstGeom prst="rect">
          <a:avLst/>
        </a:prstGeom>
      </xdr:spPr>
    </xdr:pic>
    <xdr:clientData/>
  </xdr:twoCellAnchor>
  <xdr:twoCellAnchor editAs="oneCell">
    <xdr:from>
      <xdr:col>29</xdr:col>
      <xdr:colOff>0</xdr:colOff>
      <xdr:row>107</xdr:row>
      <xdr:rowOff>0</xdr:rowOff>
    </xdr:from>
    <xdr:to>
      <xdr:col>33</xdr:col>
      <xdr:colOff>0</xdr:colOff>
      <xdr:row>111</xdr:row>
      <xdr:rowOff>0</xdr:rowOff>
    </xdr:to>
    <xdr:pic>
      <xdr:nvPicPr>
        <xdr:cNvPr id="5" name="Picture 4" descr="image00004">
          <a:extLst>
            <a:ext uri="{FF2B5EF4-FFF2-40B4-BE49-F238E27FC236}">
              <a16:creationId xmlns:a16="http://schemas.microsoft.com/office/drawing/2014/main" id="{A66C3A0E-5905-4D73-B90E-121477EC4BF7}"/>
            </a:ext>
          </a:extLst>
        </xdr:cNvPr>
        <xdr:cNvPicPr>
          <a:picLocks noChangeAspect="1"/>
        </xdr:cNvPicPr>
      </xdr:nvPicPr>
      <xdr:blipFill>
        <a:blip xmlns:r="http://schemas.openxmlformats.org/officeDocument/2006/relationships" r:embed="rId1"/>
        <a:stretch>
          <a:fillRect/>
        </a:stretch>
      </xdr:blipFill>
      <xdr:spPr>
        <a:xfrm>
          <a:off x="5114925" y="30051375"/>
          <a:ext cx="952500" cy="561975"/>
        </a:xfrm>
        <a:prstGeom prst="rect">
          <a:avLst/>
        </a:prstGeom>
      </xdr:spPr>
    </xdr:pic>
    <xdr:clientData/>
  </xdr:twoCellAnchor>
  <xdr:twoCellAnchor editAs="oneCell">
    <xdr:from>
      <xdr:col>29</xdr:col>
      <xdr:colOff>0</xdr:colOff>
      <xdr:row>143</xdr:row>
      <xdr:rowOff>0</xdr:rowOff>
    </xdr:from>
    <xdr:to>
      <xdr:col>33</xdr:col>
      <xdr:colOff>0</xdr:colOff>
      <xdr:row>147</xdr:row>
      <xdr:rowOff>0</xdr:rowOff>
    </xdr:to>
    <xdr:pic>
      <xdr:nvPicPr>
        <xdr:cNvPr id="6" name="Picture 5" descr="image00005">
          <a:extLst>
            <a:ext uri="{FF2B5EF4-FFF2-40B4-BE49-F238E27FC236}">
              <a16:creationId xmlns:a16="http://schemas.microsoft.com/office/drawing/2014/main" id="{024A3896-E3CC-4658-9393-7E16E731CE8B}"/>
            </a:ext>
          </a:extLst>
        </xdr:cNvPr>
        <xdr:cNvPicPr>
          <a:picLocks noChangeAspect="1"/>
        </xdr:cNvPicPr>
      </xdr:nvPicPr>
      <xdr:blipFill>
        <a:blip xmlns:r="http://schemas.openxmlformats.org/officeDocument/2006/relationships" r:embed="rId1"/>
        <a:stretch>
          <a:fillRect/>
        </a:stretch>
      </xdr:blipFill>
      <xdr:spPr>
        <a:xfrm>
          <a:off x="5114925" y="39995475"/>
          <a:ext cx="952500" cy="561975"/>
        </a:xfrm>
        <a:prstGeom prst="rect">
          <a:avLst/>
        </a:prstGeom>
      </xdr:spPr>
    </xdr:pic>
    <xdr:clientData/>
  </xdr:twoCellAnchor>
  <xdr:twoCellAnchor editAs="oneCell">
    <xdr:from>
      <xdr:col>29</xdr:col>
      <xdr:colOff>0</xdr:colOff>
      <xdr:row>180</xdr:row>
      <xdr:rowOff>0</xdr:rowOff>
    </xdr:from>
    <xdr:to>
      <xdr:col>33</xdr:col>
      <xdr:colOff>0</xdr:colOff>
      <xdr:row>184</xdr:row>
      <xdr:rowOff>0</xdr:rowOff>
    </xdr:to>
    <xdr:pic>
      <xdr:nvPicPr>
        <xdr:cNvPr id="7" name="Picture 6" descr="image00006">
          <a:extLst>
            <a:ext uri="{FF2B5EF4-FFF2-40B4-BE49-F238E27FC236}">
              <a16:creationId xmlns:a16="http://schemas.microsoft.com/office/drawing/2014/main" id="{FF19E4D3-E765-4D1B-833D-999F65CBEEA2}"/>
            </a:ext>
          </a:extLst>
        </xdr:cNvPr>
        <xdr:cNvPicPr>
          <a:picLocks noChangeAspect="1"/>
        </xdr:cNvPicPr>
      </xdr:nvPicPr>
      <xdr:blipFill>
        <a:blip xmlns:r="http://schemas.openxmlformats.org/officeDocument/2006/relationships" r:embed="rId1"/>
        <a:stretch>
          <a:fillRect/>
        </a:stretch>
      </xdr:blipFill>
      <xdr:spPr>
        <a:xfrm>
          <a:off x="5114925" y="49920525"/>
          <a:ext cx="952500" cy="561975"/>
        </a:xfrm>
        <a:prstGeom prst="rect">
          <a:avLst/>
        </a:prstGeom>
      </xdr:spPr>
    </xdr:pic>
    <xdr:clientData/>
  </xdr:twoCellAnchor>
  <xdr:twoCellAnchor editAs="oneCell">
    <xdr:from>
      <xdr:col>29</xdr:col>
      <xdr:colOff>0</xdr:colOff>
      <xdr:row>217</xdr:row>
      <xdr:rowOff>0</xdr:rowOff>
    </xdr:from>
    <xdr:to>
      <xdr:col>33</xdr:col>
      <xdr:colOff>0</xdr:colOff>
      <xdr:row>221</xdr:row>
      <xdr:rowOff>0</xdr:rowOff>
    </xdr:to>
    <xdr:pic>
      <xdr:nvPicPr>
        <xdr:cNvPr id="8" name="Picture 7" descr="image00007">
          <a:extLst>
            <a:ext uri="{FF2B5EF4-FFF2-40B4-BE49-F238E27FC236}">
              <a16:creationId xmlns:a16="http://schemas.microsoft.com/office/drawing/2014/main" id="{856D453B-3331-47D6-B6FB-53976273CB34}"/>
            </a:ext>
          </a:extLst>
        </xdr:cNvPr>
        <xdr:cNvPicPr>
          <a:picLocks noChangeAspect="1"/>
        </xdr:cNvPicPr>
      </xdr:nvPicPr>
      <xdr:blipFill>
        <a:blip xmlns:r="http://schemas.openxmlformats.org/officeDocument/2006/relationships" r:embed="rId1"/>
        <a:stretch>
          <a:fillRect/>
        </a:stretch>
      </xdr:blipFill>
      <xdr:spPr>
        <a:xfrm>
          <a:off x="5114925" y="59855100"/>
          <a:ext cx="952500" cy="561975"/>
        </a:xfrm>
        <a:prstGeom prst="rect">
          <a:avLst/>
        </a:prstGeom>
      </xdr:spPr>
    </xdr:pic>
    <xdr:clientData/>
  </xdr:twoCellAnchor>
  <xdr:twoCellAnchor editAs="oneCell">
    <xdr:from>
      <xdr:col>29</xdr:col>
      <xdr:colOff>0</xdr:colOff>
      <xdr:row>255</xdr:row>
      <xdr:rowOff>0</xdr:rowOff>
    </xdr:from>
    <xdr:to>
      <xdr:col>33</xdr:col>
      <xdr:colOff>0</xdr:colOff>
      <xdr:row>259</xdr:row>
      <xdr:rowOff>0</xdr:rowOff>
    </xdr:to>
    <xdr:pic>
      <xdr:nvPicPr>
        <xdr:cNvPr id="9" name="Picture 8" descr="image00008">
          <a:extLst>
            <a:ext uri="{FF2B5EF4-FFF2-40B4-BE49-F238E27FC236}">
              <a16:creationId xmlns:a16="http://schemas.microsoft.com/office/drawing/2014/main" id="{DAC6CF38-3CA2-44EF-92E2-54EF379B3C0B}"/>
            </a:ext>
          </a:extLst>
        </xdr:cNvPr>
        <xdr:cNvPicPr>
          <a:picLocks noChangeAspect="1"/>
        </xdr:cNvPicPr>
      </xdr:nvPicPr>
      <xdr:blipFill>
        <a:blip xmlns:r="http://schemas.openxmlformats.org/officeDocument/2006/relationships" r:embed="rId1"/>
        <a:stretch>
          <a:fillRect/>
        </a:stretch>
      </xdr:blipFill>
      <xdr:spPr>
        <a:xfrm>
          <a:off x="5114925" y="69789675"/>
          <a:ext cx="952500" cy="561975"/>
        </a:xfrm>
        <a:prstGeom prst="rect">
          <a:avLst/>
        </a:prstGeom>
      </xdr:spPr>
    </xdr:pic>
    <xdr:clientData/>
  </xdr:twoCellAnchor>
  <xdr:twoCellAnchor editAs="oneCell">
    <xdr:from>
      <xdr:col>29</xdr:col>
      <xdr:colOff>0</xdr:colOff>
      <xdr:row>292</xdr:row>
      <xdr:rowOff>0</xdr:rowOff>
    </xdr:from>
    <xdr:to>
      <xdr:col>33</xdr:col>
      <xdr:colOff>0</xdr:colOff>
      <xdr:row>296</xdr:row>
      <xdr:rowOff>0</xdr:rowOff>
    </xdr:to>
    <xdr:pic>
      <xdr:nvPicPr>
        <xdr:cNvPr id="10" name="Picture 9" descr="image00009">
          <a:extLst>
            <a:ext uri="{FF2B5EF4-FFF2-40B4-BE49-F238E27FC236}">
              <a16:creationId xmlns:a16="http://schemas.microsoft.com/office/drawing/2014/main" id="{3587EF20-A378-4FEE-AEA0-F78B7492ACFF}"/>
            </a:ext>
          </a:extLst>
        </xdr:cNvPr>
        <xdr:cNvPicPr>
          <a:picLocks noChangeAspect="1"/>
        </xdr:cNvPicPr>
      </xdr:nvPicPr>
      <xdr:blipFill>
        <a:blip xmlns:r="http://schemas.openxmlformats.org/officeDocument/2006/relationships" r:embed="rId1"/>
        <a:stretch>
          <a:fillRect/>
        </a:stretch>
      </xdr:blipFill>
      <xdr:spPr>
        <a:xfrm>
          <a:off x="5114925" y="79724250"/>
          <a:ext cx="952500" cy="561975"/>
        </a:xfrm>
        <a:prstGeom prst="rect">
          <a:avLst/>
        </a:prstGeom>
      </xdr:spPr>
    </xdr:pic>
    <xdr:clientData/>
  </xdr:twoCellAnchor>
  <xdr:twoCellAnchor editAs="oneCell">
    <xdr:from>
      <xdr:col>29</xdr:col>
      <xdr:colOff>0</xdr:colOff>
      <xdr:row>329</xdr:row>
      <xdr:rowOff>0</xdr:rowOff>
    </xdr:from>
    <xdr:to>
      <xdr:col>33</xdr:col>
      <xdr:colOff>0</xdr:colOff>
      <xdr:row>333</xdr:row>
      <xdr:rowOff>0</xdr:rowOff>
    </xdr:to>
    <xdr:pic>
      <xdr:nvPicPr>
        <xdr:cNvPr id="11" name="Picture 10" descr="image00010">
          <a:extLst>
            <a:ext uri="{FF2B5EF4-FFF2-40B4-BE49-F238E27FC236}">
              <a16:creationId xmlns:a16="http://schemas.microsoft.com/office/drawing/2014/main" id="{6202AB60-E4C9-4D9A-9EC0-8B046B95F8D7}"/>
            </a:ext>
          </a:extLst>
        </xdr:cNvPr>
        <xdr:cNvPicPr>
          <a:picLocks noChangeAspect="1"/>
        </xdr:cNvPicPr>
      </xdr:nvPicPr>
      <xdr:blipFill>
        <a:blip xmlns:r="http://schemas.openxmlformats.org/officeDocument/2006/relationships" r:embed="rId1"/>
        <a:stretch>
          <a:fillRect/>
        </a:stretch>
      </xdr:blipFill>
      <xdr:spPr>
        <a:xfrm>
          <a:off x="5114925" y="89658825"/>
          <a:ext cx="952500" cy="561975"/>
        </a:xfrm>
        <a:prstGeom prst="rect">
          <a:avLst/>
        </a:prstGeom>
      </xdr:spPr>
    </xdr:pic>
    <xdr:clientData/>
  </xdr:twoCellAnchor>
  <xdr:twoCellAnchor editAs="oneCell">
    <xdr:from>
      <xdr:col>29</xdr:col>
      <xdr:colOff>0</xdr:colOff>
      <xdr:row>367</xdr:row>
      <xdr:rowOff>0</xdr:rowOff>
    </xdr:from>
    <xdr:to>
      <xdr:col>33</xdr:col>
      <xdr:colOff>0</xdr:colOff>
      <xdr:row>371</xdr:row>
      <xdr:rowOff>0</xdr:rowOff>
    </xdr:to>
    <xdr:pic>
      <xdr:nvPicPr>
        <xdr:cNvPr id="12" name="Picture 11" descr="image00011">
          <a:extLst>
            <a:ext uri="{FF2B5EF4-FFF2-40B4-BE49-F238E27FC236}">
              <a16:creationId xmlns:a16="http://schemas.microsoft.com/office/drawing/2014/main" id="{5316ED2F-CC1C-4715-B32C-3D447B8935E8}"/>
            </a:ext>
          </a:extLst>
        </xdr:cNvPr>
        <xdr:cNvPicPr>
          <a:picLocks noChangeAspect="1"/>
        </xdr:cNvPicPr>
      </xdr:nvPicPr>
      <xdr:blipFill>
        <a:blip xmlns:r="http://schemas.openxmlformats.org/officeDocument/2006/relationships" r:embed="rId1"/>
        <a:stretch>
          <a:fillRect/>
        </a:stretch>
      </xdr:blipFill>
      <xdr:spPr>
        <a:xfrm>
          <a:off x="5114925" y="99593400"/>
          <a:ext cx="952500" cy="561975"/>
        </a:xfrm>
        <a:prstGeom prst="rect">
          <a:avLst/>
        </a:prstGeom>
      </xdr:spPr>
    </xdr:pic>
    <xdr:clientData/>
  </xdr:twoCellAnchor>
  <xdr:twoCellAnchor editAs="oneCell">
    <xdr:from>
      <xdr:col>29</xdr:col>
      <xdr:colOff>0</xdr:colOff>
      <xdr:row>409</xdr:row>
      <xdr:rowOff>0</xdr:rowOff>
    </xdr:from>
    <xdr:to>
      <xdr:col>33</xdr:col>
      <xdr:colOff>0</xdr:colOff>
      <xdr:row>413</xdr:row>
      <xdr:rowOff>0</xdr:rowOff>
    </xdr:to>
    <xdr:pic>
      <xdr:nvPicPr>
        <xdr:cNvPr id="13" name="Picture 12" descr="image00012">
          <a:extLst>
            <a:ext uri="{FF2B5EF4-FFF2-40B4-BE49-F238E27FC236}">
              <a16:creationId xmlns:a16="http://schemas.microsoft.com/office/drawing/2014/main" id="{165ED482-6D88-4407-811B-D05C9493D1C0}"/>
            </a:ext>
          </a:extLst>
        </xdr:cNvPr>
        <xdr:cNvPicPr>
          <a:picLocks noChangeAspect="1"/>
        </xdr:cNvPicPr>
      </xdr:nvPicPr>
      <xdr:blipFill>
        <a:blip xmlns:r="http://schemas.openxmlformats.org/officeDocument/2006/relationships" r:embed="rId1"/>
        <a:stretch>
          <a:fillRect/>
        </a:stretch>
      </xdr:blipFill>
      <xdr:spPr>
        <a:xfrm>
          <a:off x="5114925" y="109518450"/>
          <a:ext cx="952500" cy="561975"/>
        </a:xfrm>
        <a:prstGeom prst="rect">
          <a:avLst/>
        </a:prstGeom>
      </xdr:spPr>
    </xdr:pic>
    <xdr:clientData/>
  </xdr:twoCellAnchor>
  <xdr:twoCellAnchor editAs="oneCell">
    <xdr:from>
      <xdr:col>29</xdr:col>
      <xdr:colOff>0</xdr:colOff>
      <xdr:row>446</xdr:row>
      <xdr:rowOff>0</xdr:rowOff>
    </xdr:from>
    <xdr:to>
      <xdr:col>33</xdr:col>
      <xdr:colOff>0</xdr:colOff>
      <xdr:row>450</xdr:row>
      <xdr:rowOff>0</xdr:rowOff>
    </xdr:to>
    <xdr:pic>
      <xdr:nvPicPr>
        <xdr:cNvPr id="14" name="Picture 13" descr="image00013">
          <a:extLst>
            <a:ext uri="{FF2B5EF4-FFF2-40B4-BE49-F238E27FC236}">
              <a16:creationId xmlns:a16="http://schemas.microsoft.com/office/drawing/2014/main" id="{B78593F6-3A7B-470F-8996-1AEFB671143C}"/>
            </a:ext>
          </a:extLst>
        </xdr:cNvPr>
        <xdr:cNvPicPr>
          <a:picLocks noChangeAspect="1"/>
        </xdr:cNvPicPr>
      </xdr:nvPicPr>
      <xdr:blipFill>
        <a:blip xmlns:r="http://schemas.openxmlformats.org/officeDocument/2006/relationships" r:embed="rId1"/>
        <a:stretch>
          <a:fillRect/>
        </a:stretch>
      </xdr:blipFill>
      <xdr:spPr>
        <a:xfrm>
          <a:off x="5114925" y="119443500"/>
          <a:ext cx="952500" cy="561975"/>
        </a:xfrm>
        <a:prstGeom prst="rect">
          <a:avLst/>
        </a:prstGeom>
      </xdr:spPr>
    </xdr:pic>
    <xdr:clientData/>
  </xdr:twoCellAnchor>
  <xdr:twoCellAnchor editAs="oneCell">
    <xdr:from>
      <xdr:col>29</xdr:col>
      <xdr:colOff>0</xdr:colOff>
      <xdr:row>486</xdr:row>
      <xdr:rowOff>0</xdr:rowOff>
    </xdr:from>
    <xdr:to>
      <xdr:col>33</xdr:col>
      <xdr:colOff>0</xdr:colOff>
      <xdr:row>490</xdr:row>
      <xdr:rowOff>0</xdr:rowOff>
    </xdr:to>
    <xdr:pic>
      <xdr:nvPicPr>
        <xdr:cNvPr id="15" name="Picture 14" descr="image00014">
          <a:extLst>
            <a:ext uri="{FF2B5EF4-FFF2-40B4-BE49-F238E27FC236}">
              <a16:creationId xmlns:a16="http://schemas.microsoft.com/office/drawing/2014/main" id="{EEBB2672-B5C0-40A5-891E-173864C71EB6}"/>
            </a:ext>
          </a:extLst>
        </xdr:cNvPr>
        <xdr:cNvPicPr>
          <a:picLocks noChangeAspect="1"/>
        </xdr:cNvPicPr>
      </xdr:nvPicPr>
      <xdr:blipFill>
        <a:blip xmlns:r="http://schemas.openxmlformats.org/officeDocument/2006/relationships" r:embed="rId1"/>
        <a:stretch>
          <a:fillRect/>
        </a:stretch>
      </xdr:blipFill>
      <xdr:spPr>
        <a:xfrm>
          <a:off x="5114925" y="129368550"/>
          <a:ext cx="952500" cy="561975"/>
        </a:xfrm>
        <a:prstGeom prst="rect">
          <a:avLst/>
        </a:prstGeom>
      </xdr:spPr>
    </xdr:pic>
    <xdr:clientData/>
  </xdr:twoCellAnchor>
  <xdr:twoCellAnchor editAs="oneCell">
    <xdr:from>
      <xdr:col>29</xdr:col>
      <xdr:colOff>0</xdr:colOff>
      <xdr:row>526</xdr:row>
      <xdr:rowOff>0</xdr:rowOff>
    </xdr:from>
    <xdr:to>
      <xdr:col>33</xdr:col>
      <xdr:colOff>0</xdr:colOff>
      <xdr:row>530</xdr:row>
      <xdr:rowOff>0</xdr:rowOff>
    </xdr:to>
    <xdr:pic>
      <xdr:nvPicPr>
        <xdr:cNvPr id="16" name="Picture 15" descr="image00015">
          <a:extLst>
            <a:ext uri="{FF2B5EF4-FFF2-40B4-BE49-F238E27FC236}">
              <a16:creationId xmlns:a16="http://schemas.microsoft.com/office/drawing/2014/main" id="{A3B96001-B0FC-4877-8804-1ED1E4249E47}"/>
            </a:ext>
          </a:extLst>
        </xdr:cNvPr>
        <xdr:cNvPicPr>
          <a:picLocks noChangeAspect="1"/>
        </xdr:cNvPicPr>
      </xdr:nvPicPr>
      <xdr:blipFill>
        <a:blip xmlns:r="http://schemas.openxmlformats.org/officeDocument/2006/relationships" r:embed="rId1"/>
        <a:stretch>
          <a:fillRect/>
        </a:stretch>
      </xdr:blipFill>
      <xdr:spPr>
        <a:xfrm>
          <a:off x="5114925" y="139284075"/>
          <a:ext cx="952500" cy="561975"/>
        </a:xfrm>
        <a:prstGeom prst="rect">
          <a:avLst/>
        </a:prstGeom>
      </xdr:spPr>
    </xdr:pic>
    <xdr:clientData/>
  </xdr:twoCellAnchor>
  <xdr:twoCellAnchor editAs="oneCell">
    <xdr:from>
      <xdr:col>29</xdr:col>
      <xdr:colOff>0</xdr:colOff>
      <xdr:row>565</xdr:row>
      <xdr:rowOff>0</xdr:rowOff>
    </xdr:from>
    <xdr:to>
      <xdr:col>33</xdr:col>
      <xdr:colOff>0</xdr:colOff>
      <xdr:row>569</xdr:row>
      <xdr:rowOff>0</xdr:rowOff>
    </xdr:to>
    <xdr:pic>
      <xdr:nvPicPr>
        <xdr:cNvPr id="17" name="Picture 16" descr="image00016">
          <a:extLst>
            <a:ext uri="{FF2B5EF4-FFF2-40B4-BE49-F238E27FC236}">
              <a16:creationId xmlns:a16="http://schemas.microsoft.com/office/drawing/2014/main" id="{400C7498-1265-4658-87BC-B1105261B980}"/>
            </a:ext>
          </a:extLst>
        </xdr:cNvPr>
        <xdr:cNvPicPr>
          <a:picLocks noChangeAspect="1"/>
        </xdr:cNvPicPr>
      </xdr:nvPicPr>
      <xdr:blipFill>
        <a:blip xmlns:r="http://schemas.openxmlformats.org/officeDocument/2006/relationships" r:embed="rId1"/>
        <a:stretch>
          <a:fillRect/>
        </a:stretch>
      </xdr:blipFill>
      <xdr:spPr>
        <a:xfrm>
          <a:off x="5114925" y="149218650"/>
          <a:ext cx="952500" cy="561975"/>
        </a:xfrm>
        <a:prstGeom prst="rect">
          <a:avLst/>
        </a:prstGeom>
      </xdr:spPr>
    </xdr:pic>
    <xdr:clientData/>
  </xdr:twoCellAnchor>
  <xdr:twoCellAnchor editAs="oneCell">
    <xdr:from>
      <xdr:col>29</xdr:col>
      <xdr:colOff>0</xdr:colOff>
      <xdr:row>601</xdr:row>
      <xdr:rowOff>0</xdr:rowOff>
    </xdr:from>
    <xdr:to>
      <xdr:col>33</xdr:col>
      <xdr:colOff>0</xdr:colOff>
      <xdr:row>605</xdr:row>
      <xdr:rowOff>0</xdr:rowOff>
    </xdr:to>
    <xdr:pic>
      <xdr:nvPicPr>
        <xdr:cNvPr id="18" name="Picture 17" descr="image00017">
          <a:extLst>
            <a:ext uri="{FF2B5EF4-FFF2-40B4-BE49-F238E27FC236}">
              <a16:creationId xmlns:a16="http://schemas.microsoft.com/office/drawing/2014/main" id="{74BBEED8-2E67-4339-A2BD-11792B51B400}"/>
            </a:ext>
          </a:extLst>
        </xdr:cNvPr>
        <xdr:cNvPicPr>
          <a:picLocks noChangeAspect="1"/>
        </xdr:cNvPicPr>
      </xdr:nvPicPr>
      <xdr:blipFill>
        <a:blip xmlns:r="http://schemas.openxmlformats.org/officeDocument/2006/relationships" r:embed="rId1"/>
        <a:stretch>
          <a:fillRect/>
        </a:stretch>
      </xdr:blipFill>
      <xdr:spPr>
        <a:xfrm>
          <a:off x="5114925" y="159153225"/>
          <a:ext cx="952500" cy="561975"/>
        </a:xfrm>
        <a:prstGeom prst="rect">
          <a:avLst/>
        </a:prstGeom>
      </xdr:spPr>
    </xdr:pic>
    <xdr:clientData/>
  </xdr:twoCellAnchor>
  <xdr:twoCellAnchor editAs="oneCell">
    <xdr:from>
      <xdr:col>29</xdr:col>
      <xdr:colOff>0</xdr:colOff>
      <xdr:row>639</xdr:row>
      <xdr:rowOff>0</xdr:rowOff>
    </xdr:from>
    <xdr:to>
      <xdr:col>33</xdr:col>
      <xdr:colOff>0</xdr:colOff>
      <xdr:row>643</xdr:row>
      <xdr:rowOff>0</xdr:rowOff>
    </xdr:to>
    <xdr:pic>
      <xdr:nvPicPr>
        <xdr:cNvPr id="19" name="Picture 18" descr="image00018">
          <a:extLst>
            <a:ext uri="{FF2B5EF4-FFF2-40B4-BE49-F238E27FC236}">
              <a16:creationId xmlns:a16="http://schemas.microsoft.com/office/drawing/2014/main" id="{E566A1E8-A7ED-4100-848B-04E37D17F19F}"/>
            </a:ext>
          </a:extLst>
        </xdr:cNvPr>
        <xdr:cNvPicPr>
          <a:picLocks noChangeAspect="1"/>
        </xdr:cNvPicPr>
      </xdr:nvPicPr>
      <xdr:blipFill>
        <a:blip xmlns:r="http://schemas.openxmlformats.org/officeDocument/2006/relationships" r:embed="rId1"/>
        <a:stretch>
          <a:fillRect/>
        </a:stretch>
      </xdr:blipFill>
      <xdr:spPr>
        <a:xfrm>
          <a:off x="5114925" y="169097325"/>
          <a:ext cx="952500" cy="561975"/>
        </a:xfrm>
        <a:prstGeom prst="rect">
          <a:avLst/>
        </a:prstGeom>
      </xdr:spPr>
    </xdr:pic>
    <xdr:clientData/>
  </xdr:twoCellAnchor>
  <xdr:twoCellAnchor editAs="oneCell">
    <xdr:from>
      <xdr:col>29</xdr:col>
      <xdr:colOff>0</xdr:colOff>
      <xdr:row>674</xdr:row>
      <xdr:rowOff>0</xdr:rowOff>
    </xdr:from>
    <xdr:to>
      <xdr:col>33</xdr:col>
      <xdr:colOff>0</xdr:colOff>
      <xdr:row>678</xdr:row>
      <xdr:rowOff>0</xdr:rowOff>
    </xdr:to>
    <xdr:pic>
      <xdr:nvPicPr>
        <xdr:cNvPr id="20" name="Picture 19" descr="image00019">
          <a:extLst>
            <a:ext uri="{FF2B5EF4-FFF2-40B4-BE49-F238E27FC236}">
              <a16:creationId xmlns:a16="http://schemas.microsoft.com/office/drawing/2014/main" id="{34DBC2D8-F089-4032-A000-51BC20C5B376}"/>
            </a:ext>
          </a:extLst>
        </xdr:cNvPr>
        <xdr:cNvPicPr>
          <a:picLocks noChangeAspect="1"/>
        </xdr:cNvPicPr>
      </xdr:nvPicPr>
      <xdr:blipFill>
        <a:blip xmlns:r="http://schemas.openxmlformats.org/officeDocument/2006/relationships" r:embed="rId1"/>
        <a:stretch>
          <a:fillRect/>
        </a:stretch>
      </xdr:blipFill>
      <xdr:spPr>
        <a:xfrm>
          <a:off x="5114925" y="179050950"/>
          <a:ext cx="952500" cy="561975"/>
        </a:xfrm>
        <a:prstGeom prst="rect">
          <a:avLst/>
        </a:prstGeom>
      </xdr:spPr>
    </xdr:pic>
    <xdr:clientData/>
  </xdr:twoCellAnchor>
  <xdr:twoCellAnchor editAs="oneCell">
    <xdr:from>
      <xdr:col>29</xdr:col>
      <xdr:colOff>0</xdr:colOff>
      <xdr:row>716</xdr:row>
      <xdr:rowOff>0</xdr:rowOff>
    </xdr:from>
    <xdr:to>
      <xdr:col>33</xdr:col>
      <xdr:colOff>0</xdr:colOff>
      <xdr:row>720</xdr:row>
      <xdr:rowOff>0</xdr:rowOff>
    </xdr:to>
    <xdr:pic>
      <xdr:nvPicPr>
        <xdr:cNvPr id="21" name="Picture 20" descr="image00020">
          <a:extLst>
            <a:ext uri="{FF2B5EF4-FFF2-40B4-BE49-F238E27FC236}">
              <a16:creationId xmlns:a16="http://schemas.microsoft.com/office/drawing/2014/main" id="{34A5589B-4773-4589-B51B-77E571DB4457}"/>
            </a:ext>
          </a:extLst>
        </xdr:cNvPr>
        <xdr:cNvPicPr>
          <a:picLocks noChangeAspect="1"/>
        </xdr:cNvPicPr>
      </xdr:nvPicPr>
      <xdr:blipFill>
        <a:blip xmlns:r="http://schemas.openxmlformats.org/officeDocument/2006/relationships" r:embed="rId1"/>
        <a:stretch>
          <a:fillRect/>
        </a:stretch>
      </xdr:blipFill>
      <xdr:spPr>
        <a:xfrm>
          <a:off x="5114925" y="188966475"/>
          <a:ext cx="952500" cy="561975"/>
        </a:xfrm>
        <a:prstGeom prst="rect">
          <a:avLst/>
        </a:prstGeom>
      </xdr:spPr>
    </xdr:pic>
    <xdr:clientData/>
  </xdr:twoCellAnchor>
  <xdr:twoCellAnchor editAs="oneCell">
    <xdr:from>
      <xdr:col>29</xdr:col>
      <xdr:colOff>0</xdr:colOff>
      <xdr:row>758</xdr:row>
      <xdr:rowOff>0</xdr:rowOff>
    </xdr:from>
    <xdr:to>
      <xdr:col>33</xdr:col>
      <xdr:colOff>0</xdr:colOff>
      <xdr:row>762</xdr:row>
      <xdr:rowOff>0</xdr:rowOff>
    </xdr:to>
    <xdr:pic>
      <xdr:nvPicPr>
        <xdr:cNvPr id="22" name="Picture 21" descr="image00021">
          <a:extLst>
            <a:ext uri="{FF2B5EF4-FFF2-40B4-BE49-F238E27FC236}">
              <a16:creationId xmlns:a16="http://schemas.microsoft.com/office/drawing/2014/main" id="{A9634AF6-DB87-4AC7-A6ED-C00FCA121A38}"/>
            </a:ext>
          </a:extLst>
        </xdr:cNvPr>
        <xdr:cNvPicPr>
          <a:picLocks noChangeAspect="1"/>
        </xdr:cNvPicPr>
      </xdr:nvPicPr>
      <xdr:blipFill>
        <a:blip xmlns:r="http://schemas.openxmlformats.org/officeDocument/2006/relationships" r:embed="rId1"/>
        <a:stretch>
          <a:fillRect/>
        </a:stretch>
      </xdr:blipFill>
      <xdr:spPr>
        <a:xfrm>
          <a:off x="5114925" y="198891525"/>
          <a:ext cx="952500" cy="561975"/>
        </a:xfrm>
        <a:prstGeom prst="rect">
          <a:avLst/>
        </a:prstGeom>
      </xdr:spPr>
    </xdr:pic>
    <xdr:clientData/>
  </xdr:twoCellAnchor>
  <xdr:twoCellAnchor editAs="oneCell">
    <xdr:from>
      <xdr:col>29</xdr:col>
      <xdr:colOff>0</xdr:colOff>
      <xdr:row>798</xdr:row>
      <xdr:rowOff>0</xdr:rowOff>
    </xdr:from>
    <xdr:to>
      <xdr:col>33</xdr:col>
      <xdr:colOff>0</xdr:colOff>
      <xdr:row>802</xdr:row>
      <xdr:rowOff>0</xdr:rowOff>
    </xdr:to>
    <xdr:pic>
      <xdr:nvPicPr>
        <xdr:cNvPr id="23" name="Picture 22" descr="image00022">
          <a:extLst>
            <a:ext uri="{FF2B5EF4-FFF2-40B4-BE49-F238E27FC236}">
              <a16:creationId xmlns:a16="http://schemas.microsoft.com/office/drawing/2014/main" id="{04332338-7E88-4226-B4A0-60F060074DB6}"/>
            </a:ext>
          </a:extLst>
        </xdr:cNvPr>
        <xdr:cNvPicPr>
          <a:picLocks noChangeAspect="1"/>
        </xdr:cNvPicPr>
      </xdr:nvPicPr>
      <xdr:blipFill>
        <a:blip xmlns:r="http://schemas.openxmlformats.org/officeDocument/2006/relationships" r:embed="rId1"/>
        <a:stretch>
          <a:fillRect/>
        </a:stretch>
      </xdr:blipFill>
      <xdr:spPr>
        <a:xfrm>
          <a:off x="5114925" y="208807050"/>
          <a:ext cx="952500" cy="561975"/>
        </a:xfrm>
        <a:prstGeom prst="rect">
          <a:avLst/>
        </a:prstGeom>
      </xdr:spPr>
    </xdr:pic>
    <xdr:clientData/>
  </xdr:twoCellAnchor>
  <xdr:twoCellAnchor editAs="oneCell">
    <xdr:from>
      <xdr:col>29</xdr:col>
      <xdr:colOff>0</xdr:colOff>
      <xdr:row>836</xdr:row>
      <xdr:rowOff>0</xdr:rowOff>
    </xdr:from>
    <xdr:to>
      <xdr:col>33</xdr:col>
      <xdr:colOff>0</xdr:colOff>
      <xdr:row>840</xdr:row>
      <xdr:rowOff>0</xdr:rowOff>
    </xdr:to>
    <xdr:pic>
      <xdr:nvPicPr>
        <xdr:cNvPr id="24" name="Picture 23" descr="image00023">
          <a:extLst>
            <a:ext uri="{FF2B5EF4-FFF2-40B4-BE49-F238E27FC236}">
              <a16:creationId xmlns:a16="http://schemas.microsoft.com/office/drawing/2014/main" id="{94763EC5-8EBE-41DD-8FDF-CF03514C041B}"/>
            </a:ext>
          </a:extLst>
        </xdr:cNvPr>
        <xdr:cNvPicPr>
          <a:picLocks noChangeAspect="1"/>
        </xdr:cNvPicPr>
      </xdr:nvPicPr>
      <xdr:blipFill>
        <a:blip xmlns:r="http://schemas.openxmlformats.org/officeDocument/2006/relationships" r:embed="rId1"/>
        <a:stretch>
          <a:fillRect/>
        </a:stretch>
      </xdr:blipFill>
      <xdr:spPr>
        <a:xfrm>
          <a:off x="5114925" y="218751150"/>
          <a:ext cx="952500" cy="561975"/>
        </a:xfrm>
        <a:prstGeom prst="rect">
          <a:avLst/>
        </a:prstGeom>
      </xdr:spPr>
    </xdr:pic>
    <xdr:clientData/>
  </xdr:twoCellAnchor>
  <xdr:twoCellAnchor editAs="oneCell">
    <xdr:from>
      <xdr:col>29</xdr:col>
      <xdr:colOff>0</xdr:colOff>
      <xdr:row>874</xdr:row>
      <xdr:rowOff>0</xdr:rowOff>
    </xdr:from>
    <xdr:to>
      <xdr:col>33</xdr:col>
      <xdr:colOff>0</xdr:colOff>
      <xdr:row>878</xdr:row>
      <xdr:rowOff>0</xdr:rowOff>
    </xdr:to>
    <xdr:pic>
      <xdr:nvPicPr>
        <xdr:cNvPr id="25" name="Picture 24" descr="image00024">
          <a:extLst>
            <a:ext uri="{FF2B5EF4-FFF2-40B4-BE49-F238E27FC236}">
              <a16:creationId xmlns:a16="http://schemas.microsoft.com/office/drawing/2014/main" id="{81EB4275-DA35-4CE2-BF1E-9F2DD5543172}"/>
            </a:ext>
          </a:extLst>
        </xdr:cNvPr>
        <xdr:cNvPicPr>
          <a:picLocks noChangeAspect="1"/>
        </xdr:cNvPicPr>
      </xdr:nvPicPr>
      <xdr:blipFill>
        <a:blip xmlns:r="http://schemas.openxmlformats.org/officeDocument/2006/relationships" r:embed="rId1"/>
        <a:stretch>
          <a:fillRect/>
        </a:stretch>
      </xdr:blipFill>
      <xdr:spPr>
        <a:xfrm>
          <a:off x="5114925" y="228685725"/>
          <a:ext cx="952500" cy="561975"/>
        </a:xfrm>
        <a:prstGeom prst="rect">
          <a:avLst/>
        </a:prstGeom>
      </xdr:spPr>
    </xdr:pic>
    <xdr:clientData/>
  </xdr:twoCellAnchor>
  <xdr:twoCellAnchor editAs="oneCell">
    <xdr:from>
      <xdr:col>29</xdr:col>
      <xdr:colOff>0</xdr:colOff>
      <xdr:row>914</xdr:row>
      <xdr:rowOff>0</xdr:rowOff>
    </xdr:from>
    <xdr:to>
      <xdr:col>33</xdr:col>
      <xdr:colOff>0</xdr:colOff>
      <xdr:row>918</xdr:row>
      <xdr:rowOff>0</xdr:rowOff>
    </xdr:to>
    <xdr:pic>
      <xdr:nvPicPr>
        <xdr:cNvPr id="26" name="Picture 25" descr="image00025">
          <a:extLst>
            <a:ext uri="{FF2B5EF4-FFF2-40B4-BE49-F238E27FC236}">
              <a16:creationId xmlns:a16="http://schemas.microsoft.com/office/drawing/2014/main" id="{90906A58-6AEF-4399-B9B0-A131C2FCE827}"/>
            </a:ext>
          </a:extLst>
        </xdr:cNvPr>
        <xdr:cNvPicPr>
          <a:picLocks noChangeAspect="1"/>
        </xdr:cNvPicPr>
      </xdr:nvPicPr>
      <xdr:blipFill>
        <a:blip xmlns:r="http://schemas.openxmlformats.org/officeDocument/2006/relationships" r:embed="rId1"/>
        <a:stretch>
          <a:fillRect/>
        </a:stretch>
      </xdr:blipFill>
      <xdr:spPr>
        <a:xfrm>
          <a:off x="5114925" y="238610775"/>
          <a:ext cx="952500" cy="561975"/>
        </a:xfrm>
        <a:prstGeom prst="rect">
          <a:avLst/>
        </a:prstGeom>
      </xdr:spPr>
    </xdr:pic>
    <xdr:clientData/>
  </xdr:twoCellAnchor>
  <xdr:twoCellAnchor editAs="oneCell">
    <xdr:from>
      <xdr:col>29</xdr:col>
      <xdr:colOff>0</xdr:colOff>
      <xdr:row>954</xdr:row>
      <xdr:rowOff>0</xdr:rowOff>
    </xdr:from>
    <xdr:to>
      <xdr:col>33</xdr:col>
      <xdr:colOff>0</xdr:colOff>
      <xdr:row>958</xdr:row>
      <xdr:rowOff>0</xdr:rowOff>
    </xdr:to>
    <xdr:pic>
      <xdr:nvPicPr>
        <xdr:cNvPr id="27" name="Picture 26" descr="image00026">
          <a:extLst>
            <a:ext uri="{FF2B5EF4-FFF2-40B4-BE49-F238E27FC236}">
              <a16:creationId xmlns:a16="http://schemas.microsoft.com/office/drawing/2014/main" id="{34C5E685-FC55-490A-9C07-F9BF0320AEED}"/>
            </a:ext>
          </a:extLst>
        </xdr:cNvPr>
        <xdr:cNvPicPr>
          <a:picLocks noChangeAspect="1"/>
        </xdr:cNvPicPr>
      </xdr:nvPicPr>
      <xdr:blipFill>
        <a:blip xmlns:r="http://schemas.openxmlformats.org/officeDocument/2006/relationships" r:embed="rId1"/>
        <a:stretch>
          <a:fillRect/>
        </a:stretch>
      </xdr:blipFill>
      <xdr:spPr>
        <a:xfrm>
          <a:off x="5114925" y="248526300"/>
          <a:ext cx="952500" cy="561975"/>
        </a:xfrm>
        <a:prstGeom prst="rect">
          <a:avLst/>
        </a:prstGeom>
      </xdr:spPr>
    </xdr:pic>
    <xdr:clientData/>
  </xdr:twoCellAnchor>
  <xdr:twoCellAnchor editAs="oneCell">
    <xdr:from>
      <xdr:col>29</xdr:col>
      <xdr:colOff>0</xdr:colOff>
      <xdr:row>996</xdr:row>
      <xdr:rowOff>0</xdr:rowOff>
    </xdr:from>
    <xdr:to>
      <xdr:col>33</xdr:col>
      <xdr:colOff>0</xdr:colOff>
      <xdr:row>1000</xdr:row>
      <xdr:rowOff>0</xdr:rowOff>
    </xdr:to>
    <xdr:pic>
      <xdr:nvPicPr>
        <xdr:cNvPr id="28" name="Picture 27" descr="image00027">
          <a:extLst>
            <a:ext uri="{FF2B5EF4-FFF2-40B4-BE49-F238E27FC236}">
              <a16:creationId xmlns:a16="http://schemas.microsoft.com/office/drawing/2014/main" id="{08F28875-65CF-4A65-AF23-CA89EE206E4D}"/>
            </a:ext>
          </a:extLst>
        </xdr:cNvPr>
        <xdr:cNvPicPr>
          <a:picLocks noChangeAspect="1"/>
        </xdr:cNvPicPr>
      </xdr:nvPicPr>
      <xdr:blipFill>
        <a:blip xmlns:r="http://schemas.openxmlformats.org/officeDocument/2006/relationships" r:embed="rId1"/>
        <a:stretch>
          <a:fillRect/>
        </a:stretch>
      </xdr:blipFill>
      <xdr:spPr>
        <a:xfrm>
          <a:off x="5114925" y="258451350"/>
          <a:ext cx="952500" cy="561975"/>
        </a:xfrm>
        <a:prstGeom prst="rect">
          <a:avLst/>
        </a:prstGeom>
      </xdr:spPr>
    </xdr:pic>
    <xdr:clientData/>
  </xdr:twoCellAnchor>
  <xdr:twoCellAnchor editAs="oneCell">
    <xdr:from>
      <xdr:col>29</xdr:col>
      <xdr:colOff>0</xdr:colOff>
      <xdr:row>1046</xdr:row>
      <xdr:rowOff>0</xdr:rowOff>
    </xdr:from>
    <xdr:to>
      <xdr:col>33</xdr:col>
      <xdr:colOff>0</xdr:colOff>
      <xdr:row>1050</xdr:row>
      <xdr:rowOff>0</xdr:rowOff>
    </xdr:to>
    <xdr:pic>
      <xdr:nvPicPr>
        <xdr:cNvPr id="29" name="Picture 28" descr="image00028">
          <a:extLst>
            <a:ext uri="{FF2B5EF4-FFF2-40B4-BE49-F238E27FC236}">
              <a16:creationId xmlns:a16="http://schemas.microsoft.com/office/drawing/2014/main" id="{3DAA0828-13A1-4387-AE5B-EA54ACCA8172}"/>
            </a:ext>
          </a:extLst>
        </xdr:cNvPr>
        <xdr:cNvPicPr>
          <a:picLocks noChangeAspect="1"/>
        </xdr:cNvPicPr>
      </xdr:nvPicPr>
      <xdr:blipFill>
        <a:blip xmlns:r="http://schemas.openxmlformats.org/officeDocument/2006/relationships" r:embed="rId1"/>
        <a:stretch>
          <a:fillRect/>
        </a:stretch>
      </xdr:blipFill>
      <xdr:spPr>
        <a:xfrm>
          <a:off x="5114925" y="268347825"/>
          <a:ext cx="952500" cy="552450"/>
        </a:xfrm>
        <a:prstGeom prst="rect">
          <a:avLst/>
        </a:prstGeom>
      </xdr:spPr>
    </xdr:pic>
    <xdr:clientData/>
  </xdr:twoCellAnchor>
  <xdr:twoCellAnchor editAs="oneCell">
    <xdr:from>
      <xdr:col>29</xdr:col>
      <xdr:colOff>0</xdr:colOff>
      <xdr:row>1097</xdr:row>
      <xdr:rowOff>0</xdr:rowOff>
    </xdr:from>
    <xdr:to>
      <xdr:col>33</xdr:col>
      <xdr:colOff>0</xdr:colOff>
      <xdr:row>1101</xdr:row>
      <xdr:rowOff>0</xdr:rowOff>
    </xdr:to>
    <xdr:pic>
      <xdr:nvPicPr>
        <xdr:cNvPr id="30" name="Picture 29" descr="image00029">
          <a:extLst>
            <a:ext uri="{FF2B5EF4-FFF2-40B4-BE49-F238E27FC236}">
              <a16:creationId xmlns:a16="http://schemas.microsoft.com/office/drawing/2014/main" id="{8C619663-CEB5-4BBF-A8E1-DAC1C361A01F}"/>
            </a:ext>
          </a:extLst>
        </xdr:cNvPr>
        <xdr:cNvPicPr>
          <a:picLocks noChangeAspect="1"/>
        </xdr:cNvPicPr>
      </xdr:nvPicPr>
      <xdr:blipFill>
        <a:blip xmlns:r="http://schemas.openxmlformats.org/officeDocument/2006/relationships" r:embed="rId1"/>
        <a:stretch>
          <a:fillRect/>
        </a:stretch>
      </xdr:blipFill>
      <xdr:spPr>
        <a:xfrm>
          <a:off x="5114925" y="278234775"/>
          <a:ext cx="952500" cy="561975"/>
        </a:xfrm>
        <a:prstGeom prst="rect">
          <a:avLst/>
        </a:prstGeom>
      </xdr:spPr>
    </xdr:pic>
    <xdr:clientData/>
  </xdr:twoCellAnchor>
  <xdr:twoCellAnchor editAs="oneCell">
    <xdr:from>
      <xdr:col>29</xdr:col>
      <xdr:colOff>0</xdr:colOff>
      <xdr:row>1135</xdr:row>
      <xdr:rowOff>0</xdr:rowOff>
    </xdr:from>
    <xdr:to>
      <xdr:col>33</xdr:col>
      <xdr:colOff>0</xdr:colOff>
      <xdr:row>1139</xdr:row>
      <xdr:rowOff>0</xdr:rowOff>
    </xdr:to>
    <xdr:pic>
      <xdr:nvPicPr>
        <xdr:cNvPr id="31" name="Picture 30" descr="image00030">
          <a:extLst>
            <a:ext uri="{FF2B5EF4-FFF2-40B4-BE49-F238E27FC236}">
              <a16:creationId xmlns:a16="http://schemas.microsoft.com/office/drawing/2014/main" id="{F250505C-0EFA-40A7-A60D-E89DA9196030}"/>
            </a:ext>
          </a:extLst>
        </xdr:cNvPr>
        <xdr:cNvPicPr>
          <a:picLocks noChangeAspect="1"/>
        </xdr:cNvPicPr>
      </xdr:nvPicPr>
      <xdr:blipFill>
        <a:blip xmlns:r="http://schemas.openxmlformats.org/officeDocument/2006/relationships" r:embed="rId1"/>
        <a:stretch>
          <a:fillRect/>
        </a:stretch>
      </xdr:blipFill>
      <xdr:spPr>
        <a:xfrm>
          <a:off x="5114925" y="288178875"/>
          <a:ext cx="952500" cy="561975"/>
        </a:xfrm>
        <a:prstGeom prst="rect">
          <a:avLst/>
        </a:prstGeom>
      </xdr:spPr>
    </xdr:pic>
    <xdr:clientData/>
  </xdr:twoCellAnchor>
  <xdr:twoCellAnchor editAs="oneCell">
    <xdr:from>
      <xdr:col>29</xdr:col>
      <xdr:colOff>0</xdr:colOff>
      <xdr:row>1172</xdr:row>
      <xdr:rowOff>0</xdr:rowOff>
    </xdr:from>
    <xdr:to>
      <xdr:col>33</xdr:col>
      <xdr:colOff>0</xdr:colOff>
      <xdr:row>1176</xdr:row>
      <xdr:rowOff>0</xdr:rowOff>
    </xdr:to>
    <xdr:pic>
      <xdr:nvPicPr>
        <xdr:cNvPr id="32" name="Picture 31" descr="image00031">
          <a:extLst>
            <a:ext uri="{FF2B5EF4-FFF2-40B4-BE49-F238E27FC236}">
              <a16:creationId xmlns:a16="http://schemas.microsoft.com/office/drawing/2014/main" id="{200892C7-92F8-4077-9B2C-869BEDBBF8A6}"/>
            </a:ext>
          </a:extLst>
        </xdr:cNvPr>
        <xdr:cNvPicPr>
          <a:picLocks noChangeAspect="1"/>
        </xdr:cNvPicPr>
      </xdr:nvPicPr>
      <xdr:blipFill>
        <a:blip xmlns:r="http://schemas.openxmlformats.org/officeDocument/2006/relationships" r:embed="rId1"/>
        <a:stretch>
          <a:fillRect/>
        </a:stretch>
      </xdr:blipFill>
      <xdr:spPr>
        <a:xfrm>
          <a:off x="5114925" y="298103925"/>
          <a:ext cx="952500" cy="561975"/>
        </a:xfrm>
        <a:prstGeom prst="rect">
          <a:avLst/>
        </a:prstGeom>
      </xdr:spPr>
    </xdr:pic>
    <xdr:clientData/>
  </xdr:twoCellAnchor>
  <xdr:twoCellAnchor editAs="oneCell">
    <xdr:from>
      <xdr:col>29</xdr:col>
      <xdr:colOff>0</xdr:colOff>
      <xdr:row>1207</xdr:row>
      <xdr:rowOff>0</xdr:rowOff>
    </xdr:from>
    <xdr:to>
      <xdr:col>33</xdr:col>
      <xdr:colOff>0</xdr:colOff>
      <xdr:row>1211</xdr:row>
      <xdr:rowOff>0</xdr:rowOff>
    </xdr:to>
    <xdr:pic>
      <xdr:nvPicPr>
        <xdr:cNvPr id="33" name="Picture 32" descr="image00032">
          <a:extLst>
            <a:ext uri="{FF2B5EF4-FFF2-40B4-BE49-F238E27FC236}">
              <a16:creationId xmlns:a16="http://schemas.microsoft.com/office/drawing/2014/main" id="{4040B8CD-F5F6-4B9F-9E81-15F906B44626}"/>
            </a:ext>
          </a:extLst>
        </xdr:cNvPr>
        <xdr:cNvPicPr>
          <a:picLocks noChangeAspect="1"/>
        </xdr:cNvPicPr>
      </xdr:nvPicPr>
      <xdr:blipFill>
        <a:blip xmlns:r="http://schemas.openxmlformats.org/officeDocument/2006/relationships" r:embed="rId1"/>
        <a:stretch>
          <a:fillRect/>
        </a:stretch>
      </xdr:blipFill>
      <xdr:spPr>
        <a:xfrm>
          <a:off x="5114925" y="308057550"/>
          <a:ext cx="952500" cy="561975"/>
        </a:xfrm>
        <a:prstGeom prst="rect">
          <a:avLst/>
        </a:prstGeom>
      </xdr:spPr>
    </xdr:pic>
    <xdr:clientData/>
  </xdr:twoCellAnchor>
  <xdr:twoCellAnchor editAs="oneCell">
    <xdr:from>
      <xdr:col>29</xdr:col>
      <xdr:colOff>0</xdr:colOff>
      <xdr:row>1242</xdr:row>
      <xdr:rowOff>0</xdr:rowOff>
    </xdr:from>
    <xdr:to>
      <xdr:col>33</xdr:col>
      <xdr:colOff>0</xdr:colOff>
      <xdr:row>1246</xdr:row>
      <xdr:rowOff>0</xdr:rowOff>
    </xdr:to>
    <xdr:pic>
      <xdr:nvPicPr>
        <xdr:cNvPr id="34" name="Picture 33" descr="image00033">
          <a:extLst>
            <a:ext uri="{FF2B5EF4-FFF2-40B4-BE49-F238E27FC236}">
              <a16:creationId xmlns:a16="http://schemas.microsoft.com/office/drawing/2014/main" id="{CACA6276-C0DD-442E-93AC-E13041154E15}"/>
            </a:ext>
          </a:extLst>
        </xdr:cNvPr>
        <xdr:cNvPicPr>
          <a:picLocks noChangeAspect="1"/>
        </xdr:cNvPicPr>
      </xdr:nvPicPr>
      <xdr:blipFill>
        <a:blip xmlns:r="http://schemas.openxmlformats.org/officeDocument/2006/relationships" r:embed="rId1"/>
        <a:stretch>
          <a:fillRect/>
        </a:stretch>
      </xdr:blipFill>
      <xdr:spPr>
        <a:xfrm>
          <a:off x="5114925" y="318001650"/>
          <a:ext cx="952500" cy="561975"/>
        </a:xfrm>
        <a:prstGeom prst="rect">
          <a:avLst/>
        </a:prstGeom>
      </xdr:spPr>
    </xdr:pic>
    <xdr:clientData/>
  </xdr:twoCellAnchor>
  <xdr:twoCellAnchor editAs="oneCell">
    <xdr:from>
      <xdr:col>29</xdr:col>
      <xdr:colOff>0</xdr:colOff>
      <xdr:row>1277</xdr:row>
      <xdr:rowOff>0</xdr:rowOff>
    </xdr:from>
    <xdr:to>
      <xdr:col>33</xdr:col>
      <xdr:colOff>0</xdr:colOff>
      <xdr:row>1281</xdr:row>
      <xdr:rowOff>0</xdr:rowOff>
    </xdr:to>
    <xdr:pic>
      <xdr:nvPicPr>
        <xdr:cNvPr id="35" name="Picture 34" descr="image00034">
          <a:extLst>
            <a:ext uri="{FF2B5EF4-FFF2-40B4-BE49-F238E27FC236}">
              <a16:creationId xmlns:a16="http://schemas.microsoft.com/office/drawing/2014/main" id="{C3443B7D-06C1-48F6-A354-536B1633A727}"/>
            </a:ext>
          </a:extLst>
        </xdr:cNvPr>
        <xdr:cNvPicPr>
          <a:picLocks noChangeAspect="1"/>
        </xdr:cNvPicPr>
      </xdr:nvPicPr>
      <xdr:blipFill>
        <a:blip xmlns:r="http://schemas.openxmlformats.org/officeDocument/2006/relationships" r:embed="rId1"/>
        <a:stretch>
          <a:fillRect/>
        </a:stretch>
      </xdr:blipFill>
      <xdr:spPr>
        <a:xfrm>
          <a:off x="5114925" y="327955275"/>
          <a:ext cx="952500" cy="561975"/>
        </a:xfrm>
        <a:prstGeom prst="rect">
          <a:avLst/>
        </a:prstGeom>
      </xdr:spPr>
    </xdr:pic>
    <xdr:clientData/>
  </xdr:twoCellAnchor>
  <xdr:twoCellAnchor editAs="oneCell">
    <xdr:from>
      <xdr:col>29</xdr:col>
      <xdr:colOff>0</xdr:colOff>
      <xdr:row>1319</xdr:row>
      <xdr:rowOff>0</xdr:rowOff>
    </xdr:from>
    <xdr:to>
      <xdr:col>33</xdr:col>
      <xdr:colOff>0</xdr:colOff>
      <xdr:row>1323</xdr:row>
      <xdr:rowOff>0</xdr:rowOff>
    </xdr:to>
    <xdr:pic>
      <xdr:nvPicPr>
        <xdr:cNvPr id="36" name="Picture 35" descr="image00035">
          <a:extLst>
            <a:ext uri="{FF2B5EF4-FFF2-40B4-BE49-F238E27FC236}">
              <a16:creationId xmlns:a16="http://schemas.microsoft.com/office/drawing/2014/main" id="{20B8BE1A-DE1D-4494-99A3-33BE544A5ACD}"/>
            </a:ext>
          </a:extLst>
        </xdr:cNvPr>
        <xdr:cNvPicPr>
          <a:picLocks noChangeAspect="1"/>
        </xdr:cNvPicPr>
      </xdr:nvPicPr>
      <xdr:blipFill>
        <a:blip xmlns:r="http://schemas.openxmlformats.org/officeDocument/2006/relationships" r:embed="rId1"/>
        <a:stretch>
          <a:fillRect/>
        </a:stretch>
      </xdr:blipFill>
      <xdr:spPr>
        <a:xfrm>
          <a:off x="5114925" y="337870800"/>
          <a:ext cx="952500" cy="561975"/>
        </a:xfrm>
        <a:prstGeom prst="rect">
          <a:avLst/>
        </a:prstGeom>
      </xdr:spPr>
    </xdr:pic>
    <xdr:clientData/>
  </xdr:twoCellAnchor>
  <xdr:twoCellAnchor editAs="oneCell">
    <xdr:from>
      <xdr:col>29</xdr:col>
      <xdr:colOff>0</xdr:colOff>
      <xdr:row>1357</xdr:row>
      <xdr:rowOff>0</xdr:rowOff>
    </xdr:from>
    <xdr:to>
      <xdr:col>33</xdr:col>
      <xdr:colOff>0</xdr:colOff>
      <xdr:row>1361</xdr:row>
      <xdr:rowOff>0</xdr:rowOff>
    </xdr:to>
    <xdr:pic>
      <xdr:nvPicPr>
        <xdr:cNvPr id="37" name="Picture 36" descr="image00036">
          <a:extLst>
            <a:ext uri="{FF2B5EF4-FFF2-40B4-BE49-F238E27FC236}">
              <a16:creationId xmlns:a16="http://schemas.microsoft.com/office/drawing/2014/main" id="{9B8A0D36-0367-465C-804D-1CD130206E24}"/>
            </a:ext>
          </a:extLst>
        </xdr:cNvPr>
        <xdr:cNvPicPr>
          <a:picLocks noChangeAspect="1"/>
        </xdr:cNvPicPr>
      </xdr:nvPicPr>
      <xdr:blipFill>
        <a:blip xmlns:r="http://schemas.openxmlformats.org/officeDocument/2006/relationships" r:embed="rId1"/>
        <a:stretch>
          <a:fillRect/>
        </a:stretch>
      </xdr:blipFill>
      <xdr:spPr>
        <a:xfrm>
          <a:off x="5114925" y="347814900"/>
          <a:ext cx="952500" cy="561975"/>
        </a:xfrm>
        <a:prstGeom prst="rect">
          <a:avLst/>
        </a:prstGeom>
      </xdr:spPr>
    </xdr:pic>
    <xdr:clientData/>
  </xdr:twoCellAnchor>
  <xdr:twoCellAnchor editAs="oneCell">
    <xdr:from>
      <xdr:col>29</xdr:col>
      <xdr:colOff>0</xdr:colOff>
      <xdr:row>1395</xdr:row>
      <xdr:rowOff>0</xdr:rowOff>
    </xdr:from>
    <xdr:to>
      <xdr:col>33</xdr:col>
      <xdr:colOff>0</xdr:colOff>
      <xdr:row>1399</xdr:row>
      <xdr:rowOff>0</xdr:rowOff>
    </xdr:to>
    <xdr:pic>
      <xdr:nvPicPr>
        <xdr:cNvPr id="38" name="Picture 37" descr="image00037">
          <a:extLst>
            <a:ext uri="{FF2B5EF4-FFF2-40B4-BE49-F238E27FC236}">
              <a16:creationId xmlns:a16="http://schemas.microsoft.com/office/drawing/2014/main" id="{FB0921D5-2AE9-4F40-8AF7-1A3A21A66458}"/>
            </a:ext>
          </a:extLst>
        </xdr:cNvPr>
        <xdr:cNvPicPr>
          <a:picLocks noChangeAspect="1"/>
        </xdr:cNvPicPr>
      </xdr:nvPicPr>
      <xdr:blipFill>
        <a:blip xmlns:r="http://schemas.openxmlformats.org/officeDocument/2006/relationships" r:embed="rId1"/>
        <a:stretch>
          <a:fillRect/>
        </a:stretch>
      </xdr:blipFill>
      <xdr:spPr>
        <a:xfrm>
          <a:off x="5114925" y="357749475"/>
          <a:ext cx="952500" cy="561975"/>
        </a:xfrm>
        <a:prstGeom prst="rect">
          <a:avLst/>
        </a:prstGeom>
      </xdr:spPr>
    </xdr:pic>
    <xdr:clientData/>
  </xdr:twoCellAnchor>
  <xdr:twoCellAnchor editAs="oneCell">
    <xdr:from>
      <xdr:col>29</xdr:col>
      <xdr:colOff>0</xdr:colOff>
      <xdr:row>1433</xdr:row>
      <xdr:rowOff>0</xdr:rowOff>
    </xdr:from>
    <xdr:to>
      <xdr:col>33</xdr:col>
      <xdr:colOff>0</xdr:colOff>
      <xdr:row>1437</xdr:row>
      <xdr:rowOff>0</xdr:rowOff>
    </xdr:to>
    <xdr:pic>
      <xdr:nvPicPr>
        <xdr:cNvPr id="39" name="Picture 38" descr="image00038">
          <a:extLst>
            <a:ext uri="{FF2B5EF4-FFF2-40B4-BE49-F238E27FC236}">
              <a16:creationId xmlns:a16="http://schemas.microsoft.com/office/drawing/2014/main" id="{82823ED3-7E02-45BB-91D2-5666480E81FC}"/>
            </a:ext>
          </a:extLst>
        </xdr:cNvPr>
        <xdr:cNvPicPr>
          <a:picLocks noChangeAspect="1"/>
        </xdr:cNvPicPr>
      </xdr:nvPicPr>
      <xdr:blipFill>
        <a:blip xmlns:r="http://schemas.openxmlformats.org/officeDocument/2006/relationships" r:embed="rId1"/>
        <a:stretch>
          <a:fillRect/>
        </a:stretch>
      </xdr:blipFill>
      <xdr:spPr>
        <a:xfrm>
          <a:off x="5114925" y="367693575"/>
          <a:ext cx="952500" cy="561975"/>
        </a:xfrm>
        <a:prstGeom prst="rect">
          <a:avLst/>
        </a:prstGeom>
      </xdr:spPr>
    </xdr:pic>
    <xdr:clientData/>
  </xdr:twoCellAnchor>
  <xdr:twoCellAnchor editAs="oneCell">
    <xdr:from>
      <xdr:col>29</xdr:col>
      <xdr:colOff>0</xdr:colOff>
      <xdr:row>1471</xdr:row>
      <xdr:rowOff>0</xdr:rowOff>
    </xdr:from>
    <xdr:to>
      <xdr:col>33</xdr:col>
      <xdr:colOff>0</xdr:colOff>
      <xdr:row>1475</xdr:row>
      <xdr:rowOff>0</xdr:rowOff>
    </xdr:to>
    <xdr:pic>
      <xdr:nvPicPr>
        <xdr:cNvPr id="40" name="Picture 39" descr="image00039">
          <a:extLst>
            <a:ext uri="{FF2B5EF4-FFF2-40B4-BE49-F238E27FC236}">
              <a16:creationId xmlns:a16="http://schemas.microsoft.com/office/drawing/2014/main" id="{4DA05A2E-E409-438B-916D-6CF7BBF66B3C}"/>
            </a:ext>
          </a:extLst>
        </xdr:cNvPr>
        <xdr:cNvPicPr>
          <a:picLocks noChangeAspect="1"/>
        </xdr:cNvPicPr>
      </xdr:nvPicPr>
      <xdr:blipFill>
        <a:blip xmlns:r="http://schemas.openxmlformats.org/officeDocument/2006/relationships" r:embed="rId1"/>
        <a:stretch>
          <a:fillRect/>
        </a:stretch>
      </xdr:blipFill>
      <xdr:spPr>
        <a:xfrm>
          <a:off x="5114925" y="377637675"/>
          <a:ext cx="952500" cy="561975"/>
        </a:xfrm>
        <a:prstGeom prst="rect">
          <a:avLst/>
        </a:prstGeom>
      </xdr:spPr>
    </xdr:pic>
    <xdr:clientData/>
  </xdr:twoCellAnchor>
  <xdr:twoCellAnchor editAs="oneCell">
    <xdr:from>
      <xdr:col>29</xdr:col>
      <xdr:colOff>0</xdr:colOff>
      <xdr:row>1513</xdr:row>
      <xdr:rowOff>0</xdr:rowOff>
    </xdr:from>
    <xdr:to>
      <xdr:col>33</xdr:col>
      <xdr:colOff>0</xdr:colOff>
      <xdr:row>1517</xdr:row>
      <xdr:rowOff>0</xdr:rowOff>
    </xdr:to>
    <xdr:pic>
      <xdr:nvPicPr>
        <xdr:cNvPr id="41" name="Picture 40" descr="image00040">
          <a:extLst>
            <a:ext uri="{FF2B5EF4-FFF2-40B4-BE49-F238E27FC236}">
              <a16:creationId xmlns:a16="http://schemas.microsoft.com/office/drawing/2014/main" id="{C632540A-4133-48DC-BD68-46174EB3DD42}"/>
            </a:ext>
          </a:extLst>
        </xdr:cNvPr>
        <xdr:cNvPicPr>
          <a:picLocks noChangeAspect="1"/>
        </xdr:cNvPicPr>
      </xdr:nvPicPr>
      <xdr:blipFill>
        <a:blip xmlns:r="http://schemas.openxmlformats.org/officeDocument/2006/relationships" r:embed="rId1"/>
        <a:stretch>
          <a:fillRect/>
        </a:stretch>
      </xdr:blipFill>
      <xdr:spPr>
        <a:xfrm>
          <a:off x="5114925" y="387553200"/>
          <a:ext cx="952500" cy="561975"/>
        </a:xfrm>
        <a:prstGeom prst="rect">
          <a:avLst/>
        </a:prstGeom>
      </xdr:spPr>
    </xdr:pic>
    <xdr:clientData/>
  </xdr:twoCellAnchor>
  <xdr:twoCellAnchor editAs="oneCell">
    <xdr:from>
      <xdr:col>29</xdr:col>
      <xdr:colOff>0</xdr:colOff>
      <xdr:row>1555</xdr:row>
      <xdr:rowOff>0</xdr:rowOff>
    </xdr:from>
    <xdr:to>
      <xdr:col>33</xdr:col>
      <xdr:colOff>0</xdr:colOff>
      <xdr:row>1559</xdr:row>
      <xdr:rowOff>0</xdr:rowOff>
    </xdr:to>
    <xdr:pic>
      <xdr:nvPicPr>
        <xdr:cNvPr id="42" name="Picture 41" descr="image00041">
          <a:extLst>
            <a:ext uri="{FF2B5EF4-FFF2-40B4-BE49-F238E27FC236}">
              <a16:creationId xmlns:a16="http://schemas.microsoft.com/office/drawing/2014/main" id="{DB902F7D-2CAA-48A4-98CF-5761C80EC8AB}"/>
            </a:ext>
          </a:extLst>
        </xdr:cNvPr>
        <xdr:cNvPicPr>
          <a:picLocks noChangeAspect="1"/>
        </xdr:cNvPicPr>
      </xdr:nvPicPr>
      <xdr:blipFill>
        <a:blip xmlns:r="http://schemas.openxmlformats.org/officeDocument/2006/relationships" r:embed="rId1"/>
        <a:stretch>
          <a:fillRect/>
        </a:stretch>
      </xdr:blipFill>
      <xdr:spPr>
        <a:xfrm>
          <a:off x="5114925" y="397478250"/>
          <a:ext cx="952500" cy="561975"/>
        </a:xfrm>
        <a:prstGeom prst="rect">
          <a:avLst/>
        </a:prstGeom>
      </xdr:spPr>
    </xdr:pic>
    <xdr:clientData/>
  </xdr:twoCellAnchor>
  <xdr:twoCellAnchor editAs="oneCell">
    <xdr:from>
      <xdr:col>29</xdr:col>
      <xdr:colOff>0</xdr:colOff>
      <xdr:row>1595</xdr:row>
      <xdr:rowOff>0</xdr:rowOff>
    </xdr:from>
    <xdr:to>
      <xdr:col>33</xdr:col>
      <xdr:colOff>0</xdr:colOff>
      <xdr:row>1599</xdr:row>
      <xdr:rowOff>0</xdr:rowOff>
    </xdr:to>
    <xdr:pic>
      <xdr:nvPicPr>
        <xdr:cNvPr id="43" name="Picture 42" descr="image00042">
          <a:extLst>
            <a:ext uri="{FF2B5EF4-FFF2-40B4-BE49-F238E27FC236}">
              <a16:creationId xmlns:a16="http://schemas.microsoft.com/office/drawing/2014/main" id="{680FBCAE-08B2-43C2-9506-BE4F2375AF45}"/>
            </a:ext>
          </a:extLst>
        </xdr:cNvPr>
        <xdr:cNvPicPr>
          <a:picLocks noChangeAspect="1"/>
        </xdr:cNvPicPr>
      </xdr:nvPicPr>
      <xdr:blipFill>
        <a:blip xmlns:r="http://schemas.openxmlformats.org/officeDocument/2006/relationships" r:embed="rId1"/>
        <a:stretch>
          <a:fillRect/>
        </a:stretch>
      </xdr:blipFill>
      <xdr:spPr>
        <a:xfrm>
          <a:off x="5114925" y="407393775"/>
          <a:ext cx="952500" cy="561975"/>
        </a:xfrm>
        <a:prstGeom prst="rect">
          <a:avLst/>
        </a:prstGeom>
      </xdr:spPr>
    </xdr:pic>
    <xdr:clientData/>
  </xdr:twoCellAnchor>
  <xdr:twoCellAnchor editAs="oneCell">
    <xdr:from>
      <xdr:col>29</xdr:col>
      <xdr:colOff>0</xdr:colOff>
      <xdr:row>1632</xdr:row>
      <xdr:rowOff>0</xdr:rowOff>
    </xdr:from>
    <xdr:to>
      <xdr:col>33</xdr:col>
      <xdr:colOff>0</xdr:colOff>
      <xdr:row>1636</xdr:row>
      <xdr:rowOff>0</xdr:rowOff>
    </xdr:to>
    <xdr:pic>
      <xdr:nvPicPr>
        <xdr:cNvPr id="44" name="Picture 43" descr="image00043">
          <a:extLst>
            <a:ext uri="{FF2B5EF4-FFF2-40B4-BE49-F238E27FC236}">
              <a16:creationId xmlns:a16="http://schemas.microsoft.com/office/drawing/2014/main" id="{8D4FFA5B-C30D-4520-8B77-AF5A6C73D01E}"/>
            </a:ext>
          </a:extLst>
        </xdr:cNvPr>
        <xdr:cNvPicPr>
          <a:picLocks noChangeAspect="1"/>
        </xdr:cNvPicPr>
      </xdr:nvPicPr>
      <xdr:blipFill>
        <a:blip xmlns:r="http://schemas.openxmlformats.org/officeDocument/2006/relationships" r:embed="rId1"/>
        <a:stretch>
          <a:fillRect/>
        </a:stretch>
      </xdr:blipFill>
      <xdr:spPr>
        <a:xfrm>
          <a:off x="5114925" y="417328350"/>
          <a:ext cx="952500" cy="561975"/>
        </a:xfrm>
        <a:prstGeom prst="rect">
          <a:avLst/>
        </a:prstGeom>
      </xdr:spPr>
    </xdr:pic>
    <xdr:clientData/>
  </xdr:twoCellAnchor>
  <xdr:twoCellAnchor editAs="oneCell">
    <xdr:from>
      <xdr:col>29</xdr:col>
      <xdr:colOff>0</xdr:colOff>
      <xdr:row>1668</xdr:row>
      <xdr:rowOff>0</xdr:rowOff>
    </xdr:from>
    <xdr:to>
      <xdr:col>33</xdr:col>
      <xdr:colOff>0</xdr:colOff>
      <xdr:row>1672</xdr:row>
      <xdr:rowOff>0</xdr:rowOff>
    </xdr:to>
    <xdr:pic>
      <xdr:nvPicPr>
        <xdr:cNvPr id="45" name="Picture 44" descr="image00044">
          <a:extLst>
            <a:ext uri="{FF2B5EF4-FFF2-40B4-BE49-F238E27FC236}">
              <a16:creationId xmlns:a16="http://schemas.microsoft.com/office/drawing/2014/main" id="{424240D0-1ED0-4391-AF90-A3C78B72FE27}"/>
            </a:ext>
          </a:extLst>
        </xdr:cNvPr>
        <xdr:cNvPicPr>
          <a:picLocks noChangeAspect="1"/>
        </xdr:cNvPicPr>
      </xdr:nvPicPr>
      <xdr:blipFill>
        <a:blip xmlns:r="http://schemas.openxmlformats.org/officeDocument/2006/relationships" r:embed="rId1"/>
        <a:stretch>
          <a:fillRect/>
        </a:stretch>
      </xdr:blipFill>
      <xdr:spPr>
        <a:xfrm>
          <a:off x="5114925" y="427262925"/>
          <a:ext cx="952500" cy="561975"/>
        </a:xfrm>
        <a:prstGeom prst="rect">
          <a:avLst/>
        </a:prstGeom>
      </xdr:spPr>
    </xdr:pic>
    <xdr:clientData/>
  </xdr:twoCellAnchor>
  <xdr:twoCellAnchor editAs="oneCell">
    <xdr:from>
      <xdr:col>29</xdr:col>
      <xdr:colOff>0</xdr:colOff>
      <xdr:row>1712</xdr:row>
      <xdr:rowOff>0</xdr:rowOff>
    </xdr:from>
    <xdr:to>
      <xdr:col>33</xdr:col>
      <xdr:colOff>0</xdr:colOff>
      <xdr:row>1716</xdr:row>
      <xdr:rowOff>0</xdr:rowOff>
    </xdr:to>
    <xdr:pic>
      <xdr:nvPicPr>
        <xdr:cNvPr id="46" name="Picture 45" descr="image00045">
          <a:extLst>
            <a:ext uri="{FF2B5EF4-FFF2-40B4-BE49-F238E27FC236}">
              <a16:creationId xmlns:a16="http://schemas.microsoft.com/office/drawing/2014/main" id="{88842C76-331C-471C-90AB-5CF8A657BB82}"/>
            </a:ext>
          </a:extLst>
        </xdr:cNvPr>
        <xdr:cNvPicPr>
          <a:picLocks noChangeAspect="1"/>
        </xdr:cNvPicPr>
      </xdr:nvPicPr>
      <xdr:blipFill>
        <a:blip xmlns:r="http://schemas.openxmlformats.org/officeDocument/2006/relationships" r:embed="rId1"/>
        <a:stretch>
          <a:fillRect/>
        </a:stretch>
      </xdr:blipFill>
      <xdr:spPr>
        <a:xfrm>
          <a:off x="5114925" y="437187975"/>
          <a:ext cx="952500" cy="561975"/>
        </a:xfrm>
        <a:prstGeom prst="rect">
          <a:avLst/>
        </a:prstGeom>
      </xdr:spPr>
    </xdr:pic>
    <xdr:clientData/>
  </xdr:twoCellAnchor>
  <xdr:twoCellAnchor editAs="oneCell">
    <xdr:from>
      <xdr:col>29</xdr:col>
      <xdr:colOff>0</xdr:colOff>
      <xdr:row>1751</xdr:row>
      <xdr:rowOff>0</xdr:rowOff>
    </xdr:from>
    <xdr:to>
      <xdr:col>33</xdr:col>
      <xdr:colOff>0</xdr:colOff>
      <xdr:row>1755</xdr:row>
      <xdr:rowOff>0</xdr:rowOff>
    </xdr:to>
    <xdr:pic>
      <xdr:nvPicPr>
        <xdr:cNvPr id="47" name="Picture 46" descr="image00046">
          <a:extLst>
            <a:ext uri="{FF2B5EF4-FFF2-40B4-BE49-F238E27FC236}">
              <a16:creationId xmlns:a16="http://schemas.microsoft.com/office/drawing/2014/main" id="{63D40EF9-F3ED-4BCA-A664-8D339B983C38}"/>
            </a:ext>
          </a:extLst>
        </xdr:cNvPr>
        <xdr:cNvPicPr>
          <a:picLocks noChangeAspect="1"/>
        </xdr:cNvPicPr>
      </xdr:nvPicPr>
      <xdr:blipFill>
        <a:blip xmlns:r="http://schemas.openxmlformats.org/officeDocument/2006/relationships" r:embed="rId1"/>
        <a:stretch>
          <a:fillRect/>
        </a:stretch>
      </xdr:blipFill>
      <xdr:spPr>
        <a:xfrm>
          <a:off x="5114925" y="447113025"/>
          <a:ext cx="952500" cy="561975"/>
        </a:xfrm>
        <a:prstGeom prst="rect">
          <a:avLst/>
        </a:prstGeom>
      </xdr:spPr>
    </xdr:pic>
    <xdr:clientData/>
  </xdr:twoCellAnchor>
  <xdr:twoCellAnchor editAs="oneCell">
    <xdr:from>
      <xdr:col>29</xdr:col>
      <xdr:colOff>0</xdr:colOff>
      <xdr:row>1786</xdr:row>
      <xdr:rowOff>0</xdr:rowOff>
    </xdr:from>
    <xdr:to>
      <xdr:col>33</xdr:col>
      <xdr:colOff>0</xdr:colOff>
      <xdr:row>1790</xdr:row>
      <xdr:rowOff>0</xdr:rowOff>
    </xdr:to>
    <xdr:pic>
      <xdr:nvPicPr>
        <xdr:cNvPr id="48" name="Picture 47" descr="image00047">
          <a:extLst>
            <a:ext uri="{FF2B5EF4-FFF2-40B4-BE49-F238E27FC236}">
              <a16:creationId xmlns:a16="http://schemas.microsoft.com/office/drawing/2014/main" id="{D198DF7E-6547-4D04-887C-66BA9A52AFD1}"/>
            </a:ext>
          </a:extLst>
        </xdr:cNvPr>
        <xdr:cNvPicPr>
          <a:picLocks noChangeAspect="1"/>
        </xdr:cNvPicPr>
      </xdr:nvPicPr>
      <xdr:blipFill>
        <a:blip xmlns:r="http://schemas.openxmlformats.org/officeDocument/2006/relationships" r:embed="rId1"/>
        <a:stretch>
          <a:fillRect/>
        </a:stretch>
      </xdr:blipFill>
      <xdr:spPr>
        <a:xfrm>
          <a:off x="5114925" y="457066650"/>
          <a:ext cx="952500" cy="561975"/>
        </a:xfrm>
        <a:prstGeom prst="rect">
          <a:avLst/>
        </a:prstGeom>
      </xdr:spPr>
    </xdr:pic>
    <xdr:clientData/>
  </xdr:twoCellAnchor>
  <xdr:twoCellAnchor editAs="oneCell">
    <xdr:from>
      <xdr:col>29</xdr:col>
      <xdr:colOff>0</xdr:colOff>
      <xdr:row>1821</xdr:row>
      <xdr:rowOff>0</xdr:rowOff>
    </xdr:from>
    <xdr:to>
      <xdr:col>33</xdr:col>
      <xdr:colOff>0</xdr:colOff>
      <xdr:row>1825</xdr:row>
      <xdr:rowOff>0</xdr:rowOff>
    </xdr:to>
    <xdr:pic>
      <xdr:nvPicPr>
        <xdr:cNvPr id="49" name="Picture 48" descr="image00048">
          <a:extLst>
            <a:ext uri="{FF2B5EF4-FFF2-40B4-BE49-F238E27FC236}">
              <a16:creationId xmlns:a16="http://schemas.microsoft.com/office/drawing/2014/main" id="{D21C64EF-FD66-45EA-95CA-97D8B43B07F5}"/>
            </a:ext>
          </a:extLst>
        </xdr:cNvPr>
        <xdr:cNvPicPr>
          <a:picLocks noChangeAspect="1"/>
        </xdr:cNvPicPr>
      </xdr:nvPicPr>
      <xdr:blipFill>
        <a:blip xmlns:r="http://schemas.openxmlformats.org/officeDocument/2006/relationships" r:embed="rId1"/>
        <a:stretch>
          <a:fillRect/>
        </a:stretch>
      </xdr:blipFill>
      <xdr:spPr>
        <a:xfrm>
          <a:off x="5114925" y="467020275"/>
          <a:ext cx="952500" cy="561975"/>
        </a:xfrm>
        <a:prstGeom prst="rect">
          <a:avLst/>
        </a:prstGeom>
      </xdr:spPr>
    </xdr:pic>
    <xdr:clientData/>
  </xdr:twoCellAnchor>
  <xdr:twoCellAnchor editAs="oneCell">
    <xdr:from>
      <xdr:col>29</xdr:col>
      <xdr:colOff>0</xdr:colOff>
      <xdr:row>1862</xdr:row>
      <xdr:rowOff>0</xdr:rowOff>
    </xdr:from>
    <xdr:to>
      <xdr:col>33</xdr:col>
      <xdr:colOff>0</xdr:colOff>
      <xdr:row>1866</xdr:row>
      <xdr:rowOff>0</xdr:rowOff>
    </xdr:to>
    <xdr:pic>
      <xdr:nvPicPr>
        <xdr:cNvPr id="50" name="Picture 49" descr="image00049">
          <a:extLst>
            <a:ext uri="{FF2B5EF4-FFF2-40B4-BE49-F238E27FC236}">
              <a16:creationId xmlns:a16="http://schemas.microsoft.com/office/drawing/2014/main" id="{78F1D8A7-44FA-4C19-A4E9-15AD903BAE6A}"/>
            </a:ext>
          </a:extLst>
        </xdr:cNvPr>
        <xdr:cNvPicPr>
          <a:picLocks noChangeAspect="1"/>
        </xdr:cNvPicPr>
      </xdr:nvPicPr>
      <xdr:blipFill>
        <a:blip xmlns:r="http://schemas.openxmlformats.org/officeDocument/2006/relationships" r:embed="rId1"/>
        <a:stretch>
          <a:fillRect/>
        </a:stretch>
      </xdr:blipFill>
      <xdr:spPr>
        <a:xfrm>
          <a:off x="5114925" y="476945325"/>
          <a:ext cx="952500" cy="561975"/>
        </a:xfrm>
        <a:prstGeom prst="rect">
          <a:avLst/>
        </a:prstGeom>
      </xdr:spPr>
    </xdr:pic>
    <xdr:clientData/>
  </xdr:twoCellAnchor>
  <xdr:twoCellAnchor editAs="oneCell">
    <xdr:from>
      <xdr:col>29</xdr:col>
      <xdr:colOff>0</xdr:colOff>
      <xdr:row>1903</xdr:row>
      <xdr:rowOff>0</xdr:rowOff>
    </xdr:from>
    <xdr:to>
      <xdr:col>33</xdr:col>
      <xdr:colOff>0</xdr:colOff>
      <xdr:row>1907</xdr:row>
      <xdr:rowOff>0</xdr:rowOff>
    </xdr:to>
    <xdr:pic>
      <xdr:nvPicPr>
        <xdr:cNvPr id="51" name="Picture 50" descr="image00050">
          <a:extLst>
            <a:ext uri="{FF2B5EF4-FFF2-40B4-BE49-F238E27FC236}">
              <a16:creationId xmlns:a16="http://schemas.microsoft.com/office/drawing/2014/main" id="{6BFC8F80-728F-4A08-A0BC-657034456833}"/>
            </a:ext>
          </a:extLst>
        </xdr:cNvPr>
        <xdr:cNvPicPr>
          <a:picLocks noChangeAspect="1"/>
        </xdr:cNvPicPr>
      </xdr:nvPicPr>
      <xdr:blipFill>
        <a:blip xmlns:r="http://schemas.openxmlformats.org/officeDocument/2006/relationships" r:embed="rId1"/>
        <a:stretch>
          <a:fillRect/>
        </a:stretch>
      </xdr:blipFill>
      <xdr:spPr>
        <a:xfrm>
          <a:off x="5114925" y="486879900"/>
          <a:ext cx="952500" cy="561975"/>
        </a:xfrm>
        <a:prstGeom prst="rect">
          <a:avLst/>
        </a:prstGeom>
      </xdr:spPr>
    </xdr:pic>
    <xdr:clientData/>
  </xdr:twoCellAnchor>
  <xdr:twoCellAnchor editAs="oneCell">
    <xdr:from>
      <xdr:col>29</xdr:col>
      <xdr:colOff>0</xdr:colOff>
      <xdr:row>1938</xdr:row>
      <xdr:rowOff>0</xdr:rowOff>
    </xdr:from>
    <xdr:to>
      <xdr:col>33</xdr:col>
      <xdr:colOff>0</xdr:colOff>
      <xdr:row>1942</xdr:row>
      <xdr:rowOff>0</xdr:rowOff>
    </xdr:to>
    <xdr:pic>
      <xdr:nvPicPr>
        <xdr:cNvPr id="52" name="Picture 51" descr="image00051">
          <a:extLst>
            <a:ext uri="{FF2B5EF4-FFF2-40B4-BE49-F238E27FC236}">
              <a16:creationId xmlns:a16="http://schemas.microsoft.com/office/drawing/2014/main" id="{D9FEB7DE-1ACA-42AA-A6DB-562B69F8BF1C}"/>
            </a:ext>
          </a:extLst>
        </xdr:cNvPr>
        <xdr:cNvPicPr>
          <a:picLocks noChangeAspect="1"/>
        </xdr:cNvPicPr>
      </xdr:nvPicPr>
      <xdr:blipFill>
        <a:blip xmlns:r="http://schemas.openxmlformats.org/officeDocument/2006/relationships" r:embed="rId1"/>
        <a:stretch>
          <a:fillRect/>
        </a:stretch>
      </xdr:blipFill>
      <xdr:spPr>
        <a:xfrm>
          <a:off x="5114925" y="496824000"/>
          <a:ext cx="952500" cy="561975"/>
        </a:xfrm>
        <a:prstGeom prst="rect">
          <a:avLst/>
        </a:prstGeom>
      </xdr:spPr>
    </xdr:pic>
    <xdr:clientData/>
  </xdr:twoCellAnchor>
  <xdr:twoCellAnchor editAs="oneCell">
    <xdr:from>
      <xdr:col>29</xdr:col>
      <xdr:colOff>0</xdr:colOff>
      <xdr:row>1979</xdr:row>
      <xdr:rowOff>0</xdr:rowOff>
    </xdr:from>
    <xdr:to>
      <xdr:col>33</xdr:col>
      <xdr:colOff>0</xdr:colOff>
      <xdr:row>1983</xdr:row>
      <xdr:rowOff>0</xdr:rowOff>
    </xdr:to>
    <xdr:pic>
      <xdr:nvPicPr>
        <xdr:cNvPr id="53" name="Picture 52" descr="image00052">
          <a:extLst>
            <a:ext uri="{FF2B5EF4-FFF2-40B4-BE49-F238E27FC236}">
              <a16:creationId xmlns:a16="http://schemas.microsoft.com/office/drawing/2014/main" id="{345AF9E1-264B-4AD4-B60F-BA09B10C9CF3}"/>
            </a:ext>
          </a:extLst>
        </xdr:cNvPr>
        <xdr:cNvPicPr>
          <a:picLocks noChangeAspect="1"/>
        </xdr:cNvPicPr>
      </xdr:nvPicPr>
      <xdr:blipFill>
        <a:blip xmlns:r="http://schemas.openxmlformats.org/officeDocument/2006/relationships" r:embed="rId1"/>
        <a:stretch>
          <a:fillRect/>
        </a:stretch>
      </xdr:blipFill>
      <xdr:spPr>
        <a:xfrm>
          <a:off x="5114925" y="506758575"/>
          <a:ext cx="952500" cy="561975"/>
        </a:xfrm>
        <a:prstGeom prst="rect">
          <a:avLst/>
        </a:prstGeom>
      </xdr:spPr>
    </xdr:pic>
    <xdr:clientData/>
  </xdr:twoCellAnchor>
  <xdr:twoCellAnchor editAs="oneCell">
    <xdr:from>
      <xdr:col>29</xdr:col>
      <xdr:colOff>0</xdr:colOff>
      <xdr:row>2021</xdr:row>
      <xdr:rowOff>0</xdr:rowOff>
    </xdr:from>
    <xdr:to>
      <xdr:col>33</xdr:col>
      <xdr:colOff>0</xdr:colOff>
      <xdr:row>2025</xdr:row>
      <xdr:rowOff>0</xdr:rowOff>
    </xdr:to>
    <xdr:pic>
      <xdr:nvPicPr>
        <xdr:cNvPr id="54" name="Picture 53" descr="image00053">
          <a:extLst>
            <a:ext uri="{FF2B5EF4-FFF2-40B4-BE49-F238E27FC236}">
              <a16:creationId xmlns:a16="http://schemas.microsoft.com/office/drawing/2014/main" id="{467B245B-9F45-4C68-A01E-67FC2C9B6A88}"/>
            </a:ext>
          </a:extLst>
        </xdr:cNvPr>
        <xdr:cNvPicPr>
          <a:picLocks noChangeAspect="1"/>
        </xdr:cNvPicPr>
      </xdr:nvPicPr>
      <xdr:blipFill>
        <a:blip xmlns:r="http://schemas.openxmlformats.org/officeDocument/2006/relationships" r:embed="rId1"/>
        <a:stretch>
          <a:fillRect/>
        </a:stretch>
      </xdr:blipFill>
      <xdr:spPr>
        <a:xfrm>
          <a:off x="5114925" y="516674100"/>
          <a:ext cx="952500" cy="561975"/>
        </a:xfrm>
        <a:prstGeom prst="rect">
          <a:avLst/>
        </a:prstGeom>
      </xdr:spPr>
    </xdr:pic>
    <xdr:clientData/>
  </xdr:twoCellAnchor>
  <xdr:twoCellAnchor editAs="oneCell">
    <xdr:from>
      <xdr:col>29</xdr:col>
      <xdr:colOff>0</xdr:colOff>
      <xdr:row>2063</xdr:row>
      <xdr:rowOff>0</xdr:rowOff>
    </xdr:from>
    <xdr:to>
      <xdr:col>33</xdr:col>
      <xdr:colOff>0</xdr:colOff>
      <xdr:row>2067</xdr:row>
      <xdr:rowOff>0</xdr:rowOff>
    </xdr:to>
    <xdr:pic>
      <xdr:nvPicPr>
        <xdr:cNvPr id="55" name="Picture 54" descr="image00054">
          <a:extLst>
            <a:ext uri="{FF2B5EF4-FFF2-40B4-BE49-F238E27FC236}">
              <a16:creationId xmlns:a16="http://schemas.microsoft.com/office/drawing/2014/main" id="{0FC3A13C-7171-4D39-B570-DCC64EC72372}"/>
            </a:ext>
          </a:extLst>
        </xdr:cNvPr>
        <xdr:cNvPicPr>
          <a:picLocks noChangeAspect="1"/>
        </xdr:cNvPicPr>
      </xdr:nvPicPr>
      <xdr:blipFill>
        <a:blip xmlns:r="http://schemas.openxmlformats.org/officeDocument/2006/relationships" r:embed="rId1"/>
        <a:stretch>
          <a:fillRect/>
        </a:stretch>
      </xdr:blipFill>
      <xdr:spPr>
        <a:xfrm>
          <a:off x="5114925" y="526599150"/>
          <a:ext cx="952500" cy="561975"/>
        </a:xfrm>
        <a:prstGeom prst="rect">
          <a:avLst/>
        </a:prstGeom>
      </xdr:spPr>
    </xdr:pic>
    <xdr:clientData/>
  </xdr:twoCellAnchor>
  <xdr:twoCellAnchor editAs="oneCell">
    <xdr:from>
      <xdr:col>29</xdr:col>
      <xdr:colOff>0</xdr:colOff>
      <xdr:row>2098</xdr:row>
      <xdr:rowOff>0</xdr:rowOff>
    </xdr:from>
    <xdr:to>
      <xdr:col>33</xdr:col>
      <xdr:colOff>0</xdr:colOff>
      <xdr:row>2102</xdr:row>
      <xdr:rowOff>0</xdr:rowOff>
    </xdr:to>
    <xdr:pic>
      <xdr:nvPicPr>
        <xdr:cNvPr id="56" name="Picture 55" descr="image00055">
          <a:extLst>
            <a:ext uri="{FF2B5EF4-FFF2-40B4-BE49-F238E27FC236}">
              <a16:creationId xmlns:a16="http://schemas.microsoft.com/office/drawing/2014/main" id="{2855C325-387F-4879-98E4-FA9925AB8CE0}"/>
            </a:ext>
          </a:extLst>
        </xdr:cNvPr>
        <xdr:cNvPicPr>
          <a:picLocks noChangeAspect="1"/>
        </xdr:cNvPicPr>
      </xdr:nvPicPr>
      <xdr:blipFill>
        <a:blip xmlns:r="http://schemas.openxmlformats.org/officeDocument/2006/relationships" r:embed="rId1"/>
        <a:stretch>
          <a:fillRect/>
        </a:stretch>
      </xdr:blipFill>
      <xdr:spPr>
        <a:xfrm>
          <a:off x="5114925" y="536543250"/>
          <a:ext cx="952500" cy="561975"/>
        </a:xfrm>
        <a:prstGeom prst="rect">
          <a:avLst/>
        </a:prstGeom>
      </xdr:spPr>
    </xdr:pic>
    <xdr:clientData/>
  </xdr:twoCellAnchor>
  <xdr:twoCellAnchor editAs="oneCell">
    <xdr:from>
      <xdr:col>29</xdr:col>
      <xdr:colOff>0</xdr:colOff>
      <xdr:row>2141</xdr:row>
      <xdr:rowOff>0</xdr:rowOff>
    </xdr:from>
    <xdr:to>
      <xdr:col>33</xdr:col>
      <xdr:colOff>0</xdr:colOff>
      <xdr:row>2145</xdr:row>
      <xdr:rowOff>0</xdr:rowOff>
    </xdr:to>
    <xdr:pic>
      <xdr:nvPicPr>
        <xdr:cNvPr id="57" name="Picture 56" descr="image00056">
          <a:extLst>
            <a:ext uri="{FF2B5EF4-FFF2-40B4-BE49-F238E27FC236}">
              <a16:creationId xmlns:a16="http://schemas.microsoft.com/office/drawing/2014/main" id="{E0EAB5AD-F501-4008-AB0A-57F06B064469}"/>
            </a:ext>
          </a:extLst>
        </xdr:cNvPr>
        <xdr:cNvPicPr>
          <a:picLocks noChangeAspect="1"/>
        </xdr:cNvPicPr>
      </xdr:nvPicPr>
      <xdr:blipFill>
        <a:blip xmlns:r="http://schemas.openxmlformats.org/officeDocument/2006/relationships" r:embed="rId1"/>
        <a:stretch>
          <a:fillRect/>
        </a:stretch>
      </xdr:blipFill>
      <xdr:spPr>
        <a:xfrm>
          <a:off x="5114925" y="546468300"/>
          <a:ext cx="952500" cy="561975"/>
        </a:xfrm>
        <a:prstGeom prst="rect">
          <a:avLst/>
        </a:prstGeom>
      </xdr:spPr>
    </xdr:pic>
    <xdr:clientData/>
  </xdr:twoCellAnchor>
  <xdr:twoCellAnchor editAs="oneCell">
    <xdr:from>
      <xdr:col>29</xdr:col>
      <xdr:colOff>0</xdr:colOff>
      <xdr:row>2176</xdr:row>
      <xdr:rowOff>0</xdr:rowOff>
    </xdr:from>
    <xdr:to>
      <xdr:col>33</xdr:col>
      <xdr:colOff>0</xdr:colOff>
      <xdr:row>2180</xdr:row>
      <xdr:rowOff>0</xdr:rowOff>
    </xdr:to>
    <xdr:pic>
      <xdr:nvPicPr>
        <xdr:cNvPr id="58" name="Picture 57" descr="image00057">
          <a:extLst>
            <a:ext uri="{FF2B5EF4-FFF2-40B4-BE49-F238E27FC236}">
              <a16:creationId xmlns:a16="http://schemas.microsoft.com/office/drawing/2014/main" id="{1AE96D2C-4721-4BCC-B6ED-62DDD10A9CC8}"/>
            </a:ext>
          </a:extLst>
        </xdr:cNvPr>
        <xdr:cNvPicPr>
          <a:picLocks noChangeAspect="1"/>
        </xdr:cNvPicPr>
      </xdr:nvPicPr>
      <xdr:blipFill>
        <a:blip xmlns:r="http://schemas.openxmlformats.org/officeDocument/2006/relationships" r:embed="rId1"/>
        <a:stretch>
          <a:fillRect/>
        </a:stretch>
      </xdr:blipFill>
      <xdr:spPr>
        <a:xfrm>
          <a:off x="5114925" y="556412400"/>
          <a:ext cx="952500" cy="561975"/>
        </a:xfrm>
        <a:prstGeom prst="rect">
          <a:avLst/>
        </a:prstGeom>
      </xdr:spPr>
    </xdr:pic>
    <xdr:clientData/>
  </xdr:twoCellAnchor>
  <xdr:twoCellAnchor editAs="oneCell">
    <xdr:from>
      <xdr:col>29</xdr:col>
      <xdr:colOff>0</xdr:colOff>
      <xdr:row>2211</xdr:row>
      <xdr:rowOff>0</xdr:rowOff>
    </xdr:from>
    <xdr:to>
      <xdr:col>33</xdr:col>
      <xdr:colOff>0</xdr:colOff>
      <xdr:row>2215</xdr:row>
      <xdr:rowOff>0</xdr:rowOff>
    </xdr:to>
    <xdr:pic>
      <xdr:nvPicPr>
        <xdr:cNvPr id="59" name="Picture 58" descr="image00058">
          <a:extLst>
            <a:ext uri="{FF2B5EF4-FFF2-40B4-BE49-F238E27FC236}">
              <a16:creationId xmlns:a16="http://schemas.microsoft.com/office/drawing/2014/main" id="{12810282-B4D1-47C5-9F62-55181D51BFE3}"/>
            </a:ext>
          </a:extLst>
        </xdr:cNvPr>
        <xdr:cNvPicPr>
          <a:picLocks noChangeAspect="1"/>
        </xdr:cNvPicPr>
      </xdr:nvPicPr>
      <xdr:blipFill>
        <a:blip xmlns:r="http://schemas.openxmlformats.org/officeDocument/2006/relationships" r:embed="rId1"/>
        <a:stretch>
          <a:fillRect/>
        </a:stretch>
      </xdr:blipFill>
      <xdr:spPr>
        <a:xfrm>
          <a:off x="5114925" y="566366025"/>
          <a:ext cx="952500" cy="561975"/>
        </a:xfrm>
        <a:prstGeom prst="rect">
          <a:avLst/>
        </a:prstGeom>
      </xdr:spPr>
    </xdr:pic>
    <xdr:clientData/>
  </xdr:twoCellAnchor>
  <xdr:twoCellAnchor editAs="oneCell">
    <xdr:from>
      <xdr:col>29</xdr:col>
      <xdr:colOff>0</xdr:colOff>
      <xdr:row>2262</xdr:row>
      <xdr:rowOff>0</xdr:rowOff>
    </xdr:from>
    <xdr:to>
      <xdr:col>33</xdr:col>
      <xdr:colOff>0</xdr:colOff>
      <xdr:row>2266</xdr:row>
      <xdr:rowOff>0</xdr:rowOff>
    </xdr:to>
    <xdr:pic>
      <xdr:nvPicPr>
        <xdr:cNvPr id="60" name="Picture 59" descr="image00059">
          <a:extLst>
            <a:ext uri="{FF2B5EF4-FFF2-40B4-BE49-F238E27FC236}">
              <a16:creationId xmlns:a16="http://schemas.microsoft.com/office/drawing/2014/main" id="{669BB7FC-3723-4AAB-8166-BC14997BC208}"/>
            </a:ext>
          </a:extLst>
        </xdr:cNvPr>
        <xdr:cNvPicPr>
          <a:picLocks noChangeAspect="1"/>
        </xdr:cNvPicPr>
      </xdr:nvPicPr>
      <xdr:blipFill>
        <a:blip xmlns:r="http://schemas.openxmlformats.org/officeDocument/2006/relationships" r:embed="rId1"/>
        <a:stretch>
          <a:fillRect/>
        </a:stretch>
      </xdr:blipFill>
      <xdr:spPr>
        <a:xfrm>
          <a:off x="5114925" y="576272025"/>
          <a:ext cx="952500" cy="561975"/>
        </a:xfrm>
        <a:prstGeom prst="rect">
          <a:avLst/>
        </a:prstGeom>
      </xdr:spPr>
    </xdr:pic>
    <xdr:clientData/>
  </xdr:twoCellAnchor>
  <xdr:twoCellAnchor editAs="oneCell">
    <xdr:from>
      <xdr:col>29</xdr:col>
      <xdr:colOff>0</xdr:colOff>
      <xdr:row>2283</xdr:row>
      <xdr:rowOff>0</xdr:rowOff>
    </xdr:from>
    <xdr:to>
      <xdr:col>33</xdr:col>
      <xdr:colOff>0</xdr:colOff>
      <xdr:row>2287</xdr:row>
      <xdr:rowOff>0</xdr:rowOff>
    </xdr:to>
    <xdr:pic>
      <xdr:nvPicPr>
        <xdr:cNvPr id="61" name="Picture 60" descr="image00060">
          <a:extLst>
            <a:ext uri="{FF2B5EF4-FFF2-40B4-BE49-F238E27FC236}">
              <a16:creationId xmlns:a16="http://schemas.microsoft.com/office/drawing/2014/main" id="{9E238C47-58F2-4265-919A-EE9C53C17283}"/>
            </a:ext>
          </a:extLst>
        </xdr:cNvPr>
        <xdr:cNvPicPr>
          <a:picLocks noChangeAspect="1"/>
        </xdr:cNvPicPr>
      </xdr:nvPicPr>
      <xdr:blipFill>
        <a:blip xmlns:r="http://schemas.openxmlformats.org/officeDocument/2006/relationships" r:embed="rId1"/>
        <a:stretch>
          <a:fillRect/>
        </a:stretch>
      </xdr:blipFill>
      <xdr:spPr>
        <a:xfrm>
          <a:off x="5114925" y="586235175"/>
          <a:ext cx="952500" cy="561975"/>
        </a:xfrm>
        <a:prstGeom prst="rect">
          <a:avLst/>
        </a:prstGeom>
      </xdr:spPr>
    </xdr:pic>
    <xdr:clientData/>
  </xdr:twoCellAnchor>
  <xdr:twoCellAnchor editAs="oneCell">
    <xdr:from>
      <xdr:col>29</xdr:col>
      <xdr:colOff>0</xdr:colOff>
      <xdr:row>2325</xdr:row>
      <xdr:rowOff>0</xdr:rowOff>
    </xdr:from>
    <xdr:to>
      <xdr:col>33</xdr:col>
      <xdr:colOff>0</xdr:colOff>
      <xdr:row>2329</xdr:row>
      <xdr:rowOff>0</xdr:rowOff>
    </xdr:to>
    <xdr:pic>
      <xdr:nvPicPr>
        <xdr:cNvPr id="62" name="Picture 61" descr="image00061">
          <a:extLst>
            <a:ext uri="{FF2B5EF4-FFF2-40B4-BE49-F238E27FC236}">
              <a16:creationId xmlns:a16="http://schemas.microsoft.com/office/drawing/2014/main" id="{6CBE3BB3-2152-4FC7-AB3B-5849E7849E40}"/>
            </a:ext>
          </a:extLst>
        </xdr:cNvPr>
        <xdr:cNvPicPr>
          <a:picLocks noChangeAspect="1"/>
        </xdr:cNvPicPr>
      </xdr:nvPicPr>
      <xdr:blipFill>
        <a:blip xmlns:r="http://schemas.openxmlformats.org/officeDocument/2006/relationships" r:embed="rId1"/>
        <a:stretch>
          <a:fillRect/>
        </a:stretch>
      </xdr:blipFill>
      <xdr:spPr>
        <a:xfrm>
          <a:off x="5114925" y="596160225"/>
          <a:ext cx="952500" cy="561975"/>
        </a:xfrm>
        <a:prstGeom prst="rect">
          <a:avLst/>
        </a:prstGeom>
      </xdr:spPr>
    </xdr:pic>
    <xdr:clientData/>
  </xdr:twoCellAnchor>
  <xdr:twoCellAnchor editAs="oneCell">
    <xdr:from>
      <xdr:col>29</xdr:col>
      <xdr:colOff>0</xdr:colOff>
      <xdr:row>2360</xdr:row>
      <xdr:rowOff>0</xdr:rowOff>
    </xdr:from>
    <xdr:to>
      <xdr:col>33</xdr:col>
      <xdr:colOff>0</xdr:colOff>
      <xdr:row>2364</xdr:row>
      <xdr:rowOff>0</xdr:rowOff>
    </xdr:to>
    <xdr:pic>
      <xdr:nvPicPr>
        <xdr:cNvPr id="63" name="Picture 62" descr="image00062">
          <a:extLst>
            <a:ext uri="{FF2B5EF4-FFF2-40B4-BE49-F238E27FC236}">
              <a16:creationId xmlns:a16="http://schemas.microsoft.com/office/drawing/2014/main" id="{142476E3-85A5-4D74-9011-9BC78172B3F2}"/>
            </a:ext>
          </a:extLst>
        </xdr:cNvPr>
        <xdr:cNvPicPr>
          <a:picLocks noChangeAspect="1"/>
        </xdr:cNvPicPr>
      </xdr:nvPicPr>
      <xdr:blipFill>
        <a:blip xmlns:r="http://schemas.openxmlformats.org/officeDocument/2006/relationships" r:embed="rId1"/>
        <a:stretch>
          <a:fillRect/>
        </a:stretch>
      </xdr:blipFill>
      <xdr:spPr>
        <a:xfrm>
          <a:off x="5114925" y="606104325"/>
          <a:ext cx="952500" cy="561975"/>
        </a:xfrm>
        <a:prstGeom prst="rect">
          <a:avLst/>
        </a:prstGeom>
      </xdr:spPr>
    </xdr:pic>
    <xdr:clientData/>
  </xdr:twoCellAnchor>
  <xdr:twoCellAnchor editAs="oneCell">
    <xdr:from>
      <xdr:col>29</xdr:col>
      <xdr:colOff>0</xdr:colOff>
      <xdr:row>2400</xdr:row>
      <xdr:rowOff>0</xdr:rowOff>
    </xdr:from>
    <xdr:to>
      <xdr:col>33</xdr:col>
      <xdr:colOff>0</xdr:colOff>
      <xdr:row>2404</xdr:row>
      <xdr:rowOff>0</xdr:rowOff>
    </xdr:to>
    <xdr:pic>
      <xdr:nvPicPr>
        <xdr:cNvPr id="64" name="Picture 63" descr="image00063">
          <a:extLst>
            <a:ext uri="{FF2B5EF4-FFF2-40B4-BE49-F238E27FC236}">
              <a16:creationId xmlns:a16="http://schemas.microsoft.com/office/drawing/2014/main" id="{4C3859A4-DA76-4CBA-AD7D-69764270DB92}"/>
            </a:ext>
          </a:extLst>
        </xdr:cNvPr>
        <xdr:cNvPicPr>
          <a:picLocks noChangeAspect="1"/>
        </xdr:cNvPicPr>
      </xdr:nvPicPr>
      <xdr:blipFill>
        <a:blip xmlns:r="http://schemas.openxmlformats.org/officeDocument/2006/relationships" r:embed="rId1"/>
        <a:stretch>
          <a:fillRect/>
        </a:stretch>
      </xdr:blipFill>
      <xdr:spPr>
        <a:xfrm>
          <a:off x="5114925" y="616029375"/>
          <a:ext cx="952500" cy="561975"/>
        </a:xfrm>
        <a:prstGeom prst="rect">
          <a:avLst/>
        </a:prstGeom>
      </xdr:spPr>
    </xdr:pic>
    <xdr:clientData/>
  </xdr:twoCellAnchor>
  <xdr:twoCellAnchor editAs="oneCell">
    <xdr:from>
      <xdr:col>29</xdr:col>
      <xdr:colOff>0</xdr:colOff>
      <xdr:row>2449</xdr:row>
      <xdr:rowOff>0</xdr:rowOff>
    </xdr:from>
    <xdr:to>
      <xdr:col>33</xdr:col>
      <xdr:colOff>0</xdr:colOff>
      <xdr:row>2453</xdr:row>
      <xdr:rowOff>0</xdr:rowOff>
    </xdr:to>
    <xdr:pic>
      <xdr:nvPicPr>
        <xdr:cNvPr id="65" name="Picture 64" descr="image00064">
          <a:extLst>
            <a:ext uri="{FF2B5EF4-FFF2-40B4-BE49-F238E27FC236}">
              <a16:creationId xmlns:a16="http://schemas.microsoft.com/office/drawing/2014/main" id="{5DC4B9C4-913D-4816-BD81-7E421BEA54FA}"/>
            </a:ext>
          </a:extLst>
        </xdr:cNvPr>
        <xdr:cNvPicPr>
          <a:picLocks noChangeAspect="1"/>
        </xdr:cNvPicPr>
      </xdr:nvPicPr>
      <xdr:blipFill>
        <a:blip xmlns:r="http://schemas.openxmlformats.org/officeDocument/2006/relationships" r:embed="rId1"/>
        <a:stretch>
          <a:fillRect/>
        </a:stretch>
      </xdr:blipFill>
      <xdr:spPr>
        <a:xfrm>
          <a:off x="5114925" y="625935375"/>
          <a:ext cx="952500" cy="561975"/>
        </a:xfrm>
        <a:prstGeom prst="rect">
          <a:avLst/>
        </a:prstGeom>
      </xdr:spPr>
    </xdr:pic>
    <xdr:clientData/>
  </xdr:twoCellAnchor>
  <xdr:twoCellAnchor editAs="oneCell">
    <xdr:from>
      <xdr:col>29</xdr:col>
      <xdr:colOff>0</xdr:colOff>
      <xdr:row>2469</xdr:row>
      <xdr:rowOff>0</xdr:rowOff>
    </xdr:from>
    <xdr:to>
      <xdr:col>33</xdr:col>
      <xdr:colOff>0</xdr:colOff>
      <xdr:row>2473</xdr:row>
      <xdr:rowOff>0</xdr:rowOff>
    </xdr:to>
    <xdr:pic>
      <xdr:nvPicPr>
        <xdr:cNvPr id="66" name="Picture 65" descr="image00065">
          <a:extLst>
            <a:ext uri="{FF2B5EF4-FFF2-40B4-BE49-F238E27FC236}">
              <a16:creationId xmlns:a16="http://schemas.microsoft.com/office/drawing/2014/main" id="{F2CCAC16-24FD-4DA5-925F-9B3C6ADFCB2F}"/>
            </a:ext>
          </a:extLst>
        </xdr:cNvPr>
        <xdr:cNvPicPr>
          <a:picLocks noChangeAspect="1"/>
        </xdr:cNvPicPr>
      </xdr:nvPicPr>
      <xdr:blipFill>
        <a:blip xmlns:r="http://schemas.openxmlformats.org/officeDocument/2006/relationships" r:embed="rId1"/>
        <a:stretch>
          <a:fillRect/>
        </a:stretch>
      </xdr:blipFill>
      <xdr:spPr>
        <a:xfrm>
          <a:off x="5114925" y="635917575"/>
          <a:ext cx="952500" cy="561975"/>
        </a:xfrm>
        <a:prstGeom prst="rect">
          <a:avLst/>
        </a:prstGeom>
      </xdr:spPr>
    </xdr:pic>
    <xdr:clientData/>
  </xdr:twoCellAnchor>
  <xdr:twoCellAnchor editAs="oneCell">
    <xdr:from>
      <xdr:col>29</xdr:col>
      <xdr:colOff>0</xdr:colOff>
      <xdr:row>2505</xdr:row>
      <xdr:rowOff>0</xdr:rowOff>
    </xdr:from>
    <xdr:to>
      <xdr:col>33</xdr:col>
      <xdr:colOff>0</xdr:colOff>
      <xdr:row>2509</xdr:row>
      <xdr:rowOff>0</xdr:rowOff>
    </xdr:to>
    <xdr:pic>
      <xdr:nvPicPr>
        <xdr:cNvPr id="67" name="Picture 66" descr="image00066">
          <a:extLst>
            <a:ext uri="{FF2B5EF4-FFF2-40B4-BE49-F238E27FC236}">
              <a16:creationId xmlns:a16="http://schemas.microsoft.com/office/drawing/2014/main" id="{89C40EA3-DECB-4E9E-8103-338EB7FD24E8}"/>
            </a:ext>
          </a:extLst>
        </xdr:cNvPr>
        <xdr:cNvPicPr>
          <a:picLocks noChangeAspect="1"/>
        </xdr:cNvPicPr>
      </xdr:nvPicPr>
      <xdr:blipFill>
        <a:blip xmlns:r="http://schemas.openxmlformats.org/officeDocument/2006/relationships" r:embed="rId1"/>
        <a:stretch>
          <a:fillRect/>
        </a:stretch>
      </xdr:blipFill>
      <xdr:spPr>
        <a:xfrm>
          <a:off x="5114925" y="645852150"/>
          <a:ext cx="952500" cy="561975"/>
        </a:xfrm>
        <a:prstGeom prst="rect">
          <a:avLst/>
        </a:prstGeom>
      </xdr:spPr>
    </xdr:pic>
    <xdr:clientData/>
  </xdr:twoCellAnchor>
  <xdr:twoCellAnchor editAs="oneCell">
    <xdr:from>
      <xdr:col>29</xdr:col>
      <xdr:colOff>0</xdr:colOff>
      <xdr:row>2549</xdr:row>
      <xdr:rowOff>0</xdr:rowOff>
    </xdr:from>
    <xdr:to>
      <xdr:col>33</xdr:col>
      <xdr:colOff>0</xdr:colOff>
      <xdr:row>2553</xdr:row>
      <xdr:rowOff>0</xdr:rowOff>
    </xdr:to>
    <xdr:pic>
      <xdr:nvPicPr>
        <xdr:cNvPr id="68" name="Picture 67" descr="image00067">
          <a:extLst>
            <a:ext uri="{FF2B5EF4-FFF2-40B4-BE49-F238E27FC236}">
              <a16:creationId xmlns:a16="http://schemas.microsoft.com/office/drawing/2014/main" id="{6BC461A1-11C6-4381-AF57-7350D82D2F7E}"/>
            </a:ext>
          </a:extLst>
        </xdr:cNvPr>
        <xdr:cNvPicPr>
          <a:picLocks noChangeAspect="1"/>
        </xdr:cNvPicPr>
      </xdr:nvPicPr>
      <xdr:blipFill>
        <a:blip xmlns:r="http://schemas.openxmlformats.org/officeDocument/2006/relationships" r:embed="rId1"/>
        <a:stretch>
          <a:fillRect/>
        </a:stretch>
      </xdr:blipFill>
      <xdr:spPr>
        <a:xfrm>
          <a:off x="5114925" y="655777200"/>
          <a:ext cx="952500" cy="561975"/>
        </a:xfrm>
        <a:prstGeom prst="rect">
          <a:avLst/>
        </a:prstGeom>
      </xdr:spPr>
    </xdr:pic>
    <xdr:clientData/>
  </xdr:twoCellAnchor>
  <xdr:twoCellAnchor editAs="oneCell">
    <xdr:from>
      <xdr:col>29</xdr:col>
      <xdr:colOff>0</xdr:colOff>
      <xdr:row>2587</xdr:row>
      <xdr:rowOff>0</xdr:rowOff>
    </xdr:from>
    <xdr:to>
      <xdr:col>33</xdr:col>
      <xdr:colOff>0</xdr:colOff>
      <xdr:row>2591</xdr:row>
      <xdr:rowOff>0</xdr:rowOff>
    </xdr:to>
    <xdr:pic>
      <xdr:nvPicPr>
        <xdr:cNvPr id="69" name="Picture 68" descr="image00068">
          <a:extLst>
            <a:ext uri="{FF2B5EF4-FFF2-40B4-BE49-F238E27FC236}">
              <a16:creationId xmlns:a16="http://schemas.microsoft.com/office/drawing/2014/main" id="{BB36BE47-B65F-4907-A271-CC9681B2A304}"/>
            </a:ext>
          </a:extLst>
        </xdr:cNvPr>
        <xdr:cNvPicPr>
          <a:picLocks noChangeAspect="1"/>
        </xdr:cNvPicPr>
      </xdr:nvPicPr>
      <xdr:blipFill>
        <a:blip xmlns:r="http://schemas.openxmlformats.org/officeDocument/2006/relationships" r:embed="rId1"/>
        <a:stretch>
          <a:fillRect/>
        </a:stretch>
      </xdr:blipFill>
      <xdr:spPr>
        <a:xfrm>
          <a:off x="5114925" y="665721300"/>
          <a:ext cx="952500" cy="561975"/>
        </a:xfrm>
        <a:prstGeom prst="rect">
          <a:avLst/>
        </a:prstGeom>
      </xdr:spPr>
    </xdr:pic>
    <xdr:clientData/>
  </xdr:twoCellAnchor>
  <xdr:twoCellAnchor editAs="oneCell">
    <xdr:from>
      <xdr:col>29</xdr:col>
      <xdr:colOff>0</xdr:colOff>
      <xdr:row>2622</xdr:row>
      <xdr:rowOff>0</xdr:rowOff>
    </xdr:from>
    <xdr:to>
      <xdr:col>33</xdr:col>
      <xdr:colOff>0</xdr:colOff>
      <xdr:row>2626</xdr:row>
      <xdr:rowOff>0</xdr:rowOff>
    </xdr:to>
    <xdr:pic>
      <xdr:nvPicPr>
        <xdr:cNvPr id="70" name="Picture 69" descr="image00069">
          <a:extLst>
            <a:ext uri="{FF2B5EF4-FFF2-40B4-BE49-F238E27FC236}">
              <a16:creationId xmlns:a16="http://schemas.microsoft.com/office/drawing/2014/main" id="{7911F1EE-08C3-4735-864F-457301CEA474}"/>
            </a:ext>
          </a:extLst>
        </xdr:cNvPr>
        <xdr:cNvPicPr>
          <a:picLocks noChangeAspect="1"/>
        </xdr:cNvPicPr>
      </xdr:nvPicPr>
      <xdr:blipFill>
        <a:blip xmlns:r="http://schemas.openxmlformats.org/officeDocument/2006/relationships" r:embed="rId1"/>
        <a:stretch>
          <a:fillRect/>
        </a:stretch>
      </xdr:blipFill>
      <xdr:spPr>
        <a:xfrm>
          <a:off x="5114925" y="675665400"/>
          <a:ext cx="952500" cy="561975"/>
        </a:xfrm>
        <a:prstGeom prst="rect">
          <a:avLst/>
        </a:prstGeom>
      </xdr:spPr>
    </xdr:pic>
    <xdr:clientData/>
  </xdr:twoCellAnchor>
  <xdr:twoCellAnchor editAs="oneCell">
    <xdr:from>
      <xdr:col>29</xdr:col>
      <xdr:colOff>0</xdr:colOff>
      <xdr:row>2657</xdr:row>
      <xdr:rowOff>0</xdr:rowOff>
    </xdr:from>
    <xdr:to>
      <xdr:col>33</xdr:col>
      <xdr:colOff>0</xdr:colOff>
      <xdr:row>2661</xdr:row>
      <xdr:rowOff>0</xdr:rowOff>
    </xdr:to>
    <xdr:pic>
      <xdr:nvPicPr>
        <xdr:cNvPr id="71" name="Picture 70" descr="image00070">
          <a:extLst>
            <a:ext uri="{FF2B5EF4-FFF2-40B4-BE49-F238E27FC236}">
              <a16:creationId xmlns:a16="http://schemas.microsoft.com/office/drawing/2014/main" id="{F248F26A-D3C1-4311-B1E9-914283878C26}"/>
            </a:ext>
          </a:extLst>
        </xdr:cNvPr>
        <xdr:cNvPicPr>
          <a:picLocks noChangeAspect="1"/>
        </xdr:cNvPicPr>
      </xdr:nvPicPr>
      <xdr:blipFill>
        <a:blip xmlns:r="http://schemas.openxmlformats.org/officeDocument/2006/relationships" r:embed="rId1"/>
        <a:stretch>
          <a:fillRect/>
        </a:stretch>
      </xdr:blipFill>
      <xdr:spPr>
        <a:xfrm>
          <a:off x="5114925" y="685619025"/>
          <a:ext cx="952500" cy="561975"/>
        </a:xfrm>
        <a:prstGeom prst="rect">
          <a:avLst/>
        </a:prstGeom>
      </xdr:spPr>
    </xdr:pic>
    <xdr:clientData/>
  </xdr:twoCellAnchor>
  <xdr:twoCellAnchor editAs="oneCell">
    <xdr:from>
      <xdr:col>29</xdr:col>
      <xdr:colOff>0</xdr:colOff>
      <xdr:row>2692</xdr:row>
      <xdr:rowOff>0</xdr:rowOff>
    </xdr:from>
    <xdr:to>
      <xdr:col>33</xdr:col>
      <xdr:colOff>0</xdr:colOff>
      <xdr:row>2696</xdr:row>
      <xdr:rowOff>0</xdr:rowOff>
    </xdr:to>
    <xdr:pic>
      <xdr:nvPicPr>
        <xdr:cNvPr id="72" name="Picture 71" descr="image00071">
          <a:extLst>
            <a:ext uri="{FF2B5EF4-FFF2-40B4-BE49-F238E27FC236}">
              <a16:creationId xmlns:a16="http://schemas.microsoft.com/office/drawing/2014/main" id="{5A73C4C9-65C4-446B-825A-FCE749F7DC97}"/>
            </a:ext>
          </a:extLst>
        </xdr:cNvPr>
        <xdr:cNvPicPr>
          <a:picLocks noChangeAspect="1"/>
        </xdr:cNvPicPr>
      </xdr:nvPicPr>
      <xdr:blipFill>
        <a:blip xmlns:r="http://schemas.openxmlformats.org/officeDocument/2006/relationships" r:embed="rId1"/>
        <a:stretch>
          <a:fillRect/>
        </a:stretch>
      </xdr:blipFill>
      <xdr:spPr>
        <a:xfrm>
          <a:off x="5114925" y="695563125"/>
          <a:ext cx="952500" cy="561975"/>
        </a:xfrm>
        <a:prstGeom prst="rect">
          <a:avLst/>
        </a:prstGeom>
      </xdr:spPr>
    </xdr:pic>
    <xdr:clientData/>
  </xdr:twoCellAnchor>
  <xdr:twoCellAnchor editAs="oneCell">
    <xdr:from>
      <xdr:col>29</xdr:col>
      <xdr:colOff>0</xdr:colOff>
      <xdr:row>2727</xdr:row>
      <xdr:rowOff>0</xdr:rowOff>
    </xdr:from>
    <xdr:to>
      <xdr:col>33</xdr:col>
      <xdr:colOff>0</xdr:colOff>
      <xdr:row>2731</xdr:row>
      <xdr:rowOff>0</xdr:rowOff>
    </xdr:to>
    <xdr:pic>
      <xdr:nvPicPr>
        <xdr:cNvPr id="73" name="Picture 72" descr="image00072">
          <a:extLst>
            <a:ext uri="{FF2B5EF4-FFF2-40B4-BE49-F238E27FC236}">
              <a16:creationId xmlns:a16="http://schemas.microsoft.com/office/drawing/2014/main" id="{6ED4C7D9-F362-4CB8-88A6-0D9CA6D1BF78}"/>
            </a:ext>
          </a:extLst>
        </xdr:cNvPr>
        <xdr:cNvPicPr>
          <a:picLocks noChangeAspect="1"/>
        </xdr:cNvPicPr>
      </xdr:nvPicPr>
      <xdr:blipFill>
        <a:blip xmlns:r="http://schemas.openxmlformats.org/officeDocument/2006/relationships" r:embed="rId1"/>
        <a:stretch>
          <a:fillRect/>
        </a:stretch>
      </xdr:blipFill>
      <xdr:spPr>
        <a:xfrm>
          <a:off x="5114925" y="705516750"/>
          <a:ext cx="952500" cy="561975"/>
        </a:xfrm>
        <a:prstGeom prst="rect">
          <a:avLst/>
        </a:prstGeom>
      </xdr:spPr>
    </xdr:pic>
    <xdr:clientData/>
  </xdr:twoCellAnchor>
  <xdr:twoCellAnchor editAs="oneCell">
    <xdr:from>
      <xdr:col>29</xdr:col>
      <xdr:colOff>0</xdr:colOff>
      <xdr:row>2762</xdr:row>
      <xdr:rowOff>0</xdr:rowOff>
    </xdr:from>
    <xdr:to>
      <xdr:col>33</xdr:col>
      <xdr:colOff>0</xdr:colOff>
      <xdr:row>2766</xdr:row>
      <xdr:rowOff>0</xdr:rowOff>
    </xdr:to>
    <xdr:pic>
      <xdr:nvPicPr>
        <xdr:cNvPr id="74" name="Picture 73" descr="image00073">
          <a:extLst>
            <a:ext uri="{FF2B5EF4-FFF2-40B4-BE49-F238E27FC236}">
              <a16:creationId xmlns:a16="http://schemas.microsoft.com/office/drawing/2014/main" id="{5D3DB0A6-1D0E-4D94-B440-3EE8912C2480}"/>
            </a:ext>
          </a:extLst>
        </xdr:cNvPr>
        <xdr:cNvPicPr>
          <a:picLocks noChangeAspect="1"/>
        </xdr:cNvPicPr>
      </xdr:nvPicPr>
      <xdr:blipFill>
        <a:blip xmlns:r="http://schemas.openxmlformats.org/officeDocument/2006/relationships" r:embed="rId1"/>
        <a:stretch>
          <a:fillRect/>
        </a:stretch>
      </xdr:blipFill>
      <xdr:spPr>
        <a:xfrm>
          <a:off x="5114925" y="715460850"/>
          <a:ext cx="952500" cy="561975"/>
        </a:xfrm>
        <a:prstGeom prst="rect">
          <a:avLst/>
        </a:prstGeom>
      </xdr:spPr>
    </xdr:pic>
    <xdr:clientData/>
  </xdr:twoCellAnchor>
  <xdr:twoCellAnchor editAs="oneCell">
    <xdr:from>
      <xdr:col>29</xdr:col>
      <xdr:colOff>0</xdr:colOff>
      <xdr:row>2805</xdr:row>
      <xdr:rowOff>0</xdr:rowOff>
    </xdr:from>
    <xdr:to>
      <xdr:col>33</xdr:col>
      <xdr:colOff>0</xdr:colOff>
      <xdr:row>2809</xdr:row>
      <xdr:rowOff>0</xdr:rowOff>
    </xdr:to>
    <xdr:pic>
      <xdr:nvPicPr>
        <xdr:cNvPr id="75" name="Picture 74" descr="image00074">
          <a:extLst>
            <a:ext uri="{FF2B5EF4-FFF2-40B4-BE49-F238E27FC236}">
              <a16:creationId xmlns:a16="http://schemas.microsoft.com/office/drawing/2014/main" id="{423B56CB-ACD0-4EF9-96BD-C29FFC34D7BD}"/>
            </a:ext>
          </a:extLst>
        </xdr:cNvPr>
        <xdr:cNvPicPr>
          <a:picLocks noChangeAspect="1"/>
        </xdr:cNvPicPr>
      </xdr:nvPicPr>
      <xdr:blipFill>
        <a:blip xmlns:r="http://schemas.openxmlformats.org/officeDocument/2006/relationships" r:embed="rId1"/>
        <a:stretch>
          <a:fillRect/>
        </a:stretch>
      </xdr:blipFill>
      <xdr:spPr>
        <a:xfrm>
          <a:off x="5114925" y="725385900"/>
          <a:ext cx="952500" cy="561975"/>
        </a:xfrm>
        <a:prstGeom prst="rect">
          <a:avLst/>
        </a:prstGeom>
      </xdr:spPr>
    </xdr:pic>
    <xdr:clientData/>
  </xdr:twoCellAnchor>
  <xdr:twoCellAnchor editAs="oneCell">
    <xdr:from>
      <xdr:col>29</xdr:col>
      <xdr:colOff>0</xdr:colOff>
      <xdr:row>2848</xdr:row>
      <xdr:rowOff>0</xdr:rowOff>
    </xdr:from>
    <xdr:to>
      <xdr:col>33</xdr:col>
      <xdr:colOff>0</xdr:colOff>
      <xdr:row>2852</xdr:row>
      <xdr:rowOff>0</xdr:rowOff>
    </xdr:to>
    <xdr:pic>
      <xdr:nvPicPr>
        <xdr:cNvPr id="76" name="Picture 75" descr="image00075">
          <a:extLst>
            <a:ext uri="{FF2B5EF4-FFF2-40B4-BE49-F238E27FC236}">
              <a16:creationId xmlns:a16="http://schemas.microsoft.com/office/drawing/2014/main" id="{4647532F-A1AD-46F3-9DEB-C4013A988946}"/>
            </a:ext>
          </a:extLst>
        </xdr:cNvPr>
        <xdr:cNvPicPr>
          <a:picLocks noChangeAspect="1"/>
        </xdr:cNvPicPr>
      </xdr:nvPicPr>
      <xdr:blipFill>
        <a:blip xmlns:r="http://schemas.openxmlformats.org/officeDocument/2006/relationships" r:embed="rId1"/>
        <a:stretch>
          <a:fillRect/>
        </a:stretch>
      </xdr:blipFill>
      <xdr:spPr>
        <a:xfrm>
          <a:off x="5114925" y="735301425"/>
          <a:ext cx="952500" cy="561975"/>
        </a:xfrm>
        <a:prstGeom prst="rect">
          <a:avLst/>
        </a:prstGeom>
      </xdr:spPr>
    </xdr:pic>
    <xdr:clientData/>
  </xdr:twoCellAnchor>
  <xdr:twoCellAnchor editAs="oneCell">
    <xdr:from>
      <xdr:col>29</xdr:col>
      <xdr:colOff>0</xdr:colOff>
      <xdr:row>2894</xdr:row>
      <xdr:rowOff>0</xdr:rowOff>
    </xdr:from>
    <xdr:to>
      <xdr:col>33</xdr:col>
      <xdr:colOff>0</xdr:colOff>
      <xdr:row>2898</xdr:row>
      <xdr:rowOff>0</xdr:rowOff>
    </xdr:to>
    <xdr:pic>
      <xdr:nvPicPr>
        <xdr:cNvPr id="77" name="Picture 76" descr="image00076">
          <a:extLst>
            <a:ext uri="{FF2B5EF4-FFF2-40B4-BE49-F238E27FC236}">
              <a16:creationId xmlns:a16="http://schemas.microsoft.com/office/drawing/2014/main" id="{0B7832BF-D84A-42B3-9D06-A6FC7BD2D9E0}"/>
            </a:ext>
          </a:extLst>
        </xdr:cNvPr>
        <xdr:cNvPicPr>
          <a:picLocks noChangeAspect="1"/>
        </xdr:cNvPicPr>
      </xdr:nvPicPr>
      <xdr:blipFill>
        <a:blip xmlns:r="http://schemas.openxmlformats.org/officeDocument/2006/relationships" r:embed="rId1"/>
        <a:stretch>
          <a:fillRect/>
        </a:stretch>
      </xdr:blipFill>
      <xdr:spPr>
        <a:xfrm>
          <a:off x="5114925" y="745216950"/>
          <a:ext cx="952500" cy="561975"/>
        </a:xfrm>
        <a:prstGeom prst="rect">
          <a:avLst/>
        </a:prstGeom>
      </xdr:spPr>
    </xdr:pic>
    <xdr:clientData/>
  </xdr:twoCellAnchor>
  <xdr:twoCellAnchor editAs="oneCell">
    <xdr:from>
      <xdr:col>29</xdr:col>
      <xdr:colOff>0</xdr:colOff>
      <xdr:row>2932</xdr:row>
      <xdr:rowOff>0</xdr:rowOff>
    </xdr:from>
    <xdr:to>
      <xdr:col>33</xdr:col>
      <xdr:colOff>0</xdr:colOff>
      <xdr:row>2936</xdr:row>
      <xdr:rowOff>0</xdr:rowOff>
    </xdr:to>
    <xdr:pic>
      <xdr:nvPicPr>
        <xdr:cNvPr id="78" name="Picture 77" descr="image00077">
          <a:extLst>
            <a:ext uri="{FF2B5EF4-FFF2-40B4-BE49-F238E27FC236}">
              <a16:creationId xmlns:a16="http://schemas.microsoft.com/office/drawing/2014/main" id="{64F9B2B4-49AD-47F0-A913-9641C6F541C0}"/>
            </a:ext>
          </a:extLst>
        </xdr:cNvPr>
        <xdr:cNvPicPr>
          <a:picLocks noChangeAspect="1"/>
        </xdr:cNvPicPr>
      </xdr:nvPicPr>
      <xdr:blipFill>
        <a:blip xmlns:r="http://schemas.openxmlformats.org/officeDocument/2006/relationships" r:embed="rId1"/>
        <a:stretch>
          <a:fillRect/>
        </a:stretch>
      </xdr:blipFill>
      <xdr:spPr>
        <a:xfrm>
          <a:off x="5114925" y="755161050"/>
          <a:ext cx="952500" cy="561975"/>
        </a:xfrm>
        <a:prstGeom prst="rect">
          <a:avLst/>
        </a:prstGeom>
      </xdr:spPr>
    </xdr:pic>
    <xdr:clientData/>
  </xdr:twoCellAnchor>
  <xdr:twoCellAnchor editAs="oneCell">
    <xdr:from>
      <xdr:col>29</xdr:col>
      <xdr:colOff>0</xdr:colOff>
      <xdr:row>2970</xdr:row>
      <xdr:rowOff>0</xdr:rowOff>
    </xdr:from>
    <xdr:to>
      <xdr:col>33</xdr:col>
      <xdr:colOff>0</xdr:colOff>
      <xdr:row>2974</xdr:row>
      <xdr:rowOff>0</xdr:rowOff>
    </xdr:to>
    <xdr:pic>
      <xdr:nvPicPr>
        <xdr:cNvPr id="79" name="Picture 78" descr="image00078">
          <a:extLst>
            <a:ext uri="{FF2B5EF4-FFF2-40B4-BE49-F238E27FC236}">
              <a16:creationId xmlns:a16="http://schemas.microsoft.com/office/drawing/2014/main" id="{BE72FED7-69D0-4357-9F02-252847FA6942}"/>
            </a:ext>
          </a:extLst>
        </xdr:cNvPr>
        <xdr:cNvPicPr>
          <a:picLocks noChangeAspect="1"/>
        </xdr:cNvPicPr>
      </xdr:nvPicPr>
      <xdr:blipFill>
        <a:blip xmlns:r="http://schemas.openxmlformats.org/officeDocument/2006/relationships" r:embed="rId1"/>
        <a:stretch>
          <a:fillRect/>
        </a:stretch>
      </xdr:blipFill>
      <xdr:spPr>
        <a:xfrm>
          <a:off x="5114925" y="765095625"/>
          <a:ext cx="952500" cy="561975"/>
        </a:xfrm>
        <a:prstGeom prst="rect">
          <a:avLst/>
        </a:prstGeom>
      </xdr:spPr>
    </xdr:pic>
    <xdr:clientData/>
  </xdr:twoCellAnchor>
  <xdr:twoCellAnchor editAs="oneCell">
    <xdr:from>
      <xdr:col>29</xdr:col>
      <xdr:colOff>0</xdr:colOff>
      <xdr:row>3008</xdr:row>
      <xdr:rowOff>0</xdr:rowOff>
    </xdr:from>
    <xdr:to>
      <xdr:col>33</xdr:col>
      <xdr:colOff>0</xdr:colOff>
      <xdr:row>3012</xdr:row>
      <xdr:rowOff>0</xdr:rowOff>
    </xdr:to>
    <xdr:pic>
      <xdr:nvPicPr>
        <xdr:cNvPr id="80" name="Picture 79" descr="image00079">
          <a:extLst>
            <a:ext uri="{FF2B5EF4-FFF2-40B4-BE49-F238E27FC236}">
              <a16:creationId xmlns:a16="http://schemas.microsoft.com/office/drawing/2014/main" id="{CFC6AF2F-466E-4057-90F4-EAC60F3CAC65}"/>
            </a:ext>
          </a:extLst>
        </xdr:cNvPr>
        <xdr:cNvPicPr>
          <a:picLocks noChangeAspect="1"/>
        </xdr:cNvPicPr>
      </xdr:nvPicPr>
      <xdr:blipFill>
        <a:blip xmlns:r="http://schemas.openxmlformats.org/officeDocument/2006/relationships" r:embed="rId1"/>
        <a:stretch>
          <a:fillRect/>
        </a:stretch>
      </xdr:blipFill>
      <xdr:spPr>
        <a:xfrm>
          <a:off x="5114925" y="775039725"/>
          <a:ext cx="952500" cy="561975"/>
        </a:xfrm>
        <a:prstGeom prst="rect">
          <a:avLst/>
        </a:prstGeom>
      </xdr:spPr>
    </xdr:pic>
    <xdr:clientData/>
  </xdr:twoCellAnchor>
  <xdr:twoCellAnchor editAs="oneCell">
    <xdr:from>
      <xdr:col>29</xdr:col>
      <xdr:colOff>0</xdr:colOff>
      <xdr:row>3048</xdr:row>
      <xdr:rowOff>0</xdr:rowOff>
    </xdr:from>
    <xdr:to>
      <xdr:col>33</xdr:col>
      <xdr:colOff>0</xdr:colOff>
      <xdr:row>3052</xdr:row>
      <xdr:rowOff>0</xdr:rowOff>
    </xdr:to>
    <xdr:pic>
      <xdr:nvPicPr>
        <xdr:cNvPr id="81" name="Picture 80" descr="image00080">
          <a:extLst>
            <a:ext uri="{FF2B5EF4-FFF2-40B4-BE49-F238E27FC236}">
              <a16:creationId xmlns:a16="http://schemas.microsoft.com/office/drawing/2014/main" id="{35AB07EF-F0C0-4E4E-B347-040A5EE0A5EF}"/>
            </a:ext>
          </a:extLst>
        </xdr:cNvPr>
        <xdr:cNvPicPr>
          <a:picLocks noChangeAspect="1"/>
        </xdr:cNvPicPr>
      </xdr:nvPicPr>
      <xdr:blipFill>
        <a:blip xmlns:r="http://schemas.openxmlformats.org/officeDocument/2006/relationships" r:embed="rId1"/>
        <a:stretch>
          <a:fillRect/>
        </a:stretch>
      </xdr:blipFill>
      <xdr:spPr>
        <a:xfrm>
          <a:off x="5114925" y="784955250"/>
          <a:ext cx="952500" cy="561975"/>
        </a:xfrm>
        <a:prstGeom prst="rect">
          <a:avLst/>
        </a:prstGeom>
      </xdr:spPr>
    </xdr:pic>
    <xdr:clientData/>
  </xdr:twoCellAnchor>
  <xdr:twoCellAnchor editAs="oneCell">
    <xdr:from>
      <xdr:col>29</xdr:col>
      <xdr:colOff>0</xdr:colOff>
      <xdr:row>3097</xdr:row>
      <xdr:rowOff>0</xdr:rowOff>
    </xdr:from>
    <xdr:to>
      <xdr:col>33</xdr:col>
      <xdr:colOff>0</xdr:colOff>
      <xdr:row>3101</xdr:row>
      <xdr:rowOff>0</xdr:rowOff>
    </xdr:to>
    <xdr:pic>
      <xdr:nvPicPr>
        <xdr:cNvPr id="82" name="Picture 81" descr="image00081">
          <a:extLst>
            <a:ext uri="{FF2B5EF4-FFF2-40B4-BE49-F238E27FC236}">
              <a16:creationId xmlns:a16="http://schemas.microsoft.com/office/drawing/2014/main" id="{1C561998-B6E3-41E3-8BB6-085634232E22}"/>
            </a:ext>
          </a:extLst>
        </xdr:cNvPr>
        <xdr:cNvPicPr>
          <a:picLocks noChangeAspect="1"/>
        </xdr:cNvPicPr>
      </xdr:nvPicPr>
      <xdr:blipFill>
        <a:blip xmlns:r="http://schemas.openxmlformats.org/officeDocument/2006/relationships" r:embed="rId1"/>
        <a:stretch>
          <a:fillRect/>
        </a:stretch>
      </xdr:blipFill>
      <xdr:spPr>
        <a:xfrm>
          <a:off x="5114925" y="794851725"/>
          <a:ext cx="952500" cy="561975"/>
        </a:xfrm>
        <a:prstGeom prst="rect">
          <a:avLst/>
        </a:prstGeom>
      </xdr:spPr>
    </xdr:pic>
    <xdr:clientData/>
  </xdr:twoCellAnchor>
  <xdr:twoCellAnchor editAs="oneCell">
    <xdr:from>
      <xdr:col>29</xdr:col>
      <xdr:colOff>0</xdr:colOff>
      <xdr:row>3137</xdr:row>
      <xdr:rowOff>0</xdr:rowOff>
    </xdr:from>
    <xdr:to>
      <xdr:col>33</xdr:col>
      <xdr:colOff>0</xdr:colOff>
      <xdr:row>3141</xdr:row>
      <xdr:rowOff>0</xdr:rowOff>
    </xdr:to>
    <xdr:pic>
      <xdr:nvPicPr>
        <xdr:cNvPr id="83" name="Picture 82" descr="image00082">
          <a:extLst>
            <a:ext uri="{FF2B5EF4-FFF2-40B4-BE49-F238E27FC236}">
              <a16:creationId xmlns:a16="http://schemas.microsoft.com/office/drawing/2014/main" id="{B2FEDB33-B6DA-4408-8180-182386B8D197}"/>
            </a:ext>
          </a:extLst>
        </xdr:cNvPr>
        <xdr:cNvPicPr>
          <a:picLocks noChangeAspect="1"/>
        </xdr:cNvPicPr>
      </xdr:nvPicPr>
      <xdr:blipFill>
        <a:blip xmlns:r="http://schemas.openxmlformats.org/officeDocument/2006/relationships" r:embed="rId1"/>
        <a:stretch>
          <a:fillRect/>
        </a:stretch>
      </xdr:blipFill>
      <xdr:spPr>
        <a:xfrm>
          <a:off x="5114925" y="804767250"/>
          <a:ext cx="952500" cy="561975"/>
        </a:xfrm>
        <a:prstGeom prst="rect">
          <a:avLst/>
        </a:prstGeom>
      </xdr:spPr>
    </xdr:pic>
    <xdr:clientData/>
  </xdr:twoCellAnchor>
  <xdr:twoCellAnchor editAs="oneCell">
    <xdr:from>
      <xdr:col>29</xdr:col>
      <xdr:colOff>0</xdr:colOff>
      <xdr:row>3173</xdr:row>
      <xdr:rowOff>0</xdr:rowOff>
    </xdr:from>
    <xdr:to>
      <xdr:col>33</xdr:col>
      <xdr:colOff>0</xdr:colOff>
      <xdr:row>3177</xdr:row>
      <xdr:rowOff>0</xdr:rowOff>
    </xdr:to>
    <xdr:pic>
      <xdr:nvPicPr>
        <xdr:cNvPr id="84" name="Picture 83" descr="image00083">
          <a:extLst>
            <a:ext uri="{FF2B5EF4-FFF2-40B4-BE49-F238E27FC236}">
              <a16:creationId xmlns:a16="http://schemas.microsoft.com/office/drawing/2014/main" id="{ECA85FCF-8184-4E59-966E-875ECB77E1A8}"/>
            </a:ext>
          </a:extLst>
        </xdr:cNvPr>
        <xdr:cNvPicPr>
          <a:picLocks noChangeAspect="1"/>
        </xdr:cNvPicPr>
      </xdr:nvPicPr>
      <xdr:blipFill>
        <a:blip xmlns:r="http://schemas.openxmlformats.org/officeDocument/2006/relationships" r:embed="rId1"/>
        <a:stretch>
          <a:fillRect/>
        </a:stretch>
      </xdr:blipFill>
      <xdr:spPr>
        <a:xfrm>
          <a:off x="5114925" y="814711350"/>
          <a:ext cx="952500" cy="561975"/>
        </a:xfrm>
        <a:prstGeom prst="rect">
          <a:avLst/>
        </a:prstGeom>
      </xdr:spPr>
    </xdr:pic>
    <xdr:clientData/>
  </xdr:twoCellAnchor>
  <xdr:twoCellAnchor editAs="oneCell">
    <xdr:from>
      <xdr:col>29</xdr:col>
      <xdr:colOff>0</xdr:colOff>
      <xdr:row>3210</xdr:row>
      <xdr:rowOff>0</xdr:rowOff>
    </xdr:from>
    <xdr:to>
      <xdr:col>33</xdr:col>
      <xdr:colOff>0</xdr:colOff>
      <xdr:row>3214</xdr:row>
      <xdr:rowOff>0</xdr:rowOff>
    </xdr:to>
    <xdr:pic>
      <xdr:nvPicPr>
        <xdr:cNvPr id="85" name="Picture 84" descr="image00084">
          <a:extLst>
            <a:ext uri="{FF2B5EF4-FFF2-40B4-BE49-F238E27FC236}">
              <a16:creationId xmlns:a16="http://schemas.microsoft.com/office/drawing/2014/main" id="{1285C0A9-A37B-4917-94E0-718F99751D3E}"/>
            </a:ext>
          </a:extLst>
        </xdr:cNvPr>
        <xdr:cNvPicPr>
          <a:picLocks noChangeAspect="1"/>
        </xdr:cNvPicPr>
      </xdr:nvPicPr>
      <xdr:blipFill>
        <a:blip xmlns:r="http://schemas.openxmlformats.org/officeDocument/2006/relationships" r:embed="rId1"/>
        <a:stretch>
          <a:fillRect/>
        </a:stretch>
      </xdr:blipFill>
      <xdr:spPr>
        <a:xfrm>
          <a:off x="5114925" y="824636400"/>
          <a:ext cx="952500" cy="561975"/>
        </a:xfrm>
        <a:prstGeom prst="rect">
          <a:avLst/>
        </a:prstGeom>
      </xdr:spPr>
    </xdr:pic>
    <xdr:clientData/>
  </xdr:twoCellAnchor>
  <xdr:twoCellAnchor editAs="oneCell">
    <xdr:from>
      <xdr:col>29</xdr:col>
      <xdr:colOff>0</xdr:colOff>
      <xdr:row>3247</xdr:row>
      <xdr:rowOff>0</xdr:rowOff>
    </xdr:from>
    <xdr:to>
      <xdr:col>33</xdr:col>
      <xdr:colOff>0</xdr:colOff>
      <xdr:row>3251</xdr:row>
      <xdr:rowOff>0</xdr:rowOff>
    </xdr:to>
    <xdr:pic>
      <xdr:nvPicPr>
        <xdr:cNvPr id="86" name="Picture 85" descr="image00085">
          <a:extLst>
            <a:ext uri="{FF2B5EF4-FFF2-40B4-BE49-F238E27FC236}">
              <a16:creationId xmlns:a16="http://schemas.microsoft.com/office/drawing/2014/main" id="{EF0A5914-91C1-4B60-917A-19B090878286}"/>
            </a:ext>
          </a:extLst>
        </xdr:cNvPr>
        <xdr:cNvPicPr>
          <a:picLocks noChangeAspect="1"/>
        </xdr:cNvPicPr>
      </xdr:nvPicPr>
      <xdr:blipFill>
        <a:blip xmlns:r="http://schemas.openxmlformats.org/officeDocument/2006/relationships" r:embed="rId1"/>
        <a:stretch>
          <a:fillRect/>
        </a:stretch>
      </xdr:blipFill>
      <xdr:spPr>
        <a:xfrm>
          <a:off x="5114925" y="834570975"/>
          <a:ext cx="952500" cy="561975"/>
        </a:xfrm>
        <a:prstGeom prst="rect">
          <a:avLst/>
        </a:prstGeom>
      </xdr:spPr>
    </xdr:pic>
    <xdr:clientData/>
  </xdr:twoCellAnchor>
  <xdr:twoCellAnchor editAs="oneCell">
    <xdr:from>
      <xdr:col>29</xdr:col>
      <xdr:colOff>0</xdr:colOff>
      <xdr:row>3298</xdr:row>
      <xdr:rowOff>0</xdr:rowOff>
    </xdr:from>
    <xdr:to>
      <xdr:col>33</xdr:col>
      <xdr:colOff>0</xdr:colOff>
      <xdr:row>3302</xdr:row>
      <xdr:rowOff>0</xdr:rowOff>
    </xdr:to>
    <xdr:pic>
      <xdr:nvPicPr>
        <xdr:cNvPr id="87" name="Picture 86" descr="image00086">
          <a:extLst>
            <a:ext uri="{FF2B5EF4-FFF2-40B4-BE49-F238E27FC236}">
              <a16:creationId xmlns:a16="http://schemas.microsoft.com/office/drawing/2014/main" id="{03943676-9BDB-45E1-BB32-85034BE8E35A}"/>
            </a:ext>
          </a:extLst>
        </xdr:cNvPr>
        <xdr:cNvPicPr>
          <a:picLocks noChangeAspect="1"/>
        </xdr:cNvPicPr>
      </xdr:nvPicPr>
      <xdr:blipFill>
        <a:blip xmlns:r="http://schemas.openxmlformats.org/officeDocument/2006/relationships" r:embed="rId1"/>
        <a:stretch>
          <a:fillRect/>
        </a:stretch>
      </xdr:blipFill>
      <xdr:spPr>
        <a:xfrm>
          <a:off x="5114925" y="844467450"/>
          <a:ext cx="952500" cy="561975"/>
        </a:xfrm>
        <a:prstGeom prst="rect">
          <a:avLst/>
        </a:prstGeom>
      </xdr:spPr>
    </xdr:pic>
    <xdr:clientData/>
  </xdr:twoCellAnchor>
  <xdr:twoCellAnchor editAs="oneCell">
    <xdr:from>
      <xdr:col>29</xdr:col>
      <xdr:colOff>0</xdr:colOff>
      <xdr:row>3319</xdr:row>
      <xdr:rowOff>0</xdr:rowOff>
    </xdr:from>
    <xdr:to>
      <xdr:col>33</xdr:col>
      <xdr:colOff>0</xdr:colOff>
      <xdr:row>3323</xdr:row>
      <xdr:rowOff>0</xdr:rowOff>
    </xdr:to>
    <xdr:pic>
      <xdr:nvPicPr>
        <xdr:cNvPr id="88" name="Picture 87" descr="image00087">
          <a:extLst>
            <a:ext uri="{FF2B5EF4-FFF2-40B4-BE49-F238E27FC236}">
              <a16:creationId xmlns:a16="http://schemas.microsoft.com/office/drawing/2014/main" id="{8E137FAB-1097-49B7-874E-1D03ECB88A70}"/>
            </a:ext>
          </a:extLst>
        </xdr:cNvPr>
        <xdr:cNvPicPr>
          <a:picLocks noChangeAspect="1"/>
        </xdr:cNvPicPr>
      </xdr:nvPicPr>
      <xdr:blipFill>
        <a:blip xmlns:r="http://schemas.openxmlformats.org/officeDocument/2006/relationships" r:embed="rId1"/>
        <a:stretch>
          <a:fillRect/>
        </a:stretch>
      </xdr:blipFill>
      <xdr:spPr>
        <a:xfrm>
          <a:off x="5114925" y="854440125"/>
          <a:ext cx="952500" cy="561975"/>
        </a:xfrm>
        <a:prstGeom prst="rect">
          <a:avLst/>
        </a:prstGeom>
      </xdr:spPr>
    </xdr:pic>
    <xdr:clientData/>
  </xdr:twoCellAnchor>
  <xdr:twoCellAnchor editAs="oneCell">
    <xdr:from>
      <xdr:col>29</xdr:col>
      <xdr:colOff>0</xdr:colOff>
      <xdr:row>3368</xdr:row>
      <xdr:rowOff>0</xdr:rowOff>
    </xdr:from>
    <xdr:to>
      <xdr:col>33</xdr:col>
      <xdr:colOff>0</xdr:colOff>
      <xdr:row>3372</xdr:row>
      <xdr:rowOff>0</xdr:rowOff>
    </xdr:to>
    <xdr:pic>
      <xdr:nvPicPr>
        <xdr:cNvPr id="89" name="Picture 88" descr="image00088">
          <a:extLst>
            <a:ext uri="{FF2B5EF4-FFF2-40B4-BE49-F238E27FC236}">
              <a16:creationId xmlns:a16="http://schemas.microsoft.com/office/drawing/2014/main" id="{40641668-FFBF-4A29-A745-9BCF4A94B8B1}"/>
            </a:ext>
          </a:extLst>
        </xdr:cNvPr>
        <xdr:cNvPicPr>
          <a:picLocks noChangeAspect="1"/>
        </xdr:cNvPicPr>
      </xdr:nvPicPr>
      <xdr:blipFill>
        <a:blip xmlns:r="http://schemas.openxmlformats.org/officeDocument/2006/relationships" r:embed="rId1"/>
        <a:stretch>
          <a:fillRect/>
        </a:stretch>
      </xdr:blipFill>
      <xdr:spPr>
        <a:xfrm>
          <a:off x="5114925" y="864355650"/>
          <a:ext cx="952500" cy="561975"/>
        </a:xfrm>
        <a:prstGeom prst="rect">
          <a:avLst/>
        </a:prstGeom>
      </xdr:spPr>
    </xdr:pic>
    <xdr:clientData/>
  </xdr:twoCellAnchor>
  <xdr:twoCellAnchor editAs="oneCell">
    <xdr:from>
      <xdr:col>29</xdr:col>
      <xdr:colOff>0</xdr:colOff>
      <xdr:row>3388</xdr:row>
      <xdr:rowOff>0</xdr:rowOff>
    </xdr:from>
    <xdr:to>
      <xdr:col>33</xdr:col>
      <xdr:colOff>0</xdr:colOff>
      <xdr:row>3392</xdr:row>
      <xdr:rowOff>0</xdr:rowOff>
    </xdr:to>
    <xdr:pic>
      <xdr:nvPicPr>
        <xdr:cNvPr id="90" name="Picture 89" descr="image00089">
          <a:extLst>
            <a:ext uri="{FF2B5EF4-FFF2-40B4-BE49-F238E27FC236}">
              <a16:creationId xmlns:a16="http://schemas.microsoft.com/office/drawing/2014/main" id="{9B065DF6-1A75-4B26-8414-317D595FDE50}"/>
            </a:ext>
          </a:extLst>
        </xdr:cNvPr>
        <xdr:cNvPicPr>
          <a:picLocks noChangeAspect="1"/>
        </xdr:cNvPicPr>
      </xdr:nvPicPr>
      <xdr:blipFill>
        <a:blip xmlns:r="http://schemas.openxmlformats.org/officeDocument/2006/relationships" r:embed="rId1"/>
        <a:stretch>
          <a:fillRect/>
        </a:stretch>
      </xdr:blipFill>
      <xdr:spPr>
        <a:xfrm>
          <a:off x="5114925" y="874328325"/>
          <a:ext cx="952500" cy="561975"/>
        </a:xfrm>
        <a:prstGeom prst="rect">
          <a:avLst/>
        </a:prstGeom>
      </xdr:spPr>
    </xdr:pic>
    <xdr:clientData/>
  </xdr:twoCellAnchor>
  <xdr:twoCellAnchor editAs="oneCell">
    <xdr:from>
      <xdr:col>29</xdr:col>
      <xdr:colOff>0</xdr:colOff>
      <xdr:row>3429</xdr:row>
      <xdr:rowOff>0</xdr:rowOff>
    </xdr:from>
    <xdr:to>
      <xdr:col>33</xdr:col>
      <xdr:colOff>0</xdr:colOff>
      <xdr:row>3433</xdr:row>
      <xdr:rowOff>0</xdr:rowOff>
    </xdr:to>
    <xdr:pic>
      <xdr:nvPicPr>
        <xdr:cNvPr id="91" name="Picture 90" descr="image00090">
          <a:extLst>
            <a:ext uri="{FF2B5EF4-FFF2-40B4-BE49-F238E27FC236}">
              <a16:creationId xmlns:a16="http://schemas.microsoft.com/office/drawing/2014/main" id="{4FD8F724-CC7D-4400-BC9F-5304E1E92B0C}"/>
            </a:ext>
          </a:extLst>
        </xdr:cNvPr>
        <xdr:cNvPicPr>
          <a:picLocks noChangeAspect="1"/>
        </xdr:cNvPicPr>
      </xdr:nvPicPr>
      <xdr:blipFill>
        <a:blip xmlns:r="http://schemas.openxmlformats.org/officeDocument/2006/relationships" r:embed="rId1"/>
        <a:stretch>
          <a:fillRect/>
        </a:stretch>
      </xdr:blipFill>
      <xdr:spPr>
        <a:xfrm>
          <a:off x="5114925" y="884262900"/>
          <a:ext cx="952500" cy="561975"/>
        </a:xfrm>
        <a:prstGeom prst="rect">
          <a:avLst/>
        </a:prstGeom>
      </xdr:spPr>
    </xdr:pic>
    <xdr:clientData/>
  </xdr:twoCellAnchor>
  <xdr:twoCellAnchor editAs="oneCell">
    <xdr:from>
      <xdr:col>29</xdr:col>
      <xdr:colOff>0</xdr:colOff>
      <xdr:row>3470</xdr:row>
      <xdr:rowOff>0</xdr:rowOff>
    </xdr:from>
    <xdr:to>
      <xdr:col>33</xdr:col>
      <xdr:colOff>0</xdr:colOff>
      <xdr:row>3474</xdr:row>
      <xdr:rowOff>0</xdr:rowOff>
    </xdr:to>
    <xdr:pic>
      <xdr:nvPicPr>
        <xdr:cNvPr id="92" name="Picture 91" descr="image00091">
          <a:extLst>
            <a:ext uri="{FF2B5EF4-FFF2-40B4-BE49-F238E27FC236}">
              <a16:creationId xmlns:a16="http://schemas.microsoft.com/office/drawing/2014/main" id="{F257CF7C-48A4-462C-A754-DA145076E4C4}"/>
            </a:ext>
          </a:extLst>
        </xdr:cNvPr>
        <xdr:cNvPicPr>
          <a:picLocks noChangeAspect="1"/>
        </xdr:cNvPicPr>
      </xdr:nvPicPr>
      <xdr:blipFill>
        <a:blip xmlns:r="http://schemas.openxmlformats.org/officeDocument/2006/relationships" r:embed="rId1"/>
        <a:stretch>
          <a:fillRect/>
        </a:stretch>
      </xdr:blipFill>
      <xdr:spPr>
        <a:xfrm>
          <a:off x="5114925" y="894187950"/>
          <a:ext cx="952500" cy="561975"/>
        </a:xfrm>
        <a:prstGeom prst="rect">
          <a:avLst/>
        </a:prstGeom>
      </xdr:spPr>
    </xdr:pic>
    <xdr:clientData/>
  </xdr:twoCellAnchor>
  <xdr:twoCellAnchor editAs="oneCell">
    <xdr:from>
      <xdr:col>29</xdr:col>
      <xdr:colOff>0</xdr:colOff>
      <xdr:row>3512</xdr:row>
      <xdr:rowOff>0</xdr:rowOff>
    </xdr:from>
    <xdr:to>
      <xdr:col>33</xdr:col>
      <xdr:colOff>0</xdr:colOff>
      <xdr:row>3516</xdr:row>
      <xdr:rowOff>0</xdr:rowOff>
    </xdr:to>
    <xdr:pic>
      <xdr:nvPicPr>
        <xdr:cNvPr id="93" name="Picture 92" descr="image00092">
          <a:extLst>
            <a:ext uri="{FF2B5EF4-FFF2-40B4-BE49-F238E27FC236}">
              <a16:creationId xmlns:a16="http://schemas.microsoft.com/office/drawing/2014/main" id="{53949909-4B54-4098-AC83-CA6380FA44D3}"/>
            </a:ext>
          </a:extLst>
        </xdr:cNvPr>
        <xdr:cNvPicPr>
          <a:picLocks noChangeAspect="1"/>
        </xdr:cNvPicPr>
      </xdr:nvPicPr>
      <xdr:blipFill>
        <a:blip xmlns:r="http://schemas.openxmlformats.org/officeDocument/2006/relationships" r:embed="rId1"/>
        <a:stretch>
          <a:fillRect/>
        </a:stretch>
      </xdr:blipFill>
      <xdr:spPr>
        <a:xfrm>
          <a:off x="5114925" y="904113000"/>
          <a:ext cx="952500" cy="561975"/>
        </a:xfrm>
        <a:prstGeom prst="rect">
          <a:avLst/>
        </a:prstGeom>
      </xdr:spPr>
    </xdr:pic>
    <xdr:clientData/>
  </xdr:twoCellAnchor>
  <xdr:twoCellAnchor editAs="oneCell">
    <xdr:from>
      <xdr:col>29</xdr:col>
      <xdr:colOff>0</xdr:colOff>
      <xdr:row>3553</xdr:row>
      <xdr:rowOff>0</xdr:rowOff>
    </xdr:from>
    <xdr:to>
      <xdr:col>33</xdr:col>
      <xdr:colOff>0</xdr:colOff>
      <xdr:row>3557</xdr:row>
      <xdr:rowOff>0</xdr:rowOff>
    </xdr:to>
    <xdr:pic>
      <xdr:nvPicPr>
        <xdr:cNvPr id="94" name="Picture 93" descr="image00093">
          <a:extLst>
            <a:ext uri="{FF2B5EF4-FFF2-40B4-BE49-F238E27FC236}">
              <a16:creationId xmlns:a16="http://schemas.microsoft.com/office/drawing/2014/main" id="{986A0387-7EB5-45D4-875E-1A657C641E69}"/>
            </a:ext>
          </a:extLst>
        </xdr:cNvPr>
        <xdr:cNvPicPr>
          <a:picLocks noChangeAspect="1"/>
        </xdr:cNvPicPr>
      </xdr:nvPicPr>
      <xdr:blipFill>
        <a:blip xmlns:r="http://schemas.openxmlformats.org/officeDocument/2006/relationships" r:embed="rId1"/>
        <a:stretch>
          <a:fillRect/>
        </a:stretch>
      </xdr:blipFill>
      <xdr:spPr>
        <a:xfrm>
          <a:off x="5114925" y="914019000"/>
          <a:ext cx="952500" cy="561975"/>
        </a:xfrm>
        <a:prstGeom prst="rect">
          <a:avLst/>
        </a:prstGeom>
      </xdr:spPr>
    </xdr:pic>
    <xdr:clientData/>
  </xdr:twoCellAnchor>
  <xdr:twoCellAnchor editAs="oneCell">
    <xdr:from>
      <xdr:col>29</xdr:col>
      <xdr:colOff>0</xdr:colOff>
      <xdr:row>3591</xdr:row>
      <xdr:rowOff>0</xdr:rowOff>
    </xdr:from>
    <xdr:to>
      <xdr:col>33</xdr:col>
      <xdr:colOff>0</xdr:colOff>
      <xdr:row>3595</xdr:row>
      <xdr:rowOff>0</xdr:rowOff>
    </xdr:to>
    <xdr:pic>
      <xdr:nvPicPr>
        <xdr:cNvPr id="95" name="Picture 94" descr="image00094">
          <a:extLst>
            <a:ext uri="{FF2B5EF4-FFF2-40B4-BE49-F238E27FC236}">
              <a16:creationId xmlns:a16="http://schemas.microsoft.com/office/drawing/2014/main" id="{B3E93999-81B3-4C34-8668-0E6A0F345A8D}"/>
            </a:ext>
          </a:extLst>
        </xdr:cNvPr>
        <xdr:cNvPicPr>
          <a:picLocks noChangeAspect="1"/>
        </xdr:cNvPicPr>
      </xdr:nvPicPr>
      <xdr:blipFill>
        <a:blip xmlns:r="http://schemas.openxmlformats.org/officeDocument/2006/relationships" r:embed="rId1"/>
        <a:stretch>
          <a:fillRect/>
        </a:stretch>
      </xdr:blipFill>
      <xdr:spPr>
        <a:xfrm>
          <a:off x="5114925" y="923963100"/>
          <a:ext cx="952500" cy="561975"/>
        </a:xfrm>
        <a:prstGeom prst="rect">
          <a:avLst/>
        </a:prstGeom>
      </xdr:spPr>
    </xdr:pic>
    <xdr:clientData/>
  </xdr:twoCellAnchor>
  <xdr:twoCellAnchor editAs="oneCell">
    <xdr:from>
      <xdr:col>29</xdr:col>
      <xdr:colOff>0</xdr:colOff>
      <xdr:row>3629</xdr:row>
      <xdr:rowOff>0</xdr:rowOff>
    </xdr:from>
    <xdr:to>
      <xdr:col>33</xdr:col>
      <xdr:colOff>0</xdr:colOff>
      <xdr:row>3633</xdr:row>
      <xdr:rowOff>0</xdr:rowOff>
    </xdr:to>
    <xdr:pic>
      <xdr:nvPicPr>
        <xdr:cNvPr id="96" name="Picture 95" descr="image00095">
          <a:extLst>
            <a:ext uri="{FF2B5EF4-FFF2-40B4-BE49-F238E27FC236}">
              <a16:creationId xmlns:a16="http://schemas.microsoft.com/office/drawing/2014/main" id="{7C05C46A-946A-4AE8-BA0C-51148971FCDC}"/>
            </a:ext>
          </a:extLst>
        </xdr:cNvPr>
        <xdr:cNvPicPr>
          <a:picLocks noChangeAspect="1"/>
        </xdr:cNvPicPr>
      </xdr:nvPicPr>
      <xdr:blipFill>
        <a:blip xmlns:r="http://schemas.openxmlformats.org/officeDocument/2006/relationships" r:embed="rId1"/>
        <a:stretch>
          <a:fillRect/>
        </a:stretch>
      </xdr:blipFill>
      <xdr:spPr>
        <a:xfrm>
          <a:off x="5114925" y="933897675"/>
          <a:ext cx="952500" cy="561975"/>
        </a:xfrm>
        <a:prstGeom prst="rect">
          <a:avLst/>
        </a:prstGeom>
      </xdr:spPr>
    </xdr:pic>
    <xdr:clientData/>
  </xdr:twoCellAnchor>
  <xdr:twoCellAnchor editAs="oneCell">
    <xdr:from>
      <xdr:col>29</xdr:col>
      <xdr:colOff>0</xdr:colOff>
      <xdr:row>3667</xdr:row>
      <xdr:rowOff>0</xdr:rowOff>
    </xdr:from>
    <xdr:to>
      <xdr:col>33</xdr:col>
      <xdr:colOff>0</xdr:colOff>
      <xdr:row>3671</xdr:row>
      <xdr:rowOff>0</xdr:rowOff>
    </xdr:to>
    <xdr:pic>
      <xdr:nvPicPr>
        <xdr:cNvPr id="97" name="Picture 96" descr="image00096">
          <a:extLst>
            <a:ext uri="{FF2B5EF4-FFF2-40B4-BE49-F238E27FC236}">
              <a16:creationId xmlns:a16="http://schemas.microsoft.com/office/drawing/2014/main" id="{B32E890A-5976-4D3C-9EC3-C28F5201208C}"/>
            </a:ext>
          </a:extLst>
        </xdr:cNvPr>
        <xdr:cNvPicPr>
          <a:picLocks noChangeAspect="1"/>
        </xdr:cNvPicPr>
      </xdr:nvPicPr>
      <xdr:blipFill>
        <a:blip xmlns:r="http://schemas.openxmlformats.org/officeDocument/2006/relationships" r:embed="rId1"/>
        <a:stretch>
          <a:fillRect/>
        </a:stretch>
      </xdr:blipFill>
      <xdr:spPr>
        <a:xfrm>
          <a:off x="5114925" y="943841775"/>
          <a:ext cx="952500" cy="561975"/>
        </a:xfrm>
        <a:prstGeom prst="rect">
          <a:avLst/>
        </a:prstGeom>
      </xdr:spPr>
    </xdr:pic>
    <xdr:clientData/>
  </xdr:twoCellAnchor>
  <xdr:twoCellAnchor editAs="oneCell">
    <xdr:from>
      <xdr:col>29</xdr:col>
      <xdr:colOff>0</xdr:colOff>
      <xdr:row>3714</xdr:row>
      <xdr:rowOff>0</xdr:rowOff>
    </xdr:from>
    <xdr:to>
      <xdr:col>33</xdr:col>
      <xdr:colOff>0</xdr:colOff>
      <xdr:row>3718</xdr:row>
      <xdr:rowOff>0</xdr:rowOff>
    </xdr:to>
    <xdr:pic>
      <xdr:nvPicPr>
        <xdr:cNvPr id="98" name="Picture 97" descr="image00097">
          <a:extLst>
            <a:ext uri="{FF2B5EF4-FFF2-40B4-BE49-F238E27FC236}">
              <a16:creationId xmlns:a16="http://schemas.microsoft.com/office/drawing/2014/main" id="{69EFC851-7AD1-4747-86D1-97E5AF92C1C7}"/>
            </a:ext>
          </a:extLst>
        </xdr:cNvPr>
        <xdr:cNvPicPr>
          <a:picLocks noChangeAspect="1"/>
        </xdr:cNvPicPr>
      </xdr:nvPicPr>
      <xdr:blipFill>
        <a:blip xmlns:r="http://schemas.openxmlformats.org/officeDocument/2006/relationships" r:embed="rId1"/>
        <a:stretch>
          <a:fillRect/>
        </a:stretch>
      </xdr:blipFill>
      <xdr:spPr>
        <a:xfrm>
          <a:off x="5114925" y="953757300"/>
          <a:ext cx="952500" cy="561975"/>
        </a:xfrm>
        <a:prstGeom prst="rect">
          <a:avLst/>
        </a:prstGeom>
      </xdr:spPr>
    </xdr:pic>
    <xdr:clientData/>
  </xdr:twoCellAnchor>
  <xdr:twoCellAnchor editAs="oneCell">
    <xdr:from>
      <xdr:col>29</xdr:col>
      <xdr:colOff>0</xdr:colOff>
      <xdr:row>3754</xdr:row>
      <xdr:rowOff>0</xdr:rowOff>
    </xdr:from>
    <xdr:to>
      <xdr:col>33</xdr:col>
      <xdr:colOff>0</xdr:colOff>
      <xdr:row>3758</xdr:row>
      <xdr:rowOff>0</xdr:rowOff>
    </xdr:to>
    <xdr:pic>
      <xdr:nvPicPr>
        <xdr:cNvPr id="99" name="Picture 98" descr="image00098">
          <a:extLst>
            <a:ext uri="{FF2B5EF4-FFF2-40B4-BE49-F238E27FC236}">
              <a16:creationId xmlns:a16="http://schemas.microsoft.com/office/drawing/2014/main" id="{37B19FB4-9585-4F90-8CA7-839E241F0ABD}"/>
            </a:ext>
          </a:extLst>
        </xdr:cNvPr>
        <xdr:cNvPicPr>
          <a:picLocks noChangeAspect="1"/>
        </xdr:cNvPicPr>
      </xdr:nvPicPr>
      <xdr:blipFill>
        <a:blip xmlns:r="http://schemas.openxmlformats.org/officeDocument/2006/relationships" r:embed="rId1"/>
        <a:stretch>
          <a:fillRect/>
        </a:stretch>
      </xdr:blipFill>
      <xdr:spPr>
        <a:xfrm>
          <a:off x="5114925" y="963672825"/>
          <a:ext cx="952500" cy="561975"/>
        </a:xfrm>
        <a:prstGeom prst="rect">
          <a:avLst/>
        </a:prstGeom>
      </xdr:spPr>
    </xdr:pic>
    <xdr:clientData/>
  </xdr:twoCellAnchor>
  <xdr:twoCellAnchor editAs="oneCell">
    <xdr:from>
      <xdr:col>29</xdr:col>
      <xdr:colOff>0</xdr:colOff>
      <xdr:row>3798</xdr:row>
      <xdr:rowOff>0</xdr:rowOff>
    </xdr:from>
    <xdr:to>
      <xdr:col>33</xdr:col>
      <xdr:colOff>0</xdr:colOff>
      <xdr:row>3802</xdr:row>
      <xdr:rowOff>0</xdr:rowOff>
    </xdr:to>
    <xdr:pic>
      <xdr:nvPicPr>
        <xdr:cNvPr id="100" name="Picture 99" descr="image00099">
          <a:extLst>
            <a:ext uri="{FF2B5EF4-FFF2-40B4-BE49-F238E27FC236}">
              <a16:creationId xmlns:a16="http://schemas.microsoft.com/office/drawing/2014/main" id="{292E1515-D9EA-48C2-8D71-26B51EFBCF1F}"/>
            </a:ext>
          </a:extLst>
        </xdr:cNvPr>
        <xdr:cNvPicPr>
          <a:picLocks noChangeAspect="1"/>
        </xdr:cNvPicPr>
      </xdr:nvPicPr>
      <xdr:blipFill>
        <a:blip xmlns:r="http://schemas.openxmlformats.org/officeDocument/2006/relationships" r:embed="rId1"/>
        <a:stretch>
          <a:fillRect/>
        </a:stretch>
      </xdr:blipFill>
      <xdr:spPr>
        <a:xfrm>
          <a:off x="5114925" y="973578825"/>
          <a:ext cx="952500" cy="561975"/>
        </a:xfrm>
        <a:prstGeom prst="rect">
          <a:avLst/>
        </a:prstGeom>
      </xdr:spPr>
    </xdr:pic>
    <xdr:clientData/>
  </xdr:twoCellAnchor>
  <xdr:twoCellAnchor editAs="oneCell">
    <xdr:from>
      <xdr:col>29</xdr:col>
      <xdr:colOff>0</xdr:colOff>
      <xdr:row>3838</xdr:row>
      <xdr:rowOff>0</xdr:rowOff>
    </xdr:from>
    <xdr:to>
      <xdr:col>33</xdr:col>
      <xdr:colOff>0</xdr:colOff>
      <xdr:row>3842</xdr:row>
      <xdr:rowOff>0</xdr:rowOff>
    </xdr:to>
    <xdr:pic>
      <xdr:nvPicPr>
        <xdr:cNvPr id="101" name="Picture 100" descr="image00100">
          <a:extLst>
            <a:ext uri="{FF2B5EF4-FFF2-40B4-BE49-F238E27FC236}">
              <a16:creationId xmlns:a16="http://schemas.microsoft.com/office/drawing/2014/main" id="{6A55FC0D-0B1F-4161-B559-96E5D417D556}"/>
            </a:ext>
          </a:extLst>
        </xdr:cNvPr>
        <xdr:cNvPicPr>
          <a:picLocks noChangeAspect="1"/>
        </xdr:cNvPicPr>
      </xdr:nvPicPr>
      <xdr:blipFill>
        <a:blip xmlns:r="http://schemas.openxmlformats.org/officeDocument/2006/relationships" r:embed="rId1"/>
        <a:stretch>
          <a:fillRect/>
        </a:stretch>
      </xdr:blipFill>
      <xdr:spPr>
        <a:xfrm>
          <a:off x="5114925" y="983494350"/>
          <a:ext cx="952500" cy="561975"/>
        </a:xfrm>
        <a:prstGeom prst="rect">
          <a:avLst/>
        </a:prstGeom>
      </xdr:spPr>
    </xdr:pic>
    <xdr:clientData/>
  </xdr:twoCellAnchor>
  <xdr:twoCellAnchor editAs="oneCell">
    <xdr:from>
      <xdr:col>29</xdr:col>
      <xdr:colOff>0</xdr:colOff>
      <xdr:row>3875</xdr:row>
      <xdr:rowOff>0</xdr:rowOff>
    </xdr:from>
    <xdr:to>
      <xdr:col>33</xdr:col>
      <xdr:colOff>0</xdr:colOff>
      <xdr:row>3879</xdr:row>
      <xdr:rowOff>0</xdr:rowOff>
    </xdr:to>
    <xdr:pic>
      <xdr:nvPicPr>
        <xdr:cNvPr id="102" name="Picture 101" descr="image00101">
          <a:extLst>
            <a:ext uri="{FF2B5EF4-FFF2-40B4-BE49-F238E27FC236}">
              <a16:creationId xmlns:a16="http://schemas.microsoft.com/office/drawing/2014/main" id="{ED50DE0D-5F9D-49CC-860D-9570A70B1986}"/>
            </a:ext>
          </a:extLst>
        </xdr:cNvPr>
        <xdr:cNvPicPr>
          <a:picLocks noChangeAspect="1"/>
        </xdr:cNvPicPr>
      </xdr:nvPicPr>
      <xdr:blipFill>
        <a:blip xmlns:r="http://schemas.openxmlformats.org/officeDocument/2006/relationships" r:embed="rId1"/>
        <a:stretch>
          <a:fillRect/>
        </a:stretch>
      </xdr:blipFill>
      <xdr:spPr>
        <a:xfrm>
          <a:off x="5114925" y="993428925"/>
          <a:ext cx="952500" cy="561975"/>
        </a:xfrm>
        <a:prstGeom prst="rect">
          <a:avLst/>
        </a:prstGeom>
      </xdr:spPr>
    </xdr:pic>
    <xdr:clientData/>
  </xdr:twoCellAnchor>
  <xdr:twoCellAnchor editAs="oneCell">
    <xdr:from>
      <xdr:col>29</xdr:col>
      <xdr:colOff>0</xdr:colOff>
      <xdr:row>3911</xdr:row>
      <xdr:rowOff>0</xdr:rowOff>
    </xdr:from>
    <xdr:to>
      <xdr:col>33</xdr:col>
      <xdr:colOff>0</xdr:colOff>
      <xdr:row>3915</xdr:row>
      <xdr:rowOff>0</xdr:rowOff>
    </xdr:to>
    <xdr:pic>
      <xdr:nvPicPr>
        <xdr:cNvPr id="103" name="Picture 102" descr="image00102">
          <a:extLst>
            <a:ext uri="{FF2B5EF4-FFF2-40B4-BE49-F238E27FC236}">
              <a16:creationId xmlns:a16="http://schemas.microsoft.com/office/drawing/2014/main" id="{E0CB23B3-B29E-40B0-9643-C3947A8AA46F}"/>
            </a:ext>
          </a:extLst>
        </xdr:cNvPr>
        <xdr:cNvPicPr>
          <a:picLocks noChangeAspect="1"/>
        </xdr:cNvPicPr>
      </xdr:nvPicPr>
      <xdr:blipFill>
        <a:blip xmlns:r="http://schemas.openxmlformats.org/officeDocument/2006/relationships" r:embed="rId1"/>
        <a:stretch>
          <a:fillRect/>
        </a:stretch>
      </xdr:blipFill>
      <xdr:spPr>
        <a:xfrm>
          <a:off x="5114925" y="1003363500"/>
          <a:ext cx="952500" cy="561975"/>
        </a:xfrm>
        <a:prstGeom prst="rect">
          <a:avLst/>
        </a:prstGeom>
      </xdr:spPr>
    </xdr:pic>
    <xdr:clientData/>
  </xdr:twoCellAnchor>
  <xdr:twoCellAnchor editAs="oneCell">
    <xdr:from>
      <xdr:col>29</xdr:col>
      <xdr:colOff>0</xdr:colOff>
      <xdr:row>3947</xdr:row>
      <xdr:rowOff>0</xdr:rowOff>
    </xdr:from>
    <xdr:to>
      <xdr:col>33</xdr:col>
      <xdr:colOff>0</xdr:colOff>
      <xdr:row>3951</xdr:row>
      <xdr:rowOff>0</xdr:rowOff>
    </xdr:to>
    <xdr:pic>
      <xdr:nvPicPr>
        <xdr:cNvPr id="104" name="Picture 103" descr="image00103">
          <a:extLst>
            <a:ext uri="{FF2B5EF4-FFF2-40B4-BE49-F238E27FC236}">
              <a16:creationId xmlns:a16="http://schemas.microsoft.com/office/drawing/2014/main" id="{D6A5A3C0-6280-4E75-8EC7-C8518373E1FA}"/>
            </a:ext>
          </a:extLst>
        </xdr:cNvPr>
        <xdr:cNvPicPr>
          <a:picLocks noChangeAspect="1"/>
        </xdr:cNvPicPr>
      </xdr:nvPicPr>
      <xdr:blipFill>
        <a:blip xmlns:r="http://schemas.openxmlformats.org/officeDocument/2006/relationships" r:embed="rId1"/>
        <a:stretch>
          <a:fillRect/>
        </a:stretch>
      </xdr:blipFill>
      <xdr:spPr>
        <a:xfrm>
          <a:off x="5114925" y="1013307600"/>
          <a:ext cx="952500" cy="561975"/>
        </a:xfrm>
        <a:prstGeom prst="rect">
          <a:avLst/>
        </a:prstGeom>
      </xdr:spPr>
    </xdr:pic>
    <xdr:clientData/>
  </xdr:twoCellAnchor>
  <xdr:twoCellAnchor editAs="oneCell">
    <xdr:from>
      <xdr:col>29</xdr:col>
      <xdr:colOff>0</xdr:colOff>
      <xdr:row>3985</xdr:row>
      <xdr:rowOff>0</xdr:rowOff>
    </xdr:from>
    <xdr:to>
      <xdr:col>33</xdr:col>
      <xdr:colOff>0</xdr:colOff>
      <xdr:row>3989</xdr:row>
      <xdr:rowOff>0</xdr:rowOff>
    </xdr:to>
    <xdr:pic>
      <xdr:nvPicPr>
        <xdr:cNvPr id="105" name="Picture 104" descr="image00104">
          <a:extLst>
            <a:ext uri="{FF2B5EF4-FFF2-40B4-BE49-F238E27FC236}">
              <a16:creationId xmlns:a16="http://schemas.microsoft.com/office/drawing/2014/main" id="{AE8046C3-8752-42CC-8125-8ECAB61096F6}"/>
            </a:ext>
          </a:extLst>
        </xdr:cNvPr>
        <xdr:cNvPicPr>
          <a:picLocks noChangeAspect="1"/>
        </xdr:cNvPicPr>
      </xdr:nvPicPr>
      <xdr:blipFill>
        <a:blip xmlns:r="http://schemas.openxmlformats.org/officeDocument/2006/relationships" r:embed="rId1"/>
        <a:stretch>
          <a:fillRect/>
        </a:stretch>
      </xdr:blipFill>
      <xdr:spPr>
        <a:xfrm>
          <a:off x="5114925" y="1023242175"/>
          <a:ext cx="952500" cy="561975"/>
        </a:xfrm>
        <a:prstGeom prst="rect">
          <a:avLst/>
        </a:prstGeom>
      </xdr:spPr>
    </xdr:pic>
    <xdr:clientData/>
  </xdr:twoCellAnchor>
  <xdr:twoCellAnchor editAs="oneCell">
    <xdr:from>
      <xdr:col>29</xdr:col>
      <xdr:colOff>0</xdr:colOff>
      <xdr:row>4023</xdr:row>
      <xdr:rowOff>0</xdr:rowOff>
    </xdr:from>
    <xdr:to>
      <xdr:col>33</xdr:col>
      <xdr:colOff>0</xdr:colOff>
      <xdr:row>4027</xdr:row>
      <xdr:rowOff>0</xdr:rowOff>
    </xdr:to>
    <xdr:pic>
      <xdr:nvPicPr>
        <xdr:cNvPr id="106" name="Picture 105" descr="image00105">
          <a:extLst>
            <a:ext uri="{FF2B5EF4-FFF2-40B4-BE49-F238E27FC236}">
              <a16:creationId xmlns:a16="http://schemas.microsoft.com/office/drawing/2014/main" id="{FFDFAD07-AEE3-447F-9B4D-4D8EABE358DD}"/>
            </a:ext>
          </a:extLst>
        </xdr:cNvPr>
        <xdr:cNvPicPr>
          <a:picLocks noChangeAspect="1"/>
        </xdr:cNvPicPr>
      </xdr:nvPicPr>
      <xdr:blipFill>
        <a:blip xmlns:r="http://schemas.openxmlformats.org/officeDocument/2006/relationships" r:embed="rId1"/>
        <a:stretch>
          <a:fillRect/>
        </a:stretch>
      </xdr:blipFill>
      <xdr:spPr>
        <a:xfrm>
          <a:off x="5114925" y="1033186275"/>
          <a:ext cx="952500" cy="561975"/>
        </a:xfrm>
        <a:prstGeom prst="rect">
          <a:avLst/>
        </a:prstGeom>
      </xdr:spPr>
    </xdr:pic>
    <xdr:clientData/>
  </xdr:twoCellAnchor>
  <xdr:twoCellAnchor editAs="oneCell">
    <xdr:from>
      <xdr:col>29</xdr:col>
      <xdr:colOff>0</xdr:colOff>
      <xdr:row>4061</xdr:row>
      <xdr:rowOff>0</xdr:rowOff>
    </xdr:from>
    <xdr:to>
      <xdr:col>33</xdr:col>
      <xdr:colOff>0</xdr:colOff>
      <xdr:row>4065</xdr:row>
      <xdr:rowOff>0</xdr:rowOff>
    </xdr:to>
    <xdr:pic>
      <xdr:nvPicPr>
        <xdr:cNvPr id="107" name="Picture 106" descr="image00106">
          <a:extLst>
            <a:ext uri="{FF2B5EF4-FFF2-40B4-BE49-F238E27FC236}">
              <a16:creationId xmlns:a16="http://schemas.microsoft.com/office/drawing/2014/main" id="{F09AFFB8-1F40-4548-A619-01C375018BE6}"/>
            </a:ext>
          </a:extLst>
        </xdr:cNvPr>
        <xdr:cNvPicPr>
          <a:picLocks noChangeAspect="1"/>
        </xdr:cNvPicPr>
      </xdr:nvPicPr>
      <xdr:blipFill>
        <a:blip xmlns:r="http://schemas.openxmlformats.org/officeDocument/2006/relationships" r:embed="rId1"/>
        <a:stretch>
          <a:fillRect/>
        </a:stretch>
      </xdr:blipFill>
      <xdr:spPr>
        <a:xfrm>
          <a:off x="5114925" y="1043120850"/>
          <a:ext cx="952500" cy="561975"/>
        </a:xfrm>
        <a:prstGeom prst="rect">
          <a:avLst/>
        </a:prstGeom>
      </xdr:spPr>
    </xdr:pic>
    <xdr:clientData/>
  </xdr:twoCellAnchor>
  <xdr:twoCellAnchor editAs="oneCell">
    <xdr:from>
      <xdr:col>29</xdr:col>
      <xdr:colOff>0</xdr:colOff>
      <xdr:row>4099</xdr:row>
      <xdr:rowOff>0</xdr:rowOff>
    </xdr:from>
    <xdr:to>
      <xdr:col>33</xdr:col>
      <xdr:colOff>0</xdr:colOff>
      <xdr:row>4103</xdr:row>
      <xdr:rowOff>0</xdr:rowOff>
    </xdr:to>
    <xdr:pic>
      <xdr:nvPicPr>
        <xdr:cNvPr id="108" name="Picture 107" descr="image00107">
          <a:extLst>
            <a:ext uri="{FF2B5EF4-FFF2-40B4-BE49-F238E27FC236}">
              <a16:creationId xmlns:a16="http://schemas.microsoft.com/office/drawing/2014/main" id="{0DA9B4A2-7590-4129-9140-FEE1853D6B22}"/>
            </a:ext>
          </a:extLst>
        </xdr:cNvPr>
        <xdr:cNvPicPr>
          <a:picLocks noChangeAspect="1"/>
        </xdr:cNvPicPr>
      </xdr:nvPicPr>
      <xdr:blipFill>
        <a:blip xmlns:r="http://schemas.openxmlformats.org/officeDocument/2006/relationships" r:embed="rId1"/>
        <a:stretch>
          <a:fillRect/>
        </a:stretch>
      </xdr:blipFill>
      <xdr:spPr>
        <a:xfrm>
          <a:off x="5114925" y="1053064950"/>
          <a:ext cx="952500" cy="561975"/>
        </a:xfrm>
        <a:prstGeom prst="rect">
          <a:avLst/>
        </a:prstGeom>
      </xdr:spPr>
    </xdr:pic>
    <xdr:clientData/>
  </xdr:twoCellAnchor>
  <xdr:twoCellAnchor editAs="oneCell">
    <xdr:from>
      <xdr:col>29</xdr:col>
      <xdr:colOff>0</xdr:colOff>
      <xdr:row>4137</xdr:row>
      <xdr:rowOff>0</xdr:rowOff>
    </xdr:from>
    <xdr:to>
      <xdr:col>33</xdr:col>
      <xdr:colOff>0</xdr:colOff>
      <xdr:row>4141</xdr:row>
      <xdr:rowOff>0</xdr:rowOff>
    </xdr:to>
    <xdr:pic>
      <xdr:nvPicPr>
        <xdr:cNvPr id="109" name="Picture 108" descr="image00108">
          <a:extLst>
            <a:ext uri="{FF2B5EF4-FFF2-40B4-BE49-F238E27FC236}">
              <a16:creationId xmlns:a16="http://schemas.microsoft.com/office/drawing/2014/main" id="{9E88BF84-D339-47F2-A756-5B9862F951AF}"/>
            </a:ext>
          </a:extLst>
        </xdr:cNvPr>
        <xdr:cNvPicPr>
          <a:picLocks noChangeAspect="1"/>
        </xdr:cNvPicPr>
      </xdr:nvPicPr>
      <xdr:blipFill>
        <a:blip xmlns:r="http://schemas.openxmlformats.org/officeDocument/2006/relationships" r:embed="rId1"/>
        <a:stretch>
          <a:fillRect/>
        </a:stretch>
      </xdr:blipFill>
      <xdr:spPr>
        <a:xfrm>
          <a:off x="5114925" y="1063009050"/>
          <a:ext cx="952500" cy="561975"/>
        </a:xfrm>
        <a:prstGeom prst="rect">
          <a:avLst/>
        </a:prstGeom>
      </xdr:spPr>
    </xdr:pic>
    <xdr:clientData/>
  </xdr:twoCellAnchor>
  <xdr:twoCellAnchor editAs="oneCell">
    <xdr:from>
      <xdr:col>29</xdr:col>
      <xdr:colOff>0</xdr:colOff>
      <xdr:row>4174</xdr:row>
      <xdr:rowOff>0</xdr:rowOff>
    </xdr:from>
    <xdr:to>
      <xdr:col>33</xdr:col>
      <xdr:colOff>0</xdr:colOff>
      <xdr:row>4178</xdr:row>
      <xdr:rowOff>0</xdr:rowOff>
    </xdr:to>
    <xdr:pic>
      <xdr:nvPicPr>
        <xdr:cNvPr id="110" name="Picture 109" descr="image00109">
          <a:extLst>
            <a:ext uri="{FF2B5EF4-FFF2-40B4-BE49-F238E27FC236}">
              <a16:creationId xmlns:a16="http://schemas.microsoft.com/office/drawing/2014/main" id="{1B675709-6C88-4DF8-A355-80FE44903F64}"/>
            </a:ext>
          </a:extLst>
        </xdr:cNvPr>
        <xdr:cNvPicPr>
          <a:picLocks noChangeAspect="1"/>
        </xdr:cNvPicPr>
      </xdr:nvPicPr>
      <xdr:blipFill>
        <a:blip xmlns:r="http://schemas.openxmlformats.org/officeDocument/2006/relationships" r:embed="rId1"/>
        <a:stretch>
          <a:fillRect/>
        </a:stretch>
      </xdr:blipFill>
      <xdr:spPr>
        <a:xfrm>
          <a:off x="5114925" y="1072934100"/>
          <a:ext cx="952500" cy="561975"/>
        </a:xfrm>
        <a:prstGeom prst="rect">
          <a:avLst/>
        </a:prstGeom>
      </xdr:spPr>
    </xdr:pic>
    <xdr:clientData/>
  </xdr:twoCellAnchor>
  <xdr:twoCellAnchor editAs="oneCell">
    <xdr:from>
      <xdr:col>29</xdr:col>
      <xdr:colOff>0</xdr:colOff>
      <xdr:row>4214</xdr:row>
      <xdr:rowOff>0</xdr:rowOff>
    </xdr:from>
    <xdr:to>
      <xdr:col>33</xdr:col>
      <xdr:colOff>0</xdr:colOff>
      <xdr:row>4218</xdr:row>
      <xdr:rowOff>0</xdr:rowOff>
    </xdr:to>
    <xdr:pic>
      <xdr:nvPicPr>
        <xdr:cNvPr id="111" name="Picture 110" descr="image00110">
          <a:extLst>
            <a:ext uri="{FF2B5EF4-FFF2-40B4-BE49-F238E27FC236}">
              <a16:creationId xmlns:a16="http://schemas.microsoft.com/office/drawing/2014/main" id="{BF85D2DC-F166-4D9A-9354-59E8265581C1}"/>
            </a:ext>
          </a:extLst>
        </xdr:cNvPr>
        <xdr:cNvPicPr>
          <a:picLocks noChangeAspect="1"/>
        </xdr:cNvPicPr>
      </xdr:nvPicPr>
      <xdr:blipFill>
        <a:blip xmlns:r="http://schemas.openxmlformats.org/officeDocument/2006/relationships" r:embed="rId1"/>
        <a:stretch>
          <a:fillRect/>
        </a:stretch>
      </xdr:blipFill>
      <xdr:spPr>
        <a:xfrm>
          <a:off x="5114925" y="1082868675"/>
          <a:ext cx="952500" cy="561975"/>
        </a:xfrm>
        <a:prstGeom prst="rect">
          <a:avLst/>
        </a:prstGeom>
      </xdr:spPr>
    </xdr:pic>
    <xdr:clientData/>
  </xdr:twoCellAnchor>
  <xdr:twoCellAnchor editAs="oneCell">
    <xdr:from>
      <xdr:col>29</xdr:col>
      <xdr:colOff>0</xdr:colOff>
      <xdr:row>4258</xdr:row>
      <xdr:rowOff>0</xdr:rowOff>
    </xdr:from>
    <xdr:to>
      <xdr:col>33</xdr:col>
      <xdr:colOff>0</xdr:colOff>
      <xdr:row>4262</xdr:row>
      <xdr:rowOff>0</xdr:rowOff>
    </xdr:to>
    <xdr:pic>
      <xdr:nvPicPr>
        <xdr:cNvPr id="112" name="Picture 111" descr="image00111">
          <a:extLst>
            <a:ext uri="{FF2B5EF4-FFF2-40B4-BE49-F238E27FC236}">
              <a16:creationId xmlns:a16="http://schemas.microsoft.com/office/drawing/2014/main" id="{3B886A5C-6219-42E0-B9D6-2140D38BACDB}"/>
            </a:ext>
          </a:extLst>
        </xdr:cNvPr>
        <xdr:cNvPicPr>
          <a:picLocks noChangeAspect="1"/>
        </xdr:cNvPicPr>
      </xdr:nvPicPr>
      <xdr:blipFill>
        <a:blip xmlns:r="http://schemas.openxmlformats.org/officeDocument/2006/relationships" r:embed="rId1"/>
        <a:stretch>
          <a:fillRect/>
        </a:stretch>
      </xdr:blipFill>
      <xdr:spPr>
        <a:xfrm>
          <a:off x="5114925" y="1092765150"/>
          <a:ext cx="952500" cy="561975"/>
        </a:xfrm>
        <a:prstGeom prst="rect">
          <a:avLst/>
        </a:prstGeom>
      </xdr:spPr>
    </xdr:pic>
    <xdr:clientData/>
  </xdr:twoCellAnchor>
  <xdr:twoCellAnchor editAs="oneCell">
    <xdr:from>
      <xdr:col>29</xdr:col>
      <xdr:colOff>0</xdr:colOff>
      <xdr:row>4302</xdr:row>
      <xdr:rowOff>0</xdr:rowOff>
    </xdr:from>
    <xdr:to>
      <xdr:col>33</xdr:col>
      <xdr:colOff>0</xdr:colOff>
      <xdr:row>4306</xdr:row>
      <xdr:rowOff>0</xdr:rowOff>
    </xdr:to>
    <xdr:pic>
      <xdr:nvPicPr>
        <xdr:cNvPr id="113" name="Picture 112" descr="image00112">
          <a:extLst>
            <a:ext uri="{FF2B5EF4-FFF2-40B4-BE49-F238E27FC236}">
              <a16:creationId xmlns:a16="http://schemas.microsoft.com/office/drawing/2014/main" id="{10BAB98C-E688-49F3-AC72-A56F98C90CBA}"/>
            </a:ext>
          </a:extLst>
        </xdr:cNvPr>
        <xdr:cNvPicPr>
          <a:picLocks noChangeAspect="1"/>
        </xdr:cNvPicPr>
      </xdr:nvPicPr>
      <xdr:blipFill>
        <a:blip xmlns:r="http://schemas.openxmlformats.org/officeDocument/2006/relationships" r:embed="rId1"/>
        <a:stretch>
          <a:fillRect/>
        </a:stretch>
      </xdr:blipFill>
      <xdr:spPr>
        <a:xfrm>
          <a:off x="5114925" y="1102671150"/>
          <a:ext cx="952500" cy="561975"/>
        </a:xfrm>
        <a:prstGeom prst="rect">
          <a:avLst/>
        </a:prstGeom>
      </xdr:spPr>
    </xdr:pic>
    <xdr:clientData/>
  </xdr:twoCellAnchor>
  <xdr:twoCellAnchor editAs="oneCell">
    <xdr:from>
      <xdr:col>29</xdr:col>
      <xdr:colOff>0</xdr:colOff>
      <xdr:row>4346</xdr:row>
      <xdr:rowOff>0</xdr:rowOff>
    </xdr:from>
    <xdr:to>
      <xdr:col>33</xdr:col>
      <xdr:colOff>0</xdr:colOff>
      <xdr:row>4350</xdr:row>
      <xdr:rowOff>0</xdr:rowOff>
    </xdr:to>
    <xdr:pic>
      <xdr:nvPicPr>
        <xdr:cNvPr id="114" name="Picture 113" descr="image00113">
          <a:extLst>
            <a:ext uri="{FF2B5EF4-FFF2-40B4-BE49-F238E27FC236}">
              <a16:creationId xmlns:a16="http://schemas.microsoft.com/office/drawing/2014/main" id="{C7AFD6A7-5F9D-43D6-B69D-3EC9A097136A}"/>
            </a:ext>
          </a:extLst>
        </xdr:cNvPr>
        <xdr:cNvPicPr>
          <a:picLocks noChangeAspect="1"/>
        </xdr:cNvPicPr>
      </xdr:nvPicPr>
      <xdr:blipFill>
        <a:blip xmlns:r="http://schemas.openxmlformats.org/officeDocument/2006/relationships" r:embed="rId1"/>
        <a:stretch>
          <a:fillRect/>
        </a:stretch>
      </xdr:blipFill>
      <xdr:spPr>
        <a:xfrm>
          <a:off x="5114925" y="1112567625"/>
          <a:ext cx="952500" cy="561975"/>
        </a:xfrm>
        <a:prstGeom prst="rect">
          <a:avLst/>
        </a:prstGeom>
      </xdr:spPr>
    </xdr:pic>
    <xdr:clientData/>
  </xdr:twoCellAnchor>
  <xdr:twoCellAnchor editAs="oneCell">
    <xdr:from>
      <xdr:col>29</xdr:col>
      <xdr:colOff>0</xdr:colOff>
      <xdr:row>4384</xdr:row>
      <xdr:rowOff>0</xdr:rowOff>
    </xdr:from>
    <xdr:to>
      <xdr:col>33</xdr:col>
      <xdr:colOff>0</xdr:colOff>
      <xdr:row>4388</xdr:row>
      <xdr:rowOff>0</xdr:rowOff>
    </xdr:to>
    <xdr:pic>
      <xdr:nvPicPr>
        <xdr:cNvPr id="115" name="Picture 114" descr="image00114">
          <a:extLst>
            <a:ext uri="{FF2B5EF4-FFF2-40B4-BE49-F238E27FC236}">
              <a16:creationId xmlns:a16="http://schemas.microsoft.com/office/drawing/2014/main" id="{A9AD3C7A-3CA6-4168-8F78-44F7D9761637}"/>
            </a:ext>
          </a:extLst>
        </xdr:cNvPr>
        <xdr:cNvPicPr>
          <a:picLocks noChangeAspect="1"/>
        </xdr:cNvPicPr>
      </xdr:nvPicPr>
      <xdr:blipFill>
        <a:blip xmlns:r="http://schemas.openxmlformats.org/officeDocument/2006/relationships" r:embed="rId1"/>
        <a:stretch>
          <a:fillRect/>
        </a:stretch>
      </xdr:blipFill>
      <xdr:spPr>
        <a:xfrm>
          <a:off x="5114925" y="1122511725"/>
          <a:ext cx="952500" cy="561975"/>
        </a:xfrm>
        <a:prstGeom prst="rect">
          <a:avLst/>
        </a:prstGeom>
      </xdr:spPr>
    </xdr:pic>
    <xdr:clientData/>
  </xdr:twoCellAnchor>
  <xdr:twoCellAnchor editAs="oneCell">
    <xdr:from>
      <xdr:col>29</xdr:col>
      <xdr:colOff>0</xdr:colOff>
      <xdr:row>4422</xdr:row>
      <xdr:rowOff>0</xdr:rowOff>
    </xdr:from>
    <xdr:to>
      <xdr:col>33</xdr:col>
      <xdr:colOff>0</xdr:colOff>
      <xdr:row>4426</xdr:row>
      <xdr:rowOff>0</xdr:rowOff>
    </xdr:to>
    <xdr:pic>
      <xdr:nvPicPr>
        <xdr:cNvPr id="116" name="Picture 115" descr="image00115">
          <a:extLst>
            <a:ext uri="{FF2B5EF4-FFF2-40B4-BE49-F238E27FC236}">
              <a16:creationId xmlns:a16="http://schemas.microsoft.com/office/drawing/2014/main" id="{14CE716E-F649-41A1-896A-09D41191FCEF}"/>
            </a:ext>
          </a:extLst>
        </xdr:cNvPr>
        <xdr:cNvPicPr>
          <a:picLocks noChangeAspect="1"/>
        </xdr:cNvPicPr>
      </xdr:nvPicPr>
      <xdr:blipFill>
        <a:blip xmlns:r="http://schemas.openxmlformats.org/officeDocument/2006/relationships" r:embed="rId1"/>
        <a:stretch>
          <a:fillRect/>
        </a:stretch>
      </xdr:blipFill>
      <xdr:spPr>
        <a:xfrm>
          <a:off x="5114925" y="1132446300"/>
          <a:ext cx="952500" cy="561975"/>
        </a:xfrm>
        <a:prstGeom prst="rect">
          <a:avLst/>
        </a:prstGeom>
      </xdr:spPr>
    </xdr:pic>
    <xdr:clientData/>
  </xdr:twoCellAnchor>
  <xdr:twoCellAnchor editAs="oneCell">
    <xdr:from>
      <xdr:col>29</xdr:col>
      <xdr:colOff>0</xdr:colOff>
      <xdr:row>4461</xdr:row>
      <xdr:rowOff>0</xdr:rowOff>
    </xdr:from>
    <xdr:to>
      <xdr:col>33</xdr:col>
      <xdr:colOff>0</xdr:colOff>
      <xdr:row>4465</xdr:row>
      <xdr:rowOff>0</xdr:rowOff>
    </xdr:to>
    <xdr:pic>
      <xdr:nvPicPr>
        <xdr:cNvPr id="117" name="Picture 116" descr="image00116">
          <a:extLst>
            <a:ext uri="{FF2B5EF4-FFF2-40B4-BE49-F238E27FC236}">
              <a16:creationId xmlns:a16="http://schemas.microsoft.com/office/drawing/2014/main" id="{192F421E-0E48-4D59-AF2F-BFA14F546421}"/>
            </a:ext>
          </a:extLst>
        </xdr:cNvPr>
        <xdr:cNvPicPr>
          <a:picLocks noChangeAspect="1"/>
        </xdr:cNvPicPr>
      </xdr:nvPicPr>
      <xdr:blipFill>
        <a:blip xmlns:r="http://schemas.openxmlformats.org/officeDocument/2006/relationships" r:embed="rId1"/>
        <a:stretch>
          <a:fillRect/>
        </a:stretch>
      </xdr:blipFill>
      <xdr:spPr>
        <a:xfrm>
          <a:off x="5114925" y="1142380875"/>
          <a:ext cx="952500" cy="561975"/>
        </a:xfrm>
        <a:prstGeom prst="rect">
          <a:avLst/>
        </a:prstGeom>
      </xdr:spPr>
    </xdr:pic>
    <xdr:clientData/>
  </xdr:twoCellAnchor>
  <xdr:twoCellAnchor editAs="oneCell">
    <xdr:from>
      <xdr:col>29</xdr:col>
      <xdr:colOff>0</xdr:colOff>
      <xdr:row>4497</xdr:row>
      <xdr:rowOff>0</xdr:rowOff>
    </xdr:from>
    <xdr:to>
      <xdr:col>33</xdr:col>
      <xdr:colOff>0</xdr:colOff>
      <xdr:row>4501</xdr:row>
      <xdr:rowOff>0</xdr:rowOff>
    </xdr:to>
    <xdr:pic>
      <xdr:nvPicPr>
        <xdr:cNvPr id="118" name="Picture 117" descr="image00117">
          <a:extLst>
            <a:ext uri="{FF2B5EF4-FFF2-40B4-BE49-F238E27FC236}">
              <a16:creationId xmlns:a16="http://schemas.microsoft.com/office/drawing/2014/main" id="{EA9BBACC-D018-49ED-946A-35A9B783B612}"/>
            </a:ext>
          </a:extLst>
        </xdr:cNvPr>
        <xdr:cNvPicPr>
          <a:picLocks noChangeAspect="1"/>
        </xdr:cNvPicPr>
      </xdr:nvPicPr>
      <xdr:blipFill>
        <a:blip xmlns:r="http://schemas.openxmlformats.org/officeDocument/2006/relationships" r:embed="rId1"/>
        <a:stretch>
          <a:fillRect/>
        </a:stretch>
      </xdr:blipFill>
      <xdr:spPr>
        <a:xfrm>
          <a:off x="5114925" y="1152324975"/>
          <a:ext cx="952500" cy="561975"/>
        </a:xfrm>
        <a:prstGeom prst="rect">
          <a:avLst/>
        </a:prstGeom>
      </xdr:spPr>
    </xdr:pic>
    <xdr:clientData/>
  </xdr:twoCellAnchor>
  <xdr:twoCellAnchor editAs="oneCell">
    <xdr:from>
      <xdr:col>29</xdr:col>
      <xdr:colOff>0</xdr:colOff>
      <xdr:row>4536</xdr:row>
      <xdr:rowOff>0</xdr:rowOff>
    </xdr:from>
    <xdr:to>
      <xdr:col>33</xdr:col>
      <xdr:colOff>0</xdr:colOff>
      <xdr:row>4540</xdr:row>
      <xdr:rowOff>0</xdr:rowOff>
    </xdr:to>
    <xdr:pic>
      <xdr:nvPicPr>
        <xdr:cNvPr id="119" name="Picture 118" descr="image00118">
          <a:extLst>
            <a:ext uri="{FF2B5EF4-FFF2-40B4-BE49-F238E27FC236}">
              <a16:creationId xmlns:a16="http://schemas.microsoft.com/office/drawing/2014/main" id="{AECAE63C-BF55-4412-9053-2585B5AF0C16}"/>
            </a:ext>
          </a:extLst>
        </xdr:cNvPr>
        <xdr:cNvPicPr>
          <a:picLocks noChangeAspect="1"/>
        </xdr:cNvPicPr>
      </xdr:nvPicPr>
      <xdr:blipFill>
        <a:blip xmlns:r="http://schemas.openxmlformats.org/officeDocument/2006/relationships" r:embed="rId1"/>
        <a:stretch>
          <a:fillRect/>
        </a:stretch>
      </xdr:blipFill>
      <xdr:spPr>
        <a:xfrm>
          <a:off x="5114925" y="1162250025"/>
          <a:ext cx="952500" cy="561975"/>
        </a:xfrm>
        <a:prstGeom prst="rect">
          <a:avLst/>
        </a:prstGeom>
      </xdr:spPr>
    </xdr:pic>
    <xdr:clientData/>
  </xdr:twoCellAnchor>
  <xdr:twoCellAnchor editAs="oneCell">
    <xdr:from>
      <xdr:col>29</xdr:col>
      <xdr:colOff>0</xdr:colOff>
      <xdr:row>4573</xdr:row>
      <xdr:rowOff>0</xdr:rowOff>
    </xdr:from>
    <xdr:to>
      <xdr:col>33</xdr:col>
      <xdr:colOff>0</xdr:colOff>
      <xdr:row>4577</xdr:row>
      <xdr:rowOff>0</xdr:rowOff>
    </xdr:to>
    <xdr:pic>
      <xdr:nvPicPr>
        <xdr:cNvPr id="120" name="Picture 119" descr="image00119">
          <a:extLst>
            <a:ext uri="{FF2B5EF4-FFF2-40B4-BE49-F238E27FC236}">
              <a16:creationId xmlns:a16="http://schemas.microsoft.com/office/drawing/2014/main" id="{E0E9FA9F-B900-4B92-96B4-6A6808165A34}"/>
            </a:ext>
          </a:extLst>
        </xdr:cNvPr>
        <xdr:cNvPicPr>
          <a:picLocks noChangeAspect="1"/>
        </xdr:cNvPicPr>
      </xdr:nvPicPr>
      <xdr:blipFill>
        <a:blip xmlns:r="http://schemas.openxmlformats.org/officeDocument/2006/relationships" r:embed="rId1"/>
        <a:stretch>
          <a:fillRect/>
        </a:stretch>
      </xdr:blipFill>
      <xdr:spPr>
        <a:xfrm>
          <a:off x="5114925" y="1172184600"/>
          <a:ext cx="952500" cy="561975"/>
        </a:xfrm>
        <a:prstGeom prst="rect">
          <a:avLst/>
        </a:prstGeom>
      </xdr:spPr>
    </xdr:pic>
    <xdr:clientData/>
  </xdr:twoCellAnchor>
  <xdr:twoCellAnchor editAs="oneCell">
    <xdr:from>
      <xdr:col>29</xdr:col>
      <xdr:colOff>0</xdr:colOff>
      <xdr:row>4614</xdr:row>
      <xdr:rowOff>0</xdr:rowOff>
    </xdr:from>
    <xdr:to>
      <xdr:col>33</xdr:col>
      <xdr:colOff>0</xdr:colOff>
      <xdr:row>4618</xdr:row>
      <xdr:rowOff>0</xdr:rowOff>
    </xdr:to>
    <xdr:pic>
      <xdr:nvPicPr>
        <xdr:cNvPr id="121" name="Picture 120" descr="image00120">
          <a:extLst>
            <a:ext uri="{FF2B5EF4-FFF2-40B4-BE49-F238E27FC236}">
              <a16:creationId xmlns:a16="http://schemas.microsoft.com/office/drawing/2014/main" id="{DED6E6F0-00B9-4EA2-9657-237C534CC9C2}"/>
            </a:ext>
          </a:extLst>
        </xdr:cNvPr>
        <xdr:cNvPicPr>
          <a:picLocks noChangeAspect="1"/>
        </xdr:cNvPicPr>
      </xdr:nvPicPr>
      <xdr:blipFill>
        <a:blip xmlns:r="http://schemas.openxmlformats.org/officeDocument/2006/relationships" r:embed="rId1"/>
        <a:stretch>
          <a:fillRect/>
        </a:stretch>
      </xdr:blipFill>
      <xdr:spPr>
        <a:xfrm>
          <a:off x="5114925" y="1182109650"/>
          <a:ext cx="952500" cy="561975"/>
        </a:xfrm>
        <a:prstGeom prst="rect">
          <a:avLst/>
        </a:prstGeom>
      </xdr:spPr>
    </xdr:pic>
    <xdr:clientData/>
  </xdr:twoCellAnchor>
  <xdr:twoCellAnchor editAs="oneCell">
    <xdr:from>
      <xdr:col>29</xdr:col>
      <xdr:colOff>0</xdr:colOff>
      <xdr:row>4649</xdr:row>
      <xdr:rowOff>0</xdr:rowOff>
    </xdr:from>
    <xdr:to>
      <xdr:col>33</xdr:col>
      <xdr:colOff>0</xdr:colOff>
      <xdr:row>4653</xdr:row>
      <xdr:rowOff>0</xdr:rowOff>
    </xdr:to>
    <xdr:pic>
      <xdr:nvPicPr>
        <xdr:cNvPr id="122" name="Picture 121" descr="image00121">
          <a:extLst>
            <a:ext uri="{FF2B5EF4-FFF2-40B4-BE49-F238E27FC236}">
              <a16:creationId xmlns:a16="http://schemas.microsoft.com/office/drawing/2014/main" id="{AEF2DB64-FEEB-4CF9-A8C0-8FC9C0C499CF}"/>
            </a:ext>
          </a:extLst>
        </xdr:cNvPr>
        <xdr:cNvPicPr>
          <a:picLocks noChangeAspect="1"/>
        </xdr:cNvPicPr>
      </xdr:nvPicPr>
      <xdr:blipFill>
        <a:blip xmlns:r="http://schemas.openxmlformats.org/officeDocument/2006/relationships" r:embed="rId1"/>
        <a:stretch>
          <a:fillRect/>
        </a:stretch>
      </xdr:blipFill>
      <xdr:spPr>
        <a:xfrm>
          <a:off x="5114925" y="1192063275"/>
          <a:ext cx="952500" cy="561975"/>
        </a:xfrm>
        <a:prstGeom prst="rect">
          <a:avLst/>
        </a:prstGeom>
      </xdr:spPr>
    </xdr:pic>
    <xdr:clientData/>
  </xdr:twoCellAnchor>
  <xdr:twoCellAnchor editAs="oneCell">
    <xdr:from>
      <xdr:col>29</xdr:col>
      <xdr:colOff>0</xdr:colOff>
      <xdr:row>4696</xdr:row>
      <xdr:rowOff>0</xdr:rowOff>
    </xdr:from>
    <xdr:to>
      <xdr:col>33</xdr:col>
      <xdr:colOff>0</xdr:colOff>
      <xdr:row>4700</xdr:row>
      <xdr:rowOff>0</xdr:rowOff>
    </xdr:to>
    <xdr:pic>
      <xdr:nvPicPr>
        <xdr:cNvPr id="123" name="Picture 122" descr="image00122">
          <a:extLst>
            <a:ext uri="{FF2B5EF4-FFF2-40B4-BE49-F238E27FC236}">
              <a16:creationId xmlns:a16="http://schemas.microsoft.com/office/drawing/2014/main" id="{CA8D068B-3AC1-4C73-933F-00C3AD24100B}"/>
            </a:ext>
          </a:extLst>
        </xdr:cNvPr>
        <xdr:cNvPicPr>
          <a:picLocks noChangeAspect="1"/>
        </xdr:cNvPicPr>
      </xdr:nvPicPr>
      <xdr:blipFill>
        <a:blip xmlns:r="http://schemas.openxmlformats.org/officeDocument/2006/relationships" r:embed="rId1"/>
        <a:stretch>
          <a:fillRect/>
        </a:stretch>
      </xdr:blipFill>
      <xdr:spPr>
        <a:xfrm>
          <a:off x="5114925" y="1201950225"/>
          <a:ext cx="952500" cy="561975"/>
        </a:xfrm>
        <a:prstGeom prst="rect">
          <a:avLst/>
        </a:prstGeom>
      </xdr:spPr>
    </xdr:pic>
    <xdr:clientData/>
  </xdr:twoCellAnchor>
  <xdr:twoCellAnchor editAs="oneCell">
    <xdr:from>
      <xdr:col>29</xdr:col>
      <xdr:colOff>0</xdr:colOff>
      <xdr:row>4743</xdr:row>
      <xdr:rowOff>0</xdr:rowOff>
    </xdr:from>
    <xdr:to>
      <xdr:col>33</xdr:col>
      <xdr:colOff>0</xdr:colOff>
      <xdr:row>4747</xdr:row>
      <xdr:rowOff>0</xdr:rowOff>
    </xdr:to>
    <xdr:pic>
      <xdr:nvPicPr>
        <xdr:cNvPr id="124" name="Picture 123" descr="image00123">
          <a:extLst>
            <a:ext uri="{FF2B5EF4-FFF2-40B4-BE49-F238E27FC236}">
              <a16:creationId xmlns:a16="http://schemas.microsoft.com/office/drawing/2014/main" id="{E2C77398-938F-461E-A54B-192DCD741B7F}"/>
            </a:ext>
          </a:extLst>
        </xdr:cNvPr>
        <xdr:cNvPicPr>
          <a:picLocks noChangeAspect="1"/>
        </xdr:cNvPicPr>
      </xdr:nvPicPr>
      <xdr:blipFill>
        <a:blip xmlns:r="http://schemas.openxmlformats.org/officeDocument/2006/relationships" r:embed="rId1"/>
        <a:stretch>
          <a:fillRect/>
        </a:stretch>
      </xdr:blipFill>
      <xdr:spPr>
        <a:xfrm>
          <a:off x="5114925" y="1211846700"/>
          <a:ext cx="952500" cy="561975"/>
        </a:xfrm>
        <a:prstGeom prst="rect">
          <a:avLst/>
        </a:prstGeom>
      </xdr:spPr>
    </xdr:pic>
    <xdr:clientData/>
  </xdr:twoCellAnchor>
  <xdr:twoCellAnchor editAs="oneCell">
    <xdr:from>
      <xdr:col>29</xdr:col>
      <xdr:colOff>0</xdr:colOff>
      <xdr:row>4791</xdr:row>
      <xdr:rowOff>0</xdr:rowOff>
    </xdr:from>
    <xdr:to>
      <xdr:col>33</xdr:col>
      <xdr:colOff>0</xdr:colOff>
      <xdr:row>4795</xdr:row>
      <xdr:rowOff>0</xdr:rowOff>
    </xdr:to>
    <xdr:pic>
      <xdr:nvPicPr>
        <xdr:cNvPr id="125" name="Picture 124" descr="image00124">
          <a:extLst>
            <a:ext uri="{FF2B5EF4-FFF2-40B4-BE49-F238E27FC236}">
              <a16:creationId xmlns:a16="http://schemas.microsoft.com/office/drawing/2014/main" id="{28AB0F3F-91EA-436E-8608-4CFF2F47CA98}"/>
            </a:ext>
          </a:extLst>
        </xdr:cNvPr>
        <xdr:cNvPicPr>
          <a:picLocks noChangeAspect="1"/>
        </xdr:cNvPicPr>
      </xdr:nvPicPr>
      <xdr:blipFill>
        <a:blip xmlns:r="http://schemas.openxmlformats.org/officeDocument/2006/relationships" r:embed="rId1"/>
        <a:stretch>
          <a:fillRect/>
        </a:stretch>
      </xdr:blipFill>
      <xdr:spPr>
        <a:xfrm>
          <a:off x="5114925" y="1221733650"/>
          <a:ext cx="952500" cy="561975"/>
        </a:xfrm>
        <a:prstGeom prst="rect">
          <a:avLst/>
        </a:prstGeom>
      </xdr:spPr>
    </xdr:pic>
    <xdr:clientData/>
  </xdr:twoCellAnchor>
  <xdr:twoCellAnchor editAs="oneCell">
    <xdr:from>
      <xdr:col>29</xdr:col>
      <xdr:colOff>0</xdr:colOff>
      <xdr:row>4839</xdr:row>
      <xdr:rowOff>0</xdr:rowOff>
    </xdr:from>
    <xdr:to>
      <xdr:col>33</xdr:col>
      <xdr:colOff>0</xdr:colOff>
      <xdr:row>4843</xdr:row>
      <xdr:rowOff>0</xdr:rowOff>
    </xdr:to>
    <xdr:pic>
      <xdr:nvPicPr>
        <xdr:cNvPr id="126" name="Picture 125" descr="image00125">
          <a:extLst>
            <a:ext uri="{FF2B5EF4-FFF2-40B4-BE49-F238E27FC236}">
              <a16:creationId xmlns:a16="http://schemas.microsoft.com/office/drawing/2014/main" id="{086C3D7C-B851-4F01-95EA-69C32E6F421E}"/>
            </a:ext>
          </a:extLst>
        </xdr:cNvPr>
        <xdr:cNvPicPr>
          <a:picLocks noChangeAspect="1"/>
        </xdr:cNvPicPr>
      </xdr:nvPicPr>
      <xdr:blipFill>
        <a:blip xmlns:r="http://schemas.openxmlformats.org/officeDocument/2006/relationships" r:embed="rId1"/>
        <a:stretch>
          <a:fillRect/>
        </a:stretch>
      </xdr:blipFill>
      <xdr:spPr>
        <a:xfrm>
          <a:off x="5114925" y="1231630125"/>
          <a:ext cx="952500" cy="561975"/>
        </a:xfrm>
        <a:prstGeom prst="rect">
          <a:avLst/>
        </a:prstGeom>
      </xdr:spPr>
    </xdr:pic>
    <xdr:clientData/>
  </xdr:twoCellAnchor>
  <xdr:twoCellAnchor editAs="oneCell">
    <xdr:from>
      <xdr:col>29</xdr:col>
      <xdr:colOff>0</xdr:colOff>
      <xdr:row>4877</xdr:row>
      <xdr:rowOff>0</xdr:rowOff>
    </xdr:from>
    <xdr:to>
      <xdr:col>33</xdr:col>
      <xdr:colOff>0</xdr:colOff>
      <xdr:row>4881</xdr:row>
      <xdr:rowOff>0</xdr:rowOff>
    </xdr:to>
    <xdr:pic>
      <xdr:nvPicPr>
        <xdr:cNvPr id="127" name="Picture 126" descr="image00126">
          <a:extLst>
            <a:ext uri="{FF2B5EF4-FFF2-40B4-BE49-F238E27FC236}">
              <a16:creationId xmlns:a16="http://schemas.microsoft.com/office/drawing/2014/main" id="{DA87B879-CA61-4F6E-A436-1F98896C3D03}"/>
            </a:ext>
          </a:extLst>
        </xdr:cNvPr>
        <xdr:cNvPicPr>
          <a:picLocks noChangeAspect="1"/>
        </xdr:cNvPicPr>
      </xdr:nvPicPr>
      <xdr:blipFill>
        <a:blip xmlns:r="http://schemas.openxmlformats.org/officeDocument/2006/relationships" r:embed="rId1"/>
        <a:stretch>
          <a:fillRect/>
        </a:stretch>
      </xdr:blipFill>
      <xdr:spPr>
        <a:xfrm>
          <a:off x="5114925" y="1241564700"/>
          <a:ext cx="952500" cy="561975"/>
        </a:xfrm>
        <a:prstGeom prst="rect">
          <a:avLst/>
        </a:prstGeom>
      </xdr:spPr>
    </xdr:pic>
    <xdr:clientData/>
  </xdr:twoCellAnchor>
  <xdr:twoCellAnchor editAs="oneCell">
    <xdr:from>
      <xdr:col>29</xdr:col>
      <xdr:colOff>0</xdr:colOff>
      <xdr:row>4915</xdr:row>
      <xdr:rowOff>0</xdr:rowOff>
    </xdr:from>
    <xdr:to>
      <xdr:col>33</xdr:col>
      <xdr:colOff>0</xdr:colOff>
      <xdr:row>4919</xdr:row>
      <xdr:rowOff>0</xdr:rowOff>
    </xdr:to>
    <xdr:pic>
      <xdr:nvPicPr>
        <xdr:cNvPr id="128" name="Picture 127" descr="image00127">
          <a:extLst>
            <a:ext uri="{FF2B5EF4-FFF2-40B4-BE49-F238E27FC236}">
              <a16:creationId xmlns:a16="http://schemas.microsoft.com/office/drawing/2014/main" id="{2F32F9E3-D477-410D-8224-9198C04D6EC9}"/>
            </a:ext>
          </a:extLst>
        </xdr:cNvPr>
        <xdr:cNvPicPr>
          <a:picLocks noChangeAspect="1"/>
        </xdr:cNvPicPr>
      </xdr:nvPicPr>
      <xdr:blipFill>
        <a:blip xmlns:r="http://schemas.openxmlformats.org/officeDocument/2006/relationships" r:embed="rId1"/>
        <a:stretch>
          <a:fillRect/>
        </a:stretch>
      </xdr:blipFill>
      <xdr:spPr>
        <a:xfrm>
          <a:off x="5114925" y="1251499275"/>
          <a:ext cx="952500" cy="561975"/>
        </a:xfrm>
        <a:prstGeom prst="rect">
          <a:avLst/>
        </a:prstGeom>
      </xdr:spPr>
    </xdr:pic>
    <xdr:clientData/>
  </xdr:twoCellAnchor>
  <xdr:twoCellAnchor editAs="oneCell">
    <xdr:from>
      <xdr:col>29</xdr:col>
      <xdr:colOff>0</xdr:colOff>
      <xdr:row>4952</xdr:row>
      <xdr:rowOff>0</xdr:rowOff>
    </xdr:from>
    <xdr:to>
      <xdr:col>33</xdr:col>
      <xdr:colOff>0</xdr:colOff>
      <xdr:row>4956</xdr:row>
      <xdr:rowOff>0</xdr:rowOff>
    </xdr:to>
    <xdr:pic>
      <xdr:nvPicPr>
        <xdr:cNvPr id="129" name="Picture 128" descr="image00128">
          <a:extLst>
            <a:ext uri="{FF2B5EF4-FFF2-40B4-BE49-F238E27FC236}">
              <a16:creationId xmlns:a16="http://schemas.microsoft.com/office/drawing/2014/main" id="{099F4BA9-9E3C-41B5-8435-85933255BFFC}"/>
            </a:ext>
          </a:extLst>
        </xdr:cNvPr>
        <xdr:cNvPicPr>
          <a:picLocks noChangeAspect="1"/>
        </xdr:cNvPicPr>
      </xdr:nvPicPr>
      <xdr:blipFill>
        <a:blip xmlns:r="http://schemas.openxmlformats.org/officeDocument/2006/relationships" r:embed="rId1"/>
        <a:stretch>
          <a:fillRect/>
        </a:stretch>
      </xdr:blipFill>
      <xdr:spPr>
        <a:xfrm>
          <a:off x="5114925" y="1261433850"/>
          <a:ext cx="952500" cy="561975"/>
        </a:xfrm>
        <a:prstGeom prst="rect">
          <a:avLst/>
        </a:prstGeom>
      </xdr:spPr>
    </xdr:pic>
    <xdr:clientData/>
  </xdr:twoCellAnchor>
  <xdr:twoCellAnchor editAs="oneCell">
    <xdr:from>
      <xdr:col>29</xdr:col>
      <xdr:colOff>0</xdr:colOff>
      <xdr:row>4987</xdr:row>
      <xdr:rowOff>0</xdr:rowOff>
    </xdr:from>
    <xdr:to>
      <xdr:col>33</xdr:col>
      <xdr:colOff>0</xdr:colOff>
      <xdr:row>4991</xdr:row>
      <xdr:rowOff>0</xdr:rowOff>
    </xdr:to>
    <xdr:pic>
      <xdr:nvPicPr>
        <xdr:cNvPr id="130" name="Picture 129" descr="image00129">
          <a:extLst>
            <a:ext uri="{FF2B5EF4-FFF2-40B4-BE49-F238E27FC236}">
              <a16:creationId xmlns:a16="http://schemas.microsoft.com/office/drawing/2014/main" id="{77E8626B-414A-4CDE-B9C3-C493D74D8953}"/>
            </a:ext>
          </a:extLst>
        </xdr:cNvPr>
        <xdr:cNvPicPr>
          <a:picLocks noChangeAspect="1"/>
        </xdr:cNvPicPr>
      </xdr:nvPicPr>
      <xdr:blipFill>
        <a:blip xmlns:r="http://schemas.openxmlformats.org/officeDocument/2006/relationships" r:embed="rId1"/>
        <a:stretch>
          <a:fillRect/>
        </a:stretch>
      </xdr:blipFill>
      <xdr:spPr>
        <a:xfrm>
          <a:off x="5114925" y="1271377950"/>
          <a:ext cx="952500" cy="561975"/>
        </a:xfrm>
        <a:prstGeom prst="rect">
          <a:avLst/>
        </a:prstGeom>
      </xdr:spPr>
    </xdr:pic>
    <xdr:clientData/>
  </xdr:twoCellAnchor>
  <xdr:twoCellAnchor editAs="oneCell">
    <xdr:from>
      <xdr:col>29</xdr:col>
      <xdr:colOff>0</xdr:colOff>
      <xdr:row>5028</xdr:row>
      <xdr:rowOff>0</xdr:rowOff>
    </xdr:from>
    <xdr:to>
      <xdr:col>33</xdr:col>
      <xdr:colOff>0</xdr:colOff>
      <xdr:row>5032</xdr:row>
      <xdr:rowOff>0</xdr:rowOff>
    </xdr:to>
    <xdr:pic>
      <xdr:nvPicPr>
        <xdr:cNvPr id="131" name="Picture 130" descr="image00130">
          <a:extLst>
            <a:ext uri="{FF2B5EF4-FFF2-40B4-BE49-F238E27FC236}">
              <a16:creationId xmlns:a16="http://schemas.microsoft.com/office/drawing/2014/main" id="{B26F1319-0AF2-4859-B931-D19FD350C27D}"/>
            </a:ext>
          </a:extLst>
        </xdr:cNvPr>
        <xdr:cNvPicPr>
          <a:picLocks noChangeAspect="1"/>
        </xdr:cNvPicPr>
      </xdr:nvPicPr>
      <xdr:blipFill>
        <a:blip xmlns:r="http://schemas.openxmlformats.org/officeDocument/2006/relationships" r:embed="rId1"/>
        <a:stretch>
          <a:fillRect/>
        </a:stretch>
      </xdr:blipFill>
      <xdr:spPr>
        <a:xfrm>
          <a:off x="5114925" y="1281312525"/>
          <a:ext cx="952500" cy="561975"/>
        </a:xfrm>
        <a:prstGeom prst="rect">
          <a:avLst/>
        </a:prstGeom>
      </xdr:spPr>
    </xdr:pic>
    <xdr:clientData/>
  </xdr:twoCellAnchor>
  <xdr:twoCellAnchor editAs="oneCell">
    <xdr:from>
      <xdr:col>29</xdr:col>
      <xdr:colOff>0</xdr:colOff>
      <xdr:row>5069</xdr:row>
      <xdr:rowOff>0</xdr:rowOff>
    </xdr:from>
    <xdr:to>
      <xdr:col>33</xdr:col>
      <xdr:colOff>0</xdr:colOff>
      <xdr:row>5073</xdr:row>
      <xdr:rowOff>0</xdr:rowOff>
    </xdr:to>
    <xdr:pic>
      <xdr:nvPicPr>
        <xdr:cNvPr id="132" name="Picture 131" descr="image00131">
          <a:extLst>
            <a:ext uri="{FF2B5EF4-FFF2-40B4-BE49-F238E27FC236}">
              <a16:creationId xmlns:a16="http://schemas.microsoft.com/office/drawing/2014/main" id="{332CDC81-23E7-4F5A-9CE2-0B00C44CA47C}"/>
            </a:ext>
          </a:extLst>
        </xdr:cNvPr>
        <xdr:cNvPicPr>
          <a:picLocks noChangeAspect="1"/>
        </xdr:cNvPicPr>
      </xdr:nvPicPr>
      <xdr:blipFill>
        <a:blip xmlns:r="http://schemas.openxmlformats.org/officeDocument/2006/relationships" r:embed="rId1"/>
        <a:stretch>
          <a:fillRect/>
        </a:stretch>
      </xdr:blipFill>
      <xdr:spPr>
        <a:xfrm>
          <a:off x="5114925" y="1291237575"/>
          <a:ext cx="952500" cy="561975"/>
        </a:xfrm>
        <a:prstGeom prst="rect">
          <a:avLst/>
        </a:prstGeom>
      </xdr:spPr>
    </xdr:pic>
    <xdr:clientData/>
  </xdr:twoCellAnchor>
  <xdr:twoCellAnchor editAs="oneCell">
    <xdr:from>
      <xdr:col>29</xdr:col>
      <xdr:colOff>0</xdr:colOff>
      <xdr:row>5118</xdr:row>
      <xdr:rowOff>0</xdr:rowOff>
    </xdr:from>
    <xdr:to>
      <xdr:col>33</xdr:col>
      <xdr:colOff>0</xdr:colOff>
      <xdr:row>5122</xdr:row>
      <xdr:rowOff>0</xdr:rowOff>
    </xdr:to>
    <xdr:pic>
      <xdr:nvPicPr>
        <xdr:cNvPr id="133" name="Picture 132" descr="image00132">
          <a:extLst>
            <a:ext uri="{FF2B5EF4-FFF2-40B4-BE49-F238E27FC236}">
              <a16:creationId xmlns:a16="http://schemas.microsoft.com/office/drawing/2014/main" id="{D311683E-BBFD-45BB-B757-7C7F04C95DDC}"/>
            </a:ext>
          </a:extLst>
        </xdr:cNvPr>
        <xdr:cNvPicPr>
          <a:picLocks noChangeAspect="1"/>
        </xdr:cNvPicPr>
      </xdr:nvPicPr>
      <xdr:blipFill>
        <a:blip xmlns:r="http://schemas.openxmlformats.org/officeDocument/2006/relationships" r:embed="rId1"/>
        <a:stretch>
          <a:fillRect/>
        </a:stretch>
      </xdr:blipFill>
      <xdr:spPr>
        <a:xfrm>
          <a:off x="5114925" y="1301153100"/>
          <a:ext cx="952500" cy="561975"/>
        </a:xfrm>
        <a:prstGeom prst="rect">
          <a:avLst/>
        </a:prstGeom>
      </xdr:spPr>
    </xdr:pic>
    <xdr:clientData/>
  </xdr:twoCellAnchor>
  <xdr:twoCellAnchor editAs="oneCell">
    <xdr:from>
      <xdr:col>29</xdr:col>
      <xdr:colOff>0</xdr:colOff>
      <xdr:row>5138</xdr:row>
      <xdr:rowOff>0</xdr:rowOff>
    </xdr:from>
    <xdr:to>
      <xdr:col>33</xdr:col>
      <xdr:colOff>0</xdr:colOff>
      <xdr:row>5142</xdr:row>
      <xdr:rowOff>0</xdr:rowOff>
    </xdr:to>
    <xdr:pic>
      <xdr:nvPicPr>
        <xdr:cNvPr id="134" name="Picture 133" descr="image00133">
          <a:extLst>
            <a:ext uri="{FF2B5EF4-FFF2-40B4-BE49-F238E27FC236}">
              <a16:creationId xmlns:a16="http://schemas.microsoft.com/office/drawing/2014/main" id="{928C8528-126D-4B41-B462-7FA1A36FB1FE}"/>
            </a:ext>
          </a:extLst>
        </xdr:cNvPr>
        <xdr:cNvPicPr>
          <a:picLocks noChangeAspect="1"/>
        </xdr:cNvPicPr>
      </xdr:nvPicPr>
      <xdr:blipFill>
        <a:blip xmlns:r="http://schemas.openxmlformats.org/officeDocument/2006/relationships" r:embed="rId1"/>
        <a:stretch>
          <a:fillRect/>
        </a:stretch>
      </xdr:blipFill>
      <xdr:spPr>
        <a:xfrm>
          <a:off x="5114925" y="1311125775"/>
          <a:ext cx="952500" cy="561975"/>
        </a:xfrm>
        <a:prstGeom prst="rect">
          <a:avLst/>
        </a:prstGeom>
      </xdr:spPr>
    </xdr:pic>
    <xdr:clientData/>
  </xdr:twoCellAnchor>
  <xdr:twoCellAnchor editAs="oneCell">
    <xdr:from>
      <xdr:col>29</xdr:col>
      <xdr:colOff>0</xdr:colOff>
      <xdr:row>5174</xdr:row>
      <xdr:rowOff>0</xdr:rowOff>
    </xdr:from>
    <xdr:to>
      <xdr:col>33</xdr:col>
      <xdr:colOff>0</xdr:colOff>
      <xdr:row>5178</xdr:row>
      <xdr:rowOff>0</xdr:rowOff>
    </xdr:to>
    <xdr:pic>
      <xdr:nvPicPr>
        <xdr:cNvPr id="135" name="Picture 134" descr="image00134">
          <a:extLst>
            <a:ext uri="{FF2B5EF4-FFF2-40B4-BE49-F238E27FC236}">
              <a16:creationId xmlns:a16="http://schemas.microsoft.com/office/drawing/2014/main" id="{B9F5B768-5EF1-4FFF-A5F8-294F70172D9E}"/>
            </a:ext>
          </a:extLst>
        </xdr:cNvPr>
        <xdr:cNvPicPr>
          <a:picLocks noChangeAspect="1"/>
        </xdr:cNvPicPr>
      </xdr:nvPicPr>
      <xdr:blipFill>
        <a:blip xmlns:r="http://schemas.openxmlformats.org/officeDocument/2006/relationships" r:embed="rId1"/>
        <a:stretch>
          <a:fillRect/>
        </a:stretch>
      </xdr:blipFill>
      <xdr:spPr>
        <a:xfrm>
          <a:off x="5114925" y="1321069875"/>
          <a:ext cx="952500" cy="561975"/>
        </a:xfrm>
        <a:prstGeom prst="rect">
          <a:avLst/>
        </a:prstGeom>
      </xdr:spPr>
    </xdr:pic>
    <xdr:clientData/>
  </xdr:twoCellAnchor>
  <xdr:twoCellAnchor editAs="oneCell">
    <xdr:from>
      <xdr:col>29</xdr:col>
      <xdr:colOff>0</xdr:colOff>
      <xdr:row>5211</xdr:row>
      <xdr:rowOff>0</xdr:rowOff>
    </xdr:from>
    <xdr:to>
      <xdr:col>33</xdr:col>
      <xdr:colOff>0</xdr:colOff>
      <xdr:row>5215</xdr:row>
      <xdr:rowOff>0</xdr:rowOff>
    </xdr:to>
    <xdr:pic>
      <xdr:nvPicPr>
        <xdr:cNvPr id="136" name="Picture 135" descr="image00135">
          <a:extLst>
            <a:ext uri="{FF2B5EF4-FFF2-40B4-BE49-F238E27FC236}">
              <a16:creationId xmlns:a16="http://schemas.microsoft.com/office/drawing/2014/main" id="{7AED6FA7-BF67-4D23-A2BE-6565F9D45306}"/>
            </a:ext>
          </a:extLst>
        </xdr:cNvPr>
        <xdr:cNvPicPr>
          <a:picLocks noChangeAspect="1"/>
        </xdr:cNvPicPr>
      </xdr:nvPicPr>
      <xdr:blipFill>
        <a:blip xmlns:r="http://schemas.openxmlformats.org/officeDocument/2006/relationships" r:embed="rId1"/>
        <a:stretch>
          <a:fillRect/>
        </a:stretch>
      </xdr:blipFill>
      <xdr:spPr>
        <a:xfrm>
          <a:off x="5114925" y="1330994925"/>
          <a:ext cx="952500" cy="561975"/>
        </a:xfrm>
        <a:prstGeom prst="rect">
          <a:avLst/>
        </a:prstGeom>
      </xdr:spPr>
    </xdr:pic>
    <xdr:clientData/>
  </xdr:twoCellAnchor>
  <xdr:twoCellAnchor editAs="oneCell">
    <xdr:from>
      <xdr:col>29</xdr:col>
      <xdr:colOff>0</xdr:colOff>
      <xdr:row>5246</xdr:row>
      <xdr:rowOff>0</xdr:rowOff>
    </xdr:from>
    <xdr:to>
      <xdr:col>33</xdr:col>
      <xdr:colOff>0</xdr:colOff>
      <xdr:row>5250</xdr:row>
      <xdr:rowOff>0</xdr:rowOff>
    </xdr:to>
    <xdr:pic>
      <xdr:nvPicPr>
        <xdr:cNvPr id="137" name="Picture 136" descr="image00136">
          <a:extLst>
            <a:ext uri="{FF2B5EF4-FFF2-40B4-BE49-F238E27FC236}">
              <a16:creationId xmlns:a16="http://schemas.microsoft.com/office/drawing/2014/main" id="{FB379B99-F986-4A66-A961-8269982BE625}"/>
            </a:ext>
          </a:extLst>
        </xdr:cNvPr>
        <xdr:cNvPicPr>
          <a:picLocks noChangeAspect="1"/>
        </xdr:cNvPicPr>
      </xdr:nvPicPr>
      <xdr:blipFill>
        <a:blip xmlns:r="http://schemas.openxmlformats.org/officeDocument/2006/relationships" r:embed="rId1"/>
        <a:stretch>
          <a:fillRect/>
        </a:stretch>
      </xdr:blipFill>
      <xdr:spPr>
        <a:xfrm>
          <a:off x="5114925" y="1340948550"/>
          <a:ext cx="952500" cy="561975"/>
        </a:xfrm>
        <a:prstGeom prst="rect">
          <a:avLst/>
        </a:prstGeom>
      </xdr:spPr>
    </xdr:pic>
    <xdr:clientData/>
  </xdr:twoCellAnchor>
  <xdr:twoCellAnchor editAs="oneCell">
    <xdr:from>
      <xdr:col>29</xdr:col>
      <xdr:colOff>0</xdr:colOff>
      <xdr:row>5296</xdr:row>
      <xdr:rowOff>0</xdr:rowOff>
    </xdr:from>
    <xdr:to>
      <xdr:col>33</xdr:col>
      <xdr:colOff>0</xdr:colOff>
      <xdr:row>5300</xdr:row>
      <xdr:rowOff>0</xdr:rowOff>
    </xdr:to>
    <xdr:pic>
      <xdr:nvPicPr>
        <xdr:cNvPr id="138" name="Picture 137" descr="image00137">
          <a:extLst>
            <a:ext uri="{FF2B5EF4-FFF2-40B4-BE49-F238E27FC236}">
              <a16:creationId xmlns:a16="http://schemas.microsoft.com/office/drawing/2014/main" id="{F03DA99C-C7A9-407D-8F69-08D6B92508D5}"/>
            </a:ext>
          </a:extLst>
        </xdr:cNvPr>
        <xdr:cNvPicPr>
          <a:picLocks noChangeAspect="1"/>
        </xdr:cNvPicPr>
      </xdr:nvPicPr>
      <xdr:blipFill>
        <a:blip xmlns:r="http://schemas.openxmlformats.org/officeDocument/2006/relationships" r:embed="rId1"/>
        <a:stretch>
          <a:fillRect/>
        </a:stretch>
      </xdr:blipFill>
      <xdr:spPr>
        <a:xfrm>
          <a:off x="5114925" y="1350854550"/>
          <a:ext cx="952500" cy="561975"/>
        </a:xfrm>
        <a:prstGeom prst="rect">
          <a:avLst/>
        </a:prstGeom>
      </xdr:spPr>
    </xdr:pic>
    <xdr:clientData/>
  </xdr:twoCellAnchor>
  <xdr:twoCellAnchor editAs="oneCell">
    <xdr:from>
      <xdr:col>29</xdr:col>
      <xdr:colOff>0</xdr:colOff>
      <xdr:row>5332</xdr:row>
      <xdr:rowOff>0</xdr:rowOff>
    </xdr:from>
    <xdr:to>
      <xdr:col>33</xdr:col>
      <xdr:colOff>0</xdr:colOff>
      <xdr:row>5336</xdr:row>
      <xdr:rowOff>0</xdr:rowOff>
    </xdr:to>
    <xdr:pic>
      <xdr:nvPicPr>
        <xdr:cNvPr id="139" name="Picture 138" descr="image00138">
          <a:extLst>
            <a:ext uri="{FF2B5EF4-FFF2-40B4-BE49-F238E27FC236}">
              <a16:creationId xmlns:a16="http://schemas.microsoft.com/office/drawing/2014/main" id="{DC5C5A98-2AB9-4DB0-A136-6A70E3C9E5DB}"/>
            </a:ext>
          </a:extLst>
        </xdr:cNvPr>
        <xdr:cNvPicPr>
          <a:picLocks noChangeAspect="1"/>
        </xdr:cNvPicPr>
      </xdr:nvPicPr>
      <xdr:blipFill>
        <a:blip xmlns:r="http://schemas.openxmlformats.org/officeDocument/2006/relationships" r:embed="rId1"/>
        <a:stretch>
          <a:fillRect/>
        </a:stretch>
      </xdr:blipFill>
      <xdr:spPr>
        <a:xfrm>
          <a:off x="5114925" y="1360789125"/>
          <a:ext cx="952500" cy="561975"/>
        </a:xfrm>
        <a:prstGeom prst="rect">
          <a:avLst/>
        </a:prstGeom>
      </xdr:spPr>
    </xdr:pic>
    <xdr:clientData/>
  </xdr:twoCellAnchor>
  <xdr:twoCellAnchor editAs="oneCell">
    <xdr:from>
      <xdr:col>29</xdr:col>
      <xdr:colOff>0</xdr:colOff>
      <xdr:row>5371</xdr:row>
      <xdr:rowOff>0</xdr:rowOff>
    </xdr:from>
    <xdr:to>
      <xdr:col>33</xdr:col>
      <xdr:colOff>0</xdr:colOff>
      <xdr:row>5375</xdr:row>
      <xdr:rowOff>0</xdr:rowOff>
    </xdr:to>
    <xdr:pic>
      <xdr:nvPicPr>
        <xdr:cNvPr id="140" name="Picture 139" descr="image00139">
          <a:extLst>
            <a:ext uri="{FF2B5EF4-FFF2-40B4-BE49-F238E27FC236}">
              <a16:creationId xmlns:a16="http://schemas.microsoft.com/office/drawing/2014/main" id="{A87DB32B-7191-42A1-84CE-8AAE1EB978BF}"/>
            </a:ext>
          </a:extLst>
        </xdr:cNvPr>
        <xdr:cNvPicPr>
          <a:picLocks noChangeAspect="1"/>
        </xdr:cNvPicPr>
      </xdr:nvPicPr>
      <xdr:blipFill>
        <a:blip xmlns:r="http://schemas.openxmlformats.org/officeDocument/2006/relationships" r:embed="rId1"/>
        <a:stretch>
          <a:fillRect/>
        </a:stretch>
      </xdr:blipFill>
      <xdr:spPr>
        <a:xfrm>
          <a:off x="5114925" y="1370723700"/>
          <a:ext cx="952500" cy="561975"/>
        </a:xfrm>
        <a:prstGeom prst="rect">
          <a:avLst/>
        </a:prstGeom>
      </xdr:spPr>
    </xdr:pic>
    <xdr:clientData/>
  </xdr:twoCellAnchor>
  <xdr:twoCellAnchor editAs="oneCell">
    <xdr:from>
      <xdr:col>29</xdr:col>
      <xdr:colOff>0</xdr:colOff>
      <xdr:row>5415</xdr:row>
      <xdr:rowOff>0</xdr:rowOff>
    </xdr:from>
    <xdr:to>
      <xdr:col>33</xdr:col>
      <xdr:colOff>0</xdr:colOff>
      <xdr:row>5419</xdr:row>
      <xdr:rowOff>0</xdr:rowOff>
    </xdr:to>
    <xdr:pic>
      <xdr:nvPicPr>
        <xdr:cNvPr id="141" name="Picture 140" descr="image00140">
          <a:extLst>
            <a:ext uri="{FF2B5EF4-FFF2-40B4-BE49-F238E27FC236}">
              <a16:creationId xmlns:a16="http://schemas.microsoft.com/office/drawing/2014/main" id="{29675734-2B7A-47A9-A915-52092048AA7A}"/>
            </a:ext>
          </a:extLst>
        </xdr:cNvPr>
        <xdr:cNvPicPr>
          <a:picLocks noChangeAspect="1"/>
        </xdr:cNvPicPr>
      </xdr:nvPicPr>
      <xdr:blipFill>
        <a:blip xmlns:r="http://schemas.openxmlformats.org/officeDocument/2006/relationships" r:embed="rId1"/>
        <a:stretch>
          <a:fillRect/>
        </a:stretch>
      </xdr:blipFill>
      <xdr:spPr>
        <a:xfrm>
          <a:off x="5114925" y="1380639225"/>
          <a:ext cx="952500" cy="561975"/>
        </a:xfrm>
        <a:prstGeom prst="rect">
          <a:avLst/>
        </a:prstGeom>
      </xdr:spPr>
    </xdr:pic>
    <xdr:clientData/>
  </xdr:twoCellAnchor>
  <xdr:twoCellAnchor editAs="oneCell">
    <xdr:from>
      <xdr:col>29</xdr:col>
      <xdr:colOff>0</xdr:colOff>
      <xdr:row>5452</xdr:row>
      <xdr:rowOff>0</xdr:rowOff>
    </xdr:from>
    <xdr:to>
      <xdr:col>33</xdr:col>
      <xdr:colOff>0</xdr:colOff>
      <xdr:row>5456</xdr:row>
      <xdr:rowOff>0</xdr:rowOff>
    </xdr:to>
    <xdr:pic>
      <xdr:nvPicPr>
        <xdr:cNvPr id="142" name="Picture 141" descr="image00141">
          <a:extLst>
            <a:ext uri="{FF2B5EF4-FFF2-40B4-BE49-F238E27FC236}">
              <a16:creationId xmlns:a16="http://schemas.microsoft.com/office/drawing/2014/main" id="{CFB49C55-145E-471F-BE00-F0D14CF703CE}"/>
            </a:ext>
          </a:extLst>
        </xdr:cNvPr>
        <xdr:cNvPicPr>
          <a:picLocks noChangeAspect="1"/>
        </xdr:cNvPicPr>
      </xdr:nvPicPr>
      <xdr:blipFill>
        <a:blip xmlns:r="http://schemas.openxmlformats.org/officeDocument/2006/relationships" r:embed="rId1"/>
        <a:stretch>
          <a:fillRect/>
        </a:stretch>
      </xdr:blipFill>
      <xdr:spPr>
        <a:xfrm>
          <a:off x="5114925" y="1390573800"/>
          <a:ext cx="952500" cy="561975"/>
        </a:xfrm>
        <a:prstGeom prst="rect">
          <a:avLst/>
        </a:prstGeom>
      </xdr:spPr>
    </xdr:pic>
    <xdr:clientData/>
  </xdr:twoCellAnchor>
  <xdr:twoCellAnchor editAs="oneCell">
    <xdr:from>
      <xdr:col>29</xdr:col>
      <xdr:colOff>0</xdr:colOff>
      <xdr:row>5501</xdr:row>
      <xdr:rowOff>0</xdr:rowOff>
    </xdr:from>
    <xdr:to>
      <xdr:col>33</xdr:col>
      <xdr:colOff>0</xdr:colOff>
      <xdr:row>5505</xdr:row>
      <xdr:rowOff>0</xdr:rowOff>
    </xdr:to>
    <xdr:pic>
      <xdr:nvPicPr>
        <xdr:cNvPr id="143" name="Picture 142" descr="image00142">
          <a:extLst>
            <a:ext uri="{FF2B5EF4-FFF2-40B4-BE49-F238E27FC236}">
              <a16:creationId xmlns:a16="http://schemas.microsoft.com/office/drawing/2014/main" id="{CA4C2364-7121-48B3-835A-92CC70903591}"/>
            </a:ext>
          </a:extLst>
        </xdr:cNvPr>
        <xdr:cNvPicPr>
          <a:picLocks noChangeAspect="1"/>
        </xdr:cNvPicPr>
      </xdr:nvPicPr>
      <xdr:blipFill>
        <a:blip xmlns:r="http://schemas.openxmlformats.org/officeDocument/2006/relationships" r:embed="rId1"/>
        <a:stretch>
          <a:fillRect/>
        </a:stretch>
      </xdr:blipFill>
      <xdr:spPr>
        <a:xfrm>
          <a:off x="5114925" y="1400470275"/>
          <a:ext cx="952500" cy="561975"/>
        </a:xfrm>
        <a:prstGeom prst="rect">
          <a:avLst/>
        </a:prstGeom>
      </xdr:spPr>
    </xdr:pic>
    <xdr:clientData/>
  </xdr:twoCellAnchor>
  <xdr:twoCellAnchor editAs="oneCell">
    <xdr:from>
      <xdr:col>29</xdr:col>
      <xdr:colOff>0</xdr:colOff>
      <xdr:row>5536</xdr:row>
      <xdr:rowOff>0</xdr:rowOff>
    </xdr:from>
    <xdr:to>
      <xdr:col>33</xdr:col>
      <xdr:colOff>0</xdr:colOff>
      <xdr:row>5540</xdr:row>
      <xdr:rowOff>0</xdr:rowOff>
    </xdr:to>
    <xdr:pic>
      <xdr:nvPicPr>
        <xdr:cNvPr id="144" name="Picture 143" descr="image00143">
          <a:extLst>
            <a:ext uri="{FF2B5EF4-FFF2-40B4-BE49-F238E27FC236}">
              <a16:creationId xmlns:a16="http://schemas.microsoft.com/office/drawing/2014/main" id="{8105E405-990E-4D11-A1BF-046EB5134629}"/>
            </a:ext>
          </a:extLst>
        </xdr:cNvPr>
        <xdr:cNvPicPr>
          <a:picLocks noChangeAspect="1"/>
        </xdr:cNvPicPr>
      </xdr:nvPicPr>
      <xdr:blipFill>
        <a:blip xmlns:r="http://schemas.openxmlformats.org/officeDocument/2006/relationships" r:embed="rId1"/>
        <a:stretch>
          <a:fillRect/>
        </a:stretch>
      </xdr:blipFill>
      <xdr:spPr>
        <a:xfrm>
          <a:off x="5114925" y="1410423900"/>
          <a:ext cx="952500" cy="561975"/>
        </a:xfrm>
        <a:prstGeom prst="rect">
          <a:avLst/>
        </a:prstGeom>
      </xdr:spPr>
    </xdr:pic>
    <xdr:clientData/>
  </xdr:twoCellAnchor>
  <xdr:twoCellAnchor editAs="oneCell">
    <xdr:from>
      <xdr:col>29</xdr:col>
      <xdr:colOff>0</xdr:colOff>
      <xdr:row>5575</xdr:row>
      <xdr:rowOff>0</xdr:rowOff>
    </xdr:from>
    <xdr:to>
      <xdr:col>33</xdr:col>
      <xdr:colOff>0</xdr:colOff>
      <xdr:row>5579</xdr:row>
      <xdr:rowOff>0</xdr:rowOff>
    </xdr:to>
    <xdr:pic>
      <xdr:nvPicPr>
        <xdr:cNvPr id="145" name="Picture 144" descr="image00144">
          <a:extLst>
            <a:ext uri="{FF2B5EF4-FFF2-40B4-BE49-F238E27FC236}">
              <a16:creationId xmlns:a16="http://schemas.microsoft.com/office/drawing/2014/main" id="{02D704BF-9EFF-4903-8981-6C2501538D8C}"/>
            </a:ext>
          </a:extLst>
        </xdr:cNvPr>
        <xdr:cNvPicPr>
          <a:picLocks noChangeAspect="1"/>
        </xdr:cNvPicPr>
      </xdr:nvPicPr>
      <xdr:blipFill>
        <a:blip xmlns:r="http://schemas.openxmlformats.org/officeDocument/2006/relationships" r:embed="rId1"/>
        <a:stretch>
          <a:fillRect/>
        </a:stretch>
      </xdr:blipFill>
      <xdr:spPr>
        <a:xfrm>
          <a:off x="5114925" y="1420348950"/>
          <a:ext cx="952500" cy="561975"/>
        </a:xfrm>
        <a:prstGeom prst="rect">
          <a:avLst/>
        </a:prstGeom>
      </xdr:spPr>
    </xdr:pic>
    <xdr:clientData/>
  </xdr:twoCellAnchor>
  <xdr:twoCellAnchor editAs="oneCell">
    <xdr:from>
      <xdr:col>29</xdr:col>
      <xdr:colOff>0</xdr:colOff>
      <xdr:row>5619</xdr:row>
      <xdr:rowOff>0</xdr:rowOff>
    </xdr:from>
    <xdr:to>
      <xdr:col>33</xdr:col>
      <xdr:colOff>0</xdr:colOff>
      <xdr:row>5623</xdr:row>
      <xdr:rowOff>0</xdr:rowOff>
    </xdr:to>
    <xdr:pic>
      <xdr:nvPicPr>
        <xdr:cNvPr id="146" name="Picture 145" descr="image00145">
          <a:extLst>
            <a:ext uri="{FF2B5EF4-FFF2-40B4-BE49-F238E27FC236}">
              <a16:creationId xmlns:a16="http://schemas.microsoft.com/office/drawing/2014/main" id="{9147CBD1-7343-40CB-984F-736B904FD8AD}"/>
            </a:ext>
          </a:extLst>
        </xdr:cNvPr>
        <xdr:cNvPicPr>
          <a:picLocks noChangeAspect="1"/>
        </xdr:cNvPicPr>
      </xdr:nvPicPr>
      <xdr:blipFill>
        <a:blip xmlns:r="http://schemas.openxmlformats.org/officeDocument/2006/relationships" r:embed="rId1"/>
        <a:stretch>
          <a:fillRect/>
        </a:stretch>
      </xdr:blipFill>
      <xdr:spPr>
        <a:xfrm>
          <a:off x="5114925" y="1430274000"/>
          <a:ext cx="952500" cy="561975"/>
        </a:xfrm>
        <a:prstGeom prst="rect">
          <a:avLst/>
        </a:prstGeom>
      </xdr:spPr>
    </xdr:pic>
    <xdr:clientData/>
  </xdr:twoCellAnchor>
  <xdr:twoCellAnchor editAs="oneCell">
    <xdr:from>
      <xdr:col>29</xdr:col>
      <xdr:colOff>0</xdr:colOff>
      <xdr:row>5663</xdr:row>
      <xdr:rowOff>0</xdr:rowOff>
    </xdr:from>
    <xdr:to>
      <xdr:col>33</xdr:col>
      <xdr:colOff>0</xdr:colOff>
      <xdr:row>5667</xdr:row>
      <xdr:rowOff>0</xdr:rowOff>
    </xdr:to>
    <xdr:pic>
      <xdr:nvPicPr>
        <xdr:cNvPr id="147" name="Picture 146" descr="image00146">
          <a:extLst>
            <a:ext uri="{FF2B5EF4-FFF2-40B4-BE49-F238E27FC236}">
              <a16:creationId xmlns:a16="http://schemas.microsoft.com/office/drawing/2014/main" id="{3F67B1B8-3389-4C6E-830D-0092E5D63C1D}"/>
            </a:ext>
          </a:extLst>
        </xdr:cNvPr>
        <xdr:cNvPicPr>
          <a:picLocks noChangeAspect="1"/>
        </xdr:cNvPicPr>
      </xdr:nvPicPr>
      <xdr:blipFill>
        <a:blip xmlns:r="http://schemas.openxmlformats.org/officeDocument/2006/relationships" r:embed="rId1"/>
        <a:stretch>
          <a:fillRect/>
        </a:stretch>
      </xdr:blipFill>
      <xdr:spPr>
        <a:xfrm>
          <a:off x="5114925" y="1440199050"/>
          <a:ext cx="952500" cy="561975"/>
        </a:xfrm>
        <a:prstGeom prst="rect">
          <a:avLst/>
        </a:prstGeom>
      </xdr:spPr>
    </xdr:pic>
    <xdr:clientData/>
  </xdr:twoCellAnchor>
  <xdr:twoCellAnchor editAs="oneCell">
    <xdr:from>
      <xdr:col>29</xdr:col>
      <xdr:colOff>0</xdr:colOff>
      <xdr:row>5702</xdr:row>
      <xdr:rowOff>0</xdr:rowOff>
    </xdr:from>
    <xdr:to>
      <xdr:col>33</xdr:col>
      <xdr:colOff>0</xdr:colOff>
      <xdr:row>5706</xdr:row>
      <xdr:rowOff>0</xdr:rowOff>
    </xdr:to>
    <xdr:pic>
      <xdr:nvPicPr>
        <xdr:cNvPr id="148" name="Picture 147" descr="image00147">
          <a:extLst>
            <a:ext uri="{FF2B5EF4-FFF2-40B4-BE49-F238E27FC236}">
              <a16:creationId xmlns:a16="http://schemas.microsoft.com/office/drawing/2014/main" id="{E6B1087E-CF23-4A82-87B0-7EEDF8620DE1}"/>
            </a:ext>
          </a:extLst>
        </xdr:cNvPr>
        <xdr:cNvPicPr>
          <a:picLocks noChangeAspect="1"/>
        </xdr:cNvPicPr>
      </xdr:nvPicPr>
      <xdr:blipFill>
        <a:blip xmlns:r="http://schemas.openxmlformats.org/officeDocument/2006/relationships" r:embed="rId1"/>
        <a:stretch>
          <a:fillRect/>
        </a:stretch>
      </xdr:blipFill>
      <xdr:spPr>
        <a:xfrm>
          <a:off x="5114925" y="1450124100"/>
          <a:ext cx="952500" cy="561975"/>
        </a:xfrm>
        <a:prstGeom prst="rect">
          <a:avLst/>
        </a:prstGeom>
      </xdr:spPr>
    </xdr:pic>
    <xdr:clientData/>
  </xdr:twoCellAnchor>
  <xdr:twoCellAnchor editAs="oneCell">
    <xdr:from>
      <xdr:col>29</xdr:col>
      <xdr:colOff>0</xdr:colOff>
      <xdr:row>5749</xdr:row>
      <xdr:rowOff>0</xdr:rowOff>
    </xdr:from>
    <xdr:to>
      <xdr:col>33</xdr:col>
      <xdr:colOff>0</xdr:colOff>
      <xdr:row>5753</xdr:row>
      <xdr:rowOff>0</xdr:rowOff>
    </xdr:to>
    <xdr:pic>
      <xdr:nvPicPr>
        <xdr:cNvPr id="149" name="Picture 148" descr="image00148">
          <a:extLst>
            <a:ext uri="{FF2B5EF4-FFF2-40B4-BE49-F238E27FC236}">
              <a16:creationId xmlns:a16="http://schemas.microsoft.com/office/drawing/2014/main" id="{FEC86977-B85D-481C-B279-4BA7AD8C4F69}"/>
            </a:ext>
          </a:extLst>
        </xdr:cNvPr>
        <xdr:cNvPicPr>
          <a:picLocks noChangeAspect="1"/>
        </xdr:cNvPicPr>
      </xdr:nvPicPr>
      <xdr:blipFill>
        <a:blip xmlns:r="http://schemas.openxmlformats.org/officeDocument/2006/relationships" r:embed="rId1"/>
        <a:stretch>
          <a:fillRect/>
        </a:stretch>
      </xdr:blipFill>
      <xdr:spPr>
        <a:xfrm>
          <a:off x="5114925" y="1460039625"/>
          <a:ext cx="952500" cy="561975"/>
        </a:xfrm>
        <a:prstGeom prst="rect">
          <a:avLst/>
        </a:prstGeom>
      </xdr:spPr>
    </xdr:pic>
    <xdr:clientData/>
  </xdr:twoCellAnchor>
  <xdr:twoCellAnchor editAs="oneCell">
    <xdr:from>
      <xdr:col>29</xdr:col>
      <xdr:colOff>0</xdr:colOff>
      <xdr:row>5789</xdr:row>
      <xdr:rowOff>0</xdr:rowOff>
    </xdr:from>
    <xdr:to>
      <xdr:col>33</xdr:col>
      <xdr:colOff>0</xdr:colOff>
      <xdr:row>5793</xdr:row>
      <xdr:rowOff>0</xdr:rowOff>
    </xdr:to>
    <xdr:pic>
      <xdr:nvPicPr>
        <xdr:cNvPr id="150" name="Picture 149" descr="image00149">
          <a:extLst>
            <a:ext uri="{FF2B5EF4-FFF2-40B4-BE49-F238E27FC236}">
              <a16:creationId xmlns:a16="http://schemas.microsoft.com/office/drawing/2014/main" id="{1FA726C1-F9DA-4071-A6DC-974721DAF47C}"/>
            </a:ext>
          </a:extLst>
        </xdr:cNvPr>
        <xdr:cNvPicPr>
          <a:picLocks noChangeAspect="1"/>
        </xdr:cNvPicPr>
      </xdr:nvPicPr>
      <xdr:blipFill>
        <a:blip xmlns:r="http://schemas.openxmlformats.org/officeDocument/2006/relationships" r:embed="rId1"/>
        <a:stretch>
          <a:fillRect/>
        </a:stretch>
      </xdr:blipFill>
      <xdr:spPr>
        <a:xfrm>
          <a:off x="5114925" y="1469955150"/>
          <a:ext cx="952500" cy="561975"/>
        </a:xfrm>
        <a:prstGeom prst="rect">
          <a:avLst/>
        </a:prstGeom>
      </xdr:spPr>
    </xdr:pic>
    <xdr:clientData/>
  </xdr:twoCellAnchor>
  <xdr:twoCellAnchor editAs="oneCell">
    <xdr:from>
      <xdr:col>29</xdr:col>
      <xdr:colOff>0</xdr:colOff>
      <xdr:row>5836</xdr:row>
      <xdr:rowOff>0</xdr:rowOff>
    </xdr:from>
    <xdr:to>
      <xdr:col>33</xdr:col>
      <xdr:colOff>0</xdr:colOff>
      <xdr:row>5840</xdr:row>
      <xdr:rowOff>0</xdr:rowOff>
    </xdr:to>
    <xdr:pic>
      <xdr:nvPicPr>
        <xdr:cNvPr id="151" name="Picture 150" descr="image00150">
          <a:extLst>
            <a:ext uri="{FF2B5EF4-FFF2-40B4-BE49-F238E27FC236}">
              <a16:creationId xmlns:a16="http://schemas.microsoft.com/office/drawing/2014/main" id="{40AA03AE-F358-43DF-8137-D75235DF3E56}"/>
            </a:ext>
          </a:extLst>
        </xdr:cNvPr>
        <xdr:cNvPicPr>
          <a:picLocks noChangeAspect="1"/>
        </xdr:cNvPicPr>
      </xdr:nvPicPr>
      <xdr:blipFill>
        <a:blip xmlns:r="http://schemas.openxmlformats.org/officeDocument/2006/relationships" r:embed="rId1"/>
        <a:stretch>
          <a:fillRect/>
        </a:stretch>
      </xdr:blipFill>
      <xdr:spPr>
        <a:xfrm>
          <a:off x="5114925" y="1479870675"/>
          <a:ext cx="952500" cy="561975"/>
        </a:xfrm>
        <a:prstGeom prst="rect">
          <a:avLst/>
        </a:prstGeom>
      </xdr:spPr>
    </xdr:pic>
    <xdr:clientData/>
  </xdr:twoCellAnchor>
  <xdr:twoCellAnchor editAs="oneCell">
    <xdr:from>
      <xdr:col>29</xdr:col>
      <xdr:colOff>0</xdr:colOff>
      <xdr:row>5882</xdr:row>
      <xdr:rowOff>0</xdr:rowOff>
    </xdr:from>
    <xdr:to>
      <xdr:col>33</xdr:col>
      <xdr:colOff>0</xdr:colOff>
      <xdr:row>5886</xdr:row>
      <xdr:rowOff>0</xdr:rowOff>
    </xdr:to>
    <xdr:pic>
      <xdr:nvPicPr>
        <xdr:cNvPr id="152" name="Picture 151" descr="image00151">
          <a:extLst>
            <a:ext uri="{FF2B5EF4-FFF2-40B4-BE49-F238E27FC236}">
              <a16:creationId xmlns:a16="http://schemas.microsoft.com/office/drawing/2014/main" id="{A2691DF4-CA0B-4EBB-AC12-6054672A728B}"/>
            </a:ext>
          </a:extLst>
        </xdr:cNvPr>
        <xdr:cNvPicPr>
          <a:picLocks noChangeAspect="1"/>
        </xdr:cNvPicPr>
      </xdr:nvPicPr>
      <xdr:blipFill>
        <a:blip xmlns:r="http://schemas.openxmlformats.org/officeDocument/2006/relationships" r:embed="rId1"/>
        <a:stretch>
          <a:fillRect/>
        </a:stretch>
      </xdr:blipFill>
      <xdr:spPr>
        <a:xfrm>
          <a:off x="5114925" y="1489776675"/>
          <a:ext cx="952500" cy="561975"/>
        </a:xfrm>
        <a:prstGeom prst="rect">
          <a:avLst/>
        </a:prstGeom>
      </xdr:spPr>
    </xdr:pic>
    <xdr:clientData/>
  </xdr:twoCellAnchor>
  <xdr:twoCellAnchor editAs="oneCell">
    <xdr:from>
      <xdr:col>29</xdr:col>
      <xdr:colOff>0</xdr:colOff>
      <xdr:row>5929</xdr:row>
      <xdr:rowOff>0</xdr:rowOff>
    </xdr:from>
    <xdr:to>
      <xdr:col>33</xdr:col>
      <xdr:colOff>0</xdr:colOff>
      <xdr:row>5933</xdr:row>
      <xdr:rowOff>0</xdr:rowOff>
    </xdr:to>
    <xdr:pic>
      <xdr:nvPicPr>
        <xdr:cNvPr id="153" name="Picture 152" descr="image00152">
          <a:extLst>
            <a:ext uri="{FF2B5EF4-FFF2-40B4-BE49-F238E27FC236}">
              <a16:creationId xmlns:a16="http://schemas.microsoft.com/office/drawing/2014/main" id="{5AEC053D-03DD-4444-8B09-A79721C4AE2A}"/>
            </a:ext>
          </a:extLst>
        </xdr:cNvPr>
        <xdr:cNvPicPr>
          <a:picLocks noChangeAspect="1"/>
        </xdr:cNvPicPr>
      </xdr:nvPicPr>
      <xdr:blipFill>
        <a:blip xmlns:r="http://schemas.openxmlformats.org/officeDocument/2006/relationships" r:embed="rId1"/>
        <a:stretch>
          <a:fillRect/>
        </a:stretch>
      </xdr:blipFill>
      <xdr:spPr>
        <a:xfrm>
          <a:off x="5114925" y="1499692200"/>
          <a:ext cx="952500" cy="561975"/>
        </a:xfrm>
        <a:prstGeom prst="rect">
          <a:avLst/>
        </a:prstGeom>
      </xdr:spPr>
    </xdr:pic>
    <xdr:clientData/>
  </xdr:twoCellAnchor>
  <xdr:twoCellAnchor editAs="oneCell">
    <xdr:from>
      <xdr:col>29</xdr:col>
      <xdr:colOff>0</xdr:colOff>
      <xdr:row>5967</xdr:row>
      <xdr:rowOff>0</xdr:rowOff>
    </xdr:from>
    <xdr:to>
      <xdr:col>33</xdr:col>
      <xdr:colOff>0</xdr:colOff>
      <xdr:row>5971</xdr:row>
      <xdr:rowOff>0</xdr:rowOff>
    </xdr:to>
    <xdr:pic>
      <xdr:nvPicPr>
        <xdr:cNvPr id="154" name="Picture 153" descr="image00153">
          <a:extLst>
            <a:ext uri="{FF2B5EF4-FFF2-40B4-BE49-F238E27FC236}">
              <a16:creationId xmlns:a16="http://schemas.microsoft.com/office/drawing/2014/main" id="{EC8A9083-881E-452F-816E-BC5E7D969C88}"/>
            </a:ext>
          </a:extLst>
        </xdr:cNvPr>
        <xdr:cNvPicPr>
          <a:picLocks noChangeAspect="1"/>
        </xdr:cNvPicPr>
      </xdr:nvPicPr>
      <xdr:blipFill>
        <a:blip xmlns:r="http://schemas.openxmlformats.org/officeDocument/2006/relationships" r:embed="rId1"/>
        <a:stretch>
          <a:fillRect/>
        </a:stretch>
      </xdr:blipFill>
      <xdr:spPr>
        <a:xfrm>
          <a:off x="5114925" y="1509626775"/>
          <a:ext cx="952500" cy="561975"/>
        </a:xfrm>
        <a:prstGeom prst="rect">
          <a:avLst/>
        </a:prstGeom>
      </xdr:spPr>
    </xdr:pic>
    <xdr:clientData/>
  </xdr:twoCellAnchor>
  <xdr:twoCellAnchor editAs="oneCell">
    <xdr:from>
      <xdr:col>29</xdr:col>
      <xdr:colOff>0</xdr:colOff>
      <xdr:row>6004</xdr:row>
      <xdr:rowOff>0</xdr:rowOff>
    </xdr:from>
    <xdr:to>
      <xdr:col>33</xdr:col>
      <xdr:colOff>0</xdr:colOff>
      <xdr:row>6008</xdr:row>
      <xdr:rowOff>0</xdr:rowOff>
    </xdr:to>
    <xdr:pic>
      <xdr:nvPicPr>
        <xdr:cNvPr id="155" name="Picture 154" descr="image00154">
          <a:extLst>
            <a:ext uri="{FF2B5EF4-FFF2-40B4-BE49-F238E27FC236}">
              <a16:creationId xmlns:a16="http://schemas.microsoft.com/office/drawing/2014/main" id="{A185791A-E3E1-4699-AF38-E025A1D59D58}"/>
            </a:ext>
          </a:extLst>
        </xdr:cNvPr>
        <xdr:cNvPicPr>
          <a:picLocks noChangeAspect="1"/>
        </xdr:cNvPicPr>
      </xdr:nvPicPr>
      <xdr:blipFill>
        <a:blip xmlns:r="http://schemas.openxmlformats.org/officeDocument/2006/relationships" r:embed="rId1"/>
        <a:stretch>
          <a:fillRect/>
        </a:stretch>
      </xdr:blipFill>
      <xdr:spPr>
        <a:xfrm>
          <a:off x="5114925" y="1519561350"/>
          <a:ext cx="952500" cy="561975"/>
        </a:xfrm>
        <a:prstGeom prst="rect">
          <a:avLst/>
        </a:prstGeom>
      </xdr:spPr>
    </xdr:pic>
    <xdr:clientData/>
  </xdr:twoCellAnchor>
  <xdr:twoCellAnchor editAs="oneCell">
    <xdr:from>
      <xdr:col>29</xdr:col>
      <xdr:colOff>0</xdr:colOff>
      <xdr:row>6042</xdr:row>
      <xdr:rowOff>0</xdr:rowOff>
    </xdr:from>
    <xdr:to>
      <xdr:col>33</xdr:col>
      <xdr:colOff>0</xdr:colOff>
      <xdr:row>6046</xdr:row>
      <xdr:rowOff>0</xdr:rowOff>
    </xdr:to>
    <xdr:pic>
      <xdr:nvPicPr>
        <xdr:cNvPr id="156" name="Picture 155" descr="image00155">
          <a:extLst>
            <a:ext uri="{FF2B5EF4-FFF2-40B4-BE49-F238E27FC236}">
              <a16:creationId xmlns:a16="http://schemas.microsoft.com/office/drawing/2014/main" id="{47C6D8C3-3E12-4022-9558-25D8A25C0506}"/>
            </a:ext>
          </a:extLst>
        </xdr:cNvPr>
        <xdr:cNvPicPr>
          <a:picLocks noChangeAspect="1"/>
        </xdr:cNvPicPr>
      </xdr:nvPicPr>
      <xdr:blipFill>
        <a:blip xmlns:r="http://schemas.openxmlformats.org/officeDocument/2006/relationships" r:embed="rId1"/>
        <a:stretch>
          <a:fillRect/>
        </a:stretch>
      </xdr:blipFill>
      <xdr:spPr>
        <a:xfrm>
          <a:off x="5114925" y="1529505450"/>
          <a:ext cx="952500" cy="552450"/>
        </a:xfrm>
        <a:prstGeom prst="rect">
          <a:avLst/>
        </a:prstGeom>
      </xdr:spPr>
    </xdr:pic>
    <xdr:clientData/>
  </xdr:twoCellAnchor>
  <xdr:twoCellAnchor editAs="oneCell">
    <xdr:from>
      <xdr:col>29</xdr:col>
      <xdr:colOff>0</xdr:colOff>
      <xdr:row>6083</xdr:row>
      <xdr:rowOff>0</xdr:rowOff>
    </xdr:from>
    <xdr:to>
      <xdr:col>33</xdr:col>
      <xdr:colOff>0</xdr:colOff>
      <xdr:row>6087</xdr:row>
      <xdr:rowOff>0</xdr:rowOff>
    </xdr:to>
    <xdr:pic>
      <xdr:nvPicPr>
        <xdr:cNvPr id="157" name="Picture 156" descr="image00156">
          <a:extLst>
            <a:ext uri="{FF2B5EF4-FFF2-40B4-BE49-F238E27FC236}">
              <a16:creationId xmlns:a16="http://schemas.microsoft.com/office/drawing/2014/main" id="{2BEAACB2-C6D0-4CE3-849B-DEDFC60638B4}"/>
            </a:ext>
          </a:extLst>
        </xdr:cNvPr>
        <xdr:cNvPicPr>
          <a:picLocks noChangeAspect="1"/>
        </xdr:cNvPicPr>
      </xdr:nvPicPr>
      <xdr:blipFill>
        <a:blip xmlns:r="http://schemas.openxmlformats.org/officeDocument/2006/relationships" r:embed="rId1"/>
        <a:stretch>
          <a:fillRect/>
        </a:stretch>
      </xdr:blipFill>
      <xdr:spPr>
        <a:xfrm>
          <a:off x="5114925" y="1539430500"/>
          <a:ext cx="952500" cy="561975"/>
        </a:xfrm>
        <a:prstGeom prst="rect">
          <a:avLst/>
        </a:prstGeom>
      </xdr:spPr>
    </xdr:pic>
    <xdr:clientData/>
  </xdr:twoCellAnchor>
  <xdr:twoCellAnchor editAs="oneCell">
    <xdr:from>
      <xdr:col>29</xdr:col>
      <xdr:colOff>0</xdr:colOff>
      <xdr:row>6118</xdr:row>
      <xdr:rowOff>0</xdr:rowOff>
    </xdr:from>
    <xdr:to>
      <xdr:col>33</xdr:col>
      <xdr:colOff>0</xdr:colOff>
      <xdr:row>6122</xdr:row>
      <xdr:rowOff>0</xdr:rowOff>
    </xdr:to>
    <xdr:pic>
      <xdr:nvPicPr>
        <xdr:cNvPr id="158" name="Picture 157" descr="image00157">
          <a:extLst>
            <a:ext uri="{FF2B5EF4-FFF2-40B4-BE49-F238E27FC236}">
              <a16:creationId xmlns:a16="http://schemas.microsoft.com/office/drawing/2014/main" id="{14CCB34D-B990-4240-BD51-47E0AD25AC86}"/>
            </a:ext>
          </a:extLst>
        </xdr:cNvPr>
        <xdr:cNvPicPr>
          <a:picLocks noChangeAspect="1"/>
        </xdr:cNvPicPr>
      </xdr:nvPicPr>
      <xdr:blipFill>
        <a:blip xmlns:r="http://schemas.openxmlformats.org/officeDocument/2006/relationships" r:embed="rId1"/>
        <a:stretch>
          <a:fillRect/>
        </a:stretch>
      </xdr:blipFill>
      <xdr:spPr>
        <a:xfrm>
          <a:off x="5114925" y="1549384125"/>
          <a:ext cx="952500" cy="561975"/>
        </a:xfrm>
        <a:prstGeom prst="rect">
          <a:avLst/>
        </a:prstGeom>
      </xdr:spPr>
    </xdr:pic>
    <xdr:clientData/>
  </xdr:twoCellAnchor>
  <xdr:twoCellAnchor editAs="oneCell">
    <xdr:from>
      <xdr:col>29</xdr:col>
      <xdr:colOff>0</xdr:colOff>
      <xdr:row>6168</xdr:row>
      <xdr:rowOff>0</xdr:rowOff>
    </xdr:from>
    <xdr:to>
      <xdr:col>33</xdr:col>
      <xdr:colOff>0</xdr:colOff>
      <xdr:row>6172</xdr:row>
      <xdr:rowOff>0</xdr:rowOff>
    </xdr:to>
    <xdr:pic>
      <xdr:nvPicPr>
        <xdr:cNvPr id="159" name="Picture 158" descr="image00158">
          <a:extLst>
            <a:ext uri="{FF2B5EF4-FFF2-40B4-BE49-F238E27FC236}">
              <a16:creationId xmlns:a16="http://schemas.microsoft.com/office/drawing/2014/main" id="{F0CE7C5A-C08A-4F3A-8B3A-FB01424271A9}"/>
            </a:ext>
          </a:extLst>
        </xdr:cNvPr>
        <xdr:cNvPicPr>
          <a:picLocks noChangeAspect="1"/>
        </xdr:cNvPicPr>
      </xdr:nvPicPr>
      <xdr:blipFill>
        <a:blip xmlns:r="http://schemas.openxmlformats.org/officeDocument/2006/relationships" r:embed="rId1"/>
        <a:stretch>
          <a:fillRect/>
        </a:stretch>
      </xdr:blipFill>
      <xdr:spPr>
        <a:xfrm>
          <a:off x="5114925" y="1559271075"/>
          <a:ext cx="952500" cy="561975"/>
        </a:xfrm>
        <a:prstGeom prst="rect">
          <a:avLst/>
        </a:prstGeom>
      </xdr:spPr>
    </xdr:pic>
    <xdr:clientData/>
  </xdr:twoCellAnchor>
  <xdr:twoCellAnchor editAs="oneCell">
    <xdr:from>
      <xdr:col>29</xdr:col>
      <xdr:colOff>0</xdr:colOff>
      <xdr:row>6209</xdr:row>
      <xdr:rowOff>0</xdr:rowOff>
    </xdr:from>
    <xdr:to>
      <xdr:col>33</xdr:col>
      <xdr:colOff>0</xdr:colOff>
      <xdr:row>6213</xdr:row>
      <xdr:rowOff>0</xdr:rowOff>
    </xdr:to>
    <xdr:pic>
      <xdr:nvPicPr>
        <xdr:cNvPr id="160" name="Picture 159" descr="image00159">
          <a:extLst>
            <a:ext uri="{FF2B5EF4-FFF2-40B4-BE49-F238E27FC236}">
              <a16:creationId xmlns:a16="http://schemas.microsoft.com/office/drawing/2014/main" id="{24E46EB2-C1CD-4DA4-A565-47D84725F2D5}"/>
            </a:ext>
          </a:extLst>
        </xdr:cNvPr>
        <xdr:cNvPicPr>
          <a:picLocks noChangeAspect="1"/>
        </xdr:cNvPicPr>
      </xdr:nvPicPr>
      <xdr:blipFill>
        <a:blip xmlns:r="http://schemas.openxmlformats.org/officeDocument/2006/relationships" r:embed="rId1"/>
        <a:stretch>
          <a:fillRect/>
        </a:stretch>
      </xdr:blipFill>
      <xdr:spPr>
        <a:xfrm>
          <a:off x="5114925" y="1569205650"/>
          <a:ext cx="952500" cy="561975"/>
        </a:xfrm>
        <a:prstGeom prst="rect">
          <a:avLst/>
        </a:prstGeom>
      </xdr:spPr>
    </xdr:pic>
    <xdr:clientData/>
  </xdr:twoCellAnchor>
  <xdr:twoCellAnchor editAs="oneCell">
    <xdr:from>
      <xdr:col>29</xdr:col>
      <xdr:colOff>0</xdr:colOff>
      <xdr:row>6259</xdr:row>
      <xdr:rowOff>0</xdr:rowOff>
    </xdr:from>
    <xdr:to>
      <xdr:col>33</xdr:col>
      <xdr:colOff>0</xdr:colOff>
      <xdr:row>6263</xdr:row>
      <xdr:rowOff>0</xdr:rowOff>
    </xdr:to>
    <xdr:pic>
      <xdr:nvPicPr>
        <xdr:cNvPr id="161" name="Picture 160" descr="image00160">
          <a:extLst>
            <a:ext uri="{FF2B5EF4-FFF2-40B4-BE49-F238E27FC236}">
              <a16:creationId xmlns:a16="http://schemas.microsoft.com/office/drawing/2014/main" id="{20FC0007-4F78-42D4-99C9-F9458847FCE9}"/>
            </a:ext>
          </a:extLst>
        </xdr:cNvPr>
        <xdr:cNvPicPr>
          <a:picLocks noChangeAspect="1"/>
        </xdr:cNvPicPr>
      </xdr:nvPicPr>
      <xdr:blipFill>
        <a:blip xmlns:r="http://schemas.openxmlformats.org/officeDocument/2006/relationships" r:embed="rId1"/>
        <a:stretch>
          <a:fillRect/>
        </a:stretch>
      </xdr:blipFill>
      <xdr:spPr>
        <a:xfrm>
          <a:off x="5114925" y="1579092600"/>
          <a:ext cx="952500" cy="561975"/>
        </a:xfrm>
        <a:prstGeom prst="rect">
          <a:avLst/>
        </a:prstGeom>
      </xdr:spPr>
    </xdr:pic>
    <xdr:clientData/>
  </xdr:twoCellAnchor>
  <xdr:twoCellAnchor editAs="oneCell">
    <xdr:from>
      <xdr:col>29</xdr:col>
      <xdr:colOff>0</xdr:colOff>
      <xdr:row>6311</xdr:row>
      <xdr:rowOff>0</xdr:rowOff>
    </xdr:from>
    <xdr:to>
      <xdr:col>33</xdr:col>
      <xdr:colOff>0</xdr:colOff>
      <xdr:row>6315</xdr:row>
      <xdr:rowOff>0</xdr:rowOff>
    </xdr:to>
    <xdr:pic>
      <xdr:nvPicPr>
        <xdr:cNvPr id="162" name="Picture 161" descr="image00161">
          <a:extLst>
            <a:ext uri="{FF2B5EF4-FFF2-40B4-BE49-F238E27FC236}">
              <a16:creationId xmlns:a16="http://schemas.microsoft.com/office/drawing/2014/main" id="{4A9FDA20-FD04-43E7-A41D-A75417D37A0B}"/>
            </a:ext>
          </a:extLst>
        </xdr:cNvPr>
        <xdr:cNvPicPr>
          <a:picLocks noChangeAspect="1"/>
        </xdr:cNvPicPr>
      </xdr:nvPicPr>
      <xdr:blipFill>
        <a:blip xmlns:r="http://schemas.openxmlformats.org/officeDocument/2006/relationships" r:embed="rId1"/>
        <a:stretch>
          <a:fillRect/>
        </a:stretch>
      </xdr:blipFill>
      <xdr:spPr>
        <a:xfrm>
          <a:off x="5114925" y="1588998600"/>
          <a:ext cx="952500" cy="561975"/>
        </a:xfrm>
        <a:prstGeom prst="rect">
          <a:avLst/>
        </a:prstGeom>
      </xdr:spPr>
    </xdr:pic>
    <xdr:clientData/>
  </xdr:twoCellAnchor>
  <xdr:twoCellAnchor editAs="oneCell">
    <xdr:from>
      <xdr:col>29</xdr:col>
      <xdr:colOff>0</xdr:colOff>
      <xdr:row>6349</xdr:row>
      <xdr:rowOff>0</xdr:rowOff>
    </xdr:from>
    <xdr:to>
      <xdr:col>33</xdr:col>
      <xdr:colOff>0</xdr:colOff>
      <xdr:row>6353</xdr:row>
      <xdr:rowOff>0</xdr:rowOff>
    </xdr:to>
    <xdr:pic>
      <xdr:nvPicPr>
        <xdr:cNvPr id="163" name="Picture 162" descr="image00162">
          <a:extLst>
            <a:ext uri="{FF2B5EF4-FFF2-40B4-BE49-F238E27FC236}">
              <a16:creationId xmlns:a16="http://schemas.microsoft.com/office/drawing/2014/main" id="{FA126901-D0B8-41A8-B9E3-22939FEE795A}"/>
            </a:ext>
          </a:extLst>
        </xdr:cNvPr>
        <xdr:cNvPicPr>
          <a:picLocks noChangeAspect="1"/>
        </xdr:cNvPicPr>
      </xdr:nvPicPr>
      <xdr:blipFill>
        <a:blip xmlns:r="http://schemas.openxmlformats.org/officeDocument/2006/relationships" r:embed="rId1"/>
        <a:stretch>
          <a:fillRect/>
        </a:stretch>
      </xdr:blipFill>
      <xdr:spPr>
        <a:xfrm>
          <a:off x="5114925" y="1598895075"/>
          <a:ext cx="952500" cy="561975"/>
        </a:xfrm>
        <a:prstGeom prst="rect">
          <a:avLst/>
        </a:prstGeom>
      </xdr:spPr>
    </xdr:pic>
    <xdr:clientData/>
  </xdr:twoCellAnchor>
  <xdr:twoCellAnchor editAs="oneCell">
    <xdr:from>
      <xdr:col>29</xdr:col>
      <xdr:colOff>0</xdr:colOff>
      <xdr:row>6388</xdr:row>
      <xdr:rowOff>0</xdr:rowOff>
    </xdr:from>
    <xdr:to>
      <xdr:col>33</xdr:col>
      <xdr:colOff>0</xdr:colOff>
      <xdr:row>6392</xdr:row>
      <xdr:rowOff>0</xdr:rowOff>
    </xdr:to>
    <xdr:pic>
      <xdr:nvPicPr>
        <xdr:cNvPr id="164" name="Picture 163" descr="image00163">
          <a:extLst>
            <a:ext uri="{FF2B5EF4-FFF2-40B4-BE49-F238E27FC236}">
              <a16:creationId xmlns:a16="http://schemas.microsoft.com/office/drawing/2014/main" id="{7EFAACFA-5C6B-421E-A492-BC4C6063B43D}"/>
            </a:ext>
          </a:extLst>
        </xdr:cNvPr>
        <xdr:cNvPicPr>
          <a:picLocks noChangeAspect="1"/>
        </xdr:cNvPicPr>
      </xdr:nvPicPr>
      <xdr:blipFill>
        <a:blip xmlns:r="http://schemas.openxmlformats.org/officeDocument/2006/relationships" r:embed="rId1"/>
        <a:stretch>
          <a:fillRect/>
        </a:stretch>
      </xdr:blipFill>
      <xdr:spPr>
        <a:xfrm>
          <a:off x="5114925" y="1608829650"/>
          <a:ext cx="952500" cy="561975"/>
        </a:xfrm>
        <a:prstGeom prst="rect">
          <a:avLst/>
        </a:prstGeom>
      </xdr:spPr>
    </xdr:pic>
    <xdr:clientData/>
  </xdr:twoCellAnchor>
  <xdr:twoCellAnchor editAs="oneCell">
    <xdr:from>
      <xdr:col>29</xdr:col>
      <xdr:colOff>0</xdr:colOff>
      <xdr:row>6431</xdr:row>
      <xdr:rowOff>0</xdr:rowOff>
    </xdr:from>
    <xdr:to>
      <xdr:col>33</xdr:col>
      <xdr:colOff>0</xdr:colOff>
      <xdr:row>6435</xdr:row>
      <xdr:rowOff>0</xdr:rowOff>
    </xdr:to>
    <xdr:pic>
      <xdr:nvPicPr>
        <xdr:cNvPr id="165" name="Picture 164" descr="image00164">
          <a:extLst>
            <a:ext uri="{FF2B5EF4-FFF2-40B4-BE49-F238E27FC236}">
              <a16:creationId xmlns:a16="http://schemas.microsoft.com/office/drawing/2014/main" id="{4E60A8F7-22B1-4701-82CA-981864B11B42}"/>
            </a:ext>
          </a:extLst>
        </xdr:cNvPr>
        <xdr:cNvPicPr>
          <a:picLocks noChangeAspect="1"/>
        </xdr:cNvPicPr>
      </xdr:nvPicPr>
      <xdr:blipFill>
        <a:blip xmlns:r="http://schemas.openxmlformats.org/officeDocument/2006/relationships" r:embed="rId1"/>
        <a:stretch>
          <a:fillRect/>
        </a:stretch>
      </xdr:blipFill>
      <xdr:spPr>
        <a:xfrm>
          <a:off x="5114925" y="1618735650"/>
          <a:ext cx="952500" cy="561975"/>
        </a:xfrm>
        <a:prstGeom prst="rect">
          <a:avLst/>
        </a:prstGeom>
      </xdr:spPr>
    </xdr:pic>
    <xdr:clientData/>
  </xdr:twoCellAnchor>
  <xdr:twoCellAnchor editAs="oneCell">
    <xdr:from>
      <xdr:col>29</xdr:col>
      <xdr:colOff>0</xdr:colOff>
      <xdr:row>6469</xdr:row>
      <xdr:rowOff>0</xdr:rowOff>
    </xdr:from>
    <xdr:to>
      <xdr:col>33</xdr:col>
      <xdr:colOff>0</xdr:colOff>
      <xdr:row>6473</xdr:row>
      <xdr:rowOff>0</xdr:rowOff>
    </xdr:to>
    <xdr:pic>
      <xdr:nvPicPr>
        <xdr:cNvPr id="166" name="Picture 165" descr="image00165">
          <a:extLst>
            <a:ext uri="{FF2B5EF4-FFF2-40B4-BE49-F238E27FC236}">
              <a16:creationId xmlns:a16="http://schemas.microsoft.com/office/drawing/2014/main" id="{D48232B9-A038-44CB-B0A5-BDC01A9BAB5F}"/>
            </a:ext>
          </a:extLst>
        </xdr:cNvPr>
        <xdr:cNvPicPr>
          <a:picLocks noChangeAspect="1"/>
        </xdr:cNvPicPr>
      </xdr:nvPicPr>
      <xdr:blipFill>
        <a:blip xmlns:r="http://schemas.openxmlformats.org/officeDocument/2006/relationships" r:embed="rId1"/>
        <a:stretch>
          <a:fillRect/>
        </a:stretch>
      </xdr:blipFill>
      <xdr:spPr>
        <a:xfrm>
          <a:off x="5114925" y="1628679750"/>
          <a:ext cx="952500" cy="561975"/>
        </a:xfrm>
        <a:prstGeom prst="rect">
          <a:avLst/>
        </a:prstGeom>
      </xdr:spPr>
    </xdr:pic>
    <xdr:clientData/>
  </xdr:twoCellAnchor>
  <xdr:twoCellAnchor editAs="oneCell">
    <xdr:from>
      <xdr:col>29</xdr:col>
      <xdr:colOff>0</xdr:colOff>
      <xdr:row>6514</xdr:row>
      <xdr:rowOff>0</xdr:rowOff>
    </xdr:from>
    <xdr:to>
      <xdr:col>33</xdr:col>
      <xdr:colOff>0</xdr:colOff>
      <xdr:row>6518</xdr:row>
      <xdr:rowOff>0</xdr:rowOff>
    </xdr:to>
    <xdr:pic>
      <xdr:nvPicPr>
        <xdr:cNvPr id="167" name="Picture 166" descr="image00166">
          <a:extLst>
            <a:ext uri="{FF2B5EF4-FFF2-40B4-BE49-F238E27FC236}">
              <a16:creationId xmlns:a16="http://schemas.microsoft.com/office/drawing/2014/main" id="{BE702310-634B-4FAD-BF4F-B9BE1F9DB466}"/>
            </a:ext>
          </a:extLst>
        </xdr:cNvPr>
        <xdr:cNvPicPr>
          <a:picLocks noChangeAspect="1"/>
        </xdr:cNvPicPr>
      </xdr:nvPicPr>
      <xdr:blipFill>
        <a:blip xmlns:r="http://schemas.openxmlformats.org/officeDocument/2006/relationships" r:embed="rId1"/>
        <a:stretch>
          <a:fillRect/>
        </a:stretch>
      </xdr:blipFill>
      <xdr:spPr>
        <a:xfrm>
          <a:off x="5114925" y="1638604800"/>
          <a:ext cx="952500" cy="561975"/>
        </a:xfrm>
        <a:prstGeom prst="rect">
          <a:avLst/>
        </a:prstGeom>
      </xdr:spPr>
    </xdr:pic>
    <xdr:clientData/>
  </xdr:twoCellAnchor>
  <xdr:twoCellAnchor editAs="oneCell">
    <xdr:from>
      <xdr:col>29</xdr:col>
      <xdr:colOff>0</xdr:colOff>
      <xdr:row>6563</xdr:row>
      <xdr:rowOff>0</xdr:rowOff>
    </xdr:from>
    <xdr:to>
      <xdr:col>33</xdr:col>
      <xdr:colOff>0</xdr:colOff>
      <xdr:row>6567</xdr:row>
      <xdr:rowOff>0</xdr:rowOff>
    </xdr:to>
    <xdr:pic>
      <xdr:nvPicPr>
        <xdr:cNvPr id="168" name="Picture 167" descr="image00167">
          <a:extLst>
            <a:ext uri="{FF2B5EF4-FFF2-40B4-BE49-F238E27FC236}">
              <a16:creationId xmlns:a16="http://schemas.microsoft.com/office/drawing/2014/main" id="{D879079A-0FDE-49AF-828C-44C2CAB73358}"/>
            </a:ext>
          </a:extLst>
        </xdr:cNvPr>
        <xdr:cNvPicPr>
          <a:picLocks noChangeAspect="1"/>
        </xdr:cNvPicPr>
      </xdr:nvPicPr>
      <xdr:blipFill>
        <a:blip xmlns:r="http://schemas.openxmlformats.org/officeDocument/2006/relationships" r:embed="rId1"/>
        <a:stretch>
          <a:fillRect/>
        </a:stretch>
      </xdr:blipFill>
      <xdr:spPr>
        <a:xfrm>
          <a:off x="5114925" y="1648510800"/>
          <a:ext cx="952500" cy="561975"/>
        </a:xfrm>
        <a:prstGeom prst="rect">
          <a:avLst/>
        </a:prstGeom>
      </xdr:spPr>
    </xdr:pic>
    <xdr:clientData/>
  </xdr:twoCellAnchor>
  <xdr:twoCellAnchor editAs="oneCell">
    <xdr:from>
      <xdr:col>29</xdr:col>
      <xdr:colOff>0</xdr:colOff>
      <xdr:row>6583</xdr:row>
      <xdr:rowOff>0</xdr:rowOff>
    </xdr:from>
    <xdr:to>
      <xdr:col>33</xdr:col>
      <xdr:colOff>0</xdr:colOff>
      <xdr:row>6587</xdr:row>
      <xdr:rowOff>0</xdr:rowOff>
    </xdr:to>
    <xdr:pic>
      <xdr:nvPicPr>
        <xdr:cNvPr id="169" name="Picture 168" descr="image00168">
          <a:extLst>
            <a:ext uri="{FF2B5EF4-FFF2-40B4-BE49-F238E27FC236}">
              <a16:creationId xmlns:a16="http://schemas.microsoft.com/office/drawing/2014/main" id="{BAA36466-E7C5-4F3A-8E7E-358BC304B953}"/>
            </a:ext>
          </a:extLst>
        </xdr:cNvPr>
        <xdr:cNvPicPr>
          <a:picLocks noChangeAspect="1"/>
        </xdr:cNvPicPr>
      </xdr:nvPicPr>
      <xdr:blipFill>
        <a:blip xmlns:r="http://schemas.openxmlformats.org/officeDocument/2006/relationships" r:embed="rId1"/>
        <a:stretch>
          <a:fillRect/>
        </a:stretch>
      </xdr:blipFill>
      <xdr:spPr>
        <a:xfrm>
          <a:off x="5114925" y="1658493000"/>
          <a:ext cx="952500" cy="561975"/>
        </a:xfrm>
        <a:prstGeom prst="rect">
          <a:avLst/>
        </a:prstGeom>
      </xdr:spPr>
    </xdr:pic>
    <xdr:clientData/>
  </xdr:twoCellAnchor>
  <xdr:twoCellAnchor editAs="oneCell">
    <xdr:from>
      <xdr:col>29</xdr:col>
      <xdr:colOff>0</xdr:colOff>
      <xdr:row>6625</xdr:row>
      <xdr:rowOff>0</xdr:rowOff>
    </xdr:from>
    <xdr:to>
      <xdr:col>33</xdr:col>
      <xdr:colOff>0</xdr:colOff>
      <xdr:row>6629</xdr:row>
      <xdr:rowOff>0</xdr:rowOff>
    </xdr:to>
    <xdr:pic>
      <xdr:nvPicPr>
        <xdr:cNvPr id="170" name="Picture 169" descr="image00169">
          <a:extLst>
            <a:ext uri="{FF2B5EF4-FFF2-40B4-BE49-F238E27FC236}">
              <a16:creationId xmlns:a16="http://schemas.microsoft.com/office/drawing/2014/main" id="{DE2C69AB-EFFD-4950-B8FF-B99357BDD33C}"/>
            </a:ext>
          </a:extLst>
        </xdr:cNvPr>
        <xdr:cNvPicPr>
          <a:picLocks noChangeAspect="1"/>
        </xdr:cNvPicPr>
      </xdr:nvPicPr>
      <xdr:blipFill>
        <a:blip xmlns:r="http://schemas.openxmlformats.org/officeDocument/2006/relationships" r:embed="rId1"/>
        <a:stretch>
          <a:fillRect/>
        </a:stretch>
      </xdr:blipFill>
      <xdr:spPr>
        <a:xfrm>
          <a:off x="5114925" y="1668408525"/>
          <a:ext cx="952500" cy="561975"/>
        </a:xfrm>
        <a:prstGeom prst="rect">
          <a:avLst/>
        </a:prstGeom>
      </xdr:spPr>
    </xdr:pic>
    <xdr:clientData/>
  </xdr:twoCellAnchor>
  <xdr:twoCellAnchor editAs="oneCell">
    <xdr:from>
      <xdr:col>29</xdr:col>
      <xdr:colOff>0</xdr:colOff>
      <xdr:row>6667</xdr:row>
      <xdr:rowOff>0</xdr:rowOff>
    </xdr:from>
    <xdr:to>
      <xdr:col>33</xdr:col>
      <xdr:colOff>0</xdr:colOff>
      <xdr:row>6671</xdr:row>
      <xdr:rowOff>0</xdr:rowOff>
    </xdr:to>
    <xdr:pic>
      <xdr:nvPicPr>
        <xdr:cNvPr id="171" name="Picture 170" descr="image00170">
          <a:extLst>
            <a:ext uri="{FF2B5EF4-FFF2-40B4-BE49-F238E27FC236}">
              <a16:creationId xmlns:a16="http://schemas.microsoft.com/office/drawing/2014/main" id="{973F987E-EF27-4363-BBE1-051007CB29FF}"/>
            </a:ext>
          </a:extLst>
        </xdr:cNvPr>
        <xdr:cNvPicPr>
          <a:picLocks noChangeAspect="1"/>
        </xdr:cNvPicPr>
      </xdr:nvPicPr>
      <xdr:blipFill>
        <a:blip xmlns:r="http://schemas.openxmlformats.org/officeDocument/2006/relationships" r:embed="rId1"/>
        <a:stretch>
          <a:fillRect/>
        </a:stretch>
      </xdr:blipFill>
      <xdr:spPr>
        <a:xfrm>
          <a:off x="5114925" y="1678333575"/>
          <a:ext cx="952500" cy="561975"/>
        </a:xfrm>
        <a:prstGeom prst="rect">
          <a:avLst/>
        </a:prstGeom>
      </xdr:spPr>
    </xdr:pic>
    <xdr:clientData/>
  </xdr:twoCellAnchor>
  <xdr:twoCellAnchor editAs="oneCell">
    <xdr:from>
      <xdr:col>29</xdr:col>
      <xdr:colOff>0</xdr:colOff>
      <xdr:row>6717</xdr:row>
      <xdr:rowOff>0</xdr:rowOff>
    </xdr:from>
    <xdr:to>
      <xdr:col>33</xdr:col>
      <xdr:colOff>0</xdr:colOff>
      <xdr:row>6721</xdr:row>
      <xdr:rowOff>0</xdr:rowOff>
    </xdr:to>
    <xdr:pic>
      <xdr:nvPicPr>
        <xdr:cNvPr id="172" name="Picture 171" descr="image00171">
          <a:extLst>
            <a:ext uri="{FF2B5EF4-FFF2-40B4-BE49-F238E27FC236}">
              <a16:creationId xmlns:a16="http://schemas.microsoft.com/office/drawing/2014/main" id="{15973A37-7AFC-469C-9604-5B5E3EC694B2}"/>
            </a:ext>
          </a:extLst>
        </xdr:cNvPr>
        <xdr:cNvPicPr>
          <a:picLocks noChangeAspect="1"/>
        </xdr:cNvPicPr>
      </xdr:nvPicPr>
      <xdr:blipFill>
        <a:blip xmlns:r="http://schemas.openxmlformats.org/officeDocument/2006/relationships" r:embed="rId1"/>
        <a:stretch>
          <a:fillRect/>
        </a:stretch>
      </xdr:blipFill>
      <xdr:spPr>
        <a:xfrm>
          <a:off x="5114925" y="1688230050"/>
          <a:ext cx="952500" cy="561975"/>
        </a:xfrm>
        <a:prstGeom prst="rect">
          <a:avLst/>
        </a:prstGeom>
      </xdr:spPr>
    </xdr:pic>
    <xdr:clientData/>
  </xdr:twoCellAnchor>
  <xdr:twoCellAnchor editAs="oneCell">
    <xdr:from>
      <xdr:col>29</xdr:col>
      <xdr:colOff>0</xdr:colOff>
      <xdr:row>6736</xdr:row>
      <xdr:rowOff>0</xdr:rowOff>
    </xdr:from>
    <xdr:to>
      <xdr:col>33</xdr:col>
      <xdr:colOff>0</xdr:colOff>
      <xdr:row>6740</xdr:row>
      <xdr:rowOff>0</xdr:rowOff>
    </xdr:to>
    <xdr:pic>
      <xdr:nvPicPr>
        <xdr:cNvPr id="173" name="Picture 172" descr="image00172">
          <a:extLst>
            <a:ext uri="{FF2B5EF4-FFF2-40B4-BE49-F238E27FC236}">
              <a16:creationId xmlns:a16="http://schemas.microsoft.com/office/drawing/2014/main" id="{3AB04639-0951-44D7-987D-15C63BD98DB7}"/>
            </a:ext>
          </a:extLst>
        </xdr:cNvPr>
        <xdr:cNvPicPr>
          <a:picLocks noChangeAspect="1"/>
        </xdr:cNvPicPr>
      </xdr:nvPicPr>
      <xdr:blipFill>
        <a:blip xmlns:r="http://schemas.openxmlformats.org/officeDocument/2006/relationships" r:embed="rId1"/>
        <a:stretch>
          <a:fillRect/>
        </a:stretch>
      </xdr:blipFill>
      <xdr:spPr>
        <a:xfrm>
          <a:off x="5114925" y="1698212250"/>
          <a:ext cx="952500" cy="561975"/>
        </a:xfrm>
        <a:prstGeom prst="rect">
          <a:avLst/>
        </a:prstGeom>
      </xdr:spPr>
    </xdr:pic>
    <xdr:clientData/>
  </xdr:twoCellAnchor>
  <xdr:twoCellAnchor editAs="oneCell">
    <xdr:from>
      <xdr:col>29</xdr:col>
      <xdr:colOff>0</xdr:colOff>
      <xdr:row>6774</xdr:row>
      <xdr:rowOff>0</xdr:rowOff>
    </xdr:from>
    <xdr:to>
      <xdr:col>33</xdr:col>
      <xdr:colOff>0</xdr:colOff>
      <xdr:row>6778</xdr:row>
      <xdr:rowOff>0</xdr:rowOff>
    </xdr:to>
    <xdr:pic>
      <xdr:nvPicPr>
        <xdr:cNvPr id="174" name="Picture 173" descr="image00173">
          <a:extLst>
            <a:ext uri="{FF2B5EF4-FFF2-40B4-BE49-F238E27FC236}">
              <a16:creationId xmlns:a16="http://schemas.microsoft.com/office/drawing/2014/main" id="{2A0784E0-CDC8-455D-BBA7-3C155734B76E}"/>
            </a:ext>
          </a:extLst>
        </xdr:cNvPr>
        <xdr:cNvPicPr>
          <a:picLocks noChangeAspect="1"/>
        </xdr:cNvPicPr>
      </xdr:nvPicPr>
      <xdr:blipFill>
        <a:blip xmlns:r="http://schemas.openxmlformats.org/officeDocument/2006/relationships" r:embed="rId1"/>
        <a:stretch>
          <a:fillRect/>
        </a:stretch>
      </xdr:blipFill>
      <xdr:spPr>
        <a:xfrm>
          <a:off x="5114925" y="1708146825"/>
          <a:ext cx="952500" cy="561975"/>
        </a:xfrm>
        <a:prstGeom prst="rect">
          <a:avLst/>
        </a:prstGeom>
      </xdr:spPr>
    </xdr:pic>
    <xdr:clientData/>
  </xdr:twoCellAnchor>
  <xdr:twoCellAnchor editAs="oneCell">
    <xdr:from>
      <xdr:col>29</xdr:col>
      <xdr:colOff>0</xdr:colOff>
      <xdr:row>6823</xdr:row>
      <xdr:rowOff>0</xdr:rowOff>
    </xdr:from>
    <xdr:to>
      <xdr:col>33</xdr:col>
      <xdr:colOff>0</xdr:colOff>
      <xdr:row>6827</xdr:row>
      <xdr:rowOff>0</xdr:rowOff>
    </xdr:to>
    <xdr:pic>
      <xdr:nvPicPr>
        <xdr:cNvPr id="175" name="Picture 174" descr="image00174">
          <a:extLst>
            <a:ext uri="{FF2B5EF4-FFF2-40B4-BE49-F238E27FC236}">
              <a16:creationId xmlns:a16="http://schemas.microsoft.com/office/drawing/2014/main" id="{516BCA69-E8AD-4A90-A221-C3E09C7325E8}"/>
            </a:ext>
          </a:extLst>
        </xdr:cNvPr>
        <xdr:cNvPicPr>
          <a:picLocks noChangeAspect="1"/>
        </xdr:cNvPicPr>
      </xdr:nvPicPr>
      <xdr:blipFill>
        <a:blip xmlns:r="http://schemas.openxmlformats.org/officeDocument/2006/relationships" r:embed="rId1"/>
        <a:stretch>
          <a:fillRect/>
        </a:stretch>
      </xdr:blipFill>
      <xdr:spPr>
        <a:xfrm>
          <a:off x="5114925" y="1718062350"/>
          <a:ext cx="952500" cy="561975"/>
        </a:xfrm>
        <a:prstGeom prst="rect">
          <a:avLst/>
        </a:prstGeom>
      </xdr:spPr>
    </xdr:pic>
    <xdr:clientData/>
  </xdr:twoCellAnchor>
  <xdr:twoCellAnchor editAs="oneCell">
    <xdr:from>
      <xdr:col>29</xdr:col>
      <xdr:colOff>0</xdr:colOff>
      <xdr:row>6873</xdr:row>
      <xdr:rowOff>0</xdr:rowOff>
    </xdr:from>
    <xdr:to>
      <xdr:col>33</xdr:col>
      <xdr:colOff>0</xdr:colOff>
      <xdr:row>6877</xdr:row>
      <xdr:rowOff>0</xdr:rowOff>
    </xdr:to>
    <xdr:pic>
      <xdr:nvPicPr>
        <xdr:cNvPr id="176" name="Picture 175" descr="image00175">
          <a:extLst>
            <a:ext uri="{FF2B5EF4-FFF2-40B4-BE49-F238E27FC236}">
              <a16:creationId xmlns:a16="http://schemas.microsoft.com/office/drawing/2014/main" id="{1C39208A-E61F-4BFD-9584-663CB57AD80A}"/>
            </a:ext>
          </a:extLst>
        </xdr:cNvPr>
        <xdr:cNvPicPr>
          <a:picLocks noChangeAspect="1"/>
        </xdr:cNvPicPr>
      </xdr:nvPicPr>
      <xdr:blipFill>
        <a:blip xmlns:r="http://schemas.openxmlformats.org/officeDocument/2006/relationships" r:embed="rId1"/>
        <a:stretch>
          <a:fillRect/>
        </a:stretch>
      </xdr:blipFill>
      <xdr:spPr>
        <a:xfrm>
          <a:off x="5114925" y="1727958825"/>
          <a:ext cx="952500" cy="561975"/>
        </a:xfrm>
        <a:prstGeom prst="rect">
          <a:avLst/>
        </a:prstGeom>
      </xdr:spPr>
    </xdr:pic>
    <xdr:clientData/>
  </xdr:twoCellAnchor>
  <xdr:twoCellAnchor editAs="oneCell">
    <xdr:from>
      <xdr:col>29</xdr:col>
      <xdr:colOff>0</xdr:colOff>
      <xdr:row>6917</xdr:row>
      <xdr:rowOff>0</xdr:rowOff>
    </xdr:from>
    <xdr:to>
      <xdr:col>33</xdr:col>
      <xdr:colOff>0</xdr:colOff>
      <xdr:row>6921</xdr:row>
      <xdr:rowOff>0</xdr:rowOff>
    </xdr:to>
    <xdr:pic>
      <xdr:nvPicPr>
        <xdr:cNvPr id="177" name="Picture 176" descr="image00176">
          <a:extLst>
            <a:ext uri="{FF2B5EF4-FFF2-40B4-BE49-F238E27FC236}">
              <a16:creationId xmlns:a16="http://schemas.microsoft.com/office/drawing/2014/main" id="{1B91D7B7-32B3-46D6-9A33-B645993B70C6}"/>
            </a:ext>
          </a:extLst>
        </xdr:cNvPr>
        <xdr:cNvPicPr>
          <a:picLocks noChangeAspect="1"/>
        </xdr:cNvPicPr>
      </xdr:nvPicPr>
      <xdr:blipFill>
        <a:blip xmlns:r="http://schemas.openxmlformats.org/officeDocument/2006/relationships" r:embed="rId1"/>
        <a:stretch>
          <a:fillRect/>
        </a:stretch>
      </xdr:blipFill>
      <xdr:spPr>
        <a:xfrm>
          <a:off x="5114925" y="1737864825"/>
          <a:ext cx="952500" cy="561975"/>
        </a:xfrm>
        <a:prstGeom prst="rect">
          <a:avLst/>
        </a:prstGeom>
      </xdr:spPr>
    </xdr:pic>
    <xdr:clientData/>
  </xdr:twoCellAnchor>
  <xdr:twoCellAnchor editAs="oneCell">
    <xdr:from>
      <xdr:col>29</xdr:col>
      <xdr:colOff>0</xdr:colOff>
      <xdr:row>6961</xdr:row>
      <xdr:rowOff>0</xdr:rowOff>
    </xdr:from>
    <xdr:to>
      <xdr:col>33</xdr:col>
      <xdr:colOff>0</xdr:colOff>
      <xdr:row>6965</xdr:row>
      <xdr:rowOff>0</xdr:rowOff>
    </xdr:to>
    <xdr:pic>
      <xdr:nvPicPr>
        <xdr:cNvPr id="178" name="Picture 177" descr="image00177">
          <a:extLst>
            <a:ext uri="{FF2B5EF4-FFF2-40B4-BE49-F238E27FC236}">
              <a16:creationId xmlns:a16="http://schemas.microsoft.com/office/drawing/2014/main" id="{DDFE4D72-A4E4-4A7C-BDC9-B36DA7DF5C9F}"/>
            </a:ext>
          </a:extLst>
        </xdr:cNvPr>
        <xdr:cNvPicPr>
          <a:picLocks noChangeAspect="1"/>
        </xdr:cNvPicPr>
      </xdr:nvPicPr>
      <xdr:blipFill>
        <a:blip xmlns:r="http://schemas.openxmlformats.org/officeDocument/2006/relationships" r:embed="rId1"/>
        <a:stretch>
          <a:fillRect/>
        </a:stretch>
      </xdr:blipFill>
      <xdr:spPr>
        <a:xfrm>
          <a:off x="5114925" y="1747780350"/>
          <a:ext cx="952500" cy="561975"/>
        </a:xfrm>
        <a:prstGeom prst="rect">
          <a:avLst/>
        </a:prstGeom>
      </xdr:spPr>
    </xdr:pic>
    <xdr:clientData/>
  </xdr:twoCellAnchor>
  <xdr:twoCellAnchor editAs="oneCell">
    <xdr:from>
      <xdr:col>29</xdr:col>
      <xdr:colOff>0</xdr:colOff>
      <xdr:row>7012</xdr:row>
      <xdr:rowOff>0</xdr:rowOff>
    </xdr:from>
    <xdr:to>
      <xdr:col>33</xdr:col>
      <xdr:colOff>0</xdr:colOff>
      <xdr:row>7016</xdr:row>
      <xdr:rowOff>0</xdr:rowOff>
    </xdr:to>
    <xdr:pic>
      <xdr:nvPicPr>
        <xdr:cNvPr id="179" name="Picture 178" descr="image00178">
          <a:extLst>
            <a:ext uri="{FF2B5EF4-FFF2-40B4-BE49-F238E27FC236}">
              <a16:creationId xmlns:a16="http://schemas.microsoft.com/office/drawing/2014/main" id="{0A81F5B8-2644-48D2-9BEC-E847ACF70279}"/>
            </a:ext>
          </a:extLst>
        </xdr:cNvPr>
        <xdr:cNvPicPr>
          <a:picLocks noChangeAspect="1"/>
        </xdr:cNvPicPr>
      </xdr:nvPicPr>
      <xdr:blipFill>
        <a:blip xmlns:r="http://schemas.openxmlformats.org/officeDocument/2006/relationships" r:embed="rId1"/>
        <a:stretch>
          <a:fillRect/>
        </a:stretch>
      </xdr:blipFill>
      <xdr:spPr>
        <a:xfrm>
          <a:off x="5114925" y="1757676825"/>
          <a:ext cx="952500" cy="561975"/>
        </a:xfrm>
        <a:prstGeom prst="rect">
          <a:avLst/>
        </a:prstGeom>
      </xdr:spPr>
    </xdr:pic>
    <xdr:clientData/>
  </xdr:twoCellAnchor>
  <xdr:twoCellAnchor editAs="oneCell">
    <xdr:from>
      <xdr:col>29</xdr:col>
      <xdr:colOff>0</xdr:colOff>
      <xdr:row>7035</xdr:row>
      <xdr:rowOff>0</xdr:rowOff>
    </xdr:from>
    <xdr:to>
      <xdr:col>33</xdr:col>
      <xdr:colOff>0</xdr:colOff>
      <xdr:row>7039</xdr:row>
      <xdr:rowOff>0</xdr:rowOff>
    </xdr:to>
    <xdr:pic>
      <xdr:nvPicPr>
        <xdr:cNvPr id="180" name="Picture 179" descr="image00179">
          <a:extLst>
            <a:ext uri="{FF2B5EF4-FFF2-40B4-BE49-F238E27FC236}">
              <a16:creationId xmlns:a16="http://schemas.microsoft.com/office/drawing/2014/main" id="{679C98C7-6C8D-41BE-BDDB-90D7308AC9BF}"/>
            </a:ext>
          </a:extLst>
        </xdr:cNvPr>
        <xdr:cNvPicPr>
          <a:picLocks noChangeAspect="1"/>
        </xdr:cNvPicPr>
      </xdr:nvPicPr>
      <xdr:blipFill>
        <a:blip xmlns:r="http://schemas.openxmlformats.org/officeDocument/2006/relationships" r:embed="rId1"/>
        <a:stretch>
          <a:fillRect/>
        </a:stretch>
      </xdr:blipFill>
      <xdr:spPr>
        <a:xfrm>
          <a:off x="5114925" y="1767649500"/>
          <a:ext cx="952500" cy="561975"/>
        </a:xfrm>
        <a:prstGeom prst="rect">
          <a:avLst/>
        </a:prstGeom>
      </xdr:spPr>
    </xdr:pic>
    <xdr:clientData/>
  </xdr:twoCellAnchor>
  <xdr:twoCellAnchor editAs="oneCell">
    <xdr:from>
      <xdr:col>29</xdr:col>
      <xdr:colOff>0</xdr:colOff>
      <xdr:row>7086</xdr:row>
      <xdr:rowOff>0</xdr:rowOff>
    </xdr:from>
    <xdr:to>
      <xdr:col>33</xdr:col>
      <xdr:colOff>0</xdr:colOff>
      <xdr:row>7090</xdr:row>
      <xdr:rowOff>0</xdr:rowOff>
    </xdr:to>
    <xdr:pic>
      <xdr:nvPicPr>
        <xdr:cNvPr id="181" name="Picture 180" descr="image00180">
          <a:extLst>
            <a:ext uri="{FF2B5EF4-FFF2-40B4-BE49-F238E27FC236}">
              <a16:creationId xmlns:a16="http://schemas.microsoft.com/office/drawing/2014/main" id="{AE8D5B9B-FAB6-4BBC-9E60-3B6E811D0E94}"/>
            </a:ext>
          </a:extLst>
        </xdr:cNvPr>
        <xdr:cNvPicPr>
          <a:picLocks noChangeAspect="1"/>
        </xdr:cNvPicPr>
      </xdr:nvPicPr>
      <xdr:blipFill>
        <a:blip xmlns:r="http://schemas.openxmlformats.org/officeDocument/2006/relationships" r:embed="rId1"/>
        <a:stretch>
          <a:fillRect/>
        </a:stretch>
      </xdr:blipFill>
      <xdr:spPr>
        <a:xfrm>
          <a:off x="5114925" y="1777545975"/>
          <a:ext cx="952500" cy="56197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fbsa00535\c$\PATO%20-%20BR%20-%20425%20aditivo.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SERVER2\Dados\Meus%20Documentos\FV-DNER.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srvhost-01\home$\Biblioteca\Custos\NNR-4%20-%20Medicina%20e%20Seguran&#231;a.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lexandre\c\ARQXLS\PR\Conservas%20dez-02\Pato%20PRRTN%20-%20BR476.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Projetos%20F&#225;bio\tra&#231;o%20cbuq%20faixa%20c%20Carpizza%20CONT.%20LESTE.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Z:\Users\tiago\Desktop\Contratos\CREMA%20PB\Levantamentos%20para%20Projetos%20BR-426%20PB\Levant.%20BR-426%20PB_Rev1\C300_%20Estudo%20de%20Trafego%20BR426-PB.xlsx"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Dfbsa00535\dyna01\PATO%20-%20BR%20-%20425%20aditivo.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D:\Users\2\Desktop\OR&#199;AMENTOS%202018%20COLMEIA\Dom%20Helder\Dom%20Helder%20-%2013.04.2018%20san\Planilha%20-%20Dom%20Helder%20(Reforma)%20-%2013.04.18.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Tec_1\tec1\ARQ\SOLOTEC\BR-476\VIGA\ANALISES.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10.100.132.171\check_list_csd$\Tec_1\tec1\ARQ\SOLOTEC\BR-476\VIGA\ANALISES.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A:\Meus%20Documentos\FV-DNER.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A:\0798\TECNICO\TEACOMP\LOTE06\P09\P10\RELAT610.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A:\celso\PLANILHAS%20LAB\Faixa%20C\PROJ.CBUQ%20F-B-11606022000.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A:\tra&#231;o%20cbuq%20faixa%20c%20Carpizza%20CONT.%20LESTE.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Z:\Meus%20documentos\DER-SP\PLANILHA%20OFICIAL.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Z:\Users\Cacildo\AppData\Local\Microsoft\Windows\Temporary%20Internet%20Files\Content.Outlook\RSPZV1D1\BR-101_SE\Novo%20Projeto\Tab%20Ref%20CREMA%20BR-101_SE.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10.100.132.171\check_list_csd$\Lote%2002\MG\27%20PROJETOS%20-%20OGU_SET09%20(BM)\27%20-%20BR-452%20(58,4%20a%2091,8%20&amp;%20173,9%20a%20224,9)\PROJETO%20FINAL\Projeto%20%20CREMA%20BR-452.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100.132.171\check_list_csd$\Lote%2002\MG\27%20PROJETO%20BANCO%20MUNDIAL\1%20-%20BR-040(471,5%20ao%20532,9)-LOTE%205\Projeto%20Nova%20solu&#231;&#227;o%20(28-07-09)_SINAL.-MB\Projeto%20CREMA%20BR-040(471,5%20ao%20532,9)-LOTE%205.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Z:\Projetos%20em%20andamento\DNIT\DNIT%20CREMA%20RN%20Planservi\Levantamento%20de%20Campo\Acostamento\Dynatestms_01\meus%20documentos\Meus%20documentos\Egesa-antigos\TO-134\Meus%20Documentos\FV-DNER.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Juliana\projetos\Meus%20documentos\Egesa-antigos\TO-134\Meus%20Documentos\FV-DNER.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lice\CREMA%201&#170;%20Etapa\Projetos%20em%20andamento\DNIT%20Construtoras\DNIT%20PIR-IV%20Corredor%202007\SP%20-%208a%20UNIT\PIR%20IV%20BR-116\PASSO%20FUNDO%20COMPOSI&#199;&#213;ES\Documents%20and%20Settings\Pedro\Meus%20documentos\CPU%20Extra%20em%20excel%20de%20Br11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Z:\Projetos%20em%20andamento\DNIT\DNIT%20CREMA%20RN%20Planservi\Levantamento%20de%20Campo\Acostamento\Dynatestms_01\meus%20documentos\Meus%20documentos\Egesa-antigos\TO-134\0798\TECNICO\TEACOMP\LOTE06\P09\P10\RELAT610.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Juliana\projetos\Meus%20documentos\Egesa-antigos\TO-134\0798\TECNICO\TEACOMP\LOTE06\P09\P10\RELAT610.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A:\EGESA-Projetos\TO-050PALMAS-TAQUARALTO\Meus%20documentos\EGESA\Br-482mg\Volume1\CANAA.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A:\Meus%20documentos\EGESA\Br-482mg\Volume1\CANAA.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SERVER2\Dados\Meus%20documentos\EGESA\Br-482mg\Volume2\CANAA.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dfbsa00535\c$\Documents%20and%20Settings\C%20arlos%20%20Machado\My%20Documents\Disco%201\BR-262-MS(3)\Anexos%20PGQ.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E:\Anexos%20PGQ.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10.100.132.124\server_csd$\Documents%20and%20Settings\C%20arlos%20%20Machado\My%20Documents\Disco%201\BR-262-MS(3)\Anexos%20PGQ.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Dfbsa00535\dyna01\Documents%20and%20Settings\C%20arlos%20%20Machado\My%20Documents\Disco%201\BR-262-MS(3)\Anexos%20PGQ.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10.100.132.124\server_csd$\CD-01\Projetos\BR-364%20MT2_Exe_Def_10_07_02\Vol04_Or&#231;amento\Lote_08\Documents%20and%20Settings\bruno\Meus%20documentos\Servi&#231;os.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server\LEVANTAMENTOS%20E%20ORCAMENTOS\ESCOLAS%20DE%20REFER&#202;NCIAS%20OUT.2008\TITO%20PEREIRA\Escola%20REFERENCIA%20TITO-%20AMPLIA&#199;&#195;O.xls" TargetMode="External"/></Relationships>
</file>

<file path=xl/externalLinks/_rels/externalLink33.xml.rels><?xml version="1.0" encoding="UTF-8" standalone="yes"?>
<Relationships xmlns="http://schemas.openxmlformats.org/package/2006/relationships"><Relationship Id="rId2" Type="http://schemas.openxmlformats.org/officeDocument/2006/relationships/externalLinkPath" Target="file:///C:\Users\rosemberg.araujo\Downloads\XLS%20ONERADO%2060\C455_Area%20Escape_R01_ADM%20LOCAL.xlsx" TargetMode="External"/><Relationship Id="rId1" Type="http://schemas.openxmlformats.org/officeDocument/2006/relationships/externalLinkPath" Target="/Users/rosemberg.araujo/Downloads/XLS%20ONERADO%2060/C455_Area%20Escape_R01_ADM%20LOCAL.xlsx" TargetMode="External"/></Relationships>
</file>

<file path=xl/externalLinks/_rels/externalLink34.xml.rels><?xml version="1.0" encoding="UTF-8" standalone="yes"?>
<Relationships xmlns="http://schemas.openxmlformats.org/package/2006/relationships"><Relationship Id="rId2" Type="http://schemas.openxmlformats.org/officeDocument/2006/relationships/externalLinkPath" Target="file:///C:\Users\rosemberg.araujo\Downloads\XLS%20ONERADO%2060\C455_Area%20Escape_R01_CANTEIRO_CIP.xlsx" TargetMode="External"/><Relationship Id="rId1" Type="http://schemas.openxmlformats.org/officeDocument/2006/relationships/externalLinkPath" Target="/Users/rosemberg.araujo/Downloads/XLS%20ONERADO%2060/C455_Area%20Escape_R01_CANTEIRO_CIP.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OS1"/>
      <sheetName val="COMPOS2"/>
      <sheetName val="COMPOS3"/>
      <sheetName val="1- QUADRO DE QUANTIDADE (2)"/>
      <sheetName val="Pato"/>
      <sheetName val="Transporte 5m³"/>
      <sheetName val="Transporte 4m³"/>
      <sheetName val="Transporte 4t"/>
      <sheetName val="Transporte Mat. Frio"/>
      <sheetName val="Cronograma (2)"/>
      <sheetName val="ESTUDO PREÇOS"/>
      <sheetName val="Dados"/>
      <sheetName val="Plan1"/>
      <sheetName val="Resumo Vertical"/>
      <sheetName val="PATO - BR - 425 aditivo"/>
      <sheetName val="1-_QUADRO_DE_QUANTIDADE_(2)"/>
      <sheetName val="Transporte_5m³"/>
      <sheetName val="Transporte_4m³"/>
      <sheetName val="Transporte_4t"/>
      <sheetName val="Transporte_Mat__Frio"/>
      <sheetName val="Cronograma_(2)"/>
      <sheetName val="ESTUDO_PREÇOS"/>
      <sheetName val="BANCO"/>
      <sheetName val="Índices_de_Reajustamento"/>
      <sheetName val="PROJETO"/>
      <sheetName val="AUX."/>
      <sheetName val="Real"/>
      <sheetName val="Calendário"/>
      <sheetName val="dez00"/>
      <sheetName val="DG"/>
      <sheetName val="Teor"/>
      <sheetName val="1-_QUADRO_DE_QUANTIDADE_(2)1"/>
      <sheetName val="Transporte_5m³1"/>
      <sheetName val="Transporte_4m³1"/>
      <sheetName val="Transporte_4t1"/>
      <sheetName val="Transporte_Mat__Frio1"/>
      <sheetName val="Cronograma_(2)1"/>
      <sheetName val="ESTUDO_PREÇOS1"/>
      <sheetName val="SERVIÇOS"/>
      <sheetName val="INVENTÁRIO"/>
      <sheetName val="Orçamentária"/>
      <sheetName val="Conversão"/>
      <sheetName val="ORÇAMENTO"/>
      <sheetName val="PT"/>
      <sheetName val="COMPOSIÇÕES"/>
      <sheetName val="CUSTO_EQP-VTR"/>
      <sheetName val="ÍNDICE"/>
      <sheetName val="TapaBuraco"/>
      <sheetName val="QuQuant"/>
      <sheetName val="Indices"/>
      <sheetName val="PATO_15"/>
      <sheetName val="Equipamentos"/>
      <sheetName val="Anual"/>
      <sheetName val="RESUMO"/>
      <sheetName val=""/>
      <sheetName val="1.6"/>
      <sheetName val="Paulo de Carvalho"/>
      <sheetName val="1-_QUADRO_DE_QUANTIDADE_(2)2"/>
      <sheetName val="Transporte_5m³2"/>
      <sheetName val="Transporte_4m³2"/>
      <sheetName val="Transporte_4t2"/>
      <sheetName val="Transporte_Mat__Frio2"/>
      <sheetName val="Cronograma_(2)2"/>
      <sheetName val="ESTUDO_PREÇOS2"/>
      <sheetName val="1-_QUADRO_DE_QUANTIDADE_(2)3"/>
      <sheetName val="Transporte_5m³3"/>
      <sheetName val="Transporte_4m³3"/>
      <sheetName val="Transporte_4t3"/>
      <sheetName val="Transporte_Mat__Frio3"/>
      <sheetName val="Cronograma_(2)3"/>
      <sheetName val="ESTUDO_PREÇOS3"/>
      <sheetName val="1-_QUADRO_DE_QUANTIDADE_(2)4"/>
      <sheetName val="Transporte_5m³4"/>
      <sheetName val="Transporte_4m³4"/>
      <sheetName val="Transporte_4t4"/>
      <sheetName val="Transporte_Mat__Frio4"/>
      <sheetName val="Cronograma_(2)4"/>
      <sheetName val="ESTUDO_PREÇOS4"/>
      <sheetName val="1-_QUADRO_DE_QUANTIDADE_(2)5"/>
      <sheetName val="Transporte_5m³5"/>
      <sheetName val="Transporte_4m³5"/>
      <sheetName val="Transporte_4t5"/>
      <sheetName val="Transporte_Mat__Frio5"/>
      <sheetName val="Cronograma_(2)5"/>
      <sheetName val="ESTUDO_PREÇOS5"/>
      <sheetName val="Mão de Obra"/>
      <sheetName val="PLANILHA ATUALIZADA"/>
      <sheetName val="AUX_1"/>
      <sheetName val="Resumo_Vertical1"/>
      <sheetName val="PATO_-_BR_-_425_aditivo1"/>
      <sheetName val="AUX_"/>
      <sheetName val="Resumo_Vertical"/>
      <sheetName val="PATO_-_BR_-_425_aditivo"/>
      <sheetName val="AUX_3"/>
      <sheetName val="Resumo_Vertical3"/>
      <sheetName val="PATO_-_BR_-_425_aditivo3"/>
      <sheetName val="AUX_2"/>
      <sheetName val="Resumo_Vertical2"/>
      <sheetName val="PATO_-_BR_-_425_aditivo2"/>
      <sheetName val="1-_QUADRO_DE_QUANTIDADE_(2)6"/>
      <sheetName val="Transporte_5m³6"/>
      <sheetName val="Transporte_4m³6"/>
      <sheetName val="Transporte_4t6"/>
      <sheetName val="Transporte_Mat__Frio6"/>
      <sheetName val="Cronograma_(2)6"/>
      <sheetName val="ESTUDO_PREÇOS6"/>
      <sheetName val="AUX_4"/>
      <sheetName val="Resumo_Vertical4"/>
      <sheetName val="PATO_-_BR_-_425_aditivo4"/>
      <sheetName val="memoria"/>
      <sheetName val="Recurs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refreshError="1"/>
      <sheetData sheetId="86" refreshError="1"/>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refreshError="1"/>
      <sheetData sheetId="11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JETO"/>
      <sheetName val="FVorigi"/>
      <sheetName val="FVmodif"/>
      <sheetName val="FVresumo"/>
      <sheetName val="FVadotar"/>
      <sheetName val="Calculo4010"/>
      <sheetName val="ExempFC1"/>
      <sheetName val="ExemFC2"/>
      <sheetName val="ExemFC3"/>
      <sheetName val="Exemp1"/>
      <sheetName val="Exemp2"/>
      <sheetName val="Exemp3"/>
      <sheetName val="Exemp4"/>
      <sheetName val="Exemp5"/>
      <sheetName val="Exemp6"/>
      <sheetName val="Exemp7"/>
      <sheetName val="Exemp8"/>
      <sheetName val="Exerci1"/>
      <sheetName val="Exerci2"/>
      <sheetName val="PROVA"/>
      <sheetName val="Plan3"/>
      <sheetName val="Plan4"/>
      <sheetName val="Plan5"/>
      <sheetName val="Plan6"/>
      <sheetName val="Plan7"/>
      <sheetName val="Plan8"/>
      <sheetName val="Plan9"/>
      <sheetName val="Plan10"/>
      <sheetName val="Plan11"/>
      <sheetName val="Plan12"/>
      <sheetName val="Plan13"/>
      <sheetName val="Plan14"/>
      <sheetName val="Plan15"/>
      <sheetName val="Plan16"/>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lanilha1"/>
      <sheetName val="NNR-4 - Medicina e Segurança"/>
      <sheetName val="PLANILHA"/>
    </sheetNames>
    <definedNames>
      <definedName name="ITALO"/>
      <definedName name="KLKLK"/>
      <definedName name="ONIAS"/>
      <definedName name="PERNANBUCO"/>
      <definedName name="Plan1"/>
      <definedName name="POSTO"/>
      <definedName name="REATERRO"/>
    </definedNames>
    <sheetDataSet>
      <sheetData sheetId="0"/>
      <sheetData sheetId="1" refreshError="1"/>
      <sheetData sheetId="2"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pa"/>
      <sheetName val="Auxiliar"/>
      <sheetName val="COMPOSIÇÃO A"/>
      <sheetName val="P A T O 99 B"/>
      <sheetName val="Trans 99 C"/>
      <sheetName val="Preços 99 D"/>
      <sheetName val="Cronograma 99 E"/>
      <sheetName val="Pesquisa"/>
      <sheetName val="Diagrama 476"/>
      <sheetName val="Custo do RR-2C"/>
      <sheetName val="Custo do TSD"/>
      <sheetName val="Custo do CM-30"/>
      <sheetName val="Cadastro Traços e Obras"/>
      <sheetName val="Contrato"/>
      <sheetName val="Resumo"/>
      <sheetName val="Pato PRRTN - BR476"/>
      <sheetName val="COMPOSIÇÃO_A"/>
      <sheetName val="P_A_T_O_99_B"/>
      <sheetName val="Trans_99_C"/>
      <sheetName val="Preços_99_D"/>
      <sheetName val="Cronograma_99_E"/>
      <sheetName val="Diagrama_476"/>
      <sheetName val="Custo_do_RR-2C"/>
      <sheetName val="Custo_do_TSD"/>
      <sheetName val="Custo_do_CM-30"/>
      <sheetName val="Cadastro_Traços_e_Obras"/>
      <sheetName val="Pato_PRRTN_-_BR476"/>
      <sheetName val="Cadastro"/>
      <sheetName val="jun"/>
      <sheetName val="Custo da Imprimação"/>
      <sheetName val="Custo da Pintura de Ligação"/>
      <sheetName val="COMPOS1"/>
      <sheetName val="MARSHALL"/>
      <sheetName val="QuQuant"/>
      <sheetName val="DMT modelo"/>
      <sheetName val="RELATÓRIO"/>
      <sheetName val="Página 16"/>
      <sheetName val="00. BR-470 - LOTE 03"/>
      <sheetName val="Planta Retigráfica L3"/>
      <sheetName val="SEG. 01"/>
      <sheetName val="SEG. 02"/>
      <sheetName val="Cronograma"/>
      <sheetName val="COMPOSIÇÃO_A2"/>
      <sheetName val="P_A_T_O_99_B2"/>
      <sheetName val="Trans_99_C2"/>
      <sheetName val="Preços_99_D2"/>
      <sheetName val="Cronograma_99_E2"/>
      <sheetName val="Diagrama_4762"/>
      <sheetName val="Custo_do_RR-2C2"/>
      <sheetName val="Custo_do_TSD2"/>
      <sheetName val="Custo_do_CM-302"/>
      <sheetName val="Cadastro_Traços_e_Obras2"/>
      <sheetName val="Pato_PRRTN_-_BR4762"/>
      <sheetName val="Custo_da_Imprimação1"/>
      <sheetName val="Custo_da_Pintura_de_Ligação1"/>
      <sheetName val="DMT_modelo1"/>
      <sheetName val="COMPOSIÇÃO_A1"/>
      <sheetName val="P_A_T_O_99_B1"/>
      <sheetName val="Trans_99_C1"/>
      <sheetName val="Preços_99_D1"/>
      <sheetName val="Cronograma_99_E1"/>
      <sheetName val="Diagrama_4761"/>
      <sheetName val="Custo_do_RR-2C1"/>
      <sheetName val="Custo_do_TSD1"/>
      <sheetName val="Custo_do_CM-301"/>
      <sheetName val="Cadastro_Traços_e_Obras1"/>
      <sheetName val="Pato_PRRTN_-_BR4761"/>
      <sheetName val="Custo_da_Imprimação"/>
      <sheetName val="Custo_da_Pintura_de_Ligação"/>
      <sheetName val="DMT_modelo"/>
      <sheetName val="COMPOSIÇÃO_A4"/>
      <sheetName val="P_A_T_O_99_B4"/>
      <sheetName val="Trans_99_C4"/>
      <sheetName val="Preços_99_D4"/>
      <sheetName val="Cronograma_99_E4"/>
      <sheetName val="Diagrama_4764"/>
      <sheetName val="Custo_do_RR-2C4"/>
      <sheetName val="Custo_do_TSD4"/>
      <sheetName val="Custo_do_CM-304"/>
      <sheetName val="Cadastro_Traços_e_Obras4"/>
      <sheetName val="Pato_PRRTN_-_BR4764"/>
      <sheetName val="Custo_da_Imprimação3"/>
      <sheetName val="Custo_da_Pintura_de_Ligação3"/>
      <sheetName val="DMT_modelo3"/>
      <sheetName val="COMPOSIÇÃO_A3"/>
      <sheetName val="P_A_T_O_99_B3"/>
      <sheetName val="Trans_99_C3"/>
      <sheetName val="Preços_99_D3"/>
      <sheetName val="Cronograma_99_E3"/>
      <sheetName val="Diagrama_4763"/>
      <sheetName val="Custo_do_RR-2C3"/>
      <sheetName val="Custo_do_TSD3"/>
      <sheetName val="Custo_do_CM-303"/>
      <sheetName val="Cadastro_Traços_e_Obras3"/>
      <sheetName val="Pato_PRRTN_-_BR4763"/>
      <sheetName val="Custo_da_Imprimação2"/>
      <sheetName val="Custo_da_Pintura_de_Ligação2"/>
      <sheetName val="DMT_modelo2"/>
      <sheetName val="COMPOSIÇÃO_A5"/>
      <sheetName val="P_A_T_O_99_B5"/>
      <sheetName val="Trans_99_C5"/>
      <sheetName val="Preços_99_D5"/>
      <sheetName val="Cronograma_99_E5"/>
      <sheetName val="Diagrama_4765"/>
      <sheetName val="Custo_do_RR-2C5"/>
      <sheetName val="Custo_do_TSD5"/>
      <sheetName val="Custo_do_CM-305"/>
      <sheetName val="Cadastro_Traços_e_Obras5"/>
      <sheetName val="Pato_PRRTN_-_BR4765"/>
      <sheetName val="Custo_da_Imprimação4"/>
      <sheetName val="Custo_da_Pintura_de_Ligação4"/>
      <sheetName val="DMT_modelo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sheetData sheetId="17"/>
      <sheetData sheetId="18"/>
      <sheetData sheetId="19"/>
      <sheetData sheetId="20"/>
      <sheetData sheetId="21"/>
      <sheetData sheetId="22"/>
      <sheetData sheetId="23"/>
      <sheetData sheetId="24"/>
      <sheetData sheetId="25"/>
      <sheetData sheetId="26"/>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dos de Entrada 1"/>
      <sheetName val="Dados de Entrada 2"/>
      <sheetName val="Dados de Entrada 3"/>
      <sheetName val="Dados de Entrada 4"/>
      <sheetName val="Capa"/>
      <sheetName val="Página 1"/>
      <sheetName val="Página 2"/>
      <sheetName val="Página 3"/>
      <sheetName val="Página 4"/>
      <sheetName val="Página 5"/>
      <sheetName val="Página 6"/>
      <sheetName val="Página 7"/>
      <sheetName val="Página 8"/>
      <sheetName val="Página 9"/>
      <sheetName val="Página 10"/>
      <sheetName val="Página 11"/>
      <sheetName val="Página 12"/>
      <sheetName val="Página 13"/>
      <sheetName val="Página 14"/>
      <sheetName val="RESULFINAL"/>
      <sheetName val="Página 16"/>
      <sheetName val="DENAGREGRAUDO"/>
      <sheetName val="DENSAGRMIUDO"/>
      <sheetName val="MASESPFINPULV"/>
      <sheetName val="Traço da Mist.+Filler."/>
      <sheetName val="Traço da Mist. Bet."/>
      <sheetName val="E. Areia"/>
      <sheetName val="E. Areia (2)"/>
      <sheetName val="Pes Agr Silos Frio 3.4&quot;"/>
      <sheetName val="Pes Agr Silos Frio Areia méd"/>
      <sheetName val="Pes Agr Silos Frio 3.8&quot;+pó"/>
      <sheetName val="Até Aqui"/>
      <sheetName val="DETDENSCAP20"/>
      <sheetName val="DENSCORPROVA"/>
      <sheetName val="GRAFTEMPVISC1"/>
      <sheetName val="CALIBRAGEM"/>
      <sheetName val="CALIBRAGEM-II"/>
      <sheetName val="CALIBRAGEM1"/>
      <sheetName val="CALIBRAGEM2"/>
      <sheetName val="SILOFR4"/>
      <sheetName val="SILOFR3"/>
      <sheetName val="SILOFR2"/>
      <sheetName val="SILOFR1"/>
      <sheetName val="Dosador"/>
      <sheetName val="BALANÇA"/>
      <sheetName val="Filler"/>
      <sheetName val="Analise SF 4"/>
      <sheetName val="Analise SF 3"/>
      <sheetName val="Analise SF 2"/>
      <sheetName val="Analise SF 1"/>
      <sheetName val="Analise SF Filler"/>
      <sheetName val="Analise SQ 3"/>
      <sheetName val="Analise SQ 2"/>
      <sheetName val="Analise SQ 1"/>
      <sheetName val="DURABILIDADE"/>
      <sheetName val="INDICE FORMA"/>
      <sheetName val="ABRASÃO"/>
      <sheetName val="ADESIVIDADE"/>
      <sheetName val="Teor"/>
      <sheetName val="P A T O 99 B"/>
      <sheetName val="RESUMO_AUT1"/>
      <sheetName val="BSTC 0,60"/>
      <sheetName val="BOCA BSTC 0,60"/>
      <sheetName val="traço cbuq faixa c Carpizza CON"/>
      <sheetName val="61M-CBMI"/>
      <sheetName val="projeto"/>
      <sheetName val="P reaj x P atual"/>
      <sheetName val="rmle157"/>
      <sheetName val="Resumo Financeiro"/>
      <sheetName val="Vínculo (2)"/>
      <sheetName val="curvas_tratamento"/>
      <sheetName val="Defensas_necessidades"/>
      <sheetName val="sin_vertical_necessidades"/>
      <sheetName val="tachas_necessidades"/>
      <sheetName val="TPU-MARÇO_2002"/>
      <sheetName val="RESUMO"/>
      <sheetName val="ORÇAMENTO"/>
      <sheetName val="COMP"/>
      <sheetName val="CRONOGRAMA (8 MESES)"/>
      <sheetName val="CURVA ABC"/>
      <sheetName val="Mapa de Cotação"/>
      <sheetName val="BDI 21,35 NÃO DESONERADO "/>
      <sheetName val="Mobilização"/>
      <sheetName val="pro-08"/>
      <sheetName val="Transportes -IN37"/>
      <sheetName val="eq"/>
      <sheetName val="mo"/>
      <sheetName val="Mat Asf"/>
      <sheetName val="Desmat 0,15"/>
      <sheetName val="alteração"/>
      <sheetName val="Dados"/>
      <sheetName val="DadosOrc"/>
      <sheetName val="PRANCHA"/>
      <sheetName val="SNV (2)"/>
      <sheetName val="f. mediçao"/>
      <sheetName val="fresagem de pista ago-98"/>
      <sheetName val="Mão de Obra"/>
      <sheetName val="CROQUIS"/>
      <sheetName val="TLCB5"/>
      <sheetName val="PATO"/>
      <sheetName val="TLMR"/>
      <sheetName val="MB"/>
      <sheetName val="#REF"/>
      <sheetName val="RESUMO-DVOP"/>
      <sheetName val="planilha"/>
      <sheetName val="Tabela mês"/>
      <sheetName val="REAJU"/>
      <sheetName val="planilha do plano"/>
      <sheetName val="CUSTO HORÁRIO"/>
      <sheetName val="Material"/>
      <sheetName val="relatório"/>
      <sheetName val="A"/>
      <sheetName val="Página 15"/>
      <sheetName val="BDI Prod. Betum."/>
      <sheetName val="aux"/>
      <sheetName val="OAC_NPAV"/>
      <sheetName val="orcID nº1"/>
      <sheetName val="orc ID nº 15"/>
      <sheetName val="orc ID nº17"/>
      <sheetName val="orc ID nº 18"/>
      <sheetName val="orc ID nº19"/>
      <sheetName val="orc ID nº2 "/>
      <sheetName val="orc ID nº3"/>
      <sheetName val="orcID nº4"/>
      <sheetName val="orcID nº5"/>
      <sheetName val="orcID nº6"/>
      <sheetName val="orcID nº7"/>
      <sheetName val="orc ID nº8"/>
      <sheetName val="orc ID nº9"/>
      <sheetName val="orc ID nº12"/>
      <sheetName val="orc ID nº13"/>
      <sheetName val="orc ID nº 14"/>
      <sheetName val="orc ID nº16"/>
      <sheetName val="compunit"/>
      <sheetName val="Orçamentária"/>
      <sheetName val="INVENTÁRIO"/>
      <sheetName val="medição"/>
      <sheetName val="mat"/>
      <sheetName val="Quadro Geral"/>
      <sheetName val="RELATORIO MENSAL ACOMP SERV CON"/>
      <sheetName val="compos1"/>
      <sheetName val="DER janeiro98"/>
      <sheetName val="padrão salarial"/>
      <sheetName val="diprvs12"/>
      <sheetName val="Pontes"/>
      <sheetName val="Composições_DESON"/>
      <sheetName val="MATBET CUST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row r="3">
          <cell r="A3">
            <v>4.5</v>
          </cell>
          <cell r="C3">
            <v>60.964134991383446</v>
          </cell>
        </row>
        <row r="4">
          <cell r="C4">
            <v>67.747806208191548</v>
          </cell>
        </row>
        <row r="5">
          <cell r="C5">
            <v>74.264023326736492</v>
          </cell>
        </row>
        <row r="6">
          <cell r="C6">
            <v>77.635106010695324</v>
          </cell>
        </row>
        <row r="7">
          <cell r="C7">
            <v>78.676681324823704</v>
          </cell>
        </row>
      </sheetData>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sheetData sheetId="64"/>
      <sheetData sheetId="65"/>
      <sheetData sheetId="66"/>
      <sheetData sheetId="67"/>
      <sheetData sheetId="68"/>
      <sheetData sheetId="69"/>
      <sheetData sheetId="70"/>
      <sheetData sheetId="71"/>
      <sheetData sheetId="72"/>
      <sheetData sheetId="73"/>
      <sheetData sheetId="74"/>
      <sheetData sheetId="75">
        <row r="3">
          <cell r="A3" t="str">
            <v>LOCAL:</v>
          </cell>
        </row>
      </sheetData>
      <sheetData sheetId="76">
        <row r="3">
          <cell r="A3" t="str">
            <v>LOCAL:</v>
          </cell>
        </row>
      </sheetData>
      <sheetData sheetId="77">
        <row r="3">
          <cell r="A3" t="str">
            <v>LOCAL:</v>
          </cell>
        </row>
      </sheetData>
      <sheetData sheetId="78">
        <row r="3">
          <cell r="A3" t="str">
            <v>LOCAL:</v>
          </cell>
        </row>
      </sheetData>
      <sheetData sheetId="79">
        <row r="3">
          <cell r="A3" t="str">
            <v>LOCAL:</v>
          </cell>
        </row>
      </sheetData>
      <sheetData sheetId="80">
        <row r="3">
          <cell r="A3" t="str">
            <v>LOCAL:</v>
          </cell>
        </row>
      </sheetData>
      <sheetData sheetId="81">
        <row r="3">
          <cell r="A3" t="str">
            <v>LOCAL:</v>
          </cell>
        </row>
      </sheetData>
      <sheetData sheetId="82">
        <row r="3">
          <cell r="A3" t="str">
            <v>LOCAL:</v>
          </cell>
        </row>
      </sheetData>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sheetData sheetId="138" refreshError="1"/>
      <sheetData sheetId="139" refreshError="1"/>
      <sheetData sheetId="140" refreshError="1"/>
      <sheetData sheetId="141" refreshError="1"/>
      <sheetData sheetId="142" refreshError="1"/>
      <sheetData sheetId="143" refreshError="1"/>
      <sheetData sheetId="144" refreshError="1"/>
      <sheetData sheetId="145"/>
      <sheetData sheetId="146"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udo de Tráfego"/>
      <sheetName val="Cont_Tráfego Cresc 10-3 (1de2)"/>
      <sheetName val="Cont_Tráfego Cresc 10-3 (2de2)"/>
      <sheetName val="Cont_Tráfego Decres 10-3(1de3)"/>
      <sheetName val="Cont_Tráfego Decres 10-3(2de3)"/>
      <sheetName val="Cont_Tráfego Decres 10-3(3de3)"/>
      <sheetName val="Cont_Tráfego Cresc 11-3 (1de3)"/>
      <sheetName val="Cont_Tráfego Cresc 11-3 (2de3)"/>
      <sheetName val="Cont_Tráfego Cresc 11-3 (3de3)"/>
      <sheetName val="Cont_Tráfego Decres 11-3(1de3)"/>
      <sheetName val="Cont_Tráfego Decres 11-3(2de3)"/>
      <sheetName val="Cont_Tráfego Decres 11-3(3de3)"/>
      <sheetName val="Cont_Tráfego Cresc 12-3 (1de2)"/>
      <sheetName val="Cont_Tráfego Cresc 12-3 (2de2)"/>
      <sheetName val="Cont_Tráfego Decres 12-3(1de3)"/>
      <sheetName val="Cont_Tráfego Decres 12-3(2de3)"/>
      <sheetName val="Cont_Tráfego Decres 12-3(3de3)"/>
      <sheetName val="Plan1"/>
      <sheetName val="C300_ Estudo de Trafego BR426-P"/>
    </sheetNames>
    <definedNames>
      <definedName name="____tt1" refersTo="#REF!"/>
      <definedName name="___tt1" refersTo="#REF!"/>
      <definedName name="__tt1" refersTo="#REF!"/>
    </defined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OS1"/>
      <sheetName val="COMPOS2"/>
      <sheetName val="COMPOS3"/>
      <sheetName val="1- QUADRO DE QUANTIDADE (2)"/>
      <sheetName val="Pato"/>
      <sheetName val="Transporte 5m³"/>
      <sheetName val="Transporte 4m³"/>
      <sheetName val="Transporte 4t"/>
      <sheetName val="Transporte Mat. Frio"/>
      <sheetName val="Cronograma (2)"/>
      <sheetName val="ESTUDO PREÇOS"/>
      <sheetName val="PATO - BR - 425 aditivo"/>
      <sheetName val="QuQuant"/>
      <sheetName val="Plan1"/>
      <sheetName val="Dados"/>
      <sheetName val="1-_QUADRO_DE_QUANTIDADE_(2)"/>
      <sheetName val="Transporte_5m³"/>
      <sheetName val="Transporte_4m³"/>
      <sheetName val="Transporte_4t"/>
      <sheetName val="Transporte_Mat__Frio"/>
      <sheetName val="Cronograma_(2)"/>
      <sheetName val="ESTUDO_PREÇOS"/>
      <sheetName val="BANCO"/>
      <sheetName val="Índices_de_Reajustamento"/>
      <sheetName val="PROJETO"/>
      <sheetName val="AUX."/>
      <sheetName val="Real"/>
      <sheetName val="Calendário"/>
      <sheetName val="1-_QUADRO_DE_QUANTIDADE_(2)2"/>
      <sheetName val="Transporte_5m³2"/>
      <sheetName val="Transporte_4m³2"/>
      <sheetName val="Transporte_4t2"/>
      <sheetName val="Transporte_Mat__Frio2"/>
      <sheetName val="Cronograma_(2)2"/>
      <sheetName val="ESTUDO_PREÇOS2"/>
      <sheetName val="PATO_-_BR_-_425_aditivo1"/>
      <sheetName val="AUX_1"/>
      <sheetName val="1-_QUADRO_DE_QUANTIDADE_(2)1"/>
      <sheetName val="Transporte_5m³1"/>
      <sheetName val="Transporte_4m³1"/>
      <sheetName val="Transporte_4t1"/>
      <sheetName val="Transporte_Mat__Frio1"/>
      <sheetName val="Cronograma_(2)1"/>
      <sheetName val="ESTUDO_PREÇOS1"/>
      <sheetName val="PATO_-_BR_-_425_aditivo"/>
      <sheetName val="AUX_"/>
      <sheetName val="1-_QUADRO_DE_QUANTIDADE_(2)4"/>
      <sheetName val="Transporte_5m³4"/>
      <sheetName val="Transporte_4m³4"/>
      <sheetName val="Transporte_4t4"/>
      <sheetName val="Transporte_Mat__Frio4"/>
      <sheetName val="Cronograma_(2)4"/>
      <sheetName val="ESTUDO_PREÇOS4"/>
      <sheetName val="PATO_-_BR_-_425_aditivo3"/>
      <sheetName val="AUX_3"/>
      <sheetName val="1-_QUADRO_DE_QUANTIDADE_(2)3"/>
      <sheetName val="Transporte_5m³3"/>
      <sheetName val="Transporte_4m³3"/>
      <sheetName val="Transporte_4t3"/>
      <sheetName val="Transporte_Mat__Frio3"/>
      <sheetName val="Cronograma_(2)3"/>
      <sheetName val="ESTUDO_PREÇOS3"/>
      <sheetName val="PATO_-_BR_-_425_aditivo2"/>
      <sheetName val="AUX_2"/>
      <sheetName val="1-_QUADRO_DE_QUANTIDADE_(2)5"/>
      <sheetName val="Transporte_5m³5"/>
      <sheetName val="Transporte_4m³5"/>
      <sheetName val="Transporte_4t5"/>
      <sheetName val="Transporte_Mat__Frio5"/>
      <sheetName val="Cronograma_(2)5"/>
      <sheetName val="ESTUDO_PREÇOS5"/>
      <sheetName val="PATO_-_BR_-_425_aditivo4"/>
      <sheetName val="AUX_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PA DE COTAÇÃO"/>
      <sheetName val="Resumo Orçamento Desonerado"/>
      <sheetName val="Resumo Orçamento Não-Desonerado"/>
      <sheetName val="Planilha Reforma Desonerado"/>
      <sheetName val="Planilha Reforma Não-Desonerado"/>
      <sheetName val="Memória reforma"/>
      <sheetName val="Cronograma Ref. - Desonerado"/>
      <sheetName val="Cronograma Ref. - Não Desonerad"/>
      <sheetName val="Composição "/>
      <sheetName val="SIIG 30"/>
      <sheetName val="MEMÓRIA"/>
    </sheetNames>
    <sheetDataSet>
      <sheetData sheetId="0"/>
      <sheetData sheetId="1"/>
      <sheetData sheetId="2"/>
      <sheetData sheetId="3"/>
      <sheetData sheetId="4"/>
      <sheetData sheetId="5"/>
      <sheetData sheetId="6"/>
      <sheetData sheetId="7"/>
      <sheetData sheetId="8"/>
      <sheetData sheetId="9" refreshError="1"/>
      <sheetData sheetId="10"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ráf1"/>
      <sheetName val="Gráf2"/>
      <sheetName val="Gráf3"/>
      <sheetName val="Gráf4"/>
      <sheetName val="Viga Benkellman"/>
      <sheetName val="Estudo Estatístico"/>
      <sheetName val="Pro - 10 norma A"/>
      <sheetName val="Pró - 11 norma B"/>
      <sheetName val="Resumo subtrechos homgêneos"/>
      <sheetName val="Demonstrativo Dimensionamento"/>
      <sheetName val="Camadas Mat. Distintos"/>
      <sheetName val="PRO-08"/>
      <sheetName val="ANALISES"/>
      <sheetName val="Quadro + Gráfico"/>
      <sheetName val="Custo do CM-30"/>
      <sheetName val="Cálculo"/>
      <sheetName val="Preços"/>
      <sheetName val="Desp. Apoio"/>
      <sheetName val="Fresagem de Pista Ago-98"/>
      <sheetName val="memória de calculo_liquida"/>
      <sheetName val="Proposta"/>
      <sheetName val="Carimbo de Nota"/>
      <sheetName val="Viga_Benkellman"/>
      <sheetName val="Estudo_Estatístico"/>
      <sheetName val="Pro_-_10_norma_A"/>
      <sheetName val="Pró_-_11_norma_B"/>
      <sheetName val="Resumo_subtrechos_homgêneos"/>
      <sheetName val="Demonstrativo_Dimensionamento"/>
      <sheetName val="Camadas_Mat__Distintos"/>
      <sheetName val="Custo_do_CM-30"/>
      <sheetName val="memória_de_calculo_liquida"/>
      <sheetName val="Quadro_+_Gráfico"/>
      <sheetName val="Desp__Apoio"/>
      <sheetName val="COMPOS1"/>
      <sheetName val="P3"/>
      <sheetName val="PLANILHA ATUALIZADA"/>
      <sheetName val="Auxiliar"/>
      <sheetName val="Tela"/>
      <sheetName val="Atualizacao"/>
      <sheetName val="Chuvas"/>
      <sheetName val="Medição"/>
      <sheetName val="RELATA"/>
      <sheetName val="Custo da Imprimação"/>
      <sheetName val="Custo da Pintura de Ligação"/>
      <sheetName val="Conc 20"/>
      <sheetName val="CRON.NOVO.ARIPUANA"/>
      <sheetName val="PRO_08"/>
      <sheetName val="CAPA"/>
      <sheetName val="SUMÁRIO GERAL"/>
      <sheetName val="DIVISÓRIAS"/>
      <sheetName val="CAPA CD"/>
      <sheetName val="CABEÇALHO-RODAPÉ"/>
      <sheetName val="ABC"/>
      <sheetName val="ORÇAMENTO"/>
      <sheetName val="MEMÓRIA"/>
      <sheetName val="CRONOGRAMA"/>
      <sheetName val="BDI"/>
      <sheetName val="Encargos Sociais"/>
      <sheetName val="CPU"/>
      <sheetName val="Quadro Bueiros"/>
      <sheetName val="MP CUB"/>
      <sheetName val="Plan1"/>
      <sheetName val="CBR Jazida"/>
      <sheetName val="JAZIDAS"/>
      <sheetName val="plan"/>
      <sheetName val="Plan2"/>
      <sheetName val="RP-1 SB (3)"/>
      <sheetName val="RESUMO_AUT1"/>
      <sheetName val="Resumo Financeiro"/>
      <sheetName val=""/>
      <sheetName val="ROSTO"/>
      <sheetName val="7CONT FIN"/>
      <sheetName val="DG"/>
      <sheetName val="Resumo Geral"/>
      <sheetName val="Entrada de Dados"/>
      <sheetName val="Ofício"/>
      <sheetName val="Dados do Contrato"/>
      <sheetName val="Boletim"/>
      <sheetName val="Resumo"/>
      <sheetName val="MT-358 Sin.Hor."/>
      <sheetName val="MT-358 Sin.Vert."/>
      <sheetName val="MT-358 Disp. Aux."/>
      <sheetName val="MT 220 Disp Aux"/>
      <sheetName val="Controle financeiro"/>
      <sheetName val="Linear"/>
      <sheetName val="Vert. item 1"/>
      <sheetName val="Horizontal"/>
      <sheetName val="Vertical"/>
      <sheetName val="Seg. e Canalizacao"/>
      <sheetName val="RELATÓRIO FOTOGRAFICO"/>
      <sheetName val="Pluviometria"/>
      <sheetName val="RESUMO DE DIÁRIO DE OBRAS"/>
      <sheetName val="Reajuste"/>
      <sheetName val="Cont.fin. Reajustamento"/>
      <sheetName val="BANCO"/>
      <sheetName val="Acostamento - 129 - 122+10 LE"/>
      <sheetName val="Acostam. - 122+10 a 112 +10 LE"/>
      <sheetName val="Acost. 112+10 - 102"/>
      <sheetName val="Acost. 101+10 a 92 - LE"/>
      <sheetName val="Acost. 91+10 a 82 - LE"/>
      <sheetName val="ACOST. EST.81+10 A 72"/>
      <sheetName val="ACOST. EST. 71+10 A 62"/>
      <sheetName val="ACOST. Est. 61+10 a 52 - LE"/>
      <sheetName val="ACOST. 51+10 - 42"/>
      <sheetName val="ACOST. EST. 41+10 - 32 LE"/>
      <sheetName val="ACOST. 31+10 - 22 - LE"/>
      <sheetName val="acost . 21 - 12 "/>
      <sheetName val="Acost . 12 - 3"/>
      <sheetName val="Est. 31+10 a Est. 24+10 - LE"/>
      <sheetName val="Est. 42+10 a 32 -LE"/>
      <sheetName val="Est. 51 - Est. 43 - LD"/>
      <sheetName val="Est. 42 - Est. 37 - LD"/>
      <sheetName val="Est. 36 a Est. 31 - LD"/>
      <sheetName val="Est.38 - Est. 34 - EIXO"/>
      <sheetName val="Est. 33 - Est. 24 - EIXO"/>
      <sheetName val="Est. 24 - Est. 19 - completa"/>
      <sheetName val="EST. 18+10 A EST. 14 - COMPLETA"/>
      <sheetName val="Est. 51 a Est. 43 - LE - 14.50 "/>
      <sheetName val="EST. 13 +10 - EST. 10 - COMPL."/>
      <sheetName val="Est. 9 - Est. 5 - Completa"/>
      <sheetName val="Est. 4 a Est. 0 - completo"/>
      <sheetName val="BD"/>
      <sheetName val="TABELAS"/>
      <sheetName val="Imai03"/>
      <sheetName val="NF 131"/>
      <sheetName val="Read Me!"/>
      <sheetName val="ANALISES.XLS"/>
      <sheetName val="RED.-EXP."/>
      <sheetName val="BOCAIS"/>
      <sheetName val="LEQ"/>
      <sheetName val="Planejamento Detalh"/>
      <sheetName val="Relatório-1ª med."/>
      <sheetName val="Planilha orçamentária da PMJ"/>
      <sheetName val="Viga_Benkellman1"/>
      <sheetName val="Estudo_Estatístico1"/>
      <sheetName val="Pro_-_10_norma_A1"/>
      <sheetName val="Pró_-_11_norma_B1"/>
      <sheetName val="Resumo_subtrechos_homgêneos1"/>
      <sheetName val="Demonstrativo_Dimensionamento1"/>
      <sheetName val="Camadas_Mat__Distintos1"/>
      <sheetName val="Custo_do_CM-301"/>
      <sheetName val="Quadro_+_Gráfico1"/>
      <sheetName val="memória_de_calculo_liquida1"/>
      <sheetName val="Desp__Apoio1"/>
      <sheetName val="Carimbo_de_Nota"/>
      <sheetName val="Fresagem_de_Pista_Ago-98"/>
      <sheetName val="PLANILHA_ATUALIZADA"/>
      <sheetName val="RP-1_SB_(3)"/>
      <sheetName val="Conc_20"/>
      <sheetName val="CRON_NOVO_ARIPUANA"/>
      <sheetName val="SUMÁRIO_GERAL"/>
      <sheetName val="CAPA_CD"/>
      <sheetName val="Encargos_Sociais"/>
      <sheetName val="Quadro_Bueiros"/>
      <sheetName val="MP_CUB"/>
      <sheetName val="CBR_Jazida"/>
      <sheetName val="Custo_da_Imprimação"/>
      <sheetName val="Custo_da_Pintura_de_Ligação"/>
      <sheetName val="Resumo_Geral"/>
      <sheetName val="Resumo_Financeiro"/>
      <sheetName val="7CONT_FIN"/>
      <sheetName val="Curva S Financeira"/>
      <sheetName val="PROJETO"/>
      <sheetName val="Relatório-1ª_med_"/>
      <sheetName val="DIPRVS12"/>
      <sheetName val="Índices DNIT"/>
      <sheetName val="INFO"/>
      <sheetName val="TR.01"/>
      <sheetName val="TR.02"/>
      <sheetName val="CPU (BET.)"/>
      <sheetName val="CRONO"/>
      <sheetName val="SERV."/>
      <sheetName val="EQUIP."/>
      <sheetName val="MAT."/>
      <sheetName val="MDO"/>
      <sheetName val="TRANSP."/>
      <sheetName val="GLOBAL.01"/>
      <sheetName val="Viga_Benkellman2"/>
      <sheetName val="Estudo_Estatístico2"/>
      <sheetName val="Pro_-_10_norma_A2"/>
      <sheetName val="Pró_-_11_norma_B2"/>
      <sheetName val="Resumo_subtrechos_homgêneos2"/>
      <sheetName val="Demonstrativo_Dimensionamento2"/>
      <sheetName val="Camadas_Mat__Distintos2"/>
      <sheetName val="Custo_do_CM-302"/>
      <sheetName val="Quadro_+_Gráfico2"/>
      <sheetName val="Desp__Apoio2"/>
      <sheetName val="Carimbo_de_Nota1"/>
      <sheetName val="Fresagem_de_Pista_Ago-981"/>
      <sheetName val="7CONT_FIN1"/>
      <sheetName val="memória_de_calculo_liquida2"/>
      <sheetName val="PLANILHA_ATUALIZADA1"/>
      <sheetName val="Conc_201"/>
      <sheetName val="CRON_NOVO_ARIPUANA1"/>
      <sheetName val="SUMÁRIO_GERAL1"/>
      <sheetName val="CAPA_CD1"/>
      <sheetName val="Encargos_Sociais1"/>
      <sheetName val="Quadro_Bueiros1"/>
      <sheetName val="MP_CUB1"/>
      <sheetName val="CBR_Jazida1"/>
      <sheetName val="Custo_da_Imprimação1"/>
      <sheetName val="Custo_da_Pintura_de_Ligação1"/>
      <sheetName val="Resumo_Financeiro1"/>
      <sheetName val="RP-1_SB_(3)1"/>
      <sheetName val="Entrada_de_Dados1"/>
      <sheetName val="Dados_do_Contrato1"/>
      <sheetName val="MT-358_Sin_Hor_1"/>
      <sheetName val="MT-358_Sin_Vert_1"/>
      <sheetName val="MT-358_Disp__Aux_1"/>
      <sheetName val="MT_220_Disp_Aux1"/>
      <sheetName val="Controle_financeiro1"/>
      <sheetName val="Vert__item_11"/>
      <sheetName val="Seg__e_Canalizacao1"/>
      <sheetName val="RELATÓRIO_FOTOGRAFICO1"/>
      <sheetName val="RESUMO_DE_DIÁRIO_DE_OBRAS1"/>
      <sheetName val="Cont_fin__Reajustamento1"/>
      <sheetName val="Resumo_Geral1"/>
      <sheetName val="Read_Me!1"/>
      <sheetName val="Entrada_de_Dados"/>
      <sheetName val="Dados_do_Contrato"/>
      <sheetName val="MT-358_Sin_Hor_"/>
      <sheetName val="MT-358_Sin_Vert_"/>
      <sheetName val="MT-358_Disp__Aux_"/>
      <sheetName val="MT_220_Disp_Aux"/>
      <sheetName val="Controle_financeiro"/>
      <sheetName val="Vert__item_1"/>
      <sheetName val="Seg__e_Canalizacao"/>
      <sheetName val="RELATÓRIO_FOTOGRAFICO"/>
      <sheetName val="RESUMO_DE_DIÁRIO_DE_OBRAS"/>
      <sheetName val="Cont_fin__Reajustamento"/>
      <sheetName val="Read_Me!"/>
      <sheetName val="Viga_Benkellman4"/>
      <sheetName val="Estudo_Estatístico4"/>
      <sheetName val="Pro_-_10_norma_A4"/>
      <sheetName val="Pró_-_11_norma_B4"/>
      <sheetName val="Resumo_subtrechos_homgêneos4"/>
      <sheetName val="Demonstrativo_Dimensionamento4"/>
      <sheetName val="Camadas_Mat__Distintos4"/>
      <sheetName val="Custo_do_CM-304"/>
      <sheetName val="Quadro_+_Gráfico4"/>
      <sheetName val="Desp__Apoio4"/>
      <sheetName val="Carimbo_de_Nota3"/>
      <sheetName val="Fresagem_de_Pista_Ago-983"/>
      <sheetName val="7CONT_FIN3"/>
      <sheetName val="memória_de_calculo_liquida4"/>
      <sheetName val="PLANILHA_ATUALIZADA3"/>
      <sheetName val="Conc_203"/>
      <sheetName val="CRON_NOVO_ARIPUANA3"/>
      <sheetName val="SUMÁRIO_GERAL3"/>
      <sheetName val="CAPA_CD3"/>
      <sheetName val="Encargos_Sociais3"/>
      <sheetName val="Quadro_Bueiros3"/>
      <sheetName val="MP_CUB3"/>
      <sheetName val="CBR_Jazida3"/>
      <sheetName val="Custo_da_Imprimação3"/>
      <sheetName val="Custo_da_Pintura_de_Ligação3"/>
      <sheetName val="Resumo_Financeiro3"/>
      <sheetName val="RP-1_SB_(3)3"/>
      <sheetName val="Entrada_de_Dados3"/>
      <sheetName val="Dados_do_Contrato3"/>
      <sheetName val="MT-358_Sin_Hor_3"/>
      <sheetName val="MT-358_Sin_Vert_3"/>
      <sheetName val="MT-358_Disp__Aux_3"/>
      <sheetName val="MT_220_Disp_Aux3"/>
      <sheetName val="Controle_financeiro3"/>
      <sheetName val="Vert__item_13"/>
      <sheetName val="Seg__e_Canalizacao3"/>
      <sheetName val="RELATÓRIO_FOTOGRAFICO3"/>
      <sheetName val="RESUMO_DE_DIÁRIO_DE_OBRAS3"/>
      <sheetName val="Cont_fin__Reajustamento3"/>
      <sheetName val="Resumo_Geral3"/>
      <sheetName val="Read_Me!3"/>
      <sheetName val="Viga_Benkellman3"/>
      <sheetName val="Estudo_Estatístico3"/>
      <sheetName val="Pro_-_10_norma_A3"/>
      <sheetName val="Pró_-_11_norma_B3"/>
      <sheetName val="Resumo_subtrechos_homgêneos3"/>
      <sheetName val="Demonstrativo_Dimensionamento3"/>
      <sheetName val="Camadas_Mat__Distintos3"/>
      <sheetName val="Custo_do_CM-303"/>
      <sheetName val="Quadro_+_Gráfico3"/>
      <sheetName val="Desp__Apoio3"/>
      <sheetName val="Carimbo_de_Nota2"/>
      <sheetName val="Fresagem_de_Pista_Ago-982"/>
      <sheetName val="7CONT_FIN2"/>
      <sheetName val="memória_de_calculo_liquida3"/>
      <sheetName val="PLANILHA_ATUALIZADA2"/>
      <sheetName val="Conc_202"/>
      <sheetName val="CRON_NOVO_ARIPUANA2"/>
      <sheetName val="SUMÁRIO_GERAL2"/>
      <sheetName val="CAPA_CD2"/>
      <sheetName val="Encargos_Sociais2"/>
      <sheetName val="Quadro_Bueiros2"/>
      <sheetName val="MP_CUB2"/>
      <sheetName val="CBR_Jazida2"/>
      <sheetName val="Custo_da_Imprimação2"/>
      <sheetName val="Custo_da_Pintura_de_Ligação2"/>
      <sheetName val="Resumo_Financeiro2"/>
      <sheetName val="RP-1_SB_(3)2"/>
      <sheetName val="Entrada_de_Dados2"/>
      <sheetName val="Dados_do_Contrato2"/>
      <sheetName val="MT-358_Sin_Hor_2"/>
      <sheetName val="MT-358_Sin_Vert_2"/>
      <sheetName val="MT-358_Disp__Aux_2"/>
      <sheetName val="MT_220_Disp_Aux2"/>
      <sheetName val="Controle_financeiro2"/>
      <sheetName val="Vert__item_12"/>
      <sheetName val="Seg__e_Canalizacao2"/>
      <sheetName val="RELATÓRIO_FOTOGRAFICO2"/>
      <sheetName val="RESUMO_DE_DIÁRIO_DE_OBRAS2"/>
      <sheetName val="Cont_fin__Reajustamento2"/>
      <sheetName val="Resumo_Geral2"/>
      <sheetName val="Read_Me!2"/>
      <sheetName val="Viga_Benkellman5"/>
      <sheetName val="Estudo_Estatístico5"/>
      <sheetName val="Pro_-_10_norma_A5"/>
      <sheetName val="Pró_-_11_norma_B5"/>
      <sheetName val="Resumo_subtrechos_homgêneos5"/>
      <sheetName val="Demonstrativo_Dimensionamento5"/>
      <sheetName val="Camadas_Mat__Distintos5"/>
      <sheetName val="Custo_do_CM-305"/>
      <sheetName val="Quadro_+_Gráfico5"/>
      <sheetName val="Desp__Apoio5"/>
      <sheetName val="Carimbo_de_Nota4"/>
      <sheetName val="Fresagem_de_Pista_Ago-984"/>
      <sheetName val="7CONT_FIN4"/>
      <sheetName val="memória_de_calculo_liquida5"/>
      <sheetName val="PLANILHA_ATUALIZADA4"/>
      <sheetName val="Conc_204"/>
      <sheetName val="CRON_NOVO_ARIPUANA4"/>
      <sheetName val="SUMÁRIO_GERAL4"/>
      <sheetName val="CAPA_CD4"/>
      <sheetName val="Encargos_Sociais4"/>
      <sheetName val="Quadro_Bueiros4"/>
      <sheetName val="MP_CUB4"/>
      <sheetName val="CBR_Jazida4"/>
      <sheetName val="Custo_da_Imprimação4"/>
      <sheetName val="Custo_da_Pintura_de_Ligação4"/>
      <sheetName val="Resumo_Financeiro4"/>
      <sheetName val="RP-1_SB_(3)4"/>
      <sheetName val="Entrada_de_Dados4"/>
      <sheetName val="Dados_do_Contrato4"/>
      <sheetName val="MT-358_Sin_Hor_4"/>
      <sheetName val="MT-358_Sin_Vert_4"/>
      <sheetName val="MT-358_Disp__Aux_4"/>
      <sheetName val="MT_220_Disp_Aux4"/>
      <sheetName val="Controle_financeiro4"/>
      <sheetName val="Vert__item_14"/>
      <sheetName val="Seg__e_Canalizacao4"/>
      <sheetName val="RELATÓRIO_FOTOGRAFICO4"/>
      <sheetName val="RESUMO_DE_DIÁRIO_DE_OBRAS4"/>
      <sheetName val="Cont_fin__Reajustamento4"/>
      <sheetName val="Resumo_Geral4"/>
      <sheetName val="Read_Me!4"/>
      <sheetName val="HOR"/>
      <sheetName val="BDI (EDITAL 2)"/>
      <sheetName val="B - Captação_Elevação 1a Etapa "/>
      <sheetName val="FLUXO - EXECUÇÃO PRÓPRIA"/>
      <sheetName val="TPU-MARÇO_2002"/>
      <sheetName val="DADOS"/>
      <sheetName val="mat"/>
      <sheetName val="Jornales"/>
      <sheetName val="Dados Iniciais"/>
      <sheetName val="INSUMOS"/>
      <sheetName val="FECHA CONSORCIO"/>
      <sheetName val="FC"/>
      <sheetName val="ORG"/>
      <sheetName val="ENC"/>
      <sheetName val="MOD"/>
      <sheetName val="1. C.INDIRETO"/>
      <sheetName val="2. C.CANTEIRO"/>
      <sheetName val="3.PROJ.&amp;SOC."/>
      <sheetName val="4. C.DIRETO"/>
      <sheetName val="4.1 REDES"/>
      <sheetName val="4.2 PV_PI"/>
      <sheetName val="4.3 MND"/>
      <sheetName val="4.4 INTERL"/>
      <sheetName val="4.6 PAVIM"/>
      <sheetName val="4.5 LIG. ESG"/>
      <sheetName val="4.7 DETEC"/>
      <sheetName val="4.8 S.COMP"/>
      <sheetName val="4.9 S.AUXIL"/>
      <sheetName val="EQUIPAMENTOS POR MODALIDADE"/>
      <sheetName val="EQUIPAMENTOS (2)"/>
      <sheetName val="Teor"/>
      <sheetName val="Equipament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sheetData sheetId="23"/>
      <sheetData sheetId="24"/>
      <sheetData sheetId="25"/>
      <sheetData sheetId="26"/>
      <sheetData sheetId="27"/>
      <sheetData sheetId="28"/>
      <sheetData sheetId="29"/>
      <sheetData sheetId="30"/>
      <sheetData sheetId="31"/>
      <sheetData sheetId="32"/>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sheetData sheetId="44" refreshError="1"/>
      <sheetData sheetId="45" refreshError="1"/>
      <sheetData sheetId="46"/>
      <sheetData sheetId="47"/>
      <sheetData sheetId="48"/>
      <sheetData sheetId="49"/>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sheetData sheetId="70" refreshError="1"/>
      <sheetData sheetId="71" refreshError="1"/>
      <sheetData sheetId="72" refreshError="1"/>
      <sheetData sheetId="73" refreshError="1"/>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refreshError="1"/>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refreshError="1"/>
      <sheetData sheetId="162" refreshError="1"/>
      <sheetData sheetId="163"/>
      <sheetData sheetId="164" refreshError="1"/>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refreshError="1"/>
      <sheetData sheetId="385"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08"/>
      <sheetName val="Gráf1"/>
      <sheetName val="Gráf2"/>
      <sheetName val="Gráf3"/>
      <sheetName val="Gráf4"/>
      <sheetName val="Viga Benkellman"/>
      <sheetName val="Estudo Estatístico"/>
      <sheetName val="Pro - 10 norma A"/>
      <sheetName val="Pró - 11 norma B"/>
      <sheetName val="Resumo subtrechos homgêneos"/>
      <sheetName val="Demonstrativo Dimensionamento"/>
      <sheetName val="Camadas Mat. Distintos"/>
      <sheetName val="ANALISES"/>
      <sheetName val="Custo do CM-30"/>
      <sheetName val="Cálculo"/>
      <sheetName val="Quadro + Gráfico"/>
      <sheetName val="Preços"/>
      <sheetName val="Desp. Apoio"/>
      <sheetName val="PRO_08"/>
      <sheetName val="ROSTO"/>
      <sheetName val="7CONT FIN"/>
      <sheetName val="DG"/>
      <sheetName val="memória de calculo_liquida"/>
      <sheetName val="Viga_Benkellman"/>
      <sheetName val="Estudo_Estatístico"/>
      <sheetName val="Pro_-_10_norma_A"/>
      <sheetName val="Pró_-_11_norma_B"/>
      <sheetName val="Resumo_subtrechos_homgêneos"/>
      <sheetName val="Demonstrativo_Dimensionamento"/>
      <sheetName val="Camadas_Mat__Distintos"/>
      <sheetName val="Custo_do_CM-30"/>
      <sheetName val="memória_de_calculo_liquida"/>
      <sheetName val="Quadro_+_Gráfico"/>
      <sheetName val="Desp__Apoio"/>
      <sheetName val="Proposta"/>
      <sheetName val="Carimbo de Nota"/>
      <sheetName val="Fresagem de Pista Ago-98"/>
      <sheetName val="P3"/>
      <sheetName val="PLANILHA ATUALIZADA"/>
      <sheetName val="Auxiliar"/>
      <sheetName val="RELATA"/>
      <sheetName val="Conc 20"/>
      <sheetName val="CRON.NOVO.ARIPUANA"/>
      <sheetName val="COMPOS1"/>
      <sheetName val="Tela"/>
      <sheetName val="Atualizacao"/>
      <sheetName val="Chuvas"/>
      <sheetName val="Medição"/>
      <sheetName val="CAPA"/>
      <sheetName val="SUMÁRIO GERAL"/>
      <sheetName val="DIVISÓRIAS"/>
      <sheetName val="CAPA CD"/>
      <sheetName val="CABEÇALHO-RODAPÉ"/>
      <sheetName val="ABC"/>
      <sheetName val="ORÇAMENTO"/>
      <sheetName val="MEMÓRIA"/>
      <sheetName val="CRONOGRAMA"/>
      <sheetName val="BDI"/>
      <sheetName val="Encargos Sociais"/>
      <sheetName val="CPU"/>
      <sheetName val="Quadro Bueiros"/>
      <sheetName val="MP CUB"/>
      <sheetName val="Plan1"/>
      <sheetName val="CBR Jazida"/>
      <sheetName val="JAZIDAS"/>
      <sheetName val="plan"/>
      <sheetName val="Plan2"/>
      <sheetName val="Custo da Imprimação"/>
      <sheetName val="Custo da Pintura de Ligação"/>
      <sheetName val="RESUMO_AUT1"/>
      <sheetName val="Resumo Financeiro"/>
      <sheetName val="RP-1 SB (3)"/>
      <sheetName val=""/>
      <sheetName val="Entrada de Dados"/>
      <sheetName val="Ofício"/>
      <sheetName val="Dados do Contrato"/>
      <sheetName val="Boletim"/>
      <sheetName val="Resumo"/>
      <sheetName val="MT-358 Sin.Hor."/>
      <sheetName val="MT-358 Sin.Vert."/>
      <sheetName val="MT-358 Disp. Aux."/>
      <sheetName val="MT 220 Disp Aux"/>
      <sheetName val="Controle financeiro"/>
      <sheetName val="Linear"/>
      <sheetName val="Vert. item 1"/>
      <sheetName val="Horizontal"/>
      <sheetName val="Vertical"/>
      <sheetName val="Seg. e Canalizacao"/>
      <sheetName val="RELATÓRIO FOTOGRAFICO"/>
      <sheetName val="Pluviometria"/>
      <sheetName val="RESUMO DE DIÁRIO DE OBRAS"/>
      <sheetName val="Reajuste"/>
      <sheetName val="Cont.fin. Reajustamento"/>
      <sheetName val="Resumo Geral"/>
      <sheetName val="BANCO"/>
      <sheetName val="BD"/>
      <sheetName val="TABELAS"/>
      <sheetName val="Read Me!"/>
      <sheetName val="Acostamento - 129 - 122+10 LE"/>
      <sheetName val="Acostam. - 122+10 a 112 +10 LE"/>
      <sheetName val="Acost. 112+10 - 102"/>
      <sheetName val="Acost. 101+10 a 92 - LE"/>
      <sheetName val="Acost. 91+10 a 82 - LE"/>
      <sheetName val="ACOST. EST.81+10 A 72"/>
      <sheetName val="ACOST. EST. 71+10 A 62"/>
      <sheetName val="ACOST. Est. 61+10 a 52 - LE"/>
      <sheetName val="ACOST. 51+10 - 42"/>
      <sheetName val="ACOST. EST. 41+10 - 32 LE"/>
      <sheetName val="ACOST. 31+10 - 22 - LE"/>
      <sheetName val="acost . 21 - 12 "/>
      <sheetName val="Acost . 12 - 3"/>
      <sheetName val="Est. 31+10 a Est. 24+10 - LE"/>
      <sheetName val="Est. 42+10 a 32 -LE"/>
      <sheetName val="Est. 51 - Est. 43 - LD"/>
      <sheetName val="Est. 42 - Est. 37 - LD"/>
      <sheetName val="Est. 36 a Est. 31 - LD"/>
      <sheetName val="Est.38 - Est. 34 - EIXO"/>
      <sheetName val="Est. 33 - Est. 24 - EIXO"/>
      <sheetName val="Est. 24 - Est. 19 - completa"/>
      <sheetName val="EST. 18+10 A EST. 14 - COMPLETA"/>
      <sheetName val="Est. 51 a Est. 43 - LE - 14.50 "/>
      <sheetName val="EST. 13 +10 - EST. 10 - COMPL."/>
      <sheetName val="Est. 9 - Est. 5 - Completa"/>
      <sheetName val="Est. 4 a Est. 0 - completo"/>
      <sheetName val="Imai03"/>
      <sheetName val="PROJETO"/>
      <sheetName val="RED.-EXP."/>
      <sheetName val="BOCAIS"/>
      <sheetName val="LEQ"/>
      <sheetName val="Planejamento Detalh"/>
      <sheetName val="Relatório-1ª med."/>
      <sheetName val="NF 131"/>
      <sheetName val="Viga_Benkellman1"/>
      <sheetName val="Estudo_Estatístico1"/>
      <sheetName val="Pro_-_10_norma_A1"/>
      <sheetName val="Pró_-_11_norma_B1"/>
      <sheetName val="Resumo_subtrechos_homgêneos1"/>
      <sheetName val="Demonstrativo_Dimensionamento1"/>
      <sheetName val="Camadas_Mat__Distintos1"/>
      <sheetName val="Relatório-1ª_med_"/>
      <sheetName val="Planilha orçamentária da PMJ"/>
      <sheetName val="Custo_do_CM-301"/>
      <sheetName val="Quadro_+_Gráfico1"/>
      <sheetName val="memória_de_calculo_liquida1"/>
      <sheetName val="Desp__Apoio1"/>
      <sheetName val="Carimbo_de_Nota"/>
      <sheetName val="Fresagem_de_Pista_Ago-98"/>
      <sheetName val="PLANILHA_ATUALIZADA"/>
      <sheetName val="RP-1_SB_(3)"/>
      <sheetName val="Conc_20"/>
      <sheetName val="CRON_NOVO_ARIPUANA"/>
      <sheetName val="SUMÁRIO_GERAL"/>
      <sheetName val="CAPA_CD"/>
      <sheetName val="Encargos_Sociais"/>
      <sheetName val="Quadro_Bueiros"/>
      <sheetName val="MP_CUB"/>
      <sheetName val="CBR_Jazida"/>
      <sheetName val="Custo_da_Imprimação"/>
      <sheetName val="Custo_da_Pintura_de_Ligação"/>
      <sheetName val="Resumo_Geral"/>
      <sheetName val="Resumo_Financeiro"/>
      <sheetName val="7CONT_FIN"/>
      <sheetName val="Curva S Financeira"/>
      <sheetName val="Viga_Benkellman2"/>
      <sheetName val="Estudo_Estatístico2"/>
      <sheetName val="Pro_-_10_norma_A2"/>
      <sheetName val="Pró_-_11_norma_B2"/>
      <sheetName val="Resumo_subtrechos_homgêneos2"/>
      <sheetName val="Demonstrativo_Dimensionamento2"/>
      <sheetName val="Camadas_Mat__Distintos2"/>
      <sheetName val="Custo_do_CM-302"/>
      <sheetName val="Quadro_+_Gráfico2"/>
      <sheetName val="Desp__Apoio2"/>
      <sheetName val="Carimbo_de_Nota1"/>
      <sheetName val="Fresagem_de_Pista_Ago-981"/>
      <sheetName val="7CONT_FIN1"/>
      <sheetName val="memória_de_calculo_liquida2"/>
      <sheetName val="PLANILHA_ATUALIZADA1"/>
      <sheetName val="Conc_201"/>
      <sheetName val="CRON_NOVO_ARIPUANA1"/>
      <sheetName val="SUMÁRIO_GERAL1"/>
      <sheetName val="CAPA_CD1"/>
      <sheetName val="Encargos_Sociais1"/>
      <sheetName val="Quadro_Bueiros1"/>
      <sheetName val="MP_CUB1"/>
      <sheetName val="CBR_Jazida1"/>
      <sheetName val="Custo_da_Imprimação1"/>
      <sheetName val="Custo_da_Pintura_de_Ligação1"/>
      <sheetName val="Resumo_Financeiro1"/>
      <sheetName val="RP-1_SB_(3)1"/>
      <sheetName val="Entrada_de_Dados1"/>
      <sheetName val="Dados_do_Contrato1"/>
      <sheetName val="MT-358_Sin_Hor_1"/>
      <sheetName val="MT-358_Sin_Vert_1"/>
      <sheetName val="MT-358_Disp__Aux_1"/>
      <sheetName val="MT_220_Disp_Aux1"/>
      <sheetName val="Controle_financeiro1"/>
      <sheetName val="Vert__item_11"/>
      <sheetName val="Seg__e_Canalizacao1"/>
      <sheetName val="RELATÓRIO_FOTOGRAFICO1"/>
      <sheetName val="RESUMO_DE_DIÁRIO_DE_OBRAS1"/>
      <sheetName val="Cont_fin__Reajustamento1"/>
      <sheetName val="Resumo_Geral1"/>
      <sheetName val="Read_Me!1"/>
      <sheetName val="Entrada_de_Dados"/>
      <sheetName val="Dados_do_Contrato"/>
      <sheetName val="MT-358_Sin_Hor_"/>
      <sheetName val="MT-358_Sin_Vert_"/>
      <sheetName val="MT-358_Disp__Aux_"/>
      <sheetName val="MT_220_Disp_Aux"/>
      <sheetName val="Controle_financeiro"/>
      <sheetName val="Vert__item_1"/>
      <sheetName val="Seg__e_Canalizacao"/>
      <sheetName val="RELATÓRIO_FOTOGRAFICO"/>
      <sheetName val="RESUMO_DE_DIÁRIO_DE_OBRAS"/>
      <sheetName val="Cont_fin__Reajustamento"/>
      <sheetName val="Read_Me!"/>
      <sheetName val="Viga_Benkellman4"/>
      <sheetName val="Estudo_Estatístico4"/>
      <sheetName val="Pro_-_10_norma_A4"/>
      <sheetName val="Pró_-_11_norma_B4"/>
      <sheetName val="Resumo_subtrechos_homgêneos4"/>
      <sheetName val="Demonstrativo_Dimensionamento4"/>
      <sheetName val="Camadas_Mat__Distintos4"/>
      <sheetName val="Custo_do_CM-304"/>
      <sheetName val="Quadro_+_Gráfico4"/>
      <sheetName val="Desp__Apoio4"/>
      <sheetName val="Carimbo_de_Nota3"/>
      <sheetName val="Fresagem_de_Pista_Ago-983"/>
      <sheetName val="7CONT_FIN3"/>
      <sheetName val="memória_de_calculo_liquida4"/>
      <sheetName val="PLANILHA_ATUALIZADA3"/>
      <sheetName val="Conc_203"/>
      <sheetName val="CRON_NOVO_ARIPUANA3"/>
      <sheetName val="SUMÁRIO_GERAL3"/>
      <sheetName val="CAPA_CD3"/>
      <sheetName val="Encargos_Sociais3"/>
      <sheetName val="Quadro_Bueiros3"/>
      <sheetName val="MP_CUB3"/>
      <sheetName val="CBR_Jazida3"/>
      <sheetName val="Custo_da_Imprimação3"/>
      <sheetName val="Custo_da_Pintura_de_Ligação3"/>
      <sheetName val="Resumo_Financeiro3"/>
      <sheetName val="RP-1_SB_(3)3"/>
      <sheetName val="Entrada_de_Dados3"/>
      <sheetName val="Dados_do_Contrato3"/>
      <sheetName val="MT-358_Sin_Hor_3"/>
      <sheetName val="MT-358_Sin_Vert_3"/>
      <sheetName val="MT-358_Disp__Aux_3"/>
      <sheetName val="MT_220_Disp_Aux3"/>
      <sheetName val="Controle_financeiro3"/>
      <sheetName val="Vert__item_13"/>
      <sheetName val="Seg__e_Canalizacao3"/>
      <sheetName val="RELATÓRIO_FOTOGRAFICO3"/>
      <sheetName val="RESUMO_DE_DIÁRIO_DE_OBRAS3"/>
      <sheetName val="Cont_fin__Reajustamento3"/>
      <sheetName val="Resumo_Geral3"/>
      <sheetName val="Read_Me!3"/>
      <sheetName val="Viga_Benkellman3"/>
      <sheetName val="Estudo_Estatístico3"/>
      <sheetName val="Pro_-_10_norma_A3"/>
      <sheetName val="Pró_-_11_norma_B3"/>
      <sheetName val="Resumo_subtrechos_homgêneos3"/>
      <sheetName val="Demonstrativo_Dimensionamento3"/>
      <sheetName val="Camadas_Mat__Distintos3"/>
      <sheetName val="Custo_do_CM-303"/>
      <sheetName val="Quadro_+_Gráfico3"/>
      <sheetName val="Desp__Apoio3"/>
      <sheetName val="Carimbo_de_Nota2"/>
      <sheetName val="Fresagem_de_Pista_Ago-982"/>
      <sheetName val="7CONT_FIN2"/>
      <sheetName val="memória_de_calculo_liquida3"/>
      <sheetName val="PLANILHA_ATUALIZADA2"/>
      <sheetName val="Conc_202"/>
      <sheetName val="CRON_NOVO_ARIPUANA2"/>
      <sheetName val="SUMÁRIO_GERAL2"/>
      <sheetName val="CAPA_CD2"/>
      <sheetName val="Encargos_Sociais2"/>
      <sheetName val="Quadro_Bueiros2"/>
      <sheetName val="MP_CUB2"/>
      <sheetName val="CBR_Jazida2"/>
      <sheetName val="Custo_da_Imprimação2"/>
      <sheetName val="Custo_da_Pintura_de_Ligação2"/>
      <sheetName val="Resumo_Financeiro2"/>
      <sheetName val="RP-1_SB_(3)2"/>
      <sheetName val="Entrada_de_Dados2"/>
      <sheetName val="Dados_do_Contrato2"/>
      <sheetName val="MT-358_Sin_Hor_2"/>
      <sheetName val="MT-358_Sin_Vert_2"/>
      <sheetName val="MT-358_Disp__Aux_2"/>
      <sheetName val="MT_220_Disp_Aux2"/>
      <sheetName val="Controle_financeiro2"/>
      <sheetName val="Vert__item_12"/>
      <sheetName val="Seg__e_Canalizacao2"/>
      <sheetName val="RELATÓRIO_FOTOGRAFICO2"/>
      <sheetName val="RESUMO_DE_DIÁRIO_DE_OBRAS2"/>
      <sheetName val="Cont_fin__Reajustamento2"/>
      <sheetName val="Resumo_Geral2"/>
      <sheetName val="Read_Me!2"/>
      <sheetName val="Viga_Benkellman5"/>
      <sheetName val="Estudo_Estatístico5"/>
      <sheetName val="Pro_-_10_norma_A5"/>
      <sheetName val="Pró_-_11_norma_B5"/>
      <sheetName val="Resumo_subtrechos_homgêneos5"/>
      <sheetName val="Demonstrativo_Dimensionamento5"/>
      <sheetName val="Camadas_Mat__Distintos5"/>
      <sheetName val="Custo_do_CM-305"/>
      <sheetName val="Quadro_+_Gráfico5"/>
      <sheetName val="Desp__Apoio5"/>
      <sheetName val="Carimbo_de_Nota4"/>
      <sheetName val="Fresagem_de_Pista_Ago-984"/>
      <sheetName val="7CONT_FIN4"/>
      <sheetName val="memória_de_calculo_liquida5"/>
      <sheetName val="PLANILHA_ATUALIZADA4"/>
      <sheetName val="Conc_204"/>
      <sheetName val="CRON_NOVO_ARIPUANA4"/>
      <sheetName val="SUMÁRIO_GERAL4"/>
      <sheetName val="CAPA_CD4"/>
      <sheetName val="Encargos_Sociais4"/>
      <sheetName val="Quadro_Bueiros4"/>
      <sheetName val="MP_CUB4"/>
      <sheetName val="CBR_Jazida4"/>
      <sheetName val="Custo_da_Imprimação4"/>
      <sheetName val="Custo_da_Pintura_de_Ligação4"/>
      <sheetName val="Resumo_Financeiro4"/>
      <sheetName val="RP-1_SB_(3)4"/>
      <sheetName val="Entrada_de_Dados4"/>
      <sheetName val="Dados_do_Contrato4"/>
      <sheetName val="MT-358_Sin_Hor_4"/>
      <sheetName val="MT-358_Sin_Vert_4"/>
      <sheetName val="MT-358_Disp__Aux_4"/>
      <sheetName val="MT_220_Disp_Aux4"/>
      <sheetName val="Controle_financeiro4"/>
      <sheetName val="Vert__item_14"/>
      <sheetName val="Seg__e_Canalizacao4"/>
      <sheetName val="RELATÓRIO_FOTOGRAFICO4"/>
      <sheetName val="RESUMO_DE_DIÁRIO_DE_OBRAS4"/>
      <sheetName val="Cont_fin__Reajustamento4"/>
      <sheetName val="Resumo_Geral4"/>
      <sheetName val="Read_Me!4"/>
      <sheetName val="ANALISES.XLS"/>
      <sheetName val="Índices DNIT"/>
      <sheetName val="INFO"/>
      <sheetName val="TR.01"/>
      <sheetName val="TR.02"/>
      <sheetName val="CPU (BET.)"/>
      <sheetName val="CRONO"/>
      <sheetName val="SERV."/>
      <sheetName val="EQUIP."/>
      <sheetName val="MAT."/>
      <sheetName val="MDO"/>
      <sheetName val="TRANSP."/>
      <sheetName val="GLOBAL.01"/>
      <sheetName val="DIPRVS12"/>
      <sheetName val="BDI (EDITAL 2)"/>
      <sheetName val="B - Captação_Elevação 1a Etapa "/>
      <sheetName val="FLUXO - EXECUÇÃO PRÓPRIA"/>
      <sheetName val="TPU-MARÇO_2002"/>
      <sheetName val="DADOS"/>
      <sheetName val="mat"/>
      <sheetName val="HOR"/>
      <sheetName val="Jornales"/>
      <sheetName val="Dados Iniciais"/>
      <sheetName val="INSUMOS"/>
      <sheetName val="FECHA CONSORCIO"/>
      <sheetName val="FC"/>
      <sheetName val="ORG"/>
      <sheetName val="ENC"/>
      <sheetName val="MOD"/>
      <sheetName val="1. C.INDIRETO"/>
      <sheetName val="2. C.CANTEIRO"/>
      <sheetName val="3.PROJ.&amp;SOC."/>
      <sheetName val="4. C.DIRETO"/>
      <sheetName val="4.1 REDES"/>
      <sheetName val="4.2 PV_PI"/>
      <sheetName val="4.3 MND"/>
      <sheetName val="4.4 INTERL"/>
      <sheetName val="4.6 PAVIM"/>
      <sheetName val="4.5 LIG. ESG"/>
      <sheetName val="4.7 DETEC"/>
      <sheetName val="4.8 S.COMP"/>
      <sheetName val="4.9 S.AUXIL"/>
      <sheetName val="EQUIPAMENTOS POR MODALIDADE"/>
      <sheetName val="EQUIPAMENTOS (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sheetData sheetId="19" refreshError="1"/>
      <sheetData sheetId="20" refreshError="1"/>
      <sheetData sheetId="21" refreshError="1"/>
      <sheetData sheetId="22" refreshError="1"/>
      <sheetData sheetId="23"/>
      <sheetData sheetId="24"/>
      <sheetData sheetId="25"/>
      <sheetData sheetId="26"/>
      <sheetData sheetId="27"/>
      <sheetData sheetId="28"/>
      <sheetData sheetId="29"/>
      <sheetData sheetId="30"/>
      <sheetData sheetId="31"/>
      <sheetData sheetId="32"/>
      <sheetData sheetId="33"/>
      <sheetData sheetId="34" refreshError="1"/>
      <sheetData sheetId="35" refreshError="1"/>
      <sheetData sheetId="36" refreshError="1"/>
      <sheetData sheetId="37" refreshError="1"/>
      <sheetData sheetId="38" refreshError="1"/>
      <sheetData sheetId="39" refreshError="1"/>
      <sheetData sheetId="40" refreshError="1"/>
      <sheetData sheetId="41"/>
      <sheetData sheetId="42"/>
      <sheetData sheetId="43" refreshError="1"/>
      <sheetData sheetId="44" refreshError="1"/>
      <sheetData sheetId="45" refreshError="1"/>
      <sheetData sheetId="46" refreshError="1"/>
      <sheetData sheetId="47" refreshError="1"/>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refreshError="1"/>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refreshError="1"/>
      <sheetData sheetId="94" refreshError="1"/>
      <sheetData sheetId="95" refreshError="1"/>
      <sheetData sheetId="96" refreshError="1"/>
      <sheetData sheetId="97" refreshError="1"/>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sheetData sheetId="133"/>
      <sheetData sheetId="134"/>
      <sheetData sheetId="135"/>
      <sheetData sheetId="136"/>
      <sheetData sheetId="137"/>
      <sheetData sheetId="138"/>
      <sheetData sheetId="139"/>
      <sheetData sheetId="140" refreshError="1"/>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refreshError="1"/>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refreshError="1"/>
      <sheetData sheetId="341"/>
      <sheetData sheetId="342"/>
      <sheetData sheetId="343"/>
      <sheetData sheetId="344"/>
      <sheetData sheetId="345"/>
      <sheetData sheetId="346"/>
      <sheetData sheetId="347"/>
      <sheetData sheetId="348"/>
      <sheetData sheetId="349"/>
      <sheetData sheetId="350"/>
      <sheetData sheetId="351"/>
      <sheetData sheetId="352"/>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Vorigi"/>
      <sheetName val="FVmodif"/>
      <sheetName val="FVresumo"/>
      <sheetName val="FVadotar"/>
      <sheetName val="Calculo4010"/>
      <sheetName val="ExempFC1"/>
      <sheetName val="ExemFC2"/>
      <sheetName val="ExemFC3"/>
      <sheetName val="Exemp1"/>
      <sheetName val="Exemp2"/>
      <sheetName val="Exemp3"/>
      <sheetName val="Exemp4"/>
      <sheetName val="Exemp5"/>
      <sheetName val="Exemp6"/>
      <sheetName val="Exemp7"/>
      <sheetName val="Exemp8"/>
      <sheetName val="PROJETO"/>
      <sheetName val="Exerci1"/>
      <sheetName val="Exerci2"/>
      <sheetName val="PROVA"/>
      <sheetName val="Plan3"/>
      <sheetName val="Plan4"/>
      <sheetName val="Plan5"/>
      <sheetName val="Plan6"/>
      <sheetName val="Plan7"/>
      <sheetName val="Plan8"/>
      <sheetName val="Plan9"/>
      <sheetName val="Plan10"/>
      <sheetName val="Plan11"/>
      <sheetName val="Plan12"/>
      <sheetName val="Plan13"/>
      <sheetName val="Plan14"/>
      <sheetName val="Plan15"/>
      <sheetName val="Plan16"/>
      <sheetName val="Vínculo (2)"/>
      <sheetName val="PRO-08"/>
      <sheetName val="DADOS"/>
      <sheetName val="TransComerc_Basc10m³"/>
      <sheetName val="TapaBuraco"/>
      <sheetName val="PLANILHA ATUALIZADA"/>
      <sheetName val="Plan1"/>
      <sheetName val="RESUMO DE MEDIÇÃO"/>
      <sheetName val="Quadro Geral"/>
      <sheetName val="PRO_08"/>
      <sheetName val="Capa Memória de Calc"/>
      <sheetName val="Capa Resumo"/>
      <sheetName val="Capa Apres"/>
      <sheetName val="Capa Documentação"/>
      <sheetName val="Capa Anexo I"/>
      <sheetName val="Capa Anexo II"/>
      <sheetName val="Capa Anexo III"/>
      <sheetName val="Capa Anexo IV"/>
      <sheetName val="Capa Mapa"/>
      <sheetName val="Capa Premissas"/>
      <sheetName val="Capa Caract. Seg."/>
      <sheetName val="Capa Caract_ Seg_"/>
      <sheetName val="Teor"/>
      <sheetName val="Serviços"/>
      <sheetName val="Especif"/>
      <sheetName val="RESUMO_AUT1"/>
      <sheetName val="C"/>
      <sheetName val="FV-DNER"/>
      <sheetName val="orçamento_glob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UT_ORIGINAL"/>
      <sheetName val="RESUMO_AUT1"/>
      <sheetName val="PROJETO"/>
      <sheetName val="DADOS"/>
      <sheetName val="TransComerc_Basc10m³"/>
      <sheetName val="TapaBuraco"/>
      <sheetName val="eq"/>
      <sheetName val="mo"/>
      <sheetName val="Teor"/>
      <sheetName val="lista_comp"/>
      <sheetName val="Serviços"/>
      <sheetName val="RELAT610"/>
      <sheetName val="PQ"/>
      <sheetName val="CARTA PROPOSTA"/>
    </sheetNames>
    <sheetDataSet>
      <sheetData sheetId="0"/>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dos de Entrada 1"/>
      <sheetName val="Dados de Entrada 2"/>
      <sheetName val="Dados de Entrada 3"/>
      <sheetName val="Capa"/>
      <sheetName val="Página 1"/>
      <sheetName val="Dados de Entrada 4"/>
      <sheetName val="Página 2"/>
      <sheetName val="Página 3"/>
      <sheetName val="Página 4"/>
      <sheetName val="Página 6"/>
      <sheetName val="Página 5"/>
      <sheetName val="Página 7"/>
      <sheetName val="Página 8"/>
      <sheetName val="Dens. médias"/>
      <sheetName val="Dens. teórica"/>
      <sheetName val="Página 9"/>
      <sheetName val="Página 10"/>
      <sheetName val="Página 11"/>
      <sheetName val="Página 12"/>
      <sheetName val="Página 13"/>
      <sheetName val="Teor"/>
      <sheetName val="DENAGREGRAUDO"/>
      <sheetName val="DENSAGRMIUDO"/>
      <sheetName val="MASESPFINPULV"/>
      <sheetName val="DETDENSCAP20"/>
      <sheetName val="DENSCORPROVA"/>
      <sheetName val="GRAFTEMPVISC1"/>
      <sheetName val="GRAFTEMPVISC2"/>
      <sheetName val="CALIBRAGEM"/>
      <sheetName val="CALIBRAGEM-II"/>
      <sheetName val="CALIBRAGEM1"/>
      <sheetName val="CALIBRAGEM2"/>
      <sheetName val="SILOFR4"/>
      <sheetName val="SILOFR3"/>
      <sheetName val="SILOFR2"/>
      <sheetName val="SILOFR1"/>
      <sheetName val="Dosador"/>
      <sheetName val="BALANÇA"/>
      <sheetName val="RESULFINAL"/>
      <sheetName val="DURABILIDADE"/>
      <sheetName val="INDICE FORMA"/>
      <sheetName val="ABRASÃO"/>
      <sheetName val="ADESIVIDADE"/>
      <sheetName val="mão de obra,leis e bdi"/>
      <sheetName val="RESUMO_AUT1"/>
      <sheetName val="CUSTO HORÁRIO"/>
      <sheetName val="Mão de obra"/>
      <sheetName val="Materi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row r="3">
          <cell r="A3">
            <v>4</v>
          </cell>
          <cell r="B3">
            <v>7.8929999999999998</v>
          </cell>
          <cell r="C3">
            <v>53.947000000000003</v>
          </cell>
          <cell r="D3">
            <v>776</v>
          </cell>
          <cell r="E3">
            <v>10.7</v>
          </cell>
          <cell r="F3">
            <v>2.3340000000000001</v>
          </cell>
          <cell r="G3">
            <v>17.135999999999999</v>
          </cell>
        </row>
        <row r="4">
          <cell r="A4">
            <v>4.5</v>
          </cell>
          <cell r="B4">
            <v>6.391</v>
          </cell>
          <cell r="C4">
            <v>62.156999999999996</v>
          </cell>
          <cell r="D4">
            <v>990</v>
          </cell>
          <cell r="E4">
            <v>11.5</v>
          </cell>
          <cell r="F4">
            <v>2.3530000000000002</v>
          </cell>
          <cell r="G4">
            <v>16.885000000000002</v>
          </cell>
        </row>
        <row r="5">
          <cell r="A5">
            <v>5</v>
          </cell>
          <cell r="B5">
            <v>5.2510000000000003</v>
          </cell>
          <cell r="C5">
            <v>69.018000000000001</v>
          </cell>
          <cell r="D5">
            <v>1016</v>
          </cell>
          <cell r="E5">
            <v>13.1</v>
          </cell>
          <cell r="F5">
            <v>2.3639999999999999</v>
          </cell>
          <cell r="G5">
            <v>16.945</v>
          </cell>
        </row>
        <row r="6">
          <cell r="A6">
            <v>5.5</v>
          </cell>
          <cell r="B6">
            <v>4.4960000000000004</v>
          </cell>
          <cell r="C6">
            <v>74.105000000000004</v>
          </cell>
          <cell r="D6">
            <v>908</v>
          </cell>
          <cell r="E6">
            <v>14.2</v>
          </cell>
          <cell r="F6">
            <v>2.3650000000000002</v>
          </cell>
          <cell r="G6">
            <v>17.359000000000002</v>
          </cell>
        </row>
        <row r="7">
          <cell r="A7">
            <v>6</v>
          </cell>
          <cell r="B7">
            <v>3.9609999999999999</v>
          </cell>
          <cell r="C7">
            <v>77.971999999999994</v>
          </cell>
          <cell r="D7">
            <v>766</v>
          </cell>
          <cell r="E7">
            <v>15.6</v>
          </cell>
          <cell r="F7">
            <v>2.36</v>
          </cell>
          <cell r="G7">
            <v>17.97</v>
          </cell>
        </row>
      </sheetData>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dos de Entrada 1"/>
      <sheetName val="Dados de Entrada 2"/>
      <sheetName val="Dados de Entrada 3"/>
      <sheetName val="Dados de Entrada 4"/>
      <sheetName val="Capa"/>
      <sheetName val="Página 1"/>
      <sheetName val="Página 2"/>
      <sheetName val="Página 3"/>
      <sheetName val="Página 4"/>
      <sheetName val="Página 5"/>
      <sheetName val="Página 6"/>
      <sheetName val="Página 7"/>
      <sheetName val="Página 8"/>
      <sheetName val="Página 9"/>
      <sheetName val="Página 10"/>
      <sheetName val="Página 11"/>
      <sheetName val="Página 12"/>
      <sheetName val="Página 13"/>
      <sheetName val="Página 14"/>
      <sheetName val="RESULFINAL"/>
      <sheetName val="Página 16"/>
      <sheetName val="DENAGREGRAUDO"/>
      <sheetName val="DENSAGRMIUDO"/>
      <sheetName val="MASESPFINPULV"/>
      <sheetName val="Traço da Mist.+Filler."/>
      <sheetName val="Traço da Mist. Bet."/>
      <sheetName val="E. Areia"/>
      <sheetName val="E. Areia (2)"/>
      <sheetName val="Pes Agr Silos Frio 3.4&quot;"/>
      <sheetName val="Pes Agr Silos Frio Areia méd"/>
      <sheetName val="Pes Agr Silos Frio 3.8&quot;+pó"/>
      <sheetName val="Até Aqui"/>
      <sheetName val="DETDENSCAP20"/>
      <sheetName val="DENSCORPROVA"/>
      <sheetName val="GRAFTEMPVISC1"/>
      <sheetName val="CALIBRAGEM"/>
      <sheetName val="CALIBRAGEM-II"/>
      <sheetName val="CALIBRAGEM1"/>
      <sheetName val="CALIBRAGEM2"/>
      <sheetName val="SILOFR4"/>
      <sheetName val="SILOFR3"/>
      <sheetName val="SILOFR2"/>
      <sheetName val="SILOFR1"/>
      <sheetName val="Dosador"/>
      <sheetName val="BALANÇA"/>
      <sheetName val="Filler"/>
      <sheetName val="Analise SF 4"/>
      <sheetName val="Analise SF 3"/>
      <sheetName val="Analise SF 2"/>
      <sheetName val="Analise SF 1"/>
      <sheetName val="Analise SF Filler"/>
      <sheetName val="Analise SQ 3"/>
      <sheetName val="Analise SQ 2"/>
      <sheetName val="Analise SQ 1"/>
      <sheetName val="DURABILIDADE"/>
      <sheetName val="INDICE FORMA"/>
      <sheetName val="ABRASÃO"/>
      <sheetName val="ADESIVIDADE"/>
      <sheetName val="Teor"/>
      <sheetName val="RESUMO_AUT1"/>
      <sheetName val="P A T O 99 B"/>
      <sheetName val="BSTC 0,60"/>
      <sheetName val="BOCA BSTC 0,60"/>
      <sheetName val="Resumo Financeiro"/>
      <sheetName val="traço cbuq faixa c Carpizza CON"/>
      <sheetName val="Mat Asf"/>
      <sheetName val="Desmat 0,15"/>
      <sheetName val="alteração"/>
      <sheetName val="eq"/>
      <sheetName val="mo"/>
      <sheetName val="#REF"/>
      <sheetName val="RESUMO-DVOP"/>
      <sheetName val="planilha"/>
      <sheetName val="Tabela mês"/>
      <sheetName val="REAJU"/>
      <sheetName val="planilha do plano"/>
      <sheetName val="CUSTO HORÁRIO"/>
      <sheetName val="Material"/>
      <sheetName val="Mão de obra"/>
      <sheetName val="relatório"/>
      <sheetName val="A"/>
      <sheetName val="pro-08"/>
      <sheetName val="Pontes"/>
      <sheetName val="PROJETO"/>
      <sheetName val="rmle157"/>
      <sheetName val="Vínculo (2)"/>
      <sheetName val="Transportes -IN37"/>
      <sheetName val="orcID nº1"/>
      <sheetName val="orc ID nº12"/>
      <sheetName val="orc ID nº13"/>
      <sheetName val="orc ID nº 14"/>
      <sheetName val="orc ID nº 15"/>
      <sheetName val="orc ID nº16"/>
      <sheetName val="orc ID nº17"/>
      <sheetName val="orc ID nº 18"/>
      <sheetName val="orc ID nº19"/>
      <sheetName val="orc ID nº2 "/>
      <sheetName val="orc ID nº3"/>
      <sheetName val="orcID nº4"/>
      <sheetName val="orcID nº5"/>
      <sheetName val="orcID nº6"/>
      <sheetName val="orcID nº7"/>
      <sheetName val="orc ID nº8"/>
      <sheetName val="orc ID nº9"/>
      <sheetName val="INVENTÁRIO"/>
      <sheetName val="medição"/>
      <sheetName val="Conversão"/>
      <sheetName val="61M-CBMI"/>
      <sheetName val="PCOMP-06-11-2006"/>
      <sheetName val="Página 15"/>
      <sheetName val="compos1"/>
      <sheetName val="Dados_de_Entrada_11"/>
      <sheetName val="Dados_de_Entrada_21"/>
      <sheetName val="Dados_de_Entrada_31"/>
      <sheetName val="Dados_de_Entrada_41"/>
      <sheetName val="Página_15"/>
      <sheetName val="Página_21"/>
      <sheetName val="Página_31"/>
      <sheetName val="Página_41"/>
      <sheetName val="Página_51"/>
      <sheetName val="Página_61"/>
      <sheetName val="Página_71"/>
      <sheetName val="Página_81"/>
      <sheetName val="Página_91"/>
      <sheetName val="Página_101"/>
      <sheetName val="Página_111"/>
      <sheetName val="Página_121"/>
      <sheetName val="Página_131"/>
      <sheetName val="Página_141"/>
      <sheetName val="Página_161"/>
      <sheetName val="Traço_da_Mist_+Filler_1"/>
      <sheetName val="Traço_da_Mist__Bet_1"/>
      <sheetName val="E__Areia1"/>
      <sheetName val="E__Areia_(2)1"/>
      <sheetName val="Pes_Agr_Silos_Frio_3_4&quot;1"/>
      <sheetName val="Pes_Agr_Silos_Frio_Areia_méd1"/>
      <sheetName val="Pes_Agr_Silos_Frio_3_8&quot;+pó1"/>
      <sheetName val="Até_Aqui1"/>
      <sheetName val="Analise_SF_41"/>
      <sheetName val="Analise_SF_31"/>
      <sheetName val="Analise_SF_21"/>
      <sheetName val="Analise_SF_11"/>
      <sheetName val="Analise_SF_Filler1"/>
      <sheetName val="Analise_SQ_31"/>
      <sheetName val="Analise_SQ_21"/>
      <sheetName val="Analise_SQ_11"/>
      <sheetName val="INDICE_FORMA1"/>
      <sheetName val="P_A_T_O_99_B1"/>
      <sheetName val="BSTC_0,601"/>
      <sheetName val="BOCA_BSTC_0,601"/>
      <sheetName val="Tabela_mês1"/>
      <sheetName val="planilha_do_plano1"/>
      <sheetName val="CUSTO_HORÁRIO1"/>
      <sheetName val="Mão_de_obra1"/>
      <sheetName val="Resumo_Financeiro1"/>
      <sheetName val="traço_cbuq_faixa_c_Carpizza_CO1"/>
      <sheetName val="Mat_Asf1"/>
      <sheetName val="Desmat_0,151"/>
      <sheetName val="Dados_de_Entrada_1"/>
      <sheetName val="Dados_de_Entrada_2"/>
      <sheetName val="Dados_de_Entrada_3"/>
      <sheetName val="Dados_de_Entrada_4"/>
      <sheetName val="Página_1"/>
      <sheetName val="Página_2"/>
      <sheetName val="Página_3"/>
      <sheetName val="Página_4"/>
      <sheetName val="Página_5"/>
      <sheetName val="Página_6"/>
      <sheetName val="Página_7"/>
      <sheetName val="Página_8"/>
      <sheetName val="Página_9"/>
      <sheetName val="Página_10"/>
      <sheetName val="Página_11"/>
      <sheetName val="Página_12"/>
      <sheetName val="Página_13"/>
      <sheetName val="Página_14"/>
      <sheetName val="Página_16"/>
      <sheetName val="Traço_da_Mist_+Filler_"/>
      <sheetName val="Traço_da_Mist__Bet_"/>
      <sheetName val="E__Areia"/>
      <sheetName val="E__Areia_(2)"/>
      <sheetName val="Pes_Agr_Silos_Frio_3_4&quot;"/>
      <sheetName val="Pes_Agr_Silos_Frio_Areia_méd"/>
      <sheetName val="Pes_Agr_Silos_Frio_3_8&quot;+pó"/>
      <sheetName val="Até_Aqui"/>
      <sheetName val="Analise_SF_4"/>
      <sheetName val="Analise_SF_3"/>
      <sheetName val="Analise_SF_2"/>
      <sheetName val="Analise_SF_1"/>
      <sheetName val="Analise_SF_Filler"/>
      <sheetName val="Analise_SQ_3"/>
      <sheetName val="Analise_SQ_2"/>
      <sheetName val="Analise_SQ_1"/>
      <sheetName val="INDICE_FORMA"/>
      <sheetName val="P_A_T_O_99_B"/>
      <sheetName val="BSTC_0,60"/>
      <sheetName val="BOCA_BSTC_0,60"/>
      <sheetName val="Tabela_mês"/>
      <sheetName val="planilha_do_plano"/>
      <sheetName val="CUSTO_HORÁRIO"/>
      <sheetName val="Mão_de_obra"/>
      <sheetName val="Resumo_Financeiro"/>
      <sheetName val="traço_cbuq_faixa_c_Carpizza_CON"/>
      <sheetName val="Mat_Asf"/>
      <sheetName val="Desmat_0,15"/>
      <sheetName val="Dados_de_Entrada_13"/>
      <sheetName val="Dados_de_Entrada_23"/>
      <sheetName val="Dados_de_Entrada_33"/>
      <sheetName val="Dados_de_Entrada_43"/>
      <sheetName val="Página_18"/>
      <sheetName val="Página_23"/>
      <sheetName val="Página_33"/>
      <sheetName val="Página_43"/>
      <sheetName val="Página_53"/>
      <sheetName val="Página_63"/>
      <sheetName val="Página_73"/>
      <sheetName val="Página_83"/>
      <sheetName val="Página_93"/>
      <sheetName val="Página_103"/>
      <sheetName val="Página_113"/>
      <sheetName val="Página_123"/>
      <sheetName val="Página_133"/>
      <sheetName val="Página_143"/>
      <sheetName val="Página_163"/>
      <sheetName val="Traço_da_Mist_+Filler_3"/>
      <sheetName val="Traço_da_Mist__Bet_3"/>
      <sheetName val="E__Areia3"/>
      <sheetName val="E__Areia_(2)3"/>
      <sheetName val="Pes_Agr_Silos_Frio_3_4&quot;3"/>
      <sheetName val="Pes_Agr_Silos_Frio_Areia_méd3"/>
      <sheetName val="Pes_Agr_Silos_Frio_3_8&quot;+pó3"/>
      <sheetName val="Até_Aqui3"/>
      <sheetName val="Analise_SF_43"/>
      <sheetName val="Analise_SF_33"/>
      <sheetName val="Analise_SF_23"/>
      <sheetName val="Analise_SF_13"/>
      <sheetName val="Analise_SF_Filler3"/>
      <sheetName val="Analise_SQ_33"/>
      <sheetName val="Analise_SQ_23"/>
      <sheetName val="Analise_SQ_13"/>
      <sheetName val="INDICE_FORMA3"/>
      <sheetName val="P_A_T_O_99_B3"/>
      <sheetName val="BSTC_0,603"/>
      <sheetName val="BOCA_BSTC_0,603"/>
      <sheetName val="Tabela_mês3"/>
      <sheetName val="planilha_do_plano3"/>
      <sheetName val="CUSTO_HORÁRIO3"/>
      <sheetName val="Mão_de_obra3"/>
      <sheetName val="Resumo_Financeiro3"/>
      <sheetName val="traço_cbuq_faixa_c_Carpizza_CO3"/>
      <sheetName val="Mat_Asf3"/>
      <sheetName val="Desmat_0,153"/>
      <sheetName val="Dados_de_Entrada_12"/>
      <sheetName val="Dados_de_Entrada_22"/>
      <sheetName val="Dados_de_Entrada_32"/>
      <sheetName val="Dados_de_Entrada_42"/>
      <sheetName val="Página_17"/>
      <sheetName val="Página_22"/>
      <sheetName val="Página_32"/>
      <sheetName val="Página_42"/>
      <sheetName val="Página_52"/>
      <sheetName val="Página_62"/>
      <sheetName val="Página_72"/>
      <sheetName val="Página_82"/>
      <sheetName val="Página_92"/>
      <sheetName val="Página_102"/>
      <sheetName val="Página_112"/>
      <sheetName val="Página_122"/>
      <sheetName val="Página_132"/>
      <sheetName val="Página_142"/>
      <sheetName val="Página_162"/>
      <sheetName val="Traço_da_Mist_+Filler_2"/>
      <sheetName val="Traço_da_Mist__Bet_2"/>
      <sheetName val="E__Areia2"/>
      <sheetName val="E__Areia_(2)2"/>
      <sheetName val="Pes_Agr_Silos_Frio_3_4&quot;2"/>
      <sheetName val="Pes_Agr_Silos_Frio_Areia_méd2"/>
      <sheetName val="Pes_Agr_Silos_Frio_3_8&quot;+pó2"/>
      <sheetName val="Até_Aqui2"/>
      <sheetName val="Analise_SF_42"/>
      <sheetName val="Analise_SF_32"/>
      <sheetName val="Analise_SF_22"/>
      <sheetName val="Analise_SF_12"/>
      <sheetName val="Analise_SF_Filler2"/>
      <sheetName val="Analise_SQ_32"/>
      <sheetName val="Analise_SQ_22"/>
      <sheetName val="Analise_SQ_12"/>
      <sheetName val="INDICE_FORMA2"/>
      <sheetName val="P_A_T_O_99_B2"/>
      <sheetName val="BSTC_0,602"/>
      <sheetName val="BOCA_BSTC_0,602"/>
      <sheetName val="Tabela_mês2"/>
      <sheetName val="planilha_do_plano2"/>
      <sheetName val="CUSTO_HORÁRIO2"/>
      <sheetName val="Mão_de_obra2"/>
      <sheetName val="Resumo_Financeiro2"/>
      <sheetName val="traço_cbuq_faixa_c_Carpizza_CO2"/>
      <sheetName val="Mat_Asf2"/>
      <sheetName val="Desmat_0,152"/>
      <sheetName val="Dados_de_Entrada_14"/>
      <sheetName val="Dados_de_Entrada_24"/>
      <sheetName val="Dados_de_Entrada_34"/>
      <sheetName val="Dados_de_Entrada_44"/>
      <sheetName val="Página_19"/>
      <sheetName val="Página_24"/>
      <sheetName val="Página_34"/>
      <sheetName val="Página_44"/>
      <sheetName val="Página_54"/>
      <sheetName val="Página_64"/>
      <sheetName val="Página_74"/>
      <sheetName val="Página_84"/>
      <sheetName val="Página_94"/>
      <sheetName val="Página_104"/>
      <sheetName val="Página_114"/>
      <sheetName val="Página_124"/>
      <sheetName val="Página_134"/>
      <sheetName val="Página_144"/>
      <sheetName val="Página_164"/>
      <sheetName val="Traço_da_Mist_+Filler_4"/>
      <sheetName val="Traço_da_Mist__Bet_4"/>
      <sheetName val="E__Areia4"/>
      <sheetName val="E__Areia_(2)4"/>
      <sheetName val="Pes_Agr_Silos_Frio_3_4&quot;4"/>
      <sheetName val="Pes_Agr_Silos_Frio_Areia_méd4"/>
      <sheetName val="Pes_Agr_Silos_Frio_3_8&quot;+pó4"/>
      <sheetName val="Até_Aqui4"/>
      <sheetName val="Analise_SF_44"/>
      <sheetName val="Analise_SF_34"/>
      <sheetName val="Analise_SF_24"/>
      <sheetName val="Analise_SF_14"/>
      <sheetName val="Analise_SF_Filler4"/>
      <sheetName val="Analise_SQ_34"/>
      <sheetName val="Analise_SQ_24"/>
      <sheetName val="Analise_SQ_14"/>
      <sheetName val="INDICE_FORMA4"/>
      <sheetName val="P_A_T_O_99_B4"/>
      <sheetName val="BSTC_0,604"/>
      <sheetName val="BOCA_BSTC_0,604"/>
      <sheetName val="Tabela_mês4"/>
      <sheetName val="planilha_do_plano4"/>
      <sheetName val="CUSTO_HORÁRIO4"/>
      <sheetName val="Mão_de_obra4"/>
      <sheetName val="Resumo_Financeiro4"/>
      <sheetName val="traço_cbuq_faixa_c_Carpizza_CO4"/>
      <sheetName val="Mat_Asf4"/>
      <sheetName val="Desmat_0,154"/>
      <sheetName val="compunit"/>
      <sheetName val="Orçamentária"/>
      <sheetName val="curvas_tratamento"/>
      <sheetName val="Defensas_necessidades"/>
      <sheetName val="sin_vertical_necessidades"/>
      <sheetName val="tachas_necessidades"/>
      <sheetName val="P reaj x P atual"/>
      <sheetName val="PRANCHA"/>
      <sheetName val="SNV (2)"/>
      <sheetName val="f. mediçao"/>
      <sheetName val="fresagem de pista ago-98"/>
      <sheetName val="CROQUIS"/>
      <sheetName val="TLCB5"/>
      <sheetName val="PATO"/>
      <sheetName val="TLMR"/>
      <sheetName val="MB"/>
      <sheetName val="TPU-MARÇO_2002"/>
      <sheetName val="OAC_NPAV"/>
      <sheetName val="Dreal b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row r="3">
          <cell r="A3">
            <v>4.5</v>
          </cell>
          <cell r="B3">
            <v>6.6202348981163466</v>
          </cell>
          <cell r="C3">
            <v>60.964134991383446</v>
          </cell>
          <cell r="D3">
            <v>1025.855</v>
          </cell>
          <cell r="E3">
            <v>8.6999999999999993</v>
          </cell>
          <cell r="F3">
            <v>2.3529999999999998</v>
          </cell>
          <cell r="G3">
            <v>16.963493472502915</v>
          </cell>
        </row>
        <row r="4">
          <cell r="A4">
            <v>5</v>
          </cell>
          <cell r="B4">
            <v>5.5001923970155246</v>
          </cell>
          <cell r="C4">
            <v>67.747806208191548</v>
          </cell>
          <cell r="D4">
            <v>1094.5825</v>
          </cell>
          <cell r="E4">
            <v>9.5749999999999993</v>
          </cell>
          <cell r="F4">
            <v>2.3630000000000004</v>
          </cell>
          <cell r="G4">
            <v>17.047556761540491</v>
          </cell>
        </row>
        <row r="5">
          <cell r="A5">
            <v>5.5</v>
          </cell>
          <cell r="B5">
            <v>4.4232587303692874</v>
          </cell>
          <cell r="C5">
            <v>74.264023326736492</v>
          </cell>
          <cell r="D5">
            <v>879.57749999999999</v>
          </cell>
          <cell r="E5">
            <v>10.725000000000001</v>
          </cell>
          <cell r="F5">
            <v>2.37175</v>
          </cell>
          <cell r="G5">
            <v>17.178598970077541</v>
          </cell>
        </row>
        <row r="6">
          <cell r="A6">
            <v>6</v>
          </cell>
          <cell r="B6">
            <v>4.0007841277410066</v>
          </cell>
          <cell r="C6">
            <v>77.635106010695324</v>
          </cell>
          <cell r="D6">
            <v>567.98</v>
          </cell>
          <cell r="E6">
            <v>13.6</v>
          </cell>
          <cell r="F6">
            <v>2.3642500000000002</v>
          </cell>
          <cell r="G6">
            <v>17.877321384085253</v>
          </cell>
        </row>
        <row r="7">
          <cell r="A7">
            <v>6.5</v>
          </cell>
          <cell r="B7">
            <v>4.0533844045161054</v>
          </cell>
          <cell r="C7">
            <v>78.676681324823704</v>
          </cell>
          <cell r="D7">
            <v>529.86500000000001</v>
          </cell>
          <cell r="E7">
            <v>19.450000000000003</v>
          </cell>
          <cell r="F7">
            <v>2.3452500000000001</v>
          </cell>
          <cell r="G7">
            <v>18.970602326582025</v>
          </cell>
        </row>
      </sheetData>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sheetData sheetId="71"/>
      <sheetData sheetId="72"/>
      <sheetData sheetId="73"/>
      <sheetData sheetId="74"/>
      <sheetData sheetId="75"/>
      <sheetData sheetId="76"/>
      <sheetData sheetId="77"/>
      <sheetData sheetId="78"/>
      <sheetData sheetId="79"/>
      <sheetData sheetId="80" refreshError="1"/>
      <sheetData sheetId="81" refreshError="1"/>
      <sheetData sheetId="82" refreshError="1"/>
      <sheetData sheetId="83"/>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sheetData sheetId="107"/>
      <sheetData sheetId="108" refreshError="1"/>
      <sheetData sheetId="109" refreshError="1"/>
      <sheetData sheetId="110" refreshError="1"/>
      <sheetData sheetId="111">
        <row r="3">
          <cell r="A3">
            <v>4.5</v>
          </cell>
        </row>
      </sheetData>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row r="3">
          <cell r="A3">
            <v>4.5</v>
          </cell>
        </row>
      </sheetData>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row r="3">
          <cell r="A3">
            <v>4.5</v>
          </cell>
        </row>
      </sheetData>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row r="3">
          <cell r="A3">
            <v>4.5</v>
          </cell>
        </row>
      </sheetData>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row r="3">
          <cell r="A3">
            <v>4.5</v>
          </cell>
        </row>
      </sheetData>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row r="3">
          <cell r="A3">
            <v>4.5</v>
          </cell>
        </row>
      </sheetData>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ow r="3">
          <cell r="A3">
            <v>4.5</v>
          </cell>
        </row>
      </sheetData>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row r="3">
          <cell r="A3">
            <v>4.5</v>
          </cell>
        </row>
      </sheetData>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row r="3">
          <cell r="A3">
            <v>4.5</v>
          </cell>
        </row>
      </sheetData>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row r="3">
          <cell r="A3">
            <v>4.5</v>
          </cell>
        </row>
      </sheetData>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refreshError="1"/>
      <sheetData sheetId="347" refreshError="1"/>
      <sheetData sheetId="348" refreshError="1"/>
      <sheetData sheetId="349" refreshError="1"/>
      <sheetData sheetId="350" refreshError="1"/>
      <sheetData sheetId="351" refreshError="1"/>
      <sheetData sheetId="352" refreshError="1"/>
      <sheetData sheetId="353"/>
      <sheetData sheetId="354"/>
      <sheetData sheetId="355" refreshError="1"/>
      <sheetData sheetId="356" refreshError="1"/>
      <sheetData sheetId="357" refreshError="1"/>
      <sheetData sheetId="358" refreshError="1"/>
      <sheetData sheetId="359" refreshError="1"/>
      <sheetData sheetId="360" refreshError="1"/>
      <sheetData sheetId="361" refreshError="1"/>
      <sheetData sheetId="362"/>
      <sheetData sheetId="363" refreshError="1"/>
      <sheetData sheetId="364"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PU-MARÇO_2002"/>
      <sheetName val="CUSTO H-UTIL.-EQIP."/>
      <sheetName val="CÓD.-SERVIÇO"/>
      <sheetName val="PROD-EQUIPE"/>
      <sheetName val="01.100.00"/>
      <sheetName val="BONIFICAÇÃO"/>
      <sheetName val="TPU_MARÇO_2002"/>
      <sheetName val="Página 16"/>
    </sheetNames>
    <sheetDataSet>
      <sheetData sheetId="0" refreshError="1">
        <row r="2">
          <cell r="B2" t="str">
            <v>Cód. Colinas</v>
          </cell>
          <cell r="D2" t="str">
            <v>Código</v>
          </cell>
          <cell r="E2" t="str">
            <v>Serviços</v>
          </cell>
          <cell r="F2" t="str">
            <v>Unid.</v>
          </cell>
          <cell r="H2" t="str">
            <v>Cód.</v>
          </cell>
          <cell r="L2" t="str">
            <v>K</v>
          </cell>
        </row>
        <row r="3">
          <cell r="H3" t="str">
            <v>TER</v>
          </cell>
          <cell r="L3">
            <v>0</v>
          </cell>
        </row>
        <row r="4">
          <cell r="H4" t="str">
            <v>PAV</v>
          </cell>
          <cell r="L4">
            <v>0</v>
          </cell>
        </row>
        <row r="5">
          <cell r="D5" t="str">
            <v xml:space="preserve">FASE 21 - SERVIÇOS PRELIMINARES :  </v>
          </cell>
          <cell r="H5" t="str">
            <v>PAV1</v>
          </cell>
          <cell r="L5">
            <v>0</v>
          </cell>
        </row>
        <row r="6">
          <cell r="B6" t="str">
            <v>0.1.1</v>
          </cell>
          <cell r="D6" t="str">
            <v>21.01.01</v>
          </cell>
          <cell r="E6" t="str">
            <v>Sondagem a percussão até 15 m</v>
          </cell>
          <cell r="F6" t="str">
            <v>m</v>
          </cell>
          <cell r="H6" t="str">
            <v>PAV2</v>
          </cell>
          <cell r="L6">
            <v>0</v>
          </cell>
        </row>
        <row r="7">
          <cell r="B7" t="str">
            <v>0.1.2</v>
          </cell>
          <cell r="D7" t="str">
            <v xml:space="preserve">21.01.02 </v>
          </cell>
          <cell r="E7" t="str">
            <v>Sondagem a perc. até 15 m loc.alag.&lt;50cm</v>
          </cell>
          <cell r="F7" t="str">
            <v>m</v>
          </cell>
          <cell r="H7" t="str">
            <v>PAV3</v>
          </cell>
          <cell r="L7">
            <v>0</v>
          </cell>
        </row>
        <row r="8">
          <cell r="B8" t="str">
            <v>0.1.3</v>
          </cell>
          <cell r="D8" t="str">
            <v>21.01.03</v>
          </cell>
          <cell r="E8" t="str">
            <v>Sondagem a percussão de 15 a 30 m</v>
          </cell>
          <cell r="F8" t="str">
            <v>m</v>
          </cell>
          <cell r="H8" t="str">
            <v>PAV4</v>
          </cell>
          <cell r="L8">
            <v>0</v>
          </cell>
        </row>
        <row r="9">
          <cell r="B9" t="str">
            <v>0.1.4</v>
          </cell>
          <cell r="D9" t="str">
            <v xml:space="preserve">21.01.04 </v>
          </cell>
          <cell r="E9" t="str">
            <v>Sondagem a perc.15a30m loc.alag.&lt;50cm</v>
          </cell>
          <cell r="F9" t="str">
            <v>m</v>
          </cell>
          <cell r="H9" t="str">
            <v>PAV5</v>
          </cell>
          <cell r="L9">
            <v>0</v>
          </cell>
        </row>
        <row r="10">
          <cell r="B10" t="str">
            <v>0.1.5</v>
          </cell>
          <cell r="D10" t="str">
            <v>21.01.05</v>
          </cell>
          <cell r="E10" t="str">
            <v>Sondagem percussão superior 30 m</v>
          </cell>
          <cell r="F10" t="str">
            <v>m</v>
          </cell>
          <cell r="H10" t="str">
            <v>PAV6</v>
          </cell>
          <cell r="L10">
            <v>0</v>
          </cell>
        </row>
        <row r="11">
          <cell r="B11" t="str">
            <v>0.1.6</v>
          </cell>
          <cell r="D11" t="str">
            <v xml:space="preserve">21.01.06 </v>
          </cell>
          <cell r="E11" t="str">
            <v>Sondagem perc.+30 m loc.alag.&lt; 50 cm</v>
          </cell>
          <cell r="F11" t="str">
            <v>m</v>
          </cell>
          <cell r="H11" t="str">
            <v>PAV7</v>
          </cell>
          <cell r="L11">
            <v>0</v>
          </cell>
        </row>
        <row r="12">
          <cell r="B12" t="str">
            <v>0.1.7</v>
          </cell>
          <cell r="D12" t="str">
            <v>21.01.07</v>
          </cell>
          <cell r="E12" t="str">
            <v>Sondagem perc. - taxa fixa de instalação</v>
          </cell>
          <cell r="F12" t="str">
            <v>un</v>
          </cell>
          <cell r="H12" t="str">
            <v>DRE</v>
          </cell>
          <cell r="L12">
            <v>0</v>
          </cell>
        </row>
        <row r="13">
          <cell r="B13" t="str">
            <v>0.1.8</v>
          </cell>
          <cell r="D13" t="str">
            <v xml:space="preserve">21.01.08 </v>
          </cell>
          <cell r="E13" t="str">
            <v>Sondagem rotativa - taxa fixa instalação</v>
          </cell>
          <cell r="F13" t="str">
            <v>un</v>
          </cell>
          <cell r="H13" t="str">
            <v>VDT</v>
          </cell>
          <cell r="L13">
            <v>0</v>
          </cell>
        </row>
        <row r="14">
          <cell r="B14" t="str">
            <v>0.1.9</v>
          </cell>
          <cell r="D14" t="str">
            <v>21.01.09</v>
          </cell>
          <cell r="E14" t="str">
            <v>Sondagem - transporte de equipamento</v>
          </cell>
          <cell r="F14" t="str">
            <v>km x equip.</v>
          </cell>
          <cell r="H14" t="str">
            <v>IMO</v>
          </cell>
          <cell r="L14">
            <v>0</v>
          </cell>
        </row>
        <row r="15">
          <cell r="B15" t="str">
            <v>0.1.10</v>
          </cell>
          <cell r="D15" t="str">
            <v xml:space="preserve">21.01.10 </v>
          </cell>
          <cell r="E15" t="str">
            <v>Sondagem - deslocamento de equipamento</v>
          </cell>
          <cell r="F15" t="str">
            <v>m</v>
          </cell>
        </row>
        <row r="16">
          <cell r="B16" t="str">
            <v>0.1.11</v>
          </cell>
          <cell r="D16" t="str">
            <v>21.01.11</v>
          </cell>
          <cell r="E16" t="str">
            <v>Sondagem perc. - plataforma ou banqueta</v>
          </cell>
          <cell r="F16" t="str">
            <v>equip.</v>
          </cell>
        </row>
        <row r="17">
          <cell r="B17" t="str">
            <v>0.1.12</v>
          </cell>
          <cell r="D17" t="str">
            <v>21.01.12</v>
          </cell>
          <cell r="E17" t="str">
            <v>Sondagem rotativa - plataforma ou banqueta</v>
          </cell>
          <cell r="F17" t="str">
            <v>equip.</v>
          </cell>
        </row>
        <row r="18">
          <cell r="B18" t="str">
            <v>0.1.13</v>
          </cell>
          <cell r="D18" t="str">
            <v>21.01.13</v>
          </cell>
          <cell r="E18" t="str">
            <v>Abertura de picada</v>
          </cell>
          <cell r="F18" t="str">
            <v>m</v>
          </cell>
        </row>
        <row r="19">
          <cell r="B19" t="str">
            <v>0.1.14</v>
          </cell>
          <cell r="D19" t="str">
            <v>21.01.14</v>
          </cell>
          <cell r="E19" t="str">
            <v>Sondagem - flutuante</v>
          </cell>
          <cell r="F19" t="str">
            <v>obra</v>
          </cell>
        </row>
        <row r="20">
          <cell r="B20" t="str">
            <v>0.1.15</v>
          </cell>
          <cell r="D20" t="str">
            <v>21.01.15</v>
          </cell>
          <cell r="E20" t="str">
            <v>Sondagem percussão instalação flutuante</v>
          </cell>
          <cell r="F20" t="str">
            <v>sond.</v>
          </cell>
        </row>
        <row r="21">
          <cell r="B21" t="str">
            <v>0.1.16</v>
          </cell>
          <cell r="D21" t="str">
            <v>21.01.16</v>
          </cell>
          <cell r="E21" t="str">
            <v>Sondagem rotativa - instalação flutuante</v>
          </cell>
          <cell r="F21" t="str">
            <v>sond.</v>
          </cell>
        </row>
        <row r="22">
          <cell r="B22" t="str">
            <v>0.1.17</v>
          </cell>
          <cell r="D22" t="str">
            <v xml:space="preserve">21.01.17 </v>
          </cell>
          <cell r="E22" t="str">
            <v>Sondagem rotativa solo 57,10mm (AX)</v>
          </cell>
          <cell r="F22" t="str">
            <v>m</v>
          </cell>
        </row>
        <row r="23">
          <cell r="B23" t="str">
            <v>0.1.18</v>
          </cell>
          <cell r="D23" t="str">
            <v>21.01.18</v>
          </cell>
          <cell r="E23" t="str">
            <v>Sondagem rotativa solo 73,00mm (BX)</v>
          </cell>
          <cell r="F23" t="str">
            <v>m</v>
          </cell>
        </row>
        <row r="24">
          <cell r="B24" t="str">
            <v>0.1.19</v>
          </cell>
          <cell r="D24" t="str">
            <v xml:space="preserve">21.01.19 </v>
          </cell>
          <cell r="E24" t="str">
            <v>Sondagem rotativa solo 88,9mm (NX)</v>
          </cell>
          <cell r="F24" t="str">
            <v>m</v>
          </cell>
        </row>
        <row r="25">
          <cell r="B25" t="str">
            <v>0.1.20</v>
          </cell>
          <cell r="D25" t="str">
            <v xml:space="preserve">21.01.20 </v>
          </cell>
          <cell r="E25" t="str">
            <v>Sondagem rotativa solo 114,30mm (HX)</v>
          </cell>
          <cell r="F25" t="str">
            <v>m</v>
          </cell>
        </row>
        <row r="26">
          <cell r="B26" t="str">
            <v>0.1.21</v>
          </cell>
          <cell r="D26" t="str">
            <v>21.01.21</v>
          </cell>
          <cell r="E26" t="str">
            <v>Sondagem rotativa rocha alt. 57,1mm (AX)</v>
          </cell>
          <cell r="F26" t="str">
            <v>m</v>
          </cell>
        </row>
        <row r="27">
          <cell r="B27" t="str">
            <v>0.1.22</v>
          </cell>
          <cell r="D27" t="str">
            <v>21.01.22</v>
          </cell>
          <cell r="E27" t="str">
            <v>Sondagem rotativa rocha alt. 73,0mm (BX)</v>
          </cell>
          <cell r="F27" t="str">
            <v>m</v>
          </cell>
        </row>
        <row r="28">
          <cell r="B28" t="str">
            <v>0.1.23</v>
          </cell>
          <cell r="D28" t="str">
            <v>21.01.23</v>
          </cell>
          <cell r="E28" t="str">
            <v>Sondagem rotativa rocha alt. 88,9mm (NX)</v>
          </cell>
          <cell r="F28" t="str">
            <v>m</v>
          </cell>
        </row>
        <row r="29">
          <cell r="B29" t="str">
            <v>0.1.24</v>
          </cell>
          <cell r="D29" t="str">
            <v>21.01.24</v>
          </cell>
          <cell r="E29" t="str">
            <v>Sondagem rotativa rocha alt. 114,3mm (HX)</v>
          </cell>
          <cell r="F29" t="str">
            <v>m</v>
          </cell>
        </row>
        <row r="30">
          <cell r="B30" t="str">
            <v>0.1.25</v>
          </cell>
          <cell r="D30" t="str">
            <v xml:space="preserve">21.01.25 </v>
          </cell>
          <cell r="E30" t="str">
            <v>Sondagem rotativa rocha sã 57,10mm (AX)</v>
          </cell>
          <cell r="F30" t="str">
            <v>m</v>
          </cell>
        </row>
        <row r="31">
          <cell r="B31" t="str">
            <v>0.1.26</v>
          </cell>
          <cell r="D31" t="str">
            <v>21.01.26</v>
          </cell>
          <cell r="E31" t="str">
            <v>Sondagem rotativa rocha sã 73,00mm (BX)</v>
          </cell>
          <cell r="F31" t="str">
            <v>m</v>
          </cell>
        </row>
        <row r="32">
          <cell r="B32" t="str">
            <v>0.1.27</v>
          </cell>
          <cell r="D32" t="str">
            <v>21.01.27</v>
          </cell>
          <cell r="E32" t="str">
            <v xml:space="preserve">Sondagem rotativa rocha sã 88,90mm (NX) </v>
          </cell>
          <cell r="F32" t="str">
            <v>m</v>
          </cell>
        </row>
        <row r="33">
          <cell r="B33" t="str">
            <v>0.1.28</v>
          </cell>
          <cell r="D33" t="str">
            <v>21.01.28</v>
          </cell>
          <cell r="E33" t="str">
            <v>Sondagem rotativa rocha sã 114,3mm (HX)</v>
          </cell>
          <cell r="F33" t="str">
            <v>m</v>
          </cell>
        </row>
        <row r="34">
          <cell r="B34" t="str">
            <v>0.1.29</v>
          </cell>
          <cell r="D34" t="str">
            <v>21.01.29</v>
          </cell>
          <cell r="E34" t="str">
            <v>Sondagem à trado profundidade até 5 m</v>
          </cell>
          <cell r="F34" t="str">
            <v>m</v>
          </cell>
        </row>
        <row r="35">
          <cell r="B35" t="str">
            <v>0.1.30</v>
          </cell>
          <cell r="D35" t="str">
            <v>21.01.30</v>
          </cell>
          <cell r="E35" t="str">
            <v>Sondagem à trado profundidade 5 a 10 m</v>
          </cell>
          <cell r="F35" t="str">
            <v>m</v>
          </cell>
        </row>
        <row r="36">
          <cell r="B36" t="str">
            <v>0.1.31</v>
          </cell>
          <cell r="D36" t="str">
            <v>21.02.01</v>
          </cell>
          <cell r="E36" t="str">
            <v>Lev. até 10.000</v>
          </cell>
          <cell r="F36" t="str">
            <v>m²</v>
          </cell>
        </row>
        <row r="37">
          <cell r="B37" t="str">
            <v>0.1.32</v>
          </cell>
          <cell r="D37" t="str">
            <v>21.02.02</v>
          </cell>
          <cell r="E37" t="str">
            <v>Lev. até 10.000 m² em vegetação densa</v>
          </cell>
          <cell r="F37" t="str">
            <v>m²</v>
          </cell>
        </row>
        <row r="38">
          <cell r="B38" t="str">
            <v>0.1.33</v>
          </cell>
          <cell r="D38" t="str">
            <v>21.02.03</v>
          </cell>
          <cell r="E38" t="str">
            <v xml:space="preserve">Lev. até 10.000 m² em zona urbana </v>
          </cell>
          <cell r="F38" t="str">
            <v>m²</v>
          </cell>
        </row>
        <row r="39">
          <cell r="B39" t="str">
            <v>0.1.34</v>
          </cell>
          <cell r="D39" t="str">
            <v>21.02.04</v>
          </cell>
          <cell r="E39" t="str">
            <v>Lev. até 10.000 m² em zona suburbana</v>
          </cell>
          <cell r="F39" t="str">
            <v>m²</v>
          </cell>
        </row>
        <row r="40">
          <cell r="B40" t="str">
            <v>0.1.35</v>
          </cell>
          <cell r="D40" t="str">
            <v>21.02.05</v>
          </cell>
          <cell r="E40" t="str">
            <v>Lev. de 10.000 a 50.000 m²</v>
          </cell>
          <cell r="F40" t="str">
            <v>m²</v>
          </cell>
        </row>
        <row r="41">
          <cell r="B41" t="str">
            <v>0.1.36</v>
          </cell>
          <cell r="D41" t="str">
            <v>21.02.06</v>
          </cell>
          <cell r="E41" t="str">
            <v>Lev. de 10.000 a 50.000 m² vegetação densa</v>
          </cell>
          <cell r="F41" t="str">
            <v>m²</v>
          </cell>
        </row>
        <row r="42">
          <cell r="B42" t="str">
            <v>0.1.37</v>
          </cell>
          <cell r="D42" t="str">
            <v>21.02.07</v>
          </cell>
          <cell r="E42" t="str">
            <v>Lev. de 10.000 a 50.000 m² zona urbana</v>
          </cell>
          <cell r="F42" t="str">
            <v>m²</v>
          </cell>
        </row>
        <row r="43">
          <cell r="B43" t="str">
            <v>0.1.38</v>
          </cell>
          <cell r="D43" t="str">
            <v>21.02.08</v>
          </cell>
          <cell r="E43" t="str">
            <v>Lev. de 10.000 a 50.000 m² zona suburbana</v>
          </cell>
          <cell r="F43" t="str">
            <v>m²</v>
          </cell>
        </row>
        <row r="44">
          <cell r="B44" t="str">
            <v>0.1.39</v>
          </cell>
          <cell r="D44" t="str">
            <v>21.02.09</v>
          </cell>
          <cell r="E44" t="str">
            <v>Lev. superior a 50.000 m²</v>
          </cell>
          <cell r="F44" t="str">
            <v>m²</v>
          </cell>
        </row>
        <row r="45">
          <cell r="B45" t="str">
            <v>0.1.40</v>
          </cell>
          <cell r="D45" t="str">
            <v>21.02.10</v>
          </cell>
          <cell r="E45" t="str">
            <v>Lev. superior a 50.000 m² vegetação densa</v>
          </cell>
          <cell r="F45" t="str">
            <v>m²</v>
          </cell>
        </row>
        <row r="46">
          <cell r="B46" t="str">
            <v>0.1.41</v>
          </cell>
          <cell r="D46" t="str">
            <v>21.02.11</v>
          </cell>
          <cell r="E46" t="str">
            <v>Lev. superior a 50.000 m² zona urbana</v>
          </cell>
          <cell r="F46" t="str">
            <v>m²</v>
          </cell>
        </row>
        <row r="47">
          <cell r="B47" t="str">
            <v>0.1.42</v>
          </cell>
          <cell r="D47" t="str">
            <v xml:space="preserve">21.02.12 </v>
          </cell>
          <cell r="E47" t="str">
            <v>Lev. superior a 50.000 m² zona suburbana</v>
          </cell>
          <cell r="F47" t="str">
            <v>m²</v>
          </cell>
        </row>
        <row r="48">
          <cell r="B48" t="str">
            <v>0.1.43</v>
          </cell>
          <cell r="D48" t="str">
            <v>21.02.13</v>
          </cell>
          <cell r="E48" t="str">
            <v>Transp. Coordenadas</v>
          </cell>
          <cell r="F48" t="str">
            <v>km</v>
          </cell>
        </row>
        <row r="49">
          <cell r="B49" t="str">
            <v>0.1.44</v>
          </cell>
          <cell r="D49" t="str">
            <v>21.02.14</v>
          </cell>
          <cell r="E49" t="str">
            <v>Transp. Coord. Vgt</v>
          </cell>
          <cell r="F49" t="str">
            <v>km</v>
          </cell>
        </row>
        <row r="50">
          <cell r="B50" t="str">
            <v>0.1.45</v>
          </cell>
          <cell r="D50" t="str">
            <v>21.02.15</v>
          </cell>
          <cell r="E50" t="str">
            <v>Transporte coordenadas zona urbana</v>
          </cell>
          <cell r="F50" t="str">
            <v>km</v>
          </cell>
        </row>
        <row r="51">
          <cell r="B51" t="str">
            <v>0.1.46</v>
          </cell>
          <cell r="D51" t="str">
            <v>21.02.16</v>
          </cell>
          <cell r="E51" t="str">
            <v>Transporte coordenadas zona suburbana</v>
          </cell>
          <cell r="F51" t="str">
            <v>km</v>
          </cell>
        </row>
        <row r="52">
          <cell r="B52" t="str">
            <v>0.1.47</v>
          </cell>
          <cell r="D52" t="str">
            <v>21.02.17</v>
          </cell>
          <cell r="E52" t="str">
            <v>Transporte de turma</v>
          </cell>
          <cell r="F52" t="str">
            <v>km</v>
          </cell>
        </row>
        <row r="53">
          <cell r="B53" t="str">
            <v>0.1.48</v>
          </cell>
          <cell r="D53" t="str">
            <v>21.02.18</v>
          </cell>
          <cell r="E53" t="str">
            <v>Locação de anteprojeto região ondulada</v>
          </cell>
          <cell r="F53" t="str">
            <v>km</v>
          </cell>
        </row>
        <row r="54">
          <cell r="B54" t="str">
            <v>0.1.49</v>
          </cell>
          <cell r="D54" t="str">
            <v>21.02.19</v>
          </cell>
          <cell r="E54" t="str">
            <v>Locação anteprojeto região montanhosa</v>
          </cell>
          <cell r="F54" t="str">
            <v>km</v>
          </cell>
        </row>
        <row r="55">
          <cell r="B55" t="str">
            <v>0.1.50</v>
          </cell>
          <cell r="D55" t="str">
            <v>21.02.20</v>
          </cell>
          <cell r="E55" t="str">
            <v>Locação linha ensaio região ondulada</v>
          </cell>
          <cell r="F55" t="str">
            <v>km</v>
          </cell>
        </row>
        <row r="56">
          <cell r="B56" t="str">
            <v>0.1.51</v>
          </cell>
          <cell r="D56" t="str">
            <v>21.02.21</v>
          </cell>
          <cell r="E56" t="str">
            <v>Locação linha ensaio região montanhosa</v>
          </cell>
          <cell r="F56" t="str">
            <v>km</v>
          </cell>
        </row>
        <row r="57">
          <cell r="B57" t="str">
            <v>0.1.52</v>
          </cell>
          <cell r="D57" t="str">
            <v>21.02.22</v>
          </cell>
          <cell r="E57" t="str">
            <v>Locação linha expl.em região montanhosa</v>
          </cell>
          <cell r="F57" t="str">
            <v>km</v>
          </cell>
        </row>
        <row r="58">
          <cell r="B58" t="str">
            <v>0.1.53</v>
          </cell>
          <cell r="D58" t="str">
            <v>21.02.23</v>
          </cell>
          <cell r="E58" t="str">
            <v>Locação linha expl.região escarpada</v>
          </cell>
          <cell r="F58" t="str">
            <v>km</v>
          </cell>
        </row>
        <row r="59">
          <cell r="B59" t="str">
            <v>0.1.54</v>
          </cell>
          <cell r="D59" t="str">
            <v>21.02.24</v>
          </cell>
          <cell r="E59" t="str">
            <v>Locação projeto região plana</v>
          </cell>
          <cell r="F59" t="str">
            <v>km</v>
          </cell>
        </row>
        <row r="60">
          <cell r="B60" t="str">
            <v>0.1.55</v>
          </cell>
          <cell r="D60" t="str">
            <v>21.02.25</v>
          </cell>
          <cell r="E60" t="str">
            <v>Locação projeto região plana veget.densa</v>
          </cell>
          <cell r="F60" t="str">
            <v>km</v>
          </cell>
        </row>
        <row r="61">
          <cell r="B61" t="str">
            <v>0.1.56</v>
          </cell>
          <cell r="D61" t="str">
            <v>21.02.26</v>
          </cell>
          <cell r="E61" t="str">
            <v>Locação projeto reg. plana zona urbana</v>
          </cell>
          <cell r="F61" t="str">
            <v>km</v>
          </cell>
        </row>
        <row r="62">
          <cell r="B62" t="str">
            <v>0.1.57</v>
          </cell>
          <cell r="D62" t="str">
            <v>21.02.27</v>
          </cell>
          <cell r="E62" t="str">
            <v>Locação projeto reg.plana zona suburbana</v>
          </cell>
          <cell r="F62" t="str">
            <v>km</v>
          </cell>
        </row>
        <row r="63">
          <cell r="B63" t="str">
            <v>0.1.58</v>
          </cell>
          <cell r="D63" t="str">
            <v xml:space="preserve">21.02.28 </v>
          </cell>
          <cell r="E63" t="str">
            <v>Locação projeto reg.ondulada</v>
          </cell>
          <cell r="F63" t="str">
            <v>km</v>
          </cell>
        </row>
        <row r="64">
          <cell r="B64" t="str">
            <v>0.1.59</v>
          </cell>
          <cell r="D64" t="str">
            <v>21.02.29</v>
          </cell>
          <cell r="E64" t="str">
            <v>Locação projeto reg. ondulada veget.densa</v>
          </cell>
          <cell r="F64" t="str">
            <v>km</v>
          </cell>
        </row>
        <row r="65">
          <cell r="B65" t="str">
            <v>0.1.60</v>
          </cell>
          <cell r="D65" t="str">
            <v>21.02.30</v>
          </cell>
          <cell r="E65" t="str">
            <v>Locação projeto reg. ondulada zona urbana</v>
          </cell>
          <cell r="F65" t="str">
            <v>km</v>
          </cell>
        </row>
        <row r="66">
          <cell r="B66" t="str">
            <v>0.1.61</v>
          </cell>
          <cell r="D66" t="str">
            <v>21.02.31</v>
          </cell>
          <cell r="E66" t="str">
            <v>Locação projeto reg. ondulada zona suburbana</v>
          </cell>
          <cell r="F66" t="str">
            <v>km</v>
          </cell>
        </row>
        <row r="67">
          <cell r="B67" t="str">
            <v>0.1.62</v>
          </cell>
          <cell r="D67" t="str">
            <v>21.02.32</v>
          </cell>
          <cell r="E67" t="str">
            <v>Locação projeto região montanhosa</v>
          </cell>
          <cell r="F67" t="str">
            <v>km</v>
          </cell>
        </row>
        <row r="68">
          <cell r="B68" t="str">
            <v>0.1.63</v>
          </cell>
          <cell r="D68" t="str">
            <v>21.02.33</v>
          </cell>
          <cell r="E68" t="str">
            <v>Locação projeto reg. montanhosa veget.densa</v>
          </cell>
          <cell r="F68" t="str">
            <v>km</v>
          </cell>
        </row>
        <row r="69">
          <cell r="B69" t="str">
            <v>0.1.64</v>
          </cell>
          <cell r="D69" t="str">
            <v>21.02.34</v>
          </cell>
          <cell r="E69" t="str">
            <v>Locação projeto reg. montanhosa zona urbana</v>
          </cell>
          <cell r="F69" t="str">
            <v>km</v>
          </cell>
        </row>
        <row r="70">
          <cell r="B70" t="str">
            <v>0.1.65</v>
          </cell>
          <cell r="D70" t="str">
            <v>21.02.35</v>
          </cell>
          <cell r="E70" t="str">
            <v>Locação projeto reg. montanhosa zona suburbana</v>
          </cell>
          <cell r="F70" t="str">
            <v>km</v>
          </cell>
        </row>
        <row r="71">
          <cell r="B71" t="str">
            <v>0.1.66</v>
          </cell>
          <cell r="D71" t="str">
            <v>21.02.36</v>
          </cell>
          <cell r="E71" t="str">
            <v>Locação projeto região escarpada</v>
          </cell>
          <cell r="F71" t="str">
            <v>km</v>
          </cell>
        </row>
        <row r="72">
          <cell r="B72" t="str">
            <v>0.1.67</v>
          </cell>
          <cell r="D72" t="str">
            <v>21.02.37</v>
          </cell>
          <cell r="E72" t="str">
            <v>Locação projeto reg. escarpada veget. densa</v>
          </cell>
          <cell r="F72" t="str">
            <v>km</v>
          </cell>
        </row>
        <row r="73">
          <cell r="B73" t="str">
            <v>0.1.68</v>
          </cell>
          <cell r="D73" t="str">
            <v>21.02.38</v>
          </cell>
          <cell r="E73" t="str">
            <v>Locação projeto reg. escarpada z. urbana</v>
          </cell>
          <cell r="F73" t="str">
            <v>km</v>
          </cell>
        </row>
        <row r="74">
          <cell r="B74" t="str">
            <v>0.1.69</v>
          </cell>
          <cell r="D74" t="str">
            <v>21.02.39</v>
          </cell>
          <cell r="E74" t="str">
            <v>Locação projeto reg. escarpada z.suburbana</v>
          </cell>
          <cell r="F74" t="str">
            <v>km</v>
          </cell>
        </row>
        <row r="75">
          <cell r="B75" t="str">
            <v>0.1.70</v>
          </cell>
          <cell r="D75" t="str">
            <v>21.02.40</v>
          </cell>
          <cell r="E75" t="str">
            <v>Cadastro região ondulada</v>
          </cell>
          <cell r="F75" t="str">
            <v>km</v>
          </cell>
        </row>
        <row r="76">
          <cell r="B76" t="str">
            <v>0.1.71</v>
          </cell>
          <cell r="D76" t="str">
            <v>21.02.41</v>
          </cell>
          <cell r="E76" t="str">
            <v>Cadastro reg.ondulada veget.densa</v>
          </cell>
          <cell r="F76" t="str">
            <v>km</v>
          </cell>
        </row>
        <row r="77">
          <cell r="B77" t="str">
            <v>0.1.72</v>
          </cell>
          <cell r="D77" t="str">
            <v>21.02.42</v>
          </cell>
          <cell r="E77" t="str">
            <v>Cadastro reg.ondulada zona urbana</v>
          </cell>
          <cell r="F77" t="str">
            <v>km</v>
          </cell>
        </row>
        <row r="78">
          <cell r="B78" t="str">
            <v>0.1.73</v>
          </cell>
          <cell r="D78" t="str">
            <v>21.02.43</v>
          </cell>
          <cell r="E78" t="str">
            <v>Cadastro reg.ondulada zona suburbana</v>
          </cell>
          <cell r="F78" t="str">
            <v>km</v>
          </cell>
        </row>
        <row r="79">
          <cell r="B79" t="str">
            <v>0.1.74</v>
          </cell>
          <cell r="D79" t="str">
            <v>21.02.44</v>
          </cell>
          <cell r="E79" t="str">
            <v>Cadastro região montanhosa</v>
          </cell>
          <cell r="F79" t="str">
            <v>km</v>
          </cell>
        </row>
        <row r="80">
          <cell r="B80" t="str">
            <v>0.1.75</v>
          </cell>
          <cell r="D80" t="str">
            <v>21.02.45</v>
          </cell>
          <cell r="E80" t="str">
            <v>Cadastro região montanhosa veget. densa</v>
          </cell>
          <cell r="F80" t="str">
            <v>km</v>
          </cell>
        </row>
        <row r="81">
          <cell r="B81" t="str">
            <v>0.1.76</v>
          </cell>
          <cell r="D81" t="str">
            <v>21.02.46</v>
          </cell>
          <cell r="E81" t="str">
            <v>Cadastro reg. montanhosa zona urbana</v>
          </cell>
          <cell r="F81" t="str">
            <v>km</v>
          </cell>
        </row>
        <row r="82">
          <cell r="B82" t="str">
            <v>0.1.77</v>
          </cell>
          <cell r="D82" t="str">
            <v>21.02.47</v>
          </cell>
          <cell r="E82" t="str">
            <v>Cadastro região montanhosa zona suburbana</v>
          </cell>
          <cell r="F82" t="str">
            <v>km</v>
          </cell>
        </row>
        <row r="83">
          <cell r="B83" t="str">
            <v>0.1.78</v>
          </cell>
          <cell r="D83" t="str">
            <v>21.02.48</v>
          </cell>
          <cell r="E83" t="str">
            <v>Cadastro região escarpada</v>
          </cell>
          <cell r="F83" t="str">
            <v>km</v>
          </cell>
        </row>
        <row r="84">
          <cell r="B84" t="str">
            <v>0.1.79</v>
          </cell>
          <cell r="D84" t="str">
            <v>21.02.49</v>
          </cell>
          <cell r="E84" t="str">
            <v>Cadastro reg. escarpada vegetação densa</v>
          </cell>
          <cell r="F84" t="str">
            <v>km</v>
          </cell>
        </row>
        <row r="85">
          <cell r="B85" t="str">
            <v>0.1.80</v>
          </cell>
          <cell r="D85" t="str">
            <v>21.02.50</v>
          </cell>
          <cell r="E85" t="str">
            <v>Cadastro reg. escarpada zona urbana</v>
          </cell>
          <cell r="F85" t="str">
            <v>km</v>
          </cell>
        </row>
        <row r="86">
          <cell r="B86" t="str">
            <v>0.1.81</v>
          </cell>
          <cell r="D86" t="str">
            <v>21.02.51</v>
          </cell>
          <cell r="E86" t="str">
            <v>Cadastro reg. escarpada zona suburbana</v>
          </cell>
          <cell r="F86" t="str">
            <v>km</v>
          </cell>
        </row>
        <row r="87">
          <cell r="B87" t="str">
            <v>0.1.82</v>
          </cell>
          <cell r="D87" t="str">
            <v>21.02.52</v>
          </cell>
          <cell r="E87" t="str">
            <v>Lev.bat.áreas até 100000 m²</v>
          </cell>
          <cell r="F87" t="str">
            <v>m²</v>
          </cell>
        </row>
        <row r="88">
          <cell r="B88" t="str">
            <v>0.1.83</v>
          </cell>
          <cell r="D88" t="str">
            <v>21.02.53</v>
          </cell>
          <cell r="E88" t="str">
            <v>Lev.bat.áreas até 100000 m² veget.densa</v>
          </cell>
          <cell r="F88" t="str">
            <v>m²</v>
          </cell>
        </row>
        <row r="89">
          <cell r="B89" t="str">
            <v>0.1.84</v>
          </cell>
          <cell r="D89" t="str">
            <v>21.02.54</v>
          </cell>
          <cell r="E89" t="str">
            <v>Lev.bat.áreas até 100000 m² zona urbana</v>
          </cell>
          <cell r="F89" t="str">
            <v>m²</v>
          </cell>
        </row>
        <row r="90">
          <cell r="B90" t="str">
            <v>0.1.85</v>
          </cell>
          <cell r="D90" t="str">
            <v>21.02.55</v>
          </cell>
          <cell r="E90" t="str">
            <v>Lev.bat.áreas até 100000 m² z. suburbana</v>
          </cell>
          <cell r="F90" t="str">
            <v>m²</v>
          </cell>
        </row>
        <row r="91">
          <cell r="B91" t="str">
            <v>0.1.86</v>
          </cell>
          <cell r="D91" t="str">
            <v>21.02.56</v>
          </cell>
          <cell r="E91" t="str">
            <v>Lev.bat.áreas 100000 a 500000 m²</v>
          </cell>
          <cell r="F91" t="str">
            <v>m²</v>
          </cell>
        </row>
        <row r="92">
          <cell r="B92" t="str">
            <v>0.1.87</v>
          </cell>
          <cell r="D92" t="str">
            <v>21.02.57</v>
          </cell>
          <cell r="E92" t="str">
            <v>Lev.bat.áreas 100000/500000m² veg. densa</v>
          </cell>
          <cell r="F92" t="str">
            <v>m²</v>
          </cell>
        </row>
        <row r="93">
          <cell r="B93" t="str">
            <v>0.1.88</v>
          </cell>
          <cell r="D93" t="str">
            <v>21.02.58</v>
          </cell>
          <cell r="E93" t="str">
            <v>Lev.bat.áreas 100000/500000 m² z.urbana</v>
          </cell>
          <cell r="F93" t="str">
            <v>m²</v>
          </cell>
        </row>
        <row r="94">
          <cell r="B94" t="str">
            <v>0.1.89</v>
          </cell>
          <cell r="D94" t="str">
            <v>21.02.59</v>
          </cell>
          <cell r="E94" t="str">
            <v>Lev.bat.áreas 100000/500000m² z.suburbana</v>
          </cell>
          <cell r="F94" t="str">
            <v>m²</v>
          </cell>
        </row>
        <row r="95">
          <cell r="B95" t="str">
            <v>0.1.90</v>
          </cell>
          <cell r="D95" t="str">
            <v>21.02.60</v>
          </cell>
          <cell r="E95" t="str">
            <v>Lev.bat.áreas acima de 500000 m²</v>
          </cell>
          <cell r="F95" t="str">
            <v>m²</v>
          </cell>
        </row>
        <row r="96">
          <cell r="B96" t="str">
            <v>0.1.91</v>
          </cell>
          <cell r="D96" t="str">
            <v>21.02.61</v>
          </cell>
          <cell r="E96" t="str">
            <v>Lev.bat.áreas acima de 500000m² veget.densa</v>
          </cell>
          <cell r="F96" t="str">
            <v>m²</v>
          </cell>
        </row>
        <row r="97">
          <cell r="B97" t="str">
            <v>0.1.92</v>
          </cell>
          <cell r="D97" t="str">
            <v>21.02.62</v>
          </cell>
          <cell r="E97" t="str">
            <v>Lev.bat.áreas acima de 500000 m² z.urbana</v>
          </cell>
          <cell r="F97" t="str">
            <v>m²</v>
          </cell>
        </row>
        <row r="98">
          <cell r="B98" t="str">
            <v>0.1.93</v>
          </cell>
          <cell r="D98" t="str">
            <v>21.02.63</v>
          </cell>
          <cell r="E98" t="str">
            <v>Lev.bat.áreas acima de 500000 m² z. suburbana.</v>
          </cell>
          <cell r="F98" t="str">
            <v>m²</v>
          </cell>
        </row>
        <row r="99">
          <cell r="B99" t="str">
            <v>0.1.94</v>
          </cell>
          <cell r="D99" t="str">
            <v>21.02.64</v>
          </cell>
          <cell r="E99" t="str">
            <v>Lev.batimetrico</v>
          </cell>
          <cell r="F99" t="str">
            <v>km</v>
          </cell>
        </row>
        <row r="100">
          <cell r="B100" t="str">
            <v>0.1.95</v>
          </cell>
          <cell r="D100" t="str">
            <v>21.02.65</v>
          </cell>
          <cell r="E100" t="str">
            <v>Lev.Batimetrico em vegetação densa</v>
          </cell>
          <cell r="F100" t="str">
            <v>km</v>
          </cell>
        </row>
        <row r="101">
          <cell r="B101" t="str">
            <v>0.1.96</v>
          </cell>
          <cell r="D101" t="str">
            <v>21.02.66</v>
          </cell>
          <cell r="E101" t="str">
            <v>Lev.Batimetrico em zona urbana</v>
          </cell>
          <cell r="F101" t="str">
            <v>km</v>
          </cell>
        </row>
        <row r="102">
          <cell r="B102" t="str">
            <v>0.1.97</v>
          </cell>
          <cell r="D102" t="str">
            <v>21.02.67</v>
          </cell>
          <cell r="E102" t="str">
            <v>Lev.Batimetrico em zona suburbana</v>
          </cell>
          <cell r="F102" t="str">
            <v>km</v>
          </cell>
        </row>
        <row r="103">
          <cell r="B103" t="str">
            <v>0.1.98</v>
          </cell>
          <cell r="D103" t="str">
            <v>21.02.68</v>
          </cell>
          <cell r="E103" t="str">
            <v>Serv.hidrologia/drenagem reg. ondulada</v>
          </cell>
          <cell r="F103" t="str">
            <v>km</v>
          </cell>
        </row>
        <row r="104">
          <cell r="B104" t="str">
            <v>0.1.99</v>
          </cell>
          <cell r="D104" t="str">
            <v>21.02.69</v>
          </cell>
          <cell r="E104" t="str">
            <v>Serv.hidrologia/drenagem reg. montanhosa</v>
          </cell>
          <cell r="F104" t="str">
            <v>km</v>
          </cell>
        </row>
        <row r="105">
          <cell r="B105" t="str">
            <v>0.1.100</v>
          </cell>
          <cell r="D105" t="str">
            <v>21.02.70</v>
          </cell>
          <cell r="E105" t="str">
            <v>Serv.hidrologia/drenagem reg. escarpada</v>
          </cell>
          <cell r="F105" t="str">
            <v>km</v>
          </cell>
        </row>
        <row r="106">
          <cell r="B106" t="str">
            <v>0.1.101</v>
          </cell>
          <cell r="D106" t="str">
            <v>21.03.01</v>
          </cell>
          <cell r="E106" t="str">
            <v>Remoção cerca arame, incl. Transporte</v>
          </cell>
          <cell r="F106" t="str">
            <v>m</v>
          </cell>
        </row>
        <row r="107">
          <cell r="B107" t="str">
            <v>0.1.102</v>
          </cell>
          <cell r="D107" t="str">
            <v>21.03.02</v>
          </cell>
          <cell r="E107" t="str">
            <v>Remoção de defensa métalica simples</v>
          </cell>
          <cell r="F107" t="str">
            <v>m</v>
          </cell>
        </row>
        <row r="108">
          <cell r="B108" t="str">
            <v>0.1.103</v>
          </cell>
          <cell r="D108" t="str">
            <v>21.03.03</v>
          </cell>
          <cell r="E108" t="str">
            <v>Remoção de defensa metálica dupla</v>
          </cell>
          <cell r="F108" t="str">
            <v>m</v>
          </cell>
        </row>
        <row r="109">
          <cell r="B109" t="str">
            <v>0.1.104</v>
          </cell>
          <cell r="D109" t="str">
            <v>21.03.06</v>
          </cell>
          <cell r="E109" t="str">
            <v>Remoção canalização D&gt;0,60m</v>
          </cell>
          <cell r="F109" t="str">
            <v>m</v>
          </cell>
        </row>
        <row r="110">
          <cell r="B110" t="str">
            <v>0.1.105</v>
          </cell>
          <cell r="D110" t="str">
            <v>21.03.07</v>
          </cell>
          <cell r="E110" t="str">
            <v>Remoção canalização D&lt;0,60m</v>
          </cell>
          <cell r="F110" t="str">
            <v>m</v>
          </cell>
        </row>
        <row r="111">
          <cell r="B111" t="str">
            <v>0.1.106</v>
          </cell>
          <cell r="D111" t="str">
            <v>21.03.08</v>
          </cell>
          <cell r="E111" t="str">
            <v>Remoção e transporte de guia pré-moldada</v>
          </cell>
          <cell r="F111" t="str">
            <v>m</v>
          </cell>
        </row>
        <row r="112">
          <cell r="B112" t="str">
            <v>0.1.107</v>
          </cell>
          <cell r="D112" t="str">
            <v>21.03.09</v>
          </cell>
          <cell r="E112" t="str">
            <v>Remoção de estaca de eucalipto</v>
          </cell>
          <cell r="F112" t="str">
            <v>m</v>
          </cell>
        </row>
        <row r="113">
          <cell r="B113" t="str">
            <v>0.1.108</v>
          </cell>
          <cell r="D113" t="str">
            <v>21.03.10</v>
          </cell>
          <cell r="E113" t="str">
            <v>Remoção de tacha refletiva</v>
          </cell>
          <cell r="F113" t="str">
            <v>un</v>
          </cell>
        </row>
        <row r="114">
          <cell r="B114" t="str">
            <v>0.1.109</v>
          </cell>
          <cell r="D114" t="str">
            <v>21.03.11.07</v>
          </cell>
          <cell r="E114" t="str">
            <v>Remoção de pintura demarcatória de via</v>
          </cell>
          <cell r="F114" t="str">
            <v>m²</v>
          </cell>
        </row>
        <row r="115">
          <cell r="B115" t="str">
            <v>0.1.110</v>
          </cell>
          <cell r="D115" t="str">
            <v>21.04.01</v>
          </cell>
          <cell r="E115" t="str">
            <v>Cerca de arame farpado c/ 4 fios</v>
          </cell>
          <cell r="F115" t="str">
            <v>m</v>
          </cell>
        </row>
        <row r="116">
          <cell r="B116" t="str">
            <v>0.1.111</v>
          </cell>
          <cell r="D116" t="str">
            <v>21.04.02</v>
          </cell>
          <cell r="E116" t="str">
            <v>Cerca de arame farpado c/ 6 fios</v>
          </cell>
          <cell r="F116" t="str">
            <v>m</v>
          </cell>
        </row>
        <row r="117">
          <cell r="B117" t="str">
            <v>0.1.112</v>
          </cell>
          <cell r="D117" t="str">
            <v>21.04.03</v>
          </cell>
          <cell r="E117" t="str">
            <v>Cerca arame farpado por reaproveitamento</v>
          </cell>
          <cell r="F117" t="str">
            <v>m</v>
          </cell>
        </row>
        <row r="118">
          <cell r="B118" t="str">
            <v>0.1.113</v>
          </cell>
          <cell r="D118" t="str">
            <v>21.05.01</v>
          </cell>
          <cell r="E118" t="str">
            <v>Demolição de concreto Armado</v>
          </cell>
          <cell r="F118" t="str">
            <v>m³</v>
          </cell>
        </row>
        <row r="119">
          <cell r="B119" t="str">
            <v>0.1.114</v>
          </cell>
          <cell r="D119" t="str">
            <v>21.05.02</v>
          </cell>
          <cell r="E119" t="str">
            <v>Demolição de concreto simples</v>
          </cell>
          <cell r="F119" t="str">
            <v>m³</v>
          </cell>
        </row>
        <row r="120">
          <cell r="B120" t="str">
            <v>0.1.115</v>
          </cell>
          <cell r="D120" t="str">
            <v>21.05.04</v>
          </cell>
          <cell r="E120" t="str">
            <v>Demolição de Pavimento Rígido</v>
          </cell>
          <cell r="F120" t="str">
            <v>m³</v>
          </cell>
        </row>
        <row r="121">
          <cell r="B121" t="str">
            <v>0.1.116</v>
          </cell>
          <cell r="D121" t="str">
            <v>21.05.05</v>
          </cell>
          <cell r="E121" t="str">
            <v>Demolição de Edificação em Alvenaria</v>
          </cell>
          <cell r="F121" t="str">
            <v>m²</v>
          </cell>
        </row>
        <row r="122">
          <cell r="B122" t="str">
            <v>0.1.117</v>
          </cell>
          <cell r="D122" t="str">
            <v>21.05.06</v>
          </cell>
          <cell r="E122" t="str">
            <v>Demolição de Edificação em Madeira</v>
          </cell>
          <cell r="F122" t="str">
            <v>m²</v>
          </cell>
        </row>
        <row r="123">
          <cell r="B123" t="str">
            <v>0.1.118</v>
          </cell>
          <cell r="D123" t="str">
            <v>21.05.07</v>
          </cell>
          <cell r="E123" t="str">
            <v>Demolição pavi.flex, incl.transp.até 1km</v>
          </cell>
          <cell r="F123" t="str">
            <v>m³</v>
          </cell>
        </row>
        <row r="124">
          <cell r="B124" t="str">
            <v>0.1.119</v>
          </cell>
          <cell r="D124" t="str">
            <v>21.05.08</v>
          </cell>
          <cell r="E124" t="str">
            <v>Limpeza de dispositivo de drenagem</v>
          </cell>
          <cell r="F124" t="str">
            <v>m</v>
          </cell>
        </row>
        <row r="125">
          <cell r="B125" t="str">
            <v>0.1.120</v>
          </cell>
          <cell r="D125" t="str">
            <v>21.05.09</v>
          </cell>
          <cell r="E125" t="str">
            <v>Limpeza manual de terreno</v>
          </cell>
          <cell r="F125" t="str">
            <v>m²</v>
          </cell>
        </row>
        <row r="126">
          <cell r="B126" t="str">
            <v>0.1.121</v>
          </cell>
          <cell r="D126" t="str">
            <v>21.05.10</v>
          </cell>
          <cell r="E126" t="str">
            <v>Limpeza de dispositivo de drenagem para plataforma</v>
          </cell>
          <cell r="F126" t="str">
            <v>m</v>
          </cell>
        </row>
        <row r="128">
          <cell r="B128" t="str">
            <v>Cód. Colinas</v>
          </cell>
          <cell r="D128" t="str">
            <v>Código</v>
          </cell>
          <cell r="E128" t="str">
            <v>Serviços</v>
          </cell>
          <cell r="F128" t="str">
            <v>Unid.</v>
          </cell>
        </row>
        <row r="131">
          <cell r="D131" t="str">
            <v>FASE 22 - TERRAPLENAGEM</v>
          </cell>
        </row>
        <row r="132">
          <cell r="B132" t="str">
            <v>1.1.1</v>
          </cell>
          <cell r="D132" t="str">
            <v>22.01.01</v>
          </cell>
          <cell r="E132" t="str">
            <v>Limp. terreno s/destocamento de árvores</v>
          </cell>
          <cell r="F132" t="str">
            <v>m²</v>
          </cell>
        </row>
        <row r="133">
          <cell r="B133" t="str">
            <v>1.1.2</v>
          </cell>
          <cell r="D133" t="str">
            <v>22.01.02</v>
          </cell>
          <cell r="E133" t="str">
            <v>Limp. terreno c/ dest.arv.perímetro&lt;= 78cm</v>
          </cell>
          <cell r="F133" t="str">
            <v>m²</v>
          </cell>
        </row>
        <row r="134">
          <cell r="B134" t="str">
            <v>1.1.3</v>
          </cell>
          <cell r="D134" t="str">
            <v>22.01.03</v>
          </cell>
          <cell r="E134" t="str">
            <v>Limp manual terreno amont. de materiais</v>
          </cell>
          <cell r="F134" t="str">
            <v>m²</v>
          </cell>
        </row>
        <row r="135">
          <cell r="B135" t="str">
            <v>1.1.4</v>
          </cell>
          <cell r="D135" t="str">
            <v>22.01.04</v>
          </cell>
          <cell r="E135" t="str">
            <v>Derrub.dest.arv.P&gt;78</v>
          </cell>
          <cell r="F135" t="str">
            <v>un</v>
          </cell>
        </row>
        <row r="136">
          <cell r="B136" t="str">
            <v>1.1.5</v>
          </cell>
          <cell r="D136" t="str">
            <v>22.01.05</v>
          </cell>
          <cell r="E136" t="str">
            <v>Destocamento árv. com perímetro maior que 78cm</v>
          </cell>
          <cell r="F136" t="str">
            <v>un</v>
          </cell>
        </row>
        <row r="137">
          <cell r="B137" t="str">
            <v>1.1.6</v>
          </cell>
          <cell r="D137" t="str">
            <v>22.01.06</v>
          </cell>
          <cell r="E137" t="str">
            <v>Raspagem do terreno</v>
          </cell>
          <cell r="F137" t="str">
            <v>m²</v>
          </cell>
        </row>
        <row r="138">
          <cell r="B138" t="str">
            <v>1.1.7</v>
          </cell>
          <cell r="D138" t="str">
            <v>22.01.07</v>
          </cell>
          <cell r="E138" t="str">
            <v>Carga de material de limpeza de escavação</v>
          </cell>
          <cell r="F138" t="str">
            <v>m³</v>
          </cell>
        </row>
        <row r="139">
          <cell r="B139" t="str">
            <v>1.1.8</v>
          </cell>
          <cell r="D139" t="str">
            <v>22.02.01.01</v>
          </cell>
          <cell r="E139" t="str">
            <v>Escavação 1/2ª cat. trator + pá carreg.</v>
          </cell>
          <cell r="F139" t="str">
            <v>m³</v>
          </cell>
        </row>
        <row r="140">
          <cell r="B140" t="str">
            <v>1.1.9</v>
          </cell>
          <cell r="D140" t="str">
            <v>22.02.01.02</v>
          </cell>
          <cell r="E140" t="str">
            <v>Escavação 1/2ª cat. c/ motoscraper</v>
          </cell>
          <cell r="F140" t="str">
            <v>m³</v>
          </cell>
        </row>
        <row r="141">
          <cell r="B141" t="str">
            <v>1.1.10</v>
          </cell>
          <cell r="D141" t="str">
            <v>22.02.01.03</v>
          </cell>
          <cell r="E141" t="str">
            <v>Escavação 1/2ª cat. c/ escav. Hidraúlica</v>
          </cell>
          <cell r="F141" t="str">
            <v>m³</v>
          </cell>
        </row>
        <row r="142">
          <cell r="B142" t="str">
            <v>1.1.11</v>
          </cell>
          <cell r="D142" t="str">
            <v>22.02.02</v>
          </cell>
          <cell r="E142" t="str">
            <v>Escavação e carga material 2ª cat. c/ripper</v>
          </cell>
          <cell r="F142" t="str">
            <v>m³</v>
          </cell>
        </row>
        <row r="143">
          <cell r="B143" t="str">
            <v>1.1.12</v>
          </cell>
          <cell r="D143" t="str">
            <v>22.02.03</v>
          </cell>
          <cell r="E143" t="str">
            <v>Escavação carga material 2ª cat. com explosivo</v>
          </cell>
          <cell r="F143" t="str">
            <v>m³</v>
          </cell>
        </row>
        <row r="144">
          <cell r="B144" t="str">
            <v>1.1.13</v>
          </cell>
          <cell r="D144" t="str">
            <v>22.02.04</v>
          </cell>
          <cell r="E144" t="str">
            <v>Escavação e carga material de 3ª cat.</v>
          </cell>
          <cell r="F144" t="str">
            <v>m³</v>
          </cell>
        </row>
        <row r="145">
          <cell r="B145" t="str">
            <v>1.1.14</v>
          </cell>
          <cell r="D145" t="str">
            <v>22.02.05</v>
          </cell>
          <cell r="E145" t="str">
            <v>Escavação Carga solo mole sob lâmina d'agua</v>
          </cell>
          <cell r="F145" t="str">
            <v>m³</v>
          </cell>
        </row>
        <row r="146">
          <cell r="B146" t="str">
            <v>1.1.15</v>
          </cell>
          <cell r="D146" t="str">
            <v>22.02.06</v>
          </cell>
          <cell r="E146" t="str">
            <v>Carga de material limpeza</v>
          </cell>
          <cell r="F146" t="str">
            <v>m³</v>
          </cell>
        </row>
        <row r="147">
          <cell r="B147" t="str">
            <v>1.1.16</v>
          </cell>
          <cell r="D147" t="str">
            <v>22.02.07</v>
          </cell>
          <cell r="E147" t="str">
            <v>Escavação, carga e desc. Mat. Sil-arg. No corte</v>
          </cell>
          <cell r="F147" t="str">
            <v>m³</v>
          </cell>
        </row>
        <row r="148">
          <cell r="B148" t="str">
            <v>1.1.17</v>
          </cell>
          <cell r="D148" t="str">
            <v>22.02.08</v>
          </cell>
          <cell r="E148" t="str">
            <v>Aquis. Mat. Espal. Conf. Rolagem mat. Sil. Arg</v>
          </cell>
          <cell r="F148" t="str">
            <v>m³</v>
          </cell>
        </row>
        <row r="149">
          <cell r="B149" t="str">
            <v>1.1.18</v>
          </cell>
          <cell r="D149" t="str">
            <v>22.02.09</v>
          </cell>
          <cell r="E149" t="str">
            <v>Espalhamento/Regularização/Compactação/ de Material em bota-Fora</v>
          </cell>
          <cell r="F149" t="str">
            <v>m³</v>
          </cell>
        </row>
        <row r="150">
          <cell r="B150" t="str">
            <v>1.1.19</v>
          </cell>
          <cell r="D150" t="str">
            <v>22.03.01</v>
          </cell>
          <cell r="E150" t="str">
            <v xml:space="preserve">Transporte de 1ª/2ª categoria até 1 km </v>
          </cell>
          <cell r="F150" t="str">
            <v>m³xkm</v>
          </cell>
        </row>
        <row r="151">
          <cell r="B151" t="str">
            <v>1.1.20</v>
          </cell>
          <cell r="D151" t="str">
            <v>22.03.02</v>
          </cell>
          <cell r="E151" t="str">
            <v>Transporte de 1ª/2ª categoria até 2 km</v>
          </cell>
          <cell r="F151" t="str">
            <v>m³xkm</v>
          </cell>
        </row>
        <row r="152">
          <cell r="B152" t="str">
            <v>1.1.21</v>
          </cell>
          <cell r="D152" t="str">
            <v>22.03.03</v>
          </cell>
          <cell r="E152" t="str">
            <v xml:space="preserve">Transporte de 1ª/2ª categoria até 5 km </v>
          </cell>
          <cell r="F152" t="str">
            <v>m³xkm</v>
          </cell>
        </row>
        <row r="153">
          <cell r="B153" t="str">
            <v>1.1.22</v>
          </cell>
          <cell r="D153" t="str">
            <v>22.03.04</v>
          </cell>
          <cell r="E153" t="str">
            <v>Transporte de 1ª/2ª categoria até 10 km</v>
          </cell>
          <cell r="F153" t="str">
            <v>m³xkm</v>
          </cell>
        </row>
        <row r="154">
          <cell r="B154" t="str">
            <v>1.1.23</v>
          </cell>
          <cell r="D154" t="str">
            <v>22.03.05</v>
          </cell>
          <cell r="E154" t="str">
            <v>Transporte de 1ª/2ª categoria até 15 km</v>
          </cell>
          <cell r="F154" t="str">
            <v>m³xkm</v>
          </cell>
        </row>
        <row r="155">
          <cell r="B155" t="str">
            <v>1.1.24</v>
          </cell>
          <cell r="D155" t="str">
            <v>22.03.06</v>
          </cell>
          <cell r="E155" t="str">
            <v>Transporte de 1ª/2ª categoria alem 15 km</v>
          </cell>
          <cell r="F155" t="str">
            <v>m³xkm</v>
          </cell>
        </row>
        <row r="156">
          <cell r="B156" t="str">
            <v>1.1.25</v>
          </cell>
          <cell r="D156" t="str">
            <v>22.03.07</v>
          </cell>
          <cell r="E156" t="str">
            <v>Transporte de 3ª categoria até 1 km</v>
          </cell>
          <cell r="F156" t="str">
            <v>m³xkm</v>
          </cell>
        </row>
        <row r="157">
          <cell r="B157" t="str">
            <v>1.1.26</v>
          </cell>
          <cell r="D157" t="str">
            <v>22.03.08</v>
          </cell>
          <cell r="E157" t="str">
            <v xml:space="preserve">Transporte de 3ª categoria alem de 1 km </v>
          </cell>
          <cell r="F157" t="str">
            <v>m³xkm</v>
          </cell>
        </row>
        <row r="158">
          <cell r="B158" t="str">
            <v>1.1.27</v>
          </cell>
          <cell r="D158" t="str">
            <v>22.03.09</v>
          </cell>
          <cell r="E158" t="str">
            <v xml:space="preserve">Transporte de solo mole até 2 km </v>
          </cell>
          <cell r="F158" t="str">
            <v>m³xkm</v>
          </cell>
        </row>
        <row r="159">
          <cell r="B159" t="str">
            <v>1.1.28</v>
          </cell>
          <cell r="D159" t="str">
            <v>22.03.10</v>
          </cell>
          <cell r="E159" t="str">
            <v xml:space="preserve">Transporte de solo mole alem 2 km </v>
          </cell>
          <cell r="F159" t="str">
            <v>m³xkm</v>
          </cell>
        </row>
        <row r="160">
          <cell r="B160" t="str">
            <v>1.1.29</v>
          </cell>
          <cell r="D160" t="str">
            <v>22.03.11</v>
          </cell>
          <cell r="E160" t="str">
            <v>Transporte material de limpeza até 1km</v>
          </cell>
          <cell r="F160" t="str">
            <v>m³xkm</v>
          </cell>
        </row>
        <row r="161">
          <cell r="B161" t="str">
            <v>1.1.30</v>
          </cell>
          <cell r="D161" t="str">
            <v>22.03.12</v>
          </cell>
          <cell r="E161" t="str">
            <v xml:space="preserve">Transporte material de limpeza além de 1km </v>
          </cell>
          <cell r="F161" t="str">
            <v>m³xkm</v>
          </cell>
        </row>
        <row r="162">
          <cell r="B162" t="str">
            <v>1.1.31</v>
          </cell>
          <cell r="D162" t="str">
            <v>22.04.01</v>
          </cell>
          <cell r="E162" t="str">
            <v xml:space="preserve">Compactação de aterro maior/igual 95%PS </v>
          </cell>
          <cell r="F162" t="str">
            <v>m³</v>
          </cell>
        </row>
        <row r="163">
          <cell r="B163" t="str">
            <v>1.1.32</v>
          </cell>
          <cell r="D163" t="str">
            <v>22.06.01</v>
          </cell>
          <cell r="E163" t="str">
            <v>Lastro fundação de aterro c/areia lavada</v>
          </cell>
          <cell r="F163" t="str">
            <v>m³</v>
          </cell>
        </row>
        <row r="164">
          <cell r="B164" t="str">
            <v>1.1.33</v>
          </cell>
          <cell r="D164" t="str">
            <v>22.06.04</v>
          </cell>
          <cell r="E164" t="str">
            <v>Lastro fundação de aterro c/pedra rachão</v>
          </cell>
          <cell r="F164" t="str">
            <v>m³</v>
          </cell>
        </row>
        <row r="165">
          <cell r="B165" t="str">
            <v>1.1.34</v>
          </cell>
          <cell r="D165" t="str">
            <v>22.06.05</v>
          </cell>
          <cell r="E165" t="str">
            <v xml:space="preserve">Espalhamento Adensamento Material de Fund. de Aterro </v>
          </cell>
          <cell r="F165" t="str">
            <v>m³</v>
          </cell>
        </row>
        <row r="166">
          <cell r="B166" t="str">
            <v>1.1.35</v>
          </cell>
          <cell r="D166" t="str">
            <v>22.07.01</v>
          </cell>
          <cell r="E166" t="str">
            <v>Valeta de proteção manual</v>
          </cell>
          <cell r="F166" t="str">
            <v>m</v>
          </cell>
        </row>
        <row r="168">
          <cell r="B168" t="str">
            <v>Cód. Colinas</v>
          </cell>
          <cell r="D168" t="str">
            <v>Código</v>
          </cell>
          <cell r="E168" t="str">
            <v>Serviços</v>
          </cell>
          <cell r="F168" t="str">
            <v>Unid.</v>
          </cell>
        </row>
        <row r="171">
          <cell r="D171" t="str">
            <v>FASE 23 - PAVIMENTAÇÃO</v>
          </cell>
        </row>
        <row r="172">
          <cell r="B172" t="str">
            <v>3.1.1</v>
          </cell>
          <cell r="D172" t="str">
            <v>23.01.01</v>
          </cell>
          <cell r="E172" t="str">
            <v>Dem. Pav. Flex. m³ 3,95</v>
          </cell>
          <cell r="F172" t="str">
            <v>m³</v>
          </cell>
        </row>
        <row r="173">
          <cell r="B173" t="str">
            <v>3.1.2</v>
          </cell>
          <cell r="D173" t="str">
            <v>23.02.01</v>
          </cell>
          <cell r="E173" t="str">
            <v>Melhoria/preparo sub-leito - 100% PN</v>
          </cell>
          <cell r="F173" t="str">
            <v>m²</v>
          </cell>
        </row>
        <row r="174">
          <cell r="B174" t="str">
            <v>3.1.3</v>
          </cell>
          <cell r="D174" t="str">
            <v>23.02.02</v>
          </cell>
          <cell r="E174" t="str">
            <v xml:space="preserve">Melhoria/preparo sub-leito - 100% PI </v>
          </cell>
          <cell r="F174" t="str">
            <v>m²</v>
          </cell>
        </row>
        <row r="175">
          <cell r="B175" t="str">
            <v>3.1.4</v>
          </cell>
          <cell r="D175" t="str">
            <v>23.03.01</v>
          </cell>
          <cell r="E175" t="str">
            <v>Reforço sub-leito escav.solo escolhido</v>
          </cell>
          <cell r="F175" t="str">
            <v>m³</v>
          </cell>
        </row>
        <row r="176">
          <cell r="B176" t="str">
            <v>3.1.5</v>
          </cell>
          <cell r="D176" t="str">
            <v>23.03.02.01</v>
          </cell>
          <cell r="E176" t="str">
            <v xml:space="preserve">Reforço de sub-leito - transp até 01km </v>
          </cell>
          <cell r="F176" t="str">
            <v>m³xkm</v>
          </cell>
        </row>
        <row r="177">
          <cell r="B177" t="str">
            <v>3.1.6</v>
          </cell>
          <cell r="D177" t="str">
            <v>23.03.02.02</v>
          </cell>
          <cell r="E177" t="str">
            <v xml:space="preserve">Reforço de sub-leito - transp até 02km </v>
          </cell>
          <cell r="F177" t="str">
            <v>m³xkm</v>
          </cell>
        </row>
        <row r="178">
          <cell r="B178" t="str">
            <v>3.1.7</v>
          </cell>
          <cell r="D178" t="str">
            <v>23.03.02.03</v>
          </cell>
          <cell r="E178" t="str">
            <v>Reforço de sub-leito - transp até 05km</v>
          </cell>
          <cell r="F178" t="str">
            <v>m³xkm</v>
          </cell>
        </row>
        <row r="179">
          <cell r="B179" t="str">
            <v>3.1.8</v>
          </cell>
          <cell r="D179" t="str">
            <v>23.03.02.04</v>
          </cell>
          <cell r="E179" t="str">
            <v xml:space="preserve">Reforço de sub-leito - transp até 10km </v>
          </cell>
          <cell r="F179" t="str">
            <v>m³xkm</v>
          </cell>
        </row>
        <row r="180">
          <cell r="B180" t="str">
            <v>3.1.9</v>
          </cell>
          <cell r="D180" t="str">
            <v>23.03.02.05</v>
          </cell>
          <cell r="E180" t="str">
            <v>Reforço de sub-leito - transp até 15km</v>
          </cell>
          <cell r="F180" t="str">
            <v>m³xkm</v>
          </cell>
        </row>
        <row r="181">
          <cell r="B181" t="str">
            <v>3.1.10</v>
          </cell>
          <cell r="D181" t="str">
            <v>23.03.02.06</v>
          </cell>
          <cell r="E181" t="str">
            <v xml:space="preserve">Reforço de sub-leito - transp. + 15km </v>
          </cell>
          <cell r="F181" t="str">
            <v>m³xkm</v>
          </cell>
        </row>
        <row r="182">
          <cell r="B182" t="str">
            <v>3.1.11</v>
          </cell>
          <cell r="D182" t="str">
            <v>23.03.03</v>
          </cell>
          <cell r="E182" t="str">
            <v xml:space="preserve">Reforço de sub-leito compact 100% PI </v>
          </cell>
          <cell r="F182" t="str">
            <v>m³</v>
          </cell>
        </row>
        <row r="183">
          <cell r="B183" t="str">
            <v>3.1.12</v>
          </cell>
          <cell r="D183" t="str">
            <v>23.03.04</v>
          </cell>
          <cell r="E183" t="str">
            <v xml:space="preserve">Reforço de sub-leito compact 100% PN </v>
          </cell>
          <cell r="F183" t="str">
            <v>m³</v>
          </cell>
        </row>
        <row r="184">
          <cell r="B184" t="str">
            <v>3.1.13</v>
          </cell>
          <cell r="D184" t="str">
            <v>23.04.01.01.26</v>
          </cell>
          <cell r="E184" t="str">
            <v>Sub-base ou base solo cim 3% - Usina</v>
          </cell>
          <cell r="F184" t="str">
            <v>m³</v>
          </cell>
        </row>
        <row r="185">
          <cell r="B185" t="str">
            <v>3.1.14</v>
          </cell>
          <cell r="D185" t="str">
            <v>23.04.01.02</v>
          </cell>
          <cell r="E185" t="str">
            <v>Sub-base ou base solo cim 4% - Usina</v>
          </cell>
          <cell r="F185" t="str">
            <v>m³</v>
          </cell>
        </row>
        <row r="186">
          <cell r="B186" t="str">
            <v>3.1.15</v>
          </cell>
          <cell r="D186" t="str">
            <v>23.04.01.03</v>
          </cell>
          <cell r="E186" t="str">
            <v>Sub-base ou base solo cim 5% - Usina</v>
          </cell>
          <cell r="F186" t="str">
            <v>m³</v>
          </cell>
        </row>
        <row r="187">
          <cell r="B187" t="str">
            <v>3.1.16</v>
          </cell>
          <cell r="D187" t="str">
            <v>23.04.01.04</v>
          </cell>
          <cell r="E187" t="str">
            <v>Sub-base ou base solo cim 6% - Usina</v>
          </cell>
          <cell r="F187" t="str">
            <v>m³</v>
          </cell>
        </row>
        <row r="188">
          <cell r="B188" t="str">
            <v>3.1.17</v>
          </cell>
          <cell r="D188" t="str">
            <v>23.04.01.05</v>
          </cell>
          <cell r="E188" t="str">
            <v>Sub-base ou base solo cim 7% - Usina</v>
          </cell>
          <cell r="F188" t="str">
            <v>m³</v>
          </cell>
        </row>
        <row r="189">
          <cell r="B189" t="str">
            <v>3.1.18</v>
          </cell>
          <cell r="D189" t="str">
            <v>23.04.01.06</v>
          </cell>
          <cell r="E189" t="str">
            <v>Sub-base ou base solo cim 8% - Usina</v>
          </cell>
          <cell r="F189" t="str">
            <v>m³</v>
          </cell>
        </row>
        <row r="190">
          <cell r="B190" t="str">
            <v>3.1.19</v>
          </cell>
          <cell r="D190" t="str">
            <v>23.04.01.07</v>
          </cell>
          <cell r="E190" t="str">
            <v>Sub-base ou base solo cim 9% - Usina</v>
          </cell>
          <cell r="F190" t="str">
            <v>m³</v>
          </cell>
        </row>
        <row r="191">
          <cell r="B191" t="str">
            <v>3.1.20</v>
          </cell>
          <cell r="D191" t="str">
            <v>23.04.01.08</v>
          </cell>
          <cell r="E191" t="str">
            <v>Sub-base ou base solo cim 10% - Usina</v>
          </cell>
          <cell r="F191" t="str">
            <v>m³</v>
          </cell>
        </row>
        <row r="192">
          <cell r="B192" t="str">
            <v>3.1.21</v>
          </cell>
          <cell r="D192" t="str">
            <v>23.04.01.09</v>
          </cell>
          <cell r="E192" t="str">
            <v>Sub-base ou base solo cim 11% - Usina</v>
          </cell>
          <cell r="F192" t="str">
            <v>m³</v>
          </cell>
        </row>
        <row r="193">
          <cell r="B193" t="str">
            <v>3.1.22</v>
          </cell>
          <cell r="D193" t="str">
            <v>23.04.01.10</v>
          </cell>
          <cell r="E193" t="str">
            <v>Sub-base ou base solo cim 12% - Usina</v>
          </cell>
          <cell r="F193" t="str">
            <v>m³</v>
          </cell>
        </row>
        <row r="194">
          <cell r="B194" t="str">
            <v>3.1.23</v>
          </cell>
          <cell r="D194" t="str">
            <v>23.04.01.11</v>
          </cell>
          <cell r="E194" t="str">
            <v>Sub-base ou base solo cim 3% - Pulv.</v>
          </cell>
          <cell r="F194" t="str">
            <v>m³</v>
          </cell>
        </row>
        <row r="195">
          <cell r="B195" t="str">
            <v>3.1.24</v>
          </cell>
          <cell r="D195" t="str">
            <v>23.04.01.12</v>
          </cell>
          <cell r="E195" t="str">
            <v>Sub-base ou base solo cim 4% - Pulv.</v>
          </cell>
          <cell r="F195" t="str">
            <v>m³</v>
          </cell>
        </row>
        <row r="196">
          <cell r="B196" t="str">
            <v>3.1.25</v>
          </cell>
          <cell r="D196" t="str">
            <v>23.04.01.13</v>
          </cell>
          <cell r="E196" t="str">
            <v xml:space="preserve">Sub-base ou base solo cim 5% - Pulv. </v>
          </cell>
          <cell r="F196" t="str">
            <v>m³</v>
          </cell>
        </row>
        <row r="197">
          <cell r="B197" t="str">
            <v>3.1.26</v>
          </cell>
          <cell r="D197" t="str">
            <v>23.04.01.14</v>
          </cell>
          <cell r="E197" t="str">
            <v>Sub-base ou base solo cim 6% - Pulv.</v>
          </cell>
          <cell r="F197" t="str">
            <v>m³</v>
          </cell>
        </row>
        <row r="198">
          <cell r="B198" t="str">
            <v>3.1.27</v>
          </cell>
          <cell r="D198" t="str">
            <v>23.04.01.15</v>
          </cell>
          <cell r="E198" t="str">
            <v xml:space="preserve">Sub-base ou base solo cim 7% - Pulv. </v>
          </cell>
          <cell r="F198" t="str">
            <v>m³</v>
          </cell>
        </row>
        <row r="199">
          <cell r="B199" t="str">
            <v>3.1.28</v>
          </cell>
          <cell r="D199" t="str">
            <v>23.04.01.16</v>
          </cell>
          <cell r="E199" t="str">
            <v xml:space="preserve">Sub-base ou base solo cim 8% - Pulv. </v>
          </cell>
          <cell r="F199" t="str">
            <v>m³</v>
          </cell>
        </row>
        <row r="200">
          <cell r="B200" t="str">
            <v>3.1.29</v>
          </cell>
          <cell r="D200" t="str">
            <v>23.04.01.17</v>
          </cell>
          <cell r="E200" t="str">
            <v xml:space="preserve">Sub-base ou base solo cim 9% - Pulv. </v>
          </cell>
          <cell r="F200" t="str">
            <v>m³</v>
          </cell>
        </row>
        <row r="201">
          <cell r="B201" t="str">
            <v>3.1.30</v>
          </cell>
          <cell r="D201" t="str">
            <v>23.04.01.18</v>
          </cell>
          <cell r="E201" t="str">
            <v xml:space="preserve">Sub-base ou base solo cim 10% - Pulv. </v>
          </cell>
          <cell r="F201" t="str">
            <v>m³</v>
          </cell>
        </row>
        <row r="202">
          <cell r="B202" t="str">
            <v>3.1.31</v>
          </cell>
          <cell r="D202" t="str">
            <v>23.04.01.19</v>
          </cell>
          <cell r="E202" t="str">
            <v xml:space="preserve">Sub-base ou base solo cim 11% - Pulv. </v>
          </cell>
          <cell r="F202" t="str">
            <v>m³</v>
          </cell>
        </row>
        <row r="203">
          <cell r="B203" t="str">
            <v>3.1.32</v>
          </cell>
          <cell r="D203" t="str">
            <v>23.04.01.20</v>
          </cell>
          <cell r="E203" t="str">
            <v xml:space="preserve">Sub-base ou base solo cim 12% - Pulv. </v>
          </cell>
          <cell r="F203" t="str">
            <v>m³</v>
          </cell>
        </row>
        <row r="204">
          <cell r="B204" t="str">
            <v>3.1.33</v>
          </cell>
          <cell r="D204" t="str">
            <v>23.04.02.01</v>
          </cell>
          <cell r="E204" t="str">
            <v xml:space="preserve">Sub-base ou base solo brita c/ cim.3% </v>
          </cell>
          <cell r="F204" t="str">
            <v>m³</v>
          </cell>
        </row>
        <row r="205">
          <cell r="B205" t="str">
            <v>3.1.34</v>
          </cell>
          <cell r="D205" t="str">
            <v>23.04.02.02</v>
          </cell>
          <cell r="E205" t="str">
            <v xml:space="preserve">Sub-base ou base solo brita c/ cim.4% </v>
          </cell>
          <cell r="F205" t="str">
            <v>m³</v>
          </cell>
        </row>
        <row r="206">
          <cell r="B206" t="str">
            <v>3.1.35</v>
          </cell>
          <cell r="D206" t="str">
            <v>23.04.02.03</v>
          </cell>
          <cell r="E206" t="str">
            <v xml:space="preserve">Sub-base ou base solo brita c/ cim.5% </v>
          </cell>
          <cell r="F206" t="str">
            <v>m³</v>
          </cell>
        </row>
        <row r="207">
          <cell r="B207" t="str">
            <v>3.1.36</v>
          </cell>
          <cell r="D207" t="str">
            <v>23.04.02.04</v>
          </cell>
          <cell r="E207" t="str">
            <v xml:space="preserve">Sub-base ou base solo brita c/ cim.6% </v>
          </cell>
          <cell r="F207" t="str">
            <v>m³</v>
          </cell>
        </row>
        <row r="208">
          <cell r="B208" t="str">
            <v>3.1.37</v>
          </cell>
          <cell r="D208" t="str">
            <v>23.04.02.05</v>
          </cell>
          <cell r="E208" t="str">
            <v xml:space="preserve">Sub-base ou base de solo brita 50% brita </v>
          </cell>
          <cell r="F208" t="str">
            <v>m³</v>
          </cell>
        </row>
        <row r="209">
          <cell r="B209" t="str">
            <v>3.1.38</v>
          </cell>
          <cell r="D209" t="str">
            <v>23.04.02.07</v>
          </cell>
          <cell r="E209" t="str">
            <v>Sub-base ou base de solo brita 60% brita</v>
          </cell>
          <cell r="F209" t="str">
            <v>m³</v>
          </cell>
        </row>
        <row r="210">
          <cell r="B210" t="str">
            <v>3.1.39</v>
          </cell>
          <cell r="D210" t="str">
            <v>23.04.02.09</v>
          </cell>
          <cell r="E210" t="str">
            <v>Sub-base ou base de solo brita 70% brita</v>
          </cell>
          <cell r="F210" t="str">
            <v>m³</v>
          </cell>
        </row>
        <row r="211">
          <cell r="B211" t="str">
            <v>3.1.40</v>
          </cell>
          <cell r="D211" t="str">
            <v>23.04.02.11</v>
          </cell>
          <cell r="E211" t="str">
            <v xml:space="preserve">Sub-base ou base de solo brita 80% brita </v>
          </cell>
          <cell r="F211" t="str">
            <v>m³</v>
          </cell>
        </row>
        <row r="212">
          <cell r="B212" t="str">
            <v>3.1.41</v>
          </cell>
          <cell r="D212" t="str">
            <v>23.04.02.13</v>
          </cell>
          <cell r="E212" t="str">
            <v>Sub-base ou base de solo brita 90% brita</v>
          </cell>
          <cell r="F212" t="str">
            <v>m³</v>
          </cell>
        </row>
        <row r="213">
          <cell r="B213" t="str">
            <v>3.1.42</v>
          </cell>
          <cell r="D213" t="str">
            <v>23.04.03.01</v>
          </cell>
          <cell r="E213" t="str">
            <v xml:space="preserve">Sub-base ou base brita grad. simples </v>
          </cell>
          <cell r="F213" t="str">
            <v>m³</v>
          </cell>
        </row>
        <row r="214">
          <cell r="B214" t="str">
            <v>3.1.43</v>
          </cell>
          <cell r="D214" t="str">
            <v>23.04.03.02</v>
          </cell>
          <cell r="E214" t="str">
            <v>Sub-base ou base de Pedra Britada</v>
          </cell>
          <cell r="F214" t="str">
            <v>m³</v>
          </cell>
        </row>
        <row r="215">
          <cell r="B215" t="str">
            <v>3.1.44</v>
          </cell>
          <cell r="D215" t="str">
            <v>23.04.03.03</v>
          </cell>
          <cell r="E215" t="str">
            <v>Sub-base ou base de Bica Corrida</v>
          </cell>
          <cell r="F215" t="str">
            <v>m³</v>
          </cell>
        </row>
        <row r="216">
          <cell r="B216" t="str">
            <v>3.1.45</v>
          </cell>
          <cell r="D216" t="str">
            <v>23.04.03.04</v>
          </cell>
          <cell r="E216" t="str">
            <v>Sub-base ou base de Pedra Rachão, Conf. ET-POO/042 (DERSA)</v>
          </cell>
          <cell r="F216" t="str">
            <v>m³</v>
          </cell>
        </row>
        <row r="217">
          <cell r="B217" t="str">
            <v>3.1.46</v>
          </cell>
          <cell r="D217" t="str">
            <v>23.04.04.01</v>
          </cell>
          <cell r="E217" t="str">
            <v>Sub-base/base brita grad.c/ cim 1% vol.</v>
          </cell>
          <cell r="F217" t="str">
            <v>m³</v>
          </cell>
        </row>
        <row r="218">
          <cell r="B218" t="str">
            <v>3.1.47</v>
          </cell>
          <cell r="D218" t="str">
            <v>23.04.04.02</v>
          </cell>
          <cell r="E218" t="str">
            <v xml:space="preserve">Sub-base/base brita grad.c/cim 2% vol. </v>
          </cell>
          <cell r="F218" t="str">
            <v>m³</v>
          </cell>
        </row>
        <row r="219">
          <cell r="B219" t="str">
            <v>3.1.48</v>
          </cell>
          <cell r="D219" t="str">
            <v>23.04.04.03</v>
          </cell>
          <cell r="E219" t="str">
            <v xml:space="preserve">Sub-base/base brita grad.c/cim 3% vol. </v>
          </cell>
          <cell r="F219" t="str">
            <v>m³</v>
          </cell>
        </row>
        <row r="220">
          <cell r="B220" t="str">
            <v>3.1.49</v>
          </cell>
          <cell r="D220" t="str">
            <v>23.04.04.04</v>
          </cell>
          <cell r="E220" t="str">
            <v xml:space="preserve">Sub-base/base brita grad.c/cim 4% vol. </v>
          </cell>
          <cell r="F220" t="str">
            <v>m³</v>
          </cell>
        </row>
        <row r="221">
          <cell r="B221" t="str">
            <v>3.1.50</v>
          </cell>
          <cell r="D221" t="str">
            <v>23.04.05.01</v>
          </cell>
          <cell r="E221" t="str">
            <v>Sub-base/base solo estabiliz. Granulometr.</v>
          </cell>
          <cell r="F221" t="str">
            <v>m³</v>
          </cell>
        </row>
        <row r="222">
          <cell r="B222" t="str">
            <v>3.1.51</v>
          </cell>
          <cell r="D222" t="str">
            <v>23.04.06.01</v>
          </cell>
          <cell r="E222" t="str">
            <v>Sub-base/base macadame hidraúlico</v>
          </cell>
          <cell r="F222" t="str">
            <v>m³</v>
          </cell>
        </row>
        <row r="223">
          <cell r="B223" t="str">
            <v>3.1.52</v>
          </cell>
          <cell r="D223" t="str">
            <v>23.04.06.02</v>
          </cell>
          <cell r="E223" t="str">
            <v>Sub-base/base macadame betum.</v>
          </cell>
          <cell r="F223" t="str">
            <v>m³</v>
          </cell>
        </row>
        <row r="224">
          <cell r="B224" t="str">
            <v>3.1.53</v>
          </cell>
          <cell r="D224" t="str">
            <v>23.04.07.01</v>
          </cell>
          <cell r="E224" t="str">
            <v xml:space="preserve">Sub-base/base solo aren. fino 95%PI </v>
          </cell>
          <cell r="F224" t="str">
            <v>m³</v>
          </cell>
        </row>
        <row r="225">
          <cell r="B225" t="str">
            <v>3.1.54</v>
          </cell>
          <cell r="D225" t="str">
            <v>23.04.07.03</v>
          </cell>
          <cell r="E225" t="str">
            <v xml:space="preserve">Sub-base/base solo estabiliz. quimic. </v>
          </cell>
          <cell r="F225" t="str">
            <v>m³</v>
          </cell>
        </row>
        <row r="226">
          <cell r="B226" t="str">
            <v>3.1.55</v>
          </cell>
          <cell r="D226" t="str">
            <v>23.05.01</v>
          </cell>
          <cell r="E226" t="str">
            <v xml:space="preserve">Imprimadura bet. impermeabilizante </v>
          </cell>
          <cell r="F226" t="str">
            <v>m²</v>
          </cell>
        </row>
        <row r="227">
          <cell r="B227" t="str">
            <v>3.1.56</v>
          </cell>
          <cell r="D227" t="str">
            <v>23.05.02</v>
          </cell>
          <cell r="E227" t="str">
            <v xml:space="preserve">Imprimadura betuminosa ligante </v>
          </cell>
          <cell r="F227" t="str">
            <v>m²</v>
          </cell>
        </row>
        <row r="228">
          <cell r="B228" t="str">
            <v>3.1.57</v>
          </cell>
          <cell r="D228" t="str">
            <v>23.05.03</v>
          </cell>
          <cell r="E228" t="str">
            <v xml:space="preserve">Imprimadura bet. auxiliar de ligação </v>
          </cell>
          <cell r="F228" t="str">
            <v>m²</v>
          </cell>
        </row>
        <row r="229">
          <cell r="B229" t="str">
            <v>3.1.58</v>
          </cell>
          <cell r="D229" t="str">
            <v>23.05.04</v>
          </cell>
          <cell r="E229" t="str">
            <v>Imprimadura betuminosa ligante modif. Polimero</v>
          </cell>
          <cell r="F229" t="str">
            <v>m²</v>
          </cell>
        </row>
        <row r="230">
          <cell r="B230" t="str">
            <v>3.1.59</v>
          </cell>
          <cell r="D230" t="str">
            <v>23.06.01</v>
          </cell>
          <cell r="E230" t="str">
            <v xml:space="preserve">Tratamento superficial simples </v>
          </cell>
          <cell r="F230" t="str">
            <v>m²</v>
          </cell>
        </row>
        <row r="231">
          <cell r="B231" t="str">
            <v>3.1.60</v>
          </cell>
          <cell r="D231" t="str">
            <v>23.06.02</v>
          </cell>
          <cell r="E231" t="str">
            <v xml:space="preserve">Tratamento superficial duplo </v>
          </cell>
          <cell r="F231" t="str">
            <v>m³</v>
          </cell>
        </row>
        <row r="232">
          <cell r="B232" t="str">
            <v>3.1.61</v>
          </cell>
          <cell r="D232" t="str">
            <v>23.06.03</v>
          </cell>
          <cell r="E232" t="str">
            <v xml:space="preserve">Tratamento superficial triplo </v>
          </cell>
          <cell r="F232" t="str">
            <v>m³</v>
          </cell>
        </row>
        <row r="233">
          <cell r="B233" t="str">
            <v>3.1.62</v>
          </cell>
          <cell r="D233" t="str">
            <v>23.06.04</v>
          </cell>
          <cell r="E233" t="str">
            <v>Micro Pavimento c/ Polimero Com Fibra</v>
          </cell>
          <cell r="F233" t="str">
            <v>m²</v>
          </cell>
        </row>
        <row r="234">
          <cell r="B234" t="str">
            <v>3.1.63</v>
          </cell>
          <cell r="D234" t="str">
            <v>23.06.04.01</v>
          </cell>
          <cell r="E234" t="str">
            <v>Micro Pavimento c/ Polimero Sem Fibra</v>
          </cell>
          <cell r="F234" t="str">
            <v>m²</v>
          </cell>
        </row>
        <row r="235">
          <cell r="B235" t="str">
            <v>3.1.64</v>
          </cell>
          <cell r="D235" t="str">
            <v>23.06.05</v>
          </cell>
          <cell r="E235" t="str">
            <v xml:space="preserve">Tratamento superf. c/ lama asfáltica </v>
          </cell>
          <cell r="F235" t="str">
            <v>m²</v>
          </cell>
        </row>
        <row r="236">
          <cell r="B236" t="str">
            <v>3.1.65</v>
          </cell>
          <cell r="D236" t="str">
            <v>23.06.06</v>
          </cell>
          <cell r="E236" t="str">
            <v xml:space="preserve">Tratamento sup.cam. lama asfáltica grossa </v>
          </cell>
          <cell r="F236" t="str">
            <v>m²</v>
          </cell>
        </row>
        <row r="237">
          <cell r="B237" t="str">
            <v>3.1.66</v>
          </cell>
          <cell r="D237" t="str">
            <v>23.06.07</v>
          </cell>
          <cell r="E237" t="str">
            <v xml:space="preserve">Tratamento superf. simples modif. p/polimero </v>
          </cell>
          <cell r="F237" t="str">
            <v>m²</v>
          </cell>
        </row>
        <row r="238">
          <cell r="B238" t="str">
            <v>3.1.67</v>
          </cell>
          <cell r="D238" t="str">
            <v>23.06.08</v>
          </cell>
          <cell r="E238" t="str">
            <v xml:space="preserve">Tratamento superf. duplo modif. p/polimero </v>
          </cell>
          <cell r="F238" t="str">
            <v>m³</v>
          </cell>
        </row>
        <row r="239">
          <cell r="B239" t="str">
            <v>3.1.68</v>
          </cell>
          <cell r="D239" t="str">
            <v>23.06.09</v>
          </cell>
          <cell r="E239" t="str">
            <v xml:space="preserve">Tratamento superf. triplo modif. p/polimero </v>
          </cell>
          <cell r="F239" t="str">
            <v>m³</v>
          </cell>
        </row>
        <row r="240">
          <cell r="B240" t="str">
            <v>3.1.69</v>
          </cell>
          <cell r="D240" t="str">
            <v>23.07.01</v>
          </cell>
          <cell r="E240" t="str">
            <v xml:space="preserve">Camada Base Pré-misturado a frio </v>
          </cell>
          <cell r="F240" t="str">
            <v>m³</v>
          </cell>
        </row>
        <row r="241">
          <cell r="B241" t="str">
            <v>3.1.70</v>
          </cell>
          <cell r="D241" t="str">
            <v>23.08.01.01</v>
          </cell>
          <cell r="E241" t="str">
            <v xml:space="preserve">Conc. asf. us.quente - Binder grad. A s/DOP </v>
          </cell>
          <cell r="F241" t="str">
            <v>m³</v>
          </cell>
        </row>
        <row r="242">
          <cell r="B242" t="str">
            <v>3.1.71</v>
          </cell>
          <cell r="D242" t="str">
            <v>23.08.02</v>
          </cell>
          <cell r="E242" t="str">
            <v xml:space="preserve">Conc. asf. us.quente - Binder grad. B c/DOP </v>
          </cell>
          <cell r="F242" t="str">
            <v>m³</v>
          </cell>
        </row>
        <row r="243">
          <cell r="B243" t="str">
            <v>3.1.72</v>
          </cell>
          <cell r="D243" t="str">
            <v>23.08.02.01</v>
          </cell>
          <cell r="E243" t="str">
            <v xml:space="preserve">Conc. asf. us.quente - Binder grad. B s/DOP </v>
          </cell>
          <cell r="F243" t="str">
            <v>m³</v>
          </cell>
        </row>
        <row r="244">
          <cell r="B244" t="str">
            <v>3.1.73</v>
          </cell>
          <cell r="D244" t="str">
            <v>23.08.03.01</v>
          </cell>
          <cell r="E244" t="str">
            <v xml:space="preserve">Camada Rolante -CBUQ Graduação - "C" s/DOP </v>
          </cell>
          <cell r="F244" t="str">
            <v>m³</v>
          </cell>
        </row>
        <row r="245">
          <cell r="B245" t="str">
            <v>3.1.74</v>
          </cell>
          <cell r="D245" t="str">
            <v>23.08.03.03</v>
          </cell>
          <cell r="E245" t="str">
            <v xml:space="preserve">Camada Rolante -CBUQ Graduação - "C" c/DOP </v>
          </cell>
          <cell r="F245" t="str">
            <v>m³</v>
          </cell>
        </row>
        <row r="246">
          <cell r="B246" t="str">
            <v>3.1.75</v>
          </cell>
          <cell r="D246" t="str">
            <v>23.08.06</v>
          </cell>
          <cell r="E246" t="str">
            <v>Conc. asfaltico modificado / 15% em peso de Borracha ( CONTINUO)</v>
          </cell>
          <cell r="F246" t="str">
            <v>m³</v>
          </cell>
        </row>
        <row r="247">
          <cell r="B247" t="str">
            <v>3.1.76</v>
          </cell>
          <cell r="D247" t="str">
            <v>23.09.01</v>
          </cell>
          <cell r="E247" t="str">
            <v>Capa selante tipo 2</v>
          </cell>
          <cell r="F247" t="str">
            <v>m²</v>
          </cell>
        </row>
        <row r="248">
          <cell r="B248" t="str">
            <v>3.1.77</v>
          </cell>
          <cell r="D248" t="str">
            <v>23.09.02</v>
          </cell>
          <cell r="E248" t="str">
            <v xml:space="preserve">Capa selante tipo 3 </v>
          </cell>
          <cell r="F248" t="str">
            <v>m²</v>
          </cell>
        </row>
        <row r="249">
          <cell r="B249" t="str">
            <v>3.1.78</v>
          </cell>
          <cell r="D249" t="str">
            <v>23.10.01</v>
          </cell>
          <cell r="E249" t="str">
            <v xml:space="preserve">Fresagem de pav., indep. espessura </v>
          </cell>
          <cell r="F249" t="str">
            <v>m³</v>
          </cell>
        </row>
        <row r="250">
          <cell r="B250" t="str">
            <v>3.1.79</v>
          </cell>
          <cell r="D250" t="str">
            <v>23.11.01</v>
          </cell>
          <cell r="E250" t="str">
            <v>Pavimento de conc. pobre rolado</v>
          </cell>
          <cell r="F250" t="str">
            <v>m³</v>
          </cell>
        </row>
        <row r="251">
          <cell r="B251" t="str">
            <v>3.1.80</v>
          </cell>
          <cell r="D251" t="str">
            <v>23.11.03</v>
          </cell>
          <cell r="E251" t="str">
            <v xml:space="preserve">Pavimento de conc. Mecanico </v>
          </cell>
          <cell r="F251" t="str">
            <v>m³</v>
          </cell>
        </row>
        <row r="252">
          <cell r="B252" t="str">
            <v>3.1.81</v>
          </cell>
          <cell r="D252" t="str">
            <v>23.12.01</v>
          </cell>
          <cell r="E252" t="str">
            <v xml:space="preserve">Pavimento conc intertr. 6 cm </v>
          </cell>
          <cell r="F252" t="str">
            <v>m²</v>
          </cell>
        </row>
        <row r="253">
          <cell r="B253" t="str">
            <v>3.1.82</v>
          </cell>
          <cell r="D253" t="str">
            <v>23.12.02</v>
          </cell>
          <cell r="E253" t="str">
            <v xml:space="preserve">Pavimento conc intertr. 8 cm </v>
          </cell>
          <cell r="F253" t="str">
            <v>m²</v>
          </cell>
        </row>
        <row r="254">
          <cell r="B254" t="str">
            <v>3.1.83</v>
          </cell>
          <cell r="D254" t="str">
            <v>23.12.03</v>
          </cell>
          <cell r="E254" t="str">
            <v>Pavimento conc intertr. 10 cm</v>
          </cell>
          <cell r="F254" t="str">
            <v>m²</v>
          </cell>
        </row>
        <row r="256">
          <cell r="B256" t="str">
            <v>Cód. Colinas</v>
          </cell>
          <cell r="D256" t="str">
            <v>Código</v>
          </cell>
          <cell r="E256" t="str">
            <v>Serviços</v>
          </cell>
          <cell r="F256" t="str">
            <v>Unid.</v>
          </cell>
        </row>
        <row r="259">
          <cell r="D259" t="str">
            <v>FASE 24 - OBRAS DE ARTE CORRENTE E DRENAGEM</v>
          </cell>
        </row>
        <row r="260">
          <cell r="B260" t="str">
            <v>4.1.1</v>
          </cell>
          <cell r="D260" t="str">
            <v>24.01.01</v>
          </cell>
          <cell r="E260" t="str">
            <v xml:space="preserve">Aterro de acesso </v>
          </cell>
          <cell r="F260" t="str">
            <v>m³</v>
          </cell>
        </row>
        <row r="261">
          <cell r="B261" t="str">
            <v>4.1.2</v>
          </cell>
          <cell r="D261" t="str">
            <v>24.02.01</v>
          </cell>
          <cell r="E261" t="str">
            <v xml:space="preserve">Escavação manual para obras sem explosivos </v>
          </cell>
          <cell r="F261" t="str">
            <v>m³</v>
          </cell>
        </row>
        <row r="262">
          <cell r="B262" t="str">
            <v>4.1.3</v>
          </cell>
          <cell r="D262" t="str">
            <v>24.02.02</v>
          </cell>
          <cell r="E262" t="str">
            <v xml:space="preserve">Escavação mecânica para obras sem explosivos </v>
          </cell>
          <cell r="F262" t="str">
            <v>m³</v>
          </cell>
        </row>
        <row r="263">
          <cell r="B263" t="str">
            <v>4.1.4</v>
          </cell>
          <cell r="D263" t="str">
            <v>24.02.03</v>
          </cell>
          <cell r="E263" t="str">
            <v xml:space="preserve">Escavação mecânica para obras com explosivo </v>
          </cell>
          <cell r="F263" t="str">
            <v>m³</v>
          </cell>
        </row>
        <row r="264">
          <cell r="B264" t="str">
            <v>4.1.5</v>
          </cell>
          <cell r="D264" t="str">
            <v>24.02.04</v>
          </cell>
          <cell r="E264" t="str">
            <v xml:space="preserve">Escavação corta-rio sem explosivo </v>
          </cell>
          <cell r="F264" t="str">
            <v>m³</v>
          </cell>
        </row>
        <row r="265">
          <cell r="B265" t="str">
            <v>4.1.6</v>
          </cell>
          <cell r="D265" t="str">
            <v>24.02.05</v>
          </cell>
          <cell r="E265" t="str">
            <v xml:space="preserve">Escavação corta-rio com explosivo </v>
          </cell>
          <cell r="F265" t="str">
            <v>m³</v>
          </cell>
        </row>
        <row r="266">
          <cell r="B266" t="str">
            <v>4.1.7</v>
          </cell>
          <cell r="D266" t="str">
            <v>24.02.08</v>
          </cell>
          <cell r="E266" t="str">
            <v xml:space="preserve">Escavação fund., bueiro ou dreno sem expl. até 2 m </v>
          </cell>
          <cell r="F266" t="str">
            <v>m³</v>
          </cell>
        </row>
        <row r="267">
          <cell r="B267" t="str">
            <v>4.1.8</v>
          </cell>
          <cell r="D267" t="str">
            <v xml:space="preserve">24.02.09 </v>
          </cell>
          <cell r="E267" t="str">
            <v xml:space="preserve">Acresc. p/Escav. 1,5 m profundidade, além 2m </v>
          </cell>
          <cell r="F267" t="str">
            <v>m³</v>
          </cell>
        </row>
        <row r="268">
          <cell r="B268" t="str">
            <v>4.1.9</v>
          </cell>
          <cell r="D268" t="str">
            <v>24.02.10</v>
          </cell>
          <cell r="E268" t="str">
            <v xml:space="preserve">Escavação fund., bueiro ou dreno c/expl. até 2 m </v>
          </cell>
          <cell r="F268" t="str">
            <v>m³</v>
          </cell>
        </row>
        <row r="269">
          <cell r="B269" t="str">
            <v>4.1.10</v>
          </cell>
          <cell r="D269" t="str">
            <v>24.02.11</v>
          </cell>
          <cell r="E269" t="str">
            <v xml:space="preserve">Acresc.esc. ensec.explos.c/ 1,5m prof. além 2m </v>
          </cell>
          <cell r="F269" t="str">
            <v>m³</v>
          </cell>
        </row>
        <row r="270">
          <cell r="B270" t="str">
            <v>4.1.11</v>
          </cell>
          <cell r="D270" t="str">
            <v>24.02.12</v>
          </cell>
          <cell r="E270" t="str">
            <v xml:space="preserve">Escavação fund. dentro ensec. sem expl. até 3m </v>
          </cell>
          <cell r="F270" t="str">
            <v>m³</v>
          </cell>
        </row>
        <row r="271">
          <cell r="B271" t="str">
            <v>4.1.12</v>
          </cell>
          <cell r="D271" t="str">
            <v>24.02.13</v>
          </cell>
          <cell r="E271" t="str">
            <v xml:space="preserve">Acresc. p/escav. ensec. p/cada 1m prof. além 3m </v>
          </cell>
          <cell r="F271" t="str">
            <v>m³</v>
          </cell>
        </row>
        <row r="272">
          <cell r="B272" t="str">
            <v>4.1.13</v>
          </cell>
          <cell r="D272" t="str">
            <v>24.02.14</v>
          </cell>
          <cell r="E272" t="str">
            <v xml:space="preserve">Escavação fund. dentro ensec. com expl. até 3 m </v>
          </cell>
          <cell r="F272" t="str">
            <v>m³</v>
          </cell>
        </row>
        <row r="273">
          <cell r="B273" t="str">
            <v>4.1.14</v>
          </cell>
          <cell r="D273" t="str">
            <v>24.02.15</v>
          </cell>
          <cell r="E273" t="str">
            <v>Acresc. p/escav. ensec.c/explos.c/ 1,5m além 3m</v>
          </cell>
          <cell r="F273" t="str">
            <v>m³</v>
          </cell>
        </row>
        <row r="274">
          <cell r="B274" t="str">
            <v>4.1.15</v>
          </cell>
          <cell r="D274" t="str">
            <v>24.03.01</v>
          </cell>
          <cell r="E274" t="str">
            <v xml:space="preserve">Parede ensecadeira com prancha - esp. 0,05m </v>
          </cell>
          <cell r="F274" t="str">
            <v>m²</v>
          </cell>
        </row>
        <row r="275">
          <cell r="B275" t="str">
            <v>4.1.16</v>
          </cell>
          <cell r="D275" t="str">
            <v>24.03.02</v>
          </cell>
          <cell r="E275" t="str">
            <v>Parede ensecadeira com prancha - esp. 0,075m</v>
          </cell>
          <cell r="F275" t="str">
            <v>m²</v>
          </cell>
        </row>
        <row r="276">
          <cell r="B276" t="str">
            <v>4.1.17</v>
          </cell>
          <cell r="D276" t="str">
            <v>24.03.04</v>
          </cell>
          <cell r="E276" t="str">
            <v xml:space="preserve">Argila ench. ensecadeira, incl. apiloamento </v>
          </cell>
          <cell r="F276" t="str">
            <v>m³</v>
          </cell>
        </row>
        <row r="277">
          <cell r="B277" t="str">
            <v>4.1.18</v>
          </cell>
          <cell r="D277" t="str">
            <v>24.03.05</v>
          </cell>
          <cell r="E277" t="str">
            <v xml:space="preserve">Esgotamento continuo água </v>
          </cell>
          <cell r="F277" t="str">
            <v>m³</v>
          </cell>
        </row>
        <row r="278">
          <cell r="B278" t="str">
            <v>4.1.19</v>
          </cell>
          <cell r="D278" t="str">
            <v>24.03.06</v>
          </cell>
          <cell r="E278" t="str">
            <v>Escoramento de valas/cavas p/ fund. contínuo</v>
          </cell>
          <cell r="F278" t="str">
            <v>m²</v>
          </cell>
        </row>
        <row r="279">
          <cell r="B279" t="str">
            <v>4.1.20</v>
          </cell>
          <cell r="D279" t="str">
            <v>24.03.07</v>
          </cell>
          <cell r="E279" t="str">
            <v xml:space="preserve">Escoramento de valas/cavas para fund. descont. </v>
          </cell>
          <cell r="F279" t="str">
            <v>m²</v>
          </cell>
        </row>
        <row r="280">
          <cell r="B280" t="str">
            <v>4.1.21</v>
          </cell>
          <cell r="D280" t="str">
            <v>24.03.08</v>
          </cell>
          <cell r="E280" t="str">
            <v>Escoramento para formas</v>
          </cell>
          <cell r="F280" t="str">
            <v>m²</v>
          </cell>
        </row>
        <row r="281">
          <cell r="B281" t="str">
            <v>4.1.22</v>
          </cell>
          <cell r="D281" t="str">
            <v>24.04.01</v>
          </cell>
          <cell r="E281" t="str">
            <v xml:space="preserve">Cimbramento de passagem secundária e galeria ret. </v>
          </cell>
          <cell r="F281" t="str">
            <v>m³</v>
          </cell>
        </row>
        <row r="282">
          <cell r="B282" t="str">
            <v>4.1.23</v>
          </cell>
          <cell r="D282" t="str">
            <v>24.04.02</v>
          </cell>
          <cell r="E282" t="str">
            <v>Cimbramento de galeria em abóboda</v>
          </cell>
          <cell r="F282" t="str">
            <v>m³</v>
          </cell>
        </row>
        <row r="283">
          <cell r="B283" t="str">
            <v>4.1.24</v>
          </cell>
          <cell r="D283" t="str">
            <v>24.04.03</v>
          </cell>
          <cell r="E283" t="str">
            <v>Andaime de madeira</v>
          </cell>
          <cell r="F283" t="str">
            <v>m³</v>
          </cell>
        </row>
        <row r="284">
          <cell r="B284" t="str">
            <v>4.1.25</v>
          </cell>
          <cell r="D284" t="str">
            <v>24.04.04</v>
          </cell>
          <cell r="E284" t="str">
            <v xml:space="preserve">Andaime tubular </v>
          </cell>
          <cell r="F284" t="str">
            <v>m³</v>
          </cell>
        </row>
        <row r="285">
          <cell r="B285" t="str">
            <v>4.1.26</v>
          </cell>
          <cell r="D285" t="str">
            <v>24.05.01</v>
          </cell>
          <cell r="E285" t="str">
            <v xml:space="preserve">Forma plana para concreto comum </v>
          </cell>
          <cell r="F285" t="str">
            <v>m²</v>
          </cell>
        </row>
        <row r="286">
          <cell r="B286" t="str">
            <v>4.1.27</v>
          </cell>
          <cell r="D286" t="str">
            <v>24.05.02</v>
          </cell>
          <cell r="E286" t="str">
            <v xml:space="preserve">Forma plana para concreto aparente </v>
          </cell>
          <cell r="F286" t="str">
            <v>m²</v>
          </cell>
        </row>
        <row r="287">
          <cell r="B287" t="str">
            <v>4.1.28</v>
          </cell>
          <cell r="D287" t="str">
            <v>24.06.01</v>
          </cell>
          <cell r="E287" t="str">
            <v xml:space="preserve">Aço CA-25 </v>
          </cell>
          <cell r="F287" t="str">
            <v>kg</v>
          </cell>
        </row>
        <row r="288">
          <cell r="B288" t="str">
            <v>4.1.29</v>
          </cell>
          <cell r="D288" t="str">
            <v>24.06.02</v>
          </cell>
          <cell r="E288" t="str">
            <v xml:space="preserve">Aço CA-50 </v>
          </cell>
          <cell r="F288" t="str">
            <v>kg</v>
          </cell>
        </row>
        <row r="289">
          <cell r="B289" t="str">
            <v>4.1.30</v>
          </cell>
          <cell r="D289" t="str">
            <v xml:space="preserve">24.06.03 </v>
          </cell>
          <cell r="E289" t="str">
            <v xml:space="preserve">Aço CA-60 </v>
          </cell>
          <cell r="F289" t="str">
            <v>kg</v>
          </cell>
        </row>
        <row r="290">
          <cell r="B290" t="str">
            <v>4.1.31</v>
          </cell>
          <cell r="D290" t="str">
            <v>24.06.04</v>
          </cell>
          <cell r="E290" t="str">
            <v xml:space="preserve">Tela metálica </v>
          </cell>
          <cell r="F290" t="str">
            <v>m³</v>
          </cell>
        </row>
        <row r="291">
          <cell r="B291" t="str">
            <v>4.1.32</v>
          </cell>
          <cell r="D291" t="str">
            <v>24.07.01</v>
          </cell>
          <cell r="E291" t="str">
            <v xml:space="preserve">Concreto Fck 10 Mpa </v>
          </cell>
          <cell r="F291" t="str">
            <v>m³</v>
          </cell>
        </row>
        <row r="292">
          <cell r="B292" t="str">
            <v>4.1.33</v>
          </cell>
          <cell r="D292" t="str">
            <v>24.07.02</v>
          </cell>
          <cell r="E292" t="str">
            <v xml:space="preserve">Concreto Fck 15 MPa </v>
          </cell>
          <cell r="F292" t="str">
            <v>m³</v>
          </cell>
        </row>
        <row r="293">
          <cell r="B293" t="str">
            <v>4.1.34</v>
          </cell>
          <cell r="D293" t="str">
            <v>24.07.03</v>
          </cell>
          <cell r="E293" t="str">
            <v xml:space="preserve">Concreto Fck 18 MPa </v>
          </cell>
          <cell r="F293" t="str">
            <v>m³</v>
          </cell>
        </row>
        <row r="294">
          <cell r="B294" t="str">
            <v>4.1.35</v>
          </cell>
          <cell r="D294" t="str">
            <v>24.07.04</v>
          </cell>
          <cell r="E294" t="str">
            <v>Concreto Fck 20 MPa</v>
          </cell>
          <cell r="F294" t="str">
            <v>m³</v>
          </cell>
        </row>
        <row r="295">
          <cell r="B295" t="str">
            <v>4.1.36</v>
          </cell>
          <cell r="D295" t="str">
            <v>24.07.05</v>
          </cell>
          <cell r="E295" t="str">
            <v xml:space="preserve">Concreto Fck 25 Mpa </v>
          </cell>
          <cell r="F295" t="str">
            <v>m³</v>
          </cell>
        </row>
        <row r="296">
          <cell r="B296" t="str">
            <v>4.1.37</v>
          </cell>
          <cell r="D296" t="str">
            <v>24.07.07</v>
          </cell>
          <cell r="E296" t="str">
            <v xml:space="preserve">Concreto Fck 30 MPa </v>
          </cell>
          <cell r="F296" t="str">
            <v>m³</v>
          </cell>
        </row>
        <row r="297">
          <cell r="B297" t="str">
            <v>4.1.38</v>
          </cell>
          <cell r="D297" t="str">
            <v>24.07.08</v>
          </cell>
          <cell r="E297" t="str">
            <v xml:space="preserve">Concreto Ciclópico </v>
          </cell>
          <cell r="F297" t="str">
            <v>m³</v>
          </cell>
        </row>
        <row r="298">
          <cell r="B298" t="str">
            <v>4.1.39</v>
          </cell>
          <cell r="D298" t="str">
            <v>24.07.09</v>
          </cell>
          <cell r="E298" t="str">
            <v>Bombeamento p/ concreto qualquer resistência</v>
          </cell>
          <cell r="F298" t="str">
            <v>m³</v>
          </cell>
        </row>
        <row r="299">
          <cell r="B299" t="str">
            <v>4.1.40</v>
          </cell>
          <cell r="D299" t="str">
            <v>24.07.10</v>
          </cell>
          <cell r="E299" t="str">
            <v xml:space="preserve">Concreto Fck 12 Mpa </v>
          </cell>
          <cell r="F299" t="str">
            <v>m³</v>
          </cell>
        </row>
        <row r="300">
          <cell r="B300" t="str">
            <v>4.1.41</v>
          </cell>
          <cell r="D300" t="str">
            <v>24.07.11</v>
          </cell>
          <cell r="E300" t="str">
            <v xml:space="preserve">Concreto Fck 16 MPa </v>
          </cell>
          <cell r="F300" t="str">
            <v>m³</v>
          </cell>
        </row>
        <row r="301">
          <cell r="B301" t="str">
            <v>4.1.42</v>
          </cell>
          <cell r="D301" t="str">
            <v>24.07.12</v>
          </cell>
          <cell r="E301" t="str">
            <v>Concreto Fck 35 MPa</v>
          </cell>
          <cell r="F301" t="str">
            <v>m³</v>
          </cell>
        </row>
        <row r="302">
          <cell r="B302" t="str">
            <v>4.1.43</v>
          </cell>
          <cell r="D302" t="str">
            <v>24.07.13</v>
          </cell>
          <cell r="E302" t="str">
            <v xml:space="preserve">Concreto Fck 40 MPa </v>
          </cell>
          <cell r="F302" t="str">
            <v>m³</v>
          </cell>
        </row>
        <row r="303">
          <cell r="B303" t="str">
            <v>4.1.44</v>
          </cell>
          <cell r="D303" t="str">
            <v>24.08.01</v>
          </cell>
          <cell r="E303" t="str">
            <v>Junta elástica em PVC tipo O-12</v>
          </cell>
          <cell r="F303" t="str">
            <v>m</v>
          </cell>
        </row>
        <row r="304">
          <cell r="B304" t="str">
            <v>4.1.45</v>
          </cell>
          <cell r="D304" t="str">
            <v>24.08.02</v>
          </cell>
          <cell r="E304" t="str">
            <v xml:space="preserve">Junta elástica em PVC tipo O-22 </v>
          </cell>
          <cell r="F304" t="str">
            <v>m</v>
          </cell>
        </row>
        <row r="305">
          <cell r="B305" t="str">
            <v>4.1.46</v>
          </cell>
          <cell r="D305" t="str">
            <v>24.09.01</v>
          </cell>
          <cell r="E305" t="str">
            <v xml:space="preserve">Enrocamento pedra arrumada </v>
          </cell>
          <cell r="F305" t="str">
            <v>m³</v>
          </cell>
        </row>
        <row r="306">
          <cell r="B306" t="str">
            <v>4.1.47</v>
          </cell>
          <cell r="D306" t="str">
            <v>24.09.02</v>
          </cell>
          <cell r="E306" t="str">
            <v xml:space="preserve">Enrocamento pedra arrumada e rejuntada </v>
          </cell>
          <cell r="F306" t="str">
            <v>m³</v>
          </cell>
        </row>
        <row r="307">
          <cell r="B307" t="str">
            <v>4.1.48</v>
          </cell>
          <cell r="D307" t="str">
            <v>24.09.03</v>
          </cell>
          <cell r="E307" t="str">
            <v xml:space="preserve">Enrrocamento pedra jogada </v>
          </cell>
          <cell r="F307" t="str">
            <v>m³</v>
          </cell>
        </row>
        <row r="308">
          <cell r="B308" t="str">
            <v>4.1.49</v>
          </cell>
          <cell r="D308" t="str">
            <v>24.09.04</v>
          </cell>
          <cell r="E308" t="str">
            <v>Gabião tipo caixa 50cm - tela galv.</v>
          </cell>
          <cell r="F308" t="str">
            <v>m³</v>
          </cell>
        </row>
        <row r="309">
          <cell r="B309" t="str">
            <v>4.1.50</v>
          </cell>
        </row>
        <row r="310">
          <cell r="B310" t="str">
            <v>4.1.51</v>
          </cell>
        </row>
        <row r="311">
          <cell r="B311" t="str">
            <v>4.1.52</v>
          </cell>
          <cell r="D311" t="str">
            <v>24.09.05.01</v>
          </cell>
          <cell r="E311" t="str">
            <v xml:space="preserve">Gabião tipo colchão espessura 17cm - tela galv. </v>
          </cell>
          <cell r="F311" t="str">
            <v>m²</v>
          </cell>
        </row>
        <row r="312">
          <cell r="B312" t="str">
            <v>4.1.53</v>
          </cell>
          <cell r="D312" t="str">
            <v>24.09.06.01</v>
          </cell>
          <cell r="E312" t="str">
            <v xml:space="preserve">Gabião tipo colchão espessura 23cm - tela galv. </v>
          </cell>
          <cell r="F312" t="str">
            <v>m²</v>
          </cell>
        </row>
        <row r="313">
          <cell r="B313" t="str">
            <v>4.1.54</v>
          </cell>
          <cell r="D313" t="str">
            <v>24.09.07.01</v>
          </cell>
          <cell r="E313" t="str">
            <v>Gabião tipo colchão espessura 30cm - tela galv.</v>
          </cell>
          <cell r="F313" t="str">
            <v>m²</v>
          </cell>
        </row>
        <row r="314">
          <cell r="B314" t="str">
            <v>4.1.55</v>
          </cell>
          <cell r="D314" t="str">
            <v>24.09.08.01</v>
          </cell>
          <cell r="E314" t="str">
            <v>Gabião tipo colchão espessura 17cm - tela pvc</v>
          </cell>
          <cell r="F314" t="str">
            <v>m²</v>
          </cell>
        </row>
        <row r="315">
          <cell r="B315" t="str">
            <v>4.1.56</v>
          </cell>
          <cell r="D315" t="str">
            <v>24.09.09.01</v>
          </cell>
          <cell r="E315" t="str">
            <v>Gabião tipo colchão espessura 23cm - tela pvc</v>
          </cell>
          <cell r="F315" t="str">
            <v>m²</v>
          </cell>
        </row>
        <row r="316">
          <cell r="B316" t="str">
            <v>4.1.57</v>
          </cell>
          <cell r="D316" t="str">
            <v>24.09.10.01</v>
          </cell>
          <cell r="E316" t="str">
            <v>Gabião tipo colchão espessura 30cm - tela pvc</v>
          </cell>
          <cell r="F316" t="str">
            <v>m²</v>
          </cell>
        </row>
        <row r="317">
          <cell r="B317" t="str">
            <v>4.1.58</v>
          </cell>
          <cell r="D317" t="str">
            <v>24.09.11</v>
          </cell>
          <cell r="E317" t="str">
            <v xml:space="preserve">Gabião tipo saco - tela galv. </v>
          </cell>
          <cell r="F317" t="str">
            <v>m³</v>
          </cell>
        </row>
        <row r="318">
          <cell r="B318" t="str">
            <v>4.1.59</v>
          </cell>
          <cell r="D318" t="str">
            <v>24.09.12</v>
          </cell>
          <cell r="E318" t="str">
            <v>Gabião tipo saco - tela galv. revestido de PVC</v>
          </cell>
          <cell r="F318" t="str">
            <v>m³</v>
          </cell>
        </row>
        <row r="319">
          <cell r="B319" t="str">
            <v>4.1.60</v>
          </cell>
          <cell r="D319" t="str">
            <v>24.09.13</v>
          </cell>
          <cell r="E319" t="str">
            <v>Camada filtrante pedra britada</v>
          </cell>
          <cell r="F319" t="str">
            <v>m³</v>
          </cell>
        </row>
        <row r="320">
          <cell r="B320" t="str">
            <v>4.1.61</v>
          </cell>
          <cell r="D320" t="str">
            <v>24.10.02</v>
          </cell>
          <cell r="E320" t="str">
            <v xml:space="preserve">Calçamento concreto Fck 15 MPa </v>
          </cell>
          <cell r="F320" t="str">
            <v>m³</v>
          </cell>
        </row>
        <row r="321">
          <cell r="B321" t="str">
            <v>4.1.62</v>
          </cell>
          <cell r="D321" t="str">
            <v>24.10.03</v>
          </cell>
          <cell r="E321" t="str">
            <v>Calçamento concreto Fck 10 MPa</v>
          </cell>
          <cell r="F321" t="str">
            <v>m³</v>
          </cell>
        </row>
        <row r="322">
          <cell r="B322" t="str">
            <v>4.1.63</v>
          </cell>
          <cell r="D322" t="str">
            <v>24.11.01</v>
          </cell>
          <cell r="E322" t="str">
            <v xml:space="preserve">Alvenaria tijolo </v>
          </cell>
          <cell r="F322" t="str">
            <v>m³</v>
          </cell>
        </row>
        <row r="323">
          <cell r="B323" t="str">
            <v>4.1.64</v>
          </cell>
          <cell r="D323" t="str">
            <v>24.11.02</v>
          </cell>
          <cell r="E323" t="str">
            <v>Alvenaria de pedra seca</v>
          </cell>
          <cell r="F323" t="str">
            <v>m³</v>
          </cell>
        </row>
        <row r="324">
          <cell r="B324" t="str">
            <v>4.1.65</v>
          </cell>
          <cell r="D324" t="str">
            <v>24.11.04</v>
          </cell>
          <cell r="E324" t="str">
            <v>Alvenaria de pedra argamassada</v>
          </cell>
          <cell r="F324" t="str">
            <v>m³</v>
          </cell>
        </row>
        <row r="325">
          <cell r="B325" t="str">
            <v>4.1.66</v>
          </cell>
          <cell r="D325" t="str">
            <v>24.11.05</v>
          </cell>
          <cell r="E325" t="str">
            <v>Alvenaria de bloco de concreto</v>
          </cell>
          <cell r="F325" t="str">
            <v>m³</v>
          </cell>
        </row>
        <row r="326">
          <cell r="B326" t="str">
            <v>4.1.67</v>
          </cell>
          <cell r="D326" t="str">
            <v>24.11.07</v>
          </cell>
          <cell r="E326" t="str">
            <v>Argamassa de cimento e areia traço 1:3 esp 2cm</v>
          </cell>
          <cell r="F326" t="str">
            <v>m²</v>
          </cell>
        </row>
        <row r="327">
          <cell r="B327" t="str">
            <v>4.1.68</v>
          </cell>
          <cell r="D327" t="str">
            <v>24.12.01.01</v>
          </cell>
          <cell r="E327" t="str">
            <v xml:space="preserve">Enchimento de vala com pedra britada 1 e 2 </v>
          </cell>
          <cell r="F327" t="str">
            <v>m³</v>
          </cell>
        </row>
        <row r="328">
          <cell r="B328" t="str">
            <v>4.1.69</v>
          </cell>
          <cell r="D328" t="str">
            <v>24.12.01.02</v>
          </cell>
          <cell r="E328" t="str">
            <v xml:space="preserve">Enchimento de vala com pedra britada 3 e 4 </v>
          </cell>
          <cell r="F328" t="str">
            <v>m³</v>
          </cell>
        </row>
        <row r="329">
          <cell r="B329" t="str">
            <v>4.1.70</v>
          </cell>
          <cell r="D329" t="str">
            <v>24.12.02</v>
          </cell>
          <cell r="E329" t="str">
            <v>Enchimento de vala com areia</v>
          </cell>
          <cell r="F329" t="str">
            <v>m³</v>
          </cell>
        </row>
        <row r="330">
          <cell r="B330" t="str">
            <v>4.1.71</v>
          </cell>
          <cell r="D330" t="str">
            <v>24.12.03</v>
          </cell>
          <cell r="E330" t="str">
            <v>Enchimento de vala com pedra marroada</v>
          </cell>
          <cell r="F330" t="str">
            <v>m³</v>
          </cell>
        </row>
        <row r="331">
          <cell r="B331" t="str">
            <v>4.1.72</v>
          </cell>
          <cell r="D331" t="str">
            <v>24.12.05</v>
          </cell>
          <cell r="E331" t="str">
            <v>Enchimento base tubo com pedra britada</v>
          </cell>
          <cell r="F331" t="str">
            <v>m³</v>
          </cell>
        </row>
        <row r="332">
          <cell r="B332" t="str">
            <v>4.1.73</v>
          </cell>
          <cell r="D332" t="str">
            <v xml:space="preserve">24.12.06 </v>
          </cell>
          <cell r="E332" t="str">
            <v xml:space="preserve">Enchimento base tubo com pedregulho de cava </v>
          </cell>
          <cell r="F332" t="str">
            <v>m³</v>
          </cell>
        </row>
        <row r="333">
          <cell r="B333" t="str">
            <v>4.1.74</v>
          </cell>
          <cell r="D333" t="str">
            <v>24.12.08</v>
          </cell>
          <cell r="E333" t="str">
            <v>Compactação manual com reaterro solo local</v>
          </cell>
          <cell r="F333" t="str">
            <v>m³</v>
          </cell>
        </row>
        <row r="334">
          <cell r="B334" t="str">
            <v>4.1.75</v>
          </cell>
          <cell r="D334" t="str">
            <v>24.13.01</v>
          </cell>
          <cell r="E334" t="str">
            <v>Val. 0,50m² 1ª categoria</v>
          </cell>
          <cell r="F334" t="str">
            <v>m³</v>
          </cell>
        </row>
        <row r="335">
          <cell r="B335" t="str">
            <v>4.1.76</v>
          </cell>
          <cell r="D335" t="str">
            <v>24.13.02</v>
          </cell>
          <cell r="E335" t="str">
            <v xml:space="preserve">Val. 0,50m² 2ª categoria </v>
          </cell>
          <cell r="F335" t="str">
            <v>m³</v>
          </cell>
        </row>
        <row r="336">
          <cell r="B336" t="str">
            <v>4.1.77</v>
          </cell>
          <cell r="D336" t="str">
            <v>24.13.03</v>
          </cell>
          <cell r="E336" t="str">
            <v>Val. 0,50m² 3ª categoria</v>
          </cell>
          <cell r="F336" t="str">
            <v>m³</v>
          </cell>
        </row>
        <row r="337">
          <cell r="B337" t="str">
            <v>4.1.78</v>
          </cell>
          <cell r="D337" t="str">
            <v>24.13.04</v>
          </cell>
          <cell r="E337" t="str">
            <v>Val. seção transversal maior 0,50m² 1ª cat.</v>
          </cell>
          <cell r="F337" t="str">
            <v>m³</v>
          </cell>
        </row>
        <row r="338">
          <cell r="B338" t="str">
            <v>4.1.79</v>
          </cell>
          <cell r="D338" t="str">
            <v>24.13.05</v>
          </cell>
          <cell r="E338" t="str">
            <v xml:space="preserve">Val. seção transversal maior 0,50m² 2ª cat. </v>
          </cell>
          <cell r="F338" t="str">
            <v>m³</v>
          </cell>
        </row>
        <row r="339">
          <cell r="B339" t="str">
            <v>4.1.80</v>
          </cell>
          <cell r="D339" t="str">
            <v>24.13.06</v>
          </cell>
          <cell r="E339" t="str">
            <v>Val. seção transversal maior 0,50m² 3ª cat.</v>
          </cell>
          <cell r="F339" t="str">
            <v>m³</v>
          </cell>
        </row>
        <row r="340">
          <cell r="B340" t="str">
            <v>4.1.81</v>
          </cell>
          <cell r="D340" t="str">
            <v>24.13.07</v>
          </cell>
          <cell r="E340" t="str">
            <v>Val. 0,50m² 3ª categoria ar comprimido</v>
          </cell>
          <cell r="F340" t="str">
            <v>m³</v>
          </cell>
        </row>
        <row r="341">
          <cell r="B341" t="str">
            <v>4.1.82</v>
          </cell>
          <cell r="D341" t="str">
            <v>24.14.01</v>
          </cell>
          <cell r="E341" t="str">
            <v>Manta geotêxtil não tecido</v>
          </cell>
          <cell r="F341" t="str">
            <v>kg</v>
          </cell>
        </row>
        <row r="342">
          <cell r="B342" t="str">
            <v>4.1.83</v>
          </cell>
          <cell r="D342" t="str">
            <v>24.14.01.01</v>
          </cell>
          <cell r="F342" t="str">
            <v>m²</v>
          </cell>
        </row>
        <row r="343">
          <cell r="B343" t="str">
            <v>4.1.84</v>
          </cell>
          <cell r="D343" t="str">
            <v>24.14.01.02</v>
          </cell>
          <cell r="F343" t="str">
            <v>m²</v>
          </cell>
        </row>
        <row r="344">
          <cell r="B344" t="str">
            <v>4.1.85</v>
          </cell>
          <cell r="D344" t="str">
            <v>24.14.01.03</v>
          </cell>
          <cell r="F344" t="str">
            <v>m²</v>
          </cell>
        </row>
        <row r="345">
          <cell r="B345" t="str">
            <v>4.1.86</v>
          </cell>
          <cell r="D345" t="str">
            <v>24.14.01.04</v>
          </cell>
          <cell r="F345" t="str">
            <v>m²</v>
          </cell>
        </row>
        <row r="346">
          <cell r="B346" t="str">
            <v>4.1.87</v>
          </cell>
          <cell r="D346" t="str">
            <v>24.14.01.05</v>
          </cell>
          <cell r="F346" t="str">
            <v>m²</v>
          </cell>
        </row>
        <row r="347">
          <cell r="B347" t="str">
            <v>4.1.88</v>
          </cell>
          <cell r="D347" t="str">
            <v>24.14.01.06</v>
          </cell>
          <cell r="F347" t="str">
            <v>m²</v>
          </cell>
        </row>
        <row r="348">
          <cell r="B348" t="str">
            <v>4.1.89</v>
          </cell>
          <cell r="D348" t="str">
            <v>24.14.02</v>
          </cell>
          <cell r="E348" t="str">
            <v>Manta geotêxtil tecido</v>
          </cell>
          <cell r="F348" t="str">
            <v>kg</v>
          </cell>
        </row>
        <row r="349">
          <cell r="B349" t="str">
            <v>4.1.90</v>
          </cell>
          <cell r="D349" t="str">
            <v>24.15.01</v>
          </cell>
          <cell r="E349" t="str">
            <v>Tubo dreno concreto 15 cm</v>
          </cell>
          <cell r="F349" t="str">
            <v>m</v>
          </cell>
        </row>
        <row r="350">
          <cell r="B350" t="str">
            <v>4.1.91</v>
          </cell>
          <cell r="D350" t="str">
            <v>24.15.02</v>
          </cell>
          <cell r="E350" t="str">
            <v>Tubo dreno concreto 20 cm</v>
          </cell>
          <cell r="F350" t="str">
            <v>m</v>
          </cell>
        </row>
        <row r="351">
          <cell r="B351" t="str">
            <v>4.1.92</v>
          </cell>
          <cell r="D351" t="str">
            <v>24.15.03</v>
          </cell>
          <cell r="E351" t="str">
            <v>Tubo dreno barro 15 cm</v>
          </cell>
          <cell r="F351" t="str">
            <v>m</v>
          </cell>
        </row>
        <row r="352">
          <cell r="B352" t="str">
            <v>4.1.93</v>
          </cell>
          <cell r="D352" t="str">
            <v>24.15.04</v>
          </cell>
          <cell r="E352" t="str">
            <v>Tubo dreno barro 20 cm</v>
          </cell>
          <cell r="F352" t="str">
            <v>m</v>
          </cell>
        </row>
        <row r="353">
          <cell r="B353" t="str">
            <v>4.1.94</v>
          </cell>
          <cell r="D353" t="str">
            <v>24.15.05</v>
          </cell>
          <cell r="E353" t="str">
            <v>Tubo de pvc perfurado ou não D=0,050m</v>
          </cell>
          <cell r="F353" t="str">
            <v>m</v>
          </cell>
        </row>
        <row r="354">
          <cell r="B354" t="str">
            <v>4.1.95</v>
          </cell>
          <cell r="D354" t="str">
            <v>24.15.07</v>
          </cell>
          <cell r="E354" t="str">
            <v>Tubo de pvc perfurado ou não D=0,10m</v>
          </cell>
          <cell r="F354" t="str">
            <v>m</v>
          </cell>
        </row>
        <row r="355">
          <cell r="B355" t="str">
            <v>4.1.96</v>
          </cell>
          <cell r="D355" t="str">
            <v>24.15.08</v>
          </cell>
          <cell r="E355" t="str">
            <v>Tubo de pvc perfurado ou não D=0,15m</v>
          </cell>
          <cell r="F355" t="str">
            <v>m</v>
          </cell>
        </row>
        <row r="356">
          <cell r="B356" t="str">
            <v>4.1.97</v>
          </cell>
          <cell r="D356" t="str">
            <v>24.15.09</v>
          </cell>
          <cell r="E356" t="str">
            <v>Dreno horizontal profundo</v>
          </cell>
          <cell r="F356" t="str">
            <v>m</v>
          </cell>
        </row>
        <row r="357">
          <cell r="B357" t="str">
            <v>4.1.98</v>
          </cell>
          <cell r="D357" t="str">
            <v>24.15.11</v>
          </cell>
          <cell r="F357" t="str">
            <v>m</v>
          </cell>
        </row>
        <row r="358">
          <cell r="B358" t="str">
            <v>4.1.99</v>
          </cell>
          <cell r="D358" t="str">
            <v>24.15.12</v>
          </cell>
          <cell r="F358" t="str">
            <v>m</v>
          </cell>
        </row>
        <row r="359">
          <cell r="B359" t="str">
            <v>4.1.100</v>
          </cell>
          <cell r="D359" t="str">
            <v>24.15.13</v>
          </cell>
          <cell r="F359" t="str">
            <v>m</v>
          </cell>
        </row>
        <row r="360">
          <cell r="B360" t="str">
            <v>4.1.101</v>
          </cell>
          <cell r="D360" t="str">
            <v>24.15.14</v>
          </cell>
          <cell r="F360" t="str">
            <v>m</v>
          </cell>
        </row>
        <row r="361">
          <cell r="B361" t="str">
            <v>4.1.102</v>
          </cell>
          <cell r="D361" t="str">
            <v>24.15.15</v>
          </cell>
          <cell r="F361" t="str">
            <v>m</v>
          </cell>
        </row>
        <row r="362">
          <cell r="B362" t="str">
            <v>4.1.103</v>
          </cell>
          <cell r="D362" t="str">
            <v>24.15.16</v>
          </cell>
          <cell r="F362" t="str">
            <v>m</v>
          </cell>
        </row>
        <row r="363">
          <cell r="B363" t="str">
            <v>4.1.104</v>
          </cell>
          <cell r="D363" t="str">
            <v>24.15.17</v>
          </cell>
          <cell r="F363" t="str">
            <v>m</v>
          </cell>
        </row>
        <row r="364">
          <cell r="B364" t="str">
            <v>4.1.105</v>
          </cell>
          <cell r="D364" t="str">
            <v>24.16.01</v>
          </cell>
          <cell r="E364" t="str">
            <v>Tubo De concreto D=0,40m classe CA-1</v>
          </cell>
          <cell r="F364" t="str">
            <v>m</v>
          </cell>
        </row>
        <row r="365">
          <cell r="B365" t="str">
            <v>4.1.106</v>
          </cell>
          <cell r="D365" t="str">
            <v>24.16.02</v>
          </cell>
          <cell r="E365" t="str">
            <v xml:space="preserve">Tubo De concreto D=0,40m classe CA-2 </v>
          </cell>
          <cell r="F365" t="str">
            <v>m</v>
          </cell>
        </row>
        <row r="366">
          <cell r="B366" t="str">
            <v>4.1.107</v>
          </cell>
          <cell r="D366" t="str">
            <v>24.16.03</v>
          </cell>
        </row>
        <row r="367">
          <cell r="B367" t="str">
            <v>4.1.108</v>
          </cell>
          <cell r="D367" t="str">
            <v>24.16.04</v>
          </cell>
        </row>
        <row r="368">
          <cell r="B368" t="str">
            <v>4.1.109</v>
          </cell>
          <cell r="D368" t="str">
            <v>24.16.05</v>
          </cell>
        </row>
        <row r="369">
          <cell r="B369" t="str">
            <v>4.1.110</v>
          </cell>
          <cell r="D369" t="str">
            <v>24.16.06</v>
          </cell>
        </row>
        <row r="370">
          <cell r="B370" t="str">
            <v>4.1.111</v>
          </cell>
          <cell r="D370" t="str">
            <v>24.16.07</v>
          </cell>
          <cell r="E370" t="str">
            <v>Tubo De concreto D=0,60m classe CA-1</v>
          </cell>
          <cell r="F370" t="str">
            <v>m</v>
          </cell>
        </row>
        <row r="371">
          <cell r="B371" t="str">
            <v>4.1.112</v>
          </cell>
          <cell r="D371" t="str">
            <v>24.16.08</v>
          </cell>
          <cell r="E371" t="str">
            <v>Tubo De concreto D=0,60m classe CA-2</v>
          </cell>
          <cell r="F371" t="str">
            <v>m</v>
          </cell>
        </row>
        <row r="372">
          <cell r="B372" t="str">
            <v>4.1.113</v>
          </cell>
          <cell r="D372" t="str">
            <v>24.16.09</v>
          </cell>
          <cell r="E372" t="str">
            <v>Tubo De concreto D=0,60m classe CA-3</v>
          </cell>
          <cell r="F372" t="str">
            <v>m</v>
          </cell>
        </row>
        <row r="373">
          <cell r="B373" t="str">
            <v>4.1.114</v>
          </cell>
          <cell r="D373" t="str">
            <v>24.16.10.10</v>
          </cell>
          <cell r="E373" t="str">
            <v>Tubo De concreto D=0,60m classe CA-4</v>
          </cell>
          <cell r="F373" t="str">
            <v>m</v>
          </cell>
        </row>
        <row r="374">
          <cell r="B374" t="str">
            <v>4.1.115</v>
          </cell>
          <cell r="D374" t="str">
            <v>24.16.11</v>
          </cell>
          <cell r="E374" t="str">
            <v>Tubo De concreto D=0,80m classe CA-1</v>
          </cell>
          <cell r="F374" t="str">
            <v>m</v>
          </cell>
        </row>
        <row r="375">
          <cell r="B375" t="str">
            <v>4.1.116</v>
          </cell>
          <cell r="D375" t="str">
            <v>24.16.12</v>
          </cell>
          <cell r="E375" t="str">
            <v>Tubo De concreto D=0,80m classe CA-2</v>
          </cell>
          <cell r="F375" t="str">
            <v>m</v>
          </cell>
        </row>
        <row r="376">
          <cell r="B376" t="str">
            <v>4.1.117</v>
          </cell>
          <cell r="D376" t="str">
            <v>24.16.13</v>
          </cell>
          <cell r="E376" t="str">
            <v>Tubo De concreto D=0,80m classe CA-3</v>
          </cell>
          <cell r="F376" t="str">
            <v>m</v>
          </cell>
        </row>
        <row r="377">
          <cell r="B377" t="str">
            <v>4.1.118</v>
          </cell>
          <cell r="D377" t="str">
            <v>24.16.14</v>
          </cell>
          <cell r="E377" t="str">
            <v>Tubo De concreto D=0,80m classe CA-4</v>
          </cell>
          <cell r="F377" t="str">
            <v>m</v>
          </cell>
        </row>
        <row r="378">
          <cell r="B378" t="str">
            <v>4.1.119</v>
          </cell>
          <cell r="D378" t="str">
            <v>24.16.15</v>
          </cell>
          <cell r="E378" t="str">
            <v xml:space="preserve">Tubo De concreto D=1,00m classe CA-1 </v>
          </cell>
          <cell r="F378" t="str">
            <v>m</v>
          </cell>
        </row>
        <row r="379">
          <cell r="B379" t="str">
            <v>4.1.120</v>
          </cell>
          <cell r="D379" t="str">
            <v>24.16.16</v>
          </cell>
          <cell r="E379" t="str">
            <v xml:space="preserve">Tubo De concreto D=1,00m classe CA-2 </v>
          </cell>
          <cell r="F379" t="str">
            <v>m</v>
          </cell>
        </row>
        <row r="380">
          <cell r="B380" t="str">
            <v>4.1.121</v>
          </cell>
          <cell r="D380" t="str">
            <v>24.16.17</v>
          </cell>
          <cell r="E380" t="str">
            <v>Tubo De concreto D=1,00m classe CA-3</v>
          </cell>
          <cell r="F380" t="str">
            <v>m</v>
          </cell>
        </row>
        <row r="381">
          <cell r="B381" t="str">
            <v>4.1.122</v>
          </cell>
          <cell r="D381" t="str">
            <v>24.16.18</v>
          </cell>
          <cell r="E381" t="str">
            <v>Tubo De concreto D=1,00m classe CA-4</v>
          </cell>
          <cell r="F381" t="str">
            <v>m</v>
          </cell>
        </row>
        <row r="382">
          <cell r="B382" t="str">
            <v>4.1.123</v>
          </cell>
          <cell r="D382" t="str">
            <v>24.16.19</v>
          </cell>
          <cell r="E382" t="str">
            <v>Tubo De concreto D=1,20m classe CA-1</v>
          </cell>
          <cell r="F382" t="str">
            <v>m</v>
          </cell>
        </row>
        <row r="383">
          <cell r="B383" t="str">
            <v>4.1.124</v>
          </cell>
          <cell r="D383" t="str">
            <v>24.16.20</v>
          </cell>
          <cell r="E383" t="str">
            <v>Tubo De concreto D=1,20m classe CA-2</v>
          </cell>
          <cell r="F383" t="str">
            <v>m</v>
          </cell>
        </row>
        <row r="384">
          <cell r="B384" t="str">
            <v>4.1.125</v>
          </cell>
          <cell r="D384" t="str">
            <v>24.16.21</v>
          </cell>
          <cell r="E384" t="str">
            <v>Tubo De concreto D=1,20m classe CA-3</v>
          </cell>
          <cell r="F384" t="str">
            <v>m</v>
          </cell>
        </row>
        <row r="385">
          <cell r="B385" t="str">
            <v>4.1.126</v>
          </cell>
          <cell r="D385" t="str">
            <v>24.16.22</v>
          </cell>
          <cell r="E385" t="str">
            <v>Tubo De concreto D=1,20m classe CA-4</v>
          </cell>
          <cell r="F385" t="str">
            <v>m</v>
          </cell>
        </row>
        <row r="386">
          <cell r="B386" t="str">
            <v>4.1.127</v>
          </cell>
          <cell r="D386" t="str">
            <v>24.16.23</v>
          </cell>
          <cell r="E386" t="str">
            <v>Tubo De concreto D=1,50m classe CA-1</v>
          </cell>
          <cell r="F386" t="str">
            <v>m</v>
          </cell>
        </row>
        <row r="387">
          <cell r="B387" t="str">
            <v>4.1.128</v>
          </cell>
          <cell r="D387" t="str">
            <v>24.16.24</v>
          </cell>
          <cell r="E387" t="str">
            <v>Tubo De concreto D=1,50m classe CA-2</v>
          </cell>
          <cell r="F387" t="str">
            <v>m</v>
          </cell>
        </row>
        <row r="388">
          <cell r="B388" t="str">
            <v>4.1.129</v>
          </cell>
          <cell r="D388" t="str">
            <v>24.16.25</v>
          </cell>
          <cell r="E388" t="str">
            <v>Tubo De concreto D=1,50m classe CA-3</v>
          </cell>
          <cell r="F388" t="str">
            <v>m</v>
          </cell>
        </row>
        <row r="389">
          <cell r="B389" t="str">
            <v>4.1.130</v>
          </cell>
          <cell r="D389" t="str">
            <v>24.16.26</v>
          </cell>
          <cell r="E389" t="str">
            <v>Tubo De concreto D=1,50m classe CA-4</v>
          </cell>
          <cell r="F389" t="str">
            <v>m</v>
          </cell>
        </row>
        <row r="390">
          <cell r="B390" t="str">
            <v>4.1.131</v>
          </cell>
          <cell r="D390" t="str">
            <v>24.16.27</v>
          </cell>
          <cell r="E390" t="str">
            <v>Tubo de concreto simples D=0,40m</v>
          </cell>
          <cell r="F390" t="str">
            <v>m</v>
          </cell>
        </row>
        <row r="391">
          <cell r="B391" t="str">
            <v>4.1.132</v>
          </cell>
          <cell r="D391" t="str">
            <v>24.16.28</v>
          </cell>
          <cell r="E391" t="str">
            <v>Tubo de concreto simples D=0,60m</v>
          </cell>
          <cell r="F391" t="str">
            <v>m</v>
          </cell>
        </row>
        <row r="392">
          <cell r="B392" t="str">
            <v>4.1.133</v>
          </cell>
          <cell r="D392" t="str">
            <v>24.16.29</v>
          </cell>
          <cell r="F392" t="str">
            <v>m</v>
          </cell>
        </row>
        <row r="393">
          <cell r="B393" t="str">
            <v>4.1.134</v>
          </cell>
          <cell r="D393" t="str">
            <v>24.16.30</v>
          </cell>
          <cell r="F393" t="str">
            <v>m</v>
          </cell>
        </row>
        <row r="394">
          <cell r="B394" t="str">
            <v>4.1.135</v>
          </cell>
          <cell r="D394" t="str">
            <v>24.16.31</v>
          </cell>
          <cell r="F394" t="str">
            <v>m</v>
          </cell>
        </row>
        <row r="395">
          <cell r="B395" t="str">
            <v>4.1.136</v>
          </cell>
          <cell r="D395" t="str">
            <v>24.16.32</v>
          </cell>
          <cell r="F395" t="str">
            <v>m</v>
          </cell>
        </row>
        <row r="396">
          <cell r="B396" t="str">
            <v>4.1.137</v>
          </cell>
          <cell r="D396" t="str">
            <v>24.18.01</v>
          </cell>
          <cell r="E396" t="str">
            <v>Canaleta concreto 40 cm</v>
          </cell>
          <cell r="F396" t="str">
            <v>m</v>
          </cell>
        </row>
        <row r="397">
          <cell r="B397" t="str">
            <v>4.1.138</v>
          </cell>
          <cell r="D397" t="str">
            <v>24.18.02</v>
          </cell>
          <cell r="E397" t="str">
            <v>Canaleta concreto 60 cm</v>
          </cell>
          <cell r="F397" t="str">
            <v>m</v>
          </cell>
        </row>
        <row r="398">
          <cell r="B398" t="str">
            <v>4.1.139</v>
          </cell>
          <cell r="D398" t="str">
            <v>24.18.03</v>
          </cell>
          <cell r="E398" t="str">
            <v>Canaleta concreto 80 cm</v>
          </cell>
          <cell r="F398" t="str">
            <v>m</v>
          </cell>
        </row>
        <row r="399">
          <cell r="B399" t="str">
            <v>4.1.140</v>
          </cell>
          <cell r="D399" t="str">
            <v>24.19.01</v>
          </cell>
          <cell r="E399" t="str">
            <v>Lastro de concreto Fck 10 MPa</v>
          </cell>
          <cell r="F399" t="str">
            <v>m³</v>
          </cell>
        </row>
        <row r="400">
          <cell r="B400" t="str">
            <v>4.1.141</v>
          </cell>
          <cell r="D400" t="str">
            <v>24.19.02</v>
          </cell>
          <cell r="E400" t="str">
            <v>Sarjeta pré-fabricada de concreto Fck 15 MPa</v>
          </cell>
          <cell r="F400" t="str">
            <v>m²</v>
          </cell>
        </row>
        <row r="401">
          <cell r="B401" t="str">
            <v>4.1.142</v>
          </cell>
          <cell r="D401" t="str">
            <v>24.19.03</v>
          </cell>
          <cell r="E401" t="str">
            <v>Guia pre-fabricada concreto Fck 15 MPa</v>
          </cell>
          <cell r="F401" t="str">
            <v>m</v>
          </cell>
        </row>
        <row r="402">
          <cell r="B402" t="str">
            <v>4.1.143</v>
          </cell>
          <cell r="D402" t="str">
            <v>24.19.04</v>
          </cell>
          <cell r="E402" t="str">
            <v>Sarjeta concreto Fck 15 MPa</v>
          </cell>
          <cell r="F402" t="str">
            <v>m³</v>
          </cell>
        </row>
        <row r="403">
          <cell r="B403" t="str">
            <v>4.1.144</v>
          </cell>
          <cell r="D403" t="str">
            <v>24.19.05</v>
          </cell>
          <cell r="E403" t="str">
            <v>Guia concreto Fck 15 MPa</v>
          </cell>
          <cell r="F403" t="str">
            <v>m³</v>
          </cell>
        </row>
        <row r="404">
          <cell r="B404" t="str">
            <v>4.1.145</v>
          </cell>
          <cell r="D404" t="str">
            <v>24.19.06</v>
          </cell>
          <cell r="E404" t="str">
            <v>Telar e tampão de ferro fundido</v>
          </cell>
          <cell r="F404" t="str">
            <v>un</v>
          </cell>
        </row>
        <row r="405">
          <cell r="B405" t="str">
            <v>4.1.146</v>
          </cell>
          <cell r="D405" t="str">
            <v>24.19.07</v>
          </cell>
          <cell r="E405" t="str">
            <v>Grelha de concreto 0,10 X ,094 x 1,20m</v>
          </cell>
          <cell r="F405" t="str">
            <v>un</v>
          </cell>
        </row>
        <row r="406">
          <cell r="B406" t="str">
            <v>4.1.147</v>
          </cell>
          <cell r="D406" t="str">
            <v>24.19.07.01</v>
          </cell>
          <cell r="F406" t="str">
            <v>un</v>
          </cell>
        </row>
        <row r="407">
          <cell r="B407" t="str">
            <v>4.1.148</v>
          </cell>
          <cell r="D407" t="str">
            <v>24.19.08</v>
          </cell>
          <cell r="E407" t="str">
            <v xml:space="preserve">Grelha de fºfº p/ boca de lobo tipo GRS-135 </v>
          </cell>
          <cell r="F407" t="str">
            <v>un</v>
          </cell>
        </row>
        <row r="408">
          <cell r="B408" t="str">
            <v>4.1.149</v>
          </cell>
          <cell r="D408" t="str">
            <v>24.20.01</v>
          </cell>
          <cell r="E408" t="str">
            <v>Tubo aço corr.galv.met.não destrutivo</v>
          </cell>
          <cell r="F408" t="str">
            <v>kg</v>
          </cell>
        </row>
        <row r="409">
          <cell r="B409" t="str">
            <v>4.1.150</v>
          </cell>
          <cell r="D409" t="str">
            <v>24.20.02</v>
          </cell>
          <cell r="E409" t="str">
            <v>Tubo aço corr.epoxy met.não destrutivo</v>
          </cell>
          <cell r="F409" t="str">
            <v>kg</v>
          </cell>
        </row>
        <row r="410">
          <cell r="B410" t="str">
            <v>4.1.151</v>
          </cell>
          <cell r="D410" t="str">
            <v>24.20.03</v>
          </cell>
          <cell r="E410" t="str">
            <v>Tubo aço corr.galv.met. destrutivo</v>
          </cell>
          <cell r="F410" t="str">
            <v>kg</v>
          </cell>
        </row>
        <row r="411">
          <cell r="B411" t="str">
            <v>4.1.152</v>
          </cell>
          <cell r="D411" t="str">
            <v>24.20.04</v>
          </cell>
          <cell r="E411" t="str">
            <v>Tubo aço corr.epoxy met. destrutivo</v>
          </cell>
          <cell r="F411" t="str">
            <v>kg</v>
          </cell>
        </row>
        <row r="412">
          <cell r="B412" t="str">
            <v>4.1.153</v>
          </cell>
          <cell r="D412" t="str">
            <v>24.21.01</v>
          </cell>
          <cell r="E412" t="str">
            <v>Broca de concreto armado D=20,00cm</v>
          </cell>
          <cell r="F412" t="str">
            <v>m</v>
          </cell>
        </row>
        <row r="413">
          <cell r="B413" t="str">
            <v>4.1.154</v>
          </cell>
          <cell r="D413" t="str">
            <v>24.21.02</v>
          </cell>
          <cell r="E413" t="str">
            <v>Broca de concreto armado D=25,00cm</v>
          </cell>
          <cell r="F413" t="str">
            <v>m</v>
          </cell>
        </row>
        <row r="414">
          <cell r="B414" t="str">
            <v>4.1.155</v>
          </cell>
          <cell r="D414" t="str">
            <v>24.21.03</v>
          </cell>
          <cell r="E414" t="str">
            <v>Broca de concreto armado D=15,00cm</v>
          </cell>
          <cell r="F414" t="str">
            <v>m</v>
          </cell>
        </row>
        <row r="416">
          <cell r="B416" t="str">
            <v>Cód. Colinas</v>
          </cell>
          <cell r="D416" t="str">
            <v>Código</v>
          </cell>
          <cell r="E416" t="str">
            <v>Serviços</v>
          </cell>
          <cell r="F416" t="str">
            <v>Unid.</v>
          </cell>
        </row>
        <row r="419">
          <cell r="D419" t="str">
            <v>FASE-25 OBRAS DE CONTENÇÃO</v>
          </cell>
        </row>
        <row r="420">
          <cell r="B420" t="str">
            <v>5.1.1</v>
          </cell>
          <cell r="D420" t="str">
            <v>25.01.01</v>
          </cell>
          <cell r="E420" t="str">
            <v>Aterro de acesso</v>
          </cell>
          <cell r="F420" t="str">
            <v>m³</v>
          </cell>
        </row>
        <row r="421">
          <cell r="B421" t="str">
            <v>5.1.2</v>
          </cell>
          <cell r="D421" t="str">
            <v>25.01.03.05</v>
          </cell>
          <cell r="E421" t="str">
            <v>At. Solo cim. 6% pulv.</v>
          </cell>
          <cell r="F421" t="str">
            <v>m³</v>
          </cell>
        </row>
        <row r="422">
          <cell r="B422" t="str">
            <v>5.1.3</v>
          </cell>
          <cell r="D422" t="str">
            <v>25.02.01</v>
          </cell>
          <cell r="E422" t="str">
            <v>Escavação manual para obras sem explosivos</v>
          </cell>
          <cell r="F422" t="str">
            <v>m³</v>
          </cell>
        </row>
        <row r="423">
          <cell r="B423" t="str">
            <v>5.1.4</v>
          </cell>
          <cell r="D423" t="str">
            <v>25.02.02</v>
          </cell>
          <cell r="E423" t="str">
            <v>Escavação mecânica para obras sem explosivos</v>
          </cell>
          <cell r="F423" t="str">
            <v>m³</v>
          </cell>
        </row>
        <row r="424">
          <cell r="B424" t="str">
            <v>5.1.5</v>
          </cell>
          <cell r="D424" t="str">
            <v>25.02.03</v>
          </cell>
          <cell r="E424" t="str">
            <v>Escavação mecânica para obras com explosivo</v>
          </cell>
          <cell r="F424" t="str">
            <v>m³</v>
          </cell>
        </row>
        <row r="425">
          <cell r="B425" t="str">
            <v>5.1.6</v>
          </cell>
          <cell r="D425" t="str">
            <v>25.02.04</v>
          </cell>
          <cell r="E425" t="str">
            <v>Escavação corta-rio sem explosivo</v>
          </cell>
          <cell r="F425" t="str">
            <v>m³</v>
          </cell>
        </row>
        <row r="426">
          <cell r="B426" t="str">
            <v>5.1.7</v>
          </cell>
          <cell r="D426" t="str">
            <v>25.02.05</v>
          </cell>
          <cell r="E426" t="str">
            <v>Escavação corta-rio com explosivo</v>
          </cell>
          <cell r="F426" t="str">
            <v>m³</v>
          </cell>
        </row>
        <row r="427">
          <cell r="B427" t="str">
            <v>5.1.8</v>
          </cell>
          <cell r="D427" t="str">
            <v>25.02.06</v>
          </cell>
          <cell r="E427" t="str">
            <v>Escavação fund., bueiro ou dreno sem expl. até 2 m</v>
          </cell>
          <cell r="F427" t="str">
            <v>m³</v>
          </cell>
        </row>
        <row r="428">
          <cell r="B428" t="str">
            <v>5.1.9</v>
          </cell>
          <cell r="D428" t="str">
            <v>25.02.07</v>
          </cell>
          <cell r="E428" t="str">
            <v>Acresc. p/Escav. 1,5 m profundidade, além 2m</v>
          </cell>
          <cell r="F428" t="str">
            <v>m³</v>
          </cell>
        </row>
        <row r="429">
          <cell r="B429" t="str">
            <v>5.1.10</v>
          </cell>
          <cell r="D429" t="str">
            <v>25.02.08</v>
          </cell>
          <cell r="E429" t="str">
            <v>Escavação fund., bueiro ou dreno c/expl. até 2 m</v>
          </cell>
          <cell r="F429" t="str">
            <v>m³</v>
          </cell>
        </row>
        <row r="430">
          <cell r="B430" t="str">
            <v>5.1.11</v>
          </cell>
          <cell r="D430" t="str">
            <v>25.02.09</v>
          </cell>
          <cell r="E430" t="str">
            <v>Acresc.escav. ensec.explos.c/ 1,5m prof. além 2m</v>
          </cell>
          <cell r="F430" t="str">
            <v>m³</v>
          </cell>
        </row>
        <row r="431">
          <cell r="B431" t="str">
            <v>5.1.12</v>
          </cell>
          <cell r="D431" t="str">
            <v>25.02.10</v>
          </cell>
          <cell r="E431" t="str">
            <v>Escavação fund. dentro ensec. sem expl. até 3m</v>
          </cell>
          <cell r="F431" t="str">
            <v>m³</v>
          </cell>
        </row>
        <row r="432">
          <cell r="B432" t="str">
            <v>5.1.13</v>
          </cell>
          <cell r="D432" t="str">
            <v>25.02.11</v>
          </cell>
          <cell r="E432" t="str">
            <v>Acresc. p/escav. ensec. p/cada 1m prof. além 3m</v>
          </cell>
          <cell r="F432" t="str">
            <v>m³</v>
          </cell>
        </row>
        <row r="433">
          <cell r="B433" t="str">
            <v>5.1.14</v>
          </cell>
          <cell r="D433" t="str">
            <v>25.02.12</v>
          </cell>
          <cell r="E433" t="str">
            <v>Escavação fund. dentro ensec. com expl. até 3 m</v>
          </cell>
          <cell r="F433" t="str">
            <v>m³</v>
          </cell>
        </row>
        <row r="434">
          <cell r="B434" t="str">
            <v>5.1.15</v>
          </cell>
          <cell r="D434" t="str">
            <v>25.02.13</v>
          </cell>
          <cell r="E434" t="str">
            <v>Acresc. p/escav. ensec.c/explos.c/ 1,5m além 3m</v>
          </cell>
          <cell r="F434" t="str">
            <v>m³</v>
          </cell>
        </row>
        <row r="435">
          <cell r="B435" t="str">
            <v>5.1.16</v>
          </cell>
          <cell r="D435" t="str">
            <v>25.03.01</v>
          </cell>
          <cell r="E435" t="str">
            <v xml:space="preserve">Parede ensecadeira com prancha - esp. 2" </v>
          </cell>
          <cell r="F435" t="str">
            <v>m²</v>
          </cell>
        </row>
        <row r="436">
          <cell r="B436" t="str">
            <v>5.1.17</v>
          </cell>
          <cell r="D436" t="str">
            <v>25.03.02</v>
          </cell>
          <cell r="E436" t="str">
            <v xml:space="preserve">Parede ensecadeira com prancha - esp. 3" </v>
          </cell>
          <cell r="F436" t="str">
            <v>m²</v>
          </cell>
        </row>
        <row r="437">
          <cell r="B437" t="str">
            <v>5.1.18</v>
          </cell>
          <cell r="D437" t="str">
            <v>25.03.04</v>
          </cell>
          <cell r="E437" t="str">
            <v>Argila ench. ensecadeira, incl. apiloamento</v>
          </cell>
          <cell r="F437" t="str">
            <v>m³</v>
          </cell>
        </row>
        <row r="438">
          <cell r="B438" t="str">
            <v>5.1.19</v>
          </cell>
          <cell r="D438" t="str">
            <v>25.03.05</v>
          </cell>
          <cell r="E438" t="str">
            <v>Esgotamento continuo água</v>
          </cell>
          <cell r="F438" t="str">
            <v>m³</v>
          </cell>
        </row>
        <row r="439">
          <cell r="B439" t="str">
            <v>5.1.20</v>
          </cell>
          <cell r="D439" t="str">
            <v>25.03.06</v>
          </cell>
          <cell r="E439" t="str">
            <v>Escoramento de valas/cavas p/ fund. contínuo</v>
          </cell>
          <cell r="F439" t="str">
            <v>m²</v>
          </cell>
        </row>
        <row r="440">
          <cell r="B440" t="str">
            <v>5.1.21</v>
          </cell>
          <cell r="D440" t="str">
            <v>25.03.08</v>
          </cell>
          <cell r="E440" t="str">
            <v>Escoramento para formas</v>
          </cell>
          <cell r="F440" t="str">
            <v>m²</v>
          </cell>
        </row>
        <row r="441">
          <cell r="B441" t="str">
            <v>5.1.22</v>
          </cell>
          <cell r="D441" t="str">
            <v>25.04.01</v>
          </cell>
          <cell r="E441" t="str">
            <v>Estaca concreto pre-moldado20cm 20/25 T</v>
          </cell>
          <cell r="F441" t="str">
            <v>m</v>
          </cell>
        </row>
        <row r="442">
          <cell r="B442" t="str">
            <v>5.1.23</v>
          </cell>
          <cell r="D442" t="str">
            <v>25.04.02</v>
          </cell>
          <cell r="E442" t="str">
            <v xml:space="preserve">Estaca concreto pre-moldado25cm - 30/35 T </v>
          </cell>
          <cell r="F442" t="str">
            <v>m</v>
          </cell>
        </row>
        <row r="443">
          <cell r="B443" t="str">
            <v>5.1.24</v>
          </cell>
          <cell r="D443" t="str">
            <v>25.04.03</v>
          </cell>
          <cell r="E443" t="str">
            <v>Estaca concreto pre-moldado30cm - 40/45 T</v>
          </cell>
          <cell r="F443" t="str">
            <v>m</v>
          </cell>
        </row>
        <row r="444">
          <cell r="B444" t="str">
            <v>5.1.25</v>
          </cell>
          <cell r="D444" t="str">
            <v>25.04.04</v>
          </cell>
          <cell r="E444" t="str">
            <v>Estaca concreto pre-moldado35cm 50/60 T</v>
          </cell>
          <cell r="F444" t="str">
            <v>m</v>
          </cell>
        </row>
        <row r="445">
          <cell r="B445" t="str">
            <v>5.1.26</v>
          </cell>
          <cell r="D445" t="str">
            <v>25.04.05</v>
          </cell>
          <cell r="E445" t="str">
            <v>Estaca concreto pre-moldado40cm - 70/80 T</v>
          </cell>
          <cell r="F445" t="str">
            <v>m</v>
          </cell>
        </row>
        <row r="446">
          <cell r="B446" t="str">
            <v>5.1.27</v>
          </cell>
          <cell r="D446" t="str">
            <v>25.04.06</v>
          </cell>
          <cell r="E446" t="str">
            <v>Estaca metálica, fornec.e cravação</v>
          </cell>
          <cell r="F446" t="str">
            <v>kg</v>
          </cell>
        </row>
        <row r="447">
          <cell r="B447" t="str">
            <v>5.1.28</v>
          </cell>
          <cell r="D447" t="str">
            <v>25.04.07</v>
          </cell>
          <cell r="E447" t="str">
            <v>Estaca de madeira D=20cm - 8ton</v>
          </cell>
          <cell r="F447" t="str">
            <v>m</v>
          </cell>
        </row>
        <row r="448">
          <cell r="B448" t="str">
            <v>5.1.29</v>
          </cell>
          <cell r="D448" t="str">
            <v>25.04.08</v>
          </cell>
          <cell r="E448" t="str">
            <v>Estaca de madeira D=25cm - 15ton</v>
          </cell>
          <cell r="F448" t="str">
            <v>m</v>
          </cell>
        </row>
        <row r="449">
          <cell r="B449" t="str">
            <v>5.1.30</v>
          </cell>
          <cell r="D449" t="str">
            <v>25.04.09</v>
          </cell>
          <cell r="E449" t="str">
            <v>Estaca raiz em solo D= 15cm</v>
          </cell>
          <cell r="F449" t="str">
            <v>m</v>
          </cell>
        </row>
        <row r="450">
          <cell r="B450" t="str">
            <v>5.1.31</v>
          </cell>
          <cell r="D450" t="str">
            <v>25.04.10</v>
          </cell>
          <cell r="E450" t="str">
            <v>Estaca raiz em solo D= 16cm</v>
          </cell>
          <cell r="F450" t="str">
            <v>m</v>
          </cell>
        </row>
        <row r="451">
          <cell r="B451" t="str">
            <v>5.1.32</v>
          </cell>
          <cell r="D451" t="str">
            <v>25.04.11</v>
          </cell>
          <cell r="E451" t="str">
            <v>Estaca raiz em solo D= 20cm</v>
          </cell>
          <cell r="F451" t="str">
            <v>m</v>
          </cell>
        </row>
        <row r="452">
          <cell r="B452" t="str">
            <v>5.1.33</v>
          </cell>
          <cell r="D452" t="str">
            <v>25.04.12</v>
          </cell>
          <cell r="E452" t="str">
            <v>Estaca raiz em solo D= 25cm</v>
          </cell>
          <cell r="F452" t="str">
            <v>m</v>
          </cell>
        </row>
        <row r="453">
          <cell r="B453" t="str">
            <v>5.1.34</v>
          </cell>
          <cell r="D453" t="str">
            <v>25.04.13</v>
          </cell>
          <cell r="E453" t="str">
            <v>Estaca raiz em solo D= 31cm</v>
          </cell>
          <cell r="F453" t="str">
            <v>m</v>
          </cell>
        </row>
        <row r="454">
          <cell r="B454" t="str">
            <v>5.1.35</v>
          </cell>
          <cell r="D454" t="str">
            <v>25.04.14</v>
          </cell>
          <cell r="E454" t="str">
            <v>Estaca raiz em solo D= 40cm</v>
          </cell>
          <cell r="F454" t="str">
            <v>m</v>
          </cell>
        </row>
        <row r="455">
          <cell r="B455" t="str">
            <v>5.1.36</v>
          </cell>
          <cell r="D455" t="str">
            <v>25.04.15</v>
          </cell>
          <cell r="E455" t="str">
            <v>Estaca raiz em rocha alterada D= 15cm</v>
          </cell>
          <cell r="F455" t="str">
            <v>m</v>
          </cell>
        </row>
        <row r="456">
          <cell r="B456" t="str">
            <v>5.1.37</v>
          </cell>
          <cell r="D456" t="str">
            <v>25.04.16</v>
          </cell>
          <cell r="E456" t="str">
            <v>Estaca raiz em rocha alterada D= 16cm</v>
          </cell>
          <cell r="F456" t="str">
            <v>m</v>
          </cell>
        </row>
        <row r="457">
          <cell r="B457" t="str">
            <v>5.1.38</v>
          </cell>
          <cell r="D457" t="str">
            <v>25.04.17</v>
          </cell>
          <cell r="E457" t="str">
            <v>Estaca raiz em rocha alterada D= 20cm</v>
          </cell>
          <cell r="F457" t="str">
            <v>m</v>
          </cell>
        </row>
        <row r="458">
          <cell r="B458" t="str">
            <v>5.1.39</v>
          </cell>
          <cell r="D458" t="str">
            <v>25.04.18</v>
          </cell>
          <cell r="E458" t="str">
            <v>Estaca raiz em rocha alterada D= 25cm</v>
          </cell>
          <cell r="F458" t="str">
            <v>m</v>
          </cell>
        </row>
        <row r="459">
          <cell r="B459" t="str">
            <v>5.1.40</v>
          </cell>
          <cell r="D459" t="str">
            <v>25.04.19</v>
          </cell>
          <cell r="E459" t="str">
            <v>Estaca raiz em rocha alterada D= 31cm</v>
          </cell>
          <cell r="F459" t="str">
            <v>m</v>
          </cell>
        </row>
        <row r="460">
          <cell r="B460" t="str">
            <v>5.1.41</v>
          </cell>
          <cell r="D460" t="str">
            <v>25.04.20</v>
          </cell>
          <cell r="E460" t="str">
            <v>Estaca raiz em rocha alterada D= 40cm</v>
          </cell>
          <cell r="F460" t="str">
            <v>m</v>
          </cell>
        </row>
        <row r="461">
          <cell r="B461" t="str">
            <v>5.1.42</v>
          </cell>
          <cell r="D461" t="str">
            <v>25.04.21</v>
          </cell>
          <cell r="E461" t="str">
            <v>Estaca raiz - Taxa de instalação equipamento</v>
          </cell>
          <cell r="F461" t="str">
            <v>un</v>
          </cell>
        </row>
        <row r="462">
          <cell r="B462" t="str">
            <v>5.1.43</v>
          </cell>
          <cell r="D462" t="str">
            <v>25.05.01</v>
          </cell>
          <cell r="E462" t="str">
            <v>Andaime de madeira</v>
          </cell>
          <cell r="F462" t="str">
            <v>m³</v>
          </cell>
        </row>
        <row r="463">
          <cell r="B463" t="str">
            <v>5.1.44</v>
          </cell>
          <cell r="D463" t="str">
            <v>25.05.02</v>
          </cell>
          <cell r="E463" t="str">
            <v>Andaime tubular</v>
          </cell>
          <cell r="F463" t="str">
            <v>m³</v>
          </cell>
        </row>
        <row r="464">
          <cell r="B464" t="str">
            <v>5.1.45</v>
          </cell>
          <cell r="D464" t="str">
            <v>25.06.01</v>
          </cell>
          <cell r="E464" t="str">
            <v>Forma plana para conc. armado comum</v>
          </cell>
          <cell r="F464" t="str">
            <v>m²</v>
          </cell>
        </row>
        <row r="465">
          <cell r="B465" t="str">
            <v>5.1.46</v>
          </cell>
          <cell r="D465" t="str">
            <v>25.06.02</v>
          </cell>
          <cell r="E465" t="str">
            <v>Formas para concreto protendido ou aparente</v>
          </cell>
          <cell r="F465" t="str">
            <v>m²</v>
          </cell>
        </row>
        <row r="466">
          <cell r="B466" t="str">
            <v>5.1.47</v>
          </cell>
          <cell r="D466" t="str">
            <v>25.07.01</v>
          </cell>
          <cell r="E466" t="str">
            <v>Aço CA-25</v>
          </cell>
          <cell r="F466" t="str">
            <v>kg</v>
          </cell>
        </row>
        <row r="467">
          <cell r="B467" t="str">
            <v>5.1.48</v>
          </cell>
          <cell r="D467" t="str">
            <v>25.07.02</v>
          </cell>
          <cell r="E467" t="str">
            <v>Aço CA-50</v>
          </cell>
          <cell r="F467" t="str">
            <v>kg</v>
          </cell>
        </row>
        <row r="468">
          <cell r="B468" t="str">
            <v>5.1.49</v>
          </cell>
          <cell r="D468" t="str">
            <v>25.07.03</v>
          </cell>
          <cell r="E468" t="str">
            <v>Aço CA-60</v>
          </cell>
          <cell r="F468" t="str">
            <v>kg</v>
          </cell>
        </row>
        <row r="469">
          <cell r="B469" t="str">
            <v>5.1.50</v>
          </cell>
          <cell r="D469" t="str">
            <v>25.07.04</v>
          </cell>
          <cell r="E469" t="str">
            <v>Aço para concreto protendido</v>
          </cell>
          <cell r="F469" t="str">
            <v>kg</v>
          </cell>
        </row>
        <row r="470">
          <cell r="B470" t="str">
            <v>5.1.51</v>
          </cell>
          <cell r="D470" t="str">
            <v>25.07.05</v>
          </cell>
          <cell r="E470" t="str">
            <v>Tela metálica</v>
          </cell>
          <cell r="F470" t="str">
            <v>kg</v>
          </cell>
        </row>
        <row r="471">
          <cell r="B471" t="str">
            <v>5.1.52</v>
          </cell>
          <cell r="D471" t="str">
            <v>25.07.06</v>
          </cell>
          <cell r="E471" t="str">
            <v xml:space="preserve">Aço para concreto protendido tipo Dywidag </v>
          </cell>
          <cell r="F471" t="str">
            <v>kg</v>
          </cell>
        </row>
        <row r="472">
          <cell r="B472" t="str">
            <v>5.1.53</v>
          </cell>
          <cell r="D472" t="str">
            <v>25.08.02</v>
          </cell>
          <cell r="E472" t="str">
            <v>Apar. anc. p/ cabos de protensão ativo de 12 f -8 mm</v>
          </cell>
          <cell r="F472" t="str">
            <v>un</v>
          </cell>
        </row>
        <row r="473">
          <cell r="B473" t="str">
            <v>5.1.54</v>
          </cell>
          <cell r="D473" t="str">
            <v>25.08.03</v>
          </cell>
          <cell r="E473" t="str">
            <v>Apar. anc. p/ cabos de protensão ativo de 4 f -1/2"</v>
          </cell>
          <cell r="F473" t="str">
            <v>un</v>
          </cell>
        </row>
        <row r="474">
          <cell r="B474" t="str">
            <v>5.1.55</v>
          </cell>
          <cell r="D474" t="str">
            <v>25.08.04</v>
          </cell>
          <cell r="E474" t="str">
            <v>Apar. anc. p/ cabos de protensão ativo de 6 f -1/2"</v>
          </cell>
          <cell r="F474" t="str">
            <v>un</v>
          </cell>
        </row>
        <row r="475">
          <cell r="B475" t="str">
            <v>5.1.56</v>
          </cell>
          <cell r="D475" t="str">
            <v>25.08.05</v>
          </cell>
          <cell r="E475" t="str">
            <v>Apar. anc. p/ cabos de protensão ativo de 12 f -1/2"</v>
          </cell>
          <cell r="F475" t="str">
            <v>un</v>
          </cell>
        </row>
        <row r="476">
          <cell r="B476" t="str">
            <v>5.1.57</v>
          </cell>
          <cell r="D476" t="str">
            <v>25.08.06</v>
          </cell>
          <cell r="E476" t="str">
            <v>Apar. anc. p/ cabos de protensão ativo de 19 f -1/2"</v>
          </cell>
          <cell r="F476" t="str">
            <v>un</v>
          </cell>
        </row>
        <row r="477">
          <cell r="B477" t="str">
            <v>5.1.58</v>
          </cell>
          <cell r="D477" t="str">
            <v>25.08.07</v>
          </cell>
          <cell r="E477" t="str">
            <v>Apar. anc. p/ cabos de protensão ativo de 22 f -1/2"</v>
          </cell>
          <cell r="F477" t="str">
            <v>un</v>
          </cell>
        </row>
        <row r="478">
          <cell r="B478" t="str">
            <v>5.1.59</v>
          </cell>
          <cell r="D478" t="str">
            <v>25.08.09</v>
          </cell>
          <cell r="E478" t="str">
            <v>Apar. anc. p/ cabos de protensão pas. de 4 f -1/2"</v>
          </cell>
          <cell r="F478" t="str">
            <v>un</v>
          </cell>
        </row>
        <row r="479">
          <cell r="B479" t="str">
            <v>5.1.60</v>
          </cell>
          <cell r="D479" t="str">
            <v>25.08.10</v>
          </cell>
          <cell r="E479" t="str">
            <v>Apar. anc. p/ cabos de protensão pas. de 6 f -1/2"</v>
          </cell>
          <cell r="F479" t="str">
            <v>un</v>
          </cell>
        </row>
        <row r="480">
          <cell r="B480" t="str">
            <v>5.1.61</v>
          </cell>
          <cell r="D480" t="str">
            <v>25.08.12</v>
          </cell>
          <cell r="E480" t="str">
            <v>Apar. anc. p/ cabos de protensão pas. de 19 f -1/2"</v>
          </cell>
          <cell r="F480" t="str">
            <v>un</v>
          </cell>
        </row>
        <row r="481">
          <cell r="B481" t="str">
            <v>5.1.62</v>
          </cell>
          <cell r="D481" t="str">
            <v>25.08.15.01</v>
          </cell>
          <cell r="E481" t="str">
            <v>Tiran. 40 TF 5F D= 1/2"</v>
          </cell>
          <cell r="F481" t="str">
            <v>m</v>
          </cell>
        </row>
        <row r="482">
          <cell r="B482" t="str">
            <v>5.1.63</v>
          </cell>
          <cell r="D482" t="str">
            <v>25.08.15.02</v>
          </cell>
          <cell r="E482" t="str">
            <v>Tiran. 60 TF 8F D= 1/2"</v>
          </cell>
          <cell r="F482" t="str">
            <v>m</v>
          </cell>
        </row>
        <row r="483">
          <cell r="B483" t="str">
            <v>5.1.64</v>
          </cell>
          <cell r="D483" t="str">
            <v>25.08.15.03</v>
          </cell>
          <cell r="E483" t="str">
            <v>Tiran. 80 TF 10F D=1/2"</v>
          </cell>
          <cell r="F483" t="str">
            <v>m</v>
          </cell>
        </row>
        <row r="484">
          <cell r="B484" t="str">
            <v>5.1.65</v>
          </cell>
          <cell r="D484" t="str">
            <v>25.08.15.04</v>
          </cell>
          <cell r="E484" t="str">
            <v>Tiran. 100TF 12F D=1/2"</v>
          </cell>
          <cell r="F484" t="str">
            <v>m</v>
          </cell>
        </row>
        <row r="485">
          <cell r="B485" t="str">
            <v>5.1.66</v>
          </cell>
          <cell r="D485" t="str">
            <v>25.08.16.02</v>
          </cell>
          <cell r="E485" t="str">
            <v>Termo fixo para tirante 40tf 8 D= 1/2"</v>
          </cell>
          <cell r="F485" t="str">
            <v>un</v>
          </cell>
        </row>
        <row r="486">
          <cell r="B486" t="str">
            <v>5.1.67</v>
          </cell>
          <cell r="D486" t="str">
            <v>25.08.16.02</v>
          </cell>
          <cell r="E486" t="str">
            <v>Termo fixo para tirante 60tf 8 D= 1/2"</v>
          </cell>
          <cell r="F486" t="str">
            <v>un</v>
          </cell>
        </row>
        <row r="487">
          <cell r="B487" t="str">
            <v>5.1.68</v>
          </cell>
          <cell r="D487" t="str">
            <v>25.08.16.03</v>
          </cell>
          <cell r="E487" t="str">
            <v>Termo fixo para tirante 80tf 10 D= 1/2"</v>
          </cell>
          <cell r="F487" t="str">
            <v>un</v>
          </cell>
        </row>
        <row r="488">
          <cell r="B488" t="str">
            <v>5.1.69</v>
          </cell>
          <cell r="D488" t="str">
            <v>25.09.01</v>
          </cell>
          <cell r="E488" t="str">
            <v>Concreto Fck 10 MPa</v>
          </cell>
          <cell r="F488" t="str">
            <v>m³</v>
          </cell>
        </row>
        <row r="489">
          <cell r="B489" t="str">
            <v>5.1.70</v>
          </cell>
          <cell r="D489" t="str">
            <v>25.09.02</v>
          </cell>
          <cell r="E489" t="str">
            <v>Concreto Fck 15 MPa</v>
          </cell>
          <cell r="F489" t="str">
            <v>m³</v>
          </cell>
        </row>
        <row r="490">
          <cell r="B490" t="str">
            <v>5.1.71</v>
          </cell>
          <cell r="D490" t="str">
            <v>25.09.03</v>
          </cell>
          <cell r="E490" t="str">
            <v>Concreto Fck 18 MPa</v>
          </cell>
          <cell r="F490" t="str">
            <v>m³</v>
          </cell>
        </row>
        <row r="491">
          <cell r="B491" t="str">
            <v>5.1.72</v>
          </cell>
          <cell r="D491" t="str">
            <v>25.09.04</v>
          </cell>
          <cell r="E491" t="str">
            <v>Concreto Fck 20 Mpa</v>
          </cell>
          <cell r="F491" t="str">
            <v>m³</v>
          </cell>
        </row>
        <row r="492">
          <cell r="B492" t="str">
            <v>5.1.73</v>
          </cell>
          <cell r="D492" t="str">
            <v>25.09.05</v>
          </cell>
          <cell r="E492" t="str">
            <v>Concreto Fck 25 MPa</v>
          </cell>
          <cell r="F492" t="str">
            <v>m³</v>
          </cell>
        </row>
        <row r="493">
          <cell r="B493" t="str">
            <v>5.1.74</v>
          </cell>
          <cell r="D493" t="str">
            <v>25.09.06</v>
          </cell>
          <cell r="E493" t="str">
            <v>Concreto Fck 30 MPa</v>
          </cell>
          <cell r="F493" t="str">
            <v>m³</v>
          </cell>
        </row>
        <row r="494">
          <cell r="B494" t="str">
            <v>5.1.75</v>
          </cell>
          <cell r="D494" t="str">
            <v>25.09.07</v>
          </cell>
          <cell r="E494" t="str">
            <v>Concreto Fck 35 Mpa</v>
          </cell>
          <cell r="F494" t="str">
            <v>m³</v>
          </cell>
        </row>
        <row r="495">
          <cell r="B495" t="str">
            <v>5.1.76</v>
          </cell>
          <cell r="D495" t="str">
            <v>25.09.08</v>
          </cell>
          <cell r="E495" t="str">
            <v>Concreto Ciclópico</v>
          </cell>
          <cell r="F495" t="str">
            <v>m³</v>
          </cell>
        </row>
        <row r="496">
          <cell r="B496" t="str">
            <v>5.1.77</v>
          </cell>
          <cell r="D496" t="str">
            <v>25.09.10</v>
          </cell>
          <cell r="E496" t="str">
            <v>Concreto Projetado</v>
          </cell>
          <cell r="F496" t="str">
            <v>m³</v>
          </cell>
        </row>
        <row r="497">
          <cell r="B497" t="str">
            <v>5.1.78</v>
          </cell>
          <cell r="D497" t="str">
            <v>25.09.11</v>
          </cell>
          <cell r="E497" t="str">
            <v>Bombeamento concreto qualquer resistência</v>
          </cell>
          <cell r="F497" t="str">
            <v>m³</v>
          </cell>
        </row>
        <row r="498">
          <cell r="B498" t="str">
            <v>5.1.79</v>
          </cell>
          <cell r="D498" t="str">
            <v>25.09.12</v>
          </cell>
          <cell r="E498" t="str">
            <v>Injeção de calda de cimento</v>
          </cell>
          <cell r="F498" t="str">
            <v>kg</v>
          </cell>
        </row>
        <row r="499">
          <cell r="B499" t="str">
            <v>5.1.80</v>
          </cell>
          <cell r="D499" t="str">
            <v>25.09.13</v>
          </cell>
          <cell r="E499" t="str">
            <v>Concreto Fck 12 Mpa</v>
          </cell>
          <cell r="F499" t="str">
            <v>m³</v>
          </cell>
        </row>
        <row r="500">
          <cell r="B500" t="str">
            <v>5.1.81</v>
          </cell>
          <cell r="D500" t="str">
            <v>25.09.14</v>
          </cell>
          <cell r="E500" t="str">
            <v>Concreto Fck 16 MPa</v>
          </cell>
          <cell r="F500" t="str">
            <v>m³</v>
          </cell>
        </row>
        <row r="501">
          <cell r="B501" t="str">
            <v>5.1.82</v>
          </cell>
          <cell r="D501" t="str">
            <v>25.09.15</v>
          </cell>
          <cell r="E501" t="str">
            <v>Concreto Fck 40 Mpa</v>
          </cell>
          <cell r="F501" t="str">
            <v>m³</v>
          </cell>
        </row>
        <row r="502">
          <cell r="B502" t="str">
            <v>5.1.83</v>
          </cell>
          <cell r="D502" t="str">
            <v>25.10.01</v>
          </cell>
          <cell r="E502" t="str">
            <v>Perf. p/ dreno e tir.solo D=57,10mm (AX)</v>
          </cell>
          <cell r="F502" t="str">
            <v>m</v>
          </cell>
        </row>
        <row r="503">
          <cell r="B503" t="str">
            <v>5.1.84</v>
          </cell>
          <cell r="D503" t="str">
            <v>25.10.02</v>
          </cell>
          <cell r="E503" t="str">
            <v>Perf. p/ dreno e tir.solo D=73,00mm (BX)</v>
          </cell>
          <cell r="F503" t="str">
            <v>m</v>
          </cell>
        </row>
        <row r="504">
          <cell r="B504" t="str">
            <v>5.1.85</v>
          </cell>
          <cell r="D504" t="str">
            <v>25.10.03</v>
          </cell>
          <cell r="E504" t="str">
            <v>Perf. p/ dreno e tir.solo D=88,9mm (NX)</v>
          </cell>
          <cell r="F504" t="str">
            <v>m</v>
          </cell>
        </row>
        <row r="505">
          <cell r="B505" t="str">
            <v>5.1.86</v>
          </cell>
          <cell r="D505" t="str">
            <v>25.10.04</v>
          </cell>
          <cell r="E505" t="str">
            <v>Perf. p/ dreno e tir.solo D=114,30mm (HX)</v>
          </cell>
          <cell r="F505" t="str">
            <v>m</v>
          </cell>
        </row>
        <row r="506">
          <cell r="B506" t="str">
            <v>5.1.87</v>
          </cell>
          <cell r="D506" t="str">
            <v>25.10.05</v>
          </cell>
          <cell r="E506" t="str">
            <v>Perf. p/ dreno e tir.rochaalt. D=57,10mm (AX)</v>
          </cell>
          <cell r="F506" t="str">
            <v>m</v>
          </cell>
        </row>
        <row r="507">
          <cell r="B507" t="str">
            <v>5.1.88</v>
          </cell>
          <cell r="D507" t="str">
            <v>25.10.06</v>
          </cell>
          <cell r="E507" t="str">
            <v>Perf. p/ dreno e tir.rochaalt. D=73,00mm (BX)</v>
          </cell>
          <cell r="F507" t="str">
            <v>m</v>
          </cell>
        </row>
        <row r="508">
          <cell r="B508" t="str">
            <v>5.1.89</v>
          </cell>
          <cell r="D508" t="str">
            <v>25.10.07</v>
          </cell>
          <cell r="E508" t="str">
            <v>Perf. p/ dreno e tir.rochaalt. D=88,90mm (NX)</v>
          </cell>
          <cell r="F508" t="str">
            <v>m</v>
          </cell>
        </row>
        <row r="509">
          <cell r="B509" t="str">
            <v>5.1.90</v>
          </cell>
          <cell r="D509" t="str">
            <v>25.10.08</v>
          </cell>
          <cell r="E509" t="str">
            <v>Perf. p/ dreno e tir.rochaalt. D=114,30mm (HX)</v>
          </cell>
          <cell r="F509" t="str">
            <v>m</v>
          </cell>
        </row>
        <row r="510">
          <cell r="B510" t="str">
            <v>5.1.91</v>
          </cell>
          <cell r="D510" t="str">
            <v>25.10.09</v>
          </cell>
          <cell r="E510" t="str">
            <v>Perf. p/ dreno e tir.rocha sã D=57,10mm (AX)</v>
          </cell>
          <cell r="F510" t="str">
            <v>m</v>
          </cell>
        </row>
        <row r="511">
          <cell r="B511" t="str">
            <v>5.1.92</v>
          </cell>
          <cell r="D511" t="str">
            <v>25.10.10</v>
          </cell>
          <cell r="E511" t="str">
            <v>Perf. p/ dreno e tir.rocha sã D=73,00mm (BX)</v>
          </cell>
          <cell r="F511" t="str">
            <v>m</v>
          </cell>
        </row>
        <row r="512">
          <cell r="B512" t="str">
            <v>5.1.93</v>
          </cell>
          <cell r="D512" t="str">
            <v>25.10.11</v>
          </cell>
          <cell r="E512" t="str">
            <v>Perf. p/ dreno e tir.rocha sã D=88,90mm (NX)</v>
          </cell>
          <cell r="F512" t="str">
            <v>m</v>
          </cell>
        </row>
        <row r="513">
          <cell r="B513" t="str">
            <v>5.1.94</v>
          </cell>
          <cell r="D513" t="str">
            <v>25.10.12</v>
          </cell>
          <cell r="E513" t="str">
            <v>Perf. p/ dreno e tir.rocha sã D=114,30mm (HX)</v>
          </cell>
          <cell r="F513" t="str">
            <v>m</v>
          </cell>
        </row>
        <row r="514">
          <cell r="B514" t="str">
            <v>5.1.95</v>
          </cell>
          <cell r="D514" t="str">
            <v>25.11.01</v>
          </cell>
          <cell r="E514" t="str">
            <v>Enrocamento pedra arrumada</v>
          </cell>
          <cell r="F514" t="str">
            <v>m³</v>
          </cell>
        </row>
        <row r="515">
          <cell r="B515" t="str">
            <v>5.1.96</v>
          </cell>
          <cell r="D515" t="str">
            <v>25.11.02</v>
          </cell>
          <cell r="E515" t="str">
            <v>Enrocamento pedra arrumada e rejuntada</v>
          </cell>
          <cell r="F515" t="str">
            <v>m³</v>
          </cell>
        </row>
        <row r="516">
          <cell r="B516" t="str">
            <v>5.1.97</v>
          </cell>
          <cell r="D516" t="str">
            <v>25.11.03</v>
          </cell>
          <cell r="E516" t="str">
            <v>Enrrocamento pedra jogada</v>
          </cell>
          <cell r="F516" t="str">
            <v>m³</v>
          </cell>
        </row>
        <row r="517">
          <cell r="B517" t="str">
            <v>5.1.98</v>
          </cell>
          <cell r="D517" t="str">
            <v>25.11.04</v>
          </cell>
          <cell r="E517" t="str">
            <v>Gabião tipo caixa 50 cm - tela galv.</v>
          </cell>
          <cell r="F517" t="str">
            <v>m³</v>
          </cell>
        </row>
        <row r="518">
          <cell r="B518" t="str">
            <v>5.1.99</v>
          </cell>
          <cell r="D518" t="str">
            <v>25.11.05.01</v>
          </cell>
          <cell r="E518" t="str">
            <v>Gabião tipo colchão espessura 17cm - tela galv.</v>
          </cell>
          <cell r="F518" t="str">
            <v>m²</v>
          </cell>
        </row>
        <row r="519">
          <cell r="B519" t="str">
            <v>5.1.100</v>
          </cell>
          <cell r="D519" t="str">
            <v>25.11.06.01</v>
          </cell>
          <cell r="E519" t="str">
            <v>Gabião tipo colchão e= 23cm - tela galv.</v>
          </cell>
          <cell r="F519" t="str">
            <v>m²</v>
          </cell>
        </row>
        <row r="520">
          <cell r="B520" t="str">
            <v>5.1.101</v>
          </cell>
          <cell r="D520" t="str">
            <v>25.11.07.01</v>
          </cell>
          <cell r="E520" t="str">
            <v>Gabião tipo colchão espessura 30cm - tela galv.</v>
          </cell>
          <cell r="F520" t="str">
            <v>m²</v>
          </cell>
        </row>
        <row r="521">
          <cell r="B521" t="str">
            <v>5.1.102</v>
          </cell>
          <cell r="D521" t="str">
            <v>25.11.08.01</v>
          </cell>
          <cell r="E521" t="str">
            <v xml:space="preserve">Gabião tipo colchão espessura 17cm - tela pvc </v>
          </cell>
          <cell r="F521" t="str">
            <v>m²</v>
          </cell>
        </row>
        <row r="522">
          <cell r="B522" t="str">
            <v>5.1.103</v>
          </cell>
          <cell r="D522" t="str">
            <v>25.11.09.01</v>
          </cell>
          <cell r="E522" t="str">
            <v>Gabião tipo colchão espessura 23cm - tela pvc</v>
          </cell>
          <cell r="F522" t="str">
            <v>m²</v>
          </cell>
        </row>
        <row r="523">
          <cell r="B523" t="str">
            <v>5.1.104</v>
          </cell>
          <cell r="D523" t="str">
            <v>25.11.10.01</v>
          </cell>
          <cell r="E523" t="str">
            <v>Gabião tipo colchão espessura 30cm - tela pvc</v>
          </cell>
          <cell r="F523" t="str">
            <v>m²</v>
          </cell>
        </row>
        <row r="524">
          <cell r="B524" t="str">
            <v>5.1.105</v>
          </cell>
          <cell r="D524" t="str">
            <v>25.11.11</v>
          </cell>
          <cell r="E524" t="str">
            <v>Gabião tipo saco - tela galv.</v>
          </cell>
          <cell r="F524" t="str">
            <v>m³</v>
          </cell>
        </row>
        <row r="525">
          <cell r="B525" t="str">
            <v>5.1.106</v>
          </cell>
          <cell r="D525" t="str">
            <v>25.11.12</v>
          </cell>
          <cell r="E525" t="str">
            <v>Camada filtrante pedra britada</v>
          </cell>
          <cell r="F525" t="str">
            <v>m³</v>
          </cell>
        </row>
        <row r="526">
          <cell r="B526" t="str">
            <v>5.1.107</v>
          </cell>
          <cell r="D526" t="str">
            <v>25.12.02</v>
          </cell>
          <cell r="E526" t="str">
            <v xml:space="preserve">Calçamento concreto Fck 15 MPa </v>
          </cell>
          <cell r="F526" t="str">
            <v>m³</v>
          </cell>
        </row>
        <row r="527">
          <cell r="B527" t="str">
            <v>5.1.108</v>
          </cell>
          <cell r="D527" t="str">
            <v>25.12.03</v>
          </cell>
          <cell r="E527" t="str">
            <v xml:space="preserve">Calçamento concreto Fck 10 MPa </v>
          </cell>
          <cell r="F527" t="str">
            <v>m³</v>
          </cell>
        </row>
        <row r="528">
          <cell r="B528" t="str">
            <v>5.1.109</v>
          </cell>
          <cell r="D528" t="str">
            <v>25.13.02</v>
          </cell>
          <cell r="E528" t="str">
            <v xml:space="preserve">Alvenaria de pedra seca </v>
          </cell>
          <cell r="F528" t="str">
            <v>m³</v>
          </cell>
        </row>
        <row r="529">
          <cell r="B529" t="str">
            <v>5.1.110</v>
          </cell>
          <cell r="D529" t="str">
            <v>25.13.04</v>
          </cell>
          <cell r="E529" t="str">
            <v>Alvenaria de pedra argamassada</v>
          </cell>
          <cell r="F529" t="str">
            <v>m³</v>
          </cell>
        </row>
        <row r="530">
          <cell r="B530" t="str">
            <v>5.1.111</v>
          </cell>
          <cell r="D530" t="str">
            <v>25.13.05</v>
          </cell>
          <cell r="E530" t="str">
            <v>Alvenaria de bloco de concreto</v>
          </cell>
          <cell r="F530" t="str">
            <v>m³</v>
          </cell>
        </row>
        <row r="531">
          <cell r="B531" t="str">
            <v>5.1.112</v>
          </cell>
          <cell r="D531" t="str">
            <v>25.13.07</v>
          </cell>
          <cell r="E531" t="str">
            <v>Argamassa de cimento e areia traço 1:3 esp 2cm</v>
          </cell>
          <cell r="F531" t="str">
            <v>m²</v>
          </cell>
        </row>
        <row r="532">
          <cell r="B532" t="str">
            <v>5.1.113</v>
          </cell>
          <cell r="D532" t="str">
            <v>25.14.01</v>
          </cell>
          <cell r="E532" t="str">
            <v>Manta geotêxtil não tecida</v>
          </cell>
          <cell r="F532" t="str">
            <v>kg</v>
          </cell>
        </row>
        <row r="533">
          <cell r="B533" t="str">
            <v>5.1.114</v>
          </cell>
          <cell r="D533" t="str">
            <v>25.14.02</v>
          </cell>
          <cell r="E533" t="str">
            <v xml:space="preserve">Manta geotêxtil tecida </v>
          </cell>
          <cell r="F533" t="str">
            <v>kg</v>
          </cell>
        </row>
        <row r="534">
          <cell r="B534" t="str">
            <v>5.1.115</v>
          </cell>
          <cell r="D534" t="str">
            <v>25.15.03</v>
          </cell>
          <cell r="E534" t="str">
            <v>Fornecimento de tubo dreno barro 15 cm</v>
          </cell>
          <cell r="F534" t="str">
            <v>m</v>
          </cell>
        </row>
        <row r="535">
          <cell r="B535" t="str">
            <v>5.1.116</v>
          </cell>
          <cell r="D535" t="str">
            <v>25.15.04</v>
          </cell>
          <cell r="E535" t="str">
            <v>Fornecimento de tubo dreno barro 20 cm</v>
          </cell>
          <cell r="F535" t="str">
            <v>m</v>
          </cell>
        </row>
        <row r="536">
          <cell r="B536" t="str">
            <v>5.1.117</v>
          </cell>
          <cell r="D536" t="str">
            <v>25.15.05</v>
          </cell>
          <cell r="E536" t="str">
            <v>Assentamento de tubo dreno concreto 15 cm</v>
          </cell>
          <cell r="F536" t="str">
            <v>m</v>
          </cell>
        </row>
        <row r="537">
          <cell r="B537" t="str">
            <v>5.1.118</v>
          </cell>
          <cell r="D537" t="str">
            <v>25.15.06</v>
          </cell>
          <cell r="E537" t="str">
            <v>Assentamento de tubo dreno concreto 20 cm</v>
          </cell>
          <cell r="F537" t="str">
            <v>m</v>
          </cell>
        </row>
        <row r="538">
          <cell r="B538" t="str">
            <v>5.1.119</v>
          </cell>
          <cell r="D538" t="str">
            <v>25.15.07</v>
          </cell>
          <cell r="E538" t="str">
            <v>Assentamento de tubo dreno barro 15 cm</v>
          </cell>
          <cell r="F538" t="str">
            <v>m</v>
          </cell>
        </row>
        <row r="539">
          <cell r="B539" t="str">
            <v>5.1.120</v>
          </cell>
          <cell r="D539" t="str">
            <v>25.15.08</v>
          </cell>
          <cell r="E539" t="str">
            <v>Assentamento de tubo dreno barro 20 cm</v>
          </cell>
          <cell r="F539" t="str">
            <v>m</v>
          </cell>
        </row>
        <row r="540">
          <cell r="B540" t="str">
            <v>5.1.121</v>
          </cell>
          <cell r="D540" t="str">
            <v>25.15.09</v>
          </cell>
          <cell r="E540" t="str">
            <v>Tubo de pvc perfurado ou não D=0,050m</v>
          </cell>
          <cell r="F540" t="str">
            <v>m</v>
          </cell>
        </row>
        <row r="541">
          <cell r="B541" t="str">
            <v>5.1.122</v>
          </cell>
          <cell r="D541" t="str">
            <v>25.15.11</v>
          </cell>
          <cell r="E541" t="str">
            <v xml:space="preserve">Tubo de pvc perfurado ou não D=0,10m </v>
          </cell>
          <cell r="F541" t="str">
            <v>m</v>
          </cell>
        </row>
        <row r="542">
          <cell r="B542" t="str">
            <v>5.1.123</v>
          </cell>
          <cell r="D542" t="str">
            <v>25.15.12</v>
          </cell>
          <cell r="E542" t="str">
            <v xml:space="preserve">Tubo de pvc perfurado ou não D=0,15m </v>
          </cell>
          <cell r="F542" t="str">
            <v>m</v>
          </cell>
        </row>
        <row r="543">
          <cell r="B543" t="str">
            <v>5.1.124</v>
          </cell>
          <cell r="D543" t="str">
            <v>25.18.01</v>
          </cell>
          <cell r="E543" t="str">
            <v>Grama armada com adubo</v>
          </cell>
          <cell r="F543" t="str">
            <v>m²</v>
          </cell>
        </row>
        <row r="544">
          <cell r="B544" t="str">
            <v>5.1.125</v>
          </cell>
          <cell r="D544" t="str">
            <v>25.18.02</v>
          </cell>
          <cell r="E544" t="str">
            <v>Grama armada sem adubo</v>
          </cell>
          <cell r="F544" t="str">
            <v>m²</v>
          </cell>
        </row>
        <row r="546">
          <cell r="B546" t="str">
            <v>Cód. Colinas</v>
          </cell>
          <cell r="D546" t="str">
            <v>Código</v>
          </cell>
          <cell r="E546" t="str">
            <v>Serviços</v>
          </cell>
          <cell r="F546" t="str">
            <v>Unid.</v>
          </cell>
        </row>
        <row r="549">
          <cell r="D549" t="str">
            <v>FASE-26 OBRAS DE ARTE ESPECIAIS</v>
          </cell>
        </row>
        <row r="550">
          <cell r="B550" t="str">
            <v>6.1.1</v>
          </cell>
          <cell r="D550" t="str">
            <v>26.01.01</v>
          </cell>
          <cell r="E550" t="str">
            <v>Escavação manual para obras sem explosivos</v>
          </cell>
          <cell r="F550" t="str">
            <v>m³</v>
          </cell>
        </row>
        <row r="551">
          <cell r="B551" t="str">
            <v>6.1.2</v>
          </cell>
          <cell r="D551" t="str">
            <v>26.01.02</v>
          </cell>
          <cell r="E551" t="str">
            <v>Escavação mecânica para obras sem explosivos</v>
          </cell>
          <cell r="F551" t="str">
            <v>m³</v>
          </cell>
        </row>
        <row r="552">
          <cell r="B552" t="str">
            <v>6.1.3</v>
          </cell>
          <cell r="D552" t="str">
            <v>26.01.03</v>
          </cell>
          <cell r="E552" t="str">
            <v>Escavação mecânica para obras com explosivo</v>
          </cell>
          <cell r="F552" t="str">
            <v>m³</v>
          </cell>
        </row>
        <row r="553">
          <cell r="B553" t="str">
            <v>6.1.4</v>
          </cell>
          <cell r="D553" t="str">
            <v>26.02.01</v>
          </cell>
          <cell r="E553" t="str">
            <v xml:space="preserve">Estaca concreto pre-moldado20cm 20/25 T </v>
          </cell>
          <cell r="F553" t="str">
            <v>m</v>
          </cell>
        </row>
        <row r="554">
          <cell r="B554" t="str">
            <v>6.1.5</v>
          </cell>
          <cell r="D554" t="str">
            <v>26.02.02</v>
          </cell>
          <cell r="E554" t="str">
            <v>Estaca concreto pre-moldado25cm - 30/35 T</v>
          </cell>
          <cell r="F554" t="str">
            <v>m</v>
          </cell>
        </row>
        <row r="555">
          <cell r="B555" t="str">
            <v>6.1.6</v>
          </cell>
          <cell r="D555" t="str">
            <v>26.02.03</v>
          </cell>
          <cell r="E555" t="str">
            <v xml:space="preserve">Estaca concreto pre-moldado30cm - 40/45 T </v>
          </cell>
          <cell r="F555" t="str">
            <v>m</v>
          </cell>
        </row>
        <row r="556">
          <cell r="B556" t="str">
            <v>6.1.7</v>
          </cell>
          <cell r="D556" t="str">
            <v>26.02.04</v>
          </cell>
          <cell r="E556" t="str">
            <v>Estaca concreto pre-moldado35cm 50/60 T</v>
          </cell>
          <cell r="F556" t="str">
            <v>m</v>
          </cell>
        </row>
        <row r="557">
          <cell r="B557" t="str">
            <v>6.1.8</v>
          </cell>
          <cell r="D557" t="str">
            <v>26.02.05</v>
          </cell>
          <cell r="E557" t="str">
            <v>Estaca concreto pre-moldado40cm - 70/80 T</v>
          </cell>
          <cell r="F557" t="str">
            <v>m</v>
          </cell>
        </row>
        <row r="558">
          <cell r="B558" t="str">
            <v>6.1.9</v>
          </cell>
          <cell r="D558" t="str">
            <v>26.02.06</v>
          </cell>
          <cell r="E558" t="str">
            <v>Estaca concreto - Taxa mobil. de equip. bate-estaca</v>
          </cell>
          <cell r="F558" t="str">
            <v>un</v>
          </cell>
        </row>
        <row r="559">
          <cell r="B559" t="str">
            <v>6.1.10</v>
          </cell>
          <cell r="D559" t="str">
            <v>26.02.07</v>
          </cell>
          <cell r="E559" t="str">
            <v xml:space="preserve">Estaca metálica, fornec.e cravação </v>
          </cell>
          <cell r="F559" t="str">
            <v>kg</v>
          </cell>
        </row>
        <row r="560">
          <cell r="B560" t="str">
            <v>6.1.11</v>
          </cell>
          <cell r="D560" t="str">
            <v>26.02.13</v>
          </cell>
          <cell r="E560" t="str">
            <v>Estacão em solo D=1,00m</v>
          </cell>
          <cell r="F560" t="str">
            <v>m</v>
          </cell>
        </row>
        <row r="561">
          <cell r="B561" t="str">
            <v>6.1.12</v>
          </cell>
          <cell r="D561" t="str">
            <v>26.02.14</v>
          </cell>
          <cell r="E561" t="str">
            <v>Estacão em solo D=1,20m</v>
          </cell>
          <cell r="F561" t="str">
            <v>m</v>
          </cell>
        </row>
        <row r="562">
          <cell r="B562" t="str">
            <v>6.1.13</v>
          </cell>
          <cell r="D562" t="str">
            <v>26.02.15</v>
          </cell>
          <cell r="E562" t="str">
            <v>Estacão em solo D=1,40m</v>
          </cell>
          <cell r="F562" t="str">
            <v>m</v>
          </cell>
        </row>
        <row r="563">
          <cell r="B563" t="str">
            <v>6.1.14</v>
          </cell>
          <cell r="D563" t="str">
            <v>26.02.16</v>
          </cell>
          <cell r="E563" t="str">
            <v xml:space="preserve">Estacão em solo D=1,50m </v>
          </cell>
          <cell r="F563" t="str">
            <v>m</v>
          </cell>
        </row>
        <row r="564">
          <cell r="B564" t="str">
            <v>6.1.15</v>
          </cell>
          <cell r="D564" t="str">
            <v>26.02.17</v>
          </cell>
          <cell r="E564" t="str">
            <v xml:space="preserve">Estacão em solo D=1,60m </v>
          </cell>
          <cell r="F564" t="str">
            <v>m</v>
          </cell>
        </row>
        <row r="565">
          <cell r="B565" t="str">
            <v>6.1.16</v>
          </cell>
          <cell r="D565" t="str">
            <v>26.02.18</v>
          </cell>
          <cell r="E565" t="str">
            <v xml:space="preserve">Estacão em solo D=1,80m </v>
          </cell>
          <cell r="F565" t="str">
            <v>m</v>
          </cell>
        </row>
        <row r="566">
          <cell r="B566" t="str">
            <v>6.1.17</v>
          </cell>
          <cell r="D566" t="str">
            <v>26.02.19</v>
          </cell>
          <cell r="E566" t="str">
            <v xml:space="preserve">Estacão -Taxa mobilização de equip. </v>
          </cell>
          <cell r="F566" t="str">
            <v>un</v>
          </cell>
        </row>
        <row r="567">
          <cell r="B567" t="str">
            <v>6.1.18</v>
          </cell>
          <cell r="D567" t="str">
            <v>26.02.20</v>
          </cell>
          <cell r="E567" t="str">
            <v>Camisa metálica</v>
          </cell>
          <cell r="F567" t="str">
            <v>kg</v>
          </cell>
        </row>
        <row r="568">
          <cell r="B568" t="str">
            <v>6.1.19</v>
          </cell>
          <cell r="D568" t="str">
            <v>26.02.21</v>
          </cell>
          <cell r="E568" t="str">
            <v xml:space="preserve">Estaca de madeira D=20cm - 8ton </v>
          </cell>
          <cell r="F568" t="str">
            <v>m</v>
          </cell>
        </row>
        <row r="569">
          <cell r="B569" t="str">
            <v>6.1.20</v>
          </cell>
          <cell r="D569" t="str">
            <v>26.02.22</v>
          </cell>
          <cell r="E569" t="str">
            <v xml:space="preserve">Estaca de madeira D=25cm - 15ton </v>
          </cell>
          <cell r="F569" t="str">
            <v>m</v>
          </cell>
        </row>
        <row r="570">
          <cell r="B570" t="str">
            <v>6.1.21</v>
          </cell>
          <cell r="D570" t="str">
            <v>26.03.25</v>
          </cell>
          <cell r="E570" t="str">
            <v xml:space="preserve">Escavação Tub.céu aberto 1/2 cat. - solo </v>
          </cell>
          <cell r="F570" t="str">
            <v>m³</v>
          </cell>
        </row>
        <row r="571">
          <cell r="B571" t="str">
            <v>6.1.22</v>
          </cell>
          <cell r="D571" t="str">
            <v>26.03.26</v>
          </cell>
          <cell r="E571" t="str">
            <v xml:space="preserve">Escavação tub. Ar compr. 1/2 cat. - solo </v>
          </cell>
          <cell r="F571" t="str">
            <v>m³</v>
          </cell>
        </row>
        <row r="572">
          <cell r="B572" t="str">
            <v>6.1.23</v>
          </cell>
          <cell r="D572" t="str">
            <v>26.03.27</v>
          </cell>
          <cell r="E572" t="str">
            <v xml:space="preserve">Escavação tub. Céu aberto 3 cat. - rocha </v>
          </cell>
          <cell r="F572" t="str">
            <v>m³</v>
          </cell>
        </row>
        <row r="573">
          <cell r="B573" t="str">
            <v>6.1.24</v>
          </cell>
          <cell r="D573" t="str">
            <v>26.03.28</v>
          </cell>
          <cell r="E573" t="str">
            <v xml:space="preserve">Escavação tub. Ar comprimido 3 cat. - rocha </v>
          </cell>
          <cell r="F573" t="str">
            <v>m³</v>
          </cell>
        </row>
        <row r="574">
          <cell r="B574" t="str">
            <v>6.1.25</v>
          </cell>
          <cell r="D574" t="str">
            <v>26.04.01</v>
          </cell>
          <cell r="E574" t="str">
            <v xml:space="preserve">Cimbramento pontes e viadutos c/estaca </v>
          </cell>
          <cell r="F574" t="str">
            <v>m³</v>
          </cell>
        </row>
        <row r="575">
          <cell r="B575" t="str">
            <v>6.1.26</v>
          </cell>
          <cell r="D575" t="str">
            <v>26.04.02</v>
          </cell>
          <cell r="E575" t="str">
            <v xml:space="preserve">Cimbramento pontes e viadutos s/estaca </v>
          </cell>
          <cell r="F575" t="str">
            <v>m³</v>
          </cell>
        </row>
        <row r="576">
          <cell r="B576" t="str">
            <v>6.1.27</v>
          </cell>
          <cell r="D576" t="str">
            <v>26.04.03</v>
          </cell>
          <cell r="E576" t="str">
            <v xml:space="preserve">Cimbramento de passagem sec. galeria ret. </v>
          </cell>
          <cell r="F576" t="str">
            <v>m³</v>
          </cell>
        </row>
        <row r="577">
          <cell r="B577" t="str">
            <v>6.1.28</v>
          </cell>
          <cell r="D577" t="str">
            <v>26.04.05</v>
          </cell>
          <cell r="E577" t="str">
            <v xml:space="preserve">Andaime de madeira </v>
          </cell>
          <cell r="F577" t="str">
            <v>m³</v>
          </cell>
        </row>
        <row r="578">
          <cell r="B578" t="str">
            <v>6.1.29</v>
          </cell>
          <cell r="D578" t="str">
            <v>26.04.06</v>
          </cell>
          <cell r="E578" t="str">
            <v xml:space="preserve">Andaime tubular </v>
          </cell>
          <cell r="F578" t="str">
            <v>m³</v>
          </cell>
        </row>
        <row r="579">
          <cell r="B579" t="str">
            <v>6.1.30</v>
          </cell>
          <cell r="D579" t="str">
            <v>26.05.01</v>
          </cell>
          <cell r="E579" t="str">
            <v xml:space="preserve">Forma plana para conc. armado comum </v>
          </cell>
          <cell r="F579" t="str">
            <v>m²</v>
          </cell>
        </row>
        <row r="580">
          <cell r="B580" t="str">
            <v>6.1.31</v>
          </cell>
          <cell r="D580" t="str">
            <v>26.05.02</v>
          </cell>
          <cell r="E580" t="str">
            <v xml:space="preserve">Forma plana p/conc.protend. ou aparente </v>
          </cell>
          <cell r="F580" t="str">
            <v>m²</v>
          </cell>
        </row>
        <row r="581">
          <cell r="B581" t="str">
            <v>6.1.32</v>
          </cell>
          <cell r="D581" t="str">
            <v>26.05.03</v>
          </cell>
          <cell r="E581" t="str">
            <v xml:space="preserve">Forma sem reaproveitamento </v>
          </cell>
          <cell r="F581" t="str">
            <v>m²</v>
          </cell>
        </row>
        <row r="582">
          <cell r="B582" t="str">
            <v>6.1.33</v>
          </cell>
          <cell r="D582" t="str">
            <v>26.05.04</v>
          </cell>
          <cell r="E582" t="str">
            <v xml:space="preserve">Forma metálicas especial para vigas </v>
          </cell>
          <cell r="F582" t="str">
            <v>m²</v>
          </cell>
        </row>
        <row r="583">
          <cell r="B583" t="str">
            <v>6.1.34</v>
          </cell>
          <cell r="D583" t="str">
            <v>26.05.05</v>
          </cell>
          <cell r="E583" t="str">
            <v xml:space="preserve">Forma curva para concreto comum </v>
          </cell>
          <cell r="F583" t="str">
            <v>m²</v>
          </cell>
        </row>
        <row r="584">
          <cell r="B584" t="str">
            <v>6.1.35</v>
          </cell>
          <cell r="D584" t="str">
            <v>26.05.06</v>
          </cell>
          <cell r="E584" t="str">
            <v>Forma curva para concreto aparente</v>
          </cell>
          <cell r="F584" t="str">
            <v>m²</v>
          </cell>
        </row>
        <row r="585">
          <cell r="B585" t="str">
            <v>6.1.36</v>
          </cell>
          <cell r="D585" t="str">
            <v>26.06.01</v>
          </cell>
          <cell r="E585" t="str">
            <v xml:space="preserve">Aço CA-25 </v>
          </cell>
          <cell r="F585" t="str">
            <v>kg</v>
          </cell>
        </row>
        <row r="586">
          <cell r="B586" t="str">
            <v>6.1.37</v>
          </cell>
          <cell r="D586" t="str">
            <v>26.06.02</v>
          </cell>
          <cell r="E586" t="str">
            <v>Aço CA-50</v>
          </cell>
          <cell r="F586" t="str">
            <v>kg</v>
          </cell>
        </row>
        <row r="587">
          <cell r="B587" t="str">
            <v>6.1.38</v>
          </cell>
          <cell r="D587" t="str">
            <v>26.06.03</v>
          </cell>
          <cell r="E587" t="str">
            <v>Aço CA-60</v>
          </cell>
          <cell r="F587" t="str">
            <v>kg</v>
          </cell>
        </row>
        <row r="588">
          <cell r="B588" t="str">
            <v>6.1.39</v>
          </cell>
          <cell r="D588" t="str">
            <v>26.06.04</v>
          </cell>
          <cell r="E588" t="str">
            <v>Aço para concreto protendido</v>
          </cell>
          <cell r="F588" t="str">
            <v>kg</v>
          </cell>
        </row>
        <row r="589">
          <cell r="B589" t="str">
            <v>6.1.40</v>
          </cell>
          <cell r="D589" t="str">
            <v>26.06.05</v>
          </cell>
          <cell r="E589" t="str">
            <v xml:space="preserve">Tela metálica </v>
          </cell>
          <cell r="F589" t="str">
            <v>kg</v>
          </cell>
        </row>
        <row r="590">
          <cell r="B590" t="str">
            <v>6.1.41</v>
          </cell>
          <cell r="D590" t="str">
            <v>26.06.06</v>
          </cell>
          <cell r="E590" t="str">
            <v>Aço para concreto protendido ST 85/105</v>
          </cell>
          <cell r="F590" t="str">
            <v>kg</v>
          </cell>
        </row>
        <row r="591">
          <cell r="B591" t="str">
            <v>6.1.42</v>
          </cell>
          <cell r="D591" t="str">
            <v>26.07.03</v>
          </cell>
          <cell r="E591" t="str">
            <v xml:space="preserve">Apar. anc. p/ cabos de protensão ativo de 4 f -1/2" </v>
          </cell>
          <cell r="F591" t="str">
            <v>un</v>
          </cell>
        </row>
        <row r="592">
          <cell r="B592" t="str">
            <v>6.1.43</v>
          </cell>
          <cell r="D592" t="str">
            <v>26.07.04</v>
          </cell>
          <cell r="E592" t="str">
            <v>Apar. anc. p/ cabos de protensão ativo de 6 f -1/2"</v>
          </cell>
          <cell r="F592" t="str">
            <v>un</v>
          </cell>
        </row>
        <row r="593">
          <cell r="B593" t="str">
            <v>6.1.44</v>
          </cell>
          <cell r="D593" t="str">
            <v>26.07.05</v>
          </cell>
          <cell r="E593" t="str">
            <v xml:space="preserve">Apar. anc. p/ cabos de protensão ativo de 12 f -1/2" </v>
          </cell>
          <cell r="F593" t="str">
            <v>un</v>
          </cell>
        </row>
        <row r="594">
          <cell r="B594" t="str">
            <v>6.1.45</v>
          </cell>
          <cell r="D594" t="str">
            <v>26.07.06</v>
          </cell>
          <cell r="E594" t="str">
            <v xml:space="preserve">Apar. anc. p/ cabos de protensão ativo de 19 f -1/2" </v>
          </cell>
          <cell r="F594" t="str">
            <v>un</v>
          </cell>
        </row>
        <row r="595">
          <cell r="B595" t="str">
            <v>6.1.46</v>
          </cell>
          <cell r="D595" t="str">
            <v>26.07.09</v>
          </cell>
          <cell r="E595" t="str">
            <v xml:space="preserve">Apar. anc. p/ cabos de protensão pas. de 4 f -1/2" </v>
          </cell>
          <cell r="F595" t="str">
            <v>un</v>
          </cell>
        </row>
        <row r="596">
          <cell r="B596" t="str">
            <v>6.1.47</v>
          </cell>
          <cell r="D596" t="str">
            <v>26.07.10</v>
          </cell>
          <cell r="E596" t="str">
            <v>Apar. anc. p/ cabos de protensão pas. de 6 f -1/2"</v>
          </cell>
          <cell r="F596" t="str">
            <v>un</v>
          </cell>
        </row>
        <row r="597">
          <cell r="B597" t="str">
            <v>6.1.48</v>
          </cell>
          <cell r="D597" t="str">
            <v>26.07.12</v>
          </cell>
          <cell r="E597" t="str">
            <v xml:space="preserve">Apar. anc. p/ cabos de protensão pas. de 19 f -1/2" </v>
          </cell>
          <cell r="F597" t="str">
            <v>un</v>
          </cell>
        </row>
        <row r="598">
          <cell r="B598" t="str">
            <v>6.1.49</v>
          </cell>
          <cell r="D598" t="str">
            <v>26.08.01</v>
          </cell>
          <cell r="E598" t="str">
            <v>Aparelho de apoio neoprene fretado</v>
          </cell>
          <cell r="F598" t="str">
            <v>dm³</v>
          </cell>
        </row>
        <row r="599">
          <cell r="B599" t="str">
            <v>6.1.50</v>
          </cell>
          <cell r="D599" t="str">
            <v>26.08.02</v>
          </cell>
          <cell r="E599" t="str">
            <v>Aparelho de apoio neoprene com teflon</v>
          </cell>
          <cell r="F599" t="str">
            <v>dm³</v>
          </cell>
        </row>
        <row r="600">
          <cell r="B600" t="str">
            <v>6.1.51</v>
          </cell>
          <cell r="D600" t="str">
            <v>26.08.03</v>
          </cell>
          <cell r="E600" t="str">
            <v xml:space="preserve">Articulação de concreto tipo "Freyssinet" </v>
          </cell>
          <cell r="F600" t="str">
            <v>dm²</v>
          </cell>
        </row>
        <row r="601">
          <cell r="B601" t="str">
            <v>6.1.52</v>
          </cell>
          <cell r="D601" t="str">
            <v>26.09.01</v>
          </cell>
          <cell r="E601" t="str">
            <v>Concreto Fck 10 MPa</v>
          </cell>
          <cell r="F601" t="str">
            <v>m³</v>
          </cell>
        </row>
        <row r="602">
          <cell r="B602" t="str">
            <v>6.1.53</v>
          </cell>
          <cell r="D602" t="str">
            <v>26.09.02</v>
          </cell>
          <cell r="E602" t="str">
            <v>Concreto Fck 15 MPa</v>
          </cell>
          <cell r="F602" t="str">
            <v>m³</v>
          </cell>
        </row>
        <row r="603">
          <cell r="B603" t="str">
            <v>6.1.54</v>
          </cell>
          <cell r="D603" t="str">
            <v>26.09.03</v>
          </cell>
          <cell r="E603" t="str">
            <v>Concreto Fck 18 MPa</v>
          </cell>
          <cell r="F603" t="str">
            <v>m³</v>
          </cell>
        </row>
        <row r="604">
          <cell r="B604" t="str">
            <v>6.1.55</v>
          </cell>
          <cell r="D604" t="str">
            <v>26.09.04</v>
          </cell>
          <cell r="E604" t="str">
            <v>Concreto Fck 20 MPa</v>
          </cell>
          <cell r="F604" t="str">
            <v>m³</v>
          </cell>
        </row>
        <row r="605">
          <cell r="B605" t="str">
            <v>6.1.56</v>
          </cell>
          <cell r="D605" t="str">
            <v>26.09.05</v>
          </cell>
          <cell r="E605" t="str">
            <v>Concreto Fck 25 MPa</v>
          </cell>
          <cell r="F605" t="str">
            <v>m³</v>
          </cell>
        </row>
        <row r="606">
          <cell r="B606" t="str">
            <v>6.1.57</v>
          </cell>
          <cell r="D606" t="str">
            <v>26.09.06</v>
          </cell>
          <cell r="E606" t="str">
            <v xml:space="preserve">Concreto Fck 30 MPa </v>
          </cell>
          <cell r="F606" t="str">
            <v>m³</v>
          </cell>
        </row>
        <row r="607">
          <cell r="B607" t="str">
            <v>6.1.58</v>
          </cell>
          <cell r="D607" t="str">
            <v>26.09.07</v>
          </cell>
          <cell r="E607" t="str">
            <v>Concreto Ciclópico</v>
          </cell>
          <cell r="F607" t="str">
            <v>m³</v>
          </cell>
        </row>
        <row r="608">
          <cell r="B608" t="str">
            <v>6.1.59</v>
          </cell>
          <cell r="D608" t="str">
            <v>26.09.09</v>
          </cell>
          <cell r="E608" t="str">
            <v>Bombeamento p/ conc. qualquer resist.</v>
          </cell>
          <cell r="F608" t="str">
            <v>m³</v>
          </cell>
        </row>
        <row r="609">
          <cell r="B609" t="str">
            <v>6.1.60</v>
          </cell>
          <cell r="D609" t="str">
            <v>26.09.10</v>
          </cell>
          <cell r="E609" t="str">
            <v>Concreto Fck 12 MPa</v>
          </cell>
          <cell r="F609" t="str">
            <v>m³</v>
          </cell>
        </row>
        <row r="610">
          <cell r="B610" t="str">
            <v>6.1.61</v>
          </cell>
          <cell r="D610" t="str">
            <v>26.09.11</v>
          </cell>
          <cell r="E610" t="str">
            <v>Concreto Fck 16 Mpa</v>
          </cell>
          <cell r="F610" t="str">
            <v>m³</v>
          </cell>
        </row>
        <row r="611">
          <cell r="B611" t="str">
            <v>6.1.62</v>
          </cell>
          <cell r="D611" t="str">
            <v>26.09.12</v>
          </cell>
          <cell r="E611" t="str">
            <v>Concreto Fck 35 MPa</v>
          </cell>
          <cell r="F611" t="str">
            <v>m³</v>
          </cell>
        </row>
        <row r="612">
          <cell r="B612" t="str">
            <v>6.1.63</v>
          </cell>
          <cell r="D612" t="str">
            <v>26.09.13</v>
          </cell>
          <cell r="E612" t="str">
            <v>Concreto Fck 40 MPa</v>
          </cell>
          <cell r="F612" t="str">
            <v>m³</v>
          </cell>
        </row>
        <row r="613">
          <cell r="B613" t="str">
            <v>6.1.64</v>
          </cell>
          <cell r="D613" t="str">
            <v>26.10.01</v>
          </cell>
          <cell r="E613" t="str">
            <v>Junta/retração c/lábio polim. ab.15 até 40mm</v>
          </cell>
          <cell r="F613" t="str">
            <v>m</v>
          </cell>
        </row>
        <row r="614">
          <cell r="B614" t="str">
            <v>6.1.65</v>
          </cell>
          <cell r="D614" t="str">
            <v>26.10.02</v>
          </cell>
          <cell r="E614" t="str">
            <v>Junta/retração c/lábio polim. ab.40 até 50mm</v>
          </cell>
          <cell r="F614" t="str">
            <v>m</v>
          </cell>
        </row>
        <row r="615">
          <cell r="B615" t="str">
            <v>6.1.66</v>
          </cell>
          <cell r="D615" t="str">
            <v>26.10.03</v>
          </cell>
          <cell r="E615" t="str">
            <v>Junta/retração c/lábio polim. ab. 50 até 70mm</v>
          </cell>
          <cell r="F615" t="str">
            <v>m</v>
          </cell>
        </row>
        <row r="616">
          <cell r="B616" t="str">
            <v>6.1.67</v>
          </cell>
          <cell r="D616" t="str">
            <v>26.10.04</v>
          </cell>
          <cell r="E616" t="str">
            <v>Junta de dilatação metálica</v>
          </cell>
          <cell r="F616" t="str">
            <v>m</v>
          </cell>
        </row>
        <row r="617">
          <cell r="B617" t="str">
            <v>6.1.68</v>
          </cell>
          <cell r="D617" t="str">
            <v>26.10.05</v>
          </cell>
          <cell r="E617" t="str">
            <v>Juntas de dilatação metálica c/neoprene</v>
          </cell>
          <cell r="F617" t="str">
            <v>m</v>
          </cell>
        </row>
        <row r="618">
          <cell r="B618" t="str">
            <v>6.1.69</v>
          </cell>
          <cell r="D618" t="str">
            <v>26.11.01</v>
          </cell>
          <cell r="E618" t="str">
            <v>G.c.intransponível tipo I - des. 5289</v>
          </cell>
          <cell r="F618" t="str">
            <v>m</v>
          </cell>
        </row>
        <row r="619">
          <cell r="B619" t="str">
            <v>6.1.70</v>
          </cell>
          <cell r="D619" t="str">
            <v>26.11.02</v>
          </cell>
          <cell r="E619" t="str">
            <v>G.c.intransponível tipo II - des. 5307</v>
          </cell>
          <cell r="F619" t="str">
            <v>m</v>
          </cell>
        </row>
        <row r="620">
          <cell r="B620" t="str">
            <v>6.1.71</v>
          </cell>
          <cell r="D620" t="str">
            <v>26.11.03</v>
          </cell>
          <cell r="E620" t="str">
            <v xml:space="preserve">G.c.de conc. pré passarela - des. 5370 </v>
          </cell>
          <cell r="F620" t="str">
            <v>m</v>
          </cell>
        </row>
        <row r="621">
          <cell r="B621" t="str">
            <v>6.1.72</v>
          </cell>
          <cell r="D621" t="str">
            <v>26.11.04</v>
          </cell>
          <cell r="E621" t="str">
            <v xml:space="preserve">Barreira de seg.tipo New Jersey des-5396 </v>
          </cell>
          <cell r="F621" t="str">
            <v>m</v>
          </cell>
        </row>
        <row r="622">
          <cell r="B622" t="str">
            <v>6.1.73</v>
          </cell>
          <cell r="D622" t="str">
            <v>26.11.05</v>
          </cell>
          <cell r="E622" t="str">
            <v>Barreira double face New Jersey des 5514</v>
          </cell>
          <cell r="F622" t="str">
            <v>m</v>
          </cell>
        </row>
        <row r="623">
          <cell r="B623" t="str">
            <v>6.1.74</v>
          </cell>
          <cell r="D623" t="str">
            <v>26.11.06</v>
          </cell>
          <cell r="E623" t="str">
            <v>Barreira double face New Jersey O.A.E.des 5464</v>
          </cell>
          <cell r="F623" t="str">
            <v>m</v>
          </cell>
        </row>
        <row r="624">
          <cell r="B624" t="str">
            <v>6.1.75</v>
          </cell>
          <cell r="D624" t="str">
            <v>26.11.07</v>
          </cell>
          <cell r="E624" t="str">
            <v>Barreira double face New Jersey des 5465</v>
          </cell>
          <cell r="F624" t="str">
            <v>m</v>
          </cell>
        </row>
        <row r="625">
          <cell r="B625" t="str">
            <v>6.1.76</v>
          </cell>
          <cell r="D625" t="str">
            <v>26.11.08</v>
          </cell>
          <cell r="E625" t="str">
            <v>Barreira com passeio p/ O.A.E. - des 5397</v>
          </cell>
          <cell r="F625" t="str">
            <v>m</v>
          </cell>
        </row>
        <row r="626">
          <cell r="B626" t="str">
            <v>6.1.77</v>
          </cell>
          <cell r="D626" t="str">
            <v>26.12.01</v>
          </cell>
          <cell r="E626" t="str">
            <v>Tubo de pvc perfurado ou não D=0,050m</v>
          </cell>
          <cell r="F626" t="str">
            <v>m</v>
          </cell>
        </row>
        <row r="627">
          <cell r="B627" t="str">
            <v>6.1.78</v>
          </cell>
          <cell r="D627" t="str">
            <v>26.12.03</v>
          </cell>
          <cell r="E627" t="str">
            <v>Tubo de pvc perfurado ou não D=0,10m</v>
          </cell>
          <cell r="F627" t="str">
            <v>m</v>
          </cell>
        </row>
        <row r="628">
          <cell r="B628" t="str">
            <v>6.1.79</v>
          </cell>
          <cell r="D628" t="str">
            <v>26.12.04</v>
          </cell>
          <cell r="E628" t="str">
            <v>Tubo de pvc perfurado ou não D=0,15m</v>
          </cell>
          <cell r="F628" t="str">
            <v>m</v>
          </cell>
        </row>
        <row r="629">
          <cell r="B629" t="str">
            <v>6.1.80</v>
          </cell>
          <cell r="D629" t="str">
            <v>26.13.01</v>
          </cell>
          <cell r="E629" t="str">
            <v>Lançamento viga P&lt;= 50ton-guindaste autoprop</v>
          </cell>
          <cell r="F629" t="str">
            <v>un</v>
          </cell>
        </row>
        <row r="630">
          <cell r="B630" t="str">
            <v>6.1.81</v>
          </cell>
          <cell r="D630" t="str">
            <v>26.13.02</v>
          </cell>
          <cell r="E630" t="str">
            <v>Lançamento viga 50&lt;P&lt;=80 -guind. Autoprop</v>
          </cell>
          <cell r="F630" t="str">
            <v>un</v>
          </cell>
        </row>
        <row r="631">
          <cell r="B631" t="str">
            <v>6.1.82</v>
          </cell>
          <cell r="D631" t="str">
            <v>26.14.01</v>
          </cell>
          <cell r="E631" t="str">
            <v>Esgotamento continuo água</v>
          </cell>
          <cell r="F631" t="str">
            <v>m³</v>
          </cell>
        </row>
        <row r="632">
          <cell r="B632" t="str">
            <v>6.1.83</v>
          </cell>
          <cell r="D632" t="str">
            <v>26.14.03</v>
          </cell>
          <cell r="E632" t="str">
            <v>Parede ensecadeira com prancha - esp. 0,05m</v>
          </cell>
          <cell r="F632" t="str">
            <v>m²</v>
          </cell>
        </row>
        <row r="633">
          <cell r="B633" t="str">
            <v>6.1.84</v>
          </cell>
          <cell r="D633" t="str">
            <v>26.14.04</v>
          </cell>
          <cell r="E633" t="str">
            <v>Parede ensecadeira com prancha - esp. 0,075m</v>
          </cell>
          <cell r="F633" t="str">
            <v>m²</v>
          </cell>
        </row>
        <row r="634">
          <cell r="B634" t="str">
            <v>6.1.85</v>
          </cell>
          <cell r="D634" t="str">
            <v>26.15.01</v>
          </cell>
          <cell r="E634" t="str">
            <v>Enrocamento pedra arrumada</v>
          </cell>
          <cell r="F634" t="str">
            <v>m³</v>
          </cell>
        </row>
        <row r="635">
          <cell r="B635" t="str">
            <v>6.1.86</v>
          </cell>
          <cell r="D635" t="str">
            <v>26.15.02</v>
          </cell>
          <cell r="E635" t="str">
            <v>Enrocamento pedra arrumada e rejuntada</v>
          </cell>
          <cell r="F635" t="str">
            <v>m³</v>
          </cell>
        </row>
        <row r="636">
          <cell r="B636" t="str">
            <v>6.1.87</v>
          </cell>
          <cell r="D636" t="str">
            <v>26.15.03</v>
          </cell>
          <cell r="E636" t="str">
            <v>Enrocamento pedra jogada</v>
          </cell>
          <cell r="F636" t="str">
            <v>m³</v>
          </cell>
        </row>
        <row r="638">
          <cell r="B638" t="str">
            <v>Cód. Colinas</v>
          </cell>
          <cell r="D638" t="str">
            <v>Código</v>
          </cell>
          <cell r="E638" t="str">
            <v>Serviços</v>
          </cell>
          <cell r="F638" t="str">
            <v>Unid.</v>
          </cell>
        </row>
        <row r="641">
          <cell r="D641" t="str">
            <v>FASE-27 RECUPERAÇÃO DE OBRAS ARTE ESPECIAIS</v>
          </cell>
        </row>
        <row r="642">
          <cell r="B642" t="str">
            <v>7.1.1</v>
          </cell>
          <cell r="D642" t="str">
            <v>27.01.01</v>
          </cell>
          <cell r="E642" t="str">
            <v>Remoção manual de concreto segregado</v>
          </cell>
          <cell r="F642" t="str">
            <v>dm³</v>
          </cell>
        </row>
        <row r="643">
          <cell r="B643" t="str">
            <v>7.1.2</v>
          </cell>
          <cell r="D643" t="str">
            <v>27.01.02</v>
          </cell>
          <cell r="E643" t="str">
            <v>Demolição de concreto simples</v>
          </cell>
          <cell r="F643" t="str">
            <v>m³</v>
          </cell>
        </row>
        <row r="644">
          <cell r="B644" t="str">
            <v>7.1.3</v>
          </cell>
          <cell r="D644" t="str">
            <v>27.01.03</v>
          </cell>
          <cell r="E644" t="str">
            <v>Demolição de concreto armado</v>
          </cell>
          <cell r="F644" t="str">
            <v>m³</v>
          </cell>
        </row>
        <row r="645">
          <cell r="B645" t="str">
            <v>7.1.4</v>
          </cell>
          <cell r="D645" t="str">
            <v>27.01.04</v>
          </cell>
          <cell r="E645" t="str">
            <v xml:space="preserve">Remoção, carga e transp. entulho em geral </v>
          </cell>
          <cell r="F645" t="str">
            <v>tonxkm</v>
          </cell>
        </row>
        <row r="646">
          <cell r="B646" t="str">
            <v>7.1.5</v>
          </cell>
          <cell r="D646" t="str">
            <v>27.02.01</v>
          </cell>
          <cell r="E646" t="str">
            <v>Apic. manual concreto c/ eliminação sup. lisas</v>
          </cell>
          <cell r="F646" t="str">
            <v>m²</v>
          </cell>
        </row>
        <row r="647">
          <cell r="B647" t="str">
            <v>7.1.6</v>
          </cell>
          <cell r="D647" t="str">
            <v>27.02.02</v>
          </cell>
          <cell r="E647" t="str">
            <v>Limpeza com jato d´água s/ sup. de concreto</v>
          </cell>
          <cell r="F647" t="str">
            <v>m²</v>
          </cell>
        </row>
        <row r="648">
          <cell r="B648" t="str">
            <v>7.1.7</v>
          </cell>
          <cell r="D648" t="str">
            <v>27.02.03</v>
          </cell>
          <cell r="E648" t="str">
            <v>Lixamento manual da superfície de concreto</v>
          </cell>
          <cell r="F648" t="str">
            <v>m²</v>
          </cell>
        </row>
        <row r="649">
          <cell r="B649" t="str">
            <v>7.1.8</v>
          </cell>
          <cell r="D649" t="str">
            <v>27.02.04</v>
          </cell>
          <cell r="E649" t="str">
            <v>Jateamento de concreto com areia</v>
          </cell>
          <cell r="F649" t="str">
            <v>m²</v>
          </cell>
        </row>
        <row r="650">
          <cell r="B650" t="str">
            <v>7.1.9</v>
          </cell>
          <cell r="D650" t="str">
            <v>27.02.05</v>
          </cell>
          <cell r="E650" t="str">
            <v>Jateamento em estr. concreto com água</v>
          </cell>
          <cell r="F650" t="str">
            <v>m²</v>
          </cell>
        </row>
        <row r="651">
          <cell r="B651" t="str">
            <v>7.1.10</v>
          </cell>
          <cell r="D651" t="str">
            <v>27.02.06</v>
          </cell>
          <cell r="E651" t="str">
            <v>Jateamento ao metal quase branco c/ areia</v>
          </cell>
          <cell r="F651" t="str">
            <v>m²</v>
          </cell>
        </row>
        <row r="652">
          <cell r="B652" t="str">
            <v>7.1.11</v>
          </cell>
          <cell r="D652" t="str">
            <v>27.02.07</v>
          </cell>
          <cell r="E652" t="str">
            <v>Jateamento ao metal branco com areia</v>
          </cell>
          <cell r="F652" t="str">
            <v>m²</v>
          </cell>
        </row>
        <row r="653">
          <cell r="B653" t="str">
            <v>7.1.12</v>
          </cell>
          <cell r="D653" t="str">
            <v>27.02.08</v>
          </cell>
          <cell r="E653" t="str">
            <v>Limpeza manual com escova de aço para aço</v>
          </cell>
          <cell r="F653" t="str">
            <v>m</v>
          </cell>
        </row>
        <row r="654">
          <cell r="B654" t="str">
            <v>7.1.13</v>
          </cell>
          <cell r="D654" t="str">
            <v>27.02.09</v>
          </cell>
          <cell r="E654" t="str">
            <v>Limpeza manual c/escova aço para concreto</v>
          </cell>
          <cell r="F654" t="str">
            <v>m²</v>
          </cell>
        </row>
        <row r="655">
          <cell r="B655" t="str">
            <v>7.1.14</v>
          </cell>
          <cell r="D655" t="str">
            <v>27.03.01</v>
          </cell>
          <cell r="E655" t="str">
            <v>Andaime de madeira</v>
          </cell>
          <cell r="F655" t="str">
            <v>m³</v>
          </cell>
        </row>
        <row r="656">
          <cell r="B656" t="str">
            <v>7.1.15</v>
          </cell>
          <cell r="D656" t="str">
            <v>27.03.02</v>
          </cell>
          <cell r="E656" t="str">
            <v>Andaime tubular</v>
          </cell>
          <cell r="F656" t="str">
            <v>m³</v>
          </cell>
        </row>
        <row r="657">
          <cell r="B657" t="str">
            <v>7.1.16</v>
          </cell>
          <cell r="D657" t="str">
            <v>27.03.03</v>
          </cell>
          <cell r="E657" t="str">
            <v>Andaime suspenso</v>
          </cell>
          <cell r="F657" t="str">
            <v>m²</v>
          </cell>
        </row>
        <row r="658">
          <cell r="B658" t="str">
            <v>7.1.17</v>
          </cell>
          <cell r="D658" t="str">
            <v>27.04.01</v>
          </cell>
          <cell r="E658" t="str">
            <v xml:space="preserve">Furo no concreto D=1" profund. de 05cm </v>
          </cell>
          <cell r="F658" t="str">
            <v>un</v>
          </cell>
        </row>
        <row r="659">
          <cell r="B659" t="str">
            <v>7.1.18</v>
          </cell>
          <cell r="D659" t="str">
            <v>27.04.02</v>
          </cell>
          <cell r="E659" t="str">
            <v>Furo no concreto D=1" profund. de 15cm</v>
          </cell>
          <cell r="F659" t="str">
            <v>un</v>
          </cell>
        </row>
        <row r="660">
          <cell r="B660" t="str">
            <v>7.1.19</v>
          </cell>
          <cell r="D660" t="str">
            <v>27.04.03</v>
          </cell>
          <cell r="E660" t="str">
            <v xml:space="preserve">Furo no concreto D=1" profund. de 30cm </v>
          </cell>
          <cell r="F660" t="str">
            <v>un</v>
          </cell>
        </row>
        <row r="661">
          <cell r="B661" t="str">
            <v>7.1.20</v>
          </cell>
          <cell r="D661" t="str">
            <v>27.04.04</v>
          </cell>
          <cell r="E661" t="str">
            <v>Furo no concreto D=3/4" profund. de 05cm</v>
          </cell>
          <cell r="F661" t="str">
            <v>un</v>
          </cell>
        </row>
        <row r="662">
          <cell r="B662" t="str">
            <v>7.1.21</v>
          </cell>
          <cell r="D662" t="str">
            <v>27.04.05</v>
          </cell>
          <cell r="E662" t="str">
            <v>Furo no concreto D=3/4" profund. de 15cm</v>
          </cell>
          <cell r="F662" t="str">
            <v>un</v>
          </cell>
        </row>
        <row r="663">
          <cell r="B663" t="str">
            <v>7.1.22</v>
          </cell>
          <cell r="D663" t="str">
            <v>27.04.06</v>
          </cell>
          <cell r="E663" t="str">
            <v>Furo no concreto D=3/4" profund. de 30cm</v>
          </cell>
          <cell r="F663" t="str">
            <v>un</v>
          </cell>
        </row>
        <row r="664">
          <cell r="B664" t="str">
            <v>7.1.23</v>
          </cell>
          <cell r="D664" t="str">
            <v>27.04.07</v>
          </cell>
          <cell r="E664" t="str">
            <v>Furo no concreto D=1/2" profund. de 05cm</v>
          </cell>
          <cell r="F664" t="str">
            <v>un</v>
          </cell>
        </row>
        <row r="665">
          <cell r="B665" t="str">
            <v>7.1.24</v>
          </cell>
          <cell r="D665" t="str">
            <v>27.04.08</v>
          </cell>
          <cell r="E665" t="str">
            <v>Furo no concreto D=1/2" profund. de 15cm</v>
          </cell>
          <cell r="F665" t="str">
            <v>un</v>
          </cell>
        </row>
        <row r="666">
          <cell r="B666" t="str">
            <v>7.1.25</v>
          </cell>
          <cell r="D666" t="str">
            <v>27.04.09</v>
          </cell>
          <cell r="E666" t="str">
            <v>Furo no concreto D=1/2" profund. de 30cm</v>
          </cell>
          <cell r="F666" t="str">
            <v>un</v>
          </cell>
        </row>
        <row r="667">
          <cell r="B667" t="str">
            <v>7.1.26</v>
          </cell>
          <cell r="D667" t="str">
            <v>27.04.10</v>
          </cell>
          <cell r="E667" t="str">
            <v>Furo no concreto D=3/8" profund. de 05cm</v>
          </cell>
          <cell r="F667" t="str">
            <v>un</v>
          </cell>
        </row>
        <row r="668">
          <cell r="B668" t="str">
            <v>7.1.27</v>
          </cell>
          <cell r="D668" t="str">
            <v>27.04.11</v>
          </cell>
          <cell r="E668" t="str">
            <v>Furo no concreto D=3/8" profund. de 15cm</v>
          </cell>
          <cell r="F668" t="str">
            <v>un</v>
          </cell>
        </row>
        <row r="669">
          <cell r="B669" t="str">
            <v>7.1.28</v>
          </cell>
          <cell r="D669" t="str">
            <v>27.04.12</v>
          </cell>
          <cell r="E669" t="str">
            <v>Furo no concreto D=3/8" profund. de 30cm</v>
          </cell>
          <cell r="F669" t="str">
            <v>un</v>
          </cell>
        </row>
        <row r="670">
          <cell r="B670" t="str">
            <v>7.1.29</v>
          </cell>
          <cell r="D670" t="str">
            <v>27.05.01</v>
          </cell>
          <cell r="E670" t="str">
            <v>Forma plana para conc. armado comum</v>
          </cell>
          <cell r="F670" t="str">
            <v>m²</v>
          </cell>
        </row>
        <row r="671">
          <cell r="B671" t="str">
            <v>7.1.30</v>
          </cell>
          <cell r="D671" t="str">
            <v>27.05.02</v>
          </cell>
          <cell r="E671" t="str">
            <v>Forma plana p/conc.protend. ou aparente</v>
          </cell>
          <cell r="F671" t="str">
            <v>m²</v>
          </cell>
        </row>
        <row r="672">
          <cell r="B672" t="str">
            <v>7.1.31</v>
          </cell>
          <cell r="D672" t="str">
            <v>27.05.03</v>
          </cell>
          <cell r="E672" t="str">
            <v>Formas metálica para concreto</v>
          </cell>
          <cell r="F672" t="str">
            <v>m²</v>
          </cell>
        </row>
        <row r="673">
          <cell r="B673" t="str">
            <v>7.1.32</v>
          </cell>
          <cell r="D673" t="str">
            <v>27.06.01</v>
          </cell>
          <cell r="E673" t="str">
            <v>Aço CA-25</v>
          </cell>
          <cell r="F673" t="str">
            <v>kg</v>
          </cell>
        </row>
        <row r="674">
          <cell r="B674" t="str">
            <v>7.1.33</v>
          </cell>
          <cell r="D674" t="str">
            <v xml:space="preserve">27.06.02 </v>
          </cell>
          <cell r="E674" t="str">
            <v>Aço CA-50</v>
          </cell>
          <cell r="F674" t="str">
            <v>kg</v>
          </cell>
        </row>
        <row r="675">
          <cell r="B675" t="str">
            <v>7.1.34</v>
          </cell>
          <cell r="D675" t="str">
            <v>27.06.03</v>
          </cell>
          <cell r="E675" t="str">
            <v>Aço CA-60</v>
          </cell>
          <cell r="F675" t="str">
            <v>kg</v>
          </cell>
        </row>
        <row r="676">
          <cell r="B676" t="str">
            <v>7.1.35</v>
          </cell>
          <cell r="D676" t="str">
            <v>27.06.04</v>
          </cell>
          <cell r="E676" t="str">
            <v>Aço para concreto protendido</v>
          </cell>
          <cell r="F676" t="str">
            <v>kg</v>
          </cell>
        </row>
        <row r="677">
          <cell r="B677" t="str">
            <v>7.1.36</v>
          </cell>
          <cell r="D677" t="str">
            <v>27.06.05</v>
          </cell>
          <cell r="E677" t="str">
            <v>Tela metálica</v>
          </cell>
          <cell r="F677" t="str">
            <v>kg</v>
          </cell>
        </row>
        <row r="678">
          <cell r="B678" t="str">
            <v>7.1.37</v>
          </cell>
          <cell r="D678" t="str">
            <v>27.06.06</v>
          </cell>
          <cell r="E678" t="str">
            <v>Substituição de aço da armadura</v>
          </cell>
          <cell r="F678" t="str">
            <v>kg</v>
          </cell>
        </row>
        <row r="679">
          <cell r="B679" t="str">
            <v>7.1.38</v>
          </cell>
          <cell r="D679" t="str">
            <v>27.06.07</v>
          </cell>
          <cell r="E679" t="str">
            <v>Retirada da armadura corroída</v>
          </cell>
          <cell r="F679" t="str">
            <v>kg</v>
          </cell>
        </row>
        <row r="680">
          <cell r="B680" t="str">
            <v>7.1.39</v>
          </cell>
          <cell r="D680" t="str">
            <v>27.06.08</v>
          </cell>
          <cell r="E680" t="str">
            <v>Aço para concreto protendido ST 85/105</v>
          </cell>
          <cell r="F680" t="str">
            <v>kg</v>
          </cell>
        </row>
        <row r="681">
          <cell r="B681" t="str">
            <v>7.1.40</v>
          </cell>
          <cell r="D681" t="str">
            <v>27.06.09</v>
          </cell>
          <cell r="E681" t="str">
            <v>Emenda barras de aço com luva prensada d=12mm</v>
          </cell>
          <cell r="F681" t="str">
            <v>un</v>
          </cell>
        </row>
        <row r="682">
          <cell r="B682" t="str">
            <v>7.1.41</v>
          </cell>
          <cell r="D682" t="str">
            <v>27.06.10</v>
          </cell>
          <cell r="E682" t="str">
            <v>Emenda barras de aço com luva prensada d=16mm</v>
          </cell>
          <cell r="F682" t="str">
            <v>un</v>
          </cell>
        </row>
        <row r="683">
          <cell r="B683" t="str">
            <v>7.1.42</v>
          </cell>
          <cell r="D683" t="str">
            <v>27.06.11</v>
          </cell>
          <cell r="E683" t="str">
            <v>Emenda barras de aço com luva prensada d=20mm</v>
          </cell>
          <cell r="F683" t="str">
            <v>un</v>
          </cell>
        </row>
        <row r="684">
          <cell r="B684" t="str">
            <v>7.1.43</v>
          </cell>
          <cell r="D684" t="str">
            <v>27.06.12</v>
          </cell>
          <cell r="E684" t="str">
            <v>Emenda barras de aço com luva prensada d=25mm</v>
          </cell>
          <cell r="F684" t="str">
            <v>un</v>
          </cell>
        </row>
        <row r="685">
          <cell r="B685" t="str">
            <v>7.1.44</v>
          </cell>
          <cell r="D685" t="str">
            <v>27.06.13</v>
          </cell>
          <cell r="E685" t="str">
            <v>Emenda barras de aço com rosca d=12mm</v>
          </cell>
          <cell r="F685" t="str">
            <v>un</v>
          </cell>
        </row>
        <row r="686">
          <cell r="B686" t="str">
            <v>7.1.45</v>
          </cell>
          <cell r="D686" t="str">
            <v>27.06.14</v>
          </cell>
          <cell r="E686" t="str">
            <v>Emenda barras de aço com rosca d=16mm</v>
          </cell>
          <cell r="F686" t="str">
            <v>un</v>
          </cell>
        </row>
        <row r="687">
          <cell r="B687" t="str">
            <v>7.1.46</v>
          </cell>
          <cell r="D687" t="str">
            <v>27.06.15</v>
          </cell>
          <cell r="E687" t="str">
            <v>Emenda barras de aço com rosca d=20mm</v>
          </cell>
          <cell r="F687" t="str">
            <v>un</v>
          </cell>
        </row>
        <row r="688">
          <cell r="B688" t="str">
            <v>7.1.47</v>
          </cell>
          <cell r="D688" t="str">
            <v>27.06.16</v>
          </cell>
          <cell r="E688" t="str">
            <v>Emenda barras de aço com rosca d=25mm</v>
          </cell>
          <cell r="F688" t="str">
            <v>un</v>
          </cell>
        </row>
        <row r="689">
          <cell r="B689" t="str">
            <v>7.1.48</v>
          </cell>
          <cell r="D689" t="str">
            <v>27.06.17</v>
          </cell>
          <cell r="E689" t="str">
            <v xml:space="preserve">Chumbamento barras c/ resina epox. Injecão </v>
          </cell>
          <cell r="F689" t="str">
            <v>kg</v>
          </cell>
        </row>
        <row r="690">
          <cell r="B690" t="str">
            <v>7.1.49</v>
          </cell>
          <cell r="D690" t="str">
            <v>27.07.03</v>
          </cell>
          <cell r="E690" t="str">
            <v>Apar. anc. p/ cabos de protensão ativo de 4 f -1/2"</v>
          </cell>
          <cell r="F690" t="str">
            <v>un</v>
          </cell>
        </row>
        <row r="691">
          <cell r="B691" t="str">
            <v>7.1.50</v>
          </cell>
          <cell r="D691" t="str">
            <v>27.07.04</v>
          </cell>
          <cell r="E691" t="str">
            <v>Apar. anc. p/ cabos de protensão ativo de 6 f -1/2"</v>
          </cell>
          <cell r="F691" t="str">
            <v>un</v>
          </cell>
        </row>
        <row r="692">
          <cell r="B692" t="str">
            <v>7.1.51</v>
          </cell>
          <cell r="D692" t="str">
            <v>27.07.05</v>
          </cell>
          <cell r="E692" t="str">
            <v>Apar. anc. p/ cabos de protensão ativo de 12 f -1/2"</v>
          </cell>
          <cell r="F692" t="str">
            <v>un</v>
          </cell>
        </row>
        <row r="693">
          <cell r="B693" t="str">
            <v>7.1.52</v>
          </cell>
          <cell r="D693" t="str">
            <v xml:space="preserve">27.07.06 </v>
          </cell>
          <cell r="E693" t="str">
            <v>Apar. anc. p/ cabos de protensão ativo de 19 f -1/2"</v>
          </cell>
          <cell r="F693" t="str">
            <v>un</v>
          </cell>
        </row>
        <row r="694">
          <cell r="B694" t="str">
            <v>7.1.53</v>
          </cell>
          <cell r="D694" t="str">
            <v>27.07.09</v>
          </cell>
          <cell r="E694" t="str">
            <v xml:space="preserve">Apar. anc. p/ cabos de protensão pas. de 4 f -1/2" </v>
          </cell>
          <cell r="F694" t="str">
            <v>un</v>
          </cell>
        </row>
        <row r="695">
          <cell r="B695" t="str">
            <v>7.1.54</v>
          </cell>
          <cell r="D695" t="str">
            <v>27.07.10</v>
          </cell>
          <cell r="E695" t="str">
            <v>Apar. anc. p/ cabos de protensão pas. de 6 f -1/2"</v>
          </cell>
          <cell r="F695" t="str">
            <v>un</v>
          </cell>
        </row>
        <row r="696">
          <cell r="B696" t="str">
            <v>7.1.55</v>
          </cell>
          <cell r="D696" t="str">
            <v xml:space="preserve">27.07.12 </v>
          </cell>
          <cell r="E696" t="str">
            <v xml:space="preserve">Apar. anc. p/ cabos de protensão pas. de 19 f -1/2" </v>
          </cell>
          <cell r="F696" t="str">
            <v>un</v>
          </cell>
        </row>
        <row r="697">
          <cell r="B697" t="str">
            <v>7.1.56</v>
          </cell>
          <cell r="D697" t="str">
            <v>27.08.01</v>
          </cell>
          <cell r="E697" t="str">
            <v>Substituição aparelho apoio neoprene fretado</v>
          </cell>
          <cell r="F697" t="str">
            <v>dm³</v>
          </cell>
        </row>
        <row r="698">
          <cell r="B698" t="str">
            <v>7.1.57</v>
          </cell>
          <cell r="D698" t="str">
            <v>27.08.02</v>
          </cell>
          <cell r="E698" t="str">
            <v>Substituição aparelho apoio neoprene c/teflon</v>
          </cell>
          <cell r="F698" t="str">
            <v>dm³</v>
          </cell>
        </row>
        <row r="699">
          <cell r="B699" t="str">
            <v>7.1.58</v>
          </cell>
          <cell r="D699" t="str">
            <v>27.09.01</v>
          </cell>
          <cell r="E699" t="str">
            <v>Concreto Fck 10 MPa</v>
          </cell>
          <cell r="F699" t="str">
            <v>m³</v>
          </cell>
        </row>
        <row r="700">
          <cell r="B700" t="str">
            <v>7.1.59</v>
          </cell>
          <cell r="D700" t="str">
            <v>27.09.02</v>
          </cell>
          <cell r="E700" t="str">
            <v>Concreto Fck 15 MPa</v>
          </cell>
          <cell r="F700" t="str">
            <v>m³</v>
          </cell>
        </row>
        <row r="701">
          <cell r="B701" t="str">
            <v>7.1.60</v>
          </cell>
          <cell r="D701" t="str">
            <v xml:space="preserve">27.09.03 </v>
          </cell>
          <cell r="E701" t="str">
            <v>Concreto Fck 18 MPa</v>
          </cell>
          <cell r="F701" t="str">
            <v>m³</v>
          </cell>
        </row>
        <row r="702">
          <cell r="B702" t="str">
            <v>7.1.61</v>
          </cell>
          <cell r="D702" t="str">
            <v>27.09.04</v>
          </cell>
          <cell r="E702" t="str">
            <v>Concreto Fck 20 MPa</v>
          </cell>
          <cell r="F702" t="str">
            <v>m³</v>
          </cell>
        </row>
        <row r="703">
          <cell r="B703" t="str">
            <v>7.1.62</v>
          </cell>
          <cell r="D703" t="str">
            <v>27.09.05</v>
          </cell>
          <cell r="E703" t="str">
            <v>Concreto Fck 25 MPa</v>
          </cell>
          <cell r="F703" t="str">
            <v>m³</v>
          </cell>
        </row>
        <row r="704">
          <cell r="B704" t="str">
            <v>7.1.63</v>
          </cell>
          <cell r="D704" t="str">
            <v>27.09.07</v>
          </cell>
          <cell r="E704" t="str">
            <v>Concreto Fck 30 MPa</v>
          </cell>
          <cell r="F704" t="str">
            <v>m³</v>
          </cell>
        </row>
        <row r="705">
          <cell r="B705" t="str">
            <v>7.1.64</v>
          </cell>
          <cell r="D705" t="str">
            <v>27.09.08</v>
          </cell>
          <cell r="E705" t="str">
            <v>Concreto Ciclópico</v>
          </cell>
          <cell r="F705" t="str">
            <v>m³</v>
          </cell>
        </row>
        <row r="706">
          <cell r="B706" t="str">
            <v>7.1.65</v>
          </cell>
          <cell r="D706" t="str">
            <v xml:space="preserve">27.09.09 </v>
          </cell>
          <cell r="E706" t="str">
            <v>Concreto Projetado, medido na seção</v>
          </cell>
          <cell r="F706" t="str">
            <v>m³</v>
          </cell>
        </row>
        <row r="707">
          <cell r="B707" t="str">
            <v>7.1.66</v>
          </cell>
          <cell r="D707" t="str">
            <v>27.09.10</v>
          </cell>
          <cell r="E707" t="str">
            <v xml:space="preserve">Bombeamento p/ conc. qualquer resist. </v>
          </cell>
          <cell r="F707" t="str">
            <v>m³</v>
          </cell>
        </row>
        <row r="708">
          <cell r="B708" t="str">
            <v>7.1.67</v>
          </cell>
          <cell r="D708" t="str">
            <v>27.09.11</v>
          </cell>
          <cell r="E708" t="str">
            <v>Concreto grout alta resistência</v>
          </cell>
          <cell r="F708" t="str">
            <v>m³</v>
          </cell>
        </row>
        <row r="709">
          <cell r="B709" t="str">
            <v>7.1.68</v>
          </cell>
          <cell r="D709" t="str">
            <v>27.09.12</v>
          </cell>
          <cell r="E709" t="str">
            <v>Enchimento com concreto celular</v>
          </cell>
          <cell r="F709" t="str">
            <v>m³</v>
          </cell>
        </row>
        <row r="710">
          <cell r="B710" t="str">
            <v>7.1.69</v>
          </cell>
          <cell r="D710" t="str">
            <v>27.09.13</v>
          </cell>
          <cell r="E710" t="str">
            <v>Concreto Fck 12 Mpa</v>
          </cell>
          <cell r="F710" t="str">
            <v>m³</v>
          </cell>
        </row>
        <row r="711">
          <cell r="B711" t="str">
            <v>7.1.70</v>
          </cell>
          <cell r="D711" t="str">
            <v>27.09.14</v>
          </cell>
          <cell r="E711" t="str">
            <v>Concreto Fck 16 Mpa</v>
          </cell>
          <cell r="F711" t="str">
            <v>m³</v>
          </cell>
        </row>
        <row r="712">
          <cell r="B712" t="str">
            <v>7.1.71</v>
          </cell>
          <cell r="D712" t="str">
            <v>27.09.15</v>
          </cell>
          <cell r="E712" t="str">
            <v>Concreto Fck 35 Mpa</v>
          </cell>
          <cell r="F712" t="str">
            <v>m³</v>
          </cell>
        </row>
        <row r="713">
          <cell r="B713" t="str">
            <v>7.1.72</v>
          </cell>
          <cell r="D713" t="str">
            <v>27.09.16</v>
          </cell>
          <cell r="E713" t="str">
            <v>Concreto Fck 40 Mpa</v>
          </cell>
          <cell r="F713" t="str">
            <v>m³</v>
          </cell>
        </row>
        <row r="714">
          <cell r="B714" t="str">
            <v>7.1.73</v>
          </cell>
          <cell r="D714" t="str">
            <v>27.10.01</v>
          </cell>
          <cell r="E714" t="str">
            <v>Junta/retração c/lábio polim. ab.15 até 40mm-subst.</v>
          </cell>
          <cell r="F714" t="str">
            <v>m</v>
          </cell>
        </row>
        <row r="715">
          <cell r="B715" t="str">
            <v>7.1.74</v>
          </cell>
          <cell r="D715" t="str">
            <v>27.10.02</v>
          </cell>
          <cell r="E715" t="str">
            <v>Junta/retração c/lábio polim. ab.40 até 50mm-subst.</v>
          </cell>
          <cell r="F715" t="str">
            <v>m</v>
          </cell>
        </row>
        <row r="716">
          <cell r="B716" t="str">
            <v>7.1.75</v>
          </cell>
          <cell r="D716" t="str">
            <v>27.10.03</v>
          </cell>
          <cell r="E716" t="str">
            <v>Junta/retração c/lábio polim. ab. 50 até 70mm-subst.</v>
          </cell>
          <cell r="F716" t="str">
            <v>m</v>
          </cell>
        </row>
        <row r="717">
          <cell r="B717" t="str">
            <v>7.1.76</v>
          </cell>
          <cell r="D717" t="str">
            <v>27.10.04</v>
          </cell>
          <cell r="E717" t="str">
            <v>Substituição de junta metálica</v>
          </cell>
          <cell r="F717" t="str">
            <v>m</v>
          </cell>
        </row>
        <row r="718">
          <cell r="B718" t="str">
            <v>7.1.77</v>
          </cell>
          <cell r="D718" t="str">
            <v>27.11.01</v>
          </cell>
          <cell r="E718" t="str">
            <v>Preparação e aplicação de argamassa</v>
          </cell>
          <cell r="F718" t="str">
            <v>m³</v>
          </cell>
        </row>
        <row r="719">
          <cell r="B719" t="str">
            <v>7.1.78</v>
          </cell>
          <cell r="D719" t="str">
            <v>27.11.02</v>
          </cell>
          <cell r="E719" t="str">
            <v>Ades.epoxi p/ trincas e fis.extrut.(incl. furo e mang.)</v>
          </cell>
          <cell r="F719" t="str">
            <v>kg</v>
          </cell>
        </row>
        <row r="720">
          <cell r="B720" t="str">
            <v>7.1.79</v>
          </cell>
          <cell r="D720" t="str">
            <v>27.11.03</v>
          </cell>
          <cell r="E720" t="str">
            <v>Injeção de calda de cimento</v>
          </cell>
          <cell r="F720" t="str">
            <v>kg</v>
          </cell>
        </row>
        <row r="721">
          <cell r="B721" t="str">
            <v>7.1.80</v>
          </cell>
          <cell r="D721" t="str">
            <v>27.11.05</v>
          </cell>
          <cell r="E721" t="str">
            <v>Injeção de calda de cimento em bainhas</v>
          </cell>
          <cell r="F721" t="str">
            <v>kg</v>
          </cell>
        </row>
        <row r="722">
          <cell r="B722" t="str">
            <v>7.1.81</v>
          </cell>
          <cell r="D722" t="str">
            <v>27.11.09</v>
          </cell>
          <cell r="E722" t="str">
            <v>Argamassa de cimento e areia traço 1:6</v>
          </cell>
          <cell r="F722" t="str">
            <v>m³</v>
          </cell>
        </row>
        <row r="723">
          <cell r="B723" t="str">
            <v>7.1.82</v>
          </cell>
          <cell r="D723" t="str">
            <v>27.11.10</v>
          </cell>
          <cell r="E723" t="str">
            <v>Argamassa cimento e areia traço 1:3 esp 2cm</v>
          </cell>
          <cell r="F723" t="str">
            <v>m²</v>
          </cell>
        </row>
        <row r="724">
          <cell r="B724" t="str">
            <v>7.1.83</v>
          </cell>
          <cell r="D724" t="str">
            <v>27.12.01</v>
          </cell>
          <cell r="E724" t="str">
            <v>Tubo de pvc perfurado ou não D=0,050m</v>
          </cell>
          <cell r="F724" t="str">
            <v>m</v>
          </cell>
        </row>
        <row r="725">
          <cell r="B725" t="str">
            <v>7.1.84</v>
          </cell>
          <cell r="D725" t="str">
            <v>27.12.03</v>
          </cell>
          <cell r="E725" t="str">
            <v>Tubo de pvc perfurado ou não D=0,10m</v>
          </cell>
          <cell r="F725" t="str">
            <v>m</v>
          </cell>
        </row>
        <row r="726">
          <cell r="B726" t="str">
            <v>7.1.85</v>
          </cell>
          <cell r="D726" t="str">
            <v>27.12.04</v>
          </cell>
          <cell r="E726" t="str">
            <v xml:space="preserve">Tubo de pvc perfurado ou não D=0,15m </v>
          </cell>
          <cell r="F726" t="str">
            <v>m</v>
          </cell>
        </row>
        <row r="727">
          <cell r="B727" t="str">
            <v>7.1.86</v>
          </cell>
          <cell r="D727" t="str">
            <v>27.13.02</v>
          </cell>
          <cell r="E727" t="str">
            <v>Aditivo super plastificante</v>
          </cell>
          <cell r="F727" t="str">
            <v>kg</v>
          </cell>
        </row>
        <row r="728">
          <cell r="B728" t="str">
            <v>7.1.87</v>
          </cell>
          <cell r="D728" t="str">
            <v>27.13.03</v>
          </cell>
          <cell r="E728" t="str">
            <v>Aditivo super fluidificante</v>
          </cell>
          <cell r="F728" t="str">
            <v>kg</v>
          </cell>
        </row>
        <row r="729">
          <cell r="B729" t="str">
            <v>7.1.88</v>
          </cell>
          <cell r="D729" t="str">
            <v>27.13.04</v>
          </cell>
          <cell r="E729" t="str">
            <v xml:space="preserve">Aditivo acelerador de pega </v>
          </cell>
          <cell r="F729" t="str">
            <v>kg</v>
          </cell>
        </row>
        <row r="730">
          <cell r="B730" t="str">
            <v>7.1.89</v>
          </cell>
          <cell r="D730" t="str">
            <v>27.13.05</v>
          </cell>
          <cell r="E730" t="str">
            <v>Aditivo retardador de pega</v>
          </cell>
          <cell r="F730" t="str">
            <v>kg</v>
          </cell>
        </row>
        <row r="731">
          <cell r="B731" t="str">
            <v>7.1.90</v>
          </cell>
          <cell r="D731" t="str">
            <v>27.14.03</v>
          </cell>
          <cell r="E731" t="str">
            <v>Pintura a base de epoxi - 2 demãos</v>
          </cell>
          <cell r="F731" t="str">
            <v>m²</v>
          </cell>
        </row>
        <row r="733">
          <cell r="B733" t="str">
            <v>Cód. Colinas</v>
          </cell>
          <cell r="D733" t="str">
            <v>Código</v>
          </cell>
          <cell r="E733" t="str">
            <v>Serviços</v>
          </cell>
          <cell r="F733" t="str">
            <v>Unid.</v>
          </cell>
        </row>
        <row r="736">
          <cell r="D736" t="str">
            <v>FASE 28 - SINALIZAÇÃO E ELEMENTOS DE SEGURANÇA</v>
          </cell>
        </row>
        <row r="737">
          <cell r="B737" t="str">
            <v>8.1.1</v>
          </cell>
          <cell r="D737" t="str">
            <v>28.01.02</v>
          </cell>
          <cell r="E737" t="str">
            <v>Placa de aço + GT</v>
          </cell>
          <cell r="F737" t="str">
            <v>m²</v>
          </cell>
        </row>
        <row r="738">
          <cell r="B738" t="str">
            <v>8.1.2</v>
          </cell>
          <cell r="D738" t="str">
            <v>28.01.04</v>
          </cell>
          <cell r="E738" t="str">
            <v>Placa de aço GT+ GT</v>
          </cell>
          <cell r="F738" t="str">
            <v>m²</v>
          </cell>
        </row>
        <row r="739">
          <cell r="B739" t="str">
            <v>8.1.3</v>
          </cell>
          <cell r="D739" t="str">
            <v>28.01.05</v>
          </cell>
          <cell r="E739" t="str">
            <v>Placa de aço GT+ AI</v>
          </cell>
          <cell r="F739" t="str">
            <v>m²</v>
          </cell>
        </row>
        <row r="740">
          <cell r="B740" t="str">
            <v>8.1.4</v>
          </cell>
          <cell r="D740" t="str">
            <v>28.01.07</v>
          </cell>
          <cell r="E740" t="str">
            <v>Placa alumínio mod. GT+GT</v>
          </cell>
          <cell r="F740" t="str">
            <v>m²</v>
          </cell>
        </row>
        <row r="741">
          <cell r="B741" t="str">
            <v>8.1.5</v>
          </cell>
          <cell r="D741" t="str">
            <v>28.01.08</v>
          </cell>
          <cell r="E741" t="str">
            <v xml:space="preserve">Placa al. mod. GT+AI </v>
          </cell>
          <cell r="F741" t="str">
            <v>m²</v>
          </cell>
        </row>
        <row r="742">
          <cell r="B742" t="str">
            <v>8.1.6</v>
          </cell>
          <cell r="D742" t="str">
            <v>28.01.10</v>
          </cell>
          <cell r="E742" t="str">
            <v xml:space="preserve">Placa al.mod.Ed./Ob.GT+Vinil </v>
          </cell>
          <cell r="F742" t="str">
            <v>m²</v>
          </cell>
        </row>
        <row r="743">
          <cell r="B743" t="str">
            <v>8.1.7</v>
          </cell>
          <cell r="D743" t="str">
            <v>28.01.17</v>
          </cell>
          <cell r="E743" t="str">
            <v xml:space="preserve">Placa em al. mod. p/Port/Semi-Port - GT+GT </v>
          </cell>
          <cell r="F743" t="str">
            <v>m²</v>
          </cell>
        </row>
        <row r="744">
          <cell r="B744" t="str">
            <v>8.1.8</v>
          </cell>
          <cell r="D744" t="str">
            <v>28.01.18</v>
          </cell>
          <cell r="E744" t="str">
            <v>Placa al. mod. p/Port./Semi GT+AI</v>
          </cell>
          <cell r="F744" t="str">
            <v>m²</v>
          </cell>
        </row>
        <row r="745">
          <cell r="B745" t="str">
            <v>8.1.9</v>
          </cell>
          <cell r="D745" t="str">
            <v>28.03.01</v>
          </cell>
          <cell r="E745" t="str">
            <v>Sinaliz.hor. res.alquid. + bor.clor.</v>
          </cell>
          <cell r="F745" t="str">
            <v>m²</v>
          </cell>
        </row>
        <row r="746">
          <cell r="B746" t="str">
            <v>8.1.10</v>
          </cell>
          <cell r="D746" t="str">
            <v>28.03.02</v>
          </cell>
          <cell r="E746" t="str">
            <v xml:space="preserve">Sinaliz.hor. c/resina vinilica ou acrilica </v>
          </cell>
          <cell r="F746" t="str">
            <v>m²</v>
          </cell>
        </row>
        <row r="747">
          <cell r="B747" t="str">
            <v>8.1.11</v>
          </cell>
          <cell r="D747" t="str">
            <v>28.03.03</v>
          </cell>
          <cell r="E747" t="str">
            <v xml:space="preserve">Sinaliz.hor. com termoplast. Hot-spray </v>
          </cell>
          <cell r="F747" t="str">
            <v>m²</v>
          </cell>
        </row>
        <row r="748">
          <cell r="B748" t="str">
            <v>8.1.12</v>
          </cell>
          <cell r="D748" t="str">
            <v>28.03.04</v>
          </cell>
          <cell r="E748" t="str">
            <v xml:space="preserve">Sinaliz.hor. c/termoplast.spray- c/visib </v>
          </cell>
          <cell r="F748" t="str">
            <v>m²</v>
          </cell>
        </row>
        <row r="749">
          <cell r="B749" t="str">
            <v>8.1.13</v>
          </cell>
          <cell r="D749" t="str">
            <v>28.03.05</v>
          </cell>
          <cell r="E749" t="str">
            <v>Sinaliz. hor. c/termoplast estrudado</v>
          </cell>
          <cell r="F749" t="str">
            <v>m²</v>
          </cell>
        </row>
        <row r="750">
          <cell r="B750" t="str">
            <v>8.1.14</v>
          </cell>
          <cell r="D750" t="str">
            <v>28.03.06</v>
          </cell>
          <cell r="E750" t="str">
            <v>Sinaliz. hor tinta para pouco trafego</v>
          </cell>
          <cell r="F750" t="str">
            <v>m²</v>
          </cell>
        </row>
        <row r="751">
          <cell r="B751" t="str">
            <v>8.1.15</v>
          </cell>
          <cell r="D751" t="str">
            <v>28.03.07</v>
          </cell>
          <cell r="E751" t="str">
            <v>Sinaliz. horiz. acril.base de água</v>
          </cell>
          <cell r="F751" t="str">
            <v>m²</v>
          </cell>
        </row>
        <row r="752">
          <cell r="B752" t="str">
            <v>8.1.16</v>
          </cell>
          <cell r="D752" t="str">
            <v>28.03.08</v>
          </cell>
          <cell r="E752" t="str">
            <v>Sinaliz. horiz. acril. base água c/visibead</v>
          </cell>
          <cell r="F752" t="str">
            <v>m²</v>
          </cell>
        </row>
        <row r="753">
          <cell r="B753" t="str">
            <v>8.1.17</v>
          </cell>
          <cell r="D753" t="str">
            <v>28.03.09</v>
          </cell>
          <cell r="E753" t="str">
            <v xml:space="preserve">Tacha c/elem refl. vidro esp.lap. monod. </v>
          </cell>
          <cell r="F753" t="str">
            <v>un</v>
          </cell>
        </row>
        <row r="754">
          <cell r="B754" t="str">
            <v>8.1.18</v>
          </cell>
          <cell r="D754" t="str">
            <v>28.03.09.01</v>
          </cell>
          <cell r="E754" t="str">
            <v>Tacha c/elem refl. vidro esp.lap.bidir.</v>
          </cell>
          <cell r="F754" t="str">
            <v>un</v>
          </cell>
        </row>
        <row r="755">
          <cell r="B755" t="str">
            <v>8.1.19</v>
          </cell>
          <cell r="D755" t="str">
            <v>28.03.10</v>
          </cell>
          <cell r="E755" t="str">
            <v xml:space="preserve">Tachão mini refl. vidro esp.lap.monod. </v>
          </cell>
          <cell r="F755" t="str">
            <v>un</v>
          </cell>
        </row>
        <row r="756">
          <cell r="B756" t="str">
            <v>8.1.20</v>
          </cell>
          <cell r="D756" t="str">
            <v>28.03.10.01</v>
          </cell>
          <cell r="E756" t="str">
            <v>Tachão mini refl. vidro esp.lap.bid</v>
          </cell>
          <cell r="F756" t="str">
            <v>un</v>
          </cell>
        </row>
        <row r="757">
          <cell r="B757" t="str">
            <v>8.1.21</v>
          </cell>
          <cell r="D757" t="str">
            <v>28.03.11</v>
          </cell>
          <cell r="E757" t="str">
            <v xml:space="preserve">Tachão c/elem refl vidro esp.lap.monod. </v>
          </cell>
          <cell r="F757" t="str">
            <v>un</v>
          </cell>
        </row>
        <row r="758">
          <cell r="B758" t="str">
            <v>8.1.22</v>
          </cell>
          <cell r="D758" t="str">
            <v>28.03.12</v>
          </cell>
          <cell r="E758" t="str">
            <v xml:space="preserve">Tachão c/elem refl. vidro esp.lap bidirec. </v>
          </cell>
          <cell r="F758" t="str">
            <v>un</v>
          </cell>
        </row>
        <row r="759">
          <cell r="B759" t="str">
            <v>8.1.23</v>
          </cell>
          <cell r="D759" t="str">
            <v>28.03.13</v>
          </cell>
          <cell r="E759" t="str">
            <v>Tacha c/elem refl de plastico monod.</v>
          </cell>
          <cell r="F759" t="str">
            <v>un</v>
          </cell>
        </row>
        <row r="760">
          <cell r="B760" t="str">
            <v>8.1.24</v>
          </cell>
          <cell r="D760" t="str">
            <v>28.03.14</v>
          </cell>
          <cell r="E760" t="str">
            <v>Tacha c/elem refl de plastico bidirec.</v>
          </cell>
          <cell r="F760" t="str">
            <v>un</v>
          </cell>
        </row>
        <row r="761">
          <cell r="B761" t="str">
            <v>8.1.25</v>
          </cell>
          <cell r="D761" t="str">
            <v>28.03.15</v>
          </cell>
          <cell r="E761" t="str">
            <v xml:space="preserve">Tacha c/elem refl prism.monodirec. </v>
          </cell>
          <cell r="F761" t="str">
            <v>un</v>
          </cell>
        </row>
        <row r="762">
          <cell r="B762" t="str">
            <v>8.1.26</v>
          </cell>
          <cell r="D762" t="str">
            <v>28.03.16</v>
          </cell>
          <cell r="E762" t="str">
            <v xml:space="preserve">Tacha c/elem refl prism. bidirec. </v>
          </cell>
          <cell r="F762" t="str">
            <v>un</v>
          </cell>
        </row>
        <row r="763">
          <cell r="B763" t="str">
            <v>8.1.27</v>
          </cell>
          <cell r="D763" t="str">
            <v>28.04.01</v>
          </cell>
          <cell r="E763" t="str">
            <v>Balizador de solo</v>
          </cell>
          <cell r="F763" t="str">
            <v>un</v>
          </cell>
        </row>
        <row r="764">
          <cell r="B764" t="str">
            <v>8.1.28</v>
          </cell>
          <cell r="D764" t="str">
            <v>28.04.05</v>
          </cell>
          <cell r="E764" t="str">
            <v xml:space="preserve">Barreira plast. bicolor 1000x 500x500mm </v>
          </cell>
          <cell r="F764" t="str">
            <v>un</v>
          </cell>
        </row>
        <row r="765">
          <cell r="B765" t="str">
            <v>8.1.29</v>
          </cell>
          <cell r="D765" t="str">
            <v>28.04.06</v>
          </cell>
          <cell r="E765" t="str">
            <v>Cilindro Canalizador de trafego</v>
          </cell>
          <cell r="F765" t="str">
            <v>un</v>
          </cell>
        </row>
        <row r="766">
          <cell r="B766" t="str">
            <v>8.1.30</v>
          </cell>
          <cell r="D766" t="str">
            <v>28.04.07</v>
          </cell>
          <cell r="E766" t="str">
            <v>Balizador cilindrico GT</v>
          </cell>
          <cell r="F766" t="str">
            <v>un</v>
          </cell>
        </row>
        <row r="767">
          <cell r="B767" t="str">
            <v>8.1.31</v>
          </cell>
          <cell r="D767" t="str">
            <v>28.04.08</v>
          </cell>
          <cell r="E767" t="str">
            <v xml:space="preserve">Balizador cilindrico AI </v>
          </cell>
          <cell r="F767" t="str">
            <v>un</v>
          </cell>
        </row>
        <row r="768">
          <cell r="B768" t="str">
            <v>8.1.32</v>
          </cell>
          <cell r="D768" t="str">
            <v>28.04.09</v>
          </cell>
          <cell r="E768" t="str">
            <v>Baia proteção simples</v>
          </cell>
          <cell r="F768" t="str">
            <v>un</v>
          </cell>
        </row>
        <row r="769">
          <cell r="B769" t="str">
            <v>8.1.33</v>
          </cell>
          <cell r="D769" t="str">
            <v>28.04.10</v>
          </cell>
          <cell r="E769" t="str">
            <v>Baia proteção duplo</v>
          </cell>
          <cell r="F769" t="str">
            <v>un</v>
          </cell>
        </row>
        <row r="770">
          <cell r="B770" t="str">
            <v>8.1.34</v>
          </cell>
          <cell r="D770" t="str">
            <v>28.04.11</v>
          </cell>
          <cell r="E770" t="str">
            <v>Baia proteção master</v>
          </cell>
          <cell r="F770" t="str">
            <v>un</v>
          </cell>
        </row>
        <row r="771">
          <cell r="B771" t="str">
            <v>8.1.35</v>
          </cell>
          <cell r="D771" t="str">
            <v xml:space="preserve">28.04.12 </v>
          </cell>
          <cell r="E771" t="str">
            <v xml:space="preserve">Lamela ant.fixada em barr.N.Jersey h=0,60m </v>
          </cell>
          <cell r="F771" t="str">
            <v>m</v>
          </cell>
        </row>
        <row r="772">
          <cell r="B772" t="str">
            <v>8.1.36</v>
          </cell>
          <cell r="D772" t="str">
            <v>28.04.13</v>
          </cell>
          <cell r="E772" t="str">
            <v xml:space="preserve">Lamela ant.fixada em barr.N.Jersey h=0,80m </v>
          </cell>
          <cell r="F772" t="str">
            <v>m</v>
          </cell>
        </row>
        <row r="773">
          <cell r="B773" t="str">
            <v>8.1.37</v>
          </cell>
          <cell r="D773" t="str">
            <v>28.04.14</v>
          </cell>
          <cell r="E773" t="str">
            <v>Lamela ant.fixada em defensa h=0,80m</v>
          </cell>
          <cell r="F773" t="str">
            <v>m</v>
          </cell>
        </row>
        <row r="774">
          <cell r="B774" t="str">
            <v>8.1.38</v>
          </cell>
          <cell r="D774" t="str">
            <v>28.05.01</v>
          </cell>
          <cell r="E774" t="str">
            <v xml:space="preserve">Defensa -maleável simples </v>
          </cell>
          <cell r="F774" t="str">
            <v>m</v>
          </cell>
        </row>
        <row r="775">
          <cell r="B775" t="str">
            <v>8.1.39</v>
          </cell>
          <cell r="D775" t="str">
            <v>28.05.02</v>
          </cell>
          <cell r="E775" t="str">
            <v xml:space="preserve">Defensa -maleável duplo </v>
          </cell>
          <cell r="F775" t="str">
            <v>m</v>
          </cell>
        </row>
        <row r="776">
          <cell r="B776" t="str">
            <v>8.1.40</v>
          </cell>
          <cell r="D776" t="str">
            <v>28.05.03</v>
          </cell>
          <cell r="E776" t="str">
            <v>Defensa -maleável simples - implantação</v>
          </cell>
          <cell r="F776" t="str">
            <v>m</v>
          </cell>
        </row>
        <row r="777">
          <cell r="B777" t="str">
            <v>8.1.41</v>
          </cell>
          <cell r="D777" t="str">
            <v>28.05.04</v>
          </cell>
          <cell r="E777" t="str">
            <v>Defensa -maleável duplo - implantação</v>
          </cell>
          <cell r="F777" t="str">
            <v>m</v>
          </cell>
        </row>
        <row r="778">
          <cell r="B778" t="str">
            <v>8.1.42</v>
          </cell>
          <cell r="D778" t="str">
            <v>28.05.05</v>
          </cell>
          <cell r="E778" t="str">
            <v xml:space="preserve">Defensa -semi-maleável simples - fornecim. </v>
          </cell>
          <cell r="F778" t="str">
            <v>m</v>
          </cell>
        </row>
        <row r="779">
          <cell r="B779" t="str">
            <v>8.1.43</v>
          </cell>
          <cell r="D779" t="str">
            <v>28.05.06</v>
          </cell>
          <cell r="E779" t="str">
            <v xml:space="preserve">Defensa -semi-maleável simples - instalação </v>
          </cell>
          <cell r="F779" t="str">
            <v>m</v>
          </cell>
        </row>
        <row r="780">
          <cell r="B780" t="str">
            <v>8.1.44</v>
          </cell>
          <cell r="D780" t="str">
            <v>28.06.01</v>
          </cell>
          <cell r="E780" t="str">
            <v xml:space="preserve">G.c.intransponível tipo I - des. 5289 </v>
          </cell>
          <cell r="F780" t="str">
            <v>m</v>
          </cell>
        </row>
        <row r="781">
          <cell r="B781" t="str">
            <v>8.1.45</v>
          </cell>
          <cell r="D781" t="str">
            <v>28.06.02</v>
          </cell>
          <cell r="E781" t="str">
            <v xml:space="preserve">G.c.intransponível tipo II - des. 5307 </v>
          </cell>
          <cell r="F781" t="str">
            <v>m</v>
          </cell>
        </row>
        <row r="782">
          <cell r="B782" t="str">
            <v>8.1.46</v>
          </cell>
          <cell r="D782" t="str">
            <v>28.06.03</v>
          </cell>
          <cell r="E782" t="str">
            <v>G.c.de conc. pré passarela - des. 5370</v>
          </cell>
          <cell r="F782" t="str">
            <v>m</v>
          </cell>
        </row>
        <row r="783">
          <cell r="B783" t="str">
            <v>8.1.47</v>
          </cell>
          <cell r="D783" t="str">
            <v>28.06.04</v>
          </cell>
          <cell r="E783" t="str">
            <v xml:space="preserve">Barreira de segurança tipo New Jersey - des. 5396 </v>
          </cell>
          <cell r="F783" t="str">
            <v>m</v>
          </cell>
        </row>
        <row r="784">
          <cell r="B784" t="str">
            <v>8.1.48</v>
          </cell>
          <cell r="D784" t="str">
            <v>28.06.05</v>
          </cell>
          <cell r="E784" t="str">
            <v xml:space="preserve">Barreira double face New Jersey des 5514 </v>
          </cell>
          <cell r="F784" t="str">
            <v>m</v>
          </cell>
        </row>
        <row r="785">
          <cell r="B785" t="str">
            <v>8.1.49</v>
          </cell>
          <cell r="D785" t="str">
            <v>28.06.06</v>
          </cell>
          <cell r="E785" t="str">
            <v xml:space="preserve">Barreira double face New Jersey O.A.E.des 5464 </v>
          </cell>
          <cell r="F785" t="str">
            <v>m</v>
          </cell>
        </row>
        <row r="786">
          <cell r="B786" t="str">
            <v>8.1.50</v>
          </cell>
          <cell r="D786" t="str">
            <v>28.06.07</v>
          </cell>
          <cell r="E786" t="str">
            <v xml:space="preserve">Barreira double face New Jersey des 5465 </v>
          </cell>
          <cell r="F786" t="str">
            <v>m</v>
          </cell>
        </row>
        <row r="787">
          <cell r="B787" t="str">
            <v>8.1.51</v>
          </cell>
          <cell r="D787" t="str">
            <v>28.06.08</v>
          </cell>
          <cell r="E787" t="str">
            <v xml:space="preserve">Barreira com passeio p/ O.A.E. - des 5397 </v>
          </cell>
          <cell r="F787" t="str">
            <v>m</v>
          </cell>
        </row>
        <row r="788">
          <cell r="B788" t="str">
            <v>8.1.52</v>
          </cell>
          <cell r="D788" t="str">
            <v>28.06.09</v>
          </cell>
          <cell r="E788" t="str">
            <v xml:space="preserve">Barreira New-Jersey extrudada </v>
          </cell>
          <cell r="F788" t="str">
            <v>m</v>
          </cell>
        </row>
        <row r="789">
          <cell r="B789" t="str">
            <v>8.1.53</v>
          </cell>
          <cell r="D789" t="str">
            <v>28.06.10</v>
          </cell>
          <cell r="E789" t="str">
            <v xml:space="preserve">Suporte madeira tratada 0,10 x 0,10m </v>
          </cell>
          <cell r="F789" t="str">
            <v>m</v>
          </cell>
        </row>
        <row r="790">
          <cell r="B790" t="str">
            <v>8.1.54</v>
          </cell>
          <cell r="D790" t="str">
            <v>28.06.11</v>
          </cell>
          <cell r="E790" t="str">
            <v xml:space="preserve">Suporte de perfil metálico galvanizado </v>
          </cell>
          <cell r="F790" t="str">
            <v>kg</v>
          </cell>
        </row>
        <row r="791">
          <cell r="B791" t="str">
            <v>8.1.55</v>
          </cell>
          <cell r="D791" t="str">
            <v>28.06.12</v>
          </cell>
          <cell r="E791" t="str">
            <v xml:space="preserve">Suporte de tubo galvanizado d= 2 1/2" </v>
          </cell>
          <cell r="F791" t="str">
            <v>m</v>
          </cell>
        </row>
        <row r="792">
          <cell r="B792" t="str">
            <v>8.1.56</v>
          </cell>
          <cell r="D792" t="str">
            <v>28.07.01</v>
          </cell>
          <cell r="E792" t="str">
            <v xml:space="preserve">Broca de concreto armado D=20,00cm </v>
          </cell>
          <cell r="F792" t="str">
            <v>m</v>
          </cell>
        </row>
        <row r="793">
          <cell r="B793" t="str">
            <v>8.1.57</v>
          </cell>
          <cell r="D793" t="str">
            <v>28.07.02</v>
          </cell>
          <cell r="E793" t="str">
            <v xml:space="preserve">Broca de concreto armado D=25,00cm </v>
          </cell>
          <cell r="F793" t="str">
            <v>m</v>
          </cell>
        </row>
        <row r="794">
          <cell r="B794" t="str">
            <v>8.1.58</v>
          </cell>
          <cell r="D794" t="str">
            <v>28.07.03</v>
          </cell>
          <cell r="E794" t="str">
            <v>Broca de concreto armado D=15,00cm</v>
          </cell>
          <cell r="F794" t="str">
            <v>m</v>
          </cell>
        </row>
        <row r="795">
          <cell r="B795" t="str">
            <v>8.1.59</v>
          </cell>
          <cell r="D795" t="str">
            <v>28.07.04</v>
          </cell>
          <cell r="E795" t="str">
            <v xml:space="preserve">Placa institucional </v>
          </cell>
          <cell r="F795" t="str">
            <v>un</v>
          </cell>
        </row>
        <row r="796">
          <cell r="B796" t="str">
            <v>8.1.60</v>
          </cell>
          <cell r="D796" t="str">
            <v>28.07.05</v>
          </cell>
          <cell r="E796" t="str">
            <v xml:space="preserve">Manut placa instit. </v>
          </cell>
          <cell r="F796" t="str">
            <v>manut x mês</v>
          </cell>
        </row>
        <row r="798">
          <cell r="B798" t="str">
            <v>Cód. Colinas</v>
          </cell>
          <cell r="D798" t="str">
            <v>Código</v>
          </cell>
          <cell r="E798" t="str">
            <v>Serviços</v>
          </cell>
          <cell r="F798" t="str">
            <v>Unid.</v>
          </cell>
        </row>
        <row r="801">
          <cell r="D801" t="str">
            <v>FASE 30 - SERVIÇO DE PROTEÇÂO AO MEIO AMBIENTE</v>
          </cell>
        </row>
        <row r="802">
          <cell r="B802" t="str">
            <v>9.1.1</v>
          </cell>
          <cell r="D802" t="str">
            <v>30.01.01</v>
          </cell>
          <cell r="E802" t="str">
            <v>Grama placa s/adubo</v>
          </cell>
          <cell r="F802" t="str">
            <v>m²</v>
          </cell>
        </row>
        <row r="803">
          <cell r="B803" t="str">
            <v>9.1.2</v>
          </cell>
          <cell r="D803" t="str">
            <v>30.01.02</v>
          </cell>
          <cell r="E803" t="str">
            <v>Grama placa c/adubo</v>
          </cell>
          <cell r="F803" t="str">
            <v>m²</v>
          </cell>
        </row>
        <row r="804">
          <cell r="B804" t="str">
            <v>9.1.3</v>
          </cell>
          <cell r="D804" t="str">
            <v>30.01.03</v>
          </cell>
          <cell r="E804" t="str">
            <v>Grama muda s/adubo</v>
          </cell>
          <cell r="F804" t="str">
            <v>m²</v>
          </cell>
        </row>
        <row r="805">
          <cell r="B805" t="str">
            <v>9.1.4</v>
          </cell>
          <cell r="D805" t="str">
            <v>30.01.04</v>
          </cell>
          <cell r="E805" t="str">
            <v>Grama muda c/adubo</v>
          </cell>
          <cell r="F805" t="str">
            <v>m²</v>
          </cell>
        </row>
        <row r="806">
          <cell r="B806" t="str">
            <v>9.1.5</v>
          </cell>
          <cell r="D806" t="str">
            <v>30.01.05</v>
          </cell>
          <cell r="E806" t="str">
            <v>Plant. Semen. s/adubo</v>
          </cell>
          <cell r="F806" t="str">
            <v>m²</v>
          </cell>
        </row>
        <row r="807">
          <cell r="B807" t="str">
            <v>9.1.6</v>
          </cell>
          <cell r="D807" t="str">
            <v>30.01.06</v>
          </cell>
          <cell r="E807" t="str">
            <v>Plant. Semen. c/adubo</v>
          </cell>
          <cell r="F807" t="str">
            <v>m²</v>
          </cell>
        </row>
        <row r="808">
          <cell r="B808" t="str">
            <v>9.1.7</v>
          </cell>
          <cell r="D808" t="str">
            <v>30.01.07</v>
          </cell>
          <cell r="E808" t="str">
            <v>Hidrossemeadura</v>
          </cell>
          <cell r="F808" t="str">
            <v>m²</v>
          </cell>
        </row>
        <row r="809">
          <cell r="B809" t="str">
            <v>9.1.8</v>
          </cell>
          <cell r="D809" t="str">
            <v>30.01.08</v>
          </cell>
          <cell r="E809" t="str">
            <v>Irrig. Revest. Vegetal</v>
          </cell>
          <cell r="F809" t="str">
            <v>m²</v>
          </cell>
        </row>
        <row r="810">
          <cell r="B810" t="str">
            <v>9.1.9</v>
          </cell>
          <cell r="D810" t="str">
            <v>30.01.21</v>
          </cell>
          <cell r="E810" t="str">
            <v xml:space="preserve">Plantio de arbustos </v>
          </cell>
          <cell r="F810" t="str">
            <v>un</v>
          </cell>
        </row>
        <row r="811">
          <cell r="B811" t="str">
            <v>9.1.10</v>
          </cell>
          <cell r="D811" t="str">
            <v>30.01.22</v>
          </cell>
          <cell r="E811" t="str">
            <v>Plantio de arvores</v>
          </cell>
          <cell r="F811" t="str">
            <v>un</v>
          </cell>
        </row>
        <row r="812">
          <cell r="B812" t="str">
            <v>9.1.11</v>
          </cell>
          <cell r="D812" t="str">
            <v>30.01.30</v>
          </cell>
          <cell r="E812" t="str">
            <v xml:space="preserve">Plant gram sem c adu. </v>
          </cell>
          <cell r="F812" t="str">
            <v>m²</v>
          </cell>
        </row>
        <row r="813">
          <cell r="B813" t="str">
            <v>9.1.12</v>
          </cell>
          <cell r="D813" t="str">
            <v>30.02.02</v>
          </cell>
          <cell r="E813" t="str">
            <v xml:space="preserve">Alambrado com tela de arame galv., mourao de conc, </v>
          </cell>
          <cell r="F813" t="str">
            <v>m²</v>
          </cell>
        </row>
        <row r="815">
          <cell r="B815" t="str">
            <v>Cód. Colinas</v>
          </cell>
          <cell r="D815" t="str">
            <v>Código</v>
          </cell>
          <cell r="E815" t="str">
            <v>Serviços</v>
          </cell>
          <cell r="F815" t="str">
            <v>Unid.</v>
          </cell>
        </row>
        <row r="818">
          <cell r="D818" t="str">
            <v>FASE 31 - CONSERVAÇÃO DE ROTINA</v>
          </cell>
        </row>
        <row r="819">
          <cell r="B819" t="str">
            <v>10.1.1</v>
          </cell>
          <cell r="D819" t="str">
            <v>31.01.01</v>
          </cell>
          <cell r="E819" t="str">
            <v>Remendo pre-mist. Quente</v>
          </cell>
          <cell r="F819" t="str">
            <v>m³</v>
          </cell>
        </row>
        <row r="820">
          <cell r="B820" t="str">
            <v>10.1.2</v>
          </cell>
          <cell r="D820" t="str">
            <v>31.01.02</v>
          </cell>
          <cell r="E820" t="str">
            <v>Remendo pre-mist. Frio</v>
          </cell>
          <cell r="F820" t="str">
            <v>m³</v>
          </cell>
        </row>
        <row r="821">
          <cell r="B821" t="str">
            <v>10.1.3</v>
          </cell>
          <cell r="D821" t="str">
            <v>31.01.03</v>
          </cell>
          <cell r="E821" t="str">
            <v>Reparo em pav. Tapa buraco</v>
          </cell>
          <cell r="F821" t="str">
            <v>m³</v>
          </cell>
        </row>
        <row r="822">
          <cell r="B822" t="str">
            <v>10.1.4</v>
          </cell>
          <cell r="D822" t="str">
            <v>31.01.04</v>
          </cell>
          <cell r="E822" t="str">
            <v>Reparo de base brita graduada</v>
          </cell>
          <cell r="F822" t="str">
            <v>m³</v>
          </cell>
        </row>
        <row r="823">
          <cell r="B823" t="str">
            <v>10.1.5</v>
          </cell>
          <cell r="D823" t="str">
            <v>31.01.05</v>
          </cell>
          <cell r="E823" t="str">
            <v>Selagem de trinca</v>
          </cell>
          <cell r="F823" t="str">
            <v>litros</v>
          </cell>
        </row>
        <row r="824">
          <cell r="B824" t="str">
            <v>10.1.6</v>
          </cell>
          <cell r="D824" t="str">
            <v>31.01.06</v>
          </cell>
          <cell r="E824" t="str">
            <v>Reparo de concreto portland</v>
          </cell>
          <cell r="F824" t="str">
            <v>m³</v>
          </cell>
        </row>
        <row r="825">
          <cell r="B825" t="str">
            <v>10.1.7</v>
          </cell>
          <cell r="D825" t="str">
            <v>31.01.07</v>
          </cell>
          <cell r="E825" t="str">
            <v xml:space="preserve">Repos. Ver. Prim. Pista </v>
          </cell>
          <cell r="F825" t="str">
            <v>m³</v>
          </cell>
        </row>
        <row r="826">
          <cell r="B826" t="str">
            <v>10.1.8</v>
          </cell>
          <cell r="D826" t="str">
            <v>31.01.08</v>
          </cell>
          <cell r="E826" t="str">
            <v>Repos. Ver. Prim. Acost.</v>
          </cell>
          <cell r="F826" t="str">
            <v>m³</v>
          </cell>
        </row>
        <row r="827">
          <cell r="B827" t="str">
            <v>10.1.9</v>
          </cell>
          <cell r="D827" t="str">
            <v>31.01.09</v>
          </cell>
          <cell r="E827" t="str">
            <v xml:space="preserve">Reconformação de plataforma </v>
          </cell>
          <cell r="F827" t="str">
            <v>km</v>
          </cell>
        </row>
        <row r="828">
          <cell r="B828" t="str">
            <v>10.1.10</v>
          </cell>
          <cell r="D828" t="str">
            <v>31.01.10</v>
          </cell>
          <cell r="E828" t="str">
            <v xml:space="preserve">Reconformação de acostamento </v>
          </cell>
          <cell r="F828" t="str">
            <v>km</v>
          </cell>
        </row>
        <row r="829">
          <cell r="B829" t="str">
            <v>10.1.11</v>
          </cell>
          <cell r="D829" t="str">
            <v>31.02.01</v>
          </cell>
          <cell r="E829" t="str">
            <v>Plantio de grama em placa sem adubo</v>
          </cell>
          <cell r="F829" t="str">
            <v>m²</v>
          </cell>
        </row>
        <row r="830">
          <cell r="B830" t="str">
            <v>10.1.12</v>
          </cell>
          <cell r="D830" t="str">
            <v>31.02.02</v>
          </cell>
          <cell r="E830" t="str">
            <v>Plantio de grama em placa com adubo</v>
          </cell>
          <cell r="F830" t="str">
            <v>m²</v>
          </cell>
        </row>
        <row r="831">
          <cell r="B831" t="str">
            <v>10.1.13</v>
          </cell>
          <cell r="D831" t="str">
            <v>31.02.03</v>
          </cell>
          <cell r="E831" t="str">
            <v>Roçada manual</v>
          </cell>
          <cell r="F831" t="str">
            <v>ha</v>
          </cell>
        </row>
        <row r="832">
          <cell r="B832" t="str">
            <v>10.1.14</v>
          </cell>
          <cell r="D832" t="str">
            <v>31.02.04</v>
          </cell>
          <cell r="E832" t="str">
            <v xml:space="preserve">Roçada mecânica </v>
          </cell>
          <cell r="F832" t="str">
            <v>ha</v>
          </cell>
        </row>
        <row r="833">
          <cell r="B833" t="str">
            <v>10.1.15</v>
          </cell>
          <cell r="D833" t="str">
            <v>31.02.05</v>
          </cell>
          <cell r="E833" t="str">
            <v>Capina manual</v>
          </cell>
          <cell r="F833" t="str">
            <v>ha</v>
          </cell>
        </row>
        <row r="834">
          <cell r="B834" t="str">
            <v>10.1.16</v>
          </cell>
          <cell r="D834" t="str">
            <v>31.02.06</v>
          </cell>
          <cell r="E834" t="str">
            <v>Capina química</v>
          </cell>
          <cell r="F834" t="str">
            <v>m²</v>
          </cell>
        </row>
        <row r="835">
          <cell r="B835" t="str">
            <v>10.1.17</v>
          </cell>
          <cell r="D835" t="str">
            <v>31.02.07</v>
          </cell>
          <cell r="E835" t="str">
            <v>Conservação manual de aceiro</v>
          </cell>
          <cell r="F835" t="str">
            <v>ha</v>
          </cell>
        </row>
        <row r="836">
          <cell r="B836" t="str">
            <v>10.1.18</v>
          </cell>
          <cell r="D836" t="str">
            <v>31.02.08</v>
          </cell>
          <cell r="E836" t="str">
            <v>Despraguejamento manual de gramado</v>
          </cell>
          <cell r="F836" t="str">
            <v>ha</v>
          </cell>
        </row>
        <row r="837">
          <cell r="B837" t="str">
            <v>10.1.19</v>
          </cell>
          <cell r="D837" t="str">
            <v>31.02.09</v>
          </cell>
          <cell r="E837" t="str">
            <v>Remoção lixo entulho</v>
          </cell>
          <cell r="F837" t="str">
            <v>equipexh</v>
          </cell>
        </row>
        <row r="838">
          <cell r="B838" t="str">
            <v>10.1.20</v>
          </cell>
          <cell r="D838" t="str">
            <v>31.03.01</v>
          </cell>
          <cell r="E838" t="str">
            <v>Reparo total de cerca</v>
          </cell>
          <cell r="F838" t="str">
            <v>m</v>
          </cell>
        </row>
        <row r="839">
          <cell r="B839" t="str">
            <v>10.1.21</v>
          </cell>
          <cell r="D839" t="str">
            <v>31.03.02</v>
          </cell>
          <cell r="E839" t="str">
            <v>Reparo parcial de cerca - mourão</v>
          </cell>
          <cell r="F839" t="str">
            <v>m</v>
          </cell>
        </row>
        <row r="840">
          <cell r="B840" t="str">
            <v>10.1.22</v>
          </cell>
          <cell r="D840" t="str">
            <v>31.03.03</v>
          </cell>
          <cell r="E840" t="str">
            <v>Reparo parcial de cerca - arame</v>
          </cell>
          <cell r="F840" t="str">
            <v>m</v>
          </cell>
        </row>
        <row r="841">
          <cell r="B841" t="str">
            <v>10.1.23</v>
          </cell>
          <cell r="D841" t="str">
            <v>31.04.01</v>
          </cell>
          <cell r="E841" t="str">
            <v>Recomposição manual de aterro</v>
          </cell>
          <cell r="F841" t="str">
            <v>m³</v>
          </cell>
        </row>
        <row r="842">
          <cell r="B842" t="str">
            <v>10.1.24</v>
          </cell>
          <cell r="D842" t="str">
            <v>31.04.02</v>
          </cell>
          <cell r="E842" t="str">
            <v>Recomposição mecânica de aterro</v>
          </cell>
          <cell r="F842" t="str">
            <v>m³</v>
          </cell>
        </row>
        <row r="843">
          <cell r="B843" t="str">
            <v>10.1.25</v>
          </cell>
          <cell r="D843" t="str">
            <v>31.04.03</v>
          </cell>
          <cell r="E843" t="str">
            <v xml:space="preserve">Remoção manual de barreira </v>
          </cell>
          <cell r="F843" t="str">
            <v>m³</v>
          </cell>
        </row>
        <row r="844">
          <cell r="B844" t="str">
            <v>10.1.26</v>
          </cell>
          <cell r="D844" t="str">
            <v>31.04.04</v>
          </cell>
          <cell r="E844" t="str">
            <v>Remoção mecânica de barreira</v>
          </cell>
          <cell r="F844" t="str">
            <v>m³</v>
          </cell>
        </row>
        <row r="845">
          <cell r="B845" t="str">
            <v>10.1.27</v>
          </cell>
          <cell r="D845" t="str">
            <v>31.05.01</v>
          </cell>
          <cell r="E845" t="str">
            <v>Limpeza de drenagem da plataforma</v>
          </cell>
          <cell r="F845" t="str">
            <v>m</v>
          </cell>
        </row>
        <row r="846">
          <cell r="B846" t="str">
            <v>10.1.28</v>
          </cell>
          <cell r="D846" t="str">
            <v>31.05.02</v>
          </cell>
          <cell r="E846" t="str">
            <v>Limpeza de drenagem fora da plataforma</v>
          </cell>
          <cell r="F846" t="str">
            <v>m</v>
          </cell>
        </row>
        <row r="847">
          <cell r="B847" t="str">
            <v>10.1.29</v>
          </cell>
          <cell r="D847" t="str">
            <v>31.05.03</v>
          </cell>
          <cell r="E847" t="str">
            <v>Limpeza de bueiros diametro até 60cm</v>
          </cell>
          <cell r="F847" t="str">
            <v>m</v>
          </cell>
        </row>
        <row r="848">
          <cell r="B848" t="str">
            <v>10.1.30</v>
          </cell>
          <cell r="D848" t="str">
            <v>31.05.04</v>
          </cell>
          <cell r="E848" t="str">
            <v>Limpeza de bueiros diametro até 80cm</v>
          </cell>
          <cell r="F848" t="str">
            <v>m</v>
          </cell>
        </row>
        <row r="849">
          <cell r="B849" t="str">
            <v>10.1.31</v>
          </cell>
          <cell r="D849" t="str">
            <v>31.05.05</v>
          </cell>
          <cell r="E849" t="str">
            <v>Limpeza de bueiros diametro até 100cm</v>
          </cell>
          <cell r="F849" t="str">
            <v>m</v>
          </cell>
        </row>
        <row r="850">
          <cell r="B850" t="str">
            <v>10.1.32</v>
          </cell>
          <cell r="D850" t="str">
            <v>31.05.06</v>
          </cell>
          <cell r="E850" t="str">
            <v>Limpeza de bueiros diametro até 120cm</v>
          </cell>
          <cell r="F850" t="str">
            <v>m</v>
          </cell>
        </row>
        <row r="851">
          <cell r="B851" t="str">
            <v>10.1.33</v>
          </cell>
          <cell r="D851" t="str">
            <v>31.05.07</v>
          </cell>
          <cell r="E851" t="str">
            <v>Limpeza de bueiros diametro até 150cm</v>
          </cell>
          <cell r="F851" t="str">
            <v>m</v>
          </cell>
        </row>
        <row r="852">
          <cell r="B852" t="str">
            <v>10.1.34</v>
          </cell>
          <cell r="D852" t="str">
            <v>31.05.08</v>
          </cell>
          <cell r="E852" t="str">
            <v>Limpeza de galeria</v>
          </cell>
          <cell r="F852" t="str">
            <v>m</v>
          </cell>
        </row>
        <row r="853">
          <cell r="B853" t="str">
            <v>10.1.35</v>
          </cell>
          <cell r="D853" t="str">
            <v>31.05.09</v>
          </cell>
          <cell r="E853" t="str">
            <v>Reparo drenagem superficial de concreto</v>
          </cell>
          <cell r="F853" t="str">
            <v>m³</v>
          </cell>
        </row>
        <row r="854">
          <cell r="B854" t="str">
            <v>10.1.36</v>
          </cell>
          <cell r="D854" t="str">
            <v>31.05.10</v>
          </cell>
          <cell r="E854" t="str">
            <v>Demolição de concreto simples</v>
          </cell>
          <cell r="F854" t="str">
            <v>m³</v>
          </cell>
        </row>
        <row r="855">
          <cell r="B855" t="str">
            <v>10.1.37</v>
          </cell>
          <cell r="D855" t="str">
            <v>31.05.11</v>
          </cell>
          <cell r="E855" t="str">
            <v xml:space="preserve">Demolição de concreto Armado </v>
          </cell>
          <cell r="F855" t="str">
            <v>m³</v>
          </cell>
        </row>
        <row r="856">
          <cell r="B856" t="str">
            <v>10.1.38</v>
          </cell>
          <cell r="D856" t="str">
            <v>31.05.12</v>
          </cell>
          <cell r="E856" t="str">
            <v>Demolição e retirada de guarda-corpo</v>
          </cell>
          <cell r="F856" t="str">
            <v>m³</v>
          </cell>
        </row>
        <row r="857">
          <cell r="B857" t="str">
            <v>10.1.39</v>
          </cell>
          <cell r="D857" t="str">
            <v>31.06.01</v>
          </cell>
          <cell r="E857" t="str">
            <v>Limpeza de placa</v>
          </cell>
          <cell r="F857" t="str">
            <v>m²</v>
          </cell>
        </row>
        <row r="858">
          <cell r="B858" t="str">
            <v>10.1.40</v>
          </cell>
          <cell r="D858" t="str">
            <v>31.06.02</v>
          </cell>
          <cell r="E858" t="str">
            <v>Substituição de placa</v>
          </cell>
          <cell r="F858" t="str">
            <v>m²</v>
          </cell>
        </row>
        <row r="859">
          <cell r="B859" t="str">
            <v>10.1.41</v>
          </cell>
          <cell r="D859" t="str">
            <v>31.06.03</v>
          </cell>
          <cell r="E859" t="str">
            <v>Fornec. de placa de aco FP+GT</v>
          </cell>
          <cell r="F859" t="str">
            <v>m²</v>
          </cell>
        </row>
        <row r="860">
          <cell r="B860" t="str">
            <v>10.1.42</v>
          </cell>
          <cell r="D860" t="str">
            <v>31.06.05</v>
          </cell>
          <cell r="E860" t="str">
            <v>Placa de alumínio GT+GT</v>
          </cell>
          <cell r="F860" t="str">
            <v>m²</v>
          </cell>
        </row>
        <row r="861">
          <cell r="B861" t="str">
            <v>10.1.43</v>
          </cell>
          <cell r="D861" t="str">
            <v>31.06.06</v>
          </cell>
          <cell r="E861" t="str">
            <v>Suporte madeira tratada 0,10 x 0,10m</v>
          </cell>
          <cell r="F861" t="str">
            <v>m</v>
          </cell>
        </row>
        <row r="862">
          <cell r="B862" t="str">
            <v>10.1.44</v>
          </cell>
          <cell r="D862" t="str">
            <v>31.06.07</v>
          </cell>
          <cell r="E862" t="str">
            <v>Suporte de perfil metálico galvanizado</v>
          </cell>
          <cell r="F862" t="str">
            <v>kg</v>
          </cell>
        </row>
        <row r="863">
          <cell r="B863" t="str">
            <v>10.1.45</v>
          </cell>
          <cell r="D863" t="str">
            <v>31.06.08</v>
          </cell>
          <cell r="E863" t="str">
            <v>Suporte de tubo galvanizado d=2 1/2"</v>
          </cell>
          <cell r="F863" t="str">
            <v>m</v>
          </cell>
        </row>
        <row r="864">
          <cell r="B864" t="str">
            <v>10.1.46</v>
          </cell>
          <cell r="D864" t="str">
            <v>31.06.09</v>
          </cell>
          <cell r="E864" t="str">
            <v>Limpeza tacha refletiva mono/bidirecional</v>
          </cell>
          <cell r="F864" t="str">
            <v>un</v>
          </cell>
        </row>
        <row r="865">
          <cell r="B865" t="str">
            <v>10.1.47</v>
          </cell>
          <cell r="D865" t="str">
            <v>31.06.10</v>
          </cell>
          <cell r="E865" t="str">
            <v>Pintura de caiação 2 demãos</v>
          </cell>
          <cell r="F865" t="str">
            <v>m²</v>
          </cell>
        </row>
        <row r="866">
          <cell r="B866" t="str">
            <v>10.1.48</v>
          </cell>
          <cell r="D866" t="str">
            <v>31.07.01</v>
          </cell>
          <cell r="E866" t="str">
            <v>Substituição de defensa semi-maleável sem mat.</v>
          </cell>
          <cell r="F866" t="str">
            <v>m</v>
          </cell>
        </row>
        <row r="867">
          <cell r="B867" t="str">
            <v>10.1.49</v>
          </cell>
          <cell r="D867" t="str">
            <v>31.07.02</v>
          </cell>
          <cell r="E867" t="str">
            <v>Defensa semi-maleável - fornecimento</v>
          </cell>
          <cell r="F867" t="str">
            <v>m</v>
          </cell>
        </row>
        <row r="868">
          <cell r="B868" t="str">
            <v>10.1.50</v>
          </cell>
          <cell r="D868" t="str">
            <v>31.07.03</v>
          </cell>
          <cell r="E868" t="str">
            <v>Defensa semi-maleável - Instalação</v>
          </cell>
          <cell r="F868" t="str">
            <v>m</v>
          </cell>
        </row>
        <row r="869">
          <cell r="B869" t="str">
            <v>10.1.51</v>
          </cell>
          <cell r="D869" t="str">
            <v>31.07.04</v>
          </cell>
          <cell r="E869" t="str">
            <v>Reparo de guarda corpo metálico</v>
          </cell>
          <cell r="F869" t="str">
            <v>m²</v>
          </cell>
        </row>
        <row r="870">
          <cell r="B870" t="str">
            <v>10.1.52</v>
          </cell>
          <cell r="D870" t="str">
            <v>31.08.01</v>
          </cell>
          <cell r="E870" t="str">
            <v>Limpeza superficial concreto</v>
          </cell>
          <cell r="F870" t="str">
            <v>m²</v>
          </cell>
        </row>
        <row r="871">
          <cell r="B871" t="str">
            <v>10.1.53</v>
          </cell>
          <cell r="D871" t="str">
            <v>31.08.02</v>
          </cell>
          <cell r="E871" t="str">
            <v>Alvenaria de 1 tijolo</v>
          </cell>
          <cell r="F871" t="str">
            <v>m³</v>
          </cell>
        </row>
        <row r="872">
          <cell r="B872" t="str">
            <v>10.1.54</v>
          </cell>
          <cell r="D872" t="str">
            <v>31.08.03</v>
          </cell>
          <cell r="E872" t="str">
            <v xml:space="preserve">Recolhimento de animais </v>
          </cell>
          <cell r="F872" t="str">
            <v>equipexhora</v>
          </cell>
        </row>
        <row r="873">
          <cell r="B873" t="str">
            <v>10.1.55</v>
          </cell>
          <cell r="D873" t="str">
            <v>31.08.07</v>
          </cell>
          <cell r="E873" t="str">
            <v>Equipe para serviços conservação</v>
          </cell>
          <cell r="F873" t="str">
            <v>equipexdia</v>
          </cell>
        </row>
        <row r="874">
          <cell r="B874" t="str">
            <v>10.1.56</v>
          </cell>
          <cell r="D874" t="str">
            <v>31.08.08</v>
          </cell>
          <cell r="E874" t="str">
            <v>Transporte de pessoal</v>
          </cell>
          <cell r="F874" t="str">
            <v>km</v>
          </cell>
        </row>
        <row r="875">
          <cell r="B875" t="str">
            <v>10.1.57</v>
          </cell>
          <cell r="D875" t="str">
            <v>31.08.09</v>
          </cell>
          <cell r="E875" t="str">
            <v>Pintura latex acrílica</v>
          </cell>
          <cell r="F875" t="str">
            <v>m²</v>
          </cell>
        </row>
        <row r="876">
          <cell r="B876" t="str">
            <v>10.1.58</v>
          </cell>
          <cell r="D876" t="str">
            <v>31.09.01</v>
          </cell>
          <cell r="E876" t="str">
            <v>Guia concreto Fck 15 Mpa</v>
          </cell>
          <cell r="F876" t="str">
            <v>m³</v>
          </cell>
        </row>
        <row r="877">
          <cell r="B877" t="str">
            <v>10.1.59</v>
          </cell>
          <cell r="D877" t="str">
            <v>31.09.02</v>
          </cell>
          <cell r="E877" t="str">
            <v>Sarjeta concreto Fck 15 Mpa</v>
          </cell>
          <cell r="F877" t="str">
            <v>m³</v>
          </cell>
        </row>
        <row r="879">
          <cell r="B879" t="str">
            <v>Cód. Colinas</v>
          </cell>
          <cell r="D879" t="str">
            <v>Código</v>
          </cell>
          <cell r="E879" t="str">
            <v>Serviços</v>
          </cell>
          <cell r="F879" t="str">
            <v>Unid.</v>
          </cell>
        </row>
        <row r="882">
          <cell r="D882" t="str">
            <v>FASE 32 - CONSERVAÇÃO ESPECIAL</v>
          </cell>
        </row>
        <row r="883">
          <cell r="B883" t="str">
            <v>11.1.1</v>
          </cell>
          <cell r="D883" t="str">
            <v>32.01.01</v>
          </cell>
          <cell r="E883" t="str">
            <v>Reforço de sub-leito - Escavação</v>
          </cell>
          <cell r="F883" t="str">
            <v>m³</v>
          </cell>
        </row>
        <row r="884">
          <cell r="B884" t="str">
            <v>11.1.2</v>
          </cell>
          <cell r="D884" t="str">
            <v>32.01.02</v>
          </cell>
          <cell r="E884" t="str">
            <v>Reforço de sub-leito - compactação</v>
          </cell>
          <cell r="F884" t="str">
            <v>m³</v>
          </cell>
        </row>
        <row r="885">
          <cell r="B885" t="str">
            <v>11.1.3</v>
          </cell>
          <cell r="D885" t="str">
            <v>32.01.03</v>
          </cell>
          <cell r="E885" t="str">
            <v xml:space="preserve">Preparo e melhoramento sub-leito </v>
          </cell>
          <cell r="F885" t="str">
            <v>m²</v>
          </cell>
        </row>
        <row r="886">
          <cell r="B886" t="str">
            <v>11.1.4</v>
          </cell>
          <cell r="D886" t="str">
            <v>32.01.05</v>
          </cell>
          <cell r="E886" t="str">
            <v>Sub-base ou base brita grad. simples</v>
          </cell>
          <cell r="F886" t="str">
            <v>m³</v>
          </cell>
        </row>
        <row r="887">
          <cell r="B887" t="str">
            <v>11.1.5</v>
          </cell>
          <cell r="D887" t="str">
            <v>32.01.06</v>
          </cell>
          <cell r="E887" t="str">
            <v>Imprimadura bet. impermeabilizante</v>
          </cell>
          <cell r="F887" t="str">
            <v>m²</v>
          </cell>
        </row>
        <row r="888">
          <cell r="B888" t="str">
            <v>11.1.6</v>
          </cell>
          <cell r="D888" t="str">
            <v>32.01.07</v>
          </cell>
          <cell r="E888" t="str">
            <v>Imprimadura betuminosa ligante</v>
          </cell>
          <cell r="F888" t="str">
            <v>m²</v>
          </cell>
        </row>
        <row r="889">
          <cell r="B889" t="str">
            <v>11.1.7</v>
          </cell>
          <cell r="D889" t="str">
            <v>32.01.08</v>
          </cell>
          <cell r="E889" t="str">
            <v>Tratamento superf. c/ lama asfáltica</v>
          </cell>
          <cell r="F889" t="str">
            <v>m²</v>
          </cell>
        </row>
        <row r="890">
          <cell r="B890" t="str">
            <v>11.1.8</v>
          </cell>
          <cell r="D890" t="str">
            <v>32.01.09</v>
          </cell>
          <cell r="E890" t="str">
            <v>Camada de lama asfáltica grossa</v>
          </cell>
          <cell r="F890" t="str">
            <v>m²</v>
          </cell>
        </row>
        <row r="891">
          <cell r="B891" t="str">
            <v>11.1.9</v>
          </cell>
          <cell r="D891" t="str">
            <v>32.01.10.01</v>
          </cell>
          <cell r="E891" t="str">
            <v>Camada de rolamento CBUQ - panos s/DOP</v>
          </cell>
          <cell r="F891" t="str">
            <v>m³</v>
          </cell>
        </row>
        <row r="892">
          <cell r="B892" t="str">
            <v>11.1.10</v>
          </cell>
          <cell r="D892" t="str">
            <v>32.01.11</v>
          </cell>
          <cell r="E892" t="str">
            <v>Camada Base/regularização de pré mist. A frio</v>
          </cell>
          <cell r="F892" t="str">
            <v>m³</v>
          </cell>
        </row>
        <row r="893">
          <cell r="B893" t="str">
            <v>11.1.11</v>
          </cell>
          <cell r="D893" t="str">
            <v>32.01.12</v>
          </cell>
          <cell r="E893" t="str">
            <v>Capa selante Betuminosa</v>
          </cell>
          <cell r="F893" t="str">
            <v>m²</v>
          </cell>
        </row>
        <row r="894">
          <cell r="B894" t="str">
            <v>11.1.12</v>
          </cell>
          <cell r="D894" t="str">
            <v>32.01.13</v>
          </cell>
          <cell r="E894" t="str">
            <v>Fresagem Pavimento</v>
          </cell>
          <cell r="F894" t="str">
            <v>m³</v>
          </cell>
        </row>
        <row r="895">
          <cell r="B895" t="str">
            <v>11.1.13</v>
          </cell>
          <cell r="D895" t="str">
            <v>32.01.14</v>
          </cell>
          <cell r="E895" t="str">
            <v>Imprimadura bet. auxiliar de ligação</v>
          </cell>
          <cell r="F895" t="str">
            <v>m²</v>
          </cell>
        </row>
        <row r="896">
          <cell r="B896" t="str">
            <v>11.1.14</v>
          </cell>
          <cell r="D896" t="str">
            <v>32.01.17</v>
          </cell>
          <cell r="E896" t="str">
            <v>Remoção Camada de rolamento</v>
          </cell>
          <cell r="F896" t="str">
            <v>m³</v>
          </cell>
        </row>
        <row r="897">
          <cell r="B897" t="str">
            <v>11.1.15</v>
          </cell>
          <cell r="D897" t="str">
            <v>32.01.18</v>
          </cell>
          <cell r="E897" t="str">
            <v>Tratamento superficial duplo</v>
          </cell>
          <cell r="F897" t="str">
            <v>m³</v>
          </cell>
        </row>
        <row r="898">
          <cell r="B898" t="str">
            <v>11.1.16</v>
          </cell>
          <cell r="D898" t="str">
            <v>32.01.19</v>
          </cell>
          <cell r="E898" t="str">
            <v>Tratamento superficial triplo</v>
          </cell>
          <cell r="F898" t="str">
            <v>m³</v>
          </cell>
        </row>
        <row r="899">
          <cell r="B899" t="str">
            <v>11.1.17</v>
          </cell>
          <cell r="D899" t="str">
            <v>32.02.01</v>
          </cell>
          <cell r="E899" t="str">
            <v xml:space="preserve">Escavação manual de 1ª/2ª categoria </v>
          </cell>
          <cell r="F899" t="str">
            <v>m³</v>
          </cell>
        </row>
        <row r="900">
          <cell r="B900" t="str">
            <v>11.1.18</v>
          </cell>
          <cell r="D900" t="str">
            <v>32.02.01.01</v>
          </cell>
          <cell r="E900" t="str">
            <v>Escavação fund., bueiro ou dreno s/expl.até 2m</v>
          </cell>
          <cell r="F900" t="str">
            <v>m³</v>
          </cell>
        </row>
        <row r="901">
          <cell r="B901" t="str">
            <v>11.1.19</v>
          </cell>
          <cell r="D901" t="str">
            <v>32.02.01.02</v>
          </cell>
          <cell r="E901" t="str">
            <v>Acresc. p/Escav. 1,5 m prof., além 2m</v>
          </cell>
          <cell r="F901" t="str">
            <v>m³</v>
          </cell>
        </row>
        <row r="902">
          <cell r="B902" t="str">
            <v>11.1.20</v>
          </cell>
          <cell r="D902" t="str">
            <v>32.02.01.03</v>
          </cell>
          <cell r="E902" t="str">
            <v>Escavação fund., bueiro ou dreno c/expl. até 2 m</v>
          </cell>
          <cell r="F902" t="str">
            <v>m³</v>
          </cell>
        </row>
        <row r="903">
          <cell r="B903" t="str">
            <v>11.1.21</v>
          </cell>
          <cell r="D903" t="str">
            <v>32.02.01.04</v>
          </cell>
          <cell r="E903" t="str">
            <v>Acresc. p/escav. ensec.c/explos. c/ 1,5m além 3m</v>
          </cell>
          <cell r="F903" t="str">
            <v>m³</v>
          </cell>
        </row>
        <row r="904">
          <cell r="B904" t="str">
            <v>11.1.22</v>
          </cell>
          <cell r="D904" t="str">
            <v>32.02.02</v>
          </cell>
          <cell r="E904" t="str">
            <v>Compactação manual com reaterro solo local</v>
          </cell>
          <cell r="F904" t="str">
            <v>m³</v>
          </cell>
        </row>
        <row r="905">
          <cell r="B905" t="str">
            <v>11.1.23</v>
          </cell>
          <cell r="D905" t="str">
            <v>32.02.03</v>
          </cell>
          <cell r="E905" t="str">
            <v>Forma plana para concreto comum</v>
          </cell>
          <cell r="F905" t="str">
            <v>m²</v>
          </cell>
        </row>
        <row r="906">
          <cell r="B906" t="str">
            <v>11.1.24</v>
          </cell>
          <cell r="D906" t="str">
            <v>32.02.04</v>
          </cell>
          <cell r="E906" t="str">
            <v>Forma plana para concreto aparente</v>
          </cell>
          <cell r="F906" t="str">
            <v>m²</v>
          </cell>
        </row>
        <row r="907">
          <cell r="B907" t="str">
            <v>11.1.25</v>
          </cell>
          <cell r="D907" t="str">
            <v>32.02.05</v>
          </cell>
          <cell r="E907" t="str">
            <v>Forma curva para concreto comum</v>
          </cell>
          <cell r="F907" t="str">
            <v>m²</v>
          </cell>
        </row>
        <row r="908">
          <cell r="B908" t="str">
            <v>11.1.26</v>
          </cell>
          <cell r="D908" t="str">
            <v>32.02.06</v>
          </cell>
          <cell r="E908" t="str">
            <v>Forma curva para concreto aparente</v>
          </cell>
          <cell r="F908" t="str">
            <v>m²</v>
          </cell>
        </row>
        <row r="909">
          <cell r="B909" t="str">
            <v>11.1.27</v>
          </cell>
          <cell r="D909" t="str">
            <v>32.02.07</v>
          </cell>
          <cell r="E909" t="str">
            <v>Aço CA-25</v>
          </cell>
          <cell r="F909" t="str">
            <v>kg</v>
          </cell>
        </row>
        <row r="910">
          <cell r="B910" t="str">
            <v>11.1.28</v>
          </cell>
          <cell r="D910" t="str">
            <v>32.02.08</v>
          </cell>
          <cell r="E910" t="str">
            <v>Aço CA-50</v>
          </cell>
          <cell r="F910" t="str">
            <v>kg</v>
          </cell>
        </row>
        <row r="911">
          <cell r="B911" t="str">
            <v>11.1.29</v>
          </cell>
          <cell r="D911" t="str">
            <v>32.02.09</v>
          </cell>
          <cell r="E911" t="str">
            <v>Aço CA-60</v>
          </cell>
          <cell r="F911" t="str">
            <v>kg</v>
          </cell>
        </row>
        <row r="912">
          <cell r="B912" t="str">
            <v>11.1.30</v>
          </cell>
          <cell r="D912" t="str">
            <v>32.02.10</v>
          </cell>
          <cell r="E912" t="str">
            <v>Concreto Fck 10 MPa</v>
          </cell>
          <cell r="F912" t="str">
            <v>m³</v>
          </cell>
        </row>
        <row r="913">
          <cell r="B913" t="str">
            <v>11.1.31</v>
          </cell>
          <cell r="D913" t="str">
            <v>32.02.10.01</v>
          </cell>
          <cell r="E913" t="str">
            <v>Concreto Fck 12 MPa</v>
          </cell>
          <cell r="F913" t="str">
            <v>m³</v>
          </cell>
        </row>
        <row r="914">
          <cell r="B914" t="str">
            <v>11.1.32</v>
          </cell>
          <cell r="D914" t="str">
            <v>32.02.11</v>
          </cell>
          <cell r="E914" t="str">
            <v>Concreto Fck 15 MPa</v>
          </cell>
          <cell r="F914" t="str">
            <v>m³</v>
          </cell>
        </row>
        <row r="915">
          <cell r="B915" t="str">
            <v>11.1.33</v>
          </cell>
          <cell r="D915" t="str">
            <v>32.02.11.01</v>
          </cell>
          <cell r="E915" t="str">
            <v>Concreto Fck 16 MPa</v>
          </cell>
          <cell r="F915" t="str">
            <v>m³</v>
          </cell>
        </row>
        <row r="916">
          <cell r="B916" t="str">
            <v>11.1.34</v>
          </cell>
          <cell r="D916" t="str">
            <v>32.02.12</v>
          </cell>
          <cell r="E916" t="str">
            <v>Concreto Fck 18 MPa</v>
          </cell>
          <cell r="F916" t="str">
            <v>m³</v>
          </cell>
        </row>
        <row r="917">
          <cell r="B917" t="str">
            <v>11.1.35</v>
          </cell>
          <cell r="D917" t="str">
            <v>32.02.13</v>
          </cell>
          <cell r="E917" t="str">
            <v>Concreto Fck 20 MPa</v>
          </cell>
          <cell r="F917" t="str">
            <v>m³</v>
          </cell>
        </row>
        <row r="918">
          <cell r="B918" t="str">
            <v>11.1.36</v>
          </cell>
          <cell r="D918" t="str">
            <v>32.02.14</v>
          </cell>
          <cell r="E918" t="str">
            <v>Concreto Fck 25 MPa</v>
          </cell>
          <cell r="F918" t="str">
            <v>m³</v>
          </cell>
        </row>
        <row r="919">
          <cell r="B919" t="str">
            <v>11.1.37</v>
          </cell>
          <cell r="D919" t="str">
            <v>32.02.16</v>
          </cell>
          <cell r="E919" t="str">
            <v>Concreto Fck 30 MPa</v>
          </cell>
          <cell r="F919" t="str">
            <v>m³</v>
          </cell>
        </row>
        <row r="920">
          <cell r="B920" t="str">
            <v>11.1.38</v>
          </cell>
          <cell r="D920" t="str">
            <v>32.02.16.01</v>
          </cell>
          <cell r="E920" t="str">
            <v>Concreto Fck 35 Mpa</v>
          </cell>
          <cell r="F920" t="str">
            <v>m³</v>
          </cell>
        </row>
        <row r="921">
          <cell r="B921" t="str">
            <v>11.1.39</v>
          </cell>
          <cell r="D921" t="str">
            <v>32.02.16.02</v>
          </cell>
          <cell r="E921" t="str">
            <v>Concreto Fck 40 MPa</v>
          </cell>
          <cell r="F921" t="str">
            <v>m³</v>
          </cell>
        </row>
        <row r="922">
          <cell r="B922" t="str">
            <v>11.1.40</v>
          </cell>
          <cell r="D922" t="str">
            <v>32.02.17</v>
          </cell>
          <cell r="E922" t="str">
            <v>Concreto Ciclópico</v>
          </cell>
          <cell r="F922" t="str">
            <v>m³</v>
          </cell>
        </row>
        <row r="923">
          <cell r="B923" t="str">
            <v>11.1.41</v>
          </cell>
          <cell r="D923" t="str">
            <v>32.02.18</v>
          </cell>
          <cell r="E923" t="str">
            <v>Bombeamento p/conc. qualquer resist.</v>
          </cell>
          <cell r="F923" t="str">
            <v>m³</v>
          </cell>
        </row>
        <row r="924">
          <cell r="B924" t="str">
            <v>11.1.42</v>
          </cell>
          <cell r="D924" t="str">
            <v>32.02.19</v>
          </cell>
          <cell r="E924" t="str">
            <v>Enrocamento pedra arrumada</v>
          </cell>
          <cell r="F924" t="str">
            <v>m³</v>
          </cell>
        </row>
        <row r="925">
          <cell r="B925" t="str">
            <v>11.1.43</v>
          </cell>
          <cell r="D925" t="str">
            <v>32.02.20</v>
          </cell>
          <cell r="E925" t="str">
            <v>Enrocamento pedra arrumada e rejuntada</v>
          </cell>
          <cell r="F925" t="str">
            <v>m³</v>
          </cell>
        </row>
        <row r="926">
          <cell r="B926" t="str">
            <v>11.1.44</v>
          </cell>
          <cell r="D926" t="str">
            <v>32.02.21</v>
          </cell>
          <cell r="E926" t="str">
            <v>Enrrocamento pedra jogada</v>
          </cell>
          <cell r="F926" t="str">
            <v>m³</v>
          </cell>
        </row>
        <row r="927">
          <cell r="B927" t="str">
            <v>11.1.45</v>
          </cell>
          <cell r="D927" t="str">
            <v>32.02.22</v>
          </cell>
          <cell r="E927" t="str">
            <v xml:space="preserve">Tubo concreto D=0,40m CA-1 - fornec. </v>
          </cell>
          <cell r="F927" t="str">
            <v>m</v>
          </cell>
        </row>
        <row r="928">
          <cell r="B928" t="str">
            <v>11.1.46</v>
          </cell>
          <cell r="D928" t="str">
            <v>32.02.23</v>
          </cell>
          <cell r="E928" t="str">
            <v>Tubo concreto D=0,40m CA-2 - fornec.</v>
          </cell>
          <cell r="F928" t="str">
            <v>m</v>
          </cell>
        </row>
        <row r="929">
          <cell r="B929" t="str">
            <v>11.1.47</v>
          </cell>
          <cell r="D929" t="str">
            <v>32.02.26</v>
          </cell>
          <cell r="E929" t="str">
            <v xml:space="preserve">Tubo concreto D=0,50m CA-3 - fornec. </v>
          </cell>
          <cell r="F929" t="str">
            <v>m</v>
          </cell>
        </row>
        <row r="930">
          <cell r="B930" t="str">
            <v>11.1.48</v>
          </cell>
          <cell r="D930" t="str">
            <v>32.02.28</v>
          </cell>
          <cell r="E930" t="str">
            <v>Tubo concreto D=0,60m CA-1 - fornec.</v>
          </cell>
          <cell r="F930" t="str">
            <v>m</v>
          </cell>
        </row>
        <row r="931">
          <cell r="B931" t="str">
            <v>11.1.49</v>
          </cell>
          <cell r="D931" t="str">
            <v>32.02.29</v>
          </cell>
          <cell r="E931" t="str">
            <v xml:space="preserve">Tubo concreto D=0,60m CA-2 - fornec. </v>
          </cell>
          <cell r="F931" t="str">
            <v>m</v>
          </cell>
        </row>
        <row r="932">
          <cell r="B932" t="str">
            <v>11.1.50</v>
          </cell>
          <cell r="D932" t="str">
            <v>32.02.30</v>
          </cell>
          <cell r="E932" t="str">
            <v>Tubo concreto D=0,60m CA-3 - fornec.</v>
          </cell>
          <cell r="F932" t="str">
            <v>m</v>
          </cell>
        </row>
        <row r="933">
          <cell r="B933" t="str">
            <v>11.1.51</v>
          </cell>
          <cell r="D933" t="str">
            <v>32.02.31</v>
          </cell>
          <cell r="E933" t="str">
            <v>Tubo concreto D=0,60m CA-4 - fornec.</v>
          </cell>
          <cell r="F933" t="str">
            <v>m</v>
          </cell>
        </row>
        <row r="934">
          <cell r="B934" t="str">
            <v>11.1.52</v>
          </cell>
          <cell r="D934" t="str">
            <v>32.02.32</v>
          </cell>
          <cell r="E934" t="str">
            <v>Tubo concreto D=0,80m CA-1 - fornec.</v>
          </cell>
          <cell r="F934" t="str">
            <v>m</v>
          </cell>
        </row>
        <row r="935">
          <cell r="B935" t="str">
            <v>11.1.53</v>
          </cell>
          <cell r="D935" t="str">
            <v>32.02.33</v>
          </cell>
          <cell r="E935" t="str">
            <v>Tubo concreto D=0,80m CA-2 - fornec.</v>
          </cell>
          <cell r="F935" t="str">
            <v>m</v>
          </cell>
        </row>
        <row r="936">
          <cell r="B936" t="str">
            <v>11.1.54</v>
          </cell>
          <cell r="D936" t="str">
            <v>32.02.34</v>
          </cell>
          <cell r="E936" t="str">
            <v>Tubo concreto D=0,80m CA-3 - fornec.</v>
          </cell>
          <cell r="F936" t="str">
            <v>m</v>
          </cell>
        </row>
        <row r="937">
          <cell r="B937" t="str">
            <v>11.1.55</v>
          </cell>
          <cell r="D937" t="str">
            <v>32.02.35</v>
          </cell>
          <cell r="E937" t="str">
            <v xml:space="preserve">Tubo concreto D=0,80m CA-4 - fornceimento </v>
          </cell>
          <cell r="F937" t="str">
            <v>m</v>
          </cell>
        </row>
        <row r="938">
          <cell r="B938" t="str">
            <v>11.1.56</v>
          </cell>
          <cell r="D938" t="str">
            <v>32.02.36</v>
          </cell>
          <cell r="E938" t="str">
            <v xml:space="preserve">Tubo concreto D=1,00m CA-1 - fornec. </v>
          </cell>
          <cell r="F938" t="str">
            <v>m</v>
          </cell>
        </row>
        <row r="939">
          <cell r="B939" t="str">
            <v>11.1.57</v>
          </cell>
          <cell r="D939" t="str">
            <v>32.02.40</v>
          </cell>
          <cell r="E939" t="str">
            <v xml:space="preserve">Tubo concreto D=1,20m CA-1 - fornec. </v>
          </cell>
          <cell r="F939" t="str">
            <v>m</v>
          </cell>
        </row>
        <row r="940">
          <cell r="B940" t="str">
            <v>11.1.58</v>
          </cell>
          <cell r="D940" t="str">
            <v>32.02.44</v>
          </cell>
          <cell r="E940" t="str">
            <v xml:space="preserve">Tubo concreto D=1,50m CA-1 - fornec. </v>
          </cell>
          <cell r="F940" t="str">
            <v>m</v>
          </cell>
        </row>
        <row r="941">
          <cell r="B941" t="str">
            <v>11.1.59</v>
          </cell>
          <cell r="D941" t="str">
            <v>32.02.48</v>
          </cell>
          <cell r="E941" t="str">
            <v>Tubo concreto D=0,40m assentamento</v>
          </cell>
          <cell r="F941" t="str">
            <v>m</v>
          </cell>
        </row>
        <row r="942">
          <cell r="B942" t="str">
            <v>11.1.60</v>
          </cell>
          <cell r="D942" t="str">
            <v>32.02.49</v>
          </cell>
          <cell r="E942" t="str">
            <v>Tubo de concreto D=0,50m assentamento</v>
          </cell>
          <cell r="F942" t="str">
            <v>m</v>
          </cell>
        </row>
        <row r="943">
          <cell r="B943" t="str">
            <v>11.1.61</v>
          </cell>
          <cell r="D943" t="str">
            <v>32.02.50</v>
          </cell>
          <cell r="E943" t="str">
            <v>Tubo concreto D=0,60m assentamento</v>
          </cell>
          <cell r="F943" t="str">
            <v>m</v>
          </cell>
        </row>
        <row r="944">
          <cell r="B944" t="str">
            <v>11.1.62</v>
          </cell>
          <cell r="D944" t="str">
            <v>32.02.51</v>
          </cell>
          <cell r="E944" t="str">
            <v xml:space="preserve">Tubo concreto D=0,80m assentamento </v>
          </cell>
          <cell r="F944" t="str">
            <v>m</v>
          </cell>
        </row>
        <row r="945">
          <cell r="B945" t="str">
            <v>11.1.63</v>
          </cell>
          <cell r="D945" t="str">
            <v>32.02.52</v>
          </cell>
          <cell r="E945" t="str">
            <v>Tubo concreto D=1,00m assentamento</v>
          </cell>
          <cell r="F945" t="str">
            <v>m</v>
          </cell>
        </row>
        <row r="946">
          <cell r="B946" t="str">
            <v>11.1.64</v>
          </cell>
          <cell r="D946" t="str">
            <v>32.02.53</v>
          </cell>
          <cell r="E946" t="str">
            <v>Tubo concreto D=1,20m assentamento</v>
          </cell>
          <cell r="F946" t="str">
            <v>m</v>
          </cell>
        </row>
        <row r="947">
          <cell r="B947" t="str">
            <v>11.1.65</v>
          </cell>
          <cell r="D947" t="str">
            <v>32.02.54</v>
          </cell>
          <cell r="E947" t="str">
            <v>Tubo concreto D=1,50m assentamento</v>
          </cell>
          <cell r="F947" t="str">
            <v>m</v>
          </cell>
        </row>
        <row r="948">
          <cell r="B948" t="str">
            <v>11.1.66</v>
          </cell>
          <cell r="D948" t="str">
            <v>32.02.55</v>
          </cell>
          <cell r="E948" t="str">
            <v>Gabião tipo caixa 50cm - tela galv.</v>
          </cell>
          <cell r="F948" t="str">
            <v>m³</v>
          </cell>
        </row>
        <row r="949">
          <cell r="B949" t="str">
            <v>11.1.67</v>
          </cell>
          <cell r="D949" t="str">
            <v>32.02.56.01</v>
          </cell>
          <cell r="E949" t="str">
            <v>Gabião tipo colchão e= 17cm - tela galv.</v>
          </cell>
          <cell r="F949" t="str">
            <v>m²</v>
          </cell>
        </row>
        <row r="950">
          <cell r="B950" t="str">
            <v>11.1.68</v>
          </cell>
          <cell r="D950" t="str">
            <v>32.02.57.01</v>
          </cell>
          <cell r="E950" t="str">
            <v>Gabião tipo colchão e= 23cm - tela galv.</v>
          </cell>
          <cell r="F950" t="str">
            <v>m²</v>
          </cell>
        </row>
        <row r="951">
          <cell r="B951" t="str">
            <v>11.1.69</v>
          </cell>
          <cell r="D951" t="str">
            <v>32.02.58.01</v>
          </cell>
          <cell r="E951" t="str">
            <v xml:space="preserve">Gabião tipo colchão espessura 30cm - tela galv. </v>
          </cell>
          <cell r="F951" t="str">
            <v>m²</v>
          </cell>
        </row>
        <row r="952">
          <cell r="B952" t="str">
            <v>11.1.70</v>
          </cell>
          <cell r="D952" t="str">
            <v>32.02.59.01</v>
          </cell>
          <cell r="E952" t="str">
            <v xml:space="preserve">Gabião tipo colchão e= 17cm - tela pvc </v>
          </cell>
          <cell r="F952" t="str">
            <v>m²</v>
          </cell>
        </row>
        <row r="953">
          <cell r="B953" t="str">
            <v>11.1.71</v>
          </cell>
          <cell r="D953" t="str">
            <v>32.02.60.01</v>
          </cell>
          <cell r="E953" t="str">
            <v>Gabião tipo colchão espessura 23cm - tela pvc</v>
          </cell>
          <cell r="F953" t="str">
            <v>m²</v>
          </cell>
        </row>
        <row r="954">
          <cell r="B954" t="str">
            <v>11.1.72</v>
          </cell>
          <cell r="D954" t="str">
            <v>32.02.61.01</v>
          </cell>
          <cell r="E954" t="str">
            <v>Gabião tipo colchão espessura 30cm - tela pvc</v>
          </cell>
          <cell r="F954" t="str">
            <v>m²</v>
          </cell>
        </row>
        <row r="955">
          <cell r="B955" t="str">
            <v>11.1.73</v>
          </cell>
          <cell r="D955" t="str">
            <v>32.02.62</v>
          </cell>
          <cell r="E955" t="str">
            <v>Gabião tipo saco - tela galv.</v>
          </cell>
          <cell r="F955" t="str">
            <v>m³</v>
          </cell>
        </row>
        <row r="956">
          <cell r="B956" t="str">
            <v>11.1.74</v>
          </cell>
          <cell r="D956" t="str">
            <v>32.02.63</v>
          </cell>
          <cell r="E956" t="str">
            <v>Camada filtrante pedra britada</v>
          </cell>
          <cell r="F956" t="str">
            <v>m³</v>
          </cell>
        </row>
        <row r="957">
          <cell r="B957" t="str">
            <v>11.1.75</v>
          </cell>
          <cell r="D957" t="str">
            <v>32.02.66</v>
          </cell>
          <cell r="E957" t="str">
            <v>Canaleta concreto 40 cm</v>
          </cell>
          <cell r="F957" t="str">
            <v>m</v>
          </cell>
        </row>
        <row r="958">
          <cell r="B958" t="str">
            <v>11.1.76</v>
          </cell>
          <cell r="D958" t="str">
            <v>32.02.67</v>
          </cell>
          <cell r="E958" t="str">
            <v>Canaleta concreto 60 cm</v>
          </cell>
          <cell r="F958" t="str">
            <v>m</v>
          </cell>
        </row>
        <row r="959">
          <cell r="B959" t="str">
            <v>11.1.77</v>
          </cell>
          <cell r="D959" t="str">
            <v>32.02.68</v>
          </cell>
          <cell r="E959" t="str">
            <v>Canaleta concreto 80 cm</v>
          </cell>
          <cell r="F959" t="str">
            <v>m</v>
          </cell>
        </row>
        <row r="960">
          <cell r="B960" t="str">
            <v>11.1.78</v>
          </cell>
          <cell r="D960" t="str">
            <v>32.02.69</v>
          </cell>
          <cell r="E960" t="str">
            <v>Tubo pvc perfurado ou não D=0,050m</v>
          </cell>
          <cell r="F960" t="str">
            <v>m</v>
          </cell>
        </row>
        <row r="961">
          <cell r="B961" t="str">
            <v>11.1.79</v>
          </cell>
          <cell r="D961" t="str">
            <v>32.02.71</v>
          </cell>
          <cell r="E961" t="str">
            <v>Tubo pvc perfurado ou não D=0,10m</v>
          </cell>
          <cell r="F961" t="str">
            <v>m</v>
          </cell>
        </row>
        <row r="962">
          <cell r="B962" t="str">
            <v>11.1.80</v>
          </cell>
          <cell r="D962" t="str">
            <v>32.02.72</v>
          </cell>
          <cell r="E962" t="str">
            <v>Tubo pvc perfurado ou não D=0,15m</v>
          </cell>
          <cell r="F962" t="str">
            <v>m</v>
          </cell>
        </row>
        <row r="963">
          <cell r="B963" t="str">
            <v>11.1.81</v>
          </cell>
          <cell r="D963" t="str">
            <v>32.02.73</v>
          </cell>
          <cell r="E963" t="str">
            <v xml:space="preserve">Manta geotêxtil não tecida </v>
          </cell>
          <cell r="F963" t="str">
            <v>kg</v>
          </cell>
        </row>
        <row r="964">
          <cell r="B964" t="str">
            <v>11.1.82</v>
          </cell>
          <cell r="D964" t="str">
            <v>32.02.74</v>
          </cell>
          <cell r="E964" t="str">
            <v xml:space="preserve">Manta geotêxtil tecida </v>
          </cell>
          <cell r="F964" t="str">
            <v>kg</v>
          </cell>
        </row>
        <row r="965">
          <cell r="B965" t="str">
            <v>11.1.83</v>
          </cell>
          <cell r="D965" t="str">
            <v>32.02.75</v>
          </cell>
          <cell r="E965" t="str">
            <v>Enchimento de vala com areia lavada</v>
          </cell>
          <cell r="F965" t="str">
            <v>m³</v>
          </cell>
        </row>
        <row r="966">
          <cell r="B966" t="str">
            <v>11.1.84</v>
          </cell>
          <cell r="D966" t="str">
            <v>32.02.76</v>
          </cell>
          <cell r="E966" t="str">
            <v>Enchimento de vala com pedra britada 3 e 4</v>
          </cell>
          <cell r="F966" t="str">
            <v>m³</v>
          </cell>
        </row>
        <row r="967">
          <cell r="B967" t="str">
            <v>11.1.85</v>
          </cell>
          <cell r="D967" t="str">
            <v>32.02.77</v>
          </cell>
          <cell r="E967" t="str">
            <v>Enchimento de vala com pedra rachão</v>
          </cell>
          <cell r="F967" t="str">
            <v>m³</v>
          </cell>
        </row>
        <row r="968">
          <cell r="B968" t="str">
            <v>11.1.86</v>
          </cell>
          <cell r="D968" t="str">
            <v>32.02.79</v>
          </cell>
          <cell r="E968" t="str">
            <v>Retaludamento mecânico 1ª/2ª cat.</v>
          </cell>
          <cell r="F968" t="str">
            <v>m³</v>
          </cell>
        </row>
        <row r="969">
          <cell r="B969" t="str">
            <v>11.1.87</v>
          </cell>
          <cell r="D969" t="str">
            <v>32.02.80.01</v>
          </cell>
          <cell r="E969" t="str">
            <v>Tubo aço corr.galv.met.não destrutivo</v>
          </cell>
          <cell r="F969" t="str">
            <v>kg</v>
          </cell>
        </row>
        <row r="970">
          <cell r="B970" t="str">
            <v>11.1.88</v>
          </cell>
          <cell r="D970" t="str">
            <v>32.02.80.02</v>
          </cell>
          <cell r="E970" t="str">
            <v>Tubo aço corr.epoxy met.não destrutivo</v>
          </cell>
          <cell r="F970" t="str">
            <v>kg</v>
          </cell>
        </row>
        <row r="971">
          <cell r="B971" t="str">
            <v>11.1.89</v>
          </cell>
          <cell r="D971" t="str">
            <v>32.02.80.03</v>
          </cell>
          <cell r="E971" t="str">
            <v>Tubo aço corr.galv.met. destrutivo</v>
          </cell>
          <cell r="F971" t="str">
            <v>kg</v>
          </cell>
        </row>
        <row r="972">
          <cell r="B972" t="str">
            <v>11.1.90</v>
          </cell>
          <cell r="D972" t="str">
            <v>32.02.80.04</v>
          </cell>
          <cell r="E972" t="str">
            <v>Tubo aço corr.epoxy met. destrutivo</v>
          </cell>
          <cell r="F972" t="str">
            <v>kg</v>
          </cell>
        </row>
        <row r="973">
          <cell r="B973" t="str">
            <v>11.1.91</v>
          </cell>
          <cell r="D973" t="str">
            <v>32.03.01</v>
          </cell>
          <cell r="E973" t="str">
            <v xml:space="preserve">Tacha c/elem refl. vidro esp.lap. monod. </v>
          </cell>
          <cell r="F973" t="str">
            <v>un</v>
          </cell>
        </row>
        <row r="974">
          <cell r="B974" t="str">
            <v>11.1.92</v>
          </cell>
          <cell r="D974" t="str">
            <v>32.03.02</v>
          </cell>
          <cell r="E974" t="str">
            <v xml:space="preserve">Tacha c/elem refl. vidro esp.lap.bidir. </v>
          </cell>
          <cell r="F974" t="str">
            <v>un</v>
          </cell>
        </row>
        <row r="975">
          <cell r="B975" t="str">
            <v>11.1.93</v>
          </cell>
          <cell r="D975" t="str">
            <v>32.03.03</v>
          </cell>
          <cell r="E975" t="str">
            <v xml:space="preserve">Tachão c/elem refl vidro esp.lap.monod. </v>
          </cell>
          <cell r="F975" t="str">
            <v>un</v>
          </cell>
        </row>
        <row r="976">
          <cell r="B976" t="str">
            <v>11.1.94</v>
          </cell>
          <cell r="D976" t="str">
            <v>32.03.04</v>
          </cell>
          <cell r="E976" t="str">
            <v>Tachão c/elem refl. vidro esp.lap bidirec.</v>
          </cell>
          <cell r="F976" t="str">
            <v>un</v>
          </cell>
        </row>
        <row r="977">
          <cell r="B977" t="str">
            <v>11.1.95</v>
          </cell>
          <cell r="D977" t="str">
            <v>32.03.04.01</v>
          </cell>
          <cell r="E977" t="str">
            <v xml:space="preserve">Tachão mini refl. vidro esp.lap.monod. </v>
          </cell>
          <cell r="F977" t="str">
            <v>un</v>
          </cell>
        </row>
        <row r="978">
          <cell r="B978" t="str">
            <v>11.1.96</v>
          </cell>
          <cell r="D978" t="str">
            <v>32.03.04.02</v>
          </cell>
          <cell r="E978" t="str">
            <v xml:space="preserve">Tachão mini refl. vidro esp.lap.bid </v>
          </cell>
          <cell r="F978" t="str">
            <v>un</v>
          </cell>
        </row>
        <row r="979">
          <cell r="B979" t="str">
            <v>11.1.97</v>
          </cell>
          <cell r="D979" t="str">
            <v>32.03.04.03</v>
          </cell>
          <cell r="E979" t="str">
            <v>Tacha c/elem refl de plastico monod.</v>
          </cell>
          <cell r="F979" t="str">
            <v>un</v>
          </cell>
        </row>
        <row r="980">
          <cell r="B980" t="str">
            <v>11.1.98</v>
          </cell>
          <cell r="D980" t="str">
            <v>32.03.04.04</v>
          </cell>
          <cell r="E980" t="str">
            <v xml:space="preserve">Tacha c/elem refl de plastico bidirec. </v>
          </cell>
          <cell r="F980" t="str">
            <v>un</v>
          </cell>
        </row>
        <row r="981">
          <cell r="B981" t="str">
            <v>11.1.99</v>
          </cell>
          <cell r="D981" t="str">
            <v>32.03.04.06</v>
          </cell>
          <cell r="E981" t="str">
            <v xml:space="preserve">Tacha c/elem refl prism. bidirec. </v>
          </cell>
          <cell r="F981" t="str">
            <v>un</v>
          </cell>
        </row>
        <row r="982">
          <cell r="B982" t="str">
            <v>11.1.100</v>
          </cell>
          <cell r="D982" t="str">
            <v>32.03.05</v>
          </cell>
          <cell r="E982" t="str">
            <v>Sinaliz. horiz. acril.base de água m²</v>
          </cell>
          <cell r="F982" t="str">
            <v>m²</v>
          </cell>
        </row>
        <row r="983">
          <cell r="B983" t="str">
            <v>11.1.101</v>
          </cell>
          <cell r="D983" t="str">
            <v>32.03.06</v>
          </cell>
          <cell r="E983" t="str">
            <v>Sinaliz. horiz. acril. base água c/visibead m²</v>
          </cell>
          <cell r="F983" t="str">
            <v>m²</v>
          </cell>
        </row>
        <row r="984">
          <cell r="B984" t="str">
            <v>11.1.102</v>
          </cell>
          <cell r="D984" t="str">
            <v>32.03.07</v>
          </cell>
          <cell r="E984" t="str">
            <v>Renovação tinta res. acríl./vinílica</v>
          </cell>
          <cell r="F984" t="str">
            <v>m²</v>
          </cell>
        </row>
        <row r="985">
          <cell r="B985" t="str">
            <v>11.1.103</v>
          </cell>
          <cell r="D985" t="str">
            <v>32.03.08</v>
          </cell>
          <cell r="E985" t="str">
            <v>Renovação mat.termopl.aspersão</v>
          </cell>
          <cell r="F985" t="str">
            <v>m²</v>
          </cell>
        </row>
        <row r="986">
          <cell r="B986" t="str">
            <v>11.1.104</v>
          </cell>
          <cell r="D986" t="str">
            <v>32.03.09</v>
          </cell>
          <cell r="E986" t="str">
            <v>Renovação mat.termopl.extrusão</v>
          </cell>
          <cell r="F986" t="str">
            <v>m²</v>
          </cell>
        </row>
        <row r="987">
          <cell r="B987" t="str">
            <v>11.1.105</v>
          </cell>
          <cell r="D987" t="str">
            <v>32.03.10</v>
          </cell>
          <cell r="E987" t="str">
            <v>Renovação tinta res. alqd.borracha clorada</v>
          </cell>
          <cell r="F987" t="str">
            <v>m²</v>
          </cell>
        </row>
        <row r="988">
          <cell r="B988" t="str">
            <v>11.1.106</v>
          </cell>
          <cell r="D988" t="str">
            <v>32.04.02</v>
          </cell>
          <cell r="E988" t="str">
            <v xml:space="preserve">Destocamento árv. com perímetro maior que 78cm </v>
          </cell>
          <cell r="F988" t="str">
            <v>un</v>
          </cell>
        </row>
        <row r="989">
          <cell r="B989" t="str">
            <v>11.1.107</v>
          </cell>
          <cell r="D989" t="str">
            <v>32.04.03</v>
          </cell>
          <cell r="E989" t="str">
            <v>Limp. terreno c/ dest.arv.perímetro&lt;= 78cm</v>
          </cell>
          <cell r="F989" t="str">
            <v>m²</v>
          </cell>
        </row>
        <row r="990">
          <cell r="B990" t="str">
            <v>11.1.108</v>
          </cell>
          <cell r="D990" t="str">
            <v>32.04.04</v>
          </cell>
          <cell r="E990" t="str">
            <v>Limp. terreno s/destocamento de árvores</v>
          </cell>
          <cell r="F990" t="str">
            <v>m²</v>
          </cell>
        </row>
        <row r="991">
          <cell r="B991" t="str">
            <v>11.1.109</v>
          </cell>
          <cell r="D991" t="str">
            <v>32.05.01</v>
          </cell>
          <cell r="E991" t="str">
            <v>Escavação 1/2ª cat. trator + pá carreg.</v>
          </cell>
          <cell r="F991" t="str">
            <v>m³</v>
          </cell>
        </row>
        <row r="992">
          <cell r="B992" t="str">
            <v>11.1.110</v>
          </cell>
          <cell r="D992" t="str">
            <v>32.05.02</v>
          </cell>
          <cell r="E992" t="str">
            <v>Escavação 1/2ª cat. c/ motoscraper</v>
          </cell>
          <cell r="F992" t="str">
            <v>m³</v>
          </cell>
        </row>
        <row r="993">
          <cell r="B993" t="str">
            <v>11.1.111</v>
          </cell>
          <cell r="D993" t="str">
            <v>32.05.03</v>
          </cell>
          <cell r="E993" t="str">
            <v>Escavação 1/2ª cat. c/ escav. hidraúlica</v>
          </cell>
          <cell r="F993" t="str">
            <v>m³</v>
          </cell>
        </row>
        <row r="994">
          <cell r="B994" t="str">
            <v>11.1.112</v>
          </cell>
          <cell r="D994" t="str">
            <v>32.05.04</v>
          </cell>
          <cell r="E994" t="str">
            <v>Escavação e carga material 2ª cat. c/ripper</v>
          </cell>
          <cell r="F994" t="str">
            <v>m³</v>
          </cell>
        </row>
        <row r="995">
          <cell r="B995" t="str">
            <v>11.1.113</v>
          </cell>
          <cell r="D995" t="str">
            <v>32.05.05</v>
          </cell>
          <cell r="E995" t="str">
            <v>Escavação carga material 2ª cat. com explosivo</v>
          </cell>
          <cell r="F995" t="str">
            <v>m³</v>
          </cell>
        </row>
        <row r="996">
          <cell r="B996" t="str">
            <v>11.1.114</v>
          </cell>
          <cell r="D996" t="str">
            <v>32.05.06</v>
          </cell>
          <cell r="E996" t="str">
            <v xml:space="preserve">Escavação e carga material de 3ª cat. </v>
          </cell>
          <cell r="F996" t="str">
            <v>m³</v>
          </cell>
        </row>
        <row r="997">
          <cell r="B997" t="str">
            <v>11.1.115</v>
          </cell>
          <cell r="D997" t="str">
            <v>32.06.01</v>
          </cell>
          <cell r="E997" t="str">
            <v xml:space="preserve">Compactação de aterro maior/igual 95%PS </v>
          </cell>
          <cell r="F997" t="str">
            <v>m³</v>
          </cell>
        </row>
        <row r="998">
          <cell r="B998" t="str">
            <v>11.1.116</v>
          </cell>
          <cell r="D998" t="str">
            <v>32.07.01</v>
          </cell>
          <cell r="E998" t="str">
            <v xml:space="preserve">Transporte de 1ª/2ª categoria até 1 km </v>
          </cell>
          <cell r="F998" t="str">
            <v>m³xkm</v>
          </cell>
        </row>
        <row r="999">
          <cell r="B999" t="str">
            <v>11.1.117</v>
          </cell>
          <cell r="D999" t="str">
            <v>32.07.02</v>
          </cell>
          <cell r="E999" t="str">
            <v xml:space="preserve">Transporte de 1ª/2ª categoria até 2 km </v>
          </cell>
          <cell r="F999" t="str">
            <v>m³xkm</v>
          </cell>
        </row>
        <row r="1000">
          <cell r="B1000" t="str">
            <v>11.1.118</v>
          </cell>
          <cell r="D1000" t="str">
            <v>32.07.03</v>
          </cell>
          <cell r="E1000" t="str">
            <v xml:space="preserve">Transporte de 1ª/2ª categoria até 5 km </v>
          </cell>
          <cell r="F1000" t="str">
            <v>m³xkm</v>
          </cell>
        </row>
        <row r="1001">
          <cell r="B1001" t="str">
            <v>11.1.119</v>
          </cell>
          <cell r="D1001" t="str">
            <v>32.07.04</v>
          </cell>
          <cell r="E1001" t="str">
            <v xml:space="preserve">Transporte de 1ª/2ª categoria até 10 km </v>
          </cell>
          <cell r="F1001" t="str">
            <v>m³xkm</v>
          </cell>
        </row>
        <row r="1002">
          <cell r="B1002" t="str">
            <v>11.1.120</v>
          </cell>
          <cell r="D1002" t="str">
            <v>32.07.05</v>
          </cell>
          <cell r="E1002" t="str">
            <v xml:space="preserve">Transporte de 1ª/2ª categoria até 15 km </v>
          </cell>
          <cell r="F1002" t="str">
            <v>m³xkm</v>
          </cell>
        </row>
        <row r="1003">
          <cell r="B1003" t="str">
            <v>11.1.121</v>
          </cell>
          <cell r="D1003" t="str">
            <v>32.07.06</v>
          </cell>
          <cell r="E1003" t="str">
            <v xml:space="preserve">Transporte de 1ª/2ª categoria alem 15 km </v>
          </cell>
          <cell r="F1003" t="str">
            <v>m³xkm</v>
          </cell>
        </row>
        <row r="1004">
          <cell r="B1004" t="str">
            <v>11.1.122</v>
          </cell>
          <cell r="D1004" t="str">
            <v>32.07.11</v>
          </cell>
          <cell r="E1004" t="str">
            <v xml:space="preserve">Transporte de solo cimento ate 5 km </v>
          </cell>
          <cell r="F1004" t="str">
            <v>m³xkm</v>
          </cell>
        </row>
        <row r="1005">
          <cell r="B1005" t="str">
            <v>11.1.123</v>
          </cell>
          <cell r="D1005" t="str">
            <v>32.08.01</v>
          </cell>
          <cell r="E1005" t="str">
            <v xml:space="preserve">Sub-base ou base solo cim 7% - Pulv. </v>
          </cell>
          <cell r="F1005" t="str">
            <v>m³</v>
          </cell>
        </row>
        <row r="1006">
          <cell r="B1006" t="str">
            <v>11.1.124</v>
          </cell>
          <cell r="D1006" t="str">
            <v>32.08.04</v>
          </cell>
          <cell r="E1006" t="str">
            <v xml:space="preserve">Sub-base ou base solo cim 10% - Pulv. </v>
          </cell>
          <cell r="F1006" t="str">
            <v>m³</v>
          </cell>
        </row>
        <row r="1008">
          <cell r="B1008" t="str">
            <v>Cód. Colinas</v>
          </cell>
          <cell r="D1008" t="str">
            <v>Código</v>
          </cell>
          <cell r="E1008" t="str">
            <v>Serviços</v>
          </cell>
          <cell r="F1008" t="str">
            <v>Unid.</v>
          </cell>
        </row>
        <row r="1011">
          <cell r="D1011" t="str">
            <v>FASE 34 - SERVIÇOS TERCEIRIZADOS</v>
          </cell>
        </row>
        <row r="1012">
          <cell r="B1012" t="str">
            <v>12.1.1</v>
          </cell>
          <cell r="D1012" t="str">
            <v>34.01.01</v>
          </cell>
          <cell r="E1012" t="str">
            <v xml:space="preserve">Arrecadador </v>
          </cell>
          <cell r="F1012" t="str">
            <v>sal. mês</v>
          </cell>
        </row>
        <row r="1013">
          <cell r="B1013" t="str">
            <v>12.1.2</v>
          </cell>
          <cell r="D1013" t="str">
            <v>34.01.02</v>
          </cell>
          <cell r="E1013" t="str">
            <v>Auxiliar Man. El. Eletronica</v>
          </cell>
          <cell r="F1013" t="str">
            <v>sal. mês</v>
          </cell>
        </row>
        <row r="1014">
          <cell r="B1014" t="str">
            <v>12.1.3</v>
          </cell>
          <cell r="D1014" t="str">
            <v>34.01.03</v>
          </cell>
          <cell r="E1014" t="str">
            <v>Auxiliar de Pista</v>
          </cell>
          <cell r="F1014" t="str">
            <v>sal. mês</v>
          </cell>
        </row>
        <row r="1015">
          <cell r="B1015" t="str">
            <v>12.1.4</v>
          </cell>
          <cell r="D1015" t="str">
            <v>34.01.04</v>
          </cell>
          <cell r="E1015" t="str">
            <v>Auxiliar de tráfego</v>
          </cell>
          <cell r="F1015" t="str">
            <v>sal. mês</v>
          </cell>
        </row>
        <row r="1016">
          <cell r="B1016" t="str">
            <v>12.1.5</v>
          </cell>
          <cell r="D1016" t="str">
            <v>34.01.05</v>
          </cell>
          <cell r="E1016" t="str">
            <v>Coordenador de pedágio</v>
          </cell>
          <cell r="F1016" t="str">
            <v>sal. mês</v>
          </cell>
        </row>
        <row r="1017">
          <cell r="B1017" t="str">
            <v>12.1.6</v>
          </cell>
          <cell r="D1017" t="str">
            <v>34.01.06</v>
          </cell>
          <cell r="E1017" t="str">
            <v>Supervisor de pedágio</v>
          </cell>
          <cell r="F1017" t="str">
            <v>sal. mês</v>
          </cell>
        </row>
        <row r="1018">
          <cell r="B1018" t="str">
            <v>12.1.7</v>
          </cell>
          <cell r="D1018" t="str">
            <v>34.01.07</v>
          </cell>
          <cell r="E1018" t="str">
            <v>Conferente</v>
          </cell>
          <cell r="F1018" t="str">
            <v>sal. mês</v>
          </cell>
        </row>
        <row r="1019">
          <cell r="B1019" t="str">
            <v>12.1.8</v>
          </cell>
          <cell r="D1019" t="str">
            <v>34.01.10</v>
          </cell>
          <cell r="E1019" t="str">
            <v xml:space="preserve">Técnico manut. Elet-eletr </v>
          </cell>
          <cell r="F1019" t="str">
            <v>sal. mês</v>
          </cell>
        </row>
        <row r="1020">
          <cell r="B1020" t="str">
            <v>12.1.9</v>
          </cell>
          <cell r="D1020" t="str">
            <v>34.01.11</v>
          </cell>
          <cell r="E1020" t="str">
            <v xml:space="preserve">Auxiliar Técnico </v>
          </cell>
          <cell r="F1020" t="str">
            <v>sal. mês</v>
          </cell>
        </row>
        <row r="1021">
          <cell r="B1021" t="str">
            <v>12.1.10</v>
          </cell>
          <cell r="D1021" t="str">
            <v>34.02.01</v>
          </cell>
          <cell r="E1021" t="str">
            <v>Balanceiro</v>
          </cell>
          <cell r="F1021" t="str">
            <v>sal. mês</v>
          </cell>
        </row>
        <row r="1022">
          <cell r="B1022" t="str">
            <v>12.1.11</v>
          </cell>
          <cell r="D1022" t="str">
            <v>34.02.02</v>
          </cell>
          <cell r="E1022" t="str">
            <v>Auxiliar de pesagem</v>
          </cell>
          <cell r="F1022" t="str">
            <v>sal. mês</v>
          </cell>
        </row>
        <row r="1023">
          <cell r="B1023" t="str">
            <v>12.1.12</v>
          </cell>
          <cell r="D1023" t="str">
            <v>34.03.01</v>
          </cell>
          <cell r="E1023" t="str">
            <v>Limpeza de áreas int. pisos acarpetados</v>
          </cell>
          <cell r="F1023" t="str">
            <v>m² x mês</v>
          </cell>
        </row>
        <row r="1024">
          <cell r="B1024" t="str">
            <v>12.1.13</v>
          </cell>
          <cell r="D1024" t="str">
            <v>34.03.02</v>
          </cell>
          <cell r="E1024" t="str">
            <v>Limpeza de áreas internas e pisos frios</v>
          </cell>
          <cell r="F1024" t="str">
            <v>m² x mês</v>
          </cell>
        </row>
        <row r="1025">
          <cell r="B1025" t="str">
            <v>12.1.14</v>
          </cell>
          <cell r="D1025" t="str">
            <v>34.03.03</v>
          </cell>
          <cell r="E1025" t="str">
            <v>Limpeza de áreas internas laboratórios</v>
          </cell>
          <cell r="F1025" t="str">
            <v>m² x mês</v>
          </cell>
        </row>
        <row r="1026">
          <cell r="B1026" t="str">
            <v>12.1.15</v>
          </cell>
          <cell r="D1026" t="str">
            <v>34.03.04</v>
          </cell>
          <cell r="E1026" t="str">
            <v>Limpeza de áreas int.almoxarif.e galpões</v>
          </cell>
          <cell r="F1026" t="str">
            <v>m² x mês</v>
          </cell>
        </row>
        <row r="1027">
          <cell r="B1027" t="str">
            <v>12.1.16</v>
          </cell>
          <cell r="D1027" t="str">
            <v>34.03.05</v>
          </cell>
          <cell r="E1027" t="str">
            <v>Limpeza de áreas internas oficinas</v>
          </cell>
          <cell r="F1027" t="str">
            <v>m² x mês</v>
          </cell>
        </row>
        <row r="1028">
          <cell r="B1028" t="str">
            <v>12.1.17</v>
          </cell>
          <cell r="D1028" t="str">
            <v>34.03.06</v>
          </cell>
          <cell r="E1028" t="str">
            <v>Limpeza áreas ext. pisos pav.e terra</v>
          </cell>
          <cell r="F1028" t="str">
            <v>m² x mês</v>
          </cell>
        </row>
        <row r="1029">
          <cell r="B1029" t="str">
            <v>12.1.18</v>
          </cell>
          <cell r="D1029" t="str">
            <v>34.03.07</v>
          </cell>
          <cell r="E1029" t="str">
            <v>Limpeza ext. pát.e áreas verdes alta freq.</v>
          </cell>
          <cell r="F1029" t="str">
            <v>m² x mês</v>
          </cell>
        </row>
        <row r="1030">
          <cell r="B1030" t="str">
            <v>12.1.19</v>
          </cell>
          <cell r="D1030" t="str">
            <v>34.03.08</v>
          </cell>
          <cell r="E1030" t="str">
            <v xml:space="preserve">Limpeza ext. pát.e áreas verdes média freq </v>
          </cell>
          <cell r="F1030" t="str">
            <v>m² x mês</v>
          </cell>
        </row>
        <row r="1031">
          <cell r="B1031" t="str">
            <v>12.1.20</v>
          </cell>
          <cell r="D1031" t="str">
            <v>34.03.09</v>
          </cell>
          <cell r="E1031" t="str">
            <v>Limpeza ext. pát.e áreas verdes baixa freq</v>
          </cell>
          <cell r="F1031" t="str">
            <v>m² x mês</v>
          </cell>
        </row>
        <row r="1032">
          <cell r="B1032" t="str">
            <v>12.1.21</v>
          </cell>
          <cell r="D1032" t="str">
            <v>34.03.10</v>
          </cell>
          <cell r="E1032" t="str">
            <v xml:space="preserve">Vidros externos c/ exp.risco trimestr. </v>
          </cell>
          <cell r="F1032" t="str">
            <v>m² x mês</v>
          </cell>
        </row>
        <row r="1033">
          <cell r="B1033" t="str">
            <v>12.1.22</v>
          </cell>
          <cell r="D1033" t="str">
            <v>34.03.11</v>
          </cell>
          <cell r="E1033" t="str">
            <v>Vidros externos s/ exp.risco - trimestr.</v>
          </cell>
          <cell r="F1033" t="str">
            <v>m² x mês</v>
          </cell>
        </row>
        <row r="1034">
          <cell r="B1034" t="str">
            <v>12.1.23</v>
          </cell>
          <cell r="D1034" t="str">
            <v>34.03.12</v>
          </cell>
          <cell r="E1034" t="str">
            <v xml:space="preserve">Vidros externos c/ exp.risco - s/estral </v>
          </cell>
          <cell r="F1034" t="str">
            <v>m² x mês</v>
          </cell>
        </row>
        <row r="1035">
          <cell r="B1035" t="str">
            <v>12.1.24</v>
          </cell>
          <cell r="D1035" t="str">
            <v>34.03.13</v>
          </cell>
          <cell r="E1035" t="str">
            <v xml:space="preserve">Vidros externos s/ exp.risco - s/estral </v>
          </cell>
          <cell r="F1035" t="str">
            <v>m² x mês</v>
          </cell>
        </row>
        <row r="1036">
          <cell r="B1036" t="str">
            <v>12.1.25</v>
          </cell>
          <cell r="D1036" t="str">
            <v>34.04.02</v>
          </cell>
          <cell r="E1036" t="str">
            <v xml:space="preserve">Vigilância 44h sem. de segunda a sextaVig.feira </v>
          </cell>
          <cell r="F1036" t="str">
            <v>p x dia</v>
          </cell>
        </row>
        <row r="1037">
          <cell r="B1037" t="str">
            <v>12.1.26</v>
          </cell>
          <cell r="D1037" t="str">
            <v>34.04.04</v>
          </cell>
          <cell r="E1037" t="str">
            <v xml:space="preserve">Vigilância 12h diurno de segunda a domingo </v>
          </cell>
          <cell r="F1037" t="str">
            <v>p x dia</v>
          </cell>
        </row>
        <row r="1038">
          <cell r="B1038" t="str">
            <v>12.1.27</v>
          </cell>
          <cell r="D1038" t="str">
            <v>34.04.06</v>
          </cell>
          <cell r="E1038" t="str">
            <v xml:space="preserve">Vigilância 12h noturno de segunda a domingo </v>
          </cell>
          <cell r="F1038" t="str">
            <v>p x dia</v>
          </cell>
        </row>
        <row r="1039">
          <cell r="B1039" t="str">
            <v>12.1.28</v>
          </cell>
          <cell r="D1039" t="str">
            <v>34.05.02</v>
          </cell>
          <cell r="E1039" t="str">
            <v xml:space="preserve">Portaria 44h sem. diurno deseg/ sexta-feira </v>
          </cell>
          <cell r="F1039" t="str">
            <v>p x dia</v>
          </cell>
        </row>
        <row r="1040">
          <cell r="B1040" t="str">
            <v>12.1.29</v>
          </cell>
          <cell r="D1040" t="str">
            <v>34.05.04</v>
          </cell>
          <cell r="E1040" t="str">
            <v xml:space="preserve">Portaria 12h sem. diurno deseg/ sexta-feira </v>
          </cell>
          <cell r="F1040" t="str">
            <v>p x dia</v>
          </cell>
        </row>
        <row r="1041">
          <cell r="B1041" t="str">
            <v>12.1.30</v>
          </cell>
          <cell r="D1041" t="str">
            <v>34.05.06</v>
          </cell>
          <cell r="E1041" t="str">
            <v xml:space="preserve">Portaria 8h diurno de segunda a domingo </v>
          </cell>
          <cell r="F1041" t="str">
            <v>p x dia</v>
          </cell>
        </row>
        <row r="1042">
          <cell r="B1042" t="str">
            <v>12.1.31</v>
          </cell>
          <cell r="D1042" t="str">
            <v>34.05.08</v>
          </cell>
          <cell r="E1042" t="str">
            <v xml:space="preserve">Portaria 24h diuturno de segunda a domingo </v>
          </cell>
          <cell r="F1042" t="str">
            <v>p x dia</v>
          </cell>
        </row>
        <row r="1043">
          <cell r="B1043" t="str">
            <v>12.1.32</v>
          </cell>
          <cell r="D1043" t="str">
            <v>34.07.01.01</v>
          </cell>
          <cell r="E1043" t="str">
            <v>Médico Supervisor</v>
          </cell>
          <cell r="F1043" t="str">
            <v>h</v>
          </cell>
        </row>
        <row r="1044">
          <cell r="B1044" t="str">
            <v>12.1.33</v>
          </cell>
          <cell r="D1044" t="str">
            <v>34.07.01.02</v>
          </cell>
          <cell r="E1044" t="str">
            <v>Paramédico</v>
          </cell>
          <cell r="F1044" t="str">
            <v>h</v>
          </cell>
        </row>
        <row r="1045">
          <cell r="B1045" t="str">
            <v>12.1.34</v>
          </cell>
          <cell r="D1045" t="str">
            <v>34.07.01.03</v>
          </cell>
          <cell r="E1045" t="str">
            <v>Atendente de primeiros socorros</v>
          </cell>
          <cell r="F1045" t="str">
            <v>h</v>
          </cell>
        </row>
        <row r="1046">
          <cell r="B1046" t="str">
            <v>12.1.35</v>
          </cell>
          <cell r="D1046" t="str">
            <v>34.07.01.04</v>
          </cell>
          <cell r="E1046" t="str">
            <v>Auxiliar Atendente de primeiros socorros</v>
          </cell>
          <cell r="F1046" t="str">
            <v>h</v>
          </cell>
        </row>
        <row r="1047">
          <cell r="B1047" t="str">
            <v>12.1.36</v>
          </cell>
          <cell r="D1047" t="str">
            <v>34.07.01.05</v>
          </cell>
          <cell r="E1047" t="str">
            <v>Motorista ambulância</v>
          </cell>
          <cell r="F1047" t="str">
            <v>h</v>
          </cell>
        </row>
        <row r="1048">
          <cell r="B1048" t="str">
            <v>12.1.37</v>
          </cell>
          <cell r="D1048" t="str">
            <v>34.07.01.06</v>
          </cell>
          <cell r="E1048" t="str">
            <v>Operador de guincho</v>
          </cell>
          <cell r="F1048" t="str">
            <v>h</v>
          </cell>
        </row>
        <row r="1049">
          <cell r="B1049" t="str">
            <v>12.1.38</v>
          </cell>
          <cell r="D1049" t="str">
            <v>34.08.27</v>
          </cell>
          <cell r="E1049" t="str">
            <v>Hidr. Daee e deprn</v>
          </cell>
          <cell r="F1049" t="str">
            <v xml:space="preserve">un </v>
          </cell>
        </row>
        <row r="1051">
          <cell r="B1051" t="str">
            <v>Cód. Colinas</v>
          </cell>
          <cell r="D1051" t="str">
            <v>Código</v>
          </cell>
          <cell r="E1051" t="str">
            <v>Serviços</v>
          </cell>
          <cell r="F1051" t="str">
            <v>Unid.</v>
          </cell>
        </row>
        <row r="1054">
          <cell r="D1054" t="str">
            <v>FASE 35 - EQUIPE DE PROJETO GERENCIAMENTO, MEIO AMBIENTE E OBRA</v>
          </cell>
        </row>
        <row r="1055">
          <cell r="B1055" t="str">
            <v>13.1.1</v>
          </cell>
          <cell r="D1055" t="str">
            <v>35.01.04</v>
          </cell>
          <cell r="E1055" t="str">
            <v>Analista de Sistema Júnior</v>
          </cell>
          <cell r="F1055" t="str">
            <v>h</v>
          </cell>
        </row>
        <row r="1056">
          <cell r="B1056" t="str">
            <v>13.1.2</v>
          </cell>
          <cell r="D1056" t="str">
            <v>35.01.05</v>
          </cell>
          <cell r="E1056" t="str">
            <v>Analista de Sistema Pleno</v>
          </cell>
          <cell r="F1056" t="str">
            <v>h</v>
          </cell>
        </row>
        <row r="1057">
          <cell r="B1057" t="str">
            <v>13.1.3</v>
          </cell>
          <cell r="D1057" t="str">
            <v>35.01.06</v>
          </cell>
          <cell r="E1057" t="str">
            <v>Analista de Sistema Senior</v>
          </cell>
          <cell r="F1057" t="str">
            <v>h</v>
          </cell>
        </row>
        <row r="1058">
          <cell r="B1058" t="str">
            <v>13.1.4</v>
          </cell>
          <cell r="D1058" t="str">
            <v>35.01.09</v>
          </cell>
          <cell r="E1058" t="str">
            <v>Auxiliar de Laboratório</v>
          </cell>
          <cell r="F1058" t="str">
            <v>h</v>
          </cell>
        </row>
        <row r="1059">
          <cell r="B1059" t="str">
            <v>13.1.5</v>
          </cell>
          <cell r="D1059" t="str">
            <v>35.01.10</v>
          </cell>
          <cell r="E1059" t="str">
            <v>Auxiliar Topografia</v>
          </cell>
          <cell r="F1059" t="str">
            <v>h</v>
          </cell>
        </row>
        <row r="1060">
          <cell r="B1060" t="str">
            <v>13.1.6</v>
          </cell>
          <cell r="D1060" t="str">
            <v>35.01.11</v>
          </cell>
          <cell r="E1060" t="str">
            <v>Auxiliar/Escritório</v>
          </cell>
          <cell r="F1060" t="str">
            <v>h</v>
          </cell>
        </row>
        <row r="1061">
          <cell r="B1061" t="str">
            <v>13.1.7</v>
          </cell>
          <cell r="D1061" t="str">
            <v>35.01.12</v>
          </cell>
          <cell r="E1061" t="str">
            <v>Chefe de Escritório</v>
          </cell>
          <cell r="F1061" t="str">
            <v>h</v>
          </cell>
        </row>
        <row r="1062">
          <cell r="B1062" t="str">
            <v>13.1.8</v>
          </cell>
          <cell r="D1062" t="str">
            <v>35.01.13</v>
          </cell>
          <cell r="E1062" t="str">
            <v>Consultor (sem vínculo)</v>
          </cell>
          <cell r="F1062" t="str">
            <v>h</v>
          </cell>
        </row>
        <row r="1063">
          <cell r="B1063" t="str">
            <v>13.1.9</v>
          </cell>
          <cell r="D1063" t="str">
            <v>35.01.13.01</v>
          </cell>
          <cell r="E1063" t="str">
            <v>Consultor jurídico (sem vínculo)</v>
          </cell>
          <cell r="F1063" t="str">
            <v>h</v>
          </cell>
        </row>
        <row r="1064">
          <cell r="B1064" t="str">
            <v>13.1.10</v>
          </cell>
          <cell r="D1064" t="str">
            <v>35.01.15</v>
          </cell>
          <cell r="E1064" t="str">
            <v>Digitado</v>
          </cell>
          <cell r="F1064" t="str">
            <v>h</v>
          </cell>
        </row>
        <row r="1065">
          <cell r="B1065" t="str">
            <v>13.1.11</v>
          </cell>
          <cell r="D1065" t="str">
            <v>35.01.16</v>
          </cell>
          <cell r="E1065" t="str">
            <v>Desenhista</v>
          </cell>
          <cell r="F1065" t="str">
            <v>h</v>
          </cell>
        </row>
        <row r="1066">
          <cell r="B1066" t="str">
            <v>13.1.12</v>
          </cell>
          <cell r="D1066" t="str">
            <v>35.01.17</v>
          </cell>
          <cell r="E1066" t="str">
            <v>Desenhista/Calculista</v>
          </cell>
          <cell r="F1066" t="str">
            <v>h</v>
          </cell>
        </row>
        <row r="1067">
          <cell r="B1067" t="str">
            <v>13.1.13</v>
          </cell>
          <cell r="D1067" t="str">
            <v>35.01.18</v>
          </cell>
          <cell r="E1067" t="str">
            <v>Economista Júnior</v>
          </cell>
          <cell r="F1067" t="str">
            <v>h</v>
          </cell>
        </row>
        <row r="1068">
          <cell r="B1068" t="str">
            <v>13.1.14</v>
          </cell>
          <cell r="D1068" t="str">
            <v>35.01.19</v>
          </cell>
          <cell r="E1068" t="str">
            <v>Economista Pleno</v>
          </cell>
          <cell r="F1068" t="str">
            <v>h</v>
          </cell>
        </row>
        <row r="1069">
          <cell r="B1069" t="str">
            <v>13.1.15</v>
          </cell>
          <cell r="D1069" t="str">
            <v>35.01.20</v>
          </cell>
          <cell r="E1069" t="str">
            <v>Economista Senior</v>
          </cell>
          <cell r="F1069" t="str">
            <v>h</v>
          </cell>
        </row>
        <row r="1070">
          <cell r="B1070" t="str">
            <v>13.1.16</v>
          </cell>
          <cell r="D1070" t="str">
            <v>35.01.21</v>
          </cell>
          <cell r="E1070" t="str">
            <v>Engenheiro Júnior</v>
          </cell>
          <cell r="F1070" t="str">
            <v>h</v>
          </cell>
        </row>
        <row r="1071">
          <cell r="B1071" t="str">
            <v>13.1.17</v>
          </cell>
          <cell r="D1071" t="str">
            <v>35.01.22</v>
          </cell>
          <cell r="E1071" t="str">
            <v>Engenheiro Pleno</v>
          </cell>
          <cell r="F1071" t="str">
            <v>h</v>
          </cell>
        </row>
        <row r="1072">
          <cell r="B1072" t="str">
            <v>13.1.18</v>
          </cell>
          <cell r="D1072" t="str">
            <v>35.01.23</v>
          </cell>
          <cell r="E1072" t="str">
            <v>Engenheiro Senior</v>
          </cell>
          <cell r="F1072" t="str">
            <v>h</v>
          </cell>
        </row>
        <row r="1073">
          <cell r="B1073" t="str">
            <v>13.1.19</v>
          </cell>
          <cell r="D1073" t="str">
            <v>35.01.24</v>
          </cell>
          <cell r="E1073" t="str">
            <v>Especialista em Treinamento Pleno</v>
          </cell>
          <cell r="F1073" t="str">
            <v>h</v>
          </cell>
        </row>
        <row r="1074">
          <cell r="B1074" t="str">
            <v>13.1.20</v>
          </cell>
          <cell r="D1074" t="str">
            <v>35.01.25</v>
          </cell>
          <cell r="E1074" t="str">
            <v>Especialista em Treinamento Senior</v>
          </cell>
          <cell r="F1074" t="str">
            <v>h</v>
          </cell>
        </row>
        <row r="1075">
          <cell r="B1075" t="str">
            <v>13.1.21</v>
          </cell>
          <cell r="D1075" t="str">
            <v>35.01.26</v>
          </cell>
          <cell r="E1075" t="str">
            <v>Fiscal de Obras</v>
          </cell>
          <cell r="F1075" t="str">
            <v>h</v>
          </cell>
        </row>
        <row r="1076">
          <cell r="B1076" t="str">
            <v>13.1.22</v>
          </cell>
          <cell r="D1076" t="str">
            <v>35.01.27</v>
          </cell>
          <cell r="E1076" t="str">
            <v>Geólogo Júnior</v>
          </cell>
          <cell r="F1076" t="str">
            <v>h</v>
          </cell>
        </row>
        <row r="1077">
          <cell r="B1077" t="str">
            <v>13.1.23</v>
          </cell>
          <cell r="D1077" t="str">
            <v>35.01.28</v>
          </cell>
          <cell r="E1077" t="str">
            <v>Geólogo Pleno</v>
          </cell>
          <cell r="F1077" t="str">
            <v>h</v>
          </cell>
        </row>
        <row r="1078">
          <cell r="B1078" t="str">
            <v>13.1.24</v>
          </cell>
          <cell r="D1078" t="str">
            <v>35.01.29</v>
          </cell>
          <cell r="E1078" t="str">
            <v>Geólogo Senior</v>
          </cell>
          <cell r="F1078" t="str">
            <v>h</v>
          </cell>
        </row>
        <row r="1079">
          <cell r="B1079" t="str">
            <v>13.1.25</v>
          </cell>
          <cell r="D1079" t="str">
            <v>35.01.30</v>
          </cell>
          <cell r="E1079" t="str">
            <v>Laboratorista</v>
          </cell>
          <cell r="F1079" t="str">
            <v>h</v>
          </cell>
        </row>
        <row r="1080">
          <cell r="B1080" t="str">
            <v>13.1.26</v>
          </cell>
          <cell r="D1080" t="str">
            <v>35.01.31</v>
          </cell>
          <cell r="E1080" t="str">
            <v>Laboratorista Auxiliar</v>
          </cell>
          <cell r="F1080" t="str">
            <v>h</v>
          </cell>
        </row>
        <row r="1081">
          <cell r="B1081" t="str">
            <v>13.1.27</v>
          </cell>
          <cell r="D1081" t="str">
            <v>35.01.32</v>
          </cell>
          <cell r="E1081" t="str">
            <v>Motorista</v>
          </cell>
          <cell r="F1081" t="str">
            <v>h</v>
          </cell>
        </row>
        <row r="1082">
          <cell r="B1082" t="str">
            <v>13.1.28</v>
          </cell>
          <cell r="D1082" t="str">
            <v>35.01.33</v>
          </cell>
          <cell r="E1082" t="str">
            <v>Nivelador</v>
          </cell>
          <cell r="F1082" t="str">
            <v>h</v>
          </cell>
        </row>
        <row r="1083">
          <cell r="B1083" t="str">
            <v>13.1.29</v>
          </cell>
          <cell r="D1083" t="str">
            <v>35.01.34</v>
          </cell>
          <cell r="E1083" t="str">
            <v>Operador de Microcomputador</v>
          </cell>
          <cell r="F1083" t="str">
            <v>h</v>
          </cell>
        </row>
        <row r="1084">
          <cell r="B1084" t="str">
            <v>13.1.30</v>
          </cell>
          <cell r="D1084" t="str">
            <v>35.01.35</v>
          </cell>
          <cell r="E1084" t="str">
            <v>Programador de Computador Júnior</v>
          </cell>
          <cell r="F1084" t="str">
            <v>h</v>
          </cell>
        </row>
        <row r="1085">
          <cell r="B1085" t="str">
            <v>13.1.31</v>
          </cell>
          <cell r="D1085" t="str">
            <v>35.01.36</v>
          </cell>
          <cell r="E1085" t="str">
            <v>Programador de Computador Pleno</v>
          </cell>
          <cell r="F1085" t="str">
            <v>h</v>
          </cell>
        </row>
        <row r="1086">
          <cell r="B1086" t="str">
            <v>13.1.32</v>
          </cell>
          <cell r="D1086" t="str">
            <v>35.01.37</v>
          </cell>
          <cell r="E1086" t="str">
            <v>Programador de Computador Senior</v>
          </cell>
          <cell r="F1086" t="str">
            <v>h</v>
          </cell>
        </row>
        <row r="1087">
          <cell r="B1087" t="str">
            <v>13.1.33</v>
          </cell>
          <cell r="D1087" t="str">
            <v>35.01.38</v>
          </cell>
          <cell r="E1087" t="str">
            <v>Psicólogo</v>
          </cell>
          <cell r="F1087" t="str">
            <v>h</v>
          </cell>
        </row>
        <row r="1088">
          <cell r="B1088" t="str">
            <v>13.1.34</v>
          </cell>
          <cell r="D1088" t="str">
            <v>35.01.39</v>
          </cell>
          <cell r="E1088" t="str">
            <v>Seccionista</v>
          </cell>
          <cell r="F1088" t="str">
            <v>h</v>
          </cell>
        </row>
        <row r="1089">
          <cell r="B1089" t="str">
            <v>13.1.35</v>
          </cell>
          <cell r="D1089" t="str">
            <v>35.01.40</v>
          </cell>
          <cell r="E1089" t="str">
            <v>Secretária</v>
          </cell>
          <cell r="F1089" t="str">
            <v>h</v>
          </cell>
        </row>
        <row r="1090">
          <cell r="B1090" t="str">
            <v>13.1.36</v>
          </cell>
          <cell r="D1090" t="str">
            <v>35.01.41</v>
          </cell>
          <cell r="E1090" t="str">
            <v>Topógrafo</v>
          </cell>
          <cell r="F1090" t="str">
            <v>h</v>
          </cell>
        </row>
        <row r="1091">
          <cell r="B1091" t="str">
            <v>13.1.37</v>
          </cell>
          <cell r="D1091" t="str">
            <v>35.01.42</v>
          </cell>
          <cell r="E1091" t="str">
            <v>Topógrafo Auxiliar</v>
          </cell>
          <cell r="F1091" t="str">
            <v>h</v>
          </cell>
        </row>
        <row r="1092">
          <cell r="B1092" t="str">
            <v>13.1.38</v>
          </cell>
          <cell r="D1092" t="str">
            <v>35.01.47</v>
          </cell>
          <cell r="E1092" t="str">
            <v>Entrevistador</v>
          </cell>
          <cell r="F1092" t="str">
            <v>h</v>
          </cell>
        </row>
        <row r="1093">
          <cell r="B1093" t="str">
            <v>13.1.39</v>
          </cell>
          <cell r="D1093" t="str">
            <v>35.02.04</v>
          </cell>
          <cell r="E1093" t="str">
            <v>Auxiliar de escritório</v>
          </cell>
          <cell r="F1093" t="str">
            <v>h</v>
          </cell>
        </row>
        <row r="1094">
          <cell r="B1094" t="str">
            <v>13.1.40</v>
          </cell>
          <cell r="D1094" t="str">
            <v>35.02.05</v>
          </cell>
          <cell r="E1094" t="str">
            <v>Auxiliar de topografia</v>
          </cell>
          <cell r="F1094" t="str">
            <v>h</v>
          </cell>
        </row>
        <row r="1095">
          <cell r="B1095" t="str">
            <v>13.1.41</v>
          </cell>
          <cell r="D1095" t="str">
            <v>35.02.06</v>
          </cell>
          <cell r="E1095" t="str">
            <v>Auxiliar Técnico</v>
          </cell>
          <cell r="F1095" t="str">
            <v>h</v>
          </cell>
        </row>
        <row r="1096">
          <cell r="B1096" t="str">
            <v>13.1.42</v>
          </cell>
          <cell r="D1096" t="str">
            <v>35.02.07</v>
          </cell>
          <cell r="E1096" t="str">
            <v>Consultor A</v>
          </cell>
          <cell r="F1096" t="str">
            <v>h</v>
          </cell>
        </row>
        <row r="1097">
          <cell r="B1097" t="str">
            <v>13.1.43</v>
          </cell>
          <cell r="D1097" t="str">
            <v>35.02.08</v>
          </cell>
          <cell r="E1097" t="str">
            <v xml:space="preserve">Consultor B </v>
          </cell>
          <cell r="F1097" t="str">
            <v>h</v>
          </cell>
        </row>
        <row r="1098">
          <cell r="B1098" t="str">
            <v>13.1.44</v>
          </cell>
          <cell r="D1098" t="str">
            <v>35.02.09</v>
          </cell>
          <cell r="E1098" t="str">
            <v>Consultor C</v>
          </cell>
          <cell r="F1098" t="str">
            <v>h</v>
          </cell>
        </row>
        <row r="1099">
          <cell r="B1099" t="str">
            <v>13.1.45</v>
          </cell>
          <cell r="D1099" t="str">
            <v xml:space="preserve">35.02.10 </v>
          </cell>
          <cell r="E1099" t="str">
            <v>Coordenador</v>
          </cell>
          <cell r="F1099" t="str">
            <v>h</v>
          </cell>
        </row>
        <row r="1100">
          <cell r="B1100" t="str">
            <v>13.1.46</v>
          </cell>
          <cell r="D1100" t="str">
            <v>35.02.11</v>
          </cell>
          <cell r="E1100" t="str">
            <v>Desenhista e Calculista I</v>
          </cell>
          <cell r="F1100" t="str">
            <v>h</v>
          </cell>
        </row>
        <row r="1101">
          <cell r="B1101" t="str">
            <v>13.1.47</v>
          </cell>
          <cell r="D1101" t="str">
            <v>35.02.12</v>
          </cell>
          <cell r="E1101" t="str">
            <v>Desenhista e Calculista II</v>
          </cell>
          <cell r="F1101" t="str">
            <v>h</v>
          </cell>
        </row>
        <row r="1102">
          <cell r="B1102" t="str">
            <v>13.1.48</v>
          </cell>
          <cell r="D1102" t="str">
            <v>35.02.13</v>
          </cell>
          <cell r="E1102" t="str">
            <v xml:space="preserve">Desenhista e Calculista III </v>
          </cell>
          <cell r="F1102" t="str">
            <v>h</v>
          </cell>
        </row>
        <row r="1103">
          <cell r="B1103" t="str">
            <v>13.1.49</v>
          </cell>
          <cell r="D1103" t="str">
            <v>35.02.14</v>
          </cell>
          <cell r="E1103" t="str">
            <v>Engenheiro Júnior</v>
          </cell>
          <cell r="F1103" t="str">
            <v>h</v>
          </cell>
        </row>
        <row r="1104">
          <cell r="B1104" t="str">
            <v>13.1.50</v>
          </cell>
          <cell r="D1104" t="str">
            <v>35.02.15</v>
          </cell>
          <cell r="E1104" t="str">
            <v>Engenheiro Pleno</v>
          </cell>
          <cell r="F1104" t="str">
            <v>h</v>
          </cell>
        </row>
        <row r="1105">
          <cell r="B1105" t="str">
            <v>13.1.51</v>
          </cell>
          <cell r="D1105" t="str">
            <v>35.02.16</v>
          </cell>
          <cell r="E1105" t="str">
            <v>Engenheiro Senior</v>
          </cell>
          <cell r="F1105" t="str">
            <v>h</v>
          </cell>
        </row>
        <row r="1106">
          <cell r="B1106" t="str">
            <v>13.1.52</v>
          </cell>
          <cell r="D1106" t="str">
            <v>35.02.17</v>
          </cell>
          <cell r="E1106" t="str">
            <v>Projetista A / Assistente Técnico I</v>
          </cell>
          <cell r="F1106" t="str">
            <v>h</v>
          </cell>
        </row>
        <row r="1107">
          <cell r="B1107" t="str">
            <v>13.1.53</v>
          </cell>
          <cell r="D1107" t="str">
            <v>35.02.18</v>
          </cell>
          <cell r="E1107" t="str">
            <v>Projetista B / Assistente Técnico II</v>
          </cell>
          <cell r="F1107" t="str">
            <v>h</v>
          </cell>
        </row>
        <row r="1108">
          <cell r="B1108" t="str">
            <v>13.1.54</v>
          </cell>
          <cell r="D1108" t="str">
            <v>35.02.19</v>
          </cell>
          <cell r="E1108" t="str">
            <v xml:space="preserve">Projetista C / Assistente Técnico III </v>
          </cell>
          <cell r="F1108" t="str">
            <v>h</v>
          </cell>
        </row>
        <row r="1109">
          <cell r="B1109" t="str">
            <v>13.1.55</v>
          </cell>
          <cell r="D1109" t="str">
            <v>35.02.23</v>
          </cell>
          <cell r="E1109" t="str">
            <v>Engenheiro Agronomo</v>
          </cell>
          <cell r="F1109" t="str">
            <v>h</v>
          </cell>
        </row>
        <row r="1110">
          <cell r="B1110" t="str">
            <v>13.1.56</v>
          </cell>
          <cell r="D1110" t="str">
            <v>35.02.24</v>
          </cell>
          <cell r="E1110" t="str">
            <v>Antropólogo</v>
          </cell>
          <cell r="F1110" t="str">
            <v>h</v>
          </cell>
        </row>
        <row r="1111">
          <cell r="B1111" t="str">
            <v>13.1.57</v>
          </cell>
          <cell r="D1111" t="str">
            <v>35.02.25</v>
          </cell>
          <cell r="E1111" t="str">
            <v>Nivelador</v>
          </cell>
          <cell r="F1111" t="str">
            <v>h</v>
          </cell>
        </row>
        <row r="1112">
          <cell r="B1112" t="str">
            <v>13.1.58</v>
          </cell>
          <cell r="D1112" t="str">
            <v>35.02.26</v>
          </cell>
          <cell r="E1112" t="str">
            <v>Topógrafo</v>
          </cell>
          <cell r="F1112" t="str">
            <v>h</v>
          </cell>
        </row>
        <row r="1113">
          <cell r="B1113" t="str">
            <v>13.1.59</v>
          </cell>
          <cell r="D1113" t="str">
            <v>35.02.28</v>
          </cell>
          <cell r="E1113" t="str">
            <v>Biólogo</v>
          </cell>
          <cell r="F1113" t="str">
            <v>h</v>
          </cell>
        </row>
        <row r="1114">
          <cell r="B1114" t="str">
            <v>13.1.60</v>
          </cell>
          <cell r="D1114" t="str">
            <v>35.02.29</v>
          </cell>
          <cell r="E1114" t="str">
            <v>Economista Júnior</v>
          </cell>
          <cell r="F1114" t="str">
            <v>h</v>
          </cell>
        </row>
        <row r="1115">
          <cell r="B1115" t="str">
            <v>13.1.61</v>
          </cell>
          <cell r="D1115" t="str">
            <v>35.02.30</v>
          </cell>
          <cell r="E1115" t="str">
            <v>Economista Pleno</v>
          </cell>
          <cell r="F1115" t="str">
            <v>h</v>
          </cell>
        </row>
        <row r="1116">
          <cell r="B1116" t="str">
            <v>13.1.62</v>
          </cell>
          <cell r="D1116" t="str">
            <v>35.02.31</v>
          </cell>
          <cell r="E1116" t="str">
            <v>Economista Senior</v>
          </cell>
          <cell r="F1116" t="str">
            <v>h</v>
          </cell>
        </row>
        <row r="1117">
          <cell r="B1117" t="str">
            <v>13.1.63</v>
          </cell>
          <cell r="D1117" t="str">
            <v>35.02.32</v>
          </cell>
          <cell r="E1117" t="str">
            <v>Especialista Ambiental</v>
          </cell>
          <cell r="F1117" t="str">
            <v>h</v>
          </cell>
        </row>
        <row r="1118">
          <cell r="B1118" t="str">
            <v>13.1.64</v>
          </cell>
          <cell r="D1118" t="str">
            <v>35.02.33</v>
          </cell>
          <cell r="E1118" t="str">
            <v>Geógrafo</v>
          </cell>
          <cell r="F1118" t="str">
            <v>h</v>
          </cell>
        </row>
        <row r="1119">
          <cell r="B1119" t="str">
            <v>13.1.65</v>
          </cell>
          <cell r="D1119" t="str">
            <v>35.02.34</v>
          </cell>
          <cell r="E1119" t="str">
            <v>Geólogo Júnior</v>
          </cell>
          <cell r="F1119" t="str">
            <v>h</v>
          </cell>
        </row>
        <row r="1120">
          <cell r="B1120" t="str">
            <v>13.1.66</v>
          </cell>
          <cell r="D1120" t="str">
            <v>35.02.35</v>
          </cell>
          <cell r="E1120" t="str">
            <v>Geólogo Pleno</v>
          </cell>
          <cell r="F1120" t="str">
            <v>h</v>
          </cell>
        </row>
        <row r="1121">
          <cell r="B1121" t="str">
            <v>13.1.67</v>
          </cell>
          <cell r="D1121" t="str">
            <v>35.02.36</v>
          </cell>
          <cell r="E1121" t="str">
            <v>Geólogo Senior</v>
          </cell>
          <cell r="F1121" t="str">
            <v>h</v>
          </cell>
        </row>
        <row r="1122">
          <cell r="B1122" t="str">
            <v>13.1.68</v>
          </cell>
          <cell r="D1122" t="str">
            <v>35.02.37</v>
          </cell>
          <cell r="E1122" t="str">
            <v>Sociólogo</v>
          </cell>
          <cell r="F1122" t="str">
            <v>h</v>
          </cell>
        </row>
        <row r="1123">
          <cell r="B1123" t="str">
            <v>13.1.69</v>
          </cell>
          <cell r="D1123" t="str">
            <v>35.02.38</v>
          </cell>
          <cell r="E1123" t="str">
            <v>Técnico Artes visuais</v>
          </cell>
          <cell r="F1123" t="str">
            <v>h</v>
          </cell>
        </row>
        <row r="1124">
          <cell r="B1124" t="str">
            <v>13.1.70</v>
          </cell>
          <cell r="D1124" t="str">
            <v>35.02.39</v>
          </cell>
          <cell r="E1124" t="str">
            <v>Arqueólogo</v>
          </cell>
          <cell r="F1124" t="str">
            <v>h</v>
          </cell>
        </row>
        <row r="1125">
          <cell r="B1125" t="str">
            <v>13.1.71</v>
          </cell>
          <cell r="D1125" t="str">
            <v>35.02.40</v>
          </cell>
          <cell r="E1125" t="str">
            <v>Geomorfologo</v>
          </cell>
          <cell r="F1125" t="str">
            <v>h</v>
          </cell>
        </row>
        <row r="1127">
          <cell r="B1127" t="str">
            <v>Cód. Colinas</v>
          </cell>
          <cell r="D1127" t="str">
            <v>Código</v>
          </cell>
          <cell r="E1127" t="str">
            <v>Serviços</v>
          </cell>
          <cell r="F1127" t="str">
            <v>Unid.</v>
          </cell>
        </row>
        <row r="1130">
          <cell r="D1130" t="str">
            <v>FASE 36 - CANTEIRO DE OBRA</v>
          </cell>
        </row>
        <row r="1131">
          <cell r="B1131" t="str">
            <v>14.1.1</v>
          </cell>
          <cell r="D1131" t="str">
            <v>36.01.01.01</v>
          </cell>
          <cell r="E1131" t="str">
            <v>Inst. Canteiro tipo I (1,50%)</v>
          </cell>
          <cell r="F1131" t="str">
            <v>gb</v>
          </cell>
        </row>
        <row r="1132">
          <cell r="B1132" t="str">
            <v>14.1.2</v>
          </cell>
          <cell r="D1132" t="str">
            <v>36.01.01.02</v>
          </cell>
          <cell r="E1132" t="str">
            <v xml:space="preserve">Oper. E manutençãocanteiro tipo I (0,875%) </v>
          </cell>
          <cell r="F1132" t="str">
            <v>gb</v>
          </cell>
        </row>
        <row r="1133">
          <cell r="B1133" t="str">
            <v>14.1.3</v>
          </cell>
          <cell r="D1133" t="str">
            <v>36.01.01.03</v>
          </cell>
          <cell r="E1133" t="str">
            <v>Desmobilização canteiro tipo I (0,125%)</v>
          </cell>
          <cell r="F1133" t="str">
            <v>gb</v>
          </cell>
        </row>
        <row r="1134">
          <cell r="B1134" t="str">
            <v>14.1.4</v>
          </cell>
          <cell r="D1134" t="str">
            <v>36.01.02.01</v>
          </cell>
          <cell r="E1134" t="str">
            <v>Inst. Canteiro tipo II (1,80%)</v>
          </cell>
          <cell r="F1134" t="str">
            <v>gb</v>
          </cell>
        </row>
        <row r="1135">
          <cell r="B1135" t="str">
            <v>14.1.5</v>
          </cell>
          <cell r="D1135" t="str">
            <v>36.01.02.02</v>
          </cell>
          <cell r="E1135" t="str">
            <v>Oper. E manutençãocanteiro tipo II (1,050%)</v>
          </cell>
          <cell r="F1135" t="str">
            <v>gb</v>
          </cell>
        </row>
        <row r="1136">
          <cell r="B1136" t="str">
            <v>14.1.6</v>
          </cell>
          <cell r="D1136" t="str">
            <v>36.01.02.03</v>
          </cell>
          <cell r="E1136" t="str">
            <v>Desmobilização canteiro tipo II (0,150%)</v>
          </cell>
          <cell r="F1136" t="str">
            <v>gb</v>
          </cell>
        </row>
        <row r="1137">
          <cell r="B1137" t="str">
            <v>14.1.7</v>
          </cell>
          <cell r="D1137" t="str">
            <v>36.01.03.01</v>
          </cell>
          <cell r="E1137" t="str">
            <v>Inst. Canteiro tipo III (4,80%)</v>
          </cell>
          <cell r="F1137" t="str">
            <v>gb</v>
          </cell>
        </row>
        <row r="1138">
          <cell r="B1138" t="str">
            <v>14.1.8</v>
          </cell>
          <cell r="D1138" t="str">
            <v xml:space="preserve">36.01.03.02 </v>
          </cell>
          <cell r="E1138" t="str">
            <v>Oper. E manutençãocanteiro tipo III (0,900%)</v>
          </cell>
          <cell r="F1138" t="str">
            <v>gb</v>
          </cell>
        </row>
        <row r="1139">
          <cell r="B1139" t="str">
            <v>14.1.9</v>
          </cell>
          <cell r="D1139" t="str">
            <v>36.01.03.03</v>
          </cell>
          <cell r="E1139" t="str">
            <v>Desmobilização canteiro tipo III (0,300%)</v>
          </cell>
          <cell r="F1139" t="str">
            <v>gb</v>
          </cell>
        </row>
        <row r="1141">
          <cell r="B1141" t="str">
            <v>Cód. Colinas</v>
          </cell>
          <cell r="D1141" t="str">
            <v>Código</v>
          </cell>
          <cell r="E1141" t="str">
            <v>Serviços</v>
          </cell>
          <cell r="F1141" t="str">
            <v>Unid.</v>
          </cell>
        </row>
        <row r="1144">
          <cell r="D1144" t="str">
            <v>FASE 37 - SERVIÇOS NÃO CONSTANTES NA PLANILHA</v>
          </cell>
        </row>
        <row r="1145">
          <cell r="B1145" t="str">
            <v>16.1.1</v>
          </cell>
          <cell r="D1145" t="str">
            <v>37.01.01</v>
          </cell>
          <cell r="E1145" t="str">
            <v>Rachão intertravado com bica corrida</v>
          </cell>
          <cell r="F1145" t="str">
            <v>m³</v>
          </cell>
        </row>
        <row r="1146">
          <cell r="B1146" t="str">
            <v>16.1.2</v>
          </cell>
          <cell r="D1146" t="str">
            <v>37.01.02</v>
          </cell>
          <cell r="E1146" t="str">
            <v>Camada de Bloqueio</v>
          </cell>
          <cell r="F1146" t="str">
            <v>m³</v>
          </cell>
        </row>
        <row r="1147">
          <cell r="B1147" t="str">
            <v>16.1.3</v>
          </cell>
          <cell r="D1147" t="str">
            <v>37.01.03</v>
          </cell>
          <cell r="E1147" t="str">
            <v>Conc. asf. us. quente - Grad. C c/ DOP.</v>
          </cell>
          <cell r="F1147" t="str">
            <v>m³</v>
          </cell>
        </row>
        <row r="1148">
          <cell r="B1148" t="str">
            <v>16.1.4</v>
          </cell>
          <cell r="D1148" t="str">
            <v>37.01.04</v>
          </cell>
          <cell r="E1148" t="str">
            <v>Compactação de Aterro maior /igual 95%PS( inclusive Reaterro mat. Brejoso)</v>
          </cell>
          <cell r="F1148" t="str">
            <v>m³</v>
          </cell>
        </row>
        <row r="1149">
          <cell r="B1149" t="str">
            <v>16.1.5</v>
          </cell>
          <cell r="D1149" t="str">
            <v>37.01.05</v>
          </cell>
          <cell r="E1149" t="str">
            <v>Tubo de concreto Ø 0,60m classe CA-2 ( fornecimento e assentamento )</v>
          </cell>
          <cell r="F1149" t="str">
            <v>m</v>
          </cell>
        </row>
        <row r="1150">
          <cell r="B1150" t="str">
            <v>16.1.6</v>
          </cell>
          <cell r="D1150" t="str">
            <v>37.01.06</v>
          </cell>
          <cell r="E1150" t="str">
            <v>Tubo de concreto Ø 1,00m classe CA-2 ( fornecimento e assentamento )</v>
          </cell>
          <cell r="F1150" t="str">
            <v>m</v>
          </cell>
        </row>
        <row r="1151">
          <cell r="B1151" t="str">
            <v>16.1.7</v>
          </cell>
          <cell r="D1151" t="str">
            <v>37.01.07</v>
          </cell>
          <cell r="E1151" t="str">
            <v>Escavação para execução de dreno</v>
          </cell>
          <cell r="F1151" t="str">
            <v>m³</v>
          </cell>
        </row>
        <row r="1152">
          <cell r="B1152" t="str">
            <v>16.1.8</v>
          </cell>
          <cell r="D1152" t="str">
            <v>37.01.08</v>
          </cell>
          <cell r="E1152" t="str">
            <v>Aquis. Mat. Espal. Conf. Rolagem mat. Sil. Argil. (*)</v>
          </cell>
          <cell r="F1152" t="str">
            <v>m³</v>
          </cell>
        </row>
        <row r="1153">
          <cell r="B1153" t="str">
            <v>16.1.9</v>
          </cell>
          <cell r="D1153" t="str">
            <v>37.01.09</v>
          </cell>
          <cell r="E1153" t="str">
            <v>Transporte de 1ª/2ª categoria até 1 Km (*)</v>
          </cell>
          <cell r="F1153" t="str">
            <v>m³xkm</v>
          </cell>
        </row>
        <row r="1154">
          <cell r="B1154" t="str">
            <v>16.1.10</v>
          </cell>
          <cell r="D1154" t="str">
            <v>37.01.10</v>
          </cell>
          <cell r="E1154" t="str">
            <v>Transporte de 1ª/2ª categoria até 2 Km (*)</v>
          </cell>
          <cell r="F1154" t="str">
            <v>m³xkm</v>
          </cell>
        </row>
        <row r="1155">
          <cell r="B1155" t="str">
            <v>16.1.11</v>
          </cell>
          <cell r="D1155" t="str">
            <v>37.01.11</v>
          </cell>
          <cell r="E1155" t="str">
            <v>Espalhamento de material no bota fora inclusive mat. de limpeza</v>
          </cell>
          <cell r="F1155" t="str">
            <v>m³</v>
          </cell>
        </row>
        <row r="1156">
          <cell r="B1156" t="str">
            <v>16.1.12</v>
          </cell>
          <cell r="D1156" t="str">
            <v>37.01.12</v>
          </cell>
          <cell r="E1156" t="str">
            <v>Conc. asf. us. quente - Binder - DERSA</v>
          </cell>
          <cell r="F1156" t="str">
            <v>m³</v>
          </cell>
        </row>
        <row r="1157">
          <cell r="B1157" t="str">
            <v>16.1.13</v>
          </cell>
          <cell r="D1157" t="str">
            <v>37.01.13</v>
          </cell>
          <cell r="E1157" t="str">
            <v>Conc. asf. us. quente - capa asfáltica - DERSA</v>
          </cell>
          <cell r="F1157" t="str">
            <v>m³</v>
          </cell>
        </row>
        <row r="1158">
          <cell r="B1158" t="str">
            <v>16.1.14</v>
          </cell>
          <cell r="D1158" t="str">
            <v>37.01.14</v>
          </cell>
          <cell r="E1158" t="str">
            <v>Tubo de concreto Ø 0,80m classe CA-2 ( fornecimento e assentamento )</v>
          </cell>
          <cell r="F1158" t="str">
            <v>m</v>
          </cell>
        </row>
        <row r="1159">
          <cell r="B1159" t="str">
            <v>16.1.15</v>
          </cell>
          <cell r="D1159" t="str">
            <v>37.01.15</v>
          </cell>
          <cell r="E1159" t="str">
            <v>Tubo de concreto Ø 0,80m classe CA-3 ( fornecimento e assentamento )</v>
          </cell>
          <cell r="F1159" t="str">
            <v>m</v>
          </cell>
        </row>
        <row r="1160">
          <cell r="B1160" t="str">
            <v>16.1.16</v>
          </cell>
          <cell r="D1160" t="str">
            <v>37.01.16</v>
          </cell>
          <cell r="E1160" t="str">
            <v>Tubo de concreto Ø 1,00m classe CA-4 ( fornecimento e assentamento )</v>
          </cell>
          <cell r="F1160" t="str">
            <v>m</v>
          </cell>
        </row>
        <row r="1161">
          <cell r="B1161" t="str">
            <v>16.1.17</v>
          </cell>
          <cell r="D1161" t="str">
            <v>37.01.17</v>
          </cell>
          <cell r="E1161" t="str">
            <v>Tubo de concreto Ø 1,20m classe CA-2 ( fornecimento e assentamento )</v>
          </cell>
          <cell r="F1161" t="str">
            <v>m</v>
          </cell>
        </row>
        <row r="1162">
          <cell r="B1162" t="str">
            <v>16.1.18</v>
          </cell>
          <cell r="D1162" t="str">
            <v>37.01.18</v>
          </cell>
          <cell r="E1162" t="str">
            <v>Tubo de aço corr. Epoxy met. Destrutivo-MP100/ e= 2,0mm/84kg/m Ø = 1,30m</v>
          </cell>
          <cell r="F1162" t="str">
            <v>kg</v>
          </cell>
        </row>
        <row r="1163">
          <cell r="B1163" t="str">
            <v>16.1.19</v>
          </cell>
          <cell r="D1163" t="str">
            <v>37.01.19</v>
          </cell>
          <cell r="E1163" t="str">
            <v>Tubo de aço corr. Epoxy met. Destrutivo-MP100/ e= 3,4mm/136kg/m Ø = 1,30m</v>
          </cell>
          <cell r="F1163" t="str">
            <v>kg</v>
          </cell>
        </row>
        <row r="1164">
          <cell r="B1164" t="str">
            <v>16.1.20</v>
          </cell>
          <cell r="D1164" t="str">
            <v>37.01.20</v>
          </cell>
          <cell r="E1164" t="str">
            <v>Tubo de aço corr. Epoxy met. Destrutivo-MP100/ e= 2,0mm/125kg/m Ø = 1,50m</v>
          </cell>
          <cell r="F1164" t="str">
            <v>kg</v>
          </cell>
        </row>
        <row r="1165">
          <cell r="B1165" t="str">
            <v>16.1.21</v>
          </cell>
          <cell r="D1165" t="str">
            <v>37.01.21</v>
          </cell>
          <cell r="E1165" t="str">
            <v>Tubo de aço corr. Epoxy met. Destrutivo-MP152/ e= 2,7mm/162kg/m Ø = 1,50m</v>
          </cell>
          <cell r="F1165" t="str">
            <v>kg</v>
          </cell>
        </row>
        <row r="1166">
          <cell r="B1166" t="str">
            <v>16.1.22</v>
          </cell>
          <cell r="D1166" t="str">
            <v>37.01.22</v>
          </cell>
          <cell r="E1166" t="str">
            <v>Remoção de Tubo Ø = 0,30m</v>
          </cell>
          <cell r="F1166" t="str">
            <v>m</v>
          </cell>
        </row>
        <row r="1167">
          <cell r="B1167" t="str">
            <v>16.1.23</v>
          </cell>
          <cell r="D1167" t="str">
            <v>37.01.23</v>
          </cell>
          <cell r="E1167" t="str">
            <v>Remoção de Tubo Ø = 0,40m</v>
          </cell>
          <cell r="F1167" t="str">
            <v>m</v>
          </cell>
        </row>
        <row r="1168">
          <cell r="B1168" t="str">
            <v>16.1.24</v>
          </cell>
          <cell r="D1168" t="str">
            <v>37.01.24</v>
          </cell>
          <cell r="E1168" t="str">
            <v>Remoção de Tubo Ø = 0,60m</v>
          </cell>
          <cell r="F1168" t="str">
            <v>m</v>
          </cell>
        </row>
        <row r="1169">
          <cell r="B1169" t="str">
            <v>16.1.25</v>
          </cell>
          <cell r="D1169" t="str">
            <v>37.01.25</v>
          </cell>
          <cell r="E1169" t="str">
            <v>Tubo de concreto Ø 0,60m classe CA-3 ( fornecimento e assentamento )</v>
          </cell>
          <cell r="F1169" t="str">
            <v>m</v>
          </cell>
        </row>
        <row r="1170">
          <cell r="B1170" t="str">
            <v>16.1.26</v>
          </cell>
          <cell r="D1170" t="str">
            <v>37.01.26</v>
          </cell>
          <cell r="E1170" t="str">
            <v>Tubo de concreto Ø 0,40m classe CA-2 ( fornecimento e assentamento )</v>
          </cell>
          <cell r="F1170" t="str">
            <v>m</v>
          </cell>
        </row>
        <row r="1171">
          <cell r="B1171" t="str">
            <v>16.1.27</v>
          </cell>
          <cell r="D1171" t="str">
            <v>37.01.27</v>
          </cell>
          <cell r="E1171" t="str">
            <v>Tubo de concreto Ø 1,50m classe CA-2 ( fornecimento e assentamento )</v>
          </cell>
          <cell r="F1171" t="str">
            <v>m</v>
          </cell>
        </row>
        <row r="1172">
          <cell r="B1172" t="str">
            <v>16.1.28</v>
          </cell>
          <cell r="D1172" t="str">
            <v>37.01.28</v>
          </cell>
          <cell r="E1172" t="str">
            <v>Remoção de Tubo Ø = 0,80m</v>
          </cell>
          <cell r="F1172" t="str">
            <v>m</v>
          </cell>
        </row>
        <row r="1173">
          <cell r="B1173" t="str">
            <v>16.1.29</v>
          </cell>
          <cell r="D1173" t="str">
            <v>37.01.29</v>
          </cell>
          <cell r="E1173" t="str">
            <v>Passeio</v>
          </cell>
          <cell r="F1173" t="str">
            <v>m²</v>
          </cell>
        </row>
        <row r="1174">
          <cell r="B1174" t="str">
            <v>16.1.30</v>
          </cell>
          <cell r="D1174" t="str">
            <v>37.01.30</v>
          </cell>
          <cell r="E1174" t="str">
            <v>Aterro - Solo mole - material de 3ª Categoria</v>
          </cell>
          <cell r="F1174" t="str">
            <v>m³</v>
          </cell>
        </row>
        <row r="1175">
          <cell r="B1175" t="str">
            <v>16.1.31</v>
          </cell>
          <cell r="D1175" t="str">
            <v>37.01.31</v>
          </cell>
          <cell r="E1175" t="str">
            <v>Aterros - materila de 3ª Categoria</v>
          </cell>
          <cell r="F1175" t="str">
            <v>m³</v>
          </cell>
        </row>
        <row r="1176">
          <cell r="B1176" t="str">
            <v>16.1.32</v>
          </cell>
          <cell r="D1176" t="str">
            <v>37.01.32</v>
          </cell>
          <cell r="E1176" t="str">
            <v>Revestimento vegetal de taludes com hidrossemeadura</v>
          </cell>
          <cell r="F1176" t="str">
            <v>m²</v>
          </cell>
        </row>
        <row r="1177">
          <cell r="B1177" t="str">
            <v>16.1.33</v>
          </cell>
          <cell r="D1177" t="str">
            <v>37.01.33</v>
          </cell>
          <cell r="E1177" t="str">
            <v>Abertura de caixa para execução do acostamento</v>
          </cell>
          <cell r="F1177" t="str">
            <v>m³</v>
          </cell>
        </row>
        <row r="1178">
          <cell r="B1178" t="str">
            <v>16.1.34</v>
          </cell>
          <cell r="D1178" t="str">
            <v>37.01.34</v>
          </cell>
          <cell r="E1178" t="str">
            <v>Demolição pavi.flex, incl.transp.até 1km</v>
          </cell>
          <cell r="F1178" t="str">
            <v>m²</v>
          </cell>
        </row>
        <row r="1179">
          <cell r="B1179" t="str">
            <v>16.1.35</v>
          </cell>
          <cell r="D1179" t="str">
            <v>37.01.35</v>
          </cell>
          <cell r="E1179" t="str">
            <v>Concreto Fck 13,5 MPa</v>
          </cell>
          <cell r="F1179" t="str">
            <v>m³</v>
          </cell>
        </row>
        <row r="1180">
          <cell r="B1180" t="str">
            <v>16.1.36</v>
          </cell>
          <cell r="D1180" t="str">
            <v>37.01.36</v>
          </cell>
          <cell r="E1180" t="str">
            <v>Gabião tipo colchão espessura 30cm - tela galv.</v>
          </cell>
          <cell r="F1180" t="str">
            <v>m³</v>
          </cell>
        </row>
        <row r="1181">
          <cell r="B1181" t="str">
            <v>16.1.37</v>
          </cell>
          <cell r="D1181" t="str">
            <v>37.01.37</v>
          </cell>
          <cell r="E1181" t="str">
            <v>Barreira double face New Jersey - des 5514 (TIPO 3)</v>
          </cell>
          <cell r="F1181" t="str">
            <v>m</v>
          </cell>
        </row>
        <row r="1182">
          <cell r="B1182" t="str">
            <v>16.1.38</v>
          </cell>
          <cell r="D1182" t="str">
            <v>37.01.38</v>
          </cell>
          <cell r="E1182" t="str">
            <v>Manta geotêxtil não tecido ( Bidim RT-09 ou similar)</v>
          </cell>
          <cell r="F1182" t="str">
            <v>kg</v>
          </cell>
        </row>
        <row r="1183">
          <cell r="B1183" t="str">
            <v>16.1.39</v>
          </cell>
          <cell r="D1183" t="str">
            <v>37.01.39</v>
          </cell>
          <cell r="E1183" t="str">
            <v>Escavação de material em jazida</v>
          </cell>
          <cell r="F1183" t="str">
            <v>m³</v>
          </cell>
        </row>
        <row r="1184">
          <cell r="B1184" t="str">
            <v>16.1.40</v>
          </cell>
          <cell r="D1184" t="str">
            <v>37.01.40</v>
          </cell>
          <cell r="E1184" t="str">
            <v>Tubo ovóide S=2,25 m²</v>
          </cell>
          <cell r="F1184" t="str">
            <v>m</v>
          </cell>
        </row>
        <row r="1185">
          <cell r="B1185" t="str">
            <v>16.1.41</v>
          </cell>
          <cell r="D1185" t="str">
            <v>37.01.41</v>
          </cell>
          <cell r="E1185" t="str">
            <v>Tubo ovóide S=3,00</v>
          </cell>
          <cell r="F1185" t="str">
            <v>m</v>
          </cell>
        </row>
        <row r="1186">
          <cell r="B1186" t="str">
            <v>16.1.42</v>
          </cell>
          <cell r="D1186" t="str">
            <v>37.01.42</v>
          </cell>
          <cell r="E1186" t="str">
            <v>Tubo ovóide S=4,00</v>
          </cell>
          <cell r="F1186" t="str">
            <v>m</v>
          </cell>
        </row>
        <row r="1187">
          <cell r="B1187" t="str">
            <v>16.1.43</v>
          </cell>
          <cell r="D1187" t="str">
            <v>37.01.43</v>
          </cell>
          <cell r="E1187" t="str">
            <v>Demolição do Pavimento</v>
          </cell>
          <cell r="F1187" t="str">
            <v>m²</v>
          </cell>
        </row>
        <row r="1188">
          <cell r="B1188" t="str">
            <v>16.1.44</v>
          </cell>
          <cell r="D1188" t="str">
            <v>37.01.44</v>
          </cell>
          <cell r="E1188" t="str">
            <v>Restauração do Pavimento</v>
          </cell>
          <cell r="F1188" t="str">
            <v>m²</v>
          </cell>
        </row>
        <row r="1189">
          <cell r="B1189" t="str">
            <v>16.1.45</v>
          </cell>
          <cell r="D1189" t="str">
            <v>37.01.45</v>
          </cell>
          <cell r="E1189" t="str">
            <v xml:space="preserve">Articulação de concreto tipo "Freyssinet" </v>
          </cell>
          <cell r="F1189" t="str">
            <v>m</v>
          </cell>
        </row>
        <row r="1190">
          <cell r="B1190" t="str">
            <v>16.1.46</v>
          </cell>
          <cell r="D1190" t="str">
            <v>37.01.46</v>
          </cell>
          <cell r="E1190" t="str">
            <v>Junta de dilatação tipo Jeene</v>
          </cell>
          <cell r="F1190" t="str">
            <v>m</v>
          </cell>
        </row>
        <row r="1191">
          <cell r="B1191" t="str">
            <v>16.1.47</v>
          </cell>
          <cell r="D1191" t="str">
            <v>37.01.47</v>
          </cell>
          <cell r="E1191" t="str">
            <v>Tirantes 280 kN</v>
          </cell>
          <cell r="F1191" t="str">
            <v>m</v>
          </cell>
        </row>
        <row r="1192">
          <cell r="B1192" t="str">
            <v>16.1.48</v>
          </cell>
          <cell r="D1192" t="str">
            <v>37.01.48</v>
          </cell>
          <cell r="E1192" t="str">
            <v>Tirantes 140 kN</v>
          </cell>
          <cell r="F1192" t="str">
            <v>m</v>
          </cell>
        </row>
        <row r="1193">
          <cell r="B1193" t="str">
            <v>16.1.49</v>
          </cell>
          <cell r="D1193" t="str">
            <v>37.01.49</v>
          </cell>
          <cell r="E1193" t="str">
            <v>Ap. Ancoragem p/ Cabos Proten. Ativa</v>
          </cell>
          <cell r="F1193" t="str">
            <v>un</v>
          </cell>
        </row>
        <row r="1194">
          <cell r="B1194" t="str">
            <v>16.1.50</v>
          </cell>
          <cell r="D1194" t="str">
            <v>37.01.50</v>
          </cell>
          <cell r="E1194" t="str">
            <v>Barbacãs</v>
          </cell>
          <cell r="F1194" t="str">
            <v>un</v>
          </cell>
        </row>
        <row r="1195">
          <cell r="B1195" t="str">
            <v>16.1.51</v>
          </cell>
          <cell r="D1195" t="str">
            <v>37.01.51</v>
          </cell>
          <cell r="E1195" t="str">
            <v>Tubo de concreto Ø 0,50m classe CA-2 ( fornecimento e assentamento )</v>
          </cell>
          <cell r="F1195" t="str">
            <v>m</v>
          </cell>
        </row>
        <row r="1196">
          <cell r="B1196" t="str">
            <v>16.1.52</v>
          </cell>
          <cell r="D1196" t="str">
            <v>37.01.52</v>
          </cell>
          <cell r="E1196" t="str">
            <v>Barreira de segurança tipo New Jersey - des 5396 (TIPO 1A)</v>
          </cell>
          <cell r="F1196" t="str">
            <v>m</v>
          </cell>
        </row>
        <row r="1197">
          <cell r="B1197" t="str">
            <v>16.1.53</v>
          </cell>
          <cell r="D1197" t="str">
            <v>37.01.53</v>
          </cell>
          <cell r="E1197" t="str">
            <v>Tubo MP 100 Ø 2,10m e= 2,0mm - ( Forncimento e assentamento )</v>
          </cell>
          <cell r="F1197" t="str">
            <v>m</v>
          </cell>
        </row>
        <row r="1198">
          <cell r="B1198" t="str">
            <v>16.1.54</v>
          </cell>
          <cell r="D1198" t="str">
            <v>37.01.54</v>
          </cell>
          <cell r="E1198" t="str">
            <v>Tubo MP 100 Ø 2,20m e= 2,7mm - ( Forncimento e assentamento )</v>
          </cell>
          <cell r="F1198" t="str">
            <v>m</v>
          </cell>
        </row>
        <row r="1199">
          <cell r="B1199" t="str">
            <v>16.1.55</v>
          </cell>
          <cell r="D1199" t="str">
            <v>37.01.55</v>
          </cell>
          <cell r="E1199" t="str">
            <v>Tubo MP 152 Ø 4,60m e= 2,7mm - ( Forncimento e assentamento )</v>
          </cell>
          <cell r="F1199" t="str">
            <v>m</v>
          </cell>
        </row>
        <row r="1200">
          <cell r="B1200" t="str">
            <v>16.1.56</v>
          </cell>
          <cell r="D1200" t="str">
            <v>37.01.56</v>
          </cell>
          <cell r="E1200" t="str">
            <v>Remoção de Tubo metálico Ø = 1,50m</v>
          </cell>
          <cell r="F1200" t="str">
            <v>m</v>
          </cell>
        </row>
        <row r="1201">
          <cell r="B1201" t="str">
            <v>16.1.57</v>
          </cell>
          <cell r="D1201" t="str">
            <v>37.01.57</v>
          </cell>
          <cell r="E1201" t="str">
            <v>Tubo Metálico Ø =2,30m</v>
          </cell>
          <cell r="F1201" t="str">
            <v>m</v>
          </cell>
        </row>
        <row r="1202">
          <cell r="B1202" t="str">
            <v>16.1.58</v>
          </cell>
          <cell r="D1202" t="str">
            <v>37.01.58</v>
          </cell>
          <cell r="E1202" t="str">
            <v>Tubo de concreto Ø 1,00m classe CA-3 ( fornecimento e assentamento )</v>
          </cell>
          <cell r="F1202" t="str">
            <v>m</v>
          </cell>
        </row>
        <row r="1203">
          <cell r="B1203" t="str">
            <v>16.1.59</v>
          </cell>
          <cell r="D1203" t="str">
            <v>37.01.59</v>
          </cell>
          <cell r="E1203" t="str">
            <v>Tubo de concreto Ø 0,50m classe CA-4 ( fornecimento e assentamento )</v>
          </cell>
          <cell r="F1203" t="str">
            <v>m</v>
          </cell>
        </row>
        <row r="1204">
          <cell r="B1204" t="str">
            <v>16.1.60</v>
          </cell>
          <cell r="D1204" t="str">
            <v>37.01.60</v>
          </cell>
          <cell r="E1204" t="str">
            <v>Tubo de concreto Ø 1,50m classe CA-3 ( fornecimento e assentamento )</v>
          </cell>
          <cell r="F1204" t="str">
            <v>m</v>
          </cell>
        </row>
        <row r="1205">
          <cell r="B1205" t="str">
            <v>16.1.61</v>
          </cell>
          <cell r="D1205" t="str">
            <v>37.01.61</v>
          </cell>
          <cell r="E1205" t="str">
            <v>Restauração do Pavimento</v>
          </cell>
          <cell r="F1205" t="str">
            <v>m³</v>
          </cell>
        </row>
        <row r="1206">
          <cell r="B1206" t="str">
            <v>16.1.62</v>
          </cell>
          <cell r="D1206" t="str">
            <v>37.01.62</v>
          </cell>
          <cell r="E1206" t="str">
            <v>Aterro solo mole - material de 3ª categoria</v>
          </cell>
          <cell r="F1206" t="str">
            <v>m³</v>
          </cell>
        </row>
        <row r="1207">
          <cell r="B1207" t="str">
            <v>16.1.63</v>
          </cell>
          <cell r="D1207" t="str">
            <v>37.01.63</v>
          </cell>
          <cell r="E1207" t="str">
            <v>Aterros - material de 3ª categoria</v>
          </cell>
          <cell r="F1207" t="str">
            <v>m³</v>
          </cell>
        </row>
        <row r="1208">
          <cell r="B1208" t="str">
            <v>16.1.64</v>
          </cell>
          <cell r="D1208" t="str">
            <v>37.01.64</v>
          </cell>
          <cell r="E1208" t="str">
            <v>Sub-base ou base solo brita c/ cimento</v>
          </cell>
          <cell r="F1208" t="str">
            <v>m³</v>
          </cell>
        </row>
        <row r="1209">
          <cell r="B1209" t="str">
            <v>16.1.65</v>
          </cell>
          <cell r="D1209" t="str">
            <v>37.01.65</v>
          </cell>
          <cell r="E1209" t="str">
            <v>Apiloamento / Nivelamento</v>
          </cell>
          <cell r="F1209" t="str">
            <v>m²</v>
          </cell>
        </row>
        <row r="1210">
          <cell r="B1210" t="str">
            <v>16.1.66</v>
          </cell>
          <cell r="D1210" t="str">
            <v>37.01.66</v>
          </cell>
          <cell r="E1210" t="str">
            <v>Tela metálica</v>
          </cell>
          <cell r="F1210" t="str">
            <v>m²</v>
          </cell>
        </row>
        <row r="1211">
          <cell r="B1211" t="str">
            <v>16.1.67</v>
          </cell>
          <cell r="D1211" t="str">
            <v>37.01.67</v>
          </cell>
        </row>
        <row r="1212">
          <cell r="B1212" t="str">
            <v>16.1.68</v>
          </cell>
          <cell r="D1212" t="str">
            <v>37.01.68</v>
          </cell>
          <cell r="E1212" t="str">
            <v>Perfuração  p/ DHP em solo</v>
          </cell>
          <cell r="F1212" t="str">
            <v>m</v>
          </cell>
        </row>
        <row r="1213">
          <cell r="B1213" t="str">
            <v>16.1.69</v>
          </cell>
          <cell r="D1213" t="str">
            <v>37.01.69</v>
          </cell>
          <cell r="E1213" t="str">
            <v>Perfuração  p/ tirante em solo</v>
          </cell>
          <cell r="F1213" t="str">
            <v>m</v>
          </cell>
        </row>
        <row r="1214">
          <cell r="B1214" t="str">
            <v>16.1.70</v>
          </cell>
          <cell r="D1214" t="str">
            <v>37.01.70</v>
          </cell>
          <cell r="E1214" t="str">
            <v>Túnnel Liner Ø 2,00 e=3,4mm epoxy</v>
          </cell>
          <cell r="F1214" t="str">
            <v>m</v>
          </cell>
        </row>
        <row r="1215">
          <cell r="B1215" t="str">
            <v>16.1.71</v>
          </cell>
          <cell r="D1215" t="str">
            <v>37.01.71</v>
          </cell>
          <cell r="E1215" t="str">
            <v>Implantação de Túnnel Liner Ø = 2,00m e=3,4mm ( em solo )</v>
          </cell>
          <cell r="F1215" t="str">
            <v>m</v>
          </cell>
        </row>
        <row r="1216">
          <cell r="B1216" t="str">
            <v>16.1.72</v>
          </cell>
          <cell r="D1216" t="str">
            <v>37.01.72</v>
          </cell>
          <cell r="E1216" t="str">
            <v>Implantação de Túnnel Liner Ø = 2,00m e=3,4mm ( em talus )</v>
          </cell>
          <cell r="F1216" t="str">
            <v>m</v>
          </cell>
        </row>
        <row r="1217">
          <cell r="B1217" t="str">
            <v>16.1.73</v>
          </cell>
          <cell r="D1217" t="str">
            <v>37.01.73</v>
          </cell>
          <cell r="E1217" t="str">
            <v>Implantação de fuste metálico Ø = 2,00m e=3,4mm ( em talus )</v>
          </cell>
          <cell r="F1217" t="str">
            <v>m</v>
          </cell>
        </row>
        <row r="1218">
          <cell r="B1218" t="str">
            <v>16.1.74</v>
          </cell>
          <cell r="D1218" t="str">
            <v>37.01.74</v>
          </cell>
          <cell r="E1218" t="str">
            <v>Levantamento Topográfico</v>
          </cell>
          <cell r="F1218" t="str">
            <v>m²</v>
          </cell>
        </row>
        <row r="1219">
          <cell r="B1219" t="str">
            <v>16.1.75</v>
          </cell>
          <cell r="D1219" t="str">
            <v>37.01.75</v>
          </cell>
          <cell r="E1219" t="str">
            <v>Remoção de Tubo metálico Ø = 1,50m</v>
          </cell>
        </row>
        <row r="1220">
          <cell r="B1220" t="str">
            <v>16.1.76</v>
          </cell>
          <cell r="D1220" t="str">
            <v>37.01.76</v>
          </cell>
          <cell r="E1220" t="str">
            <v>Injeção de calda de cimento p/ consolidação do Talude</v>
          </cell>
          <cell r="F1220" t="str">
            <v>kg</v>
          </cell>
        </row>
        <row r="1221">
          <cell r="B1221" t="str">
            <v>16.1.77</v>
          </cell>
          <cell r="D1221" t="str">
            <v>37.01.77</v>
          </cell>
          <cell r="E1221" t="str">
            <v xml:space="preserve">Perfuração  p/ DHP  em talus </v>
          </cell>
          <cell r="F1221" t="str">
            <v>m</v>
          </cell>
        </row>
        <row r="1222">
          <cell r="B1222" t="str">
            <v>16.1.78</v>
          </cell>
          <cell r="D1222" t="str">
            <v>37.01.78</v>
          </cell>
          <cell r="E1222" t="str">
            <v xml:space="preserve">Perfuração  p/ tirante em rocha sã </v>
          </cell>
          <cell r="F1222" t="str">
            <v>m</v>
          </cell>
        </row>
        <row r="1223">
          <cell r="B1223" t="str">
            <v>16.1.79</v>
          </cell>
          <cell r="D1223" t="str">
            <v>37.01.79</v>
          </cell>
          <cell r="E1223" t="str">
            <v>Perfuração  p/ tirante em talus</v>
          </cell>
          <cell r="F1223" t="str">
            <v>m</v>
          </cell>
        </row>
        <row r="1224">
          <cell r="B1224" t="str">
            <v>16.1.80</v>
          </cell>
          <cell r="D1224" t="str">
            <v>37.01.80</v>
          </cell>
          <cell r="E1224" t="str">
            <v>Apar. anc. p/ Tirantes 40 TF</v>
          </cell>
          <cell r="F1224" t="str">
            <v>un</v>
          </cell>
        </row>
        <row r="1225">
          <cell r="B1225" t="str">
            <v>16.1.81</v>
          </cell>
          <cell r="D1225" t="str">
            <v>37.01.81</v>
          </cell>
          <cell r="E1225" t="str">
            <v>Tiran. 60 TF 8F D= 1/2"</v>
          </cell>
          <cell r="F1225" t="str">
            <v>m</v>
          </cell>
        </row>
        <row r="1226">
          <cell r="B1226" t="str">
            <v>16.1.82</v>
          </cell>
          <cell r="D1226" t="str">
            <v>37.01.82</v>
          </cell>
          <cell r="E1226" t="str">
            <v>Dispositivo eletronico para canalização de Tráfego</v>
          </cell>
          <cell r="F1226" t="str">
            <v>un</v>
          </cell>
        </row>
        <row r="1227">
          <cell r="B1227" t="str">
            <v>16.1.83</v>
          </cell>
          <cell r="D1227" t="str">
            <v>37.01.83</v>
          </cell>
          <cell r="E1227" t="str">
            <v>Junta Fungenband tipo "O-22"</v>
          </cell>
          <cell r="F1227" t="str">
            <v>m</v>
          </cell>
        </row>
        <row r="1247">
          <cell r="B1247" t="str">
            <v>Cód. Colinas</v>
          </cell>
          <cell r="D1247" t="str">
            <v>Código</v>
          </cell>
          <cell r="E1247" t="str">
            <v>Serviços</v>
          </cell>
          <cell r="F1247" t="str">
            <v>Unid.</v>
          </cell>
        </row>
        <row r="1250">
          <cell r="D1250" t="str">
            <v>FASE 72 - ALUGUEL DE MAQUINAS, VEICULOS E EQUIPAMENTOS</v>
          </cell>
        </row>
        <row r="1251">
          <cell r="B1251" t="str">
            <v>15.1.1</v>
          </cell>
          <cell r="D1251" t="str">
            <v>72.01.01.01</v>
          </cell>
          <cell r="E1251" t="str">
            <v>AC.CONC.SUP.B436 C-A</v>
          </cell>
          <cell r="F1251" t="str">
            <v>h</v>
          </cell>
        </row>
        <row r="1252">
          <cell r="B1252" t="str">
            <v>15.1.2</v>
          </cell>
          <cell r="D1252" t="str">
            <v>72.01.01.02</v>
          </cell>
          <cell r="E1252" t="str">
            <v xml:space="preserve">AC.CONC.SUP.B436 C-B </v>
          </cell>
          <cell r="F1252" t="str">
            <v>h</v>
          </cell>
        </row>
        <row r="1253">
          <cell r="B1253" t="str">
            <v>15.1.3</v>
          </cell>
          <cell r="D1253" t="str">
            <v>72.01.01.03</v>
          </cell>
          <cell r="E1253" t="str">
            <v>AC.CONC.SUP.B436 C-C</v>
          </cell>
          <cell r="F1253" t="str">
            <v>h</v>
          </cell>
        </row>
        <row r="1254">
          <cell r="B1254" t="str">
            <v>15.1.4</v>
          </cell>
          <cell r="D1254" t="str">
            <v>72.01.01.04</v>
          </cell>
          <cell r="E1254" t="str">
            <v>AC.CONC.SUP.B436 C-D</v>
          </cell>
          <cell r="F1254" t="str">
            <v>h</v>
          </cell>
        </row>
        <row r="1255">
          <cell r="B1255" t="str">
            <v>15.1.5</v>
          </cell>
          <cell r="D1255" t="str">
            <v>72.01.02.01</v>
          </cell>
          <cell r="E1255" t="str">
            <v>AC.CONC.SUP.BG38 C-A</v>
          </cell>
          <cell r="F1255" t="str">
            <v>h</v>
          </cell>
        </row>
        <row r="1256">
          <cell r="B1256" t="str">
            <v>15.1.6</v>
          </cell>
          <cell r="D1256" t="str">
            <v>72.01.02.02</v>
          </cell>
          <cell r="E1256" t="str">
            <v>AC.CONC.SUP.BG38 C-B</v>
          </cell>
          <cell r="F1256" t="str">
            <v>h</v>
          </cell>
        </row>
        <row r="1257">
          <cell r="B1257" t="str">
            <v>15.1.7</v>
          </cell>
          <cell r="D1257" t="str">
            <v>72.01.02.03</v>
          </cell>
          <cell r="E1257" t="str">
            <v>AC.CONC.SUP.BG38 C-C</v>
          </cell>
          <cell r="F1257" t="str">
            <v>h</v>
          </cell>
        </row>
        <row r="1258">
          <cell r="B1258" t="str">
            <v>15.1.8</v>
          </cell>
          <cell r="D1258" t="str">
            <v>72.01.02.04</v>
          </cell>
          <cell r="E1258" t="str">
            <v>AC.CONC.SUP.BG38 C-D</v>
          </cell>
          <cell r="F1258" t="str">
            <v>h</v>
          </cell>
        </row>
        <row r="1259">
          <cell r="B1259" t="str">
            <v>15.1.9</v>
          </cell>
          <cell r="D1259" t="str">
            <v>72.02.01.01</v>
          </cell>
          <cell r="E1259" t="str">
            <v>VEIC.PEQ.1600CC C-A</v>
          </cell>
          <cell r="F1259" t="str">
            <v>h</v>
          </cell>
        </row>
        <row r="1260">
          <cell r="B1260" t="str">
            <v>15.1.10</v>
          </cell>
          <cell r="D1260" t="str">
            <v>72.02.01.02</v>
          </cell>
          <cell r="E1260" t="str">
            <v>VEIC.PEQ.1600CC C-B</v>
          </cell>
          <cell r="F1260" t="str">
            <v>h</v>
          </cell>
        </row>
        <row r="1261">
          <cell r="B1261" t="str">
            <v>15.1.11</v>
          </cell>
          <cell r="D1261" t="str">
            <v>72.02.01.03</v>
          </cell>
          <cell r="E1261" t="str">
            <v>VEIC.PEQ.1600CC C-C</v>
          </cell>
          <cell r="F1261" t="str">
            <v>h</v>
          </cell>
        </row>
        <row r="1262">
          <cell r="B1262" t="str">
            <v>15.1.12</v>
          </cell>
          <cell r="D1262" t="str">
            <v>72.02.01.04</v>
          </cell>
          <cell r="E1262" t="str">
            <v>VEIC.PEQ.1600CC C-D</v>
          </cell>
          <cell r="F1262" t="str">
            <v>h</v>
          </cell>
        </row>
        <row r="1263">
          <cell r="B1263" t="str">
            <v>15.1.13</v>
          </cell>
          <cell r="D1263" t="str">
            <v>72.02.01.05</v>
          </cell>
          <cell r="E1263" t="str">
            <v xml:space="preserve">VEIC.PEQ.1600CC C-E </v>
          </cell>
          <cell r="F1263" t="str">
            <v>km</v>
          </cell>
        </row>
        <row r="1264">
          <cell r="B1264" t="str">
            <v>15.1.14</v>
          </cell>
          <cell r="D1264" t="str">
            <v>72.02.01.06</v>
          </cell>
          <cell r="E1264" t="str">
            <v>VEIC.PEQ.1600CC C-F</v>
          </cell>
          <cell r="F1264" t="str">
            <v>vei.mens.</v>
          </cell>
        </row>
        <row r="1265">
          <cell r="B1265" t="str">
            <v>15.1.15</v>
          </cell>
          <cell r="D1265" t="str">
            <v>72.02.02.01</v>
          </cell>
          <cell r="E1265" t="str">
            <v>VEIC.PEQ.1000CC C-A</v>
          </cell>
          <cell r="F1265" t="str">
            <v>h</v>
          </cell>
        </row>
        <row r="1266">
          <cell r="B1266" t="str">
            <v>15.1.16</v>
          </cell>
          <cell r="D1266" t="str">
            <v>72.02.02.02</v>
          </cell>
          <cell r="E1266" t="str">
            <v>VEIC.PEQ.1000CC C-B</v>
          </cell>
          <cell r="F1266" t="str">
            <v>h</v>
          </cell>
        </row>
        <row r="1267">
          <cell r="B1267" t="str">
            <v>15.1.17</v>
          </cell>
          <cell r="D1267" t="str">
            <v>72.02.02.03</v>
          </cell>
          <cell r="E1267" t="str">
            <v>VEIC.PEQ.1000CC C-C</v>
          </cell>
          <cell r="F1267" t="str">
            <v>h</v>
          </cell>
        </row>
        <row r="1268">
          <cell r="B1268" t="str">
            <v>15.1.18</v>
          </cell>
          <cell r="D1268" t="str">
            <v>72.02.02.04</v>
          </cell>
          <cell r="E1268" t="str">
            <v>VEIC.PEQ.1000CC C-D</v>
          </cell>
          <cell r="F1268" t="str">
            <v>h</v>
          </cell>
        </row>
        <row r="1269">
          <cell r="B1269" t="str">
            <v>15.1.19</v>
          </cell>
          <cell r="D1269" t="str">
            <v>72.02.02.05</v>
          </cell>
          <cell r="E1269" t="str">
            <v>VEIC.PEQ.1000CC C-E</v>
          </cell>
          <cell r="F1269" t="str">
            <v>km</v>
          </cell>
        </row>
        <row r="1270">
          <cell r="B1270" t="str">
            <v>15.1.20</v>
          </cell>
          <cell r="D1270" t="str">
            <v>72.02.02.06</v>
          </cell>
          <cell r="E1270" t="str">
            <v xml:space="preserve">VEIC.PEQ.1000CC C-F </v>
          </cell>
          <cell r="F1270" t="str">
            <v>vei.mens.</v>
          </cell>
        </row>
        <row r="1271">
          <cell r="B1271" t="str">
            <v>15.1.21</v>
          </cell>
          <cell r="D1271" t="str">
            <v>72.02.03.01</v>
          </cell>
          <cell r="E1271" t="str">
            <v>VEIC.UTIL. 09 PS C-A</v>
          </cell>
          <cell r="F1271" t="str">
            <v>h</v>
          </cell>
        </row>
        <row r="1272">
          <cell r="B1272" t="str">
            <v>15.1.22</v>
          </cell>
          <cell r="D1272" t="str">
            <v xml:space="preserve">72.02.03.02 </v>
          </cell>
          <cell r="E1272" t="str">
            <v xml:space="preserve">VEIC.UTIL. 09 PS C-B </v>
          </cell>
          <cell r="F1272" t="str">
            <v>h</v>
          </cell>
        </row>
        <row r="1273">
          <cell r="B1273" t="str">
            <v>15.1.23</v>
          </cell>
          <cell r="D1273" t="str">
            <v>72.02.03.03</v>
          </cell>
          <cell r="E1273" t="str">
            <v>VEIC.UTIL. 09 PS C-C</v>
          </cell>
          <cell r="F1273" t="str">
            <v>h</v>
          </cell>
        </row>
        <row r="1274">
          <cell r="B1274" t="str">
            <v>15.1.24</v>
          </cell>
          <cell r="D1274" t="str">
            <v>72.02.03.04</v>
          </cell>
          <cell r="E1274" t="str">
            <v xml:space="preserve">VEIC.UTIL. 09 PS C-D </v>
          </cell>
          <cell r="F1274" t="str">
            <v>h</v>
          </cell>
        </row>
        <row r="1275">
          <cell r="B1275" t="str">
            <v>15.1.25</v>
          </cell>
          <cell r="D1275" t="str">
            <v>72.02.03.05</v>
          </cell>
          <cell r="E1275" t="str">
            <v>VEIC.UTIL. 09 PS C-E</v>
          </cell>
          <cell r="F1275" t="str">
            <v>km</v>
          </cell>
        </row>
        <row r="1276">
          <cell r="B1276" t="str">
            <v>15.1.26</v>
          </cell>
          <cell r="D1276" t="str">
            <v>72.02.03.06</v>
          </cell>
          <cell r="E1276" t="str">
            <v xml:space="preserve">VEIC.UTIL. 09 PS C-F </v>
          </cell>
          <cell r="F1276" t="str">
            <v>vei.mens.</v>
          </cell>
        </row>
        <row r="1277">
          <cell r="B1277" t="str">
            <v>15.1.27</v>
          </cell>
          <cell r="D1277" t="str">
            <v>72.02.04.01</v>
          </cell>
          <cell r="E1277" t="str">
            <v>VEIC.UT.PICK-UP C-A</v>
          </cell>
          <cell r="F1277" t="str">
            <v>h</v>
          </cell>
        </row>
        <row r="1278">
          <cell r="B1278" t="str">
            <v>15.1.28</v>
          </cell>
          <cell r="D1278" t="str">
            <v>72.02.04.02</v>
          </cell>
          <cell r="E1278" t="str">
            <v>VEIC.UT.PICK-UP C-B</v>
          </cell>
          <cell r="F1278" t="str">
            <v>h</v>
          </cell>
        </row>
        <row r="1279">
          <cell r="B1279" t="str">
            <v>15.1.29</v>
          </cell>
          <cell r="D1279" t="str">
            <v>72.02.04.03</v>
          </cell>
          <cell r="E1279" t="str">
            <v xml:space="preserve">VEIC.UT.PICK-UP C-C </v>
          </cell>
          <cell r="F1279" t="str">
            <v>h</v>
          </cell>
        </row>
        <row r="1280">
          <cell r="B1280" t="str">
            <v>15.1.30</v>
          </cell>
          <cell r="D1280" t="str">
            <v>72.02.04.04</v>
          </cell>
          <cell r="E1280" t="str">
            <v>VEIC.UT.PICK-UP C-D</v>
          </cell>
          <cell r="F1280" t="str">
            <v>h</v>
          </cell>
        </row>
        <row r="1281">
          <cell r="B1281" t="str">
            <v>15.1.31</v>
          </cell>
          <cell r="D1281" t="str">
            <v>72.02.04.05</v>
          </cell>
          <cell r="E1281" t="str">
            <v>VEIC.UT.PICK-UP C-E</v>
          </cell>
          <cell r="F1281" t="str">
            <v>km</v>
          </cell>
        </row>
        <row r="1282">
          <cell r="B1282" t="str">
            <v>15.1.32</v>
          </cell>
          <cell r="D1282" t="str">
            <v>72.02.04.06</v>
          </cell>
          <cell r="E1282" t="str">
            <v xml:space="preserve">VEIC.UT.PICK-UP C-F </v>
          </cell>
          <cell r="F1282" t="str">
            <v>vei.mens.</v>
          </cell>
        </row>
        <row r="1283">
          <cell r="B1283" t="str">
            <v>15.1.33</v>
          </cell>
          <cell r="D1283" t="str">
            <v>72.02.05.01</v>
          </cell>
          <cell r="E1283" t="str">
            <v xml:space="preserve">VEIC.PREMARCAÇÃO C-A </v>
          </cell>
          <cell r="F1283" t="str">
            <v>h</v>
          </cell>
        </row>
        <row r="1284">
          <cell r="B1284" t="str">
            <v>15.1.34</v>
          </cell>
          <cell r="D1284" t="str">
            <v>72.02.05.02</v>
          </cell>
          <cell r="E1284" t="str">
            <v>VEIC.PREMARCAÇÃO C-B</v>
          </cell>
          <cell r="F1284" t="str">
            <v>h</v>
          </cell>
        </row>
        <row r="1285">
          <cell r="B1285" t="str">
            <v>15.1.35</v>
          </cell>
          <cell r="D1285" t="str">
            <v>72.02.05.03</v>
          </cell>
          <cell r="E1285" t="str">
            <v xml:space="preserve">VEIC.PREMARCAÇÃO C-C </v>
          </cell>
          <cell r="F1285" t="str">
            <v>h</v>
          </cell>
        </row>
        <row r="1286">
          <cell r="B1286" t="str">
            <v>15.1.36</v>
          </cell>
          <cell r="D1286" t="str">
            <v>72.02.05.04</v>
          </cell>
          <cell r="E1286" t="str">
            <v xml:space="preserve">VEIC.PREMARCAÇÃO C-D </v>
          </cell>
          <cell r="F1286" t="str">
            <v>h</v>
          </cell>
        </row>
        <row r="1287">
          <cell r="B1287" t="str">
            <v>15.1.37</v>
          </cell>
          <cell r="D1287" t="str">
            <v>72.02.06.01</v>
          </cell>
          <cell r="E1287" t="str">
            <v>ONIBUS C-A</v>
          </cell>
          <cell r="F1287" t="str">
            <v>h</v>
          </cell>
        </row>
        <row r="1288">
          <cell r="B1288" t="str">
            <v>15.1.38</v>
          </cell>
          <cell r="D1288" t="str">
            <v>72.02.06.02</v>
          </cell>
          <cell r="E1288" t="str">
            <v xml:space="preserve">ONIBUS C-B </v>
          </cell>
          <cell r="F1288" t="str">
            <v>h</v>
          </cell>
        </row>
        <row r="1289">
          <cell r="B1289" t="str">
            <v>15.1.39</v>
          </cell>
          <cell r="D1289" t="str">
            <v>72.02.06.03</v>
          </cell>
          <cell r="E1289" t="str">
            <v>ONIBUS C-C</v>
          </cell>
          <cell r="F1289" t="str">
            <v>h</v>
          </cell>
        </row>
        <row r="1290">
          <cell r="B1290" t="str">
            <v>15.1.40</v>
          </cell>
          <cell r="D1290" t="str">
            <v>72.02.06.04</v>
          </cell>
          <cell r="E1290" t="str">
            <v>ONIBUS C-D</v>
          </cell>
          <cell r="F1290" t="str">
            <v>h</v>
          </cell>
        </row>
        <row r="1291">
          <cell r="B1291" t="str">
            <v>15.1.41</v>
          </cell>
          <cell r="D1291" t="str">
            <v>72.02.06.05</v>
          </cell>
          <cell r="E1291" t="str">
            <v>ONIBUS C-E</v>
          </cell>
          <cell r="F1291" t="str">
            <v>km</v>
          </cell>
        </row>
        <row r="1292">
          <cell r="B1292" t="str">
            <v>15.1.42</v>
          </cell>
          <cell r="D1292" t="str">
            <v>72.02.07.01</v>
          </cell>
          <cell r="E1292" t="str">
            <v>MICRO ONIBUS C-A</v>
          </cell>
          <cell r="F1292" t="str">
            <v>h</v>
          </cell>
        </row>
        <row r="1293">
          <cell r="B1293" t="str">
            <v>15.1.43</v>
          </cell>
          <cell r="D1293" t="str">
            <v>72.02.07.02</v>
          </cell>
          <cell r="E1293" t="str">
            <v>MICRO ONIBUS C-B</v>
          </cell>
          <cell r="F1293" t="str">
            <v>h</v>
          </cell>
        </row>
        <row r="1294">
          <cell r="B1294" t="str">
            <v>15.1.44</v>
          </cell>
          <cell r="D1294" t="str">
            <v>72.02.07.03</v>
          </cell>
          <cell r="E1294" t="str">
            <v>MICRO ONIBUS C-C</v>
          </cell>
          <cell r="F1294" t="str">
            <v>h</v>
          </cell>
        </row>
        <row r="1295">
          <cell r="B1295" t="str">
            <v>15.1.45</v>
          </cell>
          <cell r="D1295" t="str">
            <v>72.02.07.04</v>
          </cell>
          <cell r="E1295" t="str">
            <v>MICRO ONIBUS C-D</v>
          </cell>
          <cell r="F1295" t="str">
            <v>h</v>
          </cell>
        </row>
        <row r="1296">
          <cell r="B1296" t="str">
            <v>15.1.46</v>
          </cell>
          <cell r="D1296" t="str">
            <v>72.02.07.05</v>
          </cell>
          <cell r="E1296" t="str">
            <v>MICRO ONIBUS C-E</v>
          </cell>
          <cell r="F1296" t="str">
            <v>km</v>
          </cell>
        </row>
        <row r="1297">
          <cell r="B1297" t="str">
            <v>15.1.47</v>
          </cell>
          <cell r="D1297" t="str">
            <v>72.03.01.01</v>
          </cell>
          <cell r="E1297" t="str">
            <v>BATE EST.40/80T C-A</v>
          </cell>
          <cell r="F1297" t="str">
            <v>h</v>
          </cell>
        </row>
        <row r="1298">
          <cell r="B1298" t="str">
            <v>15.1.48</v>
          </cell>
          <cell r="D1298" t="str">
            <v>72.03.01.02</v>
          </cell>
          <cell r="E1298" t="str">
            <v>BATE EST.40/80T C-B</v>
          </cell>
          <cell r="F1298" t="str">
            <v>h</v>
          </cell>
        </row>
        <row r="1299">
          <cell r="B1299" t="str">
            <v>15.1.49</v>
          </cell>
          <cell r="D1299" t="str">
            <v>72.03.01.03</v>
          </cell>
          <cell r="E1299" t="str">
            <v>BATE EST.40/80T C-C</v>
          </cell>
          <cell r="F1299" t="str">
            <v>h</v>
          </cell>
        </row>
        <row r="1300">
          <cell r="B1300" t="str">
            <v>15.1.50</v>
          </cell>
          <cell r="D1300" t="str">
            <v>72.03.01.04</v>
          </cell>
          <cell r="E1300" t="str">
            <v>BATE EST.40/80T C-D</v>
          </cell>
          <cell r="F1300" t="str">
            <v>h</v>
          </cell>
        </row>
        <row r="1301">
          <cell r="B1301" t="str">
            <v>15.1.51</v>
          </cell>
          <cell r="D1301" t="str">
            <v>72.03.02.01</v>
          </cell>
          <cell r="E1301" t="str">
            <v>BATE EST.ATE 40T C-A</v>
          </cell>
          <cell r="F1301" t="str">
            <v>h</v>
          </cell>
        </row>
        <row r="1302">
          <cell r="B1302" t="str">
            <v>15.1.52</v>
          </cell>
          <cell r="D1302" t="str">
            <v>72.03.02.02</v>
          </cell>
          <cell r="E1302" t="str">
            <v>BATE EST.ATE 40T C-B</v>
          </cell>
          <cell r="F1302" t="str">
            <v>h</v>
          </cell>
        </row>
        <row r="1303">
          <cell r="B1303" t="str">
            <v>15.1.53</v>
          </cell>
          <cell r="D1303" t="str">
            <v>72.03.02.03</v>
          </cell>
          <cell r="E1303" t="str">
            <v>BATE EST.ATE 40T C-C</v>
          </cell>
          <cell r="F1303" t="str">
            <v>h</v>
          </cell>
        </row>
        <row r="1304">
          <cell r="B1304" t="str">
            <v>15.1.54</v>
          </cell>
          <cell r="D1304" t="str">
            <v>72.03.02.04</v>
          </cell>
          <cell r="E1304" t="str">
            <v>BATE EST.ATE 40T C-D</v>
          </cell>
          <cell r="F1304" t="str">
            <v>h</v>
          </cell>
        </row>
        <row r="1305">
          <cell r="B1305" t="str">
            <v>15.1.55</v>
          </cell>
          <cell r="D1305" t="str">
            <v>72.04.01.01</v>
          </cell>
          <cell r="E1305" t="str">
            <v>BETONEIRA 320L C-A</v>
          </cell>
          <cell r="F1305" t="str">
            <v>h</v>
          </cell>
        </row>
        <row r="1306">
          <cell r="B1306" t="str">
            <v>15.1.56</v>
          </cell>
          <cell r="D1306" t="str">
            <v>72.04.01.02</v>
          </cell>
          <cell r="E1306" t="str">
            <v>BETONEIRA 320L C-B</v>
          </cell>
          <cell r="F1306" t="str">
            <v>h</v>
          </cell>
        </row>
        <row r="1307">
          <cell r="B1307" t="str">
            <v>15.1.57</v>
          </cell>
          <cell r="D1307" t="str">
            <v>72.04.01.03</v>
          </cell>
          <cell r="E1307" t="str">
            <v>BETONEIRA 320L C-C</v>
          </cell>
          <cell r="F1307" t="str">
            <v>h</v>
          </cell>
        </row>
        <row r="1308">
          <cell r="B1308" t="str">
            <v>15.1.58</v>
          </cell>
          <cell r="D1308" t="str">
            <v>72.04.01.04</v>
          </cell>
          <cell r="E1308" t="str">
            <v>BETONEIRA 320L C-D</v>
          </cell>
          <cell r="F1308" t="str">
            <v>h</v>
          </cell>
        </row>
        <row r="1309">
          <cell r="B1309" t="str">
            <v>15.1.59</v>
          </cell>
          <cell r="D1309" t="str">
            <v>72.04.02.01</v>
          </cell>
          <cell r="E1309" t="str">
            <v>BETON.320L M.G.C-A</v>
          </cell>
          <cell r="F1309" t="str">
            <v>h</v>
          </cell>
        </row>
        <row r="1310">
          <cell r="B1310" t="str">
            <v>15.1.60</v>
          </cell>
          <cell r="D1310" t="str">
            <v>72.04.02.02</v>
          </cell>
          <cell r="E1310" t="str">
            <v>BETON.320L M.G.C-B</v>
          </cell>
          <cell r="F1310" t="str">
            <v>h</v>
          </cell>
        </row>
        <row r="1311">
          <cell r="B1311" t="str">
            <v>15.1.61</v>
          </cell>
          <cell r="D1311" t="str">
            <v>72.04.02.03</v>
          </cell>
          <cell r="E1311" t="str">
            <v>BETON.320L M.G.C-C</v>
          </cell>
          <cell r="F1311" t="str">
            <v>h</v>
          </cell>
        </row>
        <row r="1312">
          <cell r="B1312" t="str">
            <v>15.1.62</v>
          </cell>
          <cell r="D1312" t="str">
            <v>72.04.02.04</v>
          </cell>
          <cell r="E1312" t="str">
            <v>BETON.320L M.G.C-D</v>
          </cell>
          <cell r="F1312" t="str">
            <v>h</v>
          </cell>
        </row>
        <row r="1313">
          <cell r="B1313" t="str">
            <v>15.1.63</v>
          </cell>
          <cell r="D1313" t="str">
            <v>72.04.03.01</v>
          </cell>
          <cell r="E1313" t="str">
            <v>BETON.580L E.C/C.C-A</v>
          </cell>
          <cell r="F1313" t="str">
            <v>h</v>
          </cell>
        </row>
        <row r="1314">
          <cell r="B1314" t="str">
            <v>15.1.64</v>
          </cell>
          <cell r="D1314" t="str">
            <v>72.04.03.02</v>
          </cell>
          <cell r="E1314" t="str">
            <v>BETON.580L E.C/C.C-B</v>
          </cell>
          <cell r="F1314" t="str">
            <v>h</v>
          </cell>
        </row>
        <row r="1315">
          <cell r="B1315" t="str">
            <v>15.1.65</v>
          </cell>
          <cell r="D1315" t="str">
            <v>72.04.03.03</v>
          </cell>
          <cell r="E1315" t="str">
            <v>BETON.580L E.C/C.C-C</v>
          </cell>
          <cell r="F1315" t="str">
            <v>h</v>
          </cell>
        </row>
        <row r="1316">
          <cell r="B1316" t="str">
            <v>15.1.66</v>
          </cell>
          <cell r="D1316" t="str">
            <v>72.04.03.04</v>
          </cell>
          <cell r="E1316" t="str">
            <v>BETON.580L E.C/C.C-D</v>
          </cell>
          <cell r="F1316" t="str">
            <v>h</v>
          </cell>
        </row>
        <row r="1317">
          <cell r="B1317" t="str">
            <v>15.1.67</v>
          </cell>
          <cell r="D1317" t="str">
            <v>72.04.04.01</v>
          </cell>
          <cell r="E1317" t="str">
            <v xml:space="preserve">BETON.580L M.G.C-A </v>
          </cell>
          <cell r="F1317" t="str">
            <v>h</v>
          </cell>
        </row>
        <row r="1318">
          <cell r="B1318" t="str">
            <v>15.1.68</v>
          </cell>
          <cell r="D1318" t="str">
            <v>72.04.04.02</v>
          </cell>
          <cell r="E1318" t="str">
            <v>BETON.580L M.G.C-B</v>
          </cell>
          <cell r="F1318" t="str">
            <v>h</v>
          </cell>
        </row>
        <row r="1319">
          <cell r="B1319" t="str">
            <v>15.1.69</v>
          </cell>
          <cell r="D1319" t="str">
            <v>72.04.04.03</v>
          </cell>
          <cell r="E1319" t="str">
            <v>BETON.580L M.G.C-C</v>
          </cell>
          <cell r="F1319" t="str">
            <v>h</v>
          </cell>
        </row>
        <row r="1320">
          <cell r="B1320" t="str">
            <v>15.1.70</v>
          </cell>
          <cell r="D1320" t="str">
            <v>72.04.04.04</v>
          </cell>
          <cell r="E1320" t="str">
            <v>BETON.580L M.G.C-D</v>
          </cell>
          <cell r="F1320" t="str">
            <v>h</v>
          </cell>
        </row>
        <row r="1321">
          <cell r="B1321" t="str">
            <v>15.1.71</v>
          </cell>
          <cell r="D1321" t="str">
            <v>72.05.01.01</v>
          </cell>
          <cell r="E1321" t="str">
            <v>BOM.DREN.27M3/H C-A</v>
          </cell>
          <cell r="F1321" t="str">
            <v>h</v>
          </cell>
        </row>
        <row r="1322">
          <cell r="B1322" t="str">
            <v>15.1.72</v>
          </cell>
          <cell r="D1322" t="str">
            <v>72.05.01.02</v>
          </cell>
          <cell r="E1322" t="str">
            <v>BOM.DREN.27M3/H C-B</v>
          </cell>
          <cell r="F1322" t="str">
            <v>h</v>
          </cell>
        </row>
        <row r="1323">
          <cell r="B1323" t="str">
            <v>15.1.73</v>
          </cell>
          <cell r="D1323" t="str">
            <v>72.05.01.03</v>
          </cell>
          <cell r="E1323" t="str">
            <v>BOM.DREN.27M3/H C-C</v>
          </cell>
          <cell r="F1323" t="str">
            <v>h</v>
          </cell>
        </row>
        <row r="1324">
          <cell r="B1324" t="str">
            <v>15.1.74</v>
          </cell>
          <cell r="D1324" t="str">
            <v>72.05.01.04</v>
          </cell>
          <cell r="E1324" t="str">
            <v>BOM.DREN.27M3/H C-D</v>
          </cell>
          <cell r="F1324" t="str">
            <v>h</v>
          </cell>
        </row>
        <row r="1325">
          <cell r="B1325" t="str">
            <v>15.1.75</v>
          </cell>
          <cell r="D1325" t="str">
            <v>72.05.02.01</v>
          </cell>
          <cell r="E1325" t="str">
            <v>BOM.DREN.60M3/H C-A</v>
          </cell>
          <cell r="F1325" t="str">
            <v>h</v>
          </cell>
        </row>
        <row r="1326">
          <cell r="B1326" t="str">
            <v>15.1.76</v>
          </cell>
          <cell r="D1326" t="str">
            <v>72.05.02.02</v>
          </cell>
          <cell r="E1326" t="str">
            <v>BOM.DREN.60M3/H C-B</v>
          </cell>
          <cell r="F1326" t="str">
            <v>h</v>
          </cell>
        </row>
        <row r="1327">
          <cell r="B1327" t="str">
            <v>15.1.77</v>
          </cell>
          <cell r="D1327" t="str">
            <v>72.05.02.03</v>
          </cell>
          <cell r="E1327" t="str">
            <v>BOM.DREN.60M3/H C-C</v>
          </cell>
          <cell r="F1327" t="str">
            <v>h</v>
          </cell>
        </row>
        <row r="1328">
          <cell r="B1328" t="str">
            <v>15.1.78</v>
          </cell>
          <cell r="D1328" t="str">
            <v>72.05.02.04</v>
          </cell>
          <cell r="E1328" t="str">
            <v>BOM.DREN.60M3/H C-D</v>
          </cell>
          <cell r="F1328" t="str">
            <v>h</v>
          </cell>
        </row>
        <row r="1329">
          <cell r="B1329" t="str">
            <v>15.1.79</v>
          </cell>
          <cell r="D1329" t="str">
            <v>72.05.03.01</v>
          </cell>
          <cell r="E1329" t="str">
            <v>BOM.DREN.144M3/H C-A</v>
          </cell>
          <cell r="F1329" t="str">
            <v>h</v>
          </cell>
        </row>
        <row r="1330">
          <cell r="B1330" t="str">
            <v>15.1.80</v>
          </cell>
          <cell r="D1330" t="str">
            <v>72.05.03.02</v>
          </cell>
          <cell r="E1330" t="str">
            <v>BOM.DREN.144M3/H C-B</v>
          </cell>
          <cell r="F1330" t="str">
            <v>h</v>
          </cell>
        </row>
        <row r="1331">
          <cell r="B1331" t="str">
            <v>15.1.81</v>
          </cell>
          <cell r="D1331" t="str">
            <v>72.05.03.03</v>
          </cell>
          <cell r="E1331" t="str">
            <v>BOM.DREN.144M3/H C-C</v>
          </cell>
          <cell r="F1331" t="str">
            <v>h</v>
          </cell>
        </row>
        <row r="1332">
          <cell r="B1332" t="str">
            <v>15.1.82</v>
          </cell>
          <cell r="D1332" t="str">
            <v>72.05.03.04</v>
          </cell>
          <cell r="E1332" t="str">
            <v>BOM.DREN.144M3/H C-D</v>
          </cell>
          <cell r="F1332" t="str">
            <v>h</v>
          </cell>
        </row>
        <row r="1333">
          <cell r="B1333" t="str">
            <v>15.1.83</v>
          </cell>
          <cell r="D1333" t="str">
            <v>72.05.04.01</v>
          </cell>
          <cell r="E1333" t="str">
            <v>BOM.DREN.180M3/H C-A</v>
          </cell>
          <cell r="F1333" t="str">
            <v>h</v>
          </cell>
        </row>
        <row r="1334">
          <cell r="B1334" t="str">
            <v>15.1.84</v>
          </cell>
          <cell r="D1334" t="str">
            <v>72.05.04.02</v>
          </cell>
          <cell r="E1334" t="str">
            <v>BOM.DREN.180M3/H C-B</v>
          </cell>
          <cell r="F1334" t="str">
            <v>h</v>
          </cell>
        </row>
        <row r="1335">
          <cell r="B1335" t="str">
            <v>15.1.85</v>
          </cell>
          <cell r="D1335" t="str">
            <v>72.05.04.03</v>
          </cell>
          <cell r="E1335" t="str">
            <v>BOM.DREN.180M3/H C-C</v>
          </cell>
          <cell r="F1335" t="str">
            <v>h</v>
          </cell>
        </row>
        <row r="1336">
          <cell r="B1336" t="str">
            <v>15.1.86</v>
          </cell>
          <cell r="D1336" t="str">
            <v>72.05.04.04</v>
          </cell>
          <cell r="E1336" t="str">
            <v>BOM.DREN.180M3/H C-D</v>
          </cell>
          <cell r="F1336" t="str">
            <v>h</v>
          </cell>
        </row>
        <row r="1337">
          <cell r="B1337" t="str">
            <v>15.1.87</v>
          </cell>
          <cell r="D1337" t="str">
            <v>72.05.05.01</v>
          </cell>
          <cell r="E1337" t="str">
            <v>BOM.DREN.60.000L C-A</v>
          </cell>
          <cell r="F1337" t="str">
            <v>h</v>
          </cell>
        </row>
        <row r="1338">
          <cell r="B1338" t="str">
            <v>15.1.88</v>
          </cell>
          <cell r="D1338" t="str">
            <v>72.05.05.02</v>
          </cell>
          <cell r="E1338" t="str">
            <v>BOM.DREN.60.000L C-B</v>
          </cell>
          <cell r="F1338" t="str">
            <v>h</v>
          </cell>
        </row>
        <row r="1339">
          <cell r="B1339" t="str">
            <v>15.1.89</v>
          </cell>
          <cell r="D1339" t="str">
            <v>72.05.05.03</v>
          </cell>
          <cell r="E1339" t="str">
            <v>BOM.DREN.60.000L C-C</v>
          </cell>
          <cell r="F1339" t="str">
            <v>h</v>
          </cell>
        </row>
        <row r="1340">
          <cell r="B1340" t="str">
            <v>15.1.90</v>
          </cell>
          <cell r="D1340" t="str">
            <v>72.05.05.04</v>
          </cell>
          <cell r="E1340" t="str">
            <v>BOM.DREN.60.000L C-D</v>
          </cell>
          <cell r="F1340" t="str">
            <v>h</v>
          </cell>
        </row>
        <row r="1341">
          <cell r="B1341" t="str">
            <v>15.1.91</v>
          </cell>
          <cell r="D1341" t="str">
            <v>72.06.01.01</v>
          </cell>
          <cell r="E1341" t="str">
            <v>BOM.INJ.1M3/H C-A</v>
          </cell>
          <cell r="F1341" t="str">
            <v>h</v>
          </cell>
        </row>
        <row r="1342">
          <cell r="B1342" t="str">
            <v>15.1.92</v>
          </cell>
          <cell r="D1342" t="str">
            <v>72.06.01.02</v>
          </cell>
          <cell r="E1342" t="str">
            <v xml:space="preserve">BOM.INJ.1M3/H C-B </v>
          </cell>
          <cell r="F1342" t="str">
            <v>h</v>
          </cell>
        </row>
        <row r="1343">
          <cell r="B1343" t="str">
            <v>15.1.93</v>
          </cell>
          <cell r="D1343" t="str">
            <v>72.06.01.03</v>
          </cell>
          <cell r="E1343" t="str">
            <v>BOM.INJ.1M3/H C-C</v>
          </cell>
          <cell r="F1343" t="str">
            <v>h</v>
          </cell>
        </row>
        <row r="1344">
          <cell r="B1344" t="str">
            <v>15.1.94</v>
          </cell>
          <cell r="D1344" t="str">
            <v>72.06.01.04</v>
          </cell>
          <cell r="E1344" t="str">
            <v>BOM.INJ.1M3/H C-D</v>
          </cell>
          <cell r="F1344" t="str">
            <v>h</v>
          </cell>
        </row>
        <row r="1345">
          <cell r="B1345" t="str">
            <v>15.1.95</v>
          </cell>
          <cell r="D1345" t="str">
            <v>72.06.02.01</v>
          </cell>
          <cell r="E1345" t="str">
            <v>BOM.INJ.3M3/H C-A</v>
          </cell>
          <cell r="F1345" t="str">
            <v>h</v>
          </cell>
        </row>
        <row r="1346">
          <cell r="B1346" t="str">
            <v>15.1.96</v>
          </cell>
          <cell r="D1346" t="str">
            <v>72.06.02.02</v>
          </cell>
          <cell r="E1346" t="str">
            <v>BOM.INJ.3M3/H C-B</v>
          </cell>
          <cell r="F1346" t="str">
            <v>h</v>
          </cell>
        </row>
        <row r="1347">
          <cell r="B1347" t="str">
            <v>15.1.97</v>
          </cell>
          <cell r="D1347" t="str">
            <v>72.06.02.03</v>
          </cell>
          <cell r="E1347" t="str">
            <v>BOM.INJ.3M3/H C-C</v>
          </cell>
          <cell r="F1347" t="str">
            <v>h</v>
          </cell>
        </row>
        <row r="1348">
          <cell r="B1348" t="str">
            <v>15.1.98</v>
          </cell>
          <cell r="D1348" t="str">
            <v>72.06.02.04</v>
          </cell>
          <cell r="E1348" t="str">
            <v xml:space="preserve">BOM.INJ.3M3/H C-D </v>
          </cell>
          <cell r="F1348" t="str">
            <v>h</v>
          </cell>
        </row>
        <row r="1349">
          <cell r="B1349" t="str">
            <v>15.1.99</v>
          </cell>
          <cell r="D1349" t="str">
            <v>72.06.03.01</v>
          </cell>
          <cell r="E1349" t="str">
            <v>BOM.INJ.35 M3/H C-A</v>
          </cell>
          <cell r="F1349" t="str">
            <v>h</v>
          </cell>
        </row>
        <row r="1350">
          <cell r="B1350" t="str">
            <v>15.1.100</v>
          </cell>
          <cell r="D1350" t="str">
            <v>72.06.03.02</v>
          </cell>
          <cell r="E1350" t="str">
            <v>BOM.INJ.35 M3/H C-B</v>
          </cell>
          <cell r="F1350" t="str">
            <v>h</v>
          </cell>
        </row>
        <row r="1351">
          <cell r="B1351" t="str">
            <v>15.1.101</v>
          </cell>
          <cell r="D1351" t="str">
            <v xml:space="preserve">72.06.03.03 </v>
          </cell>
          <cell r="E1351" t="str">
            <v>BOM.INJ.35 M3/H C-C</v>
          </cell>
          <cell r="F1351" t="str">
            <v>h</v>
          </cell>
        </row>
        <row r="1352">
          <cell r="B1352" t="str">
            <v>15.1.102</v>
          </cell>
          <cell r="D1352" t="str">
            <v xml:space="preserve">72.06.03.04 </v>
          </cell>
          <cell r="E1352" t="str">
            <v>BOM.INJ.35 M3/H C-D</v>
          </cell>
          <cell r="F1352" t="str">
            <v>h</v>
          </cell>
        </row>
        <row r="1353">
          <cell r="B1353" t="str">
            <v>15.1.103</v>
          </cell>
          <cell r="D1353" t="str">
            <v>72.06.04.01</v>
          </cell>
          <cell r="E1353" t="str">
            <v>BOM.PROJ.MAN.10 C-A</v>
          </cell>
          <cell r="F1353" t="str">
            <v>h</v>
          </cell>
        </row>
        <row r="1354">
          <cell r="B1354" t="str">
            <v>15.1.104</v>
          </cell>
          <cell r="D1354" t="str">
            <v>72.06.04.02</v>
          </cell>
          <cell r="E1354" t="str">
            <v>BOM.PROJ.MAN.10 C-B</v>
          </cell>
          <cell r="F1354" t="str">
            <v>h</v>
          </cell>
        </row>
        <row r="1355">
          <cell r="B1355" t="str">
            <v>15.1.105</v>
          </cell>
          <cell r="D1355" t="str">
            <v>72.06.04.03</v>
          </cell>
          <cell r="E1355" t="str">
            <v>BOM.PROJ.MAN.10 C-C</v>
          </cell>
          <cell r="F1355" t="str">
            <v>h</v>
          </cell>
        </row>
        <row r="1356">
          <cell r="B1356" t="str">
            <v>15.1.106</v>
          </cell>
          <cell r="D1356" t="str">
            <v>72.06.04.04</v>
          </cell>
          <cell r="E1356" t="str">
            <v>BOM.PROJ.MAN.10 C-D</v>
          </cell>
          <cell r="F1356" t="str">
            <v>h</v>
          </cell>
        </row>
        <row r="1357">
          <cell r="B1357" t="str">
            <v>15.1.107</v>
          </cell>
          <cell r="D1357" t="str">
            <v>72.06.05.01</v>
          </cell>
          <cell r="E1357" t="str">
            <v>BOM.PROJ.23M3/H C-A</v>
          </cell>
          <cell r="F1357" t="str">
            <v>h</v>
          </cell>
        </row>
        <row r="1358">
          <cell r="B1358" t="str">
            <v>15.1.108</v>
          </cell>
          <cell r="D1358" t="str">
            <v>72.06.05.02</v>
          </cell>
          <cell r="E1358" t="str">
            <v>BOM.PROJ.23M3/H C-B</v>
          </cell>
          <cell r="F1358" t="str">
            <v>h</v>
          </cell>
        </row>
        <row r="1359">
          <cell r="B1359" t="str">
            <v>15.1.109</v>
          </cell>
          <cell r="D1359" t="str">
            <v>72.06.05.03</v>
          </cell>
          <cell r="E1359" t="str">
            <v>BOM.PROJ.23M3/H C-C</v>
          </cell>
          <cell r="F1359" t="str">
            <v>h</v>
          </cell>
        </row>
        <row r="1360">
          <cell r="B1360" t="str">
            <v>15.1.110</v>
          </cell>
          <cell r="D1360" t="str">
            <v>72.06.05.04</v>
          </cell>
          <cell r="E1360" t="str">
            <v>BOM.PROJ.23M3/H C-D</v>
          </cell>
          <cell r="F1360" t="str">
            <v>h</v>
          </cell>
        </row>
        <row r="1361">
          <cell r="B1361" t="str">
            <v>15.1.111</v>
          </cell>
          <cell r="D1361" t="str">
            <v>72.07.01.01</v>
          </cell>
          <cell r="E1361" t="str">
            <v>BOMBA HIDR.PROT.C-A</v>
          </cell>
          <cell r="F1361" t="str">
            <v>h</v>
          </cell>
        </row>
        <row r="1362">
          <cell r="B1362" t="str">
            <v>15.1.112</v>
          </cell>
          <cell r="D1362" t="str">
            <v>72.07.01.02</v>
          </cell>
          <cell r="E1362" t="str">
            <v>BOMBA HIDR.PROT.C-B</v>
          </cell>
          <cell r="F1362" t="str">
            <v>h</v>
          </cell>
        </row>
        <row r="1363">
          <cell r="B1363" t="str">
            <v>15.1.113</v>
          </cell>
          <cell r="D1363" t="str">
            <v>72.07.01.03</v>
          </cell>
          <cell r="E1363" t="str">
            <v>BOMBA HIDR.PROT.C-C</v>
          </cell>
          <cell r="F1363" t="str">
            <v>h</v>
          </cell>
        </row>
        <row r="1364">
          <cell r="B1364" t="str">
            <v>15.1.114</v>
          </cell>
          <cell r="D1364" t="str">
            <v>72.07.01.04</v>
          </cell>
          <cell r="E1364" t="str">
            <v>BOMBA HIDR.PROT.C-D</v>
          </cell>
          <cell r="F1364" t="str">
            <v>h</v>
          </cell>
        </row>
        <row r="1365">
          <cell r="B1365" t="str">
            <v>15.1.115</v>
          </cell>
          <cell r="D1365" t="str">
            <v>72.07.02.01</v>
          </cell>
          <cell r="E1365" t="str">
            <v>MAC.P/PROT. AU-1 C-A</v>
          </cell>
          <cell r="F1365" t="str">
            <v>h</v>
          </cell>
        </row>
        <row r="1366">
          <cell r="B1366" t="str">
            <v>15.1.116</v>
          </cell>
          <cell r="D1366" t="str">
            <v>72.07.02.02</v>
          </cell>
          <cell r="E1366" t="str">
            <v>MAC.P/PROT. AU-1 C-B</v>
          </cell>
          <cell r="F1366" t="str">
            <v>h</v>
          </cell>
        </row>
        <row r="1367">
          <cell r="B1367" t="str">
            <v>15.1.117</v>
          </cell>
          <cell r="D1367" t="str">
            <v>72.07.02.03</v>
          </cell>
          <cell r="E1367" t="str">
            <v>MAC.P/PROT. AU-1 C-C</v>
          </cell>
          <cell r="F1367" t="str">
            <v>h</v>
          </cell>
        </row>
        <row r="1368">
          <cell r="B1368" t="str">
            <v>15.1.118</v>
          </cell>
          <cell r="D1368" t="str">
            <v>72.07.02.04</v>
          </cell>
          <cell r="E1368" t="str">
            <v>MAC.P/PROT. AU-1 C-D</v>
          </cell>
          <cell r="F1368" t="str">
            <v>h</v>
          </cell>
        </row>
        <row r="1369">
          <cell r="B1369" t="str">
            <v>15.1.119</v>
          </cell>
          <cell r="D1369" t="str">
            <v>72.07.03.01</v>
          </cell>
          <cell r="E1369" t="str">
            <v>MAC.P/PROT. AU-5 C-A</v>
          </cell>
          <cell r="F1369" t="str">
            <v>h</v>
          </cell>
        </row>
        <row r="1370">
          <cell r="B1370" t="str">
            <v>15.1.120</v>
          </cell>
          <cell r="D1370" t="str">
            <v>72.07.03.02</v>
          </cell>
          <cell r="E1370" t="str">
            <v>MAC.P/PROT. AU-5 C-B</v>
          </cell>
          <cell r="F1370" t="str">
            <v>h</v>
          </cell>
        </row>
        <row r="1371">
          <cell r="B1371" t="str">
            <v>15.1.121</v>
          </cell>
          <cell r="D1371" t="str">
            <v>72.07.03.03</v>
          </cell>
          <cell r="E1371" t="str">
            <v>MAC.P/PROT. AU-5 C-C</v>
          </cell>
          <cell r="F1371" t="str">
            <v>h</v>
          </cell>
        </row>
        <row r="1372">
          <cell r="B1372" t="str">
            <v>15.1.122</v>
          </cell>
          <cell r="D1372" t="str">
            <v>72.07.03.04</v>
          </cell>
          <cell r="E1372" t="str">
            <v>MAC.P/PROT. AU-5 C-D</v>
          </cell>
          <cell r="F1372" t="str">
            <v>h</v>
          </cell>
        </row>
        <row r="1373">
          <cell r="B1373" t="str">
            <v>15.1.123</v>
          </cell>
          <cell r="D1373" t="str">
            <v>72.07.06.01</v>
          </cell>
          <cell r="E1373" t="str">
            <v>MAC.P/PROT.S-6 C-A</v>
          </cell>
          <cell r="F1373" t="str">
            <v>h</v>
          </cell>
        </row>
        <row r="1374">
          <cell r="B1374" t="str">
            <v>15.1.124</v>
          </cell>
          <cell r="D1374" t="str">
            <v>72.07.06.02</v>
          </cell>
          <cell r="E1374" t="str">
            <v>MAC.P/PROT.S-6 C-B</v>
          </cell>
          <cell r="F1374" t="str">
            <v>h</v>
          </cell>
        </row>
        <row r="1375">
          <cell r="B1375" t="str">
            <v>15.1.125</v>
          </cell>
          <cell r="D1375" t="str">
            <v>72.07.06.03</v>
          </cell>
          <cell r="E1375" t="str">
            <v>MAC.P/PROT.S-6 C-C</v>
          </cell>
          <cell r="F1375" t="str">
            <v>h</v>
          </cell>
        </row>
        <row r="1376">
          <cell r="B1376" t="str">
            <v>15.1.126</v>
          </cell>
          <cell r="D1376" t="str">
            <v>72.07.06.04</v>
          </cell>
          <cell r="E1376" t="str">
            <v>MAC.P/PROT.S-6 C-D</v>
          </cell>
          <cell r="F1376" t="str">
            <v>h</v>
          </cell>
        </row>
        <row r="1377">
          <cell r="B1377" t="str">
            <v>15.1.127</v>
          </cell>
          <cell r="D1377" t="str">
            <v>72.07.07.01</v>
          </cell>
          <cell r="E1377" t="str">
            <v>MAC.P/PROT.K-350 C-A</v>
          </cell>
          <cell r="F1377" t="str">
            <v>h</v>
          </cell>
        </row>
        <row r="1378">
          <cell r="B1378" t="str">
            <v>15.1.128</v>
          </cell>
          <cell r="D1378" t="str">
            <v>72.07.07.02</v>
          </cell>
          <cell r="E1378" t="str">
            <v>MAC.P/PROT.K-350 C-B</v>
          </cell>
          <cell r="F1378" t="str">
            <v>h</v>
          </cell>
        </row>
        <row r="1379">
          <cell r="B1379" t="str">
            <v>15.1.129</v>
          </cell>
          <cell r="D1379" t="str">
            <v>72.07.07.03</v>
          </cell>
          <cell r="E1379" t="str">
            <v>MAC.P/PROT.K-350 C-C</v>
          </cell>
          <cell r="F1379" t="str">
            <v>h</v>
          </cell>
        </row>
        <row r="1380">
          <cell r="B1380" t="str">
            <v>15.1.130</v>
          </cell>
          <cell r="D1380" t="str">
            <v>72.07.07.04</v>
          </cell>
          <cell r="E1380" t="str">
            <v>MAC.P/PROT.K-350 C-D</v>
          </cell>
          <cell r="F1380" t="str">
            <v>h</v>
          </cell>
        </row>
        <row r="1381">
          <cell r="B1381" t="str">
            <v>15.1.131</v>
          </cell>
          <cell r="D1381" t="str">
            <v>72.08.01.01</v>
          </cell>
          <cell r="E1381" t="str">
            <v>CHAS.IRRIG.6000L C-A</v>
          </cell>
          <cell r="F1381" t="str">
            <v>h</v>
          </cell>
        </row>
        <row r="1382">
          <cell r="B1382" t="str">
            <v>15.1.132</v>
          </cell>
          <cell r="D1382" t="str">
            <v>72.08.01.02</v>
          </cell>
          <cell r="E1382" t="str">
            <v>CHAS.IRRIG.6000L C-B</v>
          </cell>
          <cell r="F1382" t="str">
            <v>h</v>
          </cell>
        </row>
        <row r="1383">
          <cell r="B1383" t="str">
            <v>15.1.133</v>
          </cell>
          <cell r="D1383" t="str">
            <v>72.08.01.03</v>
          </cell>
          <cell r="E1383" t="str">
            <v>CHAS.IRRIG.6000L C-C</v>
          </cell>
          <cell r="F1383" t="str">
            <v>h</v>
          </cell>
        </row>
        <row r="1384">
          <cell r="B1384" t="str">
            <v>15.1.134</v>
          </cell>
          <cell r="D1384" t="str">
            <v>72.08.01.04</v>
          </cell>
          <cell r="E1384" t="str">
            <v>CHAS.IRRIG.6000L C-D</v>
          </cell>
          <cell r="F1384" t="str">
            <v>h</v>
          </cell>
        </row>
        <row r="1385">
          <cell r="B1385" t="str">
            <v>15.1.135</v>
          </cell>
          <cell r="D1385" t="str">
            <v>72.08.01.05</v>
          </cell>
          <cell r="E1385" t="str">
            <v>CHAS.IRRIG.6000L C-E</v>
          </cell>
          <cell r="F1385" t="str">
            <v>km</v>
          </cell>
        </row>
        <row r="1386">
          <cell r="B1386" t="str">
            <v>15.1.136</v>
          </cell>
          <cell r="D1386" t="str">
            <v>72.08.02.01</v>
          </cell>
          <cell r="E1386" t="str">
            <v>CHAS.IRRIG.9000L C-A</v>
          </cell>
          <cell r="F1386" t="str">
            <v>h</v>
          </cell>
        </row>
        <row r="1387">
          <cell r="B1387" t="str">
            <v>15.1.137</v>
          </cell>
          <cell r="D1387" t="str">
            <v>72.08.02.02</v>
          </cell>
          <cell r="E1387" t="str">
            <v>CHAS.IRRIG.9000L C-B</v>
          </cell>
          <cell r="F1387" t="str">
            <v>h</v>
          </cell>
        </row>
        <row r="1388">
          <cell r="B1388" t="str">
            <v>15.1.138</v>
          </cell>
          <cell r="D1388" t="str">
            <v>72.08.02.03</v>
          </cell>
          <cell r="E1388" t="str">
            <v>CHAS.IRRIG.9000L C-C</v>
          </cell>
          <cell r="F1388" t="str">
            <v>h</v>
          </cell>
        </row>
        <row r="1389">
          <cell r="B1389" t="str">
            <v>15.1.139</v>
          </cell>
          <cell r="D1389" t="str">
            <v>72.08.02.04</v>
          </cell>
          <cell r="E1389" t="str">
            <v>CHAS.IRRIG.9000L C-D</v>
          </cell>
          <cell r="F1389" t="str">
            <v>h</v>
          </cell>
        </row>
        <row r="1390">
          <cell r="B1390" t="str">
            <v>15.1.140</v>
          </cell>
          <cell r="D1390" t="str">
            <v>72.08.02.05</v>
          </cell>
          <cell r="E1390" t="str">
            <v>CHAS.IRRIG.9000L C-E</v>
          </cell>
          <cell r="F1390" t="str">
            <v>km</v>
          </cell>
        </row>
        <row r="1391">
          <cell r="B1391" t="str">
            <v>15.1.141</v>
          </cell>
          <cell r="D1391" t="str">
            <v>72.09.01.01</v>
          </cell>
          <cell r="E1391" t="str">
            <v>CHAS.BASC. 5M3 C-A</v>
          </cell>
          <cell r="F1391" t="str">
            <v>h</v>
          </cell>
        </row>
        <row r="1392">
          <cell r="B1392" t="str">
            <v>15.1.142</v>
          </cell>
          <cell r="D1392" t="str">
            <v>72.09.01.02</v>
          </cell>
          <cell r="E1392" t="str">
            <v>CHAS.BASC. 5M3 C-B</v>
          </cell>
          <cell r="F1392" t="str">
            <v>h</v>
          </cell>
        </row>
        <row r="1393">
          <cell r="B1393" t="str">
            <v>15.1.143</v>
          </cell>
          <cell r="D1393" t="str">
            <v>72.09.01.03</v>
          </cell>
          <cell r="E1393" t="str">
            <v>CHAS.BASC. 5M3 C-C</v>
          </cell>
          <cell r="F1393" t="str">
            <v>h</v>
          </cell>
        </row>
        <row r="1394">
          <cell r="B1394" t="str">
            <v>15.1.144</v>
          </cell>
          <cell r="D1394" t="str">
            <v>72.09.01.04</v>
          </cell>
          <cell r="E1394" t="str">
            <v>CHAS.BASC. 5M3 C-D</v>
          </cell>
          <cell r="F1394" t="str">
            <v>h</v>
          </cell>
        </row>
        <row r="1395">
          <cell r="B1395" t="str">
            <v>15.1.145</v>
          </cell>
          <cell r="D1395" t="str">
            <v>72.09.01.05</v>
          </cell>
          <cell r="E1395" t="str">
            <v>CHAS.BASC. 5M3 C-E</v>
          </cell>
          <cell r="F1395" t="str">
            <v>km</v>
          </cell>
        </row>
        <row r="1396">
          <cell r="B1396" t="str">
            <v>15.1.146</v>
          </cell>
          <cell r="D1396" t="str">
            <v>72.09.02.01</v>
          </cell>
          <cell r="E1396" t="str">
            <v>CHAS.BASC. 8M3 C-A</v>
          </cell>
          <cell r="F1396" t="str">
            <v>h</v>
          </cell>
        </row>
        <row r="1397">
          <cell r="B1397" t="str">
            <v>15.1.147</v>
          </cell>
          <cell r="D1397" t="str">
            <v>72.09.02.02</v>
          </cell>
          <cell r="E1397" t="str">
            <v>CHAS.BASC. 8M3 C-B</v>
          </cell>
          <cell r="F1397" t="str">
            <v>h</v>
          </cell>
        </row>
        <row r="1398">
          <cell r="B1398" t="str">
            <v>15.1.148</v>
          </cell>
          <cell r="D1398" t="str">
            <v>72.09.02.03</v>
          </cell>
          <cell r="E1398" t="str">
            <v>CHAS.BASC. 8M3 C-C</v>
          </cell>
          <cell r="F1398" t="str">
            <v>h</v>
          </cell>
        </row>
        <row r="1399">
          <cell r="B1399" t="str">
            <v>15.1.149</v>
          </cell>
          <cell r="D1399" t="str">
            <v>72.09.02.04</v>
          </cell>
          <cell r="E1399" t="str">
            <v>CHAS.BASC. 8M3 C-D</v>
          </cell>
          <cell r="F1399" t="str">
            <v>h</v>
          </cell>
        </row>
        <row r="1400">
          <cell r="B1400" t="str">
            <v>15.1.150</v>
          </cell>
          <cell r="D1400" t="str">
            <v>72.09.02.05</v>
          </cell>
          <cell r="E1400" t="str">
            <v xml:space="preserve">CHAS.BASC. 8M3 C-E </v>
          </cell>
          <cell r="F1400" t="str">
            <v>km</v>
          </cell>
        </row>
        <row r="1401">
          <cell r="B1401" t="str">
            <v>15.1.151</v>
          </cell>
          <cell r="D1401" t="str">
            <v>72.09.03.01</v>
          </cell>
          <cell r="E1401" t="str">
            <v>CHAS.BASC. 10M3 C-A</v>
          </cell>
          <cell r="F1401" t="str">
            <v>h</v>
          </cell>
        </row>
        <row r="1402">
          <cell r="B1402" t="str">
            <v>15.1.152</v>
          </cell>
          <cell r="D1402" t="str">
            <v>72.09.03.02</v>
          </cell>
          <cell r="E1402" t="str">
            <v>CHAS.BASC. 10M3 C-B</v>
          </cell>
          <cell r="F1402" t="str">
            <v>h</v>
          </cell>
        </row>
        <row r="1403">
          <cell r="B1403" t="str">
            <v>15.1.153</v>
          </cell>
          <cell r="D1403" t="str">
            <v>72.09.03.03</v>
          </cell>
          <cell r="E1403" t="str">
            <v>CHAS.BASC. 10M3 C-C</v>
          </cell>
          <cell r="F1403" t="str">
            <v>h</v>
          </cell>
        </row>
        <row r="1404">
          <cell r="B1404" t="str">
            <v>15.1.154</v>
          </cell>
          <cell r="D1404" t="str">
            <v>72.09.03.04</v>
          </cell>
          <cell r="E1404" t="str">
            <v>CHAS.BASC. 10M3 C-D</v>
          </cell>
          <cell r="F1404" t="str">
            <v>h</v>
          </cell>
        </row>
        <row r="1405">
          <cell r="B1405" t="str">
            <v>15.1.155</v>
          </cell>
          <cell r="D1405" t="str">
            <v>72.09.03.05</v>
          </cell>
          <cell r="E1405" t="str">
            <v>CHAS.BASC. 10M3 C-E</v>
          </cell>
          <cell r="F1405" t="str">
            <v>km</v>
          </cell>
        </row>
        <row r="1406">
          <cell r="B1406" t="str">
            <v>15.1.156</v>
          </cell>
          <cell r="D1406" t="str">
            <v>72.10.01.01</v>
          </cell>
          <cell r="E1406" t="str">
            <v>CHAS.BASC. 18,3M3 C-A</v>
          </cell>
          <cell r="F1406" t="str">
            <v>h</v>
          </cell>
        </row>
        <row r="1407">
          <cell r="B1407" t="str">
            <v>15.1.157</v>
          </cell>
          <cell r="D1407" t="str">
            <v>72.10.01.02</v>
          </cell>
          <cell r="E1407" t="str">
            <v>CHAS.BASC. 18,3M3 C-B</v>
          </cell>
          <cell r="F1407" t="str">
            <v>h</v>
          </cell>
        </row>
        <row r="1408">
          <cell r="B1408" t="str">
            <v>15.1.158</v>
          </cell>
          <cell r="D1408" t="str">
            <v>72.10.01.03</v>
          </cell>
          <cell r="E1408" t="str">
            <v>CHAS.BASC. 18,3M3 C-C</v>
          </cell>
          <cell r="F1408" t="str">
            <v>h</v>
          </cell>
        </row>
        <row r="1409">
          <cell r="B1409" t="str">
            <v>15.1.159</v>
          </cell>
          <cell r="D1409" t="str">
            <v>72.10.01.04</v>
          </cell>
          <cell r="E1409" t="str">
            <v>CHAS.BASC. 18,3M3 C-D</v>
          </cell>
          <cell r="F1409" t="str">
            <v>h</v>
          </cell>
        </row>
        <row r="1410">
          <cell r="B1410" t="str">
            <v>15.1.160</v>
          </cell>
          <cell r="D1410" t="str">
            <v>72.10.01.05</v>
          </cell>
          <cell r="E1410" t="str">
            <v>CHAS.BASC. 18,3M3 C-E</v>
          </cell>
          <cell r="F1410" t="str">
            <v>km</v>
          </cell>
        </row>
        <row r="1411">
          <cell r="B1411" t="str">
            <v>15.1.161</v>
          </cell>
          <cell r="D1411" t="str">
            <v>72.11.01.01</v>
          </cell>
          <cell r="E1411" t="str">
            <v xml:space="preserve">CHAS.BET. 5M3 C-A </v>
          </cell>
          <cell r="F1411" t="str">
            <v>h</v>
          </cell>
        </row>
        <row r="1412">
          <cell r="B1412" t="str">
            <v>15.1.162</v>
          </cell>
          <cell r="D1412" t="str">
            <v>72.11.01.02</v>
          </cell>
          <cell r="E1412" t="str">
            <v>CHAS.BET. 5M3 C-B</v>
          </cell>
          <cell r="F1412" t="str">
            <v>h</v>
          </cell>
        </row>
        <row r="1413">
          <cell r="B1413" t="str">
            <v>15.1.163</v>
          </cell>
          <cell r="D1413" t="str">
            <v>72.11.01.03</v>
          </cell>
          <cell r="E1413" t="str">
            <v>CHAS.BET. 5M3 C-C</v>
          </cell>
          <cell r="F1413" t="str">
            <v>h</v>
          </cell>
        </row>
        <row r="1414">
          <cell r="B1414" t="str">
            <v>15.1.164</v>
          </cell>
          <cell r="D1414" t="str">
            <v>72.11.01.04</v>
          </cell>
          <cell r="E1414" t="str">
            <v>CHAS.BET. 5M3 C-D</v>
          </cell>
          <cell r="F1414" t="str">
            <v>h</v>
          </cell>
        </row>
        <row r="1415">
          <cell r="B1415" t="str">
            <v>15.1.165</v>
          </cell>
          <cell r="D1415" t="str">
            <v>72.11.01.05</v>
          </cell>
          <cell r="E1415" t="str">
            <v>CHAS.BET. 5M3 C-E</v>
          </cell>
          <cell r="F1415" t="str">
            <v>km</v>
          </cell>
        </row>
        <row r="1416">
          <cell r="B1416" t="str">
            <v>15.1.166</v>
          </cell>
          <cell r="D1416" t="str">
            <v>72.11.02.01</v>
          </cell>
          <cell r="E1416" t="str">
            <v>CHAS.BET. 7M3 C-A</v>
          </cell>
          <cell r="F1416" t="str">
            <v>h</v>
          </cell>
        </row>
        <row r="1417">
          <cell r="B1417" t="str">
            <v>15.1.167</v>
          </cell>
          <cell r="D1417" t="str">
            <v>72.11.02.02</v>
          </cell>
          <cell r="E1417" t="str">
            <v>CHAS.BET. 7M3 C-B</v>
          </cell>
          <cell r="F1417" t="str">
            <v>h</v>
          </cell>
        </row>
        <row r="1418">
          <cell r="B1418" t="str">
            <v>15.1.168</v>
          </cell>
          <cell r="D1418" t="str">
            <v>72.11.02.03</v>
          </cell>
          <cell r="E1418" t="str">
            <v>CHAS.BET. 7M3 C-C</v>
          </cell>
          <cell r="F1418" t="str">
            <v>h</v>
          </cell>
        </row>
        <row r="1419">
          <cell r="B1419" t="str">
            <v>15.1.169</v>
          </cell>
          <cell r="D1419" t="str">
            <v>72.11.02.04</v>
          </cell>
          <cell r="E1419" t="str">
            <v>CHAS.BET. 7M3 C-D</v>
          </cell>
          <cell r="F1419" t="str">
            <v>h</v>
          </cell>
        </row>
        <row r="1420">
          <cell r="B1420" t="str">
            <v>15.1.170</v>
          </cell>
          <cell r="D1420" t="str">
            <v>72.11.02.05</v>
          </cell>
          <cell r="E1420" t="str">
            <v>CHAS.BET. 7M3 C-E</v>
          </cell>
          <cell r="F1420" t="str">
            <v>km</v>
          </cell>
        </row>
        <row r="1421">
          <cell r="B1421" t="str">
            <v>15.1.171</v>
          </cell>
          <cell r="D1421" t="str">
            <v>72.11.03.01</v>
          </cell>
          <cell r="E1421" t="str">
            <v>CHAS.BOMB.C.22T C-A</v>
          </cell>
          <cell r="F1421" t="str">
            <v>h</v>
          </cell>
        </row>
        <row r="1422">
          <cell r="B1422" t="str">
            <v>15.1.172</v>
          </cell>
          <cell r="D1422" t="str">
            <v>72.11.03.02</v>
          </cell>
          <cell r="E1422" t="str">
            <v>CHAS.BOMB.C.22T C-B</v>
          </cell>
          <cell r="F1422" t="str">
            <v>h</v>
          </cell>
        </row>
        <row r="1423">
          <cell r="B1423" t="str">
            <v>15.1.173</v>
          </cell>
          <cell r="D1423" t="str">
            <v>72.11.03.03</v>
          </cell>
          <cell r="E1423" t="str">
            <v>CHAS.BOMB.C.22T C-C</v>
          </cell>
          <cell r="F1423" t="str">
            <v>h</v>
          </cell>
        </row>
        <row r="1424">
          <cell r="B1424" t="str">
            <v>15.1.174</v>
          </cell>
          <cell r="D1424" t="str">
            <v>72.11.03.04</v>
          </cell>
          <cell r="E1424" t="str">
            <v>CHAS.BOMB.C.22T C-D</v>
          </cell>
          <cell r="F1424" t="str">
            <v>h</v>
          </cell>
        </row>
        <row r="1425">
          <cell r="B1425" t="str">
            <v>15.1.175</v>
          </cell>
          <cell r="D1425" t="str">
            <v>72.11.03.05</v>
          </cell>
          <cell r="E1425" t="str">
            <v>CHAS.BOMB.C.22T C-E</v>
          </cell>
          <cell r="F1425" t="str">
            <v>km</v>
          </cell>
        </row>
        <row r="1426">
          <cell r="B1426" t="str">
            <v>15.1.176</v>
          </cell>
          <cell r="D1426" t="str">
            <v>72.12.01.01</v>
          </cell>
          <cell r="E1426" t="str">
            <v>CHAS.C.M.4,5T C-A</v>
          </cell>
          <cell r="F1426" t="str">
            <v>h</v>
          </cell>
        </row>
        <row r="1427">
          <cell r="B1427" t="str">
            <v>15.1.177</v>
          </cell>
          <cell r="D1427" t="str">
            <v>72.12.01.02</v>
          </cell>
          <cell r="E1427" t="str">
            <v>CHAS.C.M.4,5T C-B</v>
          </cell>
          <cell r="F1427" t="str">
            <v>h</v>
          </cell>
        </row>
        <row r="1428">
          <cell r="B1428" t="str">
            <v>15.1.178</v>
          </cell>
          <cell r="D1428" t="str">
            <v>72.12.01.03</v>
          </cell>
          <cell r="E1428" t="str">
            <v>CHAS.C.M.4,5T C-C</v>
          </cell>
          <cell r="F1428" t="str">
            <v>h</v>
          </cell>
        </row>
        <row r="1429">
          <cell r="B1429" t="str">
            <v>15.1.179</v>
          </cell>
          <cell r="D1429" t="str">
            <v>72.12.01.04</v>
          </cell>
          <cell r="E1429" t="str">
            <v>CHAS.C.M.4,5T C-D</v>
          </cell>
          <cell r="F1429" t="str">
            <v>h</v>
          </cell>
        </row>
        <row r="1430">
          <cell r="B1430" t="str">
            <v>15.1.180</v>
          </cell>
          <cell r="D1430" t="str">
            <v>72.12.01.05</v>
          </cell>
          <cell r="E1430" t="str">
            <v>CHAS.C.M.4,5T C-E</v>
          </cell>
          <cell r="F1430" t="str">
            <v>km</v>
          </cell>
        </row>
        <row r="1431">
          <cell r="B1431" t="str">
            <v>15.1.181</v>
          </cell>
          <cell r="D1431" t="str">
            <v>72.12.02.01</v>
          </cell>
          <cell r="E1431" t="str">
            <v xml:space="preserve">CHAS.C.M.8,0T C-A </v>
          </cell>
          <cell r="F1431" t="str">
            <v>h</v>
          </cell>
        </row>
        <row r="1432">
          <cell r="B1432" t="str">
            <v>15.1.182</v>
          </cell>
          <cell r="D1432" t="str">
            <v>72.12.02.02</v>
          </cell>
          <cell r="E1432" t="str">
            <v>CHAS.C.M.8,0T C-B</v>
          </cell>
          <cell r="F1432" t="str">
            <v>h</v>
          </cell>
        </row>
        <row r="1433">
          <cell r="B1433" t="str">
            <v>15.1.183</v>
          </cell>
          <cell r="D1433" t="str">
            <v>72.12.02.03</v>
          </cell>
          <cell r="E1433" t="str">
            <v>CHAS.C.M.8,0T C-C</v>
          </cell>
          <cell r="F1433" t="str">
            <v>h</v>
          </cell>
        </row>
        <row r="1434">
          <cell r="B1434" t="str">
            <v>15.1.184</v>
          </cell>
          <cell r="D1434" t="str">
            <v>72.12.02.04</v>
          </cell>
          <cell r="E1434" t="str">
            <v xml:space="preserve">CHAS.C.M.8,0T C-D </v>
          </cell>
          <cell r="F1434" t="str">
            <v>h</v>
          </cell>
        </row>
        <row r="1435">
          <cell r="B1435" t="str">
            <v>15.1.185</v>
          </cell>
          <cell r="D1435" t="str">
            <v>72.12.02.05</v>
          </cell>
          <cell r="E1435" t="str">
            <v>CHAS.C.M.8,0T C-E</v>
          </cell>
          <cell r="F1435" t="str">
            <v>km</v>
          </cell>
        </row>
        <row r="1436">
          <cell r="B1436" t="str">
            <v>15.1.186</v>
          </cell>
          <cell r="D1436" t="str">
            <v>72.12.03.01</v>
          </cell>
          <cell r="E1436" t="str">
            <v>CHAS.C.M.10,5T C-A</v>
          </cell>
          <cell r="F1436" t="str">
            <v>h</v>
          </cell>
        </row>
        <row r="1437">
          <cell r="B1437" t="str">
            <v>15.1.187</v>
          </cell>
          <cell r="D1437" t="str">
            <v>72.12.03.02</v>
          </cell>
          <cell r="E1437" t="str">
            <v>CHAS.C.M.10,5T C-B</v>
          </cell>
          <cell r="F1437" t="str">
            <v>h</v>
          </cell>
        </row>
        <row r="1438">
          <cell r="B1438" t="str">
            <v>15.1.188</v>
          </cell>
          <cell r="D1438" t="str">
            <v>72.12.03.03</v>
          </cell>
          <cell r="E1438" t="str">
            <v>CHAS.C.M.10,5T C-C</v>
          </cell>
          <cell r="F1438" t="str">
            <v>h</v>
          </cell>
        </row>
        <row r="1439">
          <cell r="B1439" t="str">
            <v>15.1.189</v>
          </cell>
          <cell r="D1439" t="str">
            <v>72.12.03.04</v>
          </cell>
          <cell r="E1439" t="str">
            <v xml:space="preserve">CHAS.C.M.10,5T C-D </v>
          </cell>
          <cell r="F1439" t="str">
            <v>h</v>
          </cell>
        </row>
        <row r="1440">
          <cell r="B1440" t="str">
            <v>15.1.190</v>
          </cell>
          <cell r="D1440" t="str">
            <v>72.12.03.05</v>
          </cell>
          <cell r="E1440" t="str">
            <v>CHAS.C.M.10,5T C-E</v>
          </cell>
          <cell r="F1440" t="str">
            <v>km</v>
          </cell>
        </row>
        <row r="1441">
          <cell r="B1441" t="str">
            <v>15.1.191</v>
          </cell>
          <cell r="D1441" t="str">
            <v>72.12.04.01</v>
          </cell>
          <cell r="E1441" t="str">
            <v>CHAS.LUBR.3000L C-A</v>
          </cell>
          <cell r="F1441" t="str">
            <v>h</v>
          </cell>
        </row>
        <row r="1442">
          <cell r="B1442" t="str">
            <v>15.1.192</v>
          </cell>
          <cell r="D1442" t="str">
            <v>72.12.04.02</v>
          </cell>
          <cell r="E1442" t="str">
            <v>CHAS.LUBR.3000L C-B</v>
          </cell>
          <cell r="F1442" t="str">
            <v>h</v>
          </cell>
        </row>
        <row r="1443">
          <cell r="B1443" t="str">
            <v>15.1.193</v>
          </cell>
          <cell r="D1443" t="str">
            <v>72.12.04.03</v>
          </cell>
          <cell r="E1443" t="str">
            <v>CHAS.LUBR.3000L C-C</v>
          </cell>
          <cell r="F1443" t="str">
            <v>h</v>
          </cell>
        </row>
        <row r="1444">
          <cell r="B1444" t="str">
            <v>15.1.194</v>
          </cell>
          <cell r="D1444" t="str">
            <v>72.12.04.04</v>
          </cell>
          <cell r="E1444" t="str">
            <v>CHAS.LUBR.3000L C-D</v>
          </cell>
          <cell r="F1444" t="str">
            <v>h</v>
          </cell>
        </row>
        <row r="1445">
          <cell r="B1445" t="str">
            <v>15.1.195</v>
          </cell>
          <cell r="D1445" t="str">
            <v>72.12.04.05</v>
          </cell>
          <cell r="E1445" t="str">
            <v>CHAS.LUBR.3000L C-E</v>
          </cell>
          <cell r="F1445" t="str">
            <v>km</v>
          </cell>
        </row>
        <row r="1446">
          <cell r="B1446" t="str">
            <v>15.1.196</v>
          </cell>
          <cell r="D1446" t="str">
            <v>72.12.05.01</v>
          </cell>
          <cell r="E1446" t="str">
            <v>CHAS.LUBR.7000L C-A</v>
          </cell>
          <cell r="F1446" t="str">
            <v>h</v>
          </cell>
        </row>
        <row r="1447">
          <cell r="B1447" t="str">
            <v>15.1.197</v>
          </cell>
          <cell r="D1447" t="str">
            <v>72.12.05.02</v>
          </cell>
          <cell r="E1447" t="str">
            <v>CHAS.LUBR.7000L C-B</v>
          </cell>
          <cell r="F1447" t="str">
            <v>h</v>
          </cell>
        </row>
        <row r="1448">
          <cell r="B1448" t="str">
            <v>15.1.198</v>
          </cell>
          <cell r="D1448" t="str">
            <v>72.12.05.03</v>
          </cell>
          <cell r="E1448" t="str">
            <v>CHAS.LUBR.7000L C-C</v>
          </cell>
          <cell r="F1448" t="str">
            <v>h</v>
          </cell>
        </row>
        <row r="1449">
          <cell r="B1449" t="str">
            <v>15.1.199</v>
          </cell>
          <cell r="D1449" t="str">
            <v>72.12.05.04</v>
          </cell>
          <cell r="E1449" t="str">
            <v>CHAS.LUBR.7000L C-D</v>
          </cell>
          <cell r="F1449" t="str">
            <v>h</v>
          </cell>
        </row>
        <row r="1450">
          <cell r="B1450" t="str">
            <v>15.1.200</v>
          </cell>
          <cell r="D1450" t="str">
            <v>72.12.05.05</v>
          </cell>
          <cell r="E1450" t="str">
            <v>CHAS.LUBR.7000L C-E</v>
          </cell>
          <cell r="F1450" t="str">
            <v>km</v>
          </cell>
        </row>
        <row r="1451">
          <cell r="B1451" t="str">
            <v>15.1.201</v>
          </cell>
          <cell r="D1451" t="str">
            <v>72.12.06.01</v>
          </cell>
          <cell r="E1451" t="str">
            <v>CHAS.ABASTECEDOR C-A</v>
          </cell>
          <cell r="F1451" t="str">
            <v>h</v>
          </cell>
        </row>
        <row r="1452">
          <cell r="B1452" t="str">
            <v>15.1.202</v>
          </cell>
          <cell r="D1452" t="str">
            <v>72.12.06.02</v>
          </cell>
          <cell r="E1452" t="str">
            <v>CHAS.ABASTECEDOR C-B</v>
          </cell>
          <cell r="F1452" t="str">
            <v>h</v>
          </cell>
        </row>
        <row r="1453">
          <cell r="B1453" t="str">
            <v>15.1.203</v>
          </cell>
          <cell r="D1453" t="str">
            <v>72.12.06.03</v>
          </cell>
          <cell r="E1453" t="str">
            <v>CHAS.ABASTECEDOR C-C</v>
          </cell>
          <cell r="F1453" t="str">
            <v>h</v>
          </cell>
        </row>
        <row r="1454">
          <cell r="B1454" t="str">
            <v>15.1.204</v>
          </cell>
          <cell r="D1454" t="str">
            <v>72.12.06.04</v>
          </cell>
          <cell r="E1454" t="str">
            <v>CHAS.ABASTECEDOR C-D</v>
          </cell>
          <cell r="F1454" t="str">
            <v>h</v>
          </cell>
        </row>
        <row r="1455">
          <cell r="B1455" t="str">
            <v>15.1.205</v>
          </cell>
          <cell r="D1455" t="str">
            <v>72.12.06.05</v>
          </cell>
          <cell r="E1455" t="str">
            <v>CHAS.ABASTECEDOR C-E</v>
          </cell>
          <cell r="F1455" t="str">
            <v>km</v>
          </cell>
        </row>
        <row r="1456">
          <cell r="B1456" t="str">
            <v>15.1.206</v>
          </cell>
          <cell r="D1456" t="str">
            <v>72.12.07.01</v>
          </cell>
          <cell r="E1456" t="str">
            <v>CHAS.BOIAD.R. 8T C-A</v>
          </cell>
          <cell r="F1456" t="str">
            <v>h</v>
          </cell>
        </row>
        <row r="1457">
          <cell r="B1457" t="str">
            <v>15.1.207</v>
          </cell>
          <cell r="D1457" t="str">
            <v>72.12.07.02</v>
          </cell>
          <cell r="E1457" t="str">
            <v>CHAS.BOIAD.R. 8T C-B</v>
          </cell>
          <cell r="F1457" t="str">
            <v>h</v>
          </cell>
        </row>
        <row r="1458">
          <cell r="B1458" t="str">
            <v>15.1.208</v>
          </cell>
          <cell r="D1458" t="str">
            <v>72.12.07.03</v>
          </cell>
          <cell r="E1458" t="str">
            <v>CHAS.BOIAD.R. 8T C-C</v>
          </cell>
          <cell r="F1458" t="str">
            <v>h</v>
          </cell>
        </row>
        <row r="1459">
          <cell r="B1459" t="str">
            <v>15.1.209</v>
          </cell>
          <cell r="D1459" t="str">
            <v>72.12.07.04</v>
          </cell>
          <cell r="E1459" t="str">
            <v>CHAS.BOIAD.R. 8T C-D</v>
          </cell>
          <cell r="F1459" t="str">
            <v>h</v>
          </cell>
        </row>
        <row r="1460">
          <cell r="B1460" t="str">
            <v>15.1.210</v>
          </cell>
          <cell r="D1460" t="str">
            <v>72.12.08.04</v>
          </cell>
          <cell r="E1460" t="str">
            <v>CAMIN. ELEETRIF. C/CEST</v>
          </cell>
          <cell r="F1460" t="str">
            <v>h</v>
          </cell>
        </row>
        <row r="1461">
          <cell r="B1461" t="str">
            <v>15.1.211</v>
          </cell>
          <cell r="D1461" t="str">
            <v>72.13.01.01</v>
          </cell>
          <cell r="E1461" t="str">
            <v>CHAS.HIDROS.5600 C-A</v>
          </cell>
          <cell r="F1461" t="str">
            <v>h</v>
          </cell>
        </row>
        <row r="1462">
          <cell r="B1462" t="str">
            <v>15.1.212</v>
          </cell>
          <cell r="D1462" t="str">
            <v>72.13.01.02</v>
          </cell>
          <cell r="E1462" t="str">
            <v>CHAS.HIDROS.5600 C-B</v>
          </cell>
          <cell r="F1462" t="str">
            <v>h</v>
          </cell>
        </row>
        <row r="1463">
          <cell r="B1463" t="str">
            <v>15.1.213</v>
          </cell>
          <cell r="D1463" t="str">
            <v>72.13.01.03</v>
          </cell>
          <cell r="E1463" t="str">
            <v>CHAS.HIDROS.5600 C-C</v>
          </cell>
          <cell r="F1463" t="str">
            <v>h</v>
          </cell>
        </row>
        <row r="1464">
          <cell r="B1464" t="str">
            <v>15.1.214</v>
          </cell>
          <cell r="D1464" t="str">
            <v>72.13.01.04</v>
          </cell>
          <cell r="E1464" t="str">
            <v>CHAS.HIDROS.5600 C-D</v>
          </cell>
          <cell r="F1464" t="str">
            <v>h</v>
          </cell>
        </row>
        <row r="1465">
          <cell r="B1465" t="str">
            <v>15.1.215</v>
          </cell>
          <cell r="D1465" t="str">
            <v>72.13.01.05</v>
          </cell>
          <cell r="E1465" t="str">
            <v>CHAS.HIDROS.5600 C-E</v>
          </cell>
          <cell r="F1465" t="str">
            <v>km</v>
          </cell>
        </row>
        <row r="1466">
          <cell r="B1466" t="str">
            <v>15.1.216</v>
          </cell>
          <cell r="D1466" t="str">
            <v>72.14.01.01</v>
          </cell>
          <cell r="E1466" t="str">
            <v>CHAS.ESPARG.6000 C-A</v>
          </cell>
          <cell r="F1466" t="str">
            <v>h</v>
          </cell>
        </row>
        <row r="1467">
          <cell r="B1467" t="str">
            <v>15.1.217</v>
          </cell>
          <cell r="D1467" t="str">
            <v>72.14.01.02</v>
          </cell>
          <cell r="E1467" t="str">
            <v>CHAS.ESPARG.6000 C-B</v>
          </cell>
          <cell r="F1467" t="str">
            <v>h</v>
          </cell>
        </row>
        <row r="1468">
          <cell r="B1468" t="str">
            <v>15.1.218</v>
          </cell>
          <cell r="D1468" t="str">
            <v>72.14.01.03</v>
          </cell>
          <cell r="E1468" t="str">
            <v>CHAS.ESPARG.6000 C-C</v>
          </cell>
          <cell r="F1468" t="str">
            <v>h</v>
          </cell>
        </row>
        <row r="1469">
          <cell r="B1469" t="str">
            <v>15.1.219</v>
          </cell>
          <cell r="D1469" t="str">
            <v>72.14.01.04</v>
          </cell>
          <cell r="E1469" t="str">
            <v>CHAS.ESPARG.6000 C-D</v>
          </cell>
          <cell r="F1469" t="str">
            <v>h</v>
          </cell>
        </row>
        <row r="1470">
          <cell r="B1470" t="str">
            <v>15.1.220</v>
          </cell>
          <cell r="D1470" t="str">
            <v>72.14.01.05</v>
          </cell>
          <cell r="E1470" t="str">
            <v>CHAS.ESPARG.6000 C-E</v>
          </cell>
          <cell r="F1470" t="str">
            <v>km</v>
          </cell>
        </row>
        <row r="1471">
          <cell r="B1471" t="str">
            <v>15.1.221</v>
          </cell>
          <cell r="D1471" t="str">
            <v>72.15.01.01</v>
          </cell>
          <cell r="E1471" t="str">
            <v>CHAS.GUIN. 3,75T C-A</v>
          </cell>
          <cell r="F1471" t="str">
            <v>h</v>
          </cell>
        </row>
        <row r="1472">
          <cell r="B1472" t="str">
            <v>15.1.222</v>
          </cell>
          <cell r="D1472" t="str">
            <v>72.15.01.02</v>
          </cell>
          <cell r="E1472" t="str">
            <v>CHAS.GUIN. 3,75T C-B</v>
          </cell>
          <cell r="F1472" t="str">
            <v>h</v>
          </cell>
        </row>
        <row r="1473">
          <cell r="B1473" t="str">
            <v>15.1.223</v>
          </cell>
          <cell r="D1473" t="str">
            <v>72.15.01.03</v>
          </cell>
          <cell r="E1473" t="str">
            <v>CHAS.GUIN. 3,75T C-C</v>
          </cell>
          <cell r="F1473" t="str">
            <v>h</v>
          </cell>
        </row>
        <row r="1474">
          <cell r="B1474" t="str">
            <v>15.1.224</v>
          </cell>
          <cell r="D1474" t="str">
            <v>72.15.01.04</v>
          </cell>
          <cell r="E1474" t="str">
            <v>CHAS.GUIN. 3,75T C-D</v>
          </cell>
          <cell r="F1474" t="str">
            <v>h</v>
          </cell>
        </row>
        <row r="1475">
          <cell r="B1475" t="str">
            <v>15.1.225</v>
          </cell>
          <cell r="D1475" t="str">
            <v>72.15.01.05</v>
          </cell>
          <cell r="E1475" t="str">
            <v>CHAS.GUIN. 3,75T C-E</v>
          </cell>
          <cell r="F1475" t="str">
            <v>km</v>
          </cell>
        </row>
        <row r="1476">
          <cell r="B1476" t="str">
            <v>15.1.226</v>
          </cell>
          <cell r="D1476" t="str">
            <v>72.15.02.01</v>
          </cell>
          <cell r="E1476" t="str">
            <v>CHAS.GUINCHO 4,10T C-A</v>
          </cell>
          <cell r="F1476" t="str">
            <v>h</v>
          </cell>
        </row>
        <row r="1477">
          <cell r="B1477" t="str">
            <v>15.1.227</v>
          </cell>
          <cell r="D1477" t="str">
            <v>72.15.02.02</v>
          </cell>
          <cell r="E1477" t="str">
            <v>CHAS.GUINCHO 4,10T C-B</v>
          </cell>
          <cell r="F1477" t="str">
            <v>h</v>
          </cell>
        </row>
        <row r="1478">
          <cell r="B1478" t="str">
            <v>15.1.228</v>
          </cell>
          <cell r="D1478" t="str">
            <v>72.15.02.03</v>
          </cell>
          <cell r="E1478" t="str">
            <v>CHAS.GUINCHO 4,10T C-C</v>
          </cell>
          <cell r="F1478" t="str">
            <v>h</v>
          </cell>
        </row>
        <row r="1479">
          <cell r="B1479" t="str">
            <v>15.1.229</v>
          </cell>
          <cell r="D1479" t="str">
            <v>72.15.02.04</v>
          </cell>
          <cell r="E1479" t="str">
            <v>CHAS.GUINCHO 4,10T C-D</v>
          </cell>
          <cell r="F1479" t="str">
            <v>h</v>
          </cell>
        </row>
        <row r="1480">
          <cell r="B1480" t="str">
            <v>15.1.230</v>
          </cell>
          <cell r="D1480" t="str">
            <v>72.15.02.05</v>
          </cell>
          <cell r="E1480" t="str">
            <v>CHAS.GUINCHO 4,10T C-E</v>
          </cell>
          <cell r="F1480" t="str">
            <v>km</v>
          </cell>
        </row>
        <row r="1481">
          <cell r="B1481" t="str">
            <v>15.1.231</v>
          </cell>
          <cell r="D1481" t="str">
            <v>72.16.01.01</v>
          </cell>
          <cell r="E1481" t="str">
            <v>CHAS.US.L.A.10,5 C-A</v>
          </cell>
          <cell r="F1481" t="str">
            <v>h</v>
          </cell>
        </row>
        <row r="1482">
          <cell r="B1482" t="str">
            <v>15.1.232</v>
          </cell>
          <cell r="D1482" t="str">
            <v>72.16.01.02</v>
          </cell>
          <cell r="E1482" t="str">
            <v>CHAS.US.L.A.10,5 C-B</v>
          </cell>
          <cell r="F1482" t="str">
            <v>h</v>
          </cell>
        </row>
        <row r="1483">
          <cell r="B1483" t="str">
            <v>15.1.233</v>
          </cell>
          <cell r="D1483" t="str">
            <v>72.16.01.03</v>
          </cell>
          <cell r="E1483" t="str">
            <v>CHAS.US.L.A.10,5 C-C</v>
          </cell>
          <cell r="F1483" t="str">
            <v>h</v>
          </cell>
        </row>
        <row r="1484">
          <cell r="B1484" t="str">
            <v>15.1.234</v>
          </cell>
          <cell r="D1484" t="str">
            <v>72.16.01.04</v>
          </cell>
          <cell r="E1484" t="str">
            <v>CHAS.US.L.A.10,5 C-D</v>
          </cell>
          <cell r="F1484" t="str">
            <v>h</v>
          </cell>
        </row>
        <row r="1485">
          <cell r="B1485" t="str">
            <v>15.1.235</v>
          </cell>
          <cell r="D1485" t="str">
            <v>72.16.01.05</v>
          </cell>
          <cell r="E1485" t="str">
            <v>CHAS.US.L.A.10,5 C-E</v>
          </cell>
          <cell r="F1485" t="str">
            <v>km</v>
          </cell>
        </row>
        <row r="1486">
          <cell r="B1486" t="str">
            <v>15.1.236</v>
          </cell>
          <cell r="D1486" t="str">
            <v>72.16.02.01</v>
          </cell>
          <cell r="E1486" t="str">
            <v>CHAS.US.M.P.9M3 C-A</v>
          </cell>
          <cell r="F1486" t="str">
            <v>h</v>
          </cell>
        </row>
        <row r="1487">
          <cell r="B1487" t="str">
            <v>15.1.237</v>
          </cell>
          <cell r="D1487" t="str">
            <v>72.16.02.02</v>
          </cell>
          <cell r="E1487" t="str">
            <v>CHAS.US.M.P.9M3 C-B</v>
          </cell>
          <cell r="F1487" t="str">
            <v>h</v>
          </cell>
        </row>
        <row r="1488">
          <cell r="B1488" t="str">
            <v>15.1.238</v>
          </cell>
          <cell r="D1488" t="str">
            <v>72.16.02.03</v>
          </cell>
          <cell r="E1488" t="str">
            <v>CHAS.US.M.P.9M3 C-C</v>
          </cell>
          <cell r="F1488" t="str">
            <v>h</v>
          </cell>
        </row>
        <row r="1489">
          <cell r="B1489" t="str">
            <v>15.1.239</v>
          </cell>
          <cell r="D1489" t="str">
            <v>72.16.02.04</v>
          </cell>
          <cell r="E1489" t="str">
            <v>CHAS.US.M.P.9M3 C-D</v>
          </cell>
          <cell r="F1489" t="str">
            <v>h</v>
          </cell>
        </row>
        <row r="1490">
          <cell r="B1490" t="str">
            <v>15.1.240</v>
          </cell>
          <cell r="D1490" t="str">
            <v>72.17.01.01</v>
          </cell>
          <cell r="E1490" t="str">
            <v>CHAS.PANT.9M C-A</v>
          </cell>
          <cell r="F1490" t="str">
            <v>h</v>
          </cell>
        </row>
        <row r="1491">
          <cell r="B1491" t="str">
            <v>15.1.241</v>
          </cell>
          <cell r="D1491" t="str">
            <v>72.17.01.02</v>
          </cell>
          <cell r="E1491" t="str">
            <v>CHAS.PANT.9M C-B</v>
          </cell>
          <cell r="F1491" t="str">
            <v>h</v>
          </cell>
        </row>
        <row r="1492">
          <cell r="B1492" t="str">
            <v>15.1.242</v>
          </cell>
          <cell r="D1492" t="str">
            <v>72.17.01.03</v>
          </cell>
          <cell r="E1492" t="str">
            <v>CHAS.PANT.9M C-C</v>
          </cell>
          <cell r="F1492" t="str">
            <v>h</v>
          </cell>
        </row>
        <row r="1493">
          <cell r="B1493" t="str">
            <v>15.1.243</v>
          </cell>
          <cell r="D1493" t="str">
            <v>72.17.01.04</v>
          </cell>
          <cell r="E1493" t="str">
            <v>CHAS.PANT.9M C-D</v>
          </cell>
          <cell r="F1493" t="str">
            <v>h</v>
          </cell>
        </row>
        <row r="1494">
          <cell r="B1494" t="str">
            <v>15.1.244</v>
          </cell>
          <cell r="D1494" t="str">
            <v>72.18.01.01</v>
          </cell>
          <cell r="E1494" t="str">
            <v>CAV.M.CARR.30000 C-A</v>
          </cell>
          <cell r="F1494" t="str">
            <v>h</v>
          </cell>
        </row>
        <row r="1495">
          <cell r="B1495" t="str">
            <v>15.1.245</v>
          </cell>
          <cell r="D1495" t="str">
            <v>72.18.01.02</v>
          </cell>
          <cell r="E1495" t="str">
            <v>CAV.M.CARR.30000 C-B</v>
          </cell>
          <cell r="F1495" t="str">
            <v>h</v>
          </cell>
        </row>
        <row r="1496">
          <cell r="B1496" t="str">
            <v>15.1.246</v>
          </cell>
          <cell r="D1496" t="str">
            <v>72.18.01.03</v>
          </cell>
          <cell r="E1496" t="str">
            <v>CAV.M.CARR.30000 C-C</v>
          </cell>
          <cell r="F1496" t="str">
            <v>h</v>
          </cell>
        </row>
        <row r="1497">
          <cell r="B1497" t="str">
            <v>15.1.247</v>
          </cell>
          <cell r="D1497" t="str">
            <v>72.18.01.04</v>
          </cell>
          <cell r="E1497" t="str">
            <v>CAV.M.CARR.30000 C-D</v>
          </cell>
          <cell r="F1497" t="str">
            <v>h</v>
          </cell>
        </row>
        <row r="1498">
          <cell r="B1498" t="str">
            <v>15.1.248</v>
          </cell>
          <cell r="D1498" t="str">
            <v>72.18.01.05</v>
          </cell>
          <cell r="E1498" t="str">
            <v>CAV.M.CARR.30000 C-E</v>
          </cell>
          <cell r="F1498" t="str">
            <v>km</v>
          </cell>
        </row>
        <row r="1499">
          <cell r="B1499" t="str">
            <v>15.1.249</v>
          </cell>
          <cell r="D1499" t="str">
            <v>72.18.02.01</v>
          </cell>
          <cell r="E1499" t="str">
            <v>CAV.M.PRAN.30000 C-A</v>
          </cell>
          <cell r="F1499" t="str">
            <v>h</v>
          </cell>
        </row>
        <row r="1500">
          <cell r="B1500" t="str">
            <v>15.1.250</v>
          </cell>
          <cell r="D1500" t="str">
            <v>72.18.02.02</v>
          </cell>
          <cell r="E1500" t="str">
            <v>CAV.M.PRAN.30000 C-B</v>
          </cell>
          <cell r="F1500" t="str">
            <v>h</v>
          </cell>
        </row>
        <row r="1501">
          <cell r="B1501" t="str">
            <v>15.1.251</v>
          </cell>
          <cell r="D1501" t="str">
            <v>72.18.02.03</v>
          </cell>
          <cell r="E1501" t="str">
            <v>CAV.M.PRAN.30000 C-C</v>
          </cell>
          <cell r="F1501" t="str">
            <v>h</v>
          </cell>
        </row>
        <row r="1502">
          <cell r="B1502" t="str">
            <v>15.1.252</v>
          </cell>
          <cell r="D1502" t="str">
            <v>72.18.02.04</v>
          </cell>
          <cell r="E1502" t="str">
            <v>CAV.M.PRAN.30000 C-D</v>
          </cell>
          <cell r="F1502" t="str">
            <v>h</v>
          </cell>
        </row>
        <row r="1503">
          <cell r="B1503" t="str">
            <v>15.1.253</v>
          </cell>
          <cell r="D1503" t="str">
            <v>72.18.02.05</v>
          </cell>
          <cell r="E1503" t="str">
            <v>CAV.M.PRAN.30000 C-E</v>
          </cell>
          <cell r="F1503" t="str">
            <v>km</v>
          </cell>
        </row>
        <row r="1504">
          <cell r="B1504" t="str">
            <v>15.1.254</v>
          </cell>
          <cell r="D1504" t="str">
            <v>72.19.01.01</v>
          </cell>
          <cell r="E1504" t="str">
            <v>CAMPANULA C-A</v>
          </cell>
          <cell r="F1504" t="str">
            <v>h</v>
          </cell>
        </row>
        <row r="1505">
          <cell r="B1505" t="str">
            <v>15.1.255</v>
          </cell>
          <cell r="D1505" t="str">
            <v>72.19.01.02</v>
          </cell>
          <cell r="E1505" t="str">
            <v>CAMPANULA C-B</v>
          </cell>
          <cell r="F1505" t="str">
            <v>h</v>
          </cell>
        </row>
        <row r="1506">
          <cell r="B1506" t="str">
            <v>15.1.256</v>
          </cell>
          <cell r="D1506" t="str">
            <v>72.19.01.03</v>
          </cell>
          <cell r="E1506" t="str">
            <v>CAMPANULA C-C</v>
          </cell>
          <cell r="F1506" t="str">
            <v>h</v>
          </cell>
        </row>
        <row r="1507">
          <cell r="B1507" t="str">
            <v>15.1.257</v>
          </cell>
          <cell r="D1507" t="str">
            <v>72.19.01.04</v>
          </cell>
          <cell r="E1507" t="str">
            <v>CAMPANULA C-D</v>
          </cell>
          <cell r="F1507" t="str">
            <v>h</v>
          </cell>
        </row>
        <row r="1508">
          <cell r="B1508" t="str">
            <v>15.1.258</v>
          </cell>
          <cell r="D1508" t="str">
            <v>72.20.01.01</v>
          </cell>
          <cell r="E1508" t="str">
            <v xml:space="preserve">COMP.PERC.M.220 C-A </v>
          </cell>
          <cell r="F1508" t="str">
            <v>h</v>
          </cell>
        </row>
        <row r="1509">
          <cell r="B1509" t="str">
            <v>15.1.259</v>
          </cell>
          <cell r="D1509" t="str">
            <v>72.20.01.02</v>
          </cell>
          <cell r="E1509" t="str">
            <v>COMP.PERC.M.220 C-B</v>
          </cell>
          <cell r="F1509" t="str">
            <v>h</v>
          </cell>
        </row>
        <row r="1510">
          <cell r="B1510" t="str">
            <v>15.1.260</v>
          </cell>
          <cell r="D1510" t="str">
            <v>72.20.01.03</v>
          </cell>
          <cell r="E1510" t="str">
            <v>COMP.PERC.M.220 C-C</v>
          </cell>
          <cell r="F1510" t="str">
            <v>h</v>
          </cell>
        </row>
        <row r="1511">
          <cell r="B1511" t="str">
            <v>15.1.261</v>
          </cell>
          <cell r="D1511" t="str">
            <v>72.20.01.04</v>
          </cell>
          <cell r="E1511" t="str">
            <v>COMP.PERC.M.220 C-D</v>
          </cell>
          <cell r="F1511" t="str">
            <v>h</v>
          </cell>
        </row>
        <row r="1512">
          <cell r="B1512" t="str">
            <v>15.1.262</v>
          </cell>
          <cell r="D1512" t="str">
            <v>72.20.02.01</v>
          </cell>
          <cell r="E1512" t="str">
            <v>COMP.PL.M.1000 C-A</v>
          </cell>
          <cell r="F1512" t="str">
            <v>h</v>
          </cell>
        </row>
        <row r="1513">
          <cell r="B1513" t="str">
            <v>15.1.263</v>
          </cell>
          <cell r="D1513" t="str">
            <v>72.20.02.02</v>
          </cell>
          <cell r="E1513" t="str">
            <v>COMP.PL.M.1000 C-B</v>
          </cell>
          <cell r="F1513" t="str">
            <v>h</v>
          </cell>
        </row>
        <row r="1514">
          <cell r="B1514" t="str">
            <v>15.1.264</v>
          </cell>
          <cell r="D1514" t="str">
            <v>72.20.02.03</v>
          </cell>
          <cell r="E1514" t="str">
            <v>COMP.PL.M.1000 C-C</v>
          </cell>
          <cell r="F1514" t="str">
            <v>h</v>
          </cell>
        </row>
        <row r="1515">
          <cell r="B1515" t="str">
            <v>15.1.265</v>
          </cell>
          <cell r="D1515" t="str">
            <v>72.20.02.04</v>
          </cell>
          <cell r="E1515" t="str">
            <v>COMP.PL.M.1000 C-D</v>
          </cell>
          <cell r="F1515" t="str">
            <v>h</v>
          </cell>
        </row>
        <row r="1516">
          <cell r="B1516" t="str">
            <v>15.1.266</v>
          </cell>
          <cell r="D1516" t="str">
            <v>72.21.01.01</v>
          </cell>
          <cell r="E1516" t="str">
            <v>COMP. XA-90 MWD C-A</v>
          </cell>
          <cell r="F1516" t="str">
            <v>h</v>
          </cell>
        </row>
        <row r="1517">
          <cell r="B1517" t="str">
            <v>15.1.267</v>
          </cell>
          <cell r="D1517" t="str">
            <v>72.21.01.02</v>
          </cell>
          <cell r="E1517" t="str">
            <v>COMP. XA-90 MWD C-B</v>
          </cell>
          <cell r="F1517" t="str">
            <v>h</v>
          </cell>
        </row>
        <row r="1518">
          <cell r="B1518" t="str">
            <v>15.1.268</v>
          </cell>
          <cell r="D1518" t="str">
            <v>72.21.01.03</v>
          </cell>
          <cell r="E1518" t="str">
            <v>COMP. XA-90 MWD C-C</v>
          </cell>
          <cell r="F1518" t="str">
            <v>h</v>
          </cell>
        </row>
        <row r="1519">
          <cell r="B1519" t="str">
            <v>15.1.269</v>
          </cell>
          <cell r="D1519" t="str">
            <v>72.21.01.04</v>
          </cell>
          <cell r="E1519" t="str">
            <v>COMP. XA-90 MWD C-D</v>
          </cell>
          <cell r="F1519" t="str">
            <v>h</v>
          </cell>
        </row>
        <row r="1520">
          <cell r="B1520" t="str">
            <v>15.1.270</v>
          </cell>
          <cell r="D1520" t="str">
            <v>72.21.02.01</v>
          </cell>
          <cell r="E1520" t="str">
            <v>COMP. XA-125 MWD C-A</v>
          </cell>
          <cell r="F1520" t="str">
            <v>h</v>
          </cell>
        </row>
        <row r="1521">
          <cell r="B1521" t="str">
            <v>15.1.271</v>
          </cell>
          <cell r="D1521" t="str">
            <v>72.21.02.02</v>
          </cell>
          <cell r="E1521" t="str">
            <v>COMP. XA-125 MWD C-B</v>
          </cell>
          <cell r="F1521" t="str">
            <v>h</v>
          </cell>
        </row>
        <row r="1522">
          <cell r="B1522" t="str">
            <v>15.1.272</v>
          </cell>
          <cell r="D1522" t="str">
            <v>72.21.02.03</v>
          </cell>
          <cell r="E1522" t="str">
            <v>COMP. XA-125 MWD C-C</v>
          </cell>
          <cell r="F1522" t="str">
            <v>h</v>
          </cell>
        </row>
        <row r="1523">
          <cell r="B1523" t="str">
            <v>15.1.273</v>
          </cell>
          <cell r="D1523" t="str">
            <v>72.21.02.04</v>
          </cell>
          <cell r="E1523" t="str">
            <v>COMP. XA-125 MWD C-D</v>
          </cell>
          <cell r="F1523" t="str">
            <v>h</v>
          </cell>
        </row>
        <row r="1524">
          <cell r="B1524" t="str">
            <v>15.1.274</v>
          </cell>
          <cell r="D1524" t="str">
            <v>72.21.03.01</v>
          </cell>
          <cell r="E1524" t="str">
            <v>COMP. XA-175 MWD C-A</v>
          </cell>
          <cell r="F1524" t="str">
            <v>h</v>
          </cell>
        </row>
        <row r="1525">
          <cell r="B1525" t="str">
            <v>15.1.275</v>
          </cell>
          <cell r="D1525" t="str">
            <v>72.21.03.02</v>
          </cell>
          <cell r="E1525" t="str">
            <v>COMP. XA-175 MWD C-B</v>
          </cell>
          <cell r="F1525" t="str">
            <v>h</v>
          </cell>
        </row>
        <row r="1526">
          <cell r="B1526" t="str">
            <v>15.1.276</v>
          </cell>
          <cell r="D1526" t="str">
            <v>72.21.03.03</v>
          </cell>
          <cell r="E1526" t="str">
            <v>COMP. XA-175 MWD C-C</v>
          </cell>
          <cell r="F1526" t="str">
            <v>h</v>
          </cell>
        </row>
        <row r="1527">
          <cell r="B1527" t="str">
            <v>15.1.277</v>
          </cell>
          <cell r="D1527" t="str">
            <v>72.21.03.04</v>
          </cell>
          <cell r="E1527" t="str">
            <v>COMP. XA-175 MWD C-D</v>
          </cell>
          <cell r="F1527" t="str">
            <v>h</v>
          </cell>
        </row>
        <row r="1528">
          <cell r="B1528" t="str">
            <v>15.1.278</v>
          </cell>
          <cell r="D1528" t="str">
            <v>72.21.04.01</v>
          </cell>
          <cell r="E1528" t="str">
            <v>COMP. XA-360 MWD C-A</v>
          </cell>
          <cell r="F1528" t="str">
            <v>h</v>
          </cell>
        </row>
        <row r="1529">
          <cell r="B1529" t="str">
            <v>15.1.279</v>
          </cell>
          <cell r="D1529" t="str">
            <v>72.21.04.02</v>
          </cell>
          <cell r="E1529" t="str">
            <v>COMP. XA-360 MWD C-B</v>
          </cell>
          <cell r="F1529" t="str">
            <v>h</v>
          </cell>
        </row>
        <row r="1530">
          <cell r="B1530" t="str">
            <v>15.1.280</v>
          </cell>
          <cell r="D1530" t="str">
            <v>72.21.04.03</v>
          </cell>
          <cell r="E1530" t="str">
            <v>COMP. XA-360 MWD C-C</v>
          </cell>
          <cell r="F1530" t="str">
            <v>h</v>
          </cell>
        </row>
        <row r="1531">
          <cell r="B1531" t="str">
            <v>15.1.281</v>
          </cell>
          <cell r="D1531" t="str">
            <v>72.21.04.04</v>
          </cell>
          <cell r="E1531" t="str">
            <v>COMP. XA-360 MWD C-D</v>
          </cell>
          <cell r="F1531" t="str">
            <v>h</v>
          </cell>
        </row>
        <row r="1532">
          <cell r="B1532" t="str">
            <v>15.1.282</v>
          </cell>
          <cell r="D1532" t="str">
            <v>72.22.03.01</v>
          </cell>
          <cell r="E1532" t="str">
            <v>DEM.FAIXA Q. 500L C-A</v>
          </cell>
          <cell r="F1532" t="str">
            <v>h</v>
          </cell>
        </row>
        <row r="1533">
          <cell r="B1533" t="str">
            <v>15.1.283</v>
          </cell>
          <cell r="D1533" t="str">
            <v>72.22.03.02</v>
          </cell>
          <cell r="E1533" t="str">
            <v>DEM.FAIXA Q. 500L C-B</v>
          </cell>
          <cell r="F1533" t="str">
            <v>h</v>
          </cell>
        </row>
        <row r="1534">
          <cell r="B1534" t="str">
            <v>15.1.284</v>
          </cell>
          <cell r="D1534" t="str">
            <v>72.22.03.03</v>
          </cell>
          <cell r="E1534" t="str">
            <v>DEM.FAIXA Q. 500L C-C</v>
          </cell>
          <cell r="F1534" t="str">
            <v>h</v>
          </cell>
        </row>
        <row r="1535">
          <cell r="B1535" t="str">
            <v>15.1.285</v>
          </cell>
          <cell r="D1535" t="str">
            <v>72.22.03.04</v>
          </cell>
          <cell r="E1535" t="str">
            <v>DEM.FAIXA Q. 500L C-D</v>
          </cell>
          <cell r="F1535" t="str">
            <v>h</v>
          </cell>
        </row>
        <row r="1536">
          <cell r="B1536" t="str">
            <v>15.1.286</v>
          </cell>
          <cell r="D1536" t="str">
            <v>72.23.01.01</v>
          </cell>
          <cell r="E1536" t="str">
            <v>DIST.A.S/E 1000 C-A</v>
          </cell>
          <cell r="F1536" t="str">
            <v>h</v>
          </cell>
        </row>
        <row r="1537">
          <cell r="B1537" t="str">
            <v>15.1.287</v>
          </cell>
          <cell r="D1537" t="str">
            <v>72.23.01.02</v>
          </cell>
          <cell r="E1537" t="str">
            <v>DIST.A.S/E 1000 C-B</v>
          </cell>
          <cell r="F1537" t="str">
            <v>h</v>
          </cell>
        </row>
        <row r="1538">
          <cell r="B1538" t="str">
            <v>15.1.288</v>
          </cell>
          <cell r="D1538" t="str">
            <v>72.23.01.03</v>
          </cell>
          <cell r="E1538" t="str">
            <v>DIST.A.S/E 1000 C-C</v>
          </cell>
          <cell r="F1538" t="str">
            <v>h</v>
          </cell>
        </row>
        <row r="1539">
          <cell r="B1539" t="str">
            <v>15.1.289</v>
          </cell>
          <cell r="D1539" t="str">
            <v>72.23.01.04</v>
          </cell>
          <cell r="E1539" t="str">
            <v>DIST.A.S/E 1000 C-D</v>
          </cell>
          <cell r="F1539" t="str">
            <v>h</v>
          </cell>
        </row>
        <row r="1540">
          <cell r="B1540" t="str">
            <v>15.1.290</v>
          </cell>
          <cell r="D1540" t="str">
            <v>72.23.02.01</v>
          </cell>
          <cell r="E1540" t="str">
            <v>DIST.AGR.600T/H C-A</v>
          </cell>
          <cell r="F1540" t="str">
            <v>h</v>
          </cell>
        </row>
        <row r="1541">
          <cell r="B1541" t="str">
            <v>15.1.291</v>
          </cell>
          <cell r="D1541" t="str">
            <v>72.23.02.02</v>
          </cell>
          <cell r="E1541" t="str">
            <v>DIST.AGR.600T/H C-B</v>
          </cell>
          <cell r="F1541" t="str">
            <v>h</v>
          </cell>
        </row>
        <row r="1542">
          <cell r="B1542" t="str">
            <v>15.1.292</v>
          </cell>
          <cell r="D1542" t="str">
            <v>72.23.02.03</v>
          </cell>
          <cell r="E1542" t="str">
            <v>DIST.AGR.600T/H C-C</v>
          </cell>
          <cell r="F1542" t="str">
            <v>h</v>
          </cell>
        </row>
        <row r="1543">
          <cell r="B1543" t="str">
            <v>15.1.293</v>
          </cell>
          <cell r="D1543" t="str">
            <v>72.23.02.04</v>
          </cell>
          <cell r="E1543" t="str">
            <v>DIST.AGR.600T/H C-D</v>
          </cell>
          <cell r="F1543" t="str">
            <v>h</v>
          </cell>
        </row>
        <row r="1544">
          <cell r="B1544" t="str">
            <v>15.1.294</v>
          </cell>
          <cell r="D1544" t="str">
            <v>72.23.03.01</v>
          </cell>
          <cell r="E1544" t="str">
            <v>DISTR.ASF.R.2400 C-A</v>
          </cell>
          <cell r="F1544" t="str">
            <v>h</v>
          </cell>
        </row>
        <row r="1545">
          <cell r="B1545" t="str">
            <v>15.1.295</v>
          </cell>
          <cell r="D1545" t="str">
            <v>72.23.03.02</v>
          </cell>
          <cell r="E1545" t="str">
            <v>DISTR.ASF.R.2400 C-B</v>
          </cell>
          <cell r="F1545" t="str">
            <v>h</v>
          </cell>
        </row>
        <row r="1546">
          <cell r="B1546" t="str">
            <v>15.1.296</v>
          </cell>
          <cell r="D1546" t="str">
            <v>72.23.03.03</v>
          </cell>
          <cell r="E1546" t="str">
            <v>DISTR.ASF.R.2400 C-C</v>
          </cell>
          <cell r="F1546" t="str">
            <v>h</v>
          </cell>
        </row>
        <row r="1547">
          <cell r="B1547" t="str">
            <v>15.1.297</v>
          </cell>
          <cell r="D1547" t="str">
            <v>72.23.03.04</v>
          </cell>
          <cell r="E1547" t="str">
            <v>DISTR.ASF.R.2400 C-D</v>
          </cell>
          <cell r="F1547" t="str">
            <v>h</v>
          </cell>
        </row>
        <row r="1548">
          <cell r="B1548" t="str">
            <v>15.1.298</v>
          </cell>
          <cell r="D1548" t="str">
            <v>72.24.01.01</v>
          </cell>
          <cell r="E1548" t="str">
            <v>DIST.AD. SEM.700L C-A</v>
          </cell>
          <cell r="F1548" t="str">
            <v>h</v>
          </cell>
        </row>
        <row r="1549">
          <cell r="B1549" t="str">
            <v>15.1.299</v>
          </cell>
          <cell r="D1549" t="str">
            <v>72.24.01.02</v>
          </cell>
          <cell r="E1549" t="str">
            <v>DIST.AD. SEM.700L C-B</v>
          </cell>
          <cell r="F1549" t="str">
            <v>h</v>
          </cell>
        </row>
        <row r="1550">
          <cell r="B1550" t="str">
            <v>15.1.300</v>
          </cell>
          <cell r="D1550" t="str">
            <v>72.24.01.03</v>
          </cell>
          <cell r="E1550" t="str">
            <v>DIST.AD. SEM.700L C-C</v>
          </cell>
          <cell r="F1550" t="str">
            <v>h</v>
          </cell>
        </row>
        <row r="1551">
          <cell r="B1551" t="str">
            <v>15.1.301</v>
          </cell>
          <cell r="D1551" t="str">
            <v>72.24.01.04</v>
          </cell>
          <cell r="E1551" t="str">
            <v>DIST.AD. SEM.700L C-D</v>
          </cell>
          <cell r="F1551" t="str">
            <v>h</v>
          </cell>
        </row>
        <row r="1552">
          <cell r="B1552" t="str">
            <v>15.1.302</v>
          </cell>
          <cell r="D1552" t="str">
            <v>72.25.01.01</v>
          </cell>
          <cell r="E1552" t="str">
            <v>DRAGA C/EMB.A.400 C-A</v>
          </cell>
          <cell r="F1552" t="str">
            <v>h</v>
          </cell>
        </row>
        <row r="1553">
          <cell r="B1553" t="str">
            <v>15.1.303</v>
          </cell>
          <cell r="D1553" t="str">
            <v>72.25.01.02</v>
          </cell>
          <cell r="E1553" t="str">
            <v>DRAGA C/EMB.A.400 C-B</v>
          </cell>
          <cell r="F1553" t="str">
            <v>h</v>
          </cell>
        </row>
        <row r="1554">
          <cell r="B1554" t="str">
            <v>15.1.304</v>
          </cell>
          <cell r="D1554" t="str">
            <v>72.25.01.03</v>
          </cell>
          <cell r="E1554" t="str">
            <v>DRAGA C/EMB.A.400 C-C h</v>
          </cell>
          <cell r="F1554" t="str">
            <v>h</v>
          </cell>
        </row>
        <row r="1555">
          <cell r="B1555" t="str">
            <v>15.1.305</v>
          </cell>
          <cell r="D1555" t="str">
            <v>72.25.01.04</v>
          </cell>
          <cell r="E1555" t="str">
            <v>DRAGA C/EMB.A.400 C-D</v>
          </cell>
          <cell r="F1555" t="str">
            <v>h</v>
          </cell>
        </row>
        <row r="1556">
          <cell r="B1556" t="str">
            <v>15.1.306</v>
          </cell>
          <cell r="D1556" t="str">
            <v>72.26.01.01</v>
          </cell>
          <cell r="E1556" t="str">
            <v>EQUIP.VIS.OAE 25M C-A</v>
          </cell>
          <cell r="F1556" t="str">
            <v>h</v>
          </cell>
        </row>
        <row r="1557">
          <cell r="B1557" t="str">
            <v>15.1.307</v>
          </cell>
          <cell r="D1557" t="str">
            <v>72.26.01.02</v>
          </cell>
          <cell r="E1557" t="str">
            <v>EQUIP.VIS.OAE 25M C-B</v>
          </cell>
          <cell r="F1557" t="str">
            <v>h</v>
          </cell>
        </row>
        <row r="1558">
          <cell r="B1558" t="str">
            <v>15.1.308</v>
          </cell>
          <cell r="D1558" t="str">
            <v>72.26.01.03</v>
          </cell>
          <cell r="E1558" t="str">
            <v>EQUIP.VIS.OAE 25M C-C</v>
          </cell>
          <cell r="F1558" t="str">
            <v>h</v>
          </cell>
        </row>
        <row r="1559">
          <cell r="B1559" t="str">
            <v>15.1.309</v>
          </cell>
          <cell r="D1559" t="str">
            <v>72.26.01.04</v>
          </cell>
          <cell r="E1559" t="str">
            <v>EQUIP.VIS.OAE 25M C-D</v>
          </cell>
          <cell r="F1559" t="str">
            <v>h</v>
          </cell>
        </row>
        <row r="1560">
          <cell r="B1560" t="str">
            <v>15.1.310</v>
          </cell>
          <cell r="D1560" t="str">
            <v>72.26.02.01</v>
          </cell>
          <cell r="E1560" t="str">
            <v>EQ.VIS.OAE 12,14M C-A</v>
          </cell>
          <cell r="F1560" t="str">
            <v>h</v>
          </cell>
        </row>
        <row r="1561">
          <cell r="B1561" t="str">
            <v>15.1.311</v>
          </cell>
          <cell r="D1561" t="str">
            <v>72.26.02.02</v>
          </cell>
          <cell r="E1561" t="str">
            <v>EQ.VIS.OAE 12,14M C-B</v>
          </cell>
          <cell r="F1561" t="str">
            <v>h</v>
          </cell>
        </row>
        <row r="1562">
          <cell r="B1562" t="str">
            <v>15.1.312</v>
          </cell>
          <cell r="D1562" t="str">
            <v>72.26.02.03</v>
          </cell>
          <cell r="E1562" t="str">
            <v>EQ.VIS.OAE 12,14M C-C</v>
          </cell>
          <cell r="F1562" t="str">
            <v>h</v>
          </cell>
        </row>
        <row r="1563">
          <cell r="B1563" t="str">
            <v>15.1.313</v>
          </cell>
          <cell r="D1563" t="str">
            <v>72.26.02.04</v>
          </cell>
          <cell r="E1563" t="str">
            <v xml:space="preserve">EQ.VIS.OAE 12,14M C-D </v>
          </cell>
          <cell r="F1563" t="str">
            <v>h</v>
          </cell>
        </row>
        <row r="1564">
          <cell r="B1564" t="str">
            <v>15.1.314</v>
          </cell>
          <cell r="D1564" t="str">
            <v>72.26.03.01</v>
          </cell>
          <cell r="E1564" t="str">
            <v>EQ.VIS.OAE 7,62M C-A</v>
          </cell>
          <cell r="F1564" t="str">
            <v>h</v>
          </cell>
        </row>
        <row r="1565">
          <cell r="B1565" t="str">
            <v>15.1.315</v>
          </cell>
          <cell r="D1565" t="str">
            <v>72.26.03.02</v>
          </cell>
          <cell r="E1565" t="str">
            <v>EQ.VIS.OAE 7,62M C-B</v>
          </cell>
          <cell r="F1565" t="str">
            <v>h</v>
          </cell>
        </row>
        <row r="1566">
          <cell r="B1566" t="str">
            <v>15.1.316</v>
          </cell>
          <cell r="D1566" t="str">
            <v>72.26.03.03</v>
          </cell>
          <cell r="E1566" t="str">
            <v>EQ.VIS.OAE 7,62M C-C</v>
          </cell>
          <cell r="F1566" t="str">
            <v>h</v>
          </cell>
        </row>
        <row r="1567">
          <cell r="B1567" t="str">
            <v>15.1.317</v>
          </cell>
          <cell r="D1567" t="str">
            <v>72.26.03.04</v>
          </cell>
          <cell r="E1567" t="str">
            <v>EQ.VIS.OAE 7,62M C-D</v>
          </cell>
          <cell r="F1567" t="str">
            <v>h</v>
          </cell>
        </row>
        <row r="1568">
          <cell r="B1568" t="str">
            <v>15.1.318</v>
          </cell>
          <cell r="D1568" t="str">
            <v xml:space="preserve">72.26.04.06 </v>
          </cell>
          <cell r="E1568" t="str">
            <v>E. LAB. CAMPO/SEDE C-F</v>
          </cell>
          <cell r="F1568" t="str">
            <v>equip. mensal</v>
          </cell>
        </row>
        <row r="1569">
          <cell r="B1569" t="str">
            <v>15.1.319</v>
          </cell>
          <cell r="D1569" t="str">
            <v>72.27.01.01</v>
          </cell>
          <cell r="E1569" t="str">
            <v>ESC.H.S/ES.0,7M3 C-A</v>
          </cell>
          <cell r="F1569" t="str">
            <v>h</v>
          </cell>
        </row>
        <row r="1570">
          <cell r="B1570" t="str">
            <v>15.1.320</v>
          </cell>
          <cell r="D1570" t="str">
            <v>72.27.01.02</v>
          </cell>
          <cell r="E1570" t="str">
            <v>ESC.H.S/ES.0,7M3 C-B</v>
          </cell>
          <cell r="F1570" t="str">
            <v>h</v>
          </cell>
        </row>
        <row r="1571">
          <cell r="B1571" t="str">
            <v>15.1.321</v>
          </cell>
          <cell r="D1571" t="str">
            <v>72.27.01.03</v>
          </cell>
          <cell r="E1571" t="str">
            <v>ESC.H.S/ES.0,7M3 C-C</v>
          </cell>
          <cell r="F1571" t="str">
            <v>h</v>
          </cell>
        </row>
        <row r="1572">
          <cell r="B1572" t="str">
            <v>15.1.322</v>
          </cell>
          <cell r="D1572" t="str">
            <v>72.27.01.04</v>
          </cell>
          <cell r="E1572" t="str">
            <v>ESC.H.S/ES.0,7M3 C-D</v>
          </cell>
          <cell r="F1572" t="str">
            <v>h</v>
          </cell>
        </row>
        <row r="1573">
          <cell r="B1573" t="str">
            <v>15.1.323</v>
          </cell>
          <cell r="D1573" t="str">
            <v>72.27.02.01</v>
          </cell>
          <cell r="E1573" t="str">
            <v>ESC.H.S/ES.0,6M3 C-A</v>
          </cell>
          <cell r="F1573" t="str">
            <v>h</v>
          </cell>
        </row>
        <row r="1574">
          <cell r="B1574" t="str">
            <v>15.1.324</v>
          </cell>
          <cell r="D1574" t="str">
            <v>72.27.02.02</v>
          </cell>
          <cell r="E1574" t="str">
            <v xml:space="preserve">ESC.H.S/ES.0,6M3 C-B </v>
          </cell>
          <cell r="F1574" t="str">
            <v>h</v>
          </cell>
        </row>
        <row r="1575">
          <cell r="B1575" t="str">
            <v>15.1.325</v>
          </cell>
          <cell r="D1575" t="str">
            <v>72.27.02.03</v>
          </cell>
          <cell r="E1575" t="str">
            <v>ESC.H.S/ES.0,6M3 C-C</v>
          </cell>
          <cell r="F1575" t="str">
            <v>h</v>
          </cell>
        </row>
        <row r="1576">
          <cell r="B1576" t="str">
            <v>15.1.326</v>
          </cell>
          <cell r="D1576" t="str">
            <v>72.27.02.04</v>
          </cell>
          <cell r="E1576" t="str">
            <v>ESC.H.S/ES.0,6M3 C-D</v>
          </cell>
          <cell r="F1576" t="str">
            <v>h</v>
          </cell>
        </row>
        <row r="1577">
          <cell r="B1577" t="str">
            <v>15.1.327</v>
          </cell>
          <cell r="D1577" t="str">
            <v>72.27.03.01</v>
          </cell>
          <cell r="E1577" t="str">
            <v xml:space="preserve">ESC.H.S/ES.0,62M3 C-A </v>
          </cell>
          <cell r="F1577" t="str">
            <v>h</v>
          </cell>
        </row>
        <row r="1578">
          <cell r="B1578" t="str">
            <v>15.1.328</v>
          </cell>
          <cell r="D1578" t="str">
            <v>72.27.03.02</v>
          </cell>
          <cell r="E1578" t="str">
            <v>ESC.H.S/ES.0,62M3 C-B</v>
          </cell>
          <cell r="F1578" t="str">
            <v>h</v>
          </cell>
        </row>
        <row r="1579">
          <cell r="B1579" t="str">
            <v>15.1.329</v>
          </cell>
          <cell r="D1579" t="str">
            <v>72.27.03.03</v>
          </cell>
          <cell r="E1579" t="str">
            <v>ESC.H.S/ES.0,62M3 C-C</v>
          </cell>
          <cell r="F1579" t="str">
            <v>h</v>
          </cell>
        </row>
        <row r="1580">
          <cell r="B1580" t="str">
            <v>15.1.330</v>
          </cell>
          <cell r="D1580" t="str">
            <v>72.27.03.04</v>
          </cell>
          <cell r="E1580" t="str">
            <v>ESC.H.S/ES.0,62M3 C-D</v>
          </cell>
          <cell r="F1580" t="str">
            <v>h</v>
          </cell>
        </row>
        <row r="1581">
          <cell r="B1581" t="str">
            <v>15.1.331</v>
          </cell>
          <cell r="D1581" t="str">
            <v>72.27.04.01</v>
          </cell>
          <cell r="E1581" t="str">
            <v>ESC.H.S/ES.2,2M3 C-A</v>
          </cell>
          <cell r="F1581" t="str">
            <v>h</v>
          </cell>
        </row>
        <row r="1582">
          <cell r="B1582" t="str">
            <v>15.1.332</v>
          </cell>
          <cell r="D1582" t="str">
            <v>72.27.04.02</v>
          </cell>
          <cell r="E1582" t="str">
            <v>ESC.H.S/ES.2,2M3 C-B</v>
          </cell>
          <cell r="F1582" t="str">
            <v>h</v>
          </cell>
        </row>
        <row r="1583">
          <cell r="B1583" t="str">
            <v>15.1.333</v>
          </cell>
          <cell r="D1583" t="str">
            <v>72.27.04.03</v>
          </cell>
          <cell r="E1583" t="str">
            <v>ESC.H.S/ES.2,2M3 C-C</v>
          </cell>
          <cell r="F1583" t="str">
            <v>h</v>
          </cell>
        </row>
        <row r="1584">
          <cell r="B1584" t="str">
            <v>15.1.334</v>
          </cell>
          <cell r="D1584" t="str">
            <v>72.27.04.04</v>
          </cell>
          <cell r="E1584" t="str">
            <v>ESC.H.S/ES.2,2M3 C-D</v>
          </cell>
          <cell r="F1584" t="str">
            <v>h</v>
          </cell>
        </row>
        <row r="1585">
          <cell r="B1585" t="str">
            <v>15.1.335</v>
          </cell>
          <cell r="D1585" t="str">
            <v>72.27.05.01</v>
          </cell>
          <cell r="E1585" t="str">
            <v>ESC.H.S/PN0,25M3 C-A</v>
          </cell>
          <cell r="F1585" t="str">
            <v>h</v>
          </cell>
        </row>
        <row r="1586">
          <cell r="B1586" t="str">
            <v>15.1.336</v>
          </cell>
          <cell r="D1586" t="str">
            <v>72.27.05.02</v>
          </cell>
          <cell r="E1586" t="str">
            <v>ESC.H.S/PN0,25M3 C-B</v>
          </cell>
          <cell r="F1586" t="str">
            <v>h</v>
          </cell>
        </row>
        <row r="1587">
          <cell r="B1587" t="str">
            <v>15.1.337</v>
          </cell>
          <cell r="D1587" t="str">
            <v>72.27.05.03</v>
          </cell>
          <cell r="E1587" t="str">
            <v>ESC.H.S/PN0,25M3 C-C</v>
          </cell>
          <cell r="F1587" t="str">
            <v>h</v>
          </cell>
        </row>
        <row r="1588">
          <cell r="B1588" t="str">
            <v>15.1.338</v>
          </cell>
          <cell r="D1588" t="str">
            <v>72.27.05.04</v>
          </cell>
          <cell r="E1588" t="str">
            <v>ESC.H.S/PN0,25M3 C-D</v>
          </cell>
          <cell r="F1588" t="str">
            <v>h</v>
          </cell>
        </row>
        <row r="1589">
          <cell r="B1589" t="str">
            <v>15.1.339</v>
          </cell>
          <cell r="D1589" t="str">
            <v>72.28.01.01</v>
          </cell>
          <cell r="E1589" t="str">
            <v>EMPILHAD.2500KG C-A</v>
          </cell>
          <cell r="F1589" t="str">
            <v>h</v>
          </cell>
        </row>
        <row r="1590">
          <cell r="B1590" t="str">
            <v>15.1.340</v>
          </cell>
          <cell r="D1590" t="str">
            <v>72.28.01.02</v>
          </cell>
          <cell r="E1590" t="str">
            <v>EMPILHAD.2500KG C-B</v>
          </cell>
          <cell r="F1590" t="str">
            <v>h</v>
          </cell>
        </row>
        <row r="1591">
          <cell r="B1591" t="str">
            <v>15.1.341</v>
          </cell>
          <cell r="D1591" t="str">
            <v>72.28.01.03</v>
          </cell>
          <cell r="E1591" t="str">
            <v xml:space="preserve">EMPILHAD.2500KG C-C </v>
          </cell>
          <cell r="F1591" t="str">
            <v>h</v>
          </cell>
        </row>
        <row r="1592">
          <cell r="B1592" t="str">
            <v>15.1.342</v>
          </cell>
          <cell r="D1592" t="str">
            <v>72.28.01.04</v>
          </cell>
          <cell r="E1592" t="str">
            <v>EMPILHAD.2500KG C-D</v>
          </cell>
          <cell r="F1592" t="str">
            <v>h</v>
          </cell>
        </row>
        <row r="1593">
          <cell r="B1593" t="str">
            <v>15.1.343</v>
          </cell>
          <cell r="D1593" t="str">
            <v>72.28.02.01</v>
          </cell>
          <cell r="E1593" t="str">
            <v>EMPILHAD.5000KG C-A</v>
          </cell>
          <cell r="F1593" t="str">
            <v>h</v>
          </cell>
        </row>
        <row r="1594">
          <cell r="B1594" t="str">
            <v>15.1.344</v>
          </cell>
          <cell r="D1594" t="str">
            <v>72.28.02.02</v>
          </cell>
          <cell r="E1594" t="str">
            <v>EMPILHAD.5000KG C-B</v>
          </cell>
          <cell r="F1594" t="str">
            <v>h</v>
          </cell>
        </row>
        <row r="1595">
          <cell r="B1595" t="str">
            <v>15.1.345</v>
          </cell>
          <cell r="D1595" t="str">
            <v>72.28.02.03</v>
          </cell>
          <cell r="E1595" t="str">
            <v>EMPILHAD.5000KG C-C</v>
          </cell>
          <cell r="F1595" t="str">
            <v>h</v>
          </cell>
        </row>
        <row r="1596">
          <cell r="B1596" t="str">
            <v>15.1.346</v>
          </cell>
          <cell r="D1596" t="str">
            <v>72.28.02.04</v>
          </cell>
          <cell r="E1596" t="str">
            <v>EMPILHAD.5000KG C-D</v>
          </cell>
          <cell r="F1596" t="str">
            <v>h</v>
          </cell>
        </row>
        <row r="1597">
          <cell r="B1597" t="str">
            <v>15.1.347</v>
          </cell>
          <cell r="D1597" t="str">
            <v>72.29.01.01</v>
          </cell>
          <cell r="E1597" t="str">
            <v>FRES.F.S/PN 150 C-A</v>
          </cell>
          <cell r="F1597" t="str">
            <v>h</v>
          </cell>
        </row>
        <row r="1598">
          <cell r="B1598" t="str">
            <v>15.1.348</v>
          </cell>
          <cell r="D1598" t="str">
            <v>72.29.01.02</v>
          </cell>
          <cell r="E1598" t="str">
            <v>FRES.F.S/PN 150 C-B</v>
          </cell>
          <cell r="F1598" t="str">
            <v>h</v>
          </cell>
        </row>
        <row r="1599">
          <cell r="B1599" t="str">
            <v>15.1.349</v>
          </cell>
          <cell r="D1599" t="str">
            <v>72.29.01.03</v>
          </cell>
          <cell r="E1599" t="str">
            <v xml:space="preserve">FRES.F.S/PN 150 C-C </v>
          </cell>
          <cell r="F1599" t="str">
            <v>h</v>
          </cell>
        </row>
        <row r="1600">
          <cell r="B1600" t="str">
            <v>15.1.350</v>
          </cell>
          <cell r="D1600" t="str">
            <v>72.29.01.04</v>
          </cell>
          <cell r="E1600" t="str">
            <v>FRES.F.S/PN 150 C-D</v>
          </cell>
          <cell r="F1600" t="str">
            <v>h</v>
          </cell>
        </row>
        <row r="1601">
          <cell r="B1601" t="str">
            <v>15.1.351</v>
          </cell>
          <cell r="D1601" t="str">
            <v>72.29.02.01</v>
          </cell>
          <cell r="E1601" t="str">
            <v>FRES.F.S/EST.403 C-A</v>
          </cell>
          <cell r="F1601" t="str">
            <v>h</v>
          </cell>
        </row>
        <row r="1602">
          <cell r="B1602" t="str">
            <v>15.1.352</v>
          </cell>
          <cell r="D1602" t="str">
            <v>72.29.02.02</v>
          </cell>
          <cell r="E1602" t="str">
            <v>FRES.F.S/EST.403 C-B</v>
          </cell>
          <cell r="F1602" t="str">
            <v>h</v>
          </cell>
        </row>
        <row r="1603">
          <cell r="B1603" t="str">
            <v>15.1.353</v>
          </cell>
          <cell r="D1603" t="str">
            <v>72.29.02.03</v>
          </cell>
          <cell r="E1603" t="str">
            <v>FRES.F.S/EST.403 C-C</v>
          </cell>
          <cell r="F1603" t="str">
            <v>h</v>
          </cell>
        </row>
        <row r="1604">
          <cell r="B1604" t="str">
            <v>15.1.354</v>
          </cell>
          <cell r="D1604" t="str">
            <v>72.29.02.04</v>
          </cell>
          <cell r="E1604" t="str">
            <v>FRES.F.S/EST.403 C-D</v>
          </cell>
          <cell r="F1604" t="str">
            <v>h</v>
          </cell>
        </row>
        <row r="1605">
          <cell r="B1605" t="str">
            <v>15.1.355</v>
          </cell>
          <cell r="D1605" t="str">
            <v>72.31.01.01</v>
          </cell>
          <cell r="E1605" t="str">
            <v>GRUP.GERAD.40KVA C-A</v>
          </cell>
          <cell r="F1605" t="str">
            <v>h</v>
          </cell>
        </row>
        <row r="1606">
          <cell r="B1606" t="str">
            <v>15.1.356</v>
          </cell>
          <cell r="D1606" t="str">
            <v>72.31.01.02</v>
          </cell>
          <cell r="E1606" t="str">
            <v>GRUP.GERAD.40KVA C-B</v>
          </cell>
          <cell r="F1606" t="str">
            <v>h</v>
          </cell>
        </row>
        <row r="1607">
          <cell r="B1607" t="str">
            <v>15.1.357</v>
          </cell>
          <cell r="D1607" t="str">
            <v>72.31.01.03</v>
          </cell>
          <cell r="E1607" t="str">
            <v>GRUP.GERAD.40KVA C-C</v>
          </cell>
          <cell r="F1607" t="str">
            <v>h</v>
          </cell>
        </row>
        <row r="1608">
          <cell r="B1608" t="str">
            <v>15.1.358</v>
          </cell>
          <cell r="D1608" t="str">
            <v>72.31.01.04</v>
          </cell>
          <cell r="E1608" t="str">
            <v>GRUP.GERAD.40 KVA C-D</v>
          </cell>
          <cell r="F1608" t="str">
            <v>h</v>
          </cell>
        </row>
        <row r="1609">
          <cell r="B1609" t="str">
            <v>15.1.359</v>
          </cell>
          <cell r="D1609" t="str">
            <v>72.31.02.01</v>
          </cell>
          <cell r="E1609" t="str">
            <v>GRUP.GERAD.55 KVA C-A</v>
          </cell>
          <cell r="F1609" t="str">
            <v>h</v>
          </cell>
        </row>
        <row r="1610">
          <cell r="B1610" t="str">
            <v>15.1.360</v>
          </cell>
          <cell r="D1610" t="str">
            <v>72.31.02.02</v>
          </cell>
          <cell r="E1610" t="str">
            <v>GRUP.GERAD.55 KVA C-B</v>
          </cell>
          <cell r="F1610" t="str">
            <v>h</v>
          </cell>
        </row>
        <row r="1611">
          <cell r="B1611" t="str">
            <v>15.1.361</v>
          </cell>
          <cell r="D1611" t="str">
            <v>72.31.02.03</v>
          </cell>
          <cell r="E1611" t="str">
            <v>GRUP.GERAD.55 KVA C-C</v>
          </cell>
          <cell r="F1611" t="str">
            <v>h</v>
          </cell>
        </row>
        <row r="1612">
          <cell r="B1612" t="str">
            <v>15.1.362</v>
          </cell>
          <cell r="D1612" t="str">
            <v>72.31.02.04</v>
          </cell>
          <cell r="E1612" t="str">
            <v>GRUP.GERAD.55 KVA C-D</v>
          </cell>
          <cell r="F1612" t="str">
            <v>h</v>
          </cell>
        </row>
        <row r="1613">
          <cell r="B1613" t="str">
            <v>15.1.363</v>
          </cell>
          <cell r="D1613" t="str">
            <v>72.31.03.01</v>
          </cell>
          <cell r="E1613" t="str">
            <v>GRUP.GERAD.83 KVA C-A</v>
          </cell>
          <cell r="F1613" t="str">
            <v>h</v>
          </cell>
        </row>
        <row r="1614">
          <cell r="B1614" t="str">
            <v>15.1.364</v>
          </cell>
          <cell r="D1614" t="str">
            <v>72.31.03.02</v>
          </cell>
          <cell r="E1614" t="str">
            <v>GRUP.GERAD.83 KVA C-B</v>
          </cell>
          <cell r="F1614" t="str">
            <v>h</v>
          </cell>
        </row>
        <row r="1615">
          <cell r="B1615" t="str">
            <v>15.1.365</v>
          </cell>
          <cell r="D1615" t="str">
            <v>72.31.03.03</v>
          </cell>
          <cell r="E1615" t="str">
            <v>GRUP.GERAD.83 KVA C-C</v>
          </cell>
          <cell r="F1615" t="str">
            <v>h</v>
          </cell>
        </row>
        <row r="1616">
          <cell r="B1616" t="str">
            <v>15.1.366</v>
          </cell>
          <cell r="D1616" t="str">
            <v>72.31.03.04</v>
          </cell>
          <cell r="E1616" t="str">
            <v>GRUP.GERAD.83 KVA C-D</v>
          </cell>
          <cell r="F1616" t="str">
            <v>h</v>
          </cell>
        </row>
        <row r="1617">
          <cell r="B1617" t="str">
            <v>15.1.367</v>
          </cell>
          <cell r="D1617" t="str">
            <v>72.31.04.01</v>
          </cell>
          <cell r="E1617" t="str">
            <v>G.GERADOR 115 KVA C-A</v>
          </cell>
          <cell r="F1617" t="str">
            <v>h</v>
          </cell>
        </row>
        <row r="1618">
          <cell r="B1618" t="str">
            <v>15.1.368</v>
          </cell>
          <cell r="D1618" t="str">
            <v>72.31.04.02</v>
          </cell>
          <cell r="E1618" t="str">
            <v>G.GERADOR 115 KVA C-B</v>
          </cell>
          <cell r="F1618" t="str">
            <v>h</v>
          </cell>
        </row>
        <row r="1619">
          <cell r="B1619" t="str">
            <v>15.1.369</v>
          </cell>
          <cell r="D1619" t="str">
            <v>72.31.04.03</v>
          </cell>
          <cell r="E1619" t="str">
            <v>G.GERADOR 115 KVA C-C</v>
          </cell>
          <cell r="F1619" t="str">
            <v>h</v>
          </cell>
        </row>
        <row r="1620">
          <cell r="B1620" t="str">
            <v>15.1.370</v>
          </cell>
          <cell r="D1620" t="str">
            <v>72.31.04.04</v>
          </cell>
          <cell r="E1620" t="str">
            <v>G.GERADOR 115 KVA C-D</v>
          </cell>
          <cell r="F1620" t="str">
            <v>h</v>
          </cell>
        </row>
        <row r="1621">
          <cell r="B1621" t="str">
            <v>15.1.371</v>
          </cell>
          <cell r="D1621" t="str">
            <v>72.31.05.01</v>
          </cell>
          <cell r="E1621" t="str">
            <v>G.GER.POR.3,5KVA C-A</v>
          </cell>
          <cell r="F1621" t="str">
            <v>h</v>
          </cell>
        </row>
        <row r="1622">
          <cell r="B1622" t="str">
            <v>15.1.372</v>
          </cell>
          <cell r="D1622" t="str">
            <v>72.31.05.02</v>
          </cell>
          <cell r="E1622" t="str">
            <v>G.GER.POR.3,5KVA C-B</v>
          </cell>
          <cell r="F1622" t="str">
            <v>h</v>
          </cell>
        </row>
        <row r="1623">
          <cell r="B1623" t="str">
            <v>15.1.373</v>
          </cell>
          <cell r="D1623" t="str">
            <v>72.31.05.03</v>
          </cell>
          <cell r="E1623" t="str">
            <v>G.GER.POR.3,5KVA C-C</v>
          </cell>
          <cell r="F1623" t="str">
            <v>h</v>
          </cell>
        </row>
        <row r="1624">
          <cell r="B1624" t="str">
            <v>15.1.374</v>
          </cell>
          <cell r="D1624" t="str">
            <v>72.31.05.04</v>
          </cell>
          <cell r="E1624" t="str">
            <v>G.GER.POR.3,5KVA C-D</v>
          </cell>
          <cell r="F1624" t="str">
            <v>h</v>
          </cell>
        </row>
        <row r="1625">
          <cell r="B1625" t="str">
            <v>15.1.375</v>
          </cell>
          <cell r="D1625" t="str">
            <v>72.31.06.01</v>
          </cell>
          <cell r="E1625" t="str">
            <v>G.GER.POR.7KVA C-A</v>
          </cell>
          <cell r="F1625" t="str">
            <v>h</v>
          </cell>
        </row>
        <row r="1626">
          <cell r="B1626" t="str">
            <v>15.1.376</v>
          </cell>
          <cell r="D1626" t="str">
            <v>72.31.06.02</v>
          </cell>
          <cell r="E1626" t="str">
            <v>G.GER.POR.7KVA C-B</v>
          </cell>
          <cell r="F1626" t="str">
            <v>h</v>
          </cell>
        </row>
        <row r="1627">
          <cell r="B1627" t="str">
            <v>15.1.377</v>
          </cell>
          <cell r="D1627" t="str">
            <v>72.31.06.03</v>
          </cell>
          <cell r="E1627" t="str">
            <v>G.GER.POR.7KVA C-C</v>
          </cell>
          <cell r="F1627" t="str">
            <v>h</v>
          </cell>
        </row>
        <row r="1628">
          <cell r="B1628" t="str">
            <v>15.1.378</v>
          </cell>
          <cell r="D1628" t="str">
            <v>72.31.06.04</v>
          </cell>
          <cell r="E1628" t="str">
            <v>G.GER.POR.7KVA C-D</v>
          </cell>
          <cell r="F1628" t="str">
            <v>h</v>
          </cell>
        </row>
        <row r="1629">
          <cell r="B1629" t="str">
            <v>15.1.379</v>
          </cell>
          <cell r="D1629" t="str">
            <v>72.32.01.01</v>
          </cell>
          <cell r="E1629" t="str">
            <v>GUIN.ELET.COL.30MC-A</v>
          </cell>
          <cell r="F1629" t="str">
            <v>h</v>
          </cell>
        </row>
        <row r="1630">
          <cell r="B1630" t="str">
            <v>15.1.380</v>
          </cell>
          <cell r="D1630" t="str">
            <v>72.32.01.02</v>
          </cell>
          <cell r="E1630" t="str">
            <v>GUIN.ELET.COL.30MC-B</v>
          </cell>
          <cell r="F1630" t="str">
            <v>h</v>
          </cell>
        </row>
        <row r="1631">
          <cell r="B1631" t="str">
            <v>15.1.381</v>
          </cell>
          <cell r="D1631" t="str">
            <v>72.32.01.03</v>
          </cell>
          <cell r="E1631" t="str">
            <v>GUIN.ELET.COL.30MC-C</v>
          </cell>
          <cell r="F1631" t="str">
            <v>h</v>
          </cell>
        </row>
        <row r="1632">
          <cell r="B1632" t="str">
            <v>15.1.382</v>
          </cell>
          <cell r="D1632" t="str">
            <v>72.32.01.04</v>
          </cell>
          <cell r="E1632" t="str">
            <v>GUIN.ELET.COL.30MC-D</v>
          </cell>
          <cell r="F1632" t="str">
            <v>h</v>
          </cell>
        </row>
        <row r="1633">
          <cell r="B1633" t="str">
            <v>15.1.383</v>
          </cell>
          <cell r="D1633" t="str">
            <v>72.32.02.01</v>
          </cell>
          <cell r="E1633" t="str">
            <v>GUIN.ELET.EL.30M C-A</v>
          </cell>
          <cell r="F1633" t="str">
            <v>h</v>
          </cell>
        </row>
        <row r="1634">
          <cell r="B1634" t="str">
            <v>15.1.384</v>
          </cell>
          <cell r="D1634" t="str">
            <v>72.32.02.02</v>
          </cell>
          <cell r="E1634" t="str">
            <v>GUIN.ELET.EL.30M C-B</v>
          </cell>
          <cell r="F1634" t="str">
            <v>h</v>
          </cell>
        </row>
        <row r="1635">
          <cell r="B1635" t="str">
            <v>15.1.385</v>
          </cell>
          <cell r="D1635" t="str">
            <v>72.32.02.03</v>
          </cell>
          <cell r="E1635" t="str">
            <v>GUIN.ELET.EL.30M C-C</v>
          </cell>
          <cell r="F1635" t="str">
            <v>h</v>
          </cell>
        </row>
        <row r="1636">
          <cell r="B1636" t="str">
            <v>15.1.386</v>
          </cell>
          <cell r="D1636" t="str">
            <v>72.32.02.04</v>
          </cell>
          <cell r="E1636" t="str">
            <v>GUIN.ELET.EL.30M C-D</v>
          </cell>
          <cell r="F1636" t="str">
            <v>h</v>
          </cell>
        </row>
        <row r="1637">
          <cell r="B1637" t="str">
            <v>15.1.387</v>
          </cell>
          <cell r="D1637" t="str">
            <v>72.33.01.01</v>
          </cell>
          <cell r="E1637" t="str">
            <v>GUIN.H.S/PN 20T C-A</v>
          </cell>
          <cell r="F1637" t="str">
            <v>h</v>
          </cell>
        </row>
        <row r="1638">
          <cell r="B1638" t="str">
            <v>15.1.388</v>
          </cell>
          <cell r="D1638" t="str">
            <v>72.33.01.02</v>
          </cell>
          <cell r="E1638" t="str">
            <v>GUIN.H.S/PN 20T C-B h</v>
          </cell>
          <cell r="F1638" t="str">
            <v>h</v>
          </cell>
        </row>
        <row r="1639">
          <cell r="B1639" t="str">
            <v>15.1.389</v>
          </cell>
          <cell r="D1639" t="str">
            <v>72.33.01.03</v>
          </cell>
          <cell r="E1639" t="str">
            <v>GUIN.H.S/PN 20T C-C</v>
          </cell>
          <cell r="F1639" t="str">
            <v>h</v>
          </cell>
        </row>
        <row r="1640">
          <cell r="B1640" t="str">
            <v>15.1.390</v>
          </cell>
          <cell r="D1640" t="str">
            <v>72.33.01.04</v>
          </cell>
          <cell r="E1640" t="str">
            <v>GUIN.H.S/PN 20T C-D</v>
          </cell>
          <cell r="F1640" t="str">
            <v>h</v>
          </cell>
        </row>
        <row r="1641">
          <cell r="B1641" t="str">
            <v>15.1.391</v>
          </cell>
          <cell r="D1641" t="str">
            <v>72.33.02.01</v>
          </cell>
          <cell r="E1641" t="str">
            <v>GUIN.H.S/PN27,2T C-A</v>
          </cell>
          <cell r="F1641" t="str">
            <v>h</v>
          </cell>
        </row>
        <row r="1642">
          <cell r="B1642" t="str">
            <v>15.1.392</v>
          </cell>
          <cell r="D1642" t="str">
            <v>72.33.02.02</v>
          </cell>
          <cell r="E1642" t="str">
            <v>GUIN.H.S/PN27,2T C-B</v>
          </cell>
          <cell r="F1642" t="str">
            <v>h</v>
          </cell>
        </row>
        <row r="1643">
          <cell r="B1643" t="str">
            <v>15.1.393</v>
          </cell>
          <cell r="D1643" t="str">
            <v>72.33.02.03</v>
          </cell>
          <cell r="E1643" t="str">
            <v>GUIN.H.S/PN27,2T C-C</v>
          </cell>
          <cell r="F1643" t="str">
            <v>h</v>
          </cell>
        </row>
        <row r="1644">
          <cell r="B1644" t="str">
            <v>15.1.394</v>
          </cell>
          <cell r="D1644" t="str">
            <v>72.33.02.04</v>
          </cell>
          <cell r="E1644" t="str">
            <v>GUIN.H.S/PN27,2T C-D</v>
          </cell>
          <cell r="F1644" t="str">
            <v>h</v>
          </cell>
        </row>
        <row r="1645">
          <cell r="B1645" t="str">
            <v>15.1.395</v>
          </cell>
          <cell r="D1645" t="str">
            <v>72.34.01.01</v>
          </cell>
          <cell r="E1645" t="str">
            <v>LAVA JATO 200L/H C-A</v>
          </cell>
          <cell r="F1645" t="str">
            <v>h</v>
          </cell>
        </row>
        <row r="1646">
          <cell r="B1646" t="str">
            <v>15.1.396</v>
          </cell>
          <cell r="D1646" t="str">
            <v>72.34.01.02</v>
          </cell>
          <cell r="E1646" t="str">
            <v xml:space="preserve">LAVA JATO 200L/H C-B </v>
          </cell>
          <cell r="F1646" t="str">
            <v>h</v>
          </cell>
        </row>
        <row r="1647">
          <cell r="B1647" t="str">
            <v>15.1.397</v>
          </cell>
          <cell r="D1647" t="str">
            <v>72.34.01.03</v>
          </cell>
          <cell r="E1647" t="str">
            <v>LAVA JATO 200L/H C-C</v>
          </cell>
          <cell r="F1647" t="str">
            <v>h</v>
          </cell>
        </row>
        <row r="1648">
          <cell r="B1648" t="str">
            <v>15.1.398</v>
          </cell>
          <cell r="D1648" t="str">
            <v>72.34.01.04</v>
          </cell>
          <cell r="E1648" t="str">
            <v>LAVA JATO 200L/H C-D</v>
          </cell>
          <cell r="F1648" t="str">
            <v>h</v>
          </cell>
        </row>
        <row r="1649">
          <cell r="B1649" t="str">
            <v>15.1.399</v>
          </cell>
          <cell r="D1649" t="str">
            <v>72.35.01.01</v>
          </cell>
          <cell r="E1649" t="str">
            <v>MAR.ROMP.PN.11,2 C-A</v>
          </cell>
          <cell r="F1649" t="str">
            <v>h</v>
          </cell>
        </row>
        <row r="1650">
          <cell r="B1650" t="str">
            <v>15.1.400</v>
          </cell>
          <cell r="D1650" t="str">
            <v>72.35.01.02</v>
          </cell>
          <cell r="E1650" t="str">
            <v>MAR.ROMP.PN.11,2 C-B</v>
          </cell>
          <cell r="F1650" t="str">
            <v>h</v>
          </cell>
        </row>
        <row r="1651">
          <cell r="B1651" t="str">
            <v>15.1.401</v>
          </cell>
          <cell r="D1651" t="str">
            <v>72.35.01.03</v>
          </cell>
          <cell r="E1651" t="str">
            <v>MAR.ROMP.PN.11,2 C-C</v>
          </cell>
          <cell r="F1651" t="str">
            <v>h</v>
          </cell>
        </row>
        <row r="1652">
          <cell r="B1652" t="str">
            <v>15.1.402</v>
          </cell>
          <cell r="D1652" t="str">
            <v>72.35.01.04</v>
          </cell>
          <cell r="E1652" t="str">
            <v>MAR.ROMP.PN.11,2 C-D</v>
          </cell>
          <cell r="F1652" t="str">
            <v>h</v>
          </cell>
        </row>
        <row r="1653">
          <cell r="B1653" t="str">
            <v>15.1.403</v>
          </cell>
          <cell r="D1653" t="str">
            <v xml:space="preserve">72.35.02.01 </v>
          </cell>
          <cell r="E1653" t="str">
            <v>MAR.ROMP.PN.35KG C-A</v>
          </cell>
          <cell r="F1653" t="str">
            <v>h</v>
          </cell>
        </row>
        <row r="1654">
          <cell r="B1654" t="str">
            <v>15.1.404</v>
          </cell>
          <cell r="D1654" t="str">
            <v xml:space="preserve">72.35.02.02 </v>
          </cell>
          <cell r="E1654" t="str">
            <v>MAR.ROMP.PN.35KG C-B</v>
          </cell>
          <cell r="F1654" t="str">
            <v>h</v>
          </cell>
        </row>
        <row r="1655">
          <cell r="B1655" t="str">
            <v>15.1.405</v>
          </cell>
          <cell r="D1655" t="str">
            <v>72.35.02.03</v>
          </cell>
          <cell r="E1655" t="str">
            <v>MAR.ROMP.PN.35KG C-C</v>
          </cell>
          <cell r="F1655" t="str">
            <v>h</v>
          </cell>
        </row>
        <row r="1656">
          <cell r="B1656" t="str">
            <v>15.1.406</v>
          </cell>
          <cell r="D1656" t="str">
            <v>72.35.02.04</v>
          </cell>
          <cell r="E1656" t="str">
            <v>MAR.ROMP.PN.35KG C-D</v>
          </cell>
          <cell r="F1656" t="str">
            <v>h</v>
          </cell>
        </row>
        <row r="1657">
          <cell r="B1657" t="str">
            <v>15.1.407</v>
          </cell>
          <cell r="D1657" t="str">
            <v>72.35.03.01</v>
          </cell>
          <cell r="E1657" t="str">
            <v>MAR.ROMP.PN.42KG C-A</v>
          </cell>
          <cell r="F1657" t="str">
            <v>h</v>
          </cell>
        </row>
        <row r="1658">
          <cell r="B1658" t="str">
            <v>15.1.408</v>
          </cell>
          <cell r="D1658" t="str">
            <v>72.35.03.02</v>
          </cell>
          <cell r="E1658" t="str">
            <v>MAR.ROMP.PN.42KG C-B</v>
          </cell>
          <cell r="F1658" t="str">
            <v>h</v>
          </cell>
        </row>
        <row r="1659">
          <cell r="B1659" t="str">
            <v>15.1.409</v>
          </cell>
          <cell r="D1659" t="str">
            <v>72.35.03.03</v>
          </cell>
          <cell r="E1659" t="str">
            <v>MAR.ROMP.PN.42KG C-C</v>
          </cell>
          <cell r="F1659" t="str">
            <v>h</v>
          </cell>
        </row>
        <row r="1660">
          <cell r="B1660" t="str">
            <v>15.1.410</v>
          </cell>
          <cell r="D1660" t="str">
            <v>72.35.03.04</v>
          </cell>
          <cell r="E1660" t="str">
            <v>MAR.ROMP.PN.42KG C-D</v>
          </cell>
          <cell r="F1660" t="str">
            <v>h</v>
          </cell>
        </row>
        <row r="1661">
          <cell r="B1661" t="str">
            <v>15.1.411</v>
          </cell>
          <cell r="D1661" t="str">
            <v xml:space="preserve">72.36.01.01 </v>
          </cell>
          <cell r="E1661" t="str">
            <v>ROMP.HIDR.ESC. C-A</v>
          </cell>
          <cell r="F1661" t="str">
            <v>h</v>
          </cell>
        </row>
        <row r="1662">
          <cell r="B1662" t="str">
            <v>15.1.412</v>
          </cell>
          <cell r="D1662" t="str">
            <v>72.36.01.02</v>
          </cell>
          <cell r="E1662" t="str">
            <v>ROMP.HIDR.ESC. C-B</v>
          </cell>
          <cell r="F1662" t="str">
            <v>h</v>
          </cell>
        </row>
        <row r="1663">
          <cell r="B1663" t="str">
            <v>15.1.413</v>
          </cell>
          <cell r="D1663" t="str">
            <v>72.36.01.03</v>
          </cell>
          <cell r="E1663" t="str">
            <v>ROMP.HIDR.ESC. C-C</v>
          </cell>
          <cell r="F1663" t="str">
            <v>h</v>
          </cell>
        </row>
        <row r="1664">
          <cell r="B1664" t="str">
            <v>15.1.414</v>
          </cell>
          <cell r="D1664" t="str">
            <v xml:space="preserve">72.36.01.04 </v>
          </cell>
          <cell r="E1664" t="str">
            <v>ROMP.HIDR.ESC. C-D</v>
          </cell>
          <cell r="F1664" t="str">
            <v>h</v>
          </cell>
        </row>
        <row r="1665">
          <cell r="B1665" t="str">
            <v>15.1.415</v>
          </cell>
          <cell r="D1665" t="str">
            <v>72.36.02.01</v>
          </cell>
          <cell r="E1665" t="str">
            <v>ROMP.HID.RETRO. C-A</v>
          </cell>
          <cell r="F1665" t="str">
            <v>h</v>
          </cell>
        </row>
        <row r="1666">
          <cell r="B1666" t="str">
            <v>15.1.416</v>
          </cell>
          <cell r="D1666" t="str">
            <v xml:space="preserve">72.36.02.02 </v>
          </cell>
          <cell r="E1666" t="str">
            <v>ROMP.HID.RETRO. C-B</v>
          </cell>
          <cell r="F1666" t="str">
            <v>h</v>
          </cell>
        </row>
        <row r="1667">
          <cell r="B1667" t="str">
            <v>15.1.417</v>
          </cell>
          <cell r="D1667" t="str">
            <v xml:space="preserve">72.36.02.03 </v>
          </cell>
          <cell r="E1667" t="str">
            <v>ROMP.HID.RETRO. C-C</v>
          </cell>
          <cell r="F1667" t="str">
            <v>h</v>
          </cell>
        </row>
        <row r="1668">
          <cell r="B1668" t="str">
            <v>15.1.418</v>
          </cell>
          <cell r="D1668" t="str">
            <v>72.36.02.04</v>
          </cell>
          <cell r="E1668" t="str">
            <v>ROMP.HID.RETRO. C-D</v>
          </cell>
          <cell r="F1668" t="str">
            <v>h</v>
          </cell>
        </row>
        <row r="1669">
          <cell r="B1669" t="str">
            <v>15.1.419</v>
          </cell>
          <cell r="D1669" t="str">
            <v>72.37.01.01</v>
          </cell>
          <cell r="E1669" t="str">
            <v>MOTONIV.RIPPER C-A</v>
          </cell>
          <cell r="F1669" t="str">
            <v>h</v>
          </cell>
        </row>
        <row r="1670">
          <cell r="B1670" t="str">
            <v>15.1.420</v>
          </cell>
          <cell r="D1670" t="str">
            <v>72.37.01.02</v>
          </cell>
          <cell r="E1670" t="str">
            <v>MOTONIV.RIPPER C-B</v>
          </cell>
          <cell r="F1670" t="str">
            <v>h</v>
          </cell>
        </row>
        <row r="1671">
          <cell r="B1671" t="str">
            <v>15.1.421</v>
          </cell>
          <cell r="D1671" t="str">
            <v>72.37.01.03</v>
          </cell>
          <cell r="E1671" t="str">
            <v>MOTONIV.RIPPER C-C</v>
          </cell>
          <cell r="F1671" t="str">
            <v>h</v>
          </cell>
        </row>
        <row r="1672">
          <cell r="B1672" t="str">
            <v>15.1.422</v>
          </cell>
          <cell r="D1672" t="str">
            <v>72.37.01.04</v>
          </cell>
          <cell r="E1672" t="str">
            <v>MOTONIV.RIPPER C-D</v>
          </cell>
          <cell r="F1672" t="str">
            <v>h</v>
          </cell>
        </row>
        <row r="1673">
          <cell r="B1673" t="str">
            <v>15.1.423</v>
          </cell>
          <cell r="D1673" t="str">
            <v xml:space="preserve">72.37.02.01 </v>
          </cell>
          <cell r="E1673" t="str">
            <v>MOTONIV.ESCARIF. C-A</v>
          </cell>
          <cell r="F1673" t="str">
            <v>h</v>
          </cell>
        </row>
        <row r="1674">
          <cell r="B1674" t="str">
            <v>15.1.424</v>
          </cell>
          <cell r="D1674" t="str">
            <v xml:space="preserve">72.37.02.02 </v>
          </cell>
          <cell r="E1674" t="str">
            <v>MOTONIV.ESCARIF. C-B</v>
          </cell>
          <cell r="F1674" t="str">
            <v>h</v>
          </cell>
        </row>
        <row r="1675">
          <cell r="B1675" t="str">
            <v>15.1.425</v>
          </cell>
          <cell r="D1675" t="str">
            <v xml:space="preserve">72.37.02.03 </v>
          </cell>
          <cell r="E1675" t="str">
            <v>MOTONIV.ESCARIF. C-C</v>
          </cell>
          <cell r="F1675" t="str">
            <v>h</v>
          </cell>
        </row>
        <row r="1676">
          <cell r="B1676" t="str">
            <v>15.1.426</v>
          </cell>
          <cell r="D1676" t="str">
            <v>72.37.02.04</v>
          </cell>
          <cell r="E1676" t="str">
            <v>MOTONIV.ESCARIF. C-D</v>
          </cell>
          <cell r="F1676" t="str">
            <v>h</v>
          </cell>
        </row>
        <row r="1677">
          <cell r="B1677" t="str">
            <v>15.1.427</v>
          </cell>
          <cell r="D1677" t="str">
            <v>72.38.01.01</v>
          </cell>
          <cell r="E1677" t="str">
            <v>MOTOSCRAPER 15M3 C-A</v>
          </cell>
          <cell r="F1677" t="str">
            <v>h</v>
          </cell>
        </row>
        <row r="1678">
          <cell r="B1678" t="str">
            <v>15.1.428</v>
          </cell>
          <cell r="D1678" t="str">
            <v>72.38.01.02</v>
          </cell>
          <cell r="E1678" t="str">
            <v>MOTOSCRAPER 15M3 C-B</v>
          </cell>
          <cell r="F1678" t="str">
            <v>h</v>
          </cell>
        </row>
        <row r="1679">
          <cell r="B1679" t="str">
            <v>15.1.429</v>
          </cell>
          <cell r="D1679" t="str">
            <v xml:space="preserve">72.38.01.03 </v>
          </cell>
          <cell r="E1679" t="str">
            <v>MOTOSCRAPER 15M3 C-C</v>
          </cell>
          <cell r="F1679" t="str">
            <v>h</v>
          </cell>
        </row>
        <row r="1680">
          <cell r="B1680" t="str">
            <v>15.1.430</v>
          </cell>
          <cell r="D1680" t="str">
            <v>72.38.01.04</v>
          </cell>
          <cell r="E1680" t="str">
            <v>MOTOSCRAPER 15M3 C-D</v>
          </cell>
          <cell r="F1680" t="str">
            <v>h</v>
          </cell>
        </row>
        <row r="1681">
          <cell r="B1681" t="str">
            <v>15.1.431</v>
          </cell>
          <cell r="D1681" t="str">
            <v xml:space="preserve">72.38.02.01 </v>
          </cell>
          <cell r="E1681" t="str">
            <v>MOTOSCRAPER 26M3 C-A</v>
          </cell>
          <cell r="F1681" t="str">
            <v>h</v>
          </cell>
        </row>
        <row r="1682">
          <cell r="B1682" t="str">
            <v>15.1.432</v>
          </cell>
          <cell r="D1682" t="str">
            <v xml:space="preserve">72.38.02.02 </v>
          </cell>
          <cell r="E1682" t="str">
            <v>MOTOSCRAPER 26M3 C-B</v>
          </cell>
          <cell r="F1682" t="str">
            <v>h</v>
          </cell>
        </row>
        <row r="1683">
          <cell r="B1683" t="str">
            <v>15.1.433</v>
          </cell>
          <cell r="D1683" t="str">
            <v xml:space="preserve">72.38.02.03 </v>
          </cell>
          <cell r="E1683" t="str">
            <v>MOTOSCRAPER 26M3 C-C</v>
          </cell>
          <cell r="F1683" t="str">
            <v>h</v>
          </cell>
        </row>
        <row r="1684">
          <cell r="B1684" t="str">
            <v>15.1.434</v>
          </cell>
          <cell r="D1684" t="str">
            <v xml:space="preserve">72.38.02.04 </v>
          </cell>
          <cell r="E1684" t="str">
            <v>MOTOSCRAPER 26M3 C-D</v>
          </cell>
          <cell r="F1684" t="str">
            <v>h</v>
          </cell>
        </row>
        <row r="1685">
          <cell r="B1685" t="str">
            <v>15.1.435</v>
          </cell>
          <cell r="D1685" t="str">
            <v xml:space="preserve">72.39.01.01 </v>
          </cell>
          <cell r="E1685" t="str">
            <v>MAQ.SOLDA ELETR. C-A</v>
          </cell>
          <cell r="F1685" t="str">
            <v>h</v>
          </cell>
        </row>
        <row r="1686">
          <cell r="B1686" t="str">
            <v>15.1.436</v>
          </cell>
          <cell r="D1686" t="str">
            <v xml:space="preserve">72.39.01.02 </v>
          </cell>
          <cell r="E1686" t="str">
            <v>MAQ.SOLDA ELETR. C-B</v>
          </cell>
          <cell r="F1686" t="str">
            <v>h</v>
          </cell>
        </row>
        <row r="1687">
          <cell r="B1687" t="str">
            <v>15.1.437</v>
          </cell>
          <cell r="D1687" t="str">
            <v>72.39.01.03</v>
          </cell>
          <cell r="E1687" t="str">
            <v>MAQ.SOLDA ELETR. C-C</v>
          </cell>
          <cell r="F1687" t="str">
            <v>h</v>
          </cell>
        </row>
        <row r="1688">
          <cell r="B1688" t="str">
            <v>15.1.438</v>
          </cell>
          <cell r="D1688" t="str">
            <v xml:space="preserve">72.39.01.04 </v>
          </cell>
          <cell r="E1688" t="str">
            <v>MAQ.SOLDA ELETR. C-D</v>
          </cell>
          <cell r="F1688" t="str">
            <v>h</v>
          </cell>
        </row>
        <row r="1689">
          <cell r="B1689" t="str">
            <v>15.1.439</v>
          </cell>
          <cell r="D1689" t="str">
            <v xml:space="preserve">72.39.02.01 </v>
          </cell>
          <cell r="E1689" t="str">
            <v>MAQ.SOLDA DIESEL C-A</v>
          </cell>
          <cell r="F1689" t="str">
            <v>h</v>
          </cell>
        </row>
        <row r="1690">
          <cell r="B1690" t="str">
            <v>15.1.440</v>
          </cell>
          <cell r="D1690" t="str">
            <v xml:space="preserve">72.39.02.02 </v>
          </cell>
          <cell r="E1690" t="str">
            <v>MAQ.SOLDA DIESEL C-B</v>
          </cell>
          <cell r="F1690" t="str">
            <v>h</v>
          </cell>
        </row>
        <row r="1691">
          <cell r="B1691" t="str">
            <v>15.1.441</v>
          </cell>
          <cell r="D1691" t="str">
            <v xml:space="preserve">72.39.02.03 </v>
          </cell>
          <cell r="E1691" t="str">
            <v>MAQ.SOLDA DIESEL C-C</v>
          </cell>
          <cell r="F1691" t="str">
            <v>h</v>
          </cell>
        </row>
        <row r="1692">
          <cell r="B1692" t="str">
            <v>15.1.442</v>
          </cell>
          <cell r="D1692" t="str">
            <v xml:space="preserve">72.39.02.04 </v>
          </cell>
          <cell r="E1692" t="str">
            <v>MAQ.SOLDA DIESEL C-D</v>
          </cell>
          <cell r="F1692" t="str">
            <v>h</v>
          </cell>
        </row>
        <row r="1693">
          <cell r="B1693" t="str">
            <v>15.1.443</v>
          </cell>
          <cell r="D1693" t="str">
            <v xml:space="preserve">72.39.03.01 </v>
          </cell>
          <cell r="E1693" t="str">
            <v>MACARICO CORTE C-A</v>
          </cell>
          <cell r="F1693" t="str">
            <v>h</v>
          </cell>
        </row>
        <row r="1694">
          <cell r="B1694" t="str">
            <v>15.1.444</v>
          </cell>
          <cell r="D1694" t="str">
            <v>72.39.03.02</v>
          </cell>
          <cell r="E1694" t="str">
            <v>MACARICO CORTE C-B</v>
          </cell>
          <cell r="F1694" t="str">
            <v>h</v>
          </cell>
        </row>
        <row r="1695">
          <cell r="B1695" t="str">
            <v>15.1.445</v>
          </cell>
          <cell r="D1695" t="str">
            <v xml:space="preserve">72.39.03.03 </v>
          </cell>
          <cell r="E1695" t="str">
            <v>MACARICO CORTE C-C</v>
          </cell>
          <cell r="F1695" t="str">
            <v>h</v>
          </cell>
        </row>
        <row r="1696">
          <cell r="B1696" t="str">
            <v>15.1.446</v>
          </cell>
          <cell r="D1696" t="str">
            <v>72.39.03.04</v>
          </cell>
          <cell r="E1696" t="str">
            <v>MACARICO CORTE C-D</v>
          </cell>
          <cell r="F1696" t="str">
            <v>h</v>
          </cell>
        </row>
        <row r="1697">
          <cell r="B1697" t="str">
            <v>15.1.447</v>
          </cell>
          <cell r="D1697" t="str">
            <v xml:space="preserve">72.40.01.01 </v>
          </cell>
          <cell r="E1697" t="str">
            <v>TEODOLITO C/TRIP.C-A</v>
          </cell>
          <cell r="F1697" t="str">
            <v>h</v>
          </cell>
        </row>
        <row r="1698">
          <cell r="B1698" t="str">
            <v>15.1.448</v>
          </cell>
          <cell r="D1698" t="str">
            <v xml:space="preserve">72.40.01.02 </v>
          </cell>
          <cell r="E1698" t="str">
            <v>TEODOLITO C/TRIP.C-B</v>
          </cell>
          <cell r="F1698" t="str">
            <v>h</v>
          </cell>
        </row>
        <row r="1699">
          <cell r="B1699" t="str">
            <v>15.1.449</v>
          </cell>
          <cell r="D1699" t="str">
            <v xml:space="preserve">72.40.01.03 </v>
          </cell>
          <cell r="E1699" t="str">
            <v>TEODOLITO C/TRIP.C-C</v>
          </cell>
          <cell r="F1699" t="str">
            <v>h</v>
          </cell>
        </row>
        <row r="1700">
          <cell r="B1700" t="str">
            <v>15.1.450</v>
          </cell>
          <cell r="D1700" t="str">
            <v xml:space="preserve">72.40.01.04 </v>
          </cell>
          <cell r="E1700" t="str">
            <v>TEODOLITO C/TRIP.C-D</v>
          </cell>
          <cell r="F1700" t="str">
            <v>h</v>
          </cell>
        </row>
        <row r="1701">
          <cell r="B1701" t="str">
            <v>15.1.451</v>
          </cell>
          <cell r="D1701" t="str">
            <v xml:space="preserve">72.40.02.01 </v>
          </cell>
          <cell r="E1701" t="str">
            <v xml:space="preserve">ESTACAO TOTAL C-A </v>
          </cell>
          <cell r="F1701" t="str">
            <v>h</v>
          </cell>
        </row>
        <row r="1702">
          <cell r="B1702" t="str">
            <v>15.1.452</v>
          </cell>
          <cell r="D1702" t="str">
            <v>72.40.02.02</v>
          </cell>
          <cell r="E1702" t="str">
            <v>ESTACAO TOTAL C-B</v>
          </cell>
          <cell r="F1702" t="str">
            <v>h</v>
          </cell>
        </row>
        <row r="1703">
          <cell r="B1703" t="str">
            <v>15.1.453</v>
          </cell>
          <cell r="D1703" t="str">
            <v xml:space="preserve">72.40.02.03 </v>
          </cell>
          <cell r="E1703" t="str">
            <v>ESTACAO TOTAL C-C</v>
          </cell>
          <cell r="F1703" t="str">
            <v>h</v>
          </cell>
        </row>
        <row r="1704">
          <cell r="B1704" t="str">
            <v>15.1.454</v>
          </cell>
          <cell r="D1704" t="str">
            <v xml:space="preserve">72.40.02.04 </v>
          </cell>
          <cell r="E1704" t="str">
            <v>ESTACAO TOTAL C-D</v>
          </cell>
          <cell r="F1704" t="str">
            <v>h</v>
          </cell>
        </row>
        <row r="1705">
          <cell r="B1705" t="str">
            <v>15.1.455</v>
          </cell>
          <cell r="D1705" t="str">
            <v xml:space="preserve">72.40.03.01 </v>
          </cell>
          <cell r="E1705" t="str">
            <v xml:space="preserve">NIVEL C/TRIPE C-A </v>
          </cell>
          <cell r="F1705" t="str">
            <v>h</v>
          </cell>
        </row>
        <row r="1706">
          <cell r="B1706" t="str">
            <v>15.1.456</v>
          </cell>
          <cell r="D1706" t="str">
            <v>72.40.03.02</v>
          </cell>
          <cell r="E1706" t="str">
            <v>NIVEL C/TRIPE C-B</v>
          </cell>
          <cell r="F1706" t="str">
            <v>h</v>
          </cell>
        </row>
        <row r="1707">
          <cell r="B1707" t="str">
            <v>15.1.457</v>
          </cell>
          <cell r="D1707" t="str">
            <v>72.40.03.03</v>
          </cell>
          <cell r="E1707" t="str">
            <v>NIVEL C/TRIPE C-C</v>
          </cell>
          <cell r="F1707" t="str">
            <v>h</v>
          </cell>
        </row>
        <row r="1708">
          <cell r="B1708" t="str">
            <v>15.1.458</v>
          </cell>
          <cell r="D1708" t="str">
            <v>72.40.03.04</v>
          </cell>
          <cell r="E1708" t="str">
            <v>NIVEL C/TRIPE C-D</v>
          </cell>
          <cell r="F1708" t="str">
            <v>h</v>
          </cell>
        </row>
        <row r="1709">
          <cell r="B1709" t="str">
            <v>15.1.459</v>
          </cell>
          <cell r="D1709" t="str">
            <v>72.41.01.01</v>
          </cell>
          <cell r="E1709" t="str">
            <v>PA CAR.S/PN1,8M3 C-A</v>
          </cell>
          <cell r="F1709" t="str">
            <v>h</v>
          </cell>
        </row>
        <row r="1710">
          <cell r="B1710" t="str">
            <v>15.1.460</v>
          </cell>
          <cell r="D1710" t="str">
            <v>72.41.01.02</v>
          </cell>
          <cell r="E1710" t="str">
            <v>PA CAR.S/PN1,8M3 C-B</v>
          </cell>
          <cell r="F1710" t="str">
            <v>h</v>
          </cell>
        </row>
        <row r="1711">
          <cell r="B1711" t="str">
            <v>15.1.461</v>
          </cell>
          <cell r="D1711" t="str">
            <v xml:space="preserve">72.41.01.03 </v>
          </cell>
          <cell r="E1711" t="str">
            <v>PA CAR.S/PN1,8M3 C-C</v>
          </cell>
          <cell r="F1711" t="str">
            <v>h</v>
          </cell>
        </row>
        <row r="1712">
          <cell r="B1712" t="str">
            <v>15.1.462</v>
          </cell>
          <cell r="D1712" t="str">
            <v>72.41.01.04</v>
          </cell>
          <cell r="E1712" t="str">
            <v>PA CAR.S/PN1,8M3 C-D</v>
          </cell>
          <cell r="F1712" t="str">
            <v>h</v>
          </cell>
        </row>
        <row r="1713">
          <cell r="B1713" t="str">
            <v>15.1.463</v>
          </cell>
          <cell r="D1713" t="str">
            <v>72.41.02.01</v>
          </cell>
          <cell r="E1713" t="str">
            <v>PA CAR.S/PN2,2M3 C-A</v>
          </cell>
          <cell r="F1713" t="str">
            <v>h</v>
          </cell>
        </row>
        <row r="1714">
          <cell r="B1714" t="str">
            <v>15.1.464</v>
          </cell>
          <cell r="D1714" t="str">
            <v>72.41.02.02</v>
          </cell>
          <cell r="E1714" t="str">
            <v>PA CAR.S/PN2,2M3 C-B</v>
          </cell>
          <cell r="F1714" t="str">
            <v>h</v>
          </cell>
        </row>
        <row r="1715">
          <cell r="B1715" t="str">
            <v>15.1.465</v>
          </cell>
          <cell r="D1715" t="str">
            <v xml:space="preserve">72.41.02.03 </v>
          </cell>
          <cell r="E1715" t="str">
            <v>PA CAR.S/PN2,2M3 C-C</v>
          </cell>
          <cell r="F1715" t="str">
            <v>h</v>
          </cell>
        </row>
        <row r="1716">
          <cell r="B1716" t="str">
            <v>15.1.466</v>
          </cell>
          <cell r="D1716" t="str">
            <v>72.41.02.04</v>
          </cell>
          <cell r="E1716" t="str">
            <v>PA CAR.S/PN2,2M3 C-D</v>
          </cell>
          <cell r="F1716" t="str">
            <v>h</v>
          </cell>
        </row>
        <row r="1717">
          <cell r="B1717" t="str">
            <v>15.1.467</v>
          </cell>
          <cell r="D1717" t="str">
            <v>72.41.03.01</v>
          </cell>
          <cell r="E1717" t="str">
            <v>PA CAR.S/PN3,6M3 C-A</v>
          </cell>
          <cell r="F1717" t="str">
            <v>h</v>
          </cell>
        </row>
        <row r="1718">
          <cell r="B1718" t="str">
            <v>15.1.468</v>
          </cell>
          <cell r="D1718" t="str">
            <v xml:space="preserve">72.41.03.02 </v>
          </cell>
          <cell r="E1718" t="str">
            <v>PA CAR.S/PN3,6M3 C-B</v>
          </cell>
          <cell r="F1718" t="str">
            <v>h</v>
          </cell>
        </row>
        <row r="1719">
          <cell r="B1719" t="str">
            <v>15.1.469</v>
          </cell>
          <cell r="D1719" t="str">
            <v>72.41.03.03</v>
          </cell>
          <cell r="E1719" t="str">
            <v>PA CAR.S/PN3,6M3 C-C</v>
          </cell>
          <cell r="F1719" t="str">
            <v>h</v>
          </cell>
        </row>
        <row r="1720">
          <cell r="B1720" t="str">
            <v>15.1.470</v>
          </cell>
          <cell r="D1720" t="str">
            <v>72.41.03.04</v>
          </cell>
          <cell r="E1720" t="str">
            <v>PA CAR.S/PN3,6M3 C-D</v>
          </cell>
          <cell r="F1720" t="str">
            <v>h</v>
          </cell>
        </row>
        <row r="1721">
          <cell r="B1721" t="str">
            <v>15.1.471</v>
          </cell>
          <cell r="D1721" t="str">
            <v>72.41.04.01</v>
          </cell>
          <cell r="E1721" t="str">
            <v>PA CAR.S/ES.1,85 C-A</v>
          </cell>
          <cell r="F1721" t="str">
            <v>h</v>
          </cell>
        </row>
        <row r="1722">
          <cell r="B1722" t="str">
            <v>15.1.472</v>
          </cell>
          <cell r="D1722" t="str">
            <v xml:space="preserve">72.41.04.02 </v>
          </cell>
          <cell r="E1722" t="str">
            <v>PA CAR.S/ES.1,85 C-B</v>
          </cell>
          <cell r="F1722" t="str">
            <v>h</v>
          </cell>
        </row>
        <row r="1723">
          <cell r="B1723" t="str">
            <v>15.1.473</v>
          </cell>
          <cell r="D1723" t="str">
            <v xml:space="preserve">72.41.04.03 </v>
          </cell>
          <cell r="E1723" t="str">
            <v>PA CAR.S/ES.1,85 C-C</v>
          </cell>
          <cell r="F1723" t="str">
            <v>h</v>
          </cell>
        </row>
        <row r="1724">
          <cell r="B1724" t="str">
            <v>15.1.474</v>
          </cell>
          <cell r="D1724" t="str">
            <v>72.41.04.04</v>
          </cell>
          <cell r="E1724" t="str">
            <v>PA CAR.S/ES.1,85 C-D</v>
          </cell>
          <cell r="F1724" t="str">
            <v>h</v>
          </cell>
        </row>
        <row r="1725">
          <cell r="B1725" t="str">
            <v>15.1.475</v>
          </cell>
          <cell r="D1725" t="str">
            <v>72.41.05.01</v>
          </cell>
          <cell r="E1725" t="str">
            <v xml:space="preserve">PA CAR.S/ES.2,3 C-A </v>
          </cell>
          <cell r="F1725" t="str">
            <v>h</v>
          </cell>
        </row>
        <row r="1726">
          <cell r="B1726" t="str">
            <v>15.1.476</v>
          </cell>
          <cell r="D1726" t="str">
            <v>72.41.05.02</v>
          </cell>
          <cell r="E1726" t="str">
            <v>PA CAR.S/ES.2,3 C-B</v>
          </cell>
          <cell r="F1726" t="str">
            <v>h</v>
          </cell>
        </row>
        <row r="1727">
          <cell r="B1727" t="str">
            <v>15.1.477</v>
          </cell>
          <cell r="D1727" t="str">
            <v>72.41.05.03</v>
          </cell>
          <cell r="E1727" t="str">
            <v>PA CAR.S/ES.2,3 C-C</v>
          </cell>
          <cell r="F1727" t="str">
            <v>h</v>
          </cell>
        </row>
        <row r="1728">
          <cell r="B1728" t="str">
            <v>15.1.478</v>
          </cell>
          <cell r="D1728" t="str">
            <v xml:space="preserve">72.41.05.04 </v>
          </cell>
          <cell r="E1728" t="str">
            <v>PA CAR.S/ES.2,3 C-D</v>
          </cell>
          <cell r="F1728" t="str">
            <v>h</v>
          </cell>
        </row>
        <row r="1729">
          <cell r="B1729" t="str">
            <v>15.1.479</v>
          </cell>
          <cell r="D1729" t="str">
            <v>72.42.01.01</v>
          </cell>
          <cell r="E1729" t="str">
            <v>PERF. MANUAL C-A</v>
          </cell>
          <cell r="F1729" t="str">
            <v>h</v>
          </cell>
        </row>
        <row r="1730">
          <cell r="B1730" t="str">
            <v>15.1.480</v>
          </cell>
          <cell r="D1730" t="str">
            <v xml:space="preserve">72.42.01.02 </v>
          </cell>
          <cell r="E1730" t="str">
            <v>PERF. MANUAL C-B</v>
          </cell>
          <cell r="F1730" t="str">
            <v>h</v>
          </cell>
        </row>
        <row r="1731">
          <cell r="B1731" t="str">
            <v>15.1.481</v>
          </cell>
          <cell r="D1731" t="str">
            <v xml:space="preserve">72.42.01.03 </v>
          </cell>
          <cell r="E1731" t="str">
            <v>PERF. MANUAL C-C</v>
          </cell>
          <cell r="F1731" t="str">
            <v>h</v>
          </cell>
        </row>
        <row r="1732">
          <cell r="B1732" t="str">
            <v>15.1.482</v>
          </cell>
          <cell r="D1732" t="str">
            <v xml:space="preserve">72.42.01.04 </v>
          </cell>
          <cell r="E1732" t="str">
            <v>PERF. MANUAL C-D</v>
          </cell>
          <cell r="F1732" t="str">
            <v>h</v>
          </cell>
        </row>
        <row r="1733">
          <cell r="B1733" t="str">
            <v>15.1.483</v>
          </cell>
          <cell r="D1733" t="str">
            <v xml:space="preserve">72.42.02.01 </v>
          </cell>
          <cell r="E1733" t="str">
            <v>PERF.S/EST. C-A</v>
          </cell>
          <cell r="F1733" t="str">
            <v>h</v>
          </cell>
        </row>
        <row r="1734">
          <cell r="B1734" t="str">
            <v>15.1.484</v>
          </cell>
          <cell r="D1734" t="str">
            <v xml:space="preserve">72.42.02.02 </v>
          </cell>
          <cell r="E1734" t="str">
            <v>PERF.S/EST. C-B</v>
          </cell>
          <cell r="F1734" t="str">
            <v>h</v>
          </cell>
        </row>
        <row r="1735">
          <cell r="B1735" t="str">
            <v>15.1.485</v>
          </cell>
          <cell r="D1735" t="str">
            <v>72.42.02.03</v>
          </cell>
          <cell r="E1735" t="str">
            <v>PERF.S/EST. C-C</v>
          </cell>
          <cell r="F1735" t="str">
            <v>h</v>
          </cell>
        </row>
        <row r="1736">
          <cell r="B1736" t="str">
            <v>15.1.486</v>
          </cell>
          <cell r="D1736" t="str">
            <v xml:space="preserve">72.42.02.04 </v>
          </cell>
          <cell r="E1736" t="str">
            <v>PERF.S/EST. C-D</v>
          </cell>
          <cell r="F1736" t="str">
            <v>h</v>
          </cell>
        </row>
        <row r="1737">
          <cell r="B1737" t="str">
            <v>15.1.487</v>
          </cell>
          <cell r="D1737" t="str">
            <v>72.42.03.01</v>
          </cell>
          <cell r="E1737" t="str">
            <v>PERF.JUMBO C-A</v>
          </cell>
          <cell r="F1737" t="str">
            <v>h</v>
          </cell>
        </row>
        <row r="1738">
          <cell r="B1738" t="str">
            <v>15.1.488</v>
          </cell>
          <cell r="D1738" t="str">
            <v>72.42.03.02</v>
          </cell>
          <cell r="E1738" t="str">
            <v>PERF.JUMBO C-B</v>
          </cell>
          <cell r="F1738" t="str">
            <v>h</v>
          </cell>
        </row>
        <row r="1739">
          <cell r="B1739" t="str">
            <v>15.1.489</v>
          </cell>
          <cell r="D1739" t="str">
            <v xml:space="preserve">72.42.03.03 </v>
          </cell>
          <cell r="E1739" t="str">
            <v>PERF.JUMBO C-C</v>
          </cell>
          <cell r="F1739" t="str">
            <v>h</v>
          </cell>
        </row>
        <row r="1740">
          <cell r="B1740" t="str">
            <v>15.1.490</v>
          </cell>
          <cell r="D1740" t="str">
            <v>72.42.03.04</v>
          </cell>
          <cell r="E1740" t="str">
            <v>PERF.JUMBO C-D</v>
          </cell>
          <cell r="F1740" t="str">
            <v>h</v>
          </cell>
        </row>
        <row r="1741">
          <cell r="B1741" t="str">
            <v>15.1.491</v>
          </cell>
          <cell r="D1741" t="str">
            <v xml:space="preserve">72.42.04.01 </v>
          </cell>
          <cell r="E1741" t="str">
            <v>SONDA ROTATIVA C-A</v>
          </cell>
          <cell r="F1741" t="str">
            <v>h</v>
          </cell>
        </row>
        <row r="1742">
          <cell r="B1742" t="str">
            <v>15.1.492</v>
          </cell>
          <cell r="D1742" t="str">
            <v xml:space="preserve">72.42.04.02 </v>
          </cell>
          <cell r="E1742" t="str">
            <v>SONDA ROTATIVA C-B</v>
          </cell>
          <cell r="F1742" t="str">
            <v>h</v>
          </cell>
        </row>
        <row r="1743">
          <cell r="B1743" t="str">
            <v>15.1.493</v>
          </cell>
          <cell r="D1743" t="str">
            <v>72.42.04.03</v>
          </cell>
          <cell r="E1743" t="str">
            <v>SONDA ROTATIVA C-C</v>
          </cell>
          <cell r="F1743" t="str">
            <v>h</v>
          </cell>
        </row>
        <row r="1744">
          <cell r="B1744" t="str">
            <v>15.1.494</v>
          </cell>
          <cell r="D1744" t="str">
            <v>72.42.04.04</v>
          </cell>
          <cell r="E1744" t="str">
            <v>SONDA ROTATIVA C-D</v>
          </cell>
          <cell r="F1744" t="str">
            <v>h</v>
          </cell>
        </row>
        <row r="1745">
          <cell r="B1745" t="str">
            <v>15.1.495</v>
          </cell>
          <cell r="D1745" t="str">
            <v xml:space="preserve">72.42.05.01 </v>
          </cell>
          <cell r="E1745" t="str">
            <v>PERF.CINZAL C-A</v>
          </cell>
          <cell r="F1745" t="str">
            <v>h</v>
          </cell>
        </row>
        <row r="1746">
          <cell r="B1746" t="str">
            <v>15.1.496</v>
          </cell>
          <cell r="D1746" t="str">
            <v>72.42.05.02</v>
          </cell>
          <cell r="E1746" t="str">
            <v>PERF.CINZAL C-B</v>
          </cell>
          <cell r="F1746" t="str">
            <v>h</v>
          </cell>
        </row>
        <row r="1747">
          <cell r="B1747" t="str">
            <v>15.1.497</v>
          </cell>
          <cell r="D1747" t="str">
            <v xml:space="preserve">72.42.05.03 </v>
          </cell>
          <cell r="E1747" t="str">
            <v>PERF.CINZAL C-C</v>
          </cell>
          <cell r="F1747" t="str">
            <v>h</v>
          </cell>
        </row>
        <row r="1748">
          <cell r="B1748" t="str">
            <v>15.1.498</v>
          </cell>
          <cell r="D1748" t="str">
            <v xml:space="preserve">72.42.05.04 </v>
          </cell>
          <cell r="E1748" t="str">
            <v>PERF.CINZAL C-D</v>
          </cell>
          <cell r="F1748" t="str">
            <v>h</v>
          </cell>
        </row>
        <row r="1749">
          <cell r="B1749" t="str">
            <v>15.1.499</v>
          </cell>
          <cell r="D1749" t="str">
            <v xml:space="preserve">72.43.01.01 </v>
          </cell>
          <cell r="E1749" t="str">
            <v>RETRO CARR.0,77M3C-A</v>
          </cell>
          <cell r="F1749" t="str">
            <v>h</v>
          </cell>
        </row>
        <row r="1750">
          <cell r="B1750" t="str">
            <v>15.1.500</v>
          </cell>
          <cell r="D1750" t="str">
            <v>72.43.01.02</v>
          </cell>
          <cell r="E1750" t="str">
            <v>RETRO CARR.0,77M3C-B</v>
          </cell>
          <cell r="F1750" t="str">
            <v>h</v>
          </cell>
        </row>
        <row r="1751">
          <cell r="B1751" t="str">
            <v>15.1.501</v>
          </cell>
          <cell r="D1751" t="str">
            <v xml:space="preserve">72.43.01.03 </v>
          </cell>
          <cell r="E1751" t="str">
            <v>RETRO CARR.0,77M3C-C</v>
          </cell>
          <cell r="F1751" t="str">
            <v>h</v>
          </cell>
        </row>
        <row r="1752">
          <cell r="B1752" t="str">
            <v>15.1.502</v>
          </cell>
          <cell r="D1752" t="str">
            <v>72.43.01.04</v>
          </cell>
          <cell r="E1752" t="str">
            <v>RETRO CARR.0,77M3C-D</v>
          </cell>
          <cell r="F1752" t="str">
            <v>h</v>
          </cell>
        </row>
        <row r="1753">
          <cell r="B1753" t="str">
            <v>15.1.503</v>
          </cell>
          <cell r="D1753" t="str">
            <v xml:space="preserve">72.43.02.01 </v>
          </cell>
          <cell r="E1753" t="str">
            <v>RETRO CARR.0,30M3C-A</v>
          </cell>
          <cell r="F1753" t="str">
            <v>h</v>
          </cell>
        </row>
        <row r="1754">
          <cell r="B1754" t="str">
            <v>15.1.504</v>
          </cell>
          <cell r="D1754" t="str">
            <v>72.43.02.02</v>
          </cell>
          <cell r="E1754" t="str">
            <v>RETRO CARR.0,30M3C-B</v>
          </cell>
          <cell r="F1754" t="str">
            <v>h</v>
          </cell>
        </row>
        <row r="1755">
          <cell r="B1755" t="str">
            <v>15.1.505</v>
          </cell>
          <cell r="D1755" t="str">
            <v>72.43.02.03</v>
          </cell>
          <cell r="E1755" t="str">
            <v>RETRO CARR.0,30M3C-C</v>
          </cell>
          <cell r="F1755" t="str">
            <v>h</v>
          </cell>
        </row>
        <row r="1756">
          <cell r="B1756" t="str">
            <v>15.1.506</v>
          </cell>
          <cell r="D1756" t="str">
            <v>72.43.02.04</v>
          </cell>
          <cell r="E1756" t="str">
            <v>RETRO CARR.0,30M3C-D</v>
          </cell>
          <cell r="F1756" t="str">
            <v>h</v>
          </cell>
        </row>
        <row r="1757">
          <cell r="B1757" t="str">
            <v>15.1.507</v>
          </cell>
          <cell r="D1757" t="str">
            <v>72.44.01.01</v>
          </cell>
          <cell r="E1757" t="str">
            <v>ROCAD.MAN.GAS. C-A</v>
          </cell>
          <cell r="F1757" t="str">
            <v>h</v>
          </cell>
        </row>
        <row r="1758">
          <cell r="B1758" t="str">
            <v>15.1.508</v>
          </cell>
          <cell r="D1758" t="str">
            <v>72.44.01.02</v>
          </cell>
          <cell r="E1758" t="str">
            <v>ROCAD.MAN.GAS. C-B</v>
          </cell>
          <cell r="F1758" t="str">
            <v>h</v>
          </cell>
        </row>
        <row r="1759">
          <cell r="B1759" t="str">
            <v>15.1.509</v>
          </cell>
          <cell r="D1759" t="str">
            <v>72.44.01.03</v>
          </cell>
          <cell r="E1759" t="str">
            <v>ROCAD.MAN.GAS. C-C</v>
          </cell>
          <cell r="F1759" t="str">
            <v>h</v>
          </cell>
        </row>
        <row r="1760">
          <cell r="B1760" t="str">
            <v>15.1.510</v>
          </cell>
          <cell r="D1760" t="str">
            <v>72.44.01.04</v>
          </cell>
          <cell r="E1760" t="str">
            <v>ROCAD.MAN.GAS. C-D</v>
          </cell>
          <cell r="F1760" t="str">
            <v>h</v>
          </cell>
        </row>
        <row r="1761">
          <cell r="B1761" t="str">
            <v>15.1.511</v>
          </cell>
          <cell r="D1761" t="str">
            <v>72.44.02.01</v>
          </cell>
          <cell r="E1761" t="str">
            <v>ROCAD.MAN.ELETR. C-A</v>
          </cell>
          <cell r="F1761" t="str">
            <v>h</v>
          </cell>
        </row>
        <row r="1762">
          <cell r="B1762" t="str">
            <v>15.1.512</v>
          </cell>
          <cell r="D1762" t="str">
            <v>72.44.02.02</v>
          </cell>
          <cell r="E1762" t="str">
            <v>ROCAD.MAN.ELETR. C-B</v>
          </cell>
          <cell r="F1762" t="str">
            <v>h</v>
          </cell>
        </row>
        <row r="1763">
          <cell r="B1763" t="str">
            <v>15.1.513</v>
          </cell>
          <cell r="D1763" t="str">
            <v>72.44.02.03</v>
          </cell>
          <cell r="E1763" t="str">
            <v>ROCAD.MAN.ELETR. C-C</v>
          </cell>
          <cell r="F1763" t="str">
            <v>h</v>
          </cell>
        </row>
        <row r="1764">
          <cell r="B1764" t="str">
            <v>15.1.514</v>
          </cell>
          <cell r="D1764" t="str">
            <v>72.44.02.04</v>
          </cell>
          <cell r="E1764" t="str">
            <v>ROCAD.MAN.ELETR. C-D</v>
          </cell>
          <cell r="F1764" t="str">
            <v>h</v>
          </cell>
        </row>
        <row r="1765">
          <cell r="B1765" t="str">
            <v>15.1.515</v>
          </cell>
          <cell r="D1765" t="str">
            <v>72.44.03.01</v>
          </cell>
          <cell r="E1765" t="str">
            <v>ROCAD. REBOC. C-A</v>
          </cell>
          <cell r="F1765" t="str">
            <v>h</v>
          </cell>
        </row>
        <row r="1766">
          <cell r="B1766" t="str">
            <v>15.1.516</v>
          </cell>
          <cell r="D1766" t="str">
            <v>72.44.03.02</v>
          </cell>
          <cell r="E1766" t="str">
            <v>ROCAD. REBOC. C-B</v>
          </cell>
          <cell r="F1766" t="str">
            <v>h</v>
          </cell>
        </row>
        <row r="1767">
          <cell r="B1767" t="str">
            <v>15.1.517</v>
          </cell>
          <cell r="D1767" t="str">
            <v>72.44.03.03</v>
          </cell>
          <cell r="E1767" t="str">
            <v>ROCAD. REBOC. C-C</v>
          </cell>
          <cell r="F1767" t="str">
            <v>h</v>
          </cell>
        </row>
        <row r="1768">
          <cell r="B1768" t="str">
            <v>15.1.518</v>
          </cell>
          <cell r="D1768" t="str">
            <v>72.44.03.04</v>
          </cell>
          <cell r="E1768" t="str">
            <v>ROCAD. REBOC. C-D</v>
          </cell>
          <cell r="F1768" t="str">
            <v>h</v>
          </cell>
        </row>
        <row r="1769">
          <cell r="B1769" t="str">
            <v>15.1.519</v>
          </cell>
          <cell r="D1769" t="str">
            <v>72.45.01.01</v>
          </cell>
          <cell r="E1769" t="str">
            <v>ROLO COMPACT.7T C-A</v>
          </cell>
          <cell r="F1769" t="str">
            <v>h</v>
          </cell>
        </row>
        <row r="1770">
          <cell r="B1770" t="str">
            <v>15.1.520</v>
          </cell>
          <cell r="D1770" t="str">
            <v>72.45.01.02</v>
          </cell>
          <cell r="E1770" t="str">
            <v>ROLO COMPACT.7T C-B</v>
          </cell>
          <cell r="F1770" t="str">
            <v>h</v>
          </cell>
        </row>
        <row r="1771">
          <cell r="B1771" t="str">
            <v>15.1.521</v>
          </cell>
          <cell r="D1771" t="str">
            <v>72.45.01.03</v>
          </cell>
          <cell r="E1771" t="str">
            <v xml:space="preserve">ROLO COMPACT.7T C-C </v>
          </cell>
          <cell r="F1771" t="str">
            <v>h</v>
          </cell>
        </row>
        <row r="1772">
          <cell r="B1772" t="str">
            <v>15.1.522</v>
          </cell>
          <cell r="D1772" t="str">
            <v>72.45.01.04</v>
          </cell>
          <cell r="E1772" t="str">
            <v>ROLO COMPACT.7T C-D</v>
          </cell>
          <cell r="F1772" t="str">
            <v>h</v>
          </cell>
        </row>
        <row r="1773">
          <cell r="B1773" t="str">
            <v>15.1.523</v>
          </cell>
          <cell r="D1773" t="str">
            <v>72.45.02.01</v>
          </cell>
          <cell r="E1773" t="str">
            <v>ROLO COMPACT.7,7T C-A</v>
          </cell>
          <cell r="F1773" t="str">
            <v>h</v>
          </cell>
        </row>
        <row r="1774">
          <cell r="B1774" t="str">
            <v>15.1.524</v>
          </cell>
          <cell r="D1774" t="str">
            <v>72.45.02.02</v>
          </cell>
          <cell r="E1774" t="str">
            <v>ROLO COMPACT.7,7T C-B</v>
          </cell>
          <cell r="F1774" t="str">
            <v>h</v>
          </cell>
        </row>
        <row r="1775">
          <cell r="B1775" t="str">
            <v>15.1.525</v>
          </cell>
          <cell r="D1775" t="str">
            <v>72.45.02.03</v>
          </cell>
          <cell r="E1775" t="str">
            <v xml:space="preserve">ROLO COMPACT.7,7T C-C </v>
          </cell>
          <cell r="F1775" t="str">
            <v>h</v>
          </cell>
        </row>
        <row r="1776">
          <cell r="B1776" t="str">
            <v>15.1.526</v>
          </cell>
          <cell r="D1776" t="str">
            <v>72.45.02.04</v>
          </cell>
          <cell r="E1776" t="str">
            <v>ROLO COMPACT.7,7T C-D</v>
          </cell>
          <cell r="F1776" t="str">
            <v>h</v>
          </cell>
        </row>
        <row r="1777">
          <cell r="B1777" t="str">
            <v>15.1.527</v>
          </cell>
          <cell r="D1777" t="str">
            <v>72.45.03.01</v>
          </cell>
          <cell r="E1777" t="str">
            <v>ROLO COMPACT.10T C-A</v>
          </cell>
          <cell r="F1777" t="str">
            <v>h</v>
          </cell>
        </row>
        <row r="1778">
          <cell r="B1778" t="str">
            <v>15.1.528</v>
          </cell>
          <cell r="D1778" t="str">
            <v>72.45.03.02</v>
          </cell>
          <cell r="E1778" t="str">
            <v>ROLO COMPACT.10T C-B</v>
          </cell>
          <cell r="F1778" t="str">
            <v>h</v>
          </cell>
        </row>
        <row r="1779">
          <cell r="B1779" t="str">
            <v>15.1.529</v>
          </cell>
          <cell r="D1779" t="str">
            <v>72.45.03.03</v>
          </cell>
          <cell r="E1779" t="str">
            <v>ROLO COMPACT.10T C-C</v>
          </cell>
          <cell r="F1779" t="str">
            <v>h</v>
          </cell>
        </row>
        <row r="1780">
          <cell r="B1780" t="str">
            <v>15.1.530</v>
          </cell>
          <cell r="D1780" t="str">
            <v>72.45.03.04</v>
          </cell>
          <cell r="E1780" t="str">
            <v>ROLO COMPACT.10T C-D</v>
          </cell>
          <cell r="F1780" t="str">
            <v>h</v>
          </cell>
        </row>
        <row r="1781">
          <cell r="B1781" t="str">
            <v>15.1.531</v>
          </cell>
          <cell r="D1781" t="str">
            <v>72.45.04.01</v>
          </cell>
          <cell r="E1781" t="str">
            <v>ROLO COMPAC.11,3T C-A</v>
          </cell>
          <cell r="F1781" t="str">
            <v>h</v>
          </cell>
        </row>
        <row r="1782">
          <cell r="B1782" t="str">
            <v>15.1.532</v>
          </cell>
          <cell r="D1782" t="str">
            <v>72.45.04.02</v>
          </cell>
          <cell r="E1782" t="str">
            <v>ROLO COMPAC.11,3T C-B</v>
          </cell>
          <cell r="F1782" t="str">
            <v>h</v>
          </cell>
        </row>
        <row r="1783">
          <cell r="B1783" t="str">
            <v>15.1.533</v>
          </cell>
          <cell r="D1783" t="str">
            <v>72.45.04.03</v>
          </cell>
          <cell r="E1783" t="str">
            <v>ROLO COMPAC.11,3T C-C</v>
          </cell>
          <cell r="F1783" t="str">
            <v>h</v>
          </cell>
        </row>
        <row r="1784">
          <cell r="B1784" t="str">
            <v>15.1.534</v>
          </cell>
          <cell r="D1784" t="str">
            <v>72.45.04.04</v>
          </cell>
          <cell r="E1784" t="str">
            <v>ROLO COMPAC.11,3T C-D</v>
          </cell>
          <cell r="F1784" t="str">
            <v>h</v>
          </cell>
        </row>
        <row r="1785">
          <cell r="B1785" t="str">
            <v>15.1.535</v>
          </cell>
          <cell r="D1785" t="str">
            <v>72.45.05.01</v>
          </cell>
          <cell r="E1785" t="str">
            <v>ROLO COMPAC.15,5T C-A</v>
          </cell>
          <cell r="F1785" t="str">
            <v>h</v>
          </cell>
        </row>
        <row r="1786">
          <cell r="B1786" t="str">
            <v>15.1.536</v>
          </cell>
          <cell r="D1786" t="str">
            <v>72.45.05.02</v>
          </cell>
          <cell r="E1786" t="str">
            <v>ROLO COMPAC.15,5T C-B</v>
          </cell>
          <cell r="F1786" t="str">
            <v>h</v>
          </cell>
        </row>
        <row r="1787">
          <cell r="B1787" t="str">
            <v>15.1.537</v>
          </cell>
          <cell r="D1787" t="str">
            <v>72.45.05.03</v>
          </cell>
          <cell r="E1787" t="str">
            <v>ROLO COMPAC.15,5T C-C</v>
          </cell>
          <cell r="F1787" t="str">
            <v>h</v>
          </cell>
        </row>
        <row r="1788">
          <cell r="B1788" t="str">
            <v>15.1.538</v>
          </cell>
          <cell r="D1788" t="str">
            <v>72.45.05.04</v>
          </cell>
          <cell r="E1788" t="str">
            <v>ROLO COMPAC.15,5T C-D</v>
          </cell>
          <cell r="F1788" t="str">
            <v>h</v>
          </cell>
        </row>
        <row r="1789">
          <cell r="B1789" t="str">
            <v>15.1.539</v>
          </cell>
          <cell r="D1789" t="str">
            <v>72.45.06.01</v>
          </cell>
          <cell r="E1789" t="str">
            <v>ROLO COMP.PE15,5T C-A</v>
          </cell>
          <cell r="F1789" t="str">
            <v>h</v>
          </cell>
        </row>
        <row r="1790">
          <cell r="B1790" t="str">
            <v>15.1.540</v>
          </cell>
          <cell r="D1790" t="str">
            <v>72.45.06.02</v>
          </cell>
          <cell r="E1790" t="str">
            <v>ROLO COMP.PE15,5T C-B</v>
          </cell>
          <cell r="F1790" t="str">
            <v>h</v>
          </cell>
        </row>
        <row r="1791">
          <cell r="B1791" t="str">
            <v>15.1.541</v>
          </cell>
          <cell r="D1791" t="str">
            <v>72.45.06.03</v>
          </cell>
          <cell r="E1791" t="str">
            <v>ROLO COMP.PE15,5T C-C</v>
          </cell>
          <cell r="F1791" t="str">
            <v>h</v>
          </cell>
        </row>
        <row r="1792">
          <cell r="B1792" t="str">
            <v>15.1.542</v>
          </cell>
          <cell r="D1792" t="str">
            <v>72.45.06.04</v>
          </cell>
          <cell r="E1792" t="str">
            <v>ROLO COMP.PE15,5T C-D</v>
          </cell>
          <cell r="F1792" t="str">
            <v>h</v>
          </cell>
        </row>
        <row r="1793">
          <cell r="B1793" t="str">
            <v>15.1.543</v>
          </cell>
          <cell r="D1793" t="str">
            <v>72.46.01.01</v>
          </cell>
          <cell r="E1793" t="str">
            <v>ROLO COMP.ASF.7,2 C-A</v>
          </cell>
          <cell r="F1793" t="str">
            <v>h</v>
          </cell>
        </row>
        <row r="1794">
          <cell r="B1794" t="str">
            <v>15.1.544</v>
          </cell>
          <cell r="D1794" t="str">
            <v>72.46.01.02</v>
          </cell>
          <cell r="E1794" t="str">
            <v>ROLO COMP.ASF.7,2 C-B</v>
          </cell>
          <cell r="F1794" t="str">
            <v>h</v>
          </cell>
        </row>
        <row r="1795">
          <cell r="B1795" t="str">
            <v>15.1.545</v>
          </cell>
          <cell r="D1795" t="str">
            <v>72.46.01.03</v>
          </cell>
          <cell r="E1795" t="str">
            <v>ROLO COMP.ASF.7,2 C-C</v>
          </cell>
          <cell r="F1795" t="str">
            <v>h</v>
          </cell>
        </row>
        <row r="1796">
          <cell r="B1796" t="str">
            <v>15.1.546</v>
          </cell>
          <cell r="D1796" t="str">
            <v>72.46.01.04</v>
          </cell>
          <cell r="E1796" t="str">
            <v>ROLO COMP.ASF.7,2 C-D</v>
          </cell>
          <cell r="F1796" t="str">
            <v>h</v>
          </cell>
        </row>
        <row r="1797">
          <cell r="B1797" t="str">
            <v>15.1.547</v>
          </cell>
          <cell r="D1797" t="str">
            <v>72.46.02.01</v>
          </cell>
          <cell r="E1797" t="str">
            <v>ROLO COM.ASF.10,2 C-A</v>
          </cell>
          <cell r="F1797" t="str">
            <v>h</v>
          </cell>
        </row>
        <row r="1798">
          <cell r="B1798" t="str">
            <v>15.1.548</v>
          </cell>
          <cell r="D1798" t="str">
            <v>72.46.02.02</v>
          </cell>
          <cell r="E1798" t="str">
            <v>ROLO COM.ASF.10,2 C-B</v>
          </cell>
          <cell r="F1798" t="str">
            <v>h</v>
          </cell>
        </row>
        <row r="1799">
          <cell r="B1799" t="str">
            <v>15.1.549</v>
          </cell>
          <cell r="D1799" t="str">
            <v>72.46.02.03</v>
          </cell>
          <cell r="E1799" t="str">
            <v>ROLO COM.ASF.10,2 C-C</v>
          </cell>
          <cell r="F1799" t="str">
            <v>h</v>
          </cell>
        </row>
        <row r="1800">
          <cell r="B1800" t="str">
            <v>15.1.550</v>
          </cell>
          <cell r="D1800" t="str">
            <v>72.46.02.04</v>
          </cell>
          <cell r="E1800" t="str">
            <v>ROLO COM.ASF.10,2 C-D</v>
          </cell>
          <cell r="F1800" t="str">
            <v>h</v>
          </cell>
        </row>
        <row r="1801">
          <cell r="B1801" t="str">
            <v>15.1.551</v>
          </cell>
          <cell r="D1801" t="str">
            <v>72.47.01.01</v>
          </cell>
          <cell r="E1801" t="str">
            <v>ROLO COM.TAN.2,3 C-A</v>
          </cell>
          <cell r="F1801" t="str">
            <v>h</v>
          </cell>
        </row>
        <row r="1802">
          <cell r="B1802" t="str">
            <v>15.1.552</v>
          </cell>
          <cell r="D1802" t="str">
            <v>72.47.01.02</v>
          </cell>
          <cell r="E1802" t="str">
            <v>ROLO COM.TAN.2,3 C-B</v>
          </cell>
          <cell r="F1802" t="str">
            <v>h</v>
          </cell>
        </row>
        <row r="1803">
          <cell r="B1803" t="str">
            <v>15.1.553</v>
          </cell>
          <cell r="D1803" t="str">
            <v>72.47.01.03</v>
          </cell>
          <cell r="E1803" t="str">
            <v>ROLO COM.TAN.2,3 C-C</v>
          </cell>
          <cell r="F1803" t="str">
            <v>h</v>
          </cell>
        </row>
        <row r="1804">
          <cell r="B1804" t="str">
            <v>15.1.554</v>
          </cell>
          <cell r="D1804" t="str">
            <v>72.47.01.04</v>
          </cell>
          <cell r="E1804" t="str">
            <v>ROLO COM.TAN.2,3 C-D</v>
          </cell>
          <cell r="F1804" t="str">
            <v>h</v>
          </cell>
        </row>
        <row r="1805">
          <cell r="B1805" t="str">
            <v>15.1.555</v>
          </cell>
          <cell r="D1805" t="str">
            <v>72.47.02.01</v>
          </cell>
          <cell r="E1805" t="str">
            <v>ROLO COMP.TAN.7T C-A</v>
          </cell>
          <cell r="F1805" t="str">
            <v>h</v>
          </cell>
        </row>
        <row r="1806">
          <cell r="B1806" t="str">
            <v>15.1.556</v>
          </cell>
          <cell r="D1806" t="str">
            <v>72.47.02.02</v>
          </cell>
          <cell r="E1806" t="str">
            <v>ROLO COMP.TAN.7T C-B</v>
          </cell>
          <cell r="F1806" t="str">
            <v>h</v>
          </cell>
        </row>
        <row r="1807">
          <cell r="B1807" t="str">
            <v>15.1.557</v>
          </cell>
          <cell r="D1807" t="str">
            <v>72.47.02.03</v>
          </cell>
          <cell r="E1807" t="str">
            <v>ROLO COMP.TAN.7T C-C</v>
          </cell>
          <cell r="F1807" t="str">
            <v>h</v>
          </cell>
        </row>
        <row r="1808">
          <cell r="B1808" t="str">
            <v>15.1.558</v>
          </cell>
          <cell r="D1808" t="str">
            <v>72.47.02.04</v>
          </cell>
          <cell r="E1808" t="str">
            <v>ROLO COMP.TAN.7T C-D</v>
          </cell>
          <cell r="F1808" t="str">
            <v>h</v>
          </cell>
        </row>
        <row r="1809">
          <cell r="B1809" t="str">
            <v>15.1.559</v>
          </cell>
          <cell r="D1809" t="str">
            <v>72.47.03.01</v>
          </cell>
          <cell r="E1809" t="str">
            <v>ROLO COMP.TAN.12T C-A</v>
          </cell>
          <cell r="F1809" t="str">
            <v>h</v>
          </cell>
        </row>
        <row r="1810">
          <cell r="B1810" t="str">
            <v>15.1.560</v>
          </cell>
          <cell r="D1810" t="str">
            <v>72.47.03.02</v>
          </cell>
          <cell r="E1810" t="str">
            <v>ROLO COMP.TAN.12T C-B</v>
          </cell>
          <cell r="F1810" t="str">
            <v>h</v>
          </cell>
        </row>
        <row r="1811">
          <cell r="B1811" t="str">
            <v>15.1.561</v>
          </cell>
          <cell r="D1811" t="str">
            <v>72.47.03.03</v>
          </cell>
          <cell r="E1811" t="str">
            <v>ROLO COMP.TAN.12T C-C</v>
          </cell>
          <cell r="F1811" t="str">
            <v>h</v>
          </cell>
        </row>
        <row r="1812">
          <cell r="B1812" t="str">
            <v>15.1.562</v>
          </cell>
          <cell r="D1812" t="str">
            <v>72.47.03.04</v>
          </cell>
          <cell r="E1812" t="str">
            <v>ROLO COMP.TAN.12T C-D</v>
          </cell>
          <cell r="F1812" t="str">
            <v>h</v>
          </cell>
        </row>
        <row r="1813">
          <cell r="B1813" t="str">
            <v>15.1.563</v>
          </cell>
          <cell r="D1813" t="str">
            <v>72.48.01.01</v>
          </cell>
          <cell r="E1813" t="str">
            <v>ROLO COM.P.A.12,5 C-A</v>
          </cell>
          <cell r="F1813" t="str">
            <v>h</v>
          </cell>
        </row>
        <row r="1814">
          <cell r="B1814" t="str">
            <v>15.1.564</v>
          </cell>
          <cell r="D1814" t="str">
            <v>72.48.01.02</v>
          </cell>
          <cell r="E1814" t="str">
            <v>ROLO COM.P.A.12,5 C-B</v>
          </cell>
          <cell r="F1814" t="str">
            <v>h</v>
          </cell>
        </row>
        <row r="1815">
          <cell r="B1815" t="str">
            <v>15.1.565</v>
          </cell>
          <cell r="D1815" t="str">
            <v>72.48.01.03</v>
          </cell>
          <cell r="E1815" t="str">
            <v>ROLO COM.P.A.12,5 C-C</v>
          </cell>
          <cell r="F1815" t="str">
            <v>h</v>
          </cell>
        </row>
        <row r="1816">
          <cell r="B1816" t="str">
            <v>15.1.566</v>
          </cell>
          <cell r="D1816" t="str">
            <v>72.48.01.04</v>
          </cell>
          <cell r="E1816" t="str">
            <v>ROLO COM.P.A.12,5 C-D</v>
          </cell>
          <cell r="F1816" t="str">
            <v>h</v>
          </cell>
        </row>
        <row r="1817">
          <cell r="B1817" t="str">
            <v>15.1.567</v>
          </cell>
          <cell r="D1817" t="str">
            <v>72.48.02.01</v>
          </cell>
          <cell r="E1817" t="str">
            <v>ROLO COM.P.A.27T C-A</v>
          </cell>
          <cell r="F1817" t="str">
            <v>h</v>
          </cell>
        </row>
        <row r="1818">
          <cell r="B1818" t="str">
            <v>15.1.568</v>
          </cell>
          <cell r="D1818" t="str">
            <v>72.48.02.02</v>
          </cell>
          <cell r="E1818" t="str">
            <v>ROLO COM.P.A.27T C-B</v>
          </cell>
          <cell r="F1818" t="str">
            <v>h</v>
          </cell>
        </row>
        <row r="1819">
          <cell r="B1819" t="str">
            <v>15.1.569</v>
          </cell>
          <cell r="D1819" t="str">
            <v>72.48.02.03</v>
          </cell>
          <cell r="E1819" t="str">
            <v>ROLO COM.P.A.27T C-C</v>
          </cell>
          <cell r="F1819" t="str">
            <v>h</v>
          </cell>
        </row>
        <row r="1820">
          <cell r="B1820" t="str">
            <v>15.1.570</v>
          </cell>
          <cell r="D1820" t="str">
            <v>72.48.02.04</v>
          </cell>
          <cell r="E1820" t="str">
            <v>ROLO COM.P.A.27T C-D</v>
          </cell>
          <cell r="F1820" t="str">
            <v>h</v>
          </cell>
        </row>
        <row r="1821">
          <cell r="B1821" t="str">
            <v>15.1.571</v>
          </cell>
          <cell r="D1821" t="str">
            <v>72.49.01.01</v>
          </cell>
          <cell r="E1821" t="str">
            <v>TRAT.AGR.3,7TON C-A</v>
          </cell>
          <cell r="F1821" t="str">
            <v>h</v>
          </cell>
        </row>
        <row r="1822">
          <cell r="B1822" t="str">
            <v>15.1.572</v>
          </cell>
          <cell r="D1822" t="str">
            <v>72.49.01.02</v>
          </cell>
          <cell r="E1822" t="str">
            <v>TRAT.AGR.3,7TON C-B</v>
          </cell>
          <cell r="F1822" t="str">
            <v>h</v>
          </cell>
        </row>
        <row r="1823">
          <cell r="B1823" t="str">
            <v>15.1.573</v>
          </cell>
          <cell r="D1823" t="str">
            <v>72.49.01.03</v>
          </cell>
          <cell r="E1823" t="str">
            <v>TRAT.AGR.3,7TON C-C</v>
          </cell>
          <cell r="F1823" t="str">
            <v>h</v>
          </cell>
        </row>
        <row r="1824">
          <cell r="B1824" t="str">
            <v>15.1.574</v>
          </cell>
          <cell r="D1824" t="str">
            <v>72.49.01.04</v>
          </cell>
          <cell r="E1824" t="str">
            <v>TRAT.AGR.3,7TON C-D</v>
          </cell>
          <cell r="F1824" t="str">
            <v>h</v>
          </cell>
        </row>
        <row r="1825">
          <cell r="B1825" t="str">
            <v>15.1.575</v>
          </cell>
          <cell r="D1825" t="str">
            <v>72.49.02.01</v>
          </cell>
          <cell r="E1825" t="str">
            <v>TRAT.AGR.5TON C-A</v>
          </cell>
          <cell r="F1825" t="str">
            <v>h</v>
          </cell>
        </row>
        <row r="1826">
          <cell r="B1826" t="str">
            <v>15.1.576</v>
          </cell>
          <cell r="D1826" t="str">
            <v>72.49.02.02</v>
          </cell>
          <cell r="E1826" t="str">
            <v>TRAT.AGR.5TON C-B</v>
          </cell>
          <cell r="F1826" t="str">
            <v>h</v>
          </cell>
        </row>
        <row r="1827">
          <cell r="B1827" t="str">
            <v>15.1.577</v>
          </cell>
          <cell r="D1827" t="str">
            <v>72.49.02.03</v>
          </cell>
          <cell r="E1827" t="str">
            <v>TRAT.AGR.5TON C-C</v>
          </cell>
          <cell r="F1827" t="str">
            <v>h</v>
          </cell>
        </row>
        <row r="1828">
          <cell r="B1828" t="str">
            <v>15.1.578</v>
          </cell>
          <cell r="D1828" t="str">
            <v>72.49.02.04</v>
          </cell>
          <cell r="E1828" t="str">
            <v>TRAT.AGR.5TON C-D</v>
          </cell>
          <cell r="F1828" t="str">
            <v>h</v>
          </cell>
        </row>
        <row r="1829">
          <cell r="B1829" t="str">
            <v>15.1.579</v>
          </cell>
          <cell r="D1829" t="str">
            <v>72.49.03.01</v>
          </cell>
          <cell r="E1829" t="str">
            <v>MICRO TRAT.2,2T C-A</v>
          </cell>
          <cell r="F1829" t="str">
            <v>h</v>
          </cell>
        </row>
        <row r="1830">
          <cell r="B1830" t="str">
            <v>15.1.580</v>
          </cell>
          <cell r="D1830" t="str">
            <v>72.49.03.02</v>
          </cell>
          <cell r="E1830" t="str">
            <v>MICRO TRAT.2,2T C-B</v>
          </cell>
          <cell r="F1830" t="str">
            <v>h</v>
          </cell>
        </row>
        <row r="1831">
          <cell r="B1831" t="str">
            <v>15.1.581</v>
          </cell>
          <cell r="D1831" t="str">
            <v>72.49.03.03</v>
          </cell>
          <cell r="E1831" t="str">
            <v>MICRO TRAT.2,2T C-C</v>
          </cell>
          <cell r="F1831" t="str">
            <v>h</v>
          </cell>
        </row>
        <row r="1832">
          <cell r="B1832" t="str">
            <v>15.1.582</v>
          </cell>
          <cell r="D1832" t="str">
            <v>72.49.03.04</v>
          </cell>
          <cell r="E1832" t="str">
            <v>MICRO TRAT.2,2T C-D</v>
          </cell>
          <cell r="F1832" t="str">
            <v>h</v>
          </cell>
        </row>
        <row r="1833">
          <cell r="B1833" t="str">
            <v>15.1.583</v>
          </cell>
          <cell r="D1833" t="str">
            <v>72.49.04.01</v>
          </cell>
          <cell r="E1833" t="str">
            <v>TRAT.TRIT.VEG.5T C-A</v>
          </cell>
          <cell r="F1833" t="str">
            <v>h</v>
          </cell>
        </row>
        <row r="1834">
          <cell r="B1834" t="str">
            <v>15.1.584</v>
          </cell>
          <cell r="D1834" t="str">
            <v>72.49.04.02</v>
          </cell>
          <cell r="E1834" t="str">
            <v>TRAT.TRIT.VEG.5T C-B</v>
          </cell>
          <cell r="F1834" t="str">
            <v>h</v>
          </cell>
        </row>
        <row r="1835">
          <cell r="B1835" t="str">
            <v>15.1.585</v>
          </cell>
          <cell r="D1835" t="str">
            <v>72.49.04.03</v>
          </cell>
          <cell r="E1835" t="str">
            <v>TRAT.TRIT.VEG.5T C-C</v>
          </cell>
          <cell r="F1835" t="str">
            <v>h</v>
          </cell>
        </row>
        <row r="1836">
          <cell r="B1836" t="str">
            <v>15.1.586</v>
          </cell>
          <cell r="D1836" t="str">
            <v>72.49.04.04</v>
          </cell>
          <cell r="E1836" t="str">
            <v>TRAT.TRIT.VEG.5T C-D</v>
          </cell>
          <cell r="F1836" t="str">
            <v>h</v>
          </cell>
        </row>
        <row r="1837">
          <cell r="B1837" t="str">
            <v>15.1.587</v>
          </cell>
          <cell r="D1837" t="str">
            <v>72.49.05.01</v>
          </cell>
          <cell r="E1837" t="str">
            <v>TRAT.AGR.PULV.5T C-A</v>
          </cell>
          <cell r="F1837" t="str">
            <v>h</v>
          </cell>
        </row>
        <row r="1838">
          <cell r="B1838" t="str">
            <v>15.1.588</v>
          </cell>
          <cell r="D1838" t="str">
            <v>72.49.05.02</v>
          </cell>
          <cell r="E1838" t="str">
            <v>TRAT.AGR.PULV.5T C-B</v>
          </cell>
          <cell r="F1838" t="str">
            <v>h</v>
          </cell>
        </row>
        <row r="1839">
          <cell r="B1839" t="str">
            <v>15.1.589</v>
          </cell>
          <cell r="D1839" t="str">
            <v>72.49.05.03</v>
          </cell>
          <cell r="E1839" t="str">
            <v>TRAT.AGR.PULV.5T C-C</v>
          </cell>
          <cell r="F1839" t="str">
            <v>h</v>
          </cell>
        </row>
        <row r="1840">
          <cell r="B1840" t="str">
            <v>15.1.590</v>
          </cell>
          <cell r="D1840" t="str">
            <v>72.49.05.04</v>
          </cell>
          <cell r="E1840" t="str">
            <v>TRAT.AGR.PULV.5T C-D</v>
          </cell>
          <cell r="F1840" t="str">
            <v>h</v>
          </cell>
        </row>
        <row r="1841">
          <cell r="B1841" t="str">
            <v>15.1.591</v>
          </cell>
          <cell r="D1841" t="str">
            <v>72.50.01.01</v>
          </cell>
          <cell r="E1841" t="str">
            <v>TRAT.EST.L.1,93M3 C-A</v>
          </cell>
          <cell r="F1841" t="str">
            <v>h</v>
          </cell>
        </row>
        <row r="1842">
          <cell r="B1842" t="str">
            <v>15.1.592</v>
          </cell>
          <cell r="D1842" t="str">
            <v>72.50.01.02</v>
          </cell>
          <cell r="E1842" t="str">
            <v>TRAT.EST.L.1,93M3 C-B</v>
          </cell>
          <cell r="F1842" t="str">
            <v>h</v>
          </cell>
        </row>
        <row r="1843">
          <cell r="B1843" t="str">
            <v>15.1.593</v>
          </cell>
          <cell r="D1843" t="str">
            <v>72.50.01.03</v>
          </cell>
          <cell r="E1843" t="str">
            <v>TRAT.EST.L.1,93M3 C-C</v>
          </cell>
          <cell r="F1843" t="str">
            <v>h</v>
          </cell>
        </row>
        <row r="1844">
          <cell r="B1844" t="str">
            <v>15.1.594</v>
          </cell>
          <cell r="D1844" t="str">
            <v>72.50.01.04</v>
          </cell>
          <cell r="E1844" t="str">
            <v>TRAT.EST.L.1,93M3 C-D</v>
          </cell>
          <cell r="F1844" t="str">
            <v>h</v>
          </cell>
        </row>
        <row r="1845">
          <cell r="B1845" t="str">
            <v>15.1.595</v>
          </cell>
          <cell r="D1845" t="str">
            <v>72.50.02.01</v>
          </cell>
          <cell r="E1845" t="str">
            <v>TRAT.EST.L.3,18M3 C-A</v>
          </cell>
          <cell r="F1845" t="str">
            <v>h</v>
          </cell>
        </row>
        <row r="1846">
          <cell r="B1846" t="str">
            <v>15.1.596</v>
          </cell>
          <cell r="D1846" t="str">
            <v>72.50.02.02</v>
          </cell>
          <cell r="E1846" t="str">
            <v>TRAT.EST.L.3,18M3 C-B</v>
          </cell>
          <cell r="F1846" t="str">
            <v>h</v>
          </cell>
        </row>
        <row r="1847">
          <cell r="B1847" t="str">
            <v>15.1.597</v>
          </cell>
          <cell r="D1847" t="str">
            <v>72.50.02.03</v>
          </cell>
          <cell r="E1847" t="str">
            <v>TRAT.EST.L.3,18M3 C-C</v>
          </cell>
          <cell r="F1847" t="str">
            <v>h</v>
          </cell>
        </row>
        <row r="1848">
          <cell r="B1848" t="str">
            <v>15.1.598</v>
          </cell>
          <cell r="D1848" t="str">
            <v>72.50.02.04</v>
          </cell>
          <cell r="E1848" t="str">
            <v>TRAT.EST.L.3,18M3 C-D</v>
          </cell>
          <cell r="F1848" t="str">
            <v>h</v>
          </cell>
        </row>
        <row r="1849">
          <cell r="B1849" t="str">
            <v>15.1.599</v>
          </cell>
          <cell r="D1849" t="str">
            <v>72.50.03.01</v>
          </cell>
          <cell r="E1849" t="str">
            <v>TRAT.EST.L.2,28M3 C-A</v>
          </cell>
          <cell r="F1849" t="str">
            <v>h</v>
          </cell>
        </row>
        <row r="1850">
          <cell r="B1850" t="str">
            <v>15.1.600</v>
          </cell>
          <cell r="D1850" t="str">
            <v>72.50.03.02</v>
          </cell>
          <cell r="E1850" t="str">
            <v>TRAT.EST.L.2,28M3 C-B</v>
          </cell>
          <cell r="F1850" t="str">
            <v>h</v>
          </cell>
        </row>
        <row r="1851">
          <cell r="B1851" t="str">
            <v>15.1.601</v>
          </cell>
          <cell r="D1851" t="str">
            <v>72.50.03.03</v>
          </cell>
          <cell r="E1851" t="str">
            <v>TRAT.EST.L.2,28M3 C-C</v>
          </cell>
          <cell r="F1851" t="str">
            <v>h</v>
          </cell>
        </row>
        <row r="1852">
          <cell r="B1852" t="str">
            <v>15.1.602</v>
          </cell>
          <cell r="D1852" t="str">
            <v>72.50.03.04</v>
          </cell>
          <cell r="E1852" t="str">
            <v>TRAT.EST.L.2,28M3 C-D</v>
          </cell>
          <cell r="F1852" t="str">
            <v>h</v>
          </cell>
        </row>
        <row r="1853">
          <cell r="B1853" t="str">
            <v>15.1.603</v>
          </cell>
          <cell r="D1853" t="str">
            <v>72.50.04.01</v>
          </cell>
          <cell r="E1853" t="str">
            <v xml:space="preserve">TRAT.EST.R.1,93M3 C-A </v>
          </cell>
          <cell r="F1853" t="str">
            <v>h</v>
          </cell>
        </row>
        <row r="1854">
          <cell r="B1854" t="str">
            <v>15.1.604</v>
          </cell>
          <cell r="D1854" t="str">
            <v xml:space="preserve">72.50.04.02 </v>
          </cell>
          <cell r="E1854" t="str">
            <v xml:space="preserve">TRAT.EST.R.1,93M3 C-B </v>
          </cell>
          <cell r="F1854" t="str">
            <v>h</v>
          </cell>
        </row>
        <row r="1855">
          <cell r="B1855" t="str">
            <v>15.1.605</v>
          </cell>
          <cell r="D1855" t="str">
            <v>72.50.04.03</v>
          </cell>
          <cell r="E1855" t="str">
            <v xml:space="preserve">TRAT.EST.R.1,93M3 C-C </v>
          </cell>
          <cell r="F1855" t="str">
            <v>h</v>
          </cell>
        </row>
        <row r="1856">
          <cell r="B1856" t="str">
            <v>15.1.606</v>
          </cell>
          <cell r="D1856" t="str">
            <v>72.50.04.04</v>
          </cell>
          <cell r="E1856" t="str">
            <v xml:space="preserve">TRAT.EST.R.1,93M3 C-D </v>
          </cell>
          <cell r="F1856" t="str">
            <v>h</v>
          </cell>
        </row>
        <row r="1857">
          <cell r="B1857" t="str">
            <v>15.1.607</v>
          </cell>
          <cell r="D1857" t="str">
            <v>72.50.05.01</v>
          </cell>
          <cell r="E1857" t="str">
            <v xml:space="preserve">TRAT.EST.R.2,28M3 C-A </v>
          </cell>
          <cell r="F1857" t="str">
            <v>h</v>
          </cell>
        </row>
        <row r="1858">
          <cell r="B1858" t="str">
            <v>15.1.608</v>
          </cell>
          <cell r="D1858" t="str">
            <v>72.50.05.02</v>
          </cell>
          <cell r="E1858" t="str">
            <v>TRAT.EST.R..2,28M3 C-B</v>
          </cell>
          <cell r="F1858" t="str">
            <v>h</v>
          </cell>
        </row>
        <row r="1859">
          <cell r="B1859" t="str">
            <v>15.1.609</v>
          </cell>
          <cell r="D1859" t="str">
            <v>72.50.05.03</v>
          </cell>
          <cell r="E1859" t="str">
            <v xml:space="preserve">TRAT.EST.R.2,28M3 C-C </v>
          </cell>
          <cell r="F1859" t="str">
            <v>h</v>
          </cell>
        </row>
        <row r="1860">
          <cell r="B1860" t="str">
            <v>15.1.610</v>
          </cell>
          <cell r="D1860" t="str">
            <v>72.50.05.04</v>
          </cell>
          <cell r="E1860" t="str">
            <v xml:space="preserve">TRAT.EST.R.2,28M3 C-D </v>
          </cell>
          <cell r="F1860" t="str">
            <v>h</v>
          </cell>
        </row>
        <row r="1861">
          <cell r="B1861" t="str">
            <v>15.1.611</v>
          </cell>
          <cell r="D1861" t="str">
            <v>72.50.06.01</v>
          </cell>
          <cell r="E1861" t="str">
            <v>TRAT.EST.R.3,18M3 C-A</v>
          </cell>
          <cell r="F1861" t="str">
            <v>h</v>
          </cell>
        </row>
        <row r="1862">
          <cell r="B1862" t="str">
            <v>15.1.612</v>
          </cell>
          <cell r="D1862" t="str">
            <v>72.50.06.02</v>
          </cell>
          <cell r="E1862" t="str">
            <v>TRAT.EST.R.3,18M3 C-B</v>
          </cell>
          <cell r="F1862" t="str">
            <v>h</v>
          </cell>
        </row>
        <row r="1863">
          <cell r="B1863" t="str">
            <v>15.1.613</v>
          </cell>
          <cell r="D1863" t="str">
            <v>72.50.06.03</v>
          </cell>
          <cell r="E1863" t="str">
            <v>TRAT.EST.R.3,18M3 C-C</v>
          </cell>
          <cell r="F1863" t="str">
            <v>h</v>
          </cell>
        </row>
        <row r="1864">
          <cell r="B1864" t="str">
            <v>15.1.614</v>
          </cell>
          <cell r="D1864" t="str">
            <v xml:space="preserve">72.50.06.04 </v>
          </cell>
          <cell r="E1864" t="str">
            <v xml:space="preserve">TRAT.EST.R.3,18M3 C-D </v>
          </cell>
          <cell r="F1864" t="str">
            <v>h</v>
          </cell>
        </row>
        <row r="1865">
          <cell r="B1865" t="str">
            <v>15.1.615</v>
          </cell>
          <cell r="D1865" t="str">
            <v xml:space="preserve">72.52.01.01 </v>
          </cell>
          <cell r="E1865" t="str">
            <v>US.CONC.200M3/H C-A</v>
          </cell>
          <cell r="F1865" t="str">
            <v>h</v>
          </cell>
        </row>
        <row r="1866">
          <cell r="B1866" t="str">
            <v>15.1.616</v>
          </cell>
          <cell r="D1866" t="str">
            <v>72.52.01.02</v>
          </cell>
          <cell r="E1866" t="str">
            <v>US.CONC.200M3/H C-B</v>
          </cell>
          <cell r="F1866" t="str">
            <v>h</v>
          </cell>
        </row>
        <row r="1867">
          <cell r="B1867" t="str">
            <v>15.1.617</v>
          </cell>
          <cell r="D1867" t="str">
            <v xml:space="preserve">72.52.01.03 </v>
          </cell>
          <cell r="E1867" t="str">
            <v>US.CONC.200M3/H C-C</v>
          </cell>
          <cell r="F1867" t="str">
            <v>h</v>
          </cell>
        </row>
        <row r="1868">
          <cell r="B1868" t="str">
            <v>15.1.618</v>
          </cell>
          <cell r="D1868" t="str">
            <v>72.52.01.04</v>
          </cell>
          <cell r="E1868" t="str">
            <v>US.CONC.200M3/H C-D</v>
          </cell>
          <cell r="F1868" t="str">
            <v>h</v>
          </cell>
        </row>
        <row r="1869">
          <cell r="B1869" t="str">
            <v>15.1.619</v>
          </cell>
          <cell r="D1869" t="str">
            <v>72.52.02.01</v>
          </cell>
          <cell r="E1869" t="str">
            <v>US.CONC.40M3/H C-A</v>
          </cell>
          <cell r="F1869" t="str">
            <v>h</v>
          </cell>
        </row>
        <row r="1870">
          <cell r="B1870" t="str">
            <v>15.1.620</v>
          </cell>
          <cell r="D1870" t="str">
            <v>72.52.02.02</v>
          </cell>
          <cell r="E1870" t="str">
            <v>US.CONC.40M3/H C-B</v>
          </cell>
          <cell r="F1870" t="str">
            <v>h</v>
          </cell>
        </row>
        <row r="1871">
          <cell r="B1871" t="str">
            <v>15.1.621</v>
          </cell>
          <cell r="D1871" t="str">
            <v>72.52.02.03</v>
          </cell>
          <cell r="E1871" t="str">
            <v>US.CONC.40M3/H C-C</v>
          </cell>
          <cell r="F1871" t="str">
            <v>h</v>
          </cell>
        </row>
        <row r="1872">
          <cell r="B1872" t="str">
            <v>15.1.622</v>
          </cell>
          <cell r="D1872" t="str">
            <v>72.52.02.04</v>
          </cell>
          <cell r="E1872" t="str">
            <v>US.CONC.40M3/H C-D</v>
          </cell>
          <cell r="F1872" t="str">
            <v>h</v>
          </cell>
        </row>
        <row r="1873">
          <cell r="B1873" t="str">
            <v>15.1.623</v>
          </cell>
          <cell r="D1873" t="str">
            <v>72.52.03.01</v>
          </cell>
          <cell r="E1873" t="str">
            <v>US.GRAV.Q.80T/H C-A</v>
          </cell>
          <cell r="F1873" t="str">
            <v>h</v>
          </cell>
        </row>
        <row r="1874">
          <cell r="B1874" t="str">
            <v>15.1.624</v>
          </cell>
          <cell r="D1874" t="str">
            <v>72.52.03.02</v>
          </cell>
          <cell r="E1874" t="str">
            <v>US.GRAV.Q.80T/H C-B</v>
          </cell>
          <cell r="F1874" t="str">
            <v>h</v>
          </cell>
        </row>
        <row r="1875">
          <cell r="B1875" t="str">
            <v>15.1.625</v>
          </cell>
          <cell r="D1875" t="str">
            <v xml:space="preserve">72.52.03.03 </v>
          </cell>
          <cell r="E1875" t="str">
            <v>US.GRAV.Q.80T/H C-C</v>
          </cell>
          <cell r="F1875" t="str">
            <v>h</v>
          </cell>
        </row>
        <row r="1876">
          <cell r="B1876" t="str">
            <v>15.1.626</v>
          </cell>
          <cell r="D1876" t="str">
            <v>72.52.03.04</v>
          </cell>
          <cell r="E1876" t="str">
            <v>US.GRAV.Q.80T/H C-D</v>
          </cell>
          <cell r="F1876" t="str">
            <v>h</v>
          </cell>
        </row>
        <row r="1877">
          <cell r="B1877" t="str">
            <v>15.1.627</v>
          </cell>
          <cell r="D1877" t="str">
            <v xml:space="preserve">72.52.04.01 </v>
          </cell>
          <cell r="E1877" t="str">
            <v>US.ASF.FR.150T/H C-A</v>
          </cell>
          <cell r="F1877" t="str">
            <v>h</v>
          </cell>
        </row>
        <row r="1878">
          <cell r="B1878" t="str">
            <v>15.1.628</v>
          </cell>
          <cell r="D1878" t="str">
            <v xml:space="preserve">72.52.04.02 </v>
          </cell>
          <cell r="E1878" t="str">
            <v>US.ASF.FR.150T/H C-B</v>
          </cell>
          <cell r="F1878" t="str">
            <v>h</v>
          </cell>
        </row>
        <row r="1879">
          <cell r="B1879" t="str">
            <v>15.1.629</v>
          </cell>
          <cell r="D1879" t="str">
            <v xml:space="preserve">72.52.04.03 </v>
          </cell>
          <cell r="E1879" t="str">
            <v>US.ASF.FR.150T/H C-C</v>
          </cell>
          <cell r="F1879" t="str">
            <v>h</v>
          </cell>
        </row>
        <row r="1880">
          <cell r="B1880" t="str">
            <v>15.1.630</v>
          </cell>
          <cell r="D1880" t="str">
            <v>72.52.04.04</v>
          </cell>
          <cell r="E1880" t="str">
            <v>US.ASF.FR.150T/H C-D</v>
          </cell>
          <cell r="F1880" t="str">
            <v>h</v>
          </cell>
        </row>
        <row r="1881">
          <cell r="B1881" t="str">
            <v>15.1.631</v>
          </cell>
          <cell r="D1881" t="str">
            <v xml:space="preserve">72.52.05.01 </v>
          </cell>
          <cell r="E1881" t="str">
            <v xml:space="preserve">US.SOLOS 400T/H C-A </v>
          </cell>
          <cell r="F1881" t="str">
            <v>h</v>
          </cell>
        </row>
        <row r="1882">
          <cell r="B1882" t="str">
            <v>15.1.632</v>
          </cell>
          <cell r="D1882" t="str">
            <v xml:space="preserve">72.52.05.02 </v>
          </cell>
          <cell r="E1882" t="str">
            <v>US.SOLOS 400T/H C-B</v>
          </cell>
          <cell r="F1882" t="str">
            <v>h</v>
          </cell>
        </row>
        <row r="1883">
          <cell r="B1883" t="str">
            <v>15.1.633</v>
          </cell>
          <cell r="D1883" t="str">
            <v>72.52.05.03</v>
          </cell>
          <cell r="E1883" t="str">
            <v xml:space="preserve">US.SOLOS 400T/H C-C </v>
          </cell>
          <cell r="F1883" t="str">
            <v>h</v>
          </cell>
        </row>
        <row r="1884">
          <cell r="B1884" t="str">
            <v>15.1.634</v>
          </cell>
          <cell r="D1884" t="str">
            <v xml:space="preserve">72.52.05.04 </v>
          </cell>
          <cell r="E1884" t="str">
            <v>US.SOLOS 400T/H C-D</v>
          </cell>
          <cell r="F1884" t="str">
            <v>h</v>
          </cell>
        </row>
        <row r="1885">
          <cell r="B1885" t="str">
            <v>15.1.635</v>
          </cell>
          <cell r="D1885" t="str">
            <v xml:space="preserve">72.53.01.01 </v>
          </cell>
          <cell r="E1885" t="str">
            <v>VIBR.IMER.ELETR.C-A</v>
          </cell>
          <cell r="F1885" t="str">
            <v>h</v>
          </cell>
        </row>
        <row r="1886">
          <cell r="B1886" t="str">
            <v>15.1.636</v>
          </cell>
          <cell r="D1886" t="str">
            <v xml:space="preserve">72.53.01.02 </v>
          </cell>
          <cell r="E1886" t="str">
            <v>VIBR.IMER.ELETR.C-B</v>
          </cell>
          <cell r="F1886" t="str">
            <v>h</v>
          </cell>
        </row>
        <row r="1887">
          <cell r="B1887" t="str">
            <v>15.1.637</v>
          </cell>
          <cell r="D1887" t="str">
            <v>72.53.01.03</v>
          </cell>
          <cell r="E1887" t="str">
            <v>VIBR.IMER.ELETR.C-C</v>
          </cell>
          <cell r="F1887" t="str">
            <v>h</v>
          </cell>
        </row>
        <row r="1888">
          <cell r="B1888" t="str">
            <v>15.1.638</v>
          </cell>
          <cell r="D1888" t="str">
            <v xml:space="preserve">72.53.01.04 </v>
          </cell>
          <cell r="E1888" t="str">
            <v>VIBR.IMER.ELETR.C-D</v>
          </cell>
          <cell r="F1888" t="str">
            <v>h</v>
          </cell>
        </row>
        <row r="1889">
          <cell r="B1889" t="str">
            <v>15.1.639</v>
          </cell>
          <cell r="D1889" t="str">
            <v xml:space="preserve">72.53.02.01 </v>
          </cell>
          <cell r="E1889" t="str">
            <v>VIBR.IMER.GAS. C-A</v>
          </cell>
          <cell r="F1889" t="str">
            <v>h</v>
          </cell>
        </row>
        <row r="1890">
          <cell r="B1890" t="str">
            <v>15.1.640</v>
          </cell>
          <cell r="D1890" t="str">
            <v>72.53.02.02</v>
          </cell>
          <cell r="E1890" t="str">
            <v>VIBR.IMER.GAS. C-B</v>
          </cell>
          <cell r="F1890" t="str">
            <v>h</v>
          </cell>
        </row>
        <row r="1891">
          <cell r="B1891" t="str">
            <v>15.1.641</v>
          </cell>
          <cell r="D1891" t="str">
            <v xml:space="preserve">72.53.02.03 </v>
          </cell>
          <cell r="E1891" t="str">
            <v xml:space="preserve">VIBR.IMER.GAS. C-C </v>
          </cell>
          <cell r="F1891" t="str">
            <v>h</v>
          </cell>
        </row>
        <row r="1892">
          <cell r="B1892" t="str">
            <v>15.1.642</v>
          </cell>
          <cell r="D1892" t="str">
            <v xml:space="preserve">72.53.02.04 </v>
          </cell>
          <cell r="E1892" t="str">
            <v>VIBR.IMER.GAS. C-D</v>
          </cell>
          <cell r="F1892" t="str">
            <v>h</v>
          </cell>
        </row>
        <row r="1893">
          <cell r="B1893" t="str">
            <v>15.1.643</v>
          </cell>
          <cell r="D1893" t="str">
            <v>72.54.01.01</v>
          </cell>
          <cell r="E1893" t="str">
            <v>VIB.AC.AS.400T/H C-A</v>
          </cell>
          <cell r="F1893" t="str">
            <v>h</v>
          </cell>
        </row>
        <row r="1894">
          <cell r="B1894" t="str">
            <v>15.1.644</v>
          </cell>
          <cell r="D1894" t="str">
            <v>72.54.01.02</v>
          </cell>
          <cell r="E1894" t="str">
            <v>VIB.AC.AS.400T/H C-B</v>
          </cell>
          <cell r="F1894" t="str">
            <v>h</v>
          </cell>
        </row>
        <row r="1895">
          <cell r="B1895" t="str">
            <v>15.1.645</v>
          </cell>
          <cell r="D1895" t="str">
            <v xml:space="preserve">72.54.01.03 </v>
          </cell>
          <cell r="E1895" t="str">
            <v>VIB.AC.AS.400T/H C-C</v>
          </cell>
          <cell r="F1895" t="str">
            <v>h</v>
          </cell>
        </row>
        <row r="1896">
          <cell r="B1896" t="str">
            <v>15.1.646</v>
          </cell>
          <cell r="D1896" t="str">
            <v>72.54.01.04</v>
          </cell>
          <cell r="E1896" t="str">
            <v>VIB.AC.AS.400T/H C-D</v>
          </cell>
          <cell r="F1896" t="str">
            <v>h</v>
          </cell>
        </row>
        <row r="1897">
          <cell r="B1897" t="str">
            <v>15.1.647</v>
          </cell>
          <cell r="D1897" t="str">
            <v>72.54.02.01</v>
          </cell>
          <cell r="E1897" t="str">
            <v>VIB.AC.AS.2838T/H C-A</v>
          </cell>
          <cell r="F1897" t="str">
            <v>h</v>
          </cell>
        </row>
        <row r="1898">
          <cell r="B1898" t="str">
            <v>15.1.648</v>
          </cell>
          <cell r="D1898" t="str">
            <v>72.54.02.02</v>
          </cell>
          <cell r="E1898" t="str">
            <v>VIB.AC.AS.2838T/H C-B</v>
          </cell>
          <cell r="F1898" t="str">
            <v>h</v>
          </cell>
        </row>
        <row r="1899">
          <cell r="B1899" t="str">
            <v>15.1.649</v>
          </cell>
          <cell r="D1899" t="str">
            <v xml:space="preserve">72.54.02.03 </v>
          </cell>
          <cell r="E1899" t="str">
            <v>VIB.AC.AS.2838T/H C-C</v>
          </cell>
          <cell r="F1899" t="str">
            <v>h</v>
          </cell>
        </row>
        <row r="1900">
          <cell r="B1900" t="str">
            <v>15.1.650</v>
          </cell>
          <cell r="D1900" t="str">
            <v xml:space="preserve">72.54.02.04 </v>
          </cell>
          <cell r="E1900" t="str">
            <v>VIB.AC.AS.2838T/H C-D</v>
          </cell>
          <cell r="F1900" t="str">
            <v>h</v>
          </cell>
        </row>
        <row r="1901">
          <cell r="B1901" t="str">
            <v>15.1.651</v>
          </cell>
          <cell r="D1901" t="str">
            <v xml:space="preserve">72.54.03.01 </v>
          </cell>
          <cell r="E1901" t="str">
            <v>VIB.AC.AS.500T/H C-A</v>
          </cell>
          <cell r="F1901" t="str">
            <v>h</v>
          </cell>
        </row>
        <row r="1902">
          <cell r="B1902" t="str">
            <v>15.1.652</v>
          </cell>
          <cell r="D1902" t="str">
            <v>72.54.03.02</v>
          </cell>
          <cell r="E1902" t="str">
            <v xml:space="preserve">VIB.AC.AS.500T/H C-B </v>
          </cell>
          <cell r="F1902" t="str">
            <v>h</v>
          </cell>
        </row>
        <row r="1903">
          <cell r="B1903" t="str">
            <v>15.1.653</v>
          </cell>
          <cell r="D1903" t="str">
            <v>72.54.03.03</v>
          </cell>
          <cell r="E1903" t="str">
            <v xml:space="preserve">VIB.AC.AS.500T/H C-C </v>
          </cell>
          <cell r="F1903" t="str">
            <v>h</v>
          </cell>
        </row>
        <row r="1904">
          <cell r="B1904" t="str">
            <v>15.1.654</v>
          </cell>
          <cell r="D1904" t="str">
            <v>72.54.03.04</v>
          </cell>
          <cell r="E1904" t="str">
            <v xml:space="preserve">VIB.AC.AS.500T/H C-D </v>
          </cell>
          <cell r="F1904" t="str">
            <v>h</v>
          </cell>
        </row>
        <row r="1905">
          <cell r="B1905" t="str">
            <v>15.1.655</v>
          </cell>
          <cell r="D1905" t="str">
            <v>72.54.04.01</v>
          </cell>
          <cell r="E1905" t="str">
            <v xml:space="preserve">VIB.AC.AS.14,7T/H C-A </v>
          </cell>
          <cell r="F1905" t="str">
            <v>h</v>
          </cell>
        </row>
        <row r="1906">
          <cell r="B1906" t="str">
            <v>15.1.656</v>
          </cell>
          <cell r="D1906" t="str">
            <v>72.54.04.02</v>
          </cell>
          <cell r="E1906" t="str">
            <v xml:space="preserve">VIB.AC.AS.14,7T/H C-B </v>
          </cell>
          <cell r="F1906" t="str">
            <v>h</v>
          </cell>
        </row>
        <row r="1907">
          <cell r="B1907" t="str">
            <v>15.1.657</v>
          </cell>
          <cell r="D1907" t="str">
            <v>72.54.04.03</v>
          </cell>
          <cell r="E1907" t="str">
            <v>VIB.AC.AS.14,7T/H C-C</v>
          </cell>
          <cell r="F1907" t="str">
            <v>h</v>
          </cell>
        </row>
        <row r="1908">
          <cell r="B1908" t="str">
            <v>15.1.658</v>
          </cell>
          <cell r="D1908" t="str">
            <v>72.54.04.04</v>
          </cell>
          <cell r="E1908" t="str">
            <v>VIB.AC.AS.14,7T/H C-D</v>
          </cell>
          <cell r="F1908" t="str">
            <v>h</v>
          </cell>
        </row>
        <row r="1909">
          <cell r="B1909" t="str">
            <v>15.1.659</v>
          </cell>
          <cell r="D1909" t="str">
            <v>72.55.01.01</v>
          </cell>
          <cell r="E1909" t="str">
            <v>V.AC.CONC.200M3/H C-A</v>
          </cell>
          <cell r="F1909" t="str">
            <v>h</v>
          </cell>
        </row>
        <row r="1910">
          <cell r="B1910" t="str">
            <v>15.1.660</v>
          </cell>
          <cell r="D1910" t="str">
            <v>72.55.01.02</v>
          </cell>
          <cell r="E1910" t="str">
            <v>V.AC.CONC.200M3/H C-B</v>
          </cell>
          <cell r="F1910" t="str">
            <v>h</v>
          </cell>
        </row>
        <row r="1911">
          <cell r="B1911" t="str">
            <v>15.1.661</v>
          </cell>
          <cell r="D1911" t="str">
            <v>72.55.01.03</v>
          </cell>
          <cell r="E1911" t="str">
            <v xml:space="preserve">V.AC.CONC.200M3/H C-C </v>
          </cell>
          <cell r="F1911" t="str">
            <v>h</v>
          </cell>
        </row>
        <row r="1912">
          <cell r="B1912" t="str">
            <v>15.1.662</v>
          </cell>
          <cell r="D1912" t="str">
            <v>72.55.01.04</v>
          </cell>
          <cell r="E1912" t="str">
            <v xml:space="preserve">V.AC.CONC.200M3/H C-D </v>
          </cell>
          <cell r="F1912" t="str">
            <v>h</v>
          </cell>
        </row>
        <row r="1913">
          <cell r="B1913" t="str">
            <v>15.1.663</v>
          </cell>
          <cell r="D1913" t="str">
            <v>72.56.01.01</v>
          </cell>
          <cell r="E1913" t="str">
            <v xml:space="preserve">SERRA PAV.8HP C-A </v>
          </cell>
          <cell r="F1913" t="str">
            <v>h</v>
          </cell>
        </row>
        <row r="1914">
          <cell r="B1914" t="str">
            <v>15.1.664</v>
          </cell>
          <cell r="D1914" t="str">
            <v>72.56.01.02</v>
          </cell>
          <cell r="E1914" t="str">
            <v>SERRA PAV.8HP C-B</v>
          </cell>
          <cell r="F1914" t="str">
            <v>h</v>
          </cell>
        </row>
        <row r="1915">
          <cell r="B1915" t="str">
            <v>15.1.665</v>
          </cell>
          <cell r="D1915" t="str">
            <v>72.56.01.03</v>
          </cell>
          <cell r="E1915" t="str">
            <v>SERRA PAV.8HP C-C</v>
          </cell>
          <cell r="F1915" t="str">
            <v>h</v>
          </cell>
        </row>
        <row r="1916">
          <cell r="B1916" t="str">
            <v>15.1.666</v>
          </cell>
          <cell r="D1916" t="str">
            <v>72.56.01.04</v>
          </cell>
          <cell r="E1916" t="str">
            <v xml:space="preserve">SERRA PAV.8HP C-D </v>
          </cell>
          <cell r="F1916" t="str">
            <v>h</v>
          </cell>
        </row>
        <row r="1917">
          <cell r="B1917" t="str">
            <v>15.1.667</v>
          </cell>
          <cell r="D1917" t="str">
            <v>72.56.03.01</v>
          </cell>
          <cell r="E1917" t="str">
            <v xml:space="preserve">SERRA PAV.9HP C-A </v>
          </cell>
          <cell r="F1917" t="str">
            <v>h</v>
          </cell>
        </row>
        <row r="1918">
          <cell r="B1918" t="str">
            <v>15.1.668</v>
          </cell>
          <cell r="D1918" t="str">
            <v>72.56.03.02</v>
          </cell>
          <cell r="E1918" t="str">
            <v>SERRA PAV.9HP C-B</v>
          </cell>
          <cell r="F1918" t="str">
            <v>h</v>
          </cell>
        </row>
        <row r="1919">
          <cell r="B1919" t="str">
            <v>15.1.669</v>
          </cell>
          <cell r="D1919" t="str">
            <v>72.56.03.03</v>
          </cell>
          <cell r="E1919" t="str">
            <v>SERRA PAV.9HP C-C</v>
          </cell>
          <cell r="F1919" t="str">
            <v>h</v>
          </cell>
        </row>
        <row r="1920">
          <cell r="B1920" t="str">
            <v>15.1.670</v>
          </cell>
          <cell r="D1920" t="str">
            <v>72.56.03.04</v>
          </cell>
          <cell r="E1920" t="str">
            <v xml:space="preserve">SERRA PAV.9HP C-D </v>
          </cell>
          <cell r="F1920" t="str">
            <v>h</v>
          </cell>
        </row>
        <row r="1921">
          <cell r="B1921" t="str">
            <v>15.1.671</v>
          </cell>
          <cell r="D1921" t="str">
            <v>72.57.01.01</v>
          </cell>
          <cell r="E1921" t="str">
            <v>SELADORA A FRIO C-A</v>
          </cell>
          <cell r="F1921" t="str">
            <v>h</v>
          </cell>
        </row>
        <row r="1922">
          <cell r="B1922" t="str">
            <v>15.1.672</v>
          </cell>
          <cell r="D1922" t="str">
            <v>72.57.01.02</v>
          </cell>
          <cell r="E1922" t="str">
            <v>SELADORA A FRIO C-B</v>
          </cell>
          <cell r="F1922" t="str">
            <v>h</v>
          </cell>
        </row>
        <row r="1923">
          <cell r="B1923" t="str">
            <v>15.1.673</v>
          </cell>
          <cell r="D1923" t="str">
            <v>72.57.01.03</v>
          </cell>
          <cell r="E1923" t="str">
            <v>SELADORA A FRIO C-C</v>
          </cell>
          <cell r="F1923" t="str">
            <v>h</v>
          </cell>
        </row>
        <row r="1924">
          <cell r="B1924" t="str">
            <v>15.1.674</v>
          </cell>
          <cell r="D1924" t="str">
            <v>72.57.01.04</v>
          </cell>
          <cell r="E1924" t="str">
            <v>SELADORA A FRIO C-D</v>
          </cell>
          <cell r="F1924" t="str">
            <v>h</v>
          </cell>
        </row>
        <row r="1925">
          <cell r="B1925" t="str">
            <v>15.1.675</v>
          </cell>
          <cell r="D1925" t="str">
            <v>72.58.01.01</v>
          </cell>
          <cell r="E1925" t="str">
            <v>UNID.APLIC.EXTR. C-A</v>
          </cell>
          <cell r="F1925" t="str">
            <v>h</v>
          </cell>
        </row>
        <row r="1926">
          <cell r="B1926" t="str">
            <v>15.1.676</v>
          </cell>
          <cell r="D1926" t="str">
            <v>72.58.01.02</v>
          </cell>
          <cell r="E1926" t="str">
            <v>UNID.APLIC.EXTR. C-B</v>
          </cell>
          <cell r="F1926" t="str">
            <v>h</v>
          </cell>
        </row>
        <row r="1927">
          <cell r="B1927" t="str">
            <v>15.1.677</v>
          </cell>
          <cell r="D1927" t="str">
            <v>72.58.01.03</v>
          </cell>
          <cell r="E1927" t="str">
            <v>UNID.APLIC.EXTR. C-C</v>
          </cell>
          <cell r="F1927" t="str">
            <v>h</v>
          </cell>
        </row>
        <row r="1928">
          <cell r="B1928" t="str">
            <v>15.1.678</v>
          </cell>
          <cell r="D1928" t="str">
            <v>72.58.01.04</v>
          </cell>
          <cell r="E1928" t="str">
            <v>UNID.APLIC.EXTR. C-D</v>
          </cell>
          <cell r="F1928" t="str">
            <v>h</v>
          </cell>
        </row>
        <row r="1929">
          <cell r="B1929" t="str">
            <v>15.1.679</v>
          </cell>
          <cell r="D1929" t="str">
            <v>72.58.02.01</v>
          </cell>
          <cell r="E1929" t="str">
            <v xml:space="preserve">UNI.APLI.TINT.EL.C-A </v>
          </cell>
          <cell r="F1929" t="str">
            <v>h</v>
          </cell>
        </row>
        <row r="1930">
          <cell r="B1930" t="str">
            <v>15.1.680</v>
          </cell>
          <cell r="D1930" t="str">
            <v>72.58.02.02</v>
          </cell>
          <cell r="E1930" t="str">
            <v>UNI.APLI.TINT.EL.C-B</v>
          </cell>
          <cell r="F1930" t="str">
            <v>h</v>
          </cell>
        </row>
        <row r="1931">
          <cell r="B1931" t="str">
            <v>15.1.681</v>
          </cell>
          <cell r="D1931" t="str">
            <v>72.58.02.03</v>
          </cell>
          <cell r="E1931" t="str">
            <v xml:space="preserve">UNI.APLI.TINT.EL.C-C </v>
          </cell>
          <cell r="F1931" t="str">
            <v>h</v>
          </cell>
        </row>
        <row r="1932">
          <cell r="B1932" t="str">
            <v>15.1.682</v>
          </cell>
          <cell r="D1932" t="str">
            <v>72.58.02.04</v>
          </cell>
          <cell r="E1932" t="str">
            <v>UNI.APLI.TINT.EL.C-D</v>
          </cell>
          <cell r="F1932" t="str">
            <v>h</v>
          </cell>
        </row>
        <row r="1933">
          <cell r="B1933" t="str">
            <v>15.1.683</v>
          </cell>
          <cell r="D1933" t="str">
            <v>72.58.03.01</v>
          </cell>
          <cell r="E1933" t="str">
            <v>UNIDADE FUSORA C-A</v>
          </cell>
          <cell r="F1933" t="str">
            <v>h</v>
          </cell>
        </row>
        <row r="1934">
          <cell r="B1934" t="str">
            <v>15.1.684</v>
          </cell>
          <cell r="D1934" t="str">
            <v>72.58.03.02</v>
          </cell>
          <cell r="E1934" t="str">
            <v xml:space="preserve">UNIDADE FUSORA C-B </v>
          </cell>
          <cell r="F1934" t="str">
            <v>h</v>
          </cell>
        </row>
        <row r="1935">
          <cell r="B1935" t="str">
            <v>15.1.685</v>
          </cell>
          <cell r="D1935" t="str">
            <v>72.58.03.03</v>
          </cell>
          <cell r="E1935" t="str">
            <v>UNIDADE FUSORA C-C</v>
          </cell>
          <cell r="F1935" t="str">
            <v>h</v>
          </cell>
        </row>
        <row r="1936">
          <cell r="B1936" t="str">
            <v>15.1.686</v>
          </cell>
          <cell r="D1936" t="str">
            <v>72.58.03.04</v>
          </cell>
          <cell r="E1936" t="str">
            <v xml:space="preserve">UNIDADE FUSORA C-D </v>
          </cell>
          <cell r="F1936" t="str">
            <v>h</v>
          </cell>
        </row>
        <row r="1937">
          <cell r="B1937" t="str">
            <v>15.1.687</v>
          </cell>
          <cell r="D1937" t="str">
            <v>72.58.04.01</v>
          </cell>
          <cell r="E1937" t="str">
            <v>UN.APL.HOT-SPRAY C-A</v>
          </cell>
          <cell r="F1937" t="str">
            <v>h</v>
          </cell>
        </row>
        <row r="1938">
          <cell r="B1938" t="str">
            <v>15.1.688</v>
          </cell>
          <cell r="D1938" t="str">
            <v>72.58.04.02</v>
          </cell>
          <cell r="E1938" t="str">
            <v xml:space="preserve">UN.APL.HOT-SPRAY C-B </v>
          </cell>
          <cell r="F1938" t="str">
            <v>h</v>
          </cell>
        </row>
        <row r="1939">
          <cell r="B1939" t="str">
            <v>15.1.689</v>
          </cell>
          <cell r="D1939" t="str">
            <v>72.58.04.03</v>
          </cell>
          <cell r="E1939" t="str">
            <v>UN.APL.HOT-SPRAY C-C</v>
          </cell>
          <cell r="F1939" t="str">
            <v>h</v>
          </cell>
        </row>
        <row r="1940">
          <cell r="B1940" t="str">
            <v>15.1.690</v>
          </cell>
          <cell r="D1940" t="str">
            <v>72.58.04.04</v>
          </cell>
          <cell r="E1940" t="str">
            <v>UN.APL.HOT-SPRAY C-D</v>
          </cell>
          <cell r="F1940" t="str">
            <v>h</v>
          </cell>
        </row>
        <row r="1941">
          <cell r="B1941" t="str">
            <v>15.1.691</v>
          </cell>
          <cell r="D1941" t="str">
            <v>72.58.05.01</v>
          </cell>
          <cell r="E1941" t="str">
            <v>UN.APL.HOFFMAN C-A</v>
          </cell>
          <cell r="F1941" t="str">
            <v>h</v>
          </cell>
        </row>
        <row r="1942">
          <cell r="B1942" t="str">
            <v>15.1.692</v>
          </cell>
          <cell r="D1942" t="str">
            <v>72.58.05.02</v>
          </cell>
          <cell r="E1942" t="str">
            <v>UN.APL.HOFFMAN C-B</v>
          </cell>
          <cell r="F1942" t="str">
            <v>h</v>
          </cell>
        </row>
        <row r="1943">
          <cell r="B1943" t="str">
            <v>15.1.693</v>
          </cell>
          <cell r="D1943" t="str">
            <v>72.58.05.03</v>
          </cell>
          <cell r="E1943" t="str">
            <v>UN.APL.HOFFMAN C-C</v>
          </cell>
          <cell r="F1943" t="str">
            <v>h</v>
          </cell>
        </row>
        <row r="1944">
          <cell r="B1944" t="str">
            <v>15.1.694</v>
          </cell>
          <cell r="D1944" t="str">
            <v>72.58.05.04</v>
          </cell>
          <cell r="E1944" t="str">
            <v>UN.APL.HOFFMAN C-D</v>
          </cell>
          <cell r="F1944" t="str">
            <v>h</v>
          </cell>
        </row>
        <row r="1945">
          <cell r="B1945" t="str">
            <v>15.1.695</v>
          </cell>
          <cell r="D1945" t="str">
            <v>72.59.01.01</v>
          </cell>
          <cell r="E1945" t="str">
            <v>SILO EST.CIM.30T C-A</v>
          </cell>
          <cell r="F1945" t="str">
            <v>h</v>
          </cell>
        </row>
        <row r="1946">
          <cell r="B1946" t="str">
            <v>15.1.696</v>
          </cell>
          <cell r="D1946" t="str">
            <v>72.59.01.02</v>
          </cell>
          <cell r="E1946" t="str">
            <v>SILO EST.CIM.30T C-B</v>
          </cell>
          <cell r="F1946" t="str">
            <v>h</v>
          </cell>
        </row>
        <row r="1947">
          <cell r="B1947" t="str">
            <v>15.1.697</v>
          </cell>
          <cell r="D1947" t="str">
            <v>72.59.01.03</v>
          </cell>
          <cell r="E1947" t="str">
            <v>SILO EST.CIM.30T C-C</v>
          </cell>
          <cell r="F1947" t="str">
            <v>h</v>
          </cell>
        </row>
        <row r="1948">
          <cell r="B1948" t="str">
            <v>15.1.698</v>
          </cell>
          <cell r="D1948" t="str">
            <v>72.59.01.04</v>
          </cell>
          <cell r="E1948" t="str">
            <v>SILO EST.CIM.30T C-D</v>
          </cell>
          <cell r="F1948" t="str">
            <v>h</v>
          </cell>
        </row>
        <row r="1949">
          <cell r="B1949" t="str">
            <v>15.1.699</v>
          </cell>
          <cell r="D1949" t="str">
            <v>72.59.02.01</v>
          </cell>
          <cell r="E1949" t="str">
            <v>SILO EST.ASF.35T C-A</v>
          </cell>
          <cell r="F1949" t="str">
            <v>h</v>
          </cell>
        </row>
        <row r="1950">
          <cell r="B1950" t="str">
            <v>15.1.700</v>
          </cell>
          <cell r="D1950" t="str">
            <v>72.59.02.02</v>
          </cell>
          <cell r="E1950" t="str">
            <v xml:space="preserve">SILO EST.ASF.35T C-B </v>
          </cell>
          <cell r="F1950" t="str">
            <v>h</v>
          </cell>
        </row>
        <row r="1951">
          <cell r="B1951" t="str">
            <v>15.1.701</v>
          </cell>
          <cell r="D1951" t="str">
            <v>72.59.02.03</v>
          </cell>
          <cell r="E1951" t="str">
            <v xml:space="preserve">SILO EST.ASF.35T C-C </v>
          </cell>
          <cell r="F1951" t="str">
            <v>h</v>
          </cell>
        </row>
        <row r="1952">
          <cell r="B1952" t="str">
            <v>15.1.702</v>
          </cell>
          <cell r="D1952" t="str">
            <v>72.59.02.04</v>
          </cell>
          <cell r="E1952" t="str">
            <v xml:space="preserve">SILO EST.ASF.35T C-D </v>
          </cell>
          <cell r="F1952" t="str">
            <v>h</v>
          </cell>
        </row>
        <row r="1953">
          <cell r="B1953" t="str">
            <v>15.1.703</v>
          </cell>
          <cell r="D1953" t="str">
            <v>72.61.01.01</v>
          </cell>
          <cell r="E1953" t="str">
            <v xml:space="preserve">VAS.MEC.REBOC. C-A </v>
          </cell>
          <cell r="F1953" t="str">
            <v>h</v>
          </cell>
        </row>
        <row r="1954">
          <cell r="B1954" t="str">
            <v>15.1.704</v>
          </cell>
          <cell r="D1954" t="str">
            <v>72.61.01.02</v>
          </cell>
          <cell r="E1954" t="str">
            <v>VAS.MEC.REBOC. C-B</v>
          </cell>
          <cell r="F1954" t="str">
            <v>h</v>
          </cell>
        </row>
        <row r="1955">
          <cell r="B1955" t="str">
            <v>15.1.705</v>
          </cell>
          <cell r="D1955" t="str">
            <v>72.61.01.03</v>
          </cell>
          <cell r="E1955" t="str">
            <v>VAS.MEC.REBOC. C-C</v>
          </cell>
          <cell r="F1955" t="str">
            <v>h</v>
          </cell>
        </row>
        <row r="1956">
          <cell r="B1956" t="str">
            <v>15.1.706</v>
          </cell>
          <cell r="D1956" t="str">
            <v>72.61.01.04</v>
          </cell>
          <cell r="E1956" t="str">
            <v xml:space="preserve">VAS.MEC.REBOC. C-D </v>
          </cell>
          <cell r="F1956" t="str">
            <v>h</v>
          </cell>
        </row>
        <row r="1957">
          <cell r="B1957" t="str">
            <v>15.1.707</v>
          </cell>
          <cell r="D1957" t="str">
            <v>72.63.01.01</v>
          </cell>
          <cell r="E1957" t="str">
            <v xml:space="preserve">MAQUINA DE JATO C-A </v>
          </cell>
          <cell r="F1957" t="str">
            <v>h</v>
          </cell>
        </row>
        <row r="1958">
          <cell r="B1958" t="str">
            <v>15.1.708</v>
          </cell>
          <cell r="D1958" t="str">
            <v>72.63.01.02</v>
          </cell>
          <cell r="E1958" t="str">
            <v xml:space="preserve">MAQUINA DE JATO C-B </v>
          </cell>
          <cell r="F1958" t="str">
            <v>h</v>
          </cell>
        </row>
        <row r="1959">
          <cell r="B1959" t="str">
            <v>15.1.709</v>
          </cell>
          <cell r="D1959" t="str">
            <v>72.63.01.03</v>
          </cell>
          <cell r="E1959" t="str">
            <v>MAQUINA DE JATO C-C</v>
          </cell>
          <cell r="F1959" t="str">
            <v>h</v>
          </cell>
        </row>
        <row r="1960">
          <cell r="B1960" t="str">
            <v>15.1.710</v>
          </cell>
          <cell r="D1960" t="str">
            <v>72.63.01.04</v>
          </cell>
          <cell r="E1960" t="str">
            <v>MAQUINA DE JATO C-D</v>
          </cell>
          <cell r="F1960" t="str">
            <v>h</v>
          </cell>
        </row>
      </sheetData>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qui "/>
      <sheetName val="Custo Transporte"/>
      <sheetName val="Manut. 1º ano"/>
      <sheetName val="Manut. 2º ano"/>
      <sheetName val="Reparo Localizado"/>
      <sheetName val="Reparo Profundo"/>
      <sheetName val="CBUQ (Reparo)"/>
      <sheetName val="Fresagem Cont."/>
      <sheetName val="Fresagem Desc."/>
      <sheetName val="Pintura de Ligação"/>
      <sheetName val="CBUQ"/>
      <sheetName val="Sinalizacao provisoria"/>
      <sheetName val="Pintura de Faixa"/>
      <sheetName val="Tachas Refletivas"/>
      <sheetName val="Roçada"/>
      <sheetName val="Roçada Manual"/>
      <sheetName val="Capina"/>
      <sheetName val="Destocam."/>
      <sheetName val="Corte e Limp."/>
      <sheetName val="Limp. placa"/>
      <sheetName val="Recomp. placa"/>
      <sheetName val="Caiação"/>
      <sheetName val="Desob. bueiro"/>
      <sheetName val="Recomp. Sarjeta"/>
      <sheetName val="Limp. Valeta"/>
      <sheetName val="Limp. Vala"/>
      <sheetName val="Limp. DD"/>
      <sheetName val="Esc. man."/>
      <sheetName val="Concr 25 MPa"/>
      <sheetName val="Aço CA-50"/>
      <sheetName val="Forma"/>
      <sheetName val="Estocagem CAP"/>
      <sheetName val="Estocagem Asfalto Diluído"/>
      <sheetName val="Selagem de trinca"/>
      <sheetName val="CBUQ pol"/>
      <sheetName val="AAUQ"/>
      <sheetName val="Lama Grossa"/>
      <sheetName val="TSS"/>
      <sheetName val="TSDp"/>
      <sheetName val="Reciclagem de Base Simples"/>
      <sheetName val="Reciclagem de Base 2"/>
      <sheetName val="Reciclagem de Base com cimento"/>
      <sheetName val="Reciclagem de Base com BRITA"/>
      <sheetName val="Remoção CBUQ"/>
      <sheetName val="Remoção base"/>
      <sheetName val="Base Solo Estab."/>
      <sheetName val="BGS"/>
      <sheetName val="BGTC"/>
      <sheetName val="RBSM"/>
      <sheetName val="RBAM"/>
      <sheetName val="Esc mat 1ª cat 600 a 800"/>
      <sheetName val="Compact 100% PN"/>
      <sheetName val="Demolição de disp. concreto"/>
      <sheetName val="MFC 05"/>
      <sheetName val="STC 01"/>
      <sheetName val="STC 03"/>
      <sheetName val="EDA 01"/>
      <sheetName val="DAR 02"/>
      <sheetName val="DSS 03"/>
      <sheetName val="BSD 03"/>
      <sheetName val="DPS 01"/>
      <sheetName val="BSD 01"/>
      <sheetName val="Hidrossemeadura"/>
      <sheetName val="Impl. Tachão"/>
      <sheetName val="Impl. Placas"/>
      <sheetName val="Recomp. defensa"/>
      <sheetName val="Recomp. de guarda corpo"/>
      <sheetName val="Micro Rev. 2 Cam."/>
      <sheetName val="CBUQ Massa Fina"/>
      <sheetName val="RBAM(FS)"/>
      <sheetName val="Imprimação"/>
      <sheetName val="TSD"/>
      <sheetName val="Vínculo"/>
      <sheetName val="COLAR"/>
      <sheetName val="COLAR_2"/>
      <sheetName val="Ctr."/>
      <sheetName val="Plan1"/>
    </sheetNames>
    <sheetDataSet>
      <sheetData sheetId="0"/>
      <sheetData sheetId="1">
        <row r="1">
          <cell r="A1" t="str">
            <v xml:space="preserve">     Atualização Custo Transporte Material Betuminoso   </v>
          </cell>
        </row>
        <row r="4">
          <cell r="B4" t="str">
            <v>A Quente:</v>
          </cell>
        </row>
        <row r="5">
          <cell r="E5" t="str">
            <v>Custo=24,715+0,247D</v>
          </cell>
        </row>
        <row r="7">
          <cell r="B7" t="str">
            <v>A Frio:</v>
          </cell>
        </row>
        <row r="8">
          <cell r="E8" t="str">
            <v>Custo=22,244 +0,223D</v>
          </cell>
        </row>
        <row r="10">
          <cell r="B10" t="str">
            <v>D=</v>
          </cell>
          <cell r="C10">
            <v>100</v>
          </cell>
          <cell r="D10" t="str">
            <v>km</v>
          </cell>
        </row>
        <row r="12">
          <cell r="B12" t="str">
            <v>COM BASE NA IS/DG Nº02 DE 18 DE JANEIRO DE 2011</v>
          </cell>
        </row>
        <row r="22">
          <cell r="B22" t="str">
            <v>Correção Índice Pavimentação:</v>
          </cell>
        </row>
        <row r="24">
          <cell r="B24" t="str">
            <v>Jan. 2009:</v>
          </cell>
          <cell r="F24">
            <v>224.886</v>
          </cell>
        </row>
        <row r="26">
          <cell r="B26" t="str">
            <v>Nov.-2010/CE</v>
          </cell>
          <cell r="F26">
            <v>229.464</v>
          </cell>
        </row>
        <row r="29">
          <cell r="B29" t="str">
            <v>Fator de Correção:</v>
          </cell>
        </row>
        <row r="33">
          <cell r="B33" t="str">
            <v>Custos com ICMS (17%):</v>
          </cell>
        </row>
        <row r="38">
          <cell r="B38" t="str">
            <v>Custos com LDI (27,84%):</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pa"/>
      <sheetName val="Sumário"/>
      <sheetName val="Capa Apres"/>
      <sheetName val="Apres"/>
      <sheetName val="Capa Mapa"/>
      <sheetName val="Mapa"/>
      <sheetName val="Capa Premissas"/>
      <sheetName val="Premissas"/>
      <sheetName val="Capa Caract. Seg."/>
      <sheetName val="Áreas gramadas"/>
      <sheetName val="Drenagem"/>
      <sheetName val="OAE"/>
      <sheetName val="Capa Memória de Calc"/>
      <sheetName val="Características 1"/>
      <sheetName val="Percentual 1"/>
      <sheetName val="M2 1"/>
      <sheetName val="Características 2"/>
      <sheetName val="Percentual 2"/>
      <sheetName val="M2 2"/>
      <sheetName val="BASE_Características total"/>
      <sheetName val="BASE_Percentual total"/>
      <sheetName val="BASE_M2 total"/>
      <sheetName val="Quantitativos"/>
      <sheetName val="CMB"/>
      <sheetName val="ESP"/>
      <sheetName val="Fresagem"/>
      <sheetName val="Capa Resumo"/>
      <sheetName val="Unifilar"/>
      <sheetName val="Orçamento Total"/>
      <sheetName val="Orçamento por Kmf"/>
      <sheetName val="Orçamento por SOLUÇÃO"/>
      <sheetName val="Crono. Financ. (kmf)"/>
      <sheetName val="BASE_Orçamento por Kmf"/>
      <sheetName val="BASE_Crono. Financ. (kmf)"/>
      <sheetName val="Orçamento Kmf"/>
      <sheetName val="Orçam. Resumo"/>
      <sheetName val="Crono. Financ."/>
      <sheetName val="Canteiro"/>
      <sheetName val="Capa Documentação"/>
      <sheetName val="Capa Anexo I"/>
      <sheetName val="LVC"/>
      <sheetName val="Capa Anexo II"/>
      <sheetName val="Capa Anexo III"/>
      <sheetName val="Capa Anexo IV"/>
      <sheetName val="AVS"/>
      <sheetName val="Ctr."/>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row r="47">
          <cell r="E47" t="str">
            <v>ANEXO I - Levantamento Visual Contínuo (LVC)</v>
          </cell>
        </row>
      </sheetData>
      <sheetData sheetId="40" refreshError="1"/>
      <sheetData sheetId="41" refreshError="1">
        <row r="47">
          <cell r="E47" t="str">
            <v>ANEXO II - Avaliação Objetiva de Superfície (IGG)</v>
          </cell>
        </row>
      </sheetData>
      <sheetData sheetId="42" refreshError="1"/>
      <sheetData sheetId="43" refreshError="1"/>
      <sheetData sheetId="44" refreshError="1"/>
      <sheetData sheetId="45"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pa"/>
      <sheetName val="Capa (2)"/>
      <sheetName val="Sumário"/>
      <sheetName val="Capa Apres"/>
      <sheetName val="Apres"/>
      <sheetName val="Capa Mapa"/>
      <sheetName val="Mapa"/>
      <sheetName val="Capa Premissas"/>
      <sheetName val="Premissas"/>
      <sheetName val="Capa Caract. Seg."/>
      <sheetName val="Áreas gramadas"/>
      <sheetName val="OAE"/>
      <sheetName val="DRENAGEM"/>
      <sheetName val="Capa Memória de Calc"/>
      <sheetName val="Características"/>
      <sheetName val="Percentual"/>
      <sheetName val="M2"/>
      <sheetName val="Quantitativos"/>
      <sheetName val="CMB"/>
      <sheetName val="ESP"/>
      <sheetName val="Fresagem"/>
      <sheetName val="Capa Resumo"/>
      <sheetName val="Unifilar"/>
      <sheetName val="Orçamento Total"/>
      <sheetName val="Crono. Financ. (kmf) (2)"/>
      <sheetName val="Orçamento por Kmf"/>
      <sheetName val="Orçamento por Solução"/>
      <sheetName val="Orçamento Unitario"/>
      <sheetName val="Orçamento Kmf"/>
      <sheetName val="Orçam. Resumo"/>
      <sheetName val="Crono. Financ."/>
      <sheetName val="Canteiro"/>
      <sheetName val="Capa Documentação"/>
      <sheetName val="Capa Anexo I"/>
      <sheetName val="LVC"/>
      <sheetName val="Capa Anexo II"/>
      <sheetName val="Capa Anexo III"/>
      <sheetName val="Capa Anexo IV"/>
      <sheetName val="AVS"/>
      <sheetName val="Ctr."/>
      <sheetName val="Teor"/>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JETO"/>
      <sheetName val="Capa Memória de Calc"/>
      <sheetName val="Capa Resumo"/>
      <sheetName val="Capa Apres"/>
      <sheetName val="Capa Documentação"/>
      <sheetName val="Capa Anexo I"/>
      <sheetName val="Capa Anexo II"/>
      <sheetName val="Capa Anexo III"/>
      <sheetName val="Capa Anexo IV"/>
      <sheetName val="Capa Mapa"/>
      <sheetName val="Capa Premissas"/>
      <sheetName val="Capa Caract. Seg."/>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Vorigi"/>
      <sheetName val="FVmodif"/>
      <sheetName val="FVresumo"/>
      <sheetName val="FVadotar"/>
      <sheetName val="Calculo4010"/>
      <sheetName val="ExempFC1"/>
      <sheetName val="ExemFC2"/>
      <sheetName val="ExemFC3"/>
      <sheetName val="Exemp1"/>
      <sheetName val="Exemp2"/>
      <sheetName val="Exemp3"/>
      <sheetName val="Exemp4"/>
      <sheetName val="Exemp5"/>
      <sheetName val="Exemp6"/>
      <sheetName val="Exemp7"/>
      <sheetName val="Exemp8"/>
      <sheetName val="PROJETO"/>
      <sheetName val="Exerci1"/>
      <sheetName val="Exerci2"/>
      <sheetName val="PROVA"/>
      <sheetName val="Plan3"/>
      <sheetName val="Plan4"/>
      <sheetName val="Plan5"/>
      <sheetName val="Plan6"/>
      <sheetName val="Plan7"/>
      <sheetName val="Plan8"/>
      <sheetName val="Plan9"/>
      <sheetName val="Plan10"/>
      <sheetName val="Plan11"/>
      <sheetName val="Plan12"/>
      <sheetName val="Plan13"/>
      <sheetName val="Plan14"/>
      <sheetName val="Plan15"/>
      <sheetName val="Plan16"/>
      <sheetName val="C"/>
      <sheetName val="FV-DNER"/>
      <sheetName val="orçamento_global"/>
      <sheetName val="Capa Memória de Calc"/>
      <sheetName val="Capa Resumo"/>
      <sheetName val="Capa Anexo II"/>
      <sheetName val="Capa Anexo III"/>
      <sheetName val="Capa Anexo IV"/>
      <sheetName val="FIDENS-R$mil"/>
      <sheetName val="PRO-08"/>
      <sheetName val="PLANILHA ATUALIZADA"/>
      <sheetName val="Vínculo (2)"/>
      <sheetName val="DADOS"/>
      <sheetName val="TransComerc_Basc10m³"/>
      <sheetName val="TapaBuraco"/>
      <sheetName val="Quadro Geral"/>
      <sheetName val="PRO_08"/>
      <sheetName val="Capa Apres"/>
      <sheetName val="Capa Documentação"/>
      <sheetName val="Capa Anexo I"/>
      <sheetName val="Capa Mapa"/>
      <sheetName val="Capa Premissas"/>
      <sheetName val="Capa Caract. Seg."/>
      <sheetName val="Capa Caract_ Seg_"/>
      <sheetName val="Teor"/>
      <sheetName val="Serviços"/>
      <sheetName val="Especif"/>
      <sheetName val="RESUMO_AUT1"/>
      <sheetName val="Plan1"/>
      <sheetName val="RESUMO DE MEDIÇÃO"/>
      <sheetName val="Vínculo"/>
      <sheetName val="points"/>
      <sheetName val="Mat"/>
      <sheetName val="Plan 2.7"/>
      <sheetName val="Sub-base"/>
      <sheetName val="Resumo"/>
      <sheetName val="DMT Terrap."/>
      <sheetName val="Reajustamento"/>
      <sheetName val="LISTAS"/>
      <sheetName val="LISTA_MATERIAIS"/>
      <sheetName val="MATERIAIS"/>
      <sheetName val="RBE ACT mi"/>
      <sheetName val="RESUMO TOTAL LOTE"/>
      <sheetName val="BR 146"/>
      <sheetName val="8ª MP_BR-459"/>
      <sheetName val="COMPOS1"/>
      <sheetName val="PLANILHA CONTRATUAL"/>
      <sheetName val="Equipamentos"/>
      <sheetName val="8ª MP_BR_459"/>
      <sheetName val="CUSTO ZONA SUL"/>
      <sheetName val="Motores"/>
      <sheetName val="QuQuant"/>
      <sheetName val="P A T O 98 D"/>
      <sheetName val="DG"/>
      <sheetName val="RESUMO BACIAS_IMPRESSÃO"/>
      <sheetName val="K"/>
      <sheetName val="Conversão"/>
      <sheetName val="Relatorio"/>
      <sheetName val="Resumo_Transp_Aquis_Mat_Bet"/>
      <sheetName val="NOVO_Transp_Aquis_Mat_Bet (2)"/>
      <sheetName val="COMPARA_PREGAO"/>
      <sheetName val="COMPARATIVO REV01"/>
      <sheetName val="COMPARATIVO"/>
      <sheetName val="1A MED PARC"/>
      <sheetName val="MEDIÇÃO.XLS"/>
      <sheetName val="FICHA.XLS"/>
      <sheetName val="CONTROLE MEDIÇÕES"/>
      <sheetName val="Capa_Memória_de_Calc1"/>
      <sheetName val="Capa_Resumo1"/>
      <sheetName val="Capa_Anexo_II1"/>
      <sheetName val="Capa_Anexo_III1"/>
      <sheetName val="Capa_Anexo_IV1"/>
      <sheetName val="PLANILHA_ATUALIZADA1"/>
      <sheetName val="Vínculo_(2)1"/>
      <sheetName val="Quadro_Geral1"/>
      <sheetName val="Capa_Apres1"/>
      <sheetName val="Capa_Documentação1"/>
      <sheetName val="Capa_Anexo_I1"/>
      <sheetName val="Capa_Mapa1"/>
      <sheetName val="Capa_Premissas1"/>
      <sheetName val="Capa_Caract__Seg_2"/>
      <sheetName val="Capa_Caract__Seg_3"/>
      <sheetName val="RESUMO_DE_MEDIÇÃO1"/>
      <sheetName val="Plan_2_71"/>
      <sheetName val="DMT_Terrap_1"/>
      <sheetName val="RBE_ACT_mi1"/>
      <sheetName val="RESUMO_TOTAL_LOTE1"/>
      <sheetName val="BR_1461"/>
      <sheetName val="8ª_MP_BR-4591"/>
      <sheetName val="PLANILHA_CONTRATUAL1"/>
      <sheetName val="8ª_MP_BR_4591"/>
      <sheetName val="CUSTO_ZONA_SUL1"/>
      <sheetName val="P_A_T_O_98_D1"/>
      <sheetName val="NOVO_Transp_Aquis_Mat_Bet_(2)1"/>
      <sheetName val="COMPARATIVO_REV011"/>
      <sheetName val="1A_MED_PARC1"/>
      <sheetName val="Capa_Memória_de_Calc"/>
      <sheetName val="Capa_Resumo"/>
      <sheetName val="Capa_Anexo_II"/>
      <sheetName val="Capa_Anexo_III"/>
      <sheetName val="Capa_Anexo_IV"/>
      <sheetName val="PLANILHA_ATUALIZADA"/>
      <sheetName val="Vínculo_(2)"/>
      <sheetName val="Quadro_Geral"/>
      <sheetName val="Capa_Apres"/>
      <sheetName val="Capa_Documentação"/>
      <sheetName val="Capa_Anexo_I"/>
      <sheetName val="Capa_Mapa"/>
      <sheetName val="Capa_Premissas"/>
      <sheetName val="Capa_Caract__Seg_"/>
      <sheetName val="Capa_Caract__Seg_1"/>
      <sheetName val="RESUMO_DE_MEDIÇÃO"/>
      <sheetName val="Plan_2_7"/>
      <sheetName val="DMT_Terrap_"/>
      <sheetName val="RBE_ACT_mi"/>
      <sheetName val="RESUMO_TOTAL_LOTE"/>
      <sheetName val="BR_146"/>
      <sheetName val="8ª_MP_BR-459"/>
      <sheetName val="PLANILHA_CONTRATUAL"/>
      <sheetName val="8ª_MP_BR_459"/>
      <sheetName val="CUSTO_ZONA_SUL"/>
      <sheetName val="P_A_T_O_98_D"/>
      <sheetName val="NOVO_Transp_Aquis_Mat_Bet_(2)"/>
      <sheetName val="COMPARATIVO_REV01"/>
      <sheetName val="1A_MED_PARC"/>
      <sheetName val="Capa_Memória_de_Calc3"/>
      <sheetName val="Capa_Resumo3"/>
      <sheetName val="Capa_Anexo_II3"/>
      <sheetName val="Capa_Anexo_III3"/>
      <sheetName val="Capa_Anexo_IV3"/>
      <sheetName val="PLANILHA_ATUALIZADA3"/>
      <sheetName val="Vínculo_(2)3"/>
      <sheetName val="Quadro_Geral3"/>
      <sheetName val="Capa_Apres3"/>
      <sheetName val="Capa_Documentação3"/>
      <sheetName val="Capa_Anexo_I3"/>
      <sheetName val="Capa_Mapa3"/>
      <sheetName val="Capa_Premissas3"/>
      <sheetName val="Capa_Caract__Seg_6"/>
      <sheetName val="Capa_Caract__Seg_7"/>
      <sheetName val="RESUMO_DE_MEDIÇÃO3"/>
      <sheetName val="Plan_2_73"/>
      <sheetName val="DMT_Terrap_3"/>
      <sheetName val="RBE_ACT_mi3"/>
      <sheetName val="RESUMO_TOTAL_LOTE3"/>
      <sheetName val="BR_1463"/>
      <sheetName val="8ª_MP_BR-4593"/>
      <sheetName val="PLANILHA_CONTRATUAL3"/>
      <sheetName val="8ª_MP_BR_4593"/>
      <sheetName val="CUSTO_ZONA_SUL3"/>
      <sheetName val="P_A_T_O_98_D3"/>
      <sheetName val="NOVO_Transp_Aquis_Mat_Bet_(2)3"/>
      <sheetName val="COMPARATIVO_REV013"/>
      <sheetName val="1A_MED_PARC3"/>
      <sheetName val="Capa_Memória_de_Calc2"/>
      <sheetName val="Capa_Resumo2"/>
      <sheetName val="Capa_Anexo_II2"/>
      <sheetName val="Capa_Anexo_III2"/>
      <sheetName val="Capa_Anexo_IV2"/>
      <sheetName val="PLANILHA_ATUALIZADA2"/>
      <sheetName val="Vínculo_(2)2"/>
      <sheetName val="Quadro_Geral2"/>
      <sheetName val="Capa_Apres2"/>
      <sheetName val="Capa_Documentação2"/>
      <sheetName val="Capa_Anexo_I2"/>
      <sheetName val="Capa_Mapa2"/>
      <sheetName val="Capa_Premissas2"/>
      <sheetName val="Capa_Caract__Seg_4"/>
      <sheetName val="Capa_Caract__Seg_5"/>
      <sheetName val="RESUMO_DE_MEDIÇÃO2"/>
      <sheetName val="Plan_2_72"/>
      <sheetName val="DMT_Terrap_2"/>
      <sheetName val="RBE_ACT_mi2"/>
      <sheetName val="RESUMO_TOTAL_LOTE2"/>
      <sheetName val="BR_1462"/>
      <sheetName val="8ª_MP_BR-4592"/>
      <sheetName val="PLANILHA_CONTRATUAL2"/>
      <sheetName val="8ª_MP_BR_4592"/>
      <sheetName val="CUSTO_ZONA_SUL2"/>
      <sheetName val="P_A_T_O_98_D2"/>
      <sheetName val="NOVO_Transp_Aquis_Mat_Bet_(2)2"/>
      <sheetName val="COMPARATIVO_REV012"/>
      <sheetName val="1A_MED_PARC2"/>
      <sheetName val="Capa_Memória_de_Calc4"/>
      <sheetName val="Capa_Resumo4"/>
      <sheetName val="Capa_Anexo_II4"/>
      <sheetName val="Capa_Anexo_III4"/>
      <sheetName val="Capa_Anexo_IV4"/>
      <sheetName val="PLANILHA_ATUALIZADA4"/>
      <sheetName val="Vínculo_(2)4"/>
      <sheetName val="Quadro_Geral4"/>
      <sheetName val="Capa_Apres4"/>
      <sheetName val="Capa_Documentação4"/>
      <sheetName val="Capa_Anexo_I4"/>
      <sheetName val="Capa_Mapa4"/>
      <sheetName val="Capa_Premissas4"/>
      <sheetName val="Capa_Caract__Seg_8"/>
      <sheetName val="Capa_Caract__Seg_9"/>
      <sheetName val="RESUMO_DE_MEDIÇÃO4"/>
      <sheetName val="Plan_2_74"/>
      <sheetName val="DMT_Terrap_4"/>
      <sheetName val="RBE_ACT_mi4"/>
      <sheetName val="RESUMO_TOTAL_LOTE4"/>
      <sheetName val="BR_1464"/>
      <sheetName val="8ª_MP_BR-4594"/>
      <sheetName val="PLANILHA_CONTRATUAL4"/>
      <sheetName val="8ª_MP_BR_4594"/>
      <sheetName val="CUSTO_ZONA_SUL4"/>
      <sheetName val="P_A_T_O_98_D4"/>
      <sheetName val="NOVO_Transp_Aquis_Mat_Bet_(2)4"/>
      <sheetName val="COMPARATIVO_REV014"/>
      <sheetName val="1A_MED_PARC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sheetData sheetId="92"/>
      <sheetData sheetId="93"/>
      <sheetData sheetId="94"/>
      <sheetData sheetId="95"/>
      <sheetData sheetId="96"/>
      <sheetData sheetId="97"/>
      <sheetData sheetId="98" refreshError="1"/>
      <sheetData sheetId="99" refreshError="1"/>
      <sheetData sheetId="100" refreshError="1"/>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PU-LOTE 30"/>
      <sheetName val="Dados"/>
      <sheetName val="CPU-Lote 30-básico"/>
      <sheetName val="Plan2"/>
      <sheetName val="Cpu"/>
      <sheetName val="CHE"/>
      <sheetName val="MObra"/>
      <sheetName val="Crono"/>
      <sheetName val="BDI"/>
      <sheetName val="EncSoc"/>
      <sheetName val="Cadastros"/>
      <sheetName val="QTR"/>
      <sheetName val="Resumo"/>
      <sheetName val="Planilha"/>
      <sheetName val="TABELA"/>
      <sheetName val="PROJETO"/>
    </sheetNames>
    <sheetDataSet>
      <sheetData sheetId="0" refreshError="1"/>
      <sheetData sheetId="1" refreshError="1">
        <row r="1">
          <cell r="B1" t="str">
            <v>035/2004-08</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O_AUT1"/>
      <sheetName val="Dados"/>
    </sheetNames>
    <sheetDataSet>
      <sheetData sheetId="0"/>
      <sheetData sheetId="1"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UT_ORIGINAL"/>
      <sheetName val="RESUMO_AUT1"/>
      <sheetName val="RELAT610"/>
      <sheetName val="PQ"/>
      <sheetName val="CARTA PROPOSTA"/>
      <sheetName val="Teor"/>
      <sheetName val="lista_comp"/>
      <sheetName val="PROJETO BR_146 (2)"/>
      <sheetName val="PLANILHA CONTRATUAL"/>
      <sheetName val="TABELA"/>
      <sheetName val="PROJETO"/>
      <sheetName val="Serviços"/>
      <sheetName val="Página 16"/>
      <sheetName val="QuQuant"/>
      <sheetName val="Planilha Original"/>
      <sheetName val="DADOS"/>
      <sheetName val="TransComerc_Basc10m³"/>
      <sheetName val="TapaBuraco"/>
      <sheetName val="eq"/>
      <sheetName val="mo"/>
      <sheetName val="Medição"/>
      <sheetName val="Quadro de qntd"/>
      <sheetName val="FIDENS-R$mil"/>
      <sheetName val="8ª MP_BR_459"/>
      <sheetName val="8ª MP_BR-459"/>
      <sheetName val="RESUMO"/>
      <sheetName val="geral"/>
      <sheetName val="Mat. Betum. - Port. 1078.15"/>
      <sheetName val="Orçamento"/>
      <sheetName val="PT"/>
      <sheetName val="TCB5"/>
      <sheetName val="Mat"/>
      <sheetName val="PLANILHA ATUALIZADA"/>
      <sheetName val="TRANSP"/>
      <sheetName val="ficha medição"/>
      <sheetName val="Resumo Financeiro"/>
      <sheetName val="PROJETO_BR_146_(2)1"/>
      <sheetName val="PLANILHA_CONTRATUAL1"/>
      <sheetName val="CARTA_PROPOSTA1"/>
      <sheetName val="Quadro_de_qntd1"/>
      <sheetName val="Página_161"/>
      <sheetName val="Planilha_Original1"/>
      <sheetName val="8ª_MP_BR_4591"/>
      <sheetName val="8ª_MP_BR-4591"/>
      <sheetName val="Mat__Betum__-_Port__1078_151"/>
      <sheetName val="PLANILHA_ATUALIZADA1"/>
      <sheetName val="PROJETO_BR_146_(2)"/>
      <sheetName val="PLANILHA_CONTRATUAL"/>
      <sheetName val="CARTA_PROPOSTA"/>
      <sheetName val="Quadro_de_qntd"/>
      <sheetName val="Página_16"/>
      <sheetName val="Planilha_Original"/>
      <sheetName val="8ª_MP_BR_459"/>
      <sheetName val="8ª_MP_BR-459"/>
      <sheetName val="Mat__Betum__-_Port__1078_15"/>
      <sheetName val="PLANILHA_ATUALIZADA"/>
      <sheetName val="PROJETO_BR_146_(2)3"/>
      <sheetName val="PLANILHA_CONTRATUAL3"/>
      <sheetName val="CARTA_PROPOSTA3"/>
      <sheetName val="Quadro_de_qntd3"/>
      <sheetName val="Página_163"/>
      <sheetName val="Planilha_Original3"/>
      <sheetName val="8ª_MP_BR_4593"/>
      <sheetName val="8ª_MP_BR-4593"/>
      <sheetName val="Mat__Betum__-_Port__1078_153"/>
      <sheetName val="PLANILHA_ATUALIZADA3"/>
      <sheetName val="PROJETO_BR_146_(2)2"/>
      <sheetName val="PLANILHA_CONTRATUAL2"/>
      <sheetName val="CARTA_PROPOSTA2"/>
      <sheetName val="Quadro_de_qntd2"/>
      <sheetName val="Página_162"/>
      <sheetName val="Planilha_Original2"/>
      <sheetName val="8ª_MP_BR_4592"/>
      <sheetName val="8ª_MP_BR-4592"/>
      <sheetName val="Mat__Betum__-_Port__1078_152"/>
      <sheetName val="PLANILHA_ATUALIZADA2"/>
      <sheetName val="PROJETO_BR_146_(2)4"/>
      <sheetName val="PLANILHA_CONTRATUAL4"/>
      <sheetName val="CARTA_PROPOSTA4"/>
      <sheetName val="Quadro_de_qntd4"/>
      <sheetName val="Página_164"/>
      <sheetName val="Planilha_Original4"/>
      <sheetName val="8ª_MP_BR_4594"/>
      <sheetName val="8ª_MP_BR-4594"/>
      <sheetName val="Mat__Betum__-_Port__1078_154"/>
      <sheetName val="PLANILHA_ATUALIZADA4"/>
      <sheetName val="dez00"/>
      <sheetName val="COMPOS1"/>
      <sheetName val="Equipament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refreshError="1"/>
      <sheetData sheetId="87" refreshError="1"/>
      <sheetData sheetId="88"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QQuant-Vol1 (2)"/>
      <sheetName val="QQegesa"/>
      <sheetName val="QQuant-Vol1"/>
      <sheetName val="Licitação"/>
      <sheetName val="QQegesa-ant"/>
      <sheetName val="QQUANT"/>
      <sheetName val="QQder"/>
      <sheetName val="NumerN"/>
      <sheetName val="BS"/>
      <sheetName val="FR"/>
      <sheetName val="Dimens"/>
      <sheetName val="QuantPav"/>
      <sheetName val="QuQuant"/>
      <sheetName val="NumerN (2)"/>
      <sheetName val="Dimens (2)"/>
      <sheetName val="QuantPav (2)"/>
      <sheetName val="Plan2"/>
      <sheetName val="Plan3"/>
      <sheetName val="Plan4"/>
      <sheetName val="Plan5"/>
      <sheetName val="Plan6"/>
      <sheetName val="Plan7"/>
      <sheetName val="Plan8"/>
      <sheetName val="Plan9"/>
      <sheetName val="Plan10"/>
      <sheetName val="Plan11"/>
      <sheetName val="Plan12"/>
      <sheetName val="Plan13"/>
      <sheetName val="Plan14"/>
      <sheetName val="Plan15"/>
      <sheetName val="Plan16"/>
      <sheetName val="RESUMO_AUT1"/>
      <sheetName val="PT"/>
      <sheetName val="Orçamento"/>
      <sheetName val="CANAA"/>
      <sheetName val="PROJETO"/>
      <sheetName val="RESUMO DE MEDIÇÃO"/>
      <sheetName val="PRO-08"/>
      <sheetName val="PATO"/>
      <sheetName val="Medição"/>
      <sheetName val="Medição Completa"/>
      <sheetName val="CAPACIDADES"/>
      <sheetName val="RECOMPOSIÇÃO MAN"/>
      <sheetName val="QQuant-Vol1_(2)"/>
      <sheetName val="PROJETO BR_146 (2)"/>
      <sheetName val="MATRIZ"/>
      <sheetName val="CANAA.XLS"/>
      <sheetName val="\G\Users\eduardoiunes\Documents"/>
      <sheetName val="BD Equip."/>
      <sheetName val="C"/>
      <sheetName val="P AUX 01-FERRAGENS"/>
      <sheetName val="P AUX 02-PINTURA"/>
      <sheetName val="8ª MP_BR-459"/>
      <sheetName val="8ª MP_BR_459"/>
      <sheetName val="[CANAA.XLS][CANAA.XLS][CANAA.XL"/>
      <sheetName val="[CANAA.XLS][CANAA.XLS]\G\Users\"/>
      <sheetName val="[CANAA.XLS]\G\Users\eduardoiune"/>
      <sheetName val="CBUQ DRENO LONGIT RECOBRIMENTO"/>
      <sheetName val="DAR-01"/>
      <sheetName val="TPU-MARÇO_2002"/>
      <sheetName val="QUADRO COMPARATIVO"/>
      <sheetName val="QQuant-Vol1_(2)6"/>
      <sheetName val="NumerN_(2)6"/>
      <sheetName val="Dimens_(2)6"/>
      <sheetName val="QuantPav_(2)6"/>
      <sheetName val="QQuant-Vol1_(2)1"/>
      <sheetName val="NumerN_(2)1"/>
      <sheetName val="Dimens_(2)1"/>
      <sheetName val="QuantPav_(2)1"/>
      <sheetName val="NumerN_(2)"/>
      <sheetName val="Dimens_(2)"/>
      <sheetName val="QuantPav_(2)"/>
      <sheetName val="QQuant-Vol1_(2)2"/>
      <sheetName val="NumerN_(2)2"/>
      <sheetName val="Dimens_(2)2"/>
      <sheetName val="QuantPav_(2)2"/>
      <sheetName val="QQuant-Vol1_(2)3"/>
      <sheetName val="NumerN_(2)3"/>
      <sheetName val="Dimens_(2)3"/>
      <sheetName val="QuantPav_(2)3"/>
      <sheetName val="QQuant-Vol1_(2)4"/>
      <sheetName val="NumerN_(2)4"/>
      <sheetName val="Dimens_(2)4"/>
      <sheetName val="QuantPav_(2)4"/>
      <sheetName val="QQuant-Vol1_(2)5"/>
      <sheetName val="NumerN_(2)5"/>
      <sheetName val="Dimens_(2)5"/>
      <sheetName val="QuantPav_(2)5"/>
      <sheetName val="QQuant-Vol1_(2)7"/>
      <sheetName val="NumerN_(2)7"/>
      <sheetName val="Dimens_(2)7"/>
      <sheetName val="QuantPav_(2)7"/>
      <sheetName val="QQuant-Vol1_(2)8"/>
      <sheetName val="NumerN_(2)8"/>
      <sheetName val="Dimens_(2)8"/>
      <sheetName val="QuantPav_(2)8"/>
      <sheetName val="QQuant-Vol1_(2)9"/>
      <sheetName val="NumerN_(2)9"/>
      <sheetName val="Dimens_(2)9"/>
      <sheetName val="QuantPav_(2)9"/>
      <sheetName val="MB"/>
      <sheetName val="CORDEF-163"/>
      <sheetName val="PQ"/>
      <sheetName val="[CANAA.XLS]_G_Users_eduardoiu_2"/>
      <sheetName val="Teor"/>
      <sheetName val="Equipamentos"/>
      <sheetName val="CADASTRO"/>
      <sheetName val="[CANAA.XLS][CANAA.XLS]_CANAA__2"/>
      <sheetName val="Hh"/>
      <sheetName val="[CANAA.XLS]_G_Users_eduardoiu_3"/>
      <sheetName val="[CANAA.XLS][CANAA.XLS]_G_User_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QQuant-Vol1 (2)"/>
      <sheetName val="QQegesa"/>
      <sheetName val="QQuant-Vol1"/>
      <sheetName val="Licitação"/>
      <sheetName val="QQegesa-ant"/>
      <sheetName val="QQUANT"/>
      <sheetName val="QQder"/>
      <sheetName val="NumerN"/>
      <sheetName val="BS"/>
      <sheetName val="FR"/>
      <sheetName val="Dimens"/>
      <sheetName val="QuantPav"/>
      <sheetName val="QuQuant"/>
      <sheetName val="NumerN (2)"/>
      <sheetName val="Dimens (2)"/>
      <sheetName val="QuantPav (2)"/>
      <sheetName val="Plan2"/>
      <sheetName val="Plan3"/>
      <sheetName val="Plan4"/>
      <sheetName val="Plan5"/>
      <sheetName val="Plan6"/>
      <sheetName val="Plan7"/>
      <sheetName val="Plan8"/>
      <sheetName val="Plan9"/>
      <sheetName val="Plan10"/>
      <sheetName val="Plan11"/>
      <sheetName val="Plan12"/>
      <sheetName val="Plan13"/>
      <sheetName val="Plan14"/>
      <sheetName val="Plan15"/>
      <sheetName val="Plan16"/>
      <sheetName val="PROJETO BR_146 (2)"/>
      <sheetName val="C"/>
      <sheetName val="CANAA"/>
      <sheetName val="PATO"/>
      <sheetName val="Medição"/>
      <sheetName val="Medição Completa"/>
      <sheetName val="CAPACIDADES"/>
      <sheetName val="RECOMPOSIÇÃO MAN"/>
      <sheetName val="QQuant-Vol1_(2)"/>
      <sheetName val="CANAA.XLS"/>
      <sheetName val="[CANAA.XLS]\G\Users\eduardoiune"/>
      <sheetName val="RESUMO_AUT1"/>
      <sheetName val="\G\Users\eduardoiunes\Documents"/>
      <sheetName val="BD Equip."/>
      <sheetName val="MATRIZ"/>
      <sheetName val="QQuant-Vol1_(2)6"/>
      <sheetName val="NumerN_(2)6"/>
      <sheetName val="Dimens_(2)6"/>
      <sheetName val="QuantPav_(2)6"/>
      <sheetName val="QQuant-Vol1_(2)1"/>
      <sheetName val="NumerN_(2)1"/>
      <sheetName val="Dimens_(2)1"/>
      <sheetName val="QuantPav_(2)1"/>
      <sheetName val="NumerN_(2)"/>
      <sheetName val="Dimens_(2)"/>
      <sheetName val="QuantPav_(2)"/>
      <sheetName val="QQuant-Vol1_(2)2"/>
      <sheetName val="NumerN_(2)2"/>
      <sheetName val="Dimens_(2)2"/>
      <sheetName val="QuantPav_(2)2"/>
      <sheetName val="QQuant-Vol1_(2)3"/>
      <sheetName val="NumerN_(2)3"/>
      <sheetName val="Dimens_(2)3"/>
      <sheetName val="QuantPav_(2)3"/>
      <sheetName val="QQuant-Vol1_(2)4"/>
      <sheetName val="NumerN_(2)4"/>
      <sheetName val="Dimens_(2)4"/>
      <sheetName val="QuantPav_(2)4"/>
      <sheetName val="QQuant-Vol1_(2)5"/>
      <sheetName val="NumerN_(2)5"/>
      <sheetName val="Dimens_(2)5"/>
      <sheetName val="QuantPav_(2)5"/>
      <sheetName val="QQuant-Vol1_(2)7"/>
      <sheetName val="NumerN_(2)7"/>
      <sheetName val="Dimens_(2)7"/>
      <sheetName val="QuantPav_(2)7"/>
      <sheetName val="QQuant-Vol1_(2)8"/>
      <sheetName val="NumerN_(2)8"/>
      <sheetName val="Dimens_(2)8"/>
      <sheetName val="QuantPav_(2)8"/>
      <sheetName val="QQuant-Vol1_(2)9"/>
      <sheetName val="NumerN_(2)9"/>
      <sheetName val="Dimens_(2)9"/>
      <sheetName val="QuantPav_(2)9"/>
      <sheetName val="PT"/>
      <sheetName val="PROJETO"/>
      <sheetName val="Orçamento"/>
      <sheetName val="8ª MP_BR-459"/>
      <sheetName val="8ª MP_BR_459"/>
      <sheetName val="RESUMO DE MEDIÇÃO"/>
      <sheetName val="PRO-08"/>
      <sheetName val="P AUX 01-FERRAGENS"/>
      <sheetName val="P AUX 02-PINTURA"/>
      <sheetName val="[CANAA.XLS][CANAA.XLS][CANAA.XL"/>
      <sheetName val="[CANAA.XLS][CANAA.XLS]\G\Users\"/>
      <sheetName val="TPU-MARÇO_2002"/>
      <sheetName val="CBUQ DRENO LONGIT RECOBRIMENTO"/>
      <sheetName val="DAR-01"/>
      <sheetName val="MB"/>
      <sheetName val="CORDEF-163"/>
      <sheetName val="Teor"/>
      <sheetName val="Equipamentos"/>
      <sheetName val="CADASTRO"/>
      <sheetName val="[CANAA.XLS]_G_Users_eduardoiu_2"/>
      <sheetName val="PQ"/>
      <sheetName val="QUADRO COMPARATIVO"/>
      <sheetName val="Compactação  botafora"/>
      <sheetName val="[CANAA.XLS]_G_Users_eduardoiu_3"/>
      <sheetName val="[CANAA.XLS][CANAA.XLS]_G_User_2"/>
      <sheetName val="[CANAA.XLS][CANAA.XLS]_CANAA__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QuQuant"/>
      <sheetName val="QQuant-Vol1 (2)"/>
      <sheetName val="QQegesa"/>
      <sheetName val="QQuant-Vol1"/>
      <sheetName val="Licitação"/>
      <sheetName val="QQegesa-ant"/>
      <sheetName val="QQUANT"/>
      <sheetName val="QQder"/>
      <sheetName val="NumerN"/>
      <sheetName val="BS"/>
      <sheetName val="FR"/>
      <sheetName val="Dimens"/>
      <sheetName val="QuantPav"/>
      <sheetName val="NumerN (2)"/>
      <sheetName val="Dimens (2)"/>
      <sheetName val="QuantPav (2)"/>
      <sheetName val="Plan2"/>
      <sheetName val="Plan3"/>
      <sheetName val="Plan4"/>
      <sheetName val="Plan5"/>
      <sheetName val="Plan6"/>
      <sheetName val="Plan7"/>
      <sheetName val="Plan8"/>
      <sheetName val="Plan9"/>
      <sheetName val="Plan10"/>
      <sheetName val="Plan11"/>
      <sheetName val="Plan12"/>
      <sheetName val="Plan13"/>
      <sheetName val="Plan14"/>
      <sheetName val="Plan15"/>
      <sheetName val="Plan16"/>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exos PGQ"/>
      <sheetName val="Equipamentos"/>
      <sheetName val="Teor"/>
      <sheetName val="QuQuant"/>
      <sheetName val="Planilha"/>
      <sheetName val="Tabela Abril 2000"/>
      <sheetName val="TABELA"/>
      <sheetName val="PSCEGERAL"/>
      <sheetName val="Dados"/>
      <sheetName val="Page 1"/>
      <sheetName val="CRECHES"/>
      <sheetName val="MOBILIZ-CANTEIRO"/>
      <sheetName val="PQ"/>
      <sheetName val="8ª MP_BR_459"/>
      <sheetName val="PROJETO"/>
      <sheetName val="qorcamentodnerL1"/>
      <sheetName val="PT"/>
      <sheetName val="INVENTÁRIO"/>
      <sheetName val="DRANPX14"/>
      <sheetName val="Resumo"/>
      <sheetName val="DG"/>
      <sheetName val="Medição"/>
      <sheetName val="RESUMO_AUT1"/>
      <sheetName val="Mão de Obra"/>
      <sheetName val="Quadro Geral"/>
      <sheetName val="Plan1"/>
      <sheetName val="REAJU"/>
      <sheetName val="alphaville"/>
      <sheetName val="Anexos_PGQ"/>
      <sheetName val="tabela DER julho97"/>
      <sheetName val="Mat Asf"/>
      <sheetName val="Página 16"/>
      <sheetName val="Desmat 0,15"/>
      <sheetName val="RELATÓRIO"/>
      <sheetName val="p a t o 99 b"/>
      <sheetName val="eq"/>
      <sheetName val="mo"/>
      <sheetName val="planilha contratual"/>
      <sheetName val="planilha de quant. e custos a"/>
      <sheetName val="PATO"/>
      <sheetName val="PACAJUS"/>
      <sheetName val="P A T O"/>
      <sheetName val="Pavim-preços"/>
      <sheetName val="Assumptions"/>
      <sheetName val="Recmecater"/>
      <sheetName val="RECREV"/>
      <sheetName val="compos1"/>
      <sheetName val="Paramentros"/>
      <sheetName val="A"/>
      <sheetName val="principal"/>
      <sheetName val="qd3b-Adaptada"/>
      <sheetName val="CHE"/>
      <sheetName val="INSUMOS"/>
      <sheetName val="pro-08"/>
      <sheetName val="TAB REC"/>
      <sheetName val="Anexos_PGQ2"/>
      <sheetName val="Tabela_Abril_20001"/>
      <sheetName val="8ª_MP_BR_4591"/>
      <sheetName val="Page_11"/>
      <sheetName val="Mão_de_Obra1"/>
      <sheetName val="Quadro_Geral1"/>
      <sheetName val="tabela_DER_julho971"/>
      <sheetName val="Mat_Asf1"/>
      <sheetName val="Página_161"/>
      <sheetName val="Desmat_0,151"/>
      <sheetName val="p_a_t_o_99_b1"/>
      <sheetName val="planilha_contratual1"/>
      <sheetName val="planilha_de_quant__e_custos_a1"/>
      <sheetName val="P_A_T_O1"/>
      <sheetName val="Anexos_PGQ1"/>
      <sheetName val="Tabela_Abril_2000"/>
      <sheetName val="8ª_MP_BR_459"/>
      <sheetName val="Page_1"/>
      <sheetName val="Mão_de_Obra"/>
      <sheetName val="Quadro_Geral"/>
      <sheetName val="tabela_DER_julho97"/>
      <sheetName val="Mat_Asf"/>
      <sheetName val="Página_16"/>
      <sheetName val="Desmat_0,15"/>
      <sheetName val="p_a_t_o_99_b"/>
      <sheetName val="planilha_contratual"/>
      <sheetName val="planilha_de_quant__e_custos_a"/>
      <sheetName val="P_A_T_O"/>
      <sheetName val="Anexos_PGQ4"/>
      <sheetName val="Tabela_Abril_20003"/>
      <sheetName val="8ª_MP_BR_4593"/>
      <sheetName val="Page_13"/>
      <sheetName val="Mão_de_Obra3"/>
      <sheetName val="Quadro_Geral3"/>
      <sheetName val="tabela_DER_julho973"/>
      <sheetName val="Mat_Asf3"/>
      <sheetName val="Página_163"/>
      <sheetName val="Desmat_0,153"/>
      <sheetName val="p_a_t_o_99_b3"/>
      <sheetName val="planilha_contratual3"/>
      <sheetName val="planilha_de_quant__e_custos_a3"/>
      <sheetName val="P_A_T_O3"/>
      <sheetName val="Anexos_PGQ3"/>
      <sheetName val="Tabela_Abril_20002"/>
      <sheetName val="8ª_MP_BR_4592"/>
      <sheetName val="Page_12"/>
      <sheetName val="Mão_de_Obra2"/>
      <sheetName val="Quadro_Geral2"/>
      <sheetName val="tabela_DER_julho972"/>
      <sheetName val="Mat_Asf2"/>
      <sheetName val="Página_162"/>
      <sheetName val="Desmat_0,152"/>
      <sheetName val="p_a_t_o_99_b2"/>
      <sheetName val="planilha_contratual2"/>
      <sheetName val="planilha_de_quant__e_custos_a2"/>
      <sheetName val="P_A_T_O2"/>
      <sheetName val="Anexos_PGQ5"/>
      <sheetName val="Tabela_Abril_20004"/>
      <sheetName val="8ª_MP_BR_4594"/>
      <sheetName val="Page_14"/>
      <sheetName val="Mão_de_Obra4"/>
      <sheetName val="Quadro_Geral4"/>
      <sheetName val="tabela_DER_julho974"/>
      <sheetName val="Mat_Asf4"/>
      <sheetName val="Página_164"/>
      <sheetName val="Desmat_0,154"/>
      <sheetName val="p_a_t_o_99_b4"/>
      <sheetName val="planilha_contratual4"/>
      <sheetName val="planilha_de_quant__e_custos_a4"/>
      <sheetName val="P_A_T_O4"/>
      <sheetName val="Sheet6"/>
      <sheetName val="450"/>
      <sheetName val="Codes,..."/>
      <sheetName val="MTO"/>
      <sheetName val="INNER TANK"/>
      <sheetName val="IPE"/>
      <sheetName val="Taludes"/>
      <sheetName val="Trecho"/>
      <sheetName val="transporte dupl pr15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sheetData sheetId="29"/>
      <sheetData sheetId="30" refreshError="1"/>
      <sheetData sheetId="31" refreshError="1"/>
      <sheetData sheetId="32" refreshError="1"/>
      <sheetData sheetId="33"/>
      <sheetData sheetId="34"/>
      <sheetData sheetId="35"/>
      <sheetData sheetId="36"/>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exos PGQ"/>
      <sheetName val="Equipamentos"/>
      <sheetName val="Teor"/>
      <sheetName val="QuQuant"/>
      <sheetName val="Tabela Abril 2000"/>
      <sheetName val="TABELA"/>
      <sheetName val="Dados"/>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quipamentos"/>
      <sheetName val="Teor"/>
      <sheetName val="Anexos PGQ"/>
    </sheetNames>
    <sheetDataSet>
      <sheetData sheetId="0" refreshError="1"/>
      <sheetData sheetId="1" refreshError="1"/>
      <sheetData sheetId="2"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exos PGQ"/>
      <sheetName val="Equipamentos"/>
      <sheetName val="Teor"/>
      <sheetName val="QuQuant"/>
      <sheetName val="Tabela Abril 2000"/>
      <sheetName val="TABELA"/>
      <sheetName val="Dados"/>
      <sheetName val="PQ"/>
      <sheetName val="PSCEGERAL"/>
      <sheetName val="Planilha"/>
      <sheetName val="PROJETO"/>
      <sheetName val="Mão de Obra"/>
      <sheetName val="alphaville"/>
      <sheetName val="Page 1"/>
      <sheetName val="qorcamentodnerL1"/>
      <sheetName val="8ª MP_BR_459"/>
      <sheetName val="CRECHES"/>
      <sheetName val="MOBILIZ-CANTEIRO"/>
      <sheetName val="Medição"/>
      <sheetName val="INVENTÁRIO"/>
      <sheetName val="DRANPX14"/>
      <sheetName val="Resumo"/>
      <sheetName val="DG"/>
      <sheetName val="PT"/>
      <sheetName val="RESUMO_AUT1"/>
      <sheetName val="Quadro Geral"/>
      <sheetName val="COTAÇÕES"/>
      <sheetName val="PATO"/>
      <sheetName val="PACAJUS"/>
      <sheetName val="P A T O"/>
      <sheetName val="Pavim-preços"/>
      <sheetName val="planilha de quant. e custos a"/>
      <sheetName val="plan1"/>
      <sheetName val="Taludes"/>
      <sheetName val="Trecho"/>
      <sheetName val="transporte dupl pr151"/>
      <sheetName val="CHE"/>
      <sheetName val="planilha contratual"/>
      <sheetName val="pro-08"/>
      <sheetName val="alteração"/>
      <sheetName val="p a t o 99 b"/>
      <sheetName val="Premissas MF"/>
      <sheetName val="Premissas"/>
      <sheetName val="CPU ANTT"/>
      <sheetName val="CUSTO EQUIP"/>
      <sheetName val="Comp P Unit "/>
      <sheetName val="CALCULOS AUXILIARES"/>
      <sheetName val="CUSTO MATERIAL"/>
      <sheetName val="Croqui"/>
      <sheetName val="C MÃO OBRA"/>
      <sheetName val="Calendário"/>
      <sheetName val="Anexos_PGQ1"/>
      <sheetName val="Tabela_Abril_20001"/>
      <sheetName val="Mão_de_Obra1"/>
      <sheetName val="Page_11"/>
      <sheetName val="8ª_MP_BR_4591"/>
      <sheetName val="Quadro_Geral1"/>
      <sheetName val="P_A_T_O1"/>
      <sheetName val="transporte_dupl_pr1511"/>
      <sheetName val="planilha_contratual1"/>
      <sheetName val="planilha_de_quant__e_custos_a1"/>
      <sheetName val="Anexos_PGQ"/>
      <sheetName val="Tabela_Abril_2000"/>
      <sheetName val="Mão_de_Obra"/>
      <sheetName val="Page_1"/>
      <sheetName val="8ª_MP_BR_459"/>
      <sheetName val="Quadro_Geral"/>
      <sheetName val="P_A_T_O"/>
      <sheetName val="transporte_dupl_pr151"/>
      <sheetName val="planilha_contratual"/>
      <sheetName val="planilha_de_quant__e_custos_a"/>
      <sheetName val="Anexos_PGQ3"/>
      <sheetName val="Tabela_Abril_20003"/>
      <sheetName val="Mão_de_Obra3"/>
      <sheetName val="Page_13"/>
      <sheetName val="8ª_MP_BR_4593"/>
      <sheetName val="Quadro_Geral3"/>
      <sheetName val="P_A_T_O3"/>
      <sheetName val="transporte_dupl_pr1513"/>
      <sheetName val="planilha_contratual3"/>
      <sheetName val="planilha_de_quant__e_custos_a3"/>
      <sheetName val="Anexos_PGQ2"/>
      <sheetName val="Tabela_Abril_20002"/>
      <sheetName val="Mão_de_Obra2"/>
      <sheetName val="Page_12"/>
      <sheetName val="8ª_MP_BR_4592"/>
      <sheetName val="Quadro_Geral2"/>
      <sheetName val="P_A_T_O2"/>
      <sheetName val="transporte_dupl_pr1512"/>
      <sheetName val="planilha_contratual2"/>
      <sheetName val="planilha_de_quant__e_custos_a2"/>
      <sheetName val="Anexos_PGQ4"/>
      <sheetName val="Tabela_Abril_20004"/>
      <sheetName val="Mão_de_Obra4"/>
      <sheetName val="Page_14"/>
      <sheetName val="8ª_MP_BR_4594"/>
      <sheetName val="Quadro_Geral4"/>
      <sheetName val="P_A_T_O4"/>
      <sheetName val="transporte_dupl_pr1514"/>
      <sheetName val="planilha_contratual4"/>
      <sheetName val="planilha_de_quant__e_custos_a4"/>
      <sheetName val="REAJU"/>
      <sheetName val="inss1"/>
      <sheetName val="Input Dados"/>
      <sheetName val="A"/>
      <sheetName val="relatório-1ª med."/>
      <sheetName val="eq"/>
      <sheetName val="mo"/>
      <sheetName val="Cost"/>
      <sheetName val="Fixed Assets"/>
      <sheetName val="Inventory"/>
      <sheetName val="Sales"/>
      <sheetName val="Additions"/>
      <sheetName val="CAN-Plan-Cost"/>
      <sheetName val="Can-Plan-Depr"/>
      <sheetName val="CAN-Plan-Sales"/>
      <sheetName val="diprvs12"/>
      <sheetName val="US-Plan-Cost"/>
      <sheetName val="US-Plan-Sales"/>
      <sheetName val="US-Plan-Depr"/>
      <sheetName val="2.3"/>
      <sheetName val="Orçamento Global"/>
      <sheetName val="orçamento"/>
      <sheetName val="Deduc. Reaj."/>
      <sheetName val="tabela DER julho97"/>
      <sheetName val="Mat Asf"/>
      <sheetName val="Página 16"/>
      <sheetName val="Desmat 0,15"/>
      <sheetName val="RELATÓRIO"/>
      <sheetName val="Assumptions"/>
      <sheetName val="Recmecater"/>
      <sheetName val="RECREV"/>
      <sheetName val="Listas"/>
      <sheetName val="B M Pl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sheetData sheetId="45"/>
      <sheetData sheetId="46"/>
      <sheetData sheetId="47"/>
      <sheetData sheetId="48"/>
      <sheetData sheetId="49"/>
      <sheetData sheetId="50" refreshError="1"/>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refreshError="1"/>
      <sheetData sheetId="102" refreshError="1"/>
      <sheetData sheetId="103" refreshError="1"/>
      <sheetData sheetId="104"/>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erviços"/>
      <sheetName val="Teor"/>
      <sheetName val="Equipamentos"/>
    </sheetNames>
    <sheetDataSet>
      <sheetData sheetId="0" refreshError="1">
        <row r="1">
          <cell r="A1" t="str">
            <v>CÓDIGO</v>
          </cell>
          <cell r="B1" t="str">
            <v>DESCRIÇÃO</v>
          </cell>
          <cell r="C1" t="str">
            <v>UNID.</v>
          </cell>
          <cell r="D1" t="str">
            <v>ESPECIFICAÇÃO</v>
          </cell>
          <cell r="E1" t="str">
            <v>CUSTO UNITÁRIO</v>
          </cell>
          <cell r="F1" t="str">
            <v>BDI</v>
          </cell>
          <cell r="G1" t="str">
            <v>PREÇO UNITÁRIO</v>
          </cell>
          <cell r="H1" t="str">
            <v>GRUPO</v>
          </cell>
        </row>
        <row r="3">
          <cell r="A3" t="str">
            <v>TERRAPLENAGEM</v>
          </cell>
        </row>
        <row r="4">
          <cell r="A4" t="str">
            <v>01.000.00</v>
          </cell>
          <cell r="B4" t="str">
            <v>DESMATAMENTO, DESTOC. E LIMPEZA ÁREA C/ ÁRVORES DE Ø ATÉ 0,15M</v>
          </cell>
          <cell r="C4" t="str">
            <v>m²</v>
          </cell>
          <cell r="D4" t="str">
            <v>DNER-ES-278/97</v>
          </cell>
          <cell r="E4">
            <v>0.05</v>
          </cell>
          <cell r="F4">
            <v>0.02</v>
          </cell>
          <cell r="G4">
            <v>7.0000000000000007E-2</v>
          </cell>
          <cell r="H4" t="str">
            <v>Terraplenagem</v>
          </cell>
        </row>
        <row r="5">
          <cell r="A5" t="str">
            <v>01.010.00</v>
          </cell>
          <cell r="B5" t="str">
            <v>DESMATAMENTO, DESTOC. E LIMPEZA ÁREA C/ ÁRVORES DE 0,15 ATÉ 0,30M</v>
          </cell>
          <cell r="C5" t="str">
            <v>unid.</v>
          </cell>
          <cell r="D5" t="str">
            <v>DNER-ES-278/97</v>
          </cell>
          <cell r="E5">
            <v>6.57</v>
          </cell>
          <cell r="F5">
            <v>2.35</v>
          </cell>
          <cell r="G5">
            <v>8.92</v>
          </cell>
          <cell r="H5" t="str">
            <v>Terraplenagem</v>
          </cell>
        </row>
        <row r="6">
          <cell r="A6" t="str">
            <v>01.100.01</v>
          </cell>
          <cell r="B6" t="str">
            <v>ESCAVAÇÃO, CARGA E TRANSPORTE DE MAT. DE 1ª CATEGORIA DMT=50M</v>
          </cell>
          <cell r="C6" t="str">
            <v>m³</v>
          </cell>
          <cell r="D6" t="str">
            <v>DNER-ES-280/97</v>
          </cell>
          <cell r="E6">
            <v>0.46</v>
          </cell>
          <cell r="F6">
            <v>0.16</v>
          </cell>
          <cell r="G6">
            <v>0.62</v>
          </cell>
          <cell r="H6" t="str">
            <v>Terraplenagem</v>
          </cell>
        </row>
        <row r="7">
          <cell r="A7" t="str">
            <v>01.100.02</v>
          </cell>
          <cell r="B7" t="str">
            <v>ESCAVAÇÃO, CARGA E TRANSPORTE DE MAT. DE 1ª CATEGORIA DMT=50M A 200M COM MOTOSCRAPER</v>
          </cell>
          <cell r="C7" t="str">
            <v>m³</v>
          </cell>
          <cell r="D7" t="str">
            <v>DNER-ES-280/97</v>
          </cell>
          <cell r="E7">
            <v>1.24</v>
          </cell>
          <cell r="F7">
            <v>0.44</v>
          </cell>
          <cell r="G7">
            <v>1.68</v>
          </cell>
          <cell r="H7" t="str">
            <v>Terraplenagem</v>
          </cell>
        </row>
        <row r="8">
          <cell r="A8" t="str">
            <v>01.100.03</v>
          </cell>
          <cell r="B8" t="str">
            <v>ESCAVAÇÃO, CARGA E TRANSPORTE DE MAT. DE 1ª CATEGORIA DMT=200M A 400M COM MOTOSCRAPER</v>
          </cell>
          <cell r="C8" t="str">
            <v>m³</v>
          </cell>
          <cell r="D8" t="str">
            <v>DNER-ES-280/97</v>
          </cell>
          <cell r="E8">
            <v>1.47</v>
          </cell>
          <cell r="F8">
            <v>0.53</v>
          </cell>
          <cell r="G8">
            <v>2</v>
          </cell>
          <cell r="H8" t="str">
            <v>Terraplenagem</v>
          </cell>
        </row>
        <row r="9">
          <cell r="A9" t="str">
            <v>01.100.04</v>
          </cell>
          <cell r="B9" t="str">
            <v>ESCAVAÇÃO, CARGA E TRANSPORTE DE MAT. DE 1ª CATEGORIA DMT=400M A 600M COM MOTOSCRAPER</v>
          </cell>
          <cell r="C9" t="str">
            <v>m³</v>
          </cell>
          <cell r="D9" t="str">
            <v>DNER-ES-280/97</v>
          </cell>
          <cell r="E9">
            <v>1.74</v>
          </cell>
          <cell r="F9">
            <v>0.62</v>
          </cell>
          <cell r="G9">
            <v>2.36</v>
          </cell>
          <cell r="H9" t="str">
            <v>Terraplenagem</v>
          </cell>
        </row>
        <row r="10">
          <cell r="A10" t="str">
            <v>01.100.05</v>
          </cell>
          <cell r="B10" t="str">
            <v>ESCAVAÇÃO, CARGA E TRANSPORTE DE MAT. DE 1ª CATEGORIA,  DMT=600 A 800 M COM MOTOSCRAPER</v>
          </cell>
          <cell r="C10" t="str">
            <v>m³</v>
          </cell>
          <cell r="D10" t="str">
            <v>DNER-ES-280/97</v>
          </cell>
          <cell r="E10">
            <v>2.04</v>
          </cell>
          <cell r="F10">
            <v>0.73</v>
          </cell>
          <cell r="G10">
            <v>2.77</v>
          </cell>
          <cell r="H10" t="str">
            <v>Terraplenagem</v>
          </cell>
        </row>
        <row r="11">
          <cell r="A11" t="str">
            <v>01.100.06</v>
          </cell>
          <cell r="B11" t="str">
            <v>ESCAVAÇÃO, CARGA E TRANSPORTE DE MAT. DE 1ª CATEGORIA,  DMT=800 A 1000 M COM MOTOSCRAPER</v>
          </cell>
          <cell r="C11" t="str">
            <v>m³</v>
          </cell>
          <cell r="D11" t="str">
            <v>DNER-ES-280/97</v>
          </cell>
          <cell r="E11">
            <v>2.27</v>
          </cell>
          <cell r="F11">
            <v>0.81</v>
          </cell>
          <cell r="G11">
            <v>3.08</v>
          </cell>
          <cell r="H11" t="str">
            <v>Terraplenagem</v>
          </cell>
        </row>
        <row r="12">
          <cell r="A12" t="str">
            <v>01.100.07</v>
          </cell>
          <cell r="B12" t="str">
            <v>ESCAVAÇÃO, CARGA E TRANSPORTE DE MAT. DE 1ª CATEGORIA,  DMT=1000 A 1200 M COM MOTOSCRAPER</v>
          </cell>
          <cell r="C12" t="str">
            <v>m³</v>
          </cell>
          <cell r="D12" t="str">
            <v>DNER-ES-280/97</v>
          </cell>
          <cell r="E12">
            <v>2.58</v>
          </cell>
          <cell r="F12">
            <v>0.92</v>
          </cell>
          <cell r="G12">
            <v>3.5</v>
          </cell>
          <cell r="H12" t="str">
            <v>Terraplenagem</v>
          </cell>
        </row>
        <row r="13">
          <cell r="A13" t="str">
            <v>01.100.08</v>
          </cell>
          <cell r="B13" t="str">
            <v>ESCAVAÇÃO, CARGA E TRANSPORTE DE MAT. DE 1ª CATEGORIA, DMT= 1200 A 1400M  COM MOTOSCRAPER</v>
          </cell>
          <cell r="C13" t="str">
            <v>m³</v>
          </cell>
          <cell r="D13" t="str">
            <v>DNER-ES-280/97</v>
          </cell>
          <cell r="E13">
            <v>2.87</v>
          </cell>
          <cell r="F13">
            <v>1.03</v>
          </cell>
          <cell r="G13">
            <v>3.9000000000000004</v>
          </cell>
          <cell r="H13" t="str">
            <v>Terraplenagem</v>
          </cell>
        </row>
        <row r="14">
          <cell r="A14" t="str">
            <v>01.100.16</v>
          </cell>
          <cell r="B14" t="str">
            <v>ESCAVAÇÃO, CARGA E TRANSPORTE DE MAT. DE 1ª CATEGORIA,  DMT=1400 A 1600 M C/CAMINHÃO BASCULANTE</v>
          </cell>
          <cell r="C14" t="str">
            <v>m³</v>
          </cell>
          <cell r="D14" t="str">
            <v>DNER-ES-280/97</v>
          </cell>
          <cell r="E14">
            <v>2.12</v>
          </cell>
          <cell r="F14">
            <v>0.76</v>
          </cell>
          <cell r="G14">
            <v>2.88</v>
          </cell>
          <cell r="H14" t="str">
            <v>Terraplenagem</v>
          </cell>
        </row>
        <row r="15">
          <cell r="A15" t="str">
            <v>01.100.17</v>
          </cell>
          <cell r="B15" t="str">
            <v>ESCAVAÇÃO, CARGA E TRANSPORTE DE MAT. DE 1ª CATEGORIA,  DMT=1600 A 1800 M C/CAMINHÃO BASCULANTE</v>
          </cell>
          <cell r="C15" t="str">
            <v>m³</v>
          </cell>
          <cell r="D15" t="str">
            <v>DNER-ES-280/97</v>
          </cell>
          <cell r="E15">
            <v>2.21</v>
          </cell>
          <cell r="F15">
            <v>0.79</v>
          </cell>
          <cell r="G15">
            <v>3</v>
          </cell>
          <cell r="H15" t="str">
            <v>Terraplenagem</v>
          </cell>
        </row>
        <row r="16">
          <cell r="A16" t="str">
            <v>01.100.18</v>
          </cell>
          <cell r="B16" t="str">
            <v>ESCAVAÇÃO, CARGA E TRANSPORTE DE MAT. DE 1ª CATEGORIA,  DMT=1800 A 2000 M C/CAMINHÃO BASCULANTE</v>
          </cell>
          <cell r="C16" t="str">
            <v>m³</v>
          </cell>
          <cell r="D16" t="str">
            <v>DNER-ES-280/97</v>
          </cell>
          <cell r="E16">
            <v>2.2799999999999998</v>
          </cell>
          <cell r="F16">
            <v>0.82</v>
          </cell>
          <cell r="G16">
            <v>3.0999999999999996</v>
          </cell>
          <cell r="H16" t="str">
            <v>Terraplenagem</v>
          </cell>
        </row>
        <row r="17">
          <cell r="A17" t="str">
            <v>01.100.19</v>
          </cell>
          <cell r="B17" t="str">
            <v>ESCAVAÇÃO, CARGA E TRANSPORTE DE MAT. DE 1ª CATEGORIA,  DMT=2000 A 3000 M C/CAMINHÃO BASCULANTE</v>
          </cell>
          <cell r="C17" t="str">
            <v>m³</v>
          </cell>
          <cell r="D17" t="str">
            <v>DNER-ES-280/97</v>
          </cell>
          <cell r="E17">
            <v>2.5499999999999998</v>
          </cell>
          <cell r="F17">
            <v>0.91</v>
          </cell>
          <cell r="G17">
            <v>3.46</v>
          </cell>
          <cell r="H17" t="str">
            <v>Terraplenagem</v>
          </cell>
        </row>
        <row r="18">
          <cell r="A18" t="str">
            <v>01.100.20</v>
          </cell>
          <cell r="B18" t="str">
            <v>ESCAVAÇÃO, CARGA E TRANSPORTE DE MAT. DE 1ª CATEGORIA,  DMT=3000 A 5000 M C/CAMINHÃO BASCULANTE</v>
          </cell>
          <cell r="C18" t="str">
            <v>m³</v>
          </cell>
          <cell r="D18" t="str">
            <v>DNER-ES-280/97</v>
          </cell>
          <cell r="E18">
            <v>3.23</v>
          </cell>
          <cell r="F18">
            <v>1.1599999999999999</v>
          </cell>
          <cell r="G18">
            <v>4.3899999999999997</v>
          </cell>
          <cell r="H18" t="str">
            <v>Terraplenagem</v>
          </cell>
        </row>
        <row r="19">
          <cell r="A19" t="str">
            <v>01.101.02</v>
          </cell>
          <cell r="B19" t="str">
            <v>ESCAVAÇÃO, CARGA E TRANSPORTE DE MAT. DE 2ª CATEGORIA DMT=50M A 200M COM MOTOSCRAPER</v>
          </cell>
          <cell r="C19" t="str">
            <v>m³</v>
          </cell>
          <cell r="D19" t="str">
            <v>DNER-ES-280/97</v>
          </cell>
          <cell r="E19">
            <v>1.75</v>
          </cell>
          <cell r="F19">
            <v>0.63</v>
          </cell>
          <cell r="G19">
            <v>2.38</v>
          </cell>
          <cell r="H19" t="str">
            <v>Terraplenagem</v>
          </cell>
        </row>
        <row r="20">
          <cell r="A20" t="str">
            <v>01.101.03</v>
          </cell>
          <cell r="B20" t="str">
            <v>ESCAVAÇÃO, CARGA E TRANSPORTE DE MAT. DE 2ª CATEGORIA DMT=200M A 400M COM MOTOSCRAPER</v>
          </cell>
          <cell r="C20" t="str">
            <v>m³</v>
          </cell>
          <cell r="D20" t="str">
            <v>DNER-ES-280/97</v>
          </cell>
          <cell r="E20">
            <v>1.96</v>
          </cell>
          <cell r="F20">
            <v>0.7</v>
          </cell>
          <cell r="G20">
            <v>2.66</v>
          </cell>
          <cell r="H20" t="str">
            <v>Terraplenagem</v>
          </cell>
        </row>
        <row r="21">
          <cell r="A21" t="str">
            <v>01.101.04</v>
          </cell>
          <cell r="B21" t="str">
            <v>ESCAVAÇÃO, CARGA E TRANSPORTE DE MAT. DE 2ª CATEGORIA DMT=400M A 600M COM MOTOSCRAPER</v>
          </cell>
          <cell r="C21" t="str">
            <v>m³</v>
          </cell>
          <cell r="D21" t="str">
            <v>DNER-ES-280/97</v>
          </cell>
          <cell r="E21">
            <v>2.29</v>
          </cell>
          <cell r="F21">
            <v>0.82</v>
          </cell>
          <cell r="G21">
            <v>3.11</v>
          </cell>
          <cell r="H21" t="str">
            <v>Terraplenagem</v>
          </cell>
        </row>
        <row r="22">
          <cell r="A22" t="str">
            <v>01.101.05</v>
          </cell>
          <cell r="B22" t="str">
            <v>ESCAVAÇÃO, CARGA E TRANSPORTE DE MAT. DE 2ª CATEGORIA,  DMT=600 A 800 M COM MOTOSCRAPER</v>
          </cell>
          <cell r="C22" t="str">
            <v>m³</v>
          </cell>
          <cell r="D22" t="str">
            <v>DNER-ES-280/97</v>
          </cell>
          <cell r="E22">
            <v>2.5499999999999998</v>
          </cell>
          <cell r="F22">
            <v>0.91</v>
          </cell>
          <cell r="G22">
            <v>3.46</v>
          </cell>
          <cell r="H22" t="str">
            <v>Terraplenagem</v>
          </cell>
        </row>
        <row r="23">
          <cell r="A23" t="str">
            <v>01.102.02</v>
          </cell>
          <cell r="B23" t="str">
            <v>ESCAVAÇÃO, CARGA E TRANSPORTE DE MAT. DE 3ª CATEGORIA DMT=50M A 200M</v>
          </cell>
          <cell r="C23" t="str">
            <v>m³</v>
          </cell>
          <cell r="D23" t="str">
            <v>DNER-ES-280/97</v>
          </cell>
          <cell r="E23">
            <v>8.98</v>
          </cell>
          <cell r="F23">
            <v>3.21</v>
          </cell>
          <cell r="G23">
            <v>12.190000000000001</v>
          </cell>
          <cell r="H23" t="str">
            <v>Terraplenagem</v>
          </cell>
        </row>
        <row r="24">
          <cell r="A24" t="str">
            <v>01.102.03</v>
          </cell>
          <cell r="B24" t="str">
            <v>ESCAVAÇÃO, CARGA E TRANSPORTE DE MAT. DE 3ª CATEGORIA DMT=200M A 400M</v>
          </cell>
          <cell r="C24" t="str">
            <v>m³</v>
          </cell>
          <cell r="D24" t="str">
            <v>DNER-ES-280/97</v>
          </cell>
          <cell r="E24">
            <v>9.33</v>
          </cell>
          <cell r="F24">
            <v>3.34</v>
          </cell>
          <cell r="G24">
            <v>12.67</v>
          </cell>
          <cell r="H24" t="str">
            <v>Terraplenagem</v>
          </cell>
        </row>
        <row r="25">
          <cell r="A25" t="str">
            <v>01.102.04</v>
          </cell>
          <cell r="B25" t="str">
            <v>ESCAVAÇÃO, CARGA E TRANSPORTE DE MAT. DE 3ª CATEGORIA DMT=400M A 600M</v>
          </cell>
          <cell r="C25" t="str">
            <v>m³</v>
          </cell>
          <cell r="D25" t="str">
            <v>DNER-ES-280/97</v>
          </cell>
          <cell r="E25">
            <v>9.4600000000000009</v>
          </cell>
          <cell r="F25">
            <v>3.39</v>
          </cell>
          <cell r="G25">
            <v>12.850000000000001</v>
          </cell>
          <cell r="H25" t="str">
            <v>Terraplenagem</v>
          </cell>
        </row>
        <row r="26">
          <cell r="A26" t="str">
            <v>01.102.05</v>
          </cell>
          <cell r="B26" t="str">
            <v>ESCAVAÇÃO, CARGA E TRANSPORTE DE MAT. DE 3ª CATEGORIA,  DMT=600 A 800 M</v>
          </cell>
          <cell r="C26" t="str">
            <v>m³</v>
          </cell>
          <cell r="D26" t="str">
            <v>DNER-ES-280/97</v>
          </cell>
          <cell r="E26">
            <v>9.5500000000000007</v>
          </cell>
          <cell r="F26">
            <v>3.42</v>
          </cell>
          <cell r="G26">
            <v>12.97</v>
          </cell>
          <cell r="H26" t="str">
            <v>Terraplenagem</v>
          </cell>
        </row>
        <row r="27">
          <cell r="A27" t="str">
            <v>01.300.00</v>
          </cell>
          <cell r="B27" t="str">
            <v>ESCAVAÇÃO CARGA TRANSPORTE DE SOLOS MOLES</v>
          </cell>
          <cell r="C27" t="str">
            <v>m³</v>
          </cell>
          <cell r="D27" t="str">
            <v>DNER-ES-280/97</v>
          </cell>
          <cell r="E27">
            <v>3.27</v>
          </cell>
          <cell r="F27">
            <v>1.17</v>
          </cell>
          <cell r="G27">
            <v>4.4399999999999995</v>
          </cell>
          <cell r="H27" t="str">
            <v>Terraplenagem</v>
          </cell>
        </row>
        <row r="28">
          <cell r="A28" t="str">
            <v>01.400.01</v>
          </cell>
          <cell r="B28" t="str">
            <v>COLCHÃO DRENANTE COM AREIA P/ FUNDAÇÃO DE ATERRO</v>
          </cell>
          <cell r="C28" t="str">
            <v>m³</v>
          </cell>
          <cell r="D28" t="str">
            <v>DNER-ES-280/97</v>
          </cell>
          <cell r="E28">
            <v>44.07</v>
          </cell>
          <cell r="F28">
            <v>15.78</v>
          </cell>
          <cell r="G28">
            <v>59.85</v>
          </cell>
          <cell r="H28" t="str">
            <v>Terraplenagem</v>
          </cell>
        </row>
        <row r="29">
          <cell r="A29" t="str">
            <v>01.510.00</v>
          </cell>
          <cell r="B29" t="str">
            <v>COMPACTAÇÃO DE ATERROS A 95% DO PROCTOR NORMAL</v>
          </cell>
          <cell r="C29" t="str">
            <v>m³</v>
          </cell>
          <cell r="D29" t="str">
            <v>DNER-ES-282/97</v>
          </cell>
          <cell r="E29">
            <v>0.59</v>
          </cell>
          <cell r="F29">
            <v>0.21</v>
          </cell>
          <cell r="G29">
            <v>0.79999999999999993</v>
          </cell>
          <cell r="H29" t="str">
            <v>Terraplenagem</v>
          </cell>
        </row>
        <row r="30">
          <cell r="A30" t="str">
            <v>01.511.00</v>
          </cell>
          <cell r="B30" t="str">
            <v>COMPACTAÇÃO DE ATERROS A 100% DO PROCTOR NORMAL</v>
          </cell>
          <cell r="C30" t="str">
            <v>m³</v>
          </cell>
          <cell r="D30" t="str">
            <v>DNER-ES-282/97</v>
          </cell>
          <cell r="E30">
            <v>1.01</v>
          </cell>
          <cell r="F30">
            <v>0.36</v>
          </cell>
          <cell r="G30">
            <v>1.37</v>
          </cell>
          <cell r="H30" t="str">
            <v>Terraplenagem</v>
          </cell>
        </row>
        <row r="31">
          <cell r="A31" t="str">
            <v>PAVIMENTAÇÃO</v>
          </cell>
        </row>
        <row r="32">
          <cell r="A32" t="str">
            <v>02.000.00</v>
          </cell>
          <cell r="B32" t="str">
            <v>REGULARIZAÇÃO DE SUB-LEITO</v>
          </cell>
          <cell r="C32" t="str">
            <v>m²</v>
          </cell>
          <cell r="D32" t="str">
            <v>DNER-ES-299/97</v>
          </cell>
          <cell r="E32">
            <v>0.22</v>
          </cell>
          <cell r="F32">
            <v>0.08</v>
          </cell>
          <cell r="G32">
            <v>0.3</v>
          </cell>
          <cell r="H32" t="str">
            <v>Pavimentação</v>
          </cell>
        </row>
        <row r="33">
          <cell r="A33" t="str">
            <v>02.200.00</v>
          </cell>
          <cell r="B33" t="str">
            <v>SUB-BASE ESTABILIZADA GRANULOMETRICAMENTE S/ MISTURA</v>
          </cell>
          <cell r="C33" t="str">
            <v>m³</v>
          </cell>
          <cell r="D33" t="str">
            <v>DNER-ES-301/97</v>
          </cell>
          <cell r="E33">
            <v>12.77</v>
          </cell>
          <cell r="F33">
            <v>4.57</v>
          </cell>
          <cell r="G33">
            <v>17.34</v>
          </cell>
          <cell r="H33" t="str">
            <v>Pavimentação</v>
          </cell>
        </row>
        <row r="34">
          <cell r="A34" t="str">
            <v>02.210.02</v>
          </cell>
          <cell r="B34" t="str">
            <v>BASE ESTABILIZADA GRANULOMETRICAMENTE COM MISTURA DE SOLO-AREIA NA PISTA</v>
          </cell>
          <cell r="C34" t="str">
            <v>m³</v>
          </cell>
          <cell r="D34" t="str">
            <v>DNER-ES-304/97</v>
          </cell>
          <cell r="E34">
            <v>20.92</v>
          </cell>
          <cell r="F34">
            <v>7.49</v>
          </cell>
          <cell r="G34">
            <v>28.410000000000004</v>
          </cell>
          <cell r="H34" t="str">
            <v>Pavimentação</v>
          </cell>
        </row>
        <row r="35">
          <cell r="A35" t="str">
            <v>02.300.00</v>
          </cell>
          <cell r="B35" t="str">
            <v>IMPRIMAÇÃO - EXECUÇÃO</v>
          </cell>
          <cell r="C35" t="str">
            <v>m²</v>
          </cell>
          <cell r="D35" t="str">
            <v>DNER-ES-306/97</v>
          </cell>
          <cell r="E35">
            <v>1.17</v>
          </cell>
          <cell r="F35">
            <v>0.42</v>
          </cell>
          <cell r="G35">
            <v>1.5899999999999999</v>
          </cell>
          <cell r="H35" t="str">
            <v>Pavimentação</v>
          </cell>
        </row>
        <row r="36">
          <cell r="A36" t="str">
            <v>02.500.01</v>
          </cell>
          <cell r="B36" t="str">
            <v>TRATAMENTO SUPERFICIAL SIMPLES COM EMULSÃO</v>
          </cell>
          <cell r="C36" t="str">
            <v>m²</v>
          </cell>
          <cell r="D36" t="str">
            <v>DNER-ES-309/97</v>
          </cell>
          <cell r="E36">
            <v>1.55</v>
          </cell>
          <cell r="F36">
            <v>0.55000000000000004</v>
          </cell>
          <cell r="G36">
            <v>2.1</v>
          </cell>
          <cell r="H36" t="str">
            <v>Pavimentação</v>
          </cell>
        </row>
        <row r="37">
          <cell r="A37" t="str">
            <v>02.501.01</v>
          </cell>
          <cell r="B37" t="str">
            <v>TRATAMENTO SUPERFICIAL DUPLO COM EMULSÃO</v>
          </cell>
          <cell r="C37" t="str">
            <v>m²</v>
          </cell>
          <cell r="D37" t="str">
            <v>DNER-ES-309/97</v>
          </cell>
          <cell r="E37">
            <v>3.64</v>
          </cell>
          <cell r="F37">
            <v>1.3</v>
          </cell>
          <cell r="G37">
            <v>4.9400000000000004</v>
          </cell>
          <cell r="H37" t="str">
            <v>Pavimentação</v>
          </cell>
        </row>
        <row r="38">
          <cell r="A38" t="str">
            <v>OBRAS DE ARTE ESPECIAIS</v>
          </cell>
        </row>
        <row r="39">
          <cell r="A39" t="str">
            <v>03.000.02</v>
          </cell>
          <cell r="B39" t="str">
            <v>ESCAVAÇÃO MANUAL DE CAVAS EM MAT. 1ª CATEGORIA</v>
          </cell>
          <cell r="C39" t="str">
            <v>m³</v>
          </cell>
          <cell r="D39" t="str">
            <v>DNER-ES 280/97</v>
          </cell>
          <cell r="E39">
            <v>12.57</v>
          </cell>
          <cell r="F39">
            <v>4.5</v>
          </cell>
          <cell r="G39">
            <v>17.07</v>
          </cell>
          <cell r="H39" t="str">
            <v>OAE</v>
          </cell>
        </row>
        <row r="40">
          <cell r="A40" t="str">
            <v>03.326.00</v>
          </cell>
          <cell r="B40" t="str">
            <v>CONCRETO FCK=20 MPA-CONTR. RAZ. USO GER.</v>
          </cell>
          <cell r="C40" t="str">
            <v>m³</v>
          </cell>
          <cell r="D40" t="str">
            <v>DNER-ES 230/97</v>
          </cell>
          <cell r="E40">
            <v>181.90999999999997</v>
          </cell>
          <cell r="F40">
            <v>65.12</v>
          </cell>
          <cell r="G40">
            <v>247.02999999999997</v>
          </cell>
          <cell r="H40" t="str">
            <v>OAE</v>
          </cell>
        </row>
        <row r="41">
          <cell r="A41" t="str">
            <v>03.353.00</v>
          </cell>
          <cell r="B41" t="str">
            <v>FORNECIMENTO, PREPARO E COLOCAÇÃO AÇO CA-50</v>
          </cell>
          <cell r="C41" t="str">
            <v>kg</v>
          </cell>
          <cell r="D41" t="str">
            <v>DNER-ES 231/97</v>
          </cell>
          <cell r="E41">
            <v>1.65</v>
          </cell>
          <cell r="F41">
            <v>0.59</v>
          </cell>
          <cell r="G41">
            <v>2.2399999999999998</v>
          </cell>
          <cell r="H41" t="str">
            <v>OAE</v>
          </cell>
        </row>
        <row r="42">
          <cell r="A42" t="str">
            <v>03.372.01</v>
          </cell>
          <cell r="B42" t="str">
            <v>FORMA DE MADEIRA PLASTIFICADA</v>
          </cell>
          <cell r="C42" t="str">
            <v>m²</v>
          </cell>
          <cell r="D42" t="str">
            <v>DNER-ES 233/97</v>
          </cell>
          <cell r="E42">
            <v>21.22</v>
          </cell>
          <cell r="F42">
            <v>7.6</v>
          </cell>
          <cell r="G42">
            <v>28.82</v>
          </cell>
          <cell r="H42" t="str">
            <v>OAE</v>
          </cell>
        </row>
        <row r="43">
          <cell r="A43" t="str">
            <v>03.510.00</v>
          </cell>
          <cell r="B43" t="str">
            <v>APARELHO DE APOIO EM NEOPRENE</v>
          </cell>
          <cell r="C43" t="str">
            <v>dm³</v>
          </cell>
          <cell r="D43" t="str">
            <v>DNER-ES 335/97</v>
          </cell>
          <cell r="E43">
            <v>79.240000000000009</v>
          </cell>
          <cell r="F43">
            <v>28.37</v>
          </cell>
          <cell r="G43">
            <v>107.61000000000001</v>
          </cell>
          <cell r="H43" t="str">
            <v>OAE</v>
          </cell>
        </row>
        <row r="44">
          <cell r="A44" t="str">
            <v>03.930.00</v>
          </cell>
          <cell r="B44" t="str">
            <v>JUNTA DE CANTONEIRA</v>
          </cell>
          <cell r="C44" t="str">
            <v>m</v>
          </cell>
          <cell r="D44" t="str">
            <v>DNER-ES 335/97</v>
          </cell>
          <cell r="E44">
            <v>22.94</v>
          </cell>
          <cell r="F44">
            <v>8.2100000000000009</v>
          </cell>
          <cell r="G44">
            <v>31.150000000000002</v>
          </cell>
          <cell r="H44" t="str">
            <v>OAE</v>
          </cell>
        </row>
        <row r="45">
          <cell r="A45" t="str">
            <v>03.939.01</v>
          </cell>
          <cell r="B45" t="str">
            <v>JUNTA DE PAVIMENTAÇÃO LONGITUDINAL E TRANSVERSAL</v>
          </cell>
          <cell r="C45" t="str">
            <v>m</v>
          </cell>
          <cell r="D45" t="str">
            <v>DNER-ES 335/97</v>
          </cell>
          <cell r="E45">
            <v>1.58</v>
          </cell>
          <cell r="F45">
            <v>0.56999999999999995</v>
          </cell>
          <cell r="G45">
            <v>2.15</v>
          </cell>
          <cell r="H45" t="str">
            <v>OAE</v>
          </cell>
        </row>
        <row r="46">
          <cell r="A46" t="str">
            <v>03.940.00</v>
          </cell>
          <cell r="B46" t="str">
            <v>APILOAMENTO MANUAL</v>
          </cell>
          <cell r="C46" t="str">
            <v>m³</v>
          </cell>
          <cell r="D46" t="str">
            <v>DNER-ES 282/97</v>
          </cell>
          <cell r="E46">
            <v>2.9</v>
          </cell>
          <cell r="F46">
            <v>1.04</v>
          </cell>
          <cell r="G46">
            <v>3.94</v>
          </cell>
          <cell r="H46" t="str">
            <v>OAE</v>
          </cell>
        </row>
        <row r="47">
          <cell r="A47" t="str">
            <v>03.959.01</v>
          </cell>
          <cell r="B47" t="str">
            <v>DESEMPENO E ACABAMENTO DE SUPERFÍCIE</v>
          </cell>
          <cell r="C47" t="str">
            <v>m²</v>
          </cell>
          <cell r="D47" t="str">
            <v>DNER-ES 335/97</v>
          </cell>
          <cell r="E47">
            <v>0.89</v>
          </cell>
          <cell r="F47">
            <v>0.32</v>
          </cell>
          <cell r="G47">
            <v>1.21</v>
          </cell>
          <cell r="H47" t="str">
            <v>OAE</v>
          </cell>
        </row>
        <row r="48">
          <cell r="A48" t="str">
            <v>03.991.01</v>
          </cell>
          <cell r="B48" t="str">
            <v>DRENO DE PVC D=75 MM</v>
          </cell>
          <cell r="C48" t="str">
            <v>unid.</v>
          </cell>
          <cell r="D48" t="str">
            <v>DNER-ES 335/97</v>
          </cell>
          <cell r="E48">
            <v>1.9899999999999998</v>
          </cell>
          <cell r="F48">
            <v>0.71</v>
          </cell>
          <cell r="G48">
            <v>2.6999999999999997</v>
          </cell>
          <cell r="H48" t="str">
            <v>OAE</v>
          </cell>
        </row>
        <row r="49">
          <cell r="A49" t="str">
            <v>03.993.01</v>
          </cell>
          <cell r="B49" t="str">
            <v>CRAVAÇÃO DE TRILHOS TR-37</v>
          </cell>
          <cell r="C49" t="str">
            <v>m</v>
          </cell>
          <cell r="D49" t="str">
            <v>DNER-ES 234/97</v>
          </cell>
          <cell r="E49">
            <v>200.70999999999998</v>
          </cell>
          <cell r="F49">
            <v>71.849999999999994</v>
          </cell>
          <cell r="G49">
            <v>272.55999999999995</v>
          </cell>
          <cell r="H49" t="str">
            <v>OAE</v>
          </cell>
        </row>
        <row r="50">
          <cell r="A50" t="str">
            <v>05.300.02</v>
          </cell>
          <cell r="B50" t="str">
            <v>ENROCAMENTO DE PEDRA JOGADA</v>
          </cell>
          <cell r="C50" t="str">
            <v>m³</v>
          </cell>
          <cell r="D50" t="str">
            <v>DNER-ES 335/97</v>
          </cell>
          <cell r="E50">
            <v>19.340000000000003</v>
          </cell>
          <cell r="F50">
            <v>6.92</v>
          </cell>
          <cell r="G50">
            <v>26.260000000000005</v>
          </cell>
          <cell r="H50" t="str">
            <v>OAE</v>
          </cell>
        </row>
        <row r="51">
          <cell r="A51" t="str">
            <v>05.999.05</v>
          </cell>
          <cell r="B51" t="str">
            <v>GROUT</v>
          </cell>
          <cell r="C51" t="str">
            <v>m²</v>
          </cell>
          <cell r="D51" t="str">
            <v>DNER-ES 335/97</v>
          </cell>
          <cell r="E51">
            <v>4037.63</v>
          </cell>
          <cell r="F51">
            <v>1445.47</v>
          </cell>
          <cell r="G51">
            <v>5483.1</v>
          </cell>
          <cell r="H51" t="str">
            <v>OAE</v>
          </cell>
        </row>
        <row r="52">
          <cell r="A52" t="str">
            <v>06.030.01</v>
          </cell>
          <cell r="B52" t="str">
            <v>BARREIRA DE SEGURANÇA DUPLA - DNER PRO 176/86</v>
          </cell>
          <cell r="C52" t="str">
            <v>m</v>
          </cell>
          <cell r="D52" t="str">
            <v>DNER-OAE-335/97</v>
          </cell>
          <cell r="E52">
            <v>101.49</v>
          </cell>
          <cell r="F52">
            <v>36.33</v>
          </cell>
          <cell r="G52">
            <v>137.82</v>
          </cell>
          <cell r="H52" t="str">
            <v>OAE</v>
          </cell>
        </row>
        <row r="53">
          <cell r="A53" t="str">
            <v>DRENAGEM</v>
          </cell>
        </row>
        <row r="54">
          <cell r="A54" t="str">
            <v>03.940.01</v>
          </cell>
          <cell r="B54" t="str">
            <v>REATERRO E COMPACTAÇÃO MANUAL DE BUEIROS</v>
          </cell>
          <cell r="C54" t="str">
            <v>m³</v>
          </cell>
          <cell r="D54" t="str">
            <v>DNER-ES 282/97</v>
          </cell>
          <cell r="E54">
            <v>2.9</v>
          </cell>
          <cell r="F54">
            <v>1.04</v>
          </cell>
          <cell r="G54">
            <v>3.94</v>
          </cell>
          <cell r="H54" t="str">
            <v>Drenagem</v>
          </cell>
        </row>
        <row r="55">
          <cell r="A55" t="str">
            <v>04.000.00</v>
          </cell>
          <cell r="B55" t="str">
            <v>ESCAVAÇÃO MANUAL EM MATERIAL DE 1ª CATEGORIA</v>
          </cell>
          <cell r="C55" t="str">
            <v>m³</v>
          </cell>
          <cell r="D55" t="str">
            <v>DNER-ES 280/97</v>
          </cell>
          <cell r="E55">
            <v>11.17</v>
          </cell>
          <cell r="F55">
            <v>4</v>
          </cell>
          <cell r="G55">
            <v>15.17</v>
          </cell>
          <cell r="H55" t="str">
            <v>Drenagem</v>
          </cell>
        </row>
        <row r="56">
          <cell r="A56" t="str">
            <v>04.001.00</v>
          </cell>
          <cell r="B56" t="str">
            <v>ESCAVAÇÃO MECÂNICA EM MAT. 1ª CATEGORIA</v>
          </cell>
          <cell r="C56" t="str">
            <v>m³</v>
          </cell>
          <cell r="D56" t="str">
            <v>DNER-ES 280/97</v>
          </cell>
          <cell r="E56">
            <v>1.45</v>
          </cell>
          <cell r="F56">
            <v>0.52</v>
          </cell>
          <cell r="G56">
            <v>1.97</v>
          </cell>
          <cell r="H56" t="str">
            <v>Drenagem</v>
          </cell>
        </row>
        <row r="57">
          <cell r="A57" t="str">
            <v>04.400.02</v>
          </cell>
          <cell r="B57" t="str">
            <v>VALETA DE PROT. DE CORTES C/ REVEST. VEG. - VPC 02</v>
          </cell>
          <cell r="C57" t="str">
            <v>m</v>
          </cell>
          <cell r="D57" t="str">
            <v>DNER-ES 288/97</v>
          </cell>
          <cell r="E57">
            <v>15.059999999999999</v>
          </cell>
          <cell r="F57">
            <v>5.39</v>
          </cell>
          <cell r="G57">
            <v>20.45</v>
          </cell>
          <cell r="H57" t="str">
            <v>Drenagem</v>
          </cell>
        </row>
        <row r="58">
          <cell r="A58" t="str">
            <v>04.400.04</v>
          </cell>
          <cell r="B58" t="str">
            <v>VALETA DE PROT. DE CORTES C/ REVEST. CONCR. - VPC 04</v>
          </cell>
          <cell r="C58" t="str">
            <v>m</v>
          </cell>
          <cell r="D58" t="str">
            <v>DNER-ES 288/97</v>
          </cell>
          <cell r="E58">
            <v>27.739999999999995</v>
          </cell>
          <cell r="F58">
            <v>9.93</v>
          </cell>
          <cell r="G58">
            <v>37.669999999999995</v>
          </cell>
          <cell r="H58" t="str">
            <v>Drenagem</v>
          </cell>
        </row>
        <row r="59">
          <cell r="A59" t="str">
            <v>04.401.02</v>
          </cell>
          <cell r="B59" t="str">
            <v>VALETA DE PROT. DE CORTES C/ REVEST. VEG. - VPA 02</v>
          </cell>
          <cell r="C59" t="str">
            <v>m</v>
          </cell>
          <cell r="D59" t="str">
            <v>DNER-ES 288/97</v>
          </cell>
          <cell r="E59">
            <v>15.76</v>
          </cell>
          <cell r="F59">
            <v>5.64</v>
          </cell>
          <cell r="G59">
            <v>21.4</v>
          </cell>
          <cell r="H59" t="str">
            <v>Drenagem</v>
          </cell>
        </row>
        <row r="60">
          <cell r="A60" t="str">
            <v>04.401.04</v>
          </cell>
          <cell r="B60" t="str">
            <v>VALETA DE PROT. DE CORTES C/ REVEST. CONCR. - VPA 04</v>
          </cell>
          <cell r="C60" t="str">
            <v>m</v>
          </cell>
          <cell r="D60" t="str">
            <v>DNER-ES 288/97</v>
          </cell>
          <cell r="E60">
            <v>26.939999999999998</v>
          </cell>
          <cell r="F60">
            <v>9.64</v>
          </cell>
          <cell r="G60">
            <v>36.58</v>
          </cell>
          <cell r="H60" t="str">
            <v>Drenagem</v>
          </cell>
        </row>
        <row r="61">
          <cell r="A61" t="str">
            <v>04.500.02</v>
          </cell>
          <cell r="B61" t="str">
            <v>DRENO LONGITUDINAL PROF. P/CORTE EM SOLO - DPS 02</v>
          </cell>
          <cell r="C61" t="str">
            <v>m</v>
          </cell>
          <cell r="D61" t="str">
            <v>DNER-ES 292/97</v>
          </cell>
          <cell r="E61">
            <v>32.58</v>
          </cell>
          <cell r="F61">
            <v>11.66</v>
          </cell>
          <cell r="G61">
            <v>44.239999999999995</v>
          </cell>
          <cell r="H61" t="str">
            <v>Drenagem</v>
          </cell>
        </row>
        <row r="62">
          <cell r="A62" t="str">
            <v>04.500.07</v>
          </cell>
          <cell r="B62" t="str">
            <v>DRENO LONGITUDINAL PROF. P/CORTE EM SOLO - DPS 07</v>
          </cell>
          <cell r="C62" t="str">
            <v>m</v>
          </cell>
          <cell r="D62" t="str">
            <v>DNER-ES 292/97</v>
          </cell>
          <cell r="E62">
            <v>63.339999999999996</v>
          </cell>
          <cell r="F62">
            <v>22.68</v>
          </cell>
          <cell r="G62">
            <v>86.02</v>
          </cell>
          <cell r="H62" t="str">
            <v>Drenagem</v>
          </cell>
        </row>
        <row r="63">
          <cell r="A63" t="str">
            <v>04.501.02</v>
          </cell>
          <cell r="B63" t="str">
            <v>DRENO LONGITUDINAL PROF. P/CORTE EM SOLO - DPR 02</v>
          </cell>
          <cell r="C63" t="str">
            <v>m</v>
          </cell>
          <cell r="D63" t="str">
            <v>DNER-ES 292/97</v>
          </cell>
          <cell r="E63">
            <v>26.15</v>
          </cell>
          <cell r="F63">
            <v>9.36</v>
          </cell>
          <cell r="G63">
            <v>35.51</v>
          </cell>
          <cell r="H63" t="str">
            <v>Drenagem</v>
          </cell>
        </row>
        <row r="64">
          <cell r="A64" t="str">
            <v>04.502.02</v>
          </cell>
          <cell r="B64" t="str">
            <v>BOCA DE SAÍDA P/DRENO LONGITUDINAL PROF. BSD 02</v>
          </cell>
          <cell r="C64" t="str">
            <v>m</v>
          </cell>
          <cell r="D64" t="str">
            <v>DNER-ES 292/97</v>
          </cell>
          <cell r="E64">
            <v>52.09</v>
          </cell>
          <cell r="F64">
            <v>18.649999999999999</v>
          </cell>
          <cell r="G64">
            <v>70.740000000000009</v>
          </cell>
          <cell r="H64" t="str">
            <v>Drenagem</v>
          </cell>
        </row>
        <row r="65">
          <cell r="A65" t="str">
            <v>04.900.02</v>
          </cell>
          <cell r="B65" t="str">
            <v>SARJETA TRIANGULAR DE CONCRETO - STC 02</v>
          </cell>
          <cell r="C65" t="str">
            <v>m</v>
          </cell>
          <cell r="D65" t="str">
            <v>DNER-ES 288/97</v>
          </cell>
          <cell r="E65">
            <v>18.75</v>
          </cell>
          <cell r="F65">
            <v>6.71</v>
          </cell>
          <cell r="G65">
            <v>25.46</v>
          </cell>
          <cell r="H65" t="str">
            <v>Drenagem</v>
          </cell>
        </row>
        <row r="66">
          <cell r="A66" t="str">
            <v>04.900.03</v>
          </cell>
          <cell r="B66" t="str">
            <v>SARJETA TRIANGULAR DE CONCRETO - STC 03</v>
          </cell>
          <cell r="C66" t="str">
            <v>m</v>
          </cell>
          <cell r="D66" t="str">
            <v>DNER-ES 288/97</v>
          </cell>
          <cell r="E66">
            <v>16.440000000000001</v>
          </cell>
          <cell r="F66">
            <v>5.89</v>
          </cell>
          <cell r="G66">
            <v>22.330000000000002</v>
          </cell>
          <cell r="H66" t="str">
            <v>Drenagem</v>
          </cell>
        </row>
        <row r="67">
          <cell r="A67" t="str">
            <v>04.900.04</v>
          </cell>
          <cell r="B67" t="str">
            <v>SARJETA TRIANGULAR DE CONCRETO - STC 04</v>
          </cell>
          <cell r="C67" t="str">
            <v>m</v>
          </cell>
          <cell r="D67" t="str">
            <v>DNER-ES 288/97</v>
          </cell>
          <cell r="E67">
            <v>13.419999999999996</v>
          </cell>
          <cell r="F67">
            <v>4.8</v>
          </cell>
          <cell r="G67">
            <v>18.219999999999995</v>
          </cell>
          <cell r="H67" t="str">
            <v>Drenagem</v>
          </cell>
        </row>
        <row r="68">
          <cell r="A68" t="str">
            <v>04.910.01</v>
          </cell>
          <cell r="B68" t="str">
            <v>MEIO-FIO DE CONCRETO - MFC 01</v>
          </cell>
          <cell r="C68" t="str">
            <v>m</v>
          </cell>
          <cell r="D68" t="str">
            <v>DNER-ES 290/97</v>
          </cell>
          <cell r="E68">
            <v>23.24</v>
          </cell>
          <cell r="F68">
            <v>8.32</v>
          </cell>
          <cell r="G68">
            <v>31.56</v>
          </cell>
          <cell r="H68" t="str">
            <v>Drenagem</v>
          </cell>
        </row>
        <row r="69">
          <cell r="A69" t="str">
            <v>04.910.05</v>
          </cell>
          <cell r="B69" t="str">
            <v>MEIO-FIO DE CONCRETO - MFC 05</v>
          </cell>
          <cell r="C69" t="str">
            <v>m</v>
          </cell>
          <cell r="D69" t="str">
            <v>DNER-ES 290/97</v>
          </cell>
          <cell r="E69">
            <v>13.26</v>
          </cell>
          <cell r="F69">
            <v>4.75</v>
          </cell>
          <cell r="G69">
            <v>18.009999999999998</v>
          </cell>
          <cell r="H69" t="str">
            <v>Drenagem</v>
          </cell>
        </row>
        <row r="70">
          <cell r="A70" t="str">
            <v>04.940.02</v>
          </cell>
          <cell r="B70" t="str">
            <v>DESCIDA D'ÁGUA TIPO RAP. - CANAL RET. ARM. - DAR 02</v>
          </cell>
          <cell r="C70" t="str">
            <v>m</v>
          </cell>
          <cell r="D70" t="str">
            <v>DNER-ES-291/97</v>
          </cell>
          <cell r="E70">
            <v>31.25</v>
          </cell>
          <cell r="F70">
            <v>11.19</v>
          </cell>
          <cell r="G70">
            <v>42.44</v>
          </cell>
          <cell r="H70" t="str">
            <v>Drenagem</v>
          </cell>
        </row>
        <row r="71">
          <cell r="A71" t="str">
            <v>04.940.03</v>
          </cell>
          <cell r="B71" t="str">
            <v>DESCIDA D'ÁGUA TIPO RAP. - CANAL RET. ARM. - DAR 03</v>
          </cell>
          <cell r="C71" t="str">
            <v>m</v>
          </cell>
          <cell r="D71" t="str">
            <v>DNER-ES-291/97</v>
          </cell>
          <cell r="E71">
            <v>39.39</v>
          </cell>
          <cell r="F71">
            <v>14.1</v>
          </cell>
          <cell r="G71">
            <v>53.49</v>
          </cell>
          <cell r="H71" t="str">
            <v>Drenagem</v>
          </cell>
        </row>
        <row r="72">
          <cell r="A72" t="str">
            <v>04.941.01</v>
          </cell>
          <cell r="B72" t="str">
            <v>DESCIDA D'ÁGUA TIPO RAP. - CANAL RET. ARM. - DAD 01</v>
          </cell>
          <cell r="C72" t="str">
            <v>m</v>
          </cell>
          <cell r="D72" t="str">
            <v>DNER-ES-291/97</v>
          </cell>
          <cell r="E72">
            <v>39.839999999999996</v>
          </cell>
          <cell r="F72">
            <v>14.26</v>
          </cell>
          <cell r="G72">
            <v>54.099999999999994</v>
          </cell>
          <cell r="H72" t="str">
            <v>Drenagem</v>
          </cell>
        </row>
        <row r="73">
          <cell r="A73" t="str">
            <v>04.941.02</v>
          </cell>
          <cell r="B73" t="str">
            <v>DESCIDA D'ÁGUA TIPO RAP. - CANAL RET. ARM. - DAD 02</v>
          </cell>
          <cell r="C73" t="str">
            <v>m</v>
          </cell>
          <cell r="D73" t="str">
            <v>DNER-ES-291/97</v>
          </cell>
          <cell r="E73">
            <v>50.64</v>
          </cell>
          <cell r="F73">
            <v>18.13</v>
          </cell>
          <cell r="G73">
            <v>68.77</v>
          </cell>
          <cell r="H73" t="str">
            <v>Drenagem</v>
          </cell>
        </row>
        <row r="74">
          <cell r="A74" t="str">
            <v>04.941.08</v>
          </cell>
          <cell r="B74" t="str">
            <v>DESCIDA D'ÁGUA TIPO RAP. - CANAL RET. ARM. - DAD 08</v>
          </cell>
          <cell r="C74" t="str">
            <v>m</v>
          </cell>
          <cell r="D74" t="str">
            <v>DNER-ES-291/97</v>
          </cell>
          <cell r="E74">
            <v>185.12999999999997</v>
          </cell>
          <cell r="F74">
            <v>66.28</v>
          </cell>
          <cell r="G74">
            <v>251.40999999999997</v>
          </cell>
          <cell r="H74" t="str">
            <v>Drenagem</v>
          </cell>
        </row>
        <row r="75">
          <cell r="A75" t="str">
            <v>04.942.01</v>
          </cell>
          <cell r="B75" t="str">
            <v>ENTRADA D'ÁGUA - EDA 01</v>
          </cell>
          <cell r="C75" t="str">
            <v>unid.</v>
          </cell>
          <cell r="D75" t="str">
            <v>DNER-ES-291/97</v>
          </cell>
          <cell r="E75">
            <v>19.73</v>
          </cell>
          <cell r="F75">
            <v>7.06</v>
          </cell>
          <cell r="G75">
            <v>26.79</v>
          </cell>
          <cell r="H75" t="str">
            <v>Drenagem</v>
          </cell>
        </row>
        <row r="76">
          <cell r="A76" t="str">
            <v>04.942.02</v>
          </cell>
          <cell r="B76" t="str">
            <v>ENTRADA D'ÁGUA - EDA 02</v>
          </cell>
          <cell r="C76" t="str">
            <v>unid.</v>
          </cell>
          <cell r="D76" t="str">
            <v>DNER-ES-291/97</v>
          </cell>
          <cell r="E76">
            <v>24.37</v>
          </cell>
          <cell r="F76">
            <v>8.7200000000000006</v>
          </cell>
          <cell r="G76">
            <v>33.090000000000003</v>
          </cell>
          <cell r="H76" t="str">
            <v>Drenagem</v>
          </cell>
        </row>
        <row r="77">
          <cell r="A77" t="str">
            <v>04.950.01</v>
          </cell>
          <cell r="B77" t="str">
            <v>DISSIPADOR DE ENERGIA - DES 01</v>
          </cell>
          <cell r="C77" t="str">
            <v>unid.</v>
          </cell>
          <cell r="D77" t="str">
            <v>DNER-ES 283/97</v>
          </cell>
          <cell r="E77">
            <v>75.260000000000005</v>
          </cell>
          <cell r="F77">
            <v>26.94</v>
          </cell>
          <cell r="G77">
            <v>102.2</v>
          </cell>
          <cell r="H77" t="str">
            <v>Drenagem</v>
          </cell>
        </row>
        <row r="78">
          <cell r="A78" t="str">
            <v>04.950.21</v>
          </cell>
          <cell r="B78" t="str">
            <v>DISSIPADOR DE ENERGIA - DEB 01</v>
          </cell>
          <cell r="C78" t="str">
            <v>unid.</v>
          </cell>
          <cell r="D78" t="str">
            <v>DNER-ES 283/97</v>
          </cell>
          <cell r="E78">
            <v>97.81</v>
          </cell>
          <cell r="F78">
            <v>35.020000000000003</v>
          </cell>
          <cell r="G78">
            <v>132.83000000000001</v>
          </cell>
          <cell r="H78" t="str">
            <v>Drenagem</v>
          </cell>
        </row>
        <row r="79">
          <cell r="A79" t="str">
            <v>04.950.24</v>
          </cell>
          <cell r="B79" t="str">
            <v>DISSIPADOR DE ENERGIA - DEB 04</v>
          </cell>
          <cell r="C79" t="str">
            <v>unid.</v>
          </cell>
          <cell r="D79" t="str">
            <v>DNER-ES 283/97</v>
          </cell>
          <cell r="E79">
            <v>747</v>
          </cell>
          <cell r="F79">
            <v>267.43</v>
          </cell>
          <cell r="G79">
            <v>1014.4300000000001</v>
          </cell>
          <cell r="H79" t="str">
            <v>Drenagem</v>
          </cell>
        </row>
        <row r="80">
          <cell r="A80" t="str">
            <v>04.950.51</v>
          </cell>
          <cell r="B80" t="str">
            <v>DISSIPADOR DE ENERGIA - DED 01</v>
          </cell>
          <cell r="C80" t="str">
            <v>unid.</v>
          </cell>
          <cell r="D80" t="str">
            <v>DNER-ES 283/97</v>
          </cell>
          <cell r="E80">
            <v>97.839999999999989</v>
          </cell>
          <cell r="F80">
            <v>35.03</v>
          </cell>
          <cell r="G80">
            <v>132.87</v>
          </cell>
          <cell r="H80" t="str">
            <v>Drenagem</v>
          </cell>
        </row>
        <row r="81">
          <cell r="A81" t="str">
            <v>OBRAS DE ARTE CORRENTE</v>
          </cell>
        </row>
        <row r="82">
          <cell r="A82" t="str">
            <v>04.100.03</v>
          </cell>
          <cell r="B82" t="str">
            <v>CORPO BUEIRO SIMPLES TUBULAR DE CONCRETO D=1,00 M</v>
          </cell>
          <cell r="C82" t="str">
            <v>m</v>
          </cell>
          <cell r="D82" t="str">
            <v>DNER-ES-284/97</v>
          </cell>
          <cell r="E82">
            <v>308.68</v>
          </cell>
          <cell r="F82">
            <v>110.51</v>
          </cell>
          <cell r="G82">
            <v>419.19</v>
          </cell>
          <cell r="H82" t="str">
            <v>OAC</v>
          </cell>
        </row>
        <row r="83">
          <cell r="A83" t="str">
            <v>04.101.03</v>
          </cell>
          <cell r="B83" t="str">
            <v>BOCA BUEIRO SIMPLES SIMP. TUB. DE CONC. D=1,00 M NORMAL</v>
          </cell>
          <cell r="C83" t="str">
            <v>m</v>
          </cell>
          <cell r="D83" t="str">
            <v>DNER-ES-284/97</v>
          </cell>
          <cell r="E83">
            <v>846.96</v>
          </cell>
          <cell r="F83">
            <v>303.20999999999998</v>
          </cell>
          <cell r="G83">
            <v>1150.17</v>
          </cell>
          <cell r="H83" t="str">
            <v>OAC</v>
          </cell>
        </row>
        <row r="84">
          <cell r="A84" t="str">
            <v>04.200.07</v>
          </cell>
          <cell r="B84" t="str">
            <v>CORPO DE BSCC 2,5 x 2,50 M ALT. 1,00 a 2,50 M</v>
          </cell>
          <cell r="C84" t="str">
            <v>m</v>
          </cell>
          <cell r="D84" t="str">
            <v>DNER-ES-286/97</v>
          </cell>
          <cell r="E84">
            <v>837.61000000000013</v>
          </cell>
          <cell r="F84">
            <v>299.86</v>
          </cell>
          <cell r="G84">
            <v>1137.4700000000003</v>
          </cell>
          <cell r="H84" t="str">
            <v>OAC</v>
          </cell>
        </row>
        <row r="85">
          <cell r="A85" t="str">
            <v>04.200.12</v>
          </cell>
          <cell r="B85" t="str">
            <v>CORPO DE BSCC 3,00 x 3,00 m ALT. 2,50 a 5,00 M</v>
          </cell>
          <cell r="C85" t="str">
            <v>m</v>
          </cell>
          <cell r="D85" t="str">
            <v>DNER-ES-286/97</v>
          </cell>
          <cell r="E85">
            <v>1403.6200000000001</v>
          </cell>
          <cell r="F85">
            <v>502.5</v>
          </cell>
          <cell r="G85">
            <v>1906.1200000000001</v>
          </cell>
          <cell r="H85" t="str">
            <v>OAC</v>
          </cell>
        </row>
        <row r="86">
          <cell r="A86" t="str">
            <v>04.200.20</v>
          </cell>
          <cell r="B86" t="str">
            <v>CORPO DE BSCC 3,00 x 3,00 M ALT. 7,50 a 10,00 M</v>
          </cell>
          <cell r="C86" t="str">
            <v>m</v>
          </cell>
          <cell r="D86" t="str">
            <v>DNER-ES-286/97</v>
          </cell>
          <cell r="E86">
            <v>1685.22</v>
          </cell>
          <cell r="F86">
            <v>603.30999999999995</v>
          </cell>
          <cell r="G86">
            <v>2288.5299999999997</v>
          </cell>
          <cell r="H86" t="str">
            <v>OAC</v>
          </cell>
        </row>
        <row r="87">
          <cell r="A87" t="str">
            <v>04.200.24</v>
          </cell>
          <cell r="B87" t="str">
            <v>CORPO DE BSCC 3,00 x 3,00 M ALT. 10,00 a 12,50 M</v>
          </cell>
          <cell r="C87" t="str">
            <v>m</v>
          </cell>
          <cell r="D87" t="str">
            <v>DNER-ES-286/97</v>
          </cell>
          <cell r="E87">
            <v>1782.7500000000002</v>
          </cell>
          <cell r="F87">
            <v>638.22</v>
          </cell>
          <cell r="G87">
            <v>2420.9700000000003</v>
          </cell>
          <cell r="H87" t="str">
            <v>OAC</v>
          </cell>
        </row>
        <row r="88">
          <cell r="A88" t="str">
            <v>04.200.26</v>
          </cell>
          <cell r="B88" t="str">
            <v>CORPO DE BSCC 2,00 x 2,00 M ALT. 12,50 a 15,00 M</v>
          </cell>
          <cell r="C88" t="str">
            <v>m</v>
          </cell>
          <cell r="D88" t="str">
            <v>DNER-ES-286/97</v>
          </cell>
          <cell r="E88">
            <v>936.76</v>
          </cell>
          <cell r="F88">
            <v>335.36</v>
          </cell>
          <cell r="G88">
            <v>1272.1199999999999</v>
          </cell>
          <cell r="H88" t="str">
            <v>OAC</v>
          </cell>
        </row>
        <row r="89">
          <cell r="A89" t="str">
            <v>04.200.27</v>
          </cell>
          <cell r="B89" t="str">
            <v>CORPO DE BSCC 2,5 x 2,50 M ALT. 12,50 a 15,00 M</v>
          </cell>
          <cell r="C89" t="str">
            <v>m</v>
          </cell>
          <cell r="D89" t="str">
            <v>DNER-ES-286/97</v>
          </cell>
          <cell r="E89">
            <v>1478.06</v>
          </cell>
          <cell r="F89">
            <v>529.15</v>
          </cell>
          <cell r="G89">
            <v>2007.21</v>
          </cell>
          <cell r="H89" t="str">
            <v>OAC</v>
          </cell>
        </row>
        <row r="90">
          <cell r="A90" t="str">
            <v>04.201.02</v>
          </cell>
          <cell r="B90" t="str">
            <v>BOCA DE BSCC 2,00 x 2,00 M NORMAL</v>
          </cell>
          <cell r="C90" t="str">
            <v>unid.</v>
          </cell>
          <cell r="D90" t="str">
            <v>DNER-ES-286/97</v>
          </cell>
          <cell r="E90">
            <v>4338.92</v>
          </cell>
          <cell r="F90">
            <v>1553.33</v>
          </cell>
          <cell r="G90">
            <v>5892.25</v>
          </cell>
          <cell r="H90" t="str">
            <v>OAC</v>
          </cell>
        </row>
        <row r="91">
          <cell r="A91" t="str">
            <v>04.201.03</v>
          </cell>
          <cell r="B91" t="str">
            <v>BOCA DE BSCC 2,50 x 2,50 M NORMAL</v>
          </cell>
          <cell r="C91" t="str">
            <v>unid.</v>
          </cell>
          <cell r="D91" t="str">
            <v>DNER-ES-286/97</v>
          </cell>
          <cell r="E91">
            <v>5863.87</v>
          </cell>
          <cell r="F91">
            <v>2099.27</v>
          </cell>
          <cell r="G91">
            <v>7963.1399999999994</v>
          </cell>
          <cell r="H91" t="str">
            <v>OAC</v>
          </cell>
        </row>
        <row r="92">
          <cell r="A92" t="str">
            <v>04.201.04</v>
          </cell>
          <cell r="B92" t="str">
            <v>BOCA DE BSCC 3,00 x 3,00 M NORMAL</v>
          </cell>
          <cell r="C92" t="str">
            <v>unid.</v>
          </cell>
          <cell r="D92" t="str">
            <v>DNER-ES-286/97</v>
          </cell>
          <cell r="E92">
            <v>8305.1099999999988</v>
          </cell>
          <cell r="F92">
            <v>2973.23</v>
          </cell>
          <cell r="G92">
            <v>11278.339999999998</v>
          </cell>
          <cell r="H92" t="str">
            <v>OAC</v>
          </cell>
        </row>
        <row r="93">
          <cell r="A93" t="str">
            <v>04.210.23</v>
          </cell>
          <cell r="B93" t="str">
            <v>CORPO DE BDCC 2,50 x 2,50 M ALT. 10,00 a 12,50 M</v>
          </cell>
          <cell r="C93" t="str">
            <v>m</v>
          </cell>
          <cell r="D93" t="str">
            <v>DNER-ES-286/97</v>
          </cell>
          <cell r="E93">
            <v>1993.81</v>
          </cell>
          <cell r="F93">
            <v>713.78</v>
          </cell>
          <cell r="G93">
            <v>2707.59</v>
          </cell>
          <cell r="H93" t="str">
            <v>OAC</v>
          </cell>
        </row>
        <row r="94">
          <cell r="A94" t="str">
            <v>04.211.03</v>
          </cell>
          <cell r="B94" t="str">
            <v>BOCA DE BSCC 2,50 x 2,50 M NORMAL</v>
          </cell>
          <cell r="C94" t="str">
            <v>unid.</v>
          </cell>
          <cell r="D94" t="str">
            <v>DNER-ES-286/97</v>
          </cell>
          <cell r="E94">
            <v>7007.13</v>
          </cell>
          <cell r="F94">
            <v>2508.5500000000002</v>
          </cell>
          <cell r="G94">
            <v>9515.68</v>
          </cell>
          <cell r="H94" t="str">
            <v>OAC</v>
          </cell>
        </row>
        <row r="95">
          <cell r="A95" t="str">
            <v>04.220.09</v>
          </cell>
          <cell r="B95" t="str">
            <v>CORPO DE BTCC 1,50 x 1,50 M ALT. 2,50 a 5,00 M</v>
          </cell>
          <cell r="C95" t="str">
            <v>m</v>
          </cell>
          <cell r="D95" t="str">
            <v>DNER-ES-286/97</v>
          </cell>
          <cell r="E95">
            <v>1047.06</v>
          </cell>
          <cell r="F95">
            <v>374.85</v>
          </cell>
          <cell r="G95">
            <v>1421.9099999999999</v>
          </cell>
          <cell r="H95" t="str">
            <v>OAC</v>
          </cell>
        </row>
        <row r="96">
          <cell r="A96" t="str">
            <v>04.220.11</v>
          </cell>
          <cell r="B96" t="str">
            <v>CORPO DE BTCC 2,50 x 2,50 M ALT. 2,50 a 5,00 M</v>
          </cell>
          <cell r="C96" t="str">
            <v>m</v>
          </cell>
          <cell r="D96" t="str">
            <v>DNER-ES-286/97</v>
          </cell>
          <cell r="E96">
            <v>2132.37</v>
          </cell>
          <cell r="F96">
            <v>763.39</v>
          </cell>
          <cell r="G96">
            <v>2895.7599999999998</v>
          </cell>
          <cell r="H96" t="str">
            <v>OAC</v>
          </cell>
        </row>
        <row r="97">
          <cell r="A97" t="str">
            <v>04.220.20</v>
          </cell>
          <cell r="B97" t="str">
            <v>CORPO DE BTCC 3,00 x 3,00 M ALT. 7,50 a 10,00 M</v>
          </cell>
          <cell r="C97" t="str">
            <v>m</v>
          </cell>
          <cell r="D97" t="str">
            <v>DNER-ES-286/97</v>
          </cell>
          <cell r="E97">
            <v>3681.4599999999996</v>
          </cell>
          <cell r="F97">
            <v>1317.96</v>
          </cell>
          <cell r="G97">
            <v>4999.42</v>
          </cell>
          <cell r="H97" t="str">
            <v>OAC</v>
          </cell>
        </row>
        <row r="98">
          <cell r="A98" t="str">
            <v>04.220.28</v>
          </cell>
          <cell r="B98" t="str">
            <v>CORPO DE BTCC 3,00 x 3,00 M ALT. 12,50 a 15,00 M</v>
          </cell>
          <cell r="C98" t="str">
            <v>m</v>
          </cell>
          <cell r="D98" t="str">
            <v>DNER-ES-286/97</v>
          </cell>
          <cell r="E98">
            <v>4085.29</v>
          </cell>
          <cell r="F98">
            <v>1462.53</v>
          </cell>
          <cell r="G98">
            <v>5547.82</v>
          </cell>
          <cell r="H98" t="str">
            <v>OAC</v>
          </cell>
        </row>
        <row r="99">
          <cell r="A99" t="str">
            <v>04.221.01</v>
          </cell>
          <cell r="B99" t="str">
            <v>BOCA DE BSCC 1,50 x 1,50 M NORMAL</v>
          </cell>
          <cell r="C99" t="str">
            <v>unid.</v>
          </cell>
          <cell r="D99" t="str">
            <v>DNER-ES-286/97</v>
          </cell>
          <cell r="E99">
            <v>4032.1099999999997</v>
          </cell>
          <cell r="F99">
            <v>1443.5</v>
          </cell>
          <cell r="G99">
            <v>5475.61</v>
          </cell>
          <cell r="H99" t="str">
            <v>OAC</v>
          </cell>
        </row>
        <row r="100">
          <cell r="A100" t="str">
            <v>04.221.03</v>
          </cell>
          <cell r="B100" t="str">
            <v>BOCA DE BSCC 2,50 x 2,50 M NORMAL</v>
          </cell>
          <cell r="C100" t="str">
            <v>unid.</v>
          </cell>
          <cell r="D100" t="str">
            <v>DNER-ES-286/97</v>
          </cell>
          <cell r="E100">
            <v>8611.75</v>
          </cell>
          <cell r="F100">
            <v>3083.01</v>
          </cell>
          <cell r="G100">
            <v>11694.76</v>
          </cell>
          <cell r="H100" t="str">
            <v>OAC</v>
          </cell>
        </row>
        <row r="101">
          <cell r="A101" t="str">
            <v>04.221.04</v>
          </cell>
          <cell r="B101" t="str">
            <v>BOCA DE BSCC 3,00 x 3,00 M NORMAL</v>
          </cell>
          <cell r="C101" t="str">
            <v>unid.</v>
          </cell>
          <cell r="D101" t="str">
            <v>DNER-ES-286/97</v>
          </cell>
          <cell r="E101">
            <v>12159.140000000001</v>
          </cell>
          <cell r="F101">
            <v>4352.97</v>
          </cell>
          <cell r="G101">
            <v>16512.11</v>
          </cell>
          <cell r="H101" t="str">
            <v>OAC</v>
          </cell>
        </row>
        <row r="102">
          <cell r="A102" t="str">
            <v>04.930.03</v>
          </cell>
          <cell r="B102" t="str">
            <v>CAIXA COLETORA DE SARJETA - CCS 03</v>
          </cell>
          <cell r="C102" t="str">
            <v>unid.</v>
          </cell>
          <cell r="D102" t="str">
            <v>DNER-ES-287/97</v>
          </cell>
          <cell r="E102">
            <v>546.06999999999994</v>
          </cell>
          <cell r="F102">
            <v>195.49</v>
          </cell>
          <cell r="G102">
            <v>741.56</v>
          </cell>
          <cell r="H102" t="str">
            <v>OAC</v>
          </cell>
        </row>
        <row r="103">
          <cell r="A103" t="str">
            <v>04.931.03</v>
          </cell>
          <cell r="B103" t="str">
            <v>CAIXA COLETORA DE TALVEGUE - CCT 03</v>
          </cell>
          <cell r="C103" t="str">
            <v>unid.</v>
          </cell>
          <cell r="D103" t="str">
            <v>DNER-ES-287/97</v>
          </cell>
          <cell r="E103">
            <v>557.82999999999993</v>
          </cell>
          <cell r="F103">
            <v>199.7</v>
          </cell>
          <cell r="G103">
            <v>757.53</v>
          </cell>
          <cell r="H103" t="str">
            <v>OAC</v>
          </cell>
        </row>
        <row r="104">
          <cell r="A104" t="str">
            <v>OBRAS COMPLEMENTARES</v>
          </cell>
        </row>
        <row r="105">
          <cell r="A105" t="str">
            <v>05.300.02</v>
          </cell>
          <cell r="B105" t="str">
            <v>ENROCAMENTO DE PEDRA JOGADA</v>
          </cell>
          <cell r="C105" t="str">
            <v>m³</v>
          </cell>
          <cell r="D105" t="str">
            <v>DNER-ES-292/97</v>
          </cell>
          <cell r="E105">
            <v>19.340000000000003</v>
          </cell>
          <cell r="F105">
            <v>6.92</v>
          </cell>
          <cell r="G105">
            <v>26.260000000000005</v>
          </cell>
          <cell r="H105" t="str">
            <v>Obras Comp.</v>
          </cell>
        </row>
        <row r="106">
          <cell r="A106" t="str">
            <v>05.301.00</v>
          </cell>
          <cell r="B106" t="str">
            <v>ALVENARIA DE PEDRA ARGAMASSADA</v>
          </cell>
          <cell r="C106" t="str">
            <v>m³</v>
          </cell>
          <cell r="D106" t="str">
            <v>DNER-ES-292/97</v>
          </cell>
          <cell r="E106">
            <v>84.77</v>
          </cell>
          <cell r="F106">
            <v>30.35</v>
          </cell>
          <cell r="G106">
            <v>115.12</v>
          </cell>
          <cell r="H106" t="str">
            <v>Obras Comp.</v>
          </cell>
        </row>
        <row r="107">
          <cell r="A107" t="str">
            <v>05.999.04</v>
          </cell>
          <cell r="B107" t="str">
            <v>MURO DE ARRIMO EM GABIÕES</v>
          </cell>
          <cell r="C107" t="str">
            <v>m³</v>
          </cell>
          <cell r="D107" t="str">
            <v>DNER-ES-343/97</v>
          </cell>
          <cell r="E107">
            <v>87.039999999999992</v>
          </cell>
          <cell r="F107">
            <v>31.16</v>
          </cell>
          <cell r="G107">
            <v>118.19999999999999</v>
          </cell>
          <cell r="H107" t="str">
            <v>Obras Comp.</v>
          </cell>
        </row>
        <row r="108">
          <cell r="A108" t="str">
            <v>06.400.01</v>
          </cell>
          <cell r="B108" t="str">
            <v>CERCA DE ARAME FARPADO COM MOURÃO DE CONCRETO</v>
          </cell>
          <cell r="C108" t="str">
            <v>m</v>
          </cell>
          <cell r="D108" t="str">
            <v>DNER-ES-338/97</v>
          </cell>
          <cell r="E108">
            <v>4.8599999999999994</v>
          </cell>
          <cell r="F108">
            <v>1.74</v>
          </cell>
          <cell r="G108">
            <v>6.6</v>
          </cell>
          <cell r="H108" t="str">
            <v>Obras Comp.</v>
          </cell>
        </row>
        <row r="109">
          <cell r="A109" t="str">
            <v>SINALIZAÇÃO</v>
          </cell>
        </row>
        <row r="110">
          <cell r="A110" t="str">
            <v>06.010.01</v>
          </cell>
          <cell r="B110" t="str">
            <v>DEFENSA SEMI-MALEÁVEL SIMPLES (FORN./IMPL.)</v>
          </cell>
          <cell r="C110" t="str">
            <v>m</v>
          </cell>
          <cell r="D110" t="str">
            <v>DNER-ES-144/97</v>
          </cell>
          <cell r="E110">
            <v>90.28</v>
          </cell>
          <cell r="F110">
            <v>32.32</v>
          </cell>
          <cell r="G110">
            <v>122.6</v>
          </cell>
          <cell r="H110" t="str">
            <v>Sinalização</v>
          </cell>
        </row>
        <row r="111">
          <cell r="A111" t="str">
            <v>06.110.01</v>
          </cell>
          <cell r="B111" t="str">
            <v>PINTURA DE FAIXA COM TERMOPLÁSTICO - 3 ANOS</v>
          </cell>
          <cell r="C111" t="str">
            <v>m²</v>
          </cell>
          <cell r="D111" t="str">
            <v>DNER-ES-339/97</v>
          </cell>
          <cell r="E111">
            <v>14.79</v>
          </cell>
          <cell r="F111">
            <v>5.29</v>
          </cell>
          <cell r="G111">
            <v>20.079999999999998</v>
          </cell>
          <cell r="H111" t="str">
            <v>Sinalização</v>
          </cell>
        </row>
        <row r="112">
          <cell r="A112" t="str">
            <v>06.110.02</v>
          </cell>
          <cell r="B112" t="str">
            <v>PINTURA DE SETAS E ZEBRADOS COM TERMOPLÁSTICO</v>
          </cell>
          <cell r="C112" t="str">
            <v>m²</v>
          </cell>
          <cell r="D112" t="str">
            <v>DNER-ES-339/97</v>
          </cell>
          <cell r="E112">
            <v>18.03</v>
          </cell>
          <cell r="F112">
            <v>6.45</v>
          </cell>
          <cell r="G112">
            <v>24.48</v>
          </cell>
          <cell r="H112" t="str">
            <v>Sinalização</v>
          </cell>
        </row>
        <row r="113">
          <cell r="A113" t="str">
            <v>06.120.01</v>
          </cell>
          <cell r="B113" t="str">
            <v>TACHA REFLETIVA MONODIRECIONAL (FORN./COLOC.)</v>
          </cell>
          <cell r="C113" t="str">
            <v>m²</v>
          </cell>
          <cell r="D113" t="str">
            <v>DNER-ES-339/97</v>
          </cell>
          <cell r="E113">
            <v>7.67</v>
          </cell>
          <cell r="F113">
            <v>2.75</v>
          </cell>
          <cell r="G113">
            <v>10.42</v>
          </cell>
          <cell r="H113" t="str">
            <v>Sinalização</v>
          </cell>
        </row>
        <row r="114">
          <cell r="A114" t="str">
            <v>06.121.01</v>
          </cell>
          <cell r="B114" t="str">
            <v>TACHA REFLETIVA BIDIRECIONAL (FORN./COLOC.)</v>
          </cell>
          <cell r="C114" t="str">
            <v>m²</v>
          </cell>
          <cell r="D114" t="str">
            <v>DNER-ES-339/97</v>
          </cell>
          <cell r="E114">
            <v>8.5400000000000009</v>
          </cell>
          <cell r="F114">
            <v>3.06</v>
          </cell>
          <cell r="G114">
            <v>11.600000000000001</v>
          </cell>
          <cell r="H114" t="str">
            <v>Sinalização</v>
          </cell>
        </row>
        <row r="115">
          <cell r="A115" t="str">
            <v>06.200.02</v>
          </cell>
          <cell r="B115" t="str">
            <v>PLACA DE SINALIZAÇÃO TOTALMENTE REFLETIVA</v>
          </cell>
          <cell r="C115" t="str">
            <v>m²</v>
          </cell>
          <cell r="D115" t="str">
            <v>DNER-ES-340/97</v>
          </cell>
          <cell r="E115">
            <v>136.58000000000001</v>
          </cell>
          <cell r="F115">
            <v>48.9</v>
          </cell>
          <cell r="G115">
            <v>185.48000000000002</v>
          </cell>
          <cell r="H115" t="str">
            <v>Sinalização</v>
          </cell>
        </row>
        <row r="116">
          <cell r="A116" t="str">
            <v>06.230.01</v>
          </cell>
          <cell r="B116" t="str">
            <v>BALIZADOR BIDIRECIONAL</v>
          </cell>
          <cell r="C116" t="str">
            <v>unid.</v>
          </cell>
          <cell r="D116" t="str">
            <v>DNER-ES-340/97</v>
          </cell>
          <cell r="E116">
            <v>7.2</v>
          </cell>
          <cell r="F116">
            <v>2.58</v>
          </cell>
          <cell r="G116">
            <v>9.7800000000000011</v>
          </cell>
          <cell r="H116" t="str">
            <v>Sinalização</v>
          </cell>
        </row>
        <row r="117">
          <cell r="A117" t="str">
            <v>MEIO AMBIENTE</v>
          </cell>
        </row>
        <row r="118">
          <cell r="A118" t="str">
            <v>05.100.00</v>
          </cell>
          <cell r="B118" t="str">
            <v>ENLEIVAMENTO</v>
          </cell>
          <cell r="C118" t="str">
            <v>m²</v>
          </cell>
          <cell r="D118" t="str">
            <v>DNER-ES-341/97</v>
          </cell>
          <cell r="E118">
            <v>1.3599999999999999</v>
          </cell>
          <cell r="F118">
            <v>0.49</v>
          </cell>
          <cell r="G118">
            <v>1.8499999999999999</v>
          </cell>
          <cell r="H118" t="str">
            <v>Obras Comp.</v>
          </cell>
        </row>
        <row r="119">
          <cell r="A119" t="str">
            <v>05.101.00</v>
          </cell>
          <cell r="B119" t="str">
            <v>SEMEADURA MANUAL</v>
          </cell>
          <cell r="C119" t="str">
            <v>m²</v>
          </cell>
          <cell r="D119" t="str">
            <v>DNER-ES-341/97</v>
          </cell>
          <cell r="E119">
            <v>0.51</v>
          </cell>
          <cell r="F119">
            <v>0.18</v>
          </cell>
          <cell r="G119">
            <v>0.69</v>
          </cell>
          <cell r="H119" t="str">
            <v>Obras Comp.</v>
          </cell>
        </row>
        <row r="120">
          <cell r="A120" t="str">
            <v>05.102.00</v>
          </cell>
          <cell r="B120" t="str">
            <v>HIDROSSEMEADURA</v>
          </cell>
          <cell r="C120" t="str">
            <v>m²</v>
          </cell>
          <cell r="D120" t="str">
            <v>DNER-ES-341/97</v>
          </cell>
          <cell r="E120">
            <v>0.28000000000000003</v>
          </cell>
          <cell r="F120">
            <v>0.1</v>
          </cell>
          <cell r="G120">
            <v>0.38</v>
          </cell>
          <cell r="H120" t="str">
            <v>Obras Comp.</v>
          </cell>
        </row>
        <row r="121">
          <cell r="A121" t="str">
            <v>05.999.01</v>
          </cell>
          <cell r="B121" t="str">
            <v>PLANTIO DE ÁRVORES E ARBUSTOS</v>
          </cell>
          <cell r="C121" t="str">
            <v>unid.</v>
          </cell>
          <cell r="D121" t="str">
            <v>CE-PE - 01</v>
          </cell>
          <cell r="E121">
            <v>2.31</v>
          </cell>
          <cell r="F121">
            <v>0.83</v>
          </cell>
          <cell r="G121">
            <v>3.14</v>
          </cell>
          <cell r="H121" t="str">
            <v>Obras Comp.</v>
          </cell>
        </row>
        <row r="122">
          <cell r="A122" t="str">
            <v>05.999.02</v>
          </cell>
          <cell r="B122" t="str">
            <v>CONFORMAÇÃO DE CX. DE EMPRÉSTIMOS, JAZIDAS E BOTA-FORA</v>
          </cell>
          <cell r="C122" t="str">
            <v>m²</v>
          </cell>
          <cell r="D122" t="str">
            <v>DNER-ES-341/97</v>
          </cell>
          <cell r="F122">
            <v>0</v>
          </cell>
          <cell r="G122">
            <v>0</v>
          </cell>
        </row>
        <row r="123">
          <cell r="A123" t="str">
            <v>05.999.02</v>
          </cell>
          <cell r="B123" t="str">
            <v>PLANTIO DE GRAMA EM PLACA</v>
          </cell>
          <cell r="C123" t="str">
            <v>m²</v>
          </cell>
          <cell r="D123" t="str">
            <v>DNER-ES-341/97</v>
          </cell>
          <cell r="F123">
            <v>0</v>
          </cell>
          <cell r="G123">
            <v>0</v>
          </cell>
        </row>
        <row r="124">
          <cell r="A124" t="str">
            <v>05.999.03</v>
          </cell>
          <cell r="B124" t="str">
            <v>RECOMP. VEGETAL DE CAIXA DE EMPRÉSTIMO, JAZIDA E BOTA-FORA</v>
          </cell>
          <cell r="C124" t="str">
            <v>m²</v>
          </cell>
          <cell r="D124" t="str">
            <v>DNER-ES-341/97</v>
          </cell>
          <cell r="F124">
            <v>0</v>
          </cell>
          <cell r="G124">
            <v>0</v>
          </cell>
        </row>
        <row r="125">
          <cell r="A125" t="str">
            <v>COMPOSIÇÕES AUXILIARES</v>
          </cell>
        </row>
        <row r="126">
          <cell r="A126" t="str">
            <v>01.200.01</v>
          </cell>
          <cell r="B126" t="str">
            <v>ESCAVAÇÃO E CARGA DE MATERIAL DE JAZIDA</v>
          </cell>
          <cell r="C126" t="str">
            <v>m³</v>
          </cell>
          <cell r="E126">
            <v>0.97</v>
          </cell>
          <cell r="H126" t="str">
            <v>Custos Básicos</v>
          </cell>
        </row>
        <row r="127">
          <cell r="A127" t="str">
            <v>01.999.01</v>
          </cell>
          <cell r="B127" t="str">
            <v>LIMPEZA SUPERFICIAL DA CAMADA VEGETAL</v>
          </cell>
          <cell r="C127" t="str">
            <v>m²</v>
          </cell>
          <cell r="E127">
            <v>0.06</v>
          </cell>
          <cell r="H127" t="str">
            <v>Custos Básicos</v>
          </cell>
        </row>
        <row r="128">
          <cell r="A128" t="str">
            <v>01.999.02</v>
          </cell>
          <cell r="B128" t="str">
            <v>EXPURGO DE JAZIDA</v>
          </cell>
          <cell r="C128" t="str">
            <v>m³</v>
          </cell>
          <cell r="E128">
            <v>0.66</v>
          </cell>
          <cell r="H128" t="str">
            <v>Custos Básicos</v>
          </cell>
        </row>
        <row r="129">
          <cell r="A129" t="str">
            <v>01.999.03</v>
          </cell>
          <cell r="B129" t="str">
            <v>DESMATAMENTO DE JAZIDA</v>
          </cell>
          <cell r="C129" t="str">
            <v>m³</v>
          </cell>
          <cell r="E129">
            <v>0.05</v>
          </cell>
          <cell r="H129" t="str">
            <v>Custos Básicos</v>
          </cell>
        </row>
        <row r="130">
          <cell r="A130" t="str">
            <v>03.000.02</v>
          </cell>
          <cell r="B130" t="str">
            <v>ESCAVAÇÃO MANUAL DE CAVAS EM MAT. 1ª CATEGORIA</v>
          </cell>
          <cell r="C130" t="str">
            <v>m³</v>
          </cell>
          <cell r="E130">
            <v>12.57</v>
          </cell>
          <cell r="H130" t="str">
            <v>Custos Básicos</v>
          </cell>
        </row>
        <row r="131">
          <cell r="A131" t="str">
            <v>03.300.01</v>
          </cell>
          <cell r="B131" t="str">
            <v>CONCRETO MAGRO</v>
          </cell>
          <cell r="C131" t="str">
            <v>m³</v>
          </cell>
          <cell r="E131">
            <v>146</v>
          </cell>
          <cell r="H131" t="str">
            <v>Custos Básicos</v>
          </cell>
        </row>
        <row r="132">
          <cell r="A132" t="str">
            <v>03.310.03</v>
          </cell>
          <cell r="B132" t="str">
            <v>CONCRETO CICLOPICO FCK = 12 MPA</v>
          </cell>
          <cell r="C132" t="str">
            <v>m³</v>
          </cell>
          <cell r="E132">
            <v>145.64000000000001</v>
          </cell>
          <cell r="H132" t="str">
            <v>Custos Básicos</v>
          </cell>
        </row>
        <row r="133">
          <cell r="A133" t="str">
            <v>03.321.01</v>
          </cell>
          <cell r="B133" t="str">
            <v>CONCRETO FCK=10 MPA</v>
          </cell>
          <cell r="C133" t="str">
            <v>m³</v>
          </cell>
          <cell r="E133">
            <v>163.38</v>
          </cell>
          <cell r="H133" t="str">
            <v>Custos Básicos</v>
          </cell>
        </row>
        <row r="134">
          <cell r="A134" t="str">
            <v>03.325.00</v>
          </cell>
          <cell r="B134" t="str">
            <v>CONCRETO FCK=18 MPA</v>
          </cell>
          <cell r="C134" t="str">
            <v>m³</v>
          </cell>
          <cell r="E134">
            <v>177.85</v>
          </cell>
          <cell r="H134" t="str">
            <v>Custos Básicos</v>
          </cell>
        </row>
        <row r="135">
          <cell r="A135" t="str">
            <v>03.326.00</v>
          </cell>
          <cell r="B135" t="str">
            <v>CONCRETO FCK=20 MPA</v>
          </cell>
          <cell r="C135" t="str">
            <v>m³</v>
          </cell>
          <cell r="E135">
            <v>181.90999999999997</v>
          </cell>
          <cell r="H135" t="str">
            <v>Custos Básicos</v>
          </cell>
        </row>
        <row r="136">
          <cell r="A136" t="str">
            <v>03.329.04</v>
          </cell>
          <cell r="B136" t="str">
            <v>CONCRETO FCK=12  MPA</v>
          </cell>
          <cell r="C136" t="str">
            <v>m³</v>
          </cell>
          <cell r="E136">
            <v>168.03</v>
          </cell>
          <cell r="H136" t="str">
            <v>Custos Básicos</v>
          </cell>
        </row>
        <row r="137">
          <cell r="A137" t="str">
            <v>03.340.00</v>
          </cell>
          <cell r="B137" t="str">
            <v>ARGAMASSA CIMENTO-AREIA 1-3</v>
          </cell>
          <cell r="C137" t="str">
            <v>m³</v>
          </cell>
          <cell r="E137">
            <v>154.82</v>
          </cell>
          <cell r="H137" t="str">
            <v>Custos Básicos</v>
          </cell>
        </row>
        <row r="138">
          <cell r="A138" t="str">
            <v>03.341.00</v>
          </cell>
          <cell r="B138" t="str">
            <v>ARGAMASSA CIMENTO-AREIA 1-4</v>
          </cell>
          <cell r="C138" t="str">
            <v>m³</v>
          </cell>
          <cell r="E138">
            <v>136.55000000000001</v>
          </cell>
          <cell r="H138" t="str">
            <v>Custos Básicos</v>
          </cell>
        </row>
        <row r="139">
          <cell r="A139" t="str">
            <v>03.353.00</v>
          </cell>
          <cell r="B139" t="str">
            <v>FORNECIMENTO, PREPARO E COLOCAÇÃO AÇO CA-50</v>
          </cell>
          <cell r="C139" t="str">
            <v>kg</v>
          </cell>
          <cell r="E139">
            <v>1.65</v>
          </cell>
          <cell r="H139" t="str">
            <v>Custos Básicos</v>
          </cell>
        </row>
        <row r="140">
          <cell r="A140" t="str">
            <v>03.370.00</v>
          </cell>
          <cell r="B140" t="str">
            <v>FORMAS COMUNS DE MADEIRA</v>
          </cell>
          <cell r="C140" t="str">
            <v>m²</v>
          </cell>
          <cell r="E140">
            <v>17.650000000000002</v>
          </cell>
          <cell r="H140" t="str">
            <v>Custos Básicos</v>
          </cell>
        </row>
        <row r="141">
          <cell r="A141" t="str">
            <v>03.371.00</v>
          </cell>
          <cell r="B141" t="str">
            <v>FORMA DE MADEIRA COMPENSADA</v>
          </cell>
          <cell r="C141" t="str">
            <v>m²</v>
          </cell>
          <cell r="E141">
            <v>13.209999999999999</v>
          </cell>
          <cell r="H141" t="str">
            <v>Custos Básicos</v>
          </cell>
        </row>
        <row r="142">
          <cell r="A142" t="str">
            <v>03.940.00</v>
          </cell>
          <cell r="B142" t="str">
            <v>APILOAMENTO MANUAL</v>
          </cell>
          <cell r="C142" t="str">
            <v>m³</v>
          </cell>
          <cell r="E142">
            <v>2.9</v>
          </cell>
          <cell r="H142" t="str">
            <v>Custos Básicos</v>
          </cell>
        </row>
        <row r="143">
          <cell r="A143" t="str">
            <v>04.999.03</v>
          </cell>
          <cell r="B143" t="str">
            <v xml:space="preserve">ESCORAMENTO DE BUEIROS CELULARES                                         </v>
          </cell>
          <cell r="C143" t="str">
            <v>m³</v>
          </cell>
          <cell r="E143">
            <v>7.7600000000000007</v>
          </cell>
          <cell r="H143" t="str">
            <v>Custos Básicos</v>
          </cell>
        </row>
        <row r="144">
          <cell r="A144" t="str">
            <v>04.999.06</v>
          </cell>
          <cell r="B144" t="str">
            <v>SOLO LOCAL / SELO DE ARGILA</v>
          </cell>
          <cell r="C144" t="str">
            <v>m³</v>
          </cell>
          <cell r="E144">
            <v>7.26</v>
          </cell>
          <cell r="H144" t="str">
            <v>Custos Básicos</v>
          </cell>
        </row>
        <row r="145">
          <cell r="A145" t="str">
            <v>04.999.07</v>
          </cell>
          <cell r="B145" t="str">
            <v>LASTRO DE BRITA</v>
          </cell>
          <cell r="C145" t="str">
            <v>m³</v>
          </cell>
          <cell r="E145">
            <v>93.47999999999999</v>
          </cell>
          <cell r="H145" t="str">
            <v>Custos Básicos</v>
          </cell>
        </row>
        <row r="146">
          <cell r="A146" t="str">
            <v>05.000.11</v>
          </cell>
          <cell r="B146" t="str">
            <v>DENTES P/ BUEIROS SIMPLES Ø 1,00 m</v>
          </cell>
          <cell r="C146" t="str">
            <v>unid.</v>
          </cell>
          <cell r="E146">
            <v>38.85</v>
          </cell>
          <cell r="H146" t="str">
            <v>Custos Básicos</v>
          </cell>
        </row>
        <row r="147">
          <cell r="A147" t="str">
            <v>05.301.00</v>
          </cell>
          <cell r="B147" t="str">
            <v>ALVENARIA DE PEDRA ARGAMASSADA</v>
          </cell>
          <cell r="C147" t="str">
            <v>m³</v>
          </cell>
          <cell r="E147">
            <v>84.77</v>
          </cell>
          <cell r="H147" t="str">
            <v>Sinalização</v>
          </cell>
        </row>
        <row r="148">
          <cell r="A148" t="str">
            <v>09.999.01</v>
          </cell>
          <cell r="B148" t="str">
            <v>TORRE DE MADEIRA</v>
          </cell>
          <cell r="C148" t="str">
            <v>unid.</v>
          </cell>
          <cell r="E148">
            <v>69.460000000000008</v>
          </cell>
          <cell r="H148" t="str">
            <v>Custos Básicos</v>
          </cell>
        </row>
        <row r="149">
          <cell r="A149" t="str">
            <v>09.519.01</v>
          </cell>
          <cell r="B149" t="str">
            <v>OBTENÇÃO DE GRAMAS EM PLACAS</v>
          </cell>
          <cell r="C149" t="str">
            <v>m²</v>
          </cell>
          <cell r="E149">
            <v>0.78</v>
          </cell>
          <cell r="H149" t="str">
            <v>Custos Básicos</v>
          </cell>
        </row>
        <row r="150">
          <cell r="A150" t="str">
            <v>09.512.02</v>
          </cell>
          <cell r="B150" t="str">
            <v>TUBO DE CONCRETO POROSO Ø 0,20 m</v>
          </cell>
          <cell r="C150" t="str">
            <v>m</v>
          </cell>
          <cell r="E150">
            <v>4.63</v>
          </cell>
          <cell r="H150" t="str">
            <v>Custos Básicos</v>
          </cell>
        </row>
        <row r="151">
          <cell r="A151" t="str">
            <v>09.512.07</v>
          </cell>
          <cell r="B151" t="str">
            <v>TUBO DE CONCRETO ARMADO Ø 1,00 m</v>
          </cell>
          <cell r="C151" t="str">
            <v>m</v>
          </cell>
          <cell r="E151">
            <v>180.84</v>
          </cell>
          <cell r="H151" t="str">
            <v>Custos Básicos</v>
          </cell>
        </row>
        <row r="152">
          <cell r="A152" t="str">
            <v>09.517.06</v>
          </cell>
          <cell r="B152" t="str">
            <v>RACHÃO (ESCAV.MAT.3ª CATEGORIA)</v>
          </cell>
          <cell r="C152" t="str">
            <v>m³</v>
          </cell>
          <cell r="E152">
            <v>8.14</v>
          </cell>
          <cell r="H152" t="str">
            <v>Custos Básicos</v>
          </cell>
        </row>
      </sheetData>
      <sheetData sheetId="1" refreshError="1"/>
      <sheetData sheetId="2"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MPLIAÇÃO"/>
      <sheetName val="siig"/>
      <sheetName val="Calculo Sapata "/>
    </sheetNames>
    <sheetDataSet>
      <sheetData sheetId="0" refreshError="1"/>
      <sheetData sheetId="1" refreshError="1">
        <row r="1">
          <cell r="B1" t="str">
            <v>PLANO DE SERVIÇO GERAL</v>
          </cell>
        </row>
        <row r="3">
          <cell r="A3" t="str">
            <v>CÓDIGO</v>
          </cell>
          <cell r="B3" t="str">
            <v>DESCRIÇÃO</v>
          </cell>
          <cell r="C3" t="str">
            <v>UNID.</v>
          </cell>
          <cell r="D3" t="str">
            <v xml:space="preserve"> COM BDI 30%</v>
          </cell>
          <cell r="E3" t="str">
            <v>SEM BDI</v>
          </cell>
        </row>
        <row r="5">
          <cell r="A5" t="str">
            <v>01.00.000</v>
          </cell>
          <cell r="B5" t="str">
            <v>CUSTO HORARIO DE EQUIPAMENTOS</v>
          </cell>
        </row>
        <row r="6">
          <cell r="A6" t="str">
            <v/>
          </cell>
        </row>
        <row r="7">
          <cell r="A7" t="str">
            <v>01.01.046</v>
          </cell>
          <cell r="B7" t="str">
            <v>CAVALO MECÂNICO COM CAPACIDADE DE 30 TON.POT.203HP - COM MÃO DE OBRA DO OPERADOR E COMBUSTÍVEL (SERVIÇO DIURNO). - HORA PRODUTIVA</v>
          </cell>
          <cell r="C7" t="str">
            <v>HP</v>
          </cell>
          <cell r="D7">
            <v>139.93</v>
          </cell>
          <cell r="E7">
            <v>107.64</v>
          </cell>
        </row>
        <row r="8">
          <cell r="A8" t="str">
            <v/>
          </cell>
        </row>
        <row r="9">
          <cell r="A9" t="str">
            <v>01.02.030</v>
          </cell>
          <cell r="B9" t="str">
            <v>RETRO ESCAVADEIRA SOBRE PNEUS POT.82HP - COM MÃO DE OBRA DO OPERADOR E COMBUSTÍVEL. (SERVIÇO DIURNO) - HORA PRODUTIVA</v>
          </cell>
          <cell r="C9" t="str">
            <v>HP</v>
          </cell>
          <cell r="D9">
            <v>108.43</v>
          </cell>
          <cell r="E9">
            <v>83.41</v>
          </cell>
        </row>
        <row r="10">
          <cell r="A10" t="str">
            <v/>
          </cell>
        </row>
        <row r="11">
          <cell r="A11" t="str">
            <v>01.02.046</v>
          </cell>
          <cell r="B11" t="str">
            <v>ESCAVADEIRA HIDRÁULICA SOBRE ESTEIRA POT.123 HP - COM MÃO DE OBRA DO OPERADOR E COMBUSTÍVEL (SERVIÇO DIURNO) - HORA PRODUTIVA</v>
          </cell>
          <cell r="C11" t="str">
            <v>HP</v>
          </cell>
          <cell r="D11">
            <v>224.75</v>
          </cell>
          <cell r="E11">
            <v>172.89</v>
          </cell>
        </row>
        <row r="12">
          <cell r="A12" t="str">
            <v/>
          </cell>
        </row>
        <row r="13">
          <cell r="A13" t="str">
            <v>01.03.070</v>
          </cell>
          <cell r="B13" t="str">
            <v>VIBRADOR DE IMERSÃO ELÉTRICO 45MM - POT.2CV COM MÃO DE OBRA DO OPERADOR E ENERGIA ELÉTRICA (SERVIÇO DIURNO)</v>
          </cell>
          <cell r="C13" t="str">
            <v>HP</v>
          </cell>
          <cell r="D13">
            <v>8.94</v>
          </cell>
          <cell r="E13">
            <v>6.88</v>
          </cell>
        </row>
        <row r="14">
          <cell r="A14" t="str">
            <v/>
          </cell>
        </row>
        <row r="15">
          <cell r="A15" t="str">
            <v>01.05.035</v>
          </cell>
          <cell r="B15" t="str">
            <v>GUINDASTE COM CAPACIDADE DE CARGA DE 2.235 KG E ALCANCE VERTICAL MAXIMO DE 8,60 M, ACOPLADO SOBRE CAMINHAO CARROCERIA- COM MAO DE OBRA DO OPERADOR E COMBUSTIVEL.(SERVICO DIURNO)</v>
          </cell>
          <cell r="C15" t="str">
            <v>HP</v>
          </cell>
          <cell r="D15">
            <v>113.08</v>
          </cell>
          <cell r="E15">
            <v>86.99</v>
          </cell>
        </row>
        <row r="17">
          <cell r="A17" t="str">
            <v>01.08.010</v>
          </cell>
          <cell r="B17" t="str">
            <v>COMPRESSOR DE AR PORTATIL, REBOCAVEL, VAZAO 116 PCM (MOTOR DIESEL), INCLUSIVE COMBUSTIVEL (SERVIÇO DIURNO OU NOTURNO) - HORA PRODUTIVA.</v>
          </cell>
          <cell r="C17" t="str">
            <v>HP</v>
          </cell>
          <cell r="D17">
            <v>44.66</v>
          </cell>
          <cell r="E17">
            <v>34.36</v>
          </cell>
        </row>
        <row r="18">
          <cell r="A18" t="str">
            <v/>
          </cell>
        </row>
        <row r="19">
          <cell r="A19" t="str">
            <v>01.08.030</v>
          </cell>
          <cell r="B19" t="str">
            <v>MARTELETE TEX 32 PS, POT. 3HP, INCLUSIVE 10M. DE MANGUEIRA DE 3/4", ENGATE, BRAÇADEIRAS E PONTEIRO - COM MAO DE OBRA DO OPERADOR (SERVIÇO DIURNO) - HORA PRODUTIVA.</v>
          </cell>
          <cell r="C19" t="str">
            <v>HP</v>
          </cell>
          <cell r="D19">
            <v>13.42</v>
          </cell>
          <cell r="E19">
            <v>10.33</v>
          </cell>
        </row>
        <row r="20">
          <cell r="A20" t="str">
            <v/>
          </cell>
        </row>
        <row r="21">
          <cell r="A21" t="str">
            <v>02.00.000</v>
          </cell>
          <cell r="B21" t="str">
            <v>SERVICOS TECNICOS</v>
          </cell>
        </row>
        <row r="22">
          <cell r="A22" t="str">
            <v/>
          </cell>
        </row>
        <row r="23">
          <cell r="A23" t="str">
            <v>02.01.010</v>
          </cell>
          <cell r="B23" t="str">
            <v>LOCACAO DE EIXO DE PROJETO EM TANGENTE.</v>
          </cell>
          <cell r="C23" t="str">
            <v>m</v>
          </cell>
          <cell r="D23">
            <v>2.02</v>
          </cell>
          <cell r="E23">
            <v>1.56</v>
          </cell>
        </row>
        <row r="24">
          <cell r="A24" t="str">
            <v/>
          </cell>
        </row>
        <row r="25">
          <cell r="A25" t="str">
            <v>02.01.020</v>
          </cell>
          <cell r="B25" t="str">
            <v>LOCACAO DE EIXO DE PROJETO EM CURVA.</v>
          </cell>
          <cell r="C25" t="str">
            <v>m</v>
          </cell>
          <cell r="D25">
            <v>2.44</v>
          </cell>
          <cell r="E25">
            <v>1.88</v>
          </cell>
        </row>
        <row r="26">
          <cell r="A26" t="str">
            <v/>
          </cell>
        </row>
        <row r="27">
          <cell r="A27" t="str">
            <v>02.01.030</v>
          </cell>
          <cell r="B27" t="str">
            <v>LOCACAO DE QUADRAS RETANGULARES COM ATE 20 LOTES ( SEM MARCO DE CONCRETO ).</v>
          </cell>
          <cell r="C27" t="str">
            <v>Un</v>
          </cell>
          <cell r="D27">
            <v>462.39</v>
          </cell>
          <cell r="E27">
            <v>355.69</v>
          </cell>
        </row>
        <row r="28">
          <cell r="A28" t="str">
            <v/>
          </cell>
        </row>
        <row r="29">
          <cell r="A29" t="str">
            <v>02.01.040</v>
          </cell>
          <cell r="B29" t="str">
            <v>LOCACAO DE LOTES POPULARES EM QUADRA JA LOCADA ( SEM MARCO DE CONCRETO ).</v>
          </cell>
          <cell r="C29" t="str">
            <v>Un</v>
          </cell>
          <cell r="D29">
            <v>67.959999999999994</v>
          </cell>
          <cell r="E29">
            <v>52.28</v>
          </cell>
        </row>
        <row r="30">
          <cell r="A30" t="str">
            <v/>
          </cell>
        </row>
        <row r="31">
          <cell r="A31" t="str">
            <v>02.01.050</v>
          </cell>
          <cell r="B31" t="str">
            <v>LOCACAO DE PONTOS ( ESTACA, PILARES, EIXO DE OBRAS ) COM TRANSFERENCIA DE MARCACAO PARA GABARITO LATERAL, INCLUSIVE LOCACAO DO GABARITO.</v>
          </cell>
          <cell r="C31" t="str">
            <v>Un</v>
          </cell>
          <cell r="D31">
            <v>262.88</v>
          </cell>
          <cell r="E31">
            <v>202.22</v>
          </cell>
        </row>
        <row r="32">
          <cell r="A32" t="str">
            <v/>
          </cell>
        </row>
        <row r="33">
          <cell r="A33" t="str">
            <v>02.01.060</v>
          </cell>
          <cell r="B33" t="str">
            <v>LEVANTAMENTO DE POLIGONAIS.</v>
          </cell>
          <cell r="C33" t="str">
            <v>m</v>
          </cell>
          <cell r="D33">
            <v>1.44</v>
          </cell>
          <cell r="E33">
            <v>1.1100000000000001</v>
          </cell>
        </row>
        <row r="34">
          <cell r="A34" t="str">
            <v/>
          </cell>
        </row>
        <row r="35">
          <cell r="A35" t="str">
            <v>02.01.070</v>
          </cell>
          <cell r="B35" t="str">
            <v>LEVANTAMENTO DE CASAS ATE 150 M2.</v>
          </cell>
          <cell r="C35" t="str">
            <v>Un</v>
          </cell>
          <cell r="D35">
            <v>10.43</v>
          </cell>
          <cell r="E35">
            <v>8.0299999999999994</v>
          </cell>
        </row>
        <row r="36">
          <cell r="A36" t="str">
            <v/>
          </cell>
        </row>
        <row r="37">
          <cell r="A37" t="str">
            <v>02.01.080</v>
          </cell>
          <cell r="B37" t="str">
            <v>LEVANTAMENTO DE MURO, MEIO FIO, MARGEM DE CANAIS, TESTADAS.</v>
          </cell>
          <cell r="C37" t="str">
            <v>m</v>
          </cell>
          <cell r="D37">
            <v>0.28000000000000003</v>
          </cell>
          <cell r="E37">
            <v>0.22</v>
          </cell>
        </row>
        <row r="38">
          <cell r="A38" t="str">
            <v/>
          </cell>
        </row>
        <row r="39">
          <cell r="A39" t="str">
            <v>02.01.090</v>
          </cell>
          <cell r="B39" t="str">
            <v>LEVANTAMENTO DE POSTES, ARVORES E MARCOS.</v>
          </cell>
          <cell r="C39" t="str">
            <v>Un</v>
          </cell>
          <cell r="D39">
            <v>2.02</v>
          </cell>
          <cell r="E39">
            <v>1.56</v>
          </cell>
        </row>
        <row r="40">
          <cell r="A40" t="str">
            <v/>
          </cell>
        </row>
        <row r="41">
          <cell r="A41" t="str">
            <v>02.01.100</v>
          </cell>
          <cell r="B41" t="str">
            <v>LEVANTAMENTO DE PONTES E PONTILHOES.</v>
          </cell>
          <cell r="C41" t="str">
            <v>Un</v>
          </cell>
          <cell r="D41">
            <v>7.09</v>
          </cell>
          <cell r="E41">
            <v>5.46</v>
          </cell>
        </row>
        <row r="42">
          <cell r="A42" t="str">
            <v/>
          </cell>
        </row>
        <row r="43">
          <cell r="A43" t="str">
            <v>02.01.110</v>
          </cell>
          <cell r="B43" t="str">
            <v>LEVANTAMENTO DE BUEIROS E POCOS DE VISITA.</v>
          </cell>
          <cell r="C43" t="str">
            <v>Un</v>
          </cell>
          <cell r="D43">
            <v>5.05</v>
          </cell>
          <cell r="E43">
            <v>3.89</v>
          </cell>
        </row>
        <row r="44">
          <cell r="A44" t="str">
            <v/>
          </cell>
        </row>
        <row r="45">
          <cell r="A45" t="str">
            <v>02.01.120</v>
          </cell>
          <cell r="B45" t="str">
            <v>LEVANTAMENTO CADASTRAL DE AREA COM DENSIDADE DE ATE 80 HABITACOES POR HECTARE.</v>
          </cell>
          <cell r="C45" t="str">
            <v>HA</v>
          </cell>
          <cell r="D45">
            <v>2618.16</v>
          </cell>
          <cell r="E45">
            <v>2013.97</v>
          </cell>
        </row>
        <row r="46">
          <cell r="A46" t="str">
            <v/>
          </cell>
        </row>
        <row r="47">
          <cell r="A47" t="str">
            <v>02.01.130</v>
          </cell>
          <cell r="B47" t="str">
            <v>NIVELAMENTO DE EIXO DE LOCACAO.</v>
          </cell>
          <cell r="C47" t="str">
            <v>m</v>
          </cell>
          <cell r="D47">
            <v>0.8</v>
          </cell>
          <cell r="E47">
            <v>0.62</v>
          </cell>
        </row>
        <row r="48">
          <cell r="A48" t="str">
            <v/>
          </cell>
        </row>
        <row r="49">
          <cell r="A49" t="str">
            <v>02.01.140</v>
          </cell>
          <cell r="B49" t="str">
            <v>NIVELAMENTO DE SECCOES TRANSVERSAIS.</v>
          </cell>
          <cell r="C49" t="str">
            <v>m</v>
          </cell>
          <cell r="D49">
            <v>0.8</v>
          </cell>
          <cell r="E49">
            <v>0.62</v>
          </cell>
        </row>
        <row r="50">
          <cell r="A50" t="str">
            <v/>
          </cell>
        </row>
        <row r="51">
          <cell r="A51" t="str">
            <v>02.01.150</v>
          </cell>
          <cell r="B51" t="str">
            <v>TRANSPORTE DE COTA.</v>
          </cell>
          <cell r="C51" t="str">
            <v>m</v>
          </cell>
          <cell r="D51">
            <v>0.68</v>
          </cell>
          <cell r="E51">
            <v>0.53</v>
          </cell>
        </row>
        <row r="52">
          <cell r="A52" t="str">
            <v/>
          </cell>
        </row>
        <row r="53">
          <cell r="A53" t="str">
            <v>02.01.160</v>
          </cell>
          <cell r="B53" t="str">
            <v>LEVANTAMENTO ALTIMETRICO POR HECTARE.</v>
          </cell>
          <cell r="C53" t="str">
            <v>HA</v>
          </cell>
          <cell r="D53">
            <v>749.78</v>
          </cell>
          <cell r="E53">
            <v>576.76</v>
          </cell>
        </row>
        <row r="54">
          <cell r="A54" t="str">
            <v/>
          </cell>
        </row>
        <row r="55">
          <cell r="A55" t="str">
            <v>02.01.170</v>
          </cell>
          <cell r="B55" t="str">
            <v>LEVANTAMENTO ALTIMETRICO DE SECCOES POR TAQUIOMETRIA.</v>
          </cell>
          <cell r="C55" t="str">
            <v>m</v>
          </cell>
          <cell r="D55">
            <v>1.06</v>
          </cell>
          <cell r="E55">
            <v>0.82</v>
          </cell>
        </row>
        <row r="56">
          <cell r="A56" t="str">
            <v/>
          </cell>
        </row>
        <row r="57">
          <cell r="A57" t="str">
            <v>02.01.180</v>
          </cell>
          <cell r="B57" t="str">
            <v>DESENHO ALTIMETRICO DE PERFIL LONGITUDINAL E TRANSVERSAL, INCLUSIVE PAPEL - ESCALA 1 200 E 1 20.</v>
          </cell>
          <cell r="C57" t="str">
            <v>m</v>
          </cell>
          <cell r="D57">
            <v>1.93</v>
          </cell>
          <cell r="E57">
            <v>1.49</v>
          </cell>
        </row>
        <row r="58">
          <cell r="A58" t="str">
            <v/>
          </cell>
        </row>
        <row r="59">
          <cell r="A59" t="str">
            <v>02.01.200</v>
          </cell>
          <cell r="B59" t="str">
            <v>SERVICO TOPOGRAFICO DE PEQUENO PORTE ( PRECO MINIMO ),DIARIA DE UMA EQUIPE COM TOPOGRAFO, QUATRO AUXILIARES , TEODOLITO , NIVEL OTICO ETC.</v>
          </cell>
          <cell r="C59" t="str">
            <v>Un</v>
          </cell>
          <cell r="D59">
            <v>942.99</v>
          </cell>
          <cell r="E59">
            <v>725.38</v>
          </cell>
        </row>
        <row r="60">
          <cell r="A60" t="str">
            <v/>
          </cell>
        </row>
        <row r="61">
          <cell r="A61" t="str">
            <v>03.00.000</v>
          </cell>
          <cell r="B61" t="str">
            <v>SERVICOS PRELIMINARES</v>
          </cell>
        </row>
        <row r="62">
          <cell r="A62" t="str">
            <v/>
          </cell>
        </row>
        <row r="63">
          <cell r="A63" t="str">
            <v>03.01.010</v>
          </cell>
          <cell r="B63" t="str">
            <v>DEMOLICAO DE COBERTURA COM TELHAS CERAMICAS.</v>
          </cell>
          <cell r="C63" t="str">
            <v>m2</v>
          </cell>
          <cell r="D63">
            <v>4.88</v>
          </cell>
          <cell r="E63">
            <v>3.76</v>
          </cell>
        </row>
        <row r="64">
          <cell r="A64" t="str">
            <v/>
          </cell>
        </row>
        <row r="65">
          <cell r="A65" t="str">
            <v>03.01.020</v>
          </cell>
          <cell r="B65" t="str">
            <v>DEMOLICAO DE COBERTURA COM TELHA ONDULADA DE FIBROCIMENTO.</v>
          </cell>
          <cell r="C65" t="str">
            <v>m2</v>
          </cell>
          <cell r="D65">
            <v>2</v>
          </cell>
          <cell r="E65">
            <v>1.54</v>
          </cell>
        </row>
        <row r="66">
          <cell r="A66" t="str">
            <v/>
          </cell>
        </row>
        <row r="67">
          <cell r="A67" t="str">
            <v>03.01.030</v>
          </cell>
          <cell r="B67" t="str">
            <v>DEMOLICAO DE ESTRUTURA DE MADEIRA PARA COBERTA.</v>
          </cell>
          <cell r="C67" t="str">
            <v>m2</v>
          </cell>
          <cell r="D67">
            <v>12.53</v>
          </cell>
          <cell r="E67">
            <v>9.64</v>
          </cell>
        </row>
        <row r="68">
          <cell r="A68" t="str">
            <v/>
          </cell>
        </row>
        <row r="69">
          <cell r="A69" t="str">
            <v>03.01.032</v>
          </cell>
          <cell r="B69" t="str">
            <v>DEMOLIÇÃO DE ESTRUTURA METÁLICA DE COBERTA (12 A 14KG/M2)</v>
          </cell>
          <cell r="C69" t="str">
            <v>m2</v>
          </cell>
          <cell r="D69">
            <v>12.06</v>
          </cell>
          <cell r="E69">
            <v>9.2799999999999994</v>
          </cell>
        </row>
        <row r="70">
          <cell r="A70" t="str">
            <v/>
          </cell>
        </row>
        <row r="71">
          <cell r="A71" t="str">
            <v>03.01.033</v>
          </cell>
          <cell r="B71" t="str">
            <v>RETIRADA DE ESTRUTURA DE MADEIRA PARA TELHAS DE FIBROCIMENTO, ALUMÍNIO OU PLÁSTICO.</v>
          </cell>
          <cell r="C71" t="str">
            <v>m2</v>
          </cell>
          <cell r="D71">
            <v>2.97</v>
          </cell>
          <cell r="E71">
            <v>2.29</v>
          </cell>
        </row>
        <row r="72">
          <cell r="A72" t="str">
            <v/>
          </cell>
        </row>
        <row r="73">
          <cell r="A73" t="str">
            <v>03.01.035</v>
          </cell>
          <cell r="B73" t="str">
            <v>RETIRADA DE TELHA DE ALUMÍNIO.</v>
          </cell>
          <cell r="C73" t="str">
            <v>m2</v>
          </cell>
          <cell r="D73">
            <v>2.13</v>
          </cell>
          <cell r="E73">
            <v>1.64</v>
          </cell>
        </row>
        <row r="74">
          <cell r="A74" t="str">
            <v/>
          </cell>
        </row>
        <row r="75">
          <cell r="A75" t="str">
            <v>03.01.040</v>
          </cell>
          <cell r="B75" t="str">
            <v>DEMOLICAO DE FORRO EM ESTUQUE.</v>
          </cell>
          <cell r="C75" t="str">
            <v>m2</v>
          </cell>
          <cell r="D75">
            <v>7.44</v>
          </cell>
          <cell r="E75">
            <v>5.73</v>
          </cell>
        </row>
        <row r="76">
          <cell r="A76" t="str">
            <v/>
          </cell>
        </row>
        <row r="77">
          <cell r="A77" t="str">
            <v>03.01.042</v>
          </cell>
          <cell r="B77" t="str">
            <v>DEMOLICAO DE FORRO EM PLACAS DE GESSO APLICADAS EM ESTRUTURA DE MADEIRA OU LAJE.</v>
          </cell>
          <cell r="C77" t="str">
            <v>m2</v>
          </cell>
          <cell r="D77">
            <v>3.18</v>
          </cell>
          <cell r="E77">
            <v>2.4500000000000002</v>
          </cell>
        </row>
        <row r="78">
          <cell r="A78" t="str">
            <v/>
          </cell>
        </row>
        <row r="79">
          <cell r="A79" t="str">
            <v>03.01.044</v>
          </cell>
          <cell r="B79" t="str">
            <v>DEMOLICAO DE FORRO EM MADEIRA</v>
          </cell>
          <cell r="C79" t="str">
            <v>m2</v>
          </cell>
          <cell r="D79">
            <v>4.47</v>
          </cell>
          <cell r="E79">
            <v>3.44</v>
          </cell>
        </row>
        <row r="80">
          <cell r="A80" t="str">
            <v/>
          </cell>
        </row>
        <row r="81">
          <cell r="A81" t="str">
            <v>03.01.046</v>
          </cell>
          <cell r="B81" t="str">
            <v>DEMOLIÇÃO DE FORRO EM PVC</v>
          </cell>
          <cell r="C81" t="str">
            <v>m2</v>
          </cell>
          <cell r="D81">
            <v>2.14</v>
          </cell>
          <cell r="E81">
            <v>1.65</v>
          </cell>
        </row>
        <row r="82">
          <cell r="A82" t="str">
            <v/>
          </cell>
        </row>
        <row r="83">
          <cell r="A83" t="str">
            <v>03.01.050</v>
          </cell>
          <cell r="B83" t="str">
            <v>RETIRADA DE ESQUADRIAS DE MADEIRA OU METALICAS.</v>
          </cell>
          <cell r="C83" t="str">
            <v>m2</v>
          </cell>
          <cell r="D83">
            <v>5.51</v>
          </cell>
          <cell r="E83">
            <v>4.24</v>
          </cell>
        </row>
        <row r="84">
          <cell r="A84" t="str">
            <v/>
          </cell>
        </row>
        <row r="85">
          <cell r="A85" t="str">
            <v>03.01.052</v>
          </cell>
          <cell r="B85" t="str">
            <v>RETIRADA DE DIVISÓRIA TIPO EUCATEX OU SIMILAR</v>
          </cell>
          <cell r="C85" t="str">
            <v>m2</v>
          </cell>
          <cell r="D85">
            <v>5.94</v>
          </cell>
          <cell r="E85">
            <v>4.57</v>
          </cell>
        </row>
        <row r="86">
          <cell r="A86" t="str">
            <v/>
          </cell>
        </row>
        <row r="87">
          <cell r="A87" t="str">
            <v>03.01.053</v>
          </cell>
          <cell r="B87" t="str">
            <v>REMOÇÃO DE ALAMBRADO EM TELA INCLUSIVE ESTRUTURA DE SUSTENTAÇÃO EM TUBOS DE FERRO GALVANIZADO.</v>
          </cell>
          <cell r="C87" t="str">
            <v>m2</v>
          </cell>
          <cell r="D87">
            <v>1.58</v>
          </cell>
          <cell r="E87">
            <v>1.22</v>
          </cell>
        </row>
        <row r="88">
          <cell r="A88" t="str">
            <v/>
          </cell>
        </row>
        <row r="89">
          <cell r="A89" t="str">
            <v>03.01.054</v>
          </cell>
          <cell r="B89" t="str">
            <v>RETIRADA DE TELA DE AÇO GALVANIZADO, FIXADA COM ARAME GALVANIZADO PARA REAPROVEITAMENTO.</v>
          </cell>
          <cell r="C89" t="str">
            <v>m2</v>
          </cell>
          <cell r="D89">
            <v>1.27</v>
          </cell>
          <cell r="E89">
            <v>0.98</v>
          </cell>
        </row>
        <row r="90">
          <cell r="A90" t="str">
            <v/>
          </cell>
        </row>
        <row r="91">
          <cell r="A91" t="str">
            <v>03.01.055</v>
          </cell>
          <cell r="B91" t="str">
            <v xml:space="preserve">DEMOLIÇÃO DE CERCA COM MOURÕES DE CONCRETO E TELA. </v>
          </cell>
          <cell r="C91" t="str">
            <v>m</v>
          </cell>
          <cell r="D91">
            <v>12.68</v>
          </cell>
          <cell r="E91">
            <v>9.76</v>
          </cell>
        </row>
        <row r="92">
          <cell r="A92" t="str">
            <v/>
          </cell>
        </row>
        <row r="93">
          <cell r="A93" t="str">
            <v>03.01.058</v>
          </cell>
          <cell r="B93" t="str">
            <v>DEMOLICAO DE PISO VINILICO OU EMBORRACHADO.</v>
          </cell>
          <cell r="C93" t="str">
            <v>m2</v>
          </cell>
          <cell r="D93">
            <v>6.48</v>
          </cell>
          <cell r="E93">
            <v>4.99</v>
          </cell>
        </row>
        <row r="94">
          <cell r="A94" t="str">
            <v/>
          </cell>
        </row>
        <row r="95">
          <cell r="A95" t="str">
            <v>03.01.060</v>
          </cell>
          <cell r="B95" t="str">
            <v>DEMOLICAO DE REVESTIMENTO DE PISO EM CIMENTADO.</v>
          </cell>
          <cell r="C95" t="str">
            <v>m2</v>
          </cell>
          <cell r="D95">
            <v>4.3099999999999996</v>
          </cell>
          <cell r="E95">
            <v>3.32</v>
          </cell>
        </row>
        <row r="96">
          <cell r="A96" t="str">
            <v/>
          </cell>
        </row>
        <row r="97">
          <cell r="A97" t="str">
            <v>03.01.070</v>
          </cell>
          <cell r="B97" t="str">
            <v>DEMOLICAO DE REVESTIMENTO DE PISO EM CIMENTADO INCLUSIVE LASTRO DE CONCRETO.</v>
          </cell>
          <cell r="C97" t="str">
            <v>m2</v>
          </cell>
          <cell r="D97">
            <v>9.3699999999999992</v>
          </cell>
          <cell r="E97">
            <v>7.21</v>
          </cell>
        </row>
        <row r="98">
          <cell r="A98" t="str">
            <v/>
          </cell>
        </row>
        <row r="99">
          <cell r="A99" t="str">
            <v>03.01.080</v>
          </cell>
          <cell r="B99" t="str">
            <v>DEMOLICAO DE REVESTIMENTO DE PISO COM LADRILHO HIDRAULICO OU CERAMICO.</v>
          </cell>
          <cell r="C99" t="str">
            <v>m2</v>
          </cell>
          <cell r="D99">
            <v>5.04</v>
          </cell>
          <cell r="E99">
            <v>3.88</v>
          </cell>
        </row>
        <row r="100">
          <cell r="A100" t="str">
            <v/>
          </cell>
        </row>
        <row r="101">
          <cell r="A101" t="str">
            <v>03.01.090</v>
          </cell>
          <cell r="B101" t="str">
            <v>DEMOLICAO DE REVESTIMENTO DE PISO COM LADRILHO HIDRAULICO OU CERAMICO INCLUSIVE LASTRO DE CONCRETO.</v>
          </cell>
          <cell r="C101" t="str">
            <v>m2</v>
          </cell>
          <cell r="D101">
            <v>10.1</v>
          </cell>
          <cell r="E101">
            <v>7.77</v>
          </cell>
        </row>
        <row r="102">
          <cell r="A102" t="str">
            <v/>
          </cell>
        </row>
        <row r="103">
          <cell r="A103" t="str">
            <v>03.01.100</v>
          </cell>
          <cell r="B103" t="str">
            <v>DEMOLICAO DE REVESTIMENTO DE PISO EM TACOS OU ASSOALHOS EM MADEIRA.</v>
          </cell>
          <cell r="C103" t="str">
            <v>m2</v>
          </cell>
          <cell r="D103">
            <v>11.25</v>
          </cell>
          <cell r="E103">
            <v>8.66</v>
          </cell>
        </row>
        <row r="104">
          <cell r="A104" t="str">
            <v/>
          </cell>
        </row>
        <row r="105">
          <cell r="A105" t="str">
            <v>03.01.102</v>
          </cell>
          <cell r="B105" t="str">
            <v>DEMOLIÇÃO DE PISO REVESTIDO EM GRANILITE.</v>
          </cell>
          <cell r="C105" t="str">
            <v>m2</v>
          </cell>
          <cell r="D105">
            <v>10.06</v>
          </cell>
          <cell r="E105">
            <v>7.74</v>
          </cell>
        </row>
        <row r="106">
          <cell r="A106" t="str">
            <v/>
          </cell>
        </row>
        <row r="107">
          <cell r="A107" t="str">
            <v>03.01.103</v>
          </cell>
          <cell r="B107" t="str">
            <v>DEMOLIÇÃO DE RODAPÉ DE GRANILITE COM H=10 CM.</v>
          </cell>
          <cell r="C107" t="str">
            <v>m</v>
          </cell>
          <cell r="D107">
            <v>1</v>
          </cell>
          <cell r="E107">
            <v>0.77</v>
          </cell>
        </row>
        <row r="108">
          <cell r="A108" t="str">
            <v/>
          </cell>
        </row>
        <row r="109">
          <cell r="A109" t="str">
            <v>03.01.110</v>
          </cell>
          <cell r="B109" t="str">
            <v>DEMOLICAO DE PASSEIO EM PEDRA PORTUGUESA.</v>
          </cell>
          <cell r="C109" t="str">
            <v>m2</v>
          </cell>
          <cell r="D109">
            <v>3.8</v>
          </cell>
          <cell r="E109">
            <v>2.93</v>
          </cell>
        </row>
        <row r="110">
          <cell r="A110" t="str">
            <v/>
          </cell>
        </row>
        <row r="111">
          <cell r="A111" t="str">
            <v>03.01.120</v>
          </cell>
          <cell r="B111" t="str">
            <v>DEMOLICAO DE REVESTIMENTO COM AZULEJOS OU CERAMICAS.</v>
          </cell>
          <cell r="C111" t="str">
            <v>m2</v>
          </cell>
          <cell r="D111">
            <v>10.43</v>
          </cell>
          <cell r="E111">
            <v>8.0299999999999994</v>
          </cell>
        </row>
        <row r="112">
          <cell r="A112" t="str">
            <v/>
          </cell>
        </row>
        <row r="113">
          <cell r="A113" t="str">
            <v>03.01.130</v>
          </cell>
          <cell r="B113" t="str">
            <v>DEMOLICAO DE REVESTIMENTO COM ARGAMASSA DE CAL E AREIA.</v>
          </cell>
          <cell r="C113" t="str">
            <v>m2</v>
          </cell>
          <cell r="D113">
            <v>3.8</v>
          </cell>
          <cell r="E113">
            <v>2.93</v>
          </cell>
        </row>
        <row r="114">
          <cell r="A114" t="str">
            <v/>
          </cell>
        </row>
        <row r="115">
          <cell r="A115" t="str">
            <v>03.01.140</v>
          </cell>
          <cell r="B115" t="str">
            <v>DEMOLICAO DE REVESTIMENTO COM ARGAMASSA DE CIMENTO E AREIA</v>
          </cell>
          <cell r="C115" t="str">
            <v>m2</v>
          </cell>
          <cell r="D115">
            <v>6.48</v>
          </cell>
          <cell r="E115">
            <v>4.99</v>
          </cell>
        </row>
        <row r="116">
          <cell r="A116" t="str">
            <v/>
          </cell>
        </row>
        <row r="117">
          <cell r="A117" t="str">
            <v>03.01.150</v>
          </cell>
          <cell r="B117" t="str">
            <v>DEMOLICAO DE ALVENARIA DE 1/2 VEZ COM PREPARO PARA REMOCAO.</v>
          </cell>
          <cell r="C117" t="str">
            <v>m2</v>
          </cell>
          <cell r="D117">
            <v>7.64</v>
          </cell>
          <cell r="E117">
            <v>5.88</v>
          </cell>
        </row>
        <row r="118">
          <cell r="A118" t="str">
            <v/>
          </cell>
        </row>
        <row r="119">
          <cell r="A119" t="str">
            <v>03.01.160</v>
          </cell>
          <cell r="B119" t="str">
            <v>DEMOLICAO DE ALVENARIA DE 1 VEZ COM PREPARO PARA REMOCAO.</v>
          </cell>
          <cell r="C119" t="str">
            <v>m2</v>
          </cell>
          <cell r="D119">
            <v>13.16</v>
          </cell>
          <cell r="E119">
            <v>10.130000000000001</v>
          </cell>
        </row>
        <row r="120">
          <cell r="A120" t="str">
            <v/>
          </cell>
        </row>
        <row r="121">
          <cell r="A121" t="str">
            <v>03.01.161</v>
          </cell>
          <cell r="B121" t="str">
            <v>DEMOLIÇÃO DE ALVENARIA DE 1 1/2 VEZ COM PREPARO PARA REMOÇÃO</v>
          </cell>
          <cell r="C121" t="str">
            <v>m2</v>
          </cell>
          <cell r="D121">
            <v>18.38</v>
          </cell>
          <cell r="E121">
            <v>14.14</v>
          </cell>
        </row>
        <row r="122">
          <cell r="A122" t="str">
            <v/>
          </cell>
        </row>
        <row r="123">
          <cell r="A123" t="str">
            <v>03.01.162</v>
          </cell>
          <cell r="B123" t="str">
            <v>CORTE MANUAL EM ALVENARIA DE TIJOLOS FURADOS</v>
          </cell>
          <cell r="C123" t="str">
            <v>m3</v>
          </cell>
          <cell r="D123">
            <v>52.53</v>
          </cell>
          <cell r="E123">
            <v>40.409999999999997</v>
          </cell>
        </row>
        <row r="124">
          <cell r="A124" t="str">
            <v/>
          </cell>
        </row>
        <row r="125">
          <cell r="A125" t="str">
            <v>03.01.163</v>
          </cell>
          <cell r="B125" t="str">
            <v>DEMOLIÇÃO DE PAREDE DE GESSO, INCLUSIVE PREPARO PARA REMOÇÃO</v>
          </cell>
          <cell r="C125" t="str">
            <v>m3</v>
          </cell>
          <cell r="D125">
            <v>7.77</v>
          </cell>
          <cell r="E125">
            <v>5.98</v>
          </cell>
        </row>
        <row r="126">
          <cell r="A126" t="str">
            <v/>
          </cell>
        </row>
        <row r="127">
          <cell r="A127" t="str">
            <v>03.01.170</v>
          </cell>
          <cell r="B127" t="str">
            <v>DEMOLICAO DE ALVENARIA DE TIJOLOS MACICOS.</v>
          </cell>
          <cell r="C127" t="str">
            <v>m3</v>
          </cell>
          <cell r="D127">
            <v>90.83</v>
          </cell>
          <cell r="E127">
            <v>69.87</v>
          </cell>
        </row>
        <row r="128">
          <cell r="A128" t="str">
            <v/>
          </cell>
        </row>
        <row r="129">
          <cell r="A129" t="str">
            <v>03.01.172</v>
          </cell>
          <cell r="B129" t="str">
            <v>APICOAMENTO EM ALVENARIA DE TIJOLO APARENTE</v>
          </cell>
          <cell r="C129" t="str">
            <v>m2</v>
          </cell>
          <cell r="D129">
            <v>1.58</v>
          </cell>
          <cell r="E129">
            <v>1.22</v>
          </cell>
        </row>
        <row r="130">
          <cell r="A130" t="str">
            <v/>
          </cell>
        </row>
        <row r="131">
          <cell r="A131" t="str">
            <v>03.01.173</v>
          </cell>
          <cell r="B131" t="str">
            <v>RECORTE COM DEMOLIÇÃO MANUAL DE ALVENARIA DE TIJOLO MACIÇO</v>
          </cell>
          <cell r="C131" t="str">
            <v>m3</v>
          </cell>
          <cell r="D131">
            <v>108.78</v>
          </cell>
          <cell r="E131">
            <v>83.68</v>
          </cell>
        </row>
        <row r="132">
          <cell r="A132" t="str">
            <v/>
          </cell>
        </row>
        <row r="133">
          <cell r="A133" t="str">
            <v>03.01.174</v>
          </cell>
          <cell r="B133" t="str">
            <v>CORTE COM MAÇARICO OXIACETILENO TUBULAÇÃO AÇO 2".</v>
          </cell>
          <cell r="C133" t="str">
            <v>Un</v>
          </cell>
          <cell r="D133">
            <v>0.71</v>
          </cell>
          <cell r="E133">
            <v>0.55000000000000004</v>
          </cell>
        </row>
        <row r="134">
          <cell r="A134" t="str">
            <v/>
          </cell>
        </row>
        <row r="135">
          <cell r="A135" t="str">
            <v>03.01.180</v>
          </cell>
          <cell r="B135" t="str">
            <v>DEMOLICAO DE ALVENARIA DE PEDRA REJUNTADA.</v>
          </cell>
          <cell r="C135" t="str">
            <v>m3</v>
          </cell>
          <cell r="D135">
            <v>106.09</v>
          </cell>
          <cell r="E135">
            <v>81.61</v>
          </cell>
        </row>
        <row r="136">
          <cell r="A136" t="str">
            <v/>
          </cell>
        </row>
        <row r="137">
          <cell r="A137" t="str">
            <v>03.01.190</v>
          </cell>
          <cell r="B137" t="str">
            <v>DEMOLICAO DE ALVENARIA DE PEDRA SECA.</v>
          </cell>
          <cell r="C137" t="str">
            <v>m3</v>
          </cell>
          <cell r="D137">
            <v>43.68</v>
          </cell>
          <cell r="E137">
            <v>33.6</v>
          </cell>
        </row>
        <row r="138">
          <cell r="A138" t="str">
            <v/>
          </cell>
        </row>
        <row r="139">
          <cell r="A139" t="str">
            <v>03.01.191</v>
          </cell>
          <cell r="B139" t="str">
            <v>DEMOLIÇÃO DE ALVENARIA EM COBOGÓ COM PREPARO PARA REMOÇÃO.</v>
          </cell>
          <cell r="C139" t="str">
            <v>m2</v>
          </cell>
          <cell r="D139">
            <v>5.25</v>
          </cell>
          <cell r="E139">
            <v>4.04</v>
          </cell>
        </row>
        <row r="140">
          <cell r="A140" t="str">
            <v/>
          </cell>
        </row>
        <row r="141">
          <cell r="A141" t="str">
            <v>03.01.192</v>
          </cell>
          <cell r="B141" t="str">
            <v>RETIRADA DE CAIXA PRÉ-MOLDADA DE AR CONDICIONADO</v>
          </cell>
          <cell r="C141" t="str">
            <v>Un</v>
          </cell>
          <cell r="D141">
            <v>29.69</v>
          </cell>
          <cell r="E141">
            <v>22.84</v>
          </cell>
        </row>
        <row r="142">
          <cell r="A142" t="str">
            <v/>
          </cell>
        </row>
        <row r="143">
          <cell r="A143" t="str">
            <v>03.01.200</v>
          </cell>
          <cell r="B143" t="str">
            <v>DEMOLICAO MANUAL DE CONCRETO SIMPLES.</v>
          </cell>
          <cell r="C143" t="str">
            <v>m3</v>
          </cell>
          <cell r="D143">
            <v>93.71</v>
          </cell>
          <cell r="E143">
            <v>72.09</v>
          </cell>
        </row>
        <row r="144">
          <cell r="A144" t="str">
            <v/>
          </cell>
        </row>
        <row r="145">
          <cell r="A145" t="str">
            <v>03.01.210</v>
          </cell>
          <cell r="B145" t="str">
            <v>DEMOLICAO MANUAL DE CONCRETO ARMADO.</v>
          </cell>
          <cell r="C145" t="str">
            <v>m3</v>
          </cell>
          <cell r="D145">
            <v>129.75</v>
          </cell>
          <cell r="E145">
            <v>99.81</v>
          </cell>
        </row>
        <row r="146">
          <cell r="A146" t="str">
            <v/>
          </cell>
        </row>
        <row r="147">
          <cell r="A147" t="str">
            <v>03.01.212</v>
          </cell>
          <cell r="B147" t="str">
            <v>CORTE MANUAL DE CONCRETO ARMADO</v>
          </cell>
          <cell r="C147" t="str">
            <v>m3</v>
          </cell>
          <cell r="D147">
            <v>155.36000000000001</v>
          </cell>
          <cell r="E147">
            <v>119.51</v>
          </cell>
        </row>
        <row r="148">
          <cell r="A148" t="str">
            <v/>
          </cell>
        </row>
        <row r="149">
          <cell r="A149" t="str">
            <v>03.01.213</v>
          </cell>
          <cell r="B149" t="str">
            <v>DEMOLIÇÃO DE LAJE PRE-MOLDADA DE COBERTURA, COM PREPARO PARA REMOÇÃO. CONSIDERADA ESPESSURA DA LAJE E DO REVESTIMENTO EM MASSA ÚNICA.</v>
          </cell>
          <cell r="C149" t="str">
            <v>m2</v>
          </cell>
          <cell r="D149">
            <v>13.07</v>
          </cell>
          <cell r="E149">
            <v>10.06</v>
          </cell>
        </row>
        <row r="150">
          <cell r="A150" t="str">
            <v/>
          </cell>
        </row>
        <row r="151">
          <cell r="A151" t="str">
            <v>03.01.214</v>
          </cell>
          <cell r="B151" t="str">
            <v>DEMOLIÇÃO DE LAJE PRE-MOLDADA DE PISO,COM PREPARO PARA REMOÇÃO.CONSIDERADA ESPESSURA DA LAJE, DO REVESTIMENTO DE PISO E DO REVESTIMENTO EM MASSA ÚNICA DO TETO INFERIOR.</v>
          </cell>
          <cell r="C151" t="str">
            <v>m2</v>
          </cell>
          <cell r="D151">
            <v>16.79</v>
          </cell>
          <cell r="E151">
            <v>12.92</v>
          </cell>
        </row>
        <row r="152">
          <cell r="A152" t="str">
            <v/>
          </cell>
        </row>
        <row r="153">
          <cell r="A153" t="str">
            <v>03.01.220</v>
          </cell>
          <cell r="B153" t="str">
            <v>DEMOLICAO MANUAL DE PAVIMENTACAO ASFALTICA.</v>
          </cell>
          <cell r="C153" t="str">
            <v>m2</v>
          </cell>
          <cell r="D153">
            <v>8.26</v>
          </cell>
          <cell r="E153">
            <v>6.36</v>
          </cell>
        </row>
        <row r="154">
          <cell r="A154" t="str">
            <v/>
          </cell>
        </row>
        <row r="155">
          <cell r="A155" t="str">
            <v>03.01.222</v>
          </cell>
          <cell r="B155" t="str">
            <v>DEMOLICAO DE PAVIMENTACAO ASFALTICA COM UTILI ZACAO DE MARTELETE PNEUMATICO.</v>
          </cell>
          <cell r="C155" t="str">
            <v>m2</v>
          </cell>
          <cell r="D155">
            <v>11.68</v>
          </cell>
          <cell r="E155">
            <v>8.99</v>
          </cell>
        </row>
        <row r="156">
          <cell r="A156" t="str">
            <v/>
          </cell>
        </row>
        <row r="157">
          <cell r="A157" t="str">
            <v>03.01.230</v>
          </cell>
          <cell r="B157" t="str">
            <v>DEMOLICAO DE PAVIMENTACAO EM PARALELEPIPEDOS SOBRE AREIA.</v>
          </cell>
          <cell r="C157" t="str">
            <v>m2</v>
          </cell>
          <cell r="D157">
            <v>5.52</v>
          </cell>
          <cell r="E157">
            <v>4.25</v>
          </cell>
        </row>
        <row r="158">
          <cell r="A158" t="str">
            <v/>
          </cell>
        </row>
        <row r="159">
          <cell r="A159" t="str">
            <v>03.01.240</v>
          </cell>
          <cell r="B159" t="str">
            <v>DEMOLICAO DE PAVIMENTACAO EM PARALELEPIPEDOS SOBRE MACADAME.</v>
          </cell>
          <cell r="C159" t="str">
            <v>m2</v>
          </cell>
          <cell r="D159">
            <v>7.81</v>
          </cell>
          <cell r="E159">
            <v>6.01</v>
          </cell>
        </row>
        <row r="160">
          <cell r="A160" t="str">
            <v/>
          </cell>
        </row>
        <row r="161">
          <cell r="A161" t="str">
            <v>03.01.250</v>
          </cell>
          <cell r="B161" t="str">
            <v>DEMOLICAO DE PAVIMENTACAO COM PRE-MOLDADOS DE CONCRETO, INCLUINDO EMPILHAMENTO.</v>
          </cell>
          <cell r="C161" t="str">
            <v>m2</v>
          </cell>
          <cell r="D161">
            <v>5.04</v>
          </cell>
          <cell r="E161">
            <v>3.88</v>
          </cell>
        </row>
        <row r="162">
          <cell r="A162" t="str">
            <v/>
          </cell>
        </row>
        <row r="163">
          <cell r="A163" t="str">
            <v>03.01.251</v>
          </cell>
          <cell r="B163" t="str">
            <v>DEMOLIÇÃO DE PISO REVESTIDO EM LAJOTAS DE CONCRETO INCL.BASE DE ASSENTAMENTO.</v>
          </cell>
          <cell r="C163" t="str">
            <v>m2</v>
          </cell>
          <cell r="D163">
            <v>3.17</v>
          </cell>
          <cell r="E163">
            <v>2.44</v>
          </cell>
        </row>
        <row r="164">
          <cell r="A164" t="str">
            <v/>
          </cell>
        </row>
        <row r="165">
          <cell r="A165" t="str">
            <v>03.01.260</v>
          </cell>
          <cell r="B165" t="str">
            <v>DEMOLICAO DE MEIO-FIO .</v>
          </cell>
          <cell r="C165" t="str">
            <v>m</v>
          </cell>
          <cell r="D165">
            <v>1.45</v>
          </cell>
          <cell r="E165">
            <v>1.1200000000000001</v>
          </cell>
        </row>
        <row r="166">
          <cell r="A166" t="str">
            <v/>
          </cell>
        </row>
        <row r="167">
          <cell r="A167" t="str">
            <v>03.01.270</v>
          </cell>
          <cell r="B167" t="str">
            <v>DEMOLICAO DE LINHA DAGUA</v>
          </cell>
          <cell r="C167" t="str">
            <v>m</v>
          </cell>
          <cell r="D167">
            <v>1.4</v>
          </cell>
          <cell r="E167">
            <v>1.08</v>
          </cell>
        </row>
        <row r="168">
          <cell r="A168" t="str">
            <v/>
          </cell>
        </row>
        <row r="169">
          <cell r="A169" t="str">
            <v>03.01.280</v>
          </cell>
          <cell r="B169" t="str">
            <v>DEMOLICAO DE MEIO-FIO E LINHA DAGUA</v>
          </cell>
          <cell r="C169" t="str">
            <v>m</v>
          </cell>
          <cell r="D169">
            <v>2.86</v>
          </cell>
          <cell r="E169">
            <v>2.2000000000000002</v>
          </cell>
        </row>
        <row r="170">
          <cell r="A170" t="str">
            <v/>
          </cell>
        </row>
        <row r="171">
          <cell r="A171" t="str">
            <v>03.01.285</v>
          </cell>
          <cell r="B171" t="str">
            <v>RETIRADA DE TAMPO DE GRANITO PARA REAPROVEITAMENTO.</v>
          </cell>
          <cell r="C171" t="str">
            <v>m2</v>
          </cell>
          <cell r="D171">
            <v>14.59</v>
          </cell>
          <cell r="E171">
            <v>11.23</v>
          </cell>
        </row>
        <row r="172">
          <cell r="A172" t="str">
            <v/>
          </cell>
        </row>
        <row r="173">
          <cell r="A173" t="str">
            <v>03.01.286</v>
          </cell>
          <cell r="B173" t="str">
            <v>RETIRADA DE PAINÉIS DE VIDRO TEMPERADO ESP= 10 MM</v>
          </cell>
          <cell r="C173" t="str">
            <v>m2</v>
          </cell>
          <cell r="D173">
            <v>8.2200000000000006</v>
          </cell>
          <cell r="E173">
            <v>6.33</v>
          </cell>
        </row>
        <row r="174">
          <cell r="A174" t="str">
            <v/>
          </cell>
        </row>
        <row r="175">
          <cell r="A175" t="str">
            <v>03.01.287</v>
          </cell>
          <cell r="B175" t="str">
            <v>RETIRADA DE VIDRO FANTASIA ESP 4 MM.</v>
          </cell>
          <cell r="C175" t="str">
            <v>m2</v>
          </cell>
          <cell r="D175">
            <v>2.97</v>
          </cell>
          <cell r="E175">
            <v>2.29</v>
          </cell>
        </row>
        <row r="176">
          <cell r="A176" t="str">
            <v/>
          </cell>
        </row>
        <row r="177">
          <cell r="A177" t="str">
            <v>03.01.300</v>
          </cell>
          <cell r="B177" t="str">
            <v>RETIRADA DE TUBULAÇÃO DE ESGOTO, DIÂMETRO DE 100MM, EM FERRO FUNDIDO.</v>
          </cell>
          <cell r="C177" t="str">
            <v>m</v>
          </cell>
          <cell r="D177">
            <v>16.95</v>
          </cell>
          <cell r="E177">
            <v>13.04</v>
          </cell>
        </row>
        <row r="178">
          <cell r="A178" t="str">
            <v/>
          </cell>
        </row>
        <row r="179">
          <cell r="A179" t="str">
            <v>03.01.301</v>
          </cell>
          <cell r="B179" t="str">
            <v>RETIRADA DE LOUÇA SANITÁRIA</v>
          </cell>
          <cell r="C179" t="str">
            <v>Un</v>
          </cell>
          <cell r="D179">
            <v>7.12</v>
          </cell>
          <cell r="E179">
            <v>5.48</v>
          </cell>
        </row>
        <row r="180">
          <cell r="A180" t="str">
            <v/>
          </cell>
        </row>
        <row r="181">
          <cell r="A181" t="str">
            <v>03.01.303</v>
          </cell>
          <cell r="B181" t="str">
            <v>RETIRADA DE RESERVATÓRIOS DE FIBROCIMENTO ATÉ 1000LITROS, INCLUSIVE LIMPEZA, SELEÇÃO E GUARDA DO MATERIAL REAPROVEITÁVEL.</v>
          </cell>
          <cell r="C181" t="str">
            <v>Un</v>
          </cell>
          <cell r="D181">
            <v>44.55</v>
          </cell>
          <cell r="E181">
            <v>34.270000000000003</v>
          </cell>
        </row>
        <row r="182">
          <cell r="A182" t="str">
            <v/>
          </cell>
        </row>
        <row r="183">
          <cell r="A183" t="str">
            <v>03.01.305</v>
          </cell>
          <cell r="B183" t="str">
            <v>RETIRADA DE METAIS SANITÁRIOS - TORNEIRA, SIFÃO, DUCHA OU SIMILARES.</v>
          </cell>
          <cell r="C183" t="str">
            <v>Un</v>
          </cell>
          <cell r="D183">
            <v>1.8</v>
          </cell>
          <cell r="E183">
            <v>1.39</v>
          </cell>
        </row>
        <row r="184">
          <cell r="A184" t="str">
            <v/>
          </cell>
        </row>
        <row r="185">
          <cell r="A185" t="str">
            <v>03.01.306</v>
          </cell>
          <cell r="B185" t="str">
            <v>RETIRADA DE METAIS SANITÁRIOS - REGISTRO DE GAVETA, REGISTRO DE PRESSÃO, VÁLVULA HIDRA OU SIMILARES.</v>
          </cell>
          <cell r="C185" t="str">
            <v>Un</v>
          </cell>
          <cell r="D185">
            <v>12.76</v>
          </cell>
          <cell r="E185">
            <v>9.82</v>
          </cell>
        </row>
        <row r="186">
          <cell r="A186" t="str">
            <v/>
          </cell>
        </row>
        <row r="187">
          <cell r="A187" t="str">
            <v>03.01.311</v>
          </cell>
          <cell r="B187" t="str">
            <v>RETIRADA DE POSTE DE CONCRETO, FIXADO NO SOLO SEM REMOÇÃO.</v>
          </cell>
          <cell r="C187" t="str">
            <v>m</v>
          </cell>
          <cell r="D187">
            <v>32.049999999999997</v>
          </cell>
          <cell r="E187">
            <v>24.66</v>
          </cell>
        </row>
        <row r="188">
          <cell r="A188" t="str">
            <v/>
          </cell>
        </row>
        <row r="189">
          <cell r="A189" t="str">
            <v>03.01.317</v>
          </cell>
          <cell r="B189" t="str">
            <v>RETIRADA DE VENTILADOR</v>
          </cell>
          <cell r="C189" t="str">
            <v>Un</v>
          </cell>
          <cell r="D189">
            <v>3.71</v>
          </cell>
          <cell r="E189">
            <v>2.86</v>
          </cell>
        </row>
        <row r="190">
          <cell r="A190" t="str">
            <v/>
          </cell>
        </row>
        <row r="191">
          <cell r="A191" t="str">
            <v>03.01.318</v>
          </cell>
          <cell r="B191" t="str">
            <v>RETIRADA DE LUMINÁRIA FLUORESCENTE  COMPLETA TIPO CALHA PARA ATÉ 04 (QUATRO) LÂMPADAS</v>
          </cell>
          <cell r="C191" t="str">
            <v>Un</v>
          </cell>
          <cell r="D191">
            <v>6.53</v>
          </cell>
          <cell r="E191">
            <v>5.03</v>
          </cell>
        </row>
        <row r="192">
          <cell r="A192" t="str">
            <v/>
          </cell>
        </row>
        <row r="193">
          <cell r="A193" t="str">
            <v>03.01.319</v>
          </cell>
          <cell r="B193" t="str">
            <v>RETIRADA DE CANALETA DE PVC, TIPO SISTEMA "X" E FIAÇÃO ELÉTRICA</v>
          </cell>
          <cell r="C193" t="str">
            <v>m</v>
          </cell>
          <cell r="D193">
            <v>1.2</v>
          </cell>
          <cell r="E193">
            <v>0.93</v>
          </cell>
        </row>
        <row r="194">
          <cell r="A194" t="str">
            <v/>
          </cell>
        </row>
        <row r="195">
          <cell r="A195" t="str">
            <v>03.01.320</v>
          </cell>
          <cell r="B195" t="str">
            <v>REMOÇÃO DE TRANSFORMADOR DE POTÊNCIA</v>
          </cell>
          <cell r="C195" t="str">
            <v>Un</v>
          </cell>
          <cell r="D195">
            <v>95.36</v>
          </cell>
          <cell r="E195">
            <v>73.36</v>
          </cell>
        </row>
        <row r="196">
          <cell r="A196" t="str">
            <v/>
          </cell>
        </row>
        <row r="197">
          <cell r="A197" t="str">
            <v>03.01.500</v>
          </cell>
          <cell r="B197" t="str">
            <v>RETIRADA DE TAPETE/CARPETE COLADO.</v>
          </cell>
          <cell r="C197" t="str">
            <v>m2</v>
          </cell>
          <cell r="D197">
            <v>0.5</v>
          </cell>
          <cell r="E197">
            <v>0.39</v>
          </cell>
        </row>
        <row r="198">
          <cell r="A198" t="str">
            <v/>
          </cell>
        </row>
        <row r="199">
          <cell r="A199" t="str">
            <v>03.01.510</v>
          </cell>
          <cell r="B199" t="str">
            <v>RETIRADA DE REVESTIMENTO EM LAMINADO.</v>
          </cell>
          <cell r="C199" t="str">
            <v>m2</v>
          </cell>
          <cell r="D199">
            <v>23.32</v>
          </cell>
          <cell r="E199">
            <v>17.940000000000001</v>
          </cell>
        </row>
        <row r="200">
          <cell r="A200" t="str">
            <v/>
          </cell>
        </row>
        <row r="201">
          <cell r="A201" t="str">
            <v>03.02.010</v>
          </cell>
          <cell r="B201" t="str">
            <v>ROÇO COM ESTROVENGA, INCLUSIVE AMONTOAMENTO.</v>
          </cell>
          <cell r="C201" t="str">
            <v>m2</v>
          </cell>
          <cell r="D201">
            <v>0.37</v>
          </cell>
          <cell r="E201">
            <v>0.28999999999999998</v>
          </cell>
        </row>
        <row r="202">
          <cell r="A202" t="str">
            <v/>
          </cell>
        </row>
        <row r="203">
          <cell r="A203" t="str">
            <v>03.02.020</v>
          </cell>
          <cell r="B203" t="str">
            <v>CAPINACAO E LIMPEZA SUPERFICIAL DO TERRENO.</v>
          </cell>
          <cell r="C203" t="str">
            <v>m2</v>
          </cell>
          <cell r="D203">
            <v>1.58</v>
          </cell>
          <cell r="E203">
            <v>1.22</v>
          </cell>
        </row>
        <row r="204">
          <cell r="A204" t="str">
            <v/>
          </cell>
        </row>
        <row r="205">
          <cell r="A205" t="str">
            <v>03.02.030</v>
          </cell>
          <cell r="B205" t="str">
            <v>RASPAGEM E LIMPEZA DO TERRENO.</v>
          </cell>
          <cell r="C205" t="str">
            <v>m2</v>
          </cell>
          <cell r="D205">
            <v>2.54</v>
          </cell>
          <cell r="E205">
            <v>1.96</v>
          </cell>
        </row>
        <row r="206">
          <cell r="A206" t="str">
            <v/>
          </cell>
        </row>
        <row r="207">
          <cell r="A207" t="str">
            <v>03.02.040</v>
          </cell>
          <cell r="B207" t="str">
            <v>DESTOCAMENTO RASO DE RAIZES DE PEQUENO PORTE COM RASPAGEM, LIMPEZA DO TERRENO E QUEIMA DO MATERIAL.</v>
          </cell>
          <cell r="C207" t="str">
            <v>m2</v>
          </cell>
          <cell r="D207">
            <v>3.62</v>
          </cell>
          <cell r="E207">
            <v>2.79</v>
          </cell>
        </row>
        <row r="208">
          <cell r="A208" t="str">
            <v/>
          </cell>
        </row>
        <row r="209">
          <cell r="A209" t="str">
            <v>03.02.050</v>
          </cell>
          <cell r="B209" t="str">
            <v>DESMATAMENTO E DESTOCAMENTO MECANICOS DE ARVORES DE DIAMETRO INFERIOR A 0,15 M, E LIMPEZA DO TERRENO.</v>
          </cell>
          <cell r="C209" t="str">
            <v>m2</v>
          </cell>
          <cell r="D209">
            <v>0.91</v>
          </cell>
          <cell r="E209">
            <v>0.7</v>
          </cell>
        </row>
        <row r="210">
          <cell r="A210" t="str">
            <v/>
          </cell>
        </row>
        <row r="211">
          <cell r="A211" t="str">
            <v>03.02.060</v>
          </cell>
          <cell r="B211" t="str">
            <v>TOMBAMENTO MECANICO DE ARVORES COM DIAMETRO DE 0,15 A 0,30 M, INCLUSIVE O DESTOCAMENTO E LIMPEZA DO LOCAL.</v>
          </cell>
          <cell r="C211" t="str">
            <v>Un</v>
          </cell>
          <cell r="D211">
            <v>101.84</v>
          </cell>
          <cell r="E211">
            <v>78.34</v>
          </cell>
        </row>
        <row r="212">
          <cell r="A212" t="str">
            <v/>
          </cell>
        </row>
        <row r="213">
          <cell r="A213" t="str">
            <v>03.02.070</v>
          </cell>
          <cell r="B213" t="str">
            <v>TOMBAMENTO MECANICO DE ARVORES COM DIAMETRO MAIOR QUE 0,30 M, INCLUSIVE O DESTOCAMENTO E LIMPEZA DO LOCAL.</v>
          </cell>
          <cell r="C213" t="str">
            <v>Un</v>
          </cell>
          <cell r="D213">
            <v>147.96</v>
          </cell>
          <cell r="E213">
            <v>113.82</v>
          </cell>
        </row>
        <row r="214">
          <cell r="A214" t="str">
            <v/>
          </cell>
        </row>
        <row r="215">
          <cell r="A215" t="str">
            <v>03.03.010</v>
          </cell>
          <cell r="B215" t="str">
            <v>BARRACAO PARA DEPOSITO EM TABUAS, COM PISO EM ARGAMASSA DE CIMENTO E AREIA, TRACO 1 6.</v>
          </cell>
          <cell r="C215" t="str">
            <v>m2</v>
          </cell>
          <cell r="D215">
            <v>348.99</v>
          </cell>
          <cell r="E215">
            <v>268.45999999999998</v>
          </cell>
        </row>
        <row r="216">
          <cell r="A216" t="str">
            <v/>
          </cell>
        </row>
        <row r="217">
          <cell r="A217" t="str">
            <v>03.03.020</v>
          </cell>
          <cell r="B217" t="str">
            <v>BARRACAO PARA ESCRITORIO EM CHAPAS DE MADEIRA COMPENSADA , COM PISO EM ARGAMASSA DE CIMENTO E AREIA, TRACO 1 6</v>
          </cell>
          <cell r="C217" t="str">
            <v>m2</v>
          </cell>
          <cell r="D217">
            <v>308.39</v>
          </cell>
          <cell r="E217">
            <v>237.23</v>
          </cell>
        </row>
        <row r="218">
          <cell r="A218" t="str">
            <v/>
          </cell>
        </row>
        <row r="219">
          <cell r="A219" t="str">
            <v>03.03.030</v>
          </cell>
          <cell r="B219" t="str">
            <v>FORNECIMENTO E ASSENTAMENTO DE TAPUME SIMPLES EM TABUAS.</v>
          </cell>
          <cell r="C219" t="str">
            <v>m2</v>
          </cell>
          <cell r="D219">
            <v>38.4</v>
          </cell>
          <cell r="E219">
            <v>29.54</v>
          </cell>
        </row>
        <row r="220">
          <cell r="A220" t="str">
            <v/>
          </cell>
        </row>
        <row r="221">
          <cell r="A221" t="str">
            <v>03.03.040</v>
          </cell>
          <cell r="B221" t="str">
            <v>FORNECIMENTO E ASSENTAMENTO DE TAPUME EM CHAPAS DE MADEIRA COMPENSADA DE 6 MM.</v>
          </cell>
          <cell r="C221" t="str">
            <v>m2</v>
          </cell>
          <cell r="D221">
            <v>36.69</v>
          </cell>
          <cell r="E221">
            <v>28.23</v>
          </cell>
        </row>
        <row r="222">
          <cell r="A222" t="str">
            <v/>
          </cell>
        </row>
        <row r="223">
          <cell r="A223" t="str">
            <v>03.03.042</v>
          </cell>
          <cell r="B223" t="str">
            <v>ASSENTAMENTO DE TAPUME EM CHAPAS DE MADEIRA COMPENSADA - APENAS  MÃO-DE-OBRA</v>
          </cell>
          <cell r="C223" t="str">
            <v>m2</v>
          </cell>
          <cell r="D223">
            <v>11.86</v>
          </cell>
          <cell r="E223">
            <v>9.1300000000000008</v>
          </cell>
        </row>
        <row r="224">
          <cell r="A224" t="str">
            <v/>
          </cell>
        </row>
        <row r="225">
          <cell r="A225" t="str">
            <v>03.03.045</v>
          </cell>
          <cell r="B225" t="str">
            <v>FORNECIMENTO E MONTAGEM DE TELA DE SINALIZACAO LARANJA(H=1,2M) FIXADA EM MONTAN TES DE FERRO DE 1/2 POL. OU EM BARROTES DE MADEIRA 3X3 POL. COLOCADOS SOBRE BASE DE CONCRETO TRACO 1:4:8 , ESPACADOS A CADA 2 M, INCLUSIVE POSTERIOR RETIRADA E REAPROVEITAMENT</v>
          </cell>
          <cell r="C225" t="str">
            <v>m</v>
          </cell>
          <cell r="D225">
            <v>7.96</v>
          </cell>
          <cell r="E225">
            <v>6.13</v>
          </cell>
        </row>
        <row r="226">
          <cell r="A226" t="str">
            <v/>
          </cell>
        </row>
        <row r="227">
          <cell r="A227" t="str">
            <v>03.03.050</v>
          </cell>
          <cell r="B227" t="str">
            <v>FORNECIMENTO DE TAPUME DE SINALIZACAO (MOD. AV-41/2000).</v>
          </cell>
          <cell r="C227" t="str">
            <v>Un</v>
          </cell>
          <cell r="D227">
            <v>442</v>
          </cell>
          <cell r="E227">
            <v>340</v>
          </cell>
        </row>
        <row r="228">
          <cell r="A228" t="str">
            <v/>
          </cell>
        </row>
        <row r="229">
          <cell r="A229" t="str">
            <v>03.03.055</v>
          </cell>
          <cell r="B229" t="str">
            <v>FORNECIMENTO DE CAVALETE DE OBRA (MOD. AV-42/ 2000).</v>
          </cell>
          <cell r="C229" t="str">
            <v>Un</v>
          </cell>
          <cell r="D229">
            <v>377</v>
          </cell>
          <cell r="E229">
            <v>290</v>
          </cell>
        </row>
        <row r="230">
          <cell r="A230" t="str">
            <v/>
          </cell>
        </row>
        <row r="231">
          <cell r="A231" t="str">
            <v>03.03.057</v>
          </cell>
          <cell r="B231" t="str">
            <v>LOCACAO DIARIA DE CAVALETE DE OBRA (MOD. AV- 42/2000)</v>
          </cell>
          <cell r="C231" t="str">
            <v>Un</v>
          </cell>
          <cell r="D231">
            <v>3.77</v>
          </cell>
          <cell r="E231">
            <v>2.9</v>
          </cell>
        </row>
        <row r="232">
          <cell r="A232" t="str">
            <v/>
          </cell>
        </row>
        <row r="233">
          <cell r="A233" t="str">
            <v>03.03.060</v>
          </cell>
          <cell r="B233" t="str">
            <v>FORNECIMENTO DE BARREIRA MOVEL DOBRAVEL (MOD. AV-40/2000).</v>
          </cell>
          <cell r="C233" t="str">
            <v>Un</v>
          </cell>
          <cell r="D233">
            <v>390</v>
          </cell>
          <cell r="E233">
            <v>300</v>
          </cell>
        </row>
        <row r="234">
          <cell r="A234" t="str">
            <v/>
          </cell>
        </row>
        <row r="235">
          <cell r="A235" t="str">
            <v>03.03.070</v>
          </cell>
          <cell r="B235" t="str">
            <v>INSTALACAO DE GAMBIARRA PARA SINALIZACAO, COM 20 M, INCLUINDO LAMPADA, BOCAL E BALDE A CADA 2 M.</v>
          </cell>
          <cell r="C235" t="str">
            <v>Un</v>
          </cell>
          <cell r="D235">
            <v>37.799999999999997</v>
          </cell>
          <cell r="E235">
            <v>29.08</v>
          </cell>
        </row>
        <row r="236">
          <cell r="A236" t="str">
            <v/>
          </cell>
        </row>
        <row r="237">
          <cell r="A237" t="str">
            <v>03.03.080</v>
          </cell>
          <cell r="B237" t="str">
            <v>VIGIA NOTURNO.</v>
          </cell>
          <cell r="C237" t="str">
            <v>H</v>
          </cell>
          <cell r="D237">
            <v>7.63</v>
          </cell>
          <cell r="E237">
            <v>5.87</v>
          </cell>
        </row>
        <row r="238">
          <cell r="A238" t="str">
            <v/>
          </cell>
        </row>
        <row r="239">
          <cell r="A239" t="str">
            <v>03.03.090</v>
          </cell>
          <cell r="B239" t="str">
            <v>FORNECIMENTO E ASSENTAMENTO DE PLACA DA OBRA. (MOD.AV-43/2000).</v>
          </cell>
          <cell r="C239" t="str">
            <v>m2</v>
          </cell>
          <cell r="D239">
            <v>205.62</v>
          </cell>
          <cell r="E239">
            <v>158.16999999999999</v>
          </cell>
        </row>
        <row r="240">
          <cell r="A240" t="str">
            <v/>
          </cell>
        </row>
        <row r="241">
          <cell r="A241" t="str">
            <v>03.03.092</v>
          </cell>
          <cell r="B241" t="str">
            <v>REMANEJAMENTO (RETIRADA E MONTAGEM) DE TAPUME EXISTENTE DE CHAPA DE MADEIRA COMPENSADA DE 6MM.</v>
          </cell>
          <cell r="C241" t="str">
            <v>m2</v>
          </cell>
          <cell r="D241">
            <v>17.82</v>
          </cell>
          <cell r="E241">
            <v>13.71</v>
          </cell>
        </row>
        <row r="242">
          <cell r="A242" t="str">
            <v/>
          </cell>
        </row>
        <row r="243">
          <cell r="A243" t="str">
            <v>03.03.093</v>
          </cell>
          <cell r="B243" t="str">
            <v>RETIRADA DE TAPUMES</v>
          </cell>
          <cell r="C243" t="str">
            <v>m2</v>
          </cell>
          <cell r="D243">
            <v>5.94</v>
          </cell>
          <cell r="E243">
            <v>4.57</v>
          </cell>
        </row>
        <row r="244">
          <cell r="A244" t="str">
            <v/>
          </cell>
        </row>
        <row r="245">
          <cell r="A245" t="str">
            <v>03.03.100</v>
          </cell>
          <cell r="B245" t="str">
            <v>INSTALAÇÕES PROVISÓRIAS - ESCOLAS LOCALIZADAS NO INTERIOR DE PERNAMBUCO</v>
          </cell>
          <cell r="C245" t="str">
            <v>Mês</v>
          </cell>
          <cell r="D245">
            <v>4000.03</v>
          </cell>
          <cell r="E245">
            <v>3076.95</v>
          </cell>
        </row>
        <row r="246">
          <cell r="A246" t="str">
            <v/>
          </cell>
        </row>
        <row r="247">
          <cell r="A247" t="str">
            <v>03.03.110</v>
          </cell>
          <cell r="B247" t="str">
            <v>INSTALAÇÕES PROVISÓRIAS - ESCOLAS LOCALIZADAS NA REGIÃO METROPOLITANA DO RECIFE.</v>
          </cell>
          <cell r="C247" t="str">
            <v>Mês</v>
          </cell>
          <cell r="D247">
            <v>1500</v>
          </cell>
          <cell r="E247">
            <v>1153.8499999999999</v>
          </cell>
        </row>
        <row r="248">
          <cell r="A248" t="str">
            <v/>
          </cell>
        </row>
        <row r="249">
          <cell r="A249" t="str">
            <v>03.04.010</v>
          </cell>
          <cell r="B249" t="str">
            <v>LOCACAO DE OBRAS E DEMARCACAO PARA ABERTURA DE VALAS PARA FUNDACOES.</v>
          </cell>
          <cell r="C249" t="str">
            <v>m2</v>
          </cell>
          <cell r="D249">
            <v>3.9</v>
          </cell>
          <cell r="E249">
            <v>3</v>
          </cell>
        </row>
        <row r="250">
          <cell r="A250" t="str">
            <v/>
          </cell>
        </row>
        <row r="251">
          <cell r="A251" t="str">
            <v>03.05.010</v>
          </cell>
          <cell r="B251" t="str">
            <v>LIMPEZA DE SUPERFICIES COM ACIDO MURIATICO EM AGUA NA PROPORCAO 1 6 E SOLUCAO NEUTRALIZADORA DE AMONIA 1 4</v>
          </cell>
          <cell r="C251" t="str">
            <v>m2</v>
          </cell>
          <cell r="D251">
            <v>3.91</v>
          </cell>
          <cell r="E251">
            <v>3.01</v>
          </cell>
        </row>
        <row r="252">
          <cell r="A252" t="str">
            <v/>
          </cell>
        </row>
        <row r="253">
          <cell r="A253" t="str">
            <v>03.05.020</v>
          </cell>
          <cell r="B253" t="str">
            <v>ESCOVACAO DE SUPERFICIES EM ALVENARIA,CONCRETO OU FERRAGENS PARA RETIRADA DE SUBSTRATO COM UTILIZACAO DE ESCOVA RETANGULAR COM CERDAS DE ACO</v>
          </cell>
          <cell r="C253" t="str">
            <v>m2</v>
          </cell>
          <cell r="D253">
            <v>3.69</v>
          </cell>
          <cell r="E253">
            <v>2.84</v>
          </cell>
        </row>
        <row r="254">
          <cell r="A254" t="str">
            <v/>
          </cell>
        </row>
        <row r="255">
          <cell r="A255" t="str">
            <v>03.07.010</v>
          </cell>
          <cell r="B255" t="str">
            <v>EXECUÇÃO DOS SERVIÇOS DE CONTROLE DE CUPINS EM SOLOS PAVIMENTADOS ATRAVÉS DO TRATAMENTO DE BARREIRA QUÍMICA COM INJEÇÃO UTILIZANDO UM DOS PRODUTOS PERTENCENTES AO GRUPO FENIL PIRAZOL CONTENDO O PRINCÍPIO ATIVO FIPRONIL,  SENDO ESTE EXECUTADO ATRAVÉS DE PE</v>
          </cell>
          <cell r="C255" t="str">
            <v>m</v>
          </cell>
          <cell r="D255">
            <v>14</v>
          </cell>
          <cell r="E255">
            <v>10.77</v>
          </cell>
        </row>
        <row r="256">
          <cell r="A256" t="str">
            <v/>
          </cell>
        </row>
        <row r="257">
          <cell r="A257" t="str">
            <v>03.07.020</v>
          </cell>
          <cell r="B257" t="str">
            <v>EXECUÇÃO DOS SERVIÇOS DE CONTROLE DE CUPINS EM SOLOS NÃO PAVIMENTADOS ATRAVÉS DO TRATAMENTO DE BARREIRA QUÍMICA COM INJEÇÃO UTILIZANDO UM DOS PRODUTOS PERTENCENTES AO GRUPO FENIL PIRAZOL CONTENDO O PRINCÍPIO ATIVO FIPRONIL,  SENDO ESTE EXECUTADO EM VALETA</v>
          </cell>
          <cell r="C257" t="str">
            <v>m</v>
          </cell>
          <cell r="D257">
            <v>14</v>
          </cell>
          <cell r="E257">
            <v>10.77</v>
          </cell>
        </row>
        <row r="258">
          <cell r="A258" t="str">
            <v/>
          </cell>
        </row>
        <row r="259">
          <cell r="A259" t="str">
            <v>03.07.030</v>
          </cell>
          <cell r="B259" t="str">
            <v>EXECUÇÃO DOS SERVIÇOS DE CONTROLE DE CUPINS ATRAVÉS DO TRATAMENTO DE ARVORES COM INJEÇÃO UTILIZANDO UM DOS PRODUTOS PERTENCENTES AO GRUPO FENIL PIRAZOL CONTENDO O PRINCÍPIO ATIVO FIPRONIL. CONFORME TERMO DE REFERÊNCIA</v>
          </cell>
          <cell r="C259" t="str">
            <v>Un</v>
          </cell>
          <cell r="D259">
            <v>49.99</v>
          </cell>
          <cell r="E259">
            <v>38.46</v>
          </cell>
        </row>
        <row r="260">
          <cell r="A260" t="str">
            <v/>
          </cell>
        </row>
        <row r="261">
          <cell r="A261" t="str">
            <v>04.00.000</v>
          </cell>
          <cell r="B261" t="str">
            <v>CARGA E TRANSPORTE MANUAL E MECANICO</v>
          </cell>
        </row>
        <row r="262">
          <cell r="A262" t="str">
            <v/>
          </cell>
        </row>
        <row r="263">
          <cell r="A263" t="str">
            <v>04.01.010</v>
          </cell>
          <cell r="B263" t="str">
            <v>CARGA E DESCARGA MANUAIS DE TERRA DE UM CAMINHAO CARROCERIA.</v>
          </cell>
          <cell r="C263" t="str">
            <v>m3</v>
          </cell>
          <cell r="D263">
            <v>5.72</v>
          </cell>
          <cell r="E263">
            <v>4.4000000000000004</v>
          </cell>
        </row>
        <row r="264">
          <cell r="A264" t="str">
            <v/>
          </cell>
        </row>
        <row r="265">
          <cell r="A265" t="str">
            <v>04.01.020</v>
          </cell>
          <cell r="B265" t="str">
            <v>CARGA E DESCARGA MANUAIS DE TERRA DE UM CAMINHAO CARROCERIA ( SERVICO NOTURNO ).</v>
          </cell>
          <cell r="C265" t="str">
            <v>m3</v>
          </cell>
          <cell r="D265">
            <v>6.86</v>
          </cell>
          <cell r="E265">
            <v>5.28</v>
          </cell>
        </row>
        <row r="266">
          <cell r="A266" t="str">
            <v/>
          </cell>
        </row>
        <row r="267">
          <cell r="A267" t="str">
            <v>04.01.030</v>
          </cell>
          <cell r="B267" t="str">
            <v>CARGA MANUAL DE TERRA EM CAMINHAO BASCULANTE.</v>
          </cell>
          <cell r="C267" t="str">
            <v>m3</v>
          </cell>
          <cell r="D267">
            <v>4.7699999999999996</v>
          </cell>
          <cell r="E267">
            <v>3.67</v>
          </cell>
        </row>
        <row r="268">
          <cell r="A268" t="str">
            <v/>
          </cell>
        </row>
        <row r="269">
          <cell r="A269" t="str">
            <v>04.01.040</v>
          </cell>
          <cell r="B269" t="str">
            <v>CARGA MECANICA DE TERRA EM CAMINHAO BASCULANTE OU CARROCERIA.</v>
          </cell>
          <cell r="C269" t="str">
            <v>m3</v>
          </cell>
          <cell r="D269">
            <v>1.82</v>
          </cell>
          <cell r="E269">
            <v>1.4</v>
          </cell>
        </row>
        <row r="270">
          <cell r="A270" t="str">
            <v/>
          </cell>
        </row>
        <row r="271">
          <cell r="A271" t="str">
            <v>04.01.050</v>
          </cell>
          <cell r="B271" t="str">
            <v>CARGA MECANICA DE PRE-MISTURADO,INCLUINDO ESPALHAMENTO DO MESMO EM CIMA DO CAMINHAO.</v>
          </cell>
          <cell r="C271" t="str">
            <v>m3</v>
          </cell>
          <cell r="D271">
            <v>5.09</v>
          </cell>
          <cell r="E271">
            <v>3.92</v>
          </cell>
        </row>
        <row r="272">
          <cell r="A272" t="str">
            <v/>
          </cell>
        </row>
        <row r="273">
          <cell r="A273" t="str">
            <v>04.01.060</v>
          </cell>
          <cell r="B273" t="str">
            <v>CARGA MECANICA DE PRE-MISTURADO,INCLUINDO ESPALHAMENTO DO MESMO EM CIMA DO CAMINHAO (SERVICO NOTURNO).</v>
          </cell>
          <cell r="C273" t="str">
            <v>m3</v>
          </cell>
          <cell r="D273">
            <v>5.35</v>
          </cell>
          <cell r="E273">
            <v>4.12</v>
          </cell>
        </row>
        <row r="274">
          <cell r="A274" t="str">
            <v/>
          </cell>
        </row>
        <row r="275">
          <cell r="A275" t="str">
            <v>04.02.010</v>
          </cell>
          <cell r="B275" t="str">
            <v>TRANSPORTE DE MATERIAL COM D.M.T. 1 KM.</v>
          </cell>
          <cell r="C275" t="str">
            <v>m3</v>
          </cell>
          <cell r="D275">
            <v>2.83</v>
          </cell>
          <cell r="E275">
            <v>2.1800000000000002</v>
          </cell>
        </row>
        <row r="276">
          <cell r="A276" t="str">
            <v/>
          </cell>
        </row>
        <row r="277">
          <cell r="A277" t="str">
            <v>04.02.020</v>
          </cell>
          <cell r="B277" t="str">
            <v>TRANSPORTE DE MATERIAL COM D.M.T. 2 KM.</v>
          </cell>
          <cell r="C277" t="str">
            <v>m3</v>
          </cell>
          <cell r="D277">
            <v>3.82</v>
          </cell>
          <cell r="E277">
            <v>2.94</v>
          </cell>
        </row>
        <row r="278">
          <cell r="A278" t="str">
            <v/>
          </cell>
        </row>
        <row r="279">
          <cell r="A279" t="str">
            <v>04.02.030</v>
          </cell>
          <cell r="B279" t="str">
            <v>TRANSPORTE DE MATERIAL COM D.M.T. 4 KM.</v>
          </cell>
          <cell r="C279" t="str">
            <v>m3</v>
          </cell>
          <cell r="D279">
            <v>5.79</v>
          </cell>
          <cell r="E279">
            <v>4.46</v>
          </cell>
        </row>
        <row r="280">
          <cell r="A280" t="str">
            <v/>
          </cell>
        </row>
        <row r="281">
          <cell r="A281" t="str">
            <v>04.02.040</v>
          </cell>
          <cell r="B281" t="str">
            <v>TRANSPORTE DE MATERIAL COM D.M.T. 6 KM.</v>
          </cell>
          <cell r="C281" t="str">
            <v>m3</v>
          </cell>
          <cell r="D281">
            <v>7.78</v>
          </cell>
          <cell r="E281">
            <v>5.99</v>
          </cell>
        </row>
        <row r="282">
          <cell r="A282" t="str">
            <v/>
          </cell>
        </row>
        <row r="283">
          <cell r="A283" t="str">
            <v>04.02.050</v>
          </cell>
          <cell r="B283" t="str">
            <v>TRANSPORTE DE MATERIAL COM D.M.T. 8 KM.</v>
          </cell>
          <cell r="C283" t="str">
            <v>m3</v>
          </cell>
          <cell r="D283">
            <v>9.8000000000000007</v>
          </cell>
          <cell r="E283">
            <v>7.54</v>
          </cell>
        </row>
        <row r="284">
          <cell r="A284" t="str">
            <v/>
          </cell>
        </row>
        <row r="285">
          <cell r="A285" t="str">
            <v>04.02.060</v>
          </cell>
          <cell r="B285" t="str">
            <v>TRANSPORTE DE MATERIAL COM D.M.T. 10 KM.</v>
          </cell>
          <cell r="C285" t="str">
            <v>m3</v>
          </cell>
          <cell r="D285">
            <v>11.72</v>
          </cell>
          <cell r="E285">
            <v>9.02</v>
          </cell>
        </row>
        <row r="286">
          <cell r="A286" t="str">
            <v/>
          </cell>
        </row>
        <row r="287">
          <cell r="A287" t="str">
            <v>04.02.070</v>
          </cell>
          <cell r="B287" t="str">
            <v>TRANSPORTE DE MATERIAL COM D.M.T. 12 KM.</v>
          </cell>
          <cell r="C287" t="str">
            <v>m3</v>
          </cell>
          <cell r="D287">
            <v>13.7</v>
          </cell>
          <cell r="E287">
            <v>10.54</v>
          </cell>
        </row>
        <row r="288">
          <cell r="A288" t="str">
            <v/>
          </cell>
        </row>
        <row r="289">
          <cell r="A289" t="str">
            <v>04.02.080</v>
          </cell>
          <cell r="B289" t="str">
            <v>TRANSPORTE DE MATERIAL COM D.M.T. 14 KM.</v>
          </cell>
          <cell r="C289" t="str">
            <v>m3</v>
          </cell>
          <cell r="D289">
            <v>15.7</v>
          </cell>
          <cell r="E289">
            <v>12.08</v>
          </cell>
        </row>
        <row r="290">
          <cell r="A290" t="str">
            <v/>
          </cell>
        </row>
        <row r="291">
          <cell r="A291" t="str">
            <v>04.02.090</v>
          </cell>
          <cell r="B291" t="str">
            <v>TRANSPORTE DE MATERIAL COM D.M.T. 16 KM.</v>
          </cell>
          <cell r="C291" t="str">
            <v>m3</v>
          </cell>
          <cell r="D291">
            <v>17.600000000000001</v>
          </cell>
          <cell r="E291">
            <v>13.54</v>
          </cell>
        </row>
        <row r="292">
          <cell r="A292" t="str">
            <v/>
          </cell>
        </row>
        <row r="293">
          <cell r="A293" t="str">
            <v>04.02.100</v>
          </cell>
          <cell r="B293" t="str">
            <v>TRANSPORTE DE MATERIAL COM D.M.T. 18 KM.</v>
          </cell>
          <cell r="C293" t="str">
            <v>m3</v>
          </cell>
          <cell r="D293">
            <v>19.600000000000001</v>
          </cell>
          <cell r="E293">
            <v>15.08</v>
          </cell>
        </row>
        <row r="294">
          <cell r="A294" t="str">
            <v/>
          </cell>
        </row>
        <row r="295">
          <cell r="A295" t="str">
            <v>04.02.110</v>
          </cell>
          <cell r="B295" t="str">
            <v>TRANSPORTE DE MATERIAL COM D.M.T. 20 KM.</v>
          </cell>
          <cell r="C295" t="str">
            <v>m3</v>
          </cell>
          <cell r="D295">
            <v>21.6</v>
          </cell>
          <cell r="E295">
            <v>16.62</v>
          </cell>
        </row>
        <row r="296">
          <cell r="A296" t="str">
            <v/>
          </cell>
        </row>
        <row r="297">
          <cell r="A297" t="str">
            <v>04.02.111</v>
          </cell>
          <cell r="B297" t="str">
            <v>TRANSPORTE DE MATERIAL COM D.M.T. 22 KM.</v>
          </cell>
          <cell r="C297" t="str">
            <v>m3</v>
          </cell>
          <cell r="D297">
            <v>23.63</v>
          </cell>
          <cell r="E297">
            <v>18.18</v>
          </cell>
        </row>
        <row r="298">
          <cell r="A298" t="str">
            <v/>
          </cell>
        </row>
        <row r="299">
          <cell r="A299" t="str">
            <v>04.02.112</v>
          </cell>
          <cell r="B299" t="str">
            <v>TRANSPORTE DE MATERIAL COM D.M.T. 24 KM.</v>
          </cell>
          <cell r="C299" t="str">
            <v>m3</v>
          </cell>
          <cell r="D299">
            <v>25.61</v>
          </cell>
          <cell r="E299">
            <v>19.7</v>
          </cell>
        </row>
        <row r="300">
          <cell r="A300" t="str">
            <v/>
          </cell>
        </row>
        <row r="301">
          <cell r="A301" t="str">
            <v>04.02.113</v>
          </cell>
          <cell r="B301" t="str">
            <v>TRANSPORTE DE MATERIAL COM D.M.T. 26 KM.</v>
          </cell>
          <cell r="C301" t="str">
            <v>m3</v>
          </cell>
          <cell r="D301">
            <v>27.59</v>
          </cell>
          <cell r="E301">
            <v>21.23</v>
          </cell>
        </row>
        <row r="302">
          <cell r="A302" t="str">
            <v/>
          </cell>
        </row>
        <row r="303">
          <cell r="A303" t="str">
            <v>04.02.114</v>
          </cell>
          <cell r="B303" t="str">
            <v>TRANSPORTE DE MATERIAL COM D.M.T. 28 KM.</v>
          </cell>
          <cell r="C303" t="str">
            <v>m3</v>
          </cell>
          <cell r="D303">
            <v>29.57</v>
          </cell>
          <cell r="E303">
            <v>22.75</v>
          </cell>
        </row>
        <row r="304">
          <cell r="A304" t="str">
            <v/>
          </cell>
        </row>
        <row r="305">
          <cell r="A305" t="str">
            <v>04.02.115</v>
          </cell>
          <cell r="B305" t="str">
            <v>TRANSPORTE DE MATERIAL COM D.M.T. 30 KM.</v>
          </cell>
          <cell r="C305" t="str">
            <v>m3</v>
          </cell>
          <cell r="D305">
            <v>31.55</v>
          </cell>
          <cell r="E305">
            <v>24.27</v>
          </cell>
        </row>
        <row r="306">
          <cell r="A306" t="str">
            <v/>
          </cell>
        </row>
        <row r="307">
          <cell r="A307" t="str">
            <v>04.02.120</v>
          </cell>
          <cell r="B307" t="str">
            <v>TRANSPORTE COM CARRO DE MAO DE AREIA, ENTULHO OU TERRA ATE 30M.</v>
          </cell>
          <cell r="C307" t="str">
            <v>m3</v>
          </cell>
          <cell r="D307">
            <v>13.98</v>
          </cell>
          <cell r="E307">
            <v>10.76</v>
          </cell>
        </row>
        <row r="308">
          <cell r="A308" t="str">
            <v/>
          </cell>
        </row>
        <row r="309">
          <cell r="A309" t="str">
            <v>04.02.130</v>
          </cell>
          <cell r="B309" t="str">
            <v>TRANSPORTE COM CARRO DE MAO DE AREIA, ENTULHO OU TERRA ATE 30M ( SERVICO NOTURNO ).</v>
          </cell>
          <cell r="C309" t="str">
            <v>m3</v>
          </cell>
          <cell r="D309">
            <v>16.78</v>
          </cell>
          <cell r="E309">
            <v>12.91</v>
          </cell>
        </row>
        <row r="310">
          <cell r="A310" t="str">
            <v/>
          </cell>
        </row>
        <row r="311">
          <cell r="A311" t="str">
            <v>04.02.140</v>
          </cell>
          <cell r="B311" t="str">
            <v>TRANSPORTE COM CARRO DE MAO DE AREIA, ENTULHO OU TERRA ATE 60M.</v>
          </cell>
          <cell r="C311" t="str">
            <v>m3</v>
          </cell>
          <cell r="D311">
            <v>16.52</v>
          </cell>
          <cell r="E311">
            <v>12.71</v>
          </cell>
        </row>
        <row r="312">
          <cell r="A312" t="str">
            <v/>
          </cell>
        </row>
        <row r="313">
          <cell r="A313" t="str">
            <v>04.02.150</v>
          </cell>
          <cell r="B313" t="str">
            <v>TRANSPORTE COM CARRO DE MAO DE AREIA, ENTULHO OU TERRA ATE 60M ( SERVICO NOTURNO ).</v>
          </cell>
          <cell r="C313" t="str">
            <v>m3</v>
          </cell>
          <cell r="D313">
            <v>19.829999999999998</v>
          </cell>
          <cell r="E313">
            <v>15.26</v>
          </cell>
        </row>
        <row r="314">
          <cell r="A314" t="str">
            <v/>
          </cell>
        </row>
        <row r="315">
          <cell r="A315" t="str">
            <v>04.02.160</v>
          </cell>
          <cell r="B315" t="str">
            <v>TRANSPORTE COM CARRO DE MAO DE AREIA, ENTULHO OU TERRA ATE 100M.</v>
          </cell>
          <cell r="C315" t="str">
            <v>m3</v>
          </cell>
          <cell r="D315">
            <v>24.15</v>
          </cell>
          <cell r="E315">
            <v>18.579999999999998</v>
          </cell>
        </row>
        <row r="316">
          <cell r="A316" t="str">
            <v/>
          </cell>
        </row>
        <row r="317">
          <cell r="A317" t="str">
            <v>04.02.170</v>
          </cell>
          <cell r="B317" t="str">
            <v>TRANSPORTE COM CARRO DE MAO DE AREIA, ENTULHO OU TERRA ATE 100 M ( SERVICO NOTURNO ).</v>
          </cell>
          <cell r="C317" t="str">
            <v>m3</v>
          </cell>
          <cell r="D317">
            <v>28.99</v>
          </cell>
          <cell r="E317">
            <v>22.3</v>
          </cell>
        </row>
        <row r="318">
          <cell r="A318" t="str">
            <v/>
          </cell>
        </row>
        <row r="319">
          <cell r="A319" t="str">
            <v>04.02.180</v>
          </cell>
          <cell r="B319" t="str">
            <v>TRANSPORTE COM CARRO DE MAO DE PEDRA RACHAO NOS MORROS, ATE 100 M.</v>
          </cell>
          <cell r="C319" t="str">
            <v>m3</v>
          </cell>
          <cell r="D319">
            <v>31.78</v>
          </cell>
          <cell r="E319">
            <v>24.45</v>
          </cell>
        </row>
        <row r="320">
          <cell r="A320" t="str">
            <v/>
          </cell>
        </row>
        <row r="321">
          <cell r="A321" t="str">
            <v>04.03.010</v>
          </cell>
          <cell r="B321" t="str">
            <v>REMOCAO DE MATERIAL DE PRIMEIRA CATEGORIA EM CAMINHAO CARROCERIA, D.M.T. 6 KM, INCLUSIVE CARGA E DESCARGA MANUAIS.</v>
          </cell>
          <cell r="C321" t="str">
            <v>m3</v>
          </cell>
          <cell r="D321">
            <v>28.1</v>
          </cell>
          <cell r="E321">
            <v>21.62</v>
          </cell>
        </row>
        <row r="322">
          <cell r="A322" t="str">
            <v/>
          </cell>
        </row>
        <row r="323">
          <cell r="A323" t="str">
            <v>04.03.020</v>
          </cell>
          <cell r="B323" t="str">
            <v>REMOCAO DE MATERIAL DE PRIMEIRA CATEGORIA EM CAMINHAO CARROCERIA, D.M.T. 12 KM, INCLUSIVE CARGA E DESCARGA MANUAIS.</v>
          </cell>
          <cell r="C323" t="str">
            <v>m3</v>
          </cell>
          <cell r="D323">
            <v>33.76</v>
          </cell>
          <cell r="E323">
            <v>25.97</v>
          </cell>
        </row>
        <row r="324">
          <cell r="A324" t="str">
            <v/>
          </cell>
        </row>
        <row r="325">
          <cell r="A325" t="str">
            <v>04.03.030</v>
          </cell>
          <cell r="B325" t="str">
            <v>REMOCAO DE MATERIAL DE PRIMEIRA CATEGORIA EM CAMINHAO CARROCERIA, D.M.T. 20 KM, INCLUSIVE CARGA E DESCARGA MANUAIS.</v>
          </cell>
          <cell r="C325" t="str">
            <v>m3</v>
          </cell>
          <cell r="D325">
            <v>41.3</v>
          </cell>
          <cell r="E325">
            <v>31.77</v>
          </cell>
        </row>
        <row r="326">
          <cell r="A326" t="str">
            <v/>
          </cell>
        </row>
        <row r="327">
          <cell r="A327" t="str">
            <v>04.03.031</v>
          </cell>
          <cell r="B327" t="str">
            <v>REMOCAO DE MATERIAL DE PRIMEIRA CATEGORIA EM CAMINHAO CARROCERIA, D.M.T. 22 KM, INCLUSIVE CARGA E DESCARGA MANUAIS.</v>
          </cell>
          <cell r="C327" t="str">
            <v>m3</v>
          </cell>
          <cell r="D327">
            <v>43.23</v>
          </cell>
          <cell r="E327">
            <v>33.26</v>
          </cell>
        </row>
        <row r="328">
          <cell r="A328" t="str">
            <v/>
          </cell>
        </row>
        <row r="329">
          <cell r="A329" t="str">
            <v>04.03.032</v>
          </cell>
          <cell r="B329" t="str">
            <v>REMOCAO DE MATERIAL DE PRIMEIRA CATEGORIA EM CAMINHAO CARROCERIA, D.M.T. 24 KM, INCLUSIVE CARGA E DESCARGA MANUAIS.</v>
          </cell>
          <cell r="C329" t="str">
            <v>m3</v>
          </cell>
          <cell r="D329">
            <v>45.12</v>
          </cell>
          <cell r="E329">
            <v>34.71</v>
          </cell>
        </row>
        <row r="330">
          <cell r="A330" t="str">
            <v/>
          </cell>
        </row>
        <row r="331">
          <cell r="A331" t="str">
            <v>04.03.033</v>
          </cell>
          <cell r="B331" t="str">
            <v>REMOCAO DE MATERIAL DE PRIMEIRA CATEGORIA EM CAMINHAO CARROCERIA, D.M.T. 26 KM, INCLUSIVE CARGA E DESCARGA MANUAIS.</v>
          </cell>
          <cell r="C331" t="str">
            <v>m3</v>
          </cell>
          <cell r="D331">
            <v>47.02</v>
          </cell>
          <cell r="E331">
            <v>36.17</v>
          </cell>
        </row>
        <row r="332">
          <cell r="A332" t="str">
            <v/>
          </cell>
        </row>
        <row r="333">
          <cell r="A333" t="str">
            <v>04.03.034</v>
          </cell>
          <cell r="B333" t="str">
            <v>REMOCAO DE MATERIAL DE PRIMEIRA CATEGORIA EM CAMINHAO CARROCERIA, D.M.T. 28 KM, INCLUSIVE CARGA E DESCARGA MANUAIS.</v>
          </cell>
          <cell r="C333" t="str">
            <v>m3</v>
          </cell>
          <cell r="D333">
            <v>48.9</v>
          </cell>
          <cell r="E333">
            <v>37.619999999999997</v>
          </cell>
        </row>
        <row r="334">
          <cell r="A334" t="str">
            <v/>
          </cell>
        </row>
        <row r="335">
          <cell r="A335" t="str">
            <v>04.03.036</v>
          </cell>
          <cell r="B335" t="str">
            <v>REMOCAO DE MATERIAL DE PRIMEIRA CATEGORIA EM CAMINHAO CARROCERIA, D.M.T. 30 KM, INCLUSIVE CARGA E DESCARGA MANUAIS.</v>
          </cell>
          <cell r="C335" t="str">
            <v>m3</v>
          </cell>
          <cell r="D335">
            <v>50.79</v>
          </cell>
          <cell r="E335">
            <v>39.07</v>
          </cell>
        </row>
        <row r="336">
          <cell r="A336" t="str">
            <v/>
          </cell>
        </row>
        <row r="337">
          <cell r="A337" t="str">
            <v>04.03.038</v>
          </cell>
          <cell r="B337" t="str">
            <v>REMOCAO DE MATERIAL DE PRIMEIRA CATEGORIA EM CAMINHAO BASCULANTE, D.M.T. 2 KM, INCLUSIVE CARGA MANUAL E DESCARGA MECANICA.</v>
          </cell>
          <cell r="C337" t="str">
            <v>m3</v>
          </cell>
          <cell r="D337">
            <v>21.8</v>
          </cell>
          <cell r="E337">
            <v>16.77</v>
          </cell>
        </row>
        <row r="338">
          <cell r="A338" t="str">
            <v/>
          </cell>
        </row>
        <row r="339">
          <cell r="A339" t="str">
            <v>04.03.040</v>
          </cell>
          <cell r="B339" t="str">
            <v>REMOCAO DE MATERIAL DE PRIMEIRA CATEGORIA EM CAMINHAO BASCULANTE, D.M.T. 6 KM, INCLUSIVE CARGA MANUAL E DESCARGA MECANICA.</v>
          </cell>
          <cell r="C339" t="str">
            <v>m3</v>
          </cell>
          <cell r="D339">
            <v>25.76</v>
          </cell>
          <cell r="E339">
            <v>19.82</v>
          </cell>
        </row>
        <row r="340">
          <cell r="A340" t="str">
            <v/>
          </cell>
        </row>
        <row r="341">
          <cell r="A341" t="str">
            <v>04.03.050</v>
          </cell>
          <cell r="B341" t="str">
            <v>REMOCAO DE MATERIAL DE PRIMEIRA CATEGORIA EM CAMINHAO BASCULANTE, D.M.T. 12 KM, INCLUSIVE CARGA MANUAL E DESCARGA MECANICA.</v>
          </cell>
          <cell r="C341" t="str">
            <v>m3</v>
          </cell>
          <cell r="D341">
            <v>31.68</v>
          </cell>
          <cell r="E341">
            <v>24.37</v>
          </cell>
        </row>
        <row r="342">
          <cell r="A342" t="str">
            <v/>
          </cell>
        </row>
        <row r="343">
          <cell r="A343" t="str">
            <v>04.03.060</v>
          </cell>
          <cell r="B343" t="str">
            <v>REMOCAO DE MATERIAL DE PRIMEIRA CATEGORIA EM CAMINHAO BASCULANTE, D.M.T. 20 KM, INCLUSIVE CARGA MANUAL E DESCARGA MECANICA.</v>
          </cell>
          <cell r="C343" t="str">
            <v>m3</v>
          </cell>
          <cell r="D343">
            <v>39.58</v>
          </cell>
          <cell r="E343">
            <v>30.45</v>
          </cell>
        </row>
        <row r="344">
          <cell r="A344" t="str">
            <v/>
          </cell>
        </row>
        <row r="345">
          <cell r="A345" t="str">
            <v>04.03.061</v>
          </cell>
          <cell r="B345" t="str">
            <v>REMOCAO DE MATERIAL DE PRIMEIRA CATEGORIA EM CAMINHAO BASCULANTE, D.M.T. 22 KM, INCLUSIVE CARGA MANUAL E DESCARGA MECANICA.</v>
          </cell>
          <cell r="C345" t="str">
            <v>m3</v>
          </cell>
          <cell r="D345">
            <v>41.61</v>
          </cell>
          <cell r="E345">
            <v>32.01</v>
          </cell>
        </row>
        <row r="346">
          <cell r="A346" t="str">
            <v/>
          </cell>
        </row>
        <row r="347">
          <cell r="A347" t="str">
            <v>04.03.062</v>
          </cell>
          <cell r="B347" t="str">
            <v>REMOCAO DE MATERIAL DE PRIMEIRA CATEGORIA EM CAMINHAO BASCULANTE, D.M.T. 24 KM, INCLUSIVE CARGA MANUAL E DESCARGA MECANICA.</v>
          </cell>
          <cell r="C347" t="str">
            <v>m3</v>
          </cell>
          <cell r="D347">
            <v>43.58</v>
          </cell>
          <cell r="E347">
            <v>33.53</v>
          </cell>
        </row>
        <row r="348">
          <cell r="A348" t="str">
            <v/>
          </cell>
        </row>
        <row r="349">
          <cell r="A349" t="str">
            <v>04.03.063</v>
          </cell>
          <cell r="B349" t="str">
            <v>REMOCAO DE MATERIAL DE PRIMEIRA CATEGORIA EM CAMINHAO BASCULANTE, D.M.T. 26 KM, INCLUSIVE CARGA MANUAL E DESCARGA MECANICA.</v>
          </cell>
          <cell r="C349" t="str">
            <v>m3</v>
          </cell>
          <cell r="D349">
            <v>45.57</v>
          </cell>
          <cell r="E349">
            <v>35.06</v>
          </cell>
        </row>
        <row r="350">
          <cell r="A350" t="str">
            <v/>
          </cell>
        </row>
        <row r="351">
          <cell r="A351" t="str">
            <v>04.03.064</v>
          </cell>
          <cell r="B351" t="str">
            <v>REMOCAO DE MATERIAL DE PRIMEIRA CATEGORIA EM CAMINHAO BASCULANTE, D.M.T. 28 KM, INCLUSIVE CARGA MANUAL E DESCARGA MECANICA.</v>
          </cell>
          <cell r="C351" t="str">
            <v>m3</v>
          </cell>
          <cell r="D351">
            <v>47.55</v>
          </cell>
          <cell r="E351">
            <v>36.58</v>
          </cell>
        </row>
        <row r="352">
          <cell r="A352" t="str">
            <v/>
          </cell>
        </row>
        <row r="353">
          <cell r="A353" t="str">
            <v>04.03.065</v>
          </cell>
          <cell r="B353" t="str">
            <v>REMOCAO DE MATERIAL DE PRIMEIRA CATEGORIA EM CAMINHAO BASCULANTE, D.M.T. 30 KM, INCLUSIVE CARGA MANUAL E DESCARGA MECANICA.</v>
          </cell>
          <cell r="C353" t="str">
            <v>m3</v>
          </cell>
          <cell r="D353">
            <v>49.53</v>
          </cell>
          <cell r="E353">
            <v>38.1</v>
          </cell>
        </row>
        <row r="354">
          <cell r="A354" t="str">
            <v/>
          </cell>
        </row>
        <row r="355">
          <cell r="A355" t="str">
            <v>04.03.070</v>
          </cell>
          <cell r="B355" t="str">
            <v>REMOCAO DE MATERIAL DE PRIMEIRA CATEGORIA EM CAMINHAO BASCULANTE, D.M.T. 6 KM, INCLUSIVE CARGA E DESCARGA MECANICAS .</v>
          </cell>
          <cell r="C355" t="str">
            <v>m3</v>
          </cell>
          <cell r="D355">
            <v>9.85</v>
          </cell>
          <cell r="E355">
            <v>7.58</v>
          </cell>
        </row>
        <row r="356">
          <cell r="A356" t="str">
            <v/>
          </cell>
        </row>
        <row r="357">
          <cell r="A357" t="str">
            <v>04.03.080</v>
          </cell>
          <cell r="B357" t="str">
            <v>REMOCAO DE MATERIAL DE PRIMEIRA CATEGORIA EM CAMINHAO BASCULANTE, D.M.T. 12 KM, INCLUSIVE CARGA E DESCARGA MECANICAS.</v>
          </cell>
          <cell r="C357" t="str">
            <v>m3</v>
          </cell>
          <cell r="D357">
            <v>15.76</v>
          </cell>
          <cell r="E357">
            <v>12.13</v>
          </cell>
        </row>
        <row r="358">
          <cell r="A358" t="str">
            <v/>
          </cell>
        </row>
        <row r="359">
          <cell r="A359" t="str">
            <v>04.03.090</v>
          </cell>
          <cell r="B359" t="str">
            <v>REMOCAO DE MATERIAL DE PRIMEIRA CATEGORIA EM CAMINHAO BASCULANTE, D.M.T. 20 KM, INCLUSIVE CARGA E DESCARGA MECANICAS.</v>
          </cell>
          <cell r="C359" t="str">
            <v>m3</v>
          </cell>
          <cell r="D359">
            <v>23.67</v>
          </cell>
          <cell r="E359">
            <v>18.21</v>
          </cell>
        </row>
        <row r="360">
          <cell r="A360" t="str">
            <v/>
          </cell>
        </row>
        <row r="361">
          <cell r="A361" t="str">
            <v>04.03.091</v>
          </cell>
          <cell r="B361" t="str">
            <v>REMOCAO DE MATERIAL DE PRIMEIRA CATEGORIA EM CAMINHAO BASCULANTE, D.M.T. 22 KM, INCLUSIVE CARGA E DESCARGA MECANICAS.</v>
          </cell>
          <cell r="C361" t="str">
            <v>m3</v>
          </cell>
          <cell r="D361">
            <v>25.7</v>
          </cell>
          <cell r="E361">
            <v>19.77</v>
          </cell>
        </row>
        <row r="362">
          <cell r="A362" t="str">
            <v/>
          </cell>
        </row>
        <row r="363">
          <cell r="A363" t="str">
            <v>04.03.092</v>
          </cell>
          <cell r="B363" t="str">
            <v>REMOCAO DE MATERIAL DE PRIMEIRA CATEGORIA EM CAMINHAO BASCULANTE, D.M.T. 24 KM, INCLUSIVE CARGA E DESCARGA MECANICAS.</v>
          </cell>
          <cell r="C363" t="str">
            <v>m3</v>
          </cell>
          <cell r="D363">
            <v>27.67</v>
          </cell>
          <cell r="E363">
            <v>21.29</v>
          </cell>
        </row>
        <row r="364">
          <cell r="A364" t="str">
            <v/>
          </cell>
        </row>
        <row r="365">
          <cell r="A365" t="str">
            <v>04.03.093</v>
          </cell>
          <cell r="B365" t="str">
            <v>REMOCAO DE MATERIAL DE PRIMEIRA CATEGORIA EM CAMINHAO BASCULANTE, D.M.T. 26 KM, INCLUSIVE CARGA E DESCARGA MECANICAS.</v>
          </cell>
          <cell r="C365" t="str">
            <v>m3</v>
          </cell>
          <cell r="D365">
            <v>29.66</v>
          </cell>
          <cell r="E365">
            <v>22.82</v>
          </cell>
        </row>
        <row r="366">
          <cell r="A366" t="str">
            <v/>
          </cell>
        </row>
        <row r="367">
          <cell r="A367" t="str">
            <v>04.03.094</v>
          </cell>
          <cell r="B367" t="str">
            <v>REMOCAO DE MATERIAL DE PRIMEIRA CATEGORIA EM CAMINHAO BASCULANTE, D.M.T. 28 KM, INCLUSIVE CARGA E DESCARGA MECANICAS.</v>
          </cell>
          <cell r="C367" t="str">
            <v>m3</v>
          </cell>
          <cell r="D367">
            <v>31.64</v>
          </cell>
          <cell r="E367">
            <v>24.34</v>
          </cell>
        </row>
        <row r="368">
          <cell r="A368" t="str">
            <v/>
          </cell>
        </row>
        <row r="369">
          <cell r="A369" t="str">
            <v>04.03.095</v>
          </cell>
          <cell r="B369" t="str">
            <v>REMOCAO DE MATERIAL DE PRIMEIRA CATEGORIA EM CAMINHAO BASCULANTE, D.M.T. 30 KM, INCLUSIVE CARGA E DESCARGA MECANICAS.</v>
          </cell>
          <cell r="C369" t="str">
            <v>m3</v>
          </cell>
          <cell r="D369">
            <v>33.61</v>
          </cell>
          <cell r="E369">
            <v>25.86</v>
          </cell>
        </row>
        <row r="370">
          <cell r="A370" t="str">
            <v/>
          </cell>
        </row>
        <row r="371">
          <cell r="A371" t="str">
            <v>04.03.100</v>
          </cell>
          <cell r="B371" t="str">
            <v>REMOCAO DE METRALHA EM CAMINHAO CARROCERIA, D.M.T. 6 KM, INCLUSIVE CARGA E DESCARGA MANUAIS.</v>
          </cell>
          <cell r="C371" t="str">
            <v>m3</v>
          </cell>
          <cell r="D371">
            <v>30.18</v>
          </cell>
          <cell r="E371">
            <v>23.22</v>
          </cell>
        </row>
        <row r="372">
          <cell r="A372" t="str">
            <v/>
          </cell>
        </row>
        <row r="373">
          <cell r="A373" t="str">
            <v>04.03.110</v>
          </cell>
          <cell r="B373" t="str">
            <v>REMOCAO DE METRALHA EM CAMINHAO CARROCERIA, D.M.T. 12KM, INCLUSIVE CARGA E DESCARGA MANUAIS.</v>
          </cell>
          <cell r="C373" t="str">
            <v>m3</v>
          </cell>
          <cell r="D373">
            <v>35.82</v>
          </cell>
          <cell r="E373">
            <v>27.56</v>
          </cell>
        </row>
        <row r="374">
          <cell r="A374" t="str">
            <v/>
          </cell>
        </row>
        <row r="375">
          <cell r="A375" t="str">
            <v>04.03.120</v>
          </cell>
          <cell r="B375" t="str">
            <v>REMOCAO DE METRALHA EM CAMINHAO CARROCERIA, D.M.T. 20KM, INCLUSIVE CARGA E DESCARGA MANUAIS.</v>
          </cell>
          <cell r="C375" t="str">
            <v>m3</v>
          </cell>
          <cell r="D375">
            <v>43.36</v>
          </cell>
          <cell r="E375">
            <v>33.36</v>
          </cell>
        </row>
        <row r="376">
          <cell r="A376" t="str">
            <v/>
          </cell>
        </row>
        <row r="377">
          <cell r="A377" t="str">
            <v>04.03.121</v>
          </cell>
          <cell r="B377" t="str">
            <v>REMOCAO DE METRALHA EM CAMINHAO CARROCERIA, D.M.T. 22KM, INCLUSIVE CARGA E DESCARGA MANUAIS.</v>
          </cell>
          <cell r="C377" t="str">
            <v>m3</v>
          </cell>
          <cell r="D377">
            <v>45.3</v>
          </cell>
          <cell r="E377">
            <v>34.85</v>
          </cell>
        </row>
        <row r="378">
          <cell r="A378" t="str">
            <v/>
          </cell>
        </row>
        <row r="379">
          <cell r="A379" t="str">
            <v>04.03.122</v>
          </cell>
          <cell r="B379" t="str">
            <v>REMOCAO DE METRALHA EM CAMINHAO CARROCERIA, D.M.T. 24KM, INCLUSIVE CARGA E DESCARGA MANUAIS.</v>
          </cell>
          <cell r="C379" t="str">
            <v>m3</v>
          </cell>
          <cell r="D379">
            <v>47.19</v>
          </cell>
          <cell r="E379">
            <v>36.299999999999997</v>
          </cell>
        </row>
        <row r="380">
          <cell r="A380" t="str">
            <v/>
          </cell>
        </row>
        <row r="381">
          <cell r="A381" t="str">
            <v>04.03.123</v>
          </cell>
          <cell r="B381" t="str">
            <v>REMOCAO DE METRALHA EM CAMINHAO CARROCERIA, D.M.T. 26KM, INCLUSIVE CARGA E DESCARGA MANUAIS.</v>
          </cell>
          <cell r="C381" t="str">
            <v>m3</v>
          </cell>
          <cell r="D381">
            <v>49.08</v>
          </cell>
          <cell r="E381">
            <v>37.76</v>
          </cell>
        </row>
        <row r="382">
          <cell r="A382" t="str">
            <v/>
          </cell>
        </row>
        <row r="383">
          <cell r="A383" t="str">
            <v>04.03.124</v>
          </cell>
          <cell r="B383" t="str">
            <v>REMOCAO DE METRALHA EM CAMINHAO CARROCERIA, D.M.T. 28KM, INCLUSIVE CARGA E DESCARGA MANUAIS.</v>
          </cell>
          <cell r="C383" t="str">
            <v>m3</v>
          </cell>
          <cell r="D383">
            <v>50.97</v>
          </cell>
          <cell r="E383">
            <v>39.21</v>
          </cell>
        </row>
        <row r="384">
          <cell r="A384" t="str">
            <v/>
          </cell>
        </row>
        <row r="385">
          <cell r="A385" t="str">
            <v>04.03.125</v>
          </cell>
          <cell r="B385" t="str">
            <v>REMOCAO DE METRALHA EM CAMINHAO CARROCERIA, D.M.T. 30KM, INCLUSIVE CARGA E DESCARGA MANUAIS.</v>
          </cell>
          <cell r="C385" t="str">
            <v>m3</v>
          </cell>
          <cell r="D385">
            <v>52.85</v>
          </cell>
          <cell r="E385">
            <v>40.659999999999997</v>
          </cell>
        </row>
        <row r="386">
          <cell r="A386" t="str">
            <v/>
          </cell>
        </row>
        <row r="387">
          <cell r="A387" t="str">
            <v>04.03.130</v>
          </cell>
          <cell r="B387" t="str">
            <v>REMOCAO DE METRALHA EM CAMINHAO BASCULANTE D.M.T 2 KM, INCLUSIVE CARGA MANUAL E DESCARGA MECANICA.</v>
          </cell>
          <cell r="C387" t="str">
            <v>m3</v>
          </cell>
          <cell r="D387">
            <v>23.58</v>
          </cell>
          <cell r="E387">
            <v>18.14</v>
          </cell>
        </row>
        <row r="388">
          <cell r="A388" t="str">
            <v/>
          </cell>
        </row>
        <row r="389">
          <cell r="A389" t="str">
            <v>04.03.140</v>
          </cell>
          <cell r="B389" t="str">
            <v>REMOCAO DE METRALHA EM CAMINHAO BASCULANTE D.M.T 6 KM, INCLUSIVE CARGA MANUAL E DESCARGA MECANICA.</v>
          </cell>
          <cell r="C389" t="str">
            <v>m3</v>
          </cell>
          <cell r="D389">
            <v>27.54</v>
          </cell>
          <cell r="E389">
            <v>21.19</v>
          </cell>
        </row>
        <row r="390">
          <cell r="A390" t="str">
            <v/>
          </cell>
        </row>
        <row r="391">
          <cell r="A391" t="str">
            <v>04.03.150</v>
          </cell>
          <cell r="B391" t="str">
            <v>REMOCAO DE METRALHA EM CAMINHAO BASCULANTE D.M.T 12 KM, INCLUSIVE CARGA MANUAL E DESCARGA MECANICA.</v>
          </cell>
          <cell r="C391" t="str">
            <v>m3</v>
          </cell>
          <cell r="D391">
            <v>33.46</v>
          </cell>
          <cell r="E391">
            <v>25.74</v>
          </cell>
        </row>
        <row r="392">
          <cell r="A392" t="str">
            <v/>
          </cell>
        </row>
        <row r="393">
          <cell r="A393" t="str">
            <v>04.03.160</v>
          </cell>
          <cell r="B393" t="str">
            <v>REMOCAO DE METRALHA EM CAMINHAO BASCULANTE D.M.T 20 KM, INCLUSIVE CARGA MANUAL E DESCARGA MECANICA.</v>
          </cell>
          <cell r="C393" t="str">
            <v>m3</v>
          </cell>
          <cell r="D393">
            <v>41.36</v>
          </cell>
          <cell r="E393">
            <v>31.82</v>
          </cell>
        </row>
        <row r="394">
          <cell r="A394" t="str">
            <v/>
          </cell>
        </row>
        <row r="395">
          <cell r="A395" t="str">
            <v>04.03.161</v>
          </cell>
          <cell r="B395" t="str">
            <v>REMOCAO DE METRALHA EM CAMINHAO BASCULANTE D.M.T 22 KM, INCLUSIVE CARGA MANUAL E DESCARGA MECANICA.</v>
          </cell>
          <cell r="C395" t="str">
            <v>m3</v>
          </cell>
          <cell r="D395">
            <v>43.39</v>
          </cell>
          <cell r="E395">
            <v>33.380000000000003</v>
          </cell>
        </row>
        <row r="396">
          <cell r="A396" t="str">
            <v/>
          </cell>
        </row>
        <row r="397">
          <cell r="A397" t="str">
            <v>04.03.162</v>
          </cell>
          <cell r="B397" t="str">
            <v>REMOCAO DE METRALHA EM CAMINHAO BASCULANTE D.M.T 24 KM, INCLUSIVE CARGA MANUAL E DESCARGA MECANICA.</v>
          </cell>
          <cell r="C397" t="str">
            <v>m3</v>
          </cell>
          <cell r="D397">
            <v>45.37</v>
          </cell>
          <cell r="E397">
            <v>34.9</v>
          </cell>
        </row>
        <row r="398">
          <cell r="A398" t="str">
            <v/>
          </cell>
        </row>
        <row r="399">
          <cell r="A399" t="str">
            <v>04.03.163</v>
          </cell>
          <cell r="B399" t="str">
            <v>REMOCAO DE METRALHA EM CAMINHAO BASCULANTE D.M.T 26 KM, INCLUSIVE CARGA MANUAL E DESCARGA MECANICA.</v>
          </cell>
          <cell r="C399" t="str">
            <v>m3</v>
          </cell>
          <cell r="D399">
            <v>47.35</v>
          </cell>
          <cell r="E399">
            <v>36.43</v>
          </cell>
        </row>
        <row r="400">
          <cell r="A400" t="str">
            <v/>
          </cell>
        </row>
        <row r="401">
          <cell r="A401" t="str">
            <v>04.03.164</v>
          </cell>
          <cell r="B401" t="str">
            <v>REMOCAO DE METRALHA EM CAMINHAO BASCULANTE D.M.T 28 KM, INCLUSIVE CARGA MANUAL E DESCARGA MECANICA.</v>
          </cell>
          <cell r="C401" t="str">
            <v>m3</v>
          </cell>
          <cell r="D401">
            <v>49.33</v>
          </cell>
          <cell r="E401">
            <v>37.950000000000003</v>
          </cell>
        </row>
        <row r="402">
          <cell r="A402" t="str">
            <v/>
          </cell>
        </row>
        <row r="403">
          <cell r="A403" t="str">
            <v>04.03.165</v>
          </cell>
          <cell r="B403" t="str">
            <v>REMOCAO DE METRALHA EM CAMINHAO BASCULANTE D.M.T 30 KM, INCLUSIVE CARGA MANUAL E DESCARGA MECANICA.</v>
          </cell>
          <cell r="C403" t="str">
            <v>m3</v>
          </cell>
          <cell r="D403">
            <v>51.31</v>
          </cell>
          <cell r="E403">
            <v>39.47</v>
          </cell>
        </row>
        <row r="404">
          <cell r="A404" t="str">
            <v/>
          </cell>
        </row>
        <row r="405">
          <cell r="A405" t="str">
            <v>04.03.170</v>
          </cell>
          <cell r="B405" t="str">
            <v>REMOCAO DE METRALHA EM CAMINHAO BASCULANTE D.M.T 6 KM, INCLUSIVE CARGA E DESCARGA MECANICAS.</v>
          </cell>
          <cell r="C405" t="str">
            <v>m3</v>
          </cell>
          <cell r="D405">
            <v>10.07</v>
          </cell>
          <cell r="E405">
            <v>7.75</v>
          </cell>
        </row>
        <row r="406">
          <cell r="A406" t="str">
            <v/>
          </cell>
        </row>
        <row r="407">
          <cell r="A407" t="str">
            <v>04.03.180</v>
          </cell>
          <cell r="B407" t="str">
            <v>REMOCAO DE METRALHA EM CAMINHAO BASCULANTE D.M.T 12 KM, INCLUSIVE CARGA E DESCARGA MECANICAS.</v>
          </cell>
          <cell r="C407" t="str">
            <v>m3</v>
          </cell>
          <cell r="D407">
            <v>15.99</v>
          </cell>
          <cell r="E407">
            <v>12.3</v>
          </cell>
        </row>
        <row r="408">
          <cell r="A408" t="str">
            <v/>
          </cell>
        </row>
        <row r="409">
          <cell r="A409" t="str">
            <v>04.03.190</v>
          </cell>
          <cell r="B409" t="str">
            <v>REMOCAO DE METRALHA EM CAMINHAO BASCULANTE D.M.T 20 KM, INCLUSIVE CARGA E DESCARGA MECANICAS.</v>
          </cell>
          <cell r="C409" t="str">
            <v>m3</v>
          </cell>
          <cell r="D409">
            <v>23.89</v>
          </cell>
          <cell r="E409">
            <v>18.38</v>
          </cell>
        </row>
        <row r="410">
          <cell r="A410" t="str">
            <v/>
          </cell>
        </row>
        <row r="411">
          <cell r="A411" t="str">
            <v>04.03.191</v>
          </cell>
          <cell r="B411" t="str">
            <v>REMOCAO DE METRALHA EM CAMINHAO BASCULANTE D.M.T 22 KM, INCLUSIVE CARGA E DESCARGA MECANICAS.</v>
          </cell>
          <cell r="C411" t="str">
            <v>m3</v>
          </cell>
          <cell r="D411">
            <v>25.92</v>
          </cell>
          <cell r="E411">
            <v>19.940000000000001</v>
          </cell>
        </row>
        <row r="412">
          <cell r="A412" t="str">
            <v/>
          </cell>
        </row>
        <row r="413">
          <cell r="A413" t="str">
            <v>04.03.192</v>
          </cell>
          <cell r="B413" t="str">
            <v>REMOCAO DE METRALHA EM CAMINHAO BASCULANTE D.M.T 24 KM, INCLUSIVE CARGA E DESCARGA MECANICAS.</v>
          </cell>
          <cell r="C413" t="str">
            <v>m3</v>
          </cell>
          <cell r="D413">
            <v>27.89</v>
          </cell>
          <cell r="E413">
            <v>21.46</v>
          </cell>
        </row>
        <row r="414">
          <cell r="A414" t="str">
            <v/>
          </cell>
        </row>
        <row r="415">
          <cell r="A415" t="str">
            <v>04.03.193</v>
          </cell>
          <cell r="B415" t="str">
            <v>REMOCAO DE METRALHA EM CAMINHAO BASCULANTE D.M.T 26 KM, INCLUSIVE CARGA E DESCARGA MECANICAS.</v>
          </cell>
          <cell r="C415" t="str">
            <v>m3</v>
          </cell>
          <cell r="D415">
            <v>29.88</v>
          </cell>
          <cell r="E415">
            <v>22.99</v>
          </cell>
        </row>
        <row r="416">
          <cell r="A416" t="str">
            <v/>
          </cell>
        </row>
        <row r="417">
          <cell r="A417" t="str">
            <v>04.03.194</v>
          </cell>
          <cell r="B417" t="str">
            <v>REMOCAO DE METRALHA EM CAMINHAO BASCULANTE D.M.T 28 KM, INCLUSIVE CARGA E DESCARGA MECANICAS.</v>
          </cell>
          <cell r="C417" t="str">
            <v>m3</v>
          </cell>
          <cell r="D417">
            <v>31.86</v>
          </cell>
          <cell r="E417">
            <v>24.51</v>
          </cell>
        </row>
        <row r="418">
          <cell r="A418" t="str">
            <v/>
          </cell>
        </row>
        <row r="419">
          <cell r="A419" t="str">
            <v>04.03.195</v>
          </cell>
          <cell r="B419" t="str">
            <v>REMOCAO DE METRALHA EM CAMINHAO BASCULANTE D.M.T 30 KM, INCLUSIVE CARGA E DESCARGA MECANICAS.</v>
          </cell>
          <cell r="C419" t="str">
            <v>m3</v>
          </cell>
          <cell r="D419">
            <v>33.83</v>
          </cell>
          <cell r="E419">
            <v>26.03</v>
          </cell>
        </row>
        <row r="420">
          <cell r="A420" t="str">
            <v/>
          </cell>
        </row>
        <row r="421">
          <cell r="A421" t="str">
            <v>04.03.200</v>
          </cell>
          <cell r="B421" t="str">
            <v>REMOCAO DE MATERIAL PROVENIENTE DE LIMPEZA DE GALERIA EM CACAMBAS ESTACIONARIAS COM CAPACIDADE DE 5 M3 E/OU TEMPO DE PERMANENCIA DE ATE 07 DIAS, COM DESTINO FINAL PARA O ATERRO SANITARIO DA MURIBECA.</v>
          </cell>
          <cell r="C421" t="str">
            <v>Un</v>
          </cell>
          <cell r="D421">
            <v>117</v>
          </cell>
          <cell r="E421">
            <v>90</v>
          </cell>
        </row>
        <row r="422">
          <cell r="A422" t="str">
            <v/>
          </cell>
        </row>
        <row r="423">
          <cell r="A423" t="str">
            <v>04.04.010</v>
          </cell>
          <cell r="B423" t="str">
            <v>FORNECIMENTO DE BARRO PARA ATERRO, INCLUSIVE CARGA, DESCARGA E TRANSPORTE COM D.M.T. 1 KM.</v>
          </cell>
          <cell r="C423" t="str">
            <v>m3</v>
          </cell>
          <cell r="D423">
            <v>12.33</v>
          </cell>
          <cell r="E423">
            <v>9.49</v>
          </cell>
        </row>
        <row r="424">
          <cell r="A424" t="str">
            <v/>
          </cell>
        </row>
        <row r="425">
          <cell r="A425" t="str">
            <v>04.04.020</v>
          </cell>
          <cell r="B425" t="str">
            <v>FORNECIMENTO DE BARRO PARA ATERRO, INCLUSIVE CARGA, DESCARGA E TRANSPORTE COM D.M.T. 2 KM.</v>
          </cell>
          <cell r="C425" t="str">
            <v>m3</v>
          </cell>
          <cell r="D425">
            <v>13.28</v>
          </cell>
          <cell r="E425">
            <v>10.220000000000001</v>
          </cell>
        </row>
        <row r="426">
          <cell r="A426" t="str">
            <v/>
          </cell>
        </row>
        <row r="427">
          <cell r="A427" t="str">
            <v>04.04.030</v>
          </cell>
          <cell r="B427" t="str">
            <v>FORNECIMENTO DE BARRO PARA ATERRO, INCLUSIVE CARGA, DESCARGA E TRANSPORTE COM D.M.T. 4 KM.</v>
          </cell>
          <cell r="C427" t="str">
            <v>m3</v>
          </cell>
          <cell r="D427">
            <v>15.28</v>
          </cell>
          <cell r="E427">
            <v>11.76</v>
          </cell>
        </row>
        <row r="428">
          <cell r="A428" t="str">
            <v/>
          </cell>
        </row>
        <row r="429">
          <cell r="A429" t="str">
            <v>04.04.040</v>
          </cell>
          <cell r="B429" t="str">
            <v>FORNECIMENTO DE BARRO PARA ATERRO, INCLUSIVE CARGA, DESCARGA E TRANSPORTE COM D.M.T. 6 KM.</v>
          </cell>
          <cell r="C429" t="str">
            <v>m3</v>
          </cell>
          <cell r="D429">
            <v>17.29</v>
          </cell>
          <cell r="E429">
            <v>13.3</v>
          </cell>
        </row>
        <row r="430">
          <cell r="A430" t="str">
            <v/>
          </cell>
        </row>
        <row r="431">
          <cell r="A431" t="str">
            <v>04.04.050</v>
          </cell>
          <cell r="B431" t="str">
            <v>FORNECIMENTO DE BARRO PARA ATERRO, INCLUSIVE CARGA, DESCARGA E TRANSPORTE COM D.M.T. 8 KM.</v>
          </cell>
          <cell r="C431" t="str">
            <v>m3</v>
          </cell>
          <cell r="D431">
            <v>19.3</v>
          </cell>
          <cell r="E431">
            <v>14.85</v>
          </cell>
        </row>
        <row r="432">
          <cell r="A432" t="str">
            <v/>
          </cell>
        </row>
        <row r="433">
          <cell r="A433" t="str">
            <v>04.04.060</v>
          </cell>
          <cell r="B433" t="str">
            <v>FORNECIMENTO DE BARRO PARA ATERRO, INCLUSIVE CARGA,DESCARGA E TRANSPORTE COM D.M.T. 10 KM</v>
          </cell>
          <cell r="C433" t="str">
            <v>m3</v>
          </cell>
          <cell r="D433">
            <v>21.2</v>
          </cell>
          <cell r="E433">
            <v>16.309999999999999</v>
          </cell>
        </row>
        <row r="434">
          <cell r="A434" t="str">
            <v/>
          </cell>
        </row>
        <row r="435">
          <cell r="A435" t="str">
            <v>04.04.070</v>
          </cell>
          <cell r="B435" t="str">
            <v>FORNECIMENTO DE BARRO PARA ATERRO, INCLUSIVE CARGA,DESCARGA E TRANSPORTE COM D.M.T. 12 KM</v>
          </cell>
          <cell r="C435" t="str">
            <v>m3</v>
          </cell>
          <cell r="D435">
            <v>23.2</v>
          </cell>
          <cell r="E435">
            <v>17.850000000000001</v>
          </cell>
        </row>
        <row r="436">
          <cell r="A436" t="str">
            <v/>
          </cell>
        </row>
        <row r="437">
          <cell r="A437" t="str">
            <v>04.04.080</v>
          </cell>
          <cell r="B437" t="str">
            <v>FORNECIMENTO DE BARRO PARA ATERRO, INCLUSIVE CARGA,DESCARGA E TRANSPORTE COM D.M.T. 16 KM</v>
          </cell>
          <cell r="C437" t="str">
            <v>m3</v>
          </cell>
          <cell r="D437">
            <v>27.1</v>
          </cell>
          <cell r="E437">
            <v>20.85</v>
          </cell>
        </row>
        <row r="438">
          <cell r="A438" t="str">
            <v/>
          </cell>
        </row>
        <row r="439">
          <cell r="A439" t="str">
            <v>04.04.090</v>
          </cell>
          <cell r="B439" t="str">
            <v>FORNECIMENTO DE BARRO PARA ATERRO, INCLUSIVE CARGA,DESCARGA E TRANSPORTE COM D.M.T. 20 KM</v>
          </cell>
          <cell r="C439" t="str">
            <v>m3</v>
          </cell>
          <cell r="D439">
            <v>31.1</v>
          </cell>
          <cell r="E439">
            <v>23.93</v>
          </cell>
        </row>
        <row r="440">
          <cell r="A440" t="str">
            <v/>
          </cell>
        </row>
        <row r="441">
          <cell r="A441" t="str">
            <v>04.04.100</v>
          </cell>
          <cell r="B441" t="str">
            <v>FORNECIMENTO DE DESPERDICIO DE PEDREIRA, INCLUSIVE CARGA, DESCARGA E TRANSPORTE ( POSTO OBRA ).</v>
          </cell>
          <cell r="C441" t="str">
            <v>m3</v>
          </cell>
          <cell r="D441">
            <v>40.28</v>
          </cell>
          <cell r="E441">
            <v>30.99</v>
          </cell>
        </row>
        <row r="442">
          <cell r="A442" t="str">
            <v/>
          </cell>
        </row>
        <row r="443">
          <cell r="A443" t="str">
            <v>04.04.110</v>
          </cell>
          <cell r="B443" t="str">
            <v>FORNECIMENTO E ESPALHAMENTO DE AREIA FINA, INCLUSIVE CARGA, DESCARGA E TRANSPORTE (POSTO OBRA).</v>
          </cell>
          <cell r="C443" t="str">
            <v>m3</v>
          </cell>
          <cell r="D443">
            <v>45.13</v>
          </cell>
          <cell r="E443">
            <v>34.72</v>
          </cell>
        </row>
        <row r="444">
          <cell r="A444" t="str">
            <v/>
          </cell>
        </row>
        <row r="445">
          <cell r="A445" t="str">
            <v>04.04.120</v>
          </cell>
          <cell r="B445" t="str">
            <v>FORNECIMENTO E ESPALHAMENTO DE AREIA AMARELA, INCLUSIVE CARGA, DESCARGA E TRANSPORTE (POSTO OBRA).</v>
          </cell>
          <cell r="C445" t="str">
            <v>m3</v>
          </cell>
          <cell r="D445">
            <v>37.979999999999997</v>
          </cell>
          <cell r="E445">
            <v>29.22</v>
          </cell>
        </row>
        <row r="446">
          <cell r="A446" t="str">
            <v/>
          </cell>
        </row>
        <row r="447">
          <cell r="A447" t="str">
            <v>04.04.130</v>
          </cell>
          <cell r="B447" t="str">
            <v>FORNECIMENTO E ESPALHAMENTO DE PO DE PEDRA INCLUSIVE CARGA, DESCARGA E TRANSPORTE(POSTO OBRA).</v>
          </cell>
          <cell r="C447" t="str">
            <v>m3</v>
          </cell>
          <cell r="D447">
            <v>41.23</v>
          </cell>
          <cell r="E447">
            <v>31.72</v>
          </cell>
        </row>
        <row r="448">
          <cell r="A448" t="str">
            <v/>
          </cell>
        </row>
        <row r="449">
          <cell r="A449" t="str">
            <v>05.00.000</v>
          </cell>
          <cell r="B449" t="str">
            <v>TRABALHOS EM TERRA</v>
          </cell>
        </row>
        <row r="450">
          <cell r="A450" t="str">
            <v/>
          </cell>
        </row>
        <row r="451">
          <cell r="A451" t="str">
            <v>05.01.010</v>
          </cell>
          <cell r="B451" t="str">
            <v>ESCAVACAO MANUAL EM TERRA ATE 1,50 M DE PROFUNDIDADE, SEM ESCORAMENTO.</v>
          </cell>
          <cell r="C451" t="str">
            <v>m3</v>
          </cell>
          <cell r="D451">
            <v>13.98</v>
          </cell>
          <cell r="E451">
            <v>10.76</v>
          </cell>
        </row>
        <row r="452">
          <cell r="A452" t="str">
            <v/>
          </cell>
        </row>
        <row r="453">
          <cell r="A453" t="str">
            <v>05.01.020</v>
          </cell>
          <cell r="B453" t="str">
            <v>ESCAVACAO MANUAL EM TERRA ATE 1,50 M DE PROFUNDIDADE, SEM ESCORAMENTO (SERVICO NOTURNO).</v>
          </cell>
          <cell r="C453" t="str">
            <v>m3</v>
          </cell>
          <cell r="D453">
            <v>16.78</v>
          </cell>
          <cell r="E453">
            <v>12.91</v>
          </cell>
        </row>
        <row r="454">
          <cell r="A454" t="str">
            <v/>
          </cell>
        </row>
        <row r="455">
          <cell r="A455" t="str">
            <v>05.01.030</v>
          </cell>
          <cell r="B455" t="str">
            <v>ESCAVACAO MANUAL EM TERRA ENTRE 1,50 A 3,0M DE PROFUNDIDADE, SEM ESCORAMENTO.</v>
          </cell>
          <cell r="C455" t="str">
            <v>m3</v>
          </cell>
          <cell r="D455">
            <v>22.88</v>
          </cell>
          <cell r="E455">
            <v>17.600000000000001</v>
          </cell>
        </row>
        <row r="456">
          <cell r="A456" t="str">
            <v/>
          </cell>
        </row>
        <row r="457">
          <cell r="A457" t="str">
            <v>05.01.040</v>
          </cell>
          <cell r="B457" t="str">
            <v>ESCAVACAO MANUAL EM TERRA ENTRE 1,50 A 3,0M DE PROFUNDIDADE, SEM ESCORAMENTO(SERVICO NOTURNO).</v>
          </cell>
          <cell r="C457" t="str">
            <v>m3</v>
          </cell>
          <cell r="D457">
            <v>27.45</v>
          </cell>
          <cell r="E457">
            <v>21.12</v>
          </cell>
        </row>
        <row r="458">
          <cell r="A458" t="str">
            <v/>
          </cell>
        </row>
        <row r="459">
          <cell r="A459" t="str">
            <v>05.01.050</v>
          </cell>
          <cell r="B459" t="str">
            <v>ESCAVACAO MANUAL EM TERRA ENTRE 3,00 A 4,0M DE PROFUNDIDADE, SEM ESCORAMENTO.</v>
          </cell>
          <cell r="C459" t="str">
            <v>m3</v>
          </cell>
          <cell r="D459">
            <v>24.66</v>
          </cell>
          <cell r="E459">
            <v>18.97</v>
          </cell>
        </row>
        <row r="460">
          <cell r="A460" t="str">
            <v/>
          </cell>
        </row>
        <row r="461">
          <cell r="A461" t="str">
            <v>05.01.060</v>
          </cell>
          <cell r="B461" t="str">
            <v>ESCAVACAO MANUAL EM TERRA ENTRE 3,00 A 4,0M DE PROFUNDIDADE, SEM ESCORAMENTO(SERVICO NOTURNO).</v>
          </cell>
          <cell r="C461" t="str">
            <v>m3</v>
          </cell>
          <cell r="D461">
            <v>29.6</v>
          </cell>
          <cell r="E461">
            <v>22.77</v>
          </cell>
        </row>
        <row r="462">
          <cell r="A462" t="str">
            <v/>
          </cell>
        </row>
        <row r="463">
          <cell r="A463" t="str">
            <v>05.01.070</v>
          </cell>
          <cell r="B463" t="str">
            <v>ESCAVACAO MANUAL EM MOLEDO OU PICARRA ATE 1,50M DE PROFUNDIDADE, SEM ESCORAMENTO.</v>
          </cell>
          <cell r="C463" t="str">
            <v>m3</v>
          </cell>
          <cell r="D463">
            <v>21.61</v>
          </cell>
          <cell r="E463">
            <v>16.63</v>
          </cell>
        </row>
        <row r="464">
          <cell r="A464" t="str">
            <v/>
          </cell>
        </row>
        <row r="465">
          <cell r="A465" t="str">
            <v>05.01.080</v>
          </cell>
          <cell r="B465" t="str">
            <v>ESCAVACAO MANUAL EM MOLEDO OU PICARRA ENTRE 1,50 A 3,0M DE PROFUNDIDADE, SEM ESCORAMENTO.</v>
          </cell>
          <cell r="C465" t="str">
            <v>m3</v>
          </cell>
          <cell r="D465">
            <v>27.78</v>
          </cell>
          <cell r="E465">
            <v>21.37</v>
          </cell>
        </row>
        <row r="466">
          <cell r="A466" t="str">
            <v/>
          </cell>
        </row>
        <row r="467">
          <cell r="A467" t="str">
            <v>05.01.081</v>
          </cell>
          <cell r="B467" t="str">
            <v>ESCAVAÇÃO MANUAL DE VALA EM MATERIAL DE 2A. CATEGORIA, COM USO DE EXPLOSIVOS E PERFURAÇÃO MECÂNICA, PRONFUNDIDADE ATÉ 2M.</v>
          </cell>
          <cell r="C467" t="str">
            <v>m3</v>
          </cell>
          <cell r="D467">
            <v>44.92</v>
          </cell>
          <cell r="E467">
            <v>34.56</v>
          </cell>
        </row>
        <row r="468">
          <cell r="A468" t="str">
            <v/>
          </cell>
        </row>
        <row r="469">
          <cell r="A469" t="str">
            <v>05.01.082</v>
          </cell>
          <cell r="B469" t="str">
            <v>ESCAVAÇÃO MAUNAL DE VALA EM ROCHA DE 3ª CATEGORIA, COM USO DE EXPLOSIVOS E PERFURAÇÃO MANUAL, PROFUNDIDADE ATÉ 2M.</v>
          </cell>
          <cell r="C469" t="str">
            <v>m3</v>
          </cell>
          <cell r="D469">
            <v>153.93</v>
          </cell>
          <cell r="E469">
            <v>118.41</v>
          </cell>
        </row>
        <row r="470">
          <cell r="A470" t="str">
            <v/>
          </cell>
        </row>
        <row r="471">
          <cell r="A471" t="str">
            <v>05.01.083</v>
          </cell>
          <cell r="B471" t="str">
            <v>ESCAVAÇÃO MANUAL DE VALA EM ROCHA DE 3ª CATEGORIA, COM USO DE EXPLOSIVOS E PERFURAÇÕES MECÂNICA, PROFUNDIDADE ATÉ 2M.</v>
          </cell>
          <cell r="C471" t="str">
            <v>m3</v>
          </cell>
          <cell r="D471">
            <v>108.94</v>
          </cell>
          <cell r="E471">
            <v>83.8</v>
          </cell>
        </row>
        <row r="472">
          <cell r="A472" t="str">
            <v/>
          </cell>
        </row>
        <row r="473">
          <cell r="A473" t="str">
            <v>05.01.084</v>
          </cell>
          <cell r="B473" t="str">
            <v>ESCAVAÇÃO MANUAL EM MATERIAL DE 2ª CATEGORIA SEM USO DE EXPLOSIVOS , PROFUNDIDADE ATÉ 1,50M.</v>
          </cell>
          <cell r="C473" t="str">
            <v>m3</v>
          </cell>
          <cell r="D473">
            <v>30.49</v>
          </cell>
          <cell r="E473">
            <v>23.46</v>
          </cell>
        </row>
        <row r="474">
          <cell r="A474" t="str">
            <v/>
          </cell>
        </row>
        <row r="475">
          <cell r="A475" t="str">
            <v>05.01.090</v>
          </cell>
          <cell r="B475" t="str">
            <v>ESCAVACAO MECANICA DE VALA EM MATERIAL DE PRIMEIRA CATEGORIA ATE 1,50M DE PROFUNDIDADE, SEM ESCORAMENTO.</v>
          </cell>
          <cell r="C475" t="str">
            <v>m3</v>
          </cell>
          <cell r="D475">
            <v>5.08</v>
          </cell>
          <cell r="E475">
            <v>3.91</v>
          </cell>
        </row>
        <row r="476">
          <cell r="A476" t="str">
            <v/>
          </cell>
        </row>
        <row r="477">
          <cell r="A477" t="str">
            <v>05.01.100</v>
          </cell>
          <cell r="B477" t="str">
            <v>ESCAVACAO MECANICA DE VALA EM MATERIAL DE PRIMEIRA CATEGORIA ATE 3,00M DE PROFUNDIDADE, SEM ESCORAMENTO.</v>
          </cell>
          <cell r="C477" t="str">
            <v>m3</v>
          </cell>
          <cell r="D477">
            <v>6.11</v>
          </cell>
          <cell r="E477">
            <v>4.7</v>
          </cell>
        </row>
        <row r="478">
          <cell r="A478" t="str">
            <v/>
          </cell>
        </row>
        <row r="479">
          <cell r="A479" t="str">
            <v>05.01.110</v>
          </cell>
          <cell r="B479" t="str">
            <v>ESCAVACAO MECANICA DE VALA EM MATERIAL DE PRIMEIRA CATEGORIA ATE 4,00M DE PROFUNDIDADE, SEM ESCORAMENTO.</v>
          </cell>
          <cell r="C479" t="str">
            <v>m3</v>
          </cell>
          <cell r="D479">
            <v>6.77</v>
          </cell>
          <cell r="E479">
            <v>5.21</v>
          </cell>
        </row>
        <row r="480">
          <cell r="A480" t="str">
            <v/>
          </cell>
        </row>
        <row r="481">
          <cell r="A481" t="str">
            <v>05.01.120</v>
          </cell>
          <cell r="B481" t="str">
            <v>ESCAVACAO MECANICA DE MATERIAL DE PRIMEIRA CATEGORIA, PROVENIENTE DE CORTE DE SUBLEITO.</v>
          </cell>
          <cell r="C481" t="str">
            <v>m3</v>
          </cell>
          <cell r="D481">
            <v>2.27</v>
          </cell>
          <cell r="E481">
            <v>1.75</v>
          </cell>
        </row>
        <row r="482">
          <cell r="A482" t="str">
            <v/>
          </cell>
        </row>
        <row r="483">
          <cell r="A483" t="str">
            <v>05.01.130</v>
          </cell>
          <cell r="B483" t="str">
            <v>ESCAVACAO E CARGA MECANICAS DE MATERIAL DE PRIMEIRA CATEGORIA, PROVENIENTE DE CORTE DE TERRENO NATURAL PARA OBRAS CIVIS.</v>
          </cell>
          <cell r="C483" t="str">
            <v>m3</v>
          </cell>
          <cell r="D483">
            <v>4.3600000000000003</v>
          </cell>
          <cell r="E483">
            <v>3.36</v>
          </cell>
        </row>
        <row r="484">
          <cell r="A484" t="str">
            <v/>
          </cell>
        </row>
        <row r="485">
          <cell r="A485" t="str">
            <v>05.01.140</v>
          </cell>
          <cell r="B485" t="str">
            <v>ESCAVACAO E CARGA MECANICAS DE MATERIAL DE PRIMEIRA CATEGORIA, PROVENIENTE DE CORTE DE SUBLEITO.</v>
          </cell>
          <cell r="C485" t="str">
            <v>m3</v>
          </cell>
          <cell r="D485">
            <v>3.92</v>
          </cell>
          <cell r="E485">
            <v>3.02</v>
          </cell>
        </row>
        <row r="486">
          <cell r="A486" t="str">
            <v/>
          </cell>
        </row>
        <row r="487">
          <cell r="A487" t="str">
            <v>05.01.150</v>
          </cell>
          <cell r="B487" t="str">
            <v>ESCAVACAO E CARGA MECANICAS DE MATERIAL DE PRIMEIRA CATEGORIA, PROVENIENTE DE CORTE DE SUBLEITO , E AINDA TRANSPORTE COM D.M.T. 0,2 KM.</v>
          </cell>
          <cell r="C487" t="str">
            <v>m3</v>
          </cell>
          <cell r="D487">
            <v>6.74</v>
          </cell>
          <cell r="E487">
            <v>5.19</v>
          </cell>
        </row>
        <row r="488">
          <cell r="A488" t="str">
            <v/>
          </cell>
        </row>
        <row r="489">
          <cell r="A489" t="str">
            <v>05.01.160</v>
          </cell>
          <cell r="B489" t="str">
            <v>ESCAVACAO E CARGA MECANICAS DE MATERIAL DE PRIMEIRA CATEGORIA, PROVENIENTE DE CORTE DE SUBLEITO, E AINDA TRANSPORTE COM D.M.T.2 KM.</v>
          </cell>
          <cell r="C489" t="str">
            <v>m3</v>
          </cell>
          <cell r="D489">
            <v>8</v>
          </cell>
          <cell r="E489">
            <v>6.16</v>
          </cell>
        </row>
        <row r="490">
          <cell r="A490" t="str">
            <v/>
          </cell>
        </row>
        <row r="491">
          <cell r="A491" t="str">
            <v>05.01.170</v>
          </cell>
          <cell r="B491" t="str">
            <v>ESCAVACAO E CARGA MECANICAS DE MATERIAL DE PRIMEIRA CATEGORIA, PROVENIENTE DE CORTE DE SUBLEITO, E AINDA TRANSPORTE COM D.M.T.4 KM.</v>
          </cell>
          <cell r="C491" t="str">
            <v>m3</v>
          </cell>
          <cell r="D491">
            <v>11.42</v>
          </cell>
          <cell r="E491">
            <v>8.7899999999999991</v>
          </cell>
        </row>
        <row r="492">
          <cell r="A492" t="str">
            <v/>
          </cell>
        </row>
        <row r="493">
          <cell r="A493" t="str">
            <v>05.01.180</v>
          </cell>
          <cell r="B493" t="str">
            <v>ESCAVACAO E CARGA MECANICAS DE MATERIAL DE PRIMEIRA CATEGORIA, PROVENIENTE DE CORTE DE SUBLEITO, E AINDA TRANSPORTE COM D.M.T.6 KM.</v>
          </cell>
          <cell r="C493" t="str">
            <v>m3</v>
          </cell>
          <cell r="D493">
            <v>13.91</v>
          </cell>
          <cell r="E493">
            <v>10.7</v>
          </cell>
        </row>
        <row r="494">
          <cell r="A494" t="str">
            <v/>
          </cell>
        </row>
        <row r="495">
          <cell r="A495" t="str">
            <v>05.01.190</v>
          </cell>
          <cell r="B495" t="str">
            <v>ESCAVACAO E CARGA MECANICAS DE MATERIAL DE PRIMEIRA CATEGORIA, PROVENIENTE DE CORTE DE SUBLEITO,E AINDA TRANSPORTE COM D.M.T.8 KM.</v>
          </cell>
          <cell r="C495" t="str">
            <v>m3</v>
          </cell>
          <cell r="D495">
            <v>16.41</v>
          </cell>
          <cell r="E495">
            <v>12.63</v>
          </cell>
        </row>
        <row r="496">
          <cell r="A496" t="str">
            <v/>
          </cell>
        </row>
        <row r="497">
          <cell r="A497" t="str">
            <v>05.01.500</v>
          </cell>
          <cell r="B497" t="str">
            <v>DESMONTE DE ROCHA DURA INCLUINDO PERFURAÇÃO COM PERFURATRIZ, COMPRESSOR E ARGAMASSA EXPANSIVA, CAIMEX OU SIMILAR.</v>
          </cell>
          <cell r="C497" t="str">
            <v>m3</v>
          </cell>
          <cell r="D497">
            <v>121.61</v>
          </cell>
          <cell r="E497">
            <v>93.55</v>
          </cell>
        </row>
        <row r="498">
          <cell r="A498" t="str">
            <v/>
          </cell>
        </row>
        <row r="499">
          <cell r="A499" t="str">
            <v>05.02.010</v>
          </cell>
          <cell r="B499" t="str">
            <v>REATERRO SEM APILOAMENTO, COM APROVEITAMENTO DO MATERIAL ESCAVADO.</v>
          </cell>
          <cell r="C499" t="str">
            <v>m3</v>
          </cell>
          <cell r="D499">
            <v>3.18</v>
          </cell>
          <cell r="E499">
            <v>2.4500000000000002</v>
          </cell>
        </row>
        <row r="500">
          <cell r="A500" t="str">
            <v/>
          </cell>
        </row>
        <row r="501">
          <cell r="A501" t="str">
            <v>05.02.020</v>
          </cell>
          <cell r="B501" t="str">
            <v>REATERRO APILOADO DE VALAS EM CAMADAS DE 20CM DE ESPESSURA , COM APROVEITAMENTO DO MATERIAL ESCAVADO.</v>
          </cell>
          <cell r="C501" t="str">
            <v>m3</v>
          </cell>
          <cell r="D501">
            <v>19.07</v>
          </cell>
          <cell r="E501">
            <v>14.67</v>
          </cell>
        </row>
        <row r="502">
          <cell r="A502" t="str">
            <v/>
          </cell>
        </row>
        <row r="503">
          <cell r="A503" t="str">
            <v>05.02.030</v>
          </cell>
          <cell r="B503" t="str">
            <v>ESPALHAMENTO DE MATERIAL PARA SIMPLES REGULARIZACAO DO TERRENO.</v>
          </cell>
          <cell r="C503" t="str">
            <v>m3</v>
          </cell>
          <cell r="D503">
            <v>0.94</v>
          </cell>
          <cell r="E503">
            <v>0.73</v>
          </cell>
        </row>
        <row r="504">
          <cell r="A504" t="str">
            <v/>
          </cell>
        </row>
        <row r="505">
          <cell r="A505" t="str">
            <v>05.02.040</v>
          </cell>
          <cell r="B505" t="str">
            <v>EXECUCAO DE ATERRO ABRANGENDO ESPALHAMENTO, HOMOGENEIZACAO , UMEDECIMENTO E COMPACTACAO MANUAL EM CAMADAS DE 20 CM DE ESPESSURA, INCLUSIVE O FORNECIMENTO DO BARRO PROVENIENTE DE JAZIDA A UMA DISTANCIA MAXIMA DE 12 KM .</v>
          </cell>
          <cell r="C505" t="str">
            <v>m3</v>
          </cell>
          <cell r="D505">
            <v>41.74</v>
          </cell>
          <cell r="E505">
            <v>32.11</v>
          </cell>
        </row>
        <row r="506">
          <cell r="A506" t="str">
            <v/>
          </cell>
        </row>
        <row r="507">
          <cell r="A507" t="str">
            <v>05.02.050</v>
          </cell>
          <cell r="B507" t="str">
            <v>EXECUCAO DE ATERRO ABRANGENDO ESPALHAMENTO, HOMOGENEIZACAO , UMEDECIMENTO E COMPACTACAO MANUAL EM CAMADAS DE 20 CM DE ESPESSURA, INCLUSIVE O FORNECIMENTO DO BARRO PROVENIENTE DE JAZIDA A UMA DISTANCIA MAXIMA DE 20 KM .</v>
          </cell>
          <cell r="C507" t="str">
            <v>m3</v>
          </cell>
          <cell r="D507">
            <v>51.66</v>
          </cell>
          <cell r="E507">
            <v>39.74</v>
          </cell>
        </row>
        <row r="508">
          <cell r="A508" t="str">
            <v/>
          </cell>
        </row>
        <row r="509">
          <cell r="A509" t="str">
            <v>05.02.060</v>
          </cell>
          <cell r="B509" t="str">
            <v>EXECUCAO DE ATERRO ABRANGENDO ESPALHAMENTO , HOMOGENEIZACAO,UMEDECIMENTO E COMPACTACAO MECANICA EM CAMADAS DE 20 CM DE ESPESSURA , INCLUSIVE O FORNECIMENTO DO BARRO PROVENIENTE DE JAZIDA A UMA DISTANCIA MAXIMA DE 12 KM .</v>
          </cell>
          <cell r="C509" t="str">
            <v>m3</v>
          </cell>
          <cell r="D509">
            <v>33.18</v>
          </cell>
          <cell r="E509">
            <v>25.53</v>
          </cell>
        </row>
        <row r="510">
          <cell r="A510" t="str">
            <v/>
          </cell>
        </row>
        <row r="511">
          <cell r="A511" t="str">
            <v>05.02.070</v>
          </cell>
          <cell r="B511" t="str">
            <v>EXECUCAO DE ATERRO ABRANGENDO ESPALHAMENTO , HOMOGENEIZACAO , UMEDECIMENTO E COMPACTACAO MECANICA EM CAMADAS DE 20 CM DE ESPESSURA,IN CLUSIVE O FORNECIMENTO DO BARRO PROVENIENTE DE JAZIDA A UMA DISTANCIA MAXIMA DE 20 KM .</v>
          </cell>
          <cell r="C511" t="str">
            <v>m3</v>
          </cell>
          <cell r="D511">
            <v>43.44</v>
          </cell>
          <cell r="E511">
            <v>33.42</v>
          </cell>
        </row>
        <row r="512">
          <cell r="A512" t="str">
            <v/>
          </cell>
        </row>
        <row r="513">
          <cell r="A513" t="str">
            <v>05.02.080</v>
          </cell>
          <cell r="B513" t="str">
            <v>ATERRO COM AREIA EM CAMADAS DE ATE 40 CM DE ALTURA , UTILIZANDO-SE O PROCESSO MECANICO LEVE PARA A COMPACTACAO,INCLUSIVE CARGA,DESCARGA E TRANSPORTE (POSTO OBRA)</v>
          </cell>
          <cell r="C513" t="str">
            <v>m3</v>
          </cell>
          <cell r="D513">
            <v>45.33</v>
          </cell>
          <cell r="E513">
            <v>34.869999999999997</v>
          </cell>
        </row>
        <row r="514">
          <cell r="A514" t="str">
            <v/>
          </cell>
        </row>
        <row r="515">
          <cell r="A515" t="str">
            <v>05.02.090</v>
          </cell>
          <cell r="B515" t="str">
            <v>APILOAMENTO MANUAL DE VALAS EM CAMADAS DE 20 CM DE ESPESSURA.</v>
          </cell>
          <cell r="C515" t="str">
            <v>m3</v>
          </cell>
          <cell r="D515">
            <v>15.89</v>
          </cell>
          <cell r="E515">
            <v>12.23</v>
          </cell>
        </row>
        <row r="516">
          <cell r="A516" t="str">
            <v/>
          </cell>
        </row>
        <row r="517">
          <cell r="A517" t="str">
            <v>05.02.100</v>
          </cell>
          <cell r="B517" t="str">
            <v>COMPACTACAO MECANICA DE ATERRO A 100 POR CENTO DO PROCTOR NORMAL, MEDIDO NA SECAO, INCLUSIVE ESPALHAMENTO,UMEDECIMENTO E HOMOGENEIZACAO.</v>
          </cell>
          <cell r="C517" t="str">
            <v>m3</v>
          </cell>
          <cell r="D517">
            <v>3.02</v>
          </cell>
          <cell r="E517">
            <v>2.33</v>
          </cell>
        </row>
        <row r="518">
          <cell r="A518" t="str">
            <v/>
          </cell>
        </row>
        <row r="519">
          <cell r="A519" t="str">
            <v>05.02.110</v>
          </cell>
          <cell r="B519" t="str">
            <v>EXECUÇÃO DE ATERRO COM BARRO. UTILIZANDO-SE O PROCESSO MECÂNICO LEVE DE COMPACTAÇÃO,INCLUSIVE CARGA, DESCARGA E TRANSPORTE (POSTO OBRA)</v>
          </cell>
          <cell r="C519" t="str">
            <v>m3</v>
          </cell>
          <cell r="D519">
            <v>31.09</v>
          </cell>
          <cell r="E519">
            <v>23.92</v>
          </cell>
        </row>
        <row r="520">
          <cell r="A520" t="str">
            <v/>
          </cell>
        </row>
        <row r="521">
          <cell r="A521" t="str">
            <v>05.02.120</v>
          </cell>
          <cell r="B521" t="str">
            <v xml:space="preserve">ATERRO UTILIZANDO SOLO CIMENTO PARA FUNDACOES(TRACO 1:20)ABRANGENDO ESPALHAMENTO HOMOGEINIZACAO,UMEDECIMENTO E COMPACTACAO MANUAL COM SOQUETE DE 30 KG EM CAMADAS SUCESSIVAS DE 20 CM DE ESPESSURA, INCLUSIVE FORNECIMENTO DO MATERIAL PROVENIENTE DE JAZIDA A </v>
          </cell>
          <cell r="C521" t="str">
            <v>m3</v>
          </cell>
          <cell r="D521">
            <v>134.30000000000001</v>
          </cell>
          <cell r="E521">
            <v>103.31</v>
          </cell>
        </row>
        <row r="522">
          <cell r="A522" t="str">
            <v/>
          </cell>
        </row>
        <row r="523">
          <cell r="A523" t="str">
            <v>05.02.130</v>
          </cell>
          <cell r="B523" t="str">
            <v xml:space="preserve">ATERRO UTILIZANDO SOLO CIMENTO PARA FUNDACOES(TRACO 1:30)ABRANGENDO ESPALHAMENTO HOMOGEINIZACAO,UMEDECIMENTO E COMPACTACAO MANUAL COM SOQUETE DE 30 KG EM CAMADAS SUCESSIVAS DE 20 CM DE ESPESSURA, INCLUSIVE FORNECIMENTO DO MATERIAL PROVENIENTE DE JAZIDA A </v>
          </cell>
          <cell r="C523" t="str">
            <v>m3</v>
          </cell>
          <cell r="D523">
            <v>120.88</v>
          </cell>
          <cell r="E523">
            <v>92.99</v>
          </cell>
        </row>
        <row r="524">
          <cell r="A524" t="str">
            <v/>
          </cell>
        </row>
        <row r="525">
          <cell r="A525" t="str">
            <v>05.02.140</v>
          </cell>
          <cell r="B525" t="str">
            <v xml:space="preserve">ATERRO UTILIZANDO SOLO CIMENTO PARA FUNDACOES(TRACO 1:20)ABRANGENDO ESPALHAMENTO HOMOGEINIZACAO,UMEDECIMENTO E COMPACTACAO MECANICA LEVE EM CAMADAS SUCESSIVAS DE 20 CM DE ESPESSURA,INCLUSIVE FORNECIMENTO DO MATERIAL PROVENIENTE DE JAZIDA A UMA DISTANCIA  </v>
          </cell>
          <cell r="C525" t="str">
            <v>m3</v>
          </cell>
          <cell r="D525">
            <v>116.33</v>
          </cell>
          <cell r="E525">
            <v>89.49</v>
          </cell>
        </row>
        <row r="526">
          <cell r="A526" t="str">
            <v/>
          </cell>
        </row>
        <row r="527">
          <cell r="A527" t="str">
            <v>05.02.145</v>
          </cell>
          <cell r="B527" t="str">
            <v>ATERRO UTILIZANDO SOLO CIMENTO PARA FUNDAÇÕES (TRAÇO 1:25) ABRANGENDO ESPALHAMENTO, HOMOGEINIZAÇÃO, UMEDECIMENTO E COMPACTAÇÃO MECÂNICA LEVE EM CAMADAS SUCESSIVAS DE 20CM DE ESPESSURA, INCLUSIVE FORNECIMENTO DO MATERIAL PROVENIENTE DE JAZIDA A UMA DISTÂNC</v>
          </cell>
          <cell r="C527" t="str">
            <v>m3</v>
          </cell>
          <cell r="D527">
            <v>132.62</v>
          </cell>
          <cell r="E527">
            <v>102.02</v>
          </cell>
        </row>
        <row r="528">
          <cell r="A528" t="str">
            <v/>
          </cell>
        </row>
        <row r="529">
          <cell r="A529" t="str">
            <v>05.02.150</v>
          </cell>
          <cell r="B529" t="str">
            <v>ATERRO UTILIZANDO SOLO CIMENTO PARA FUNDACOES(TRACO 1:30)ABRANGENDO ESPALHAMENTO HOMOGEINIZACAO,UMEDECIMENTO E COMPACTACAO MECANICA LEVE EM CAMADAS SUCESSIVAS DE 20 CM DE ESPESSURA,INCLUSIVE FORNECIMENTO DO MATERIAL PROVENIENTE DE JAZIDA A UMA DISTANCIA M</v>
          </cell>
          <cell r="C529" t="str">
            <v>m3</v>
          </cell>
          <cell r="D529">
            <v>102.92</v>
          </cell>
          <cell r="E529">
            <v>79.17</v>
          </cell>
        </row>
        <row r="530">
          <cell r="A530" t="str">
            <v/>
          </cell>
        </row>
        <row r="531">
          <cell r="A531" t="str">
            <v>05.02.200</v>
          </cell>
          <cell r="B531" t="str">
            <v>EXECUCAO DE BASE COM BRITA GRADUADA ( CORRIDA) ABRANGENDO ESPALHAMENTO E COMPACTACAO DA MISTURA EM CAMADAS SUCESSIVAS COM 15CM DE ESPESSURA INCLUSIVE FORNECIMENTO DO MATERIAL (POSTO OBRA).</v>
          </cell>
          <cell r="C531" t="str">
            <v>m3</v>
          </cell>
          <cell r="D531">
            <v>80.709999999999994</v>
          </cell>
          <cell r="E531">
            <v>62.09</v>
          </cell>
        </row>
        <row r="532">
          <cell r="A532" t="str">
            <v/>
          </cell>
        </row>
        <row r="533">
          <cell r="A533" t="str">
            <v>05.03.010</v>
          </cell>
          <cell r="B533" t="str">
            <v>REGULARIZACAO MANUAL DE TERRENO NATURAL, CORTE OU ATERRO ATE 20 CM DE ESPESSURA.</v>
          </cell>
          <cell r="C533" t="str">
            <v>m2</v>
          </cell>
          <cell r="D533">
            <v>1.58</v>
          </cell>
          <cell r="E533">
            <v>1.22</v>
          </cell>
        </row>
        <row r="534">
          <cell r="A534" t="str">
            <v/>
          </cell>
        </row>
        <row r="535">
          <cell r="A535" t="str">
            <v>05.03.020</v>
          </cell>
          <cell r="B535" t="str">
            <v>REGULARIZACAO MECANICA DE TERRENO NATURAL, CORTE OU ATERRO ATE 20 CM DE ESPESSURA.</v>
          </cell>
          <cell r="C535" t="str">
            <v>m2</v>
          </cell>
          <cell r="D535">
            <v>0.68</v>
          </cell>
          <cell r="E535">
            <v>0.53</v>
          </cell>
        </row>
        <row r="536">
          <cell r="A536" t="str">
            <v/>
          </cell>
        </row>
        <row r="537">
          <cell r="A537" t="str">
            <v>05.03.030</v>
          </cell>
          <cell r="B537" t="str">
            <v>REGULARIZACAO DE TALUDE COM CORTE OU ATERRO ATE 20 CM DE ESPESSURA.</v>
          </cell>
          <cell r="C537" t="str">
            <v>m2</v>
          </cell>
          <cell r="D537">
            <v>3.18</v>
          </cell>
          <cell r="E537">
            <v>2.4500000000000002</v>
          </cell>
        </row>
        <row r="538">
          <cell r="A538" t="str">
            <v/>
          </cell>
        </row>
        <row r="539">
          <cell r="A539" t="str">
            <v>05.04.010</v>
          </cell>
          <cell r="B539" t="str">
            <v>CONTENÇÃO TIPO RIP-RAP COM UTILIZAÇÃO DE SOLO-CIMENTO, TRAÇO 1:18, EM VOLUME, COM SACO DE NYLON, INCL. FORNECIMENTO DE AGREGADOS (BARRO/SAIBRO/AREIA), TRANSPORTE, CARGA E DESCARGA COM DMT 10KM.</v>
          </cell>
          <cell r="C539" t="str">
            <v>m3</v>
          </cell>
          <cell r="D539">
            <v>180.02</v>
          </cell>
          <cell r="E539">
            <v>138.47999999999999</v>
          </cell>
        </row>
        <row r="540">
          <cell r="A540" t="str">
            <v/>
          </cell>
        </row>
        <row r="541">
          <cell r="A541" t="str">
            <v>06.00.000</v>
          </cell>
          <cell r="B541" t="str">
            <v>ESTRUTURA DE CONCRETO</v>
          </cell>
        </row>
        <row r="542">
          <cell r="A542" t="str">
            <v/>
          </cell>
        </row>
        <row r="543">
          <cell r="A543" t="str">
            <v>06.01.010</v>
          </cell>
          <cell r="B543" t="str">
            <v>FORMAS PARA CONCRETO ARMADO EM FUNDACOES, UTILIZANDO TABUAS DE 1 X 12 POL., INCLUSIVE ESCORAMENTO.</v>
          </cell>
          <cell r="C543" t="str">
            <v>m2</v>
          </cell>
          <cell r="D543">
            <v>56.08</v>
          </cell>
          <cell r="E543">
            <v>43.14</v>
          </cell>
        </row>
        <row r="544">
          <cell r="A544" t="str">
            <v/>
          </cell>
        </row>
        <row r="545">
          <cell r="A545" t="str">
            <v>06.01.015</v>
          </cell>
          <cell r="B545" t="str">
            <v>FORMAS PARA CONCRETO ARMADO EM FUNDACOES, COM CHAPAS DE MADEIRA COMPENSADA TIPO RESINADA DE 12MM, INCLUSIVE ESCORAMENTO.</v>
          </cell>
          <cell r="C545" t="str">
            <v>m2</v>
          </cell>
          <cell r="D545">
            <v>42.39</v>
          </cell>
          <cell r="E545">
            <v>32.61</v>
          </cell>
        </row>
        <row r="546">
          <cell r="A546" t="str">
            <v/>
          </cell>
        </row>
        <row r="547">
          <cell r="A547" t="str">
            <v>06.01.020</v>
          </cell>
          <cell r="B547" t="str">
            <v>FORMA PARA CONCRETO ARMADO EM LAJES, COM CHAPAS DE MADEIRA COMPENSADA TIPO RESINADA DE 12 MM, INCLUSIVE ESCORAMENTO.</v>
          </cell>
          <cell r="C547" t="str">
            <v>m2</v>
          </cell>
          <cell r="D547">
            <v>56.14</v>
          </cell>
          <cell r="E547">
            <v>43.19</v>
          </cell>
        </row>
        <row r="548">
          <cell r="A548" t="str">
            <v/>
          </cell>
        </row>
        <row r="549">
          <cell r="A549" t="str">
            <v>06.01.025</v>
          </cell>
          <cell r="B549" t="str">
            <v>FORMAS PARA CONCRETO ARMADO EM VIGAS, COM CHAPAS DE MADEIRA COMPENSADA RESINADA DE 12 MM, INCLUSIVE ESCORAMENTO.</v>
          </cell>
          <cell r="C549" t="str">
            <v>m2</v>
          </cell>
          <cell r="D549">
            <v>73.64</v>
          </cell>
          <cell r="E549">
            <v>56.65</v>
          </cell>
        </row>
        <row r="550">
          <cell r="A550" t="str">
            <v/>
          </cell>
        </row>
        <row r="551">
          <cell r="A551" t="str">
            <v>06.01.030</v>
          </cell>
          <cell r="B551" t="str">
            <v>FORMA PARA CONCRETO ARMADO EM PILARES,COM CHAPAS EM MADEIRA COMPENSADA TIPO RESINADA DE 12 MM, INCLUSIVE ESCORAMENTO.</v>
          </cell>
          <cell r="C551" t="str">
            <v>m2</v>
          </cell>
          <cell r="D551">
            <v>76.709999999999994</v>
          </cell>
          <cell r="E551">
            <v>59.01</v>
          </cell>
        </row>
        <row r="552">
          <cell r="A552" t="str">
            <v/>
          </cell>
        </row>
        <row r="553">
          <cell r="A553" t="str">
            <v>06.01.055</v>
          </cell>
          <cell r="B553" t="str">
            <v>FORMAS PARA CONCRETO ARMADO EM QUALQUER TIPO DE ESTRUTURA, COM CHAPA DE MADEIRA COMPENSADA TIPO RESINADA DE 12 MM,INCLUSIVE ESCORAMENTO.</v>
          </cell>
          <cell r="C553" t="str">
            <v>m2</v>
          </cell>
          <cell r="D553">
            <v>70.87</v>
          </cell>
          <cell r="E553">
            <v>54.52</v>
          </cell>
        </row>
        <row r="554">
          <cell r="A554" t="str">
            <v/>
          </cell>
        </row>
        <row r="555">
          <cell r="A555" t="str">
            <v>06.01.060</v>
          </cell>
          <cell r="B555" t="str">
            <v>FORMAS PARA CONCRETO APARENTE ARMADO EM LAJES COM CHAPAS DE MADEIRA COMPENSADA TIPO PLASTIFICADA DE 12MM, INCLUSIVE ESCORAMENTO.</v>
          </cell>
          <cell r="C555" t="str">
            <v>m2</v>
          </cell>
          <cell r="D555">
            <v>60.76</v>
          </cell>
          <cell r="E555">
            <v>46.74</v>
          </cell>
        </row>
        <row r="556">
          <cell r="A556" t="str">
            <v/>
          </cell>
        </row>
        <row r="557">
          <cell r="A557" t="str">
            <v>06.01.070</v>
          </cell>
          <cell r="B557" t="str">
            <v>FORMAS PARA CONCRETO APARENTE ARMADO EM VIGAS COM CHAPAS DE MADEIRA COMPENSADA TIPO PLASTIFICADA DE 12MM, INCLUSIVE ESCORAMENTO.</v>
          </cell>
          <cell r="C557" t="str">
            <v>m2</v>
          </cell>
          <cell r="D557">
            <v>80.62</v>
          </cell>
          <cell r="E557">
            <v>62.02</v>
          </cell>
        </row>
        <row r="558">
          <cell r="A558" t="str">
            <v/>
          </cell>
        </row>
        <row r="559">
          <cell r="A559" t="str">
            <v>06.01.080</v>
          </cell>
          <cell r="B559" t="str">
            <v>FORMAS PARA CONCRETO APARENTE ARMADO EM PILARES, COM CHAPAS DE MADEIRA COMPENSADA TIPO PLASTIFICADA DE 12MM, INCLUSIVE ESCORAMENTO.</v>
          </cell>
          <cell r="C559" t="str">
            <v>m2</v>
          </cell>
          <cell r="D559">
            <v>83.69</v>
          </cell>
          <cell r="E559">
            <v>64.38</v>
          </cell>
        </row>
        <row r="560">
          <cell r="A560" t="str">
            <v/>
          </cell>
        </row>
        <row r="561">
          <cell r="A561" t="str">
            <v>06.01.090</v>
          </cell>
          <cell r="B561" t="str">
            <v>FORMAS PARA CONCRETO APARENTE ARMADO EM QUALQUER TIPO DE ESTRUTURA , COM CHAPAS DE MADEIRA COMPENSADA TIPO PLASTIFICADA DE 12MM , INCLUSIVE ESCORAMENTO.</v>
          </cell>
          <cell r="C561" t="str">
            <v>m2</v>
          </cell>
          <cell r="D561">
            <v>77.849999999999994</v>
          </cell>
          <cell r="E561">
            <v>59.89</v>
          </cell>
        </row>
        <row r="562">
          <cell r="A562" t="str">
            <v/>
          </cell>
        </row>
        <row r="563">
          <cell r="A563" t="str">
            <v>06.01.100</v>
          </cell>
          <cell r="B563" t="str">
            <v>ESCORAMENTO EM MADEIRA PARA VIGAS E LAJES DE EDIFICAÇÕES, UTILIZANDO BARROTE 3"X3", PREGO 2 1/2"X10 E TÁBUA DE 2,5X 20CM. CONSIDERADO TRÊS USOS E PÉ DIREITO ATÉ 3,50M.</v>
          </cell>
          <cell r="C563" t="str">
            <v>m2</v>
          </cell>
          <cell r="D563">
            <v>11.9</v>
          </cell>
          <cell r="E563">
            <v>9.16</v>
          </cell>
        </row>
        <row r="564">
          <cell r="A564" t="str">
            <v/>
          </cell>
        </row>
        <row r="565">
          <cell r="A565" t="str">
            <v>06.010.090</v>
          </cell>
          <cell r="B565" t="str">
            <v>EXCLUÍDO -  CÓDIGO COM ZERO A MAIS...</v>
          </cell>
          <cell r="C565" t="str">
            <v>m2</v>
          </cell>
        </row>
        <row r="566">
          <cell r="A566" t="str">
            <v/>
          </cell>
        </row>
        <row r="567">
          <cell r="A567" t="str">
            <v>06.02.020</v>
          </cell>
          <cell r="B567" t="str">
            <v>FERRO CORTADO, DOBRADO E COLOCADO NA FORMA,EM INFRA-ESTRUTURA(CA-50).</v>
          </cell>
          <cell r="C567" t="str">
            <v>Kg</v>
          </cell>
          <cell r="D567">
            <v>6.74</v>
          </cell>
          <cell r="E567">
            <v>5.19</v>
          </cell>
        </row>
        <row r="568">
          <cell r="A568" t="str">
            <v/>
          </cell>
        </row>
        <row r="569">
          <cell r="A569" t="str">
            <v>06.02.030</v>
          </cell>
          <cell r="B569" t="str">
            <v>FERRO CORTADO, DOBRADO E COLOCADO NA FORMA,EM INFRA-ESTRUTURA(CA-60).</v>
          </cell>
          <cell r="C569" t="str">
            <v>Kg</v>
          </cell>
          <cell r="D569">
            <v>7.46</v>
          </cell>
          <cell r="E569">
            <v>5.74</v>
          </cell>
        </row>
        <row r="570">
          <cell r="A570" t="str">
            <v/>
          </cell>
        </row>
        <row r="571">
          <cell r="A571" t="str">
            <v>06.02.050</v>
          </cell>
          <cell r="B571" t="str">
            <v>FERRO CORTADO, DOBRADO E COLOCADO NA FORMA,EM SUPER-ESTRUTURA(CA-50).</v>
          </cell>
          <cell r="C571" t="str">
            <v>Kg</v>
          </cell>
          <cell r="D571">
            <v>6.9</v>
          </cell>
          <cell r="E571">
            <v>5.31</v>
          </cell>
        </row>
        <row r="572">
          <cell r="A572" t="str">
            <v/>
          </cell>
        </row>
        <row r="573">
          <cell r="A573" t="str">
            <v>06.02.060</v>
          </cell>
          <cell r="B573" t="str">
            <v>FERRO CORTADO, DOBRADO E COLOCADO NA FORMA,EM SUPER-ESTRUTURA(CA-60).</v>
          </cell>
          <cell r="C573" t="str">
            <v>Kg</v>
          </cell>
          <cell r="D573">
            <v>7.61</v>
          </cell>
          <cell r="E573">
            <v>5.86</v>
          </cell>
        </row>
        <row r="574">
          <cell r="A574" t="str">
            <v/>
          </cell>
        </row>
        <row r="575">
          <cell r="A575" t="str">
            <v>06.02.070</v>
          </cell>
          <cell r="B575" t="str">
            <v>FORNECIMENTO E  EXECUÇÃO  DE ARMADURA EM TELA METÁLICA Q92 DE FIO 4,20MM, INCLUINDO CORTE E  MONTAGEM</v>
          </cell>
          <cell r="C575" t="str">
            <v>Kg</v>
          </cell>
          <cell r="D575">
            <v>7.41</v>
          </cell>
          <cell r="E575">
            <v>5.7</v>
          </cell>
        </row>
        <row r="576">
          <cell r="A576" t="str">
            <v/>
          </cell>
        </row>
        <row r="577">
          <cell r="A577" t="str">
            <v>06.02.071</v>
          </cell>
          <cell r="B577" t="str">
            <v>FORNECIMENTO E  EXECUÇÃO  DE ARMADURA EM TELA METÁLICA Q61 (15X15) DE FIO 3,40MM, INCLUINDO CORTE E  MONTAGEM</v>
          </cell>
          <cell r="C577" t="str">
            <v>Kg</v>
          </cell>
          <cell r="D577">
            <v>7.77</v>
          </cell>
          <cell r="E577">
            <v>5.98</v>
          </cell>
        </row>
        <row r="578">
          <cell r="A578" t="str">
            <v/>
          </cell>
        </row>
        <row r="579">
          <cell r="A579" t="str">
            <v>06.02.072</v>
          </cell>
          <cell r="B579" t="str">
            <v>FORNECIMENTO E  EXECUÇÃO  DE ARMADURA EM TELA METÁLICA Q75 (15X15) DE FIO 3,80MM, INCLUINDO CORTE E  MONTAGEM</v>
          </cell>
          <cell r="C579" t="str">
            <v>Kg</v>
          </cell>
          <cell r="D579">
            <v>7.11</v>
          </cell>
          <cell r="E579">
            <v>5.47</v>
          </cell>
        </row>
        <row r="580">
          <cell r="A580" t="str">
            <v/>
          </cell>
        </row>
        <row r="581">
          <cell r="A581" t="str">
            <v>06.03.010</v>
          </cell>
          <cell r="B581" t="str">
            <v>CONCRETO NAO ESTRUTURAL (1 4 8) PARA LASTROS DE PISOS E FUNDACOES, LANCADO E ADENSADO.</v>
          </cell>
          <cell r="C581" t="str">
            <v>m3</v>
          </cell>
          <cell r="D581">
            <v>303.16000000000003</v>
          </cell>
          <cell r="E581">
            <v>233.2</v>
          </cell>
        </row>
        <row r="582">
          <cell r="A582" t="str">
            <v/>
          </cell>
        </row>
        <row r="583">
          <cell r="A583" t="str">
            <v>06.03.020</v>
          </cell>
          <cell r="B583" t="str">
            <v>CONCRETO ESTRUTURAL, FCK 11 MPA, CONDICAO B (NBR-12655),LANCADO SOBRE O TERRENO OU EM FUNDACOES E ADENSADO.</v>
          </cell>
          <cell r="C583" t="str">
            <v>m3</v>
          </cell>
          <cell r="D583">
            <v>329.83</v>
          </cell>
          <cell r="E583">
            <v>253.72</v>
          </cell>
        </row>
        <row r="584">
          <cell r="A584" t="str">
            <v/>
          </cell>
        </row>
        <row r="585">
          <cell r="A585" t="str">
            <v>06.03.030</v>
          </cell>
          <cell r="B585" t="str">
            <v>CONCRETO ESTRUTURAL, FCK 13,5 MPA CONDICAO B (NBR-12655),LANCADO SOBRE O TERRENO OU EM FUNDACOES E ADENSADO.</v>
          </cell>
          <cell r="C585" t="str">
            <v>m3</v>
          </cell>
          <cell r="D585">
            <v>344.2</v>
          </cell>
          <cell r="E585">
            <v>264.77</v>
          </cell>
        </row>
        <row r="586">
          <cell r="A586" t="str">
            <v/>
          </cell>
        </row>
        <row r="587">
          <cell r="A587" t="str">
            <v>06.03.040</v>
          </cell>
          <cell r="B587" t="str">
            <v>CONCRETO ESTRUTURAL, FCK 15 MPA, CONDICAO B (NBR-12655),LANCADO SOBRE O TERRENO OU EM FUNDACOES E ADENSADO.</v>
          </cell>
          <cell r="C587" t="str">
            <v>m3</v>
          </cell>
          <cell r="D587">
            <v>349.31</v>
          </cell>
          <cell r="E587">
            <v>268.7</v>
          </cell>
        </row>
        <row r="588">
          <cell r="A588" t="str">
            <v/>
          </cell>
        </row>
        <row r="589">
          <cell r="A589" t="str">
            <v>06.03.050</v>
          </cell>
          <cell r="B589" t="str">
            <v>CONCRETO ESTRUTURAL, FCK 15 MPA, CONDICAO B (NBR-12655),LANCADO EM ESTRUTURAS E ADENSADO.</v>
          </cell>
          <cell r="C589" t="str">
            <v>m3</v>
          </cell>
          <cell r="D589">
            <v>387.56</v>
          </cell>
          <cell r="E589">
            <v>298.13</v>
          </cell>
        </row>
        <row r="590">
          <cell r="A590" t="str">
            <v/>
          </cell>
        </row>
        <row r="591">
          <cell r="A591" t="str">
            <v>06.03.060</v>
          </cell>
          <cell r="B591" t="str">
            <v>CONCRETO ESTRUTURAL, FCK 18 MPA, CONDICAO B (NBR-12655),LANCADO SOBRE O TERRENO OU EM FUNDACOES E ADENSADO.</v>
          </cell>
          <cell r="C591" t="str">
            <v>m3</v>
          </cell>
          <cell r="D591">
            <v>362.06</v>
          </cell>
          <cell r="E591">
            <v>278.51</v>
          </cell>
        </row>
        <row r="592">
          <cell r="A592" t="str">
            <v/>
          </cell>
        </row>
        <row r="593">
          <cell r="A593" t="str">
            <v>06.03.070</v>
          </cell>
          <cell r="B593" t="str">
            <v>CONCRETO ESTRUTURAL, FCK 18 MPA, CONDICAO B (NBR-12655),LANCADO EM ESTRUTURAS E ADENSADO.</v>
          </cell>
          <cell r="C593" t="str">
            <v>m3</v>
          </cell>
          <cell r="D593">
            <v>400.32</v>
          </cell>
          <cell r="E593">
            <v>307.94</v>
          </cell>
        </row>
        <row r="594">
          <cell r="A594" t="str">
            <v/>
          </cell>
        </row>
        <row r="595">
          <cell r="A595" t="str">
            <v>06.03.080</v>
          </cell>
          <cell r="B595" t="str">
            <v>CONCRETO ESTRUTURAL, FCK 20 MPA, CONDICAO B (NBR-12655),LANCADO SOBRE O TERRENO OU EM FUNDACOES E ADENSADO.</v>
          </cell>
          <cell r="C595" t="str">
            <v>m3</v>
          </cell>
          <cell r="D595">
            <v>370.04</v>
          </cell>
          <cell r="E595">
            <v>284.64999999999998</v>
          </cell>
        </row>
        <row r="596">
          <cell r="A596" t="str">
            <v/>
          </cell>
        </row>
        <row r="597">
          <cell r="A597" t="str">
            <v>06.03.090</v>
          </cell>
          <cell r="B597" t="str">
            <v>CONCRETO ESTRUTURAL, FCK 20 MPA, CONDICAO B (NBR-12655),LANCADO EM ESTRUTURAS E ADENSADO.</v>
          </cell>
          <cell r="C597" t="str">
            <v>m3</v>
          </cell>
          <cell r="D597">
            <v>408.3</v>
          </cell>
          <cell r="E597">
            <v>314.08</v>
          </cell>
        </row>
        <row r="598">
          <cell r="A598" t="str">
            <v/>
          </cell>
        </row>
        <row r="599">
          <cell r="A599" t="str">
            <v>06.03.091</v>
          </cell>
          <cell r="B599" t="str">
            <v>CONCRETO ESTRUTURAL, FCK 25 MPA, CONDICAO A (NBR 12655) LANCADO SOBRE O TERRENO OU EM FUNDACOES E ADENSADO.</v>
          </cell>
          <cell r="C599" t="str">
            <v>m3</v>
          </cell>
          <cell r="D599">
            <v>377.97</v>
          </cell>
          <cell r="E599">
            <v>290.75</v>
          </cell>
        </row>
        <row r="600">
          <cell r="A600" t="str">
            <v/>
          </cell>
        </row>
        <row r="601">
          <cell r="A601" t="str">
            <v>06.03.092</v>
          </cell>
          <cell r="B601" t="str">
            <v>CONCRETO ESTRUTURAL, FCK 25 MPA, CONDICAO A (NBR 12655) LANCADO EM ESTRUTURAS E ADENSADO.</v>
          </cell>
          <cell r="C601" t="str">
            <v>m3</v>
          </cell>
          <cell r="D601">
            <v>416.23</v>
          </cell>
          <cell r="E601">
            <v>320.18</v>
          </cell>
        </row>
        <row r="602">
          <cell r="A602" t="str">
            <v/>
          </cell>
        </row>
        <row r="603">
          <cell r="A603" t="str">
            <v>06.03.093</v>
          </cell>
          <cell r="B603" t="str">
            <v>CONCRETO ESTRUTURAL, FCK 30 MPA, CONDICAO A (NBR 12655) LANCADO SOBRE O TERRENO OU EM FUNDACOES E ADENSADO.</v>
          </cell>
          <cell r="C603" t="str">
            <v>m3</v>
          </cell>
          <cell r="D603">
            <v>409.24</v>
          </cell>
          <cell r="E603">
            <v>314.8</v>
          </cell>
        </row>
        <row r="604">
          <cell r="A604" t="str">
            <v/>
          </cell>
        </row>
        <row r="605">
          <cell r="A605" t="str">
            <v>06.03.094</v>
          </cell>
          <cell r="B605" t="str">
            <v>CONCRETO ESTRUTURAL, FCK 30 MPA, CONDICAO A (NBR 12655) LANCADO EM ESTRUTURAS E ADENSADO.</v>
          </cell>
          <cell r="C605" t="str">
            <v>m3</v>
          </cell>
          <cell r="D605">
            <v>447.49</v>
          </cell>
          <cell r="E605">
            <v>344.23</v>
          </cell>
        </row>
        <row r="606">
          <cell r="A606" t="str">
            <v/>
          </cell>
        </row>
        <row r="607">
          <cell r="A607" t="str">
            <v>06.03.095</v>
          </cell>
          <cell r="B607" t="str">
            <v>CONCRETO ESTRUTURAL, FCK 35 MPA, CONDICAO A (NBR 12655) LANCADO SOBRE O TERRENO OU EM FUNDACOES E ADENSADO.</v>
          </cell>
          <cell r="C607" t="str">
            <v>m3</v>
          </cell>
          <cell r="D607">
            <v>430.01</v>
          </cell>
          <cell r="E607">
            <v>330.78</v>
          </cell>
        </row>
        <row r="608">
          <cell r="A608" t="str">
            <v/>
          </cell>
        </row>
        <row r="609">
          <cell r="A609" t="str">
            <v>06.03.096</v>
          </cell>
          <cell r="B609" t="str">
            <v>CONCRETO ESTRUTURAL, FCK 35 MPA, CONDICAO A (NBR 12655) LANCADO EM ESTRUTURAS E ADENSADO.</v>
          </cell>
          <cell r="C609" t="str">
            <v>m3</v>
          </cell>
          <cell r="D609">
            <v>468.27</v>
          </cell>
          <cell r="E609">
            <v>360.21</v>
          </cell>
        </row>
        <row r="610">
          <cell r="A610" t="str">
            <v/>
          </cell>
        </row>
        <row r="611">
          <cell r="A611" t="str">
            <v>06.03.097</v>
          </cell>
          <cell r="B611" t="str">
            <v>CONCRETO ESTRUTURAL, FCK 40 MPA, CONDICAO A (NBR 12655) LANCADO SOBRE O TERRENO OU EM FUNDACOES E ADENSADO.</v>
          </cell>
          <cell r="C611" t="str">
            <v>m3</v>
          </cell>
          <cell r="D611">
            <v>448.43</v>
          </cell>
          <cell r="E611">
            <v>344.95</v>
          </cell>
        </row>
        <row r="612">
          <cell r="A612" t="str">
            <v/>
          </cell>
        </row>
        <row r="613">
          <cell r="A613" t="str">
            <v>06.03.098</v>
          </cell>
          <cell r="B613" t="str">
            <v>CONCRETO ESTRUTURAL, FCK 40 MPA, CONDICAO A (NBR 12655) LANCADO EM ESTRUTURAS E ADENSADO.</v>
          </cell>
          <cell r="C613" t="str">
            <v>m3</v>
          </cell>
          <cell r="D613">
            <v>486.69</v>
          </cell>
          <cell r="E613">
            <v>374.38</v>
          </cell>
        </row>
        <row r="614">
          <cell r="A614" t="str">
            <v/>
          </cell>
        </row>
        <row r="615">
          <cell r="A615" t="str">
            <v>06.03.100</v>
          </cell>
          <cell r="B615" t="str">
            <v>CONCRETO ARMADO PRONTO, FCK 15 MPA,CONDICAO B (NBR-12655), LANCADO EM FUNDACOES E ADENSADO, INCLUSIVE FORMA, ESCORAMENTO E FERRAGEM.</v>
          </cell>
          <cell r="C615" t="str">
            <v>m3</v>
          </cell>
          <cell r="D615">
            <v>1224.8599999999999</v>
          </cell>
          <cell r="E615">
            <v>942.2</v>
          </cell>
        </row>
        <row r="616">
          <cell r="A616" t="str">
            <v/>
          </cell>
        </row>
        <row r="617">
          <cell r="A617" t="str">
            <v>06.03.101</v>
          </cell>
          <cell r="B617" t="str">
            <v>CONCRETO ARMADO PRONTO, FCK 18 MPA,CONDICAO B (NBR 12655), LANCADO EM FUNDACOES E ADENSADO, INCLUSIVE FORMA, ESCORAMENTO E FERRAGEM.</v>
          </cell>
          <cell r="C617" t="str">
            <v>m3</v>
          </cell>
          <cell r="D617">
            <v>1237.6099999999999</v>
          </cell>
          <cell r="E617">
            <v>952.01</v>
          </cell>
        </row>
        <row r="618">
          <cell r="A618" t="str">
            <v/>
          </cell>
        </row>
        <row r="619">
          <cell r="A619" t="str">
            <v>06.03.102</v>
          </cell>
          <cell r="B619" t="str">
            <v>CONCRETO ARMADO PRONTO, FCK 20 MPA,CONDICAO B (NBR 12655), LANCADO EM FUNDACOES E ADENSADO, INCLUSIVE FORMA, ESCORAMENTO E FERRAGEM.</v>
          </cell>
          <cell r="C619" t="str">
            <v>m3</v>
          </cell>
          <cell r="D619">
            <v>1245.5899999999999</v>
          </cell>
          <cell r="E619">
            <v>958.15</v>
          </cell>
        </row>
        <row r="620">
          <cell r="A620" t="str">
            <v/>
          </cell>
        </row>
        <row r="621">
          <cell r="A621" t="str">
            <v>06.03.103</v>
          </cell>
          <cell r="B621" t="str">
            <v>CONCRETO ARMADO PRONTO, FCK 25 MPA CONDICAO A (NBR 12655), LANCADO EM FUNDACOES E ADENSADO, INCLUSIVE FORMA, ESCORAMENTO E FERRAGEM.</v>
          </cell>
          <cell r="C621" t="str">
            <v>m3</v>
          </cell>
          <cell r="D621">
            <v>1253.52</v>
          </cell>
          <cell r="E621">
            <v>964.25</v>
          </cell>
        </row>
        <row r="622">
          <cell r="A622" t="str">
            <v/>
          </cell>
        </row>
        <row r="623">
          <cell r="A623" t="str">
            <v>06.03.104</v>
          </cell>
          <cell r="B623" t="str">
            <v>CONCRETO ARMADO PRONTO, FCK 30 MPA CONDICAO A (NBR 12655), LANCADO EM FUNDACOES E ADENSADO, INCLUSIVE FORMA, ESCORAMENTO E FERRAGEM.</v>
          </cell>
          <cell r="C623" t="str">
            <v>m3</v>
          </cell>
          <cell r="D623">
            <v>1284.79</v>
          </cell>
          <cell r="E623">
            <v>988.3</v>
          </cell>
        </row>
        <row r="624">
          <cell r="A624" t="str">
            <v/>
          </cell>
        </row>
        <row r="625">
          <cell r="A625" t="str">
            <v>06.03.105</v>
          </cell>
          <cell r="B625" t="str">
            <v>CONCRETO ARMADO PRONTO, FCK 35 MPA, CONDICO A (NBR 12655), LANCADO EM FUNDACOES E ADENSADO, INCLUSIVE FORMA, ESCORAMENTO E FERRAGEM.</v>
          </cell>
          <cell r="C625" t="str">
            <v>m3</v>
          </cell>
          <cell r="D625">
            <v>1305.56</v>
          </cell>
          <cell r="E625">
            <v>1004.28</v>
          </cell>
        </row>
        <row r="626">
          <cell r="A626" t="str">
            <v/>
          </cell>
        </row>
        <row r="627">
          <cell r="A627" t="str">
            <v>06.03.106</v>
          </cell>
          <cell r="B627" t="str">
            <v>CONCRETO ARMADO PRONTO, FCK 40 MPA,CONDICAO A (NBR 12655), LANCADO EM FUNDACOES E ADENSADO, INCLUSIVE FORMA, ESCORAMENTO E FERRAGEM.</v>
          </cell>
          <cell r="C627" t="str">
            <v>m3</v>
          </cell>
          <cell r="D627">
            <v>1323.98</v>
          </cell>
          <cell r="E627">
            <v>1018.45</v>
          </cell>
        </row>
        <row r="628">
          <cell r="A628" t="str">
            <v/>
          </cell>
        </row>
        <row r="629">
          <cell r="A629" t="str">
            <v>06.03.110</v>
          </cell>
          <cell r="B629" t="str">
            <v>CONCRETO ARMADO PRONTO, FCK 15 MPA,CONDICAO B (NBR-12655), LANCADO EM LAJES E ADENSADO, INCLUSIVE FORMA, ESCORAMENTO E FERRAGEM.</v>
          </cell>
          <cell r="C629" t="str">
            <v>m3</v>
          </cell>
          <cell r="D629">
            <v>1491.46</v>
          </cell>
          <cell r="E629">
            <v>1147.28</v>
          </cell>
        </row>
        <row r="630">
          <cell r="A630" t="str">
            <v/>
          </cell>
        </row>
        <row r="631">
          <cell r="A631" t="str">
            <v>06.03.111</v>
          </cell>
          <cell r="B631" t="str">
            <v>CONCRETO ARMADO PRONTO, FCK 18 MPA,CONDICAO B (NBR 12655), LANCADO EM LAJES E ADENSADO, INCLUSIVE FORMA, ESCORAMENTO E FERRAGEM.</v>
          </cell>
          <cell r="C631" t="str">
            <v>m3</v>
          </cell>
          <cell r="D631">
            <v>1504.21</v>
          </cell>
          <cell r="E631">
            <v>1157.0899999999999</v>
          </cell>
        </row>
        <row r="632">
          <cell r="A632" t="str">
            <v/>
          </cell>
        </row>
        <row r="633">
          <cell r="A633" t="str">
            <v>06.03.112</v>
          </cell>
          <cell r="B633" t="str">
            <v>CONCRETO ARMADO PRONTO, FCK 20 MPA,CONDICAO B (NBR 12655), LANCADO EM LAJES E ADENSADO, INCLUSIVE FORMA, ESCORAMENTO E FERRAGEM.</v>
          </cell>
          <cell r="C633" t="str">
            <v>m3</v>
          </cell>
          <cell r="D633">
            <v>1512.19</v>
          </cell>
          <cell r="E633">
            <v>1163.23</v>
          </cell>
        </row>
        <row r="634">
          <cell r="A634" t="str">
            <v/>
          </cell>
        </row>
        <row r="635">
          <cell r="A635" t="str">
            <v>06.03.113</v>
          </cell>
          <cell r="B635" t="str">
            <v>CONCRETO ARMADO PRONTO, FCK 25 MPA,CONDICAO A (NBR 12655), LANCADO EM LAJES E ADENSADO, INCLUSIVE FORMA, ESCORAMENTO E FERRAGEM.</v>
          </cell>
          <cell r="C635" t="str">
            <v>m3</v>
          </cell>
          <cell r="D635">
            <v>1520.12</v>
          </cell>
          <cell r="E635">
            <v>1169.33</v>
          </cell>
        </row>
        <row r="636">
          <cell r="A636" t="str">
            <v/>
          </cell>
        </row>
        <row r="637">
          <cell r="A637" t="str">
            <v>06.03.114</v>
          </cell>
          <cell r="B637" t="str">
            <v>CONCRETO ARMADO PRONTO, FCK 30 MPA,CONDICAO A (NBR 12655), LANCADO EM LAJES E ADENSADO, INCLUSIVE FORMA, ESCORAMENTO E FERRAGEM.</v>
          </cell>
          <cell r="C637" t="str">
            <v>m3</v>
          </cell>
          <cell r="D637">
            <v>1551.39</v>
          </cell>
          <cell r="E637">
            <v>1193.3800000000001</v>
          </cell>
        </row>
        <row r="638">
          <cell r="A638" t="str">
            <v/>
          </cell>
        </row>
        <row r="639">
          <cell r="A639" t="str">
            <v>06.03.115</v>
          </cell>
          <cell r="B639" t="str">
            <v>CONCRETO ARMADO PRONTO, FCK 35 MPA,CONDICAO A (NBR 12655), LANCADO EM LAJES E ADENSADO, INCLUSIVE FORMA, ESCORAMENTO E FERRAGEM.</v>
          </cell>
          <cell r="C639" t="str">
            <v>m3</v>
          </cell>
          <cell r="D639">
            <v>1572.16</v>
          </cell>
          <cell r="E639">
            <v>1209.3599999999999</v>
          </cell>
        </row>
        <row r="640">
          <cell r="A640" t="str">
            <v/>
          </cell>
        </row>
        <row r="641">
          <cell r="A641" t="str">
            <v>06.03.116</v>
          </cell>
          <cell r="B641" t="str">
            <v>CONCRETO ARMADO PRONTO, FCK 40 MPA,CONDICAO A (NBR 12655), LANCADO EM LAJES E ADENSADO, INCLUSIVE FORMA, ESCORAMENTO E FERRAGEM.</v>
          </cell>
          <cell r="C641" t="str">
            <v>m3</v>
          </cell>
          <cell r="D641">
            <v>1590.58</v>
          </cell>
          <cell r="E641">
            <v>1223.53</v>
          </cell>
        </row>
        <row r="642">
          <cell r="A642" t="str">
            <v/>
          </cell>
        </row>
        <row r="643">
          <cell r="A643" t="str">
            <v>06.03.120</v>
          </cell>
          <cell r="B643" t="str">
            <v>CONCRETO ARMADO PRONTO, FCK 15 MPA,CONDICAO B (NBR-12655), LANCADO EM VIGAS E ADENSADO, INCLUSIVE FORMA, ESCORAMENTO E FERRAGEM.</v>
          </cell>
          <cell r="C643" t="str">
            <v>m3</v>
          </cell>
          <cell r="D643">
            <v>1779.49</v>
          </cell>
          <cell r="E643">
            <v>1368.84</v>
          </cell>
        </row>
        <row r="644">
          <cell r="A644" t="str">
            <v/>
          </cell>
        </row>
        <row r="645">
          <cell r="A645" t="str">
            <v>06.03.121</v>
          </cell>
          <cell r="B645" t="str">
            <v>CONCRETO ARMADO PRONTO, FCK 18 MPA,CONDICAO B (NBR 12655), LANCADO EM VIGAS E ADENSADO, INCLUSIVE FORMA, ESCORAMENTO E FERRAGEM.</v>
          </cell>
          <cell r="C645" t="str">
            <v>m3</v>
          </cell>
          <cell r="D645">
            <v>1792.24</v>
          </cell>
          <cell r="E645">
            <v>1378.65</v>
          </cell>
        </row>
        <row r="646">
          <cell r="A646" t="str">
            <v/>
          </cell>
        </row>
        <row r="647">
          <cell r="A647" t="str">
            <v>06.03.122</v>
          </cell>
          <cell r="B647" t="str">
            <v>CONCRETO ARMADO PRONTO, FCK 20 MPA,CONDICAO B (NBR 12655), LANCADO EM VIGAS E ADENSADO, INCLUSIVE FORMA, ESCORAMENTO E FERRAGEM.</v>
          </cell>
          <cell r="C647" t="str">
            <v>m3</v>
          </cell>
          <cell r="D647">
            <v>1800.22</v>
          </cell>
          <cell r="E647">
            <v>1384.79</v>
          </cell>
        </row>
        <row r="648">
          <cell r="A648" t="str">
            <v/>
          </cell>
        </row>
        <row r="649">
          <cell r="A649" t="str">
            <v>06.03.123</v>
          </cell>
          <cell r="B649" t="str">
            <v>CONCRETO ARMADO PRONTO, FCK 25 MPA,CONDICAO A (NBR 12655), LANCADO EM VIGAS E ADENSADO, INCLUSIVE FORMA, ESCORAMENTO E FERRAGEM.</v>
          </cell>
          <cell r="C649" t="str">
            <v>m3</v>
          </cell>
          <cell r="D649">
            <v>1808.15</v>
          </cell>
          <cell r="E649">
            <v>1390.89</v>
          </cell>
        </row>
        <row r="650">
          <cell r="A650" t="str">
            <v/>
          </cell>
        </row>
        <row r="651">
          <cell r="A651" t="str">
            <v>06.03.124</v>
          </cell>
          <cell r="B651" t="str">
            <v>CONCRETO ARMADO PRONTO, FCK 30 MPA,CONDICAO A (NBR 12655), LANCADO EM VIGAS E ADENSADO, INCLUSIVE FORMA, ESCORAMENTO E FERRAGEM.</v>
          </cell>
          <cell r="C651" t="str">
            <v>m3</v>
          </cell>
          <cell r="D651">
            <v>1839.42</v>
          </cell>
          <cell r="E651">
            <v>1414.94</v>
          </cell>
        </row>
        <row r="652">
          <cell r="A652" t="str">
            <v/>
          </cell>
        </row>
        <row r="653">
          <cell r="A653" t="str">
            <v>06.03.125</v>
          </cell>
          <cell r="B653" t="str">
            <v>CONCRETO ARMADO PRONTO, FCK 35 MPA,CONDICAO A (NBR 12655), LANCADO EM VIGAS E ADENSADO, INCLUSIVE FORMA, ESCORAMENTO E FERRAGEM.</v>
          </cell>
          <cell r="C653" t="str">
            <v>m3</v>
          </cell>
          <cell r="D653">
            <v>1860.19</v>
          </cell>
          <cell r="E653">
            <v>1430.92</v>
          </cell>
        </row>
        <row r="654">
          <cell r="A654" t="str">
            <v/>
          </cell>
        </row>
        <row r="655">
          <cell r="A655" t="str">
            <v>06.03.126</v>
          </cell>
          <cell r="B655" t="str">
            <v>CONCRETO ARMADO PRONTO, FCK 40 MPA,CONDICAO A (NBR 12655), LANCADO EM VIGAS E ADENSADO, INCLUSIVE FORMA, ESCORAMENTO E FERRAGEM.</v>
          </cell>
          <cell r="C655" t="str">
            <v>m3</v>
          </cell>
          <cell r="D655">
            <v>1878.61</v>
          </cell>
          <cell r="E655">
            <v>1445.09</v>
          </cell>
        </row>
        <row r="656">
          <cell r="A656" t="str">
            <v/>
          </cell>
        </row>
        <row r="657">
          <cell r="A657" t="str">
            <v>06.03.130</v>
          </cell>
          <cell r="B657" t="str">
            <v>CONCRETO ARMADO PRONTO, FCK 15 MPA,CONDICAO B (NBR-12655),LANCADO EM PILARES E ADENSADO,INCLUSIVE FORMA, ESCORAMENTO E FERRAGEM.</v>
          </cell>
          <cell r="C657" t="str">
            <v>m3</v>
          </cell>
          <cell r="D657">
            <v>2098.56</v>
          </cell>
          <cell r="E657">
            <v>1614.28</v>
          </cell>
        </row>
        <row r="658">
          <cell r="A658" t="str">
            <v/>
          </cell>
        </row>
        <row r="659">
          <cell r="A659" t="str">
            <v>06.03.131</v>
          </cell>
          <cell r="B659" t="str">
            <v>CONCRETO ARMADO PRONTO, FCK 18 MPA,CONDICAO B (NBR 12655),LANCADO EM PILARES E ADENSADO,INCLUSIVE FORMA, ESCORAMENTO E FERRAGEM.</v>
          </cell>
          <cell r="C659" t="str">
            <v>m3</v>
          </cell>
          <cell r="D659">
            <v>2111.31</v>
          </cell>
          <cell r="E659">
            <v>1624.09</v>
          </cell>
        </row>
        <row r="660">
          <cell r="A660" t="str">
            <v/>
          </cell>
        </row>
        <row r="661">
          <cell r="A661" t="str">
            <v>06.03.132</v>
          </cell>
          <cell r="B661" t="str">
            <v>CONCRETO ARMADO PRONTO, FCK 20 MPA,CONDICAO B (NBR 12655),LANCADO EM PILARES E ADENSADO,INCLUSIVE FORMA, ESCORAMENTO E FERRAGEM.</v>
          </cell>
          <cell r="C661" t="str">
            <v>m3</v>
          </cell>
          <cell r="D661">
            <v>2119.29</v>
          </cell>
          <cell r="E661">
            <v>1630.23</v>
          </cell>
        </row>
        <row r="662">
          <cell r="A662" t="str">
            <v/>
          </cell>
        </row>
        <row r="663">
          <cell r="A663" t="str">
            <v>06.03.133</v>
          </cell>
          <cell r="B663" t="str">
            <v>CONCRETO ARMADO PRONTO, FCK 25 MPA,CONDICAO A (NBR 12655),LANCADO EM PILARES E ADENSADO,INCLUSIVE FORMA, ESCORAMENTO E FERRAGEM.</v>
          </cell>
          <cell r="C663" t="str">
            <v>m3</v>
          </cell>
          <cell r="D663">
            <v>2127.2199999999998</v>
          </cell>
          <cell r="E663">
            <v>1636.33</v>
          </cell>
        </row>
        <row r="664">
          <cell r="A664" t="str">
            <v/>
          </cell>
        </row>
        <row r="665">
          <cell r="A665" t="str">
            <v>06.03.134</v>
          </cell>
          <cell r="B665" t="str">
            <v>CONCRETO ARMADO PRONTO, FCK 30 MPA,CONDICAO A (NBR 12655),LANCADO EM PILARES E ADENSADO,INCLUSIVE FORMA, ESCORAMENTO E FERRAGEM.</v>
          </cell>
          <cell r="C665" t="str">
            <v>m3</v>
          </cell>
          <cell r="D665">
            <v>2158.4899999999998</v>
          </cell>
          <cell r="E665">
            <v>1660.38</v>
          </cell>
        </row>
        <row r="666">
          <cell r="A666" t="str">
            <v/>
          </cell>
        </row>
        <row r="667">
          <cell r="A667" t="str">
            <v>06.03.135</v>
          </cell>
          <cell r="B667" t="str">
            <v>CONCRETO ARMADO PRONTO, FCK 35 MPA,CONDICAO A (NBR 12655),LANCADO EM PILARES E ADENSADO,INCLUSIVE FORMA, ESCORAMENTO E FERRAGEM.</v>
          </cell>
          <cell r="C667" t="str">
            <v>m3</v>
          </cell>
          <cell r="D667">
            <v>2179.2600000000002</v>
          </cell>
          <cell r="E667">
            <v>1676.36</v>
          </cell>
        </row>
        <row r="668">
          <cell r="A668" t="str">
            <v/>
          </cell>
        </row>
        <row r="669">
          <cell r="A669" t="str">
            <v>06.03.136</v>
          </cell>
          <cell r="B669" t="str">
            <v>CONCRETO ARMADO PRONTO, FCK 40 MPA,CONDICAO A (NBR 12655),LANCADO EM PILARES E ADENSAD0,INCLUSIVE FORMA, ESCORAMENTO E FERRAGEM.</v>
          </cell>
          <cell r="C669" t="str">
            <v>m3</v>
          </cell>
          <cell r="D669">
            <v>2197.6799999999998</v>
          </cell>
          <cell r="E669">
            <v>1690.53</v>
          </cell>
        </row>
        <row r="670">
          <cell r="A670" t="str">
            <v/>
          </cell>
        </row>
        <row r="671">
          <cell r="A671" t="str">
            <v>06.03.140</v>
          </cell>
          <cell r="B671" t="str">
            <v>CONCRETO ARMADO PRONTO, FCK 15 MPA,CONDICAO B (NBR-12655),LANCADO EM QUALQUER TIPO DE ESTRUTURA E ADENSADO, INCLUSIVE FORMA, ESCORAMENTO E FERRAGEM.</v>
          </cell>
          <cell r="C671" t="str">
            <v>m3</v>
          </cell>
          <cell r="D671">
            <v>1774.95</v>
          </cell>
          <cell r="E671">
            <v>1365.35</v>
          </cell>
        </row>
        <row r="672">
          <cell r="A672" t="str">
            <v/>
          </cell>
        </row>
        <row r="673">
          <cell r="A673" t="str">
            <v>06.03.141</v>
          </cell>
          <cell r="B673" t="str">
            <v>CONCRETO ARMADO PRONTO, FCK 18 MPA,CONDICAO B (NBR 12655),LANCADO EM QUALQUER TIPO DE ESTRUTURA E ADENSADO, INCLUSIVE FORMA, ESCORAMENTO E FERRAGEM.</v>
          </cell>
          <cell r="C673" t="str">
            <v>m3</v>
          </cell>
          <cell r="D673">
            <v>1787.7</v>
          </cell>
          <cell r="E673">
            <v>1375.16</v>
          </cell>
        </row>
        <row r="674">
          <cell r="A674" t="str">
            <v/>
          </cell>
        </row>
        <row r="675">
          <cell r="A675" t="str">
            <v>06.03.142</v>
          </cell>
          <cell r="B675" t="str">
            <v>CONCRETO ARMADO PRONTO, FCK 20 MPA,CONDICAO B (NBR 12655),LANCADO EM QUALQUER TIPO DE ESTRUTURA E ADENSADO, INCLUSIVE FORMA, ESCORAMENTO E FERRAGEM.</v>
          </cell>
          <cell r="C675" t="str">
            <v>m3</v>
          </cell>
          <cell r="D675">
            <v>1795.69</v>
          </cell>
          <cell r="E675">
            <v>1381.3</v>
          </cell>
        </row>
        <row r="676">
          <cell r="A676" t="str">
            <v/>
          </cell>
        </row>
        <row r="677">
          <cell r="A677" t="str">
            <v>06.03.143</v>
          </cell>
          <cell r="B677" t="str">
            <v>CONCRETO ARMADO PRONTO, FCK 25 MPA,CONDICAO A (NBR 12655),LANCADO EM QUALQUER TIPO DE ESTRUTURA E ADENSADO, INCLUSIVE FORMA, ESCORAMENTO E FERRAGEM.</v>
          </cell>
          <cell r="C677" t="str">
            <v>m3</v>
          </cell>
          <cell r="D677">
            <v>1803.62</v>
          </cell>
          <cell r="E677">
            <v>1387.4</v>
          </cell>
        </row>
        <row r="678">
          <cell r="A678" t="str">
            <v/>
          </cell>
        </row>
        <row r="679">
          <cell r="A679" t="str">
            <v>06.03.144</v>
          </cell>
          <cell r="B679" t="str">
            <v>CONCRETO ARMADO PRONTO, FCK 30 MPA,CONDICAO A (NBR 12655),LANCADO EM QUALQUER TIPO DE ESTRUTURA E ADENSADO, INCLUSIVE FORMA, ESCORAMENTO E FERRAGEM.</v>
          </cell>
          <cell r="C679" t="str">
            <v>m3</v>
          </cell>
          <cell r="D679">
            <v>1834.88</v>
          </cell>
          <cell r="E679">
            <v>1411.45</v>
          </cell>
        </row>
        <row r="680">
          <cell r="A680" t="str">
            <v/>
          </cell>
        </row>
        <row r="681">
          <cell r="A681" t="str">
            <v>06.03.145</v>
          </cell>
          <cell r="B681" t="str">
            <v>CONCRETO ARMADO PRONTO, FCK 35 MPA,CONDICAO A (NBR 12655),LANCADO EM QUALQUER TIPO DE ESTRUTURA E ADENSADO, INCLUSIVE FORMA, ESCORAMENTO E FERRAGEM.</v>
          </cell>
          <cell r="C681" t="str">
            <v>m3</v>
          </cell>
          <cell r="D681">
            <v>1855.65</v>
          </cell>
          <cell r="E681">
            <v>1427.43</v>
          </cell>
        </row>
        <row r="682">
          <cell r="A682" t="str">
            <v/>
          </cell>
        </row>
        <row r="683">
          <cell r="A683" t="str">
            <v>06.03.146</v>
          </cell>
          <cell r="B683" t="str">
            <v>CONCRETO ARMADO PRONTO, FCK 40 MPA,CONDICAO A (NBR 12655),LANCADO EM QUALQUER TIPO DE ESTRUTURA E ADENSADO, INCLUSIVE FORMA, ESCORAMENTO E FERRAGEM.</v>
          </cell>
          <cell r="C683" t="str">
            <v>m3</v>
          </cell>
          <cell r="D683">
            <v>1874.08</v>
          </cell>
          <cell r="E683">
            <v>1441.6</v>
          </cell>
        </row>
        <row r="684">
          <cell r="A684" t="str">
            <v/>
          </cell>
        </row>
        <row r="685">
          <cell r="A685" t="str">
            <v>06.03.150</v>
          </cell>
          <cell r="B685" t="str">
            <v>CONCRETO APARENTE ARMADO PRONTO, FCK 15 MPA, CONDICAO B (NBR-12655), LANCADO EM LAJES E ADENSADO, INCLUSIVE FORMA,ESCORAMENTO E FERRAGEM.</v>
          </cell>
          <cell r="C685" t="str">
            <v>m3</v>
          </cell>
          <cell r="D685">
            <v>1431.02</v>
          </cell>
          <cell r="E685">
            <v>1100.79</v>
          </cell>
        </row>
        <row r="686">
          <cell r="A686" t="str">
            <v/>
          </cell>
        </row>
        <row r="687">
          <cell r="A687" t="str">
            <v>06.03.151</v>
          </cell>
          <cell r="B687" t="str">
            <v>CONCRETO APARENTE ARMADO PRONTO, FCK 18 MPA, CONDICAO B (NBR 12655), LANCADO EM LAJES E ADENSADO, INCLUSIVE FORMA,ESCORAMENTO E FERRAGEM.</v>
          </cell>
          <cell r="C687" t="str">
            <v>m3</v>
          </cell>
          <cell r="D687">
            <v>1443.78</v>
          </cell>
          <cell r="E687">
            <v>1110.5999999999999</v>
          </cell>
        </row>
        <row r="688">
          <cell r="A688" t="str">
            <v/>
          </cell>
        </row>
        <row r="689">
          <cell r="A689" t="str">
            <v>06.03.152</v>
          </cell>
          <cell r="B689" t="str">
            <v>CONCRETO APARENTE ARMADO PRONTO, FCK 20 MPA, CONDICAO B (NBR 12655), LANCADO EM LAJES E ADENSADO, INCLUSIVE FORMA,ESCORAMENTO E FERRAGEM.</v>
          </cell>
          <cell r="C689" t="str">
            <v>m3</v>
          </cell>
          <cell r="D689">
            <v>1451.76</v>
          </cell>
          <cell r="E689">
            <v>1116.74</v>
          </cell>
        </row>
        <row r="690">
          <cell r="A690" t="str">
            <v/>
          </cell>
        </row>
        <row r="691">
          <cell r="A691" t="str">
            <v>06.03.153</v>
          </cell>
          <cell r="B691" t="str">
            <v>CONCRETO APARENTE ARMADO PRONTO, FCK 25 MPA, CONDICAO A (NBR 12655), LANCADO EM LAJES E ADENSADO, INCLUSIVE FORMA,ESCORAMENTO E FERRAGEM.</v>
          </cell>
          <cell r="C691" t="str">
            <v>m3</v>
          </cell>
          <cell r="D691">
            <v>1459.69</v>
          </cell>
          <cell r="E691">
            <v>1122.8399999999999</v>
          </cell>
        </row>
        <row r="692">
          <cell r="A692" t="str">
            <v/>
          </cell>
        </row>
        <row r="693">
          <cell r="A693" t="str">
            <v>06.03.154</v>
          </cell>
          <cell r="B693" t="str">
            <v>CONCRETO APARENTE ARMADO PRONTO, FCK 30 MPA, CONDICAO A (NBR 12655), LANCADO EM LAJES E ADENSADO, INCLUSIVE FORMA,ESCORAMENTO E FERRAGEM.</v>
          </cell>
          <cell r="C693" t="str">
            <v>m3</v>
          </cell>
          <cell r="D693">
            <v>1490.95</v>
          </cell>
          <cell r="E693">
            <v>1146.8900000000001</v>
          </cell>
        </row>
        <row r="694">
          <cell r="A694" t="str">
            <v/>
          </cell>
        </row>
        <row r="695">
          <cell r="A695" t="str">
            <v>06.03.155</v>
          </cell>
          <cell r="B695" t="str">
            <v>CONCRETO APARENTE ARMADO PRONTO, FCK 35 MPA, CONDICAO A (NBR 12655), LANCADO EM LAJES E ADENSADO, INCLUSIVE FORMA,ESCORAMENTO E FERRAGEM.</v>
          </cell>
          <cell r="C695" t="str">
            <v>m3</v>
          </cell>
          <cell r="D695">
            <v>1511.73</v>
          </cell>
          <cell r="E695">
            <v>1162.8699999999999</v>
          </cell>
        </row>
        <row r="696">
          <cell r="A696" t="str">
            <v/>
          </cell>
        </row>
        <row r="697">
          <cell r="A697" t="str">
            <v>06.03.156</v>
          </cell>
          <cell r="B697" t="str">
            <v>CONCRETO APARENTE ARMADO PRONTO, FCK 40 MPA, CONDICAO A (NBR 12655), LANCADO EM LAJES E ADENSADO, INCLUSIVE FORMA,ESCORAMENTO E FERRAGEM.</v>
          </cell>
          <cell r="C697" t="str">
            <v>m3</v>
          </cell>
          <cell r="D697">
            <v>1530.15</v>
          </cell>
          <cell r="E697">
            <v>1177.04</v>
          </cell>
        </row>
        <row r="698">
          <cell r="A698" t="str">
            <v/>
          </cell>
        </row>
        <row r="699">
          <cell r="A699" t="str">
            <v>06.03.160</v>
          </cell>
          <cell r="B699" t="str">
            <v>CONCRETO APARENTE ARMADO PRONTO, FCK 15 MPA CONDICAO B (NBR-12655), LANCADO EM VIGAS E ADENSADO,INCLUSIVE FORMA, ESCORAMENTO E FERRAGEM.</v>
          </cell>
          <cell r="C699" t="str">
            <v>m3</v>
          </cell>
          <cell r="D699">
            <v>1795.24</v>
          </cell>
          <cell r="E699">
            <v>1380.96</v>
          </cell>
        </row>
        <row r="700">
          <cell r="A700" t="str">
            <v/>
          </cell>
        </row>
        <row r="701">
          <cell r="A701" t="str">
            <v>06.03.161</v>
          </cell>
          <cell r="B701" t="str">
            <v>CONCRETO APARENTE ARMADO PRONTO, FCK 18 MPA CONDICAO B (NBR-12655), LANCADO EM VIGAS E ADENSADO,INCLUSIVE FORMA, ESCORAMENTO E FERRAGEM.</v>
          </cell>
          <cell r="C701" t="str">
            <v>m3</v>
          </cell>
          <cell r="D701">
            <v>1808</v>
          </cell>
          <cell r="E701">
            <v>1390.77</v>
          </cell>
        </row>
        <row r="702">
          <cell r="A702" t="str">
            <v/>
          </cell>
        </row>
        <row r="703">
          <cell r="A703" t="str">
            <v>06.03.162</v>
          </cell>
          <cell r="B703" t="str">
            <v>CONCRETO APARENTE ARMADO PRONTO, FCK 20 MPA CONDICAO B (NBR-12655), LANCADO EM VIGAS E ADENSADO,INCLUSIVE FORMA, ESCORAMENTO E FERRAGEM.</v>
          </cell>
          <cell r="C703" t="str">
            <v>m3</v>
          </cell>
          <cell r="D703">
            <v>1815.98</v>
          </cell>
          <cell r="E703">
            <v>1396.91</v>
          </cell>
        </row>
        <row r="704">
          <cell r="A704" t="str">
            <v/>
          </cell>
        </row>
        <row r="705">
          <cell r="A705" t="str">
            <v>06.03.163</v>
          </cell>
          <cell r="B705" t="str">
            <v>CONCRETO APARENTE ARMADO PRONTO, FCK 25 MPA CONDICAO A (NBR-12655), LANCADO EM VIGAS E ADENSADO,INCLUSIVE FORMA, ESCORAMENTO E FERRAGEM.</v>
          </cell>
          <cell r="C705" t="str">
            <v>m3</v>
          </cell>
          <cell r="D705">
            <v>1823.91</v>
          </cell>
          <cell r="E705">
            <v>1403.01</v>
          </cell>
        </row>
        <row r="706">
          <cell r="A706" t="str">
            <v/>
          </cell>
        </row>
        <row r="707">
          <cell r="A707" t="str">
            <v>06.03.164</v>
          </cell>
          <cell r="B707" t="str">
            <v>CONCRETO APARENTE ARMADO PRONTO, FCK 30 MPA CONDICAO A (NBR-12655), LANCADO EM VIGAS E ADENSADO,INCLUSIVE FORMA, ESCORAMENTO E FERRAGEM.</v>
          </cell>
          <cell r="C707" t="str">
            <v>m3</v>
          </cell>
          <cell r="D707">
            <v>1855.17</v>
          </cell>
          <cell r="E707">
            <v>1427.06</v>
          </cell>
        </row>
        <row r="708">
          <cell r="A708" t="str">
            <v/>
          </cell>
        </row>
        <row r="709">
          <cell r="A709" t="str">
            <v>06.03.165</v>
          </cell>
          <cell r="B709" t="str">
            <v>CONCRETO APARENTE ARMADO PRONTO, FCK 35 MPA CONDICAO A (NBR-12655), LANCADO EM VIGAS E ADENSADO,INCLUSIVE FORMA, ESCORAMENTO E FERRAGEM.</v>
          </cell>
          <cell r="C709" t="str">
            <v>m3</v>
          </cell>
          <cell r="D709">
            <v>1875.95</v>
          </cell>
          <cell r="E709">
            <v>1443.04</v>
          </cell>
        </row>
        <row r="710">
          <cell r="A710" t="str">
            <v/>
          </cell>
        </row>
        <row r="711">
          <cell r="A711" t="str">
            <v>06.03.166</v>
          </cell>
          <cell r="B711" t="str">
            <v>CONCRETO APARENTE ARMADO PRONTO, FCK 40 MPA CONDICAO A (NBR-12655), LANCADO EM VIGAS E ADENSADO,INCLUSIVE FORMA, ESCORAMENTO E FERRAGEM.</v>
          </cell>
          <cell r="C711" t="str">
            <v>m3</v>
          </cell>
          <cell r="D711">
            <v>1894.37</v>
          </cell>
          <cell r="E711">
            <v>1457.21</v>
          </cell>
        </row>
        <row r="712">
          <cell r="A712" t="str">
            <v/>
          </cell>
        </row>
        <row r="713">
          <cell r="A713" t="str">
            <v>06.03.170</v>
          </cell>
          <cell r="B713" t="str">
            <v>CONCRETO APARENTE ARMADO PRONTO, FCK 15 MPA CONDICAO B (NBR-12655), LANCADO EM PILARES E ADENSADO, INCLUSIVE FORMA, ESCORAMENTO E FERRAGEM.</v>
          </cell>
          <cell r="C713" t="str">
            <v>m3</v>
          </cell>
          <cell r="D713">
            <v>2174.7800000000002</v>
          </cell>
          <cell r="E713">
            <v>1672.91</v>
          </cell>
        </row>
        <row r="714">
          <cell r="A714" t="str">
            <v/>
          </cell>
        </row>
        <row r="715">
          <cell r="A715" t="str">
            <v>06.03.171</v>
          </cell>
          <cell r="B715" t="str">
            <v>CONCRETO APARENTE ARMADO PRONTO, FCK 18 MPA CONDICAO B (NBR-12655), LANCADO EM PILARES E ADENSADO, INCLUSIVE FORMA, ESCORAMENTO E FERRAGEM.</v>
          </cell>
          <cell r="C715" t="str">
            <v>m3</v>
          </cell>
          <cell r="D715">
            <v>2187.5300000000002</v>
          </cell>
          <cell r="E715">
            <v>1682.72</v>
          </cell>
        </row>
        <row r="716">
          <cell r="A716" t="str">
            <v/>
          </cell>
        </row>
        <row r="717">
          <cell r="A717" t="str">
            <v>06.03.172</v>
          </cell>
          <cell r="B717" t="str">
            <v>CONCRETO APARENTE ARMADO PRONTO, FCK 20 MPA CONDICAO B (NBR-12655), LANCADO EM PILARES E ADENSADO, INCLUSIVE FORMA, ESCORAMENTO E FERRAGEM.</v>
          </cell>
          <cell r="C717" t="str">
            <v>m3</v>
          </cell>
          <cell r="D717">
            <v>2195.5100000000002</v>
          </cell>
          <cell r="E717">
            <v>1688.86</v>
          </cell>
        </row>
        <row r="718">
          <cell r="A718" t="str">
            <v/>
          </cell>
        </row>
        <row r="719">
          <cell r="A719" t="str">
            <v>06.03.173</v>
          </cell>
          <cell r="B719" t="str">
            <v>CONCRETO APARENTE ARMADO PRONTO, FCK 25 MPA CONDICAO A (NBR-12655), LANCADO EM PILARES E ADENSADO, INCLUSIVE FORMA, ESCORAMENTO E FERRAGEM.</v>
          </cell>
          <cell r="C719" t="str">
            <v>m3</v>
          </cell>
          <cell r="D719">
            <v>2203.44</v>
          </cell>
          <cell r="E719">
            <v>1694.96</v>
          </cell>
        </row>
        <row r="720">
          <cell r="A720" t="str">
            <v/>
          </cell>
        </row>
        <row r="721">
          <cell r="A721" t="str">
            <v>06.03.174</v>
          </cell>
          <cell r="B721" t="str">
            <v>CONCRETO APARENTE ARMADO PRONTO, FCK 30 MPA CONDICAO A (NBR-12655), LANCADO EM PILARES E ADENSADO, INCLUSIVE FORMA, ESCORAMENTO E FERRAGEM.</v>
          </cell>
          <cell r="C721" t="str">
            <v>m3</v>
          </cell>
          <cell r="D721">
            <v>2234.71</v>
          </cell>
          <cell r="E721">
            <v>1719.01</v>
          </cell>
        </row>
        <row r="722">
          <cell r="A722" t="str">
            <v/>
          </cell>
        </row>
        <row r="723">
          <cell r="A723" t="str">
            <v>06.03.175</v>
          </cell>
          <cell r="B723" t="str">
            <v>CONCRETO APARENTE ARMADO PRONTO, FCK 35 MPA CONDICAO A (NBR-12655), LANCADO EM PILARES E ADENSADO, INCLUSIVE FORMA, ESCORAMENTO E FERRAGEM.</v>
          </cell>
          <cell r="C723" t="str">
            <v>m3</v>
          </cell>
          <cell r="D723">
            <v>2255.48</v>
          </cell>
          <cell r="E723">
            <v>1734.99</v>
          </cell>
        </row>
        <row r="724">
          <cell r="A724" t="str">
            <v/>
          </cell>
        </row>
        <row r="725">
          <cell r="A725" t="str">
            <v>06.03.176</v>
          </cell>
          <cell r="B725" t="str">
            <v>CONCRETO APARENTE ARMADO PRONTO, FCK 40 MPA CONDICAO A (NBR-12655), LANCADO EM PILARES E ADENSADO, INCLUSIVE FORMA, ESCORAMENTO E FERRAGEM.</v>
          </cell>
          <cell r="C725" t="str">
            <v>m3</v>
          </cell>
          <cell r="D725">
            <v>2273.9</v>
          </cell>
          <cell r="E725">
            <v>1749.16</v>
          </cell>
        </row>
        <row r="726">
          <cell r="A726" t="str">
            <v/>
          </cell>
        </row>
        <row r="727">
          <cell r="A727" t="str">
            <v>06.03.180</v>
          </cell>
          <cell r="B727" t="str">
            <v>CONCRETO APARENTE ARMADO PRONTO, FCK 15 MPA CONDICAO B (NBR-12655),LANCADO EM QUALQUER TIPO DE ESTRUTURA E ADENSADO, INCLUSIVE FORMA, ESCORAMENTO E FERRAGEM.</v>
          </cell>
          <cell r="C727" t="str">
            <v>m3</v>
          </cell>
          <cell r="D727">
            <v>1826.78</v>
          </cell>
          <cell r="E727">
            <v>1405.22</v>
          </cell>
        </row>
        <row r="728">
          <cell r="A728" t="str">
            <v/>
          </cell>
        </row>
        <row r="729">
          <cell r="A729" t="str">
            <v>06.03.181</v>
          </cell>
          <cell r="B729" t="str">
            <v>CONCRETO APARENTE ARMADO PRONTO, FCK 18 MPA CONDICAO B (NBR-12655),LANCADO EM QUALQUER TIPO DE ESTRUTURA E ADENSADO, INCLUSIVE FORMA, ESCORAMENTO E FERRAGEM.</v>
          </cell>
          <cell r="C729" t="str">
            <v>m3</v>
          </cell>
          <cell r="D729">
            <v>1839.53</v>
          </cell>
          <cell r="E729">
            <v>1415.03</v>
          </cell>
        </row>
        <row r="730">
          <cell r="A730" t="str">
            <v/>
          </cell>
        </row>
        <row r="731">
          <cell r="A731" t="str">
            <v>06.03.182</v>
          </cell>
          <cell r="B731" t="str">
            <v>CONCRETO APARENTE ARMADO PRONTO, FCK 20 MPA CONDICAO B (NBR-12655),LANCADO EM QUALQUER TIPO DE ESTRUTURA E ADENSADO, INCLUSIVE FORMA, ESCORAMENTO E FERRAGEM.</v>
          </cell>
          <cell r="C731" t="str">
            <v>m3</v>
          </cell>
          <cell r="D731">
            <v>1847.52</v>
          </cell>
          <cell r="E731">
            <v>1421.17</v>
          </cell>
        </row>
        <row r="732">
          <cell r="A732" t="str">
            <v/>
          </cell>
        </row>
        <row r="733">
          <cell r="A733" t="str">
            <v>06.03.183</v>
          </cell>
          <cell r="B733" t="str">
            <v>CONCRETO APARENTE ARMADO PRONTO, FCK 25 MPA CONDICAO A (NBR-12655),LANCADO EM QUALQUER TIPO DE ESTRUTURA E ADENSADO, INCLUSIVE FORMA, ESCORAMENTO E FERRAGEM.</v>
          </cell>
          <cell r="C733" t="str">
            <v>m3</v>
          </cell>
          <cell r="D733">
            <v>1855.45</v>
          </cell>
          <cell r="E733">
            <v>1427.27</v>
          </cell>
        </row>
        <row r="734">
          <cell r="A734" t="str">
            <v/>
          </cell>
        </row>
        <row r="735">
          <cell r="A735" t="str">
            <v>06.03.184</v>
          </cell>
          <cell r="B735" t="str">
            <v>CONCRETO APARENTE ARMADO PRONTO, FCK 30 MPA CONDICAO A (NBR-12655),LANCADO EM QUALQUER TIPO DE ESTRUTURA E ADENSADO, INCLUSIVE FORMA, ESCORAMENTO E FERRAGEM.</v>
          </cell>
          <cell r="C735" t="str">
            <v>m3</v>
          </cell>
          <cell r="D735">
            <v>1886.71</v>
          </cell>
          <cell r="E735">
            <v>1451.32</v>
          </cell>
        </row>
        <row r="736">
          <cell r="A736" t="str">
            <v/>
          </cell>
        </row>
        <row r="737">
          <cell r="A737" t="str">
            <v>06.03.185</v>
          </cell>
          <cell r="B737" t="str">
            <v>CONCRETO APARENTE ARMADO PRONTO, FCK 35 MPA CONDICAO A (NBR-12655),LANCADO EM QUALQUER TIPO DE ESTRUTURA E ADENSADO, INCLUSIVE FORMA, ESCORAMENTO E FERRAGEM.</v>
          </cell>
          <cell r="C737" t="str">
            <v>m3</v>
          </cell>
          <cell r="D737">
            <v>1907.49</v>
          </cell>
          <cell r="E737">
            <v>1467.3</v>
          </cell>
        </row>
        <row r="738">
          <cell r="A738" t="str">
            <v/>
          </cell>
        </row>
        <row r="739">
          <cell r="A739" t="str">
            <v>06.03.186</v>
          </cell>
          <cell r="B739" t="str">
            <v>CONCRETO APARENTE ARMADO PRONTO, FCK 40 MPA CONDICAO A (NBR-12655),LANCADO EM QUALQUER TIPO DE ESTRUTURA E ADENSADO, INCLUSIVE FORMA, ESCORAMENTO E FERRAGEM.</v>
          </cell>
          <cell r="C739" t="str">
            <v>m3</v>
          </cell>
          <cell r="D739">
            <v>1925.91</v>
          </cell>
          <cell r="E739">
            <v>1481.47</v>
          </cell>
        </row>
        <row r="740">
          <cell r="A740" t="str">
            <v/>
          </cell>
        </row>
        <row r="741">
          <cell r="A741" t="str">
            <v>06.03.200</v>
          </cell>
          <cell r="B741" t="str">
            <v>TRANSPORTE,LANÇAMENTO,ADENSAMENTO E ACABAMENTO DO CONCRETO EM ESTRUTURA</v>
          </cell>
          <cell r="C741" t="str">
            <v>m3</v>
          </cell>
          <cell r="D741">
            <v>24.99</v>
          </cell>
          <cell r="E741">
            <v>19.23</v>
          </cell>
        </row>
        <row r="742">
          <cell r="A742" t="str">
            <v/>
          </cell>
        </row>
        <row r="743">
          <cell r="A743" t="str">
            <v>06.04.002</v>
          </cell>
          <cell r="B743" t="str">
            <v>CONCRETO PRE-MISTURADO EM USINA, FCK 11 MPA FORNECIDO, LANCADO EM FUNDACOES E ADENSADO.</v>
          </cell>
          <cell r="C743" t="str">
            <v>m3</v>
          </cell>
          <cell r="D743">
            <v>301.58</v>
          </cell>
          <cell r="E743">
            <v>231.99</v>
          </cell>
        </row>
        <row r="744">
          <cell r="A744" t="str">
            <v/>
          </cell>
        </row>
        <row r="745">
          <cell r="A745" t="str">
            <v>06.04.004</v>
          </cell>
          <cell r="B745" t="str">
            <v>CONCRETO PRE-MISTURADO EM USINA, FCK 11 MPA FORNECIDO, LANCADO EM ESTRUTURAS E ADENSADO.</v>
          </cell>
          <cell r="C745" t="str">
            <v>m3</v>
          </cell>
          <cell r="D745">
            <v>314.3</v>
          </cell>
          <cell r="E745">
            <v>241.77</v>
          </cell>
        </row>
        <row r="746">
          <cell r="A746" t="str">
            <v/>
          </cell>
        </row>
        <row r="747">
          <cell r="A747" t="str">
            <v>06.04.010</v>
          </cell>
          <cell r="B747" t="str">
            <v>CONCRETO PRE-MISTURADO EM USINA, FCK 15 MPA FORNECIDO, LANCADO EM FUNDACOES E ADENSADO.</v>
          </cell>
          <cell r="C747" t="str">
            <v>m3</v>
          </cell>
          <cell r="D747">
            <v>324.98</v>
          </cell>
          <cell r="E747">
            <v>249.99</v>
          </cell>
        </row>
        <row r="748">
          <cell r="A748" t="str">
            <v/>
          </cell>
        </row>
        <row r="749">
          <cell r="A749" t="str">
            <v>06.04.020</v>
          </cell>
          <cell r="B749" t="str">
            <v>CONCRETO PRE-MISTURADO EM USINA, FCK 15 MPA FORNECIDO, LANCADO EM ESTRUTURAS E ADENSADO.</v>
          </cell>
          <cell r="C749" t="str">
            <v>m3</v>
          </cell>
          <cell r="D749">
            <v>363.24</v>
          </cell>
          <cell r="E749">
            <v>279.42</v>
          </cell>
        </row>
        <row r="750">
          <cell r="A750" t="str">
            <v/>
          </cell>
        </row>
        <row r="751">
          <cell r="A751" t="str">
            <v>06.04.030</v>
          </cell>
          <cell r="B751" t="str">
            <v>CONCRETO PRE-MISTURADO EM USINA, FCK 18 MPA FORNECIDO, LANCADO EM FUNDACOES E ADENSADO.</v>
          </cell>
          <cell r="C751" t="str">
            <v>m3</v>
          </cell>
          <cell r="D751">
            <v>339.28</v>
          </cell>
          <cell r="E751">
            <v>260.99</v>
          </cell>
        </row>
        <row r="752">
          <cell r="A752" t="str">
            <v/>
          </cell>
        </row>
        <row r="753">
          <cell r="A753" t="str">
            <v>06.04.040</v>
          </cell>
          <cell r="B753" t="str">
            <v>CONCRETO PRE-MISTURADO EM USINA, FCK 18 MPA FORNECIDO, LANCADO EM ESTRUTURAS E ADENSADO.</v>
          </cell>
          <cell r="C753" t="str">
            <v>m3</v>
          </cell>
          <cell r="D753">
            <v>377.54</v>
          </cell>
          <cell r="E753">
            <v>290.42</v>
          </cell>
        </row>
        <row r="754">
          <cell r="A754" t="str">
            <v/>
          </cell>
        </row>
        <row r="755">
          <cell r="A755" t="str">
            <v>06.04.050</v>
          </cell>
          <cell r="B755" t="str">
            <v>CONCRETO PRE-MISTURADO EM USINA, FCK 20 MPA FORNECIDO, LANCADO EM FUNDACOES E ADENSADO.</v>
          </cell>
          <cell r="C755" t="str">
            <v>m3</v>
          </cell>
          <cell r="D755">
            <v>347.38</v>
          </cell>
          <cell r="E755">
            <v>267.22000000000003</v>
          </cell>
        </row>
        <row r="756">
          <cell r="A756" t="str">
            <v/>
          </cell>
        </row>
        <row r="757">
          <cell r="A757" t="str">
            <v>06.04.060</v>
          </cell>
          <cell r="B757" t="str">
            <v>CONCRETO PRE-MISTURADO EM USINA, FCK 20 MPA FORNECIDO, LANCADO EM ESTRUTURAS E ADENSADO.</v>
          </cell>
          <cell r="C757" t="str">
            <v>m3</v>
          </cell>
          <cell r="D757">
            <v>385.64</v>
          </cell>
          <cell r="E757">
            <v>296.64999999999998</v>
          </cell>
        </row>
        <row r="758">
          <cell r="A758" t="str">
            <v/>
          </cell>
        </row>
        <row r="759">
          <cell r="A759" t="str">
            <v>06.04.070</v>
          </cell>
          <cell r="B759" t="str">
            <v>CONCRETO PRE-MISTURADO EM USINA, FCK 25 MPA FORNECIDO, LANCADO EM FUNDACOES E ADENSADO.</v>
          </cell>
          <cell r="C759" t="str">
            <v>m3</v>
          </cell>
          <cell r="D759">
            <v>360.08</v>
          </cell>
          <cell r="E759">
            <v>276.99</v>
          </cell>
        </row>
        <row r="760">
          <cell r="A760" t="str">
            <v/>
          </cell>
        </row>
        <row r="761">
          <cell r="A761" t="str">
            <v>06.04.080</v>
          </cell>
          <cell r="B761" t="str">
            <v>CONCRETO PRE-MISTURADO EM USINA, FCK 25 MPA FORNECIDO, LANCADO EM ESTRUTURAS E ADENSADO.</v>
          </cell>
          <cell r="C761" t="str">
            <v>m3</v>
          </cell>
          <cell r="D761">
            <v>398.34</v>
          </cell>
          <cell r="E761">
            <v>306.42</v>
          </cell>
        </row>
        <row r="762">
          <cell r="A762" t="str">
            <v/>
          </cell>
        </row>
        <row r="763">
          <cell r="A763" t="str">
            <v>06.04.090</v>
          </cell>
          <cell r="B763" t="str">
            <v>CONCRETO PRE-MISTURADO EM USINA, FCK 30 MPA FORNECIDO, LANCADO EM FUNDACOES E ADENSADO.</v>
          </cell>
          <cell r="C763" t="str">
            <v>m3</v>
          </cell>
          <cell r="D763">
            <v>379.58</v>
          </cell>
          <cell r="E763">
            <v>291.99</v>
          </cell>
        </row>
        <row r="764">
          <cell r="A764" t="str">
            <v/>
          </cell>
        </row>
        <row r="765">
          <cell r="A765" t="str">
            <v>06.04.100</v>
          </cell>
          <cell r="B765" t="str">
            <v>CONCRETO PRE-MISTURADO EM USINA, FCK 30 MPA FORNECIDO, LANCADO EM ESTRUTURAS E ADENSADO.</v>
          </cell>
          <cell r="C765" t="str">
            <v>m3</v>
          </cell>
          <cell r="D765">
            <v>417.84</v>
          </cell>
          <cell r="E765">
            <v>321.42</v>
          </cell>
        </row>
        <row r="766">
          <cell r="A766" t="str">
            <v/>
          </cell>
        </row>
        <row r="767">
          <cell r="A767" t="str">
            <v>06.04.110</v>
          </cell>
          <cell r="B767" t="str">
            <v>CONCRETO PRE-MISTURADO EM USINA, FCK 33 MPA FORNECIDO, LANCADO EM FUNDACOES E ADENSADO.</v>
          </cell>
          <cell r="C767" t="str">
            <v>m3</v>
          </cell>
          <cell r="D767">
            <v>387.71</v>
          </cell>
          <cell r="E767">
            <v>298.24</v>
          </cell>
        </row>
        <row r="768">
          <cell r="A768" t="str">
            <v/>
          </cell>
        </row>
        <row r="769">
          <cell r="A769" t="str">
            <v>06.04.120</v>
          </cell>
          <cell r="B769" t="str">
            <v>CONCRETO PRE-MISTURADO EM USINA, FCK 33 MPA FORNECIDO, LANCADO EM ESTRUTURAS E ADENSADO.</v>
          </cell>
          <cell r="C769" t="str">
            <v>m3</v>
          </cell>
          <cell r="D769">
            <v>425.97</v>
          </cell>
          <cell r="E769">
            <v>327.67</v>
          </cell>
        </row>
        <row r="770">
          <cell r="A770" t="str">
            <v/>
          </cell>
        </row>
        <row r="771">
          <cell r="A771" t="str">
            <v>06.04.130</v>
          </cell>
          <cell r="B771" t="str">
            <v>CONCRETO PRE-MISTURADO EM USINA, FCK 35 MPA FORNECIDO, LANCADO EM FUNDACOES E ADENSADO.</v>
          </cell>
          <cell r="C771" t="str">
            <v>m3</v>
          </cell>
          <cell r="D771">
            <v>401.68</v>
          </cell>
          <cell r="E771">
            <v>308.99</v>
          </cell>
        </row>
        <row r="772">
          <cell r="A772" t="str">
            <v/>
          </cell>
        </row>
        <row r="773">
          <cell r="A773" t="str">
            <v>06.04.140</v>
          </cell>
          <cell r="B773" t="str">
            <v>CONCRETO PRE-MISTURADO EM USINA, FCK 35 MPA FORNECIDO, LANCADO EM ESTRUTURAS E ADENSADO.</v>
          </cell>
          <cell r="C773" t="str">
            <v>m3</v>
          </cell>
          <cell r="D773">
            <v>414.4</v>
          </cell>
          <cell r="E773">
            <v>318.77</v>
          </cell>
        </row>
        <row r="774">
          <cell r="A774" t="str">
            <v/>
          </cell>
        </row>
        <row r="775">
          <cell r="A775" t="str">
            <v>06.04.150</v>
          </cell>
          <cell r="B775" t="str">
            <v>CONCRETO PRE-MISTURADO EM USINA, FCK 40 MPA FORNECIDO, LANCADO EM FUNDACOES E ADENSADO.</v>
          </cell>
          <cell r="C775" t="str">
            <v>m3</v>
          </cell>
          <cell r="D775">
            <v>419.25</v>
          </cell>
          <cell r="E775">
            <v>322.5</v>
          </cell>
        </row>
        <row r="776">
          <cell r="A776" t="str">
            <v/>
          </cell>
        </row>
        <row r="777">
          <cell r="A777" t="str">
            <v>06.04.160</v>
          </cell>
          <cell r="B777" t="str">
            <v>CONCRETO PRE-MISTURADO EM USINA, FCK 40 MPA FORNECIDO, LANCADO EM ESTRUTURAS E ADENSADO.</v>
          </cell>
          <cell r="C777" t="str">
            <v>m3</v>
          </cell>
          <cell r="D777">
            <v>431.96</v>
          </cell>
          <cell r="E777">
            <v>332.28</v>
          </cell>
        </row>
        <row r="778">
          <cell r="A778" t="str">
            <v/>
          </cell>
        </row>
        <row r="779">
          <cell r="A779" t="str">
            <v>06.04.170</v>
          </cell>
          <cell r="B779" t="str">
            <v>CONCRETO PRE-MISTURADO EM USINA, FCK 45 MPA FORNECIDO, LANCADO EM FUNDAÇÕES E ADENSADO.</v>
          </cell>
          <cell r="C779" t="str">
            <v>m3</v>
          </cell>
          <cell r="D779">
            <v>437.03</v>
          </cell>
          <cell r="E779">
            <v>336.18</v>
          </cell>
        </row>
        <row r="780">
          <cell r="A780" t="str">
            <v/>
          </cell>
        </row>
        <row r="781">
          <cell r="A781" t="str">
            <v>06.04.180</v>
          </cell>
          <cell r="B781" t="str">
            <v>CONCRETO PRE-MISTURADO EM USINA, FCK 45 MPA FORNECIDO, LANCADO EM ESTRUTURAS E ADENSADO.</v>
          </cell>
          <cell r="C781" t="str">
            <v>m3</v>
          </cell>
          <cell r="D781">
            <v>449.74</v>
          </cell>
          <cell r="E781">
            <v>345.96</v>
          </cell>
        </row>
        <row r="782">
          <cell r="A782" t="str">
            <v/>
          </cell>
        </row>
        <row r="783">
          <cell r="A783" t="str">
            <v>06.05.010</v>
          </cell>
          <cell r="B783" t="str">
            <v>CONCRETO CICLOPICO COM 70 P0RCENTO DE CONCRETO 1 3 5 E 30 PORCENTO DE RACHAO APLICADO.</v>
          </cell>
          <cell r="C783" t="str">
            <v>m3</v>
          </cell>
          <cell r="D783">
            <v>280.18</v>
          </cell>
          <cell r="E783">
            <v>215.53</v>
          </cell>
        </row>
        <row r="784">
          <cell r="A784" t="str">
            <v/>
          </cell>
        </row>
        <row r="785">
          <cell r="A785" t="str">
            <v>06.06.010</v>
          </cell>
          <cell r="B785" t="str">
            <v>APLICACAO DE ADESIVO EPOXICO TIPO SIKADUR 32 OU SIMILAR.</v>
          </cell>
          <cell r="C785" t="str">
            <v>m2</v>
          </cell>
          <cell r="D785">
            <v>108.4</v>
          </cell>
          <cell r="E785">
            <v>83.39</v>
          </cell>
        </row>
        <row r="786">
          <cell r="A786" t="str">
            <v/>
          </cell>
        </row>
        <row r="787">
          <cell r="A787" t="str">
            <v>06.07.002</v>
          </cell>
          <cell r="B787" t="str">
            <v>FUNDAÇÃO EM ESTACA BROCA EM CONCRETO ARMADO FCK 25 MPA COM DIÂMETRO DE 25CM, 04 BARRAS DE 10.0MM(3/8") E ESTRIBOS A CADA 20CM DE 5.0MM, ESCAVAÇÃO MANUAL E PROFUNDIDADE DE 5,00M.</v>
          </cell>
          <cell r="C787" t="str">
            <v>m</v>
          </cell>
          <cell r="D787">
            <v>55.04</v>
          </cell>
          <cell r="E787">
            <v>42.34</v>
          </cell>
        </row>
        <row r="788">
          <cell r="A788" t="str">
            <v/>
          </cell>
        </row>
        <row r="789">
          <cell r="A789" t="str">
            <v>06.07.003</v>
          </cell>
          <cell r="B789" t="str">
            <v>FUNDAÇÃO EM ESTACA BROCA EM CONC.ARM. FCK 30 MPA C/DIÂM.DE 20CM, 04 BARRAS DE AÇO - 10.0MM  E ESTRIBOS EM AÇO 5.0MM, C/ 60CM, A CADA 20CM,  ESC.MANUAL E PROF.DE 5,00M, CONF.PROJ.CONTENÇÃO DE BARREIRA P/ESC.MARECHAL MASCARENHAS DE MORAIS - 28/08/2007 - 56/</v>
          </cell>
          <cell r="C789" t="str">
            <v>m</v>
          </cell>
          <cell r="D789">
            <v>42.26</v>
          </cell>
          <cell r="E789">
            <v>32.51</v>
          </cell>
        </row>
        <row r="790">
          <cell r="A790" t="str">
            <v/>
          </cell>
        </row>
        <row r="791">
          <cell r="A791" t="str">
            <v>06.07.005</v>
          </cell>
          <cell r="B791" t="str">
            <v>FORNECIMENTO E CRAVAÇÃO DE 44 ESTACAS PRÉ-MOLDADAS DE CONCRETO ARMADO DE ALTA RESISTÊNCIA PARA 25T COM SEÇÃO 20X20CM, COMPRIMENTO DE 10,00M, INCLUSIVE MOBILIZAÇÃO, DESMOBILIZAÇÃO, EMENDAS  E ARRASAMENTO DA ESTACA PARA ESCOLA INALDA SPINELLI, CONF. ANTE-PR</v>
          </cell>
          <cell r="C791" t="str">
            <v>m</v>
          </cell>
          <cell r="D791">
            <v>103.62</v>
          </cell>
          <cell r="E791">
            <v>79.709999999999994</v>
          </cell>
        </row>
        <row r="792">
          <cell r="A792" t="str">
            <v/>
          </cell>
        </row>
        <row r="793">
          <cell r="A793" t="str">
            <v>06.07.010</v>
          </cell>
          <cell r="B793" t="str">
            <v>LAJE PRE-MOLDADA PARA PISO COM VAO NORMAL,INCLUSIVE CAPEAMENTO E ESCORAMENTO.</v>
          </cell>
          <cell r="C793" t="str">
            <v>m2</v>
          </cell>
          <cell r="D793">
            <v>72.599999999999994</v>
          </cell>
          <cell r="E793">
            <v>55.85</v>
          </cell>
        </row>
        <row r="794">
          <cell r="A794" t="str">
            <v/>
          </cell>
        </row>
        <row r="795">
          <cell r="A795" t="str">
            <v>06.07.020</v>
          </cell>
          <cell r="B795" t="str">
            <v>LAJE PRE-MOLDADA PARA FORRO COM VAO NORMAL, INCLUSIVE CAPEAMENTO E ESCORAMENTO.</v>
          </cell>
          <cell r="C795" t="str">
            <v>m2</v>
          </cell>
          <cell r="D795">
            <v>70.05</v>
          </cell>
          <cell r="E795">
            <v>53.89</v>
          </cell>
        </row>
        <row r="796">
          <cell r="A796" t="str">
            <v/>
          </cell>
        </row>
        <row r="797">
          <cell r="A797" t="str">
            <v>06.07.051</v>
          </cell>
          <cell r="B797" t="str">
            <v>LAJE TRELIÇADA B 12 PISO , SOBREC. 300 KGF/M2,  REVEST. 120 KGF/M², VÃO 4,40 M, FORN.DO EPS, ARM.COMPLEMENTAR TRELIÇA AS+=1,90CM² P/ NERVURA, DISTÂNCIA INTEREIXO 50 CM, INCL. CAP. 4 CM E 01 FAIXA TRAV.(CONC 25 MPA),TELA Q61. (INCL. FORMA E ESCOR.).</v>
          </cell>
          <cell r="C797" t="str">
            <v>m2</v>
          </cell>
          <cell r="D797">
            <v>103.44</v>
          </cell>
          <cell r="E797">
            <v>79.569999999999993</v>
          </cell>
        </row>
        <row r="798">
          <cell r="A798" t="str">
            <v/>
          </cell>
        </row>
        <row r="799">
          <cell r="A799" t="str">
            <v>06.07.052</v>
          </cell>
          <cell r="B799" t="str">
            <v>LAJE TRELIÇADA B12 PISO,SOBREC. 300 KGF/M2, REVEST. 120 KGF/M², ALVENARIA 200 KGF/M², VÃO 3,30M, FORNEC. EPS, ARMAÇÃO POS COMPL. AS+=1,32CM² P/ NERVURA DIST. INTEREIXO 50CM, INCLUSIVE CAP.4 CM, 02 FAIXAS TRAV. CONC 25 MPA,TELA Q92. (INCL. FORMA E ESCOR.).</v>
          </cell>
          <cell r="C799" t="str">
            <v>m2</v>
          </cell>
          <cell r="D799">
            <v>110.22</v>
          </cell>
          <cell r="E799">
            <v>84.79</v>
          </cell>
        </row>
        <row r="800">
          <cell r="A800" t="str">
            <v/>
          </cell>
        </row>
        <row r="801">
          <cell r="A801" t="str">
            <v>06.07.053</v>
          </cell>
          <cell r="B801" t="str">
            <v>LAJE TRELIÇADA B14 PISO,SOBREC. 300 KGF/M2,REV.120 KGF/M²,VÃO DE 5,00 M,FORNEC.DO EPS,ARMAÇÃO COMPLEMENTAR DA TRELIÇA AS+=2,10CM² P/ NERVURA,DISTÂNCIA INTEREIXO 50 CM, INCL.CAP.DE 5 CM E 01FAIXAS DE TRAV.EM CONC 25 MPA TELA Q61. (INCL. FORMA E ESCOR.) .</v>
          </cell>
          <cell r="C801" t="str">
            <v>m2</v>
          </cell>
          <cell r="D801">
            <v>122.43</v>
          </cell>
          <cell r="E801">
            <v>94.18</v>
          </cell>
        </row>
        <row r="802">
          <cell r="A802" t="str">
            <v/>
          </cell>
        </row>
        <row r="803">
          <cell r="A803" t="str">
            <v>06.07.054</v>
          </cell>
          <cell r="B803" t="str">
            <v>LAJE TRELIÇADA B14  PISO, SOBREC. 300 KGF/M2, REV. 120 KGF/M², ALVEN. 200 KGF/M², VÃO 4,30M, FORN.  EPS, ARM. POS COMPL. AS+=2,00CM² P/ NERVURA DIST. INTEREIXO 50CM,INCL. CAP. DE 5 CM E  02 FAIXAS DE TRAV. EM CONC 25 MPA, TELA Q92.(INCL. FORMA E ESCOR.) .</v>
          </cell>
          <cell r="C803" t="str">
            <v>m2</v>
          </cell>
          <cell r="D803">
            <v>119.1</v>
          </cell>
          <cell r="E803">
            <v>91.62</v>
          </cell>
        </row>
        <row r="804">
          <cell r="A804" t="str">
            <v/>
          </cell>
        </row>
        <row r="805">
          <cell r="A805" t="str">
            <v>06.07.055</v>
          </cell>
          <cell r="B805" t="str">
            <v>LAJE TRELIÇADA B 16  PISO , SOBREC. 300 KGF/M2,  REV. 120 KGF/M², VÃO 5,60 M, FORN. EPS, ARMAÇÃO POS COMPL. AS+=2,30CM² P/ NERVURA,DISTÂNCIA INTEREIXO 50 CM, INCL. CAP. DE 5 CM E 02 FAIXAS DE TRAV. EM CONC 25 MPA TELA Q61. .(INCL. FORMA E ESCOR.) .</v>
          </cell>
          <cell r="C805" t="str">
            <v>m2</v>
          </cell>
          <cell r="D805">
            <v>130.13</v>
          </cell>
          <cell r="E805">
            <v>100.1</v>
          </cell>
        </row>
        <row r="806">
          <cell r="A806" t="str">
            <v/>
          </cell>
        </row>
        <row r="807">
          <cell r="A807" t="str">
            <v>06.07.056</v>
          </cell>
          <cell r="B807" t="str">
            <v>LAJE TRELIÇADA B16 PISO, SOBREC. 300 KGF/M2, REVEST. 120 KGF/M², ALVENARIA 200 KGF/M², VÃO 4,80M, FORNEC.  EPS, ARM. POS COMPL. AS+=2,25CM² P/ NERVURA DIST. INTEREIXO 50CM,INCL. CAP.  5 CM E 03 FAIXAS TRAV. (CONC 25 MPA)TELA Q92.(INCL. FORMA E ESCOR.) .</v>
          </cell>
          <cell r="C807" t="str">
            <v>m2</v>
          </cell>
          <cell r="D807">
            <v>131.54</v>
          </cell>
          <cell r="E807">
            <v>101.19</v>
          </cell>
        </row>
        <row r="808">
          <cell r="A808" t="str">
            <v/>
          </cell>
        </row>
        <row r="809">
          <cell r="A809" t="str">
            <v>06.07.057</v>
          </cell>
          <cell r="B809" t="str">
            <v>LAJE TRELIÇADA B 20 PISO , SOBREC.300 KGF/M2,  REVEST. 120 KGF/M², VÃO 6,70 M, FORN.DO EPS, ARM.COMPLEMENTAR DA TRELIÇA AS+=2,75CM² P/NERVURA,DISTÂNCIA INTEREIXO 50 CM, INCL.CAP. DE 5 CM E 02 FAIXAS DE TRAV.(CONC 25 MPA)TELA Q61. (INCL. FORMA E ESCOR.) .</v>
          </cell>
          <cell r="C809" t="str">
            <v>m2</v>
          </cell>
          <cell r="D809">
            <v>135.81</v>
          </cell>
          <cell r="E809">
            <v>104.47</v>
          </cell>
        </row>
        <row r="810">
          <cell r="A810" t="str">
            <v/>
          </cell>
        </row>
        <row r="811">
          <cell r="A811" t="str">
            <v>06.07.058</v>
          </cell>
          <cell r="B811" t="str">
            <v>LAJE TRELIÇADA B 20 PISO, SOBREC.300 KGF/M2, REV.120 KGF/M², ALVENARIA 200 KGF/M², VÃO  5,90M, FORNEC. EPS, ARM. POS COMPL. AS+=2,86CM² P/ NERVURA DIST. INTEREIXO 50CM,INCLUSIVE CAP. 5 CM E 03 FAIXAS TRAV. EM CONC 25 MPA, TELA Q92.(INCL. FORMA E ESCOR.).</v>
          </cell>
          <cell r="C811" t="str">
            <v>m2</v>
          </cell>
          <cell r="D811">
            <v>143.27000000000001</v>
          </cell>
          <cell r="E811">
            <v>110.21</v>
          </cell>
        </row>
        <row r="812">
          <cell r="A812" t="str">
            <v/>
          </cell>
        </row>
        <row r="813">
          <cell r="A813" t="str">
            <v>06.07.059</v>
          </cell>
          <cell r="B813" t="str">
            <v>LAJE TRELIÇADA B 25 PISO, SOBREC.300 KGF/M2,  REVEST.120 KGF/M², VÃO 8,00 M, FORN. DO EPS, ARM.COMPLEMENTAR DA TRELIÇA AS+=3,10 CM2 P/ NERVURA,DISTÂNCIA INTEREIXO 50 CM, INCL. CAP. 5 CM E  03 FAIXAS TRAV. (CONC 25 MPA) TELA Q 75 (INCL. FORMA E ESCOR.) .</v>
          </cell>
          <cell r="C813" t="str">
            <v>m2</v>
          </cell>
          <cell r="D813">
            <v>160.99</v>
          </cell>
          <cell r="E813">
            <v>123.84</v>
          </cell>
        </row>
        <row r="814">
          <cell r="A814" t="str">
            <v/>
          </cell>
        </row>
        <row r="815">
          <cell r="A815" t="str">
            <v>06.07.060</v>
          </cell>
          <cell r="B815" t="str">
            <v>LAJE TRELIÇADA B25  PISO, SOBREC. 300 KGF/M2, REV. 120 KGF/M², ALVENARIA 200 KGF/M², VÃO  6,80M, FORN. EPS, ARM. POS. COMPL. AS+=2,86CM² P/ NERVURA DIST. INTEREIXO 50CM,INCL. CAP. DE 5 CM E  03 FAIXAS TRAV.  CONC 25 MPA, TELA Q92.(INCL. FORMA E ESCOR.) .</v>
          </cell>
          <cell r="C815" t="str">
            <v>m2</v>
          </cell>
          <cell r="D815">
            <v>161.63999999999999</v>
          </cell>
          <cell r="E815">
            <v>124.34</v>
          </cell>
        </row>
        <row r="816">
          <cell r="A816" t="str">
            <v/>
          </cell>
        </row>
        <row r="817">
          <cell r="A817" t="str">
            <v>06.07.061</v>
          </cell>
          <cell r="B817" t="str">
            <v>LAJE TRELIÇADA B 30 PISO , SOBREC. 300 KGF/M2,  REVEST. 120 KGF/M², VÃO  9,10 M, FORNEC.  EPS, ARM. POS. COMPL. AS+=3,45 CM2 P/ NERVURA,DISTÂNCIA INTEREIXO 50 CM, INCL. CAP. DE 5 CM E  03 FAIXAS DE TRAV. EM CONC 25 MPA TELA Q75.(INCL. FORMA E ESCOR.) .</v>
          </cell>
          <cell r="C817" t="str">
            <v>m2</v>
          </cell>
          <cell r="D817">
            <v>173.69</v>
          </cell>
          <cell r="E817">
            <v>133.61000000000001</v>
          </cell>
        </row>
        <row r="818">
          <cell r="A818" t="str">
            <v/>
          </cell>
        </row>
        <row r="819">
          <cell r="A819" t="str">
            <v>06.07.062</v>
          </cell>
          <cell r="B819" t="str">
            <v>LAJE TRELIÇADA B30 PISO, SOBREC. 300 KGF/M2, REV. 120 KGF/M², ALVENARIA 200 KGF/M², VÃO  8,10 M, FORN. EPS, ARM. POS COMPL. AS+=3,46CM² P/ NERVURA DIST. INTEREIXO 50CM,INCLUSIVE CAP. 5 CM E 03 FAIXAS TRAV. (CONC 25 MPA),TELA Q92. (INCL. FORMA E ESCOR.) .</v>
          </cell>
          <cell r="C819" t="str">
            <v>m2</v>
          </cell>
          <cell r="D819">
            <v>164.98</v>
          </cell>
          <cell r="E819">
            <v>126.91</v>
          </cell>
        </row>
        <row r="820">
          <cell r="A820" t="str">
            <v/>
          </cell>
        </row>
        <row r="821">
          <cell r="A821" t="str">
            <v>06.07.063</v>
          </cell>
          <cell r="B821" t="str">
            <v>LAJE TRELIÇADA  B12  COBERTA, SOBREC. DE  100 KGF/M²,  REV.  100 KGF/M², VÃO DE 4,70 M, FORNEC.  EPS, ARMAÇÃO POS. COMPL. AS+=1,15CM² P/NERVURA, DISTÂNCIA INTEREIXO 50 CM,INCL. CAP. DE 4 CM E 01 FAIXA DE TRAV(CONC.25 MPA) TELA Q61.(INCL. FORMA E ESCOR.) .</v>
          </cell>
          <cell r="C821" t="str">
            <v>m2</v>
          </cell>
          <cell r="D821">
            <v>115.73</v>
          </cell>
          <cell r="E821">
            <v>89.03</v>
          </cell>
        </row>
        <row r="822">
          <cell r="A822" t="str">
            <v/>
          </cell>
        </row>
        <row r="823">
          <cell r="A823" t="str">
            <v>06.07.064</v>
          </cell>
          <cell r="B823" t="str">
            <v>LAJE TRELIÇADA B12  COBERTA, SOBREC. DE 50 KGF/M2, REV.100 KGF/M², TELHA 70 KGF/M², VÃO  4,50M, FORNEC. DO EPS, ARM. POS COMPL. AS+=1,15CM² P/ NERVURA DIST. INTEREIXO 50CM,INCL. CAP. 4 CM E  01 FAIXA DE TRAV.(CONC 25 MPA)TELA Q61.(INC.FORMA E ESCOR.) .</v>
          </cell>
          <cell r="C823" t="str">
            <v>m2</v>
          </cell>
          <cell r="D823">
            <v>121.66</v>
          </cell>
          <cell r="E823">
            <v>93.59</v>
          </cell>
        </row>
        <row r="824">
          <cell r="A824" t="str">
            <v/>
          </cell>
        </row>
        <row r="825">
          <cell r="A825" t="str">
            <v>06.07.065</v>
          </cell>
          <cell r="B825" t="str">
            <v>LAJE TRELIÇADA  B14 COBERTA , SOBREC. DE  100 KQF/M²,  REV. DE 100 KGF/M², VÃO 5,30M, FORNEC.  EPS, ARM. POS. COMPL. AS+ = 1,29CM² P/ NERVURA, DISTÂNCIA INTEREIXO 50 CM,INCL. CAP. 5 CM E 01 FAIXA DE TRAV. (CONC. 25 MPA),TELA Q61.(INCL. FORMA E ESCOR.) .</v>
          </cell>
          <cell r="C825" t="str">
            <v>m2</v>
          </cell>
          <cell r="D825">
            <v>128.25</v>
          </cell>
          <cell r="E825">
            <v>98.66</v>
          </cell>
        </row>
        <row r="826">
          <cell r="A826" t="str">
            <v/>
          </cell>
        </row>
        <row r="827">
          <cell r="A827" t="str">
            <v>06.07.066</v>
          </cell>
          <cell r="B827" t="str">
            <v>LAJE TRELIÇADA B14 COBERTA, SOBREC. 50 KGF/M2, REV. 100 KGF/M², TELHA 70 KGF/M²,VÃO 5,00M,FORNEC. DO EPS, ARM. POS COMPL. AS+=1,15CM² P/NERVURA DIST. INTEREIXO 50CM,INCLUSIVE CAP. DE 5 CM E  01 FAIXA TRAV. EM CONC 25 MPA, TELA Q61.(INCL. FORMA E ESCOR.) .</v>
          </cell>
          <cell r="C827" t="str">
            <v>m2</v>
          </cell>
          <cell r="D827">
            <v>135.85</v>
          </cell>
          <cell r="E827">
            <v>104.5</v>
          </cell>
        </row>
        <row r="828">
          <cell r="A828" t="str">
            <v/>
          </cell>
        </row>
        <row r="829">
          <cell r="A829" t="str">
            <v>06.07.067</v>
          </cell>
          <cell r="B829" t="str">
            <v>LAJE TRELIÇADA B16 COBERTA, SOBREC. DE  100 KQF/M²,  REV.  100 KGF/M², VÃO 6,00 M, FORN. DO EPS, ARM. POS. COMPL. AS+ = 1,50CM² P/ NERVURA, DISTÂNCIA INTEREIXO 50 CM,INCL. CAP. DE 5 CM E  01 FAIXA DE TRAV. EM CONC. 25 MPA, TELA Q61.(INCL. FORMA E ESCOR.).</v>
          </cell>
          <cell r="C829" t="str">
            <v>m2</v>
          </cell>
          <cell r="D829">
            <v>129.46</v>
          </cell>
          <cell r="E829">
            <v>99.59</v>
          </cell>
        </row>
        <row r="830">
          <cell r="A830" t="str">
            <v/>
          </cell>
        </row>
        <row r="831">
          <cell r="A831" t="str">
            <v>06.07.068</v>
          </cell>
          <cell r="B831" t="str">
            <v>LAJE TRELIÇADA B16 COBERTA, SOBREC. DE 50 KGF/M2, REV. 100 KGF/M², TELHA 70 KGF/M², VÃO 5,60M, FORNEC. EPS, ARM. POS COMPL. AS+=1,41 CM² P/ NERVURA DIST. INTEREIXO 50CM,INCL CAP. DE 5 CM E 01 FAIXA TRAV. (CONC 25 MPA), TELA Q61. (INCL. FORMA E ESCOR.) .</v>
          </cell>
          <cell r="C831" t="str">
            <v>m2</v>
          </cell>
          <cell r="D831">
            <v>132.86000000000001</v>
          </cell>
          <cell r="E831">
            <v>102.2</v>
          </cell>
        </row>
        <row r="832">
          <cell r="A832" t="str">
            <v/>
          </cell>
        </row>
        <row r="833">
          <cell r="A833" t="str">
            <v>06.07.069</v>
          </cell>
          <cell r="B833" t="str">
            <v>LAJE TRELIÇADA  B20 COBERTA , SOBREC.100 KQF/M²,  REV. DE 100 KGF/M², VÃO 7,10M, FORN. DO EPS, ARM. POS. COMPL. AS+ = 1,80CM² POR NERVURA, DISTÂNCIA INTEREIXO 50 CM,INCL. CAP. DE 5 CM E  FAIXAS DE TRAV. EM CONC. 25 MPA, TELA Q61.(INCL. FORMA E ESCOR.) .</v>
          </cell>
          <cell r="C833" t="str">
            <v>m2</v>
          </cell>
          <cell r="D833">
            <v>131.75</v>
          </cell>
          <cell r="E833">
            <v>101.35</v>
          </cell>
        </row>
        <row r="834">
          <cell r="A834" t="str">
            <v/>
          </cell>
        </row>
        <row r="835">
          <cell r="A835" t="str">
            <v>06.07.070</v>
          </cell>
          <cell r="B835" t="str">
            <v>LAJE TRELIÇADA B20 COBERTA, SOBREC. 50 KGF/M2, REV. 100 KGF/M², TELHA 70 KGF/M², VÃO 6,80 M, FORN. DO EPS, ARM. POS COMPL. AS+=1,72 CM² P/ NERVURA DIST. INTEREIXO 50CM,INCL. CAP. DE 5 CM E  02 FAIXAS TRAV. (CONC 25 MPA), TELA Q61.(INCL. FORMA E ESCOR.) .</v>
          </cell>
          <cell r="C835" t="str">
            <v>m2</v>
          </cell>
          <cell r="D835">
            <v>136.46</v>
          </cell>
          <cell r="E835">
            <v>104.97</v>
          </cell>
        </row>
        <row r="836">
          <cell r="A836" t="str">
            <v/>
          </cell>
        </row>
        <row r="837">
          <cell r="A837" t="str">
            <v>06.07.071</v>
          </cell>
          <cell r="B837" t="str">
            <v>LAJE TRELIÇADA  B25 COBERTA , SOBREC. DE  100 KQF/M²,  REV. 100 KGF/M², VÃO  8,50 M, FORNEC. EPS, ARM. POS. COMPL. AS+ = 2,00CM² P/ NERVURA, DISTÂNCIA INTEREIXO 50 CM,INCL. CAP. DE 5 CM E 02 FAIXAS DE TRAV. (CONC. 25 MPA)TELA Q 75.(INCL.FORMA E ESCOR.).</v>
          </cell>
          <cell r="C837" t="str">
            <v>m2</v>
          </cell>
          <cell r="D837">
            <v>174.53</v>
          </cell>
          <cell r="E837">
            <v>134.26</v>
          </cell>
        </row>
        <row r="838">
          <cell r="A838" t="str">
            <v/>
          </cell>
        </row>
        <row r="839">
          <cell r="A839" t="str">
            <v>06.07.072</v>
          </cell>
          <cell r="B839" t="str">
            <v>LAJE TRELIÇADA B25 COBERTA, SOBREC. 50 KGF/M2, REV. 100 KGF/M², TELHA 70 KGF/M², VÃO 8,10 M, FORNEC. EPS, ARMAÇÃO POS COMPL. AS+=1,88CM² P/ NERVURA DIST. INTEREIXO 50CM,INCLUSIVE CAP. 5 CM E  03 FAIXAS TRA.(CONC 25MPA),TELA Q 75. (INCL. FORMA E ESCOR.) .</v>
          </cell>
          <cell r="C839" t="str">
            <v>m2</v>
          </cell>
          <cell r="D839">
            <v>175.56</v>
          </cell>
          <cell r="E839">
            <v>135.05000000000001</v>
          </cell>
        </row>
        <row r="840">
          <cell r="A840" t="str">
            <v/>
          </cell>
        </row>
        <row r="841">
          <cell r="A841" t="str">
            <v>06.07.073</v>
          </cell>
          <cell r="B841" t="str">
            <v>LAJE TRELIÇADA  B30 COBERTA , SOBREC. 100 KQF/M²,  REVEST. 100 KGF/M², VÃO DE 9,60 M, FORN. DO EPS, ARM. POS. COMPL. AS+ = 2,30 CM² P/NERVURA, DISTÂNCIA INTEREIXO 50 CM,INCL. CAP. 5 CM E 03 FAIXAS TRAV. (CONC. 25 MPA),TELA Q75.(INCL. FORMA E ESCOR.).</v>
          </cell>
          <cell r="C841" t="str">
            <v>m2</v>
          </cell>
          <cell r="D841">
            <v>215.03</v>
          </cell>
          <cell r="E841">
            <v>165.41</v>
          </cell>
        </row>
        <row r="842">
          <cell r="A842" t="str">
            <v/>
          </cell>
        </row>
        <row r="843">
          <cell r="A843" t="str">
            <v>06.07.074</v>
          </cell>
          <cell r="B843" t="str">
            <v>LAJE TRELIÇADA B30 COBERTA, SOBREC.  50 KGF/M2, REV. 100 KGF/M², TELHA 70 KGF/M², VÃO  9,20M, FORN. EPS, ARM. POS COMPL. AS+=2,16 CM² P/ NERVURA DIST. INTEREIXO 50CM,INCL. CAP. DE 5 CM E 03 FAIXAS TRAV. (CONC 25 MPA), TELA Q75.(INCL. FORMA E ESCOR.) .</v>
          </cell>
          <cell r="C843" t="str">
            <v>m2</v>
          </cell>
          <cell r="D843">
            <v>213.07</v>
          </cell>
          <cell r="E843">
            <v>163.9</v>
          </cell>
        </row>
        <row r="844">
          <cell r="A844" t="str">
            <v/>
          </cell>
        </row>
        <row r="845">
          <cell r="A845" t="str">
            <v>06.08.011</v>
          </cell>
          <cell r="B845" t="str">
            <v>COSTURA DE FISSURAS EM ALVENARIA COM BARRA "Z" DE 70CM EM FERRO CA-50 6.3MM A CADA 20,00CM. INCLUSO DEMOLIÇÃO DE REVESTIMENTO, RASGOS EM ALVENARIA, ENCHIMENTOS, CHAPISCO E REVESTIMENTO COM ARGAMASSA DE CIMENTO E AREIA 1:3 NOS LOCAIS DE FIXAÇÃO DE CADA BAR</v>
          </cell>
          <cell r="C845" t="str">
            <v>m</v>
          </cell>
          <cell r="D845">
            <v>23.58</v>
          </cell>
          <cell r="E845">
            <v>18.14</v>
          </cell>
        </row>
        <row r="846">
          <cell r="A846" t="str">
            <v/>
          </cell>
        </row>
        <row r="847">
          <cell r="A847" t="str">
            <v>06.08.020</v>
          </cell>
          <cell r="B847" t="str">
            <v>TO E  EXECUÇÃO DE PROTEÇÃO DE ARMADURA CORROÍDA POR AÇÃO DE CLORETOS, COM TINTA/PRIMER ANTICORROSIVO À BASE DE ZINCO PARA METAIS, ARMATEC ZN, FAB:VEDACIT OU SIMILAR.</v>
          </cell>
          <cell r="C847" t="str">
            <v>m</v>
          </cell>
          <cell r="D847">
            <v>2.57</v>
          </cell>
          <cell r="E847">
            <v>1.98</v>
          </cell>
        </row>
        <row r="848">
          <cell r="A848" t="str">
            <v/>
          </cell>
        </row>
        <row r="849">
          <cell r="A849" t="str">
            <v>06.08.031</v>
          </cell>
          <cell r="B849" t="str">
            <v>FORNECIMENTO E EXECUÇÃO DE REPARO ESTRUTURAL EM VÃOS DE VIGAS, LAJES E PILARES COM APLICAÇÃO ARGAMASSA CIMENTÍCIA FLUIDA, SIKAGROUT 250 OU SIMILAR, PARA PREENCHIMENTO DE VÃOS DE 35 X 70MM.</v>
          </cell>
          <cell r="C849" t="str">
            <v>m</v>
          </cell>
          <cell r="D849">
            <v>19.420000000000002</v>
          </cell>
          <cell r="E849">
            <v>14.94</v>
          </cell>
        </row>
        <row r="850">
          <cell r="A850" t="str">
            <v/>
          </cell>
        </row>
        <row r="851">
          <cell r="A851" t="str">
            <v>06.08.032</v>
          </cell>
          <cell r="B851" t="str">
            <v>FORNECIMENTO E EXECUÇÃO DE REPARO ESTRUTURAL EM VÃO DE VIGAS, LAJES E PILARES COM APLICAÇÃO DE MICRO CONCRETO COM ARGAMASSA CIMENTÍCIA FLUIDA, SIKAGROUT 250 OU SIMILAR, E PEDRISCO, PREENCHIMENTO DE VÃOS DE 35 X 70MM.</v>
          </cell>
          <cell r="C851" t="str">
            <v>m</v>
          </cell>
          <cell r="D851">
            <v>18.72</v>
          </cell>
          <cell r="E851">
            <v>14.4</v>
          </cell>
        </row>
        <row r="852">
          <cell r="A852" t="str">
            <v/>
          </cell>
        </row>
        <row r="853">
          <cell r="A853" t="str">
            <v>06.08.060</v>
          </cell>
          <cell r="B853" t="str">
            <v>FORNECIMENTO E EXECUÇÃO DE REFORÇO ESTRUTURAL COM EMENDA POR TRANSPASSE, PARA RECONSTITUIÇÃO DA SEÇÃO DA ARMADURA.</v>
          </cell>
          <cell r="C853" t="str">
            <v>Kg</v>
          </cell>
          <cell r="D853">
            <v>7.21</v>
          </cell>
          <cell r="E853">
            <v>5.55</v>
          </cell>
        </row>
        <row r="854">
          <cell r="A854" t="str">
            <v/>
          </cell>
        </row>
        <row r="855">
          <cell r="A855" t="str">
            <v>06.08.110</v>
          </cell>
          <cell r="B855" t="str">
            <v>PREENCHIMENTO DE JUNTA DE DILATAÇÃO (1,00X2,00 CM), COM MASTIQUE E ESPUMA  DE POLIETILENO COM 20 MM .</v>
          </cell>
          <cell r="C855" t="str">
            <v>m</v>
          </cell>
          <cell r="D855">
            <v>30.61</v>
          </cell>
          <cell r="E855">
            <v>23.55</v>
          </cell>
        </row>
        <row r="856">
          <cell r="A856" t="str">
            <v/>
          </cell>
        </row>
        <row r="857">
          <cell r="A857" t="str">
            <v>06.08.120</v>
          </cell>
          <cell r="B857" t="str">
            <v>ESCARIFICAÇÃO MANUAL, CORTE DE CONCRETO ATÉ 3,00 CM DE PROFUNDIDADE</v>
          </cell>
          <cell r="C857" t="str">
            <v>m2</v>
          </cell>
          <cell r="D857">
            <v>63.41</v>
          </cell>
          <cell r="E857">
            <v>48.78</v>
          </cell>
        </row>
        <row r="858">
          <cell r="A858" t="str">
            <v/>
          </cell>
        </row>
        <row r="859">
          <cell r="A859" t="str">
            <v>06.08.130</v>
          </cell>
          <cell r="B859" t="str">
            <v xml:space="preserve"> LIMPEZA DE ARMADURA ATRAVÉS DE LIXAMENTO COM LIXADEIRA ELÉTRICA E ESCOVA DE AÇO</v>
          </cell>
          <cell r="C859" t="str">
            <v>m</v>
          </cell>
          <cell r="D859">
            <v>2.2799999999999998</v>
          </cell>
          <cell r="E859">
            <v>1.76</v>
          </cell>
        </row>
        <row r="860">
          <cell r="A860" t="str">
            <v/>
          </cell>
        </row>
        <row r="861">
          <cell r="A861" t="str">
            <v>06.08.140</v>
          </cell>
          <cell r="B861" t="str">
            <v>LIMPEZA DO SUBSTRATO COM APLICAÇÃO DE JATO DE ÁGUA FRIA.</v>
          </cell>
          <cell r="C861" t="str">
            <v>m2</v>
          </cell>
          <cell r="D861">
            <v>1.18</v>
          </cell>
          <cell r="E861">
            <v>0.91</v>
          </cell>
        </row>
        <row r="862">
          <cell r="A862" t="str">
            <v/>
          </cell>
        </row>
        <row r="863">
          <cell r="A863" t="str">
            <v>06.08.141</v>
          </cell>
          <cell r="B863" t="str">
            <v>REPARO PROFUNDO EM ESTRUTURA COM ARGAMASSA AUTO-ADENSÁVEL DE ALTA RESISTÊNCIA PARA GRAUTEAMENTO, SIKAGROUT OU SIMILAR, E=3,00CM A 5,00CM.</v>
          </cell>
          <cell r="C863" t="str">
            <v>m3</v>
          </cell>
          <cell r="D863">
            <v>2232.88</v>
          </cell>
          <cell r="E863">
            <v>1717.6</v>
          </cell>
        </row>
        <row r="864">
          <cell r="A864" t="str">
            <v/>
          </cell>
        </row>
        <row r="865">
          <cell r="A865" t="str">
            <v>06.08.142</v>
          </cell>
          <cell r="B865" t="str">
            <v>REPARO PROFUNDO EM ESTRUTURA COM APLICAÇÃO DE MICRO-CONCRETO COM ARGAMASSA CIMENTÍCIA FLUÍDA, SIKAGROUT 250 OU SIMILAR E PEDRISCO (BRITA 19), E=5,00CM A 30,00CM.</v>
          </cell>
          <cell r="C865" t="str">
            <v>m3</v>
          </cell>
          <cell r="D865">
            <v>1889.31</v>
          </cell>
          <cell r="E865">
            <v>1453.32</v>
          </cell>
        </row>
        <row r="866">
          <cell r="A866" t="str">
            <v/>
          </cell>
        </row>
        <row r="867">
          <cell r="A867" t="str">
            <v>06.08.143</v>
          </cell>
          <cell r="B867" t="str">
            <v>REPARO PROFUNDO EM ESTRUTURA COM ARGAMASSA TIXOTRÓPICA MONOCOMPONENTE PARA REPAROS ESTRUTURAIS, V1 GROUT TIX OU SIMILAR.</v>
          </cell>
          <cell r="C867" t="str">
            <v>m3</v>
          </cell>
          <cell r="D867">
            <v>2915.38</v>
          </cell>
          <cell r="E867">
            <v>2242.6</v>
          </cell>
        </row>
        <row r="868">
          <cell r="A868" t="str">
            <v/>
          </cell>
        </row>
        <row r="869">
          <cell r="A869" t="str">
            <v>06.10.020</v>
          </cell>
          <cell r="B869" t="str">
            <v>FORN.E MONT.EST. METALICA P/QUADRA C/TERÇAS, ESPAÇADORES, CONTRAVENTOS, PILARES E ARCOS, SOLDADOS PROC.ELETRODO E6010  3,50MM E 4MM,SOLDA DE CAMPO E6010 6MM, LIMP.MEC.SUPERFÍCIE ST3, FUNDO C/APLIC.1 DEMÃO PRIMER EPOXI C/120MICRA E APLIC.2 DEMAOS ESMALTE E</v>
          </cell>
          <cell r="C869" t="str">
            <v>Kg</v>
          </cell>
          <cell r="D869">
            <v>12.38</v>
          </cell>
          <cell r="E869">
            <v>9.5299999999999994</v>
          </cell>
        </row>
        <row r="870">
          <cell r="A870" t="str">
            <v/>
          </cell>
        </row>
        <row r="871">
          <cell r="A871" t="str">
            <v>06.10.042</v>
          </cell>
          <cell r="B871" t="str">
            <v>TRATAMENTO DA ESTRUTURA DE CONCRETO INCLUINDO HIDROLAVAGEM, ESTUCAGEM E LIXAMENTO DA SUPERFÍCIE DE CONCRETO.</v>
          </cell>
          <cell r="C871" t="str">
            <v>m2</v>
          </cell>
          <cell r="D871">
            <v>12.06</v>
          </cell>
          <cell r="E871">
            <v>9.2799999999999994</v>
          </cell>
        </row>
        <row r="872">
          <cell r="A872" t="str">
            <v/>
          </cell>
        </row>
        <row r="873">
          <cell r="A873" t="str">
            <v>06.10.044</v>
          </cell>
          <cell r="B873" t="str">
            <v>FORNECIMENTO E MONTAGEM DE REFORÇO METÁLICO EM VIGA ATRAVÉS DE CHAPA DE AÇO ASTM A36 DE 3/8", TIPO "U", COM 1,50M DE COMPRIMENTO , 0,,15M DE LARGURA E 0,50M DE ALTURA, FIXADA ATRAVÉS DE 20UND DE CHUMBADORES TUPO PARABOLT COMPLETO DE 3/8" X 3 1/2", CONFORM</v>
          </cell>
          <cell r="C873" t="str">
            <v>Un</v>
          </cell>
          <cell r="D873">
            <v>621.51</v>
          </cell>
          <cell r="E873">
            <v>478.09</v>
          </cell>
        </row>
        <row r="874">
          <cell r="A874" t="str">
            <v/>
          </cell>
        </row>
        <row r="875">
          <cell r="A875" t="str">
            <v>06.10.045</v>
          </cell>
          <cell r="B875" t="str">
            <v>FORNEC. E MONT.DE TIRANTE EM AÇO CA-25, COMPRIM.10,61M,DIÂM. 20MM, INCLUINDO 2(DUAS) UNID.DE CHAPA DE AÇO ASTM A36 DE 3/8", TIPO "U", NAS DIM.DE 0,30X0,08X0,10M E PARAFUSO PASSANTE EM FERRO GALVANIZADO DE 12,5X100MM C/PORCA E ARRUELA.PREÇO EFETUADO CONF.P</v>
          </cell>
          <cell r="C875" t="str">
            <v>Un</v>
          </cell>
          <cell r="D875">
            <v>168.37</v>
          </cell>
          <cell r="E875">
            <v>129.52000000000001</v>
          </cell>
        </row>
        <row r="876">
          <cell r="A876" t="str">
            <v/>
          </cell>
        </row>
        <row r="877">
          <cell r="A877" t="str">
            <v>06.10.085</v>
          </cell>
          <cell r="B877" t="str">
            <v>FORNECIMENTO E INSTALAÇÃO DE ESTRUTURA METÁLICA DE COBERTA EM TRELIÇAS, TERÇAS, SUPORTES, APOIOS, ESPAÇADORES, CONTRAVENTAMENTOS, PARAFUSOS, PORCAS, PARABOLT E DEMAIS ACESS., INCL.PREP. SUPERFÍCIE EM JATEAMENTO ABRASIVO, LIMPEZA MEC.E PINT. ACAB.EM ESM. P</v>
          </cell>
          <cell r="C877" t="str">
            <v>Kg</v>
          </cell>
          <cell r="D877">
            <v>11.32</v>
          </cell>
          <cell r="E877">
            <v>8.7100000000000009</v>
          </cell>
        </row>
        <row r="878">
          <cell r="A878" t="str">
            <v/>
          </cell>
        </row>
        <row r="879">
          <cell r="A879" t="str">
            <v>06.11.001</v>
          </cell>
          <cell r="B879" t="str">
            <v>EXECUÇÃO DE 04 FUROS NO MÍNIMO VERTICAIS EM PISO DE CONCRETO ARMADO COM PERFURATRIZ DIAMANTADA, DIÂMETROS DE 6" E PROFUNDIDADE DE 20CM.</v>
          </cell>
          <cell r="C879" t="str">
            <v>Un</v>
          </cell>
          <cell r="D879">
            <v>104</v>
          </cell>
          <cell r="E879">
            <v>80</v>
          </cell>
        </row>
        <row r="880">
          <cell r="A880" t="str">
            <v/>
          </cell>
        </row>
        <row r="881">
          <cell r="A881" t="str">
            <v>06.11.002</v>
          </cell>
          <cell r="B881" t="str">
            <v>EXECUÇÃO DE FURO COM BROCA VÍDEA, DIÂMETRO DE ATÉ 6,30MM, UTILIZANDO MARTELETE ELÉTRICO PERFURADOR, PROFUNDIDADE DE 10CM.</v>
          </cell>
          <cell r="C881" t="str">
            <v>Un</v>
          </cell>
          <cell r="D881">
            <v>0.22</v>
          </cell>
          <cell r="E881">
            <v>0.17</v>
          </cell>
        </row>
        <row r="882">
          <cell r="A882" t="str">
            <v/>
          </cell>
        </row>
        <row r="883">
          <cell r="A883" t="str">
            <v>06.11.003</v>
          </cell>
          <cell r="B883" t="str">
            <v>EXECUÇÃO DE FURO COM BROCA VÍDEA, DIÂMETRO DE 8,0MM A 12,5MM, UTILIZANDO MARTELETE ELÉTRICO PERFURADOR, PROFUNDIDADE DE 15CM.</v>
          </cell>
          <cell r="C883" t="str">
            <v>Un</v>
          </cell>
          <cell r="D883">
            <v>0.79</v>
          </cell>
          <cell r="E883">
            <v>0.61</v>
          </cell>
        </row>
        <row r="884">
          <cell r="A884" t="str">
            <v/>
          </cell>
        </row>
        <row r="885">
          <cell r="A885" t="str">
            <v>06.12.001</v>
          </cell>
          <cell r="B885" t="str">
            <v>CORTE EM CONCRETO SIMPLES COM ATÉ 5,00CM DE PROFUNDIDADE UTILIZANDO CORTADORA DE PISO ELÉTRICA TIPO MAKITA OU SIMILAR E DISCO DE VÍDEA .</v>
          </cell>
          <cell r="C885" t="str">
            <v>m</v>
          </cell>
          <cell r="D885">
            <v>1.06</v>
          </cell>
          <cell r="E885">
            <v>0.82</v>
          </cell>
        </row>
        <row r="886">
          <cell r="A886" t="str">
            <v/>
          </cell>
        </row>
        <row r="887">
          <cell r="A887" t="str">
            <v>06.21.010</v>
          </cell>
          <cell r="B887" t="str">
            <v>EXECUÇÃO DE NICHOS EM CONCRETO PARA ANCORAGEM DE RESERVATÓRIO METÁLICO TIPO TAÇA, CONF. DETALHE DA DIPAWA, UTILIZANDO TUBO DE PVC DE 150MM, VERGALHÃO DE 1/2" E ENCHIMENTO COM CONCRETO ESTRUTURAL DE 25MPA.</v>
          </cell>
          <cell r="C887" t="str">
            <v>Un</v>
          </cell>
          <cell r="D887">
            <v>104.19</v>
          </cell>
          <cell r="E887">
            <v>80.150000000000006</v>
          </cell>
        </row>
        <row r="888">
          <cell r="A888" t="str">
            <v/>
          </cell>
        </row>
        <row r="889">
          <cell r="A889" t="str">
            <v>06.40.011</v>
          </cell>
          <cell r="B889" t="str">
            <v>TRANSPORTE DE MATERIAIS E EQUIPAMENTOS DE RECIFE PARA FERNANDO DE NORONHA, PARA OBRA NA ESCOLA ARQUIPÉLAGO FERNANDO DE NORONHA.</v>
          </cell>
          <cell r="C889" t="str">
            <v>Kg</v>
          </cell>
          <cell r="D889">
            <v>0.78</v>
          </cell>
          <cell r="E889">
            <v>0.6</v>
          </cell>
        </row>
        <row r="890">
          <cell r="A890" t="str">
            <v/>
          </cell>
        </row>
        <row r="891">
          <cell r="A891" t="str">
            <v>06.40.012</v>
          </cell>
          <cell r="B891" t="str">
            <v>EXCLUIDO</v>
          </cell>
          <cell r="C891" t="str">
            <v>Un</v>
          </cell>
        </row>
        <row r="892">
          <cell r="A892" t="str">
            <v/>
          </cell>
        </row>
        <row r="893">
          <cell r="A893" t="str">
            <v>06.40.013</v>
          </cell>
          <cell r="B893" t="str">
            <v>EXCLUIDO</v>
          </cell>
          <cell r="C893" t="str">
            <v>Mês</v>
          </cell>
        </row>
        <row r="894">
          <cell r="A894" t="str">
            <v/>
          </cell>
        </row>
        <row r="895">
          <cell r="A895" t="str">
            <v>06.40.014</v>
          </cell>
          <cell r="B895" t="str">
            <v>EXCLUIDO</v>
          </cell>
          <cell r="C895" t="str">
            <v>Mês</v>
          </cell>
        </row>
        <row r="896">
          <cell r="A896" t="str">
            <v/>
          </cell>
        </row>
        <row r="897">
          <cell r="A897" t="str">
            <v>06.40.015</v>
          </cell>
          <cell r="B897" t="str">
            <v>EXCLUIDO</v>
          </cell>
          <cell r="C897" t="str">
            <v>Mês</v>
          </cell>
        </row>
        <row r="898">
          <cell r="A898" t="str">
            <v/>
          </cell>
        </row>
        <row r="899">
          <cell r="A899" t="str">
            <v>07.00.000</v>
          </cell>
          <cell r="B899" t="str">
            <v>PAREDES, PAINES E DIVISORIAS</v>
          </cell>
        </row>
        <row r="900">
          <cell r="A900" t="str">
            <v/>
          </cell>
        </row>
        <row r="901">
          <cell r="A901" t="str">
            <v>07.01.004</v>
          </cell>
          <cell r="B901" t="str">
            <v>ALVENARIA EM PEDRA RACHÃO ASSENTADA E REJUNTADA COM ARGAMASSA DE CIMENTO E AREIA NO TRAÇO 1:4.</v>
          </cell>
          <cell r="C901" t="str">
            <v>m3</v>
          </cell>
          <cell r="D901">
            <v>234.93</v>
          </cell>
          <cell r="E901">
            <v>180.72</v>
          </cell>
        </row>
        <row r="902">
          <cell r="A902" t="str">
            <v/>
          </cell>
        </row>
        <row r="903">
          <cell r="A903" t="str">
            <v>07.01.005</v>
          </cell>
          <cell r="B903" t="str">
            <v>ALVENARIA EM PEDRA RACHAO ASSENTADA E REJUNTADA COM ARGAMASSA DE CIMENTO E AREIA NO TRACO 1:6.</v>
          </cell>
          <cell r="C903" t="str">
            <v>m3</v>
          </cell>
          <cell r="D903">
            <v>224.95</v>
          </cell>
          <cell r="E903">
            <v>173.04</v>
          </cell>
        </row>
        <row r="904">
          <cell r="A904" t="str">
            <v/>
          </cell>
        </row>
        <row r="905">
          <cell r="A905" t="str">
            <v>07.01.006</v>
          </cell>
          <cell r="B905" t="str">
            <v>ALVENARIA DE PEDRA RACHÃO, SEM O FORNECIMENTO DA PEDRA, ASSENTADA E REJUNTADA COM ARGAMASSA DE CIMENTO E AREIA NO TRAÇO 1:6.</v>
          </cell>
          <cell r="C905" t="str">
            <v>m3</v>
          </cell>
          <cell r="D905">
            <v>164.95</v>
          </cell>
          <cell r="E905">
            <v>126.89</v>
          </cell>
        </row>
        <row r="906">
          <cell r="A906" t="str">
            <v/>
          </cell>
        </row>
        <row r="907">
          <cell r="A907" t="str">
            <v>07.01.010</v>
          </cell>
          <cell r="B907" t="str">
            <v>ALVENARIA EM PEDRA RACHAO ASSENTADA E REJUNTADA COM ARGAMASSA DE CIMENTO E AREIA NO TRACO 1:8.</v>
          </cell>
          <cell r="C907" t="str">
            <v>m3</v>
          </cell>
          <cell r="D907">
            <v>213.36</v>
          </cell>
          <cell r="E907">
            <v>164.13</v>
          </cell>
        </row>
        <row r="908">
          <cell r="A908" t="str">
            <v/>
          </cell>
        </row>
        <row r="909">
          <cell r="A909" t="str">
            <v>07.01.020</v>
          </cell>
          <cell r="B909" t="str">
            <v>ALVENARIA EM PEDRA RACHAO ASSENTADA E REJUNTADA COM ARGAMASSA DE CIMENTO E AREIA NO TRACO 1:10.</v>
          </cell>
          <cell r="C909" t="str">
            <v>m3</v>
          </cell>
          <cell r="D909">
            <v>208.46</v>
          </cell>
          <cell r="E909">
            <v>160.36000000000001</v>
          </cell>
        </row>
        <row r="910">
          <cell r="A910" t="str">
            <v/>
          </cell>
        </row>
        <row r="911">
          <cell r="A911" t="str">
            <v>07.01.030</v>
          </cell>
          <cell r="B911" t="str">
            <v>ENROCAMENTO DE PEDRA CICLOPICA JOGADA AO TALUDE,COM MAO DE OBRA AUXILIAR DE TRANSPORTE ATE 10 METROS.</v>
          </cell>
          <cell r="C911" t="str">
            <v>m3</v>
          </cell>
          <cell r="D911">
            <v>63.25</v>
          </cell>
          <cell r="E911">
            <v>48.66</v>
          </cell>
        </row>
        <row r="912">
          <cell r="A912" t="str">
            <v/>
          </cell>
        </row>
        <row r="913">
          <cell r="A913" t="str">
            <v>07.01.035</v>
          </cell>
          <cell r="B913" t="str">
            <v>ALVENARIA DE TIJOLOS MACICOS PRENSADOS,ASSENTADOS E REJUNTADOS COM ARGAMASSA DE CIMENTO E AREIA NO TRACO 1:6 - 1/2 VEZ.</v>
          </cell>
          <cell r="C913" t="str">
            <v>m2</v>
          </cell>
          <cell r="D913">
            <v>47.28</v>
          </cell>
          <cell r="E913">
            <v>36.369999999999997</v>
          </cell>
        </row>
        <row r="914">
          <cell r="A914" t="str">
            <v/>
          </cell>
        </row>
        <row r="915">
          <cell r="A915" t="str">
            <v>07.01.040</v>
          </cell>
          <cell r="B915" t="str">
            <v>ALVENARIA DE TIJOLOS MACICOS PRENSADOS , ASSENTADOS E REJUNTADOS COM ARGAMASSA DE CIMENTO E AREIA NO TRACO 1:8 - 1/2 VEZ.</v>
          </cell>
          <cell r="C915" t="str">
            <v>m2</v>
          </cell>
          <cell r="D915">
            <v>46.26</v>
          </cell>
          <cell r="E915">
            <v>35.590000000000003</v>
          </cell>
        </row>
        <row r="916">
          <cell r="A916" t="str">
            <v/>
          </cell>
        </row>
        <row r="917">
          <cell r="A917" t="str">
            <v>07.01.050</v>
          </cell>
          <cell r="B917" t="str">
            <v>ALVENARIA DE TIJOLOS MACICOS PRENSADOS , ASSENTADOS E REJUNTADOS COM ARGAMASSA DE CIMENTO E AREIA NO TRACO 1:10 - 1/2 VEZ.</v>
          </cell>
          <cell r="C917" t="str">
            <v>m2</v>
          </cell>
          <cell r="D917">
            <v>45.87</v>
          </cell>
          <cell r="E917">
            <v>35.29</v>
          </cell>
        </row>
        <row r="918">
          <cell r="A918" t="str">
            <v/>
          </cell>
        </row>
        <row r="919">
          <cell r="A919" t="str">
            <v>07.01.055</v>
          </cell>
          <cell r="B919" t="str">
            <v>ALVENARIA DE TIJOLOS MACICOS PRENSADOS,ASSENTADOS E REJUNTADOS COM ARGAMASSA DE CIMENTO E AREIA NO TRACO 1:6 - 1 VEZ.</v>
          </cell>
          <cell r="C919" t="str">
            <v>m2</v>
          </cell>
          <cell r="D919">
            <v>87.02</v>
          </cell>
          <cell r="E919">
            <v>66.94</v>
          </cell>
        </row>
        <row r="920">
          <cell r="A920" t="str">
            <v/>
          </cell>
        </row>
        <row r="921">
          <cell r="A921" t="str">
            <v>07.01.060</v>
          </cell>
          <cell r="B921" t="str">
            <v>ALVENARIA DE TIJOLOS MACICOS PRENSADOS , ASSENTADOS E REJUNTADOS COM ARGAMASSA DE CIMENTO E AREIA NO TRACO 1:10 - 1 VEZ.</v>
          </cell>
          <cell r="C921" t="str">
            <v>m2</v>
          </cell>
          <cell r="D921">
            <v>83.42</v>
          </cell>
          <cell r="E921">
            <v>64.17</v>
          </cell>
        </row>
        <row r="922">
          <cell r="A922" t="str">
            <v/>
          </cell>
        </row>
        <row r="923">
          <cell r="A923" t="str">
            <v>07.01.070</v>
          </cell>
          <cell r="B923" t="str">
            <v>ALVENARIA DE TIJOLOS MACICOS PRENSADOS , ASSENTADOS E REJUNTADOS COM ARGAMASSA DE CIMENTO E AREIA NO TRACO 1:12 - 1 VEZ.</v>
          </cell>
          <cell r="C923" t="str">
            <v>m2</v>
          </cell>
          <cell r="D923">
            <v>82.69</v>
          </cell>
          <cell r="E923">
            <v>63.61</v>
          </cell>
        </row>
        <row r="924">
          <cell r="A924" t="str">
            <v/>
          </cell>
        </row>
        <row r="925">
          <cell r="A925" t="str">
            <v>07.01.075</v>
          </cell>
          <cell r="B925" t="str">
            <v>ALVENARIA DE TIJOLOS APARENTES DE 2 FUROS,ASSENTADOS E REJUNTADOS COM ARGAMASSA DE CIMENTO E AREIA NO TRACO 1:6 - 1/2 VEZ.</v>
          </cell>
          <cell r="C925" t="str">
            <v>m2</v>
          </cell>
          <cell r="D925">
            <v>65.58</v>
          </cell>
          <cell r="E925">
            <v>50.45</v>
          </cell>
        </row>
        <row r="926">
          <cell r="A926" t="str">
            <v/>
          </cell>
        </row>
        <row r="927">
          <cell r="A927" t="str">
            <v>07.01.080</v>
          </cell>
          <cell r="B927" t="str">
            <v>ALVENARIA DE TIJOLOS APARENTES DE 2 FUROS,ASSENTADOS E REJUNTADOS COM ARGAMASSA DE CIMENTO E AREIA NO TRACO 1:8 - 1/2 VEZ.</v>
          </cell>
          <cell r="C927" t="str">
            <v>m2</v>
          </cell>
          <cell r="D927">
            <v>64.48</v>
          </cell>
          <cell r="E927">
            <v>49.6</v>
          </cell>
        </row>
        <row r="928">
          <cell r="A928" t="str">
            <v/>
          </cell>
        </row>
        <row r="929">
          <cell r="A929" t="str">
            <v>07.01.090</v>
          </cell>
          <cell r="B929" t="str">
            <v>ALVENARIA DE TIJOLOS APARENTES DE 2 FUROS,ASSENTADOS E REJUNTADOS COM ARGAMASSA DE CIMENTO E AREIA NO TRACO 1:10 - 1/2 VEZ.</v>
          </cell>
          <cell r="C929" t="str">
            <v>m2</v>
          </cell>
          <cell r="D929">
            <v>64.05</v>
          </cell>
          <cell r="E929">
            <v>49.27</v>
          </cell>
        </row>
        <row r="930">
          <cell r="A930" t="str">
            <v/>
          </cell>
        </row>
        <row r="931">
          <cell r="A931" t="str">
            <v>07.01.095</v>
          </cell>
          <cell r="B931" t="str">
            <v>ALVENARIA DE TIJOLOS DE 6 FUROS, ASSENTADOS E REJUNTADOS COM ARGAMASSA DE CIMENTO E AREIA NO TRACO 1:6 - 1/2 VEZ.</v>
          </cell>
          <cell r="C931" t="str">
            <v>m2</v>
          </cell>
          <cell r="D931">
            <v>29.71</v>
          </cell>
          <cell r="E931">
            <v>22.86</v>
          </cell>
        </row>
        <row r="932">
          <cell r="A932" t="str">
            <v/>
          </cell>
        </row>
        <row r="933">
          <cell r="A933" t="str">
            <v>07.01.100</v>
          </cell>
          <cell r="B933" t="str">
            <v>ALVENARIA DE TIJOLOS DE 6 FUROS, ASSENTADOS E REJUNTADOS COM ARGAMASSA DE CIMENTO E AREIA NO TRACO 1:8 - 1/2 VEZ.</v>
          </cell>
          <cell r="C933" t="str">
            <v>m2</v>
          </cell>
          <cell r="D933">
            <v>29.02</v>
          </cell>
          <cell r="E933">
            <v>22.33</v>
          </cell>
        </row>
        <row r="934">
          <cell r="A934" t="str">
            <v/>
          </cell>
        </row>
        <row r="935">
          <cell r="A935" t="str">
            <v>07.01.110</v>
          </cell>
          <cell r="B935" t="str">
            <v>ALVENARIA DE TIJOLOS DE 6 FUROS, ASSENTADOS E REJUNTADOS COM ARGAMASSA DE CIMENTO E AREIA NO TRACO 1:10 - 1/2 VEZ.</v>
          </cell>
          <cell r="C935" t="str">
            <v>m2</v>
          </cell>
          <cell r="D935">
            <v>28.75</v>
          </cell>
          <cell r="E935">
            <v>22.12</v>
          </cell>
        </row>
        <row r="936">
          <cell r="A936" t="str">
            <v/>
          </cell>
        </row>
        <row r="937">
          <cell r="A937" t="str">
            <v>07.01.120</v>
          </cell>
          <cell r="B937" t="str">
            <v>ALVENARIA DE TIJOLOS DE 6 FUROS, ASSENTADOS E REJUNTADOS COM ARGAMASSA DE CIMENTO E AREIA NO TRACO 1:12 - 1/2 VEZ.</v>
          </cell>
          <cell r="C937" t="str">
            <v>m2</v>
          </cell>
          <cell r="D937">
            <v>28.54</v>
          </cell>
          <cell r="E937">
            <v>21.96</v>
          </cell>
        </row>
        <row r="938">
          <cell r="A938" t="str">
            <v/>
          </cell>
        </row>
        <row r="939">
          <cell r="A939" t="str">
            <v>07.01.125</v>
          </cell>
          <cell r="B939" t="str">
            <v>ALVENARIA DE TIJOLOS DE 6 FUROS, ASSENTADOS E REJUNTADOS COM ARGAMASSA DE CIMENTO E AREIA NO TRACO 1:6 - 1 VEZ.</v>
          </cell>
          <cell r="C939" t="str">
            <v>m2</v>
          </cell>
          <cell r="D939">
            <v>56.26</v>
          </cell>
          <cell r="E939">
            <v>43.28</v>
          </cell>
        </row>
        <row r="940">
          <cell r="A940" t="str">
            <v/>
          </cell>
        </row>
        <row r="941">
          <cell r="A941" t="str">
            <v>07.01.130</v>
          </cell>
          <cell r="B941" t="str">
            <v>ALVENARIA DE TIJOLOS DE 6 FUROS, ASSENTADOS E REJUNTADOS COM ARGAMASSA DE CIMENTO E AREIA NO TRACO 1:8 - 1 VEZ.</v>
          </cell>
          <cell r="C941" t="str">
            <v>m2</v>
          </cell>
          <cell r="D941">
            <v>54.17</v>
          </cell>
          <cell r="E941">
            <v>41.67</v>
          </cell>
        </row>
        <row r="942">
          <cell r="A942" t="str">
            <v/>
          </cell>
        </row>
        <row r="943">
          <cell r="A943" t="str">
            <v>07.01.140</v>
          </cell>
          <cell r="B943" t="str">
            <v>ALVENARIA DE TIJOLOS DE 6 FUROS, ASSENTADOS E REJUNTADOS COM ARGAMASSA DE CIMENTO E AREIA NO TRACO 1:10 - 1 VEZ.</v>
          </cell>
          <cell r="C943" t="str">
            <v>m2</v>
          </cell>
          <cell r="D943">
            <v>53.32</v>
          </cell>
          <cell r="E943">
            <v>41.02</v>
          </cell>
        </row>
        <row r="944">
          <cell r="A944" t="str">
            <v/>
          </cell>
        </row>
        <row r="945">
          <cell r="A945" t="str">
            <v>07.01.150</v>
          </cell>
          <cell r="B945" t="str">
            <v>ALVENARIA DE TIJOLOS DE 6 FUROS, ASSENTADOS E REJUNTADOS COM ARGAMASSA DE CIMENTO E AREIA NO TRACO 1:12 - 1 VEZ.</v>
          </cell>
          <cell r="C945" t="str">
            <v>m2</v>
          </cell>
          <cell r="D945">
            <v>52.74</v>
          </cell>
          <cell r="E945">
            <v>40.57</v>
          </cell>
        </row>
        <row r="946">
          <cell r="A946" t="str">
            <v/>
          </cell>
        </row>
        <row r="947">
          <cell r="A947" t="str">
            <v>07.01.155</v>
          </cell>
          <cell r="B947" t="str">
            <v>ALVENARIA DE TIJOLOS DE 8 FUROS, ASSENTADOS E REJUNTADOS COM ARGAMASSA DE CIMENTO E AREIA NO TRACO 1 6 - 1/2 VEZ.</v>
          </cell>
          <cell r="C947" t="str">
            <v>m2</v>
          </cell>
          <cell r="D947">
            <v>23.69</v>
          </cell>
          <cell r="E947">
            <v>18.23</v>
          </cell>
        </row>
        <row r="948">
          <cell r="A948" t="str">
            <v/>
          </cell>
        </row>
        <row r="949">
          <cell r="A949" t="str">
            <v>07.01.160</v>
          </cell>
          <cell r="B949" t="str">
            <v>ALVENARIA DE TIJOLOS DE 8 FUROS, ASSENTADOS E REJUNTADOS COM ARGAMASSA DE CIMENTO E AREIA NO TRACO 1:8 - 1/2 VEZ.</v>
          </cell>
          <cell r="C949" t="str">
            <v>m2</v>
          </cell>
          <cell r="D949">
            <v>23.23</v>
          </cell>
          <cell r="E949">
            <v>17.87</v>
          </cell>
        </row>
        <row r="950">
          <cell r="A950" t="str">
            <v/>
          </cell>
        </row>
        <row r="951">
          <cell r="A951" t="str">
            <v>07.01.170</v>
          </cell>
          <cell r="B951" t="str">
            <v>ALVENARIA DE TIJOLOS DE 8 FUROS, ASSENTADOS E REJUNTADOS COM ARGAMASSA DE CIMENTO E AREIA NO TRACO 1:10 - 1/2 VEZ.</v>
          </cell>
          <cell r="C951" t="str">
            <v>m2</v>
          </cell>
          <cell r="D951">
            <v>23.01</v>
          </cell>
          <cell r="E951">
            <v>17.7</v>
          </cell>
        </row>
        <row r="952">
          <cell r="A952" t="str">
            <v/>
          </cell>
        </row>
        <row r="953">
          <cell r="A953" t="str">
            <v>07.01.180</v>
          </cell>
          <cell r="B953" t="str">
            <v>ALVENARIA DE TIJOLOS DE 8 FUROS, ASSENTADOS E REJUNTADOS COM ARGAMASSA DE CIMENTO E AREIA NO TRACO 1:12 - 1/2 VEZ.</v>
          </cell>
          <cell r="C953" t="str">
            <v>m2</v>
          </cell>
          <cell r="D953">
            <v>22.9</v>
          </cell>
          <cell r="E953">
            <v>17.62</v>
          </cell>
        </row>
        <row r="954">
          <cell r="A954" t="str">
            <v/>
          </cell>
        </row>
        <row r="955">
          <cell r="A955" t="str">
            <v>07.01.185</v>
          </cell>
          <cell r="B955" t="str">
            <v>ALVENARIA DE TIJOLOS DE 8 FUROS, ASSENTADOS E REJUNTADOS COM ARGAMASSA DE CIMENTO E AREIA NO TRACO 1:6 - 1 VEZ.</v>
          </cell>
          <cell r="C955" t="str">
            <v>m2</v>
          </cell>
          <cell r="D955">
            <v>45.09</v>
          </cell>
          <cell r="E955">
            <v>34.69</v>
          </cell>
        </row>
        <row r="956">
          <cell r="A956" t="str">
            <v/>
          </cell>
        </row>
        <row r="957">
          <cell r="A957" t="str">
            <v>07.01.190</v>
          </cell>
          <cell r="B957" t="str">
            <v>ALVENARIA DE TIJOLOS DE 8 FUROS, ASSENTADOS E REJUNTADOS COM ARGAMASSA DE CIMENTO E AREIA NO TRACO 1:8 - 1 VEZ.</v>
          </cell>
          <cell r="C957" t="str">
            <v>m2</v>
          </cell>
          <cell r="D957">
            <v>43.39</v>
          </cell>
          <cell r="E957">
            <v>33.380000000000003</v>
          </cell>
        </row>
        <row r="958">
          <cell r="A958" t="str">
            <v/>
          </cell>
        </row>
        <row r="959">
          <cell r="A959" t="str">
            <v>07.01.200</v>
          </cell>
          <cell r="B959" t="str">
            <v>ALVENARIA DE TIJOLOS DE 8 FUROS, ASSENTADOS E REJUNTADOS COM ARGAMASSA DE CIMENTO E AREIA NO TRACO 1:10 - 1 VEZ.</v>
          </cell>
          <cell r="C959" t="str">
            <v>m2</v>
          </cell>
          <cell r="D959">
            <v>42.67</v>
          </cell>
          <cell r="E959">
            <v>32.83</v>
          </cell>
        </row>
        <row r="960">
          <cell r="A960" t="str">
            <v/>
          </cell>
        </row>
        <row r="961">
          <cell r="A961" t="str">
            <v>07.01.210</v>
          </cell>
          <cell r="B961" t="str">
            <v>ALVENARIA DE TIJOLOS DE 8 FUROS, ASSENTADOS E REJUNTADOS COM ARGAMASSA DE CIMENTO E AREIA NO TRACO 1:12 - 1 VEZ.</v>
          </cell>
          <cell r="C961" t="str">
            <v>m2</v>
          </cell>
          <cell r="D961">
            <v>42.22</v>
          </cell>
          <cell r="E961">
            <v>32.479999999999997</v>
          </cell>
        </row>
        <row r="962">
          <cell r="A962" t="str">
            <v/>
          </cell>
        </row>
        <row r="963">
          <cell r="A963" t="str">
            <v>07.01.212</v>
          </cell>
          <cell r="B963" t="str">
            <v>ALVENARIA ENGAIOLADA (ABERTURAS DE 9X19CM) COM TIJOLOS FURADOS 9X19X19CM, ASSENTADOS E REJUNTADOS COM ARGAMASSA DE CIMENTO E AREIA NO TRAÇO 1:3 - 1/2VEZ</v>
          </cell>
          <cell r="C963" t="str">
            <v>m2</v>
          </cell>
          <cell r="D963">
            <v>23.14</v>
          </cell>
          <cell r="E963">
            <v>17.8</v>
          </cell>
        </row>
        <row r="964">
          <cell r="A964" t="str">
            <v/>
          </cell>
        </row>
        <row r="965">
          <cell r="A965" t="str">
            <v>07.01.213</v>
          </cell>
          <cell r="B965" t="str">
            <v>ALVENARIA DE VEDAÇÃO COM TIJOLO CERÂMICO DE 08 FUROS-DIMENSÕESDE (9X19X19)CM, ASSENTADOS E REJUNTADOS COM ARGAMASSA DE CIMENTO E AREIA NO TRAÇO 1:7, DE 1 1/2VEZ, ESPESSURA DE 30CM .</v>
          </cell>
          <cell r="C965" t="str">
            <v>m2</v>
          </cell>
          <cell r="D965">
            <v>66.89</v>
          </cell>
          <cell r="E965">
            <v>51.46</v>
          </cell>
        </row>
        <row r="966">
          <cell r="A966" t="str">
            <v/>
          </cell>
        </row>
        <row r="967">
          <cell r="A967" t="str">
            <v>07.01.215</v>
          </cell>
          <cell r="B967" t="str">
            <v>ALVENARIA DE BLOCOS DE CONCRETO,DIMENSOES(10 X 20 X 40CM),ASSENTADOS E REJUNTADOS COM ARGAMASSA DE CIMENTO E AREIA NO TRACO 1:6 - 1/2 VEZ.</v>
          </cell>
          <cell r="C967" t="str">
            <v>m2</v>
          </cell>
          <cell r="D967">
            <v>30.26</v>
          </cell>
          <cell r="E967">
            <v>23.28</v>
          </cell>
        </row>
        <row r="968">
          <cell r="A968" t="str">
            <v/>
          </cell>
        </row>
        <row r="969">
          <cell r="A969" t="str">
            <v>07.01.220</v>
          </cell>
          <cell r="B969" t="str">
            <v>ALVENARIA DE BLOCOS DE CONCRETO , DIMENSOES (10 X 20 X 40CM),ASSENTADOS E REJUNTADOS C/ ARGAMASSA DE CIMENTO E AREIA NO TRACO 1:8 1/2 VEZ.</v>
          </cell>
          <cell r="C969" t="str">
            <v>m2</v>
          </cell>
          <cell r="D969">
            <v>29.84</v>
          </cell>
          <cell r="E969">
            <v>22.96</v>
          </cell>
        </row>
        <row r="970">
          <cell r="A970" t="str">
            <v/>
          </cell>
        </row>
        <row r="971">
          <cell r="A971" t="str">
            <v>07.01.225</v>
          </cell>
          <cell r="B971" t="str">
            <v>ALVENARIA DE BLOCOS DE CONCRETO,DIMENSOES(20 X 20 X 40CM),ASSENTADOS E REJUNTADOS COM ARGAMASSA DE CIMENTO E AREIA NO TRACO 1:6 - 1 VEZ.</v>
          </cell>
          <cell r="C971" t="str">
            <v>m2</v>
          </cell>
          <cell r="D971">
            <v>47.8</v>
          </cell>
          <cell r="E971">
            <v>36.770000000000003</v>
          </cell>
        </row>
        <row r="972">
          <cell r="A972" t="str">
            <v/>
          </cell>
        </row>
        <row r="973">
          <cell r="A973" t="str">
            <v>07.01.230</v>
          </cell>
          <cell r="B973" t="str">
            <v>ALVENARIA DE BLOCOS DE CONCRETO , DIMENSOES (20 X 20 X 40CM),ASSENTADOS E REJUNTADOS C/ ARGAMASSA DE CIMENTO E AREIA NO TRACO 1:8 1 VEZ.</v>
          </cell>
          <cell r="C973" t="str">
            <v>m2</v>
          </cell>
          <cell r="D973">
            <v>46.96</v>
          </cell>
          <cell r="E973">
            <v>36.130000000000003</v>
          </cell>
        </row>
        <row r="974">
          <cell r="A974" t="str">
            <v/>
          </cell>
        </row>
        <row r="975">
          <cell r="A975" t="str">
            <v>07.01.235</v>
          </cell>
          <cell r="B975" t="str">
            <v>ALVENARIA APARENTE DE BLOCOS DE CONCRETO,DIM. (10 X 20 X 40CM),ASSENTADOS E REJUNTADOS COM ARGAMASSA DE CIMENTO E AREIA NO TRACO 1:6 - 1/2 VEZ.</v>
          </cell>
          <cell r="C975" t="str">
            <v>m2</v>
          </cell>
          <cell r="D975">
            <v>34.24</v>
          </cell>
          <cell r="E975">
            <v>26.34</v>
          </cell>
        </row>
        <row r="976">
          <cell r="A976" t="str">
            <v/>
          </cell>
        </row>
        <row r="977">
          <cell r="A977" t="str">
            <v>07.01.240</v>
          </cell>
          <cell r="B977" t="str">
            <v>ALVENARIA APARENTE DE BLOCOS DE CONCRETO,DIM. (10 X 20 X 40CM), ASSENTADOS E REJUNTADOS COM ARGAMASSA DE CIMENTO E AREIA NO TRACO 1:8 - 1/2 VEZ.</v>
          </cell>
          <cell r="C977" t="str">
            <v>m2</v>
          </cell>
          <cell r="D977">
            <v>33.46</v>
          </cell>
          <cell r="E977">
            <v>25.74</v>
          </cell>
        </row>
        <row r="978">
          <cell r="A978" t="str">
            <v/>
          </cell>
        </row>
        <row r="979">
          <cell r="A979" t="str">
            <v>07.01.245</v>
          </cell>
          <cell r="B979" t="str">
            <v>ALVENARIA APARENTE DE BLOCOS DE CONCRETO,DIM. (20 X 20 X 40CM),ASSENTADOS E REJUNTADOS COM ARGAMASSA DE CIMENTO E AREIA NO TRACO 1:6 - 1 VEZ.</v>
          </cell>
          <cell r="C979" t="str">
            <v>m2</v>
          </cell>
          <cell r="D979">
            <v>51.72</v>
          </cell>
          <cell r="E979">
            <v>39.79</v>
          </cell>
        </row>
        <row r="980">
          <cell r="A980" t="str">
            <v/>
          </cell>
        </row>
        <row r="981">
          <cell r="A981" t="str">
            <v>07.01.250</v>
          </cell>
          <cell r="B981" t="str">
            <v>ALVENARIA APARENTE DE BLOCOS DE CONCRETO,DIM. (20 X 20 X 40CM), ASSENTADOS E REJUNTADOS COM ARGAMASSA DE CIMENTO E AREIA NO TRACO 1:8 1 VEZ.</v>
          </cell>
          <cell r="C981" t="str">
            <v>m2</v>
          </cell>
          <cell r="D981">
            <v>50.89</v>
          </cell>
          <cell r="E981">
            <v>39.15</v>
          </cell>
        </row>
        <row r="982">
          <cell r="A982" t="str">
            <v/>
          </cell>
        </row>
        <row r="983">
          <cell r="A983" t="str">
            <v>07.01.261</v>
          </cell>
          <cell r="B983" t="str">
            <v>VERGA EM CONCRETO ARMADO DE 0,10X0,15M.</v>
          </cell>
          <cell r="C983" t="str">
            <v>m</v>
          </cell>
          <cell r="D983">
            <v>13.15</v>
          </cell>
          <cell r="E983">
            <v>10.119999999999999</v>
          </cell>
        </row>
        <row r="984">
          <cell r="A984" t="str">
            <v/>
          </cell>
        </row>
        <row r="985">
          <cell r="A985" t="str">
            <v>07.01.262</v>
          </cell>
          <cell r="B985" t="str">
            <v>VERGA EM CONCRETO ARMADO</v>
          </cell>
          <cell r="C985" t="str">
            <v>m3</v>
          </cell>
          <cell r="D985">
            <v>876.53</v>
          </cell>
          <cell r="E985">
            <v>674.26</v>
          </cell>
        </row>
        <row r="986">
          <cell r="A986" t="str">
            <v/>
          </cell>
        </row>
        <row r="987">
          <cell r="A987" t="str">
            <v>07.01.265</v>
          </cell>
          <cell r="B987" t="str">
            <v>FORNECIMENTO E COLOCAÇÃO DE TELA GALVANIZADA SOLDADA DE 7,50CMX50CM, PARA FIXAÇÃO DE ALVENARIA EM PILAR. A TELA SERÁ FIXADA ATRAVÉS DE ARRUELA, PORCA SEXTAVADA PINOS E FINCAPINOS</v>
          </cell>
          <cell r="C987" t="str">
            <v>Un</v>
          </cell>
          <cell r="D987">
            <v>4.83</v>
          </cell>
          <cell r="E987">
            <v>3.72</v>
          </cell>
        </row>
        <row r="988">
          <cell r="A988" t="str">
            <v/>
          </cell>
        </row>
        <row r="989">
          <cell r="A989" t="str">
            <v>07.01.500</v>
          </cell>
          <cell r="B989" t="str">
            <v>EXECUÇÃO DE RASGO EM ALVENARIA PARA PASSAGEM DE TUBULAÇÃO DIAM. DE 15MM(1/2") A 25MM(1").</v>
          </cell>
          <cell r="C989" t="str">
            <v>m</v>
          </cell>
          <cell r="D989">
            <v>2.4300000000000002</v>
          </cell>
          <cell r="E989">
            <v>1.87</v>
          </cell>
        </row>
        <row r="990">
          <cell r="A990" t="str">
            <v/>
          </cell>
        </row>
        <row r="991">
          <cell r="A991" t="str">
            <v>07.02.010</v>
          </cell>
          <cell r="B991" t="str">
            <v>COBOGOS DE CIMENTO PRENSADO.</v>
          </cell>
          <cell r="C991" t="str">
            <v>m2</v>
          </cell>
          <cell r="D991">
            <v>72.599999999999994</v>
          </cell>
          <cell r="E991">
            <v>55.85</v>
          </cell>
        </row>
        <row r="992">
          <cell r="A992" t="str">
            <v/>
          </cell>
        </row>
        <row r="993">
          <cell r="A993" t="str">
            <v>07.02.020</v>
          </cell>
          <cell r="B993" t="str">
            <v>COBOGOS CERAMICOS.</v>
          </cell>
          <cell r="C993" t="str">
            <v>m2</v>
          </cell>
          <cell r="D993">
            <v>81.260000000000005</v>
          </cell>
          <cell r="E993">
            <v>62.51</v>
          </cell>
        </row>
        <row r="994">
          <cell r="A994" t="str">
            <v/>
          </cell>
        </row>
        <row r="995">
          <cell r="A995" t="str">
            <v>07.02.035</v>
          </cell>
          <cell r="B995" t="str">
            <v>FORNECIMENTO E EXECUÇÃO DE ELEMENTO  VAZADO DE CONCRETO , JUNTAS DE 15 MM, COM ARGAMASSSA DE CIMENTO E AREIA NO TRAÇO 1:4, DIMENSÕES 15 X15X15CM</v>
          </cell>
          <cell r="C995" t="str">
            <v>m2</v>
          </cell>
          <cell r="D995">
            <v>111.22</v>
          </cell>
          <cell r="E995">
            <v>85.56</v>
          </cell>
        </row>
        <row r="996">
          <cell r="A996" t="str">
            <v/>
          </cell>
        </row>
        <row r="997">
          <cell r="A997" t="str">
            <v>07.03.010</v>
          </cell>
          <cell r="B997" t="str">
            <v>MURO COM EMBASAMENTO DE 50CM E ALTURA DA ALVENARIA DE ELEVACAO DE 1,6M, COM COLUNAS ESPACADAS DE 3 EM 3 METROS, INCLUSIVE CHAPISCO, MASSA UNICA E CAIACAO, E AINDA ESCAVACAO, REATERRO, REMOCAO DE MATERIAL ESCAVADO E CONCRETO MAGRO.</v>
          </cell>
          <cell r="C997" t="str">
            <v>m</v>
          </cell>
          <cell r="D997">
            <v>168.16</v>
          </cell>
          <cell r="E997">
            <v>129.36000000000001</v>
          </cell>
        </row>
        <row r="998">
          <cell r="A998" t="str">
            <v/>
          </cell>
        </row>
        <row r="999">
          <cell r="A999" t="str">
            <v>07.03.020</v>
          </cell>
          <cell r="B999" t="str">
            <v>MURO COM EMBASAMENTO DE 5O CM E ALTURA DA ALVENARIA DE ELEVACAO DE 1,8 M, COM COLUNAS ESPACADAS DE 3 EM 3 METROS, INCLUSIVE CHAPISCO, MASSA UNICA E CAIACAO,E AINDA ESCAVACAO, REATERRO, REMOCAO DO MATERIAL ESCAVADO E CONCRETO MAGRO.</v>
          </cell>
          <cell r="C999" t="str">
            <v>m</v>
          </cell>
          <cell r="D999">
            <v>183.85</v>
          </cell>
          <cell r="E999">
            <v>141.43</v>
          </cell>
        </row>
        <row r="1000">
          <cell r="A1000" t="str">
            <v/>
          </cell>
        </row>
        <row r="1001">
          <cell r="A1001" t="str">
            <v>07.03.030</v>
          </cell>
          <cell r="B1001" t="str">
            <v>MURO COM EMBASAMENTO DE 30 CM E ALTURA DE 1,5 M, EM COBOGOS DE CONCRETO, COM COLUNAS EM ALVENARIA ESPACADAS DE 3 EM 3 M REVESTIDAS E CAIADAS, E AINDA ESCAVACAO, REATERRO, REMOCAO DO MATERIAL ESCAVADO E CONCRETO MAGRO.</v>
          </cell>
          <cell r="C1001" t="str">
            <v>m</v>
          </cell>
          <cell r="D1001">
            <v>142.72</v>
          </cell>
          <cell r="E1001">
            <v>109.79</v>
          </cell>
        </row>
        <row r="1002">
          <cell r="A1002" t="str">
            <v/>
          </cell>
        </row>
        <row r="1003">
          <cell r="A1003" t="str">
            <v>07.03.040</v>
          </cell>
          <cell r="B1003" t="str">
            <v>MURO COM MOURÃO E PLACA PRÉ-FABRICADA DE 1,55X0,50M DE CONCRETO ARMADO, ALTURA LIVRE 2,00M.</v>
          </cell>
          <cell r="C1003" t="str">
            <v>m</v>
          </cell>
          <cell r="D1003">
            <v>148.29</v>
          </cell>
          <cell r="E1003">
            <v>114.07</v>
          </cell>
        </row>
        <row r="1004">
          <cell r="A1004" t="str">
            <v/>
          </cell>
        </row>
        <row r="1005">
          <cell r="A1005" t="str">
            <v>07.04.010</v>
          </cell>
          <cell r="B1005" t="str">
            <v>FORNECIMENTO E ASSENTAMENTO DE DIVISORIA EM PERFIS DE ALUMINIO, TIPO AL1 (PAINEL/PAINEL), EUCATEX OU SIMILAR, SEM PORTA.</v>
          </cell>
          <cell r="C1005" t="str">
            <v>m2</v>
          </cell>
          <cell r="D1005">
            <v>77.459999999999994</v>
          </cell>
          <cell r="E1005">
            <v>59.59</v>
          </cell>
        </row>
        <row r="1006">
          <cell r="A1006" t="str">
            <v/>
          </cell>
        </row>
        <row r="1007">
          <cell r="A1007" t="str">
            <v>07.04.015</v>
          </cell>
          <cell r="B1007" t="str">
            <v>ASSENTAMENTO (MONTAGEM) DE DIVISÓRIAS COM REAPROVEITAMENTO DE PERFIS E PAINÉIS, SEM PORTA.</v>
          </cell>
          <cell r="C1007" t="str">
            <v>m2</v>
          </cell>
          <cell r="D1007">
            <v>4.66</v>
          </cell>
          <cell r="E1007">
            <v>3.59</v>
          </cell>
        </row>
        <row r="1008">
          <cell r="A1008" t="str">
            <v/>
          </cell>
        </row>
        <row r="1009">
          <cell r="A1009" t="str">
            <v>07.04.020</v>
          </cell>
          <cell r="B1009" t="str">
            <v>FORNECIMENTO E ASSENTAMENTO DE DIVISORIA EM PERFIS DE ALUMINIO, TIPO AL4 (PAINEL/VIDRO) , EUCATEX OU SIMILAR, SEM PORTA.</v>
          </cell>
          <cell r="C1009" t="str">
            <v>m2</v>
          </cell>
          <cell r="D1009">
            <v>89.18</v>
          </cell>
          <cell r="E1009">
            <v>68.599999999999994</v>
          </cell>
        </row>
        <row r="1010">
          <cell r="A1010" t="str">
            <v/>
          </cell>
        </row>
        <row r="1011">
          <cell r="A1011" t="str">
            <v>07.04.030</v>
          </cell>
          <cell r="B1011" t="str">
            <v>DIVISORIA EM PLACA PRE-MOLDADA DE CONCRETO COM ESPESSURA DE 7 CM E ACABAMENTO APARENTE.</v>
          </cell>
          <cell r="C1011" t="str">
            <v>m2</v>
          </cell>
          <cell r="D1011">
            <v>119.18</v>
          </cell>
          <cell r="E1011">
            <v>91.68</v>
          </cell>
        </row>
        <row r="1012">
          <cell r="A1012" t="str">
            <v/>
          </cell>
        </row>
        <row r="1013">
          <cell r="A1013" t="str">
            <v>07.04.040</v>
          </cell>
          <cell r="B1013" t="str">
            <v>FORNECIMENTO E ASSENTAMENTO DE PORTA DE 0,80X 2,10M, PARA DIVISORIA EUCATEX OU SIMILAR, COM VISOR, INCLUSIVE FERRAGENS.</v>
          </cell>
          <cell r="C1013" t="str">
            <v>UD</v>
          </cell>
          <cell r="D1013">
            <v>279.89</v>
          </cell>
          <cell r="E1013">
            <v>215.3</v>
          </cell>
        </row>
        <row r="1014">
          <cell r="A1014" t="str">
            <v/>
          </cell>
        </row>
        <row r="1015">
          <cell r="A1015" t="str">
            <v>07.04.050</v>
          </cell>
          <cell r="B1015" t="str">
            <v>FORNECIMENTO E ASSENTAMENTO DE PORTA DE 0.80X 2.10M, PARA DIVISORIA EUCATEX OU SIMILAR, SEM VISOR, INCLUSIVE FERRAGENS.</v>
          </cell>
          <cell r="C1015" t="str">
            <v>UD</v>
          </cell>
          <cell r="D1015">
            <v>208.39</v>
          </cell>
          <cell r="E1015">
            <v>160.30000000000001</v>
          </cell>
        </row>
        <row r="1016">
          <cell r="A1016" t="str">
            <v/>
          </cell>
        </row>
        <row r="1017">
          <cell r="A1017" t="str">
            <v>07.05.020</v>
          </cell>
          <cell r="B1017" t="str">
            <v>FORNECIMENTO E INSTALAÇÃO DE CERCA COM NOVE FIOS DE ARAME FARPADO E MOURÕES RETO, SEÇÃO T, H=2,20M, DE CONCRETO A CADA 2,00M. INCLUSIVE ESCAVAÇÃO, REATERRO E CONCRETO MAGRO.</v>
          </cell>
          <cell r="C1017" t="str">
            <v>m</v>
          </cell>
          <cell r="D1017">
            <v>29.36</v>
          </cell>
          <cell r="E1017">
            <v>22.59</v>
          </cell>
        </row>
        <row r="1018">
          <cell r="A1018" t="str">
            <v/>
          </cell>
        </row>
        <row r="1019">
          <cell r="A1019" t="str">
            <v>07.05.030</v>
          </cell>
          <cell r="B1019" t="str">
            <v>ALAMBRADO COM TELA DE ARAME GALVANIZADO, ZINCADO PESADO, MALHA QUADRANGULAR 2X2", FIO 12BWG, SEM REVESTIMENTO EM PVC,  FIXADO EM MOURÕES DE CONCRETO  SEÇÃO "T " H=2,20M RETO E CHUMBADOS COM CONCRETO SIMPLES EM MURETA DE ALVENARIA EXISTENTE. ALTURA LIVRE D</v>
          </cell>
          <cell r="C1019" t="str">
            <v>m</v>
          </cell>
          <cell r="D1019">
            <v>74.8</v>
          </cell>
          <cell r="E1019">
            <v>57.54</v>
          </cell>
        </row>
        <row r="1020">
          <cell r="A1020" t="str">
            <v/>
          </cell>
        </row>
        <row r="1021">
          <cell r="A1021" t="str">
            <v>07.06.001</v>
          </cell>
          <cell r="B1021" t="str">
            <v>PAREDE EM BLOCOS DE GESSO COM 7,5CM DE ESPESSURA.</v>
          </cell>
          <cell r="C1021" t="str">
            <v>m2</v>
          </cell>
          <cell r="D1021">
            <v>31.68</v>
          </cell>
          <cell r="E1021">
            <v>24.37</v>
          </cell>
        </row>
        <row r="1022">
          <cell r="A1022" t="str">
            <v/>
          </cell>
        </row>
        <row r="1023">
          <cell r="A1023" t="str">
            <v>08.00.000</v>
          </cell>
          <cell r="B1023" t="str">
            <v>COBERTURAS E IMPERMEABILIZACOES</v>
          </cell>
        </row>
        <row r="1024">
          <cell r="A1024" t="str">
            <v/>
          </cell>
        </row>
        <row r="1025">
          <cell r="A1025" t="str">
            <v>08.01.010</v>
          </cell>
          <cell r="B1025" t="str">
            <v>ESTRUTURA DE COBERTA EM MADEIRA DE LEI, PARA TELHAS ONDULADAS DE CIMENTO AMIANTO, ALUMINIO OU PLASTICAS - VAO ATE 10 M. (OBS DA SECRETARIA:  CONFORME ITENS SE 0104, SE 0403 EO01.03 DAS ESPECIFICAÇÕES GERAIS).</v>
          </cell>
          <cell r="C1025" t="str">
            <v>m2</v>
          </cell>
          <cell r="D1025">
            <v>89.46</v>
          </cell>
          <cell r="E1025">
            <v>68.819999999999993</v>
          </cell>
        </row>
        <row r="1026">
          <cell r="A1026" t="str">
            <v/>
          </cell>
        </row>
        <row r="1027">
          <cell r="A1027" t="str">
            <v>08.01.020</v>
          </cell>
          <cell r="B1027" t="str">
            <v>ESTRUTURA DE COBERTA EM MADEIRA DE LEI, PARA TELHAS ONDULADAS DE CIMENTO AMIANTO, ALUMINIO OU PLASTICAS - VAO DE 10 A 15 M.(OBS DA SECRETARIA:  CONFORME ITENS SE 0104, SE 0403 EO01.03 DAS ESPECIFICAÇÕES GERAIS).</v>
          </cell>
          <cell r="C1027" t="str">
            <v>m2</v>
          </cell>
          <cell r="D1027">
            <v>106.61</v>
          </cell>
          <cell r="E1027">
            <v>82.01</v>
          </cell>
        </row>
        <row r="1028">
          <cell r="A1028" t="str">
            <v/>
          </cell>
        </row>
        <row r="1029">
          <cell r="A1029" t="str">
            <v>08.01.030</v>
          </cell>
          <cell r="B1029" t="str">
            <v>ESTRUTURA DE COBERTA EM MADEIRA DE LEI, PARA TELHAS ONDULADAS DE CIMENTO AMIANTO, ALUMINIO OU PLASTICAS - VAO DE 15 A 20 M.(OBS DA SECRETARIA:  CONFORME ITENS SE 0104, SE 0403 EO01.03 DAS ESPECIFICAÇÕES GERAIS).</v>
          </cell>
          <cell r="C1029" t="str">
            <v>m2</v>
          </cell>
          <cell r="D1029">
            <v>128.97</v>
          </cell>
          <cell r="E1029">
            <v>99.21</v>
          </cell>
        </row>
        <row r="1030">
          <cell r="A1030" t="str">
            <v/>
          </cell>
        </row>
        <row r="1031">
          <cell r="A1031" t="str">
            <v>08.01.035</v>
          </cell>
          <cell r="B1031" t="str">
            <v>ESTRUTURA DE COBERTA EM MADEIRA DE LEI PARA TELHAS CERAMICAS - VAO ATE 4 M.(OBS DA SECRETARIA:  CONFORME ITENS SE 0104, SE 0403 EO01.03 DAS ESPECIFICAÇÕES GERAIS).</v>
          </cell>
          <cell r="C1031" t="str">
            <v>m2</v>
          </cell>
          <cell r="D1031">
            <v>100.15</v>
          </cell>
          <cell r="E1031">
            <v>77.040000000000006</v>
          </cell>
        </row>
        <row r="1032">
          <cell r="A1032" t="str">
            <v/>
          </cell>
        </row>
        <row r="1033">
          <cell r="A1033" t="str">
            <v>08.01.040</v>
          </cell>
          <cell r="B1033" t="str">
            <v>ESTRUTURA DE COBERTA EM MADEIRA DE LEI, PARA TELHAS CERAMICAS - VAO DE 4 A 7 M. (OBS DA SECRETARIA:  CONFORME ITENS SE 0104, SE 0403 EO01.03 DAS ESPECIFICAÇÕES GERAIS).</v>
          </cell>
          <cell r="C1033" t="str">
            <v>m2</v>
          </cell>
          <cell r="D1033">
            <v>110.55</v>
          </cell>
          <cell r="E1033">
            <v>85.04</v>
          </cell>
        </row>
        <row r="1034">
          <cell r="A1034" t="str">
            <v/>
          </cell>
        </row>
        <row r="1035">
          <cell r="A1035" t="str">
            <v>08.01.050</v>
          </cell>
          <cell r="B1035" t="str">
            <v>ESTRUTURA DE COBERTA EM MADEIRA DE LEI PARA TELHAS CERAMICAS - VAO DE 7 A 10 M. (OBS DA SECRETARIA:  CONFORME ITENS SE 0104, SE 0403 EO01.03 DAS ESPECIFICAÇÕES GERAIS).</v>
          </cell>
          <cell r="C1035" t="str">
            <v>m2</v>
          </cell>
          <cell r="D1035">
            <v>118.87</v>
          </cell>
          <cell r="E1035">
            <v>91.44</v>
          </cell>
        </row>
        <row r="1036">
          <cell r="A1036" t="str">
            <v/>
          </cell>
        </row>
        <row r="1037">
          <cell r="A1037" t="str">
            <v>08.01.060</v>
          </cell>
          <cell r="B1037" t="str">
            <v>ESTRUTURA DE COBERTA EM MADEIRA DE LEI PARA TELHAS CERAMICAS - VAO DE 10 A 13 M.(OBS DA SECRETARIA:  CONFORME ITENS SE 0104, SE 0403 EO01.03 DAS ESPECIFICAÇÕES GERAIS).</v>
          </cell>
          <cell r="C1037" t="str">
            <v>m2</v>
          </cell>
          <cell r="D1037">
            <v>130.76</v>
          </cell>
          <cell r="E1037">
            <v>100.59</v>
          </cell>
        </row>
        <row r="1038">
          <cell r="A1038" t="str">
            <v/>
          </cell>
        </row>
        <row r="1039">
          <cell r="A1039" t="str">
            <v>08.01.070</v>
          </cell>
          <cell r="B1039" t="str">
            <v>ESTRUTURA DE COBERTA EM MADEIRA DE LEI PARA TELHAS AUTOPORTANTES DE CIMENTO AMIANTO, TIPO CANALETE 90 OU KALHETAO. (OBS DA SECRETARIA:  CONFORME ITENS SE 0104, SE 0403 EO01.03 DAS ESPECIFICAÇÕES GERAIS).</v>
          </cell>
          <cell r="C1039" t="str">
            <v>m2</v>
          </cell>
          <cell r="D1039">
            <v>7.24</v>
          </cell>
          <cell r="E1039">
            <v>5.57</v>
          </cell>
        </row>
        <row r="1040">
          <cell r="A1040" t="str">
            <v/>
          </cell>
        </row>
        <row r="1041">
          <cell r="A1041" t="str">
            <v>08.01.080</v>
          </cell>
          <cell r="B1041" t="str">
            <v>ESTRUTURA DE COBERTA EM MADEIRA DE LEI PARA TELHAS AUTOPORTANTES DE CIMENTO AMIANTO, TIPO CANALETE 49, OU KALHETA OU MAXIPLAC. (OBS DA SECRETARIA:  CONFORME ITENS SE 0104, SE 0403 EO01.03 DAS ESPECIFICAÇÕES GERAIS).</v>
          </cell>
          <cell r="C1041" t="str">
            <v>m2</v>
          </cell>
          <cell r="D1041">
            <v>11.68</v>
          </cell>
          <cell r="E1041">
            <v>8.99</v>
          </cell>
        </row>
        <row r="1042">
          <cell r="A1042" t="str">
            <v/>
          </cell>
        </row>
        <row r="1043">
          <cell r="A1043" t="str">
            <v>08.01.090</v>
          </cell>
          <cell r="B1043" t="str">
            <v>ESTRUTURA DE COBERTA EM MADEIRA DE LEI, PONTALETADA PARA TELHAS ONDULADAS DE CIMENTO AMIANTO, ALUMINIO OU PLASTICAS, SOBRE LAJE. (OBS DA SECRETARIA:  CONFORME ITENS SE 0104, SE 0403 EO01.03 DAS ESPECIFICAÇÕES GERAIS).</v>
          </cell>
          <cell r="C1043" t="str">
            <v>m2</v>
          </cell>
          <cell r="D1043">
            <v>57.92</v>
          </cell>
          <cell r="E1043">
            <v>44.56</v>
          </cell>
        </row>
        <row r="1044">
          <cell r="A1044" t="str">
            <v/>
          </cell>
        </row>
        <row r="1045">
          <cell r="A1045" t="str">
            <v>08.01.101</v>
          </cell>
          <cell r="B1045" t="str">
            <v>FORNECIMENTO E COLOCAÇÃO DE RIPA EM MADEIRA DE LEI,  DE 5X1CM  PARA COBERTA EM TELHA CERÂMICA. (OBS DA SECRETARIA:  CONFORME ITENS SE 0104, SE 0403 EO01.03 DAS ESPECIFICAÇÕES GERAIS).</v>
          </cell>
          <cell r="C1045" t="str">
            <v>m</v>
          </cell>
          <cell r="D1045">
            <v>2.36</v>
          </cell>
          <cell r="E1045">
            <v>1.82</v>
          </cell>
        </row>
        <row r="1046">
          <cell r="A1046" t="str">
            <v/>
          </cell>
        </row>
        <row r="1047">
          <cell r="A1047" t="str">
            <v>08.01.107</v>
          </cell>
          <cell r="B1047" t="str">
            <v>FORNECIMENTO E COLOCAÇÃO DE LINHA EM MADEIRA DE LEI DE 3"x8" PARA ESTRUTURA DE COBERTA EM TELHA CERÂMICA, CONSIDERANDO ABERTURA DE ENCAIXES E FIXAÇÃO DA MESMA NA ESTRUTURA EXISTENTE. (OBS DA SECRETARIA:  CONFORME ITENS SE 0104, SE 0403 EO01.03 DAS ESPECIF</v>
          </cell>
          <cell r="C1047" t="str">
            <v>m</v>
          </cell>
          <cell r="D1047">
            <v>49.28</v>
          </cell>
          <cell r="E1047">
            <v>37.909999999999997</v>
          </cell>
        </row>
        <row r="1048">
          <cell r="A1048" t="str">
            <v/>
          </cell>
        </row>
        <row r="1049">
          <cell r="A1049" t="str">
            <v>08.01.108</v>
          </cell>
          <cell r="B1049" t="str">
            <v>FORNECIMENTO E COLOCAÇÃO DE CAIBROS EM MADEIRA DE LEI DE 1 1/2"X2" PARA COBERTA EM TELHA CERÂMICA. (OBS DA SECRETARIA:  CONFORME ITENS SE 0104, SE 0403 EO01.03 DAS ESPECIFICAÇÕES GERAIS).</v>
          </cell>
          <cell r="C1049" t="str">
            <v>m</v>
          </cell>
          <cell r="D1049">
            <v>7.55</v>
          </cell>
          <cell r="E1049">
            <v>5.81</v>
          </cell>
        </row>
        <row r="1050">
          <cell r="A1050" t="str">
            <v/>
          </cell>
        </row>
        <row r="1051">
          <cell r="A1051" t="str">
            <v>08.01.109</v>
          </cell>
          <cell r="B1051" t="str">
            <v>RETIRADA E RECOLOCAÇÃO DE RIPA DE 5X1CM EM COBERTA, COM REAPROVEITAMENTO DO MATERIAL</v>
          </cell>
          <cell r="C1051" t="str">
            <v>m</v>
          </cell>
          <cell r="D1051">
            <v>0.89</v>
          </cell>
          <cell r="E1051">
            <v>0.69</v>
          </cell>
        </row>
        <row r="1052">
          <cell r="A1052" t="str">
            <v/>
          </cell>
        </row>
        <row r="1053">
          <cell r="A1053" t="str">
            <v>08.01.110</v>
          </cell>
          <cell r="B1053" t="str">
            <v>FORNECIMENTO E COLOCAÇÃO DE LINHA 3"x10",EM MADEIRA DE LEI, PARA ESTRUTURA DE  COBERTA EM TELHA CERÂMICA, CONSIDERANDO ABERTURA DE ENCAIXES E FIXAÇÃO DA MESMA NA ESTRUTURA EXISTENTE. (OBS DA SECRETARIA:  CONFORME ITENS SE 0104, SE 0403 EO01.03 DAS ESPECIF</v>
          </cell>
          <cell r="C1053" t="str">
            <v>m</v>
          </cell>
          <cell r="D1053">
            <v>62.89</v>
          </cell>
          <cell r="E1053">
            <v>48.38</v>
          </cell>
        </row>
        <row r="1054">
          <cell r="A1054" t="str">
            <v/>
          </cell>
        </row>
        <row r="1055">
          <cell r="A1055" t="str">
            <v>08.01.114</v>
          </cell>
          <cell r="B1055" t="str">
            <v>EXECUÇÃO DE ESTRUTURA DE MADEIRA PARA COBERTA COM TELHAS CERÂMICAS, VÃOS DE 7,00 A 10,00M, COM REAPROVEITAMENTO DA MADEIRA.</v>
          </cell>
          <cell r="C1055" t="str">
            <v>m2</v>
          </cell>
          <cell r="D1055">
            <v>23.8</v>
          </cell>
          <cell r="E1055">
            <v>18.309999999999999</v>
          </cell>
        </row>
        <row r="1056">
          <cell r="A1056" t="str">
            <v/>
          </cell>
        </row>
        <row r="1057">
          <cell r="A1057" t="str">
            <v>08.01.115</v>
          </cell>
          <cell r="B1057" t="str">
            <v>ESTRUTURA DE COBERTA EM MADEIRA MISTA PARA TELHAS CERÂMICAS - VÃO DE 4 A 7M.</v>
          </cell>
          <cell r="C1057" t="str">
            <v>m2</v>
          </cell>
          <cell r="D1057">
            <v>71.010000000000005</v>
          </cell>
          <cell r="E1057">
            <v>54.63</v>
          </cell>
        </row>
        <row r="1058">
          <cell r="A1058" t="str">
            <v/>
          </cell>
        </row>
        <row r="1059">
          <cell r="A1059" t="str">
            <v>08.01.116</v>
          </cell>
          <cell r="B1059" t="str">
            <v>FORNECIMENTO E COLOCAÇÃO DE LINHA DE MADEIRA DE LEI 3"X4"PARA ESTRUTURA DE COBERTA EM TELHA CERÂMICA, CONSIDERANDO ABERTURA DE ENCAIXES E FIXAÇÃO DA MESMA NA ESTRUTURA EXISTENTE. (OBS DA SECRETARIA:  CONFORME ITENS SE 0104, SE 0403 EO01.03 DAS ESPECIFICAÇ</v>
          </cell>
          <cell r="C1059" t="str">
            <v>m</v>
          </cell>
          <cell r="D1059">
            <v>24.45</v>
          </cell>
          <cell r="E1059">
            <v>18.809999999999999</v>
          </cell>
        </row>
        <row r="1060">
          <cell r="A1060" t="str">
            <v/>
          </cell>
        </row>
        <row r="1061">
          <cell r="A1061" t="str">
            <v>08.01.117</v>
          </cell>
          <cell r="B1061" t="str">
            <v>FORNECIMENTO E COLOCAÇÃO DE LINHA EM MADEIRA DE LEI DE 2" X 3" PARA ESTRUTURA DE COBERTA EM TELHA CERÂMICA, COM ABERTURA DE ENCAIXES. (OBS DA SECRETARIA:  CONFORME ITENS SE 0104, SE 0403 EO01.03 DAS ESPECIFICAÇÕES GERAIS).</v>
          </cell>
          <cell r="C1061" t="str">
            <v>m</v>
          </cell>
          <cell r="D1061">
            <v>12.51</v>
          </cell>
          <cell r="E1061">
            <v>9.6300000000000008</v>
          </cell>
        </row>
        <row r="1062">
          <cell r="A1062" t="str">
            <v/>
          </cell>
        </row>
        <row r="1063">
          <cell r="A1063" t="str">
            <v>08.01.118</v>
          </cell>
          <cell r="B1063" t="str">
            <v>FORNECIMENTO E COLOCAÇÃO DE LINHA EM MADEIRA DE LEI DE 3" X 5" PARA ESTRUTURA DE COBERTA EM TELHA CERÂMICA, COM ABERTURA DE ENCAIXES. (OBS DA SECRETARIA:  CONFORME ITENS SE 0104, SE 0403 EO01.03 DAS ESPECIFICAÇÕES GERAIS).</v>
          </cell>
          <cell r="C1063" t="str">
            <v>m</v>
          </cell>
          <cell r="D1063">
            <v>33.31</v>
          </cell>
          <cell r="E1063">
            <v>25.63</v>
          </cell>
        </row>
        <row r="1064">
          <cell r="A1064" t="str">
            <v/>
          </cell>
        </row>
        <row r="1065">
          <cell r="A1065" t="str">
            <v>08.01.119</v>
          </cell>
          <cell r="B1065" t="str">
            <v>FORNECIMENTO E COLOCAÇÃO DE LINHA EM MADEIRA DE LEI DE 3" X 6" PARA ESTRUTURA DE COBERTA EM TELHA CERÂMICA, COM ABERTURA DE ENCAIXES. (OBS DA SECRETARIA:  CONFORME ITENS SE 0104, SE 0403 EO01.03 DAS ESPECIFICAÇÕES GERAIS).</v>
          </cell>
          <cell r="C1065" t="str">
            <v>m</v>
          </cell>
          <cell r="D1065">
            <v>36.67</v>
          </cell>
          <cell r="E1065">
            <v>28.21</v>
          </cell>
        </row>
        <row r="1066">
          <cell r="A1066" t="str">
            <v/>
          </cell>
        </row>
        <row r="1067">
          <cell r="A1067" t="str">
            <v>08.01.120</v>
          </cell>
          <cell r="B1067" t="str">
            <v>COLOCAÇÃO DE RIPA DE 5X1CM, COM REAPROVEITAMENTO DO MATERIAL.</v>
          </cell>
          <cell r="C1067" t="str">
            <v>m</v>
          </cell>
          <cell r="D1067">
            <v>0.71</v>
          </cell>
          <cell r="E1067">
            <v>0.55000000000000004</v>
          </cell>
        </row>
        <row r="1068">
          <cell r="A1068" t="str">
            <v/>
          </cell>
        </row>
        <row r="1069">
          <cell r="A1069" t="str">
            <v>08.01.121</v>
          </cell>
          <cell r="B1069" t="str">
            <v>COLOCAÇÃO DE CAIBROS DE 1.1/2" X 2", COM REAPROVEITAMENTO DO MATERIAL.</v>
          </cell>
          <cell r="C1069" t="str">
            <v>m</v>
          </cell>
          <cell r="D1069">
            <v>2.63</v>
          </cell>
          <cell r="E1069">
            <v>2.0299999999999998</v>
          </cell>
        </row>
        <row r="1070">
          <cell r="A1070" t="str">
            <v/>
          </cell>
        </row>
        <row r="1071">
          <cell r="A1071" t="str">
            <v>08.01.122</v>
          </cell>
          <cell r="B1071" t="str">
            <v>FORNECIMENTO E COLOCAÇÃO DE RIPA EM MADEIRA MISTA,  DE 5X1CM  PARA COBERTA EM TELHA CERÂMICA.</v>
          </cell>
          <cell r="C1071" t="str">
            <v>m</v>
          </cell>
          <cell r="D1071">
            <v>1.79</v>
          </cell>
          <cell r="E1071">
            <v>1.38</v>
          </cell>
        </row>
        <row r="1072">
          <cell r="A1072" t="str">
            <v/>
          </cell>
        </row>
        <row r="1073">
          <cell r="A1073" t="str">
            <v>08.02.010</v>
          </cell>
          <cell r="B1073" t="str">
            <v>COBERTURA COM TELHAS DE CIMENTO AMIANTO DE 8 MM DE ESPESSURA TIPO KALHETAO OU CANALETE 90, SENDO A AREA MEDIDA NA PROJECAO HORIZONTAL.</v>
          </cell>
          <cell r="C1073" t="str">
            <v>m2</v>
          </cell>
          <cell r="D1073">
            <v>85.54</v>
          </cell>
          <cell r="E1073">
            <v>65.8</v>
          </cell>
        </row>
        <row r="1074">
          <cell r="A1074" t="str">
            <v/>
          </cell>
        </row>
        <row r="1075">
          <cell r="A1075" t="str">
            <v>08.02.020</v>
          </cell>
          <cell r="B1075" t="str">
            <v>COBERTURA COM TELHAS DE CIMENTO AMIANTO TIPO KALHETA OU CANALETA 49, SENDO A AREA MEDIDA NA PROJECAO HORIZONTAL.</v>
          </cell>
          <cell r="C1075" t="str">
            <v>m2</v>
          </cell>
          <cell r="D1075">
            <v>110.94</v>
          </cell>
          <cell r="E1075">
            <v>85.34</v>
          </cell>
        </row>
        <row r="1076">
          <cell r="A1076" t="str">
            <v/>
          </cell>
        </row>
        <row r="1077">
          <cell r="A1077" t="str">
            <v>08.02.030</v>
          </cell>
          <cell r="B1077" t="str">
            <v>COBERTURA COM TELHAS DE CIMENTO AMIANTO TIPO MAXIPLAC OU SIMILAR, SENDO A AREA MEDIDA NA PROJECAO HORIZONTAL.</v>
          </cell>
          <cell r="C1077" t="str">
            <v>m2</v>
          </cell>
          <cell r="D1077">
            <v>59.5</v>
          </cell>
          <cell r="E1077">
            <v>45.77</v>
          </cell>
        </row>
        <row r="1078">
          <cell r="A1078" t="str">
            <v/>
          </cell>
        </row>
        <row r="1079">
          <cell r="A1079" t="str">
            <v>08.02.040</v>
          </cell>
          <cell r="B1079" t="str">
            <v>COBERTURA COM TELHAS DE CIMENTO AMIANTO DE 6 MM DE ESPESSURA, SENDO A AREA MEDIDA NA PROJECAO HORIZONTAL.</v>
          </cell>
          <cell r="C1079" t="str">
            <v>m2</v>
          </cell>
          <cell r="D1079">
            <v>25.18</v>
          </cell>
          <cell r="E1079">
            <v>19.37</v>
          </cell>
        </row>
        <row r="1080">
          <cell r="A1080" t="str">
            <v/>
          </cell>
        </row>
        <row r="1081">
          <cell r="A1081" t="str">
            <v>08.02.043</v>
          </cell>
          <cell r="B1081" t="str">
            <v>COLOCAÇÃO DE TELHA DE FIBROCIMENTO ONDULADA E=6MM COM APROVEITAMENTO DE 100% DAS TELHAS EXISTENTES, FIXADAS COM PARAFUSO GALVANIZADO DE 8X110MM, ARRUELA GALVANIZADA DE 8MM, E ARRUELA ELÁSTICA DE VEDAÇÃO. INCLUSIVE MOVIMENTAÇÃO HORIZONTAL E VERTICAL DAS TE</v>
          </cell>
          <cell r="C1081" t="str">
            <v>m2</v>
          </cell>
          <cell r="D1081">
            <v>4.83</v>
          </cell>
          <cell r="E1081">
            <v>3.72</v>
          </cell>
        </row>
        <row r="1082">
          <cell r="A1082" t="str">
            <v/>
          </cell>
        </row>
        <row r="1083">
          <cell r="A1083" t="str">
            <v>08.02.045</v>
          </cell>
          <cell r="B1083" t="str">
            <v>COBERTURA COM TELHA DE FIBROCIMENTO ONDULADA E=4MM,UMA ÁGUA, PERFIL ONDULADO, E=4MM, ALTURA 24MM, LARG. ÚTIL 450MM, LARGURA NOMINAL 500MM, FIXADAS COM PREGOS GALVANIZADOS TIPO TELHEIRO 18X27 E ARRUELA ELÁSTICA DE VEDAÇÃO.</v>
          </cell>
          <cell r="C1083" t="str">
            <v>m2</v>
          </cell>
          <cell r="D1083">
            <v>17.739999999999998</v>
          </cell>
          <cell r="E1083">
            <v>13.65</v>
          </cell>
        </row>
        <row r="1084">
          <cell r="A1084" t="str">
            <v/>
          </cell>
        </row>
        <row r="1085">
          <cell r="A1085" t="str">
            <v>08.02.048</v>
          </cell>
          <cell r="B1085" t="str">
            <v>COBERTURA COM TELHA DE FIBROCIMENTO ONDULADA E=8MM,UMA ÁGUA,   COMP.2,44M, LARG. 1,10M, P/ 03 APOIOS, FIXADAS COM PARAFUSOS COM ROSCA SOBERBA GALVANIZADO DIAM. 8MM E COMP. 110MM, INCLUSIVE CONJUNTO DE VEDAÇÃO.</v>
          </cell>
          <cell r="C1085" t="str">
            <v>m2</v>
          </cell>
          <cell r="D1085">
            <v>42.56</v>
          </cell>
          <cell r="E1085">
            <v>32.74</v>
          </cell>
        </row>
        <row r="1086">
          <cell r="A1086" t="str">
            <v/>
          </cell>
        </row>
        <row r="1087">
          <cell r="A1087" t="str">
            <v>08.02.049</v>
          </cell>
          <cell r="B1087" t="str">
            <v>FORNECIMENTO E COLOCAÇÃO DE CUMEEIRA NORMAL DE FIBROCIMENTO DE 1,10X0,60X0,006M, INCLUSIVE CONJUNTO DE FIXAÇÃO.</v>
          </cell>
          <cell r="C1087" t="str">
            <v>m</v>
          </cell>
          <cell r="D1087">
            <v>39.89</v>
          </cell>
          <cell r="E1087">
            <v>30.69</v>
          </cell>
        </row>
        <row r="1088">
          <cell r="A1088" t="str">
            <v/>
          </cell>
        </row>
        <row r="1089">
          <cell r="A1089" t="str">
            <v>08.02.050</v>
          </cell>
          <cell r="B1089" t="str">
            <v>COBERTURA COM TELHAS DE CHAPA ONDULADA DE ALUMINIO DE O,5 MM DE ESPESSURA.</v>
          </cell>
          <cell r="C1089" t="str">
            <v>m2</v>
          </cell>
          <cell r="D1089">
            <v>62.59</v>
          </cell>
          <cell r="E1089">
            <v>48.15</v>
          </cell>
        </row>
        <row r="1090">
          <cell r="A1090" t="str">
            <v/>
          </cell>
        </row>
        <row r="1091">
          <cell r="A1091" t="str">
            <v>08.02.055</v>
          </cell>
          <cell r="B1091" t="str">
            <v>COBERTURA COM TELHA DE ALUMÍNIO ENVERNIZADA OU PINTADA, PERFIL TRAPEZOIDAL, COM REAPROVEITAMENTO DAS TELHAS. INCLUSO GANCHOS DE ALUMÍNIO (CONJUNTO) COM PORCA E ARRUELA COMPRIMENTO 300MM E DIÂMETRO DE 1/4".</v>
          </cell>
          <cell r="C1091" t="str">
            <v>m2</v>
          </cell>
          <cell r="D1091">
            <v>8.74</v>
          </cell>
          <cell r="E1091">
            <v>6.73</v>
          </cell>
        </row>
        <row r="1092">
          <cell r="A1092" t="str">
            <v/>
          </cell>
        </row>
        <row r="1093">
          <cell r="A1093" t="str">
            <v>08.02.060</v>
          </cell>
          <cell r="B1093" t="str">
            <v>COBERTURA EM TELHA CERAMICAS , TIPO COLONIAL</v>
          </cell>
          <cell r="C1093" t="str">
            <v>m2</v>
          </cell>
        </row>
        <row r="1096">
          <cell r="A1096" t="str">
            <v>08.02.066</v>
          </cell>
          <cell r="B1096" t="str">
            <v>LAVAGEM DE TELHA CERÂMICA COM ESCOVA DE MADEIRA E SOLUÇÃO DE AGUA E CLORO PARA RETIRADA DO MOFO, INCLUINDO O TRANSPORTE HORIZONTAL A UMA DISTÂNCIA DE ATÉ 50M PARA ARMAZENAMENTO DA MESMA.</v>
          </cell>
          <cell r="C1096" t="str">
            <v>m2</v>
          </cell>
          <cell r="D1096">
            <v>5.95</v>
          </cell>
          <cell r="E1096">
            <v>4.58</v>
          </cell>
        </row>
        <row r="1097">
          <cell r="A1097" t="str">
            <v/>
          </cell>
        </row>
        <row r="1098">
          <cell r="A1098" t="str">
            <v>08.02.067</v>
          </cell>
          <cell r="B1098" t="str">
            <v>LAVAGEM DE TELHAS DE FIBROCIMENTO, INCLUINDO CLORO E ESCOVA COM CERDAS DE NYLON PARA LIMPEZA DO MOFO E TRANSPORTE HORIZONTAL DE 50M DA MESMA.</v>
          </cell>
          <cell r="C1098" t="str">
            <v>m2</v>
          </cell>
          <cell r="D1098">
            <v>2.5299999999999998</v>
          </cell>
          <cell r="E1098">
            <v>1.95</v>
          </cell>
        </row>
        <row r="1099">
          <cell r="A1099" t="str">
            <v/>
          </cell>
        </row>
        <row r="1100">
          <cell r="A1100" t="str">
            <v>08.02.068</v>
          </cell>
          <cell r="B1100" t="str">
            <v>EMBOÇAMENTO DA ÚLTIMA FIADA DE TELHA CERÂMICA COM ARGAMASSA DE CIMENTO,CAL HIDRATADA E AREIA SEM PENEIRAR, NO TRAÇO 1:2:9 - BEIRA E BICA</v>
          </cell>
          <cell r="C1100" t="str">
            <v>m</v>
          </cell>
          <cell r="D1100">
            <v>5.07</v>
          </cell>
          <cell r="E1100">
            <v>3.9</v>
          </cell>
        </row>
        <row r="1101">
          <cell r="A1101" t="str">
            <v/>
          </cell>
        </row>
        <row r="1102">
          <cell r="A1102" t="str">
            <v>08.02.069</v>
          </cell>
          <cell r="B1102" t="str">
            <v>COLOCAÇÃO DE TELHAS CERÂMICAS FRANCESA COM APROVEITAMENTO DAS TELHAS EXISTENTES, INCLUSIVE TRANSPORTE VERTICAL.</v>
          </cell>
          <cell r="C1102" t="str">
            <v>m2</v>
          </cell>
          <cell r="D1102">
            <v>10.6</v>
          </cell>
          <cell r="E1102">
            <v>8.16</v>
          </cell>
        </row>
        <row r="1103">
          <cell r="A1103" t="str">
            <v/>
          </cell>
        </row>
        <row r="1104">
          <cell r="A1104" t="str">
            <v>08.02.072</v>
          </cell>
          <cell r="B1104" t="str">
            <v>COLOCAÇÃO DE TELHAS CERÂMICAS COLONIAIS COM APROVEITAMENTO DE 100% DAS TELHAS EXISTENTES, INCLUSIVE TRANSPORTE VERTICAL SEM EMBOÇAMENTO.</v>
          </cell>
          <cell r="C1104" t="str">
            <v>m2</v>
          </cell>
          <cell r="D1104">
            <v>10.6</v>
          </cell>
          <cell r="E1104">
            <v>8.16</v>
          </cell>
        </row>
        <row r="1105">
          <cell r="A1105" t="str">
            <v/>
          </cell>
        </row>
        <row r="1106">
          <cell r="A1106" t="str">
            <v>08.02.080</v>
          </cell>
          <cell r="B1106" t="str">
            <v>EXECUÇÃO DE ALGEROZ EM CONCRETO ARMADO DE 0,30X 0,05 M, INCLUINDO CONCRETO  FORMA  ARMAÇÃO E ESCORAMENTO.</v>
          </cell>
          <cell r="C1106" t="str">
            <v>m</v>
          </cell>
          <cell r="D1106">
            <v>30.23</v>
          </cell>
          <cell r="E1106">
            <v>23.26</v>
          </cell>
        </row>
        <row r="1107">
          <cell r="A1107" t="str">
            <v/>
          </cell>
        </row>
        <row r="1108">
          <cell r="A1108" t="str">
            <v>08.02.090</v>
          </cell>
          <cell r="B1108" t="str">
            <v>EXECUÇÃO DE CUMEEIRA COM TELHAS CERÂMICAS TIPO COLONIAL CANAL, INCL. EMBOÇAMENTO COM ARGAMASSA DE CIMENTO, CAL HIDRATADA E AREIA SEM PENEIRAR, NO TRAÇO 1:2:9, E TRANSPORTE.</v>
          </cell>
          <cell r="C1108" t="str">
            <v>m</v>
          </cell>
          <cell r="D1108">
            <v>12.29</v>
          </cell>
          <cell r="E1108">
            <v>9.4600000000000009</v>
          </cell>
        </row>
        <row r="1109">
          <cell r="A1109" t="str">
            <v/>
          </cell>
        </row>
        <row r="1110">
          <cell r="A1110" t="str">
            <v>08.02.091</v>
          </cell>
          <cell r="B1110" t="str">
            <v>CAPOTE/CUMEEIRA PARA COBERTA COM TELHAS CERÂMICAS TIPO FRANCESA, EMBOÇADAS COM ARGAMASSA DE CIMENTO, CAL HIDRATADA E AREIA SEM PENEIRAR, NO TRAÇO 1:2:9, INCLUSIVE TRANSPORTE VERTICAL.</v>
          </cell>
          <cell r="C1110" t="str">
            <v>m</v>
          </cell>
          <cell r="D1110">
            <v>25.58</v>
          </cell>
          <cell r="E1110">
            <v>19.68</v>
          </cell>
        </row>
        <row r="1111">
          <cell r="A1111" t="str">
            <v/>
          </cell>
        </row>
        <row r="1112">
          <cell r="A1112" t="str">
            <v>08.02.092</v>
          </cell>
          <cell r="B1112" t="str">
            <v>CUMEEIRA/CAPOTE PARA COBERTA COM TELHAS CERÂMICAS TIPO KITAMBAR.</v>
          </cell>
          <cell r="C1112" t="str">
            <v>m</v>
          </cell>
          <cell r="D1112">
            <v>21.68</v>
          </cell>
          <cell r="E1112">
            <v>16.68</v>
          </cell>
        </row>
        <row r="1113">
          <cell r="A1113" t="str">
            <v/>
          </cell>
        </row>
        <row r="1114">
          <cell r="A1114" t="str">
            <v>08.02.095</v>
          </cell>
          <cell r="B1114" t="str">
            <v>FORNECIMENTO E COLOCAÇÃO DE TELHAS CERÂMICAS COLONIAL - CANAL DE 1ª QUALIDADE, INCLUSIVE TRANSPORTE VERTICAL, SEM EMBOÇAMENTO.</v>
          </cell>
          <cell r="C1114" t="str">
            <v>m2</v>
          </cell>
          <cell r="D1114">
            <v>23.9</v>
          </cell>
          <cell r="E1114">
            <v>18.39</v>
          </cell>
        </row>
        <row r="1115">
          <cell r="A1115" t="str">
            <v/>
          </cell>
        </row>
        <row r="1116">
          <cell r="A1116" t="str">
            <v>08.03.010</v>
          </cell>
          <cell r="B1116" t="str">
            <v>CALHA DE CHAPA GALVANIZADA N. 26.</v>
          </cell>
          <cell r="C1116" t="str">
            <v>m</v>
          </cell>
          <cell r="D1116">
            <v>26.87</v>
          </cell>
          <cell r="E1116">
            <v>20.67</v>
          </cell>
        </row>
        <row r="1117">
          <cell r="A1117" t="str">
            <v/>
          </cell>
        </row>
        <row r="1118">
          <cell r="A1118" t="str">
            <v>08.03.011</v>
          </cell>
          <cell r="B1118" t="str">
            <v>FORNECIMENTO E EXECUÇÃO DE CALHA TIPO "MEIA CANA" EM CHAPA GALVANIZADA Nº 26, ESPESSURA DE 0,50MM, COM 20CM DE DIÂMETRO, INCLUSIVE SUPORTES PARA SUSTENTAÇÃO A CADA METRO.</v>
          </cell>
          <cell r="C1118" t="str">
            <v>m</v>
          </cell>
          <cell r="D1118">
            <v>66.92</v>
          </cell>
          <cell r="E1118">
            <v>51.48</v>
          </cell>
        </row>
        <row r="1119">
          <cell r="A1119" t="str">
            <v/>
          </cell>
        </row>
        <row r="1120">
          <cell r="A1120" t="str">
            <v>08.03.020</v>
          </cell>
          <cell r="B1120" t="str">
            <v>FORNECIMENTO E EXECUÇÃO DE CALHA DE ALUMÍNIO ESP. 0,5MM, COM LARGURA DE 0,80M E ALTURA DE 0,20M.</v>
          </cell>
          <cell r="C1120" t="str">
            <v>m</v>
          </cell>
          <cell r="D1120">
            <v>106.96</v>
          </cell>
          <cell r="E1120">
            <v>82.28</v>
          </cell>
        </row>
        <row r="1121">
          <cell r="A1121" t="str">
            <v/>
          </cell>
        </row>
        <row r="1122">
          <cell r="A1122" t="str">
            <v>08.03.022</v>
          </cell>
          <cell r="B1122" t="str">
            <v>FORNECIMENTO E INSTALAÇÃO DE CALHA DE ALUMÍNIO ESP. 0,8MM, COM LARGURA DE 0,30M E ALTURA DE 0,15M, FIXADA EM ESTRUTURA METÁLICA ATRAVÉS DE SUPORTE DE FERRO EM BARRA CHATA DE 3/4"X1/4" COM 1,40M DE COMPRIMENTO A CADA 1,00M.</v>
          </cell>
          <cell r="C1122" t="str">
            <v>m</v>
          </cell>
          <cell r="D1122">
            <v>94.25</v>
          </cell>
          <cell r="E1122">
            <v>72.5</v>
          </cell>
        </row>
        <row r="1123">
          <cell r="A1123" t="str">
            <v/>
          </cell>
        </row>
        <row r="1124">
          <cell r="A1124" t="str">
            <v>08.03.030</v>
          </cell>
          <cell r="B1124" t="str">
            <v>FORNECIMENTO E INSTALAÇÃO DE CALHA DE PVC  PARA ESCOAMENTO DE ÁGUAS PLUVIAIS DN 125 AQUAPLUV TIGRE OU SIMILAR. INCLUSIVE SUPORTES DE APOIO ZINCADO A CADA 1,00M, BOCAL DE SAÍDA, CABECEIRAS, EMENDAS, GRELHA FLEXÍVEL E VEDAÇÕES.</v>
          </cell>
          <cell r="C1124" t="str">
            <v>m</v>
          </cell>
          <cell r="D1124">
            <v>90.62</v>
          </cell>
          <cell r="E1124">
            <v>69.709999999999994</v>
          </cell>
        </row>
        <row r="1125">
          <cell r="A1125" t="str">
            <v/>
          </cell>
        </row>
        <row r="1126">
          <cell r="A1126" t="str">
            <v>08.03.031</v>
          </cell>
          <cell r="B1126" t="str">
            <v>FORNECIMENTO E INSTALAÇÃO DE CONDUTOR PARA ENCAIXE EM CALHA  DE PVC PARA ESCOAMENTO DE ÁGUAS PLUVIAIS DN 88 AQUAPLUV TIGRE OU SIMILAR. INCLUSIVE ABRAÇADEIRAS E ACOPLAMENTO A CADA 3M.</v>
          </cell>
          <cell r="C1126" t="str">
            <v>m</v>
          </cell>
          <cell r="D1126">
            <v>65.39</v>
          </cell>
          <cell r="E1126">
            <v>50.3</v>
          </cell>
        </row>
        <row r="1127">
          <cell r="A1127" t="str">
            <v/>
          </cell>
        </row>
        <row r="1128">
          <cell r="A1128" t="str">
            <v>08.03.050</v>
          </cell>
          <cell r="B1128" t="str">
            <v>FORNECIMENTO E COLOCAÇÃO DE TELHA DE FIBRA VEGETAL COM BETUME, ONDULINE ECOLÓGICA, 2,00X0,95X0,028M, NA COR AZUL/VERDE, INCLUSIVE CONJUNTO DE FIXAÇÃO.</v>
          </cell>
          <cell r="C1128" t="str">
            <v>m2</v>
          </cell>
          <cell r="D1128">
            <v>38.270000000000003</v>
          </cell>
          <cell r="E1128">
            <v>29.44</v>
          </cell>
        </row>
        <row r="1129">
          <cell r="A1129" t="str">
            <v/>
          </cell>
        </row>
        <row r="1130">
          <cell r="A1130" t="str">
            <v>08.03.051</v>
          </cell>
          <cell r="B1130" t="str">
            <v>FORNECIMENTO E COLOCAÇÃO DE TELHA DE FIBRA VEGETAL COM BETUME, ONDULINE ECOLÓGICA, 2,00X0,95X0,028M, NA COR VERMELHA, INCLUSIVE CONJUNTO DE FIXAÇÃO.</v>
          </cell>
          <cell r="C1130" t="str">
            <v>m2</v>
          </cell>
          <cell r="D1130">
            <v>36.72</v>
          </cell>
          <cell r="E1130">
            <v>28.25</v>
          </cell>
        </row>
        <row r="1131">
          <cell r="A1131" t="str">
            <v/>
          </cell>
        </row>
        <row r="1132">
          <cell r="A1132" t="str">
            <v>08.03.055</v>
          </cell>
          <cell r="B1132" t="str">
            <v>FORNECIMENTO E COLOCAÇÃO DE CUMEEIRA PARA TELHA DE FIBRA VEGETAL COM BETUME, ONDULINE ECOLÓGICA, 2,00X0,50M, NA COR VERMELHA, INCLUSIVE CONJUNTO DE FIXAÇÃO.</v>
          </cell>
          <cell r="C1132" t="str">
            <v>m</v>
          </cell>
          <cell r="D1132">
            <v>62.82</v>
          </cell>
          <cell r="E1132">
            <v>48.33</v>
          </cell>
        </row>
        <row r="1133">
          <cell r="A1133" t="str">
            <v/>
          </cell>
        </row>
        <row r="1134">
          <cell r="A1134" t="str">
            <v>08.03.060</v>
          </cell>
          <cell r="B1134" t="str">
            <v xml:space="preserve">FORNECIMENTO E INSTALAÇÃO DE TELHA TRANSLÚCIDA DE FIBRA DE VIDRO, UMA ÁGUA, PERFIL ONDULADO, ESP.=0.08MM - 2,13X1,10M, PARA FIXAÇÃO COM PARAFUSO GALVANIZADO COM ARRUELA DE PLÁSTICO OU BORRACHA.INCLINAÇÃO 27%.   </v>
          </cell>
          <cell r="C1134" t="str">
            <v>m2</v>
          </cell>
          <cell r="D1134">
            <v>58.26</v>
          </cell>
          <cell r="E1134">
            <v>44.82</v>
          </cell>
        </row>
        <row r="1135">
          <cell r="A1135" t="str">
            <v/>
          </cell>
        </row>
        <row r="1136">
          <cell r="A1136" t="str">
            <v>08.04.010</v>
          </cell>
          <cell r="B1136" t="str">
            <v>IMPERMEABILIZACAO,EMPREGANDO ARGAMASSA DE CIMENTO E AREIA GROSSA NO TRACO 1:3 COM SIKA 1 -ESPESSURA DE 3 CM.</v>
          </cell>
          <cell r="C1136" t="str">
            <v>m2</v>
          </cell>
          <cell r="D1136">
            <v>27.31</v>
          </cell>
          <cell r="E1136">
            <v>21.01</v>
          </cell>
        </row>
        <row r="1137">
          <cell r="A1137" t="str">
            <v/>
          </cell>
        </row>
        <row r="1138">
          <cell r="A1138" t="str">
            <v>08.04.020</v>
          </cell>
          <cell r="B1138" t="str">
            <v>IMPERMEABILIZACAO COM HIDROASFALTO REFORCADO COM VEU DE POLIESTER, PARA LAJES E CALHAS DE CONCRETO ARMADO.</v>
          </cell>
          <cell r="C1138" t="str">
            <v>m2</v>
          </cell>
          <cell r="D1138">
            <v>21.63</v>
          </cell>
          <cell r="E1138">
            <v>16.64</v>
          </cell>
        </row>
        <row r="1139">
          <cell r="A1139" t="str">
            <v/>
          </cell>
        </row>
        <row r="1140">
          <cell r="A1140" t="str">
            <v>08.04.030</v>
          </cell>
          <cell r="B1140" t="str">
            <v>IMPERMEABILIZACAO A BASE DE MANTAS CONTINUAS DE ELASTOMEROS SINTETICOS, CALANDRADOS E PRE- VULCANIZADOS,APLICADOS SOBRE BERCO AMORTECEDOR, PARA LAJES, CALHAS, JARDINEIRAS E ABOBADAS DE CONCRETO ARMADO OU PRE-MOLDADO.</v>
          </cell>
          <cell r="C1140" t="str">
            <v>m2</v>
          </cell>
          <cell r="D1140">
            <v>59.61</v>
          </cell>
          <cell r="E1140">
            <v>45.86</v>
          </cell>
        </row>
        <row r="1141">
          <cell r="A1141" t="str">
            <v/>
          </cell>
        </row>
        <row r="1142">
          <cell r="A1142" t="str">
            <v>08.04.040</v>
          </cell>
          <cell r="B1142" t="str">
            <v>IMPERMEABILIZACAO EM LENCOL DE PVC E ASFALTO OXIDADO, PARA LAJES, CALHAS, JARDINEIRAS E ABOBADAS DE CONCRETO ARMADO OU PRE-MOLDADO.</v>
          </cell>
          <cell r="C1142" t="str">
            <v>m2</v>
          </cell>
          <cell r="D1142">
            <v>49.54</v>
          </cell>
          <cell r="E1142">
            <v>38.11</v>
          </cell>
        </row>
        <row r="1143">
          <cell r="A1143" t="str">
            <v/>
          </cell>
        </row>
        <row r="1144">
          <cell r="A1144" t="str">
            <v>08.04.050</v>
          </cell>
          <cell r="B1144" t="str">
            <v>IMPERMEABILIZACAO COM APLICACAO DIRETAMENTE NA ESTRUTURA DE CONCRETO,DE QUATRO DEMAOS DE CIMENTO ESPECIAL IMPERMEABILIZANTE,PREPARADO COM EMULSAO ADESIVA ADEQUADA,PARA RESERVATORIOS E SUPERFICIES ENTERRADAS NAO SUJEITAS A INFILTRACOES NO MOMENTO DA APLICA</v>
          </cell>
          <cell r="C1144" t="str">
            <v>m2</v>
          </cell>
          <cell r="D1144">
            <v>30.23</v>
          </cell>
          <cell r="E1144">
            <v>23.26</v>
          </cell>
        </row>
        <row r="1145">
          <cell r="A1145" t="str">
            <v/>
          </cell>
        </row>
        <row r="1146">
          <cell r="A1146" t="str">
            <v>08.04.060</v>
          </cell>
          <cell r="B1146" t="str">
            <v>IMPERMEABILIZACAO COM APLICACAO DIRETAMENTE NA ESTRUTURA DE UM COMPOSTO DE CIMENTOS IMPERMEABILIZANTES E SELADOR ESPECIAIS, P/ SUB- SOLOS, POCOS DE ELEVADORES, RESERVATORIOS PARA AGUA, ETC..., SUJEITOS A INFILTRACOES NO MOMENTO DA APLICACAO.</v>
          </cell>
          <cell r="C1146" t="str">
            <v>m2</v>
          </cell>
          <cell r="D1146">
            <v>48.88</v>
          </cell>
          <cell r="E1146">
            <v>37.6</v>
          </cell>
        </row>
        <row r="1147">
          <cell r="A1147" t="str">
            <v/>
          </cell>
        </row>
        <row r="1148">
          <cell r="A1148" t="str">
            <v>08.04.070</v>
          </cell>
          <cell r="B1148" t="str">
            <v>PROTEÇÃO MECÂNICA DE IMPERMEABILIZAÇÃO COM ARGAMASSA DE CIMENTO E AREIA TRAÇO 1:3, ESPESSURA DE 3 CM E ACABAMENTO ÁSPERO, INCLUINDO JUNTA DE RETRAÇÃO.</v>
          </cell>
          <cell r="C1148" t="str">
            <v>m2</v>
          </cell>
          <cell r="D1148">
            <v>21.76</v>
          </cell>
          <cell r="E1148">
            <v>16.739999999999998</v>
          </cell>
        </row>
        <row r="1149">
          <cell r="A1149" t="str">
            <v/>
          </cell>
        </row>
        <row r="1150">
          <cell r="A1150" t="str">
            <v>08.04.090</v>
          </cell>
          <cell r="B1150" t="str">
            <v>IMPERMEABILIZAÇÃO DE COBERTURA PLANA,UTILIZANDO MANTA ASFÁLTICA POLIMÉRICA DE ALUMÍNIO COM 3MM DE ESPESSURA SOBRE PRIMER DE TINTA BETUMINOSA E TINTA BETUMINOSA COM ALUMÍNIO PARA ACABAMENTO NO TRANSPASSE DA MANTA.</v>
          </cell>
          <cell r="C1150" t="str">
            <v>m2</v>
          </cell>
          <cell r="D1150">
            <v>30.47</v>
          </cell>
          <cell r="E1150">
            <v>23.44</v>
          </cell>
        </row>
        <row r="1151">
          <cell r="A1151" t="str">
            <v/>
          </cell>
        </row>
        <row r="1152">
          <cell r="A1152" t="str">
            <v>08.04.091</v>
          </cell>
          <cell r="B1152" t="str">
            <v>IMPERMEABILIZAÇÃO DE COBERTURA PLANA, UTILIZANDO MANTA ASFÁLTICA ESTRUTURADA COM NÃO TECIDO DE POLIÉSTER, COM 3MM DE ESPESSURA SOBRE PRIMER DE TINTA BETUMINOSA.</v>
          </cell>
          <cell r="C1152" t="str">
            <v>m2</v>
          </cell>
          <cell r="D1152">
            <v>27.65</v>
          </cell>
          <cell r="E1152">
            <v>21.27</v>
          </cell>
        </row>
        <row r="1153">
          <cell r="A1153" t="str">
            <v/>
          </cell>
        </row>
        <row r="1154">
          <cell r="A1154" t="str">
            <v>08.04.092</v>
          </cell>
          <cell r="B1154" t="str">
            <v>IMPERMEABILIZAÇÃO DE JARDINEIRAS, UTILIZANDO MANTA ASFÁLTICA POLIMÉRICA ANTI-RAIZ, ESTRUTURADA COM NÃO TECIDO DE POLIÉSTER AGULHADO COM 3MM DE ESPESSURA SOBRE PRIMER DE TINTA BETUMINOSA.</v>
          </cell>
          <cell r="C1154" t="str">
            <v>m2</v>
          </cell>
          <cell r="D1154">
            <v>29.27</v>
          </cell>
          <cell r="E1154">
            <v>22.52</v>
          </cell>
        </row>
        <row r="1155">
          <cell r="A1155" t="str">
            <v/>
          </cell>
        </row>
        <row r="1156">
          <cell r="A1156" t="str">
            <v>08.04.100</v>
          </cell>
          <cell r="B1156" t="str">
            <v>IMPERMEABILIZAÇÃO COM 6 DEMÃOS DE EMULSÃO ACRÍLICA VEDAPREN BRANCO OU SIMILAR, SEM REGULARIZAÇÃO DA SUPERFÍCIE E SEM PROTEÇÃO MECÂNICA</v>
          </cell>
          <cell r="C1156" t="str">
            <v>m2</v>
          </cell>
          <cell r="D1156">
            <v>43.96</v>
          </cell>
          <cell r="E1156">
            <v>33.82</v>
          </cell>
        </row>
        <row r="1157">
          <cell r="A1157" t="str">
            <v/>
          </cell>
        </row>
        <row r="1158">
          <cell r="A1158" t="str">
            <v>08.04.101</v>
          </cell>
          <cell r="B1158" t="str">
            <v xml:space="preserve">IMPERMEABILIZAÇÃO COM 6 DEMÃOS DE EMULSÃO ASFÁLTICA VEDAPREN PRETO OU SIMILAR, SEM REGULARIZAÇÃO DA SUPERFÍCIE E SEM PROTEÇÃO MECÂNICA   </v>
          </cell>
          <cell r="C1158" t="str">
            <v>m2</v>
          </cell>
          <cell r="D1158">
            <v>26.87</v>
          </cell>
          <cell r="E1158">
            <v>20.67</v>
          </cell>
        </row>
        <row r="1159">
          <cell r="A1159" t="str">
            <v/>
          </cell>
        </row>
        <row r="1160">
          <cell r="A1160" t="str">
            <v>08.04.110</v>
          </cell>
          <cell r="B1160" t="str">
            <v>IMPERMEABILIZAÇÃO COM APLICAÇÃO DE 3 DEMÃOS DO REVESTIMENTO, SEMI-FLEXÍVEL, BICOMPONENTE, SIKATOP 107 CINZA OU SIMILAR.</v>
          </cell>
          <cell r="C1160" t="str">
            <v>m2</v>
          </cell>
          <cell r="D1160">
            <v>13.44</v>
          </cell>
          <cell r="E1160">
            <v>10.34</v>
          </cell>
        </row>
        <row r="1161">
          <cell r="A1161" t="str">
            <v/>
          </cell>
        </row>
        <row r="1162">
          <cell r="A1162" t="str">
            <v>08.04.115</v>
          </cell>
          <cell r="B1162" t="str">
            <v>IMPERMEABILIZAÇÃO COM APLICAÇÃO DE 2 DEMÃOS DE REVESTIMENTO MODIFICADO COM POLÍMEROS ACRÍLICOS, DE ALTA ADERÊNCIA E IMPERMEABILIDADE, VEDATOP OU SIMILAR, 4 DEMÃOS DE REVESTIMENTO POLIMÉRICO, FLEXÍVEL, BASE ACRÍLICA, DE ALTA ADERÊNCIA E IMPERMEABILIDADE, V</v>
          </cell>
          <cell r="C1162" t="str">
            <v>m2</v>
          </cell>
          <cell r="D1162">
            <v>45.39</v>
          </cell>
          <cell r="E1162">
            <v>34.92</v>
          </cell>
        </row>
        <row r="1163">
          <cell r="A1163" t="str">
            <v/>
          </cell>
        </row>
        <row r="1164">
          <cell r="A1164" t="str">
            <v>08.04.116</v>
          </cell>
          <cell r="B1164" t="str">
            <v>IMPERMEABILIZAÇÃO COM APLICAÇÃO DE 4 DEMÃOS DE MEMBRANA À BASE DE POLÍMEROS ACRÍLICOS PARA REVESTIMENTO IMPERMEÁVEL, FLEXÍVEL, DENVERCRIL OU SIMILAR.</v>
          </cell>
          <cell r="C1164" t="str">
            <v>m2</v>
          </cell>
          <cell r="D1164">
            <v>23.37</v>
          </cell>
          <cell r="E1164">
            <v>17.98</v>
          </cell>
        </row>
        <row r="1165">
          <cell r="A1165" t="str">
            <v/>
          </cell>
        </row>
        <row r="1166">
          <cell r="A1166" t="str">
            <v>08.05.010</v>
          </cell>
          <cell r="B1166" t="str">
            <v>EXECUÇÃO DOS SERVIÇOS DE CONTROLE DE CUPINS, ATRAVÉS DO TRATAMENTO DA ESTRUTURA DO MADEIRAMENTO DA COBERTA COM PULVERIZAÇÃO DA CALDA INSETICIDA UTILIZANDO UM DOS PRODUTOS PERTENCENTES AO GRUPO FENIL PIRAZOL, CONTENDO O PRINCIPIO ATIVO FIPRONIL. CONFORME T</v>
          </cell>
          <cell r="C1166" t="str">
            <v>m2</v>
          </cell>
          <cell r="D1166">
            <v>9.99</v>
          </cell>
          <cell r="E1166">
            <v>7.69</v>
          </cell>
        </row>
        <row r="1167">
          <cell r="A1167" t="str">
            <v/>
          </cell>
        </row>
        <row r="1168">
          <cell r="A1168" t="str">
            <v>09.00.000</v>
          </cell>
          <cell r="B1168" t="str">
            <v>ESQUADRIAS</v>
          </cell>
        </row>
        <row r="1169">
          <cell r="A1169" t="str">
            <v/>
          </cell>
        </row>
        <row r="1170">
          <cell r="A1170" t="str">
            <v>09.01.010</v>
          </cell>
          <cell r="B1170" t="str">
            <v>ESQUADRIA DE MADEIRA COM GRADE EM MADEIRA DE LEI E FOLHA EM COMPENSADO DE JEQUITIBA PARA PORTAS INTERNAS , INCLUSIVE ASSENTAMENTO E FERRAGENS.</v>
          </cell>
          <cell r="C1170" t="str">
            <v>m2</v>
          </cell>
          <cell r="D1170">
            <v>295.70999999999998</v>
          </cell>
          <cell r="E1170">
            <v>227.47</v>
          </cell>
        </row>
        <row r="1171">
          <cell r="A1171" t="str">
            <v/>
          </cell>
        </row>
        <row r="1172">
          <cell r="A1172" t="str">
            <v>09.01.020</v>
          </cell>
          <cell r="B1172" t="str">
            <v>ESQUADRIA DE MADEIRA COM GRADE E FOLHA EM MADEIRA DE LEI PARA PORTAS EXTERNAS INCLUSIVE ASSENTAMENTO E FERRAGENS.</v>
          </cell>
          <cell r="C1172" t="str">
            <v>m2</v>
          </cell>
          <cell r="D1172">
            <v>401.14</v>
          </cell>
          <cell r="E1172">
            <v>308.57</v>
          </cell>
        </row>
        <row r="1173">
          <cell r="A1173" t="str">
            <v/>
          </cell>
        </row>
        <row r="1174">
          <cell r="A1174" t="str">
            <v>09.01.030</v>
          </cell>
          <cell r="B1174" t="str">
            <v>ESQUADRIA DE MADEIRA COM GRADE EM MADEIRA DE LEI E FOLHA EM COMPENSADO REVESTIDAS DE FORMICA NAS DUAS FACES,INCLUSIVE ASSENTAMENTO E FERRAGENS.</v>
          </cell>
          <cell r="C1174" t="str">
            <v>m2</v>
          </cell>
          <cell r="D1174">
            <v>458.21</v>
          </cell>
          <cell r="E1174">
            <v>352.47</v>
          </cell>
        </row>
        <row r="1175">
          <cell r="A1175" t="str">
            <v/>
          </cell>
        </row>
        <row r="1176">
          <cell r="A1176" t="str">
            <v>09.01.040</v>
          </cell>
          <cell r="B1176" t="str">
            <v>ESQUADRIA DE MADEIRA PARA JANELAS DE ABRIR OU CORRER, COM VENEZIANA, INCLUSIVE ASSENTAMENTO E FERRAGENS.</v>
          </cell>
          <cell r="C1176" t="str">
            <v>m2</v>
          </cell>
          <cell r="D1176">
            <v>419.01</v>
          </cell>
          <cell r="E1176">
            <v>322.32</v>
          </cell>
        </row>
        <row r="1177">
          <cell r="A1177" t="str">
            <v/>
          </cell>
        </row>
        <row r="1178">
          <cell r="A1178" t="str">
            <v>09.01.050</v>
          </cell>
          <cell r="B1178" t="str">
            <v>ESQUADRIA DE MADEIRA PARA JANELAS DE ABRIR OU CORRER, SEM VENEZIANA, INCLUSIVE ASSENTAMENTO E FERRAGENS.</v>
          </cell>
          <cell r="C1178" t="str">
            <v>m2</v>
          </cell>
          <cell r="D1178">
            <v>406.01</v>
          </cell>
          <cell r="E1178">
            <v>312.32</v>
          </cell>
        </row>
        <row r="1179">
          <cell r="A1179" t="str">
            <v/>
          </cell>
        </row>
        <row r="1180">
          <cell r="A1180" t="str">
            <v>09.01.060</v>
          </cell>
          <cell r="B1180" t="str">
            <v>ESQUADRIA DE MADEIRA PARA JANELAS,TIPO PIVOTANTE, SEM VENEZIANA, INCLUSIVE ASSENTAMENTO E FERRAGENS.</v>
          </cell>
          <cell r="C1180" t="str">
            <v>m2</v>
          </cell>
          <cell r="D1180">
            <v>416</v>
          </cell>
          <cell r="E1180">
            <v>320</v>
          </cell>
        </row>
        <row r="1181">
          <cell r="A1181" t="str">
            <v/>
          </cell>
        </row>
        <row r="1182">
          <cell r="A1182" t="str">
            <v>09.01.064</v>
          </cell>
          <cell r="B1182" t="str">
            <v xml:space="preserve">FORNECIMENTO E COLOCAÇÃO DE GRADE  DE CANTO PARA PORTA, EM MADEIRA DE LEI, VÃO DE 0,80 X 2,10M., ESP= 3,00 CM, LARGURA 10 CM, COM ALISAR EM APENAS UM LADO. </v>
          </cell>
          <cell r="C1182" t="str">
            <v>Un</v>
          </cell>
          <cell r="D1182">
            <v>111.48</v>
          </cell>
          <cell r="E1182">
            <v>85.76</v>
          </cell>
        </row>
        <row r="1183">
          <cell r="A1183" t="str">
            <v/>
          </cell>
        </row>
        <row r="1184">
          <cell r="A1184" t="str">
            <v>09.01.066</v>
          </cell>
          <cell r="B1184" t="str">
            <v>FORNECIMENTO E ASSENTAMENTO DE ALIZAR EM MADEIRA DE LEI LARG:5CM, FIXADO COM PREGOS SEM CABEÇA 1"X15.</v>
          </cell>
          <cell r="C1184" t="str">
            <v>m</v>
          </cell>
          <cell r="D1184">
            <v>4.12</v>
          </cell>
          <cell r="E1184">
            <v>3.17</v>
          </cell>
        </row>
        <row r="1185">
          <cell r="A1185" t="str">
            <v/>
          </cell>
        </row>
        <row r="1186">
          <cell r="A1186" t="str">
            <v>09.01.067</v>
          </cell>
          <cell r="B1186" t="str">
            <v>FORNECIMENTO E COLOCAÇÃO DE GRADE DE PORTA COMPLETA EM MADEIRA DE LEI PARA VÃO DE 1,60 X 2,10M, COM ESP.:3,00CM E LARGURA:14CM</v>
          </cell>
          <cell r="C1186" t="str">
            <v>Un</v>
          </cell>
          <cell r="D1186">
            <v>227.22</v>
          </cell>
          <cell r="E1186">
            <v>174.79</v>
          </cell>
        </row>
        <row r="1187">
          <cell r="A1187" t="str">
            <v/>
          </cell>
        </row>
        <row r="1188">
          <cell r="A1188" t="str">
            <v>09.01.068</v>
          </cell>
          <cell r="B1188" t="str">
            <v>FORNECIMENTO E COLOCAÇÃO DE GRADE DE PORTA COMPLETA EM MADEIRA DE LEI PARA VÃO DE 1,80 X 2,10M, COM ESP.:3,00CM E LARGURA:14CM</v>
          </cell>
          <cell r="C1188" t="str">
            <v>Un</v>
          </cell>
          <cell r="D1188">
            <v>227.22</v>
          </cell>
          <cell r="E1188">
            <v>174.79</v>
          </cell>
        </row>
        <row r="1189">
          <cell r="A1189" t="str">
            <v/>
          </cell>
        </row>
        <row r="1190">
          <cell r="A1190" t="str">
            <v>09.01.069</v>
          </cell>
          <cell r="B1190" t="str">
            <v>FORNECIMENTO E COLOCAÇÃO DE GRADE DE PORTA   COMPLETA EM MADEIRA DE LEI PARA VÃO DE 0,60X2,10 M, ATÉ 0,90X2,10M , ESP= 3,00 CM , LARGURA 14 CM.</v>
          </cell>
          <cell r="C1190" t="str">
            <v>Un</v>
          </cell>
          <cell r="D1190">
            <v>148.49</v>
          </cell>
          <cell r="E1190">
            <v>114.23</v>
          </cell>
        </row>
        <row r="1191">
          <cell r="A1191" t="str">
            <v/>
          </cell>
        </row>
        <row r="1192">
          <cell r="A1192" t="str">
            <v>09.01.075</v>
          </cell>
          <cell r="B1192" t="str">
            <v>FORNECIMENTO E COLOCAÇÃO DE GRADE DE PORTA  COMPLETA DE CANTO, EM MADEIRA DE LEI COM  LARG =7,00CM , ESP = 3,00 CM, DIMENSÃO DE 0,60 X 1,60M.</v>
          </cell>
          <cell r="C1192" t="str">
            <v>Un</v>
          </cell>
          <cell r="D1192">
            <v>100.71</v>
          </cell>
          <cell r="E1192">
            <v>77.47</v>
          </cell>
        </row>
        <row r="1193">
          <cell r="A1193" t="str">
            <v/>
          </cell>
        </row>
        <row r="1194">
          <cell r="A1194" t="str">
            <v>09.01.080</v>
          </cell>
          <cell r="B1194" t="str">
            <v>FORNEC.E COLOC. DE PORTA LISA (0,60X2,10M, ESP. 3CM), EM COMPENSADO DE 1ª QUALIDADE, TIPO EIDAI "MIOLO CHEIO" OU SIMILAR, INCLUINDO: 03 (TRÊS) DOBRADIÇAS DE LATÃO CROMADO DE 3" X 2.1/2" C/ ANEL E PARAFUSOS, E FECHADURA EXT., CROMADA, EMBUTIR, TIPO CILINDR</v>
          </cell>
          <cell r="C1194" t="str">
            <v>Un</v>
          </cell>
          <cell r="D1194">
            <v>248.39</v>
          </cell>
          <cell r="E1194">
            <v>191.07</v>
          </cell>
        </row>
        <row r="1195">
          <cell r="A1195" t="str">
            <v/>
          </cell>
        </row>
        <row r="1196">
          <cell r="A1196" t="str">
            <v>09.01.081</v>
          </cell>
          <cell r="B1196" t="str">
            <v>FORNEC.E COLOC. DE PORTA LISA (0,70X2,10M, ESP. 3CM), EM COMPENSADO DE 1ª QUALIDADE, TIPO EIDAI "MIOLO CHEIO" OU SIMILAR, INCLUINDO: 03 (TRÊS) DOBRADIÇAS DE LATÃO CROMADO DE 3" X 2.1/2" C/ ANEL E PARAFUSOS, E FECHADURA EXT., CROMADA, EMBUTIR, TIPO CILINDR</v>
          </cell>
          <cell r="C1196" t="str">
            <v>Un</v>
          </cell>
          <cell r="D1196">
            <v>260.32</v>
          </cell>
          <cell r="E1196">
            <v>200.25</v>
          </cell>
        </row>
        <row r="1197">
          <cell r="A1197" t="str">
            <v/>
          </cell>
        </row>
        <row r="1198">
          <cell r="A1198" t="str">
            <v>09.01.082</v>
          </cell>
          <cell r="B1198" t="str">
            <v>FORNEC.E COLOC. DE PORTA LISA (0,80X2,10M, ESP. 3CM), EM COMPENSADO DE 1ª QUALIDADE, TIPO EIDAI "MIOLO CHEIO" OU SIMILAR, INCLUINDO: 03 (TRÊS) DOBRADIÇAS DE LATÃO CROMADO DE 3" X 2.1/2" C/ ANEL E PARAFUSOS, E FECHADURA EXT., CROMADA, EMBUTIR, TIPO CILINDR</v>
          </cell>
          <cell r="C1198" t="str">
            <v>Un</v>
          </cell>
          <cell r="D1198">
            <v>274.72000000000003</v>
          </cell>
          <cell r="E1198">
            <v>211.33</v>
          </cell>
        </row>
        <row r="1199">
          <cell r="A1199" t="str">
            <v/>
          </cell>
        </row>
        <row r="1200">
          <cell r="A1200" t="str">
            <v>09.01.083</v>
          </cell>
          <cell r="B1200" t="str">
            <v>FORNEC.E COLOC. DE PORTA LISA (0,90X2,10M, ESP. 3CM), EM COMPENSADO DE 1ª QUALIDADE, TIPO EIDAI "MIOLO CHEIO" OU SIMILAR, INCLUINDO: 03 (TRÊS) DOBRADIÇAS DE LATÃO CROMADO DE 3" X 2.1/2" C/ ANEL E PARAFUSOS, E FECHADURA EXT., CROMADA, EMBUTIR, TIPO CILINDR</v>
          </cell>
          <cell r="C1200" t="str">
            <v>Un</v>
          </cell>
          <cell r="D1200">
            <v>290.52</v>
          </cell>
          <cell r="E1200">
            <v>223.48</v>
          </cell>
        </row>
        <row r="1201">
          <cell r="A1201" t="str">
            <v/>
          </cell>
        </row>
        <row r="1202">
          <cell r="A1202" t="str">
            <v>09.01.084</v>
          </cell>
          <cell r="B1202" t="str">
            <v>FORNEC.E COLOC. DE PORTA LISA (1,00X2,10M, ESP. 3CM), EM COMPENSADO DE 1ª QUALIDADE, TIPO EIDAI "MIOLO CHEIO" OU SIMILAR, INCLUINDO: 03 (TRÊS) DOBRADIÇAS DE LATÃO CROMADO DE 3" X 2.1/2" C/ ANEL E PARAFUSOS, E FECHADURA EXT., CROMADA, EMBUTIR, TIPO CILINDR</v>
          </cell>
          <cell r="C1202" t="str">
            <v>Un</v>
          </cell>
          <cell r="D1202">
            <v>291.98</v>
          </cell>
          <cell r="E1202">
            <v>224.6</v>
          </cell>
        </row>
        <row r="1203">
          <cell r="A1203" t="str">
            <v/>
          </cell>
        </row>
        <row r="1204">
          <cell r="A1204" t="str">
            <v>09.01.088</v>
          </cell>
          <cell r="B1204" t="str">
            <v>FORN.E COLOC.PORTA LISA C/02 FOLHAS COMPENSADO, 1ª QUAL., TIPO EIDAI "MIOLO CHEIO" OU SIM., INCL.06 (SEIS) DOBRADIÇAS DE LATÃO CROMADO DE 3"X2.1/2" C/ANEL E PARAF., FECHADURA SILVANA REF.F 1001/05 EC-CR COM ESPELHO OVAL E MAÇ. ALAVANCA OU SIM.E FERROLHO D</v>
          </cell>
          <cell r="C1204" t="str">
            <v>Un</v>
          </cell>
          <cell r="D1204">
            <v>502.39</v>
          </cell>
          <cell r="E1204">
            <v>386.46</v>
          </cell>
        </row>
        <row r="1205">
          <cell r="A1205" t="str">
            <v/>
          </cell>
        </row>
        <row r="1206">
          <cell r="A1206" t="str">
            <v>09.01.089</v>
          </cell>
          <cell r="B1206" t="str">
            <v>FORN.E COLOC.PORTA LISA C/02 FOLHAS COMPENSADO, 1ª QUAL., TIPO EIDAI "MIOLO CHEIO" OU SIM., INCL.06 (SEIS) DOBRADIÇAS DE LATÃO CROMADO DE 3"X2.1/2" C/ANEL E PARAF., FECHADURA BRASIL MOD.LYRIO 46 1913 C/CILINDRO OU SIM.E FERROLHO DE 4" FIO REDONDO, SOBREPO</v>
          </cell>
          <cell r="C1206" t="str">
            <v>Un</v>
          </cell>
          <cell r="D1206">
            <v>533.98</v>
          </cell>
          <cell r="E1206">
            <v>410.76</v>
          </cell>
        </row>
        <row r="1207">
          <cell r="A1207" t="str">
            <v/>
          </cell>
        </row>
        <row r="1208">
          <cell r="A1208" t="str">
            <v>09.01.092</v>
          </cell>
          <cell r="B1208" t="str">
            <v>FORNECIMENTO E COLOCAÇÃO DE PORTA DE FICHA EM MASSARANDUBA, INCLUINDO 03 (TRÊS) DOBRADIÇAS DE LATÃO CROMADO DE 3"X2.1/2" COM ANEL E PARAFUSOS E FECHADURA EXT.CROMADA, EMBUTIR TIPO CILINDRO, MARCA SILVANA REF. F1001/05 - EC - CR, COM ESPELHO OVAL E MAÇANET</v>
          </cell>
          <cell r="C1208" t="str">
            <v>Un</v>
          </cell>
          <cell r="D1208">
            <v>593.34</v>
          </cell>
          <cell r="E1208">
            <v>456.42</v>
          </cell>
        </row>
        <row r="1209">
          <cell r="A1209" t="str">
            <v/>
          </cell>
        </row>
        <row r="1210">
          <cell r="A1210" t="str">
            <v>09.01.093</v>
          </cell>
          <cell r="B1210" t="str">
            <v>FORNECIMENTO E COLOCAÇÃO DE PORTA DE FICHA EM MASSARANDUBA, INCLUINDO 03 (TRÊS) DOBRADIÇAS DE LATÃO CROMADO DE 3"X2.1/2" COM ANEL E PARAFUSOS E FECHADURA EXT.CROMADA, EMBUTIR TIPO CILINDRO, MARCA SILVANA REF. F1001/05 - EC - CR, COM ESPELHO OVAL E MAÇANET</v>
          </cell>
          <cell r="C1210" t="str">
            <v>Un</v>
          </cell>
          <cell r="D1210">
            <v>707.61</v>
          </cell>
          <cell r="E1210">
            <v>544.32000000000005</v>
          </cell>
        </row>
        <row r="1211">
          <cell r="A1211" t="str">
            <v/>
          </cell>
        </row>
        <row r="1212">
          <cell r="A1212" t="str">
            <v>09.01.102</v>
          </cell>
          <cell r="B1212" t="str">
            <v>FORNECIMENTO E COLOCAÇÃO DE PORTA ALMOFADADA  EM MADEIRA DE LEI,  INCLUINDO 03 (TRÊS) DOBRADIÇAS DE LATÃO CROMADO DE 3" X2 1/2" COM ANEL E PARAFUSOS  E  FECHADURA  SILVANA F1001/05 - EC-CR  C/ CILINDRO E ESPELHO OVAL,  OU SIMILAR, DIMENSÕES( 0,80X2,10M).</v>
          </cell>
          <cell r="C1212" t="str">
            <v>Un</v>
          </cell>
          <cell r="D1212">
            <v>406.79</v>
          </cell>
          <cell r="E1212">
            <v>312.92</v>
          </cell>
        </row>
        <row r="1213">
          <cell r="A1213" t="str">
            <v/>
          </cell>
        </row>
        <row r="1214">
          <cell r="A1214" t="str">
            <v>09.01.109</v>
          </cell>
          <cell r="B1214" t="str">
            <v xml:space="preserve">MÃO DE OBRA PARA COLOCAÇÃO DE GRADE DE PORTA COMPLETA EM MADEIRA DE LEI PARA VÃO DE 0,60 x 2,10M ATÉ 0,90 x 2,10M. </v>
          </cell>
          <cell r="C1214" t="str">
            <v>Un</v>
          </cell>
          <cell r="D1214">
            <v>20.78</v>
          </cell>
          <cell r="E1214">
            <v>15.99</v>
          </cell>
        </row>
        <row r="1215">
          <cell r="A1215" t="str">
            <v/>
          </cell>
        </row>
        <row r="1216">
          <cell r="A1216" t="str">
            <v>09.01.110</v>
          </cell>
          <cell r="B1216" t="str">
            <v>RECOLOCAÇÃO DE FOLHA DE PORTA, EXISTENTE, DE MADEIRA, VARIANDO NAS SEGUINTES DIMENSÕES: LARGURA DE 0,60M , 0,70M, 0,80M E 0,90M COM ALTURA DE 2,10M, INCLUINDO 03 (TRÊS) DOBRADIÇAS EM LATÃO CROMADO 3"X2 1/2"  COM ANEL  E  PARAFUSOS .</v>
          </cell>
          <cell r="C1216" t="str">
            <v>Un</v>
          </cell>
          <cell r="D1216">
            <v>111.65</v>
          </cell>
          <cell r="E1216">
            <v>85.89</v>
          </cell>
        </row>
        <row r="1217">
          <cell r="A1217" t="str">
            <v/>
          </cell>
        </row>
        <row r="1218">
          <cell r="A1218" t="str">
            <v>09.01.115</v>
          </cell>
          <cell r="B1218" t="str">
            <v>FORN.E COLOC.DE PORTA LISA C/01 FOLHA EM COMPENSADO DE 1ª QUALIDADE, TIPO EIDAI "MIOLO CHEIO" OU SIMILAR, INCL. 02 DOBRADIÇAS DE LATÃO CROMADO DE 3X2.1/2" C/ANEL E PARAFUSOS, FECHADURA LIVRE-OCUPADO,DE EMBUTIR, INTERNA, LATÃO CROMADO, LA FONTE REF. 719 OU</v>
          </cell>
          <cell r="C1218" t="str">
            <v>Un</v>
          </cell>
          <cell r="D1218">
            <v>240.48</v>
          </cell>
          <cell r="E1218">
            <v>184.99</v>
          </cell>
        </row>
        <row r="1219">
          <cell r="A1219" t="str">
            <v/>
          </cell>
        </row>
        <row r="1220">
          <cell r="A1220" t="str">
            <v>09.01.117</v>
          </cell>
          <cell r="B1220" t="str">
            <v>FORN.E COLOC.DE PORTA LISA C/01 FOLHA EM COMPENSADO DE 1ª QUALIDADE, TIPO EIDAI "MIOLO CHEIO" OU SIMILAR, INCL. 02 DOBRADIÇAS DE LATÃO CROMADO DE 3X2.1/2" C/ANEL E PARAFUSOS, FECHADURA LIVRE-OCUPADO,DE EMBUTIR, INTERNA, LATÃO CROMADO, LA FONTE REF. 719 OU</v>
          </cell>
          <cell r="C1220" t="str">
            <v>Un</v>
          </cell>
          <cell r="D1220">
            <v>277.48</v>
          </cell>
          <cell r="E1220">
            <v>213.45</v>
          </cell>
        </row>
        <row r="1221">
          <cell r="A1221" t="str">
            <v/>
          </cell>
        </row>
        <row r="1222">
          <cell r="A1222" t="str">
            <v>09.01.118</v>
          </cell>
          <cell r="B1222" t="str">
            <v>FORN.E COLOC.DE PORTA LISA C/01 FOLHA EM COMPENSADO DE 1ª QUALIDADE, TIPO EIDAI "MIOLO CHEIO" OU SIMILAR, INCL. 02 DOBRADIÇAS DE LATÃO CROMADO DE 3X2.1/2" C/ANEL E PARAFUSOS, FECHADURA LIVRE-OCUPADO,DE EMBUTIR, INTERNA, LATÃO CROMADO, LA FONTE REF. 719 OU</v>
          </cell>
          <cell r="C1222" t="str">
            <v>Un</v>
          </cell>
          <cell r="D1222">
            <v>296.68</v>
          </cell>
          <cell r="E1222">
            <v>228.22</v>
          </cell>
        </row>
        <row r="1223">
          <cell r="A1223" t="str">
            <v/>
          </cell>
        </row>
        <row r="1224">
          <cell r="A1224" t="str">
            <v>09.01.119</v>
          </cell>
          <cell r="B1224" t="str">
            <v>FORNECIMENTO E COLOCAÇÃO DE FECHADURA EXTERNA, CROMADA,  DE EMBUTIR TIPO CILINDRO, MARCA SILVANA REF. F1001/05 - EC - CR, COM ESPELHO OVAL E MAÇANETA TIPO ALAVANCA OU SIMILAR.</v>
          </cell>
          <cell r="C1224" t="str">
            <v>Un</v>
          </cell>
          <cell r="D1224">
            <v>47.48</v>
          </cell>
          <cell r="E1224">
            <v>36.53</v>
          </cell>
        </row>
        <row r="1225">
          <cell r="A1225" t="str">
            <v/>
          </cell>
        </row>
        <row r="1226">
          <cell r="A1226" t="str">
            <v>09.01.123</v>
          </cell>
          <cell r="B1226" t="str">
            <v>FORNECIMENTO E COLOCAÇÃO DE DOBRADIÇA LATÃO CROMADO, COM ANEL, DE 3" X 2 1/2", EM FOLHA DE PORTA, INCLUINDO  PARAFUSOS DE FIXAÇÃO.</v>
          </cell>
          <cell r="C1226" t="str">
            <v>Un</v>
          </cell>
          <cell r="D1226">
            <v>24.83</v>
          </cell>
          <cell r="E1226">
            <v>19.100000000000001</v>
          </cell>
        </row>
        <row r="1227">
          <cell r="A1227" t="str">
            <v/>
          </cell>
        </row>
        <row r="1228">
          <cell r="A1228" t="str">
            <v>09.01.126</v>
          </cell>
          <cell r="B1228" t="str">
            <v>FORNECIMENTO E COLOCAÇÃO DE FECHADURA INTERNA, CROMADA, INCLUINDO ESPELHO E MAÇANETA REDONDA, MODELO 813/02-EI, FAB:STAM, OU SIMILAR.</v>
          </cell>
          <cell r="C1228" t="str">
            <v>Un</v>
          </cell>
          <cell r="D1228">
            <v>46.98</v>
          </cell>
          <cell r="E1228">
            <v>36.14</v>
          </cell>
        </row>
        <row r="1229">
          <cell r="A1229" t="str">
            <v/>
          </cell>
        </row>
        <row r="1230">
          <cell r="A1230" t="str">
            <v>09.01.128</v>
          </cell>
          <cell r="B1230" t="str">
            <v>FORNECIMENTO E INSTALAÇÃO DE TARJETA LIVRE-OCUPADO, DE EMBUTIR, EM LATÃO CROMADO, REF. 719 - LA FONTE OU SIMILAR.</v>
          </cell>
          <cell r="C1230" t="str">
            <v>Un</v>
          </cell>
          <cell r="D1230">
            <v>62.66</v>
          </cell>
          <cell r="E1230">
            <v>48.2</v>
          </cell>
        </row>
        <row r="1231">
          <cell r="A1231" t="str">
            <v/>
          </cell>
        </row>
        <row r="1232">
          <cell r="A1232" t="str">
            <v>09.01.129</v>
          </cell>
          <cell r="B1232" t="str">
            <v>FORNECIMENTO E INSTALAÇÃO DE FERROLHO DE 4" FIO REDONDO, SOBREPOR, REF. 500 - ZINCADO - FAB. SILVANA OU SIMILAR.</v>
          </cell>
          <cell r="C1232" t="str">
            <v>Un</v>
          </cell>
          <cell r="D1232">
            <v>6.9</v>
          </cell>
          <cell r="E1232">
            <v>5.31</v>
          </cell>
        </row>
        <row r="1233">
          <cell r="A1233" t="str">
            <v/>
          </cell>
        </row>
        <row r="1234">
          <cell r="A1234" t="str">
            <v>09.01.131</v>
          </cell>
          <cell r="B1234" t="str">
            <v>FECHAMENTO DE ESQUADRIAS DE MADEIRA COM CHAPA COMPENSADA DE 6MM,FIXADA COM PREGOS SEM CABEÇA 1"X15 E COLA BRANCA PARA MADEIRA.</v>
          </cell>
          <cell r="C1234" t="str">
            <v>m2</v>
          </cell>
          <cell r="D1234">
            <v>26.88</v>
          </cell>
          <cell r="E1234">
            <v>20.68</v>
          </cell>
        </row>
        <row r="1235">
          <cell r="A1235" t="str">
            <v/>
          </cell>
        </row>
        <row r="1236">
          <cell r="A1236" t="str">
            <v>09.01.132</v>
          </cell>
          <cell r="B1236" t="str">
            <v>FORNECIMENTO E COLOCAÇÃO DE DOBRADIÇAS EM LATÃO CROMADO, SEM ANEL, DE 3"X 2 1/2", COM PARAFUSOS DE FIXAÇÃO.</v>
          </cell>
          <cell r="C1236" t="str">
            <v>Un</v>
          </cell>
          <cell r="D1236">
            <v>20.05</v>
          </cell>
          <cell r="E1236">
            <v>15.43</v>
          </cell>
        </row>
        <row r="1237">
          <cell r="A1237" t="str">
            <v/>
          </cell>
        </row>
        <row r="1238">
          <cell r="A1238" t="str">
            <v>09.01.150</v>
          </cell>
          <cell r="B1238" t="str">
            <v>FORNECIMENTO E EXECUÇÃO DE REVESTIMENTO DE ARMÁRIOS DE MADEIRA COM LAMINADO MELAMÍNICO TEXTURIZADO, NA COR AZUL MINERAL, ESP.:0,8MM, APLICADO COM COLA.</v>
          </cell>
          <cell r="C1238" t="str">
            <v>m2</v>
          </cell>
          <cell r="D1238">
            <v>55.91</v>
          </cell>
          <cell r="E1238">
            <v>43.01</v>
          </cell>
        </row>
        <row r="1239">
          <cell r="A1239" t="str">
            <v/>
          </cell>
        </row>
        <row r="1240">
          <cell r="A1240" t="str">
            <v>09.02.010</v>
          </cell>
          <cell r="B1240" t="str">
            <v>ESQUADRIA DE FERRO, TIPO BASCULANTE, COM ASSENTAMENTO.</v>
          </cell>
          <cell r="C1240" t="str">
            <v>m2</v>
          </cell>
          <cell r="D1240">
            <v>198.92</v>
          </cell>
          <cell r="E1240">
            <v>153.02000000000001</v>
          </cell>
        </row>
        <row r="1241">
          <cell r="A1241" t="str">
            <v/>
          </cell>
        </row>
        <row r="1242">
          <cell r="A1242" t="str">
            <v>09.02.011</v>
          </cell>
          <cell r="B1242" t="str">
            <v>MÃO DE OBRA PARA COLOCAÇÃO DE ESQUADRIA DE FERRO, TIPO BASCULANTE.</v>
          </cell>
          <cell r="C1242" t="str">
            <v>m2</v>
          </cell>
          <cell r="D1242">
            <v>15.5</v>
          </cell>
          <cell r="E1242">
            <v>11.93</v>
          </cell>
        </row>
        <row r="1243">
          <cell r="A1243" t="str">
            <v/>
          </cell>
        </row>
        <row r="1244">
          <cell r="A1244" t="str">
            <v>09.02.015</v>
          </cell>
          <cell r="B1244" t="str">
            <v>ASSENTAMENTO DE ESQUADRIA DE FERRO COM ARGAMASSA DE CIMENTO E AREIA, INCLUSIVE ACABAMENTO.</v>
          </cell>
          <cell r="C1244" t="str">
            <v>m2</v>
          </cell>
          <cell r="D1244">
            <v>29.17</v>
          </cell>
          <cell r="E1244">
            <v>22.44</v>
          </cell>
        </row>
        <row r="1245">
          <cell r="A1245" t="str">
            <v/>
          </cell>
        </row>
        <row r="1246">
          <cell r="A1246" t="str">
            <v>09.02.020</v>
          </cell>
          <cell r="B1246" t="str">
            <v>GRADE DE PROTECAO DE PORTA EM FERRO C/ VAROES DE 1/2", ESPAC=10CM E ACABAMENTO EM BARRA CHATA DE 1" X 1/4", INCLUSIVE FECHADURA DE SOBREPOR BRASIL OU SIMILAR E ASSENTAMENTO.</v>
          </cell>
          <cell r="C1246" t="str">
            <v>m2</v>
          </cell>
          <cell r="D1246">
            <v>227.65</v>
          </cell>
          <cell r="E1246">
            <v>175.12</v>
          </cell>
        </row>
        <row r="1247">
          <cell r="A1247" t="str">
            <v/>
          </cell>
        </row>
        <row r="1248">
          <cell r="A1248" t="str">
            <v>09.02.021</v>
          </cell>
          <cell r="B1248" t="str">
            <v>MÃO DE OBRA PARA COLOCAÇÃO DE GRADE DE PROTEÇÃO DE PORTA EM FERRO C/ VARÕES, INCLUSIVE FECHADURA (SEM FORNECIMENTO DOS MATERIAIS).</v>
          </cell>
          <cell r="C1248" t="str">
            <v>m2</v>
          </cell>
          <cell r="D1248">
            <v>30.38</v>
          </cell>
          <cell r="E1248">
            <v>23.37</v>
          </cell>
        </row>
        <row r="1249">
          <cell r="A1249" t="str">
            <v/>
          </cell>
        </row>
        <row r="1250">
          <cell r="A1250" t="str">
            <v>09.02.022</v>
          </cell>
          <cell r="B1250" t="str">
            <v>GRADE DE PROTECAO DE JANELA EM FERRO COM VAROES DE 1/2", ESPAC=10CM E ACABAMENTO EM BARRA CHATA DE 1" X 1/4" INCLUSIVE ASSENTAMENTO.</v>
          </cell>
          <cell r="C1250" t="str">
            <v>m2</v>
          </cell>
          <cell r="D1250">
            <v>146.91999999999999</v>
          </cell>
          <cell r="E1250">
            <v>113.02</v>
          </cell>
        </row>
        <row r="1251">
          <cell r="A1251" t="str">
            <v/>
          </cell>
        </row>
        <row r="1252">
          <cell r="A1252" t="str">
            <v>09.02.030</v>
          </cell>
          <cell r="B1252" t="str">
            <v>PORTA DE ENROLAR DE FERRO, INCLUSIVE ASSENTAMENTO.</v>
          </cell>
          <cell r="C1252" t="str">
            <v>m2</v>
          </cell>
          <cell r="D1252">
            <v>227.2</v>
          </cell>
          <cell r="E1252">
            <v>174.77</v>
          </cell>
        </row>
        <row r="1253">
          <cell r="A1253" t="str">
            <v/>
          </cell>
        </row>
        <row r="1254">
          <cell r="A1254" t="str">
            <v>09.02.040</v>
          </cell>
          <cell r="B1254" t="str">
            <v>PORTAO EM CHAPA DE FERRO N.16,INCLUSIVE FECHADURA DE SOBREPOR BRASIL OU SIMILAR E ASSENTAMENTO.</v>
          </cell>
          <cell r="C1254" t="str">
            <v>m2</v>
          </cell>
          <cell r="D1254">
            <v>321.99</v>
          </cell>
          <cell r="E1254">
            <v>247.69</v>
          </cell>
        </row>
        <row r="1255">
          <cell r="A1255" t="str">
            <v/>
          </cell>
        </row>
        <row r="1256">
          <cell r="A1256" t="str">
            <v>09.02.042</v>
          </cell>
          <cell r="B1256" t="str">
            <v>PORTAO SIMPLES EM FERRO COM VAROES DE 1/2", ESPAC=10CM E ACABAMENTO EM BARRA CHATA DE 1" X 1/4",INCLUSIVE FERROLHO E ASSENTAMENTO.</v>
          </cell>
          <cell r="C1256" t="str">
            <v>m2</v>
          </cell>
          <cell r="D1256">
            <v>188.09</v>
          </cell>
          <cell r="E1256">
            <v>144.69</v>
          </cell>
        </row>
        <row r="1257">
          <cell r="A1257" t="str">
            <v/>
          </cell>
        </row>
        <row r="1258">
          <cell r="A1258" t="str">
            <v>09.02.045</v>
          </cell>
          <cell r="B1258" t="str">
            <v>FORNECIMENTO E INSTALAÇÃO DE PORTÃO DE FERRO PARA PROTEÇÃO DE SUBESTAÇÃO PADRÃO CELPE, EM TELA GALVANIZADA Nº 20 , MALHA DE 1"X1", COM ESTRUTURA EM CANTONEIRA "L" DE 1"X3/16", MEDINDO 1,65X2,20M.</v>
          </cell>
          <cell r="C1258" t="str">
            <v>m2</v>
          </cell>
          <cell r="D1258">
            <v>248.57</v>
          </cell>
          <cell r="E1258">
            <v>191.21</v>
          </cell>
        </row>
        <row r="1259">
          <cell r="A1259" t="str">
            <v/>
          </cell>
        </row>
        <row r="1260">
          <cell r="A1260" t="str">
            <v>09.03.010</v>
          </cell>
          <cell r="B1260" t="str">
            <v>FORNECIMENTO DE ESQUADRIA DE ALUMINIO, TIPO CORRER SEM BANDEIRA, COM CONTRAMARCO, INCLUSI VE ASSENTAMENTO.</v>
          </cell>
          <cell r="C1260" t="str">
            <v>m2</v>
          </cell>
          <cell r="D1260">
            <v>254.42</v>
          </cell>
          <cell r="E1260">
            <v>195.71</v>
          </cell>
        </row>
        <row r="1261">
          <cell r="A1261" t="str">
            <v/>
          </cell>
        </row>
        <row r="1262">
          <cell r="A1262" t="str">
            <v>09.03.020</v>
          </cell>
          <cell r="B1262" t="str">
            <v>FORNECIMENTO DE ESQUADRIA DE ALUMINIO, TIPO CORRER COM BANDEIRA FIXA, COM CONTRAMARCO, INCLUSIVE ASSENTAMENTO.</v>
          </cell>
          <cell r="C1262" t="str">
            <v>m2</v>
          </cell>
          <cell r="D1262">
            <v>346.72</v>
          </cell>
          <cell r="E1262">
            <v>266.70999999999998</v>
          </cell>
        </row>
        <row r="1263">
          <cell r="A1263" t="str">
            <v/>
          </cell>
        </row>
        <row r="1264">
          <cell r="A1264" t="str">
            <v>09.03.040</v>
          </cell>
          <cell r="B1264" t="str">
            <v>FORNECIMENTO DE ESQUADRIA DE ALUMINIO TIPO MAXIM-AR SEM BANDEIRA, COM CONTRAMARCO, INCLU SIVE ASSENTAMENTO.</v>
          </cell>
          <cell r="C1264" t="str">
            <v>m2</v>
          </cell>
          <cell r="D1264">
            <v>319.42</v>
          </cell>
          <cell r="E1264">
            <v>245.71</v>
          </cell>
        </row>
        <row r="1265">
          <cell r="A1265" t="str">
            <v/>
          </cell>
        </row>
        <row r="1266">
          <cell r="A1266" t="str">
            <v>09.03.050</v>
          </cell>
          <cell r="B1266" t="str">
            <v>FORNECIMENTO DE ESQUADRIA DE ALUMINIO TIPO BASCULANTE, COM CONTRAMARCO, INCLUSIVE ASSENTAMENTO.</v>
          </cell>
          <cell r="C1266" t="str">
            <v>m2</v>
          </cell>
          <cell r="D1266">
            <v>475.42</v>
          </cell>
          <cell r="E1266">
            <v>365.71</v>
          </cell>
        </row>
        <row r="1267">
          <cell r="A1267" t="str">
            <v/>
          </cell>
        </row>
        <row r="1268">
          <cell r="A1268" t="str">
            <v>09.04.020</v>
          </cell>
          <cell r="B1268" t="str">
            <v>FORN. E INST.DE ALAMBRADO EM MURO C/TELA SIMPLES TORÇÃO, C/GALV. PESADA SEM REVEST. EM PVC, MALHA 2"X2", FIO 12BWG, ARAME DE AMARRAÇÃO FIO 14BWG, FIXADA EM TUBO VERTICAL DE 2" E EM CABO DE AÇO HORIZONTAL DE 2MM, ALT.ÚTIL DE 2,00M. INCL.CHUMBAMENTO DE 0,50</v>
          </cell>
          <cell r="C1268" t="str">
            <v>m</v>
          </cell>
          <cell r="D1268">
            <v>124.22</v>
          </cell>
          <cell r="E1268">
            <v>95.56</v>
          </cell>
        </row>
        <row r="1269">
          <cell r="A1269" t="str">
            <v/>
          </cell>
        </row>
        <row r="1270">
          <cell r="A1270" t="str">
            <v>09.05.010</v>
          </cell>
          <cell r="B1270" t="str">
            <v>FORNECIMENTO E INSTALAÇÃO DE TELA DE AÇO GALVANIZADO, SIMPLES TORÇÃO, GALVANIZAÇÃO PESADA, SEM REVESTIMENTO EM PVC, MALHA 2"X2", FIO 12 BWG FIXADA COM ARAME GALVANIZADO FIO 14BWG.</v>
          </cell>
          <cell r="C1270" t="str">
            <v>m2</v>
          </cell>
          <cell r="D1270">
            <v>24.37</v>
          </cell>
          <cell r="E1270">
            <v>18.75</v>
          </cell>
        </row>
        <row r="1271">
          <cell r="A1271" t="str">
            <v/>
          </cell>
        </row>
        <row r="1272">
          <cell r="A1272" t="str">
            <v>09.05.020</v>
          </cell>
          <cell r="B1272" t="str">
            <v>INSTALAÇÃO DE TELA DE AÇO GALVANIZADO, SIMPLES TORÇÃO, GALVANIZAÇÃO PESADA, FIXADA COM ARAME GALVANIZADO FIO 14BWG, SEM O FORNECIMENTO DA TELA.</v>
          </cell>
          <cell r="C1272" t="str">
            <v>m2</v>
          </cell>
          <cell r="D1272">
            <v>7.03</v>
          </cell>
          <cell r="E1272">
            <v>5.41</v>
          </cell>
        </row>
        <row r="1273">
          <cell r="A1273" t="str">
            <v/>
          </cell>
        </row>
        <row r="1274">
          <cell r="A1274" t="str">
            <v>09.05.030</v>
          </cell>
          <cell r="B1274" t="str">
            <v>RETIRADA E RECOLOCAÇÃO DE TUBO HORIZONTAL DE AÇO GALVANIZADO EM ALAMBRADO, DIÂMETRO DE 2", INCLUSIVE CORTE, SOLDA E PINTURA NAS SOLDAS (MEDIR POR METRO DE TUBO DESLOCADO).</v>
          </cell>
          <cell r="C1274" t="str">
            <v>m</v>
          </cell>
          <cell r="D1274">
            <v>3.14</v>
          </cell>
          <cell r="E1274">
            <v>2.42</v>
          </cell>
        </row>
        <row r="1275">
          <cell r="A1275" t="str">
            <v/>
          </cell>
        </row>
        <row r="1276">
          <cell r="A1276" t="str">
            <v>09.06.010</v>
          </cell>
          <cell r="B1276" t="str">
            <v>EXECUÇÃO DOS SERVIÇOS DE CONTROLE DE CUPINS EM GRADE DE JANELAS, ATRAVÉS DO TRATAMENTO COM INJEÇÃO UTILIZANDO UM DOS PRODUTOS PERTENCENTES AO GRUPO FENIL PIRAZOL, CONTENDO O PRINCIPIO ATIVO FIPRONIL, SENDO ESTE EXECUTADO ATRAVÉS DE PERFURAÇÕES COM BROCA D</v>
          </cell>
          <cell r="C1276" t="str">
            <v>m</v>
          </cell>
          <cell r="D1276">
            <v>2.4900000000000002</v>
          </cell>
          <cell r="E1276">
            <v>1.92</v>
          </cell>
        </row>
        <row r="1277">
          <cell r="A1277" t="str">
            <v/>
          </cell>
        </row>
        <row r="1278">
          <cell r="A1278" t="str">
            <v>09.06.020</v>
          </cell>
          <cell r="B1278" t="str">
            <v>EXECUÇÃO DOS SERVIÇOS DE CONTROLE DE CUPINS EM GRADE DE PORTAS, ATRAVÉS DO TRATAMENTO COM INJEÇÃO UTILIZANDO UM DOS PRODUTOS PERTENCENTES AO GRUPO FENIL PIRAZOL, CONTENDO O PRINCIPIO ATIVO FIPRONIL, SENDO ESTE EXECUTADO ATRAVÉS DE PERFURAÇÕES COM BROCA DE</v>
          </cell>
          <cell r="C1278" t="str">
            <v>m</v>
          </cell>
          <cell r="D1278">
            <v>2.4900000000000002</v>
          </cell>
          <cell r="E1278">
            <v>1.92</v>
          </cell>
        </row>
        <row r="1279">
          <cell r="A1279" t="str">
            <v/>
          </cell>
        </row>
        <row r="1280">
          <cell r="A1280" t="str">
            <v>10.00.000</v>
          </cell>
          <cell r="B1280" t="str">
            <v>VIDROS</v>
          </cell>
        </row>
        <row r="1281">
          <cell r="A1281" t="str">
            <v/>
          </cell>
        </row>
        <row r="1282">
          <cell r="A1282" t="str">
            <v>10.01.010</v>
          </cell>
          <cell r="B1282" t="str">
            <v>VIDRO PLANO, COMUM, LISO, TRANSPARENTE E COM 3 MM DE ESPESSURA - COLOCADO.</v>
          </cell>
          <cell r="C1282" t="str">
            <v>m2</v>
          </cell>
          <cell r="D1282">
            <v>77.400000000000006</v>
          </cell>
          <cell r="E1282">
            <v>59.54</v>
          </cell>
        </row>
        <row r="1283">
          <cell r="A1283" t="str">
            <v/>
          </cell>
        </row>
        <row r="1284">
          <cell r="A1284" t="str">
            <v>10.01.020</v>
          </cell>
          <cell r="B1284" t="str">
            <v>VIDRO PLANO, COMUM, LISO, TRANSPARENTE E COM 4 MM DE ESPESSURA - COLOCADO.</v>
          </cell>
          <cell r="C1284" t="str">
            <v>m2</v>
          </cell>
          <cell r="D1284">
            <v>86.95</v>
          </cell>
          <cell r="E1284">
            <v>66.89</v>
          </cell>
        </row>
        <row r="1285">
          <cell r="A1285" t="str">
            <v/>
          </cell>
        </row>
        <row r="1286">
          <cell r="A1286" t="str">
            <v>10.01.030</v>
          </cell>
          <cell r="B1286" t="str">
            <v>VIDRO PLANO, COMUM, LISO, TRANSPARENTE E COM 5 MM DE ESPESSURA - COLOCADO.</v>
          </cell>
          <cell r="C1286" t="str">
            <v>m2</v>
          </cell>
          <cell r="D1286">
            <v>120.25</v>
          </cell>
          <cell r="E1286">
            <v>92.5</v>
          </cell>
        </row>
        <row r="1287">
          <cell r="A1287" t="str">
            <v/>
          </cell>
        </row>
        <row r="1288">
          <cell r="A1288" t="str">
            <v>10.01.040</v>
          </cell>
          <cell r="B1288" t="str">
            <v>VIDRO PLANO, COMUM, LISO, TRANSPARENTE E COM 6 MM DE ESPESSURA - COLOCADO.</v>
          </cell>
          <cell r="C1288" t="str">
            <v>m2</v>
          </cell>
          <cell r="D1288">
            <v>132.26</v>
          </cell>
          <cell r="E1288">
            <v>101.74</v>
          </cell>
        </row>
        <row r="1289">
          <cell r="A1289" t="str">
            <v/>
          </cell>
        </row>
        <row r="1290">
          <cell r="A1290" t="str">
            <v>10.02.010</v>
          </cell>
          <cell r="B1290" t="str">
            <v>VIDRO PLANO FANTASIA EM GERAL, EXCETO CANELADO - COLOCADO.</v>
          </cell>
          <cell r="C1290" t="str">
            <v>m2</v>
          </cell>
          <cell r="D1290">
            <v>74.75</v>
          </cell>
          <cell r="E1290">
            <v>57.5</v>
          </cell>
        </row>
        <row r="1291">
          <cell r="A1291" t="str">
            <v/>
          </cell>
        </row>
        <row r="1292">
          <cell r="A1292" t="str">
            <v>10.02.020</v>
          </cell>
          <cell r="B1292" t="str">
            <v>VIDRO PLANO FANTASIA CANELADO.</v>
          </cell>
          <cell r="C1292" t="str">
            <v>m2</v>
          </cell>
          <cell r="D1292">
            <v>74.75</v>
          </cell>
          <cell r="E1292">
            <v>57.5</v>
          </cell>
        </row>
        <row r="1293">
          <cell r="A1293" t="str">
            <v/>
          </cell>
        </row>
        <row r="1294">
          <cell r="A1294" t="str">
            <v>10.05.010</v>
          </cell>
          <cell r="B1294" t="str">
            <v>FORNECIMENTO E INSTALAÇÃO DE PELÍCULA TIPO BLACKOUT EM VIDROS DE JANELA, DIMENSÕES (0,75X0,33M)</v>
          </cell>
          <cell r="C1294" t="str">
            <v>m2</v>
          </cell>
          <cell r="D1294">
            <v>56.88</v>
          </cell>
          <cell r="E1294">
            <v>43.76</v>
          </cell>
        </row>
        <row r="1295">
          <cell r="A1295" t="str">
            <v/>
          </cell>
        </row>
        <row r="1296">
          <cell r="A1296" t="str">
            <v>11.00.000</v>
          </cell>
          <cell r="B1296" t="str">
            <v>ARGAMASSAS E REVESTIMENTOS DE PAREDES E TETOS</v>
          </cell>
        </row>
        <row r="1297">
          <cell r="A1297" t="str">
            <v/>
          </cell>
        </row>
        <row r="1298">
          <cell r="A1298" t="str">
            <v>11.01.010</v>
          </cell>
          <cell r="B1298" t="str">
            <v>ARGAMASSA DE CIMENTO E AREIA NO TRACO 1:2.</v>
          </cell>
          <cell r="C1298" t="str">
            <v>m3</v>
          </cell>
          <cell r="D1298">
            <v>466.67</v>
          </cell>
          <cell r="E1298">
            <v>358.98</v>
          </cell>
        </row>
        <row r="1299">
          <cell r="A1299" t="str">
            <v/>
          </cell>
        </row>
        <row r="1300">
          <cell r="A1300" t="str">
            <v>11.01.020</v>
          </cell>
          <cell r="B1300" t="str">
            <v>ARGAMASSA DE CIMENTO E AREIA NO TRACO 1:3.</v>
          </cell>
          <cell r="C1300" t="str">
            <v>m3</v>
          </cell>
          <cell r="D1300">
            <v>353.95</v>
          </cell>
          <cell r="E1300">
            <v>272.27</v>
          </cell>
        </row>
        <row r="1301">
          <cell r="A1301" t="str">
            <v/>
          </cell>
        </row>
        <row r="1302">
          <cell r="A1302" t="str">
            <v>11.01.030</v>
          </cell>
          <cell r="B1302" t="str">
            <v>ARGAMASSA DE CIMENTO E AREIA NO TRACO 1:4.</v>
          </cell>
          <cell r="C1302" t="str">
            <v>m3</v>
          </cell>
          <cell r="D1302">
            <v>296.2</v>
          </cell>
          <cell r="E1302">
            <v>227.85</v>
          </cell>
        </row>
        <row r="1303">
          <cell r="A1303" t="str">
            <v/>
          </cell>
        </row>
        <row r="1304">
          <cell r="A1304" t="str">
            <v>11.01.040</v>
          </cell>
          <cell r="B1304" t="str">
            <v>ARGAMASSA DE CIMENTO E AREIA NO TRACO 1:5.</v>
          </cell>
          <cell r="C1304" t="str">
            <v>m3</v>
          </cell>
          <cell r="D1304">
            <v>262.01</v>
          </cell>
          <cell r="E1304">
            <v>201.55</v>
          </cell>
        </row>
        <row r="1305">
          <cell r="A1305" t="str">
            <v/>
          </cell>
        </row>
        <row r="1306">
          <cell r="A1306" t="str">
            <v>11.01.050</v>
          </cell>
          <cell r="B1306" t="str">
            <v>ARGAMASSA DE CIMENTO E AREIA NO TRACO 1:6.</v>
          </cell>
          <cell r="C1306" t="str">
            <v>m3</v>
          </cell>
          <cell r="D1306">
            <v>252.88</v>
          </cell>
          <cell r="E1306">
            <v>194.53</v>
          </cell>
        </row>
        <row r="1307">
          <cell r="A1307" t="str">
            <v/>
          </cell>
        </row>
        <row r="1308">
          <cell r="A1308" t="str">
            <v>11.01.060</v>
          </cell>
          <cell r="B1308" t="str">
            <v>ARGAMASSA DE CIMENTO E AREIA NO TRACO 1:8.</v>
          </cell>
          <cell r="C1308" t="str">
            <v>m3</v>
          </cell>
          <cell r="D1308">
            <v>211.28</v>
          </cell>
          <cell r="E1308">
            <v>162.53</v>
          </cell>
        </row>
        <row r="1309">
          <cell r="A1309" t="str">
            <v/>
          </cell>
        </row>
        <row r="1310">
          <cell r="A1310" t="str">
            <v>11.01.070</v>
          </cell>
          <cell r="B1310" t="str">
            <v>ARGAMASSA DE CIMENTO E AREIA NO TRACO 1:10.</v>
          </cell>
          <cell r="C1310" t="str">
            <v>m3</v>
          </cell>
          <cell r="D1310">
            <v>194.16</v>
          </cell>
          <cell r="E1310">
            <v>149.36000000000001</v>
          </cell>
        </row>
        <row r="1311">
          <cell r="A1311" t="str">
            <v/>
          </cell>
        </row>
        <row r="1312">
          <cell r="A1312" t="str">
            <v>11.01.080</v>
          </cell>
          <cell r="B1312" t="str">
            <v>ARGAMASSA DE CIMENTO E AREIA NO TRACO 1:12.</v>
          </cell>
          <cell r="C1312" t="str">
            <v>m3</v>
          </cell>
          <cell r="D1312">
            <v>182.72</v>
          </cell>
          <cell r="E1312">
            <v>140.56</v>
          </cell>
        </row>
        <row r="1313">
          <cell r="A1313" t="str">
            <v/>
          </cell>
        </row>
        <row r="1314">
          <cell r="A1314" t="str">
            <v>11.01.090</v>
          </cell>
          <cell r="B1314" t="str">
            <v>ARGAMASSA DE CIMENTO E AREIA NO TRACO 1:14.</v>
          </cell>
          <cell r="C1314" t="str">
            <v>m3</v>
          </cell>
          <cell r="D1314">
            <v>175.53</v>
          </cell>
          <cell r="E1314">
            <v>135.03</v>
          </cell>
        </row>
        <row r="1315">
          <cell r="A1315" t="str">
            <v/>
          </cell>
        </row>
        <row r="1316">
          <cell r="A1316" t="str">
            <v>11.01.100</v>
          </cell>
          <cell r="B1316" t="str">
            <v>ARGAMASSA DE CIMENTO E AREIA NO TRACO 1:15.</v>
          </cell>
          <cell r="C1316" t="str">
            <v>m3</v>
          </cell>
          <cell r="D1316">
            <v>171.95</v>
          </cell>
          <cell r="E1316">
            <v>132.27000000000001</v>
          </cell>
        </row>
        <row r="1317">
          <cell r="A1317" t="str">
            <v/>
          </cell>
        </row>
        <row r="1318">
          <cell r="A1318" t="str">
            <v>11.01.110</v>
          </cell>
          <cell r="B1318" t="str">
            <v>ARGAMASSA DE CIMENTO, SAIBRO E AREIA NO TRACO 1:4:4.</v>
          </cell>
          <cell r="C1318" t="str">
            <v>m3</v>
          </cell>
          <cell r="D1318">
            <v>237.93</v>
          </cell>
          <cell r="E1318">
            <v>183.03</v>
          </cell>
        </row>
        <row r="1319">
          <cell r="A1319" t="str">
            <v/>
          </cell>
        </row>
        <row r="1320">
          <cell r="A1320" t="str">
            <v>11.01.120</v>
          </cell>
          <cell r="B1320" t="str">
            <v>ARGAMASSA DE CIMENTO, SAIBRO E AREIA NO TRACO 1:4:8.</v>
          </cell>
          <cell r="C1320" t="str">
            <v>m3</v>
          </cell>
          <cell r="D1320">
            <v>175.73</v>
          </cell>
          <cell r="E1320">
            <v>135.18</v>
          </cell>
        </row>
        <row r="1321">
          <cell r="A1321" t="str">
            <v/>
          </cell>
        </row>
        <row r="1322">
          <cell r="A1322" t="str">
            <v>11.01.130</v>
          </cell>
          <cell r="B1322" t="str">
            <v>ARGAMASSA DE CAL PRETA EM PASTA E AREIA NO TRACO 1:4.</v>
          </cell>
          <cell r="C1322" t="str">
            <v>m3</v>
          </cell>
          <cell r="D1322">
            <v>259.72000000000003</v>
          </cell>
          <cell r="E1322">
            <v>199.79</v>
          </cell>
        </row>
        <row r="1323">
          <cell r="A1323" t="str">
            <v/>
          </cell>
        </row>
        <row r="1324">
          <cell r="A1324" t="str">
            <v>11.01.140</v>
          </cell>
          <cell r="B1324" t="str">
            <v>ARGAMASSA DE CAL PRETA EM PASTA E AREIA NO TRACO 1:4, DOSADA COM 110 KG DE CIMENTO.</v>
          </cell>
          <cell r="C1324" t="str">
            <v>m3</v>
          </cell>
          <cell r="D1324">
            <v>339.1</v>
          </cell>
          <cell r="E1324">
            <v>260.85000000000002</v>
          </cell>
        </row>
        <row r="1325">
          <cell r="A1325" t="str">
            <v/>
          </cell>
        </row>
        <row r="1326">
          <cell r="A1326" t="str">
            <v>11.01.150</v>
          </cell>
          <cell r="B1326" t="str">
            <v>ARGAMASSA DE CAL BRANCA E AREIA DE FINGIR PENEIRADA NO TRACO 1:2.</v>
          </cell>
          <cell r="C1326" t="str">
            <v>m3</v>
          </cell>
          <cell r="D1326">
            <v>440.97</v>
          </cell>
          <cell r="E1326">
            <v>339.21</v>
          </cell>
        </row>
        <row r="1327">
          <cell r="A1327" t="str">
            <v/>
          </cell>
        </row>
        <row r="1328">
          <cell r="A1328" t="str">
            <v>11.01.160</v>
          </cell>
          <cell r="B1328" t="str">
            <v>ARGAMASSA DE CAL BRANCA E AREIA DE FINGIR PENEIRADA NO TRACO 1:2, DOSADA COM 70 KG DE CIMENTO.</v>
          </cell>
          <cell r="C1328" t="str">
            <v>m3</v>
          </cell>
          <cell r="D1328">
            <v>480.1</v>
          </cell>
          <cell r="E1328">
            <v>369.31</v>
          </cell>
        </row>
        <row r="1329">
          <cell r="A1329" t="str">
            <v/>
          </cell>
        </row>
        <row r="1330">
          <cell r="A1330" t="str">
            <v>11.02.010</v>
          </cell>
          <cell r="B1330" t="str">
            <v>CHAPISCO COM ARGAMASSA DE CIMENTO E AREIA NO TRACO 1:3.</v>
          </cell>
          <cell r="C1330" t="str">
            <v>m2</v>
          </cell>
          <cell r="D1330">
            <v>4.74</v>
          </cell>
          <cell r="E1330">
            <v>3.65</v>
          </cell>
        </row>
        <row r="1331">
          <cell r="A1331" t="str">
            <v/>
          </cell>
        </row>
        <row r="1332">
          <cell r="A1332" t="str">
            <v>11.02.020</v>
          </cell>
          <cell r="B1332" t="str">
            <v>REVESTIMENTO EM CHAPISCO PARA PAREDE E  TETO , INTERNOS OU EXTERNOS, COM ARGAMASSA DE CIMENTO E AREIA TRAÇO 1:3, COM BIANCO.</v>
          </cell>
          <cell r="C1332" t="str">
            <v>m2</v>
          </cell>
          <cell r="D1332">
            <v>5.6</v>
          </cell>
          <cell r="E1332">
            <v>4.3099999999999996</v>
          </cell>
        </row>
        <row r="1333">
          <cell r="A1333" t="str">
            <v/>
          </cell>
        </row>
        <row r="1334">
          <cell r="A1334" t="str">
            <v>11.02.030</v>
          </cell>
          <cell r="B1334" t="str">
            <v>REVESTIMENTO EM ASSANHADINHO, TIPO CHAPISCO NA PENEIRA, ARGAMASSA DE CIMENTO E AREIA TRAÇO 1:4 SOBRE EMBOÇO PRONTO</v>
          </cell>
          <cell r="C1334" t="str">
            <v>m2</v>
          </cell>
          <cell r="D1334">
            <v>6.17</v>
          </cell>
          <cell r="E1334">
            <v>4.75</v>
          </cell>
        </row>
        <row r="1335">
          <cell r="A1335" t="str">
            <v/>
          </cell>
        </row>
        <row r="1336">
          <cell r="A1336" t="str">
            <v>11.03.010</v>
          </cell>
          <cell r="B1336" t="str">
            <v>EMBOCO COM ARGAMASSA DE CAL PRETA EM PASTA E AREIA NO TRACO 1:4 , DOSADA COM 110 KG DE CIMENTO, COM 2,0 CM DE ESPESSURA.</v>
          </cell>
          <cell r="C1336" t="str">
            <v>m2</v>
          </cell>
          <cell r="D1336">
            <v>17.22</v>
          </cell>
          <cell r="E1336">
            <v>13.25</v>
          </cell>
        </row>
        <row r="1337">
          <cell r="A1337" t="str">
            <v/>
          </cell>
        </row>
        <row r="1338">
          <cell r="A1338" t="str">
            <v>11.03.020</v>
          </cell>
          <cell r="B1338" t="str">
            <v>EMBOCO COM ARGAMASSA DE CIMENTO , SAIBRO E AREIA NO TRACO 1:4:4, COM 2,0 CM DE ESPESSURA.</v>
          </cell>
          <cell r="C1338" t="str">
            <v>m2</v>
          </cell>
          <cell r="D1338">
            <v>15.18</v>
          </cell>
          <cell r="E1338">
            <v>11.68</v>
          </cell>
        </row>
        <row r="1339">
          <cell r="A1339" t="str">
            <v/>
          </cell>
        </row>
        <row r="1340">
          <cell r="A1340" t="str">
            <v>11.03.030</v>
          </cell>
          <cell r="B1340" t="str">
            <v>EMBOCO FRISADO COM ARGAMASSA DE CIMENTO SAIBRO E AREIA NO TRACO 1:4:4 , COM 2,0 CM DE ESPESSURA.</v>
          </cell>
          <cell r="C1340" t="str">
            <v>m2</v>
          </cell>
          <cell r="D1340">
            <v>17.510000000000002</v>
          </cell>
          <cell r="E1340">
            <v>13.47</v>
          </cell>
        </row>
        <row r="1341">
          <cell r="A1341" t="str">
            <v/>
          </cell>
        </row>
        <row r="1342">
          <cell r="A1342" t="str">
            <v>11.03.040</v>
          </cell>
          <cell r="B1342" t="str">
            <v>EMBOCO COM ARGAMASSA DE CIMENTO, SAIBRO E AREIA NO TRACO 1:4:8 , COM 2,0 CM DE ESPESSURA.</v>
          </cell>
          <cell r="C1342" t="str">
            <v>m2</v>
          </cell>
          <cell r="D1342">
            <v>14.07</v>
          </cell>
          <cell r="E1342">
            <v>10.83</v>
          </cell>
        </row>
        <row r="1343">
          <cell r="A1343" t="str">
            <v/>
          </cell>
        </row>
        <row r="1344">
          <cell r="A1344" t="str">
            <v>11.03.050</v>
          </cell>
          <cell r="B1344" t="str">
            <v>EMBOCO COM ARGAMASSA DE CIMENTO E AREIA NO TRACO 1:3, COM 2,0 CM DE ESPESSURA.</v>
          </cell>
          <cell r="C1344" t="str">
            <v>m2</v>
          </cell>
          <cell r="D1344">
            <v>18.09</v>
          </cell>
          <cell r="E1344">
            <v>13.92</v>
          </cell>
        </row>
        <row r="1345">
          <cell r="A1345" t="str">
            <v/>
          </cell>
        </row>
        <row r="1346">
          <cell r="A1346" t="str">
            <v>11.03.060</v>
          </cell>
          <cell r="B1346" t="str">
            <v>EMBOCO COM ARGAMASSA DE CIMENTO E AREIA NO TRACO 1:4, COM 2,0 CM DE ESPESSURA.</v>
          </cell>
          <cell r="C1346" t="str">
            <v>m2</v>
          </cell>
          <cell r="D1346">
            <v>17.079999999999998</v>
          </cell>
          <cell r="E1346">
            <v>13.14</v>
          </cell>
        </row>
        <row r="1347">
          <cell r="A1347" t="str">
            <v/>
          </cell>
        </row>
        <row r="1348">
          <cell r="A1348" t="str">
            <v>11.03.061</v>
          </cell>
          <cell r="B1348" t="str">
            <v>EMBOÇO COM ARGAMASSA DE CIMENTO,SAIBRO E AREIA NO TRAÇO 1:4:4, COM 3,0CM DE ESPESSURA</v>
          </cell>
          <cell r="C1348" t="str">
            <v>m2</v>
          </cell>
          <cell r="D1348">
            <v>19.77</v>
          </cell>
          <cell r="E1348">
            <v>15.21</v>
          </cell>
        </row>
        <row r="1349">
          <cell r="A1349" t="str">
            <v/>
          </cell>
        </row>
        <row r="1350">
          <cell r="A1350" t="str">
            <v>11.03.062</v>
          </cell>
          <cell r="B1350" t="str">
            <v>EMBOÇO COM ARGAMASSA DE CIMENTO, CAL HIDRATADA  E AREIA NO TRAÇO 1:2:6, COM 20 MM  DE ESPESSURA</v>
          </cell>
          <cell r="C1350" t="str">
            <v>m2</v>
          </cell>
          <cell r="D1350">
            <v>18.07</v>
          </cell>
          <cell r="E1350">
            <v>13.9</v>
          </cell>
        </row>
        <row r="1351">
          <cell r="A1351" t="str">
            <v/>
          </cell>
        </row>
        <row r="1352">
          <cell r="A1352" t="str">
            <v>11.03.063</v>
          </cell>
          <cell r="B1352" t="str">
            <v>EMBOÇO COM ARGAMASSA DE CIMENTO, CAL HIDRATADA  E AREIA NO TRAÇO 1:2:8, COM 20 MM  DE ESPESSURA</v>
          </cell>
          <cell r="C1352" t="str">
            <v>m2</v>
          </cell>
          <cell r="D1352">
            <v>16.75</v>
          </cell>
          <cell r="E1352">
            <v>12.89</v>
          </cell>
        </row>
        <row r="1353">
          <cell r="A1353" t="str">
            <v/>
          </cell>
        </row>
        <row r="1354">
          <cell r="A1354" t="str">
            <v>11.03.070</v>
          </cell>
          <cell r="B1354" t="str">
            <v>CAPEAÇO DE REVESTIMENTO EM EMBOÇO, PARA ALVENARIA DE 15CM DE ESPESSURA, COM ARGAMASSA MISTA DE CAL HIDRATADA E AREIA PENEIRADA, TRAÇO 1:4, COM ADIÇÃO DE 130KG DE CIMENTO ESPESSURA DE 20MM, INCLUSIVE CHAPISCO NO TRAÇO 1:3.</v>
          </cell>
          <cell r="C1354" t="str">
            <v>m</v>
          </cell>
          <cell r="D1354">
            <v>6.83</v>
          </cell>
          <cell r="E1354">
            <v>5.26</v>
          </cell>
        </row>
        <row r="1355">
          <cell r="A1355" t="str">
            <v/>
          </cell>
        </row>
        <row r="1356">
          <cell r="A1356" t="str">
            <v>11.03.080</v>
          </cell>
          <cell r="B1356" t="str">
            <v>CAPEAÇO DE REVESTIMENTO EM EMBOÇO, PARA ALVENARIA DE 25CM DE ESPESSURA, COM ARGAMASSA MISTA DE CAL HIDRATADA E AREIA PENEIRADA, TRAÇO 1:4, COM ADIÇÃO DE 130KG DE CIMENTO ESPESSURA DE 20MM, INCLUSIVE CHAPISCO NO TRAÇO 1:3.</v>
          </cell>
          <cell r="C1356" t="str">
            <v>m</v>
          </cell>
          <cell r="D1356">
            <v>7.61</v>
          </cell>
          <cell r="E1356">
            <v>5.86</v>
          </cell>
        </row>
        <row r="1357">
          <cell r="A1357" t="str">
            <v/>
          </cell>
        </row>
        <row r="1358">
          <cell r="A1358" t="str">
            <v>11.04.010</v>
          </cell>
          <cell r="B1358" t="str">
            <v>REBOCO COM ARGAMASSA DE CAL BRANCA E AREIA DE FINGIR PENEIRADA NO TRACO 1:2 COM 5,0 MM DE ESPESSURA.</v>
          </cell>
          <cell r="C1358" t="str">
            <v>m2</v>
          </cell>
          <cell r="D1358">
            <v>10.54</v>
          </cell>
          <cell r="E1358">
            <v>8.11</v>
          </cell>
        </row>
        <row r="1359">
          <cell r="A1359" t="str">
            <v/>
          </cell>
        </row>
        <row r="1360">
          <cell r="A1360" t="str">
            <v>11.04.020</v>
          </cell>
          <cell r="B1360" t="str">
            <v>REBOCO EM CIMENTADO, TIPO BARRA LISA , APLICADA SOBRE EMBOCO PRONTO COM 5,0 MM DE ESPESSURA.</v>
          </cell>
          <cell r="C1360" t="str">
            <v>m2</v>
          </cell>
          <cell r="D1360">
            <v>14.32</v>
          </cell>
          <cell r="E1360">
            <v>11.02</v>
          </cell>
        </row>
        <row r="1361">
          <cell r="A1361" t="str">
            <v/>
          </cell>
        </row>
        <row r="1362">
          <cell r="A1362" t="str">
            <v>11.04.030</v>
          </cell>
          <cell r="B1362" t="str">
            <v>REBOCO EM CIMENTADO, COM ACABAMENTO TIPO CONCRETO APARENTE, APLICADO SOBRE EMBOCO PRONTO COM 5,0 MM DE ESPESSURA.</v>
          </cell>
          <cell r="C1362" t="str">
            <v>m2</v>
          </cell>
          <cell r="D1362">
            <v>15.26</v>
          </cell>
          <cell r="E1362">
            <v>11.74</v>
          </cell>
        </row>
        <row r="1363">
          <cell r="A1363" t="str">
            <v/>
          </cell>
        </row>
        <row r="1364">
          <cell r="A1364" t="str">
            <v>11.05.010</v>
          </cell>
          <cell r="B1364" t="str">
            <v>REVESTIMENTO COM ARGAMASSA DE CIMENTO E AREIA NO TRACO 1:3, COM 2,0 CM DE ESPESSURA.</v>
          </cell>
          <cell r="C1364" t="str">
            <v>m2</v>
          </cell>
          <cell r="D1364">
            <v>20.16</v>
          </cell>
          <cell r="E1364">
            <v>15.51</v>
          </cell>
        </row>
        <row r="1365">
          <cell r="A1365" t="str">
            <v/>
          </cell>
        </row>
        <row r="1366">
          <cell r="A1366" t="str">
            <v>11.05.015</v>
          </cell>
          <cell r="B1366" t="str">
            <v>REVESTIMENTO COM ARGAMASSA DE CIMENTO E AREIA NO TRACO 1:3, COM 2,0 CM DE ESPESSURA E ACABA MENTO LISO EM CIMENTO QUEIMADO.</v>
          </cell>
          <cell r="C1366" t="str">
            <v>m2</v>
          </cell>
          <cell r="D1366">
            <v>24.89</v>
          </cell>
          <cell r="E1366">
            <v>19.149999999999999</v>
          </cell>
        </row>
        <row r="1367">
          <cell r="A1367" t="str">
            <v/>
          </cell>
        </row>
        <row r="1368">
          <cell r="A1368" t="str">
            <v>11.05.020</v>
          </cell>
          <cell r="B1368" t="str">
            <v>REVESTIMENTO COM ARGAMASSA DE CIMENTO E AREIA NO TRACO 1:4, COM 2,0 CM DE ESPESSURA.</v>
          </cell>
          <cell r="C1368" t="str">
            <v>m2</v>
          </cell>
          <cell r="D1368">
            <v>19.16</v>
          </cell>
          <cell r="E1368">
            <v>14.74</v>
          </cell>
        </row>
        <row r="1369">
          <cell r="A1369" t="str">
            <v/>
          </cell>
        </row>
        <row r="1370">
          <cell r="A1370" t="str">
            <v>11.05.025</v>
          </cell>
          <cell r="B1370" t="str">
            <v>REVESTIMENTO COM ARGAMASSA DE CIMENTO E AREIA NO TRACO 1:6 COM 2,0 CM DE ESPESSURA.</v>
          </cell>
          <cell r="C1370" t="str">
            <v>m2</v>
          </cell>
          <cell r="D1370">
            <v>18.52</v>
          </cell>
          <cell r="E1370">
            <v>14.25</v>
          </cell>
        </row>
        <row r="1371">
          <cell r="A1371" t="str">
            <v/>
          </cell>
        </row>
        <row r="1372">
          <cell r="A1372" t="str">
            <v>11.05.026</v>
          </cell>
          <cell r="B1372" t="str">
            <v>REVESTIMENTO COM ARGAMASSA DE CIMENTO E AREIA NO TRAÇO 1:6 COM 2,5CM DE ESPESSURA</v>
          </cell>
          <cell r="C1372" t="str">
            <v>m2</v>
          </cell>
          <cell r="D1372">
            <v>19.16</v>
          </cell>
          <cell r="E1372">
            <v>14.74</v>
          </cell>
        </row>
        <row r="1373">
          <cell r="A1373" t="str">
            <v/>
          </cell>
        </row>
        <row r="1374">
          <cell r="A1374" t="str">
            <v>11.05.027</v>
          </cell>
          <cell r="B1374" t="str">
            <v>REVESTIMENTO COM ARGAMASSA DE CIMENTO, CAL HIDRATADA E AREIA TRAÇO 1:1:6, COM 2,00CM DE ESPESSURA</v>
          </cell>
          <cell r="C1374" t="str">
            <v>m2</v>
          </cell>
          <cell r="D1374">
            <v>18.489999999999998</v>
          </cell>
          <cell r="E1374">
            <v>14.23</v>
          </cell>
        </row>
        <row r="1375">
          <cell r="A1375" t="str">
            <v/>
          </cell>
        </row>
        <row r="1376">
          <cell r="A1376" t="str">
            <v>11.05.028</v>
          </cell>
          <cell r="B1376" t="str">
            <v>REVESTIMENTO COM ARGAMASSA DE CIMENTO, CAL HIDRATADA E AREIA TRAÇO 1:2:8, COM 20 MM DE ESPESSURA</v>
          </cell>
          <cell r="C1376" t="str">
            <v>m2</v>
          </cell>
          <cell r="D1376">
            <v>18.82</v>
          </cell>
          <cell r="E1376">
            <v>14.48</v>
          </cell>
        </row>
        <row r="1377">
          <cell r="A1377" t="str">
            <v/>
          </cell>
        </row>
        <row r="1378">
          <cell r="A1378" t="str">
            <v>11.05.030</v>
          </cell>
          <cell r="B1378" t="str">
            <v>REVESTIMENTO COM ARGAMASSA DE CIMENTO, SAIBRO E AREIA NO TRACO 1:4:4 , COM 2,0 CM DE ESPESSURA.</v>
          </cell>
          <cell r="C1378" t="str">
            <v>m2</v>
          </cell>
          <cell r="D1378">
            <v>17.260000000000002</v>
          </cell>
          <cell r="E1378">
            <v>13.28</v>
          </cell>
        </row>
        <row r="1379">
          <cell r="A1379" t="str">
            <v/>
          </cell>
        </row>
        <row r="1380">
          <cell r="A1380" t="str">
            <v>11.05.040</v>
          </cell>
          <cell r="B1380" t="str">
            <v>REVESTIMENTO FRISADO, COM ARGAMASSA DE CIMENTO, SAIBRO E AREIA NO TRACO 1:4:4, COM 2,0 CM DE ESPESSURA.</v>
          </cell>
          <cell r="C1380" t="str">
            <v>m2</v>
          </cell>
          <cell r="D1380">
            <v>19.73</v>
          </cell>
          <cell r="E1380">
            <v>15.18</v>
          </cell>
        </row>
        <row r="1381">
          <cell r="A1381" t="str">
            <v/>
          </cell>
        </row>
        <row r="1382">
          <cell r="A1382" t="str">
            <v>11.05.041</v>
          </cell>
          <cell r="B1382" t="str">
            <v>MASSA UNICA FRISADA PARA RETOQUES SIMULANDO ACABAMENTO DE TIJOLOS APARENTES EM PAREDES, COM ARGAMASSA DE CIMENTO, AREIA E SAIBRO NO TRAÇO 1:3:3, ESP.3CM.</v>
          </cell>
          <cell r="C1382" t="str">
            <v>m2</v>
          </cell>
          <cell r="D1382">
            <v>21.81</v>
          </cell>
          <cell r="E1382">
            <v>16.78</v>
          </cell>
        </row>
        <row r="1383">
          <cell r="A1383" t="str">
            <v/>
          </cell>
        </row>
        <row r="1384">
          <cell r="A1384" t="str">
            <v>11.05.050</v>
          </cell>
          <cell r="B1384" t="str">
            <v>REVESTIMENTO COM ARGAMASSA DE CIMENTO, SAIBRO E AREIA, NO TRACO 1:4:8, COM 2,0 CM DE ESPESSURA.</v>
          </cell>
          <cell r="C1384" t="str">
            <v>m2</v>
          </cell>
          <cell r="D1384">
            <v>16.149999999999999</v>
          </cell>
          <cell r="E1384">
            <v>12.43</v>
          </cell>
        </row>
        <row r="1385">
          <cell r="A1385" t="str">
            <v/>
          </cell>
        </row>
        <row r="1386">
          <cell r="A1386" t="str">
            <v>11.05.060</v>
          </cell>
          <cell r="B1386" t="str">
            <v>REVESTIMENTO EM MASSA ÚNICA PARA PAREDE COM ARGAMASSA DE CIMENTO E AREIA TRAÇO 1:4 INCLUINDO IMPERMEABILIZANTE TIPO VEDACIT OU SIMILAR, ESPESSURA DE 20MM.</v>
          </cell>
          <cell r="C1386" t="str">
            <v>m2</v>
          </cell>
          <cell r="D1386">
            <v>18.77</v>
          </cell>
          <cell r="E1386">
            <v>14.44</v>
          </cell>
        </row>
        <row r="1387">
          <cell r="A1387" t="str">
            <v/>
          </cell>
        </row>
        <row r="1388">
          <cell r="A1388" t="str">
            <v>11.05.070</v>
          </cell>
          <cell r="B1388" t="str">
            <v>CAPEAÇO DE REVESTIMENTO EM MASSA ÚNICA, PARA ALVENARIA DE 15CM DE ESPESSURA, COM ARGAMASSA MISTA DE CAL HIDRATADA E AREIA PENEIRADA, TRAÇO 1:4, COM ADIÇÃO DE 130 KG DE CIMENTO, ESPESSURA DE 20MM, INCLUSIVE CHAPISCO NO TRAÇO 1:3.</v>
          </cell>
          <cell r="C1388" t="str">
            <v>m</v>
          </cell>
          <cell r="D1388">
            <v>6.83</v>
          </cell>
          <cell r="E1388">
            <v>5.26</v>
          </cell>
        </row>
        <row r="1389">
          <cell r="A1389" t="str">
            <v/>
          </cell>
        </row>
        <row r="1390">
          <cell r="A1390" t="str">
            <v>11.05.080</v>
          </cell>
          <cell r="B1390" t="str">
            <v>CAPEAÇO DE REVESTIMENTO EM MASSA ÚNICA, PARA ALVENARIA DE 25CM DE ESPESSURA, COM ARGAMASSA MISTA DE CAL HIDRATADA E AREIA PENEIRADA, TRAÇO 1:4, COM ADIÇÃO DE 130KG DE CIMENTO ESPESSURA DE 20MM, INCLUSIVE CHAPISCO NO TRAÇO 1:3.</v>
          </cell>
          <cell r="C1390" t="str">
            <v>m</v>
          </cell>
          <cell r="D1390">
            <v>7.61</v>
          </cell>
          <cell r="E1390">
            <v>5.86</v>
          </cell>
        </row>
        <row r="1391">
          <cell r="A1391" t="str">
            <v/>
          </cell>
        </row>
        <row r="1392">
          <cell r="A1392" t="str">
            <v>11.05.090</v>
          </cell>
          <cell r="B1392" t="str">
            <v>MOLDURA DE ARGAMASSA DE CIMENTO E AREIA, TRAÇO 1:3, ESPESSURA DE 20MM, LARGURA DE 10 CM.</v>
          </cell>
          <cell r="C1392" t="str">
            <v>m</v>
          </cell>
          <cell r="D1392">
            <v>6.18</v>
          </cell>
          <cell r="E1392">
            <v>4.76</v>
          </cell>
        </row>
        <row r="1393">
          <cell r="A1393" t="str">
            <v/>
          </cell>
        </row>
        <row r="1394">
          <cell r="A1394" t="str">
            <v>11.05.100</v>
          </cell>
          <cell r="B1394" t="str">
            <v>MOLDURA DE ARGAMASSA DE CIMENTO E AREIA, TRAÇO 1:3, ESPESSURA DE 20MM, LARGURA DE 15 CM.</v>
          </cell>
          <cell r="C1394" t="str">
            <v>m</v>
          </cell>
          <cell r="D1394">
            <v>6.44</v>
          </cell>
          <cell r="E1394">
            <v>4.96</v>
          </cell>
        </row>
        <row r="1395">
          <cell r="A1395" t="str">
            <v/>
          </cell>
        </row>
        <row r="1396">
          <cell r="A1396" t="str">
            <v>11.06.005</v>
          </cell>
          <cell r="B1396" t="str">
            <v>REVESTIMENTO DE AZULEJOS BRANCOS , CLASSE A , ASSENTADOS COM PASTA DE CIMENTO, SOBRE EMBOCO PRONTO.</v>
          </cell>
          <cell r="C1396" t="str">
            <v>m2</v>
          </cell>
          <cell r="D1396">
            <v>56.14</v>
          </cell>
          <cell r="E1396">
            <v>43.19</v>
          </cell>
        </row>
        <row r="1397">
          <cell r="A1397" t="str">
            <v/>
          </cell>
        </row>
        <row r="1398">
          <cell r="A1398" t="str">
            <v>11.06.010</v>
          </cell>
          <cell r="B1398" t="str">
            <v>REVESTIMENTO DE AZULEJOS BRANCOS , CLASSE C , ASSENTADOS COM PASTA DE CIMENTO, SOBRE EMBOCO PRONTO.</v>
          </cell>
          <cell r="C1398" t="str">
            <v>m2</v>
          </cell>
          <cell r="D1398">
            <v>52.59</v>
          </cell>
          <cell r="E1398">
            <v>40.46</v>
          </cell>
        </row>
        <row r="1399">
          <cell r="A1399" t="str">
            <v/>
          </cell>
        </row>
        <row r="1400">
          <cell r="A1400" t="str">
            <v>11.06.015</v>
          </cell>
          <cell r="B1400" t="str">
            <v>REVESTIMENTO DE AZULEJOS DE COR,CLASSE A, ASSENTADOS COM PASTA DE CIMENTO , SOBRE EMBOCO PRONTO.</v>
          </cell>
          <cell r="C1400" t="str">
            <v>m2</v>
          </cell>
          <cell r="D1400">
            <v>61.88</v>
          </cell>
          <cell r="E1400">
            <v>47.6</v>
          </cell>
        </row>
        <row r="1401">
          <cell r="A1401" t="str">
            <v/>
          </cell>
        </row>
        <row r="1402">
          <cell r="A1402" t="str">
            <v>11.06.020</v>
          </cell>
          <cell r="B1402" t="str">
            <v>REVESTIMENTO DE AZULEJOS DE COR, CLASSE C,ASSENTADOS COM PASTA DE CIMENTO , SOBRE EMBOCO PRONTO.</v>
          </cell>
          <cell r="C1402" t="str">
            <v>m2</v>
          </cell>
          <cell r="D1402">
            <v>57.17</v>
          </cell>
          <cell r="E1402">
            <v>43.98</v>
          </cell>
        </row>
        <row r="1403">
          <cell r="A1403" t="str">
            <v/>
          </cell>
        </row>
        <row r="1404">
          <cell r="A1404" t="str">
            <v>11.06.025</v>
          </cell>
          <cell r="B1404" t="str">
            <v>REVESTIMENTO DE AZULEJOS BRANCOS , CLASSE A, ASSENTADOS COM PASTA DE CIMENTO , INCLUSIVE EMBOCO COM ARGAMASSA DE CIMENTO, SAIBRO E AREIA, NO TRACO 1:4:4.</v>
          </cell>
          <cell r="C1404" t="str">
            <v>m2</v>
          </cell>
          <cell r="D1404">
            <v>71.33</v>
          </cell>
          <cell r="E1404">
            <v>54.87</v>
          </cell>
        </row>
        <row r="1405">
          <cell r="A1405" t="str">
            <v/>
          </cell>
        </row>
        <row r="1406">
          <cell r="A1406" t="str">
            <v>11.06.030</v>
          </cell>
          <cell r="B1406" t="str">
            <v>REVESTIMENTO DE AZULEJOS BRANCOS , CLASSE C , ASSENTADOS COM PASTA DE CIMENTO,INCLUSIVE EMBOCO, COM ARGAMASSA DE CIMENTO,SAIBRO E AREIA NO TRACO 1:4:4.</v>
          </cell>
          <cell r="C1406" t="str">
            <v>m2</v>
          </cell>
          <cell r="D1406">
            <v>67.78</v>
          </cell>
          <cell r="E1406">
            <v>52.14</v>
          </cell>
        </row>
        <row r="1407">
          <cell r="A1407" t="str">
            <v/>
          </cell>
        </row>
        <row r="1408">
          <cell r="A1408" t="str">
            <v>11.06.035</v>
          </cell>
          <cell r="B1408" t="str">
            <v>REVESTIMENTO DE AZULEJOS DE COR, CLASSE A,ASSENTADOS COM PASTA DE CIMENTO,INCLUSIVE EMBOCO COM ARGAMASSA DE CIMENTO, SAIBRO E AREIA , NO TRACO 1:4: 4.</v>
          </cell>
          <cell r="C1408" t="str">
            <v>m2</v>
          </cell>
          <cell r="D1408">
            <v>77.06</v>
          </cell>
          <cell r="E1408">
            <v>59.28</v>
          </cell>
        </row>
        <row r="1409">
          <cell r="A1409" t="str">
            <v/>
          </cell>
        </row>
        <row r="1410">
          <cell r="A1410" t="str">
            <v>11.06.040</v>
          </cell>
          <cell r="B1410" t="str">
            <v>REVESTIMENTO DE AZULEJOS DE COR,CLASSE C, ASSENTADOS COM PASTA DE CIMENTO , INCLUSIVE EMBOCO COM ARGAMASSA DE CIMENTO, SAIBRO E AREIA NO TRACO 1:4:4.</v>
          </cell>
          <cell r="C1410" t="str">
            <v>m2</v>
          </cell>
          <cell r="D1410">
            <v>72.349999999999994</v>
          </cell>
          <cell r="E1410">
            <v>55.66</v>
          </cell>
        </row>
        <row r="1411">
          <cell r="A1411" t="str">
            <v/>
          </cell>
        </row>
        <row r="1412">
          <cell r="A1412" t="str">
            <v>11.06.050</v>
          </cell>
          <cell r="B1412" t="str">
            <v>REVESTIMENTO DE AZULEJOS BRANCOS, CLASSE A ASSENTADOS COM ARGAMASSA PRE-FABRICADA DE CIMENTO COLANTE, INCLUSIVE REJUNTE, SOBRE EMBOCO PRONTO.</v>
          </cell>
          <cell r="C1412" t="str">
            <v>m2</v>
          </cell>
          <cell r="D1412">
            <v>32.61</v>
          </cell>
          <cell r="E1412">
            <v>25.09</v>
          </cell>
        </row>
        <row r="1413">
          <cell r="A1413" t="str">
            <v/>
          </cell>
        </row>
        <row r="1414">
          <cell r="A1414" t="str">
            <v>11.06.060</v>
          </cell>
          <cell r="B1414" t="str">
            <v>REVESTIMENTO DE AZULEJOS BRANCOS, CLASSE C ASSENTADOS COM ARGAMASSA PRE-FABRICADA DE CIMENTO COLANTE, INCLUSIVE REJUNTE, SOBRE EMBOCO PRONTO.</v>
          </cell>
          <cell r="C1414" t="str">
            <v>m2</v>
          </cell>
          <cell r="D1414">
            <v>28.89</v>
          </cell>
          <cell r="E1414">
            <v>22.23</v>
          </cell>
        </row>
        <row r="1415">
          <cell r="A1415" t="str">
            <v/>
          </cell>
        </row>
        <row r="1416">
          <cell r="A1416" t="str">
            <v>11.06.070</v>
          </cell>
          <cell r="B1416" t="str">
            <v>REVESTIMENTO DE AZULEJOS DE COR, CLASSE A ASSENTADOS COM ARGAMASSA PRE-FABRICADA DE CIMENTO COLANTE, INCLUSIVE REJUNTE, SOBRE EMBOCO PRONTO.</v>
          </cell>
          <cell r="C1416" t="str">
            <v>m2</v>
          </cell>
          <cell r="D1416">
            <v>38.619999999999997</v>
          </cell>
          <cell r="E1416">
            <v>29.71</v>
          </cell>
        </row>
        <row r="1417">
          <cell r="A1417" t="str">
            <v/>
          </cell>
        </row>
        <row r="1418">
          <cell r="A1418" t="str">
            <v>11.06.080</v>
          </cell>
          <cell r="B1418" t="str">
            <v>REVESTIMENTO DE AZULEJOS DE COR, CLASSE C ASSENTADOS COM ARGAMASSA PRE-FABRICADA DE CIMENTO COLANTE, INCLUSIVE REJUNTE, SOBRE EMBOCO PRONTO.</v>
          </cell>
          <cell r="C1418" t="str">
            <v>m2</v>
          </cell>
          <cell r="D1418">
            <v>33.700000000000003</v>
          </cell>
          <cell r="E1418">
            <v>25.93</v>
          </cell>
        </row>
        <row r="1419">
          <cell r="A1419" t="str">
            <v/>
          </cell>
        </row>
        <row r="1420">
          <cell r="A1420" t="str">
            <v>11.07.010</v>
          </cell>
          <cell r="B1420" t="str">
            <v>REVESTIMENTO EM PAREDES COM PASTILHAS ESMALTADAS , ASSENTADAS EM ARGAMASSA DE CIMENTO , CAL E AREIA, NO TRACO 1:1:6, INCLUSIVE EMBOCO PRONTO.</v>
          </cell>
          <cell r="C1420" t="str">
            <v>m2</v>
          </cell>
          <cell r="D1420">
            <v>100.5</v>
          </cell>
          <cell r="E1420">
            <v>77.31</v>
          </cell>
        </row>
        <row r="1421">
          <cell r="A1421" t="str">
            <v/>
          </cell>
        </row>
        <row r="1422">
          <cell r="A1422" t="str">
            <v>11.07.020</v>
          </cell>
          <cell r="B1422" t="str">
            <v>REVESTIMENTO EM PAREDES COM PASTILHAS ESMALTADAS , ASSENTADAS EM ARGAMASSA DE CIMENTO , CAL E AREIA, NO TRACO 1:1:6, INCLUSIVE EMBOCO COM ARGAMASSA DE CIMENTO, SAIBRO E AREIA NO TRACO 1:4:4.</v>
          </cell>
          <cell r="C1422" t="str">
            <v>m2</v>
          </cell>
          <cell r="D1422">
            <v>115.67</v>
          </cell>
          <cell r="E1422">
            <v>88.98</v>
          </cell>
        </row>
        <row r="1423">
          <cell r="A1423" t="str">
            <v/>
          </cell>
        </row>
        <row r="1424">
          <cell r="A1424" t="str">
            <v>11.08.010</v>
          </cell>
          <cell r="B1424" t="str">
            <v>REVESTIMENTO EM PAREDE COM CASQUILHO CERAMICO SOBRE EMBOCO PRONTO.</v>
          </cell>
          <cell r="C1424" t="str">
            <v>m2</v>
          </cell>
          <cell r="D1424">
            <v>53.5</v>
          </cell>
          <cell r="E1424">
            <v>41.16</v>
          </cell>
        </row>
        <row r="1425">
          <cell r="A1425" t="str">
            <v/>
          </cell>
        </row>
        <row r="1426">
          <cell r="A1426" t="str">
            <v>11.08.020</v>
          </cell>
          <cell r="B1426" t="str">
            <v>REVESTIMENTO EM PAREDE COM CASQUILHO CERAMICO,INCLUSIVE EMBOCO COM ARGAMASSA DE CIMENTO, SAIBRO E AREIA NO TRACO 1:4:4.</v>
          </cell>
          <cell r="C1426" t="str">
            <v>m2</v>
          </cell>
          <cell r="D1426">
            <v>68.69</v>
          </cell>
          <cell r="E1426">
            <v>52.84</v>
          </cell>
        </row>
        <row r="1427">
          <cell r="A1427" t="str">
            <v/>
          </cell>
        </row>
        <row r="1428">
          <cell r="A1428" t="str">
            <v>11.09.010</v>
          </cell>
          <cell r="B1428" t="str">
            <v>REVESTIMENTO EM PAREDE COM PLACA PRE-MOLDADA DE CONCRETO COM ESPESSURA DE 2,5 CM , SOBRE EMBOCO PRONTO.</v>
          </cell>
          <cell r="C1428" t="str">
            <v>m2</v>
          </cell>
          <cell r="D1428">
            <v>69.39</v>
          </cell>
          <cell r="E1428">
            <v>53.38</v>
          </cell>
        </row>
        <row r="1429">
          <cell r="A1429" t="str">
            <v/>
          </cell>
        </row>
        <row r="1430">
          <cell r="A1430" t="str">
            <v>11.09.020</v>
          </cell>
          <cell r="B1430" t="str">
            <v>REVESTIMENTO EM PAREDE COM PLACA PRE-MOLDADA DE CONCRETO COM ESPESSURA DE 2,5 CM, INCLUSIVE EMBOCO COM ARGAMASSA DE CIMENTO, SAIBRO E AREIA NO TRACO 1:4:4.</v>
          </cell>
          <cell r="C1430" t="str">
            <v>m2</v>
          </cell>
          <cell r="D1430">
            <v>84.57</v>
          </cell>
          <cell r="E1430">
            <v>65.06</v>
          </cell>
        </row>
        <row r="1431">
          <cell r="A1431" t="str">
            <v/>
          </cell>
        </row>
        <row r="1432">
          <cell r="A1432" t="str">
            <v>11.10.010</v>
          </cell>
          <cell r="B1432" t="str">
            <v>TRATAMENTO EM CONCRETO APARENTE , INCLUINDO DESBASTE, ESTUCAGEM COM CIMENTO BRANCO E POLIMENTO.</v>
          </cell>
          <cell r="C1432" t="str">
            <v>m2</v>
          </cell>
          <cell r="D1432">
            <v>19.39</v>
          </cell>
          <cell r="E1432">
            <v>14.92</v>
          </cell>
        </row>
        <row r="1433">
          <cell r="A1433" t="str">
            <v/>
          </cell>
        </row>
        <row r="1434">
          <cell r="A1434" t="str">
            <v>11.11.030</v>
          </cell>
          <cell r="B1434" t="str">
            <v>CAPEAÇO DE REVESTIMENTO EM CERÂMICA (10X10) CM2, TIPO A, PARA PAREDE COM ESPESSURA DE 25CM, ASSENTADO E REJUNTADA COM ARGAMASSA PRÉ-FABRICADA.</v>
          </cell>
          <cell r="C1434" t="str">
            <v>m</v>
          </cell>
          <cell r="D1434">
            <v>19.399999999999999</v>
          </cell>
          <cell r="E1434">
            <v>14.93</v>
          </cell>
        </row>
        <row r="1435">
          <cell r="A1435" t="str">
            <v/>
          </cell>
        </row>
        <row r="1436">
          <cell r="A1436" t="str">
            <v>11.11.040</v>
          </cell>
          <cell r="B1436" t="str">
            <v>CAPEAÇO DE REVESTIMENTO EM CERÂMICA (10X10) CM2, TIPO A, PARA PAREDE COM ESPESSURA DE 15CM, ASSENTADO E REJUNTADA COM ARGAMASSA PRÉ-FABRICADA.</v>
          </cell>
          <cell r="C1436" t="str">
            <v>m</v>
          </cell>
          <cell r="D1436">
            <v>11.62</v>
          </cell>
          <cell r="E1436">
            <v>8.94</v>
          </cell>
        </row>
        <row r="1437">
          <cell r="A1437" t="str">
            <v/>
          </cell>
        </row>
        <row r="1438">
          <cell r="A1438" t="str">
            <v>11.13.010</v>
          </cell>
          <cell r="B1438" t="str">
            <v>REJUNTAMENTO DE CERÂMICA 10 X 10CM COM ARGAMASSA PRÉ-FABRICADA PARA REJUNTE WEBER-COLOR FLEXÍVEL FAB.:QUARTZOLIT OU SIMILAR, PARA JUNTAS DE 6MM.</v>
          </cell>
          <cell r="C1438" t="str">
            <v>m2</v>
          </cell>
          <cell r="D1438">
            <v>6.08</v>
          </cell>
          <cell r="E1438">
            <v>4.68</v>
          </cell>
        </row>
        <row r="1439">
          <cell r="A1439" t="str">
            <v/>
          </cell>
        </row>
        <row r="1440">
          <cell r="A1440" t="str">
            <v>11.14.010</v>
          </cell>
          <cell r="B1440" t="str">
            <v>REVESTIMENTO DE PAREDES COM PASTA DE GESSO, ESPESSURA ATÉ 18MM, SOBRE ALVENARIA.</v>
          </cell>
          <cell r="C1440" t="str">
            <v>m2</v>
          </cell>
          <cell r="D1440">
            <v>12.48</v>
          </cell>
          <cell r="E1440">
            <v>9.6</v>
          </cell>
        </row>
        <row r="1441">
          <cell r="A1441" t="str">
            <v/>
          </cell>
        </row>
        <row r="1442">
          <cell r="A1442" t="str">
            <v>12.00.000</v>
          </cell>
          <cell r="B1442" t="str">
            <v>FORROS</v>
          </cell>
        </row>
        <row r="1443">
          <cell r="A1443" t="str">
            <v/>
          </cell>
        </row>
        <row r="1444">
          <cell r="A1444" t="str">
            <v>12.01.010</v>
          </cell>
          <cell r="B1444" t="str">
            <v>FORRO DE GESSO APLICADO EM LAJE PRE-MOLDADA.</v>
          </cell>
          <cell r="C1444" t="str">
            <v>m2</v>
          </cell>
          <cell r="D1444">
            <v>14.06</v>
          </cell>
          <cell r="E1444">
            <v>10.82</v>
          </cell>
        </row>
        <row r="1445">
          <cell r="A1445" t="str">
            <v/>
          </cell>
        </row>
        <row r="1446">
          <cell r="A1446" t="str">
            <v>12.01.020</v>
          </cell>
          <cell r="B1446" t="str">
            <v>FORRO DE GESSO APLICADO EM LAJE DE CONCRETO.</v>
          </cell>
          <cell r="C1446" t="str">
            <v>m2</v>
          </cell>
          <cell r="D1446">
            <v>14.06</v>
          </cell>
          <cell r="E1446">
            <v>10.82</v>
          </cell>
        </row>
        <row r="1447">
          <cell r="A1447" t="str">
            <v/>
          </cell>
        </row>
        <row r="1448">
          <cell r="A1448" t="str">
            <v>12.01.025</v>
          </cell>
          <cell r="B1448" t="str">
            <v>FORNECIMENTO E INSTALAÇÃO DE FORRO DE GESSO EM PLACAS, SUSPENSO POR ARAME GALVANIZADO Nº18, EM ESTRUTURA DE MADEIRA DE COBERTA.</v>
          </cell>
          <cell r="C1448" t="str">
            <v>m2</v>
          </cell>
          <cell r="D1448">
            <v>20.149999999999999</v>
          </cell>
          <cell r="E1448">
            <v>15.5</v>
          </cell>
        </row>
        <row r="1449">
          <cell r="A1449" t="str">
            <v/>
          </cell>
        </row>
        <row r="1450">
          <cell r="A1450" t="str">
            <v>12.02.010</v>
          </cell>
          <cell r="B1450" t="str">
            <v>FORNECIMENTO E ASSENTAMENTO DE FORROPACOTE DA EUCATEX, PADRAO LISO, MONTADO COM PERFIS APARENTES DE ACO PRE-PINTADO.</v>
          </cell>
          <cell r="C1450" t="str">
            <v>m2</v>
          </cell>
          <cell r="D1450">
            <v>50.23</v>
          </cell>
          <cell r="E1450">
            <v>38.64</v>
          </cell>
        </row>
        <row r="1451">
          <cell r="A1451" t="str">
            <v/>
          </cell>
        </row>
        <row r="1452">
          <cell r="A1452" t="str">
            <v>12.02.020</v>
          </cell>
          <cell r="B1452" t="str">
            <v>FORNECIMENTO E ASSENTAMENTO DE FORROPACOTE DA EUCATEX, PADRAO LISO, MONTADO COM PERFIS APARENTES DE ALUMINIO ANODIZADO.</v>
          </cell>
          <cell r="C1452" t="str">
            <v>m2</v>
          </cell>
          <cell r="D1452">
            <v>53.09</v>
          </cell>
          <cell r="E1452">
            <v>40.840000000000003</v>
          </cell>
        </row>
        <row r="1453">
          <cell r="A1453" t="str">
            <v/>
          </cell>
        </row>
        <row r="1454">
          <cell r="A1454" t="str">
            <v>12.03.011</v>
          </cell>
          <cell r="B1454" t="str">
            <v>FORNECIMENTO E INSTALAÇÃO DE FORRO DE PVC COM RÉGUAS DE 100X6000MM, ENCAIXADOS ENTRE SI E FIXADOS COM ESTRUTURA AUXILIAR GALVANIZADA E ARAME GALVANIZADO, INCLUINDO ARREMATE EM PVC.</v>
          </cell>
          <cell r="C1454" t="str">
            <v>m2</v>
          </cell>
          <cell r="D1454">
            <v>35</v>
          </cell>
          <cell r="E1454">
            <v>26.93</v>
          </cell>
        </row>
        <row r="1455">
          <cell r="A1455" t="str">
            <v/>
          </cell>
        </row>
        <row r="1456">
          <cell r="A1456" t="str">
            <v>12.03.020</v>
          </cell>
          <cell r="B1456" t="str">
            <v>REINSTALAÇÃO DE FORRO EM PVC, EXISTENTE.</v>
          </cell>
          <cell r="C1456" t="str">
            <v>m2</v>
          </cell>
          <cell r="D1456">
            <v>11.12</v>
          </cell>
          <cell r="E1456">
            <v>8.56</v>
          </cell>
        </row>
        <row r="1457">
          <cell r="A1457" t="str">
            <v/>
          </cell>
        </row>
        <row r="1458">
          <cell r="A1458" t="str">
            <v>12.04.011</v>
          </cell>
          <cell r="B1458" t="str">
            <v>FORRO COM TÁBUAS DE 10X1CM, FIXADA EM CAIBROS DE 5X6CM ESPAÇADO DE 50CM.</v>
          </cell>
          <cell r="C1458" t="str">
            <v>m2</v>
          </cell>
          <cell r="D1458">
            <v>86.67</v>
          </cell>
          <cell r="E1458">
            <v>66.67</v>
          </cell>
        </row>
        <row r="1459">
          <cell r="A1459" t="str">
            <v/>
          </cell>
        </row>
        <row r="1460">
          <cell r="A1460" t="str">
            <v>12.05.010</v>
          </cell>
          <cell r="B1460" t="str">
            <v>FORNECIMENTO E INSTALAÇÃO DE FORRO ACÚSTICO EM FIBRA MINERAL (MARCA ARMSTRONG - LINHA ENCORE OU SIMILAR), EM PERFIS TIPO "T" DE AÇO GALVANIZADO COM PINTURA A BASE DE POLIÉSTER.</v>
          </cell>
          <cell r="C1460" t="str">
            <v>m2</v>
          </cell>
          <cell r="D1460">
            <v>61.16</v>
          </cell>
          <cell r="E1460">
            <v>47.05</v>
          </cell>
        </row>
        <row r="1461">
          <cell r="A1461" t="str">
            <v/>
          </cell>
        </row>
        <row r="1462">
          <cell r="A1462" t="str">
            <v>13.00.000</v>
          </cell>
          <cell r="B1462" t="str">
            <v>PISOS</v>
          </cell>
        </row>
        <row r="1463">
          <cell r="A1463" t="str">
            <v/>
          </cell>
        </row>
        <row r="1464">
          <cell r="A1464" t="str">
            <v>13.01.010</v>
          </cell>
          <cell r="B1464" t="str">
            <v>LASTRO DE PISO COM 10,0 CM DE ESPESSURA EM CONCRETO 1:4:8.</v>
          </cell>
          <cell r="C1464" t="str">
            <v>m2</v>
          </cell>
          <cell r="D1464">
            <v>39.479999999999997</v>
          </cell>
          <cell r="E1464">
            <v>30.37</v>
          </cell>
        </row>
        <row r="1465">
          <cell r="A1465" t="str">
            <v/>
          </cell>
        </row>
        <row r="1466">
          <cell r="A1466" t="str">
            <v>13.01.020</v>
          </cell>
          <cell r="B1466" t="str">
            <v>LASTRO DE PISO COM A UTILIZACAO DE ADITIVO IMPERMEABILIZANTE - SIKA 1, COM 10,0 CM DE ESPESSURA EM CONCRETO 1:4:8.</v>
          </cell>
          <cell r="C1466" t="str">
            <v>m2</v>
          </cell>
          <cell r="D1466">
            <v>57.99</v>
          </cell>
          <cell r="E1466">
            <v>44.61</v>
          </cell>
        </row>
        <row r="1467">
          <cell r="A1467" t="str">
            <v/>
          </cell>
        </row>
        <row r="1468">
          <cell r="A1468" t="str">
            <v>13.01.030</v>
          </cell>
          <cell r="B1468" t="str">
            <v>LASTRO DE PISO COM 5,0 CM DE ESPESSURA EM CONCRETO 1:4:8.</v>
          </cell>
          <cell r="C1468" t="str">
            <v>m2</v>
          </cell>
          <cell r="D1468">
            <v>21.24</v>
          </cell>
          <cell r="E1468">
            <v>16.34</v>
          </cell>
        </row>
        <row r="1469">
          <cell r="A1469" t="str">
            <v/>
          </cell>
        </row>
        <row r="1470">
          <cell r="A1470" t="str">
            <v>13.01.040</v>
          </cell>
          <cell r="B1470" t="str">
            <v>LASTRO DE PISO , COM A UTILIZACAO DE ADITIVO IMPERMEABILIZANTE - SIKA 1, COM 5,0 CM DE ESPESSURA EM CONCRETO 1:4:8.</v>
          </cell>
          <cell r="C1470" t="str">
            <v>m2</v>
          </cell>
          <cell r="D1470">
            <v>30.49</v>
          </cell>
          <cell r="E1470">
            <v>23.46</v>
          </cell>
        </row>
        <row r="1471">
          <cell r="A1471" t="str">
            <v/>
          </cell>
        </row>
        <row r="1472">
          <cell r="A1472" t="str">
            <v>13.02.010</v>
          </cell>
          <cell r="B1472" t="str">
            <v>REGULARIZACAO DE CONTRA-PISO PARA REVESTIMENTO DE PISOS COM TACOS, ALCATIFAS, PAVIFLEX, ETC. EMPREGANDO ARGAMASSA DE CIMENTO E AREIA NO TRACO 1:4, COM 3,0 CM DE ESPESSURA.</v>
          </cell>
          <cell r="C1472" t="str">
            <v>m2</v>
          </cell>
          <cell r="D1472">
            <v>20.03</v>
          </cell>
          <cell r="E1472">
            <v>15.41</v>
          </cell>
        </row>
        <row r="1473">
          <cell r="A1473" t="str">
            <v/>
          </cell>
        </row>
        <row r="1474">
          <cell r="A1474" t="str">
            <v>13.02.015</v>
          </cell>
          <cell r="B1474" t="str">
            <v>ESTANHAMENTO DE PISO UTILIZANDO PASTA DE CIMENTO.</v>
          </cell>
          <cell r="C1474" t="str">
            <v>m2</v>
          </cell>
          <cell r="D1474">
            <v>1.69</v>
          </cell>
          <cell r="E1474">
            <v>1.3</v>
          </cell>
        </row>
        <row r="1475">
          <cell r="A1475" t="str">
            <v/>
          </cell>
        </row>
        <row r="1476">
          <cell r="A1476" t="str">
            <v>13.03.010</v>
          </cell>
          <cell r="B1476" t="str">
            <v>PISO CIMENTADO COM ARGAMASSA DE CIMENTO E AREIA NO TRACO 1:3, COM 2,0 CM DE ESPESSURA, E COM ACABAMENTO LISO.</v>
          </cell>
          <cell r="C1476" t="str">
            <v>m2</v>
          </cell>
          <cell r="D1476">
            <v>21.95</v>
          </cell>
          <cell r="E1476">
            <v>16.89</v>
          </cell>
        </row>
        <row r="1477">
          <cell r="A1477" t="str">
            <v/>
          </cell>
        </row>
        <row r="1478">
          <cell r="A1478" t="str">
            <v>13.03.020</v>
          </cell>
          <cell r="B1478" t="str">
            <v>PISO CIMENTADO COM ARGAMASSA DE CIMENTO E AREIA NO TRACO 1:3, COM 2,0 CM DE ESPESSURA E JUNTAS DE VIDRO FORMANDO QUADROS DE 1,0 X 1,0 M, E COM ACABAMENTO LISO.</v>
          </cell>
          <cell r="C1478" t="str">
            <v>m2</v>
          </cell>
          <cell r="D1478">
            <v>25.2</v>
          </cell>
          <cell r="E1478">
            <v>19.39</v>
          </cell>
        </row>
        <row r="1479">
          <cell r="A1479" t="str">
            <v/>
          </cell>
        </row>
        <row r="1480">
          <cell r="A1480" t="str">
            <v>13.03.030</v>
          </cell>
          <cell r="B1480" t="str">
            <v>PISO CIMENTADO COM ARGAMASSA DE CIMENTO E AREIA NO TRACO 1:3 , COM 2,0 CM DE ESPESSURA E JUNTAS DE MADEIRA FORMANDO QUADROS DE 2,0 X 2,0 M, E COM ACABAMENTO LISO.</v>
          </cell>
          <cell r="C1480" t="str">
            <v>m2</v>
          </cell>
          <cell r="D1480">
            <v>24.24</v>
          </cell>
          <cell r="E1480">
            <v>18.649999999999999</v>
          </cell>
        </row>
        <row r="1481">
          <cell r="A1481" t="str">
            <v/>
          </cell>
        </row>
        <row r="1482">
          <cell r="A1482" t="str">
            <v>13.03.040</v>
          </cell>
          <cell r="B1482" t="str">
            <v>PISO CIMENTADO COM ARGAMASSA DE CIMENTO E AREIA NO TRACO 1:4 , COM 1,5 CM DE ESPESSURA E COM ACABAMENTO LISO.</v>
          </cell>
          <cell r="C1482" t="str">
            <v>m2</v>
          </cell>
          <cell r="D1482">
            <v>19.309999999999999</v>
          </cell>
          <cell r="E1482">
            <v>14.86</v>
          </cell>
        </row>
        <row r="1483">
          <cell r="A1483" t="str">
            <v/>
          </cell>
        </row>
        <row r="1484">
          <cell r="A1484" t="str">
            <v>13.03.051</v>
          </cell>
          <cell r="B1484" t="str">
            <v>PISO CIMENTADO COM ARGAMASSA DE CIMENTO E AREIA NO TRAÇO 1:4, COM 1,5CM DE ESPESSURA E JUNTAS DE PLÁSTICO RETA DE 20X3MM FORMANDO QUADROS DE 2,00X2,00M, E COM ACABAMENTO LISO.</v>
          </cell>
          <cell r="C1484" t="str">
            <v>m2</v>
          </cell>
          <cell r="D1484">
            <v>25.11</v>
          </cell>
          <cell r="E1484">
            <v>19.32</v>
          </cell>
        </row>
        <row r="1485">
          <cell r="A1485" t="str">
            <v/>
          </cell>
        </row>
        <row r="1486">
          <cell r="A1486" t="str">
            <v>13.03.052</v>
          </cell>
          <cell r="B1486" t="str">
            <v>PISO CIMENTADO ÁSPERO PARA CALÇADAS TRAÇO 1:4, ESPESSURA 2CM.</v>
          </cell>
          <cell r="C1486" t="str">
            <v>m2</v>
          </cell>
          <cell r="D1486">
            <v>19.53</v>
          </cell>
          <cell r="E1486">
            <v>15.03</v>
          </cell>
        </row>
        <row r="1487">
          <cell r="A1487" t="str">
            <v/>
          </cell>
        </row>
        <row r="1488">
          <cell r="A1488" t="str">
            <v>13.03.060</v>
          </cell>
          <cell r="B1488" t="str">
            <v>PISO EM LENCOL DE GRANITO ARTIFICIAL ( MARMORITE ) COM JUNTAS DE VIDRO, FORMANDO QUADROS DE 1,0 X 1,0 M, NA COR BRANCA. (OBS. DA SE: PREÇO INCLUSIVE COM REGULARIZAÇÃO)</v>
          </cell>
          <cell r="C1488" t="str">
            <v>m2</v>
          </cell>
          <cell r="D1488">
            <v>67.78</v>
          </cell>
          <cell r="E1488">
            <v>52.14</v>
          </cell>
        </row>
        <row r="1489">
          <cell r="A1489" t="str">
            <v/>
          </cell>
        </row>
        <row r="1490">
          <cell r="A1490" t="str">
            <v>13.03.070</v>
          </cell>
          <cell r="B1490" t="str">
            <v>PISO EM LENCOL DE GRANITO ARTIFICIAL ( MARMORITE ) COM JUNTAS DE VIDRO, FORMANDO QUADROS DE 1,0 X 1,0 M, NA COR CINZA. (OBS. DA SE: PREÇO INCLUSIVE COM REGULARIZAÇÃO)</v>
          </cell>
          <cell r="C1490" t="str">
            <v>m2</v>
          </cell>
          <cell r="D1490">
            <v>53.53</v>
          </cell>
          <cell r="E1490">
            <v>41.18</v>
          </cell>
        </row>
        <row r="1491">
          <cell r="A1491" t="str">
            <v/>
          </cell>
        </row>
        <row r="1492">
          <cell r="A1492" t="str">
            <v>13.03.080</v>
          </cell>
          <cell r="B1492" t="str">
            <v>PISO EM LENCOL DE GRANITO ARTIFICIAL ( MARMORITE ) COM JUNTAS DE VIDRO, FORMANDO QUADROS DE 1,0 X 1,0 M, NA COR PRETA OU VERMELHA. (OBS. DA SE: PREÇO INCLUSIVE COM REGULARIZAÇÃO)</v>
          </cell>
          <cell r="C1492" t="str">
            <v>m2</v>
          </cell>
          <cell r="D1492">
            <v>60.29</v>
          </cell>
          <cell r="E1492">
            <v>46.38</v>
          </cell>
        </row>
        <row r="1493">
          <cell r="A1493" t="str">
            <v/>
          </cell>
        </row>
        <row r="1494">
          <cell r="A1494" t="str">
            <v>13.03.090</v>
          </cell>
          <cell r="B1494" t="str">
            <v>PISO EM LENCOL DE GRANITO ARTIFICIAL ( MARMORITE ) COM JUNTAS DE PLASTICO , FORMANDO QUADROS DE 1,0 X 1,0 M, NA COR BRANCA. (OBS. DA SE: PREÇO INCLUSIVE COM REGULARIZAÇÃO)</v>
          </cell>
          <cell r="C1494" t="str">
            <v>m2</v>
          </cell>
          <cell r="D1494">
            <v>68.95</v>
          </cell>
          <cell r="E1494">
            <v>53.04</v>
          </cell>
        </row>
        <row r="1495">
          <cell r="A1495" t="str">
            <v/>
          </cell>
        </row>
        <row r="1496">
          <cell r="A1496" t="str">
            <v>13.03.100</v>
          </cell>
          <cell r="B1496" t="str">
            <v>PISO EM LENCOL DE GRANITO ARTIFICIAL ( MARMORITE ) COM JUNTAS DE PLASTICO , FORMANDO QUADROS DE 1,0 X 1,0 M, NA COR CINZA. (OBS. DA SE: PREÇO INCLUSIVE COM REGULARIZAÇÃO)</v>
          </cell>
          <cell r="C1496" t="str">
            <v>m2</v>
          </cell>
          <cell r="D1496">
            <v>54.7</v>
          </cell>
          <cell r="E1496">
            <v>42.08</v>
          </cell>
        </row>
        <row r="1497">
          <cell r="A1497" t="str">
            <v/>
          </cell>
        </row>
        <row r="1498">
          <cell r="A1498" t="str">
            <v>13.03.110</v>
          </cell>
          <cell r="B1498" t="str">
            <v>PISO EM LENCOL DE GRANITO ARTIFICIAL ( MARMORITE ) COM JUNTAS DE PLASTICO , FORMANDO QUADROS DE 1,0 X 1,0 M,NA COR PRETA OU VERMELHA. (OBS. DA SE: PREÇO INCLUSIVE COM REGULARIZAÇÃO)</v>
          </cell>
          <cell r="C1498" t="str">
            <v>m2</v>
          </cell>
          <cell r="D1498">
            <v>61.46</v>
          </cell>
          <cell r="E1498">
            <v>47.28</v>
          </cell>
        </row>
        <row r="1499">
          <cell r="A1499" t="str">
            <v/>
          </cell>
        </row>
        <row r="1500">
          <cell r="A1500" t="str">
            <v>13.03.121</v>
          </cell>
          <cell r="B1500" t="str">
            <v>LIXAMENTO E POLIMENTO COM ESMERILHADEIRA EM PISO GRANILITE EXISTENTE, PARA ÁREA ACIMA DE 50M2.</v>
          </cell>
          <cell r="C1500" t="str">
            <v>m2</v>
          </cell>
          <cell r="D1500">
            <v>7.8</v>
          </cell>
          <cell r="E1500">
            <v>6</v>
          </cell>
        </row>
        <row r="1501">
          <cell r="A1501" t="str">
            <v/>
          </cell>
        </row>
        <row r="1502">
          <cell r="A1502" t="str">
            <v>13.03.130</v>
          </cell>
          <cell r="B1502" t="str">
            <v>PISO CERAMICO COMUM,TIPO A, 20X20CM, PEI 3 ASSENTADO COM ARGAMASSA DE CIMENTO E AREIA NO TRACO 1:6, COM 2CM DE ESPESSURA INCLUSIVE REJUNTE.</v>
          </cell>
          <cell r="C1502" t="str">
            <v>m2</v>
          </cell>
          <cell r="D1502">
            <v>42.08</v>
          </cell>
          <cell r="E1502">
            <v>32.369999999999997</v>
          </cell>
        </row>
        <row r="1503">
          <cell r="A1503" t="str">
            <v/>
          </cell>
        </row>
        <row r="1504">
          <cell r="A1504" t="str">
            <v>13.03.140</v>
          </cell>
          <cell r="B1504" t="str">
            <v>PISO CERAMICO COMUM,TIPO A, 20X20CM, PEI 3 ASSENTADO COM ARGAMASSA PRE-FABRICADA DE CIMENTO COLANTE INCLUSIVE REJUNTE.</v>
          </cell>
          <cell r="C1504" t="str">
            <v>m2</v>
          </cell>
          <cell r="D1504">
            <v>27.69</v>
          </cell>
          <cell r="E1504">
            <v>21.3</v>
          </cell>
        </row>
        <row r="1505">
          <cell r="A1505" t="str">
            <v/>
          </cell>
        </row>
        <row r="1506">
          <cell r="A1506" t="str">
            <v>13.03.144</v>
          </cell>
          <cell r="B1506" t="str">
            <v>PISO CERÂMICO FABRICAÇÃO ELIANE CARGO PLUS - BONE, AD ( ANTIDERRAPANTE ), PEI 5, COM PLACAS DE 31X31CM E ESPESSURA DE 5MM, OU SIMILAR, ASSENTADAS COM ARGAMASSA PRÉ-FABRICADA DE CIMENTO COLANTE, INCLUSIVE REJUNTAMENTO COM JUNTAS DE 6MM.</v>
          </cell>
          <cell r="C1506" t="str">
            <v>m2</v>
          </cell>
          <cell r="D1506">
            <v>40.69</v>
          </cell>
          <cell r="E1506">
            <v>31.3</v>
          </cell>
        </row>
        <row r="1507">
          <cell r="A1507" t="str">
            <v/>
          </cell>
        </row>
        <row r="1508">
          <cell r="A1508" t="str">
            <v>13.03.150</v>
          </cell>
          <cell r="B1508" t="str">
            <v>PISO PAVIFLEX COM 2 MM DE ESPESSURA, SOBRE BASE REGULARIZADA JA PRONTA.</v>
          </cell>
          <cell r="C1508" t="str">
            <v>m2</v>
          </cell>
          <cell r="D1508">
            <v>55.95</v>
          </cell>
          <cell r="E1508">
            <v>43.04</v>
          </cell>
        </row>
        <row r="1509">
          <cell r="A1509" t="str">
            <v/>
          </cell>
        </row>
        <row r="1510">
          <cell r="A1510" t="str">
            <v>13.03.160</v>
          </cell>
          <cell r="B1510" t="str">
            <v>PISO PAVIFLEX COM 2 MM DE ESPESSURA, INCLUSIVE BASE REGULARIZADA DE ARGAMASSA DE CIMENTO E AREIA NO TRACO 1:4,COM 3,0 CM DE ESPESSURA.</v>
          </cell>
          <cell r="C1510" t="str">
            <v>m2</v>
          </cell>
          <cell r="D1510">
            <v>75.98</v>
          </cell>
          <cell r="E1510">
            <v>58.45</v>
          </cell>
        </row>
        <row r="1511">
          <cell r="A1511" t="str">
            <v/>
          </cell>
        </row>
        <row r="1512">
          <cell r="A1512" t="str">
            <v>13.03.170</v>
          </cell>
          <cell r="B1512" t="str">
            <v>PISO INDUSTRIAL DURBETON , KORODUR OU SIMILAR DE ALTA RESISTENCIA COM 8 MM DE ESPESSURA,COM JUNTAS DE PLASTICO FORMANDO QUADROS DE 1,0 X 1,0 M , NA COR CINZA NATURAL E COM ACABAMENTO DESEMPENADO, INCLUSIVE BASE REGULARIZADA.</v>
          </cell>
          <cell r="C1512" t="str">
            <v>m2</v>
          </cell>
          <cell r="D1512">
            <v>48.68</v>
          </cell>
          <cell r="E1512">
            <v>37.450000000000003</v>
          </cell>
        </row>
        <row r="1513">
          <cell r="A1513" t="str">
            <v/>
          </cell>
        </row>
        <row r="1514">
          <cell r="A1514" t="str">
            <v>13.03.180</v>
          </cell>
          <cell r="B1514" t="str">
            <v>PISO INDUSTRIAL DURBETON , KORODUR OU SIMILAR DE ALTA RESISTENCIA COM 8 MM DE ESPESSURA,COM JUNTAS DE PLASTICO FORMANDO QUADROS DE 1,0 X 1,0 M , NA COR CINZA NATURAL E COM ACABAMENTO LEVEMENTE RASPADO, INCLUSIVE BASE REGULARIZADA.</v>
          </cell>
          <cell r="C1514" t="str">
            <v>m2</v>
          </cell>
          <cell r="D1514">
            <v>57.62</v>
          </cell>
          <cell r="E1514">
            <v>44.33</v>
          </cell>
        </row>
        <row r="1515">
          <cell r="A1515" t="str">
            <v/>
          </cell>
        </row>
        <row r="1516">
          <cell r="A1516" t="str">
            <v>13.03.190</v>
          </cell>
          <cell r="B1516" t="str">
            <v>PISO INDUSTRIAL DURBETON , KORODUR OU SIMILAR DE ALTA RESISTENCIA COM 8 MM DE ESPESSURA,COM JUNTAS DE PLASTICO FORMANDO QUADROS DE 1,0 X 1,0 M , NA COR CINZA NATURAL E COM ACABAMENTO RASPADO POLIDO, INCLUSIVE BASE REGULARIZADA.</v>
          </cell>
          <cell r="C1516" t="str">
            <v>m2</v>
          </cell>
          <cell r="D1516">
            <v>63.57</v>
          </cell>
          <cell r="E1516">
            <v>48.9</v>
          </cell>
        </row>
        <row r="1517">
          <cell r="A1517" t="str">
            <v/>
          </cell>
        </row>
        <row r="1518">
          <cell r="A1518" t="str">
            <v>13.03.200</v>
          </cell>
          <cell r="B1518" t="str">
            <v>PISO INDUSTRIAL DURBETON , KORODUR OU SIMILAR DE ALTA RESISTENCIA COM 8 MM DE ESPESSURA,COM JUNTAS DE PLASTICO FORMANDO QUADROS DE 1,0 X 1,0 M , NA COR AMARELA, PRETA, MARROM OU VERMELHA E COM ACABAMENTO DESEMPENADO, INCLUSIVE BASE REGULARIZADA.</v>
          </cell>
          <cell r="C1518" t="str">
            <v>m2</v>
          </cell>
          <cell r="D1518">
            <v>52.19</v>
          </cell>
          <cell r="E1518">
            <v>40.15</v>
          </cell>
        </row>
        <row r="1519">
          <cell r="A1519" t="str">
            <v/>
          </cell>
        </row>
        <row r="1520">
          <cell r="A1520" t="str">
            <v>13.03.210</v>
          </cell>
          <cell r="B1520" t="str">
            <v>PISO INDUSTRIAL DURBETON , KORODUR OU SIMILAR DE ALTA RESISTENCIA COM 8 MM DE ESPESSURA,COM JUNTAS DE PLASTICO FORMANDO QUADROS DE 1,0 X 1,0 M , NA COR AMARELA, PRETA, MARROM OU VERMELHA E COM ACABAMENTO LEVEMENTE RASPADO, INCLUSIVE BASE REGULARIZADA.</v>
          </cell>
          <cell r="C1520" t="str">
            <v>m2</v>
          </cell>
          <cell r="D1520">
            <v>61.13</v>
          </cell>
          <cell r="E1520">
            <v>47.03</v>
          </cell>
        </row>
        <row r="1521">
          <cell r="A1521" t="str">
            <v/>
          </cell>
        </row>
        <row r="1522">
          <cell r="A1522" t="str">
            <v>13.03.220</v>
          </cell>
          <cell r="B1522" t="str">
            <v>PISO INDUSTRIAL DURBETON , KORODUR OU SIMILAR DE ALTA RESISTENCIA COM 8 MM DE ESPESSURA,COM JUNTAS DE PLASTICO FORMANDO QUADROS DE 1,0 X 1,0 M , NA COR AMARELA, PRETA, MARROM OU VERMELHA E COM ACABAMENTO RASPADO POLIDO, INCLUSIVE BASE REGULARIZADA.</v>
          </cell>
          <cell r="C1522" t="str">
            <v>m2</v>
          </cell>
          <cell r="D1522">
            <v>67.08</v>
          </cell>
          <cell r="E1522">
            <v>51.6</v>
          </cell>
        </row>
        <row r="1523">
          <cell r="A1523" t="str">
            <v/>
          </cell>
        </row>
        <row r="1524">
          <cell r="A1524" t="str">
            <v>13.03.230</v>
          </cell>
          <cell r="B1524" t="str">
            <v>PISO INDUSTRIAL DURBETON , KORODUR OU SIMILAR DE ALTA RESISTENCIA COM 8 MM DE ESPESSURA,COM JUNTAS DE PLASTICO FORMANDO QUADROS DE 1,0 X 1,0 M, NA COR VERDE E COM ACABAMENTO DESEMPENADO, INCLUSIVE BASE REGULARIZADA.</v>
          </cell>
          <cell r="C1524" t="str">
            <v>m2</v>
          </cell>
          <cell r="D1524">
            <v>56.09</v>
          </cell>
          <cell r="E1524">
            <v>43.15</v>
          </cell>
        </row>
        <row r="1525">
          <cell r="A1525" t="str">
            <v/>
          </cell>
        </row>
        <row r="1526">
          <cell r="A1526" t="str">
            <v>13.03.240</v>
          </cell>
          <cell r="B1526" t="str">
            <v>PISO INDUSTRIAL DURBETON , KORODUR OU SIMILAR DE ALTA RESISTENCIA COM 8 MM DE ESPESSURA,COM JUNTAS DE PLASTICO FORMANDO QUADROS DE 1,0 X 1,0 M, NA COR VERDE E COM ACABAMENTO LEVEMENTE RASPADO, INCLUSIVE BASE REGULARIZADA.</v>
          </cell>
          <cell r="C1526" t="str">
            <v>m2</v>
          </cell>
          <cell r="D1526">
            <v>65.03</v>
          </cell>
          <cell r="E1526">
            <v>50.03</v>
          </cell>
        </row>
        <row r="1527">
          <cell r="A1527" t="str">
            <v/>
          </cell>
        </row>
        <row r="1528">
          <cell r="A1528" t="str">
            <v>13.03.250</v>
          </cell>
          <cell r="B1528" t="str">
            <v>PISO INDUSTRIAL DURBETON , KORODUR OU SIMILAR DE ALTA RESISTENCIA COM 8 MM DE ESPESSURA,COM JUNTAS DE PLASTICO FORMANDO QUADROS DE 1,0 X 1,0 M , NA COR VERDE E COM ACABAMENTO RASPADO POLIDO, INCLUSIVE BASE REGULARIZADA.</v>
          </cell>
          <cell r="C1528" t="str">
            <v>m2</v>
          </cell>
          <cell r="D1528">
            <v>70.98</v>
          </cell>
          <cell r="E1528">
            <v>54.6</v>
          </cell>
        </row>
        <row r="1529">
          <cell r="A1529" t="str">
            <v/>
          </cell>
        </row>
        <row r="1530">
          <cell r="A1530" t="str">
            <v>13.06.010</v>
          </cell>
          <cell r="B1530" t="str">
            <v>PISO EM ARDÓSIA COM PLACAS DE 30X30CM, ESP. 8MM, ASSENTADA COM ARGAMASSA PRÉ-FABRICADA DE CIMENTO COLANTE, INCLUSIVE REJUNTAMENTO COM JUNTAS DE 5MM.</v>
          </cell>
          <cell r="C1530" t="str">
            <v>m2</v>
          </cell>
          <cell r="D1530">
            <v>36.68</v>
          </cell>
          <cell r="E1530">
            <v>28.22</v>
          </cell>
        </row>
        <row r="1531">
          <cell r="A1531" t="str">
            <v/>
          </cell>
        </row>
        <row r="1532">
          <cell r="A1532" t="str">
            <v>14.00.000</v>
          </cell>
          <cell r="B1532" t="str">
            <v>RODAPES,SOLEIRAS,DEGRAUS E CORRIMAOS</v>
          </cell>
        </row>
        <row r="1533">
          <cell r="A1533" t="str">
            <v/>
          </cell>
        </row>
        <row r="1534">
          <cell r="A1534" t="str">
            <v>14.01.030</v>
          </cell>
          <cell r="B1534" t="str">
            <v>RODAPE DE GRANITO ARTIFICIAL (MARMORITE) COM 10 CM DE ALTURA, NA COR BRANCA.</v>
          </cell>
          <cell r="C1534" t="str">
            <v>m</v>
          </cell>
          <cell r="D1534">
            <v>20.260000000000002</v>
          </cell>
          <cell r="E1534">
            <v>15.59</v>
          </cell>
        </row>
        <row r="1535">
          <cell r="A1535" t="str">
            <v/>
          </cell>
        </row>
        <row r="1536">
          <cell r="A1536" t="str">
            <v>14.01.040</v>
          </cell>
          <cell r="B1536" t="str">
            <v>RODAPE DE GRANITO ARTIFICIAL (MARMORITE) COM 10 CM DE ALTURA, NA COR CINZA.</v>
          </cell>
          <cell r="C1536" t="str">
            <v>m</v>
          </cell>
          <cell r="D1536">
            <v>18.829999999999998</v>
          </cell>
          <cell r="E1536">
            <v>14.49</v>
          </cell>
        </row>
        <row r="1537">
          <cell r="A1537" t="str">
            <v/>
          </cell>
        </row>
        <row r="1538">
          <cell r="A1538" t="str">
            <v>14.01.050</v>
          </cell>
          <cell r="B1538" t="str">
            <v>RODAPE DE GRANITO ARTIFICIAL (MARMORITE) COM 10 CM DE ALTURA, NA COR PRETA OU VERMELHA.</v>
          </cell>
          <cell r="C1538" t="str">
            <v>m</v>
          </cell>
          <cell r="D1538">
            <v>19.510000000000002</v>
          </cell>
          <cell r="E1538">
            <v>15.01</v>
          </cell>
        </row>
        <row r="1539">
          <cell r="A1539" t="str">
            <v/>
          </cell>
        </row>
        <row r="1540">
          <cell r="A1540" t="str">
            <v>14.01.060</v>
          </cell>
          <cell r="B1540" t="str">
            <v>RODAPE DE PAVIFLEX APLICADO SOBRE REVESTIMENTO DE ARGAMASSA DE CIMENTO E AREIA NO TRACO 1:3.</v>
          </cell>
          <cell r="C1540" t="str">
            <v>m</v>
          </cell>
          <cell r="D1540">
            <v>18.79</v>
          </cell>
          <cell r="E1540">
            <v>14.46</v>
          </cell>
        </row>
        <row r="1541">
          <cell r="A1541" t="str">
            <v/>
          </cell>
        </row>
        <row r="1542">
          <cell r="A1542" t="str">
            <v>14.01.070</v>
          </cell>
          <cell r="B1542" t="str">
            <v>RODAPE DE ARGAMASSA DE ALTA RESISTENCIA DURBETON,KORODUR OU SIMILAR, COM 10,0 CM DE ALTURA NA COR CINZA NATURAL E COM ACABAMENTO RASPADO.</v>
          </cell>
          <cell r="C1542" t="str">
            <v>m</v>
          </cell>
          <cell r="D1542">
            <v>19.329999999999998</v>
          </cell>
          <cell r="E1542">
            <v>14.87</v>
          </cell>
        </row>
        <row r="1543">
          <cell r="A1543" t="str">
            <v/>
          </cell>
        </row>
        <row r="1544">
          <cell r="A1544" t="str">
            <v>14.01.080</v>
          </cell>
          <cell r="B1544" t="str">
            <v>RODAPE DE ARGAMASSA DE ALTA RESISTENCIA DURBETON,KORODUR OU SIMILAR, COM 10,0 CM DE ALTURA NA COR AMARELA, PRETA, MARROM OU VERMELHA E COM ACABAMENTO RASPADO.</v>
          </cell>
          <cell r="C1544" t="str">
            <v>m</v>
          </cell>
          <cell r="D1544">
            <v>20.73</v>
          </cell>
          <cell r="E1544">
            <v>15.95</v>
          </cell>
        </row>
        <row r="1545">
          <cell r="A1545" t="str">
            <v/>
          </cell>
        </row>
        <row r="1546">
          <cell r="A1546" t="str">
            <v>14.01.090</v>
          </cell>
          <cell r="B1546" t="str">
            <v>RODAPE DE ARGAMASSA DE ALTA RESISTENCIA DURBETON,KORODUR OU SIMILAR, COM 10,0 CM DE ALTURA NA COR VERDE E COM ACABAMENTO RASPADO.</v>
          </cell>
          <cell r="C1546" t="str">
            <v>m</v>
          </cell>
          <cell r="D1546">
            <v>22.29</v>
          </cell>
          <cell r="E1546">
            <v>17.149999999999999</v>
          </cell>
        </row>
        <row r="1547">
          <cell r="A1547" t="str">
            <v/>
          </cell>
        </row>
        <row r="1548">
          <cell r="A1548" t="str">
            <v>14.02.010</v>
          </cell>
          <cell r="B1548" t="str">
            <v>SOLEIRA EM CIMENTADO DE 15 CM DE LARGURA.</v>
          </cell>
          <cell r="C1548" t="str">
            <v>m</v>
          </cell>
          <cell r="D1548">
            <v>3.48</v>
          </cell>
          <cell r="E1548">
            <v>2.68</v>
          </cell>
        </row>
        <row r="1549">
          <cell r="A1549" t="str">
            <v/>
          </cell>
        </row>
        <row r="1550">
          <cell r="A1550" t="str">
            <v>14.02.020</v>
          </cell>
          <cell r="B1550" t="str">
            <v>SOLEIRA DE GRANITO ARTIFICIAL (MARMORITE) COM 15 CM DE LARGURA, NA COR BRANCA.</v>
          </cell>
          <cell r="C1550" t="str">
            <v>m</v>
          </cell>
          <cell r="D1550">
            <v>18.39</v>
          </cell>
          <cell r="E1550">
            <v>14.15</v>
          </cell>
        </row>
        <row r="1551">
          <cell r="A1551" t="str">
            <v/>
          </cell>
        </row>
        <row r="1552">
          <cell r="A1552" t="str">
            <v>14.02.030</v>
          </cell>
          <cell r="B1552" t="str">
            <v>SOLEIRA DE GRANITO ARTIFICIAL (MARMORITE) COM 15 CM DE LARGURA, NA COR CINZA.</v>
          </cell>
          <cell r="C1552" t="str">
            <v>m</v>
          </cell>
          <cell r="D1552">
            <v>16.260000000000002</v>
          </cell>
          <cell r="E1552">
            <v>12.51</v>
          </cell>
        </row>
        <row r="1553">
          <cell r="A1553" t="str">
            <v/>
          </cell>
        </row>
        <row r="1554">
          <cell r="A1554" t="str">
            <v>14.02.040</v>
          </cell>
          <cell r="B1554" t="str">
            <v>SOLEIRA DE GRANITO ARTIFICIAL (MARMORITE) COM 15 CM DE LARGURA, NA COR PRETA OU VERMELHA.</v>
          </cell>
          <cell r="C1554" t="str">
            <v>m</v>
          </cell>
          <cell r="D1554">
            <v>17.29</v>
          </cell>
          <cell r="E1554">
            <v>13.3</v>
          </cell>
        </row>
        <row r="1555">
          <cell r="A1555" t="str">
            <v/>
          </cell>
        </row>
        <row r="1556">
          <cell r="A1556" t="str">
            <v>14.02.050</v>
          </cell>
          <cell r="B1556" t="str">
            <v>SOLEIRA DE ARGAMASSA DE ALTA RESISTENCIA DURBETON , KORODUR OU SIMILAR , COM 10,0 CM DE LARGURA, NA COR CINZA NATURAL E COM ACABAMENTO RASPADO.</v>
          </cell>
          <cell r="C1556" t="str">
            <v>m</v>
          </cell>
          <cell r="D1556">
            <v>13.8</v>
          </cell>
          <cell r="E1556">
            <v>10.62</v>
          </cell>
        </row>
        <row r="1557">
          <cell r="A1557" t="str">
            <v/>
          </cell>
        </row>
        <row r="1558">
          <cell r="A1558" t="str">
            <v>14.02.060</v>
          </cell>
          <cell r="B1558" t="str">
            <v>SOLEIRA DE ARGAMASSA DE ALTA RESISTENCIA DURBETON , KORODUR OU SIMILAR , COM 10,0 CM DE LARGURA , NA COR AMARELA , PRETA , MARROM OU VERMELHA E COM ACABAMENTO RASPADO.</v>
          </cell>
          <cell r="C1558" t="str">
            <v>m</v>
          </cell>
          <cell r="D1558">
            <v>14.15</v>
          </cell>
          <cell r="E1558">
            <v>10.89</v>
          </cell>
        </row>
        <row r="1559">
          <cell r="A1559" t="str">
            <v/>
          </cell>
        </row>
        <row r="1560">
          <cell r="A1560" t="str">
            <v>14.02.070</v>
          </cell>
          <cell r="B1560" t="str">
            <v>SOLEIRA DE ARGAMASSA DE ALTA RESISTENCIA DURBETON , KORODUR OU SIMILAR , COM 10,0 CM DE LARGURA, NA COR VERDE E COM ACABAMENTO RASPADO.</v>
          </cell>
          <cell r="C1560" t="str">
            <v>m</v>
          </cell>
          <cell r="D1560">
            <v>14.54</v>
          </cell>
          <cell r="E1560">
            <v>11.19</v>
          </cell>
        </row>
        <row r="1561">
          <cell r="A1561" t="str">
            <v/>
          </cell>
        </row>
        <row r="1562">
          <cell r="A1562" t="str">
            <v>14.03.010</v>
          </cell>
          <cell r="B1562" t="str">
            <v>DEGRAU DE ESCADA COM 30,0 CM, EM GRANITO ARTIFICIAL (MARMORITE) , NA COR BRANCA E ESPELHO COM 20,0 CM.</v>
          </cell>
          <cell r="C1562" t="str">
            <v>m</v>
          </cell>
          <cell r="D1562">
            <v>49.99</v>
          </cell>
          <cell r="E1562">
            <v>38.46</v>
          </cell>
        </row>
        <row r="1563">
          <cell r="A1563" t="str">
            <v/>
          </cell>
        </row>
        <row r="1564">
          <cell r="A1564" t="str">
            <v>14.03.020</v>
          </cell>
          <cell r="B1564" t="str">
            <v>DEGRAU DE ESCADA COM 30,0 CM, EM GRANITO ARTIFICIAL (MARMORITE) , NA COR CINZA E ESPELHO COM 20,0 CM.</v>
          </cell>
          <cell r="C1564" t="str">
            <v>m</v>
          </cell>
          <cell r="D1564">
            <v>42.87</v>
          </cell>
          <cell r="E1564">
            <v>32.979999999999997</v>
          </cell>
        </row>
        <row r="1565">
          <cell r="A1565" t="str">
            <v/>
          </cell>
        </row>
        <row r="1566">
          <cell r="A1566" t="str">
            <v>14.03.030</v>
          </cell>
          <cell r="B1566" t="str">
            <v>DEGRAU DE ESCADA COM 30,0 CM, EM GRANITO ARTIFICIAL (MARMORITE), NA COR PRETA OU VERMELHA E ESPELHO COM 20,0 CM.</v>
          </cell>
          <cell r="C1566" t="str">
            <v>m</v>
          </cell>
          <cell r="D1566">
            <v>46.25</v>
          </cell>
          <cell r="E1566">
            <v>35.58</v>
          </cell>
        </row>
        <row r="1567">
          <cell r="A1567" t="str">
            <v/>
          </cell>
        </row>
        <row r="1568">
          <cell r="A1568" t="str">
            <v>14.03.040</v>
          </cell>
          <cell r="B1568" t="str">
            <v>DEGRAU DE ESCADA COM 30,0 CM, EM ARGAMASSA DE ALTA RESISTENCIA DURBETON,KORODUR OU SIMILAR, E ESPELHO COM 20,0 CM, NA COR CINZA NATURAL E COM ACABAMENTO RASPADO.</v>
          </cell>
          <cell r="C1568" t="str">
            <v>m</v>
          </cell>
          <cell r="D1568">
            <v>50.98</v>
          </cell>
          <cell r="E1568">
            <v>39.22</v>
          </cell>
        </row>
        <row r="1569">
          <cell r="A1569" t="str">
            <v/>
          </cell>
        </row>
        <row r="1570">
          <cell r="A1570" t="str">
            <v>14.03.050</v>
          </cell>
          <cell r="B1570" t="str">
            <v>DEGRAU DE ESCADA COM 30,0 CM, EM ARGAMASSA DE ALTA RESISTENCIA DURBETON,KORODUR OU SIMILAR, E ESPELHO COM 20,0 CM, NA COR AMARELA, PRETA, MARROM OU VERMELHA E COM ACABAMENTO RASPADO.</v>
          </cell>
          <cell r="C1570" t="str">
            <v>m</v>
          </cell>
          <cell r="D1570">
            <v>54.49</v>
          </cell>
          <cell r="E1570">
            <v>41.92</v>
          </cell>
        </row>
        <row r="1571">
          <cell r="A1571" t="str">
            <v/>
          </cell>
        </row>
        <row r="1572">
          <cell r="A1572" t="str">
            <v>14.03.060</v>
          </cell>
          <cell r="B1572" t="str">
            <v>DEGRAU DE ESCADA COM 30,0 CM, EM ARGAMASSA DE ALTA RESISTENCIA DURBETON,KORODUR OU SIMILAR, E ESPELHO COM 20,0 CM , NA COR VERDE E COM ACABAMENTO RASPADO.</v>
          </cell>
          <cell r="C1572" t="str">
            <v>m</v>
          </cell>
          <cell r="D1572">
            <v>58.39</v>
          </cell>
          <cell r="E1572">
            <v>44.92</v>
          </cell>
        </row>
        <row r="1573">
          <cell r="A1573" t="str">
            <v/>
          </cell>
        </row>
        <row r="1574">
          <cell r="A1574" t="str">
            <v>14.04.010</v>
          </cell>
          <cell r="B1574" t="str">
            <v>CORRIMAO DE GRANITO ARTIFICIAL(MARMORITE) COM 15 CM DE LARGURA, NA COR BRANCA.</v>
          </cell>
          <cell r="C1574" t="str">
            <v>m</v>
          </cell>
          <cell r="D1574">
            <v>41.99</v>
          </cell>
          <cell r="E1574">
            <v>32.299999999999997</v>
          </cell>
        </row>
        <row r="1575">
          <cell r="A1575" t="str">
            <v/>
          </cell>
        </row>
        <row r="1576">
          <cell r="A1576" t="str">
            <v>14.04.020</v>
          </cell>
          <cell r="B1576" t="str">
            <v>CORRIMAO DE GRANITO ARTIFICIAL(MARMORITE) COM 15 CM DE LARGURA, NA COR CINZA.</v>
          </cell>
          <cell r="C1576" t="str">
            <v>m</v>
          </cell>
          <cell r="D1576">
            <v>38.42</v>
          </cell>
          <cell r="E1576">
            <v>29.56</v>
          </cell>
        </row>
        <row r="1577">
          <cell r="A1577" t="str">
            <v/>
          </cell>
        </row>
        <row r="1578">
          <cell r="A1578" t="str">
            <v>14.04.030</v>
          </cell>
          <cell r="B1578" t="str">
            <v>CORRIMAO DE GRANITO ARTIFICIAL(MARMORITE) COM 15 CM DE LARGURA, NA COR PRETA OU VER MELHA.</v>
          </cell>
          <cell r="C1578" t="str">
            <v>m</v>
          </cell>
          <cell r="D1578">
            <v>40.11</v>
          </cell>
          <cell r="E1578">
            <v>30.86</v>
          </cell>
        </row>
        <row r="1579">
          <cell r="A1579" t="str">
            <v/>
          </cell>
        </row>
        <row r="1580">
          <cell r="A1580" t="str">
            <v>15.00.000</v>
          </cell>
          <cell r="B1580" t="str">
            <v>BALCOES</v>
          </cell>
        </row>
        <row r="1581">
          <cell r="A1581" t="str">
            <v/>
          </cell>
        </row>
        <row r="1582">
          <cell r="A1582" t="str">
            <v>15.01.010</v>
          </cell>
          <cell r="B1582" t="str">
            <v>BALCAO DE COZINHA DE GRANITO ARTIFICIAL NA COR BRANCA, APLICADO SOBRE LAJE DE CONCRETO DE 3,0 CM DE ESPESSURA.</v>
          </cell>
          <cell r="C1582" t="str">
            <v>m2</v>
          </cell>
          <cell r="D1582">
            <v>100.45</v>
          </cell>
          <cell r="E1582">
            <v>77.27</v>
          </cell>
        </row>
        <row r="1583">
          <cell r="A1583" t="str">
            <v/>
          </cell>
        </row>
        <row r="1584">
          <cell r="A1584" t="str">
            <v>15.01.020</v>
          </cell>
          <cell r="B1584" t="str">
            <v>BALCAO DE COZINHA DE GRANITO ARTIFICIAL NA COR CINZA , APLICADO SOBRE LAJE DE CONCRETO DE 3,0 CM DE ESPESSURA.</v>
          </cell>
          <cell r="C1584" t="str">
            <v>m2</v>
          </cell>
          <cell r="D1584">
            <v>86.35</v>
          </cell>
          <cell r="E1584">
            <v>66.430000000000007</v>
          </cell>
        </row>
        <row r="1585">
          <cell r="A1585" t="str">
            <v/>
          </cell>
        </row>
        <row r="1586">
          <cell r="A1586" t="str">
            <v>15.01.030</v>
          </cell>
          <cell r="B1586" t="str">
            <v>BALCAO DE COZINHA DE GRANITO ARTIFICIAL NA COR VERMELHA OU PRETA, APLICADO SOBRE LAJE DE CONCRETO DE 3,0 CM DE ESPESSURA.</v>
          </cell>
          <cell r="C1586" t="str">
            <v>m2</v>
          </cell>
          <cell r="D1586">
            <v>93.11</v>
          </cell>
          <cell r="E1586">
            <v>71.63</v>
          </cell>
        </row>
        <row r="1587">
          <cell r="A1587" t="str">
            <v/>
          </cell>
        </row>
        <row r="1588">
          <cell r="A1588" t="str">
            <v>16.00.000</v>
          </cell>
          <cell r="B1588" t="str">
            <v>PINTURA</v>
          </cell>
        </row>
        <row r="1589">
          <cell r="A1589" t="str">
            <v/>
          </cell>
        </row>
        <row r="1590">
          <cell r="A1590" t="str">
            <v>16.01.010</v>
          </cell>
          <cell r="B1590" t="str">
            <v>REMOCAO DE PINTURA ANTIGA A CAL.</v>
          </cell>
          <cell r="C1590" t="str">
            <v>m2</v>
          </cell>
          <cell r="D1590">
            <v>1.27</v>
          </cell>
          <cell r="E1590">
            <v>0.98</v>
          </cell>
        </row>
        <row r="1591">
          <cell r="A1591" t="str">
            <v/>
          </cell>
        </row>
        <row r="1592">
          <cell r="A1592" t="str">
            <v>16.01.020</v>
          </cell>
          <cell r="B1592" t="str">
            <v>REMOCAO DE PINTURA ANTIGA A OLEO OU ESMALTE.</v>
          </cell>
          <cell r="C1592" t="str">
            <v>m2</v>
          </cell>
          <cell r="D1592">
            <v>4.5199999999999996</v>
          </cell>
          <cell r="E1592">
            <v>3.48</v>
          </cell>
        </row>
        <row r="1593">
          <cell r="A1593" t="str">
            <v/>
          </cell>
        </row>
        <row r="1594">
          <cell r="A1594" t="str">
            <v>16.02.010</v>
          </cell>
          <cell r="B1594" t="str">
            <v>CAIACAO BRANCA EM PAREDES INTERNAS E EXTERNAS, EM OBRAS DE APENAS UM PAVIMENTO, TRES DEMAOS.</v>
          </cell>
          <cell r="C1594" t="str">
            <v>m2</v>
          </cell>
          <cell r="D1594">
            <v>2.62</v>
          </cell>
          <cell r="E1594">
            <v>2.02</v>
          </cell>
        </row>
        <row r="1595">
          <cell r="A1595" t="str">
            <v/>
          </cell>
        </row>
        <row r="1596">
          <cell r="A1596" t="str">
            <v>16.02.020</v>
          </cell>
          <cell r="B1596" t="str">
            <v>CAIACAO DE COR EM PAREDES INTERNAS E EXTERNAS, EM OBRAS DE APENAS UM PAVIMENTO, TRES DEMAOS.</v>
          </cell>
          <cell r="C1596" t="str">
            <v>m2</v>
          </cell>
          <cell r="D1596">
            <v>3.48</v>
          </cell>
          <cell r="E1596">
            <v>2.68</v>
          </cell>
        </row>
        <row r="1597">
          <cell r="A1597" t="str">
            <v/>
          </cell>
        </row>
        <row r="1598">
          <cell r="A1598" t="str">
            <v>16.02.030</v>
          </cell>
          <cell r="B1598" t="str">
            <v>CAIACAO BRANCA EM PAREDES EXTERNAS, EM OBRAS COM MAIS DE UM PAVIMENTO, TRES DEMAOS.</v>
          </cell>
          <cell r="C1598" t="str">
            <v>m2</v>
          </cell>
          <cell r="D1598">
            <v>3.48</v>
          </cell>
          <cell r="E1598">
            <v>2.68</v>
          </cell>
        </row>
        <row r="1599">
          <cell r="A1599" t="str">
            <v/>
          </cell>
        </row>
        <row r="1600">
          <cell r="A1600" t="str">
            <v>16.02.040</v>
          </cell>
          <cell r="B1600" t="str">
            <v>CAIACAO DE COR EM PAREDES EXTERNAS, EM OBRAS COM MAIS DE UM PAVIMENTO, TRES DEMAOS.</v>
          </cell>
          <cell r="C1600" t="str">
            <v>m2</v>
          </cell>
          <cell r="D1600">
            <v>4.51</v>
          </cell>
          <cell r="E1600">
            <v>3.47</v>
          </cell>
        </row>
        <row r="1601">
          <cell r="A1601" t="str">
            <v/>
          </cell>
        </row>
        <row r="1602">
          <cell r="A1602" t="str">
            <v>16.02.050</v>
          </cell>
          <cell r="B1602" t="str">
            <v>CAIACAO DE COR BATIDA A ESCOVA (PLASTEX).</v>
          </cell>
          <cell r="C1602" t="str">
            <v>m2</v>
          </cell>
          <cell r="D1602">
            <v>4.9400000000000004</v>
          </cell>
          <cell r="E1602">
            <v>3.8</v>
          </cell>
        </row>
        <row r="1603">
          <cell r="A1603" t="str">
            <v/>
          </cell>
        </row>
        <row r="1604">
          <cell r="A1604" t="str">
            <v>16.03.010</v>
          </cell>
          <cell r="B1604" t="str">
            <v>PINTURA LATEX EM PAREDES INTERNAS, CORALAR OU SIMILAR, DUAS DEMAOS, SEM MASSA CORRIDA,INCLUSIVE APLICACAO DE UMA DEMAO DE LIQUIDO SELADOR DE PAREDE.</v>
          </cell>
          <cell r="C1604" t="str">
            <v>m2</v>
          </cell>
          <cell r="D1604">
            <v>8.58</v>
          </cell>
          <cell r="E1604">
            <v>6.6</v>
          </cell>
        </row>
        <row r="1605">
          <cell r="A1605" t="str">
            <v/>
          </cell>
        </row>
        <row r="1606">
          <cell r="A1606" t="str">
            <v>16.03.011</v>
          </cell>
          <cell r="B1606" t="str">
            <v>PINTURA LATÉX EM PAREDES INTERNAS, CORALAR OU SIMILAR - DUAS DEMÃOS - SEM MASSA CORRIDA,SEM APLICAÇÃO DE LÍQUIDO SELADOR PARA PAREDE .</v>
          </cell>
          <cell r="C1606" t="str">
            <v>m2</v>
          </cell>
          <cell r="D1606">
            <v>5.01</v>
          </cell>
          <cell r="E1606">
            <v>3.86</v>
          </cell>
        </row>
        <row r="1607">
          <cell r="A1607" t="str">
            <v/>
          </cell>
        </row>
        <row r="1608">
          <cell r="A1608" t="str">
            <v>16.03.012</v>
          </cell>
          <cell r="B1608" t="str">
            <v>PINTURA LÁTEX EM PAREDES INTERNAS SEM O FORNECIMENTO DA TINTA, DUAS DEMÃOS, SEM MASSA CORRIDA, INCLUSIVE APLICAÇÃO DE UMA DEMÃO DE LIQUIDO SELADOR DE PAREDE.</v>
          </cell>
          <cell r="C1608" t="str">
            <v>m2</v>
          </cell>
          <cell r="D1608">
            <v>6.37</v>
          </cell>
          <cell r="E1608">
            <v>4.9000000000000004</v>
          </cell>
        </row>
        <row r="1609">
          <cell r="A1609" t="str">
            <v/>
          </cell>
        </row>
        <row r="1610">
          <cell r="A1610" t="str">
            <v>16.03.020</v>
          </cell>
          <cell r="B1610" t="str">
            <v>PINTURA LATEX EM PAREDES INTERNAS, CORALAR OU SIMILAR, DUAS DEMAOS, INCLUSIVE APLICACAO DE UMA DEMAO DE LIQUIDO SELADOR E DUAS DEMAOS DE MASSA CORRIDA A BASE DE PVA.</v>
          </cell>
          <cell r="C1610" t="str">
            <v>m2</v>
          </cell>
          <cell r="D1610">
            <v>15.3</v>
          </cell>
          <cell r="E1610">
            <v>11.77</v>
          </cell>
        </row>
        <row r="1611">
          <cell r="A1611" t="str">
            <v/>
          </cell>
        </row>
        <row r="1612">
          <cell r="A1612" t="str">
            <v>16.03.030</v>
          </cell>
          <cell r="B1612" t="str">
            <v>PINTURA LATEX EM PAREDES EXTERNAS,CORALMUR OU SIMILAR, DUAS DEMAOS, SEM MASSA ACRILICA, INCLUSIVE APLICACAO DE UMA DEMAO DE FUNDO PREPARADOR.</v>
          </cell>
          <cell r="C1612" t="str">
            <v>m2</v>
          </cell>
          <cell r="D1612">
            <v>10.42</v>
          </cell>
          <cell r="E1612">
            <v>8.02</v>
          </cell>
        </row>
        <row r="1613">
          <cell r="A1613" t="str">
            <v/>
          </cell>
        </row>
        <row r="1614">
          <cell r="A1614" t="str">
            <v>16.03.031</v>
          </cell>
          <cell r="B1614" t="str">
            <v>PINTURA PVA LATÉX EXTERNA, DUAS DEMÃOS, SEM MASSA E SEM SELADOR ACRÍLICO, SOBRE BEIRA E BICA DE TELHA CERÂMICA.</v>
          </cell>
          <cell r="C1614" t="str">
            <v>m</v>
          </cell>
          <cell r="D1614">
            <v>1.8</v>
          </cell>
          <cell r="E1614">
            <v>1.39</v>
          </cell>
        </row>
        <row r="1615">
          <cell r="A1615" t="str">
            <v/>
          </cell>
        </row>
        <row r="1616">
          <cell r="A1616" t="str">
            <v>16.03.032</v>
          </cell>
          <cell r="B1616" t="str">
            <v>PINTURA LATÉX EM PAREDES EXTERNAS, CORALMUR OU SIMILAR - DUAS DEMÃOS - SEM MASSA  ACRÍLICA,SEM APLICAÇÃO DE FUNDO PREPARADOR.</v>
          </cell>
          <cell r="C1616" t="str">
            <v>m2</v>
          </cell>
          <cell r="D1616">
            <v>6.37</v>
          </cell>
          <cell r="E1616">
            <v>4.9000000000000004</v>
          </cell>
        </row>
        <row r="1617">
          <cell r="A1617" t="str">
            <v/>
          </cell>
        </row>
        <row r="1618">
          <cell r="A1618" t="str">
            <v>16.03.033</v>
          </cell>
          <cell r="B1618" t="str">
            <v>PINTURA LÁTEX EM PAREDES EXTERNAS SEM O FORNECIMENTO DA TINTA, DUAS DEMÃOS, SEM MASSA CORRIDA, INCLUSIVE APLICAÇÃO DE UMA DEMÃO DE FUNDO PREPARADOR.</v>
          </cell>
          <cell r="C1618" t="str">
            <v>m2</v>
          </cell>
          <cell r="D1618">
            <v>7.02</v>
          </cell>
          <cell r="E1618">
            <v>5.4</v>
          </cell>
        </row>
        <row r="1619">
          <cell r="A1619" t="str">
            <v/>
          </cell>
        </row>
        <row r="1620">
          <cell r="A1620" t="str">
            <v>16.03.040</v>
          </cell>
          <cell r="B1620" t="str">
            <v>PINTURA LATEX EM PAREDES EXTERNAS,CORALMUR OU SIMILAR, DUAS DEMAOS, INCLUSIVE APLICACAO DE SELADOR ACRILICO UMA DEMAO, E MASSA ACRILICA, DUAS DEMAOS.</v>
          </cell>
          <cell r="C1620" t="str">
            <v>m2</v>
          </cell>
          <cell r="D1620">
            <v>18.34</v>
          </cell>
          <cell r="E1620">
            <v>14.11</v>
          </cell>
        </row>
        <row r="1621">
          <cell r="A1621" t="str">
            <v/>
          </cell>
        </row>
        <row r="1622">
          <cell r="A1622" t="str">
            <v>16.03.050</v>
          </cell>
          <cell r="B1622" t="str">
            <v>PINTURA A BASE DE EMULSAO ACRILICA,CORALAR OU SIMILAR, EM PAREDES INTERNAS, DUAS DEMAOS SEM MASSA, INCLUSIVE SELADOR ACRILICO, UMA DEMAO.</v>
          </cell>
          <cell r="C1622" t="str">
            <v>m2</v>
          </cell>
          <cell r="D1622">
            <v>8.85</v>
          </cell>
          <cell r="E1622">
            <v>6.81</v>
          </cell>
        </row>
        <row r="1623">
          <cell r="A1623" t="str">
            <v/>
          </cell>
        </row>
        <row r="1624">
          <cell r="A1624" t="str">
            <v>16.03.060</v>
          </cell>
          <cell r="B1624" t="str">
            <v>PINTURA A BASE DE EMULSAO ACRILICA,CORALAR OU SIMILAR, EM PAREDES INTERNAS, DUAS DEMAOS, INCLUSIVE LIQUIDO SELADOR UMA DEMAO, E DUAS DE MAOS DE MASSA ACRILICA.</v>
          </cell>
          <cell r="C1624" t="str">
            <v>m2</v>
          </cell>
          <cell r="D1624">
            <v>19.07</v>
          </cell>
          <cell r="E1624">
            <v>14.67</v>
          </cell>
        </row>
        <row r="1625">
          <cell r="A1625" t="str">
            <v/>
          </cell>
        </row>
        <row r="1626">
          <cell r="A1626" t="str">
            <v>16.03.070</v>
          </cell>
          <cell r="B1626" t="str">
            <v>PINTURA A BASE DE EMULSAO ACRILICA, CORALPLUS OU SIMILAR, EM PAREDES EXTERNAS, DUAS DEMAOS, SEM MASSA,INCLUSIVE APLICACAO DE SELADOR ACRILICO, UMA DEMAO.</v>
          </cell>
          <cell r="C1626" t="str">
            <v>m2</v>
          </cell>
          <cell r="D1626">
            <v>11.64</v>
          </cell>
          <cell r="E1626">
            <v>8.9600000000000009</v>
          </cell>
        </row>
        <row r="1627">
          <cell r="A1627" t="str">
            <v/>
          </cell>
        </row>
        <row r="1628">
          <cell r="A1628" t="str">
            <v>16.03.080</v>
          </cell>
          <cell r="B1628" t="str">
            <v>PINTURA A BASE DE EMULSAO ACRILICA, CORALPLUS OU SIMILAR, EM PAREDES EXTERNAS, DUAS DEMAOS, INCLUSIVE APLICACAO DE SELADOR ACRILICO, UMA DEMAO E DUAS DEMAOS DE MASSA ACRILICA.</v>
          </cell>
          <cell r="C1628" t="str">
            <v>m2</v>
          </cell>
          <cell r="D1628">
            <v>20.83</v>
          </cell>
          <cell r="E1628">
            <v>16.03</v>
          </cell>
        </row>
        <row r="1629">
          <cell r="A1629" t="str">
            <v/>
          </cell>
        </row>
        <row r="1630">
          <cell r="A1630" t="str">
            <v>16.03.101</v>
          </cell>
          <cell r="B1630" t="str">
            <v>REVESTIMENTO TEXTURIZADO DE COR, APLICADO COM ROLO EM PAREDE INTERNA OU EXTERNA, FAB.: CORAL OU SIMILAR.</v>
          </cell>
          <cell r="C1630" t="str">
            <v>m2</v>
          </cell>
          <cell r="D1630">
            <v>15.08</v>
          </cell>
          <cell r="E1630">
            <v>11.6</v>
          </cell>
        </row>
        <row r="1631">
          <cell r="A1631" t="str">
            <v/>
          </cell>
        </row>
        <row r="1632">
          <cell r="A1632" t="str">
            <v>16.03.110</v>
          </cell>
          <cell r="B1632" t="str">
            <v>EMASSAMENTO DE PAREDES INTERNAS, COM MASSA CORRIDA À BASE DE PVA, DUAS DEMÃOS, PARA PINTURA LATÉX.</v>
          </cell>
          <cell r="C1632" t="str">
            <v>m2</v>
          </cell>
          <cell r="D1632">
            <v>5.75</v>
          </cell>
          <cell r="E1632">
            <v>4.43</v>
          </cell>
        </row>
        <row r="1633">
          <cell r="A1633" t="str">
            <v/>
          </cell>
        </row>
        <row r="1634">
          <cell r="A1634" t="str">
            <v>16.03.115</v>
          </cell>
          <cell r="B1634" t="str">
            <v>PINTURA LATEX ACRÍLICA EM PAREDES EXTERNAS APARENTES, EM DUAS DEMÃOS, CORALATEX OU SIMILAR, COR CERÂMICA,SEM MASSA, SEM APLICAÇÃO DE FUNDO PREPARADOR.INCLUSO LIXAMENTO DA SUPERFÍCIE PARA APLICAÇÃO DA TINTA.</v>
          </cell>
          <cell r="C1634" t="str">
            <v>m2</v>
          </cell>
          <cell r="D1634">
            <v>6.31</v>
          </cell>
          <cell r="E1634">
            <v>4.8600000000000003</v>
          </cell>
        </row>
        <row r="1635">
          <cell r="A1635" t="str">
            <v/>
          </cell>
        </row>
        <row r="1636">
          <cell r="A1636" t="str">
            <v>16.04.010</v>
          </cell>
          <cell r="B1636" t="str">
            <v>PINTURA A OLEO EM PAREDES INTERNAS, DUAS DEMAOS, SEM EMASSAMENTO, INCLUSIVE APLICACAO DE LIQUIDO PREPARADOR.</v>
          </cell>
          <cell r="C1636" t="str">
            <v>m2</v>
          </cell>
          <cell r="D1636">
            <v>10.95</v>
          </cell>
          <cell r="E1636">
            <v>8.43</v>
          </cell>
        </row>
        <row r="1637">
          <cell r="A1637" t="str">
            <v/>
          </cell>
        </row>
        <row r="1638">
          <cell r="A1638" t="str">
            <v>16.04.011</v>
          </cell>
          <cell r="B1638" t="str">
            <v>PINTURA A ÓLEO OU ESMALTE SINTÉTICO EM PAREDES INTERNAS, DUAS DEMÃOS, INCLUSIVE LIXAMENTO, SEM EMASSAMENTO E SEM APLICAÇÃO DE LÍQUIDO PREPARADOR.</v>
          </cell>
          <cell r="C1638" t="str">
            <v>m2</v>
          </cell>
          <cell r="D1638">
            <v>8.65</v>
          </cell>
          <cell r="E1638">
            <v>6.66</v>
          </cell>
        </row>
        <row r="1639">
          <cell r="A1639" t="str">
            <v/>
          </cell>
        </row>
        <row r="1640">
          <cell r="A1640" t="str">
            <v>16.04.020</v>
          </cell>
          <cell r="B1640" t="str">
            <v>PINTURA A OLEO EM PAREDES INTERNAS, TRES DEMAOS, SEM EMASSAMENTO, INCLUSIVE APLICACAO DE LIQUIDO PREPARADOR.</v>
          </cell>
          <cell r="C1640" t="str">
            <v>m2</v>
          </cell>
          <cell r="D1640">
            <v>13.29</v>
          </cell>
          <cell r="E1640">
            <v>10.23</v>
          </cell>
        </row>
        <row r="1641">
          <cell r="A1641" t="str">
            <v/>
          </cell>
        </row>
        <row r="1642">
          <cell r="A1642" t="str">
            <v>16.04.030</v>
          </cell>
          <cell r="B1642" t="str">
            <v>PINTURA A OLEO EM PAREDES INTERNAS, DUAS DEMAOS, COM EMASSAMENTO, INCLUSIVE APLICACAO DE LIQUIDO PREPARADOR.</v>
          </cell>
          <cell r="C1642" t="str">
            <v>m2</v>
          </cell>
          <cell r="D1642">
            <v>22.32</v>
          </cell>
          <cell r="E1642">
            <v>17.170000000000002</v>
          </cell>
        </row>
        <row r="1643">
          <cell r="A1643" t="str">
            <v/>
          </cell>
        </row>
        <row r="1644">
          <cell r="A1644" t="str">
            <v>16.04.040</v>
          </cell>
          <cell r="B1644" t="str">
            <v>PINTURA A OLEO EM PAREDES INTERNAS, TRES DEMAOS, COM EMASSAMENTO, INCLUSIVE APLICACAO DE LIQUIDO PREPARADOR.</v>
          </cell>
          <cell r="C1644" t="str">
            <v>m2</v>
          </cell>
          <cell r="D1644">
            <v>24.66</v>
          </cell>
          <cell r="E1644">
            <v>18.97</v>
          </cell>
        </row>
        <row r="1645">
          <cell r="A1645" t="str">
            <v/>
          </cell>
        </row>
        <row r="1646">
          <cell r="A1646" t="str">
            <v>16.04.050</v>
          </cell>
          <cell r="B1646" t="str">
            <v>PINTURA A OLEO EM ESQUADRIAS DE MADEIRA, DUAS DEMAOS, COM APARELHAMENTO E SEM EMASSAMENTO, INCLUSIVE APLICACAO DE FUNDO SINTETICO NIVELADOR BRANCO FOSCO, UMA DEMAO.</v>
          </cell>
          <cell r="C1646" t="str">
            <v>m2</v>
          </cell>
          <cell r="D1646">
            <v>11.07</v>
          </cell>
          <cell r="E1646">
            <v>8.52</v>
          </cell>
        </row>
        <row r="1647">
          <cell r="A1647" t="str">
            <v/>
          </cell>
        </row>
        <row r="1648">
          <cell r="A1648" t="str">
            <v>16.04.051</v>
          </cell>
          <cell r="B1648" t="str">
            <v xml:space="preserve">PINTURA A ÓLEO EM ESQUADRIAS DE MADEIRA, DUAS DEMÃOS, COM APARELHAMENTO, SEM EMASSAMENTO E SEM APLICAÇÃO DE FUNDO BRANCO FOSCO. INCLUSO LIXAMENTO. </v>
          </cell>
          <cell r="C1648" t="str">
            <v>m2</v>
          </cell>
          <cell r="D1648">
            <v>6.89</v>
          </cell>
          <cell r="E1648">
            <v>5.3</v>
          </cell>
        </row>
        <row r="1649">
          <cell r="A1649" t="str">
            <v/>
          </cell>
        </row>
        <row r="1650">
          <cell r="A1650" t="str">
            <v>16.04.060</v>
          </cell>
          <cell r="B1650" t="str">
            <v>PINTURA A OLEO EM ESQUADRIAS DE MADEIRA, DUAS DEMAOS, INCLUSIVE APLICACAO DE FUNDO SINTETICO NIVELADOR BRANCO FOSCO, DUAS DEMAOS, COM MASSA A OLEO, DUAS DEMAOS.</v>
          </cell>
          <cell r="C1650" t="str">
            <v>m2</v>
          </cell>
          <cell r="D1650">
            <v>24.75</v>
          </cell>
          <cell r="E1650">
            <v>19.04</v>
          </cell>
        </row>
        <row r="1651">
          <cell r="A1651" t="str">
            <v/>
          </cell>
        </row>
        <row r="1652">
          <cell r="A1652" t="str">
            <v>16.04.070</v>
          </cell>
          <cell r="B1652" t="str">
            <v>PINTURA A OLEO EM ESQUADRIAS DE FERRO, DUAS DEMAOS, SEM RASPAGEM E SEM APARELHAMENTO.</v>
          </cell>
          <cell r="C1652" t="str">
            <v>m2</v>
          </cell>
          <cell r="D1652">
            <v>9.65</v>
          </cell>
          <cell r="E1652">
            <v>7.43</v>
          </cell>
        </row>
        <row r="1653">
          <cell r="A1653" t="str">
            <v/>
          </cell>
        </row>
        <row r="1654">
          <cell r="A1654" t="str">
            <v>16.04.080</v>
          </cell>
          <cell r="B1654" t="str">
            <v>PINTURA A OLEO EM ESQUADRIAS DE FERRO, DUAS DEMAOS, COM RASPAGEM E APARELHAMENTO COM ZARCAO.</v>
          </cell>
          <cell r="C1654" t="str">
            <v>m2</v>
          </cell>
          <cell r="D1654">
            <v>17.97</v>
          </cell>
          <cell r="E1654">
            <v>13.83</v>
          </cell>
        </row>
        <row r="1655">
          <cell r="A1655" t="str">
            <v/>
          </cell>
        </row>
        <row r="1656">
          <cell r="A1656" t="str">
            <v>16.04.090</v>
          </cell>
          <cell r="B1656" t="str">
            <v>PINTURA COM ESMALTE SINTETICO EM ESQUADRIA DE FERRO, DUAS DEMAOS, SEM RASPAGEM E SEM APARELHAMENTO.</v>
          </cell>
          <cell r="C1656" t="str">
            <v>m2</v>
          </cell>
          <cell r="D1656">
            <v>9.65</v>
          </cell>
          <cell r="E1656">
            <v>7.43</v>
          </cell>
        </row>
        <row r="1657">
          <cell r="A1657" t="str">
            <v/>
          </cell>
        </row>
        <row r="1658">
          <cell r="A1658" t="str">
            <v>16.04.100</v>
          </cell>
          <cell r="B1658" t="str">
            <v>PINTURA COM ESMALTE SINTETICO EM ESQUADRIA DE FERRO, DUAS DEMAOS, COM RASPAGEM E APARELHAMENTO COM ZARCAO.</v>
          </cell>
          <cell r="C1658" t="str">
            <v>m2</v>
          </cell>
          <cell r="D1658">
            <v>17.97</v>
          </cell>
          <cell r="E1658">
            <v>13.83</v>
          </cell>
        </row>
        <row r="1659">
          <cell r="A1659" t="str">
            <v/>
          </cell>
        </row>
        <row r="1660">
          <cell r="A1660" t="str">
            <v>16.04.110</v>
          </cell>
          <cell r="B1660" t="str">
            <v>PINTURA COM ESMALTE SINTETICO EM ESQUADRIA DE FERRO GALVANIZADO, DUAS DEMAOS, SEM RASPAGEM E APARELHAMENTO COM GALVO PRIMER.</v>
          </cell>
          <cell r="C1660" t="str">
            <v>m2</v>
          </cell>
          <cell r="D1660">
            <v>16.170000000000002</v>
          </cell>
          <cell r="E1660">
            <v>12.44</v>
          </cell>
        </row>
        <row r="1661">
          <cell r="A1661" t="str">
            <v/>
          </cell>
        </row>
        <row r="1662">
          <cell r="A1662" t="str">
            <v>16.04.120</v>
          </cell>
          <cell r="B1662" t="str">
            <v>PINTURA COM ESMALTE SINTETICO EM ESQUADRIAS DE FERRO GALVANIZADO, DUAS DEMAOS, COM RASPAGEM E APARELHAMENTO COM GALVO PRIMER.</v>
          </cell>
          <cell r="C1662" t="str">
            <v>m2</v>
          </cell>
          <cell r="D1662">
            <v>18.850000000000001</v>
          </cell>
          <cell r="E1662">
            <v>14.5</v>
          </cell>
        </row>
        <row r="1663">
          <cell r="A1663" t="str">
            <v/>
          </cell>
        </row>
        <row r="1664">
          <cell r="A1664" t="str">
            <v>16.04.130</v>
          </cell>
          <cell r="B1664" t="str">
            <v>PINTURA COM ESMALTE SINTÉTICO, VERDE ESCOLAR FOSCO, EM DUAS DEMÃOS, SOBRE QUADRO VERDE</v>
          </cell>
          <cell r="C1664" t="str">
            <v>m2</v>
          </cell>
          <cell r="D1664">
            <v>10.97</v>
          </cell>
          <cell r="E1664">
            <v>8.44</v>
          </cell>
        </row>
        <row r="1665">
          <cell r="A1665" t="str">
            <v/>
          </cell>
        </row>
        <row r="1666">
          <cell r="A1666" t="str">
            <v>16.05.010</v>
          </cell>
          <cell r="B1666" t="str">
            <v>PINTURA COM VERNIZ COPAL SINTETICO, DUAS DEMAOS, EM ESQUADRIAS DE MADEIRA.</v>
          </cell>
          <cell r="C1666" t="str">
            <v>m2</v>
          </cell>
          <cell r="D1666">
            <v>8.09</v>
          </cell>
          <cell r="E1666">
            <v>6.23</v>
          </cell>
        </row>
        <row r="1667">
          <cell r="A1667" t="str">
            <v/>
          </cell>
        </row>
        <row r="1668">
          <cell r="A1668" t="str">
            <v>16.05.030</v>
          </cell>
          <cell r="B1668" t="str">
            <v>PINTURA COM VERNIZ ACRILICO, TRES DEMAOS, SOBRE TIJOLO NATURAL OU CONCRETO APARENTE, INCLUSIVE FUNDO PREPARADOR, UMA DEMAO.</v>
          </cell>
          <cell r="C1668" t="str">
            <v>m2</v>
          </cell>
          <cell r="D1668">
            <v>10.67</v>
          </cell>
          <cell r="E1668">
            <v>8.2100000000000009</v>
          </cell>
        </row>
        <row r="1669">
          <cell r="A1669" t="str">
            <v/>
          </cell>
        </row>
        <row r="1670">
          <cell r="A1670" t="str">
            <v>16.05.040</v>
          </cell>
          <cell r="B1670" t="str">
            <v>PINTURA COM VERNIZ POLIURETANICO, TRES DEMAOS SOBRE MADEIRA.</v>
          </cell>
          <cell r="C1670" t="str">
            <v>m2</v>
          </cell>
          <cell r="D1670">
            <v>9.39</v>
          </cell>
          <cell r="E1670">
            <v>7.23</v>
          </cell>
        </row>
        <row r="1671">
          <cell r="A1671" t="str">
            <v/>
          </cell>
        </row>
        <row r="1672">
          <cell r="A1672" t="str">
            <v>16.05.050</v>
          </cell>
          <cell r="B1672" t="str">
            <v>PINTURA PARA TRATAMENTO EM MADEIRA COM IMUNIZANTE,TIPO PENETROL CUPIM,DA VEDACIT OU SIMILAR, DUAS DEMAOS.</v>
          </cell>
          <cell r="C1672" t="str">
            <v>m2</v>
          </cell>
          <cell r="D1672">
            <v>10.4</v>
          </cell>
          <cell r="E1672">
            <v>8</v>
          </cell>
        </row>
        <row r="1673">
          <cell r="A1673" t="str">
            <v/>
          </cell>
        </row>
        <row r="1674">
          <cell r="A1674" t="str">
            <v>16.06.010</v>
          </cell>
          <cell r="B1674" t="str">
            <v>PINTURA A BASE DE SILICONE, DUAS DEMAOS,SOBRE PAREDE DE CONCRETO OU DE TIJOLOS CERAMICOS.</v>
          </cell>
          <cell r="C1674" t="str">
            <v>m2</v>
          </cell>
          <cell r="D1674">
            <v>31.38</v>
          </cell>
          <cell r="E1674">
            <v>24.14</v>
          </cell>
        </row>
        <row r="1675">
          <cell r="A1675" t="str">
            <v/>
          </cell>
        </row>
        <row r="1676">
          <cell r="A1676" t="str">
            <v>16.07.020</v>
          </cell>
          <cell r="B1676" t="str">
            <v>PINTURA A BASE DE EPOXI, DUAS DEMAOS, SEM EMASSAMENTO.</v>
          </cell>
          <cell r="C1676" t="str">
            <v>m2</v>
          </cell>
          <cell r="D1676">
            <v>20.420000000000002</v>
          </cell>
          <cell r="E1676">
            <v>15.71</v>
          </cell>
        </row>
        <row r="1677">
          <cell r="A1677" t="str">
            <v/>
          </cell>
        </row>
        <row r="1678">
          <cell r="A1678" t="str">
            <v>16.07.021</v>
          </cell>
          <cell r="B1678" t="str">
            <v>APLICAÇÃO DE VERNIZ PARA CONCRETO APARENTE  TIPO DEKGUARD FS DA FOSROC EM DUAS DEMÃOS SOBRE PRIMER NITOPRIMER AW DA FOSROC OU SIMILAR.</v>
          </cell>
          <cell r="C1678" t="str">
            <v>m2</v>
          </cell>
          <cell r="D1678">
            <v>18.899999999999999</v>
          </cell>
          <cell r="E1678">
            <v>14.54</v>
          </cell>
        </row>
        <row r="1679">
          <cell r="A1679" t="str">
            <v/>
          </cell>
        </row>
        <row r="1680">
          <cell r="A1680" t="str">
            <v>16.08.010</v>
          </cell>
          <cell r="B1680" t="str">
            <v>PINTURA A BASE DE TINTA ACRILICA CORALPISO,NOVACOR OU SIMILAR PARA PISOS DE QUADRAS DE ESPORTES, ESTACIONAMENTOS, PASSEIOS, ETC(02 DEMAOS),INCLUSIVE PREPARO DA SUPERFICIE QUE DEVE ESTAR LIMPA, SECA E ISENTA DE GORDURA, GRAXA OU MOFO.</v>
          </cell>
          <cell r="C1680" t="str">
            <v>m2</v>
          </cell>
          <cell r="D1680">
            <v>15.27</v>
          </cell>
          <cell r="E1680">
            <v>11.75</v>
          </cell>
        </row>
        <row r="1681">
          <cell r="A1681" t="str">
            <v/>
          </cell>
        </row>
        <row r="1682">
          <cell r="A1682" t="str">
            <v>16.08.100</v>
          </cell>
          <cell r="B1682" t="str">
            <v xml:space="preserve">DEMARCACAO E PINTURA A BASE DE TINTA ACRILICA CORALPISO, NOVACOR OU SIMILAR, COM TRINCHA DE FAIXA COM 5CM DE LARGURA PARA QUADRAS DE ESPORTES, ESTACIONAMENTOS, ETC(02 DEMAOS), INCLUSIVE PREPARO DA SUPERFICIE QUE DEVE ESTAR LIMPA SECA E ISENTA DE GORDURA, </v>
          </cell>
          <cell r="C1682" t="str">
            <v>m</v>
          </cell>
          <cell r="D1682">
            <v>6.16</v>
          </cell>
          <cell r="E1682">
            <v>4.74</v>
          </cell>
        </row>
        <row r="1683">
          <cell r="A1683" t="str">
            <v/>
          </cell>
        </row>
        <row r="1684">
          <cell r="A1684" t="str">
            <v>17.00.000</v>
          </cell>
          <cell r="B1684" t="str">
            <v>URBANIZACAO</v>
          </cell>
        </row>
        <row r="1685">
          <cell r="A1685" t="str">
            <v/>
          </cell>
        </row>
        <row r="1686">
          <cell r="A1686" t="str">
            <v>17.01.020</v>
          </cell>
          <cell r="B1686" t="str">
            <v>PASSEIO EM PEDRA PORTUGUESA ASSENTADA SOBRE ARGAMASSA SECA DE CIMENTO E AREIA NO TRACO 1:6 E REJUNTADA COM ARGAMASSA SECA DE CIMENTO E AREIA NO TRACO 1:2.</v>
          </cell>
          <cell r="C1686" t="str">
            <v>m2</v>
          </cell>
          <cell r="D1686">
            <v>40.75</v>
          </cell>
          <cell r="E1686">
            <v>31.35</v>
          </cell>
        </row>
        <row r="1687">
          <cell r="A1687" t="str">
            <v/>
          </cell>
        </row>
        <row r="1688">
          <cell r="A1688" t="str">
            <v>17.01.030</v>
          </cell>
          <cell r="B1688" t="str">
            <v>PASSEIO DE CONCRETO 1:4:8 COM 5,0 CM DE ESPESSURA, CAPEADO COM CIMENTO E AREIA NO TRACO 1:3, TENDO 2,0 CM DE ESPESSURA.</v>
          </cell>
          <cell r="C1688" t="str">
            <v>m2</v>
          </cell>
          <cell r="D1688">
            <v>38.1</v>
          </cell>
          <cell r="E1688">
            <v>29.31</v>
          </cell>
        </row>
        <row r="1689">
          <cell r="A1689" t="str">
            <v/>
          </cell>
        </row>
        <row r="1690">
          <cell r="A1690" t="str">
            <v>17.01.040</v>
          </cell>
          <cell r="B1690" t="str">
            <v>PASSEIO DE CONCRETO 1:3:5 COM 5,0 CM DE ESPESSURA E JUNTAS SECAS EM QUADROS DE 1,0 X 2,0 M.</v>
          </cell>
          <cell r="C1690" t="str">
            <v>m2</v>
          </cell>
          <cell r="D1690">
            <v>30.49</v>
          </cell>
          <cell r="E1690">
            <v>23.46</v>
          </cell>
        </row>
        <row r="1691">
          <cell r="A1691" t="str">
            <v/>
          </cell>
        </row>
        <row r="1692">
          <cell r="A1692" t="str">
            <v>17.01.050</v>
          </cell>
          <cell r="B1692" t="str">
            <v>PASSEIO DE CONCRETO 1:2,5:4 COM 5,0 CM DE ESPESSURA E JUNTAS SECAS EM QUADROS DE 1,0 X 2,0 M.</v>
          </cell>
          <cell r="C1692" t="str">
            <v>m2</v>
          </cell>
          <cell r="D1692">
            <v>31.78</v>
          </cell>
          <cell r="E1692">
            <v>24.45</v>
          </cell>
        </row>
        <row r="1693">
          <cell r="A1693" t="str">
            <v/>
          </cell>
        </row>
        <row r="1694">
          <cell r="A1694" t="str">
            <v>17.01.060</v>
          </cell>
          <cell r="B1694" t="str">
            <v>PASSEIO DE CONCRETO 1:3:5 COM 5,0 CM DE ESPESSURA E JUNTAS DE MADEIRA EM QUADROS DE 1,2 X 1,2 M.</v>
          </cell>
          <cell r="C1694" t="str">
            <v>m2</v>
          </cell>
          <cell r="D1694">
            <v>31.6</v>
          </cell>
          <cell r="E1694">
            <v>24.31</v>
          </cell>
        </row>
        <row r="1695">
          <cell r="A1695" t="str">
            <v/>
          </cell>
        </row>
        <row r="1696">
          <cell r="A1696" t="str">
            <v>17.01.070</v>
          </cell>
          <cell r="B1696" t="str">
            <v>PASSEIO DE CONCRETO 1:2,5:4 COM 5,0 CM DE ESPESSURA E JUNTAS DE MADEIRA EM QUADROS DE 1,2 X 1,2 M.</v>
          </cell>
          <cell r="C1696" t="str">
            <v>m2</v>
          </cell>
          <cell r="D1696">
            <v>32.89</v>
          </cell>
          <cell r="E1696">
            <v>25.3</v>
          </cell>
        </row>
        <row r="1697">
          <cell r="A1697" t="str">
            <v/>
          </cell>
        </row>
        <row r="1698">
          <cell r="A1698" t="str">
            <v>17.01.080</v>
          </cell>
          <cell r="B1698" t="str">
            <v>PASSEIO DE CONCRETO 1:3:5 COM 5,0 CM DE ESPESSURA E JUNTAS DE ASFALTO EM QUADROS DE 1,0 X 2,0 M.</v>
          </cell>
          <cell r="C1698" t="str">
            <v>m2</v>
          </cell>
          <cell r="D1698">
            <v>36.11</v>
          </cell>
          <cell r="E1698">
            <v>27.78</v>
          </cell>
        </row>
        <row r="1699">
          <cell r="A1699" t="str">
            <v/>
          </cell>
        </row>
        <row r="1700">
          <cell r="A1700" t="str">
            <v>17.01.090</v>
          </cell>
          <cell r="B1700" t="str">
            <v>PASSEIO DE CONCRETO 1:2,5:4 COM 5,0 CM DE ESPESSURA E JUNTAS DE ASFALTO EM QUADROS DE 1,0 X 2,0 M.</v>
          </cell>
          <cell r="C1700" t="str">
            <v>m2</v>
          </cell>
          <cell r="D1700">
            <v>37.4</v>
          </cell>
          <cell r="E1700">
            <v>28.77</v>
          </cell>
        </row>
        <row r="1701">
          <cell r="A1701" t="str">
            <v/>
          </cell>
        </row>
        <row r="1702">
          <cell r="A1702" t="str">
            <v>17.01.100</v>
          </cell>
          <cell r="B1702" t="str">
            <v>PASSEIO DE CONCRETO 1:3:5 COM 5,0 CM DE ESPESSURA E JUNTAS RISCADAS EM QUADROS DE 1,0 X 2,0 M.</v>
          </cell>
          <cell r="C1702" t="str">
            <v>m2</v>
          </cell>
          <cell r="D1702">
            <v>23.06</v>
          </cell>
          <cell r="E1702">
            <v>17.739999999999998</v>
          </cell>
        </row>
        <row r="1703">
          <cell r="A1703" t="str">
            <v/>
          </cell>
        </row>
        <row r="1704">
          <cell r="A1704" t="str">
            <v>17.01.110</v>
          </cell>
          <cell r="B1704" t="str">
            <v>PASSEIO DE CONCRETO 1:2,5:4 COM 5,0 CM DE ESPESSURA E JUNTAS RISCADAS EM QUADROS DE 1,0X 2,0 M.</v>
          </cell>
          <cell r="C1704" t="str">
            <v>m2</v>
          </cell>
          <cell r="D1704">
            <v>24.34</v>
          </cell>
          <cell r="E1704">
            <v>18.73</v>
          </cell>
        </row>
        <row r="1705">
          <cell r="A1705" t="str">
            <v/>
          </cell>
        </row>
        <row r="1706">
          <cell r="A1706" t="str">
            <v>17.01.113</v>
          </cell>
          <cell r="B1706" t="str">
            <v>FORNEC.E EXEC.CALÇADA ACESSO CONC MAGRO 1:3:5 ESP  5 CM COM ACAB CIMENTADO ÁSPERO TR. 1:4 ESP.2 CM  JUNTA DE MAD. 2 X 1 CM. ALVEN. DE TIJ. 8 FUROS 1/2 VEZ P/ CONT. ATERRO CAIXÃO,CALÇ H=20CM, 2 LADOS, SOBRE LASTR. CONC. MAG C/3CM. REV. CHAPISCO TR. 1:3 CIM</v>
          </cell>
          <cell r="C1706" t="str">
            <v>m2</v>
          </cell>
          <cell r="D1706">
            <v>69.45</v>
          </cell>
          <cell r="E1706">
            <v>53.43</v>
          </cell>
        </row>
        <row r="1707">
          <cell r="A1707" t="str">
            <v/>
          </cell>
        </row>
        <row r="1708">
          <cell r="A1708" t="str">
            <v>17.01.114</v>
          </cell>
          <cell r="B1708" t="str">
            <v xml:space="preserve">FORNECIMENTO E EXECUÇÃO DE CALÇADA DE CONTORNO COM 0,70M DE LARGURA, BASE EM CONCRETO MAGRO 1:4:8 COM 0,05M, CIMENTADO ÁSPERO 1:4 ESP.2,00CM E ALVENARIA DE TIJOLO DE 08 FUROS DE 1 VEZ PARA CONTENÇÃO DO ATERRO H=20CM, INCLUSIVE ESCAVAÇÃO, REMOÇÃO E ATERRO </v>
          </cell>
          <cell r="C1708" t="str">
            <v>m</v>
          </cell>
          <cell r="D1708">
            <v>51.38</v>
          </cell>
          <cell r="E1708">
            <v>39.53</v>
          </cell>
        </row>
        <row r="1709">
          <cell r="A1709" t="str">
            <v/>
          </cell>
        </row>
        <row r="1710">
          <cell r="A1710" t="str">
            <v>17.01.115</v>
          </cell>
          <cell r="B1710" t="str">
            <v xml:space="preserve">FORNECIMENTO E EXECUÇÃO DE CALÇADA DE CONTORNO COM 1,40M DE LARGURA, BASE EM CONCRETO MAGRO 1:4:8 COM 0,05M, CIMENTADO ÁSPERO 1:4 ESP.2,00CM E ALVENARIA DE TIJOLO DE 08 FUROS DE 1 VEZ PARA CONTENÇÃO DO ATERRO H=20CM, INCLUSIVE ESCAVAÇÃO, REMOÇÃO E ATERRO </v>
          </cell>
          <cell r="C1710" t="str">
            <v>m</v>
          </cell>
          <cell r="D1710">
            <v>80.02</v>
          </cell>
          <cell r="E1710">
            <v>61.56</v>
          </cell>
        </row>
        <row r="1711">
          <cell r="A1711" t="str">
            <v/>
          </cell>
        </row>
        <row r="1712">
          <cell r="A1712" t="str">
            <v>17.01.120</v>
          </cell>
          <cell r="B1712" t="str">
            <v>PASSEIO EM LAJOTA DE CONCRETO 50 X 50, APLICADO SOBRE LASTRO DE CONCRETO 1:4:8 DE 5 CM DE ESPESSURA, INCLUSIVE EXECUCAO DO LASTRO.</v>
          </cell>
          <cell r="C1712" t="str">
            <v>m2</v>
          </cell>
          <cell r="D1712">
            <v>56.84</v>
          </cell>
          <cell r="E1712">
            <v>43.73</v>
          </cell>
        </row>
        <row r="1713">
          <cell r="A1713" t="str">
            <v/>
          </cell>
        </row>
        <row r="1714">
          <cell r="A1714" t="str">
            <v>17.01.130</v>
          </cell>
          <cell r="B1714" t="str">
            <v>PASSEIO EM LAJOTA DE CONCRETO 50 X 50, APLICADO SOBRE LASTRO DE CONCRETO JA PRONTO.</v>
          </cell>
          <cell r="C1714" t="str">
            <v>m2</v>
          </cell>
          <cell r="D1714">
            <v>35.58</v>
          </cell>
          <cell r="E1714">
            <v>27.37</v>
          </cell>
        </row>
        <row r="1715">
          <cell r="A1715" t="str">
            <v/>
          </cell>
        </row>
        <row r="1716">
          <cell r="A1716" t="str">
            <v>17.01.140</v>
          </cell>
          <cell r="B1716" t="str">
            <v>PASSEIO EM LAJOTA DE CONCRETO 50 X 50, APLICADO SOBRE TERRENO, INCLUSIVE REGULARIZACAO DO MESMO.</v>
          </cell>
          <cell r="C1716" t="str">
            <v>m2</v>
          </cell>
          <cell r="D1716">
            <v>37.159999999999997</v>
          </cell>
          <cell r="E1716">
            <v>28.59</v>
          </cell>
        </row>
        <row r="1717">
          <cell r="A1717" t="str">
            <v/>
          </cell>
        </row>
        <row r="1718">
          <cell r="A1718" t="str">
            <v>17.01.145</v>
          </cell>
          <cell r="B1718" t="str">
            <v>REVESTIMENTO COM PEDRAS GRANITICAS DE DIMENSOES MEDIAS (0,45 X 0,45 X 0,05) M E COM UMA SUPERFICIE PLANA (NAO TRABALHADA), ASSENTADAS E REJUNTADAS COM ARGAMASSA DE CIMENTO E AREIA NO TRACO 1:6.</v>
          </cell>
          <cell r="C1718" t="str">
            <v>m2</v>
          </cell>
          <cell r="D1718">
            <v>59.81</v>
          </cell>
          <cell r="E1718">
            <v>46.01</v>
          </cell>
        </row>
        <row r="1719">
          <cell r="A1719" t="str">
            <v/>
          </cell>
        </row>
        <row r="1720">
          <cell r="A1720" t="str">
            <v>17.01.150</v>
          </cell>
          <cell r="B1720" t="str">
            <v>REPOSICAO DE PASSEIO DE PEDRA PORTUGUESA ASSENTADA SOBRE ARGAMASSA SECA DE CIM. E AREIA NO TRACO 1:6 E REJUNTADA COM ARGAMASSA DE CIMENTO E AREIA NO TRACO 1:2.</v>
          </cell>
          <cell r="C1720" t="str">
            <v>m2</v>
          </cell>
          <cell r="D1720">
            <v>28.87</v>
          </cell>
          <cell r="E1720">
            <v>22.21</v>
          </cell>
        </row>
        <row r="1721">
          <cell r="A1721" t="str">
            <v/>
          </cell>
        </row>
        <row r="1722">
          <cell r="A1722" t="str">
            <v>17.01.160</v>
          </cell>
          <cell r="B1722" t="str">
            <v>REPOSICAO DE PASSEIO EM LAJOTA DE CONCRETO 50 X 50 , APLICADA SOBRE TERRENO REGULARIZADO OU LASTRO DE CONCRETO ( SO O ASSENTAMENTO ).</v>
          </cell>
          <cell r="C1722" t="str">
            <v>m2</v>
          </cell>
          <cell r="D1722">
            <v>23.23</v>
          </cell>
          <cell r="E1722">
            <v>17.87</v>
          </cell>
        </row>
        <row r="1723">
          <cell r="A1723" t="str">
            <v/>
          </cell>
        </row>
        <row r="1724">
          <cell r="A1724" t="str">
            <v>17.01.170</v>
          </cell>
          <cell r="B1724" t="str">
            <v>FORNECIMENTO E EXECUÇÃO DE PISO TÁTIL, DIMENSÕES 0,50X0,50M COM ESP.3CM, ASSENTADA COM ARGAMASSA DE CIMENTO E AREIA 1:6 (ESP:2,5CM) E REJUNTADA COM ARGAMASSA DE CIMENTO E AREIA 1:4, SOBRE LASTRO DE CONCRETO PRONTO.</v>
          </cell>
          <cell r="C1724" t="str">
            <v>m2</v>
          </cell>
          <cell r="D1724">
            <v>40.840000000000003</v>
          </cell>
          <cell r="E1724">
            <v>31.42</v>
          </cell>
        </row>
        <row r="1725">
          <cell r="A1725" t="str">
            <v/>
          </cell>
        </row>
        <row r="1726">
          <cell r="A1726" t="str">
            <v>17.02.010</v>
          </cell>
          <cell r="B1726" t="str">
            <v>FORNECIMENTO DE BARRO DE JARDIM (POSTO OBRA NA PRACA DO RECIFE).</v>
          </cell>
          <cell r="C1726" t="str">
            <v>m3</v>
          </cell>
          <cell r="D1726">
            <v>52</v>
          </cell>
          <cell r="E1726">
            <v>40</v>
          </cell>
        </row>
        <row r="1727">
          <cell r="A1727" t="str">
            <v/>
          </cell>
        </row>
        <row r="1728">
          <cell r="A1728" t="str">
            <v>17.02.020</v>
          </cell>
          <cell r="B1728" t="str">
            <v>FORNECIMENTO DE ESTRUME BOVINO CURTIDO (POSTO OBRA NA PRACA DO RECIFE).</v>
          </cell>
          <cell r="C1728" t="str">
            <v>m3</v>
          </cell>
          <cell r="D1728">
            <v>65</v>
          </cell>
          <cell r="E1728">
            <v>50</v>
          </cell>
        </row>
        <row r="1729">
          <cell r="A1729" t="str">
            <v/>
          </cell>
        </row>
        <row r="1730">
          <cell r="A1730" t="str">
            <v>17.02.025</v>
          </cell>
          <cell r="B1730" t="str">
            <v>FORNECIMENTO DE PO DE COCO (POSTO OBRA NA PRACA DO RECIFE).</v>
          </cell>
          <cell r="C1730" t="str">
            <v>m3</v>
          </cell>
          <cell r="D1730">
            <v>65</v>
          </cell>
          <cell r="E1730">
            <v>50</v>
          </cell>
        </row>
        <row r="1731">
          <cell r="A1731" t="str">
            <v/>
          </cell>
        </row>
        <row r="1732">
          <cell r="A1732" t="str">
            <v>17.02.030</v>
          </cell>
          <cell r="B1732" t="str">
            <v>FORNECIMENTO DE CASCALHINHO, INCLUSIVE O ESPALHAMENTO DO MESMO ( POSTO OBRA NA PRACA DO RECIFE)</v>
          </cell>
          <cell r="C1732" t="str">
            <v>m3</v>
          </cell>
          <cell r="D1732">
            <v>63.24</v>
          </cell>
          <cell r="E1732">
            <v>48.65</v>
          </cell>
        </row>
        <row r="1733">
          <cell r="A1733" t="str">
            <v/>
          </cell>
        </row>
        <row r="1734">
          <cell r="A1734" t="str">
            <v>17.02.040</v>
          </cell>
          <cell r="B1734" t="str">
            <v>FORNECIMENTO DE CASCALHINHO, SEM O ESPALHAMENTO DO MESMO ( POSTO OBRA NA PRACA DO RECIFE).</v>
          </cell>
          <cell r="C1734" t="str">
            <v>m3</v>
          </cell>
          <cell r="D1734">
            <v>62.4</v>
          </cell>
          <cell r="E1734">
            <v>48</v>
          </cell>
        </row>
        <row r="1735">
          <cell r="A1735" t="str">
            <v/>
          </cell>
        </row>
        <row r="1736">
          <cell r="A1736" t="str">
            <v>17.02.050</v>
          </cell>
          <cell r="B1736" t="str">
            <v>FORNECIMENTO DE VARAO COM 2,0 M DE ALTURA E DIAMETRO DE 3,0 CM PARA TUTORAMENTO DE MUDAS INCLUSIVE O ASSENTAMENTO.</v>
          </cell>
          <cell r="C1736" t="str">
            <v>Un</v>
          </cell>
          <cell r="D1736">
            <v>5.01</v>
          </cell>
          <cell r="E1736">
            <v>3.86</v>
          </cell>
        </row>
        <row r="1737">
          <cell r="A1737" t="str">
            <v/>
          </cell>
        </row>
        <row r="1738">
          <cell r="A1738" t="str">
            <v>17.02.060</v>
          </cell>
          <cell r="B1738" t="str">
            <v>FORNECIMENTO DE VARAO COM 2,0 M DE ALTURA E DIAMETRO DE 3,0 CM PARA TUTORAMENTO DE MUDAS SEM O ASSENTAMENTO DO MESMO.</v>
          </cell>
          <cell r="C1738" t="str">
            <v>Un</v>
          </cell>
          <cell r="D1738">
            <v>4.55</v>
          </cell>
          <cell r="E1738">
            <v>3.5</v>
          </cell>
        </row>
        <row r="1739">
          <cell r="A1739" t="str">
            <v/>
          </cell>
        </row>
        <row r="1740">
          <cell r="A1740" t="str">
            <v>17.02.070</v>
          </cell>
          <cell r="B1740" t="str">
            <v>FORNECIMENTO DE ESTACAS PARA SUSTENTACAO DE GRADES DE PROTECAO DE MUDAS COM 2,0 M DE ALTURA E DIAMETRO DE 5,0 CM,INCLUSIVE O ASSENTAMENTO DA MESMA.</v>
          </cell>
          <cell r="C1740" t="str">
            <v>Un</v>
          </cell>
          <cell r="D1740">
            <v>5.79</v>
          </cell>
          <cell r="E1740">
            <v>4.46</v>
          </cell>
        </row>
        <row r="1741">
          <cell r="A1741" t="str">
            <v/>
          </cell>
        </row>
        <row r="1742">
          <cell r="A1742" t="str">
            <v>17.02.080</v>
          </cell>
          <cell r="B1742" t="str">
            <v>FORNECIMENTO DE ESTACAS PARA SUSTENTACAO DE GRADES DE PROTECAO DE MUDAS COM 2,0 M DE ALTURA E DIAMETRO DE 5,0 CM, SEM O ASSENTAMENTO DA MESMA.</v>
          </cell>
          <cell r="C1742" t="str">
            <v>Un</v>
          </cell>
          <cell r="D1742">
            <v>5.33</v>
          </cell>
          <cell r="E1742">
            <v>4.0999999999999996</v>
          </cell>
        </row>
        <row r="1743">
          <cell r="A1743" t="str">
            <v/>
          </cell>
        </row>
        <row r="1744">
          <cell r="A1744" t="str">
            <v>17.02.090</v>
          </cell>
          <cell r="B1744" t="str">
            <v>FORNECIMENTO DE GRADES DE RIPAS DE MACARANDUBA, COM 1,80 M DE ALTURA POR 1,50 M DE LARGURA,CONFECCIONADAS COM 12 RIPAS DE 5 CM DE LARGURA E 3 FIADAS DE ARAME GALVANIZADO N. 14,INCLUSIVE ASSENTAMENTO.</v>
          </cell>
          <cell r="C1744" t="str">
            <v>Un</v>
          </cell>
          <cell r="D1744">
            <v>46.95</v>
          </cell>
          <cell r="E1744">
            <v>36.119999999999997</v>
          </cell>
        </row>
        <row r="1745">
          <cell r="A1745" t="str">
            <v/>
          </cell>
        </row>
        <row r="1746">
          <cell r="A1746" t="str">
            <v>17.02.100</v>
          </cell>
          <cell r="B1746" t="str">
            <v>FORNECIMENTO DE GRADES DE RIPAS DE MACARANDUBA, COM 1,80 M DE ALTURA POR 1,50 M DE LARGURA CONFECCIONADAS COM 12 RIPAS DE 5 CM DE LARGURA E 3 FIADAS DE ARAME GALVANIZADO N. 14, SEM O ASSENTAMENTO.</v>
          </cell>
          <cell r="C1746" t="str">
            <v>Un</v>
          </cell>
          <cell r="D1746">
            <v>45.5</v>
          </cell>
          <cell r="E1746">
            <v>35</v>
          </cell>
        </row>
        <row r="1747">
          <cell r="A1747" t="str">
            <v/>
          </cell>
        </row>
        <row r="1748">
          <cell r="A1748" t="str">
            <v>17.03.010</v>
          </cell>
          <cell r="B1748" t="str">
            <v>MEIO-FIO DE ALVENARIA REVESTIDO COM ARGAMASSA DE CIMENTO E AREIA 1:3.</v>
          </cell>
          <cell r="C1748" t="str">
            <v>m</v>
          </cell>
          <cell r="D1748">
            <v>13.98</v>
          </cell>
          <cell r="E1748">
            <v>10.76</v>
          </cell>
        </row>
        <row r="1749">
          <cell r="A1749" t="str">
            <v/>
          </cell>
        </row>
        <row r="1750">
          <cell r="A1750" t="str">
            <v>17.03.020</v>
          </cell>
          <cell r="B1750" t="str">
            <v>PREPARO DE SOLO PARA GRAMADO COM 10,0 CM DE ESPESSURA , FEITO COM BARRO DE JARDIM E ESTRUME BOVINO CURTIDO, TRACO 4:1, COM TODO MATERIAL FORNECIDO PELO EMPREITEIRO.</v>
          </cell>
          <cell r="C1750" t="str">
            <v>m2</v>
          </cell>
          <cell r="D1750">
            <v>8.7200000000000006</v>
          </cell>
          <cell r="E1750">
            <v>6.71</v>
          </cell>
        </row>
        <row r="1751">
          <cell r="A1751" t="str">
            <v/>
          </cell>
        </row>
        <row r="1752">
          <cell r="A1752" t="str">
            <v>17.03.030</v>
          </cell>
          <cell r="B1752" t="str">
            <v>PREPARO DE SOLO PARA CANTEIRO COM 20,0 CM DE ESPESSURA, FEITO COM BARRO DE JARDIM E ESTRUME BOVINO CURTIDO, TRACO 2:1,COM TODO MATERIAL FORNECIDO PELO EMPREITEIRO.</v>
          </cell>
          <cell r="C1752" t="str">
            <v>m2</v>
          </cell>
          <cell r="D1752">
            <v>14.52</v>
          </cell>
          <cell r="E1752">
            <v>11.17</v>
          </cell>
        </row>
        <row r="1753">
          <cell r="A1753" t="str">
            <v/>
          </cell>
        </row>
        <row r="1754">
          <cell r="A1754" t="str">
            <v>17.03.040</v>
          </cell>
          <cell r="B1754" t="str">
            <v>FORNECIMENTO E PLANTIO DE GRAMA INGLESA (STENOTAPHUM).</v>
          </cell>
          <cell r="C1754" t="str">
            <v>m2</v>
          </cell>
          <cell r="D1754">
            <v>6.31</v>
          </cell>
          <cell r="E1754">
            <v>4.8600000000000003</v>
          </cell>
        </row>
        <row r="1755">
          <cell r="A1755" t="str">
            <v/>
          </cell>
        </row>
        <row r="1756">
          <cell r="A1756" t="str">
            <v>17.03.045</v>
          </cell>
          <cell r="B1756" t="str">
            <v>FORNECIMENTO E PLANTIO DE GRAMA ESMERALDA (EM TAPETE), INCLUINDO PREPARO DE SOLO COM APENAS BARRO DE JARDIM.</v>
          </cell>
          <cell r="C1756" t="str">
            <v>m2</v>
          </cell>
          <cell r="D1756">
            <v>10.9</v>
          </cell>
          <cell r="E1756">
            <v>8.39</v>
          </cell>
        </row>
        <row r="1757">
          <cell r="A1757" t="str">
            <v/>
          </cell>
        </row>
        <row r="1758">
          <cell r="A1758" t="str">
            <v>17.03.050</v>
          </cell>
          <cell r="B1758" t="str">
            <v>FORNECIMENTO E PLANTIO DE GRAMA PAPUAM (PASPALUM CONJUGATUM).</v>
          </cell>
          <cell r="C1758" t="str">
            <v>m2</v>
          </cell>
          <cell r="D1758">
            <v>6.31</v>
          </cell>
          <cell r="E1758">
            <v>4.8600000000000003</v>
          </cell>
        </row>
        <row r="1759">
          <cell r="A1759" t="str">
            <v/>
          </cell>
        </row>
        <row r="1760">
          <cell r="A1760" t="str">
            <v>17.03.060</v>
          </cell>
          <cell r="B1760" t="str">
            <v>FORNECIMENTO E PLANTIO DE GRAMA DE BURRO (CYNODON DACTYLON).</v>
          </cell>
          <cell r="C1760" t="str">
            <v>m2</v>
          </cell>
          <cell r="D1760">
            <v>5.34</v>
          </cell>
          <cell r="E1760">
            <v>4.1100000000000003</v>
          </cell>
        </row>
        <row r="1761">
          <cell r="A1761" t="str">
            <v/>
          </cell>
        </row>
        <row r="1762">
          <cell r="A1762" t="str">
            <v>17.03.070</v>
          </cell>
          <cell r="B1762" t="str">
            <v>FORNECIMENTO E PLANTIO DE MUDAS HERBACEAS TIPO FOLHAGEM - GRUPO 1 (ROXINHO, CROTON PEXAIN, CUIA DE POBRE, CROTON ROXO, CROTON CAXIADO, ARCA DE NOE, BOM DIA, BOA NOITE, ETC.).</v>
          </cell>
          <cell r="C1762" t="str">
            <v>Un</v>
          </cell>
          <cell r="D1762">
            <v>4.0999999999999996</v>
          </cell>
          <cell r="E1762">
            <v>3.16</v>
          </cell>
        </row>
        <row r="1763">
          <cell r="A1763" t="str">
            <v/>
          </cell>
        </row>
        <row r="1764">
          <cell r="A1764" t="str">
            <v>17.03.080</v>
          </cell>
          <cell r="B1764" t="str">
            <v>FORNECIMENTO E PLANTIO DE MUDAS HERBACEAS TIPO FOLHAGEM - GRUPO 2 (CANA DA INDIA, BRASILEIRINHO, NUVEM, PANAMA, PAQUEVIRA, PINGO DE OURO, ACALIFA, CHUMBINHO, IXORA, BEIJO, SAVIA AZUL, TINHORAO, ETC)</v>
          </cell>
          <cell r="C1764" t="str">
            <v>Un</v>
          </cell>
          <cell r="D1764">
            <v>3.45</v>
          </cell>
          <cell r="E1764">
            <v>2.66</v>
          </cell>
        </row>
        <row r="1765">
          <cell r="A1765" t="str">
            <v/>
          </cell>
        </row>
        <row r="1766">
          <cell r="A1766" t="str">
            <v>17.03.090</v>
          </cell>
          <cell r="B1766" t="str">
            <v>FORNECIMENTO E PLANTIO DE MUDAS HERBACEAS TIPO FOLHAGEM - GRUPO 3 (COMIGO NINGUEM PODE, DRACENA, MILIDRAO, LIRIO, COQUEIRINHO, CLOROFITON, COPO DE LEITE, AVENCA, CAMARAO AMARELO BEGONIAS, ETC.)</v>
          </cell>
          <cell r="C1766" t="str">
            <v>Un</v>
          </cell>
          <cell r="D1766">
            <v>7.74</v>
          </cell>
          <cell r="E1766">
            <v>5.96</v>
          </cell>
        </row>
        <row r="1767">
          <cell r="A1767" t="str">
            <v/>
          </cell>
        </row>
        <row r="1768">
          <cell r="A1768" t="str">
            <v>17.03.100</v>
          </cell>
          <cell r="B1768" t="str">
            <v>FORNECIMENTO E PLANTIO DE MUDAS ARBUSTIVAS - GRUPO 1 (PAPOULA, JASMIM ALFINETE,JASMIM VAPOR, ESPIRRADEIRA, ETC.).</v>
          </cell>
          <cell r="C1768" t="str">
            <v>Un</v>
          </cell>
          <cell r="D1768">
            <v>5.14</v>
          </cell>
          <cell r="E1768">
            <v>3.96</v>
          </cell>
        </row>
        <row r="1769">
          <cell r="A1769" t="str">
            <v/>
          </cell>
        </row>
        <row r="1770">
          <cell r="A1770" t="str">
            <v>17.03.110</v>
          </cell>
          <cell r="B1770" t="str">
            <v>FORNECIMENTO E PLANTIO DE MUDAS ARBUSTIVAS - GRUPO 2 (CHAPEU DE NAPOLEAO, PINCEL DE BARBEIRO, PAU D`ARQUINHO, PATA DE VACA, ETC.).</v>
          </cell>
          <cell r="C1770" t="str">
            <v>Un</v>
          </cell>
          <cell r="D1770">
            <v>7.09</v>
          </cell>
          <cell r="E1770">
            <v>5.46</v>
          </cell>
        </row>
        <row r="1771">
          <cell r="A1771" t="str">
            <v/>
          </cell>
        </row>
        <row r="1772">
          <cell r="A1772" t="str">
            <v>17.03.120</v>
          </cell>
          <cell r="B1772" t="str">
            <v>FORNECIMENTO E PLANTIO DE MUDAS ARBUSTIVAS - GRUPO 3 (SHEFLERA, CAFEZINHO, MUSSAENDA).</v>
          </cell>
          <cell r="C1772" t="str">
            <v>Un</v>
          </cell>
          <cell r="D1772">
            <v>9.0399999999999991</v>
          </cell>
          <cell r="E1772">
            <v>6.96</v>
          </cell>
        </row>
        <row r="1773">
          <cell r="A1773" t="str">
            <v/>
          </cell>
        </row>
        <row r="1774">
          <cell r="A1774" t="str">
            <v>17.03.130</v>
          </cell>
          <cell r="B1774" t="str">
            <v>FORNECIMENTO E PLANTIO DE MUDAS ARBOREAS DE TAMANHO MEDIO, COM CERCA DE 1,50 M DE ALTURA, INCLUINDO A PREPARACAO DE COVA DE 40,0 X 40,0 X 40,0 CM, COM BARRO DE JARDIM E ESTRUME BOVINO CURTIDO.</v>
          </cell>
          <cell r="C1774" t="str">
            <v>Un</v>
          </cell>
          <cell r="D1774">
            <v>25.19</v>
          </cell>
          <cell r="E1774">
            <v>19.38</v>
          </cell>
        </row>
        <row r="1775">
          <cell r="A1775" t="str">
            <v/>
          </cell>
        </row>
        <row r="1776">
          <cell r="A1776" t="str">
            <v>17.03.140</v>
          </cell>
          <cell r="B1776" t="str">
            <v>FORNECIMENTO E PLANTIO DE ARECA BAMBU DE TAMANHO MEDIO, COM CERCA DE 1,50 M DE ALTURA,INCLUINDO A PREPARACAO DE COVA DE 40,0 X 40,0 X 40,0 CM, COM BARRO DE JARDIM E ESTRUME BOVINO CURTIDO.</v>
          </cell>
          <cell r="C1776" t="str">
            <v>Un</v>
          </cell>
          <cell r="D1776">
            <v>40.79</v>
          </cell>
          <cell r="E1776">
            <v>31.38</v>
          </cell>
        </row>
        <row r="1777">
          <cell r="A1777" t="str">
            <v/>
          </cell>
        </row>
        <row r="1778">
          <cell r="A1778" t="str">
            <v>17.03.142</v>
          </cell>
          <cell r="B1778" t="str">
            <v>FORNECIMENTO E PLANTIO DE PALMEIRA PHONIX (ALTURA DO FUSTE DE 0,60M), INCLUINDO A PREPARACAO DE COVA DE 40,0 X 40,0 X 40,0 CM, COM BARRO DE JARDIM E ESTRUME BOVINO CURTIDO.</v>
          </cell>
          <cell r="C1778" t="str">
            <v>Un</v>
          </cell>
          <cell r="D1778">
            <v>44.04</v>
          </cell>
          <cell r="E1778">
            <v>33.880000000000003</v>
          </cell>
        </row>
        <row r="1779">
          <cell r="A1779" t="str">
            <v/>
          </cell>
        </row>
        <row r="1780">
          <cell r="A1780" t="str">
            <v>17.03.144</v>
          </cell>
          <cell r="B1780" t="str">
            <v>FORNECIMENTO E PLANTIO DE PALMEIRAS (IMPERIAL DENDE, JAPONESA, ETC.), COM CERCA DE 1,50 M DE ALTURA, INCLUINDO A PREPARACAO DE COVA DE 40,0 X 40,0 X 40,0 CM, COM BARRO DE JARDIM E ESTRUME BOVINO CURTIDO.</v>
          </cell>
          <cell r="C1780" t="str">
            <v>Un</v>
          </cell>
          <cell r="D1780">
            <v>44.52</v>
          </cell>
          <cell r="E1780">
            <v>34.25</v>
          </cell>
        </row>
        <row r="1781">
          <cell r="A1781" t="str">
            <v/>
          </cell>
        </row>
        <row r="1782">
          <cell r="A1782" t="str">
            <v>17.03.150</v>
          </cell>
          <cell r="B1782" t="str">
            <v>FORNECIMENTO E PLANTIO DE COQUEIRO (ALTURA DO FUSTE DE 0,60 M),INCLUINDO A PREPARACAO DE COVA DE 40,0 X 40,0 X 40,0 CM, COM BARRO DE JARDIM E ESTRUME BOVINO CURTIDO.</v>
          </cell>
          <cell r="C1782" t="str">
            <v>Un</v>
          </cell>
          <cell r="D1782">
            <v>32.85</v>
          </cell>
          <cell r="E1782">
            <v>25.27</v>
          </cell>
        </row>
        <row r="1783">
          <cell r="A1783" t="str">
            <v/>
          </cell>
        </row>
        <row r="1784">
          <cell r="A1784" t="str">
            <v>17.03.160</v>
          </cell>
          <cell r="B1784" t="str">
            <v>FORNECIMENTO E PLANTIO DE MACAIBEIRA (ALTURA DO FUSTE DE 1,00 M), INCLUINDO PREPARACAO DE COVA DE 40,0 X 40,0 X 40,0 CM, COM BARRO DE JARDIM E ESTRUME BOVINO CURTIDO.</v>
          </cell>
          <cell r="C1784" t="str">
            <v>Un</v>
          </cell>
          <cell r="D1784">
            <v>127.1</v>
          </cell>
          <cell r="E1784">
            <v>97.77</v>
          </cell>
        </row>
        <row r="1785">
          <cell r="A1785" t="str">
            <v/>
          </cell>
        </row>
        <row r="1786">
          <cell r="A1786" t="str">
            <v>17.03.170</v>
          </cell>
          <cell r="B1786" t="str">
            <v>FORNECIMENTO E PLANTIO DE FILODENDRO, DE PORTE MEDIO, (ALTURA APROXIMADA DE 0,80 M ).</v>
          </cell>
          <cell r="C1786" t="str">
            <v>Un</v>
          </cell>
          <cell r="D1786">
            <v>17.79</v>
          </cell>
          <cell r="E1786">
            <v>13.69</v>
          </cell>
        </row>
        <row r="1787">
          <cell r="A1787" t="str">
            <v/>
          </cell>
        </row>
        <row r="1788">
          <cell r="A1788" t="str">
            <v>17.03.180</v>
          </cell>
          <cell r="B1788" t="str">
            <v>FORNECIMENTO E PLANTIO DE GRAVATA,YUCA(TROMBA DE ELEFANTE), AGAVE VARIEGATA, DE PORTE MEDIO (ALTURA APROXIMADA DE 0,60 M).</v>
          </cell>
          <cell r="C1788" t="str">
            <v>Un</v>
          </cell>
          <cell r="D1788">
            <v>17.79</v>
          </cell>
          <cell r="E1788">
            <v>13.69</v>
          </cell>
        </row>
        <row r="1789">
          <cell r="A1789" t="str">
            <v/>
          </cell>
        </row>
        <row r="1790">
          <cell r="A1790" t="str">
            <v>17.03.190</v>
          </cell>
          <cell r="B1790" t="str">
            <v>FORNECIMENTO E PLANTIO DE MUDAS RASTEIRAS PARA FORRACAO DE CANTEIROS E MANCHAS DE CONTRASTES EM GRAMADOS - GRUPO 1 ( VIOLETA, MAL-ME-QUER, ZEBRINA, ETC).</v>
          </cell>
          <cell r="C1790" t="str">
            <v>m2</v>
          </cell>
          <cell r="D1790">
            <v>5.34</v>
          </cell>
          <cell r="E1790">
            <v>4.1100000000000003</v>
          </cell>
        </row>
        <row r="1791">
          <cell r="A1791" t="str">
            <v/>
          </cell>
        </row>
        <row r="1792">
          <cell r="A1792" t="str">
            <v>17.03.200</v>
          </cell>
          <cell r="B1792" t="str">
            <v>FORNECIMENTO E PLANTIO DE MUDAS RASTEIRAS PARA FORRACAO DE CANTEIROS E MANCHAS DE CONTRASTES EM GRAMADOS - GRUPO 2 (VIUVA ALEGRE, FUMACA, ONZE HORAS, ANDARCA, VIUVINHA, ETC. )</v>
          </cell>
          <cell r="C1792" t="str">
            <v>m2</v>
          </cell>
          <cell r="D1792">
            <v>5.99</v>
          </cell>
          <cell r="E1792">
            <v>4.6100000000000003</v>
          </cell>
        </row>
        <row r="1793">
          <cell r="A1793" t="str">
            <v/>
          </cell>
        </row>
        <row r="1794">
          <cell r="A1794" t="str">
            <v>17.04.010</v>
          </cell>
          <cell r="B1794" t="str">
            <v>CONSTRUCAO DE BANCO EM CONCRETO ARMADO, COM APOIOS A CADA 2,00 M, EM ALVENARIA DE 1/2 VEZ CHAPISCADA E REVESTIDA, SOBRE SAPATA DE CONCRETO ARMADO, INCLUSIVE ESCAVACAO, REATERRO E REMOCAO. (MOD.AV-27/2000 OPCAO 01).</v>
          </cell>
          <cell r="C1794" t="str">
            <v>m</v>
          </cell>
          <cell r="D1794">
            <v>153.06</v>
          </cell>
          <cell r="E1794">
            <v>117.74</v>
          </cell>
        </row>
        <row r="1795">
          <cell r="A1795" t="str">
            <v/>
          </cell>
        </row>
        <row r="1796">
          <cell r="A1796" t="str">
            <v>17.04.020</v>
          </cell>
          <cell r="B1796" t="str">
            <v>CONSTRUCAO DE BANCO MURETA EM CONCRETO ARMADO, APOIADO EM ALVENARIA DE 1 VEZ CHAPISCADA E REVESTIDA,SOBRE BASE DE CONCRETO ARMADO, INCLUSIVE ESCAVACAO,REATERRO E REMOCAO.(MOD.AV- 27/2000 OPCAO 02).</v>
          </cell>
          <cell r="C1796" t="str">
            <v>m</v>
          </cell>
          <cell r="D1796">
            <v>190.42</v>
          </cell>
          <cell r="E1796">
            <v>146.47999999999999</v>
          </cell>
        </row>
        <row r="1797">
          <cell r="A1797" t="str">
            <v/>
          </cell>
        </row>
        <row r="1798">
          <cell r="A1798" t="str">
            <v>17.04.030</v>
          </cell>
          <cell r="B1798" t="str">
            <v>CONSTRUCAO DE BANCO JARDINEIRA EM CONCRETO ARMADO, APOIADO EM ALVENARIA DE 1/2 VEZ CHAPISCADA E REVESTIDA, SOBRE BASE DE CONCRETO ARMADO, INCLUSIVE ESCAVACAO, REATERRO E REMOCAO. (MOD. AV-27/2000 OPCAO 03).</v>
          </cell>
          <cell r="C1798" t="str">
            <v>m</v>
          </cell>
          <cell r="D1798">
            <v>200.73</v>
          </cell>
          <cell r="E1798">
            <v>154.41</v>
          </cell>
        </row>
        <row r="1799">
          <cell r="A1799" t="str">
            <v/>
          </cell>
        </row>
        <row r="1800">
          <cell r="A1800" t="str">
            <v>17.04.040</v>
          </cell>
          <cell r="B1800" t="str">
            <v xml:space="preserve">CONSTRUCAO DE BANCO EM CONCRETO ARMADO REVESTIDO COM GRANITO ARTIFICIAL NA COR CINZA, COM APOIOS A CADA 2.00M, EM ALVENARIA DE 1/2 VEZ, CHAPISCADA E REVESTIDA SOBRE SAPATA DE CONCRETO ARMADO, INCLUSIVE ESCAVACAO, REATERRO E REMOCAO (MOD. AV-27/2000 OPCAO </v>
          </cell>
          <cell r="C1800" t="str">
            <v>m</v>
          </cell>
          <cell r="D1800">
            <v>169.41</v>
          </cell>
          <cell r="E1800">
            <v>130.32</v>
          </cell>
        </row>
        <row r="1801">
          <cell r="A1801" t="str">
            <v/>
          </cell>
        </row>
        <row r="1802">
          <cell r="A1802" t="str">
            <v>17.04.050</v>
          </cell>
          <cell r="B1802" t="str">
            <v>CONSTRUCAO DE BANCO MURETA EM CONCRETO ARMADO REVESTIDO COM GRANITO ARTIFICIAL, NA COR CINZA, APOIADO EM ALVENARIA DE 1 VEZ CHAPISCADA E REVESTIDA, SOBRE BASE DE CONCRETO ARMADO, INCLUSIVE ESCAVACAO, REATERRO E REMOCAO.( MOD AV-27/2000 OPCAO 05).</v>
          </cell>
          <cell r="C1802" t="str">
            <v>m</v>
          </cell>
          <cell r="D1802">
            <v>261.01</v>
          </cell>
          <cell r="E1802">
            <v>200.78</v>
          </cell>
        </row>
        <row r="1803">
          <cell r="A1803" t="str">
            <v/>
          </cell>
        </row>
        <row r="1804">
          <cell r="A1804" t="str">
            <v>17.04.060</v>
          </cell>
          <cell r="B1804" t="str">
            <v>CONSTRUCAO DE BANCO JARDINEIRA EM CONCRETO ARMADO, REVESTIDO COM GRANITO ARTIFICIAL, NA COR CINZA, APOIADO EM ALVENARIA DE 1/2 VEZ CHAPISCADA E REVESTIDA SOBRE BASE DE CONCRETO ARMADO, INCLUSIVE ESCAVACAO, REATERRO E REMOCAO.(MOD.AV-27/2000 OPCAO 06).</v>
          </cell>
          <cell r="C1804" t="str">
            <v>m</v>
          </cell>
          <cell r="D1804">
            <v>230.39</v>
          </cell>
          <cell r="E1804">
            <v>177.23</v>
          </cell>
        </row>
        <row r="1805">
          <cell r="A1805" t="str">
            <v/>
          </cell>
        </row>
        <row r="1806">
          <cell r="A1806" t="str">
            <v>17.04.100</v>
          </cell>
          <cell r="B1806" t="str">
            <v>FORNECIMENTO E ASSENTAMENTO DE BANCO MODELO RECIFE ANTIGO REF. B-112, GRAMETAL OU SIMILAR PINTADO E COM ROSCAS PARA CHUMBAMENTO,INCLUSIVE ESCAVACAO, REMOCAO E BASE DE CONCRETO.</v>
          </cell>
          <cell r="C1806" t="str">
            <v>Un</v>
          </cell>
          <cell r="D1806">
            <v>864.09</v>
          </cell>
          <cell r="E1806">
            <v>664.69</v>
          </cell>
        </row>
        <row r="1807">
          <cell r="A1807" t="str">
            <v/>
          </cell>
        </row>
        <row r="1808">
          <cell r="A1808" t="str">
            <v>17.04.110</v>
          </cell>
          <cell r="B1808" t="str">
            <v>FORNECIMENTO E ASSENTAMENTO DE BANCO MODELO TAMANDUA REF.B-108 GRAMETAL OU SIMILAR PINTADO E COM ROSCAS PARA CHUMBAMENTO,INCLUSIVE ESCAVACAO,REMOCAO E BASE DE CONCRETO.</v>
          </cell>
          <cell r="C1808" t="str">
            <v>Un</v>
          </cell>
          <cell r="D1808">
            <v>647.14</v>
          </cell>
          <cell r="E1808">
            <v>497.8</v>
          </cell>
        </row>
        <row r="1809">
          <cell r="A1809" t="str">
            <v/>
          </cell>
        </row>
        <row r="1810">
          <cell r="A1810" t="str">
            <v>17.04.200</v>
          </cell>
          <cell r="B1810" t="str">
            <v>FORNECIMENTO E ASSENTAMENTO DE BANCO PRE-MOL DADO TIPO GRANILITE,INCLUSIVE ESCAVACAO ,REMOCAO E BASE DE CONCRETO.</v>
          </cell>
          <cell r="C1810" t="str">
            <v>Un</v>
          </cell>
          <cell r="D1810">
            <v>89.08</v>
          </cell>
          <cell r="E1810">
            <v>68.53</v>
          </cell>
        </row>
        <row r="1811">
          <cell r="A1811" t="str">
            <v/>
          </cell>
        </row>
        <row r="1812">
          <cell r="A1812" t="str">
            <v>17.05.010</v>
          </cell>
          <cell r="B1812" t="str">
            <v>FORNECIMENTO E ASSENTAMENTO DE BALANCO MIRIM COM 01 CADEIRA REF. 097, GIRASSOL OU SIMILAR, INCLUSIVE PINTURA E TRANSPORTE PARA REGIAO ME TROPOLITANA DO GRANDE RECIFE.</v>
          </cell>
          <cell r="C1812" t="str">
            <v>Un</v>
          </cell>
          <cell r="D1812">
            <v>235.26</v>
          </cell>
          <cell r="E1812">
            <v>180.97</v>
          </cell>
        </row>
        <row r="1813">
          <cell r="A1813" t="str">
            <v/>
          </cell>
        </row>
        <row r="1814">
          <cell r="A1814" t="str">
            <v>17.05.020</v>
          </cell>
          <cell r="B1814" t="str">
            <v>FORNECIMENTO E ASSENTAMENTO DE BALANCO MIRIM COM 02 CADEIRAS REF. 098, GIRASSOL OU SIMILAR INCLUSIVE PINTURA E TRANSPORTE PARA REGIAO ME TROPOLITANA DO GRANDE RECIFE.</v>
          </cell>
          <cell r="C1814" t="str">
            <v>Un</v>
          </cell>
          <cell r="D1814">
            <v>454.96</v>
          </cell>
          <cell r="E1814">
            <v>349.97</v>
          </cell>
        </row>
        <row r="1815">
          <cell r="A1815" t="str">
            <v/>
          </cell>
        </row>
        <row r="1816">
          <cell r="A1816" t="str">
            <v>17.05.030</v>
          </cell>
          <cell r="B1816" t="str">
            <v>FORNECIMENTO E ASSENTAMENTO DE BALANCO MIRIM COM 03 CADEIRAS REF. 099, GIRASSOL OU SIMILAR INCLUSIVE PINTURA E TRANSPORTE PARA REGIAO METROPOLITANA DO GRANDE RECIFE.</v>
          </cell>
          <cell r="C1816" t="str">
            <v>Un</v>
          </cell>
          <cell r="D1816">
            <v>617.46</v>
          </cell>
          <cell r="E1816">
            <v>474.97</v>
          </cell>
        </row>
        <row r="1817">
          <cell r="A1817" t="str">
            <v/>
          </cell>
        </row>
        <row r="1818">
          <cell r="A1818" t="str">
            <v>17.05.040</v>
          </cell>
          <cell r="B1818" t="str">
            <v>FORNECIMENTO E ASSENTAMENTO DE BALANCO COLEGIAL COM 02 CADEIRAS REF. 120,GIRASSOL OU SIMILAR,INCLUSIVE PINTURA E TRANSPORTE PARA REGIAO METROPOLITANA DO GRANDE RECIFE.</v>
          </cell>
          <cell r="C1818" t="str">
            <v>Un</v>
          </cell>
          <cell r="D1818">
            <v>630.46</v>
          </cell>
          <cell r="E1818">
            <v>484.97</v>
          </cell>
        </row>
        <row r="1819">
          <cell r="A1819" t="str">
            <v/>
          </cell>
        </row>
        <row r="1820">
          <cell r="A1820" t="str">
            <v>17.05.050</v>
          </cell>
          <cell r="B1820" t="str">
            <v>FORNECIMENTO E ASSENTAMENTO DE BALANCO COLEGIAL COM 03 CADEIRAS REF. 121,GIRASSOL OU SIMILAR,INCLUSIVE PINTURA E TRANSPORTE PARA REGIAO METROPOLITANA DO GRANDE RECIFE.</v>
          </cell>
          <cell r="C1820" t="str">
            <v>Un</v>
          </cell>
          <cell r="D1820">
            <v>747.46</v>
          </cell>
          <cell r="E1820">
            <v>574.97</v>
          </cell>
        </row>
        <row r="1821">
          <cell r="A1821" t="str">
            <v/>
          </cell>
        </row>
        <row r="1822">
          <cell r="A1822" t="str">
            <v>17.05.060</v>
          </cell>
          <cell r="B1822" t="str">
            <v>FORNECIMENTO E ASSENTAMENTO DE BALANCO COLEGIAL COM 04 CADEIRAS REF. 122,GIRASSOL OU SIMILAR,INCLUSIVE PINTURA E TRANSPORTE PARA REGIAO METROPOLITANA DO GRANDE RECIFE.</v>
          </cell>
          <cell r="C1822" t="str">
            <v>Un</v>
          </cell>
          <cell r="D1822">
            <v>877.46</v>
          </cell>
          <cell r="E1822">
            <v>674.97</v>
          </cell>
        </row>
        <row r="1823">
          <cell r="A1823" t="str">
            <v/>
          </cell>
        </row>
        <row r="1824">
          <cell r="A1824" t="str">
            <v>17.05.070</v>
          </cell>
          <cell r="B1824" t="str">
            <v>FORNECIMENTO E ASSENTAMENTO DE CARROSSEL STAND TAMANHO PEQUENO REF. 130,GIRASSOL OU SIMILAR,INCLUSIVE PINTURA E TRANSPORTE PARA REGIAO METROPOLITANA DO GRANDE RECIFE.</v>
          </cell>
          <cell r="C1824" t="str">
            <v>Un</v>
          </cell>
          <cell r="D1824">
            <v>833.43</v>
          </cell>
          <cell r="E1824">
            <v>641.1</v>
          </cell>
        </row>
        <row r="1825">
          <cell r="A1825" t="str">
            <v/>
          </cell>
        </row>
        <row r="1826">
          <cell r="A1826" t="str">
            <v>17.05.080</v>
          </cell>
          <cell r="B1826" t="str">
            <v>FORNECIMENTO E ASSENTAMENTO DE CARROSSEL STAND TAMANHO MEDIO REF. 131,GIRASSOL OU SIMILAR,INCLUSIVE PINTURA E TRANSPORTE PARA REGIAO METROPOLITANA DO GRANDE RECIFE.</v>
          </cell>
          <cell r="C1826" t="str">
            <v>Un</v>
          </cell>
          <cell r="D1826">
            <v>963.43</v>
          </cell>
          <cell r="E1826">
            <v>741.1</v>
          </cell>
        </row>
        <row r="1827">
          <cell r="A1827" t="str">
            <v/>
          </cell>
        </row>
        <row r="1828">
          <cell r="A1828" t="str">
            <v>17.05.090</v>
          </cell>
          <cell r="B1828" t="str">
            <v>FORNECIMENTO E ASSENTAMENTO DE CARROSSEL STAND TAMANHO GRANDE REF. 132,GIRASSOL OU SIMILAR,INCLUSIVE PINTURA E TRANSPORTE PARA REGIAO METROPOLITANA DO GRANDE RECIFE.</v>
          </cell>
          <cell r="C1828" t="str">
            <v>Un</v>
          </cell>
          <cell r="D1828">
            <v>1132.43</v>
          </cell>
          <cell r="E1828">
            <v>871.1</v>
          </cell>
        </row>
        <row r="1829">
          <cell r="A1829" t="str">
            <v/>
          </cell>
        </row>
        <row r="1830">
          <cell r="A1830" t="str">
            <v>17.05.100</v>
          </cell>
          <cell r="B1830" t="str">
            <v>FORNECIMENTO E ASSENTAMENTO DE ESCORREGO MIRIM COM RAMPA DE 1.50M REF.180,GIRASSOL OU SIMILAR,INCLUSIVE PINTURA E TRANSPORTE PARA REGIAO METROPOLITANA DO GRANDE RECIFE.</v>
          </cell>
          <cell r="C1830" t="str">
            <v>Un</v>
          </cell>
          <cell r="D1830">
            <v>461.46</v>
          </cell>
          <cell r="E1830">
            <v>354.97</v>
          </cell>
        </row>
        <row r="1831">
          <cell r="A1831" t="str">
            <v/>
          </cell>
        </row>
        <row r="1832">
          <cell r="A1832" t="str">
            <v>17.05.110</v>
          </cell>
          <cell r="B1832" t="str">
            <v>FORNECIMENTO E ASSENTAMENTO DE ESCORRREGO MEDIO COM RAMPA DE 2.00M REF. 181, GIRASSOL OU SIMILAR,INCLUSIVE PINTURA E TRANSPORTE PARA REGIAO METROPOLITANA DO GRANDE RECIFE.</v>
          </cell>
          <cell r="C1832" t="str">
            <v>Un</v>
          </cell>
          <cell r="D1832">
            <v>604.46</v>
          </cell>
          <cell r="E1832">
            <v>464.97</v>
          </cell>
        </row>
        <row r="1833">
          <cell r="A1833" t="str">
            <v/>
          </cell>
        </row>
        <row r="1834">
          <cell r="A1834" t="str">
            <v>17.05.120</v>
          </cell>
          <cell r="B1834" t="str">
            <v>FORNECIMENTO E ASSENTAMENTO DE ESCORREGO GRANDE COM RAMPA DE 3.00M REF. 182,GIRASSOL OU SIMILAR,INCLUSIVE PINTURA E TRANSPORTE PARA REGIAO METROPOLITANA DO GRANDE RECIFE.</v>
          </cell>
          <cell r="C1834" t="str">
            <v>Un</v>
          </cell>
          <cell r="D1834">
            <v>792.96</v>
          </cell>
          <cell r="E1834">
            <v>609.97</v>
          </cell>
        </row>
        <row r="1835">
          <cell r="A1835" t="str">
            <v/>
          </cell>
        </row>
        <row r="1836">
          <cell r="A1836" t="str">
            <v>17.05.130</v>
          </cell>
          <cell r="B1836" t="str">
            <v>FORNECIMENTO E ASSENTAMENTO DE ESCORREGO COM RAMPA DE 4.00M REF.183, GIRASSOL OU SIMILAR, INCLUSIVE PINTURA E TRANSPORTE PARA REGIAO METROPOLITANA DO GRANDE RECIFE.</v>
          </cell>
          <cell r="C1836" t="str">
            <v>Un</v>
          </cell>
          <cell r="D1836">
            <v>1046.46</v>
          </cell>
          <cell r="E1836">
            <v>804.97</v>
          </cell>
        </row>
        <row r="1837">
          <cell r="A1837" t="str">
            <v/>
          </cell>
        </row>
        <row r="1838">
          <cell r="A1838" t="str">
            <v>17.05.140</v>
          </cell>
          <cell r="B1838" t="str">
            <v>FORNECIMENTO E ASSENTAMENTO DE ESCADA VERTICAL L ALTURA 2.00M REF. 190,GIRASSOL OU SIMILAR,INCLUSIVE PINTURA E TRANSPORTE PARA REGIAO METROPOLITANA DO GRANDE RECIFE.</v>
          </cell>
          <cell r="C1838" t="str">
            <v>Un</v>
          </cell>
          <cell r="D1838">
            <v>400.63</v>
          </cell>
          <cell r="E1838">
            <v>308.18</v>
          </cell>
        </row>
        <row r="1839">
          <cell r="A1839" t="str">
            <v/>
          </cell>
        </row>
        <row r="1840">
          <cell r="A1840" t="str">
            <v>17.05.150</v>
          </cell>
          <cell r="B1840" t="str">
            <v>FORNECIMENTO E ASSENTAMENTO DE ESCADA VERTICAL L ALTURA 3.00M REF. 191,GIRASSOL OU SIMILAR,INCLUSIVE PINTURA E TRANSPORTE PARA REGIAO METROPOLITANA DO GRANDE RECIFE.</v>
          </cell>
          <cell r="C1840" t="str">
            <v>Un</v>
          </cell>
          <cell r="D1840">
            <v>607.33000000000004</v>
          </cell>
          <cell r="E1840">
            <v>467.18</v>
          </cell>
        </row>
        <row r="1841">
          <cell r="A1841" t="str">
            <v/>
          </cell>
        </row>
        <row r="1842">
          <cell r="A1842" t="str">
            <v>17.05.160</v>
          </cell>
          <cell r="B1842" t="str">
            <v>FORNECIMENTO E ASSENTAMENTO DE ESCADA HORIZONTAL U ALTURA 2.00M REF. 192,GIRASSOL OU SIMILAR,INCLUSIVE PINTURA E TRANSPORTE PARA REGIAO METROPOLITANA DO GRANDE RECIFE.</v>
          </cell>
          <cell r="C1842" t="str">
            <v>Un</v>
          </cell>
          <cell r="D1842">
            <v>610.96</v>
          </cell>
          <cell r="E1842">
            <v>469.97</v>
          </cell>
        </row>
        <row r="1843">
          <cell r="A1843" t="str">
            <v/>
          </cell>
        </row>
        <row r="1844">
          <cell r="A1844" t="str">
            <v>17.05.170</v>
          </cell>
          <cell r="B1844" t="str">
            <v>FORNECIMENTO E ASSENTAMENTO DE ESCADA HORIZONTAL U ALTURA 3.00M REF. 193,GIRASSOL OU SIMILAR,INCLUSIVE PINTURA E TRANSPORTE PARA REGIAO METROPOLITANA DO GRANDE RECIFE.</v>
          </cell>
          <cell r="C1844" t="str">
            <v>Un</v>
          </cell>
          <cell r="D1844">
            <v>747.46</v>
          </cell>
          <cell r="E1844">
            <v>574.97</v>
          </cell>
        </row>
        <row r="1845">
          <cell r="A1845" t="str">
            <v/>
          </cell>
        </row>
        <row r="1846">
          <cell r="A1846" t="str">
            <v>17.05.180</v>
          </cell>
          <cell r="B1846" t="str">
            <v>FORNECIMENTO E ASSENTAMENTO DE ESCADA VERTICAL Y ALTURA 3.00M REF. 194,GIRASSOL OU SIMILAR,INCLUSIVE PINTURA E TRANSPORTE PARA REGIAO METROPOLITANA DO GRANDE RECIFE.</v>
          </cell>
          <cell r="C1846" t="str">
            <v>Un</v>
          </cell>
          <cell r="D1846">
            <v>851.46</v>
          </cell>
          <cell r="E1846">
            <v>654.97</v>
          </cell>
        </row>
        <row r="1847">
          <cell r="A1847" t="str">
            <v/>
          </cell>
        </row>
        <row r="1848">
          <cell r="A1848" t="str">
            <v>17.05.190</v>
          </cell>
          <cell r="B1848" t="str">
            <v>FORNECIMENTO E ASSENTAMENTO DE GANGORRA MIRIM COM 01 PECA REF. 200,GIRASSOL OU SIMILAR, INCLUSIVE PINTURA E TRANSPORTE PARA REGIAO METROPOLITANA DO GRANDE RECIFE.</v>
          </cell>
          <cell r="C1848" t="str">
            <v>Un</v>
          </cell>
          <cell r="D1848">
            <v>404.26</v>
          </cell>
          <cell r="E1848">
            <v>310.97000000000003</v>
          </cell>
        </row>
        <row r="1849">
          <cell r="A1849" t="str">
            <v/>
          </cell>
        </row>
        <row r="1850">
          <cell r="A1850" t="str">
            <v>17.05.200</v>
          </cell>
          <cell r="B1850" t="str">
            <v>FORNECIMENTO E ASSENTAMENTO DE GANGORRA MIRIM COM 02 PECAS REF. 201,GIRASSOL OU SIMILAR,INCLUSIVE PINTURA E TRANSPORTE PARA REGIAO METROPOLITANA DO GRANDE RECIFE.</v>
          </cell>
          <cell r="C1850" t="str">
            <v>Un</v>
          </cell>
          <cell r="D1850">
            <v>573.26</v>
          </cell>
          <cell r="E1850">
            <v>440.97</v>
          </cell>
        </row>
        <row r="1851">
          <cell r="A1851" t="str">
            <v/>
          </cell>
        </row>
        <row r="1852">
          <cell r="A1852" t="str">
            <v>17.05.210</v>
          </cell>
          <cell r="B1852" t="str">
            <v>FORNECIMENTO E ASSENTAMENTO DE GANGORRA MIRIM COM 03 PECAS REF. 202,GIRASSOL OU SIMILAR,INCLUSIVE PINTURA E TRANSPORTE PARA REGIAO METROPOLITANA DO GRANDE RECIFE.</v>
          </cell>
          <cell r="C1852" t="str">
            <v>Un</v>
          </cell>
          <cell r="D1852">
            <v>742.26</v>
          </cell>
          <cell r="E1852">
            <v>570.97</v>
          </cell>
        </row>
        <row r="1853">
          <cell r="A1853" t="str">
            <v/>
          </cell>
        </row>
        <row r="1854">
          <cell r="A1854" t="str">
            <v>17.05.220</v>
          </cell>
          <cell r="B1854" t="str">
            <v>FORNECIMENTO E ASSENTAMENTO DE GANGORRA STAND COM 02 PECAS REF. 203,GIRASSOL OU SIMILAR,INCLUSIVE PINTURA E TRANSPORTE PARA REGIAO METROPOLITANA DO GRANDE RECIFE.</v>
          </cell>
          <cell r="C1854" t="str">
            <v>Un</v>
          </cell>
          <cell r="D1854">
            <v>742.26</v>
          </cell>
          <cell r="E1854">
            <v>570.97</v>
          </cell>
        </row>
        <row r="1855">
          <cell r="A1855" t="str">
            <v/>
          </cell>
        </row>
        <row r="1856">
          <cell r="A1856" t="str">
            <v>17.05.230</v>
          </cell>
          <cell r="B1856" t="str">
            <v>FORNECIMENTO E ASSENTAMENTO DE GANGORRA STAND COM 03 PECAS REF. 204,GIRASSOL OU SIMILAR,INCLUSIVE PINTURA E TRANSPORTE PARA REGIAO METROPOLITANA DO GRANDE RECIFE.</v>
          </cell>
          <cell r="C1856" t="str">
            <v>Un</v>
          </cell>
          <cell r="D1856">
            <v>877.46</v>
          </cell>
          <cell r="E1856">
            <v>674.97</v>
          </cell>
        </row>
        <row r="1857">
          <cell r="A1857" t="str">
            <v/>
          </cell>
        </row>
        <row r="1858">
          <cell r="A1858" t="str">
            <v>17.05.240</v>
          </cell>
          <cell r="B1858" t="str">
            <v>FORNECIMENTO E ASSENTAMENTO DE GANGORRA STAND COM 04 PECAS REF. 205,GIRASSOL OU SIMILAR,INCLUSIVE PINTURA E TRANSPORTE PARA REGIAO METROPOLITANA DO GRANDE RECIFE.</v>
          </cell>
          <cell r="C1858" t="str">
            <v>Un</v>
          </cell>
          <cell r="D1858">
            <v>1046.46</v>
          </cell>
          <cell r="E1858">
            <v>804.97</v>
          </cell>
        </row>
        <row r="1859">
          <cell r="A1859" t="str">
            <v/>
          </cell>
        </row>
        <row r="1860">
          <cell r="A1860" t="str">
            <v>17.05.250</v>
          </cell>
          <cell r="B1860" t="str">
            <v>FORNECIMENTO E ASSENTAMENTO DE GAIOLA COM (1.20 X 1.20 X 2.50)M REF. 220,GIRASSOL OU SI MILAR,INCLUSIVE PINTURA E TRANSPORTE PARA REGIAO METROPOLITANA DO GRANDE RECIFE.</v>
          </cell>
          <cell r="C1860" t="str">
            <v>Un</v>
          </cell>
          <cell r="D1860">
            <v>927.71</v>
          </cell>
          <cell r="E1860">
            <v>713.63</v>
          </cell>
        </row>
        <row r="1861">
          <cell r="A1861" t="str">
            <v/>
          </cell>
        </row>
        <row r="1862">
          <cell r="A1862" t="str">
            <v>17.05.260</v>
          </cell>
          <cell r="B1862" t="str">
            <v>FORNECIMENTO E ASSENTAMENTO DE GAIOLA COM (1.40 X 1.40 X 2.50)M REF. 221,GIRASSOL OU SI MILAR,INCLUSIVE PINTURA E TRANSPORTE PARA REGIAO METROPOLITANA DO GRANDE RECIFE.</v>
          </cell>
          <cell r="C1862" t="str">
            <v>Un</v>
          </cell>
          <cell r="D1862">
            <v>1096.71</v>
          </cell>
          <cell r="E1862">
            <v>843.63</v>
          </cell>
        </row>
        <row r="1863">
          <cell r="A1863" t="str">
            <v/>
          </cell>
        </row>
        <row r="1864">
          <cell r="A1864" t="str">
            <v>17.05.270</v>
          </cell>
          <cell r="B1864" t="str">
            <v>FORNECIMENTO E ASSENTAMENTO DE GAIOLA COM (1.60 X 1.60 X 2.50)M, REF. 222, GIRASSOL OU SIMILAR, INCLUSIVE PINTURA E TRANSPORTE PARA REGIAO METROPOLITANA DO GRANDE RECIFE.</v>
          </cell>
          <cell r="C1864" t="str">
            <v>Un</v>
          </cell>
          <cell r="D1864">
            <v>1265.71</v>
          </cell>
          <cell r="E1864">
            <v>973.63</v>
          </cell>
        </row>
        <row r="1865">
          <cell r="A1865" t="str">
            <v/>
          </cell>
        </row>
        <row r="1866">
          <cell r="A1866" t="str">
            <v>17.05.280</v>
          </cell>
          <cell r="B1866" t="str">
            <v>FORNECIMENTO E ASSENTAMENTO DE BARRAS PARA FUTEBOL DE SALAO (MOVEIS), TUBO 1 1/2 POL, REF. 410,GIRASSOL OU SIMILAR,INCLUSIVE PINTURA E TRANSPORTE PARA REGIAO METROPOLITANA DO GRANDE RECIFE.</v>
          </cell>
          <cell r="C1866" t="str">
            <v>PAR</v>
          </cell>
          <cell r="D1866">
            <v>1143.4100000000001</v>
          </cell>
          <cell r="E1866">
            <v>879.55</v>
          </cell>
        </row>
        <row r="1867">
          <cell r="A1867" t="str">
            <v/>
          </cell>
        </row>
        <row r="1868">
          <cell r="A1868" t="str">
            <v>17.05.290</v>
          </cell>
          <cell r="B1868" t="str">
            <v>FORNECIMENTO E ASSENTAMENTO DE BARRAS PARA FUTEBOL DE SALAO (MOVEIS) TUBO 2 POL,REF.411,GIRASSOL OU SIMILAR,INCLUSIVE PINTURA E TRANSPORTE PARA REGIAO METROPOLITANA DO GRANDE RECIFE.</v>
          </cell>
          <cell r="C1868" t="str">
            <v>PAR</v>
          </cell>
          <cell r="D1868">
            <v>1455.41</v>
          </cell>
          <cell r="E1868">
            <v>1119.55</v>
          </cell>
        </row>
        <row r="1869">
          <cell r="A1869" t="str">
            <v/>
          </cell>
        </row>
        <row r="1870">
          <cell r="A1870" t="str">
            <v>17.05.291</v>
          </cell>
          <cell r="B1870" t="str">
            <v>FORNECIMENTO E FIXAÇÃO DE ABRAÇADEIRA METÁLICA TIPO "U", PARA TUBO DE 2", FIXADA EM CONCRETO ATRAVÉS DE DOIS CHUMBADORES TIPO PARABOLT EXPANSIVO COM PARAFUSO GALVANIZADO 3/8" E COMPRIMENTO 80MM</v>
          </cell>
          <cell r="C1870" t="str">
            <v>Cj</v>
          </cell>
          <cell r="D1870">
            <v>9.84</v>
          </cell>
          <cell r="E1870">
            <v>7.57</v>
          </cell>
        </row>
        <row r="1871">
          <cell r="A1871" t="str">
            <v/>
          </cell>
        </row>
        <row r="1872">
          <cell r="A1872" t="str">
            <v>17.05.300</v>
          </cell>
          <cell r="B1872" t="str">
            <v>FORNECIMENTO E ASSENTAMENTO DE BARRAS PARA FUTEBOL DE SALAO (MOVEIS),TUBO 3 POL, REF. 412, GIRASSOL OU SIMILAR,INCLUSIVE PINTURA E TRANSPORTE PARA REGIAO METROPOLITANA DO GRANDE RECIFE.</v>
          </cell>
          <cell r="C1872" t="str">
            <v>PAR</v>
          </cell>
          <cell r="D1872">
            <v>1962.41</v>
          </cell>
          <cell r="E1872">
            <v>1509.55</v>
          </cell>
        </row>
        <row r="1873">
          <cell r="A1873" t="str">
            <v/>
          </cell>
        </row>
        <row r="1874">
          <cell r="A1874" t="str">
            <v>17.05.301</v>
          </cell>
          <cell r="B1874" t="str">
            <v>FORNECIMENTO E FIXAÇÃO DE ABRAÇADEIRA METÁLICA TIPO "U", PARA TUBO DE 3", FIXADA EM CONCRETO ATRAVÉS DE DOIS CHUMBADORES TIPO PARABOLT EXPANSIVO COM PARAFUSO GALVANIZADO 3/8" E COMPRIMENTO 80MM</v>
          </cell>
          <cell r="C1874" t="str">
            <v>Cj</v>
          </cell>
          <cell r="D1874">
            <v>9.9499999999999993</v>
          </cell>
          <cell r="E1874">
            <v>7.66</v>
          </cell>
        </row>
        <row r="1875">
          <cell r="A1875" t="str">
            <v/>
          </cell>
        </row>
        <row r="1876">
          <cell r="A1876" t="str">
            <v>17.05.310</v>
          </cell>
          <cell r="B1876" t="str">
            <v>FORNECIMENTO E ASSENTAMENTO DE BARRAS PARA FUTEBOL DE CAMPO SOCIETY,TUBO 4 POL,REF. 413,GIRASSOL OU SIMILAR, INCLUSIVE PINTURA E TRANSPORTE PARA REGIAO METROPOLITANA DO GRANDE RECIFE.</v>
          </cell>
          <cell r="C1876" t="str">
            <v>PAR</v>
          </cell>
          <cell r="D1876">
            <v>2473.17</v>
          </cell>
          <cell r="E1876">
            <v>1902.44</v>
          </cell>
        </row>
        <row r="1877">
          <cell r="A1877" t="str">
            <v/>
          </cell>
        </row>
        <row r="1878">
          <cell r="A1878" t="str">
            <v>17.05.320</v>
          </cell>
          <cell r="B1878" t="str">
            <v>FORNECIMENTO E ASSENTAMENTO DE BARRAS PARA FUTEBOL DE CAMPO OFICIAL,TUBO 4 POL,REF. 414,GIRASSOL OU SIMILAR, INCLUSIVE PINTURA E TRANSPORTE PARA REGIAO METROPOLITANA DO GRANDE RECIFE.</v>
          </cell>
          <cell r="C1878" t="str">
            <v>PAR</v>
          </cell>
          <cell r="D1878">
            <v>3643.17</v>
          </cell>
          <cell r="E1878">
            <v>2802.44</v>
          </cell>
        </row>
        <row r="1879">
          <cell r="A1879" t="str">
            <v/>
          </cell>
        </row>
        <row r="1880">
          <cell r="A1880" t="str">
            <v>17.05.330</v>
          </cell>
          <cell r="B1880" t="str">
            <v>FORNECIMENTO E ASSENTAMENTO DE TRAVES PARA VOLEIBOL,TUBO 2 POL,REF. 400, GIRASSOL OU SIMILAR,INCLUSIVE PINTURA E TRANSPORTE PARA REGIAO METROPOLITANA DO GRANDE RECIFE.</v>
          </cell>
          <cell r="C1880" t="str">
            <v>PAR</v>
          </cell>
          <cell r="D1880">
            <v>730.83</v>
          </cell>
          <cell r="E1880">
            <v>562.17999999999995</v>
          </cell>
        </row>
        <row r="1881">
          <cell r="A1881" t="str">
            <v/>
          </cell>
        </row>
        <row r="1882">
          <cell r="A1882" t="str">
            <v>17.05.340</v>
          </cell>
          <cell r="B1882" t="str">
            <v>FORNECIMENTO E ASSENTAMENTO DE TRAVES PARA VOLEIBOL,TUBO 3 POL,REF. 401, GIRASSOL OU SIMILAR,INCLUSIVE PINTURA E TRANSPORTE PARA REGIAO METROPOLITANA DO GRANDE RECIFE.</v>
          </cell>
          <cell r="C1882" t="str">
            <v>PAR</v>
          </cell>
          <cell r="D1882">
            <v>951.83</v>
          </cell>
          <cell r="E1882">
            <v>732.18</v>
          </cell>
        </row>
        <row r="1883">
          <cell r="A1883" t="str">
            <v/>
          </cell>
        </row>
        <row r="1884">
          <cell r="A1884" t="str">
            <v>17.05.350</v>
          </cell>
          <cell r="B1884" t="str">
            <v>FORNECIMENTO E ASSENTAMENTO DE TABELA PARA BASQUETE (OFICIAL) REF. 420 COM ARO PARA TABELA REF. 422,GIRASSOL OU SIMILAR,INCLUSIVE PINTURA E TRANSPORTE PARA REGIAO METROPOLITANA DO GRANDE RECIFE.</v>
          </cell>
          <cell r="C1884" t="str">
            <v>PAR</v>
          </cell>
          <cell r="D1884">
            <v>1425.22</v>
          </cell>
          <cell r="E1884">
            <v>1096.33</v>
          </cell>
        </row>
        <row r="1885">
          <cell r="A1885" t="str">
            <v/>
          </cell>
        </row>
        <row r="1886">
          <cell r="A1886" t="str">
            <v>17.05.360</v>
          </cell>
          <cell r="B1886" t="str">
            <v>FORNECIMENTO E ASSENTAMENTO DE ESTRUTURA PARA BASQUETE FIXA REF. 430 E TABELA PARA BASQUETE (OFICIAL) REF.420 COM ARO PARA TABELA REF.422 GIRASSOL OU SIMILAR,INCLUSIVE PINTURA E TRANSPORTE PARA REGIAO METROPOLITANA DO GRANDE RECIFE.</v>
          </cell>
          <cell r="C1886" t="str">
            <v>PAR</v>
          </cell>
          <cell r="D1886">
            <v>3751.37</v>
          </cell>
          <cell r="E1886">
            <v>2885.67</v>
          </cell>
        </row>
        <row r="1887">
          <cell r="A1887" t="str">
            <v/>
          </cell>
        </row>
        <row r="1888">
          <cell r="A1888" t="str">
            <v>17.05.366</v>
          </cell>
          <cell r="B1888" t="str">
            <v>FORNECIMENTO DE ESTRUTURA MÓVEL PARA TABELA DE BASQUETE EM TUBOS DE FERRO DIN 2440 3" E 2", SUPORTE PARA FIXAÇÃO DA TABELA EM CANTONEIRA L 2" X 1/4" ASTM A36, CONTRAPESO EM CHAPA ASTM A36, RODÍZIO DE FERRO FUNDIDO REVESTIDO COM POLIURETANO COM ROLDANA GIR</v>
          </cell>
          <cell r="C1888" t="str">
            <v>PAR</v>
          </cell>
          <cell r="D1888">
            <v>4875</v>
          </cell>
          <cell r="E1888">
            <v>3750</v>
          </cell>
        </row>
        <row r="1889">
          <cell r="A1889" t="str">
            <v/>
          </cell>
        </row>
        <row r="1890">
          <cell r="A1890" t="str">
            <v>17.05.370</v>
          </cell>
          <cell r="B1890" t="str">
            <v>FORNECIMENTO E ASSENTAMENTO DE MASTRO COM 5 M DE ALTURA REF. 530,GIRASSOL OU SIMILAR,INCLUSIVE PINTURA E TRANSPORTE PARA REGIAO METROPOLITANA DO GRANDE RECIFE.</v>
          </cell>
          <cell r="C1890" t="str">
            <v>Un</v>
          </cell>
          <cell r="D1890">
            <v>460.68</v>
          </cell>
          <cell r="E1890">
            <v>354.37</v>
          </cell>
        </row>
        <row r="1891">
          <cell r="A1891" t="str">
            <v/>
          </cell>
        </row>
        <row r="1892">
          <cell r="A1892" t="str">
            <v>17.05.380</v>
          </cell>
          <cell r="B1892" t="str">
            <v>FORNECIMENTO E ASSENTAMENTO DE MASTRO COM 6 M DE ALTURA REF. 531,GIRASSOL OU SIMILAR,INCLUSIVE PINTURA E TRANSPORTE PARA REGIAO METROPOLITANA DO GRANDE RECIFE.</v>
          </cell>
          <cell r="C1892" t="str">
            <v>Un</v>
          </cell>
          <cell r="D1892">
            <v>506.18</v>
          </cell>
          <cell r="E1892">
            <v>389.37</v>
          </cell>
        </row>
        <row r="1893">
          <cell r="A1893" t="str">
            <v/>
          </cell>
        </row>
        <row r="1894">
          <cell r="A1894" t="str">
            <v>17.05.390</v>
          </cell>
          <cell r="B1894" t="str">
            <v>FORNECIMENTO E ASSENTAMENTO DE MASTRO COM 7 M DE ALTURA REF. 532,GIRASSOL OU SIMILAR,INCLUSIVE PINTURA E TRANSPORTE PARA REGIAO METROPOLITANA DO GRANDE RECIFE.</v>
          </cell>
          <cell r="C1894" t="str">
            <v>Un</v>
          </cell>
          <cell r="D1894">
            <v>628.38</v>
          </cell>
          <cell r="E1894">
            <v>483.37</v>
          </cell>
        </row>
        <row r="1895">
          <cell r="A1895" t="str">
            <v/>
          </cell>
        </row>
        <row r="1896">
          <cell r="A1896" t="str">
            <v>17.05.400</v>
          </cell>
          <cell r="B1896" t="str">
            <v>FORNECIMENTO E ASSENTAMENTO DE MASTRO COM 8 M DE ALTURA REF. 533,GIRASSOL OU SIMILAR,INCLUSIVE PINTURA E TRANSPORTE PARA REGIAO METROPOLITANA DO GRANDE RECIFE.</v>
          </cell>
          <cell r="C1896" t="str">
            <v>Un</v>
          </cell>
          <cell r="D1896">
            <v>746.68</v>
          </cell>
          <cell r="E1896">
            <v>574.37</v>
          </cell>
        </row>
        <row r="1897">
          <cell r="A1897" t="str">
            <v/>
          </cell>
        </row>
        <row r="1898">
          <cell r="A1898" t="str">
            <v>17.07.010</v>
          </cell>
          <cell r="B1898" t="str">
            <v>FORNECIMENTO E ASSENTAMENTO DE GRADIL E/OU PORTAO COM FERRAGENS, MODELO AV 31/2000-OP 01 INCLUSIVE APARELHAMENTO E PINTURA COM ESMALTE SINTETICO DUAS DEMAOS.</v>
          </cell>
          <cell r="C1898" t="str">
            <v>m2</v>
          </cell>
          <cell r="D1898">
            <v>234.39</v>
          </cell>
          <cell r="E1898">
            <v>180.3</v>
          </cell>
        </row>
        <row r="1899">
          <cell r="A1899" t="str">
            <v/>
          </cell>
        </row>
        <row r="1900">
          <cell r="A1900" t="str">
            <v>17.07.020</v>
          </cell>
          <cell r="B1900" t="str">
            <v>FORNECIMENTO E ASSENTAMENTO DE GRADIL E/OU PORTAO COM FERRAGENS, MODELO AV 31/2000-OP 02 INCLUSIVE APARELHAMENTO E PINTURA COM ESMALTE SINTETICO DUAS DEMAOS.</v>
          </cell>
          <cell r="C1900" t="str">
            <v>m2</v>
          </cell>
          <cell r="D1900">
            <v>292.89</v>
          </cell>
          <cell r="E1900">
            <v>225.3</v>
          </cell>
        </row>
        <row r="1901">
          <cell r="A1901" t="str">
            <v/>
          </cell>
        </row>
        <row r="1902">
          <cell r="A1902" t="str">
            <v>17.07.030</v>
          </cell>
          <cell r="B1902" t="str">
            <v>FORNECIMENTO E ASSENTAMENTO DE GRADIL E/OU PORTAO COM FERRAGENS, MODELO AV 31/2000-OP 03 INCLUSIVE APARELHAMENTO E PINTURA COM ESMALTE SINTETICO DUAS DEMAOS.</v>
          </cell>
          <cell r="C1902" t="str">
            <v>m2</v>
          </cell>
          <cell r="D1902">
            <v>307.19</v>
          </cell>
          <cell r="E1902">
            <v>236.3</v>
          </cell>
        </row>
        <row r="1903">
          <cell r="A1903" t="str">
            <v/>
          </cell>
        </row>
        <row r="1904">
          <cell r="A1904" t="str">
            <v>17.08.010</v>
          </cell>
          <cell r="B1904" t="str">
            <v>FORNECIMENTO E ASSENTAMENTO DE CAIXA PRE-MOLDADA PARA AR CONDICIONADO, CAPACIDADE 7000BTU TIPO PADRAO (ABERTA).</v>
          </cell>
          <cell r="C1904" t="str">
            <v>Un</v>
          </cell>
          <cell r="D1904">
            <v>75.95</v>
          </cell>
          <cell r="E1904">
            <v>58.43</v>
          </cell>
        </row>
        <row r="1905">
          <cell r="A1905" t="str">
            <v/>
          </cell>
        </row>
        <row r="1906">
          <cell r="A1906" t="str">
            <v>17.08.020</v>
          </cell>
          <cell r="B1906" t="str">
            <v>FORNECIMENTO E ASSENTAMENTO DE CAIXA PRE-MOLDADA PARA AR CONDICIONADO, CAPACIDADE 10000/ 12000 BTU, TIPO PADRAO (ABERTA).</v>
          </cell>
          <cell r="C1906" t="str">
            <v>Un</v>
          </cell>
          <cell r="D1906">
            <v>94.58</v>
          </cell>
          <cell r="E1906">
            <v>72.760000000000005</v>
          </cell>
        </row>
        <row r="1907">
          <cell r="A1907" t="str">
            <v/>
          </cell>
        </row>
        <row r="1908">
          <cell r="A1908" t="str">
            <v>17.08.021</v>
          </cell>
          <cell r="B1908" t="str">
            <v>FORNECIMENTO E ASSENTAMENTO DE CAIXA PRÉ-MOLDADA DE CONCRETO PARA AR CONDICIONADO, CAPACIDADE 10000/21000 BTU´S 82X56X73CM - FECHADA - TECNOFORM OU SIMILAR.</v>
          </cell>
          <cell r="C1908" t="str">
            <v>Un</v>
          </cell>
          <cell r="D1908">
            <v>172.64</v>
          </cell>
          <cell r="E1908">
            <v>132.80000000000001</v>
          </cell>
        </row>
        <row r="1909">
          <cell r="A1909" t="str">
            <v/>
          </cell>
        </row>
        <row r="1910">
          <cell r="A1910" t="str">
            <v>17.08.030</v>
          </cell>
          <cell r="B1910" t="str">
            <v>FORNECIMENTO E ASSENTAMENTO DE CAIXA PRE-MOLDADA PARA AR CONDICIONADO, CAPACIDADE 21000 BTU TIPO PADRAO (ABERTA).</v>
          </cell>
          <cell r="C1910" t="str">
            <v>Un</v>
          </cell>
          <cell r="D1910">
            <v>135.75</v>
          </cell>
          <cell r="E1910">
            <v>104.43</v>
          </cell>
        </row>
        <row r="1911">
          <cell r="A1911" t="str">
            <v/>
          </cell>
        </row>
        <row r="1912">
          <cell r="A1912" t="str">
            <v>17.08.080</v>
          </cell>
          <cell r="B1912" t="str">
            <v>SUPORTE PARA APARELHO DE AR CONDICIONADO DE 0,65X0,65X0,50M, FIXADO EM MADEIRITE, CONFORME DETALHE SEDUC DEZ/2006, EM CANTONEIRA "L" 2"X1/4", TAMPO EM CHAPA 12 E BARRA CHATA DE 2"X1/4". SEM PINTURA.</v>
          </cell>
          <cell r="C1912" t="str">
            <v>Un</v>
          </cell>
          <cell r="D1912">
            <v>255.76</v>
          </cell>
          <cell r="E1912">
            <v>196.74</v>
          </cell>
        </row>
        <row r="1913">
          <cell r="A1913" t="str">
            <v/>
          </cell>
        </row>
        <row r="1914">
          <cell r="A1914" t="str">
            <v>17.09.010</v>
          </cell>
          <cell r="B1914" t="str">
            <v>FORNECIMENTO E ASSENTAMENTO DE COLETOR INDIVIDUAL  EM POLIETILENO PARA COLETA SELETIVA,COM CAP. DE 50 LITROS COM IMPRESSÃO DE LOGOTIPO "GOVERNO DO ESTADO", FIXADO EM PAREDES ATRAVÉS DE PARAF. GALV. SEXTAV. ROSCA SOBERBA DE 1/4"X50MM COM BUCHA E ARRUELA.</v>
          </cell>
          <cell r="C1914" t="str">
            <v>Un</v>
          </cell>
          <cell r="D1914">
            <v>176.69</v>
          </cell>
          <cell r="E1914">
            <v>135.91999999999999</v>
          </cell>
        </row>
        <row r="1915">
          <cell r="A1915" t="str">
            <v/>
          </cell>
        </row>
        <row r="1916">
          <cell r="A1916" t="str">
            <v>17.09.020</v>
          </cell>
          <cell r="B1916" t="str">
            <v xml:space="preserve">FORNECIMENTO E ASSENTAMENTRO DE CONJUNTO PARA COLETA SELETIVA COM QUATRO COLETORES EM POLIETILENO COM CAPACIDADE DE 50 LITROS, ESTRUTURA DE SUPORTE METÁLICA, INCLUSO A IMPRESSÃO DO LOGOTIPO "GOVERNO DO ESTADO", FIXADOS COM PARAF GALVANIZ. SEXTAVADO ROSCA </v>
          </cell>
          <cell r="C1916" t="str">
            <v>Cj</v>
          </cell>
          <cell r="D1916">
            <v>770.48</v>
          </cell>
          <cell r="E1916">
            <v>592.67999999999995</v>
          </cell>
        </row>
        <row r="1917">
          <cell r="A1917" t="str">
            <v/>
          </cell>
        </row>
        <row r="1918">
          <cell r="A1918" t="str">
            <v>17.10.010</v>
          </cell>
          <cell r="B1918" t="str">
            <v>FORNECIMENTO E INSTALAÇÃO DE TELA DE NYLON PARA COBERTURA DE QUADRA, MALHA 10X10CM, FIO 3,6MM, INCLUSIVE CABO DE AÇO DE 3/16" TRANSVERSAL A CADA 2,00M, PRESILHAS E ESTICADORES.</v>
          </cell>
          <cell r="C1918" t="str">
            <v>m2</v>
          </cell>
          <cell r="D1918">
            <v>9.5500000000000007</v>
          </cell>
          <cell r="E1918">
            <v>7.35</v>
          </cell>
        </row>
        <row r="1919">
          <cell r="A1919" t="str">
            <v/>
          </cell>
        </row>
        <row r="1920">
          <cell r="A1920" t="str">
            <v>18.00.000</v>
          </cell>
          <cell r="B1920" t="str">
            <v>INSTALACOES ELETRICAS</v>
          </cell>
        </row>
        <row r="1921">
          <cell r="A1921" t="str">
            <v/>
          </cell>
        </row>
        <row r="1922">
          <cell r="A1922" t="str">
            <v>18.01.005</v>
          </cell>
          <cell r="B1922" t="str">
            <v>FIO DE COBRE NU, TEMPERA MEIO-DURO, CLASSE 1A S.M. - 10 MM2, INCLUSIVE ASSENTAMENTO.</v>
          </cell>
          <cell r="C1922" t="str">
            <v>m</v>
          </cell>
          <cell r="D1922">
            <v>8.16</v>
          </cell>
          <cell r="E1922">
            <v>6.28</v>
          </cell>
        </row>
        <row r="1923">
          <cell r="A1923" t="str">
            <v/>
          </cell>
        </row>
        <row r="1924">
          <cell r="A1924" t="str">
            <v>18.01.010</v>
          </cell>
          <cell r="B1924" t="str">
            <v>FIO DE COBRE, TEMPERA MEIO-DURO, CLASSE 1, COM COBERTURA DE PVC, TIPO WPP, S.M. - 4 MM2, INCLUSIVE ASSENTAMENTO.</v>
          </cell>
          <cell r="C1924" t="str">
            <v>m</v>
          </cell>
          <cell r="D1924">
            <v>3.97</v>
          </cell>
          <cell r="E1924">
            <v>3.06</v>
          </cell>
        </row>
        <row r="1925">
          <cell r="A1925" t="str">
            <v/>
          </cell>
        </row>
        <row r="1926">
          <cell r="A1926" t="str">
            <v>18.01.020</v>
          </cell>
          <cell r="B1926" t="str">
            <v>FIO DE COBRE, TEMPERA MEIO-DURO, CLASSE 1, COM COBERTURA DE PVC, TIPO WPP, S.M. - 6 MM2, INCLUSIVE ASSENTAMENTO.</v>
          </cell>
          <cell r="C1926" t="str">
            <v>m</v>
          </cell>
          <cell r="D1926">
            <v>5.23</v>
          </cell>
          <cell r="E1926">
            <v>4.03</v>
          </cell>
        </row>
        <row r="1927">
          <cell r="A1927" t="str">
            <v/>
          </cell>
        </row>
        <row r="1928">
          <cell r="A1928" t="str">
            <v>18.01.025</v>
          </cell>
          <cell r="B1928" t="str">
            <v>FIO DE COBRE, TEMPERA MEIO-DURO, CLASSE 1, COM COBERTURA DE PVC, TIPO WPP, S.M. - 10 MM2, INCLUSIVE ASSENTAMENTO.</v>
          </cell>
          <cell r="C1928" t="str">
            <v>m</v>
          </cell>
          <cell r="D1928">
            <v>8.3000000000000007</v>
          </cell>
          <cell r="E1928">
            <v>6.39</v>
          </cell>
        </row>
        <row r="1929">
          <cell r="A1929" t="str">
            <v/>
          </cell>
        </row>
        <row r="1930">
          <cell r="A1930" t="str">
            <v>18.01.030</v>
          </cell>
          <cell r="B1930" t="str">
            <v>CABO DE COBRE, TEMPERA MEIO-DURO, ENCORDOAMENTO CLASSE 2, COM COBERTURA DE PVC, TIPO WPP, S.M. - 10 MM2, INCLUSIVE ASSENTAMENTO.</v>
          </cell>
          <cell r="C1930" t="str">
            <v>m</v>
          </cell>
          <cell r="D1930">
            <v>6.59</v>
          </cell>
          <cell r="E1930">
            <v>5.07</v>
          </cell>
        </row>
        <row r="1931">
          <cell r="A1931" t="str">
            <v/>
          </cell>
        </row>
        <row r="1932">
          <cell r="A1932" t="str">
            <v>18.01.040</v>
          </cell>
          <cell r="B1932" t="str">
            <v>CABO DE COBRE, TEMPERA MEIO-DURO, ENCORDOAMENTO CLASSE 2, COM COBERTURA DE PVC, TIPO WPP, S.M. - 16 MM2, INCLUSIVE ASSENTAMENTO.</v>
          </cell>
          <cell r="C1932" t="str">
            <v>m</v>
          </cell>
          <cell r="D1932">
            <v>8.74</v>
          </cell>
          <cell r="E1932">
            <v>6.73</v>
          </cell>
        </row>
        <row r="1933">
          <cell r="A1933" t="str">
            <v/>
          </cell>
        </row>
        <row r="1934">
          <cell r="A1934" t="str">
            <v>18.01.050</v>
          </cell>
          <cell r="B1934" t="str">
            <v>CABO DE COBRE, TEMPERA MEIO DURO, ENCORDOAMENTO CLASSE 2, COM COBERTURA DE PVC, TIPO WPP, S.M. - 25 MM2, INCLUSIVE ASSENTAMENTO.</v>
          </cell>
          <cell r="C1934" t="str">
            <v>m</v>
          </cell>
          <cell r="D1934">
            <v>12.46</v>
          </cell>
          <cell r="E1934">
            <v>9.59</v>
          </cell>
        </row>
        <row r="1935">
          <cell r="A1935" t="str">
            <v/>
          </cell>
        </row>
        <row r="1936">
          <cell r="A1936" t="str">
            <v>18.01.055</v>
          </cell>
          <cell r="B1936" t="str">
            <v>FORNECIMENTO E INSTALAÇÃO DE CABO PP 4 X 6MM2.</v>
          </cell>
          <cell r="C1936" t="str">
            <v>m</v>
          </cell>
          <cell r="D1936">
            <v>14.63</v>
          </cell>
          <cell r="E1936">
            <v>11.26</v>
          </cell>
        </row>
        <row r="1937">
          <cell r="A1937" t="str">
            <v/>
          </cell>
        </row>
        <row r="1938">
          <cell r="A1938" t="str">
            <v>18.01.105</v>
          </cell>
          <cell r="B1938" t="str">
            <v>FORNECIMENTO E INSTALAÇÃO DE CANTONEIRA "L" DE FERRO GALVANIZADO 2"X2"X1/4", COMPRIMENTO TOTAL DE 1,50M, CHUMBADA A 40CM NA ALVENARIA COM ARGAMASSA DE CIMENTO E AREIA TRAÇO 1:6.</v>
          </cell>
          <cell r="C1938" t="str">
            <v>Un</v>
          </cell>
          <cell r="D1938">
            <v>49.62</v>
          </cell>
          <cell r="E1938">
            <v>38.17</v>
          </cell>
        </row>
        <row r="1939">
          <cell r="A1939" t="str">
            <v/>
          </cell>
        </row>
        <row r="1940">
          <cell r="A1940" t="str">
            <v>18.02.018</v>
          </cell>
          <cell r="B1940" t="str">
            <v>POSTE DE CONCRETO SEÇÃO DUPLO T, 75/6, COM ENGASTAMENTO DIRETO NO SOLO, INCLUSIVE COLOCAÇÃO.</v>
          </cell>
          <cell r="C1940" t="str">
            <v>Un</v>
          </cell>
          <cell r="D1940">
            <v>252.83</v>
          </cell>
          <cell r="E1940">
            <v>194.49</v>
          </cell>
        </row>
        <row r="1941">
          <cell r="A1941" t="str">
            <v/>
          </cell>
        </row>
        <row r="1942">
          <cell r="A1942" t="str">
            <v>18.02.019</v>
          </cell>
          <cell r="B1942" t="str">
            <v>POSTE DE CONCRETO SEÇÃO DUPLO T, 75/7, COM ENGASTAMENTO DIRETO NO SOLO, INCLUSIVE COLOCAÇÃO.</v>
          </cell>
          <cell r="C1942" t="str">
            <v>Un</v>
          </cell>
          <cell r="D1942">
            <v>289.12</v>
          </cell>
          <cell r="E1942">
            <v>222.4</v>
          </cell>
        </row>
        <row r="1943">
          <cell r="A1943" t="str">
            <v/>
          </cell>
        </row>
        <row r="1944">
          <cell r="A1944" t="str">
            <v>18.02.020</v>
          </cell>
          <cell r="B1944" t="str">
            <v>POSTE DE CONCRETO SECCAO DUPLO T, 100/8, COM ENGASTAMENTO DIRETO NO SOLO DE 1,40 M, INCLUSIVE COLOCACAO.</v>
          </cell>
          <cell r="C1944" t="str">
            <v>Un</v>
          </cell>
          <cell r="D1944">
            <v>402.12</v>
          </cell>
          <cell r="E1944">
            <v>309.33</v>
          </cell>
        </row>
        <row r="1945">
          <cell r="A1945" t="str">
            <v/>
          </cell>
        </row>
        <row r="1946">
          <cell r="A1946" t="str">
            <v>18.02.021</v>
          </cell>
          <cell r="B1946" t="str">
            <v>COLOCAÇÃO DE POSTE DE CONCRETO TIPO DUPLO T COM 8M DE ALTURA, CONSIDERANDO ENGASTAMENTO DIRETO NO SOLO DE 1,40M. SEM FORNECIMENTO DO POSTE.</v>
          </cell>
          <cell r="C1946" t="str">
            <v>Un</v>
          </cell>
          <cell r="D1946">
            <v>103.12</v>
          </cell>
          <cell r="E1946">
            <v>79.33</v>
          </cell>
        </row>
        <row r="1947">
          <cell r="A1947" t="str">
            <v/>
          </cell>
        </row>
        <row r="1948">
          <cell r="A1948" t="str">
            <v>18.02.025</v>
          </cell>
          <cell r="B1948" t="str">
            <v>POSTE DE CONCRETO SECCAO DUPLO T, 150/8, COM ENGASTAMENTO DIRETO NO SOLO DE 1.40 M, INCLUSIVE COLOCACAO.</v>
          </cell>
          <cell r="C1948" t="str">
            <v>Un</v>
          </cell>
          <cell r="D1948">
            <v>428.12</v>
          </cell>
          <cell r="E1948">
            <v>329.33</v>
          </cell>
        </row>
        <row r="1949">
          <cell r="A1949" t="str">
            <v/>
          </cell>
        </row>
        <row r="1950">
          <cell r="A1950" t="str">
            <v>18.02.030</v>
          </cell>
          <cell r="B1950" t="str">
            <v>POSTE DE CONCRETO SECCAO DUPLO T, 200/8, COM ENGASTAMENTO DIRETO NO SOLO DE 1,40 M, INCLUSIVE COLOCACAO.</v>
          </cell>
          <cell r="C1950" t="str">
            <v>Un</v>
          </cell>
          <cell r="D1950">
            <v>445.02</v>
          </cell>
          <cell r="E1950">
            <v>342.33</v>
          </cell>
        </row>
        <row r="1951">
          <cell r="A1951" t="str">
            <v/>
          </cell>
        </row>
        <row r="1952">
          <cell r="A1952" t="str">
            <v>18.02.040</v>
          </cell>
          <cell r="B1952" t="str">
            <v>POSTE DE CONCRETO SECCAO DUPLO T, 200/12, COM ENGASTAMENTO DIRETO NO SOLO DE 1,80 M, INCLUSIVE COLOCACAO.</v>
          </cell>
          <cell r="C1952" t="str">
            <v>Un</v>
          </cell>
          <cell r="D1952">
            <v>774.52</v>
          </cell>
          <cell r="E1952">
            <v>595.79</v>
          </cell>
        </row>
        <row r="1953">
          <cell r="A1953" t="str">
            <v/>
          </cell>
        </row>
        <row r="1954">
          <cell r="A1954" t="str">
            <v>18.02.045</v>
          </cell>
          <cell r="B1954" t="str">
            <v>POSTE DE CONCRETO SECCAO DUPLO T, 300/8, COM ENGASTAMENTO DIRETO NO SOLO DE 1,40 M, INCLUSIVE COLOCACAO.</v>
          </cell>
          <cell r="C1954" t="str">
            <v>Un</v>
          </cell>
          <cell r="D1954">
            <v>520.41999999999996</v>
          </cell>
          <cell r="E1954">
            <v>400.33</v>
          </cell>
        </row>
        <row r="1955">
          <cell r="A1955" t="str">
            <v/>
          </cell>
        </row>
        <row r="1956">
          <cell r="A1956" t="str">
            <v>18.02.050</v>
          </cell>
          <cell r="B1956" t="str">
            <v>POSTE DE CONCRETO SECCAO DUPLO T, 300/12, COM ENGASTAMENTO DIRETO NO SOLO DE 1,80 M, INCLUSIVE COLOCACAO.</v>
          </cell>
          <cell r="C1956" t="str">
            <v>Un</v>
          </cell>
          <cell r="D1956">
            <v>1116.42</v>
          </cell>
          <cell r="E1956">
            <v>858.79</v>
          </cell>
        </row>
        <row r="1957">
          <cell r="A1957" t="str">
            <v/>
          </cell>
        </row>
        <row r="1958">
          <cell r="A1958" t="str">
            <v>18.02.060</v>
          </cell>
          <cell r="B1958" t="str">
            <v>POSTE DE CONCRETO CONICO 200/17, COM ENGASTAMENTO DIRETO NO SOLO DE 2.30M, INCLUSIVE COLOCACAO.</v>
          </cell>
          <cell r="C1958" t="str">
            <v>Un</v>
          </cell>
          <cell r="D1958">
            <v>2290.08</v>
          </cell>
          <cell r="E1958">
            <v>1761.6</v>
          </cell>
        </row>
        <row r="1959">
          <cell r="A1959" t="str">
            <v/>
          </cell>
        </row>
        <row r="1960">
          <cell r="A1960" t="str">
            <v>18.02.070</v>
          </cell>
          <cell r="B1960" t="str">
            <v>POSTE RETO GALV. A FOGO COM 2.50M, FLANGEADO, 02 ESTAGIOS COM 0.50M - 88.90 MM DOTADO DE JANELA E ALOJAMENTO PARA EQUIPAMENTO, INCLUSIVE COLOCACAO.</v>
          </cell>
          <cell r="C1960" t="str">
            <v>Un</v>
          </cell>
          <cell r="D1960">
            <v>499.56</v>
          </cell>
          <cell r="E1960">
            <v>384.28</v>
          </cell>
        </row>
        <row r="1961">
          <cell r="A1961" t="str">
            <v/>
          </cell>
        </row>
        <row r="1962">
          <cell r="A1962" t="str">
            <v>18.02.080</v>
          </cell>
          <cell r="B1962" t="str">
            <v>POSTE RETO GALV. A FOGO COM 3.00M, FLANGEADO, 02 ESTAGIOS COM 0.50M - 165.10 MM DOTADO DE JANELA E ALOJAMENTO PARA EQUIPAMENTO, INCLUSIVE COLOCACAO.</v>
          </cell>
          <cell r="C1962" t="str">
            <v>Un</v>
          </cell>
          <cell r="D1962">
            <v>580.94000000000005</v>
          </cell>
          <cell r="E1962">
            <v>446.88</v>
          </cell>
        </row>
        <row r="1963">
          <cell r="A1963" t="str">
            <v/>
          </cell>
        </row>
        <row r="1964">
          <cell r="A1964" t="str">
            <v>18.02.090</v>
          </cell>
          <cell r="B1964" t="str">
            <v>POSTE RETO SIMPLES GALV. A FOGO COM 5.00M, 2 POLEGADAS DE DIAMETRO, INCLUSIVE COLOCACAO.</v>
          </cell>
          <cell r="C1964" t="str">
            <v>Un</v>
          </cell>
          <cell r="D1964">
            <v>570.07000000000005</v>
          </cell>
          <cell r="E1964">
            <v>438.52</v>
          </cell>
        </row>
        <row r="1965">
          <cell r="A1965" t="str">
            <v/>
          </cell>
        </row>
        <row r="1966">
          <cell r="A1966" t="str">
            <v>18.02.110</v>
          </cell>
          <cell r="B1966" t="str">
            <v>POSTE CURVO DUPLO GALV. A FOGO COM 6.00M, FLANGEADO, 02 ESTAGIOS - 88.90 MM, INCLUSIVE COLOCACAO.</v>
          </cell>
          <cell r="C1966" t="str">
            <v>Un</v>
          </cell>
          <cell r="D1966">
            <v>838.86</v>
          </cell>
          <cell r="E1966">
            <v>645.28</v>
          </cell>
        </row>
        <row r="1967">
          <cell r="A1967" t="str">
            <v/>
          </cell>
        </row>
        <row r="1968">
          <cell r="A1968" t="str">
            <v>18.02.120</v>
          </cell>
          <cell r="B1968" t="str">
            <v>POSTE CURVO DUPLO GALV. A FOGO COM 8.00M, FLANGEADO, 02 ESTAGIOS, INCLUSIVE COLOCACAO.</v>
          </cell>
          <cell r="C1968" t="str">
            <v>Un</v>
          </cell>
          <cell r="D1968">
            <v>1053.3599999999999</v>
          </cell>
          <cell r="E1968">
            <v>810.28</v>
          </cell>
        </row>
        <row r="1969">
          <cell r="A1969" t="str">
            <v/>
          </cell>
        </row>
        <row r="1970">
          <cell r="A1970" t="str">
            <v>18.02.130</v>
          </cell>
          <cell r="B1970" t="str">
            <v>POSTE RETO GALV. A FOGO COM 15.00M DE ALTURA, COM ENGASTAMENTO DIRETO NO SOLO DE 2.10M, INCLUSIVE COLOCACAO.</v>
          </cell>
          <cell r="C1970" t="str">
            <v>Un</v>
          </cell>
          <cell r="D1970">
            <v>3206</v>
          </cell>
          <cell r="E1970">
            <v>2466.16</v>
          </cell>
        </row>
        <row r="1971">
          <cell r="A1971" t="str">
            <v/>
          </cell>
        </row>
        <row r="1972">
          <cell r="A1972" t="str">
            <v>18.02.140</v>
          </cell>
          <cell r="B1972" t="str">
            <v>POSTE DE FERRO GALV. A FOGO, COM 15.00M DE ALTURA, FLANGEADO, INCLUSIVE COLOCACAO.</v>
          </cell>
          <cell r="C1972" t="str">
            <v>Un</v>
          </cell>
          <cell r="D1972">
            <v>3586.81</v>
          </cell>
          <cell r="E1972">
            <v>2759.09</v>
          </cell>
        </row>
        <row r="1973">
          <cell r="A1973" t="str">
            <v/>
          </cell>
        </row>
        <row r="1974">
          <cell r="A1974" t="str">
            <v>18.02.150</v>
          </cell>
          <cell r="B1974" t="str">
            <v>POSTE RETO GALV. A FOGO, COM 17.00M DE ALTURA COM ENGASTAMENTO DIRETO NO SOLO DE 2.30M, INCLUSIVE COLOCACAO.</v>
          </cell>
          <cell r="C1974" t="str">
            <v>Un</v>
          </cell>
          <cell r="D1974">
            <v>4005.5</v>
          </cell>
          <cell r="E1974">
            <v>3081.16</v>
          </cell>
        </row>
        <row r="1975">
          <cell r="A1975" t="str">
            <v/>
          </cell>
        </row>
        <row r="1976">
          <cell r="A1976" t="str">
            <v>18.02.160</v>
          </cell>
          <cell r="B1976" t="str">
            <v>POSTE RETO GALV. A FOGO, COM 17.00M DE ALTURA FLANGEADO, INCLUSIVE COLOCACAO.</v>
          </cell>
          <cell r="C1976" t="str">
            <v>Un</v>
          </cell>
          <cell r="D1976">
            <v>4565.71</v>
          </cell>
          <cell r="E1976">
            <v>3512.09</v>
          </cell>
        </row>
        <row r="1977">
          <cell r="A1977" t="str">
            <v/>
          </cell>
        </row>
        <row r="1978">
          <cell r="A1978" t="str">
            <v>18.02.180</v>
          </cell>
          <cell r="B1978" t="str">
            <v>FORNECIMENTO E COLOCAÇÃO DE POSTE DE CONCRETO 300/10, COM ENGASTAMENTO DIRETO NO SOLO DE 1,60M. INCLUINDO ESCAVAÇÃO, REMOÇÃO E CONCRETO ESTRUTURAL PARA ENGASTAMENTO.</v>
          </cell>
          <cell r="C1978" t="str">
            <v>Un</v>
          </cell>
          <cell r="D1978">
            <v>786.79</v>
          </cell>
          <cell r="E1978">
            <v>605.23</v>
          </cell>
        </row>
        <row r="1979">
          <cell r="A1979" t="str">
            <v/>
          </cell>
        </row>
        <row r="1980">
          <cell r="A1980" t="str">
            <v>18.03.010</v>
          </cell>
          <cell r="B1980" t="str">
            <v>ESTRUTURA SECUNDARIA B1 COMPLETA, INCLUSIVE FIXACAO.</v>
          </cell>
          <cell r="C1980" t="str">
            <v>Un</v>
          </cell>
          <cell r="D1980">
            <v>55.71</v>
          </cell>
          <cell r="E1980">
            <v>42.86</v>
          </cell>
        </row>
        <row r="1981">
          <cell r="A1981" t="str">
            <v/>
          </cell>
        </row>
        <row r="1982">
          <cell r="A1982" t="str">
            <v>18.03.015</v>
          </cell>
          <cell r="B1982" t="str">
            <v>ESTRUTURA SECUNDARIA B2 COMPLETA, INCLUSIVE FIXACAO.</v>
          </cell>
          <cell r="C1982" t="str">
            <v>Un</v>
          </cell>
          <cell r="D1982">
            <v>66.39</v>
          </cell>
          <cell r="E1982">
            <v>51.07</v>
          </cell>
        </row>
        <row r="1983">
          <cell r="A1983" t="str">
            <v/>
          </cell>
        </row>
        <row r="1984">
          <cell r="A1984" t="str">
            <v>18.03.020</v>
          </cell>
          <cell r="B1984" t="str">
            <v>ESTRUTURA SECUNDARIA B3 COMPLETA, INCLUSIVE FIXACAO.</v>
          </cell>
          <cell r="C1984" t="str">
            <v>Un</v>
          </cell>
          <cell r="D1984">
            <v>114.64</v>
          </cell>
          <cell r="E1984">
            <v>88.19</v>
          </cell>
        </row>
        <row r="1985">
          <cell r="A1985" t="str">
            <v/>
          </cell>
        </row>
        <row r="1986">
          <cell r="A1986" t="str">
            <v>18.03.030</v>
          </cell>
          <cell r="B1986" t="str">
            <v>ESTRUTURA SECUNDARIA B4 COMPLETA, INCLUSIVE FIXACAO.</v>
          </cell>
          <cell r="C1986" t="str">
            <v>Un</v>
          </cell>
          <cell r="D1986">
            <v>126.67</v>
          </cell>
          <cell r="E1986">
            <v>97.44</v>
          </cell>
        </row>
        <row r="1987">
          <cell r="A1987" t="str">
            <v/>
          </cell>
        </row>
        <row r="1988">
          <cell r="A1988" t="str">
            <v>18.03.040</v>
          </cell>
          <cell r="B1988" t="str">
            <v>FORNECIMENTO E INSTALAÇÃO DE CRUZETA "T" DE CONCRETO ARMADO DE 1,90M.</v>
          </cell>
          <cell r="C1988" t="str">
            <v>Un</v>
          </cell>
          <cell r="D1988">
            <v>73.260000000000005</v>
          </cell>
          <cell r="E1988">
            <v>56.36</v>
          </cell>
        </row>
        <row r="1989">
          <cell r="A1989" t="str">
            <v/>
          </cell>
        </row>
        <row r="1990">
          <cell r="A1990" t="str">
            <v>18.03.041</v>
          </cell>
          <cell r="B1990" t="str">
            <v>FORNECIMENTO E INSTALAÇÃO DE CRUZETA "T" DE CONCRETO ARMADO COM 1,20M. INCLUSIVE PARAFUSOS DE MÁQUINA 5/8"X12" E ARRUELAS COM FURO DE 1 1/16".</v>
          </cell>
          <cell r="C1990" t="str">
            <v>Un</v>
          </cell>
          <cell r="D1990">
            <v>62.19</v>
          </cell>
          <cell r="E1990">
            <v>47.84</v>
          </cell>
        </row>
        <row r="1991">
          <cell r="A1991" t="str">
            <v/>
          </cell>
        </row>
        <row r="1992">
          <cell r="A1992" t="str">
            <v>18.04.010</v>
          </cell>
          <cell r="B1992" t="str">
            <v>FORNECIMENTO DE ELETRODUTO DE FERRO GALVANIZADO (PESADO), INCLUSIVE ASSENTAMENTO.</v>
          </cell>
          <cell r="C1992" t="str">
            <v>m</v>
          </cell>
          <cell r="D1992">
            <v>22.67</v>
          </cell>
          <cell r="E1992">
            <v>17.440000000000001</v>
          </cell>
        </row>
        <row r="1993">
          <cell r="A1993" t="str">
            <v/>
          </cell>
        </row>
        <row r="1994">
          <cell r="A1994" t="str">
            <v>18.04.020</v>
          </cell>
          <cell r="B1994" t="str">
            <v>FORNECIMENTO DE ELETRODUTO DE FERRO GALVANIZADO DE 1 POL. (PESADO),INCLUSIVE ASSENTAMENTO</v>
          </cell>
          <cell r="C1994" t="str">
            <v>m</v>
          </cell>
          <cell r="D1994">
            <v>31.56</v>
          </cell>
          <cell r="E1994">
            <v>24.28</v>
          </cell>
        </row>
        <row r="1995">
          <cell r="A1995" t="str">
            <v/>
          </cell>
        </row>
        <row r="1996">
          <cell r="A1996" t="str">
            <v>18.04.030</v>
          </cell>
          <cell r="B1996" t="str">
            <v>FORNECIMENTO DE ELETRODUTO DE FERRO GALVANIZADO DE 1 1/2 POL. (PESADO), INCLUSIVE ASSENTAMENTO.</v>
          </cell>
          <cell r="C1996" t="str">
            <v>m</v>
          </cell>
          <cell r="D1996">
            <v>52.01</v>
          </cell>
          <cell r="E1996">
            <v>40.01</v>
          </cell>
        </row>
        <row r="1997">
          <cell r="A1997" t="str">
            <v/>
          </cell>
        </row>
        <row r="1998">
          <cell r="A1998" t="str">
            <v>18.04.040</v>
          </cell>
          <cell r="B1998" t="str">
            <v>FORNECIMENTO DE ELETRODUTO DE FERRO GALVANIZADO DE 2 POL. (PESADO),INCLUSIVE ASSENTAMENTO.</v>
          </cell>
          <cell r="C1998" t="str">
            <v>m</v>
          </cell>
          <cell r="D1998">
            <v>85.56</v>
          </cell>
          <cell r="E1998">
            <v>65.819999999999993</v>
          </cell>
        </row>
        <row r="1999">
          <cell r="A1999" t="str">
            <v/>
          </cell>
        </row>
        <row r="2000">
          <cell r="A2000" t="str">
            <v>18.04.050</v>
          </cell>
          <cell r="B2000" t="str">
            <v>FORNECIMENTO DE ELETRODUTO DE FERRO GALVANIZADO DE 2 1/2 POL.(PESADO), INCLUSIVE ASSENTAMENTO.</v>
          </cell>
          <cell r="C2000" t="str">
            <v>m</v>
          </cell>
          <cell r="D2000">
            <v>114.42</v>
          </cell>
          <cell r="E2000">
            <v>88.02</v>
          </cell>
        </row>
        <row r="2001">
          <cell r="A2001" t="str">
            <v/>
          </cell>
        </row>
        <row r="2002">
          <cell r="A2002" t="str">
            <v>18.04.060</v>
          </cell>
          <cell r="B2002" t="str">
            <v>FORNECIMENTO DE ELETRODUTO DE FERRO GALVANIZADO DE 4 POL. (PESADO), INCLUSIVE ASSENTAMENTO.</v>
          </cell>
          <cell r="C2002" t="str">
            <v>m</v>
          </cell>
          <cell r="D2002">
            <v>211.74</v>
          </cell>
          <cell r="E2002">
            <v>162.88</v>
          </cell>
        </row>
        <row r="2003">
          <cell r="A2003" t="str">
            <v/>
          </cell>
        </row>
        <row r="2004">
          <cell r="A2004" t="str">
            <v>18.04.070</v>
          </cell>
          <cell r="B2004" t="str">
            <v>FORNECIMENTO DE ELETRODUTO DE FERRO GALVANIZADO DE 3/4 DE POL. (LEVE), INCLUSIVE ASSENTAMENTO.</v>
          </cell>
          <cell r="C2004" t="str">
            <v>m</v>
          </cell>
          <cell r="D2004">
            <v>11.49</v>
          </cell>
          <cell r="E2004">
            <v>8.84</v>
          </cell>
        </row>
        <row r="2005">
          <cell r="A2005" t="str">
            <v/>
          </cell>
        </row>
        <row r="2006">
          <cell r="A2006" t="str">
            <v>18.04.080</v>
          </cell>
          <cell r="B2006" t="str">
            <v>FORNECIMENTO DE ELETRODUTO DE FERRO GALVANIZADO DE 1 POL. (LEVE), INCLUSIVE ASSENTAMENTO.</v>
          </cell>
          <cell r="C2006" t="str">
            <v>m</v>
          </cell>
          <cell r="D2006">
            <v>15.05</v>
          </cell>
          <cell r="E2006">
            <v>11.58</v>
          </cell>
        </row>
        <row r="2007">
          <cell r="A2007" t="str">
            <v/>
          </cell>
        </row>
        <row r="2008">
          <cell r="A2008" t="str">
            <v>18.04.090</v>
          </cell>
          <cell r="B2008" t="str">
            <v>FORNECIMENTO DE ELETRODUTO DE FERRO GALVANIZADO DE 1 1/2 POL. (LEVE), INCLUSIVE ASSENTAMENTO.</v>
          </cell>
          <cell r="C2008" t="str">
            <v>m</v>
          </cell>
          <cell r="D2008">
            <v>24.71</v>
          </cell>
          <cell r="E2008">
            <v>19.010000000000002</v>
          </cell>
        </row>
        <row r="2009">
          <cell r="A2009" t="str">
            <v/>
          </cell>
        </row>
        <row r="2010">
          <cell r="A2010" t="str">
            <v>18.04.100</v>
          </cell>
          <cell r="B2010" t="str">
            <v>FORNECIMENTO DE ELETRODUTO DE FERRO GALVANIZADO DE 2 POL. (LEVE), INCLUSIVE ASSENTAMENTO.</v>
          </cell>
          <cell r="C2010" t="str">
            <v>m</v>
          </cell>
          <cell r="D2010">
            <v>41.79</v>
          </cell>
          <cell r="E2010">
            <v>32.15</v>
          </cell>
        </row>
        <row r="2011">
          <cell r="A2011" t="str">
            <v/>
          </cell>
        </row>
        <row r="2012">
          <cell r="A2012" t="str">
            <v>18.04.110</v>
          </cell>
          <cell r="B2012" t="str">
            <v>FORNECIMENTO DE ELETRODUTO DE FERRO GALVANIZADO DE 2 1/2 POL. (LEVE), INCLUSIVE ASSENTAMENTO.</v>
          </cell>
          <cell r="C2012" t="str">
            <v>m</v>
          </cell>
          <cell r="D2012">
            <v>77.150000000000006</v>
          </cell>
          <cell r="E2012">
            <v>59.35</v>
          </cell>
        </row>
        <row r="2013">
          <cell r="A2013" t="str">
            <v/>
          </cell>
        </row>
        <row r="2014">
          <cell r="A2014" t="str">
            <v>18.04.120</v>
          </cell>
          <cell r="B2014" t="str">
            <v>FORNECIMENTO DE ELETRODUTO DE FERRO GALVANIZADO DE 4 POL. (LEVE), INCLUSIVE ASSENTAMENTO.</v>
          </cell>
          <cell r="C2014" t="str">
            <v>m</v>
          </cell>
          <cell r="D2014">
            <v>102.54</v>
          </cell>
          <cell r="E2014">
            <v>78.88</v>
          </cell>
        </row>
        <row r="2015">
          <cell r="A2015" t="str">
            <v/>
          </cell>
        </row>
        <row r="2016">
          <cell r="A2016" t="str">
            <v>18.05.010</v>
          </cell>
          <cell r="B2016" t="str">
            <v>FORNECIMENTO DE CURVA DE FERRO GALVANIZADO DE 3/4 POL. (PESADA), INCLUSIVE ASSENTAMENTO.</v>
          </cell>
          <cell r="C2016" t="str">
            <v>Un</v>
          </cell>
          <cell r="D2016">
            <v>11.03</v>
          </cell>
          <cell r="E2016">
            <v>8.49</v>
          </cell>
        </row>
        <row r="2017">
          <cell r="A2017" t="str">
            <v/>
          </cell>
        </row>
        <row r="2018">
          <cell r="A2018" t="str">
            <v>18.05.020</v>
          </cell>
          <cell r="B2018" t="str">
            <v>FORNECIMENTO DE CURVA DE FERRO GALVANIZADO DE 1 POL. (PESADA), INCLUSIVE ASSENTAMENTO.</v>
          </cell>
          <cell r="C2018" t="str">
            <v>Un</v>
          </cell>
          <cell r="D2018">
            <v>22.88</v>
          </cell>
          <cell r="E2018">
            <v>17.600000000000001</v>
          </cell>
        </row>
        <row r="2019">
          <cell r="A2019" t="str">
            <v/>
          </cell>
        </row>
        <row r="2020">
          <cell r="A2020" t="str">
            <v>18.05.030</v>
          </cell>
          <cell r="B2020" t="str">
            <v>FORNECIMENTO DE CURVA DE FERRO GALVANIZADO DE 1 1/2 POL. (PESADA), INCLUSIVE ASSENTAMENTO.</v>
          </cell>
          <cell r="C2020" t="str">
            <v>Un</v>
          </cell>
          <cell r="D2020">
            <v>48.88</v>
          </cell>
          <cell r="E2020">
            <v>37.6</v>
          </cell>
        </row>
        <row r="2021">
          <cell r="A2021" t="str">
            <v/>
          </cell>
        </row>
        <row r="2022">
          <cell r="A2022" t="str">
            <v>18.05.040</v>
          </cell>
          <cell r="B2022" t="str">
            <v>FORNECIMENTO DE CURVA DE FERRO GALVANIZADO DE 2 POL. (PESADA), INCLUSIVE ASSENTAMENTO.</v>
          </cell>
          <cell r="C2022" t="str">
            <v>Un</v>
          </cell>
          <cell r="D2022">
            <v>78.489999999999995</v>
          </cell>
          <cell r="E2022">
            <v>60.38</v>
          </cell>
        </row>
        <row r="2023">
          <cell r="A2023" t="str">
            <v/>
          </cell>
        </row>
        <row r="2024">
          <cell r="A2024" t="str">
            <v>18.05.050</v>
          </cell>
          <cell r="B2024" t="str">
            <v>FORNECIMENTO DE CURVA DE FERRO GALVANIZADO DE 2 1/2 POL. (PESADA), INCLUSIVE ASSENTAMENTO.</v>
          </cell>
          <cell r="C2024" t="str">
            <v>Un</v>
          </cell>
          <cell r="D2024">
            <v>142.27000000000001</v>
          </cell>
          <cell r="E2024">
            <v>109.44</v>
          </cell>
        </row>
        <row r="2025">
          <cell r="A2025" t="str">
            <v/>
          </cell>
        </row>
        <row r="2026">
          <cell r="A2026" t="str">
            <v>18.05.060</v>
          </cell>
          <cell r="B2026" t="str">
            <v>FORNECIMENTO DE CURVA DE FERRO GALVANIZADO DE 4 POL. (PESADA), INCLUSIVE ASSENTAMENTO.</v>
          </cell>
          <cell r="C2026" t="str">
            <v>Un</v>
          </cell>
          <cell r="D2026">
            <v>247.76</v>
          </cell>
          <cell r="E2026">
            <v>190.59</v>
          </cell>
        </row>
        <row r="2027">
          <cell r="A2027" t="str">
            <v/>
          </cell>
        </row>
        <row r="2028">
          <cell r="A2028" t="str">
            <v>18.05.070</v>
          </cell>
          <cell r="B2028" t="str">
            <v>FORNECIMENTO DE CURVA DE FERRO GALVANIZADO DE 3/4 POL. (LEVE), INCLUSIVE ASSENTAMENTO.</v>
          </cell>
          <cell r="C2028" t="str">
            <v>Un</v>
          </cell>
          <cell r="D2028">
            <v>4.53</v>
          </cell>
          <cell r="E2028">
            <v>3.49</v>
          </cell>
        </row>
        <row r="2029">
          <cell r="A2029" t="str">
            <v/>
          </cell>
        </row>
        <row r="2030">
          <cell r="A2030" t="str">
            <v>18.05.080</v>
          </cell>
          <cell r="B2030" t="str">
            <v>FORNECIMENTO DE CURVA DE FERRO GALVANIZADO DE 1 POL. (LEVE), INCLUSIVE ASSENTAMENTO.</v>
          </cell>
          <cell r="C2030" t="str">
            <v>Un</v>
          </cell>
          <cell r="D2030">
            <v>11.15</v>
          </cell>
          <cell r="E2030">
            <v>8.58</v>
          </cell>
        </row>
        <row r="2031">
          <cell r="A2031" t="str">
            <v/>
          </cell>
        </row>
        <row r="2032">
          <cell r="A2032" t="str">
            <v>18.05.090</v>
          </cell>
          <cell r="B2032" t="str">
            <v>FORNECIMENTO DE CURVA DE FERRO GALVANIZADO DE 1 1/2 POL. (LEVE), INCLUSIVE ASSENTAMENTO.</v>
          </cell>
          <cell r="C2032" t="str">
            <v>Un</v>
          </cell>
          <cell r="D2032">
            <v>16.38</v>
          </cell>
          <cell r="E2032">
            <v>12.6</v>
          </cell>
        </row>
        <row r="2033">
          <cell r="A2033" t="str">
            <v/>
          </cell>
        </row>
        <row r="2034">
          <cell r="A2034" t="str">
            <v>18.05.100</v>
          </cell>
          <cell r="B2034" t="str">
            <v>FORNECIMENTO DE CURVA DE FERRO GALVANIZADO DE 2 POL. (LEVE), INCLUSIVE ASSENTAMENTO.</v>
          </cell>
          <cell r="C2034" t="str">
            <v>Un</v>
          </cell>
          <cell r="D2034">
            <v>23.37</v>
          </cell>
          <cell r="E2034">
            <v>17.98</v>
          </cell>
        </row>
        <row r="2035">
          <cell r="A2035" t="str">
            <v/>
          </cell>
        </row>
        <row r="2036">
          <cell r="A2036" t="str">
            <v>18.05.110</v>
          </cell>
          <cell r="B2036" t="str">
            <v>FORNECIMENTO DE CURVA DE FERRO GALVANIZADO DE 2 1/2 POL. (LEVE), INCLUSIVE ASSENTAMENTO.</v>
          </cell>
          <cell r="C2036" t="str">
            <v>Un</v>
          </cell>
          <cell r="D2036">
            <v>62.97</v>
          </cell>
          <cell r="E2036">
            <v>48.44</v>
          </cell>
        </row>
        <row r="2037">
          <cell r="A2037" t="str">
            <v/>
          </cell>
        </row>
        <row r="2038">
          <cell r="A2038" t="str">
            <v>18.05.120</v>
          </cell>
          <cell r="B2038" t="str">
            <v>FORNECIMENTO DE CURVA DE FERRO GALVANIZADO DE 4 POL. (LEVE), INCLUSIVE ASSENTAMENTO.</v>
          </cell>
          <cell r="C2038" t="str">
            <v>Un</v>
          </cell>
          <cell r="D2038">
            <v>115.16</v>
          </cell>
          <cell r="E2038">
            <v>88.59</v>
          </cell>
        </row>
        <row r="2039">
          <cell r="A2039" t="str">
            <v/>
          </cell>
        </row>
        <row r="2040">
          <cell r="A2040" t="str">
            <v>18.06.010</v>
          </cell>
          <cell r="B2040" t="str">
            <v>FORNECIMENTO DE LUVA DE FERRO GALVANIZADO DE 3/4 POL. (PESADA), INCLUSIVE ASSENTAMENTO.</v>
          </cell>
          <cell r="C2040" t="str">
            <v>Un</v>
          </cell>
          <cell r="D2040">
            <v>5.6</v>
          </cell>
          <cell r="E2040">
            <v>4.3099999999999996</v>
          </cell>
        </row>
        <row r="2041">
          <cell r="A2041" t="str">
            <v/>
          </cell>
        </row>
        <row r="2042">
          <cell r="A2042" t="str">
            <v>18.06.020</v>
          </cell>
          <cell r="B2042" t="str">
            <v>FORNECIMENTO DE LUVA DE FERRO GALVANIZADO DE 1 POL. (PESADA), INCLUSIVE ASSENTAMENTO.</v>
          </cell>
          <cell r="C2042" t="str">
            <v>Un</v>
          </cell>
          <cell r="D2042">
            <v>9.85</v>
          </cell>
          <cell r="E2042">
            <v>7.58</v>
          </cell>
        </row>
        <row r="2043">
          <cell r="A2043" t="str">
            <v/>
          </cell>
        </row>
        <row r="2044">
          <cell r="A2044" t="str">
            <v>18.06.030</v>
          </cell>
          <cell r="B2044" t="str">
            <v>FORNECIMENTO DE LUVA DE FERRO GALVANIZADO DE 1 1/2 POL. (PESADA), INCLUSIVE ASSENTAMENTO.</v>
          </cell>
          <cell r="C2044" t="str">
            <v>Un</v>
          </cell>
          <cell r="D2044">
            <v>17.559999999999999</v>
          </cell>
          <cell r="E2044">
            <v>13.51</v>
          </cell>
        </row>
        <row r="2045">
          <cell r="A2045" t="str">
            <v/>
          </cell>
        </row>
        <row r="2046">
          <cell r="A2046" t="str">
            <v>18.06.040</v>
          </cell>
          <cell r="B2046" t="str">
            <v>FORNECIMENTO DE LUVA DE FERRO GALVANIZADO DE 2 POL. (PESADA), INCLUSIVE ASSENTAMENTO.</v>
          </cell>
          <cell r="C2046" t="str">
            <v>Un</v>
          </cell>
          <cell r="D2046">
            <v>19.22</v>
          </cell>
          <cell r="E2046">
            <v>14.79</v>
          </cell>
        </row>
        <row r="2047">
          <cell r="A2047" t="str">
            <v/>
          </cell>
        </row>
        <row r="2048">
          <cell r="A2048" t="str">
            <v>18.06.050</v>
          </cell>
          <cell r="B2048" t="str">
            <v>FORNECIMENTO DE LUVA DE FERRO GALVANIZADO DE 2 1/2 POL. (PESADA), INCLUSIVE ASSENTAMENTO.</v>
          </cell>
          <cell r="C2048" t="str">
            <v>Un</v>
          </cell>
          <cell r="D2048">
            <v>32.31</v>
          </cell>
          <cell r="E2048">
            <v>24.86</v>
          </cell>
        </row>
        <row r="2049">
          <cell r="A2049" t="str">
            <v/>
          </cell>
        </row>
        <row r="2050">
          <cell r="A2050" t="str">
            <v>18.06.060</v>
          </cell>
          <cell r="B2050" t="str">
            <v>FORNECIMENTO DE LUVA DE FERRO GALVANIZADO DE 4 POL. (PESADA), INCLUSIVE ASSENTAMENTO.</v>
          </cell>
          <cell r="C2050" t="str">
            <v>Un</v>
          </cell>
          <cell r="D2050">
            <v>79.67</v>
          </cell>
          <cell r="E2050">
            <v>61.29</v>
          </cell>
        </row>
        <row r="2051">
          <cell r="A2051" t="str">
            <v/>
          </cell>
        </row>
        <row r="2052">
          <cell r="A2052" t="str">
            <v>18.06.070</v>
          </cell>
          <cell r="B2052" t="str">
            <v>FORNECIMENTO DE LUVA DE FERRO GALVANIZADO DE 3/4 POL. (LEVE), INCLUSIVE ASSENTAMENTO.</v>
          </cell>
          <cell r="C2052" t="str">
            <v>Un</v>
          </cell>
          <cell r="D2052">
            <v>2.2400000000000002</v>
          </cell>
          <cell r="E2052">
            <v>1.73</v>
          </cell>
        </row>
        <row r="2053">
          <cell r="A2053" t="str">
            <v/>
          </cell>
        </row>
        <row r="2054">
          <cell r="A2054" t="str">
            <v>18.06.080</v>
          </cell>
          <cell r="B2054" t="str">
            <v>FORNECIMENTO DE LUVA DE FERRO GALVANIZADO DE 1 POL. (LEVE), INCLUSIVE ASSENTAMENTO.</v>
          </cell>
          <cell r="C2054" t="str">
            <v>Un</v>
          </cell>
          <cell r="D2054">
            <v>3.48</v>
          </cell>
          <cell r="E2054">
            <v>2.68</v>
          </cell>
        </row>
        <row r="2055">
          <cell r="A2055" t="str">
            <v/>
          </cell>
        </row>
        <row r="2056">
          <cell r="A2056" t="str">
            <v>18.06.090</v>
          </cell>
          <cell r="B2056" t="str">
            <v>FORNECIMENTO DE LUVA DE FERRO GALVANIZADO DE 1 1/2 POL. (LEVE), INCLUSIVE ASSENTAMENTO.</v>
          </cell>
          <cell r="C2056" t="str">
            <v>Un</v>
          </cell>
          <cell r="D2056">
            <v>6.83</v>
          </cell>
          <cell r="E2056">
            <v>5.26</v>
          </cell>
        </row>
        <row r="2057">
          <cell r="A2057" t="str">
            <v/>
          </cell>
        </row>
        <row r="2058">
          <cell r="A2058" t="str">
            <v>18.06.100</v>
          </cell>
          <cell r="B2058" t="str">
            <v>FORNECIMENTO DE LUVA DE FERRO GALVANIZADO DE 2 POL. (LEVE), INCLUSIVE ASSENTAMENTO.</v>
          </cell>
          <cell r="C2058" t="str">
            <v>Un</v>
          </cell>
          <cell r="D2058">
            <v>7.91</v>
          </cell>
          <cell r="E2058">
            <v>6.09</v>
          </cell>
        </row>
        <row r="2059">
          <cell r="A2059" t="str">
            <v/>
          </cell>
        </row>
        <row r="2060">
          <cell r="A2060" t="str">
            <v>18.06.110</v>
          </cell>
          <cell r="B2060" t="str">
            <v>FORNECIMENTO DE LUVA DE FERRO GALVANIZADO DE 2.1/2 POL. (LEVE), INCLUSIVE ASSENTAMENTO.</v>
          </cell>
          <cell r="C2060" t="str">
            <v>Un</v>
          </cell>
          <cell r="D2060">
            <v>13.98</v>
          </cell>
          <cell r="E2060">
            <v>10.76</v>
          </cell>
        </row>
        <row r="2061">
          <cell r="A2061" t="str">
            <v/>
          </cell>
        </row>
        <row r="2062">
          <cell r="A2062" t="str">
            <v>18.06.120</v>
          </cell>
          <cell r="B2062" t="str">
            <v>FORNECIMENTO DE LUVA DE FERRO GALVANIZADO DE 4 POL. (LEVE), INCLUSIVE ASSENTAMENTO.</v>
          </cell>
          <cell r="C2062" t="str">
            <v>Un</v>
          </cell>
          <cell r="D2062">
            <v>28.97</v>
          </cell>
          <cell r="E2062">
            <v>22.29</v>
          </cell>
        </row>
        <row r="2063">
          <cell r="A2063" t="str">
            <v/>
          </cell>
        </row>
        <row r="2064">
          <cell r="A2064" t="str">
            <v>18.07.010</v>
          </cell>
          <cell r="B2064" t="str">
            <v>JOGO DE BUCHA E ARRUELA DE ALUMINIO DE 1/2 POL., INCLUSIVE FIXACAO.</v>
          </cell>
          <cell r="C2064" t="str">
            <v>Cj</v>
          </cell>
          <cell r="D2064">
            <v>0.97</v>
          </cell>
          <cell r="E2064">
            <v>0.75</v>
          </cell>
        </row>
        <row r="2065">
          <cell r="A2065" t="str">
            <v/>
          </cell>
        </row>
        <row r="2066">
          <cell r="A2066" t="str">
            <v>18.07.020</v>
          </cell>
          <cell r="B2066" t="str">
            <v>JOGO DE BUCHA E ARRUELA DE ALUMINIO DE 3/4 POL., INCLUSIVE FIXACAO.</v>
          </cell>
          <cell r="C2066" t="str">
            <v>Cj</v>
          </cell>
          <cell r="D2066">
            <v>1.0900000000000001</v>
          </cell>
          <cell r="E2066">
            <v>0.84</v>
          </cell>
        </row>
        <row r="2067">
          <cell r="A2067" t="str">
            <v/>
          </cell>
        </row>
        <row r="2068">
          <cell r="A2068" t="str">
            <v>18.07.030</v>
          </cell>
          <cell r="B2068" t="str">
            <v>JOGO DE BUCHA E ARRUELA DE ALUMINIO DE 1 POL. INCLUSIVE FIXACAO.</v>
          </cell>
          <cell r="C2068" t="str">
            <v>Cj</v>
          </cell>
          <cell r="D2068">
            <v>1.63</v>
          </cell>
          <cell r="E2068">
            <v>1.26</v>
          </cell>
        </row>
        <row r="2069">
          <cell r="A2069" t="str">
            <v/>
          </cell>
        </row>
        <row r="2070">
          <cell r="A2070" t="str">
            <v>18.07.040</v>
          </cell>
          <cell r="B2070" t="str">
            <v>JOGO DE BUCHA E ARRUELA DE ALUMINIO DE 1 1/2 POL., INCLUSIVE FIXACAO.</v>
          </cell>
          <cell r="C2070" t="str">
            <v>Cj</v>
          </cell>
          <cell r="D2070">
            <v>2.86</v>
          </cell>
          <cell r="E2070">
            <v>2.2000000000000002</v>
          </cell>
        </row>
        <row r="2071">
          <cell r="A2071" t="str">
            <v/>
          </cell>
        </row>
        <row r="2072">
          <cell r="A2072" t="str">
            <v>18.07.050</v>
          </cell>
          <cell r="B2072" t="str">
            <v>JOGO DE BUCHA E ARRUELA DE ALUMINIO DE 2 POL. INCLUSIVE FIXACAO.</v>
          </cell>
          <cell r="C2072" t="str">
            <v>Cj</v>
          </cell>
          <cell r="D2072">
            <v>4.42</v>
          </cell>
          <cell r="E2072">
            <v>3.4</v>
          </cell>
        </row>
        <row r="2073">
          <cell r="A2073" t="str">
            <v/>
          </cell>
        </row>
        <row r="2074">
          <cell r="A2074" t="str">
            <v>18.07.060</v>
          </cell>
          <cell r="B2074" t="str">
            <v>JOGO DE BUCHA E ARRUELA DE ALUMINIO DE 2 1/2 POL., INCLUSIVE FIXACAO.</v>
          </cell>
          <cell r="C2074" t="str">
            <v>Cj</v>
          </cell>
          <cell r="D2074">
            <v>6.92</v>
          </cell>
          <cell r="E2074">
            <v>5.33</v>
          </cell>
        </row>
        <row r="2075">
          <cell r="A2075" t="str">
            <v/>
          </cell>
        </row>
        <row r="2076">
          <cell r="A2076" t="str">
            <v>18.07.070</v>
          </cell>
          <cell r="B2076" t="str">
            <v>JOGO DE BUCHA E ARRUELA DE ALUMINIO DE 3 POL. INCLUSIVE FIXACAO.</v>
          </cell>
          <cell r="C2076" t="str">
            <v>Cj</v>
          </cell>
          <cell r="D2076">
            <v>9.99</v>
          </cell>
          <cell r="E2076">
            <v>7.69</v>
          </cell>
        </row>
        <row r="2077">
          <cell r="A2077" t="str">
            <v/>
          </cell>
        </row>
        <row r="2078">
          <cell r="A2078" t="str">
            <v>18.07.080</v>
          </cell>
          <cell r="B2078" t="str">
            <v>JOGO DE BUCHA E ARRUELA DE ALUMINIO DE 4 POL. INCLUSIVE FIXACAO.</v>
          </cell>
          <cell r="C2078" t="str">
            <v>Cj</v>
          </cell>
          <cell r="D2078">
            <v>14.09</v>
          </cell>
          <cell r="E2078">
            <v>10.84</v>
          </cell>
        </row>
        <row r="2079">
          <cell r="A2079" t="str">
            <v/>
          </cell>
        </row>
        <row r="2080">
          <cell r="A2080" t="str">
            <v>18.08.030</v>
          </cell>
          <cell r="B2080" t="str">
            <v>FORNECIMENTO E ASSENTAMENTO DE CAIXA PARA MEDICAO MONOFASICA E CAIXA PARA DISJUNTOR MONO-FASICO DE POLICARBONATO E NORYL CINZA, INCLUSIVE BUCHAS PLASTICAS E PARAFUSOS PARA INSTALACAO DAS CAIXAS EM PAREDE (PADRAO CELPE) SEM DISJUNTOR.</v>
          </cell>
          <cell r="C2080" t="str">
            <v>UD</v>
          </cell>
          <cell r="D2080">
            <v>117.98</v>
          </cell>
          <cell r="E2080">
            <v>90.76</v>
          </cell>
        </row>
        <row r="2081">
          <cell r="A2081" t="str">
            <v/>
          </cell>
        </row>
        <row r="2082">
          <cell r="A2082" t="str">
            <v>18.08.040</v>
          </cell>
          <cell r="B2082" t="str">
            <v>FORNECIMENTO E ASSENTAMENTO DE CAIXA PARA MEDICAO MONOFASICA E CAIXA PARA DISJUNTOR MONO-FASICO DE POLICARBONATO E NORYL CINZA, INCLUSIVE FITA METALICA E PRESILHA PARA INSTALACAO CAIXAS EM POSTE (PADRAO CELPE) SEM DISJUNTOR.</v>
          </cell>
          <cell r="C2082" t="str">
            <v>UD</v>
          </cell>
          <cell r="D2082">
            <v>125.13</v>
          </cell>
          <cell r="E2082">
            <v>96.26</v>
          </cell>
        </row>
        <row r="2083">
          <cell r="A2083" t="str">
            <v/>
          </cell>
        </row>
        <row r="2084">
          <cell r="A2084" t="str">
            <v>18.09.030</v>
          </cell>
          <cell r="B2084" t="str">
            <v>FORNECIMENTO E ASSENTAMENTO DE CAIXA PARA MEDICAO TRIFASICA E CAIXA PARA DISJUNTOR TRI-FASICO DE POLICARBONATO E NORYL CINZA, INCLUSIVE BUCHAS PLASTICAS E PARAFUSOS PARA INSTALACAO DAS CAIXAS EM PAREDE (PADRAO CELPE) SEM DISJUNTOR.</v>
          </cell>
          <cell r="C2084" t="str">
            <v>UD</v>
          </cell>
          <cell r="D2084">
            <v>216.43</v>
          </cell>
          <cell r="E2084">
            <v>166.49</v>
          </cell>
        </row>
        <row r="2085">
          <cell r="A2085" t="str">
            <v/>
          </cell>
        </row>
        <row r="2086">
          <cell r="A2086" t="str">
            <v>18.09.040</v>
          </cell>
          <cell r="B2086" t="str">
            <v>FORNECIMENTO E ASSENTAMENTO DE CAIXA PARA MEDICAO TRIFASICA E CAIXA PARA DISJUNTOR TRI-FASICO DE POLICARBONATO E NORYL CINZA, INCLUSIVE FITA METALICA E PRESILHA PARA INSTALACAO DAS CAIXAS EM POSTE (PADRAO CELPE) SEM DISJUN TOR.</v>
          </cell>
          <cell r="C2086" t="str">
            <v>UD</v>
          </cell>
          <cell r="D2086">
            <v>228.13</v>
          </cell>
          <cell r="E2086">
            <v>175.49</v>
          </cell>
        </row>
        <row r="2087">
          <cell r="A2087" t="str">
            <v/>
          </cell>
        </row>
        <row r="2088">
          <cell r="A2088" t="str">
            <v>18.09.075</v>
          </cell>
          <cell r="B2088" t="str">
            <v>FORNECIMENTO E INSTALAÇÃO DE ATERRAMENTO DO QUADRO DE MEDIÇÃO, COM 01 HASTE DE ATERRAMENTO TIPO COPPERWELD DE 5/8"X2,4M COM CONECTOR, CABO DE COBRE NÚ 25MM² E ELETRODUTO DE PVC RÍGIDO DE 3/4".</v>
          </cell>
          <cell r="C2088" t="str">
            <v>Cj</v>
          </cell>
          <cell r="D2088">
            <v>62.63</v>
          </cell>
          <cell r="E2088">
            <v>48.18</v>
          </cell>
        </row>
        <row r="2089">
          <cell r="A2089" t="str">
            <v/>
          </cell>
        </row>
        <row r="2090">
          <cell r="A2090" t="str">
            <v>18.09.085</v>
          </cell>
          <cell r="B2090" t="str">
            <v>FORNECIMENTO E INSTALAÇÃO DE ATERRAMENTO DO NEUTRO COM 03 HASTES DE ATERRAMENTO TIPO COPPERWELD DE 5/8"X2,4M COM CONECTORES INTERLIGADAS EM TRIÂNGULO COM DISTÂNCIA ENTRE AS MESMAS DE 3m E CABO DE COBRE NÚ 25MM².</v>
          </cell>
          <cell r="C2090" t="str">
            <v>Cj</v>
          </cell>
          <cell r="D2090">
            <v>284.99</v>
          </cell>
          <cell r="E2090">
            <v>219.23</v>
          </cell>
        </row>
        <row r="2091">
          <cell r="A2091" t="str">
            <v/>
          </cell>
        </row>
        <row r="2092">
          <cell r="A2092" t="str">
            <v>18.10.020</v>
          </cell>
          <cell r="B2092" t="str">
            <v>CHAVE DE FACA DE 2 POLOS, 30 A, 250 V, COM BASE DE ARDOSIA, COM 02 FUSIVEIS TIPO CARTUCHO E PARAFUSOS, INCLUSIVE INSTALACAO EM QUADRO DE MEDICAO.</v>
          </cell>
          <cell r="C2092" t="str">
            <v>Un</v>
          </cell>
          <cell r="D2092">
            <v>22.67</v>
          </cell>
          <cell r="E2092">
            <v>17.440000000000001</v>
          </cell>
        </row>
        <row r="2093">
          <cell r="A2093" t="str">
            <v/>
          </cell>
        </row>
        <row r="2094">
          <cell r="A2094" t="str">
            <v>18.10.030</v>
          </cell>
          <cell r="B2094" t="str">
            <v>CHAVE DE FACA DE 2 POLOS, 60 A, 250 V, COM BASE DE ARDOSIA, COM 02 FUSIVEIS TIPO CARTUCHO E PARAFUSOS, INCLUSIVE INSTALACAO EM QUADRO DE MEDICAO.</v>
          </cell>
          <cell r="C2094" t="str">
            <v>Un</v>
          </cell>
          <cell r="D2094">
            <v>28</v>
          </cell>
          <cell r="E2094">
            <v>21.54</v>
          </cell>
        </row>
        <row r="2095">
          <cell r="A2095" t="str">
            <v/>
          </cell>
        </row>
        <row r="2096">
          <cell r="A2096" t="str">
            <v>18.10.040</v>
          </cell>
          <cell r="B2096" t="str">
            <v>CHAVE DE FACA DE 3 POLOS, 60 A, 600 V, COM BASE DE ARDOSIA, COM 03 FUSIVEIS TIPO CARTUCHO E PARAFUSOS, INCLUSIVE INSTALACAO EM QUADRO DE MEDICAO.</v>
          </cell>
          <cell r="C2096" t="str">
            <v>Un</v>
          </cell>
          <cell r="D2096">
            <v>88.64</v>
          </cell>
          <cell r="E2096">
            <v>68.19</v>
          </cell>
        </row>
        <row r="2097">
          <cell r="A2097" t="str">
            <v/>
          </cell>
        </row>
        <row r="2098">
          <cell r="A2098" t="str">
            <v>18.10.050</v>
          </cell>
          <cell r="B2098" t="str">
            <v>CHAVE DE FACA DE 3 POLOS, 100 A, 600 V, COM BASE DE ARDOSIA, COM 03 FUSIVEIS TIPO CARTUCHO E PARAFUSOS, INCLUSIVE INSTALACAO EM QUADRO DE MEDICAO.</v>
          </cell>
          <cell r="C2098" t="str">
            <v>Un</v>
          </cell>
          <cell r="D2098">
            <v>109.39</v>
          </cell>
          <cell r="E2098">
            <v>84.15</v>
          </cell>
        </row>
        <row r="2099">
          <cell r="A2099" t="str">
            <v/>
          </cell>
        </row>
        <row r="2100">
          <cell r="A2100" t="str">
            <v>18.10.060</v>
          </cell>
          <cell r="B2100" t="str">
            <v>CHAVE SECCIONADORA COM FUSIVEL, 125A, TIPO 3NP4090 SIEMENS OU SIMILAR, TRIPOLAR COM 03 FUSIVEIS NH TAMANHO 00 E PARAFUSOS, INCLUSIVE INSTALACAO EM QUADRO DE MEDICAO.</v>
          </cell>
          <cell r="C2100" t="str">
            <v>Un</v>
          </cell>
          <cell r="D2100">
            <v>291.95999999999998</v>
          </cell>
          <cell r="E2100">
            <v>224.59</v>
          </cell>
        </row>
        <row r="2101">
          <cell r="A2101" t="str">
            <v/>
          </cell>
        </row>
        <row r="2102">
          <cell r="A2102" t="str">
            <v>18.10.070</v>
          </cell>
          <cell r="B2102" t="str">
            <v>CHAVE SECCIONADORA COM FUSIVEL, 250A, TIPO 3NN2200 SIEMENS OU SIMILAR, TRIPOLAR COM 03 FUSIVEIS NH TAMANHO 01 E PARAFUSOS, INCLUSIVE INSTALACAO EM QUADRO DE MEDICAO.</v>
          </cell>
          <cell r="C2102" t="str">
            <v>Un</v>
          </cell>
          <cell r="D2102">
            <v>567.87</v>
          </cell>
          <cell r="E2102">
            <v>436.83</v>
          </cell>
        </row>
        <row r="2103">
          <cell r="A2103" t="str">
            <v/>
          </cell>
        </row>
        <row r="2104">
          <cell r="A2104" t="str">
            <v>18.11.030</v>
          </cell>
          <cell r="B2104" t="str">
            <v>BASE PARA FUSIVEL TIPO NH DE 6A A 125A, TAMANHO 00, SIEMENS OU SIMILAR, COM PARAFUSOS,INCLUSIVE INSTALACAO EM QUADRO.</v>
          </cell>
          <cell r="C2104" t="str">
            <v>Un</v>
          </cell>
          <cell r="D2104">
            <v>31.39</v>
          </cell>
          <cell r="E2104">
            <v>24.15</v>
          </cell>
        </row>
        <row r="2105">
          <cell r="A2105" t="str">
            <v/>
          </cell>
        </row>
        <row r="2106">
          <cell r="A2106" t="str">
            <v>18.11.040</v>
          </cell>
          <cell r="B2106" t="str">
            <v>BASE PARA FUSIVEL TIPO NH DE 36A A 250A TAMANHO 1, SIEMENS OU SIMILAR, COM PARAFUSOS INCLUSIVE INSTALACAO EM QUADRO.</v>
          </cell>
          <cell r="C2106" t="str">
            <v>Un</v>
          </cell>
          <cell r="D2106">
            <v>80.97</v>
          </cell>
          <cell r="E2106">
            <v>62.29</v>
          </cell>
        </row>
        <row r="2107">
          <cell r="A2107" t="str">
            <v/>
          </cell>
        </row>
        <row r="2108">
          <cell r="A2108" t="str">
            <v>18.12.070</v>
          </cell>
          <cell r="B2108" t="str">
            <v>FUSIVEL TIPO NH DE 20A, TAMANHO 00, SIEMENS OU SIMILAR, INCLUSIVE INSTALACAO EM QUADRO.</v>
          </cell>
          <cell r="C2108" t="str">
            <v>Un</v>
          </cell>
          <cell r="D2108">
            <v>23.71</v>
          </cell>
          <cell r="E2108">
            <v>18.239999999999998</v>
          </cell>
        </row>
        <row r="2109">
          <cell r="A2109" t="str">
            <v/>
          </cell>
        </row>
        <row r="2110">
          <cell r="A2110" t="str">
            <v>18.12.080</v>
          </cell>
          <cell r="B2110" t="str">
            <v>FUSIVEL TIPO NH DE 25A, TAMANHO 00, SIEMENS OU SIMILAR, INCLUSIVE INSTALACAO EM QUADRO.</v>
          </cell>
          <cell r="C2110" t="str">
            <v>Un</v>
          </cell>
          <cell r="D2110">
            <v>23.71</v>
          </cell>
          <cell r="E2110">
            <v>18.239999999999998</v>
          </cell>
        </row>
        <row r="2111">
          <cell r="A2111" t="str">
            <v/>
          </cell>
        </row>
        <row r="2112">
          <cell r="A2112" t="str">
            <v>18.12.090</v>
          </cell>
          <cell r="B2112" t="str">
            <v>FUSIVEL TIPO NH DE 36A, TAMANHO 00, SIEMENS OU SIMILAR, INCLUSIVE INSTALACAO EM QUADRO.</v>
          </cell>
          <cell r="C2112" t="str">
            <v>Un</v>
          </cell>
          <cell r="D2112">
            <v>23.71</v>
          </cell>
          <cell r="E2112">
            <v>18.239999999999998</v>
          </cell>
        </row>
        <row r="2113">
          <cell r="A2113" t="str">
            <v/>
          </cell>
        </row>
        <row r="2114">
          <cell r="A2114" t="str">
            <v>18.12.100</v>
          </cell>
          <cell r="B2114" t="str">
            <v>FUSIVEL TIPO NH DE 50A, TAMANHO 00, SIEMENS OU SIMILAR, INCLUSIVE INSTALACAO EM QUADRO.</v>
          </cell>
          <cell r="C2114" t="str">
            <v>Un</v>
          </cell>
          <cell r="D2114">
            <v>23.71</v>
          </cell>
          <cell r="E2114">
            <v>18.239999999999998</v>
          </cell>
        </row>
        <row r="2115">
          <cell r="A2115" t="str">
            <v/>
          </cell>
        </row>
        <row r="2116">
          <cell r="A2116" t="str">
            <v>18.12.110</v>
          </cell>
          <cell r="B2116" t="str">
            <v>FUSIVEL TIPO NH DE 63A, TAMANHO 00, SIEMENS OU SIMILAR, INCLUSIVE INSTALACAO EM QUADRO.</v>
          </cell>
          <cell r="C2116" t="str">
            <v>Un</v>
          </cell>
          <cell r="D2116">
            <v>23.71</v>
          </cell>
          <cell r="E2116">
            <v>18.239999999999998</v>
          </cell>
        </row>
        <row r="2117">
          <cell r="A2117" t="str">
            <v/>
          </cell>
        </row>
        <row r="2118">
          <cell r="A2118" t="str">
            <v>18.12.120</v>
          </cell>
          <cell r="B2118" t="str">
            <v>FUSIVEL TIPO NH DE 80A, TAMANHO 00, SIEMENS OU SIMILAR, INCLUSIVE INSTALACAO EM QUADRO.</v>
          </cell>
          <cell r="C2118" t="str">
            <v>Un</v>
          </cell>
          <cell r="D2118">
            <v>23.71</v>
          </cell>
          <cell r="E2118">
            <v>18.239999999999998</v>
          </cell>
        </row>
        <row r="2119">
          <cell r="A2119" t="str">
            <v/>
          </cell>
        </row>
        <row r="2120">
          <cell r="A2120" t="str">
            <v>18.12.130</v>
          </cell>
          <cell r="B2120" t="str">
            <v>FUSIVEL TIPO NH DE 100A, TAMANHO 00, SIEMENS OU SIMILAR, INCLUSIVE INSTALACAO EM QUADRO.</v>
          </cell>
          <cell r="C2120" t="str">
            <v>Un</v>
          </cell>
          <cell r="D2120">
            <v>23.71</v>
          </cell>
          <cell r="E2120">
            <v>18.239999999999998</v>
          </cell>
        </row>
        <row r="2121">
          <cell r="A2121" t="str">
            <v/>
          </cell>
        </row>
        <row r="2122">
          <cell r="A2122" t="str">
            <v>18.12.140</v>
          </cell>
          <cell r="B2122" t="str">
            <v>FUSIVEL TIPO NH DE 125A, TAMANHO 00, SIEMENS OU SIMILAR, INCLUSIVE INSTALACAO EM QUADRO.</v>
          </cell>
          <cell r="C2122" t="str">
            <v>Un</v>
          </cell>
          <cell r="D2122">
            <v>23.71</v>
          </cell>
          <cell r="E2122">
            <v>18.239999999999998</v>
          </cell>
        </row>
        <row r="2123">
          <cell r="A2123" t="str">
            <v/>
          </cell>
        </row>
        <row r="2124">
          <cell r="A2124" t="str">
            <v>18.12.150</v>
          </cell>
          <cell r="B2124" t="str">
            <v>FUSIVEL TIPO NH DE 160A, TAMANHO 1, SIEMENS OU SIMILAR, INCLUSIVE INSTALACAO EM QUADRO.</v>
          </cell>
          <cell r="C2124" t="str">
            <v>Un</v>
          </cell>
          <cell r="D2124">
            <v>39.96</v>
          </cell>
          <cell r="E2124">
            <v>30.74</v>
          </cell>
        </row>
        <row r="2125">
          <cell r="A2125" t="str">
            <v/>
          </cell>
        </row>
        <row r="2126">
          <cell r="A2126" t="str">
            <v>18.12.160</v>
          </cell>
          <cell r="B2126" t="str">
            <v>FUSIVEL TIPO NH DE 200A, TAMANHO 1, SIEMENS OU SIMILAR, INCLUSIVE INSTALACAO EM QUADRO.</v>
          </cell>
          <cell r="C2126" t="str">
            <v>Un</v>
          </cell>
          <cell r="D2126">
            <v>40.61</v>
          </cell>
          <cell r="E2126">
            <v>31.24</v>
          </cell>
        </row>
        <row r="2127">
          <cell r="A2127" t="str">
            <v/>
          </cell>
        </row>
        <row r="2128">
          <cell r="A2128" t="str">
            <v>18.12.170</v>
          </cell>
          <cell r="B2128" t="str">
            <v>FUSIVEL TIPO NH DE 250 A, TAMANHO 1, SIEMENS OU SIMILAR, INCLUSIVE INSTALACAO EM QUADRO.</v>
          </cell>
          <cell r="C2128" t="str">
            <v>Un</v>
          </cell>
          <cell r="D2128">
            <v>42.69</v>
          </cell>
          <cell r="E2128">
            <v>32.840000000000003</v>
          </cell>
        </row>
        <row r="2129">
          <cell r="A2129" t="str">
            <v/>
          </cell>
        </row>
        <row r="2130">
          <cell r="A2130" t="str">
            <v>18.13.010</v>
          </cell>
          <cell r="B2130" t="str">
            <v>ELETRODUTO DE PVC RIGIDO ROSQUEAVEL DE 1/2 POL.,COM LUVA DE ROSCA INTERNA, INCLUSIVE ASSENTAMENTO EM LAJES.</v>
          </cell>
          <cell r="C2130" t="str">
            <v>m</v>
          </cell>
          <cell r="D2130">
            <v>3.77</v>
          </cell>
          <cell r="E2130">
            <v>2.9</v>
          </cell>
        </row>
        <row r="2131">
          <cell r="A2131" t="str">
            <v/>
          </cell>
        </row>
        <row r="2132">
          <cell r="A2132" t="str">
            <v>18.13.020</v>
          </cell>
          <cell r="B2132" t="str">
            <v>ELETRODUTO DE PVC RIGIDO ROSQUEAVEL DE 3/4 POL.,COM LUVA DE ROSCA INTERNA, INCLUSIVE ASSENTAMENTO EM LAJES.</v>
          </cell>
          <cell r="C2132" t="str">
            <v>m</v>
          </cell>
          <cell r="D2132">
            <v>4.82</v>
          </cell>
          <cell r="E2132">
            <v>3.71</v>
          </cell>
        </row>
        <row r="2133">
          <cell r="A2133" t="str">
            <v/>
          </cell>
        </row>
        <row r="2134">
          <cell r="A2134" t="str">
            <v>18.13.030</v>
          </cell>
          <cell r="B2134" t="str">
            <v>ELETRODUTO DE PVC RIGIDO ROSQUEAVEL DE 1POL., COM LUVA DE ROSCA INTERNA,INCLUSIVE ASSENTAMENTO EM LAJES.</v>
          </cell>
          <cell r="C2134" t="str">
            <v>m</v>
          </cell>
          <cell r="D2134">
            <v>8.2899999999999991</v>
          </cell>
          <cell r="E2134">
            <v>6.38</v>
          </cell>
        </row>
        <row r="2135">
          <cell r="A2135" t="str">
            <v/>
          </cell>
        </row>
        <row r="2136">
          <cell r="A2136" t="str">
            <v>18.13.040</v>
          </cell>
          <cell r="B2136" t="str">
            <v>ELETRODUTO DE PVC RIGIDO ROSQUEAVEL DE 1/2 POL.,COM LUVA DE ROSCA INTERNA, INCLUSIVE ASSENTAMENTO COM RASGOS EM ALVENARIA.</v>
          </cell>
          <cell r="C2136" t="str">
            <v>m</v>
          </cell>
          <cell r="D2136">
            <v>6.22</v>
          </cell>
          <cell r="E2136">
            <v>4.79</v>
          </cell>
        </row>
        <row r="2137">
          <cell r="A2137" t="str">
            <v/>
          </cell>
        </row>
        <row r="2138">
          <cell r="A2138" t="str">
            <v>18.13.050</v>
          </cell>
          <cell r="B2138" t="str">
            <v>ELETRODUTO DE PVC RIGIDO ROSQUEAVEL DE 3/4 POL.,COM LUVA DE ROSCA INTERNA, INCLUSIVE ASSENTAMENTO COM RASGOS EM ALVENARIA.</v>
          </cell>
          <cell r="C2138" t="str">
            <v>m</v>
          </cell>
          <cell r="D2138">
            <v>7.28</v>
          </cell>
          <cell r="E2138">
            <v>5.6</v>
          </cell>
        </row>
        <row r="2139">
          <cell r="A2139" t="str">
            <v/>
          </cell>
        </row>
        <row r="2140">
          <cell r="A2140" t="str">
            <v>18.13.060</v>
          </cell>
          <cell r="B2140" t="str">
            <v>ELETRODUTO DE PVC RIGIDO ROSQUEAVEL DE 1POL., COM LUVA DE ROSCA INTERNA, INCLUSIVE ASSENTAMENTO COM RASGOS EM ALVENARIA.</v>
          </cell>
          <cell r="C2140" t="str">
            <v>m</v>
          </cell>
          <cell r="D2140">
            <v>10.73</v>
          </cell>
          <cell r="E2140">
            <v>8.26</v>
          </cell>
        </row>
        <row r="2141">
          <cell r="A2141" t="str">
            <v/>
          </cell>
        </row>
        <row r="2142">
          <cell r="A2142" t="str">
            <v>18.13.070</v>
          </cell>
          <cell r="B2142" t="str">
            <v>ELETRODUTO DE PVC RIGIDO ROSQUEAVEL DE 1 1/4 POL.,COM LUVA DE ROSCA INTERNA, INCLUSIVE ASSENTAMENTO COM RASGOS EM ALVENARIA.</v>
          </cell>
          <cell r="C2142" t="str">
            <v>m</v>
          </cell>
          <cell r="D2142">
            <v>12.7</v>
          </cell>
          <cell r="E2142">
            <v>9.77</v>
          </cell>
        </row>
        <row r="2143">
          <cell r="A2143" t="str">
            <v/>
          </cell>
        </row>
        <row r="2144">
          <cell r="A2144" t="str">
            <v>18.13.080</v>
          </cell>
          <cell r="B2144" t="str">
            <v>ELETRODUTO DE PVC RIGIDO ROSQUEAVEL DE 1 1/2 POL.,COM LUVA DE ROSCA INTERNA, INCLUSIVE ASSENTAMENTO COM RASGOS EM ALVENARIA.</v>
          </cell>
          <cell r="C2144" t="str">
            <v>m</v>
          </cell>
          <cell r="D2144">
            <v>14.95</v>
          </cell>
          <cell r="E2144">
            <v>11.5</v>
          </cell>
        </row>
        <row r="2145">
          <cell r="A2145" t="str">
            <v/>
          </cell>
        </row>
        <row r="2146">
          <cell r="A2146" t="str">
            <v>18.13.090</v>
          </cell>
          <cell r="B2146" t="str">
            <v>ELETRODUTO DE PVC RIGIDO ROSQUEAVEL DE 2POL., COM LUVA DE ROSCA INTERNA, INCLUSIVE ASSENTAMENTO COM RASGOS EM ALVENARIA.</v>
          </cell>
          <cell r="C2146" t="str">
            <v>m</v>
          </cell>
          <cell r="D2146">
            <v>18.739999999999998</v>
          </cell>
          <cell r="E2146">
            <v>14.42</v>
          </cell>
        </row>
        <row r="2147">
          <cell r="A2147" t="str">
            <v/>
          </cell>
        </row>
        <row r="2148">
          <cell r="A2148" t="str">
            <v>18.13.100</v>
          </cell>
          <cell r="B2148" t="str">
            <v>ELETRODUTO DE PVC RIGIDO ROSQUEAVEL DE 3POL., COM LUVA DE ROSCA INTERNA, INCLUSIVE ASSENTAMENTO COM RASGOS EM ALVENARIA.</v>
          </cell>
          <cell r="C2148" t="str">
            <v>m</v>
          </cell>
          <cell r="D2148">
            <v>40.97</v>
          </cell>
          <cell r="E2148">
            <v>31.52</v>
          </cell>
        </row>
        <row r="2149">
          <cell r="A2149" t="str">
            <v/>
          </cell>
        </row>
        <row r="2150">
          <cell r="A2150" t="str">
            <v>18.13.110</v>
          </cell>
          <cell r="B2150" t="str">
            <v>ELETRODUTO DE PVC RIGIDO ROSQUEAVEL DE 1/2 POL., COM LUVA DE ROSCA INTERNA ASSENTADO EM VALAS COM PROFUNDIDADE DE 0,60M, INCLUSIVE ESCAVACAO E REATERRO.</v>
          </cell>
          <cell r="C2150" t="str">
            <v>m</v>
          </cell>
          <cell r="D2150">
            <v>9.75</v>
          </cell>
          <cell r="E2150">
            <v>7.5</v>
          </cell>
        </row>
        <row r="2151">
          <cell r="A2151" t="str">
            <v/>
          </cell>
        </row>
        <row r="2152">
          <cell r="A2152" t="str">
            <v>18.13.120</v>
          </cell>
          <cell r="B2152" t="str">
            <v>ELETRODUTO DE PVC RIGIDO ROSQUEAVEL DE 3/4 POL., COM LUVA DE ROSCA INTERNA, ASSENTADO EM VALAS COM PROFUNDIDADE DE 0,60M, INCLUSIVE ESCAVACAO E REATERRO.</v>
          </cell>
          <cell r="C2152" t="str">
            <v>m</v>
          </cell>
          <cell r="D2152">
            <v>10.8</v>
          </cell>
          <cell r="E2152">
            <v>8.31</v>
          </cell>
        </row>
        <row r="2153">
          <cell r="A2153" t="str">
            <v/>
          </cell>
        </row>
        <row r="2154">
          <cell r="A2154" t="str">
            <v>18.13.130</v>
          </cell>
          <cell r="B2154" t="str">
            <v>ELETRODUTO DE PVC RIGIDO ROSQUEAVEL DE 1POL., COM LUVA DE ROSCA INTERNA, ASSENTADO EM VALAS COM PROFUNDIDADE DE 0,60M, INCLUSIVE ESCAVACAO E REATERRO.</v>
          </cell>
          <cell r="C2154" t="str">
            <v>m</v>
          </cell>
          <cell r="D2154">
            <v>14.27</v>
          </cell>
          <cell r="E2154">
            <v>10.98</v>
          </cell>
        </row>
        <row r="2155">
          <cell r="A2155" t="str">
            <v/>
          </cell>
        </row>
        <row r="2156">
          <cell r="A2156" t="str">
            <v>18.13.140</v>
          </cell>
          <cell r="B2156" t="str">
            <v>ELETRODUTO DE PVC RIGIDO ROSQUEAVEL DE 1 1/2 POL., COM LUVA DE ROSCA INTERNA, ASSENTADO EM VALAS COM PROFUNDIDADE DE 0,60M, INCLUSIVE ESCAVACAO E REATERRO.</v>
          </cell>
          <cell r="C2156" t="str">
            <v>m</v>
          </cell>
          <cell r="D2156">
            <v>17.12</v>
          </cell>
          <cell r="E2156">
            <v>13.17</v>
          </cell>
        </row>
        <row r="2157">
          <cell r="A2157" t="str">
            <v/>
          </cell>
        </row>
        <row r="2158">
          <cell r="A2158" t="str">
            <v>18.13.150</v>
          </cell>
          <cell r="B2158" t="str">
            <v>ELETRODUTO DE PVC RIGIDO ROSQUEAVEL DE 2POL., COM LUVA DE ROSCA INTERNA, ASSENTADO EM VALAS COM PROFUNDIDADE DE 0,60M, INCLUSIVE ESCAVACAO E REATERRO.</v>
          </cell>
          <cell r="C2158" t="str">
            <v>m</v>
          </cell>
          <cell r="D2158">
            <v>20.9</v>
          </cell>
          <cell r="E2158">
            <v>16.079999999999998</v>
          </cell>
        </row>
        <row r="2159">
          <cell r="A2159" t="str">
            <v/>
          </cell>
        </row>
        <row r="2160">
          <cell r="A2160" t="str">
            <v>18.13.160</v>
          </cell>
          <cell r="B2160" t="str">
            <v>ELETRODUTO DE PVC RIGIDO ROSQUEAVEL DE 3POL., COM LUVA DE ROSCA INTERNA, ASSENTADO EM VALAS COM PROFUNDIDADE DE 0,60M, INCLUSIVE ESCAVACAO E REATERRO.</v>
          </cell>
          <cell r="C2160" t="str">
            <v>m</v>
          </cell>
          <cell r="D2160">
            <v>41.44</v>
          </cell>
          <cell r="E2160">
            <v>31.88</v>
          </cell>
        </row>
        <row r="2161">
          <cell r="A2161" t="str">
            <v/>
          </cell>
        </row>
        <row r="2162">
          <cell r="A2162" t="str">
            <v>18.13.170</v>
          </cell>
          <cell r="B2162" t="str">
            <v>ELETRODUTO DE PVC RIGIDO ROSQUEAVEL DE 4POL., COM LUVA DE ROSCA INTERNA, ASSENTADO EM VALAS COM PROFUNDIDADE DE 0,60M, INCLUSIVE ESCAVACAO E REATERRO.</v>
          </cell>
          <cell r="C2162" t="str">
            <v>m</v>
          </cell>
          <cell r="D2162">
            <v>52.62</v>
          </cell>
          <cell r="E2162">
            <v>40.479999999999997</v>
          </cell>
        </row>
        <row r="2163">
          <cell r="A2163" t="str">
            <v/>
          </cell>
        </row>
        <row r="2164">
          <cell r="A2164" t="str">
            <v>18.13.180</v>
          </cell>
          <cell r="B2164" t="str">
            <v>FORNECIMENTO E INSTALAÇÃO DE ELETRODUTO DE PVC RÍGIDO ROSQUEÁVEL DE 1 1/4", COM CURVA DE ROSCA INTERNA, ASSENTADOS EM VALAS COM PROFUNDIDADE DE 0,60M,INCLUSIVE ESCAVAÇÃO E REATERRO.</v>
          </cell>
          <cell r="C2164" t="str">
            <v>m</v>
          </cell>
          <cell r="D2164">
            <v>15.66</v>
          </cell>
          <cell r="E2164">
            <v>12.05</v>
          </cell>
        </row>
        <row r="2165">
          <cell r="A2165" t="str">
            <v/>
          </cell>
        </row>
        <row r="2166">
          <cell r="A2166" t="str">
            <v>18.13.195</v>
          </cell>
          <cell r="B2166" t="str">
            <v>FORNECIMENTO E ASSENTAMENTO DE DUTO CORRUGADO EM PEAD (POLIETILENO DE ALTA DENSIDADE) COM DIÂMETRO NOMINAL DE 3", TIPO KANALEX, FAB.: KANAFLEX OU SIMILAR; ASSENTADO EM VALAS COM LARGURA DE 0,20M E PROFUNDIDADE DE 0,60M, INCLUSIVE ESCAVAÇÃO E REATERRO.</v>
          </cell>
          <cell r="C2166" t="str">
            <v>m</v>
          </cell>
          <cell r="D2166">
            <v>27.72</v>
          </cell>
          <cell r="E2166">
            <v>21.33</v>
          </cell>
        </row>
        <row r="2167">
          <cell r="A2167" t="str">
            <v/>
          </cell>
        </row>
        <row r="2168">
          <cell r="A2168" t="str">
            <v>18.13.320</v>
          </cell>
          <cell r="B2168" t="str">
            <v>FORNECIMENTO E INSTALAÇÃO DE ELETRODUTO DE PVC FLEXÍVEL CORRUGADO 3/4"</v>
          </cell>
          <cell r="C2168" t="str">
            <v>m</v>
          </cell>
          <cell r="D2168">
            <v>4.01</v>
          </cell>
          <cell r="E2168">
            <v>3.09</v>
          </cell>
        </row>
        <row r="2169">
          <cell r="A2169" t="str">
            <v/>
          </cell>
        </row>
        <row r="2170">
          <cell r="A2170" t="str">
            <v>18.13.330</v>
          </cell>
          <cell r="B2170" t="str">
            <v>FORNECIMENTO E INSTALAÇÃO DE ELETRODUTO DE PVC FLEXÍVEL CORRUGADO 1"</v>
          </cell>
          <cell r="C2170" t="str">
            <v>m</v>
          </cell>
          <cell r="D2170">
            <v>4.9000000000000004</v>
          </cell>
          <cell r="E2170">
            <v>3.77</v>
          </cell>
        </row>
        <row r="2171">
          <cell r="A2171" t="str">
            <v/>
          </cell>
        </row>
        <row r="2172">
          <cell r="A2172" t="str">
            <v>18.14.010</v>
          </cell>
          <cell r="B2172" t="str">
            <v>CURVA DE PVC RIGIDO ROSQUEAVEL DE 3/4 POL., COM LUVA DE ROSCA INTERNA, INCLUSIVE ASSENTAMENTO.</v>
          </cell>
          <cell r="C2172" t="str">
            <v>Un</v>
          </cell>
          <cell r="D2172">
            <v>5.49</v>
          </cell>
          <cell r="E2172">
            <v>4.2300000000000004</v>
          </cell>
        </row>
        <row r="2173">
          <cell r="A2173" t="str">
            <v/>
          </cell>
        </row>
        <row r="2174">
          <cell r="A2174" t="str">
            <v>18.14.020</v>
          </cell>
          <cell r="B2174" t="str">
            <v>CURVA DE PVC RIGIDO ROSQUEAVEL DE 1 POL., COM LUVA DE ROSCA INTERNA, INCLUSIVE ASSENTAMENTO.</v>
          </cell>
          <cell r="C2174" t="str">
            <v>Un</v>
          </cell>
          <cell r="D2174">
            <v>7.63</v>
          </cell>
          <cell r="E2174">
            <v>5.87</v>
          </cell>
        </row>
        <row r="2175">
          <cell r="A2175" t="str">
            <v/>
          </cell>
        </row>
        <row r="2176">
          <cell r="A2176" t="str">
            <v>18.14.030</v>
          </cell>
          <cell r="B2176" t="str">
            <v>CURVA DE PVC RIGIDO ROSQUEAVEL DE 1 1/4 POL., COM LUVA DE ROSCA INTERNA, INCLUSIVE ASSENTAMENTO.</v>
          </cell>
          <cell r="C2176" t="str">
            <v>Un</v>
          </cell>
          <cell r="D2176">
            <v>12.64</v>
          </cell>
          <cell r="E2176">
            <v>9.73</v>
          </cell>
        </row>
        <row r="2177">
          <cell r="A2177" t="str">
            <v/>
          </cell>
        </row>
        <row r="2178">
          <cell r="A2178" t="str">
            <v>18.14.040</v>
          </cell>
          <cell r="B2178" t="str">
            <v>CURVA DE PVC RIGIDO ROSQUEAVEL DE 1 1/2 POL., COM LUVA DE ROSCA INTERNA, INCLUSIVE ASSENTAMENTO.</v>
          </cell>
          <cell r="C2178" t="str">
            <v>Un</v>
          </cell>
          <cell r="D2178">
            <v>14.19</v>
          </cell>
          <cell r="E2178">
            <v>10.92</v>
          </cell>
        </row>
        <row r="2179">
          <cell r="A2179" t="str">
            <v/>
          </cell>
        </row>
        <row r="2180">
          <cell r="A2180" t="str">
            <v>18.14.050</v>
          </cell>
          <cell r="B2180" t="str">
            <v>CURVA DE PVC RIGIDO ROSQUEAVEL DE 2 POL., COM LUVA DE ROSCA INTERNA, INCLUSIVE ASSENTAMENTO.</v>
          </cell>
          <cell r="C2180" t="str">
            <v>Un</v>
          </cell>
          <cell r="D2180">
            <v>23.25</v>
          </cell>
          <cell r="E2180">
            <v>17.89</v>
          </cell>
        </row>
        <row r="2181">
          <cell r="A2181" t="str">
            <v/>
          </cell>
        </row>
        <row r="2182">
          <cell r="A2182" t="str">
            <v>18.14.060</v>
          </cell>
          <cell r="B2182" t="str">
            <v>CURVA DE PVC RIGIDO ROSQUEAVEL DE 3 POL., COM LUVA DE ROSCA INTERNA, INCLUSIVE ASSENTAMENTO.</v>
          </cell>
          <cell r="C2182" t="str">
            <v>Un</v>
          </cell>
          <cell r="D2182">
            <v>67.739999999999995</v>
          </cell>
          <cell r="E2182">
            <v>52.11</v>
          </cell>
        </row>
        <row r="2183">
          <cell r="A2183" t="str">
            <v/>
          </cell>
        </row>
        <row r="2184">
          <cell r="A2184" t="str">
            <v>18.14.070</v>
          </cell>
          <cell r="B2184" t="str">
            <v>CURVA DE PVC RIGIDO ROSQUEAVEL DE 4 POL. COM LUVA DE ROSCA INTERNA, INCLUSIVE ASSENTAMENTO.</v>
          </cell>
          <cell r="C2184" t="str">
            <v>Un</v>
          </cell>
          <cell r="D2184">
            <v>110.83</v>
          </cell>
          <cell r="E2184">
            <v>85.26</v>
          </cell>
        </row>
        <row r="2185">
          <cell r="A2185" t="str">
            <v/>
          </cell>
        </row>
        <row r="2186">
          <cell r="A2186" t="str">
            <v>18.15.010</v>
          </cell>
          <cell r="B2186" t="str">
            <v>CAIXA 4 X 2 POL. TIGREFLEX OU SIMILAR, INCLUSIVE ASSENTAMENTO.</v>
          </cell>
          <cell r="C2186" t="str">
            <v>Un</v>
          </cell>
          <cell r="D2186">
            <v>4.5599999999999996</v>
          </cell>
          <cell r="E2186">
            <v>3.51</v>
          </cell>
        </row>
        <row r="2187">
          <cell r="A2187" t="str">
            <v/>
          </cell>
        </row>
        <row r="2188">
          <cell r="A2188" t="str">
            <v>18.15.020</v>
          </cell>
          <cell r="B2188" t="str">
            <v>CAIXA 4 X 4 POL. TIGREFLEX OU SIMILAR, INCLUSIVE ASSENTAMENTO.</v>
          </cell>
          <cell r="C2188" t="str">
            <v>Un</v>
          </cell>
          <cell r="D2188">
            <v>6.12</v>
          </cell>
          <cell r="E2188">
            <v>4.71</v>
          </cell>
        </row>
        <row r="2189">
          <cell r="A2189" t="str">
            <v/>
          </cell>
        </row>
        <row r="2190">
          <cell r="A2190" t="str">
            <v>18.15.021</v>
          </cell>
          <cell r="B2190" t="str">
            <v>FORNECIMENTO E COLOCAÇÃO DE CAIXA DE PASSAGEM ELÉTRICA 20X20CM</v>
          </cell>
          <cell r="C2190" t="str">
            <v>Un</v>
          </cell>
          <cell r="D2190">
            <v>41.09</v>
          </cell>
          <cell r="E2190">
            <v>31.61</v>
          </cell>
        </row>
        <row r="2191">
          <cell r="A2191" t="str">
            <v/>
          </cell>
        </row>
        <row r="2192">
          <cell r="A2192" t="str">
            <v>18.15.022</v>
          </cell>
          <cell r="B2192" t="str">
            <v>FORNECIMENTO E INSTALAÇÃO DE CAIXA DE PASSAGEM ELÉTRICA, DE EMBUTIR, FAB.CEMAR REF. CPE - 40 PP OU SIMILAR,DIMENSÕES DE 43X43X15CM , COM TAMPA PINTADA E FUNDO GALVANIZADO. INCLUSIVE MÃO-DE-OBRA DE LIGAÇÃO DOS ELETRODUTOS.</v>
          </cell>
          <cell r="C2192" t="str">
            <v>Un</v>
          </cell>
          <cell r="D2192">
            <v>118.28</v>
          </cell>
          <cell r="E2192">
            <v>90.99</v>
          </cell>
        </row>
        <row r="2193">
          <cell r="A2193" t="str">
            <v/>
          </cell>
        </row>
        <row r="2194">
          <cell r="A2194" t="str">
            <v>18.15.030</v>
          </cell>
          <cell r="B2194" t="str">
            <v>CAIXA OCTOGONAL DE 4 " TIGREFLEX OU SIMILAR, COM FUNDO MOVEL, INCLUSIVE ASSENTAMENTO EM LAJE.</v>
          </cell>
          <cell r="C2194" t="str">
            <v>Un</v>
          </cell>
          <cell r="D2194">
            <v>6.27</v>
          </cell>
          <cell r="E2194">
            <v>4.83</v>
          </cell>
        </row>
        <row r="2195">
          <cell r="A2195" t="str">
            <v/>
          </cell>
        </row>
        <row r="2196">
          <cell r="A2196" t="str">
            <v>18.15.040</v>
          </cell>
          <cell r="B2196" t="str">
            <v>FORNECIMENTO E INSTALAÇÃO DE CONDULETE 4"X2" EM LIGA DE ALUMINIO FUNDIDO TIPO C DE  3/4".</v>
          </cell>
          <cell r="C2196" t="str">
            <v>Un</v>
          </cell>
          <cell r="D2196">
            <v>13.44</v>
          </cell>
          <cell r="E2196">
            <v>10.34</v>
          </cell>
        </row>
        <row r="2197">
          <cell r="A2197" t="str">
            <v/>
          </cell>
        </row>
        <row r="2198">
          <cell r="A2198" t="str">
            <v>18.15.041</v>
          </cell>
          <cell r="B2198" t="str">
            <v>FORNECIMENTO E INSTALAÇÃO DE CONDULETE EM LIGA DE ALUMÍNIO FUNDIDO TIPO " X" DE 3/4"</v>
          </cell>
          <cell r="C2198" t="str">
            <v>Un</v>
          </cell>
          <cell r="D2198">
            <v>20.63</v>
          </cell>
          <cell r="E2198">
            <v>15.87</v>
          </cell>
        </row>
        <row r="2199">
          <cell r="A2199" t="str">
            <v/>
          </cell>
        </row>
        <row r="2200">
          <cell r="A2200" t="str">
            <v>18.15.042</v>
          </cell>
          <cell r="B2200" t="str">
            <v>FORNECIMENTO E INSTALAÇÃO DE CONDULETE EM LIGA DE ALUMÍNIO FUNDIDO TIPO "X" DE 1".</v>
          </cell>
          <cell r="C2200" t="str">
            <v>Un</v>
          </cell>
          <cell r="D2200">
            <v>24.98</v>
          </cell>
          <cell r="E2200">
            <v>19.22</v>
          </cell>
        </row>
        <row r="2201">
          <cell r="A2201" t="str">
            <v/>
          </cell>
        </row>
        <row r="2202">
          <cell r="A2202" t="str">
            <v>18.15.043</v>
          </cell>
          <cell r="B2202" t="str">
            <v>FORNECIMENTO E INSTALAÇÃO DE CONDULETE EM LIGA DE ALUMÍNIO FUNDIDO TIPO "X" DE 1 1/2".</v>
          </cell>
          <cell r="C2202" t="str">
            <v>Un</v>
          </cell>
          <cell r="D2202">
            <v>47.04</v>
          </cell>
          <cell r="E2202">
            <v>36.19</v>
          </cell>
        </row>
        <row r="2203">
          <cell r="A2203" t="str">
            <v/>
          </cell>
        </row>
        <row r="2204">
          <cell r="A2204" t="str">
            <v>18.16.010</v>
          </cell>
          <cell r="B2204" t="str">
            <v>TOMADA DE EMBUTIR (2P+1T) C/PLACA P/ CAIXA DE 4 X 2 POL.,20A, 250V, PIAL (LINHA SILENTOQUE) OU SIMILAR, INCLUSIVE INSTALACAO.</v>
          </cell>
          <cell r="C2204" t="str">
            <v>Un</v>
          </cell>
          <cell r="D2204">
            <v>15.06</v>
          </cell>
          <cell r="E2204">
            <v>11.59</v>
          </cell>
        </row>
        <row r="2205">
          <cell r="A2205" t="str">
            <v/>
          </cell>
        </row>
        <row r="2206">
          <cell r="A2206" t="str">
            <v>18.16.020</v>
          </cell>
          <cell r="B2206" t="str">
            <v>TOMADA DE EMBUTIR PARA TELEFONE QUATRO POLOS, PADRAO TELEBRAS, COM PLACA, PARA CAIXA 4 X 2 POL., PIAL (LINHA SILENTOQUE) OU SIMILAR, INCLUSIVE INSTALACAO.</v>
          </cell>
          <cell r="C2206" t="str">
            <v>Un</v>
          </cell>
          <cell r="D2206">
            <v>16.22</v>
          </cell>
          <cell r="E2206">
            <v>12.48</v>
          </cell>
        </row>
        <row r="2207">
          <cell r="A2207" t="str">
            <v/>
          </cell>
        </row>
        <row r="2208">
          <cell r="A2208" t="str">
            <v>18.16.050</v>
          </cell>
          <cell r="B2208" t="str">
            <v>FORNECIMENTO E INSTALAÇÃO DE TOMADA TIPO GARFO,COM DOIS POLOS, PINOS REDONDOS, FAB:PIAL OU SIMILAR.</v>
          </cell>
          <cell r="C2208" t="str">
            <v>Un</v>
          </cell>
          <cell r="D2208">
            <v>5.64</v>
          </cell>
          <cell r="E2208">
            <v>4.34</v>
          </cell>
        </row>
        <row r="2209">
          <cell r="A2209" t="str">
            <v/>
          </cell>
        </row>
        <row r="2210">
          <cell r="A2210" t="str">
            <v>18.17.010</v>
          </cell>
          <cell r="B2210" t="str">
            <v>CONJUNTO ARSTOP OU SIMILAR DE EMBUTIR,EM CAIXA 4 X 4 POL., COM PLACA, TOMADA TRIPOLAR PARA PINO CHATO E DISJUNTOR TERMOMAGNETICO DE 25A, 250V, INCLUSIVE INSTALACAO.</v>
          </cell>
          <cell r="C2210" t="str">
            <v>Un</v>
          </cell>
          <cell r="D2210">
            <v>55.44</v>
          </cell>
          <cell r="E2210">
            <v>42.65</v>
          </cell>
        </row>
        <row r="2211">
          <cell r="A2211" t="str">
            <v/>
          </cell>
        </row>
        <row r="2212">
          <cell r="A2212" t="str">
            <v>18.18.005</v>
          </cell>
          <cell r="B2212" t="str">
            <v>FORNECIMENTO E INSTALAÇÃO DE PLACA CEGA PARA CAIXA 4X2", FAB.PIAL OU SIMILAR.</v>
          </cell>
          <cell r="C2212" t="str">
            <v>Un</v>
          </cell>
          <cell r="D2212">
            <v>2.83</v>
          </cell>
          <cell r="E2212">
            <v>2.1800000000000002</v>
          </cell>
        </row>
        <row r="2213">
          <cell r="A2213" t="str">
            <v/>
          </cell>
        </row>
        <row r="2214">
          <cell r="A2214" t="str">
            <v>18.18.010</v>
          </cell>
          <cell r="B2214" t="str">
            <v>INTERRUPTOR DE EMBUTIR DE UMA SECCAO PARA CAIXA DE 4 X 2 POL., COM PLACA, 10A, 250V, PIAL (LINHA SILENTOQUE) OU SIMILAR, INCLUSIVE INSTALACAO.</v>
          </cell>
          <cell r="C2214" t="str">
            <v>Un</v>
          </cell>
          <cell r="D2214">
            <v>9.86</v>
          </cell>
          <cell r="E2214">
            <v>7.59</v>
          </cell>
        </row>
        <row r="2215">
          <cell r="A2215" t="str">
            <v/>
          </cell>
        </row>
        <row r="2216">
          <cell r="A2216" t="str">
            <v>18.18.020</v>
          </cell>
          <cell r="B2216" t="str">
            <v>INTERRUPTOR DE EMBUTIR DE DUAS SECCOES PARA CAIXA DE 4 X 2 POL.,COM PLACA, 10A, 250V,PIAL (LINHA SILENTOQUE) OU SIMILAR, INCLUSIVE INSTALACAO.</v>
          </cell>
          <cell r="C2216" t="str">
            <v>Un</v>
          </cell>
          <cell r="D2216">
            <v>16.77</v>
          </cell>
          <cell r="E2216">
            <v>12.9</v>
          </cell>
        </row>
        <row r="2217">
          <cell r="A2217" t="str">
            <v/>
          </cell>
        </row>
        <row r="2218">
          <cell r="A2218" t="str">
            <v>18.18.030</v>
          </cell>
          <cell r="B2218" t="str">
            <v>INTERRUPTOR DE EMBUTIR DE TRES SECCOES PARA CAIXA DE 4 X 2 POL.,COM PLACA, 10A, 250V,PIAL (LINHA SILENTOQUE) OU SIMILAR, INCLUSIVE INSTALACAO.</v>
          </cell>
          <cell r="C2218" t="str">
            <v>Un</v>
          </cell>
          <cell r="D2218">
            <v>23.45</v>
          </cell>
          <cell r="E2218">
            <v>18.04</v>
          </cell>
        </row>
        <row r="2219">
          <cell r="A2219" t="str">
            <v/>
          </cell>
        </row>
        <row r="2220">
          <cell r="A2220" t="str">
            <v>18.18.040</v>
          </cell>
          <cell r="B2220" t="str">
            <v>INTERRUPTOR DE EMBUTIR DE UMA SECCAO CONJUGADO COM TOMADA, PARA CAIXA DE 4 X 2 POL., COM PLACA, 10A, 250V, PIAL (LINHA SILENTOQUE) OU SIMILAR, INCLUSIVE INSTALACAO.</v>
          </cell>
          <cell r="C2220" t="str">
            <v>Un</v>
          </cell>
          <cell r="D2220">
            <v>17.68</v>
          </cell>
          <cell r="E2220">
            <v>13.6</v>
          </cell>
        </row>
        <row r="2221">
          <cell r="A2221" t="str">
            <v/>
          </cell>
        </row>
        <row r="2222">
          <cell r="A2222" t="str">
            <v>18.18.050</v>
          </cell>
          <cell r="B2222" t="str">
            <v>INTERRUPTOR DE EMBUTIR DE DUAS SECCOES CONJUGADO COM TOMADA, PARA CAIXA DE 4 X 2 POL.,COM PLACA, 10A, 250V, PIAL (LINHA SILENTOQUE) OU SIMILAR, INCLUSIVE INSTALACAO.</v>
          </cell>
          <cell r="C2222" t="str">
            <v>Un</v>
          </cell>
          <cell r="D2222">
            <v>24.2</v>
          </cell>
          <cell r="E2222">
            <v>18.62</v>
          </cell>
        </row>
        <row r="2223">
          <cell r="A2223" t="str">
            <v/>
          </cell>
        </row>
        <row r="2224">
          <cell r="A2224" t="str">
            <v>18.18.060</v>
          </cell>
          <cell r="B2224" t="str">
            <v>INTERRUPTOR DE EMBUTIR THREE-WAY ( VAI E VEM) PARA CAIXA DE 4 X 2 POL.,COM PLACA, 10A,250V, PIAL (LINHA SILENTOQUE) OU SIMILAR, INCLUSIVE INSTALACAO.</v>
          </cell>
          <cell r="C2224" t="str">
            <v>Un</v>
          </cell>
          <cell r="D2224">
            <v>13.45</v>
          </cell>
          <cell r="E2224">
            <v>10.35</v>
          </cell>
        </row>
        <row r="2225">
          <cell r="A2225" t="str">
            <v/>
          </cell>
        </row>
        <row r="2226">
          <cell r="A2226" t="str">
            <v>18.19.010</v>
          </cell>
          <cell r="B2226" t="str">
            <v>FIO DE COBRE,TEMPERA MOLE,CLASSE 1,ISOLAMENTO DE PVC - 70 C, TIPO BWF, 750 V, FOREPLAST OU SIMILAR, S.M. - 1,5 MM2, INCLUSIVE INSTALACAO EM ELETRODUTO.</v>
          </cell>
          <cell r="C2226" t="str">
            <v>m</v>
          </cell>
          <cell r="D2226">
            <v>2.35</v>
          </cell>
          <cell r="E2226">
            <v>1.81</v>
          </cell>
        </row>
        <row r="2227">
          <cell r="A2227" t="str">
            <v/>
          </cell>
        </row>
        <row r="2228">
          <cell r="A2228" t="str">
            <v>18.19.020</v>
          </cell>
          <cell r="B2228" t="str">
            <v>FIO DE COBRE,TEMPERA MOLE,CLASSE 1,ISOLAMENTO DE PVC - 70 C, TIPO BWF, 750 V, FOREPLAST OU SIMILAR, S.M. - 2,5 MM2, INCLUSIVE INSTALACAO EM ELETRODUTO.</v>
          </cell>
          <cell r="C2228" t="str">
            <v>m</v>
          </cell>
          <cell r="D2228">
            <v>2.76</v>
          </cell>
          <cell r="E2228">
            <v>2.13</v>
          </cell>
        </row>
        <row r="2229">
          <cell r="A2229" t="str">
            <v/>
          </cell>
        </row>
        <row r="2230">
          <cell r="A2230" t="str">
            <v>18.19.025</v>
          </cell>
          <cell r="B2230" t="str">
            <v>CABO DE COBRE,TEMPERA MOLE,ENCORDOAMENTO CLASSE 2, ISOLAMENTO DE PVC - 70 C, TIPO BWF,750V FOREPLAST OU SIMILAR, S.M. - 2,5 MM2,INCLUSIVE INSTALACAO EM ELETRODUTO.</v>
          </cell>
          <cell r="C2230" t="str">
            <v>m</v>
          </cell>
          <cell r="D2230">
            <v>2.76</v>
          </cell>
          <cell r="E2230">
            <v>2.13</v>
          </cell>
        </row>
        <row r="2231">
          <cell r="A2231" t="str">
            <v/>
          </cell>
        </row>
        <row r="2232">
          <cell r="A2232" t="str">
            <v>18.19.030</v>
          </cell>
          <cell r="B2232" t="str">
            <v>CABO DE COBRE,TEMPERA MOLE,ENCORDOAMENTO CLASSE 2, ISOLAMENTO DE PVC - 70 C, TIPO BWF,750V FOREPLAST OU SIMILAR, S.M. - 4 MM2, INCLUSIVE INSTALACAO EM ELETRODUTO.</v>
          </cell>
          <cell r="C2232" t="str">
            <v>m</v>
          </cell>
          <cell r="D2232">
            <v>3.64</v>
          </cell>
          <cell r="E2232">
            <v>2.8</v>
          </cell>
        </row>
        <row r="2233">
          <cell r="A2233" t="str">
            <v/>
          </cell>
        </row>
        <row r="2234">
          <cell r="A2234" t="str">
            <v>18.19.040</v>
          </cell>
          <cell r="B2234" t="str">
            <v>CABO DE COBRE,TEMPERA MOLE,ENCORDOAMENTO CLASSE 2, ISOLAMENTO DE PVC - 70 C, TIPO BWF,750V FOREPLAST OU SIMILAR, S.M. - 6 MM2, INCLUSIVE INSTALACAO EM ELETRODUTO.</v>
          </cell>
          <cell r="C2234" t="str">
            <v>m</v>
          </cell>
          <cell r="D2234">
            <v>5.25</v>
          </cell>
          <cell r="E2234">
            <v>4.04</v>
          </cell>
        </row>
        <row r="2235">
          <cell r="A2235" t="str">
            <v/>
          </cell>
        </row>
        <row r="2236">
          <cell r="A2236" t="str">
            <v>18.19.041</v>
          </cell>
          <cell r="B2236" t="str">
            <v>CABO DE COBRE,TEMPERA MOLE,ENCORDOAMENTO CLASSE 2, ISOLAMENTO DE PVC - 70 C, TIPO BWF,750V FOREPLAST OU SIMILAR, S.M. - 10MM2, INCLUSIVE INSTALACAO EM ELETRODUTO.</v>
          </cell>
          <cell r="C2236" t="str">
            <v>m</v>
          </cell>
          <cell r="D2236">
            <v>9.16</v>
          </cell>
          <cell r="E2236">
            <v>7.05</v>
          </cell>
        </row>
        <row r="2237">
          <cell r="A2237" t="str">
            <v/>
          </cell>
        </row>
        <row r="2238">
          <cell r="A2238" t="str">
            <v>18.19.042</v>
          </cell>
          <cell r="B2238" t="str">
            <v>CABO DE COBRE,TEMPERA MOLE,ENCORDOAMENTO CLASSE 2, ISOLAMENTO DE PVC - 70 C, TIPO BWF,750V FOREPLAST OU SIMILAR, S.M. - 16MM2, INCLUSIVE INSTALACAO EM ELETRODUTO.</v>
          </cell>
          <cell r="C2238" t="str">
            <v>m</v>
          </cell>
          <cell r="D2238">
            <v>12.74</v>
          </cell>
          <cell r="E2238">
            <v>9.8000000000000007</v>
          </cell>
        </row>
        <row r="2239">
          <cell r="A2239" t="str">
            <v/>
          </cell>
        </row>
        <row r="2240">
          <cell r="A2240" t="str">
            <v>18.19.043</v>
          </cell>
          <cell r="B2240" t="str">
            <v>CABO DE COBRE,TEMPERA MOLE,ENCORDOAMENTO CLASSE 2, ISOLAMENTO DE PVC - 70 C, TIPO BWF,750V FOREPLAST OU SIMILAR, S.M. - 25MM2, INCLUSIVE INSTALACAO EM ELETRODUTO.</v>
          </cell>
          <cell r="C2240" t="str">
            <v>m</v>
          </cell>
          <cell r="D2240">
            <v>19.04</v>
          </cell>
          <cell r="E2240">
            <v>14.65</v>
          </cell>
        </row>
        <row r="2241">
          <cell r="A2241" t="str">
            <v/>
          </cell>
        </row>
        <row r="2242">
          <cell r="A2242" t="str">
            <v>18.19.046</v>
          </cell>
          <cell r="B2242" t="str">
            <v>CABO DE COBRE (1 CONDUTOR), TEMPERA MOLE, ENCORDOAMENTO CLASSE 2, ISOLAMENTO DE PVC-FLAME RESISTANT - 70 C, 0,6/1 KV, COBERTURA DE PVC- ST1, FORENAX OU SIMILAR,S.M. - 1,5 MM2,INCLUSIVE INSTALACAO EM ELETRODUTO.</v>
          </cell>
          <cell r="C2242" t="str">
            <v>m</v>
          </cell>
          <cell r="D2242">
            <v>2.69</v>
          </cell>
          <cell r="E2242">
            <v>2.0699999999999998</v>
          </cell>
        </row>
        <row r="2243">
          <cell r="A2243" t="str">
            <v/>
          </cell>
        </row>
        <row r="2244">
          <cell r="A2244" t="str">
            <v>18.19.047</v>
          </cell>
          <cell r="B2244" t="str">
            <v>CABO DE COBRE (1 CONDUTOR), TEMPERA MOLE, ENCORDOAMENTO CLASSE 2,ISOLAMENTO DE PVC - FLAME RESISTANT - 70 C, 0,6/1 KV, COBERTURA DE PVC - ST1, FORENAX OU SIMILAR, S.M. - 2,5 MM2, INCLUSIVE INSTALACAO EM ELETRODUTO.</v>
          </cell>
          <cell r="C2244" t="str">
            <v>m</v>
          </cell>
          <cell r="D2244">
            <v>4.03</v>
          </cell>
          <cell r="E2244">
            <v>3.1</v>
          </cell>
        </row>
        <row r="2245">
          <cell r="A2245" t="str">
            <v/>
          </cell>
        </row>
        <row r="2246">
          <cell r="A2246" t="str">
            <v>18.19.048</v>
          </cell>
          <cell r="B2246" t="str">
            <v>CABO DE COBRE (1 CONDUTOR), TEMPERA MOLE, ENCORDOAMENTO CLASSE 2,ISOLAMENTO DE PVC - FLAME RESISTANT - 70 C, 0,6/1 KV, COBERTURA DE PVC - ST1, FORENAX OU SIMILAR, S.M. - 4 MM2, INCLUSIVE INSTALACAO EM ELETRODUTO.</v>
          </cell>
          <cell r="C2246" t="str">
            <v>m</v>
          </cell>
          <cell r="D2246">
            <v>4.5199999999999996</v>
          </cell>
          <cell r="E2246">
            <v>3.48</v>
          </cell>
        </row>
        <row r="2247">
          <cell r="A2247" t="str">
            <v/>
          </cell>
        </row>
        <row r="2248">
          <cell r="A2248" t="str">
            <v>18.19.049</v>
          </cell>
          <cell r="B2248" t="str">
            <v>CABO DE COBRE (1 CONDUTOR), TEMPERA MOLE, ENCORDOAMENTO CLASSE 2,ISOLAMENTO DE PVC - FLAME RESISTANT - 70 C, 0,6/1 KV, COBERTURA DE PVC - ST1, FORENAX OU SIMILAR, S.M. - 6 MM2, INCLUSIVE INSTALACAO EM ELETRODUTO.</v>
          </cell>
          <cell r="C2248" t="str">
            <v>m</v>
          </cell>
          <cell r="D2248">
            <v>5.79</v>
          </cell>
          <cell r="E2248">
            <v>4.46</v>
          </cell>
        </row>
        <row r="2249">
          <cell r="A2249" t="str">
            <v/>
          </cell>
        </row>
        <row r="2250">
          <cell r="A2250" t="str">
            <v>18.19.050</v>
          </cell>
          <cell r="B2250" t="str">
            <v>CABO DE COBRE (1 CONDUTOR), TEMPERA MOLE, ENCORDOAMENTO CLASSE 2,ISOLAMENTO DE PVC - FLAME RESISTANT - 70 C, 0,6/1 KV, COBERTURA DE PVC - ST1, FORENAX OU SIMILAR, S.M. - 10 MM2, INCLUSIVE INSTALACAO EM ELETRODUTO.</v>
          </cell>
          <cell r="C2250" t="str">
            <v>m</v>
          </cell>
          <cell r="D2250">
            <v>8.2100000000000009</v>
          </cell>
          <cell r="E2250">
            <v>6.32</v>
          </cell>
        </row>
        <row r="2251">
          <cell r="A2251" t="str">
            <v/>
          </cell>
        </row>
        <row r="2252">
          <cell r="A2252" t="str">
            <v>18.19.060</v>
          </cell>
          <cell r="B2252" t="str">
            <v>CABO DE COBRE (1 CONDUTOR), TEMPERA MOLE, ENCORDOAMENTO CLASSE 2,ISOLAMENTO DE PVC - FLAME RESISTANT - 70 C, 0,6/1 KV, COBERTURA DE PVC - ST1, FORENAX OU SIMILAR, S.M. - 16 MM2, INCLUSIVE INSTALACAO EM ELETRODUTO.</v>
          </cell>
          <cell r="C2252" t="str">
            <v>m</v>
          </cell>
          <cell r="D2252">
            <v>11.88</v>
          </cell>
          <cell r="E2252">
            <v>9.14</v>
          </cell>
        </row>
        <row r="2253">
          <cell r="A2253" t="str">
            <v/>
          </cell>
        </row>
        <row r="2254">
          <cell r="A2254" t="str">
            <v>18.19.070</v>
          </cell>
          <cell r="B2254" t="str">
            <v>CABO DE COBRE (1 CONDUTOR), TEMPERA MOLE, ENCORDOAMENTO CLASSE 2,ISOLAMENTO DE PVC - FLAME RESISTANT - 70 C, 0,6/1 KV, COBERTURA DE PVC - ST1, FORENAX OU SIMILAR, S.M. - 25 MM2, INCLUSIVE INSTALACAO EM ELETRODUTO.</v>
          </cell>
          <cell r="C2254" t="str">
            <v>m</v>
          </cell>
          <cell r="D2254">
            <v>17.39</v>
          </cell>
          <cell r="E2254">
            <v>13.38</v>
          </cell>
        </row>
        <row r="2255">
          <cell r="A2255" t="str">
            <v/>
          </cell>
        </row>
        <row r="2256">
          <cell r="A2256" t="str">
            <v>18.19.080</v>
          </cell>
          <cell r="B2256" t="str">
            <v>CABO DE COBRE (1 CONDUTOR), TEMPERA MOLE, ENCORDOAMENTO CLASSE 2,ISOLAMENTO DE PVC - FLAME RESISTANT - 70 C, 0,6/1 KV, COBERTURA DE PVC - ST1, FORENAX OU SIMILAR, S.M. - 35 MM2, INCLUSIVE INSTALACAO EM ELETRODUTO.</v>
          </cell>
          <cell r="C2256" t="str">
            <v>m</v>
          </cell>
          <cell r="D2256">
            <v>20.3</v>
          </cell>
          <cell r="E2256">
            <v>15.62</v>
          </cell>
        </row>
        <row r="2257">
          <cell r="A2257" t="str">
            <v/>
          </cell>
        </row>
        <row r="2258">
          <cell r="A2258" t="str">
            <v>18.19.090</v>
          </cell>
          <cell r="B2258" t="str">
            <v>FORNECIMENTO E INSTALAÇÃO DE CABO PARA REDE DE ALIMENTAÇÃO TRIFÁSICA DE # 95 MM².</v>
          </cell>
          <cell r="C2258" t="str">
            <v>m</v>
          </cell>
          <cell r="D2258">
            <v>68.319999999999993</v>
          </cell>
          <cell r="E2258">
            <v>52.56</v>
          </cell>
        </row>
        <row r="2259">
          <cell r="A2259" t="str">
            <v/>
          </cell>
        </row>
        <row r="2260">
          <cell r="A2260" t="str">
            <v>18.19.100</v>
          </cell>
          <cell r="B2260" t="str">
            <v>FORNECIMENTO E INSTALAÇÃO DE CABO PARA REDE DE ALIMENTAÇÃO TRIFÁSICA DE 70 MM2.</v>
          </cell>
          <cell r="C2260" t="str">
            <v>m</v>
          </cell>
          <cell r="D2260">
            <v>46.03</v>
          </cell>
          <cell r="E2260">
            <v>35.409999999999997</v>
          </cell>
        </row>
        <row r="2261">
          <cell r="A2261" t="str">
            <v/>
          </cell>
        </row>
        <row r="2262">
          <cell r="A2262" t="str">
            <v>18.19.120</v>
          </cell>
          <cell r="B2262" t="str">
            <v>FORNECIMENTO E INSTALAÇÃO DE CABO SINGELO 0,6/1KV, ENCORDOAMENTO CLASSE 2 (RÍGIDO) DE 50MM² EM ELETRODUTO.</v>
          </cell>
          <cell r="C2262" t="str">
            <v>m</v>
          </cell>
          <cell r="D2262">
            <v>29.92</v>
          </cell>
          <cell r="E2262">
            <v>23.02</v>
          </cell>
        </row>
        <row r="2263">
          <cell r="A2263" t="str">
            <v/>
          </cell>
        </row>
        <row r="2264">
          <cell r="A2264" t="str">
            <v>18.19.125</v>
          </cell>
          <cell r="B2264" t="str">
            <v>FORNECIMENTO E INSTALAÇÃO DE CABO SINGELO 0,6/1KV, ENCORDOAMENTO CLASSE 2 (RÍGIDO) DE 120MM² EM ELETRODUTO.</v>
          </cell>
          <cell r="C2264" t="str">
            <v>m</v>
          </cell>
          <cell r="D2264">
            <v>71.7</v>
          </cell>
          <cell r="E2264">
            <v>55.16</v>
          </cell>
        </row>
        <row r="2265">
          <cell r="A2265" t="str">
            <v/>
          </cell>
        </row>
        <row r="2266">
          <cell r="A2266" t="str">
            <v>18.19.126</v>
          </cell>
          <cell r="B2266" t="str">
            <v>FORNECIMENTO E INSTALAÇÃO DE CABO SINGELO, 1KV, ENCORDOAMENTO CLASSE 2 (RÍGIDO), TEMPERA MEIO MOLE DE 150MM2 FAB:FICAP OU SIMILAR EM ELETRODUTO</v>
          </cell>
          <cell r="C2266" t="str">
            <v>m</v>
          </cell>
          <cell r="D2266">
            <v>90.24</v>
          </cell>
          <cell r="E2266">
            <v>69.42</v>
          </cell>
        </row>
        <row r="2267">
          <cell r="A2267" t="str">
            <v/>
          </cell>
        </row>
        <row r="2268">
          <cell r="A2268" t="str">
            <v>18.19.127</v>
          </cell>
          <cell r="B2268" t="str">
            <v>FORNECIMENTO E INSTALAÇÃO DE CABO SINGELO 1KV, ENCORDOAMENTO CLASSE 2 (RÍGIDO), DE 240MM2 EM ELETRODUTO</v>
          </cell>
          <cell r="C2268" t="str">
            <v>m</v>
          </cell>
          <cell r="D2268">
            <v>137.41999999999999</v>
          </cell>
          <cell r="E2268">
            <v>105.71</v>
          </cell>
        </row>
        <row r="2269">
          <cell r="A2269" t="str">
            <v/>
          </cell>
        </row>
        <row r="2270">
          <cell r="A2270" t="str">
            <v>18.19.128</v>
          </cell>
          <cell r="B2270" t="str">
            <v>FORNECIMENTO E INSTALAÇÃO DE CABO DE COBRE NU PARA ATERRAMENTO, DIÂMETRO DE 10MM2</v>
          </cell>
          <cell r="C2270" t="str">
            <v>m</v>
          </cell>
          <cell r="D2270">
            <v>6.85</v>
          </cell>
          <cell r="E2270">
            <v>5.27</v>
          </cell>
        </row>
        <row r="2271">
          <cell r="A2271" t="str">
            <v/>
          </cell>
        </row>
        <row r="2272">
          <cell r="A2272" t="str">
            <v>18.19.129</v>
          </cell>
          <cell r="B2272" t="str">
            <v>FORNECIMENTO E INSTALAÇÃO DE CABO DE COBRE NU, PARA ATERRAMENTO, DIÂMETRO DE 16MM²</v>
          </cell>
          <cell r="C2272" t="str">
            <v>m</v>
          </cell>
          <cell r="D2272">
            <v>11.83</v>
          </cell>
          <cell r="E2272">
            <v>9.1</v>
          </cell>
        </row>
        <row r="2273">
          <cell r="A2273" t="str">
            <v/>
          </cell>
        </row>
        <row r="2274">
          <cell r="A2274" t="str">
            <v>18.19.130</v>
          </cell>
          <cell r="B2274" t="str">
            <v>FORNECIMENTO E INSTALAÇÃO DE CABO DE COBRE NÚ PARA ATERRAMENTO, DIÂMETRO DE 25MM2.</v>
          </cell>
          <cell r="C2274" t="str">
            <v>m</v>
          </cell>
          <cell r="D2274">
            <v>16</v>
          </cell>
          <cell r="E2274">
            <v>12.31</v>
          </cell>
        </row>
        <row r="2275">
          <cell r="A2275" t="str">
            <v/>
          </cell>
        </row>
        <row r="2276">
          <cell r="A2276" t="str">
            <v>18.19.132</v>
          </cell>
          <cell r="B2276" t="str">
            <v>FORNECIMENTO E INSTALAÇÃO DE CABO DE COBRE NÚ PARA ATERRAMENTO, DIÂMETRO DE 35MM²</v>
          </cell>
          <cell r="C2276" t="str">
            <v>m</v>
          </cell>
          <cell r="D2276">
            <v>21.81</v>
          </cell>
          <cell r="E2276">
            <v>16.78</v>
          </cell>
        </row>
        <row r="2277">
          <cell r="A2277" t="str">
            <v/>
          </cell>
        </row>
        <row r="2278">
          <cell r="A2278" t="str">
            <v>18.19.140</v>
          </cell>
          <cell r="B2278" t="str">
            <v>FORNECIMENTO E INSTALAÇÃO DE CABO PP 2X2,5MM²</v>
          </cell>
          <cell r="C2278" t="str">
            <v>m</v>
          </cell>
          <cell r="D2278">
            <v>8.9</v>
          </cell>
          <cell r="E2278">
            <v>6.85</v>
          </cell>
        </row>
        <row r="2279">
          <cell r="A2279" t="str">
            <v/>
          </cell>
        </row>
        <row r="2280">
          <cell r="A2280" t="str">
            <v>18.19.141</v>
          </cell>
          <cell r="B2280" t="str">
            <v>FORNECIMENTO E INSTALAÇÃO DE CABO PP 3X2,5MM²</v>
          </cell>
          <cell r="C2280" t="str">
            <v>m</v>
          </cell>
          <cell r="D2280">
            <v>12.1</v>
          </cell>
          <cell r="E2280">
            <v>9.31</v>
          </cell>
        </row>
        <row r="2281">
          <cell r="A2281" t="str">
            <v/>
          </cell>
        </row>
        <row r="2282">
          <cell r="A2282" t="str">
            <v>18.19.142</v>
          </cell>
          <cell r="B2282" t="str">
            <v>FORNECIMENTO E INSTALAÇÃO DE CABO PP 3X4,0MM²</v>
          </cell>
          <cell r="C2282" t="str">
            <v>m</v>
          </cell>
          <cell r="D2282">
            <v>14.67</v>
          </cell>
          <cell r="E2282">
            <v>11.29</v>
          </cell>
        </row>
        <row r="2283">
          <cell r="A2283" t="str">
            <v/>
          </cell>
        </row>
        <row r="2284">
          <cell r="A2284" t="str">
            <v>18.19.150</v>
          </cell>
          <cell r="B2284" t="str">
            <v>FORNECIMENTO E INSTALAÇÃO DE CABO SINGELO 0,6/1KV, ENCORDOAMENTO CLASSE 5 (FLEXÍVEL) DE 16MM² EM ELETRODUTO</v>
          </cell>
          <cell r="C2284" t="str">
            <v>m</v>
          </cell>
          <cell r="D2284">
            <v>11.03</v>
          </cell>
          <cell r="E2284">
            <v>8.49</v>
          </cell>
        </row>
        <row r="2285">
          <cell r="A2285" t="str">
            <v/>
          </cell>
        </row>
        <row r="2286">
          <cell r="A2286" t="str">
            <v>18.19.151</v>
          </cell>
          <cell r="B2286" t="str">
            <v>FORNECIMENTO E INSTALAÇÃO DE CABO SINGELO 0,6/1KV, ENCORDOAMENTO CLASSE 5 (FLEXÍVEL) DE 50MM² EM ELETRODUTO</v>
          </cell>
          <cell r="C2286" t="str">
            <v>m</v>
          </cell>
          <cell r="D2286">
            <v>28.53</v>
          </cell>
          <cell r="E2286">
            <v>21.95</v>
          </cell>
        </row>
        <row r="2287">
          <cell r="A2287" t="str">
            <v/>
          </cell>
        </row>
        <row r="2288">
          <cell r="A2288" t="str">
            <v>18.19.200</v>
          </cell>
          <cell r="B2288" t="str">
            <v>FORNECIMENTO E INSTALAÇÃO DE CABO TELEFÔNICO CCI-2 PARES</v>
          </cell>
          <cell r="C2288" t="str">
            <v>m</v>
          </cell>
          <cell r="D2288">
            <v>2.78</v>
          </cell>
          <cell r="E2288">
            <v>2.14</v>
          </cell>
        </row>
        <row r="2289">
          <cell r="A2289" t="str">
            <v/>
          </cell>
        </row>
        <row r="2290">
          <cell r="A2290" t="str">
            <v>18.19.210</v>
          </cell>
          <cell r="B2290" t="str">
            <v>FORNECIMENTO E INSTALAÇÃO DE CABO TELEFÔNICO CCI-4 PARES.</v>
          </cell>
          <cell r="C2290" t="str">
            <v>m</v>
          </cell>
          <cell r="D2290">
            <v>3.35</v>
          </cell>
          <cell r="E2290">
            <v>2.58</v>
          </cell>
        </row>
        <row r="2291">
          <cell r="A2291" t="str">
            <v/>
          </cell>
        </row>
        <row r="2292">
          <cell r="A2292" t="str">
            <v>18.19.220</v>
          </cell>
          <cell r="B2292" t="str">
            <v>FORNECIMENTO E INSTALAÇÃO DE CABO TELEFÔNICO CCI 50-10 PARES.</v>
          </cell>
          <cell r="C2292" t="str">
            <v>m</v>
          </cell>
          <cell r="D2292">
            <v>6.38</v>
          </cell>
          <cell r="E2292">
            <v>4.91</v>
          </cell>
        </row>
        <row r="2293">
          <cell r="A2293" t="str">
            <v/>
          </cell>
        </row>
        <row r="2294">
          <cell r="A2294" t="str">
            <v>18.19.230</v>
          </cell>
          <cell r="B2294" t="str">
            <v>FORNECIMENTO E INSTALAÇÃO DE CABO TELEFÔNICO CCE 2 PARES</v>
          </cell>
          <cell r="C2294" t="str">
            <v>m</v>
          </cell>
          <cell r="D2294">
            <v>4.22</v>
          </cell>
          <cell r="E2294">
            <v>3.25</v>
          </cell>
        </row>
        <row r="2295">
          <cell r="A2295" t="str">
            <v/>
          </cell>
        </row>
        <row r="2296">
          <cell r="A2296" t="str">
            <v>18.20.010</v>
          </cell>
          <cell r="B2296" t="str">
            <v>DISJUNTOR MONOPOLAR TERMOMAGNETICO ATE 30A, 220V, PIAL OU SIMILAR, INCLUSIVE INSTALACAO EM QUADRO DE DISTRIBUICAO.</v>
          </cell>
          <cell r="C2296" t="str">
            <v>Un</v>
          </cell>
          <cell r="D2296">
            <v>12.27</v>
          </cell>
          <cell r="E2296">
            <v>9.44</v>
          </cell>
        </row>
        <row r="2297">
          <cell r="A2297" t="str">
            <v/>
          </cell>
        </row>
        <row r="2298">
          <cell r="A2298" t="str">
            <v>18.20.020</v>
          </cell>
          <cell r="B2298" t="str">
            <v>DISJUNTOR MONOPOLAR TERMOMAGNETICO DE 35 A 50A, 220V, PIAL OU SIMILAR, INCLUSIVE INSTALACAO EM QUADRO DE DISTRIBUICAO.</v>
          </cell>
          <cell r="C2298" t="str">
            <v>Un</v>
          </cell>
          <cell r="D2298">
            <v>16.010000000000002</v>
          </cell>
          <cell r="E2298">
            <v>12.32</v>
          </cell>
        </row>
        <row r="2299">
          <cell r="A2299" t="str">
            <v/>
          </cell>
        </row>
        <row r="2300">
          <cell r="A2300" t="str">
            <v>18.20.030</v>
          </cell>
          <cell r="B2300" t="str">
            <v>DISJUNTOR TRIPOLAR TERMOMAGNETICO ATE 50A, 380V, PIAL OU SIMILAR, INCLUSIVE INSTALACAO EM QUADRO DE DISTRIBUICAO.</v>
          </cell>
          <cell r="C2300" t="str">
            <v>Un</v>
          </cell>
          <cell r="D2300">
            <v>77.09</v>
          </cell>
          <cell r="E2300">
            <v>59.3</v>
          </cell>
        </row>
        <row r="2301">
          <cell r="A2301" t="str">
            <v/>
          </cell>
        </row>
        <row r="2302">
          <cell r="A2302" t="str">
            <v>18.20.040</v>
          </cell>
          <cell r="B2302" t="str">
            <v>DISJUNTOR TRIPOLAR TERMOMAGNETICO DE 60 A 100A, 380V, PIAL OU SIMILAR, INCLUSIVE INSTALACAO EM QUADRO DE DISTRIBUICAO.</v>
          </cell>
          <cell r="C2302" t="str">
            <v>Un</v>
          </cell>
          <cell r="D2302">
            <v>92.87</v>
          </cell>
          <cell r="E2302">
            <v>71.44</v>
          </cell>
        </row>
        <row r="2303">
          <cell r="A2303" t="str">
            <v/>
          </cell>
        </row>
        <row r="2304">
          <cell r="A2304" t="str">
            <v>18.20.050</v>
          </cell>
          <cell r="B2304" t="str">
            <v>DISJUNTOR TRIPOLAR TERMOMAGNETICO DE 120 A 150A 380V, PIAL OU SIMILAR, INCLUSIVE INSTALACAO EM QUADRO DE DISTRIBUICAO.</v>
          </cell>
          <cell r="C2304" t="str">
            <v>Un</v>
          </cell>
          <cell r="D2304">
            <v>300.87</v>
          </cell>
          <cell r="E2304">
            <v>231.44</v>
          </cell>
        </row>
        <row r="2305">
          <cell r="A2305" t="str">
            <v/>
          </cell>
        </row>
        <row r="2306">
          <cell r="A2306" t="str">
            <v>18.20.071</v>
          </cell>
          <cell r="B2306" t="str">
            <v>FORNECIMENTO E INSTALAÇÃO DE DISJUNTOR TERMOMAGNÉTICO TRIPOLAR DE 200A, EM CAIXA MOLDADA REF. - QHL3-200A-380V-10KA SIEMENS OU SIMILAR.</v>
          </cell>
          <cell r="C2306" t="str">
            <v>Un</v>
          </cell>
          <cell r="D2306">
            <v>508.83</v>
          </cell>
          <cell r="E2306">
            <v>391.41</v>
          </cell>
        </row>
        <row r="2307">
          <cell r="A2307" t="str">
            <v/>
          </cell>
        </row>
        <row r="2308">
          <cell r="A2308" t="str">
            <v>18.20.200</v>
          </cell>
          <cell r="B2308" t="str">
            <v>FORNECIMENTO E INSTALAÇÃO DE DISPOSITIVO DE PROTEÇÃO DR, TIPO AC, CORRENTE NOMINAL RESIDUAL 30mA, BIPOLAR, CORRENTE NOMINAL 25A, FAB.:SIEMENS OU SIMILAR.</v>
          </cell>
          <cell r="C2308" t="str">
            <v>Un</v>
          </cell>
          <cell r="D2308">
            <v>128.76</v>
          </cell>
          <cell r="E2308">
            <v>99.05</v>
          </cell>
        </row>
        <row r="2309">
          <cell r="A2309" t="str">
            <v/>
          </cell>
        </row>
        <row r="2310">
          <cell r="A2310" t="str">
            <v>18.20.201</v>
          </cell>
          <cell r="B2310" t="str">
            <v>FORNECIMENTO E INSTALAÇÃO DE DISPOSITIVO DE PROTEÇÃO DR, TIPO AC, CORRENTE NOMINAL RESIDUAL 30mA, BIPOLAR, CORRENTE NOMINAL 40A, FAB.:SIEMENS OU SIMILAR.</v>
          </cell>
          <cell r="C2310" t="str">
            <v>Un</v>
          </cell>
          <cell r="D2310">
            <v>133.47</v>
          </cell>
          <cell r="E2310">
            <v>102.67</v>
          </cell>
        </row>
        <row r="2311">
          <cell r="A2311" t="str">
            <v/>
          </cell>
        </row>
        <row r="2312">
          <cell r="A2312" t="str">
            <v>18.20.202</v>
          </cell>
          <cell r="B2312" t="str">
            <v>FORNECIMENTO E INSTALAÇÃO DE DISPOSITIVO DE PROTEÇÃO DR, TIPO AC, CORRENTE NOMINAL RESIDUAL 30mA, BIPOLAR, CORRENTE NOMINAL 63A, FAB.:SIEMENS OU SIMILAR.</v>
          </cell>
          <cell r="C2312" t="str">
            <v>Un</v>
          </cell>
          <cell r="D2312">
            <v>214.13</v>
          </cell>
          <cell r="E2312">
            <v>164.72</v>
          </cell>
        </row>
        <row r="2313">
          <cell r="A2313" t="str">
            <v/>
          </cell>
        </row>
        <row r="2314">
          <cell r="A2314" t="str">
            <v>18.20.210</v>
          </cell>
          <cell r="B2314" t="str">
            <v>FORNECIMENTO E INSTALAÇÃO DE DISPOSITIVO DE PROTEÇÃO DR, TIPO AC, CORRENTE NOMINAL RESIDUAL 30mA, TETRAPOLAR, CORRENTE NOMINAL 25A, FAB.:SIEMENS OU SIMILAR.</v>
          </cell>
          <cell r="C2314" t="str">
            <v>Un</v>
          </cell>
          <cell r="D2314">
            <v>174.04</v>
          </cell>
          <cell r="E2314">
            <v>133.88</v>
          </cell>
        </row>
        <row r="2315">
          <cell r="A2315" t="str">
            <v/>
          </cell>
        </row>
        <row r="2316">
          <cell r="A2316" t="str">
            <v>18.20.211</v>
          </cell>
          <cell r="B2316" t="str">
            <v>FORNECIMENTO E INSTALAÇÃO DE DISPOSITIVO DE PROTEÇÃO DR, TIPO AC, CORRENTE NOMINAL RESIDUAL 30mA, TETRAPOLAR, CORRENTE NOMINAL 40A, FAB.:SIEMENS OU SIMILAR.</v>
          </cell>
          <cell r="C2316" t="str">
            <v>Un</v>
          </cell>
          <cell r="D2316">
            <v>177.63</v>
          </cell>
          <cell r="E2316">
            <v>136.63999999999999</v>
          </cell>
        </row>
        <row r="2317">
          <cell r="A2317" t="str">
            <v/>
          </cell>
        </row>
        <row r="2318">
          <cell r="A2318" t="str">
            <v>18.20.212</v>
          </cell>
          <cell r="B2318" t="str">
            <v>FORNECIMENTO E INSTALAÇÃO DE DISPOSITIVO DE PROTEÇÃO DR, TIPO AC, CORRENTE NOMINAL RESIDUAL 30mA, TETRAPOLAR, CORRENTE NOMINAL 63A, FAB.:SIEMENS OU SIMILAR.</v>
          </cell>
          <cell r="C2318" t="str">
            <v>Un</v>
          </cell>
          <cell r="D2318">
            <v>216.45</v>
          </cell>
          <cell r="E2318">
            <v>166.5</v>
          </cell>
        </row>
        <row r="2319">
          <cell r="A2319" t="str">
            <v/>
          </cell>
        </row>
        <row r="2320">
          <cell r="A2320" t="str">
            <v>18.21.060</v>
          </cell>
          <cell r="B2320" t="str">
            <v>QUADRO DE DISTRIBUICAO METALICO DE EMBUTIR, SEM BARRAMENTO, TIPO QCSP, GOMES OU SIMILAR, PARA ATE 3 CIRCUITOS MONOPOLARES, SEM PORTA, INCLUSIVE INSTALACAO.</v>
          </cell>
          <cell r="C2320" t="str">
            <v>Un</v>
          </cell>
          <cell r="D2320">
            <v>39.96</v>
          </cell>
          <cell r="E2320">
            <v>30.74</v>
          </cell>
        </row>
        <row r="2321">
          <cell r="A2321" t="str">
            <v/>
          </cell>
        </row>
        <row r="2322">
          <cell r="A2322" t="str">
            <v>18.21.070</v>
          </cell>
          <cell r="B2322" t="str">
            <v>QUADRO DE DISTRIBUICAO METALICO DE EMBUTIR, SEM BARRAMENTO, TIPO QCCP, GOMES OU SIMILAR, PARA ATE 3 CIRCUITOS MONOPOLARES, COM PORTA, INCLUSIVE INSTALACAO.</v>
          </cell>
          <cell r="C2322" t="str">
            <v>Un</v>
          </cell>
          <cell r="D2322">
            <v>43.39</v>
          </cell>
          <cell r="E2322">
            <v>33.380000000000003</v>
          </cell>
        </row>
        <row r="2323">
          <cell r="A2323" t="str">
            <v/>
          </cell>
        </row>
        <row r="2324">
          <cell r="A2324" t="str">
            <v>18.21.080</v>
          </cell>
          <cell r="B2324" t="str">
            <v>QUADRO DE DISTRIBUICAO METALICO DE EMBUTIR, SEM BARRAMENTO, TIPO QCCP, GOMES OU SIMILAR, PARA ATE 6 CIRCUITOS MONOPOLARES, COM PORTA, INCLUSIVE INSTALACAO.</v>
          </cell>
          <cell r="C2324" t="str">
            <v>Un</v>
          </cell>
          <cell r="D2324">
            <v>54.76</v>
          </cell>
          <cell r="E2324">
            <v>42.13</v>
          </cell>
        </row>
        <row r="2325">
          <cell r="A2325" t="str">
            <v/>
          </cell>
        </row>
        <row r="2326">
          <cell r="A2326" t="str">
            <v>18.21.090</v>
          </cell>
          <cell r="B2326" t="str">
            <v>QUADRO DE DISTRIBUICAO METALICO DE EMBUTIR, SEM BARRAMENTO, TIPO QCCP, GOMES OU SIMILAR, PARA ATE 12 CIRCUITOS MONOPOLARES, COM PORTA, INCLUSIVE INSTALACAO.</v>
          </cell>
          <cell r="C2326" t="str">
            <v>Un</v>
          </cell>
          <cell r="D2326">
            <v>71.34</v>
          </cell>
          <cell r="E2326">
            <v>54.88</v>
          </cell>
        </row>
        <row r="2327">
          <cell r="A2327" t="str">
            <v/>
          </cell>
        </row>
        <row r="2328">
          <cell r="A2328" t="str">
            <v>18.21.100</v>
          </cell>
          <cell r="B2328" t="str">
            <v>QUADRO DE DISTRIBUICAO METALICO DE EMBUTIR, C0M BARRAMENTO, TIPO QCCP, GOMES OU SIMILAR, PARA ATE 18 CIRCUITOS MONOPOLARES , E CHAVE GERAL, COM PORTA, INCLUSIVE INSTALACAO.</v>
          </cell>
          <cell r="C2328" t="str">
            <v>Un</v>
          </cell>
          <cell r="D2328">
            <v>142.11000000000001</v>
          </cell>
          <cell r="E2328">
            <v>109.32</v>
          </cell>
        </row>
        <row r="2329">
          <cell r="A2329" t="str">
            <v/>
          </cell>
        </row>
        <row r="2330">
          <cell r="A2330" t="str">
            <v>18.21.110</v>
          </cell>
          <cell r="B2330" t="str">
            <v>QUADRO DE DISTRIBUICAO EM RESINA TERMOPLASTICA DE EMBUTIR, COM PORTA, SEM BARRAMENTO PARA ATE 3 CIRCUITOS MONOPOLARES, REF. CDEC-3E, CEMAR OU SIMILAR, INCLUSIVE INSTALACAO.</v>
          </cell>
          <cell r="C2330" t="str">
            <v>Un</v>
          </cell>
          <cell r="D2330">
            <v>42.48</v>
          </cell>
          <cell r="E2330">
            <v>32.68</v>
          </cell>
        </row>
        <row r="2331">
          <cell r="A2331" t="str">
            <v/>
          </cell>
        </row>
        <row r="2332">
          <cell r="A2332" t="str">
            <v>18.21.120</v>
          </cell>
          <cell r="B2332" t="str">
            <v>QUADRO DE DISTRIBUICAO EM RESINA TERMOPLASTICA DE EMBUTIR,COM PORTA, SEM BARRAMENTO, PARA ATE 6 CIRCUITOS MONOPOLARES, REF. CDEC-6E, CEMAR OU SIMILAR, INCLUSIVE INSTALACAO.</v>
          </cell>
          <cell r="C2332" t="str">
            <v>Un</v>
          </cell>
          <cell r="D2332">
            <v>52.75</v>
          </cell>
          <cell r="E2332">
            <v>40.58</v>
          </cell>
        </row>
        <row r="2333">
          <cell r="A2333" t="str">
            <v/>
          </cell>
        </row>
        <row r="2334">
          <cell r="A2334" t="str">
            <v>18.21.130</v>
          </cell>
          <cell r="B2334" t="str">
            <v>QUADRO DE DISTRIBUICAO EM RESINA TERMOPLASTICA DE EMBUTIR, COM PORTA, SEM BARRAMENTO, PARA ATE 12 CIRCUITOS MONOPOLARES, REF. CDEC-12E, CEMAR OU SIMILAR, INCLUSIVE INSTALACAO.</v>
          </cell>
          <cell r="C2334" t="str">
            <v>Un</v>
          </cell>
          <cell r="D2334">
            <v>57.04</v>
          </cell>
          <cell r="E2334">
            <v>43.88</v>
          </cell>
        </row>
        <row r="2335">
          <cell r="A2335" t="str">
            <v/>
          </cell>
        </row>
        <row r="2336">
          <cell r="A2336" t="str">
            <v>18.21.140</v>
          </cell>
          <cell r="B2336" t="str">
            <v>QUADRO DE DISTRIBUICAO EM RESINA TERMOPLASTICA DE EMBUTIR, COM PORTA, SEM BARRAMENTO, PARA ATE 16 CIRCUITOS MONOPOLARES, REF. CDSC-16S, CEMAR OU SIMILAR, INCLUSIVE INSTALACAO.</v>
          </cell>
          <cell r="C2336" t="str">
            <v>Un</v>
          </cell>
          <cell r="D2336">
            <v>89.46</v>
          </cell>
          <cell r="E2336">
            <v>68.819999999999993</v>
          </cell>
        </row>
        <row r="2337">
          <cell r="A2337" t="str">
            <v/>
          </cell>
        </row>
        <row r="2338">
          <cell r="A2338" t="str">
            <v>18.21.150</v>
          </cell>
          <cell r="B2338" t="str">
            <v>QUADRO DE DISTRIBUICAO METALICO DE EMBUTIR,C/ PORTA, BARRAMENTO, CHAVE GERAL E PLACA DE NEUTRO PARA ATE 12 CIRCUITOS MONOPOLARES, REF. QDETN-12, CEMAR OU SIMILAR, INCLUSIVE INSTALACAO.</v>
          </cell>
          <cell r="C2338" t="str">
            <v>Un</v>
          </cell>
          <cell r="D2338">
            <v>183.92</v>
          </cell>
          <cell r="E2338">
            <v>141.47999999999999</v>
          </cell>
        </row>
        <row r="2339">
          <cell r="A2339" t="str">
            <v/>
          </cell>
        </row>
        <row r="2340">
          <cell r="A2340" t="str">
            <v>18.21.160</v>
          </cell>
          <cell r="B2340" t="str">
            <v>QUADRO DE DISTRIBUICAO METALICO DE EMBUTIR,C/ PORTA, BARRAMENTO, CHAVE GERAL E PLACA DE NEUTRO PARA ATE 20 CIRCUITOS MONOPOLARES, REF. QDETN-20, CEMAR OU SIMILAR, INCLUSIVE INSTALACAO.</v>
          </cell>
          <cell r="C2340" t="str">
            <v>Un</v>
          </cell>
          <cell r="D2340">
            <v>240.26</v>
          </cell>
          <cell r="E2340">
            <v>184.82</v>
          </cell>
        </row>
        <row r="2341">
          <cell r="A2341" t="str">
            <v/>
          </cell>
        </row>
        <row r="2342">
          <cell r="A2342" t="str">
            <v>18.21.170</v>
          </cell>
          <cell r="B2342" t="str">
            <v>QUADRO DE DISTRIBUICAO METALICO DE EMBUTIR,C/ PORTA, BARRAMENTO, CHAVE GERAL E PLACA DE NEUTRO PARA ATE 32 CIRCUITOS MONOPOLARES, REF. QDETN-32, CEMAR OU SIMILAR, INCLUSIVE INSTALACAO.</v>
          </cell>
          <cell r="C2342" t="str">
            <v>Un</v>
          </cell>
          <cell r="D2342">
            <v>379.02</v>
          </cell>
          <cell r="E2342">
            <v>291.56</v>
          </cell>
        </row>
        <row r="2343">
          <cell r="A2343" t="str">
            <v/>
          </cell>
        </row>
        <row r="2344">
          <cell r="A2344" t="str">
            <v>18.21.195</v>
          </cell>
          <cell r="B2344" t="str">
            <v>FORNEC.E INSTAL.QUADRO DIST. GERAL EM CHAPA DE AÇO, DE SOBREPOR, BARRAM. TRIFÁSICO, BARRA DE FASE E NEUTRO DE 120MM² E BARRA DE TERRA DE 70MM², INC.PINT.ELETROST., C/ CAPAC. DE 250A/35KA, INC.CONTRA-PORTA EM CHAPA METÁLICA, PARA 08 DISJ.TRIPOL.10KA, DIMEN</v>
          </cell>
          <cell r="C2344" t="str">
            <v>Un</v>
          </cell>
          <cell r="D2344">
            <v>3692.57</v>
          </cell>
          <cell r="E2344">
            <v>2840.44</v>
          </cell>
        </row>
        <row r="2345">
          <cell r="A2345" t="str">
            <v/>
          </cell>
        </row>
        <row r="2346">
          <cell r="A2346" t="str">
            <v>18.21.197</v>
          </cell>
          <cell r="B2346" t="str">
            <v>QUADRO DE DIST.GERAL EM CHAPA DE AÇO, SOBREPOR, BARRAMENTO TRIF., BARRA DE FASES E NEUTRO DE 90MM2 E BARRA DE TERRA DE 35MM2, INCL.PINTURA ELETROSTÁTICA, C/ CAPAC.P/DISJ.TRIF.130A/10KA, INCL.CONTRA-PORTA EM CHAPA METÁLICA, PREPARADA P/10 DISJ. TRIP.10KA,C</v>
          </cell>
          <cell r="C2346" t="str">
            <v>Un</v>
          </cell>
          <cell r="D2346">
            <v>3111.77</v>
          </cell>
          <cell r="E2346">
            <v>2393.67</v>
          </cell>
        </row>
        <row r="2347">
          <cell r="A2347" t="str">
            <v/>
          </cell>
        </row>
        <row r="2348">
          <cell r="A2348" t="str">
            <v>18.21.198</v>
          </cell>
          <cell r="B2348" t="str">
            <v>FORNECIMENTO E COLOCAÇÃO DE QUADRO DE DISTRIBUIÇÃO DE TELEFONE (0,40 X 0,40 X 0,12)M, TIPO EMBUTIR, PADRÃO TELEBRÁS, COM BLOCO BLI 10 PARES.</v>
          </cell>
          <cell r="C2348" t="str">
            <v>Un</v>
          </cell>
          <cell r="D2348">
            <v>99.99</v>
          </cell>
          <cell r="E2348">
            <v>76.92</v>
          </cell>
        </row>
        <row r="2349">
          <cell r="A2349" t="str">
            <v/>
          </cell>
        </row>
        <row r="2350">
          <cell r="A2350" t="str">
            <v>18.21.199</v>
          </cell>
          <cell r="B2350" t="str">
            <v>FORNECIMENTO E COLOCAÇÃO DE QUADRO DE DISTRIBUIÇÃO DE TELEFONE (0,40 X 0,40 X 0,12)M, TIPO SOBREPOR, PADRÃO TELEBRÁS, COM BLOCO BLI 10 PARES.</v>
          </cell>
          <cell r="C2350" t="str">
            <v>Un</v>
          </cell>
          <cell r="D2350">
            <v>104.83</v>
          </cell>
          <cell r="E2350">
            <v>80.64</v>
          </cell>
        </row>
        <row r="2351">
          <cell r="A2351" t="str">
            <v/>
          </cell>
        </row>
        <row r="2352">
          <cell r="A2352" t="str">
            <v>18.21.204</v>
          </cell>
          <cell r="B2352" t="str">
            <v>FORNECIMENTO E INSTALAÇÃO DE QUADRO DE DISTRIBUIÇÃO TRIFÁSICO, DE EMBUTIR,COM BARRAMENTO (100A) PARA 16 CIRCUITOS.</v>
          </cell>
          <cell r="C2352" t="str">
            <v>Un</v>
          </cell>
          <cell r="D2352">
            <v>250.23</v>
          </cell>
          <cell r="E2352">
            <v>192.49</v>
          </cell>
        </row>
        <row r="2353">
          <cell r="A2353" t="str">
            <v/>
          </cell>
        </row>
        <row r="2354">
          <cell r="A2354" t="str">
            <v>18.21.209</v>
          </cell>
          <cell r="B2354" t="str">
            <v>FORNECIMENTO E INSTALAÇÃO DE QUADRO DE DISTRIBUIÇÃO TRIFÁSICO, DE EMBUTIR,COM BARRAMENTO (100A) PARA 40 CIRCUITOS.</v>
          </cell>
          <cell r="C2354" t="str">
            <v>Un</v>
          </cell>
          <cell r="D2354">
            <v>445.82</v>
          </cell>
          <cell r="E2354">
            <v>342.94</v>
          </cell>
        </row>
        <row r="2355">
          <cell r="A2355" t="str">
            <v/>
          </cell>
        </row>
        <row r="2356">
          <cell r="A2356" t="str">
            <v>18.21.210</v>
          </cell>
          <cell r="B2356" t="str">
            <v>FORNECIMENTO E INSTALAÇÃO DE QUADRO DE DISTRIBUIÇÃO TRIFÁSICO, METÁLICO, DE EMBUTIR,COM BARRAMENTO, CHAVE GERAL E PLACA DE NEUTRO PARA ATÉ 50 CIRCUITOS MONOPOLARES, REF. QDETG-X56S 225A DIN - CÓDIGO 90.40.25 - CEMAR OU SIMILAR. NÃO INCLUINDO OS DISJUNTORE</v>
          </cell>
          <cell r="C2356" t="str">
            <v>Un</v>
          </cell>
          <cell r="D2356">
            <v>857.38</v>
          </cell>
          <cell r="E2356">
            <v>659.53</v>
          </cell>
        </row>
        <row r="2357">
          <cell r="A2357" t="str">
            <v/>
          </cell>
        </row>
        <row r="2358">
          <cell r="A2358" t="str">
            <v>18.21.211</v>
          </cell>
          <cell r="B2358" t="str">
            <v>FORNECIMENTO E INSTALAÇÃO DE QUADRO DE DISTRIBUIÇÃO TRIFÁSICO, METÁLICO, DE EMBUTIR, COM BARRAMENTO, CHAVE GERAL E PLACA DE NEUTRO PARA ATÉ 50 CIRCUITOS MONOPOLARES, REF. QDETG-50EX 225A UL - CÓDIGO 90.40.06 - CEMAR OU SIMILAR.NÃO INCLUINDO OS DISJUNTORES</v>
          </cell>
          <cell r="C2358" t="str">
            <v>Un</v>
          </cell>
          <cell r="D2358">
            <v>1055.3599999999999</v>
          </cell>
          <cell r="E2358">
            <v>811.82</v>
          </cell>
        </row>
        <row r="2359">
          <cell r="A2359" t="str">
            <v/>
          </cell>
        </row>
        <row r="2360">
          <cell r="A2360" t="str">
            <v>18.21.212</v>
          </cell>
          <cell r="B2360" t="str">
            <v>FORNECIMENTO E INSTALAÇÃO DE QUADRO DE DISTRIBUIÇÃO UNIVERSAL TRIFÁSICO, DE EMBUTIR,COM BARRAMENTO (150A), CHAVE GERAL E PLACA DE NEUTRO PARA ATÉ 24 CIRCUITOS MONOPOLARES,REF.QDETG II-24UL - CEMAR OU SIMILAR.NÃO INCLUINDO OS DISJUNTORES E/OU OUTROS DISPOS</v>
          </cell>
          <cell r="C2360" t="str">
            <v>Un</v>
          </cell>
          <cell r="D2360">
            <v>532.07000000000005</v>
          </cell>
          <cell r="E2360">
            <v>409.29</v>
          </cell>
        </row>
        <row r="2361">
          <cell r="A2361" t="str">
            <v/>
          </cell>
        </row>
        <row r="2362">
          <cell r="A2362" t="str">
            <v>18.21.213</v>
          </cell>
          <cell r="B2362" t="str">
            <v>FORNECIMENTO E INSTALAÇÃO DE QUADRO DE DISTRIBUIÇÃO UNIVERSAL TRIFÁSICO, DE EMBUTIR,COM BARRAMENTO (150A), CHAVE GERAL E PLACA DE NEUTRO PARA ATÉ 32 CIRCUITOS MONOPOLARES,REF.QDETG II-32UL - CEMAR OU SIMILAR.NÃO INCLUINDO OS DISJUNTORES E/OU OUTROS DISPOS</v>
          </cell>
          <cell r="C2362" t="str">
            <v>Un</v>
          </cell>
          <cell r="D2362">
            <v>612.84</v>
          </cell>
          <cell r="E2362">
            <v>471.42</v>
          </cell>
        </row>
        <row r="2363">
          <cell r="A2363" t="str">
            <v/>
          </cell>
        </row>
        <row r="2364">
          <cell r="A2364" t="str">
            <v>18.21.214</v>
          </cell>
          <cell r="B2364" t="str">
            <v>FORNECIMENTO E INSTALAÇÃO DE QUADRO DE DISTRIBUIÇÃO UNIVERSAL TRIFÁSICO, DE EMBUTIR,COM BARRAMENTO (225A), CHAVE GERAL E PLACA DE NEUTRO PARA ATÉ 40 CIRCUITOS MONOPOLARES,REF.QDETG - 40EX  - FAB.CEMAR OU SIMILAR.NÃO INCLUINDO OS DISJUNTORES E/OU OUTROS DI</v>
          </cell>
          <cell r="C2364" t="str">
            <v>Un</v>
          </cell>
          <cell r="D2364">
            <v>811.69</v>
          </cell>
          <cell r="E2364">
            <v>624.38</v>
          </cell>
        </row>
        <row r="2365">
          <cell r="A2365" t="str">
            <v/>
          </cell>
        </row>
        <row r="2366">
          <cell r="A2366" t="str">
            <v>18.21.220</v>
          </cell>
          <cell r="B2366" t="str">
            <v>FORNECIMENTO E INSTALAÇÃO DE QUADRO EM CHAPA DE AÇO Nº16 BWG NAS DIMENSÕES 0,80X0,60X0,20M, COM BARRAMENTOS DE FASES,NEUTRO E TERRA DE 1"X3/16", MONTADOS SOBRE ISOLADORES DE EPOXI 25X30MM E CONTENDO EM SEU INTERIOR DISJUNTOR GERAL E 125A/10KA E SEIS DISJU</v>
          </cell>
          <cell r="C2366" t="str">
            <v>Un</v>
          </cell>
          <cell r="D2366">
            <v>3524.23</v>
          </cell>
          <cell r="E2366">
            <v>2710.95</v>
          </cell>
        </row>
        <row r="2367">
          <cell r="A2367" t="str">
            <v/>
          </cell>
        </row>
        <row r="2368">
          <cell r="A2368" t="str">
            <v>18.21.230</v>
          </cell>
          <cell r="B2368" t="str">
            <v>FORNECIMENTO E INSTALAÇÃO DE BARRA CHATA DE COBRE 3/8"X1/16" EM BARRAMENTO DE QUADRO ELÉTRICO</v>
          </cell>
          <cell r="C2368" t="str">
            <v>m</v>
          </cell>
          <cell r="D2368">
            <v>42.92</v>
          </cell>
          <cell r="E2368">
            <v>33.020000000000003</v>
          </cell>
        </row>
        <row r="2369">
          <cell r="A2369" t="str">
            <v/>
          </cell>
        </row>
        <row r="2370">
          <cell r="A2370" t="str">
            <v>18.22.010</v>
          </cell>
          <cell r="B2370" t="str">
            <v>PONTO DE LUZ EM TETO OU PAREDE, INCLUINDO CAIXA 4 X 4 POL. TIGREFLEX OU SIMILAR, TUBULACAO PVC RIGIDO E FIACAO, ATE O QUADRO DE DISTRIBUICAO.</v>
          </cell>
          <cell r="C2370" t="str">
            <v>Pt</v>
          </cell>
          <cell r="D2370">
            <v>63.32</v>
          </cell>
          <cell r="E2370">
            <v>48.71</v>
          </cell>
        </row>
        <row r="2371">
          <cell r="A2371" t="str">
            <v/>
          </cell>
        </row>
        <row r="2372">
          <cell r="A2372" t="str">
            <v>18.22.020</v>
          </cell>
          <cell r="B2372" t="str">
            <v>NTERRUPTOR DE UMA SECCAO, PIAL OU SIMILAR,INCLUSIVE TUBULACAO PVC RIGIDO, FIACAO, CX. 4 X 2 POL. TIGREFLEX OU SIMILAR PLACA E DEMAIS ACESSORIOS, ATE O PONTO DE LUZ.</v>
          </cell>
          <cell r="C2372" t="str">
            <v>Pt</v>
          </cell>
          <cell r="D2372">
            <v>52.67</v>
          </cell>
          <cell r="E2372">
            <v>40.520000000000003</v>
          </cell>
        </row>
        <row r="2373">
          <cell r="A2373" t="str">
            <v/>
          </cell>
        </row>
        <row r="2374">
          <cell r="A2374" t="str">
            <v>18.22.030</v>
          </cell>
          <cell r="B2374" t="str">
            <v>PONTO DE INTERRUPTOR DE 2 SECCOES, PIAL OU SIMILAR, INCLUSIVE TUBULACAO PVC RIGIDO, FIACAO CAIXA 4 X 2 POL. TIGREFLEX OU SIMILAR, PLACA E DEMAIS ACESSORIOS, ATE O PONTO DE LUZ.</v>
          </cell>
          <cell r="C2374" t="str">
            <v>Pt</v>
          </cell>
          <cell r="D2374">
            <v>82.48</v>
          </cell>
          <cell r="E2374">
            <v>63.45</v>
          </cell>
        </row>
        <row r="2375">
          <cell r="A2375" t="str">
            <v/>
          </cell>
        </row>
        <row r="2376">
          <cell r="A2376" t="str">
            <v>18.22.040</v>
          </cell>
          <cell r="B2376" t="str">
            <v>PONTO DE INTERRUPTOR DE 3 SECCOES, PIAL OU SIMILAR, INCLUSIVE TUBULACAO PVC RIGIDO, FIACAO CAIXA 4 X 2 POL. TIGREFLEX OU SIMILAR, PLACA E DEMAIS ACESSORIOS, ATE O PONTO DE LUZ.</v>
          </cell>
          <cell r="C2376" t="str">
            <v>Pt</v>
          </cell>
          <cell r="D2376">
            <v>102.68</v>
          </cell>
          <cell r="E2376">
            <v>78.989999999999995</v>
          </cell>
        </row>
        <row r="2377">
          <cell r="A2377" t="str">
            <v/>
          </cell>
        </row>
        <row r="2378">
          <cell r="A2378" t="str">
            <v>18.22.050</v>
          </cell>
          <cell r="B2378" t="str">
            <v>PONTO DE INTERRUPTOR THREE-WAY, PIAL OU SIMILAR, INCLUSIVE TUBULACAO PVC RIGIDO, FIACAO, CAIXA 4 X 2 POL. TIGREFLEX OU SIMILAR, PLACA E DEMAIS ACESSORIOS, ATE O PONTO DE LUZ.</v>
          </cell>
          <cell r="C2378" t="str">
            <v>Pt</v>
          </cell>
          <cell r="D2378">
            <v>163.5</v>
          </cell>
          <cell r="E2378">
            <v>125.77</v>
          </cell>
        </row>
        <row r="2379">
          <cell r="A2379" t="str">
            <v/>
          </cell>
        </row>
        <row r="2380">
          <cell r="A2380" t="str">
            <v>18.22.060</v>
          </cell>
          <cell r="B2380" t="str">
            <v>PONTO DE TOMADA UNIV.(2P+1 T) PIAL OU SIMILAR INCLUSIVE TUBULACAO PVC RIGIDO, FIACAO, CAIXA 4 X 2 POL. TIGREFLEX OU SIMILAR, PLACA E DEMAIS ACESSORIOS, ATE O PONTO DE LUZ OU QUADRO DE DISTRIBUICAO.</v>
          </cell>
          <cell r="C2380" t="str">
            <v>Pt</v>
          </cell>
          <cell r="D2380">
            <v>97.01</v>
          </cell>
          <cell r="E2380">
            <v>74.63</v>
          </cell>
        </row>
        <row r="2381">
          <cell r="A2381" t="str">
            <v/>
          </cell>
        </row>
        <row r="2382">
          <cell r="A2382" t="str">
            <v>18.22.070</v>
          </cell>
          <cell r="B2382" t="str">
            <v>PONTO DE TOMADA UNIVERSAL (2P+1 T),PIAL OU SIMILAR P/ 2000 W INCLUSIVE TUBULACAO PVC RIGIDO, FIACAO, CAIXA 4 X 2 POL.TIGREFLEX OU SIMILAR, PLACA E DEMAIS ACESSORIOS ATE O QUADRO DE DISTRIBUICAO.</v>
          </cell>
          <cell r="C2382" t="str">
            <v>Pt</v>
          </cell>
          <cell r="D2382">
            <v>154.57</v>
          </cell>
          <cell r="E2382">
            <v>118.9</v>
          </cell>
        </row>
        <row r="2383">
          <cell r="A2383" t="str">
            <v/>
          </cell>
        </row>
        <row r="2384">
          <cell r="A2384" t="str">
            <v>18.22.080</v>
          </cell>
          <cell r="B2384" t="str">
            <v>PONTO DE TOMADA P/AR CONDICIONADO C/CONJ. TIPO ARSTOP OU SIMILAR,EM CAIXA TIGREFLEX OU SIMILAR 4 X 4 POL.,C/PLACA, TOMADA TRIP. P/PINO CHATO E DISJ. TERMOMAG. DE 25A, INCLUSIVE TUBULACAO PVC RIGIDO, FIACAO, ATERRAMENTO E DEMAIS ACESS. ATE O QUADRO DE DIST</v>
          </cell>
          <cell r="C2384" t="str">
            <v>Pt</v>
          </cell>
          <cell r="D2384">
            <v>190.38</v>
          </cell>
          <cell r="E2384">
            <v>146.44999999999999</v>
          </cell>
        </row>
        <row r="2385">
          <cell r="A2385" t="str">
            <v/>
          </cell>
        </row>
        <row r="2386">
          <cell r="A2386" t="str">
            <v>18.22.090</v>
          </cell>
          <cell r="B2386" t="str">
            <v>PONTO DE TOMADA PARA TELEFONE, PIAL OU SIMILAR, EM CAIXA TIGREFLEX OU SIMILAR DE 4 X 2 POL., INCLUSIVE PLACA, TUBULACAO EM PVC RIGIDO, FIACAO, CAIXAS DE PASSAGEM E DEMAIS ACESSORIOS, ATE A CAIXA DE DISTRIBUICAO DO PAVIMENTO.</v>
          </cell>
          <cell r="C2386" t="str">
            <v>Pt</v>
          </cell>
          <cell r="D2386">
            <v>91.65</v>
          </cell>
          <cell r="E2386">
            <v>70.5</v>
          </cell>
        </row>
        <row r="2387">
          <cell r="A2387" t="str">
            <v/>
          </cell>
        </row>
        <row r="2388">
          <cell r="A2388" t="str">
            <v>18.22.100</v>
          </cell>
          <cell r="B2388" t="str">
            <v>PONTO DE CAMPAINHA, INCLUSIVE CAIXA, CIGARRA, BOTAO, ESPELHO, TUBULACAO PVC RIGIDO, FIACAO E DEMAIS ACESSORIOS, ATE QUADRO DE DISTRIBUICAO.</v>
          </cell>
          <cell r="C2388" t="str">
            <v>Pt</v>
          </cell>
          <cell r="D2388">
            <v>145.41</v>
          </cell>
          <cell r="E2388">
            <v>111.86</v>
          </cell>
        </row>
        <row r="2389">
          <cell r="A2389" t="str">
            <v/>
          </cell>
        </row>
        <row r="2390">
          <cell r="A2390" t="str">
            <v>18.22.111</v>
          </cell>
          <cell r="B2390" t="str">
            <v>PONTO DE INTERRUPTOR DE UMA SEÇÃO COM TOMADA UNIVERSAL 2P, PIAL OU SIMILAR, INCLUSIVE TUBULAÇÃO DE PVC RÍGIDO, FIAÇÃO, CAIXA 4X2", TIGREFLEX OU SIMILAR, PLACA E DEMAIS ACESSÓRIOS, ATÉ O PONTO DE LUZ OU QUADRO DE DISTRIBUIÇÃO.</v>
          </cell>
          <cell r="C2390" t="str">
            <v>Pt</v>
          </cell>
          <cell r="D2390">
            <v>65.319999999999993</v>
          </cell>
          <cell r="E2390">
            <v>50.25</v>
          </cell>
        </row>
        <row r="2391">
          <cell r="A2391" t="str">
            <v/>
          </cell>
        </row>
        <row r="2392">
          <cell r="A2392" t="str">
            <v>18.23.020</v>
          </cell>
          <cell r="B2392" t="str">
            <v>PONTO DE INTERRUPTOR C/  1 SEÇÃO SIMPLES, INSTALAÇÃO APARENTE EM CONDULETES "X" METÁLICOS, INCLUSIVE ELETRODUTOS DE PVC RÍGIDO ROSCÁVEL 3/4" C/ 3,00M, LUVAS E CURVAS LONGAS EM PVC, ABRAÇADEIRAS TIPO "D", BUCHAS E ARRUELAS DE ALUMÍNIO E FIO DE COBRE, TEMPE</v>
          </cell>
          <cell r="C2392" t="str">
            <v>Pt</v>
          </cell>
          <cell r="D2392">
            <v>93.11</v>
          </cell>
          <cell r="E2392">
            <v>71.63</v>
          </cell>
        </row>
        <row r="2393">
          <cell r="A2393" t="str">
            <v/>
          </cell>
        </row>
        <row r="2394">
          <cell r="A2394" t="str">
            <v>18.23.021</v>
          </cell>
          <cell r="B2394" t="str">
            <v xml:space="preserve">PONTO DE INTERRUPTOR COM 2 SEÇÕES SIMPLES,INSTALAÇÃO APARENTE EM CONDULETES METÁLICOS, INCLUSIVE ELETRODUTOS DE PVC RÍGIDO ROSCÁVEL 3/4" COM 6,00M, LUVAS E CURVAS LONGAS EM PVC, ABRAÇADEIRAS TIPO "D", BUCHAS E ARRUELAS DE ALUMÍNIO E FIO DE COBRE, TEMPERA </v>
          </cell>
          <cell r="C2394" t="str">
            <v>Pt</v>
          </cell>
          <cell r="D2394">
            <v>130.81</v>
          </cell>
          <cell r="E2394">
            <v>100.63</v>
          </cell>
        </row>
        <row r="2395">
          <cell r="A2395" t="str">
            <v/>
          </cell>
        </row>
        <row r="2396">
          <cell r="A2396" t="str">
            <v>18.23.022</v>
          </cell>
          <cell r="B2396" t="str">
            <v>PONTO DE INTERRUPTOR C/ 1 SEÇÃO SIMPLES C/ TOMADA 2P 10A/250V,INST. APARENTE EM CONDULETES METÁLICOS, INCL. ELETRODUTOS PVC RÍGIDO ROSCÁVEL 3/4" C/ 6,00M, LUVAS E CURVAS LONGAS EM PVC, ABRAÇADEIRAS TIPO "D", BUCHAS E ARRUELAS DE ALUMÍNIO E FIO DE COBRE,TE</v>
          </cell>
          <cell r="C2396" t="str">
            <v>Pt</v>
          </cell>
          <cell r="D2396">
            <v>139.25</v>
          </cell>
          <cell r="E2396">
            <v>107.12</v>
          </cell>
        </row>
        <row r="2397">
          <cell r="A2397" t="str">
            <v/>
          </cell>
        </row>
        <row r="2398">
          <cell r="A2398" t="str">
            <v>18.23.023</v>
          </cell>
          <cell r="B2398" t="str">
            <v>PONTO DE INTERRUPTOR C/2 SEÇÕES SIMPLES C/TOMADA 2P 10A/250V INSTAL. APARENTE, EM CONDULETES METÁLICOS, INCL.ELETRODUTO DE PVC RÍGIDO ROSCÁVEL 3/4" C/6,00M,LUVAS E CURVAS LONGAS EM PVC,ABRAÇADEIRAS TIPO "D",BUCHAS E ARRUELAS DE ALUMÍNIO E FIO DE COBRE, TE</v>
          </cell>
          <cell r="C2398" t="str">
            <v>Pt</v>
          </cell>
          <cell r="D2398">
            <v>159.56</v>
          </cell>
          <cell r="E2398">
            <v>122.74</v>
          </cell>
        </row>
        <row r="2399">
          <cell r="A2399" t="str">
            <v/>
          </cell>
        </row>
        <row r="2400">
          <cell r="A2400" t="str">
            <v>18.23.024</v>
          </cell>
          <cell r="B2400" t="str">
            <v>PONTO DE INTERRUPTOR C/3 SEÇÕES SIMPLES EM CONDULETES METÁLICOS, INCLUSIVE ELETRODUTOS DE PVC RÍGIDO ROSCÁVEL 3/4" COM 6,00M, LUVAS E CURVAS LONGAS EM PVC, ABRAÇADEIRAS TIPO "D", BUCHAS E ARRUELAS DE ALUMÍNIO, E FIO COBRE, TEMPERA MOLE, CLASSE 1, ISOLAMEN</v>
          </cell>
          <cell r="C2400" t="str">
            <v>Pt</v>
          </cell>
          <cell r="D2400">
            <v>143.29</v>
          </cell>
          <cell r="E2400">
            <v>110.23</v>
          </cell>
        </row>
        <row r="2401">
          <cell r="A2401" t="str">
            <v/>
          </cell>
        </row>
        <row r="2402">
          <cell r="A2402" t="str">
            <v>18.23.030</v>
          </cell>
          <cell r="B2402" t="str">
            <v xml:space="preserve">PONTO DE TOMADA UNIVERSAL 2P 10A/250V,INSTALAÇÃO APARENTE, EM CONDULETES METÁLICOS, INCLUSIVE ELETRODUTO DE PVC RÍGIDO ROSCÁVEL 3/4", LUVAS E CURVAS LONGAS EM PVC, ABRAÇADEIRAS TIPO "D" BUCHAS E ARRUELAS DE ALUMÍNIO, FIO DE COBRE, TEMPERA MOLE, CLASSE 1, </v>
          </cell>
          <cell r="C2402" t="str">
            <v>Pt</v>
          </cell>
          <cell r="D2402">
            <v>106.66</v>
          </cell>
          <cell r="E2402">
            <v>82.05</v>
          </cell>
        </row>
        <row r="2403">
          <cell r="A2403" t="str">
            <v/>
          </cell>
        </row>
        <row r="2404">
          <cell r="A2404" t="str">
            <v>18.23.031</v>
          </cell>
          <cell r="B2404" t="str">
            <v>PONTO DE TOMADA 2P+T 10A/250V,INSTALAÇÃO APARENTE EM CONDULETES METÁLICOS, INCL. ELETRODUTO DE PVC RÍG.ROSCÁVEL 3/4" C/9,00M, LUVAS E CURVAS LONGAS EM PVC, ABRAÇADEIRAS TIPO "D" BUCHAS E ARRUELAS DE ALUMÍNIO E FIO COBRE, TEMPERA MOLE,CLASSE 1, ISOL.EM PVC</v>
          </cell>
          <cell r="C2404" t="str">
            <v>Pt</v>
          </cell>
          <cell r="D2404">
            <v>164.29</v>
          </cell>
          <cell r="E2404">
            <v>126.38</v>
          </cell>
        </row>
        <row r="2405">
          <cell r="A2405" t="str">
            <v/>
          </cell>
        </row>
        <row r="2406">
          <cell r="A2406" t="str">
            <v>18.23.032</v>
          </cell>
          <cell r="B2406" t="str">
            <v>PONTO DE TOMADA DE COMPUTADOR 2P+T 15A/250V, INST. APARENTE, EM CONDULETES METÁL., INCL. ELET.DE PVC RIG.ROSCÁVEL 3/4" C/9,00M, LUVAS E CURVAS LONGAS EM PVC, ABRAÇADEIRAS TIPO "D", BUCHAS E ARRUELAS DE ALUMÍNIO, FIO DE COBRE, TEMPERA MOLE, CLASSE 1, ISOL.</v>
          </cell>
          <cell r="C2406" t="str">
            <v>Pt</v>
          </cell>
          <cell r="D2406">
            <v>161.62</v>
          </cell>
          <cell r="E2406">
            <v>124.33</v>
          </cell>
        </row>
        <row r="2407">
          <cell r="A2407" t="str">
            <v/>
          </cell>
        </row>
        <row r="2408">
          <cell r="A2408" t="str">
            <v>18.23.040</v>
          </cell>
          <cell r="B2408" t="str">
            <v>PONTO DE TELEFONE,INSTALAÇÃO APARENTE, EM CONDULETES METÁLICOS, INCLUSIVE ELETRODUTOS DE PVC RÍGIDO ROSCÁVEL 3/4" COM 6,00M, LUVAS E CURVAS LONGAS EM PVC, ABRAÇADEIRAS TIPO "D" E CABO CCI-1.</v>
          </cell>
          <cell r="C2408" t="str">
            <v>Pt</v>
          </cell>
          <cell r="D2408">
            <v>94.13</v>
          </cell>
          <cell r="E2408">
            <v>72.41</v>
          </cell>
        </row>
        <row r="2409">
          <cell r="A2409" t="str">
            <v/>
          </cell>
        </row>
        <row r="2410">
          <cell r="A2410" t="str">
            <v>18.23.050</v>
          </cell>
          <cell r="B2410" t="str">
            <v>PONTO DE TOMADA DE AR CONDICIONADO ATÉ 2.400W, INSTAL. APARENTE, EM CONDULETES METAL.INCL. ELETRODUTOS DE PVC RÍG. ROSCÁVEL 3/4" COM 6,00M, LUVAS E CURVAS LONGAS EM PVC, ABRAÇADEIRAS TIPO "D", CONJ. ARSTOP 25A E FIO DE COBRE AF 0,6/1KV DE 4,00MM² (SEM HAS</v>
          </cell>
          <cell r="C2410" t="str">
            <v>Pt</v>
          </cell>
          <cell r="D2410">
            <v>198.13</v>
          </cell>
          <cell r="E2410">
            <v>152.41</v>
          </cell>
        </row>
        <row r="2411">
          <cell r="A2411" t="str">
            <v/>
          </cell>
        </row>
        <row r="2412">
          <cell r="A2412" t="str">
            <v>18.23.060</v>
          </cell>
          <cell r="B2412" t="str">
            <v>PONTO DE LÓGICA SECO, EM CONDULETES METÁLICOS, INCLUSIVE ELETRODUTOS DE PVC RÍGIDO ROSCÁVEL 3/4" COM 9,00M, LUVAS E CURVAS EM PVC, ABRAÇADEIRAS TIPO "D", BUCHAS E ARRUELAS DE ALUMÍNIO (INSTALAÇÃO APARENTE)</v>
          </cell>
          <cell r="C2412" t="str">
            <v>Pt</v>
          </cell>
          <cell r="D2412">
            <v>92.4</v>
          </cell>
          <cell r="E2412">
            <v>71.08</v>
          </cell>
        </row>
        <row r="2413">
          <cell r="A2413" t="str">
            <v/>
          </cell>
        </row>
        <row r="2414">
          <cell r="A2414" t="str">
            <v>18.23.070</v>
          </cell>
          <cell r="B2414" t="str">
            <v>DESLOCAMENTO DE PONTO DE INTERRUPTOR OU TOMADA APARENTE. CONSIDERADA A RETIRADA E REINSTALAÇÃO COM APROVEITAMENTO DO MATERIAL: ELETRODUTO DE PVC RÍGIDO, LUVAS E CURVAS LONGAS DE PVC,ABARÇADEIRA TIPO "D", BUCHAS E ARRUELAS DE ALUMÍNIO, CONDULETE METÁLICO E</v>
          </cell>
          <cell r="C2414" t="str">
            <v>Un</v>
          </cell>
          <cell r="D2414">
            <v>69.569999999999993</v>
          </cell>
          <cell r="E2414">
            <v>53.52</v>
          </cell>
        </row>
        <row r="2415">
          <cell r="A2415" t="str">
            <v/>
          </cell>
        </row>
        <row r="2416">
          <cell r="A2416" t="str">
            <v>18.23.080</v>
          </cell>
          <cell r="B2416" t="str">
            <v>PONTO DE INTERRUPTOR DE DUAS SEÇÕES COM TOMADA UNIVERSAL (2P), LINHA PRATIS PIAL OU SIMILAR, INCLUSIVE TUBULAÇÃO EM ELETRODUTO DE PVC RÍGIDO ROSCÁVEL 3/4" , FIO COBRE, TEMPERA MOLE, CLASSE 1, ISOLAMENTO EM PVC DE 2,5MM2, CAIXA 4"X2"  FAB.TIGREFLEX OU SIMI</v>
          </cell>
          <cell r="C2416" t="str">
            <v>Pt</v>
          </cell>
          <cell r="D2416">
            <v>89.68</v>
          </cell>
          <cell r="E2416">
            <v>68.989999999999995</v>
          </cell>
        </row>
        <row r="2417">
          <cell r="A2417" t="str">
            <v/>
          </cell>
        </row>
        <row r="2418">
          <cell r="A2418" t="str">
            <v>18.24.010</v>
          </cell>
          <cell r="B2418" t="str">
            <v>CAIXA DE PASSAGEM SUBTERRANEA COM DIMENSOES INTERNAS 0,40 X 0,40 M, ALTURA 0,60 M, SOBRE CAMADA DE BRITA COM 0.10 M DE ESPESSURA, PAREDES EM ALVENARIA E LAJE DE TAMPA EM CONCRETO ARMADO, INCLUSIVE ESCAVACAO, REMOCAO E REATERRO.</v>
          </cell>
          <cell r="C2418" t="str">
            <v>Un</v>
          </cell>
          <cell r="D2418">
            <v>67.989999999999995</v>
          </cell>
          <cell r="E2418">
            <v>52.3</v>
          </cell>
        </row>
        <row r="2419">
          <cell r="A2419" t="str">
            <v/>
          </cell>
        </row>
        <row r="2420">
          <cell r="A2420" t="str">
            <v>18.24.020</v>
          </cell>
          <cell r="B2420" t="str">
            <v>CAIXA DE PASSAGEM SUBTERRANEA PARA ENTRADA DE REDE TELEFONICA,TIPO R1 (ATE 35 PONTOS), COM DIMENSOES INTERNAS 0,60 X 0,35 M, ALTURA 0,50 M,PAREDES EM ALVENARIA, LAJE DE TAMPA E FUNDO EM CONCRETO,INCLUSIVE ESCAVACAO, REMOCAO E REATERRO.</v>
          </cell>
          <cell r="C2420" t="str">
            <v>Un</v>
          </cell>
          <cell r="D2420">
            <v>75.41</v>
          </cell>
          <cell r="E2420">
            <v>58.01</v>
          </cell>
        </row>
        <row r="2421">
          <cell r="A2421" t="str">
            <v/>
          </cell>
        </row>
        <row r="2422">
          <cell r="A2422" t="str">
            <v>18.24.040</v>
          </cell>
          <cell r="B2422" t="str">
            <v>FORNECIMENTO E EXECUÇÃO CAIXA DE PASSAGEM ELÉTRICA, DIMEN. INTERNAS:80X80X100CM,EM ALVEN.1/2 VEZ REVESTIDA INTERNA E EXTERNAMENTE C/CHAPISCO 1:3(C:A) E MASSA ÚNICA 1:4:4 (CIMENTO,SAIBRO E AREIA), C/FUNDO FALSO EM BRITA ESP:10CM E TAMPA DE CONC.ARMADO FCK:</v>
          </cell>
          <cell r="C2422" t="str">
            <v>Un</v>
          </cell>
          <cell r="D2422">
            <v>476.98</v>
          </cell>
          <cell r="E2422">
            <v>366.91</v>
          </cell>
        </row>
        <row r="2423">
          <cell r="A2423" t="str">
            <v/>
          </cell>
        </row>
        <row r="2424">
          <cell r="A2424" t="str">
            <v>18.24.049</v>
          </cell>
          <cell r="B2424" t="str">
            <v>FORNECIMENTO E EXECUÇÃO DE CAIXA DE PASSAGEM ELÉTRICA, DIMENSÕES INTERNAS  30 X 30 X 60CM, EM ALVENARIA, REVESTIDA, COM FUNDO FALSO EM BRITA E TAMPA DE CONCRETO ARMADO COM REFORÇO DE CANTONEIRA EM FERRO DE 3/4"X1/8" NAS BORDAS.INCLUSIVE ESCAVAÇÃO, REATERR</v>
          </cell>
          <cell r="C2424" t="str">
            <v>Un</v>
          </cell>
          <cell r="D2424">
            <v>213.27</v>
          </cell>
          <cell r="E2424">
            <v>164.06</v>
          </cell>
        </row>
        <row r="2425">
          <cell r="A2425" t="str">
            <v/>
          </cell>
        </row>
        <row r="2426">
          <cell r="A2426" t="str">
            <v>18.24.050</v>
          </cell>
          <cell r="B2426" t="str">
            <v>FORNECIMENTO E EXECUÇÃO DE CAIXA DE PASSAGEM ELÉTRICA, DIMENSÕES INTERNAS  40 X 40 X 60CM, EM ALVENARIA, REVESTIDA, COM FUNDO FALSO EM BRITA E TAMPA DE CONCRETO ARMADO COM REFORÇO DE CANTONEIRA EM FERRO DE 3/4"X1/8" NAS BORDAS.INCLUSIVE ESCAVAÇÃO, REATERR</v>
          </cell>
          <cell r="C2426" t="str">
            <v>Un</v>
          </cell>
          <cell r="D2426">
            <v>228.59</v>
          </cell>
          <cell r="E2426">
            <v>175.84</v>
          </cell>
        </row>
        <row r="2427">
          <cell r="A2427" t="str">
            <v/>
          </cell>
        </row>
        <row r="2428">
          <cell r="A2428" t="str">
            <v>18.24.060</v>
          </cell>
          <cell r="B2428" t="str">
            <v>FORNEC. E EXECUÇÃO CAIXA PASSAGEM ELÉT. DIMEN.INTER. :50X50X60CM,EM ALVEN.1/2 VEZ REVEST.INTERNA E EXTERN. C/CHAPISCO 1:3(C:A) E MASSA ÚNICA 1:4:4 (CIMENTO,SAIBRO E AREIA), C/FUNDO EM BRITA ESP:10CM E TAMPA CONC.ARM.FCK:20MPA.C/CANTON.DE FERRO "L" DE 3/4"</v>
          </cell>
          <cell r="C2428" t="str">
            <v>Un</v>
          </cell>
          <cell r="D2428">
            <v>272.11</v>
          </cell>
          <cell r="E2428">
            <v>209.32</v>
          </cell>
        </row>
        <row r="2429">
          <cell r="A2429" t="str">
            <v/>
          </cell>
        </row>
        <row r="2430">
          <cell r="A2430" t="str">
            <v>18.24.070</v>
          </cell>
          <cell r="B2430" t="str">
            <v>FORNECIMENTO E EXECUÇÃO CAIXA DE PASSAGEM ELÉTRICA, DIMEN. INTERNAS:100X100X100CM,EM ALVEN.1/2 VEZ REVESTIDA INTERNA E EXTERNAMENTE C/CHAPISCO 1:3(C:A) E MASSA ÚNICA 1:4:4 (CIMENTO,SAIBRO E AREIA), C/FUNDO FALSO EMBRITA ESP:10CM E TAMPA CONC.ARMADO FCK:20</v>
          </cell>
          <cell r="C2430" t="str">
            <v>Un</v>
          </cell>
          <cell r="D2430">
            <v>593.15</v>
          </cell>
          <cell r="E2430">
            <v>456.27</v>
          </cell>
        </row>
        <row r="2431">
          <cell r="A2431" t="str">
            <v/>
          </cell>
        </row>
        <row r="2432">
          <cell r="A2432" t="str">
            <v>18.24.100</v>
          </cell>
          <cell r="B2432" t="str">
            <v>FORNECIMENTO E EXECUÇÃO DE TAMPA EM CONCRETO NAS DIMENSÕES: 60X60X5CM PARA CAIXA DE PASSAGEM ELÉTRICA, COM REFORÇO DE CANTONEIRA EM FERRO 2"X2"X3/16" NAS BORDAS DA MESMA.INCLUSO MOLDURA EM CANTONEIRA DE FERRO DE 2 1/2"X2 1/2"X 3/16" FIXADA NA CAIXA DE PAS</v>
          </cell>
          <cell r="C2432" t="str">
            <v>Un</v>
          </cell>
          <cell r="D2432">
            <v>244.69</v>
          </cell>
          <cell r="E2432">
            <v>188.23</v>
          </cell>
        </row>
        <row r="2433">
          <cell r="A2433" t="str">
            <v/>
          </cell>
        </row>
        <row r="2434">
          <cell r="A2434" t="str">
            <v>18.25.020</v>
          </cell>
          <cell r="B2434" t="str">
            <v>LUMINARIA TIPO SOBREPOR,ABERTA, PARA 2 LAMPADAS FLUORES. DE 20W,REF. TMS-500 PHILLIPS OU SIM., INCLUSIVE REATOR ALTO FATOR DE POTENCIA LAMPADAS, DEMAIS ACESSORIOS E INSTALACAO.</v>
          </cell>
          <cell r="C2434" t="str">
            <v>Cj</v>
          </cell>
          <cell r="D2434">
            <v>101.23</v>
          </cell>
          <cell r="E2434">
            <v>77.87</v>
          </cell>
        </row>
        <row r="2435">
          <cell r="A2435" t="str">
            <v/>
          </cell>
        </row>
        <row r="2436">
          <cell r="A2436" t="str">
            <v>18.25.026</v>
          </cell>
          <cell r="B2436" t="str">
            <v>FORN. E INST. DE LUMINÁRIA DE EMBUTIR COM REFLETOR DE ALUMÍNIO, ALETAS PLANAS BRANCAS PARA 2 LÂMPADAS PL-C LUZ DO DIA DE 26W, PHILLPS OU SIMILAR REF.FBN 260, INCLUSIVE REATOR DE PARTIDA RÁPIDA, LÂMPADAS E ACESSÓRIOS.</v>
          </cell>
          <cell r="C2436" t="str">
            <v>Cj</v>
          </cell>
          <cell r="D2436">
            <v>180.73</v>
          </cell>
          <cell r="E2436">
            <v>139.03</v>
          </cell>
        </row>
        <row r="2437">
          <cell r="A2437" t="str">
            <v/>
          </cell>
        </row>
        <row r="2438">
          <cell r="A2438" t="str">
            <v>18.25.030</v>
          </cell>
          <cell r="B2438" t="str">
            <v>LUMINARIA TIPO SOBREPOR, ABERTA, PARA 1 LAMPADA FLUORES. DE 40 W,REF. TMS-500 PHILLIPS OU SIM., INCLUSIVE REATOR ALTO FATOR DE POTENCIA LAMPADA, DEMAIS ACESSORIOS E INSTALACAO.</v>
          </cell>
          <cell r="C2438" t="str">
            <v>Cj</v>
          </cell>
          <cell r="D2438">
            <v>81.3</v>
          </cell>
          <cell r="E2438">
            <v>62.54</v>
          </cell>
        </row>
        <row r="2439">
          <cell r="A2439" t="str">
            <v/>
          </cell>
        </row>
        <row r="2440">
          <cell r="A2440" t="str">
            <v>18.25.040</v>
          </cell>
          <cell r="B2440" t="str">
            <v>LUMINARIA TIPO SOBREPOR,ABERTA,PARA 02 LAMPADAS FLUORES. DE 40W,REF. TMS-500 PHILLIPS OU SIM., INCLUSIVE REATOR ALTO FATOR DE POTENCIA LAMPADAS, DEMAIS ACESSORIOS E INSTALACAO.</v>
          </cell>
          <cell r="C2440" t="str">
            <v>Cj</v>
          </cell>
          <cell r="D2440">
            <v>142.79</v>
          </cell>
          <cell r="E2440">
            <v>109.84</v>
          </cell>
        </row>
        <row r="2441">
          <cell r="A2441" t="str">
            <v/>
          </cell>
        </row>
        <row r="2442">
          <cell r="A2442" t="str">
            <v>18.25.050</v>
          </cell>
          <cell r="B2442" t="str">
            <v>LUMINARIA TIPO SOBREPOR, ABERTA,PARA 1 LAMPADA FLUORES. DE 20 W,REF. 211-R A. B. LEAO OU SIM., INCLUSIVE REATOR ALTO FATOR DE POTENCIA LAMPADA, DEMAIS ACESSORIOS E INSTALACAO.</v>
          </cell>
          <cell r="C2442" t="str">
            <v>Cj</v>
          </cell>
          <cell r="D2442">
            <v>67.97</v>
          </cell>
          <cell r="E2442">
            <v>52.29</v>
          </cell>
        </row>
        <row r="2443">
          <cell r="A2443" t="str">
            <v/>
          </cell>
        </row>
        <row r="2444">
          <cell r="A2444" t="str">
            <v>18.25.060</v>
          </cell>
          <cell r="B2444" t="str">
            <v>LUMINARIA TIPO SOBREPOR,ABERTA,PARA 02 LAMPADAS FLUORES. DE 20W, REF.211-R A.B. LEAO OU SIM., INCLUSIVE REATOR ALTO FATOR DE POTENCIA LAMPADAS, DEMAIS ACESSORIOS E INSTALACAO.</v>
          </cell>
          <cell r="C2444" t="str">
            <v>Cj</v>
          </cell>
          <cell r="D2444">
            <v>93.56</v>
          </cell>
          <cell r="E2444">
            <v>71.97</v>
          </cell>
        </row>
        <row r="2445">
          <cell r="A2445" t="str">
            <v/>
          </cell>
        </row>
        <row r="2446">
          <cell r="A2446" t="str">
            <v>18.25.070</v>
          </cell>
          <cell r="B2446" t="str">
            <v>LUMINARIA TIPO SOBREPOR, ABERTA, PARA 01 LAMPADA FLUORES. DE 40 W,REF. 211-R A.B. LEAO OU SIM., INCLUSIVE REATOR ALTO FATOR DE POTENCIA LAMPADA, DEMAIS ACESSORIOS E INSTALACAO.</v>
          </cell>
          <cell r="C2446" t="str">
            <v>Cj</v>
          </cell>
          <cell r="D2446">
            <v>71.42</v>
          </cell>
          <cell r="E2446">
            <v>54.94</v>
          </cell>
        </row>
        <row r="2447">
          <cell r="A2447" t="str">
            <v/>
          </cell>
        </row>
        <row r="2448">
          <cell r="A2448" t="str">
            <v>18.25.080</v>
          </cell>
          <cell r="B2448" t="str">
            <v>LUMINARIA TIPO SOBREPOR, ABERTA, PARA 02 LAMPADAS FLUORES. DE 40 W, REF. 211-R A. B. LEAO OU SIM., INCLUSIVE REATOR ALTO FATOR DE POTEN CIA, LAMPADAS, DEMAIS ACESSORIOS E INSTALACAO.</v>
          </cell>
          <cell r="C2448" t="str">
            <v>Cj</v>
          </cell>
          <cell r="D2448">
            <v>107.3</v>
          </cell>
          <cell r="E2448">
            <v>82.54</v>
          </cell>
        </row>
        <row r="2449">
          <cell r="A2449" t="str">
            <v/>
          </cell>
        </row>
        <row r="2450">
          <cell r="A2450" t="str">
            <v>18.25.085</v>
          </cell>
          <cell r="B2450" t="str">
            <v>FORNECIMENTO E INSTALAÇÃO DE LUMINÁRIA TIPO CALHA DE SOBREPOR, ABERTA, PARA 3 LÂMPADAS FLUORESCENTES DE 40W, REF.: 211, FAB: A B LEÃO OU SIMILAR, COM REATOR DE PARTIDA RÁPIDA E ALTO FATOR DE POTÊNCIA COM SUPORTE ANTI-VIBRATÓRIO, LÂMPADAS E ACESSÓRIOS.</v>
          </cell>
          <cell r="C2450" t="str">
            <v>Cj</v>
          </cell>
          <cell r="D2450">
            <v>203.02</v>
          </cell>
          <cell r="E2450">
            <v>156.16999999999999</v>
          </cell>
        </row>
        <row r="2451">
          <cell r="A2451" t="str">
            <v/>
          </cell>
        </row>
        <row r="2452">
          <cell r="A2452" t="str">
            <v>18.25.088</v>
          </cell>
          <cell r="B2452" t="str">
            <v>FORN.E INST. DE LUM.FLUORESCENTE DE EMBUTIR QUADRADA EM AÇO TRATADO E PINTADO POR PROCESSO ELETROSTÁTICO. REFLETOR INT. PARABÓLICO EM ALUM. ALTO BRILHO E ALETAS ANTI-OFUSCAMENTO PLANAS BRANCAS P/04 LÂMP.FLUOR. DE 16W, INTERPAM OU SIM., REF. 014316, INCL.R</v>
          </cell>
          <cell r="C2452" t="str">
            <v>Cj</v>
          </cell>
          <cell r="D2452">
            <v>273.19</v>
          </cell>
          <cell r="E2452">
            <v>210.15</v>
          </cell>
        </row>
        <row r="2453">
          <cell r="A2453" t="str">
            <v/>
          </cell>
        </row>
        <row r="2454">
          <cell r="A2454" t="str">
            <v>18.25.090</v>
          </cell>
          <cell r="B2454" t="str">
            <v>LUMINARIA TIPO DROPS EM GLOBO DE VIDRO LEITOSO, REF. 515 A. B. LEAO, OU SIMILAR,COMPLETA, INCLUSIVE LAMPADA E INSTALACAO.</v>
          </cell>
          <cell r="C2454" t="str">
            <v>Cj</v>
          </cell>
          <cell r="D2454">
            <v>46.34</v>
          </cell>
          <cell r="E2454">
            <v>35.65</v>
          </cell>
        </row>
        <row r="2455">
          <cell r="A2455" t="str">
            <v/>
          </cell>
        </row>
        <row r="2456">
          <cell r="A2456" t="str">
            <v>18.25.100</v>
          </cell>
          <cell r="B2456" t="str">
            <v>LUMINARIA TIPO BEDD (PRATO), REF. 805 A. B. LEAO OU SIMILAR, COM PENDENTE E SUPORTE, INCLUSIVE LAMPADA E INSTALACAO.</v>
          </cell>
          <cell r="C2456" t="str">
            <v>Cj</v>
          </cell>
          <cell r="D2456">
            <v>59.34</v>
          </cell>
          <cell r="E2456">
            <v>45.65</v>
          </cell>
        </row>
        <row r="2457">
          <cell r="A2457" t="str">
            <v/>
          </cell>
        </row>
        <row r="2458">
          <cell r="A2458" t="str">
            <v>18.25.110</v>
          </cell>
          <cell r="B2458" t="str">
            <v>LUMINARIA TIPO ARANDELA, REF. 403 A. B. LEAO OU SIMILAR, COMPLETA,INCLUSIVE LAMPADA E INSTALACAO.</v>
          </cell>
          <cell r="C2458" t="str">
            <v>Cj</v>
          </cell>
          <cell r="D2458">
            <v>71.95</v>
          </cell>
          <cell r="E2458">
            <v>55.35</v>
          </cell>
        </row>
        <row r="2459">
          <cell r="A2459" t="str">
            <v/>
          </cell>
        </row>
        <row r="2460">
          <cell r="A2460" t="str">
            <v>18.25.130</v>
          </cell>
          <cell r="B2460" t="str">
            <v>LUMINARIA TIPO SPOT, REF. 401-P A. B. LEAO OU SIMILAR, COMPLETA,INCLUSIVE LAMPADA E INSTALACAO.</v>
          </cell>
          <cell r="C2460" t="str">
            <v>Cj</v>
          </cell>
          <cell r="D2460">
            <v>32.950000000000003</v>
          </cell>
          <cell r="E2460">
            <v>25.35</v>
          </cell>
        </row>
        <row r="2461">
          <cell r="A2461" t="str">
            <v/>
          </cell>
        </row>
        <row r="2462">
          <cell r="A2462" t="str">
            <v>18.25.140</v>
          </cell>
          <cell r="B2462" t="str">
            <v>REFLETOR EXTERNO REF. 408/E A.B.LEAO OU SIMILAR, COMPLETO,INCLUSIVE LAMPADA E INSTALACAO.</v>
          </cell>
          <cell r="C2462" t="str">
            <v>Cj</v>
          </cell>
          <cell r="D2462">
            <v>59.34</v>
          </cell>
          <cell r="E2462">
            <v>45.65</v>
          </cell>
        </row>
        <row r="2463">
          <cell r="A2463" t="str">
            <v/>
          </cell>
        </row>
        <row r="2464">
          <cell r="A2464" t="str">
            <v>18.25.141</v>
          </cell>
          <cell r="B2464" t="str">
            <v>FORNECIMENTO E INSTALAÇÃO DE REFLETOR EXTERNO PARA LÂMPADA HALÓGENA DE 500W, ALUMÍNIO FUNDIDO, COM VIDRO TEMPERADO, DIMENSÕES DE 20X15CM, REF. 408/EF - A.B. LEÃO OU SIMILAR.</v>
          </cell>
          <cell r="C2464" t="str">
            <v>Un</v>
          </cell>
          <cell r="D2464">
            <v>53.05</v>
          </cell>
          <cell r="E2464">
            <v>40.81</v>
          </cell>
        </row>
        <row r="2465">
          <cell r="A2465" t="str">
            <v/>
          </cell>
        </row>
        <row r="2466">
          <cell r="A2466" t="str">
            <v>18.25.170</v>
          </cell>
          <cell r="B2466" t="str">
            <v>LUMINARIA PARA LAMPADA A VAPOR DE MERCURIO DE 125 W, REF. ABL 50/F A. B. LEAO OU SIMILAR, COMPLETA, INCLUSIVE BRACO, LAMPADA, REATOR ALTO FATOR DE POTENCIA E INSTALACAO.</v>
          </cell>
          <cell r="C2466" t="str">
            <v>Cj</v>
          </cell>
          <cell r="D2466">
            <v>476.48</v>
          </cell>
          <cell r="E2466">
            <v>366.53</v>
          </cell>
        </row>
        <row r="2467">
          <cell r="A2467" t="str">
            <v/>
          </cell>
        </row>
        <row r="2468">
          <cell r="A2468" t="str">
            <v>18.25.180</v>
          </cell>
          <cell r="B2468" t="str">
            <v>LUMINARIA PARA LAMPADA A VAPOR DE MERCURIO DE 250 W, REF. ABL 50/F A. B. LEAO OU SIMILAR, COMPLETA, INCLUSIVE BRACO, LAMPADA,REATOR ALTO FATOR DE POTENCIA E INSTALACAO.</v>
          </cell>
          <cell r="C2468" t="str">
            <v>Cj</v>
          </cell>
          <cell r="D2468">
            <v>520.39</v>
          </cell>
          <cell r="E2468">
            <v>400.3</v>
          </cell>
        </row>
        <row r="2469">
          <cell r="A2469" t="str">
            <v/>
          </cell>
        </row>
        <row r="2470">
          <cell r="A2470" t="str">
            <v>18.25.190</v>
          </cell>
          <cell r="B2470" t="str">
            <v>LUMINARIA PARA LAMPADA A VAPOR DE MERCURIO DE 125 W, REF. ABL 50 A.B. LEAO OU SIMILAR, COMPLETA, INCLUSIVE BRACO, LAMPADA, REATOR ALTO FATOR DE POTENCIA E INSTALACAO.</v>
          </cell>
          <cell r="C2470" t="str">
            <v>Cj</v>
          </cell>
          <cell r="D2470">
            <v>466.08</v>
          </cell>
          <cell r="E2470">
            <v>358.53</v>
          </cell>
        </row>
        <row r="2471">
          <cell r="A2471" t="str">
            <v/>
          </cell>
        </row>
        <row r="2472">
          <cell r="A2472" t="str">
            <v>18.25.200</v>
          </cell>
          <cell r="B2472" t="str">
            <v>LUMINARIA PARA LAMPADA A VAPOR DE MERCURIO DE 250 W, REF. ABL 50 A.B. LEAO OU SIMILAR, COMPLETA, INCLUSIVE BRACO, LAMPADA, REATOR ALTO FATOR DE POTENCIA E INSTALACAO.</v>
          </cell>
          <cell r="C2472" t="str">
            <v>Cj</v>
          </cell>
          <cell r="D2472">
            <v>509.99</v>
          </cell>
          <cell r="E2472">
            <v>392.3</v>
          </cell>
        </row>
        <row r="2473">
          <cell r="A2473" t="str">
            <v/>
          </cell>
        </row>
        <row r="2474">
          <cell r="A2474" t="str">
            <v>18.25.210</v>
          </cell>
          <cell r="B2474" t="str">
            <v>LUMINARIA PARA LAMPADA A VAPOR DE MERCURIO DE 400 W, REF. ABL 50F/400 A. B.LEAO OU SIMILAR, COMPLETA, INCLUSIVE BRACO, LAMPADA, REATOR ALTO FATOR DE POTENCIA E INSTALACAO.</v>
          </cell>
          <cell r="C2474" t="str">
            <v>Un</v>
          </cell>
          <cell r="D2474">
            <v>642.85</v>
          </cell>
          <cell r="E2474">
            <v>494.5</v>
          </cell>
        </row>
        <row r="2475">
          <cell r="A2475" t="str">
            <v/>
          </cell>
        </row>
        <row r="2476">
          <cell r="A2476" t="str">
            <v>18.25.220</v>
          </cell>
          <cell r="B2476" t="str">
            <v>FORNEC.DE CONJ.C/ LUMINARIA FECHADA P/LAMP.VS 70 W C/ DIFUSOR EM POLICARBONATO,SOQUETE E-27 SUPORTE DE ALUM. FUNDIDO REF.1 PLP 1000,POLIMETAL OU SIM.,INCLUSIVE REATOR UE VS 70WX220V (ACOPLADO),LAMP.,BRACO RETO 3/4 POL.X1M C/PARAFUSO P/FIX.EM POSTE,FIO 1,5</v>
          </cell>
          <cell r="C2476" t="str">
            <v>Un</v>
          </cell>
          <cell r="D2476">
            <v>426.41</v>
          </cell>
          <cell r="E2476">
            <v>328.01</v>
          </cell>
        </row>
        <row r="2477">
          <cell r="A2477" t="str">
            <v/>
          </cell>
        </row>
        <row r="2478">
          <cell r="A2478" t="str">
            <v>18.25.230</v>
          </cell>
          <cell r="B2478" t="str">
            <v>FORNEC.DE CONJ.C/ LUMINARIA FECHADA P/LAMP.VS 150 W C/DIFUSOR EM POLICARBONATO,SOQUETE E-40 SUPORTE EM ALUM. FUNDIDO REF.1 PLP 1000,POLIMETAL OU SIM.,INCLUSIVE REATOR UE VS 150WX220V (ACOPLADO),LAMP.,BRACO RETO 1 1/4 POL.X 3M C/ PARAF.P/FIX.EM POSTE,FIO 1</v>
          </cell>
          <cell r="C2478" t="str">
            <v>Un</v>
          </cell>
          <cell r="D2478">
            <v>561.45000000000005</v>
          </cell>
          <cell r="E2478">
            <v>431.89</v>
          </cell>
        </row>
        <row r="2479">
          <cell r="A2479" t="str">
            <v/>
          </cell>
        </row>
        <row r="2480">
          <cell r="A2480" t="str">
            <v>18.25.240</v>
          </cell>
          <cell r="B2480" t="str">
            <v>FORNEC.DE CONJ.C/ LUMINARIA FECHADA P/LAMP.VS 250 W C/DIFUSOR EM POLICARBONATO,SOQUETE E-40 SUPORTE EM ALUM. FUNDIDO REF.1 PLP 1000,POLIMETAL OU SIM.,INCLUSIVE REATOR UE VS 250W X220V (ACOPLADO),LAMP.,BRACO RETO DE 1 1/2 POL.X 3M C/PARAF.P/ FIX. POSTE,FIO</v>
          </cell>
          <cell r="C2480" t="str">
            <v>Un</v>
          </cell>
          <cell r="D2480">
            <v>628.17999999999995</v>
          </cell>
          <cell r="E2480">
            <v>483.22</v>
          </cell>
        </row>
        <row r="2481">
          <cell r="A2481" t="str">
            <v/>
          </cell>
        </row>
        <row r="2482">
          <cell r="A2482" t="str">
            <v>18.25.300</v>
          </cell>
          <cell r="B2482" t="str">
            <v>FORNECIMENTO E INSTALACAO DE LUMINARIA TIPO PETALA COM DIFUSOR EM POLICARBONATO PARA LAMPADA VS 250 W, SERIE IVA INDALUX OU SIMILAR, COM LAMPADA, REATOR, IGNITOR E CAPACITOR EM POSTES ATE 23 M.</v>
          </cell>
          <cell r="C2482" t="str">
            <v>Un</v>
          </cell>
          <cell r="D2482">
            <v>870.29</v>
          </cell>
          <cell r="E2482">
            <v>669.46</v>
          </cell>
        </row>
        <row r="2483">
          <cell r="A2483" t="str">
            <v/>
          </cell>
        </row>
        <row r="2484">
          <cell r="A2484" t="str">
            <v>18.25.310</v>
          </cell>
          <cell r="B2484" t="str">
            <v>FORNECIMENTO DE LUMINARIA TIPO PETALA COM DIFUSOR EM POLICARBONATO PARA LAMPADA V.MET. DE 250 W, SERIE IVA, INDALUX OU SIMILAR, INCLUSIVE LAMPADA, REATOR, IGNITOR, CAPACITOR E INSTALACAO EM POSTES DE ATE 17 M.</v>
          </cell>
          <cell r="C2484" t="str">
            <v>Un</v>
          </cell>
          <cell r="D2484">
            <v>931.07</v>
          </cell>
          <cell r="E2484">
            <v>716.21</v>
          </cell>
        </row>
        <row r="2485">
          <cell r="A2485" t="str">
            <v/>
          </cell>
        </row>
        <row r="2486">
          <cell r="A2486" t="str">
            <v>18.25.400</v>
          </cell>
          <cell r="B2486" t="str">
            <v>FORNECIMENTO DE LUMINARIA FECHADA,TIPO PETALA COM DIFUSOR EM POLICARBONATO PARA LAMPADA VS DE 400W,MODELO VIENTO IVH,INDALUX OU SIMILAR, INCLUSIVE LAMPADA, REATOR, IGNITOR, CAPACITOR E INSTALACAO.</v>
          </cell>
          <cell r="C2486" t="str">
            <v>Un</v>
          </cell>
          <cell r="D2486">
            <v>1417.18</v>
          </cell>
          <cell r="E2486">
            <v>1090.1400000000001</v>
          </cell>
        </row>
        <row r="2487">
          <cell r="A2487" t="str">
            <v/>
          </cell>
        </row>
        <row r="2488">
          <cell r="A2488" t="str">
            <v>18.25.410</v>
          </cell>
          <cell r="B2488" t="str">
            <v>FORNECIMENTO DE LUMINARIA FECHADA,TIPO PETALA COM DIFUSOR EM POLICARBONATO PARA LAMPADA V.MET. DE 400 W, MODELO VIENTO IVH,INDALUX OU SIMILAR, INCLUSIVE LAMPADA, REATOR, IGNITOR, CAPACITOR E INSTALACAO.</v>
          </cell>
          <cell r="C2488" t="str">
            <v>Un</v>
          </cell>
          <cell r="D2488">
            <v>1478.28</v>
          </cell>
          <cell r="E2488">
            <v>1137.1400000000001</v>
          </cell>
        </row>
        <row r="2489">
          <cell r="A2489" t="str">
            <v/>
          </cell>
        </row>
        <row r="2490">
          <cell r="A2490" t="str">
            <v>18.25.500</v>
          </cell>
          <cell r="B2490" t="str">
            <v>FORNECIMENTO DE LUMINARIA TIPO PETALA COM DIFUSOR EM POLICARBONATO PARA LAMPADA VS DE 250 W, MODELO STAR PC,FAELLUCE OU SIMILAR COM LAMPADA VS 250 W, REATOR, IGNITOR, CAPACITOR E INSTALACAO EM POSTES DE ATE 14 M.</v>
          </cell>
          <cell r="C2490" t="str">
            <v>Un</v>
          </cell>
          <cell r="D2490">
            <v>845.91</v>
          </cell>
          <cell r="E2490">
            <v>650.70000000000005</v>
          </cell>
        </row>
        <row r="2491">
          <cell r="A2491" t="str">
            <v/>
          </cell>
        </row>
        <row r="2492">
          <cell r="A2492" t="str">
            <v>18.25.510</v>
          </cell>
          <cell r="B2492" t="str">
            <v>FORNECIMENTO DE LUMINARIA TIPO PETALA COM DIFUSOR EM POLICARBONATO PARA LAMPADA V.MET. DE 250 W, MODELO STAR PC,FAELLUCE OU SIMILAR COM LAMPADA V.MET. 250 W, REATOR, IGNITOR, CAPACITOR E INSTALACAO EM POSTES DE ATE 14 M.</v>
          </cell>
          <cell r="C2492" t="str">
            <v>Un</v>
          </cell>
          <cell r="D2492">
            <v>906.68</v>
          </cell>
          <cell r="E2492">
            <v>697.45</v>
          </cell>
        </row>
        <row r="2493">
          <cell r="A2493" t="str">
            <v/>
          </cell>
        </row>
        <row r="2494">
          <cell r="A2494" t="str">
            <v>18.25.600</v>
          </cell>
          <cell r="B2494" t="str">
            <v>FORNECIMENTO DE LUMINARIA TIPO PETALA COM DIFUSOR EM POLICARBONATO PARA LAMPADA VS DE 400 W,MODELO MIRA VTP (VIDRO PLANO), FAELLUCE OU SIMILAR, INCLUSIVE LAMPADA,REATOR, IGNITOR, CAPACITOR E INSTALACAO EM POSTES DE ATE 17 M.</v>
          </cell>
          <cell r="C2494" t="str">
            <v>Un</v>
          </cell>
          <cell r="D2494">
            <v>1128.79</v>
          </cell>
          <cell r="E2494">
            <v>868.3</v>
          </cell>
        </row>
        <row r="2495">
          <cell r="A2495" t="str">
            <v/>
          </cell>
        </row>
        <row r="2496">
          <cell r="A2496" t="str">
            <v>18.25.610</v>
          </cell>
          <cell r="B2496" t="str">
            <v>FORNECIMENTO DE LUMINARIA TIPO PETALA COM DIFUSOR EM POLICARBONATO PARA LAMPADA V.MET. DE 400 W,MODELO MIRA VTP, (VIDRO PLANO),FAELLUCE OU SIMILAR, INCLUSIVE LAMPADA, REATOR, IGNITOR, CAPACITOR E INSTALACAO EM POSTES DE ATE 17 M.</v>
          </cell>
          <cell r="C2496" t="str">
            <v>Un</v>
          </cell>
          <cell r="D2496">
            <v>1189.8900000000001</v>
          </cell>
          <cell r="E2496">
            <v>915.3</v>
          </cell>
        </row>
        <row r="2497">
          <cell r="A2497" t="str">
            <v/>
          </cell>
        </row>
        <row r="2498">
          <cell r="A2498" t="str">
            <v>18.25.700</v>
          </cell>
          <cell r="B2498" t="str">
            <v>FORNECIMENTO DE LAMPIAO, MODELO RECIFE ANTIGO EM ALUMINIO FUNDIDO COM DIFUSOR EM POLICARBONATO COM TRATAMENTO EM UV, TRANSPARENTE OU LEITOSO, COM SUPORTE E-40, EDESA OU SIMILAR, INCLUSIVE INSTALACAO.</v>
          </cell>
          <cell r="C2498" t="str">
            <v>Un</v>
          </cell>
          <cell r="D2498">
            <v>323.7</v>
          </cell>
          <cell r="E2498">
            <v>249</v>
          </cell>
        </row>
        <row r="2499">
          <cell r="A2499" t="str">
            <v/>
          </cell>
        </row>
        <row r="2500">
          <cell r="A2500" t="str">
            <v>18.25.800</v>
          </cell>
          <cell r="B2500" t="str">
            <v>FORNECIMENTO DE PROJETOR, MOD. MLE 502, EDESA OU SIMILAR PARA LAMPADA A VAPOR DE SODIO 250W INCLUSIVE LAMPADA, REATOR, AFP UE (ACOPLADO)E INSTALACAO.</v>
          </cell>
          <cell r="C2500" t="str">
            <v>Un</v>
          </cell>
          <cell r="D2500">
            <v>402.48</v>
          </cell>
          <cell r="E2500">
            <v>309.60000000000002</v>
          </cell>
        </row>
        <row r="2501">
          <cell r="A2501" t="str">
            <v/>
          </cell>
        </row>
        <row r="2502">
          <cell r="A2502" t="str">
            <v>18.25.810</v>
          </cell>
          <cell r="B2502" t="str">
            <v>FORNECIMENTO DE PROJETOR, MOD. MLE 502, EDESA OU SIMILAR PARA LAMPADA A VAPOR DE SODIO DE 400 W ,INCLUSIVE LAMPADA, REATOR AFP UE (ACOPLADO) E INSTALACAO.</v>
          </cell>
          <cell r="C2502" t="str">
            <v>Un</v>
          </cell>
          <cell r="D2502">
            <v>448.5</v>
          </cell>
          <cell r="E2502">
            <v>345</v>
          </cell>
        </row>
        <row r="2503">
          <cell r="A2503" t="str">
            <v/>
          </cell>
        </row>
        <row r="2504">
          <cell r="A2504" t="str">
            <v>18.25.811</v>
          </cell>
          <cell r="B2504" t="str">
            <v>FORNEC. E INSTAL.PROJETOR RETANG., CORPO REFLETOR EM CHAPA ALUMÍNIO ESTAMP.REFORÇ.NAS LATERAIS,C/SUPORTE Q PERMITE REGULAGEM VERT. E HORIZ.,SOQUETE PORCELANA E-40, P/ LÂMPADA VAPOR MERCÚRIO 250W. REFRATOR EM LENTE DE VIDRO TEMP.,REF.MLE502-EDESA OU SIMILA</v>
          </cell>
          <cell r="C2504" t="str">
            <v>Un</v>
          </cell>
          <cell r="D2504">
            <v>228.9</v>
          </cell>
          <cell r="E2504">
            <v>176.08</v>
          </cell>
        </row>
        <row r="2505">
          <cell r="A2505" t="str">
            <v/>
          </cell>
        </row>
        <row r="2506">
          <cell r="A2506" t="str">
            <v>18.25.812</v>
          </cell>
          <cell r="B2506" t="str">
            <v>FORNEC. E INSTAL.PROJETOR RETANG., CORPO REFLETOR EM CHAPA ALUMÍNIO ESTAMP.REFORÇ.NAS LATERAIS,C/SUPORTE Q PERM.REGUL.VERT. E HORIZ.,SOQUETE PORCELANA E-40, P/ LÂMPADA VAPOR METÁLICO 250W. REFRATOR EM LENTE DE VIDRO TEMP.,REF.MLE502-EDESA OU SIMILAR.INC.L</v>
          </cell>
          <cell r="C2506" t="str">
            <v>Un</v>
          </cell>
          <cell r="D2506">
            <v>302.31</v>
          </cell>
          <cell r="E2506">
            <v>232.55</v>
          </cell>
        </row>
        <row r="2507">
          <cell r="A2507" t="str">
            <v/>
          </cell>
        </row>
        <row r="2508">
          <cell r="A2508" t="str">
            <v>18.25.813</v>
          </cell>
          <cell r="B2508" t="str">
            <v>FORNEC. E INSTAL.PROJETOR RETANG., CORPO REFLETOR EM CHAPA ALUMÍNIO ESTAMP.REFORÇ.NAS LATERAIS,C/SUPORTE Q PERMITE REGULAGEM VERT. E HORIZ.,SOQUETE PORCELANA E-40, P/ LÂMPADA VAPOR MERCÚRIO 400W. REFRATOR EM LENTE DE VIDRO TEMP.,REF.MLE502-EDESA OU SIMILA</v>
          </cell>
          <cell r="C2508" t="str">
            <v>Un</v>
          </cell>
          <cell r="D2508">
            <v>258.41000000000003</v>
          </cell>
          <cell r="E2508">
            <v>198.78</v>
          </cell>
        </row>
        <row r="2509">
          <cell r="A2509" t="str">
            <v/>
          </cell>
        </row>
        <row r="2510">
          <cell r="A2510" t="str">
            <v>18.25.814</v>
          </cell>
          <cell r="B2510" t="str">
            <v>FORNEC. E INSTAL.PROJETOR RETANG., CORPO REFLETOR EM CHAPA ALUMÍNIO ESTAMP.REFORÇ.NAS LATERAIS,C/SUPORTE Q PERM.REGUL.VERT. E HORIZ.,SOQUETE PORCELANA E-40, P/ LÂMPADA VAPOR METÁLICO 400W. REFRATOR EM LENTE DE VIDRO TEMP.,REF.MLE502-EDESA OU SIMILAR.INC.L</v>
          </cell>
          <cell r="C2510" t="str">
            <v>Un</v>
          </cell>
          <cell r="D2510">
            <v>333.58</v>
          </cell>
          <cell r="E2510">
            <v>256.60000000000002</v>
          </cell>
        </row>
        <row r="2511">
          <cell r="A2511" t="str">
            <v/>
          </cell>
        </row>
        <row r="2512">
          <cell r="A2512" t="str">
            <v>18.25.820</v>
          </cell>
          <cell r="B2512" t="str">
            <v>FORNECIMENTO DE PROJETOR, MOD. MLE 508, EDESA OU SIMILAR, PARA LAMPADA VAPOR METALICO ATE 1000 W, INCLUSIVE INSTALACAO.</v>
          </cell>
          <cell r="C2512" t="str">
            <v>Un</v>
          </cell>
          <cell r="D2512">
            <v>1909.76</v>
          </cell>
          <cell r="E2512">
            <v>1469.05</v>
          </cell>
        </row>
        <row r="2513">
          <cell r="A2513" t="str">
            <v/>
          </cell>
        </row>
        <row r="2514">
          <cell r="A2514" t="str">
            <v>18.25.830</v>
          </cell>
          <cell r="B2514" t="str">
            <v>FORNECIMENTO DE PROJETOR, MOD. JET 1000, SIMETRICO MARTELADO, FAELLUCE OU SIMILAR, PARA LAMPADA VAPOR METALICO 1000 W, INCLUSIVE LAMPADA, REATOR AFP UE (ACOPLADO) E INSTALACAO.</v>
          </cell>
          <cell r="C2514" t="str">
            <v>Un</v>
          </cell>
          <cell r="D2514">
            <v>2304.3000000000002</v>
          </cell>
          <cell r="E2514">
            <v>1772.54</v>
          </cell>
        </row>
        <row r="2515">
          <cell r="A2515" t="str">
            <v/>
          </cell>
        </row>
        <row r="2516">
          <cell r="A2516" t="str">
            <v>18.25.840</v>
          </cell>
          <cell r="B2516" t="str">
            <v>FORNECIMENTO DE PROJETOR, MOD. JET 1000 SIMETRICO ESPECULAR, FAELLUCE OU SIMILAR,PARA LAMPADA VAPOR METALICO 1000 W,INCLUSIVE LAMPADA, REATOR AFP, UE (ACOPLADO) E INSTALACAO.</v>
          </cell>
          <cell r="C2516" t="str">
            <v>Un</v>
          </cell>
          <cell r="D2516">
            <v>2304.3000000000002</v>
          </cell>
          <cell r="E2516">
            <v>1772.54</v>
          </cell>
        </row>
        <row r="2517">
          <cell r="A2517" t="str">
            <v/>
          </cell>
        </row>
        <row r="2518">
          <cell r="A2518" t="str">
            <v>18.25.850</v>
          </cell>
          <cell r="B2518" t="str">
            <v>FORNECIMENTO DE PROJETOR, MOD. JET 2000 SIMETRICO MARTELADO, FAELLUCE OU SIMILAR, PARA LAMPADA VAPOR METALICO 2000 W, INCLUSIVE LAMPADA, REATOR AFP UE (ACOPLADO) E INSTALACAO.</v>
          </cell>
          <cell r="C2518" t="str">
            <v>Un</v>
          </cell>
          <cell r="D2518">
            <v>4020.39</v>
          </cell>
          <cell r="E2518">
            <v>3092.61</v>
          </cell>
        </row>
        <row r="2519">
          <cell r="A2519" t="str">
            <v/>
          </cell>
        </row>
        <row r="2520">
          <cell r="A2520" t="str">
            <v>18.25.860</v>
          </cell>
          <cell r="B2520" t="str">
            <v>FORNECIMENTO DE PROJETOR, MOD. JET 2000 SIMETRICO ESPECULAR, FAELLUCE OU SIMILAR,PARA LAMPADA VAPOR METALICO 2000 W,INCLUSIVE LAMPADA, REATOR AFP, UE,(ACOPLADO) E INSTALACAO.</v>
          </cell>
          <cell r="C2520" t="str">
            <v>Un</v>
          </cell>
          <cell r="D2520">
            <v>4020.39</v>
          </cell>
          <cell r="E2520">
            <v>3092.61</v>
          </cell>
        </row>
        <row r="2521">
          <cell r="A2521" t="str">
            <v/>
          </cell>
        </row>
        <row r="2522">
          <cell r="A2522" t="str">
            <v>18.25.943</v>
          </cell>
          <cell r="B2522" t="str">
            <v>FORNECIMENTO E INSTALAÇÃO DE LÂMPADA FLUORESCENTE DE 40W</v>
          </cell>
          <cell r="C2522" t="str">
            <v>Un</v>
          </cell>
          <cell r="D2522">
            <v>4.97</v>
          </cell>
          <cell r="E2522">
            <v>3.83</v>
          </cell>
        </row>
        <row r="2523">
          <cell r="A2523" t="str">
            <v/>
          </cell>
        </row>
        <row r="2524">
          <cell r="A2524" t="str">
            <v>18.25.944</v>
          </cell>
          <cell r="B2524" t="str">
            <v>FORNECIMENTO E INSTALAÇÃO DE TÉRMICO PARA LÂMPADA FLUORESCENTE EM LUMINÁRIA.</v>
          </cell>
          <cell r="C2524" t="str">
            <v>Un</v>
          </cell>
          <cell r="D2524">
            <v>3.67</v>
          </cell>
          <cell r="E2524">
            <v>2.83</v>
          </cell>
        </row>
        <row r="2525">
          <cell r="A2525" t="str">
            <v/>
          </cell>
        </row>
        <row r="2526">
          <cell r="A2526" t="str">
            <v>18.25.945</v>
          </cell>
          <cell r="B2526" t="str">
            <v>FORNECIMENTO E INSTALAÇÃO DE REATOR PARTIDA RAPIDA DUPLO PARA 02 LAMP.FLUORESCENTE 40W-220V, LUMINÁRIA TIPO CALHA DE SOBREPOR.</v>
          </cell>
          <cell r="C2526" t="str">
            <v>Un</v>
          </cell>
          <cell r="D2526">
            <v>55.45</v>
          </cell>
          <cell r="E2526">
            <v>42.66</v>
          </cell>
        </row>
        <row r="2527">
          <cell r="A2527" t="str">
            <v/>
          </cell>
        </row>
        <row r="2528">
          <cell r="A2528" t="str">
            <v>18.25.946</v>
          </cell>
          <cell r="B2528" t="str">
            <v>FORNECIMENTO E INSTALAÇÃO DE REATOR PARTIDA RAPIDA SIMPLES PARA 01 LAMP.FLUORESCENTE 40W-220V, LUMINÁRIA TIPO CALHA DE SOBREPOR.</v>
          </cell>
          <cell r="C2528" t="str">
            <v>Un</v>
          </cell>
          <cell r="D2528">
            <v>36.28</v>
          </cell>
          <cell r="E2528">
            <v>27.91</v>
          </cell>
        </row>
        <row r="2529">
          <cell r="A2529" t="str">
            <v/>
          </cell>
        </row>
        <row r="2530">
          <cell r="A2530" t="str">
            <v>18.25.947</v>
          </cell>
          <cell r="B2530" t="str">
            <v>REINSTALAÇÃO DE LUMINÁRIA FLUORESCENTE COMPLETA, EXISTENTE, DE 2X40W, TIPO CALHA DE SOBREPOR.</v>
          </cell>
          <cell r="C2530" t="str">
            <v>Cj</v>
          </cell>
          <cell r="D2530">
            <v>16.34</v>
          </cell>
          <cell r="E2530">
            <v>12.57</v>
          </cell>
        </row>
        <row r="2531">
          <cell r="A2531" t="str">
            <v/>
          </cell>
        </row>
        <row r="2532">
          <cell r="A2532" t="str">
            <v>18.25.948</v>
          </cell>
          <cell r="B2532" t="str">
            <v>FORNECIMENTO E COLOCAÇÃO DE LÂMPADA DE VAPOR DE MERCÚRIO DE 250W.</v>
          </cell>
          <cell r="C2532" t="str">
            <v>Un</v>
          </cell>
          <cell r="D2532">
            <v>26.61</v>
          </cell>
          <cell r="E2532">
            <v>20.47</v>
          </cell>
        </row>
        <row r="2533">
          <cell r="A2533" t="str">
            <v/>
          </cell>
        </row>
        <row r="2534">
          <cell r="A2534" t="str">
            <v>18.25.949</v>
          </cell>
          <cell r="B2534" t="str">
            <v>FORNECIMENTO E INSTALAÇÃO DE CORRENTE PARA FIXAÇÃO DE LUMINÁRIA, FIO 14BWG, COM ABERTURA DE 1,50 A 3,00CM.</v>
          </cell>
          <cell r="C2534" t="str">
            <v>m</v>
          </cell>
          <cell r="D2534">
            <v>6.72</v>
          </cell>
          <cell r="E2534">
            <v>5.17</v>
          </cell>
        </row>
        <row r="2535">
          <cell r="A2535" t="str">
            <v/>
          </cell>
        </row>
        <row r="2536">
          <cell r="A2536" t="str">
            <v>18.25.950</v>
          </cell>
          <cell r="B2536" t="str">
            <v>FORNECIMENTO E INSTALAÇÃO DE LÂMPADA MISTA DE 500W</v>
          </cell>
          <cell r="C2536" t="str">
            <v>Un</v>
          </cell>
          <cell r="D2536">
            <v>55.35</v>
          </cell>
          <cell r="E2536">
            <v>42.58</v>
          </cell>
        </row>
        <row r="2537">
          <cell r="A2537" t="str">
            <v/>
          </cell>
        </row>
        <row r="2538">
          <cell r="A2538" t="str">
            <v>18.25.951</v>
          </cell>
          <cell r="B2538" t="str">
            <v>FORNECIMENTO E INSTALAÇÃO DE REATOR CONVENCIONAL SIMPLES PARA 01 LÂMPADA FLUORESCENTE DE 40W-220V, 0,5 FATOR DE POTÊNCIA, LUMINÁRIA TIPO CALHA SOBREPOR.</v>
          </cell>
          <cell r="C2538" t="str">
            <v>Un</v>
          </cell>
          <cell r="D2538">
            <v>22.94</v>
          </cell>
          <cell r="E2538">
            <v>17.649999999999999</v>
          </cell>
        </row>
        <row r="2539">
          <cell r="A2539" t="str">
            <v/>
          </cell>
        </row>
        <row r="2540">
          <cell r="A2540" t="str">
            <v>18.25.952</v>
          </cell>
          <cell r="B2540" t="str">
            <v>REINSTALAÇÃO DE LUMINÁRIA  FLUORESCENTE 1 X 40 W(APENAS MÃO DE OBRA)</v>
          </cell>
          <cell r="C2540" t="str">
            <v>Un</v>
          </cell>
          <cell r="D2540">
            <v>14.87</v>
          </cell>
          <cell r="E2540">
            <v>11.44</v>
          </cell>
        </row>
        <row r="2541">
          <cell r="A2541" t="str">
            <v/>
          </cell>
        </row>
        <row r="2542">
          <cell r="A2542" t="str">
            <v>18.25.955</v>
          </cell>
          <cell r="B2542" t="str">
            <v>FORNECIMENTO E INSTALAÇÃO DE RELÊ FOTOCÉLULA PARA LUMINÁRIAS DE 1000W-127/220V.</v>
          </cell>
          <cell r="C2542" t="str">
            <v>Un</v>
          </cell>
          <cell r="D2542">
            <v>49.58</v>
          </cell>
          <cell r="E2542">
            <v>38.14</v>
          </cell>
        </row>
        <row r="2543">
          <cell r="A2543" t="str">
            <v/>
          </cell>
        </row>
        <row r="2544">
          <cell r="A2544" t="str">
            <v>18.26.010</v>
          </cell>
          <cell r="B2544" t="str">
            <v>ASSENTAMENTO DE HASTE DE ATERRAMENTO DE 5/8"X 2.40 M COPPERWELD OU SIMILAR,COM CONECTOR PARALELO E PARAFUSOS (INCLUSIVE O FORNECIMENTO DO MATERIAL).</v>
          </cell>
          <cell r="C2544" t="str">
            <v>UD</v>
          </cell>
          <cell r="D2544">
            <v>55.53</v>
          </cell>
          <cell r="E2544">
            <v>42.72</v>
          </cell>
        </row>
        <row r="2545">
          <cell r="A2545" t="str">
            <v/>
          </cell>
        </row>
        <row r="2546">
          <cell r="A2546" t="str">
            <v>18.26.020</v>
          </cell>
          <cell r="B2546" t="str">
            <v>ASSENTAMENTO DE BENGALA DE PVC RIGIDO DE 3/4 POL. MARCA TIGRE OU SIMILAR, INCLUSIVE RASGO EM ALVENARIA E FORNECIMENTO DO MATERIAL.</v>
          </cell>
          <cell r="C2546" t="str">
            <v>UD</v>
          </cell>
          <cell r="D2546">
            <v>32.869999999999997</v>
          </cell>
          <cell r="E2546">
            <v>25.29</v>
          </cell>
        </row>
        <row r="2547">
          <cell r="A2547" t="str">
            <v/>
          </cell>
        </row>
        <row r="2548">
          <cell r="A2548" t="str">
            <v>18.26.022</v>
          </cell>
          <cell r="B2548" t="str">
            <v>FORNECIMENTO E INSTALAÇÃO DE BENGALA DE PVC RÍGIDO 1 1/2", FAB:TIGRE OU SIMILAR, INCLUSIVE FITA AÇO INOX E FIVELA PARA FIXAÇÃO.</v>
          </cell>
          <cell r="C2548" t="str">
            <v>Un</v>
          </cell>
          <cell r="D2548">
            <v>64.36</v>
          </cell>
          <cell r="E2548">
            <v>49.51</v>
          </cell>
        </row>
        <row r="2549">
          <cell r="A2549" t="str">
            <v/>
          </cell>
        </row>
        <row r="2550">
          <cell r="A2550" t="str">
            <v>18.26.024</v>
          </cell>
          <cell r="B2550" t="str">
            <v>FORNECIMENTO E INSTALAÇÃO DE BENGALA DE PVC RÍGIDO 2", FAB.: TIGRE OU SIMILAR, INCLUSIVE FITA AÇO INOX E FIVELA PARA FIXAÇÃO.</v>
          </cell>
          <cell r="C2550" t="str">
            <v>Un</v>
          </cell>
          <cell r="D2550">
            <v>78.959999999999994</v>
          </cell>
          <cell r="E2550">
            <v>60.74</v>
          </cell>
        </row>
        <row r="2551">
          <cell r="A2551" t="str">
            <v/>
          </cell>
        </row>
        <row r="2552">
          <cell r="A2552" t="str">
            <v>18.26.030</v>
          </cell>
          <cell r="B2552" t="str">
            <v>ASSENTAMENTO DE CHAVE DE BOIA AUTOMATICA,15A, SUPERIOR OU INFERIOR MARCA LENZ OU SIMILAR(INCLUSIVE O FORNECIMENTO DO MATERIAL).</v>
          </cell>
          <cell r="C2552" t="str">
            <v>UD</v>
          </cell>
          <cell r="D2552">
            <v>40.26</v>
          </cell>
          <cell r="E2552">
            <v>30.97</v>
          </cell>
        </row>
        <row r="2553">
          <cell r="A2553" t="str">
            <v/>
          </cell>
        </row>
        <row r="2554">
          <cell r="A2554" t="str">
            <v>18.26.040</v>
          </cell>
          <cell r="B2554" t="str">
            <v>ASSENTAMENTO DE CHAVE REVERSORA BLINDADA 30A, 500 V, ELETROMAR OU SIMILAR,(INCLUSIVE FORNECIMENTO DO MATERIAL).</v>
          </cell>
          <cell r="C2554" t="str">
            <v>UD</v>
          </cell>
          <cell r="D2554">
            <v>133.38999999999999</v>
          </cell>
          <cell r="E2554">
            <v>102.61</v>
          </cell>
        </row>
        <row r="2555">
          <cell r="A2555" t="str">
            <v/>
          </cell>
        </row>
        <row r="2556">
          <cell r="A2556" t="str">
            <v>18.26.045</v>
          </cell>
          <cell r="B2556" t="str">
            <v>ASSENTAMENTO DE CHAVE REVERSORA BLINDADA 30A, 250 V, ELETROMAR OU SIMILAR, INCLUSIVE FORNECIMENTO DO MATERIAL.</v>
          </cell>
          <cell r="C2556" t="str">
            <v>Un</v>
          </cell>
          <cell r="D2556">
            <v>160.9</v>
          </cell>
          <cell r="E2556">
            <v>123.77</v>
          </cell>
        </row>
        <row r="2557">
          <cell r="A2557" t="str">
            <v/>
          </cell>
        </row>
        <row r="2558">
          <cell r="A2558" t="str">
            <v>18.26.050</v>
          </cell>
          <cell r="B2558" t="str">
            <v>ASSENTAMENTO DE CHAVE MAGNETICA GUARDA-MOTOR ATE 7.5 CV, ELETROMAR OU SIMILAR (INCLUSIVE FORNECIMENTO DO MATERIAL ).</v>
          </cell>
          <cell r="C2558" t="str">
            <v>UD</v>
          </cell>
          <cell r="D2558">
            <v>219.19</v>
          </cell>
          <cell r="E2558">
            <v>168.61</v>
          </cell>
        </row>
        <row r="2559">
          <cell r="A2559" t="str">
            <v/>
          </cell>
        </row>
        <row r="2560">
          <cell r="A2560" t="str">
            <v>18.26.060</v>
          </cell>
          <cell r="B2560" t="str">
            <v>ASSENTAMENTO DE CHAVE MAGNETICA DE 2 X 30A PARA COMANDO DE ILUMINACAO PUBLICA, ACIONADA P/ RELE FOTO-ELETRICO NA, 220V, 60HZ, TIPO LUX CONTROL MODELO CIP-F/70, (INCLUSIVE FORNECIMENTO DO MATERIAL).</v>
          </cell>
          <cell r="C2560" t="str">
            <v>UD</v>
          </cell>
          <cell r="D2560">
            <v>455.98</v>
          </cell>
          <cell r="E2560">
            <v>350.76</v>
          </cell>
        </row>
        <row r="2561">
          <cell r="A2561" t="str">
            <v/>
          </cell>
        </row>
        <row r="2562">
          <cell r="A2562" t="str">
            <v>18.27.010</v>
          </cell>
          <cell r="B2562" t="str">
            <v>FORNECIMENTO DE FIO DE COBRE NU,TEMPERA MEIO-DURO,CLASSE 1A,SM-10MM2,PARA UM LANCE DE REDE INCLUSIVE ARMACAO SECUNDARIA B1,ISOLADOR,PARA FUSOS,BRACADEIRA REDONDA DE FERRO GALV. A FOGO,EQUIPAMENTO E INSTALACAO.</v>
          </cell>
          <cell r="C2562" t="str">
            <v>Un</v>
          </cell>
          <cell r="D2562">
            <v>297.32</v>
          </cell>
          <cell r="E2562">
            <v>228.71</v>
          </cell>
        </row>
        <row r="2563">
          <cell r="A2563" t="str">
            <v/>
          </cell>
        </row>
        <row r="2564">
          <cell r="A2564" t="str">
            <v>18.27.011</v>
          </cell>
          <cell r="B2564" t="str">
            <v>FORNECIMENTO DE FIO DE COBRE NU,TEMPERA MEIO-DURO,CLASSE 1A,SM-10MM2 P/ DOIS LANCES DE REDE,INCLUSIVE ARMACAO SECUNDARIA B2,ISOLADORES PARAFUSOS,BRACADEIRA REDONDA DE FERRO GALV. A FOGO,EQUIPAMENTO E INSTALACAO.</v>
          </cell>
          <cell r="C2564" t="str">
            <v>Un</v>
          </cell>
          <cell r="D2564">
            <v>423.51</v>
          </cell>
          <cell r="E2564">
            <v>325.77999999999997</v>
          </cell>
        </row>
        <row r="2565">
          <cell r="A2565" t="str">
            <v/>
          </cell>
        </row>
        <row r="2566">
          <cell r="A2566" t="str">
            <v>18.27.012</v>
          </cell>
          <cell r="B2566" t="str">
            <v>FORNECIMENTO DE FIO DE COBRE NU,TEMPERA MEIO-DURO,CLASSE 1A,SM-10MM2,P/ TRES LANCES DE REDE,INCLUSIVE ARMACAO SECUNDARIA B3,ISOLADORES PARAFUSOS,BRACADEIRAS REDONDAS DE FERRO GALV. A FOGO, EQUIPAMENTO E INSTALACAO.</v>
          </cell>
          <cell r="C2566" t="str">
            <v>Un</v>
          </cell>
          <cell r="D2566">
            <v>651.15</v>
          </cell>
          <cell r="E2566">
            <v>500.89</v>
          </cell>
        </row>
        <row r="2567">
          <cell r="A2567" t="str">
            <v/>
          </cell>
        </row>
        <row r="2568">
          <cell r="A2568" t="str">
            <v>18.27.013</v>
          </cell>
          <cell r="B2568" t="str">
            <v>FORNECIMENTO DE FIO DE COBRE NU,TEMPERA MEIO-DURO,CLASSE 1A,SM-10MM2,PARA QUATRO LANCES DE REDE,INCLUSIVE ARMACAO SECUNDARIA B4,ISOLADORES,PARAFUSOS,BRACADEIRAS REDONDAS DE FERRO GALV. A FOGO,EQUIPAMENTO E INSTALACAO.</v>
          </cell>
          <cell r="C2568" t="str">
            <v>Un</v>
          </cell>
          <cell r="D2568">
            <v>778.71</v>
          </cell>
          <cell r="E2568">
            <v>599.01</v>
          </cell>
        </row>
        <row r="2569">
          <cell r="A2569" t="str">
            <v/>
          </cell>
        </row>
        <row r="2570">
          <cell r="A2570" t="str">
            <v>18.27.014</v>
          </cell>
          <cell r="B2570" t="str">
            <v>FORNECIMENTO DE FIO DE COBRE NU,TEMPERA MEIO-DURO,CLASSE 1A,SM-10MM2,PARA UM LANCE DE REDE INCLUSIVE EQUIPAMENTO E INSTALACAO.</v>
          </cell>
          <cell r="C2570" t="str">
            <v>Un</v>
          </cell>
          <cell r="D2570">
            <v>247.37</v>
          </cell>
          <cell r="E2570">
            <v>190.29</v>
          </cell>
        </row>
        <row r="2571">
          <cell r="A2571" t="str">
            <v/>
          </cell>
        </row>
        <row r="2572">
          <cell r="A2572" t="str">
            <v>18.27.015</v>
          </cell>
          <cell r="B2572" t="str">
            <v>FORNECIMENTO DE FIO DE COBRE NU,TEMPERA MEIO-DURO,CLASSE 1A, SM-10MM2, PARA DOIS LANCES DE REDE,INCLUSIVE EQUIPAMENTO E INSTALACAO.</v>
          </cell>
          <cell r="C2572" t="str">
            <v>Un</v>
          </cell>
          <cell r="D2572">
            <v>364.37</v>
          </cell>
          <cell r="E2572">
            <v>280.29000000000002</v>
          </cell>
        </row>
        <row r="2573">
          <cell r="A2573" t="str">
            <v/>
          </cell>
        </row>
        <row r="2574">
          <cell r="A2574" t="str">
            <v>18.27.016</v>
          </cell>
          <cell r="B2574" t="str">
            <v>FORNECIMENTO DE FIO DE COBRE NU,TEMPERA MEIO-DURO,CLASSE 1A, SM-10MM2, PARA TRES LANCES DE REDE,INCLUSIVE EQUIPAMENTO E INSTALACAO.</v>
          </cell>
          <cell r="C2574" t="str">
            <v>Un</v>
          </cell>
          <cell r="D2574">
            <v>546.54999999999995</v>
          </cell>
          <cell r="E2574">
            <v>420.43</v>
          </cell>
        </row>
        <row r="2575">
          <cell r="A2575" t="str">
            <v/>
          </cell>
        </row>
        <row r="2576">
          <cell r="A2576" t="str">
            <v>18.27.017</v>
          </cell>
          <cell r="B2576" t="str">
            <v>FORNECIMENTO DE FIO DE COBRE NU,TEMPERA MEIO-DURO,CLASSE 1A,SM-10MM2,PARA QUATRO LANCES DE REDE,INCLUSIVE EQUIPAMENTO E INSTALACAO.</v>
          </cell>
          <cell r="C2576" t="str">
            <v>Un</v>
          </cell>
          <cell r="D2576">
            <v>663.55</v>
          </cell>
          <cell r="E2576">
            <v>510.43</v>
          </cell>
        </row>
        <row r="2577">
          <cell r="A2577" t="str">
            <v/>
          </cell>
        </row>
        <row r="2578">
          <cell r="A2578" t="str">
            <v>18.27.018</v>
          </cell>
          <cell r="B2578" t="str">
            <v>FORNECIMENTO DE FIO DE COBRE NU,TEMPERA MEIO-DURO,CLASSE 1A,SM-16MM2,PARA UM LANCE DE REDE INCLUSIVE ARMACAO SECUNDARIA B1, ISOLADOR, PARAFUSOS, BRACADEIRA REDONDA DE FERRO GALV. A FOGO, EQUIPAMENTO E INSTALACAO.</v>
          </cell>
          <cell r="C2578" t="str">
            <v>Un</v>
          </cell>
          <cell r="D2578">
            <v>379.34</v>
          </cell>
          <cell r="E2578">
            <v>291.8</v>
          </cell>
        </row>
        <row r="2579">
          <cell r="A2579" t="str">
            <v/>
          </cell>
        </row>
        <row r="2580">
          <cell r="A2580" t="str">
            <v>18.27.019</v>
          </cell>
          <cell r="B2580" t="str">
            <v>FORNECIMENTO DE FIO DE COBRE NU,TEMPERA MEIO-DURO,CLASSE 1A, SM-16MM2, PARA DOIS LANCES DE REDE,INCLUSIVE ARMACAO SECUNDARIA B2, ISOLADORES, PARAFUSOS, BRACADEIRA REDONDA DE FERRO GALV. A FOGO, EQUIPAMENTO E INSTALACAO.</v>
          </cell>
          <cell r="C2580" t="str">
            <v>Un</v>
          </cell>
          <cell r="D2580">
            <v>587.54</v>
          </cell>
          <cell r="E2580">
            <v>451.96</v>
          </cell>
        </row>
        <row r="2581">
          <cell r="A2581" t="str">
            <v/>
          </cell>
        </row>
        <row r="2582">
          <cell r="A2582" t="str">
            <v>18.27.020</v>
          </cell>
          <cell r="B2582" t="str">
            <v>FORNECIMENTO DE FIO DE COBRE NU,TEMPERA MEIO-DURO,CLASSE 1A, SM-16MM2, PARA TRES LANCES DE REDE,INCLUSIVE ARMACAO SECUNDARIA B3, ISOLADORES, PARAFUSOS, BRACADEIRAS REDONDAS DE FERRO GALV. A FOGO, EQUIPAMENTO E INSTALACAO.</v>
          </cell>
          <cell r="C2582" t="str">
            <v>Un</v>
          </cell>
          <cell r="D2582">
            <v>897.2</v>
          </cell>
          <cell r="E2582">
            <v>690.16</v>
          </cell>
        </row>
        <row r="2583">
          <cell r="A2583" t="str">
            <v/>
          </cell>
        </row>
        <row r="2584">
          <cell r="A2584" t="str">
            <v>18.27.021</v>
          </cell>
          <cell r="B2584" t="str">
            <v>FORNECIMENTO DE FIO DE COBRE NU,TEMPERA MEIO-DURO,CLASSE 1A,SM-16MM2,PARA QUATRO LANCES DE REDE,INCLUSIVE ARMACAO SECUNDARIA B4, ISOLADORES, PARAFUSOS, BRACADEIRAS REDONDAS DE FERRO GALV. A FOGO, EQUIPAMENTO E INSTALACAO.</v>
          </cell>
          <cell r="C2584" t="str">
            <v>Un</v>
          </cell>
          <cell r="D2584">
            <v>1106.78</v>
          </cell>
          <cell r="E2584">
            <v>851.37</v>
          </cell>
        </row>
        <row r="2585">
          <cell r="A2585" t="str">
            <v/>
          </cell>
        </row>
        <row r="2586">
          <cell r="A2586" t="str">
            <v>18.27.022</v>
          </cell>
          <cell r="B2586" t="str">
            <v>FORNECIMENTO DE FIO DE COBRE NU,TEMPERA MEIO-DURO,CLASSE 1A,SM-16MM2,PARA UM LANCE DE REDE INCLUSIVE EQUIPAMENTO E INSTALACAO.</v>
          </cell>
          <cell r="C2586" t="str">
            <v>Un</v>
          </cell>
          <cell r="D2586">
            <v>329.39</v>
          </cell>
          <cell r="E2586">
            <v>253.38</v>
          </cell>
        </row>
        <row r="2587">
          <cell r="A2587" t="str">
            <v/>
          </cell>
        </row>
        <row r="2588">
          <cell r="A2588" t="str">
            <v>18.27.023</v>
          </cell>
          <cell r="B2588" t="str">
            <v>FORNECIMENTO DE FIO DE COBRE NU,TEMPERA MEIO-DURO,CLASSE 1A, SM-16MM2,PARA DOIS LANCES DE REDE,INCLUSIVE EQUIPAMENTO E INSTALACAO.</v>
          </cell>
          <cell r="C2588" t="str">
            <v>Un</v>
          </cell>
          <cell r="D2588">
            <v>528.41</v>
          </cell>
          <cell r="E2588">
            <v>406.47</v>
          </cell>
        </row>
        <row r="2589">
          <cell r="A2589" t="str">
            <v/>
          </cell>
        </row>
        <row r="2590">
          <cell r="A2590" t="str">
            <v>18.27.024</v>
          </cell>
          <cell r="B2590" t="str">
            <v>FORNECIMENTO DE FIO DE COBRE NU,TEMPERA MEIO-DURO,CLASSE 1A, SM-16MM2, PARA TRES LANCES DE REDE,INCLUSIVE EQUIPAMENTO E INSTALACAO.</v>
          </cell>
          <cell r="C2590" t="str">
            <v>Un</v>
          </cell>
          <cell r="D2590">
            <v>792.61</v>
          </cell>
          <cell r="E2590">
            <v>609.70000000000005</v>
          </cell>
        </row>
        <row r="2591">
          <cell r="A2591" t="str">
            <v/>
          </cell>
        </row>
        <row r="2592">
          <cell r="A2592" t="str">
            <v>18.27.025</v>
          </cell>
          <cell r="B2592" t="str">
            <v>FORNECIMENTO DE FIO DE COBRE NU,TEMPERA MEIO-DURO,CLASSE 1A,SM-16MM2,PARA QUATRO LANCES DE REDE,INCLUSIVE EQUIPAMENTO E INSTALACAO.</v>
          </cell>
          <cell r="C2592" t="str">
            <v>Un</v>
          </cell>
          <cell r="D2592">
            <v>991.62</v>
          </cell>
          <cell r="E2592">
            <v>762.79</v>
          </cell>
        </row>
        <row r="2593">
          <cell r="A2593" t="str">
            <v/>
          </cell>
        </row>
        <row r="2594">
          <cell r="A2594" t="str">
            <v>18.27.026</v>
          </cell>
          <cell r="B2594" t="str">
            <v>FORNECIMENTO DE CABO DE ALUMINIO COM ALMA DE ACO 10 MM2 P/ UM LANCE DE REDE, INCLUSIVE ARMACAO SECUNDARIA B1, ISOLADOR, PARAFUSOS, BRACADEIRA REDONDA FERRO GALV. A FOGO, EQUIPAMENTO E INSTALACAO.</v>
          </cell>
          <cell r="C2594" t="str">
            <v>Un</v>
          </cell>
          <cell r="D2594">
            <v>284.32</v>
          </cell>
          <cell r="E2594">
            <v>218.71</v>
          </cell>
        </row>
        <row r="2595">
          <cell r="A2595" t="str">
            <v/>
          </cell>
        </row>
        <row r="2596">
          <cell r="A2596" t="str">
            <v>18.27.027</v>
          </cell>
          <cell r="B2596" t="str">
            <v>FORNECIMENTO DE CABO DE ALUMINIO COM ALMA DE ACO 10 MM2 P/ DOIS LANCES DE REDE, INCLUSIVE ARMACAO SECUNDARIA B2, ISOLADORES, PARAFUSOS BRACADEIRA REDONDA DE FERRO GALV. A FOGO, EQUIPAMENTO E INSTALACAO.</v>
          </cell>
          <cell r="C2596" t="str">
            <v>Un</v>
          </cell>
          <cell r="D2596">
            <v>397.51</v>
          </cell>
          <cell r="E2596">
            <v>305.77999999999997</v>
          </cell>
        </row>
        <row r="2597">
          <cell r="A2597" t="str">
            <v/>
          </cell>
        </row>
        <row r="2598">
          <cell r="A2598" t="str">
            <v>18.27.028</v>
          </cell>
          <cell r="B2598" t="str">
            <v>FORNECIMENTO DE CABO DE ALUMINIO COM ALMA DE ACO 10 MM2 P/ TRES LANCES DE REDE, INCLUSIVE ARMACAO SECUNDARIA B3, ISOLADORES, PARAFUSOS, BRACADEIRAS REDONDAS DE FERRO GALV. A FOGO, EQUIPAMENTO E INSTALACAO.</v>
          </cell>
          <cell r="C2598" t="str">
            <v>Un</v>
          </cell>
          <cell r="D2598">
            <v>612.15</v>
          </cell>
          <cell r="E2598">
            <v>470.89</v>
          </cell>
        </row>
        <row r="2599">
          <cell r="A2599" t="str">
            <v/>
          </cell>
        </row>
        <row r="2600">
          <cell r="A2600" t="str">
            <v>18.27.029</v>
          </cell>
          <cell r="B2600" t="str">
            <v>FORNECIMENTO DE CABO DE ALUMINIO COM ALMA DE ACO 10 MM2 P/ QUATRO LANCES DE REDE, INCLUSIVE ARMACAO SECUNDARIA B4, ISOLADORES, PARAFUSOS, BRACADEIRAS REDONDAS DE FERRO GALV. A FOGO, EQUIPAMENTO E INSTALACAO.</v>
          </cell>
          <cell r="C2600" t="str">
            <v>Un</v>
          </cell>
          <cell r="D2600">
            <v>726.71</v>
          </cell>
          <cell r="E2600">
            <v>559.01</v>
          </cell>
        </row>
        <row r="2601">
          <cell r="A2601" t="str">
            <v/>
          </cell>
        </row>
        <row r="2602">
          <cell r="A2602" t="str">
            <v>18.27.030</v>
          </cell>
          <cell r="B2602" t="str">
            <v>FORNECIMENTO DE CABO DE ALUMINIO COM ALMA DE ACO 10 MM2 P/ UM LANCE DE REDE,INCLUSIVE EQUIPAMENTO E INSTALACAO.</v>
          </cell>
          <cell r="C2602" t="str">
            <v>Un</v>
          </cell>
          <cell r="D2602">
            <v>234.37</v>
          </cell>
          <cell r="E2602">
            <v>180.29</v>
          </cell>
        </row>
        <row r="2603">
          <cell r="A2603" t="str">
            <v/>
          </cell>
        </row>
        <row r="2604">
          <cell r="A2604" t="str">
            <v>18.27.031</v>
          </cell>
          <cell r="B2604" t="str">
            <v>FORNECIMENTO DE CABO DE ALUMINIO COM ALMA DE ACO 10 MM2 P/ DOIS LANCES DE REDE, INCLUSIVE EQUIPAMENTO E INSTALACAO.</v>
          </cell>
          <cell r="C2604" t="str">
            <v>Un</v>
          </cell>
          <cell r="D2604">
            <v>338.37</v>
          </cell>
          <cell r="E2604">
            <v>260.29000000000002</v>
          </cell>
        </row>
        <row r="2605">
          <cell r="A2605" t="str">
            <v/>
          </cell>
        </row>
        <row r="2606">
          <cell r="A2606" t="str">
            <v>18.27.032</v>
          </cell>
          <cell r="B2606" t="str">
            <v>FORNECIMENTO DE CABO DE ALUMINIO COM ALMA DE ACO 10 MM2 P/ TRES LANCES DE REDE, INCLUSIVE EQUIPAMENTO E INSTALACAO.</v>
          </cell>
          <cell r="C2606" t="str">
            <v>Un</v>
          </cell>
          <cell r="D2606">
            <v>507.55</v>
          </cell>
          <cell r="E2606">
            <v>390.43</v>
          </cell>
        </row>
        <row r="2607">
          <cell r="A2607" t="str">
            <v/>
          </cell>
        </row>
        <row r="2608">
          <cell r="A2608" t="str">
            <v>18.27.033</v>
          </cell>
          <cell r="B2608" t="str">
            <v>FORNECIMENTO DE CABO DE ALUMINIO COM ALMA DE ACO 10 MM2 P/ QUATRO LANCES DE REDE, INCLUSIVE EQUIPAMENTO E INSTALACAO.</v>
          </cell>
          <cell r="C2608" t="str">
            <v>Un</v>
          </cell>
          <cell r="D2608">
            <v>611.54999999999995</v>
          </cell>
          <cell r="E2608">
            <v>470.43</v>
          </cell>
        </row>
        <row r="2609">
          <cell r="A2609" t="str">
            <v/>
          </cell>
        </row>
        <row r="2610">
          <cell r="A2610" t="str">
            <v>18.27.034</v>
          </cell>
          <cell r="B2610" t="str">
            <v>FORNECIMENTO DE CABO DE ALUMINIO COM ALMA DE ACO 16 MM2 P/ UM LANCE DE REDE,INCLUSIVE ARMACAO SECUNDARIA B1,ISOLADOR,PARAFUSOS,BRACADEIRA REDONDA DE FERRO GALV. A FOGO, EQUIPAMENTO E INSTALACAO.</v>
          </cell>
          <cell r="C2610" t="str">
            <v>Un</v>
          </cell>
          <cell r="D2610">
            <v>312.85000000000002</v>
          </cell>
          <cell r="E2610">
            <v>240.66</v>
          </cell>
        </row>
        <row r="2611">
          <cell r="A2611" t="str">
            <v/>
          </cell>
        </row>
        <row r="2612">
          <cell r="A2612" t="str">
            <v>18.27.035</v>
          </cell>
          <cell r="B2612" t="str">
            <v>FORNECIMENTO DE CABO DE ALUMINIO COM ALMA DE ACO 16 MM2 P/ DOIS LANCES DE REDE, INCLUSIVE ARMACAO SECUNDARIA B2, ISOLADORES, PARAFUSOS, BRACADEIRA REDONDA DE FERRO GALV. A FOGO, EQUIPAMENTO E INSTALACAO.</v>
          </cell>
          <cell r="C2612" t="str">
            <v>Un</v>
          </cell>
          <cell r="D2612">
            <v>454.58</v>
          </cell>
          <cell r="E2612">
            <v>349.68</v>
          </cell>
        </row>
        <row r="2613">
          <cell r="A2613" t="str">
            <v/>
          </cell>
        </row>
        <row r="2614">
          <cell r="A2614" t="str">
            <v>18.27.036</v>
          </cell>
          <cell r="B2614" t="str">
            <v>FORNECIMENTO DE CABO DE ALUMINIO COM ALMA DE ACO 16 MM2 P/ TRES LANCES DE REDE, INCLUSIVE ARMACAO SECUNDARIA B3, ISOLADORES, PARAFUSOS, BRACADEIRAS REDONDAS DE FERRO GALV. A FOGO, EQUIPAMENTO E INSTALACAO.</v>
          </cell>
          <cell r="C2614" t="str">
            <v>Un</v>
          </cell>
          <cell r="D2614">
            <v>697.76</v>
          </cell>
          <cell r="E2614">
            <v>536.74</v>
          </cell>
        </row>
        <row r="2615">
          <cell r="A2615" t="str">
            <v/>
          </cell>
        </row>
        <row r="2616">
          <cell r="A2616" t="str">
            <v>18.27.037</v>
          </cell>
          <cell r="B2616" t="str">
            <v>FORNECIMENTO DE CABO DE ALUMINIO COM ALMA DE ACO 16 MM2 P/ QUATRO LANCES DE REDE, INCLUSIVE ARMACAO SECUNDARIA B4,ISOLADORES,PARAFUSOS BRACADEIRAS REDONDAS DE FERRO GALV. A FOGO, EQUIPAMENTO E INSTALACAO.</v>
          </cell>
          <cell r="C2616" t="str">
            <v>Un</v>
          </cell>
          <cell r="D2616">
            <v>840.85</v>
          </cell>
          <cell r="E2616">
            <v>646.80999999999995</v>
          </cell>
        </row>
        <row r="2617">
          <cell r="A2617" t="str">
            <v/>
          </cell>
        </row>
        <row r="2618">
          <cell r="A2618" t="str">
            <v>18.27.038</v>
          </cell>
          <cell r="B2618" t="str">
            <v>FORNECIMENTO DE CABO DE ALUMINIO COM ALMA DE ACO 16MM2 PARA UM LANCE DE REDE, INCLUSIVE EQUIPAMENTO E INSTALACAO.</v>
          </cell>
          <cell r="C2618" t="str">
            <v>Un</v>
          </cell>
          <cell r="D2618">
            <v>262.91000000000003</v>
          </cell>
          <cell r="E2618">
            <v>202.24</v>
          </cell>
        </row>
        <row r="2619">
          <cell r="A2619" t="str">
            <v/>
          </cell>
        </row>
        <row r="2620">
          <cell r="A2620" t="str">
            <v>18.27.039</v>
          </cell>
          <cell r="B2620" t="str">
            <v>FORNECIMENTO DE CABO DE ALUMINIO COM ALMA DE ACO 16MM2 PARA DOIS LANCES DE REDE, INCLUSIVE EQUIPAMENTO E INSTALACAO.</v>
          </cell>
          <cell r="C2620" t="str">
            <v>Un</v>
          </cell>
          <cell r="D2620">
            <v>395.44</v>
          </cell>
          <cell r="E2620">
            <v>304.19</v>
          </cell>
        </row>
        <row r="2621">
          <cell r="A2621" t="str">
            <v/>
          </cell>
        </row>
        <row r="2622">
          <cell r="A2622" t="str">
            <v>18.27.040</v>
          </cell>
          <cell r="B2622" t="str">
            <v>FORNECIMENTO DE CABO DE ALUMINIO COM ALMA DE ACO 16MM2 PARA TRES LANCES DE REDE, INCLUSIVE EQUIPAMENTO E INSTALACAO.</v>
          </cell>
          <cell r="C2622" t="str">
            <v>Un</v>
          </cell>
          <cell r="D2622">
            <v>593.16</v>
          </cell>
          <cell r="E2622">
            <v>456.28</v>
          </cell>
        </row>
        <row r="2623">
          <cell r="A2623" t="str">
            <v/>
          </cell>
        </row>
        <row r="2624">
          <cell r="A2624" t="str">
            <v>18.27.041</v>
          </cell>
          <cell r="B2624" t="str">
            <v>FORNECIMENTO DE CABO DE ALUMINIO COM ALMA DE ACO 16 MM2 PARA QUATRO LANCES DE REDE, INCLUSIVE EQUIPAMENTO E INSTALACAO.</v>
          </cell>
          <cell r="C2624" t="str">
            <v>Un</v>
          </cell>
          <cell r="D2624">
            <v>725.69</v>
          </cell>
          <cell r="E2624">
            <v>558.23</v>
          </cell>
        </row>
        <row r="2625">
          <cell r="A2625" t="str">
            <v/>
          </cell>
        </row>
        <row r="2626">
          <cell r="A2626" t="str">
            <v>18.27.042</v>
          </cell>
          <cell r="B2626" t="str">
            <v>FORNECIMENTO DE CABO DE COBRE, ENCORDOAMENTO CLASSE 2,ISOLAMENTO DE PVC 70 C,TIPO BWF,750V FOREPLAST OU SIMILAR,SM-6MM2,PARA UM LANCE DE REDE,INCLUSIVE ARMACAO SECUNDARIA B1,ISOLADOR PARAFUSOS,BRACADEIRA REDONDA DE FERRO GALV. A FOGO,EQUIPAMENTO E INSTALA</v>
          </cell>
          <cell r="C2626" t="str">
            <v>Un</v>
          </cell>
          <cell r="D2626">
            <v>326.57</v>
          </cell>
          <cell r="E2626">
            <v>251.21</v>
          </cell>
        </row>
        <row r="2627">
          <cell r="A2627" t="str">
            <v/>
          </cell>
        </row>
        <row r="2628">
          <cell r="A2628" t="str">
            <v>18.27.043</v>
          </cell>
          <cell r="B2628" t="str">
            <v xml:space="preserve">FORNECIMENTO DE CABO DE COBRE, ENCORDOAMENTO CLASSE 2,ISOLAMENTO DE PVC 70 C,TIPO BWF,750V FOREPLAST OU SIMILAR,SM-6MM2,PARA DOIS LANCES DE REDE,INCLUSIVE ARMACAO SECUNDARIA B2,ISOLADORES, PARAFUSOS, BRACADEIRA REDONDA DE FERRO GALV. A FOGO,EQUIPAMENTO E </v>
          </cell>
          <cell r="C2628" t="str">
            <v>Un</v>
          </cell>
          <cell r="D2628">
            <v>482.01</v>
          </cell>
          <cell r="E2628">
            <v>370.78</v>
          </cell>
        </row>
        <row r="2629">
          <cell r="A2629" t="str">
            <v/>
          </cell>
        </row>
        <row r="2630">
          <cell r="A2630" t="str">
            <v>18.27.044</v>
          </cell>
          <cell r="B2630" t="str">
            <v>FORNECIMENTO DE CABO DE COBRE, ENCORDOAMENTO CLASSE 2,ISOLAMENTO DE PVC 70 C,TIPO BWF,750V FOREPLAST OU SIMILAR,SM-6MM2,PARA TRES LANCES DE REDE,INCLUSIVE ARMACAO SECUNDARIA B3,ISOLA DORES,PARAFUSOS,BRACADEIRAS REDONDAS DE FERRO GALV. A FOGO,EQUIPAMENTO E</v>
          </cell>
          <cell r="C2630" t="str">
            <v>Un</v>
          </cell>
          <cell r="D2630">
            <v>738.9</v>
          </cell>
          <cell r="E2630">
            <v>568.39</v>
          </cell>
        </row>
        <row r="2631">
          <cell r="A2631" t="str">
            <v/>
          </cell>
        </row>
        <row r="2632">
          <cell r="A2632" t="str">
            <v>18.27.045</v>
          </cell>
          <cell r="B2632" t="str">
            <v>FORNECIMENTO DE CABO DE COBRE, ENCORDOAMENTO CLASSE 2,ISOLAMENTO DE PVC 70 C,TIPO BWF,750V FOREPLAST OU SIMILAR,SM-6MM2,PARA QUATRO LANCES DE REDE, INCLUSIVE ARMACAO SECUNDARIA B4, ISOLADORES,PARAFUSOS, BRACADEIRAS REDONDAS DE FERRO GALV. A FOGO,EQUIPAMEN</v>
          </cell>
          <cell r="C2632" t="str">
            <v>Un</v>
          </cell>
          <cell r="D2632">
            <v>895.71</v>
          </cell>
          <cell r="E2632">
            <v>689.01</v>
          </cell>
        </row>
        <row r="2633">
          <cell r="A2633" t="str">
            <v/>
          </cell>
        </row>
        <row r="2634">
          <cell r="A2634" t="str">
            <v>18.27.046</v>
          </cell>
          <cell r="B2634" t="str">
            <v>FORNECIMENTO DE CABO DE COBRE, ENCORDOAMENTO CLASSE 2,ISOLAMENTO DE PVC 70 C,TIPO BWF,750V FOREPLAST OU SIMILAR,SM-6MM2,PARA UM LANCE DE REDE,INCLUSIVE EQUIPAMENTO E INSTALACAO.</v>
          </cell>
          <cell r="C2634" t="str">
            <v>Un</v>
          </cell>
          <cell r="D2634">
            <v>276.62</v>
          </cell>
          <cell r="E2634">
            <v>212.79</v>
          </cell>
        </row>
        <row r="2635">
          <cell r="A2635" t="str">
            <v/>
          </cell>
        </row>
        <row r="2636">
          <cell r="A2636" t="str">
            <v>18.27.047</v>
          </cell>
          <cell r="B2636" t="str">
            <v>FORNECIMENTO DE CABO DE COBRE, ENCORDOAMENTO CLASSE 2,ISOLAMENTO DE PVC 70 C,TIPO BWF,750V FOREPLAST OU SIMILAR, SM-6MM2, PARA DOIS LANCES DE REDE,INCLUSIVE EQUIPAMENTO E INSTALACAO.</v>
          </cell>
          <cell r="C2636" t="str">
            <v>Un</v>
          </cell>
          <cell r="D2636">
            <v>422.87</v>
          </cell>
          <cell r="E2636">
            <v>325.29000000000002</v>
          </cell>
        </row>
        <row r="2637">
          <cell r="A2637" t="str">
            <v/>
          </cell>
        </row>
        <row r="2638">
          <cell r="A2638" t="str">
            <v>18.27.048</v>
          </cell>
          <cell r="B2638" t="str">
            <v>FORNECIMENTO DE CABO DE COBRE, ENCORDOAMENTO CLASSE 2,ISOLAMENTO DE PVC 70 C,TIPO BWF,750V FOREPLAST OU SIMILAR, SM-6MM2, PARA TRES LANCES DE REDE,INCLUSIVE EQUIPAMENTO E INSTALACAO.</v>
          </cell>
          <cell r="C2638" t="str">
            <v>Un</v>
          </cell>
          <cell r="D2638">
            <v>634.29999999999995</v>
          </cell>
          <cell r="E2638">
            <v>487.93</v>
          </cell>
        </row>
        <row r="2639">
          <cell r="A2639" t="str">
            <v/>
          </cell>
        </row>
        <row r="2640">
          <cell r="A2640" t="str">
            <v>18.27.049</v>
          </cell>
          <cell r="B2640" t="str">
            <v>FORNECIMENTO DE CABO DE COBRE, ENCORDOAMENTO CLASSE 2.ISOLAMENTO DE PVC 70 C,TIPO BWF,750V FOREPLAST OU SIMILAR, SM-6MM2, PARA QUATRO LANCES DE REDE, INCLUSIVE EQUIPAMENTO E INSTALAÇÃO.</v>
          </cell>
          <cell r="C2640" t="str">
            <v>Un</v>
          </cell>
          <cell r="D2640">
            <v>780.55</v>
          </cell>
          <cell r="E2640">
            <v>600.42999999999995</v>
          </cell>
        </row>
        <row r="2641">
          <cell r="A2641" t="str">
            <v/>
          </cell>
        </row>
        <row r="2642">
          <cell r="A2642" t="str">
            <v>18.27.050</v>
          </cell>
          <cell r="B2642" t="str">
            <v>FORNECIMENTO DE CABO DE COBRE, ENCORDOAMENTO CLASSE 2,ISOLAMENTO DE PVC 70 C,TIPO BWF,750V FOREPLAST OU SIMILAR, SM-10MM2, PARA UM LANCE DE REDE,INCLUSIVE ARMACAO SECUNDARIA B1,ISOLADOR, PARAFUSOS, BRACADEIRA REDONDA DE FERRO GALV. A FOGO,EQUIPAMENTO E IN</v>
          </cell>
          <cell r="C2642" t="str">
            <v>Un</v>
          </cell>
          <cell r="D2642">
            <v>492.71</v>
          </cell>
          <cell r="E2642">
            <v>379.01</v>
          </cell>
        </row>
        <row r="2643">
          <cell r="A2643" t="str">
            <v/>
          </cell>
        </row>
        <row r="2644">
          <cell r="A2644" t="str">
            <v>18.27.051</v>
          </cell>
          <cell r="B2644" t="str">
            <v>FORNECIMENTO DE CABO DE COBRE, ENCORDOAMENTO CLASSE 2,ISOLAMENTO DE PVC 70 C,TIPO BWF,750V FOREPLAST OU SIMILAR, SM-10MM2, PARA DOIS LANCES DE REDE, INCLUSIVE ARMACAO SECUNDARIA B2, ISOLADORES, PARAFUSOS, BRACADEIRA REDONDA DE FERRO GALV. A FOGO,EQUIPAMEN</v>
          </cell>
          <cell r="C2644" t="str">
            <v>Un</v>
          </cell>
          <cell r="D2644">
            <v>814.29</v>
          </cell>
          <cell r="E2644">
            <v>626.38</v>
          </cell>
        </row>
        <row r="2645">
          <cell r="A2645" t="str">
            <v/>
          </cell>
        </row>
        <row r="2646">
          <cell r="A2646" t="str">
            <v>18.27.052</v>
          </cell>
          <cell r="B2646" t="str">
            <v>FORNECIMENTO DE CABO DE COBRE, ENCORDOAMENTO CLASSE 2,ISOLAMENTO DE PVC 70 C,TIPO BWF,750V FOREPLAST OU SIMILAR, SM-10MM2, PARA TRES LANCES DE REDE, INCLUSIVE ARMACAO SECUNDARIA B3, ISOLADORES, PARAFUSOS,BRACADEIRAS REDONDAS DE FERRO GALV. A FOGO,EQUIPAME</v>
          </cell>
          <cell r="C2646" t="str">
            <v>Un</v>
          </cell>
          <cell r="D2646">
            <v>1237.32</v>
          </cell>
          <cell r="E2646">
            <v>951.79</v>
          </cell>
        </row>
        <row r="2647">
          <cell r="A2647" t="str">
            <v/>
          </cell>
        </row>
        <row r="2648">
          <cell r="A2648" t="str">
            <v>18.27.053</v>
          </cell>
          <cell r="B2648" t="str">
            <v>FORNECIMENTO DE CABO DE COBRE, ENCORDOAMENTO CLASSE 2,ISOLAMENTO DE PVC 70 C,TIPO BWF,750V FOREPLAST OU SIMILAR, SM-10MM2, PARA QUATRO LANCES DE REDE, INCLUSIVE ARMACAO SECUNDARIA B4, ISOLADORES, PARAFUSOS,BRACADEIRAS REDONDAS DE FERRO GALV. A FOGO,EQUIPA</v>
          </cell>
          <cell r="C2648" t="str">
            <v>Un</v>
          </cell>
          <cell r="D2648">
            <v>1560.27</v>
          </cell>
          <cell r="E2648">
            <v>1200.21</v>
          </cell>
        </row>
        <row r="2649">
          <cell r="A2649" t="str">
            <v/>
          </cell>
        </row>
        <row r="2650">
          <cell r="A2650" t="str">
            <v>18.27.054</v>
          </cell>
          <cell r="B2650" t="str">
            <v>FORNECIMENTO DE CABO DE COBRE, ENCORDOAMENTO CLASSE 2,ISOLAMENTO DE PVC 70 C,TIPO BWF,750V FOREPLAST OU SIMILAR, SM-10MM2, PARA UM LANCE DE REDE, INCLUSIVE EQUIPAMENTO E INSTALACAO.</v>
          </cell>
          <cell r="C2650" t="str">
            <v>Un</v>
          </cell>
          <cell r="D2650">
            <v>442.76</v>
          </cell>
          <cell r="E2650">
            <v>340.59</v>
          </cell>
        </row>
        <row r="2651">
          <cell r="A2651" t="str">
            <v/>
          </cell>
        </row>
        <row r="2652">
          <cell r="A2652" t="str">
            <v>18.27.055</v>
          </cell>
          <cell r="B2652" t="str">
            <v>FORNECIMENTO DE CABO DE COBRE, ENCORDOAMENTO CLASSE 2,ISOLAMENTO DE PVC 70 C,TIPO BWF,750V FOREPLAST OU SIMILAR, SM-10MM2, PARA DOIS LANCES DE REDE, INCLUSIVE EQUIPAMENTO E INSTALACAO.</v>
          </cell>
          <cell r="C2652" t="str">
            <v>Un</v>
          </cell>
          <cell r="D2652">
            <v>755.15</v>
          </cell>
          <cell r="E2652">
            <v>580.89</v>
          </cell>
        </row>
        <row r="2653">
          <cell r="A2653" t="str">
            <v/>
          </cell>
        </row>
        <row r="2654">
          <cell r="A2654" t="str">
            <v>18.27.056</v>
          </cell>
          <cell r="B2654" t="str">
            <v>FORNECIMENTO DE CABO DE COBRE, ENCORDOAMENTO CLASSE 2,ISOLAMENTO DE PVC 70 C,TIPO BWF,750V FOREPLAST OU SIMILAR, SM-10MM2, PARA TRES LANCES DE REDE, INCLUSIVE EQUIPAMENTO E INSTALACAO.</v>
          </cell>
          <cell r="C2654" t="str">
            <v>Un</v>
          </cell>
          <cell r="D2654">
            <v>1132.72</v>
          </cell>
          <cell r="E2654">
            <v>871.33</v>
          </cell>
        </row>
        <row r="2655">
          <cell r="A2655" t="str">
            <v/>
          </cell>
        </row>
        <row r="2656">
          <cell r="A2656" t="str">
            <v>18.27.057</v>
          </cell>
          <cell r="B2656" t="str">
            <v>FORNECIMENTO DE CABO DE COBRE, ENCORDOAMENTO CLASSE 2,ISOLAMENTO DE PVC 70 C,TIPO BWF,750V FOREPLAST OU SIMILAR, SM-10MM2, PARA QUATRO LANCES DE REDE, INCLUSIVE EQUIPAMENTO E INSTALACAO.</v>
          </cell>
          <cell r="C2656" t="str">
            <v>Un</v>
          </cell>
          <cell r="D2656">
            <v>1445.11</v>
          </cell>
          <cell r="E2656">
            <v>1111.6300000000001</v>
          </cell>
        </row>
        <row r="2657">
          <cell r="A2657" t="str">
            <v/>
          </cell>
        </row>
        <row r="2658">
          <cell r="A2658" t="str">
            <v>18.27.058</v>
          </cell>
          <cell r="B2658" t="str">
            <v>FORNECIMENTO DE CABO DE COBRE, ENCORDOAMENTO CLASSE 2,ISOLAMENTO DE PVC 70 C,TIPO BWF,750V FOREPLAST OU SIMILAR, SM-16MM2, PARA UM LANCE DE REDE,INCLUSIVE ARMACAO SECUNDARIA B1,ISOLADOR, PARAFUSOS, BRACADEIRA REDONDA DE FERRO GALV. A FOGO,EQUIPAMENTO E IN</v>
          </cell>
          <cell r="C2658" t="str">
            <v>Un</v>
          </cell>
          <cell r="D2658">
            <v>637.20000000000005</v>
          </cell>
          <cell r="E2658">
            <v>490.16</v>
          </cell>
        </row>
        <row r="2659">
          <cell r="A2659" t="str">
            <v/>
          </cell>
        </row>
        <row r="2660">
          <cell r="A2660" t="str">
            <v>18.27.059</v>
          </cell>
          <cell r="B2660" t="str">
            <v>FORNECIMENTO DE CABO DE COBRE, ENCORDOAMENTO CLASSE 2,ISOLAMENTO DE PVC 70 C,TIPO BWF,750V FOREPLAST OU SIMILAR, SM-16MM2, PARA DOIS LANCES DE REDE, INCLUSIVE ARMACAO SECUNDARIA B2 ISOLADORES, PARAFUSOS, BRACADEIRA REDONDA DE FERRO GALV. A FOGO,EQUIPAMENT</v>
          </cell>
          <cell r="C2660" t="str">
            <v>Un</v>
          </cell>
          <cell r="D2660">
            <v>1103.28</v>
          </cell>
          <cell r="E2660">
            <v>848.68</v>
          </cell>
        </row>
        <row r="2661">
          <cell r="A2661" t="str">
            <v/>
          </cell>
        </row>
        <row r="2662">
          <cell r="A2662" t="str">
            <v>18.27.060</v>
          </cell>
          <cell r="B2662" t="str">
            <v>FORNECIMENTO DE CABO DE COBRE, ENCORDOAMENTO CLASSE 2,ISOLAMENTO DE PVC 70 C,TIPO BWF,750V FOREPLAST OU SIMILAR, SM-16MM2, PARA TRES LANCES DE REDE, INCLUSIVE ARMACAO SECUNDARIA B3, ISOLADORES, PARAFUSOS,BRACADEIRAS REDONDAS DE FERRO GALV. A FOGO,EQUIPAME</v>
          </cell>
          <cell r="C2662" t="str">
            <v>Un</v>
          </cell>
          <cell r="D2662">
            <v>1670.81</v>
          </cell>
          <cell r="E2662">
            <v>1285.24</v>
          </cell>
        </row>
        <row r="2663">
          <cell r="A2663" t="str">
            <v/>
          </cell>
        </row>
        <row r="2664">
          <cell r="A2664" t="str">
            <v>18.27.061</v>
          </cell>
          <cell r="B2664" t="str">
            <v>FORNECIMENTO DE CABO DE COBRE, ENCORDOAMENTO CLASSE 2,ISOLAMENTO DE PVC 70 C,TIPO BWF,750V FOREPLAST OU SIMILAR, SM-16MM2, PARA QUATRO LANCES DE REDE, INCLUSIVE ARMACAO SECUNDARIA B4, ISOLADORES,PARAFUSOS, BRACADEIRAS REDONDAS DE FERRO GALV. A FOGO,EQUIPA</v>
          </cell>
          <cell r="C2664" t="str">
            <v>Un</v>
          </cell>
          <cell r="D2664">
            <v>2138.25</v>
          </cell>
          <cell r="E2664">
            <v>1644.81</v>
          </cell>
        </row>
        <row r="2665">
          <cell r="A2665" t="str">
            <v/>
          </cell>
        </row>
        <row r="2666">
          <cell r="A2666" t="str">
            <v>18.27.062</v>
          </cell>
          <cell r="B2666" t="str">
            <v>FORNECIMENTO DE CABO DE COBRE, ENCORDOAMENTO CLASSE 2,ISOLAMENTO DE PVC 70 C,TIPO BWF,750V FOREPLAST OU SIMILAR, SM-16MM2, PARA UM LANCE DE REDE,INCLUSIVE EQUIPAMENTO E INSTALACAO.</v>
          </cell>
          <cell r="C2666" t="str">
            <v>Un</v>
          </cell>
          <cell r="D2666">
            <v>587.26</v>
          </cell>
          <cell r="E2666">
            <v>451.74</v>
          </cell>
        </row>
        <row r="2667">
          <cell r="A2667" t="str">
            <v/>
          </cell>
        </row>
        <row r="2668">
          <cell r="A2668" t="str">
            <v>18.27.063</v>
          </cell>
          <cell r="B2668" t="str">
            <v>FORNECIMENTO DE CABO DE COBRE, ENCORDOAMENTO CLASSE 2,ISOLAMENTO DE PVC 70 C,TIPO BWF,750V FOREPLAST OU SIMILAR, SM-16MM2,PARA DOIS LANCES DE REDE, INCLUSIVE EQUIPAMENTO E INSTALACAO.</v>
          </cell>
          <cell r="C2668" t="str">
            <v>Un</v>
          </cell>
          <cell r="D2668">
            <v>1044.1400000000001</v>
          </cell>
          <cell r="E2668">
            <v>803.19</v>
          </cell>
        </row>
        <row r="2669">
          <cell r="A2669" t="str">
            <v/>
          </cell>
        </row>
        <row r="2670">
          <cell r="A2670" t="str">
            <v>18.27.064</v>
          </cell>
          <cell r="B2670" t="str">
            <v>FORNECIMENTO DE CABO DE COBRE, ENCORDOAMENTO CLASSE 2,ISOLAMENTO DE PVC 70 C,TIPO BWF,750V FOREPLAST OU SIMILAR, SM-16MM2,PARA TRES LANCES DE REDE, INCLUSIVE EQUIPAMENTO E INSTALACAO.</v>
          </cell>
          <cell r="C2670" t="str">
            <v>Un</v>
          </cell>
          <cell r="D2670">
            <v>1566.21</v>
          </cell>
          <cell r="E2670">
            <v>1204.78</v>
          </cell>
        </row>
        <row r="2671">
          <cell r="A2671" t="str">
            <v/>
          </cell>
        </row>
        <row r="2672">
          <cell r="A2672" t="str">
            <v>18.27.065</v>
          </cell>
          <cell r="B2672" t="str">
            <v>FORNECIMENTO DE CABO DE COBRE, ENCORDOAMENTO CLASSE 2,ISOLAMENTO DE PVC 70 C,TIPO BWF,750V FOREPLAST OU SIMILAR, SM-16MM2,PARA QUATRO LANCES DE REDE, INCLUSIVE EQUIPAMENTO E INSTALACAO.</v>
          </cell>
          <cell r="C2672" t="str">
            <v>Un</v>
          </cell>
          <cell r="D2672">
            <v>2023.09</v>
          </cell>
          <cell r="E2672">
            <v>1556.23</v>
          </cell>
        </row>
        <row r="2673">
          <cell r="A2673" t="str">
            <v/>
          </cell>
        </row>
        <row r="2674">
          <cell r="A2674" t="str">
            <v>18.27.066</v>
          </cell>
          <cell r="B2674" t="str">
            <v>FORNECIMENTO DE CABO DE COBRE, ENCORDOAMENTO CLASSE 2,ISOLAMENTO DE PVC 70 C,TIPO BWF,750V FOREPLAST OU SIMILAR, SM-25MM2, PARA UM LANCE DE REDE,INCLUSIVE ARMACAO SECUNDARIA B1,ISOLADOR, PARAFUSOS, BRACADEIRA REDONDA DE FERRO GALV. A FOGO,EQUIPAMENTO E IN</v>
          </cell>
          <cell r="C2674" t="str">
            <v>Un</v>
          </cell>
          <cell r="D2674">
            <v>909.23</v>
          </cell>
          <cell r="E2674">
            <v>699.41</v>
          </cell>
        </row>
        <row r="2675">
          <cell r="A2675" t="str">
            <v/>
          </cell>
        </row>
        <row r="2676">
          <cell r="A2676" t="str">
            <v>18.27.067</v>
          </cell>
          <cell r="B2676" t="str">
            <v>FORNECIMENTO DE CABO DE COBRE, ENCORDOAMENTO CLASSE 2,ISOLAMENTO DE PVC 70 C,TIPO BWF,750V FOREPLAST OU SIMILAR, SM-25MM2, PARA DOIS LANCES DE REDE, INCLUSIVE ARMACAO SECUNDARIA B2, ISOLADORES, PARAFUSOS, BRACADEIRA REDONDA DE FERRO GALV. A FOGO,EQUIPAMEN</v>
          </cell>
          <cell r="C2676" t="str">
            <v>Un</v>
          </cell>
          <cell r="D2676">
            <v>1647.33</v>
          </cell>
          <cell r="E2676">
            <v>1267.18</v>
          </cell>
        </row>
        <row r="2677">
          <cell r="A2677" t="str">
            <v/>
          </cell>
        </row>
        <row r="2678">
          <cell r="A2678" t="str">
            <v>18.27.068</v>
          </cell>
          <cell r="B2678" t="str">
            <v>FORNECIMENTO DE CABO DE COBRE, ENCORDOAMENTO CLASSE 2,ISOLAMENTO DE PVC 70 C,TIPO BWF,750V FOREPLAST OU SIMILAR, SM-25MM2, PARA TRES LANCES DE REDE, INCLUSIVE ARMACAO SECUNDARIA B3, ISOLADORES,PARAFUSOS, BRACADEIRAS REDONDAS DE FERRO GALV. A FOGO,EQUIPAME</v>
          </cell>
          <cell r="C2678" t="str">
            <v>Un</v>
          </cell>
          <cell r="D2678">
            <v>2486.88</v>
          </cell>
          <cell r="E2678">
            <v>1912.99</v>
          </cell>
        </row>
        <row r="2679">
          <cell r="A2679" t="str">
            <v/>
          </cell>
        </row>
        <row r="2680">
          <cell r="A2680" t="str">
            <v>18.27.069</v>
          </cell>
          <cell r="B2680" t="str">
            <v>FORNECIMENTO DE CABO DE COBRE, ENCORDOAMENTO CLASSE 2,ISOLAMENTO DE PVC 70 C,TIPO BWF,750V FOREPLAST OU SIMILAR, SM-25MM2,PARA QUATRO LANCES DE REDE, INCLUSIVE ARMACAO SECUNDARIA B4, ISOLADORES,PARAFUSOS,BRACADEIRAS REDONDAS DE FERRO GALV. A FOGO,EQUIPAME</v>
          </cell>
          <cell r="C2680" t="str">
            <v>Un</v>
          </cell>
          <cell r="D2680">
            <v>3226.35</v>
          </cell>
          <cell r="E2680">
            <v>2481.81</v>
          </cell>
        </row>
        <row r="2681">
          <cell r="A2681" t="str">
            <v/>
          </cell>
        </row>
        <row r="2682">
          <cell r="A2682" t="str">
            <v>18.27.070</v>
          </cell>
          <cell r="B2682" t="str">
            <v>FORNECIMENTO DE CABO DE COBRE, ENCORDOAMENTO CLASSE 2,ISOLAMENTO DE PVC 70 C,TIPO BWF,750V FOREPLAST OU SIMILAR, SM-25MM2, PARA UM LANCE DE REDE,INCLUSIVE EQUIPAMENTO E INSTALACAO.</v>
          </cell>
          <cell r="C2682" t="str">
            <v>Un</v>
          </cell>
          <cell r="D2682">
            <v>859.28</v>
          </cell>
          <cell r="E2682">
            <v>660.99</v>
          </cell>
        </row>
        <row r="2683">
          <cell r="A2683" t="str">
            <v/>
          </cell>
        </row>
        <row r="2684">
          <cell r="A2684" t="str">
            <v>18.27.071</v>
          </cell>
          <cell r="B2684" t="str">
            <v>FORNECIMENTO DE CABO DE COBRE, ENCORDOAMENTO CLASSE 2,ISOLAMENTO DE PVC 70 C,TIPO BWF,750V FOREPLAST OU SIMILAR, SM-25MM2, PARA DOIS LANCES DE REDE, INCLUSIVE EQUIPAMENTO E INSTALACAO.</v>
          </cell>
          <cell r="C2684" t="str">
            <v>Un</v>
          </cell>
          <cell r="D2684">
            <v>1588.19</v>
          </cell>
          <cell r="E2684">
            <v>1221.69</v>
          </cell>
        </row>
        <row r="2685">
          <cell r="A2685" t="str">
            <v/>
          </cell>
        </row>
        <row r="2686">
          <cell r="A2686" t="str">
            <v>18.27.072</v>
          </cell>
          <cell r="B2686" t="str">
            <v>FORNECIMENTO DE CABO DE COBRE, ENCORDOAMENTO CLASSE 2,ISOLAMENTO DE PVC 70 C,TIPO BWF,750V FOREPLAST OU SIMILAR, SM-25MM2, PARA TRES LANCES DE REDE, INCLUSIVE EQUIPAMENTO E INSTALACAO.</v>
          </cell>
          <cell r="C2686" t="str">
            <v>Un</v>
          </cell>
          <cell r="D2686">
            <v>2382.2800000000002</v>
          </cell>
          <cell r="E2686">
            <v>1832.53</v>
          </cell>
        </row>
        <row r="2687">
          <cell r="A2687" t="str">
            <v/>
          </cell>
        </row>
        <row r="2688">
          <cell r="A2688" t="str">
            <v>18.27.073</v>
          </cell>
          <cell r="B2688" t="str">
            <v>FORNECIMENTO DE CABO DE COBRE, ENCORDOAMENTO CLASSE 2,ISOLAMENTO DE PVC 70 C,TIPO BWF,750V FOREPLAST OU SIMILAR, SM-25MM2,PARA QUATRO LANCES DE REDE, INCLUSIVE EQUIPAMENTO E INSTALACAO.</v>
          </cell>
          <cell r="C2688" t="str">
            <v>Un</v>
          </cell>
          <cell r="D2688">
            <v>3111.19</v>
          </cell>
          <cell r="E2688">
            <v>2393.23</v>
          </cell>
        </row>
        <row r="2689">
          <cell r="A2689" t="str">
            <v/>
          </cell>
        </row>
        <row r="2690">
          <cell r="A2690" t="str">
            <v>18.27.074</v>
          </cell>
          <cell r="B2690" t="str">
            <v>FORNECIMENTO DE FIO DE COBRE NU, TEMPERA MEIO DURO, CLASSE 1A, SM-10MM2, PARA UM LANCE DE REDE, INCLUSIVE ARMACAO SECUNDARIA B1, ISOLADOR, PARAFUSOS, BRACADEIRA REDONDA DE FERRO GALV. A FOGO, ANDAIME E INSTALACAO.</v>
          </cell>
          <cell r="C2690" t="str">
            <v>Un</v>
          </cell>
          <cell r="D2690">
            <v>189.11</v>
          </cell>
          <cell r="E2690">
            <v>145.47</v>
          </cell>
        </row>
        <row r="2691">
          <cell r="A2691" t="str">
            <v/>
          </cell>
        </row>
        <row r="2692">
          <cell r="A2692" t="str">
            <v>18.27.075</v>
          </cell>
          <cell r="B2692" t="str">
            <v>FORNECIMENTO DE FIO DE COBRE NU, TEMPERA MEIO DURO, CLASSE 1A,SM-10MM2 PARA DOIS LANCES DE REDE, INCLUSIVE ARMACAO SECUNDARIA B2, ISOLADORES, PARAFUSOS, BRACADEIRA REDONDA DE FERRO GALV. A FOGO, ANDAIME E INSTALACAO.</v>
          </cell>
          <cell r="C2692" t="str">
            <v>Un</v>
          </cell>
          <cell r="D2692">
            <v>315.3</v>
          </cell>
          <cell r="E2692">
            <v>242.54</v>
          </cell>
        </row>
        <row r="2693">
          <cell r="A2693" t="str">
            <v/>
          </cell>
        </row>
        <row r="2694">
          <cell r="A2694" t="str">
            <v>18.27.076</v>
          </cell>
          <cell r="B2694" t="str">
            <v>FORNECIMENTO DE FIO DE COBRE NU, TEMPERA MEIO DURO, CLASSE 1A, SM-10MM2, PARA TRES LANCES DE REDE, INCLUSIVE ARMACAO SECUNDARIA B3, ISOLADORES, PARAFUSOS, BRACADEIRAS REDONDAS DE FERRO GALV. A FOGO, ANDAIME E INSTALACAO.</v>
          </cell>
          <cell r="C2694" t="str">
            <v>Un</v>
          </cell>
          <cell r="D2694">
            <v>489.5</v>
          </cell>
          <cell r="E2694">
            <v>376.54</v>
          </cell>
        </row>
        <row r="2695">
          <cell r="A2695" t="str">
            <v/>
          </cell>
        </row>
        <row r="2696">
          <cell r="A2696" t="str">
            <v>18.27.077</v>
          </cell>
          <cell r="B2696" t="str">
            <v>FORNECIMENTO DE FIO DE COBRE NU, TEMPERA MEIO DURO, CLASSE 1A, SM-10MM2, PARA QUATRO LANCES DE REDE, INCLUSIVE ARMACAO SECUNDARIA B4, ISOLADORES, PARAFUSOS, BRACADEIRAS REDONDAS DE FERRO GALV. A FOGO, ANDAIME E INSTALACAO.</v>
          </cell>
          <cell r="C2696" t="str">
            <v>Un</v>
          </cell>
          <cell r="D2696">
            <v>617.04999999999995</v>
          </cell>
          <cell r="E2696">
            <v>474.66</v>
          </cell>
        </row>
        <row r="2697">
          <cell r="A2697" t="str">
            <v/>
          </cell>
        </row>
        <row r="2698">
          <cell r="A2698" t="str">
            <v>18.27.078</v>
          </cell>
          <cell r="B2698" t="str">
            <v>FORNECIMENTO DE FIO DE COBRE NU, TEMPERA MEIO DURO, CLASSE 1A, SM-10MM2, PARA UM LANCE DE REDE, INCLUSIVE ANDAIME E INSTALACAO.</v>
          </cell>
          <cell r="C2698" t="str">
            <v>Un</v>
          </cell>
          <cell r="D2698">
            <v>139.16</v>
          </cell>
          <cell r="E2698">
            <v>107.05</v>
          </cell>
        </row>
        <row r="2699">
          <cell r="A2699" t="str">
            <v/>
          </cell>
        </row>
        <row r="2700">
          <cell r="A2700" t="str">
            <v>18.27.079</v>
          </cell>
          <cell r="B2700" t="str">
            <v>FORNECIMENTO DE FIO DE COBRE NU, TEMPERA MEIO DURO, CLASSE 1A, SM-10MM2, PARA DOIS LANCES DE REDE, INCLUSIVE ANDAIME E INSTALACAO.</v>
          </cell>
          <cell r="C2700" t="str">
            <v>Un</v>
          </cell>
          <cell r="D2700">
            <v>256.16000000000003</v>
          </cell>
          <cell r="E2700">
            <v>197.05</v>
          </cell>
        </row>
        <row r="2701">
          <cell r="A2701" t="str">
            <v/>
          </cell>
        </row>
        <row r="2702">
          <cell r="A2702" t="str">
            <v>18.27.080</v>
          </cell>
          <cell r="B2702" t="str">
            <v>FORNECIMENTO DE FIO DE COBRE NU, TEMPERA MEIO DURO, CLASSE 1A, SM-10MM2, PARA TRES LANCES DE REDE, INCLUSIVE ANDAIME E INSTALACAO.</v>
          </cell>
          <cell r="C2702" t="str">
            <v>Un</v>
          </cell>
          <cell r="D2702">
            <v>384.9</v>
          </cell>
          <cell r="E2702">
            <v>296.08</v>
          </cell>
        </row>
        <row r="2703">
          <cell r="A2703" t="str">
            <v/>
          </cell>
        </row>
        <row r="2704">
          <cell r="A2704" t="str">
            <v>18.27.081</v>
          </cell>
          <cell r="B2704" t="str">
            <v>FORNECIMENTO DE FIO DE COBRE NU, TEMPERA MEIO DURO, CLASSE 1A, SM-10MM2, PARA QUATRO LANCES DE REDE, INCLUSIVE ANDAIME E INSTALACAO.</v>
          </cell>
          <cell r="C2704" t="str">
            <v>Un</v>
          </cell>
          <cell r="D2704">
            <v>501.9</v>
          </cell>
          <cell r="E2704">
            <v>386.08</v>
          </cell>
        </row>
        <row r="2705">
          <cell r="A2705" t="str">
            <v/>
          </cell>
        </row>
        <row r="2706">
          <cell r="A2706" t="str">
            <v>18.27.082</v>
          </cell>
          <cell r="B2706" t="str">
            <v>FORNECIMENTO DE FIO DE COBRE NU, TEMPERA MEIO DURO, CLASSE 1A, SM-16MM2, PARA UM LANCE DE REDE, INCLUSIVE ARMACAO SECUNDARIA B1, ISOLADOR, PARAFUSOS, BRACADEIRA REDONDA DE FERRO GALV. A FOGO, ANDAIME E INSTALACAO.</v>
          </cell>
          <cell r="C2706" t="str">
            <v>Un</v>
          </cell>
          <cell r="D2706">
            <v>271.12</v>
          </cell>
          <cell r="E2706">
            <v>208.56</v>
          </cell>
        </row>
        <row r="2707">
          <cell r="A2707" t="str">
            <v/>
          </cell>
        </row>
        <row r="2708">
          <cell r="A2708" t="str">
            <v>18.27.083</v>
          </cell>
          <cell r="B2708" t="str">
            <v>FORNECIMENTO DE FIO DE COBRE NU, TEMPERA MEIO DURO, CLASSE 1A, SM-16MM2, PARA DOIS LANCES DE REDE, INCLUSIVE ARMACAO SECUNDARIA B2, ISOLADORES, PARAFUSOS, BRACADEIRA REDONDA DE FERRO GALV, A FOGO, ANDAIME E INSTALACAO.</v>
          </cell>
          <cell r="C2708" t="str">
            <v>Un</v>
          </cell>
          <cell r="D2708">
            <v>479.33</v>
          </cell>
          <cell r="E2708">
            <v>368.72</v>
          </cell>
        </row>
        <row r="2709">
          <cell r="A2709" t="str">
            <v/>
          </cell>
        </row>
        <row r="2710">
          <cell r="A2710" t="str">
            <v>18.27.084</v>
          </cell>
          <cell r="B2710" t="str">
            <v>FORNECIMENTO DE FIO DE COBRE NU, TEMPERA MEIO DURO, CLASSE 1A, SM-16MM2, PARA TRES LANCES DE REDE, INCLUSIVE ARMACAO SECUNDARIA B3, ISOLADORES, PARAFUSOS, BRACADEIRAS REDONDAS DE FERRO GALV. A FOGO, ANDAIME E INSTALACAO.</v>
          </cell>
          <cell r="C2710" t="str">
            <v>Un</v>
          </cell>
          <cell r="D2710">
            <v>735.55</v>
          </cell>
          <cell r="E2710">
            <v>565.80999999999995</v>
          </cell>
        </row>
        <row r="2711">
          <cell r="A2711" t="str">
            <v/>
          </cell>
        </row>
        <row r="2712">
          <cell r="A2712" t="str">
            <v>18.27.085</v>
          </cell>
          <cell r="B2712" t="str">
            <v>FORNECIMENTO DE FIO DE COBRE NU, TEMPERA MEIO DURO, CLASSE 1A, SM-16MM2, PARA QUATRO LANCES DE REDE, INCLUSIVE ARMACAO SECUNDARIA B4, ISOLADORES, PARAFUSOS, BRACADEIRAS REDONDAS DE FERRO GALV. A FOGO, ANDAIME E INSTALACAO.</v>
          </cell>
          <cell r="C2712" t="str">
            <v>Un</v>
          </cell>
          <cell r="D2712">
            <v>945.12</v>
          </cell>
          <cell r="E2712">
            <v>727.02</v>
          </cell>
        </row>
        <row r="2713">
          <cell r="A2713" t="str">
            <v/>
          </cell>
        </row>
        <row r="2714">
          <cell r="A2714" t="str">
            <v>18.27.086</v>
          </cell>
          <cell r="B2714" t="str">
            <v>FORNECIMENTO DE FIO DE COBRE NU, TEMPERA MEIO DURO, CLASSE 1A, SM-16MM2, PARA UM LANCE DE REDE, INCLUSIVE ANDAIME E INSTALACAO.</v>
          </cell>
          <cell r="C2714" t="str">
            <v>Un</v>
          </cell>
          <cell r="D2714">
            <v>221.18</v>
          </cell>
          <cell r="E2714">
            <v>170.14</v>
          </cell>
        </row>
        <row r="2715">
          <cell r="A2715" t="str">
            <v/>
          </cell>
        </row>
        <row r="2716">
          <cell r="A2716" t="str">
            <v>18.27.087</v>
          </cell>
          <cell r="B2716" t="str">
            <v>FORNECIMENTO DE FIO DE COBRE NU, TEMPERA MEIO DURO, CLASSE 1A, SM-16MM2, PARA DOIS LANCES DE REDE, INCLUSIVE ANDAIME E INSTALACAO.</v>
          </cell>
          <cell r="C2716" t="str">
            <v>Un</v>
          </cell>
          <cell r="D2716">
            <v>420.19</v>
          </cell>
          <cell r="E2716">
            <v>323.23</v>
          </cell>
        </row>
        <row r="2717">
          <cell r="A2717" t="str">
            <v/>
          </cell>
        </row>
        <row r="2718">
          <cell r="A2718" t="str">
            <v>18.27.088</v>
          </cell>
          <cell r="B2718" t="str">
            <v>FORNECIMENTO DE FIO DE COBRE NU, TEMPERA MEIO DURO, CLASSE 1A, SM-16MM2, PARA TRES LANCES DE REDE, INCLUSIVE ANDAIME E INSTALACAO.</v>
          </cell>
          <cell r="C2718" t="str">
            <v>Un</v>
          </cell>
          <cell r="D2718">
            <v>630.95000000000005</v>
          </cell>
          <cell r="E2718">
            <v>485.35</v>
          </cell>
        </row>
        <row r="2719">
          <cell r="A2719" t="str">
            <v/>
          </cell>
        </row>
        <row r="2720">
          <cell r="A2720" t="str">
            <v>18.27.089</v>
          </cell>
          <cell r="B2720" t="str">
            <v>FORNECIMENTO DE FIO DE COBRE NU, TEMPERA MEIO DURO, CLASSE 1A, SM-16MM2, PARA QUATRO LANCES DE REDE, INCLUSIVE ANDAIME E INSTALACAO.</v>
          </cell>
          <cell r="C2720" t="str">
            <v>Un</v>
          </cell>
          <cell r="D2720">
            <v>829.97</v>
          </cell>
          <cell r="E2720">
            <v>638.44000000000005</v>
          </cell>
        </row>
        <row r="2721">
          <cell r="A2721" t="str">
            <v/>
          </cell>
        </row>
        <row r="2722">
          <cell r="A2722" t="str">
            <v>18.27.090</v>
          </cell>
          <cell r="B2722" t="str">
            <v>FORNECIMENTO DE CABO DE ALUMINIO COM ALMA DE ACO 10MM2 PARA UM LANCE DE REDE, INCLUSIVE ARMACAO SECUNDARIA B1, ISOLADOR, PARAFUSOS, BRACADEIRA REDONDA DE FERRO GALV. A FOGO, ANDAIME E INSTALACAO.</v>
          </cell>
          <cell r="C2722" t="str">
            <v>Un</v>
          </cell>
          <cell r="D2722">
            <v>176.11</v>
          </cell>
          <cell r="E2722">
            <v>135.47</v>
          </cell>
        </row>
        <row r="2723">
          <cell r="A2723" t="str">
            <v/>
          </cell>
        </row>
        <row r="2724">
          <cell r="A2724" t="str">
            <v>18.27.091</v>
          </cell>
          <cell r="B2724" t="str">
            <v>FORNECIMENTO DE CABO DE ALUMINIO COM ALMA DE AC0 10MM2 PARA DOIS LANCES DE REDE, INCLUSIVE ARMACAO SECUNDARIA B2, ISOLADORES, PARAFUSOS, BRACADEIRA REDONDA DE FERRO GALV. A FOGO, ANDAIME E INSTALACAO.</v>
          </cell>
          <cell r="C2724" t="str">
            <v>Un</v>
          </cell>
          <cell r="D2724">
            <v>289.3</v>
          </cell>
          <cell r="E2724">
            <v>222.54</v>
          </cell>
        </row>
        <row r="2725">
          <cell r="A2725" t="str">
            <v/>
          </cell>
        </row>
        <row r="2726">
          <cell r="A2726" t="str">
            <v>18.27.092</v>
          </cell>
          <cell r="B2726" t="str">
            <v>FORNECIMENTO DE CABO DE ALUMINIO COM ALMA DE ACO 10MM2 PARA TRES LANCES DE REDE, INCLUSIVE ARMACAO SECUNDARIA B3, ISOLADORES, PARAFUSOS, BRACADEIRAS REDONDAS DE FERRO GALV. A FOGO, ANDAIME E INSTALACAO.</v>
          </cell>
          <cell r="C2726" t="str">
            <v>Un</v>
          </cell>
          <cell r="D2726">
            <v>450.5</v>
          </cell>
          <cell r="E2726">
            <v>346.54</v>
          </cell>
        </row>
        <row r="2727">
          <cell r="A2727" t="str">
            <v/>
          </cell>
        </row>
        <row r="2728">
          <cell r="A2728" t="str">
            <v>18.27.093</v>
          </cell>
          <cell r="B2728" t="str">
            <v>FORNECIMENTO DE CABO DE ALUMINIO COM ALMA DE ACO 10MM2 PARA QUATRO LANCES DE REDE, INCLUSIVE ARMACAO SECUNDARIA B4, ISOLADORES, PARAFUSOS, BRACADEIRAS REDONDAS DE FERRO GALV. A FOGO, ANDAIME E INSTALACAO.</v>
          </cell>
          <cell r="C2728" t="str">
            <v>Un</v>
          </cell>
          <cell r="D2728">
            <v>565.04999999999995</v>
          </cell>
          <cell r="E2728">
            <v>434.66</v>
          </cell>
        </row>
        <row r="2729">
          <cell r="A2729" t="str">
            <v/>
          </cell>
        </row>
        <row r="2730">
          <cell r="A2730" t="str">
            <v>18.27.094</v>
          </cell>
          <cell r="B2730" t="str">
            <v>FORNECIMENTO DE CABO DE ALUMINIO COM ALMA DE ACO 10MM2 PARA UM LANCE DE REDE, INCLUSIVE ANDAIME E INSTALACAO.</v>
          </cell>
          <cell r="C2730" t="str">
            <v>Un</v>
          </cell>
          <cell r="D2730">
            <v>126.16</v>
          </cell>
          <cell r="E2730">
            <v>97.05</v>
          </cell>
        </row>
        <row r="2731">
          <cell r="A2731" t="str">
            <v/>
          </cell>
        </row>
        <row r="2732">
          <cell r="A2732" t="str">
            <v>18.27.095</v>
          </cell>
          <cell r="B2732" t="str">
            <v>FORNECIMENTO DE CABO DE ALUMINIO COM ALMA DE ACO 10MM2 PARA DOIS LANCES DE REDE,INCLUSIVE ANDAIME E INSTALACAO.</v>
          </cell>
          <cell r="C2732" t="str">
            <v>Un</v>
          </cell>
          <cell r="D2732">
            <v>230.16</v>
          </cell>
          <cell r="E2732">
            <v>177.05</v>
          </cell>
        </row>
        <row r="2733">
          <cell r="A2733" t="str">
            <v/>
          </cell>
        </row>
        <row r="2734">
          <cell r="A2734" t="str">
            <v>18.27.096</v>
          </cell>
          <cell r="B2734" t="str">
            <v>FORNECIMENTO DE CABO DE ALUMINIO COM ALMA DE ACO 10MM2 PARA TRES LANCES DE REDE, INCLUSIVE ANDAIME E INSTALACAO.</v>
          </cell>
          <cell r="C2734" t="str">
            <v>Un</v>
          </cell>
          <cell r="D2734">
            <v>345.9</v>
          </cell>
          <cell r="E2734">
            <v>266.08</v>
          </cell>
        </row>
        <row r="2735">
          <cell r="A2735" t="str">
            <v/>
          </cell>
        </row>
        <row r="2736">
          <cell r="A2736" t="str">
            <v>18.27.097</v>
          </cell>
          <cell r="B2736" t="str">
            <v>FORNECIMENTO DE CABO DE ALUMINIO COM ALMA DE ACO 10MM2 PARA QUATRO LANCES DE REDE, INCLUSIVE ANDAIME E INSTALACAO.</v>
          </cell>
          <cell r="C2736" t="str">
            <v>Un</v>
          </cell>
          <cell r="D2736">
            <v>449.9</v>
          </cell>
          <cell r="E2736">
            <v>346.08</v>
          </cell>
        </row>
        <row r="2737">
          <cell r="A2737" t="str">
            <v/>
          </cell>
        </row>
        <row r="2738">
          <cell r="A2738" t="str">
            <v>18.27.098</v>
          </cell>
          <cell r="B2738" t="str">
            <v>FORNECIMENTO DE CABO DE ALUMINIO COM ALMA DE ACO 16MM2 PARA UM LANCE DE REDE, INCLUSIVE ARMACAO SECUNDARIA B1, ISOLADOR, PARAFUSOS, BRACADEIRA REDONDA DE FERRO GALV. A FOGO, ANDAIME E INSTALACAO.</v>
          </cell>
          <cell r="C2738" t="str">
            <v>Un</v>
          </cell>
          <cell r="D2738">
            <v>204.64</v>
          </cell>
          <cell r="E2738">
            <v>157.41999999999999</v>
          </cell>
        </row>
        <row r="2739">
          <cell r="A2739" t="str">
            <v/>
          </cell>
        </row>
        <row r="2740">
          <cell r="A2740" t="str">
            <v>18.27.099</v>
          </cell>
          <cell r="B2740" t="str">
            <v>FORNECIMENTO DE CABO DE ALUMINIO COM ALMA DE ACO 16MM2 PARA DOIS LANCES DE REDE, INCLUSIVE ARMACAO SECUNDARIA B2, ISOLADORES, PARAFUSOS, BRACADEIRA REDONDA DE FERRO GALV. A FOGO, ANDAIME E INSTALACAO.</v>
          </cell>
          <cell r="C2740" t="str">
            <v>Un</v>
          </cell>
          <cell r="D2740">
            <v>346.37</v>
          </cell>
          <cell r="E2740">
            <v>266.44</v>
          </cell>
        </row>
        <row r="2741">
          <cell r="A2741" t="str">
            <v/>
          </cell>
        </row>
        <row r="2742">
          <cell r="A2742" t="str">
            <v>18.27.100</v>
          </cell>
          <cell r="B2742" t="str">
            <v>FORNECIMENTO DE CABO DE ALUMINIO COM ALMA DE ACO 16MM2 PARA TRES LANCES DE REDE, INCLUSIVE ARMACAO SECUNDARIA B3, ISOLADORES, PARAFUSOS, BRACADEIRAS REDONDAS DE FERRO GALV.A FOGO, ANDAIME E INSTALACAO.</v>
          </cell>
          <cell r="C2742" t="str">
            <v>Un</v>
          </cell>
          <cell r="D2742">
            <v>536.1</v>
          </cell>
          <cell r="E2742">
            <v>412.39</v>
          </cell>
        </row>
        <row r="2743">
          <cell r="A2743" t="str">
            <v/>
          </cell>
        </row>
        <row r="2744">
          <cell r="A2744" t="str">
            <v>18.27.101</v>
          </cell>
          <cell r="B2744" t="str">
            <v>FORNECIMENTO DE CABO DE ALUMINIO COM ALMA DE ACO 16MM2 PARA QUATRO LANCES DE REDE, INCLUSIVE ARMACAO SECUNDARIA B4, ISOLADORES, PARAFUSOS, BRACADEIRAS REDONDAS DE FERRO GALV. A FOGO, ANDAIME E INSTALACAO.</v>
          </cell>
          <cell r="C2744" t="str">
            <v>Un</v>
          </cell>
          <cell r="D2744">
            <v>679.19</v>
          </cell>
          <cell r="E2744">
            <v>522.46</v>
          </cell>
        </row>
        <row r="2745">
          <cell r="A2745" t="str">
            <v/>
          </cell>
        </row>
        <row r="2746">
          <cell r="A2746" t="str">
            <v>18.27.102</v>
          </cell>
          <cell r="B2746" t="str">
            <v>FORNECIMENTO DE CABO DE ALUMINIO COM ALMA DE ACO 16MM2 PARA UM LANCE DE REDE, INCLUSIVE ANDAIME E INSTALACAO.</v>
          </cell>
          <cell r="C2746" t="str">
            <v>Un</v>
          </cell>
          <cell r="D2746">
            <v>154.69999999999999</v>
          </cell>
          <cell r="E2746">
            <v>119</v>
          </cell>
        </row>
        <row r="2747">
          <cell r="A2747" t="str">
            <v/>
          </cell>
        </row>
        <row r="2748">
          <cell r="A2748" t="str">
            <v>18.27.103</v>
          </cell>
          <cell r="B2748" t="str">
            <v>FORNECIMENTO DE CABO DE ALUMINIO COM ALMA DE ACO 16MM2 PARA DOIS LANCES DE REDE, INCLUSIVE ANDAIME E INSTALACAO.</v>
          </cell>
          <cell r="C2748" t="str">
            <v>Un</v>
          </cell>
          <cell r="D2748">
            <v>287.23</v>
          </cell>
          <cell r="E2748">
            <v>220.95</v>
          </cell>
        </row>
        <row r="2749">
          <cell r="A2749" t="str">
            <v/>
          </cell>
        </row>
        <row r="2750">
          <cell r="A2750" t="str">
            <v>18.27.104</v>
          </cell>
          <cell r="B2750" t="str">
            <v>FORNECIMENTO DE CABO DE ALUMINIO COM ALMA DE ACO 16MM2 PARA TRES LANCES DE REDE, INCLUSIVE ANDAIME E INSTALACAO.</v>
          </cell>
          <cell r="C2750" t="str">
            <v>Un</v>
          </cell>
          <cell r="D2750">
            <v>431.5</v>
          </cell>
          <cell r="E2750">
            <v>331.93</v>
          </cell>
        </row>
        <row r="2751">
          <cell r="A2751" t="str">
            <v/>
          </cell>
        </row>
        <row r="2752">
          <cell r="A2752" t="str">
            <v>18.27.105</v>
          </cell>
          <cell r="B2752" t="str">
            <v>FORNECIMENTO DE CABO DE ALUMINIO COM ALMA DE ACO 16MM2 PARA QUATRO LANCES DE REDE, INCLUSIVE ANDAIME E INSTALACAO.</v>
          </cell>
          <cell r="C2752" t="str">
            <v>Un</v>
          </cell>
          <cell r="D2752">
            <v>564.04</v>
          </cell>
          <cell r="E2752">
            <v>433.88</v>
          </cell>
        </row>
        <row r="2753">
          <cell r="A2753" t="str">
            <v/>
          </cell>
        </row>
        <row r="2754">
          <cell r="A2754" t="str">
            <v>18.27.106</v>
          </cell>
          <cell r="B2754" t="str">
            <v>FORNECIMENTO DE CABO DE COBRE, ENCORDOAMENTO CLASSE 2, ISOLAMENTO DE PVC 70 C, TIPO BWF 750V. FOREPLAST OU SIMILAR, SM-6MM2, PARA UM LANCE DE REDE, INCLUSIVE ARMACAO SECUNDARIA B1, ISOLADOR, PARAFUSOS, BRACADEIRA REDONDA DE FERRO GALV. A FOGO, ANDAIME E I</v>
          </cell>
          <cell r="C2754" t="str">
            <v>Un</v>
          </cell>
          <cell r="D2754">
            <v>218.36</v>
          </cell>
          <cell r="E2754">
            <v>167.97</v>
          </cell>
        </row>
        <row r="2755">
          <cell r="A2755" t="str">
            <v/>
          </cell>
        </row>
        <row r="2756">
          <cell r="A2756" t="str">
            <v>18.27.107</v>
          </cell>
          <cell r="B2756" t="str">
            <v>FORNECIMENTO DE CABO DE COBRE, ENCORDOAMENTO CLASSE 2, ISOLAMENTO DE PVC 70 C, TIPO BWF, 750V, FOREPLAST OU SIMILAR, SM-6MM2, PARA DOIS LANCES DE REDE, INCLUSIVE ARMACAO SECUNDARIA B2,ISOLADORES, PARAFUSOS, BRACADEIRA REDONDA DE FERRO GALV. A FOGO, ANDAIM</v>
          </cell>
          <cell r="C2756" t="str">
            <v>Un</v>
          </cell>
          <cell r="D2756">
            <v>373.8</v>
          </cell>
          <cell r="E2756">
            <v>287.54000000000002</v>
          </cell>
        </row>
        <row r="2757">
          <cell r="A2757" t="str">
            <v/>
          </cell>
        </row>
        <row r="2758">
          <cell r="A2758" t="str">
            <v>18.27.108</v>
          </cell>
          <cell r="B2758" t="str">
            <v>FORNECIMENTO DE CABO DE COBRE, ENCORDOAMENTO CLASSE 2, ISOLAMENTO DE PVC 70 C, TIPO BWF, 750V, FOREPLAST OU SIMILAR, SM-6MM2, PARA TRES LANCES DE REDE, INCLUSIVE ARMACAO SECUNDARIA B3, ISOLADORES, PARAFUSOS, BRACADEIRAS REDONDAS DE FERRO GALV.A FOGO,ANDAI</v>
          </cell>
          <cell r="C2758" t="str">
            <v>Un</v>
          </cell>
          <cell r="D2758">
            <v>577.25</v>
          </cell>
          <cell r="E2758">
            <v>444.04</v>
          </cell>
        </row>
        <row r="2759">
          <cell r="A2759" t="str">
            <v/>
          </cell>
        </row>
        <row r="2760">
          <cell r="A2760" t="str">
            <v>18.27.109</v>
          </cell>
          <cell r="B2760" t="str">
            <v>FORNECIMENTO DE CABO DE COBRE, ENCORDOAMENTO CLASSE 2, ISOLAMENTO DE PVC 70 C, TIPO BWF, 750V, FOREPLAST OU SIMILAR, SM-6MM2, PARA QUATRO LANCES DE REDE, INCLUSIVE ARMACAO SECUNDARIA B4, ISOLADORES, PARAFUSOS, BRACADEIRAS REDONDAS DE FERRO GALV.A FOGO,AND</v>
          </cell>
          <cell r="C2760" t="str">
            <v>Un</v>
          </cell>
          <cell r="D2760">
            <v>734.05</v>
          </cell>
          <cell r="E2760">
            <v>564.66</v>
          </cell>
        </row>
        <row r="2761">
          <cell r="A2761" t="str">
            <v/>
          </cell>
        </row>
        <row r="2762">
          <cell r="A2762" t="str">
            <v>18.27.110</v>
          </cell>
          <cell r="B2762" t="str">
            <v>FORNECIMENTO DE CABO DE COBRE, ENCORDOAMENTO CLASSE 2, ISOLAMENTO DE PVC 70 C, TIPO BWF, 750V, FOREPLAST OU SIMILAR, SM-6MM2, PARA UM LANCE DE REDE, INCLUSIVE ANDAIME E INSTALACAO.</v>
          </cell>
          <cell r="C2762" t="str">
            <v>Un</v>
          </cell>
          <cell r="D2762">
            <v>168.41</v>
          </cell>
          <cell r="E2762">
            <v>129.55000000000001</v>
          </cell>
        </row>
        <row r="2763">
          <cell r="A2763" t="str">
            <v/>
          </cell>
        </row>
        <row r="2764">
          <cell r="A2764" t="str">
            <v>18.27.111</v>
          </cell>
          <cell r="B2764" t="str">
            <v>FORNECIMENTO DE CABO DE COBRE, ENCORDOAMENTO CLASSE 2, ISOLAMENTO DE PVC 70 C, TIPO BWF, 750V, FOREPLAST OU SIMILAR, SM-6MM2, PARA DOIS LANCES DE REDE, INCLUSIVE ANDAIME E INSTALACAO.</v>
          </cell>
          <cell r="C2764" t="str">
            <v>Un</v>
          </cell>
          <cell r="D2764">
            <v>314.66000000000003</v>
          </cell>
          <cell r="E2764">
            <v>242.05</v>
          </cell>
        </row>
        <row r="2765">
          <cell r="A2765" t="str">
            <v/>
          </cell>
        </row>
        <row r="2766">
          <cell r="A2766" t="str">
            <v>18.27.112</v>
          </cell>
          <cell r="B2766" t="str">
            <v>FORNECIMENTO DE CABO DE COBRE, ENCORDOAMENTO CLASSE 2, ISOLAMENTO DE PVC 70 C, TIPO BWF, 750V, FOREPLAST OU SIMILAR, SM-6MM2, PARA TRES LANCES DE REDE, INCLUSIVE ANDAIME E INSTALACAO.</v>
          </cell>
          <cell r="C2766" t="str">
            <v>Un</v>
          </cell>
          <cell r="D2766">
            <v>472.65</v>
          </cell>
          <cell r="E2766">
            <v>363.58</v>
          </cell>
        </row>
        <row r="2767">
          <cell r="A2767" t="str">
            <v/>
          </cell>
        </row>
        <row r="2768">
          <cell r="A2768" t="str">
            <v>18.27.113</v>
          </cell>
          <cell r="B2768" t="str">
            <v>FORNECIMENTO DE CABO DE COBRE, ENCORDOAMENTO CLASSE 2, ISOLAMENTO DE PVC 70 C, TIPO BWF, 750V, FOREPLAST OU SIMILAR, SM-6MM2, PARA QUATRO LANCES DE REDE,INCLUSIVE ANDAIME E INSTALACAO.</v>
          </cell>
          <cell r="C2768" t="str">
            <v>Un</v>
          </cell>
          <cell r="D2768">
            <v>618.9</v>
          </cell>
          <cell r="E2768">
            <v>476.08</v>
          </cell>
        </row>
        <row r="2769">
          <cell r="A2769" t="str">
            <v/>
          </cell>
        </row>
        <row r="2770">
          <cell r="A2770" t="str">
            <v>18.27.114</v>
          </cell>
          <cell r="B2770" t="str">
            <v>FORNECIMENTO DE CABO DE COBRE, ENCORDOAMENTO CLASSE 2, ISOLAMENTO DE PVC 70 C, TIPO BWF, 750V, FOREPLAST OU SIMILAR, SM-10MM2, PARA UM LANCE DE REDE,INCLUSIVE ARMACAO SECUNDARIA B1, ISOLADOR,PARAFUSOS, BRACADEIRA REDONDA DE FERRO GALV. A FOGO, ANDAIME E I</v>
          </cell>
          <cell r="C2770" t="str">
            <v>Un</v>
          </cell>
          <cell r="D2770">
            <v>384.5</v>
          </cell>
          <cell r="E2770">
            <v>295.77</v>
          </cell>
        </row>
        <row r="2771">
          <cell r="A2771" t="str">
            <v/>
          </cell>
        </row>
        <row r="2772">
          <cell r="A2772" t="str">
            <v>18.27.115</v>
          </cell>
          <cell r="B2772" t="str">
            <v>FORNECIMENTO DE CABO DE COBRE, ENCORDOAMENTO CLASSE 2, ISOLAMENTO DE PVC 70 C, TIPO BWF, 750V, FOREPLAST OU SIMILAR, SM-10MM2, PARA DOIS LANCES DE REDE, INCLUSIVE ARMACAO SECUNDARIA B2, ISOLADORES,PARAFUSOS, BRACADEIRAS REDONDAS DE FERRO GALV. A FOGO, AND</v>
          </cell>
          <cell r="C2772" t="str">
            <v>Un</v>
          </cell>
          <cell r="D2772">
            <v>706.08</v>
          </cell>
          <cell r="E2772">
            <v>543.14</v>
          </cell>
        </row>
        <row r="2773">
          <cell r="A2773" t="str">
            <v/>
          </cell>
        </row>
        <row r="2774">
          <cell r="A2774" t="str">
            <v>18.27.116</v>
          </cell>
          <cell r="B2774" t="str">
            <v>FORNECIMENTO DE CABO DE COBRE, ENCORDOAMENTO CLASSE 2, ISOLAMENTO DE PVC 70 C, TIPO BWF, 750V, FOREPLAST OU SIMILAR, SM-10MM2, PARA TRES LANCES DE REDE, INCLUSIVE ARMACAO SECUNDARIA B3, ISOLADORES,PARAFUSOS, BRACADEIRAS REDONDAS DE FERRO GALV.A FOGO,ANDAI</v>
          </cell>
          <cell r="C2774" t="str">
            <v>Un</v>
          </cell>
          <cell r="D2774">
            <v>1075.67</v>
          </cell>
          <cell r="E2774">
            <v>827.44</v>
          </cell>
        </row>
        <row r="2775">
          <cell r="A2775" t="str">
            <v/>
          </cell>
        </row>
        <row r="2776">
          <cell r="A2776" t="str">
            <v>18.27.117</v>
          </cell>
          <cell r="B2776" t="str">
            <v>FORNECIMENTO DE CABO DE COBRE, ENCORDOAMENTO CLASSE 2, ISOLAMENTO DE PVC 70 C, TIPO BWF, 750V, FOREPLAST OU SIMILAR, SM-10MM2, PARA QUATRO LANCES DE REDE, INCLUSIVE ARMACAO SECUNDARIA B4, ISOLADORES,PARAFUSOS,BRACADEIRAS REDONDAS DE F.GALV. A FOGO, ANDAIM</v>
          </cell>
          <cell r="C2776" t="str">
            <v>Un</v>
          </cell>
          <cell r="D2776">
            <v>1398.61</v>
          </cell>
          <cell r="E2776">
            <v>1075.8599999999999</v>
          </cell>
        </row>
        <row r="2777">
          <cell r="A2777" t="str">
            <v/>
          </cell>
        </row>
        <row r="2778">
          <cell r="A2778" t="str">
            <v>18.27.118</v>
          </cell>
          <cell r="B2778" t="str">
            <v>FORNECIMENTO DE CABO DE COBRE, ENCORDOAMENTO CLASSE 2, ISOLAMENTO DE PVC 70 C, TIPO BWF, 750V, FOREPLAST OU SIMILAR, SM-10MM2, PARA UM LANCE DE REDE, INCLUSIVE ANDAIME E INSTALACAO.</v>
          </cell>
          <cell r="C2778" t="str">
            <v>Un</v>
          </cell>
          <cell r="D2778">
            <v>346.29</v>
          </cell>
          <cell r="E2778">
            <v>266.38</v>
          </cell>
        </row>
        <row r="2779">
          <cell r="A2779" t="str">
            <v/>
          </cell>
        </row>
        <row r="2780">
          <cell r="A2780" t="str">
            <v>18.27.119</v>
          </cell>
          <cell r="B2780" t="str">
            <v>FORNECIMENTO DE CABO DE COBRE, ENCORDOAMENTO CLASSE 2, ISOLAMENTO DE PVC 70 C, TIPO BWF, 750V, FOREPLAST OU SIMILAR, SM-10MM2, PARA DOIS LANCES DE REDE, INCLUSIVE ANDAIME E INSTALACAO.</v>
          </cell>
          <cell r="C2780" t="str">
            <v>Un</v>
          </cell>
          <cell r="D2780">
            <v>646.94000000000005</v>
          </cell>
          <cell r="E2780">
            <v>497.65</v>
          </cell>
        </row>
        <row r="2781">
          <cell r="A2781" t="str">
            <v/>
          </cell>
        </row>
        <row r="2782">
          <cell r="A2782" t="str">
            <v>18.27.120</v>
          </cell>
          <cell r="B2782" t="str">
            <v>FORNECIMENTO DE CABO DE COBRE, ENCORDOAMENTO CLASSE 2, ISOLAMENTO DE PVC 70 C, TIPO BWF, 750V, FOREPLAST OU SIMILAR, SM-10MM2, PARA TRES LANCES DE REDE, INCLUSIVE ANDAIME E INSTALACAO.</v>
          </cell>
          <cell r="C2782" t="str">
            <v>Un</v>
          </cell>
          <cell r="D2782">
            <v>971.07</v>
          </cell>
          <cell r="E2782">
            <v>746.98</v>
          </cell>
        </row>
        <row r="2783">
          <cell r="A2783" t="str">
            <v/>
          </cell>
        </row>
        <row r="2784">
          <cell r="A2784" t="str">
            <v>18.27.121</v>
          </cell>
          <cell r="B2784" t="str">
            <v>FORNECIMENTO DE CABO DE COBRE, ENCORDOAMENTO CLASSE 2, ISOLAMENTO DE PVC 70 C, TIPO BWF, 750V, FOREPLAST OU SIMILAR, SM-10MM2, PARA QUATRO LANCES DE REDE,INCLUSIVE ANDAIME E INSTALACAO.</v>
          </cell>
          <cell r="C2784" t="str">
            <v>Un</v>
          </cell>
          <cell r="D2784">
            <v>1283.46</v>
          </cell>
          <cell r="E2784">
            <v>987.28</v>
          </cell>
        </row>
        <row r="2785">
          <cell r="A2785" t="str">
            <v/>
          </cell>
        </row>
        <row r="2786">
          <cell r="A2786" t="str">
            <v>18.27.122</v>
          </cell>
          <cell r="B2786" t="str">
            <v xml:space="preserve">FORNECIMENTO DE CABO DE COBRE, ENCORDOAMENTO CLASSE 2, ISOLAMENTO DE PVC 70 C, TIPO BWF, 750V, FOREPLAST OU SIMILAR, SM-16MM2, PARA UM LANCE DE REDE, INCLUSIVE ARMACAO SECUNDARIA B1, ISOLADOR, PARAFUSOS, BRACADEIRA REDONDA DE FERRO GALV.A FOGO, ANDAIME E </v>
          </cell>
          <cell r="C2786" t="str">
            <v>Un</v>
          </cell>
          <cell r="D2786">
            <v>528.99</v>
          </cell>
          <cell r="E2786">
            <v>406.92</v>
          </cell>
        </row>
        <row r="2787">
          <cell r="A2787" t="str">
            <v/>
          </cell>
        </row>
        <row r="2788">
          <cell r="A2788" t="str">
            <v>18.27.123</v>
          </cell>
          <cell r="B2788" t="str">
            <v>FORNECIMENTO DE CABO DE COBRE, ENCORDOAMENTO CLASSE 2, ISOLAMENTO DE PVC 70 C, TIPO BWF, 750V, FOREPLAST OU SIMILAR, SM-16MM2, PARA DOIS LANCES DE REDE, INCLUSIVE ARMACAO SECUNDARIA B2, ISOLADORES, PARAFUSOS, BRACADEIRAS REDONDAS DE FERRO GALV. A FOGO, AN</v>
          </cell>
          <cell r="C2788" t="str">
            <v>Un</v>
          </cell>
          <cell r="D2788">
            <v>995.07</v>
          </cell>
          <cell r="E2788">
            <v>765.44</v>
          </cell>
        </row>
        <row r="2789">
          <cell r="A2789" t="str">
            <v/>
          </cell>
        </row>
        <row r="2790">
          <cell r="A2790" t="str">
            <v>18.27.124</v>
          </cell>
          <cell r="B2790" t="str">
            <v>FORNECIMENTO DE CABO DE COBRE, ENCORDOAMENTO CLASSE 2, ISOLAMENTO DE PVC 70 C, TIPO BWF, 750V, FOREPLAST OU SIMILAR, SM-16MM2, PARA TRES LANCES DE REDE, INCLUSIVE ARMACAO SECUNDARIA B3, ISOLADORES, PARFUSOS, BRACADEIRAS REDONDAS DE FERRO GALV. A FOGO, AND</v>
          </cell>
          <cell r="C2790" t="str">
            <v>Un</v>
          </cell>
          <cell r="D2790">
            <v>1509.15</v>
          </cell>
          <cell r="E2790">
            <v>1160.8900000000001</v>
          </cell>
        </row>
        <row r="2791">
          <cell r="A2791" t="str">
            <v/>
          </cell>
        </row>
        <row r="2792">
          <cell r="A2792" t="str">
            <v>18.27.125</v>
          </cell>
          <cell r="B2792" t="str">
            <v xml:space="preserve">FORNECIMENTO DE CABO DE COBRE, ENCORDOAMENTO CLASSE 2, ISOLAMENTO DE PVC 70 C, TIPO BWF, 750V, FOREPLAST OU SIMILAR, SM-16MM2, PARA QUATRO LANCES DE REDE, INCLUSIVE ARMACAO SECUNDARIA B4, ISOLADORES, PARAFUSOS, BRACADEIRAS REDONDAS DE FERRO GALV. A FOGO, </v>
          </cell>
          <cell r="C2792" t="str">
            <v>Un</v>
          </cell>
          <cell r="D2792">
            <v>1976.59</v>
          </cell>
          <cell r="E2792">
            <v>1520.46</v>
          </cell>
        </row>
        <row r="2793">
          <cell r="A2793" t="str">
            <v/>
          </cell>
        </row>
        <row r="2794">
          <cell r="A2794" t="str">
            <v>18.27.126</v>
          </cell>
          <cell r="B2794" t="str">
            <v>FORNECIMENTO DE CABO DE COBRE, ENCORDOAMENTO CLASSE 2, ISOLAMENTO DE PVC 70 C, TIPO BWF, 750V, FOREPLAST OU SIMILAR, SM-16MM2, PARA UM LANCE DE REDE, INCLUSIVE ANDAIME E INSTALACAO.</v>
          </cell>
          <cell r="C2794" t="str">
            <v>Un</v>
          </cell>
          <cell r="D2794">
            <v>479.05</v>
          </cell>
          <cell r="E2794">
            <v>368.5</v>
          </cell>
        </row>
        <row r="2795">
          <cell r="A2795" t="str">
            <v/>
          </cell>
        </row>
        <row r="2796">
          <cell r="A2796" t="str">
            <v>18.27.127</v>
          </cell>
          <cell r="B2796" t="str">
            <v>FORNECIMENTO DE CABO DE COBRE, ENCORDOAMENTO CLASSE 2, ISOLAMENTO DE PVC 70 C, TIPO BWF, 750V, FOREPLAST OU SIMILAR, SM-16MM2, PARA DOIS LANCES DE REDE, INCLUSIVE ANDAIME E INSTALACAO.</v>
          </cell>
          <cell r="C2796" t="str">
            <v>Un</v>
          </cell>
          <cell r="D2796">
            <v>935.93</v>
          </cell>
          <cell r="E2796">
            <v>719.95</v>
          </cell>
        </row>
        <row r="2797">
          <cell r="A2797" t="str">
            <v/>
          </cell>
        </row>
        <row r="2798">
          <cell r="A2798" t="str">
            <v>18.27.128</v>
          </cell>
          <cell r="B2798" t="str">
            <v>FORNECIMENTO DE CABO DE COBRE, ENCORDOAMENTO CLASSE 2, ISOLAMENTO DE PVC 70 C, TIPO BWF, 750V, FOREPLAST OU SIMILAR, SM-16MM2, PARA TRES LANCES DE REDE, INCLUSIVE ANDAIME E INSTALACAO.</v>
          </cell>
          <cell r="C2798" t="str">
            <v>Un</v>
          </cell>
          <cell r="D2798">
            <v>1404.55</v>
          </cell>
          <cell r="E2798">
            <v>1080.43</v>
          </cell>
        </row>
        <row r="2799">
          <cell r="A2799" t="str">
            <v/>
          </cell>
        </row>
        <row r="2800">
          <cell r="A2800" t="str">
            <v>18.27.129</v>
          </cell>
          <cell r="B2800" t="str">
            <v>FORNECIMENTO DE CABO DE COBRE, ENCORDOAMENTO CLASSE 2, ISOLAMENTO DE PVC 70 C, TIPO BWF, 750V, FOREPLAST OU SIMILAR, SM-16MM2, PARA QUATRO LANCES DE REDE,INCLUSIVE ANDAIME E INSTALACAO.</v>
          </cell>
          <cell r="C2800" t="str">
            <v>Un</v>
          </cell>
          <cell r="D2800">
            <v>1861.44</v>
          </cell>
          <cell r="E2800">
            <v>1431.88</v>
          </cell>
        </row>
        <row r="2801">
          <cell r="A2801" t="str">
            <v/>
          </cell>
        </row>
        <row r="2802">
          <cell r="A2802" t="str">
            <v>18.27.130</v>
          </cell>
          <cell r="B2802" t="str">
            <v xml:space="preserve">FORNECIMENTO DE CABO DE COBRE, ENCORDOAMENTO CLASSE 2, ISOLAMENTO DE PVC 70 C, TIPO BWF, 750V, FOREPLAST OU SIMILAR, SM-25MM2, PARA UM LANCE DE REDE,INCLUSIVE ARMACAO SECUNDARIA B1, ISOLADOR, PARAFUSOS, BRACADEIRA REDONDA DE FERRO GALV. A FOGO, ANDAIME E </v>
          </cell>
          <cell r="C2802" t="str">
            <v>Un</v>
          </cell>
          <cell r="D2802">
            <v>801.02</v>
          </cell>
          <cell r="E2802">
            <v>616.16999999999996</v>
          </cell>
        </row>
        <row r="2803">
          <cell r="A2803" t="str">
            <v/>
          </cell>
        </row>
        <row r="2804">
          <cell r="A2804" t="str">
            <v>18.27.131</v>
          </cell>
          <cell r="B2804" t="str">
            <v>FORNECIMENTO DE CABO DE COBRE, ENCORDOAMENTO CLASSE 2, ISOLAMENTO DE PVC 70 C, TIPO BWF, 750V, FOREPLAST OU SIMILAR, SM-25MM2, PARA DOIS LANCES DE REDE, INCLUSIVE ARMACAO SECUNDARIA B2,ISOLADORES,PARAFUSOS, BRACADEIRAS REDONDAS DE FERRO GALV.A FOGO, ANDAI</v>
          </cell>
          <cell r="C2804" t="str">
            <v>Un</v>
          </cell>
          <cell r="D2804">
            <v>1539.12</v>
          </cell>
          <cell r="E2804">
            <v>1183.94</v>
          </cell>
        </row>
        <row r="2805">
          <cell r="A2805" t="str">
            <v/>
          </cell>
        </row>
        <row r="2806">
          <cell r="A2806" t="str">
            <v>18.27.132</v>
          </cell>
          <cell r="B2806" t="str">
            <v>FORNECIMENTO DE CABO DE COBRE, ENCORDOAMENTO CLASSE 2, ISOLAMENTO DE PVC 70 C, TIPO BWF, 750V, FOREPLAST OU SIMILAR, SM-25MM2, PARA TRES LANCES DE REDE, INCLUSIVE ARMACAO SECUNDARIA B3,ISOLADORES,PARAFUSOS, BRACADEIRAS REDONDAS DE FERRO GALV. A FOGO, ANDA</v>
          </cell>
          <cell r="C2806" t="str">
            <v>Un</v>
          </cell>
          <cell r="D2806">
            <v>2325.23</v>
          </cell>
          <cell r="E2806">
            <v>1788.64</v>
          </cell>
        </row>
        <row r="2807">
          <cell r="A2807" t="str">
            <v/>
          </cell>
        </row>
        <row r="2808">
          <cell r="A2808" t="str">
            <v>18.27.133</v>
          </cell>
          <cell r="B2808" t="str">
            <v xml:space="preserve">FORNECIMENTO DE CABO DE COBRE, ENCORDOAMENTO CLASSE 2, ISOLAMENTO DE PVC 70 C, TIPO BWF, 750V, FOREPLAST OU SIMILAR, SM-25MM2, PARA QUATRO LANCES DE REDE,INCLUSIVE ARMACAO SECUNDARIA B4,ISOLADORES,PARAFUSOS,BRACADEIRAS REDONDAS DE F. GALV. A FOGO,ANDAIME </v>
          </cell>
          <cell r="C2808" t="str">
            <v>Un</v>
          </cell>
          <cell r="D2808">
            <v>3064.69</v>
          </cell>
          <cell r="E2808">
            <v>2357.46</v>
          </cell>
        </row>
        <row r="2809">
          <cell r="A2809" t="str">
            <v/>
          </cell>
        </row>
        <row r="2810">
          <cell r="A2810" t="str">
            <v>18.27.134</v>
          </cell>
          <cell r="B2810" t="str">
            <v>FORNECIMENTO DE CABO DE COBRE, ENCORDOAMENTO CLASSE 2, ISOLAMENTO DE PVC 70 C, TIPO BWF, 750V, FOREPLAST OU SIMILAR, SM-25MM2, PARA UM LANCE DE REDE, INCLUSIVE ANDAIME E INSTALACAO.</v>
          </cell>
          <cell r="C2810" t="str">
            <v>Un</v>
          </cell>
          <cell r="D2810">
            <v>751.07</v>
          </cell>
          <cell r="E2810">
            <v>577.75</v>
          </cell>
        </row>
        <row r="2811">
          <cell r="A2811" t="str">
            <v/>
          </cell>
        </row>
        <row r="2812">
          <cell r="A2812" t="str">
            <v>18.27.135</v>
          </cell>
          <cell r="B2812" t="str">
            <v>FORNECIMENTO DE CABO DE COBRE, ENCORDOAMENTO CLASSE 2, ISOLAMENTO DE PVC 70 C, TIPO BWF, 750V, FOREPLAST OU SIMILAR, SM-25MM2, PARA DOIS LANCES DE REDE, INCLUSIVE ANDAIME E INSTALACAO.</v>
          </cell>
          <cell r="C2812" t="str">
            <v>Un</v>
          </cell>
          <cell r="D2812">
            <v>1479.98</v>
          </cell>
          <cell r="E2812">
            <v>1138.45</v>
          </cell>
        </row>
        <row r="2813">
          <cell r="A2813" t="str">
            <v/>
          </cell>
        </row>
        <row r="2814">
          <cell r="A2814" t="str">
            <v>18.27.136</v>
          </cell>
          <cell r="B2814" t="str">
            <v>FORNECIMENTO DE CABO DE COBRE, ENCORDOAMENTO CLASSE 2, ISOLAMENTO DE PVC 70 C, TIPO BWF, 750V, FOREPLAST OU SIMILAR, SM-25MM2, PARA TRES LANCES DE REDE, INCLUSIVE ANDAIME E INSTALACAO.</v>
          </cell>
          <cell r="C2814" t="str">
            <v>Un</v>
          </cell>
          <cell r="D2814">
            <v>2220.63</v>
          </cell>
          <cell r="E2814">
            <v>1708.18</v>
          </cell>
        </row>
        <row r="2815">
          <cell r="A2815" t="str">
            <v/>
          </cell>
        </row>
        <row r="2816">
          <cell r="A2816" t="str">
            <v>18.27.137</v>
          </cell>
          <cell r="B2816" t="str">
            <v>FORNECIMENTO DE CABO DE COBRE, ENCORDOAMENTO CLASSE 2, ISOLAMENTO DE PVC 70 C, TIPO BWF, 750V, FOREPLAST OU SIMILAR, SM-25MM2, PARA QUATRO LANCES DE REDE,INCLUSIVE ANDAIME E INSTALACAO.</v>
          </cell>
          <cell r="C2816" t="str">
            <v>Un</v>
          </cell>
          <cell r="D2816">
            <v>2949.54</v>
          </cell>
          <cell r="E2816">
            <v>2268.88</v>
          </cell>
        </row>
        <row r="2817">
          <cell r="A2817" t="str">
            <v/>
          </cell>
        </row>
        <row r="2818">
          <cell r="A2818" t="str">
            <v>18.28.010</v>
          </cell>
          <cell r="B2818" t="str">
            <v>MANUTENCAO DE LUMINARIA DE UMA PETALA COM UMA LAMPADA A VAPOR DE SODIO DE 250 W, INCLUSIVE FORNECIMENTO E SUBSTITUICAO DE UMA LAMPADA E UM REATOR DE ALTO FATOR DE POTENCIA EM POSTE DE ATE 17M.</v>
          </cell>
          <cell r="C2818" t="str">
            <v>UD</v>
          </cell>
          <cell r="D2818">
            <v>301.76</v>
          </cell>
          <cell r="E2818">
            <v>232.13</v>
          </cell>
        </row>
        <row r="2819">
          <cell r="A2819" t="str">
            <v/>
          </cell>
        </row>
        <row r="2820">
          <cell r="A2820" t="str">
            <v>18.28.011</v>
          </cell>
          <cell r="B2820" t="str">
            <v>MANUTENCAO DE LUMINARIA DE UMA PETALA COM DUAS LAMPADAS A VAPOR DE SODIO DE 250W,INCLUSIVE FORNECIMENTO E SUBSTITUICAO DE DUAS LAMPADAS E DOIS REATORES DE ALTO FATOR DE POTENCIA EM POSTE DE ATE 17M.</v>
          </cell>
          <cell r="C2820" t="str">
            <v>UD</v>
          </cell>
          <cell r="D2820">
            <v>538.33000000000004</v>
          </cell>
          <cell r="E2820">
            <v>414.1</v>
          </cell>
        </row>
        <row r="2821">
          <cell r="A2821" t="str">
            <v/>
          </cell>
        </row>
        <row r="2822">
          <cell r="A2822" t="str">
            <v>18.28.012</v>
          </cell>
          <cell r="B2822" t="str">
            <v>MANUTENCAO DE LUMINARIA DE UMA PETALA COM TRES LAMPADAS A VAPOR DE SODIO DE 250W, INCLUSIVE FORNECIMENTO E SUBSTITUICAO DE TRES LAMPADAS E TRES REATORES DE ALTO FATOR DE POTENCIA EM POSTE DE ATE 17M.</v>
          </cell>
          <cell r="C2822" t="str">
            <v>UD</v>
          </cell>
          <cell r="D2822">
            <v>774.89</v>
          </cell>
          <cell r="E2822">
            <v>596.07000000000005</v>
          </cell>
        </row>
        <row r="2823">
          <cell r="A2823" t="str">
            <v/>
          </cell>
        </row>
        <row r="2824">
          <cell r="A2824" t="str">
            <v>18.28.013</v>
          </cell>
          <cell r="B2824" t="str">
            <v>MANUTENCAO DE LUMINARIA DE UMA PETALA COM QUATRO LAMPADAS A VAPOR DE SODIO DE 250W, INCLUSIVE FORNECIMENTO E SUBSTITUICAO DAS LAMPADAS REATORES, IGNITORES E CAPACITORES EM POSTE DE ATE 17M.</v>
          </cell>
          <cell r="C2824" t="str">
            <v>UD</v>
          </cell>
          <cell r="D2824">
            <v>1011.45</v>
          </cell>
          <cell r="E2824">
            <v>778.04</v>
          </cell>
        </row>
        <row r="2825">
          <cell r="A2825" t="str">
            <v/>
          </cell>
        </row>
        <row r="2826">
          <cell r="A2826" t="str">
            <v>18.28.014</v>
          </cell>
          <cell r="B2826" t="str">
            <v>MANUTENCAO DE LUMINARIA DE DUAS PETALAS COM QUATRO LAMPADAS A VAPOR DE SODIO DE 250W,(SENDO DUAS LAMPADAS POR PETALA),INCLUSIVE FORNECIMENTO E SUBSTITUICAO DAS LAMPADAS,REATORES, IGNITORES E CAPACITORES EM POSTE DE ATE 17M.</v>
          </cell>
          <cell r="C2826" t="str">
            <v>UD</v>
          </cell>
          <cell r="D2826">
            <v>1011.45</v>
          </cell>
          <cell r="E2826">
            <v>778.04</v>
          </cell>
        </row>
        <row r="2827">
          <cell r="A2827" t="str">
            <v/>
          </cell>
        </row>
        <row r="2828">
          <cell r="A2828" t="str">
            <v>18.28.015</v>
          </cell>
          <cell r="B2828" t="str">
            <v>MANUTENCAO DE LUMINARIA DE TRES PETALAS COM SEIS LAMPADAS A VAPOR DE SODIO DE 250W, SENDO DUAS LAMPADAS POR PETALA, INCLUSIVE FORNECIMENTO E SUBSTITUICAO DAS LAMPADAS, REATORES, IGNITORES E CAPACITORES EM POSTE DE ATE 17M.</v>
          </cell>
          <cell r="C2828" t="str">
            <v>Un</v>
          </cell>
          <cell r="D2828">
            <v>1484.57</v>
          </cell>
          <cell r="E2828">
            <v>1141.98</v>
          </cell>
        </row>
        <row r="2829">
          <cell r="A2829" t="str">
            <v/>
          </cell>
        </row>
        <row r="2830">
          <cell r="A2830" t="str">
            <v>18.28.016</v>
          </cell>
          <cell r="B2830" t="str">
            <v>MANUTENCAO DE LUMINARIA DE UMA PETALA COM UMA LAMPADA A VAPOR DE SODIO DE 400W, INCLUSIVE FORNECIMENTO E SUBSTITUICAO DA LAMPADA,REATOR IGNITOR E CAPACITOR EM POSTE DE ATE 23M.</v>
          </cell>
          <cell r="C2830" t="str">
            <v>UD</v>
          </cell>
          <cell r="D2830">
            <v>350.51</v>
          </cell>
          <cell r="E2830">
            <v>269.63</v>
          </cell>
        </row>
        <row r="2831">
          <cell r="A2831" t="str">
            <v/>
          </cell>
        </row>
        <row r="2832">
          <cell r="A2832" t="str">
            <v>18.28.017</v>
          </cell>
          <cell r="B2832" t="str">
            <v>MANUTENCAO DE LUMINARIA DE UMA PETALA COM DUAS LAMPADAS A VAPOR DE SODIO DE 400W, INCLUSIVE FORNECIMENTO E SUBSTITUICAO DAS LAMPADAS, REATORES, IGNITORES E CAPACITORES EM POSTE DE ATE 23M.</v>
          </cell>
          <cell r="C2832" t="str">
            <v>UD</v>
          </cell>
          <cell r="D2832">
            <v>635.83000000000004</v>
          </cell>
          <cell r="E2832">
            <v>489.1</v>
          </cell>
        </row>
        <row r="2833">
          <cell r="A2833" t="str">
            <v/>
          </cell>
        </row>
        <row r="2834">
          <cell r="A2834" t="str">
            <v>18.28.018</v>
          </cell>
          <cell r="B2834" t="str">
            <v>MANUTENCAO DE LUMINARIA DE UMA PETALA COM TRES LAMPADAS A VAPOR DE SODIO DE 400W, INCLUSIVE FORNECIMENTO E SUBSTITUICAO DE TRES LAMPADAS E TRES REATORES ALTO FATOR DE POTENCIA EM POSTE DE ATE 23M.</v>
          </cell>
          <cell r="C2834" t="str">
            <v>UD</v>
          </cell>
          <cell r="D2834">
            <v>921.14</v>
          </cell>
          <cell r="E2834">
            <v>708.57</v>
          </cell>
        </row>
        <row r="2835">
          <cell r="A2835" t="str">
            <v/>
          </cell>
        </row>
        <row r="2836">
          <cell r="A2836" t="str">
            <v>18.28.019</v>
          </cell>
          <cell r="B2836" t="str">
            <v>MANUTENCAO DE LUMINARIA DE UMA PETALA COM QUATRO LAMPADAS A VAPOR DE SODIO DE 400W, INCLUSIVE FORNECIMENTO E SUBSTITUICAO DAS LAMPADAS REATORES, IGNITORES E CAPACITORES EM POSTE DE ATE 23M.</v>
          </cell>
          <cell r="C2836" t="str">
            <v>UD</v>
          </cell>
          <cell r="D2836">
            <v>1206.45</v>
          </cell>
          <cell r="E2836">
            <v>928.04</v>
          </cell>
        </row>
        <row r="2837">
          <cell r="A2837" t="str">
            <v/>
          </cell>
        </row>
        <row r="2838">
          <cell r="A2838" t="str">
            <v>18.28.020</v>
          </cell>
          <cell r="B2838" t="str">
            <v>MANUTENCAO DE LUMINARIA DE DUAS PETALAS COM QUATRO LAMPADAS A VAPOR DE SODIO DE 400W, SENDO DUAS LAMPADAS POR PETALA, INCLUSIVE FORNECIMENTO E SUBSTUICAO DE QUATRO LAMPADAS E QUATRO REATORES DE ALTO FATOR DE POTENCIA EM POSTE DE ATE 23M.</v>
          </cell>
          <cell r="C2838" t="str">
            <v>UD</v>
          </cell>
          <cell r="D2838">
            <v>1206.45</v>
          </cell>
          <cell r="E2838">
            <v>928.04</v>
          </cell>
        </row>
        <row r="2839">
          <cell r="A2839" t="str">
            <v/>
          </cell>
        </row>
        <row r="2840">
          <cell r="A2840" t="str">
            <v>18.28.021</v>
          </cell>
          <cell r="B2840" t="str">
            <v>MANUTENCAO DE LUMINARIA DE TRES PETALAS COM SEIS LAMPADAS A VAPOR DE SODIO DE 400W, SENDO DUAS LAMPADAS POR PETALA,INCLUSIVE FORNECIMENTO E SUBSTITUICAO DE SEIS LAMPADAS E SEIS REATORES DE ALTO FATOR DE POTENCIA EM POSTE DE ATE 23M.</v>
          </cell>
          <cell r="C2840" t="str">
            <v>UD</v>
          </cell>
          <cell r="D2840">
            <v>1777.07</v>
          </cell>
          <cell r="E2840">
            <v>1366.98</v>
          </cell>
        </row>
        <row r="2841">
          <cell r="A2841" t="str">
            <v/>
          </cell>
        </row>
        <row r="2842">
          <cell r="A2842" t="str">
            <v>18.28.022</v>
          </cell>
          <cell r="B2842" t="str">
            <v>MANUTENCAO DE LUMINARIA DE UMA PETALA COM UMA LAMPADA A VAPOR METALICO DE 250W, INCLUSIVE FORNECIMENTO E SUBSTITUICAO DAS LAMPADAS, REATORES, IGNITORES E CAPACITORES EM POSTE DE ATE 17M.</v>
          </cell>
          <cell r="C2842" t="str">
            <v>UD</v>
          </cell>
          <cell r="D2842">
            <v>362.54</v>
          </cell>
          <cell r="E2842">
            <v>278.88</v>
          </cell>
        </row>
        <row r="2843">
          <cell r="A2843" t="str">
            <v/>
          </cell>
        </row>
        <row r="2844">
          <cell r="A2844" t="str">
            <v>18.28.023</v>
          </cell>
          <cell r="B2844" t="str">
            <v>MANUTENCAO DE LUMINARIA DE UMA PETALA COM DUAS LAMPADAS A VAPOR METALICO DE 250W, INCLUSIVE FORNECIMENTO E SUBSTITUICAO DAS LAMPADAS, REATORES, IGNITORES E CAPACITORES EM POSTE DE ATE 17M.</v>
          </cell>
          <cell r="C2844" t="str">
            <v>UD</v>
          </cell>
          <cell r="D2844">
            <v>659.88</v>
          </cell>
          <cell r="E2844">
            <v>507.6</v>
          </cell>
        </row>
        <row r="2845">
          <cell r="A2845" t="str">
            <v/>
          </cell>
        </row>
        <row r="2846">
          <cell r="A2846" t="str">
            <v>18.28.024</v>
          </cell>
          <cell r="B2846" t="str">
            <v>MANUTENCAO DE LUMINARIA DE UMA PETALA COM TRES LAMPADAS A VAPOR METALICO DE 250W, INCLUSIVE FORNECIMENTO E SUBSTITUICAO DE TRES LAMPADAS E TRES REATORES DE ALTO FATOR DE POTENCIA EM POSTE DE ATE 17M.</v>
          </cell>
          <cell r="C2846" t="str">
            <v>UD</v>
          </cell>
          <cell r="D2846">
            <v>957.21</v>
          </cell>
          <cell r="E2846">
            <v>736.32</v>
          </cell>
        </row>
        <row r="2847">
          <cell r="A2847" t="str">
            <v/>
          </cell>
        </row>
        <row r="2848">
          <cell r="A2848" t="str">
            <v>18.28.025</v>
          </cell>
          <cell r="B2848" t="str">
            <v>MANUTENCAO DE LUMINARIA DE UMA PETALA COM QUATRO LAMPADAS A VAPOR METALICO DE 250W, INCLUSIVE FORNECIMENTO E SUBSTITUICAO DAS LAMPADAS REATORES, IGNITORES E CAPACITORES EM POSTE DE ATE 17M.</v>
          </cell>
          <cell r="C2848" t="str">
            <v>UD</v>
          </cell>
          <cell r="D2848">
            <v>1254.55</v>
          </cell>
          <cell r="E2848">
            <v>965.04</v>
          </cell>
        </row>
        <row r="2849">
          <cell r="A2849" t="str">
            <v/>
          </cell>
        </row>
        <row r="2850">
          <cell r="A2850" t="str">
            <v>18.28.026</v>
          </cell>
          <cell r="B2850" t="str">
            <v>MANUTENCAO DE LUMINARIA DE UMA PETALA COM UMA LAMPADA A VAPOR METALICO DE 400W, INCLUSIVE FORNECIMENTO E SUBSTITUICAO DE UMA LAMPADA E UM REATOR DE ALTO FATOR DE POTENCIA EM POSTE DE ATE 23M.</v>
          </cell>
          <cell r="C2850" t="str">
            <v>UD</v>
          </cell>
          <cell r="D2850">
            <v>411.61</v>
          </cell>
          <cell r="E2850">
            <v>316.63</v>
          </cell>
        </row>
        <row r="2851">
          <cell r="A2851" t="str">
            <v/>
          </cell>
        </row>
        <row r="2852">
          <cell r="A2852" t="str">
            <v>18.28.027</v>
          </cell>
          <cell r="B2852" t="str">
            <v>MANUTENCAO DE LUMINARIA DE UMA PETALA COM DUAS LAMPADAS A VAPOR METALICO DE 400W, INCLUSIVE FORNECIMENTO E SUBSTITUICAO DAS LAMPADAS, REATORES, IGNITORES E CAPACITORES EM POSTE DE ATE 23M.</v>
          </cell>
          <cell r="C2852" t="str">
            <v>UD</v>
          </cell>
          <cell r="D2852">
            <v>758.03</v>
          </cell>
          <cell r="E2852">
            <v>583.1</v>
          </cell>
        </row>
        <row r="2853">
          <cell r="A2853" t="str">
            <v/>
          </cell>
        </row>
        <row r="2854">
          <cell r="A2854" t="str">
            <v>18.28.028</v>
          </cell>
          <cell r="B2854" t="str">
            <v>MANUTENCAO DE LUMINARIA DE UMA PETALA COM TRES LAMPADAS A VAPOR METALICO DE 400W, INCLUSIVE FORNECIMENTO E SUBSTITUICAO DE TRES LAMPADAS E TRES REATORES DE ALTO FATOR DE POTENCIA EM POSTE DE ATE 23M.</v>
          </cell>
          <cell r="C2854" t="str">
            <v>UD</v>
          </cell>
          <cell r="D2854">
            <v>1104.44</v>
          </cell>
          <cell r="E2854">
            <v>849.57</v>
          </cell>
        </row>
        <row r="2855">
          <cell r="A2855" t="str">
            <v/>
          </cell>
        </row>
        <row r="2856">
          <cell r="A2856" t="str">
            <v>18.28.029</v>
          </cell>
          <cell r="B2856" t="str">
            <v>MANUTENCAO DE LUMINARIA DE UMA PETALA COM QUATRO LAMPADAS A VAPOR METALICO DE 400W,INCLUSIVE FORNECIMENTO E SUBSTITUICAO DAS LAMPADAS, REATORES, IGNITORES E CAPACITORES EM POSTE DE ATE 23M.</v>
          </cell>
          <cell r="C2856" t="str">
            <v>UD</v>
          </cell>
          <cell r="D2856">
            <v>1450.85</v>
          </cell>
          <cell r="E2856">
            <v>1116.04</v>
          </cell>
        </row>
        <row r="2857">
          <cell r="A2857" t="str">
            <v/>
          </cell>
        </row>
        <row r="2858">
          <cell r="A2858" t="str">
            <v>18.28.100</v>
          </cell>
          <cell r="B2858" t="str">
            <v>FORNECIMENTO DE NUCLEO DE FERRO FUNDIDO, PARA UMA LUMINARIA TIPO PETALA, EM POSTE DE ATE 23M, INCLUSIVE INSTALACAO.</v>
          </cell>
          <cell r="C2858" t="str">
            <v>UD</v>
          </cell>
          <cell r="D2858">
            <v>177</v>
          </cell>
          <cell r="E2858">
            <v>136.16</v>
          </cell>
        </row>
        <row r="2859">
          <cell r="A2859" t="str">
            <v/>
          </cell>
        </row>
        <row r="2860">
          <cell r="A2860" t="str">
            <v>18.28.101</v>
          </cell>
          <cell r="B2860" t="str">
            <v>FORNECIMENTO DE NUCLEO DE FERRO FUNDIDO PARA DUAS LUMINARIAS TIPO PETALA EM POSTE DE ATE 23M, INCLUSIVE INSTALACAO.</v>
          </cell>
          <cell r="C2860" t="str">
            <v>UD</v>
          </cell>
          <cell r="D2860">
            <v>221.2</v>
          </cell>
          <cell r="E2860">
            <v>170.16</v>
          </cell>
        </row>
        <row r="2861">
          <cell r="A2861" t="str">
            <v/>
          </cell>
        </row>
        <row r="2862">
          <cell r="A2862" t="str">
            <v>18.28.102</v>
          </cell>
          <cell r="B2862" t="str">
            <v>FORNECIMENTO DE NUCLEO DE FERRO FUNDIDO PARA TRES LUMINARIAS TIPO PETALA EM POSTE DE ATE 23M, INCLUSIVE INSTALACAO.</v>
          </cell>
          <cell r="C2862" t="str">
            <v>UD</v>
          </cell>
          <cell r="D2862">
            <v>234.2</v>
          </cell>
          <cell r="E2862">
            <v>180.16</v>
          </cell>
        </row>
        <row r="2863">
          <cell r="A2863" t="str">
            <v/>
          </cell>
        </row>
        <row r="2864">
          <cell r="A2864" t="str">
            <v>18.28.110</v>
          </cell>
          <cell r="B2864" t="str">
            <v>FORNECIMENTO E SUBSTITUICAO DE BANDEJA EM ALUMINIO FUNDIDO PARA LUMINARIA DE UMA PETALA EM POSTE DE ATE 23M.</v>
          </cell>
          <cell r="C2864" t="str">
            <v>UD</v>
          </cell>
          <cell r="D2864">
            <v>127.6</v>
          </cell>
          <cell r="E2864">
            <v>98.16</v>
          </cell>
        </row>
        <row r="2865">
          <cell r="A2865" t="str">
            <v/>
          </cell>
        </row>
        <row r="2866">
          <cell r="A2866" t="str">
            <v>18.28.111</v>
          </cell>
          <cell r="B2866" t="str">
            <v>FORNECIMENTO E SUBSTITUICAO DE BANDEJA EM ALUMINIO FUNDIDO PARA LUMINARIA COM DUAS PETALAS EM POSTE DE ATE 23M.</v>
          </cell>
          <cell r="C2866" t="str">
            <v>UD</v>
          </cell>
          <cell r="D2866">
            <v>190</v>
          </cell>
          <cell r="E2866">
            <v>146.16</v>
          </cell>
        </row>
        <row r="2867">
          <cell r="A2867" t="str">
            <v/>
          </cell>
        </row>
        <row r="2868">
          <cell r="A2868" t="str">
            <v>18.28.112</v>
          </cell>
          <cell r="B2868" t="str">
            <v>FORNECIMENTO E SUBSTITUICAO DE BANDEJA EM ALUMINIO FUNDIDO PARA LUMINARIA DE TRES PETALAS EM POSTE DE ATE 23M.</v>
          </cell>
          <cell r="C2868" t="str">
            <v>UD</v>
          </cell>
          <cell r="D2868">
            <v>252.4</v>
          </cell>
          <cell r="E2868">
            <v>194.16</v>
          </cell>
        </row>
        <row r="2869">
          <cell r="A2869" t="str">
            <v/>
          </cell>
        </row>
        <row r="2870">
          <cell r="A2870" t="str">
            <v>18.28.120</v>
          </cell>
          <cell r="B2870" t="str">
            <v>FORNECIMENTO E SUBSTITUICAO DE BANDEJA EM ALUMINIO FUNDIDO PARA LUMINARIA DE UMA PETALA EM POSTE DE ATE 17M, INCLUSIVE REATOR UI VS 25OW, IGNITOR E CAPACITOR.</v>
          </cell>
          <cell r="C2870" t="str">
            <v>UD</v>
          </cell>
          <cell r="D2870">
            <v>279.66000000000003</v>
          </cell>
          <cell r="E2870">
            <v>215.13</v>
          </cell>
        </row>
        <row r="2871">
          <cell r="A2871" t="str">
            <v/>
          </cell>
        </row>
        <row r="2872">
          <cell r="A2872" t="str">
            <v>18.28.121</v>
          </cell>
          <cell r="B2872" t="str">
            <v>FORNECIMENTO E SUBSTITUICAO DE BANDEJA EM ALUMINIO FUNDIDO PARA LUMINARIA DE DUAS PETALAS EM POSTE DE 17M, INCLUSIVE REATORES UI VS 25OW IGNITORES E CAPACITORES.</v>
          </cell>
          <cell r="C2872" t="str">
            <v>UD</v>
          </cell>
          <cell r="D2872">
            <v>494.13</v>
          </cell>
          <cell r="E2872">
            <v>380.1</v>
          </cell>
        </row>
        <row r="2873">
          <cell r="A2873" t="str">
            <v/>
          </cell>
        </row>
        <row r="2874">
          <cell r="A2874" t="str">
            <v>18.28.122</v>
          </cell>
          <cell r="B2874" t="str">
            <v>FORNECIMENTO E SUBSTITUICAO DE BANDEJA EM ALUMINIO FUNDIDO PARA LUMINARIA DE TRES PETALAS EM POSTE DE ATE 23M, INCLUSIVE REATORES UI VS 250W, IGNITORES E CAPACITORES.</v>
          </cell>
          <cell r="C2874" t="str">
            <v>UD</v>
          </cell>
          <cell r="D2874">
            <v>708.59</v>
          </cell>
          <cell r="E2874">
            <v>545.07000000000005</v>
          </cell>
        </row>
        <row r="2875">
          <cell r="A2875" t="str">
            <v/>
          </cell>
        </row>
        <row r="2876">
          <cell r="A2876" t="str">
            <v>18.28.123</v>
          </cell>
          <cell r="B2876" t="str">
            <v>FORNECIMENTO E SUBSTITUICAO DE BANDEJA EM ALUMINIO FUNDIDO PARA LUMINARIA DE UMA PETALA EM POSTE DE ATE 23M, INCLUSIVE REATOR UI VS 400W IGNITOR E CAPACITOR.</v>
          </cell>
          <cell r="C2876" t="str">
            <v>UD</v>
          </cell>
          <cell r="D2876">
            <v>315.41000000000003</v>
          </cell>
          <cell r="E2876">
            <v>242.63</v>
          </cell>
        </row>
        <row r="2877">
          <cell r="A2877" t="str">
            <v/>
          </cell>
        </row>
        <row r="2878">
          <cell r="A2878" t="str">
            <v>18.28.124</v>
          </cell>
          <cell r="B2878" t="str">
            <v>FORNECIMENTO E SUBSTITUICAO DE BANDEJA EM ALUMINIO FUNDIDO PARA LUMINARIA DE DUAS PETALAS EM POSTE DE ATE 23M, INCLUSIVE REATORES UI VS DE 400W, IGNITORES E CAPACITORES.</v>
          </cell>
          <cell r="C2878" t="str">
            <v>UD</v>
          </cell>
          <cell r="D2878">
            <v>565.63</v>
          </cell>
          <cell r="E2878">
            <v>435.1</v>
          </cell>
        </row>
        <row r="2879">
          <cell r="A2879" t="str">
            <v/>
          </cell>
        </row>
        <row r="2880">
          <cell r="A2880" t="str">
            <v>18.28.125</v>
          </cell>
          <cell r="B2880" t="str">
            <v>FORNECIMENTO E SUBSTITUICAO DE BANDEJA EM ALUMINIO FUNDIDO PARA LUMINARIA DE TRES PETALAS EM POSTE DE 23M, INCLUSIVE REATORES UI VS 400W IGNITORES E CAPACITORES.</v>
          </cell>
          <cell r="C2880" t="str">
            <v>UD</v>
          </cell>
          <cell r="D2880">
            <v>815.84</v>
          </cell>
          <cell r="E2880">
            <v>627.57000000000005</v>
          </cell>
        </row>
        <row r="2881">
          <cell r="A2881" t="str">
            <v/>
          </cell>
        </row>
        <row r="2882">
          <cell r="A2882" t="str">
            <v>18.28.126</v>
          </cell>
          <cell r="B2882" t="str">
            <v>FORNECIMENTO E SUBSTITUICAO DE BANDEJA EM ALUMINIO FUNDIDO PARA LUMINARIA DE UMA PETALA, EM POSTE DE ATE 17M, INCLUSIVE REATOR UI VAPOR METALICO DE 250W, IGNITOR E CAPACITOR.</v>
          </cell>
          <cell r="C2882" t="str">
            <v>UD</v>
          </cell>
          <cell r="D2882">
            <v>301.44</v>
          </cell>
          <cell r="E2882">
            <v>231.88</v>
          </cell>
        </row>
        <row r="2883">
          <cell r="A2883" t="str">
            <v/>
          </cell>
        </row>
        <row r="2884">
          <cell r="A2884" t="str">
            <v>18.28.127</v>
          </cell>
          <cell r="B2884" t="str">
            <v>FORNECIMENTO E SUBSTITUICAO DE BANDEJA EM ALUMINIO FUNDIDO PARA LUMINARIA DE DUAS PETALAS EM POSTE DE ATE 17M, INCLUSIVE REATORES UI VAPOR METALICO DE 250W, IGNITORES E CAPACITORES</v>
          </cell>
          <cell r="C2884" t="str">
            <v>UD</v>
          </cell>
          <cell r="D2884">
            <v>537.67999999999995</v>
          </cell>
          <cell r="E2884">
            <v>413.6</v>
          </cell>
        </row>
        <row r="2885">
          <cell r="A2885" t="str">
            <v/>
          </cell>
        </row>
        <row r="2886">
          <cell r="A2886" t="str">
            <v>18.28.128</v>
          </cell>
          <cell r="B2886" t="str">
            <v>FORNECIMENTO E SUBSTITUICAO DE BANDEJA EM ALUMINIO FUNDIDO PARA LUMINARIA DE TRES PETALAS EM POSTE DE ATE 17M, INCLUSIVE REATORES UI VAPOR METALICO DE 250W, IGNITORES E CAPACITORES.</v>
          </cell>
          <cell r="C2886" t="str">
            <v>UD</v>
          </cell>
          <cell r="D2886">
            <v>773.91</v>
          </cell>
          <cell r="E2886">
            <v>595.32000000000005</v>
          </cell>
        </row>
        <row r="2887">
          <cell r="A2887" t="str">
            <v/>
          </cell>
        </row>
        <row r="2888">
          <cell r="A2888" t="str">
            <v>18.28.129</v>
          </cell>
          <cell r="B2888" t="str">
            <v>FORNECIMENTO E SUBSTITUICAO DE BANDEJA EM ALUMINIO FUNDIDO PARA LUMINARIA DE UMA PETALA EM POSTE DE ATE 23M, INCLUSIVE REATOR UI VAPOR METALICO DE 400W, IGNITOR E CAPACITOR.</v>
          </cell>
          <cell r="C2888" t="str">
            <v>UD</v>
          </cell>
          <cell r="D2888">
            <v>321.91000000000003</v>
          </cell>
          <cell r="E2888">
            <v>247.63</v>
          </cell>
        </row>
        <row r="2889">
          <cell r="A2889" t="str">
            <v/>
          </cell>
        </row>
        <row r="2890">
          <cell r="A2890" t="str">
            <v>18.28.130</v>
          </cell>
          <cell r="B2890" t="str">
            <v>FORNECIMENTO E SUBSTITUICAO DE BANDEJA EM ALUMINIO FUNDIDO PARA LUMINARIA DE DUAS PETALAS EM POSTE DE ATE 23M, INCLUSIVE REATORES UI VAPOR METALICO DE 400W, IGNITORES E CAPACITORES.</v>
          </cell>
          <cell r="C2890" t="str">
            <v>UD</v>
          </cell>
          <cell r="D2890">
            <v>578.63</v>
          </cell>
          <cell r="E2890">
            <v>445.1</v>
          </cell>
        </row>
        <row r="2891">
          <cell r="A2891" t="str">
            <v/>
          </cell>
        </row>
        <row r="2892">
          <cell r="A2892" t="str">
            <v>18.28.131</v>
          </cell>
          <cell r="B2892" t="str">
            <v>FORNECIMENTO E SUBSTITUICAO DE BANDEJA EM ALUMINIO FUNDIDO PARA LUMINARIA DE TRES PETALAS EM POSTE DE ATE 23M, INCLUSIVE REATORES UI VAPOR METALICO DE 400W, IGNITORES E CAPACITORES.</v>
          </cell>
          <cell r="C2892" t="str">
            <v>UD</v>
          </cell>
          <cell r="D2892">
            <v>835.34</v>
          </cell>
          <cell r="E2892">
            <v>642.57000000000005</v>
          </cell>
        </row>
        <row r="2893">
          <cell r="A2893" t="str">
            <v/>
          </cell>
        </row>
        <row r="2894">
          <cell r="A2894" t="str">
            <v>18.28.132</v>
          </cell>
          <cell r="B2894" t="str">
            <v>FORNECIMENTO E SUBSTITUICAO DE REATOR UI VAPOR DE SODIO DE 250W, IGNITOR E CAPACITOR PARA LUMINARIA COM UMA PETALA EM POSTE DE 17M.</v>
          </cell>
          <cell r="C2894" t="str">
            <v>UD</v>
          </cell>
          <cell r="D2894">
            <v>217.26</v>
          </cell>
          <cell r="E2894">
            <v>167.13</v>
          </cell>
        </row>
        <row r="2895">
          <cell r="A2895" t="str">
            <v/>
          </cell>
        </row>
        <row r="2896">
          <cell r="A2896" t="str">
            <v>18.28.133</v>
          </cell>
          <cell r="B2896" t="str">
            <v>FORNECIMENTO E SUBSTITUICAO DE REATORES UI VAPOR DE SODIO DE 250W,IGNITORES E CAPACITORES PARA LUMINARIA COM DUAS PETALAS EM POSTE DE ATE 17M.</v>
          </cell>
          <cell r="C2896" t="str">
            <v>UD</v>
          </cell>
          <cell r="D2896">
            <v>369.33</v>
          </cell>
          <cell r="E2896">
            <v>284.10000000000002</v>
          </cell>
        </row>
        <row r="2897">
          <cell r="A2897" t="str">
            <v/>
          </cell>
        </row>
        <row r="2898">
          <cell r="A2898" t="str">
            <v>18.28.134</v>
          </cell>
          <cell r="B2898" t="str">
            <v>FORNECIMENTO E SUBSTITUICAO DE REATORES UI VAPOR DE SODIO DE 250W, IGNITORES E CAPACITORES PARA LUMINARIA COM TRES PETALAS EM POSTE DE ATE 17M.</v>
          </cell>
          <cell r="C2898" t="str">
            <v>UD</v>
          </cell>
          <cell r="D2898">
            <v>521.39</v>
          </cell>
          <cell r="E2898">
            <v>401.07</v>
          </cell>
        </row>
        <row r="2899">
          <cell r="A2899" t="str">
            <v/>
          </cell>
        </row>
        <row r="2900">
          <cell r="A2900" t="str">
            <v>18.28.135</v>
          </cell>
          <cell r="B2900" t="str">
            <v>FORNECIMENTO E SUBSTITUICAO DE REATOR UI VAPOR DE SODIO DE 400W, IGNITOR E CAPACITOR PARA LUMINARIA DE UMA PETALA EM POSTE DE ATE 23M.</v>
          </cell>
          <cell r="C2900" t="str">
            <v>UD</v>
          </cell>
          <cell r="D2900">
            <v>253.01</v>
          </cell>
          <cell r="E2900">
            <v>194.63</v>
          </cell>
        </row>
        <row r="2901">
          <cell r="A2901" t="str">
            <v/>
          </cell>
        </row>
        <row r="2902">
          <cell r="A2902" t="str">
            <v>18.28.136</v>
          </cell>
          <cell r="B2902" t="str">
            <v>FORNECIMENTO E SUBSTITUICAO DE REATORES UI VAPOR DE SODIO DE 400W, IGNITORES E CAPACITORES PARA LUMINARIA COM DUAS PETALAS EM POSTE DE ATE 23M.</v>
          </cell>
          <cell r="C2902" t="str">
            <v>UD</v>
          </cell>
          <cell r="D2902">
            <v>440.83</v>
          </cell>
          <cell r="E2902">
            <v>339.1</v>
          </cell>
        </row>
        <row r="2903">
          <cell r="A2903" t="str">
            <v/>
          </cell>
        </row>
        <row r="2904">
          <cell r="A2904" t="str">
            <v>18.28.137</v>
          </cell>
          <cell r="B2904" t="str">
            <v>FORNECIMENTO E SUBSTITUICAO DE REATORES UI VAPOR DE SODIO DE 400W, IGNITORES E CAPACITORES PARA LUMINARIA COM TRES PETALAS EM POSTE DE ATE 23M.</v>
          </cell>
          <cell r="C2904" t="str">
            <v>UD</v>
          </cell>
          <cell r="D2904">
            <v>628.64</v>
          </cell>
          <cell r="E2904">
            <v>483.57</v>
          </cell>
        </row>
        <row r="2905">
          <cell r="A2905" t="str">
            <v/>
          </cell>
        </row>
        <row r="2906">
          <cell r="A2906" t="str">
            <v>18.28.138</v>
          </cell>
          <cell r="B2906" t="str">
            <v>FORNECIMENTO E SUBSTITUICAO DE REATOR UI VAPOR METALICO DE 250W, IGNITOR E CAPACITOR PARA LUMINARIA COM UMA PETALA, EM POSTE DE ATE 17M.</v>
          </cell>
          <cell r="C2906" t="str">
            <v>UD</v>
          </cell>
          <cell r="D2906">
            <v>239.04</v>
          </cell>
          <cell r="E2906">
            <v>183.88</v>
          </cell>
        </row>
        <row r="2907">
          <cell r="A2907" t="str">
            <v/>
          </cell>
        </row>
        <row r="2908">
          <cell r="A2908" t="str">
            <v>18.28.139</v>
          </cell>
          <cell r="B2908" t="str">
            <v>FORNECIMENTO E SUBSTITUICAO DE REATORES UI VAPOR METALICO 250W, IGNITORES E CAPACITORES PARA LUMINARIA COM DUAS PETALAS, EM POSTE DE ATE 17M.</v>
          </cell>
          <cell r="C2908" t="str">
            <v>UD</v>
          </cell>
          <cell r="D2908">
            <v>412.88</v>
          </cell>
          <cell r="E2908">
            <v>317.60000000000002</v>
          </cell>
        </row>
        <row r="2909">
          <cell r="A2909" t="str">
            <v/>
          </cell>
        </row>
        <row r="2910">
          <cell r="A2910" t="str">
            <v>18.28.140</v>
          </cell>
          <cell r="B2910" t="str">
            <v>FORNECIMENTO E SUBSTITUICAO DE REATORES UI VAPOR METALICO DE 250W, IGNITORES E CAPACITORES PARA LUMINARIA COM TRES PETALAS, EM POSTE DE ATE 17M.</v>
          </cell>
          <cell r="C2910" t="str">
            <v>UD</v>
          </cell>
          <cell r="D2910">
            <v>586.71</v>
          </cell>
          <cell r="E2910">
            <v>451.32</v>
          </cell>
        </row>
        <row r="2911">
          <cell r="A2911" t="str">
            <v/>
          </cell>
        </row>
        <row r="2912">
          <cell r="A2912" t="str">
            <v>18.28.141</v>
          </cell>
          <cell r="B2912" t="str">
            <v>FORNECIMENTO E SUBSTITUICAO DE REATOR UI VAPOR METALICO DE 400W, IGNITOR E CAPACITOR PARA LUMINARIA COM UMA PETALA EM POSTE DE ATE 23M.</v>
          </cell>
          <cell r="C2912" t="str">
            <v>UD</v>
          </cell>
          <cell r="D2912">
            <v>259.51</v>
          </cell>
          <cell r="E2912">
            <v>199.63</v>
          </cell>
        </row>
        <row r="2913">
          <cell r="A2913" t="str">
            <v/>
          </cell>
        </row>
        <row r="2914">
          <cell r="A2914" t="str">
            <v>18.28.142</v>
          </cell>
          <cell r="B2914" t="str">
            <v>FORNECIMENTO E SUBSTITUICAO DE REATORES UI VAPOR METALICO DE 400W, IGNITORES E CAPACITORES PARA LUMINARIA COM DUAS PETALAS EM POSTE DE ATE 23M.</v>
          </cell>
          <cell r="C2914" t="str">
            <v>UD</v>
          </cell>
          <cell r="D2914">
            <v>453.83</v>
          </cell>
          <cell r="E2914">
            <v>349.1</v>
          </cell>
        </row>
        <row r="2915">
          <cell r="A2915" t="str">
            <v/>
          </cell>
        </row>
        <row r="2916">
          <cell r="A2916" t="str">
            <v>18.28.143</v>
          </cell>
          <cell r="B2916" t="str">
            <v>FORNECIMENTO E SUBSTITUICAO DE REATORES UI VAPOR METALICO DE 400W, IGNITORES E CAPACITORES PARA LUMINARIA COM TRES PETALAS EM POSTE DE ATE 23M.</v>
          </cell>
          <cell r="C2916" t="str">
            <v>UD</v>
          </cell>
          <cell r="D2916">
            <v>648.14</v>
          </cell>
          <cell r="E2916">
            <v>498.57</v>
          </cell>
        </row>
        <row r="2917">
          <cell r="A2917" t="str">
            <v/>
          </cell>
        </row>
        <row r="2918">
          <cell r="A2918" t="str">
            <v>18.29.025</v>
          </cell>
          <cell r="B2918" t="str">
            <v>SUBESTAÇÃO AÉREA C/TRANSFORMADOR TRIF.DE 225KVA-13800/11400V-380/220V, INCL.POSTE DT 600/11, PÁRA-RAIOS, CRUZETA, ATERR., CX.DE MEDIÇÃO TIPO F3, ELET.E DEMAIS ACESSÓRIOS NECESSÁRIOS AO PERFEITO FUNCIONAMENTO - INSTALADA C/ PROJETO APROVADO - CELPE E ART.N</v>
          </cell>
          <cell r="C2918" t="str">
            <v>Un</v>
          </cell>
          <cell r="D2918">
            <v>35730.519999999997</v>
          </cell>
          <cell r="E2918">
            <v>27485.02</v>
          </cell>
        </row>
        <row r="2919">
          <cell r="A2919" t="str">
            <v/>
          </cell>
        </row>
        <row r="2920">
          <cell r="A2920" t="str">
            <v>18.29.030</v>
          </cell>
          <cell r="B2920" t="str">
            <v>SUBESTAÇÃO AÉREA C/TRANSF.TRIF.DE 150KVA-13.800/11400V-380/220V,INCL. POSTE DT 600/11, CRUZETA ATERR., PARA-RAIOS, CX.DE MED. TIPO F3, ELET.E DEMAIS ACESSÓRIOS NECESSÁRIOS P/SEU PERFEITO FUNCIONAMENTO - INSTALADA C/PROJETO APROVADO-CELPE E ART. NÃO INCLUS</v>
          </cell>
          <cell r="C2920" t="str">
            <v>Un</v>
          </cell>
          <cell r="D2920">
            <v>27924.880000000001</v>
          </cell>
          <cell r="E2920">
            <v>21480.68</v>
          </cell>
        </row>
        <row r="2921">
          <cell r="A2921" t="str">
            <v/>
          </cell>
        </row>
        <row r="2922">
          <cell r="A2922" t="str">
            <v>18.29.035</v>
          </cell>
          <cell r="B2922" t="str">
            <v>SUBESTAÇÃO AÉREA C/TRANSF.TRIF.DE 112,5KVA-13800/11400V-380/220V, INCL.POSTE DT 300/11, PÁRA-RAIOS, CRUZETA, ATERR., CX.DE MEDIÇÃO TIPO F3, ELET.E DEMAIS ACESSÓRIOS NECESSÁRIOS AO PERFEITO FUNCIONAMENTO - INSTALADA C/ PROJETO APROVADO - CELPE E ART. NÃO I</v>
          </cell>
          <cell r="C2922" t="str">
            <v>Un</v>
          </cell>
          <cell r="D2922">
            <v>22621.1</v>
          </cell>
          <cell r="E2922">
            <v>17400.849999999999</v>
          </cell>
        </row>
        <row r="2923">
          <cell r="A2923" t="str">
            <v/>
          </cell>
        </row>
        <row r="2924">
          <cell r="A2924" t="str">
            <v>18.29.040</v>
          </cell>
          <cell r="B2924" t="str">
            <v>SUBESTAÇÃO AÉREA C/TRANSF.TRIF.75KVA-13.800/11400V-380V220V, INCL.POSTE DT 300/11, PÁRA-RAIOS, CRUZETA, ATERR., CX.DE MEDIÇÃO TIPO F3, ELET.E DEMAIS ACESS.NECESSÁRIOS AO SEU PERFEITO FUNCIONAMENTO - INSTALADA C/ PROJETO APROVADO - CELPE E ART. NÃO INCL. O</v>
          </cell>
          <cell r="C2924" t="str">
            <v>Un</v>
          </cell>
          <cell r="D2924">
            <v>17489.939999999999</v>
          </cell>
          <cell r="E2924">
            <v>13453.8</v>
          </cell>
        </row>
        <row r="2925">
          <cell r="A2925" t="str">
            <v/>
          </cell>
        </row>
        <row r="2926">
          <cell r="A2926" t="str">
            <v>18.29.062</v>
          </cell>
          <cell r="B2926" t="str">
            <v>FORNECIMENTO E INSTALAÇÃO DE TRANSFORMADOR DE DISTRIBUIÇÃO TRIFÁSICO DE 45KVA - 13800/11400V-380/200V,IMERSO EM ÓLEO MINERAL ISOLANTE.</v>
          </cell>
          <cell r="C2926" t="str">
            <v>Un</v>
          </cell>
          <cell r="D2926">
            <v>7842.31</v>
          </cell>
          <cell r="E2926">
            <v>6032.55</v>
          </cell>
        </row>
        <row r="2927">
          <cell r="A2927" t="str">
            <v/>
          </cell>
        </row>
        <row r="2928">
          <cell r="A2928" t="str">
            <v>18.30.100</v>
          </cell>
          <cell r="B2928" t="str">
            <v>FORNECIMENTO E INSTALAÇÃO DE ELETROCALHA PERFURADA, TIPO "C", EM CHAPA GALVANIZADA N.18. DIMENSÔES:300MM (LARGURA) X 100MM (ALTURA) X 3000MM(COMPRIMENTO)</v>
          </cell>
          <cell r="C2928" t="str">
            <v>m</v>
          </cell>
          <cell r="D2928">
            <v>44.4</v>
          </cell>
          <cell r="E2928">
            <v>34.159999999999997</v>
          </cell>
        </row>
        <row r="2929">
          <cell r="A2929" t="str">
            <v/>
          </cell>
        </row>
        <row r="2930">
          <cell r="A2930" t="str">
            <v>18.30.105</v>
          </cell>
          <cell r="B2930" t="str">
            <v>FORNECIMENTO E INSTALAÇÃO DE TAMPA DE ENCAIXE PARA ELETROCALHA, EM CHAPA GALVANIZADA N.24, LARGURA DE 300MM</v>
          </cell>
          <cell r="C2930" t="str">
            <v>m</v>
          </cell>
          <cell r="D2930">
            <v>13.7</v>
          </cell>
          <cell r="E2930">
            <v>10.54</v>
          </cell>
        </row>
        <row r="2931">
          <cell r="A2931" t="str">
            <v/>
          </cell>
        </row>
        <row r="2932">
          <cell r="A2932" t="str">
            <v>18.30.110</v>
          </cell>
          <cell r="B2932" t="str">
            <v>FORNECIMENTO E INSTALAÇÃO DE ELETROCALHA PERFURADA, TIPO "C", EM CHAPA GALVANIZADA N.18. DIMENSÔES:100MM (LARGURA) X 100MM (ALTURA) X 3000MM(COMPRIMENTO)</v>
          </cell>
          <cell r="C2932" t="str">
            <v>m</v>
          </cell>
          <cell r="D2932">
            <v>33.64</v>
          </cell>
          <cell r="E2932">
            <v>25.88</v>
          </cell>
        </row>
        <row r="2933">
          <cell r="A2933" t="str">
            <v/>
          </cell>
        </row>
        <row r="2934">
          <cell r="A2934" t="str">
            <v>18.30.120</v>
          </cell>
          <cell r="B2934" t="str">
            <v>FORNECIMENTO E INSTALAÇÃO DE ELETROCALHA PERFURADA, TIPO "C", EM CHAPA GALVANIZADA N.18. DIMENSÔES:100MM (LARGURA) X 50MM (ALTURA) X 3000MM(COMPRIMENTO)</v>
          </cell>
          <cell r="C2934" t="str">
            <v>m</v>
          </cell>
          <cell r="D2934">
            <v>21.15</v>
          </cell>
          <cell r="E2934">
            <v>16.27</v>
          </cell>
        </row>
        <row r="2935">
          <cell r="A2935" t="str">
            <v/>
          </cell>
        </row>
        <row r="2936">
          <cell r="A2936" t="str">
            <v>18.30.210</v>
          </cell>
          <cell r="B2936" t="str">
            <v>FORNECIMENTO E INSTALAÇÃO DE DERIVAÇÃO "L" HORIZONTAL EM CHAPA DE AÇO GALVANIZADO, DIMENSÕES:100MM X 50MM.</v>
          </cell>
          <cell r="C2936" t="str">
            <v>Un</v>
          </cell>
          <cell r="D2936">
            <v>24.27</v>
          </cell>
          <cell r="E2936">
            <v>18.670000000000002</v>
          </cell>
        </row>
        <row r="2937">
          <cell r="A2937" t="str">
            <v/>
          </cell>
        </row>
        <row r="2938">
          <cell r="A2938" t="str">
            <v>18.30.220</v>
          </cell>
          <cell r="B2938" t="str">
            <v>FORNECIMENTO E INSTALAÇÃO DE SUPORTE VERTICAL PARA ELETROCALHA TIPO GANCHO DE SUSPENSÃO DUPLO, EM CHAPA DE AÇO GALVANIZADO,  DIMENSÕES: 100mm x 50mm. INCLUSIVE PARAFUSO CABEÇA DE LENTILHA C/ AUTO TRAVAMENTO DE 1/4"X1/2",PORCA SEXTAVADA E ARRUELA.</v>
          </cell>
          <cell r="C2938" t="str">
            <v>Un</v>
          </cell>
          <cell r="D2938">
            <v>6.73</v>
          </cell>
          <cell r="E2938">
            <v>5.18</v>
          </cell>
        </row>
        <row r="2939">
          <cell r="A2939" t="str">
            <v/>
          </cell>
        </row>
        <row r="2940">
          <cell r="A2940" t="str">
            <v>19.00.000</v>
          </cell>
          <cell r="B2940" t="str">
            <v>INSTALACOES HIDRO SANITARIAS</v>
          </cell>
        </row>
        <row r="2941">
          <cell r="A2941" t="str">
            <v/>
          </cell>
        </row>
        <row r="2942">
          <cell r="A2942" t="str">
            <v>19.01.010</v>
          </cell>
          <cell r="B2942" t="str">
            <v>PONTO DE ESGOTO PARA BACIA SANITARIA, INCLUSIVE TUBULACOES E CONEXOES EM PVC RIGIDO SOLDAVEIS, ATE A COLUNA OU O SUB-COLETOR.</v>
          </cell>
          <cell r="C2942" t="str">
            <v>Pt</v>
          </cell>
          <cell r="D2942">
            <v>60.32</v>
          </cell>
          <cell r="E2942">
            <v>46.4</v>
          </cell>
        </row>
        <row r="2943">
          <cell r="A2943" t="str">
            <v/>
          </cell>
        </row>
        <row r="2944">
          <cell r="A2944" t="str">
            <v>19.01.020</v>
          </cell>
          <cell r="B2944" t="str">
            <v>PONTO DE ESGOTO PARA PIA OU LAVANDARIA,INCLUSIVE TUBULACOES E CONEXOES EM PVC RIGIDO SOLDAVEIS, ATE A COLUNA OU O SUB-COLETOR.</v>
          </cell>
          <cell r="C2944" t="str">
            <v>Pt</v>
          </cell>
          <cell r="D2944">
            <v>54.35</v>
          </cell>
          <cell r="E2944">
            <v>41.81</v>
          </cell>
        </row>
        <row r="2945">
          <cell r="A2945" t="str">
            <v/>
          </cell>
        </row>
        <row r="2946">
          <cell r="A2946" t="str">
            <v>19.01.030</v>
          </cell>
          <cell r="B2946" t="str">
            <v>PONTO DE ESGOTO PARA LAVATORIO OU MICTORIO, INCLUSIVE TUBULACOES E CONEXOES EM PVC RIGIDO SOLDAVEIS, ATE A COLUNA OU O SUB-COLETOR</v>
          </cell>
          <cell r="C2946" t="str">
            <v>Pt</v>
          </cell>
          <cell r="D2946">
            <v>51.68</v>
          </cell>
          <cell r="E2946">
            <v>39.76</v>
          </cell>
        </row>
        <row r="2947">
          <cell r="A2947" t="str">
            <v/>
          </cell>
        </row>
        <row r="2948">
          <cell r="A2948" t="str">
            <v>19.01.040</v>
          </cell>
          <cell r="B2948" t="str">
            <v>PONTO DE ESGOTO PARA RALO SIFONADO, INCLUSIVE RALO, TUBULACOES E CONEXOES EM PVC RIGIDO SOLDAVEIS, ATE A COLUNA OU O SUB-COLETOR.</v>
          </cell>
          <cell r="C2948" t="str">
            <v>Pt</v>
          </cell>
          <cell r="D2948">
            <v>58.85</v>
          </cell>
          <cell r="E2948">
            <v>45.27</v>
          </cell>
        </row>
        <row r="2949">
          <cell r="A2949" t="str">
            <v/>
          </cell>
        </row>
        <row r="2950">
          <cell r="A2950" t="str">
            <v>19.02.010</v>
          </cell>
          <cell r="B2950" t="str">
            <v>PONTO DE AGUA, INCLUSIVE TUBULACOES E CONEXOES DE PVC RIGIDO ROSQUEAVEL E ABERTURA DE RASGOS EM ALVENARIA,ATE O REGISTRO GERAL DO AMBIENTE.</v>
          </cell>
          <cell r="C2950" t="str">
            <v>Pt</v>
          </cell>
          <cell r="D2950">
            <v>69.16</v>
          </cell>
          <cell r="E2950">
            <v>53.2</v>
          </cell>
        </row>
        <row r="2951">
          <cell r="A2951" t="str">
            <v/>
          </cell>
        </row>
        <row r="2952">
          <cell r="A2952" t="str">
            <v>19.02.020</v>
          </cell>
          <cell r="B2952" t="str">
            <v>PONTO DE AGUA, INCLUSIVE TUBULACOES E CONEXOES DE PVC RIGIDO SOLDAVEL E ABERTURA DE RASGOS EM ALVENARIA, ATE O REGISTRO GERAL DO AMBIENTE.</v>
          </cell>
          <cell r="C2952" t="str">
            <v>Pt</v>
          </cell>
          <cell r="D2952">
            <v>40.97</v>
          </cell>
          <cell r="E2952">
            <v>31.52</v>
          </cell>
        </row>
        <row r="2953">
          <cell r="A2953" t="str">
            <v/>
          </cell>
        </row>
        <row r="2954">
          <cell r="A2954" t="str">
            <v>19.03.010</v>
          </cell>
          <cell r="B2954" t="str">
            <v>FORNECIMENTO E ASSENTAMENTO DE TUBOS DE PVC RIGIDO SOLDAVEIS, DIAM.40 MM, PARA VENTILACAO DE ESGOTO.</v>
          </cell>
          <cell r="C2954" t="str">
            <v>m</v>
          </cell>
          <cell r="D2954">
            <v>7.81</v>
          </cell>
          <cell r="E2954">
            <v>6.01</v>
          </cell>
        </row>
        <row r="2955">
          <cell r="A2955" t="str">
            <v/>
          </cell>
        </row>
        <row r="2956">
          <cell r="A2956" t="str">
            <v>19.03.020</v>
          </cell>
          <cell r="B2956" t="str">
            <v>FORNECIMENTO E ASSENTAMENTO DE TUBOS DE PVC RIGIDO SOLDAVEIS, DIAM.50 MM, PARA VENTILACAO DE ESGOTO.</v>
          </cell>
          <cell r="C2956" t="str">
            <v>m</v>
          </cell>
          <cell r="D2956">
            <v>10.73</v>
          </cell>
          <cell r="E2956">
            <v>8.26</v>
          </cell>
        </row>
        <row r="2957">
          <cell r="A2957" t="str">
            <v/>
          </cell>
        </row>
        <row r="2958">
          <cell r="A2958" t="str">
            <v>19.03.030</v>
          </cell>
          <cell r="B2958" t="str">
            <v>FORNECIMENTO E ASSENTAMENTO DE TUBOS DE PVC RIGIDO SOLDAVEIS, DIAM.75 MM, PARA COLUNAS DE ESGOTO, VENTILACAO OU AGUAS PLUVIAIS.</v>
          </cell>
          <cell r="C2958" t="str">
            <v>m</v>
          </cell>
          <cell r="D2958">
            <v>14.49</v>
          </cell>
          <cell r="E2958">
            <v>11.15</v>
          </cell>
        </row>
        <row r="2959">
          <cell r="A2959" t="str">
            <v/>
          </cell>
        </row>
        <row r="2960">
          <cell r="A2960" t="str">
            <v>19.03.040</v>
          </cell>
          <cell r="B2960" t="str">
            <v>FORNECIMENTO E ASSENTAMENTO DE TUBOS DE PVC RIGIDO SOLDAVEIS, DIAM.100 MM, PARA COLUNAS DE ESGOTO, VENTILACAO OU AGUAS PLUVIAIS.</v>
          </cell>
          <cell r="C2960" t="str">
            <v>m</v>
          </cell>
          <cell r="D2960">
            <v>18.38</v>
          </cell>
          <cell r="E2960">
            <v>14.14</v>
          </cell>
        </row>
        <row r="2961">
          <cell r="A2961" t="str">
            <v/>
          </cell>
        </row>
        <row r="2962">
          <cell r="A2962" t="str">
            <v>19.03.100</v>
          </cell>
          <cell r="B2962" t="str">
            <v>FORNECIMENTO E COLOCAÇÃO DE CURVA DE PVC 90 LONGA, 100MM PARA ESGOTO</v>
          </cell>
          <cell r="C2962" t="str">
            <v>Un</v>
          </cell>
          <cell r="D2962">
            <v>44.35</v>
          </cell>
          <cell r="E2962">
            <v>34.119999999999997</v>
          </cell>
        </row>
        <row r="2963">
          <cell r="A2963" t="str">
            <v/>
          </cell>
        </row>
        <row r="2964">
          <cell r="A2964" t="str">
            <v>19.03.101</v>
          </cell>
          <cell r="B2964" t="str">
            <v>FORNECIMENTO E COLOCAÇÃO DE LUVA DE PVC 100MM PARA ESGOTO</v>
          </cell>
          <cell r="C2964" t="str">
            <v>Un</v>
          </cell>
          <cell r="D2964">
            <v>11.05</v>
          </cell>
          <cell r="E2964">
            <v>8.5</v>
          </cell>
        </row>
        <row r="2965">
          <cell r="A2965" t="str">
            <v/>
          </cell>
        </row>
        <row r="2966">
          <cell r="A2966" t="str">
            <v>19.04.010</v>
          </cell>
          <cell r="B2966" t="str">
            <v>FORNECIMENTO E ASSENTAMENTO DE MANILHA DE BARRO VITRIFICADA CLASSE B(EB-5),DIAM. DE 4POL PARA COLETORES E SUB-COLETORES DE ESGOTO E AGUAS PLUVIAIS, INCLUSIVE ABERTURA E FECHAMENTO DE VALAS.</v>
          </cell>
          <cell r="C2966" t="str">
            <v>m</v>
          </cell>
          <cell r="D2966">
            <v>19.68</v>
          </cell>
          <cell r="E2966">
            <v>15.14</v>
          </cell>
        </row>
        <row r="2967">
          <cell r="A2967" t="str">
            <v/>
          </cell>
        </row>
        <row r="2968">
          <cell r="A2968" t="str">
            <v>19.04.015</v>
          </cell>
          <cell r="B2968" t="str">
            <v>ASSENTAMENTO DE MANILHA DE BARRO VITRIFICADA DIAM. DE 4 POL,PARA COLETORES E SUB-COLETORES DE ESGOTO E AGUAS PLUVIAIS, SEM O FORNECIMENTO DA MANILHA.</v>
          </cell>
          <cell r="C2968" t="str">
            <v>m</v>
          </cell>
          <cell r="D2968">
            <v>9.17</v>
          </cell>
          <cell r="E2968">
            <v>7.06</v>
          </cell>
        </row>
        <row r="2969">
          <cell r="A2969" t="str">
            <v/>
          </cell>
        </row>
        <row r="2970">
          <cell r="A2970" t="str">
            <v>19.04.020</v>
          </cell>
          <cell r="B2970" t="str">
            <v>FORNECIMENTO E ASSENTAMENTO DE MANILHA DE BARRO VITRIFICADA CLASSE B(EB-5),DIAM. DE 6POL PARA COLETORES E SUB-COLETORES DE ESGOTO E AGUAS PLUVIAIS, INCLUSIVE ABERTURA E FECHAMENTO DE VALAS.</v>
          </cell>
          <cell r="C2970" t="str">
            <v>m</v>
          </cell>
          <cell r="D2970">
            <v>27.26</v>
          </cell>
          <cell r="E2970">
            <v>20.97</v>
          </cell>
        </row>
        <row r="2971">
          <cell r="A2971" t="str">
            <v/>
          </cell>
        </row>
        <row r="2972">
          <cell r="A2972" t="str">
            <v>19.04.025</v>
          </cell>
          <cell r="B2972" t="str">
            <v>ASSENTAMENTO DE MANILHA DE BARRO VITRIFICADA, DIAM. 6 POL.,PARA COLETORES E SUB-COLETORES DE ESGOTO E AGUAS PLUVIAIS, SEM O FORNECIMENTO DA MANILHA.</v>
          </cell>
          <cell r="C2972" t="str">
            <v>m</v>
          </cell>
          <cell r="D2972">
            <v>11.5</v>
          </cell>
          <cell r="E2972">
            <v>8.85</v>
          </cell>
        </row>
        <row r="2973">
          <cell r="A2973" t="str">
            <v/>
          </cell>
        </row>
        <row r="2974">
          <cell r="A2974" t="str">
            <v>19.04.030</v>
          </cell>
          <cell r="B2974" t="str">
            <v>FORNECIMENTO E ASSENTAMENTO DE MANILHA DE BARRO VITRIFICADA CLASSE B(EB-5),DIAM.DE 8 POL PARA COLETORES E SUB-COLETORES DE ESGOTO E AGUAS PLUVIAIS, INCLUSIVE ABERTURA E FECHAMENTO DE VALAS.</v>
          </cell>
          <cell r="C2974" t="str">
            <v>m</v>
          </cell>
          <cell r="D2974">
            <v>35.369999999999997</v>
          </cell>
          <cell r="E2974">
            <v>27.21</v>
          </cell>
        </row>
        <row r="2975">
          <cell r="A2975" t="str">
            <v/>
          </cell>
        </row>
        <row r="2976">
          <cell r="A2976" t="str">
            <v>19.04.035</v>
          </cell>
          <cell r="B2976" t="str">
            <v>ASSENTAMENTO DE MANILHA DE BARRO VITRIFICADA, DIAM. 8 POL.,PARA COLETORES E SUB-COLETORES DE ESGOTO E AGUAS PLUVIAIS, SEM O FORNECIMENTO DA MANILHA.</v>
          </cell>
          <cell r="C2976" t="str">
            <v>m</v>
          </cell>
          <cell r="D2976">
            <v>15.28</v>
          </cell>
          <cell r="E2976">
            <v>11.76</v>
          </cell>
        </row>
        <row r="2977">
          <cell r="A2977" t="str">
            <v/>
          </cell>
        </row>
        <row r="2978">
          <cell r="A2978" t="str">
            <v>19.04.040</v>
          </cell>
          <cell r="B2978" t="str">
            <v>FORNECIMENTO E ASSENTAMENTO DE TUBOS DE PVC RIGIDO SOLDAVEIS DIAM. 100 MM, PARA COLETORES E SUB-COLETORES DE ESGOTO OU AGUAS PLUVIAIS, INCLUSIVE ABERTURA E FECHAMENTO DE VALAS.</v>
          </cell>
          <cell r="C2978" t="str">
            <v>m</v>
          </cell>
          <cell r="D2978">
            <v>19.5</v>
          </cell>
          <cell r="E2978">
            <v>15</v>
          </cell>
        </row>
        <row r="2979">
          <cell r="A2979" t="str">
            <v/>
          </cell>
        </row>
        <row r="2980">
          <cell r="A2980" t="str">
            <v>19.04.050</v>
          </cell>
          <cell r="B2980" t="str">
            <v>FORNECIMENTO E ASSENTAMENTO DE TUBOS DE PVC RIGIDO SOLDAVEIS DIAM. 150 MM, PARA COLETORES E SUB-COLETORES DE ESGOTO OU AGUAS PLUVIAIS, INCLUSIVE ABERTURA E FECHAMENTO DE VALAS.</v>
          </cell>
          <cell r="C2980" t="str">
            <v>m</v>
          </cell>
          <cell r="D2980">
            <v>36.54</v>
          </cell>
          <cell r="E2980">
            <v>28.11</v>
          </cell>
        </row>
        <row r="2981">
          <cell r="A2981" t="str">
            <v/>
          </cell>
        </row>
        <row r="2982">
          <cell r="A2982" t="str">
            <v>19.04.055</v>
          </cell>
          <cell r="B2982" t="str">
            <v>FORNECIMENTO E ASSENTAMENTO DE TUBOS DE PVC RÍGIDO COM ANÉIS, PONTA E BOLSA PARA COLETORES DE ESGOTO OU ÁGUAS PLUVIAIS, DIAM. 150MM, VINILFORT - TIGRE OU SIMILAR, INCLUSIVE ABERTURA E FECHAMENTO DE VALAS.</v>
          </cell>
          <cell r="C2982" t="str">
            <v>m</v>
          </cell>
          <cell r="D2982">
            <v>47.85</v>
          </cell>
          <cell r="E2982">
            <v>36.81</v>
          </cell>
        </row>
        <row r="2983">
          <cell r="A2983" t="str">
            <v/>
          </cell>
        </row>
        <row r="2984">
          <cell r="A2984" t="str">
            <v>19.04.056</v>
          </cell>
          <cell r="B2984" t="str">
            <v>FORNECIMENTO E ASSENTAMENTO DE TUBOS DE PVC RÍGIDO COM ANÉIS, PONTA E BOLSA PARA COLETORES DE ESGOTO OU ÁGUAS PLUVIAIS, DIAM. 200MM, VINILFORT - TIGRE OU SIMILAR, INCLUSIVE ABERTURA E FECHAMENTO DE VALAS.</v>
          </cell>
          <cell r="C2984" t="str">
            <v>m</v>
          </cell>
          <cell r="D2984">
            <v>64.03</v>
          </cell>
          <cell r="E2984">
            <v>49.26</v>
          </cell>
        </row>
        <row r="2985">
          <cell r="A2985" t="str">
            <v/>
          </cell>
        </row>
        <row r="2986">
          <cell r="A2986" t="str">
            <v>19.04.057</v>
          </cell>
          <cell r="B2986" t="str">
            <v>FORNECIMENTO E ASSENTAMENTO DE TUBOS DE PVC RÍGIDO COM ANÉIS, PONTA E BOLSA PARA COLETORES DE ESGOTO OU ÁGUAS PLUVIAIS, DIAM. 250MM, VINILFORT - TIGRE OU SIMILAR, INCLUSIVE ABERTURA E FECHAMENTO DE VALAS.</v>
          </cell>
          <cell r="C2986" t="str">
            <v>m</v>
          </cell>
          <cell r="D2986">
            <v>102.86</v>
          </cell>
          <cell r="E2986">
            <v>79.13</v>
          </cell>
        </row>
        <row r="2987">
          <cell r="A2987" t="str">
            <v/>
          </cell>
        </row>
        <row r="2988">
          <cell r="A2988" t="str">
            <v>19.04.060</v>
          </cell>
          <cell r="B2988" t="str">
            <v>FORNECIMENTO E APLICAÇÃO DE TE DE PVC ESGOTO 100MM. INCLUSIVE ANEL DE BORRACHA</v>
          </cell>
          <cell r="C2988" t="str">
            <v>Un</v>
          </cell>
          <cell r="D2988">
            <v>23.92</v>
          </cell>
          <cell r="E2988">
            <v>18.399999999999999</v>
          </cell>
        </row>
        <row r="2989">
          <cell r="A2989" t="str">
            <v/>
          </cell>
        </row>
        <row r="2990">
          <cell r="A2990" t="str">
            <v>19.04.061</v>
          </cell>
          <cell r="B2990" t="str">
            <v>FORNECIMENTO E APLICAÇÃO DE CAP DE PVC ESGOTO 100MM. INCLUSIVE ANEL DE BORRACHA</v>
          </cell>
          <cell r="C2990" t="str">
            <v>Un</v>
          </cell>
          <cell r="D2990">
            <v>8.5399999999999991</v>
          </cell>
          <cell r="E2990">
            <v>6.57</v>
          </cell>
        </row>
        <row r="2991">
          <cell r="A2991" t="str">
            <v/>
          </cell>
        </row>
        <row r="2992">
          <cell r="A2992" t="str">
            <v>19.04.062</v>
          </cell>
          <cell r="B2992" t="str">
            <v>FORNECIMENTO E APLICAÇÃO DE ANEL DE BORRACHA 100MM</v>
          </cell>
          <cell r="C2992" t="str">
            <v>Un</v>
          </cell>
          <cell r="D2992">
            <v>2.36</v>
          </cell>
          <cell r="E2992">
            <v>1.82</v>
          </cell>
        </row>
        <row r="2993">
          <cell r="A2993" t="str">
            <v/>
          </cell>
        </row>
        <row r="2994">
          <cell r="A2994" t="str">
            <v>19.05.010</v>
          </cell>
          <cell r="B2994" t="str">
            <v>FORNECIMENTO E ASSENTAMENTO DE TUBOS SOLDAVEIS DE PVC RIGIDO DIAM. 20 MM, INCLUSIVE CONEXOES E ABERTURA DE RASGOS EM ALVENARIA, PARA COLUNAS DE AGUA.</v>
          </cell>
          <cell r="C2994" t="str">
            <v>m</v>
          </cell>
          <cell r="D2994">
            <v>7.31</v>
          </cell>
          <cell r="E2994">
            <v>5.63</v>
          </cell>
        </row>
        <row r="2995">
          <cell r="A2995" t="str">
            <v/>
          </cell>
        </row>
        <row r="2996">
          <cell r="A2996" t="str">
            <v>19.05.020</v>
          </cell>
          <cell r="B2996" t="str">
            <v>FORNECIMENTO E ASSENTAMENTO DE TUBOS SOLDAVEIS DE PVC RIGIDO DIAM. 25 MM, INCLUSIVE CONEXOES E ABERTURA DE RASGOS EM ALVENARIA, PARA COLUNAS DE AGUA.</v>
          </cell>
          <cell r="C2996" t="str">
            <v>m</v>
          </cell>
          <cell r="D2996">
            <v>8.39</v>
          </cell>
          <cell r="E2996">
            <v>6.46</v>
          </cell>
        </row>
        <row r="2997">
          <cell r="A2997" t="str">
            <v/>
          </cell>
        </row>
        <row r="2998">
          <cell r="A2998" t="str">
            <v>19.05.030</v>
          </cell>
          <cell r="B2998" t="str">
            <v>FORNECIMENTO E ASSENTAMENTO DE TUBOS SOLDAVEIS DE PVC RIGIDO DIAM. 32 MM, INCLUSIVE CONEXOES E ABERTURA DE RASGOS EM ALVENARIA, PARA COLUNAS DE AGUA.</v>
          </cell>
          <cell r="C2998" t="str">
            <v>m</v>
          </cell>
          <cell r="D2998">
            <v>12.62</v>
          </cell>
          <cell r="E2998">
            <v>9.7100000000000009</v>
          </cell>
        </row>
        <row r="2999">
          <cell r="A2999" t="str">
            <v/>
          </cell>
        </row>
        <row r="3000">
          <cell r="A3000" t="str">
            <v>19.05.040</v>
          </cell>
          <cell r="B3000" t="str">
            <v>FORNECIMENTO E ASSENTAMENTO DE TUBOS SOLDAVEIS DE PVC RIGIDO DIAM. 40 MM, INCLUSIVE CONEXOES E ABERTURA DE RASGOS EM ALVENARIA, PARA COLUNAS DE AGUA.</v>
          </cell>
          <cell r="C3000" t="str">
            <v>m</v>
          </cell>
          <cell r="D3000">
            <v>16.34</v>
          </cell>
          <cell r="E3000">
            <v>12.57</v>
          </cell>
        </row>
        <row r="3001">
          <cell r="A3001" t="str">
            <v/>
          </cell>
        </row>
        <row r="3002">
          <cell r="A3002" t="str">
            <v>19.05.050</v>
          </cell>
          <cell r="B3002" t="str">
            <v>FORNECIMENTO E ASSENTAMENTO DE TUBOS SOLDAVEIS DE PVC RIGIDO DIAM. 50 MM, INCLUSIVE CONEXOES E ABERTURA DE RASGOS EM ALVENARIA, PARA COLUNAS DE AGUA.</v>
          </cell>
          <cell r="C3002" t="str">
            <v>m</v>
          </cell>
          <cell r="D3002">
            <v>18.88</v>
          </cell>
          <cell r="E3002">
            <v>14.53</v>
          </cell>
        </row>
        <row r="3003">
          <cell r="A3003" t="str">
            <v/>
          </cell>
        </row>
        <row r="3004">
          <cell r="A3004" t="str">
            <v>19.05.060</v>
          </cell>
          <cell r="B3004" t="str">
            <v>FORNECIMENTO E ASSENTAMENTO DE TUBOS SOLDAVEIS DE PVC RIGIDO DIAM. 60 MM, INCLUSIVE CONEXOES E ABERTURA DE RASGOS EM ALVENARIA, PARA COLUNAS DE AGUA.</v>
          </cell>
          <cell r="C3004" t="str">
            <v>m</v>
          </cell>
          <cell r="D3004">
            <v>27.23</v>
          </cell>
          <cell r="E3004">
            <v>20.95</v>
          </cell>
        </row>
        <row r="3005">
          <cell r="A3005" t="str">
            <v/>
          </cell>
        </row>
        <row r="3006">
          <cell r="A3006" t="str">
            <v>19.05.070</v>
          </cell>
          <cell r="B3006" t="str">
            <v>FORNECIMENTO E ASSENTAMENTO DE TUBOS SOLDAVEIS DE PVC RIGIDO DIAM. 75 MM, INCLUSIVE CONEXOES E ABERTURA DE RASGOS EM ALVENARIA, PARA COLUNAS DE AGUA.</v>
          </cell>
          <cell r="C3006" t="str">
            <v>m</v>
          </cell>
          <cell r="D3006">
            <v>39.68</v>
          </cell>
          <cell r="E3006">
            <v>30.53</v>
          </cell>
        </row>
        <row r="3007">
          <cell r="A3007" t="str">
            <v/>
          </cell>
        </row>
        <row r="3008">
          <cell r="A3008" t="str">
            <v>19.05.080</v>
          </cell>
          <cell r="B3008" t="str">
            <v>FORNECIMENTO E ASSENTAMENTO DE TUBOS SOLDAVEIS DE PVC RIGIDO DIAM. 85 MM, INCLUSIVE CONEXOES E ABERTURA DE RASGOS EM ALVENARIA, PARA COLUNAS DE AGUA.</v>
          </cell>
          <cell r="C3008" t="str">
            <v>m</v>
          </cell>
          <cell r="D3008">
            <v>46.02</v>
          </cell>
          <cell r="E3008">
            <v>35.4</v>
          </cell>
        </row>
        <row r="3009">
          <cell r="A3009" t="str">
            <v/>
          </cell>
        </row>
        <row r="3010">
          <cell r="A3010" t="str">
            <v>19.05.090</v>
          </cell>
          <cell r="B3010" t="str">
            <v>FORNECIMENTO E ASSENTAMENTO DE TUBOS SOLDAVEIS DE PVC RIGIDO DIAM.110 MM, INCLUSIVE CONEXOES E ABERTURA DE RASGOS EM ALVENARIA, PARA COLUNAS DE AGUA.</v>
          </cell>
          <cell r="C3010" t="str">
            <v>m</v>
          </cell>
          <cell r="D3010">
            <v>68.28</v>
          </cell>
          <cell r="E3010">
            <v>52.53</v>
          </cell>
        </row>
        <row r="3011">
          <cell r="A3011" t="str">
            <v/>
          </cell>
        </row>
        <row r="3012">
          <cell r="A3012" t="str">
            <v>19.05.100</v>
          </cell>
          <cell r="B3012" t="str">
            <v>FORNECIMENTO E ASSENTAMENTO DE TUBOS ROSQUEAVEIS DE PVC RIGIDO DIAM. DE 1/2 POL., INCLUSIVE CONEXOES E ABERTURA DE RASGOS EM ALVENARIA, PARA COLUNAS DE AGUA.</v>
          </cell>
          <cell r="C3012" t="str">
            <v>m</v>
          </cell>
          <cell r="D3012">
            <v>17.739999999999998</v>
          </cell>
          <cell r="E3012">
            <v>13.65</v>
          </cell>
        </row>
        <row r="3013">
          <cell r="A3013" t="str">
            <v/>
          </cell>
        </row>
        <row r="3014">
          <cell r="A3014" t="str">
            <v>19.05.110</v>
          </cell>
          <cell r="B3014" t="str">
            <v>FORNECIMENTO E ASSENTAMENTO DE TUBOS ROSQUEAVEIS DE PVC RIGIDO DIAM. DE 3/4 POL., INCLUSIVE CONEXOES E ABERTURA DE RASGOS EM ALVENARIA, PARA COLUNAS DE AGUA.</v>
          </cell>
          <cell r="C3014" t="str">
            <v>m</v>
          </cell>
          <cell r="D3014">
            <v>21.24</v>
          </cell>
          <cell r="E3014">
            <v>16.34</v>
          </cell>
        </row>
        <row r="3015">
          <cell r="A3015" t="str">
            <v/>
          </cell>
        </row>
        <row r="3016">
          <cell r="A3016" t="str">
            <v>19.05.120</v>
          </cell>
          <cell r="B3016" t="str">
            <v>FORNECIMENTO E ASSENTAMENTO DE TUBOS ROSQUEAVEIS DE PVC RIGIDO DIAM. DE 1 POL., INCLUSIVE CONEXOES E ABERTURA DE RASGOS EM ALVENARIA, PARA COLUNAS DE AGUA.</v>
          </cell>
          <cell r="C3016" t="str">
            <v>m</v>
          </cell>
          <cell r="D3016">
            <v>31.78</v>
          </cell>
          <cell r="E3016">
            <v>24.45</v>
          </cell>
        </row>
        <row r="3017">
          <cell r="A3017" t="str">
            <v/>
          </cell>
        </row>
        <row r="3018">
          <cell r="A3018" t="str">
            <v>19.05.130</v>
          </cell>
          <cell r="B3018" t="str">
            <v>FORNECIMENTO E ASSENTAMENTO DE TUBOS ROSQUEAVEIS DE PVC RIGIDO DIAM. DE 1 1/4 POL.,INCLUSIVE CONEXOES E ABERTURA DE RASGOS EM ALVENARIA, PARA COLUNAS DE AGUA.</v>
          </cell>
          <cell r="C3018" t="str">
            <v>m</v>
          </cell>
          <cell r="D3018">
            <v>39.869999999999997</v>
          </cell>
          <cell r="E3018">
            <v>30.67</v>
          </cell>
        </row>
        <row r="3019">
          <cell r="A3019" t="str">
            <v/>
          </cell>
        </row>
        <row r="3020">
          <cell r="A3020" t="str">
            <v>19.05.140</v>
          </cell>
          <cell r="B3020" t="str">
            <v>FORNECIMENTO E ASSENTAMENTO DE TUBOS ROSQUEAVEIS DE PVC RIGIDO DIAM. DE 1 1/2 POL.,INCLUSIVE CONEXOES E ABERTURA DE RASGOS EM ALVENARIA, PARA COLUNAS DE AGUA.</v>
          </cell>
          <cell r="C3020" t="str">
            <v>m</v>
          </cell>
          <cell r="D3020">
            <v>45.17</v>
          </cell>
          <cell r="E3020">
            <v>34.75</v>
          </cell>
        </row>
        <row r="3021">
          <cell r="A3021" t="str">
            <v/>
          </cell>
        </row>
        <row r="3022">
          <cell r="A3022" t="str">
            <v>19.05.150</v>
          </cell>
          <cell r="B3022" t="str">
            <v>FORNECIMENTO E ASSENTAMENTO DE TUBOS ROSQUEAVEIS DE PVC RIGIDO DIAM. DE 2 POL.,INCLUSIVE CONEXOES E ABERTURA DE RASGOS EM ALVENARIA, PARA COLUNAS DE AGUA.</v>
          </cell>
          <cell r="C3022" t="str">
            <v>m</v>
          </cell>
          <cell r="D3022">
            <v>57</v>
          </cell>
          <cell r="E3022">
            <v>43.85</v>
          </cell>
        </row>
        <row r="3023">
          <cell r="A3023" t="str">
            <v/>
          </cell>
        </row>
        <row r="3024">
          <cell r="A3024" t="str">
            <v>19.05.160</v>
          </cell>
          <cell r="B3024" t="str">
            <v>FORNECIMENTO E ASSENTAMENTO DE TUBOS ROSQUEAVEIS DE PVC RIGIDO DIAM. DE 2 1/2 POL.,INCLUSIVE CONEXOES E ABERTURA DE RASGOS EM ALVENARIA, PARA COLUNAS DE AGUA.</v>
          </cell>
          <cell r="C3024" t="str">
            <v>m</v>
          </cell>
          <cell r="D3024">
            <v>80.819999999999993</v>
          </cell>
          <cell r="E3024">
            <v>62.17</v>
          </cell>
        </row>
        <row r="3025">
          <cell r="A3025" t="str">
            <v/>
          </cell>
        </row>
        <row r="3026">
          <cell r="A3026" t="str">
            <v>19.05.170</v>
          </cell>
          <cell r="B3026" t="str">
            <v>FORNECIMENTO E ASSENTAMENTO DE TUBOS ROSQUEAVEIS DE PVC RIGIDO DIAM. DE 3 POL., INCLUSIVE CONEXOES E ABERTURA DE RASGOS EM ALVENARIA, PARA COLUNAS DE AGUA.</v>
          </cell>
          <cell r="C3026" t="str">
            <v>m</v>
          </cell>
          <cell r="D3026">
            <v>93.88</v>
          </cell>
          <cell r="E3026">
            <v>72.22</v>
          </cell>
        </row>
        <row r="3027">
          <cell r="A3027" t="str">
            <v/>
          </cell>
        </row>
        <row r="3028">
          <cell r="A3028" t="str">
            <v>19.05.180</v>
          </cell>
          <cell r="B3028" t="str">
            <v>FORNECIMENTO E ASSENTAMENTO DE TUBOS ROSQUEAVEIS DE PVC RIGIDO DIAM. DE 4 POL., INCLUSIVE CONEXOES E ABERTURA DE RASGOS EM ALVENARIA, PARA COLUNAS DE AGUA.</v>
          </cell>
          <cell r="C3028" t="str">
            <v>m</v>
          </cell>
          <cell r="D3028">
            <v>112.03</v>
          </cell>
          <cell r="E3028">
            <v>86.18</v>
          </cell>
        </row>
        <row r="3029">
          <cell r="A3029" t="str">
            <v/>
          </cell>
        </row>
        <row r="3030">
          <cell r="A3030" t="str">
            <v>19.05.250</v>
          </cell>
          <cell r="B3030" t="str">
            <v>FORNECIMENTO E ASSENTAMENTO DE TUBOS DE FERRO GALVANIZADO, DIAM. 2 1/2 POL., INCLUSIVE CONEXOES E ABERTURA DE RASGOS EM ALVENARIA, PARA COLUNAS DE AGUA.</v>
          </cell>
          <cell r="C3030" t="str">
            <v>m</v>
          </cell>
          <cell r="D3030">
            <v>115.96</v>
          </cell>
          <cell r="E3030">
            <v>89.2</v>
          </cell>
        </row>
        <row r="3031">
          <cell r="A3031" t="str">
            <v/>
          </cell>
        </row>
        <row r="3032">
          <cell r="A3032" t="str">
            <v>19.05.270</v>
          </cell>
          <cell r="B3032" t="str">
            <v>FORNECIMENTO E ASSENTAMENTO DE TUBOS DE FERRO GALVANIZADO, DIAM. DE 4 POL., INCLUSIVE CONEXOES E ABERTURA DE RASGOS EM ALVENARIA, PARA COLUNAS DE AGUA.</v>
          </cell>
          <cell r="C3032" t="str">
            <v>m</v>
          </cell>
          <cell r="D3032">
            <v>167.36</v>
          </cell>
          <cell r="E3032">
            <v>128.74</v>
          </cell>
        </row>
        <row r="3033">
          <cell r="A3033" t="str">
            <v/>
          </cell>
        </row>
        <row r="3034">
          <cell r="A3034" t="str">
            <v>19.05.300</v>
          </cell>
          <cell r="B3034" t="str">
            <v>FORNECIMENTO E ASSENTAMENTO DE TUBOS DE PVC RÍGIDO SOLDÁVEIS, DIAM.150MM, PARA COLUNAS DE ESGOTO, VENTILAÇÃO OU ÁGUAS PLUVIAIS.</v>
          </cell>
          <cell r="C3034" t="str">
            <v>m</v>
          </cell>
          <cell r="D3034">
            <v>33.64</v>
          </cell>
          <cell r="E3034">
            <v>25.88</v>
          </cell>
        </row>
        <row r="3035">
          <cell r="A3035" t="str">
            <v/>
          </cell>
        </row>
        <row r="3036">
          <cell r="A3036" t="str">
            <v>19.05.400</v>
          </cell>
          <cell r="B3036" t="str">
            <v>FORNECIMENTO E ASSENTAMENTO DE JOELHO 45º PB SOLDÁVEL DE PVC PARA ESGOTO SÉRIE NORMAL DE 100MM.</v>
          </cell>
          <cell r="C3036" t="str">
            <v>Un</v>
          </cell>
          <cell r="D3036">
            <v>15.86</v>
          </cell>
          <cell r="E3036">
            <v>12.2</v>
          </cell>
        </row>
        <row r="3037">
          <cell r="A3037" t="str">
            <v/>
          </cell>
        </row>
        <row r="3038">
          <cell r="A3038" t="str">
            <v>19.05.410</v>
          </cell>
          <cell r="B3038" t="str">
            <v>FORNECIMENTO E ASSENTAMENTO DE JOELHO 45º PB SOLDÁVEL DE PVC PARA ESGOTO SÉRIE NORMAL DE 150MM.</v>
          </cell>
          <cell r="C3038" t="str">
            <v>Un</v>
          </cell>
          <cell r="D3038">
            <v>52.81</v>
          </cell>
          <cell r="E3038">
            <v>40.630000000000003</v>
          </cell>
        </row>
        <row r="3039">
          <cell r="A3039" t="str">
            <v/>
          </cell>
        </row>
        <row r="3040">
          <cell r="A3040" t="str">
            <v>19.05.420</v>
          </cell>
          <cell r="B3040" t="str">
            <v>FORNECIMENTO E ASSENTAMENTO DE JOELHO 90º PB SOLDÁVEL DE PVC PARA ESGOTO SÉRIE NORMAL DE 100MM.</v>
          </cell>
          <cell r="C3040" t="str">
            <v>Un</v>
          </cell>
          <cell r="D3040">
            <v>14.69</v>
          </cell>
          <cell r="E3040">
            <v>11.3</v>
          </cell>
        </row>
        <row r="3041">
          <cell r="A3041" t="str">
            <v/>
          </cell>
        </row>
        <row r="3042">
          <cell r="A3042" t="str">
            <v>19.05.430</v>
          </cell>
          <cell r="B3042" t="str">
            <v>FORNECIMENTO E ASSENTAMENTO DE JOELHO 90º PB SOLDÁVEL DE PVC PARA ESGOTO SÉRIE NORMAL DE 150MM.</v>
          </cell>
          <cell r="C3042" t="str">
            <v>Un</v>
          </cell>
          <cell r="D3042">
            <v>43.39</v>
          </cell>
          <cell r="E3042">
            <v>33.380000000000003</v>
          </cell>
        </row>
        <row r="3043">
          <cell r="A3043" t="str">
            <v/>
          </cell>
        </row>
        <row r="3044">
          <cell r="A3044" t="str">
            <v>19.05.440</v>
          </cell>
          <cell r="B3044" t="str">
            <v>FORNECIMENTO E ASSENTAMENTO DE TÊ 90º PB SOLDÁVEL DE PVC PARA ESGOTO SÉRIE NORMAL DE 100X100X75MM COM INSPEÇÃO.</v>
          </cell>
          <cell r="C3044" t="str">
            <v>Un</v>
          </cell>
          <cell r="D3044">
            <v>30.09</v>
          </cell>
          <cell r="E3044">
            <v>23.15</v>
          </cell>
        </row>
        <row r="3045">
          <cell r="A3045" t="str">
            <v/>
          </cell>
        </row>
        <row r="3046">
          <cell r="A3046" t="str">
            <v>19.05.450</v>
          </cell>
          <cell r="B3046" t="str">
            <v>FORNECIMENTO E ASSENTAMENTO DE TÊ 90º PB SOLDÁVEL DE PVC PARA ESGOTO SÉRIE NORMAL COM INSPEÇÃO 150X150X100MM</v>
          </cell>
          <cell r="C3046" t="str">
            <v>Un</v>
          </cell>
          <cell r="D3046">
            <v>48.28</v>
          </cell>
          <cell r="E3046">
            <v>37.14</v>
          </cell>
        </row>
        <row r="3047">
          <cell r="A3047" t="str">
            <v/>
          </cell>
        </row>
        <row r="3048">
          <cell r="A3048" t="str">
            <v>19.06.010</v>
          </cell>
          <cell r="B3048" t="str">
            <v>CAIXA COLETORA DE INSPECAO OU DE AREIA C/ PAREDES EM ALVENARIA , LAJE DE TAMPA E DE FUNDO EM CONCRETO, REVESTIDA INTERNAMENTE COM ARGAMASSA DE CIMENTO E AREIA 1:4,DIMENSOES INTERNAS 0,50 X 0,50 M, COM PROFUNDIDADE ATE 0,8M.</v>
          </cell>
          <cell r="C3048" t="str">
            <v>Un</v>
          </cell>
          <cell r="D3048">
            <v>206.81</v>
          </cell>
          <cell r="E3048">
            <v>159.09</v>
          </cell>
        </row>
        <row r="3049">
          <cell r="A3049" t="str">
            <v/>
          </cell>
        </row>
        <row r="3050">
          <cell r="A3050" t="str">
            <v>19.06.020</v>
          </cell>
          <cell r="B3050" t="str">
            <v>CAIXA COLETORA DE INSPECAO OU DE AREIA C/ PAREDES EM ALVENARIA, LAJE DE TAMPA E DE FUNDO EM CONCRETO, REVESTIDA INTERNAMENTE COM ARGAMASSA DE CIMENTO E AREIA 1:4, DIMENSOES INTERNAS 0,60 X 0,60 M, COM PROFUNDIDADE ATE 1,0M.</v>
          </cell>
          <cell r="C3050" t="str">
            <v>Un</v>
          </cell>
          <cell r="D3050">
            <v>290.47000000000003</v>
          </cell>
          <cell r="E3050">
            <v>223.44</v>
          </cell>
        </row>
        <row r="3051">
          <cell r="A3051" t="str">
            <v/>
          </cell>
        </row>
        <row r="3052">
          <cell r="A3052" t="str">
            <v>19.06.030</v>
          </cell>
          <cell r="B3052" t="str">
            <v>CAIXA DE GORDURA COM PAREDES EM ALVENARIA,LAJE DE TAMPA E DE FUNDO EM CONCRETO, REVESTIDA INTERNAMENTE COM ARGAMASSA DE CIMENTO E AREIA 1:4, DIMENSOES INTERNAS 0,50 X 0,50 X 0,50 M COM CHICANA DE CONCRETO.</v>
          </cell>
          <cell r="C3052" t="str">
            <v>Un</v>
          </cell>
          <cell r="D3052">
            <v>193.76</v>
          </cell>
          <cell r="E3052">
            <v>149.05000000000001</v>
          </cell>
        </row>
        <row r="3053">
          <cell r="A3053" t="str">
            <v/>
          </cell>
        </row>
        <row r="3054">
          <cell r="A3054" t="str">
            <v>19.06.040</v>
          </cell>
          <cell r="B3054" t="str">
            <v>CAIXA DE BRITA PARA COLETA DE AGUAS PLUVIAIS, COM PAREDES EM ALVENARIA, DIMENSOES INTERNAS (0,50 X 0,50 X 0,50) M, ABERTA, SEM LAJE DE FUNDO, PREENCHIDA COM BRITA N§ 25.</v>
          </cell>
          <cell r="C3054" t="str">
            <v>Un</v>
          </cell>
          <cell r="D3054">
            <v>61.91</v>
          </cell>
          <cell r="E3054">
            <v>47.63</v>
          </cell>
        </row>
        <row r="3055">
          <cell r="A3055" t="str">
            <v/>
          </cell>
        </row>
        <row r="3056">
          <cell r="A3056" t="str">
            <v>19.06.050</v>
          </cell>
          <cell r="B3056" t="str">
            <v>CAIXA DE BRITA PARA COLETA DE AGUAS PLUVIAIS, COM PAREDES EM ALVENARIA, DIMENSOES INTERNAS (1,00 X 0,50 X 0,30) M, ABERTA, SEM LAJE DE FUNDO, PREENCHIDA COM BRITA N§ 25.</v>
          </cell>
          <cell r="C3056" t="str">
            <v>Un</v>
          </cell>
          <cell r="D3056">
            <v>55.73</v>
          </cell>
          <cell r="E3056">
            <v>42.87</v>
          </cell>
        </row>
        <row r="3057">
          <cell r="A3057" t="str">
            <v/>
          </cell>
        </row>
        <row r="3058">
          <cell r="A3058" t="str">
            <v>19.06.060</v>
          </cell>
          <cell r="B3058" t="str">
            <v>FORNECIMENTO E EXECUÇÃO DE CAIXA COLETORA COM GRELHA TIPO C1, EM ALVENARIA DE 1/2 VEZ DE TIJOLOS MACIÇOS PRENSADOS NAS DIMENSÕES INTERNAS (0,40X0,40X0,70) M, REVESTIDA INTERNAMENTE,INCLUSIVE ESCAVAÇÃO, REATERRO COMPACTADO E REMOÇÃO DO MATERIAL EXCEDENTE.</v>
          </cell>
          <cell r="C3058" t="str">
            <v>Un</v>
          </cell>
          <cell r="D3058">
            <v>190.34</v>
          </cell>
          <cell r="E3058">
            <v>146.41999999999999</v>
          </cell>
        </row>
        <row r="3059">
          <cell r="A3059" t="str">
            <v/>
          </cell>
        </row>
        <row r="3060">
          <cell r="A3060" t="str">
            <v>19.06.070</v>
          </cell>
          <cell r="B3060" t="str">
            <v>FORNECIMENTO E EXECUÇÃO DE CAIXA COLETORA COM GRELHA TIPO C2, EM ALVENARIA DE 1 VEZ DE TIJOLOS MACIÇOS PRENSADOS NAS DIMENSÕES INTERNAS (0,70X0,70X1,00) M, REVESTIDA INTERNAMENTE,INCLUSIVE ESCAVAÇÃO, REATERRO COMPACTADO E REMOÇÃO DO MATERIAL EXCEDENTE.</v>
          </cell>
          <cell r="C3060" t="str">
            <v>Un</v>
          </cell>
          <cell r="D3060">
            <v>614.34</v>
          </cell>
          <cell r="E3060">
            <v>472.57</v>
          </cell>
        </row>
        <row r="3061">
          <cell r="A3061" t="str">
            <v/>
          </cell>
        </row>
        <row r="3062">
          <cell r="A3062" t="str">
            <v>19.06.080</v>
          </cell>
          <cell r="B3062" t="str">
            <v>FORNECIMENTO E EXECUÇÃO DE CAIXA COLETORA COM GRELHA TIPO C2, EM ALVENARIA DE 1 VEZ DE TIJOLOS MACIÇOS PRENSADOS NAS DIMENSÕES INTERNAS (1,10X1,10X1,50) M,  REVESTIDA INTERNAMENTE,INCLUSIVE ESCAVAÇÃO, REATERRO COMPACTADO E REMOÇÃO DO MATERIAL EXCEDENTE.</v>
          </cell>
          <cell r="C3062" t="str">
            <v>Un</v>
          </cell>
          <cell r="D3062">
            <v>1348.95</v>
          </cell>
          <cell r="E3062">
            <v>1037.6600000000001</v>
          </cell>
        </row>
        <row r="3063">
          <cell r="A3063" t="str">
            <v/>
          </cell>
        </row>
        <row r="3064">
          <cell r="A3064" t="str">
            <v>19.06.091</v>
          </cell>
          <cell r="B3064" t="str">
            <v>CAIXA DE GORDURA COM PAREDES EM ALVENARIA DE 1/2VEZ COM TIJOLO DE 8 FUROS, LAJE DE TAMPA E DE FUNDO EM CONCRETO, REVESTIDA INTERNAMENTE COM ARGAMASSA DE CIMENTO E AREIA 1:4, DIM. INTERNAS 0,60X0,50X0,95M.</v>
          </cell>
          <cell r="C3064" t="str">
            <v>Un</v>
          </cell>
          <cell r="D3064">
            <v>252.27</v>
          </cell>
          <cell r="E3064">
            <v>194.06</v>
          </cell>
        </row>
        <row r="3065">
          <cell r="A3065" t="str">
            <v/>
          </cell>
        </row>
        <row r="3066">
          <cell r="A3066" t="str">
            <v>19.07.010</v>
          </cell>
          <cell r="B3066" t="str">
            <v>FORNECIMENTO E ASSENTAMENTO DE BACIA SANITARIA DE LOUCA BRANCA, CELITE, LINHA SAVEIRO OU SIMILAR, INCLUSIVE TAMPA E ACESSORIOS CORRESPONDENTES.</v>
          </cell>
          <cell r="C3066" t="str">
            <v>Cj</v>
          </cell>
          <cell r="D3066">
            <v>141.11000000000001</v>
          </cell>
          <cell r="E3066">
            <v>108.55</v>
          </cell>
        </row>
        <row r="3067">
          <cell r="A3067" t="str">
            <v/>
          </cell>
        </row>
        <row r="3068">
          <cell r="A3068" t="str">
            <v>19.07.020</v>
          </cell>
          <cell r="B3068" t="str">
            <v>FORNECIMENTO E ASSENTAMENTO DE BACIA SANITARIA COM CAIXA ACOPLADA, LOUCA BRANCA, CELITE, LINHA SAVEIRO OU SIMILAR, INCLUSIVE TAMPA E ACESSORIOS CORRESPONDENTES.</v>
          </cell>
          <cell r="C3068" t="str">
            <v>Cj</v>
          </cell>
          <cell r="D3068">
            <v>254.43</v>
          </cell>
          <cell r="E3068">
            <v>195.72</v>
          </cell>
        </row>
        <row r="3069">
          <cell r="A3069" t="str">
            <v/>
          </cell>
        </row>
        <row r="3070">
          <cell r="A3070" t="str">
            <v>19.07.025</v>
          </cell>
          <cell r="B3070" t="str">
            <v>FORNECIMENTO E ASSENTAMENTO DE BACIA TURCA DE LOUCA BRANCA,LINHA INSTITUCIONAIS, CELITE OU SIMILAR, INCLUSIVE ACESSORIOS CORRESPONDENTES</v>
          </cell>
          <cell r="C3070" t="str">
            <v>Cj</v>
          </cell>
          <cell r="D3070">
            <v>205.41</v>
          </cell>
          <cell r="E3070">
            <v>158.01</v>
          </cell>
        </row>
        <row r="3071">
          <cell r="A3071" t="str">
            <v/>
          </cell>
        </row>
        <row r="3072">
          <cell r="A3072" t="str">
            <v>19.07.026</v>
          </cell>
          <cell r="B3072" t="str">
            <v>FORNECIMENTO E ASSENTAMENTO DE BACIA SANITÁRIA INFANTIL DE LOUÇA BRANCA, CELITE REF.08254 OU SIMILAR, INCLUSIVE PARAFUSOS CROMADOS, ASSENTO PLÁSTICO INFANTIL E ACESSÓRIOS CORRESPONDENTES.</v>
          </cell>
          <cell r="C3072" t="str">
            <v>Cj</v>
          </cell>
          <cell r="D3072">
            <v>242.11</v>
          </cell>
          <cell r="E3072">
            <v>186.24</v>
          </cell>
        </row>
        <row r="3073">
          <cell r="A3073" t="str">
            <v/>
          </cell>
        </row>
        <row r="3074">
          <cell r="A3074" t="str">
            <v>19.07.027</v>
          </cell>
          <cell r="B3074" t="str">
            <v>ASSENTAMENTO DE BACIA SANIT.SIFONADA EXISTENTE, C/CAIXA DE DESCARGA DE SOBREPOR,C/FORN.DE PARAFUSO CROMADO DE COMP. DE 2.1/2" E DIÂM.DE 1/4" C/BUCHA DE 8MM, JOELHO 90 PVC TIGRE OU SIM.DE 100MM P/ESGOTO E ANEL DE VEDAÇÃO P/SAÍDAS DE VASO SANITÁRIO DE 100MM</v>
          </cell>
          <cell r="C3074" t="str">
            <v>Un</v>
          </cell>
          <cell r="D3074">
            <v>68.08</v>
          </cell>
          <cell r="E3074">
            <v>52.37</v>
          </cell>
        </row>
        <row r="3075">
          <cell r="A3075" t="str">
            <v/>
          </cell>
        </row>
        <row r="3076">
          <cell r="A3076" t="str">
            <v>19.07.028</v>
          </cell>
          <cell r="B3076" t="str">
            <v>ASSENTAMENTO DE BACIA SANITÁRIA DE LOUÇA DECA VOGUE PLUS LINHA CONFORT  MOD P51 (P/DEFICIENTES), ACESSÓRIOS (PARAFUSOS DE FIXAÇÃO, ANEL DE VEDAÇÃO, TUBO DE LIGAÇÃO DE PVC CROMADO ASTRA  OU SIMILAR ) E ASSSENTO SANITÁRIO EM MDF LAQUEADO BRANCO SICMOL OU SI</v>
          </cell>
          <cell r="C3076" t="str">
            <v>Un</v>
          </cell>
          <cell r="D3076">
            <v>533.84</v>
          </cell>
          <cell r="E3076">
            <v>410.65</v>
          </cell>
        </row>
        <row r="3077">
          <cell r="A3077" t="str">
            <v/>
          </cell>
        </row>
        <row r="3078">
          <cell r="A3078" t="str">
            <v>19.07.030</v>
          </cell>
          <cell r="B3078" t="str">
            <v>FORNECIMENTO E ASSENTAMENTO DE LAVATORIO SIMPLES, GRANDE, SEM COLUNA, DE LOUCA BRANCA, CELITE,LINHA SAVEIRO OU SIMILAR, INCLUSIVE ACESSORIOS CORRESPONDENTES.</v>
          </cell>
          <cell r="C3078" t="str">
            <v>Cj</v>
          </cell>
          <cell r="D3078">
            <v>98.87</v>
          </cell>
          <cell r="E3078">
            <v>76.06</v>
          </cell>
        </row>
        <row r="3079">
          <cell r="A3079" t="str">
            <v/>
          </cell>
        </row>
        <row r="3080">
          <cell r="A3080" t="str">
            <v>19.07.031</v>
          </cell>
          <cell r="B3080" t="str">
            <v>FORNECIMENTO E INSTALAÇÃO DE SIFÃO PLÁSTICO PARA LAVATÓRIO DE 1"X1.1/2".</v>
          </cell>
          <cell r="C3080" t="str">
            <v>Un</v>
          </cell>
          <cell r="D3080">
            <v>15.52</v>
          </cell>
          <cell r="E3080">
            <v>11.94</v>
          </cell>
        </row>
        <row r="3081">
          <cell r="A3081" t="str">
            <v/>
          </cell>
        </row>
        <row r="3082">
          <cell r="A3082" t="str">
            <v>19.07.032</v>
          </cell>
          <cell r="B3082" t="str">
            <v>FORNECIMENTO E INSTALAÇÃO DE ENGATE PLÁSTICO BRANCO PARA LAVATÓRIO COM 30CM DE 1.1/2".</v>
          </cell>
          <cell r="C3082" t="str">
            <v>Un</v>
          </cell>
          <cell r="D3082">
            <v>4.3099999999999996</v>
          </cell>
          <cell r="E3082">
            <v>3.32</v>
          </cell>
        </row>
        <row r="3083">
          <cell r="A3083" t="str">
            <v/>
          </cell>
        </row>
        <row r="3084">
          <cell r="A3084" t="str">
            <v>19.07.033</v>
          </cell>
          <cell r="B3084" t="str">
            <v>ASSENTAMENTO DE LAVATÓRIO SIMPLES, SEM COLUNA, SOBREPOR, EXISTENTE, C/FORN.DE PARAFUSO CROMADO DE COMP.DE 2.1/2" E DIAM. DE 1/4" C/BUCHA DE 8MM, CHICOTE PLÁSTICO COM 30CM DE 1/2", SIFÃO COPO DE PLÁSTICO C/ 1" E VÁLVULA CROMADO DE 1". SEM FORN. DO LAVATÓRI</v>
          </cell>
          <cell r="C3084" t="str">
            <v>Un</v>
          </cell>
          <cell r="D3084">
            <v>51.72</v>
          </cell>
          <cell r="E3084">
            <v>39.79</v>
          </cell>
        </row>
        <row r="3085">
          <cell r="A3085" t="str">
            <v/>
          </cell>
        </row>
        <row r="3086">
          <cell r="A3086" t="str">
            <v>19.07.034</v>
          </cell>
          <cell r="B3086" t="str">
            <v>FORNECIMENTO E ASSENTAMENTO  DE SIFÃO COPO  PVC CROMADO 1"</v>
          </cell>
          <cell r="C3086" t="str">
            <v>Un</v>
          </cell>
          <cell r="D3086">
            <v>33.69</v>
          </cell>
          <cell r="E3086">
            <v>25.92</v>
          </cell>
        </row>
        <row r="3087">
          <cell r="A3087" t="str">
            <v/>
          </cell>
        </row>
        <row r="3088">
          <cell r="A3088" t="str">
            <v>19.07.035</v>
          </cell>
          <cell r="B3088" t="str">
            <v>FORNECIMENTO E ASSENTAMENTO DE CUBA DE LOUÇA DECA CÓD L-50 OU SIMILAR INCLUSIVE  E VÁLVULA DE PVC CROMADA.</v>
          </cell>
          <cell r="C3088" t="str">
            <v>Un</v>
          </cell>
          <cell r="D3088">
            <v>112.71</v>
          </cell>
          <cell r="E3088">
            <v>86.7</v>
          </cell>
        </row>
        <row r="3089">
          <cell r="A3089" t="str">
            <v/>
          </cell>
        </row>
        <row r="3090">
          <cell r="A3090" t="str">
            <v>19.07.036</v>
          </cell>
          <cell r="B3090" t="str">
            <v xml:space="preserve">FORNECIMENTO E ASSENTAMENTO DE LAVATÓRIO SIMPLES, SEM COLUNA, PEQUENO, FAB:CELITE, LINHA AZÁLEA, REF.91038 OU SIMILAR, FIXADO COM PARAFUSO CROMADO DE COMPRIMENTO DE 2 1/2" E DIÂMETRO DE 1/4" COM BUCHA DE 8MM, CHICOTE PLÁSTICO COM 30CM DE 1/2", SIFÃO COPO </v>
          </cell>
          <cell r="C3090" t="str">
            <v>Un</v>
          </cell>
          <cell r="D3090">
            <v>96.44</v>
          </cell>
          <cell r="E3090">
            <v>74.19</v>
          </cell>
        </row>
        <row r="3091">
          <cell r="A3091" t="str">
            <v/>
          </cell>
        </row>
        <row r="3092">
          <cell r="A3092" t="str">
            <v>19.07.037</v>
          </cell>
          <cell r="B3092" t="str">
            <v>FORNECIMENTO E INSTALAÇÃO DE TANQUE DE LOUÇA, COM COLUNA, 30 LITROS, COR BRANCA, FAB:CELITE OU SIMILAR,INCLUSIVE  SIFÃO COPO PARA TANQUE DE 1 1/4"X 1 1/2"EM PVC  E VÁLVULA DE ESCOAMENTO EM PVC, PARA TANQUE DE 1 1/4".</v>
          </cell>
          <cell r="C3092" t="str">
            <v>Un</v>
          </cell>
          <cell r="D3092">
            <v>378.2</v>
          </cell>
          <cell r="E3092">
            <v>290.93</v>
          </cell>
        </row>
        <row r="3093">
          <cell r="A3093" t="str">
            <v/>
          </cell>
        </row>
        <row r="3094">
          <cell r="A3094" t="str">
            <v>19.07.040</v>
          </cell>
          <cell r="B3094" t="str">
            <v>FORNECIMENTO E INSTALAÇÃO DE ASSENTO PLÁSTICO PARA BACIA SANITÁRIA, COR BRANCO E DE 1ª QUALIDADE, CIPLA OU SIMILAR.</v>
          </cell>
          <cell r="C3094" t="str">
            <v>Un</v>
          </cell>
          <cell r="D3094">
            <v>26.06</v>
          </cell>
          <cell r="E3094">
            <v>20.05</v>
          </cell>
        </row>
        <row r="3095">
          <cell r="A3095" t="str">
            <v/>
          </cell>
        </row>
        <row r="3096">
          <cell r="A3096" t="str">
            <v>19.07.060</v>
          </cell>
          <cell r="B3096" t="str">
            <v>FORNECIMENTO E ASSENTAMENTO DE MICTORIO SIFONADO PARA PAREDE DE LOUCA BRANCA CELITE LINHA INSTITUCIONAIS OU SIMILAR, INCLUSIVE ACESSORIOS CORRESPONDENTES.</v>
          </cell>
          <cell r="C3096" t="str">
            <v>Cj</v>
          </cell>
          <cell r="D3096">
            <v>182.48</v>
          </cell>
          <cell r="E3096">
            <v>140.37</v>
          </cell>
        </row>
        <row r="3097">
          <cell r="A3097" t="str">
            <v/>
          </cell>
        </row>
        <row r="3098">
          <cell r="A3098" t="str">
            <v>19.07.070</v>
          </cell>
          <cell r="B3098" t="str">
            <v>FORNECIMENTO E ASSENTAMENTO DE SABONETEIRA DE LOUCA BRANCA,CELITE OU SIMILAR, NAS DIMENSOES 7.5 X 15 CM.</v>
          </cell>
          <cell r="C3098" t="str">
            <v>Un</v>
          </cell>
          <cell r="D3098">
            <v>23.21</v>
          </cell>
          <cell r="E3098">
            <v>17.86</v>
          </cell>
        </row>
        <row r="3099">
          <cell r="A3099" t="str">
            <v/>
          </cell>
        </row>
        <row r="3100">
          <cell r="A3100" t="str">
            <v>19.07.080</v>
          </cell>
          <cell r="B3100" t="str">
            <v>FORNECIMENTO E ASSENTAMENTO DE CABIDE DE LOUCA BRANCA, CELITE OU SIMILAR, COM UM GANCHO.</v>
          </cell>
          <cell r="C3100" t="str">
            <v>Un</v>
          </cell>
          <cell r="D3100">
            <v>12.37</v>
          </cell>
          <cell r="E3100">
            <v>9.52</v>
          </cell>
        </row>
        <row r="3101">
          <cell r="A3101" t="str">
            <v/>
          </cell>
        </row>
        <row r="3102">
          <cell r="A3102" t="str">
            <v>19.07.081</v>
          </cell>
          <cell r="B3102" t="str">
            <v>FORNECIMENTO E INSTALAÇÃO DE BARRA DE APOIO CROMADA 0,90 M JACKWAL REF. 4513-140 OU SIMILAR PARA WC DA SEDUC TÉRREO.</v>
          </cell>
          <cell r="C3102" t="str">
            <v>Un</v>
          </cell>
          <cell r="D3102">
            <v>130.41999999999999</v>
          </cell>
          <cell r="E3102">
            <v>100.33</v>
          </cell>
        </row>
        <row r="3103">
          <cell r="A3103" t="str">
            <v/>
          </cell>
        </row>
        <row r="3104">
          <cell r="A3104" t="str">
            <v>19.07.090</v>
          </cell>
          <cell r="B3104" t="str">
            <v>FORNECIMENTO E ASSENTAMENTO DE PAPELEIRA DE LOUCA BRANCA, CELITE OU SIMILAR,NAS DIMENSOES 15 X 15 CM.</v>
          </cell>
          <cell r="C3104" t="str">
            <v>Un</v>
          </cell>
          <cell r="D3104">
            <v>24.44</v>
          </cell>
          <cell r="E3104">
            <v>18.8</v>
          </cell>
        </row>
        <row r="3105">
          <cell r="A3105" t="str">
            <v/>
          </cell>
        </row>
        <row r="3106">
          <cell r="A3106" t="str">
            <v>19.07.100</v>
          </cell>
          <cell r="B3106" t="str">
            <v>FORNECIMENTO ASSENTAMENTO DE PIA DE COZINHA COM CUBA SIMPLES DE ACO INOXIDAVEL, MEKAL OU SIMILAR,NAS DIMENSOES 0.40 X 0,34 X 0,15 M,INCLUSIVE ACESSORIOS CORRESPONDENTES.</v>
          </cell>
          <cell r="C3106" t="str">
            <v>Cj</v>
          </cell>
          <cell r="D3106">
            <v>213.38</v>
          </cell>
          <cell r="E3106">
            <v>164.14</v>
          </cell>
        </row>
        <row r="3107">
          <cell r="A3107" t="str">
            <v/>
          </cell>
        </row>
        <row r="3108">
          <cell r="A3108" t="str">
            <v>19.07.101</v>
          </cell>
          <cell r="B3108" t="str">
            <v>FORNECIMENTO E INSTALAÇÃO DE VÁLVULA  PARA CUBA INOX, TIPO AMERICANA EM METAL CROMADO  DE 3 1/2"x 1 1/2"; FAB.:ESTEVES OU SIMILAR.</v>
          </cell>
          <cell r="C3108" t="str">
            <v>Un</v>
          </cell>
          <cell r="D3108">
            <v>37.619999999999997</v>
          </cell>
          <cell r="E3108">
            <v>28.94</v>
          </cell>
        </row>
        <row r="3109">
          <cell r="A3109" t="str">
            <v/>
          </cell>
        </row>
        <row r="3110">
          <cell r="A3110" t="str">
            <v>19.07.102</v>
          </cell>
          <cell r="B3110" t="str">
            <v>FORNECIMENTO E INSTALAÇÃO DE VÁLVULA PARA CUBA INOX, TIPO AMERICANA EM METAL CROMADO  DE 4 1/2"x 1 1/2"; FAB.:ESTEVES OU SIMILAR.</v>
          </cell>
          <cell r="C3110" t="str">
            <v>Un</v>
          </cell>
          <cell r="D3110">
            <v>68.430000000000007</v>
          </cell>
          <cell r="E3110">
            <v>52.64</v>
          </cell>
        </row>
        <row r="3111">
          <cell r="A3111" t="str">
            <v/>
          </cell>
        </row>
        <row r="3112">
          <cell r="A3112" t="str">
            <v>19.07.110</v>
          </cell>
          <cell r="B3112" t="str">
            <v>FORNECIMENTO E ASSENTAMENTO DE LAVANDERIA PRE FABRICADA, DE CONCRETO, NAS DIMENSOES 1,20 X 0,60 X 0,90 M, INCLUSIVE ACESSORIOS CORRESPONDENTES.</v>
          </cell>
          <cell r="C3112" t="str">
            <v>Cj</v>
          </cell>
          <cell r="D3112">
            <v>166.84</v>
          </cell>
          <cell r="E3112">
            <v>128.34</v>
          </cell>
        </row>
        <row r="3113">
          <cell r="A3113" t="str">
            <v/>
          </cell>
        </row>
        <row r="3114">
          <cell r="A3114" t="str">
            <v>19.07.120</v>
          </cell>
          <cell r="B3114" t="str">
            <v>FORNECIMENTO DE CAIXA DAQUA ELEVADA DE FIBROCIMENTO, COM TAMPA,CAPACIDADE PARA 500 LITROS INCLUSIVE COLOCACAO.</v>
          </cell>
          <cell r="C3114" t="str">
            <v>Un</v>
          </cell>
          <cell r="D3114">
            <v>232.85</v>
          </cell>
          <cell r="E3114">
            <v>179.12</v>
          </cell>
        </row>
        <row r="3115">
          <cell r="A3115" t="str">
            <v/>
          </cell>
        </row>
        <row r="3116">
          <cell r="A3116" t="str">
            <v>19.07.140</v>
          </cell>
          <cell r="B3116" t="str">
            <v>FORNECIMENTO DE CAIXA DAQUA ELEVADA DE FIBROCIMENTO, COM TAMPA, CAPACIDADE PARA 1000 LITROS, INCLUSIVE COLOCACAO.</v>
          </cell>
          <cell r="C3116" t="str">
            <v>Un</v>
          </cell>
          <cell r="D3116">
            <v>414.85</v>
          </cell>
          <cell r="E3116">
            <v>319.12</v>
          </cell>
        </row>
        <row r="3117">
          <cell r="A3117" t="str">
            <v/>
          </cell>
        </row>
        <row r="3118">
          <cell r="A3118" t="str">
            <v>19.07.145</v>
          </cell>
          <cell r="B3118" t="str">
            <v>FORNECIMENTO DE CAIXA DAQUA ELEVADA DE PVC, COM TAMPA, CAPACIDADE PARA 500 LITROS, INCLUSIVE COLOCACAO.</v>
          </cell>
          <cell r="C3118" t="str">
            <v>Un</v>
          </cell>
          <cell r="D3118">
            <v>275.3</v>
          </cell>
          <cell r="E3118">
            <v>211.77</v>
          </cell>
        </row>
        <row r="3119">
          <cell r="A3119" t="str">
            <v/>
          </cell>
        </row>
        <row r="3120">
          <cell r="A3120" t="str">
            <v>19.07.146</v>
          </cell>
          <cell r="B3120" t="str">
            <v>FORNECIMENTO DE CAIXA DAQUA ELEVADA DE PVC, COM TAMPA, CAPACIDADE PARA 1000 LITROS, INCLUSIVE COLOCACAO.</v>
          </cell>
          <cell r="C3120" t="str">
            <v>Un</v>
          </cell>
          <cell r="D3120">
            <v>414.85</v>
          </cell>
          <cell r="E3120">
            <v>319.12</v>
          </cell>
        </row>
        <row r="3121">
          <cell r="A3121" t="str">
            <v/>
          </cell>
        </row>
        <row r="3122">
          <cell r="A3122" t="str">
            <v>19.07.147</v>
          </cell>
          <cell r="B3122" t="str">
            <v>FORNECIMENTO DE CAIXA DAQUA ELEVADA DE PVC, COM TAMPA, CAPACIDADE PARA 2000 LITROS, INCLUSIVE COLOCACAO.</v>
          </cell>
          <cell r="C3122" t="str">
            <v>Un</v>
          </cell>
          <cell r="D3122">
            <v>752.85</v>
          </cell>
          <cell r="E3122">
            <v>579.12</v>
          </cell>
        </row>
        <row r="3123">
          <cell r="A3123" t="str">
            <v/>
          </cell>
        </row>
        <row r="3124">
          <cell r="A3124" t="str">
            <v>19.07.150</v>
          </cell>
          <cell r="B3124" t="str">
            <v>FORNECIMENTO DE FILTRO DE PRESSAO PARA PAREDE SALUS,STEFANNI, STILLA  OU SIMILAR, INCLUSIVE FIXACAO.</v>
          </cell>
          <cell r="C3124" t="str">
            <v>Un</v>
          </cell>
          <cell r="D3124">
            <v>134.91999999999999</v>
          </cell>
          <cell r="E3124">
            <v>103.79</v>
          </cell>
        </row>
        <row r="3125">
          <cell r="A3125" t="str">
            <v/>
          </cell>
        </row>
        <row r="3126">
          <cell r="A3126" t="str">
            <v>19.07.170</v>
          </cell>
          <cell r="B3126" t="str">
            <v>FORNECIMENTO DE DUCHA MANUAL, ACQUA JET, REF. 2195 JR, FABRIMAR OU SIMILAR, INCLUSIVE FIXACAO.</v>
          </cell>
          <cell r="C3126" t="str">
            <v>Un</v>
          </cell>
          <cell r="D3126">
            <v>82.05</v>
          </cell>
          <cell r="E3126">
            <v>63.12</v>
          </cell>
        </row>
        <row r="3127">
          <cell r="A3127" t="str">
            <v/>
          </cell>
        </row>
        <row r="3128">
          <cell r="A3128" t="str">
            <v>19.07.180</v>
          </cell>
          <cell r="B3128" t="str">
            <v>FORNECIMENTO DE CHUVEIRO COM ARTICULACAO, DIAMETRO DE 1/2 POL. COM ACABAMENTO CROMADO,REF. C 1991-FABRIMAR OU SIMILAR, INCLUSIVE FIXACAO</v>
          </cell>
          <cell r="C3128" t="str">
            <v>Un</v>
          </cell>
          <cell r="D3128">
            <v>127.11</v>
          </cell>
          <cell r="E3128">
            <v>97.78</v>
          </cell>
        </row>
        <row r="3129">
          <cell r="A3129" t="str">
            <v/>
          </cell>
        </row>
        <row r="3130">
          <cell r="A3130" t="str">
            <v>19.07.190</v>
          </cell>
          <cell r="B3130" t="str">
            <v>FORNECIMENTO DE CHUVEIRO DE METAL,DIAMETRO DE 1/2 POL., INCLUSIVE FIXACAO.</v>
          </cell>
          <cell r="C3130" t="str">
            <v>Un</v>
          </cell>
          <cell r="D3130">
            <v>67.34</v>
          </cell>
          <cell r="E3130">
            <v>51.8</v>
          </cell>
        </row>
        <row r="3131">
          <cell r="A3131" t="str">
            <v/>
          </cell>
        </row>
        <row r="3132">
          <cell r="A3132" t="str">
            <v>19.07.200</v>
          </cell>
          <cell r="B3132" t="str">
            <v>FORNECIMENTO DE CHUVEIRO COM HASTE DE PLASTICO, DIAM. 1/2 POL. TIGRE OU SIMILAR, INCLUSIVE FIXACAO.</v>
          </cell>
          <cell r="C3132" t="str">
            <v>Un</v>
          </cell>
          <cell r="D3132">
            <v>12.2</v>
          </cell>
          <cell r="E3132">
            <v>9.39</v>
          </cell>
        </row>
        <row r="3133">
          <cell r="A3133" t="str">
            <v/>
          </cell>
        </row>
        <row r="3134">
          <cell r="A3134" t="str">
            <v>19.07.210</v>
          </cell>
          <cell r="B3134" t="str">
            <v>FORNECIMENTO DE CAIXA DE DESCARGA DE SOBREPOR (TUBO ALTO), DE PLASTICO ( AKROS) OU SIMILAR, INCLUSIVE FIXACAO E ACESSORIOS CORRESPONDENTES.</v>
          </cell>
          <cell r="C3134" t="str">
            <v>Cj</v>
          </cell>
          <cell r="D3134">
            <v>104.76</v>
          </cell>
          <cell r="E3134">
            <v>80.59</v>
          </cell>
        </row>
        <row r="3135">
          <cell r="A3135" t="str">
            <v/>
          </cell>
        </row>
        <row r="3136">
          <cell r="A3136" t="str">
            <v>19.07.240</v>
          </cell>
          <cell r="B3136" t="str">
            <v>FORNECIMENTO DE VALVULA DE DESCARGA COM REGISTRO, HYDRA OU SIMILAR, INCLUSIVE FIXACAO.</v>
          </cell>
          <cell r="C3136" t="str">
            <v>Un</v>
          </cell>
          <cell r="D3136">
            <v>226.44</v>
          </cell>
          <cell r="E3136">
            <v>174.19</v>
          </cell>
        </row>
        <row r="3137">
          <cell r="A3137" t="str">
            <v/>
          </cell>
        </row>
        <row r="3138">
          <cell r="A3138" t="str">
            <v>19.07.250</v>
          </cell>
          <cell r="B3138" t="str">
            <v>FORNECIMENTO DE VALVULA DE DESCARGA COM REGISTRO, DOCOL OU SIMILAR, INCLUSIVE FIXACAO.</v>
          </cell>
          <cell r="C3138" t="str">
            <v>Un</v>
          </cell>
          <cell r="D3138">
            <v>210.48</v>
          </cell>
          <cell r="E3138">
            <v>161.91</v>
          </cell>
        </row>
        <row r="3139">
          <cell r="A3139" t="str">
            <v/>
          </cell>
        </row>
        <row r="3140">
          <cell r="A3140" t="str">
            <v>19.07.260</v>
          </cell>
          <cell r="B3140" t="str">
            <v>FORNECIMENTO DE TORNEIRA DE PRESSAO PARA PIA DIAMETRO 1/2, REF. 1159 C-39, DECA OU SIMILAR, INCLUSIVE FIXACAO.</v>
          </cell>
          <cell r="C3140" t="str">
            <v>Un</v>
          </cell>
          <cell r="D3140">
            <v>98.8</v>
          </cell>
          <cell r="E3140">
            <v>76</v>
          </cell>
        </row>
        <row r="3141">
          <cell r="A3141" t="str">
            <v/>
          </cell>
        </row>
        <row r="3142">
          <cell r="A3142" t="str">
            <v>19.07.270</v>
          </cell>
          <cell r="B3142" t="str">
            <v>FORNECIMENTO DE TORNEIRA DE PRESSAO PARA PIA, COM ACABAMENTO CROMADO, DIAMETRO DE 1/2 POL., REF. 1158, JR FABRIMAR OU SIMILAR, INCLUSIVE FIXACAO.</v>
          </cell>
          <cell r="C3142" t="str">
            <v>Un</v>
          </cell>
          <cell r="D3142">
            <v>71.239999999999995</v>
          </cell>
          <cell r="E3142">
            <v>54.8</v>
          </cell>
        </row>
        <row r="3143">
          <cell r="A3143" t="str">
            <v/>
          </cell>
        </row>
        <row r="3144">
          <cell r="A3144" t="str">
            <v>19.07.275</v>
          </cell>
          <cell r="B3144" t="str">
            <v>FORNECIMENTO DE TORNEIRA DE PRESSAO PARA PIA, COM ACABAMENTO CROMADO, DIAM. DE 1/2 POL., COM AREJADOR, REF.1158, LINHA C-33 SIGMA OU SIMILAR, INCLUSIVE FIXACAO.</v>
          </cell>
          <cell r="C3144" t="str">
            <v>Un</v>
          </cell>
          <cell r="D3144">
            <v>47.82</v>
          </cell>
          <cell r="E3144">
            <v>36.79</v>
          </cell>
        </row>
        <row r="3145">
          <cell r="A3145" t="str">
            <v/>
          </cell>
        </row>
        <row r="3146">
          <cell r="A3146" t="str">
            <v>19.07.280</v>
          </cell>
          <cell r="B3146" t="str">
            <v>FORNECIMENTO DE TORNEIRA DE PRESSAO PARA LAVATORIO, COM ACABAMENTO CROMADO, DIAM.1/2" REF. 1193 C-39 DECA OU SIMILAR, INCLUSIVE FIXACAO.</v>
          </cell>
          <cell r="C3146" t="str">
            <v>Un</v>
          </cell>
          <cell r="D3146">
            <v>107.64</v>
          </cell>
          <cell r="E3146">
            <v>82.8</v>
          </cell>
        </row>
        <row r="3147">
          <cell r="A3147" t="str">
            <v/>
          </cell>
        </row>
        <row r="3148">
          <cell r="A3148" t="str">
            <v>19.07.285</v>
          </cell>
          <cell r="B3148" t="str">
            <v>FORNECIMENTO DE TORNEIRA DE PRESSAO PARA LAVATORIO, COM ACABAMENTO CROMADO, DIAM.1/2 POL., REF.1190 DL, FABRIMAR OU SIMILAR, INCLUSIVE FIXACAO.</v>
          </cell>
          <cell r="C3148" t="str">
            <v>Un</v>
          </cell>
          <cell r="D3148">
            <v>106.14</v>
          </cell>
          <cell r="E3148">
            <v>81.650000000000006</v>
          </cell>
        </row>
        <row r="3149">
          <cell r="A3149" t="str">
            <v/>
          </cell>
        </row>
        <row r="3150">
          <cell r="A3150" t="str">
            <v>19.07.290</v>
          </cell>
          <cell r="B3150" t="str">
            <v>FORNECIMENTO DE TORNEIRA DE PRESSAO PARA LAVATORIO, COM ACABAMENTO CROMADO,DIAMETRO DE 1/2 POL., REF.1193, LINHA C-33, SIGMA OU SIMILAR, INCLUSIVE FIXACAO.</v>
          </cell>
          <cell r="C3150" t="str">
            <v>Un</v>
          </cell>
          <cell r="D3150">
            <v>41.73</v>
          </cell>
          <cell r="E3150">
            <v>32.1</v>
          </cell>
        </row>
        <row r="3151">
          <cell r="A3151" t="str">
            <v/>
          </cell>
        </row>
        <row r="3152">
          <cell r="A3152" t="str">
            <v>19.07.300</v>
          </cell>
          <cell r="B3152" t="str">
            <v>FORNECIMENTO DE TORNEIRA DE PRESSAO PARA LAVANDARIA, COM ACABAMENTO CROMADO,DIAMETRO DE 1/2 POL., REF.1152, FABRIMAR OU SIMILAR,LINHA JUNIOR, INCLUSIVE FIXACAO.</v>
          </cell>
          <cell r="C3152" t="str">
            <v>Un</v>
          </cell>
          <cell r="D3152">
            <v>41.32</v>
          </cell>
          <cell r="E3152">
            <v>31.79</v>
          </cell>
        </row>
        <row r="3153">
          <cell r="A3153" t="str">
            <v/>
          </cell>
        </row>
        <row r="3154">
          <cell r="A3154" t="str">
            <v>19.07.310</v>
          </cell>
          <cell r="B3154" t="str">
            <v>FORNECIMENTO DE TORNEIRA DE PRESSAO PARA LAVANDARIA, COM ACABAMENTO CROMADO, DIAMETRO DE 1/2 POL. REF.1153, LINHA C-33, SIGMA OU SIMILAR.</v>
          </cell>
          <cell r="C3154" t="str">
            <v>Un</v>
          </cell>
          <cell r="D3154">
            <v>31.44</v>
          </cell>
          <cell r="E3154">
            <v>24.19</v>
          </cell>
        </row>
        <row r="3155">
          <cell r="A3155" t="str">
            <v/>
          </cell>
        </row>
        <row r="3156">
          <cell r="A3156" t="str">
            <v>19.07.320</v>
          </cell>
          <cell r="B3156" t="str">
            <v>FORNECIMENTO DE TORNEIRA AMARELA PARA JARDIM, DIAMETRO 3/4 POL., INCLUSIVE FIXACAO.</v>
          </cell>
          <cell r="C3156" t="str">
            <v>Un</v>
          </cell>
          <cell r="D3156">
            <v>18.2</v>
          </cell>
          <cell r="E3156">
            <v>14</v>
          </cell>
        </row>
        <row r="3157">
          <cell r="A3157" t="str">
            <v/>
          </cell>
        </row>
        <row r="3158">
          <cell r="A3158" t="str">
            <v>19.07.330</v>
          </cell>
          <cell r="B3158" t="str">
            <v>FORNECIMENTO E ASSENTAMENTO DE REGISTRO DE ESFERA 3/4" COM BORBOLETA, ROSCÁVEL EM PVC, FAB.:TIGRE OU SIMILAR.</v>
          </cell>
          <cell r="C3158" t="str">
            <v>Un</v>
          </cell>
          <cell r="D3158">
            <v>18.13</v>
          </cell>
          <cell r="E3158">
            <v>13.95</v>
          </cell>
        </row>
        <row r="3159">
          <cell r="A3159" t="str">
            <v/>
          </cell>
        </row>
        <row r="3160">
          <cell r="A3160" t="str">
            <v>19.07.340</v>
          </cell>
          <cell r="B3160" t="str">
            <v>FORNECIMENTO DE REGISTRO DE PRESSAO COM CANOPLA, ACABAMENTO CROMADO, REF.1416, FABRIMAR OU SIMILAR DE 1/2 POL., INCLUSIVE FIXACAO.</v>
          </cell>
          <cell r="C3160" t="str">
            <v>Un</v>
          </cell>
          <cell r="D3160">
            <v>59.39</v>
          </cell>
          <cell r="E3160">
            <v>45.69</v>
          </cell>
        </row>
        <row r="3161">
          <cell r="A3161" t="str">
            <v/>
          </cell>
        </row>
        <row r="3162">
          <cell r="A3162" t="str">
            <v>19.07.350</v>
          </cell>
          <cell r="B3162" t="str">
            <v>FORNECIMENTO DE REGISTRO DE PRESSAO COM CANOPLA ACABAMENTO CROMADO, REF.1416, DECA 50 OU SIMILAR, LINHA PRATA, DIAMETRO DE 3/4 POL.,INCLUSIVE FIXACAO.</v>
          </cell>
          <cell r="C3162" t="str">
            <v>Un</v>
          </cell>
          <cell r="D3162">
            <v>91.23</v>
          </cell>
          <cell r="E3162">
            <v>70.180000000000007</v>
          </cell>
        </row>
        <row r="3163">
          <cell r="A3163" t="str">
            <v/>
          </cell>
        </row>
        <row r="3164">
          <cell r="A3164" t="str">
            <v>19.07.360</v>
          </cell>
          <cell r="B3164" t="str">
            <v>FORNECIMENTO DE REGISTRO DE PRESSAO COM CANOPLA, ACABAMENTO CROMADO, REF.1416, FABRIMAR OU SIMILAR, DIAMETRO DE 3/4 POL., INCLUSIVE FIXACAO.</v>
          </cell>
          <cell r="C3164" t="str">
            <v>Un</v>
          </cell>
          <cell r="D3164">
            <v>66.56</v>
          </cell>
          <cell r="E3164">
            <v>51.2</v>
          </cell>
        </row>
        <row r="3165">
          <cell r="A3165" t="str">
            <v/>
          </cell>
        </row>
        <row r="3166">
          <cell r="A3166" t="str">
            <v>19.07.365</v>
          </cell>
          <cell r="B3166" t="str">
            <v>FORNECIMENTO DE REGISTRO DE GAVETA COM CANOPLA, ACABAMENTO CROMADO, REF. 1509, LINHA ASCOT, FABRIMAR OU SIMILAR, DIAM. 1/2 POL., INCLUSIVE FIXACAO.</v>
          </cell>
          <cell r="C3166" t="str">
            <v>Un</v>
          </cell>
          <cell r="D3166">
            <v>57.73</v>
          </cell>
          <cell r="E3166">
            <v>44.41</v>
          </cell>
        </row>
        <row r="3167">
          <cell r="A3167" t="str">
            <v/>
          </cell>
        </row>
        <row r="3168">
          <cell r="A3168" t="str">
            <v>19.07.390</v>
          </cell>
          <cell r="B3168" t="str">
            <v>FORNECIMENTO DE REGISTRO DE GAVETA COM CANOPLA, ACABAMENTO CROMADO, REF.1509-C39,DECA OU SIMILAR, LINHA PRATA, DIAMETRO DE 3/4 POL.,INCLUSIVE FIXACAO.</v>
          </cell>
          <cell r="C3168" t="str">
            <v>Un</v>
          </cell>
          <cell r="D3168">
            <v>78.260000000000005</v>
          </cell>
          <cell r="E3168">
            <v>60.2</v>
          </cell>
        </row>
        <row r="3169">
          <cell r="A3169" t="str">
            <v/>
          </cell>
        </row>
        <row r="3170">
          <cell r="A3170" t="str">
            <v>19.07.410</v>
          </cell>
          <cell r="B3170" t="str">
            <v>FORNECIMENTO DE REGISTRO DE GAVETA COM CANOPLA, ACABAMENTO CROMADO, REF.1509-C39,DECA OU SIMILAR, LINHA PRATA, DIAMETRO DE 1 POL., INCLUSIVE FIXACAO.</v>
          </cell>
          <cell r="C3170" t="str">
            <v>Un</v>
          </cell>
          <cell r="D3170">
            <v>103.14</v>
          </cell>
          <cell r="E3170">
            <v>79.34</v>
          </cell>
        </row>
        <row r="3171">
          <cell r="A3171" t="str">
            <v/>
          </cell>
        </row>
        <row r="3172">
          <cell r="A3172" t="str">
            <v>19.07.420</v>
          </cell>
          <cell r="B3172" t="str">
            <v>FORNECIMENTO DE REGISTRO DE GAVETA COM CANOPLA, ACABAMENTO CROMADO, REF.1509-C39,DECA OU SIMILAR, LINHA PRATA, DIAMETRO DE 1.1/4 POL., INCLUSIVE FIXACAO.</v>
          </cell>
          <cell r="C3172" t="str">
            <v>Un</v>
          </cell>
          <cell r="D3172">
            <v>144.44999999999999</v>
          </cell>
          <cell r="E3172">
            <v>111.12</v>
          </cell>
        </row>
        <row r="3173">
          <cell r="A3173" t="str">
            <v/>
          </cell>
        </row>
        <row r="3174">
          <cell r="A3174" t="str">
            <v>19.07.430</v>
          </cell>
          <cell r="B3174" t="str">
            <v>FORNECIMENTO DE REGISTRO DE GAVETA COM CANOPLA, ACABAMENTO CROMADO, REF.1509-C39,DECA OU SIMILAR, LINHA PRATA, DIAMETRO DE 1.1/2 POL., INCLUSIVE FIXACAO.</v>
          </cell>
          <cell r="C3174" t="str">
            <v>Un</v>
          </cell>
          <cell r="D3174">
            <v>158.09</v>
          </cell>
          <cell r="E3174">
            <v>121.61</v>
          </cell>
        </row>
        <row r="3175">
          <cell r="A3175" t="str">
            <v/>
          </cell>
        </row>
        <row r="3176">
          <cell r="A3176" t="str">
            <v>19.07.440</v>
          </cell>
          <cell r="B3176" t="str">
            <v>FORNECIMENTO DE REGISTRO DE GAVETA BRUTO, REF 1502, DECA OU SIMILAR, DIAMETRO DE 1/2 POL., INCLUSIVE FIXACAO.</v>
          </cell>
          <cell r="C3176" t="str">
            <v>Un</v>
          </cell>
          <cell r="D3176">
            <v>36.28</v>
          </cell>
          <cell r="E3176">
            <v>27.91</v>
          </cell>
        </row>
        <row r="3177">
          <cell r="A3177" t="str">
            <v/>
          </cell>
        </row>
        <row r="3178">
          <cell r="A3178" t="str">
            <v>19.07.450</v>
          </cell>
          <cell r="B3178" t="str">
            <v>FORNECIMENTO DE REGISTRO DE GAVETA BRUTO, REF 1502, DECA OU SIMILAR, DIAMETRO DE 3/4 POL., INCLUSIVE FIXACAO.</v>
          </cell>
          <cell r="C3178" t="str">
            <v>Un</v>
          </cell>
          <cell r="D3178">
            <v>38.090000000000003</v>
          </cell>
          <cell r="E3178">
            <v>29.3</v>
          </cell>
        </row>
        <row r="3179">
          <cell r="A3179" t="str">
            <v/>
          </cell>
        </row>
        <row r="3180">
          <cell r="A3180" t="str">
            <v>19.07.460</v>
          </cell>
          <cell r="B3180" t="str">
            <v>FORNECIMENTO DE REGISTRO DE GAVETA BRUTO, REF 1502, DECA OU SIMILAR, DIAMETRO DE 1 POL., IN CLUSIVE FIXACAO.</v>
          </cell>
          <cell r="C3180" t="str">
            <v>Un</v>
          </cell>
          <cell r="D3180">
            <v>49.06</v>
          </cell>
          <cell r="E3180">
            <v>37.74</v>
          </cell>
        </row>
        <row r="3181">
          <cell r="A3181" t="str">
            <v/>
          </cell>
        </row>
        <row r="3182">
          <cell r="A3182" t="str">
            <v>19.07.470</v>
          </cell>
          <cell r="B3182" t="str">
            <v>FORNECIMENTO DE REGISTRO DE GAVETA BRUTO, REF 1502, DECA OU SIMILAR, DIAMETRO DE 1.1/4 POL. INCLUSIVE FIXACAO.</v>
          </cell>
          <cell r="C3182" t="str">
            <v>Un</v>
          </cell>
          <cell r="D3182">
            <v>67.28</v>
          </cell>
          <cell r="E3182">
            <v>51.76</v>
          </cell>
        </row>
        <row r="3183">
          <cell r="A3183" t="str">
            <v/>
          </cell>
        </row>
        <row r="3184">
          <cell r="A3184" t="str">
            <v>19.07.480</v>
          </cell>
          <cell r="B3184" t="str">
            <v>FORNECIMENTO DE REGISTRO DE GAVETA BRUTO, REF 1502, DECA OU SIMILAR, DIAMETRO DE 1.1/2 POL. INCLUSIVE FIXACAO.</v>
          </cell>
          <cell r="C3184" t="str">
            <v>Un</v>
          </cell>
          <cell r="D3184">
            <v>84.43</v>
          </cell>
          <cell r="E3184">
            <v>64.95</v>
          </cell>
        </row>
        <row r="3185">
          <cell r="A3185" t="str">
            <v/>
          </cell>
        </row>
        <row r="3186">
          <cell r="A3186" t="str">
            <v>19.07.490</v>
          </cell>
          <cell r="B3186" t="str">
            <v>FORNECIMENTO DE REGISTRO DE GAVETA BRUTO, REF 1502, DECA OU SIMILAR, DIAM. 2 POL.,INCLUSIVE FIXACAO.</v>
          </cell>
          <cell r="C3186" t="str">
            <v>Un</v>
          </cell>
          <cell r="D3186">
            <v>121.74</v>
          </cell>
          <cell r="E3186">
            <v>93.65</v>
          </cell>
        </row>
        <row r="3187">
          <cell r="A3187" t="str">
            <v/>
          </cell>
        </row>
        <row r="3188">
          <cell r="A3188" t="str">
            <v>19.07.500</v>
          </cell>
          <cell r="B3188" t="str">
            <v>FORNECIMENTO DE REGISTRO DE GAVETA BRUTO, REF 1502, DECA OU SIMILAR, DIAM. 2. 1/2 POL., INCLUSIVE FIXACAO.</v>
          </cell>
          <cell r="C3188" t="str">
            <v>Un</v>
          </cell>
          <cell r="D3188">
            <v>251.57</v>
          </cell>
          <cell r="E3188">
            <v>193.52</v>
          </cell>
        </row>
        <row r="3189">
          <cell r="A3189" t="str">
            <v/>
          </cell>
        </row>
        <row r="3190">
          <cell r="A3190" t="str">
            <v>19.07.510</v>
          </cell>
          <cell r="B3190" t="str">
            <v>FORNECIMENTO DE REGISTRO DE GAVETA BRUTO, REF 1502, DECA OU SIMILAR, DIAM. 3 POLEGADAS, INCLUSIVE FIXACAO.</v>
          </cell>
          <cell r="C3190" t="str">
            <v>Un</v>
          </cell>
          <cell r="D3190">
            <v>391.7</v>
          </cell>
          <cell r="E3190">
            <v>301.31</v>
          </cell>
        </row>
        <row r="3191">
          <cell r="A3191" t="str">
            <v/>
          </cell>
        </row>
        <row r="3192">
          <cell r="A3192" t="str">
            <v>19.07.520</v>
          </cell>
          <cell r="B3192" t="str">
            <v>FORNECIMENTO DE BOMBA 1/3 HP, INCLUSIVE ACESSORIOS, FIXACAO E INSTALACAO.</v>
          </cell>
          <cell r="C3192" t="str">
            <v>Cj</v>
          </cell>
          <cell r="D3192">
            <v>500.12</v>
          </cell>
          <cell r="E3192">
            <v>384.71</v>
          </cell>
        </row>
        <row r="3193">
          <cell r="A3193" t="str">
            <v/>
          </cell>
        </row>
        <row r="3194">
          <cell r="A3194" t="str">
            <v>19.07.525</v>
          </cell>
          <cell r="B3194" t="str">
            <v>FORNECIMENTO DE BOMBA 3/4 HP, INCLUSIVE ACESSORIOS, FIXACAO E INSTALACAO.</v>
          </cell>
          <cell r="C3194" t="str">
            <v>Cj</v>
          </cell>
          <cell r="D3194">
            <v>728.49</v>
          </cell>
          <cell r="E3194">
            <v>560.38</v>
          </cell>
        </row>
        <row r="3195">
          <cell r="A3195" t="str">
            <v/>
          </cell>
        </row>
        <row r="3196">
          <cell r="A3196" t="str">
            <v>19.07.526</v>
          </cell>
          <cell r="B3196" t="str">
            <v>FORNECIMENTO E INSTALAÇÃO DE CONJUNTO MOTO-BOMBA (CENTRÍFUGA) MONOFÁSICA DE 3/4CV, SEM ACESSÓRIOS DE FIXAÇÃO, PARA VAZÃO DE 2,5M3/H, ALTURA MANOMÉTRICA DE 10M E DIÂMETRO DE RECALQUE DE 1".</v>
          </cell>
          <cell r="C3196" t="str">
            <v>Un</v>
          </cell>
          <cell r="D3196">
            <v>500.24</v>
          </cell>
          <cell r="E3196">
            <v>384.8</v>
          </cell>
        </row>
        <row r="3197">
          <cell r="A3197" t="str">
            <v/>
          </cell>
        </row>
        <row r="3198">
          <cell r="A3198" t="str">
            <v>19.07.530</v>
          </cell>
          <cell r="B3198" t="str">
            <v>FORNECIMENTO DE VALVULA DE RETENCAO HORIZONTAL, DIAM. 1 POL., INCLUSIVE INSTALACAO.</v>
          </cell>
          <cell r="C3198" t="str">
            <v>Un</v>
          </cell>
          <cell r="D3198">
            <v>76.36</v>
          </cell>
          <cell r="E3198">
            <v>58.74</v>
          </cell>
        </row>
        <row r="3199">
          <cell r="A3199" t="str">
            <v/>
          </cell>
        </row>
        <row r="3200">
          <cell r="A3200" t="str">
            <v>19.07.540</v>
          </cell>
          <cell r="B3200" t="str">
            <v>FORNECIMENTO DE VALVULA DE RETENCAO VERTICAL, DIAMETRO DE 1 POLEGADA, INCLUSIVE INSTALACAO.</v>
          </cell>
          <cell r="C3200" t="str">
            <v>Un</v>
          </cell>
          <cell r="D3200">
            <v>43.86</v>
          </cell>
          <cell r="E3200">
            <v>33.74</v>
          </cell>
        </row>
        <row r="3201">
          <cell r="A3201" t="str">
            <v/>
          </cell>
        </row>
        <row r="3202">
          <cell r="A3202" t="str">
            <v>19.07.550</v>
          </cell>
          <cell r="B3202" t="str">
            <v>INSTALACAO DE CAIXA DAQUA DE FIBRO-CIMENTO, (CAPACIDADE 500 L), INCLUSIVE FORNECIMENTO DA MESMA, COLOCACAO E MONTAGEM DAS TUBULACOES E CONEXOES.</v>
          </cell>
          <cell r="C3202" t="str">
            <v>UD</v>
          </cell>
          <cell r="D3202">
            <v>366.31</v>
          </cell>
          <cell r="E3202">
            <v>281.77999999999997</v>
          </cell>
        </row>
        <row r="3203">
          <cell r="A3203" t="str">
            <v/>
          </cell>
        </row>
        <row r="3204">
          <cell r="A3204" t="str">
            <v>19.07.560</v>
          </cell>
          <cell r="B3204" t="str">
            <v>INSTALACAO DE CAIXA DAQUA DE FIBRO-CIMENTO, (CAPACIDADE 1000 L),INCLUSIVE FORNECIMENTO DA MESMA, COLOCACAO E MONTAGEM DAS TUBULACOES E CONEXOES.</v>
          </cell>
          <cell r="C3204" t="str">
            <v>UD</v>
          </cell>
          <cell r="D3204">
            <v>548.04999999999995</v>
          </cell>
          <cell r="E3204">
            <v>421.58</v>
          </cell>
        </row>
        <row r="3205">
          <cell r="A3205" t="str">
            <v/>
          </cell>
        </row>
        <row r="3206">
          <cell r="A3206" t="str">
            <v>19.07.565</v>
          </cell>
          <cell r="B3206" t="str">
            <v>INSTALACAO DE CAIXA DAQUA DE PVC (CAPACIDADE DE 500 LITROS), INCLUSIVE FORNECIMENTO DA MESMA, COLOCACAO E MONTAGEM DAS TUBULACOES E CONEXOES.</v>
          </cell>
          <cell r="C3206" t="str">
            <v>UD</v>
          </cell>
          <cell r="D3206">
            <v>408.75</v>
          </cell>
          <cell r="E3206">
            <v>314.43</v>
          </cell>
        </row>
        <row r="3207">
          <cell r="A3207" t="str">
            <v/>
          </cell>
        </row>
        <row r="3208">
          <cell r="A3208" t="str">
            <v>19.07.566</v>
          </cell>
          <cell r="B3208" t="str">
            <v>INSTALACAO DE CAIXA DAQUA DE PVC (CAPACIDADE DE 1000 LITROS),INCLUSIVE FORNECIMENTO DA MESMA, COLOCACAO E MONTAGEM DAS TUBULACOES E CONEXOES.</v>
          </cell>
          <cell r="C3208" t="str">
            <v>UD</v>
          </cell>
          <cell r="D3208">
            <v>548.30999999999995</v>
          </cell>
          <cell r="E3208">
            <v>421.78</v>
          </cell>
        </row>
        <row r="3209">
          <cell r="A3209" t="str">
            <v/>
          </cell>
        </row>
        <row r="3210">
          <cell r="A3210" t="str">
            <v>19.07.567</v>
          </cell>
          <cell r="B3210" t="str">
            <v>INSTALACAO DE CAIXA DAQUA DE PVC (CAPACIDADE DE 2000 LITROS),INCLUSIVE FORNECIMENTO DA MESMA, COLOCACAO E MONTAGEM DAS TUBULACOES E CONEXOES.</v>
          </cell>
          <cell r="C3210" t="str">
            <v>UD</v>
          </cell>
          <cell r="D3210">
            <v>886.31</v>
          </cell>
          <cell r="E3210">
            <v>681.78</v>
          </cell>
        </row>
        <row r="3211">
          <cell r="A3211" t="str">
            <v/>
          </cell>
        </row>
        <row r="3212">
          <cell r="A3212" t="str">
            <v>19.07.568</v>
          </cell>
          <cell r="B3212" t="str">
            <v>INSTALAÇÃO DE RESERVATÓRIO D´ÁGUA DE PVC, SEM O FORNECIMENTO DO MESMO, CILÍNDRICO, CAPACIDADE DE 2000 L,,INCLUSIVE ADAPTADORES DE PVC COM FLANGES E ANÉIS DE 1"(01  UN), 2"(02UN) E 3/4"(01 UN).</v>
          </cell>
          <cell r="C3212" t="str">
            <v>Un</v>
          </cell>
          <cell r="D3212">
            <v>229.29</v>
          </cell>
          <cell r="E3212">
            <v>176.38</v>
          </cell>
        </row>
        <row r="3213">
          <cell r="A3213" t="str">
            <v/>
          </cell>
        </row>
        <row r="3214">
          <cell r="A3214" t="str">
            <v>19.07.570</v>
          </cell>
          <cell r="B3214" t="str">
            <v>INSTALACAO DE TORNEIRA DE BOIA DIAM.3/4 POL., INCLUSIVE O FORNECIMENTO DA MESMA.</v>
          </cell>
          <cell r="C3214" t="str">
            <v>UD</v>
          </cell>
          <cell r="D3214">
            <v>9.1300000000000008</v>
          </cell>
          <cell r="E3214">
            <v>7.03</v>
          </cell>
        </row>
        <row r="3215">
          <cell r="A3215" t="str">
            <v/>
          </cell>
        </row>
        <row r="3216">
          <cell r="A3216" t="str">
            <v>19.07.580</v>
          </cell>
          <cell r="B3216" t="str">
            <v>REBAIXAMENTO DE PENA DAQUA, INCLUINDO COMPLEMENTO DE TUBULACAO, CONEXOES, ESCAVACAO E REATERRO.</v>
          </cell>
          <cell r="C3216" t="str">
            <v>UD</v>
          </cell>
          <cell r="D3216">
            <v>32.31</v>
          </cell>
          <cell r="E3216">
            <v>24.86</v>
          </cell>
        </row>
        <row r="3217">
          <cell r="A3217" t="str">
            <v/>
          </cell>
        </row>
        <row r="3218">
          <cell r="A3218" t="str">
            <v>19.07.585</v>
          </cell>
          <cell r="B3218" t="str">
            <v>IMPLANTACAO DE PENA D´AGUA, INCLUINDO COMPLEMENTO DE TUBULACAO, CONEXOES, ESCAVACAO E REATERRO.</v>
          </cell>
          <cell r="C3218" t="str">
            <v>UD</v>
          </cell>
          <cell r="D3218">
            <v>56.17</v>
          </cell>
          <cell r="E3218">
            <v>43.21</v>
          </cell>
        </row>
        <row r="3219">
          <cell r="A3219" t="str">
            <v/>
          </cell>
        </row>
        <row r="3220">
          <cell r="A3220" t="str">
            <v>19.07.590</v>
          </cell>
          <cell r="B3220" t="str">
            <v>REBAIXAMENTO DE DISTRIBUIDOR DE 110 MM, INCLUSIVE ESCAVACAO E REATERRO (SEM TUBULAÇÃO E CONEXÕES).</v>
          </cell>
          <cell r="C3220" t="str">
            <v>m</v>
          </cell>
          <cell r="D3220">
            <v>16.489999999999998</v>
          </cell>
          <cell r="E3220">
            <v>12.69</v>
          </cell>
        </row>
        <row r="3221">
          <cell r="A3221" t="str">
            <v/>
          </cell>
        </row>
        <row r="3222">
          <cell r="A3222" t="str">
            <v>19.07.595</v>
          </cell>
          <cell r="B3222" t="str">
            <v>INSTALACAO DAS CONEXOES, INCLUSIVE COMPLEMENTO DE TUBULACAO NO CASO DE REBAIXAMENTO DE DISTRIBUIDOR DE 110 MM.</v>
          </cell>
          <cell r="C3222" t="str">
            <v>UD</v>
          </cell>
          <cell r="D3222">
            <v>375.67</v>
          </cell>
          <cell r="E3222">
            <v>288.98</v>
          </cell>
        </row>
        <row r="3223">
          <cell r="A3223" t="str">
            <v/>
          </cell>
        </row>
        <row r="3224">
          <cell r="A3224" t="str">
            <v>19.07.600</v>
          </cell>
          <cell r="B3224" t="str">
            <v>IMPLANTAÇÃO DE DISTRIBUIDOR, INCLUSIVE TUBULAÇÃO DE 50MM, CONEXÕES, ESCAVAÇÃO, ESCORAMENTO E REATERRO.</v>
          </cell>
          <cell r="C3224" t="str">
            <v>m</v>
          </cell>
          <cell r="D3224">
            <v>39.450000000000003</v>
          </cell>
          <cell r="E3224">
            <v>30.35</v>
          </cell>
        </row>
        <row r="3225">
          <cell r="A3225" t="str">
            <v/>
          </cell>
        </row>
        <row r="3226">
          <cell r="A3226" t="str">
            <v>19.07.605</v>
          </cell>
          <cell r="B3226" t="str">
            <v>IMPLANTAÇÃO DE DISTRIBUIDOR, INCLUSIVE TUBULAÇÃO DE 60MM, CONEXÕES, ESCAVAÇÃO, ESCORAMENTO E REATERRO.</v>
          </cell>
          <cell r="C3226" t="str">
            <v>m</v>
          </cell>
          <cell r="D3226">
            <v>45.73</v>
          </cell>
          <cell r="E3226">
            <v>35.18</v>
          </cell>
        </row>
        <row r="3227">
          <cell r="A3227" t="str">
            <v/>
          </cell>
        </row>
        <row r="3228">
          <cell r="A3228" t="str">
            <v>19.07.610</v>
          </cell>
          <cell r="B3228" t="str">
            <v>IMPLANTAÇÃO DE DISTRIBUIDOR, INCLUSIVE TUBULAÇÃO DE 75MM, CONEXÕES, ESCAVAÇÃO, ESCORAMENTO E REATERRO.</v>
          </cell>
          <cell r="C3228" t="str">
            <v>m</v>
          </cell>
          <cell r="D3228">
            <v>53.61</v>
          </cell>
          <cell r="E3228">
            <v>41.24</v>
          </cell>
        </row>
        <row r="3229">
          <cell r="A3229" t="str">
            <v/>
          </cell>
        </row>
        <row r="3230">
          <cell r="A3230" t="str">
            <v>19.07.615</v>
          </cell>
          <cell r="B3230" t="str">
            <v>IMPLANTAÇÃO DE DISTRIBUIDOR, INCLUSIVE TUBULAÇÃO DE 85MM, CONEXÕES, ESCAVAÇÃO, ESCORAMENTO E REATERRO.</v>
          </cell>
          <cell r="C3230" t="str">
            <v>m</v>
          </cell>
          <cell r="D3230">
            <v>60.28</v>
          </cell>
          <cell r="E3230">
            <v>46.37</v>
          </cell>
        </row>
        <row r="3231">
          <cell r="A3231" t="str">
            <v/>
          </cell>
        </row>
        <row r="3232">
          <cell r="A3232" t="str">
            <v>19.07.620</v>
          </cell>
          <cell r="B3232" t="str">
            <v>IMPLANTAÇÃO DE DISTRIBUIDOR, INCLUSIVE TUBULAÇÃO DE 110MM, CONEXÕES, ESCAVAÇÃO, ESCORAMENTO E REATERRO.</v>
          </cell>
          <cell r="C3232" t="str">
            <v>m</v>
          </cell>
          <cell r="D3232">
            <v>76.27</v>
          </cell>
          <cell r="E3232">
            <v>58.67</v>
          </cell>
        </row>
        <row r="3233">
          <cell r="A3233" t="str">
            <v/>
          </cell>
        </row>
        <row r="3234">
          <cell r="A3234" t="str">
            <v>19.08.010</v>
          </cell>
          <cell r="B3234" t="str">
            <v>CORTE E RELIGACAO DE TUBULACAO DOMICILIAR DE AGUA, INCLUINDO REMANEJAMENTO.</v>
          </cell>
          <cell r="C3234" t="str">
            <v>Un</v>
          </cell>
          <cell r="D3234">
            <v>40.39</v>
          </cell>
          <cell r="E3234">
            <v>31.07</v>
          </cell>
        </row>
        <row r="3235">
          <cell r="A3235" t="str">
            <v/>
          </cell>
        </row>
        <row r="3236">
          <cell r="A3236" t="str">
            <v>19.08.020</v>
          </cell>
          <cell r="B3236" t="str">
            <v>ESGOTAMENTO MANUAL DE FOSSA, INCLUSIVE TRANSPORTE DO MATERIAL COM CARRO DE MAO A UMA DISTANCIA MAXIMA DE 30M.</v>
          </cell>
          <cell r="C3236" t="str">
            <v>m3</v>
          </cell>
          <cell r="D3236">
            <v>45.13</v>
          </cell>
          <cell r="E3236">
            <v>34.72</v>
          </cell>
        </row>
        <row r="3237">
          <cell r="A3237" t="str">
            <v/>
          </cell>
        </row>
        <row r="3238">
          <cell r="A3238" t="str">
            <v>19.08.030</v>
          </cell>
          <cell r="B3238" t="str">
            <v>CAIXA DE INSPECAO COM TAMPA E ANEIS PREMOLDADOS DE CONCRETO ARMADO DIAMETRO DE 0,40M,ISENTA DE CARGA MOVEL(MODELO 1).</v>
          </cell>
          <cell r="C3238" t="str">
            <v>Un</v>
          </cell>
          <cell r="D3238">
            <v>61.04</v>
          </cell>
          <cell r="E3238">
            <v>46.96</v>
          </cell>
        </row>
        <row r="3239">
          <cell r="A3239" t="str">
            <v/>
          </cell>
        </row>
        <row r="3240">
          <cell r="A3240" t="str">
            <v>19.08.040</v>
          </cell>
          <cell r="B3240" t="str">
            <v>CAIXA DE INSPECAO COM TAMPA E ANEIS PREMOLDADOS DE CONCRETO ARMADO DIAMETRO DE 0,40M, SUJEITA A CARGA MOVEL (MODELO 2).</v>
          </cell>
          <cell r="C3240" t="str">
            <v>Un</v>
          </cell>
          <cell r="D3240">
            <v>76.8</v>
          </cell>
          <cell r="E3240">
            <v>59.08</v>
          </cell>
        </row>
        <row r="3241">
          <cell r="A3241" t="str">
            <v/>
          </cell>
        </row>
        <row r="3242">
          <cell r="A3242" t="str">
            <v>19.08.050</v>
          </cell>
          <cell r="B3242" t="str">
            <v>CAIXA DE INSPECAO COM TAMPA E ANEIS PREMOLDADOS DE CONCRETO ARMADO DIAMETRO DE 0,60M,ISENTA DE CARGA MOVEL (MODELO 3).</v>
          </cell>
          <cell r="C3242" t="str">
            <v>Un</v>
          </cell>
          <cell r="D3242">
            <v>127.66</v>
          </cell>
          <cell r="E3242">
            <v>98.2</v>
          </cell>
        </row>
        <row r="3243">
          <cell r="A3243" t="str">
            <v/>
          </cell>
        </row>
        <row r="3244">
          <cell r="A3244" t="str">
            <v>19.08.060</v>
          </cell>
          <cell r="B3244" t="str">
            <v>CAIXA DE INSPECAO COM TAMPA E ANEIS PREMOLDADOS DE CONCRETO ARMADO DIAMETRO DE 0,60M, SUJEITA A CARGA MOVEL (MODELO 4).</v>
          </cell>
          <cell r="C3244" t="str">
            <v>Un</v>
          </cell>
          <cell r="D3244">
            <v>164.99</v>
          </cell>
          <cell r="E3244">
            <v>126.92</v>
          </cell>
        </row>
        <row r="3245">
          <cell r="A3245" t="str">
            <v/>
          </cell>
        </row>
        <row r="3246">
          <cell r="A3246" t="str">
            <v>19.08.070</v>
          </cell>
          <cell r="B3246" t="str">
            <v>COLCHAO DE AREIA,INCLUSIVE MAO-DE-OBRA DE ESPALHAMENTO E TRANSPORTE COM CARRO DE MAO.</v>
          </cell>
          <cell r="C3246" t="str">
            <v>m3</v>
          </cell>
          <cell r="D3246">
            <v>64.930000000000007</v>
          </cell>
          <cell r="E3246">
            <v>49.95</v>
          </cell>
        </row>
        <row r="3247">
          <cell r="A3247" t="str">
            <v/>
          </cell>
        </row>
        <row r="3248">
          <cell r="A3248" t="str">
            <v>19.08.071</v>
          </cell>
          <cell r="B3248" t="str">
            <v>FORNECIMENTO E EXECUÇÃO DE CAMADA DE BRITA 50 EM SUMIDOURO E/OU FILTRO ANAERÓBICO</v>
          </cell>
          <cell r="C3248" t="str">
            <v>m3</v>
          </cell>
          <cell r="D3248">
            <v>96.59</v>
          </cell>
          <cell r="E3248">
            <v>74.3</v>
          </cell>
        </row>
        <row r="3249">
          <cell r="A3249" t="str">
            <v/>
          </cell>
        </row>
        <row r="3250">
          <cell r="A3250" t="str">
            <v>19.08.080</v>
          </cell>
          <cell r="B3250" t="str">
            <v>FORNECIMENTO E INSTALAÇÃO DE CAIXA MÚLTIPLA DE DRENAGEM PLUVIAL RESIDENCIAL 350X350X311MM COM TAMPA EM GRELHA DE ALUMÍNIO PARA TRÁFEGO LEVE 35 X 35CM, INCLUSIVE ANEL DE BORRACHA - TIGRE OU SIMILAR.</v>
          </cell>
          <cell r="C3250" t="str">
            <v>Un</v>
          </cell>
          <cell r="D3250">
            <v>181.66</v>
          </cell>
          <cell r="E3250">
            <v>139.74</v>
          </cell>
        </row>
        <row r="3251">
          <cell r="A3251" t="str">
            <v/>
          </cell>
        </row>
        <row r="3252">
          <cell r="A3252" t="str">
            <v>19.09.010</v>
          </cell>
          <cell r="B3252" t="str">
            <v xml:space="preserve">FORNECIMENTO E MONTAGEM DE RESERVATÓRIO METÁLICO TIPO TAÇA, EM AÇO CARBONO USI SAC 41, COM CAPACIDADE PARA 6.000LITROS, TRATAMENTO INTERNO COM JATO ABRASIVO AO METAL BRANCO PADRÃO SA3, ACABAMENTO EM EPÓXI-POLIAMIDA ALTA ESPESSURA E TRATAMENTO EXTERNO COM </v>
          </cell>
          <cell r="C3252" t="str">
            <v>Un</v>
          </cell>
          <cell r="D3252">
            <v>13015.67</v>
          </cell>
          <cell r="E3252">
            <v>10012.06</v>
          </cell>
        </row>
        <row r="3253">
          <cell r="A3253" t="str">
            <v/>
          </cell>
        </row>
        <row r="3254">
          <cell r="A3254" t="str">
            <v>19.09.020</v>
          </cell>
          <cell r="B3254" t="str">
            <v>FORNECIMENTO E MONTAGEM DE RESERVATÓRIO METÁLICO TIPO TAÇA, EM AÇO CARBONO USI SAC 41, COM CAPACIDADE PARA 10.000LITROS, TRATAMENTO INTERNO COM JATO ABRASIVO AO METAL BRANCO PADRÃO SA3, ACABAMENTO EM EPÓXI-POLIAMIDA ALTA ESPESSURA E TRATAMENTO EXTERNO COM</v>
          </cell>
          <cell r="C3254" t="str">
            <v>Un</v>
          </cell>
          <cell r="D3254">
            <v>18329.48</v>
          </cell>
          <cell r="E3254">
            <v>14099.6</v>
          </cell>
        </row>
        <row r="3255">
          <cell r="A3255" t="str">
            <v/>
          </cell>
        </row>
        <row r="3256">
          <cell r="A3256" t="str">
            <v>19.09.030</v>
          </cell>
          <cell r="B3256" t="str">
            <v>FORNECIMENTO E MONTAGEM DE RESERVATÓRIO METÁLICO TIPO TAÇA, EM AÇO CARBONO USI SAC 41, COM CAPACIDADE PARA 15.000LITROS, TRATAMENTO INTERNO COM JATO ABRASIVO AO METAL BRANCO PADRÃO SA3, ACABAMENTO EM EPÓXI-POLIAMIDA ALTA ESPESSURA E TRATAMENTO EXTERNO COM</v>
          </cell>
          <cell r="C3256" t="str">
            <v>Un</v>
          </cell>
          <cell r="D3256">
            <v>26339.42</v>
          </cell>
          <cell r="E3256">
            <v>20261.099999999999</v>
          </cell>
        </row>
        <row r="3257">
          <cell r="A3257" t="str">
            <v/>
          </cell>
        </row>
        <row r="3258">
          <cell r="A3258" t="str">
            <v>19.09.099</v>
          </cell>
          <cell r="B3258" t="str">
            <v>FORNECIMENTO E INSTALAÇÃO DE RESERVATÓRIO D´ÁGUA DE FIBRA DE VIDRO, CILÍNDRICO, CAPACIDADE DE 3000 L, INCLUSIVE COLOCAÇÃO E MONTAGEM DAS TUBULAÇÕES E CONEXÕES (ADAPTADORES DE PVC COM FLANGES E ANÉIS DE 1"(01  UN), 2"(02UN) E 1 1/4"(01 UN)).</v>
          </cell>
          <cell r="C3258" t="str">
            <v>Un</v>
          </cell>
          <cell r="D3258">
            <v>1103.7</v>
          </cell>
          <cell r="E3258">
            <v>849</v>
          </cell>
        </row>
        <row r="3259">
          <cell r="A3259" t="str">
            <v/>
          </cell>
        </row>
        <row r="3260">
          <cell r="A3260" t="str">
            <v>19.09.100</v>
          </cell>
          <cell r="B3260" t="str">
            <v>FORNECIMENTO E INSTALAÇÃO DE RESERVATÓRIO D´ÁGUA DE FIBRA DE VIDRO, CILÍNDRICO, CAPACIDADE DE 5000 L, INCLUSIVE COLOCAÇÃO E MONTAGEM DAS TUBULAÇÕES E CONEXÕES (ADAPTADORES DE PVC COM FLANGES E ANÉIS DE 1"(01  UN), 2"(02UN) E 1 1/4"(01 UN)).</v>
          </cell>
          <cell r="C3260" t="str">
            <v>Un</v>
          </cell>
          <cell r="D3260">
            <v>1664.94</v>
          </cell>
          <cell r="E3260">
            <v>1280.73</v>
          </cell>
        </row>
        <row r="3261">
          <cell r="A3261" t="str">
            <v/>
          </cell>
        </row>
        <row r="3262">
          <cell r="A3262" t="str">
            <v>19.09.200</v>
          </cell>
          <cell r="B3262" t="str">
            <v>ESTRUTURA DE CONCRETO ARMADO E CAIXA D´ÁGUA DE 10.000L EM FIBRA DE VIDRO, INSTALADA, PILAR CIRCULAR DE 7,00M, LAJE CIRCULAR DE CONCRETO ARMADO COM DIAM. DE 2,50M.INCLUSIVE FRETE PARA MIRANDIBA - ESCOLA FRANCISCO PIRES.</v>
          </cell>
          <cell r="C3262" t="str">
            <v>Un</v>
          </cell>
          <cell r="D3262">
            <v>11472.5</v>
          </cell>
          <cell r="E3262">
            <v>8825</v>
          </cell>
        </row>
        <row r="3263">
          <cell r="A3263" t="str">
            <v/>
          </cell>
        </row>
        <row r="3264">
          <cell r="A3264" t="str">
            <v>19.10.001</v>
          </cell>
          <cell r="B3264" t="str">
            <v>EXECUÇÃO DE POÇO TUBULAR PROFUNDO EM ALDEIA, DIAM. FURO 8,5", PROFUNDIDADE ESTIMADA DE ATÉ 100M, BOMBA SUBMERSA, INCLUSIVE ANÁLISE DA ÁGUA, LICENÇA DE INSTALAÇÃO E OPERAÇÃO DO POÇO,  INSTALAÇÃO DO QUADRO DE COMANDO, LIGAÇÃO ELÉTRICA E HIDRÁULICA NECESSÁRI</v>
          </cell>
          <cell r="C3264" t="str">
            <v>m</v>
          </cell>
          <cell r="D3264">
            <v>415.02</v>
          </cell>
          <cell r="E3264">
            <v>319.25</v>
          </cell>
        </row>
        <row r="3265">
          <cell r="A3265" t="str">
            <v/>
          </cell>
        </row>
        <row r="3266">
          <cell r="A3266" t="str">
            <v>19.10.002</v>
          </cell>
          <cell r="B3266" t="str">
            <v>EXEC.DE POÇO TUBULAR PROF.- ESC. MAJOR LÉLIO, DIAM. FURO 10", PROF. ESTIMADA ATÉ 48M, SENDO 18M SEDIMENTAR E O RESTANTE CRISTALINO, USO DE BROCA TUNGSTÊNIO E DIAMANTE, BOMBA SUBMERSA, INCL.ANÁLISE DA ÁGUA, LICENÇA DE INST.E OPER.DO POÇO,  INST.QD DE COMAN</v>
          </cell>
          <cell r="C3266" t="str">
            <v>m</v>
          </cell>
          <cell r="D3266">
            <v>634.21</v>
          </cell>
          <cell r="E3266">
            <v>487.86</v>
          </cell>
        </row>
        <row r="3267">
          <cell r="A3267" t="str">
            <v/>
          </cell>
        </row>
        <row r="3268">
          <cell r="A3268" t="str">
            <v>20.00.000</v>
          </cell>
          <cell r="B3268" t="str">
            <v>PAVIMENTACAO</v>
          </cell>
        </row>
        <row r="3269">
          <cell r="A3269" t="str">
            <v/>
          </cell>
        </row>
        <row r="3270">
          <cell r="A3270" t="str">
            <v>20.01.010</v>
          </cell>
          <cell r="B3270" t="str">
            <v>REGULARIZACAO DO SUBLEITO, ABRANGENDO ESCARIFICACAO, HOMOGENEIZACAO , UMEDECIMENTO E COMPACTACAO COM ESPESSURA DE 15 CM, TEOR DE COMPACTACAO A 100 POR CENTO AASHO NORMAL(DNER-ME 47-64).</v>
          </cell>
          <cell r="C3270" t="str">
            <v>m2</v>
          </cell>
          <cell r="D3270">
            <v>1.31</v>
          </cell>
          <cell r="E3270">
            <v>1.01</v>
          </cell>
        </row>
        <row r="3271">
          <cell r="A3271" t="str">
            <v/>
          </cell>
        </row>
        <row r="3272">
          <cell r="A3272" t="str">
            <v>20.01.020</v>
          </cell>
          <cell r="B3272" t="str">
            <v>EXECUCAO DE REFORCO DO SUBLEITO , ABRANGENDO ESPALHAMENTO, HOMOGENEIZACAO, UMEDECIMENTO E COMPACTACAO , TEOR DE COMPACTACAO A 100 POR CENTO AASHO INTERMEDIARIO ( DNER-ME-48-64 ), INCLUSIVE FORNECIMENTO DO MATERIAL PROVENIENTE DE JAZIDA (CBR 10 POR CENTO),</v>
          </cell>
          <cell r="C3272" t="str">
            <v>m3</v>
          </cell>
          <cell r="D3272">
            <v>36.36</v>
          </cell>
          <cell r="E3272">
            <v>27.97</v>
          </cell>
        </row>
        <row r="3273">
          <cell r="A3273" t="str">
            <v/>
          </cell>
        </row>
        <row r="3274">
          <cell r="A3274" t="str">
            <v>20.02.010</v>
          </cell>
          <cell r="B3274" t="str">
            <v xml:space="preserve">EXEC. DE SUB-BASE ESTABILIZADA GRANULOMETR. ABRANGENDO ESPALHAMENTO, HOMOG., UMEDECIMENTO E COMPACTACAO COM ESPESSURA DE 12,0 CM, TEOR DE COMPACTACAO A 100 POR CENTO AASHO INTERMED. (DNER-ME-48-64),INCLUSIVE FORNEC. DO MATERIAL PROV. DE JAZIDA(CBR 20 POR </v>
          </cell>
          <cell r="C3274" t="str">
            <v>m2</v>
          </cell>
          <cell r="D3274">
            <v>6.27</v>
          </cell>
          <cell r="E3274">
            <v>4.83</v>
          </cell>
        </row>
        <row r="3275">
          <cell r="A3275" t="str">
            <v/>
          </cell>
        </row>
        <row r="3276">
          <cell r="A3276" t="str">
            <v>20.02.020</v>
          </cell>
          <cell r="B3276" t="str">
            <v xml:space="preserve">EXEC. DE SUB-BASE ESTABILIZADA GRANULOMETR. ABRANGENDO ESPALHAMENTO, HOMOG., UMEDECIMENTO E COMPACTACAO COM ESPESSURA DE 15,0 CM, TEOR DE COMPACTACAO A 100 POR CENTO AASHO INTERMED. (DNER-ME-48-64),INCLUSIVE FORNEC. DO MATERIAL PROV. DE JAZIDA(CBR 20 POR </v>
          </cell>
          <cell r="C3276" t="str">
            <v>m2</v>
          </cell>
          <cell r="D3276">
            <v>7.25</v>
          </cell>
          <cell r="E3276">
            <v>5.58</v>
          </cell>
        </row>
        <row r="3277">
          <cell r="A3277" t="str">
            <v/>
          </cell>
        </row>
        <row r="3278">
          <cell r="A3278" t="str">
            <v>20.02.030</v>
          </cell>
          <cell r="B3278" t="str">
            <v>EXEC. DE SUB-BASE ESTABILIZADA GRANULOMETR. ABRANGENDO ESPALHAMENTO, HOMOG., UMEDECIMENTO E COMPACTACAO COM ESPESSURA DE 20,0 CM, TEOR DE COMPACTACAO A 100 POR CENTO AASHO INTERMED. (DNER-ME-48-64),INCLUSIVE FORNEC. DO MATERIAL PROV.DE JAZIDA(CBR 20 POR C</v>
          </cell>
          <cell r="C3278" t="str">
            <v>m2</v>
          </cell>
          <cell r="D3278">
            <v>8.86</v>
          </cell>
          <cell r="E3278">
            <v>6.82</v>
          </cell>
        </row>
        <row r="3279">
          <cell r="A3279" t="str">
            <v/>
          </cell>
        </row>
        <row r="3280">
          <cell r="A3280" t="str">
            <v>20.02.040</v>
          </cell>
          <cell r="B3280" t="str">
            <v>EXEC. DE SUB-BASE ESTABILIZADA GRANULOMETR. ABRANGENDO ESPALHAMENTO, HOMOG., UMEDECIMENTO E COMPACTACAO, TEOR DE COMPACTACAO A 100 POR CENTO AASHO INTERMEDIARIO(DNER-ME-48-64), INCLUSIVE FORNECIMENTO DO MATERIAL PROVENIENTE DE JAZIDA (CBR 20 POR CENTO), D</v>
          </cell>
          <cell r="C3280" t="str">
            <v>m3</v>
          </cell>
          <cell r="D3280">
            <v>36.75</v>
          </cell>
          <cell r="E3280">
            <v>28.27</v>
          </cell>
        </row>
        <row r="3281">
          <cell r="A3281" t="str">
            <v/>
          </cell>
        </row>
        <row r="3282">
          <cell r="A3282" t="str">
            <v>20.02.050</v>
          </cell>
          <cell r="B3282" t="str">
            <v>EXEC.DE SUB-BASE OU BASE COM APROVEITAMENTO DO MATERIAL EXISTENTE(CBR 20 POR CENTO), UMEDECIMENTO E COMPACTAÇÃO COM ESPESSURA DE 20,0CM.TEOR DE COMPACTAÇÃO A 100 POR CENTO AASHO INTERMEDIÁRIO(DNER-ME-48-64).</v>
          </cell>
          <cell r="C3282" t="str">
            <v>m2</v>
          </cell>
          <cell r="D3282">
            <v>1.45</v>
          </cell>
          <cell r="E3282">
            <v>1.1200000000000001</v>
          </cell>
        </row>
        <row r="3283">
          <cell r="A3283" t="str">
            <v/>
          </cell>
        </row>
        <row r="3284">
          <cell r="A3284" t="str">
            <v>20.03.010</v>
          </cell>
          <cell r="B3284" t="str">
            <v>EXECUCAO DE BASE DE MACADAME BETUMINOSO, INCLUSIVE FORNECIMENTO DO MATERIAL.</v>
          </cell>
          <cell r="C3284" t="str">
            <v>m3</v>
          </cell>
          <cell r="D3284">
            <v>326.33</v>
          </cell>
          <cell r="E3284">
            <v>251.03</v>
          </cell>
        </row>
        <row r="3285">
          <cell r="A3285" t="str">
            <v/>
          </cell>
        </row>
        <row r="3286">
          <cell r="A3286" t="str">
            <v>20.03.020</v>
          </cell>
          <cell r="B3286" t="str">
            <v>EXECUCAO DE BASE DE MACADAME HIDRAULICO COM ESPESSURA DE 0,10 M,INCLUSIVE FORNECIMENTO DO MATERIAL.</v>
          </cell>
          <cell r="C3286" t="str">
            <v>m2</v>
          </cell>
          <cell r="D3286">
            <v>13.11</v>
          </cell>
          <cell r="E3286">
            <v>10.09</v>
          </cell>
        </row>
        <row r="3287">
          <cell r="A3287" t="str">
            <v/>
          </cell>
        </row>
        <row r="3288">
          <cell r="A3288" t="str">
            <v>20.03.030</v>
          </cell>
          <cell r="B3288" t="str">
            <v>EXECUCAO DE BASE DE MACADAME HIDRAULICO COM ESPESSURA DE 0,12 M,INCLUSIVE FORNECIMENTO DO MATERIAL.</v>
          </cell>
          <cell r="C3288" t="str">
            <v>m2</v>
          </cell>
          <cell r="D3288">
            <v>15.73</v>
          </cell>
          <cell r="E3288">
            <v>12.1</v>
          </cell>
        </row>
        <row r="3289">
          <cell r="A3289" t="str">
            <v/>
          </cell>
        </row>
        <row r="3290">
          <cell r="A3290" t="str">
            <v>20.03.040</v>
          </cell>
          <cell r="B3290" t="str">
            <v>EXECUCAO DE BASE DE MACADAME HIDRAULICO COM ESPESSURA DE 0,15 M,INCLUSIVE FORNECIMENTO DO MATERIAL.</v>
          </cell>
          <cell r="C3290" t="str">
            <v>m2</v>
          </cell>
          <cell r="D3290">
            <v>19.68</v>
          </cell>
          <cell r="E3290">
            <v>15.14</v>
          </cell>
        </row>
        <row r="3291">
          <cell r="A3291" t="str">
            <v/>
          </cell>
        </row>
        <row r="3292">
          <cell r="A3292" t="str">
            <v>20.03.050</v>
          </cell>
          <cell r="B3292" t="str">
            <v>EXECUCAO DE BASE DE MACADAME HIDRAULICO COM ESPESSURA DE 0,20 M,INCLUSIVE FORNECIMENTO DO MATERIAL.</v>
          </cell>
          <cell r="C3292" t="str">
            <v>m2</v>
          </cell>
          <cell r="D3292">
            <v>26.23</v>
          </cell>
          <cell r="E3292">
            <v>20.18</v>
          </cell>
        </row>
        <row r="3293">
          <cell r="A3293" t="str">
            <v/>
          </cell>
        </row>
        <row r="3294">
          <cell r="A3294" t="str">
            <v>20.03.060</v>
          </cell>
          <cell r="B3294" t="str">
            <v>EXECUCAO DE BASE DE MACADAME HIDRAULICO, INCLUSIVE FORNECIMENTO DO MATERIAL.</v>
          </cell>
          <cell r="C3294" t="str">
            <v>m3</v>
          </cell>
          <cell r="D3294">
            <v>131.16999999999999</v>
          </cell>
          <cell r="E3294">
            <v>100.9</v>
          </cell>
        </row>
        <row r="3295">
          <cell r="A3295" t="str">
            <v/>
          </cell>
        </row>
        <row r="3296">
          <cell r="A3296" t="str">
            <v>20.03.070</v>
          </cell>
          <cell r="B3296" t="str">
            <v>EXECUCAO DE BASE DE MACADAME VIBRADO A SECO COM ESPESSURA DE 0,10 M, INCLUSIVE FORNECIMENTO DO MATERIAL.</v>
          </cell>
          <cell r="C3296" t="str">
            <v>m2</v>
          </cell>
          <cell r="D3296">
            <v>12.7</v>
          </cell>
          <cell r="E3296">
            <v>9.77</v>
          </cell>
        </row>
        <row r="3297">
          <cell r="A3297" t="str">
            <v/>
          </cell>
        </row>
        <row r="3298">
          <cell r="A3298" t="str">
            <v>20.03.080</v>
          </cell>
          <cell r="B3298" t="str">
            <v>EXECUCAO DE BASE DE MACADAME VIBRADO A SECO COM ESPESSURA DE 0,12 M, INCLUSIVE FORNECIMENTO DO MATERIAL.</v>
          </cell>
          <cell r="C3298" t="str">
            <v>m2</v>
          </cell>
          <cell r="D3298">
            <v>15.24</v>
          </cell>
          <cell r="E3298">
            <v>11.73</v>
          </cell>
        </row>
        <row r="3299">
          <cell r="A3299" t="str">
            <v/>
          </cell>
        </row>
        <row r="3300">
          <cell r="A3300" t="str">
            <v>20.03.090</v>
          </cell>
          <cell r="B3300" t="str">
            <v>EXECUCAO DE BASE DE MACADAME VIBRADO A SECO COM ESPESSURA DE 0,15 M, INCLUSIVE FORNECIMENTO DO MATERIAL.</v>
          </cell>
          <cell r="C3300" t="str">
            <v>m2</v>
          </cell>
          <cell r="D3300">
            <v>19.07</v>
          </cell>
          <cell r="E3300">
            <v>14.67</v>
          </cell>
        </row>
        <row r="3301">
          <cell r="A3301" t="str">
            <v/>
          </cell>
        </row>
        <row r="3302">
          <cell r="A3302" t="str">
            <v>20.03.100</v>
          </cell>
          <cell r="B3302" t="str">
            <v>EXECUCAO DE BASE DE MACADAME VIBRADO A SECO COM ESPESSURA DE 0,20 M, INCLUSIVE FORNECIMENTO DO MATERIAL.</v>
          </cell>
          <cell r="C3302" t="str">
            <v>m2</v>
          </cell>
          <cell r="D3302">
            <v>25.42</v>
          </cell>
          <cell r="E3302">
            <v>19.559999999999999</v>
          </cell>
        </row>
        <row r="3303">
          <cell r="A3303" t="str">
            <v/>
          </cell>
        </row>
        <row r="3304">
          <cell r="A3304" t="str">
            <v>20.03.110</v>
          </cell>
          <cell r="B3304" t="str">
            <v>EXECUCAO DE BASE DE MACADAME VIBRADO A SECO, INCLUSIVE FORNECIMENTO DO MATERIAL.</v>
          </cell>
          <cell r="C3304" t="str">
            <v>m3</v>
          </cell>
          <cell r="D3304">
            <v>127.07</v>
          </cell>
          <cell r="E3304">
            <v>97.75</v>
          </cell>
        </row>
        <row r="3305">
          <cell r="A3305" t="str">
            <v/>
          </cell>
        </row>
        <row r="3306">
          <cell r="A3306" t="str">
            <v>20.03.120</v>
          </cell>
          <cell r="B3306" t="str">
            <v>EXECUCAO DE BASE DE SOLO MELHORADO COM CIMENTO COM MISTURA NA PISTA,C/ 4 POR CENTO EM PESO DE CIMENTO, INCLUSIVE FORNECIMENTO DO MATERIAL.</v>
          </cell>
          <cell r="C3306" t="str">
            <v>m3</v>
          </cell>
          <cell r="D3306">
            <v>94.18</v>
          </cell>
          <cell r="E3306">
            <v>72.45</v>
          </cell>
        </row>
        <row r="3307">
          <cell r="A3307" t="str">
            <v/>
          </cell>
        </row>
        <row r="3308">
          <cell r="A3308" t="str">
            <v>20.03.130</v>
          </cell>
          <cell r="B3308" t="str">
            <v>EXECUCAO DE BASE DE SOLO CIMENTO COM MISTURA NA PISTA, COM 6 POR CENTO EM PESO DE CIMENTO, INCLUSIVE FORNECIMENTO DO MATERIAL.</v>
          </cell>
          <cell r="C3308" t="str">
            <v>m3</v>
          </cell>
          <cell r="D3308">
            <v>110.72</v>
          </cell>
          <cell r="E3308">
            <v>85.17</v>
          </cell>
        </row>
        <row r="3309">
          <cell r="A3309" t="str">
            <v/>
          </cell>
        </row>
        <row r="3310">
          <cell r="A3310" t="str">
            <v>20.03.140</v>
          </cell>
          <cell r="B3310" t="str">
            <v>EXECUCAO DE BASE DE SOLO CIMENTO COM MISTURA NA PISTA, C/ 8 POR CENTO EM PESO DE CIMENTO, INCLUSIVE FORNECIMENTO DE MATERIAL.</v>
          </cell>
          <cell r="C3310" t="str">
            <v>m3</v>
          </cell>
          <cell r="D3310">
            <v>133.08000000000001</v>
          </cell>
          <cell r="E3310">
            <v>102.37</v>
          </cell>
        </row>
        <row r="3311">
          <cell r="A3311" t="str">
            <v/>
          </cell>
        </row>
        <row r="3312">
          <cell r="A3312" t="str">
            <v>20.03.150</v>
          </cell>
          <cell r="B3312" t="str">
            <v>EXECUCAO DE BASE DE SOLO BRITA 25 COM 25 POR CENTO DE PEDRA EM PESO, INCLUSIVE FORNECIMENTO DO MATERIAL.</v>
          </cell>
          <cell r="C3312" t="str">
            <v>m3</v>
          </cell>
          <cell r="D3312">
            <v>57.07</v>
          </cell>
          <cell r="E3312">
            <v>43.9</v>
          </cell>
        </row>
        <row r="3313">
          <cell r="A3313" t="str">
            <v/>
          </cell>
        </row>
        <row r="3314">
          <cell r="A3314" t="str">
            <v>20.03.160</v>
          </cell>
          <cell r="B3314" t="str">
            <v>EXECUCAO DE BASE DE SOLO BRITA 25 C/ 35 POR CENTO DE PEDRA EM PESO, INCLUSIVE FORNECIMENTO DO MATERIAL.</v>
          </cell>
          <cell r="C3314" t="str">
            <v>m3</v>
          </cell>
          <cell r="D3314">
            <v>62.29</v>
          </cell>
          <cell r="E3314">
            <v>47.92</v>
          </cell>
        </row>
        <row r="3315">
          <cell r="A3315" t="str">
            <v/>
          </cell>
        </row>
        <row r="3316">
          <cell r="A3316" t="str">
            <v>20.03.170</v>
          </cell>
          <cell r="B3316" t="str">
            <v>EXECUCAO DE BASE DE SOLO BRITA 25 C/ 50 POR CENTO DE PEDRA EM PESO, INCLUSIVE FORNECIMENTO DO MATERIAL.</v>
          </cell>
          <cell r="C3316" t="str">
            <v>m3</v>
          </cell>
          <cell r="D3316">
            <v>70.53</v>
          </cell>
          <cell r="E3316">
            <v>54.26</v>
          </cell>
        </row>
        <row r="3317">
          <cell r="A3317" t="str">
            <v/>
          </cell>
        </row>
        <row r="3318">
          <cell r="A3318" t="str">
            <v>20.04.010</v>
          </cell>
          <cell r="B3318" t="str">
            <v>IMPRIMACAO MECANICA COM CM-30, TAXA 1,2L/M2.</v>
          </cell>
          <cell r="C3318" t="str">
            <v>m2</v>
          </cell>
          <cell r="D3318">
            <v>4.2300000000000004</v>
          </cell>
          <cell r="E3318">
            <v>3.26</v>
          </cell>
        </row>
        <row r="3319">
          <cell r="A3319" t="str">
            <v/>
          </cell>
        </row>
        <row r="3320">
          <cell r="A3320" t="str">
            <v>20.04.020</v>
          </cell>
          <cell r="B3320" t="str">
            <v>IMPRIMACAO MANUAL (MAO DE OBRA).</v>
          </cell>
          <cell r="C3320" t="str">
            <v>m2</v>
          </cell>
          <cell r="D3320">
            <v>1.27</v>
          </cell>
          <cell r="E3320">
            <v>0.98</v>
          </cell>
        </row>
        <row r="3321">
          <cell r="A3321" t="str">
            <v/>
          </cell>
        </row>
        <row r="3322">
          <cell r="A3322" t="str">
            <v>20.04.030</v>
          </cell>
          <cell r="B3322" t="str">
            <v>IMPRIMACAO MANUAL (MAO DE OBRA) - SERVICO NOTURNO.</v>
          </cell>
          <cell r="C3322" t="str">
            <v>m2</v>
          </cell>
          <cell r="D3322">
            <v>1.52</v>
          </cell>
          <cell r="E3322">
            <v>1.17</v>
          </cell>
        </row>
        <row r="3323">
          <cell r="A3323" t="str">
            <v/>
          </cell>
        </row>
        <row r="3324">
          <cell r="A3324" t="str">
            <v>20.04.040</v>
          </cell>
          <cell r="B3324" t="str">
            <v>PINTURA ASFALTICA COM APLICACAO MANUAL, EMULSAO CATIONICA RR-1C, TAXA DE 0,5 L/M2.</v>
          </cell>
          <cell r="C3324" t="str">
            <v>m2</v>
          </cell>
          <cell r="D3324">
            <v>1.98</v>
          </cell>
          <cell r="E3324">
            <v>1.53</v>
          </cell>
        </row>
        <row r="3325">
          <cell r="A3325" t="str">
            <v/>
          </cell>
        </row>
        <row r="3326">
          <cell r="A3326" t="str">
            <v>20.04.050</v>
          </cell>
          <cell r="B3326" t="str">
            <v>PINTURA ASFALTICA COM EMULSAO CATIONICA RR-1C, TAXA DE 0,5 L/M2 - SERVICO NOTURNO.</v>
          </cell>
          <cell r="C3326" t="str">
            <v>m2</v>
          </cell>
          <cell r="D3326">
            <v>2.23</v>
          </cell>
          <cell r="E3326">
            <v>1.72</v>
          </cell>
        </row>
        <row r="3327">
          <cell r="A3327" t="str">
            <v/>
          </cell>
        </row>
        <row r="3328">
          <cell r="A3328" t="str">
            <v>20.04.060</v>
          </cell>
          <cell r="B3328" t="str">
            <v>PINTURA ASFALTICA COM APLICACAO MECANICA, COM EMULSAO CATIONICA RR-1C, TAXA 0,5 L/M2.</v>
          </cell>
          <cell r="C3328" t="str">
            <v>m2</v>
          </cell>
          <cell r="D3328">
            <v>1.7</v>
          </cell>
          <cell r="E3328">
            <v>1.31</v>
          </cell>
        </row>
        <row r="3329">
          <cell r="A3329" t="str">
            <v/>
          </cell>
        </row>
        <row r="3330">
          <cell r="A3330" t="str">
            <v>20.05.010</v>
          </cell>
          <cell r="B3330" t="str">
            <v>FABRICACAO DE PRE-MISTURADO A FRIO GROSSO COM 6,5% DE EMULSAO (PRODUCAO COMPACTADA).</v>
          </cell>
          <cell r="C3330" t="str">
            <v>m3</v>
          </cell>
          <cell r="D3330">
            <v>359.29</v>
          </cell>
          <cell r="E3330">
            <v>276.38</v>
          </cell>
        </row>
        <row r="3331">
          <cell r="A3331" t="str">
            <v/>
          </cell>
        </row>
        <row r="3332">
          <cell r="A3332" t="str">
            <v>20.05.015</v>
          </cell>
          <cell r="B3332" t="str">
            <v>FABRICACAO DE PRE-MISTURADO A FRIO GROSSO PARA CAMADA DE BASE (BINDER) COM 7% DE EMULSAO (PRODUCAO COMPACTADA).</v>
          </cell>
          <cell r="C3332" t="str">
            <v>m3</v>
          </cell>
          <cell r="D3332">
            <v>378.06</v>
          </cell>
          <cell r="E3332">
            <v>290.82</v>
          </cell>
        </row>
        <row r="3333">
          <cell r="A3333" t="str">
            <v/>
          </cell>
        </row>
        <row r="3334">
          <cell r="A3334" t="str">
            <v>20.05.020</v>
          </cell>
          <cell r="B3334" t="str">
            <v>FABRICACAO DE PRE-MISTURADO A FRIO FINO PARA CAMADA DE ROLAMENTO COM 7,0% DE EMULSAO (PRODUCAO COMPACTADA).</v>
          </cell>
          <cell r="C3334" t="str">
            <v>m3</v>
          </cell>
          <cell r="D3334">
            <v>376.53</v>
          </cell>
          <cell r="E3334">
            <v>289.64</v>
          </cell>
        </row>
        <row r="3335">
          <cell r="A3335" t="str">
            <v/>
          </cell>
        </row>
        <row r="3336">
          <cell r="A3336" t="str">
            <v>20.05.025</v>
          </cell>
          <cell r="B3336" t="str">
            <v>FABRICACAO DE PRE-MISTURADO A FRIO FINO PARA CAMADA DE ROLAMENTO COM 7,5% DE EMULSAO (PRODUCAO COMPACTADA).</v>
          </cell>
          <cell r="C3336" t="str">
            <v>m3</v>
          </cell>
          <cell r="D3336">
            <v>397.02</v>
          </cell>
          <cell r="E3336">
            <v>305.39999999999998</v>
          </cell>
        </row>
        <row r="3337">
          <cell r="A3337" t="str">
            <v/>
          </cell>
        </row>
        <row r="3338">
          <cell r="A3338" t="str">
            <v>20.05.030</v>
          </cell>
          <cell r="B3338" t="str">
            <v>CARGA OU DESCARGA MANUAL PRE-MISTURADO A FRIO FINO OU GROSSO (CURADO)</v>
          </cell>
          <cell r="C3338" t="str">
            <v>m3</v>
          </cell>
          <cell r="D3338">
            <v>6.44</v>
          </cell>
          <cell r="E3338">
            <v>4.96</v>
          </cell>
        </row>
        <row r="3339">
          <cell r="A3339" t="str">
            <v/>
          </cell>
        </row>
        <row r="3340">
          <cell r="A3340" t="str">
            <v>20.05.040</v>
          </cell>
          <cell r="B3340" t="str">
            <v>CARGA OU DESCARGA MANUAL PRE-MISTURADO A FRIO FINO OU GROSSO (CURADO)-SERVICO NOTURNO.</v>
          </cell>
          <cell r="C3340" t="str">
            <v>m3</v>
          </cell>
          <cell r="D3340">
            <v>7.73</v>
          </cell>
          <cell r="E3340">
            <v>5.95</v>
          </cell>
        </row>
        <row r="3341">
          <cell r="A3341" t="str">
            <v/>
          </cell>
        </row>
        <row r="3342">
          <cell r="A3342" t="str">
            <v>20.05.050</v>
          </cell>
          <cell r="B3342" t="str">
            <v>TRANSPORTE DE PRE-MISTURADO A FRIO FINO OU GROSSO, NO CASO DE REPOSICAO (CAMINHAO ACOMPANHANDO A TURMA), D.M.T. 24 KM.</v>
          </cell>
          <cell r="C3342" t="str">
            <v>m3</v>
          </cell>
          <cell r="D3342">
            <v>80.19</v>
          </cell>
          <cell r="E3342">
            <v>61.69</v>
          </cell>
        </row>
        <row r="3343">
          <cell r="A3343" t="str">
            <v/>
          </cell>
        </row>
        <row r="3344">
          <cell r="A3344" t="str">
            <v>20.05.060</v>
          </cell>
          <cell r="B3344" t="str">
            <v>TRANSPORTE DE PRE-MISTURADO A FRIO FINO OU GROSSO, NO CASO DE REPOSICAO (CAMINHAO ACOMPANHANDO A TURMA), SERVICO NOTURNO, D.M.T 24KM.</v>
          </cell>
          <cell r="C3344" t="str">
            <v>m3</v>
          </cell>
          <cell r="D3344">
            <v>84.46</v>
          </cell>
          <cell r="E3344">
            <v>64.97</v>
          </cell>
        </row>
        <row r="3345">
          <cell r="A3345" t="str">
            <v/>
          </cell>
        </row>
        <row r="3346">
          <cell r="A3346" t="str">
            <v>20.05.070</v>
          </cell>
          <cell r="B3346" t="str">
            <v>ESPALHAMENTO E COMPACTACAO DE PRE-MISTURADO A FRIO FINO OU GROSSO.</v>
          </cell>
          <cell r="C3346" t="str">
            <v>m3</v>
          </cell>
          <cell r="D3346">
            <v>2.88</v>
          </cell>
          <cell r="E3346">
            <v>2.2200000000000002</v>
          </cell>
        </row>
        <row r="3347">
          <cell r="A3347" t="str">
            <v/>
          </cell>
        </row>
        <row r="3348">
          <cell r="A3348" t="str">
            <v>20.05.080</v>
          </cell>
          <cell r="B3348" t="str">
            <v>ESPALHAMENTO E COMPACTACAO DE PRE-MISTURADO A FRIO FINO OU GROSSO, NO CASO DE REPOSICAO ( TAPA BURACO ).</v>
          </cell>
          <cell r="C3348" t="str">
            <v>m3</v>
          </cell>
          <cell r="D3348">
            <v>7.13</v>
          </cell>
          <cell r="E3348">
            <v>5.49</v>
          </cell>
        </row>
        <row r="3349">
          <cell r="A3349" t="str">
            <v/>
          </cell>
        </row>
        <row r="3350">
          <cell r="A3350" t="str">
            <v>20.05.090</v>
          </cell>
          <cell r="B3350" t="str">
            <v>ESPALHAMENTO E COMPACTACAO DE PRE-MISTURADO A FRIO FINO OU GROSSO, NO CASO DE REPOSICAO ( TAPA BURACO )- SERVICO NOTURNO .</v>
          </cell>
          <cell r="C3350" t="str">
            <v>m3</v>
          </cell>
          <cell r="D3350">
            <v>7.83</v>
          </cell>
          <cell r="E3350">
            <v>6.03</v>
          </cell>
        </row>
        <row r="3351">
          <cell r="A3351" t="str">
            <v/>
          </cell>
        </row>
        <row r="3352">
          <cell r="A3352" t="str">
            <v>20.05.100</v>
          </cell>
          <cell r="B3352" t="str">
            <v>ESCARIFICACAO DE PAVIMENTACAO ASFALTICA.</v>
          </cell>
          <cell r="C3352" t="str">
            <v>m2</v>
          </cell>
          <cell r="D3352">
            <v>5.59</v>
          </cell>
          <cell r="E3352">
            <v>4.3</v>
          </cell>
        </row>
        <row r="3353">
          <cell r="A3353" t="str">
            <v/>
          </cell>
        </row>
        <row r="3354">
          <cell r="A3354" t="str">
            <v>20.05.110</v>
          </cell>
          <cell r="B3354" t="str">
            <v>ESCARIFICACAO DE PAVIMENTACAO ASFALTICA (SERVICO NOTURNO).</v>
          </cell>
          <cell r="C3354" t="str">
            <v>m2</v>
          </cell>
          <cell r="D3354">
            <v>6.61</v>
          </cell>
          <cell r="E3354">
            <v>5.09</v>
          </cell>
        </row>
        <row r="3355">
          <cell r="A3355" t="str">
            <v/>
          </cell>
        </row>
        <row r="3356">
          <cell r="A3356" t="str">
            <v>20.05.120</v>
          </cell>
          <cell r="B3356" t="str">
            <v>CONCRETO BETUMINOSO USINADO A QUENTE, PARA CAMADA DE ROLAMENTO, 6% DE CAP EM MEDIA, INCLUSIVE APLICACAO E COMPACTACAO.</v>
          </cell>
          <cell r="C3356" t="str">
            <v>m3</v>
          </cell>
          <cell r="D3356">
            <v>613.53</v>
          </cell>
          <cell r="E3356">
            <v>471.95</v>
          </cell>
        </row>
        <row r="3357">
          <cell r="A3357" t="str">
            <v/>
          </cell>
        </row>
        <row r="3358">
          <cell r="A3358" t="str">
            <v>20.05.130</v>
          </cell>
          <cell r="B3358" t="str">
            <v>TRATAMENTO SUPERFICIAL DUPLO COM 0,025 M DE ESPESSURA.</v>
          </cell>
          <cell r="C3358" t="str">
            <v>m2</v>
          </cell>
          <cell r="D3358">
            <v>6.24</v>
          </cell>
          <cell r="E3358">
            <v>4.8</v>
          </cell>
        </row>
        <row r="3359">
          <cell r="A3359" t="str">
            <v/>
          </cell>
        </row>
        <row r="3360">
          <cell r="A3360" t="str">
            <v>20.05.140</v>
          </cell>
          <cell r="B3360" t="str">
            <v>FORNECIMENTO DE EMULSAO ASFALTICA CATIONICA RR-1C.</v>
          </cell>
          <cell r="C3360" t="str">
            <v>l</v>
          </cell>
          <cell r="D3360">
            <v>1.41</v>
          </cell>
          <cell r="E3360">
            <v>1.0900000000000001</v>
          </cell>
        </row>
        <row r="3361">
          <cell r="A3361" t="str">
            <v/>
          </cell>
        </row>
        <row r="3362">
          <cell r="A3362" t="str">
            <v>20.05.150</v>
          </cell>
          <cell r="B3362" t="str">
            <v>CONCRETO BETUMINOSO USINADO A QUENTE, PARA CAMADA DE LIGACAO OU REGULARIZACAO (BINDER), 4,5% DE CAP NO MINIMO, INCLUSIVE APLICACAO E COMPACTACAO.</v>
          </cell>
          <cell r="C3362" t="str">
            <v>m3</v>
          </cell>
          <cell r="D3362">
            <v>409.22</v>
          </cell>
          <cell r="E3362">
            <v>314.79000000000002</v>
          </cell>
        </row>
        <row r="3363">
          <cell r="A3363" t="str">
            <v/>
          </cell>
        </row>
        <row r="3364">
          <cell r="A3364" t="str">
            <v>20.05.160</v>
          </cell>
          <cell r="B3364" t="str">
            <v>FORNECIMENTO E APLICACAO DE LAMA ASFALTICA</v>
          </cell>
          <cell r="C3364" t="str">
            <v>m2</v>
          </cell>
          <cell r="D3364">
            <v>4.87</v>
          </cell>
          <cell r="E3364">
            <v>3.75</v>
          </cell>
        </row>
        <row r="3365">
          <cell r="A3365" t="str">
            <v/>
          </cell>
        </row>
        <row r="3366">
          <cell r="A3366" t="str">
            <v>20.06.010</v>
          </cell>
          <cell r="B3366" t="str">
            <v>PAVIMENTO EM CONCRETO DE CIMENTO PORTLAND DE FCK 33 MPA,COM EXECUCAO MECANIZADA (VIBRO ACABADORA), INCLUSIVE COLCHAO DE AREIA (5 CM), ACO, CURA E PREENCHIMENTO DE JUNTAS COM SELANTE A BASE DE ASFALTO.</v>
          </cell>
          <cell r="C3366" t="str">
            <v>m3</v>
          </cell>
          <cell r="D3366">
            <v>396.2</v>
          </cell>
          <cell r="E3366">
            <v>304.77</v>
          </cell>
        </row>
        <row r="3367">
          <cell r="A3367" t="str">
            <v/>
          </cell>
        </row>
        <row r="3368">
          <cell r="A3368" t="str">
            <v>20.06.020</v>
          </cell>
          <cell r="B3368" t="str">
            <v>PAVIMENTO EM CONCRETO DE CIMENTO PORTLAND DE FCK 33 MPA, COM EXECUCAO MANUAL INCLUSIVE COLCHAO DE AREIA (5 CM), ACO, CURA E PREENCHIMENTO DE JUNTAS COM SELANTE A BASE DE ASFALTO.</v>
          </cell>
          <cell r="C3368" t="str">
            <v>m3</v>
          </cell>
          <cell r="D3368">
            <v>483.63</v>
          </cell>
          <cell r="E3368">
            <v>372.03</v>
          </cell>
        </row>
        <row r="3369">
          <cell r="A3369" t="str">
            <v/>
          </cell>
        </row>
        <row r="3370">
          <cell r="A3370" t="str">
            <v>20.06.030</v>
          </cell>
          <cell r="B3370" t="str">
            <v>PAVIMENTO EM CONCRETO DE CIMENTO PORTLAND DE FCK 33 MPA, PARA RECONSTRUCAO DE PLACAS. INCLUSIVE COLCHAO DE AREIA (5 CM), CURA E PREENCHIMENTO DE JUNTAS C/ SELANTE A BASE DE ASFALTO.</v>
          </cell>
          <cell r="C3370" t="str">
            <v>m3</v>
          </cell>
          <cell r="D3370">
            <v>487.4</v>
          </cell>
          <cell r="E3370">
            <v>374.93</v>
          </cell>
        </row>
        <row r="3371">
          <cell r="A3371" t="str">
            <v/>
          </cell>
        </row>
        <row r="3372">
          <cell r="A3372" t="str">
            <v>20.06.040</v>
          </cell>
          <cell r="B3372" t="str">
            <v>PAVIMENTO EM CONCRETO DE CIMENTO PORTLAND DE FCK 33 MPA, PARA RECONSTRUCAO DE PLACAS, UTILIZANDO-SE CONCRETO PRE-MISTURADO, EM USINA, INCLUSIVE COLCHAO DE AREIA (5 CM), CURA E PRE ENCHIMENTO DE JUNTAS COM SELANTE A BASE DE ASFALTO.</v>
          </cell>
          <cell r="C3372" t="str">
            <v>m3</v>
          </cell>
          <cell r="D3372">
            <v>392.36</v>
          </cell>
          <cell r="E3372">
            <v>301.82</v>
          </cell>
        </row>
        <row r="3373">
          <cell r="A3373" t="str">
            <v/>
          </cell>
        </row>
        <row r="3374">
          <cell r="A3374" t="str">
            <v>20.06.050</v>
          </cell>
          <cell r="B3374" t="str">
            <v>PREENCHIMENTO DE JUNTAS COM SELANTE A BASE DE ASFALTO.</v>
          </cell>
          <cell r="C3374" t="str">
            <v>m</v>
          </cell>
          <cell r="D3374">
            <v>2.62</v>
          </cell>
          <cell r="E3374">
            <v>2.02</v>
          </cell>
        </row>
        <row r="3375">
          <cell r="A3375" t="str">
            <v/>
          </cell>
        </row>
        <row r="3376">
          <cell r="A3376" t="str">
            <v>20.06.060</v>
          </cell>
          <cell r="B3376" t="str">
            <v>PREENCHIMENTO DE JUNTAS COM SELANTE A BASE DE ASFALTO, INCLUSIVE REMOCAO DO SELANTE ANTERIOR.</v>
          </cell>
          <cell r="C3376" t="str">
            <v>m</v>
          </cell>
          <cell r="D3376">
            <v>3.83</v>
          </cell>
          <cell r="E3376">
            <v>2.95</v>
          </cell>
        </row>
        <row r="3377">
          <cell r="A3377" t="str">
            <v/>
          </cell>
        </row>
        <row r="3378">
          <cell r="A3378" t="str">
            <v>20.06.070</v>
          </cell>
          <cell r="B3378" t="str">
            <v>PREENCHIMENTO DE JUNTAS DE PLACAS DE CONCRETO COM MASTIQUE ASFALTICO, INCLUSIVE PENEIRAMENTO DA AREIA E LIMPEZA DAS JUNTAS COM JATO DE AR DE ALTA PRESSAO (SERVICO DIURNO)</v>
          </cell>
          <cell r="C3378" t="str">
            <v>m</v>
          </cell>
          <cell r="D3378">
            <v>2.0099999999999998</v>
          </cell>
          <cell r="E3378">
            <v>1.55</v>
          </cell>
        </row>
        <row r="3379">
          <cell r="A3379" t="str">
            <v/>
          </cell>
        </row>
        <row r="3380">
          <cell r="A3380" t="str">
            <v>20.06.080</v>
          </cell>
          <cell r="B3380" t="str">
            <v>PREENCHIMENTO DE JUNTAS DE PLACAS DE CONCRETO COM MASTIQUE ASFALTICO, INCLUSIVE PENEIRAMENTO DA AREIA E LIMPEZA DAS JUNTAS COM JATO AR DE ALTA PRESSAO (SERVICO NOTURNO)</v>
          </cell>
          <cell r="C3380" t="str">
            <v>m</v>
          </cell>
          <cell r="D3380">
            <v>2.19</v>
          </cell>
          <cell r="E3380">
            <v>1.69</v>
          </cell>
        </row>
        <row r="3381">
          <cell r="A3381" t="str">
            <v/>
          </cell>
        </row>
        <row r="3382">
          <cell r="A3382" t="str">
            <v>20.06.090</v>
          </cell>
          <cell r="B3382" t="str">
            <v>PREENCHIMENTO DE JUNTAS DE PLACAS DE CONCRETO COM MASTIQUE ASFALTICO, INCLUSIVE PENEIRAMENTO DA AREIA, LIMPEZA DAS JUNTAS COM JATO DE AR DE ALTA PRESSAO E REMOCAO DO SELANTE ANTERIOR COM USO DE FERRAMENTAS LEVES (SERVICO DIURNO).</v>
          </cell>
          <cell r="C3382" t="str">
            <v>m</v>
          </cell>
          <cell r="D3382">
            <v>2.95</v>
          </cell>
          <cell r="E3382">
            <v>2.27</v>
          </cell>
        </row>
        <row r="3383">
          <cell r="A3383" t="str">
            <v/>
          </cell>
        </row>
        <row r="3384">
          <cell r="A3384" t="str">
            <v>20.06.100</v>
          </cell>
          <cell r="B3384" t="str">
            <v>PREENCHIMENTO DE JUNTAS DE PLACAS DE CONCRETO COM MASTIQUE ASFALTICO, INCLUSIVE PENEIRAMENTO DA AREIA, LIMPEZA DAS JUNTAS COM JATO DE AR DE ALTA PRESSAO E REMOCAO DO SELANTE ANTERIOR COM USO DE FERRAMENTAS LEVES (SERVICO NOTURNO)</v>
          </cell>
          <cell r="C3384" t="str">
            <v>m</v>
          </cell>
          <cell r="D3384">
            <v>3.31</v>
          </cell>
          <cell r="E3384">
            <v>2.5499999999999998</v>
          </cell>
        </row>
        <row r="3385">
          <cell r="A3385" t="str">
            <v/>
          </cell>
        </row>
        <row r="3386">
          <cell r="A3386" t="str">
            <v>20.07.005</v>
          </cell>
          <cell r="B3386" t="str">
            <v>PAVIMENTO COM PARALELEPIPEDOS GRANITICOS ASSENTADOS SOBRE COLCHAO DE PO DE PEDRA COM 6.0 CM DE ESPESSURA,E REJUNTADOS COM ARGAMASSA DE CIMENTO E AREIA NO TRACO 1:2.</v>
          </cell>
          <cell r="C3386" t="str">
            <v>m2</v>
          </cell>
          <cell r="D3386">
            <v>34.22</v>
          </cell>
          <cell r="E3386">
            <v>26.33</v>
          </cell>
        </row>
        <row r="3387">
          <cell r="A3387" t="str">
            <v/>
          </cell>
        </row>
        <row r="3388">
          <cell r="A3388" t="str">
            <v>20.07.010</v>
          </cell>
          <cell r="B3388" t="str">
            <v>PAVIMENTO COM PARALELEPIPEDOS GRANITICOS ASSENTADOS SOBRE COLCHAO DE AREIA COM 6.0 CM DE ESPESSURA, E REJUNTADOS COM ARGAMASSA DE CIMENTO E AREIA NO TRACO 1:2.</v>
          </cell>
          <cell r="C3388" t="str">
            <v>m2</v>
          </cell>
          <cell r="D3388">
            <v>35</v>
          </cell>
          <cell r="E3388">
            <v>26.93</v>
          </cell>
        </row>
        <row r="3389">
          <cell r="A3389" t="str">
            <v/>
          </cell>
        </row>
        <row r="3390">
          <cell r="A3390" t="str">
            <v>20.07.020</v>
          </cell>
          <cell r="B3390" t="str">
            <v>PAVIMENTO COM PARALELEPIPEDOS GRANITICOS ( TAPA BURACO ),ASSENTADOS SOBRE COLCHAO DE AREIA DE 6 CM DE ESPESSURA,E REJUNTADOS COM ARGAMASSA DE CIMENTO E AREIA 1 2 ( AREA TOTAL POR RUA INFERIOR OU IGUAL A 30 M2 ).</v>
          </cell>
          <cell r="C3390" t="str">
            <v>m2</v>
          </cell>
          <cell r="D3390">
            <v>40.270000000000003</v>
          </cell>
          <cell r="E3390">
            <v>30.98</v>
          </cell>
        </row>
        <row r="3391">
          <cell r="A3391" t="str">
            <v/>
          </cell>
        </row>
        <row r="3392">
          <cell r="A3392" t="str">
            <v>20.07.030</v>
          </cell>
          <cell r="B3392" t="str">
            <v>PAVIMENTO COM PARALELEPIPEDOS GRANITICOS ASSENTADOS SOBRE MISTURA DE CIMENTO E AREIA NO TRACO 1:6 COM 6 CM DE ESPESSURA, E REJUNTADO COM ARGAMASSA DE CIMENTO E AREIA NO TRACO 1:2</v>
          </cell>
          <cell r="C3392" t="str">
            <v>m2</v>
          </cell>
          <cell r="D3392">
            <v>47.32</v>
          </cell>
          <cell r="E3392">
            <v>36.4</v>
          </cell>
        </row>
        <row r="3393">
          <cell r="A3393" t="str">
            <v/>
          </cell>
        </row>
        <row r="3394">
          <cell r="A3394" t="str">
            <v>20.07.040</v>
          </cell>
          <cell r="B3394" t="str">
            <v>PAVIMENTO COM PARALELEPIPEDOS GRANITICOS (TAPA BURACO), ASSENTADOS SOBRE MISTURA DE CIMENTO E AREIA NO TRACO 1 6 COM 6 CM DE ESPESSURA,E REJUNTADOS C/ ARGAMASSA DE CIMENTO E AREIA 1 2 (AREA TOTAL POR RUA INFERIOR OU IGUAL A 30 M2 ).</v>
          </cell>
          <cell r="C3394" t="str">
            <v>m2</v>
          </cell>
          <cell r="D3394">
            <v>55.21</v>
          </cell>
          <cell r="E3394">
            <v>42.47</v>
          </cell>
        </row>
        <row r="3395">
          <cell r="A3395" t="str">
            <v/>
          </cell>
        </row>
        <row r="3396">
          <cell r="A3396" t="str">
            <v>20.07.050</v>
          </cell>
          <cell r="B3396" t="str">
            <v>REPOSICAO DE PAVIMENTO COM PARALELEPIPEDOS GRANITICOS ASSENTADOS SOBRE COLCHAO DE AREIA COM 6 CM DE ESPESSURA , E REJUNTADOS COM ARGAMASSA DE CIMENTO E AREIA 1 2.</v>
          </cell>
          <cell r="C3396" t="str">
            <v>m2</v>
          </cell>
          <cell r="D3396">
            <v>21.87</v>
          </cell>
          <cell r="E3396">
            <v>16.829999999999998</v>
          </cell>
        </row>
        <row r="3397">
          <cell r="A3397" t="str">
            <v/>
          </cell>
        </row>
        <row r="3398">
          <cell r="A3398" t="str">
            <v>20.07.060</v>
          </cell>
          <cell r="B3398" t="str">
            <v>REPOSICAO DE PAVIMENTO COM PARALELEPIPEDOS GRANITICOS - ( TAPA BURACO ) ASSENTADOS SOBRE COLCHAO DE AREIA COM 6 CM DE ESPESSURA, E REJUNTADOS COM ARGAMASSA DE CIMENTO E AREIA 1 2 ( AREA TOTAL POR RUA INFERIOR OU IGUAL A 30 M2 ).</v>
          </cell>
          <cell r="C3398" t="str">
            <v>m2</v>
          </cell>
          <cell r="D3398">
            <v>26.23</v>
          </cell>
          <cell r="E3398">
            <v>20.18</v>
          </cell>
        </row>
        <row r="3399">
          <cell r="A3399" t="str">
            <v/>
          </cell>
        </row>
        <row r="3400">
          <cell r="A3400" t="str">
            <v>20.07.070</v>
          </cell>
          <cell r="B3400" t="str">
            <v>REPOSICAO DE PAVIMENTO COM PARALELEPIPEDOS GRANITICOS ASSENTADOS SOBRE MISTURA DE CIMENTO E AREIA NO TRACO 1 6 COM 6 CM DE ESPESSURA, E REJUNTADOS COM ARGAMASSA DE CIMENTO E AREIA 1 2.</v>
          </cell>
          <cell r="C3400" t="str">
            <v>m2</v>
          </cell>
          <cell r="D3400">
            <v>34.32</v>
          </cell>
          <cell r="E3400">
            <v>26.4</v>
          </cell>
        </row>
        <row r="3401">
          <cell r="A3401" t="str">
            <v/>
          </cell>
        </row>
        <row r="3402">
          <cell r="A3402" t="str">
            <v>20.07.080</v>
          </cell>
          <cell r="B3402" t="str">
            <v>REPOSICAO DE PAVIMENTO COM PARALELEPIPEDOS GRANITICOS - ( TAPA BURACO ) ASSENTADOS SOBRE MISTURA DE CIMENTO E AREIA NO TRACO 1 6 COM 6 CM DE ESPESSURA, E REJUNTADOS COM ARGAMASSA DE CIMENTO E AREIA 1 2 ( AREA TOTAL POR RUA INFERIOR OU IGUAL A 30 M2 ).</v>
          </cell>
          <cell r="C3402" t="str">
            <v>m2</v>
          </cell>
          <cell r="D3402">
            <v>41.17</v>
          </cell>
          <cell r="E3402">
            <v>31.67</v>
          </cell>
        </row>
        <row r="3403">
          <cell r="A3403" t="str">
            <v/>
          </cell>
        </row>
        <row r="3404">
          <cell r="A3404" t="str">
            <v>20.07.090</v>
          </cell>
          <cell r="B3404" t="str">
            <v>PAVIMENTO COM PARALELEPIPEDOS GRANITICOS COM REJUNTE ASFALTICO, SOBRE COLCHAO DE AREIA DE 10 CM DE ESPESSURA ( METODO BRIPAR ).</v>
          </cell>
          <cell r="C3404" t="str">
            <v>m2</v>
          </cell>
          <cell r="D3404">
            <v>57.4</v>
          </cell>
          <cell r="E3404">
            <v>44.16</v>
          </cell>
        </row>
        <row r="3405">
          <cell r="A3405" t="str">
            <v/>
          </cell>
        </row>
        <row r="3406">
          <cell r="A3406" t="str">
            <v>20.07.100</v>
          </cell>
          <cell r="B3406" t="str">
            <v>PAVIMENTO COM PARALELEPIPEDOS GRANITICOS ( TAPA BURACO ) , COM REJUNTE ASFALTICO, SOBRE COLCHAO DE AREIA DE 10 CM DE ESPESSURA ( METODO BRIPAR ), ( AREA TOTAL POR RUA INFERIOR OU IGUAL A 30 M2 )</v>
          </cell>
          <cell r="C3406" t="str">
            <v>m2</v>
          </cell>
          <cell r="D3406">
            <v>67.150000000000006</v>
          </cell>
          <cell r="E3406">
            <v>51.66</v>
          </cell>
        </row>
        <row r="3407">
          <cell r="A3407" t="str">
            <v/>
          </cell>
        </row>
        <row r="3408">
          <cell r="A3408" t="str">
            <v>20.08.030</v>
          </cell>
          <cell r="B3408" t="str">
            <v>PAVIMENTO SOBRE BASE JA EXECUTADA COM BLOCOS PRE-MOLDADOS COM 6,5 CM DE ESPESSURA (TIPO BLOKRET OU SIMILAR ), ASSENTADOS SOBRE COLCHAO DE AREIA DE 5 CM, INCLUSIVE REJUNTAMENTO COM ASFALTO.</v>
          </cell>
          <cell r="C3408" t="str">
            <v>m2</v>
          </cell>
          <cell r="D3408">
            <v>42.32</v>
          </cell>
          <cell r="E3408">
            <v>32.56</v>
          </cell>
        </row>
        <row r="3409">
          <cell r="A3409" t="str">
            <v/>
          </cell>
        </row>
        <row r="3410">
          <cell r="A3410" t="str">
            <v>20.08.040</v>
          </cell>
          <cell r="B3410" t="str">
            <v>PAVIMENTO SOBRE BASE JA EXECUTADA COM BLOCOS PRE-MOLDADOS COM 8,0 CM DE ESPESSURA (TIPO BLOKRET OU SIMILAR ), ASSENTADOS SOBRE COLCHAO DE AREIA DE 5 CM, INCLUSIVE REJUNTAMENTO COM ASFALTO.</v>
          </cell>
          <cell r="C3410" t="str">
            <v>m2</v>
          </cell>
          <cell r="D3410">
            <v>52.2</v>
          </cell>
          <cell r="E3410">
            <v>40.159999999999997</v>
          </cell>
        </row>
        <row r="3411">
          <cell r="A3411" t="str">
            <v/>
          </cell>
        </row>
        <row r="3412">
          <cell r="A3412" t="str">
            <v>20.08.050</v>
          </cell>
          <cell r="B3412" t="str">
            <v>PAVIMENTO SOBRE BASE JA EXECUTADA COM BLOCOS PRE-MOLDADOS COM 10 CM DE ESPESSURA (TIPO BLOKRET OU SIMILAR ), ASSENTADOS SOBRE COLCHAO DE AREIA DE 5 CM, INCLUSIVE REJUNTAMENTO COM ASFALTO.</v>
          </cell>
          <cell r="C3412" t="str">
            <v>m2</v>
          </cell>
          <cell r="D3412">
            <v>58.7</v>
          </cell>
          <cell r="E3412">
            <v>45.16</v>
          </cell>
        </row>
        <row r="3413">
          <cell r="A3413" t="str">
            <v/>
          </cell>
        </row>
        <row r="3414">
          <cell r="A3414" t="str">
            <v>20.08.060</v>
          </cell>
          <cell r="B3414" t="str">
            <v>REPOSICAO DE BLOCOS PRE-MOLDADOS ( TIPO BLOKRET OU SIMILAR ) , INCLUSIVE REJUNTAMENTO COM ASFALTO.</v>
          </cell>
          <cell r="C3414" t="str">
            <v>m2</v>
          </cell>
          <cell r="D3414">
            <v>13.07</v>
          </cell>
          <cell r="E3414">
            <v>10.06</v>
          </cell>
        </row>
        <row r="3415">
          <cell r="A3415" t="str">
            <v/>
          </cell>
        </row>
        <row r="3416">
          <cell r="A3416" t="str">
            <v>20.08.070</v>
          </cell>
          <cell r="B3416" t="str">
            <v>FORNECIMENTO E EXECUÇÃO PAVIMENTAÇÃO EM BLOCO INTERTRAVADO DE CONCRETO, LINHA PAVER, COR NATURAL, DIMENSÕES 20X10X6CM, FAB: ACINOL OU SIMILAR, ASSENTADO SOBRE COLCHÃO DE AREIA ESP.5CM E JUNTAS PREENCHIDAS COM AREIA</v>
          </cell>
          <cell r="C3416" t="str">
            <v>m2</v>
          </cell>
          <cell r="D3416">
            <v>35.93</v>
          </cell>
          <cell r="E3416">
            <v>27.64</v>
          </cell>
        </row>
        <row r="3417">
          <cell r="A3417" t="str">
            <v/>
          </cell>
        </row>
        <row r="3418">
          <cell r="A3418" t="str">
            <v>20.08.071</v>
          </cell>
          <cell r="B3418" t="str">
            <v>FORNECIMENTO E EXECUÇÃO PAVIMENTAÇÃO EM BLOCO INTERTRAVADO DE CONCRETO, LINHA PAVER, COR VERMELHA, DIMENSÕES 20X10X6CM, FAB: ACINOL OU SIMILAR, ASSENTADO SOBRE COLCHÃO DE AREIA E JUNTAS PREENCHIDAS COM AREIA.</v>
          </cell>
          <cell r="C3418" t="str">
            <v>m2</v>
          </cell>
          <cell r="D3418">
            <v>46.13</v>
          </cell>
          <cell r="E3418">
            <v>35.49</v>
          </cell>
        </row>
        <row r="3419">
          <cell r="A3419" t="str">
            <v/>
          </cell>
        </row>
        <row r="3420">
          <cell r="A3420" t="str">
            <v>20.09.010</v>
          </cell>
          <cell r="B3420" t="str">
            <v>FORNECIMENTO E ASSENTAMENTO DE MEIO-FIO DE PEDRA GRANITICA, REJUNTADO COM ARGAMASSA DE CIMENTO E AREIA 1 2.</v>
          </cell>
          <cell r="C3420" t="str">
            <v>m</v>
          </cell>
          <cell r="D3420">
            <v>17.22</v>
          </cell>
          <cell r="E3420">
            <v>13.25</v>
          </cell>
        </row>
        <row r="3421">
          <cell r="A3421" t="str">
            <v/>
          </cell>
        </row>
        <row r="3422">
          <cell r="A3422" t="str">
            <v>20.09.020</v>
          </cell>
          <cell r="B3422" t="str">
            <v>FORNECIMENTO E ASSENTAMENTO DE MEIO-FIO DE CONCRETO PARA PAVIMENTACAO PRENSADO (PADRAO DNER), REJUNTADO COM ARGAMASSA DE CIMENTO E A REIA 1 2.</v>
          </cell>
          <cell r="C3422" t="str">
            <v>m</v>
          </cell>
          <cell r="D3422">
            <v>21.77</v>
          </cell>
          <cell r="E3422">
            <v>16.75</v>
          </cell>
        </row>
        <row r="3423">
          <cell r="A3423" t="str">
            <v/>
          </cell>
        </row>
        <row r="3424">
          <cell r="A3424" t="str">
            <v>20.09.021</v>
          </cell>
          <cell r="B3424" t="str">
            <v>FORNECIMENTO E ASSENTAMENTO DE MEIO-FIO DE CONCRETO PRE MOLDADO PARA JARDIM, DIMENSOES (1.00 X 0.20 X 0.075)M, REJUNTADO COM ARGAMASSA DE CIMENTO E AREIA 1 2.</v>
          </cell>
          <cell r="C3424" t="str">
            <v>m</v>
          </cell>
          <cell r="D3424">
            <v>15.13</v>
          </cell>
          <cell r="E3424">
            <v>11.64</v>
          </cell>
        </row>
        <row r="3425">
          <cell r="A3425" t="str">
            <v/>
          </cell>
        </row>
        <row r="3426">
          <cell r="A3426" t="str">
            <v>20.09.022</v>
          </cell>
          <cell r="B3426" t="str">
            <v>FORNECIMENTO E ASSENTAMENTO DE MEIO-FIO DE CONCRETO PRE MOLDADO,DIMENSOES (1.00 X 0.25 X 0.10)M, REJUNTADO COM ARGAMASSA DE CIMENTO E AREIA 1 2.</v>
          </cell>
          <cell r="C3426" t="str">
            <v>m</v>
          </cell>
          <cell r="D3426">
            <v>16.18</v>
          </cell>
          <cell r="E3426">
            <v>12.45</v>
          </cell>
        </row>
        <row r="3427">
          <cell r="A3427" t="str">
            <v/>
          </cell>
        </row>
        <row r="3428">
          <cell r="A3428" t="str">
            <v>20.09.030</v>
          </cell>
          <cell r="B3428" t="str">
            <v>CONSTRUCAO DE LINHA D´AGUA COM PARALELEPIPEDOS GRANITICOS ASSENTADOS SOBRE MISTURA DE CIMENTO E AREIA NO TRACO 1 6 COM 6 CM DE ESPESSURA E REJUNTADOS COM ARGAMASSA DE CIMENTO E AREIA 1 2,INCLUSIVE BASE DE CONCRETO 1 4 8 COM 10 CM DE ESPESSURA.</v>
          </cell>
          <cell r="C3428" t="str">
            <v>m</v>
          </cell>
          <cell r="D3428">
            <v>19.57</v>
          </cell>
          <cell r="E3428">
            <v>15.06</v>
          </cell>
        </row>
        <row r="3429">
          <cell r="A3429" t="str">
            <v/>
          </cell>
        </row>
        <row r="3430">
          <cell r="A3430" t="str">
            <v>20.09.040</v>
          </cell>
          <cell r="B3430" t="str">
            <v>FORNEC.E ASSENT.DE MEIO-FIO DE PEDRA GRAN. REJUNTADO C/ ARG.DE CIM. E AREIA 1 2 E CONST.DE LINHA DAGUA DE PARALEL. ASSENTADOS SOBRE MISTURA DE CIM. E AREIA 1 6 C/6 CM DE ESP.E REJUNTADOS C/ ARG.DE CIM.E AREIA 1 2 ,INCLUSIVE BASE DE CONCRETO 1 4 8 C/ 10 CM</v>
          </cell>
          <cell r="C3430" t="str">
            <v>m</v>
          </cell>
          <cell r="D3430">
            <v>36.81</v>
          </cell>
          <cell r="E3430">
            <v>28.32</v>
          </cell>
        </row>
        <row r="3431">
          <cell r="A3431" t="str">
            <v/>
          </cell>
        </row>
        <row r="3432">
          <cell r="A3432" t="str">
            <v>20.09.050</v>
          </cell>
          <cell r="B3432" t="str">
            <v>REPOSICAO DE MEIO-FIO DE PEDRA GRANITICA OU DE CONCRETO , REJUNTADOS COM ARGAMASSA DE CIMENTO E AREIA NO TRACO 1 2.</v>
          </cell>
          <cell r="C3432" t="str">
            <v>m</v>
          </cell>
          <cell r="D3432">
            <v>6.82</v>
          </cell>
          <cell r="E3432">
            <v>5.25</v>
          </cell>
        </row>
        <row r="3433">
          <cell r="A3433" t="str">
            <v/>
          </cell>
        </row>
        <row r="3434">
          <cell r="A3434" t="str">
            <v>20.09.060</v>
          </cell>
          <cell r="B3434" t="str">
            <v>REPOSICAO DE LINHA DAQUA DE PARALELEPIPEDOS GRANITICOS ASSENTADOS SOBRE MISTURA DE CIMENTO E AREIA NO TRACO 1 6 COM 6 CM DE ESPESSURA E REJUNTADOS COM ARGAMASSA DE CIMENTO E AREIA 1 2 , INCLUSIVE BASE DE CONCRETO 1 4 8 COM 10 CM DE ESPESSURA.</v>
          </cell>
          <cell r="C3434" t="str">
            <v>m</v>
          </cell>
          <cell r="D3434">
            <v>16.45</v>
          </cell>
          <cell r="E3434">
            <v>12.66</v>
          </cell>
        </row>
        <row r="3435">
          <cell r="A3435" t="str">
            <v/>
          </cell>
        </row>
        <row r="3436">
          <cell r="A3436" t="str">
            <v>20.09.070</v>
          </cell>
          <cell r="B3436" t="str">
            <v xml:space="preserve">REPOSICAO DE MEIO-FIO DE PEDRA GRANIT. OU DE CONCRETO , REJUNTADO COM ARG. DE CIM. E AREIA 1 2, E LINHA DAGUA DE PARALEL. ASSENT. SOBRE MIST. DE CIM. E AREIA 1 6 C/ 6 CM DE ESPESSURA E REJ. C/ ARG DE CIM. E AREIA 1 2,INCLUSIVE BASE DE CONC.1 4 8 C/ 10 CM </v>
          </cell>
          <cell r="C3436" t="str">
            <v>m</v>
          </cell>
          <cell r="D3436">
            <v>23.29</v>
          </cell>
          <cell r="E3436">
            <v>17.920000000000002</v>
          </cell>
        </row>
        <row r="3437">
          <cell r="A3437" t="str">
            <v/>
          </cell>
        </row>
        <row r="3438">
          <cell r="A3438" t="str">
            <v>21.00.000</v>
          </cell>
          <cell r="B3438" t="str">
            <v>DRENAGEM</v>
          </cell>
        </row>
        <row r="3439">
          <cell r="A3439" t="str">
            <v/>
          </cell>
        </row>
        <row r="3440">
          <cell r="A3440" t="str">
            <v>21.01.030</v>
          </cell>
          <cell r="B3440" t="str">
            <v>GRADE DE CONCRETO DE 0,30 X 0,95 M, INCLUSIVE ASSENTAMENTO E TRANSPORTE.</v>
          </cell>
          <cell r="C3440" t="str">
            <v>Un</v>
          </cell>
          <cell r="D3440">
            <v>66.150000000000006</v>
          </cell>
          <cell r="E3440">
            <v>50.89</v>
          </cell>
        </row>
        <row r="3441">
          <cell r="A3441" t="str">
            <v/>
          </cell>
        </row>
        <row r="3442">
          <cell r="A3442" t="str">
            <v>21.01.060</v>
          </cell>
          <cell r="B3442" t="str">
            <v>TAMPAO(TAMPA E CAIXILHO) DE CONCRETO C/0,60 M DE DIAMETRO, INCLUSIVE ASSENTAMENTO E TRANSPORTE (LOGOMARCA P.C.R)</v>
          </cell>
          <cell r="C3442" t="str">
            <v>Un</v>
          </cell>
          <cell r="D3442">
            <v>164.46</v>
          </cell>
          <cell r="E3442">
            <v>126.51</v>
          </cell>
        </row>
        <row r="3443">
          <cell r="A3443" t="str">
            <v/>
          </cell>
        </row>
        <row r="3444">
          <cell r="A3444" t="str">
            <v>21.01.070</v>
          </cell>
          <cell r="B3444" t="str">
            <v>TAMPA DE CONCRETO PARA TAMPAO COM 0,60 M DE DIAMETRO, INCLUSIVE ASSENTAMENTO E TRANSPORTE (LOGOMARCA P.C.R.)</v>
          </cell>
          <cell r="C3444" t="str">
            <v>Un</v>
          </cell>
          <cell r="D3444">
            <v>90.45</v>
          </cell>
          <cell r="E3444">
            <v>69.58</v>
          </cell>
        </row>
        <row r="3445">
          <cell r="A3445" t="str">
            <v/>
          </cell>
        </row>
        <row r="3446">
          <cell r="A3446" t="str">
            <v>21.01.080</v>
          </cell>
          <cell r="B3446" t="str">
            <v>SOBRETAMPA DE CONCRETO NAS DIMENSOES 0,60 X 0,60 X 0,08 M,INCLUSIVE ASSENTAMENTO E TRANSPORTE (LOGOMARCA P.C.R)</v>
          </cell>
          <cell r="C3446" t="str">
            <v>Un</v>
          </cell>
          <cell r="D3446">
            <v>68.14</v>
          </cell>
          <cell r="E3446">
            <v>52.42</v>
          </cell>
        </row>
        <row r="3447">
          <cell r="A3447" t="str">
            <v/>
          </cell>
        </row>
        <row r="3448">
          <cell r="A3448" t="str">
            <v>21.01.090</v>
          </cell>
          <cell r="B3448" t="str">
            <v>LEVANTAMENTO DE TAMPAO DE POCO DE VISITA EXISTENTE (ELEVACAO DA COTA DE NIVEL), DEVIDO A SERVICO DE RECAPEAMENTO ASFALTICO.</v>
          </cell>
          <cell r="C3448" t="str">
            <v>Un</v>
          </cell>
          <cell r="D3448">
            <v>48.15</v>
          </cell>
          <cell r="E3448">
            <v>37.04</v>
          </cell>
        </row>
        <row r="3449">
          <cell r="A3449" t="str">
            <v/>
          </cell>
        </row>
        <row r="3450">
          <cell r="A3450" t="str">
            <v>21.02.010</v>
          </cell>
          <cell r="B3450" t="str">
            <v>CONSTRUCAO DE CAIXA COLETORA,TIPO"COM GRADE", EM ALVENARIA DE 1 VEZ - TIJOLOS MACICOS PRENSADOS ( REF. DR-01-OBRAS RECIFE) NAS DIMENSOES INTERNAS DE 0,25 X 0,85 X 1,00 M, INCLUSIVE ESCAVACAO, REATERRO COMPACTADO E REMOCAO DO MATERIAL EXCEDENTE ( SEM A GRA</v>
          </cell>
          <cell r="C3450" t="str">
            <v>Un</v>
          </cell>
          <cell r="D3450">
            <v>443.53</v>
          </cell>
          <cell r="E3450">
            <v>341.18</v>
          </cell>
        </row>
        <row r="3451">
          <cell r="A3451" t="str">
            <v/>
          </cell>
        </row>
        <row r="3452">
          <cell r="A3452" t="str">
            <v>21.02.020</v>
          </cell>
          <cell r="B3452" t="str">
            <v>CONTRUCAO DE CAIXA COLETORA, TIPO COM GAVETA, EM ALVENARIA DE 1 VEZ DE TIJOLOS MACICOS PRENSADOS (REF. DR-03-OBRAS RECIFE) NAS DIM. INTERNAS 0,25X 0,90X 1,00 M ,INCLUSIVE ESCAVACAO,REATERRO COMPACTADO E REMOCAO DO MATERIAL EXCEDENTE (C/ TAMPA DE CONCRETO)</v>
          </cell>
          <cell r="C3452" t="str">
            <v>Un</v>
          </cell>
          <cell r="D3452">
            <v>752.27</v>
          </cell>
          <cell r="E3452">
            <v>578.66999999999996</v>
          </cell>
        </row>
        <row r="3453">
          <cell r="A3453" t="str">
            <v/>
          </cell>
        </row>
        <row r="3454">
          <cell r="A3454" t="str">
            <v>21.02.030</v>
          </cell>
          <cell r="B3454" t="str">
            <v>CONTRUCAO DE CAIXA COLETORA, TIPO COM GAVETA, EM ALVENARIA DE 1 VEZ DE TIJOLOS MACICOS PRENSADOS (REF. DR-06-OBRAS RECIFE) NAS DIM. INTERNAS 0,8 X 0,8 X 0,90 M ,INCLUSIVE ESCAVACAO,REATERRO COMPACTADO E REMOCAO DO MAT. EXCEDENTE ( C/ SOBRETAMPA DE CONC.).</v>
          </cell>
          <cell r="C3454" t="str">
            <v>Un</v>
          </cell>
          <cell r="D3454">
            <v>1010.84</v>
          </cell>
          <cell r="E3454">
            <v>777.57</v>
          </cell>
        </row>
        <row r="3455">
          <cell r="A3455" t="str">
            <v/>
          </cell>
        </row>
        <row r="3456">
          <cell r="A3456" t="str">
            <v>21.03.060</v>
          </cell>
          <cell r="B3456" t="str">
            <v>CONSTRUCAO DE POCO DE VISITA EM ALVENARIA DE 1 VEZ-TIJOLOS MACICOS PRENSADOS (REF.DR-05-OBRAS RECIFE) NAS DIMENSOES INTERNAS 1,00 X 1,00 X 1,50 M, INCLUSIVE ESCAVACAO, REATERRO COMPACTADO E REMOCAO DO MATERIAL EXCEDENTE ( SEM O TAMPAO).</v>
          </cell>
          <cell r="C3456" t="str">
            <v>Un</v>
          </cell>
          <cell r="D3456">
            <v>1741.38</v>
          </cell>
          <cell r="E3456">
            <v>1339.53</v>
          </cell>
        </row>
        <row r="3457">
          <cell r="A3457" t="str">
            <v/>
          </cell>
        </row>
        <row r="3458">
          <cell r="A3458" t="str">
            <v>21.03.070</v>
          </cell>
          <cell r="B3458" t="str">
            <v>CONST. DE POCO DE VISITA EM ALVEN. DE 1 VEZ DE TIJOLOS MACICOS PRENSADOS (REF.DR-05-OBRAS RECIFE) NAS DIMENSOES INTERNAS 1,2X1,2X1,5 M, INCLUSIVE ESCAVACAO, REATERRO COMPACTADO E REMOCAO DO MATERIAL EXCEDENTE (SEM O TAMPAO).</v>
          </cell>
          <cell r="C3458" t="str">
            <v>Un</v>
          </cell>
          <cell r="D3458">
            <v>2030.87</v>
          </cell>
          <cell r="E3458">
            <v>1562.21</v>
          </cell>
        </row>
        <row r="3459">
          <cell r="A3459" t="str">
            <v/>
          </cell>
        </row>
        <row r="3460">
          <cell r="A3460" t="str">
            <v>21.03.080</v>
          </cell>
          <cell r="B3460" t="str">
            <v>CONSTRUCAO DE POCO DE VISITA EM ALVENARIA DE 1 VEZ DE TIJOLOS MACICOS PRENSADOS ( REF.DR-05-OBRAS RECIFE) NAS DIMENSOES INTERNAS 1,5 X 1,5 X 2,0 M INCLUSIVE ESCAVACAO,REATERRO COMPACTADO E REMOCAO DO MATERIAL EXCEDENTE ( SEM O TAMPAO ).</v>
          </cell>
          <cell r="C3460" t="str">
            <v>Un</v>
          </cell>
          <cell r="D3460">
            <v>2887.4</v>
          </cell>
          <cell r="E3460">
            <v>2221.08</v>
          </cell>
        </row>
        <row r="3461">
          <cell r="A3461" t="str">
            <v/>
          </cell>
        </row>
        <row r="3462">
          <cell r="A3462" t="str">
            <v>21.03.090</v>
          </cell>
          <cell r="B3462" t="str">
            <v>CONST. DE POCO DE VISITA EM ALVEN. DE 1 VEZ DE TIJOLOS MACICOS PRENSADOS (REF.DR-05-OBRAS RECIFE) NAS DIMENSOES INTERNAS 1,8X1,8X2,5 M, INCLUSIVE ESCAVACAO, REATERRO COMPACTADO E REMOCAO DO MATERIAL EXCEDENTE (SEM O TAMPAO).</v>
          </cell>
          <cell r="C3462" t="str">
            <v>Un</v>
          </cell>
          <cell r="D3462">
            <v>4458.71</v>
          </cell>
          <cell r="E3462">
            <v>3429.78</v>
          </cell>
        </row>
        <row r="3463">
          <cell r="A3463" t="str">
            <v/>
          </cell>
        </row>
        <row r="3464">
          <cell r="A3464" t="str">
            <v>21.03.100</v>
          </cell>
          <cell r="B3464" t="str">
            <v>CONST. DE POCO DE VISITA EM ALVEN. DE 1 VEZ DE TIJOLOS MACICOS PRENSADOS (REF.DR-05-OBRAS RECIFE ) NAS DIMENSOES INTERNAS 2,2 X 2,2 X 2,5 M INCLUSIVE ESCAVACAO,REATERRO COMPACTADO E REMOCAO DO MATERIAL EXCEDENTE ( SEM O TAMPAO ).</v>
          </cell>
          <cell r="C3464" t="str">
            <v>Un</v>
          </cell>
          <cell r="D3464">
            <v>5723.91</v>
          </cell>
          <cell r="E3464">
            <v>4403.01</v>
          </cell>
        </row>
        <row r="3465">
          <cell r="A3465" t="str">
            <v/>
          </cell>
        </row>
        <row r="3466">
          <cell r="A3466" t="str">
            <v>21.03.110</v>
          </cell>
          <cell r="B3466" t="str">
            <v>CONST. DE POCO DE VISITA, TIPO C/ GAVETA, EM ALVEN.DE 1 VEZ DE TIJ. MACICOS PRENSADOS (REF DR-02-OBRAS RECIFE ) NAS DIMENSOES INTERNAS 1,0 X 1,0 X 1,5 M,INCLUSIVE ESCAVACAO,REATERRO COMPACTADO E REMOCAO DO MATERIAL EXCEDENTE (COM SOBRETAMPA DE CONCRETO).</v>
          </cell>
          <cell r="C3466" t="str">
            <v>Un</v>
          </cell>
          <cell r="D3466">
            <v>1795.5</v>
          </cell>
          <cell r="E3466">
            <v>1381.16</v>
          </cell>
        </row>
        <row r="3467">
          <cell r="A3467" t="str">
            <v/>
          </cell>
        </row>
        <row r="3468">
          <cell r="A3468" t="str">
            <v>21.03.120</v>
          </cell>
          <cell r="B3468" t="str">
            <v>CONST. DE POCO DE VISITA, TIPO C/ GAVETA, EM ALVENARIA DE 1 VEZ DE TIJ. MACICOS PRENSADOS (REF.DR-02-OBRAS RECIFE) NAS DIMENSOES INTERNAS 1,2 X 1,2 X 1,5 M, INCLUSIVE ESCAVACAO, REATERRO COMPACTADO E REMOCAO DO MATERIAL EXCEDENTE (COM SOBRETAMPA DE CONCRE</v>
          </cell>
          <cell r="C3468" t="str">
            <v>Un</v>
          </cell>
          <cell r="D3468">
            <v>2065.3200000000002</v>
          </cell>
          <cell r="E3468">
            <v>1588.71</v>
          </cell>
        </row>
        <row r="3469">
          <cell r="A3469" t="str">
            <v/>
          </cell>
        </row>
        <row r="3470">
          <cell r="A3470" t="str">
            <v>21.03.130</v>
          </cell>
          <cell r="B3470" t="str">
            <v>CONST. DE POCO DE VISITA, TIPO C/ GAVETA, EM ALVENARIA DE 1 VEZ DE TIJ. MACICOS PRENSADOS (REF.DR-02-OBRAS RECIFE) NAS DIMENSOES INTERNAS 1,5X1,5X2,0 M, INCLUSIVE ESCAVACAO, REATERRO COMPACTADO E REMOCAO DO MATERIAL EXCEDENTE (COM SOBRETAMPA DE CONCRETO).</v>
          </cell>
          <cell r="C3470" t="str">
            <v>Un</v>
          </cell>
          <cell r="D3470">
            <v>3162.28</v>
          </cell>
          <cell r="E3470">
            <v>2432.5300000000002</v>
          </cell>
        </row>
        <row r="3471">
          <cell r="A3471" t="str">
            <v/>
          </cell>
        </row>
        <row r="3472">
          <cell r="A3472" t="str">
            <v>21.03.140</v>
          </cell>
          <cell r="B3472" t="str">
            <v>CONST. DE POCO DE VISITA, TIPO C/ GAVETA, EM ALVENARIA DE 1 VEZ DE TIJ. MACICOS PRENSADOS (REF.DR-02-OBRAS RECIFE) NAS DIMENSOES INTERNAS 1,8X1,8X2,5 M, INCLUSIVE ESCAVACAO, REATERRO COMPACTADO E REMOCAO DO MATERIAL EXCEDENTE (COM SOBRETAMPA DE CONCRETO).</v>
          </cell>
          <cell r="C3472" t="str">
            <v>Un</v>
          </cell>
          <cell r="D3472">
            <v>4312.93</v>
          </cell>
          <cell r="E3472">
            <v>3317.64</v>
          </cell>
        </row>
        <row r="3473">
          <cell r="A3473" t="str">
            <v/>
          </cell>
        </row>
        <row r="3474">
          <cell r="A3474" t="str">
            <v>21.03.150</v>
          </cell>
          <cell r="B3474" t="str">
            <v>CONST. DE POCO DE VISITA, TIPO C/ GRADE, EM ALVENARIA DE 1 VEZ DE TIJ. MACICOS PRENSADOS (REF.DR-04-OBRAS RECIFE) NAS DIMENSOES INTERNAS 1,0X1,0X1,5 M, INCLUSIVE ESCAVACAO, REATERRO COMPACTADO E REMOCAO DO MATERIAL EXCEDENTE (C/ SOBRETAMPA DE CONCRETO E S</v>
          </cell>
          <cell r="C3474" t="str">
            <v>Un</v>
          </cell>
          <cell r="D3474">
            <v>2125.31</v>
          </cell>
          <cell r="E3474">
            <v>1634.86</v>
          </cell>
        </row>
        <row r="3475">
          <cell r="A3475" t="str">
            <v/>
          </cell>
        </row>
        <row r="3476">
          <cell r="A3476" t="str">
            <v>21.03.160</v>
          </cell>
          <cell r="B3476" t="str">
            <v>CONST. DE POCO DE VISITA, TIPO C/ GRADE, EM ALVENARIA DE 1 VEZ DE TIJ. MACICOS PRENSADOS (REF.DR-04-OBRAS RECIFE) NAS DIMENSOES INTERNAS 1,2X1,2X1,5 M, INCLUSIVE ESCAVACAO, REATERRO COMPACTADO E REMOCAO DO MATERIAL EXCEDENTE (C/ SOBRETAMPA DE CONCRETO E S</v>
          </cell>
          <cell r="C3476" t="str">
            <v>Un</v>
          </cell>
          <cell r="D3476">
            <v>2325.6999999999998</v>
          </cell>
          <cell r="E3476">
            <v>1789</v>
          </cell>
        </row>
        <row r="3477">
          <cell r="A3477" t="str">
            <v/>
          </cell>
        </row>
        <row r="3478">
          <cell r="A3478" t="str">
            <v>21.03.170</v>
          </cell>
          <cell r="B3478" t="str">
            <v>CONST. DE POCO DE VISITA, TIPO C/ GRADE, EM ALVENARIA DE 1 VEZ DE TIJ. MACICOS PRENSADOS (REF.DR-04-OBRAS RECIFE) NAS DIMENSOES INTERNAS 1,5X1,5X2,0 M, INCLUSIVE ESCAVACAO, REATERRO COMPACTADO E REMOCAO DO MATERIAL EXCEDENTE (C/ SOBRETAMPA DE CONCRETO E S</v>
          </cell>
          <cell r="C3478" t="str">
            <v>Un</v>
          </cell>
          <cell r="D3478">
            <v>3653.76</v>
          </cell>
          <cell r="E3478">
            <v>2810.59</v>
          </cell>
        </row>
        <row r="3479">
          <cell r="A3479" t="str">
            <v/>
          </cell>
        </row>
        <row r="3480">
          <cell r="A3480" t="str">
            <v>21.03.180</v>
          </cell>
          <cell r="B3480" t="str">
            <v>CONST. DE POCO DE VISITA, TIPO C/ GRADE, EM ALVENARIA DE 1 VEZ DE TIJ. MACICOS PRENSADOS (REF.DR-04-OBRAS RECIFE) NAS DIMENSOES INTERNAS 1,8X1,8X2,5 M, INCLUSIVE ESCAVACAO, REATERRO COMPACTADO E REMOCAO DO MATERIAL EXCEDENTE (C/ SOBRETAMPA DE CONCRETO E S</v>
          </cell>
          <cell r="C3480" t="str">
            <v>Un</v>
          </cell>
          <cell r="D3480">
            <v>4920.16</v>
          </cell>
          <cell r="E3480">
            <v>3784.74</v>
          </cell>
        </row>
        <row r="3481">
          <cell r="A3481" t="str">
            <v/>
          </cell>
        </row>
        <row r="3482">
          <cell r="A3482" t="str">
            <v>21.04.030</v>
          </cell>
          <cell r="B3482" t="str">
            <v>ENSECADEIRA COM PRANCHOES DE MADEIRA DE LEI DE 3 X 6 POLEGADAS E QUADROS UTILIZANDO LONGARINAS DE MADEIRA DE 3 X 5 POLEGADAS, INCLUSIVE POSTERIOR RETIRADA.(AREA NAO CRAVADA).</v>
          </cell>
          <cell r="C3482" t="str">
            <v>m2</v>
          </cell>
          <cell r="D3482">
            <v>85.07</v>
          </cell>
          <cell r="E3482">
            <v>65.44</v>
          </cell>
        </row>
        <row r="3483">
          <cell r="A3483" t="str">
            <v/>
          </cell>
        </row>
        <row r="3484">
          <cell r="A3484" t="str">
            <v>21.04.035</v>
          </cell>
          <cell r="B3484" t="str">
            <v>ENSECADEIRA COM PRANCHOES DE MADEIRA DE LEI COM 3 X 6 POLEGADAS E QUADROS UTILIZANDO LONGARINAS DE MADEIRA DE 3 X 5 POLEGADAS, INCLUSIVE POSTERIOR RETIRADA. (AREA CRAVADA).</v>
          </cell>
          <cell r="C3484" t="str">
            <v>m2</v>
          </cell>
          <cell r="D3484">
            <v>112.04</v>
          </cell>
          <cell r="E3484">
            <v>86.19</v>
          </cell>
        </row>
        <row r="3485">
          <cell r="A3485" t="str">
            <v/>
          </cell>
        </row>
        <row r="3486">
          <cell r="A3486" t="str">
            <v>21.04.040</v>
          </cell>
          <cell r="B3486" t="str">
            <v>ESCORAMENTO DE VALAS COM PRANCHOES METALICOS E QUADROS UTILIZANDO LONGARINAS DE MADEIRA DE 3 X 5 POL. ,INCLUSIVE POSTERIOR RETIRADA ( AREA CRAVADA ).</v>
          </cell>
          <cell r="C3486" t="str">
            <v>m2</v>
          </cell>
          <cell r="D3486">
            <v>35.82</v>
          </cell>
          <cell r="E3486">
            <v>27.56</v>
          </cell>
        </row>
        <row r="3487">
          <cell r="A3487" t="str">
            <v/>
          </cell>
        </row>
        <row r="3488">
          <cell r="A3488" t="str">
            <v>21.04.050</v>
          </cell>
          <cell r="B3488" t="str">
            <v>ESCORAMENTO DE VALAS COM PRANCHOES METALICOS E QUADROS UTILIZANDO LONGARINAS DE MADEIRA DE 3 X 5 POL., INCLUSIVE POSTERIOR RETIRADA ( AREA NAO CRAVADA ).</v>
          </cell>
          <cell r="C3488" t="str">
            <v>m2</v>
          </cell>
          <cell r="D3488">
            <v>23.42</v>
          </cell>
          <cell r="E3488">
            <v>18.02</v>
          </cell>
        </row>
        <row r="3489">
          <cell r="A3489" t="str">
            <v/>
          </cell>
        </row>
        <row r="3490">
          <cell r="A3490" t="str">
            <v>21.04.060</v>
          </cell>
          <cell r="B3490" t="str">
            <v>ESCORAMENTO DESCONTINUO DE VALAS.</v>
          </cell>
          <cell r="C3490" t="str">
            <v>m2</v>
          </cell>
          <cell r="D3490">
            <v>25.81</v>
          </cell>
          <cell r="E3490">
            <v>19.86</v>
          </cell>
        </row>
        <row r="3491">
          <cell r="A3491" t="str">
            <v/>
          </cell>
        </row>
        <row r="3492">
          <cell r="A3492" t="str">
            <v>21.04.070</v>
          </cell>
          <cell r="B3492" t="str">
            <v>CONSTRUCAO DE ENSECADEIRA DUPLA EM CHAPA DE MADEIRA COMP. RESINADA DE 12 MM DE ESPESSURA COM AFASTAMENTO INTERNO DE 30 CM, ESCORADA EM ESTRONCAS CRAVADAS A CADA 1,0 M, COSTELAMENTO COM BARROTES DE 3 X 3 POL.E PREENCHIDA COM MAT. ARGILOSO, INCLUSIVE POSTER</v>
          </cell>
          <cell r="C3492" t="str">
            <v>m2</v>
          </cell>
          <cell r="D3492">
            <v>39.22</v>
          </cell>
          <cell r="E3492">
            <v>30.17</v>
          </cell>
        </row>
        <row r="3493">
          <cell r="A3493" t="str">
            <v/>
          </cell>
        </row>
        <row r="3494">
          <cell r="A3494" t="str">
            <v>21.05.010</v>
          </cell>
          <cell r="B3494" t="str">
            <v>ESGOTAMENTO DE ÁGUA COM BOMBA À GASOLINA DE 3,4 HP, INCLUSIVE 10 METROS DE MANGOTE DE 2" COM COMBUSTÍVEL.</v>
          </cell>
          <cell r="C3494" t="str">
            <v>m</v>
          </cell>
          <cell r="D3494">
            <v>4.53</v>
          </cell>
          <cell r="E3494">
            <v>3.49</v>
          </cell>
        </row>
        <row r="3495">
          <cell r="A3495" t="str">
            <v/>
          </cell>
        </row>
        <row r="3496">
          <cell r="A3496" t="str">
            <v>21.05.020</v>
          </cell>
          <cell r="B3496" t="str">
            <v>ESGOTAMENTO DE AGUA COM BOMBA ELETRICA SUBMERSA, POT 4 CV, INCLUSIVE 10 METROS DE MANGOTE DE 3".</v>
          </cell>
          <cell r="C3496" t="str">
            <v>m3</v>
          </cell>
          <cell r="D3496">
            <v>0.16</v>
          </cell>
          <cell r="E3496">
            <v>0.13</v>
          </cell>
        </row>
        <row r="3497">
          <cell r="A3497" t="str">
            <v/>
          </cell>
        </row>
        <row r="3498">
          <cell r="A3498" t="str">
            <v>21.06.010</v>
          </cell>
          <cell r="B3498" t="str">
            <v>GALERIA DE TUBOS DE CONCRETO C2-0,20 M DE DIAMETRO, INCLUSIVE ESCAVACAO MANUAL DAS VALAS ATE 1,50 M DE PROFUNDIDADE, REATERRO COMPACTADO, REMOCAO DO MATERIAL EXCEDENTE E AINDA FORNECIMENTO E ASSENTAMENTO DOS TUBOS.</v>
          </cell>
          <cell r="C3498" t="str">
            <v>m</v>
          </cell>
          <cell r="D3498">
            <v>42.43</v>
          </cell>
          <cell r="E3498">
            <v>32.64</v>
          </cell>
        </row>
        <row r="3499">
          <cell r="A3499" t="str">
            <v/>
          </cell>
        </row>
        <row r="3500">
          <cell r="A3500" t="str">
            <v>21.06.020</v>
          </cell>
          <cell r="B3500" t="str">
            <v>GALERIA DE TUBOS DE CONCRETO C2-0,20 M DE DIAMETRO, INCLUSIVE ESCAVACAO MANUAL DAS VALAS ATE 1,50 M DE PROFUNDIDADE, REATERRO COMPACTADO , REMOCAO DO MATERIAL EXCEDENTE E AINDA FORNECIMENTO E ASSENTAMENTO DOS TUBOS-(SERVICO NOTURNO).</v>
          </cell>
          <cell r="C3500" t="str">
            <v>m</v>
          </cell>
          <cell r="D3500">
            <v>47.84</v>
          </cell>
          <cell r="E3500">
            <v>36.799999999999997</v>
          </cell>
        </row>
        <row r="3501">
          <cell r="A3501" t="str">
            <v/>
          </cell>
        </row>
        <row r="3502">
          <cell r="A3502" t="str">
            <v>21.06.030</v>
          </cell>
          <cell r="B3502" t="str">
            <v>GALERIA DE TUBOS DE CONCRETO C2-0,20 M DE DIAMETRO, INCLUSIVE ESCAVACAO MECANICA DAS VALAS ATE 1,50 M DE PROFUNDIDADE, REATERRO COMPACTADO , REMOCAO DO MATERIAL EXCEDENTE E AINDA FORNECIMENTO E ASSENTAMENTO DOS TUBOS.</v>
          </cell>
          <cell r="C3502" t="str">
            <v>m</v>
          </cell>
          <cell r="D3502">
            <v>37.049999999999997</v>
          </cell>
          <cell r="E3502">
            <v>28.5</v>
          </cell>
        </row>
        <row r="3503">
          <cell r="A3503" t="str">
            <v/>
          </cell>
        </row>
        <row r="3504">
          <cell r="A3504" t="str">
            <v>21.06.040</v>
          </cell>
          <cell r="B3504" t="str">
            <v>GALERIA DE TUBOS DE CONCRETO C2-0,20 M DE DIAMETRO, INCLUSIVE ESCAVACAO MECANICA DAS VALAS ATE 1,50 M DE PROFUNDIDADE, REATERRO COMPACTADO , REMOCAO DO MATERIAL EXCEDENTE E AINDA FORNECIMENTO E ASSENTAMENTO DOS TUBOS-(SERVICO NOTURNO).</v>
          </cell>
          <cell r="C3504" t="str">
            <v>m</v>
          </cell>
          <cell r="D3504">
            <v>41.05</v>
          </cell>
          <cell r="E3504">
            <v>31.58</v>
          </cell>
        </row>
        <row r="3505">
          <cell r="A3505" t="str">
            <v/>
          </cell>
        </row>
        <row r="3506">
          <cell r="A3506" t="str">
            <v>21.06.050</v>
          </cell>
          <cell r="B3506" t="str">
            <v>GALERIA DE TUBOS DE CONCRETO C2-0,30 M DE DIAMETRO, INCLUSIVE ESCAVACAO MANUAL DAS VALAS ATE 1,50 M DE PROFUNDIDADE, REATERRO COMPACTADO , REMOCAO DO MATERIAL EXCEDENTE E AINDA FORNECIMENTO E ASSENTAMENTO DOS TUBOS.</v>
          </cell>
          <cell r="C3506" t="str">
            <v>m</v>
          </cell>
          <cell r="D3506">
            <v>62.8</v>
          </cell>
          <cell r="E3506">
            <v>48.31</v>
          </cell>
        </row>
        <row r="3507">
          <cell r="A3507" t="str">
            <v/>
          </cell>
        </row>
        <row r="3508">
          <cell r="A3508" t="str">
            <v>21.06.060</v>
          </cell>
          <cell r="B3508" t="str">
            <v>GALERIA DE TUBOS DE CONCRETO C2-0,30 M DE DIAMETRO, INCLUSIVE ESCAVACAO MANUAL DAS VALAS ATE 1,50 M DE PROFUNDIDADE, REATERRO COMPACTADO , REMOCAO DO MATERIAL EXCEDENTE E AINDA FORNECIMENTO E ASSENTAMENTO DOS TUBOS-(SERVICO NOTURNO).</v>
          </cell>
          <cell r="C3508" t="str">
            <v>m</v>
          </cell>
          <cell r="D3508">
            <v>70.62</v>
          </cell>
          <cell r="E3508">
            <v>54.33</v>
          </cell>
        </row>
        <row r="3509">
          <cell r="A3509" t="str">
            <v/>
          </cell>
        </row>
        <row r="3510">
          <cell r="A3510" t="str">
            <v>21.06.070</v>
          </cell>
          <cell r="B3510" t="str">
            <v>GALERIA DE TUBOS DE CONCRETO C2-0,30 M DE DIAMETRO, INCLUSIVE ESCAVACAO MECANICA DAS VALAS ATE 1,50 M DE PROFUNDIDADE, REATERRO COMPACTADO , REMOCAO DO MATERIAL EXCEDENTE E AINDA FORNECIMENTO E ASSENTAMENTO DOS TUBOS.</v>
          </cell>
          <cell r="C3510" t="str">
            <v>m</v>
          </cell>
          <cell r="D3510">
            <v>54.78</v>
          </cell>
          <cell r="E3510">
            <v>42.14</v>
          </cell>
        </row>
        <row r="3511">
          <cell r="A3511" t="str">
            <v/>
          </cell>
        </row>
        <row r="3512">
          <cell r="A3512" t="str">
            <v>21.06.080</v>
          </cell>
          <cell r="B3512" t="str">
            <v>GALERIA DE TUBOS DE CONCRETO C2-0,30 M DE DIAMETRO, INCLUSIVE ESCAVACAO MECANICA DAS VALAS ATE 1,50 M DE PROFUNDIDADE, REATERRO COMPACTADO , REMOCAO DO MATERIAL EXCEDENTE E AINDA FORNECIMENTO E ASSENTAMENTO DOS TUBOS-(SERVICO NOTURNO).</v>
          </cell>
          <cell r="C3512" t="str">
            <v>m</v>
          </cell>
          <cell r="D3512">
            <v>60.5</v>
          </cell>
          <cell r="E3512">
            <v>46.54</v>
          </cell>
        </row>
        <row r="3513">
          <cell r="A3513" t="str">
            <v/>
          </cell>
        </row>
        <row r="3514">
          <cell r="A3514" t="str">
            <v>21.06.090</v>
          </cell>
          <cell r="B3514" t="str">
            <v>GALERIA DE TUBOS DE CONCRETO C2-0,40 M DE DIAMETRO, INCLUSIVE ESCAVACAO MANUAL DAS VALAS ATE 1,50 M DE PROFUNDIDADE, REATERRO COMPACTADO , REMOCAO DO MATERIAL EXCEDENTE E AINDA FORNECIMENTO E ASSENTAMENTO DOS TUBOS.</v>
          </cell>
          <cell r="C3514" t="str">
            <v>m</v>
          </cell>
          <cell r="D3514">
            <v>82.64</v>
          </cell>
          <cell r="E3514">
            <v>63.57</v>
          </cell>
        </row>
        <row r="3515">
          <cell r="A3515" t="str">
            <v/>
          </cell>
        </row>
        <row r="3516">
          <cell r="A3516" t="str">
            <v>21.06.100</v>
          </cell>
          <cell r="B3516" t="str">
            <v>GALERIA DE TUBOS DE CONCRETO C2-0,40 M DE DIAMETRO, INCLUSIVE ESCAVACAO MANUAL DAS VALAS ATE 1,50 M DE PROFUNDIDADE, REATERRO COMPACTADO , REMOCAO DO MATERIAL EXCEDENTE E AINDA FORNECIMENTO E ASSENTAMENTO DOS TUBOS-(SERVICO NOTURNO).</v>
          </cell>
          <cell r="C3516" t="str">
            <v>m</v>
          </cell>
          <cell r="D3516">
            <v>92.91</v>
          </cell>
          <cell r="E3516">
            <v>71.47</v>
          </cell>
        </row>
        <row r="3517">
          <cell r="A3517" t="str">
            <v/>
          </cell>
        </row>
        <row r="3518">
          <cell r="A3518" t="str">
            <v>21.06.110</v>
          </cell>
          <cell r="B3518" t="str">
            <v>GALERIA DE TUBOS DE CONCRETO C2-0,40 M DE DIAMETRO, INCLUSIVE ESCAVACAO MECANICA DAS VALAS ATE 1,50 M DE PROFUNDIDADE, REATERRO COMPACTADO , REMOCAO DO MATERIAL EXCEDENTE E AINDA FORNECIMENTO E ASSENTAMENTO DOS TUBOS.</v>
          </cell>
          <cell r="C3518" t="str">
            <v>m</v>
          </cell>
          <cell r="D3518">
            <v>71.95</v>
          </cell>
          <cell r="E3518">
            <v>55.35</v>
          </cell>
        </row>
        <row r="3519">
          <cell r="A3519" t="str">
            <v/>
          </cell>
        </row>
        <row r="3520">
          <cell r="A3520" t="str">
            <v>21.06.120</v>
          </cell>
          <cell r="B3520" t="str">
            <v>GALERIA DE TUBOS DE CONCRETO C2-0,40 M DE DIAMETRO, INCLUSIVE ESCAVACAO MECANICA DAS VALAS ATE 1,50 M DE PROFUNDIDADE, REATERRO COMPACTADO , REMOCAO DO MATERIAL EXCEDENTE E AINDA FORNECIMENTO E ASSENTAMENTO DOS TUBOS - (SERVICO NOTURNO).</v>
          </cell>
          <cell r="C3520" t="str">
            <v>m</v>
          </cell>
          <cell r="D3520">
            <v>79.349999999999994</v>
          </cell>
          <cell r="E3520">
            <v>61.04</v>
          </cell>
        </row>
        <row r="3521">
          <cell r="A3521" t="str">
            <v/>
          </cell>
        </row>
        <row r="3522">
          <cell r="A3522" t="str">
            <v>21.06.130</v>
          </cell>
          <cell r="B3522" t="str">
            <v>GALERIA DE TUBOS DE CONCRETO C2-0,50 M DE DIAMETRO, INCLUSIVE ESCAVACAO MANUAL DAS VALAS ATE 1,50 M DE PROFUNDIDADE, REATERRO COMPACTADO , REMOCAO DO MATERIAL EXCEDENTE E AINDA FORNECIMENTO E ASSENTAMENTO DOS TUBOS.</v>
          </cell>
          <cell r="C3522" t="str">
            <v>m</v>
          </cell>
          <cell r="D3522">
            <v>108.48</v>
          </cell>
          <cell r="E3522">
            <v>83.45</v>
          </cell>
        </row>
        <row r="3523">
          <cell r="A3523" t="str">
            <v/>
          </cell>
        </row>
        <row r="3524">
          <cell r="A3524" t="str">
            <v>21.06.140</v>
          </cell>
          <cell r="B3524" t="str">
            <v>GALERIA DE TUBOS DE CONCRETO C2-0,50 M DE DIAMETRO, INCLUSIVE ESCAVACAO MANUAL DAS VALAS ATE 1,50 M DE PROFUNDIDADE, REATERRO COMPACTADO , REMOCAO DO MATERIAL EXCEDENTE E AINDA FORNECIMENTO E ASSENTAMENTO DOS TUBOS - (SERVICO NOTURNO).</v>
          </cell>
          <cell r="C3524" t="str">
            <v>m</v>
          </cell>
          <cell r="D3524">
            <v>121.38</v>
          </cell>
          <cell r="E3524">
            <v>93.37</v>
          </cell>
        </row>
        <row r="3525">
          <cell r="A3525" t="str">
            <v/>
          </cell>
        </row>
        <row r="3526">
          <cell r="A3526" t="str">
            <v>21.06.150</v>
          </cell>
          <cell r="B3526" t="str">
            <v>GALERIA DE TUBOS DE CONCRETO C2-0,50 M DE DIAMETRO, INCLUSIVE ESCAVACAO MECANICA DAS VALAS ATE 1,50 M DE PROFUNDIDADE, REATERRO COMPACTADO , REMOCAO DO MATERIAL EXCEDENTE E AINDA FORNECIMENTO E ASSENTAMENTO DOS TUBOS.</v>
          </cell>
          <cell r="C3526" t="str">
            <v>m</v>
          </cell>
          <cell r="D3526">
            <v>95.13</v>
          </cell>
          <cell r="E3526">
            <v>73.180000000000007</v>
          </cell>
        </row>
        <row r="3527">
          <cell r="A3527" t="str">
            <v/>
          </cell>
        </row>
        <row r="3528">
          <cell r="A3528" t="str">
            <v>21.06.160</v>
          </cell>
          <cell r="B3528" t="str">
            <v>GALERIA DE TUBOS DE CONCRETO C2-0,50 M DE DIAMETRO, INCLUSIVE ESCAVACAO MECANICA DAS VALAS ATE 1,50 M DE PROFUNDIDADE, REATERRO COMPACTADO , REMOCAO DO MATERIAL EXCEDENTE E AINDA FORNECIMENTO E ASSENTAMENTO DOS TUBOS - (SERVICO NOTURNO).</v>
          </cell>
          <cell r="C3528" t="str">
            <v>m</v>
          </cell>
          <cell r="D3528">
            <v>104.45</v>
          </cell>
          <cell r="E3528">
            <v>80.349999999999994</v>
          </cell>
        </row>
        <row r="3529">
          <cell r="A3529" t="str">
            <v/>
          </cell>
        </row>
        <row r="3530">
          <cell r="A3530" t="str">
            <v>21.06.170</v>
          </cell>
          <cell r="B3530" t="str">
            <v>GALERIA DE TUBOS DE CONCRETO C2-0,60 M DE DIAMETRO, INCLUSIVE ESCAVACAO MANUAL DAS VALAS ATE 1,50 M DE PROFUNDIDADE, REATERRO COMPACTADO , REMOCAO DO MATERIAL EXCEDENTE E AINDA FORNECIMENTO E ASSENTAMENTO DOS TUBOS.</v>
          </cell>
          <cell r="C3530" t="str">
            <v>m</v>
          </cell>
          <cell r="D3530">
            <v>142.46</v>
          </cell>
          <cell r="E3530">
            <v>109.59</v>
          </cell>
        </row>
        <row r="3531">
          <cell r="A3531" t="str">
            <v/>
          </cell>
        </row>
        <row r="3532">
          <cell r="A3532" t="str">
            <v>21.06.180</v>
          </cell>
          <cell r="B3532" t="str">
            <v>GALERIA DE TUBOS DE CONCRETO C2-0,60 M DE DIAMETRO, INCLUSIVE ESCAVACAO MANUAL DAS VALAS ATE 1,50 M DE PROFUNDIDADE, REATERRO COMPACTADO , REMOCAO DO MATERIAL EXCEDENTE E AINDA FORNECIMENTO E ASSENTAMENTO DOS TUBOS - (SERVICO NOTURNO).</v>
          </cell>
          <cell r="C3532" t="str">
            <v>m</v>
          </cell>
          <cell r="D3532">
            <v>158.13</v>
          </cell>
          <cell r="E3532">
            <v>121.64</v>
          </cell>
        </row>
        <row r="3533">
          <cell r="A3533" t="str">
            <v/>
          </cell>
        </row>
        <row r="3534">
          <cell r="A3534" t="str">
            <v>21.06.190</v>
          </cell>
          <cell r="B3534" t="str">
            <v>GALERIA DE TUBOS DE CONCRETO C2-0,60 M DE DIAMETRO, INCLUSIVE ESCAVACAO MECANICA DAS VALAS ATE 1,50 M DE PROFUNDIDADE, REATERRO COMPACTADO , REMOCAO DO MATERIAL EXCEDENTE E AINDA FORNECIMENTO E ASSENTAMENTO DOS TUBOS.</v>
          </cell>
          <cell r="C3534" t="str">
            <v>m</v>
          </cell>
          <cell r="D3534">
            <v>126.42</v>
          </cell>
          <cell r="E3534">
            <v>97.25</v>
          </cell>
        </row>
        <row r="3535">
          <cell r="A3535" t="str">
            <v/>
          </cell>
        </row>
        <row r="3536">
          <cell r="A3536" t="str">
            <v>21.06.200</v>
          </cell>
          <cell r="B3536" t="str">
            <v>GALERIA DE TUBOS DE CONCRETO C2-0,60 M DE DIAMETRO, INCLUSIVE ESCAVACAO MECANICA DAS VALAS ATE 1,50 M DE PROFUNDIDADE, REATERRO COMPACTADO , REMOCAO DO MATERIAL EXCEDENTE E AINDA FORNECIMENTO E ASSENTAMENTO DOS TUBOS - (SERVICO NOTURNO).</v>
          </cell>
          <cell r="C3536" t="str">
            <v>m</v>
          </cell>
          <cell r="D3536">
            <v>137.80000000000001</v>
          </cell>
          <cell r="E3536">
            <v>106</v>
          </cell>
        </row>
        <row r="3537">
          <cell r="A3537" t="str">
            <v/>
          </cell>
        </row>
        <row r="3538">
          <cell r="A3538" t="str">
            <v>21.06.210</v>
          </cell>
          <cell r="B3538" t="str">
            <v>GALERIA DE TUBOS DE CONCRETO CS-0,70 M DE DIAMETRO, INCLUSIVE ESCAVACAO MANUAL DAS VALAS ATE 1,50 M DE PROFUNDIDADE, REATERRO COMPACTADO , REMOCAO DO MATERIAL EXCEDENTE E AINDA FORNECIMENTO E ASSENTAMENTO DOS TUBOS.</v>
          </cell>
          <cell r="C3538" t="str">
            <v>m</v>
          </cell>
          <cell r="D3538">
            <v>173.43</v>
          </cell>
          <cell r="E3538">
            <v>133.41</v>
          </cell>
        </row>
        <row r="3539">
          <cell r="A3539" t="str">
            <v/>
          </cell>
        </row>
        <row r="3540">
          <cell r="A3540" t="str">
            <v>21.06.220</v>
          </cell>
          <cell r="B3540" t="str">
            <v>GALERIA DE TUBOS DE CONCRETO CS-0,70 M DE DIAMETRO, INCLUSIVE ESCAVACAO MANUAL DAS VALAS ATE 1,50 M DE PROFUNDIDADE, REATERRO COMPACTADO , REMOCAO DO MATERIAL EXCEDENTE E AINDA FORNECIMENTO E ASSENTAMENTO DOS TUBOS - (SERVICO NOTURNO).</v>
          </cell>
          <cell r="C3540" t="str">
            <v>m</v>
          </cell>
          <cell r="D3540">
            <v>191.71</v>
          </cell>
          <cell r="E3540">
            <v>147.47</v>
          </cell>
        </row>
        <row r="3541">
          <cell r="A3541" t="str">
            <v/>
          </cell>
        </row>
        <row r="3542">
          <cell r="A3542" t="str">
            <v>21.06.230</v>
          </cell>
          <cell r="B3542" t="str">
            <v>GALERIA DE TUBOS DE CONCRETO CS-0,70 M DE DIAMETRO, INCLUSIVE ESCAVACAO MECANICA DAS VALAS ATE 1,50 M DE PROFUNDIDADE, REATERRO COMPACTADO , REMOCAO DO MATERIAL EXCEDENTE E AINDA FORNECIMENTO E ASSENTAMENTO DOS TUBOS.</v>
          </cell>
          <cell r="C3542" t="str">
            <v>m</v>
          </cell>
          <cell r="D3542">
            <v>154.72</v>
          </cell>
          <cell r="E3542">
            <v>119.02</v>
          </cell>
        </row>
        <row r="3543">
          <cell r="A3543" t="str">
            <v/>
          </cell>
        </row>
        <row r="3544">
          <cell r="A3544" t="str">
            <v>21.06.240</v>
          </cell>
          <cell r="B3544" t="str">
            <v>GALERIA DE TUBOS DE CONCRETO CS-0,70 M DE DIAMETRO, INCLUSIVE ESCAVACAO MECANICA DAS VALAS ATE 1,50 M DE PROFUNDIDADE, REATERRO COMPACTADO , REMOCAO DO MATERIAL EXCEDENTE E AINDA FORNECIMENTO E ASSENTAMENTO DOS TUBOS - (SERVICO NOTURNO).</v>
          </cell>
          <cell r="C3544" t="str">
            <v>m</v>
          </cell>
          <cell r="D3544">
            <v>167.99</v>
          </cell>
          <cell r="E3544">
            <v>129.22999999999999</v>
          </cell>
        </row>
        <row r="3545">
          <cell r="A3545" t="str">
            <v/>
          </cell>
        </row>
        <row r="3546">
          <cell r="A3546" t="str">
            <v>21.06.250</v>
          </cell>
          <cell r="B3546" t="str">
            <v>GALERIA DE TUBOS DE CONCRETO CS-0,80 M DE DIAMETRO, INCLUSIVE ESCAVACAO MANUAL DAS VALAS ATE 1,50 M DE PROFUNDIDADE, REATERRO COMPACTADO, REMOCAO DO MATERIAL EXCEDENTE E AINDA FORNECIMENTO E ASSENTAMENTO DOS TUBOS.</v>
          </cell>
          <cell r="C3546" t="str">
            <v>m</v>
          </cell>
          <cell r="D3546">
            <v>225.52</v>
          </cell>
          <cell r="E3546">
            <v>173.48</v>
          </cell>
        </row>
        <row r="3547">
          <cell r="A3547" t="str">
            <v/>
          </cell>
        </row>
        <row r="3548">
          <cell r="A3548" t="str">
            <v>21.06.260</v>
          </cell>
          <cell r="B3548" t="str">
            <v>GALERIA DE TUBOS DE CONCRETO CS-0,80 M DE DIAMETRO, INCLUSIVE ESCAVACAO MANUAL DAS VALAS ATE 1,50 M DE PROFUNDIDADE, REATERRO COMPACTADO, REMOCAO DO MATERIAL EXCEDENTE E AINDA FORNECIMENTO E ASSENTAMENTO DOS TUBOS - (SERVICO NOTURNO).</v>
          </cell>
          <cell r="C3548" t="str">
            <v>m</v>
          </cell>
          <cell r="D3548">
            <v>246.44</v>
          </cell>
          <cell r="E3548">
            <v>189.57</v>
          </cell>
        </row>
        <row r="3549">
          <cell r="A3549" t="str">
            <v/>
          </cell>
        </row>
        <row r="3550">
          <cell r="A3550" t="str">
            <v>21.06.270</v>
          </cell>
          <cell r="B3550" t="str">
            <v>GALERIA DE TUBOS DE CONCRETO CS-0,80 M DE DIAMETRO, INCLUSIVE ESCAVACAO MECANICA DAS VALAS ATE 1,50 M DE PROFUNDIDADE, REATERRO COMPACTADO, REMOCAO DO MATERIAL EXCEDENTE E AINDA FORNECIMENTO E ASSENTAMENTO DOS TUBOS.</v>
          </cell>
          <cell r="C3550" t="str">
            <v>m</v>
          </cell>
          <cell r="D3550">
            <v>204.15</v>
          </cell>
          <cell r="E3550">
            <v>157.04</v>
          </cell>
        </row>
        <row r="3551">
          <cell r="A3551" t="str">
            <v/>
          </cell>
        </row>
        <row r="3552">
          <cell r="A3552" t="str">
            <v>21.06.280</v>
          </cell>
          <cell r="B3552" t="str">
            <v>GALERIA DE TUBOS DE CONCRETO CS-0,80 M DE DIAMETRO, INCLUSIVE ESCAVACAO MECANICA DAS VALAS ATE 1,50 M DE PROFUNDIDADE, REATERRO COMPACTADO, REMOCAO DO MATERIAL EXCEDENTE E AINDA FORNECIMENTO E ASSENTAMENTO DOS TUBOS - (SERVICO NOTURNO).</v>
          </cell>
          <cell r="C3552" t="str">
            <v>m</v>
          </cell>
          <cell r="D3552">
            <v>219.29</v>
          </cell>
          <cell r="E3552">
            <v>168.69</v>
          </cell>
        </row>
        <row r="3553">
          <cell r="A3553" t="str">
            <v/>
          </cell>
        </row>
        <row r="3554">
          <cell r="A3554" t="str">
            <v>21.06.290</v>
          </cell>
          <cell r="B3554" t="str">
            <v>GALERIA DE TUBOS DE CONCRETO CS-0,90 M DE DIAMETRO, INCLUSIVE ESCAVACAO MANUAL DAS VALAS ATE 1,50 M DE PROFUNDIDADE, REATERRO COMPACTADO, REMOCAO DO MATERIAL EXCEDENTE E AINDA FORNECIMENTO E ASSENTAMENTO DOS TUBOS.</v>
          </cell>
          <cell r="C3554" t="str">
            <v>m</v>
          </cell>
          <cell r="D3554">
            <v>247.52</v>
          </cell>
          <cell r="E3554">
            <v>190.4</v>
          </cell>
        </row>
        <row r="3555">
          <cell r="A3555" t="str">
            <v/>
          </cell>
        </row>
        <row r="3556">
          <cell r="A3556" t="str">
            <v>21.06.300</v>
          </cell>
          <cell r="B3556" t="str">
            <v>GALERIA DE TUBOS DE CONCRETO CS-0,90 M DE DIAMETRO, INCLUSIVE ESCAVACAO MANUAL DAS VALAS ATE 1,50 M DE PROFUNDIDADE, REATERRO COMPACTADO, REMOCAO DO MATERIAL EXCEDENTE E AINDA FORNECIMENTO E ASSENTAMENTO DOS TUBOS - (SERVICO NOTURNO).</v>
          </cell>
          <cell r="C3556" t="str">
            <v>m</v>
          </cell>
          <cell r="D3556">
            <v>271.52999999999997</v>
          </cell>
          <cell r="E3556">
            <v>208.87</v>
          </cell>
        </row>
        <row r="3557">
          <cell r="A3557" t="str">
            <v/>
          </cell>
        </row>
        <row r="3558">
          <cell r="A3558" t="str">
            <v>21.06.310</v>
          </cell>
          <cell r="B3558" t="str">
            <v>GALERIA DE TUBOS DE CONCRETO CS-0,90 M DE DIAMETRO, INCLUSIVE ESCAVACAO MECANICA DAS VALAS ATE 1,50 M DE PROFUNDIDADE, REATERRO COMPACTADO, REMOCAO DO MATERIAL EXCEDENTE E AINDA FORNECIMENTO E ASSENTAMENTO DOS TUBOS.</v>
          </cell>
          <cell r="C3558" t="str">
            <v>m</v>
          </cell>
          <cell r="D3558">
            <v>223.45</v>
          </cell>
          <cell r="E3558">
            <v>171.89</v>
          </cell>
        </row>
        <row r="3559">
          <cell r="A3559" t="str">
            <v/>
          </cell>
        </row>
        <row r="3560">
          <cell r="A3560" t="str">
            <v>21.06.320</v>
          </cell>
          <cell r="B3560" t="str">
            <v>GALERIA DE TUBOS DE CONCRETO CS-0,90 M DE DIAMETRO, INCLUSIVE ESCAVACAO MECANICA DAS VALAS ATE 1,50 M DE PROFUNDIDADE, REATERRO COMPACTADO, REMOCAO DO MATERIAL EXCEDENTE E AINDA FORNECIMENTO E ASSENTAMENTO DOS TUBOS - (SERVICO NOTURNO).</v>
          </cell>
          <cell r="C3560" t="str">
            <v>m</v>
          </cell>
          <cell r="D3560">
            <v>241.13</v>
          </cell>
          <cell r="E3560">
            <v>185.49</v>
          </cell>
        </row>
        <row r="3561">
          <cell r="A3561" t="str">
            <v/>
          </cell>
        </row>
        <row r="3562">
          <cell r="A3562" t="str">
            <v>21.06.330</v>
          </cell>
          <cell r="B3562" t="str">
            <v>GALERIA DE TUBOS DE CONCRETO CS-1,00 M DE DIAMETRO, INCLUSIVE ESCAVACAO MANUAL DAS VALAS ATE 2,00 M DE PROFUNDIDADE, REATERRO COMPACTADO, REMOCAO DO MATERIAL EXCEDENTE E AINDA FORNECIMENTO E ASSENTAMENTO DOS TUBOS.</v>
          </cell>
          <cell r="C3562" t="str">
            <v>m</v>
          </cell>
          <cell r="D3562">
            <v>370.73</v>
          </cell>
          <cell r="E3562">
            <v>285.18</v>
          </cell>
        </row>
        <row r="3563">
          <cell r="A3563" t="str">
            <v/>
          </cell>
        </row>
        <row r="3564">
          <cell r="A3564" t="str">
            <v>21.06.340</v>
          </cell>
          <cell r="B3564" t="str">
            <v>GALERIA DE TUBOS DE CONCRETO CS-1,00 M DE DIAMETRO, INCLUSIVE ESCAVACAO MANUAL DAS VALAS ATE 2,00 M DE PROFUNDIDADE, REATERRO COMPACTADO, REMOCAO DO MATERIAL EXCEDENTE E AINDA FORNECIMENTO E ASSENTAMENTO DOS TUBOS - (SERVICO NOTURNO).</v>
          </cell>
          <cell r="C3564" t="str">
            <v>m</v>
          </cell>
          <cell r="D3564">
            <v>407.94</v>
          </cell>
          <cell r="E3564">
            <v>313.8</v>
          </cell>
        </row>
        <row r="3565">
          <cell r="A3565" t="str">
            <v/>
          </cell>
        </row>
        <row r="3566">
          <cell r="A3566" t="str">
            <v>21.06.350</v>
          </cell>
          <cell r="B3566" t="str">
            <v>GALERIA DE TUBOS DE CONCRETO CS-1,00 M DE DIAMETRO, INCLUSIVE ESCAVACAO MECANICA DAS VALAS ATE 2,00 M DE PROFUNDIDADE, REATERRO COMPACTADO, REMOCAO DO MATERIAL EXCEDENTE E AINDA FORNECIMENTO E ASSENTAMENTO DOS TUBOS.</v>
          </cell>
          <cell r="C3566" t="str">
            <v>m</v>
          </cell>
          <cell r="D3566">
            <v>326.22000000000003</v>
          </cell>
          <cell r="E3566">
            <v>250.94</v>
          </cell>
        </row>
        <row r="3567">
          <cell r="A3567" t="str">
            <v/>
          </cell>
        </row>
        <row r="3568">
          <cell r="A3568" t="str">
            <v>21.06.360</v>
          </cell>
          <cell r="B3568" t="str">
            <v>GALERIA DE TUBOS DE CONCRETO CS-1,00 M DE DIAMETRO, INCLUSIVE ESCAVACAO MECANICA DAS VALAS ATE 2,00 M DE PROFUNDIDADE, REATERRO COMPACTADO, REMOCAO DO MATERIAL EXCEDENTE E AINDA FORNECIMENTO E ASSENTAMENTO DOS TUBOS - (SERVICO NOTURNO).</v>
          </cell>
          <cell r="C3568" t="str">
            <v>m</v>
          </cell>
          <cell r="D3568">
            <v>352.09</v>
          </cell>
          <cell r="E3568">
            <v>270.83999999999997</v>
          </cell>
        </row>
        <row r="3569">
          <cell r="A3569" t="str">
            <v/>
          </cell>
        </row>
        <row r="3570">
          <cell r="A3570" t="str">
            <v>21.06.370</v>
          </cell>
          <cell r="B3570" t="str">
            <v>GALERIA DE TUBOS DE CONCRETO CA1-0,60M DE DIAMETRO, INCLUSIVE ESCAVACAO MANUAL DAS VALAS ATE 1,50 M DE PROFUNDIDADE, REATERRO COMPACTADO, REMOCAO DO MATERIAL EXCEDENTE E AINDA FORNECIMENTO E ASSENTAMENTO DOS TUBOS.</v>
          </cell>
          <cell r="C3570" t="str">
            <v>m</v>
          </cell>
          <cell r="D3570">
            <v>195.31</v>
          </cell>
          <cell r="E3570">
            <v>150.24</v>
          </cell>
        </row>
        <row r="3571">
          <cell r="A3571" t="str">
            <v/>
          </cell>
        </row>
        <row r="3572">
          <cell r="A3572" t="str">
            <v>21.06.380</v>
          </cell>
          <cell r="B3572" t="str">
            <v>GALERIA DE TUBOS DE CONCRETO CA1-0,60M DE DIAMETRO, INCLUSIVE ESCAVACAO MANUAL DAS VALAS ATE 1,50 M DE PROFUNDIDADE,REATERRO COMPACTADO, REMOCAO DO MATERIAL EXCEDENTE E AINDA FORNECIMENTO E ASSENTAMENTO DOS TUBOS - (SERVICO NOTURNO).</v>
          </cell>
          <cell r="C3572" t="str">
            <v>m</v>
          </cell>
          <cell r="D3572">
            <v>210.97</v>
          </cell>
          <cell r="E3572">
            <v>162.29</v>
          </cell>
        </row>
        <row r="3573">
          <cell r="A3573" t="str">
            <v/>
          </cell>
        </row>
        <row r="3574">
          <cell r="A3574" t="str">
            <v>21.06.390</v>
          </cell>
          <cell r="B3574" t="str">
            <v>GALERIA DE TUBOS DE CONCRETO CA1-0,60M DE DIAMETRO, INCLUSIVE ESCAVACAO MECANICA DAS VALAS ATE 1,50 M DE PROFUNDIDADE,REATERRO COMPACTADO, REMOCAO DO MATERIAL EXCEDENTE E AINDA FORNECIMENTO E ASSENTAMENTO DOS TUBOS.</v>
          </cell>
          <cell r="C3574" t="str">
            <v>m</v>
          </cell>
          <cell r="D3574">
            <v>179.27</v>
          </cell>
          <cell r="E3574">
            <v>137.9</v>
          </cell>
        </row>
        <row r="3575">
          <cell r="A3575" t="str">
            <v/>
          </cell>
        </row>
        <row r="3576">
          <cell r="A3576" t="str">
            <v>21.06.400</v>
          </cell>
          <cell r="B3576" t="str">
            <v>GALERIA DE TUBOS DE CONCRETO CA1-0,60M DE DIAMETRO, INCLUSIVE ESCAVACAO MECANICA DAS VALAS ATE 1,50 M DE PROFUNDIDADE,REATERRO COMPACTADO, REMOCAO DO MATERIAL EXCEDENTE E AINDA FORNECIMENTO E ASSENTAMENTO DOS TUBOS - (SERVICO NOTURNO).</v>
          </cell>
          <cell r="C3576" t="str">
            <v>m</v>
          </cell>
          <cell r="D3576">
            <v>190.64</v>
          </cell>
          <cell r="E3576">
            <v>146.65</v>
          </cell>
        </row>
        <row r="3577">
          <cell r="A3577" t="str">
            <v/>
          </cell>
        </row>
        <row r="3578">
          <cell r="A3578" t="str">
            <v>21.06.410</v>
          </cell>
          <cell r="B3578" t="str">
            <v>GALERIA DE TUBOS DE CONCRETO CA1-0,70M DE DIAMETRO, INCLUSIVE ESCAVACAO MANUAL DAS VALAS ATE 1,50 M DE PROFUNDIDADE,REATERRO COMPACTADO, REMOCAO DO MATERIAL EXCEDENTE E AINDA FORNECIMENTO E ASSENTAMENTO DOS TUBOS.</v>
          </cell>
          <cell r="C3578" t="str">
            <v>m</v>
          </cell>
          <cell r="D3578">
            <v>211.13</v>
          </cell>
          <cell r="E3578">
            <v>162.41</v>
          </cell>
        </row>
        <row r="3579">
          <cell r="A3579" t="str">
            <v/>
          </cell>
        </row>
        <row r="3580">
          <cell r="A3580" t="str">
            <v>21.06.420</v>
          </cell>
          <cell r="B3580" t="str">
            <v>GALERIA DE TUBOS DE CONCRETO CA1-0,70M DE DIAMETRO, INCLUSIVE ESCAVACAO MANUAL DAS VALAS ATE 1,50 M DE PROFUNDIDADE,REATERRO COMPACTADO, REMOCAO DO MATERIAL EXCEDENTE E AINDA FORNECIMENTO E ASSENTAMENTO DOS TUBOS - (SERVICO NOTURNO).</v>
          </cell>
          <cell r="C3580" t="str">
            <v>m</v>
          </cell>
          <cell r="D3580">
            <v>229.41</v>
          </cell>
          <cell r="E3580">
            <v>176.47</v>
          </cell>
        </row>
        <row r="3581">
          <cell r="A3581" t="str">
            <v/>
          </cell>
        </row>
        <row r="3582">
          <cell r="A3582" t="str">
            <v>21.06.430</v>
          </cell>
          <cell r="B3582" t="str">
            <v>GALERIA DE TUBOS DE CONCRETO CA1-0,70M DE DIAMETRO, INCLUSIVE ESCAVACAO MECANICA DAS VALAS ATE 1,50 M DE PROFUNDIDADE,REATERRO COMPACTADO, REMOCAO DO MATERIAL EXCEDENTE E AINDA FORNECIMENTO E ASSENTAMENTO DOS TUBOS.</v>
          </cell>
          <cell r="C3582" t="str">
            <v>m</v>
          </cell>
          <cell r="D3582">
            <v>192.42</v>
          </cell>
          <cell r="E3582">
            <v>148.02000000000001</v>
          </cell>
        </row>
        <row r="3583">
          <cell r="A3583" t="str">
            <v/>
          </cell>
        </row>
        <row r="3584">
          <cell r="A3584" t="str">
            <v>21.06.440</v>
          </cell>
          <cell r="B3584" t="str">
            <v>GALERIA DE TUBOS DE CONCRETO CA1-0,70M DE DIAMETRO, INCLUSIVE ESCAVACAO MECANICA DAS VALAS ATE 1,50 M DE PROFUNDIDADE,REATERRO COMPACTADO, REMOCAO DO MATERIAL EXCEDENTE E AINDA FORNECIMENTO E ASSENTAMENTO DOS TUBOS - ( SERVICO NOTURNO ).</v>
          </cell>
          <cell r="C3584" t="str">
            <v>m</v>
          </cell>
          <cell r="D3584">
            <v>205.69</v>
          </cell>
          <cell r="E3584">
            <v>158.22999999999999</v>
          </cell>
        </row>
        <row r="3585">
          <cell r="A3585" t="str">
            <v/>
          </cell>
        </row>
        <row r="3586">
          <cell r="A3586" t="str">
            <v>21.06.450</v>
          </cell>
          <cell r="B3586" t="str">
            <v>GALERIA DE TUBOS DE CONCRETO CA1-0,80M DE DIAMETRO, INCLUSIVE ESCAVACAO MANUAL DAS VALAS ATE 1,50 M DE PROFUNDIDADE,REATERRO COMPACTADO, REMOCAO DO MATERIAL EXCEDENTE E AINDA FORNECIMENTO E ASSENTAMENTO DOS TUBOS.</v>
          </cell>
          <cell r="C3586" t="str">
            <v>m</v>
          </cell>
          <cell r="D3586">
            <v>291.43</v>
          </cell>
          <cell r="E3586">
            <v>224.18</v>
          </cell>
        </row>
        <row r="3587">
          <cell r="A3587" t="str">
            <v/>
          </cell>
        </row>
        <row r="3588">
          <cell r="A3588" t="str">
            <v>21.06.460</v>
          </cell>
          <cell r="B3588" t="str">
            <v>GALERIA DE TUBOS DE CONCRETO CA1-0,80M DE DIAMETRO, INCLUSIVE ESCAVACAO MANUAL DAS VALAS ATE 1,50 M DE PROFUNDIDADE,REATERRO COMPACTADO, REMOCAO DO MATERIAL EXCEDENTE E AINDA FORNECIMENTO E ASSENTAMENTO DOS TUBOS - (SERVICO NOTURNO).</v>
          </cell>
          <cell r="C3588" t="str">
            <v>m</v>
          </cell>
          <cell r="D3588">
            <v>312.35000000000002</v>
          </cell>
          <cell r="E3588">
            <v>240.27</v>
          </cell>
        </row>
        <row r="3589">
          <cell r="A3589" t="str">
            <v/>
          </cell>
        </row>
        <row r="3590">
          <cell r="A3590" t="str">
            <v>21.06.470</v>
          </cell>
          <cell r="B3590" t="str">
            <v>GALERIA DE TUBOS DE CONCRETO CA1-0,80M DE DIAMETRO, INCLUSIVE ESCAVACAO MECANICA DAS VALAS ATE 1,50 M DE PROFUNDIDADE,REATERRO COMPACTADO, REMOCAO DO MATERIAL EXCEDENTE E AINDA FORNECIMENTO E ASSENTAMENTO DOS TUBOS.</v>
          </cell>
          <cell r="C3590" t="str">
            <v>m</v>
          </cell>
          <cell r="D3590">
            <v>270.06</v>
          </cell>
          <cell r="E3590">
            <v>207.74</v>
          </cell>
        </row>
        <row r="3591">
          <cell r="A3591" t="str">
            <v/>
          </cell>
        </row>
        <row r="3592">
          <cell r="A3592" t="str">
            <v>21.06.480</v>
          </cell>
          <cell r="B3592" t="str">
            <v>GALERIA DE TUBOS DE CONCRETO CA1-0,80M DE DIAMETRO, INCLUSIVE ESCAVACAO MECANICA DAS VALAS ATE 1,50 M DE PROFUNDIDADE, REATERRO COMPACTADO,REMOCAO DO MATERIAL EXCEDENTE E AINDA FORNECIMENTO E ASSENTAMENTO DOS TUBOS (SERVICO NOTURNO ).</v>
          </cell>
          <cell r="C3592" t="str">
            <v>m</v>
          </cell>
          <cell r="D3592">
            <v>285.2</v>
          </cell>
          <cell r="E3592">
            <v>219.39</v>
          </cell>
        </row>
        <row r="3593">
          <cell r="A3593" t="str">
            <v/>
          </cell>
        </row>
        <row r="3594">
          <cell r="A3594" t="str">
            <v>21.06.490</v>
          </cell>
          <cell r="B3594" t="str">
            <v>GALERIA DE TUBOS DE CONCRETO CA1-0,90M DE DIAMETRO, INCLUSIVE ESCAVACAO MANUAL DAS VALAS ATE 1,50 M DE PROFUNDIDADE, REATERRO COMPACTADO, REMOCAO DO MATERIAL EXCEDENTE E AINDA FORNECIMENTO E ASSENTAMENTO DOS TUBOS.</v>
          </cell>
          <cell r="C3594" t="str">
            <v>m</v>
          </cell>
          <cell r="D3594">
            <v>329.03</v>
          </cell>
          <cell r="E3594">
            <v>253.1</v>
          </cell>
        </row>
        <row r="3595">
          <cell r="A3595" t="str">
            <v/>
          </cell>
        </row>
        <row r="3596">
          <cell r="A3596" t="str">
            <v>21.06.500</v>
          </cell>
          <cell r="B3596" t="str">
            <v>GALERIA DE TUBOS DE CONCRETO CA1-0,90M DE DIAMETRO, INCLUSIVE ESCAVACAO MANUAL DAS VALAS ATE 1,50 M DE PROFUNDIDADE, REATERRO COMPACTADO, REMOCAO DO MATERIAL EXCEDENTE E AINDA FORNECIMENTO E ASSENTAMENTO DOS TUBOS ( SERVICO NOTURNO ).</v>
          </cell>
          <cell r="C3596" t="str">
            <v>m</v>
          </cell>
          <cell r="D3596">
            <v>353.04</v>
          </cell>
          <cell r="E3596">
            <v>271.57</v>
          </cell>
        </row>
        <row r="3597">
          <cell r="A3597" t="str">
            <v/>
          </cell>
        </row>
        <row r="3598">
          <cell r="A3598" t="str">
            <v>21.06.510</v>
          </cell>
          <cell r="B3598" t="str">
            <v>GALERIA DE TUBOS DE CONCRETO CA1- 0,90 M DE DIAMETRO, INCLUSIVE ESCAVACAO MECANICA DAS VALAS ATE 1,50 M DE PROFUNDIDADE, REATERRO COMPACTADO, REMOCAO DO MATERIAL EXCEDENTE E AINDA FORNECIMENTO E ASSENTAMENTO DOS TUBOS.</v>
          </cell>
          <cell r="C3598" t="str">
            <v>m</v>
          </cell>
          <cell r="D3598">
            <v>304.95999999999998</v>
          </cell>
          <cell r="E3598">
            <v>234.59</v>
          </cell>
        </row>
        <row r="3599">
          <cell r="A3599" t="str">
            <v/>
          </cell>
        </row>
        <row r="3600">
          <cell r="A3600" t="str">
            <v>21.06.520</v>
          </cell>
          <cell r="B3600" t="str">
            <v>GALERIA DE TUBOS DE CONCRETO CA1- 0,90 M DE DIAMETRO, INCLUSIVE ESCAVACAO MECANICA DAS VALAS ATE 1,50 M DE PROFUNDIDADE, REATERRO COMPACTADO, REMOCAO DO MATERIAL EXCEDENTE E AINDA FORNECIMENTO E ASSENTAMENTO DOS TUBOS (SERVICO NOTURNO ).</v>
          </cell>
          <cell r="C3600" t="str">
            <v>m</v>
          </cell>
          <cell r="D3600">
            <v>322.64</v>
          </cell>
          <cell r="E3600">
            <v>248.19</v>
          </cell>
        </row>
        <row r="3601">
          <cell r="A3601" t="str">
            <v/>
          </cell>
        </row>
        <row r="3602">
          <cell r="A3602" t="str">
            <v>21.06.530</v>
          </cell>
          <cell r="B3602" t="str">
            <v>GALERIA DE TUBOS DE CONCRETO CA1- 1,00 M DE DIAMETRO, INCLUSIVE ESCAVACAO MANUAL DAS VALAS ATE 2,00 M DE PROFUNDIDADE, REATERRO COMPACTADO, REMOCAO DO MATERIAL EXCEDENTE E AINDA FORNECIMENTO E ASSENTAMENTO DOS TUBOS.</v>
          </cell>
          <cell r="C3602" t="str">
            <v>m</v>
          </cell>
          <cell r="D3602">
            <v>432.87</v>
          </cell>
          <cell r="E3602">
            <v>332.98</v>
          </cell>
        </row>
        <row r="3603">
          <cell r="A3603" t="str">
            <v/>
          </cell>
        </row>
        <row r="3604">
          <cell r="A3604" t="str">
            <v>21.06.540</v>
          </cell>
          <cell r="B3604" t="str">
            <v>GALERIA DE TUBOS DE CONCRETO CA1- 1,00 M DE DIAMETRO, INCLUSIVE ESCAVACAO MANUAL DAS VALAS ATE 2,00 M DE PROFUNDIDADE, REATERRO COMPACTADO, REMOCAO DO MATERIAL EXCEDENTE E AINDA FORNECIMENTO E ASSENTAMENTO DOS TUBOS ( SERVICO NOTURNO ).</v>
          </cell>
          <cell r="C3604" t="str">
            <v>m</v>
          </cell>
          <cell r="D3604">
            <v>470.08</v>
          </cell>
          <cell r="E3604">
            <v>361.6</v>
          </cell>
        </row>
        <row r="3605">
          <cell r="A3605" t="str">
            <v/>
          </cell>
        </row>
        <row r="3606">
          <cell r="A3606" t="str">
            <v>21.06.550</v>
          </cell>
          <cell r="B3606" t="str">
            <v>GALERIA DE TUBOS DE CONCRETO CA1- 1,00 M DE DIAMETRO, INCLUSIVE ESCAVACAO MECANICA DAS VALAS ATE 2,00 M DE PROFUNDIDADE, REATERRO COMPACTADO, REMOCAO DO MATERIAL EXCEDENTE E AINDA FORNECIMENTO E ASSENTAMENTO DOS TUBOS.</v>
          </cell>
          <cell r="C3606" t="str">
            <v>m</v>
          </cell>
          <cell r="D3606">
            <v>388.36</v>
          </cell>
          <cell r="E3606">
            <v>298.74</v>
          </cell>
        </row>
        <row r="3607">
          <cell r="A3607" t="str">
            <v/>
          </cell>
        </row>
        <row r="3608">
          <cell r="A3608" t="str">
            <v>21.06.560</v>
          </cell>
          <cell r="B3608" t="str">
            <v>GALERIA DE TUBOS DE CONCRETO CA1- 1,00 M DE DIAMETRO, INCLUSIVE ESCAVACAO MECANICA DAS VALAS ATE 2,00 M DE PROFUNDIDADE, REATERRO COMPACTADO, REMOCAO DO MATERIAL EXCEDENTE E AINDA FORNECIMENTO E ASSENTAMENTO DOS TUBOS ( SERVICO NOTURNO ).</v>
          </cell>
          <cell r="C3608" t="str">
            <v>m</v>
          </cell>
          <cell r="D3608">
            <v>414.23</v>
          </cell>
          <cell r="E3608">
            <v>318.64</v>
          </cell>
        </row>
        <row r="3609">
          <cell r="A3609" t="str">
            <v/>
          </cell>
        </row>
        <row r="3610">
          <cell r="A3610" t="str">
            <v>21.06.570</v>
          </cell>
          <cell r="B3610" t="str">
            <v>GALERIA DE TUBOS DE CONCRETO CA1- 1,10 M DE DIAMETRO, INCLUSIVE ESCAVACAO MECANICA DAS VALAS ATE 2,00 M DE PROFUNDIDADE, REATERRO COMPACTADO, REMOCAO DO MATERIAL EXCEDENTE E AINDA FORNECIMENTO E ASSENTAMENTO DOS TUBOS.</v>
          </cell>
          <cell r="C3610" t="str">
            <v>m</v>
          </cell>
          <cell r="D3610">
            <v>419.77</v>
          </cell>
          <cell r="E3610">
            <v>322.89999999999998</v>
          </cell>
        </row>
        <row r="3611">
          <cell r="A3611" t="str">
            <v/>
          </cell>
        </row>
        <row r="3612">
          <cell r="A3612" t="str">
            <v>21.06.580</v>
          </cell>
          <cell r="B3612" t="str">
            <v>GALERIA DE TUBOS DE CONCRETO CA1- 1,10 M DE DIAMETRO, INCLUSIVE ESCAVACAO MECANICA DAS VALAS ATE 2,00 M DE PROFUNDIDADE, REATERRO COMPACTADO, REMOCAO DO MATERIAL EXCEDENTE E AINDA FORNECIMENTO E ASSENTAMENTO DOS TUBOS ( SERVICO NOTURNO ).</v>
          </cell>
          <cell r="C3612" t="str">
            <v>m</v>
          </cell>
          <cell r="D3612">
            <v>448.48</v>
          </cell>
          <cell r="E3612">
            <v>344.99</v>
          </cell>
        </row>
        <row r="3613">
          <cell r="A3613" t="str">
            <v/>
          </cell>
        </row>
        <row r="3614">
          <cell r="A3614" t="str">
            <v>21.06.590</v>
          </cell>
          <cell r="B3614" t="str">
            <v>GALERIA DE TUBOS DE CONCRETO CA1- 1,20 M DE DIAMETRO, INCLUSIVE ESCAVACAO MECANICA DAS VALAS ATE 2,00 M DE PROFUNDIDADE, REATERRO COMPACTADO, REMOCAO DO MATERIAL EXCEDENTE E AINDA FORNECIMENTO E ASSENTAMENTO DOS TUBOS.</v>
          </cell>
          <cell r="C3614" t="str">
            <v>m</v>
          </cell>
          <cell r="D3614">
            <v>529.15</v>
          </cell>
          <cell r="E3614">
            <v>407.04</v>
          </cell>
        </row>
        <row r="3615">
          <cell r="A3615" t="str">
            <v/>
          </cell>
        </row>
        <row r="3616">
          <cell r="A3616" t="str">
            <v>21.06.600</v>
          </cell>
          <cell r="B3616" t="str">
            <v>GALERIA DE TUBOS DE CONCRETO CA1- 1,20 M DE DIAMETRO, INCLUSIVE ESCAVACAO MECANICA DAS VALAS ATE 2,00 M DE PROFUNDIDADE, REATERRO COMPACTADO, REMOCAO DO MATERIAL EXCEDENTE E AINDA FORNECIMENTO E ASSENTAMENTO DOS TUBOS ( SERVICO NOTURNO ).</v>
          </cell>
          <cell r="C3616" t="str">
            <v>m</v>
          </cell>
          <cell r="D3616">
            <v>561.87</v>
          </cell>
          <cell r="E3616">
            <v>432.21</v>
          </cell>
        </row>
        <row r="3617">
          <cell r="A3617" t="str">
            <v/>
          </cell>
        </row>
        <row r="3618">
          <cell r="A3618" t="str">
            <v>21.06.610</v>
          </cell>
          <cell r="B3618" t="str">
            <v>GALERIA DE TUBOS DE CONCRETO CA1- 1,50 M DE DIAMETRO, INCLUSIVE ESCAVACAO MECANICA DAS VALAS ATE 2,00 M DE PROFUNDIDADE, REATERRO COMPACTADO, REMOCAO DO MATERIAL EXCEDENTE E AINDA FORNECIMENTO E ASSENTAMENTO DOS TUBOS.</v>
          </cell>
          <cell r="C3618" t="str">
            <v>m</v>
          </cell>
          <cell r="D3618">
            <v>831.76</v>
          </cell>
          <cell r="E3618">
            <v>639.82000000000005</v>
          </cell>
        </row>
        <row r="3619">
          <cell r="A3619" t="str">
            <v/>
          </cell>
        </row>
        <row r="3620">
          <cell r="A3620" t="str">
            <v>21.06.620</v>
          </cell>
          <cell r="B3620" t="str">
            <v>GALERIA DE TUBOS DE CONCRETO CA1- 1,50 M DE DIAMETRO, INCLUSIVE ESCAVACAO MECANICA DAS VALAS ATE 2,00 M DE PROFUNDIDADE, REATERRO COMPACTADO, REMOCAO DO MATERIAL EXCEDENTE E AINDA FORNECIMENTO E ASSENTAMENTO DOS TUBOS ( SERVICO NOTURNO ).</v>
          </cell>
          <cell r="C3620" t="str">
            <v>m</v>
          </cell>
          <cell r="D3620">
            <v>880.07</v>
          </cell>
          <cell r="E3620">
            <v>676.98</v>
          </cell>
        </row>
        <row r="3621">
          <cell r="A3621" t="str">
            <v/>
          </cell>
        </row>
        <row r="3622">
          <cell r="A3622" t="str">
            <v>21.07.010</v>
          </cell>
          <cell r="B3622" t="str">
            <v>GALERIA DE TUBO DE CONCRETO C2-0,20 M DE DIAMETRO, INCLUSIVE ESCAVACAO MANUAL DAS VALAS ATE 1,50 M DE PROFUNDIDADE,REATERRO COMPACTADO, REMOCAO DO MATERIAL EXCEDENTE E ASSENTAMENTO DOS TUBOS ( SEM O FORNECIMENTO DOS MESMOS ).</v>
          </cell>
          <cell r="C3622" t="str">
            <v>m</v>
          </cell>
          <cell r="D3622">
            <v>27.61</v>
          </cell>
          <cell r="E3622">
            <v>21.24</v>
          </cell>
        </row>
        <row r="3623">
          <cell r="A3623" t="str">
            <v/>
          </cell>
        </row>
        <row r="3624">
          <cell r="A3624" t="str">
            <v>21.07.020</v>
          </cell>
          <cell r="B3624" t="str">
            <v>GALERIA DE TUBO DE CONCRETO C2-0,20 M DE DIAMETRO, INCLUSIVE ESCAVACAO MANUAL DAS VALAS ATE 1,50 M DE PROFUNDIDADE,REATERRO COMPACTADO, REMOCAO DO MATERIAL EXCEDENTE E ASSENTAMENTO DOS TUBOS ( SEM O FORNECIMENTO DOS MESMOS )-SERVICO NOTURNO.</v>
          </cell>
          <cell r="C3624" t="str">
            <v>m</v>
          </cell>
          <cell r="D3624">
            <v>33.020000000000003</v>
          </cell>
          <cell r="E3624">
            <v>25.4</v>
          </cell>
        </row>
        <row r="3625">
          <cell r="A3625" t="str">
            <v/>
          </cell>
        </row>
        <row r="3626">
          <cell r="A3626" t="str">
            <v>21.07.030</v>
          </cell>
          <cell r="B3626" t="str">
            <v>GALERIA DE TUBO DE CONCRETO C2-0,20 M DE DIAMETRO, INCLUSIVE ESCAVACAO MECANICA DAS VALAS ATE 1,50 M DE PROFUNDIDADE,REATERRO COMPACTADO, REMOCAO DO MATERIAL EXCEDENTE E ASSENTAMENTO DOS TUBOS ( SEM O FORNECIMENTO DOS MESMOS ).</v>
          </cell>
          <cell r="C3626" t="str">
            <v>m</v>
          </cell>
          <cell r="D3626">
            <v>22.24</v>
          </cell>
          <cell r="E3626">
            <v>17.11</v>
          </cell>
        </row>
        <row r="3627">
          <cell r="A3627" t="str">
            <v/>
          </cell>
        </row>
        <row r="3628">
          <cell r="A3628" t="str">
            <v>21.07.040</v>
          </cell>
          <cell r="B3628" t="str">
            <v>GALERIA DE TUBO DE CONCRETO C2-0,20 M DE DIAMETRO, INCLUSIVE ESCAVACAO MECANICA DAS VALAS ATE 1,50 M DE PROFUNDIDADE,REATERRO COMPACTADO, REMOCAO DO MATERIAL EXCEDENTE E ASSENTAMENTO DOS TUBOS ( SEM O FORNECIMENTO DOS MESMOS )- SERVICO NOTURNO.</v>
          </cell>
          <cell r="C3628" t="str">
            <v>m</v>
          </cell>
          <cell r="D3628">
            <v>26.23</v>
          </cell>
          <cell r="E3628">
            <v>20.18</v>
          </cell>
        </row>
        <row r="3629">
          <cell r="A3629" t="str">
            <v/>
          </cell>
        </row>
        <row r="3630">
          <cell r="A3630" t="str">
            <v>21.07.050</v>
          </cell>
          <cell r="B3630" t="str">
            <v>GALERIA DE TUBO DE CONCRETO C2-0,30 M DE DIAMETRO, INCLUSIVE ESCAVACAO MANUAL DAS VALAS ATE 1,50 M DE PROFUNDIDADE,REATERRO COMPACTADO, REMOCAO DO MATERIAL EXCEDENTE E ASSENTAMENTO DOS TUBOS ( SEM O FORNECIMENTO DOS MESMOS ).</v>
          </cell>
          <cell r="C3630" t="str">
            <v>m</v>
          </cell>
          <cell r="D3630">
            <v>40.24</v>
          </cell>
          <cell r="E3630">
            <v>30.96</v>
          </cell>
        </row>
        <row r="3631">
          <cell r="A3631" t="str">
            <v/>
          </cell>
        </row>
        <row r="3632">
          <cell r="A3632" t="str">
            <v>21.07.060</v>
          </cell>
          <cell r="B3632" t="str">
            <v>GALERIA DE TUBO DE CONCRETO C2-0,30 M DE DIAMETRO, INCLUSIVE ESCAVACAO MANUAL DAS VALAS ATE 1,50 M DE PROFUNDIDADE,REATERRO COMPACTADO, REMOCAO DO MATERIAL EXCEDENTE E ASSENTAMENTO DOS TUBOS ( SEM O FORNECIMENTO DOS MESMOS )-SERVICO NOTURNO.</v>
          </cell>
          <cell r="C3632" t="str">
            <v>m</v>
          </cell>
          <cell r="D3632">
            <v>48.07</v>
          </cell>
          <cell r="E3632">
            <v>36.979999999999997</v>
          </cell>
        </row>
        <row r="3633">
          <cell r="A3633" t="str">
            <v/>
          </cell>
        </row>
        <row r="3634">
          <cell r="A3634" t="str">
            <v>21.07.070</v>
          </cell>
          <cell r="B3634" t="str">
            <v>GALERIA DE TUBO DE CONCRETO C2-0,30 M DE DIAMETRO, INCLUSIVE ESCAVACAO MECANICA DAS VALAS ATE 1,50 M DE PROFUNDIDADE,REATERRO COMPACTADO, REMOCAO DO MATERIAL EXCEDENTE E ASSENTAMENTO DOS TUBOS ( SEM O FORNECIMENTO DOS MESMOS ).</v>
          </cell>
          <cell r="C3634" t="str">
            <v>m</v>
          </cell>
          <cell r="D3634">
            <v>32.22</v>
          </cell>
          <cell r="E3634">
            <v>24.79</v>
          </cell>
        </row>
        <row r="3635">
          <cell r="A3635" t="str">
            <v/>
          </cell>
        </row>
        <row r="3636">
          <cell r="A3636" t="str">
            <v>21.07.080</v>
          </cell>
          <cell r="B3636" t="str">
            <v>GALERIA DE TUBO DE CONCRETO C2-0,30 M DE DIAMETRO, INCLUSIVE ESCAVACAO MECANICA DAS VALAS ATE 1,50 M DE PROFUNDIDADE,REATERRO COMPACTADO, REMOCAO DO MATERIAL EXCEDENTE E ASSENTAMENTO DOS TUBOS ( SEM O FORNECIMENTO DOS MESMOS )-SERVICO NOTURNO.</v>
          </cell>
          <cell r="C3636" t="str">
            <v>m</v>
          </cell>
          <cell r="D3636">
            <v>37.94</v>
          </cell>
          <cell r="E3636">
            <v>29.19</v>
          </cell>
        </row>
        <row r="3637">
          <cell r="A3637" t="str">
            <v/>
          </cell>
        </row>
        <row r="3638">
          <cell r="A3638" t="str">
            <v>21.07.090</v>
          </cell>
          <cell r="B3638" t="str">
            <v>GALERIA DE TUBOS DE CONCRETO C2-0,40 M DE DIAMETRO, INCLUSIVE ESCAVACAO MANUAL DAS VALAS ATE 1,50 M DE PROFUNDIDADE,REATERRO COMPACTADO, REMOCAO DO MATERIAL EXCEDENTE E ASSENTAMENTO DOS TUBOS ( SEM O FORNECIMENTO DOS MESMOS ).</v>
          </cell>
          <cell r="C3638" t="str">
            <v>m</v>
          </cell>
          <cell r="D3638">
            <v>52.93</v>
          </cell>
          <cell r="E3638">
            <v>40.72</v>
          </cell>
        </row>
        <row r="3639">
          <cell r="A3639" t="str">
            <v/>
          </cell>
        </row>
        <row r="3640">
          <cell r="A3640" t="str">
            <v>21.07.100</v>
          </cell>
          <cell r="B3640" t="str">
            <v>GALERIA DE TUBOS DE CONCRETO C2-0,40 M DE DIAMETRO, INCLUSIVE ESCAVACAO MANUAL DAS VALAS ATE 1,50 M DE PROFUNDIDADE,REATERRO COMPACTADO, REMOCAO DO MATERIAL EXCEDENTE E ASSENTAMENTO DOS TUBOS ( SEM O FORNECIMENTO DOS MESMOS )-SERVICO NOTURNO.</v>
          </cell>
          <cell r="C3640" t="str">
            <v>m</v>
          </cell>
          <cell r="D3640">
            <v>63.2</v>
          </cell>
          <cell r="E3640">
            <v>48.62</v>
          </cell>
        </row>
        <row r="3641">
          <cell r="A3641" t="str">
            <v/>
          </cell>
        </row>
        <row r="3642">
          <cell r="A3642" t="str">
            <v>21.07.110</v>
          </cell>
          <cell r="B3642" t="str">
            <v>GALERIA DE TUBOS DE CONCRETO C2-0,40 M DE DIAMETRO, INCLUSIVE ESCAVACAO MECANICA DAS VALAS ATE 1,50 M DE PROFUNDIDADE,REATERRO COMPACTADO, REMOCAO DO MATERIAL EXCEDENTE E ASSENTAMENTO DOS TUBOS ( SEM O FORNECIMENTO DOS MESMOS ).</v>
          </cell>
          <cell r="C3642" t="str">
            <v>m</v>
          </cell>
          <cell r="D3642">
            <v>42.25</v>
          </cell>
          <cell r="E3642">
            <v>32.5</v>
          </cell>
        </row>
        <row r="3643">
          <cell r="A3643" t="str">
            <v/>
          </cell>
        </row>
        <row r="3644">
          <cell r="A3644" t="str">
            <v>21.07.120</v>
          </cell>
          <cell r="B3644" t="str">
            <v>GALERIA DE TUBOS DE CONCRETO C2-0,40 M DE DIAMETRO, INCLUSIVE ESCAVACAO MECANICA DAS VALAS ATE 1,50 M DE PROFUNDIDADE,REATERRO COMPACTADO, REMOCAO DO MATERIAL EXCEDENTE E ASSENTAMENTO DOS TUBOS ( SEM O FORNECIMENTO DOS MESMOS )-SERVICO NOTURNO.</v>
          </cell>
          <cell r="C3644" t="str">
            <v>m</v>
          </cell>
          <cell r="D3644">
            <v>49.64</v>
          </cell>
          <cell r="E3644">
            <v>38.19</v>
          </cell>
        </row>
        <row r="3645">
          <cell r="A3645" t="str">
            <v/>
          </cell>
        </row>
        <row r="3646">
          <cell r="A3646" t="str">
            <v>21.07.130</v>
          </cell>
          <cell r="B3646" t="str">
            <v>GALERIA DE TUBOS DE CONCRETO C2-0,50 M DE DIAMETRO, INCLUSIVE ESCAVACAO MANUAL DAS VALAS ATE 1,50 M DE PROFUNDIDADE,REATERRO COMPACTADO, REMOCAO DO MATERIAL EXCEDENTE E ASSENTAMENTO DOS TUBOS ( SEM O FORNECIMENTO DOS MESMOS ).</v>
          </cell>
          <cell r="C3646" t="str">
            <v>m</v>
          </cell>
          <cell r="D3646">
            <v>66.88</v>
          </cell>
          <cell r="E3646">
            <v>51.45</v>
          </cell>
        </row>
        <row r="3647">
          <cell r="A3647" t="str">
            <v/>
          </cell>
        </row>
        <row r="3648">
          <cell r="A3648" t="str">
            <v>21.07.140</v>
          </cell>
          <cell r="B3648" t="str">
            <v>GALERIA DE TUBOS DE CONCRETO C2-0,50 M DE DIAMETRO, INCLUSIVE ESCAVACAO MANUAL DAS VALAS ATE 1,50 M DE PROFUNDIDADE,REATERRO COMPACTADO, REMOCAO DO MATERIAL EXCEDENTE E ASSENTAMENTO DOS TUBOS ( SEM O FORNECIMENTO DOS MESMOS )-SERVICO NOTURNO.</v>
          </cell>
          <cell r="C3648" t="str">
            <v>m</v>
          </cell>
          <cell r="D3648">
            <v>79.78</v>
          </cell>
          <cell r="E3648">
            <v>61.37</v>
          </cell>
        </row>
        <row r="3649">
          <cell r="A3649" t="str">
            <v/>
          </cell>
        </row>
        <row r="3650">
          <cell r="A3650" t="str">
            <v>21.07.150</v>
          </cell>
          <cell r="B3650" t="str">
            <v>GALERIA DE TUBOS DE CONCRETO C2-0,50 M DE DIAMETRO, INCLUSIVE ESCAVACAO MECANICA DAS VALAS ATE 1,50 M DE PROFUNDIDADE,REATERRO COMPACTADO, REMOCAO DO MATERIAL EXCEDENTE E ASSENTAMENTO DOS TUBOS ( SEM O FORNECIMENTO DOS MESMOS ).</v>
          </cell>
          <cell r="C3650" t="str">
            <v>m</v>
          </cell>
          <cell r="D3650">
            <v>53.57</v>
          </cell>
          <cell r="E3650">
            <v>41.21</v>
          </cell>
        </row>
        <row r="3651">
          <cell r="A3651" t="str">
            <v/>
          </cell>
        </row>
        <row r="3652">
          <cell r="A3652" t="str">
            <v>21.07.160</v>
          </cell>
          <cell r="B3652" t="str">
            <v>GALERIA DE TUBOS DE CONCRETO C2-0,50 M DE DIAMETRO, INCLUSIVE ESCAVACAO MECANICA DAS VALAS ATE 1,50 M DE PROFUNDIDADE,REATERRO COMPACTADO, REMOCAO DO MATERIAL EXCEDENTE E ASSENTAMENTO DOS TUBOS ( SEM O FORNECIMENTO DOS MESMOS )-SERVICO NOTURNO.</v>
          </cell>
          <cell r="C3652" t="str">
            <v>m</v>
          </cell>
          <cell r="D3652">
            <v>62.85</v>
          </cell>
          <cell r="E3652">
            <v>48.35</v>
          </cell>
        </row>
        <row r="3653">
          <cell r="A3653" t="str">
            <v/>
          </cell>
        </row>
        <row r="3654">
          <cell r="A3654" t="str">
            <v>21.07.170</v>
          </cell>
          <cell r="B3654" t="str">
            <v>GALERIA DE TUBOS DE CONCRETO C2 OU CA1-0,60 M DE DIAMETRO, INCLUSIVE ESCAVACAO MANUAL DAS VALAS ATE 1,50 M DE PROFUNDIDADE , REATERRO COMPACTADO , REMOCAO DO MATERIAL EXCEDENTE E ASSENTAMENTO DOS TUBOS ( SEM O FORNECIMENTO DOS MESMOS ).</v>
          </cell>
          <cell r="C3654" t="str">
            <v>m</v>
          </cell>
          <cell r="D3654">
            <v>80.91</v>
          </cell>
          <cell r="E3654">
            <v>62.24</v>
          </cell>
        </row>
        <row r="3655">
          <cell r="A3655" t="str">
            <v/>
          </cell>
        </row>
        <row r="3656">
          <cell r="A3656" t="str">
            <v>21.07.180</v>
          </cell>
          <cell r="B3656" t="str">
            <v>GALERIA DE TUBOS DE CONCRETO C2 OU CA1-0,60 M DE DIAMETRO, INCLUSIVE ESCAVACAO MANUAL DAS VALAS ATE 1,50 M DE PROFUNDIDADE , REATERRO COMPACTADO , REMOCAO DO MATERIAL EXCEDENTE E ASSENTAMENTO DOS TUBOS ( SEM O FORNECIMENTO DOS MESMOS )-SERVICO NOTURNO.</v>
          </cell>
          <cell r="C3656" t="str">
            <v>m</v>
          </cell>
          <cell r="D3656">
            <v>97.09</v>
          </cell>
          <cell r="E3656">
            <v>74.69</v>
          </cell>
        </row>
        <row r="3657">
          <cell r="A3657" t="str">
            <v/>
          </cell>
        </row>
        <row r="3658">
          <cell r="A3658" t="str">
            <v>21.07.190</v>
          </cell>
          <cell r="B3658" t="str">
            <v>GALERIA DE TUBOS DE CONCRETO C2 OU CA1-0,60M DE DIAMETRO, INCLUSIVE ESCAVACAO MECANICA DAS VALAS ATE 1,50 M DE PROFUNDIDADE , REATERRO COMPACTADO, REMOCAO DO MATERIAL EXCEDENTE E ASSENTAMENTO DOS TUBOS ( SEM O FORNECIMENTO DOS MESMOS ).</v>
          </cell>
          <cell r="C3658" t="str">
            <v>m</v>
          </cell>
          <cell r="D3658">
            <v>65.39</v>
          </cell>
          <cell r="E3658">
            <v>50.3</v>
          </cell>
        </row>
        <row r="3659">
          <cell r="A3659" t="str">
            <v/>
          </cell>
        </row>
        <row r="3660">
          <cell r="A3660" t="str">
            <v>21.07.200</v>
          </cell>
          <cell r="B3660" t="str">
            <v>GALERIA DE TUBOS DE CONCRETO C2 OU CA1-0,60M DE DIAMETRO, INCLUSIVE ESCAVACAO MECANICA DAS VALAS ATE 1,50 M DE PROFUNDIDADE , REATERRO COMPACTADO, REMOCAO DO MATERIAL EXCEDENTE E ASSENTAMENTO DOS TUBOS ( SEM O FORNECIMENTO DOS MESMOS )-SERVICO NOTURNO.</v>
          </cell>
          <cell r="C3660" t="str">
            <v>m</v>
          </cell>
          <cell r="D3660">
            <v>76.760000000000005</v>
          </cell>
          <cell r="E3660">
            <v>59.05</v>
          </cell>
        </row>
        <row r="3661">
          <cell r="A3661" t="str">
            <v/>
          </cell>
        </row>
        <row r="3662">
          <cell r="A3662" t="str">
            <v>21.07.210</v>
          </cell>
          <cell r="B3662" t="str">
            <v>GALERIA DE TUBOS DE CONCRETO CS OU CA1-0,70M DE DIAMETRO, INCLUSIVE ESCAVACAO MANUAL DAS VALAS ATE 1,50 M DE PROFUNDIDADE , REATERRO COMPACTADO, REMOCAO DO MATERIAL EXCEDENTE E ASSENTAMENTO DOS TUBOS ( SEM O FORNECIMENTO DOS MESMOS ).</v>
          </cell>
          <cell r="C3662" t="str">
            <v>m</v>
          </cell>
          <cell r="D3662">
            <v>95.43</v>
          </cell>
          <cell r="E3662">
            <v>73.41</v>
          </cell>
        </row>
        <row r="3663">
          <cell r="A3663" t="str">
            <v/>
          </cell>
        </row>
        <row r="3664">
          <cell r="A3664" t="str">
            <v>21.07.220</v>
          </cell>
          <cell r="B3664" t="str">
            <v>GALERIA DE TUBOS DE CONCRETO CS OU CA1-0,70M DE DIAMETRO, INCLUSIVE ESCAVACAO MANUAL DAS VALAS ATE 1,50 M DE PROFUNDIDADE , REATERRO COMPACTADO, REMOCAO DO MATERIAL EXCEDENTE E ASSENTAMENTO DOS TUBOS ( SEM O FORNECIMENTO DOS MESMOS )-SERVICO NOTURNO.</v>
          </cell>
          <cell r="C3664" t="str">
            <v>m</v>
          </cell>
          <cell r="D3664">
            <v>113.71</v>
          </cell>
          <cell r="E3664">
            <v>87.47</v>
          </cell>
        </row>
        <row r="3665">
          <cell r="A3665" t="str">
            <v/>
          </cell>
        </row>
        <row r="3666">
          <cell r="A3666" t="str">
            <v>21.07.230</v>
          </cell>
          <cell r="B3666" t="str">
            <v>GALERIA DE TUBOS DE CONCRETO CS OU CA1-0,70M DE DIAMETRO, INCLUSIVE ESCAVACAO MECANICA DAS VALAS ATE 1,50 M DE PROFUNDIDADE , REATERRO COMPACTADO, REMOCAO DO MATERIAL EXCEDENTE E ASSENTAMENTO DOS TUBOS ( SEM O FORNECIMENTO DOS MESMOS ).</v>
          </cell>
          <cell r="C3666" t="str">
            <v>m</v>
          </cell>
          <cell r="D3666">
            <v>76.72</v>
          </cell>
          <cell r="E3666">
            <v>59.02</v>
          </cell>
        </row>
        <row r="3667">
          <cell r="A3667" t="str">
            <v/>
          </cell>
        </row>
        <row r="3668">
          <cell r="A3668" t="str">
            <v>21.07.240</v>
          </cell>
          <cell r="B3668" t="str">
            <v>GALERIA DE TUBOS DE CONCRETO CS OU CA1-0,70M DE DIAMETRO, INCLUSIVE ESCAVACAO MECANICA DAS VALAS ATE 1,50 M DE PROFUNDIDADE , REATERRO COMPACTADO, REMOCAO DO MATERIAL EXCEDENTE E ASSENTAMENTO DOS TUBOS ( SEM O FORNECIMENTO DOS MESMOS )-SERVICO NOTURNO.</v>
          </cell>
          <cell r="C3668" t="str">
            <v>m</v>
          </cell>
          <cell r="D3668">
            <v>89.99</v>
          </cell>
          <cell r="E3668">
            <v>69.23</v>
          </cell>
        </row>
        <row r="3669">
          <cell r="A3669" t="str">
            <v/>
          </cell>
        </row>
        <row r="3670">
          <cell r="A3670" t="str">
            <v>21.07.250</v>
          </cell>
          <cell r="B3670" t="str">
            <v>GALERIA DE TUBOS DE CONCRETO CS OU CA1-0,80M DE DIAMETRO, INCLUSIVE ESCAVACAO MANUAL DAS VALAS ATE 1,50 M DE PROFUNDIDADE , REATERRO COMPACTADO, REMOCAO DO MATERIAL EXCEDENTE E ASSENTAMENTO DOS TUBOS ( SEM O FORNECIMENTO DOS MESMOS ).</v>
          </cell>
          <cell r="C3670" t="str">
            <v>m</v>
          </cell>
          <cell r="D3670">
            <v>110.08</v>
          </cell>
          <cell r="E3670">
            <v>84.68</v>
          </cell>
        </row>
        <row r="3671">
          <cell r="A3671" t="str">
            <v/>
          </cell>
        </row>
        <row r="3672">
          <cell r="A3672" t="str">
            <v>21.07.260</v>
          </cell>
          <cell r="B3672" t="str">
            <v>GALERIA DE TUBOS DE CONCRETO CS OU CA1-0,80M DE DIAMETRO, INCLUSIVE ESCAVACAO MANUAL DAS VALAS ATE 1,50 M DE PROFUNDIDADE , REATERRO COMPACTADO, REMOCAO DO MATERIAL EXCEDENTE E ASSENTAMENTO DOS TUBOS ( SEM O FORNECIMENTO DOS MESMOS )-SERVICO NOTURNO.</v>
          </cell>
          <cell r="C3672" t="str">
            <v>m</v>
          </cell>
          <cell r="D3672">
            <v>131</v>
          </cell>
          <cell r="E3672">
            <v>100.77</v>
          </cell>
        </row>
        <row r="3673">
          <cell r="A3673" t="str">
            <v/>
          </cell>
        </row>
        <row r="3674">
          <cell r="A3674" t="str">
            <v>21.07.270</v>
          </cell>
          <cell r="B3674" t="str">
            <v>GALERIA DE TUBOS DE CONCRETO CS OU CA1-0,80M DE DIAMETRO, INCLUSIVE ESCAVACAO MECANICA DAS VALAS ATE 1,50 M DE PROFUNDIDADE , REATERRO COMPACTADO, REMOCAO DO MATERIAL EXCEDENTE E ASSENTAMENTO DOS TUBOS ( SEM O FORNECIMENTO DOS MESMOS ).</v>
          </cell>
          <cell r="C3674" t="str">
            <v>m</v>
          </cell>
          <cell r="D3674">
            <v>88.71</v>
          </cell>
          <cell r="E3674">
            <v>68.239999999999995</v>
          </cell>
        </row>
        <row r="3675">
          <cell r="A3675" t="str">
            <v/>
          </cell>
        </row>
        <row r="3676">
          <cell r="A3676" t="str">
            <v>21.07.280</v>
          </cell>
          <cell r="B3676" t="str">
            <v>GALERIA DE TUBOS DE CONCRETO CS OU CA1-0,80M DE DIAMETRO, INCLUSIVE ESCAVACAO MECANICA DAS VALAS ATE 1,50 M DE PROFUNDIDADE , REATERRO COMPACTADO, REMOCAO DO MATERIAL EXCEDENTE E ASSENTAMENTO DOS TUBOS ( SEM O FORNECIMENTO DOS MESMOS )-SERVICO NOTURNO.</v>
          </cell>
          <cell r="C3676" t="str">
            <v>m</v>
          </cell>
          <cell r="D3676">
            <v>103.85</v>
          </cell>
          <cell r="E3676">
            <v>79.89</v>
          </cell>
        </row>
        <row r="3677">
          <cell r="A3677" t="str">
            <v/>
          </cell>
        </row>
        <row r="3678">
          <cell r="A3678" t="str">
            <v>21.07.290</v>
          </cell>
          <cell r="B3678" t="str">
            <v>GALERIA DE TUBOS DE CONCRETO CS OU CA1-0,90M DE DIAMETRO, INCLUSIVE ESCAVACAO MANUAL DAS VALAS ATE 1,50 M DE PROFUNDIDADE , REATERRO COMPACTADO, REMOCAO DO MATERIAL EXCEDENTE E ASSENTAMENTO DOS TUBOS ( SEM O FORNECIMENTO DOS MESMOS ).</v>
          </cell>
          <cell r="C3678" t="str">
            <v>m</v>
          </cell>
          <cell r="D3678">
            <v>127.07</v>
          </cell>
          <cell r="E3678">
            <v>97.75</v>
          </cell>
        </row>
        <row r="3679">
          <cell r="A3679" t="str">
            <v/>
          </cell>
        </row>
        <row r="3680">
          <cell r="A3680" t="str">
            <v>21.07.300</v>
          </cell>
          <cell r="B3680" t="str">
            <v>GALERIA DE TUBOS DE CONCRETO CS OU CA1-0,90M DE DIAMETRO, INCLUSIVE ESCAVACAO MANUAL DAS VALAS ATE 1,50 M DE PROFUNDIDADE , REATERRO COMPACTADO, REMOCAO DO MATERIAL EXCEDENTE E ASSENTAMENTO DOS TUBOS ( SEM O FORNECIMENTO DOS MESMOS )-SERVIVO NOTURNO.</v>
          </cell>
          <cell r="C3680" t="str">
            <v>m</v>
          </cell>
          <cell r="D3680">
            <v>151.08000000000001</v>
          </cell>
          <cell r="E3680">
            <v>116.22</v>
          </cell>
        </row>
        <row r="3681">
          <cell r="A3681" t="str">
            <v/>
          </cell>
        </row>
        <row r="3682">
          <cell r="A3682" t="str">
            <v>21.07.310</v>
          </cell>
          <cell r="B3682" t="str">
            <v>GALERIA DE TUBOS DE CONCRETO CS OU CA1-0,90M DE DIAMETRO, INCLUSIVE ESCAVACAO MECANICA DAS VALAS ATE 1,50 M DE PROFUNDIDADE , REATERRO COMPACTADO, REMOCAO DO MATERIAL EXCEDENTE E ASSENTAMENTO DOS TUBOS ( SEM O FORNECIMENTO DOS MESMOS ).</v>
          </cell>
          <cell r="C3682" t="str">
            <v>m</v>
          </cell>
          <cell r="D3682">
            <v>103.01</v>
          </cell>
          <cell r="E3682">
            <v>79.239999999999995</v>
          </cell>
        </row>
        <row r="3683">
          <cell r="A3683" t="str">
            <v/>
          </cell>
        </row>
        <row r="3684">
          <cell r="A3684" t="str">
            <v>21.07.320</v>
          </cell>
          <cell r="B3684" t="str">
            <v>GALERIA DE TUBOS DE CONCRETO CS OU CA1-0,90M DE DIAMETRO, INCLUSIVE ESCAVACAO MECANICA DAS VALAS ATE 1,50 M DE PROFUNDIDADE , REATERRO COMPACTADO, REMOCAO DO MATERIAL EXCEDENTE E ASSENTAMENTO DOS TUBOS ( SEM O FORNECIMENTO DOS MESMOS )-SERVICO NOTURNO.</v>
          </cell>
          <cell r="C3684" t="str">
            <v>m</v>
          </cell>
          <cell r="D3684">
            <v>120.69</v>
          </cell>
          <cell r="E3684">
            <v>92.84</v>
          </cell>
        </row>
        <row r="3685">
          <cell r="A3685" t="str">
            <v/>
          </cell>
        </row>
        <row r="3686">
          <cell r="A3686" t="str">
            <v>21.07.330</v>
          </cell>
          <cell r="B3686" t="str">
            <v>GALERIA DE TUBOS DE CONCRETO CS OU CA1-1,00M DE DIAMETRO, INCLUSIVE ESCAVACAO MANUAL DAS VALAS ATE 2,00 M DE PROFUNDIDADE , REATERRO COMPACTADO, REMOCAO DO MATERIAL EXCEDENTE E ASSENTAMENTO DOS TUBOS ( SEM O FORNECIMENTO DOS MESMOS ).</v>
          </cell>
          <cell r="C3686" t="str">
            <v>m</v>
          </cell>
          <cell r="D3686">
            <v>195.36</v>
          </cell>
          <cell r="E3686">
            <v>150.28</v>
          </cell>
        </row>
        <row r="3687">
          <cell r="A3687" t="str">
            <v/>
          </cell>
        </row>
        <row r="3688">
          <cell r="A3688" t="str">
            <v>21.07.340</v>
          </cell>
          <cell r="B3688" t="str">
            <v>GALERIA DE TUBOS DE CONCRETO CS OU CA1-1,00M DE DIAMETRO, INCLUSIVE ESCAVACAO MANUAL DAS VALAS ATE 2,00 M DE PROFUNDIDADE , REATERRO COMPACTADO, REMOCAO DO MATERIAL EXCEDENTE E ASSENTAMENTO DOS TUBOS ( SEM O FORNECIMENTO DOS MESMOS )-SERVICO NOTURNO.</v>
          </cell>
          <cell r="C3688" t="str">
            <v>m</v>
          </cell>
          <cell r="D3688">
            <v>232.57</v>
          </cell>
          <cell r="E3688">
            <v>178.9</v>
          </cell>
        </row>
        <row r="3689">
          <cell r="A3689" t="str">
            <v/>
          </cell>
        </row>
        <row r="3690">
          <cell r="A3690" t="str">
            <v>21.07.350</v>
          </cell>
          <cell r="B3690" t="str">
            <v>GALERIA DE TUBOS DE CONCRETO CS OU CA1-1,00M DE DIAMETRO, INCLUSIVE ESCAVACAO MECANICA DAS VALAS ATE 2,00 M DE PROFUNDIDADE , REATERRO COMPACTADO, REMOCAO DO MATERIAL EXCEDENTE E ASSENTAMENTO DOS TUBOS ( SEM O FORNECIMENTO DOS MESMOS ).</v>
          </cell>
          <cell r="C3690" t="str">
            <v>m</v>
          </cell>
          <cell r="D3690">
            <v>150.85</v>
          </cell>
          <cell r="E3690">
            <v>116.04</v>
          </cell>
        </row>
        <row r="3691">
          <cell r="A3691" t="str">
            <v/>
          </cell>
        </row>
        <row r="3692">
          <cell r="A3692" t="str">
            <v>21.07.360</v>
          </cell>
          <cell r="B3692" t="str">
            <v>GALERIA DE TUBOS DE CONCRETO CS OU CA1-1,00M DE DIAMETRO, INCLUSIVE ESCAVACAO MECANICA DAS VALAS ATE 2,00 M DE PROFUNDIDADE , REATERRO COMPACTADO, REMOCAO DO MATERIAL EXCEDENTE E ASSENTAMENTO DOS TUBOS ( SEM O FORNECIMENTO DOS MESMOS )-SERVICO NOTURNO.</v>
          </cell>
          <cell r="C3692" t="str">
            <v>m</v>
          </cell>
          <cell r="D3692">
            <v>176.72</v>
          </cell>
          <cell r="E3692">
            <v>135.94</v>
          </cell>
        </row>
        <row r="3693">
          <cell r="A3693" t="str">
            <v/>
          </cell>
        </row>
        <row r="3694">
          <cell r="A3694" t="str">
            <v>21.07.370</v>
          </cell>
          <cell r="B3694" t="str">
            <v>GALERIA DE TUBOS DE CONCRETO CA1-1,10M DE DIAMETRO, INCLUSIVE ESCAVACAO MECANICA DAS VALAS ATE 2,00 M DE PROFUNDIDADE, REATERRO COMPACTADO, REMOCAO DO MATERIAL EXCEDENTE E ASSENTAMENTO DOS TUBOS (S/ O FORNECIMENTO DOS MESMOS).</v>
          </cell>
          <cell r="C3694" t="str">
            <v>m</v>
          </cell>
          <cell r="D3694">
            <v>168.87</v>
          </cell>
          <cell r="E3694">
            <v>129.9</v>
          </cell>
        </row>
        <row r="3695">
          <cell r="A3695" t="str">
            <v/>
          </cell>
        </row>
        <row r="3696">
          <cell r="A3696" t="str">
            <v>21.07.380</v>
          </cell>
          <cell r="B3696" t="str">
            <v>GALERIA DE TUBOS DE CONCRETO CA1-1,10M DE DIAMETRO, INCLUSIVE ESCAVACAO MECANICA DAS VALAS ATE 2,00 M DE PROFUNDIDADE, REATERRO COMPACTADO, REMOCAO DO MATERIAL EXCEDENTE E ASSENTAMENTO DOS TUBOS (S/ O FORNECIMENTO DOS MESMOS)-SERVICO NOTURNO.</v>
          </cell>
          <cell r="C3696" t="str">
            <v>m</v>
          </cell>
          <cell r="D3696">
            <v>197.58</v>
          </cell>
          <cell r="E3696">
            <v>151.99</v>
          </cell>
        </row>
        <row r="3697">
          <cell r="A3697" t="str">
            <v/>
          </cell>
        </row>
        <row r="3698">
          <cell r="A3698" t="str">
            <v>21.07.390</v>
          </cell>
          <cell r="B3698" t="str">
            <v>GALERIA DE TUBOS DE CONCRETO CA1-1,20M DE DIAMETRO, INCLUSIVE ESCAVACAO MECANICA DAS VALAS ATE 2,00 M DE PROFUNDIDADE, REATERRO COMPACTADO, REMOCAO DO MATERIAL EXCEDENTE E ASSENTAMENTO DOS TUBOS (S/ O FORNECIMENTO DOS MESMOS).</v>
          </cell>
          <cell r="C3698" t="str">
            <v>m</v>
          </cell>
          <cell r="D3698">
            <v>192.45</v>
          </cell>
          <cell r="E3698">
            <v>148.04</v>
          </cell>
        </row>
        <row r="3699">
          <cell r="A3699" t="str">
            <v/>
          </cell>
        </row>
        <row r="3700">
          <cell r="A3700" t="str">
            <v>21.07.400</v>
          </cell>
          <cell r="B3700" t="str">
            <v>GALERIA DE TUBOS DE CONCRETO CA1-1,20M DE DIAMETRO, INCLUSIVE ESCAVACAO MECANICA DAS VALAS ATE 2,00 M DE PROFUNDIDADE, REATERRO COMPACTADO, REMOCAO DO MATERIAL EXCEDENTE E ASSENTAMENTO DOS TUBOS (S/ O FORNECIMENTO DOS MESMOS)-SERVICO NOTURNO.</v>
          </cell>
          <cell r="C3700" t="str">
            <v>m</v>
          </cell>
          <cell r="D3700">
            <v>225.17</v>
          </cell>
          <cell r="E3700">
            <v>173.21</v>
          </cell>
        </row>
        <row r="3701">
          <cell r="A3701" t="str">
            <v/>
          </cell>
        </row>
        <row r="3702">
          <cell r="A3702" t="str">
            <v>21.07.410</v>
          </cell>
          <cell r="B3702" t="str">
            <v>GALERIA DE TUBOS DE CONCRETO CA1-1,50M DE DIAMETRO,INCLUSIVE ESCAVACAO MECANICA DAS VALAS ATE 2,50 M DE PROFUNDIDADE, REATERRO COMPACTADO, REMOCAO DO MATERIAL EXCEDENTE E ASSENTAMENTO DOS TUBOS (S/ O FORNECIMENTO DOS MESMOS).</v>
          </cell>
          <cell r="C3702" t="str">
            <v>m</v>
          </cell>
          <cell r="D3702">
            <v>289.66000000000003</v>
          </cell>
          <cell r="E3702">
            <v>222.82</v>
          </cell>
        </row>
        <row r="3703">
          <cell r="A3703" t="str">
            <v/>
          </cell>
        </row>
        <row r="3704">
          <cell r="A3704" t="str">
            <v>21.07.420</v>
          </cell>
          <cell r="B3704" t="str">
            <v>GALERIA DE TUBO DE CONCRETO CA1-1,50 M DE DIAMETRO,INCLUSIVE ESCAVACAO MECANICA DAS VALAS ATE 2,50 M DE PROFUNDIDADE, REATERRO COMPACTADO, REMOCAO DO MATERIAL EXCEDENTE E ASSENTAMENTO DOS TUBOS (S/ O FORNECIMENTO DOS MESMOS)- SERVICO NOTURNO.</v>
          </cell>
          <cell r="C3704" t="str">
            <v>m</v>
          </cell>
          <cell r="D3704">
            <v>337.97</v>
          </cell>
          <cell r="E3704">
            <v>259.98</v>
          </cell>
        </row>
        <row r="3705">
          <cell r="A3705" t="str">
            <v/>
          </cell>
        </row>
        <row r="3706">
          <cell r="A3706" t="str">
            <v>21.08.010</v>
          </cell>
          <cell r="B3706" t="str">
            <v>ASSENTAMENTO DE TUBOS DE CONCRETO C2-0,20 M DE DIAMETRO, INCLUSIVE O FORNECIMENTO DOS MESMOS E TRANSPORTE.</v>
          </cell>
          <cell r="C3706" t="str">
            <v>m</v>
          </cell>
          <cell r="D3706">
            <v>22.91</v>
          </cell>
          <cell r="E3706">
            <v>17.63</v>
          </cell>
        </row>
        <row r="3707">
          <cell r="A3707" t="str">
            <v/>
          </cell>
        </row>
        <row r="3708">
          <cell r="A3708" t="str">
            <v>21.08.020</v>
          </cell>
          <cell r="B3708" t="str">
            <v>ASSENTAMENTO DE TUBOS DE CONCRETO C2-0,30 M DE DIAMETRO, INCLUSIVE O FORNECIMENTO DOS MESMOS E TRANSPORTE.</v>
          </cell>
          <cell r="C3708" t="str">
            <v>m</v>
          </cell>
          <cell r="D3708">
            <v>33.869999999999997</v>
          </cell>
          <cell r="E3708">
            <v>26.06</v>
          </cell>
        </row>
        <row r="3709">
          <cell r="A3709" t="str">
            <v/>
          </cell>
        </row>
        <row r="3710">
          <cell r="A3710" t="str">
            <v>21.08.030</v>
          </cell>
          <cell r="B3710" t="str">
            <v>ASSENTAMENTO DE TUBOS DE CONCRETO C2-0,40 M DE DIAMETRO, INCLUSIVE O FORNECIMENTO DOS MESMOS E TRANSPORTE.</v>
          </cell>
          <cell r="C3710" t="str">
            <v>m</v>
          </cell>
          <cell r="D3710">
            <v>44.49</v>
          </cell>
          <cell r="E3710">
            <v>34.229999999999997</v>
          </cell>
        </row>
        <row r="3711">
          <cell r="A3711" t="str">
            <v/>
          </cell>
        </row>
        <row r="3712">
          <cell r="A3712" t="str">
            <v>21.08.040</v>
          </cell>
          <cell r="B3712" t="str">
            <v>ASSENTAMENTO DE TUBOS DE CONCRETO C2-0,50 M DE DIAMETRO, INCLUSIVE O FORNECIMENTO DOS MESMOS E TRANSPORTE.</v>
          </cell>
          <cell r="C3712" t="str">
            <v>m</v>
          </cell>
          <cell r="D3712">
            <v>61.25</v>
          </cell>
          <cell r="E3712">
            <v>47.12</v>
          </cell>
        </row>
        <row r="3713">
          <cell r="A3713" t="str">
            <v/>
          </cell>
        </row>
        <row r="3714">
          <cell r="A3714" t="str">
            <v>21.08.050</v>
          </cell>
          <cell r="B3714" t="str">
            <v>ASSENTAMENTO DE TUBOS DE CONCRETO C2-0,60 M DE DIAMETRO, INCLUSIVE O FORNECIMENTO DOS MESMOS E TRANSPORTE.</v>
          </cell>
          <cell r="C3714" t="str">
            <v>m</v>
          </cell>
          <cell r="D3714">
            <v>86.46</v>
          </cell>
          <cell r="E3714">
            <v>66.510000000000005</v>
          </cell>
        </row>
        <row r="3715">
          <cell r="A3715" t="str">
            <v/>
          </cell>
        </row>
        <row r="3716">
          <cell r="A3716" t="str">
            <v>21.08.060</v>
          </cell>
          <cell r="B3716" t="str">
            <v>ASSENTAMENTO DE TUBOS DE CONCRETO CS-0,70 M DE DIAMETRO, INCLUSIVE O FORNECIMENTO DOS MESMOS E TRANSPORTE.</v>
          </cell>
          <cell r="C3716" t="str">
            <v>m</v>
          </cell>
          <cell r="D3716">
            <v>108.78</v>
          </cell>
          <cell r="E3716">
            <v>83.68</v>
          </cell>
        </row>
        <row r="3717">
          <cell r="A3717" t="str">
            <v/>
          </cell>
        </row>
        <row r="3718">
          <cell r="A3718" t="str">
            <v>21.08.070</v>
          </cell>
          <cell r="B3718" t="str">
            <v>ASSENTAMENTO DE TUBOS DE CONCRETO CS-0,80 M DE DIAMETRO, INCLUSIVE O FORNECIMENTO DOS MESMOS E TRANSPORTE.</v>
          </cell>
          <cell r="C3718" t="str">
            <v>m</v>
          </cell>
          <cell r="D3718">
            <v>153.37</v>
          </cell>
          <cell r="E3718">
            <v>117.98</v>
          </cell>
        </row>
        <row r="3719">
          <cell r="A3719" t="str">
            <v/>
          </cell>
        </row>
        <row r="3720">
          <cell r="A3720" t="str">
            <v>21.08.080</v>
          </cell>
          <cell r="B3720" t="str">
            <v>ASSENTAMENTO DE TUBOS DE CONCRETO CS-0,90 M DE DIAMETRO, INCLUSIVE O FORNECIMENTO DOS MESMOS E TRANSPORTE.</v>
          </cell>
          <cell r="C3720" t="str">
            <v>m</v>
          </cell>
          <cell r="D3720">
            <v>167.28</v>
          </cell>
          <cell r="E3720">
            <v>128.68</v>
          </cell>
        </row>
        <row r="3721">
          <cell r="A3721" t="str">
            <v/>
          </cell>
        </row>
        <row r="3722">
          <cell r="A3722" t="str">
            <v>21.08.090</v>
          </cell>
          <cell r="B3722" t="str">
            <v>ASSENTAMENTO DE TUBOS DE CONCRETO CS-1,00 M DE DIAMETRO, INCLUSIVE O FORNECIMENTO DOS MESMOS E TRANSPORTE.</v>
          </cell>
          <cell r="C3722" t="str">
            <v>m</v>
          </cell>
          <cell r="D3722">
            <v>240.16</v>
          </cell>
          <cell r="E3722">
            <v>184.74</v>
          </cell>
        </row>
        <row r="3723">
          <cell r="A3723" t="str">
            <v/>
          </cell>
        </row>
        <row r="3724">
          <cell r="A3724" t="str">
            <v>21.08.100</v>
          </cell>
          <cell r="B3724" t="str">
            <v>ASSENTAMENTO DE TUBOS DE CONCRETO CA1-0,60 M DE DIAMETRO, INCLUSIVE O FORNECIMENTO DOS MESMOS E TRANSPORTE.</v>
          </cell>
          <cell r="C3724" t="str">
            <v>m</v>
          </cell>
          <cell r="D3724">
            <v>139.30000000000001</v>
          </cell>
          <cell r="E3724">
            <v>107.16</v>
          </cell>
        </row>
        <row r="3725">
          <cell r="A3725" t="str">
            <v/>
          </cell>
        </row>
        <row r="3726">
          <cell r="A3726" t="str">
            <v>21.08.105</v>
          </cell>
          <cell r="B3726" t="str">
            <v>ASSENTAMENTO DE TUBOS DE CONCRETO CA 2-0,60 M DE DIAMETRO, INCLUSIVE FORNECIMENTO DOS MESMOS E TRANSPORTE.</v>
          </cell>
          <cell r="C3726" t="str">
            <v>m</v>
          </cell>
          <cell r="D3726">
            <v>134.30000000000001</v>
          </cell>
          <cell r="E3726">
            <v>103.31</v>
          </cell>
        </row>
        <row r="3727">
          <cell r="A3727" t="str">
            <v/>
          </cell>
        </row>
        <row r="3728">
          <cell r="A3728" t="str">
            <v>21.08.110</v>
          </cell>
          <cell r="B3728" t="str">
            <v>ASSENTAMENTO DE TUBOS DE CONCRETO CA1-0,70 M DE DIAMETRO, INCLUSIVE O FORNECIMENTO DOS MESMOS E TRANSPORTE.</v>
          </cell>
          <cell r="C3728" t="str">
            <v>m</v>
          </cell>
          <cell r="D3728">
            <v>146.47999999999999</v>
          </cell>
          <cell r="E3728">
            <v>112.68</v>
          </cell>
        </row>
        <row r="3729">
          <cell r="A3729" t="str">
            <v/>
          </cell>
        </row>
        <row r="3730">
          <cell r="A3730" t="str">
            <v>21.08.120</v>
          </cell>
          <cell r="B3730" t="str">
            <v>ASSENTAMENTO DE TUBOS DE CONCRETO CA1-0,80 M DE DIAMETRO, INCLUSIVE O FORNECIMENTO DOS MESMOS E TRANSPORTE.</v>
          </cell>
          <cell r="C3730" t="str">
            <v>m</v>
          </cell>
          <cell r="D3730">
            <v>219.28</v>
          </cell>
          <cell r="E3730">
            <v>168.68</v>
          </cell>
        </row>
        <row r="3731">
          <cell r="A3731" t="str">
            <v/>
          </cell>
        </row>
        <row r="3732">
          <cell r="A3732" t="str">
            <v>21.08.130</v>
          </cell>
          <cell r="B3732" t="str">
            <v>ASSENTAMENTO DE TUBOS DE CONCRETO CA1-0,90 M DE DIAMETRO, INCLUSIVE O FORNECIMENTO DOS MESMOS E TRANSPORTE.</v>
          </cell>
          <cell r="C3732" t="str">
            <v>m</v>
          </cell>
          <cell r="D3732">
            <v>248.79</v>
          </cell>
          <cell r="E3732">
            <v>191.38</v>
          </cell>
        </row>
        <row r="3733">
          <cell r="A3733" t="str">
            <v/>
          </cell>
        </row>
        <row r="3734">
          <cell r="A3734" t="str">
            <v>21.08.140</v>
          </cell>
          <cell r="B3734" t="str">
            <v>ASSENTAMENTO DE TUBOS DE CONCRETO CA1-1,00 M DE DIAMETRO, INCLUSIVE O FORNECIMENTO DOS MESMOS E TRANSPORTE.</v>
          </cell>
          <cell r="C3734" t="str">
            <v>m</v>
          </cell>
          <cell r="D3734">
            <v>302.3</v>
          </cell>
          <cell r="E3734">
            <v>232.54</v>
          </cell>
        </row>
        <row r="3735">
          <cell r="A3735" t="str">
            <v/>
          </cell>
        </row>
        <row r="3736">
          <cell r="A3736" t="str">
            <v>21.08.150</v>
          </cell>
          <cell r="B3736" t="str">
            <v>ASSENTAMENTO DE TUBOS DE CONCRETO CA1-1,10 M DE DIAMETRO,INCLUSIVE O FORNECIMENTO DOS MESMOS E TRANSPORTE.</v>
          </cell>
          <cell r="C3736" t="str">
            <v>m</v>
          </cell>
          <cell r="D3736">
            <v>325.22000000000003</v>
          </cell>
          <cell r="E3736">
            <v>250.17</v>
          </cell>
        </row>
        <row r="3737">
          <cell r="A3737" t="str">
            <v/>
          </cell>
        </row>
        <row r="3738">
          <cell r="A3738" t="str">
            <v>21.08.160</v>
          </cell>
          <cell r="B3738" t="str">
            <v>ASSENTAMENTO DE TUBOS DE CONCRETO CA1-1,20 M DE DIAMETRO,INCLUSIVE O FORNECIMENTO DOS MESMOS E TRANSPORTE.</v>
          </cell>
          <cell r="C3738" t="str">
            <v>m</v>
          </cell>
          <cell r="D3738">
            <v>427.33</v>
          </cell>
          <cell r="E3738">
            <v>328.72</v>
          </cell>
        </row>
        <row r="3739">
          <cell r="A3739" t="str">
            <v/>
          </cell>
        </row>
        <row r="3740">
          <cell r="A3740" t="str">
            <v>21.08.170</v>
          </cell>
          <cell r="B3740" t="str">
            <v>ASSENTAMENTO DE TUBOS DE CONCRETO CA1-1,50 M DE DIAMETRO,INCLUSIVE O FORNECIMENTO DOS MESMOS E TRANSPORTE.</v>
          </cell>
          <cell r="C3740" t="str">
            <v>m</v>
          </cell>
          <cell r="D3740">
            <v>668.49</v>
          </cell>
          <cell r="E3740">
            <v>514.23</v>
          </cell>
        </row>
        <row r="3741">
          <cell r="A3741" t="str">
            <v/>
          </cell>
        </row>
        <row r="3742">
          <cell r="A3742" t="str">
            <v>21.08.180</v>
          </cell>
          <cell r="B3742" t="str">
            <v>ASSENTAMENTO DE TUBOS DE CONCRETO C2-0,20 M DE DIAMETRO, SEM O FORNECIMENTO DOS MESMOS.</v>
          </cell>
          <cell r="C3742" t="str">
            <v>m</v>
          </cell>
          <cell r="D3742">
            <v>7.65</v>
          </cell>
          <cell r="E3742">
            <v>5.89</v>
          </cell>
        </row>
        <row r="3743">
          <cell r="A3743" t="str">
            <v/>
          </cell>
        </row>
        <row r="3744">
          <cell r="A3744" t="str">
            <v>21.08.190</v>
          </cell>
          <cell r="B3744" t="str">
            <v>ASSENTAMENTO DE TUBOS DE CONCRETO C2-0,30 M DE DIAMETRO, SEM O FORNECIMENTO DOS MESMOS.</v>
          </cell>
          <cell r="C3744" t="str">
            <v>m</v>
          </cell>
          <cell r="D3744">
            <v>10.55</v>
          </cell>
          <cell r="E3744">
            <v>8.1199999999999992</v>
          </cell>
        </row>
        <row r="3745">
          <cell r="A3745" t="str">
            <v/>
          </cell>
        </row>
        <row r="3746">
          <cell r="A3746" t="str">
            <v>21.08.200</v>
          </cell>
          <cell r="B3746" t="str">
            <v>ASSENTAMENTO DE TUBOS DE CONCRETO C2-0,40 M DE DIAMETRO, SEM O FORNECIMENTO DOS MESMOS.</v>
          </cell>
          <cell r="C3746" t="str">
            <v>m</v>
          </cell>
          <cell r="D3746">
            <v>13.63</v>
          </cell>
          <cell r="E3746">
            <v>10.49</v>
          </cell>
        </row>
        <row r="3747">
          <cell r="A3747" t="str">
            <v/>
          </cell>
        </row>
        <row r="3748">
          <cell r="A3748" t="str">
            <v>21.08.210</v>
          </cell>
          <cell r="B3748" t="str">
            <v>ASSENTAMENTO DE TUBOS DE CONCRETO C2-0,50 M DE DIAMETRO, SEM O FORNECIMENTO DOS MESMOS.</v>
          </cell>
          <cell r="C3748" t="str">
            <v>m</v>
          </cell>
          <cell r="D3748">
            <v>18.04</v>
          </cell>
          <cell r="E3748">
            <v>13.88</v>
          </cell>
        </row>
        <row r="3749">
          <cell r="A3749" t="str">
            <v/>
          </cell>
        </row>
        <row r="3750">
          <cell r="A3750" t="str">
            <v>21.08.220</v>
          </cell>
          <cell r="B3750" t="str">
            <v>ASSENTAMENTO DE TUBOS DE CONCRETO C2 OU CA1 0,60 M DE DIAMETRO, SEM O FORNECIMENTO DOS MESMOS.</v>
          </cell>
          <cell r="C3750" t="str">
            <v>m</v>
          </cell>
          <cell r="D3750">
            <v>23.28</v>
          </cell>
          <cell r="E3750">
            <v>17.91</v>
          </cell>
        </row>
        <row r="3751">
          <cell r="A3751" t="str">
            <v/>
          </cell>
        </row>
        <row r="3752">
          <cell r="A3752" t="str">
            <v>21.08.230</v>
          </cell>
          <cell r="B3752" t="str">
            <v>ASSENTAMENTO DE TUBOS DE CONCRETO CS OU CA1 0,70 M DE DIAMETRO, SEM O FORNECIMENTO DOS MESMOS.</v>
          </cell>
          <cell r="C3752" t="str">
            <v>m</v>
          </cell>
          <cell r="D3752">
            <v>28</v>
          </cell>
          <cell r="E3752">
            <v>21.54</v>
          </cell>
        </row>
        <row r="3753">
          <cell r="A3753" t="str">
            <v/>
          </cell>
        </row>
        <row r="3754">
          <cell r="A3754" t="str">
            <v>21.08.240</v>
          </cell>
          <cell r="B3754" t="str">
            <v>ASSENTAMENTO DE TUBOS DE CONCRETO CS OU CA1 0,80 M DE DIAMETRO, SEM O FORNECIMENTO DOS MESMOS.</v>
          </cell>
          <cell r="C3754" t="str">
            <v>m</v>
          </cell>
          <cell r="D3754">
            <v>34.22</v>
          </cell>
          <cell r="E3754">
            <v>26.33</v>
          </cell>
        </row>
        <row r="3755">
          <cell r="A3755" t="str">
            <v/>
          </cell>
        </row>
        <row r="3756">
          <cell r="A3756" t="str">
            <v>21.08.250</v>
          </cell>
          <cell r="B3756" t="str">
            <v>ASSENTAMENTO DE TUBOS DE CONCRETO CS OU CA1 0,90 M DE DIAMETRO, SEM O FORNECIMENTO DOS MESMOS.</v>
          </cell>
          <cell r="C3756" t="str">
            <v>m</v>
          </cell>
          <cell r="D3756">
            <v>42.36</v>
          </cell>
          <cell r="E3756">
            <v>32.590000000000003</v>
          </cell>
        </row>
        <row r="3757">
          <cell r="A3757" t="str">
            <v/>
          </cell>
        </row>
        <row r="3758">
          <cell r="A3758" t="str">
            <v>21.08.260</v>
          </cell>
          <cell r="B3758" t="str">
            <v>ASSENTAMENTO DE TUBOS DE CONCRETO CS OU CA1 1,00 M DE DIAMETRO, SEM O FORNECIMENTO DOS MESMOS.</v>
          </cell>
          <cell r="C3758" t="str">
            <v>m</v>
          </cell>
          <cell r="D3758">
            <v>59.08</v>
          </cell>
          <cell r="E3758">
            <v>45.45</v>
          </cell>
        </row>
        <row r="3759">
          <cell r="A3759" t="str">
            <v/>
          </cell>
        </row>
        <row r="3760">
          <cell r="A3760" t="str">
            <v>21.08.270</v>
          </cell>
          <cell r="B3760" t="str">
            <v>ASSENTAMENTO DE TUBOS DE CONCRETO CA1-1,10M DE DIAMETRO, SEM O FORNECIMENTO DOS MESMOS.</v>
          </cell>
          <cell r="C3760" t="str">
            <v>m</v>
          </cell>
          <cell r="D3760">
            <v>68.61</v>
          </cell>
          <cell r="E3760">
            <v>52.78</v>
          </cell>
        </row>
        <row r="3761">
          <cell r="A3761" t="str">
            <v/>
          </cell>
        </row>
        <row r="3762">
          <cell r="A3762" t="str">
            <v>21.08.280</v>
          </cell>
          <cell r="B3762" t="str">
            <v>ASSENTAMENTO DE TUBOS DE CONCRETO CA1-1,20 M DE DIAMETRO, SEM O FORNECIMENTO DOS MESMOS.</v>
          </cell>
          <cell r="C3762" t="str">
            <v>m</v>
          </cell>
          <cell r="D3762">
            <v>84.92</v>
          </cell>
          <cell r="E3762">
            <v>65.33</v>
          </cell>
        </row>
        <row r="3763">
          <cell r="A3763" t="str">
            <v/>
          </cell>
        </row>
        <row r="3764">
          <cell r="A3764" t="str">
            <v>21.08.290</v>
          </cell>
          <cell r="B3764" t="str">
            <v>ASSENTAMENTO DE TUBOS DE CONCRETO CA1-1,50 M DE DIAMETRO, SEM O FORNECIMENTO DOS MESMOS.</v>
          </cell>
          <cell r="C3764" t="str">
            <v>m</v>
          </cell>
          <cell r="D3764">
            <v>120.69</v>
          </cell>
          <cell r="E3764">
            <v>92.84</v>
          </cell>
        </row>
        <row r="3765">
          <cell r="A3765" t="str">
            <v/>
          </cell>
        </row>
        <row r="3766">
          <cell r="A3766" t="str">
            <v>21.08.370</v>
          </cell>
          <cell r="B3766" t="str">
            <v>ASSENTAMENTO DE TUBOS POROSOS DE CONCRETO COM 0,20 M DE DIAMETRO, INCLUSIVE O FORNECIMENTO DOS MESMOS E TRANSPORTE.</v>
          </cell>
          <cell r="C3766" t="str">
            <v>m</v>
          </cell>
          <cell r="D3766">
            <v>31.26</v>
          </cell>
          <cell r="E3766">
            <v>24.05</v>
          </cell>
        </row>
        <row r="3767">
          <cell r="A3767" t="str">
            <v/>
          </cell>
        </row>
        <row r="3768">
          <cell r="A3768" t="str">
            <v>21.09.010</v>
          </cell>
          <cell r="B3768" t="str">
            <v>LIMPEZA DE LINHA D´AGUA, SEM A REMOCAO DO MATERIAL.</v>
          </cell>
          <cell r="C3768" t="str">
            <v>m</v>
          </cell>
          <cell r="D3768">
            <v>0.45</v>
          </cell>
          <cell r="E3768">
            <v>0.35</v>
          </cell>
        </row>
        <row r="3769">
          <cell r="A3769" t="str">
            <v/>
          </cell>
        </row>
        <row r="3770">
          <cell r="A3770" t="str">
            <v>21.09.020</v>
          </cell>
          <cell r="B3770" t="str">
            <v>LIMPEZA DE LINHA D´AGUA, SEM A REMOCAO DO MATERIAL-(SERVICO NOTURNO).</v>
          </cell>
          <cell r="C3770" t="str">
            <v>m</v>
          </cell>
          <cell r="D3770">
            <v>0.54</v>
          </cell>
          <cell r="E3770">
            <v>0.42</v>
          </cell>
        </row>
        <row r="3771">
          <cell r="A3771" t="str">
            <v/>
          </cell>
        </row>
        <row r="3772">
          <cell r="A3772" t="str">
            <v>21.09.030</v>
          </cell>
          <cell r="B3772" t="str">
            <v>LIMPEZA DE CAIXA COLETORA DE 0,30 X 0,90 X 1,00 M.</v>
          </cell>
          <cell r="C3772" t="str">
            <v>Un</v>
          </cell>
          <cell r="D3772">
            <v>5.72</v>
          </cell>
          <cell r="E3772">
            <v>4.4000000000000004</v>
          </cell>
        </row>
        <row r="3773">
          <cell r="A3773" t="str">
            <v/>
          </cell>
        </row>
        <row r="3774">
          <cell r="A3774" t="str">
            <v>21.09.040</v>
          </cell>
          <cell r="B3774" t="str">
            <v>LIMPEZA DE CAIXA COLETORA DE 0,30 X 0,90 X 1,00 M-(SERVICO NOTURNO).</v>
          </cell>
          <cell r="C3774" t="str">
            <v>Un</v>
          </cell>
          <cell r="D3774">
            <v>6.86</v>
          </cell>
          <cell r="E3774">
            <v>5.28</v>
          </cell>
        </row>
        <row r="3775">
          <cell r="A3775" t="str">
            <v/>
          </cell>
        </row>
        <row r="3776">
          <cell r="A3776" t="str">
            <v>21.09.050</v>
          </cell>
          <cell r="B3776" t="str">
            <v>LIMPEZA DE GALERIA DE 0,20 M, 0,30 M E 0,40 M DE DIAMETRO.</v>
          </cell>
          <cell r="C3776" t="str">
            <v>m</v>
          </cell>
          <cell r="D3776">
            <v>12.01</v>
          </cell>
          <cell r="E3776">
            <v>9.24</v>
          </cell>
        </row>
        <row r="3777">
          <cell r="A3777" t="str">
            <v/>
          </cell>
        </row>
        <row r="3778">
          <cell r="A3778" t="str">
            <v>21.09.060</v>
          </cell>
          <cell r="B3778" t="str">
            <v>LIMPEZA DE GALERIA DE 0,20 M, 0,30 M E 0,40 M DE DIAMETRO-(SERVICO NOTURNO).</v>
          </cell>
          <cell r="C3778" t="str">
            <v>m</v>
          </cell>
          <cell r="D3778">
            <v>14.41</v>
          </cell>
          <cell r="E3778">
            <v>11.09</v>
          </cell>
        </row>
        <row r="3779">
          <cell r="A3779" t="str">
            <v/>
          </cell>
        </row>
        <row r="3780">
          <cell r="A3780" t="str">
            <v>21.09.070</v>
          </cell>
          <cell r="B3780" t="str">
            <v>LIMPEZA DE GALERIA DE 0,50 M, 0,60 M E 0,70 M DE DIAMETRO.</v>
          </cell>
          <cell r="C3780" t="str">
            <v>m</v>
          </cell>
          <cell r="D3780">
            <v>14.3</v>
          </cell>
          <cell r="E3780">
            <v>11</v>
          </cell>
        </row>
        <row r="3781">
          <cell r="A3781" t="str">
            <v/>
          </cell>
        </row>
        <row r="3782">
          <cell r="A3782" t="str">
            <v>21.09.080</v>
          </cell>
          <cell r="B3782" t="str">
            <v>LIMPEZA DE GALERIA DE 0,50 M, 0,60 M E 0,70 M DE DIAMETRO-(SERVICO NOTURNO).</v>
          </cell>
          <cell r="C3782" t="str">
            <v>m</v>
          </cell>
          <cell r="D3782">
            <v>17.16</v>
          </cell>
          <cell r="E3782">
            <v>13.2</v>
          </cell>
        </row>
        <row r="3783">
          <cell r="A3783" t="str">
            <v/>
          </cell>
        </row>
        <row r="3784">
          <cell r="A3784" t="str">
            <v>21.09.090</v>
          </cell>
          <cell r="B3784" t="str">
            <v>LIMPEZA DE GALERIA DE 0,80 M, 0,90 M E 1,00 M DE DIAMETRO.</v>
          </cell>
          <cell r="C3784" t="str">
            <v>m</v>
          </cell>
          <cell r="D3784">
            <v>18.87</v>
          </cell>
          <cell r="E3784">
            <v>14.52</v>
          </cell>
        </row>
        <row r="3785">
          <cell r="A3785" t="str">
            <v/>
          </cell>
        </row>
        <row r="3786">
          <cell r="A3786" t="str">
            <v>21.09.100</v>
          </cell>
          <cell r="B3786" t="str">
            <v>LIMPEZA DE GALERIA DE 0,80 M, 0,90 M E 1,00 M DE DIAMETRO-(SERVICO NOTURNO).</v>
          </cell>
          <cell r="C3786" t="str">
            <v>m</v>
          </cell>
          <cell r="D3786">
            <v>22.65</v>
          </cell>
          <cell r="E3786">
            <v>17.43</v>
          </cell>
        </row>
        <row r="3787">
          <cell r="A3787" t="str">
            <v/>
          </cell>
        </row>
        <row r="3788">
          <cell r="A3788" t="str">
            <v>21.09.110</v>
          </cell>
          <cell r="B3788" t="str">
            <v>LIMPEZA DE GALERIA DE 1,10 M E 1,20 M DE DIAMETRO.</v>
          </cell>
          <cell r="C3788" t="str">
            <v>m</v>
          </cell>
          <cell r="D3788">
            <v>22.88</v>
          </cell>
          <cell r="E3788">
            <v>17.600000000000001</v>
          </cell>
        </row>
        <row r="3789">
          <cell r="A3789" t="str">
            <v/>
          </cell>
        </row>
        <row r="3790">
          <cell r="A3790" t="str">
            <v>21.09.120</v>
          </cell>
          <cell r="B3790" t="str">
            <v>LIMPEZA DE GALERIA DE 1,10 M E 1,20 M DE DIAMETRO-(SERVICO NOTURNO).</v>
          </cell>
          <cell r="C3790" t="str">
            <v>m</v>
          </cell>
          <cell r="D3790">
            <v>27.45</v>
          </cell>
          <cell r="E3790">
            <v>21.12</v>
          </cell>
        </row>
        <row r="3791">
          <cell r="A3791" t="str">
            <v/>
          </cell>
        </row>
        <row r="3792">
          <cell r="A3792" t="str">
            <v>21.09.130</v>
          </cell>
          <cell r="B3792" t="str">
            <v>LIMPEZA DE GALERIA DE 1,50 M DE DIAMETRO.</v>
          </cell>
          <cell r="C3792" t="str">
            <v>m</v>
          </cell>
          <cell r="D3792">
            <v>28.61</v>
          </cell>
          <cell r="E3792">
            <v>22.01</v>
          </cell>
        </row>
        <row r="3793">
          <cell r="A3793" t="str">
            <v/>
          </cell>
        </row>
        <row r="3794">
          <cell r="A3794" t="str">
            <v>21.09.140</v>
          </cell>
          <cell r="B3794" t="str">
            <v>LIMPEZA DE GALERIA DE 1,50 M DE DIAMETRO- (SERVICO NOTURNO).</v>
          </cell>
          <cell r="C3794" t="str">
            <v>m</v>
          </cell>
          <cell r="D3794">
            <v>34.33</v>
          </cell>
          <cell r="E3794">
            <v>26.41</v>
          </cell>
        </row>
        <row r="3795">
          <cell r="A3795" t="str">
            <v/>
          </cell>
        </row>
        <row r="3796">
          <cell r="A3796" t="str">
            <v>21.09.150</v>
          </cell>
          <cell r="B3796" t="str">
            <v>LIMPEZA DE MANILHA DE 4 POL., 6 POL. E 8 POL. DE DIAMETRO.</v>
          </cell>
          <cell r="C3796" t="str">
            <v>m</v>
          </cell>
          <cell r="D3796">
            <v>9.7200000000000006</v>
          </cell>
          <cell r="E3796">
            <v>7.48</v>
          </cell>
        </row>
        <row r="3797">
          <cell r="A3797" t="str">
            <v/>
          </cell>
        </row>
        <row r="3798">
          <cell r="A3798" t="str">
            <v>21.09.160</v>
          </cell>
          <cell r="B3798" t="str">
            <v>LIMPEZA DE MANILHA DE 4 POL., 6 POL. E 8 POL. DE DIAMETRO-(SERVICO NOTURNO).</v>
          </cell>
          <cell r="C3798" t="str">
            <v>m</v>
          </cell>
          <cell r="D3798">
            <v>11.67</v>
          </cell>
          <cell r="E3798">
            <v>8.98</v>
          </cell>
        </row>
        <row r="3799">
          <cell r="A3799" t="str">
            <v/>
          </cell>
        </row>
        <row r="3800">
          <cell r="A3800" t="str">
            <v>21.09.170</v>
          </cell>
          <cell r="B3800" t="str">
            <v>RETIRADA DE BARONESAS DE CANAIS.</v>
          </cell>
          <cell r="C3800" t="str">
            <v>m2</v>
          </cell>
          <cell r="D3800">
            <v>1.4</v>
          </cell>
          <cell r="E3800">
            <v>1.08</v>
          </cell>
        </row>
        <row r="3801">
          <cell r="A3801" t="str">
            <v/>
          </cell>
        </row>
        <row r="3802">
          <cell r="A3802" t="str">
            <v>21.09.180</v>
          </cell>
          <cell r="B3802" t="str">
            <v>HORA-HOMEM PARA LIMPEZA DE CANAIS E GALERIAS, INCLUINDO INSALUBRIDADE, EQUIPAMENTOS E FARDAMENTO.</v>
          </cell>
          <cell r="C3802" t="str">
            <v>H</v>
          </cell>
          <cell r="D3802">
            <v>9.25</v>
          </cell>
          <cell r="E3802">
            <v>7.12</v>
          </cell>
        </row>
        <row r="3803">
          <cell r="A3803" t="str">
            <v/>
          </cell>
        </row>
        <row r="3804">
          <cell r="A3804" t="str">
            <v>21.09.190</v>
          </cell>
          <cell r="B3804" t="str">
            <v>FORNECIMENTO DE FARDAMENTO COMPOSTO DE DUAS CAMISETAS COM A LOGOMARCA DA "OBRAS RECIFE" , UMA BERMUDA DE BRIM E UM PAR DE BOTAS.</v>
          </cell>
          <cell r="C3804" t="str">
            <v>Un</v>
          </cell>
          <cell r="D3804">
            <v>115.55</v>
          </cell>
          <cell r="E3804">
            <v>88.89</v>
          </cell>
        </row>
        <row r="3805">
          <cell r="A3805" t="str">
            <v/>
          </cell>
        </row>
        <row r="3806">
          <cell r="A3806" t="str">
            <v>21.09.300</v>
          </cell>
          <cell r="B3806" t="str">
            <v xml:space="preserve">LIMP.MANUAL DE CANAL OU CANALETA,ABERTA OU C/ TAMPA MOVEL,PROFUND.ATE 1,50M EM LOCAIS PROX. DE ENCOSTAS DE MORROS,PLANICIES OU ALAGADOS , C/ TRANSP. MAT. RETIRADO EM CARRO DE MAO ATE 100M DIST. E CARGA EM CACAMBA ESTAC. E/OU CAM BASC.INC. M.O. C/ INSAL., </v>
          </cell>
          <cell r="C3806" t="str">
            <v>m3</v>
          </cell>
          <cell r="D3806">
            <v>33.96</v>
          </cell>
          <cell r="E3806">
            <v>26.13</v>
          </cell>
        </row>
        <row r="3807">
          <cell r="A3807" t="str">
            <v/>
          </cell>
        </row>
        <row r="3808">
          <cell r="A3808" t="str">
            <v>21.09.310</v>
          </cell>
          <cell r="B3808" t="str">
            <v xml:space="preserve">LIMP.MANUAL DE CANAL OU CANALETA,ABERTA OU C/ TAMPA MOVEL,PROF. ACIMA 1,50M EM LOCAIS PROX. DE ENCOSTAS DE MORROS,PLANICIES OU ALAGADOS , C/ TRANSP. MAT. RETIRADO EM CARRO DE MAO ATE 100M DIST. E CARGA EM CACAMBA ESTAC. E/OU CAM BASC.INC. M.O. C/ INSAL., </v>
          </cell>
          <cell r="C3808" t="str">
            <v>m3</v>
          </cell>
          <cell r="D3808">
            <v>45.26</v>
          </cell>
          <cell r="E3808">
            <v>34.82</v>
          </cell>
        </row>
        <row r="3809">
          <cell r="A3809" t="str">
            <v/>
          </cell>
        </row>
        <row r="3810">
          <cell r="A3810" t="str">
            <v>21.09.320</v>
          </cell>
          <cell r="B3810" t="str">
            <v>LIMPEZA MANUAL DE GALERIA COM DIAMETRO ATE 1,50M COM TRANSPORTE DO MATERIAL RETIRADO COM CARRO DE MAO ATE 100M DE DISTANCIA E CARGA EM CACAMBA ESTACIONARIA E/OU CAMINHAO BASCULANTE INCLUSIVE MAO DE OBRA COM INSALUBRIDADE, EQUIPAMENTOS E FARDAMENTO.</v>
          </cell>
          <cell r="C3810" t="str">
            <v>m3</v>
          </cell>
          <cell r="D3810">
            <v>130.32</v>
          </cell>
          <cell r="E3810">
            <v>100.25</v>
          </cell>
        </row>
        <row r="3811">
          <cell r="A3811" t="str">
            <v/>
          </cell>
        </row>
        <row r="3812">
          <cell r="A3812" t="str">
            <v>21.10.010</v>
          </cell>
          <cell r="B3812" t="str">
            <v>REVESTIMENTO COM PEDRAS GRANITICAS DE DIMENSOES MEDIAS 0,45 X 0,45 X 0,05 M E COM UMA SUPERFICIE PLANA (NAO TRABALHADA),ASSENTADAS E REJUNTADAS C/ ARGAMASSA DE CIMENTO E AREIA 1 3.</v>
          </cell>
          <cell r="C3812" t="str">
            <v>m2</v>
          </cell>
          <cell r="D3812">
            <v>65.63</v>
          </cell>
          <cell r="E3812">
            <v>50.49</v>
          </cell>
        </row>
        <row r="3813">
          <cell r="A3813" t="str">
            <v/>
          </cell>
        </row>
        <row r="3814">
          <cell r="A3814" t="str">
            <v>21.10.020</v>
          </cell>
          <cell r="B3814" t="str">
            <v>REVESTIMENTO COM PEDRAS GRANITICAS DE DIMENSOES MEDIAS 0,45 X 0,45 X 0,05 M E COM UMA SUPERFICIE PLANA (NAO TRABALHADA),ASSENTADAS E REJUNTADAS C/ ARGAMASSA DE CIMENTO E AREIA 1 3 - SEM O FORNECIMENTO DAS PEDRAS.</v>
          </cell>
          <cell r="C3814" t="str">
            <v>m2</v>
          </cell>
          <cell r="D3814">
            <v>42.23</v>
          </cell>
          <cell r="E3814">
            <v>32.49</v>
          </cell>
        </row>
        <row r="3815">
          <cell r="A3815" t="str">
            <v/>
          </cell>
        </row>
        <row r="3816">
          <cell r="A3816" t="str">
            <v>21.10.026</v>
          </cell>
          <cell r="B3816" t="str">
            <v>EXECUCAO DE CAMADA DRENANTE COM BRITA 19MM, INCLUSIVE O FORNECIMENTO DA MESMA</v>
          </cell>
          <cell r="C3816" t="str">
            <v>m3</v>
          </cell>
          <cell r="D3816">
            <v>78.290000000000006</v>
          </cell>
          <cell r="E3816">
            <v>60.23</v>
          </cell>
        </row>
        <row r="3817">
          <cell r="A3817" t="str">
            <v/>
          </cell>
        </row>
        <row r="3818">
          <cell r="A3818" t="str">
            <v>21.10.028</v>
          </cell>
          <cell r="B3818" t="str">
            <v>EXECUCAO DE CAMADA DRENANTE COM BRITA 25MM, INCLUSIVE O FORNECIMENTO DA MESMA.</v>
          </cell>
          <cell r="C3818" t="str">
            <v>m3</v>
          </cell>
          <cell r="D3818">
            <v>78.290000000000006</v>
          </cell>
          <cell r="E3818">
            <v>60.23</v>
          </cell>
        </row>
        <row r="3819">
          <cell r="A3819" t="str">
            <v/>
          </cell>
        </row>
        <row r="3820">
          <cell r="A3820" t="str">
            <v>21.10.030</v>
          </cell>
          <cell r="B3820" t="str">
            <v>EXECUCAO DE CAMADA DRENANTE COM BRITA 38MM, INCLUSIVE O FORNECIMENTO DA MESMA.</v>
          </cell>
          <cell r="C3820" t="str">
            <v>m3</v>
          </cell>
          <cell r="D3820">
            <v>78.290000000000006</v>
          </cell>
          <cell r="E3820">
            <v>60.23</v>
          </cell>
        </row>
        <row r="3821">
          <cell r="A3821" t="str">
            <v/>
          </cell>
        </row>
        <row r="3822">
          <cell r="A3822" t="str">
            <v>21.10.035</v>
          </cell>
          <cell r="B3822" t="str">
            <v>FORNECIMENTO DE GEOTEXTIL TIPO BIDIM OP 30 OU SIMILAR COMO FILTRO EM SUBSTITUICAO A TRANSICAO GRANULOMETRICA EM ATERROS, GABIOES, ENROCAMENTO, RIP-RAPS, CONTENCOES, PROTECAO A EROSAO E ETC, INCLUSIVE APLICACAO.</v>
          </cell>
          <cell r="C3822" t="str">
            <v>m2</v>
          </cell>
          <cell r="D3822">
            <v>6.47</v>
          </cell>
          <cell r="E3822">
            <v>4.9800000000000004</v>
          </cell>
        </row>
        <row r="3823">
          <cell r="A3823" t="str">
            <v/>
          </cell>
        </row>
        <row r="3824">
          <cell r="A3824" t="str">
            <v>21.10.040</v>
          </cell>
          <cell r="B3824" t="str">
            <v>COLOCACAO DE DRENOS OU BARBACANS DE PVC COM DIAMETRO DE 110 MM, INCLUSIVE GEOTEXTIL, (NAO INCLUI A CAMADA DRENANTE DE BRITA).</v>
          </cell>
          <cell r="C3824" t="str">
            <v>m</v>
          </cell>
          <cell r="D3824">
            <v>51.57</v>
          </cell>
          <cell r="E3824">
            <v>39.67</v>
          </cell>
        </row>
        <row r="3825">
          <cell r="A3825" t="str">
            <v/>
          </cell>
        </row>
        <row r="3826">
          <cell r="A3826" t="str">
            <v>21.10.050</v>
          </cell>
          <cell r="B3826" t="str">
            <v>FORNECIMENTO E COLOCAÇÃO DE LONA PLÁSTICA DE 150 MICRA EM VALA DE INFILTRAÇÃO.</v>
          </cell>
          <cell r="C3826" t="str">
            <v>m2</v>
          </cell>
          <cell r="D3826">
            <v>1.1000000000000001</v>
          </cell>
          <cell r="E3826">
            <v>0.85</v>
          </cell>
        </row>
        <row r="3827">
          <cell r="A3827" t="str">
            <v/>
          </cell>
        </row>
        <row r="3828">
          <cell r="A3828" t="str">
            <v>21.11.010</v>
          </cell>
          <cell r="B3828" t="str">
            <v>COLOCACAO DE CALHA DE CONCRETO DE 0,30 M DE DIAMETRO, INCLUINDO CORTE DO TUBO, ESCAVACAO ATE 1,50M DE PROFUNDIDADE,REATERRO COMPACTADO E FORNECIMENTO DA MESMA.</v>
          </cell>
          <cell r="C3828" t="str">
            <v>Un</v>
          </cell>
          <cell r="D3828">
            <v>76.150000000000006</v>
          </cell>
          <cell r="E3828">
            <v>58.58</v>
          </cell>
        </row>
        <row r="3829">
          <cell r="A3829" t="str">
            <v/>
          </cell>
        </row>
        <row r="3830">
          <cell r="A3830" t="str">
            <v>21.11.020</v>
          </cell>
          <cell r="B3830" t="str">
            <v>COLOCACAO DE CALHA DE CONCRETO DE 0,30 M DE DIAMETRO, INCLUINDO CORTE DO TUBO, ESCAVACAO ATE 1,50M DE PROFUNDIDADE,REATERRO COMPACTADO.</v>
          </cell>
          <cell r="C3830" t="str">
            <v>Un</v>
          </cell>
          <cell r="D3830">
            <v>63.8</v>
          </cell>
          <cell r="E3830">
            <v>49.08</v>
          </cell>
        </row>
        <row r="3831">
          <cell r="A3831" t="str">
            <v/>
          </cell>
        </row>
        <row r="3832">
          <cell r="A3832" t="str">
            <v>21.11.030</v>
          </cell>
          <cell r="B3832" t="str">
            <v>COLOCACAO DE CALHA DE CONCRETO DE 0,40 M DE DIAMETRO, INCLUINDO CORTE DO TUBO, ESCAVACAO ATE 1,50M DE PROFUNDIDADE,REATERRO COMPACTADO E FORNECIMENTO DA MESMA.</v>
          </cell>
          <cell r="C3832" t="str">
            <v>Un</v>
          </cell>
          <cell r="D3832">
            <v>101.29</v>
          </cell>
          <cell r="E3832">
            <v>77.92</v>
          </cell>
        </row>
        <row r="3833">
          <cell r="A3833" t="str">
            <v/>
          </cell>
        </row>
        <row r="3834">
          <cell r="A3834" t="str">
            <v>21.11.040</v>
          </cell>
          <cell r="B3834" t="str">
            <v>COLOCACAO DE CALHA DE CONCRETO DE 0,40 M DE DIAMETRO, INCLUINDO CORTE DO TUBO, ESCAVACAO ATE 1,50M DE PROFUNDIDADE,REATERRO COMPACTADO.</v>
          </cell>
          <cell r="C3834" t="str">
            <v>Un</v>
          </cell>
          <cell r="D3834">
            <v>81.790000000000006</v>
          </cell>
          <cell r="E3834">
            <v>62.92</v>
          </cell>
        </row>
        <row r="3835">
          <cell r="A3835" t="str">
            <v/>
          </cell>
        </row>
        <row r="3836">
          <cell r="A3836" t="str">
            <v>21.11.050</v>
          </cell>
          <cell r="B3836" t="str">
            <v>COLOCACAO DE CALHA DE CONCRETO DE 0,60 M DE DIAMETRO, INCLUINDO CORTE DO TUBO, ESCAVACAO ATE 1,50M DE PROFUNDIDADE,REATERRO COMPACTADO E FORNECIMENTO DA MESMA.</v>
          </cell>
          <cell r="C3836" t="str">
            <v>Un</v>
          </cell>
          <cell r="D3836">
            <v>167.11</v>
          </cell>
          <cell r="E3836">
            <v>128.55000000000001</v>
          </cell>
        </row>
        <row r="3837">
          <cell r="A3837" t="str">
            <v/>
          </cell>
        </row>
        <row r="3838">
          <cell r="A3838" t="str">
            <v>21.11.060</v>
          </cell>
          <cell r="B3838" t="str">
            <v>COLOCACAO DE CALHA DE CONCRETO DE 0,60 M DE DIAMETRO, INCLUINDO CORTE DO TUBO, ESCAVACAO ATE 1,50M DE PROFUNDIDADE,REATERRO COMPACTADO.</v>
          </cell>
          <cell r="C3838" t="str">
            <v>Un</v>
          </cell>
          <cell r="D3838">
            <v>121.16</v>
          </cell>
          <cell r="E3838">
            <v>93.2</v>
          </cell>
        </row>
        <row r="3839">
          <cell r="A3839" t="str">
            <v/>
          </cell>
        </row>
        <row r="3840">
          <cell r="A3840" t="str">
            <v>21.12.010</v>
          </cell>
          <cell r="B3840" t="str">
            <v>ARRANCAMENTO DE TUBOS DE GALERIA DE DIAMETRO 0,20 M, INCLUSIVE ESCAVACAO.</v>
          </cell>
          <cell r="C3840" t="str">
            <v>m</v>
          </cell>
          <cell r="D3840">
            <v>13.24</v>
          </cell>
          <cell r="E3840">
            <v>10.19</v>
          </cell>
        </row>
        <row r="3841">
          <cell r="A3841" t="str">
            <v/>
          </cell>
        </row>
        <row r="3842">
          <cell r="A3842" t="str">
            <v>21.12.020</v>
          </cell>
          <cell r="B3842" t="str">
            <v>ARRANCAMENTO DE TUBOS DE GALERIA DE DIAMETRO 0,30 M, INCLUSIVE ESCAVACAO.</v>
          </cell>
          <cell r="C3842" t="str">
            <v>m</v>
          </cell>
          <cell r="D3842">
            <v>19.170000000000002</v>
          </cell>
          <cell r="E3842">
            <v>14.75</v>
          </cell>
        </row>
        <row r="3843">
          <cell r="A3843" t="str">
            <v/>
          </cell>
        </row>
        <row r="3844">
          <cell r="A3844" t="str">
            <v>21.12.030</v>
          </cell>
          <cell r="B3844" t="str">
            <v>ARRANCAMENTO DE TUBOS DE GALERIA DE DIAMETRO 0,40 M, INCLUSIVE ESCAVACAO.</v>
          </cell>
          <cell r="C3844" t="str">
            <v>m</v>
          </cell>
          <cell r="D3844">
            <v>23.8</v>
          </cell>
          <cell r="E3844">
            <v>18.309999999999999</v>
          </cell>
        </row>
        <row r="3845">
          <cell r="A3845" t="str">
            <v/>
          </cell>
        </row>
        <row r="3846">
          <cell r="A3846" t="str">
            <v>21.12.040</v>
          </cell>
          <cell r="B3846" t="str">
            <v>ARRANCAMENTO DE TUBOS DE GALERIA DE DIAMETRO 0,50 M, INCLUSIVE ESCAVACAO.</v>
          </cell>
          <cell r="C3846" t="str">
            <v>m</v>
          </cell>
          <cell r="D3846">
            <v>31.08</v>
          </cell>
          <cell r="E3846">
            <v>23.91</v>
          </cell>
        </row>
        <row r="3847">
          <cell r="A3847" t="str">
            <v/>
          </cell>
        </row>
        <row r="3848">
          <cell r="A3848" t="str">
            <v>21.12.050</v>
          </cell>
          <cell r="B3848" t="str">
            <v>ARRANCAMENTO DE TUBOS DE GALERIA DE DIAMETRO 0,60 M, INCLUSIVE ESCAVACAO.</v>
          </cell>
          <cell r="C3848" t="str">
            <v>m</v>
          </cell>
          <cell r="D3848">
            <v>39.450000000000003</v>
          </cell>
          <cell r="E3848">
            <v>30.35</v>
          </cell>
        </row>
        <row r="3849">
          <cell r="A3849" t="str">
            <v/>
          </cell>
        </row>
        <row r="3850">
          <cell r="A3850" t="str">
            <v>21.12.060</v>
          </cell>
          <cell r="B3850" t="str">
            <v>ARRANCAMENTO DE TUBOS DE GALERIA DE DIAMETRO 0,70 M, INCLUSIVE ESCAVACAO.</v>
          </cell>
          <cell r="C3850" t="str">
            <v>m</v>
          </cell>
          <cell r="D3850">
            <v>46.81</v>
          </cell>
          <cell r="E3850">
            <v>36.01</v>
          </cell>
        </row>
        <row r="3851">
          <cell r="A3851" t="str">
            <v/>
          </cell>
        </row>
        <row r="3852">
          <cell r="A3852" t="str">
            <v>21.12.070</v>
          </cell>
          <cell r="B3852" t="str">
            <v>ARRANCAMENTO DE TUBOS DE GALERIA DE DIAMETRO 0,80 M, INCLUSIVE ESCAVACAO.</v>
          </cell>
          <cell r="C3852" t="str">
            <v>m</v>
          </cell>
          <cell r="D3852">
            <v>56.25</v>
          </cell>
          <cell r="E3852">
            <v>43.27</v>
          </cell>
        </row>
        <row r="3853">
          <cell r="A3853" t="str">
            <v/>
          </cell>
        </row>
        <row r="3854">
          <cell r="A3854" t="str">
            <v>21.12.080</v>
          </cell>
          <cell r="B3854" t="str">
            <v>ARRANCAMENTO DE TUBOS DE GALERIA DE DIAMETRO 0,90 M, INCLUSIVE ESCAVACAO.</v>
          </cell>
          <cell r="C3854" t="str">
            <v>m</v>
          </cell>
          <cell r="D3854">
            <v>68.7</v>
          </cell>
          <cell r="E3854">
            <v>52.85</v>
          </cell>
        </row>
        <row r="3855">
          <cell r="A3855" t="str">
            <v/>
          </cell>
        </row>
        <row r="3856">
          <cell r="A3856" t="str">
            <v>21.12.090</v>
          </cell>
          <cell r="B3856" t="str">
            <v>ARRANCAMENTO DE TUBOS DE GALERIA DE DIAMETRO 1,00 M, INCLUSIVE ESCAVACAO.</v>
          </cell>
          <cell r="C3856" t="str">
            <v>m</v>
          </cell>
          <cell r="D3856">
            <v>92.58</v>
          </cell>
          <cell r="E3856">
            <v>71.22</v>
          </cell>
        </row>
        <row r="3857">
          <cell r="A3857" t="str">
            <v/>
          </cell>
        </row>
        <row r="3858">
          <cell r="A3858" t="str">
            <v>21.13.010</v>
          </cell>
          <cell r="B3858" t="str">
            <v>CONSTRUCAO DE CALHA PRE-MOLDADA DE CONCRETO, DIAM. 30 CM, INCLUSIVE ESCAVACAO, REMOCAO, COLCHAO DE AREIA E REJUNTE COM ARGAMASSA DE CIMENTO E AREIA NO TRACO 1:4.</v>
          </cell>
          <cell r="C3858" t="str">
            <v>m</v>
          </cell>
          <cell r="D3858">
            <v>19.07</v>
          </cell>
          <cell r="E3858">
            <v>14.67</v>
          </cell>
        </row>
        <row r="3859">
          <cell r="A3859" t="str">
            <v/>
          </cell>
        </row>
        <row r="3860">
          <cell r="A3860" t="str">
            <v>21.13.020</v>
          </cell>
          <cell r="B3860" t="str">
            <v>CONSTRUCAO DE CALHA PRE-MOLDADA DE CONCRETO, DIAM. 40 CM, INCLUSIVE ESCAVACAO , REMOCAO , COLCHAO DE AREIA E REJUNTE COM ARGAMASSA DE CIMENTO E AREIA NO TRACO 1:4.</v>
          </cell>
          <cell r="C3860" t="str">
            <v>m</v>
          </cell>
          <cell r="D3860">
            <v>29.86</v>
          </cell>
          <cell r="E3860">
            <v>22.97</v>
          </cell>
        </row>
        <row r="3861">
          <cell r="A3861" t="str">
            <v/>
          </cell>
        </row>
        <row r="3862">
          <cell r="A3862" t="str">
            <v>21.13.030</v>
          </cell>
          <cell r="B3862" t="str">
            <v>CONSTRUCAO DE CALHA PRE-MOLDADA DE CONCRETO, DIAM. 50 CM, INCLUSIVE ESCAVACAO , REMOCAO , COLCHAO DE AREIA E REJUNTE COM ARGAMASSA DE CIMENTO E AREIA NO TRACO 1:4.</v>
          </cell>
          <cell r="C3862" t="str">
            <v>m</v>
          </cell>
          <cell r="D3862">
            <v>41.02</v>
          </cell>
          <cell r="E3862">
            <v>31.56</v>
          </cell>
        </row>
        <row r="3863">
          <cell r="A3863" t="str">
            <v/>
          </cell>
        </row>
        <row r="3864">
          <cell r="A3864" t="str">
            <v>21.13.040</v>
          </cell>
          <cell r="B3864" t="str">
            <v>CONSTRUCAO DE CALHA PRE-MOLDADA DE CONCRETO, DIAM. 60 CM, INCLUSIVE ESCAVACAO , REMOCAO , COLCHAO DE AREIA E REJUNTE COM ARGAMASSA DE CIMENTO E AREIA NO TRACO 1:4.</v>
          </cell>
          <cell r="C3864" t="str">
            <v>m</v>
          </cell>
          <cell r="D3864">
            <v>66.27</v>
          </cell>
          <cell r="E3864">
            <v>50.98</v>
          </cell>
        </row>
        <row r="3865">
          <cell r="A3865" t="str">
            <v/>
          </cell>
        </row>
        <row r="3866">
          <cell r="A3866" t="str">
            <v>21.13.050</v>
          </cell>
          <cell r="B3866" t="str">
            <v>CONSTRUCAO DE CALHA PRE-MOLDADA DE CONCRETO, DIAM. 80 CM, INCLUSIVE ESCAVACAO , REMOCAO , COLCHAO DE AREIA E REJUNTE COM ARGAMASSA DE CIMENTO E AREIA NO TRACO 1:4.</v>
          </cell>
          <cell r="C3866" t="str">
            <v>m</v>
          </cell>
          <cell r="D3866">
            <v>95.81</v>
          </cell>
          <cell r="E3866">
            <v>73.7</v>
          </cell>
        </row>
        <row r="3867">
          <cell r="A3867" t="str">
            <v/>
          </cell>
        </row>
        <row r="3868">
          <cell r="A3868" t="str">
            <v>21.14.010</v>
          </cell>
          <cell r="B3868" t="str">
            <v>RECUPERACAO DE ABATIMENTO EM PAVIMENTACAO COM DIMENSOES DE (1,0X1,0X1,0)M.</v>
          </cell>
          <cell r="C3868" t="str">
            <v>UD</v>
          </cell>
          <cell r="D3868">
            <v>250.93</v>
          </cell>
          <cell r="E3868">
            <v>193.03</v>
          </cell>
        </row>
        <row r="3869">
          <cell r="A3869" t="str">
            <v/>
          </cell>
        </row>
        <row r="3870">
          <cell r="A3870" t="str">
            <v>21.14.020</v>
          </cell>
          <cell r="B3870" t="str">
            <v>RECUPERACAO DE ABATIMENTO EM PAVIMENTACAO COM DIMENSOES DE (2,0X1,5X1,5)M, INCLUSIVE COM SUBSTITUICAO DE DOIS TUBOS DE 0,60M DE DIAMETRO.</v>
          </cell>
          <cell r="C3870" t="str">
            <v>UD</v>
          </cell>
          <cell r="D3870">
            <v>849.35</v>
          </cell>
          <cell r="E3870">
            <v>653.35</v>
          </cell>
        </row>
        <row r="3871">
          <cell r="A3871" t="str">
            <v/>
          </cell>
        </row>
        <row r="3872">
          <cell r="A3872" t="str">
            <v>21.14.030</v>
          </cell>
          <cell r="B3872" t="str">
            <v>RECUPERACAO DE ABATIMENTO EM PAVIMENTACAO COM DIMENSOES DE (1,5X1,5X1,5)M.</v>
          </cell>
          <cell r="C3872" t="str">
            <v>UD</v>
          </cell>
          <cell r="D3872">
            <v>514.99</v>
          </cell>
          <cell r="E3872">
            <v>396.15</v>
          </cell>
        </row>
        <row r="3873">
          <cell r="A3873" t="str">
            <v/>
          </cell>
        </row>
        <row r="3874">
          <cell r="A3874" t="str">
            <v>21.15.001</v>
          </cell>
          <cell r="B3874" t="str">
            <v>MOBILIZAÇÃO E INSTALAÇÃO DE CONJUNTO COM ATÉ 50 PONTEIRAS FILTRANTES E BOMBAS DE SUCÇÃO PARA REBAIXAMENTO DE LENÇOL FREÁTICO ATÉ 5,00M DE PROFUNDIDADE.</v>
          </cell>
          <cell r="C3874" t="str">
            <v>Cj</v>
          </cell>
          <cell r="D3874">
            <v>1040</v>
          </cell>
          <cell r="E3874">
            <v>800</v>
          </cell>
        </row>
        <row r="3875">
          <cell r="A3875" t="str">
            <v/>
          </cell>
        </row>
        <row r="3876">
          <cell r="A3876" t="str">
            <v>21.15.002</v>
          </cell>
          <cell r="B3876" t="str">
            <v>OPERAÇÃO DE CONJUNTO COM ATÉ 50 PONTEIRAS FILTRANTES E BOMBAS DE SUCÇÃO PARA REBAIXAMENTO DE LENÇOL FRÉTICO ATÉ 5M DE PROFUNDIDADE.</v>
          </cell>
          <cell r="C3876" t="str">
            <v>Dia</v>
          </cell>
          <cell r="D3876">
            <v>136.5</v>
          </cell>
          <cell r="E3876">
            <v>105</v>
          </cell>
        </row>
        <row r="3877">
          <cell r="A3877" t="str">
            <v/>
          </cell>
        </row>
        <row r="3878">
          <cell r="A3878" t="str">
            <v>22.00.000</v>
          </cell>
          <cell r="B3878" t="str">
            <v>DETALHES DA SEDUC</v>
          </cell>
        </row>
        <row r="3879">
          <cell r="A3879" t="str">
            <v/>
          </cell>
        </row>
        <row r="3880">
          <cell r="A3880" t="str">
            <v>22.03.030</v>
          </cell>
          <cell r="B3880" t="str">
            <v>DET.44 - FORN. E INST. DE CORRIMÃO EM TUBO DE FERRO GALVANIZADO DE 1.1/2" (DUPLO) E MONTANTES EM TUBOS DE FERRO GALVANIZADO DE 2" COM ESPAÇAMENTO ENTRE OS MONTANTES DE 1,50M COM ALTURA TOTAL LIVRE DE 0,75M. SEM PINTURA.</v>
          </cell>
          <cell r="C3880" t="str">
            <v>m</v>
          </cell>
          <cell r="D3880">
            <v>157.80000000000001</v>
          </cell>
          <cell r="E3880">
            <v>121.39</v>
          </cell>
        </row>
        <row r="3881">
          <cell r="A3881" t="str">
            <v/>
          </cell>
        </row>
        <row r="3882">
          <cell r="A3882" t="str">
            <v>22.10.012</v>
          </cell>
          <cell r="B3882" t="str">
            <v>DET 01-A e B - FORNECIMENTO E COLOCAÇÃO DE PLACA INDICATIVA (2,50X0,60X0,05)M COM O NOME DA ESCOLA EM CONCRETO ARMADO INCLUSIVE ABERTURA DE LETREIRO COM PINTURA</v>
          </cell>
          <cell r="C3882" t="str">
            <v>Un</v>
          </cell>
          <cell r="D3882">
            <v>343.05</v>
          </cell>
          <cell r="E3882">
            <v>263.89</v>
          </cell>
        </row>
        <row r="3883">
          <cell r="A3883" t="str">
            <v/>
          </cell>
        </row>
        <row r="3884">
          <cell r="A3884" t="str">
            <v>22.10.015</v>
          </cell>
          <cell r="B3884" t="str">
            <v>DET 01-B- FORNEC. E INST.DE GRADIL DO PÓRTICO,EM MONTANTES DE CANTONEIRAS VERT."L" DE 11/2"X1/4" FORMANDO SEÇÃO QUADRADA A  CADA 1,00M,BARRA CHATA DE FERRO 1"X3/16" EM "X" E DEMAIS BARRAS CHATAS DE FERRO DE 1"X1/4",CHUMBADO C/ ARG. DE CIMENTO E AREIA TRAÇ</v>
          </cell>
          <cell r="C3884" t="str">
            <v>m2</v>
          </cell>
          <cell r="D3884">
            <v>227.77</v>
          </cell>
          <cell r="E3884">
            <v>175.21</v>
          </cell>
        </row>
        <row r="3885">
          <cell r="A3885" t="str">
            <v/>
          </cell>
        </row>
        <row r="3886">
          <cell r="A3886" t="str">
            <v>22.10.016</v>
          </cell>
          <cell r="B3886" t="str">
            <v>DET 01 B- FORN.E INST.DE PORTÃO PÓRTICO,EM MONTANTES DE CANTON. VERT."L" DE 11/2"X1/4" FORMANDO QUADRADOS A  CADA 1,50M,BARRA CHATA DE FERRO 1"X3/16" EM "X" E DEMAIS BARRAS CHATAS DE FERRO DE 1"X1/4",INC.FECHAD.DOBRAD.E FECHO CREMONA,CHUMBADO COM ARG. C:A</v>
          </cell>
          <cell r="C3886" t="str">
            <v>m2</v>
          </cell>
          <cell r="D3886">
            <v>253.77</v>
          </cell>
          <cell r="E3886">
            <v>195.21</v>
          </cell>
        </row>
        <row r="3887">
          <cell r="A3887" t="str">
            <v/>
          </cell>
        </row>
        <row r="3888">
          <cell r="A3888" t="str">
            <v>22.10.020</v>
          </cell>
          <cell r="B3888" t="str">
            <v>DET 02-A- BANCO E BANCADA EM CONCRETO ARMADO ENVERNIZADO NO RECREIO COBERTO, ENGASTADO ENTRE PILARES,INCLUSIVE PILARETES DE APOIO EM CONCRETO APARENTE PINTADO COM TINTA A ÓLEO, EMBASAMENTO DE ALVENARIA DE 1 1/2VEZ SOBRE CONCRETO MAGRO.</v>
          </cell>
          <cell r="C3888" t="str">
            <v>m</v>
          </cell>
          <cell r="D3888">
            <v>94.21</v>
          </cell>
          <cell r="E3888">
            <v>72.47</v>
          </cell>
        </row>
        <row r="3889">
          <cell r="A3889" t="str">
            <v/>
          </cell>
        </row>
        <row r="3890">
          <cell r="A3890" t="str">
            <v>22.10.025</v>
          </cell>
          <cell r="B3890" t="str">
            <v>DET 02-B- BANCADA PARA DEFICIENTE EM CONCRETO APARENTE ENVERNIZADO NO RECREIO COBERTO, ENGASTADA ENTRE PILARES EXISTENTES, INCLUSIVE PILARETE DE APOIO EM CONCRETO APARENTE PINTADO COM TINTA A ÓLEO, EMBASAMENTO DE ALVENARIA DE 1 1/2VEZ SOBRE CONCRETO MAGRO</v>
          </cell>
          <cell r="C3890" t="str">
            <v>m</v>
          </cell>
          <cell r="D3890">
            <v>47.08</v>
          </cell>
          <cell r="E3890">
            <v>36.22</v>
          </cell>
        </row>
        <row r="3891">
          <cell r="A3891" t="str">
            <v/>
          </cell>
        </row>
        <row r="3892">
          <cell r="A3892" t="str">
            <v>22.10.030</v>
          </cell>
          <cell r="B3892" t="str">
            <v xml:space="preserve">DET 03 E DET 20 - FORNECIMENTO E COLOCAÇÃO DE CUBA EM AÇO INOX 50X40X25CM AISI-304-18/8, INCLUSIVE VÁLVULA METÁLICA 3 1/2"" PARA  CUBA INOX E SIFÃO METÁLICO EM INOX 1 1/2"" X 2"". </v>
          </cell>
          <cell r="C3892" t="str">
            <v>Un</v>
          </cell>
          <cell r="D3892">
            <v>894.8</v>
          </cell>
          <cell r="E3892">
            <v>688.31</v>
          </cell>
        </row>
        <row r="3893">
          <cell r="A3893" t="str">
            <v/>
          </cell>
        </row>
        <row r="3894">
          <cell r="A3894" t="str">
            <v>22.10.031</v>
          </cell>
          <cell r="B3894" t="str">
            <v>DET 03- PONTO DE GÁS INSTALADO EM BANCADA DE LABORATÓRIO COM DISTÂNCIA A CASA DE GÁS DE 5,00 M INCLUSIVE FORNECIMENTO DE  06 (SEIS) BICOS DE BUSEN , TUBULAÇÕES DE COBRE E ACESSÓRIOS NECESSÁRIOS SEM FORNECIMETO DO BUTIJÃO.</v>
          </cell>
          <cell r="C3894" t="str">
            <v>Pt</v>
          </cell>
          <cell r="D3894">
            <v>397.78</v>
          </cell>
          <cell r="E3894">
            <v>305.99</v>
          </cell>
        </row>
        <row r="3895">
          <cell r="A3895" t="str">
            <v/>
          </cell>
        </row>
        <row r="3896">
          <cell r="A3896" t="str">
            <v>22.10.032</v>
          </cell>
          <cell r="B3896" t="str">
            <v>DET. 03 - PONTO DE TOMADA 2P+T 16A/250V SHUCO - REF.5160 SILENTOQUE - PIAL OU SIMILAR (COMPLETA), INCLUSIVE TUBULAÇÃO PVC RIGIDO, FIAÇÃO, CAIXA 4X2 POL. TIGREFLEX OU SIMILAR, PLACA E DEMAIS ACESSÓRIOS, ATÉ O PONTO DE LUZ OU QUADRO DE DISTRIBUIÇÃO.</v>
          </cell>
          <cell r="C3896" t="str">
            <v>Pt</v>
          </cell>
          <cell r="D3896">
            <v>100.38</v>
          </cell>
          <cell r="E3896">
            <v>77.22</v>
          </cell>
        </row>
        <row r="3897">
          <cell r="A3897" t="str">
            <v/>
          </cell>
        </row>
        <row r="3898">
          <cell r="A3898" t="str">
            <v>22.10.040</v>
          </cell>
          <cell r="B3898" t="str">
            <v>DET 04 - BALCÃO  DE PIA EM AÇO INOX PARA LABORATÓRIO COM 02 CUBAS DE (40X34X12)CM, COMPRIMENTO 2,80M - INCLUINDO COLOCAÇÃO</v>
          </cell>
          <cell r="C3898" t="str">
            <v>Un</v>
          </cell>
          <cell r="D3898">
            <v>2855.87</v>
          </cell>
          <cell r="E3898">
            <v>2196.83</v>
          </cell>
        </row>
        <row r="3899">
          <cell r="A3899" t="str">
            <v/>
          </cell>
        </row>
        <row r="3900">
          <cell r="A3900" t="str">
            <v>22.10.045</v>
          </cell>
          <cell r="B3900" t="str">
            <v>DET.04 - PORTAS DE ARMÁRIOS PARA FECHAMENTO DE BALCÃO COM 06 PORTAS DE 2,80X0,71M EM COMPENSADO DE 15MM REVESTIDAS EM LAMINADO NA COR AZUL MINERAL EM TODAS AS FACES, INCLUSIVE FERRAGENS.</v>
          </cell>
          <cell r="C3900" t="str">
            <v>m</v>
          </cell>
          <cell r="D3900">
            <v>167.75</v>
          </cell>
          <cell r="E3900">
            <v>129.04</v>
          </cell>
        </row>
        <row r="3901">
          <cell r="A3901" t="str">
            <v/>
          </cell>
        </row>
        <row r="3902">
          <cell r="A3902" t="str">
            <v>22.10.050</v>
          </cell>
          <cell r="B3902" t="str">
            <v>DET 05 E 06-  BANCO EM CONCRETO APARENTE  DE CONTORNO DAS ÁRVORES OU DE ARREMATE DE CANTEIROS APOIADO EM ALVENARIA DE 1 VEZ, REVESTIDA COM ASSANHADINHO  EMBASAMENTO  DE  0,20 M SOBRE CONCRETO MAGRO .</v>
          </cell>
          <cell r="C3902" t="str">
            <v>m</v>
          </cell>
          <cell r="D3902">
            <v>97.6</v>
          </cell>
          <cell r="E3902">
            <v>75.08</v>
          </cell>
        </row>
        <row r="3903">
          <cell r="A3903" t="str">
            <v/>
          </cell>
        </row>
        <row r="3904">
          <cell r="A3904" t="str">
            <v>22.10.090</v>
          </cell>
          <cell r="B3904" t="str">
            <v>DET.09-FORNECIMENTO E INSTALAÇÃO DE BARRA DE APOIO AOS DEFICIENTES EM TUBO DE FERRO GALVANIZADO DE 1 1/2" COM FLANGE SOLDADA NAS EXTREMIDADES, INCL.PINTURA EM ESMALTE SINTÉTICO E FUNDO PREPARARDOR GALVOPRIMER TIPO GALVITE DA SHERWIN WILLIAMS OU SIMILAR, C</v>
          </cell>
          <cell r="C3904" t="str">
            <v>m</v>
          </cell>
          <cell r="D3904">
            <v>81.75</v>
          </cell>
          <cell r="E3904">
            <v>62.89</v>
          </cell>
        </row>
        <row r="3905">
          <cell r="A3905" t="str">
            <v/>
          </cell>
        </row>
        <row r="3906">
          <cell r="A3906" t="str">
            <v>22.10.091</v>
          </cell>
          <cell r="B3906" t="str">
            <v>DET.09 - FORNECIMENTO E INSTALAÇÃO DE PUXADOR EM TUBO DE FERRO GALVANIZADO DE 1.1/2" COM FLANGE SOLDADA NAS EXTREMIDADES, INCLUSIVE PINTURA EM ESMALTE SINTÉTICO E FUNDO PREPARADOR COM GALVOPRIMER TIPO GALVITE DA SHERWIN WILLIAMS OU SIMILAR, FIXADO EM PORT</v>
          </cell>
          <cell r="C3906" t="str">
            <v>m</v>
          </cell>
          <cell r="D3906">
            <v>116.37</v>
          </cell>
          <cell r="E3906">
            <v>89.52</v>
          </cell>
        </row>
        <row r="3907">
          <cell r="A3907" t="str">
            <v/>
          </cell>
        </row>
        <row r="3908">
          <cell r="A3908" t="str">
            <v>22.10.092</v>
          </cell>
          <cell r="B3908" t="str">
            <v>DET.09 - FORNECIMENTO E ASSENTAMENTO DE LAVATÓRIO DE CANTO, SEM COLUNA, FAB:DECA, COR:BRANCA, LINHA IZY, REF.L101 OU SIMLAR, FIXADO COM PARAFUSO CROMADO DE COMPRIMENTO 2 1/2" E DIÂMETRO DE 1/4" COM BUCHA DE 8MM, CHICOTE PLÁSTICO COM 30CM DE 1/2", SIFÃO CO</v>
          </cell>
          <cell r="C3908" t="str">
            <v>Un</v>
          </cell>
          <cell r="D3908">
            <v>123.09</v>
          </cell>
          <cell r="E3908">
            <v>94.69</v>
          </cell>
        </row>
        <row r="3909">
          <cell r="A3909" t="str">
            <v/>
          </cell>
        </row>
        <row r="3910">
          <cell r="A3910" t="str">
            <v>22.10.100</v>
          </cell>
          <cell r="B3910" t="str">
            <v>DET 10 -BALCÃO DE WC (1,80 X 0,55 M)DE GRANITO CINZA ANDORINHA ESP=2,0 CM, INCLUSIVE TESTEIRA E ESPELHO DE GRANITO 5,00 X 2,0 CM INCLUSIVE PLACA DE CONCRETO ARMADO PARA APOIO SEM FORNECIMENTO DE CUBAS.</v>
          </cell>
          <cell r="C3910" t="str">
            <v>m</v>
          </cell>
          <cell r="D3910">
            <v>490.17</v>
          </cell>
          <cell r="E3910">
            <v>377.06</v>
          </cell>
        </row>
        <row r="3911">
          <cell r="A3911" t="str">
            <v/>
          </cell>
        </row>
        <row r="3912">
          <cell r="A3912" t="str">
            <v>22.10.101</v>
          </cell>
          <cell r="B3912" t="str">
            <v>DET. 10 - FORNECIMENTO E INSTALAÇÃO DE CUBA DE LOUÇA DE EMBUTIR OVAL 490X325MM, REF. 10116 CELITE OU SIMILAR, SEM A TORNEIRA, INCLUSIVE OS DEMAIS ACESSÓRIOS.</v>
          </cell>
          <cell r="C3912" t="str">
            <v>Un</v>
          </cell>
          <cell r="D3912">
            <v>150.26</v>
          </cell>
          <cell r="E3912">
            <v>115.59</v>
          </cell>
        </row>
        <row r="3913">
          <cell r="A3913" t="str">
            <v/>
          </cell>
        </row>
        <row r="3914">
          <cell r="A3914" t="str">
            <v>22.10.110</v>
          </cell>
          <cell r="B3914" t="str">
            <v>DET 11  E DET 12 -BANCADA  (2,63X0,72 M) PARA BALCÃO DA SECRETARIA  E BANCADA EM L (2,10+1,78X0,72 M) PRA BALCÃO DA BIBLIOTECA EM  GRANITO CINZA ANDORINHA ESP=2,0 CM , INCLUSIVE TESTEIRA DE GRANITO 5,0X2,0 CM  INCLUSIVE PLACA DE CONCRETO ARMADO PARA APOIO</v>
          </cell>
          <cell r="C3914" t="str">
            <v>m</v>
          </cell>
          <cell r="D3914">
            <v>297.79000000000002</v>
          </cell>
          <cell r="E3914">
            <v>229.07</v>
          </cell>
        </row>
        <row r="3915">
          <cell r="A3915" t="str">
            <v/>
          </cell>
        </row>
        <row r="3916">
          <cell r="A3916" t="str">
            <v>22.10.115</v>
          </cell>
          <cell r="B3916" t="str">
            <v>DET.11 E DET.12 - TAMPO (2,63X0,72)M PARA BALCÃO DA SECRETARIA E BANCADA EM "L" (2,10+1,78X0,72)M PARA BALCÃO DA BIBLIOTECA - EM GRANITO  CINZA ANDORINHA ESP.2,0CM, INCL. TESTEIRA DE GRANITO 5X2CM, SEM PLACA DE CONCRETO ARMADO PARA APOIO.</v>
          </cell>
          <cell r="C3916" t="str">
            <v>m</v>
          </cell>
          <cell r="D3916">
            <v>237</v>
          </cell>
          <cell r="E3916">
            <v>182.31</v>
          </cell>
        </row>
        <row r="3917">
          <cell r="A3917" t="str">
            <v/>
          </cell>
        </row>
        <row r="3918">
          <cell r="A3918" t="str">
            <v>22.10.116</v>
          </cell>
          <cell r="B3918" t="str">
            <v>DET.11 - PORTA DE ACESSO FIXADA EM BALCÃO COM 0,80X0,60M EM COMPENSADO DE 15MM REVESTIDA COM LAMINADO TEXTURIZADO NA COR AZUL MINERAL, INCLUSIVE FERRAGENS.</v>
          </cell>
          <cell r="C3918" t="str">
            <v>Un</v>
          </cell>
          <cell r="D3918">
            <v>272.83</v>
          </cell>
          <cell r="E3918">
            <v>209.87</v>
          </cell>
        </row>
        <row r="3919">
          <cell r="A3919" t="str">
            <v/>
          </cell>
        </row>
        <row r="3920">
          <cell r="A3920" t="str">
            <v>22.10.130</v>
          </cell>
          <cell r="B3920" t="str">
            <v>DET 13-A -FORNECIMENTO E EXECUÇÃO DE PRATELEIRA EM CONCRETO APARENTE POLIDO, PINTADA COM VERNIZ  ACRÍLICO .</v>
          </cell>
          <cell r="C3920" t="str">
            <v>m</v>
          </cell>
          <cell r="D3920">
            <v>45.9</v>
          </cell>
          <cell r="E3920">
            <v>35.31</v>
          </cell>
        </row>
        <row r="3921">
          <cell r="A3921" t="str">
            <v/>
          </cell>
        </row>
        <row r="3922">
          <cell r="A3922" t="str">
            <v>22.10.131</v>
          </cell>
          <cell r="B3922" t="str">
            <v>DET 13-B -FORNECIMENTO E INSTALAÇÃO DE  PRATELEIRA EM CONCRETO ARMADO REVESTIDA COM AZULEJO 15X15 CM  INCLUSIVE CHAPISCO E EMBOÇO.</v>
          </cell>
          <cell r="C3922" t="str">
            <v>m</v>
          </cell>
          <cell r="D3922">
            <v>64.28</v>
          </cell>
          <cell r="E3922">
            <v>49.45</v>
          </cell>
        </row>
        <row r="3923">
          <cell r="A3923" t="str">
            <v/>
          </cell>
        </row>
        <row r="3924">
          <cell r="A3924" t="str">
            <v>22.10.140</v>
          </cell>
          <cell r="B3924" t="str">
            <v>DET. 14-A - QUADRO VERDE/AVISOS DE 4,66X1,33M  EM LAMINADO VERDE PAUTADO E CARPETE CINZA COLADO, INCLUSIVE COMPENSADO DE 10MM FIXADO COM PARAFUSOS, CALHA EM CONCRETO ARMADO COM 3,16M PARA APOIO DO APAGADOR E PINCEL, E MOLDURA DE ARGAMASSA ARMADA.</v>
          </cell>
          <cell r="C3924" t="str">
            <v>Un</v>
          </cell>
          <cell r="D3924">
            <v>625.35</v>
          </cell>
          <cell r="E3924">
            <v>481.04</v>
          </cell>
        </row>
        <row r="3925">
          <cell r="A3925" t="str">
            <v/>
          </cell>
        </row>
        <row r="3926">
          <cell r="A3926" t="str">
            <v>22.10.141</v>
          </cell>
          <cell r="B3926" t="str">
            <v>DET 14-A -FORNECIMENTO E  COLOCAÇÃO DE LAMINADO FENÓLICO PAUTADO ESCOLAR NA COR VERDE PARA QUADRO ESCOLAR,  INCLUSIVE COMPENSADO DE 10 MM, FIXADO COM PARAFUSOS E BUCHAS S-8.</v>
          </cell>
          <cell r="C3926" t="str">
            <v>m2</v>
          </cell>
          <cell r="D3926">
            <v>91.39</v>
          </cell>
          <cell r="E3926">
            <v>70.3</v>
          </cell>
        </row>
        <row r="3927">
          <cell r="A3927" t="str">
            <v/>
          </cell>
        </row>
        <row r="3928">
          <cell r="A3928" t="str">
            <v>22.10.142</v>
          </cell>
          <cell r="B3928" t="str">
            <v>DET. 14A E 14B - FORNECIMENTO E COLOCAÇÃO DE CARPETE CINZA 4MM PARA QUADRO ESCOLAR, INCLUSIVE COMPENSADO DE 10MM, FIXADO COM PARAFUSOS E BUCHAS S-8.</v>
          </cell>
          <cell r="C3928" t="str">
            <v>m2</v>
          </cell>
          <cell r="D3928">
            <v>70.22</v>
          </cell>
          <cell r="E3928">
            <v>54.02</v>
          </cell>
        </row>
        <row r="3929">
          <cell r="A3929" t="str">
            <v/>
          </cell>
        </row>
        <row r="3930">
          <cell r="A3930" t="str">
            <v>22.10.143</v>
          </cell>
          <cell r="B3930" t="str">
            <v>DET. 14 A E 14 B - FORNECIMENTO E COLOCAÇÃO DE CARPETE CINZA 4MM PARA QUADRO DE AVISO, APLICADO SOBRE COMPENSADO EXISTENTE.</v>
          </cell>
          <cell r="C3930" t="str">
            <v>m2</v>
          </cell>
          <cell r="D3930">
            <v>29.62</v>
          </cell>
          <cell r="E3930">
            <v>22.79</v>
          </cell>
        </row>
        <row r="3931">
          <cell r="A3931" t="str">
            <v/>
          </cell>
        </row>
        <row r="3932">
          <cell r="A3932" t="str">
            <v>22.10.144</v>
          </cell>
          <cell r="B3932" t="str">
            <v>DET.14A - FORNECIMENTO E  COLOCAÇÃO DE LAMINADO FENÓLICO PAUTADO ESCOLAR NA COR VERDE PARA QUADRO ESCOLAR UTILIZANDO COLA.</v>
          </cell>
          <cell r="C3932" t="str">
            <v>m2</v>
          </cell>
          <cell r="D3932">
            <v>51.66</v>
          </cell>
          <cell r="E3932">
            <v>39.74</v>
          </cell>
        </row>
        <row r="3933">
          <cell r="A3933" t="str">
            <v/>
          </cell>
        </row>
        <row r="3934">
          <cell r="A3934" t="str">
            <v>22.10.145</v>
          </cell>
          <cell r="B3934" t="str">
            <v>DET. 14-B - QUADRO BRANCO/AVISOS DE 4,66X1,33M  EM LAMINADO BRANCO  PAUTADO E CARPETE CINZA COLADO, INCLUSIVE COMPENSADO DE 10MM FIXADO COM PARAFUSOS, CALHA DE 0,30M DE COMPRIMENTO PARA APAGADOR E PINCEL DE CONCRETO ARMADO, E MOLDURA DE ARGAMASSA ARMADA.</v>
          </cell>
          <cell r="C3934" t="str">
            <v>Un</v>
          </cell>
          <cell r="D3934">
            <v>623.20000000000005</v>
          </cell>
          <cell r="E3934">
            <v>479.39</v>
          </cell>
        </row>
        <row r="3935">
          <cell r="A3935" t="str">
            <v/>
          </cell>
        </row>
        <row r="3936">
          <cell r="A3936" t="str">
            <v>22.10.146</v>
          </cell>
          <cell r="B3936" t="str">
            <v>DET. 14B - FORNECIMENTO E COLOCAÇÃO DE LAMINADO FENÓLICO PAUTADO ESCOLAR NA COR BRANCA PARA QUADRO ESCOLAR, INCLUSIVE COMPENSADO DE 10MM, FIXADO COM PARAFUSOS E BUCHAS S-8.</v>
          </cell>
          <cell r="C3936" t="str">
            <v>m2</v>
          </cell>
          <cell r="D3936">
            <v>92.65</v>
          </cell>
          <cell r="E3936">
            <v>71.27</v>
          </cell>
        </row>
        <row r="3937">
          <cell r="A3937" t="str">
            <v/>
          </cell>
        </row>
        <row r="3938">
          <cell r="A3938" t="str">
            <v>22.10.147</v>
          </cell>
          <cell r="B3938" t="str">
            <v>DET.14B - FORNECIMENTO E COLOCAÇÃO DE LAMINADO FENÓLICO PAUTADO ESCOLAR NA COR BRANCA PARA QUADRO ESCOLAR UTILIZANDO COLA.</v>
          </cell>
          <cell r="C3938" t="str">
            <v>m2</v>
          </cell>
          <cell r="D3938">
            <v>52.92</v>
          </cell>
          <cell r="E3938">
            <v>40.71</v>
          </cell>
        </row>
        <row r="3939">
          <cell r="A3939" t="str">
            <v/>
          </cell>
        </row>
        <row r="3940">
          <cell r="A3940" t="str">
            <v>22.10.148</v>
          </cell>
          <cell r="B3940" t="str">
            <v>DET. 14B - FORNECIMENTO E COLOCAÇÃO DE LAMINADO LISO ESCOLAR NA COR BRANCA PARA QUADRO ESCOLAR UTILIZANDO COLA.</v>
          </cell>
          <cell r="C3940" t="str">
            <v>m2</v>
          </cell>
          <cell r="D3940">
            <v>52.79</v>
          </cell>
          <cell r="E3940">
            <v>40.61</v>
          </cell>
        </row>
        <row r="3941">
          <cell r="A3941" t="str">
            <v/>
          </cell>
        </row>
        <row r="3942">
          <cell r="A3942" t="str">
            <v>22.10.150</v>
          </cell>
          <cell r="B3942" t="str">
            <v>DET. 15 - PLATAFORMA DE CONCRETO ARMADO DE 20MPA COM 03 MASTROS DE FERRO GALVANIZADO PINTADOS SENDO 02 COM ALTURA DE 6,00M E 01 COM ALTURA DE 7,00M. FUNDAÇÃO EM ALVENARIA DE 1VEZ, ATERRO COMPACTADO E CONCRETO MAGRO (1:4:8). INCLUSIVE PINTURA DA PLATAFORMA</v>
          </cell>
          <cell r="C3942" t="str">
            <v>Un</v>
          </cell>
          <cell r="D3942">
            <v>2686.25</v>
          </cell>
          <cell r="E3942">
            <v>2066.35</v>
          </cell>
        </row>
        <row r="3943">
          <cell r="A3943" t="str">
            <v/>
          </cell>
        </row>
        <row r="3944">
          <cell r="A3944" t="str">
            <v>22.10.170</v>
          </cell>
          <cell r="B3944" t="str">
            <v>DET.17A E 17B - APOIO EM GRANITO CINZA ANDORINHA COM 2,00CM DE ESPESSURA DA JANELA DE ATENDIMENTO DA COZINHA E DA SECRETARIA SOBRE PLACA DE CONCRETO ARMADO, CONFORME DETALHE.</v>
          </cell>
          <cell r="C3944" t="str">
            <v>m2</v>
          </cell>
          <cell r="D3944">
            <v>320.67</v>
          </cell>
          <cell r="E3944">
            <v>246.67</v>
          </cell>
        </row>
        <row r="3945">
          <cell r="A3945" t="str">
            <v/>
          </cell>
        </row>
        <row r="3946">
          <cell r="A3946" t="str">
            <v>22.10.171</v>
          </cell>
          <cell r="B3946" t="str">
            <v>DET.17B - FORNECIMENTO E INSTALAÇÃO DE GRADE DE MADEIRA COM BAGUETES PARA FIXAÇÃO DE VIDROS DIMENSÕES DE 1,20X1,25M, LARGURA DE 15CM, EM MADEIRA MASSARANDUBA OU SIMILAR. NÃO INCLUSO VIDRO.</v>
          </cell>
          <cell r="C3946" t="str">
            <v>Un</v>
          </cell>
          <cell r="D3946">
            <v>193.89</v>
          </cell>
          <cell r="E3946">
            <v>149.15</v>
          </cell>
        </row>
        <row r="3947">
          <cell r="A3947" t="str">
            <v/>
          </cell>
        </row>
        <row r="3948">
          <cell r="A3948" t="str">
            <v>22.10.172</v>
          </cell>
          <cell r="B3948" t="str">
            <v>DET. 17A E 17B - BANCADA INTERNA AO APOIO DE GRANITO POLIDO CINZA ANDORINHA, ESP.2CM, LARGURA DE 60CM, INCLUSIVE TESTEIRA 5X2CM, SEM ESPELHO, SOBRE PLACA DE CONCRETO ARMADO, CONFORME DETALHE.</v>
          </cell>
          <cell r="C3948" t="str">
            <v>m</v>
          </cell>
          <cell r="D3948">
            <v>273.14999999999998</v>
          </cell>
          <cell r="E3948">
            <v>210.12</v>
          </cell>
        </row>
        <row r="3949">
          <cell r="A3949" t="str">
            <v/>
          </cell>
        </row>
        <row r="3950">
          <cell r="A3950" t="str">
            <v>22.10.200</v>
          </cell>
          <cell r="B3950" t="str">
            <v>DET. 20 - BANCADA (2,80X0,60)M DA COZINHA EM GRANITO CINZA ANDORINHA PARA 02 CUBAS DE (50X40X25)CM - INCLUSIVE TESTEIRA E ESPELHO DE 2,0X5,0CM.</v>
          </cell>
          <cell r="C3950" t="str">
            <v>m</v>
          </cell>
          <cell r="D3950">
            <v>289.35000000000002</v>
          </cell>
          <cell r="E3950">
            <v>222.58</v>
          </cell>
        </row>
        <row r="3951">
          <cell r="A3951" t="str">
            <v/>
          </cell>
        </row>
        <row r="3952">
          <cell r="A3952" t="str">
            <v>22.10.201</v>
          </cell>
          <cell r="B3952" t="str">
            <v>DET. 20 - COMPLEMENTO DA BANCADA DA COZINHA EM TAMPO DE GRANITO CINZA ANDORINHA 0,60M DE LARGURA, LISO, SEM FURO - INCLUSIVE TESTEIRA E ESPELHO DE 2,0X5,0CM.</v>
          </cell>
          <cell r="C3952" t="str">
            <v>m</v>
          </cell>
          <cell r="D3952">
            <v>273.70999999999998</v>
          </cell>
          <cell r="E3952">
            <v>210.55</v>
          </cell>
        </row>
        <row r="3953">
          <cell r="A3953" t="str">
            <v/>
          </cell>
        </row>
        <row r="3954">
          <cell r="A3954" t="str">
            <v>22.10.205</v>
          </cell>
          <cell r="B3954" t="str">
            <v>DET.20 - TAMPO (2,80X0,60)M DA COZINHA EM GRANITO CINZA ANDORINHA PARA 02 CUBAS DE (50X40X25)CM - INCLUSIVE TESTEIRA E ESPELHO DE 2,0X5,0CM. SEM A PLACA DE CONCRETO ARMADO PARA APOIO.</v>
          </cell>
          <cell r="C3954" t="str">
            <v>m</v>
          </cell>
          <cell r="D3954">
            <v>236.1</v>
          </cell>
          <cell r="E3954">
            <v>181.62</v>
          </cell>
        </row>
        <row r="3955">
          <cell r="A3955" t="str">
            <v/>
          </cell>
        </row>
        <row r="3956">
          <cell r="A3956" t="str">
            <v>22.10.210</v>
          </cell>
          <cell r="B3956" t="str">
            <v>DET.20 - PORTAS DE ARMÁRIOS PARA FECHAMENTO DE BALCÃO COM 05 PORTAS DE 2,50X0,71M EM COMPENSADO DE 15MM REVESTIDAS EM LAMINADO NA COR AZUL MINERAL EM TODAS AS FACES, INCLUSIVE FERRAGENS.</v>
          </cell>
          <cell r="C3956" t="str">
            <v>m</v>
          </cell>
          <cell r="D3956">
            <v>172.08</v>
          </cell>
          <cell r="E3956">
            <v>132.37</v>
          </cell>
        </row>
        <row r="3957">
          <cell r="A3957" t="str">
            <v/>
          </cell>
        </row>
        <row r="3958">
          <cell r="A3958" t="str">
            <v>22.10.280</v>
          </cell>
          <cell r="B3958" t="str">
            <v>DET 28- FORNEC.E INSTAL.ALAMBRADO, SEM PORTÃO, EM TELA,SIMPLES TORÇÃO,GALVAN.PESADA,MALHA QUADRADA 2"X2",FIO 12BWG E ARAME AMARR.FIO 14BWG,SEM REVEST.EM PVC,FIXADA EM TUBO FERRO GALVAN. 3" E 2", INCL.SOLDA E MONTAGEM,TRATAM.ANTIFER.E PINT.ESMALTE. FUNDAÇÃ</v>
          </cell>
          <cell r="C3958" t="str">
            <v>m</v>
          </cell>
          <cell r="D3958">
            <v>757.41</v>
          </cell>
          <cell r="E3958">
            <v>582.63</v>
          </cell>
        </row>
        <row r="3959">
          <cell r="A3959" t="str">
            <v/>
          </cell>
        </row>
        <row r="3960">
          <cell r="A3960" t="str">
            <v>22.10.281</v>
          </cell>
          <cell r="B3960" t="str">
            <v>DET 28-FORNEC.E INSTAL.ALAMBRADO C/PORTÃO EM TELA,SIMPLES TORÇÃO,GALVAN.PESADA,MALHA QUADRADA 2"X2",FIO 12BWG E ARAME AMARR.FIO 14BWG,SEM REVEST.EM PVC,FIXADA EM TUBO FERRO GALVAN. 3" E 2", INCL.SOLDA E MONTAGEM,TRATAM.ANTIFER.E PINT.ESMALTE, FUNDAÇÃO CON</v>
          </cell>
          <cell r="C3960" t="str">
            <v>m</v>
          </cell>
          <cell r="D3960">
            <v>757.41</v>
          </cell>
          <cell r="E3960">
            <v>582.63</v>
          </cell>
        </row>
        <row r="3961">
          <cell r="A3961" t="str">
            <v/>
          </cell>
        </row>
        <row r="3962">
          <cell r="A3962" t="str">
            <v>22.10.282</v>
          </cell>
          <cell r="B3962" t="str">
            <v>DET. 28 - INSTALAÇÃO DE ALAMBRADO CONFORME DETALHE 28, INCLUSIVE ESCAVAÇÃO, REMOÇÃO DE MATERIAL E FUNDAÇÃO EM CONCRETO MAGRO E ESTRUTURAL DE FCK 20MPA. ALTURA ÚTIL DE 5,50M. SEM O FORNECIMENTO DOS MATERIAIS DO ALAMBRADO.</v>
          </cell>
          <cell r="C3962" t="str">
            <v>m</v>
          </cell>
          <cell r="D3962">
            <v>111.64</v>
          </cell>
          <cell r="E3962">
            <v>85.88</v>
          </cell>
        </row>
        <row r="3963">
          <cell r="A3963" t="str">
            <v/>
          </cell>
        </row>
        <row r="3964">
          <cell r="A3964" t="str">
            <v>22.10.300</v>
          </cell>
          <cell r="B3964" t="str">
            <v>DET 30-A- BANCO INTERNO COM TAMPO EM CONCRETO APARENTE ENVERNIZADO, MODELO 01 , PRESO NA PAREDE E APOIADO EM ALVENARIA DE 1/2 VEZ PINTADA COM TINTA PVA E EMBASAMENTO  EM ALVENARIA DE  1 VEZ  SOBRE CONCRETO MAGRO.</v>
          </cell>
          <cell r="C3964" t="str">
            <v>m</v>
          </cell>
          <cell r="D3964">
            <v>114.14</v>
          </cell>
          <cell r="E3964">
            <v>87.8</v>
          </cell>
        </row>
        <row r="3965">
          <cell r="A3965" t="str">
            <v/>
          </cell>
        </row>
        <row r="3966">
          <cell r="A3966" t="str">
            <v>22.10.305</v>
          </cell>
          <cell r="B3966" t="str">
            <v>DET 30-B- BANCO INTERNO COM TAMPO EM CONCRETO APARENTE ENVERNIZADO, MODELO 02 , SOLTO DA PAREDE E APOIADO EM ALVENARIA DE 1 VEZ E PILARETE DE CONCRETO ARMADO, REVESTIDOS, PINTADOS COM TINTA PVA E EMBASAMENTO  EM ALVENARIA DE  1 VEZ  SOBRE CONCRETO MAGRO.</v>
          </cell>
          <cell r="C3966" t="str">
            <v>m</v>
          </cell>
          <cell r="D3966">
            <v>135.63999999999999</v>
          </cell>
          <cell r="E3966">
            <v>104.34</v>
          </cell>
        </row>
        <row r="3967">
          <cell r="A3967" t="str">
            <v/>
          </cell>
        </row>
        <row r="3968">
          <cell r="A3968" t="str">
            <v>22.10.311</v>
          </cell>
          <cell r="B3968" t="str">
            <v>DET.31A - FORN.E INST.DE CORRIMÃO DUPLO EM TUBOS DE FERRO GALV.DE 1.1/2", ESP.DA PAREDE DO TUBO NA CHAPA 13, CHUMBADOS NA PAREDE ATRAVÉS DE SUPORTES DE APOIO EM TUBOS DE FG DE 3/4", ESP.DA PAREDE NA CHAPA 13, A CADA 1,00M. SEM PINTURA.</v>
          </cell>
          <cell r="C3968" t="str">
            <v>m</v>
          </cell>
          <cell r="D3968">
            <v>172.47</v>
          </cell>
          <cell r="E3968">
            <v>132.66999999999999</v>
          </cell>
        </row>
        <row r="3969">
          <cell r="A3969" t="str">
            <v/>
          </cell>
        </row>
        <row r="3970">
          <cell r="A3970" t="str">
            <v>22.10.312</v>
          </cell>
          <cell r="B3970" t="str">
            <v>DET.31B - FORNECIMENTO E INSTALAÇÃO DE CORRIMÃO EM TUBO DE FERRO GALVANIZADO DE 1.1/2" (CHAPA 13) E MONTANTES DE 1,00M COM ALTURA UTIL DE 0,60M E SUPORTES DE APOIO EM VARÃO DE FERRO DE 5/8". PINTURA EM GALVOPRIMER</v>
          </cell>
          <cell r="C3970" t="str">
            <v>m</v>
          </cell>
          <cell r="D3970">
            <v>177.97</v>
          </cell>
          <cell r="E3970">
            <v>136.9</v>
          </cell>
        </row>
        <row r="3971">
          <cell r="A3971" t="str">
            <v/>
          </cell>
        </row>
        <row r="3972">
          <cell r="A3972" t="str">
            <v>22.10.313</v>
          </cell>
          <cell r="B3972" t="str">
            <v>DET.31C - FORNECIMENTO E INST.DE CORRIMÃO EM TUBO DE FERRO GALVANIZADO DE 1.1/2" (CHAPA 13) E MONTANTES EM TUBOS DE FERRO GALV. 1.1/4" (CHAPA 13) C/ESPAÇAMENTO ENTRE OS MONTANTES DE 1,00M C/ ALTURA UTIL DE 0,90M E SUPORTES DE APOIO AO CORRIMÃO EM VARÃO DE</v>
          </cell>
          <cell r="C3972" t="str">
            <v>m</v>
          </cell>
          <cell r="D3972">
            <v>156.29</v>
          </cell>
          <cell r="E3972">
            <v>120.23</v>
          </cell>
        </row>
        <row r="3973">
          <cell r="A3973" t="str">
            <v/>
          </cell>
        </row>
        <row r="3974">
          <cell r="A3974" t="str">
            <v>22.10.320</v>
          </cell>
          <cell r="B3974" t="str">
            <v>DET 32 - REVESTIMENTO EM CERÂMICA (10 X 10)CM², TIPO A, ELIZABETH  LINHA CRISTAL OU SIMILAR, ASSENTADA COM ARGAMASSA PRE-FABRICADA DE CIMENTO COLANTE SOBRE EMBOÇO PRONTO E REJUNTADO COM ARGAMASSA DE REJUNTAMENTO WEBER-COLOR FLEXÍVEL - QUARTZOLIT OU SIMILA</v>
          </cell>
          <cell r="C3974" t="str">
            <v>m2</v>
          </cell>
          <cell r="D3974">
            <v>39.450000000000003</v>
          </cell>
          <cell r="E3974">
            <v>30.35</v>
          </cell>
        </row>
        <row r="3975">
          <cell r="A3975" t="str">
            <v/>
          </cell>
        </row>
        <row r="3976">
          <cell r="A3976" t="str">
            <v>22.10.340</v>
          </cell>
          <cell r="B3976" t="str">
            <v>DET 034 - MESA E BANCO DE CONCRETO APARENTE  INCLUSIVE PINTURA EM VERNIZ ACRÍLICO.</v>
          </cell>
          <cell r="C3976" t="str">
            <v>Cj</v>
          </cell>
          <cell r="D3976">
            <v>1233.1400000000001</v>
          </cell>
          <cell r="E3976">
            <v>948.57</v>
          </cell>
        </row>
        <row r="3977">
          <cell r="A3977" t="str">
            <v/>
          </cell>
        </row>
        <row r="3978">
          <cell r="A3978" t="str">
            <v>22.10.350</v>
          </cell>
          <cell r="B3978" t="str">
            <v>DET 35-FORNECIMENTO E EXECUÇÃO DE REVESTIMENTO EM GRANILITE ESP. 10MM, COR CINZA, PARA BALCÃO OU BANCADA , ACABAMENTO POLIDO.</v>
          </cell>
          <cell r="C3978" t="str">
            <v>m2</v>
          </cell>
          <cell r="D3978">
            <v>52</v>
          </cell>
          <cell r="E3978">
            <v>40</v>
          </cell>
        </row>
        <row r="3979">
          <cell r="A3979" t="str">
            <v/>
          </cell>
        </row>
        <row r="3980">
          <cell r="A3980" t="str">
            <v>22.10.360</v>
          </cell>
          <cell r="B3980" t="str">
            <v>DET 36- FORN E INST . DE  BICICLETÁRIO EM TUBO GALVANIZADO DE 3" , COM 2,00 M, PINTADO COM  02(DUAS) DEMÃOS DE ESMALTE SINTÉTICO SOBRE GALVOPRIMER TIPO GALVITE DA  SHERWIN WILLIANS OU SIMILAR.( MEDIR PELA PROJEÇÃO DO MESMO).</v>
          </cell>
          <cell r="C3980" t="str">
            <v>m</v>
          </cell>
          <cell r="D3980">
            <v>163.81</v>
          </cell>
          <cell r="E3980">
            <v>126.01</v>
          </cell>
        </row>
        <row r="3981">
          <cell r="A3981" t="str">
            <v/>
          </cell>
        </row>
        <row r="3982">
          <cell r="A3982" t="str">
            <v>22.10.370</v>
          </cell>
          <cell r="B3982" t="str">
            <v>DET 37- PRANCHA Nº 03/03- ESCADA DE MARINHEIRO EM FERRO COM DEGRAUS EM TUBO DE 1", LATERAIS EM TUBO DE 1 1/4", PROTEÇÃO CIRCULAR E EM BARRAS VERTICAIS DE 1"X3/16" E APOIO SUPERIOR EM TUBOS DE 1" E BARRA CHATA DE 1"X3/16",SEM PINTURA.</v>
          </cell>
          <cell r="C3982" t="str">
            <v>m</v>
          </cell>
          <cell r="D3982">
            <v>241.82</v>
          </cell>
          <cell r="E3982">
            <v>186.02</v>
          </cell>
        </row>
        <row r="3983">
          <cell r="A3983" t="str">
            <v/>
          </cell>
        </row>
        <row r="3984">
          <cell r="A3984" t="str">
            <v>22.10.420</v>
          </cell>
          <cell r="B3984" t="str">
            <v>FORN.E EXEC.DE PISO E=8CM,CONC.EST.FCK 25 MPA USIN. BOMB. COND. A (NBR-12655), LANÇADO,ADENSADO E NIVELADO, CONF.PROJ.DA SEDUC, ARMADO C/TELA Q61, INCL. LONA PLÁSTICA 150MICRA, ACAB. VÍTREO, FIBRA DE POLIPROPILENO,CORTE DA JUNTA (LARG.4MM E PROF.22MM) E T</v>
          </cell>
          <cell r="C3984" t="str">
            <v>m2</v>
          </cell>
          <cell r="D3984">
            <v>58.96</v>
          </cell>
          <cell r="E3984">
            <v>45.36</v>
          </cell>
        </row>
        <row r="3985">
          <cell r="A3985" t="str">
            <v/>
          </cell>
        </row>
        <row r="3986">
          <cell r="A3986" t="str">
            <v>22.10.421</v>
          </cell>
          <cell r="B3986" t="str">
            <v>DET. 25, 26 E 27 - FORNECIMENTO E INSTALAÇÃO DE PEITORIL, EM TUBO DE FERRO GALVANIZADO, COM 3,35MM(1/8") DE ESPESSURA DA PAREDE E DIÂMETRO DE 3", PINTADO COM ESMALTE SINTÉTICO, CHUMBADO NA ALVENARIA, CONFORME DETALHE:"GUARDA-CORPO QUADRA". H=30CM.</v>
          </cell>
          <cell r="C3986" t="str">
            <v>m</v>
          </cell>
          <cell r="D3986">
            <v>157.38999999999999</v>
          </cell>
          <cell r="E3986">
            <v>121.07</v>
          </cell>
        </row>
        <row r="3987">
          <cell r="A3987" t="str">
            <v/>
          </cell>
        </row>
        <row r="3988">
          <cell r="A3988" t="str">
            <v>23.00.000</v>
          </cell>
          <cell r="B3988" t="str">
            <v>INSTALAÇÕES ESPECIAIS</v>
          </cell>
        </row>
        <row r="3989">
          <cell r="A3989" t="str">
            <v/>
          </cell>
        </row>
        <row r="3990">
          <cell r="A3990" t="str">
            <v>23.01.025</v>
          </cell>
          <cell r="B3990" t="str">
            <v>FORNECIMENTO E EXECUÇÃO DE PONTO PARA REDE LÓGICA SECO,COM ELETRODUTO DE PVC RÍGIDO DE 3/4", BUCHA E ARRUELA DE ALUMÍNIO, CAIXA PLÁSTICA, RÍGIDA, RETANGULAR 4X2" FAB. TIGRE OU SIMILAR E TAMPA CEGA 4X2" FAB.PIAL OU SIMILAR. INCLUINDO RASGO EM ALVENARIA.</v>
          </cell>
          <cell r="C3990" t="str">
            <v>Pt</v>
          </cell>
          <cell r="D3990">
            <v>24.98</v>
          </cell>
          <cell r="E3990">
            <v>19.22</v>
          </cell>
        </row>
        <row r="3991">
          <cell r="A3991" t="str">
            <v/>
          </cell>
        </row>
        <row r="3992">
          <cell r="A3992" t="str">
            <v>23.01.030</v>
          </cell>
          <cell r="B3992" t="str">
            <v>FORNECIMENTO E INSTALAÇÃO DE CABEAMENTO DE LÓGICA COM CABO UTP CATEGORIA 5E-04 PARES.</v>
          </cell>
          <cell r="C3992" t="str">
            <v>m</v>
          </cell>
          <cell r="D3992">
            <v>3.4</v>
          </cell>
          <cell r="E3992">
            <v>2.62</v>
          </cell>
        </row>
        <row r="3993">
          <cell r="A3993" t="str">
            <v/>
          </cell>
        </row>
        <row r="3994">
          <cell r="A3994" t="str">
            <v>23.01.031</v>
          </cell>
          <cell r="B3994" t="str">
            <v>RETIRADA E COLOCAÇÃO DE CABOS LÓGICOS, SEM FORNECIMENTO DO MATERIAL.</v>
          </cell>
          <cell r="C3994" t="str">
            <v>m</v>
          </cell>
          <cell r="D3994">
            <v>2.89</v>
          </cell>
          <cell r="E3994">
            <v>2.23</v>
          </cell>
        </row>
        <row r="3995">
          <cell r="A3995" t="str">
            <v/>
          </cell>
        </row>
        <row r="3996">
          <cell r="A3996" t="str">
            <v>23.01.032</v>
          </cell>
          <cell r="B3996" t="str">
            <v>FORNECIMENTO E INSTALAÇÃO DE CABO DE PAR TRANÇADO, UTP-4 PARES, CATEGORIA 6</v>
          </cell>
          <cell r="C3996" t="str">
            <v>m</v>
          </cell>
          <cell r="D3996">
            <v>4.43</v>
          </cell>
          <cell r="E3996">
            <v>3.41</v>
          </cell>
        </row>
        <row r="3997">
          <cell r="A3997" t="str">
            <v/>
          </cell>
        </row>
        <row r="3998">
          <cell r="A3998" t="str">
            <v>23.01.061</v>
          </cell>
          <cell r="B3998" t="str">
            <v>FORNECIMENTO E EXECUÇÃO DE PONTO SECO DE ANTENA EXTERNA, COM ELETRODUTO DE PVC RÍGIDO DE 3/4", BUCHA E ARRUELA DE ALUMÍNIO, CAIXA PVC 4X2" RÍGIDA FAB. TIGRE OU SIMILAR E TAMPA CEGA 4X2" FAB.PIAL OU SIMILAR. INCLUINDO RASGO EM ALVENARIA.</v>
          </cell>
          <cell r="C3998" t="str">
            <v>Pt</v>
          </cell>
          <cell r="D3998">
            <v>48.85</v>
          </cell>
          <cell r="E3998">
            <v>37.58</v>
          </cell>
        </row>
        <row r="3999">
          <cell r="A3999" t="str">
            <v/>
          </cell>
        </row>
        <row r="4000">
          <cell r="A4000" t="str">
            <v>23.01.062</v>
          </cell>
          <cell r="B4000" t="str">
            <v>PONTO DE ANTENA EXTERNO SECO, EM CONDULETES METÁLICOS, INCLUSIVE ELETRODUTOS DE PVC RÍGIDO ROSCÁVEL 3/4" COM 9,00M, LUVAS E CURVAS EM PVC, ABRAÇADEIRAS TIPO "D" BUCHAS E ARRUELAS DE ALUMÍNIO (INSTALAÇÃO APARENTE).</v>
          </cell>
          <cell r="C4000" t="str">
            <v>Pt</v>
          </cell>
          <cell r="D4000">
            <v>92.4</v>
          </cell>
          <cell r="E4000">
            <v>71.08</v>
          </cell>
        </row>
        <row r="4001">
          <cell r="A4001" t="str">
            <v/>
          </cell>
        </row>
        <row r="4002">
          <cell r="A4002" t="str">
            <v>23.03.015</v>
          </cell>
          <cell r="B4002" t="str">
            <v>FORNECIMENTO E FIXAÇÃO DE EXTINTOR DE PÓ QUÍMICO 4KG, COM SUPORTE E PLACA DE SINALIZAÇÃO.</v>
          </cell>
          <cell r="C4002" t="str">
            <v>Un</v>
          </cell>
          <cell r="D4002">
            <v>130.85</v>
          </cell>
          <cell r="E4002">
            <v>100.66</v>
          </cell>
        </row>
        <row r="4003">
          <cell r="A4003" t="str">
            <v/>
          </cell>
        </row>
        <row r="4004">
          <cell r="A4004" t="str">
            <v>23.03.025</v>
          </cell>
          <cell r="B4004" t="str">
            <v>FORNECIMENTO E FIXAÇÃO DE EXTINTOR DE PÓ QUÍMICO 6KG, COM SUPORTE E SINALIZAÇÃO</v>
          </cell>
          <cell r="C4004" t="str">
            <v>Un</v>
          </cell>
          <cell r="D4004">
            <v>155.94</v>
          </cell>
          <cell r="E4004">
            <v>119.96</v>
          </cell>
        </row>
        <row r="4005">
          <cell r="A4005" t="str">
            <v/>
          </cell>
        </row>
        <row r="4006">
          <cell r="A4006" t="str">
            <v>23.03.035</v>
          </cell>
          <cell r="B4006" t="str">
            <v>FORNECIMENTO E FIXAÇÃO DE EXTINTOR DE GÁS CARBÔNICO 6KG, COM SUPORTE E PLACA DE SINALIZAÇÃO.</v>
          </cell>
          <cell r="C4006" t="str">
            <v>Un</v>
          </cell>
          <cell r="D4006">
            <v>460.96</v>
          </cell>
          <cell r="E4006">
            <v>354.59</v>
          </cell>
        </row>
        <row r="4007">
          <cell r="A4007" t="str">
            <v/>
          </cell>
        </row>
        <row r="4008">
          <cell r="A4008" t="str">
            <v>23.03.045</v>
          </cell>
          <cell r="B4008" t="str">
            <v>FORNECIMENTO E FIXAÇÃO DE EXTINTOR DE ÁGUA PRESSURIZADA CAP.10L, COM SUPORTE E PLACA DE SINALIZAÇÃO.</v>
          </cell>
          <cell r="C4008" t="str">
            <v>Un</v>
          </cell>
          <cell r="D4008">
            <v>134.25</v>
          </cell>
          <cell r="E4008">
            <v>103.27</v>
          </cell>
        </row>
        <row r="4009">
          <cell r="A4009" t="str">
            <v/>
          </cell>
        </row>
        <row r="4010">
          <cell r="A4010" t="str">
            <v>23.06.007</v>
          </cell>
          <cell r="B4010" t="str">
            <v>FORNECIMENTO E INSTALAÇÃO DE PLUG PARA TOMADA MONOFÁSICA INSDUSTRIAL DE 16A - 3 POLOS - 220V - COM PARTES PLÁSTICAS EM POLIAMIDA 6.6 AUTO-EXTINGUÍVEL, VEDAÇÕES E GUARNIÇÕES EM SBR E TERMINAIS EM LATÃO MACIÇO - REF. N3076 - STECK, SIEMENS OU SIMILAR.</v>
          </cell>
          <cell r="C4010" t="str">
            <v>Un</v>
          </cell>
          <cell r="D4010">
            <v>16.41</v>
          </cell>
          <cell r="E4010">
            <v>12.63</v>
          </cell>
        </row>
        <row r="4011">
          <cell r="A4011" t="str">
            <v/>
          </cell>
        </row>
        <row r="4012">
          <cell r="A4012" t="str">
            <v>23.06.008</v>
          </cell>
          <cell r="B4012" t="str">
            <v>FORNECIMENTO E INSTALAÇÃO DE PLUG PARA TOMADA TRIFÁSICA INSDUSTRIAL DE 32A - 4 POLOS - 380V - COM PARTES PLÁSTICAS EM POLIAMIDA 6.6 AUTO-EXTINGUÍVEL, VEDAÇÕES E GUARNIÇÕES EM SBR E TERMINAIS EM LATÃO MACIÇO - REF. N4276 - STECK, SIEMENS OU SIMILAR.</v>
          </cell>
          <cell r="C4012" t="str">
            <v>Un</v>
          </cell>
          <cell r="D4012">
            <v>23.07</v>
          </cell>
          <cell r="E4012">
            <v>17.75</v>
          </cell>
        </row>
        <row r="4013">
          <cell r="A4013" t="str">
            <v/>
          </cell>
        </row>
        <row r="4014">
          <cell r="A4014" t="str">
            <v>23.06.011</v>
          </cell>
          <cell r="B4014" t="str">
            <v>FORNECIMENTO E INSTALAÇÃO DE TOMADA MONOFÁSICA INSDUSTRIAL DE 16A - 3 POLOS - 220V - SOBREPOR, COM PARTES PLÁSTICAS EM POLIAMIDA 6.6 AUTO-EXTINGUÍVEL, VEDAÇÕES E GUARNIÇÕES EM SBR E TERMINAIS EM LATÃO MACIÇO - REF. N3006 - STECK, SIEMENS OU SIMILAR.</v>
          </cell>
          <cell r="C4014" t="str">
            <v>Un</v>
          </cell>
          <cell r="D4014">
            <v>27.23</v>
          </cell>
          <cell r="E4014">
            <v>20.95</v>
          </cell>
        </row>
        <row r="4015">
          <cell r="A4015" t="str">
            <v/>
          </cell>
        </row>
        <row r="4016">
          <cell r="A4016" t="str">
            <v>23.06.021</v>
          </cell>
          <cell r="B4016" t="str">
            <v>FORNECIMENTO E INSTALAÇÃO DE TOMADA TRIFÁSICA INSDUSTRIAL DE 32A - 4 POLOS - 380V - SOBREPOR, COM PARTES PLÁSTICAS EM POLIAMIDA 6.6 AUTO-EXTINGUÍVEL, VEDAÇÕES E GUARNIÇÕES EM SBR E TERMINAIS EM LATÃO MACIÇO - REF. N4206 - STECK, SIEMENS OU SIMILAR.</v>
          </cell>
          <cell r="C4016" t="str">
            <v>Un</v>
          </cell>
          <cell r="D4016">
            <v>31.96</v>
          </cell>
          <cell r="E4016">
            <v>24.59</v>
          </cell>
        </row>
        <row r="4017">
          <cell r="A4017" t="str">
            <v/>
          </cell>
        </row>
        <row r="4018">
          <cell r="A4018" t="str">
            <v>23.06.031</v>
          </cell>
          <cell r="B4018" t="str">
            <v>FORNECIMENTO E INSTALAÇÃO DE TOMADA PARA PISO TRIFÁSICA INSDUSTRIAL DE 32A - 4 POLOS - 380V - EMBUTIR, COM PARTES PLÁSTICAS EM POLIAMIDA 6.6 AUTO-EXTINGUÍVEL, VEDAÇÕES E GUARNIÇÕES EM SBR E TERMINAIS EM LATÃO MACIÇO - REF. N4246 - STECK, SIEMENS OU SIMILA</v>
          </cell>
          <cell r="C4018" t="str">
            <v>Un</v>
          </cell>
          <cell r="D4018">
            <v>32.86</v>
          </cell>
          <cell r="E4018">
            <v>25.28</v>
          </cell>
        </row>
        <row r="4019">
          <cell r="A4019" t="str">
            <v/>
          </cell>
        </row>
        <row r="4020">
          <cell r="A4020" t="str">
            <v>23.07.010</v>
          </cell>
          <cell r="B4020" t="str">
            <v>INSTALAÇÃO DE APARELHO DE AR CONDICIONADO TIPO SPLIT EM PAREDE, SEM FORNECIMENTO DE EQUIPAMENTO, INCLUINDO OS SERVIÇOS DE: INSTALAÇÃO DOS EQUIPAMENTOS (SPLIT E CONDENSADOR NO SUPORTE); EXECUÇÃO DE SOLDA E DRENO; FORNECIMENTO DO GÁS; FORNECIMENTO E INSTALA</v>
          </cell>
          <cell r="C4020" t="str">
            <v>Un</v>
          </cell>
          <cell r="D4020">
            <v>966.32</v>
          </cell>
          <cell r="E4020">
            <v>743.33</v>
          </cell>
        </row>
        <row r="4021">
          <cell r="A4021" t="str">
            <v/>
          </cell>
        </row>
        <row r="4022">
          <cell r="A4022" t="str">
            <v>24.00.000</v>
          </cell>
          <cell r="B4022" t="str">
            <v>EQUIPAMENTOS</v>
          </cell>
        </row>
        <row r="4023">
          <cell r="A4023" t="str">
            <v/>
          </cell>
        </row>
        <row r="4024">
          <cell r="A4024" t="str">
            <v>24.01.011</v>
          </cell>
          <cell r="B4024" t="str">
            <v>INSTALAÇÃO DE VENTILADOR - APENAS MÃO-DE-OBRA</v>
          </cell>
          <cell r="C4024" t="str">
            <v>Un</v>
          </cell>
          <cell r="D4024">
            <v>14.84</v>
          </cell>
          <cell r="E4024">
            <v>11.42</v>
          </cell>
        </row>
        <row r="4025">
          <cell r="A4025" t="str">
            <v/>
          </cell>
        </row>
        <row r="4026">
          <cell r="A4026" t="str">
            <v>24.01.012</v>
          </cell>
          <cell r="B4026" t="str">
            <v>FORNECIMENTO E INSTALAÇÃO DE VENTILADOR DE PAREDE, DIÂMETRO DE 60CM (24") , POTÊNCIA 1/4CV-2000W, 1400RPM, BIVOLT, COM VELOCIDADE REGULÁVEL , FABRICAÇÃO VENTDELTA OU SIMILAR.</v>
          </cell>
          <cell r="C4026" t="str">
            <v>Un</v>
          </cell>
          <cell r="D4026">
            <v>197.23</v>
          </cell>
          <cell r="E4026">
            <v>151.72</v>
          </cell>
        </row>
        <row r="4027">
          <cell r="A4027" t="str">
            <v/>
          </cell>
        </row>
        <row r="4028">
          <cell r="A4028" t="str">
            <v>24.01.021</v>
          </cell>
          <cell r="B4028" t="str">
            <v>FORNECIMENTO E INSTALAÇÃO DE EXAUSTORES EÓLICOS SEM MOTOR, COM VAZÃO DE 4000M³/HORA,  DIÂMETRO DE 24", COM BASE DE APOIO.</v>
          </cell>
          <cell r="C4028" t="str">
            <v>Un</v>
          </cell>
          <cell r="D4028">
            <v>324.12</v>
          </cell>
          <cell r="E4028">
            <v>249.33</v>
          </cell>
        </row>
        <row r="4029">
          <cell r="A4029" t="str">
            <v/>
          </cell>
        </row>
        <row r="4030">
          <cell r="A4030" t="str">
            <v>24.01.022</v>
          </cell>
          <cell r="B4030" t="str">
            <v>FORNECIMENTO E INSTALAÇÃO DE TELA 60X60CM TODA EM ALUMÍNIO PARA EXAUSTORES EÓLICOS.</v>
          </cell>
          <cell r="C4030" t="str">
            <v>Un</v>
          </cell>
          <cell r="D4030">
            <v>70.59</v>
          </cell>
          <cell r="E4030">
            <v>54.3</v>
          </cell>
        </row>
        <row r="4031">
          <cell r="A4031" t="str">
            <v/>
          </cell>
        </row>
        <row r="4032">
          <cell r="A4032" t="str">
            <v>24.01.023</v>
          </cell>
          <cell r="B4032" t="str">
            <v>FORNECIMENTO E INSTALAÇÃO DE CHAPA GALVANIZADA GALVALUME ASDM 792 DE COMPLEMENTO PARA EXAUSTORES EÓLICOS.</v>
          </cell>
          <cell r="C4032" t="str">
            <v>Un</v>
          </cell>
          <cell r="D4032">
            <v>78.81</v>
          </cell>
          <cell r="E4032">
            <v>60.63</v>
          </cell>
        </row>
        <row r="4033">
          <cell r="A4033" t="str">
            <v/>
          </cell>
        </row>
        <row r="4034">
          <cell r="A4034" t="str">
            <v>25.00.000</v>
          </cell>
          <cell r="B4034" t="str">
            <v>LIMPEZAS</v>
          </cell>
        </row>
        <row r="4035">
          <cell r="A4035" t="str">
            <v/>
          </cell>
        </row>
        <row r="4036">
          <cell r="A4036" t="str">
            <v>25.01.071</v>
          </cell>
          <cell r="B4036" t="str">
            <v>LIMPEZA GERAL DA OBRA (POR METRO QUADRADO DE CONSTRUÇÃO)</v>
          </cell>
          <cell r="C4036" t="str">
            <v>m2</v>
          </cell>
          <cell r="D4036">
            <v>1.65</v>
          </cell>
          <cell r="E4036">
            <v>1.27</v>
          </cell>
        </row>
        <row r="4037">
          <cell r="A4037" t="str">
            <v/>
          </cell>
        </row>
        <row r="4038">
          <cell r="A4038" t="str">
            <v>30.00.000</v>
          </cell>
          <cell r="B4038" t="str">
            <v>SERVIÇOS SINAPI - 03/2008</v>
          </cell>
        </row>
        <row r="4039">
          <cell r="A4039" t="str">
            <v/>
          </cell>
        </row>
        <row r="4040">
          <cell r="A4040" t="str">
            <v>300303010</v>
          </cell>
          <cell r="B4040" t="str">
            <v>BARRACAO PARA DEPOSITO EM TABUAS, COM PISO EM ARGAMASSA DE CIMENTO E AREIA, TRACO 1 6.</v>
          </cell>
          <cell r="C4040" t="str">
            <v>m2</v>
          </cell>
          <cell r="D4040">
            <v>258.19</v>
          </cell>
          <cell r="E4040">
            <v>198.61</v>
          </cell>
        </row>
        <row r="4041">
          <cell r="A4041" t="str">
            <v/>
          </cell>
        </row>
        <row r="4042">
          <cell r="A4042" t="str">
            <v>300303090</v>
          </cell>
          <cell r="B4042" t="str">
            <v xml:space="preserve">FORNECIMENTO E ASSENTAMENTO DE PLACA DA OBRA. (MOD.AV-43/2000).  </v>
          </cell>
          <cell r="C4042" t="str">
            <v>m2</v>
          </cell>
          <cell r="D4042">
            <v>156</v>
          </cell>
          <cell r="E4042">
            <v>120</v>
          </cell>
        </row>
        <row r="4043">
          <cell r="A4043" t="str">
            <v/>
          </cell>
        </row>
        <row r="4044">
          <cell r="A4044" t="str">
            <v>300501084</v>
          </cell>
          <cell r="B4044" t="str">
            <v xml:space="preserve">ESCAVAÇÃO MANUAL EM MATERIAL DE 2ª CATEGORIA SEM USO DE EXPLOSIVOS , PROFUNDIDADE ATÉ 1,50M.  </v>
          </cell>
          <cell r="C4044" t="str">
            <v>m3</v>
          </cell>
          <cell r="D4044">
            <v>20.6</v>
          </cell>
          <cell r="E4044">
            <v>15.85</v>
          </cell>
        </row>
        <row r="4045">
          <cell r="A4045" t="str">
            <v/>
          </cell>
        </row>
        <row r="4046">
          <cell r="A4046" t="str">
            <v>300603123</v>
          </cell>
          <cell r="B4046" t="str">
            <v xml:space="preserve">CONCRETO ARMADO PRONTO, FCK 25 MPA,CONDICAO A (NBR 12655), LANCADO EM VIGAS E ADENSADO, INCLUSIVE FORMA, ESCORAMENTO E FERRAGEM.  </v>
          </cell>
          <cell r="C4046" t="str">
            <v>m3</v>
          </cell>
          <cell r="D4046">
            <v>1448.08</v>
          </cell>
          <cell r="E4046">
            <v>1113.9100000000001</v>
          </cell>
        </row>
        <row r="4047">
          <cell r="A4047" t="str">
            <v/>
          </cell>
        </row>
        <row r="4048">
          <cell r="A4048" t="str">
            <v>300603132</v>
          </cell>
          <cell r="B4048" t="str">
            <v xml:space="preserve">CONCRETO ARMADO PRONTO, FCK 20 MPA,CONDICAO B (NBR 12655),LANCADO EM PILARES E ADENSADO,INCLUSIVE FORMA, ESCORAMENTO E FERRAGEM.  </v>
          </cell>
          <cell r="C4048" t="str">
            <v>m3</v>
          </cell>
          <cell r="D4048">
            <v>1455.22</v>
          </cell>
          <cell r="E4048">
            <v>1119.4000000000001</v>
          </cell>
        </row>
        <row r="4049">
          <cell r="A4049" t="str">
            <v/>
          </cell>
        </row>
        <row r="4050">
          <cell r="A4050" t="str">
            <v>300603133</v>
          </cell>
          <cell r="B4050" t="str">
            <v xml:space="preserve">CONCRETO ARMADO PRONTO, FCK 25 MPA,CONDICAO A (NBR 12655),LANCADO EM PILARES E ADENSADO,INCLUSIVE FORMA, ESCORAMENTO E FERRAGEM.  </v>
          </cell>
          <cell r="C4050" t="str">
            <v>m3</v>
          </cell>
          <cell r="D4050">
            <v>1448.08</v>
          </cell>
          <cell r="E4050">
            <v>1113.9100000000001</v>
          </cell>
        </row>
        <row r="4051">
          <cell r="A4051" t="str">
            <v/>
          </cell>
        </row>
        <row r="4052">
          <cell r="A4052" t="str">
            <v>300603140</v>
          </cell>
          <cell r="B4052" t="str">
            <v xml:space="preserve">CONCRETO ARMADO PRONTO, FCK 15 MPA,CONDICAO B (NBR-12655),LANCADO EM QUALQUER TIPO DE ESTRUTURA E ADENSADO, INCLUSIVE FORMA, ESCORAMENTO E FERRAGEM.  </v>
          </cell>
          <cell r="C4052" t="str">
            <v>m3</v>
          </cell>
          <cell r="D4052">
            <v>1496.61</v>
          </cell>
          <cell r="E4052">
            <v>1151.24</v>
          </cell>
        </row>
        <row r="4053">
          <cell r="A4053" t="str">
            <v/>
          </cell>
        </row>
        <row r="4054">
          <cell r="A4054" t="str">
            <v>300603142</v>
          </cell>
          <cell r="B4054" t="str">
            <v xml:space="preserve">CONCRETO ARMADO PRONTO, FCK 20 MPA,CONDICAO B (NBR 12655),LANCADO EM QUALQUER TIPO DE ESTRUTURA E ADENSADO, INCLUSIVE FORMA, ESCORAMENTO E FERRAGEM.  </v>
          </cell>
          <cell r="C4054" t="str">
            <v>m3</v>
          </cell>
          <cell r="D4054">
            <v>1455.22</v>
          </cell>
          <cell r="E4054">
            <v>1119.4000000000001</v>
          </cell>
        </row>
        <row r="4055">
          <cell r="A4055" t="str">
            <v/>
          </cell>
        </row>
        <row r="4056">
          <cell r="A4056" t="str">
            <v>300802090</v>
          </cell>
          <cell r="B4056" t="str">
            <v xml:space="preserve">EXECUÇÃO DE CUMEEIRA COM TELHAS CERÂMICAS TIPO COLONIAL CANAL, INCL. EMBOÇAMENTO COM ARGAMASSA DE CIMENTO, CAL HIDRATADA E AREIA SEM PENEIRAR, NO TRAÇO 1:2:9, E TRANSPORTE.  </v>
          </cell>
          <cell r="C4056" t="str">
            <v>m</v>
          </cell>
          <cell r="D4056">
            <v>9</v>
          </cell>
          <cell r="E4056">
            <v>6.93</v>
          </cell>
        </row>
        <row r="4057">
          <cell r="A4057" t="str">
            <v/>
          </cell>
        </row>
        <row r="4058">
          <cell r="A4058" t="str">
            <v>300804070</v>
          </cell>
          <cell r="B4058" t="str">
            <v xml:space="preserve">PROTEÇÃO MECÂNICA DE IMPERMEABILIZAÇÃO COM ARGAMASSA DE CIMENTO E AREIA TRAÇO 1:3, ESPESSURA DE 3 CM E ACABAMENTO ÁSPERO, INCLUINDO JUNTA DE RETRAÇÃO.  </v>
          </cell>
          <cell r="C4058" t="str">
            <v>m2</v>
          </cell>
          <cell r="D4058">
            <v>22.59</v>
          </cell>
          <cell r="E4058">
            <v>17.38</v>
          </cell>
        </row>
        <row r="4059">
          <cell r="A4059" t="str">
            <v/>
          </cell>
        </row>
        <row r="4060">
          <cell r="A4060" t="str">
            <v>300901040</v>
          </cell>
          <cell r="B4060" t="str">
            <v xml:space="preserve">ESQUADRIA DE MADEIRA PARA JANELAS DE ABRIR OU CORRER, COM VENEZIANA, INCLUSIVE ASSENTAMENTO E FERRAGENS.  </v>
          </cell>
          <cell r="C4060" t="str">
            <v>m2</v>
          </cell>
          <cell r="D4060">
            <v>275.87</v>
          </cell>
          <cell r="E4060">
            <v>212.21</v>
          </cell>
        </row>
        <row r="4061">
          <cell r="A4061" t="str">
            <v/>
          </cell>
        </row>
        <row r="4062">
          <cell r="A4062" t="str">
            <v>300902010</v>
          </cell>
          <cell r="B4062" t="str">
            <v xml:space="preserve">ESQUADRIA DE FERRO, TIPO BASCULANTE, COM ASSENTAMENTO.  </v>
          </cell>
          <cell r="C4062" t="str">
            <v>m2</v>
          </cell>
          <cell r="D4062">
            <v>174.05</v>
          </cell>
          <cell r="E4062">
            <v>133.88999999999999</v>
          </cell>
        </row>
        <row r="4063">
          <cell r="A4063" t="str">
            <v/>
          </cell>
        </row>
        <row r="4064">
          <cell r="A4064" t="str">
            <v>300902020</v>
          </cell>
          <cell r="B4064" t="str">
            <v xml:space="preserve">GRADE DE PROTECAO DE PORTA EM FERRO C/ VAROES DE 1/2", ESPAC=10CM E ACABAMENTO EM BARRA CHATA DE 1" X 1/4", INCLUSIVE FECHADURA DE SOBREPOR BRASIL OU SIMILAR E ASSENTAMENTO.  </v>
          </cell>
          <cell r="C4064" t="str">
            <v>m2</v>
          </cell>
          <cell r="D4064">
            <v>149.79</v>
          </cell>
          <cell r="E4064">
            <v>115.23</v>
          </cell>
        </row>
        <row r="4065">
          <cell r="A4065" t="str">
            <v/>
          </cell>
        </row>
        <row r="4066">
          <cell r="A4066" t="str">
            <v>301001020</v>
          </cell>
          <cell r="B4066" t="str">
            <v xml:space="preserve">VIDRO PLANO, COMUM, LISO, TRANSPARENTE E COM 4 MM DE ESPESSURA - COLOCADO.  </v>
          </cell>
          <cell r="C4066" t="str">
            <v>m2</v>
          </cell>
          <cell r="D4066">
            <v>64.33</v>
          </cell>
          <cell r="E4066">
            <v>49.49</v>
          </cell>
        </row>
        <row r="4067">
          <cell r="A4067" t="str">
            <v/>
          </cell>
        </row>
        <row r="4068">
          <cell r="A4068" t="str">
            <v>301002010</v>
          </cell>
          <cell r="B4068" t="str">
            <v xml:space="preserve">VIDRO PLANO FANTASIA EM GERAL, EXCETO CANELADO - COLOCADO.  </v>
          </cell>
          <cell r="C4068" t="str">
            <v>m2</v>
          </cell>
          <cell r="D4068">
            <v>51.66</v>
          </cell>
          <cell r="E4068">
            <v>39.74</v>
          </cell>
        </row>
        <row r="4069">
          <cell r="A4069" t="str">
            <v/>
          </cell>
        </row>
        <row r="4070">
          <cell r="A4070" t="str">
            <v>301102010</v>
          </cell>
          <cell r="B4070" t="str">
            <v xml:space="preserve">CHAPISCO COM ARGAMASSA DE CIMENTO E AREIA NO TRACO 1:3.  </v>
          </cell>
          <cell r="C4070" t="str">
            <v>m2</v>
          </cell>
          <cell r="D4070">
            <v>4.5199999999999996</v>
          </cell>
          <cell r="E4070">
            <v>3.48</v>
          </cell>
        </row>
        <row r="4071">
          <cell r="A4071" t="str">
            <v/>
          </cell>
        </row>
        <row r="4072">
          <cell r="A4072" t="str">
            <v>301703150</v>
          </cell>
          <cell r="B4072" t="str">
            <v xml:space="preserve">FORNECIMENTO E PLANTIO DE COQUEIRO (ALTURA DO FUSTE DE 0,60 M),INCLUINDO A PREPARACAO DE COVA DE 40,0 X 40,0 X 40,0 CM, COM BARRO DE JARDIM E ESTRUME BOVINO CURTIDO.  </v>
          </cell>
          <cell r="C4072" t="str">
            <v>UD</v>
          </cell>
          <cell r="D4072">
            <v>10.43</v>
          </cell>
          <cell r="E4072">
            <v>8.0299999999999994</v>
          </cell>
        </row>
        <row r="4073">
          <cell r="A4073" t="str">
            <v/>
          </cell>
        </row>
        <row r="4074">
          <cell r="A4074" t="str">
            <v>301809030</v>
          </cell>
          <cell r="B4074" t="str">
            <v xml:space="preserve">FORNECIMENTO E ASSENTAMENTO DE CAIXA PARA MEDICAO TRIFASICA E CAIXA PARA DISJUNTOR TRI-FASICO DE POLICARBONATO E NORYL CINZA, INCLUSIVE BUCHAS PLASTICAS E PARAFUSOS PARA INSTALACAO DAS CAIXAS EM PAREDE (PADRAO CELPE) SEM DISJUNTOR.  </v>
          </cell>
          <cell r="C4074" t="str">
            <v>UD</v>
          </cell>
          <cell r="D4074">
            <v>164.97</v>
          </cell>
          <cell r="E4074">
            <v>126.9</v>
          </cell>
        </row>
        <row r="4075">
          <cell r="A4075" t="str">
            <v/>
          </cell>
        </row>
        <row r="4076">
          <cell r="A4076" t="str">
            <v>301813170</v>
          </cell>
          <cell r="B4076" t="str">
            <v xml:space="preserve">ELETRODUTO DE PVC RIGIDO ROSQUEAVEL DE 4POL., COM LUVA DE ROSCA INTERNA, ASSENTADO EM VALAS COM PROFUNDIDADE DE 0,60M, INCLUSIVE ESCAVACAO E REATERRO.  </v>
          </cell>
          <cell r="C4076" t="str">
            <v>m</v>
          </cell>
          <cell r="D4076">
            <v>39.97</v>
          </cell>
          <cell r="E4076">
            <v>30.75</v>
          </cell>
        </row>
        <row r="4077">
          <cell r="A4077" t="str">
            <v/>
          </cell>
        </row>
        <row r="4078">
          <cell r="A4078" t="str">
            <v>301819041</v>
          </cell>
          <cell r="B4078" t="str">
            <v xml:space="preserve">CABO DE COBRE,TEMPERA MOLE,ENCORDOAMENTO CLASSE 2, ISOLAMENTO DE PVC - 70 C, TIPO BWF,750V FOREPLAST OU SIMILAR, S.M. - 10MM2, INCLUSIVE INSTALACAO EM ELETRODUTO.  </v>
          </cell>
          <cell r="C4078" t="str">
            <v>m</v>
          </cell>
          <cell r="D4078">
            <v>6.26</v>
          </cell>
          <cell r="E4078">
            <v>4.82</v>
          </cell>
        </row>
        <row r="4079">
          <cell r="A4079" t="str">
            <v/>
          </cell>
        </row>
        <row r="4080">
          <cell r="A4080" t="str">
            <v>301820030</v>
          </cell>
          <cell r="B4080" t="str">
            <v xml:space="preserve">DISJUNTOR TRIPOLAR TERMOMAGNETICO ATE 50A, 380V, PIAL OU SIMILAR, INCLUSIVE INSTALACAO EM QUADRO DE DISTRIBUICAO.  </v>
          </cell>
          <cell r="C4080" t="str">
            <v>UD</v>
          </cell>
          <cell r="D4080">
            <v>64.12</v>
          </cell>
          <cell r="E4080">
            <v>49.33</v>
          </cell>
        </row>
        <row r="4081">
          <cell r="A4081" t="str">
            <v/>
          </cell>
        </row>
        <row r="4082">
          <cell r="A4082" t="str">
            <v>301821150</v>
          </cell>
          <cell r="B4082" t="str">
            <v xml:space="preserve">QUADRO DE DISTRIBUICAO METALICO DE EMBUTIR,C/ PORTA, BARRAMENTO, CHAVE GERAL E PLACA DE NEUTRO PARA ATE 12 CIRCUITOS MONOPOLARES, REF. QDETN-12, CEMAR OU SIMILAR, INCLUSIVE INSTALACAO.  </v>
          </cell>
          <cell r="C4082" t="str">
            <v>UD</v>
          </cell>
          <cell r="D4082">
            <v>154.24</v>
          </cell>
          <cell r="E4082">
            <v>118.65</v>
          </cell>
        </row>
        <row r="4083">
          <cell r="A4083" t="str">
            <v/>
          </cell>
        </row>
        <row r="4084">
          <cell r="A4084" t="str">
            <v>301822010</v>
          </cell>
          <cell r="B4084" t="str">
            <v xml:space="preserve">PONTO DE LUZ EM TETO OU PAREDE, INCLUINDO CAIXA 4 X 4 POL. TIGREFLEX OU SIMILAR, TUBULACAO PVC RIGIDO E FIACAO, ATE O QUADRO DE DISTRIBUICAO.  </v>
          </cell>
          <cell r="C4084" t="str">
            <v>Pt</v>
          </cell>
          <cell r="D4084">
            <v>57</v>
          </cell>
          <cell r="E4084">
            <v>43.85</v>
          </cell>
        </row>
        <row r="4085">
          <cell r="A4085" t="str">
            <v/>
          </cell>
        </row>
        <row r="4086">
          <cell r="A4086" t="str">
            <v>301822030</v>
          </cell>
          <cell r="B4086" t="str">
            <v xml:space="preserve">PONTO DE INTERRUPTOR DE 2 SECCOES, PIAL OU SIMILAR, INCLUSIVE TUBULACAO PVC RIGIDO, FIACAO CAIXA 4 X 2 POL. TIGREFLEX OU SIMILAR, PLACA E DEMAIS ACESSORIOS, ATE O PONTO DE LUZ.  </v>
          </cell>
          <cell r="C4086" t="str">
            <v>Pt</v>
          </cell>
          <cell r="D4086">
            <v>75.88</v>
          </cell>
          <cell r="E4086">
            <v>58.37</v>
          </cell>
        </row>
        <row r="4087">
          <cell r="A4087" t="str">
            <v/>
          </cell>
        </row>
        <row r="4088">
          <cell r="A4088" t="str">
            <v>301822040</v>
          </cell>
          <cell r="B4088" t="str">
            <v xml:space="preserve">PONTO DE INTERRUPTOR DE 3 SECCOES, PIAL OU SIMILAR, INCLUSIVE TUBULACAO PVC RIGIDO, FIACAO CAIXA 4 X 2 POL. TIGREFLEX OU SIMILAR, PLACA E DEMAIS ACESSORIOS, ATE O PONTO DE LUZ.  </v>
          </cell>
          <cell r="C4088" t="str">
            <v>Pt</v>
          </cell>
          <cell r="D4088">
            <v>94.04</v>
          </cell>
          <cell r="E4088">
            <v>72.34</v>
          </cell>
        </row>
        <row r="4089">
          <cell r="A4089" t="str">
            <v/>
          </cell>
        </row>
        <row r="4090">
          <cell r="A4090" t="str">
            <v>301822080</v>
          </cell>
          <cell r="B4090" t="str">
            <v>PONTO DE TOMADA P/AR CONDICIONADO C/CONJ. TIPO ARSTOP OU SIMILAR,EM CAIXA TIGREFLEX OU SIMILAR 4 X 4 POL.,C/PLACA, TOMADA TRIP. P/PINO CHATO E DISJ. TERMOMAG. DE 25A, INCLUSIVE TUBULACAO PVC RIGIDO, FIACAO, ATERRAMENTO E DEMAIS ACESS. ATE O QUADRO DE DIST</v>
          </cell>
          <cell r="C4090" t="str">
            <v>Pt</v>
          </cell>
          <cell r="D4090">
            <v>179.16</v>
          </cell>
          <cell r="E4090">
            <v>137.82</v>
          </cell>
        </row>
        <row r="4091">
          <cell r="A4091" t="str">
            <v/>
          </cell>
        </row>
        <row r="4092">
          <cell r="A4092" t="str">
            <v>301901010</v>
          </cell>
          <cell r="B4092" t="str">
            <v xml:space="preserve">PONTO DE ESGOTO PARA BACIA SANITARIA, INCLUSIVE TUBULACOES E CONEXOES EM PVC RIGIDO SOLDAVEIS, ATE A COLUNA OU O SUB-COLETOR.  </v>
          </cell>
          <cell r="C4092" t="str">
            <v>Pt</v>
          </cell>
          <cell r="D4092">
            <v>49.4</v>
          </cell>
          <cell r="E4092">
            <v>38</v>
          </cell>
        </row>
        <row r="4093">
          <cell r="A4093" t="str">
            <v/>
          </cell>
        </row>
        <row r="4094">
          <cell r="A4094" t="str">
            <v>301901020</v>
          </cell>
          <cell r="B4094" t="str">
            <v xml:space="preserve">PONTO DE ESGOTO PARA PIA OU LAVANDARIA,INCLUSIVE TUBULACOES E CONEXOES EM PVC RIGIDO SOLDAVEIS, ATE A COLUNA OU O SUB-COLETOR.  </v>
          </cell>
          <cell r="C4094" t="str">
            <v>Pt</v>
          </cell>
          <cell r="D4094">
            <v>50.31</v>
          </cell>
          <cell r="E4094">
            <v>38.700000000000003</v>
          </cell>
        </row>
        <row r="4095">
          <cell r="A4095" t="str">
            <v/>
          </cell>
        </row>
        <row r="4096">
          <cell r="A4096" t="str">
            <v>301905020</v>
          </cell>
          <cell r="B4096" t="str">
            <v xml:space="preserve">FORNECIMENTO E ASSENTAMENTO DE TUBOS SOLDAVEIS DE PVC RIGIDO DIAM. 25 MM, INCLUSIVE CONEXOES E ABERTURA DE RASGOS EM ALVENARIA, PARA COLUNAS DE AGUA.  </v>
          </cell>
          <cell r="C4096" t="str">
            <v>m</v>
          </cell>
          <cell r="D4096">
            <v>7.87</v>
          </cell>
          <cell r="E4096">
            <v>6.06</v>
          </cell>
        </row>
        <row r="4097">
          <cell r="A4097" t="str">
            <v/>
          </cell>
        </row>
        <row r="4098">
          <cell r="A4098" t="str">
            <v>301905040</v>
          </cell>
          <cell r="B4098" t="str">
            <v xml:space="preserve">FORNECIMENTO E ASSENTAMENTO DE TUBOS SOLDAVEIS DE PVC RIGIDO DIAM. 40 MM, INCLUSIVE CONEXOES E ABERTURA DE RASGOS EM ALVENARIA, PARA COLUNAS DE AGUA.  </v>
          </cell>
          <cell r="C4098" t="str">
            <v>m</v>
          </cell>
          <cell r="D4098">
            <v>15.08</v>
          </cell>
          <cell r="E4098">
            <v>11.6</v>
          </cell>
        </row>
        <row r="4099">
          <cell r="A4099" t="str">
            <v/>
          </cell>
        </row>
        <row r="4100">
          <cell r="A4100" t="str">
            <v>301905050</v>
          </cell>
          <cell r="B4100" t="str">
            <v xml:space="preserve">FORNECIMENTO E ASSENTAMENTO DE TUBOS SOLDAVEIS DE PVC RIGIDO DIAM. 50 MM, INCLUSIVE CONEXOES E ABERTURA DE RASGOS EM ALVENARIA, PARA COLUNAS DE AGUA.  </v>
          </cell>
          <cell r="C4100" t="str">
            <v>m</v>
          </cell>
          <cell r="D4100">
            <v>17.03</v>
          </cell>
          <cell r="E4100">
            <v>13.1</v>
          </cell>
        </row>
        <row r="4101">
          <cell r="A4101" t="str">
            <v/>
          </cell>
        </row>
        <row r="4102">
          <cell r="A4102" t="str">
            <v>301906030</v>
          </cell>
          <cell r="B4102" t="str">
            <v xml:space="preserve">CAIXA DE GORDURA COM PAREDES EM ALVENARIA,LAJE DE TAMPA E DE FUNDO EM CONCRETO, REVESTIDA INTERNAMENTE COM ARGAMASSA DE CIMENTO E AREIA 1:4, DIMENSOES INTERNAS 0,50 X 0,50 X 0,50 M COM CHICANA DE CONCRETO.  </v>
          </cell>
          <cell r="C4102" t="str">
            <v>Un</v>
          </cell>
          <cell r="D4102">
            <v>177.32</v>
          </cell>
          <cell r="E4102">
            <v>136.4</v>
          </cell>
        </row>
        <row r="4103">
          <cell r="A4103" t="str">
            <v/>
          </cell>
        </row>
        <row r="4104">
          <cell r="A4104" t="str">
            <v>301907010</v>
          </cell>
          <cell r="B4104" t="str">
            <v xml:space="preserve">FORNECIMENTO E ASSENTAMENTO DE BACIA SANITARIA DE LOUCA BRANCA, CELITE, LINHA SAVEIRO OU SIMILAR, INCLUSIVE TAMPA E ACESSORIOS CORRESPONDENTES.  </v>
          </cell>
          <cell r="C4104" t="str">
            <v>Cj</v>
          </cell>
          <cell r="D4104">
            <v>118.02</v>
          </cell>
          <cell r="E4104">
            <v>90.79</v>
          </cell>
        </row>
        <row r="4105">
          <cell r="A4105" t="str">
            <v/>
          </cell>
        </row>
        <row r="4106">
          <cell r="A4106" t="str">
            <v>301907030</v>
          </cell>
          <cell r="B4106" t="str">
            <v xml:space="preserve">FORNECIMENTO E ASSENTAMENTO DE LAVATORIO SIMPLES, GRANDE, SEM COLUNA, DE LOUCA BRANCA, CELITE,LINHA SAVEIRO OU SIMILAR, INCLUSIVE ACESSORIOS CORRESPONDENTES.  </v>
          </cell>
          <cell r="C4106" t="str">
            <v>Cj</v>
          </cell>
          <cell r="D4106">
            <v>66.17</v>
          </cell>
          <cell r="E4106">
            <v>50.9</v>
          </cell>
        </row>
        <row r="4107">
          <cell r="A4107" t="str">
            <v/>
          </cell>
        </row>
        <row r="4108">
          <cell r="A4108" t="str">
            <v>301907070</v>
          </cell>
          <cell r="B4108" t="str">
            <v xml:space="preserve">FORNECIMENTO E ASSENTAMENTO DE SABONETEIRA DE LOUCA BRANCA,CELITE OU SIMILAR, NAS DIMENSOES 7.5 X 15 CM.  </v>
          </cell>
          <cell r="C4108" t="str">
            <v>Un</v>
          </cell>
          <cell r="D4108">
            <v>17.05</v>
          </cell>
          <cell r="E4108">
            <v>13.12</v>
          </cell>
        </row>
        <row r="4109">
          <cell r="A4109" t="str">
            <v/>
          </cell>
        </row>
        <row r="4110">
          <cell r="A4110" t="str">
            <v>301907090</v>
          </cell>
          <cell r="B4110" t="str">
            <v xml:space="preserve">FORNECIMENTO E ASSENTAMENTO DE PAPELEIRA DE LOUCA BRANCA, CELITE OU SIMILAR,NAS DIMENSOES 15 X 15 CM.  </v>
          </cell>
          <cell r="C4110" t="str">
            <v>UD</v>
          </cell>
          <cell r="D4110">
            <v>20.41</v>
          </cell>
          <cell r="E4110">
            <v>15.7</v>
          </cell>
        </row>
        <row r="4111">
          <cell r="A4111" t="str">
            <v/>
          </cell>
        </row>
        <row r="4112">
          <cell r="A4112" t="str">
            <v>301907200</v>
          </cell>
          <cell r="B4112" t="str">
            <v xml:space="preserve">FORNECIMENTO DE CHUVEIRO COM HASTE DE PLASTICO, DIAM. 1/2 POL. TIGRE OU SIMILAR, INCLUSIVE FIXACAO.  </v>
          </cell>
          <cell r="C4112" t="str">
            <v>UD</v>
          </cell>
          <cell r="D4112">
            <v>5.95</v>
          </cell>
          <cell r="E4112">
            <v>4.58</v>
          </cell>
        </row>
        <row r="4113">
          <cell r="A4113" t="str">
            <v/>
          </cell>
        </row>
        <row r="4114">
          <cell r="A4114" t="str">
            <v>301907270</v>
          </cell>
          <cell r="B4114" t="str">
            <v xml:space="preserve">FORNECIMENTO DE TORNEIRA DE PRESSAO PARA PIA, COM ACABAMENTO CROMADO, DIAMETRO DE 1/2 POL., REF. 1158, JR FABRIMAR OU SIMILAR, INCLUSIVE FIXACAO.  </v>
          </cell>
          <cell r="C4114" t="str">
            <v>UD</v>
          </cell>
          <cell r="D4114">
            <v>34.299999999999997</v>
          </cell>
          <cell r="E4114">
            <v>26.39</v>
          </cell>
        </row>
        <row r="4115">
          <cell r="A4115" t="str">
            <v/>
          </cell>
        </row>
        <row r="4116">
          <cell r="A4116" t="str">
            <v>301907290</v>
          </cell>
          <cell r="B4116" t="str">
            <v xml:space="preserve">FORNECIMENTO DE TORNEIRA DE PRESSAO PARA LAVATORIO, COM ACABAMENTO CROMADO,DIAMETRO DE 1/2 POL., REF.1193, LINHA C-33, SIGMA OU SIMILAR, INCLUSIVE FIXACAO.  </v>
          </cell>
          <cell r="C4116" t="str">
            <v>UD</v>
          </cell>
          <cell r="D4116">
            <v>31.98</v>
          </cell>
          <cell r="E4116">
            <v>24.6</v>
          </cell>
        </row>
        <row r="4117">
          <cell r="A4117" t="str">
            <v/>
          </cell>
        </row>
        <row r="4118">
          <cell r="A4118" t="str">
            <v>301907310</v>
          </cell>
          <cell r="B4118" t="str">
            <v xml:space="preserve">FORNECIMENTO DE TORNEIRA DE PRESSAO PARA LAVANDARIA, COM ACABAMENTO CROMADO, DIAMETRO DE 1/2 POL. REF.1153, LINHA C-33, SIGMA OU SIMILAR.  </v>
          </cell>
          <cell r="C4118" t="str">
            <v>UD</v>
          </cell>
          <cell r="D4118">
            <v>23.85</v>
          </cell>
          <cell r="E4118">
            <v>18.350000000000001</v>
          </cell>
        </row>
        <row r="4119">
          <cell r="A4119" t="str">
            <v/>
          </cell>
        </row>
        <row r="4120">
          <cell r="A4120" t="str">
            <v>301907480</v>
          </cell>
          <cell r="B4120" t="str">
            <v xml:space="preserve">FORNECIMENTO DE REGISTRO DE GAVETA BRUTO, REF 1502, DECA OU SIMILAR, DIAMETRO DE 1.1/2 POL. INCLUSIVE FIXACAO.  </v>
          </cell>
          <cell r="C4120" t="str">
            <v>UD</v>
          </cell>
          <cell r="D4120">
            <v>70.489999999999995</v>
          </cell>
          <cell r="E4120">
            <v>54.23</v>
          </cell>
        </row>
        <row r="4121">
          <cell r="A4121" t="str">
            <v/>
          </cell>
        </row>
        <row r="4122">
          <cell r="A4122" t="str">
            <v>301907500</v>
          </cell>
          <cell r="B4122" t="str">
            <v xml:space="preserve">FORNECIMENTO DE REGISTRO DE GAVETA BRUTO, REF 1502, DECA OU SIMILAR, DIAM. 2. 1/2 POL., INCLUSIVE FIXACAO.  </v>
          </cell>
          <cell r="C4122" t="str">
            <v>UD</v>
          </cell>
          <cell r="D4122">
            <v>235.8</v>
          </cell>
          <cell r="E4122">
            <v>181.39</v>
          </cell>
        </row>
        <row r="4123">
          <cell r="A4123" t="str">
            <v/>
          </cell>
        </row>
        <row r="4124">
          <cell r="A4124" t="str">
            <v>301907530</v>
          </cell>
          <cell r="B4124" t="str">
            <v xml:space="preserve">FORNECIMENTO DE VALVULA DE RETENCAO HORIZONTAL, DIAM. 1 POL., INCLUSIVE INSTALACAO.  </v>
          </cell>
          <cell r="C4124" t="str">
            <v>UD</v>
          </cell>
          <cell r="D4124">
            <v>44.22</v>
          </cell>
          <cell r="E4124">
            <v>34.020000000000003</v>
          </cell>
        </row>
        <row r="4125">
          <cell r="A4125" t="str">
            <v/>
          </cell>
        </row>
        <row r="4126">
          <cell r="A4126" t="str">
            <v>301907540</v>
          </cell>
          <cell r="B4126" t="str">
            <v xml:space="preserve">FORNECIMENTO DE VALVULA DE RETENCAO VERTICAL, DIAMETRO DE 1 POLEGADA, INCLUSIVE INSTALACAO.  </v>
          </cell>
          <cell r="C4126" t="str">
            <v>UD</v>
          </cell>
          <cell r="D4126">
            <v>30.13</v>
          </cell>
          <cell r="E4126">
            <v>23.18</v>
          </cell>
        </row>
        <row r="4127">
          <cell r="A4127" t="str">
            <v/>
          </cell>
        </row>
        <row r="4128">
          <cell r="A4128" t="str">
            <v>301907570</v>
          </cell>
          <cell r="B4128" t="str">
            <v xml:space="preserve">INSTALACAO DE TORNEIRA DE BOIA DIAM.3/4 POL., INCLUSIVE O FORNECIMENTO DA MESMA.  </v>
          </cell>
          <cell r="C4128" t="str">
            <v>UD</v>
          </cell>
          <cell r="D4128">
            <v>8.7200000000000006</v>
          </cell>
          <cell r="E4128">
            <v>6.71</v>
          </cell>
        </row>
        <row r="4129">
          <cell r="A4129" t="str">
            <v/>
          </cell>
        </row>
        <row r="4130">
          <cell r="A4130" t="str">
            <v>302501071</v>
          </cell>
          <cell r="B4130" t="str">
            <v xml:space="preserve">LIMPEZA GERAL DA OBRA (POR METRO QUADRADO DE CONSTRUÇÃO)  </v>
          </cell>
          <cell r="C4130" t="str">
            <v>m2</v>
          </cell>
          <cell r="D4130">
            <v>0.94</v>
          </cell>
          <cell r="E4130">
            <v>0.73</v>
          </cell>
        </row>
        <row r="4131">
          <cell r="A4131" t="str">
            <v/>
          </cell>
        </row>
        <row r="4132">
          <cell r="A4132" t="str">
            <v/>
          </cell>
        </row>
      </sheetData>
      <sheetData sheetId="2"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ADM-Resumo"/>
      <sheetName val="ADM-Fixa"/>
      <sheetName val="ADM-Vinculada"/>
      <sheetName val="ADM-Variavel$"/>
      <sheetName val="ADM-Variavel"/>
      <sheetName val="Efsdu _ Elu"/>
      <sheetName val="MANUTENÇÃO DO CANTEIRO E ACAMP."/>
      <sheetName val="SICRO M.O.(ONERADO)"/>
      <sheetName val="SICRO M.O.(DESONERADO)"/>
      <sheetName val="EQUIP.(ONERADO)"/>
      <sheetName val="EQUIP.(DESONERADO)"/>
    </sheetNames>
    <sheetDataSet>
      <sheetData sheetId="0"/>
      <sheetData sheetId="1"/>
      <sheetData sheetId="2"/>
      <sheetData sheetId="3"/>
      <sheetData sheetId="4"/>
      <sheetData sheetId="5"/>
      <sheetData sheetId="6"/>
      <sheetData sheetId="7">
        <row r="1">
          <cell r="A1" t="str">
            <v>Código</v>
          </cell>
          <cell r="B1" t="str">
            <v>Descrição</v>
          </cell>
          <cell r="C1" t="str">
            <v>Unidade</v>
          </cell>
          <cell r="D1" t="str">
            <v>Custo
 (R$)</v>
          </cell>
          <cell r="E1"/>
        </row>
        <row r="2">
          <cell r="A2" t="str">
            <v>P9801</v>
          </cell>
          <cell r="B2" t="str">
            <v>Ajudante</v>
          </cell>
          <cell r="C2" t="str">
            <v>h</v>
          </cell>
          <cell r="D2">
            <v>22.593900000000001</v>
          </cell>
          <cell r="E2"/>
        </row>
        <row r="3">
          <cell r="A3" t="str">
            <v>P9802</v>
          </cell>
          <cell r="B3" t="str">
            <v>Ajudante especializado</v>
          </cell>
          <cell r="C3" t="str">
            <v>h</v>
          </cell>
          <cell r="D3">
            <v>26.351199999999999</v>
          </cell>
          <cell r="E3"/>
        </row>
        <row r="4">
          <cell r="A4" t="str">
            <v>P9803</v>
          </cell>
          <cell r="B4" t="str">
            <v>Almoxarife</v>
          </cell>
          <cell r="C4" t="str">
            <v>mês</v>
          </cell>
          <cell r="D4">
            <v>6425.9323999999997</v>
          </cell>
          <cell r="E4"/>
        </row>
        <row r="5">
          <cell r="A5" t="str">
            <v>P9804</v>
          </cell>
          <cell r="B5" t="str">
            <v>Apontador</v>
          </cell>
          <cell r="C5" t="str">
            <v>mês</v>
          </cell>
          <cell r="D5">
            <v>5024.2370000000001</v>
          </cell>
          <cell r="E5"/>
        </row>
        <row r="6">
          <cell r="A6" t="str">
            <v>P9805</v>
          </cell>
          <cell r="B6" t="str">
            <v>Armador</v>
          </cell>
          <cell r="C6" t="str">
            <v>h</v>
          </cell>
          <cell r="D6">
            <v>32.288200000000003</v>
          </cell>
          <cell r="E6"/>
        </row>
        <row r="7">
          <cell r="A7" t="str">
            <v>P9806</v>
          </cell>
          <cell r="B7" t="str">
            <v>Auxiliar administrativo</v>
          </cell>
          <cell r="C7" t="str">
            <v>mês</v>
          </cell>
          <cell r="D7">
            <v>5029.8543</v>
          </cell>
          <cell r="E7"/>
        </row>
        <row r="8">
          <cell r="A8" t="str">
            <v>P9807</v>
          </cell>
          <cell r="B8" t="str">
            <v>Bombeiro hidráulico</v>
          </cell>
          <cell r="C8" t="str">
            <v>h</v>
          </cell>
          <cell r="D8">
            <v>32.840299999999999</v>
          </cell>
          <cell r="E8"/>
        </row>
        <row r="9">
          <cell r="A9" t="str">
            <v>P9808</v>
          </cell>
          <cell r="B9" t="str">
            <v>Carpinteiro</v>
          </cell>
          <cell r="C9" t="str">
            <v>h</v>
          </cell>
          <cell r="D9">
            <v>28.112500000000001</v>
          </cell>
          <cell r="E9"/>
        </row>
        <row r="10">
          <cell r="A10" t="str">
            <v>P9809</v>
          </cell>
          <cell r="B10" t="str">
            <v>Encarregado administrativo</v>
          </cell>
          <cell r="C10" t="str">
            <v>mês</v>
          </cell>
          <cell r="D10">
            <v>7357.4400999999998</v>
          </cell>
          <cell r="E10"/>
        </row>
        <row r="11">
          <cell r="A11" t="str">
            <v>P9810</v>
          </cell>
          <cell r="B11" t="str">
            <v>Eletricista</v>
          </cell>
          <cell r="C11" t="str">
            <v>h</v>
          </cell>
          <cell r="D11">
            <v>32.186100000000003</v>
          </cell>
          <cell r="E11"/>
        </row>
        <row r="12">
          <cell r="A12" t="str">
            <v>P9811</v>
          </cell>
          <cell r="B12" t="str">
            <v>Encarregado especializado</v>
          </cell>
          <cell r="C12" t="str">
            <v>mês</v>
          </cell>
          <cell r="D12">
            <v>7997.6522000000004</v>
          </cell>
          <cell r="E12"/>
        </row>
        <row r="13">
          <cell r="A13" t="str">
            <v>P9812</v>
          </cell>
          <cell r="B13" t="str">
            <v>Engenheiro</v>
          </cell>
          <cell r="C13" t="str">
            <v>mês</v>
          </cell>
          <cell r="D13">
            <v>27139.329399999999</v>
          </cell>
          <cell r="E13"/>
        </row>
        <row r="14">
          <cell r="A14" t="str">
            <v>P9814</v>
          </cell>
          <cell r="B14" t="str">
            <v>Operacional</v>
          </cell>
          <cell r="C14" t="str">
            <v>mês</v>
          </cell>
          <cell r="D14">
            <v>4267.0177000000003</v>
          </cell>
          <cell r="E14"/>
        </row>
        <row r="15">
          <cell r="A15" t="str">
            <v>P9815</v>
          </cell>
          <cell r="B15" t="str">
            <v>Jardineiro</v>
          </cell>
          <cell r="C15" t="str">
            <v>h</v>
          </cell>
          <cell r="D15">
            <v>28.816500000000001</v>
          </cell>
          <cell r="E15"/>
        </row>
        <row r="16">
          <cell r="A16" t="str">
            <v>P9819</v>
          </cell>
          <cell r="B16" t="str">
            <v>Engenheiro supervisor</v>
          </cell>
          <cell r="C16" t="str">
            <v>mês</v>
          </cell>
          <cell r="D16">
            <v>27139.329399999999</v>
          </cell>
          <cell r="E16"/>
        </row>
        <row r="17">
          <cell r="A17" t="str">
            <v>P9821</v>
          </cell>
          <cell r="B17" t="str">
            <v>Pedreiro</v>
          </cell>
          <cell r="C17" t="str">
            <v>h</v>
          </cell>
          <cell r="D17">
            <v>27.6053</v>
          </cell>
          <cell r="E17"/>
        </row>
        <row r="18">
          <cell r="A18" t="str">
            <v>P9822</v>
          </cell>
          <cell r="B18" t="str">
            <v>Pintor</v>
          </cell>
          <cell r="C18" t="str">
            <v>h</v>
          </cell>
          <cell r="D18">
            <v>32.269300000000001</v>
          </cell>
          <cell r="E18"/>
        </row>
        <row r="19">
          <cell r="A19" t="str">
            <v>P9823</v>
          </cell>
          <cell r="B19" t="str">
            <v>Serralheiro</v>
          </cell>
          <cell r="C19" t="str">
            <v>h</v>
          </cell>
          <cell r="D19">
            <v>28.705400000000001</v>
          </cell>
          <cell r="E19"/>
        </row>
        <row r="20">
          <cell r="A20" t="str">
            <v>P9824</v>
          </cell>
          <cell r="B20" t="str">
            <v>Servente</v>
          </cell>
          <cell r="C20" t="str">
            <v>h</v>
          </cell>
          <cell r="D20">
            <v>22.268799999999999</v>
          </cell>
          <cell r="E20"/>
        </row>
        <row r="21">
          <cell r="A21" t="str">
            <v>P9825</v>
          </cell>
          <cell r="B21" t="str">
            <v>Soldador</v>
          </cell>
          <cell r="C21" t="str">
            <v>h</v>
          </cell>
          <cell r="D21">
            <v>35.730699999999999</v>
          </cell>
          <cell r="E21"/>
        </row>
        <row r="22">
          <cell r="A22" t="str">
            <v>P9826</v>
          </cell>
          <cell r="B22" t="str">
            <v>Chefe setor de finanças</v>
          </cell>
          <cell r="C22" t="str">
            <v>mês</v>
          </cell>
          <cell r="D22">
            <v>25007.194599999999</v>
          </cell>
          <cell r="E22"/>
        </row>
        <row r="23">
          <cell r="A23" t="str">
            <v>P9827</v>
          </cell>
          <cell r="B23" t="str">
            <v>Vigia</v>
          </cell>
          <cell r="C23" t="str">
            <v>mês</v>
          </cell>
          <cell r="D23">
            <v>4843.9390000000003</v>
          </cell>
          <cell r="E23"/>
        </row>
        <row r="24">
          <cell r="A24" t="str">
            <v>P9830</v>
          </cell>
          <cell r="B24" t="str">
            <v>Montador</v>
          </cell>
          <cell r="C24" t="str">
            <v>h</v>
          </cell>
          <cell r="D24">
            <v>32.884700000000002</v>
          </cell>
          <cell r="E24"/>
        </row>
        <row r="25">
          <cell r="A25" t="str">
            <v>P9833</v>
          </cell>
          <cell r="B25" t="str">
            <v>Auxiliar de laboratório</v>
          </cell>
          <cell r="C25" t="str">
            <v>mês</v>
          </cell>
          <cell r="D25">
            <v>5924.9119000000001</v>
          </cell>
          <cell r="E25"/>
        </row>
        <row r="26">
          <cell r="A26" t="str">
            <v>P9837</v>
          </cell>
          <cell r="B26" t="str">
            <v>Oceanógrafo</v>
          </cell>
          <cell r="C26" t="str">
            <v>mês</v>
          </cell>
          <cell r="D26">
            <v>13314.397499999999</v>
          </cell>
          <cell r="E26"/>
        </row>
        <row r="27">
          <cell r="A27" t="str">
            <v>P9840</v>
          </cell>
          <cell r="B27" t="str">
            <v>Encarregado geral</v>
          </cell>
          <cell r="C27" t="str">
            <v>mês</v>
          </cell>
          <cell r="D27">
            <v>11171.6253</v>
          </cell>
          <cell r="E27"/>
        </row>
        <row r="28">
          <cell r="A28" t="str">
            <v>P9842</v>
          </cell>
          <cell r="B28" t="str">
            <v>Faxineiro</v>
          </cell>
          <cell r="C28" t="str">
            <v>mês</v>
          </cell>
          <cell r="D28">
            <v>4241.9863999999998</v>
          </cell>
          <cell r="E28"/>
        </row>
        <row r="29">
          <cell r="A29" t="str">
            <v>P9843</v>
          </cell>
          <cell r="B29" t="str">
            <v>Operador de equipamento leve</v>
          </cell>
          <cell r="C29" t="str">
            <v>h</v>
          </cell>
          <cell r="D29">
            <v>27.1814</v>
          </cell>
          <cell r="E29"/>
        </row>
        <row r="30">
          <cell r="A30" t="str">
            <v>P9845</v>
          </cell>
          <cell r="B30" t="str">
            <v>Operador de equipamento pesado</v>
          </cell>
          <cell r="C30" t="str">
            <v>h</v>
          </cell>
          <cell r="D30">
            <v>33.7363</v>
          </cell>
          <cell r="E30"/>
        </row>
        <row r="31">
          <cell r="A31" t="str">
            <v>P9846</v>
          </cell>
          <cell r="B31" t="str">
            <v>Operador de equipamento especial</v>
          </cell>
          <cell r="C31" t="str">
            <v>h</v>
          </cell>
          <cell r="D31">
            <v>39.778300000000002</v>
          </cell>
          <cell r="E31"/>
        </row>
        <row r="32">
          <cell r="A32" t="str">
            <v>P9847</v>
          </cell>
          <cell r="B32" t="str">
            <v>Perfurador de tubulão</v>
          </cell>
          <cell r="C32" t="str">
            <v>h</v>
          </cell>
          <cell r="D32">
            <v>22.5657</v>
          </cell>
          <cell r="E32"/>
        </row>
        <row r="33">
          <cell r="A33" t="str">
            <v>P9848</v>
          </cell>
          <cell r="B33" t="str">
            <v>Desenhista</v>
          </cell>
          <cell r="C33" t="str">
            <v>mês</v>
          </cell>
          <cell r="D33">
            <v>7691.5020000000004</v>
          </cell>
          <cell r="E33"/>
        </row>
        <row r="34">
          <cell r="A34" t="str">
            <v>P9849</v>
          </cell>
          <cell r="B34" t="str">
            <v>Condutor maquinista fluvial</v>
          </cell>
          <cell r="C34" t="str">
            <v>mês</v>
          </cell>
          <cell r="D34">
            <v>5820.8436000000002</v>
          </cell>
          <cell r="E34"/>
        </row>
        <row r="35">
          <cell r="A35" t="str">
            <v>P9850</v>
          </cell>
          <cell r="B35" t="str">
            <v>Copeiro</v>
          </cell>
          <cell r="C35" t="str">
            <v>mês</v>
          </cell>
          <cell r="D35">
            <v>4364.8227999999999</v>
          </cell>
          <cell r="E35"/>
        </row>
        <row r="36">
          <cell r="A36" t="str">
            <v>P9851</v>
          </cell>
          <cell r="B36" t="str">
            <v>Médico do trabalho</v>
          </cell>
          <cell r="C36" t="str">
            <v>mês</v>
          </cell>
          <cell r="D36">
            <v>18676.234400000001</v>
          </cell>
          <cell r="E36"/>
        </row>
        <row r="37">
          <cell r="A37" t="str">
            <v>P9852</v>
          </cell>
          <cell r="B37" t="str">
            <v>Blaster</v>
          </cell>
          <cell r="C37" t="str">
            <v>h</v>
          </cell>
          <cell r="D37">
            <v>41.829000000000001</v>
          </cell>
          <cell r="E37"/>
        </row>
        <row r="38">
          <cell r="A38" t="str">
            <v>P9853</v>
          </cell>
          <cell r="B38" t="str">
            <v>Pré-marcador</v>
          </cell>
          <cell r="C38" t="str">
            <v>h</v>
          </cell>
          <cell r="D38">
            <v>22.451699999999999</v>
          </cell>
          <cell r="E38"/>
        </row>
        <row r="39">
          <cell r="A39" t="str">
            <v>P9854</v>
          </cell>
          <cell r="B39" t="str">
            <v>Recepcionista</v>
          </cell>
          <cell r="C39" t="str">
            <v>mês</v>
          </cell>
          <cell r="D39">
            <v>4199.6543000000001</v>
          </cell>
          <cell r="E39"/>
        </row>
        <row r="40">
          <cell r="A40" t="str">
            <v>P9855</v>
          </cell>
          <cell r="B40" t="str">
            <v>Marinheiro de máquinas</v>
          </cell>
          <cell r="C40" t="str">
            <v>mês</v>
          </cell>
          <cell r="D40">
            <v>5466.9425000000001</v>
          </cell>
          <cell r="E40"/>
        </row>
        <row r="41">
          <cell r="A41" t="str">
            <v>P9856</v>
          </cell>
          <cell r="B41" t="str">
            <v>Marinheiro de convés</v>
          </cell>
          <cell r="C41" t="str">
            <v>h</v>
          </cell>
          <cell r="D41">
            <v>29.463000000000001</v>
          </cell>
          <cell r="E41"/>
        </row>
        <row r="42">
          <cell r="A42" t="str">
            <v>P9857</v>
          </cell>
          <cell r="B42" t="str">
            <v>Marinheiro de convés - mensalista</v>
          </cell>
          <cell r="C42" t="str">
            <v>mês</v>
          </cell>
          <cell r="D42">
            <v>5419.4888000000001</v>
          </cell>
          <cell r="E42"/>
        </row>
        <row r="43">
          <cell r="A43" t="str">
            <v>P9858</v>
          </cell>
          <cell r="B43" t="str">
            <v>Laboratorista</v>
          </cell>
          <cell r="C43" t="str">
            <v>mês</v>
          </cell>
          <cell r="D43">
            <v>7520.1358</v>
          </cell>
          <cell r="E43"/>
        </row>
        <row r="44">
          <cell r="A44" t="str">
            <v>P9859</v>
          </cell>
          <cell r="B44" t="str">
            <v>Trabalhador de via</v>
          </cell>
          <cell r="C44" t="str">
            <v>h</v>
          </cell>
          <cell r="D44">
            <v>21.9024</v>
          </cell>
          <cell r="E44"/>
        </row>
        <row r="45">
          <cell r="A45" t="str">
            <v>P9861</v>
          </cell>
          <cell r="B45" t="str">
            <v>Selecionador de material pétreo</v>
          </cell>
          <cell r="C45" t="str">
            <v>h</v>
          </cell>
          <cell r="D45">
            <v>22.4968</v>
          </cell>
          <cell r="E45"/>
        </row>
        <row r="46">
          <cell r="A46" t="str">
            <v>P9864</v>
          </cell>
          <cell r="B46" t="str">
            <v>Engenheiro de segurança do trabalho</v>
          </cell>
          <cell r="C46" t="str">
            <v>mês</v>
          </cell>
          <cell r="D46">
            <v>24959.615000000002</v>
          </cell>
          <cell r="E46"/>
        </row>
        <row r="47">
          <cell r="A47" t="str">
            <v>P9866</v>
          </cell>
          <cell r="B47" t="str">
            <v>Motorista de caminhão</v>
          </cell>
          <cell r="C47" t="str">
            <v>h</v>
          </cell>
          <cell r="D47">
            <v>33.631300000000003</v>
          </cell>
          <cell r="E47"/>
        </row>
        <row r="48">
          <cell r="A48" t="str">
            <v>P9867</v>
          </cell>
          <cell r="B48" t="str">
            <v>Técnico especializado - mensalista</v>
          </cell>
          <cell r="C48" t="str">
            <v>mês</v>
          </cell>
          <cell r="D48">
            <v>7247.2227000000003</v>
          </cell>
          <cell r="E48"/>
        </row>
        <row r="49">
          <cell r="A49" t="str">
            <v>P9869</v>
          </cell>
          <cell r="B49" t="str">
            <v>Encarregado de obras de artes especiais</v>
          </cell>
          <cell r="C49" t="str">
            <v>mês</v>
          </cell>
          <cell r="D49">
            <v>7997.6522000000004</v>
          </cell>
          <cell r="E49"/>
        </row>
        <row r="50">
          <cell r="A50" t="str">
            <v>P9870</v>
          </cell>
          <cell r="B50" t="str">
            <v>Motorista de veículo leve</v>
          </cell>
          <cell r="C50" t="str">
            <v>h</v>
          </cell>
          <cell r="D50">
            <v>31.958100000000002</v>
          </cell>
          <cell r="E50"/>
        </row>
        <row r="51">
          <cell r="A51" t="str">
            <v>P9871</v>
          </cell>
          <cell r="B51" t="str">
            <v>Motorista de veículo especial</v>
          </cell>
          <cell r="C51" t="str">
            <v>h</v>
          </cell>
          <cell r="D51">
            <v>34.730899999999998</v>
          </cell>
          <cell r="E51"/>
        </row>
        <row r="52">
          <cell r="A52" t="str">
            <v>P9875</v>
          </cell>
          <cell r="B52" t="str">
            <v>Encarregado de turma</v>
          </cell>
          <cell r="C52" t="str">
            <v>mês</v>
          </cell>
          <cell r="D52">
            <v>5961.6777000000002</v>
          </cell>
          <cell r="E52"/>
        </row>
        <row r="53">
          <cell r="A53" t="str">
            <v>P9876</v>
          </cell>
          <cell r="B53" t="str">
            <v>Técnico de segurança do trabalho</v>
          </cell>
          <cell r="C53" t="str">
            <v>mês</v>
          </cell>
          <cell r="D53">
            <v>7365.8624</v>
          </cell>
          <cell r="E53"/>
        </row>
        <row r="54">
          <cell r="A54" t="str">
            <v>P9878</v>
          </cell>
          <cell r="B54" t="str">
            <v>Secretária</v>
          </cell>
          <cell r="C54" t="str">
            <v>mês</v>
          </cell>
          <cell r="D54">
            <v>6719.5959000000003</v>
          </cell>
          <cell r="E54"/>
        </row>
        <row r="55">
          <cell r="A55" t="str">
            <v>P9880</v>
          </cell>
          <cell r="B55" t="str">
            <v>Piloto fluvial</v>
          </cell>
          <cell r="C55" t="str">
            <v>mês</v>
          </cell>
          <cell r="D55">
            <v>7686.6715999999997</v>
          </cell>
          <cell r="E55"/>
        </row>
        <row r="56">
          <cell r="A56" t="str">
            <v>P9882</v>
          </cell>
          <cell r="B56" t="str">
            <v>Técnico especializado</v>
          </cell>
          <cell r="C56" t="str">
            <v>h</v>
          </cell>
          <cell r="D56">
            <v>39.220999999999997</v>
          </cell>
          <cell r="E56"/>
        </row>
        <row r="57">
          <cell r="A57" t="str">
            <v>P9883</v>
          </cell>
          <cell r="B57" t="str">
            <v>Chefe do setor administrativo</v>
          </cell>
          <cell r="C57" t="str">
            <v>mês</v>
          </cell>
          <cell r="D57">
            <v>7357.4390999999996</v>
          </cell>
          <cell r="E57"/>
        </row>
        <row r="58">
          <cell r="A58" t="str">
            <v>P9884</v>
          </cell>
          <cell r="B58" t="str">
            <v>Encarregado de terraplenagem</v>
          </cell>
          <cell r="C58" t="str">
            <v>mês</v>
          </cell>
          <cell r="D58">
            <v>7997.6522000000004</v>
          </cell>
          <cell r="E58"/>
          <cell r="F58"/>
        </row>
        <row r="59">
          <cell r="A59" t="str">
            <v>P9885</v>
          </cell>
          <cell r="B59" t="str">
            <v>Frentista de túnel</v>
          </cell>
          <cell r="C59" t="str">
            <v>h</v>
          </cell>
          <cell r="D59">
            <v>27.614999999999998</v>
          </cell>
          <cell r="E59"/>
        </row>
        <row r="60">
          <cell r="A60" t="str">
            <v>P9889</v>
          </cell>
          <cell r="B60" t="str">
            <v>Técnico da qualidade</v>
          </cell>
          <cell r="C60" t="str">
            <v>mês</v>
          </cell>
          <cell r="D60">
            <v>7662.9925000000003</v>
          </cell>
          <cell r="E60"/>
        </row>
        <row r="61">
          <cell r="A61" t="str">
            <v>P9892</v>
          </cell>
          <cell r="B61" t="str">
            <v>Auxiliar de blaster</v>
          </cell>
          <cell r="C61" t="str">
            <v>h</v>
          </cell>
          <cell r="D61">
            <v>36.496600000000001</v>
          </cell>
          <cell r="E61"/>
        </row>
        <row r="62">
          <cell r="A62" t="str">
            <v>P9893</v>
          </cell>
          <cell r="B62" t="str">
            <v>Encarregado de pavimentação</v>
          </cell>
          <cell r="C62" t="str">
            <v>mês</v>
          </cell>
          <cell r="D62">
            <v>7997.6522000000004</v>
          </cell>
          <cell r="E62"/>
        </row>
        <row r="63">
          <cell r="A63" t="str">
            <v>P9896</v>
          </cell>
          <cell r="B63" t="str">
            <v>Porteiro</v>
          </cell>
          <cell r="C63" t="str">
            <v>mês</v>
          </cell>
          <cell r="D63">
            <v>4232.8134</v>
          </cell>
          <cell r="F63"/>
        </row>
        <row r="64">
          <cell r="A64" t="str">
            <v>P9897</v>
          </cell>
          <cell r="B64" t="str">
            <v>Técnico de meio ambiente</v>
          </cell>
          <cell r="C64" t="str">
            <v>mês</v>
          </cell>
          <cell r="D64">
            <v>7622.1496999999999</v>
          </cell>
          <cell r="F64"/>
        </row>
        <row r="65">
          <cell r="A65" t="str">
            <v>P9900</v>
          </cell>
          <cell r="B65" t="str">
            <v>Comprador</v>
          </cell>
          <cell r="C65" t="str">
            <v>mês</v>
          </cell>
          <cell r="D65">
            <v>7408.4336000000003</v>
          </cell>
          <cell r="F65"/>
        </row>
        <row r="66">
          <cell r="A66" t="str">
            <v>P9901</v>
          </cell>
          <cell r="B66" t="str">
            <v>Encarregado de superestrutura ferroviária</v>
          </cell>
          <cell r="C66" t="str">
            <v>mês</v>
          </cell>
          <cell r="D66">
            <v>7997.6522000000004</v>
          </cell>
          <cell r="F66"/>
        </row>
        <row r="67">
          <cell r="A67" t="str">
            <v>P9903</v>
          </cell>
          <cell r="B67" t="str">
            <v>Auxiliar técnico</v>
          </cell>
          <cell r="C67" t="str">
            <v>mês</v>
          </cell>
          <cell r="D67">
            <v>4763.9719999999998</v>
          </cell>
          <cell r="F67"/>
        </row>
        <row r="68">
          <cell r="A68" t="str">
            <v>P9907</v>
          </cell>
          <cell r="B68" t="str">
            <v>Comandante de longo curso</v>
          </cell>
          <cell r="C68" t="str">
            <v>mês</v>
          </cell>
          <cell r="D68">
            <v>20335.0586</v>
          </cell>
          <cell r="F68"/>
        </row>
        <row r="69">
          <cell r="A69" t="str">
            <v>P9908</v>
          </cell>
          <cell r="B69" t="str">
            <v>Imediato</v>
          </cell>
          <cell r="C69" t="str">
            <v>mês</v>
          </cell>
          <cell r="D69">
            <v>16623.399700000002</v>
          </cell>
          <cell r="F69"/>
        </row>
        <row r="70">
          <cell r="A70" t="str">
            <v>P9909</v>
          </cell>
          <cell r="B70" t="str">
            <v>Oficial de náutica</v>
          </cell>
          <cell r="C70" t="str">
            <v>mês</v>
          </cell>
          <cell r="D70">
            <v>6857.4840000000004</v>
          </cell>
          <cell r="F70"/>
        </row>
        <row r="71">
          <cell r="A71" t="str">
            <v>P9910</v>
          </cell>
          <cell r="B71" t="str">
            <v>Oficial de máquinas</v>
          </cell>
          <cell r="C71" t="str">
            <v>mês</v>
          </cell>
          <cell r="D71">
            <v>6653.3429999999998</v>
          </cell>
          <cell r="F71"/>
        </row>
        <row r="72">
          <cell r="A72" t="str">
            <v>P9913</v>
          </cell>
          <cell r="B72" t="str">
            <v>Draguista</v>
          </cell>
          <cell r="C72" t="str">
            <v>mês</v>
          </cell>
          <cell r="D72">
            <v>6435.4691999999995</v>
          </cell>
          <cell r="F72"/>
        </row>
        <row r="73">
          <cell r="A73" t="str">
            <v>P9915</v>
          </cell>
          <cell r="B73" t="str">
            <v>Maquinista</v>
          </cell>
          <cell r="C73" t="str">
            <v>h</v>
          </cell>
          <cell r="D73">
            <v>34.4161</v>
          </cell>
          <cell r="F73"/>
        </row>
        <row r="74">
          <cell r="A74" t="str">
            <v>P9916</v>
          </cell>
          <cell r="B74" t="str">
            <v>Encarregado de conservação rodoviária</v>
          </cell>
          <cell r="C74" t="str">
            <v>mês</v>
          </cell>
          <cell r="D74">
            <v>7997.6522000000004</v>
          </cell>
          <cell r="F74"/>
        </row>
        <row r="75">
          <cell r="A75" t="str">
            <v>P9920</v>
          </cell>
          <cell r="B75" t="str">
            <v>Mestre fluvial</v>
          </cell>
          <cell r="C75" t="str">
            <v>mês</v>
          </cell>
          <cell r="D75">
            <v>8372.6355000000003</v>
          </cell>
          <cell r="F75"/>
        </row>
        <row r="76">
          <cell r="A76" t="str">
            <v>P9921</v>
          </cell>
          <cell r="B76" t="str">
            <v>Mergulhador raso autônomo de emergência</v>
          </cell>
          <cell r="C76" t="str">
            <v>h</v>
          </cell>
          <cell r="D76">
            <v>40.538899999999998</v>
          </cell>
          <cell r="F76"/>
        </row>
        <row r="77">
          <cell r="A77" t="str">
            <v>P9922</v>
          </cell>
          <cell r="B77" t="str">
            <v>Mergulhador raso dependente de emergência</v>
          </cell>
          <cell r="C77" t="str">
            <v>h</v>
          </cell>
          <cell r="D77">
            <v>42.370100000000001</v>
          </cell>
          <cell r="F77"/>
        </row>
        <row r="78">
          <cell r="A78" t="str">
            <v>P9924</v>
          </cell>
          <cell r="B78" t="str">
            <v>Mergulhador raso dependente</v>
          </cell>
          <cell r="C78" t="str">
            <v>h</v>
          </cell>
          <cell r="D78">
            <v>58.112699999999997</v>
          </cell>
          <cell r="F78"/>
        </row>
        <row r="79">
          <cell r="A79" t="str">
            <v>P9925</v>
          </cell>
          <cell r="B79" t="str">
            <v>Mergulhador raso autônomo</v>
          </cell>
          <cell r="C79" t="str">
            <v>h</v>
          </cell>
          <cell r="D79">
            <v>54.120399999999997</v>
          </cell>
          <cell r="F79"/>
        </row>
        <row r="80">
          <cell r="A80" t="str">
            <v>P9926</v>
          </cell>
          <cell r="B80" t="str">
            <v>Mergulhador raso auxiliar de superfície</v>
          </cell>
          <cell r="C80" t="str">
            <v>h</v>
          </cell>
          <cell r="D80">
            <v>37.520499999999998</v>
          </cell>
          <cell r="F80"/>
        </row>
        <row r="81">
          <cell r="A81" t="str">
            <v>P9927</v>
          </cell>
          <cell r="B81" t="str">
            <v>Frentista de túnel com periculosidade</v>
          </cell>
          <cell r="C81" t="str">
            <v>h</v>
          </cell>
          <cell r="D81">
            <v>33.734099999999998</v>
          </cell>
          <cell r="F81"/>
        </row>
        <row r="82">
          <cell r="A82" t="str">
            <v>P9930</v>
          </cell>
          <cell r="B82" t="str">
            <v>Eletricista com periculosidade</v>
          </cell>
          <cell r="C82" t="str">
            <v>h</v>
          </cell>
          <cell r="D82">
            <v>39.653700000000001</v>
          </cell>
          <cell r="F82"/>
        </row>
        <row r="83">
          <cell r="A83" t="str">
            <v>P9931</v>
          </cell>
          <cell r="B83" t="str">
            <v>Operador de equipamento de mergulho</v>
          </cell>
          <cell r="C83" t="str">
            <v>h</v>
          </cell>
          <cell r="D83">
            <v>57.743699999999997</v>
          </cell>
          <cell r="F83"/>
        </row>
        <row r="84">
          <cell r="A84" t="str">
            <v>P9932</v>
          </cell>
          <cell r="B84" t="str">
            <v>Operador de equipamento pesado com periculosidade</v>
          </cell>
          <cell r="C84" t="str">
            <v>h</v>
          </cell>
          <cell r="D84">
            <v>41.826500000000003</v>
          </cell>
          <cell r="F84"/>
        </row>
        <row r="85">
          <cell r="A85" t="str">
            <v>P9933</v>
          </cell>
          <cell r="B85" t="str">
            <v>Supervisor de mergulho raso</v>
          </cell>
          <cell r="C85" t="str">
            <v>mês</v>
          </cell>
          <cell r="D85">
            <v>10647.416300000001</v>
          </cell>
          <cell r="F85"/>
        </row>
        <row r="86">
          <cell r="A86" t="str">
            <v>P9934</v>
          </cell>
          <cell r="B86" t="str">
            <v>Motorista de veículo especial com periculosidade</v>
          </cell>
          <cell r="C86" t="str">
            <v>h</v>
          </cell>
          <cell r="D86">
            <v>43.143599999999999</v>
          </cell>
          <cell r="F86"/>
        </row>
        <row r="87">
          <cell r="A87" t="str">
            <v>P9938</v>
          </cell>
          <cell r="B87" t="str">
            <v>Operador de equipamento leve com periculosidade</v>
          </cell>
          <cell r="C87" t="str">
            <v>h</v>
          </cell>
          <cell r="D87">
            <v>33.300800000000002</v>
          </cell>
          <cell r="F87"/>
        </row>
        <row r="88">
          <cell r="A88" t="str">
            <v>P9939</v>
          </cell>
          <cell r="B88" t="str">
            <v>Operador de equipamento leve com insalubridade</v>
          </cell>
          <cell r="C88" t="str">
            <v>h</v>
          </cell>
          <cell r="D88">
            <v>35.0837</v>
          </cell>
          <cell r="F88"/>
        </row>
        <row r="89">
          <cell r="A89" t="str">
            <v>P9942</v>
          </cell>
          <cell r="B89" t="str">
            <v>Marinheiro de convés com periculosidade</v>
          </cell>
          <cell r="C89" t="str">
            <v>h</v>
          </cell>
          <cell r="D89">
            <v>36.341500000000003</v>
          </cell>
          <cell r="F89"/>
        </row>
        <row r="90">
          <cell r="A90" t="str">
            <v>P9944</v>
          </cell>
          <cell r="B90" t="str">
            <v>Operador de equipamento especial com periculosidade</v>
          </cell>
          <cell r="C90" t="str">
            <v>h</v>
          </cell>
          <cell r="D90">
            <v>50.224400000000003</v>
          </cell>
          <cell r="F90"/>
        </row>
        <row r="91">
          <cell r="A91" t="str">
            <v>P9946</v>
          </cell>
          <cell r="B91" t="str">
            <v>Engenheiro auxiliar</v>
          </cell>
          <cell r="C91" t="str">
            <v>mês</v>
          </cell>
          <cell r="D91">
            <v>24878.431400000001</v>
          </cell>
          <cell r="F91"/>
        </row>
        <row r="92">
          <cell r="A92" t="str">
            <v>P9947</v>
          </cell>
          <cell r="B92" t="str">
            <v>Técnico florestal</v>
          </cell>
          <cell r="C92" t="str">
            <v>mês</v>
          </cell>
          <cell r="D92">
            <v>7622.1496999999999</v>
          </cell>
          <cell r="F92"/>
        </row>
        <row r="93">
          <cell r="A93" t="str">
            <v>P9948</v>
          </cell>
          <cell r="B93" t="str">
            <v>Motorista de veículo leve - mensalista</v>
          </cell>
          <cell r="C93" t="str">
            <v>mês</v>
          </cell>
          <cell r="D93">
            <v>5896.6377000000002</v>
          </cell>
          <cell r="F93"/>
        </row>
        <row r="94">
          <cell r="A94" t="str">
            <v>P9949</v>
          </cell>
          <cell r="B94" t="str">
            <v>Topógrafo</v>
          </cell>
          <cell r="C94" t="str">
            <v>mês</v>
          </cell>
          <cell r="D94">
            <v>8914.4105999999992</v>
          </cell>
          <cell r="F94"/>
        </row>
        <row r="95">
          <cell r="A95" t="str">
            <v>P9950</v>
          </cell>
          <cell r="B95" t="str">
            <v>Auxiliar de topografia</v>
          </cell>
          <cell r="C95" t="str">
            <v>mês</v>
          </cell>
          <cell r="D95">
            <v>5944.3549000000003</v>
          </cell>
          <cell r="F95"/>
        </row>
        <row r="96">
          <cell r="A96" t="str">
            <v>P9951</v>
          </cell>
          <cell r="B96" t="str">
            <v>Médico de câmara hiperbárica</v>
          </cell>
          <cell r="C96" t="str">
            <v>mês</v>
          </cell>
          <cell r="D96">
            <v>21265.910199999998</v>
          </cell>
          <cell r="F96"/>
        </row>
        <row r="97">
          <cell r="A97" t="str">
            <v>P9952</v>
          </cell>
          <cell r="B97" t="str">
            <v>Pedreiro - mensalista</v>
          </cell>
          <cell r="C97" t="str">
            <v>mês</v>
          </cell>
          <cell r="D97">
            <v>5095.9624000000003</v>
          </cell>
          <cell r="F97"/>
        </row>
        <row r="98">
          <cell r="A98" t="str">
            <v>P9953</v>
          </cell>
          <cell r="B98" t="str">
            <v>Eletricista - mensalista</v>
          </cell>
          <cell r="C98" t="str">
            <v>mês</v>
          </cell>
          <cell r="D98">
            <v>5934.9301999999998</v>
          </cell>
          <cell r="F98"/>
        </row>
        <row r="99">
          <cell r="A99" t="str">
            <v>P9954</v>
          </cell>
          <cell r="B99" t="str">
            <v>Servente - mensalista</v>
          </cell>
          <cell r="C99" t="str">
            <v>mês</v>
          </cell>
          <cell r="D99">
            <v>4112.1827999999996</v>
          </cell>
          <cell r="F99"/>
        </row>
        <row r="100">
          <cell r="A100" t="str">
            <v>P9955</v>
          </cell>
          <cell r="B100" t="str">
            <v>Engenheiro chefe</v>
          </cell>
          <cell r="C100" t="str">
            <v>mês</v>
          </cell>
          <cell r="D100">
            <v>34476.996400000004</v>
          </cell>
          <cell r="F100"/>
        </row>
        <row r="101">
          <cell r="A101" t="str">
            <v>P9956</v>
          </cell>
          <cell r="B101" t="str">
            <v>Motorista de caminhão com periculosidade</v>
          </cell>
          <cell r="C101" t="str">
            <v>h</v>
          </cell>
          <cell r="D101">
            <v>41.714100000000002</v>
          </cell>
          <cell r="F101"/>
        </row>
        <row r="102">
          <cell r="A102" t="str">
            <v>P9957</v>
          </cell>
          <cell r="B102" t="str">
            <v>Motorista de ônibus</v>
          </cell>
          <cell r="C102" t="str">
            <v>h</v>
          </cell>
          <cell r="D102">
            <v>34.869</v>
          </cell>
          <cell r="F102"/>
        </row>
        <row r="103">
          <cell r="A103" t="str">
            <v>P9958</v>
          </cell>
          <cell r="B103" t="str">
            <v>Motorista de ônibus - mensalista</v>
          </cell>
          <cell r="C103" t="str">
            <v>mês</v>
          </cell>
          <cell r="D103">
            <v>6572.9759999999997</v>
          </cell>
          <cell r="F103"/>
        </row>
        <row r="104">
          <cell r="A104" t="str">
            <v>P9959</v>
          </cell>
          <cell r="B104" t="str">
            <v>Motorista de veículo especial com periculosidade - mensalista</v>
          </cell>
          <cell r="C104" t="str">
            <v>mês</v>
          </cell>
          <cell r="D104">
            <v>7966.0510000000004</v>
          </cell>
          <cell r="F104"/>
        </row>
        <row r="105">
          <cell r="A105" t="str">
            <v>P9972</v>
          </cell>
          <cell r="B105" t="str">
            <v>Técnico de batimetria</v>
          </cell>
          <cell r="C105" t="str">
            <v>mês</v>
          </cell>
          <cell r="D105">
            <v>6693.6238000000003</v>
          </cell>
          <cell r="F105"/>
        </row>
      </sheetData>
      <sheetData sheetId="8">
        <row r="1">
          <cell r="A1" t="str">
            <v>Código</v>
          </cell>
          <cell r="B1" t="str">
            <v>Descrição</v>
          </cell>
          <cell r="C1" t="str">
            <v>Unidade</v>
          </cell>
          <cell r="D1" t="str">
            <v>Custo
 (R$)</v>
          </cell>
          <cell r="E1"/>
        </row>
        <row r="2">
          <cell r="A2" t="str">
            <v>P9801</v>
          </cell>
          <cell r="B2" t="str">
            <v>Ajudante</v>
          </cell>
          <cell r="C2" t="str">
            <v>h</v>
          </cell>
          <cell r="D2">
            <v>20.999500000000001</v>
          </cell>
          <cell r="E2"/>
        </row>
        <row r="3">
          <cell r="A3" t="str">
            <v>P9802</v>
          </cell>
          <cell r="B3" t="str">
            <v>Ajudante especializado</v>
          </cell>
          <cell r="C3" t="str">
            <v>h</v>
          </cell>
          <cell r="D3">
            <v>24.4407</v>
          </cell>
          <cell r="E3"/>
        </row>
        <row r="4">
          <cell r="A4" t="str">
            <v>P9803</v>
          </cell>
          <cell r="B4" t="str">
            <v>Almoxarife</v>
          </cell>
          <cell r="C4" t="str">
            <v>mês</v>
          </cell>
          <cell r="D4">
            <v>5895.4546</v>
          </cell>
          <cell r="E4"/>
        </row>
        <row r="5">
          <cell r="A5" t="str">
            <v>P9804</v>
          </cell>
          <cell r="B5" t="str">
            <v>Apontador</v>
          </cell>
          <cell r="C5" t="str">
            <v>mês</v>
          </cell>
          <cell r="D5">
            <v>4631.3707999999997</v>
          </cell>
          <cell r="E5"/>
        </row>
        <row r="6">
          <cell r="A6" t="str">
            <v>P9805</v>
          </cell>
          <cell r="B6" t="str">
            <v>Armador</v>
          </cell>
          <cell r="C6" t="str">
            <v>h</v>
          </cell>
          <cell r="D6">
            <v>29.775200000000002</v>
          </cell>
          <cell r="E6"/>
        </row>
        <row r="7">
          <cell r="A7" t="str">
            <v>P9806</v>
          </cell>
          <cell r="B7" t="str">
            <v>Auxiliar administrativo</v>
          </cell>
          <cell r="C7" t="str">
            <v>mês</v>
          </cell>
          <cell r="D7">
            <v>4633.8158999999996</v>
          </cell>
          <cell r="E7"/>
        </row>
        <row r="8">
          <cell r="A8" t="str">
            <v>P9807</v>
          </cell>
          <cell r="B8" t="str">
            <v>Bombeiro hidráulico</v>
          </cell>
          <cell r="C8" t="str">
            <v>h</v>
          </cell>
          <cell r="D8">
            <v>30.234200000000001</v>
          </cell>
          <cell r="E8"/>
        </row>
        <row r="9">
          <cell r="A9" t="str">
            <v>P9808</v>
          </cell>
          <cell r="B9" t="str">
            <v>Carpinteiro</v>
          </cell>
          <cell r="C9" t="str">
            <v>h</v>
          </cell>
          <cell r="D9">
            <v>25.981999999999999</v>
          </cell>
          <cell r="E9"/>
        </row>
        <row r="10">
          <cell r="A10" t="str">
            <v>P9809</v>
          </cell>
          <cell r="B10" t="str">
            <v>Encarregado administrativo</v>
          </cell>
          <cell r="C10" t="str">
            <v>mês</v>
          </cell>
          <cell r="D10">
            <v>6681.3807999999999</v>
          </cell>
          <cell r="E10"/>
        </row>
        <row r="11">
          <cell r="A11" t="str">
            <v>P9810</v>
          </cell>
          <cell r="B11" t="str">
            <v>Eletricista</v>
          </cell>
          <cell r="C11" t="str">
            <v>h</v>
          </cell>
          <cell r="D11">
            <v>29.6129</v>
          </cell>
          <cell r="E11"/>
        </row>
        <row r="12">
          <cell r="A12" t="str">
            <v>P9811</v>
          </cell>
          <cell r="B12" t="str">
            <v>Encarregado especializado</v>
          </cell>
          <cell r="C12" t="str">
            <v>mês</v>
          </cell>
          <cell r="D12">
            <v>7267.2443000000003</v>
          </cell>
          <cell r="E12"/>
        </row>
        <row r="13">
          <cell r="A13" t="str">
            <v>P9812</v>
          </cell>
          <cell r="B13" t="str">
            <v>Engenheiro</v>
          </cell>
          <cell r="C13" t="str">
            <v>mês</v>
          </cell>
          <cell r="D13">
            <v>24456.766299999999</v>
          </cell>
          <cell r="E13"/>
        </row>
        <row r="14">
          <cell r="A14" t="str">
            <v>P9814</v>
          </cell>
          <cell r="B14" t="str">
            <v>Operacional</v>
          </cell>
          <cell r="C14" t="str">
            <v>mês</v>
          </cell>
          <cell r="D14">
            <v>3966.6819</v>
          </cell>
          <cell r="E14"/>
        </row>
        <row r="15">
          <cell r="A15" t="str">
            <v>P9815</v>
          </cell>
          <cell r="B15" t="str">
            <v>Jardineiro</v>
          </cell>
          <cell r="C15" t="str">
            <v>h</v>
          </cell>
          <cell r="D15">
            <v>26.558800000000002</v>
          </cell>
          <cell r="E15"/>
        </row>
        <row r="16">
          <cell r="A16" t="str">
            <v>P9819</v>
          </cell>
          <cell r="B16" t="str">
            <v>Engenheiro supervisor</v>
          </cell>
          <cell r="C16" t="str">
            <v>mês</v>
          </cell>
          <cell r="D16">
            <v>24456.766299999999</v>
          </cell>
          <cell r="E16"/>
        </row>
        <row r="17">
          <cell r="A17" t="str">
            <v>P9821</v>
          </cell>
          <cell r="B17" t="str">
            <v>Pedreiro</v>
          </cell>
          <cell r="C17" t="str">
            <v>h</v>
          </cell>
          <cell r="D17">
            <v>25.491099999999999</v>
          </cell>
          <cell r="E17"/>
        </row>
        <row r="18">
          <cell r="A18" t="str">
            <v>P9822</v>
          </cell>
          <cell r="B18" t="str">
            <v>Pintor</v>
          </cell>
          <cell r="C18" t="str">
            <v>h</v>
          </cell>
          <cell r="D18">
            <v>29.709199999999999</v>
          </cell>
          <cell r="E18"/>
        </row>
        <row r="19">
          <cell r="A19" t="str">
            <v>P9823</v>
          </cell>
          <cell r="B19" t="str">
            <v>Serralheiro</v>
          </cell>
          <cell r="C19" t="str">
            <v>h</v>
          </cell>
          <cell r="D19">
            <v>26.489599999999999</v>
          </cell>
          <cell r="E19"/>
        </row>
        <row r="20">
          <cell r="A20" t="str">
            <v>P9824</v>
          </cell>
          <cell r="B20" t="str">
            <v>Servente</v>
          </cell>
          <cell r="C20" t="str">
            <v>h</v>
          </cell>
          <cell r="D20">
            <v>20.7059</v>
          </cell>
          <cell r="E20"/>
        </row>
        <row r="21">
          <cell r="A21" t="str">
            <v>P9825</v>
          </cell>
          <cell r="B21" t="str">
            <v>Soldador</v>
          </cell>
          <cell r="C21" t="str">
            <v>h</v>
          </cell>
          <cell r="D21">
            <v>32.813400000000001</v>
          </cell>
          <cell r="E21"/>
        </row>
        <row r="22">
          <cell r="A22" t="str">
            <v>P9826</v>
          </cell>
          <cell r="B22" t="str">
            <v>Chefe setor de finanças</v>
          </cell>
          <cell r="C22" t="str">
            <v>mês</v>
          </cell>
          <cell r="D22">
            <v>22469.681799999998</v>
          </cell>
          <cell r="E22"/>
        </row>
        <row r="23">
          <cell r="A23" t="str">
            <v>P9827</v>
          </cell>
          <cell r="B23" t="str">
            <v>Vigia</v>
          </cell>
          <cell r="C23" t="str">
            <v>mês</v>
          </cell>
          <cell r="D23">
            <v>4472.5481</v>
          </cell>
          <cell r="E23"/>
        </row>
        <row r="24">
          <cell r="A24" t="str">
            <v>P9830</v>
          </cell>
          <cell r="B24" t="str">
            <v>Montador</v>
          </cell>
          <cell r="C24" t="str">
            <v>h</v>
          </cell>
          <cell r="D24">
            <v>30.340299999999999</v>
          </cell>
          <cell r="E24"/>
        </row>
        <row r="25">
          <cell r="A25" t="str">
            <v>P9833</v>
          </cell>
          <cell r="B25" t="str">
            <v>Auxiliar de laboratório</v>
          </cell>
          <cell r="C25" t="str">
            <v>mês</v>
          </cell>
          <cell r="D25">
            <v>5457.9582</v>
          </cell>
          <cell r="E25"/>
        </row>
        <row r="26">
          <cell r="A26" t="str">
            <v>P9837</v>
          </cell>
          <cell r="B26" t="str">
            <v>Oceanógrafo</v>
          </cell>
          <cell r="C26" t="str">
            <v>mês</v>
          </cell>
          <cell r="D26">
            <v>12076.9604</v>
          </cell>
          <cell r="E26"/>
        </row>
        <row r="27">
          <cell r="A27" t="str">
            <v>P9840</v>
          </cell>
          <cell r="B27" t="str">
            <v>Encarregado geral</v>
          </cell>
          <cell r="C27" t="str">
            <v>mês</v>
          </cell>
          <cell r="D27">
            <v>10114.3992</v>
          </cell>
          <cell r="E27"/>
        </row>
        <row r="28">
          <cell r="A28" t="str">
            <v>P9842</v>
          </cell>
          <cell r="B28" t="str">
            <v>Faxineiro</v>
          </cell>
          <cell r="C28" t="str">
            <v>mês</v>
          </cell>
          <cell r="D28">
            <v>3937.4508000000001</v>
          </cell>
          <cell r="E28"/>
        </row>
        <row r="29">
          <cell r="A29" t="str">
            <v>P9843</v>
          </cell>
          <cell r="B29" t="str">
            <v>Operador de equipamento leve</v>
          </cell>
          <cell r="C29" t="str">
            <v>h</v>
          </cell>
          <cell r="D29">
            <v>25.069500000000001</v>
          </cell>
          <cell r="E29"/>
        </row>
        <row r="30">
          <cell r="A30" t="str">
            <v>P9845</v>
          </cell>
          <cell r="B30" t="str">
            <v>Operador de equipamento pesado</v>
          </cell>
          <cell r="C30" t="str">
            <v>h</v>
          </cell>
          <cell r="D30">
            <v>30.947199999999999</v>
          </cell>
          <cell r="E30"/>
        </row>
        <row r="31">
          <cell r="A31" t="str">
            <v>P9846</v>
          </cell>
          <cell r="B31" t="str">
            <v>Operador de equipamento especial</v>
          </cell>
          <cell r="C31" t="str">
            <v>h</v>
          </cell>
          <cell r="D31">
            <v>36.179499999999997</v>
          </cell>
          <cell r="E31"/>
        </row>
        <row r="32">
          <cell r="A32" t="str">
            <v>P9847</v>
          </cell>
          <cell r="B32" t="str">
            <v>Perfurador de tubulão</v>
          </cell>
          <cell r="C32" t="str">
            <v>h</v>
          </cell>
          <cell r="D32">
            <v>20.972100000000001</v>
          </cell>
          <cell r="E32"/>
        </row>
        <row r="33">
          <cell r="A33" t="str">
            <v>P9848</v>
          </cell>
          <cell r="B33" t="str">
            <v>Desenhista</v>
          </cell>
          <cell r="C33" t="str">
            <v>mês</v>
          </cell>
          <cell r="D33">
            <v>7009.9025000000001</v>
          </cell>
          <cell r="E33"/>
        </row>
        <row r="34">
          <cell r="A34" t="str">
            <v>P9849</v>
          </cell>
          <cell r="B34" t="str">
            <v>Condutor maquinista fluvial</v>
          </cell>
          <cell r="C34" t="str">
            <v>mês</v>
          </cell>
          <cell r="D34">
            <v>5344.4395000000004</v>
          </cell>
          <cell r="E34"/>
        </row>
        <row r="35">
          <cell r="A35" t="str">
            <v>P9850</v>
          </cell>
          <cell r="B35" t="str">
            <v>Copeiro</v>
          </cell>
          <cell r="C35" t="str">
            <v>mês</v>
          </cell>
          <cell r="D35">
            <v>4047.9816999999998</v>
          </cell>
          <cell r="E35"/>
        </row>
        <row r="36">
          <cell r="A36" t="str">
            <v>P9851</v>
          </cell>
          <cell r="B36" t="str">
            <v>Médico do trabalho</v>
          </cell>
          <cell r="C36" t="str">
            <v>mês</v>
          </cell>
          <cell r="D36">
            <v>16850.327099999999</v>
          </cell>
          <cell r="E36"/>
        </row>
        <row r="37">
          <cell r="A37" t="str">
            <v>P9852</v>
          </cell>
          <cell r="B37" t="str">
            <v>Blaster</v>
          </cell>
          <cell r="C37" t="str">
            <v>h</v>
          </cell>
          <cell r="D37">
            <v>38.233499999999999</v>
          </cell>
          <cell r="E37"/>
        </row>
        <row r="38">
          <cell r="A38" t="str">
            <v>P9853</v>
          </cell>
          <cell r="B38" t="str">
            <v>Pré-marcador</v>
          </cell>
          <cell r="C38" t="str">
            <v>h</v>
          </cell>
          <cell r="D38">
            <v>20.8581</v>
          </cell>
          <cell r="E38"/>
        </row>
        <row r="39">
          <cell r="A39" t="str">
            <v>P9854</v>
          </cell>
          <cell r="B39" t="str">
            <v>Recepcionista</v>
          </cell>
          <cell r="C39" t="str">
            <v>mês</v>
          </cell>
          <cell r="D39">
            <v>3891.2118999999998</v>
          </cell>
          <cell r="E39"/>
        </row>
        <row r="40">
          <cell r="A40" t="str">
            <v>P9855</v>
          </cell>
          <cell r="B40" t="str">
            <v>Marinheiro de máquinas</v>
          </cell>
          <cell r="C40" t="str">
            <v>mês</v>
          </cell>
          <cell r="D40">
            <v>5021.9210999999996</v>
          </cell>
          <cell r="E40"/>
        </row>
        <row r="41">
          <cell r="A41" t="str">
            <v>P9856</v>
          </cell>
          <cell r="B41" t="str">
            <v>Marinheiro de convés</v>
          </cell>
          <cell r="C41" t="str">
            <v>h</v>
          </cell>
          <cell r="D41">
            <v>27.0627</v>
          </cell>
          <cell r="E41"/>
        </row>
        <row r="42">
          <cell r="A42" t="str">
            <v>P9857</v>
          </cell>
          <cell r="B42" t="str">
            <v>Marinheiro de convés - mensalista</v>
          </cell>
          <cell r="C42" t="str">
            <v>mês</v>
          </cell>
          <cell r="D42">
            <v>4978.7502999999997</v>
          </cell>
          <cell r="E42"/>
        </row>
        <row r="43">
          <cell r="A43" t="str">
            <v>P9858</v>
          </cell>
          <cell r="B43" t="str">
            <v>Laboratorista</v>
          </cell>
          <cell r="C43" t="str">
            <v>mês</v>
          </cell>
          <cell r="D43">
            <v>6864.0397999999996</v>
          </cell>
          <cell r="E43"/>
        </row>
        <row r="44">
          <cell r="A44" t="str">
            <v>P9859</v>
          </cell>
          <cell r="B44" t="str">
            <v>Trabalhador de via</v>
          </cell>
          <cell r="C44" t="str">
            <v>h</v>
          </cell>
          <cell r="D44">
            <v>20.378699999999998</v>
          </cell>
          <cell r="E44"/>
        </row>
        <row r="45">
          <cell r="A45" t="str">
            <v>P9861</v>
          </cell>
          <cell r="B45" t="str">
            <v>Selecionador de material pétreo</v>
          </cell>
          <cell r="C45" t="str">
            <v>h</v>
          </cell>
          <cell r="D45">
            <v>20.903199999999998</v>
          </cell>
          <cell r="E45"/>
        </row>
        <row r="46">
          <cell r="A46" t="str">
            <v>P9864</v>
          </cell>
          <cell r="B46" t="str">
            <v>Engenheiro de segurança do trabalho</v>
          </cell>
          <cell r="C46" t="str">
            <v>mês</v>
          </cell>
          <cell r="D46">
            <v>22517.449400000001</v>
          </cell>
          <cell r="E46"/>
        </row>
        <row r="47">
          <cell r="A47" t="str">
            <v>P9866</v>
          </cell>
          <cell r="B47" t="str">
            <v>Motorista de caminhão</v>
          </cell>
          <cell r="C47" t="str">
            <v>h</v>
          </cell>
          <cell r="D47">
            <v>30.855</v>
          </cell>
          <cell r="E47"/>
        </row>
        <row r="48">
          <cell r="A48" t="str">
            <v>P9867</v>
          </cell>
          <cell r="B48" t="str">
            <v>Técnico especializado - mensalista</v>
          </cell>
          <cell r="C48" t="str">
            <v>mês</v>
          </cell>
          <cell r="D48">
            <v>6638.7948999999999</v>
          </cell>
          <cell r="E48"/>
        </row>
        <row r="49">
          <cell r="A49" t="str">
            <v>P9869</v>
          </cell>
          <cell r="B49" t="str">
            <v>Encarregado de obras de artes especiais</v>
          </cell>
          <cell r="C49" t="str">
            <v>mês</v>
          </cell>
          <cell r="D49">
            <v>7267.2443000000003</v>
          </cell>
          <cell r="E49"/>
        </row>
        <row r="50">
          <cell r="A50" t="str">
            <v>P9870</v>
          </cell>
          <cell r="B50" t="str">
            <v>Motorista de veículo leve</v>
          </cell>
          <cell r="C50" t="str">
            <v>h</v>
          </cell>
          <cell r="D50">
            <v>29.355799999999999</v>
          </cell>
          <cell r="E50"/>
        </row>
        <row r="51">
          <cell r="A51" t="str">
            <v>P9871</v>
          </cell>
          <cell r="B51" t="str">
            <v>Motorista de veículo especial</v>
          </cell>
          <cell r="C51" t="str">
            <v>h</v>
          </cell>
          <cell r="D51">
            <v>31.841699999999999</v>
          </cell>
          <cell r="E51"/>
        </row>
        <row r="52">
          <cell r="A52" t="str">
            <v>P9875</v>
          </cell>
          <cell r="B52" t="str">
            <v>Encarregado de turma</v>
          </cell>
          <cell r="C52" t="str">
            <v>mês</v>
          </cell>
          <cell r="D52">
            <v>5473.3438999999998</v>
          </cell>
          <cell r="E52"/>
        </row>
        <row r="53">
          <cell r="A53" t="str">
            <v>P9876</v>
          </cell>
          <cell r="B53" t="str">
            <v>Técnico de segurança do trabalho</v>
          </cell>
          <cell r="C53" t="str">
            <v>mês</v>
          </cell>
          <cell r="D53">
            <v>6721.9353000000001</v>
          </cell>
          <cell r="E53"/>
        </row>
        <row r="54">
          <cell r="A54" t="str">
            <v>P9878</v>
          </cell>
          <cell r="B54" t="str">
            <v>Secretária</v>
          </cell>
          <cell r="C54" t="str">
            <v>mês</v>
          </cell>
          <cell r="D54">
            <v>6154.9947000000002</v>
          </cell>
          <cell r="E54"/>
        </row>
        <row r="55">
          <cell r="A55" t="str">
            <v>P9880</v>
          </cell>
          <cell r="B55" t="str">
            <v>Piloto fluvial</v>
          </cell>
          <cell r="C55" t="str">
            <v>mês</v>
          </cell>
          <cell r="D55">
            <v>7007.6288000000004</v>
          </cell>
          <cell r="E55"/>
        </row>
        <row r="56">
          <cell r="A56" t="str">
            <v>P9882</v>
          </cell>
          <cell r="B56" t="str">
            <v>Técnico especializado</v>
          </cell>
          <cell r="C56" t="str">
            <v>h</v>
          </cell>
          <cell r="D56">
            <v>35.905000000000001</v>
          </cell>
          <cell r="E56"/>
        </row>
        <row r="57">
          <cell r="A57" t="str">
            <v>P9883</v>
          </cell>
          <cell r="B57" t="str">
            <v>Chefe do setor administrativo</v>
          </cell>
          <cell r="C57" t="str">
            <v>mês</v>
          </cell>
          <cell r="D57">
            <v>6681.3798999999999</v>
          </cell>
          <cell r="E57"/>
        </row>
        <row r="58">
          <cell r="A58" t="str">
            <v>P9884</v>
          </cell>
          <cell r="B58" t="str">
            <v>Encarregado de terraplenagem</v>
          </cell>
          <cell r="C58" t="str">
            <v>mês</v>
          </cell>
          <cell r="D58">
            <v>7267.2443000000003</v>
          </cell>
          <cell r="E58"/>
          <cell r="F58"/>
        </row>
        <row r="59">
          <cell r="A59" t="str">
            <v>P9885</v>
          </cell>
          <cell r="B59" t="str">
            <v>Frentista de túnel</v>
          </cell>
          <cell r="C59" t="str">
            <v>h</v>
          </cell>
          <cell r="D59">
            <v>25.550899999999999</v>
          </cell>
          <cell r="E59"/>
        </row>
        <row r="60">
          <cell r="A60" t="str">
            <v>P9889</v>
          </cell>
          <cell r="B60" t="str">
            <v>Técnico da qualidade</v>
          </cell>
          <cell r="C60" t="str">
            <v>mês</v>
          </cell>
          <cell r="D60">
            <v>6979.7705999999998</v>
          </cell>
          <cell r="E60"/>
        </row>
        <row r="61">
          <cell r="A61" t="str">
            <v>P9892</v>
          </cell>
          <cell r="B61" t="str">
            <v>Auxiliar de blaster</v>
          </cell>
          <cell r="C61" t="str">
            <v>h</v>
          </cell>
          <cell r="D61">
            <v>33.4495</v>
          </cell>
          <cell r="E61"/>
        </row>
        <row r="62">
          <cell r="A62" t="str">
            <v>P9893</v>
          </cell>
          <cell r="B62" t="str">
            <v>Encarregado de pavimentação</v>
          </cell>
          <cell r="C62" t="str">
            <v>mês</v>
          </cell>
          <cell r="D62">
            <v>7267.2443000000003</v>
          </cell>
          <cell r="E62"/>
        </row>
        <row r="63">
          <cell r="A63" t="str">
            <v>P9896</v>
          </cell>
          <cell r="B63" t="str">
            <v>Porteiro</v>
          </cell>
          <cell r="C63" t="str">
            <v>mês</v>
          </cell>
          <cell r="D63">
            <v>3924.5317</v>
          </cell>
          <cell r="F63"/>
        </row>
        <row r="64">
          <cell r="A64" t="str">
            <v>P9897</v>
          </cell>
          <cell r="B64" t="str">
            <v>Técnico de meio ambiente</v>
          </cell>
          <cell r="C64" t="str">
            <v>mês</v>
          </cell>
          <cell r="D64">
            <v>6966.0204000000003</v>
          </cell>
          <cell r="F64"/>
        </row>
        <row r="65">
          <cell r="A65" t="str">
            <v>P9900</v>
          </cell>
          <cell r="B65" t="str">
            <v>Comprador</v>
          </cell>
          <cell r="C65" t="str">
            <v>mês</v>
          </cell>
          <cell r="D65">
            <v>6768.1786000000002</v>
          </cell>
          <cell r="F65"/>
        </row>
        <row r="66">
          <cell r="A66" t="str">
            <v>P9901</v>
          </cell>
          <cell r="B66" t="str">
            <v>Encarregado de superestrutura ferroviária</v>
          </cell>
          <cell r="C66" t="str">
            <v>mês</v>
          </cell>
          <cell r="D66">
            <v>7267.2443000000003</v>
          </cell>
          <cell r="F66"/>
        </row>
        <row r="67">
          <cell r="A67" t="str">
            <v>P9903</v>
          </cell>
          <cell r="B67" t="str">
            <v>Auxiliar técnico</v>
          </cell>
          <cell r="C67" t="str">
            <v>mês</v>
          </cell>
          <cell r="D67">
            <v>4406.6315999999997</v>
          </cell>
          <cell r="F67"/>
        </row>
        <row r="68">
          <cell r="A68" t="str">
            <v>P9907</v>
          </cell>
          <cell r="B68" t="str">
            <v>Comandante de longo curso</v>
          </cell>
          <cell r="C68" t="str">
            <v>mês</v>
          </cell>
          <cell r="D68">
            <v>18333.327499999999</v>
          </cell>
          <cell r="F68"/>
        </row>
        <row r="69">
          <cell r="A69" t="str">
            <v>P9908</v>
          </cell>
          <cell r="B69" t="str">
            <v>Imediato</v>
          </cell>
          <cell r="C69" t="str">
            <v>mês</v>
          </cell>
          <cell r="D69">
            <v>15009.810100000001</v>
          </cell>
          <cell r="F69"/>
        </row>
        <row r="70">
          <cell r="A70" t="str">
            <v>P9909</v>
          </cell>
          <cell r="B70" t="str">
            <v>Oficial de náutica</v>
          </cell>
          <cell r="C70" t="str">
            <v>mês</v>
          </cell>
          <cell r="D70">
            <v>6270.3238000000001</v>
          </cell>
          <cell r="F70"/>
        </row>
        <row r="71">
          <cell r="A71" t="str">
            <v>P9910</v>
          </cell>
          <cell r="B71" t="str">
            <v>Oficial de máquinas</v>
          </cell>
          <cell r="C71" t="str">
            <v>mês</v>
          </cell>
          <cell r="D71">
            <v>6081.4915000000001</v>
          </cell>
          <cell r="F71"/>
        </row>
        <row r="72">
          <cell r="A72" t="str">
            <v>P9913</v>
          </cell>
          <cell r="B72" t="str">
            <v>Draguista</v>
          </cell>
          <cell r="C72" t="str">
            <v>mês</v>
          </cell>
          <cell r="D72">
            <v>5887.2692999999999</v>
          </cell>
          <cell r="F72"/>
        </row>
        <row r="73">
          <cell r="A73" t="str">
            <v>P9915</v>
          </cell>
          <cell r="B73" t="str">
            <v>Maquinista</v>
          </cell>
          <cell r="C73" t="str">
            <v>h</v>
          </cell>
          <cell r="D73">
            <v>31.486799999999999</v>
          </cell>
          <cell r="F73"/>
        </row>
        <row r="74">
          <cell r="A74" t="str">
            <v>P9916</v>
          </cell>
          <cell r="B74" t="str">
            <v>Encarregado de conservação rodoviária</v>
          </cell>
          <cell r="C74" t="str">
            <v>mês</v>
          </cell>
          <cell r="D74">
            <v>7267.2443000000003</v>
          </cell>
          <cell r="F74"/>
        </row>
        <row r="75">
          <cell r="A75" t="str">
            <v>P9920</v>
          </cell>
          <cell r="B75" t="str">
            <v>Mestre fluvial</v>
          </cell>
          <cell r="C75" t="str">
            <v>mês</v>
          </cell>
          <cell r="D75">
            <v>7621.8589000000002</v>
          </cell>
          <cell r="F75"/>
        </row>
        <row r="76">
          <cell r="A76" t="str">
            <v>P9921</v>
          </cell>
          <cell r="B76" t="str">
            <v>Mergulhador raso autônomo de emergência</v>
          </cell>
          <cell r="C76" t="str">
            <v>h</v>
          </cell>
          <cell r="D76">
            <v>37.4559</v>
          </cell>
          <cell r="F76"/>
        </row>
        <row r="77">
          <cell r="A77" t="str">
            <v>P9922</v>
          </cell>
          <cell r="B77" t="str">
            <v>Mergulhador raso dependente de emergência</v>
          </cell>
          <cell r="C77" t="str">
            <v>h</v>
          </cell>
          <cell r="D77">
            <v>39.104799999999997</v>
          </cell>
          <cell r="F77"/>
        </row>
        <row r="78">
          <cell r="A78" t="str">
            <v>P9924</v>
          </cell>
          <cell r="B78" t="str">
            <v>Mergulhador raso dependente</v>
          </cell>
          <cell r="C78" t="str">
            <v>h</v>
          </cell>
          <cell r="D78">
            <v>54.8474</v>
          </cell>
          <cell r="F78"/>
        </row>
        <row r="79">
          <cell r="A79" t="str">
            <v>P9925</v>
          </cell>
          <cell r="B79" t="str">
            <v>Mergulhador raso autônomo</v>
          </cell>
          <cell r="C79" t="str">
            <v>h</v>
          </cell>
          <cell r="D79">
            <v>51.037500000000001</v>
          </cell>
          <cell r="F79"/>
        </row>
        <row r="80">
          <cell r="A80" t="str">
            <v>P9926</v>
          </cell>
          <cell r="B80" t="str">
            <v>Mergulhador raso auxiliar de superfície</v>
          </cell>
          <cell r="C80" t="str">
            <v>h</v>
          </cell>
          <cell r="D80">
            <v>34.4375</v>
          </cell>
          <cell r="F80"/>
        </row>
        <row r="81">
          <cell r="A81" t="str">
            <v>P9927</v>
          </cell>
          <cell r="B81" t="str">
            <v>Frentista de túnel com periculosidade</v>
          </cell>
          <cell r="C81" t="str">
            <v>h</v>
          </cell>
          <cell r="D81">
            <v>31.0534</v>
          </cell>
          <cell r="F81"/>
        </row>
        <row r="82">
          <cell r="A82" t="str">
            <v>P9930</v>
          </cell>
          <cell r="B82" t="str">
            <v>Eletricista com periculosidade</v>
          </cell>
          <cell r="C82" t="str">
            <v>h</v>
          </cell>
          <cell r="D82">
            <v>36.311300000000003</v>
          </cell>
          <cell r="F82"/>
        </row>
        <row r="83">
          <cell r="A83" t="str">
            <v>P9931</v>
          </cell>
          <cell r="B83" t="str">
            <v>Operador de equipamento de mergulho</v>
          </cell>
          <cell r="C83" t="str">
            <v>h</v>
          </cell>
          <cell r="D83">
            <v>52.725299999999997</v>
          </cell>
          <cell r="F83"/>
        </row>
        <row r="84">
          <cell r="A84" t="str">
            <v>P9932</v>
          </cell>
          <cell r="B84" t="str">
            <v>Operador de equipamento pesado com periculosidade</v>
          </cell>
          <cell r="C84" t="str">
            <v>h</v>
          </cell>
          <cell r="D84">
            <v>38.203200000000002</v>
          </cell>
          <cell r="F84"/>
        </row>
        <row r="85">
          <cell r="A85" t="str">
            <v>P9933</v>
          </cell>
          <cell r="B85" t="str">
            <v>Supervisor de mergulho raso</v>
          </cell>
          <cell r="C85" t="str">
            <v>mês</v>
          </cell>
          <cell r="D85">
            <v>9725.9467000000004</v>
          </cell>
          <cell r="F85"/>
        </row>
        <row r="86">
          <cell r="A86" t="str">
            <v>P9934</v>
          </cell>
          <cell r="B86" t="str">
            <v>Motorista de veículo especial com periculosidade</v>
          </cell>
          <cell r="C86" t="str">
            <v>h</v>
          </cell>
          <cell r="D86">
            <v>39.3902</v>
          </cell>
          <cell r="F86"/>
        </row>
        <row r="87">
          <cell r="A87" t="str">
            <v>P9938</v>
          </cell>
          <cell r="B87" t="str">
            <v>Operador de equipamento leve com periculosidade</v>
          </cell>
          <cell r="C87" t="str">
            <v>h</v>
          </cell>
          <cell r="D87">
            <v>30.558</v>
          </cell>
          <cell r="F87"/>
        </row>
        <row r="88">
          <cell r="A88" t="str">
            <v>P9939</v>
          </cell>
          <cell r="B88" t="str">
            <v>Operador de equipamento leve com insalubridade</v>
          </cell>
          <cell r="C88" t="str">
            <v>h</v>
          </cell>
          <cell r="D88">
            <v>32.3765</v>
          </cell>
          <cell r="F88"/>
        </row>
        <row r="89">
          <cell r="A89" t="str">
            <v>P9942</v>
          </cell>
          <cell r="B89" t="str">
            <v>Marinheiro de convés com periculosidade</v>
          </cell>
          <cell r="C89" t="str">
            <v>h</v>
          </cell>
          <cell r="D89">
            <v>33.2211</v>
          </cell>
          <cell r="F89"/>
        </row>
        <row r="90">
          <cell r="A90" t="str">
            <v>P9944</v>
          </cell>
          <cell r="B90" t="str">
            <v>Operador de equipamento especial com periculosidade</v>
          </cell>
          <cell r="C90" t="str">
            <v>h</v>
          </cell>
          <cell r="D90">
            <v>45.5486</v>
          </cell>
          <cell r="F90"/>
        </row>
        <row r="91">
          <cell r="A91" t="str">
            <v>P9946</v>
          </cell>
          <cell r="B91" t="str">
            <v>Engenheiro auxiliar</v>
          </cell>
          <cell r="C91" t="str">
            <v>mês</v>
          </cell>
          <cell r="D91">
            <v>22426.716400000001</v>
          </cell>
          <cell r="F91"/>
        </row>
        <row r="92">
          <cell r="A92" t="str">
            <v>P9947</v>
          </cell>
          <cell r="B92" t="str">
            <v>Técnico florestal</v>
          </cell>
          <cell r="C92" t="str">
            <v>mês</v>
          </cell>
          <cell r="D92">
            <v>6966.0204000000003</v>
          </cell>
          <cell r="F92"/>
        </row>
        <row r="93">
          <cell r="A93" t="str">
            <v>P9948</v>
          </cell>
          <cell r="B93" t="str">
            <v>Motorista de veículo leve - mensalista</v>
          </cell>
          <cell r="C93" t="str">
            <v>mês</v>
          </cell>
          <cell r="D93">
            <v>5419.0563000000002</v>
          </cell>
          <cell r="F93"/>
        </row>
        <row r="94">
          <cell r="A94" t="str">
            <v>P9949</v>
          </cell>
          <cell r="B94" t="str">
            <v>Topógrafo</v>
          </cell>
          <cell r="C94" t="str">
            <v>mês</v>
          </cell>
          <cell r="D94">
            <v>8128.5793000000003</v>
          </cell>
          <cell r="F94"/>
        </row>
        <row r="95">
          <cell r="A95" t="str">
            <v>P9950</v>
          </cell>
          <cell r="B95" t="str">
            <v>Auxiliar de topografia</v>
          </cell>
          <cell r="C95" t="str">
            <v>mês</v>
          </cell>
          <cell r="D95">
            <v>5480.8588</v>
          </cell>
          <cell r="F95"/>
        </row>
        <row r="96">
          <cell r="A96" t="str">
            <v>P9951</v>
          </cell>
          <cell r="B96" t="str">
            <v>Médico de câmara hiperbárica</v>
          </cell>
          <cell r="C96" t="str">
            <v>mês</v>
          </cell>
          <cell r="D96">
            <v>19331.536</v>
          </cell>
          <cell r="F96"/>
        </row>
        <row r="97">
          <cell r="A97" t="str">
            <v>P9952</v>
          </cell>
          <cell r="B97" t="str">
            <v>Pedreiro - mensalista</v>
          </cell>
          <cell r="C97" t="str">
            <v>mês</v>
          </cell>
          <cell r="D97">
            <v>4708.0183999999999</v>
          </cell>
          <cell r="F97"/>
        </row>
        <row r="98">
          <cell r="A98" t="str">
            <v>P9953</v>
          </cell>
          <cell r="B98" t="str">
            <v>Eletricista - mensalista</v>
          </cell>
          <cell r="C98" t="str">
            <v>mês</v>
          </cell>
          <cell r="D98">
            <v>5462.6696000000002</v>
          </cell>
          <cell r="F98"/>
        </row>
        <row r="99">
          <cell r="A99" t="str">
            <v>P9954</v>
          </cell>
          <cell r="B99" t="str">
            <v>Servente - mensalista</v>
          </cell>
          <cell r="C99" t="str">
            <v>mês</v>
          </cell>
          <cell r="D99">
            <v>3825.5891000000001</v>
          </cell>
          <cell r="F99"/>
        </row>
        <row r="100">
          <cell r="A100" t="str">
            <v>P9955</v>
          </cell>
          <cell r="B100" t="str">
            <v>Engenheiro chefe</v>
          </cell>
          <cell r="C100" t="str">
            <v>mês</v>
          </cell>
          <cell r="D100">
            <v>31045.221300000001</v>
          </cell>
          <cell r="F100"/>
        </row>
        <row r="101">
          <cell r="A101" t="str">
            <v>P9956</v>
          </cell>
          <cell r="B101" t="str">
            <v>Motorista de caminhão com periculosidade</v>
          </cell>
          <cell r="C101" t="str">
            <v>h</v>
          </cell>
          <cell r="D101">
            <v>38.107500000000002</v>
          </cell>
          <cell r="F101"/>
        </row>
        <row r="102">
          <cell r="A102" t="str">
            <v>P9957</v>
          </cell>
          <cell r="B102" t="str">
            <v>Motorista de ônibus</v>
          </cell>
          <cell r="C102" t="str">
            <v>h</v>
          </cell>
          <cell r="D102">
            <v>32.170299999999997</v>
          </cell>
          <cell r="F102"/>
        </row>
        <row r="103">
          <cell r="A103" t="str">
            <v>P9958</v>
          </cell>
          <cell r="B103" t="str">
            <v>Motorista de ônibus - mensalista</v>
          </cell>
          <cell r="C103" t="str">
            <v>mês</v>
          </cell>
          <cell r="D103">
            <v>6070.7951999999996</v>
          </cell>
          <cell r="F103"/>
        </row>
        <row r="104">
          <cell r="A104" t="str">
            <v>P9959</v>
          </cell>
          <cell r="B104" t="str">
            <v>Motorista de veículo especial com periculosidade - mensalista</v>
          </cell>
          <cell r="C104" t="str">
            <v>mês</v>
          </cell>
          <cell r="D104">
            <v>7277.2389999999996</v>
          </cell>
          <cell r="F104"/>
        </row>
        <row r="105">
          <cell r="A105" t="str">
            <v>P9972</v>
          </cell>
          <cell r="B105" t="str">
            <v>Técnico de batimetria</v>
          </cell>
          <cell r="C105" t="str">
            <v>mês</v>
          </cell>
          <cell r="D105">
            <v>6126.2982000000002</v>
          </cell>
          <cell r="F105"/>
        </row>
      </sheetData>
      <sheetData sheetId="9">
        <row r="1">
          <cell r="A1" t="str">
            <v>Código</v>
          </cell>
          <cell r="B1" t="str">
            <v>Descrição</v>
          </cell>
          <cell r="C1" t="str">
            <v>Valor de Aquisição
 (R$)</v>
          </cell>
          <cell r="D1" t="str">
            <v>Depreciação
 (R$/h)</v>
          </cell>
          <cell r="E1" t="str">
            <v>Oportunidade de Capital
 (R$/h)</v>
          </cell>
          <cell r="F1" t="str">
            <v>Seguros e Impostos
 (R$/h)</v>
          </cell>
          <cell r="G1" t="str">
            <v>Manutenção
 (R$/h)</v>
          </cell>
          <cell r="H1" t="str">
            <v>Operação
 (R$/h)</v>
          </cell>
          <cell r="I1" t="str">
            <v>Mão de Obra de Operação
 (R$/h)</v>
          </cell>
          <cell r="J1" t="str">
            <v>Custo Produtivo
 (R$/h)</v>
          </cell>
          <cell r="K1" t="str">
            <v>Custo Improdutivo
 (R$/h)</v>
          </cell>
        </row>
        <row r="2">
          <cell r="A2" t="str">
            <v>E9001</v>
          </cell>
          <cell r="B2" t="str">
            <v>Conjunto vibratório para tubos de concreto com encaixe PB e 3 jogos de fôrmas - D = 0,60 m - 2,20 kW</v>
          </cell>
          <cell r="C2">
            <v>72292.263900000005</v>
          </cell>
          <cell r="D2">
            <v>9.6389999999999993</v>
          </cell>
          <cell r="E2">
            <v>1.4867999999999999</v>
          </cell>
          <cell r="F2">
            <v>0</v>
          </cell>
          <cell r="G2">
            <v>7.2291999999999996</v>
          </cell>
          <cell r="H2">
            <v>0</v>
          </cell>
          <cell r="I2">
            <v>0</v>
          </cell>
          <cell r="J2">
            <v>18.355</v>
          </cell>
          <cell r="K2">
            <v>11.1258</v>
          </cell>
        </row>
        <row r="3">
          <cell r="A3" t="str">
            <v>E9002</v>
          </cell>
          <cell r="B3" t="str">
            <v>Conjunto vibratório para tubos de concreto com encaixe PB e 3 jogos de fôrmas - D = 0,80 m - 2,20 kW</v>
          </cell>
          <cell r="C3">
            <v>94743.4663</v>
          </cell>
          <cell r="D3">
            <v>12.6325</v>
          </cell>
          <cell r="E3">
            <v>1.9486000000000001</v>
          </cell>
          <cell r="F3">
            <v>0</v>
          </cell>
          <cell r="G3">
            <v>9.4742999999999995</v>
          </cell>
          <cell r="H3">
            <v>0</v>
          </cell>
          <cell r="I3">
            <v>0</v>
          </cell>
          <cell r="J3">
            <v>24.055399999999999</v>
          </cell>
          <cell r="K3">
            <v>14.581099999999999</v>
          </cell>
        </row>
        <row r="4">
          <cell r="A4" t="str">
            <v>E9003</v>
          </cell>
          <cell r="B4" t="str">
            <v>Conjunto vibratório para tubos de concreto com encaixe PB e 3 jogos de fôrmas - D = 1,00 m - 2,20 kW</v>
          </cell>
          <cell r="C4">
            <v>99070.108800000002</v>
          </cell>
          <cell r="D4">
            <v>13.209300000000001</v>
          </cell>
          <cell r="E4">
            <v>2.0375000000000001</v>
          </cell>
          <cell r="F4">
            <v>0</v>
          </cell>
          <cell r="G4">
            <v>9.907</v>
          </cell>
          <cell r="H4">
            <v>0</v>
          </cell>
          <cell r="I4">
            <v>0</v>
          </cell>
          <cell r="J4">
            <v>25.1538</v>
          </cell>
          <cell r="K4">
            <v>15.2468</v>
          </cell>
        </row>
        <row r="5">
          <cell r="A5" t="str">
            <v>E9004</v>
          </cell>
          <cell r="B5" t="str">
            <v>Conjunto vibratório para tubos de concreto com encaixe PB e 3 jogos de fôrmas - D = 1,20 m - 2,20 kW</v>
          </cell>
          <cell r="C5">
            <v>124856.24310000001</v>
          </cell>
          <cell r="D5">
            <v>16.647500000000001</v>
          </cell>
          <cell r="E5">
            <v>2.5678999999999998</v>
          </cell>
          <cell r="F5">
            <v>0</v>
          </cell>
          <cell r="G5">
            <v>12.4856</v>
          </cell>
          <cell r="H5">
            <v>0</v>
          </cell>
          <cell r="I5">
            <v>0</v>
          </cell>
          <cell r="J5">
            <v>31.701000000000001</v>
          </cell>
          <cell r="K5">
            <v>19.215399999999999</v>
          </cell>
        </row>
        <row r="6">
          <cell r="A6" t="str">
            <v>E9005</v>
          </cell>
          <cell r="B6" t="str">
            <v>Conjunto vibratório para tubos de concreto com encaixe PB e 3 jogos de fôrmas - D = 1,50 m - 2,20 kW</v>
          </cell>
          <cell r="C6">
            <v>147784.96460000001</v>
          </cell>
          <cell r="D6">
            <v>19.704699999999999</v>
          </cell>
          <cell r="E6">
            <v>3.0394000000000001</v>
          </cell>
          <cell r="F6">
            <v>0</v>
          </cell>
          <cell r="G6">
            <v>14.778499999999999</v>
          </cell>
          <cell r="H6">
            <v>0</v>
          </cell>
          <cell r="I6">
            <v>0</v>
          </cell>
          <cell r="J6">
            <v>37.522599999999997</v>
          </cell>
          <cell r="K6">
            <v>22.7441</v>
          </cell>
        </row>
        <row r="7">
          <cell r="A7" t="str">
            <v>E9006</v>
          </cell>
          <cell r="B7" t="str">
            <v>Equipamento para sondagem manual</v>
          </cell>
          <cell r="C7">
            <v>5045.5145000000002</v>
          </cell>
          <cell r="D7">
            <v>0.85770000000000002</v>
          </cell>
          <cell r="E7">
            <v>0.109</v>
          </cell>
          <cell r="F7">
            <v>0</v>
          </cell>
          <cell r="G7">
            <v>0.50460000000000005</v>
          </cell>
          <cell r="H7">
            <v>0</v>
          </cell>
          <cell r="I7">
            <v>0</v>
          </cell>
          <cell r="J7">
            <v>1.4713000000000001</v>
          </cell>
          <cell r="K7">
            <v>0.9667</v>
          </cell>
        </row>
        <row r="8">
          <cell r="A8" t="str">
            <v>E9007</v>
          </cell>
          <cell r="B8" t="str">
            <v>Bomba de pistão triplex com capacidade de 7,80 m³/h (130 l/min) - 8,20 kW</v>
          </cell>
          <cell r="C8">
            <v>166728.02739999999</v>
          </cell>
          <cell r="D8">
            <v>16.672799999999999</v>
          </cell>
          <cell r="E8">
            <v>3.2147000000000001</v>
          </cell>
          <cell r="F8">
            <v>0</v>
          </cell>
          <cell r="G8">
            <v>14.588699999999999</v>
          </cell>
          <cell r="H8">
            <v>8.1258999999999997</v>
          </cell>
          <cell r="I8">
            <v>0</v>
          </cell>
          <cell r="J8">
            <v>42.6021</v>
          </cell>
          <cell r="K8">
            <v>19.887499999999999</v>
          </cell>
        </row>
        <row r="9">
          <cell r="A9" t="str">
            <v>E9008</v>
          </cell>
          <cell r="B9" t="str">
            <v>Transportador manual de tubos de concreto com capacidade de 1 t</v>
          </cell>
          <cell r="C9">
            <v>1706.1316999999999</v>
          </cell>
          <cell r="D9">
            <v>1.5355000000000001</v>
          </cell>
          <cell r="E9">
            <v>7.9000000000000001E-2</v>
          </cell>
          <cell r="F9">
            <v>0</v>
          </cell>
          <cell r="G9">
            <v>0.85309999999999997</v>
          </cell>
          <cell r="H9">
            <v>0</v>
          </cell>
          <cell r="I9">
            <v>0</v>
          </cell>
          <cell r="J9">
            <v>2.4676</v>
          </cell>
          <cell r="K9">
            <v>1.6145</v>
          </cell>
        </row>
        <row r="10">
          <cell r="A10" t="str">
            <v>E9009</v>
          </cell>
          <cell r="B10" t="str">
            <v>Embarcação rebocadora - 268 kW</v>
          </cell>
          <cell r="C10">
            <v>665719.43099999998</v>
          </cell>
          <cell r="D10">
            <v>7.6204000000000001</v>
          </cell>
          <cell r="E10">
            <v>3.8267000000000002</v>
          </cell>
          <cell r="F10">
            <v>0</v>
          </cell>
          <cell r="G10">
            <v>16.9343</v>
          </cell>
          <cell r="H10">
            <v>265.57839999999999</v>
          </cell>
          <cell r="I10">
            <v>137.197</v>
          </cell>
          <cell r="J10">
            <v>431.15679999999998</v>
          </cell>
          <cell r="K10">
            <v>148.64410000000001</v>
          </cell>
        </row>
        <row r="11">
          <cell r="A11" t="str">
            <v>E9010</v>
          </cell>
          <cell r="B11" t="str">
            <v>Balança plataforma digital à bateria, com mesa de 75 x 75 cm e capacidade de 500 kg</v>
          </cell>
          <cell r="C11">
            <v>4920.5612000000001</v>
          </cell>
          <cell r="D11">
            <v>0.73809999999999998</v>
          </cell>
          <cell r="E11">
            <v>0.1012</v>
          </cell>
          <cell r="F11">
            <v>0</v>
          </cell>
          <cell r="G11">
            <v>0.41</v>
          </cell>
          <cell r="H11">
            <v>0</v>
          </cell>
          <cell r="I11">
            <v>0</v>
          </cell>
          <cell r="J11">
            <v>1.2493000000000001</v>
          </cell>
          <cell r="K11">
            <v>0.83930000000000005</v>
          </cell>
        </row>
        <row r="12">
          <cell r="A12" t="str">
            <v>E9011</v>
          </cell>
          <cell r="B12" t="str">
            <v>Carro manual modelo plataforma de 200 x 80 cm com capacidade de 800 kg</v>
          </cell>
          <cell r="C12">
            <v>1869.1022</v>
          </cell>
          <cell r="D12">
            <v>0.33639999999999998</v>
          </cell>
          <cell r="E12">
            <v>4.0399999999999998E-2</v>
          </cell>
          <cell r="F12">
            <v>0</v>
          </cell>
          <cell r="G12">
            <v>0.18690000000000001</v>
          </cell>
          <cell r="H12">
            <v>0</v>
          </cell>
          <cell r="I12">
            <v>0</v>
          </cell>
          <cell r="J12">
            <v>0.56369999999999998</v>
          </cell>
          <cell r="K12">
            <v>0.37680000000000002</v>
          </cell>
        </row>
        <row r="13">
          <cell r="A13" t="str">
            <v>E9014</v>
          </cell>
          <cell r="B13" t="str">
            <v>Deflectômetro de impacto (FWD) instalado em picape com reboque e faixa de carga de 7 a 120 kN - 147 kW</v>
          </cell>
          <cell r="C13">
            <v>2296757.3990000002</v>
          </cell>
          <cell r="D13">
            <v>183.7406</v>
          </cell>
          <cell r="E13">
            <v>42.512999999999998</v>
          </cell>
          <cell r="F13">
            <v>0</v>
          </cell>
          <cell r="G13">
            <v>114.8379</v>
          </cell>
          <cell r="H13">
            <v>0</v>
          </cell>
          <cell r="I13">
            <v>34.730899999999998</v>
          </cell>
          <cell r="J13">
            <v>375.82240000000002</v>
          </cell>
          <cell r="K13">
            <v>260.98450000000003</v>
          </cell>
        </row>
        <row r="14">
          <cell r="A14" t="str">
            <v>E9015</v>
          </cell>
          <cell r="B14" t="str">
            <v>Elevador de obra com capacidade de 1.000 kg - 9 kW</v>
          </cell>
          <cell r="C14">
            <v>68159.685500000007</v>
          </cell>
          <cell r="D14">
            <v>5.4527999999999999</v>
          </cell>
          <cell r="E14">
            <v>1.2616000000000001</v>
          </cell>
          <cell r="F14">
            <v>0</v>
          </cell>
          <cell r="G14">
            <v>4.7712000000000003</v>
          </cell>
          <cell r="H14">
            <v>0</v>
          </cell>
          <cell r="I14">
            <v>27.1814</v>
          </cell>
          <cell r="J14">
            <v>38.667000000000002</v>
          </cell>
          <cell r="K14">
            <v>33.895800000000001</v>
          </cell>
        </row>
        <row r="15">
          <cell r="A15" t="str">
            <v>E9016</v>
          </cell>
          <cell r="B15" t="str">
            <v>Usina misturadora móvel de reciclagem a frio com sistema de espuma de asfalto - 129,40 kW</v>
          </cell>
          <cell r="C15">
            <v>10340808.09</v>
          </cell>
          <cell r="D15">
            <v>1447.7130999999999</v>
          </cell>
          <cell r="E15">
            <v>223.3098</v>
          </cell>
          <cell r="F15">
            <v>0</v>
          </cell>
          <cell r="G15">
            <v>1861.3454999999999</v>
          </cell>
          <cell r="H15">
            <v>94.485799999999998</v>
          </cell>
          <cell r="I15">
            <v>39.778300000000002</v>
          </cell>
          <cell r="J15">
            <v>3666.6325000000002</v>
          </cell>
          <cell r="K15">
            <v>1710.8012000000001</v>
          </cell>
        </row>
        <row r="16">
          <cell r="A16" t="str">
            <v>E9017</v>
          </cell>
          <cell r="B16" t="str">
            <v>Escavadeira hidráulica sobre esteira com capacidade de 0,4 m³ - 64 kW</v>
          </cell>
          <cell r="C16">
            <v>721028.88489999995</v>
          </cell>
          <cell r="D16">
            <v>59.378799999999998</v>
          </cell>
          <cell r="E16">
            <v>13.738799999999999</v>
          </cell>
          <cell r="F16">
            <v>0</v>
          </cell>
          <cell r="G16">
            <v>59.378799999999998</v>
          </cell>
          <cell r="H16">
            <v>43.393799999999999</v>
          </cell>
          <cell r="I16">
            <v>33.7363</v>
          </cell>
          <cell r="J16">
            <v>209.62649999999999</v>
          </cell>
          <cell r="K16">
            <v>106.8539</v>
          </cell>
        </row>
        <row r="17">
          <cell r="A17" t="str">
            <v>E9020</v>
          </cell>
          <cell r="B17" t="str">
            <v>Recicladora a frio - 455 kW</v>
          </cell>
          <cell r="C17">
            <v>5769173.1090000002</v>
          </cell>
          <cell r="D17">
            <v>807.68420000000003</v>
          </cell>
          <cell r="E17">
            <v>124.5853</v>
          </cell>
          <cell r="F17">
            <v>0</v>
          </cell>
          <cell r="G17">
            <v>1153.8345999999999</v>
          </cell>
          <cell r="H17">
            <v>474.61959999999999</v>
          </cell>
          <cell r="I17">
            <v>39.778300000000002</v>
          </cell>
          <cell r="J17">
            <v>2600.502</v>
          </cell>
          <cell r="K17">
            <v>972.04780000000005</v>
          </cell>
        </row>
        <row r="18">
          <cell r="A18" t="str">
            <v>E9021</v>
          </cell>
          <cell r="B18" t="str">
            <v>Grupo gerador - 456 kVA</v>
          </cell>
          <cell r="C18">
            <v>352339.6079</v>
          </cell>
          <cell r="D18">
            <v>24.663799999999998</v>
          </cell>
          <cell r="E18">
            <v>6.5217999999999998</v>
          </cell>
          <cell r="F18">
            <v>0</v>
          </cell>
          <cell r="G18">
            <v>17.617000000000001</v>
          </cell>
          <cell r="H18">
            <v>361.70190000000002</v>
          </cell>
          <cell r="I18">
            <v>0</v>
          </cell>
          <cell r="J18">
            <v>410.50450000000001</v>
          </cell>
          <cell r="K18">
            <v>31.185600000000001</v>
          </cell>
        </row>
        <row r="19">
          <cell r="A19" t="str">
            <v>E9022</v>
          </cell>
          <cell r="B19" t="str">
            <v>Pórtico metálico rolante com capacidade de 25 t - 30 kW</v>
          </cell>
          <cell r="C19">
            <v>754357.02399999998</v>
          </cell>
          <cell r="D19">
            <v>37.7179</v>
          </cell>
          <cell r="E19">
            <v>12.928800000000001</v>
          </cell>
          <cell r="F19">
            <v>0</v>
          </cell>
          <cell r="G19">
            <v>29.336099999999998</v>
          </cell>
          <cell r="H19">
            <v>0</v>
          </cell>
          <cell r="I19">
            <v>27.1814</v>
          </cell>
          <cell r="J19">
            <v>107.16419999999999</v>
          </cell>
          <cell r="K19">
            <v>77.828100000000006</v>
          </cell>
        </row>
        <row r="20">
          <cell r="A20" t="str">
            <v>E9023</v>
          </cell>
          <cell r="B20" t="str">
            <v>Guindaste móvel sobre esteiras com dragline com capacidade de 1,9 a 2,3 m³ - 270 kW</v>
          </cell>
          <cell r="C20">
            <v>4030221.8590000002</v>
          </cell>
          <cell r="D20">
            <v>156.73089999999999</v>
          </cell>
          <cell r="E20">
            <v>69.073499999999996</v>
          </cell>
          <cell r="F20">
            <v>0</v>
          </cell>
          <cell r="G20">
            <v>223.90119999999999</v>
          </cell>
          <cell r="H20">
            <v>70.410600000000002</v>
          </cell>
          <cell r="I20">
            <v>39.778300000000002</v>
          </cell>
          <cell r="J20">
            <v>559.89449999999999</v>
          </cell>
          <cell r="K20">
            <v>265.58269999999999</v>
          </cell>
        </row>
        <row r="21">
          <cell r="A21" t="str">
            <v>E9024</v>
          </cell>
          <cell r="B21" t="str">
            <v>Misturador de nata cimento - 1,50 kW</v>
          </cell>
          <cell r="C21">
            <v>9652.1532999999999</v>
          </cell>
          <cell r="D21">
            <v>1.5443</v>
          </cell>
          <cell r="E21">
            <v>0.2084</v>
          </cell>
          <cell r="F21">
            <v>0</v>
          </cell>
          <cell r="G21">
            <v>1.3512999999999999</v>
          </cell>
          <cell r="H21">
            <v>0</v>
          </cell>
          <cell r="I21">
            <v>27.1814</v>
          </cell>
          <cell r="J21">
            <v>30.285399999999999</v>
          </cell>
          <cell r="K21">
            <v>28.934100000000001</v>
          </cell>
        </row>
        <row r="22">
          <cell r="A22" t="str">
            <v>E9025</v>
          </cell>
          <cell r="B22" t="str">
            <v>Conjunto bomba e macaco hidráulico para protensão com capacidade de 7.000 kN - 15 kW</v>
          </cell>
          <cell r="C22">
            <v>106149.0796</v>
          </cell>
          <cell r="D22">
            <v>6.0656999999999996</v>
          </cell>
          <cell r="E22">
            <v>1.8713</v>
          </cell>
          <cell r="F22">
            <v>0</v>
          </cell>
          <cell r="G22">
            <v>6.0656999999999996</v>
          </cell>
          <cell r="H22">
            <v>0</v>
          </cell>
          <cell r="I22">
            <v>39.778300000000002</v>
          </cell>
          <cell r="J22">
            <v>53.780999999999999</v>
          </cell>
          <cell r="K22">
            <v>47.715299999999999</v>
          </cell>
        </row>
        <row r="23">
          <cell r="A23" t="str">
            <v>E9026</v>
          </cell>
          <cell r="B23" t="str">
            <v>Bomba para injeção de nata de cimento com capacidade de 2 MPa - 2,20 kW</v>
          </cell>
          <cell r="C23">
            <v>34295.547599999998</v>
          </cell>
          <cell r="D23">
            <v>3.4296000000000002</v>
          </cell>
          <cell r="E23">
            <v>0.6613</v>
          </cell>
          <cell r="F23">
            <v>0</v>
          </cell>
          <cell r="G23">
            <v>3.0009000000000001</v>
          </cell>
          <cell r="H23">
            <v>0</v>
          </cell>
          <cell r="I23">
            <v>0</v>
          </cell>
          <cell r="J23">
            <v>7.0918000000000001</v>
          </cell>
          <cell r="K23">
            <v>4.0909000000000004</v>
          </cell>
        </row>
        <row r="24">
          <cell r="A24" t="str">
            <v>E9028</v>
          </cell>
          <cell r="B24" t="str">
            <v>Bomba de alta pressão para hidrojateamento com capacidade de 18 MPa - 5,20 kW</v>
          </cell>
          <cell r="C24">
            <v>5624.7272999999996</v>
          </cell>
          <cell r="D24">
            <v>1.1249</v>
          </cell>
          <cell r="E24">
            <v>0.13009999999999999</v>
          </cell>
          <cell r="F24">
            <v>0</v>
          </cell>
          <cell r="G24">
            <v>1.2656000000000001</v>
          </cell>
          <cell r="H24">
            <v>9.6479999999999997</v>
          </cell>
          <cell r="I24">
            <v>27.1814</v>
          </cell>
          <cell r="J24">
            <v>39.35</v>
          </cell>
          <cell r="K24">
            <v>28.436399999999999</v>
          </cell>
        </row>
        <row r="25">
          <cell r="A25" t="str">
            <v>E9029</v>
          </cell>
          <cell r="B25" t="str">
            <v>Conjunto bomba e macaco hidráulico para protensão com capacidade de 8.000 kN - 20 kW</v>
          </cell>
          <cell r="C25">
            <v>134980.53779999999</v>
          </cell>
          <cell r="D25">
            <v>7.7131999999999996</v>
          </cell>
          <cell r="E25">
            <v>2.3795000000000002</v>
          </cell>
          <cell r="F25">
            <v>0</v>
          </cell>
          <cell r="G25">
            <v>7.7131999999999996</v>
          </cell>
          <cell r="H25">
            <v>0</v>
          </cell>
          <cell r="I25">
            <v>39.778300000000002</v>
          </cell>
          <cell r="J25">
            <v>57.584200000000003</v>
          </cell>
          <cell r="K25">
            <v>49.871000000000002</v>
          </cell>
        </row>
        <row r="26">
          <cell r="A26" t="str">
            <v>E9030</v>
          </cell>
          <cell r="B26" t="str">
            <v>Bomba de protensão com leitura digital para tensionamento de estais - 3 kW</v>
          </cell>
          <cell r="C26">
            <v>14563.07</v>
          </cell>
          <cell r="D26">
            <v>0.83220000000000005</v>
          </cell>
          <cell r="E26">
            <v>0.25669999999999998</v>
          </cell>
          <cell r="F26">
            <v>0</v>
          </cell>
          <cell r="G26">
            <v>0.83220000000000005</v>
          </cell>
          <cell r="H26">
            <v>0</v>
          </cell>
          <cell r="I26">
            <v>0</v>
          </cell>
          <cell r="J26">
            <v>1.9211</v>
          </cell>
          <cell r="K26">
            <v>1.0889</v>
          </cell>
        </row>
        <row r="27">
          <cell r="A27" t="str">
            <v>E9031</v>
          </cell>
          <cell r="B27" t="str">
            <v>Elevador de cremalheira com cabine simples, com capacidade de 1.500 kg e altura de até 100 m - 15 kW</v>
          </cell>
          <cell r="C27">
            <v>338734.60200000001</v>
          </cell>
          <cell r="D27">
            <v>27.098800000000001</v>
          </cell>
          <cell r="E27">
            <v>6.27</v>
          </cell>
          <cell r="F27">
            <v>0</v>
          </cell>
          <cell r="G27">
            <v>23.711400000000001</v>
          </cell>
          <cell r="H27">
            <v>0</v>
          </cell>
          <cell r="I27">
            <v>27.1814</v>
          </cell>
          <cell r="J27">
            <v>84.261600000000001</v>
          </cell>
          <cell r="K27">
            <v>60.550199999999997</v>
          </cell>
        </row>
        <row r="28">
          <cell r="A28" t="str">
            <v>E9032</v>
          </cell>
          <cell r="B28" t="str">
            <v>Equipamento para regulagem final de estais com até 37 cordoalhas - D = 15,7 mm - 20 kW</v>
          </cell>
          <cell r="C28">
            <v>78503.2166</v>
          </cell>
          <cell r="D28">
            <v>4.4859</v>
          </cell>
          <cell r="E28">
            <v>1.3838999999999999</v>
          </cell>
          <cell r="F28">
            <v>0</v>
          </cell>
          <cell r="G28">
            <v>4.4859</v>
          </cell>
          <cell r="H28">
            <v>0</v>
          </cell>
          <cell r="I28">
            <v>39.778300000000002</v>
          </cell>
          <cell r="J28">
            <v>50.134</v>
          </cell>
          <cell r="K28">
            <v>45.648099999999999</v>
          </cell>
        </row>
        <row r="29">
          <cell r="A29" t="str">
            <v>E9033</v>
          </cell>
          <cell r="B29" t="str">
            <v>Equipamento para regulagem final de estais de 38 a 55 cordoalhas - D = 15,7 mm - 30 kW</v>
          </cell>
          <cell r="C29">
            <v>112130.0047</v>
          </cell>
          <cell r="D29">
            <v>6.4074</v>
          </cell>
          <cell r="E29">
            <v>1.9766999999999999</v>
          </cell>
          <cell r="F29">
            <v>0</v>
          </cell>
          <cell r="G29">
            <v>6.4074</v>
          </cell>
          <cell r="H29">
            <v>0</v>
          </cell>
          <cell r="I29">
            <v>39.778300000000002</v>
          </cell>
          <cell r="J29">
            <v>54.569800000000001</v>
          </cell>
          <cell r="K29">
            <v>48.162399999999998</v>
          </cell>
        </row>
        <row r="30">
          <cell r="A30" t="str">
            <v>E9034</v>
          </cell>
          <cell r="B30" t="str">
            <v>Equipamento para regulagem final de estais de 56 a 73 cordoalhas - D = 15,7 mm - 40 kW</v>
          </cell>
          <cell r="C30">
            <v>168143.10860000001</v>
          </cell>
          <cell r="D30">
            <v>9.6082000000000001</v>
          </cell>
          <cell r="E30">
            <v>2.9641000000000002</v>
          </cell>
          <cell r="F30">
            <v>0</v>
          </cell>
          <cell r="G30">
            <v>9.6082000000000001</v>
          </cell>
          <cell r="H30">
            <v>0</v>
          </cell>
          <cell r="I30">
            <v>39.778300000000002</v>
          </cell>
          <cell r="J30">
            <v>61.958799999999997</v>
          </cell>
          <cell r="K30">
            <v>52.3506</v>
          </cell>
        </row>
        <row r="31">
          <cell r="A31" t="str">
            <v>E9035</v>
          </cell>
          <cell r="B31" t="str">
            <v>Equipamento para regulagem final de estais de 74 a 91 cordoalhas - D = 15,7 mm - 50 kW</v>
          </cell>
          <cell r="C31">
            <v>224157.11290000001</v>
          </cell>
          <cell r="D31">
            <v>12.808999999999999</v>
          </cell>
          <cell r="E31">
            <v>3.9516</v>
          </cell>
          <cell r="F31">
            <v>0</v>
          </cell>
          <cell r="G31">
            <v>12.808999999999999</v>
          </cell>
          <cell r="H31">
            <v>0</v>
          </cell>
          <cell r="I31">
            <v>39.778300000000002</v>
          </cell>
          <cell r="J31">
            <v>69.347899999999996</v>
          </cell>
          <cell r="K31">
            <v>56.538899999999998</v>
          </cell>
        </row>
        <row r="32">
          <cell r="A32" t="str">
            <v>E9036</v>
          </cell>
          <cell r="B32" t="str">
            <v>Grua fixa para alturas de 60 a 102 m, com alcance de 60 m com capacidade de 1.500 kg na ponta da lança - 37 kW</v>
          </cell>
          <cell r="C32">
            <v>3897066.83</v>
          </cell>
          <cell r="D32">
            <v>151.55260000000001</v>
          </cell>
          <cell r="E32">
            <v>66.791399999999996</v>
          </cell>
          <cell r="F32">
            <v>0</v>
          </cell>
          <cell r="G32">
            <v>173.203</v>
          </cell>
          <cell r="H32">
            <v>0</v>
          </cell>
          <cell r="I32">
            <v>39.778300000000002</v>
          </cell>
          <cell r="J32">
            <v>431.32530000000003</v>
          </cell>
          <cell r="K32">
            <v>258.1223</v>
          </cell>
        </row>
        <row r="33">
          <cell r="A33" t="str">
            <v>E9038</v>
          </cell>
          <cell r="B33" t="str">
            <v>Macaco hidráulico monocordoalha para tensionamento de estais - 3 kW</v>
          </cell>
          <cell r="C33">
            <v>18311.038100000002</v>
          </cell>
          <cell r="D33">
            <v>1.0463</v>
          </cell>
          <cell r="E33">
            <v>0.32279999999999998</v>
          </cell>
          <cell r="F33">
            <v>0</v>
          </cell>
          <cell r="G33">
            <v>1.0463</v>
          </cell>
          <cell r="H33">
            <v>0</v>
          </cell>
          <cell r="I33">
            <v>39.778300000000002</v>
          </cell>
          <cell r="J33">
            <v>42.1937</v>
          </cell>
          <cell r="K33">
            <v>41.147399999999998</v>
          </cell>
        </row>
        <row r="34">
          <cell r="A34" t="str">
            <v>E9039</v>
          </cell>
          <cell r="B34" t="str">
            <v>Máquina de solda por termofusão para tubos PEAD com gerador de 4 kW</v>
          </cell>
          <cell r="C34">
            <v>115631.8371</v>
          </cell>
          <cell r="D34">
            <v>15.4176</v>
          </cell>
          <cell r="E34">
            <v>2.3782000000000001</v>
          </cell>
          <cell r="F34">
            <v>0</v>
          </cell>
          <cell r="G34">
            <v>15.4176</v>
          </cell>
          <cell r="H34">
            <v>3.9639000000000002</v>
          </cell>
          <cell r="I34">
            <v>39.778300000000002</v>
          </cell>
          <cell r="J34">
            <v>76.955600000000004</v>
          </cell>
          <cell r="K34">
            <v>57.574100000000001</v>
          </cell>
        </row>
        <row r="35">
          <cell r="A35" t="str">
            <v>E9040</v>
          </cell>
          <cell r="B35" t="str">
            <v>Serra mármore - 1,45 kW</v>
          </cell>
          <cell r="C35">
            <v>483.74470000000002</v>
          </cell>
          <cell r="D35">
            <v>4.3499999999999997E-2</v>
          </cell>
          <cell r="E35">
            <v>8.9999999999999993E-3</v>
          </cell>
          <cell r="F35">
            <v>0</v>
          </cell>
          <cell r="G35">
            <v>2.4199999999999999E-2</v>
          </cell>
          <cell r="H35">
            <v>0</v>
          </cell>
          <cell r="I35">
            <v>0</v>
          </cell>
          <cell r="J35">
            <v>7.6700000000000004E-2</v>
          </cell>
          <cell r="K35">
            <v>5.2499999999999998E-2</v>
          </cell>
        </row>
        <row r="36">
          <cell r="A36" t="str">
            <v>E9042</v>
          </cell>
          <cell r="B36" t="str">
            <v>Trator sobre esteiras com lâmina - 97 kW</v>
          </cell>
          <cell r="C36">
            <v>1330983.7590000001</v>
          </cell>
          <cell r="D36">
            <v>116.4611</v>
          </cell>
          <cell r="E36">
            <v>25.663</v>
          </cell>
          <cell r="F36">
            <v>0</v>
          </cell>
          <cell r="G36">
            <v>166.37299999999999</v>
          </cell>
          <cell r="H36">
            <v>70.827799999999996</v>
          </cell>
          <cell r="I36">
            <v>33.7363</v>
          </cell>
          <cell r="J36">
            <v>413.06119999999999</v>
          </cell>
          <cell r="K36">
            <v>175.8604</v>
          </cell>
        </row>
        <row r="37">
          <cell r="A37" t="str">
            <v>E9043</v>
          </cell>
          <cell r="B37" t="str">
            <v>Embarcação de alumínio com comprimento de 6 m e motor de popa - 18,60 kW</v>
          </cell>
          <cell r="C37">
            <v>35068.0478</v>
          </cell>
          <cell r="D37">
            <v>0.40139999999999998</v>
          </cell>
          <cell r="E37">
            <v>0.2016</v>
          </cell>
          <cell r="F37">
            <v>0</v>
          </cell>
          <cell r="G37">
            <v>0.44600000000000001</v>
          </cell>
          <cell r="H37">
            <v>39.440199999999997</v>
          </cell>
          <cell r="I37">
            <v>42.121000000000002</v>
          </cell>
          <cell r="J37">
            <v>82.610200000000006</v>
          </cell>
          <cell r="K37">
            <v>42.723999999999997</v>
          </cell>
        </row>
        <row r="38">
          <cell r="A38" t="str">
            <v>E9044</v>
          </cell>
          <cell r="B38" t="str">
            <v>Central de concreto com capacidade de 150 m³/h - dosadora e misturadora</v>
          </cell>
          <cell r="C38">
            <v>1928501.6569999999</v>
          </cell>
          <cell r="D38">
            <v>192.8502</v>
          </cell>
          <cell r="E38">
            <v>37.183900000000001</v>
          </cell>
          <cell r="F38">
            <v>0</v>
          </cell>
          <cell r="G38">
            <v>168.7439</v>
          </cell>
          <cell r="H38">
            <v>0</v>
          </cell>
          <cell r="I38">
            <v>39.778300000000002</v>
          </cell>
          <cell r="J38">
            <v>438.55630000000002</v>
          </cell>
          <cell r="K38">
            <v>269.81240000000003</v>
          </cell>
        </row>
        <row r="39">
          <cell r="A39" t="str">
            <v>E9045</v>
          </cell>
          <cell r="B39" t="str">
            <v>Conjunto bomba e macaco hidráulico para elevação com capacidade de 496 kN</v>
          </cell>
          <cell r="C39">
            <v>68442.820200000002</v>
          </cell>
          <cell r="D39">
            <v>5.4753999999999996</v>
          </cell>
          <cell r="E39">
            <v>1.2668999999999999</v>
          </cell>
          <cell r="F39">
            <v>0</v>
          </cell>
          <cell r="G39">
            <v>5.4753999999999996</v>
          </cell>
          <cell r="H39">
            <v>6.1069000000000004</v>
          </cell>
          <cell r="I39">
            <v>39.778300000000002</v>
          </cell>
          <cell r="J39">
            <v>58.102899999999998</v>
          </cell>
          <cell r="K39">
            <v>46.520600000000002</v>
          </cell>
        </row>
        <row r="40">
          <cell r="A40" t="str">
            <v>E9046</v>
          </cell>
          <cell r="B40" t="str">
            <v>Conjunto bomba e macaco hidráulico para elevação com capacidade de 929 kN</v>
          </cell>
          <cell r="C40">
            <v>86539.786300000007</v>
          </cell>
          <cell r="D40">
            <v>6.9231999999999996</v>
          </cell>
          <cell r="E40">
            <v>1.6019000000000001</v>
          </cell>
          <cell r="F40">
            <v>0</v>
          </cell>
          <cell r="G40">
            <v>6.9231999999999996</v>
          </cell>
          <cell r="H40">
            <v>6.1069000000000004</v>
          </cell>
          <cell r="I40">
            <v>39.778300000000002</v>
          </cell>
          <cell r="J40">
            <v>61.333500000000001</v>
          </cell>
          <cell r="K40">
            <v>48.303400000000003</v>
          </cell>
        </row>
        <row r="41">
          <cell r="A41" t="str">
            <v>E9047</v>
          </cell>
          <cell r="B41" t="str">
            <v>Conjunto bomba e macaco hidráulico para elevação com capacidade de 1.390 kN</v>
          </cell>
          <cell r="C41">
            <v>119333.9369</v>
          </cell>
          <cell r="D41">
            <v>9.5466999999999995</v>
          </cell>
          <cell r="E41">
            <v>2.2088999999999999</v>
          </cell>
          <cell r="F41">
            <v>0</v>
          </cell>
          <cell r="G41">
            <v>9.5466999999999995</v>
          </cell>
          <cell r="H41">
            <v>6.1069000000000004</v>
          </cell>
          <cell r="I41">
            <v>39.778300000000002</v>
          </cell>
          <cell r="J41">
            <v>67.1875</v>
          </cell>
          <cell r="K41">
            <v>51.533900000000003</v>
          </cell>
        </row>
        <row r="42">
          <cell r="A42" t="str">
            <v>E9048</v>
          </cell>
          <cell r="B42" t="str">
            <v>Conjunto bomba e macaco hidráulico para elevação com capacidade de 1.859 kN</v>
          </cell>
          <cell r="C42">
            <v>138146.38949999999</v>
          </cell>
          <cell r="D42">
            <v>11.0517</v>
          </cell>
          <cell r="E42">
            <v>2.5571000000000002</v>
          </cell>
          <cell r="F42">
            <v>0</v>
          </cell>
          <cell r="G42">
            <v>11.0517</v>
          </cell>
          <cell r="H42">
            <v>6.1069000000000004</v>
          </cell>
          <cell r="I42">
            <v>39.778300000000002</v>
          </cell>
          <cell r="J42">
            <v>70.545699999999997</v>
          </cell>
          <cell r="K42">
            <v>53.387099999999997</v>
          </cell>
        </row>
        <row r="43">
          <cell r="A43" t="str">
            <v>E9049</v>
          </cell>
          <cell r="B43" t="str">
            <v>Bomba de alta pressão para hidrojateamento com capacidade de 250 MPa - 72 kW</v>
          </cell>
          <cell r="C43">
            <v>725352.31160000002</v>
          </cell>
          <cell r="D43">
            <v>145.07050000000001</v>
          </cell>
          <cell r="E43">
            <v>16.782800000000002</v>
          </cell>
          <cell r="F43">
            <v>0</v>
          </cell>
          <cell r="G43">
            <v>163.20429999999999</v>
          </cell>
          <cell r="H43">
            <v>56.328499999999998</v>
          </cell>
          <cell r="I43">
            <v>27.1814</v>
          </cell>
          <cell r="J43">
            <v>408.5675</v>
          </cell>
          <cell r="K43">
            <v>189.03469999999999</v>
          </cell>
        </row>
        <row r="44">
          <cell r="A44" t="str">
            <v>E9050</v>
          </cell>
          <cell r="B44" t="str">
            <v>Guindaste móvel sobre pneus com 2 eixos com capacidade de 18 t - 97 kW</v>
          </cell>
          <cell r="C44">
            <v>3241928.9470000002</v>
          </cell>
          <cell r="D44">
            <v>162.09639999999999</v>
          </cell>
          <cell r="E44">
            <v>57.150599999999997</v>
          </cell>
          <cell r="F44">
            <v>0</v>
          </cell>
          <cell r="G44">
            <v>208.40969999999999</v>
          </cell>
          <cell r="H44">
            <v>25.2957</v>
          </cell>
          <cell r="I44">
            <v>34.730899999999998</v>
          </cell>
          <cell r="J44">
            <v>487.68329999999997</v>
          </cell>
          <cell r="K44">
            <v>253.97790000000001</v>
          </cell>
        </row>
        <row r="45">
          <cell r="A45" t="str">
            <v>E9051</v>
          </cell>
          <cell r="B45" t="str">
            <v>Máquina levantadora e posicionadora de via - 7,40 kW</v>
          </cell>
          <cell r="C45">
            <v>1054414.5930000001</v>
          </cell>
          <cell r="D45">
            <v>84.353200000000001</v>
          </cell>
          <cell r="E45">
            <v>19.517199999999999</v>
          </cell>
          <cell r="F45">
            <v>0</v>
          </cell>
          <cell r="G45">
            <v>73.808999999999997</v>
          </cell>
          <cell r="H45">
            <v>10.9839</v>
          </cell>
          <cell r="I45">
            <v>27.1814</v>
          </cell>
          <cell r="J45">
            <v>215.84469999999999</v>
          </cell>
          <cell r="K45">
            <v>131.05179999999999</v>
          </cell>
        </row>
        <row r="46">
          <cell r="A46" t="str">
            <v>E9052</v>
          </cell>
          <cell r="B46" t="str">
            <v>Empilhadeira a diesel com capacidade de 10 t - 82 kW</v>
          </cell>
          <cell r="C46">
            <v>779982.41879999998</v>
          </cell>
          <cell r="D46">
            <v>62.398600000000002</v>
          </cell>
          <cell r="E46">
            <v>14.4375</v>
          </cell>
          <cell r="F46">
            <v>0</v>
          </cell>
          <cell r="G46">
            <v>54.598799999999997</v>
          </cell>
          <cell r="H46">
            <v>64.151899999999998</v>
          </cell>
          <cell r="I46">
            <v>27.1814</v>
          </cell>
          <cell r="J46">
            <v>222.76820000000001</v>
          </cell>
          <cell r="K46">
            <v>104.0175</v>
          </cell>
        </row>
        <row r="47">
          <cell r="A47" t="str">
            <v>E9053</v>
          </cell>
          <cell r="B47" t="str">
            <v>Perfuratriz hidráulica montada em flutuante - 32 kW</v>
          </cell>
          <cell r="C47">
            <v>609761.87719999999</v>
          </cell>
          <cell r="D47">
            <v>16.332899999999999</v>
          </cell>
          <cell r="E47">
            <v>5.2625999999999999</v>
          </cell>
          <cell r="F47">
            <v>0</v>
          </cell>
          <cell r="G47">
            <v>14.5181</v>
          </cell>
          <cell r="H47">
            <v>16.689900000000002</v>
          </cell>
          <cell r="I47">
            <v>33.300800000000002</v>
          </cell>
          <cell r="J47">
            <v>86.104299999999995</v>
          </cell>
          <cell r="K47">
            <v>54.896299999999997</v>
          </cell>
        </row>
        <row r="48">
          <cell r="A48" t="str">
            <v>E9054</v>
          </cell>
          <cell r="B48" t="str">
            <v>Equipamento sobre forma-trilho para execução e acabamento de pavimento de concreto - 13,40 kW</v>
          </cell>
          <cell r="C48">
            <v>1816887.719</v>
          </cell>
          <cell r="D48">
            <v>242.2517</v>
          </cell>
          <cell r="E48">
            <v>37.3673</v>
          </cell>
          <cell r="F48">
            <v>0</v>
          </cell>
          <cell r="G48">
            <v>151.40729999999999</v>
          </cell>
          <cell r="H48">
            <v>19.889700000000001</v>
          </cell>
          <cell r="I48">
            <v>27.1814</v>
          </cell>
          <cell r="J48">
            <v>478.09739999999999</v>
          </cell>
          <cell r="K48">
            <v>306.80040000000002</v>
          </cell>
        </row>
        <row r="49">
          <cell r="A49" t="str">
            <v>E9055</v>
          </cell>
          <cell r="B49" t="str">
            <v>Guincho pneumático com capacidade de 2,5 t</v>
          </cell>
          <cell r="C49">
            <v>538767.23910000001</v>
          </cell>
          <cell r="D49">
            <v>53.8767</v>
          </cell>
          <cell r="E49">
            <v>10.157299999999999</v>
          </cell>
          <cell r="F49">
            <v>0</v>
          </cell>
          <cell r="G49">
            <v>29.9315</v>
          </cell>
          <cell r="H49">
            <v>0</v>
          </cell>
          <cell r="I49">
            <v>0</v>
          </cell>
          <cell r="J49">
            <v>93.965500000000006</v>
          </cell>
          <cell r="K49">
            <v>64.034000000000006</v>
          </cell>
        </row>
        <row r="50">
          <cell r="A50" t="str">
            <v>E9056</v>
          </cell>
          <cell r="B50" t="str">
            <v>Plataforma autoelevatória de 12 x 24 m com capacidade de 150 t</v>
          </cell>
          <cell r="C50">
            <v>844691.91330000001</v>
          </cell>
          <cell r="D50">
            <v>9.6691000000000003</v>
          </cell>
          <cell r="E50">
            <v>4.8555000000000001</v>
          </cell>
          <cell r="F50">
            <v>0</v>
          </cell>
          <cell r="G50">
            <v>21.486899999999999</v>
          </cell>
          <cell r="H50">
            <v>0</v>
          </cell>
          <cell r="I50">
            <v>114.512</v>
          </cell>
          <cell r="J50">
            <v>150.52350000000001</v>
          </cell>
          <cell r="K50">
            <v>129.03659999999999</v>
          </cell>
        </row>
        <row r="51">
          <cell r="A51" t="str">
            <v>E9057</v>
          </cell>
          <cell r="B51" t="str">
            <v>Batelão sem propulsão com capacidade de 66 m³</v>
          </cell>
          <cell r="C51">
            <v>225883.41020000001</v>
          </cell>
          <cell r="D51">
            <v>9.6806999999999999</v>
          </cell>
          <cell r="E51">
            <v>3.8161</v>
          </cell>
          <cell r="F51">
            <v>0</v>
          </cell>
          <cell r="G51">
            <v>16.134499999999999</v>
          </cell>
          <cell r="H51">
            <v>0</v>
          </cell>
          <cell r="I51">
            <v>29.463000000000001</v>
          </cell>
          <cell r="J51">
            <v>59.094299999999997</v>
          </cell>
          <cell r="K51">
            <v>42.959800000000001</v>
          </cell>
        </row>
        <row r="52">
          <cell r="A52" t="str">
            <v>E9058</v>
          </cell>
          <cell r="B52" t="str">
            <v>Plataforma flutuante de 12 x 24 x 1,8 m com capacidade de 150 t</v>
          </cell>
          <cell r="C52">
            <v>675578.8504</v>
          </cell>
          <cell r="D52">
            <v>7.7332999999999998</v>
          </cell>
          <cell r="E52">
            <v>3.8834</v>
          </cell>
          <cell r="F52">
            <v>0</v>
          </cell>
          <cell r="G52">
            <v>12.8888</v>
          </cell>
          <cell r="H52">
            <v>0</v>
          </cell>
          <cell r="I52">
            <v>29.463000000000001</v>
          </cell>
          <cell r="J52">
            <v>53.968499999999999</v>
          </cell>
          <cell r="K52">
            <v>41.079700000000003</v>
          </cell>
        </row>
        <row r="53">
          <cell r="A53" t="str">
            <v>E9059</v>
          </cell>
          <cell r="B53" t="str">
            <v>Plataforma autoelevatória de 12 x 24 m montada na obra com capacidade de 150 t</v>
          </cell>
          <cell r="C53">
            <v>844691.91330000001</v>
          </cell>
          <cell r="D53">
            <v>9.6691000000000003</v>
          </cell>
          <cell r="E53">
            <v>4.8555000000000001</v>
          </cell>
          <cell r="F53">
            <v>0</v>
          </cell>
          <cell r="G53">
            <v>21.486899999999999</v>
          </cell>
          <cell r="H53">
            <v>0</v>
          </cell>
          <cell r="I53">
            <v>114.512</v>
          </cell>
          <cell r="J53">
            <v>150.52350000000001</v>
          </cell>
          <cell r="K53">
            <v>129.03659999999999</v>
          </cell>
        </row>
        <row r="54">
          <cell r="A54" t="str">
            <v>E9060</v>
          </cell>
          <cell r="B54" t="str">
            <v>Perfuratriz pneumática rotopercussiva montada em flutuante com pressão de 0,70 MPa e capacidade de 2.500 gpm</v>
          </cell>
          <cell r="C54">
            <v>41029.544699999999</v>
          </cell>
          <cell r="D54">
            <v>1.099</v>
          </cell>
          <cell r="E54">
            <v>0.35410000000000003</v>
          </cell>
          <cell r="F54">
            <v>0</v>
          </cell>
          <cell r="G54">
            <v>0.97689999999999999</v>
          </cell>
          <cell r="H54">
            <v>0</v>
          </cell>
          <cell r="I54">
            <v>66.601600000000005</v>
          </cell>
          <cell r="J54">
            <v>69.031599999999997</v>
          </cell>
          <cell r="K54">
            <v>68.054699999999997</v>
          </cell>
        </row>
        <row r="55">
          <cell r="A55" t="str">
            <v>E9061</v>
          </cell>
          <cell r="B55" t="str">
            <v>Lixadeira elétrica manual angular - 2 kW</v>
          </cell>
          <cell r="C55">
            <v>1397.0118</v>
          </cell>
          <cell r="D55">
            <v>0.18629999999999999</v>
          </cell>
          <cell r="E55">
            <v>2.87E-2</v>
          </cell>
          <cell r="F55">
            <v>0</v>
          </cell>
          <cell r="G55">
            <v>0.1164</v>
          </cell>
          <cell r="H55">
            <v>0</v>
          </cell>
          <cell r="I55">
            <v>0</v>
          </cell>
          <cell r="J55">
            <v>0.33139999999999997</v>
          </cell>
          <cell r="K55">
            <v>0.215</v>
          </cell>
        </row>
        <row r="56">
          <cell r="A56" t="str">
            <v>E9062</v>
          </cell>
          <cell r="B56" t="str">
            <v>Soprador de ar quente manual - 1,60 kW</v>
          </cell>
          <cell r="C56">
            <v>5695.1980000000003</v>
          </cell>
          <cell r="D56">
            <v>0.75939999999999996</v>
          </cell>
          <cell r="E56">
            <v>0.1171</v>
          </cell>
          <cell r="F56">
            <v>0</v>
          </cell>
          <cell r="G56">
            <v>0.47460000000000002</v>
          </cell>
          <cell r="H56">
            <v>0</v>
          </cell>
          <cell r="I56">
            <v>0</v>
          </cell>
          <cell r="J56">
            <v>1.3511</v>
          </cell>
          <cell r="K56">
            <v>0.87649999999999995</v>
          </cell>
        </row>
        <row r="57">
          <cell r="A57" t="str">
            <v>E9063</v>
          </cell>
          <cell r="B57" t="str">
            <v>Equipamento de estabilização dinâmica da via - 300 kW</v>
          </cell>
          <cell r="C57">
            <v>30076652.469999999</v>
          </cell>
          <cell r="D57">
            <v>1203.0661</v>
          </cell>
          <cell r="E57">
            <v>510.32560000000001</v>
          </cell>
          <cell r="F57">
            <v>0</v>
          </cell>
          <cell r="G57">
            <v>1203.0661</v>
          </cell>
          <cell r="H57">
            <v>187.76159999999999</v>
          </cell>
          <cell r="I57">
            <v>39.778300000000002</v>
          </cell>
          <cell r="J57">
            <v>3143.9976999999999</v>
          </cell>
          <cell r="K57">
            <v>1753.17</v>
          </cell>
        </row>
        <row r="58">
          <cell r="A58" t="str">
            <v>E9064</v>
          </cell>
          <cell r="B58" t="str">
            <v>Transportador manual gerica com capacidade de 180 l</v>
          </cell>
          <cell r="C58">
            <v>1085.9362000000001</v>
          </cell>
          <cell r="D58">
            <v>1.0859000000000001</v>
          </cell>
          <cell r="E58">
            <v>5.0299999999999997E-2</v>
          </cell>
          <cell r="F58">
            <v>0</v>
          </cell>
          <cell r="G58">
            <v>0.54300000000000004</v>
          </cell>
          <cell r="H58">
            <v>0</v>
          </cell>
          <cell r="I58">
            <v>0</v>
          </cell>
          <cell r="J58">
            <v>1.6792</v>
          </cell>
          <cell r="K58">
            <v>1.1362000000000001</v>
          </cell>
        </row>
        <row r="59">
          <cell r="A59" t="str">
            <v>E9065</v>
          </cell>
          <cell r="B59" t="str">
            <v>Carro controle ferroviário - 186 kW</v>
          </cell>
          <cell r="C59">
            <v>32870946.946600001</v>
          </cell>
          <cell r="D59">
            <v>1314.8379</v>
          </cell>
          <cell r="E59">
            <v>557.73779999999999</v>
          </cell>
          <cell r="F59">
            <v>0</v>
          </cell>
          <cell r="G59">
            <v>1150.4830999999999</v>
          </cell>
          <cell r="H59">
            <v>116.4122</v>
          </cell>
          <cell r="I59">
            <v>39.778300000000002</v>
          </cell>
          <cell r="J59">
            <v>3179.2492999999999</v>
          </cell>
          <cell r="K59">
            <v>1912.354</v>
          </cell>
        </row>
        <row r="60">
          <cell r="A60" t="str">
            <v>E9066</v>
          </cell>
          <cell r="B60" t="str">
            <v>Grupo gerador - 14 kVA</v>
          </cell>
          <cell r="C60">
            <v>65596.2</v>
          </cell>
          <cell r="D60">
            <v>4.5917000000000003</v>
          </cell>
          <cell r="E60">
            <v>1.2141999999999999</v>
          </cell>
          <cell r="F60">
            <v>0</v>
          </cell>
          <cell r="G60">
            <v>3.2797999999999998</v>
          </cell>
          <cell r="H60">
            <v>10.900600000000001</v>
          </cell>
          <cell r="I60">
            <v>0</v>
          </cell>
          <cell r="J60">
            <v>19.9863</v>
          </cell>
          <cell r="K60">
            <v>5.8059000000000003</v>
          </cell>
        </row>
        <row r="61">
          <cell r="A61" t="str">
            <v>E9067</v>
          </cell>
          <cell r="B61" t="str">
            <v>Veículo ferroviário para capina química com capacidade de 12.000 l - 115 kW</v>
          </cell>
          <cell r="C61">
            <v>1700337.1584000001</v>
          </cell>
          <cell r="D61">
            <v>68.013499999999993</v>
          </cell>
          <cell r="E61">
            <v>28.8505</v>
          </cell>
          <cell r="F61">
            <v>0</v>
          </cell>
          <cell r="G61">
            <v>42.508400000000002</v>
          </cell>
          <cell r="H61">
            <v>71.975300000000004</v>
          </cell>
          <cell r="I61">
            <v>27.1814</v>
          </cell>
          <cell r="J61">
            <v>238.5291</v>
          </cell>
          <cell r="K61">
            <v>124.0454</v>
          </cell>
        </row>
        <row r="62">
          <cell r="A62" t="str">
            <v>E9068</v>
          </cell>
          <cell r="B62" t="str">
            <v>Perfuratriz hidráulica rotopercussiva para CCPH - 123 kW</v>
          </cell>
          <cell r="C62">
            <v>5681101.4560000002</v>
          </cell>
          <cell r="D62">
            <v>454.48809999999997</v>
          </cell>
          <cell r="E62">
            <v>105.1572</v>
          </cell>
          <cell r="F62">
            <v>0</v>
          </cell>
          <cell r="G62">
            <v>454.48809999999997</v>
          </cell>
          <cell r="H62">
            <v>96.227800000000002</v>
          </cell>
          <cell r="I62">
            <v>33.7363</v>
          </cell>
          <cell r="J62">
            <v>1144.0975000000001</v>
          </cell>
          <cell r="K62">
            <v>593.38160000000005</v>
          </cell>
        </row>
        <row r="63">
          <cell r="A63" t="str">
            <v>E9069</v>
          </cell>
          <cell r="B63" t="str">
            <v>Vibrador de imersão para concreto - 4,10 kW</v>
          </cell>
          <cell r="C63">
            <v>4342.7893000000004</v>
          </cell>
          <cell r="D63">
            <v>0.86860000000000004</v>
          </cell>
          <cell r="E63">
            <v>0.10050000000000001</v>
          </cell>
          <cell r="F63">
            <v>0</v>
          </cell>
          <cell r="G63">
            <v>0.54279999999999995</v>
          </cell>
          <cell r="H63">
            <v>7.6071</v>
          </cell>
          <cell r="I63">
            <v>0</v>
          </cell>
          <cell r="J63">
            <v>9.1189999999999998</v>
          </cell>
          <cell r="K63">
            <v>0.96909999999999996</v>
          </cell>
        </row>
        <row r="64">
          <cell r="A64" t="str">
            <v>E9070</v>
          </cell>
          <cell r="B64" t="str">
            <v>Ponte rolante com capacidade de 5 t e vão de até 15 m - 10 kW</v>
          </cell>
          <cell r="C64">
            <v>414325.00799999997</v>
          </cell>
          <cell r="D64">
            <v>18.414400000000001</v>
          </cell>
          <cell r="E64">
            <v>7.1010999999999997</v>
          </cell>
          <cell r="F64">
            <v>0</v>
          </cell>
          <cell r="G64">
            <v>11.509</v>
          </cell>
          <cell r="H64">
            <v>0</v>
          </cell>
          <cell r="I64">
            <v>27.1814</v>
          </cell>
          <cell r="J64">
            <v>64.2059</v>
          </cell>
          <cell r="K64">
            <v>52.696899999999999</v>
          </cell>
        </row>
        <row r="65">
          <cell r="A65" t="str">
            <v>E9071</v>
          </cell>
          <cell r="B65" t="str">
            <v>Transportador manual carrinho de mão com capacidade de 80 l</v>
          </cell>
          <cell r="C65">
            <v>464.33760000000001</v>
          </cell>
          <cell r="D65">
            <v>0.46429999999999999</v>
          </cell>
          <cell r="E65">
            <v>2.1499999999999998E-2</v>
          </cell>
          <cell r="F65">
            <v>0</v>
          </cell>
          <cell r="G65">
            <v>0.23219999999999999</v>
          </cell>
          <cell r="H65">
            <v>0</v>
          </cell>
          <cell r="I65">
            <v>0</v>
          </cell>
          <cell r="J65">
            <v>0.71799999999999997</v>
          </cell>
          <cell r="K65">
            <v>0.48580000000000001</v>
          </cell>
        </row>
        <row r="66">
          <cell r="A66" t="str">
            <v>E9072</v>
          </cell>
          <cell r="B66" t="str">
            <v>Martelo hidráulico vibratório com unidade hidráulica - 486 kW</v>
          </cell>
          <cell r="C66">
            <v>3419884.5920000002</v>
          </cell>
          <cell r="D66">
            <v>455.9846</v>
          </cell>
          <cell r="E66">
            <v>70.335599999999999</v>
          </cell>
          <cell r="F66">
            <v>0</v>
          </cell>
          <cell r="G66">
            <v>398.98649999999998</v>
          </cell>
          <cell r="H66">
            <v>380.21719999999999</v>
          </cell>
          <cell r="I66">
            <v>39.778300000000002</v>
          </cell>
          <cell r="J66">
            <v>1345.3022000000001</v>
          </cell>
          <cell r="K66">
            <v>566.09849999999994</v>
          </cell>
        </row>
        <row r="67">
          <cell r="A67" t="str">
            <v>E9073</v>
          </cell>
          <cell r="B67" t="str">
            <v>Bomba de concreto rebocável com capacidade de 30 m³/h - 74 kW</v>
          </cell>
          <cell r="C67">
            <v>504147.91210000002</v>
          </cell>
          <cell r="D67">
            <v>50.4148</v>
          </cell>
          <cell r="E67">
            <v>9.7205999999999992</v>
          </cell>
          <cell r="F67">
            <v>0</v>
          </cell>
          <cell r="G67">
            <v>50.4148</v>
          </cell>
          <cell r="H67">
            <v>73.331299999999999</v>
          </cell>
          <cell r="I67">
            <v>27.1814</v>
          </cell>
          <cell r="J67">
            <v>211.06290000000001</v>
          </cell>
          <cell r="K67">
            <v>87.316800000000001</v>
          </cell>
        </row>
        <row r="68">
          <cell r="A68" t="str">
            <v>E9074</v>
          </cell>
          <cell r="B68" t="str">
            <v>Tanque de estocagem de asfalto com agitadores de 60.000 l</v>
          </cell>
          <cell r="C68">
            <v>882612.07019999996</v>
          </cell>
          <cell r="D68">
            <v>117.6816</v>
          </cell>
          <cell r="E68">
            <v>18.1524</v>
          </cell>
          <cell r="F68">
            <v>0</v>
          </cell>
          <cell r="G68">
            <v>73.551000000000002</v>
          </cell>
          <cell r="H68">
            <v>0</v>
          </cell>
          <cell r="I68">
            <v>0</v>
          </cell>
          <cell r="J68">
            <v>209.38499999999999</v>
          </cell>
          <cell r="K68">
            <v>135.834</v>
          </cell>
        </row>
        <row r="69">
          <cell r="A69" t="str">
            <v>E9075</v>
          </cell>
          <cell r="B69" t="str">
            <v>Trado cavadeira de 12"</v>
          </cell>
          <cell r="C69">
            <v>156.41579999999999</v>
          </cell>
          <cell r="D69">
            <v>7.8200000000000006E-2</v>
          </cell>
          <cell r="E69">
            <v>4.7999999999999996E-3</v>
          </cell>
          <cell r="F69">
            <v>0</v>
          </cell>
          <cell r="G69">
            <v>3.9100000000000003E-2</v>
          </cell>
          <cell r="H69">
            <v>0</v>
          </cell>
          <cell r="I69">
            <v>0</v>
          </cell>
          <cell r="J69">
            <v>0.1221</v>
          </cell>
          <cell r="K69">
            <v>8.3000000000000004E-2</v>
          </cell>
        </row>
        <row r="70">
          <cell r="A70" t="str">
            <v>E9076</v>
          </cell>
          <cell r="B70" t="str">
            <v>Equipamento para pintura eletrostática com cabine dupla de 7,00 kW e estufa de 80.000 kCal</v>
          </cell>
          <cell r="C70">
            <v>164068.75829999999</v>
          </cell>
          <cell r="D70">
            <v>10.5473</v>
          </cell>
          <cell r="E70">
            <v>2.8923000000000001</v>
          </cell>
          <cell r="F70">
            <v>0</v>
          </cell>
          <cell r="G70">
            <v>5.8596000000000004</v>
          </cell>
          <cell r="H70">
            <v>0</v>
          </cell>
          <cell r="I70">
            <v>27.1814</v>
          </cell>
          <cell r="J70">
            <v>46.480600000000003</v>
          </cell>
          <cell r="K70">
            <v>40.621000000000002</v>
          </cell>
        </row>
        <row r="71">
          <cell r="A71" t="str">
            <v>E9077</v>
          </cell>
          <cell r="B71" t="str">
            <v>Perfuratriz de circulação reversa tipo Wirth ou similar com unidade hidráulica (Power Pack) - 273 kW</v>
          </cell>
          <cell r="C71">
            <v>4851185.1830000002</v>
          </cell>
          <cell r="D71">
            <v>388.09480000000002</v>
          </cell>
          <cell r="E71">
            <v>89.795400000000001</v>
          </cell>
          <cell r="F71">
            <v>0</v>
          </cell>
          <cell r="G71">
            <v>388.09480000000002</v>
          </cell>
          <cell r="H71">
            <v>142.38589999999999</v>
          </cell>
          <cell r="I71">
            <v>33.7363</v>
          </cell>
          <cell r="J71">
            <v>1042.1071999999999</v>
          </cell>
          <cell r="K71">
            <v>511.62650000000002</v>
          </cell>
        </row>
        <row r="72">
          <cell r="A72" t="str">
            <v>E9078</v>
          </cell>
          <cell r="B72" t="str">
            <v>Treliça lançadeira com capacidade de carga de 100 a 120 t e vão máximo de 45 m - 110 kW</v>
          </cell>
          <cell r="C72">
            <v>3545138.1623</v>
          </cell>
          <cell r="D72">
            <v>157.5617</v>
          </cell>
          <cell r="E72">
            <v>60.759700000000002</v>
          </cell>
          <cell r="F72">
            <v>0</v>
          </cell>
          <cell r="G72">
            <v>98.476100000000002</v>
          </cell>
          <cell r="H72">
            <v>0</v>
          </cell>
          <cell r="I72">
            <v>39.778300000000002</v>
          </cell>
          <cell r="J72">
            <v>356.57580000000002</v>
          </cell>
          <cell r="K72">
            <v>258.09969999999998</v>
          </cell>
        </row>
        <row r="73">
          <cell r="A73" t="str">
            <v>E9079</v>
          </cell>
          <cell r="B73" t="str">
            <v>Bomba submersível com capacidade de 360 m³/h - 23 kW</v>
          </cell>
          <cell r="C73">
            <v>179404.30609999999</v>
          </cell>
          <cell r="D73">
            <v>17.9404</v>
          </cell>
          <cell r="E73">
            <v>3.4590999999999998</v>
          </cell>
          <cell r="F73">
            <v>0</v>
          </cell>
          <cell r="G73">
            <v>15.697900000000001</v>
          </cell>
          <cell r="H73">
            <v>0</v>
          </cell>
          <cell r="I73">
            <v>0</v>
          </cell>
          <cell r="J73">
            <v>37.0974</v>
          </cell>
          <cell r="K73">
            <v>21.3995</v>
          </cell>
        </row>
        <row r="74">
          <cell r="A74" t="str">
            <v>E9080</v>
          </cell>
          <cell r="B74" t="str">
            <v>Carrelone com capacidade máxima de 70 t</v>
          </cell>
          <cell r="C74">
            <v>1830025.3907000001</v>
          </cell>
          <cell r="D74">
            <v>82.351100000000002</v>
          </cell>
          <cell r="E74">
            <v>31.050999999999998</v>
          </cell>
          <cell r="F74">
            <v>0</v>
          </cell>
          <cell r="G74">
            <v>45.750599999999999</v>
          </cell>
          <cell r="H74">
            <v>0</v>
          </cell>
          <cell r="I74">
            <v>27.1814</v>
          </cell>
          <cell r="J74">
            <v>186.33410000000001</v>
          </cell>
          <cell r="K74">
            <v>140.58349999999999</v>
          </cell>
        </row>
        <row r="75">
          <cell r="A75" t="str">
            <v>E9081</v>
          </cell>
          <cell r="B75" t="str">
            <v>Fischietti simples com capacidade de 70 t</v>
          </cell>
          <cell r="C75">
            <v>106831.05409999999</v>
          </cell>
          <cell r="D75">
            <v>4.8074000000000003</v>
          </cell>
          <cell r="E75">
            <v>1.8127</v>
          </cell>
          <cell r="F75">
            <v>0</v>
          </cell>
          <cell r="G75">
            <v>2.6707999999999998</v>
          </cell>
          <cell r="H75">
            <v>0</v>
          </cell>
          <cell r="I75">
            <v>0</v>
          </cell>
          <cell r="J75">
            <v>9.2909000000000006</v>
          </cell>
          <cell r="K75">
            <v>6.6200999999999999</v>
          </cell>
        </row>
        <row r="76">
          <cell r="A76" t="str">
            <v>E9083</v>
          </cell>
          <cell r="B76" t="str">
            <v>Vagão fechado FLT com capacidade de 99 t</v>
          </cell>
          <cell r="C76">
            <v>868455.30130000005</v>
          </cell>
          <cell r="D76">
            <v>13.750500000000001</v>
          </cell>
          <cell r="E76">
            <v>13.842499999999999</v>
          </cell>
          <cell r="F76">
            <v>0</v>
          </cell>
          <cell r="G76">
            <v>7.2370999999999999</v>
          </cell>
          <cell r="H76">
            <v>0</v>
          </cell>
          <cell r="I76">
            <v>0</v>
          </cell>
          <cell r="J76">
            <v>34.830100000000002</v>
          </cell>
          <cell r="K76">
            <v>27.593</v>
          </cell>
        </row>
        <row r="77">
          <cell r="A77" t="str">
            <v>E9084</v>
          </cell>
          <cell r="B77" t="str">
            <v>Vagão tanque convencional TCT com capacidade de 97 t e 103.000 l</v>
          </cell>
          <cell r="C77">
            <v>1264142.0360000001</v>
          </cell>
          <cell r="D77">
            <v>20.015599999999999</v>
          </cell>
          <cell r="E77">
            <v>20.1494</v>
          </cell>
          <cell r="F77">
            <v>0</v>
          </cell>
          <cell r="G77">
            <v>10.5345</v>
          </cell>
          <cell r="H77">
            <v>0</v>
          </cell>
          <cell r="I77">
            <v>0</v>
          </cell>
          <cell r="J77">
            <v>50.6995</v>
          </cell>
          <cell r="K77">
            <v>40.164999999999999</v>
          </cell>
        </row>
        <row r="78">
          <cell r="A78" t="str">
            <v>E9085</v>
          </cell>
          <cell r="B78" t="str">
            <v>Vagão gôndola GDE com capacidade de 93,5 t / 29 m³</v>
          </cell>
          <cell r="C78">
            <v>637209.80680000002</v>
          </cell>
          <cell r="D78">
            <v>10.0892</v>
          </cell>
          <cell r="E78">
            <v>10.156599999999999</v>
          </cell>
          <cell r="F78">
            <v>0</v>
          </cell>
          <cell r="G78">
            <v>5.3101000000000003</v>
          </cell>
          <cell r="H78">
            <v>0</v>
          </cell>
          <cell r="I78">
            <v>0</v>
          </cell>
          <cell r="J78">
            <v>25.555900000000001</v>
          </cell>
          <cell r="K78">
            <v>20.245799999999999</v>
          </cell>
        </row>
        <row r="79">
          <cell r="A79" t="str">
            <v>E9086</v>
          </cell>
          <cell r="B79" t="str">
            <v>Bomba de concreto rebocável com capacidade de 41 m³/h - 74 kW</v>
          </cell>
          <cell r="C79">
            <v>524232.00469999999</v>
          </cell>
          <cell r="D79">
            <v>52.423200000000001</v>
          </cell>
          <cell r="E79">
            <v>10.107799999999999</v>
          </cell>
          <cell r="F79">
            <v>0</v>
          </cell>
          <cell r="G79">
            <v>52.423200000000001</v>
          </cell>
          <cell r="H79">
            <v>73.331299999999999</v>
          </cell>
          <cell r="I79">
            <v>27.1814</v>
          </cell>
          <cell r="J79">
            <v>215.46690000000001</v>
          </cell>
          <cell r="K79">
            <v>89.712400000000002</v>
          </cell>
        </row>
        <row r="80">
          <cell r="A80" t="str">
            <v>E9089</v>
          </cell>
          <cell r="B80" t="str">
            <v>Roçadeira costal - 1,40 kW</v>
          </cell>
          <cell r="C80">
            <v>3281.0823999999998</v>
          </cell>
          <cell r="D80">
            <v>0.49220000000000003</v>
          </cell>
          <cell r="E80">
            <v>6.7500000000000004E-2</v>
          </cell>
          <cell r="F80">
            <v>0</v>
          </cell>
          <cell r="G80">
            <v>0.38279999999999997</v>
          </cell>
          <cell r="H80">
            <v>8.1637000000000004</v>
          </cell>
          <cell r="I80">
            <v>0</v>
          </cell>
          <cell r="J80">
            <v>9.1061999999999994</v>
          </cell>
          <cell r="K80">
            <v>0.55969999999999998</v>
          </cell>
        </row>
        <row r="81">
          <cell r="A81" t="str">
            <v>E9093</v>
          </cell>
          <cell r="B81" t="str">
            <v>Veículo leve - 53 kW (sem motorista)</v>
          </cell>
          <cell r="C81">
            <v>78844.955700000006</v>
          </cell>
          <cell r="D81">
            <v>4.7306999999999997</v>
          </cell>
          <cell r="E81">
            <v>1.4594</v>
          </cell>
          <cell r="F81">
            <v>0.59130000000000005</v>
          </cell>
          <cell r="G81">
            <v>4.7306999999999997</v>
          </cell>
          <cell r="H81">
            <v>25.286200000000001</v>
          </cell>
          <cell r="I81">
            <v>0</v>
          </cell>
          <cell r="J81">
            <v>36.798299999999998</v>
          </cell>
          <cell r="K81">
            <v>6.7813999999999997</v>
          </cell>
        </row>
        <row r="82">
          <cell r="A82" t="str">
            <v>E9094</v>
          </cell>
          <cell r="B82" t="str">
            <v>Guindaste móvel sobre pneus com 6 eixos com capacidade máxima de 350 t - 450 kW</v>
          </cell>
          <cell r="C82">
            <v>21326006.34</v>
          </cell>
          <cell r="D82">
            <v>746.41020000000003</v>
          </cell>
          <cell r="E82">
            <v>361.84899999999999</v>
          </cell>
          <cell r="F82">
            <v>146.6163</v>
          </cell>
          <cell r="G82">
            <v>959.6703</v>
          </cell>
          <cell r="H82">
            <v>117.351</v>
          </cell>
          <cell r="I82">
            <v>34.730899999999998</v>
          </cell>
          <cell r="J82">
            <v>2366.6277</v>
          </cell>
          <cell r="K82">
            <v>1289.6063999999999</v>
          </cell>
        </row>
        <row r="83">
          <cell r="A83" t="str">
            <v>E9095</v>
          </cell>
          <cell r="B83" t="str">
            <v>Guindaste móvel sobre pneus com 8 eixos com capacidade máxima de 500 t - 500 kW</v>
          </cell>
          <cell r="C83">
            <v>36304768.909999996</v>
          </cell>
          <cell r="D83">
            <v>1270.6668999999999</v>
          </cell>
          <cell r="E83">
            <v>616.00120000000004</v>
          </cell>
          <cell r="F83">
            <v>249.59530000000001</v>
          </cell>
          <cell r="G83">
            <v>1633.7146</v>
          </cell>
          <cell r="H83">
            <v>130.38999999999999</v>
          </cell>
          <cell r="I83">
            <v>34.730899999999998</v>
          </cell>
          <cell r="J83">
            <v>3935.0989</v>
          </cell>
          <cell r="K83">
            <v>2170.9942999999998</v>
          </cell>
        </row>
        <row r="84">
          <cell r="A84" t="str">
            <v>E9096</v>
          </cell>
          <cell r="B84" t="str">
            <v>Minicarregadeira de pneus - 45,50 kW</v>
          </cell>
          <cell r="C84">
            <v>406854.42830000003</v>
          </cell>
          <cell r="D84">
            <v>35.599800000000002</v>
          </cell>
          <cell r="E84">
            <v>7.8446999999999996</v>
          </cell>
          <cell r="F84">
            <v>0</v>
          </cell>
          <cell r="G84">
            <v>35.599800000000002</v>
          </cell>
          <cell r="H84">
            <v>59.327500000000001</v>
          </cell>
          <cell r="I84">
            <v>33.7363</v>
          </cell>
          <cell r="J84">
            <v>172.10810000000001</v>
          </cell>
          <cell r="K84">
            <v>77.180800000000005</v>
          </cell>
        </row>
        <row r="85">
          <cell r="A85" t="str">
            <v>E9101</v>
          </cell>
          <cell r="B85" t="str">
            <v>Removedora de faixas de sinalização viária - 9,69 kW</v>
          </cell>
          <cell r="C85">
            <v>50827.074399999998</v>
          </cell>
          <cell r="D85">
            <v>4.0662000000000003</v>
          </cell>
          <cell r="E85">
            <v>0.94079999999999997</v>
          </cell>
          <cell r="F85">
            <v>0</v>
          </cell>
          <cell r="G85">
            <v>3.5579000000000001</v>
          </cell>
          <cell r="H85">
            <v>17.9787</v>
          </cell>
          <cell r="I85">
            <v>0</v>
          </cell>
          <cell r="J85">
            <v>26.543600000000001</v>
          </cell>
          <cell r="K85">
            <v>5.0069999999999997</v>
          </cell>
        </row>
        <row r="86">
          <cell r="A86" t="str">
            <v>E9102</v>
          </cell>
          <cell r="B86" t="str">
            <v>Extrusora para sarjeta de concreto - 10,44 kW</v>
          </cell>
          <cell r="C86">
            <v>82824.339500000002</v>
          </cell>
          <cell r="D86">
            <v>6.6258999999999997</v>
          </cell>
          <cell r="E86">
            <v>1.5330999999999999</v>
          </cell>
          <cell r="F86">
            <v>0</v>
          </cell>
          <cell r="G86">
            <v>5.7976999999999999</v>
          </cell>
          <cell r="H86">
            <v>8.1676000000000002</v>
          </cell>
          <cell r="I86">
            <v>27.1814</v>
          </cell>
          <cell r="J86">
            <v>49.305700000000002</v>
          </cell>
          <cell r="K86">
            <v>35.340400000000002</v>
          </cell>
        </row>
        <row r="87">
          <cell r="A87" t="str">
            <v>E9103</v>
          </cell>
          <cell r="B87" t="str">
            <v>Extrusora para meio-fio de concreto - 10,44 kW</v>
          </cell>
          <cell r="C87">
            <v>68037.473499999993</v>
          </cell>
          <cell r="D87">
            <v>5.4429999999999996</v>
          </cell>
          <cell r="E87">
            <v>1.2594000000000001</v>
          </cell>
          <cell r="F87">
            <v>0</v>
          </cell>
          <cell r="G87">
            <v>4.7625999999999999</v>
          </cell>
          <cell r="H87">
            <v>8.1676000000000002</v>
          </cell>
          <cell r="I87">
            <v>27.1814</v>
          </cell>
          <cell r="J87">
            <v>46.814</v>
          </cell>
          <cell r="K87">
            <v>33.883800000000001</v>
          </cell>
        </row>
        <row r="88">
          <cell r="A88" t="str">
            <v>E9105</v>
          </cell>
          <cell r="B88" t="str">
            <v>Embarcação empurradora multipropósito - 2 x 186 kW</v>
          </cell>
          <cell r="C88">
            <v>5421155.1270000003</v>
          </cell>
          <cell r="D88">
            <v>62.055300000000003</v>
          </cell>
          <cell r="E88">
            <v>31.162299999999998</v>
          </cell>
          <cell r="F88">
            <v>0</v>
          </cell>
          <cell r="G88">
            <v>137.9008</v>
          </cell>
          <cell r="H88">
            <v>368.6386</v>
          </cell>
          <cell r="I88">
            <v>137.197</v>
          </cell>
          <cell r="J88">
            <v>736.95399999999995</v>
          </cell>
          <cell r="K88">
            <v>230.41460000000001</v>
          </cell>
        </row>
        <row r="89">
          <cell r="A89" t="str">
            <v>E9106</v>
          </cell>
          <cell r="B89" t="str">
            <v>Balsa de convés com capacidade de 200 t</v>
          </cell>
          <cell r="C89">
            <v>1933973.3026999999</v>
          </cell>
          <cell r="D89">
            <v>22.138000000000002</v>
          </cell>
          <cell r="E89">
            <v>11.117000000000001</v>
          </cell>
          <cell r="F89">
            <v>0</v>
          </cell>
          <cell r="G89">
            <v>36.896599999999999</v>
          </cell>
          <cell r="H89">
            <v>0</v>
          </cell>
          <cell r="I89">
            <v>29.463000000000001</v>
          </cell>
          <cell r="J89">
            <v>99.614599999999996</v>
          </cell>
          <cell r="K89">
            <v>62.718000000000004</v>
          </cell>
        </row>
        <row r="90">
          <cell r="A90" t="str">
            <v>E9107</v>
          </cell>
          <cell r="B90" t="str">
            <v>Compactador manual com soquete vibratório - 2,24 kW</v>
          </cell>
          <cell r="C90">
            <v>11596.254499999999</v>
          </cell>
          <cell r="D90">
            <v>2.3193000000000001</v>
          </cell>
          <cell r="E90">
            <v>0.26829999999999998</v>
          </cell>
          <cell r="F90">
            <v>0</v>
          </cell>
          <cell r="G90">
            <v>2.3193000000000001</v>
          </cell>
          <cell r="H90">
            <v>4.1561000000000003</v>
          </cell>
          <cell r="I90">
            <v>0</v>
          </cell>
          <cell r="J90">
            <v>9.0630000000000006</v>
          </cell>
          <cell r="K90">
            <v>2.5876000000000001</v>
          </cell>
        </row>
        <row r="91">
          <cell r="A91" t="str">
            <v>E9108</v>
          </cell>
          <cell r="B91" t="str">
            <v>Soldadora de trilho por caldeamento na via - 400 kW</v>
          </cell>
          <cell r="C91">
            <v>10000000</v>
          </cell>
          <cell r="D91">
            <v>160</v>
          </cell>
          <cell r="E91">
            <v>160.41999999999999</v>
          </cell>
          <cell r="F91">
            <v>0</v>
          </cell>
          <cell r="G91">
            <v>200</v>
          </cell>
          <cell r="H91">
            <v>250.34880000000001</v>
          </cell>
          <cell r="I91">
            <v>79.556600000000003</v>
          </cell>
          <cell r="J91">
            <v>850.32539999999995</v>
          </cell>
          <cell r="K91">
            <v>399.97660000000002</v>
          </cell>
        </row>
        <row r="92">
          <cell r="A92" t="str">
            <v>E9110</v>
          </cell>
          <cell r="B92" t="str">
            <v>Escavadeira hidráulica sobre esteiras para rocha com caçamba com capacidade de 1,56 m³ - 118 kW</v>
          </cell>
          <cell r="C92">
            <v>1195046.166</v>
          </cell>
          <cell r="D92">
            <v>119.5046</v>
          </cell>
          <cell r="E92">
            <v>23.700299999999999</v>
          </cell>
          <cell r="F92">
            <v>0</v>
          </cell>
          <cell r="G92">
            <v>119.5046</v>
          </cell>
          <cell r="H92">
            <v>116.93380000000001</v>
          </cell>
          <cell r="I92">
            <v>33.7363</v>
          </cell>
          <cell r="J92">
            <v>413.37959999999998</v>
          </cell>
          <cell r="K92">
            <v>176.94120000000001</v>
          </cell>
        </row>
        <row r="93">
          <cell r="A93" t="str">
            <v>E9111</v>
          </cell>
          <cell r="B93" t="str">
            <v>Jateador abrasivo úmido com capacidade de 350 kg de abrasivo</v>
          </cell>
          <cell r="C93">
            <v>341382.38740000001</v>
          </cell>
          <cell r="D93">
            <v>61.448799999999999</v>
          </cell>
          <cell r="E93">
            <v>7.3722000000000003</v>
          </cell>
          <cell r="F93">
            <v>0</v>
          </cell>
          <cell r="G93">
            <v>61.448799999999999</v>
          </cell>
          <cell r="H93">
            <v>0</v>
          </cell>
          <cell r="I93">
            <v>27.1814</v>
          </cell>
          <cell r="J93">
            <v>157.4512</v>
          </cell>
          <cell r="K93">
            <v>96.002399999999994</v>
          </cell>
        </row>
        <row r="94">
          <cell r="A94" t="str">
            <v>E9112</v>
          </cell>
          <cell r="B94" t="str">
            <v>Sinalizador direcional móvel com sistema fotovoltaico de energia e montado em chassi sobre pneus</v>
          </cell>
          <cell r="C94">
            <v>22784.0226</v>
          </cell>
          <cell r="D94">
            <v>2.5632000000000001</v>
          </cell>
          <cell r="E94">
            <v>0.43930000000000002</v>
          </cell>
          <cell r="F94">
            <v>0</v>
          </cell>
          <cell r="G94">
            <v>1.4239999999999999</v>
          </cell>
          <cell r="H94">
            <v>0</v>
          </cell>
          <cell r="I94">
            <v>0</v>
          </cell>
          <cell r="J94">
            <v>4.4264999999999999</v>
          </cell>
          <cell r="K94">
            <v>3.0024999999999999</v>
          </cell>
        </row>
        <row r="95">
          <cell r="A95" t="str">
            <v>E9113</v>
          </cell>
          <cell r="B95" t="str">
            <v>Painel de Mensagem Variável - PMV móvel, com sistema fotovoltaico de energia e montado em chassi sobre pneus</v>
          </cell>
          <cell r="C95">
            <v>171398.40789999999</v>
          </cell>
          <cell r="D95">
            <v>19.282299999999999</v>
          </cell>
          <cell r="E95">
            <v>3.3048000000000002</v>
          </cell>
          <cell r="F95">
            <v>0</v>
          </cell>
          <cell r="G95">
            <v>10.712400000000001</v>
          </cell>
          <cell r="H95">
            <v>0</v>
          </cell>
          <cell r="I95">
            <v>0</v>
          </cell>
          <cell r="J95">
            <v>33.299500000000002</v>
          </cell>
          <cell r="K95">
            <v>22.5871</v>
          </cell>
        </row>
        <row r="96">
          <cell r="A96" t="str">
            <v>E9116</v>
          </cell>
          <cell r="B96" t="str">
            <v>Semáforo móvel com 3 lentes e bateria - D = 200 mm</v>
          </cell>
          <cell r="C96">
            <v>8105.0195000000003</v>
          </cell>
          <cell r="D96">
            <v>0.91180000000000005</v>
          </cell>
          <cell r="E96">
            <v>0.15629999999999999</v>
          </cell>
          <cell r="F96">
            <v>0</v>
          </cell>
          <cell r="G96">
            <v>0.50660000000000005</v>
          </cell>
          <cell r="H96">
            <v>0</v>
          </cell>
          <cell r="I96">
            <v>0</v>
          </cell>
          <cell r="J96">
            <v>1.5747</v>
          </cell>
          <cell r="K96">
            <v>1.0681</v>
          </cell>
        </row>
        <row r="97">
          <cell r="A97" t="str">
            <v>E9117</v>
          </cell>
          <cell r="B97" t="str">
            <v>Carregadeira de pneus para rocha com capacidade de 2,50 m³ - 105 kW</v>
          </cell>
          <cell r="C97">
            <v>1001201.371</v>
          </cell>
          <cell r="D97">
            <v>80.0047</v>
          </cell>
          <cell r="E97">
            <v>18.9695</v>
          </cell>
          <cell r="F97">
            <v>0</v>
          </cell>
          <cell r="G97">
            <v>80.0047</v>
          </cell>
          <cell r="H97">
            <v>104.05119999999999</v>
          </cell>
          <cell r="I97">
            <v>33.7363</v>
          </cell>
          <cell r="J97">
            <v>316.76639999999998</v>
          </cell>
          <cell r="K97">
            <v>132.7105</v>
          </cell>
        </row>
        <row r="98">
          <cell r="A98" t="str">
            <v>E9118</v>
          </cell>
          <cell r="B98" t="str">
            <v>Cortadora de pavimento com disco diamantado de 450 a 1.500 mm - 55,40 kW</v>
          </cell>
          <cell r="C98">
            <v>488598.92499999999</v>
          </cell>
          <cell r="D98">
            <v>65.146500000000003</v>
          </cell>
          <cell r="E98">
            <v>10.0489</v>
          </cell>
          <cell r="F98">
            <v>0</v>
          </cell>
          <cell r="G98">
            <v>65.146500000000003</v>
          </cell>
          <cell r="H98">
            <v>43.3416</v>
          </cell>
          <cell r="I98">
            <v>27.1814</v>
          </cell>
          <cell r="J98">
            <v>210.86490000000001</v>
          </cell>
          <cell r="K98">
            <v>102.3768</v>
          </cell>
        </row>
        <row r="99">
          <cell r="A99" t="str">
            <v>E9119</v>
          </cell>
          <cell r="B99" t="str">
            <v>Minicarregadeira sobre pneus com valetadeira - 55,40 kW</v>
          </cell>
          <cell r="C99">
            <v>777950.42099999997</v>
          </cell>
          <cell r="D99">
            <v>68.070700000000002</v>
          </cell>
          <cell r="E99">
            <v>14.9999</v>
          </cell>
          <cell r="F99">
            <v>0</v>
          </cell>
          <cell r="G99">
            <v>68.070700000000002</v>
          </cell>
          <cell r="H99">
            <v>72.236099999999993</v>
          </cell>
          <cell r="I99">
            <v>33.7363</v>
          </cell>
          <cell r="J99">
            <v>257.11369999999999</v>
          </cell>
          <cell r="K99">
            <v>116.8069</v>
          </cell>
        </row>
        <row r="100">
          <cell r="A100" t="str">
            <v>E9120</v>
          </cell>
          <cell r="B100" t="str">
            <v>Equipamento de cravação sobre esteira para geodreno com haste para profundidade de até 20 m - 258 kW</v>
          </cell>
          <cell r="C100">
            <v>2598391.4249999998</v>
          </cell>
          <cell r="D100">
            <v>151.5728</v>
          </cell>
          <cell r="E100">
            <v>46.760199999999998</v>
          </cell>
          <cell r="F100">
            <v>0</v>
          </cell>
          <cell r="G100">
            <v>151.5728</v>
          </cell>
          <cell r="H100">
            <v>174.93119999999999</v>
          </cell>
          <cell r="I100">
            <v>27.1814</v>
          </cell>
          <cell r="J100">
            <v>552.01840000000004</v>
          </cell>
          <cell r="K100">
            <v>225.51439999999999</v>
          </cell>
        </row>
        <row r="101">
          <cell r="A101" t="str">
            <v>E9122</v>
          </cell>
          <cell r="B101" t="str">
            <v>Perfuratriz tipo Bottom Feed para coluna de brita - 194 kW</v>
          </cell>
          <cell r="C101">
            <v>7325932.8339999998</v>
          </cell>
          <cell r="D101">
            <v>586.07460000000003</v>
          </cell>
          <cell r="E101">
            <v>135.60300000000001</v>
          </cell>
          <cell r="F101">
            <v>0</v>
          </cell>
          <cell r="G101">
            <v>586.07460000000003</v>
          </cell>
          <cell r="H101">
            <v>101.18259999999999</v>
          </cell>
          <cell r="I101">
            <v>33.7363</v>
          </cell>
          <cell r="J101">
            <v>1442.6711</v>
          </cell>
          <cell r="K101">
            <v>755.41390000000001</v>
          </cell>
        </row>
        <row r="102">
          <cell r="A102" t="str">
            <v>E9125</v>
          </cell>
          <cell r="B102" t="str">
            <v>Veículo tipo van furgão com capacidade de 1,38 t - 100 kW</v>
          </cell>
          <cell r="C102">
            <v>226873.1079</v>
          </cell>
          <cell r="D102">
            <v>11.3437</v>
          </cell>
          <cell r="E102">
            <v>4.0827999999999998</v>
          </cell>
          <cell r="F102">
            <v>1.6543000000000001</v>
          </cell>
          <cell r="G102">
            <v>11.3437</v>
          </cell>
          <cell r="H102">
            <v>26.077999999999999</v>
          </cell>
          <cell r="I102">
            <v>31.958100000000002</v>
          </cell>
          <cell r="J102">
            <v>86.460599999999999</v>
          </cell>
          <cell r="K102">
            <v>49.038899999999998</v>
          </cell>
        </row>
        <row r="103">
          <cell r="A103" t="str">
            <v>E9126</v>
          </cell>
          <cell r="B103" t="str">
            <v>Draga backhoe com capacidade de 7 m³ - 1.000 kW</v>
          </cell>
          <cell r="C103">
            <v>193174186.09999999</v>
          </cell>
          <cell r="D103">
            <v>5174.3086000000003</v>
          </cell>
          <cell r="E103">
            <v>1667.2197000000001</v>
          </cell>
          <cell r="F103">
            <v>0</v>
          </cell>
          <cell r="G103">
            <v>11498.4635</v>
          </cell>
          <cell r="H103">
            <v>990.96400000000006</v>
          </cell>
          <cell r="I103">
            <v>64.727699999999999</v>
          </cell>
          <cell r="J103">
            <v>19395.683499999999</v>
          </cell>
          <cell r="K103">
            <v>6906.2560000000003</v>
          </cell>
        </row>
        <row r="104">
          <cell r="A104" t="str">
            <v>E9127</v>
          </cell>
          <cell r="B104" t="str">
            <v>Escavadeira hidráulica com martelo hidráulico de 520 kg - 75 kW</v>
          </cell>
          <cell r="C104">
            <v>900965.40899999999</v>
          </cell>
          <cell r="D104">
            <v>102.9675</v>
          </cell>
          <cell r="E104">
            <v>17.868099999999998</v>
          </cell>
          <cell r="F104">
            <v>0</v>
          </cell>
          <cell r="G104">
            <v>128.70930000000001</v>
          </cell>
          <cell r="H104">
            <v>50.8521</v>
          </cell>
          <cell r="I104">
            <v>33.7363</v>
          </cell>
          <cell r="J104">
            <v>334.13330000000002</v>
          </cell>
          <cell r="K104">
            <v>154.5719</v>
          </cell>
        </row>
        <row r="105">
          <cell r="A105" t="str">
            <v>E9134</v>
          </cell>
          <cell r="B105" t="str">
            <v>Miniônibus com capacidade para 30 passageiros - 111 kW</v>
          </cell>
          <cell r="C105">
            <v>677186.78760000004</v>
          </cell>
          <cell r="D105">
            <v>29.022300000000001</v>
          </cell>
          <cell r="E105">
            <v>11.937799999999999</v>
          </cell>
          <cell r="F105">
            <v>4.8369999999999997</v>
          </cell>
          <cell r="G105">
            <v>43.5334</v>
          </cell>
          <cell r="H105">
            <v>109.997</v>
          </cell>
          <cell r="I105">
            <v>34.869</v>
          </cell>
          <cell r="J105">
            <v>234.19649999999999</v>
          </cell>
          <cell r="K105">
            <v>80.6661</v>
          </cell>
        </row>
        <row r="106">
          <cell r="A106" t="str">
            <v>E9141</v>
          </cell>
          <cell r="B106" t="str">
            <v>Rebarbador hidráulico com bomba manual com capacidade de força de 9.000 kgf</v>
          </cell>
          <cell r="C106">
            <v>96002.351699999999</v>
          </cell>
          <cell r="D106">
            <v>7.6802000000000001</v>
          </cell>
          <cell r="E106">
            <v>1.7769999999999999</v>
          </cell>
          <cell r="F106">
            <v>0</v>
          </cell>
          <cell r="G106">
            <v>4.8000999999999996</v>
          </cell>
          <cell r="H106">
            <v>0</v>
          </cell>
          <cell r="I106">
            <v>0</v>
          </cell>
          <cell r="J106">
            <v>14.257300000000001</v>
          </cell>
          <cell r="K106">
            <v>9.4572000000000003</v>
          </cell>
        </row>
        <row r="107">
          <cell r="A107" t="str">
            <v>E9144</v>
          </cell>
          <cell r="B107" t="str">
            <v>Pórtico metálico rolante com talha com capacidade de 5 t - 10 kW</v>
          </cell>
          <cell r="C107">
            <v>302477.59960000002</v>
          </cell>
          <cell r="D107">
            <v>13.4434</v>
          </cell>
          <cell r="E107">
            <v>5.1840999999999999</v>
          </cell>
          <cell r="F107">
            <v>0</v>
          </cell>
          <cell r="G107">
            <v>8.4022000000000006</v>
          </cell>
          <cell r="H107">
            <v>0</v>
          </cell>
          <cell r="I107">
            <v>27.1814</v>
          </cell>
          <cell r="J107">
            <v>54.211100000000002</v>
          </cell>
          <cell r="K107">
            <v>45.808900000000001</v>
          </cell>
        </row>
        <row r="108">
          <cell r="A108" t="str">
            <v>E9148</v>
          </cell>
          <cell r="B108" t="str">
            <v>Macaco de protensão de fios com bomba - 3,72 kW</v>
          </cell>
          <cell r="C108">
            <v>100935.1447</v>
          </cell>
          <cell r="D108">
            <v>5.7676999999999996</v>
          </cell>
          <cell r="E108">
            <v>1.7793000000000001</v>
          </cell>
          <cell r="F108">
            <v>0</v>
          </cell>
          <cell r="G108">
            <v>5.7676999999999996</v>
          </cell>
          <cell r="H108">
            <v>0</v>
          </cell>
          <cell r="I108">
            <v>39.778300000000002</v>
          </cell>
          <cell r="J108">
            <v>53.093000000000004</v>
          </cell>
          <cell r="K108">
            <v>47.325299999999999</v>
          </cell>
        </row>
        <row r="109">
          <cell r="A109" t="str">
            <v>E9149</v>
          </cell>
          <cell r="B109" t="str">
            <v>Máquina de aplicação e extração de grampo elástico tipo Pandrol - 6,70 kW</v>
          </cell>
          <cell r="C109">
            <v>273522.0061</v>
          </cell>
          <cell r="D109">
            <v>21.881799999999998</v>
          </cell>
          <cell r="E109">
            <v>5.0629</v>
          </cell>
          <cell r="F109">
            <v>0</v>
          </cell>
          <cell r="G109">
            <v>21.881799999999998</v>
          </cell>
          <cell r="H109">
            <v>9.9449000000000005</v>
          </cell>
          <cell r="I109">
            <v>0</v>
          </cell>
          <cell r="J109">
            <v>58.7714</v>
          </cell>
          <cell r="K109">
            <v>26.944700000000001</v>
          </cell>
        </row>
        <row r="110">
          <cell r="A110" t="str">
            <v>E9151</v>
          </cell>
          <cell r="B110" t="str">
            <v>Britador de mandíbulas móvel sobre esteiras, sem peneira, com capacidade de 140 m³/h - 170 kW</v>
          </cell>
          <cell r="C110">
            <v>2975543.736</v>
          </cell>
          <cell r="D110">
            <v>158.69569999999999</v>
          </cell>
          <cell r="E110">
            <v>52.017499999999998</v>
          </cell>
          <cell r="F110">
            <v>0</v>
          </cell>
          <cell r="G110">
            <v>158.69569999999999</v>
          </cell>
          <cell r="H110">
            <v>159.59739999999999</v>
          </cell>
          <cell r="I110">
            <v>39.778300000000002</v>
          </cell>
          <cell r="J110">
            <v>568.78459999999995</v>
          </cell>
          <cell r="K110">
            <v>250.4915</v>
          </cell>
        </row>
        <row r="111">
          <cell r="A111" t="str">
            <v>E9152</v>
          </cell>
          <cell r="B111" t="str">
            <v>Ferramenta de fixação à pólvora de ação direta</v>
          </cell>
          <cell r="C111">
            <v>1166.8900000000001</v>
          </cell>
          <cell r="D111">
            <v>9.9199999999999997E-2</v>
          </cell>
          <cell r="E111">
            <v>2.1600000000000001E-2</v>
          </cell>
          <cell r="F111">
            <v>0</v>
          </cell>
          <cell r="G111">
            <v>9.3399999999999997E-2</v>
          </cell>
          <cell r="H111">
            <v>0</v>
          </cell>
          <cell r="I111">
            <v>0</v>
          </cell>
          <cell r="J111">
            <v>0.2142</v>
          </cell>
          <cell r="K111">
            <v>0.1208</v>
          </cell>
        </row>
        <row r="112">
          <cell r="A112" t="str">
            <v>E9153</v>
          </cell>
          <cell r="B112" t="str">
            <v>Ferramenta de fixação à pólvora e sistema à pistão</v>
          </cell>
          <cell r="C112">
            <v>1073.3721</v>
          </cell>
          <cell r="D112">
            <v>9.1200000000000003E-2</v>
          </cell>
          <cell r="E112">
            <v>1.9900000000000001E-2</v>
          </cell>
          <cell r="F112">
            <v>0</v>
          </cell>
          <cell r="G112">
            <v>8.5900000000000004E-2</v>
          </cell>
          <cell r="H112">
            <v>0</v>
          </cell>
          <cell r="I112">
            <v>0</v>
          </cell>
          <cell r="J112">
            <v>0.19700000000000001</v>
          </cell>
          <cell r="K112">
            <v>0.1111</v>
          </cell>
        </row>
        <row r="113">
          <cell r="A113" t="str">
            <v>E9154</v>
          </cell>
          <cell r="B113" t="str">
            <v>Equipamento para selagem com material asfáltico rebocável com capacidade de 370 l - 35 kW</v>
          </cell>
          <cell r="C113">
            <v>470811.9768</v>
          </cell>
          <cell r="D113">
            <v>84.746200000000002</v>
          </cell>
          <cell r="E113">
            <v>10.167199999999999</v>
          </cell>
          <cell r="F113">
            <v>0</v>
          </cell>
          <cell r="G113">
            <v>28.248699999999999</v>
          </cell>
          <cell r="H113">
            <v>27.381900000000002</v>
          </cell>
          <cell r="I113">
            <v>27.1814</v>
          </cell>
          <cell r="J113">
            <v>177.72540000000001</v>
          </cell>
          <cell r="K113">
            <v>122.09480000000001</v>
          </cell>
        </row>
        <row r="114">
          <cell r="A114" t="str">
            <v>E9155</v>
          </cell>
          <cell r="B114" t="str">
            <v>Caldeira de asfalto rebocável com capacidade de 600 l - 5,20 kW</v>
          </cell>
          <cell r="C114">
            <v>151638.27009999999</v>
          </cell>
          <cell r="D114">
            <v>22.745699999999999</v>
          </cell>
          <cell r="E114">
            <v>3.1187</v>
          </cell>
          <cell r="F114">
            <v>0</v>
          </cell>
          <cell r="G114">
            <v>7.5819000000000001</v>
          </cell>
          <cell r="H114">
            <v>3.7970000000000002</v>
          </cell>
          <cell r="I114">
            <v>0</v>
          </cell>
          <cell r="J114">
            <v>37.243299999999998</v>
          </cell>
          <cell r="K114">
            <v>25.8644</v>
          </cell>
        </row>
        <row r="115">
          <cell r="A115" t="str">
            <v>E9156</v>
          </cell>
          <cell r="B115" t="str">
            <v>Soprador de ar costal - 2,6 kW</v>
          </cell>
          <cell r="C115">
            <v>2624.4960000000001</v>
          </cell>
          <cell r="D115">
            <v>0.4199</v>
          </cell>
          <cell r="E115">
            <v>5.67E-2</v>
          </cell>
          <cell r="F115">
            <v>0</v>
          </cell>
          <cell r="G115">
            <v>0.3674</v>
          </cell>
          <cell r="H115">
            <v>4.8239999999999998</v>
          </cell>
          <cell r="I115">
            <v>0</v>
          </cell>
          <cell r="J115">
            <v>5.6680000000000001</v>
          </cell>
          <cell r="K115">
            <v>0.47660000000000002</v>
          </cell>
        </row>
        <row r="116">
          <cell r="A116" t="str">
            <v>E9157</v>
          </cell>
          <cell r="B116" t="str">
            <v>Locomotiva diesel-elétrica CC - bitola métrica - 2.237 kW</v>
          </cell>
          <cell r="C116">
            <v>8823659.4910000004</v>
          </cell>
          <cell r="D116">
            <v>141.17859999999999</v>
          </cell>
          <cell r="E116">
            <v>141.54910000000001</v>
          </cell>
          <cell r="F116">
            <v>0</v>
          </cell>
          <cell r="G116">
            <v>176.47319999999999</v>
          </cell>
          <cell r="H116">
            <v>1400.0757000000001</v>
          </cell>
          <cell r="I116">
            <v>34.4161</v>
          </cell>
          <cell r="J116">
            <v>1893.6927000000001</v>
          </cell>
          <cell r="K116">
            <v>317.1438</v>
          </cell>
        </row>
        <row r="117">
          <cell r="A117" t="str">
            <v>E9158</v>
          </cell>
          <cell r="B117" t="str">
            <v>Locomotiva diesel-elétrica CC - bitola larga - 2.237 kW</v>
          </cell>
          <cell r="C117">
            <v>9213768.9279999994</v>
          </cell>
          <cell r="D117">
            <v>147.4203</v>
          </cell>
          <cell r="E117">
            <v>147.8073</v>
          </cell>
          <cell r="F117">
            <v>0</v>
          </cell>
          <cell r="G117">
            <v>184.27539999999999</v>
          </cell>
          <cell r="H117">
            <v>1400.0757000000001</v>
          </cell>
          <cell r="I117">
            <v>34.4161</v>
          </cell>
          <cell r="J117">
            <v>1913.9947999999999</v>
          </cell>
          <cell r="K117">
            <v>329.64370000000002</v>
          </cell>
        </row>
        <row r="118">
          <cell r="A118" t="str">
            <v>E9159</v>
          </cell>
          <cell r="B118" t="str">
            <v>Vagão plataforma PNE com capacidade de 82 t - bitola métrica</v>
          </cell>
          <cell r="C118">
            <v>756429.70620000002</v>
          </cell>
          <cell r="D118">
            <v>11.976800000000001</v>
          </cell>
          <cell r="E118">
            <v>12.056900000000001</v>
          </cell>
          <cell r="F118">
            <v>0</v>
          </cell>
          <cell r="G118">
            <v>6.3036000000000003</v>
          </cell>
          <cell r="H118">
            <v>0</v>
          </cell>
          <cell r="I118">
            <v>0</v>
          </cell>
          <cell r="J118">
            <v>30.337299999999999</v>
          </cell>
          <cell r="K118">
            <v>24.0337</v>
          </cell>
        </row>
        <row r="119">
          <cell r="A119" t="str">
            <v>E9160</v>
          </cell>
          <cell r="B119" t="str">
            <v>Vagão plataforma PNT com capacidade de 98 t - bitola larga</v>
          </cell>
          <cell r="C119">
            <v>986647.44290000002</v>
          </cell>
          <cell r="D119">
            <v>15.6219</v>
          </cell>
          <cell r="E119">
            <v>15.7263</v>
          </cell>
          <cell r="F119">
            <v>0</v>
          </cell>
          <cell r="G119">
            <v>8.2220999999999993</v>
          </cell>
          <cell r="H119">
            <v>0</v>
          </cell>
          <cell r="I119">
            <v>0</v>
          </cell>
          <cell r="J119">
            <v>39.570300000000003</v>
          </cell>
          <cell r="K119">
            <v>31.348199999999999</v>
          </cell>
        </row>
        <row r="120">
          <cell r="A120" t="str">
            <v>E9161</v>
          </cell>
          <cell r="B120" t="str">
            <v>Vagão fechado com porta para carga e descarga de paletes FLD com capacidade de 64 t - bitola métrica</v>
          </cell>
          <cell r="C120">
            <v>750263.15969999996</v>
          </cell>
          <cell r="D120">
            <v>11.879200000000001</v>
          </cell>
          <cell r="E120">
            <v>11.958600000000001</v>
          </cell>
          <cell r="F120">
            <v>0</v>
          </cell>
          <cell r="G120">
            <v>6.2522000000000002</v>
          </cell>
          <cell r="H120">
            <v>0</v>
          </cell>
          <cell r="I120">
            <v>0</v>
          </cell>
          <cell r="J120">
            <v>30.09</v>
          </cell>
          <cell r="K120">
            <v>23.837800000000001</v>
          </cell>
        </row>
        <row r="121">
          <cell r="A121" t="str">
            <v>E9162</v>
          </cell>
          <cell r="B121" t="str">
            <v>Vagão fechado com porta para carga e descarga de paletes FLT com capacidade de 99 t - bitola larga</v>
          </cell>
          <cell r="C121">
            <v>868455.30130000005</v>
          </cell>
          <cell r="D121">
            <v>13.750500000000001</v>
          </cell>
          <cell r="E121">
            <v>13.842499999999999</v>
          </cell>
          <cell r="F121">
            <v>0</v>
          </cell>
          <cell r="G121">
            <v>7.2370999999999999</v>
          </cell>
          <cell r="H121">
            <v>0</v>
          </cell>
          <cell r="I121">
            <v>0</v>
          </cell>
          <cell r="J121">
            <v>34.830100000000002</v>
          </cell>
          <cell r="K121">
            <v>27.593</v>
          </cell>
        </row>
        <row r="122">
          <cell r="A122" t="str">
            <v>E9163</v>
          </cell>
          <cell r="B122" t="str">
            <v>Vagão hopper aberto com descarga automática HNE com capacidade de 45 m³ - bitola métrica</v>
          </cell>
          <cell r="C122">
            <v>904426.82259999996</v>
          </cell>
          <cell r="D122">
            <v>14.3201</v>
          </cell>
          <cell r="E122">
            <v>14.415800000000001</v>
          </cell>
          <cell r="F122">
            <v>0</v>
          </cell>
          <cell r="G122">
            <v>7.5369000000000002</v>
          </cell>
          <cell r="H122">
            <v>0</v>
          </cell>
          <cell r="I122">
            <v>0</v>
          </cell>
          <cell r="J122">
            <v>36.272799999999997</v>
          </cell>
          <cell r="K122">
            <v>28.735900000000001</v>
          </cell>
        </row>
        <row r="123">
          <cell r="A123" t="str">
            <v>E9164</v>
          </cell>
          <cell r="B123" t="str">
            <v>Vagão hopper aberto com descarga automática HNT com capacidade de 63 m³ - bitola larga</v>
          </cell>
          <cell r="C123">
            <v>1162201.389</v>
          </cell>
          <cell r="D123">
            <v>18.401499999999999</v>
          </cell>
          <cell r="E123">
            <v>18.5245</v>
          </cell>
          <cell r="F123">
            <v>0</v>
          </cell>
          <cell r="G123">
            <v>9.6850000000000005</v>
          </cell>
          <cell r="H123">
            <v>0</v>
          </cell>
          <cell r="I123">
            <v>0</v>
          </cell>
          <cell r="J123">
            <v>46.610999999999997</v>
          </cell>
          <cell r="K123">
            <v>36.926000000000002</v>
          </cell>
        </row>
        <row r="124">
          <cell r="A124" t="str">
            <v>E9167</v>
          </cell>
          <cell r="B124" t="str">
            <v>Equipamento para carga e descarga de TLS de até 250 m - 90 kW</v>
          </cell>
          <cell r="C124">
            <v>2825361.1510000001</v>
          </cell>
          <cell r="D124">
            <v>45.205800000000004</v>
          </cell>
          <cell r="E124">
            <v>45.324399999999997</v>
          </cell>
          <cell r="F124">
            <v>0</v>
          </cell>
          <cell r="G124">
            <v>56.507199999999997</v>
          </cell>
          <cell r="H124">
            <v>56.328499999999998</v>
          </cell>
          <cell r="I124">
            <v>39.778300000000002</v>
          </cell>
          <cell r="J124">
            <v>243.14420000000001</v>
          </cell>
          <cell r="K124">
            <v>130.30850000000001</v>
          </cell>
        </row>
        <row r="125">
          <cell r="A125" t="str">
            <v>E9168</v>
          </cell>
          <cell r="B125" t="str">
            <v>Carregadeira de pneus com implemento de garfo - 195 kW</v>
          </cell>
          <cell r="C125">
            <v>1497930.8570000001</v>
          </cell>
          <cell r="D125">
            <v>131.06890000000001</v>
          </cell>
          <cell r="E125">
            <v>28.882000000000001</v>
          </cell>
          <cell r="F125">
            <v>0</v>
          </cell>
          <cell r="G125">
            <v>131.06890000000001</v>
          </cell>
          <cell r="H125">
            <v>81.363399999999999</v>
          </cell>
          <cell r="I125">
            <v>33.7363</v>
          </cell>
          <cell r="J125">
            <v>406.11950000000002</v>
          </cell>
          <cell r="K125">
            <v>193.68719999999999</v>
          </cell>
        </row>
        <row r="126">
          <cell r="A126" t="str">
            <v>E9200</v>
          </cell>
          <cell r="B126" t="str">
            <v>Carregadeira de pneus para rocha com capacidade de 2,50 m³ - 105 kW com periculosidade</v>
          </cell>
          <cell r="C126">
            <v>1001201.371</v>
          </cell>
          <cell r="D126">
            <v>80.0047</v>
          </cell>
          <cell r="E126">
            <v>18.9695</v>
          </cell>
          <cell r="F126">
            <v>0</v>
          </cell>
          <cell r="G126">
            <v>80.0047</v>
          </cell>
          <cell r="H126">
            <v>104.05119999999999</v>
          </cell>
          <cell r="I126">
            <v>41.826500000000003</v>
          </cell>
          <cell r="J126">
            <v>324.85660000000001</v>
          </cell>
          <cell r="K126">
            <v>140.80070000000001</v>
          </cell>
        </row>
        <row r="127">
          <cell r="A127" t="str">
            <v>E9203</v>
          </cell>
          <cell r="B127" t="str">
            <v>Escavadeira hidráulica com martelo hidráulico de 1.700 kg - 103 kW com periculosidade</v>
          </cell>
          <cell r="C127">
            <v>2063817.4210000001</v>
          </cell>
          <cell r="D127">
            <v>235.8648</v>
          </cell>
          <cell r="E127">
            <v>40.929900000000004</v>
          </cell>
          <cell r="F127">
            <v>0</v>
          </cell>
          <cell r="G127">
            <v>294.83109999999999</v>
          </cell>
          <cell r="H127">
            <v>69.8369</v>
          </cell>
          <cell r="I127">
            <v>41.826500000000003</v>
          </cell>
          <cell r="J127">
            <v>683.28920000000005</v>
          </cell>
          <cell r="K127">
            <v>318.62119999999999</v>
          </cell>
        </row>
        <row r="128">
          <cell r="A128" t="str">
            <v>E9204</v>
          </cell>
          <cell r="B128" t="str">
            <v>Perfuratriz sobre esteiras - 145 kW com periculosidade</v>
          </cell>
          <cell r="C128">
            <v>2036010.9038</v>
          </cell>
          <cell r="D128">
            <v>162.8809</v>
          </cell>
          <cell r="E128">
            <v>37.686599999999999</v>
          </cell>
          <cell r="F128">
            <v>0</v>
          </cell>
          <cell r="G128">
            <v>162.8809</v>
          </cell>
          <cell r="H128">
            <v>113.4393</v>
          </cell>
          <cell r="I128">
            <v>41.826500000000003</v>
          </cell>
          <cell r="J128">
            <v>518.71420000000001</v>
          </cell>
          <cell r="K128">
            <v>242.39400000000001</v>
          </cell>
        </row>
        <row r="129">
          <cell r="A129" t="str">
            <v>E9205</v>
          </cell>
          <cell r="B129" t="str">
            <v>Equipamento de corte a plasma CNC - 12.000 x 5.500 mm - 19,5 kW</v>
          </cell>
          <cell r="C129">
            <v>1050164.1470000001</v>
          </cell>
          <cell r="D129">
            <v>84.013099999999994</v>
          </cell>
          <cell r="E129">
            <v>19.438500000000001</v>
          </cell>
          <cell r="F129">
            <v>0</v>
          </cell>
          <cell r="G129">
            <v>63.009799999999998</v>
          </cell>
          <cell r="H129">
            <v>0</v>
          </cell>
          <cell r="I129">
            <v>0</v>
          </cell>
          <cell r="J129">
            <v>166.4614</v>
          </cell>
          <cell r="K129">
            <v>103.4516</v>
          </cell>
        </row>
        <row r="130">
          <cell r="A130" t="str">
            <v>E9206</v>
          </cell>
          <cell r="B130" t="str">
            <v>Equipamento de solda MIG automática com acessórios - 14,6 kVA</v>
          </cell>
          <cell r="C130">
            <v>89121.318799999994</v>
          </cell>
          <cell r="D130">
            <v>11.8828</v>
          </cell>
          <cell r="E130">
            <v>1.8329</v>
          </cell>
          <cell r="F130">
            <v>0</v>
          </cell>
          <cell r="G130">
            <v>11.8828</v>
          </cell>
          <cell r="H130">
            <v>0</v>
          </cell>
          <cell r="I130">
            <v>0</v>
          </cell>
          <cell r="J130">
            <v>25.598500000000001</v>
          </cell>
          <cell r="K130">
            <v>13.7157</v>
          </cell>
        </row>
        <row r="131">
          <cell r="A131" t="str">
            <v>E9207</v>
          </cell>
          <cell r="B131" t="str">
            <v>Máquina de solda elétrica retificadora 425 A - 18,70 kW</v>
          </cell>
          <cell r="C131">
            <v>8121.9677000000001</v>
          </cell>
          <cell r="D131">
            <v>1.0829</v>
          </cell>
          <cell r="E131">
            <v>0.16700000000000001</v>
          </cell>
          <cell r="F131">
            <v>0</v>
          </cell>
          <cell r="G131">
            <v>1.0829</v>
          </cell>
          <cell r="H131">
            <v>0</v>
          </cell>
          <cell r="I131">
            <v>0</v>
          </cell>
          <cell r="J131">
            <v>2.3328000000000002</v>
          </cell>
          <cell r="K131">
            <v>1.2499</v>
          </cell>
        </row>
        <row r="132">
          <cell r="A132" t="str">
            <v>E9209</v>
          </cell>
          <cell r="B132" t="str">
            <v>Martelete perfurador/rompedor a ar comprimido de 25 kg para rocha, com insalubridade, com capacidade de 2.040 gpm</v>
          </cell>
          <cell r="C132">
            <v>25120.874199999998</v>
          </cell>
          <cell r="D132">
            <v>3.3494000000000002</v>
          </cell>
          <cell r="E132">
            <v>0.51670000000000005</v>
          </cell>
          <cell r="F132">
            <v>0</v>
          </cell>
          <cell r="G132">
            <v>3.3494000000000002</v>
          </cell>
          <cell r="H132">
            <v>0</v>
          </cell>
          <cell r="I132">
            <v>35.0837</v>
          </cell>
          <cell r="J132">
            <v>42.299199999999999</v>
          </cell>
          <cell r="K132">
            <v>38.949800000000003</v>
          </cell>
        </row>
        <row r="133">
          <cell r="A133" t="str">
            <v>E9213</v>
          </cell>
          <cell r="B133" t="str">
            <v>Jumbo eletro-hidráulico com 3 braços - 155 kW/237 kW com periculosidade</v>
          </cell>
          <cell r="C133">
            <v>14124513.779999999</v>
          </cell>
          <cell r="D133">
            <v>807.11509999999998</v>
          </cell>
          <cell r="E133">
            <v>248.995</v>
          </cell>
          <cell r="F133">
            <v>0</v>
          </cell>
          <cell r="G133">
            <v>1008.8938000000001</v>
          </cell>
          <cell r="H133">
            <v>169.76779999999999</v>
          </cell>
          <cell r="I133">
            <v>50.224400000000003</v>
          </cell>
          <cell r="J133">
            <v>2284.9960999999998</v>
          </cell>
          <cell r="K133">
            <v>1106.3344999999999</v>
          </cell>
        </row>
        <row r="134">
          <cell r="A134" t="str">
            <v>E9231</v>
          </cell>
          <cell r="B134" t="str">
            <v>Maçarico lança-chamas a gás liquefeito de petróleo (GLP)</v>
          </cell>
          <cell r="C134">
            <v>84.721100000000007</v>
          </cell>
          <cell r="D134">
            <v>1.1299999999999999E-2</v>
          </cell>
          <cell r="E134">
            <v>1.6999999999999999E-3</v>
          </cell>
          <cell r="F134">
            <v>0</v>
          </cell>
          <cell r="G134">
            <v>1.1299999999999999E-2</v>
          </cell>
          <cell r="H134">
            <v>0</v>
          </cell>
          <cell r="I134">
            <v>0</v>
          </cell>
          <cell r="J134">
            <v>2.4299999999999999E-2</v>
          </cell>
          <cell r="K134">
            <v>1.2999999999999999E-2</v>
          </cell>
        </row>
        <row r="135">
          <cell r="A135" t="str">
            <v>E9239</v>
          </cell>
          <cell r="B135" t="str">
            <v>Miniônibus com capacidade para 30 passageiros - 111 kW (sem motorista)</v>
          </cell>
          <cell r="C135">
            <v>677186.78760000004</v>
          </cell>
          <cell r="D135">
            <v>29.022300000000001</v>
          </cell>
          <cell r="E135">
            <v>11.937799999999999</v>
          </cell>
          <cell r="F135">
            <v>4.8369999999999997</v>
          </cell>
          <cell r="G135">
            <v>43.5334</v>
          </cell>
          <cell r="H135">
            <v>109.997</v>
          </cell>
          <cell r="I135">
            <v>0</v>
          </cell>
          <cell r="J135">
            <v>199.32749999999999</v>
          </cell>
          <cell r="K135">
            <v>45.7971</v>
          </cell>
        </row>
        <row r="136">
          <cell r="A136" t="str">
            <v>E9240</v>
          </cell>
          <cell r="B136" t="str">
            <v>Ônibus com capacidade para 80 passageiros - 175 kW (sem motorista)</v>
          </cell>
          <cell r="C136">
            <v>1047271.531</v>
          </cell>
          <cell r="D136">
            <v>44.883099999999999</v>
          </cell>
          <cell r="E136">
            <v>18.4619</v>
          </cell>
          <cell r="F136">
            <v>7.4805000000000001</v>
          </cell>
          <cell r="G136">
            <v>67.324600000000004</v>
          </cell>
          <cell r="H136">
            <v>173.4187</v>
          </cell>
          <cell r="I136">
            <v>0</v>
          </cell>
          <cell r="J136">
            <v>311.56880000000001</v>
          </cell>
          <cell r="K136">
            <v>70.825500000000005</v>
          </cell>
        </row>
        <row r="137">
          <cell r="A137" t="str">
            <v>E9242</v>
          </cell>
          <cell r="B137" t="str">
            <v>Estação transmissora de superfície para televisionamento</v>
          </cell>
          <cell r="C137">
            <v>15637.422200000001</v>
          </cell>
          <cell r="D137">
            <v>1.0053000000000001</v>
          </cell>
          <cell r="E137">
            <v>0.2757</v>
          </cell>
          <cell r="F137">
            <v>0</v>
          </cell>
          <cell r="G137">
            <v>0.5585</v>
          </cell>
          <cell r="H137">
            <v>0</v>
          </cell>
          <cell r="I137">
            <v>0</v>
          </cell>
          <cell r="J137">
            <v>1.8394999999999999</v>
          </cell>
          <cell r="K137">
            <v>1.2809999999999999</v>
          </cell>
        </row>
        <row r="138">
          <cell r="A138" t="str">
            <v>E9243</v>
          </cell>
          <cell r="B138" t="str">
            <v>Câmara hiperbárica com filtro, serpentina e reservatório de ar para mergulho raso - D = 1,80 m e H = 2,22 m</v>
          </cell>
          <cell r="C138">
            <v>630543.49600000004</v>
          </cell>
          <cell r="D138">
            <v>11.0345</v>
          </cell>
          <cell r="E138">
            <v>10.212400000000001</v>
          </cell>
          <cell r="F138">
            <v>0</v>
          </cell>
          <cell r="G138">
            <v>15.7636</v>
          </cell>
          <cell r="H138">
            <v>0</v>
          </cell>
          <cell r="I138">
            <v>57.743699999999997</v>
          </cell>
          <cell r="J138">
            <v>94.754199999999997</v>
          </cell>
          <cell r="K138">
            <v>78.990600000000001</v>
          </cell>
        </row>
        <row r="139">
          <cell r="A139" t="str">
            <v>E9244</v>
          </cell>
          <cell r="B139" t="str">
            <v>Estação transmissora de superfície para comunicação sem fio</v>
          </cell>
          <cell r="C139">
            <v>39861.438499999997</v>
          </cell>
          <cell r="D139">
            <v>2.5625</v>
          </cell>
          <cell r="E139">
            <v>0.70269999999999999</v>
          </cell>
          <cell r="F139">
            <v>0</v>
          </cell>
          <cell r="G139">
            <v>1.4236</v>
          </cell>
          <cell r="H139">
            <v>0</v>
          </cell>
          <cell r="I139">
            <v>0</v>
          </cell>
          <cell r="J139">
            <v>4.6887999999999996</v>
          </cell>
          <cell r="K139">
            <v>3.2652000000000001</v>
          </cell>
        </row>
        <row r="140">
          <cell r="A140" t="str">
            <v>E9245</v>
          </cell>
          <cell r="B140" t="str">
            <v>Estação transmissora de superfície para comunicação com fio</v>
          </cell>
          <cell r="C140">
            <v>6680.9669000000004</v>
          </cell>
          <cell r="D140">
            <v>0.42949999999999999</v>
          </cell>
          <cell r="E140">
            <v>0.1178</v>
          </cell>
          <cell r="F140">
            <v>0</v>
          </cell>
          <cell r="G140">
            <v>0.23860000000000001</v>
          </cell>
          <cell r="H140">
            <v>0</v>
          </cell>
          <cell r="I140">
            <v>0</v>
          </cell>
          <cell r="J140">
            <v>0.78590000000000004</v>
          </cell>
          <cell r="K140">
            <v>0.54730000000000001</v>
          </cell>
        </row>
        <row r="141">
          <cell r="A141" t="str">
            <v>E9246</v>
          </cell>
          <cell r="B141" t="str">
            <v>Painel de controle de ar com manômetros e pneufatômetros</v>
          </cell>
          <cell r="C141">
            <v>12820.899299999999</v>
          </cell>
          <cell r="D141">
            <v>0.82420000000000004</v>
          </cell>
          <cell r="E141">
            <v>0.22600000000000001</v>
          </cell>
          <cell r="F141">
            <v>0</v>
          </cell>
          <cell r="G141">
            <v>0.45789999999999997</v>
          </cell>
          <cell r="H141">
            <v>0</v>
          </cell>
          <cell r="I141">
            <v>0</v>
          </cell>
          <cell r="J141">
            <v>1.5081</v>
          </cell>
          <cell r="K141">
            <v>1.0502</v>
          </cell>
        </row>
        <row r="142">
          <cell r="A142" t="str">
            <v>E9247</v>
          </cell>
          <cell r="B142" t="str">
            <v>Sistema de Sino aberto (sinete) para mergulho até 50 m - 33,50 kW</v>
          </cell>
          <cell r="C142">
            <v>397855.50839999999</v>
          </cell>
          <cell r="D142">
            <v>35.364899999999999</v>
          </cell>
          <cell r="E142">
            <v>7.5007000000000001</v>
          </cell>
          <cell r="F142">
            <v>0</v>
          </cell>
          <cell r="G142">
            <v>35.364899999999999</v>
          </cell>
          <cell r="H142">
            <v>0</v>
          </cell>
          <cell r="I142">
            <v>57.743699999999997</v>
          </cell>
          <cell r="J142">
            <v>135.9742</v>
          </cell>
          <cell r="K142">
            <v>100.6093</v>
          </cell>
        </row>
        <row r="143">
          <cell r="A143" t="str">
            <v>E9248</v>
          </cell>
          <cell r="B143" t="str">
            <v>Sistema de ar comprimido para mergulho até 30 m com pressão de trabalho de 1,4 MPa - 7,46 kW</v>
          </cell>
          <cell r="C143">
            <v>53788.487000000001</v>
          </cell>
          <cell r="D143">
            <v>4.3030999999999997</v>
          </cell>
          <cell r="E143">
            <v>0.99560000000000004</v>
          </cell>
          <cell r="F143">
            <v>0</v>
          </cell>
          <cell r="G143">
            <v>4.3030999999999997</v>
          </cell>
          <cell r="H143">
            <v>6.6143999999999998</v>
          </cell>
          <cell r="I143">
            <v>0</v>
          </cell>
          <cell r="J143">
            <v>16.216200000000001</v>
          </cell>
          <cell r="K143">
            <v>5.2987000000000002</v>
          </cell>
        </row>
        <row r="144">
          <cell r="A144" t="str">
            <v>E9249</v>
          </cell>
          <cell r="B144" t="str">
            <v>Sistema de ar comprimido para mergulho até 50 m com pressão de trabalho de 1,7 MPa - 16,18 kW</v>
          </cell>
          <cell r="C144">
            <v>81337.637400000007</v>
          </cell>
          <cell r="D144">
            <v>6.5069999999999997</v>
          </cell>
          <cell r="E144">
            <v>1.5056</v>
          </cell>
          <cell r="F144">
            <v>0</v>
          </cell>
          <cell r="G144">
            <v>6.5069999999999997</v>
          </cell>
          <cell r="H144">
            <v>14.346</v>
          </cell>
          <cell r="I144">
            <v>0</v>
          </cell>
          <cell r="J144">
            <v>28.865600000000001</v>
          </cell>
          <cell r="K144">
            <v>8.0126000000000008</v>
          </cell>
        </row>
        <row r="145">
          <cell r="A145" t="str">
            <v>E9251</v>
          </cell>
          <cell r="B145" t="str">
            <v>Fonte de plasma para corte manual - 65A - 15 kW</v>
          </cell>
          <cell r="C145">
            <v>32637.215899999999</v>
          </cell>
          <cell r="D145">
            <v>4.3516000000000004</v>
          </cell>
          <cell r="E145">
            <v>0.67120000000000002</v>
          </cell>
          <cell r="F145">
            <v>0</v>
          </cell>
          <cell r="G145">
            <v>4.3516000000000004</v>
          </cell>
          <cell r="H145">
            <v>0</v>
          </cell>
          <cell r="I145">
            <v>0</v>
          </cell>
          <cell r="J145">
            <v>9.3743999999999996</v>
          </cell>
          <cell r="K145">
            <v>5.0228000000000002</v>
          </cell>
        </row>
        <row r="146">
          <cell r="A146" t="str">
            <v>E9252</v>
          </cell>
          <cell r="B146" t="str">
            <v>Serra de esquadria com braço telescópico - D = 250 mm (10") - 1,80 kW</v>
          </cell>
          <cell r="C146">
            <v>3970.6352999999999</v>
          </cell>
          <cell r="D146">
            <v>0.3574</v>
          </cell>
          <cell r="E146">
            <v>7.3499999999999996E-2</v>
          </cell>
          <cell r="F146">
            <v>0</v>
          </cell>
          <cell r="G146">
            <v>0.19850000000000001</v>
          </cell>
          <cell r="H146">
            <v>0</v>
          </cell>
          <cell r="I146">
            <v>0</v>
          </cell>
          <cell r="J146">
            <v>0.62939999999999996</v>
          </cell>
          <cell r="K146">
            <v>0.43090000000000001</v>
          </cell>
        </row>
        <row r="147">
          <cell r="A147" t="str">
            <v>E9253</v>
          </cell>
          <cell r="B147" t="str">
            <v>Rebordeadeira diâmetro máximo 3,00 m - 4,85 kW</v>
          </cell>
          <cell r="C147">
            <v>70645.142300000007</v>
          </cell>
          <cell r="D147">
            <v>2.8258000000000001</v>
          </cell>
          <cell r="E147">
            <v>1.1987000000000001</v>
          </cell>
          <cell r="F147">
            <v>0</v>
          </cell>
          <cell r="G147">
            <v>2.4725999999999999</v>
          </cell>
          <cell r="H147">
            <v>0</v>
          </cell>
          <cell r="I147">
            <v>0</v>
          </cell>
          <cell r="J147">
            <v>6.4970999999999997</v>
          </cell>
          <cell r="K147">
            <v>4.0244999999999997</v>
          </cell>
        </row>
        <row r="148">
          <cell r="A148" t="str">
            <v>E9254</v>
          </cell>
          <cell r="B148" t="str">
            <v>Dobradeira viradeira manual comprimento máximo de dobra de até 2.000 mm</v>
          </cell>
          <cell r="C148">
            <v>18935.355</v>
          </cell>
          <cell r="D148">
            <v>0.75739999999999996</v>
          </cell>
          <cell r="E148">
            <v>0.32129999999999997</v>
          </cell>
          <cell r="F148">
            <v>0</v>
          </cell>
          <cell r="G148">
            <v>0.66269999999999996</v>
          </cell>
          <cell r="H148">
            <v>0</v>
          </cell>
          <cell r="I148">
            <v>0</v>
          </cell>
          <cell r="J148">
            <v>1.7414000000000001</v>
          </cell>
          <cell r="K148">
            <v>1.0787</v>
          </cell>
        </row>
        <row r="149">
          <cell r="A149" t="str">
            <v>E9255</v>
          </cell>
          <cell r="B149" t="str">
            <v>Fonte de plasma para corte manual - 45A - 10 kW</v>
          </cell>
          <cell r="C149">
            <v>21604.215899999999</v>
          </cell>
          <cell r="D149">
            <v>2.8805999999999998</v>
          </cell>
          <cell r="E149">
            <v>0.44429999999999997</v>
          </cell>
          <cell r="F149">
            <v>0</v>
          </cell>
          <cell r="G149">
            <v>2.8805999999999998</v>
          </cell>
          <cell r="H149">
            <v>0</v>
          </cell>
          <cell r="I149">
            <v>0</v>
          </cell>
          <cell r="J149">
            <v>6.2054999999999998</v>
          </cell>
          <cell r="K149">
            <v>3.3249</v>
          </cell>
        </row>
        <row r="150">
          <cell r="A150" t="str">
            <v>E9256</v>
          </cell>
          <cell r="B150" t="str">
            <v>Equipamento para pintura com cal rebocável com dois bicos aplicadores e capacidade de 2.200 l</v>
          </cell>
          <cell r="C150">
            <v>62911.639300000003</v>
          </cell>
          <cell r="D150">
            <v>6.2911999999999999</v>
          </cell>
          <cell r="E150">
            <v>1.2130000000000001</v>
          </cell>
          <cell r="F150">
            <v>0</v>
          </cell>
          <cell r="G150">
            <v>6.2911999999999999</v>
          </cell>
          <cell r="H150">
            <v>0</v>
          </cell>
          <cell r="I150">
            <v>27.1814</v>
          </cell>
          <cell r="J150">
            <v>40.976799999999997</v>
          </cell>
          <cell r="K150">
            <v>34.685600000000001</v>
          </cell>
        </row>
        <row r="151">
          <cell r="A151" t="str">
            <v>E9259</v>
          </cell>
          <cell r="B151" t="str">
            <v>Ventilador centrífugo média pressão com capacidade de 38 m³/min - 2,21 kW</v>
          </cell>
          <cell r="C151">
            <v>17061.337100000001</v>
          </cell>
          <cell r="D151">
            <v>1.5355000000000001</v>
          </cell>
          <cell r="E151">
            <v>0.31580000000000003</v>
          </cell>
          <cell r="F151">
            <v>0</v>
          </cell>
          <cell r="G151">
            <v>1.0237000000000001</v>
          </cell>
          <cell r="H151">
            <v>0</v>
          </cell>
          <cell r="I151">
            <v>0</v>
          </cell>
          <cell r="J151">
            <v>2.875</v>
          </cell>
          <cell r="K151">
            <v>1.8512999999999999</v>
          </cell>
        </row>
        <row r="152">
          <cell r="A152" t="str">
            <v>E9260</v>
          </cell>
          <cell r="B152" t="str">
            <v>Detector de gases com bomba elétrica para espaço confinado</v>
          </cell>
          <cell r="C152">
            <v>4543</v>
          </cell>
          <cell r="D152">
            <v>0.3634</v>
          </cell>
          <cell r="E152">
            <v>8.4099999999999994E-2</v>
          </cell>
          <cell r="F152">
            <v>0</v>
          </cell>
          <cell r="G152">
            <v>0.22720000000000001</v>
          </cell>
          <cell r="H152">
            <v>0</v>
          </cell>
          <cell r="I152">
            <v>0</v>
          </cell>
          <cell r="J152">
            <v>0.67469999999999997</v>
          </cell>
          <cell r="K152">
            <v>0.44750000000000001</v>
          </cell>
        </row>
        <row r="153">
          <cell r="A153" t="str">
            <v>E9261</v>
          </cell>
          <cell r="B153" t="str">
            <v>Equipamento de pintura com pistola airless - 0,90 kW</v>
          </cell>
          <cell r="C153">
            <v>2290.6185</v>
          </cell>
          <cell r="D153">
            <v>0.4123</v>
          </cell>
          <cell r="E153">
            <v>4.9500000000000002E-2</v>
          </cell>
          <cell r="F153">
            <v>0</v>
          </cell>
          <cell r="G153">
            <v>0.2291</v>
          </cell>
          <cell r="H153">
            <v>0</v>
          </cell>
          <cell r="I153">
            <v>0</v>
          </cell>
          <cell r="J153">
            <v>0.69089999999999996</v>
          </cell>
          <cell r="K153">
            <v>0.46179999999999999</v>
          </cell>
        </row>
        <row r="154">
          <cell r="A154" t="str">
            <v>E9262</v>
          </cell>
          <cell r="B154" t="str">
            <v>Escova rotativa com cerdas de aço para tratamento de superfície - 0,91 kW</v>
          </cell>
          <cell r="C154">
            <v>20886.621899999998</v>
          </cell>
          <cell r="D154">
            <v>2.7848999999999999</v>
          </cell>
          <cell r="E154">
            <v>0.42959999999999998</v>
          </cell>
          <cell r="F154">
            <v>0</v>
          </cell>
          <cell r="G154">
            <v>1.7405999999999999</v>
          </cell>
          <cell r="H154">
            <v>0</v>
          </cell>
          <cell r="I154">
            <v>27.1814</v>
          </cell>
          <cell r="J154">
            <v>32.136499999999998</v>
          </cell>
          <cell r="K154">
            <v>30.395900000000001</v>
          </cell>
        </row>
        <row r="155">
          <cell r="A155" t="str">
            <v>E9263</v>
          </cell>
          <cell r="B155" t="str">
            <v>Tripé com guincho para espaço confinado</v>
          </cell>
          <cell r="C155">
            <v>10081.915300000001</v>
          </cell>
          <cell r="D155">
            <v>0.8962</v>
          </cell>
          <cell r="E155">
            <v>0.19009999999999999</v>
          </cell>
          <cell r="F155">
            <v>0</v>
          </cell>
          <cell r="G155">
            <v>0.67210000000000003</v>
          </cell>
          <cell r="H155">
            <v>0</v>
          </cell>
          <cell r="I155">
            <v>0</v>
          </cell>
          <cell r="J155">
            <v>1.7584</v>
          </cell>
          <cell r="K155">
            <v>1.0863</v>
          </cell>
        </row>
        <row r="156">
          <cell r="A156" t="str">
            <v>E9264</v>
          </cell>
          <cell r="B156" t="str">
            <v>Respirador purificador de ar motorizado</v>
          </cell>
          <cell r="C156">
            <v>8816.5598000000009</v>
          </cell>
          <cell r="D156">
            <v>0.70530000000000004</v>
          </cell>
          <cell r="E156">
            <v>0.16320000000000001</v>
          </cell>
          <cell r="F156">
            <v>0</v>
          </cell>
          <cell r="G156">
            <v>0.44080000000000003</v>
          </cell>
          <cell r="H156">
            <v>0</v>
          </cell>
          <cell r="I156">
            <v>0</v>
          </cell>
          <cell r="J156">
            <v>1.3092999999999999</v>
          </cell>
          <cell r="K156">
            <v>0.86850000000000005</v>
          </cell>
        </row>
        <row r="157">
          <cell r="A157" t="str">
            <v>E9265</v>
          </cell>
          <cell r="B157" t="str">
            <v>Respirador de adução de ar tipo linha de ar comprimido para jateamento</v>
          </cell>
          <cell r="C157">
            <v>17997.5491</v>
          </cell>
          <cell r="D157">
            <v>1.4398</v>
          </cell>
          <cell r="E157">
            <v>0.33310000000000001</v>
          </cell>
          <cell r="F157">
            <v>0</v>
          </cell>
          <cell r="G157">
            <v>0.89990000000000003</v>
          </cell>
          <cell r="H157">
            <v>0</v>
          </cell>
          <cell r="I157">
            <v>0</v>
          </cell>
          <cell r="J157">
            <v>2.6728000000000001</v>
          </cell>
          <cell r="K157">
            <v>1.7728999999999999</v>
          </cell>
        </row>
        <row r="158">
          <cell r="A158" t="str">
            <v>E9267</v>
          </cell>
          <cell r="B158" t="str">
            <v>Exaustor centrífugo alta pressão com capacidade de 35 m³/min - 1,47 kW</v>
          </cell>
          <cell r="C158">
            <v>6287.0092999999997</v>
          </cell>
          <cell r="D158">
            <v>0.56579999999999997</v>
          </cell>
          <cell r="E158">
            <v>0.1164</v>
          </cell>
          <cell r="F158">
            <v>0</v>
          </cell>
          <cell r="G158">
            <v>0.37719999999999998</v>
          </cell>
          <cell r="H158">
            <v>0</v>
          </cell>
          <cell r="I158">
            <v>0</v>
          </cell>
          <cell r="J158">
            <v>1.0593999999999999</v>
          </cell>
          <cell r="K158">
            <v>0.68220000000000003</v>
          </cell>
        </row>
        <row r="159">
          <cell r="A159" t="str">
            <v>E9501</v>
          </cell>
          <cell r="B159" t="str">
            <v>Ventilador axial para ventilação forçada com velocidade de saída de 32,8 m/s - D = 1.000 mm - 30 kW</v>
          </cell>
          <cell r="C159">
            <v>458439.245</v>
          </cell>
          <cell r="D159">
            <v>41.259500000000003</v>
          </cell>
          <cell r="E159">
            <v>8.4856999999999996</v>
          </cell>
          <cell r="F159">
            <v>0</v>
          </cell>
          <cell r="G159">
            <v>27.506399999999999</v>
          </cell>
          <cell r="H159">
            <v>0</v>
          </cell>
          <cell r="I159">
            <v>0</v>
          </cell>
          <cell r="J159">
            <v>77.251599999999996</v>
          </cell>
          <cell r="K159">
            <v>49.745199999999997</v>
          </cell>
        </row>
        <row r="160">
          <cell r="A160" t="str">
            <v>E9502</v>
          </cell>
          <cell r="B160" t="str">
            <v>Bate-estaca de gravidade para 6 t - 119 kW</v>
          </cell>
          <cell r="C160">
            <v>978437.81200000003</v>
          </cell>
          <cell r="D160">
            <v>130.45840000000001</v>
          </cell>
          <cell r="E160">
            <v>20.123200000000001</v>
          </cell>
          <cell r="F160">
            <v>0</v>
          </cell>
          <cell r="G160">
            <v>97.843800000000002</v>
          </cell>
          <cell r="H160">
            <v>80.685299999999998</v>
          </cell>
          <cell r="I160">
            <v>33.7363</v>
          </cell>
          <cell r="J160">
            <v>362.84699999999998</v>
          </cell>
          <cell r="K160">
            <v>184.31790000000001</v>
          </cell>
        </row>
        <row r="161">
          <cell r="A161" t="str">
            <v>E9503</v>
          </cell>
          <cell r="B161" t="str">
            <v>Guilhotina hidráulica 16 x 6.100 mm - 30 kW</v>
          </cell>
          <cell r="C161">
            <v>1329799.368</v>
          </cell>
          <cell r="D161">
            <v>53.192</v>
          </cell>
          <cell r="E161">
            <v>22.563400000000001</v>
          </cell>
          <cell r="F161">
            <v>0</v>
          </cell>
          <cell r="G161">
            <v>46.542999999999999</v>
          </cell>
          <cell r="H161">
            <v>0</v>
          </cell>
          <cell r="I161">
            <v>27.1814</v>
          </cell>
          <cell r="J161">
            <v>149.47980000000001</v>
          </cell>
          <cell r="K161">
            <v>102.93680000000001</v>
          </cell>
        </row>
        <row r="162">
          <cell r="A162" t="str">
            <v>E9505</v>
          </cell>
          <cell r="B162" t="str">
            <v>Prensa dobradeira capacidade 320 t - comprimento até 3.100 mm - 30 kW</v>
          </cell>
          <cell r="C162">
            <v>930050.57429999998</v>
          </cell>
          <cell r="D162">
            <v>37.201999999999998</v>
          </cell>
          <cell r="E162">
            <v>15.7806</v>
          </cell>
          <cell r="F162">
            <v>0</v>
          </cell>
          <cell r="G162">
            <v>32.5518</v>
          </cell>
          <cell r="H162">
            <v>0</v>
          </cell>
          <cell r="I162">
            <v>27.1814</v>
          </cell>
          <cell r="J162">
            <v>112.7158</v>
          </cell>
          <cell r="K162">
            <v>80.164000000000001</v>
          </cell>
        </row>
        <row r="163">
          <cell r="A163" t="str">
            <v>E9507</v>
          </cell>
          <cell r="B163" t="str">
            <v>Plotadora de recorte com computador e programa computacional</v>
          </cell>
          <cell r="C163">
            <v>95276.571599999996</v>
          </cell>
          <cell r="D163">
            <v>14.291499999999999</v>
          </cell>
          <cell r="E163">
            <v>1.9595</v>
          </cell>
          <cell r="F163">
            <v>0</v>
          </cell>
          <cell r="G163">
            <v>9.5276999999999994</v>
          </cell>
          <cell r="H163">
            <v>0</v>
          </cell>
          <cell r="I163">
            <v>0</v>
          </cell>
          <cell r="J163">
            <v>25.778700000000001</v>
          </cell>
          <cell r="K163">
            <v>16.251000000000001</v>
          </cell>
        </row>
        <row r="164">
          <cell r="A164" t="str">
            <v>E9510</v>
          </cell>
          <cell r="B164" t="str">
            <v>Ventilador centrífugo baixa pressão com capacidade de 58 m³/min - 3,68 kW</v>
          </cell>
          <cell r="C164">
            <v>14573.404200000001</v>
          </cell>
          <cell r="D164">
            <v>1.3116000000000001</v>
          </cell>
          <cell r="E164">
            <v>0.26979999999999998</v>
          </cell>
          <cell r="F164">
            <v>0</v>
          </cell>
          <cell r="G164">
            <v>0.87439999999999996</v>
          </cell>
          <cell r="H164">
            <v>0</v>
          </cell>
          <cell r="I164">
            <v>0</v>
          </cell>
          <cell r="J164">
            <v>2.4558</v>
          </cell>
          <cell r="K164">
            <v>1.5813999999999999</v>
          </cell>
        </row>
        <row r="165">
          <cell r="A165" t="str">
            <v>E9511</v>
          </cell>
          <cell r="B165" t="str">
            <v>Carregadeira de pneus com capacidade de 3,40 m³ - 195 kW</v>
          </cell>
          <cell r="C165">
            <v>2159428.3790000002</v>
          </cell>
          <cell r="D165">
            <v>188.95</v>
          </cell>
          <cell r="E165">
            <v>41.636499999999998</v>
          </cell>
          <cell r="F165">
            <v>0</v>
          </cell>
          <cell r="G165">
            <v>188.95</v>
          </cell>
          <cell r="H165">
            <v>81.363399999999999</v>
          </cell>
          <cell r="I165">
            <v>33.7363</v>
          </cell>
          <cell r="J165">
            <v>534.63620000000003</v>
          </cell>
          <cell r="K165">
            <v>264.32279999999997</v>
          </cell>
        </row>
        <row r="166">
          <cell r="A166" t="str">
            <v>E9512</v>
          </cell>
          <cell r="B166" t="str">
            <v>Veículo leve - 53 kW</v>
          </cell>
          <cell r="C166">
            <v>78844.955700000006</v>
          </cell>
          <cell r="D166">
            <v>4.7306999999999997</v>
          </cell>
          <cell r="E166">
            <v>1.4594</v>
          </cell>
          <cell r="F166">
            <v>0.59130000000000005</v>
          </cell>
          <cell r="G166">
            <v>4.7306999999999997</v>
          </cell>
          <cell r="H166">
            <v>25.286200000000001</v>
          </cell>
          <cell r="I166">
            <v>31.958100000000002</v>
          </cell>
          <cell r="J166">
            <v>68.756399999999999</v>
          </cell>
          <cell r="K166">
            <v>38.7395</v>
          </cell>
        </row>
        <row r="167">
          <cell r="A167" t="str">
            <v>E9513</v>
          </cell>
          <cell r="B167" t="str">
            <v>Compressor de ar portátil de 160,46 l/s (340 PCM) - 81 kW</v>
          </cell>
          <cell r="C167">
            <v>338984.65789999999</v>
          </cell>
          <cell r="D167">
            <v>27.1188</v>
          </cell>
          <cell r="E167">
            <v>6.2746000000000004</v>
          </cell>
          <cell r="F167">
            <v>0</v>
          </cell>
          <cell r="G167">
            <v>27.1188</v>
          </cell>
          <cell r="H167">
            <v>71.818799999999996</v>
          </cell>
          <cell r="I167">
            <v>0</v>
          </cell>
          <cell r="J167">
            <v>132.33099999999999</v>
          </cell>
          <cell r="K167">
            <v>33.3934</v>
          </cell>
        </row>
        <row r="168">
          <cell r="A168" t="str">
            <v>E9514</v>
          </cell>
          <cell r="B168" t="str">
            <v>Distribuidor de agregados sobre pneus autopropelido - 130 kW</v>
          </cell>
          <cell r="C168">
            <v>982606.42379999999</v>
          </cell>
          <cell r="D168">
            <v>98.260599999999997</v>
          </cell>
          <cell r="E168">
            <v>18.945900000000002</v>
          </cell>
          <cell r="F168">
            <v>0</v>
          </cell>
          <cell r="G168">
            <v>85.978099999999998</v>
          </cell>
          <cell r="H168">
            <v>128.8253</v>
          </cell>
          <cell r="I168">
            <v>33.7363</v>
          </cell>
          <cell r="J168">
            <v>365.74619999999999</v>
          </cell>
          <cell r="K168">
            <v>150.94280000000001</v>
          </cell>
        </row>
        <row r="169">
          <cell r="A169" t="str">
            <v>E9515</v>
          </cell>
          <cell r="B169" t="str">
            <v>Escavadeira hidráulica sobre esteiras com caçamba com capacidade de 1,56 m³ - 118 kW</v>
          </cell>
          <cell r="C169">
            <v>1195046.166</v>
          </cell>
          <cell r="D169">
            <v>104.5665</v>
          </cell>
          <cell r="E169">
            <v>23.042000000000002</v>
          </cell>
          <cell r="F169">
            <v>0</v>
          </cell>
          <cell r="G169">
            <v>104.5665</v>
          </cell>
          <cell r="H169">
            <v>80.007300000000001</v>
          </cell>
          <cell r="I169">
            <v>33.7363</v>
          </cell>
          <cell r="J169">
            <v>345.91860000000003</v>
          </cell>
          <cell r="K169">
            <v>161.34479999999999</v>
          </cell>
        </row>
        <row r="170">
          <cell r="A170" t="str">
            <v>E9516</v>
          </cell>
          <cell r="B170" t="str">
            <v>Perfuratriz hidráulica sobre esteiras - 283 kW</v>
          </cell>
          <cell r="C170">
            <v>8084730.5149999997</v>
          </cell>
          <cell r="D170">
            <v>646.77840000000003</v>
          </cell>
          <cell r="E170">
            <v>149.64840000000001</v>
          </cell>
          <cell r="F170">
            <v>0</v>
          </cell>
          <cell r="G170">
            <v>646.77840000000003</v>
          </cell>
          <cell r="H170">
            <v>147.60149999999999</v>
          </cell>
          <cell r="I170">
            <v>33.7363</v>
          </cell>
          <cell r="J170">
            <v>1624.5429999999999</v>
          </cell>
          <cell r="K170">
            <v>830.16309999999999</v>
          </cell>
        </row>
        <row r="171">
          <cell r="A171" t="str">
            <v>E9518</v>
          </cell>
          <cell r="B171" t="str">
            <v>Grade de 24 discos rebocável de D = 60 cm (24")</v>
          </cell>
          <cell r="C171">
            <v>43038.385199999997</v>
          </cell>
          <cell r="D171">
            <v>2.7667999999999999</v>
          </cell>
          <cell r="E171">
            <v>0.75870000000000004</v>
          </cell>
          <cell r="F171">
            <v>0</v>
          </cell>
          <cell r="G171">
            <v>1.5370999999999999</v>
          </cell>
          <cell r="H171">
            <v>0</v>
          </cell>
          <cell r="I171">
            <v>0</v>
          </cell>
          <cell r="J171">
            <v>5.0625999999999998</v>
          </cell>
          <cell r="K171">
            <v>3.5255000000000001</v>
          </cell>
        </row>
        <row r="172">
          <cell r="A172" t="str">
            <v>E9519</v>
          </cell>
          <cell r="B172" t="str">
            <v>Betoneira com motor a gasolina com capacidade de 600 l - 10 kW</v>
          </cell>
          <cell r="C172">
            <v>39881.034699999997</v>
          </cell>
          <cell r="D172">
            <v>6.3810000000000002</v>
          </cell>
          <cell r="E172">
            <v>0.86119999999999997</v>
          </cell>
          <cell r="F172">
            <v>0</v>
          </cell>
          <cell r="G172">
            <v>4.7857000000000003</v>
          </cell>
          <cell r="H172">
            <v>18.553899999999999</v>
          </cell>
          <cell r="I172">
            <v>27.1814</v>
          </cell>
          <cell r="J172">
            <v>57.763199999999998</v>
          </cell>
          <cell r="K172">
            <v>34.4236</v>
          </cell>
        </row>
        <row r="173">
          <cell r="A173" t="str">
            <v>E9521</v>
          </cell>
          <cell r="B173" t="str">
            <v>Grupo gerador - 3,2 kVA</v>
          </cell>
          <cell r="C173">
            <v>3557.3888999999999</v>
          </cell>
          <cell r="D173">
            <v>0.31130000000000002</v>
          </cell>
          <cell r="E173">
            <v>6.8599999999999994E-2</v>
          </cell>
          <cell r="F173">
            <v>0</v>
          </cell>
          <cell r="G173">
            <v>0.2223</v>
          </cell>
          <cell r="H173">
            <v>4.4104999999999999</v>
          </cell>
          <cell r="I173">
            <v>0</v>
          </cell>
          <cell r="J173">
            <v>5.0126999999999997</v>
          </cell>
          <cell r="K173">
            <v>0.37990000000000002</v>
          </cell>
        </row>
        <row r="174">
          <cell r="A174" t="str">
            <v>E9522</v>
          </cell>
          <cell r="B174" t="str">
            <v>Caldeira de asfalto rebocável com capacidade de 1.500 l - 6,5 kW</v>
          </cell>
          <cell r="C174">
            <v>212076.85519999999</v>
          </cell>
          <cell r="D174">
            <v>31.811499999999999</v>
          </cell>
          <cell r="E174">
            <v>4.3616999999999999</v>
          </cell>
          <cell r="F174">
            <v>0</v>
          </cell>
          <cell r="G174">
            <v>10.6038</v>
          </cell>
          <cell r="H174">
            <v>4.7462</v>
          </cell>
          <cell r="I174">
            <v>0</v>
          </cell>
          <cell r="J174">
            <v>51.523200000000003</v>
          </cell>
          <cell r="K174">
            <v>36.173200000000001</v>
          </cell>
        </row>
        <row r="175">
          <cell r="A175" t="str">
            <v>E9523</v>
          </cell>
          <cell r="B175" t="str">
            <v>Motoscraper - 304 kW</v>
          </cell>
          <cell r="C175">
            <v>6193038.79</v>
          </cell>
          <cell r="D175">
            <v>330.29539999999997</v>
          </cell>
          <cell r="E175">
            <v>108.2646</v>
          </cell>
          <cell r="F175">
            <v>0</v>
          </cell>
          <cell r="G175">
            <v>371.58229999999998</v>
          </cell>
          <cell r="H175">
            <v>253.68680000000001</v>
          </cell>
          <cell r="I175">
            <v>33.7363</v>
          </cell>
          <cell r="J175">
            <v>1097.5654</v>
          </cell>
          <cell r="K175">
            <v>472.29629999999997</v>
          </cell>
        </row>
        <row r="176">
          <cell r="A176" t="str">
            <v>E9524</v>
          </cell>
          <cell r="B176" t="str">
            <v>Motoniveladora - 93 kW</v>
          </cell>
          <cell r="C176">
            <v>1302301.8049999999</v>
          </cell>
          <cell r="D176">
            <v>91.161100000000005</v>
          </cell>
          <cell r="E176">
            <v>24.105599999999999</v>
          </cell>
          <cell r="F176">
            <v>0</v>
          </cell>
          <cell r="G176">
            <v>117.2072</v>
          </cell>
          <cell r="H176">
            <v>72.757599999999996</v>
          </cell>
          <cell r="I176">
            <v>33.7363</v>
          </cell>
          <cell r="J176">
            <v>338.96780000000001</v>
          </cell>
          <cell r="K176">
            <v>149.00299999999999</v>
          </cell>
        </row>
        <row r="177">
          <cell r="A177" t="str">
            <v>E9525</v>
          </cell>
          <cell r="B177" t="str">
            <v>Ponte rolante com capacidade de 15 t e vão de até 15 m - 20 kW</v>
          </cell>
          <cell r="C177">
            <v>3646202.1779999998</v>
          </cell>
          <cell r="D177">
            <v>162.05340000000001</v>
          </cell>
          <cell r="E177">
            <v>62.491900000000001</v>
          </cell>
          <cell r="F177">
            <v>0</v>
          </cell>
          <cell r="G177">
            <v>101.2834</v>
          </cell>
          <cell r="H177">
            <v>0</v>
          </cell>
          <cell r="I177">
            <v>54.3628</v>
          </cell>
          <cell r="J177">
            <v>380.19150000000002</v>
          </cell>
          <cell r="K177">
            <v>278.90809999999999</v>
          </cell>
        </row>
        <row r="178">
          <cell r="A178" t="str">
            <v>E9526</v>
          </cell>
          <cell r="B178" t="str">
            <v xml:space="preserve">Retroescavadeira de pneus - capacidade da caçamba da pá-carregadeira de 0,76 m³ e da retroescavadeira de 0,29 m³ - 58 kW </v>
          </cell>
          <cell r="C178">
            <v>484374.04389999999</v>
          </cell>
          <cell r="D178">
            <v>35.6907</v>
          </cell>
          <cell r="E178">
            <v>9.0443999999999996</v>
          </cell>
          <cell r="F178">
            <v>0</v>
          </cell>
          <cell r="G178">
            <v>35.6907</v>
          </cell>
          <cell r="H178">
            <v>39.325600000000001</v>
          </cell>
          <cell r="I178">
            <v>33.7363</v>
          </cell>
          <cell r="J178">
            <v>153.48769999999999</v>
          </cell>
          <cell r="K178">
            <v>78.471400000000003</v>
          </cell>
        </row>
        <row r="179">
          <cell r="A179" t="str">
            <v>E9527</v>
          </cell>
          <cell r="B179" t="str">
            <v>Martelete perfurador/rompedor a ar comprimido de 25 kg para rocha com capacidade de 2.040 gpm</v>
          </cell>
          <cell r="C179">
            <v>25120.874199999998</v>
          </cell>
          <cell r="D179">
            <v>3.3494000000000002</v>
          </cell>
          <cell r="E179">
            <v>0.51670000000000005</v>
          </cell>
          <cell r="F179">
            <v>0</v>
          </cell>
          <cell r="G179">
            <v>3.3494000000000002</v>
          </cell>
          <cell r="H179">
            <v>0</v>
          </cell>
          <cell r="I179">
            <v>27.1814</v>
          </cell>
          <cell r="J179">
            <v>34.396900000000002</v>
          </cell>
          <cell r="K179">
            <v>31.047499999999999</v>
          </cell>
        </row>
        <row r="180">
          <cell r="A180" t="str">
            <v>E9528</v>
          </cell>
          <cell r="B180" t="str">
            <v>Empilhadeira a diesel com capacidade de 4 t - 60 kW</v>
          </cell>
          <cell r="C180">
            <v>568635.67520000006</v>
          </cell>
          <cell r="D180">
            <v>45.490900000000003</v>
          </cell>
          <cell r="E180">
            <v>10.525399999999999</v>
          </cell>
          <cell r="F180">
            <v>0</v>
          </cell>
          <cell r="G180">
            <v>39.804499999999997</v>
          </cell>
          <cell r="H180">
            <v>46.940399999999997</v>
          </cell>
          <cell r="I180">
            <v>27.1814</v>
          </cell>
          <cell r="J180">
            <v>169.9426</v>
          </cell>
          <cell r="K180">
            <v>83.197699999999998</v>
          </cell>
        </row>
        <row r="181">
          <cell r="A181" t="str">
            <v>E9529</v>
          </cell>
          <cell r="B181" t="str">
            <v>Jateador para estruturas metálicas com transportador a roletes - 22 kW</v>
          </cell>
          <cell r="C181">
            <v>5080210.8109999998</v>
          </cell>
          <cell r="D181">
            <v>812.83370000000002</v>
          </cell>
          <cell r="E181">
            <v>109.7072</v>
          </cell>
          <cell r="F181">
            <v>0</v>
          </cell>
          <cell r="G181">
            <v>609.62530000000004</v>
          </cell>
          <cell r="H181">
            <v>0</v>
          </cell>
          <cell r="I181">
            <v>27.1814</v>
          </cell>
          <cell r="J181">
            <v>1559.3476000000001</v>
          </cell>
          <cell r="K181">
            <v>949.72230000000002</v>
          </cell>
        </row>
        <row r="182">
          <cell r="A182" t="str">
            <v>E9530</v>
          </cell>
          <cell r="B182" t="str">
            <v>Rolo compactador liso vibratório autopropelido por pneus de 11 t - 97 kW</v>
          </cell>
          <cell r="C182">
            <v>960592.91</v>
          </cell>
          <cell r="D182">
            <v>76.847399999999993</v>
          </cell>
          <cell r="E182">
            <v>17.7806</v>
          </cell>
          <cell r="F182">
            <v>0</v>
          </cell>
          <cell r="G182">
            <v>76.847399999999993</v>
          </cell>
          <cell r="H182">
            <v>80.946100000000001</v>
          </cell>
          <cell r="I182">
            <v>33.7363</v>
          </cell>
          <cell r="J182">
            <v>286.15780000000001</v>
          </cell>
          <cell r="K182">
            <v>128.36429999999999</v>
          </cell>
        </row>
        <row r="183">
          <cell r="A183" t="str">
            <v>E9532</v>
          </cell>
          <cell r="B183" t="str">
            <v>Equipamento de solda MIG com acessórios - 14,6 kVA</v>
          </cell>
          <cell r="C183">
            <v>85529.390700000004</v>
          </cell>
          <cell r="D183">
            <v>11.4039</v>
          </cell>
          <cell r="E183">
            <v>1.7591000000000001</v>
          </cell>
          <cell r="F183">
            <v>0</v>
          </cell>
          <cell r="G183">
            <v>11.4039</v>
          </cell>
          <cell r="H183">
            <v>0</v>
          </cell>
          <cell r="I183">
            <v>0</v>
          </cell>
          <cell r="J183">
            <v>24.5669</v>
          </cell>
          <cell r="K183">
            <v>13.163</v>
          </cell>
        </row>
        <row r="184">
          <cell r="A184" t="str">
            <v>E9535</v>
          </cell>
          <cell r="B184" t="str">
            <v>Serra circular com bancada - D = 30 cm - 4 kW</v>
          </cell>
          <cell r="C184">
            <v>7427.1125000000002</v>
          </cell>
          <cell r="D184">
            <v>0.66839999999999999</v>
          </cell>
          <cell r="E184">
            <v>0.13750000000000001</v>
          </cell>
          <cell r="F184">
            <v>0</v>
          </cell>
          <cell r="G184">
            <v>0.37140000000000001</v>
          </cell>
          <cell r="H184">
            <v>0</v>
          </cell>
          <cell r="I184">
            <v>27.1814</v>
          </cell>
          <cell r="J184">
            <v>28.358699999999999</v>
          </cell>
          <cell r="K184">
            <v>27.987300000000001</v>
          </cell>
        </row>
        <row r="185">
          <cell r="A185" t="str">
            <v>E9536</v>
          </cell>
          <cell r="B185" t="str">
            <v>Embarcação de transporte de pessoal e apoio logístico - 30 kW</v>
          </cell>
          <cell r="C185">
            <v>154141.89259999999</v>
          </cell>
          <cell r="D185">
            <v>1.7644</v>
          </cell>
          <cell r="E185">
            <v>0.8861</v>
          </cell>
          <cell r="F185">
            <v>0</v>
          </cell>
          <cell r="G185">
            <v>1.9604999999999999</v>
          </cell>
          <cell r="H185">
            <v>63.613199999999999</v>
          </cell>
          <cell r="I185">
            <v>42.121000000000002</v>
          </cell>
          <cell r="J185">
            <v>110.34520000000001</v>
          </cell>
          <cell r="K185">
            <v>44.771500000000003</v>
          </cell>
        </row>
        <row r="186">
          <cell r="A186" t="str">
            <v>E9538</v>
          </cell>
          <cell r="B186" t="str">
            <v>Conjunto vibratório para meio tubo de concreto com encaixe PB e 3 jogos de fôrmas - D = 0,30 m - 2,20 kW</v>
          </cell>
          <cell r="C186">
            <v>15908.0569</v>
          </cell>
          <cell r="D186">
            <v>2.1211000000000002</v>
          </cell>
          <cell r="E186">
            <v>0.32719999999999999</v>
          </cell>
          <cell r="F186">
            <v>0</v>
          </cell>
          <cell r="G186">
            <v>1.5908</v>
          </cell>
          <cell r="H186">
            <v>0</v>
          </cell>
          <cell r="I186">
            <v>0</v>
          </cell>
          <cell r="J186">
            <v>4.0391000000000004</v>
          </cell>
          <cell r="K186">
            <v>2.4483000000000001</v>
          </cell>
        </row>
        <row r="187">
          <cell r="A187" t="str">
            <v>E9539</v>
          </cell>
          <cell r="B187" t="str">
            <v>Equipamento de batimetria monofeixe</v>
          </cell>
          <cell r="C187">
            <v>108482.41130000001</v>
          </cell>
          <cell r="D187">
            <v>4.9661</v>
          </cell>
          <cell r="E187">
            <v>1.8435999999999999</v>
          </cell>
          <cell r="F187">
            <v>0</v>
          </cell>
          <cell r="G187">
            <v>2.7589999999999999</v>
          </cell>
          <cell r="H187">
            <v>0</v>
          </cell>
          <cell r="I187">
            <v>36.679400000000001</v>
          </cell>
          <cell r="J187">
            <v>46.248100000000001</v>
          </cell>
          <cell r="K187">
            <v>43.489100000000001</v>
          </cell>
        </row>
        <row r="188">
          <cell r="A188" t="str">
            <v>E9540</v>
          </cell>
          <cell r="B188" t="str">
            <v>Trator sobre esteiras com lâmina - 127 kW</v>
          </cell>
          <cell r="C188">
            <v>1728617.091</v>
          </cell>
          <cell r="D188">
            <v>121.00320000000001</v>
          </cell>
          <cell r="E188">
            <v>31.996700000000001</v>
          </cell>
          <cell r="F188">
            <v>0</v>
          </cell>
          <cell r="G188">
            <v>172.86170000000001</v>
          </cell>
          <cell r="H188">
            <v>92.733400000000003</v>
          </cell>
          <cell r="I188">
            <v>33.7363</v>
          </cell>
          <cell r="J188">
            <v>452.3313</v>
          </cell>
          <cell r="K188">
            <v>186.7362</v>
          </cell>
        </row>
        <row r="189">
          <cell r="A189" t="str">
            <v>E9541</v>
          </cell>
          <cell r="B189" t="str">
            <v>Trator sobre esteiras com lâmina - 259 kW</v>
          </cell>
          <cell r="C189">
            <v>4840647.2570000002</v>
          </cell>
          <cell r="D189">
            <v>294.6481</v>
          </cell>
          <cell r="E189">
            <v>87.652500000000003</v>
          </cell>
          <cell r="F189">
            <v>0</v>
          </cell>
          <cell r="G189">
            <v>420.92579999999998</v>
          </cell>
          <cell r="H189">
            <v>189.11770000000001</v>
          </cell>
          <cell r="I189">
            <v>33.7363</v>
          </cell>
          <cell r="J189">
            <v>1026.0804000000001</v>
          </cell>
          <cell r="K189">
            <v>416.0369</v>
          </cell>
        </row>
        <row r="190">
          <cell r="A190" t="str">
            <v>E9543</v>
          </cell>
          <cell r="B190" t="str">
            <v>Compressor de ar respirável com capacidade de até 35 MPa e 3,58 l/s - 5,52 kW</v>
          </cell>
          <cell r="C190">
            <v>76046.341799999995</v>
          </cell>
          <cell r="D190">
            <v>6.0837000000000003</v>
          </cell>
          <cell r="E190">
            <v>1.4076</v>
          </cell>
          <cell r="F190">
            <v>0</v>
          </cell>
          <cell r="G190">
            <v>6.0837000000000003</v>
          </cell>
          <cell r="H190">
            <v>0</v>
          </cell>
          <cell r="I190">
            <v>0</v>
          </cell>
          <cell r="J190">
            <v>13.574999999999999</v>
          </cell>
          <cell r="K190">
            <v>7.4912999999999998</v>
          </cell>
        </row>
        <row r="191">
          <cell r="A191" t="str">
            <v>E9544</v>
          </cell>
          <cell r="B191" t="str">
            <v>Vassoura mecânica rebocável com largura de 2,44 m</v>
          </cell>
          <cell r="C191">
            <v>85318.293600000005</v>
          </cell>
          <cell r="D191">
            <v>9.5983000000000001</v>
          </cell>
          <cell r="E191">
            <v>1.645</v>
          </cell>
          <cell r="F191">
            <v>0</v>
          </cell>
          <cell r="G191">
            <v>6.3989000000000003</v>
          </cell>
          <cell r="H191">
            <v>0</v>
          </cell>
          <cell r="I191">
            <v>0</v>
          </cell>
          <cell r="J191">
            <v>17.642199999999999</v>
          </cell>
          <cell r="K191">
            <v>11.2433</v>
          </cell>
        </row>
        <row r="192">
          <cell r="A192" t="str">
            <v>E9545</v>
          </cell>
          <cell r="B192" t="str">
            <v>Vibroacabadora de asfalto sobre esteiras - 97 kW</v>
          </cell>
          <cell r="C192">
            <v>1629377.07</v>
          </cell>
          <cell r="D192">
            <v>142.57050000000001</v>
          </cell>
          <cell r="E192">
            <v>31.416399999999999</v>
          </cell>
          <cell r="F192">
            <v>0</v>
          </cell>
          <cell r="G192">
            <v>183.3049</v>
          </cell>
          <cell r="H192">
            <v>96.123500000000007</v>
          </cell>
          <cell r="I192">
            <v>39.778300000000002</v>
          </cell>
          <cell r="J192">
            <v>493.1936</v>
          </cell>
          <cell r="K192">
            <v>213.76519999999999</v>
          </cell>
        </row>
        <row r="193">
          <cell r="A193" t="str">
            <v>E9547</v>
          </cell>
          <cell r="B193" t="str">
            <v>Máquina de solda elétrica transformadora 250 A - 9,20 kW</v>
          </cell>
          <cell r="C193">
            <v>1165.8169</v>
          </cell>
          <cell r="D193">
            <v>0.15540000000000001</v>
          </cell>
          <cell r="E193">
            <v>2.4E-2</v>
          </cell>
          <cell r="F193">
            <v>0</v>
          </cell>
          <cell r="G193">
            <v>0.15540000000000001</v>
          </cell>
          <cell r="H193">
            <v>0</v>
          </cell>
          <cell r="I193">
            <v>0</v>
          </cell>
          <cell r="J193">
            <v>0.33479999999999999</v>
          </cell>
          <cell r="K193">
            <v>0.1794</v>
          </cell>
        </row>
        <row r="194">
          <cell r="A194" t="str">
            <v>E9548</v>
          </cell>
          <cell r="B194" t="str">
            <v>Bomba centrífuga com capacidade de 7,1 a 22 m³/h - 1,50 kW</v>
          </cell>
          <cell r="C194">
            <v>2617.6196</v>
          </cell>
          <cell r="D194">
            <v>0.26179999999999998</v>
          </cell>
          <cell r="E194">
            <v>5.0500000000000003E-2</v>
          </cell>
          <cell r="F194">
            <v>0</v>
          </cell>
          <cell r="G194">
            <v>0.22900000000000001</v>
          </cell>
          <cell r="H194">
            <v>0</v>
          </cell>
          <cell r="I194">
            <v>0</v>
          </cell>
          <cell r="J194">
            <v>0.5413</v>
          </cell>
          <cell r="K194">
            <v>0.31230000000000002</v>
          </cell>
        </row>
        <row r="195">
          <cell r="A195" t="str">
            <v>E9551</v>
          </cell>
          <cell r="B195" t="str">
            <v>Obturador mecânico simples com extensão de 12 m</v>
          </cell>
          <cell r="C195">
            <v>4891.4344000000001</v>
          </cell>
          <cell r="D195">
            <v>0.44019999999999998</v>
          </cell>
          <cell r="E195">
            <v>9.0499999999999997E-2</v>
          </cell>
          <cell r="F195">
            <v>0</v>
          </cell>
          <cell r="G195">
            <v>0.24460000000000001</v>
          </cell>
          <cell r="H195">
            <v>0</v>
          </cell>
          <cell r="I195">
            <v>0</v>
          </cell>
          <cell r="J195">
            <v>0.77529999999999999</v>
          </cell>
          <cell r="K195">
            <v>0.53069999999999995</v>
          </cell>
        </row>
        <row r="196">
          <cell r="A196" t="str">
            <v>E9552</v>
          </cell>
          <cell r="B196" t="str">
            <v>Nível ótico com capacidade de aumento de 32x</v>
          </cell>
          <cell r="C196">
            <v>15452.654699999999</v>
          </cell>
          <cell r="D196">
            <v>1.2362</v>
          </cell>
          <cell r="E196">
            <v>0.28599999999999998</v>
          </cell>
          <cell r="F196">
            <v>0</v>
          </cell>
          <cell r="G196">
            <v>0.77259999999999995</v>
          </cell>
          <cell r="H196">
            <v>0</v>
          </cell>
          <cell r="I196">
            <v>0</v>
          </cell>
          <cell r="J196">
            <v>2.2948</v>
          </cell>
          <cell r="K196">
            <v>1.5222</v>
          </cell>
        </row>
        <row r="197">
          <cell r="A197" t="str">
            <v>E9553</v>
          </cell>
          <cell r="B197" t="str">
            <v>Estação total eletrônica com alcance máximo de 3.000 m</v>
          </cell>
          <cell r="C197">
            <v>51066.828099999999</v>
          </cell>
          <cell r="D197">
            <v>4.5960000000000001</v>
          </cell>
          <cell r="E197">
            <v>0.94520000000000004</v>
          </cell>
          <cell r="F197">
            <v>0</v>
          </cell>
          <cell r="G197">
            <v>2.5533000000000001</v>
          </cell>
          <cell r="H197">
            <v>0</v>
          </cell>
          <cell r="I197">
            <v>0</v>
          </cell>
          <cell r="J197">
            <v>8.0945</v>
          </cell>
          <cell r="K197">
            <v>5.5411999999999999</v>
          </cell>
        </row>
        <row r="198">
          <cell r="A198" t="str">
            <v>E9556</v>
          </cell>
          <cell r="B198" t="str">
            <v>Compactador manual de placa vibratória - 3,00 kW</v>
          </cell>
          <cell r="C198">
            <v>10935.074000000001</v>
          </cell>
          <cell r="D198">
            <v>2.1869999999999998</v>
          </cell>
          <cell r="E198">
            <v>0.253</v>
          </cell>
          <cell r="F198">
            <v>0</v>
          </cell>
          <cell r="G198">
            <v>2.1869999999999998</v>
          </cell>
          <cell r="H198">
            <v>5.5662000000000003</v>
          </cell>
          <cell r="I198">
            <v>0</v>
          </cell>
          <cell r="J198">
            <v>10.193199999999999</v>
          </cell>
          <cell r="K198">
            <v>2.44</v>
          </cell>
        </row>
        <row r="199">
          <cell r="A199" t="str">
            <v>E9558</v>
          </cell>
          <cell r="B199" t="str">
            <v>Tanque de estocagem de asfalto com capacidade de 30.000 l</v>
          </cell>
          <cell r="C199">
            <v>703873.13170000003</v>
          </cell>
          <cell r="D199">
            <v>93.849800000000002</v>
          </cell>
          <cell r="E199">
            <v>14.4763</v>
          </cell>
          <cell r="F199">
            <v>0</v>
          </cell>
          <cell r="G199">
            <v>58.656100000000002</v>
          </cell>
          <cell r="H199">
            <v>0</v>
          </cell>
          <cell r="I199">
            <v>0</v>
          </cell>
          <cell r="J199">
            <v>166.98220000000001</v>
          </cell>
          <cell r="K199">
            <v>108.3261</v>
          </cell>
        </row>
        <row r="200">
          <cell r="A200" t="str">
            <v>E9559</v>
          </cell>
          <cell r="B200" t="str">
            <v>Aquecedor de fluido térmico - 12 kW</v>
          </cell>
          <cell r="C200">
            <v>807922.95689999999</v>
          </cell>
          <cell r="D200">
            <v>121.1884</v>
          </cell>
          <cell r="E200">
            <v>16.616299999999999</v>
          </cell>
          <cell r="F200">
            <v>0</v>
          </cell>
          <cell r="G200">
            <v>80.792299999999997</v>
          </cell>
          <cell r="H200">
            <v>9.3880999999999997</v>
          </cell>
          <cell r="I200">
            <v>0</v>
          </cell>
          <cell r="J200">
            <v>227.98509999999999</v>
          </cell>
          <cell r="K200">
            <v>137.8047</v>
          </cell>
        </row>
        <row r="201">
          <cell r="A201" t="str">
            <v>E9560</v>
          </cell>
          <cell r="B201" t="str">
            <v>Ônibus com capacidade para 80 passageiros - 175 kW</v>
          </cell>
          <cell r="C201">
            <v>1047271.531</v>
          </cell>
          <cell r="D201">
            <v>44.883099999999999</v>
          </cell>
          <cell r="E201">
            <v>18.4619</v>
          </cell>
          <cell r="F201">
            <v>7.4805000000000001</v>
          </cell>
          <cell r="G201">
            <v>67.324600000000004</v>
          </cell>
          <cell r="H201">
            <v>173.4187</v>
          </cell>
          <cell r="I201">
            <v>34.869</v>
          </cell>
          <cell r="J201">
            <v>346.43779999999998</v>
          </cell>
          <cell r="K201">
            <v>105.69450000000001</v>
          </cell>
        </row>
        <row r="202">
          <cell r="A202" t="str">
            <v>E9561</v>
          </cell>
          <cell r="B202" t="str">
            <v>GPS geodésico de simples frequência (L1)</v>
          </cell>
          <cell r="C202">
            <v>49576.899299999997</v>
          </cell>
          <cell r="D202">
            <v>3.9662000000000002</v>
          </cell>
          <cell r="E202">
            <v>0.91769999999999996</v>
          </cell>
          <cell r="F202">
            <v>0</v>
          </cell>
          <cell r="G202">
            <v>2.4788000000000001</v>
          </cell>
          <cell r="H202">
            <v>0</v>
          </cell>
          <cell r="I202">
            <v>0</v>
          </cell>
          <cell r="J202">
            <v>7.3627000000000002</v>
          </cell>
          <cell r="K202">
            <v>4.8838999999999997</v>
          </cell>
        </row>
        <row r="203">
          <cell r="A203" t="str">
            <v>E9562</v>
          </cell>
          <cell r="B203" t="str">
            <v>GPS geodésico de dupla frequência (L1/L2)</v>
          </cell>
          <cell r="C203">
            <v>127540.96610000001</v>
          </cell>
          <cell r="D203">
            <v>10.2033</v>
          </cell>
          <cell r="E203">
            <v>2.3607999999999998</v>
          </cell>
          <cell r="F203">
            <v>0</v>
          </cell>
          <cell r="G203">
            <v>6.3769999999999998</v>
          </cell>
          <cell r="H203">
            <v>0</v>
          </cell>
          <cell r="I203">
            <v>0</v>
          </cell>
          <cell r="J203">
            <v>18.941099999999999</v>
          </cell>
          <cell r="K203">
            <v>12.5641</v>
          </cell>
        </row>
        <row r="204">
          <cell r="A204" t="str">
            <v>E9563</v>
          </cell>
          <cell r="B204" t="str">
            <v>Perfuratriz hidráulica sobre esteiras com clamshell - 220 kW</v>
          </cell>
          <cell r="C204">
            <v>4882508.3015000001</v>
          </cell>
          <cell r="D204">
            <v>390.60070000000002</v>
          </cell>
          <cell r="E204">
            <v>90.375200000000007</v>
          </cell>
          <cell r="F204">
            <v>0</v>
          </cell>
          <cell r="G204">
            <v>390.60070000000002</v>
          </cell>
          <cell r="H204">
            <v>114.7432</v>
          </cell>
          <cell r="I204">
            <v>33.7363</v>
          </cell>
          <cell r="J204">
            <v>1020.0561</v>
          </cell>
          <cell r="K204">
            <v>514.71220000000005</v>
          </cell>
        </row>
        <row r="205">
          <cell r="A205" t="str">
            <v>E9565</v>
          </cell>
          <cell r="B205" t="str">
            <v>Trator sobre esteiras com lâmina e escarificador - 259 kW</v>
          </cell>
          <cell r="C205">
            <v>4961280.0729999999</v>
          </cell>
          <cell r="D205">
            <v>301.99099999999999</v>
          </cell>
          <cell r="E205">
            <v>89.8369</v>
          </cell>
          <cell r="F205">
            <v>0</v>
          </cell>
          <cell r="G205">
            <v>431.41570000000002</v>
          </cell>
          <cell r="H205">
            <v>189.11770000000001</v>
          </cell>
          <cell r="I205">
            <v>33.7363</v>
          </cell>
          <cell r="J205">
            <v>1046.0976000000001</v>
          </cell>
          <cell r="K205">
            <v>425.56420000000003</v>
          </cell>
        </row>
        <row r="206">
          <cell r="A206" t="str">
            <v>E9566</v>
          </cell>
          <cell r="B206" t="str">
            <v>Guindaste móvel sobre esteiras com clamshell de 1,9 m³ - 220 kW</v>
          </cell>
          <cell r="C206">
            <v>4422945.2549999999</v>
          </cell>
          <cell r="D206">
            <v>193.50389999999999</v>
          </cell>
          <cell r="E206">
            <v>76.751900000000006</v>
          </cell>
          <cell r="F206">
            <v>0</v>
          </cell>
          <cell r="G206">
            <v>276.4341</v>
          </cell>
          <cell r="H206">
            <v>57.371600000000001</v>
          </cell>
          <cell r="I206">
            <v>39.778300000000002</v>
          </cell>
          <cell r="J206">
            <v>643.83979999999997</v>
          </cell>
          <cell r="K206">
            <v>310.03410000000002</v>
          </cell>
        </row>
        <row r="207">
          <cell r="A207" t="str">
            <v>E9567</v>
          </cell>
          <cell r="B207" t="str">
            <v>Fresadora de piso de concreto - 6,7 kW</v>
          </cell>
          <cell r="C207">
            <v>17416.780900000002</v>
          </cell>
          <cell r="D207">
            <v>2.3222</v>
          </cell>
          <cell r="E207">
            <v>0.35820000000000002</v>
          </cell>
          <cell r="F207">
            <v>0</v>
          </cell>
          <cell r="G207">
            <v>2.3222</v>
          </cell>
          <cell r="H207">
            <v>12.431100000000001</v>
          </cell>
          <cell r="I207">
            <v>0</v>
          </cell>
          <cell r="J207">
            <v>17.433700000000002</v>
          </cell>
          <cell r="K207">
            <v>2.6804000000000001</v>
          </cell>
        </row>
        <row r="208">
          <cell r="A208" t="str">
            <v>E9568</v>
          </cell>
          <cell r="B208" t="str">
            <v>Furadeira de impacto de 12,5 mm - 0,80 kW</v>
          </cell>
          <cell r="C208">
            <v>1556.2764</v>
          </cell>
          <cell r="D208">
            <v>0.20749999999999999</v>
          </cell>
          <cell r="E208">
            <v>3.2000000000000001E-2</v>
          </cell>
          <cell r="F208">
            <v>0</v>
          </cell>
          <cell r="G208">
            <v>0.12970000000000001</v>
          </cell>
          <cell r="H208">
            <v>0</v>
          </cell>
          <cell r="I208">
            <v>0</v>
          </cell>
          <cell r="J208">
            <v>0.36919999999999997</v>
          </cell>
          <cell r="K208">
            <v>0.23949999999999999</v>
          </cell>
        </row>
        <row r="209">
          <cell r="A209" t="str">
            <v>E9569</v>
          </cell>
          <cell r="B209" t="str">
            <v>Guindaste móvel sobre esteiras com clamshell de 4,6 m³ - 403 kW</v>
          </cell>
          <cell r="C209">
            <v>7230378.5580000002</v>
          </cell>
          <cell r="D209">
            <v>253.06319999999999</v>
          </cell>
          <cell r="E209">
            <v>66.917199999999994</v>
          </cell>
          <cell r="F209">
            <v>0</v>
          </cell>
          <cell r="G209">
            <v>361.51889999999997</v>
          </cell>
          <cell r="H209">
            <v>105.0943</v>
          </cell>
          <cell r="I209">
            <v>79.556600000000003</v>
          </cell>
          <cell r="J209">
            <v>866.15020000000004</v>
          </cell>
          <cell r="K209">
            <v>399.53699999999998</v>
          </cell>
        </row>
        <row r="210">
          <cell r="A210" t="str">
            <v>E9570</v>
          </cell>
          <cell r="B210" t="str">
            <v>Furadeira com base magnética - 1,20 kW</v>
          </cell>
          <cell r="C210">
            <v>6763.6607000000004</v>
          </cell>
          <cell r="D210">
            <v>0.90180000000000005</v>
          </cell>
          <cell r="E210">
            <v>0.1391</v>
          </cell>
          <cell r="F210">
            <v>0</v>
          </cell>
          <cell r="G210">
            <v>0.6764</v>
          </cell>
          <cell r="H210">
            <v>0</v>
          </cell>
          <cell r="I210">
            <v>0</v>
          </cell>
          <cell r="J210">
            <v>1.7173</v>
          </cell>
          <cell r="K210">
            <v>1.0408999999999999</v>
          </cell>
        </row>
        <row r="211">
          <cell r="A211" t="str">
            <v>E9574</v>
          </cell>
          <cell r="B211" t="str">
            <v>Perfuratriz sobre esteiras - 145 kW</v>
          </cell>
          <cell r="C211">
            <v>2036010.9038</v>
          </cell>
          <cell r="D211">
            <v>162.8809</v>
          </cell>
          <cell r="E211">
            <v>37.686599999999999</v>
          </cell>
          <cell r="F211">
            <v>0</v>
          </cell>
          <cell r="G211">
            <v>162.8809</v>
          </cell>
          <cell r="H211">
            <v>113.4393</v>
          </cell>
          <cell r="I211">
            <v>33.7363</v>
          </cell>
          <cell r="J211">
            <v>510.62400000000002</v>
          </cell>
          <cell r="K211">
            <v>234.3038</v>
          </cell>
        </row>
        <row r="212">
          <cell r="A212" t="str">
            <v>E9576</v>
          </cell>
          <cell r="B212" t="str">
            <v>Escavadeira hidráulica de longo alcance sobre esteiras - 103 kW</v>
          </cell>
          <cell r="C212">
            <v>1184471.537</v>
          </cell>
          <cell r="D212">
            <v>103.6413</v>
          </cell>
          <cell r="E212">
            <v>22.838100000000001</v>
          </cell>
          <cell r="F212">
            <v>0</v>
          </cell>
          <cell r="G212">
            <v>103.6413</v>
          </cell>
          <cell r="H212">
            <v>69.8369</v>
          </cell>
          <cell r="I212">
            <v>33.7363</v>
          </cell>
          <cell r="J212">
            <v>333.69389999999999</v>
          </cell>
          <cell r="K212">
            <v>160.2157</v>
          </cell>
        </row>
        <row r="213">
          <cell r="A213" t="str">
            <v>E9577</v>
          </cell>
          <cell r="B213" t="str">
            <v>Trator agrícola sobre pneus - 77 kW</v>
          </cell>
          <cell r="C213">
            <v>364049.13270000002</v>
          </cell>
          <cell r="D213">
            <v>36.404899999999998</v>
          </cell>
          <cell r="E213">
            <v>7.0193000000000003</v>
          </cell>
          <cell r="F213">
            <v>0</v>
          </cell>
          <cell r="G213">
            <v>31.854299999999999</v>
          </cell>
          <cell r="H213">
            <v>72.288200000000003</v>
          </cell>
          <cell r="I213">
            <v>27.1814</v>
          </cell>
          <cell r="J213">
            <v>174.74809999999999</v>
          </cell>
          <cell r="K213">
            <v>70.605599999999995</v>
          </cell>
        </row>
        <row r="214">
          <cell r="A214" t="str">
            <v>E9578</v>
          </cell>
          <cell r="B214" t="str">
            <v>Conjunto vibratório para meio tubo de concreto com encaixe PB e 3 jogos de fôrmas - D = 0,40 m - 2,20 kW</v>
          </cell>
          <cell r="C214">
            <v>17033.298200000001</v>
          </cell>
          <cell r="D214">
            <v>2.2711000000000001</v>
          </cell>
          <cell r="E214">
            <v>0.3503</v>
          </cell>
          <cell r="F214">
            <v>0</v>
          </cell>
          <cell r="G214">
            <v>1.7033</v>
          </cell>
          <cell r="H214">
            <v>0</v>
          </cell>
          <cell r="I214">
            <v>0</v>
          </cell>
          <cell r="J214">
            <v>4.3247</v>
          </cell>
          <cell r="K214">
            <v>2.6214</v>
          </cell>
        </row>
        <row r="215">
          <cell r="A215" t="str">
            <v>E9580</v>
          </cell>
          <cell r="B215" t="str">
            <v>Fresadora e distribuidora com controle de greide - 287 kW</v>
          </cell>
          <cell r="C215">
            <v>3602183.477</v>
          </cell>
          <cell r="D215">
            <v>420.25470000000001</v>
          </cell>
          <cell r="E215">
            <v>74.084900000000005</v>
          </cell>
          <cell r="F215">
            <v>0</v>
          </cell>
          <cell r="G215">
            <v>600.36389999999994</v>
          </cell>
          <cell r="H215">
            <v>269.43790000000001</v>
          </cell>
          <cell r="I215">
            <v>39.778300000000002</v>
          </cell>
          <cell r="J215">
            <v>1403.9196999999999</v>
          </cell>
          <cell r="K215">
            <v>534.11789999999996</v>
          </cell>
        </row>
        <row r="216">
          <cell r="A216" t="str">
            <v>E9581</v>
          </cell>
          <cell r="B216" t="str">
            <v>Carregadeira de pneus para rocha com capacidade de 1,72 m³ - 113 kW</v>
          </cell>
          <cell r="C216">
            <v>791587.56830000004</v>
          </cell>
          <cell r="D216">
            <v>63.2547</v>
          </cell>
          <cell r="E216">
            <v>14.997999999999999</v>
          </cell>
          <cell r="F216">
            <v>0</v>
          </cell>
          <cell r="G216">
            <v>63.2547</v>
          </cell>
          <cell r="H216">
            <v>111.9789</v>
          </cell>
          <cell r="I216">
            <v>33.7363</v>
          </cell>
          <cell r="J216">
            <v>287.2226</v>
          </cell>
          <cell r="K216">
            <v>111.989</v>
          </cell>
        </row>
        <row r="217">
          <cell r="A217" t="str">
            <v>E9583</v>
          </cell>
          <cell r="B217" t="str">
            <v>Distribuidor de agregados rebocável com capacidade de 1,9 m³</v>
          </cell>
          <cell r="C217">
            <v>95556.055800000002</v>
          </cell>
          <cell r="D217">
            <v>14.333399999999999</v>
          </cell>
          <cell r="E217">
            <v>1.9653</v>
          </cell>
          <cell r="F217">
            <v>0</v>
          </cell>
          <cell r="G217">
            <v>9.5556000000000001</v>
          </cell>
          <cell r="H217">
            <v>0</v>
          </cell>
          <cell r="I217">
            <v>0</v>
          </cell>
          <cell r="J217">
            <v>25.854299999999999</v>
          </cell>
          <cell r="K217">
            <v>16.2987</v>
          </cell>
        </row>
        <row r="218">
          <cell r="A218" t="str">
            <v>E9584</v>
          </cell>
          <cell r="B218" t="str">
            <v>Carregadeira de pneus com capacidade de 1,72 m³ - 113 kW</v>
          </cell>
          <cell r="C218">
            <v>791587.56830000004</v>
          </cell>
          <cell r="D218">
            <v>59.839199999999998</v>
          </cell>
          <cell r="E218">
            <v>14.8474</v>
          </cell>
          <cell r="F218">
            <v>0</v>
          </cell>
          <cell r="G218">
            <v>59.839199999999998</v>
          </cell>
          <cell r="H218">
            <v>47.149000000000001</v>
          </cell>
          <cell r="I218">
            <v>33.7363</v>
          </cell>
          <cell r="J218">
            <v>215.4111</v>
          </cell>
          <cell r="K218">
            <v>108.4229</v>
          </cell>
        </row>
        <row r="219">
          <cell r="A219" t="str">
            <v>E9585</v>
          </cell>
          <cell r="B219" t="str">
            <v>Motosserra com motor a gasolina - 2,30 kW</v>
          </cell>
          <cell r="C219">
            <v>2195.9277000000002</v>
          </cell>
          <cell r="D219">
            <v>0.98819999999999997</v>
          </cell>
          <cell r="E219">
            <v>6.7699999999999996E-2</v>
          </cell>
          <cell r="F219">
            <v>0</v>
          </cell>
          <cell r="G219">
            <v>0.98819999999999997</v>
          </cell>
          <cell r="H219">
            <v>4.2674000000000003</v>
          </cell>
          <cell r="I219">
            <v>27.1814</v>
          </cell>
          <cell r="J219">
            <v>33.492899999999999</v>
          </cell>
          <cell r="K219">
            <v>28.237300000000001</v>
          </cell>
        </row>
        <row r="220">
          <cell r="A220" t="str">
            <v>E9586</v>
          </cell>
          <cell r="B220" t="str">
            <v>Régua vibratória dupla com 4 m - 4,10 kW</v>
          </cell>
          <cell r="C220">
            <v>6042.0434999999998</v>
          </cell>
          <cell r="D220">
            <v>1.0875999999999999</v>
          </cell>
          <cell r="E220">
            <v>0.1305</v>
          </cell>
          <cell r="F220">
            <v>0</v>
          </cell>
          <cell r="G220">
            <v>0.84589999999999999</v>
          </cell>
          <cell r="H220">
            <v>7.6071</v>
          </cell>
          <cell r="I220">
            <v>0</v>
          </cell>
          <cell r="J220">
            <v>9.6710999999999991</v>
          </cell>
          <cell r="K220">
            <v>1.2181</v>
          </cell>
        </row>
        <row r="221">
          <cell r="A221" t="str">
            <v>E9587</v>
          </cell>
          <cell r="B221" t="str">
            <v>Serra para corte de concreto - 4 kW</v>
          </cell>
          <cell r="C221">
            <v>11215.706</v>
          </cell>
          <cell r="D221">
            <v>1.4954000000000001</v>
          </cell>
          <cell r="E221">
            <v>0.23069999999999999</v>
          </cell>
          <cell r="F221">
            <v>0</v>
          </cell>
          <cell r="G221">
            <v>1.3085</v>
          </cell>
          <cell r="H221">
            <v>7.4215</v>
          </cell>
          <cell r="I221">
            <v>0</v>
          </cell>
          <cell r="J221">
            <v>10.456099999999999</v>
          </cell>
          <cell r="K221">
            <v>1.7261</v>
          </cell>
        </row>
        <row r="222">
          <cell r="A222" t="str">
            <v>E9588</v>
          </cell>
          <cell r="B222" t="str">
            <v>Vibroacabadora de concreto sobre esteiras com fôrmas deslizantes - 205 kW</v>
          </cell>
          <cell r="C222">
            <v>6543240.75</v>
          </cell>
          <cell r="D222">
            <v>572.53359999999998</v>
          </cell>
          <cell r="E222">
            <v>126.1619</v>
          </cell>
          <cell r="F222">
            <v>0</v>
          </cell>
          <cell r="G222">
            <v>736.1146</v>
          </cell>
          <cell r="H222">
            <v>203.14760000000001</v>
          </cell>
          <cell r="I222">
            <v>39.778300000000002</v>
          </cell>
          <cell r="J222">
            <v>1677.7360000000001</v>
          </cell>
          <cell r="K222">
            <v>738.47379999999998</v>
          </cell>
        </row>
        <row r="223">
          <cell r="A223" t="str">
            <v>E9589</v>
          </cell>
          <cell r="B223" t="str">
            <v>Máquina texturizadora e aplicadora de cura química em pavimento de concreto - 44,80 kW</v>
          </cell>
          <cell r="C223">
            <v>1627360.7204</v>
          </cell>
          <cell r="D223">
            <v>189.8588</v>
          </cell>
          <cell r="E223">
            <v>33.4694</v>
          </cell>
          <cell r="F223">
            <v>0</v>
          </cell>
          <cell r="G223">
            <v>189.8588</v>
          </cell>
          <cell r="H223">
            <v>35.0488</v>
          </cell>
          <cell r="I223">
            <v>33.7363</v>
          </cell>
          <cell r="J223">
            <v>481.97210000000001</v>
          </cell>
          <cell r="K223">
            <v>257.06450000000001</v>
          </cell>
        </row>
        <row r="224">
          <cell r="A224" t="str">
            <v>E9590</v>
          </cell>
          <cell r="B224" t="str">
            <v>Central de concreto com capacidade de 40 m³/h - dosadora fixa</v>
          </cell>
          <cell r="C224">
            <v>444309.73080000002</v>
          </cell>
          <cell r="D224">
            <v>44.430999999999997</v>
          </cell>
          <cell r="E224">
            <v>8.5668000000000006</v>
          </cell>
          <cell r="F224">
            <v>0</v>
          </cell>
          <cell r="G224">
            <v>38.877099999999999</v>
          </cell>
          <cell r="H224">
            <v>0</v>
          </cell>
          <cell r="I224">
            <v>39.778300000000002</v>
          </cell>
          <cell r="J224">
            <v>131.6532</v>
          </cell>
          <cell r="K224">
            <v>92.7761</v>
          </cell>
        </row>
        <row r="225">
          <cell r="A225" t="str">
            <v>E9591</v>
          </cell>
          <cell r="B225" t="str">
            <v>Serra para corte de concreto e asfalto - 10 kW</v>
          </cell>
          <cell r="C225">
            <v>21535.1675</v>
          </cell>
          <cell r="D225">
            <v>2.8714</v>
          </cell>
          <cell r="E225">
            <v>0.44290000000000002</v>
          </cell>
          <cell r="F225">
            <v>0</v>
          </cell>
          <cell r="G225">
            <v>2.5124</v>
          </cell>
          <cell r="H225">
            <v>18.553899999999999</v>
          </cell>
          <cell r="I225">
            <v>0</v>
          </cell>
          <cell r="J225">
            <v>24.380600000000001</v>
          </cell>
          <cell r="K225">
            <v>3.3142999999999998</v>
          </cell>
        </row>
        <row r="226">
          <cell r="A226" t="str">
            <v>E9593</v>
          </cell>
          <cell r="B226" t="str">
            <v>Draga hopper com capacidade de 750 m³</v>
          </cell>
          <cell r="C226">
            <v>297067743.10000002</v>
          </cell>
          <cell r="D226">
            <v>2678.4094</v>
          </cell>
          <cell r="E226">
            <v>1682.8759</v>
          </cell>
          <cell r="F226">
            <v>0</v>
          </cell>
          <cell r="G226">
            <v>5952.0209000000004</v>
          </cell>
          <cell r="H226">
            <v>625.87199999999996</v>
          </cell>
          <cell r="I226">
            <v>171.3082</v>
          </cell>
          <cell r="J226">
            <v>11110.4864</v>
          </cell>
          <cell r="K226">
            <v>4532.5934999999999</v>
          </cell>
        </row>
        <row r="227">
          <cell r="A227" t="str">
            <v>E9594</v>
          </cell>
          <cell r="B227" t="str">
            <v>Draga hopper com capacidade de 1.000 m³</v>
          </cell>
          <cell r="C227">
            <v>322144314.10000002</v>
          </cell>
          <cell r="D227">
            <v>2904.5037000000002</v>
          </cell>
          <cell r="E227">
            <v>1824.9336000000001</v>
          </cell>
          <cell r="F227">
            <v>0</v>
          </cell>
          <cell r="G227">
            <v>6454.4526999999998</v>
          </cell>
          <cell r="H227">
            <v>751.04639999999995</v>
          </cell>
          <cell r="I227">
            <v>200.77119999999999</v>
          </cell>
          <cell r="J227">
            <v>12135.7076</v>
          </cell>
          <cell r="K227">
            <v>4930.2084999999997</v>
          </cell>
        </row>
        <row r="228">
          <cell r="A228" t="str">
            <v>E9595</v>
          </cell>
          <cell r="B228" t="str">
            <v>Draga hopper com capacidade de 2.000 m³</v>
          </cell>
          <cell r="C228">
            <v>422450597.89999998</v>
          </cell>
          <cell r="D228">
            <v>3808.8809000000001</v>
          </cell>
          <cell r="E228">
            <v>2393.1642999999999</v>
          </cell>
          <cell r="F228">
            <v>0</v>
          </cell>
          <cell r="G228">
            <v>8464.1797999999999</v>
          </cell>
          <cell r="H228">
            <v>1314.3312000000001</v>
          </cell>
          <cell r="I228">
            <v>200.77119999999999</v>
          </cell>
          <cell r="J228">
            <v>16181.3274</v>
          </cell>
          <cell r="K228">
            <v>6402.8163999999997</v>
          </cell>
        </row>
        <row r="229">
          <cell r="A229" t="str">
            <v>E9596</v>
          </cell>
          <cell r="B229" t="str">
            <v>Draga hopper com capacidade de 3.000 m³</v>
          </cell>
          <cell r="C229">
            <v>522756881.60000002</v>
          </cell>
          <cell r="D229">
            <v>4713.2581</v>
          </cell>
          <cell r="E229">
            <v>2961.395</v>
          </cell>
          <cell r="F229">
            <v>0</v>
          </cell>
          <cell r="G229">
            <v>10473.9069</v>
          </cell>
          <cell r="H229">
            <v>1877.616</v>
          </cell>
          <cell r="I229">
            <v>357.78489999999999</v>
          </cell>
          <cell r="J229">
            <v>20383.960899999998</v>
          </cell>
          <cell r="K229">
            <v>8032.4380000000001</v>
          </cell>
        </row>
        <row r="230">
          <cell r="A230" t="str">
            <v>E9597</v>
          </cell>
          <cell r="B230" t="str">
            <v>Draga hopper com capacidade de 4.000 m³</v>
          </cell>
          <cell r="C230">
            <v>623063165.39999998</v>
          </cell>
          <cell r="D230">
            <v>5617.6352999999999</v>
          </cell>
          <cell r="E230">
            <v>3529.6257999999998</v>
          </cell>
          <cell r="F230">
            <v>0</v>
          </cell>
          <cell r="G230">
            <v>12483.634</v>
          </cell>
          <cell r="H230">
            <v>2440.9007999999999</v>
          </cell>
          <cell r="I230">
            <v>419.14460000000003</v>
          </cell>
          <cell r="J230">
            <v>24490.940500000001</v>
          </cell>
          <cell r="K230">
            <v>9566.4056999999993</v>
          </cell>
        </row>
        <row r="231">
          <cell r="A231" t="str">
            <v>E9598</v>
          </cell>
          <cell r="B231" t="str">
            <v>Draga hopper com capacidade de 5.000 m³</v>
          </cell>
          <cell r="C231">
            <v>723369449.20000005</v>
          </cell>
          <cell r="D231">
            <v>6522.0124999999998</v>
          </cell>
          <cell r="E231">
            <v>4097.8564999999999</v>
          </cell>
          <cell r="F231">
            <v>0</v>
          </cell>
          <cell r="G231">
            <v>14493.3611</v>
          </cell>
          <cell r="H231">
            <v>3004.1855999999998</v>
          </cell>
          <cell r="I231">
            <v>419.14460000000003</v>
          </cell>
          <cell r="J231">
            <v>28536.560300000001</v>
          </cell>
          <cell r="K231">
            <v>11039.0136</v>
          </cell>
        </row>
        <row r="232">
          <cell r="A232" t="str">
            <v>E9599</v>
          </cell>
          <cell r="B232" t="str">
            <v>Central de concreto com capacidade de 30 m³/h - dosadora RS</v>
          </cell>
          <cell r="C232">
            <v>311973.32919999998</v>
          </cell>
          <cell r="D232">
            <v>31.197299999999998</v>
          </cell>
          <cell r="E232">
            <v>6.0152000000000001</v>
          </cell>
          <cell r="F232">
            <v>0</v>
          </cell>
          <cell r="G232">
            <v>27.297699999999999</v>
          </cell>
          <cell r="H232">
            <v>0</v>
          </cell>
          <cell r="I232">
            <v>39.778300000000002</v>
          </cell>
          <cell r="J232">
            <v>104.2885</v>
          </cell>
          <cell r="K232">
            <v>76.990799999999993</v>
          </cell>
        </row>
        <row r="233">
          <cell r="A233" t="str">
            <v>E9601</v>
          </cell>
          <cell r="B233" t="str">
            <v>Embarcação de transporte de pessoal e apoio logístico - 130 kW</v>
          </cell>
          <cell r="C233">
            <v>500663.6606</v>
          </cell>
          <cell r="D233">
            <v>5.7309999999999999</v>
          </cell>
          <cell r="E233">
            <v>2.8780000000000001</v>
          </cell>
          <cell r="F233">
            <v>0</v>
          </cell>
          <cell r="G233">
            <v>6.3677999999999999</v>
          </cell>
          <cell r="H233">
            <v>275.65719999999999</v>
          </cell>
          <cell r="I233">
            <v>42.121000000000002</v>
          </cell>
          <cell r="J233">
            <v>332.755</v>
          </cell>
          <cell r="K233">
            <v>50.73</v>
          </cell>
        </row>
        <row r="234">
          <cell r="A234" t="str">
            <v>E9603</v>
          </cell>
          <cell r="B234" t="str">
            <v>Embarcação empurradora multipropósito com guindaste hidráulico de 74 kN.m - 165 kW</v>
          </cell>
          <cell r="C234">
            <v>2293344.7349999999</v>
          </cell>
          <cell r="D234">
            <v>26.2517</v>
          </cell>
          <cell r="E234">
            <v>13.1828</v>
          </cell>
          <cell r="F234">
            <v>0</v>
          </cell>
          <cell r="G234">
            <v>58.337000000000003</v>
          </cell>
          <cell r="H234">
            <v>163.50909999999999</v>
          </cell>
          <cell r="I234">
            <v>137.197</v>
          </cell>
          <cell r="J234">
            <v>398.4776</v>
          </cell>
          <cell r="K234">
            <v>176.63149999999999</v>
          </cell>
        </row>
        <row r="235">
          <cell r="A235" t="str">
            <v>E9606</v>
          </cell>
          <cell r="B235" t="str">
            <v>Embarcação rebocadora - 2 x 268 kW</v>
          </cell>
          <cell r="C235">
            <v>1159774.8670000001</v>
          </cell>
          <cell r="D235">
            <v>13.2758</v>
          </cell>
          <cell r="E235">
            <v>6.6666999999999996</v>
          </cell>
          <cell r="F235">
            <v>0</v>
          </cell>
          <cell r="G235">
            <v>29.501799999999999</v>
          </cell>
          <cell r="H235">
            <v>532.14769999999999</v>
          </cell>
          <cell r="I235">
            <v>137.197</v>
          </cell>
          <cell r="J235">
            <v>718.78899999999999</v>
          </cell>
          <cell r="K235">
            <v>157.1395</v>
          </cell>
        </row>
        <row r="236">
          <cell r="A236" t="str">
            <v>E9607</v>
          </cell>
          <cell r="B236" t="str">
            <v>Conjunto de britagem para rachão com capacidade de 80 m³/h - 224 kW</v>
          </cell>
          <cell r="C236">
            <v>2368266.719</v>
          </cell>
          <cell r="D236">
            <v>126.30759999999999</v>
          </cell>
          <cell r="E236">
            <v>41.401200000000003</v>
          </cell>
          <cell r="F236">
            <v>0</v>
          </cell>
          <cell r="G236">
            <v>94.730699999999999</v>
          </cell>
          <cell r="H236">
            <v>0</v>
          </cell>
          <cell r="I236">
            <v>39.778300000000002</v>
          </cell>
          <cell r="J236">
            <v>302.21780000000001</v>
          </cell>
          <cell r="K236">
            <v>207.4871</v>
          </cell>
        </row>
        <row r="237">
          <cell r="A237" t="str">
            <v>E9609</v>
          </cell>
          <cell r="B237" t="str">
            <v>Draga de sucção para extração de areia com tubo de descarga de 150 mm - 100 kW</v>
          </cell>
          <cell r="C237">
            <v>670073.24439999997</v>
          </cell>
          <cell r="D237">
            <v>14.358700000000001</v>
          </cell>
          <cell r="E237">
            <v>5.6600999999999999</v>
          </cell>
          <cell r="F237">
            <v>0</v>
          </cell>
          <cell r="G237">
            <v>31.908200000000001</v>
          </cell>
          <cell r="H237">
            <v>78.233999999999995</v>
          </cell>
          <cell r="I237">
            <v>35.264699999999998</v>
          </cell>
          <cell r="J237">
            <v>165.42570000000001</v>
          </cell>
          <cell r="K237">
            <v>55.283499999999997</v>
          </cell>
        </row>
        <row r="238">
          <cell r="A238" t="str">
            <v>E9610</v>
          </cell>
          <cell r="B238" t="str">
            <v>Compressor de ar portátil de 42,48 l/s (90 PCM) - 18,50 kW</v>
          </cell>
          <cell r="C238">
            <v>119959.5209</v>
          </cell>
          <cell r="D238">
            <v>9.5968</v>
          </cell>
          <cell r="E238">
            <v>2.2204999999999999</v>
          </cell>
          <cell r="F238">
            <v>0</v>
          </cell>
          <cell r="G238">
            <v>9.5968</v>
          </cell>
          <cell r="H238">
            <v>16.403099999999998</v>
          </cell>
          <cell r="I238">
            <v>0</v>
          </cell>
          <cell r="J238">
            <v>37.8172</v>
          </cell>
          <cell r="K238">
            <v>11.817299999999999</v>
          </cell>
        </row>
        <row r="239">
          <cell r="A239" t="str">
            <v>E9611</v>
          </cell>
          <cell r="B239" t="str">
            <v>Conjunto de britagem com capacidade de 80 m³/h - 313 kW</v>
          </cell>
          <cell r="C239">
            <v>8524453.9350000005</v>
          </cell>
          <cell r="D239">
            <v>454.63749999999999</v>
          </cell>
          <cell r="E239">
            <v>149.02170000000001</v>
          </cell>
          <cell r="F239">
            <v>0</v>
          </cell>
          <cell r="G239">
            <v>340.97820000000002</v>
          </cell>
          <cell r="H239">
            <v>0</v>
          </cell>
          <cell r="I239">
            <v>39.778300000000002</v>
          </cell>
          <cell r="J239">
            <v>984.41570000000002</v>
          </cell>
          <cell r="K239">
            <v>643.4375</v>
          </cell>
        </row>
        <row r="240">
          <cell r="A240" t="str">
            <v>E9612</v>
          </cell>
          <cell r="B240" t="str">
            <v>Plataforma flutuante montada na obra de 12 x 24 x 1,8 m com capacidade de 150 t</v>
          </cell>
          <cell r="C240">
            <v>675578.8504</v>
          </cell>
          <cell r="D240">
            <v>7.7332999999999998</v>
          </cell>
          <cell r="E240">
            <v>3.8834</v>
          </cell>
          <cell r="F240">
            <v>0</v>
          </cell>
          <cell r="G240">
            <v>12.8888</v>
          </cell>
          <cell r="H240">
            <v>0</v>
          </cell>
          <cell r="I240">
            <v>58.926000000000002</v>
          </cell>
          <cell r="J240">
            <v>83.4315</v>
          </cell>
          <cell r="K240">
            <v>70.542699999999996</v>
          </cell>
        </row>
        <row r="241">
          <cell r="A241" t="str">
            <v>E9613</v>
          </cell>
          <cell r="B241" t="str">
            <v>Guindaste móvel sobre esteiras com pinça com capacidade de 40 t - 186 kW</v>
          </cell>
          <cell r="C241">
            <v>7656021.0089999996</v>
          </cell>
          <cell r="D241">
            <v>412.2473</v>
          </cell>
          <cell r="E241">
            <v>136.26249999999999</v>
          </cell>
          <cell r="F241">
            <v>0</v>
          </cell>
          <cell r="G241">
            <v>588.92470000000003</v>
          </cell>
          <cell r="H241">
            <v>48.505099999999999</v>
          </cell>
          <cell r="I241">
            <v>39.778300000000002</v>
          </cell>
          <cell r="J241">
            <v>1225.7179000000001</v>
          </cell>
          <cell r="K241">
            <v>588.28809999999999</v>
          </cell>
        </row>
        <row r="242">
          <cell r="A242" t="str">
            <v>E9614</v>
          </cell>
          <cell r="B242" t="str">
            <v>Bomba com capacidade de 136 m³/h e câmara de vácuo - 5,60 kW</v>
          </cell>
          <cell r="C242">
            <v>11901.0726</v>
          </cell>
          <cell r="D242">
            <v>0.95209999999999995</v>
          </cell>
          <cell r="E242">
            <v>0.2203</v>
          </cell>
          <cell r="F242">
            <v>0</v>
          </cell>
          <cell r="G242">
            <v>0.83309999999999995</v>
          </cell>
          <cell r="H242">
            <v>0</v>
          </cell>
          <cell r="I242">
            <v>0</v>
          </cell>
          <cell r="J242">
            <v>2.0055000000000001</v>
          </cell>
          <cell r="K242">
            <v>1.1724000000000001</v>
          </cell>
        </row>
        <row r="243">
          <cell r="A243" t="str">
            <v>E9615</v>
          </cell>
          <cell r="B243" t="str">
            <v>Usina misturadora de solos com capacidade de 300 t/h - 44 kW</v>
          </cell>
          <cell r="C243">
            <v>1542520.1710000001</v>
          </cell>
          <cell r="D243">
            <v>154.25200000000001</v>
          </cell>
          <cell r="E243">
            <v>29.741700000000002</v>
          </cell>
          <cell r="F243">
            <v>0</v>
          </cell>
          <cell r="G243">
            <v>134.97049999999999</v>
          </cell>
          <cell r="H243">
            <v>0</v>
          </cell>
          <cell r="I243">
            <v>33.7363</v>
          </cell>
          <cell r="J243">
            <v>352.70049999999998</v>
          </cell>
          <cell r="K243">
            <v>217.73</v>
          </cell>
        </row>
        <row r="244">
          <cell r="A244" t="str">
            <v>E9617</v>
          </cell>
          <cell r="B244" t="str">
            <v>Usina misturadora de pré-misturado a frio com capacidade de 60 t/h - 23,50 kW</v>
          </cell>
          <cell r="C244">
            <v>255822.71170000001</v>
          </cell>
          <cell r="D244">
            <v>25.5823</v>
          </cell>
          <cell r="E244">
            <v>4.9325999999999999</v>
          </cell>
          <cell r="F244">
            <v>0</v>
          </cell>
          <cell r="G244">
            <v>22.384499999999999</v>
          </cell>
          <cell r="H244">
            <v>0</v>
          </cell>
          <cell r="I244">
            <v>33.7363</v>
          </cell>
          <cell r="J244">
            <v>86.6357</v>
          </cell>
          <cell r="K244">
            <v>64.251199999999997</v>
          </cell>
        </row>
        <row r="245">
          <cell r="A245" t="str">
            <v>E9618</v>
          </cell>
          <cell r="B245" t="str">
            <v>Batelão autopropelido com capacidade de 300 m³ - 224 kW</v>
          </cell>
          <cell r="C245">
            <v>24157329.539999999</v>
          </cell>
          <cell r="D245">
            <v>312.46550000000002</v>
          </cell>
          <cell r="E245">
            <v>140.0949</v>
          </cell>
          <cell r="F245">
            <v>0</v>
          </cell>
          <cell r="G245">
            <v>694.36770000000001</v>
          </cell>
          <cell r="H245">
            <v>70.097700000000003</v>
          </cell>
          <cell r="I245">
            <v>105.30029999999999</v>
          </cell>
          <cell r="J245">
            <v>1322.3261</v>
          </cell>
          <cell r="K245">
            <v>557.86069999999995</v>
          </cell>
        </row>
        <row r="246">
          <cell r="A246" t="str">
            <v>E9619</v>
          </cell>
          <cell r="B246" t="str">
            <v>Batelão autopropelido com capacidade de 500 m³ - 373 kW</v>
          </cell>
          <cell r="C246">
            <v>29635386.710000001</v>
          </cell>
          <cell r="D246">
            <v>383.322</v>
          </cell>
          <cell r="E246">
            <v>171.86369999999999</v>
          </cell>
          <cell r="F246">
            <v>0</v>
          </cell>
          <cell r="G246">
            <v>851.82659999999998</v>
          </cell>
          <cell r="H246">
            <v>116.7251</v>
          </cell>
          <cell r="I246">
            <v>105.30029999999999</v>
          </cell>
          <cell r="J246">
            <v>1629.0377000000001</v>
          </cell>
          <cell r="K246">
            <v>660.48599999999999</v>
          </cell>
        </row>
        <row r="247">
          <cell r="A247" t="str">
            <v>E9620</v>
          </cell>
          <cell r="B247" t="str">
            <v>Pontão flutuante de 15 x 30 x 1,8 m com capacidade de 500 t</v>
          </cell>
          <cell r="C247">
            <v>3334308.7850000001</v>
          </cell>
          <cell r="D247">
            <v>38.167499999999997</v>
          </cell>
          <cell r="E247">
            <v>19.166499999999999</v>
          </cell>
          <cell r="F247">
            <v>0</v>
          </cell>
          <cell r="G247">
            <v>63.612400000000001</v>
          </cell>
          <cell r="H247">
            <v>0</v>
          </cell>
          <cell r="I247">
            <v>29.463000000000001</v>
          </cell>
          <cell r="J247">
            <v>150.40940000000001</v>
          </cell>
          <cell r="K247">
            <v>86.796999999999997</v>
          </cell>
        </row>
        <row r="248">
          <cell r="A248" t="str">
            <v>E9621</v>
          </cell>
          <cell r="B248" t="str">
            <v>Bomba de injeção de argamassa e nata com capacidade de 1,08 m³/h (18 l/min) e misturador com tambor de 0,100 m³ - 6,20 kW</v>
          </cell>
          <cell r="C248">
            <v>53229.157299999999</v>
          </cell>
          <cell r="D248">
            <v>5.3228999999999997</v>
          </cell>
          <cell r="E248">
            <v>1.0263</v>
          </cell>
          <cell r="F248">
            <v>0</v>
          </cell>
          <cell r="G248">
            <v>5.3228999999999997</v>
          </cell>
          <cell r="H248">
            <v>0</v>
          </cell>
          <cell r="I248">
            <v>27.1814</v>
          </cell>
          <cell r="J248">
            <v>38.853499999999997</v>
          </cell>
          <cell r="K248">
            <v>33.5306</v>
          </cell>
        </row>
        <row r="249">
          <cell r="A249" t="str">
            <v>E9622</v>
          </cell>
          <cell r="B249" t="str">
            <v>Máquina de bancada universal para corte de chapa - 1,50 kW</v>
          </cell>
          <cell r="C249">
            <v>104063.7421</v>
          </cell>
          <cell r="D249">
            <v>5.9465000000000003</v>
          </cell>
          <cell r="E249">
            <v>1.8345</v>
          </cell>
          <cell r="F249">
            <v>0</v>
          </cell>
          <cell r="G249">
            <v>4.4599000000000002</v>
          </cell>
          <cell r="H249">
            <v>0</v>
          </cell>
          <cell r="I249">
            <v>0</v>
          </cell>
          <cell r="J249">
            <v>12.2409</v>
          </cell>
          <cell r="K249">
            <v>7.7809999999999997</v>
          </cell>
        </row>
        <row r="250">
          <cell r="A250" t="str">
            <v>E9623</v>
          </cell>
          <cell r="B250" t="str">
            <v>Máquina de bancada guilhotina - 4,00 kW</v>
          </cell>
          <cell r="C250">
            <v>128244.3009</v>
          </cell>
          <cell r="D250">
            <v>7.3281999999999998</v>
          </cell>
          <cell r="E250">
            <v>2.2608000000000001</v>
          </cell>
          <cell r="F250">
            <v>0</v>
          </cell>
          <cell r="G250">
            <v>5.4962</v>
          </cell>
          <cell r="H250">
            <v>0</v>
          </cell>
          <cell r="I250">
            <v>0</v>
          </cell>
          <cell r="J250">
            <v>15.0852</v>
          </cell>
          <cell r="K250">
            <v>9.5890000000000004</v>
          </cell>
        </row>
        <row r="251">
          <cell r="A251" t="str">
            <v>E9624</v>
          </cell>
          <cell r="B251" t="str">
            <v>Draga hopper com capacidade de 10.000 m³</v>
          </cell>
          <cell r="C251">
            <v>1224900868</v>
          </cell>
          <cell r="D251">
            <v>11043.898499999999</v>
          </cell>
          <cell r="E251">
            <v>6939.0102999999999</v>
          </cell>
          <cell r="F251">
            <v>0</v>
          </cell>
          <cell r="G251">
            <v>24541.996599999999</v>
          </cell>
          <cell r="H251">
            <v>5132.1504000000004</v>
          </cell>
          <cell r="I251">
            <v>553.90790000000004</v>
          </cell>
          <cell r="J251">
            <v>48210.9637</v>
          </cell>
          <cell r="K251">
            <v>18536.816699999999</v>
          </cell>
        </row>
        <row r="252">
          <cell r="A252" t="str">
            <v>E9625</v>
          </cell>
          <cell r="B252" t="str">
            <v>Draga hopper com capacidade de 15.000 m³</v>
          </cell>
          <cell r="C252">
            <v>1726432287</v>
          </cell>
          <cell r="D252">
            <v>15565.7845</v>
          </cell>
          <cell r="E252">
            <v>9780.1640000000007</v>
          </cell>
          <cell r="F252">
            <v>0</v>
          </cell>
          <cell r="G252">
            <v>34590.6322</v>
          </cell>
          <cell r="H252">
            <v>7385.2896000000001</v>
          </cell>
          <cell r="I252">
            <v>583.86530000000005</v>
          </cell>
          <cell r="J252">
            <v>67905.7356</v>
          </cell>
          <cell r="K252">
            <v>25929.8138</v>
          </cell>
        </row>
        <row r="253">
          <cell r="A253" t="str">
            <v>E9626</v>
          </cell>
          <cell r="B253" t="str">
            <v>Draga hopper com capacidade de 20.000 m³</v>
          </cell>
          <cell r="C253">
            <v>2227963706</v>
          </cell>
          <cell r="D253">
            <v>20087.6705</v>
          </cell>
          <cell r="E253">
            <v>12621.3177</v>
          </cell>
          <cell r="F253">
            <v>0</v>
          </cell>
          <cell r="G253">
            <v>44639.267699999997</v>
          </cell>
          <cell r="H253">
            <v>9701.0159999999996</v>
          </cell>
          <cell r="I253">
            <v>613.32830000000001</v>
          </cell>
          <cell r="J253">
            <v>87662.600200000001</v>
          </cell>
          <cell r="K253">
            <v>33322.316500000001</v>
          </cell>
        </row>
        <row r="254">
          <cell r="A254" t="str">
            <v>E9627</v>
          </cell>
          <cell r="B254" t="str">
            <v>Embarcação hotel com capacidade para 15 pessoas - 199 kW</v>
          </cell>
          <cell r="C254">
            <v>2499833.42</v>
          </cell>
          <cell r="D254">
            <v>28.615300000000001</v>
          </cell>
          <cell r="E254">
            <v>11.692</v>
          </cell>
          <cell r="F254">
            <v>0</v>
          </cell>
          <cell r="G254">
            <v>63.589599999999997</v>
          </cell>
          <cell r="H254">
            <v>197.20179999999999</v>
          </cell>
          <cell r="I254">
            <v>61.359699999999997</v>
          </cell>
          <cell r="J254">
            <v>362.45839999999998</v>
          </cell>
          <cell r="K254">
            <v>101.667</v>
          </cell>
        </row>
        <row r="255">
          <cell r="A255" t="str">
            <v>E9628</v>
          </cell>
          <cell r="B255" t="str">
            <v>Fábrica de pré-moldado de concreto para balizador - 2,20 kW</v>
          </cell>
          <cell r="C255">
            <v>14433.468699999999</v>
          </cell>
          <cell r="D255">
            <v>1.9245000000000001</v>
          </cell>
          <cell r="E255">
            <v>0.29680000000000001</v>
          </cell>
          <cell r="F255">
            <v>0</v>
          </cell>
          <cell r="G255">
            <v>1.4433</v>
          </cell>
          <cell r="H255">
            <v>0</v>
          </cell>
          <cell r="I255">
            <v>0</v>
          </cell>
          <cell r="J255">
            <v>3.6646000000000001</v>
          </cell>
          <cell r="K255">
            <v>2.2212999999999998</v>
          </cell>
        </row>
        <row r="256">
          <cell r="A256" t="str">
            <v>E9629</v>
          </cell>
          <cell r="B256" t="str">
            <v>Compressor de ar portátil de 185,95 l/s (394 PCM) - 81,50 kW</v>
          </cell>
          <cell r="C256">
            <v>368460.0833</v>
          </cell>
          <cell r="D256">
            <v>29.476800000000001</v>
          </cell>
          <cell r="E256">
            <v>6.8201999999999998</v>
          </cell>
          <cell r="F256">
            <v>0</v>
          </cell>
          <cell r="G256">
            <v>29.476800000000001</v>
          </cell>
          <cell r="H256">
            <v>72.262100000000004</v>
          </cell>
          <cell r="I256">
            <v>0</v>
          </cell>
          <cell r="J256">
            <v>138.0359</v>
          </cell>
          <cell r="K256">
            <v>36.296999999999997</v>
          </cell>
        </row>
        <row r="257">
          <cell r="A257" t="str">
            <v>E9630</v>
          </cell>
          <cell r="B257" t="str">
            <v>Bomba submersível com capacidade de 75 m³/h - 3,6 kW</v>
          </cell>
          <cell r="C257">
            <v>6276.0092999999997</v>
          </cell>
          <cell r="D257">
            <v>0.62760000000000005</v>
          </cell>
          <cell r="E257">
            <v>0.121</v>
          </cell>
          <cell r="F257">
            <v>0</v>
          </cell>
          <cell r="G257">
            <v>0.54920000000000002</v>
          </cell>
          <cell r="H257">
            <v>0</v>
          </cell>
          <cell r="I257">
            <v>0</v>
          </cell>
          <cell r="J257">
            <v>1.2978000000000001</v>
          </cell>
          <cell r="K257">
            <v>0.74860000000000004</v>
          </cell>
        </row>
        <row r="258">
          <cell r="A258" t="str">
            <v>E9631</v>
          </cell>
          <cell r="B258" t="str">
            <v>Bomba para concreto projetado via seca com capacidade de 6 m³/h - 7,5 kW</v>
          </cell>
          <cell r="C258">
            <v>303866.73680000001</v>
          </cell>
          <cell r="D258">
            <v>34.727600000000002</v>
          </cell>
          <cell r="E258">
            <v>6.0263</v>
          </cell>
          <cell r="F258">
            <v>0</v>
          </cell>
          <cell r="G258">
            <v>30.386700000000001</v>
          </cell>
          <cell r="H258">
            <v>0</v>
          </cell>
          <cell r="I258">
            <v>39.778300000000002</v>
          </cell>
          <cell r="J258">
            <v>110.91889999999999</v>
          </cell>
          <cell r="K258">
            <v>80.532200000000003</v>
          </cell>
        </row>
        <row r="259">
          <cell r="A259" t="str">
            <v>E9632</v>
          </cell>
          <cell r="B259" t="str">
            <v>Conjunto vibratório para tubos de concreto com encaixe PB e 3 jogos de fôrmas - D = 0,20 m - 2,20 kW</v>
          </cell>
          <cell r="C259">
            <v>46539.593500000003</v>
          </cell>
          <cell r="D259">
            <v>6.2053000000000003</v>
          </cell>
          <cell r="E259">
            <v>0.95720000000000005</v>
          </cell>
          <cell r="F259">
            <v>0</v>
          </cell>
          <cell r="G259">
            <v>4.6539999999999999</v>
          </cell>
          <cell r="H259">
            <v>0</v>
          </cell>
          <cell r="I259">
            <v>0</v>
          </cell>
          <cell r="J259">
            <v>11.8165</v>
          </cell>
          <cell r="K259">
            <v>7.1624999999999996</v>
          </cell>
        </row>
        <row r="260">
          <cell r="A260" t="str">
            <v>E9633</v>
          </cell>
          <cell r="B260" t="str">
            <v>Conjunto vibratório para tubos de concreto com encaixe PB e 3 jogos de fôrmas - D = 0,30 m - 2,20 kW</v>
          </cell>
          <cell r="C260">
            <v>53756.657700000003</v>
          </cell>
          <cell r="D260">
            <v>7.1676000000000002</v>
          </cell>
          <cell r="E260">
            <v>1.1055999999999999</v>
          </cell>
          <cell r="F260">
            <v>0</v>
          </cell>
          <cell r="G260">
            <v>5.3757000000000001</v>
          </cell>
          <cell r="H260">
            <v>0</v>
          </cell>
          <cell r="I260">
            <v>0</v>
          </cell>
          <cell r="J260">
            <v>13.648899999999999</v>
          </cell>
          <cell r="K260">
            <v>8.2731999999999992</v>
          </cell>
        </row>
        <row r="261">
          <cell r="A261" t="str">
            <v>E9634</v>
          </cell>
          <cell r="B261" t="str">
            <v>Conjunto vibratório para tubos de concreto com encaixe PB e 3 jogos de fôrmas - D = 0,40 m - 2,20 kW</v>
          </cell>
          <cell r="C261">
            <v>59382.863599999997</v>
          </cell>
          <cell r="D261">
            <v>7.9177</v>
          </cell>
          <cell r="E261">
            <v>1.2213000000000001</v>
          </cell>
          <cell r="F261">
            <v>0</v>
          </cell>
          <cell r="G261">
            <v>5.9382999999999999</v>
          </cell>
          <cell r="H261">
            <v>0</v>
          </cell>
          <cell r="I261">
            <v>0</v>
          </cell>
          <cell r="J261">
            <v>15.077299999999999</v>
          </cell>
          <cell r="K261">
            <v>9.1389999999999993</v>
          </cell>
        </row>
        <row r="262">
          <cell r="A262" t="str">
            <v>E9635</v>
          </cell>
          <cell r="B262" t="str">
            <v>Draga de sucção e recalque com potência da bomba de 294 kW e cortador de 30 kW</v>
          </cell>
          <cell r="C262">
            <v>9112530.6239999998</v>
          </cell>
          <cell r="D262">
            <v>104.31010000000001</v>
          </cell>
          <cell r="E262">
            <v>52.381300000000003</v>
          </cell>
          <cell r="F262">
            <v>0</v>
          </cell>
          <cell r="G262">
            <v>231.80019999999999</v>
          </cell>
          <cell r="H262">
            <v>230.00800000000001</v>
          </cell>
          <cell r="I262">
            <v>64.727699999999999</v>
          </cell>
          <cell r="J262">
            <v>683.22730000000001</v>
          </cell>
          <cell r="K262">
            <v>221.41909999999999</v>
          </cell>
        </row>
        <row r="263">
          <cell r="A263" t="str">
            <v>E9636</v>
          </cell>
          <cell r="B263" t="str">
            <v>Draga de sucção e recalque com potência da bomba de 483 kW e cortador de 55 kW</v>
          </cell>
          <cell r="C263">
            <v>15263122.4</v>
          </cell>
          <cell r="D263">
            <v>174.71520000000001</v>
          </cell>
          <cell r="E263">
            <v>87.736599999999996</v>
          </cell>
          <cell r="F263">
            <v>0</v>
          </cell>
          <cell r="G263">
            <v>388.2561</v>
          </cell>
          <cell r="H263">
            <v>377.87020000000001</v>
          </cell>
          <cell r="I263">
            <v>64.727699999999999</v>
          </cell>
          <cell r="J263">
            <v>1093.3058000000001</v>
          </cell>
          <cell r="K263">
            <v>327.17950000000002</v>
          </cell>
        </row>
        <row r="264">
          <cell r="A264" t="str">
            <v>E9637</v>
          </cell>
          <cell r="B264" t="str">
            <v>Draga de sucção e recalque com potência da bomba de 746 kW e cortador de 110 kW</v>
          </cell>
          <cell r="C264">
            <v>28539218.199999999</v>
          </cell>
          <cell r="D264">
            <v>326.68520000000001</v>
          </cell>
          <cell r="E264">
            <v>164.0513</v>
          </cell>
          <cell r="F264">
            <v>0</v>
          </cell>
          <cell r="G264">
            <v>725.96709999999996</v>
          </cell>
          <cell r="H264">
            <v>583.62559999999996</v>
          </cell>
          <cell r="I264">
            <v>94.190700000000007</v>
          </cell>
          <cell r="J264">
            <v>1894.5199</v>
          </cell>
          <cell r="K264">
            <v>584.92719999999997</v>
          </cell>
        </row>
        <row r="265">
          <cell r="A265" t="str">
            <v>E9638</v>
          </cell>
          <cell r="B265" t="str">
            <v>Draga de sucção e recalque com potência da bomba de 1.350 kW e cortador de 170 kW</v>
          </cell>
          <cell r="C265">
            <v>43570348.899999999</v>
          </cell>
          <cell r="D265">
            <v>498.7448</v>
          </cell>
          <cell r="E265">
            <v>250.45439999999999</v>
          </cell>
          <cell r="F265">
            <v>0</v>
          </cell>
          <cell r="G265">
            <v>1108.3218999999999</v>
          </cell>
          <cell r="H265">
            <v>1056.1590000000001</v>
          </cell>
          <cell r="I265">
            <v>94.190700000000007</v>
          </cell>
          <cell r="J265">
            <v>3007.8708000000001</v>
          </cell>
          <cell r="K265">
            <v>843.38990000000001</v>
          </cell>
        </row>
        <row r="266">
          <cell r="A266" t="str">
            <v>E9639</v>
          </cell>
          <cell r="B266" t="str">
            <v>Embarcação hotel com capacidade para 30 pessoas - 2 x 112 kW</v>
          </cell>
          <cell r="C266">
            <v>3989698.037</v>
          </cell>
          <cell r="D266">
            <v>45.669600000000003</v>
          </cell>
          <cell r="E266">
            <v>18.6602</v>
          </cell>
          <cell r="F266">
            <v>0</v>
          </cell>
          <cell r="G266">
            <v>101.488</v>
          </cell>
          <cell r="H266">
            <v>221.9759</v>
          </cell>
          <cell r="I266">
            <v>137.197</v>
          </cell>
          <cell r="J266">
            <v>524.99069999999995</v>
          </cell>
          <cell r="K266">
            <v>201.52680000000001</v>
          </cell>
        </row>
        <row r="267">
          <cell r="A267" t="str">
            <v>E9640</v>
          </cell>
          <cell r="B267" t="str">
            <v>Compressor de ar portátil de 33,51 l/s (71 PCM) - 14 kW</v>
          </cell>
          <cell r="C267">
            <v>107521.41190000001</v>
          </cell>
          <cell r="D267">
            <v>8.6016999999999992</v>
          </cell>
          <cell r="E267">
            <v>1.9902</v>
          </cell>
          <cell r="F267">
            <v>0</v>
          </cell>
          <cell r="G267">
            <v>8.6016999999999992</v>
          </cell>
          <cell r="H267">
            <v>12.4131</v>
          </cell>
          <cell r="I267">
            <v>0</v>
          </cell>
          <cell r="J267">
            <v>31.6067</v>
          </cell>
          <cell r="K267">
            <v>10.591900000000001</v>
          </cell>
        </row>
        <row r="268">
          <cell r="A268" t="str">
            <v>E9641</v>
          </cell>
          <cell r="B268" t="str">
            <v>Compressor de ar portátil de 75,04 l/s (159 PCM) - 33 kW</v>
          </cell>
          <cell r="C268">
            <v>162733.20480000001</v>
          </cell>
          <cell r="D268">
            <v>13.018700000000001</v>
          </cell>
          <cell r="E268">
            <v>3.0122</v>
          </cell>
          <cell r="F268">
            <v>0</v>
          </cell>
          <cell r="G268">
            <v>13.018700000000001</v>
          </cell>
          <cell r="H268">
            <v>29.259499999999999</v>
          </cell>
          <cell r="I268">
            <v>0</v>
          </cell>
          <cell r="J268">
            <v>58.309100000000001</v>
          </cell>
          <cell r="K268">
            <v>16.030899999999999</v>
          </cell>
        </row>
        <row r="269">
          <cell r="A269" t="str">
            <v>E9642</v>
          </cell>
          <cell r="B269" t="str">
            <v>Perfuratriz hidráulica sobre esteiras para estaca raiz - 56 kW</v>
          </cell>
          <cell r="C269">
            <v>1833132.419</v>
          </cell>
          <cell r="D269">
            <v>146.6506</v>
          </cell>
          <cell r="E269">
            <v>33.9313</v>
          </cell>
          <cell r="F269">
            <v>0</v>
          </cell>
          <cell r="G269">
            <v>146.6506</v>
          </cell>
          <cell r="H269">
            <v>29.2074</v>
          </cell>
          <cell r="I269">
            <v>33.7363</v>
          </cell>
          <cell r="J269">
            <v>390.17619999999999</v>
          </cell>
          <cell r="K269">
            <v>214.31819999999999</v>
          </cell>
        </row>
        <row r="270">
          <cell r="A270" t="str">
            <v>E9643</v>
          </cell>
          <cell r="B270" t="str">
            <v>Equipamento para pintura a ar comprimido de pistola com caneca com capacidade de 1.000 ml e compressor de 1,50 kW</v>
          </cell>
          <cell r="C270">
            <v>2848.5367000000001</v>
          </cell>
          <cell r="D270">
            <v>0.25640000000000002</v>
          </cell>
          <cell r="E270">
            <v>5.2699999999999997E-2</v>
          </cell>
          <cell r="F270">
            <v>0</v>
          </cell>
          <cell r="G270">
            <v>0.1424</v>
          </cell>
          <cell r="H270">
            <v>0</v>
          </cell>
          <cell r="I270">
            <v>0</v>
          </cell>
          <cell r="J270">
            <v>0.45150000000000001</v>
          </cell>
          <cell r="K270">
            <v>0.30909999999999999</v>
          </cell>
        </row>
        <row r="271">
          <cell r="A271" t="str">
            <v>E9646</v>
          </cell>
          <cell r="B271" t="str">
            <v>Compressor de ar portátil de 58,52 l/s (124 PCM) - 27 kW</v>
          </cell>
          <cell r="C271">
            <v>138358.67869999999</v>
          </cell>
          <cell r="D271">
            <v>11.0687</v>
          </cell>
          <cell r="E271">
            <v>2.5609999999999999</v>
          </cell>
          <cell r="F271">
            <v>0</v>
          </cell>
          <cell r="G271">
            <v>11.0687</v>
          </cell>
          <cell r="H271">
            <v>23.939599999999999</v>
          </cell>
          <cell r="I271">
            <v>0</v>
          </cell>
          <cell r="J271">
            <v>48.637999999999998</v>
          </cell>
          <cell r="K271">
            <v>13.6297</v>
          </cell>
        </row>
        <row r="272">
          <cell r="A272" t="str">
            <v>E9647</v>
          </cell>
          <cell r="B272" t="str">
            <v>Compactador manual com soquete vibratório - 4,10 kW</v>
          </cell>
          <cell r="C272">
            <v>12619.7024</v>
          </cell>
          <cell r="D272">
            <v>2.5238999999999998</v>
          </cell>
          <cell r="E272">
            <v>0.29199999999999998</v>
          </cell>
          <cell r="F272">
            <v>0</v>
          </cell>
          <cell r="G272">
            <v>2.5238999999999998</v>
          </cell>
          <cell r="H272">
            <v>7.6071</v>
          </cell>
          <cell r="I272">
            <v>0</v>
          </cell>
          <cell r="J272">
            <v>12.946899999999999</v>
          </cell>
          <cell r="K272">
            <v>2.8159000000000001</v>
          </cell>
        </row>
        <row r="273">
          <cell r="A273" t="str">
            <v>E9648</v>
          </cell>
          <cell r="B273" t="str">
            <v>Compressor de ar portátil de 422,86 l/s (896 PCM) - 213 kW</v>
          </cell>
          <cell r="C273">
            <v>809207.91330000001</v>
          </cell>
          <cell r="D273">
            <v>64.736599999999996</v>
          </cell>
          <cell r="E273">
            <v>14.978400000000001</v>
          </cell>
          <cell r="F273">
            <v>0</v>
          </cell>
          <cell r="G273">
            <v>64.736599999999996</v>
          </cell>
          <cell r="H273">
            <v>188.8569</v>
          </cell>
          <cell r="I273">
            <v>0</v>
          </cell>
          <cell r="J273">
            <v>333.30849999999998</v>
          </cell>
          <cell r="K273">
            <v>79.715000000000003</v>
          </cell>
        </row>
        <row r="274">
          <cell r="A274" t="str">
            <v>E9649</v>
          </cell>
          <cell r="B274" t="str">
            <v>Compressor de ar portátil de 94,39 l/s (200 PCM) - 36 kW</v>
          </cell>
          <cell r="C274">
            <v>189481.345</v>
          </cell>
          <cell r="D274">
            <v>15.1585</v>
          </cell>
          <cell r="E274">
            <v>3.5072999999999999</v>
          </cell>
          <cell r="F274">
            <v>0</v>
          </cell>
          <cell r="G274">
            <v>15.1585</v>
          </cell>
          <cell r="H274">
            <v>31.919499999999999</v>
          </cell>
          <cell r="I274">
            <v>0</v>
          </cell>
          <cell r="J274">
            <v>65.743799999999993</v>
          </cell>
          <cell r="K274">
            <v>18.665800000000001</v>
          </cell>
        </row>
        <row r="275">
          <cell r="A275" t="str">
            <v>E9651</v>
          </cell>
          <cell r="B275" t="str">
            <v>Guindaste móvel sobre esteiras com Hammer Grab - 186 kW</v>
          </cell>
          <cell r="C275">
            <v>4039894.4479999999</v>
          </cell>
          <cell r="D275">
            <v>188.5284</v>
          </cell>
          <cell r="E275">
            <v>70.624099999999999</v>
          </cell>
          <cell r="F275">
            <v>0</v>
          </cell>
          <cell r="G275">
            <v>269.3263</v>
          </cell>
          <cell r="H275">
            <v>48.505099999999999</v>
          </cell>
          <cell r="I275">
            <v>39.778300000000002</v>
          </cell>
          <cell r="J275">
            <v>616.76220000000001</v>
          </cell>
          <cell r="K275">
            <v>298.93079999999998</v>
          </cell>
        </row>
        <row r="276">
          <cell r="A276" t="str">
            <v>E9652</v>
          </cell>
          <cell r="B276" t="str">
            <v>Compressor de ar portátil de 540,85 l/s (1.146 PCM) - 331,10 kW</v>
          </cell>
          <cell r="C276">
            <v>918182.05790000001</v>
          </cell>
          <cell r="D276">
            <v>73.454599999999999</v>
          </cell>
          <cell r="E276">
            <v>16.9955</v>
          </cell>
          <cell r="F276">
            <v>0</v>
          </cell>
          <cell r="G276">
            <v>73.454599999999999</v>
          </cell>
          <cell r="H276">
            <v>293.57049999999998</v>
          </cell>
          <cell r="I276">
            <v>0</v>
          </cell>
          <cell r="J276">
            <v>457.47519999999997</v>
          </cell>
          <cell r="K276">
            <v>90.450100000000006</v>
          </cell>
        </row>
        <row r="277">
          <cell r="A277" t="str">
            <v>E9653</v>
          </cell>
          <cell r="B277" t="str">
            <v>Guindaste móvel sobre esteiras com trado para escavação em solos - 186 kW</v>
          </cell>
          <cell r="C277">
            <v>5908833.9939999999</v>
          </cell>
          <cell r="D277">
            <v>318.16800000000001</v>
          </cell>
          <cell r="E277">
            <v>105.16589999999999</v>
          </cell>
          <cell r="F277">
            <v>0</v>
          </cell>
          <cell r="G277">
            <v>454.52569999999997</v>
          </cell>
          <cell r="H277">
            <v>48.505099999999999</v>
          </cell>
          <cell r="I277">
            <v>39.778300000000002</v>
          </cell>
          <cell r="J277">
            <v>966.14300000000003</v>
          </cell>
          <cell r="K277">
            <v>463.11219999999997</v>
          </cell>
        </row>
        <row r="278">
          <cell r="A278" t="str">
            <v>E9654</v>
          </cell>
          <cell r="B278" t="str">
            <v>Guindaste móvel sobre esteiras com trado com bits escavação em rocha - 186 kW</v>
          </cell>
          <cell r="C278">
            <v>5908833.9939999999</v>
          </cell>
          <cell r="D278">
            <v>318.16800000000001</v>
          </cell>
          <cell r="E278">
            <v>105.16589999999999</v>
          </cell>
          <cell r="F278">
            <v>0</v>
          </cell>
          <cell r="G278">
            <v>454.52569999999997</v>
          </cell>
          <cell r="H278">
            <v>48.505099999999999</v>
          </cell>
          <cell r="I278">
            <v>39.778300000000002</v>
          </cell>
          <cell r="J278">
            <v>966.14300000000003</v>
          </cell>
          <cell r="K278">
            <v>463.11219999999997</v>
          </cell>
        </row>
        <row r="279">
          <cell r="A279" t="str">
            <v>E9656</v>
          </cell>
          <cell r="B279" t="str">
            <v>Guindaste móvel sobre esteiras com caçamba para escavação em solos - 186 kW</v>
          </cell>
          <cell r="C279">
            <v>5891860.4050000003</v>
          </cell>
          <cell r="D279">
            <v>317.25400000000002</v>
          </cell>
          <cell r="E279">
            <v>104.8638</v>
          </cell>
          <cell r="F279">
            <v>0</v>
          </cell>
          <cell r="G279">
            <v>453.22</v>
          </cell>
          <cell r="H279">
            <v>48.505099999999999</v>
          </cell>
          <cell r="I279">
            <v>39.778300000000002</v>
          </cell>
          <cell r="J279">
            <v>963.62120000000004</v>
          </cell>
          <cell r="K279">
            <v>461.89609999999999</v>
          </cell>
        </row>
        <row r="280">
          <cell r="A280" t="str">
            <v>E9657</v>
          </cell>
          <cell r="B280" t="str">
            <v>Guindaste móvel sobre esteiras com caçamba para escavação em rocha - 186 kW</v>
          </cell>
          <cell r="C280">
            <v>5891860.4050000003</v>
          </cell>
          <cell r="D280">
            <v>317.25400000000002</v>
          </cell>
          <cell r="E280">
            <v>104.8638</v>
          </cell>
          <cell r="F280">
            <v>0</v>
          </cell>
          <cell r="G280">
            <v>453.22</v>
          </cell>
          <cell r="H280">
            <v>48.505099999999999</v>
          </cell>
          <cell r="I280">
            <v>39.778300000000002</v>
          </cell>
          <cell r="J280">
            <v>963.62120000000004</v>
          </cell>
          <cell r="K280">
            <v>461.89609999999999</v>
          </cell>
        </row>
        <row r="281">
          <cell r="A281" t="str">
            <v>E9660</v>
          </cell>
          <cell r="B281" t="str">
            <v>Guindaste móvel sobre esteiras com capacidade de 40 t - 186 kW</v>
          </cell>
          <cell r="C281">
            <v>3713626.4950000001</v>
          </cell>
          <cell r="D281">
            <v>144.4188</v>
          </cell>
          <cell r="E281">
            <v>63.647399999999998</v>
          </cell>
          <cell r="F281">
            <v>0</v>
          </cell>
          <cell r="G281">
            <v>206.3126</v>
          </cell>
          <cell r="H281">
            <v>48.505099999999999</v>
          </cell>
          <cell r="I281">
            <v>39.778300000000002</v>
          </cell>
          <cell r="J281">
            <v>502.66219999999998</v>
          </cell>
          <cell r="K281">
            <v>247.84450000000001</v>
          </cell>
        </row>
        <row r="282">
          <cell r="A282" t="str">
            <v>E9661</v>
          </cell>
          <cell r="B282" t="str">
            <v>Compressor de ar portátil de 89,67 l/s (190 PCM) - 36 kW</v>
          </cell>
          <cell r="C282">
            <v>170313.85089999999</v>
          </cell>
          <cell r="D282">
            <v>13.6251</v>
          </cell>
          <cell r="E282">
            <v>3.1524999999999999</v>
          </cell>
          <cell r="F282">
            <v>0</v>
          </cell>
          <cell r="G282">
            <v>13.6251</v>
          </cell>
          <cell r="H282">
            <v>31.919499999999999</v>
          </cell>
          <cell r="I282">
            <v>0</v>
          </cell>
          <cell r="J282">
            <v>62.322200000000002</v>
          </cell>
          <cell r="K282">
            <v>16.7776</v>
          </cell>
        </row>
        <row r="283">
          <cell r="A283" t="str">
            <v>E9662</v>
          </cell>
          <cell r="B283" t="str">
            <v>Equipamento para solda e corte com oxiacetileno</v>
          </cell>
          <cell r="C283">
            <v>3087.2716</v>
          </cell>
          <cell r="D283">
            <v>0.41160000000000002</v>
          </cell>
          <cell r="E283">
            <v>6.3500000000000001E-2</v>
          </cell>
          <cell r="F283">
            <v>0</v>
          </cell>
          <cell r="G283">
            <v>0.41160000000000002</v>
          </cell>
          <cell r="H283">
            <v>0</v>
          </cell>
          <cell r="I283">
            <v>0</v>
          </cell>
          <cell r="J283">
            <v>0.88670000000000004</v>
          </cell>
          <cell r="K283">
            <v>0.47510000000000002</v>
          </cell>
        </row>
        <row r="284">
          <cell r="A284" t="str">
            <v>E9664</v>
          </cell>
          <cell r="B284" t="str">
            <v>Guindaste móvel sobre esteiras com capacidade de 80 t - 212 kW</v>
          </cell>
          <cell r="C284">
            <v>6450988.4210000001</v>
          </cell>
          <cell r="D284">
            <v>225.78460000000001</v>
          </cell>
          <cell r="E284">
            <v>109.4571</v>
          </cell>
          <cell r="F284">
            <v>0</v>
          </cell>
          <cell r="G284">
            <v>322.54939999999999</v>
          </cell>
          <cell r="H284">
            <v>55.285400000000003</v>
          </cell>
          <cell r="I284">
            <v>39.778300000000002</v>
          </cell>
          <cell r="J284">
            <v>752.85479999999995</v>
          </cell>
          <cell r="K284">
            <v>375.02</v>
          </cell>
        </row>
        <row r="285">
          <cell r="A285" t="str">
            <v>E9668</v>
          </cell>
          <cell r="B285" t="str">
            <v>Mesa vibratória - 2,20 kW</v>
          </cell>
          <cell r="C285">
            <v>13671.8598</v>
          </cell>
          <cell r="D285">
            <v>1.8229</v>
          </cell>
          <cell r="E285">
            <v>0.28120000000000001</v>
          </cell>
          <cell r="F285">
            <v>0</v>
          </cell>
          <cell r="G285">
            <v>1.3672</v>
          </cell>
          <cell r="H285">
            <v>0</v>
          </cell>
          <cell r="I285">
            <v>0</v>
          </cell>
          <cell r="J285">
            <v>3.4712999999999998</v>
          </cell>
          <cell r="K285">
            <v>2.1040999999999999</v>
          </cell>
        </row>
        <row r="286">
          <cell r="A286" t="str">
            <v>E9671</v>
          </cell>
          <cell r="B286" t="str">
            <v>Compressor de ar portátil de 363,87 l/s (771 PCM) - 158,13 kW</v>
          </cell>
          <cell r="C286">
            <v>564995.6679</v>
          </cell>
          <cell r="D286">
            <v>45.1997</v>
          </cell>
          <cell r="E286">
            <v>10.4581</v>
          </cell>
          <cell r="F286">
            <v>0</v>
          </cell>
          <cell r="G286">
            <v>45.1997</v>
          </cell>
          <cell r="H286">
            <v>140.2063</v>
          </cell>
          <cell r="I286">
            <v>0</v>
          </cell>
          <cell r="J286">
            <v>241.06379999999999</v>
          </cell>
          <cell r="K286">
            <v>55.657800000000002</v>
          </cell>
        </row>
        <row r="287">
          <cell r="A287" t="str">
            <v>E9673</v>
          </cell>
          <cell r="B287" t="str">
            <v>Equipamento de batimetria multifeixe</v>
          </cell>
          <cell r="C287">
            <v>2097040.345</v>
          </cell>
          <cell r="D287">
            <v>95.998800000000003</v>
          </cell>
          <cell r="E287">
            <v>35.637500000000003</v>
          </cell>
          <cell r="F287">
            <v>0</v>
          </cell>
          <cell r="G287">
            <v>106.6653</v>
          </cell>
          <cell r="H287">
            <v>0</v>
          </cell>
          <cell r="I287">
            <v>73.358800000000002</v>
          </cell>
          <cell r="J287">
            <v>311.66039999999998</v>
          </cell>
          <cell r="K287">
            <v>204.99510000000001</v>
          </cell>
        </row>
        <row r="288">
          <cell r="A288" t="str">
            <v>E9674</v>
          </cell>
          <cell r="B288" t="str">
            <v>Equipamento de medição de descarga líquida com ADCP</v>
          </cell>
          <cell r="C288">
            <v>431057.34499999997</v>
          </cell>
          <cell r="D288">
            <v>19.733000000000001</v>
          </cell>
          <cell r="E288">
            <v>7.3254999999999999</v>
          </cell>
          <cell r="F288">
            <v>0</v>
          </cell>
          <cell r="G288">
            <v>21.925599999999999</v>
          </cell>
          <cell r="H288">
            <v>0</v>
          </cell>
          <cell r="I288">
            <v>73.358800000000002</v>
          </cell>
          <cell r="J288">
            <v>122.3429</v>
          </cell>
          <cell r="K288">
            <v>100.4173</v>
          </cell>
        </row>
        <row r="289">
          <cell r="A289" t="str">
            <v>E9675</v>
          </cell>
          <cell r="B289" t="str">
            <v>Martelete perfurador/rompedor elétrico - 1,50 kW</v>
          </cell>
          <cell r="C289">
            <v>7634.3831</v>
          </cell>
          <cell r="D289">
            <v>1.0179</v>
          </cell>
          <cell r="E289">
            <v>0.157</v>
          </cell>
          <cell r="F289">
            <v>0</v>
          </cell>
          <cell r="G289">
            <v>1.0179</v>
          </cell>
          <cell r="H289">
            <v>0</v>
          </cell>
          <cell r="I289">
            <v>0</v>
          </cell>
          <cell r="J289">
            <v>2.1928000000000001</v>
          </cell>
          <cell r="K289">
            <v>1.1749000000000001</v>
          </cell>
        </row>
        <row r="290">
          <cell r="A290" t="str">
            <v>E9676</v>
          </cell>
          <cell r="B290" t="str">
            <v>Embarcação de transporte de pessoal e apoio logístico - 90 kW</v>
          </cell>
          <cell r="C290">
            <v>650323.88699999999</v>
          </cell>
          <cell r="D290">
            <v>7.4442000000000004</v>
          </cell>
          <cell r="E290">
            <v>3.7382</v>
          </cell>
          <cell r="F290">
            <v>0</v>
          </cell>
          <cell r="G290">
            <v>8.2713000000000001</v>
          </cell>
          <cell r="H290">
            <v>190.83959999999999</v>
          </cell>
          <cell r="I290">
            <v>42.121000000000002</v>
          </cell>
          <cell r="J290">
            <v>252.4143</v>
          </cell>
          <cell r="K290">
            <v>53.303400000000003</v>
          </cell>
        </row>
        <row r="291">
          <cell r="A291" t="str">
            <v>E9677</v>
          </cell>
          <cell r="B291" t="str">
            <v>Martelete perfurador/rompedor a ar comprimido de 10 kg com capacidade de 1.800 gpm</v>
          </cell>
          <cell r="C291">
            <v>19297.448</v>
          </cell>
          <cell r="D291">
            <v>2.573</v>
          </cell>
          <cell r="E291">
            <v>0.39689999999999998</v>
          </cell>
          <cell r="F291">
            <v>0</v>
          </cell>
          <cell r="G291">
            <v>2.573</v>
          </cell>
          <cell r="H291">
            <v>0</v>
          </cell>
          <cell r="I291">
            <v>27.1814</v>
          </cell>
          <cell r="J291">
            <v>32.724299999999999</v>
          </cell>
          <cell r="K291">
            <v>30.151299999999999</v>
          </cell>
        </row>
        <row r="292">
          <cell r="A292" t="str">
            <v>E9678</v>
          </cell>
          <cell r="B292" t="str">
            <v>Fresadora a frio - 455 kW</v>
          </cell>
          <cell r="C292">
            <v>6755651.3969999999</v>
          </cell>
          <cell r="D292">
            <v>788.15930000000003</v>
          </cell>
          <cell r="E292">
            <v>138.94120000000001</v>
          </cell>
          <cell r="F292">
            <v>0</v>
          </cell>
          <cell r="G292">
            <v>1125.9419</v>
          </cell>
          <cell r="H292">
            <v>427.1576</v>
          </cell>
          <cell r="I292">
            <v>39.778300000000002</v>
          </cell>
          <cell r="J292">
            <v>2519.9783000000002</v>
          </cell>
          <cell r="K292">
            <v>966.87879999999996</v>
          </cell>
        </row>
        <row r="293">
          <cell r="A293" t="str">
            <v>E9681</v>
          </cell>
          <cell r="B293" t="str">
            <v>Rolo compactador liso tandem vibratório autopropelido de 10,4 t - 82 kW</v>
          </cell>
          <cell r="C293">
            <v>929963.49690000003</v>
          </cell>
          <cell r="D293">
            <v>92.996300000000005</v>
          </cell>
          <cell r="E293">
            <v>17.930900000000001</v>
          </cell>
          <cell r="F293">
            <v>0</v>
          </cell>
          <cell r="G293">
            <v>92.996300000000005</v>
          </cell>
          <cell r="H293">
            <v>115.4734</v>
          </cell>
          <cell r="I293">
            <v>33.7363</v>
          </cell>
          <cell r="J293">
            <v>353.13319999999999</v>
          </cell>
          <cell r="K293">
            <v>144.6635</v>
          </cell>
        </row>
        <row r="294">
          <cell r="A294" t="str">
            <v>E9682</v>
          </cell>
          <cell r="B294" t="str">
            <v>Rolo compactador liso tandem vibratório autopropelido de 1,6 t - 18 kW</v>
          </cell>
          <cell r="C294">
            <v>313442.7353</v>
          </cell>
          <cell r="D294">
            <v>31.3443</v>
          </cell>
          <cell r="E294">
            <v>6.0435999999999996</v>
          </cell>
          <cell r="F294">
            <v>0</v>
          </cell>
          <cell r="G294">
            <v>31.3443</v>
          </cell>
          <cell r="H294">
            <v>25.347799999999999</v>
          </cell>
          <cell r="I294">
            <v>33.7363</v>
          </cell>
          <cell r="J294">
            <v>127.8163</v>
          </cell>
          <cell r="K294">
            <v>71.124200000000002</v>
          </cell>
        </row>
        <row r="295">
          <cell r="A295" t="str">
            <v>E9683</v>
          </cell>
          <cell r="B295" t="str">
            <v>Martelete perfurador/rompedor elétrico - 0,90 kW</v>
          </cell>
          <cell r="C295">
            <v>5048.5483999999997</v>
          </cell>
          <cell r="D295">
            <v>0.67310000000000003</v>
          </cell>
          <cell r="E295">
            <v>0.1038</v>
          </cell>
          <cell r="F295">
            <v>0</v>
          </cell>
          <cell r="G295">
            <v>0.67310000000000003</v>
          </cell>
          <cell r="H295">
            <v>0</v>
          </cell>
          <cell r="I295">
            <v>0</v>
          </cell>
          <cell r="J295">
            <v>1.45</v>
          </cell>
          <cell r="K295">
            <v>0.77690000000000003</v>
          </cell>
        </row>
        <row r="296">
          <cell r="A296" t="str">
            <v>E9684</v>
          </cell>
          <cell r="B296" t="str">
            <v>Veículo leve picape 4 x 4 com capacidade de 1,10 t - 147 kW</v>
          </cell>
          <cell r="C296">
            <v>277876.07949999999</v>
          </cell>
          <cell r="D296">
            <v>16.672599999999999</v>
          </cell>
          <cell r="E296">
            <v>5.1435000000000004</v>
          </cell>
          <cell r="F296">
            <v>2.0840999999999998</v>
          </cell>
          <cell r="G296">
            <v>16.672599999999999</v>
          </cell>
          <cell r="H296">
            <v>38.334699999999998</v>
          </cell>
          <cell r="I296">
            <v>31.958100000000002</v>
          </cell>
          <cell r="J296">
            <v>110.8656</v>
          </cell>
          <cell r="K296">
            <v>55.8583</v>
          </cell>
        </row>
        <row r="297">
          <cell r="A297" t="str">
            <v>E9685</v>
          </cell>
          <cell r="B297" t="str">
            <v>Rolo compactador pé de carneiro vibratório autopropelido por pneus de 11,6 t - 82 kW</v>
          </cell>
          <cell r="C297">
            <v>787503.06799999997</v>
          </cell>
          <cell r="D297">
            <v>63.0002</v>
          </cell>
          <cell r="E297">
            <v>14.576700000000001</v>
          </cell>
          <cell r="F297">
            <v>0</v>
          </cell>
          <cell r="G297">
            <v>63.0002</v>
          </cell>
          <cell r="H297">
            <v>68.428700000000006</v>
          </cell>
          <cell r="I297">
            <v>33.7363</v>
          </cell>
          <cell r="J297">
            <v>242.74209999999999</v>
          </cell>
          <cell r="K297">
            <v>111.31319999999999</v>
          </cell>
        </row>
        <row r="298">
          <cell r="A298" t="str">
            <v>E9689</v>
          </cell>
          <cell r="B298" t="str">
            <v>Usina de asfalto a quente gravimétrica com capacidade de 100/140 t/h - 260 kW</v>
          </cell>
          <cell r="C298">
            <v>9091232.3289999999</v>
          </cell>
          <cell r="D298">
            <v>795.4828</v>
          </cell>
          <cell r="E298">
            <v>175.2903</v>
          </cell>
          <cell r="F298">
            <v>0</v>
          </cell>
          <cell r="G298">
            <v>1022.7636</v>
          </cell>
          <cell r="H298">
            <v>0</v>
          </cell>
          <cell r="I298">
            <v>39.778300000000002</v>
          </cell>
          <cell r="J298">
            <v>2033.3150000000001</v>
          </cell>
          <cell r="K298">
            <v>1010.5513999999999</v>
          </cell>
        </row>
        <row r="299">
          <cell r="A299" t="str">
            <v>E9691</v>
          </cell>
          <cell r="B299" t="str">
            <v>Guincho tracionador de cordoalhas - 7,50 kW</v>
          </cell>
          <cell r="C299">
            <v>394839.24229999998</v>
          </cell>
          <cell r="D299">
            <v>35.096800000000002</v>
          </cell>
          <cell r="E299">
            <v>7.4438000000000004</v>
          </cell>
          <cell r="F299">
            <v>0</v>
          </cell>
          <cell r="G299">
            <v>21.935500000000001</v>
          </cell>
          <cell r="H299">
            <v>0</v>
          </cell>
          <cell r="I299">
            <v>27.1814</v>
          </cell>
          <cell r="J299">
            <v>91.657499999999999</v>
          </cell>
          <cell r="K299">
            <v>69.721999999999994</v>
          </cell>
        </row>
        <row r="300">
          <cell r="A300" t="str">
            <v>E9692</v>
          </cell>
          <cell r="B300" t="str">
            <v>Caldeira para aquecimento e injeção de cera - 1 kW</v>
          </cell>
          <cell r="C300">
            <v>120752.6807</v>
          </cell>
          <cell r="D300">
            <v>18.1129</v>
          </cell>
          <cell r="E300">
            <v>2.4834999999999998</v>
          </cell>
          <cell r="F300">
            <v>0</v>
          </cell>
          <cell r="G300">
            <v>6.0376000000000003</v>
          </cell>
          <cell r="H300">
            <v>0</v>
          </cell>
          <cell r="I300">
            <v>27.1814</v>
          </cell>
          <cell r="J300">
            <v>53.815399999999997</v>
          </cell>
          <cell r="K300">
            <v>47.777799999999999</v>
          </cell>
        </row>
        <row r="301">
          <cell r="A301" t="str">
            <v>E9694</v>
          </cell>
          <cell r="B301" t="str">
            <v>Misturador de argamassa de alta turbulência com capacidade de 220 l - 13 kW</v>
          </cell>
          <cell r="C301">
            <v>34878.698100000001</v>
          </cell>
          <cell r="D301">
            <v>5.5805999999999996</v>
          </cell>
          <cell r="E301">
            <v>0.75319999999999998</v>
          </cell>
          <cell r="F301">
            <v>0</v>
          </cell>
          <cell r="G301">
            <v>4.883</v>
          </cell>
          <cell r="H301">
            <v>0</v>
          </cell>
          <cell r="I301">
            <v>27.1814</v>
          </cell>
          <cell r="J301">
            <v>38.398200000000003</v>
          </cell>
          <cell r="K301">
            <v>33.5152</v>
          </cell>
        </row>
        <row r="302">
          <cell r="A302" t="str">
            <v>E9697</v>
          </cell>
          <cell r="B302" t="str">
            <v>Minicarregadeira de pneus com vassoura de 1,68 m - 45,50 kW</v>
          </cell>
          <cell r="C302">
            <v>426375.28739999997</v>
          </cell>
          <cell r="D302">
            <v>37.3078</v>
          </cell>
          <cell r="E302">
            <v>8.2210000000000001</v>
          </cell>
          <cell r="F302">
            <v>0</v>
          </cell>
          <cell r="G302">
            <v>37.3078</v>
          </cell>
          <cell r="H302">
            <v>59.327500000000001</v>
          </cell>
          <cell r="I302">
            <v>33.7363</v>
          </cell>
          <cell r="J302">
            <v>175.90039999999999</v>
          </cell>
          <cell r="K302">
            <v>79.265100000000004</v>
          </cell>
        </row>
        <row r="303">
          <cell r="A303" t="str">
            <v>E9699</v>
          </cell>
          <cell r="B303" t="str">
            <v>Trituradora de galhos e troncos rebocável com capacidade de até 350 mm de diâmetro com guincho - 96,94 kW</v>
          </cell>
          <cell r="C303">
            <v>445825.09860000003</v>
          </cell>
          <cell r="D303">
            <v>50.155299999999997</v>
          </cell>
          <cell r="E303">
            <v>8.5960999999999999</v>
          </cell>
          <cell r="F303">
            <v>0</v>
          </cell>
          <cell r="G303">
            <v>55.728099999999998</v>
          </cell>
          <cell r="H303">
            <v>75.84</v>
          </cell>
          <cell r="I303">
            <v>27.1814</v>
          </cell>
          <cell r="J303">
            <v>217.5009</v>
          </cell>
          <cell r="K303">
            <v>85.9328</v>
          </cell>
        </row>
        <row r="304">
          <cell r="A304" t="str">
            <v>E9700</v>
          </cell>
          <cell r="B304" t="str">
            <v>Fresadora a frio - 155 kW</v>
          </cell>
          <cell r="C304">
            <v>3590545.48</v>
          </cell>
          <cell r="D304">
            <v>418.89699999999999</v>
          </cell>
          <cell r="E304">
            <v>73.845600000000005</v>
          </cell>
          <cell r="F304">
            <v>0</v>
          </cell>
          <cell r="G304">
            <v>598.42420000000004</v>
          </cell>
          <cell r="H304">
            <v>145.51519999999999</v>
          </cell>
          <cell r="I304">
            <v>39.778300000000002</v>
          </cell>
          <cell r="J304">
            <v>1276.4603</v>
          </cell>
          <cell r="K304">
            <v>532.52089999999998</v>
          </cell>
        </row>
        <row r="305">
          <cell r="A305" t="str">
            <v>E9701</v>
          </cell>
          <cell r="B305" t="str">
            <v>Jateador pressurizado multiabrasivo com capacidade de 280 l</v>
          </cell>
          <cell r="C305">
            <v>29342.4028</v>
          </cell>
          <cell r="D305">
            <v>2.6408</v>
          </cell>
          <cell r="E305">
            <v>0.54310000000000003</v>
          </cell>
          <cell r="F305">
            <v>0</v>
          </cell>
          <cell r="G305">
            <v>2.6408</v>
          </cell>
          <cell r="H305">
            <v>0</v>
          </cell>
          <cell r="I305">
            <v>27.1814</v>
          </cell>
          <cell r="J305">
            <v>33.006100000000004</v>
          </cell>
          <cell r="K305">
            <v>30.365300000000001</v>
          </cell>
        </row>
        <row r="306">
          <cell r="A306" t="str">
            <v>E9703</v>
          </cell>
          <cell r="B306" t="str">
            <v>Fábrica de pré-moldado de concreto para mourão - 2,20 kW</v>
          </cell>
          <cell r="C306">
            <v>14433.468699999999</v>
          </cell>
          <cell r="D306">
            <v>1.9245000000000001</v>
          </cell>
          <cell r="E306">
            <v>0.29680000000000001</v>
          </cell>
          <cell r="F306">
            <v>0</v>
          </cell>
          <cell r="G306">
            <v>1.4433</v>
          </cell>
          <cell r="H306">
            <v>0</v>
          </cell>
          <cell r="I306">
            <v>0</v>
          </cell>
          <cell r="J306">
            <v>3.6646000000000001</v>
          </cell>
          <cell r="K306">
            <v>2.2212999999999998</v>
          </cell>
        </row>
        <row r="307">
          <cell r="A307" t="str">
            <v>E9704</v>
          </cell>
          <cell r="B307" t="str">
            <v>Batelão sem propulsão montado na obra com capacidade de 66 m³</v>
          </cell>
          <cell r="C307">
            <v>225883.41020000001</v>
          </cell>
          <cell r="D307">
            <v>9.6806999999999999</v>
          </cell>
          <cell r="E307">
            <v>3.8161</v>
          </cell>
          <cell r="F307">
            <v>0</v>
          </cell>
          <cell r="G307">
            <v>16.134499999999999</v>
          </cell>
          <cell r="H307">
            <v>0</v>
          </cell>
          <cell r="I307">
            <v>29.463000000000001</v>
          </cell>
          <cell r="J307">
            <v>59.094299999999997</v>
          </cell>
          <cell r="K307">
            <v>42.959800000000001</v>
          </cell>
        </row>
        <row r="308">
          <cell r="A308" t="str">
            <v>E9705</v>
          </cell>
          <cell r="B308" t="str">
            <v>Misturador de lama bentonítica - 4 kW</v>
          </cell>
          <cell r="C308">
            <v>18269.018100000001</v>
          </cell>
          <cell r="D308">
            <v>2.923</v>
          </cell>
          <cell r="E308">
            <v>0.39450000000000002</v>
          </cell>
          <cell r="F308">
            <v>0</v>
          </cell>
          <cell r="G308">
            <v>2.5577000000000001</v>
          </cell>
          <cell r="H308">
            <v>0</v>
          </cell>
          <cell r="I308">
            <v>27.1814</v>
          </cell>
          <cell r="J308">
            <v>33.056600000000003</v>
          </cell>
          <cell r="K308">
            <v>30.498899999999999</v>
          </cell>
        </row>
        <row r="309">
          <cell r="A309" t="str">
            <v>E9706</v>
          </cell>
          <cell r="B309" t="str">
            <v>Martelete perfurador/rompedor a ar comprimido de 28 kg para concreto com capacidade de 1.230 gpm</v>
          </cell>
          <cell r="C309">
            <v>21320.968099999998</v>
          </cell>
          <cell r="D309">
            <v>2.8428</v>
          </cell>
          <cell r="E309">
            <v>0.4385</v>
          </cell>
          <cell r="F309">
            <v>0</v>
          </cell>
          <cell r="G309">
            <v>2.8428</v>
          </cell>
          <cell r="H309">
            <v>0</v>
          </cell>
          <cell r="I309">
            <v>27.1814</v>
          </cell>
          <cell r="J309">
            <v>33.305500000000002</v>
          </cell>
          <cell r="K309">
            <v>30.462700000000002</v>
          </cell>
        </row>
        <row r="310">
          <cell r="A310" t="str">
            <v>E9707</v>
          </cell>
          <cell r="B310" t="str">
            <v>Desarenador - 15 kW</v>
          </cell>
          <cell r="C310">
            <v>14855.1147</v>
          </cell>
          <cell r="D310">
            <v>1.1883999999999999</v>
          </cell>
          <cell r="E310">
            <v>0.27500000000000002</v>
          </cell>
          <cell r="F310">
            <v>0</v>
          </cell>
          <cell r="G310">
            <v>1.1883999999999999</v>
          </cell>
          <cell r="H310">
            <v>0</v>
          </cell>
          <cell r="I310">
            <v>27.1814</v>
          </cell>
          <cell r="J310">
            <v>29.833200000000001</v>
          </cell>
          <cell r="K310">
            <v>28.6448</v>
          </cell>
        </row>
        <row r="311">
          <cell r="A311" t="str">
            <v>E9708</v>
          </cell>
          <cell r="B311" t="str">
            <v>Microtrator com roçadeira - 10 kW</v>
          </cell>
          <cell r="C311">
            <v>51352.722399999999</v>
          </cell>
          <cell r="D311">
            <v>5.1353</v>
          </cell>
          <cell r="E311">
            <v>0.99009999999999998</v>
          </cell>
          <cell r="F311">
            <v>0</v>
          </cell>
          <cell r="G311">
            <v>4.4934000000000003</v>
          </cell>
          <cell r="H311">
            <v>7.8234000000000004</v>
          </cell>
          <cell r="I311">
            <v>27.1814</v>
          </cell>
          <cell r="J311">
            <v>45.623600000000003</v>
          </cell>
          <cell r="K311">
            <v>33.306800000000003</v>
          </cell>
        </row>
        <row r="312">
          <cell r="A312" t="str">
            <v>E9710</v>
          </cell>
          <cell r="B312" t="str">
            <v>Socadora automática de linha - 253 kW</v>
          </cell>
          <cell r="C312">
            <v>37052723.829999998</v>
          </cell>
          <cell r="D312">
            <v>1482.1089999999999</v>
          </cell>
          <cell r="E312">
            <v>628.69209999999998</v>
          </cell>
          <cell r="F312">
            <v>0</v>
          </cell>
          <cell r="G312">
            <v>1482.1089999999999</v>
          </cell>
          <cell r="H312">
            <v>158.34559999999999</v>
          </cell>
          <cell r="I312">
            <v>79.556600000000003</v>
          </cell>
          <cell r="J312">
            <v>3830.8123000000001</v>
          </cell>
          <cell r="K312">
            <v>2190.3577</v>
          </cell>
        </row>
        <row r="313">
          <cell r="A313" t="str">
            <v>E9712</v>
          </cell>
          <cell r="B313" t="str">
            <v>Reguladora e distribuidora de lastro - 300 kW</v>
          </cell>
          <cell r="C313">
            <v>16260351.99</v>
          </cell>
          <cell r="D313">
            <v>650.41409999999996</v>
          </cell>
          <cell r="E313">
            <v>275.89749999999998</v>
          </cell>
          <cell r="F313">
            <v>0</v>
          </cell>
          <cell r="G313">
            <v>650.41409999999996</v>
          </cell>
          <cell r="H313">
            <v>187.76159999999999</v>
          </cell>
          <cell r="I313">
            <v>79.556600000000003</v>
          </cell>
          <cell r="J313">
            <v>1844.0438999999999</v>
          </cell>
          <cell r="K313">
            <v>1005.8682</v>
          </cell>
        </row>
        <row r="314">
          <cell r="A314" t="str">
            <v>E9714</v>
          </cell>
          <cell r="B314" t="str">
            <v>Bate-estaca com martelo hidráulico - 450 kW</v>
          </cell>
          <cell r="C314">
            <v>3399250.9240000001</v>
          </cell>
          <cell r="D314">
            <v>453.23349999999999</v>
          </cell>
          <cell r="E314">
            <v>69.911299999999997</v>
          </cell>
          <cell r="F314">
            <v>0</v>
          </cell>
          <cell r="G314">
            <v>339.92509999999999</v>
          </cell>
          <cell r="H314">
            <v>305.11259999999999</v>
          </cell>
          <cell r="I314">
            <v>33.7363</v>
          </cell>
          <cell r="J314">
            <v>1201.9187999999999</v>
          </cell>
          <cell r="K314">
            <v>556.88109999999995</v>
          </cell>
        </row>
        <row r="315">
          <cell r="A315" t="str">
            <v>E9716</v>
          </cell>
          <cell r="B315" t="str">
            <v>Conjunto bomba e macaco hidráulico para protensão com capacidade de 590 kN - 3,70 kW</v>
          </cell>
          <cell r="C315">
            <v>15922.3598</v>
          </cell>
          <cell r="D315">
            <v>0.90980000000000005</v>
          </cell>
          <cell r="E315">
            <v>0.28070000000000001</v>
          </cell>
          <cell r="F315">
            <v>0</v>
          </cell>
          <cell r="G315">
            <v>0.90980000000000005</v>
          </cell>
          <cell r="H315">
            <v>0</v>
          </cell>
          <cell r="I315">
            <v>39.778300000000002</v>
          </cell>
          <cell r="J315">
            <v>41.878599999999999</v>
          </cell>
          <cell r="K315">
            <v>40.968800000000002</v>
          </cell>
        </row>
        <row r="316">
          <cell r="A316" t="str">
            <v>E9717</v>
          </cell>
          <cell r="B316" t="str">
            <v>Máquina policorte - 2,20 kW</v>
          </cell>
          <cell r="C316">
            <v>1149.1886999999999</v>
          </cell>
          <cell r="D316">
            <v>0.10340000000000001</v>
          </cell>
          <cell r="E316">
            <v>2.1299999999999999E-2</v>
          </cell>
          <cell r="F316">
            <v>0</v>
          </cell>
          <cell r="G316">
            <v>5.7500000000000002E-2</v>
          </cell>
          <cell r="H316">
            <v>0</v>
          </cell>
          <cell r="I316">
            <v>0</v>
          </cell>
          <cell r="J316">
            <v>0.1822</v>
          </cell>
          <cell r="K316">
            <v>0.12470000000000001</v>
          </cell>
        </row>
        <row r="317">
          <cell r="A317" t="str">
            <v>E9718</v>
          </cell>
          <cell r="B317" t="str">
            <v>Pórtico duplo de descarga e posicionamento de dormente - 89 kW</v>
          </cell>
          <cell r="C317">
            <v>10129584.7389</v>
          </cell>
          <cell r="D317">
            <v>405.18340000000001</v>
          </cell>
          <cell r="E317">
            <v>171.87370000000001</v>
          </cell>
          <cell r="F317">
            <v>0</v>
          </cell>
          <cell r="G317">
            <v>303.88749999999999</v>
          </cell>
          <cell r="H317">
            <v>55.702599999999997</v>
          </cell>
          <cell r="I317">
            <v>79.556600000000003</v>
          </cell>
          <cell r="J317">
            <v>1016.2038</v>
          </cell>
          <cell r="K317">
            <v>656.61369999999999</v>
          </cell>
        </row>
        <row r="318">
          <cell r="A318" t="str">
            <v>E9719</v>
          </cell>
          <cell r="B318" t="str">
            <v>Talha manual com capacidade de 3 t</v>
          </cell>
          <cell r="C318">
            <v>8469.9855000000007</v>
          </cell>
          <cell r="D318">
            <v>0.75290000000000001</v>
          </cell>
          <cell r="E318">
            <v>0.15970000000000001</v>
          </cell>
          <cell r="F318">
            <v>0</v>
          </cell>
          <cell r="G318">
            <v>0.47060000000000002</v>
          </cell>
          <cell r="H318">
            <v>0</v>
          </cell>
          <cell r="I318">
            <v>0</v>
          </cell>
          <cell r="J318">
            <v>1.3832</v>
          </cell>
          <cell r="K318">
            <v>0.91259999999999997</v>
          </cell>
        </row>
        <row r="319">
          <cell r="A319" t="str">
            <v>E9720</v>
          </cell>
          <cell r="B319" t="str">
            <v>Conjunto bomba e macaco hidráulico para protensão com capacidade de 250 kN - 3,70 kW</v>
          </cell>
          <cell r="C319">
            <v>12583.8068</v>
          </cell>
          <cell r="D319">
            <v>0.71909999999999996</v>
          </cell>
          <cell r="E319">
            <v>0.2218</v>
          </cell>
          <cell r="F319">
            <v>0</v>
          </cell>
          <cell r="G319">
            <v>0.71909999999999996</v>
          </cell>
          <cell r="H319">
            <v>0</v>
          </cell>
          <cell r="I319">
            <v>39.778300000000002</v>
          </cell>
          <cell r="J319">
            <v>41.438299999999998</v>
          </cell>
          <cell r="K319">
            <v>40.719200000000001</v>
          </cell>
        </row>
        <row r="320">
          <cell r="A320" t="str">
            <v>E9721</v>
          </cell>
          <cell r="B320" t="str">
            <v>Conjunto bomba e macaco hidráulico para protensão com capacidade de 1.150 kN - 5 kW</v>
          </cell>
          <cell r="C320">
            <v>26194.7968</v>
          </cell>
          <cell r="D320">
            <v>1.4967999999999999</v>
          </cell>
          <cell r="E320">
            <v>0.46179999999999999</v>
          </cell>
          <cell r="F320">
            <v>0</v>
          </cell>
          <cell r="G320">
            <v>1.4967999999999999</v>
          </cell>
          <cell r="H320">
            <v>0</v>
          </cell>
          <cell r="I320">
            <v>39.778300000000002</v>
          </cell>
          <cell r="J320">
            <v>43.233699999999999</v>
          </cell>
          <cell r="K320">
            <v>41.736899999999999</v>
          </cell>
        </row>
        <row r="321">
          <cell r="A321" t="str">
            <v>E9722</v>
          </cell>
          <cell r="B321" t="str">
            <v>Conjunto bomba e macaco hidráulico para protensão com capacidade de 2.000 kN - 5 kW</v>
          </cell>
          <cell r="C321">
            <v>41774.800799999997</v>
          </cell>
          <cell r="D321">
            <v>2.3871000000000002</v>
          </cell>
          <cell r="E321">
            <v>0.73640000000000005</v>
          </cell>
          <cell r="F321">
            <v>0</v>
          </cell>
          <cell r="G321">
            <v>2.3871000000000002</v>
          </cell>
          <cell r="H321">
            <v>0</v>
          </cell>
          <cell r="I321">
            <v>39.778300000000002</v>
          </cell>
          <cell r="J321">
            <v>45.288899999999998</v>
          </cell>
          <cell r="K321">
            <v>42.901800000000001</v>
          </cell>
        </row>
        <row r="322">
          <cell r="A322" t="str">
            <v>E9723</v>
          </cell>
          <cell r="B322" t="str">
            <v>Conjunto bomba e macaco hidráulico para protensão com capacidade de 2.500 kN - 7 kW</v>
          </cell>
          <cell r="C322">
            <v>49307.963199999998</v>
          </cell>
          <cell r="D322">
            <v>2.8176000000000001</v>
          </cell>
          <cell r="E322">
            <v>0.86919999999999997</v>
          </cell>
          <cell r="F322">
            <v>0</v>
          </cell>
          <cell r="G322">
            <v>2.8176000000000001</v>
          </cell>
          <cell r="H322">
            <v>0</v>
          </cell>
          <cell r="I322">
            <v>39.778300000000002</v>
          </cell>
          <cell r="J322">
            <v>46.282699999999998</v>
          </cell>
          <cell r="K322">
            <v>43.4651</v>
          </cell>
        </row>
        <row r="323">
          <cell r="A323" t="str">
            <v>E9724</v>
          </cell>
          <cell r="B323" t="str">
            <v>Conjunto bomba e macaco hidráulico para protensão com capacidade de 4.000 kN - 10 kW</v>
          </cell>
          <cell r="C323">
            <v>52732.1158</v>
          </cell>
          <cell r="D323">
            <v>3.0133000000000001</v>
          </cell>
          <cell r="E323">
            <v>0.92959999999999998</v>
          </cell>
          <cell r="F323">
            <v>0</v>
          </cell>
          <cell r="G323">
            <v>3.0133000000000001</v>
          </cell>
          <cell r="H323">
            <v>0</v>
          </cell>
          <cell r="I323">
            <v>39.778300000000002</v>
          </cell>
          <cell r="J323">
            <v>46.734499999999997</v>
          </cell>
          <cell r="K323">
            <v>43.721200000000003</v>
          </cell>
        </row>
        <row r="324">
          <cell r="A324" t="str">
            <v>E9725</v>
          </cell>
          <cell r="B324" t="str">
            <v>Conjunto bomba e macaco hidráulico para protensão com capacidade de 5.400 kN - 10 kW</v>
          </cell>
          <cell r="C324">
            <v>56327.498500000002</v>
          </cell>
          <cell r="D324">
            <v>3.2187000000000001</v>
          </cell>
          <cell r="E324">
            <v>0.99299999999999999</v>
          </cell>
          <cell r="F324">
            <v>0</v>
          </cell>
          <cell r="G324">
            <v>3.2187000000000001</v>
          </cell>
          <cell r="H324">
            <v>0</v>
          </cell>
          <cell r="I324">
            <v>39.778300000000002</v>
          </cell>
          <cell r="J324">
            <v>47.2087</v>
          </cell>
          <cell r="K324">
            <v>43.99</v>
          </cell>
        </row>
        <row r="325">
          <cell r="A325" t="str">
            <v>E9726</v>
          </cell>
          <cell r="B325" t="str">
            <v>Bate-estaca Strauss - 15 kW</v>
          </cell>
          <cell r="C325">
            <v>129207.7424</v>
          </cell>
          <cell r="D325">
            <v>17.227699999999999</v>
          </cell>
          <cell r="E325">
            <v>2.6574</v>
          </cell>
          <cell r="F325">
            <v>0</v>
          </cell>
          <cell r="G325">
            <v>12.9208</v>
          </cell>
          <cell r="H325">
            <v>10.170400000000001</v>
          </cell>
          <cell r="I325">
            <v>33.7363</v>
          </cell>
          <cell r="J325">
            <v>76.712599999999995</v>
          </cell>
          <cell r="K325">
            <v>53.621400000000001</v>
          </cell>
        </row>
        <row r="326">
          <cell r="A326" t="str">
            <v>E9727</v>
          </cell>
          <cell r="B326" t="str">
            <v>Posicionadora de trilhos - 7,40 kW</v>
          </cell>
          <cell r="C326">
            <v>740758.36380000005</v>
          </cell>
          <cell r="D326">
            <v>42.329000000000001</v>
          </cell>
          <cell r="E326">
            <v>13.0585</v>
          </cell>
          <cell r="F326">
            <v>0</v>
          </cell>
          <cell r="G326">
            <v>37.0379</v>
          </cell>
          <cell r="H326">
            <v>4.6315</v>
          </cell>
          <cell r="I326">
            <v>0</v>
          </cell>
          <cell r="J326">
            <v>97.056899999999999</v>
          </cell>
          <cell r="K326">
            <v>55.387500000000003</v>
          </cell>
        </row>
        <row r="327">
          <cell r="A327" t="str">
            <v>E9728</v>
          </cell>
          <cell r="B327" t="str">
            <v>Tirefonadora/parafusadora portátil - 3,10 kW</v>
          </cell>
          <cell r="C327">
            <v>53519.311099999999</v>
          </cell>
          <cell r="D327">
            <v>4.2815000000000003</v>
          </cell>
          <cell r="E327">
            <v>0.99060000000000004</v>
          </cell>
          <cell r="F327">
            <v>0</v>
          </cell>
          <cell r="G327">
            <v>4.2815000000000003</v>
          </cell>
          <cell r="H327">
            <v>4.6013999999999999</v>
          </cell>
          <cell r="I327">
            <v>0</v>
          </cell>
          <cell r="J327">
            <v>14.154999999999999</v>
          </cell>
          <cell r="K327">
            <v>5.2721</v>
          </cell>
        </row>
        <row r="328">
          <cell r="A328" t="str">
            <v>E9729</v>
          </cell>
          <cell r="B328" t="str">
            <v>Equipamento para pintura eletrostática com cabine simples de 5,50 kW e estufa de 2x120.000 kCal</v>
          </cell>
          <cell r="C328">
            <v>134687.6361</v>
          </cell>
          <cell r="D328">
            <v>10.261900000000001</v>
          </cell>
          <cell r="E328">
            <v>2.4733000000000001</v>
          </cell>
          <cell r="F328">
            <v>0</v>
          </cell>
          <cell r="G328">
            <v>10.261900000000001</v>
          </cell>
          <cell r="H328">
            <v>0</v>
          </cell>
          <cell r="I328">
            <v>0</v>
          </cell>
          <cell r="J328">
            <v>22.9971</v>
          </cell>
          <cell r="K328">
            <v>12.735200000000001</v>
          </cell>
        </row>
        <row r="329">
          <cell r="A329" t="str">
            <v>E9730</v>
          </cell>
          <cell r="B329" t="str">
            <v>Grupo vibrador com gerador - 2,80 kW</v>
          </cell>
          <cell r="C329">
            <v>87300.503899999996</v>
          </cell>
          <cell r="D329">
            <v>12.222099999999999</v>
          </cell>
          <cell r="E329">
            <v>1.8853</v>
          </cell>
          <cell r="F329">
            <v>0</v>
          </cell>
          <cell r="G329">
            <v>8.7301000000000002</v>
          </cell>
          <cell r="H329">
            <v>4.1561000000000003</v>
          </cell>
          <cell r="I329">
            <v>0</v>
          </cell>
          <cell r="J329">
            <v>26.993600000000001</v>
          </cell>
          <cell r="K329">
            <v>14.1074</v>
          </cell>
        </row>
        <row r="330">
          <cell r="A330" t="str">
            <v>E9731</v>
          </cell>
          <cell r="B330" t="str">
            <v>Máquina de furar dormente portátil - 1,50 kW</v>
          </cell>
          <cell r="C330">
            <v>84129.072799999994</v>
          </cell>
          <cell r="D330">
            <v>6.7302999999999997</v>
          </cell>
          <cell r="E330">
            <v>1.5571999999999999</v>
          </cell>
          <cell r="F330">
            <v>0</v>
          </cell>
          <cell r="G330">
            <v>6.7302999999999997</v>
          </cell>
          <cell r="H330">
            <v>2.2265000000000001</v>
          </cell>
          <cell r="I330">
            <v>0</v>
          </cell>
          <cell r="J330">
            <v>17.244299999999999</v>
          </cell>
          <cell r="K330">
            <v>8.2874999999999996</v>
          </cell>
        </row>
        <row r="331">
          <cell r="A331" t="str">
            <v>E9732</v>
          </cell>
          <cell r="B331" t="str">
            <v>Máquina para furar dormente - 6,70 kW</v>
          </cell>
          <cell r="C331">
            <v>84639.906900000002</v>
          </cell>
          <cell r="D331">
            <v>6.7712000000000003</v>
          </cell>
          <cell r="E331">
            <v>1.5667</v>
          </cell>
          <cell r="F331">
            <v>0</v>
          </cell>
          <cell r="G331">
            <v>6.7712000000000003</v>
          </cell>
          <cell r="H331">
            <v>9.9449000000000005</v>
          </cell>
          <cell r="I331">
            <v>0</v>
          </cell>
          <cell r="J331">
            <v>25.053999999999998</v>
          </cell>
          <cell r="K331">
            <v>8.3378999999999994</v>
          </cell>
        </row>
        <row r="332">
          <cell r="A332" t="str">
            <v>E9733</v>
          </cell>
          <cell r="B332" t="str">
            <v>Máquina tirefonadora e parafusadora - 6,70 kW</v>
          </cell>
          <cell r="C332">
            <v>86876.330900000001</v>
          </cell>
          <cell r="D332">
            <v>6.9500999999999999</v>
          </cell>
          <cell r="E332">
            <v>1.6081000000000001</v>
          </cell>
          <cell r="F332">
            <v>0</v>
          </cell>
          <cell r="G332">
            <v>6.9500999999999999</v>
          </cell>
          <cell r="H332">
            <v>9.9449000000000005</v>
          </cell>
          <cell r="I332">
            <v>0</v>
          </cell>
          <cell r="J332">
            <v>25.453199999999999</v>
          </cell>
          <cell r="K332">
            <v>8.5581999999999994</v>
          </cell>
        </row>
        <row r="333">
          <cell r="A333" t="str">
            <v>E9734</v>
          </cell>
          <cell r="B333" t="str">
            <v>Bomba projetora de argamassa com capacidade de 2 m³/h - 5,50 kW</v>
          </cell>
          <cell r="C333">
            <v>144942.33319999999</v>
          </cell>
          <cell r="D333">
            <v>16.564800000000002</v>
          </cell>
          <cell r="E333">
            <v>2.8744999999999998</v>
          </cell>
          <cell r="F333">
            <v>0</v>
          </cell>
          <cell r="G333">
            <v>14.494199999999999</v>
          </cell>
          <cell r="H333">
            <v>0</v>
          </cell>
          <cell r="I333">
            <v>27.1814</v>
          </cell>
          <cell r="J333">
            <v>61.114899999999999</v>
          </cell>
          <cell r="K333">
            <v>46.620699999999999</v>
          </cell>
        </row>
        <row r="334">
          <cell r="A334" t="str">
            <v>E9735</v>
          </cell>
          <cell r="B334" t="str">
            <v>Máquina para serrar trilho - 5,00 kW</v>
          </cell>
          <cell r="C334">
            <v>33940.9951</v>
          </cell>
          <cell r="D334">
            <v>2.7153</v>
          </cell>
          <cell r="E334">
            <v>0.62819999999999998</v>
          </cell>
          <cell r="F334">
            <v>0</v>
          </cell>
          <cell r="G334">
            <v>2.7153</v>
          </cell>
          <cell r="H334">
            <v>7.4215</v>
          </cell>
          <cell r="I334">
            <v>0</v>
          </cell>
          <cell r="J334">
            <v>13.4803</v>
          </cell>
          <cell r="K334">
            <v>3.3435000000000001</v>
          </cell>
        </row>
        <row r="335">
          <cell r="A335" t="str">
            <v>E9736</v>
          </cell>
          <cell r="B335" t="str">
            <v>Máquina para furar trilho - 1,20 kW</v>
          </cell>
          <cell r="C335">
            <v>44787.756699999998</v>
          </cell>
          <cell r="D335">
            <v>3.5830000000000002</v>
          </cell>
          <cell r="E335">
            <v>0.82899999999999996</v>
          </cell>
          <cell r="F335">
            <v>0</v>
          </cell>
          <cell r="G335">
            <v>3.5830000000000002</v>
          </cell>
          <cell r="H335">
            <v>1.7811999999999999</v>
          </cell>
          <cell r="I335">
            <v>0</v>
          </cell>
          <cell r="J335">
            <v>9.7761999999999993</v>
          </cell>
          <cell r="K335">
            <v>4.4119999999999999</v>
          </cell>
        </row>
        <row r="336">
          <cell r="A336" t="str">
            <v>E9737</v>
          </cell>
          <cell r="B336" t="str">
            <v>Conjunto para pré-aquecimento de trilho em solda aluminotérmica</v>
          </cell>
          <cell r="C336">
            <v>4170.6895000000004</v>
          </cell>
          <cell r="D336">
            <v>0.55610000000000004</v>
          </cell>
          <cell r="E336">
            <v>8.5800000000000001E-2</v>
          </cell>
          <cell r="F336">
            <v>0</v>
          </cell>
          <cell r="G336">
            <v>0.55610000000000004</v>
          </cell>
          <cell r="H336">
            <v>0</v>
          </cell>
          <cell r="I336">
            <v>0</v>
          </cell>
          <cell r="J336">
            <v>1.198</v>
          </cell>
          <cell r="K336">
            <v>0.64190000000000003</v>
          </cell>
        </row>
        <row r="337">
          <cell r="A337" t="str">
            <v>E9738</v>
          </cell>
          <cell r="B337" t="str">
            <v>Máquina de esmerilhar topo e lateral de boleto - 5,20 kW</v>
          </cell>
          <cell r="C337">
            <v>89383.357300000003</v>
          </cell>
          <cell r="D337">
            <v>7.1506999999999996</v>
          </cell>
          <cell r="E337">
            <v>1.6545000000000001</v>
          </cell>
          <cell r="F337">
            <v>0</v>
          </cell>
          <cell r="G337">
            <v>7.1506999999999996</v>
          </cell>
          <cell r="H337">
            <v>7.7183999999999999</v>
          </cell>
          <cell r="I337">
            <v>0</v>
          </cell>
          <cell r="J337">
            <v>23.674299999999999</v>
          </cell>
          <cell r="K337">
            <v>8.8051999999999992</v>
          </cell>
        </row>
        <row r="338">
          <cell r="A338" t="str">
            <v>E9742</v>
          </cell>
          <cell r="B338" t="str">
            <v>Trator agrícola sobre pneus com roçadeira articulada e capacidade de 1,12 m - 77 kW</v>
          </cell>
          <cell r="C338">
            <v>654547.53099999996</v>
          </cell>
          <cell r="D338">
            <v>65.454800000000006</v>
          </cell>
          <cell r="E338">
            <v>12.6205</v>
          </cell>
          <cell r="F338">
            <v>0</v>
          </cell>
          <cell r="G338">
            <v>57.2729</v>
          </cell>
          <cell r="H338">
            <v>72.288200000000003</v>
          </cell>
          <cell r="I338">
            <v>27.1814</v>
          </cell>
          <cell r="J338">
            <v>234.81780000000001</v>
          </cell>
          <cell r="K338">
            <v>105.2567</v>
          </cell>
        </row>
        <row r="339">
          <cell r="A339" t="str">
            <v>E9745</v>
          </cell>
          <cell r="B339" t="str">
            <v>Trator agrícola sobre pneus com roçadeira de arraste e capacidade de 1,50 m - 77 kW</v>
          </cell>
          <cell r="C339">
            <v>389366.57640000002</v>
          </cell>
          <cell r="D339">
            <v>38.936700000000002</v>
          </cell>
          <cell r="E339">
            <v>7.5075000000000003</v>
          </cell>
          <cell r="F339">
            <v>0</v>
          </cell>
          <cell r="G339">
            <v>34.069600000000001</v>
          </cell>
          <cell r="H339">
            <v>72.288200000000003</v>
          </cell>
          <cell r="I339">
            <v>27.1814</v>
          </cell>
          <cell r="J339">
            <v>179.98339999999999</v>
          </cell>
          <cell r="K339">
            <v>73.625600000000006</v>
          </cell>
        </row>
        <row r="340">
          <cell r="A340" t="str">
            <v>E9746</v>
          </cell>
          <cell r="B340" t="str">
            <v>Conjunto bomba e prensa para luva de emenda de 25 mm</v>
          </cell>
          <cell r="C340">
            <v>26162.98</v>
          </cell>
          <cell r="D340">
            <v>2.093</v>
          </cell>
          <cell r="E340">
            <v>0.48430000000000001</v>
          </cell>
          <cell r="F340">
            <v>0</v>
          </cell>
          <cell r="G340">
            <v>1.3081</v>
          </cell>
          <cell r="H340">
            <v>0</v>
          </cell>
          <cell r="I340">
            <v>27.1814</v>
          </cell>
          <cell r="J340">
            <v>31.066800000000001</v>
          </cell>
          <cell r="K340">
            <v>29.758700000000001</v>
          </cell>
        </row>
        <row r="341">
          <cell r="A341" t="str">
            <v>E9747</v>
          </cell>
          <cell r="B341" t="str">
            <v>Conjunto bomba e prensa para luva de emenda de 32 mm</v>
          </cell>
          <cell r="C341">
            <v>27471.119600000002</v>
          </cell>
          <cell r="D341">
            <v>2.1977000000000002</v>
          </cell>
          <cell r="E341">
            <v>0.50849999999999995</v>
          </cell>
          <cell r="F341">
            <v>0</v>
          </cell>
          <cell r="G341">
            <v>1.3735999999999999</v>
          </cell>
          <cell r="H341">
            <v>0</v>
          </cell>
          <cell r="I341">
            <v>27.1814</v>
          </cell>
          <cell r="J341">
            <v>31.261199999999999</v>
          </cell>
          <cell r="K341">
            <v>29.887599999999999</v>
          </cell>
        </row>
        <row r="342">
          <cell r="A342" t="str">
            <v>E9748</v>
          </cell>
          <cell r="B342" t="str">
            <v>Rosqueadeira para rosca cônica - 0,75 kW</v>
          </cell>
          <cell r="C342">
            <v>6059.6526000000003</v>
          </cell>
          <cell r="D342">
            <v>0.3463</v>
          </cell>
          <cell r="E342">
            <v>0.10680000000000001</v>
          </cell>
          <cell r="F342">
            <v>0</v>
          </cell>
          <cell r="G342">
            <v>0.3463</v>
          </cell>
          <cell r="H342">
            <v>0</v>
          </cell>
          <cell r="I342">
            <v>27.1814</v>
          </cell>
          <cell r="J342">
            <v>27.980799999999999</v>
          </cell>
          <cell r="K342">
            <v>27.634499999999999</v>
          </cell>
        </row>
        <row r="343">
          <cell r="A343" t="str">
            <v>E9749</v>
          </cell>
          <cell r="B343" t="str">
            <v>Jateador portátil multiabrasivo com capacidade de 300 kg</v>
          </cell>
          <cell r="C343">
            <v>8799.6918000000005</v>
          </cell>
          <cell r="D343">
            <v>0.79200000000000004</v>
          </cell>
          <cell r="E343">
            <v>0.16289999999999999</v>
          </cell>
          <cell r="F343">
            <v>0</v>
          </cell>
          <cell r="G343">
            <v>0.79200000000000004</v>
          </cell>
          <cell r="H343">
            <v>0</v>
          </cell>
          <cell r="I343">
            <v>27.1814</v>
          </cell>
          <cell r="J343">
            <v>28.9283</v>
          </cell>
          <cell r="K343">
            <v>28.136299999999999</v>
          </cell>
        </row>
        <row r="344">
          <cell r="A344" t="str">
            <v>E9750</v>
          </cell>
          <cell r="B344" t="str">
            <v>Bomba de injeção de argamassa com capacidade de 50 l/min</v>
          </cell>
          <cell r="C344">
            <v>45803.906900000002</v>
          </cell>
          <cell r="D344">
            <v>4.5804</v>
          </cell>
          <cell r="E344">
            <v>0.88319999999999999</v>
          </cell>
          <cell r="F344">
            <v>0</v>
          </cell>
          <cell r="G344">
            <v>4.0077999999999996</v>
          </cell>
          <cell r="H344">
            <v>0</v>
          </cell>
          <cell r="I344">
            <v>0</v>
          </cell>
          <cell r="J344">
            <v>9.4713999999999992</v>
          </cell>
          <cell r="K344">
            <v>5.4635999999999996</v>
          </cell>
        </row>
        <row r="345">
          <cell r="A345" t="str">
            <v>E9753</v>
          </cell>
          <cell r="B345" t="str">
            <v>Grupo gerador - 23 kVA</v>
          </cell>
          <cell r="C345">
            <v>87068.030199999994</v>
          </cell>
          <cell r="D345">
            <v>6.0948000000000002</v>
          </cell>
          <cell r="E345">
            <v>1.6115999999999999</v>
          </cell>
          <cell r="F345">
            <v>0</v>
          </cell>
          <cell r="G345">
            <v>4.3533999999999997</v>
          </cell>
          <cell r="H345">
            <v>17.837399999999999</v>
          </cell>
          <cell r="I345">
            <v>0</v>
          </cell>
          <cell r="J345">
            <v>29.897200000000002</v>
          </cell>
          <cell r="K345">
            <v>7.7064000000000004</v>
          </cell>
        </row>
        <row r="346">
          <cell r="A346" t="str">
            <v>E9754</v>
          </cell>
          <cell r="B346" t="str">
            <v>Grupo gerador - 68 kVA</v>
          </cell>
          <cell r="C346">
            <v>119362.5613</v>
          </cell>
          <cell r="D346">
            <v>8.3553999999999995</v>
          </cell>
          <cell r="E346">
            <v>2.2094</v>
          </cell>
          <cell r="F346">
            <v>0</v>
          </cell>
          <cell r="G346">
            <v>5.9680999999999997</v>
          </cell>
          <cell r="H346">
            <v>53.512099999999997</v>
          </cell>
          <cell r="I346">
            <v>0</v>
          </cell>
          <cell r="J346">
            <v>70.045000000000002</v>
          </cell>
          <cell r="K346">
            <v>10.5648</v>
          </cell>
        </row>
        <row r="347">
          <cell r="A347" t="str">
            <v>E9755</v>
          </cell>
          <cell r="B347" t="str">
            <v>Bomba de alta pressão para jet grouting de até 45 MPa - 150 kW</v>
          </cell>
          <cell r="C347">
            <v>1818267.3296000001</v>
          </cell>
          <cell r="D347">
            <v>145.4614</v>
          </cell>
          <cell r="E347">
            <v>33.656100000000002</v>
          </cell>
          <cell r="F347">
            <v>0</v>
          </cell>
          <cell r="G347">
            <v>145.4614</v>
          </cell>
          <cell r="H347">
            <v>148.6446</v>
          </cell>
          <cell r="I347">
            <v>27.1814</v>
          </cell>
          <cell r="J347">
            <v>500.4049</v>
          </cell>
          <cell r="K347">
            <v>206.2989</v>
          </cell>
        </row>
        <row r="348">
          <cell r="A348" t="str">
            <v>E9756</v>
          </cell>
          <cell r="B348" t="str">
            <v>Calandra para chapas de aço até 25 mm - 22 kW</v>
          </cell>
          <cell r="C348">
            <v>1105236.1503999999</v>
          </cell>
          <cell r="D348">
            <v>44.209400000000002</v>
          </cell>
          <cell r="E348">
            <v>18.7531</v>
          </cell>
          <cell r="F348">
            <v>0</v>
          </cell>
          <cell r="G348">
            <v>38.683300000000003</v>
          </cell>
          <cell r="H348">
            <v>0</v>
          </cell>
          <cell r="I348">
            <v>27.1814</v>
          </cell>
          <cell r="J348">
            <v>128.8272</v>
          </cell>
          <cell r="K348">
            <v>90.143900000000002</v>
          </cell>
        </row>
        <row r="349">
          <cell r="A349" t="str">
            <v>E9758</v>
          </cell>
          <cell r="B349" t="str">
            <v>Vibroacabadora de asfalto sobre pneus - 97 kW</v>
          </cell>
          <cell r="C349">
            <v>1195450.858</v>
          </cell>
          <cell r="D349">
            <v>119.54510000000001</v>
          </cell>
          <cell r="E349">
            <v>23.049800000000001</v>
          </cell>
          <cell r="F349">
            <v>0</v>
          </cell>
          <cell r="G349">
            <v>134.48820000000001</v>
          </cell>
          <cell r="H349">
            <v>96.123500000000007</v>
          </cell>
          <cell r="I349">
            <v>39.778300000000002</v>
          </cell>
          <cell r="J349">
            <v>412.98489999999998</v>
          </cell>
          <cell r="K349">
            <v>182.3732</v>
          </cell>
        </row>
        <row r="350">
          <cell r="A350" t="str">
            <v>E9759</v>
          </cell>
          <cell r="B350" t="str">
            <v>Guincho de alavanca com capacidade de 5,4 t</v>
          </cell>
          <cell r="C350">
            <v>7391.53</v>
          </cell>
          <cell r="D350">
            <v>0.73919999999999997</v>
          </cell>
          <cell r="E350">
            <v>0.1394</v>
          </cell>
          <cell r="F350">
            <v>0</v>
          </cell>
          <cell r="G350">
            <v>0.41060000000000002</v>
          </cell>
          <cell r="H350">
            <v>0</v>
          </cell>
          <cell r="I350">
            <v>0</v>
          </cell>
          <cell r="J350">
            <v>1.2891999999999999</v>
          </cell>
          <cell r="K350">
            <v>0.87860000000000005</v>
          </cell>
        </row>
        <row r="351">
          <cell r="A351" t="str">
            <v>E9760</v>
          </cell>
          <cell r="B351" t="str">
            <v>Perfuratriz manual para coroa diamantada - 1,60 kW</v>
          </cell>
          <cell r="C351">
            <v>20712.381600000001</v>
          </cell>
          <cell r="D351">
            <v>2.7616999999999998</v>
          </cell>
          <cell r="E351">
            <v>0.42599999999999999</v>
          </cell>
          <cell r="F351">
            <v>0</v>
          </cell>
          <cell r="G351">
            <v>2.7616999999999998</v>
          </cell>
          <cell r="H351">
            <v>0</v>
          </cell>
          <cell r="I351">
            <v>0</v>
          </cell>
          <cell r="J351">
            <v>5.9493999999999998</v>
          </cell>
          <cell r="K351">
            <v>3.1877</v>
          </cell>
        </row>
        <row r="352">
          <cell r="A352" t="str">
            <v>E9761</v>
          </cell>
          <cell r="B352" t="str">
            <v>Guincho de coluna com capacidade de 200 kg - 0,92 kW</v>
          </cell>
          <cell r="C352">
            <v>5138.9722000000002</v>
          </cell>
          <cell r="D352">
            <v>0.45679999999999998</v>
          </cell>
          <cell r="E352">
            <v>9.69E-2</v>
          </cell>
          <cell r="F352">
            <v>0</v>
          </cell>
          <cell r="G352">
            <v>0.34260000000000002</v>
          </cell>
          <cell r="H352">
            <v>0</v>
          </cell>
          <cell r="I352">
            <v>0</v>
          </cell>
          <cell r="J352">
            <v>0.89629999999999999</v>
          </cell>
          <cell r="K352">
            <v>0.55369999999999997</v>
          </cell>
        </row>
        <row r="353">
          <cell r="A353" t="str">
            <v>E9762</v>
          </cell>
          <cell r="B353" t="str">
            <v>Rolo compactador de pneus autopropelido de 27 t - 85 kW</v>
          </cell>
          <cell r="C353">
            <v>1077504.3149999999</v>
          </cell>
          <cell r="D353">
            <v>107.7504</v>
          </cell>
          <cell r="E353">
            <v>20.775600000000001</v>
          </cell>
          <cell r="F353">
            <v>0</v>
          </cell>
          <cell r="G353">
            <v>107.7504</v>
          </cell>
          <cell r="H353">
            <v>57.632399999999997</v>
          </cell>
          <cell r="I353">
            <v>33.7363</v>
          </cell>
          <cell r="J353">
            <v>327.64510000000001</v>
          </cell>
          <cell r="K353">
            <v>162.26230000000001</v>
          </cell>
        </row>
        <row r="354">
          <cell r="A354" t="str">
            <v>E9763</v>
          </cell>
          <cell r="B354" t="str">
            <v>Grupo gerador - 40 kVA</v>
          </cell>
          <cell r="C354">
            <v>98049.537400000001</v>
          </cell>
          <cell r="D354">
            <v>6.8635000000000002</v>
          </cell>
          <cell r="E354">
            <v>1.8149</v>
          </cell>
          <cell r="F354">
            <v>0</v>
          </cell>
          <cell r="G354">
            <v>4.9024999999999999</v>
          </cell>
          <cell r="H354">
            <v>31.710799999999999</v>
          </cell>
          <cell r="I354">
            <v>0</v>
          </cell>
          <cell r="J354">
            <v>45.291699999999999</v>
          </cell>
          <cell r="K354">
            <v>8.6783999999999999</v>
          </cell>
        </row>
        <row r="355">
          <cell r="A355" t="str">
            <v>E9764</v>
          </cell>
          <cell r="B355" t="str">
            <v>Grupo gerador - 7,2 kVA</v>
          </cell>
          <cell r="C355">
            <v>7659.3401999999996</v>
          </cell>
          <cell r="D355">
            <v>0.67020000000000002</v>
          </cell>
          <cell r="E355">
            <v>0.1477</v>
          </cell>
          <cell r="F355">
            <v>0</v>
          </cell>
          <cell r="G355">
            <v>0.47870000000000001</v>
          </cell>
          <cell r="H355">
            <v>9.9237000000000002</v>
          </cell>
          <cell r="I355">
            <v>0</v>
          </cell>
          <cell r="J355">
            <v>11.2203</v>
          </cell>
          <cell r="K355">
            <v>0.81789999999999996</v>
          </cell>
        </row>
        <row r="356">
          <cell r="A356" t="str">
            <v>E9765</v>
          </cell>
          <cell r="B356" t="str">
            <v>Grupo gerador - 569 kVA</v>
          </cell>
          <cell r="C356">
            <v>431324.24119999999</v>
          </cell>
          <cell r="D356">
            <v>30.192699999999999</v>
          </cell>
          <cell r="E356">
            <v>7.9837999999999996</v>
          </cell>
          <cell r="F356">
            <v>0</v>
          </cell>
          <cell r="G356">
            <v>21.566199999999998</v>
          </cell>
          <cell r="H356">
            <v>450.8886</v>
          </cell>
          <cell r="I356">
            <v>0</v>
          </cell>
          <cell r="J356">
            <v>510.63130000000001</v>
          </cell>
          <cell r="K356">
            <v>38.176499999999997</v>
          </cell>
        </row>
        <row r="357">
          <cell r="A357" t="str">
            <v>E9766</v>
          </cell>
          <cell r="B357" t="str">
            <v>Prensa hidráulica para fabricação de blocos pré-moldados - 20 kW</v>
          </cell>
          <cell r="C357">
            <v>683034.30420000001</v>
          </cell>
          <cell r="D357">
            <v>46.348799999999997</v>
          </cell>
          <cell r="E357">
            <v>12.040900000000001</v>
          </cell>
          <cell r="F357">
            <v>0</v>
          </cell>
          <cell r="G357">
            <v>39.030500000000004</v>
          </cell>
          <cell r="H357">
            <v>0</v>
          </cell>
          <cell r="I357">
            <v>27.1814</v>
          </cell>
          <cell r="J357">
            <v>124.6016</v>
          </cell>
          <cell r="K357">
            <v>85.571100000000001</v>
          </cell>
        </row>
        <row r="358">
          <cell r="A358" t="str">
            <v>E9767</v>
          </cell>
          <cell r="B358" t="str">
            <v>Compressor de ar portátil de 9,44 l/s (20 PCM) a gasolina - 5,22 kW</v>
          </cell>
          <cell r="C358">
            <v>13562.508099999999</v>
          </cell>
          <cell r="D358">
            <v>1.085</v>
          </cell>
          <cell r="E358">
            <v>0.251</v>
          </cell>
          <cell r="F358">
            <v>0</v>
          </cell>
          <cell r="G358">
            <v>1.085</v>
          </cell>
          <cell r="H358">
            <v>9.6851000000000003</v>
          </cell>
          <cell r="I358">
            <v>0</v>
          </cell>
          <cell r="J358">
            <v>12.1061</v>
          </cell>
          <cell r="K358">
            <v>1.3360000000000001</v>
          </cell>
        </row>
        <row r="359">
          <cell r="A359" t="str">
            <v>E9768</v>
          </cell>
          <cell r="B359" t="str">
            <v>Compressor de ar portátil de 373,78 l/s (792 PCM) - 213,30 kW</v>
          </cell>
          <cell r="C359">
            <v>602669.07680000004</v>
          </cell>
          <cell r="D359">
            <v>48.213500000000003</v>
          </cell>
          <cell r="E359">
            <v>11.1554</v>
          </cell>
          <cell r="F359">
            <v>0</v>
          </cell>
          <cell r="G359">
            <v>48.213500000000003</v>
          </cell>
          <cell r="H359">
            <v>189.12289999999999</v>
          </cell>
          <cell r="I359">
            <v>0</v>
          </cell>
          <cell r="J359">
            <v>296.70530000000002</v>
          </cell>
          <cell r="K359">
            <v>59.368899999999996</v>
          </cell>
        </row>
        <row r="360">
          <cell r="A360" t="str">
            <v>E9769</v>
          </cell>
          <cell r="B360" t="str">
            <v>Cunha hidráulica com três cilindros e acessórios com capacidade de 3.000 kN - 5,60 kW</v>
          </cell>
          <cell r="C360">
            <v>269667.9632</v>
          </cell>
          <cell r="D360">
            <v>35.9557</v>
          </cell>
          <cell r="E360">
            <v>5.5461999999999998</v>
          </cell>
          <cell r="F360">
            <v>0</v>
          </cell>
          <cell r="G360">
            <v>35.9557</v>
          </cell>
          <cell r="H360">
            <v>5.5494000000000003</v>
          </cell>
          <cell r="I360">
            <v>27.1814</v>
          </cell>
          <cell r="J360">
            <v>110.1884</v>
          </cell>
          <cell r="K360">
            <v>68.683300000000003</v>
          </cell>
        </row>
        <row r="361">
          <cell r="A361" t="str">
            <v>E9770</v>
          </cell>
          <cell r="B361" t="str">
            <v>Retroescavadeira de pneus com caçamba de escavação trapezoidal ou triangular com seção de corte inferior a 0,10 m² - 58 kW</v>
          </cell>
          <cell r="C361">
            <v>484374.04389999999</v>
          </cell>
          <cell r="D361">
            <v>35.6907</v>
          </cell>
          <cell r="E361">
            <v>9.0443999999999996</v>
          </cell>
          <cell r="F361">
            <v>0</v>
          </cell>
          <cell r="G361">
            <v>35.6907</v>
          </cell>
          <cell r="H361">
            <v>39.325600000000001</v>
          </cell>
          <cell r="I361">
            <v>33.7363</v>
          </cell>
          <cell r="J361">
            <v>153.48769999999999</v>
          </cell>
          <cell r="K361">
            <v>78.471400000000003</v>
          </cell>
        </row>
        <row r="362">
          <cell r="A362" t="str">
            <v>E9771</v>
          </cell>
          <cell r="B362" t="str">
            <v>Retroescavadeira de pneus com caçamba de escavação trapezoidal ou triangular com seção de corte de 0,10 a 0,15 m² - 58 kW</v>
          </cell>
          <cell r="C362">
            <v>484374.04389999999</v>
          </cell>
          <cell r="D362">
            <v>35.6907</v>
          </cell>
          <cell r="E362">
            <v>9.0443999999999996</v>
          </cell>
          <cell r="F362">
            <v>0</v>
          </cell>
          <cell r="G362">
            <v>35.6907</v>
          </cell>
          <cell r="H362">
            <v>39.325600000000001</v>
          </cell>
          <cell r="I362">
            <v>33.7363</v>
          </cell>
          <cell r="J362">
            <v>153.48769999999999</v>
          </cell>
          <cell r="K362">
            <v>78.471400000000003</v>
          </cell>
        </row>
        <row r="363">
          <cell r="A363" t="str">
            <v>E9772</v>
          </cell>
          <cell r="B363" t="str">
            <v>Retroescavadeira de pneus com caçamba de escavação trapezoidal ou triangular com seção de corte de 0,15 a 0,20 m² - 58 kW</v>
          </cell>
          <cell r="C363">
            <v>484374.04389999999</v>
          </cell>
          <cell r="D363">
            <v>35.6907</v>
          </cell>
          <cell r="E363">
            <v>9.0443999999999996</v>
          </cell>
          <cell r="F363">
            <v>0</v>
          </cell>
          <cell r="G363">
            <v>35.6907</v>
          </cell>
          <cell r="H363">
            <v>39.325600000000001</v>
          </cell>
          <cell r="I363">
            <v>33.7363</v>
          </cell>
          <cell r="J363">
            <v>153.48769999999999</v>
          </cell>
          <cell r="K363">
            <v>78.471400000000003</v>
          </cell>
        </row>
        <row r="364">
          <cell r="A364" t="str">
            <v>E9773</v>
          </cell>
          <cell r="B364" t="str">
            <v>Retroescavadeira de pneus com caçamba de escavação trapezoidal ou triangular com seção de corte de 0,20 a 0,30 m² - 58 kW</v>
          </cell>
          <cell r="C364">
            <v>484374.04389999999</v>
          </cell>
          <cell r="D364">
            <v>35.6907</v>
          </cell>
          <cell r="E364">
            <v>9.0443999999999996</v>
          </cell>
          <cell r="F364">
            <v>0</v>
          </cell>
          <cell r="G364">
            <v>35.6907</v>
          </cell>
          <cell r="H364">
            <v>39.325600000000001</v>
          </cell>
          <cell r="I364">
            <v>33.7363</v>
          </cell>
          <cell r="J364">
            <v>153.48769999999999</v>
          </cell>
          <cell r="K364">
            <v>78.471400000000003</v>
          </cell>
        </row>
        <row r="365">
          <cell r="A365" t="str">
            <v>E9774</v>
          </cell>
          <cell r="B365" t="str">
            <v>Retroescavadeira de pneus com caçamba de escavação trapezoidal ou triangular com seção de corte de 0,30 a 0,50 m² - 58 kW</v>
          </cell>
          <cell r="C365">
            <v>484374.04389999999</v>
          </cell>
          <cell r="D365">
            <v>35.6907</v>
          </cell>
          <cell r="E365">
            <v>9.0443999999999996</v>
          </cell>
          <cell r="F365">
            <v>0</v>
          </cell>
          <cell r="G365">
            <v>35.6907</v>
          </cell>
          <cell r="H365">
            <v>39.325600000000001</v>
          </cell>
          <cell r="I365">
            <v>33.7363</v>
          </cell>
          <cell r="J365">
            <v>153.48769999999999</v>
          </cell>
          <cell r="K365">
            <v>78.471400000000003</v>
          </cell>
        </row>
        <row r="366">
          <cell r="A366" t="str">
            <v>E9775</v>
          </cell>
          <cell r="B366" t="str">
            <v>Escavadeira hidráulica com martelo hidráulico de 1.700 kg - 103 kW</v>
          </cell>
          <cell r="C366">
            <v>2063817.4210000001</v>
          </cell>
          <cell r="D366">
            <v>235.8648</v>
          </cell>
          <cell r="E366">
            <v>40.929900000000004</v>
          </cell>
          <cell r="F366">
            <v>0</v>
          </cell>
          <cell r="G366">
            <v>294.83109999999999</v>
          </cell>
          <cell r="H366">
            <v>69.8369</v>
          </cell>
          <cell r="I366">
            <v>33.7363</v>
          </cell>
          <cell r="J366">
            <v>675.19899999999996</v>
          </cell>
          <cell r="K366">
            <v>310.53100000000001</v>
          </cell>
        </row>
        <row r="367">
          <cell r="A367" t="str">
            <v>E9776</v>
          </cell>
          <cell r="B367" t="str">
            <v>Grupo gerador - 174 kVA</v>
          </cell>
          <cell r="C367">
            <v>194442.3009</v>
          </cell>
          <cell r="D367">
            <v>13.611000000000001</v>
          </cell>
          <cell r="E367">
            <v>3.5991</v>
          </cell>
          <cell r="F367">
            <v>0</v>
          </cell>
          <cell r="G367">
            <v>9.7220999999999993</v>
          </cell>
          <cell r="H367">
            <v>137.744</v>
          </cell>
          <cell r="I367">
            <v>0</v>
          </cell>
          <cell r="J367">
            <v>164.67619999999999</v>
          </cell>
          <cell r="K367">
            <v>17.210100000000001</v>
          </cell>
        </row>
        <row r="368">
          <cell r="A368" t="str">
            <v>E9777</v>
          </cell>
          <cell r="B368" t="str">
            <v>Extrusora de barreira de concreto - 74 kW</v>
          </cell>
          <cell r="C368">
            <v>5813826.4155999999</v>
          </cell>
          <cell r="D368">
            <v>406.96780000000001</v>
          </cell>
          <cell r="E368">
            <v>107.6139</v>
          </cell>
          <cell r="F368">
            <v>0</v>
          </cell>
          <cell r="G368">
            <v>523.24440000000004</v>
          </cell>
          <cell r="H368">
            <v>57.8932</v>
          </cell>
          <cell r="I368">
            <v>33.7363</v>
          </cell>
          <cell r="J368">
            <v>1129.4556</v>
          </cell>
          <cell r="K368">
            <v>548.31799999999998</v>
          </cell>
        </row>
        <row r="369">
          <cell r="A369" t="str">
            <v>E9778</v>
          </cell>
          <cell r="B369" t="str">
            <v>Grupo gerador - 338 kVA</v>
          </cell>
          <cell r="C369">
            <v>260701.20189999999</v>
          </cell>
          <cell r="D369">
            <v>18.249099999999999</v>
          </cell>
          <cell r="E369">
            <v>4.8255999999999997</v>
          </cell>
          <cell r="F369">
            <v>0</v>
          </cell>
          <cell r="G369">
            <v>13.0351</v>
          </cell>
          <cell r="H369">
            <v>267.56029999999998</v>
          </cell>
          <cell r="I369">
            <v>0</v>
          </cell>
          <cell r="J369">
            <v>303.67009999999999</v>
          </cell>
          <cell r="K369">
            <v>23.0747</v>
          </cell>
        </row>
        <row r="370">
          <cell r="A370" t="str">
            <v>E9779</v>
          </cell>
          <cell r="B370" t="str">
            <v>Grupo gerador - 113 kVA</v>
          </cell>
          <cell r="C370">
            <v>126499.80190000001</v>
          </cell>
          <cell r="D370">
            <v>8.8550000000000004</v>
          </cell>
          <cell r="E370">
            <v>2.3414999999999999</v>
          </cell>
          <cell r="F370">
            <v>0</v>
          </cell>
          <cell r="G370">
            <v>6.3250000000000002</v>
          </cell>
          <cell r="H370">
            <v>89.186800000000005</v>
          </cell>
          <cell r="I370">
            <v>0</v>
          </cell>
          <cell r="J370">
            <v>106.70829999999999</v>
          </cell>
          <cell r="K370">
            <v>11.1965</v>
          </cell>
        </row>
        <row r="371">
          <cell r="A371" t="str">
            <v>E9780</v>
          </cell>
          <cell r="B371" t="str">
            <v>Misturador automático para grauteamento com capacidade de 20 m³/h - 7 kW</v>
          </cell>
          <cell r="C371">
            <v>277980.34210000001</v>
          </cell>
          <cell r="D371">
            <v>44.476900000000001</v>
          </cell>
          <cell r="E371">
            <v>6.0030000000000001</v>
          </cell>
          <cell r="F371">
            <v>0</v>
          </cell>
          <cell r="G371">
            <v>44.476900000000001</v>
          </cell>
          <cell r="H371">
            <v>6.9367000000000001</v>
          </cell>
          <cell r="I371">
            <v>27.1814</v>
          </cell>
          <cell r="J371">
            <v>129.07490000000001</v>
          </cell>
          <cell r="K371">
            <v>77.661299999999997</v>
          </cell>
        </row>
        <row r="372">
          <cell r="A372" t="str">
            <v>E9781</v>
          </cell>
          <cell r="B372" t="str">
            <v>Misturador com bomba para grauteamento tipo Flex E ou similar - 25 kW</v>
          </cell>
          <cell r="C372">
            <v>663394.94790000003</v>
          </cell>
          <cell r="D372">
            <v>106.14319999999999</v>
          </cell>
          <cell r="E372">
            <v>14.326000000000001</v>
          </cell>
          <cell r="F372">
            <v>0</v>
          </cell>
          <cell r="G372">
            <v>106.14319999999999</v>
          </cell>
          <cell r="H372">
            <v>0</v>
          </cell>
          <cell r="I372">
            <v>27.1814</v>
          </cell>
          <cell r="J372">
            <v>253.7938</v>
          </cell>
          <cell r="K372">
            <v>147.6506</v>
          </cell>
        </row>
        <row r="373">
          <cell r="A373" t="str">
            <v>E9782</v>
          </cell>
          <cell r="B373" t="str">
            <v>Perfuratriz pneumática com avanço de coluna de 33,5 kg com capacidade de 2.280 gpm</v>
          </cell>
          <cell r="C373">
            <v>62151.660300000003</v>
          </cell>
          <cell r="D373">
            <v>8.2868999999999993</v>
          </cell>
          <cell r="E373">
            <v>1.2783</v>
          </cell>
          <cell r="F373">
            <v>0</v>
          </cell>
          <cell r="G373">
            <v>8.2868999999999993</v>
          </cell>
          <cell r="H373">
            <v>0</v>
          </cell>
          <cell r="I373">
            <v>27.1814</v>
          </cell>
          <cell r="J373">
            <v>45.033499999999997</v>
          </cell>
          <cell r="K373">
            <v>36.746600000000001</v>
          </cell>
        </row>
        <row r="374">
          <cell r="A374" t="str">
            <v>E9784</v>
          </cell>
          <cell r="B374" t="str">
            <v>Plataforma autopropelida com alcance de 12 m com capacidade de 700 kg - 24 kW</v>
          </cell>
          <cell r="C374">
            <v>680433.02280000004</v>
          </cell>
          <cell r="D374">
            <v>68.043300000000002</v>
          </cell>
          <cell r="E374">
            <v>13.1196</v>
          </cell>
          <cell r="F374">
            <v>0</v>
          </cell>
          <cell r="G374">
            <v>68.043300000000002</v>
          </cell>
          <cell r="H374">
            <v>18.776199999999999</v>
          </cell>
          <cell r="I374">
            <v>27.1814</v>
          </cell>
          <cell r="J374">
            <v>195.16380000000001</v>
          </cell>
          <cell r="K374">
            <v>108.3443</v>
          </cell>
        </row>
        <row r="375">
          <cell r="A375" t="str">
            <v>E9785</v>
          </cell>
          <cell r="B375" t="str">
            <v>Guindaste móvel sobre pneus com 2 eixos com capacidade máxima de 55 t - 186 kW</v>
          </cell>
          <cell r="C375">
            <v>2474710.6770000001</v>
          </cell>
          <cell r="D375">
            <v>123.7355</v>
          </cell>
          <cell r="E375">
            <v>43.625599999999999</v>
          </cell>
          <cell r="F375">
            <v>17.676500000000001</v>
          </cell>
          <cell r="G375">
            <v>159.08850000000001</v>
          </cell>
          <cell r="H375">
            <v>48.505099999999999</v>
          </cell>
          <cell r="I375">
            <v>34.730899999999998</v>
          </cell>
          <cell r="J375">
            <v>427.3621</v>
          </cell>
          <cell r="K375">
            <v>219.76849999999999</v>
          </cell>
        </row>
        <row r="376">
          <cell r="A376" t="str">
            <v>E9788</v>
          </cell>
          <cell r="B376" t="str">
            <v>Misturador de argamassa com capacidade de 0,250 m³ - 3,70 kW</v>
          </cell>
          <cell r="C376">
            <v>25330.29</v>
          </cell>
          <cell r="D376">
            <v>4.0528000000000004</v>
          </cell>
          <cell r="E376">
            <v>0.54700000000000004</v>
          </cell>
          <cell r="F376">
            <v>0</v>
          </cell>
          <cell r="G376">
            <v>4.0528000000000004</v>
          </cell>
          <cell r="H376">
            <v>3.6665999999999999</v>
          </cell>
          <cell r="I376">
            <v>27.1814</v>
          </cell>
          <cell r="J376">
            <v>39.500599999999999</v>
          </cell>
          <cell r="K376">
            <v>31.781199999999998</v>
          </cell>
        </row>
        <row r="377">
          <cell r="A377" t="str">
            <v>E9789</v>
          </cell>
          <cell r="B377" t="str">
            <v>Carro manual modelo plataforma de 150 x 80 cm com capacidade de 800 kg</v>
          </cell>
          <cell r="C377">
            <v>1470.6796999999999</v>
          </cell>
          <cell r="D377">
            <v>0.26469999999999999</v>
          </cell>
          <cell r="E377">
            <v>3.1800000000000002E-2</v>
          </cell>
          <cell r="F377">
            <v>0</v>
          </cell>
          <cell r="G377">
            <v>0.14710000000000001</v>
          </cell>
          <cell r="H377">
            <v>0</v>
          </cell>
          <cell r="I377">
            <v>0</v>
          </cell>
          <cell r="J377">
            <v>0.44359999999999999</v>
          </cell>
          <cell r="K377">
            <v>0.29649999999999999</v>
          </cell>
        </row>
        <row r="378">
          <cell r="A378" t="str">
            <v>E9790</v>
          </cell>
          <cell r="B378" t="str">
            <v>Bomba para concreto projetado via úmida com capacidade de 10 m³/h - 14,70 kW</v>
          </cell>
          <cell r="C378">
            <v>383558.87349999999</v>
          </cell>
          <cell r="D378">
            <v>43.835299999999997</v>
          </cell>
          <cell r="E378">
            <v>7.6067999999999998</v>
          </cell>
          <cell r="F378">
            <v>0</v>
          </cell>
          <cell r="G378">
            <v>43.835299999999997</v>
          </cell>
          <cell r="H378">
            <v>14.5672</v>
          </cell>
          <cell r="I378">
            <v>39.778300000000002</v>
          </cell>
          <cell r="J378">
            <v>149.62289999999999</v>
          </cell>
          <cell r="K378">
            <v>91.220399999999998</v>
          </cell>
        </row>
        <row r="379">
          <cell r="A379" t="str">
            <v>E9791</v>
          </cell>
          <cell r="B379" t="str">
            <v>Bomba pneumática para injeção de resina com capacidade de 0,18 m³/h</v>
          </cell>
          <cell r="C379">
            <v>49077.593999999997</v>
          </cell>
          <cell r="D379">
            <v>4.9077999999999999</v>
          </cell>
          <cell r="E379">
            <v>0.94630000000000003</v>
          </cell>
          <cell r="F379">
            <v>0</v>
          </cell>
          <cell r="G379">
            <v>4.2942999999999998</v>
          </cell>
          <cell r="H379">
            <v>0</v>
          </cell>
          <cell r="I379">
            <v>0</v>
          </cell>
          <cell r="J379">
            <v>10.148400000000001</v>
          </cell>
          <cell r="K379">
            <v>5.8540999999999999</v>
          </cell>
        </row>
        <row r="380">
          <cell r="A380" t="str">
            <v>E9793</v>
          </cell>
          <cell r="B380" t="str">
            <v>Robot para concreto projetado com capacidade de 30 m³/h - 70 kW - com compressor diesel</v>
          </cell>
          <cell r="C380">
            <v>5547478.4079</v>
          </cell>
          <cell r="D380">
            <v>633.99749999999995</v>
          </cell>
          <cell r="E380">
            <v>110.0184</v>
          </cell>
          <cell r="F380">
            <v>0</v>
          </cell>
          <cell r="G380">
            <v>633.99749999999995</v>
          </cell>
          <cell r="H380">
            <v>69.367500000000007</v>
          </cell>
          <cell r="I380">
            <v>39.778300000000002</v>
          </cell>
          <cell r="J380">
            <v>1487.1592000000001</v>
          </cell>
          <cell r="K380">
            <v>783.79420000000005</v>
          </cell>
        </row>
        <row r="381">
          <cell r="A381" t="str">
            <v>E9795</v>
          </cell>
          <cell r="B381" t="str">
            <v>Perfuratriz de superfície sobre pneus com martelo de topo e controle remoto via rádio - 60 kW</v>
          </cell>
          <cell r="C381">
            <v>2347433.1469999999</v>
          </cell>
          <cell r="D381">
            <v>187.79470000000001</v>
          </cell>
          <cell r="E381">
            <v>43.451000000000001</v>
          </cell>
          <cell r="F381">
            <v>0</v>
          </cell>
          <cell r="G381">
            <v>187.79470000000001</v>
          </cell>
          <cell r="H381">
            <v>46.940399999999997</v>
          </cell>
          <cell r="I381">
            <v>33.7363</v>
          </cell>
          <cell r="J381">
            <v>499.71710000000002</v>
          </cell>
          <cell r="K381">
            <v>264.98200000000003</v>
          </cell>
        </row>
        <row r="382">
          <cell r="A382" t="str">
            <v>E9797</v>
          </cell>
          <cell r="B382" t="str">
            <v>Jumbo eletro-hidráulico com 3 braços - 155 kW/237 kW</v>
          </cell>
          <cell r="C382">
            <v>14124513.779999999</v>
          </cell>
          <cell r="D382">
            <v>807.11509999999998</v>
          </cell>
          <cell r="E382">
            <v>248.995</v>
          </cell>
          <cell r="F382">
            <v>0</v>
          </cell>
          <cell r="G382">
            <v>1008.8938000000001</v>
          </cell>
          <cell r="H382">
            <v>169.76779999999999</v>
          </cell>
          <cell r="I382">
            <v>39.778300000000002</v>
          </cell>
          <cell r="J382">
            <v>2274.5500000000002</v>
          </cell>
          <cell r="K382">
            <v>1095.8884</v>
          </cell>
        </row>
        <row r="383">
          <cell r="A383" t="str">
            <v>E9798</v>
          </cell>
          <cell r="B383" t="str">
            <v>Perfuratriz hidráulica rotopercussiva - 123 kW</v>
          </cell>
          <cell r="C383">
            <v>2520296.06</v>
          </cell>
          <cell r="D383">
            <v>201.62370000000001</v>
          </cell>
          <cell r="E383">
            <v>46.650700000000001</v>
          </cell>
          <cell r="F383">
            <v>0</v>
          </cell>
          <cell r="G383">
            <v>201.62370000000001</v>
          </cell>
          <cell r="H383">
            <v>96.227800000000002</v>
          </cell>
          <cell r="I383">
            <v>33.7363</v>
          </cell>
          <cell r="J383">
            <v>579.86220000000003</v>
          </cell>
          <cell r="K383">
            <v>282.01069999999999</v>
          </cell>
        </row>
        <row r="384">
          <cell r="A384" t="str">
            <v>E9013</v>
          </cell>
          <cell r="B384" t="str">
            <v>Caminhão tanque de asfalto com capacidade de 31.000 l - 368 kW</v>
          </cell>
          <cell r="C384"/>
          <cell r="D384"/>
          <cell r="E384"/>
          <cell r="F384"/>
          <cell r="G384"/>
          <cell r="H384"/>
          <cell r="I384"/>
          <cell r="J384">
            <v>676.48059999999998</v>
          </cell>
          <cell r="K384">
            <v>173.9975</v>
          </cell>
        </row>
        <row r="385">
          <cell r="A385" t="str">
            <v>A9335</v>
          </cell>
          <cell r="B385" t="str">
            <v>Cavalo mecânico estradeiro 8 x 2, PBT 29.000 kg - 368 kW - condição de trabalho severa - motorista de veículo especial</v>
          </cell>
          <cell r="C385">
            <v>1107773.757</v>
          </cell>
          <cell r="D385">
            <v>66.466399999999993</v>
          </cell>
          <cell r="E385">
            <v>20.504899999999999</v>
          </cell>
          <cell r="F385">
            <v>8.3082999999999991</v>
          </cell>
          <cell r="G385">
            <v>99.699600000000004</v>
          </cell>
          <cell r="H385">
            <v>364.6748</v>
          </cell>
          <cell r="I385">
            <v>34.730899999999998</v>
          </cell>
          <cell r="J385">
            <v>594.38490000000002</v>
          </cell>
          <cell r="K385">
            <v>130.01050000000001</v>
          </cell>
        </row>
        <row r="386">
          <cell r="A386" t="str">
            <v>A9364</v>
          </cell>
          <cell r="B386" t="str">
            <v>Tanque isotérmico de asfalto com capacidade de 31.000 l</v>
          </cell>
          <cell r="C386">
            <v>285814.88</v>
          </cell>
          <cell r="D386">
            <v>38.108699999999999</v>
          </cell>
          <cell r="E386">
            <v>5.8783000000000003</v>
          </cell>
          <cell r="F386">
            <v>0</v>
          </cell>
          <cell r="G386">
            <v>38.108699999999999</v>
          </cell>
          <cell r="H386">
            <v>0</v>
          </cell>
          <cell r="I386">
            <v>0</v>
          </cell>
          <cell r="J386">
            <v>82.095699999999994</v>
          </cell>
          <cell r="K386">
            <v>43.987000000000002</v>
          </cell>
        </row>
        <row r="387">
          <cell r="A387" t="str">
            <v>E9018</v>
          </cell>
          <cell r="B387" t="str">
            <v>Cavalo mecânico com dolly intermediário e semirreboque de 4 eixos com capacidade de 52 t - 364 kW</v>
          </cell>
          <cell r="C387"/>
          <cell r="D387"/>
          <cell r="E387"/>
          <cell r="F387"/>
          <cell r="G387"/>
          <cell r="H387"/>
          <cell r="I387"/>
          <cell r="J387">
            <v>552.55870000000004</v>
          </cell>
          <cell r="K387">
            <v>163.36279999999999</v>
          </cell>
        </row>
        <row r="388">
          <cell r="A388" t="str">
            <v>A9324</v>
          </cell>
          <cell r="B388" t="str">
            <v>Cavalo mecânico estradeiro 6 x 4, PBT 23.000 kg - 364 kW - motorista de veículo especial</v>
          </cell>
          <cell r="C388">
            <v>947363.94949999999</v>
          </cell>
          <cell r="D388">
            <v>47.368200000000002</v>
          </cell>
          <cell r="E388">
            <v>17.0486</v>
          </cell>
          <cell r="F388">
            <v>6.9078999999999997</v>
          </cell>
          <cell r="G388">
            <v>71.052300000000002</v>
          </cell>
          <cell r="H388">
            <v>265.78699999999998</v>
          </cell>
          <cell r="I388">
            <v>34.730899999999998</v>
          </cell>
          <cell r="J388">
            <v>442.89490000000001</v>
          </cell>
          <cell r="K388">
            <v>106.0556</v>
          </cell>
        </row>
        <row r="389">
          <cell r="A389" t="str">
            <v>A9355</v>
          </cell>
          <cell r="B389" t="str">
            <v>Semirreboque com 4 eixos</v>
          </cell>
          <cell r="C389">
            <v>491470</v>
          </cell>
          <cell r="D389">
            <v>39.317599999999999</v>
          </cell>
          <cell r="E389">
            <v>9.0970999999999993</v>
          </cell>
          <cell r="F389">
            <v>0</v>
          </cell>
          <cell r="G389">
            <v>44.232300000000002</v>
          </cell>
          <cell r="H389">
            <v>0</v>
          </cell>
          <cell r="I389">
            <v>0</v>
          </cell>
          <cell r="J389">
            <v>92.647000000000006</v>
          </cell>
          <cell r="K389">
            <v>48.414700000000003</v>
          </cell>
        </row>
        <row r="390">
          <cell r="A390" t="str">
            <v>A9382</v>
          </cell>
          <cell r="B390" t="str">
            <v>Dolly intermediário com 2 eixos para semirreboque</v>
          </cell>
          <cell r="C390">
            <v>90270</v>
          </cell>
          <cell r="D390">
            <v>7.2215999999999996</v>
          </cell>
          <cell r="E390">
            <v>1.6709000000000001</v>
          </cell>
          <cell r="F390">
            <v>0</v>
          </cell>
          <cell r="G390">
            <v>8.1242999999999999</v>
          </cell>
          <cell r="H390">
            <v>0</v>
          </cell>
          <cell r="I390">
            <v>0</v>
          </cell>
          <cell r="J390">
            <v>17.0168</v>
          </cell>
          <cell r="K390">
            <v>8.8925000000000001</v>
          </cell>
        </row>
        <row r="391">
          <cell r="A391" t="str">
            <v>E9027</v>
          </cell>
          <cell r="B391" t="str">
            <v>Caminhão distribuidor de cimento e cal com capacidade de 15 m³ - 210 kW</v>
          </cell>
          <cell r="C391"/>
          <cell r="D391"/>
          <cell r="E391"/>
          <cell r="F391"/>
          <cell r="G391"/>
          <cell r="H391"/>
          <cell r="I391"/>
          <cell r="J391">
            <v>423.5752</v>
          </cell>
          <cell r="K391">
            <v>154.42699999999999</v>
          </cell>
        </row>
        <row r="392">
          <cell r="A392" t="str">
            <v>A9333</v>
          </cell>
          <cell r="B392" t="str">
            <v>Caminhão plataforma 8 x 4, PBT 29.000 kg e distância entre eixos 4,6 m - 210 kW - motorista de veículo especial</v>
          </cell>
          <cell r="C392">
            <v>730931.76619999995</v>
          </cell>
          <cell r="D392">
            <v>36.546599999999998</v>
          </cell>
          <cell r="E392">
            <v>13.153700000000001</v>
          </cell>
          <cell r="F392">
            <v>5.3296999999999999</v>
          </cell>
          <cell r="G392">
            <v>54.819899999999997</v>
          </cell>
          <cell r="H392">
            <v>153.33860000000001</v>
          </cell>
          <cell r="I392">
            <v>34.730899999999998</v>
          </cell>
          <cell r="J392">
            <v>297.9194</v>
          </cell>
          <cell r="K392">
            <v>89.760900000000007</v>
          </cell>
        </row>
        <row r="393">
          <cell r="A393" t="str">
            <v>A9365</v>
          </cell>
          <cell r="B393" t="str">
            <v>Distribuidor de cimento e cal montado sobre chassi com capacidade de 15 m³</v>
          </cell>
          <cell r="C393">
            <v>542130.527</v>
          </cell>
          <cell r="D393">
            <v>54.213099999999997</v>
          </cell>
          <cell r="E393">
            <v>10.452999999999999</v>
          </cell>
          <cell r="F393">
            <v>0</v>
          </cell>
          <cell r="G393">
            <v>60.989699999999999</v>
          </cell>
          <cell r="H393">
            <v>0</v>
          </cell>
          <cell r="I393">
            <v>0</v>
          </cell>
          <cell r="J393">
            <v>125.6558</v>
          </cell>
          <cell r="K393">
            <v>64.6661</v>
          </cell>
        </row>
        <row r="394">
          <cell r="A394" t="str">
            <v>E9037</v>
          </cell>
          <cell r="B394" t="str">
            <v>Plataforma de inspeção sob pontes montada em caminhão com capacidade de 500 kg e alcance de 15 m - 236 kW</v>
          </cell>
          <cell r="C394"/>
          <cell r="D394"/>
          <cell r="E394"/>
          <cell r="F394"/>
          <cell r="G394"/>
          <cell r="H394"/>
          <cell r="I394"/>
          <cell r="J394">
            <v>1225.4803999999999</v>
          </cell>
          <cell r="K394">
            <v>523.73850000000004</v>
          </cell>
        </row>
        <row r="395">
          <cell r="A395" t="str">
            <v>A9334</v>
          </cell>
          <cell r="B395" t="str">
            <v>Caminhão plataforma 8 x 2, PBT 29.000 kg e distância entre eixos 4,8 m - 236 kW - condição de trabalho severa - motorista de veículo especial</v>
          </cell>
          <cell r="C395">
            <v>750843.72259999998</v>
          </cell>
          <cell r="D395">
            <v>45.050600000000003</v>
          </cell>
          <cell r="E395">
            <v>13.898099999999999</v>
          </cell>
          <cell r="F395">
            <v>5.6313000000000004</v>
          </cell>
          <cell r="G395">
            <v>67.575900000000004</v>
          </cell>
          <cell r="H395">
            <v>233.86750000000001</v>
          </cell>
          <cell r="I395">
            <v>34.730899999999998</v>
          </cell>
          <cell r="J395">
            <v>400.7543</v>
          </cell>
          <cell r="K395">
            <v>99.310900000000004</v>
          </cell>
        </row>
        <row r="396">
          <cell r="A396" t="str">
            <v>A9378</v>
          </cell>
          <cell r="B396" t="str">
            <v>Plataforma telescópica para inspeção de pontes montada sobre chassi com capacidade de 500 kg</v>
          </cell>
          <cell r="C396">
            <v>3558208.91</v>
          </cell>
          <cell r="D396">
            <v>355.82089999999999</v>
          </cell>
          <cell r="E396">
            <v>68.606700000000004</v>
          </cell>
          <cell r="F396">
            <v>0</v>
          </cell>
          <cell r="G396">
            <v>400.29849999999999</v>
          </cell>
          <cell r="H396">
            <v>0</v>
          </cell>
          <cell r="I396">
            <v>0</v>
          </cell>
          <cell r="J396">
            <v>824.72609999999997</v>
          </cell>
          <cell r="K396">
            <v>424.42759999999998</v>
          </cell>
        </row>
        <row r="397">
          <cell r="A397" t="str">
            <v>E9041</v>
          </cell>
          <cell r="B397" t="str">
            <v>Caminhão guindauto com capacidade de elevação de 11,9 t e carroceria de 11,5 t - 188 kW</v>
          </cell>
          <cell r="C397"/>
          <cell r="D397"/>
          <cell r="E397"/>
          <cell r="F397"/>
          <cell r="G397"/>
          <cell r="H397"/>
          <cell r="I397"/>
          <cell r="J397">
            <v>390.36630000000002</v>
          </cell>
          <cell r="K397">
            <v>122.6096</v>
          </cell>
        </row>
        <row r="398">
          <cell r="A398" t="str">
            <v>A9313</v>
          </cell>
          <cell r="B398" t="str">
            <v>Caminhão plataforma 6 x 2, PBT 23.000 kg e distância entre eixos 5,2 m - 188 kW - motorista de veículo especial</v>
          </cell>
          <cell r="C398">
            <v>654917.15879999998</v>
          </cell>
          <cell r="D398">
            <v>32.745899999999999</v>
          </cell>
          <cell r="E398">
            <v>11.7858</v>
          </cell>
          <cell r="F398">
            <v>4.7754000000000003</v>
          </cell>
          <cell r="G398">
            <v>49.1188</v>
          </cell>
          <cell r="H398">
            <v>186.30119999999999</v>
          </cell>
          <cell r="I398">
            <v>34.730899999999998</v>
          </cell>
          <cell r="J398">
            <v>319.45800000000003</v>
          </cell>
          <cell r="K398">
            <v>84.037999999999997</v>
          </cell>
        </row>
        <row r="399">
          <cell r="A399" t="str">
            <v>A9351</v>
          </cell>
          <cell r="B399" t="str">
            <v>Carroceria de madeira com capacidade de 11,5 t</v>
          </cell>
          <cell r="C399">
            <v>38114</v>
          </cell>
          <cell r="D399">
            <v>3.8113999999999999</v>
          </cell>
          <cell r="E399">
            <v>0.7349</v>
          </cell>
          <cell r="F399">
            <v>0</v>
          </cell>
          <cell r="G399">
            <v>3.8113999999999999</v>
          </cell>
          <cell r="H399">
            <v>0</v>
          </cell>
          <cell r="I399">
            <v>0</v>
          </cell>
          <cell r="J399">
            <v>8.3576999999999995</v>
          </cell>
          <cell r="K399">
            <v>4.5462999999999996</v>
          </cell>
        </row>
        <row r="400">
          <cell r="A400" t="str">
            <v>A9373</v>
          </cell>
          <cell r="B400" t="str">
            <v>Guindaste articulado montado sobre chassi com capacidade máxima de elevação de 11,9 t</v>
          </cell>
          <cell r="C400">
            <v>285253.2</v>
          </cell>
          <cell r="D400">
            <v>28.525300000000001</v>
          </cell>
          <cell r="E400">
            <v>5.5</v>
          </cell>
          <cell r="F400">
            <v>0</v>
          </cell>
          <cell r="G400">
            <v>28.525300000000001</v>
          </cell>
          <cell r="H400">
            <v>0</v>
          </cell>
          <cell r="I400">
            <v>0</v>
          </cell>
          <cell r="J400">
            <v>62.550600000000003</v>
          </cell>
          <cell r="K400">
            <v>34.025300000000001</v>
          </cell>
        </row>
        <row r="401">
          <cell r="A401" t="str">
            <v>E9082</v>
          </cell>
          <cell r="B401" t="str">
            <v>Bate-estaca hidráulico para defensas montado em caminhão guindauto com capacidade de 6,2 t e carroceria de 5 t - 152 kW</v>
          </cell>
          <cell r="C401"/>
          <cell r="D401"/>
          <cell r="E401"/>
          <cell r="F401"/>
          <cell r="G401"/>
          <cell r="H401"/>
          <cell r="I401"/>
          <cell r="J401">
            <v>388.70490000000001</v>
          </cell>
          <cell r="K401">
            <v>155.54140000000001</v>
          </cell>
        </row>
        <row r="402">
          <cell r="A402" t="str">
            <v>A9305</v>
          </cell>
          <cell r="B402" t="str">
            <v>Caminhão plataforma 4 x 2, PBT 15.000 kg e distância entre eixos 4,8 m - 152 kW - motorista de veículo especial</v>
          </cell>
          <cell r="C402">
            <v>430888.424</v>
          </cell>
          <cell r="D402">
            <v>21.5444</v>
          </cell>
          <cell r="E402">
            <v>7.7542</v>
          </cell>
          <cell r="F402">
            <v>3.1419000000000001</v>
          </cell>
          <cell r="G402">
            <v>32.316600000000001</v>
          </cell>
          <cell r="H402">
            <v>150.62649999999999</v>
          </cell>
          <cell r="I402">
            <v>34.730899999999998</v>
          </cell>
          <cell r="J402">
            <v>250.11449999999999</v>
          </cell>
          <cell r="K402">
            <v>67.171400000000006</v>
          </cell>
        </row>
        <row r="403">
          <cell r="A403" t="str">
            <v>A9348</v>
          </cell>
          <cell r="B403" t="str">
            <v>Carroceria de madeira com capacidade de 5 t</v>
          </cell>
          <cell r="C403">
            <v>29588.5</v>
          </cell>
          <cell r="D403">
            <v>2.9588999999999999</v>
          </cell>
          <cell r="E403">
            <v>0.57050000000000001</v>
          </cell>
          <cell r="F403">
            <v>0</v>
          </cell>
          <cell r="G403">
            <v>2.9588999999999999</v>
          </cell>
          <cell r="H403">
            <v>0</v>
          </cell>
          <cell r="I403">
            <v>0</v>
          </cell>
          <cell r="J403">
            <v>6.4882999999999997</v>
          </cell>
          <cell r="K403">
            <v>3.5293999999999999</v>
          </cell>
        </row>
        <row r="404">
          <cell r="A404" t="str">
            <v>A9372</v>
          </cell>
          <cell r="B404" t="str">
            <v>Guindaste articulado montado sobre chassi com capacidade máxima de elevação de 6,2 t</v>
          </cell>
          <cell r="C404">
            <v>267000</v>
          </cell>
          <cell r="D404">
            <v>26.7</v>
          </cell>
          <cell r="E404">
            <v>5.1481000000000003</v>
          </cell>
          <cell r="F404">
            <v>0</v>
          </cell>
          <cell r="G404">
            <v>26.7</v>
          </cell>
          <cell r="H404">
            <v>0</v>
          </cell>
          <cell r="I404">
            <v>0</v>
          </cell>
          <cell r="J404">
            <v>58.548099999999998</v>
          </cell>
          <cell r="K404">
            <v>31.848099999999999</v>
          </cell>
        </row>
        <row r="405">
          <cell r="A405" t="str">
            <v>A9379</v>
          </cell>
          <cell r="B405" t="str">
            <v>Bate-estaca hidráulico para defensas metálicas montada sobre chassi</v>
          </cell>
          <cell r="C405">
            <v>205615</v>
          </cell>
          <cell r="D405">
            <v>21.846599999999999</v>
          </cell>
          <cell r="E405">
            <v>3.9645000000000001</v>
          </cell>
          <cell r="F405">
            <v>0</v>
          </cell>
          <cell r="G405">
            <v>20.561499999999999</v>
          </cell>
          <cell r="H405">
            <v>0</v>
          </cell>
          <cell r="I405">
            <v>27.1814</v>
          </cell>
          <cell r="J405">
            <v>73.554000000000002</v>
          </cell>
          <cell r="K405">
            <v>52.9925</v>
          </cell>
        </row>
        <row r="406">
          <cell r="A406" t="str">
            <v>E9097</v>
          </cell>
          <cell r="B406" t="str">
            <v>Caminhão de resgate de veículos leves com plataforma com capacidade de 5 t - 129 kW</v>
          </cell>
          <cell r="C406"/>
          <cell r="D406"/>
          <cell r="E406"/>
          <cell r="F406"/>
          <cell r="G406"/>
          <cell r="H406"/>
          <cell r="I406"/>
          <cell r="J406">
            <v>257.06220000000002</v>
          </cell>
          <cell r="K406">
            <v>81.427499999999995</v>
          </cell>
        </row>
        <row r="407">
          <cell r="A407" t="str">
            <v>A9326</v>
          </cell>
          <cell r="B407" t="str">
            <v>Caminhão plataforma 4 x 2, PBT 10.800 kg e distância entre eixos 4,6 m - 129 kW - motorista de veículo especial</v>
          </cell>
          <cell r="C407">
            <v>449871.42200000002</v>
          </cell>
          <cell r="D407">
            <v>26.9923</v>
          </cell>
          <cell r="E407">
            <v>8.3270999999999997</v>
          </cell>
          <cell r="F407">
            <v>3.3740000000000001</v>
          </cell>
          <cell r="G407">
            <v>40.488399999999999</v>
          </cell>
          <cell r="H407">
            <v>127.8344</v>
          </cell>
          <cell r="I407">
            <v>34.730899999999998</v>
          </cell>
          <cell r="J407">
            <v>241.74709999999999</v>
          </cell>
          <cell r="K407">
            <v>73.424300000000002</v>
          </cell>
        </row>
        <row r="408">
          <cell r="A408" t="str">
            <v>A9374</v>
          </cell>
          <cell r="B408" t="str">
            <v>Plataforma hidráulica para resgate de veículos montada sobre chassi com capacidade de 5 t</v>
          </cell>
          <cell r="C408">
            <v>81243</v>
          </cell>
          <cell r="D408">
            <v>6.4993999999999996</v>
          </cell>
          <cell r="E408">
            <v>1.5038</v>
          </cell>
          <cell r="F408">
            <v>0</v>
          </cell>
          <cell r="G408">
            <v>7.3118999999999996</v>
          </cell>
          <cell r="H408">
            <v>0</v>
          </cell>
          <cell r="I408">
            <v>0</v>
          </cell>
          <cell r="J408">
            <v>15.315099999999999</v>
          </cell>
          <cell r="K408">
            <v>8.0031999999999996</v>
          </cell>
        </row>
        <row r="409">
          <cell r="A409" t="str">
            <v>E9098</v>
          </cell>
          <cell r="B409" t="str">
            <v>Caminhão de resgate de veículos de porte médio com capacidade do guincho de 20 t - 236 kW</v>
          </cell>
          <cell r="C409"/>
          <cell r="D409"/>
          <cell r="E409"/>
          <cell r="F409"/>
          <cell r="G409"/>
          <cell r="H409"/>
          <cell r="I409"/>
          <cell r="J409">
            <v>394.76010000000002</v>
          </cell>
          <cell r="K409">
            <v>99.149699999999996</v>
          </cell>
        </row>
        <row r="410">
          <cell r="A410" t="str">
            <v>A9306</v>
          </cell>
          <cell r="B410" t="str">
            <v>Caminhão plataforma 4 x 2, PBT 16.000 kg e distância entre eixos 3,6 m - 236 kW - motorista de veículo especial</v>
          </cell>
          <cell r="C410">
            <v>655213.37470000004</v>
          </cell>
          <cell r="D410">
            <v>32.7607</v>
          </cell>
          <cell r="E410">
            <v>11.7911</v>
          </cell>
          <cell r="F410">
            <v>4.7775999999999996</v>
          </cell>
          <cell r="G410">
            <v>49.140999999999998</v>
          </cell>
          <cell r="H410">
            <v>233.86750000000001</v>
          </cell>
          <cell r="I410">
            <v>34.730899999999998</v>
          </cell>
          <cell r="J410">
            <v>367.06880000000001</v>
          </cell>
          <cell r="K410">
            <v>84.060299999999998</v>
          </cell>
        </row>
        <row r="411">
          <cell r="A411" t="str">
            <v>A9375</v>
          </cell>
          <cell r="B411" t="str">
            <v>Guincho rebocador para resgate de veículos montada sobre chassi com capacidade de 20 t</v>
          </cell>
          <cell r="C411">
            <v>224033.5759</v>
          </cell>
          <cell r="D411">
            <v>11.201700000000001</v>
          </cell>
          <cell r="E411">
            <v>3.8877000000000002</v>
          </cell>
          <cell r="F411">
            <v>0</v>
          </cell>
          <cell r="G411">
            <v>12.601900000000001</v>
          </cell>
          <cell r="H411">
            <v>0</v>
          </cell>
          <cell r="I411">
            <v>0</v>
          </cell>
          <cell r="J411">
            <v>27.691299999999998</v>
          </cell>
          <cell r="K411">
            <v>15.089399999999999</v>
          </cell>
        </row>
        <row r="412">
          <cell r="A412" t="str">
            <v>E9099</v>
          </cell>
          <cell r="B412" t="str">
            <v>Caminhão de resgate de veículos pesados com dois guinchos com capacidade de 35 t - 265 kW</v>
          </cell>
          <cell r="C412"/>
          <cell r="D412"/>
          <cell r="E412"/>
          <cell r="F412"/>
          <cell r="G412"/>
          <cell r="H412"/>
          <cell r="I412"/>
          <cell r="J412">
            <v>555.59789999999998</v>
          </cell>
          <cell r="K412">
            <v>166.01140000000001</v>
          </cell>
        </row>
        <row r="413">
          <cell r="A413" t="str">
            <v>A9320</v>
          </cell>
          <cell r="B413" t="str">
            <v>Caminhão plataforma 6 x 4, PBT 23.000 kg e distância entre eixos 4,8 m - 265 kW - motorista de veículo especial</v>
          </cell>
          <cell r="C413">
            <v>792403.43409999995</v>
          </cell>
          <cell r="D413">
            <v>39.620199999999997</v>
          </cell>
          <cell r="E413">
            <v>14.26</v>
          </cell>
          <cell r="F413">
            <v>5.7778999999999998</v>
          </cell>
          <cell r="G413">
            <v>59.430300000000003</v>
          </cell>
          <cell r="H413">
            <v>262.60550000000001</v>
          </cell>
          <cell r="I413">
            <v>34.730899999999998</v>
          </cell>
          <cell r="J413">
            <v>416.4248</v>
          </cell>
          <cell r="K413">
            <v>94.388999999999996</v>
          </cell>
        </row>
        <row r="414">
          <cell r="A414" t="str">
            <v>A9376</v>
          </cell>
          <cell r="B414" t="str">
            <v>Guincho rebocador para resgate de veículos montada sobre chassi com capacidade de 35 t</v>
          </cell>
          <cell r="C414">
            <v>600450.34990000003</v>
          </cell>
          <cell r="D414">
            <v>60.045000000000002</v>
          </cell>
          <cell r="E414">
            <v>11.577400000000001</v>
          </cell>
          <cell r="F414">
            <v>0</v>
          </cell>
          <cell r="G414">
            <v>67.550700000000006</v>
          </cell>
          <cell r="H414">
            <v>0</v>
          </cell>
          <cell r="I414">
            <v>0</v>
          </cell>
          <cell r="J414">
            <v>139.17310000000001</v>
          </cell>
          <cell r="K414">
            <v>71.622399999999999</v>
          </cell>
        </row>
        <row r="415">
          <cell r="A415" t="str">
            <v>E9100</v>
          </cell>
          <cell r="B415" t="str">
            <v>Cavalo mecânico sem reboque - 272 kW</v>
          </cell>
          <cell r="C415"/>
          <cell r="D415"/>
          <cell r="E415"/>
          <cell r="F415"/>
          <cell r="G415"/>
          <cell r="H415"/>
          <cell r="I415"/>
          <cell r="J415">
            <v>325.98669999999998</v>
          </cell>
          <cell r="K415">
            <v>81.142399999999995</v>
          </cell>
        </row>
        <row r="416">
          <cell r="A416" t="str">
            <v>A9310</v>
          </cell>
          <cell r="B416" t="str">
            <v>Cavalo mecânico 4 x 2, PBT 16.000 kg - 272 kW - motorista de veículo especial</v>
          </cell>
          <cell r="C416">
            <v>616456.82200000004</v>
          </cell>
          <cell r="D416">
            <v>30.822800000000001</v>
          </cell>
          <cell r="E416">
            <v>11.0937</v>
          </cell>
          <cell r="F416">
            <v>4.4950000000000001</v>
          </cell>
          <cell r="G416">
            <v>46.234299999999998</v>
          </cell>
          <cell r="H416">
            <v>198.61</v>
          </cell>
          <cell r="I416">
            <v>34.730899999999998</v>
          </cell>
          <cell r="J416">
            <v>325.98669999999998</v>
          </cell>
          <cell r="K416">
            <v>81.142399999999995</v>
          </cell>
        </row>
        <row r="417">
          <cell r="A417" t="str">
            <v>E9114</v>
          </cell>
          <cell r="B417" t="str">
            <v>Painel com seta luminosa para montagem em caminhão</v>
          </cell>
          <cell r="C417"/>
          <cell r="D417"/>
          <cell r="E417"/>
          <cell r="F417"/>
          <cell r="G417"/>
          <cell r="H417"/>
          <cell r="I417"/>
          <cell r="J417">
            <v>6.5315000000000003</v>
          </cell>
          <cell r="K417">
            <v>4.4302999999999999</v>
          </cell>
        </row>
        <row r="418">
          <cell r="A418" t="str">
            <v>A9380</v>
          </cell>
          <cell r="B418" t="str">
            <v>Painel com seta luminosa montado sobre chassi</v>
          </cell>
          <cell r="C418">
            <v>33618.445699999997</v>
          </cell>
          <cell r="D418">
            <v>3.7820999999999998</v>
          </cell>
          <cell r="E418">
            <v>0.6482</v>
          </cell>
          <cell r="F418">
            <v>0</v>
          </cell>
          <cell r="G418">
            <v>2.1012</v>
          </cell>
          <cell r="H418">
            <v>0</v>
          </cell>
          <cell r="I418">
            <v>0</v>
          </cell>
          <cell r="J418">
            <v>6.5315000000000003</v>
          </cell>
          <cell r="K418">
            <v>4.4302999999999999</v>
          </cell>
        </row>
        <row r="419">
          <cell r="A419" t="str">
            <v>E9115</v>
          </cell>
          <cell r="B419" t="str">
            <v>Amortecedor retrátil (AMC) para montagem em caminhão</v>
          </cell>
          <cell r="C419"/>
          <cell r="D419"/>
          <cell r="E419"/>
          <cell r="F419"/>
          <cell r="G419"/>
          <cell r="H419"/>
          <cell r="I419"/>
          <cell r="J419">
            <v>103.91249999999999</v>
          </cell>
          <cell r="K419">
            <v>56.057200000000002</v>
          </cell>
        </row>
        <row r="420">
          <cell r="A420" t="str">
            <v>A9381</v>
          </cell>
          <cell r="B420" t="str">
            <v>Amortecedor retrátil montado em caminhão</v>
          </cell>
          <cell r="C420">
            <v>425380.16560000001</v>
          </cell>
          <cell r="D420">
            <v>47.8553</v>
          </cell>
          <cell r="E420">
            <v>8.2019000000000002</v>
          </cell>
          <cell r="F420">
            <v>0</v>
          </cell>
          <cell r="G420">
            <v>47.8553</v>
          </cell>
          <cell r="H420">
            <v>0</v>
          </cell>
          <cell r="I420">
            <v>0</v>
          </cell>
          <cell r="J420">
            <v>103.91249999999999</v>
          </cell>
          <cell r="K420">
            <v>56.057200000000002</v>
          </cell>
        </row>
        <row r="421">
          <cell r="A421" t="str">
            <v>E9145</v>
          </cell>
          <cell r="B421" t="str">
            <v>Caminhão basculante para concreto com capacidade de 10 m³ - 210 kW</v>
          </cell>
          <cell r="C421"/>
          <cell r="D421"/>
          <cell r="E421"/>
          <cell r="F421"/>
          <cell r="G421"/>
          <cell r="H421"/>
          <cell r="I421"/>
          <cell r="J421">
            <v>314.56479999999999</v>
          </cell>
          <cell r="K421">
            <v>97.793400000000005</v>
          </cell>
        </row>
        <row r="422">
          <cell r="A422" t="str">
            <v>A9316</v>
          </cell>
          <cell r="B422" t="str">
            <v>Caminhão plataforma 8 x 4, PBT 29.000 kg e distância entre eixos 4,6 m - 210 kW - motorista de caminhão</v>
          </cell>
          <cell r="C422">
            <v>730931.76619999995</v>
          </cell>
          <cell r="D422">
            <v>36.546599999999998</v>
          </cell>
          <cell r="E422">
            <v>13.153700000000001</v>
          </cell>
          <cell r="F422">
            <v>5.3296999999999999</v>
          </cell>
          <cell r="G422">
            <v>54.819899999999997</v>
          </cell>
          <cell r="H422">
            <v>153.33860000000001</v>
          </cell>
          <cell r="I422">
            <v>33.631300000000003</v>
          </cell>
          <cell r="J422">
            <v>296.81979999999999</v>
          </cell>
          <cell r="K422">
            <v>88.661299999999997</v>
          </cell>
        </row>
        <row r="423">
          <cell r="A423" t="str">
            <v>A9340</v>
          </cell>
          <cell r="B423" t="str">
            <v>Caçamba basculante para concreto com capacidade de 10 m³</v>
          </cell>
          <cell r="C423">
            <v>76559.157099999997</v>
          </cell>
          <cell r="D423">
            <v>7.6558999999999999</v>
          </cell>
          <cell r="E423">
            <v>1.4762</v>
          </cell>
          <cell r="F423">
            <v>0</v>
          </cell>
          <cell r="G423">
            <v>8.6128999999999998</v>
          </cell>
          <cell r="H423">
            <v>0</v>
          </cell>
          <cell r="I423">
            <v>0</v>
          </cell>
          <cell r="J423">
            <v>17.745000000000001</v>
          </cell>
          <cell r="K423">
            <v>9.1320999999999994</v>
          </cell>
        </row>
        <row r="424">
          <cell r="A424" t="str">
            <v>E9146</v>
          </cell>
          <cell r="B424" t="str">
            <v>Caminhão silo com capacidade de 30 m³ - 368 kW</v>
          </cell>
          <cell r="C424"/>
          <cell r="D424"/>
          <cell r="E424"/>
          <cell r="F424"/>
          <cell r="G424"/>
          <cell r="H424"/>
          <cell r="I424"/>
          <cell r="J424">
            <v>655.63800000000003</v>
          </cell>
          <cell r="K424">
            <v>163.33000000000001</v>
          </cell>
        </row>
        <row r="425">
          <cell r="A425" t="str">
            <v>A9335</v>
          </cell>
          <cell r="B425" t="str">
            <v>Cavalo mecânico estradeiro 8 x 2, PBT 29.000 kg - 368 kW - condição de trabalho severa - motorista de veículo especial</v>
          </cell>
          <cell r="C425">
            <v>1107773.757</v>
          </cell>
          <cell r="D425">
            <v>66.466399999999993</v>
          </cell>
          <cell r="E425">
            <v>20.504899999999999</v>
          </cell>
          <cell r="F425">
            <v>8.3082999999999991</v>
          </cell>
          <cell r="G425">
            <v>99.699600000000004</v>
          </cell>
          <cell r="H425">
            <v>364.6748</v>
          </cell>
          <cell r="I425">
            <v>34.730899999999998</v>
          </cell>
          <cell r="J425">
            <v>594.38490000000002</v>
          </cell>
          <cell r="K425">
            <v>130.01050000000001</v>
          </cell>
        </row>
        <row r="426">
          <cell r="A426" t="str">
            <v>A9357</v>
          </cell>
          <cell r="B426" t="str">
            <v>Semirreboque silo para cimento com capacidade de 30 m³</v>
          </cell>
          <cell r="C426">
            <v>279335.5</v>
          </cell>
          <cell r="D426">
            <v>27.933599999999998</v>
          </cell>
          <cell r="E426">
            <v>5.3859000000000004</v>
          </cell>
          <cell r="F426">
            <v>0</v>
          </cell>
          <cell r="G426">
            <v>27.933599999999998</v>
          </cell>
          <cell r="H426">
            <v>0</v>
          </cell>
          <cell r="I426">
            <v>0</v>
          </cell>
          <cell r="J426">
            <v>61.253100000000003</v>
          </cell>
          <cell r="K426">
            <v>33.319499999999998</v>
          </cell>
        </row>
        <row r="427">
          <cell r="A427" t="str">
            <v>E9169</v>
          </cell>
          <cell r="B427" t="str">
            <v>Cavalo mecânico com dolly pneumático de 4 eixos e mesas de giro com capacidade de 56 t - 364 kW</v>
          </cell>
          <cell r="C427"/>
          <cell r="D427"/>
          <cell r="E427"/>
          <cell r="F427"/>
          <cell r="G427"/>
          <cell r="H427"/>
          <cell r="I427"/>
          <cell r="J427">
            <v>632.37940000000003</v>
          </cell>
          <cell r="K427">
            <v>205.07480000000001</v>
          </cell>
        </row>
        <row r="428">
          <cell r="A428" t="str">
            <v>A9324</v>
          </cell>
          <cell r="B428" t="str">
            <v>Cavalo mecânico estradeiro 6 x 4, PBT 23.000 kg - 364 kW - motorista de veículo especial</v>
          </cell>
          <cell r="C428">
            <v>947363.94949999999</v>
          </cell>
          <cell r="D428">
            <v>47.368200000000002</v>
          </cell>
          <cell r="E428">
            <v>17.0486</v>
          </cell>
          <cell r="F428">
            <v>6.9078999999999997</v>
          </cell>
          <cell r="G428">
            <v>71.052300000000002</v>
          </cell>
          <cell r="H428">
            <v>265.78699999999998</v>
          </cell>
          <cell r="I428">
            <v>34.730899999999998</v>
          </cell>
          <cell r="J428">
            <v>442.89490000000001</v>
          </cell>
          <cell r="K428">
            <v>106.0556</v>
          </cell>
        </row>
        <row r="429">
          <cell r="A429" t="str">
            <v>A9385</v>
          </cell>
          <cell r="B429" t="str">
            <v>Conjunto de duas mesas de giro para quinta roda ou reboque com capacidade de 100 t cada</v>
          </cell>
          <cell r="C429">
            <v>511422.8873</v>
          </cell>
          <cell r="D429">
            <v>40.913800000000002</v>
          </cell>
          <cell r="E429">
            <v>9.4664000000000001</v>
          </cell>
          <cell r="F429">
            <v>0</v>
          </cell>
          <cell r="G429">
            <v>46.028100000000002</v>
          </cell>
          <cell r="H429">
            <v>0</v>
          </cell>
          <cell r="I429">
            <v>0</v>
          </cell>
          <cell r="J429">
            <v>96.408299999999997</v>
          </cell>
          <cell r="K429">
            <v>50.380200000000002</v>
          </cell>
        </row>
        <row r="430">
          <cell r="A430" t="str">
            <v>A9389</v>
          </cell>
          <cell r="B430" t="str">
            <v>Dolly pneumático com capacidade de 48 t e 4 eixos</v>
          </cell>
          <cell r="C430">
            <v>493746.87060000002</v>
          </cell>
          <cell r="D430">
            <v>39.499699999999997</v>
          </cell>
          <cell r="E430">
            <v>9.1393000000000004</v>
          </cell>
          <cell r="F430">
            <v>0</v>
          </cell>
          <cell r="G430">
            <v>44.437199999999997</v>
          </cell>
          <cell r="H430">
            <v>0</v>
          </cell>
          <cell r="I430">
            <v>0</v>
          </cell>
          <cell r="J430">
            <v>93.0762</v>
          </cell>
          <cell r="K430">
            <v>48.639000000000003</v>
          </cell>
        </row>
        <row r="431">
          <cell r="A431" t="str">
            <v>E9170</v>
          </cell>
          <cell r="B431" t="str">
            <v>Cavalo mecânico com dois dollys pneumáticos de 3 e 4 eixos e mesas de giro com capacidade de 77 t - 364 kW</v>
          </cell>
          <cell r="C431"/>
          <cell r="D431"/>
          <cell r="E431"/>
          <cell r="F431"/>
          <cell r="G431"/>
          <cell r="H431"/>
          <cell r="I431"/>
          <cell r="J431">
            <v>715.44219999999996</v>
          </cell>
          <cell r="K431">
            <v>248.23009999999999</v>
          </cell>
        </row>
        <row r="432">
          <cell r="A432" t="str">
            <v>A9385</v>
          </cell>
          <cell r="B432" t="str">
            <v>Conjunto de duas mesas de giro para quinta roda ou reboque com capacidade de 100 t cada</v>
          </cell>
          <cell r="C432">
            <v>511422.8873</v>
          </cell>
          <cell r="D432">
            <v>40.913800000000002</v>
          </cell>
          <cell r="E432">
            <v>9.4664000000000001</v>
          </cell>
          <cell r="F432">
            <v>0</v>
          </cell>
          <cell r="G432">
            <v>46.028100000000002</v>
          </cell>
          <cell r="H432">
            <v>0</v>
          </cell>
          <cell r="I432">
            <v>0</v>
          </cell>
          <cell r="J432">
            <v>96.408299999999997</v>
          </cell>
          <cell r="K432">
            <v>50.380200000000002</v>
          </cell>
        </row>
        <row r="433">
          <cell r="A433" t="str">
            <v>A9386</v>
          </cell>
          <cell r="B433" t="str">
            <v>Cavalo mecânico estradeiro 6 x 4, CMT 150.000 kg - 364 kW - motorista de veículo especial</v>
          </cell>
          <cell r="C433">
            <v>1024618.443</v>
          </cell>
          <cell r="D433">
            <v>51.230899999999998</v>
          </cell>
          <cell r="E433">
            <v>18.4389</v>
          </cell>
          <cell r="F433">
            <v>7.4711999999999996</v>
          </cell>
          <cell r="G433">
            <v>76.846400000000003</v>
          </cell>
          <cell r="H433">
            <v>265.78699999999998</v>
          </cell>
          <cell r="I433">
            <v>34.730899999999998</v>
          </cell>
          <cell r="J433">
            <v>454.50529999999998</v>
          </cell>
          <cell r="K433">
            <v>111.8719</v>
          </cell>
        </row>
        <row r="434">
          <cell r="A434" t="str">
            <v>A9387</v>
          </cell>
          <cell r="B434" t="str">
            <v>Dolly pneumático com capacidade de 28,5 t e 3 eixos</v>
          </cell>
          <cell r="C434">
            <v>379037.7893</v>
          </cell>
          <cell r="D434">
            <v>30.323</v>
          </cell>
          <cell r="E434">
            <v>7.016</v>
          </cell>
          <cell r="F434">
            <v>0</v>
          </cell>
          <cell r="G434">
            <v>34.113399999999999</v>
          </cell>
          <cell r="H434">
            <v>0</v>
          </cell>
          <cell r="I434">
            <v>0</v>
          </cell>
          <cell r="J434">
            <v>71.452399999999997</v>
          </cell>
          <cell r="K434">
            <v>37.338999999999999</v>
          </cell>
        </row>
        <row r="435">
          <cell r="A435" t="str">
            <v>A9389</v>
          </cell>
          <cell r="B435" t="str">
            <v>Dolly pneumático com capacidade de 48 t e 4 eixos</v>
          </cell>
          <cell r="C435">
            <v>493746.87060000002</v>
          </cell>
          <cell r="D435">
            <v>39.499699999999997</v>
          </cell>
          <cell r="E435">
            <v>9.1393000000000004</v>
          </cell>
          <cell r="F435">
            <v>0</v>
          </cell>
          <cell r="G435">
            <v>44.437199999999997</v>
          </cell>
          <cell r="H435">
            <v>0</v>
          </cell>
          <cell r="I435">
            <v>0</v>
          </cell>
          <cell r="J435">
            <v>93.0762</v>
          </cell>
          <cell r="K435">
            <v>48.639000000000003</v>
          </cell>
        </row>
        <row r="436">
          <cell r="A436" t="str">
            <v>E9171</v>
          </cell>
          <cell r="B436" t="str">
            <v>Cavalo mecânico com dois dollys pneumáticos de 4 e 5 eixos e mesas de giro com capacidade de 111 t - 440 kW</v>
          </cell>
          <cell r="C436"/>
          <cell r="D436"/>
          <cell r="E436"/>
          <cell r="F436"/>
          <cell r="G436"/>
          <cell r="H436"/>
          <cell r="I436"/>
          <cell r="J436">
            <v>1434.0061000000001</v>
          </cell>
          <cell r="K436">
            <v>581.33410000000003</v>
          </cell>
        </row>
        <row r="437">
          <cell r="A437" t="str">
            <v>A9325</v>
          </cell>
          <cell r="B437" t="str">
            <v>Cavalo mecânico 8 x 8, PBT 26.000 kg - 440 kW -  motorista de veículo especial</v>
          </cell>
          <cell r="C437">
            <v>5148862.6030000001</v>
          </cell>
          <cell r="D437">
            <v>257.44310000000002</v>
          </cell>
          <cell r="E437">
            <v>92.658100000000005</v>
          </cell>
          <cell r="F437">
            <v>37.543799999999997</v>
          </cell>
          <cell r="G437">
            <v>386.16469999999998</v>
          </cell>
          <cell r="H437">
            <v>321.28100000000001</v>
          </cell>
          <cell r="I437">
            <v>34.730899999999998</v>
          </cell>
          <cell r="J437">
            <v>1129.8216</v>
          </cell>
          <cell r="K437">
            <v>422.3759</v>
          </cell>
        </row>
        <row r="438">
          <cell r="A438" t="str">
            <v>A9385</v>
          </cell>
          <cell r="B438" t="str">
            <v>Conjunto de duas mesas de giro para quinta roda ou reboque com capacidade de 100 t cada</v>
          </cell>
          <cell r="C438">
            <v>511422.8873</v>
          </cell>
          <cell r="D438">
            <v>40.913800000000002</v>
          </cell>
          <cell r="E438">
            <v>9.4664000000000001</v>
          </cell>
          <cell r="F438">
            <v>0</v>
          </cell>
          <cell r="G438">
            <v>46.028100000000002</v>
          </cell>
          <cell r="H438">
            <v>0</v>
          </cell>
          <cell r="I438">
            <v>0</v>
          </cell>
          <cell r="J438">
            <v>96.408299999999997</v>
          </cell>
          <cell r="K438">
            <v>50.380200000000002</v>
          </cell>
        </row>
        <row r="439">
          <cell r="A439" t="str">
            <v>A9388</v>
          </cell>
          <cell r="B439" t="str">
            <v>Dolly pneumático com capacidade de 60 t e 5 eixos</v>
          </cell>
          <cell r="C439">
            <v>608455.95189999999</v>
          </cell>
          <cell r="D439">
            <v>48.676499999999997</v>
          </cell>
          <cell r="E439">
            <v>11.262499999999999</v>
          </cell>
          <cell r="F439">
            <v>0</v>
          </cell>
          <cell r="G439">
            <v>54.761000000000003</v>
          </cell>
          <cell r="H439">
            <v>0</v>
          </cell>
          <cell r="I439">
            <v>0</v>
          </cell>
          <cell r="J439">
            <v>114.7</v>
          </cell>
          <cell r="K439">
            <v>59.939</v>
          </cell>
        </row>
        <row r="440">
          <cell r="A440" t="str">
            <v>A9389</v>
          </cell>
          <cell r="B440" t="str">
            <v>Dolly pneumático com capacidade de 48 t e 4 eixos</v>
          </cell>
          <cell r="C440">
            <v>493746.87060000002</v>
          </cell>
          <cell r="D440">
            <v>39.499699999999997</v>
          </cell>
          <cell r="E440">
            <v>9.1393000000000004</v>
          </cell>
          <cell r="F440">
            <v>0</v>
          </cell>
          <cell r="G440">
            <v>44.437199999999997</v>
          </cell>
          <cell r="H440">
            <v>0</v>
          </cell>
          <cell r="I440">
            <v>0</v>
          </cell>
          <cell r="J440">
            <v>93.0762</v>
          </cell>
          <cell r="K440">
            <v>48.639000000000003</v>
          </cell>
        </row>
        <row r="441">
          <cell r="A441" t="str">
            <v>E9199</v>
          </cell>
          <cell r="B441" t="str">
            <v>Caminhão com sistema de hidrojateamento de alta pressão e vácuo para limpeza e desobstrução de bueiros com capacidade total de 15.600 l - 188 kW</v>
          </cell>
          <cell r="C441"/>
          <cell r="D441"/>
          <cell r="E441"/>
          <cell r="F441"/>
          <cell r="G441"/>
          <cell r="H441"/>
          <cell r="I441"/>
          <cell r="J441">
            <v>407.43360000000001</v>
          </cell>
          <cell r="K441">
            <v>131.89359999999999</v>
          </cell>
        </row>
        <row r="442">
          <cell r="A442" t="str">
            <v>A9299</v>
          </cell>
          <cell r="B442" t="str">
            <v>Equipamento com sistema de hidrojateamento de alta pressão e vácuo para limpeza e desobstrução de bueiros com diâmetro de até 1.500 mm com capacidade total de 15.600 l</v>
          </cell>
          <cell r="C442">
            <v>401200</v>
          </cell>
          <cell r="D442">
            <v>40.119999999999997</v>
          </cell>
          <cell r="E442">
            <v>7.7355999999999998</v>
          </cell>
          <cell r="F442">
            <v>0</v>
          </cell>
          <cell r="G442">
            <v>40.119999999999997</v>
          </cell>
          <cell r="H442">
            <v>0</v>
          </cell>
          <cell r="I442">
            <v>0</v>
          </cell>
          <cell r="J442">
            <v>87.9756</v>
          </cell>
          <cell r="K442">
            <v>47.855600000000003</v>
          </cell>
        </row>
        <row r="443">
          <cell r="A443" t="str">
            <v>A9313</v>
          </cell>
          <cell r="B443" t="str">
            <v>Caminhão plataforma 6 x 2, PBT 23.000 kg e distância entre eixos 5,2 m - 188 kW - motorista de veículo especial</v>
          </cell>
          <cell r="C443">
            <v>654917.15879999998</v>
          </cell>
          <cell r="D443">
            <v>32.745899999999999</v>
          </cell>
          <cell r="E443">
            <v>11.7858</v>
          </cell>
          <cell r="F443">
            <v>4.7754000000000003</v>
          </cell>
          <cell r="G443">
            <v>49.1188</v>
          </cell>
          <cell r="H443">
            <v>186.30119999999999</v>
          </cell>
          <cell r="I443">
            <v>34.730899999999998</v>
          </cell>
          <cell r="J443">
            <v>319.45800000000003</v>
          </cell>
          <cell r="K443">
            <v>84.037999999999997</v>
          </cell>
        </row>
        <row r="444">
          <cell r="A444" t="str">
            <v>E9201</v>
          </cell>
          <cell r="B444" t="str">
            <v>Caminhão basculante para rocha com capacidade de 12 m³ - 210 kW com periculosidade</v>
          </cell>
          <cell r="C444"/>
          <cell r="D444"/>
          <cell r="E444"/>
          <cell r="F444"/>
          <cell r="G444"/>
          <cell r="H444"/>
          <cell r="I444"/>
          <cell r="J444">
            <v>362.2047</v>
          </cell>
          <cell r="K444">
            <v>125.88200000000001</v>
          </cell>
        </row>
        <row r="445">
          <cell r="A445" t="str">
            <v>A9327</v>
          </cell>
          <cell r="B445" t="str">
            <v>Caminhão plataforma 8 x 4, PBT 29.000 kg e distância entre eixos 4,6 m - 210 kW - motorista de caminhão com periculosidade</v>
          </cell>
          <cell r="C445">
            <v>730931.76619999995</v>
          </cell>
          <cell r="D445">
            <v>36.546599999999998</v>
          </cell>
          <cell r="E445">
            <v>13.153700000000001</v>
          </cell>
          <cell r="F445">
            <v>5.3296999999999999</v>
          </cell>
          <cell r="G445">
            <v>54.819899999999997</v>
          </cell>
          <cell r="H445">
            <v>153.33860000000001</v>
          </cell>
          <cell r="I445">
            <v>41.714100000000002</v>
          </cell>
          <cell r="J445">
            <v>304.90260000000001</v>
          </cell>
          <cell r="K445">
            <v>96.744100000000003</v>
          </cell>
        </row>
        <row r="446">
          <cell r="A446" t="str">
            <v>A9343</v>
          </cell>
          <cell r="B446" t="str">
            <v>Caçamba basculante para rocha com capacidade de 12 m³</v>
          </cell>
          <cell r="C446">
            <v>203408.4</v>
          </cell>
          <cell r="D446">
            <v>25.0349</v>
          </cell>
          <cell r="E446">
            <v>4.1029999999999998</v>
          </cell>
          <cell r="F446">
            <v>0</v>
          </cell>
          <cell r="G446">
            <v>28.164200000000001</v>
          </cell>
          <cell r="H446">
            <v>0</v>
          </cell>
          <cell r="I446">
            <v>0</v>
          </cell>
          <cell r="J446">
            <v>57.302100000000003</v>
          </cell>
          <cell r="K446">
            <v>29.137899999999998</v>
          </cell>
        </row>
        <row r="447">
          <cell r="A447" t="str">
            <v>E9202</v>
          </cell>
          <cell r="B447" t="str">
            <v>Plataforma pantográfica montada em caminhão com capacidade de carga de 600 kg - 120 kW com periculosidade</v>
          </cell>
          <cell r="C447"/>
          <cell r="D447"/>
          <cell r="E447"/>
          <cell r="F447"/>
          <cell r="G447"/>
          <cell r="H447"/>
          <cell r="I447"/>
          <cell r="J447">
            <v>334.23750000000001</v>
          </cell>
          <cell r="K447">
            <v>133.1191</v>
          </cell>
        </row>
        <row r="448">
          <cell r="A448" t="str">
            <v>A9300</v>
          </cell>
          <cell r="B448" t="str">
            <v>Caminhão plataforma 4 x 2, PBT 8.300 kg e distância entre eixos 3,9 m - 120 kW - motorista de veículo especial com periculosidade</v>
          </cell>
          <cell r="C448">
            <v>378429.47989999998</v>
          </cell>
          <cell r="D448">
            <v>22.7058</v>
          </cell>
          <cell r="E448">
            <v>7.0046999999999997</v>
          </cell>
          <cell r="F448">
            <v>2.8382000000000001</v>
          </cell>
          <cell r="G448">
            <v>34.058700000000002</v>
          </cell>
          <cell r="H448">
            <v>118.9157</v>
          </cell>
          <cell r="I448">
            <v>43.143599999999999</v>
          </cell>
          <cell r="J448">
            <v>228.66669999999999</v>
          </cell>
          <cell r="K448">
            <v>75.692300000000003</v>
          </cell>
        </row>
        <row r="449">
          <cell r="A449" t="str">
            <v>A9383</v>
          </cell>
          <cell r="B449" t="str">
            <v>Plataforma pantográfica hidráulica montada sobre chassi com capacidade de 600 kg - com periculosidade</v>
          </cell>
          <cell r="C449">
            <v>481440</v>
          </cell>
          <cell r="D449">
            <v>48.143999999999998</v>
          </cell>
          <cell r="E449">
            <v>9.2827999999999999</v>
          </cell>
          <cell r="F449">
            <v>0</v>
          </cell>
          <cell r="G449">
            <v>48.143999999999998</v>
          </cell>
          <cell r="H449">
            <v>0</v>
          </cell>
          <cell r="I449">
            <v>0</v>
          </cell>
          <cell r="J449">
            <v>105.57080000000001</v>
          </cell>
          <cell r="K449">
            <v>57.4268</v>
          </cell>
        </row>
        <row r="450">
          <cell r="A450" t="str">
            <v>E9506</v>
          </cell>
          <cell r="B450" t="str">
            <v>Caminhão basculante com capacidade de 6 m³ - 136 kW</v>
          </cell>
          <cell r="C450"/>
          <cell r="D450"/>
          <cell r="E450"/>
          <cell r="F450"/>
          <cell r="G450"/>
          <cell r="H450"/>
          <cell r="I450"/>
          <cell r="J450">
            <v>199.8929</v>
          </cell>
          <cell r="K450">
            <v>81.615399999999994</v>
          </cell>
        </row>
        <row r="451">
          <cell r="A451" t="str">
            <v>A9307</v>
          </cell>
          <cell r="B451" t="str">
            <v>Caminhão plataforma 4 x 2, PBT 16.000 kg e distância entre eixos 3,6 m - 136 kW - motorista de caminhão</v>
          </cell>
          <cell r="C451">
            <v>523217.35110000003</v>
          </cell>
          <cell r="D451">
            <v>26.160900000000002</v>
          </cell>
          <cell r="E451">
            <v>9.4156999999999993</v>
          </cell>
          <cell r="F451">
            <v>3.8151000000000002</v>
          </cell>
          <cell r="G451">
            <v>39.241300000000003</v>
          </cell>
          <cell r="H451">
            <v>70.932199999999995</v>
          </cell>
          <cell r="I451">
            <v>33.631300000000003</v>
          </cell>
          <cell r="J451">
            <v>183.19649999999999</v>
          </cell>
          <cell r="K451">
            <v>73.022999999999996</v>
          </cell>
        </row>
        <row r="452">
          <cell r="A452" t="str">
            <v>A9338</v>
          </cell>
          <cell r="B452" t="str">
            <v>Caçamba basculante com capacidade de 6 m³</v>
          </cell>
          <cell r="C452">
            <v>72035.460000000006</v>
          </cell>
          <cell r="D452">
            <v>7.2035</v>
          </cell>
          <cell r="E452">
            <v>1.3889</v>
          </cell>
          <cell r="F452">
            <v>0</v>
          </cell>
          <cell r="G452">
            <v>8.1039999999999992</v>
          </cell>
          <cell r="H452">
            <v>0</v>
          </cell>
          <cell r="I452">
            <v>0</v>
          </cell>
          <cell r="J452">
            <v>16.696400000000001</v>
          </cell>
          <cell r="K452">
            <v>8.5923999999999996</v>
          </cell>
        </row>
        <row r="453">
          <cell r="A453" t="str">
            <v>E9508</v>
          </cell>
          <cell r="B453" t="str">
            <v>Caminhão carroceria com capacidade de 9 t - 136 kW</v>
          </cell>
          <cell r="C453"/>
          <cell r="D453"/>
          <cell r="E453"/>
          <cell r="F453"/>
          <cell r="G453"/>
          <cell r="H453"/>
          <cell r="I453"/>
          <cell r="J453">
            <v>194.84979999999999</v>
          </cell>
          <cell r="K453">
            <v>79.210800000000006</v>
          </cell>
        </row>
        <row r="454">
          <cell r="A454" t="str">
            <v>A9309</v>
          </cell>
          <cell r="B454" t="str">
            <v>Caminhão plataforma 4 x 2, PBT 16.000 kg e distância entre eixos 4,8 m - 136 kW - motorista de caminhão</v>
          </cell>
          <cell r="C454">
            <v>546609.44149999996</v>
          </cell>
          <cell r="D454">
            <v>27.330500000000001</v>
          </cell>
          <cell r="E454">
            <v>9.8367000000000004</v>
          </cell>
          <cell r="F454">
            <v>3.9857</v>
          </cell>
          <cell r="G454">
            <v>40.995699999999999</v>
          </cell>
          <cell r="H454">
            <v>70.932199999999995</v>
          </cell>
          <cell r="I454">
            <v>33.631300000000003</v>
          </cell>
          <cell r="J454">
            <v>186.71209999999999</v>
          </cell>
          <cell r="K454">
            <v>74.784199999999998</v>
          </cell>
        </row>
        <row r="455">
          <cell r="A455" t="str">
            <v>A9350</v>
          </cell>
          <cell r="B455" t="str">
            <v>Carroceria de madeira com capacidade de 9 t</v>
          </cell>
          <cell r="C455">
            <v>37111</v>
          </cell>
          <cell r="D455">
            <v>3.7111000000000001</v>
          </cell>
          <cell r="E455">
            <v>0.71550000000000002</v>
          </cell>
          <cell r="F455">
            <v>0</v>
          </cell>
          <cell r="G455">
            <v>3.7111000000000001</v>
          </cell>
          <cell r="H455">
            <v>0</v>
          </cell>
          <cell r="I455">
            <v>0</v>
          </cell>
          <cell r="J455">
            <v>8.1377000000000006</v>
          </cell>
          <cell r="K455">
            <v>4.4265999999999996</v>
          </cell>
        </row>
        <row r="456">
          <cell r="A456" t="str">
            <v>E9509</v>
          </cell>
          <cell r="B456" t="str">
            <v>Caminhão tanque distribuidor de asfalto com capacidade de 6.000 l - 7 kW/136 kW</v>
          </cell>
          <cell r="C456"/>
          <cell r="D456"/>
          <cell r="E456"/>
          <cell r="F456"/>
          <cell r="G456"/>
          <cell r="H456"/>
          <cell r="I456"/>
          <cell r="J456">
            <v>330.83429999999998</v>
          </cell>
          <cell r="K456">
            <v>112.4255</v>
          </cell>
        </row>
        <row r="457">
          <cell r="A457" t="str">
            <v>A9323</v>
          </cell>
          <cell r="B457" t="str">
            <v>Caminhão plataforma 4 x 2, PBT 14.300 kg e distância entre eixos 4,8 m - 136 kW - condição de trabalho severa - motorista de caminhão</v>
          </cell>
          <cell r="C457">
            <v>521273.0932</v>
          </cell>
          <cell r="D457">
            <v>31.276399999999999</v>
          </cell>
          <cell r="E457">
            <v>9.6487999999999996</v>
          </cell>
          <cell r="F457">
            <v>3.9095</v>
          </cell>
          <cell r="G457">
            <v>46.9146</v>
          </cell>
          <cell r="H457">
            <v>134.77109999999999</v>
          </cell>
          <cell r="I457">
            <v>33.631300000000003</v>
          </cell>
          <cell r="J457">
            <v>260.15170000000001</v>
          </cell>
          <cell r="K457">
            <v>78.465999999999994</v>
          </cell>
        </row>
        <row r="458">
          <cell r="A458" t="str">
            <v>A9363</v>
          </cell>
          <cell r="B458" t="str">
            <v>Tanque espargidor de asfalto com capacidade de 6.000 l - 7 kW</v>
          </cell>
          <cell r="C458">
            <v>220660</v>
          </cell>
          <cell r="D458">
            <v>29.421299999999999</v>
          </cell>
          <cell r="E458">
            <v>4.5381999999999998</v>
          </cell>
          <cell r="F458">
            <v>0</v>
          </cell>
          <cell r="G458">
            <v>29.421299999999999</v>
          </cell>
          <cell r="H458">
            <v>7.3018000000000001</v>
          </cell>
          <cell r="I458">
            <v>0</v>
          </cell>
          <cell r="J458">
            <v>70.682599999999994</v>
          </cell>
          <cell r="K458">
            <v>33.959499999999998</v>
          </cell>
        </row>
        <row r="459">
          <cell r="A459" t="str">
            <v>E9520</v>
          </cell>
          <cell r="B459" t="str">
            <v>Caminhão com caçamba térmica com capacidade de 6 m³ - 136 kW</v>
          </cell>
          <cell r="C459"/>
          <cell r="D459"/>
          <cell r="E459"/>
          <cell r="F459"/>
          <cell r="G459"/>
          <cell r="H459"/>
          <cell r="I459"/>
          <cell r="J459">
            <v>202.28870000000001</v>
          </cell>
          <cell r="K459">
            <v>82.848399999999998</v>
          </cell>
        </row>
        <row r="460">
          <cell r="A460" t="str">
            <v>A9307</v>
          </cell>
          <cell r="B460" t="str">
            <v>Caminhão plataforma 4 x 2, PBT 16.000 kg e distância entre eixos 3,6 m - 136 kW - motorista de caminhão</v>
          </cell>
          <cell r="C460">
            <v>523217.35110000003</v>
          </cell>
          <cell r="D460">
            <v>26.160900000000002</v>
          </cell>
          <cell r="E460">
            <v>9.4156999999999993</v>
          </cell>
          <cell r="F460">
            <v>3.8151000000000002</v>
          </cell>
          <cell r="G460">
            <v>39.241300000000003</v>
          </cell>
          <cell r="H460">
            <v>70.932199999999995</v>
          </cell>
          <cell r="I460">
            <v>33.631300000000003</v>
          </cell>
          <cell r="J460">
            <v>183.19649999999999</v>
          </cell>
          <cell r="K460">
            <v>73.022999999999996</v>
          </cell>
        </row>
        <row r="461">
          <cell r="A461" t="str">
            <v>A9339</v>
          </cell>
          <cell r="B461" t="str">
            <v>Caçamba térmica com capacidade de 6 m³</v>
          </cell>
          <cell r="C461">
            <v>82371.805300000007</v>
          </cell>
          <cell r="D461">
            <v>8.2371999999999996</v>
          </cell>
          <cell r="E461">
            <v>1.5882000000000001</v>
          </cell>
          <cell r="F461">
            <v>0</v>
          </cell>
          <cell r="G461">
            <v>9.2667999999999999</v>
          </cell>
          <cell r="H461">
            <v>0</v>
          </cell>
          <cell r="I461">
            <v>0</v>
          </cell>
          <cell r="J461">
            <v>19.092199999999998</v>
          </cell>
          <cell r="K461">
            <v>9.8254000000000001</v>
          </cell>
        </row>
        <row r="462">
          <cell r="A462" t="str">
            <v>E9557</v>
          </cell>
          <cell r="B462" t="str">
            <v>Caminhão comboio com capacidade de 5.000 l - 136 kW (sem motorista)</v>
          </cell>
          <cell r="C462"/>
          <cell r="D462"/>
          <cell r="E462"/>
          <cell r="F462"/>
          <cell r="G462"/>
          <cell r="H462"/>
          <cell r="I462"/>
          <cell r="J462">
            <v>263.20800000000003</v>
          </cell>
          <cell r="K462">
            <v>64.798900000000003</v>
          </cell>
        </row>
        <row r="463">
          <cell r="A463" t="str">
            <v>A9294</v>
          </cell>
          <cell r="B463" t="str">
            <v>Caminhão plataforma 4 x 2, PBT 16.000 kg e distância entre eixos 4,8 m - 136 kW - condição de trabalho severa (sem motorista)</v>
          </cell>
          <cell r="C463">
            <v>546609.44149999996</v>
          </cell>
          <cell r="D463">
            <v>32.796599999999998</v>
          </cell>
          <cell r="E463">
            <v>10.117699999999999</v>
          </cell>
          <cell r="F463">
            <v>4.0995999999999997</v>
          </cell>
          <cell r="G463">
            <v>49.194800000000001</v>
          </cell>
          <cell r="H463">
            <v>134.77109999999999</v>
          </cell>
          <cell r="I463">
            <v>0</v>
          </cell>
          <cell r="J463">
            <v>230.97980000000001</v>
          </cell>
          <cell r="K463">
            <v>47.0139</v>
          </cell>
        </row>
        <row r="464">
          <cell r="A464" t="str">
            <v>A9298</v>
          </cell>
          <cell r="B464" t="str">
            <v>Tanque para distribuição de combustíveis e lubrificantes com capacidade de 5.000 l</v>
          </cell>
          <cell r="C464">
            <v>180540</v>
          </cell>
          <cell r="D464">
            <v>14.443199999999999</v>
          </cell>
          <cell r="E464">
            <v>3.3418000000000001</v>
          </cell>
          <cell r="F464">
            <v>0</v>
          </cell>
          <cell r="G464">
            <v>14.443199999999999</v>
          </cell>
          <cell r="H464">
            <v>0</v>
          </cell>
          <cell r="I464">
            <v>0</v>
          </cell>
          <cell r="J464">
            <v>32.228200000000001</v>
          </cell>
          <cell r="K464">
            <v>17.785</v>
          </cell>
        </row>
        <row r="465">
          <cell r="A465" t="str">
            <v>E9571</v>
          </cell>
          <cell r="B465" t="str">
            <v>Caminhão tanque com capacidade de 10.000 l - 188 kW</v>
          </cell>
          <cell r="C465"/>
          <cell r="D465"/>
          <cell r="E465"/>
          <cell r="F465"/>
          <cell r="G465"/>
          <cell r="H465"/>
          <cell r="I465"/>
          <cell r="J465">
            <v>353.99419999999998</v>
          </cell>
          <cell r="K465">
            <v>100.35299999999999</v>
          </cell>
        </row>
        <row r="466">
          <cell r="A466" t="str">
            <v>A9332</v>
          </cell>
          <cell r="B466" t="str">
            <v>Caminhão plataforma 6 x 2, PBT 23.000 kg e distância entre eixos 4,8 m - 188 kW - condição de trabalho severa - motorista de caminhão</v>
          </cell>
          <cell r="C466">
            <v>652825.74840000004</v>
          </cell>
          <cell r="D466">
            <v>39.169499999999999</v>
          </cell>
          <cell r="E466">
            <v>12.0838</v>
          </cell>
          <cell r="F466">
            <v>4.8962000000000003</v>
          </cell>
          <cell r="G466">
            <v>58.754300000000001</v>
          </cell>
          <cell r="H466">
            <v>186.30119999999999</v>
          </cell>
          <cell r="I466">
            <v>33.631300000000003</v>
          </cell>
          <cell r="J466">
            <v>334.83629999999999</v>
          </cell>
          <cell r="K466">
            <v>89.780799999999999</v>
          </cell>
        </row>
        <row r="467">
          <cell r="A467" t="str">
            <v>A9360</v>
          </cell>
          <cell r="B467" t="str">
            <v>Tanque para transporte de água com capacidade de 10.000 l</v>
          </cell>
          <cell r="C467">
            <v>107321</v>
          </cell>
          <cell r="D467">
            <v>8.5856999999999992</v>
          </cell>
          <cell r="E467">
            <v>1.9864999999999999</v>
          </cell>
          <cell r="F467">
            <v>0</v>
          </cell>
          <cell r="G467">
            <v>8.5856999999999992</v>
          </cell>
          <cell r="H467">
            <v>0</v>
          </cell>
          <cell r="I467">
            <v>0</v>
          </cell>
          <cell r="J467">
            <v>19.157900000000001</v>
          </cell>
          <cell r="K467">
            <v>10.5722</v>
          </cell>
        </row>
        <row r="468">
          <cell r="A468" t="str">
            <v>E9575</v>
          </cell>
          <cell r="B468" t="str">
            <v>Caminhão basculante com caçamba estanque com capacidade de 14 m³ - 210 kW</v>
          </cell>
          <cell r="C468"/>
          <cell r="D468"/>
          <cell r="E468"/>
          <cell r="F468"/>
          <cell r="G468"/>
          <cell r="H468"/>
          <cell r="I468"/>
          <cell r="J468">
            <v>318.37639999999999</v>
          </cell>
          <cell r="K468">
            <v>99.754900000000006</v>
          </cell>
        </row>
        <row r="469">
          <cell r="A469" t="str">
            <v>A9316</v>
          </cell>
          <cell r="B469" t="str">
            <v>Caminhão plataforma 8 x 4, PBT 29.000 kg e distância entre eixos 4,6 m - 210 kW - motorista de caminhão</v>
          </cell>
          <cell r="C469">
            <v>730931.76619999995</v>
          </cell>
          <cell r="D469">
            <v>36.546599999999998</v>
          </cell>
          <cell r="E469">
            <v>13.153700000000001</v>
          </cell>
          <cell r="F469">
            <v>5.3296999999999999</v>
          </cell>
          <cell r="G469">
            <v>54.819899999999997</v>
          </cell>
          <cell r="H469">
            <v>153.33860000000001</v>
          </cell>
          <cell r="I469">
            <v>33.631300000000003</v>
          </cell>
          <cell r="J469">
            <v>296.81979999999999</v>
          </cell>
          <cell r="K469">
            <v>88.661299999999997</v>
          </cell>
        </row>
        <row r="470">
          <cell r="A470" t="str">
            <v>A9345</v>
          </cell>
          <cell r="B470" t="str">
            <v>Caçamba basculante estanque com capacidade de 14 m³</v>
          </cell>
          <cell r="C470">
            <v>93004.415299999993</v>
          </cell>
          <cell r="D470">
            <v>9.3003999999999998</v>
          </cell>
          <cell r="E470">
            <v>1.7931999999999999</v>
          </cell>
          <cell r="F470">
            <v>0</v>
          </cell>
          <cell r="G470">
            <v>10.462999999999999</v>
          </cell>
          <cell r="H470">
            <v>0</v>
          </cell>
          <cell r="I470">
            <v>0</v>
          </cell>
          <cell r="J470">
            <v>21.5566</v>
          </cell>
          <cell r="K470">
            <v>11.0936</v>
          </cell>
        </row>
        <row r="471">
          <cell r="A471" t="str">
            <v>E9579</v>
          </cell>
          <cell r="B471" t="str">
            <v>Caminhão basculante com capacidade de 10 m³ - 210 kW</v>
          </cell>
          <cell r="C471"/>
          <cell r="D471"/>
          <cell r="E471"/>
          <cell r="F471"/>
          <cell r="G471"/>
          <cell r="H471"/>
          <cell r="I471"/>
          <cell r="J471">
            <v>304.4862</v>
          </cell>
          <cell r="K471">
            <v>92.773600000000002</v>
          </cell>
        </row>
        <row r="472">
          <cell r="A472" t="str">
            <v>A9293</v>
          </cell>
          <cell r="B472" t="str">
            <v>Caminhão plataforma 6 x 2, PBT 23.000 kg e distância entre eixos 3,6 m - 210 kW - motorista de caminhão</v>
          </cell>
          <cell r="C472">
            <v>649684.88939999999</v>
          </cell>
          <cell r="D472">
            <v>32.484200000000001</v>
          </cell>
          <cell r="E472">
            <v>11.691599999999999</v>
          </cell>
          <cell r="F472">
            <v>4.7373000000000003</v>
          </cell>
          <cell r="G472">
            <v>48.726399999999998</v>
          </cell>
          <cell r="H472">
            <v>153.33860000000001</v>
          </cell>
          <cell r="I472">
            <v>33.631300000000003</v>
          </cell>
          <cell r="J472">
            <v>284.60939999999999</v>
          </cell>
          <cell r="K472">
            <v>82.544399999999996</v>
          </cell>
        </row>
        <row r="473">
          <cell r="A473" t="str">
            <v>A9342</v>
          </cell>
          <cell r="B473" t="str">
            <v>Caçamba basculante com capacidade de 10 m³</v>
          </cell>
          <cell r="C473">
            <v>85756.5</v>
          </cell>
          <cell r="D473">
            <v>8.5756999999999994</v>
          </cell>
          <cell r="E473">
            <v>1.6535</v>
          </cell>
          <cell r="F473">
            <v>0</v>
          </cell>
          <cell r="G473">
            <v>9.6476000000000006</v>
          </cell>
          <cell r="H473">
            <v>0</v>
          </cell>
          <cell r="I473">
            <v>0</v>
          </cell>
          <cell r="J473">
            <v>19.876799999999999</v>
          </cell>
          <cell r="K473">
            <v>10.229200000000001</v>
          </cell>
        </row>
        <row r="474">
          <cell r="A474" t="str">
            <v>E9592</v>
          </cell>
          <cell r="B474" t="str">
            <v>Caminhão carroceria com capacidade de 15 t - 188 kW</v>
          </cell>
          <cell r="C474"/>
          <cell r="D474"/>
          <cell r="E474"/>
          <cell r="F474"/>
          <cell r="G474"/>
          <cell r="H474"/>
          <cell r="I474"/>
          <cell r="J474">
            <v>280.3288</v>
          </cell>
          <cell r="K474">
            <v>88.920400000000001</v>
          </cell>
        </row>
        <row r="475">
          <cell r="A475" t="str">
            <v>A9314</v>
          </cell>
          <cell r="B475" t="str">
            <v>Caminhão plataforma 6 x 2, PBT 23.000 kg e distância entre eixos 5,2 m - 188 kW - motorista de caminhão</v>
          </cell>
          <cell r="C475">
            <v>654917.15879999998</v>
          </cell>
          <cell r="D475">
            <v>32.745899999999999</v>
          </cell>
          <cell r="E475">
            <v>11.7858</v>
          </cell>
          <cell r="F475">
            <v>4.7754000000000003</v>
          </cell>
          <cell r="G475">
            <v>49.1188</v>
          </cell>
          <cell r="H475">
            <v>137.27459999999999</v>
          </cell>
          <cell r="I475">
            <v>33.631300000000003</v>
          </cell>
          <cell r="J475">
            <v>269.33179999999999</v>
          </cell>
          <cell r="K475">
            <v>82.938400000000001</v>
          </cell>
        </row>
        <row r="476">
          <cell r="A476" t="str">
            <v>A9352</v>
          </cell>
          <cell r="B476" t="str">
            <v>Carroceria de madeira com capacidade de 15 t</v>
          </cell>
          <cell r="C476">
            <v>50150</v>
          </cell>
          <cell r="D476">
            <v>5.0149999999999997</v>
          </cell>
          <cell r="E476">
            <v>0.96699999999999997</v>
          </cell>
          <cell r="F476">
            <v>0</v>
          </cell>
          <cell r="G476">
            <v>5.0149999999999997</v>
          </cell>
          <cell r="H476">
            <v>0</v>
          </cell>
          <cell r="I476">
            <v>0</v>
          </cell>
          <cell r="J476">
            <v>10.997</v>
          </cell>
          <cell r="K476">
            <v>5.9820000000000002</v>
          </cell>
        </row>
        <row r="477">
          <cell r="A477" t="str">
            <v>E9600</v>
          </cell>
          <cell r="B477" t="str">
            <v>Caminhão betoneira com capacidade de 8 m³ - 236 kW</v>
          </cell>
          <cell r="C477"/>
          <cell r="D477"/>
          <cell r="E477"/>
          <cell r="F477"/>
          <cell r="G477"/>
          <cell r="H477"/>
          <cell r="I477"/>
          <cell r="J477">
            <v>378.14499999999998</v>
          </cell>
          <cell r="K477">
            <v>120.5127</v>
          </cell>
        </row>
        <row r="478">
          <cell r="A478" t="str">
            <v>A9317</v>
          </cell>
          <cell r="B478" t="str">
            <v>Caminhão plataforma 8 x 2, PBT 29.000 kg e distância entre eixos 4,8 m - 236 kW - motorista de veículo especial</v>
          </cell>
          <cell r="C478">
            <v>750843.72250000003</v>
          </cell>
          <cell r="D478">
            <v>37.542200000000001</v>
          </cell>
          <cell r="E478">
            <v>13.5121</v>
          </cell>
          <cell r="F478">
            <v>5.4748999999999999</v>
          </cell>
          <cell r="G478">
            <v>56.313299999999998</v>
          </cell>
          <cell r="H478">
            <v>172.32339999999999</v>
          </cell>
          <cell r="I478">
            <v>34.730899999999998</v>
          </cell>
          <cell r="J478">
            <v>319.89679999999998</v>
          </cell>
          <cell r="K478">
            <v>91.260099999999994</v>
          </cell>
        </row>
        <row r="479">
          <cell r="A479" t="str">
            <v>A9346</v>
          </cell>
          <cell r="B479" t="str">
            <v>Misturador de concreto para montagem em chassi de caminhão com capacidade de 8 m³</v>
          </cell>
          <cell r="C479">
            <v>161086.71830000001</v>
          </cell>
          <cell r="D479">
            <v>25.773900000000001</v>
          </cell>
          <cell r="E479">
            <v>3.4786999999999999</v>
          </cell>
          <cell r="F479">
            <v>0</v>
          </cell>
          <cell r="G479">
            <v>28.9956</v>
          </cell>
          <cell r="H479">
            <v>0</v>
          </cell>
          <cell r="I479">
            <v>0</v>
          </cell>
          <cell r="J479">
            <v>58.248199999999997</v>
          </cell>
          <cell r="K479">
            <v>29.252600000000001</v>
          </cell>
        </row>
        <row r="480">
          <cell r="A480" t="str">
            <v>E9604</v>
          </cell>
          <cell r="B480" t="str">
            <v>Caminhão basculante para rocha com capacidade de 8 m³ - 210 kW</v>
          </cell>
          <cell r="C480"/>
          <cell r="D480"/>
          <cell r="E480"/>
          <cell r="F480"/>
          <cell r="G480"/>
          <cell r="H480"/>
          <cell r="I480"/>
          <cell r="J480">
            <v>318.45429999999999</v>
          </cell>
          <cell r="K480">
            <v>99.642099999999999</v>
          </cell>
        </row>
        <row r="481">
          <cell r="A481" t="str">
            <v>A9315</v>
          </cell>
          <cell r="B481" t="str">
            <v>Caminhão basculante 6 x 4, PBT 23.000 kg e distância entre eixos 3,6 m - 210 kW -  motorista de caminhão</v>
          </cell>
          <cell r="C481">
            <v>748820.56590000005</v>
          </cell>
          <cell r="D481">
            <v>37.441000000000003</v>
          </cell>
          <cell r="E481">
            <v>13.4757</v>
          </cell>
          <cell r="F481">
            <v>5.4600999999999997</v>
          </cell>
          <cell r="G481">
            <v>56.161499999999997</v>
          </cell>
          <cell r="H481">
            <v>153.33860000000001</v>
          </cell>
          <cell r="I481">
            <v>33.631300000000003</v>
          </cell>
          <cell r="J481">
            <v>299.50819999999999</v>
          </cell>
          <cell r="K481">
            <v>90.008099999999999</v>
          </cell>
        </row>
        <row r="482">
          <cell r="A482" t="str">
            <v>A9341</v>
          </cell>
          <cell r="B482" t="str">
            <v>Caçamba basculante para rocha com capacidade de 8 m³</v>
          </cell>
          <cell r="C482">
            <v>67253.704899999997</v>
          </cell>
          <cell r="D482">
            <v>8.2774000000000001</v>
          </cell>
          <cell r="E482">
            <v>1.3566</v>
          </cell>
          <cell r="F482">
            <v>0</v>
          </cell>
          <cell r="G482">
            <v>9.3120999999999992</v>
          </cell>
          <cell r="H482">
            <v>0</v>
          </cell>
          <cell r="I482">
            <v>0</v>
          </cell>
          <cell r="J482">
            <v>18.946100000000001</v>
          </cell>
          <cell r="K482">
            <v>9.6340000000000003</v>
          </cell>
        </row>
        <row r="483">
          <cell r="A483" t="str">
            <v>E9605</v>
          </cell>
          <cell r="B483" t="str">
            <v>Caminhão tanque com capacidade de 6.000 l - 136 kW</v>
          </cell>
          <cell r="C483"/>
          <cell r="D483"/>
          <cell r="E483"/>
          <cell r="F483"/>
          <cell r="G483"/>
          <cell r="H483"/>
          <cell r="I483"/>
          <cell r="J483">
            <v>276.26580000000001</v>
          </cell>
          <cell r="K483">
            <v>87.358500000000006</v>
          </cell>
        </row>
        <row r="484">
          <cell r="A484" t="str">
            <v>A9323</v>
          </cell>
          <cell r="B484" t="str">
            <v>Caminhão plataforma 4 x 2, PBT 14.300 kg e distância entre eixos 4,8 m - 136 kW - condição de trabalho severa - motorista de caminhão</v>
          </cell>
          <cell r="C484">
            <v>521273.0932</v>
          </cell>
          <cell r="D484">
            <v>31.276399999999999</v>
          </cell>
          <cell r="E484">
            <v>9.6487999999999996</v>
          </cell>
          <cell r="F484">
            <v>3.9095</v>
          </cell>
          <cell r="G484">
            <v>46.9146</v>
          </cell>
          <cell r="H484">
            <v>134.77109999999999</v>
          </cell>
          <cell r="I484">
            <v>33.631300000000003</v>
          </cell>
          <cell r="J484">
            <v>260.15170000000001</v>
          </cell>
          <cell r="K484">
            <v>78.465999999999994</v>
          </cell>
        </row>
        <row r="485">
          <cell r="A485" t="str">
            <v>A9358</v>
          </cell>
          <cell r="B485" t="str">
            <v>Tanque para transporte de água com capacidade de 6.000 l</v>
          </cell>
          <cell r="C485">
            <v>90270</v>
          </cell>
          <cell r="D485">
            <v>7.2215999999999996</v>
          </cell>
          <cell r="E485">
            <v>1.6709000000000001</v>
          </cell>
          <cell r="F485">
            <v>0</v>
          </cell>
          <cell r="G485">
            <v>7.2215999999999996</v>
          </cell>
          <cell r="H485">
            <v>0</v>
          </cell>
          <cell r="I485">
            <v>0</v>
          </cell>
          <cell r="J485">
            <v>16.114100000000001</v>
          </cell>
          <cell r="K485">
            <v>8.8925000000000001</v>
          </cell>
        </row>
        <row r="486">
          <cell r="A486" t="str">
            <v>E9644</v>
          </cell>
          <cell r="B486" t="str">
            <v>Caminhão demarcador de faixas com sistema de pintura a frio - 28 kW/129 kW</v>
          </cell>
          <cell r="C486"/>
          <cell r="D486"/>
          <cell r="E486"/>
          <cell r="F486"/>
          <cell r="G486"/>
          <cell r="H486"/>
          <cell r="I486"/>
          <cell r="J486">
            <v>454.46069999999997</v>
          </cell>
          <cell r="K486">
            <v>189.78960000000001</v>
          </cell>
        </row>
        <row r="487">
          <cell r="A487" t="str">
            <v>A9302</v>
          </cell>
          <cell r="B487" t="str">
            <v>Caminhão plataforma 4 x 2, PBT 9.200 kg e distância entre eixos 4,6 m - 129 kW - motorista de caminhão</v>
          </cell>
          <cell r="C487">
            <v>431294.58880000003</v>
          </cell>
          <cell r="D487">
            <v>25.877700000000001</v>
          </cell>
          <cell r="E487">
            <v>7.9832999999999998</v>
          </cell>
          <cell r="F487">
            <v>3.2347000000000001</v>
          </cell>
          <cell r="G487">
            <v>38.816499999999998</v>
          </cell>
          <cell r="H487">
            <v>127.8344</v>
          </cell>
          <cell r="I487">
            <v>33.631300000000003</v>
          </cell>
          <cell r="J487">
            <v>237.37790000000001</v>
          </cell>
          <cell r="K487">
            <v>70.727000000000004</v>
          </cell>
        </row>
        <row r="488">
          <cell r="A488" t="str">
            <v>A9368</v>
          </cell>
          <cell r="B488" t="str">
            <v>Equipamento demarcador de faixas a frio montado sobre chassi com capacidade de 800 l - 28 kW</v>
          </cell>
          <cell r="C488">
            <v>731939.25</v>
          </cell>
          <cell r="D488">
            <v>77.768500000000003</v>
          </cell>
          <cell r="E488">
            <v>14.1127</v>
          </cell>
          <cell r="F488">
            <v>0</v>
          </cell>
          <cell r="G488">
            <v>73.193899999999999</v>
          </cell>
          <cell r="H488">
            <v>24.8263</v>
          </cell>
          <cell r="I488">
            <v>27.1814</v>
          </cell>
          <cell r="J488">
            <v>217.08279999999999</v>
          </cell>
          <cell r="K488">
            <v>119.0626</v>
          </cell>
        </row>
        <row r="489">
          <cell r="A489" t="str">
            <v>E9645</v>
          </cell>
          <cell r="B489" t="str">
            <v>Caminhão demarcador de faixas com sistema de pintura a quente - 5 kW/30,10 kW/136 kW</v>
          </cell>
          <cell r="C489"/>
          <cell r="D489"/>
          <cell r="E489"/>
          <cell r="F489"/>
          <cell r="G489"/>
          <cell r="H489"/>
          <cell r="I489"/>
          <cell r="J489">
            <v>673.71579999999994</v>
          </cell>
          <cell r="K489">
            <v>302.67349999999999</v>
          </cell>
        </row>
        <row r="490">
          <cell r="A490" t="str">
            <v>A9328</v>
          </cell>
          <cell r="B490" t="str">
            <v>Compressor de ar portátil de 70,79 l/s (150 PCM) sem reboque - 30,10 kW</v>
          </cell>
          <cell r="C490">
            <v>143992.04070000001</v>
          </cell>
          <cell r="D490">
            <v>11.519399999999999</v>
          </cell>
          <cell r="E490">
            <v>2.6652999999999998</v>
          </cell>
          <cell r="F490">
            <v>0</v>
          </cell>
          <cell r="G490">
            <v>11.519399999999999</v>
          </cell>
          <cell r="H490">
            <v>26.688199999999998</v>
          </cell>
          <cell r="I490">
            <v>0</v>
          </cell>
          <cell r="J490">
            <v>52.392299999999999</v>
          </cell>
          <cell r="K490">
            <v>14.184699999999999</v>
          </cell>
        </row>
        <row r="491">
          <cell r="A491" t="str">
            <v>A9331</v>
          </cell>
          <cell r="B491" t="str">
            <v>Caminhão plataforma 4 x 2, PBT 16.000 kg e distância entre eixos 4,8 m - 136 kW - condição de trabalho severa - motorista de caminhão</v>
          </cell>
          <cell r="C491">
            <v>546417.17489999998</v>
          </cell>
          <cell r="D491">
            <v>32.784999999999997</v>
          </cell>
          <cell r="E491">
            <v>10.1142</v>
          </cell>
          <cell r="F491">
            <v>4.0980999999999996</v>
          </cell>
          <cell r="G491">
            <v>49.177500000000002</v>
          </cell>
          <cell r="H491">
            <v>134.77109999999999</v>
          </cell>
          <cell r="I491">
            <v>33.631300000000003</v>
          </cell>
          <cell r="J491">
            <v>264.5772</v>
          </cell>
          <cell r="K491">
            <v>80.628600000000006</v>
          </cell>
        </row>
        <row r="492">
          <cell r="A492" t="str">
            <v>A9369</v>
          </cell>
          <cell r="B492" t="str">
            <v>Equipamento demarcador de faixas a quente montado sobre chassi com capacidade de 500 l - 5,0 kW</v>
          </cell>
          <cell r="C492">
            <v>1439312.932</v>
          </cell>
          <cell r="D492">
            <v>152.92699999999999</v>
          </cell>
          <cell r="E492">
            <v>27.751799999999999</v>
          </cell>
          <cell r="F492">
            <v>0</v>
          </cell>
          <cell r="G492">
            <v>143.93129999999999</v>
          </cell>
          <cell r="H492">
            <v>4.9547999999999996</v>
          </cell>
          <cell r="I492">
            <v>27.1814</v>
          </cell>
          <cell r="J492">
            <v>356.74630000000002</v>
          </cell>
          <cell r="K492">
            <v>207.86019999999999</v>
          </cell>
        </row>
        <row r="493">
          <cell r="A493" t="str">
            <v>E9665</v>
          </cell>
          <cell r="B493" t="str">
            <v>Cavalo mecânico com semirreboque com capacidade de 20 t - 276 kW</v>
          </cell>
          <cell r="C493"/>
          <cell r="D493"/>
          <cell r="E493"/>
          <cell r="F493"/>
          <cell r="G493"/>
          <cell r="H493"/>
          <cell r="I493"/>
          <cell r="J493">
            <v>415.44729999999998</v>
          </cell>
          <cell r="K493">
            <v>125.9255</v>
          </cell>
        </row>
        <row r="494">
          <cell r="A494" t="str">
            <v>A9318</v>
          </cell>
          <cell r="B494" t="str">
            <v>Cavalo mecânico 4 x 2, PBT 16.000 kg - 276 kW - motorista de veículo especial</v>
          </cell>
          <cell r="C494">
            <v>751953.60719999997</v>
          </cell>
          <cell r="D494">
            <v>37.597700000000003</v>
          </cell>
          <cell r="E494">
            <v>13.532</v>
          </cell>
          <cell r="F494">
            <v>5.4829999999999997</v>
          </cell>
          <cell r="G494">
            <v>56.396500000000003</v>
          </cell>
          <cell r="H494">
            <v>201.5308</v>
          </cell>
          <cell r="I494">
            <v>34.730899999999998</v>
          </cell>
          <cell r="J494">
            <v>349.27089999999998</v>
          </cell>
          <cell r="K494">
            <v>91.343599999999995</v>
          </cell>
        </row>
        <row r="495">
          <cell r="A495" t="str">
            <v>A9353</v>
          </cell>
          <cell r="B495" t="str">
            <v>Semirreboque com 2 eixos</v>
          </cell>
          <cell r="C495">
            <v>351050</v>
          </cell>
          <cell r="D495">
            <v>28.084</v>
          </cell>
          <cell r="E495">
            <v>6.4978999999999996</v>
          </cell>
          <cell r="F495">
            <v>0</v>
          </cell>
          <cell r="G495">
            <v>31.5945</v>
          </cell>
          <cell r="H495">
            <v>0</v>
          </cell>
          <cell r="I495">
            <v>0</v>
          </cell>
          <cell r="J495">
            <v>66.176400000000001</v>
          </cell>
          <cell r="K495">
            <v>34.581899999999997</v>
          </cell>
        </row>
        <row r="496">
          <cell r="A496" t="str">
            <v>E9666</v>
          </cell>
          <cell r="B496" t="str">
            <v>Cavalo mecânico com semirreboque com capacidade de 32 t - 302 kW</v>
          </cell>
          <cell r="C496"/>
          <cell r="D496"/>
          <cell r="E496"/>
          <cell r="F496"/>
          <cell r="G496"/>
          <cell r="H496"/>
          <cell r="I496"/>
          <cell r="J496">
            <v>464.66140000000001</v>
          </cell>
          <cell r="K496">
            <v>141.3143</v>
          </cell>
        </row>
        <row r="497">
          <cell r="A497" t="str">
            <v>A9321</v>
          </cell>
          <cell r="B497" t="str">
            <v>Cavalo mecânico estradeiro 6 x 2, PBT 23.000 kg - 302 kW - motorista de veículo especial</v>
          </cell>
          <cell r="C497">
            <v>877611.04489999998</v>
          </cell>
          <cell r="D497">
            <v>43.880600000000001</v>
          </cell>
          <cell r="E497">
            <v>15.7933</v>
          </cell>
          <cell r="F497">
            <v>6.3992000000000004</v>
          </cell>
          <cell r="G497">
            <v>65.820800000000006</v>
          </cell>
          <cell r="H497">
            <v>220.51560000000001</v>
          </cell>
          <cell r="I497">
            <v>34.730899999999998</v>
          </cell>
          <cell r="J497">
            <v>387.1404</v>
          </cell>
          <cell r="K497">
            <v>100.804</v>
          </cell>
        </row>
        <row r="498">
          <cell r="A498" t="str">
            <v>A9354</v>
          </cell>
          <cell r="B498" t="str">
            <v>Semirreboque com 3 eixos</v>
          </cell>
          <cell r="C498">
            <v>411230</v>
          </cell>
          <cell r="D498">
            <v>32.898400000000002</v>
          </cell>
          <cell r="E498">
            <v>7.6119000000000003</v>
          </cell>
          <cell r="F498">
            <v>0</v>
          </cell>
          <cell r="G498">
            <v>37.0107</v>
          </cell>
          <cell r="H498">
            <v>0</v>
          </cell>
          <cell r="I498">
            <v>0</v>
          </cell>
          <cell r="J498">
            <v>77.521000000000001</v>
          </cell>
          <cell r="K498">
            <v>40.510300000000001</v>
          </cell>
        </row>
        <row r="499">
          <cell r="A499" t="str">
            <v>E9667</v>
          </cell>
          <cell r="B499" t="str">
            <v>Caminhão basculante com capacidade de 14 m³ - 210 kW</v>
          </cell>
          <cell r="C499"/>
          <cell r="D499"/>
          <cell r="E499"/>
          <cell r="F499"/>
          <cell r="G499"/>
          <cell r="H499"/>
          <cell r="I499"/>
          <cell r="J499">
            <v>317.75659999999999</v>
          </cell>
          <cell r="K499">
            <v>99.436000000000007</v>
          </cell>
        </row>
        <row r="500">
          <cell r="A500" t="str">
            <v>A9316</v>
          </cell>
          <cell r="B500" t="str">
            <v>Caminhão plataforma 8 x 4, PBT 29.000 kg e distância entre eixos 4,6 m - 210 kW - motorista de caminhão</v>
          </cell>
          <cell r="C500">
            <v>730931.76619999995</v>
          </cell>
          <cell r="D500">
            <v>36.546599999999998</v>
          </cell>
          <cell r="E500">
            <v>13.153700000000001</v>
          </cell>
          <cell r="F500">
            <v>5.3296999999999999</v>
          </cell>
          <cell r="G500">
            <v>54.819899999999997</v>
          </cell>
          <cell r="H500">
            <v>153.33860000000001</v>
          </cell>
          <cell r="I500">
            <v>33.631300000000003</v>
          </cell>
          <cell r="J500">
            <v>296.81979999999999</v>
          </cell>
          <cell r="K500">
            <v>88.661299999999997</v>
          </cell>
        </row>
        <row r="501">
          <cell r="A501" t="str">
            <v>A9344</v>
          </cell>
          <cell r="B501" t="str">
            <v>Caçamba basculante com capacidade de 14 m³</v>
          </cell>
          <cell r="C501">
            <v>90330.18</v>
          </cell>
          <cell r="D501">
            <v>9.0329999999999995</v>
          </cell>
          <cell r="E501">
            <v>1.7417</v>
          </cell>
          <cell r="F501">
            <v>0</v>
          </cell>
          <cell r="G501">
            <v>10.162100000000001</v>
          </cell>
          <cell r="H501">
            <v>0</v>
          </cell>
          <cell r="I501">
            <v>0</v>
          </cell>
          <cell r="J501">
            <v>20.936800000000002</v>
          </cell>
          <cell r="K501">
            <v>10.774699999999999</v>
          </cell>
        </row>
        <row r="502">
          <cell r="A502" t="str">
            <v>E9669</v>
          </cell>
          <cell r="B502" t="str">
            <v>Caminhão tanque com capacidade de 8.000 l - 136 kW</v>
          </cell>
          <cell r="C502"/>
          <cell r="D502"/>
          <cell r="E502"/>
          <cell r="F502"/>
          <cell r="G502"/>
          <cell r="H502"/>
          <cell r="I502"/>
          <cell r="J502">
            <v>281.4076</v>
          </cell>
          <cell r="K502">
            <v>89.916399999999996</v>
          </cell>
        </row>
        <row r="503">
          <cell r="A503" t="str">
            <v>A9331</v>
          </cell>
          <cell r="B503" t="str">
            <v>Caminhão plataforma 4 x 2, PBT 16.000 kg e distância entre eixos 4,8 m - 136 kW - condição de trabalho severa - motorista de caminhão</v>
          </cell>
          <cell r="C503">
            <v>546417.17489999998</v>
          </cell>
          <cell r="D503">
            <v>32.784999999999997</v>
          </cell>
          <cell r="E503">
            <v>10.1142</v>
          </cell>
          <cell r="F503">
            <v>4.0980999999999996</v>
          </cell>
          <cell r="G503">
            <v>49.177500000000002</v>
          </cell>
          <cell r="H503">
            <v>134.77109999999999</v>
          </cell>
          <cell r="I503">
            <v>33.631300000000003</v>
          </cell>
          <cell r="J503">
            <v>264.5772</v>
          </cell>
          <cell r="K503">
            <v>80.628600000000006</v>
          </cell>
        </row>
        <row r="504">
          <cell r="A504" t="str">
            <v>A9359</v>
          </cell>
          <cell r="B504" t="str">
            <v>Tanque para transporte de água com capacidade de 8.000 l</v>
          </cell>
          <cell r="C504">
            <v>94282</v>
          </cell>
          <cell r="D504">
            <v>7.5426000000000002</v>
          </cell>
          <cell r="E504">
            <v>1.7452000000000001</v>
          </cell>
          <cell r="F504">
            <v>0</v>
          </cell>
          <cell r="G504">
            <v>7.5426000000000002</v>
          </cell>
          <cell r="H504">
            <v>0</v>
          </cell>
          <cell r="I504">
            <v>0</v>
          </cell>
          <cell r="J504">
            <v>16.830400000000001</v>
          </cell>
          <cell r="K504">
            <v>9.2878000000000007</v>
          </cell>
        </row>
        <row r="505">
          <cell r="A505" t="str">
            <v>E9670</v>
          </cell>
          <cell r="B505" t="str">
            <v>Usina móvel de lama asfáltica ou microrrevestimento com cavalo mecânico com capacidade de 12 m³ - 95,6 kW/276 kW</v>
          </cell>
          <cell r="C505"/>
          <cell r="D505"/>
          <cell r="E505"/>
          <cell r="F505"/>
          <cell r="G505"/>
          <cell r="H505"/>
          <cell r="I505"/>
          <cell r="J505">
            <v>872.80240000000003</v>
          </cell>
          <cell r="K505">
            <v>299.41379999999998</v>
          </cell>
        </row>
        <row r="506">
          <cell r="A506" t="str">
            <v>A9319</v>
          </cell>
          <cell r="B506" t="str">
            <v>Cavalo mecânico 6 x 2, PBT 23.000 kg - 276 kW - condição de trabalho severa - motorista de veículo especial</v>
          </cell>
          <cell r="C506">
            <v>825721.05079999997</v>
          </cell>
          <cell r="D506">
            <v>49.543300000000002</v>
          </cell>
          <cell r="E506">
            <v>15.2841</v>
          </cell>
          <cell r="F506">
            <v>6.1928999999999998</v>
          </cell>
          <cell r="G506">
            <v>74.314899999999994</v>
          </cell>
          <cell r="H506">
            <v>273.5061</v>
          </cell>
          <cell r="I506">
            <v>34.730899999999998</v>
          </cell>
          <cell r="J506">
            <v>453.57220000000001</v>
          </cell>
          <cell r="K506">
            <v>105.7512</v>
          </cell>
        </row>
        <row r="507">
          <cell r="A507" t="str">
            <v>A9367</v>
          </cell>
          <cell r="B507" t="str">
            <v>Usina de lama asfáltica ou microrrevestimento asfáltico rebocável com capacidade de 12 m³ - 95,6 kW</v>
          </cell>
          <cell r="C507">
            <v>1538109.527</v>
          </cell>
          <cell r="D507">
            <v>125.84529999999999</v>
          </cell>
          <cell r="E507">
            <v>28.039000000000001</v>
          </cell>
          <cell r="F507">
            <v>0</v>
          </cell>
          <cell r="G507">
            <v>125.84529999999999</v>
          </cell>
          <cell r="H507">
            <v>99.722300000000004</v>
          </cell>
          <cell r="I507">
            <v>39.778300000000002</v>
          </cell>
          <cell r="J507">
            <v>419.23020000000002</v>
          </cell>
          <cell r="K507">
            <v>193.6626</v>
          </cell>
        </row>
        <row r="508">
          <cell r="A508" t="str">
            <v>E9672</v>
          </cell>
          <cell r="B508" t="str">
            <v>Caminhão basculante para rocha com capacidade de 12 m³ - 210 kW</v>
          </cell>
          <cell r="C508"/>
          <cell r="D508"/>
          <cell r="E508"/>
          <cell r="F508"/>
          <cell r="G508"/>
          <cell r="H508"/>
          <cell r="I508"/>
          <cell r="J508">
            <v>354.12189999999998</v>
          </cell>
          <cell r="K508">
            <v>117.7992</v>
          </cell>
        </row>
        <row r="509">
          <cell r="A509" t="str">
            <v>A9316</v>
          </cell>
          <cell r="B509" t="str">
            <v>Caminhão plataforma 8 x 4, PBT 29.000 kg e distância entre eixos 4,6 m - 210 kW - motorista de caminhão</v>
          </cell>
          <cell r="C509">
            <v>730931.76619999995</v>
          </cell>
          <cell r="D509">
            <v>36.546599999999998</v>
          </cell>
          <cell r="E509">
            <v>13.153700000000001</v>
          </cell>
          <cell r="F509">
            <v>5.3296999999999999</v>
          </cell>
          <cell r="G509">
            <v>54.819899999999997</v>
          </cell>
          <cell r="H509">
            <v>153.33860000000001</v>
          </cell>
          <cell r="I509">
            <v>33.631300000000003</v>
          </cell>
          <cell r="J509">
            <v>296.81979999999999</v>
          </cell>
          <cell r="K509">
            <v>88.661299999999997</v>
          </cell>
        </row>
        <row r="510">
          <cell r="A510" t="str">
            <v>A9343</v>
          </cell>
          <cell r="B510" t="str">
            <v>Caçamba basculante para rocha com capacidade de 12 m³</v>
          </cell>
          <cell r="C510">
            <v>203408.4</v>
          </cell>
          <cell r="D510">
            <v>25.0349</v>
          </cell>
          <cell r="E510">
            <v>4.1029999999999998</v>
          </cell>
          <cell r="F510">
            <v>0</v>
          </cell>
          <cell r="G510">
            <v>28.164200000000001</v>
          </cell>
          <cell r="H510">
            <v>0</v>
          </cell>
          <cell r="I510">
            <v>0</v>
          </cell>
          <cell r="J510">
            <v>57.302100000000003</v>
          </cell>
          <cell r="K510">
            <v>29.137899999999998</v>
          </cell>
        </row>
        <row r="511">
          <cell r="A511" t="str">
            <v>E9679</v>
          </cell>
          <cell r="B511" t="str">
            <v>Cavalo mecânico com dois reboques hidropneumáticos de 5 e 4 eixos e mesas de giro com capacidade de 130 t - 440 kW</v>
          </cell>
          <cell r="C511"/>
          <cell r="D511"/>
          <cell r="E511"/>
          <cell r="F511"/>
          <cell r="G511"/>
          <cell r="H511"/>
          <cell r="I511"/>
          <cell r="J511">
            <v>1838.5864999999999</v>
          </cell>
          <cell r="K511">
            <v>792.75639999999999</v>
          </cell>
        </row>
        <row r="512">
          <cell r="A512" t="str">
            <v>A9325</v>
          </cell>
          <cell r="B512" t="str">
            <v>Cavalo mecânico 8 x 8, PBT 26.000 kg - 440 kW -  motorista de veículo especial</v>
          </cell>
          <cell r="C512">
            <v>5148862.6030000001</v>
          </cell>
          <cell r="D512">
            <v>257.44310000000002</v>
          </cell>
          <cell r="E512">
            <v>92.658100000000005</v>
          </cell>
          <cell r="F512">
            <v>37.543799999999997</v>
          </cell>
          <cell r="G512">
            <v>386.16469999999998</v>
          </cell>
          <cell r="H512">
            <v>321.28100000000001</v>
          </cell>
          <cell r="I512">
            <v>34.730899999999998</v>
          </cell>
          <cell r="J512">
            <v>1129.8216</v>
          </cell>
          <cell r="K512">
            <v>422.3759</v>
          </cell>
        </row>
        <row r="513">
          <cell r="A513" t="str">
            <v>A9384</v>
          </cell>
          <cell r="B513" t="str">
            <v>Reboque hidropneumático com capacidade de 166 t e 4 eixos</v>
          </cell>
          <cell r="C513">
            <v>1580247.5220000001</v>
          </cell>
          <cell r="D513">
            <v>126.4198</v>
          </cell>
          <cell r="E513">
            <v>29.250399999999999</v>
          </cell>
          <cell r="F513">
            <v>0</v>
          </cell>
          <cell r="G513">
            <v>142.22229999999999</v>
          </cell>
          <cell r="H513">
            <v>0</v>
          </cell>
          <cell r="I513">
            <v>0</v>
          </cell>
          <cell r="J513">
            <v>297.89249999999998</v>
          </cell>
          <cell r="K513">
            <v>155.67019999999999</v>
          </cell>
        </row>
        <row r="514">
          <cell r="A514" t="str">
            <v>A9385</v>
          </cell>
          <cell r="B514" t="str">
            <v>Conjunto de duas mesas de giro para quinta roda ou reboque com capacidade de 100 t cada</v>
          </cell>
          <cell r="C514">
            <v>511422.8873</v>
          </cell>
          <cell r="D514">
            <v>40.913800000000002</v>
          </cell>
          <cell r="E514">
            <v>9.4664000000000001</v>
          </cell>
          <cell r="F514">
            <v>0</v>
          </cell>
          <cell r="G514">
            <v>46.028100000000002</v>
          </cell>
          <cell r="H514">
            <v>0</v>
          </cell>
          <cell r="I514">
            <v>0</v>
          </cell>
          <cell r="J514">
            <v>96.408299999999997</v>
          </cell>
          <cell r="K514">
            <v>50.380200000000002</v>
          </cell>
        </row>
        <row r="515">
          <cell r="A515" t="str">
            <v>A9390</v>
          </cell>
          <cell r="B515" t="str">
            <v>Reboque hidropneumático com capacidade de 117 t e 5 eixos</v>
          </cell>
          <cell r="C515">
            <v>1668155.9580000001</v>
          </cell>
          <cell r="D515">
            <v>133.45249999999999</v>
          </cell>
          <cell r="E515">
            <v>30.877600000000001</v>
          </cell>
          <cell r="F515">
            <v>0</v>
          </cell>
          <cell r="G515">
            <v>150.13399999999999</v>
          </cell>
          <cell r="H515">
            <v>0</v>
          </cell>
          <cell r="I515">
            <v>0</v>
          </cell>
          <cell r="J515">
            <v>314.46409999999997</v>
          </cell>
          <cell r="K515">
            <v>164.33009999999999</v>
          </cell>
        </row>
        <row r="516">
          <cell r="A516" t="str">
            <v>E9680</v>
          </cell>
          <cell r="B516" t="str">
            <v>Caminhão tanque com capacidade de 13.000 l - 188 kW</v>
          </cell>
          <cell r="C516"/>
          <cell r="D516"/>
          <cell r="E516"/>
          <cell r="F516"/>
          <cell r="G516"/>
          <cell r="H516"/>
          <cell r="I516"/>
          <cell r="J516">
            <v>355.42649999999998</v>
          </cell>
          <cell r="K516">
            <v>101.1434</v>
          </cell>
        </row>
        <row r="517">
          <cell r="A517" t="str">
            <v>A9332</v>
          </cell>
          <cell r="B517" t="str">
            <v>Caminhão plataforma 6 x 2, PBT 23.000 kg e distância entre eixos 4,8 m - 188 kW - condição de trabalho severa - motorista de caminhão</v>
          </cell>
          <cell r="C517">
            <v>652825.74840000004</v>
          </cell>
          <cell r="D517">
            <v>39.169499999999999</v>
          </cell>
          <cell r="E517">
            <v>12.0838</v>
          </cell>
          <cell r="F517">
            <v>4.8962000000000003</v>
          </cell>
          <cell r="G517">
            <v>58.754300000000001</v>
          </cell>
          <cell r="H517">
            <v>186.30119999999999</v>
          </cell>
          <cell r="I517">
            <v>33.631300000000003</v>
          </cell>
          <cell r="J517">
            <v>334.83629999999999</v>
          </cell>
          <cell r="K517">
            <v>89.780799999999999</v>
          </cell>
        </row>
        <row r="518">
          <cell r="A518" t="str">
            <v>A9361</v>
          </cell>
          <cell r="B518" t="str">
            <v>Tanque para transporte de água com capacidade de 13.000 l</v>
          </cell>
          <cell r="C518">
            <v>115345</v>
          </cell>
          <cell r="D518">
            <v>9.2276000000000007</v>
          </cell>
          <cell r="E518">
            <v>2.1349999999999998</v>
          </cell>
          <cell r="F518">
            <v>0</v>
          </cell>
          <cell r="G518">
            <v>9.2276000000000007</v>
          </cell>
          <cell r="H518">
            <v>0</v>
          </cell>
          <cell r="I518">
            <v>0</v>
          </cell>
          <cell r="J518">
            <v>20.590199999999999</v>
          </cell>
          <cell r="K518">
            <v>11.3626</v>
          </cell>
        </row>
        <row r="519">
          <cell r="A519" t="str">
            <v>E9686</v>
          </cell>
          <cell r="B519" t="str">
            <v>Caminhão guindauto com capacidade de elevação de 6,2 t e carroceria de 7 t - 136 kW</v>
          </cell>
          <cell r="C519"/>
          <cell r="D519"/>
          <cell r="E519"/>
          <cell r="F519"/>
          <cell r="G519"/>
          <cell r="H519"/>
          <cell r="I519"/>
          <cell r="J519">
            <v>316.79689999999999</v>
          </cell>
          <cell r="K519">
            <v>111.3211</v>
          </cell>
        </row>
        <row r="520">
          <cell r="A520" t="str">
            <v>A9308</v>
          </cell>
          <cell r="B520" t="str">
            <v>Caminhão plataforma 4 x 2, PBT 16.000 kg e distância entre eixos 4,8 m - 136 kW - motorista de veículo especial</v>
          </cell>
          <cell r="C520">
            <v>546609.44149999996</v>
          </cell>
          <cell r="D520">
            <v>27.330500000000001</v>
          </cell>
          <cell r="E520">
            <v>9.8367000000000004</v>
          </cell>
          <cell r="F520">
            <v>3.9857</v>
          </cell>
          <cell r="G520">
            <v>40.995699999999999</v>
          </cell>
          <cell r="H520">
            <v>134.77109999999999</v>
          </cell>
          <cell r="I520">
            <v>34.730899999999998</v>
          </cell>
          <cell r="J520">
            <v>251.6506</v>
          </cell>
          <cell r="K520">
            <v>75.883799999999994</v>
          </cell>
        </row>
        <row r="521">
          <cell r="A521" t="str">
            <v>A9349</v>
          </cell>
          <cell r="B521" t="str">
            <v>Carroceria de madeira com capacidade de 7 t</v>
          </cell>
          <cell r="C521">
            <v>30090</v>
          </cell>
          <cell r="D521">
            <v>3.0089999999999999</v>
          </cell>
          <cell r="E521">
            <v>0.58020000000000005</v>
          </cell>
          <cell r="F521">
            <v>0</v>
          </cell>
          <cell r="G521">
            <v>3.0089999999999999</v>
          </cell>
          <cell r="H521">
            <v>0</v>
          </cell>
          <cell r="I521">
            <v>0</v>
          </cell>
          <cell r="J521">
            <v>6.5982000000000003</v>
          </cell>
          <cell r="K521">
            <v>3.5891999999999999</v>
          </cell>
        </row>
        <row r="522">
          <cell r="A522" t="str">
            <v>A9372</v>
          </cell>
          <cell r="B522" t="str">
            <v>Guindaste articulado montado sobre chassi com capacidade máxima de elevação de 6,2 t</v>
          </cell>
          <cell r="C522">
            <v>267000</v>
          </cell>
          <cell r="D522">
            <v>26.7</v>
          </cell>
          <cell r="E522">
            <v>5.1481000000000003</v>
          </cell>
          <cell r="F522">
            <v>0</v>
          </cell>
          <cell r="G522">
            <v>26.7</v>
          </cell>
          <cell r="H522">
            <v>0</v>
          </cell>
          <cell r="I522">
            <v>0</v>
          </cell>
          <cell r="J522">
            <v>58.548099999999998</v>
          </cell>
          <cell r="K522">
            <v>31.848099999999999</v>
          </cell>
        </row>
        <row r="523">
          <cell r="A523" t="str">
            <v>E9687</v>
          </cell>
          <cell r="B523" t="str">
            <v>Caminhão carroceria com capacidade de 5 t - 120 kW</v>
          </cell>
          <cell r="C523"/>
          <cell r="D523"/>
          <cell r="E523"/>
          <cell r="F523"/>
          <cell r="G523"/>
          <cell r="H523"/>
          <cell r="I523"/>
          <cell r="J523">
            <v>174.39490000000001</v>
          </cell>
          <cell r="K523">
            <v>72.1922</v>
          </cell>
        </row>
        <row r="524">
          <cell r="A524" t="str">
            <v>A9303</v>
          </cell>
          <cell r="B524" t="str">
            <v>Caminhão plataforma 4 x 2, PBT 9.600 kg e distância entre eixos 3,9 m - 120 kW - motorista de caminhão</v>
          </cell>
          <cell r="C524">
            <v>407295.9472</v>
          </cell>
          <cell r="D524">
            <v>24.437799999999999</v>
          </cell>
          <cell r="E524">
            <v>7.5389999999999997</v>
          </cell>
          <cell r="F524">
            <v>3.0547</v>
          </cell>
          <cell r="G524">
            <v>36.656599999999997</v>
          </cell>
          <cell r="H524">
            <v>62.587200000000003</v>
          </cell>
          <cell r="I524">
            <v>33.631300000000003</v>
          </cell>
          <cell r="J524">
            <v>167.9066</v>
          </cell>
          <cell r="K524">
            <v>68.662800000000004</v>
          </cell>
        </row>
        <row r="525">
          <cell r="A525" t="str">
            <v>A9348</v>
          </cell>
          <cell r="B525" t="str">
            <v>Carroceria de madeira com capacidade de 5 t</v>
          </cell>
          <cell r="C525">
            <v>29588.5</v>
          </cell>
          <cell r="D525">
            <v>2.9588999999999999</v>
          </cell>
          <cell r="E525">
            <v>0.57050000000000001</v>
          </cell>
          <cell r="F525">
            <v>0</v>
          </cell>
          <cell r="G525">
            <v>2.9588999999999999</v>
          </cell>
          <cell r="H525">
            <v>0</v>
          </cell>
          <cell r="I525">
            <v>0</v>
          </cell>
          <cell r="J525">
            <v>6.4882999999999997</v>
          </cell>
          <cell r="K525">
            <v>3.5293999999999999</v>
          </cell>
        </row>
        <row r="526">
          <cell r="A526" t="str">
            <v>E9690</v>
          </cell>
          <cell r="B526" t="str">
            <v>Caminhão guindauto com cesto aéreo simples e capacidade de elevação de 5,7 t e carroceria de 8,5 t - 136 kW</v>
          </cell>
          <cell r="C526"/>
          <cell r="D526"/>
          <cell r="E526"/>
          <cell r="F526"/>
          <cell r="G526"/>
          <cell r="H526"/>
          <cell r="I526"/>
          <cell r="J526">
            <v>295.5847</v>
          </cell>
          <cell r="K526">
            <v>99.782399999999996</v>
          </cell>
        </row>
        <row r="527">
          <cell r="A527" t="str">
            <v>A9296</v>
          </cell>
          <cell r="B527" t="str">
            <v>Carroceria de madeira com capacidade de 8,5 t</v>
          </cell>
          <cell r="C527">
            <v>37111</v>
          </cell>
          <cell r="D527">
            <v>3.7111000000000001</v>
          </cell>
          <cell r="E527">
            <v>0.71550000000000002</v>
          </cell>
          <cell r="F527">
            <v>0</v>
          </cell>
          <cell r="G527">
            <v>3.7111000000000001</v>
          </cell>
          <cell r="H527">
            <v>0</v>
          </cell>
          <cell r="I527">
            <v>0</v>
          </cell>
          <cell r="J527">
            <v>8.1377000000000006</v>
          </cell>
          <cell r="K527">
            <v>4.4265999999999996</v>
          </cell>
        </row>
        <row r="528">
          <cell r="A528" t="str">
            <v>A9308</v>
          </cell>
          <cell r="B528" t="str">
            <v>Caminhão plataforma 4 x 2, PBT 16.000 kg e distância entre eixos 4,8 m - 136 kW - motorista de veículo especial</v>
          </cell>
          <cell r="C528">
            <v>546609.44149999996</v>
          </cell>
          <cell r="D528">
            <v>27.330500000000001</v>
          </cell>
          <cell r="E528">
            <v>9.8367000000000004</v>
          </cell>
          <cell r="F528">
            <v>3.9857</v>
          </cell>
          <cell r="G528">
            <v>40.995699999999999</v>
          </cell>
          <cell r="H528">
            <v>134.77109999999999</v>
          </cell>
          <cell r="I528">
            <v>34.730899999999998</v>
          </cell>
          <cell r="J528">
            <v>251.6506</v>
          </cell>
          <cell r="K528">
            <v>75.883799999999994</v>
          </cell>
        </row>
        <row r="529">
          <cell r="A529" t="str">
            <v>A9329</v>
          </cell>
          <cell r="B529" t="str">
            <v>Cesto aéreo simples isolado com capacidade para 135 kg</v>
          </cell>
          <cell r="C529">
            <v>24327.764999999999</v>
          </cell>
          <cell r="D529">
            <v>2.4327999999999999</v>
          </cell>
          <cell r="E529">
            <v>0.46910000000000002</v>
          </cell>
          <cell r="F529">
            <v>0</v>
          </cell>
          <cell r="G529">
            <v>2.4327999999999999</v>
          </cell>
          <cell r="H529">
            <v>0</v>
          </cell>
          <cell r="I529">
            <v>0</v>
          </cell>
          <cell r="J529">
            <v>5.3346999999999998</v>
          </cell>
          <cell r="K529">
            <v>2.9018999999999999</v>
          </cell>
        </row>
        <row r="530">
          <cell r="A530" t="str">
            <v>A9330</v>
          </cell>
          <cell r="B530" t="str">
            <v>Guindaste articulado montado sobre chassi com capacidade máxima de elevação de 5,7 t</v>
          </cell>
          <cell r="C530">
            <v>138915.5</v>
          </cell>
          <cell r="D530">
            <v>13.8916</v>
          </cell>
          <cell r="E530">
            <v>2.6785000000000001</v>
          </cell>
          <cell r="F530">
            <v>0</v>
          </cell>
          <cell r="G530">
            <v>13.8916</v>
          </cell>
          <cell r="H530">
            <v>0</v>
          </cell>
          <cell r="I530">
            <v>0</v>
          </cell>
          <cell r="J530">
            <v>30.4617</v>
          </cell>
          <cell r="K530">
            <v>16.5701</v>
          </cell>
        </row>
        <row r="531">
          <cell r="A531" t="str">
            <v>E9693</v>
          </cell>
          <cell r="B531" t="str">
            <v>Caminhão demarcador de faixas com sistema de pintura Spray - 129 kW</v>
          </cell>
          <cell r="C531"/>
          <cell r="D531"/>
          <cell r="E531"/>
          <cell r="F531"/>
          <cell r="G531"/>
          <cell r="H531"/>
          <cell r="I531"/>
          <cell r="J531">
            <v>1034.1274000000001</v>
          </cell>
          <cell r="K531">
            <v>523.59370000000001</v>
          </cell>
        </row>
        <row r="532">
          <cell r="A532" t="str">
            <v>A9322</v>
          </cell>
          <cell r="B532" t="str">
            <v>Caminhão plataforma 4 x 2, PBT 10.800 kg e distância entre eixos 4,0 m - 129 kW - condição de trabalho severa - motorista de caminhão</v>
          </cell>
          <cell r="C532">
            <v>450467.70689999999</v>
          </cell>
          <cell r="D532">
            <v>33.7851</v>
          </cell>
          <cell r="E532">
            <v>8.6856000000000009</v>
          </cell>
          <cell r="F532">
            <v>3.5192999999999999</v>
          </cell>
          <cell r="G532">
            <v>50.677599999999998</v>
          </cell>
          <cell r="H532">
            <v>127.8344</v>
          </cell>
          <cell r="I532">
            <v>33.631300000000003</v>
          </cell>
          <cell r="J532">
            <v>258.13330000000002</v>
          </cell>
          <cell r="K532">
            <v>79.621300000000005</v>
          </cell>
        </row>
        <row r="533">
          <cell r="A533" t="str">
            <v>A9370</v>
          </cell>
          <cell r="B533" t="str">
            <v>Equipamento demarcador de faixas sistema spray montado sobre chassi com capacidade 1.080 l</v>
          </cell>
          <cell r="C533">
            <v>3320217.4730000002</v>
          </cell>
          <cell r="D533">
            <v>352.7731</v>
          </cell>
          <cell r="E533">
            <v>64.017899999999997</v>
          </cell>
          <cell r="F533">
            <v>0</v>
          </cell>
          <cell r="G533">
            <v>332.02170000000001</v>
          </cell>
          <cell r="H533">
            <v>0</v>
          </cell>
          <cell r="I533">
            <v>27.1814</v>
          </cell>
          <cell r="J533">
            <v>775.9941</v>
          </cell>
          <cell r="K533">
            <v>443.97239999999999</v>
          </cell>
        </row>
        <row r="534">
          <cell r="A534" t="str">
            <v>E9783</v>
          </cell>
          <cell r="B534" t="str">
            <v>Plataforma pantográfica montada em caminhão com capacidade de carga de 600 kg - 120 kW</v>
          </cell>
          <cell r="C534"/>
          <cell r="D534"/>
          <cell r="E534"/>
          <cell r="F534"/>
          <cell r="G534"/>
          <cell r="H534"/>
          <cell r="I534"/>
          <cell r="J534">
            <v>325.82479999999998</v>
          </cell>
          <cell r="K534">
            <v>124.7064</v>
          </cell>
        </row>
        <row r="535">
          <cell r="A535" t="str">
            <v>A9301</v>
          </cell>
          <cell r="B535" t="str">
            <v>Caminhão plataforma 4 x 2, PBT 8.300 kg e distância entre eixos 3,9 m - 120 kW - motorista de veículo especial</v>
          </cell>
          <cell r="C535">
            <v>378429.47989999998</v>
          </cell>
          <cell r="D535">
            <v>22.7058</v>
          </cell>
          <cell r="E535">
            <v>7.0046999999999997</v>
          </cell>
          <cell r="F535">
            <v>2.8382000000000001</v>
          </cell>
          <cell r="G535">
            <v>34.058700000000002</v>
          </cell>
          <cell r="H535">
            <v>118.9157</v>
          </cell>
          <cell r="I535">
            <v>34.730899999999998</v>
          </cell>
          <cell r="J535">
            <v>220.25399999999999</v>
          </cell>
          <cell r="K535">
            <v>67.279600000000002</v>
          </cell>
        </row>
        <row r="536">
          <cell r="A536" t="str">
            <v>A9377</v>
          </cell>
          <cell r="B536" t="str">
            <v>Plataforma pantográfica hidráulica montada sobre chassi com capacidade de 600 kg</v>
          </cell>
          <cell r="C536">
            <v>481440</v>
          </cell>
          <cell r="D536">
            <v>48.143999999999998</v>
          </cell>
          <cell r="E536">
            <v>9.2827999999999999</v>
          </cell>
          <cell r="F536">
            <v>0</v>
          </cell>
          <cell r="G536">
            <v>48.143999999999998</v>
          </cell>
          <cell r="H536">
            <v>0</v>
          </cell>
          <cell r="I536">
            <v>0</v>
          </cell>
          <cell r="J536">
            <v>105.57080000000001</v>
          </cell>
          <cell r="K536">
            <v>57.4268</v>
          </cell>
        </row>
        <row r="537">
          <cell r="A537" t="str">
            <v>E9787</v>
          </cell>
          <cell r="B537" t="str">
            <v>Bomba para concreto com lança montada sobre chassi com capacidade de 50 m³/h - 136 kW</v>
          </cell>
          <cell r="C537"/>
          <cell r="D537"/>
          <cell r="E537"/>
          <cell r="F537"/>
          <cell r="G537"/>
          <cell r="H537"/>
          <cell r="I537"/>
          <cell r="J537">
            <v>570.56230000000005</v>
          </cell>
          <cell r="K537">
            <v>249.3605</v>
          </cell>
        </row>
        <row r="538">
          <cell r="A538" t="str">
            <v>A9308</v>
          </cell>
          <cell r="B538" t="str">
            <v>Caminhão plataforma 4 x 2, PBT 16.000 kg e distância entre eixos 4,8 m - 136 kW - motorista de veículo especial</v>
          </cell>
          <cell r="C538">
            <v>546609.44149999996</v>
          </cell>
          <cell r="D538">
            <v>27.330500000000001</v>
          </cell>
          <cell r="E538">
            <v>9.8367000000000004</v>
          </cell>
          <cell r="F538">
            <v>3.9857</v>
          </cell>
          <cell r="G538">
            <v>40.995699999999999</v>
          </cell>
          <cell r="H538">
            <v>134.77109999999999</v>
          </cell>
          <cell r="I538">
            <v>34.730899999999998</v>
          </cell>
          <cell r="J538">
            <v>251.6506</v>
          </cell>
          <cell r="K538">
            <v>75.883799999999994</v>
          </cell>
        </row>
        <row r="539">
          <cell r="A539" t="str">
            <v>A9371</v>
          </cell>
          <cell r="B539" t="str">
            <v>Bomba para concreto com lança montada sobre chassi com capacidade de 50 m³/h</v>
          </cell>
          <cell r="C539">
            <v>1454350</v>
          </cell>
          <cell r="D539">
            <v>145.435</v>
          </cell>
          <cell r="E539">
            <v>28.041699999999999</v>
          </cell>
          <cell r="F539">
            <v>0</v>
          </cell>
          <cell r="G539">
            <v>145.435</v>
          </cell>
          <cell r="H539">
            <v>0</v>
          </cell>
          <cell r="I539">
            <v>0</v>
          </cell>
          <cell r="J539">
            <v>318.9117</v>
          </cell>
          <cell r="K539">
            <v>173.47669999999999</v>
          </cell>
        </row>
        <row r="540">
          <cell r="A540" t="str">
            <v>E9792</v>
          </cell>
          <cell r="B540" t="str">
            <v>Caminhão para hidrossemeadura com capacidade de 7.500 l - 77,2 kW/235 kW</v>
          </cell>
          <cell r="C540"/>
          <cell r="D540"/>
          <cell r="E540"/>
          <cell r="F540"/>
          <cell r="G540"/>
          <cell r="H540"/>
          <cell r="I540"/>
          <cell r="J540">
            <v>566.52099999999996</v>
          </cell>
          <cell r="K540">
            <v>153.89439999999999</v>
          </cell>
        </row>
        <row r="541">
          <cell r="A541" t="str">
            <v>A9297</v>
          </cell>
          <cell r="B541" t="str">
            <v>Caminhão plataforma 6 x 4, PBT 23.000 kg e distância entre eixos 4,2 m - 235 kW - condição de trabalho severa - motorista de caminhão</v>
          </cell>
          <cell r="C541">
            <v>536555.19539999997</v>
          </cell>
          <cell r="D541">
            <v>32.193300000000001</v>
          </cell>
          <cell r="E541">
            <v>9.9315999999999995</v>
          </cell>
          <cell r="F541">
            <v>4.0242000000000004</v>
          </cell>
          <cell r="G541">
            <v>48.29</v>
          </cell>
          <cell r="H541">
            <v>232.87649999999999</v>
          </cell>
          <cell r="I541">
            <v>33.631300000000003</v>
          </cell>
          <cell r="J541">
            <v>360.94690000000003</v>
          </cell>
          <cell r="K541">
            <v>79.7804</v>
          </cell>
        </row>
        <row r="542">
          <cell r="A542" t="str">
            <v>A9362</v>
          </cell>
          <cell r="B542" t="str">
            <v>Tanque para hidrossemeadura com capacidade de 7.500 l - 77,2 kW</v>
          </cell>
          <cell r="C542">
            <v>476425</v>
          </cell>
          <cell r="D542">
            <v>38.113999999999997</v>
          </cell>
          <cell r="E542">
            <v>8.8186</v>
          </cell>
          <cell r="F542">
            <v>0</v>
          </cell>
          <cell r="G542">
            <v>42.878300000000003</v>
          </cell>
          <cell r="H542">
            <v>88.581800000000001</v>
          </cell>
          <cell r="I542">
            <v>27.1814</v>
          </cell>
          <cell r="J542">
            <v>205.57409999999999</v>
          </cell>
          <cell r="K542">
            <v>74.114000000000004</v>
          </cell>
        </row>
      </sheetData>
      <sheetData sheetId="10">
        <row r="1">
          <cell r="A1" t="str">
            <v>Código</v>
          </cell>
          <cell r="B1" t="str">
            <v>Descrição</v>
          </cell>
          <cell r="C1" t="str">
            <v>Valor de Aquisição
 (R$)</v>
          </cell>
          <cell r="D1" t="str">
            <v>Depreciação
 (R$/h)</v>
          </cell>
          <cell r="E1" t="str">
            <v>Oportunidade de Capital
 (R$/h)</v>
          </cell>
          <cell r="F1" t="str">
            <v>Seguros e Impostos
 (R$/h)</v>
          </cell>
          <cell r="G1" t="str">
            <v>Manutenção
 (R$/h)</v>
          </cell>
          <cell r="H1" t="str">
            <v>Operação
 (R$/h)</v>
          </cell>
          <cell r="I1" t="str">
            <v>Mão de Obra de Operação
 (R$/h)</v>
          </cell>
          <cell r="J1" t="str">
            <v>Custo Produtivo
 (R$/h)</v>
          </cell>
          <cell r="K1" t="str">
            <v>Custo Improdutivo
 (R$/h)</v>
          </cell>
        </row>
        <row r="2">
          <cell r="A2" t="str">
            <v>E9001</v>
          </cell>
          <cell r="B2" t="str">
            <v>Conjunto vibratório para tubos de concreto com encaixe PB e 3 jogos de fôrmas - D = 0,60 m - 2,20 kW</v>
          </cell>
          <cell r="C2">
            <v>72292.263900000005</v>
          </cell>
          <cell r="D2">
            <v>9.6389999999999993</v>
          </cell>
          <cell r="E2">
            <v>1.4867999999999999</v>
          </cell>
          <cell r="F2">
            <v>0</v>
          </cell>
          <cell r="G2">
            <v>7.2291999999999996</v>
          </cell>
          <cell r="H2">
            <v>0</v>
          </cell>
          <cell r="I2">
            <v>0</v>
          </cell>
          <cell r="J2">
            <v>18.355</v>
          </cell>
          <cell r="K2">
            <v>11.1258</v>
          </cell>
        </row>
        <row r="3">
          <cell r="A3" t="str">
            <v>E9002</v>
          </cell>
          <cell r="B3" t="str">
            <v>Conjunto vibratório para tubos de concreto com encaixe PB e 3 jogos de fôrmas - D = 0,80 m - 2,20 kW</v>
          </cell>
          <cell r="C3">
            <v>94743.4663</v>
          </cell>
          <cell r="D3">
            <v>12.6325</v>
          </cell>
          <cell r="E3">
            <v>1.9486000000000001</v>
          </cell>
          <cell r="F3">
            <v>0</v>
          </cell>
          <cell r="G3">
            <v>9.4742999999999995</v>
          </cell>
          <cell r="H3">
            <v>0</v>
          </cell>
          <cell r="I3">
            <v>0</v>
          </cell>
          <cell r="J3">
            <v>24.055399999999999</v>
          </cell>
          <cell r="K3">
            <v>14.581099999999999</v>
          </cell>
        </row>
        <row r="4">
          <cell r="A4" t="str">
            <v>E9003</v>
          </cell>
          <cell r="B4" t="str">
            <v>Conjunto vibratório para tubos de concreto com encaixe PB e 3 jogos de fôrmas - D = 1,00 m - 2,20 kW</v>
          </cell>
          <cell r="C4">
            <v>99070.108800000002</v>
          </cell>
          <cell r="D4">
            <v>13.209300000000001</v>
          </cell>
          <cell r="E4">
            <v>2.0375000000000001</v>
          </cell>
          <cell r="F4">
            <v>0</v>
          </cell>
          <cell r="G4">
            <v>9.907</v>
          </cell>
          <cell r="H4">
            <v>0</v>
          </cell>
          <cell r="I4">
            <v>0</v>
          </cell>
          <cell r="J4">
            <v>25.1538</v>
          </cell>
          <cell r="K4">
            <v>15.2468</v>
          </cell>
        </row>
        <row r="5">
          <cell r="A5" t="str">
            <v>E9004</v>
          </cell>
          <cell r="B5" t="str">
            <v>Conjunto vibratório para tubos de concreto com encaixe PB e 3 jogos de fôrmas - D = 1,20 m - 2,20 kW</v>
          </cell>
          <cell r="C5">
            <v>124856.24310000001</v>
          </cell>
          <cell r="D5">
            <v>16.647500000000001</v>
          </cell>
          <cell r="E5">
            <v>2.5678999999999998</v>
          </cell>
          <cell r="F5">
            <v>0</v>
          </cell>
          <cell r="G5">
            <v>12.4856</v>
          </cell>
          <cell r="H5">
            <v>0</v>
          </cell>
          <cell r="I5">
            <v>0</v>
          </cell>
          <cell r="J5">
            <v>31.701000000000001</v>
          </cell>
          <cell r="K5">
            <v>19.215399999999999</v>
          </cell>
        </row>
        <row r="6">
          <cell r="A6" t="str">
            <v>E9005</v>
          </cell>
          <cell r="B6" t="str">
            <v>Conjunto vibratório para tubos de concreto com encaixe PB e 3 jogos de fôrmas - D = 1,50 m - 2,20 kW</v>
          </cell>
          <cell r="C6">
            <v>147784.96460000001</v>
          </cell>
          <cell r="D6">
            <v>19.704699999999999</v>
          </cell>
          <cell r="E6">
            <v>3.0394000000000001</v>
          </cell>
          <cell r="F6">
            <v>0</v>
          </cell>
          <cell r="G6">
            <v>14.778499999999999</v>
          </cell>
          <cell r="H6">
            <v>0</v>
          </cell>
          <cell r="I6">
            <v>0</v>
          </cell>
          <cell r="J6">
            <v>37.522599999999997</v>
          </cell>
          <cell r="K6">
            <v>22.7441</v>
          </cell>
        </row>
        <row r="7">
          <cell r="A7" t="str">
            <v>E9006</v>
          </cell>
          <cell r="B7" t="str">
            <v>Equipamento para sondagem manual</v>
          </cell>
          <cell r="C7">
            <v>5045.5145000000002</v>
          </cell>
          <cell r="D7">
            <v>0.85770000000000002</v>
          </cell>
          <cell r="E7">
            <v>0.109</v>
          </cell>
          <cell r="F7">
            <v>0</v>
          </cell>
          <cell r="G7">
            <v>0.50460000000000005</v>
          </cell>
          <cell r="H7">
            <v>0</v>
          </cell>
          <cell r="I7">
            <v>0</v>
          </cell>
          <cell r="J7">
            <v>1.4713000000000001</v>
          </cell>
          <cell r="K7">
            <v>0.9667</v>
          </cell>
        </row>
        <row r="8">
          <cell r="A8" t="str">
            <v>E9007</v>
          </cell>
          <cell r="B8" t="str">
            <v>Bomba de pistão triplex com capacidade de 7,80 m³/h (130 l/min) - 8,20 kW</v>
          </cell>
          <cell r="C8">
            <v>166728.02739999999</v>
          </cell>
          <cell r="D8">
            <v>16.672799999999999</v>
          </cell>
          <cell r="E8">
            <v>3.2147000000000001</v>
          </cell>
          <cell r="F8">
            <v>0</v>
          </cell>
          <cell r="G8">
            <v>14.588699999999999</v>
          </cell>
          <cell r="H8">
            <v>8.1258999999999997</v>
          </cell>
          <cell r="I8">
            <v>0</v>
          </cell>
          <cell r="J8">
            <v>42.6021</v>
          </cell>
          <cell r="K8">
            <v>19.887499999999999</v>
          </cell>
        </row>
        <row r="9">
          <cell r="A9" t="str">
            <v>E9008</v>
          </cell>
          <cell r="B9" t="str">
            <v>Transportador manual de tubos de concreto com capacidade de 1 t</v>
          </cell>
          <cell r="C9">
            <v>1706.1316999999999</v>
          </cell>
          <cell r="D9">
            <v>1.5355000000000001</v>
          </cell>
          <cell r="E9">
            <v>7.9000000000000001E-2</v>
          </cell>
          <cell r="F9">
            <v>0</v>
          </cell>
          <cell r="G9">
            <v>0.85309999999999997</v>
          </cell>
          <cell r="H9">
            <v>0</v>
          </cell>
          <cell r="I9">
            <v>0</v>
          </cell>
          <cell r="J9">
            <v>2.4676</v>
          </cell>
          <cell r="K9">
            <v>1.6145</v>
          </cell>
        </row>
        <row r="10">
          <cell r="A10" t="str">
            <v>E9009</v>
          </cell>
          <cell r="B10" t="str">
            <v>Embarcação rebocadora - 268 kW</v>
          </cell>
          <cell r="C10">
            <v>665719.43099999998</v>
          </cell>
          <cell r="D10">
            <v>7.6204000000000001</v>
          </cell>
          <cell r="E10">
            <v>3.8267000000000002</v>
          </cell>
          <cell r="F10">
            <v>0</v>
          </cell>
          <cell r="G10">
            <v>16.9343</v>
          </cell>
          <cell r="H10">
            <v>265.57839999999999</v>
          </cell>
          <cell r="I10">
            <v>125.6335</v>
          </cell>
          <cell r="J10">
            <v>419.5933</v>
          </cell>
          <cell r="K10">
            <v>137.0806</v>
          </cell>
        </row>
        <row r="11">
          <cell r="A11" t="str">
            <v>E9010</v>
          </cell>
          <cell r="B11" t="str">
            <v>Balança plataforma digital à bateria, com mesa de 75 x 75 cm e capacidade de 500 kg</v>
          </cell>
          <cell r="C11">
            <v>4920.5612000000001</v>
          </cell>
          <cell r="D11">
            <v>0.73809999999999998</v>
          </cell>
          <cell r="E11">
            <v>0.1012</v>
          </cell>
          <cell r="F11">
            <v>0</v>
          </cell>
          <cell r="G11">
            <v>0.41</v>
          </cell>
          <cell r="H11">
            <v>0</v>
          </cell>
          <cell r="I11">
            <v>0</v>
          </cell>
          <cell r="J11">
            <v>1.2493000000000001</v>
          </cell>
          <cell r="K11">
            <v>0.83930000000000005</v>
          </cell>
        </row>
        <row r="12">
          <cell r="A12" t="str">
            <v>E9011</v>
          </cell>
          <cell r="B12" t="str">
            <v>Carro manual modelo plataforma de 200 x 80 cm com capacidade de 800 kg</v>
          </cell>
          <cell r="C12">
            <v>1869.1022</v>
          </cell>
          <cell r="D12">
            <v>0.33639999999999998</v>
          </cell>
          <cell r="E12">
            <v>4.0399999999999998E-2</v>
          </cell>
          <cell r="F12">
            <v>0</v>
          </cell>
          <cell r="G12">
            <v>0.18690000000000001</v>
          </cell>
          <cell r="H12">
            <v>0</v>
          </cell>
          <cell r="I12">
            <v>0</v>
          </cell>
          <cell r="J12">
            <v>0.56369999999999998</v>
          </cell>
          <cell r="K12">
            <v>0.37680000000000002</v>
          </cell>
        </row>
        <row r="13">
          <cell r="A13" t="str">
            <v>E9014</v>
          </cell>
          <cell r="B13" t="str">
            <v>Deflectômetro de impacto (FWD) instalado em picape com reboque e faixa de carga de 7 a 120 kN - 147 kW</v>
          </cell>
          <cell r="C13">
            <v>2296757.3990000002</v>
          </cell>
          <cell r="D13">
            <v>183.7406</v>
          </cell>
          <cell r="E13">
            <v>42.512999999999998</v>
          </cell>
          <cell r="F13">
            <v>0</v>
          </cell>
          <cell r="G13">
            <v>114.8379</v>
          </cell>
          <cell r="H13">
            <v>0</v>
          </cell>
          <cell r="I13">
            <v>31.841699999999999</v>
          </cell>
          <cell r="J13">
            <v>372.9332</v>
          </cell>
          <cell r="K13">
            <v>258.09530000000001</v>
          </cell>
        </row>
        <row r="14">
          <cell r="A14" t="str">
            <v>E9015</v>
          </cell>
          <cell r="B14" t="str">
            <v>Elevador de obra com capacidade de 1.000 kg - 9 kW</v>
          </cell>
          <cell r="C14">
            <v>68159.685500000007</v>
          </cell>
          <cell r="D14">
            <v>5.4527999999999999</v>
          </cell>
          <cell r="E14">
            <v>1.2616000000000001</v>
          </cell>
          <cell r="F14">
            <v>0</v>
          </cell>
          <cell r="G14">
            <v>4.7712000000000003</v>
          </cell>
          <cell r="H14">
            <v>0</v>
          </cell>
          <cell r="I14">
            <v>25.069500000000001</v>
          </cell>
          <cell r="J14">
            <v>36.555100000000003</v>
          </cell>
          <cell r="K14">
            <v>31.783899999999999</v>
          </cell>
        </row>
        <row r="15">
          <cell r="A15" t="str">
            <v>E9016</v>
          </cell>
          <cell r="B15" t="str">
            <v>Usina misturadora móvel de reciclagem a frio com sistema de espuma de asfalto - 129,40 kW</v>
          </cell>
          <cell r="C15">
            <v>10340808.09</v>
          </cell>
          <cell r="D15">
            <v>1447.7130999999999</v>
          </cell>
          <cell r="E15">
            <v>223.3098</v>
          </cell>
          <cell r="F15">
            <v>0</v>
          </cell>
          <cell r="G15">
            <v>1861.3454999999999</v>
          </cell>
          <cell r="H15">
            <v>94.485799999999998</v>
          </cell>
          <cell r="I15">
            <v>36.179499999999997</v>
          </cell>
          <cell r="J15">
            <v>3663.0337</v>
          </cell>
          <cell r="K15">
            <v>1707.2023999999999</v>
          </cell>
        </row>
        <row r="16">
          <cell r="A16" t="str">
            <v>E9017</v>
          </cell>
          <cell r="B16" t="str">
            <v>Escavadeira hidráulica sobre esteira com capacidade de 0,4 m³ - 64 kW</v>
          </cell>
          <cell r="C16">
            <v>721028.88489999995</v>
          </cell>
          <cell r="D16">
            <v>59.378799999999998</v>
          </cell>
          <cell r="E16">
            <v>13.738799999999999</v>
          </cell>
          <cell r="F16">
            <v>0</v>
          </cell>
          <cell r="G16">
            <v>59.378799999999998</v>
          </cell>
          <cell r="H16">
            <v>43.393799999999999</v>
          </cell>
          <cell r="I16">
            <v>30.947199999999999</v>
          </cell>
          <cell r="J16">
            <v>206.8374</v>
          </cell>
          <cell r="K16">
            <v>104.06480000000001</v>
          </cell>
        </row>
        <row r="17">
          <cell r="A17" t="str">
            <v>E9020</v>
          </cell>
          <cell r="B17" t="str">
            <v>Recicladora a frio - 455 kW</v>
          </cell>
          <cell r="C17">
            <v>5769173.1090000002</v>
          </cell>
          <cell r="D17">
            <v>807.68420000000003</v>
          </cell>
          <cell r="E17">
            <v>124.5853</v>
          </cell>
          <cell r="F17">
            <v>0</v>
          </cell>
          <cell r="G17">
            <v>1153.8345999999999</v>
          </cell>
          <cell r="H17">
            <v>474.61959999999999</v>
          </cell>
          <cell r="I17">
            <v>36.179499999999997</v>
          </cell>
          <cell r="J17">
            <v>2596.9032000000002</v>
          </cell>
          <cell r="K17">
            <v>968.44899999999996</v>
          </cell>
        </row>
        <row r="18">
          <cell r="A18" t="str">
            <v>E9021</v>
          </cell>
          <cell r="B18" t="str">
            <v>Grupo gerador - 456 kVA</v>
          </cell>
          <cell r="C18">
            <v>352339.6079</v>
          </cell>
          <cell r="D18">
            <v>24.663799999999998</v>
          </cell>
          <cell r="E18">
            <v>6.5217999999999998</v>
          </cell>
          <cell r="F18">
            <v>0</v>
          </cell>
          <cell r="G18">
            <v>17.617000000000001</v>
          </cell>
          <cell r="H18">
            <v>361.70190000000002</v>
          </cell>
          <cell r="I18">
            <v>0</v>
          </cell>
          <cell r="J18">
            <v>410.50450000000001</v>
          </cell>
          <cell r="K18">
            <v>31.185600000000001</v>
          </cell>
        </row>
        <row r="19">
          <cell r="A19" t="str">
            <v>E9022</v>
          </cell>
          <cell r="B19" t="str">
            <v>Pórtico metálico rolante com capacidade de 25 t - 30 kW</v>
          </cell>
          <cell r="C19">
            <v>754357.02399999998</v>
          </cell>
          <cell r="D19">
            <v>37.7179</v>
          </cell>
          <cell r="E19">
            <v>12.928800000000001</v>
          </cell>
          <cell r="F19">
            <v>0</v>
          </cell>
          <cell r="G19">
            <v>29.336099999999998</v>
          </cell>
          <cell r="H19">
            <v>0</v>
          </cell>
          <cell r="I19">
            <v>25.069500000000001</v>
          </cell>
          <cell r="J19">
            <v>105.0523</v>
          </cell>
          <cell r="K19">
            <v>75.716200000000001</v>
          </cell>
        </row>
        <row r="20">
          <cell r="A20" t="str">
            <v>E9023</v>
          </cell>
          <cell r="B20" t="str">
            <v>Guindaste móvel sobre esteiras com dragline com capacidade de 1,9 a 2,3 m³ - 270 kW</v>
          </cell>
          <cell r="C20">
            <v>4030221.8590000002</v>
          </cell>
          <cell r="D20">
            <v>156.73089999999999</v>
          </cell>
          <cell r="E20">
            <v>69.073499999999996</v>
          </cell>
          <cell r="F20">
            <v>0</v>
          </cell>
          <cell r="G20">
            <v>223.90119999999999</v>
          </cell>
          <cell r="H20">
            <v>70.410600000000002</v>
          </cell>
          <cell r="I20">
            <v>36.179499999999997</v>
          </cell>
          <cell r="J20">
            <v>556.29570000000001</v>
          </cell>
          <cell r="K20">
            <v>261.98390000000001</v>
          </cell>
        </row>
        <row r="21">
          <cell r="A21" t="str">
            <v>E9024</v>
          </cell>
          <cell r="B21" t="str">
            <v>Misturador de nata cimento - 1,50 kW</v>
          </cell>
          <cell r="C21">
            <v>9652.1532999999999</v>
          </cell>
          <cell r="D21">
            <v>1.5443</v>
          </cell>
          <cell r="E21">
            <v>0.2084</v>
          </cell>
          <cell r="F21">
            <v>0</v>
          </cell>
          <cell r="G21">
            <v>1.3512999999999999</v>
          </cell>
          <cell r="H21">
            <v>0</v>
          </cell>
          <cell r="I21">
            <v>25.069500000000001</v>
          </cell>
          <cell r="J21">
            <v>28.173500000000001</v>
          </cell>
          <cell r="K21">
            <v>26.822199999999999</v>
          </cell>
        </row>
        <row r="22">
          <cell r="A22" t="str">
            <v>E9025</v>
          </cell>
          <cell r="B22" t="str">
            <v>Conjunto bomba e macaco hidráulico para protensão com capacidade de 7.000 kN - 15 kW</v>
          </cell>
          <cell r="C22">
            <v>106149.0796</v>
          </cell>
          <cell r="D22">
            <v>6.0656999999999996</v>
          </cell>
          <cell r="E22">
            <v>1.8713</v>
          </cell>
          <cell r="F22">
            <v>0</v>
          </cell>
          <cell r="G22">
            <v>6.0656999999999996</v>
          </cell>
          <cell r="H22">
            <v>0</v>
          </cell>
          <cell r="I22">
            <v>36.179499999999997</v>
          </cell>
          <cell r="J22">
            <v>50.182200000000002</v>
          </cell>
          <cell r="K22">
            <v>44.116500000000002</v>
          </cell>
        </row>
        <row r="23">
          <cell r="A23" t="str">
            <v>E9026</v>
          </cell>
          <cell r="B23" t="str">
            <v>Bomba para injeção de nata de cimento com capacidade de 2 MPa - 2,20 kW</v>
          </cell>
          <cell r="C23">
            <v>34295.547599999998</v>
          </cell>
          <cell r="D23">
            <v>3.4296000000000002</v>
          </cell>
          <cell r="E23">
            <v>0.6613</v>
          </cell>
          <cell r="F23">
            <v>0</v>
          </cell>
          <cell r="G23">
            <v>3.0009000000000001</v>
          </cell>
          <cell r="H23">
            <v>0</v>
          </cell>
          <cell r="I23">
            <v>0</v>
          </cell>
          <cell r="J23">
            <v>7.0918000000000001</v>
          </cell>
          <cell r="K23">
            <v>4.0909000000000004</v>
          </cell>
        </row>
        <row r="24">
          <cell r="A24" t="str">
            <v>E9028</v>
          </cell>
          <cell r="B24" t="str">
            <v>Bomba de alta pressão para hidrojateamento com capacidade de 18 MPa - 5,20 kW</v>
          </cell>
          <cell r="C24">
            <v>5624.7272999999996</v>
          </cell>
          <cell r="D24">
            <v>1.1249</v>
          </cell>
          <cell r="E24">
            <v>0.13009999999999999</v>
          </cell>
          <cell r="F24">
            <v>0</v>
          </cell>
          <cell r="G24">
            <v>1.2656000000000001</v>
          </cell>
          <cell r="H24">
            <v>9.6479999999999997</v>
          </cell>
          <cell r="I24">
            <v>25.069500000000001</v>
          </cell>
          <cell r="J24">
            <v>37.238100000000003</v>
          </cell>
          <cell r="K24">
            <v>26.3245</v>
          </cell>
        </row>
        <row r="25">
          <cell r="A25" t="str">
            <v>E9029</v>
          </cell>
          <cell r="B25" t="str">
            <v>Conjunto bomba e macaco hidráulico para protensão com capacidade de 8.000 kN - 20 kW</v>
          </cell>
          <cell r="C25">
            <v>134980.53779999999</v>
          </cell>
          <cell r="D25">
            <v>7.7131999999999996</v>
          </cell>
          <cell r="E25">
            <v>2.3795000000000002</v>
          </cell>
          <cell r="F25">
            <v>0</v>
          </cell>
          <cell r="G25">
            <v>7.7131999999999996</v>
          </cell>
          <cell r="H25">
            <v>0</v>
          </cell>
          <cell r="I25">
            <v>36.179499999999997</v>
          </cell>
          <cell r="J25">
            <v>53.985399999999998</v>
          </cell>
          <cell r="K25">
            <v>46.272199999999998</v>
          </cell>
        </row>
        <row r="26">
          <cell r="A26" t="str">
            <v>E9030</v>
          </cell>
          <cell r="B26" t="str">
            <v>Bomba de protensão com leitura digital para tensionamento de estais - 3 kW</v>
          </cell>
          <cell r="C26">
            <v>14563.07</v>
          </cell>
          <cell r="D26">
            <v>0.83220000000000005</v>
          </cell>
          <cell r="E26">
            <v>0.25669999999999998</v>
          </cell>
          <cell r="F26">
            <v>0</v>
          </cell>
          <cell r="G26">
            <v>0.83220000000000005</v>
          </cell>
          <cell r="H26">
            <v>0</v>
          </cell>
          <cell r="I26">
            <v>0</v>
          </cell>
          <cell r="J26">
            <v>1.9211</v>
          </cell>
          <cell r="K26">
            <v>1.0889</v>
          </cell>
        </row>
        <row r="27">
          <cell r="A27" t="str">
            <v>E9031</v>
          </cell>
          <cell r="B27" t="str">
            <v>Elevador de cremalheira com cabine simples, com capacidade de 1.500 kg e altura de até 100 m - 15 kW</v>
          </cell>
          <cell r="C27">
            <v>338734.60200000001</v>
          </cell>
          <cell r="D27">
            <v>27.098800000000001</v>
          </cell>
          <cell r="E27">
            <v>6.27</v>
          </cell>
          <cell r="F27">
            <v>0</v>
          </cell>
          <cell r="G27">
            <v>23.711400000000001</v>
          </cell>
          <cell r="H27">
            <v>0</v>
          </cell>
          <cell r="I27">
            <v>25.069500000000001</v>
          </cell>
          <cell r="J27">
            <v>82.149699999999996</v>
          </cell>
          <cell r="K27">
            <v>58.438299999999998</v>
          </cell>
        </row>
        <row r="28">
          <cell r="A28" t="str">
            <v>E9032</v>
          </cell>
          <cell r="B28" t="str">
            <v>Equipamento para regulagem final de estais com até 37 cordoalhas - D = 15,7 mm - 20 kW</v>
          </cell>
          <cell r="C28">
            <v>78503.2166</v>
          </cell>
          <cell r="D28">
            <v>4.4859</v>
          </cell>
          <cell r="E28">
            <v>1.3838999999999999</v>
          </cell>
          <cell r="F28">
            <v>0</v>
          </cell>
          <cell r="G28">
            <v>4.4859</v>
          </cell>
          <cell r="H28">
            <v>0</v>
          </cell>
          <cell r="I28">
            <v>36.179499999999997</v>
          </cell>
          <cell r="J28">
            <v>46.535200000000003</v>
          </cell>
          <cell r="K28">
            <v>42.049300000000002</v>
          </cell>
        </row>
        <row r="29">
          <cell r="A29" t="str">
            <v>E9033</v>
          </cell>
          <cell r="B29" t="str">
            <v>Equipamento para regulagem final de estais de 38 a 55 cordoalhas - D = 15,7 mm - 30 kW</v>
          </cell>
          <cell r="C29">
            <v>112130.0047</v>
          </cell>
          <cell r="D29">
            <v>6.4074</v>
          </cell>
          <cell r="E29">
            <v>1.9766999999999999</v>
          </cell>
          <cell r="F29">
            <v>0</v>
          </cell>
          <cell r="G29">
            <v>6.4074</v>
          </cell>
          <cell r="H29">
            <v>0</v>
          </cell>
          <cell r="I29">
            <v>36.179499999999997</v>
          </cell>
          <cell r="J29">
            <v>50.970999999999997</v>
          </cell>
          <cell r="K29">
            <v>44.563600000000001</v>
          </cell>
        </row>
        <row r="30">
          <cell r="A30" t="str">
            <v>E9034</v>
          </cell>
          <cell r="B30" t="str">
            <v>Equipamento para regulagem final de estais de 56 a 73 cordoalhas - D = 15,7 mm - 40 kW</v>
          </cell>
          <cell r="C30">
            <v>168143.10860000001</v>
          </cell>
          <cell r="D30">
            <v>9.6082000000000001</v>
          </cell>
          <cell r="E30">
            <v>2.9641000000000002</v>
          </cell>
          <cell r="F30">
            <v>0</v>
          </cell>
          <cell r="G30">
            <v>9.6082000000000001</v>
          </cell>
          <cell r="H30">
            <v>0</v>
          </cell>
          <cell r="I30">
            <v>36.179499999999997</v>
          </cell>
          <cell r="J30">
            <v>58.36</v>
          </cell>
          <cell r="K30">
            <v>48.751800000000003</v>
          </cell>
        </row>
        <row r="31">
          <cell r="A31" t="str">
            <v>E9035</v>
          </cell>
          <cell r="B31" t="str">
            <v>Equipamento para regulagem final de estais de 74 a 91 cordoalhas - D = 15,7 mm - 50 kW</v>
          </cell>
          <cell r="C31">
            <v>224157.11290000001</v>
          </cell>
          <cell r="D31">
            <v>12.808999999999999</v>
          </cell>
          <cell r="E31">
            <v>3.9516</v>
          </cell>
          <cell r="F31">
            <v>0</v>
          </cell>
          <cell r="G31">
            <v>12.808999999999999</v>
          </cell>
          <cell r="H31">
            <v>0</v>
          </cell>
          <cell r="I31">
            <v>36.179499999999997</v>
          </cell>
          <cell r="J31">
            <v>65.749099999999999</v>
          </cell>
          <cell r="K31">
            <v>52.940100000000001</v>
          </cell>
        </row>
        <row r="32">
          <cell r="A32" t="str">
            <v>E9036</v>
          </cell>
          <cell r="B32" t="str">
            <v>Grua fixa para alturas de 60 a 102 m, com alcance de 60 m com capacidade de 1.500 kg na ponta da lança - 37 kW</v>
          </cell>
          <cell r="C32">
            <v>3897066.83</v>
          </cell>
          <cell r="D32">
            <v>151.55260000000001</v>
          </cell>
          <cell r="E32">
            <v>66.791399999999996</v>
          </cell>
          <cell r="F32">
            <v>0</v>
          </cell>
          <cell r="G32">
            <v>173.203</v>
          </cell>
          <cell r="H32">
            <v>0</v>
          </cell>
          <cell r="I32">
            <v>36.179499999999997</v>
          </cell>
          <cell r="J32">
            <v>427.72649999999999</v>
          </cell>
          <cell r="K32">
            <v>254.52350000000001</v>
          </cell>
        </row>
        <row r="33">
          <cell r="A33" t="str">
            <v>E9038</v>
          </cell>
          <cell r="B33" t="str">
            <v>Macaco hidráulico monocordoalha para tensionamento de estais - 3 kW</v>
          </cell>
          <cell r="C33">
            <v>18311.038100000002</v>
          </cell>
          <cell r="D33">
            <v>1.0463</v>
          </cell>
          <cell r="E33">
            <v>0.32279999999999998</v>
          </cell>
          <cell r="F33">
            <v>0</v>
          </cell>
          <cell r="G33">
            <v>1.0463</v>
          </cell>
          <cell r="H33">
            <v>0</v>
          </cell>
          <cell r="I33">
            <v>36.179499999999997</v>
          </cell>
          <cell r="J33">
            <v>38.594900000000003</v>
          </cell>
          <cell r="K33">
            <v>37.5486</v>
          </cell>
        </row>
        <row r="34">
          <cell r="A34" t="str">
            <v>E9039</v>
          </cell>
          <cell r="B34" t="str">
            <v>Máquina de solda por termofusão para tubos PEAD com gerador de 4 kW</v>
          </cell>
          <cell r="C34">
            <v>115631.8371</v>
          </cell>
          <cell r="D34">
            <v>15.4176</v>
          </cell>
          <cell r="E34">
            <v>2.3782000000000001</v>
          </cell>
          <cell r="F34">
            <v>0</v>
          </cell>
          <cell r="G34">
            <v>15.4176</v>
          </cell>
          <cell r="H34">
            <v>3.9639000000000002</v>
          </cell>
          <cell r="I34">
            <v>36.179499999999997</v>
          </cell>
          <cell r="J34">
            <v>73.356800000000007</v>
          </cell>
          <cell r="K34">
            <v>53.975299999999997</v>
          </cell>
        </row>
        <row r="35">
          <cell r="A35" t="str">
            <v>E9040</v>
          </cell>
          <cell r="B35" t="str">
            <v>Serra mármore - 1,45 kW</v>
          </cell>
          <cell r="C35">
            <v>483.74470000000002</v>
          </cell>
          <cell r="D35">
            <v>4.3499999999999997E-2</v>
          </cell>
          <cell r="E35">
            <v>8.9999999999999993E-3</v>
          </cell>
          <cell r="F35">
            <v>0</v>
          </cell>
          <cell r="G35">
            <v>2.4199999999999999E-2</v>
          </cell>
          <cell r="H35">
            <v>0</v>
          </cell>
          <cell r="I35">
            <v>0</v>
          </cell>
          <cell r="J35">
            <v>7.6700000000000004E-2</v>
          </cell>
          <cell r="K35">
            <v>5.2499999999999998E-2</v>
          </cell>
        </row>
        <row r="36">
          <cell r="A36" t="str">
            <v>E9042</v>
          </cell>
          <cell r="B36" t="str">
            <v>Trator sobre esteiras com lâmina - 97 kW</v>
          </cell>
          <cell r="C36">
            <v>1330983.7590000001</v>
          </cell>
          <cell r="D36">
            <v>116.4611</v>
          </cell>
          <cell r="E36">
            <v>25.663</v>
          </cell>
          <cell r="F36">
            <v>0</v>
          </cell>
          <cell r="G36">
            <v>166.37299999999999</v>
          </cell>
          <cell r="H36">
            <v>70.827799999999996</v>
          </cell>
          <cell r="I36">
            <v>30.947199999999999</v>
          </cell>
          <cell r="J36">
            <v>410.27210000000002</v>
          </cell>
          <cell r="K36">
            <v>173.07130000000001</v>
          </cell>
        </row>
        <row r="37">
          <cell r="A37" t="str">
            <v>E9043</v>
          </cell>
          <cell r="B37" t="str">
            <v>Embarcação de alumínio com comprimento de 6 m e motor de popa - 18,60 kW</v>
          </cell>
          <cell r="C37">
            <v>35068.0478</v>
          </cell>
          <cell r="D37">
            <v>0.40139999999999998</v>
          </cell>
          <cell r="E37">
            <v>0.2016</v>
          </cell>
          <cell r="F37">
            <v>0</v>
          </cell>
          <cell r="G37">
            <v>0.44600000000000001</v>
          </cell>
          <cell r="H37">
            <v>39.440199999999997</v>
          </cell>
          <cell r="I37">
            <v>38.4</v>
          </cell>
          <cell r="J37">
            <v>78.889200000000002</v>
          </cell>
          <cell r="K37">
            <v>39.003</v>
          </cell>
        </row>
        <row r="38">
          <cell r="A38" t="str">
            <v>E9044</v>
          </cell>
          <cell r="B38" t="str">
            <v>Central de concreto com capacidade de 150 m³/h - dosadora e misturadora</v>
          </cell>
          <cell r="C38">
            <v>1928501.6569999999</v>
          </cell>
          <cell r="D38">
            <v>192.8502</v>
          </cell>
          <cell r="E38">
            <v>37.183900000000001</v>
          </cell>
          <cell r="F38">
            <v>0</v>
          </cell>
          <cell r="G38">
            <v>168.7439</v>
          </cell>
          <cell r="H38">
            <v>0</v>
          </cell>
          <cell r="I38">
            <v>36.179499999999997</v>
          </cell>
          <cell r="J38">
            <v>434.95749999999998</v>
          </cell>
          <cell r="K38">
            <v>266.21359999999999</v>
          </cell>
        </row>
        <row r="39">
          <cell r="A39" t="str">
            <v>E9045</v>
          </cell>
          <cell r="B39" t="str">
            <v>Conjunto bomba e macaco hidráulico para elevação com capacidade de 496 kN</v>
          </cell>
          <cell r="C39">
            <v>68442.820200000002</v>
          </cell>
          <cell r="D39">
            <v>5.4753999999999996</v>
          </cell>
          <cell r="E39">
            <v>1.2668999999999999</v>
          </cell>
          <cell r="F39">
            <v>0</v>
          </cell>
          <cell r="G39">
            <v>5.4753999999999996</v>
          </cell>
          <cell r="H39">
            <v>6.1069000000000004</v>
          </cell>
          <cell r="I39">
            <v>36.179499999999997</v>
          </cell>
          <cell r="J39">
            <v>54.504100000000001</v>
          </cell>
          <cell r="K39">
            <v>42.921799999999998</v>
          </cell>
        </row>
        <row r="40">
          <cell r="A40" t="str">
            <v>E9046</v>
          </cell>
          <cell r="B40" t="str">
            <v>Conjunto bomba e macaco hidráulico para elevação com capacidade de 929 kN</v>
          </cell>
          <cell r="C40">
            <v>86539.786300000007</v>
          </cell>
          <cell r="D40">
            <v>6.9231999999999996</v>
          </cell>
          <cell r="E40">
            <v>1.6019000000000001</v>
          </cell>
          <cell r="F40">
            <v>0</v>
          </cell>
          <cell r="G40">
            <v>6.9231999999999996</v>
          </cell>
          <cell r="H40">
            <v>6.1069000000000004</v>
          </cell>
          <cell r="I40">
            <v>36.179499999999997</v>
          </cell>
          <cell r="J40">
            <v>57.734699999999997</v>
          </cell>
          <cell r="K40">
            <v>44.704599999999999</v>
          </cell>
        </row>
        <row r="41">
          <cell r="A41" t="str">
            <v>E9047</v>
          </cell>
          <cell r="B41" t="str">
            <v>Conjunto bomba e macaco hidráulico para elevação com capacidade de 1.390 kN</v>
          </cell>
          <cell r="C41">
            <v>119333.9369</v>
          </cell>
          <cell r="D41">
            <v>9.5466999999999995</v>
          </cell>
          <cell r="E41">
            <v>2.2088999999999999</v>
          </cell>
          <cell r="F41">
            <v>0</v>
          </cell>
          <cell r="G41">
            <v>9.5466999999999995</v>
          </cell>
          <cell r="H41">
            <v>6.1069000000000004</v>
          </cell>
          <cell r="I41">
            <v>36.179499999999997</v>
          </cell>
          <cell r="J41">
            <v>63.588700000000003</v>
          </cell>
          <cell r="K41">
            <v>47.935099999999998</v>
          </cell>
        </row>
        <row r="42">
          <cell r="A42" t="str">
            <v>E9048</v>
          </cell>
          <cell r="B42" t="str">
            <v>Conjunto bomba e macaco hidráulico para elevação com capacidade de 1.859 kN</v>
          </cell>
          <cell r="C42">
            <v>138146.38949999999</v>
          </cell>
          <cell r="D42">
            <v>11.0517</v>
          </cell>
          <cell r="E42">
            <v>2.5571000000000002</v>
          </cell>
          <cell r="F42">
            <v>0</v>
          </cell>
          <cell r="G42">
            <v>11.0517</v>
          </cell>
          <cell r="H42">
            <v>6.1069000000000004</v>
          </cell>
          <cell r="I42">
            <v>36.179499999999997</v>
          </cell>
          <cell r="J42">
            <v>66.946899999999999</v>
          </cell>
          <cell r="K42">
            <v>49.7883</v>
          </cell>
        </row>
        <row r="43">
          <cell r="A43" t="str">
            <v>E9049</v>
          </cell>
          <cell r="B43" t="str">
            <v>Bomba de alta pressão para hidrojateamento com capacidade de 250 MPa - 72 kW</v>
          </cell>
          <cell r="C43">
            <v>725352.31160000002</v>
          </cell>
          <cell r="D43">
            <v>145.07050000000001</v>
          </cell>
          <cell r="E43">
            <v>16.782800000000002</v>
          </cell>
          <cell r="F43">
            <v>0</v>
          </cell>
          <cell r="G43">
            <v>163.20429999999999</v>
          </cell>
          <cell r="H43">
            <v>56.328499999999998</v>
          </cell>
          <cell r="I43">
            <v>25.069500000000001</v>
          </cell>
          <cell r="J43">
            <v>406.4556</v>
          </cell>
          <cell r="K43">
            <v>186.9228</v>
          </cell>
        </row>
        <row r="44">
          <cell r="A44" t="str">
            <v>E9050</v>
          </cell>
          <cell r="B44" t="str">
            <v>Guindaste móvel sobre pneus com 2 eixos com capacidade de 18 t - 97 kW</v>
          </cell>
          <cell r="C44">
            <v>3241928.9470000002</v>
          </cell>
          <cell r="D44">
            <v>162.09639999999999</v>
          </cell>
          <cell r="E44">
            <v>57.150599999999997</v>
          </cell>
          <cell r="F44">
            <v>0</v>
          </cell>
          <cell r="G44">
            <v>208.40969999999999</v>
          </cell>
          <cell r="H44">
            <v>25.2957</v>
          </cell>
          <cell r="I44">
            <v>31.841699999999999</v>
          </cell>
          <cell r="J44">
            <v>484.79410000000001</v>
          </cell>
          <cell r="K44">
            <v>251.08869999999999</v>
          </cell>
        </row>
        <row r="45">
          <cell r="A45" t="str">
            <v>E9051</v>
          </cell>
          <cell r="B45" t="str">
            <v>Máquina levantadora e posicionadora de via - 7,40 kW</v>
          </cell>
          <cell r="C45">
            <v>1054414.5930000001</v>
          </cell>
          <cell r="D45">
            <v>84.353200000000001</v>
          </cell>
          <cell r="E45">
            <v>19.517199999999999</v>
          </cell>
          <cell r="F45">
            <v>0</v>
          </cell>
          <cell r="G45">
            <v>73.808999999999997</v>
          </cell>
          <cell r="H45">
            <v>10.9839</v>
          </cell>
          <cell r="I45">
            <v>25.069500000000001</v>
          </cell>
          <cell r="J45">
            <v>213.7328</v>
          </cell>
          <cell r="K45">
            <v>128.93989999999999</v>
          </cell>
        </row>
        <row r="46">
          <cell r="A46" t="str">
            <v>E9052</v>
          </cell>
          <cell r="B46" t="str">
            <v>Empilhadeira a diesel com capacidade de 10 t - 82 kW</v>
          </cell>
          <cell r="C46">
            <v>779982.41879999998</v>
          </cell>
          <cell r="D46">
            <v>62.398600000000002</v>
          </cell>
          <cell r="E46">
            <v>14.4375</v>
          </cell>
          <cell r="F46">
            <v>0</v>
          </cell>
          <cell r="G46">
            <v>54.598799999999997</v>
          </cell>
          <cell r="H46">
            <v>64.151899999999998</v>
          </cell>
          <cell r="I46">
            <v>25.069500000000001</v>
          </cell>
          <cell r="J46">
            <v>220.65629999999999</v>
          </cell>
          <cell r="K46">
            <v>101.90560000000001</v>
          </cell>
        </row>
        <row r="47">
          <cell r="A47" t="str">
            <v>E9053</v>
          </cell>
          <cell r="B47" t="str">
            <v>Perfuratriz hidráulica montada em flutuante - 32 kW</v>
          </cell>
          <cell r="C47">
            <v>609761.87719999999</v>
          </cell>
          <cell r="D47">
            <v>16.332899999999999</v>
          </cell>
          <cell r="E47">
            <v>5.2625999999999999</v>
          </cell>
          <cell r="F47">
            <v>0</v>
          </cell>
          <cell r="G47">
            <v>14.5181</v>
          </cell>
          <cell r="H47">
            <v>16.689900000000002</v>
          </cell>
          <cell r="I47">
            <v>30.558</v>
          </cell>
          <cell r="J47">
            <v>83.361500000000007</v>
          </cell>
          <cell r="K47">
            <v>52.153500000000001</v>
          </cell>
        </row>
        <row r="48">
          <cell r="A48" t="str">
            <v>E9054</v>
          </cell>
          <cell r="B48" t="str">
            <v>Equipamento sobre forma-trilho para execução e acabamento de pavimento de concreto - 13,40 kW</v>
          </cell>
          <cell r="C48">
            <v>1816887.719</v>
          </cell>
          <cell r="D48">
            <v>242.2517</v>
          </cell>
          <cell r="E48">
            <v>37.3673</v>
          </cell>
          <cell r="F48">
            <v>0</v>
          </cell>
          <cell r="G48">
            <v>151.40729999999999</v>
          </cell>
          <cell r="H48">
            <v>19.889700000000001</v>
          </cell>
          <cell r="I48">
            <v>25.069500000000001</v>
          </cell>
          <cell r="J48">
            <v>475.9855</v>
          </cell>
          <cell r="K48">
            <v>304.68849999999998</v>
          </cell>
        </row>
        <row r="49">
          <cell r="A49" t="str">
            <v>E9055</v>
          </cell>
          <cell r="B49" t="str">
            <v>Guincho pneumático com capacidade de 2,5 t</v>
          </cell>
          <cell r="C49">
            <v>538767.23910000001</v>
          </cell>
          <cell r="D49">
            <v>53.8767</v>
          </cell>
          <cell r="E49">
            <v>10.157299999999999</v>
          </cell>
          <cell r="F49">
            <v>0</v>
          </cell>
          <cell r="G49">
            <v>29.9315</v>
          </cell>
          <cell r="H49">
            <v>0</v>
          </cell>
          <cell r="I49">
            <v>0</v>
          </cell>
          <cell r="J49">
            <v>93.965500000000006</v>
          </cell>
          <cell r="K49">
            <v>64.034000000000006</v>
          </cell>
        </row>
        <row r="50">
          <cell r="A50" t="str">
            <v>E9056</v>
          </cell>
          <cell r="B50" t="str">
            <v>Plataforma autoelevatória de 12 x 24 m com capacidade de 150 t</v>
          </cell>
          <cell r="C50">
            <v>844691.91330000001</v>
          </cell>
          <cell r="D50">
            <v>9.6691000000000003</v>
          </cell>
          <cell r="E50">
            <v>4.8555000000000001</v>
          </cell>
          <cell r="F50">
            <v>0</v>
          </cell>
          <cell r="G50">
            <v>21.486899999999999</v>
          </cell>
          <cell r="H50">
            <v>0</v>
          </cell>
          <cell r="I50">
            <v>104.67570000000001</v>
          </cell>
          <cell r="J50">
            <v>140.68719999999999</v>
          </cell>
          <cell r="K50">
            <v>119.2003</v>
          </cell>
        </row>
        <row r="51">
          <cell r="A51" t="str">
            <v>E9057</v>
          </cell>
          <cell r="B51" t="str">
            <v>Batelão sem propulsão com capacidade de 66 m³</v>
          </cell>
          <cell r="C51">
            <v>225883.41020000001</v>
          </cell>
          <cell r="D51">
            <v>9.6806999999999999</v>
          </cell>
          <cell r="E51">
            <v>3.8161</v>
          </cell>
          <cell r="F51">
            <v>0</v>
          </cell>
          <cell r="G51">
            <v>16.134499999999999</v>
          </cell>
          <cell r="H51">
            <v>0</v>
          </cell>
          <cell r="I51">
            <v>27.0627</v>
          </cell>
          <cell r="J51">
            <v>56.694000000000003</v>
          </cell>
          <cell r="K51">
            <v>40.5595</v>
          </cell>
        </row>
        <row r="52">
          <cell r="A52" t="str">
            <v>E9058</v>
          </cell>
          <cell r="B52" t="str">
            <v>Plataforma flutuante de 12 x 24 x 1,8 m com capacidade de 150 t</v>
          </cell>
          <cell r="C52">
            <v>675578.8504</v>
          </cell>
          <cell r="D52">
            <v>7.7332999999999998</v>
          </cell>
          <cell r="E52">
            <v>3.8834</v>
          </cell>
          <cell r="F52">
            <v>0</v>
          </cell>
          <cell r="G52">
            <v>12.8888</v>
          </cell>
          <cell r="H52">
            <v>0</v>
          </cell>
          <cell r="I52">
            <v>27.0627</v>
          </cell>
          <cell r="J52">
            <v>51.568199999999997</v>
          </cell>
          <cell r="K52">
            <v>38.679400000000001</v>
          </cell>
        </row>
        <row r="53">
          <cell r="A53" t="str">
            <v>E9059</v>
          </cell>
          <cell r="B53" t="str">
            <v>Plataforma autoelevatória de 12 x 24 m montada na obra com capacidade de 150 t</v>
          </cell>
          <cell r="C53">
            <v>844691.91330000001</v>
          </cell>
          <cell r="D53">
            <v>9.6691000000000003</v>
          </cell>
          <cell r="E53">
            <v>4.8555000000000001</v>
          </cell>
          <cell r="F53">
            <v>0</v>
          </cell>
          <cell r="G53">
            <v>21.486899999999999</v>
          </cell>
          <cell r="H53">
            <v>0</v>
          </cell>
          <cell r="I53">
            <v>104.67570000000001</v>
          </cell>
          <cell r="J53">
            <v>140.68719999999999</v>
          </cell>
          <cell r="K53">
            <v>119.2003</v>
          </cell>
        </row>
        <row r="54">
          <cell r="A54" t="str">
            <v>E9060</v>
          </cell>
          <cell r="B54" t="str">
            <v>Perfuratriz pneumática rotopercussiva montada em flutuante com pressão de 0,70 MPa e capacidade de 2.500 gpm</v>
          </cell>
          <cell r="C54">
            <v>41029.544699999999</v>
          </cell>
          <cell r="D54">
            <v>1.099</v>
          </cell>
          <cell r="E54">
            <v>0.35410000000000003</v>
          </cell>
          <cell r="F54">
            <v>0</v>
          </cell>
          <cell r="G54">
            <v>0.97689999999999999</v>
          </cell>
          <cell r="H54">
            <v>0</v>
          </cell>
          <cell r="I54">
            <v>61.116</v>
          </cell>
          <cell r="J54">
            <v>63.545999999999999</v>
          </cell>
          <cell r="K54">
            <v>62.569099999999999</v>
          </cell>
        </row>
        <row r="55">
          <cell r="A55" t="str">
            <v>E9061</v>
          </cell>
          <cell r="B55" t="str">
            <v>Lixadeira elétrica manual angular - 2 kW</v>
          </cell>
          <cell r="C55">
            <v>1397.0118</v>
          </cell>
          <cell r="D55">
            <v>0.18629999999999999</v>
          </cell>
          <cell r="E55">
            <v>2.87E-2</v>
          </cell>
          <cell r="F55">
            <v>0</v>
          </cell>
          <cell r="G55">
            <v>0.1164</v>
          </cell>
          <cell r="H55">
            <v>0</v>
          </cell>
          <cell r="I55">
            <v>0</v>
          </cell>
          <cell r="J55">
            <v>0.33139999999999997</v>
          </cell>
          <cell r="K55">
            <v>0.215</v>
          </cell>
        </row>
        <row r="56">
          <cell r="A56" t="str">
            <v>E9062</v>
          </cell>
          <cell r="B56" t="str">
            <v>Soprador de ar quente manual - 1,60 kW</v>
          </cell>
          <cell r="C56">
            <v>5695.1980000000003</v>
          </cell>
          <cell r="D56">
            <v>0.75939999999999996</v>
          </cell>
          <cell r="E56">
            <v>0.1171</v>
          </cell>
          <cell r="F56">
            <v>0</v>
          </cell>
          <cell r="G56">
            <v>0.47460000000000002</v>
          </cell>
          <cell r="H56">
            <v>0</v>
          </cell>
          <cell r="I56">
            <v>0</v>
          </cell>
          <cell r="J56">
            <v>1.3511</v>
          </cell>
          <cell r="K56">
            <v>0.87649999999999995</v>
          </cell>
        </row>
        <row r="57">
          <cell r="A57" t="str">
            <v>E9063</v>
          </cell>
          <cell r="B57" t="str">
            <v>Equipamento de estabilização dinâmica da via - 300 kW</v>
          </cell>
          <cell r="C57">
            <v>30076652.469999999</v>
          </cell>
          <cell r="D57">
            <v>1203.0661</v>
          </cell>
          <cell r="E57">
            <v>510.32560000000001</v>
          </cell>
          <cell r="F57">
            <v>0</v>
          </cell>
          <cell r="G57">
            <v>1203.0661</v>
          </cell>
          <cell r="H57">
            <v>187.76159999999999</v>
          </cell>
          <cell r="I57">
            <v>36.179499999999997</v>
          </cell>
          <cell r="J57">
            <v>3140.3989000000001</v>
          </cell>
          <cell r="K57">
            <v>1749.5712000000001</v>
          </cell>
        </row>
        <row r="58">
          <cell r="A58" t="str">
            <v>E9064</v>
          </cell>
          <cell r="B58" t="str">
            <v>Transportador manual gerica com capacidade de 180 l</v>
          </cell>
          <cell r="C58">
            <v>1085.9362000000001</v>
          </cell>
          <cell r="D58">
            <v>1.0859000000000001</v>
          </cell>
          <cell r="E58">
            <v>5.0299999999999997E-2</v>
          </cell>
          <cell r="F58">
            <v>0</v>
          </cell>
          <cell r="G58">
            <v>0.54300000000000004</v>
          </cell>
          <cell r="H58">
            <v>0</v>
          </cell>
          <cell r="I58">
            <v>0</v>
          </cell>
          <cell r="J58">
            <v>1.6792</v>
          </cell>
          <cell r="K58">
            <v>1.1362000000000001</v>
          </cell>
        </row>
        <row r="59">
          <cell r="A59" t="str">
            <v>E9065</v>
          </cell>
          <cell r="B59" t="str">
            <v>Carro controle ferroviário - 186 kW</v>
          </cell>
          <cell r="C59">
            <v>32870946.946600001</v>
          </cell>
          <cell r="D59">
            <v>1314.8379</v>
          </cell>
          <cell r="E59">
            <v>557.73779999999999</v>
          </cell>
          <cell r="F59">
            <v>0</v>
          </cell>
          <cell r="G59">
            <v>1150.4830999999999</v>
          </cell>
          <cell r="H59">
            <v>116.4122</v>
          </cell>
          <cell r="I59">
            <v>36.179499999999997</v>
          </cell>
          <cell r="J59">
            <v>3175.6505000000002</v>
          </cell>
          <cell r="K59">
            <v>1908.7552000000001</v>
          </cell>
        </row>
        <row r="60">
          <cell r="A60" t="str">
            <v>E9066</v>
          </cell>
          <cell r="B60" t="str">
            <v>Grupo gerador - 14 kVA</v>
          </cell>
          <cell r="C60">
            <v>65596.2</v>
          </cell>
          <cell r="D60">
            <v>4.5917000000000003</v>
          </cell>
          <cell r="E60">
            <v>1.2141999999999999</v>
          </cell>
          <cell r="F60">
            <v>0</v>
          </cell>
          <cell r="G60">
            <v>3.2797999999999998</v>
          </cell>
          <cell r="H60">
            <v>10.900600000000001</v>
          </cell>
          <cell r="I60">
            <v>0</v>
          </cell>
          <cell r="J60">
            <v>19.9863</v>
          </cell>
          <cell r="K60">
            <v>5.8059000000000003</v>
          </cell>
        </row>
        <row r="61">
          <cell r="A61" t="str">
            <v>E9067</v>
          </cell>
          <cell r="B61" t="str">
            <v>Veículo ferroviário para capina química com capacidade de 12.000 l - 115 kW</v>
          </cell>
          <cell r="C61">
            <v>1700337.1584000001</v>
          </cell>
          <cell r="D61">
            <v>68.013499999999993</v>
          </cell>
          <cell r="E61">
            <v>28.8505</v>
          </cell>
          <cell r="F61">
            <v>0</v>
          </cell>
          <cell r="G61">
            <v>42.508400000000002</v>
          </cell>
          <cell r="H61">
            <v>71.975300000000004</v>
          </cell>
          <cell r="I61">
            <v>25.069500000000001</v>
          </cell>
          <cell r="J61">
            <v>236.41720000000001</v>
          </cell>
          <cell r="K61">
            <v>121.9335</v>
          </cell>
        </row>
        <row r="62">
          <cell r="A62" t="str">
            <v>E9068</v>
          </cell>
          <cell r="B62" t="str">
            <v>Perfuratriz hidráulica rotopercussiva para CCPH - 123 kW</v>
          </cell>
          <cell r="C62">
            <v>5681101.4560000002</v>
          </cell>
          <cell r="D62">
            <v>454.48809999999997</v>
          </cell>
          <cell r="E62">
            <v>105.1572</v>
          </cell>
          <cell r="F62">
            <v>0</v>
          </cell>
          <cell r="G62">
            <v>454.48809999999997</v>
          </cell>
          <cell r="H62">
            <v>96.227800000000002</v>
          </cell>
          <cell r="I62">
            <v>30.947199999999999</v>
          </cell>
          <cell r="J62">
            <v>1141.3083999999999</v>
          </cell>
          <cell r="K62">
            <v>590.59249999999997</v>
          </cell>
        </row>
        <row r="63">
          <cell r="A63" t="str">
            <v>E9069</v>
          </cell>
          <cell r="B63" t="str">
            <v>Vibrador de imersão para concreto - 4,10 kW</v>
          </cell>
          <cell r="C63">
            <v>4342.7893000000004</v>
          </cell>
          <cell r="D63">
            <v>0.86860000000000004</v>
          </cell>
          <cell r="E63">
            <v>0.10050000000000001</v>
          </cell>
          <cell r="F63">
            <v>0</v>
          </cell>
          <cell r="G63">
            <v>0.54279999999999995</v>
          </cell>
          <cell r="H63">
            <v>7.6071</v>
          </cell>
          <cell r="I63">
            <v>0</v>
          </cell>
          <cell r="J63">
            <v>9.1189999999999998</v>
          </cell>
          <cell r="K63">
            <v>0.96909999999999996</v>
          </cell>
        </row>
        <row r="64">
          <cell r="A64" t="str">
            <v>E9070</v>
          </cell>
          <cell r="B64" t="str">
            <v>Ponte rolante com capacidade de 5 t e vão de até 15 m - 10 kW</v>
          </cell>
          <cell r="C64">
            <v>414325.00799999997</v>
          </cell>
          <cell r="D64">
            <v>18.414400000000001</v>
          </cell>
          <cell r="E64">
            <v>7.1010999999999997</v>
          </cell>
          <cell r="F64">
            <v>0</v>
          </cell>
          <cell r="G64">
            <v>11.509</v>
          </cell>
          <cell r="H64">
            <v>0</v>
          </cell>
          <cell r="I64">
            <v>25.069500000000001</v>
          </cell>
          <cell r="J64">
            <v>62.094000000000001</v>
          </cell>
          <cell r="K64">
            <v>50.585000000000001</v>
          </cell>
        </row>
        <row r="65">
          <cell r="A65" t="str">
            <v>E9071</v>
          </cell>
          <cell r="B65" t="str">
            <v>Transportador manual carrinho de mão com capacidade de 80 l</v>
          </cell>
          <cell r="C65">
            <v>464.33760000000001</v>
          </cell>
          <cell r="D65">
            <v>0.46429999999999999</v>
          </cell>
          <cell r="E65">
            <v>2.1499999999999998E-2</v>
          </cell>
          <cell r="F65">
            <v>0</v>
          </cell>
          <cell r="G65">
            <v>0.23219999999999999</v>
          </cell>
          <cell r="H65">
            <v>0</v>
          </cell>
          <cell r="I65">
            <v>0</v>
          </cell>
          <cell r="J65">
            <v>0.71799999999999997</v>
          </cell>
          <cell r="K65">
            <v>0.48580000000000001</v>
          </cell>
        </row>
        <row r="66">
          <cell r="A66" t="str">
            <v>E9072</v>
          </cell>
          <cell r="B66" t="str">
            <v>Martelo hidráulico vibratório com unidade hidráulica - 486 kW</v>
          </cell>
          <cell r="C66">
            <v>3419884.5920000002</v>
          </cell>
          <cell r="D66">
            <v>455.9846</v>
          </cell>
          <cell r="E66">
            <v>70.335599999999999</v>
          </cell>
          <cell r="F66">
            <v>0</v>
          </cell>
          <cell r="G66">
            <v>398.98649999999998</v>
          </cell>
          <cell r="H66">
            <v>380.21719999999999</v>
          </cell>
          <cell r="I66">
            <v>36.179499999999997</v>
          </cell>
          <cell r="J66">
            <v>1341.7034000000001</v>
          </cell>
          <cell r="K66">
            <v>562.49969999999996</v>
          </cell>
        </row>
        <row r="67">
          <cell r="A67" t="str">
            <v>E9073</v>
          </cell>
          <cell r="B67" t="str">
            <v>Bomba de concreto rebocável com capacidade de 30 m³/h - 74 kW</v>
          </cell>
          <cell r="C67">
            <v>504147.91210000002</v>
          </cell>
          <cell r="D67">
            <v>50.4148</v>
          </cell>
          <cell r="E67">
            <v>9.7205999999999992</v>
          </cell>
          <cell r="F67">
            <v>0</v>
          </cell>
          <cell r="G67">
            <v>50.4148</v>
          </cell>
          <cell r="H67">
            <v>73.331299999999999</v>
          </cell>
          <cell r="I67">
            <v>25.069500000000001</v>
          </cell>
          <cell r="J67">
            <v>208.95099999999999</v>
          </cell>
          <cell r="K67">
            <v>85.204899999999995</v>
          </cell>
        </row>
        <row r="68">
          <cell r="A68" t="str">
            <v>E9074</v>
          </cell>
          <cell r="B68" t="str">
            <v>Tanque de estocagem de asfalto com agitadores de 60.000 l</v>
          </cell>
          <cell r="C68">
            <v>882612.07019999996</v>
          </cell>
          <cell r="D68">
            <v>117.6816</v>
          </cell>
          <cell r="E68">
            <v>18.1524</v>
          </cell>
          <cell r="F68">
            <v>0</v>
          </cell>
          <cell r="G68">
            <v>73.551000000000002</v>
          </cell>
          <cell r="H68">
            <v>0</v>
          </cell>
          <cell r="I68">
            <v>0</v>
          </cell>
          <cell r="J68">
            <v>209.38499999999999</v>
          </cell>
          <cell r="K68">
            <v>135.834</v>
          </cell>
        </row>
        <row r="69">
          <cell r="A69" t="str">
            <v>E9075</v>
          </cell>
          <cell r="B69" t="str">
            <v>Trado cavadeira de 12"</v>
          </cell>
          <cell r="C69">
            <v>156.41579999999999</v>
          </cell>
          <cell r="D69">
            <v>7.8200000000000006E-2</v>
          </cell>
          <cell r="E69">
            <v>4.7999999999999996E-3</v>
          </cell>
          <cell r="F69">
            <v>0</v>
          </cell>
          <cell r="G69">
            <v>3.9100000000000003E-2</v>
          </cell>
          <cell r="H69">
            <v>0</v>
          </cell>
          <cell r="I69">
            <v>0</v>
          </cell>
          <cell r="J69">
            <v>0.1221</v>
          </cell>
          <cell r="K69">
            <v>8.3000000000000004E-2</v>
          </cell>
        </row>
        <row r="70">
          <cell r="A70" t="str">
            <v>E9076</v>
          </cell>
          <cell r="B70" t="str">
            <v>Equipamento para pintura eletrostática com cabine dupla de 7,00 kW e estufa de 80.000 kCal</v>
          </cell>
          <cell r="C70">
            <v>164068.75829999999</v>
          </cell>
          <cell r="D70">
            <v>10.5473</v>
          </cell>
          <cell r="E70">
            <v>2.8923000000000001</v>
          </cell>
          <cell r="F70">
            <v>0</v>
          </cell>
          <cell r="G70">
            <v>5.8596000000000004</v>
          </cell>
          <cell r="H70">
            <v>0</v>
          </cell>
          <cell r="I70">
            <v>25.069500000000001</v>
          </cell>
          <cell r="J70">
            <v>44.368699999999997</v>
          </cell>
          <cell r="K70">
            <v>38.509099999999997</v>
          </cell>
        </row>
        <row r="71">
          <cell r="A71" t="str">
            <v>E9077</v>
          </cell>
          <cell r="B71" t="str">
            <v>Perfuratriz de circulação reversa tipo Wirth ou similar com unidade hidráulica (Power Pack) - 273 kW</v>
          </cell>
          <cell r="C71">
            <v>4851185.1830000002</v>
          </cell>
          <cell r="D71">
            <v>388.09480000000002</v>
          </cell>
          <cell r="E71">
            <v>89.795400000000001</v>
          </cell>
          <cell r="F71">
            <v>0</v>
          </cell>
          <cell r="G71">
            <v>388.09480000000002</v>
          </cell>
          <cell r="H71">
            <v>142.38589999999999</v>
          </cell>
          <cell r="I71">
            <v>30.947199999999999</v>
          </cell>
          <cell r="J71">
            <v>1039.3181</v>
          </cell>
          <cell r="K71">
            <v>508.8374</v>
          </cell>
        </row>
        <row r="72">
          <cell r="A72" t="str">
            <v>E9078</v>
          </cell>
          <cell r="B72" t="str">
            <v>Treliça lançadeira com capacidade de carga de 100 a 120 t e vão máximo de 45 m - 110 kW</v>
          </cell>
          <cell r="C72">
            <v>3545138.1623</v>
          </cell>
          <cell r="D72">
            <v>157.5617</v>
          </cell>
          <cell r="E72">
            <v>60.759700000000002</v>
          </cell>
          <cell r="F72">
            <v>0</v>
          </cell>
          <cell r="G72">
            <v>98.476100000000002</v>
          </cell>
          <cell r="H72">
            <v>0</v>
          </cell>
          <cell r="I72">
            <v>36.179499999999997</v>
          </cell>
          <cell r="J72">
            <v>352.97699999999998</v>
          </cell>
          <cell r="K72">
            <v>254.5009</v>
          </cell>
        </row>
        <row r="73">
          <cell r="A73" t="str">
            <v>E9079</v>
          </cell>
          <cell r="B73" t="str">
            <v>Bomba submersível com capacidade de 360 m³/h - 23 kW</v>
          </cell>
          <cell r="C73">
            <v>179404.30609999999</v>
          </cell>
          <cell r="D73">
            <v>17.9404</v>
          </cell>
          <cell r="E73">
            <v>3.4590999999999998</v>
          </cell>
          <cell r="F73">
            <v>0</v>
          </cell>
          <cell r="G73">
            <v>15.697900000000001</v>
          </cell>
          <cell r="H73">
            <v>0</v>
          </cell>
          <cell r="I73">
            <v>0</v>
          </cell>
          <cell r="J73">
            <v>37.0974</v>
          </cell>
          <cell r="K73">
            <v>21.3995</v>
          </cell>
        </row>
        <row r="74">
          <cell r="A74" t="str">
            <v>E9080</v>
          </cell>
          <cell r="B74" t="str">
            <v>Carrelone com capacidade máxima de 70 t</v>
          </cell>
          <cell r="C74">
            <v>1830025.3907000001</v>
          </cell>
          <cell r="D74">
            <v>82.351100000000002</v>
          </cell>
          <cell r="E74">
            <v>31.050999999999998</v>
          </cell>
          <cell r="F74">
            <v>0</v>
          </cell>
          <cell r="G74">
            <v>45.750599999999999</v>
          </cell>
          <cell r="H74">
            <v>0</v>
          </cell>
          <cell r="I74">
            <v>25.069500000000001</v>
          </cell>
          <cell r="J74">
            <v>184.22219999999999</v>
          </cell>
          <cell r="K74">
            <v>138.4716</v>
          </cell>
        </row>
        <row r="75">
          <cell r="A75" t="str">
            <v>E9081</v>
          </cell>
          <cell r="B75" t="str">
            <v>Fischietti simples com capacidade de 70 t</v>
          </cell>
          <cell r="C75">
            <v>106831.05409999999</v>
          </cell>
          <cell r="D75">
            <v>4.8074000000000003</v>
          </cell>
          <cell r="E75">
            <v>1.8127</v>
          </cell>
          <cell r="F75">
            <v>0</v>
          </cell>
          <cell r="G75">
            <v>2.6707999999999998</v>
          </cell>
          <cell r="H75">
            <v>0</v>
          </cell>
          <cell r="I75">
            <v>0</v>
          </cell>
          <cell r="J75">
            <v>9.2909000000000006</v>
          </cell>
          <cell r="K75">
            <v>6.6200999999999999</v>
          </cell>
        </row>
        <row r="76">
          <cell r="A76" t="str">
            <v>E9083</v>
          </cell>
          <cell r="B76" t="str">
            <v>Vagão fechado FLT com capacidade de 99 t</v>
          </cell>
          <cell r="C76">
            <v>868455.30130000005</v>
          </cell>
          <cell r="D76">
            <v>13.750500000000001</v>
          </cell>
          <cell r="E76">
            <v>13.842499999999999</v>
          </cell>
          <cell r="F76">
            <v>0</v>
          </cell>
          <cell r="G76">
            <v>7.2370999999999999</v>
          </cell>
          <cell r="H76">
            <v>0</v>
          </cell>
          <cell r="I76">
            <v>0</v>
          </cell>
          <cell r="J76">
            <v>34.830100000000002</v>
          </cell>
          <cell r="K76">
            <v>27.593</v>
          </cell>
        </row>
        <row r="77">
          <cell r="A77" t="str">
            <v>E9084</v>
          </cell>
          <cell r="B77" t="str">
            <v>Vagão tanque convencional TCT com capacidade de 97 t e 103.000 l</v>
          </cell>
          <cell r="C77">
            <v>1264142.0360000001</v>
          </cell>
          <cell r="D77">
            <v>20.015599999999999</v>
          </cell>
          <cell r="E77">
            <v>20.1494</v>
          </cell>
          <cell r="F77">
            <v>0</v>
          </cell>
          <cell r="G77">
            <v>10.5345</v>
          </cell>
          <cell r="H77">
            <v>0</v>
          </cell>
          <cell r="I77">
            <v>0</v>
          </cell>
          <cell r="J77">
            <v>50.6995</v>
          </cell>
          <cell r="K77">
            <v>40.164999999999999</v>
          </cell>
        </row>
        <row r="78">
          <cell r="A78" t="str">
            <v>E9085</v>
          </cell>
          <cell r="B78" t="str">
            <v>Vagão gôndola GDE com capacidade de 93,5 t / 29 m³</v>
          </cell>
          <cell r="C78">
            <v>637209.80680000002</v>
          </cell>
          <cell r="D78">
            <v>10.0892</v>
          </cell>
          <cell r="E78">
            <v>10.156599999999999</v>
          </cell>
          <cell r="F78">
            <v>0</v>
          </cell>
          <cell r="G78">
            <v>5.3101000000000003</v>
          </cell>
          <cell r="H78">
            <v>0</v>
          </cell>
          <cell r="I78">
            <v>0</v>
          </cell>
          <cell r="J78">
            <v>25.555900000000001</v>
          </cell>
          <cell r="K78">
            <v>20.245799999999999</v>
          </cell>
        </row>
        <row r="79">
          <cell r="A79" t="str">
            <v>E9086</v>
          </cell>
          <cell r="B79" t="str">
            <v>Bomba de concreto rebocável com capacidade de 41 m³/h - 74 kW</v>
          </cell>
          <cell r="C79">
            <v>524232.00469999999</v>
          </cell>
          <cell r="D79">
            <v>52.423200000000001</v>
          </cell>
          <cell r="E79">
            <v>10.107799999999999</v>
          </cell>
          <cell r="F79">
            <v>0</v>
          </cell>
          <cell r="G79">
            <v>52.423200000000001</v>
          </cell>
          <cell r="H79">
            <v>73.331299999999999</v>
          </cell>
          <cell r="I79">
            <v>25.069500000000001</v>
          </cell>
          <cell r="J79">
            <v>213.35499999999999</v>
          </cell>
          <cell r="K79">
            <v>87.600499999999997</v>
          </cell>
        </row>
        <row r="80">
          <cell r="A80" t="str">
            <v>E9089</v>
          </cell>
          <cell r="B80" t="str">
            <v>Roçadeira costal - 1,40 kW</v>
          </cell>
          <cell r="C80">
            <v>3281.0823999999998</v>
          </cell>
          <cell r="D80">
            <v>0.49220000000000003</v>
          </cell>
          <cell r="E80">
            <v>6.7500000000000004E-2</v>
          </cell>
          <cell r="F80">
            <v>0</v>
          </cell>
          <cell r="G80">
            <v>0.38279999999999997</v>
          </cell>
          <cell r="H80">
            <v>8.1637000000000004</v>
          </cell>
          <cell r="I80">
            <v>0</v>
          </cell>
          <cell r="J80">
            <v>9.1061999999999994</v>
          </cell>
          <cell r="K80">
            <v>0.55969999999999998</v>
          </cell>
        </row>
        <row r="81">
          <cell r="A81" t="str">
            <v>E9093</v>
          </cell>
          <cell r="B81" t="str">
            <v>Veículo leve - 53 kW (sem motorista)</v>
          </cell>
          <cell r="C81">
            <v>78844.955700000006</v>
          </cell>
          <cell r="D81">
            <v>4.7306999999999997</v>
          </cell>
          <cell r="E81">
            <v>1.4594</v>
          </cell>
          <cell r="F81">
            <v>0.59130000000000005</v>
          </cell>
          <cell r="G81">
            <v>4.7306999999999997</v>
          </cell>
          <cell r="H81">
            <v>25.286200000000001</v>
          </cell>
          <cell r="I81">
            <v>0</v>
          </cell>
          <cell r="J81">
            <v>36.798299999999998</v>
          </cell>
          <cell r="K81">
            <v>6.7813999999999997</v>
          </cell>
        </row>
        <row r="82">
          <cell r="A82" t="str">
            <v>E9094</v>
          </cell>
          <cell r="B82" t="str">
            <v>Guindaste móvel sobre pneus com 6 eixos com capacidade máxima de 350 t - 450 kW</v>
          </cell>
          <cell r="C82">
            <v>21326006.34</v>
          </cell>
          <cell r="D82">
            <v>746.41020000000003</v>
          </cell>
          <cell r="E82">
            <v>361.84899999999999</v>
          </cell>
          <cell r="F82">
            <v>146.6163</v>
          </cell>
          <cell r="G82">
            <v>959.6703</v>
          </cell>
          <cell r="H82">
            <v>117.351</v>
          </cell>
          <cell r="I82">
            <v>31.841699999999999</v>
          </cell>
          <cell r="J82">
            <v>2363.7384999999999</v>
          </cell>
          <cell r="K82">
            <v>1286.7172</v>
          </cell>
        </row>
        <row r="83">
          <cell r="A83" t="str">
            <v>E9095</v>
          </cell>
          <cell r="B83" t="str">
            <v>Guindaste móvel sobre pneus com 8 eixos com capacidade máxima de 500 t - 500 kW</v>
          </cell>
          <cell r="C83">
            <v>36304768.909999996</v>
          </cell>
          <cell r="D83">
            <v>1270.6668999999999</v>
          </cell>
          <cell r="E83">
            <v>616.00120000000004</v>
          </cell>
          <cell r="F83">
            <v>249.59530000000001</v>
          </cell>
          <cell r="G83">
            <v>1633.7146</v>
          </cell>
          <cell r="H83">
            <v>130.38999999999999</v>
          </cell>
          <cell r="I83">
            <v>31.841699999999999</v>
          </cell>
          <cell r="J83">
            <v>3932.2096999999999</v>
          </cell>
          <cell r="K83">
            <v>2168.1051000000002</v>
          </cell>
        </row>
        <row r="84">
          <cell r="A84" t="str">
            <v>E9096</v>
          </cell>
          <cell r="B84" t="str">
            <v>Minicarregadeira de pneus - 45,50 kW</v>
          </cell>
          <cell r="C84">
            <v>406854.42830000003</v>
          </cell>
          <cell r="D84">
            <v>35.599800000000002</v>
          </cell>
          <cell r="E84">
            <v>7.8446999999999996</v>
          </cell>
          <cell r="F84">
            <v>0</v>
          </cell>
          <cell r="G84">
            <v>35.599800000000002</v>
          </cell>
          <cell r="H84">
            <v>59.327500000000001</v>
          </cell>
          <cell r="I84">
            <v>30.947199999999999</v>
          </cell>
          <cell r="J84">
            <v>169.31899999999999</v>
          </cell>
          <cell r="K84">
            <v>74.3917</v>
          </cell>
        </row>
        <row r="85">
          <cell r="A85" t="str">
            <v>E9101</v>
          </cell>
          <cell r="B85" t="str">
            <v>Removedora de faixas de sinalização viária - 9,69 kW</v>
          </cell>
          <cell r="C85">
            <v>50827.074399999998</v>
          </cell>
          <cell r="D85">
            <v>4.0662000000000003</v>
          </cell>
          <cell r="E85">
            <v>0.94079999999999997</v>
          </cell>
          <cell r="F85">
            <v>0</v>
          </cell>
          <cell r="G85">
            <v>3.5579000000000001</v>
          </cell>
          <cell r="H85">
            <v>17.9787</v>
          </cell>
          <cell r="I85">
            <v>0</v>
          </cell>
          <cell r="J85">
            <v>26.543600000000001</v>
          </cell>
          <cell r="K85">
            <v>5.0069999999999997</v>
          </cell>
        </row>
        <row r="86">
          <cell r="A86" t="str">
            <v>E9102</v>
          </cell>
          <cell r="B86" t="str">
            <v>Extrusora para sarjeta de concreto - 10,44 kW</v>
          </cell>
          <cell r="C86">
            <v>82824.339500000002</v>
          </cell>
          <cell r="D86">
            <v>6.6258999999999997</v>
          </cell>
          <cell r="E86">
            <v>1.5330999999999999</v>
          </cell>
          <cell r="F86">
            <v>0</v>
          </cell>
          <cell r="G86">
            <v>5.7976999999999999</v>
          </cell>
          <cell r="H86">
            <v>8.1676000000000002</v>
          </cell>
          <cell r="I86">
            <v>25.069500000000001</v>
          </cell>
          <cell r="J86">
            <v>47.193800000000003</v>
          </cell>
          <cell r="K86">
            <v>33.228499999999997</v>
          </cell>
        </row>
        <row r="87">
          <cell r="A87" t="str">
            <v>E9103</v>
          </cell>
          <cell r="B87" t="str">
            <v>Extrusora para meio-fio de concreto - 10,44 kW</v>
          </cell>
          <cell r="C87">
            <v>68037.473499999993</v>
          </cell>
          <cell r="D87">
            <v>5.4429999999999996</v>
          </cell>
          <cell r="E87">
            <v>1.2594000000000001</v>
          </cell>
          <cell r="F87">
            <v>0</v>
          </cell>
          <cell r="G87">
            <v>4.7625999999999999</v>
          </cell>
          <cell r="H87">
            <v>8.1676000000000002</v>
          </cell>
          <cell r="I87">
            <v>25.069500000000001</v>
          </cell>
          <cell r="J87">
            <v>44.702100000000002</v>
          </cell>
          <cell r="K87">
            <v>31.771899999999999</v>
          </cell>
        </row>
        <row r="88">
          <cell r="A88" t="str">
            <v>E9105</v>
          </cell>
          <cell r="B88" t="str">
            <v>Embarcação empurradora multipropósito - 2 x 186 kW</v>
          </cell>
          <cell r="C88">
            <v>5421155.1270000003</v>
          </cell>
          <cell r="D88">
            <v>62.055300000000003</v>
          </cell>
          <cell r="E88">
            <v>31.162299999999998</v>
          </cell>
          <cell r="F88">
            <v>0</v>
          </cell>
          <cell r="G88">
            <v>137.9008</v>
          </cell>
          <cell r="H88">
            <v>368.6386</v>
          </cell>
          <cell r="I88">
            <v>125.6335</v>
          </cell>
          <cell r="J88">
            <v>725.39049999999997</v>
          </cell>
          <cell r="K88">
            <v>218.8511</v>
          </cell>
        </row>
        <row r="89">
          <cell r="A89" t="str">
            <v>E9106</v>
          </cell>
          <cell r="B89" t="str">
            <v>Balsa de convés com capacidade de 200 t</v>
          </cell>
          <cell r="C89">
            <v>1933973.3026999999</v>
          </cell>
          <cell r="D89">
            <v>22.138000000000002</v>
          </cell>
          <cell r="E89">
            <v>11.117000000000001</v>
          </cell>
          <cell r="F89">
            <v>0</v>
          </cell>
          <cell r="G89">
            <v>36.896599999999999</v>
          </cell>
          <cell r="H89">
            <v>0</v>
          </cell>
          <cell r="I89">
            <v>27.0627</v>
          </cell>
          <cell r="J89">
            <v>97.214299999999994</v>
          </cell>
          <cell r="K89">
            <v>60.317700000000002</v>
          </cell>
        </row>
        <row r="90">
          <cell r="A90" t="str">
            <v>E9107</v>
          </cell>
          <cell r="B90" t="str">
            <v>Compactador manual com soquete vibratório - 2,24 kW</v>
          </cell>
          <cell r="C90">
            <v>11596.254499999999</v>
          </cell>
          <cell r="D90">
            <v>2.3193000000000001</v>
          </cell>
          <cell r="E90">
            <v>0.26829999999999998</v>
          </cell>
          <cell r="F90">
            <v>0</v>
          </cell>
          <cell r="G90">
            <v>2.3193000000000001</v>
          </cell>
          <cell r="H90">
            <v>4.1561000000000003</v>
          </cell>
          <cell r="I90">
            <v>0</v>
          </cell>
          <cell r="J90">
            <v>9.0630000000000006</v>
          </cell>
          <cell r="K90">
            <v>2.5876000000000001</v>
          </cell>
        </row>
        <row r="91">
          <cell r="A91" t="str">
            <v>E9108</v>
          </cell>
          <cell r="B91" t="str">
            <v>Soldadora de trilho por caldeamento na via - 400 kW</v>
          </cell>
          <cell r="C91">
            <v>10000000</v>
          </cell>
          <cell r="D91">
            <v>160</v>
          </cell>
          <cell r="E91">
            <v>160.41999999999999</v>
          </cell>
          <cell r="F91">
            <v>0</v>
          </cell>
          <cell r="G91">
            <v>200</v>
          </cell>
          <cell r="H91">
            <v>250.34880000000001</v>
          </cell>
          <cell r="I91">
            <v>72.358999999999995</v>
          </cell>
          <cell r="J91">
            <v>843.12779999999998</v>
          </cell>
          <cell r="K91">
            <v>392.779</v>
          </cell>
        </row>
        <row r="92">
          <cell r="A92" t="str">
            <v>E9110</v>
          </cell>
          <cell r="B92" t="str">
            <v>Escavadeira hidráulica sobre esteiras para rocha com caçamba com capacidade de 1,56 m³ - 118 kW</v>
          </cell>
          <cell r="C92">
            <v>1195046.166</v>
          </cell>
          <cell r="D92">
            <v>119.5046</v>
          </cell>
          <cell r="E92">
            <v>23.700299999999999</v>
          </cell>
          <cell r="F92">
            <v>0</v>
          </cell>
          <cell r="G92">
            <v>119.5046</v>
          </cell>
          <cell r="H92">
            <v>116.93380000000001</v>
          </cell>
          <cell r="I92">
            <v>30.947199999999999</v>
          </cell>
          <cell r="J92">
            <v>410.59050000000002</v>
          </cell>
          <cell r="K92">
            <v>174.15209999999999</v>
          </cell>
        </row>
        <row r="93">
          <cell r="A93" t="str">
            <v>E9111</v>
          </cell>
          <cell r="B93" t="str">
            <v>Jateador abrasivo úmido com capacidade de 350 kg de abrasivo</v>
          </cell>
          <cell r="C93">
            <v>341382.38740000001</v>
          </cell>
          <cell r="D93">
            <v>61.448799999999999</v>
          </cell>
          <cell r="E93">
            <v>7.3722000000000003</v>
          </cell>
          <cell r="F93">
            <v>0</v>
          </cell>
          <cell r="G93">
            <v>61.448799999999999</v>
          </cell>
          <cell r="H93">
            <v>0</v>
          </cell>
          <cell r="I93">
            <v>25.069500000000001</v>
          </cell>
          <cell r="J93">
            <v>155.33930000000001</v>
          </cell>
          <cell r="K93">
            <v>93.890500000000003</v>
          </cell>
        </row>
        <row r="94">
          <cell r="A94" t="str">
            <v>E9112</v>
          </cell>
          <cell r="B94" t="str">
            <v>Sinalizador direcional móvel com sistema fotovoltaico de energia e montado em chassi sobre pneus</v>
          </cell>
          <cell r="C94">
            <v>22784.0226</v>
          </cell>
          <cell r="D94">
            <v>2.5632000000000001</v>
          </cell>
          <cell r="E94">
            <v>0.43930000000000002</v>
          </cell>
          <cell r="F94">
            <v>0</v>
          </cell>
          <cell r="G94">
            <v>1.4239999999999999</v>
          </cell>
          <cell r="H94">
            <v>0</v>
          </cell>
          <cell r="I94">
            <v>0</v>
          </cell>
          <cell r="J94">
            <v>4.4264999999999999</v>
          </cell>
          <cell r="K94">
            <v>3.0024999999999999</v>
          </cell>
        </row>
        <row r="95">
          <cell r="A95" t="str">
            <v>E9113</v>
          </cell>
          <cell r="B95" t="str">
            <v>Painel de Mensagem Variável - PMV móvel, com sistema fotovoltaico de energia e montado em chassi sobre pneus</v>
          </cell>
          <cell r="C95">
            <v>171398.40789999999</v>
          </cell>
          <cell r="D95">
            <v>19.282299999999999</v>
          </cell>
          <cell r="E95">
            <v>3.3048000000000002</v>
          </cell>
          <cell r="F95">
            <v>0</v>
          </cell>
          <cell r="G95">
            <v>10.712400000000001</v>
          </cell>
          <cell r="H95">
            <v>0</v>
          </cell>
          <cell r="I95">
            <v>0</v>
          </cell>
          <cell r="J95">
            <v>33.299500000000002</v>
          </cell>
          <cell r="K95">
            <v>22.5871</v>
          </cell>
        </row>
        <row r="96">
          <cell r="A96" t="str">
            <v>E9116</v>
          </cell>
          <cell r="B96" t="str">
            <v>Semáforo móvel com 3 lentes e bateria - D = 200 mm</v>
          </cell>
          <cell r="C96">
            <v>8105.0195000000003</v>
          </cell>
          <cell r="D96">
            <v>0.91180000000000005</v>
          </cell>
          <cell r="E96">
            <v>0.15629999999999999</v>
          </cell>
          <cell r="F96">
            <v>0</v>
          </cell>
          <cell r="G96">
            <v>0.50660000000000005</v>
          </cell>
          <cell r="H96">
            <v>0</v>
          </cell>
          <cell r="I96">
            <v>0</v>
          </cell>
          <cell r="J96">
            <v>1.5747</v>
          </cell>
          <cell r="K96">
            <v>1.0681</v>
          </cell>
        </row>
        <row r="97">
          <cell r="A97" t="str">
            <v>E9117</v>
          </cell>
          <cell r="B97" t="str">
            <v>Carregadeira de pneus para rocha com capacidade de 2,50 m³ - 105 kW</v>
          </cell>
          <cell r="C97">
            <v>1001201.371</v>
          </cell>
          <cell r="D97">
            <v>80.0047</v>
          </cell>
          <cell r="E97">
            <v>18.9695</v>
          </cell>
          <cell r="F97">
            <v>0</v>
          </cell>
          <cell r="G97">
            <v>80.0047</v>
          </cell>
          <cell r="H97">
            <v>104.05119999999999</v>
          </cell>
          <cell r="I97">
            <v>30.947199999999999</v>
          </cell>
          <cell r="J97">
            <v>313.97730000000001</v>
          </cell>
          <cell r="K97">
            <v>129.92140000000001</v>
          </cell>
        </row>
        <row r="98">
          <cell r="A98" t="str">
            <v>E9118</v>
          </cell>
          <cell r="B98" t="str">
            <v>Cortadora de pavimento com disco diamantado de 450 a 1.500 mm - 55,40 kW</v>
          </cell>
          <cell r="C98">
            <v>488598.92499999999</v>
          </cell>
          <cell r="D98">
            <v>65.146500000000003</v>
          </cell>
          <cell r="E98">
            <v>10.0489</v>
          </cell>
          <cell r="F98">
            <v>0</v>
          </cell>
          <cell r="G98">
            <v>65.146500000000003</v>
          </cell>
          <cell r="H98">
            <v>43.3416</v>
          </cell>
          <cell r="I98">
            <v>25.069500000000001</v>
          </cell>
          <cell r="J98">
            <v>208.75299999999999</v>
          </cell>
          <cell r="K98">
            <v>100.2649</v>
          </cell>
        </row>
        <row r="99">
          <cell r="A99" t="str">
            <v>E9119</v>
          </cell>
          <cell r="B99" t="str">
            <v>Minicarregadeira sobre pneus com valetadeira - 55,40 kW</v>
          </cell>
          <cell r="C99">
            <v>777950.42099999997</v>
          </cell>
          <cell r="D99">
            <v>68.070700000000002</v>
          </cell>
          <cell r="E99">
            <v>14.9999</v>
          </cell>
          <cell r="F99">
            <v>0</v>
          </cell>
          <cell r="G99">
            <v>68.070700000000002</v>
          </cell>
          <cell r="H99">
            <v>72.236099999999993</v>
          </cell>
          <cell r="I99">
            <v>30.947199999999999</v>
          </cell>
          <cell r="J99">
            <v>254.3246</v>
          </cell>
          <cell r="K99">
            <v>114.01779999999999</v>
          </cell>
        </row>
        <row r="100">
          <cell r="A100" t="str">
            <v>E9120</v>
          </cell>
          <cell r="B100" t="str">
            <v>Equipamento de cravação sobre esteira para geodreno com haste para profundidade de até 20 m - 258 kW</v>
          </cell>
          <cell r="C100">
            <v>2598391.4249999998</v>
          </cell>
          <cell r="D100">
            <v>151.5728</v>
          </cell>
          <cell r="E100">
            <v>46.760199999999998</v>
          </cell>
          <cell r="F100">
            <v>0</v>
          </cell>
          <cell r="G100">
            <v>151.5728</v>
          </cell>
          <cell r="H100">
            <v>174.93119999999999</v>
          </cell>
          <cell r="I100">
            <v>25.069500000000001</v>
          </cell>
          <cell r="J100">
            <v>549.90650000000005</v>
          </cell>
          <cell r="K100">
            <v>223.4025</v>
          </cell>
        </row>
        <row r="101">
          <cell r="A101" t="str">
            <v>E9122</v>
          </cell>
          <cell r="B101" t="str">
            <v>Perfuratriz tipo Bottom Feed para coluna de brita - 194 kW</v>
          </cell>
          <cell r="C101">
            <v>7325932.8339999998</v>
          </cell>
          <cell r="D101">
            <v>586.07460000000003</v>
          </cell>
          <cell r="E101">
            <v>135.60300000000001</v>
          </cell>
          <cell r="F101">
            <v>0</v>
          </cell>
          <cell r="G101">
            <v>586.07460000000003</v>
          </cell>
          <cell r="H101">
            <v>101.18259999999999</v>
          </cell>
          <cell r="I101">
            <v>30.947199999999999</v>
          </cell>
          <cell r="J101">
            <v>1439.8820000000001</v>
          </cell>
          <cell r="K101">
            <v>752.62480000000005</v>
          </cell>
        </row>
        <row r="102">
          <cell r="A102" t="str">
            <v>E9125</v>
          </cell>
          <cell r="B102" t="str">
            <v>Veículo tipo van furgão com capacidade de 1,38 t - 100 kW</v>
          </cell>
          <cell r="C102">
            <v>226873.1079</v>
          </cell>
          <cell r="D102">
            <v>11.3437</v>
          </cell>
          <cell r="E102">
            <v>4.0827999999999998</v>
          </cell>
          <cell r="F102">
            <v>1.6543000000000001</v>
          </cell>
          <cell r="G102">
            <v>11.3437</v>
          </cell>
          <cell r="H102">
            <v>26.077999999999999</v>
          </cell>
          <cell r="I102">
            <v>29.355799999999999</v>
          </cell>
          <cell r="J102">
            <v>83.8583</v>
          </cell>
          <cell r="K102">
            <v>46.436599999999999</v>
          </cell>
        </row>
        <row r="103">
          <cell r="A103" t="str">
            <v>E9126</v>
          </cell>
          <cell r="B103" t="str">
            <v>Draga backhoe com capacidade de 7 m³ - 1.000 kW</v>
          </cell>
          <cell r="C103">
            <v>193174186.09999999</v>
          </cell>
          <cell r="D103">
            <v>5174.3086000000003</v>
          </cell>
          <cell r="E103">
            <v>1667.2197000000001</v>
          </cell>
          <cell r="F103">
            <v>0</v>
          </cell>
          <cell r="G103">
            <v>11498.4635</v>
          </cell>
          <cell r="H103">
            <v>990.96400000000006</v>
          </cell>
          <cell r="I103">
            <v>59.323399999999999</v>
          </cell>
          <cell r="J103">
            <v>19390.279200000001</v>
          </cell>
          <cell r="K103">
            <v>6900.8517000000002</v>
          </cell>
        </row>
        <row r="104">
          <cell r="A104" t="str">
            <v>E9127</v>
          </cell>
          <cell r="B104" t="str">
            <v>Escavadeira hidráulica com martelo hidráulico de 520 kg - 75 kW</v>
          </cell>
          <cell r="C104">
            <v>900965.40899999999</v>
          </cell>
          <cell r="D104">
            <v>102.9675</v>
          </cell>
          <cell r="E104">
            <v>17.868099999999998</v>
          </cell>
          <cell r="F104">
            <v>0</v>
          </cell>
          <cell r="G104">
            <v>128.70930000000001</v>
          </cell>
          <cell r="H104">
            <v>50.8521</v>
          </cell>
          <cell r="I104">
            <v>30.947199999999999</v>
          </cell>
          <cell r="J104">
            <v>331.3442</v>
          </cell>
          <cell r="K104">
            <v>151.78280000000001</v>
          </cell>
        </row>
        <row r="105">
          <cell r="A105" t="str">
            <v>E9134</v>
          </cell>
          <cell r="B105" t="str">
            <v>Miniônibus com capacidade para 30 passageiros - 111 kW</v>
          </cell>
          <cell r="C105">
            <v>677186.78760000004</v>
          </cell>
          <cell r="D105">
            <v>29.022300000000001</v>
          </cell>
          <cell r="E105">
            <v>11.937799999999999</v>
          </cell>
          <cell r="F105">
            <v>4.8369999999999997</v>
          </cell>
          <cell r="G105">
            <v>43.5334</v>
          </cell>
          <cell r="H105">
            <v>109.997</v>
          </cell>
          <cell r="I105">
            <v>32.170299999999997</v>
          </cell>
          <cell r="J105">
            <v>231.49780000000001</v>
          </cell>
          <cell r="K105">
            <v>77.967399999999998</v>
          </cell>
        </row>
        <row r="106">
          <cell r="A106" t="str">
            <v>E9141</v>
          </cell>
          <cell r="B106" t="str">
            <v>Rebarbador hidráulico com bomba manual com capacidade de força de 9.000 kgf</v>
          </cell>
          <cell r="C106">
            <v>96002.351699999999</v>
          </cell>
          <cell r="D106">
            <v>7.6802000000000001</v>
          </cell>
          <cell r="E106">
            <v>1.7769999999999999</v>
          </cell>
          <cell r="F106">
            <v>0</v>
          </cell>
          <cell r="G106">
            <v>4.8000999999999996</v>
          </cell>
          <cell r="H106">
            <v>0</v>
          </cell>
          <cell r="I106">
            <v>0</v>
          </cell>
          <cell r="J106">
            <v>14.257300000000001</v>
          </cell>
          <cell r="K106">
            <v>9.4572000000000003</v>
          </cell>
        </row>
        <row r="107">
          <cell r="A107" t="str">
            <v>E9144</v>
          </cell>
          <cell r="B107" t="str">
            <v>Pórtico metálico rolante com talha com capacidade de 5 t - 10 kW</v>
          </cell>
          <cell r="C107">
            <v>302477.59960000002</v>
          </cell>
          <cell r="D107">
            <v>13.4434</v>
          </cell>
          <cell r="E107">
            <v>5.1840999999999999</v>
          </cell>
          <cell r="F107">
            <v>0</v>
          </cell>
          <cell r="G107">
            <v>8.4022000000000006</v>
          </cell>
          <cell r="H107">
            <v>0</v>
          </cell>
          <cell r="I107">
            <v>25.069500000000001</v>
          </cell>
          <cell r="J107">
            <v>52.099200000000003</v>
          </cell>
          <cell r="K107">
            <v>43.697000000000003</v>
          </cell>
        </row>
        <row r="108">
          <cell r="A108" t="str">
            <v>E9148</v>
          </cell>
          <cell r="B108" t="str">
            <v>Macaco de protensão de fios com bomba - 3,72 kW</v>
          </cell>
          <cell r="C108">
            <v>100935.1447</v>
          </cell>
          <cell r="D108">
            <v>5.7676999999999996</v>
          </cell>
          <cell r="E108">
            <v>1.7793000000000001</v>
          </cell>
          <cell r="F108">
            <v>0</v>
          </cell>
          <cell r="G108">
            <v>5.7676999999999996</v>
          </cell>
          <cell r="H108">
            <v>0</v>
          </cell>
          <cell r="I108">
            <v>36.179499999999997</v>
          </cell>
          <cell r="J108">
            <v>49.494199999999999</v>
          </cell>
          <cell r="K108">
            <v>43.726500000000001</v>
          </cell>
        </row>
        <row r="109">
          <cell r="A109" t="str">
            <v>E9149</v>
          </cell>
          <cell r="B109" t="str">
            <v>Máquina de aplicação e extração de grampo elástico tipo Pandrol - 6,70 kW</v>
          </cell>
          <cell r="C109">
            <v>273522.0061</v>
          </cell>
          <cell r="D109">
            <v>21.881799999999998</v>
          </cell>
          <cell r="E109">
            <v>5.0629</v>
          </cell>
          <cell r="F109">
            <v>0</v>
          </cell>
          <cell r="G109">
            <v>21.881799999999998</v>
          </cell>
          <cell r="H109">
            <v>9.9449000000000005</v>
          </cell>
          <cell r="I109">
            <v>0</v>
          </cell>
          <cell r="J109">
            <v>58.7714</v>
          </cell>
          <cell r="K109">
            <v>26.944700000000001</v>
          </cell>
        </row>
        <row r="110">
          <cell r="A110" t="str">
            <v>E9151</v>
          </cell>
          <cell r="B110" t="str">
            <v>Britador de mandíbulas móvel sobre esteiras, sem peneira, com capacidade de 140 m³/h - 170 kW</v>
          </cell>
          <cell r="C110">
            <v>2975543.736</v>
          </cell>
          <cell r="D110">
            <v>158.69569999999999</v>
          </cell>
          <cell r="E110">
            <v>52.017499999999998</v>
          </cell>
          <cell r="F110">
            <v>0</v>
          </cell>
          <cell r="G110">
            <v>158.69569999999999</v>
          </cell>
          <cell r="H110">
            <v>159.59739999999999</v>
          </cell>
          <cell r="I110">
            <v>36.179499999999997</v>
          </cell>
          <cell r="J110">
            <v>565.18579999999997</v>
          </cell>
          <cell r="K110">
            <v>246.89269999999999</v>
          </cell>
        </row>
        <row r="111">
          <cell r="A111" t="str">
            <v>E9152</v>
          </cell>
          <cell r="B111" t="str">
            <v>Ferramenta de fixação à pólvora de ação direta</v>
          </cell>
          <cell r="C111">
            <v>1166.8900000000001</v>
          </cell>
          <cell r="D111">
            <v>9.9199999999999997E-2</v>
          </cell>
          <cell r="E111">
            <v>2.1600000000000001E-2</v>
          </cell>
          <cell r="F111">
            <v>0</v>
          </cell>
          <cell r="G111">
            <v>9.3399999999999997E-2</v>
          </cell>
          <cell r="H111">
            <v>0</v>
          </cell>
          <cell r="I111">
            <v>0</v>
          </cell>
          <cell r="J111">
            <v>0.2142</v>
          </cell>
          <cell r="K111">
            <v>0.1208</v>
          </cell>
        </row>
        <row r="112">
          <cell r="A112" t="str">
            <v>E9153</v>
          </cell>
          <cell r="B112" t="str">
            <v>Ferramenta de fixação à pólvora e sistema à pistão</v>
          </cell>
          <cell r="C112">
            <v>1073.3721</v>
          </cell>
          <cell r="D112">
            <v>9.1200000000000003E-2</v>
          </cell>
          <cell r="E112">
            <v>1.9900000000000001E-2</v>
          </cell>
          <cell r="F112">
            <v>0</v>
          </cell>
          <cell r="G112">
            <v>8.5900000000000004E-2</v>
          </cell>
          <cell r="H112">
            <v>0</v>
          </cell>
          <cell r="I112">
            <v>0</v>
          </cell>
          <cell r="J112">
            <v>0.19700000000000001</v>
          </cell>
          <cell r="K112">
            <v>0.1111</v>
          </cell>
        </row>
        <row r="113">
          <cell r="A113" t="str">
            <v>E9154</v>
          </cell>
          <cell r="B113" t="str">
            <v>Equipamento para selagem com material asfáltico rebocável com capacidade de 370 l - 35 kW</v>
          </cell>
          <cell r="C113">
            <v>470811.9768</v>
          </cell>
          <cell r="D113">
            <v>84.746200000000002</v>
          </cell>
          <cell r="E113">
            <v>10.167199999999999</v>
          </cell>
          <cell r="F113">
            <v>0</v>
          </cell>
          <cell r="G113">
            <v>28.248699999999999</v>
          </cell>
          <cell r="H113">
            <v>27.381900000000002</v>
          </cell>
          <cell r="I113">
            <v>25.069500000000001</v>
          </cell>
          <cell r="J113">
            <v>175.61349999999999</v>
          </cell>
          <cell r="K113">
            <v>119.9829</v>
          </cell>
        </row>
        <row r="114">
          <cell r="A114" t="str">
            <v>E9155</v>
          </cell>
          <cell r="B114" t="str">
            <v>Caldeira de asfalto rebocável com capacidade de 600 l - 5,20 kW</v>
          </cell>
          <cell r="C114">
            <v>151638.27009999999</v>
          </cell>
          <cell r="D114">
            <v>22.745699999999999</v>
          </cell>
          <cell r="E114">
            <v>3.1187</v>
          </cell>
          <cell r="F114">
            <v>0</v>
          </cell>
          <cell r="G114">
            <v>7.5819000000000001</v>
          </cell>
          <cell r="H114">
            <v>3.7970000000000002</v>
          </cell>
          <cell r="I114">
            <v>0</v>
          </cell>
          <cell r="J114">
            <v>37.243299999999998</v>
          </cell>
          <cell r="K114">
            <v>25.8644</v>
          </cell>
        </row>
        <row r="115">
          <cell r="A115" t="str">
            <v>E9156</v>
          </cell>
          <cell r="B115" t="str">
            <v>Soprador de ar costal - 2,6 kW</v>
          </cell>
          <cell r="C115">
            <v>2624.4960000000001</v>
          </cell>
          <cell r="D115">
            <v>0.4199</v>
          </cell>
          <cell r="E115">
            <v>5.67E-2</v>
          </cell>
          <cell r="F115">
            <v>0</v>
          </cell>
          <cell r="G115">
            <v>0.3674</v>
          </cell>
          <cell r="H115">
            <v>4.8239999999999998</v>
          </cell>
          <cell r="I115">
            <v>0</v>
          </cell>
          <cell r="J115">
            <v>5.6680000000000001</v>
          </cell>
          <cell r="K115">
            <v>0.47660000000000002</v>
          </cell>
        </row>
        <row r="116">
          <cell r="A116" t="str">
            <v>E9157</v>
          </cell>
          <cell r="B116" t="str">
            <v>Locomotiva diesel-elétrica CC - bitola métrica - 2.237 kW</v>
          </cell>
          <cell r="C116">
            <v>8823659.4910000004</v>
          </cell>
          <cell r="D116">
            <v>141.17859999999999</v>
          </cell>
          <cell r="E116">
            <v>141.54910000000001</v>
          </cell>
          <cell r="F116">
            <v>0</v>
          </cell>
          <cell r="G116">
            <v>176.47319999999999</v>
          </cell>
          <cell r="H116">
            <v>1400.0757000000001</v>
          </cell>
          <cell r="I116">
            <v>31.486799999999999</v>
          </cell>
          <cell r="J116">
            <v>1890.7634</v>
          </cell>
          <cell r="K116">
            <v>314.21449999999999</v>
          </cell>
        </row>
        <row r="117">
          <cell r="A117" t="str">
            <v>E9158</v>
          </cell>
          <cell r="B117" t="str">
            <v>Locomotiva diesel-elétrica CC - bitola larga - 2.237 kW</v>
          </cell>
          <cell r="C117">
            <v>9213768.9279999994</v>
          </cell>
          <cell r="D117">
            <v>147.4203</v>
          </cell>
          <cell r="E117">
            <v>147.8073</v>
          </cell>
          <cell r="F117">
            <v>0</v>
          </cell>
          <cell r="G117">
            <v>184.27539999999999</v>
          </cell>
          <cell r="H117">
            <v>1400.0757000000001</v>
          </cell>
          <cell r="I117">
            <v>31.486799999999999</v>
          </cell>
          <cell r="J117">
            <v>1911.0654999999999</v>
          </cell>
          <cell r="K117">
            <v>326.71440000000001</v>
          </cell>
        </row>
        <row r="118">
          <cell r="A118" t="str">
            <v>E9159</v>
          </cell>
          <cell r="B118" t="str">
            <v>Vagão plataforma PNE com capacidade de 82 t - bitola métrica</v>
          </cell>
          <cell r="C118">
            <v>756429.70620000002</v>
          </cell>
          <cell r="D118">
            <v>11.976800000000001</v>
          </cell>
          <cell r="E118">
            <v>12.056900000000001</v>
          </cell>
          <cell r="F118">
            <v>0</v>
          </cell>
          <cell r="G118">
            <v>6.3036000000000003</v>
          </cell>
          <cell r="H118">
            <v>0</v>
          </cell>
          <cell r="I118">
            <v>0</v>
          </cell>
          <cell r="J118">
            <v>30.337299999999999</v>
          </cell>
          <cell r="K118">
            <v>24.0337</v>
          </cell>
        </row>
        <row r="119">
          <cell r="A119" t="str">
            <v>E9160</v>
          </cell>
          <cell r="B119" t="str">
            <v>Vagão plataforma PNT com capacidade de 98 t - bitola larga</v>
          </cell>
          <cell r="C119">
            <v>986647.44290000002</v>
          </cell>
          <cell r="D119">
            <v>15.6219</v>
          </cell>
          <cell r="E119">
            <v>15.7263</v>
          </cell>
          <cell r="F119">
            <v>0</v>
          </cell>
          <cell r="G119">
            <v>8.2220999999999993</v>
          </cell>
          <cell r="H119">
            <v>0</v>
          </cell>
          <cell r="I119">
            <v>0</v>
          </cell>
          <cell r="J119">
            <v>39.570300000000003</v>
          </cell>
          <cell r="K119">
            <v>31.348199999999999</v>
          </cell>
        </row>
        <row r="120">
          <cell r="A120" t="str">
            <v>E9161</v>
          </cell>
          <cell r="B120" t="str">
            <v>Vagão fechado com porta para carga e descarga de paletes FLD com capacidade de 64 t - bitola métrica</v>
          </cell>
          <cell r="C120">
            <v>750263.15969999996</v>
          </cell>
          <cell r="D120">
            <v>11.879200000000001</v>
          </cell>
          <cell r="E120">
            <v>11.958600000000001</v>
          </cell>
          <cell r="F120">
            <v>0</v>
          </cell>
          <cell r="G120">
            <v>6.2522000000000002</v>
          </cell>
          <cell r="H120">
            <v>0</v>
          </cell>
          <cell r="I120">
            <v>0</v>
          </cell>
          <cell r="J120">
            <v>30.09</v>
          </cell>
          <cell r="K120">
            <v>23.837800000000001</v>
          </cell>
        </row>
        <row r="121">
          <cell r="A121" t="str">
            <v>E9162</v>
          </cell>
          <cell r="B121" t="str">
            <v>Vagão fechado com porta para carga e descarga de paletes FLT com capacidade de 99 t - bitola larga</v>
          </cell>
          <cell r="C121">
            <v>868455.30130000005</v>
          </cell>
          <cell r="D121">
            <v>13.750500000000001</v>
          </cell>
          <cell r="E121">
            <v>13.842499999999999</v>
          </cell>
          <cell r="F121">
            <v>0</v>
          </cell>
          <cell r="G121">
            <v>7.2370999999999999</v>
          </cell>
          <cell r="H121">
            <v>0</v>
          </cell>
          <cell r="I121">
            <v>0</v>
          </cell>
          <cell r="J121">
            <v>34.830100000000002</v>
          </cell>
          <cell r="K121">
            <v>27.593</v>
          </cell>
        </row>
        <row r="122">
          <cell r="A122" t="str">
            <v>E9163</v>
          </cell>
          <cell r="B122" t="str">
            <v>Vagão hopper aberto com descarga automática HNE com capacidade de 45 m³ - bitola métrica</v>
          </cell>
          <cell r="C122">
            <v>904426.82259999996</v>
          </cell>
          <cell r="D122">
            <v>14.3201</v>
          </cell>
          <cell r="E122">
            <v>14.415800000000001</v>
          </cell>
          <cell r="F122">
            <v>0</v>
          </cell>
          <cell r="G122">
            <v>7.5369000000000002</v>
          </cell>
          <cell r="H122">
            <v>0</v>
          </cell>
          <cell r="I122">
            <v>0</v>
          </cell>
          <cell r="J122">
            <v>36.272799999999997</v>
          </cell>
          <cell r="K122">
            <v>28.735900000000001</v>
          </cell>
        </row>
        <row r="123">
          <cell r="A123" t="str">
            <v>E9164</v>
          </cell>
          <cell r="B123" t="str">
            <v>Vagão hopper aberto com descarga automática HNT com capacidade de 63 m³ - bitola larga</v>
          </cell>
          <cell r="C123">
            <v>1162201.389</v>
          </cell>
          <cell r="D123">
            <v>18.401499999999999</v>
          </cell>
          <cell r="E123">
            <v>18.5245</v>
          </cell>
          <cell r="F123">
            <v>0</v>
          </cell>
          <cell r="G123">
            <v>9.6850000000000005</v>
          </cell>
          <cell r="H123">
            <v>0</v>
          </cell>
          <cell r="I123">
            <v>0</v>
          </cell>
          <cell r="J123">
            <v>46.610999999999997</v>
          </cell>
          <cell r="K123">
            <v>36.926000000000002</v>
          </cell>
        </row>
        <row r="124">
          <cell r="A124" t="str">
            <v>E9167</v>
          </cell>
          <cell r="B124" t="str">
            <v>Equipamento para carga e descarga de TLS de até 250 m - 90 kW</v>
          </cell>
          <cell r="C124">
            <v>2825361.1510000001</v>
          </cell>
          <cell r="D124">
            <v>45.205800000000004</v>
          </cell>
          <cell r="E124">
            <v>45.324399999999997</v>
          </cell>
          <cell r="F124">
            <v>0</v>
          </cell>
          <cell r="G124">
            <v>56.507199999999997</v>
          </cell>
          <cell r="H124">
            <v>56.328499999999998</v>
          </cell>
          <cell r="I124">
            <v>36.179499999999997</v>
          </cell>
          <cell r="J124">
            <v>239.5454</v>
          </cell>
          <cell r="K124">
            <v>126.7097</v>
          </cell>
        </row>
        <row r="125">
          <cell r="A125" t="str">
            <v>E9168</v>
          </cell>
          <cell r="B125" t="str">
            <v>Carregadeira de pneus com implemento de garfo - 195 kW</v>
          </cell>
          <cell r="C125">
            <v>1497930.8570000001</v>
          </cell>
          <cell r="D125">
            <v>131.06890000000001</v>
          </cell>
          <cell r="E125">
            <v>28.882000000000001</v>
          </cell>
          <cell r="F125">
            <v>0</v>
          </cell>
          <cell r="G125">
            <v>131.06890000000001</v>
          </cell>
          <cell r="H125">
            <v>81.363399999999999</v>
          </cell>
          <cell r="I125">
            <v>30.947199999999999</v>
          </cell>
          <cell r="J125">
            <v>403.3304</v>
          </cell>
          <cell r="K125">
            <v>190.8981</v>
          </cell>
        </row>
        <row r="126">
          <cell r="A126" t="str">
            <v>E9200</v>
          </cell>
          <cell r="B126" t="str">
            <v>Carregadeira de pneus para rocha com capacidade de 2,50 m³ - 105 kW com periculosidade</v>
          </cell>
          <cell r="C126">
            <v>1001201.371</v>
          </cell>
          <cell r="D126">
            <v>80.0047</v>
          </cell>
          <cell r="E126">
            <v>18.9695</v>
          </cell>
          <cell r="F126">
            <v>0</v>
          </cell>
          <cell r="G126">
            <v>80.0047</v>
          </cell>
          <cell r="H126">
            <v>104.05119999999999</v>
          </cell>
          <cell r="I126">
            <v>38.203200000000002</v>
          </cell>
          <cell r="J126">
            <v>321.23329999999999</v>
          </cell>
          <cell r="K126">
            <v>137.17740000000001</v>
          </cell>
        </row>
        <row r="127">
          <cell r="A127" t="str">
            <v>E9203</v>
          </cell>
          <cell r="B127" t="str">
            <v>Escavadeira hidráulica com martelo hidráulico de 1.700 kg - 103 kW com periculosidade</v>
          </cell>
          <cell r="C127">
            <v>2063817.4210000001</v>
          </cell>
          <cell r="D127">
            <v>235.8648</v>
          </cell>
          <cell r="E127">
            <v>40.929900000000004</v>
          </cell>
          <cell r="F127">
            <v>0</v>
          </cell>
          <cell r="G127">
            <v>294.83109999999999</v>
          </cell>
          <cell r="H127">
            <v>69.8369</v>
          </cell>
          <cell r="I127">
            <v>38.203200000000002</v>
          </cell>
          <cell r="J127">
            <v>679.66589999999997</v>
          </cell>
          <cell r="K127">
            <v>314.99790000000002</v>
          </cell>
        </row>
        <row r="128">
          <cell r="A128" t="str">
            <v>E9204</v>
          </cell>
          <cell r="B128" t="str">
            <v>Perfuratriz sobre esteiras - 145 kW com periculosidade</v>
          </cell>
          <cell r="C128">
            <v>2036010.9038</v>
          </cell>
          <cell r="D128">
            <v>162.8809</v>
          </cell>
          <cell r="E128">
            <v>37.686599999999999</v>
          </cell>
          <cell r="F128">
            <v>0</v>
          </cell>
          <cell r="G128">
            <v>162.8809</v>
          </cell>
          <cell r="H128">
            <v>113.4393</v>
          </cell>
          <cell r="I128">
            <v>38.203200000000002</v>
          </cell>
          <cell r="J128">
            <v>515.09090000000003</v>
          </cell>
          <cell r="K128">
            <v>238.77070000000001</v>
          </cell>
        </row>
        <row r="129">
          <cell r="A129" t="str">
            <v>E9205</v>
          </cell>
          <cell r="B129" t="str">
            <v>Equipamento de corte a plasma CNC - 12.000 x 5.500 mm - 19,5 kW</v>
          </cell>
          <cell r="C129">
            <v>1050164.1470000001</v>
          </cell>
          <cell r="D129">
            <v>84.013099999999994</v>
          </cell>
          <cell r="E129">
            <v>19.438500000000001</v>
          </cell>
          <cell r="F129">
            <v>0</v>
          </cell>
          <cell r="G129">
            <v>63.009799999999998</v>
          </cell>
          <cell r="H129">
            <v>0</v>
          </cell>
          <cell r="I129">
            <v>0</v>
          </cell>
          <cell r="J129">
            <v>166.4614</v>
          </cell>
          <cell r="K129">
            <v>103.4516</v>
          </cell>
        </row>
        <row r="130">
          <cell r="A130" t="str">
            <v>E9206</v>
          </cell>
          <cell r="B130" t="str">
            <v>Equipamento de solda MIG automática com acessórios - 14,6 kVA</v>
          </cell>
          <cell r="C130">
            <v>89121.318799999994</v>
          </cell>
          <cell r="D130">
            <v>11.8828</v>
          </cell>
          <cell r="E130">
            <v>1.8329</v>
          </cell>
          <cell r="F130">
            <v>0</v>
          </cell>
          <cell r="G130">
            <v>11.8828</v>
          </cell>
          <cell r="H130">
            <v>0</v>
          </cell>
          <cell r="I130">
            <v>0</v>
          </cell>
          <cell r="J130">
            <v>25.598500000000001</v>
          </cell>
          <cell r="K130">
            <v>13.7157</v>
          </cell>
        </row>
        <row r="131">
          <cell r="A131" t="str">
            <v>E9207</v>
          </cell>
          <cell r="B131" t="str">
            <v>Máquina de solda elétrica retificadora 425 A - 18,70 kW</v>
          </cell>
          <cell r="C131">
            <v>8121.9677000000001</v>
          </cell>
          <cell r="D131">
            <v>1.0829</v>
          </cell>
          <cell r="E131">
            <v>0.16700000000000001</v>
          </cell>
          <cell r="F131">
            <v>0</v>
          </cell>
          <cell r="G131">
            <v>1.0829</v>
          </cell>
          <cell r="H131">
            <v>0</v>
          </cell>
          <cell r="I131">
            <v>0</v>
          </cell>
          <cell r="J131">
            <v>2.3328000000000002</v>
          </cell>
          <cell r="K131">
            <v>1.2499</v>
          </cell>
        </row>
        <row r="132">
          <cell r="A132" t="str">
            <v>E9209</v>
          </cell>
          <cell r="B132" t="str">
            <v>Martelete perfurador/rompedor a ar comprimido de 25 kg para rocha, com insalubridade, com capacidade de 2.040 gpm</v>
          </cell>
          <cell r="C132">
            <v>25120.874199999998</v>
          </cell>
          <cell r="D132">
            <v>3.3494000000000002</v>
          </cell>
          <cell r="E132">
            <v>0.51670000000000005</v>
          </cell>
          <cell r="F132">
            <v>0</v>
          </cell>
          <cell r="G132">
            <v>3.3494000000000002</v>
          </cell>
          <cell r="H132">
            <v>0</v>
          </cell>
          <cell r="I132">
            <v>32.3765</v>
          </cell>
          <cell r="J132">
            <v>39.591999999999999</v>
          </cell>
          <cell r="K132">
            <v>36.242600000000003</v>
          </cell>
        </row>
        <row r="133">
          <cell r="A133" t="str">
            <v>E9213</v>
          </cell>
          <cell r="B133" t="str">
            <v>Jumbo eletro-hidráulico com 3 braços - 155 kW/237 kW com periculosidade</v>
          </cell>
          <cell r="C133">
            <v>14124513.779999999</v>
          </cell>
          <cell r="D133">
            <v>807.11509999999998</v>
          </cell>
          <cell r="E133">
            <v>248.995</v>
          </cell>
          <cell r="F133">
            <v>0</v>
          </cell>
          <cell r="G133">
            <v>1008.8938000000001</v>
          </cell>
          <cell r="H133">
            <v>169.76779999999999</v>
          </cell>
          <cell r="I133">
            <v>45.5486</v>
          </cell>
          <cell r="J133">
            <v>2280.3202999999999</v>
          </cell>
          <cell r="K133">
            <v>1101.6587</v>
          </cell>
        </row>
        <row r="134">
          <cell r="A134" t="str">
            <v>E9231</v>
          </cell>
          <cell r="B134" t="str">
            <v>Maçarico lança-chamas a gás liquefeito de petróleo (GLP)</v>
          </cell>
          <cell r="C134">
            <v>84.721100000000007</v>
          </cell>
          <cell r="D134">
            <v>1.1299999999999999E-2</v>
          </cell>
          <cell r="E134">
            <v>1.6999999999999999E-3</v>
          </cell>
          <cell r="F134">
            <v>0</v>
          </cell>
          <cell r="G134">
            <v>1.1299999999999999E-2</v>
          </cell>
          <cell r="H134">
            <v>0</v>
          </cell>
          <cell r="I134">
            <v>0</v>
          </cell>
          <cell r="J134">
            <v>2.4299999999999999E-2</v>
          </cell>
          <cell r="K134">
            <v>1.2999999999999999E-2</v>
          </cell>
        </row>
        <row r="135">
          <cell r="A135" t="str">
            <v>E9239</v>
          </cell>
          <cell r="B135" t="str">
            <v>Miniônibus com capacidade para 30 passageiros - 111 kW (sem motorista)</v>
          </cell>
          <cell r="C135">
            <v>677186.78760000004</v>
          </cell>
          <cell r="D135">
            <v>29.022300000000001</v>
          </cell>
          <cell r="E135">
            <v>11.937799999999999</v>
          </cell>
          <cell r="F135">
            <v>4.8369999999999997</v>
          </cell>
          <cell r="G135">
            <v>43.5334</v>
          </cell>
          <cell r="H135">
            <v>109.997</v>
          </cell>
          <cell r="I135">
            <v>0</v>
          </cell>
          <cell r="J135">
            <v>199.32749999999999</v>
          </cell>
          <cell r="K135">
            <v>45.7971</v>
          </cell>
        </row>
        <row r="136">
          <cell r="A136" t="str">
            <v>E9240</v>
          </cell>
          <cell r="B136" t="str">
            <v>Ônibus com capacidade para 80 passageiros - 175 kW (sem motorista)</v>
          </cell>
          <cell r="C136">
            <v>1047271.531</v>
          </cell>
          <cell r="D136">
            <v>44.883099999999999</v>
          </cell>
          <cell r="E136">
            <v>18.4619</v>
          </cell>
          <cell r="F136">
            <v>7.4805000000000001</v>
          </cell>
          <cell r="G136">
            <v>67.324600000000004</v>
          </cell>
          <cell r="H136">
            <v>173.4187</v>
          </cell>
          <cell r="I136">
            <v>0</v>
          </cell>
          <cell r="J136">
            <v>311.56880000000001</v>
          </cell>
          <cell r="K136">
            <v>70.825500000000005</v>
          </cell>
        </row>
        <row r="137">
          <cell r="A137" t="str">
            <v>E9242</v>
          </cell>
          <cell r="B137" t="str">
            <v>Estação transmissora de superfície para televisionamento</v>
          </cell>
          <cell r="C137">
            <v>15637.422200000001</v>
          </cell>
          <cell r="D137">
            <v>1.0053000000000001</v>
          </cell>
          <cell r="E137">
            <v>0.2757</v>
          </cell>
          <cell r="F137">
            <v>0</v>
          </cell>
          <cell r="G137">
            <v>0.5585</v>
          </cell>
          <cell r="H137">
            <v>0</v>
          </cell>
          <cell r="I137">
            <v>0</v>
          </cell>
          <cell r="J137">
            <v>1.8394999999999999</v>
          </cell>
          <cell r="K137">
            <v>1.2809999999999999</v>
          </cell>
        </row>
        <row r="138">
          <cell r="A138" t="str">
            <v>E9243</v>
          </cell>
          <cell r="B138" t="str">
            <v>Câmara hiperbárica com filtro, serpentina e reservatório de ar para mergulho raso - D = 1,80 m e H = 2,22 m</v>
          </cell>
          <cell r="C138">
            <v>630543.49600000004</v>
          </cell>
          <cell r="D138">
            <v>11.0345</v>
          </cell>
          <cell r="E138">
            <v>10.212400000000001</v>
          </cell>
          <cell r="F138">
            <v>0</v>
          </cell>
          <cell r="G138">
            <v>15.7636</v>
          </cell>
          <cell r="H138">
            <v>0</v>
          </cell>
          <cell r="I138">
            <v>52.725299999999997</v>
          </cell>
          <cell r="J138">
            <v>89.735799999999998</v>
          </cell>
          <cell r="K138">
            <v>73.972200000000001</v>
          </cell>
        </row>
        <row r="139">
          <cell r="A139" t="str">
            <v>E9244</v>
          </cell>
          <cell r="B139" t="str">
            <v>Estação transmissora de superfície para comunicação sem fio</v>
          </cell>
          <cell r="C139">
            <v>39861.438499999997</v>
          </cell>
          <cell r="D139">
            <v>2.5625</v>
          </cell>
          <cell r="E139">
            <v>0.70269999999999999</v>
          </cell>
          <cell r="F139">
            <v>0</v>
          </cell>
          <cell r="G139">
            <v>1.4236</v>
          </cell>
          <cell r="H139">
            <v>0</v>
          </cell>
          <cell r="I139">
            <v>0</v>
          </cell>
          <cell r="J139">
            <v>4.6887999999999996</v>
          </cell>
          <cell r="K139">
            <v>3.2652000000000001</v>
          </cell>
        </row>
        <row r="140">
          <cell r="A140" t="str">
            <v>E9245</v>
          </cell>
          <cell r="B140" t="str">
            <v>Estação transmissora de superfície para comunicação com fio</v>
          </cell>
          <cell r="C140">
            <v>6680.9669000000004</v>
          </cell>
          <cell r="D140">
            <v>0.42949999999999999</v>
          </cell>
          <cell r="E140">
            <v>0.1178</v>
          </cell>
          <cell r="F140">
            <v>0</v>
          </cell>
          <cell r="G140">
            <v>0.23860000000000001</v>
          </cell>
          <cell r="H140">
            <v>0</v>
          </cell>
          <cell r="I140">
            <v>0</v>
          </cell>
          <cell r="J140">
            <v>0.78590000000000004</v>
          </cell>
          <cell r="K140">
            <v>0.54730000000000001</v>
          </cell>
        </row>
        <row r="141">
          <cell r="A141" t="str">
            <v>E9246</v>
          </cell>
          <cell r="B141" t="str">
            <v>Painel de controle de ar com manômetros e pneufatômetros</v>
          </cell>
          <cell r="C141">
            <v>12820.899299999999</v>
          </cell>
          <cell r="D141">
            <v>0.82420000000000004</v>
          </cell>
          <cell r="E141">
            <v>0.22600000000000001</v>
          </cell>
          <cell r="F141">
            <v>0</v>
          </cell>
          <cell r="G141">
            <v>0.45789999999999997</v>
          </cell>
          <cell r="H141">
            <v>0</v>
          </cell>
          <cell r="I141">
            <v>0</v>
          </cell>
          <cell r="J141">
            <v>1.5081</v>
          </cell>
          <cell r="K141">
            <v>1.0502</v>
          </cell>
        </row>
        <row r="142">
          <cell r="A142" t="str">
            <v>E9247</v>
          </cell>
          <cell r="B142" t="str">
            <v>Sistema de Sino aberto (sinete) para mergulho até 50 m - 33,50 kW</v>
          </cell>
          <cell r="C142">
            <v>397855.50839999999</v>
          </cell>
          <cell r="D142">
            <v>35.364899999999999</v>
          </cell>
          <cell r="E142">
            <v>7.5007000000000001</v>
          </cell>
          <cell r="F142">
            <v>0</v>
          </cell>
          <cell r="G142">
            <v>35.364899999999999</v>
          </cell>
          <cell r="H142">
            <v>0</v>
          </cell>
          <cell r="I142">
            <v>52.725299999999997</v>
          </cell>
          <cell r="J142">
            <v>130.95580000000001</v>
          </cell>
          <cell r="K142">
            <v>95.590900000000005</v>
          </cell>
        </row>
        <row r="143">
          <cell r="A143" t="str">
            <v>E9248</v>
          </cell>
          <cell r="B143" t="str">
            <v>Sistema de ar comprimido para mergulho até 30 m com pressão de trabalho de 1,4 MPa - 7,46 kW</v>
          </cell>
          <cell r="C143">
            <v>53788.487000000001</v>
          </cell>
          <cell r="D143">
            <v>4.3030999999999997</v>
          </cell>
          <cell r="E143">
            <v>0.99560000000000004</v>
          </cell>
          <cell r="F143">
            <v>0</v>
          </cell>
          <cell r="G143">
            <v>4.3030999999999997</v>
          </cell>
          <cell r="H143">
            <v>6.6143999999999998</v>
          </cell>
          <cell r="I143">
            <v>0</v>
          </cell>
          <cell r="J143">
            <v>16.216200000000001</v>
          </cell>
          <cell r="K143">
            <v>5.2987000000000002</v>
          </cell>
        </row>
        <row r="144">
          <cell r="A144" t="str">
            <v>E9249</v>
          </cell>
          <cell r="B144" t="str">
            <v>Sistema de ar comprimido para mergulho até 50 m com pressão de trabalho de 1,7 MPa - 16,18 kW</v>
          </cell>
          <cell r="C144">
            <v>81337.637400000007</v>
          </cell>
          <cell r="D144">
            <v>6.5069999999999997</v>
          </cell>
          <cell r="E144">
            <v>1.5056</v>
          </cell>
          <cell r="F144">
            <v>0</v>
          </cell>
          <cell r="G144">
            <v>6.5069999999999997</v>
          </cell>
          <cell r="H144">
            <v>14.346</v>
          </cell>
          <cell r="I144">
            <v>0</v>
          </cell>
          <cell r="J144">
            <v>28.865600000000001</v>
          </cell>
          <cell r="K144">
            <v>8.0126000000000008</v>
          </cell>
        </row>
        <row r="145">
          <cell r="A145" t="str">
            <v>E9251</v>
          </cell>
          <cell r="B145" t="str">
            <v>Fonte de plasma para corte manual - 65A - 15 kW</v>
          </cell>
          <cell r="C145">
            <v>32637.215899999999</v>
          </cell>
          <cell r="D145">
            <v>4.3516000000000004</v>
          </cell>
          <cell r="E145">
            <v>0.67120000000000002</v>
          </cell>
          <cell r="F145">
            <v>0</v>
          </cell>
          <cell r="G145">
            <v>4.3516000000000004</v>
          </cell>
          <cell r="H145">
            <v>0</v>
          </cell>
          <cell r="I145">
            <v>0</v>
          </cell>
          <cell r="J145">
            <v>9.3743999999999996</v>
          </cell>
          <cell r="K145">
            <v>5.0228000000000002</v>
          </cell>
        </row>
        <row r="146">
          <cell r="A146" t="str">
            <v>E9252</v>
          </cell>
          <cell r="B146" t="str">
            <v>Serra de esquadria com braço telescópico - D = 250 mm (10") - 1,80 kW</v>
          </cell>
          <cell r="C146">
            <v>3970.6352999999999</v>
          </cell>
          <cell r="D146">
            <v>0.3574</v>
          </cell>
          <cell r="E146">
            <v>7.3499999999999996E-2</v>
          </cell>
          <cell r="F146">
            <v>0</v>
          </cell>
          <cell r="G146">
            <v>0.19850000000000001</v>
          </cell>
          <cell r="H146">
            <v>0</v>
          </cell>
          <cell r="I146">
            <v>0</v>
          </cell>
          <cell r="J146">
            <v>0.62939999999999996</v>
          </cell>
          <cell r="K146">
            <v>0.43090000000000001</v>
          </cell>
        </row>
        <row r="147">
          <cell r="A147" t="str">
            <v>E9253</v>
          </cell>
          <cell r="B147" t="str">
            <v>Rebordeadeira diâmetro máximo 3,00 m - 4,85 kW</v>
          </cell>
          <cell r="C147">
            <v>70645.142300000007</v>
          </cell>
          <cell r="D147">
            <v>2.8258000000000001</v>
          </cell>
          <cell r="E147">
            <v>1.1987000000000001</v>
          </cell>
          <cell r="F147">
            <v>0</v>
          </cell>
          <cell r="G147">
            <v>2.4725999999999999</v>
          </cell>
          <cell r="H147">
            <v>0</v>
          </cell>
          <cell r="I147">
            <v>0</v>
          </cell>
          <cell r="J147">
            <v>6.4970999999999997</v>
          </cell>
          <cell r="K147">
            <v>4.0244999999999997</v>
          </cell>
        </row>
        <row r="148">
          <cell r="A148" t="str">
            <v>E9254</v>
          </cell>
          <cell r="B148" t="str">
            <v>Dobradeira viradeira manual comprimento máximo de dobra de até 2.000 mm</v>
          </cell>
          <cell r="C148">
            <v>18935.355</v>
          </cell>
          <cell r="D148">
            <v>0.75739999999999996</v>
          </cell>
          <cell r="E148">
            <v>0.32129999999999997</v>
          </cell>
          <cell r="F148">
            <v>0</v>
          </cell>
          <cell r="G148">
            <v>0.66269999999999996</v>
          </cell>
          <cell r="H148">
            <v>0</v>
          </cell>
          <cell r="I148">
            <v>0</v>
          </cell>
          <cell r="J148">
            <v>1.7414000000000001</v>
          </cell>
          <cell r="K148">
            <v>1.0787</v>
          </cell>
        </row>
        <row r="149">
          <cell r="A149" t="str">
            <v>E9255</v>
          </cell>
          <cell r="B149" t="str">
            <v>Fonte de plasma para corte manual - 45A - 10 kW</v>
          </cell>
          <cell r="C149">
            <v>21604.215899999999</v>
          </cell>
          <cell r="D149">
            <v>2.8805999999999998</v>
          </cell>
          <cell r="E149">
            <v>0.44429999999999997</v>
          </cell>
          <cell r="F149">
            <v>0</v>
          </cell>
          <cell r="G149">
            <v>2.8805999999999998</v>
          </cell>
          <cell r="H149">
            <v>0</v>
          </cell>
          <cell r="I149">
            <v>0</v>
          </cell>
          <cell r="J149">
            <v>6.2054999999999998</v>
          </cell>
          <cell r="K149">
            <v>3.3249</v>
          </cell>
        </row>
        <row r="150">
          <cell r="A150" t="str">
            <v>E9256</v>
          </cell>
          <cell r="B150" t="str">
            <v>Equipamento para pintura com cal rebocável com dois bicos aplicadores e capacidade de 2.200 l</v>
          </cell>
          <cell r="C150">
            <v>62911.639300000003</v>
          </cell>
          <cell r="D150">
            <v>6.2911999999999999</v>
          </cell>
          <cell r="E150">
            <v>1.2130000000000001</v>
          </cell>
          <cell r="F150">
            <v>0</v>
          </cell>
          <cell r="G150">
            <v>6.2911999999999999</v>
          </cell>
          <cell r="H150">
            <v>0</v>
          </cell>
          <cell r="I150">
            <v>25.069500000000001</v>
          </cell>
          <cell r="J150">
            <v>38.864899999999999</v>
          </cell>
          <cell r="K150">
            <v>32.573700000000002</v>
          </cell>
        </row>
        <row r="151">
          <cell r="A151" t="str">
            <v>E9259</v>
          </cell>
          <cell r="B151" t="str">
            <v>Ventilador centrífugo média pressão com capacidade de 38 m³/min - 2,21 kW</v>
          </cell>
          <cell r="C151">
            <v>17061.337100000001</v>
          </cell>
          <cell r="D151">
            <v>1.5355000000000001</v>
          </cell>
          <cell r="E151">
            <v>0.31580000000000003</v>
          </cell>
          <cell r="F151">
            <v>0</v>
          </cell>
          <cell r="G151">
            <v>1.0237000000000001</v>
          </cell>
          <cell r="H151">
            <v>0</v>
          </cell>
          <cell r="I151">
            <v>0</v>
          </cell>
          <cell r="J151">
            <v>2.875</v>
          </cell>
          <cell r="K151">
            <v>1.8512999999999999</v>
          </cell>
        </row>
        <row r="152">
          <cell r="A152" t="str">
            <v>E9260</v>
          </cell>
          <cell r="B152" t="str">
            <v>Detector de gases com bomba elétrica para espaço confinado</v>
          </cell>
          <cell r="C152">
            <v>4543</v>
          </cell>
          <cell r="D152">
            <v>0.3634</v>
          </cell>
          <cell r="E152">
            <v>8.4099999999999994E-2</v>
          </cell>
          <cell r="F152">
            <v>0</v>
          </cell>
          <cell r="G152">
            <v>0.22720000000000001</v>
          </cell>
          <cell r="H152">
            <v>0</v>
          </cell>
          <cell r="I152">
            <v>0</v>
          </cell>
          <cell r="J152">
            <v>0.67469999999999997</v>
          </cell>
          <cell r="K152">
            <v>0.44750000000000001</v>
          </cell>
        </row>
        <row r="153">
          <cell r="A153" t="str">
            <v>E9261</v>
          </cell>
          <cell r="B153" t="str">
            <v>Equipamento de pintura com pistola airless - 0,90 kW</v>
          </cell>
          <cell r="C153">
            <v>2290.6185</v>
          </cell>
          <cell r="D153">
            <v>0.4123</v>
          </cell>
          <cell r="E153">
            <v>4.9500000000000002E-2</v>
          </cell>
          <cell r="F153">
            <v>0</v>
          </cell>
          <cell r="G153">
            <v>0.2291</v>
          </cell>
          <cell r="H153">
            <v>0</v>
          </cell>
          <cell r="I153">
            <v>0</v>
          </cell>
          <cell r="J153">
            <v>0.69089999999999996</v>
          </cell>
          <cell r="K153">
            <v>0.46179999999999999</v>
          </cell>
        </row>
        <row r="154">
          <cell r="A154" t="str">
            <v>E9262</v>
          </cell>
          <cell r="B154" t="str">
            <v>Escova rotativa com cerdas de aço para tratamento de superfície - 0,91 kW</v>
          </cell>
          <cell r="C154">
            <v>20886.621899999998</v>
          </cell>
          <cell r="D154">
            <v>2.7848999999999999</v>
          </cell>
          <cell r="E154">
            <v>0.42959999999999998</v>
          </cell>
          <cell r="F154">
            <v>0</v>
          </cell>
          <cell r="G154">
            <v>1.7405999999999999</v>
          </cell>
          <cell r="H154">
            <v>0</v>
          </cell>
          <cell r="I154">
            <v>25.069500000000001</v>
          </cell>
          <cell r="J154">
            <v>30.0246</v>
          </cell>
          <cell r="K154">
            <v>28.283999999999999</v>
          </cell>
        </row>
        <row r="155">
          <cell r="A155" t="str">
            <v>E9263</v>
          </cell>
          <cell r="B155" t="str">
            <v>Tripé com guincho para espaço confinado</v>
          </cell>
          <cell r="C155">
            <v>10081.915300000001</v>
          </cell>
          <cell r="D155">
            <v>0.8962</v>
          </cell>
          <cell r="E155">
            <v>0.19009999999999999</v>
          </cell>
          <cell r="F155">
            <v>0</v>
          </cell>
          <cell r="G155">
            <v>0.67210000000000003</v>
          </cell>
          <cell r="H155">
            <v>0</v>
          </cell>
          <cell r="I155">
            <v>0</v>
          </cell>
          <cell r="J155">
            <v>1.7584</v>
          </cell>
          <cell r="K155">
            <v>1.0863</v>
          </cell>
        </row>
        <row r="156">
          <cell r="A156" t="str">
            <v>E9264</v>
          </cell>
          <cell r="B156" t="str">
            <v>Respirador purificador de ar motorizado</v>
          </cell>
          <cell r="C156">
            <v>8816.5598000000009</v>
          </cell>
          <cell r="D156">
            <v>0.70530000000000004</v>
          </cell>
          <cell r="E156">
            <v>0.16320000000000001</v>
          </cell>
          <cell r="F156">
            <v>0</v>
          </cell>
          <cell r="G156">
            <v>0.44080000000000003</v>
          </cell>
          <cell r="H156">
            <v>0</v>
          </cell>
          <cell r="I156">
            <v>0</v>
          </cell>
          <cell r="J156">
            <v>1.3092999999999999</v>
          </cell>
          <cell r="K156">
            <v>0.86850000000000005</v>
          </cell>
        </row>
        <row r="157">
          <cell r="A157" t="str">
            <v>E9265</v>
          </cell>
          <cell r="B157" t="str">
            <v>Respirador de adução de ar tipo linha de ar comprimido para jateamento</v>
          </cell>
          <cell r="C157">
            <v>17997.5491</v>
          </cell>
          <cell r="D157">
            <v>1.4398</v>
          </cell>
          <cell r="E157">
            <v>0.33310000000000001</v>
          </cell>
          <cell r="F157">
            <v>0</v>
          </cell>
          <cell r="G157">
            <v>0.89990000000000003</v>
          </cell>
          <cell r="H157">
            <v>0</v>
          </cell>
          <cell r="I157">
            <v>0</v>
          </cell>
          <cell r="J157">
            <v>2.6728000000000001</v>
          </cell>
          <cell r="K157">
            <v>1.7728999999999999</v>
          </cell>
        </row>
        <row r="158">
          <cell r="A158" t="str">
            <v>E9267</v>
          </cell>
          <cell r="B158" t="str">
            <v>Exaustor centrífugo alta pressão com capacidade de 35 m³/min - 1,47 kW</v>
          </cell>
          <cell r="C158">
            <v>6287.0092999999997</v>
          </cell>
          <cell r="D158">
            <v>0.56579999999999997</v>
          </cell>
          <cell r="E158">
            <v>0.1164</v>
          </cell>
          <cell r="F158">
            <v>0</v>
          </cell>
          <cell r="G158">
            <v>0.37719999999999998</v>
          </cell>
          <cell r="H158">
            <v>0</v>
          </cell>
          <cell r="I158">
            <v>0</v>
          </cell>
          <cell r="J158">
            <v>1.0593999999999999</v>
          </cell>
          <cell r="K158">
            <v>0.68220000000000003</v>
          </cell>
        </row>
        <row r="159">
          <cell r="A159" t="str">
            <v>E9501</v>
          </cell>
          <cell r="B159" t="str">
            <v>Ventilador axial para ventilação forçada com velocidade de saída de 32,8 m/s - D = 1.000 mm - 30 kW</v>
          </cell>
          <cell r="C159">
            <v>458439.245</v>
          </cell>
          <cell r="D159">
            <v>41.259500000000003</v>
          </cell>
          <cell r="E159">
            <v>8.4856999999999996</v>
          </cell>
          <cell r="F159">
            <v>0</v>
          </cell>
          <cell r="G159">
            <v>27.506399999999999</v>
          </cell>
          <cell r="H159">
            <v>0</v>
          </cell>
          <cell r="I159">
            <v>0</v>
          </cell>
          <cell r="J159">
            <v>77.251599999999996</v>
          </cell>
          <cell r="K159">
            <v>49.745199999999997</v>
          </cell>
        </row>
        <row r="160">
          <cell r="A160" t="str">
            <v>E9502</v>
          </cell>
          <cell r="B160" t="str">
            <v>Bate-estaca de gravidade para 6 t - 119 kW</v>
          </cell>
          <cell r="C160">
            <v>978437.81200000003</v>
          </cell>
          <cell r="D160">
            <v>130.45840000000001</v>
          </cell>
          <cell r="E160">
            <v>20.123200000000001</v>
          </cell>
          <cell r="F160">
            <v>0</v>
          </cell>
          <cell r="G160">
            <v>97.843800000000002</v>
          </cell>
          <cell r="H160">
            <v>80.685299999999998</v>
          </cell>
          <cell r="I160">
            <v>30.947199999999999</v>
          </cell>
          <cell r="J160">
            <v>360.05790000000002</v>
          </cell>
          <cell r="K160">
            <v>181.52879999999999</v>
          </cell>
        </row>
        <row r="161">
          <cell r="A161" t="str">
            <v>E9503</v>
          </cell>
          <cell r="B161" t="str">
            <v>Guilhotina hidráulica 16 x 6.100 mm - 30 kW</v>
          </cell>
          <cell r="C161">
            <v>1329799.368</v>
          </cell>
          <cell r="D161">
            <v>53.192</v>
          </cell>
          <cell r="E161">
            <v>22.563400000000001</v>
          </cell>
          <cell r="F161">
            <v>0</v>
          </cell>
          <cell r="G161">
            <v>46.542999999999999</v>
          </cell>
          <cell r="H161">
            <v>0</v>
          </cell>
          <cell r="I161">
            <v>25.069500000000001</v>
          </cell>
          <cell r="J161">
            <v>147.36789999999999</v>
          </cell>
          <cell r="K161">
            <v>100.8249</v>
          </cell>
        </row>
        <row r="162">
          <cell r="A162" t="str">
            <v>E9505</v>
          </cell>
          <cell r="B162" t="str">
            <v>Prensa dobradeira capacidade 320 t - comprimento até 3.100 mm - 30 kW</v>
          </cell>
          <cell r="C162">
            <v>930050.57429999998</v>
          </cell>
          <cell r="D162">
            <v>37.201999999999998</v>
          </cell>
          <cell r="E162">
            <v>15.7806</v>
          </cell>
          <cell r="F162">
            <v>0</v>
          </cell>
          <cell r="G162">
            <v>32.5518</v>
          </cell>
          <cell r="H162">
            <v>0</v>
          </cell>
          <cell r="I162">
            <v>25.069500000000001</v>
          </cell>
          <cell r="J162">
            <v>110.6039</v>
          </cell>
          <cell r="K162">
            <v>78.052099999999996</v>
          </cell>
        </row>
        <row r="163">
          <cell r="A163" t="str">
            <v>E9507</v>
          </cell>
          <cell r="B163" t="str">
            <v>Plotadora de recorte com computador e programa computacional</v>
          </cell>
          <cell r="C163">
            <v>95276.571599999996</v>
          </cell>
          <cell r="D163">
            <v>14.291499999999999</v>
          </cell>
          <cell r="E163">
            <v>1.9595</v>
          </cell>
          <cell r="F163">
            <v>0</v>
          </cell>
          <cell r="G163">
            <v>9.5276999999999994</v>
          </cell>
          <cell r="H163">
            <v>0</v>
          </cell>
          <cell r="I163">
            <v>0</v>
          </cell>
          <cell r="J163">
            <v>25.778700000000001</v>
          </cell>
          <cell r="K163">
            <v>16.251000000000001</v>
          </cell>
        </row>
        <row r="164">
          <cell r="A164" t="str">
            <v>E9510</v>
          </cell>
          <cell r="B164" t="str">
            <v>Ventilador centrífugo baixa pressão com capacidade de 58 m³/min - 3,68 kW</v>
          </cell>
          <cell r="C164">
            <v>14573.404200000001</v>
          </cell>
          <cell r="D164">
            <v>1.3116000000000001</v>
          </cell>
          <cell r="E164">
            <v>0.26979999999999998</v>
          </cell>
          <cell r="F164">
            <v>0</v>
          </cell>
          <cell r="G164">
            <v>0.87439999999999996</v>
          </cell>
          <cell r="H164">
            <v>0</v>
          </cell>
          <cell r="I164">
            <v>0</v>
          </cell>
          <cell r="J164">
            <v>2.4558</v>
          </cell>
          <cell r="K164">
            <v>1.5813999999999999</v>
          </cell>
        </row>
        <row r="165">
          <cell r="A165" t="str">
            <v>E9511</v>
          </cell>
          <cell r="B165" t="str">
            <v>Carregadeira de pneus com capacidade de 3,40 m³ - 195 kW</v>
          </cell>
          <cell r="C165">
            <v>2159428.3790000002</v>
          </cell>
          <cell r="D165">
            <v>188.95</v>
          </cell>
          <cell r="E165">
            <v>41.636499999999998</v>
          </cell>
          <cell r="F165">
            <v>0</v>
          </cell>
          <cell r="G165">
            <v>188.95</v>
          </cell>
          <cell r="H165">
            <v>81.363399999999999</v>
          </cell>
          <cell r="I165">
            <v>30.947199999999999</v>
          </cell>
          <cell r="J165">
            <v>531.84709999999995</v>
          </cell>
          <cell r="K165">
            <v>261.53370000000001</v>
          </cell>
        </row>
        <row r="166">
          <cell r="A166" t="str">
            <v>E9512</v>
          </cell>
          <cell r="B166" t="str">
            <v>Veículo leve - 53 kW</v>
          </cell>
          <cell r="C166">
            <v>78844.955700000006</v>
          </cell>
          <cell r="D166">
            <v>4.7306999999999997</v>
          </cell>
          <cell r="E166">
            <v>1.4594</v>
          </cell>
          <cell r="F166">
            <v>0.59130000000000005</v>
          </cell>
          <cell r="G166">
            <v>4.7306999999999997</v>
          </cell>
          <cell r="H166">
            <v>25.286200000000001</v>
          </cell>
          <cell r="I166">
            <v>29.355799999999999</v>
          </cell>
          <cell r="J166">
            <v>66.1541</v>
          </cell>
          <cell r="K166">
            <v>36.1372</v>
          </cell>
        </row>
        <row r="167">
          <cell r="A167" t="str">
            <v>E9513</v>
          </cell>
          <cell r="B167" t="str">
            <v>Compressor de ar portátil de 160,46 l/s (340 PCM) - 81 kW</v>
          </cell>
          <cell r="C167">
            <v>338984.65789999999</v>
          </cell>
          <cell r="D167">
            <v>27.1188</v>
          </cell>
          <cell r="E167">
            <v>6.2746000000000004</v>
          </cell>
          <cell r="F167">
            <v>0</v>
          </cell>
          <cell r="G167">
            <v>27.1188</v>
          </cell>
          <cell r="H167">
            <v>71.818799999999996</v>
          </cell>
          <cell r="I167">
            <v>0</v>
          </cell>
          <cell r="J167">
            <v>132.33099999999999</v>
          </cell>
          <cell r="K167">
            <v>33.3934</v>
          </cell>
        </row>
        <row r="168">
          <cell r="A168" t="str">
            <v>E9514</v>
          </cell>
          <cell r="B168" t="str">
            <v>Distribuidor de agregados sobre pneus autopropelido - 130 kW</v>
          </cell>
          <cell r="C168">
            <v>982606.42379999999</v>
          </cell>
          <cell r="D168">
            <v>98.260599999999997</v>
          </cell>
          <cell r="E168">
            <v>18.945900000000002</v>
          </cell>
          <cell r="F168">
            <v>0</v>
          </cell>
          <cell r="G168">
            <v>85.978099999999998</v>
          </cell>
          <cell r="H168">
            <v>128.8253</v>
          </cell>
          <cell r="I168">
            <v>30.947199999999999</v>
          </cell>
          <cell r="J168">
            <v>362.95710000000003</v>
          </cell>
          <cell r="K168">
            <v>148.15369999999999</v>
          </cell>
        </row>
        <row r="169">
          <cell r="A169" t="str">
            <v>E9515</v>
          </cell>
          <cell r="B169" t="str">
            <v>Escavadeira hidráulica sobre esteiras com caçamba com capacidade de 1,56 m³ - 118 kW</v>
          </cell>
          <cell r="C169">
            <v>1195046.166</v>
          </cell>
          <cell r="D169">
            <v>104.5665</v>
          </cell>
          <cell r="E169">
            <v>23.042000000000002</v>
          </cell>
          <cell r="F169">
            <v>0</v>
          </cell>
          <cell r="G169">
            <v>104.5665</v>
          </cell>
          <cell r="H169">
            <v>80.007300000000001</v>
          </cell>
          <cell r="I169">
            <v>30.947199999999999</v>
          </cell>
          <cell r="J169">
            <v>343.12950000000001</v>
          </cell>
          <cell r="K169">
            <v>158.5557</v>
          </cell>
        </row>
        <row r="170">
          <cell r="A170" t="str">
            <v>E9516</v>
          </cell>
          <cell r="B170" t="str">
            <v>Perfuratriz hidráulica sobre esteiras - 283 kW</v>
          </cell>
          <cell r="C170">
            <v>8084730.5149999997</v>
          </cell>
          <cell r="D170">
            <v>646.77840000000003</v>
          </cell>
          <cell r="E170">
            <v>149.64840000000001</v>
          </cell>
          <cell r="F170">
            <v>0</v>
          </cell>
          <cell r="G170">
            <v>646.77840000000003</v>
          </cell>
          <cell r="H170">
            <v>147.60149999999999</v>
          </cell>
          <cell r="I170">
            <v>30.947199999999999</v>
          </cell>
          <cell r="J170">
            <v>1621.7538999999999</v>
          </cell>
          <cell r="K170">
            <v>827.37400000000002</v>
          </cell>
        </row>
        <row r="171">
          <cell r="A171" t="str">
            <v>E9518</v>
          </cell>
          <cell r="B171" t="str">
            <v>Grade de 24 discos rebocável de D = 60 cm (24")</v>
          </cell>
          <cell r="C171">
            <v>43038.385199999997</v>
          </cell>
          <cell r="D171">
            <v>2.7667999999999999</v>
          </cell>
          <cell r="E171">
            <v>0.75870000000000004</v>
          </cell>
          <cell r="F171">
            <v>0</v>
          </cell>
          <cell r="G171">
            <v>1.5370999999999999</v>
          </cell>
          <cell r="H171">
            <v>0</v>
          </cell>
          <cell r="I171">
            <v>0</v>
          </cell>
          <cell r="J171">
            <v>5.0625999999999998</v>
          </cell>
          <cell r="K171">
            <v>3.5255000000000001</v>
          </cell>
        </row>
        <row r="172">
          <cell r="A172" t="str">
            <v>E9519</v>
          </cell>
          <cell r="B172" t="str">
            <v>Betoneira com motor a gasolina com capacidade de 600 l - 10 kW</v>
          </cell>
          <cell r="C172">
            <v>39881.034699999997</v>
          </cell>
          <cell r="D172">
            <v>6.3810000000000002</v>
          </cell>
          <cell r="E172">
            <v>0.86119999999999997</v>
          </cell>
          <cell r="F172">
            <v>0</v>
          </cell>
          <cell r="G172">
            <v>4.7857000000000003</v>
          </cell>
          <cell r="H172">
            <v>18.553899999999999</v>
          </cell>
          <cell r="I172">
            <v>25.069500000000001</v>
          </cell>
          <cell r="J172">
            <v>55.651299999999999</v>
          </cell>
          <cell r="K172">
            <v>32.311700000000002</v>
          </cell>
        </row>
        <row r="173">
          <cell r="A173" t="str">
            <v>E9521</v>
          </cell>
          <cell r="B173" t="str">
            <v>Grupo gerador - 3,2 kVA</v>
          </cell>
          <cell r="C173">
            <v>3557.3888999999999</v>
          </cell>
          <cell r="D173">
            <v>0.31130000000000002</v>
          </cell>
          <cell r="E173">
            <v>6.8599999999999994E-2</v>
          </cell>
          <cell r="F173">
            <v>0</v>
          </cell>
          <cell r="G173">
            <v>0.2223</v>
          </cell>
          <cell r="H173">
            <v>4.4104999999999999</v>
          </cell>
          <cell r="I173">
            <v>0</v>
          </cell>
          <cell r="J173">
            <v>5.0126999999999997</v>
          </cell>
          <cell r="K173">
            <v>0.37990000000000002</v>
          </cell>
        </row>
        <row r="174">
          <cell r="A174" t="str">
            <v>E9522</v>
          </cell>
          <cell r="B174" t="str">
            <v>Caldeira de asfalto rebocável com capacidade de 1.500 l - 6,5 kW</v>
          </cell>
          <cell r="C174">
            <v>212076.85519999999</v>
          </cell>
          <cell r="D174">
            <v>31.811499999999999</v>
          </cell>
          <cell r="E174">
            <v>4.3616999999999999</v>
          </cell>
          <cell r="F174">
            <v>0</v>
          </cell>
          <cell r="G174">
            <v>10.6038</v>
          </cell>
          <cell r="H174">
            <v>4.7462</v>
          </cell>
          <cell r="I174">
            <v>0</v>
          </cell>
          <cell r="J174">
            <v>51.523200000000003</v>
          </cell>
          <cell r="K174">
            <v>36.173200000000001</v>
          </cell>
        </row>
        <row r="175">
          <cell r="A175" t="str">
            <v>E9523</v>
          </cell>
          <cell r="B175" t="str">
            <v>Motoscraper - 304 kW</v>
          </cell>
          <cell r="C175">
            <v>6193038.79</v>
          </cell>
          <cell r="D175">
            <v>330.29539999999997</v>
          </cell>
          <cell r="E175">
            <v>108.2646</v>
          </cell>
          <cell r="F175">
            <v>0</v>
          </cell>
          <cell r="G175">
            <v>371.58229999999998</v>
          </cell>
          <cell r="H175">
            <v>253.68680000000001</v>
          </cell>
          <cell r="I175">
            <v>30.947199999999999</v>
          </cell>
          <cell r="J175">
            <v>1094.7763</v>
          </cell>
          <cell r="K175">
            <v>469.50720000000001</v>
          </cell>
        </row>
        <row r="176">
          <cell r="A176" t="str">
            <v>E9524</v>
          </cell>
          <cell r="B176" t="str">
            <v>Motoniveladora - 93 kW</v>
          </cell>
          <cell r="C176">
            <v>1302301.8049999999</v>
          </cell>
          <cell r="D176">
            <v>91.161100000000005</v>
          </cell>
          <cell r="E176">
            <v>24.105599999999999</v>
          </cell>
          <cell r="F176">
            <v>0</v>
          </cell>
          <cell r="G176">
            <v>117.2072</v>
          </cell>
          <cell r="H176">
            <v>72.757599999999996</v>
          </cell>
          <cell r="I176">
            <v>30.947199999999999</v>
          </cell>
          <cell r="J176">
            <v>336.17869999999999</v>
          </cell>
          <cell r="K176">
            <v>146.2139</v>
          </cell>
        </row>
        <row r="177">
          <cell r="A177" t="str">
            <v>E9525</v>
          </cell>
          <cell r="B177" t="str">
            <v>Ponte rolante com capacidade de 15 t e vão de até 15 m - 20 kW</v>
          </cell>
          <cell r="C177">
            <v>3646202.1779999998</v>
          </cell>
          <cell r="D177">
            <v>162.05340000000001</v>
          </cell>
          <cell r="E177">
            <v>62.491900000000001</v>
          </cell>
          <cell r="F177">
            <v>0</v>
          </cell>
          <cell r="G177">
            <v>101.2834</v>
          </cell>
          <cell r="H177">
            <v>0</v>
          </cell>
          <cell r="I177">
            <v>50.139000000000003</v>
          </cell>
          <cell r="J177">
            <v>375.96769999999998</v>
          </cell>
          <cell r="K177">
            <v>274.68430000000001</v>
          </cell>
        </row>
        <row r="178">
          <cell r="A178" t="str">
            <v>E9526</v>
          </cell>
          <cell r="B178" t="str">
            <v xml:space="preserve">Retroescavadeira de pneus - capacidade da caçamba da pá-carregadeira de 0,76 m³ e da retroescavadeira de 0,29 m³ - 58 kW </v>
          </cell>
          <cell r="C178">
            <v>484374.04389999999</v>
          </cell>
          <cell r="D178">
            <v>35.6907</v>
          </cell>
          <cell r="E178">
            <v>9.0443999999999996</v>
          </cell>
          <cell r="F178">
            <v>0</v>
          </cell>
          <cell r="G178">
            <v>35.6907</v>
          </cell>
          <cell r="H178">
            <v>39.325600000000001</v>
          </cell>
          <cell r="I178">
            <v>30.947199999999999</v>
          </cell>
          <cell r="J178">
            <v>150.6986</v>
          </cell>
          <cell r="K178">
            <v>75.682299999999998</v>
          </cell>
        </row>
        <row r="179">
          <cell r="A179" t="str">
            <v>E9527</v>
          </cell>
          <cell r="B179" t="str">
            <v>Martelete perfurador/rompedor a ar comprimido de 25 kg para rocha com capacidade de 2.040 gpm</v>
          </cell>
          <cell r="C179">
            <v>25120.874199999998</v>
          </cell>
          <cell r="D179">
            <v>3.3494000000000002</v>
          </cell>
          <cell r="E179">
            <v>0.51670000000000005</v>
          </cell>
          <cell r="F179">
            <v>0</v>
          </cell>
          <cell r="G179">
            <v>3.3494000000000002</v>
          </cell>
          <cell r="H179">
            <v>0</v>
          </cell>
          <cell r="I179">
            <v>25.069500000000001</v>
          </cell>
          <cell r="J179">
            <v>32.284999999999997</v>
          </cell>
          <cell r="K179">
            <v>28.935600000000001</v>
          </cell>
        </row>
        <row r="180">
          <cell r="A180" t="str">
            <v>E9528</v>
          </cell>
          <cell r="B180" t="str">
            <v>Empilhadeira a diesel com capacidade de 4 t - 60 kW</v>
          </cell>
          <cell r="C180">
            <v>568635.67520000006</v>
          </cell>
          <cell r="D180">
            <v>45.490900000000003</v>
          </cell>
          <cell r="E180">
            <v>10.525399999999999</v>
          </cell>
          <cell r="F180">
            <v>0</v>
          </cell>
          <cell r="G180">
            <v>39.804499999999997</v>
          </cell>
          <cell r="H180">
            <v>46.940399999999997</v>
          </cell>
          <cell r="I180">
            <v>25.069500000000001</v>
          </cell>
          <cell r="J180">
            <v>167.83070000000001</v>
          </cell>
          <cell r="K180">
            <v>81.085800000000006</v>
          </cell>
        </row>
        <row r="181">
          <cell r="A181" t="str">
            <v>E9529</v>
          </cell>
          <cell r="B181" t="str">
            <v>Jateador para estruturas metálicas com transportador a roletes - 22 kW</v>
          </cell>
          <cell r="C181">
            <v>5080210.8109999998</v>
          </cell>
          <cell r="D181">
            <v>812.83370000000002</v>
          </cell>
          <cell r="E181">
            <v>109.7072</v>
          </cell>
          <cell r="F181">
            <v>0</v>
          </cell>
          <cell r="G181">
            <v>609.62530000000004</v>
          </cell>
          <cell r="H181">
            <v>0</v>
          </cell>
          <cell r="I181">
            <v>25.069500000000001</v>
          </cell>
          <cell r="J181">
            <v>1557.2357</v>
          </cell>
          <cell r="K181">
            <v>947.61040000000003</v>
          </cell>
        </row>
        <row r="182">
          <cell r="A182" t="str">
            <v>E9530</v>
          </cell>
          <cell r="B182" t="str">
            <v>Rolo compactador liso vibratório autopropelido por pneus de 11 t - 97 kW</v>
          </cell>
          <cell r="C182">
            <v>960592.91</v>
          </cell>
          <cell r="D182">
            <v>76.847399999999993</v>
          </cell>
          <cell r="E182">
            <v>17.7806</v>
          </cell>
          <cell r="F182">
            <v>0</v>
          </cell>
          <cell r="G182">
            <v>76.847399999999993</v>
          </cell>
          <cell r="H182">
            <v>80.946100000000001</v>
          </cell>
          <cell r="I182">
            <v>30.947199999999999</v>
          </cell>
          <cell r="J182">
            <v>283.36869999999999</v>
          </cell>
          <cell r="K182">
            <v>125.5752</v>
          </cell>
        </row>
        <row r="183">
          <cell r="A183" t="str">
            <v>E9532</v>
          </cell>
          <cell r="B183" t="str">
            <v>Equipamento de solda MIG com acessórios - 14,6 kVA</v>
          </cell>
          <cell r="C183">
            <v>85529.390700000004</v>
          </cell>
          <cell r="D183">
            <v>11.4039</v>
          </cell>
          <cell r="E183">
            <v>1.7591000000000001</v>
          </cell>
          <cell r="F183">
            <v>0</v>
          </cell>
          <cell r="G183">
            <v>11.4039</v>
          </cell>
          <cell r="H183">
            <v>0</v>
          </cell>
          <cell r="I183">
            <v>0</v>
          </cell>
          <cell r="J183">
            <v>24.5669</v>
          </cell>
          <cell r="K183">
            <v>13.163</v>
          </cell>
        </row>
        <row r="184">
          <cell r="A184" t="str">
            <v>E9535</v>
          </cell>
          <cell r="B184" t="str">
            <v>Serra circular com bancada - D = 30 cm - 4 kW</v>
          </cell>
          <cell r="C184">
            <v>7427.1125000000002</v>
          </cell>
          <cell r="D184">
            <v>0.66839999999999999</v>
          </cell>
          <cell r="E184">
            <v>0.13750000000000001</v>
          </cell>
          <cell r="F184">
            <v>0</v>
          </cell>
          <cell r="G184">
            <v>0.37140000000000001</v>
          </cell>
          <cell r="H184">
            <v>0</v>
          </cell>
          <cell r="I184">
            <v>25.069500000000001</v>
          </cell>
          <cell r="J184">
            <v>26.2468</v>
          </cell>
          <cell r="K184">
            <v>25.875399999999999</v>
          </cell>
        </row>
        <row r="185">
          <cell r="A185" t="str">
            <v>E9536</v>
          </cell>
          <cell r="B185" t="str">
            <v>Embarcação de transporte de pessoal e apoio logístico - 30 kW</v>
          </cell>
          <cell r="C185">
            <v>154141.89259999999</v>
          </cell>
          <cell r="D185">
            <v>1.7644</v>
          </cell>
          <cell r="E185">
            <v>0.8861</v>
          </cell>
          <cell r="F185">
            <v>0</v>
          </cell>
          <cell r="G185">
            <v>1.9604999999999999</v>
          </cell>
          <cell r="H185">
            <v>63.613199999999999</v>
          </cell>
          <cell r="I185">
            <v>38.4</v>
          </cell>
          <cell r="J185">
            <v>106.6242</v>
          </cell>
          <cell r="K185">
            <v>41.0505</v>
          </cell>
        </row>
        <row r="186">
          <cell r="A186" t="str">
            <v>E9538</v>
          </cell>
          <cell r="B186" t="str">
            <v>Conjunto vibratório para meio tubo de concreto com encaixe PB e 3 jogos de fôrmas - D = 0,30 m - 2,20 kW</v>
          </cell>
          <cell r="C186">
            <v>15908.0569</v>
          </cell>
          <cell r="D186">
            <v>2.1211000000000002</v>
          </cell>
          <cell r="E186">
            <v>0.32719999999999999</v>
          </cell>
          <cell r="F186">
            <v>0</v>
          </cell>
          <cell r="G186">
            <v>1.5908</v>
          </cell>
          <cell r="H186">
            <v>0</v>
          </cell>
          <cell r="I186">
            <v>0</v>
          </cell>
          <cell r="J186">
            <v>4.0391000000000004</v>
          </cell>
          <cell r="K186">
            <v>2.4483000000000001</v>
          </cell>
        </row>
        <row r="187">
          <cell r="A187" t="str">
            <v>E9539</v>
          </cell>
          <cell r="B187" t="str">
            <v>Equipamento de batimetria monofeixe</v>
          </cell>
          <cell r="C187">
            <v>108482.41130000001</v>
          </cell>
          <cell r="D187">
            <v>4.9661</v>
          </cell>
          <cell r="E187">
            <v>1.8435999999999999</v>
          </cell>
          <cell r="F187">
            <v>0</v>
          </cell>
          <cell r="G187">
            <v>2.7589999999999999</v>
          </cell>
          <cell r="H187">
            <v>0</v>
          </cell>
          <cell r="I187">
            <v>33.570500000000003</v>
          </cell>
          <cell r="J187">
            <v>43.139200000000002</v>
          </cell>
          <cell r="K187">
            <v>40.380200000000002</v>
          </cell>
        </row>
        <row r="188">
          <cell r="A188" t="str">
            <v>E9540</v>
          </cell>
          <cell r="B188" t="str">
            <v>Trator sobre esteiras com lâmina - 127 kW</v>
          </cell>
          <cell r="C188">
            <v>1728617.091</v>
          </cell>
          <cell r="D188">
            <v>121.00320000000001</v>
          </cell>
          <cell r="E188">
            <v>31.996700000000001</v>
          </cell>
          <cell r="F188">
            <v>0</v>
          </cell>
          <cell r="G188">
            <v>172.86170000000001</v>
          </cell>
          <cell r="H188">
            <v>92.733400000000003</v>
          </cell>
          <cell r="I188">
            <v>30.947199999999999</v>
          </cell>
          <cell r="J188">
            <v>449.54219999999998</v>
          </cell>
          <cell r="K188">
            <v>183.94710000000001</v>
          </cell>
        </row>
        <row r="189">
          <cell r="A189" t="str">
            <v>E9541</v>
          </cell>
          <cell r="B189" t="str">
            <v>Trator sobre esteiras com lâmina - 259 kW</v>
          </cell>
          <cell r="C189">
            <v>4840647.2570000002</v>
          </cell>
          <cell r="D189">
            <v>294.6481</v>
          </cell>
          <cell r="E189">
            <v>87.652500000000003</v>
          </cell>
          <cell r="F189">
            <v>0</v>
          </cell>
          <cell r="G189">
            <v>420.92579999999998</v>
          </cell>
          <cell r="H189">
            <v>189.11770000000001</v>
          </cell>
          <cell r="I189">
            <v>30.947199999999999</v>
          </cell>
          <cell r="J189">
            <v>1023.2913</v>
          </cell>
          <cell r="K189">
            <v>413.24779999999998</v>
          </cell>
        </row>
        <row r="190">
          <cell r="A190" t="str">
            <v>E9543</v>
          </cell>
          <cell r="B190" t="str">
            <v>Compressor de ar respirável com capacidade de até 35 MPa e 3,58 l/s - 5,52 kW</v>
          </cell>
          <cell r="C190">
            <v>76046.341799999995</v>
          </cell>
          <cell r="D190">
            <v>6.0837000000000003</v>
          </cell>
          <cell r="E190">
            <v>1.4076</v>
          </cell>
          <cell r="F190">
            <v>0</v>
          </cell>
          <cell r="G190">
            <v>6.0837000000000003</v>
          </cell>
          <cell r="H190">
            <v>0</v>
          </cell>
          <cell r="I190">
            <v>0</v>
          </cell>
          <cell r="J190">
            <v>13.574999999999999</v>
          </cell>
          <cell r="K190">
            <v>7.4912999999999998</v>
          </cell>
        </row>
        <row r="191">
          <cell r="A191" t="str">
            <v>E9544</v>
          </cell>
          <cell r="B191" t="str">
            <v>Vassoura mecânica rebocável com largura de 2,44 m</v>
          </cell>
          <cell r="C191">
            <v>85318.293600000005</v>
          </cell>
          <cell r="D191">
            <v>9.5983000000000001</v>
          </cell>
          <cell r="E191">
            <v>1.645</v>
          </cell>
          <cell r="F191">
            <v>0</v>
          </cell>
          <cell r="G191">
            <v>6.3989000000000003</v>
          </cell>
          <cell r="H191">
            <v>0</v>
          </cell>
          <cell r="I191">
            <v>0</v>
          </cell>
          <cell r="J191">
            <v>17.642199999999999</v>
          </cell>
          <cell r="K191">
            <v>11.2433</v>
          </cell>
        </row>
        <row r="192">
          <cell r="A192" t="str">
            <v>E9545</v>
          </cell>
          <cell r="B192" t="str">
            <v>Vibroacabadora de asfalto sobre esteiras - 97 kW</v>
          </cell>
          <cell r="C192">
            <v>1629377.07</v>
          </cell>
          <cell r="D192">
            <v>142.57050000000001</v>
          </cell>
          <cell r="E192">
            <v>31.416399999999999</v>
          </cell>
          <cell r="F192">
            <v>0</v>
          </cell>
          <cell r="G192">
            <v>183.3049</v>
          </cell>
          <cell r="H192">
            <v>96.123500000000007</v>
          </cell>
          <cell r="I192">
            <v>36.179499999999997</v>
          </cell>
          <cell r="J192">
            <v>489.59480000000002</v>
          </cell>
          <cell r="K192">
            <v>210.16640000000001</v>
          </cell>
        </row>
        <row r="193">
          <cell r="A193" t="str">
            <v>E9547</v>
          </cell>
          <cell r="B193" t="str">
            <v>Máquina de solda elétrica transformadora 250 A - 9,20 kW</v>
          </cell>
          <cell r="C193">
            <v>1165.8169</v>
          </cell>
          <cell r="D193">
            <v>0.15540000000000001</v>
          </cell>
          <cell r="E193">
            <v>2.4E-2</v>
          </cell>
          <cell r="F193">
            <v>0</v>
          </cell>
          <cell r="G193">
            <v>0.15540000000000001</v>
          </cell>
          <cell r="H193">
            <v>0</v>
          </cell>
          <cell r="I193">
            <v>0</v>
          </cell>
          <cell r="J193">
            <v>0.33479999999999999</v>
          </cell>
          <cell r="K193">
            <v>0.1794</v>
          </cell>
        </row>
        <row r="194">
          <cell r="A194" t="str">
            <v>E9548</v>
          </cell>
          <cell r="B194" t="str">
            <v>Bomba centrífuga com capacidade de 7,1 a 22 m³/h - 1,50 kW</v>
          </cell>
          <cell r="C194">
            <v>2617.6196</v>
          </cell>
          <cell r="D194">
            <v>0.26179999999999998</v>
          </cell>
          <cell r="E194">
            <v>5.0500000000000003E-2</v>
          </cell>
          <cell r="F194">
            <v>0</v>
          </cell>
          <cell r="G194">
            <v>0.22900000000000001</v>
          </cell>
          <cell r="H194">
            <v>0</v>
          </cell>
          <cell r="I194">
            <v>0</v>
          </cell>
          <cell r="J194">
            <v>0.5413</v>
          </cell>
          <cell r="K194">
            <v>0.31230000000000002</v>
          </cell>
        </row>
        <row r="195">
          <cell r="A195" t="str">
            <v>E9551</v>
          </cell>
          <cell r="B195" t="str">
            <v>Obturador mecânico simples com extensão de 12 m</v>
          </cell>
          <cell r="C195">
            <v>4891.4344000000001</v>
          </cell>
          <cell r="D195">
            <v>0.44019999999999998</v>
          </cell>
          <cell r="E195">
            <v>9.0499999999999997E-2</v>
          </cell>
          <cell r="F195">
            <v>0</v>
          </cell>
          <cell r="G195">
            <v>0.24460000000000001</v>
          </cell>
          <cell r="H195">
            <v>0</v>
          </cell>
          <cell r="I195">
            <v>0</v>
          </cell>
          <cell r="J195">
            <v>0.77529999999999999</v>
          </cell>
          <cell r="K195">
            <v>0.53069999999999995</v>
          </cell>
        </row>
        <row r="196">
          <cell r="A196" t="str">
            <v>E9552</v>
          </cell>
          <cell r="B196" t="str">
            <v>Nível ótico com capacidade de aumento de 32x</v>
          </cell>
          <cell r="C196">
            <v>15452.654699999999</v>
          </cell>
          <cell r="D196">
            <v>1.2362</v>
          </cell>
          <cell r="E196">
            <v>0.28599999999999998</v>
          </cell>
          <cell r="F196">
            <v>0</v>
          </cell>
          <cell r="G196">
            <v>0.77259999999999995</v>
          </cell>
          <cell r="H196">
            <v>0</v>
          </cell>
          <cell r="I196">
            <v>0</v>
          </cell>
          <cell r="J196">
            <v>2.2948</v>
          </cell>
          <cell r="K196">
            <v>1.5222</v>
          </cell>
        </row>
        <row r="197">
          <cell r="A197" t="str">
            <v>E9553</v>
          </cell>
          <cell r="B197" t="str">
            <v>Estação total eletrônica com alcance máximo de 3.000 m</v>
          </cell>
          <cell r="C197">
            <v>51066.828099999999</v>
          </cell>
          <cell r="D197">
            <v>4.5960000000000001</v>
          </cell>
          <cell r="E197">
            <v>0.94520000000000004</v>
          </cell>
          <cell r="F197">
            <v>0</v>
          </cell>
          <cell r="G197">
            <v>2.5533000000000001</v>
          </cell>
          <cell r="H197">
            <v>0</v>
          </cell>
          <cell r="I197">
            <v>0</v>
          </cell>
          <cell r="J197">
            <v>8.0945</v>
          </cell>
          <cell r="K197">
            <v>5.5411999999999999</v>
          </cell>
        </row>
        <row r="198">
          <cell r="A198" t="str">
            <v>E9556</v>
          </cell>
          <cell r="B198" t="str">
            <v>Compactador manual de placa vibratória - 3,00 kW</v>
          </cell>
          <cell r="C198">
            <v>10935.074000000001</v>
          </cell>
          <cell r="D198">
            <v>2.1869999999999998</v>
          </cell>
          <cell r="E198">
            <v>0.253</v>
          </cell>
          <cell r="F198">
            <v>0</v>
          </cell>
          <cell r="G198">
            <v>2.1869999999999998</v>
          </cell>
          <cell r="H198">
            <v>5.5662000000000003</v>
          </cell>
          <cell r="I198">
            <v>0</v>
          </cell>
          <cell r="J198">
            <v>10.193199999999999</v>
          </cell>
          <cell r="K198">
            <v>2.44</v>
          </cell>
        </row>
        <row r="199">
          <cell r="A199" t="str">
            <v>E9558</v>
          </cell>
          <cell r="B199" t="str">
            <v>Tanque de estocagem de asfalto com capacidade de 30.000 l</v>
          </cell>
          <cell r="C199">
            <v>703873.13170000003</v>
          </cell>
          <cell r="D199">
            <v>93.849800000000002</v>
          </cell>
          <cell r="E199">
            <v>14.4763</v>
          </cell>
          <cell r="F199">
            <v>0</v>
          </cell>
          <cell r="G199">
            <v>58.656100000000002</v>
          </cell>
          <cell r="H199">
            <v>0</v>
          </cell>
          <cell r="I199">
            <v>0</v>
          </cell>
          <cell r="J199">
            <v>166.98220000000001</v>
          </cell>
          <cell r="K199">
            <v>108.3261</v>
          </cell>
        </row>
        <row r="200">
          <cell r="A200" t="str">
            <v>E9559</v>
          </cell>
          <cell r="B200" t="str">
            <v>Aquecedor de fluido térmico - 12 kW</v>
          </cell>
          <cell r="C200">
            <v>807922.95689999999</v>
          </cell>
          <cell r="D200">
            <v>121.1884</v>
          </cell>
          <cell r="E200">
            <v>16.616299999999999</v>
          </cell>
          <cell r="F200">
            <v>0</v>
          </cell>
          <cell r="G200">
            <v>80.792299999999997</v>
          </cell>
          <cell r="H200">
            <v>9.3880999999999997</v>
          </cell>
          <cell r="I200">
            <v>0</v>
          </cell>
          <cell r="J200">
            <v>227.98509999999999</v>
          </cell>
          <cell r="K200">
            <v>137.8047</v>
          </cell>
        </row>
        <row r="201">
          <cell r="A201" t="str">
            <v>E9560</v>
          </cell>
          <cell r="B201" t="str">
            <v>Ônibus com capacidade para 80 passageiros - 175 kW</v>
          </cell>
          <cell r="C201">
            <v>1047271.531</v>
          </cell>
          <cell r="D201">
            <v>44.883099999999999</v>
          </cell>
          <cell r="E201">
            <v>18.4619</v>
          </cell>
          <cell r="F201">
            <v>7.4805000000000001</v>
          </cell>
          <cell r="G201">
            <v>67.324600000000004</v>
          </cell>
          <cell r="H201">
            <v>173.4187</v>
          </cell>
          <cell r="I201">
            <v>32.170299999999997</v>
          </cell>
          <cell r="J201">
            <v>343.73910000000001</v>
          </cell>
          <cell r="K201">
            <v>102.9958</v>
          </cell>
        </row>
        <row r="202">
          <cell r="A202" t="str">
            <v>E9561</v>
          </cell>
          <cell r="B202" t="str">
            <v>GPS geodésico de simples frequência (L1)</v>
          </cell>
          <cell r="C202">
            <v>49576.899299999997</v>
          </cell>
          <cell r="D202">
            <v>3.9662000000000002</v>
          </cell>
          <cell r="E202">
            <v>0.91769999999999996</v>
          </cell>
          <cell r="F202">
            <v>0</v>
          </cell>
          <cell r="G202">
            <v>2.4788000000000001</v>
          </cell>
          <cell r="H202">
            <v>0</v>
          </cell>
          <cell r="I202">
            <v>0</v>
          </cell>
          <cell r="J202">
            <v>7.3627000000000002</v>
          </cell>
          <cell r="K202">
            <v>4.8838999999999997</v>
          </cell>
        </row>
        <row r="203">
          <cell r="A203" t="str">
            <v>E9562</v>
          </cell>
          <cell r="B203" t="str">
            <v>GPS geodésico de dupla frequência (L1/L2)</v>
          </cell>
          <cell r="C203">
            <v>127540.96610000001</v>
          </cell>
          <cell r="D203">
            <v>10.2033</v>
          </cell>
          <cell r="E203">
            <v>2.3607999999999998</v>
          </cell>
          <cell r="F203">
            <v>0</v>
          </cell>
          <cell r="G203">
            <v>6.3769999999999998</v>
          </cell>
          <cell r="H203">
            <v>0</v>
          </cell>
          <cell r="I203">
            <v>0</v>
          </cell>
          <cell r="J203">
            <v>18.941099999999999</v>
          </cell>
          <cell r="K203">
            <v>12.5641</v>
          </cell>
        </row>
        <row r="204">
          <cell r="A204" t="str">
            <v>E9563</v>
          </cell>
          <cell r="B204" t="str">
            <v>Perfuratriz hidráulica sobre esteiras com clamshell - 220 kW</v>
          </cell>
          <cell r="C204">
            <v>4882508.3015000001</v>
          </cell>
          <cell r="D204">
            <v>390.60070000000002</v>
          </cell>
          <cell r="E204">
            <v>90.375200000000007</v>
          </cell>
          <cell r="F204">
            <v>0</v>
          </cell>
          <cell r="G204">
            <v>390.60070000000002</v>
          </cell>
          <cell r="H204">
            <v>114.7432</v>
          </cell>
          <cell r="I204">
            <v>30.947199999999999</v>
          </cell>
          <cell r="J204">
            <v>1017.2670000000001</v>
          </cell>
          <cell r="K204">
            <v>511.92309999999998</v>
          </cell>
        </row>
        <row r="205">
          <cell r="A205" t="str">
            <v>E9565</v>
          </cell>
          <cell r="B205" t="str">
            <v>Trator sobre esteiras com lâmina e escarificador - 259 kW</v>
          </cell>
          <cell r="C205">
            <v>4961280.0729999999</v>
          </cell>
          <cell r="D205">
            <v>301.99099999999999</v>
          </cell>
          <cell r="E205">
            <v>89.8369</v>
          </cell>
          <cell r="F205">
            <v>0</v>
          </cell>
          <cell r="G205">
            <v>431.41570000000002</v>
          </cell>
          <cell r="H205">
            <v>189.11770000000001</v>
          </cell>
          <cell r="I205">
            <v>30.947199999999999</v>
          </cell>
          <cell r="J205">
            <v>1043.3085000000001</v>
          </cell>
          <cell r="K205">
            <v>422.77510000000001</v>
          </cell>
        </row>
        <row r="206">
          <cell r="A206" t="str">
            <v>E9566</v>
          </cell>
          <cell r="B206" t="str">
            <v>Guindaste móvel sobre esteiras com clamshell de 1,9 m³ - 220 kW</v>
          </cell>
          <cell r="C206">
            <v>4422945.2549999999</v>
          </cell>
          <cell r="D206">
            <v>193.50389999999999</v>
          </cell>
          <cell r="E206">
            <v>76.751900000000006</v>
          </cell>
          <cell r="F206">
            <v>0</v>
          </cell>
          <cell r="G206">
            <v>276.4341</v>
          </cell>
          <cell r="H206">
            <v>57.371600000000001</v>
          </cell>
          <cell r="I206">
            <v>36.179499999999997</v>
          </cell>
          <cell r="J206">
            <v>640.24099999999999</v>
          </cell>
          <cell r="K206">
            <v>306.43529999999998</v>
          </cell>
        </row>
        <row r="207">
          <cell r="A207" t="str">
            <v>E9567</v>
          </cell>
          <cell r="B207" t="str">
            <v>Fresadora de piso de concreto - 6,7 kW</v>
          </cell>
          <cell r="C207">
            <v>17416.780900000002</v>
          </cell>
          <cell r="D207">
            <v>2.3222</v>
          </cell>
          <cell r="E207">
            <v>0.35820000000000002</v>
          </cell>
          <cell r="F207">
            <v>0</v>
          </cell>
          <cell r="G207">
            <v>2.3222</v>
          </cell>
          <cell r="H207">
            <v>12.431100000000001</v>
          </cell>
          <cell r="I207">
            <v>0</v>
          </cell>
          <cell r="J207">
            <v>17.433700000000002</v>
          </cell>
          <cell r="K207">
            <v>2.6804000000000001</v>
          </cell>
        </row>
        <row r="208">
          <cell r="A208" t="str">
            <v>E9568</v>
          </cell>
          <cell r="B208" t="str">
            <v>Furadeira de impacto de 12,5 mm - 0,80 kW</v>
          </cell>
          <cell r="C208">
            <v>1556.2764</v>
          </cell>
          <cell r="D208">
            <v>0.20749999999999999</v>
          </cell>
          <cell r="E208">
            <v>3.2000000000000001E-2</v>
          </cell>
          <cell r="F208">
            <v>0</v>
          </cell>
          <cell r="G208">
            <v>0.12970000000000001</v>
          </cell>
          <cell r="H208">
            <v>0</v>
          </cell>
          <cell r="I208">
            <v>0</v>
          </cell>
          <cell r="J208">
            <v>0.36919999999999997</v>
          </cell>
          <cell r="K208">
            <v>0.23949999999999999</v>
          </cell>
        </row>
        <row r="209">
          <cell r="A209" t="str">
            <v>E9569</v>
          </cell>
          <cell r="B209" t="str">
            <v>Guindaste móvel sobre esteiras com clamshell de 4,6 m³ - 403 kW</v>
          </cell>
          <cell r="C209">
            <v>7230378.5580000002</v>
          </cell>
          <cell r="D209">
            <v>253.06319999999999</v>
          </cell>
          <cell r="E209">
            <v>66.917199999999994</v>
          </cell>
          <cell r="F209">
            <v>0</v>
          </cell>
          <cell r="G209">
            <v>361.51889999999997</v>
          </cell>
          <cell r="H209">
            <v>105.0943</v>
          </cell>
          <cell r="I209">
            <v>72.358999999999995</v>
          </cell>
          <cell r="J209">
            <v>858.95259999999996</v>
          </cell>
          <cell r="K209">
            <v>392.33940000000001</v>
          </cell>
        </row>
        <row r="210">
          <cell r="A210" t="str">
            <v>E9570</v>
          </cell>
          <cell r="B210" t="str">
            <v>Furadeira com base magnética - 1,20 kW</v>
          </cell>
          <cell r="C210">
            <v>6763.6607000000004</v>
          </cell>
          <cell r="D210">
            <v>0.90180000000000005</v>
          </cell>
          <cell r="E210">
            <v>0.1391</v>
          </cell>
          <cell r="F210">
            <v>0</v>
          </cell>
          <cell r="G210">
            <v>0.6764</v>
          </cell>
          <cell r="H210">
            <v>0</v>
          </cell>
          <cell r="I210">
            <v>0</v>
          </cell>
          <cell r="J210">
            <v>1.7173</v>
          </cell>
          <cell r="K210">
            <v>1.0408999999999999</v>
          </cell>
        </row>
        <row r="211">
          <cell r="A211" t="str">
            <v>E9574</v>
          </cell>
          <cell r="B211" t="str">
            <v>Perfuratriz sobre esteiras - 145 kW</v>
          </cell>
          <cell r="C211">
            <v>2036010.9038</v>
          </cell>
          <cell r="D211">
            <v>162.8809</v>
          </cell>
          <cell r="E211">
            <v>37.686599999999999</v>
          </cell>
          <cell r="F211">
            <v>0</v>
          </cell>
          <cell r="G211">
            <v>162.8809</v>
          </cell>
          <cell r="H211">
            <v>113.4393</v>
          </cell>
          <cell r="I211">
            <v>30.947199999999999</v>
          </cell>
          <cell r="J211">
            <v>507.8349</v>
          </cell>
          <cell r="K211">
            <v>231.5147</v>
          </cell>
        </row>
        <row r="212">
          <cell r="A212" t="str">
            <v>E9576</v>
          </cell>
          <cell r="B212" t="str">
            <v>Escavadeira hidráulica de longo alcance sobre esteiras - 103 kW</v>
          </cell>
          <cell r="C212">
            <v>1184471.537</v>
          </cell>
          <cell r="D212">
            <v>103.6413</v>
          </cell>
          <cell r="E212">
            <v>22.838100000000001</v>
          </cell>
          <cell r="F212">
            <v>0</v>
          </cell>
          <cell r="G212">
            <v>103.6413</v>
          </cell>
          <cell r="H212">
            <v>69.8369</v>
          </cell>
          <cell r="I212">
            <v>30.947199999999999</v>
          </cell>
          <cell r="J212">
            <v>330.90480000000002</v>
          </cell>
          <cell r="K212">
            <v>157.42660000000001</v>
          </cell>
        </row>
        <row r="213">
          <cell r="A213" t="str">
            <v>E9577</v>
          </cell>
          <cell r="B213" t="str">
            <v>Trator agrícola sobre pneus - 77 kW</v>
          </cell>
          <cell r="C213">
            <v>364049.13270000002</v>
          </cell>
          <cell r="D213">
            <v>36.404899999999998</v>
          </cell>
          <cell r="E213">
            <v>7.0193000000000003</v>
          </cell>
          <cell r="F213">
            <v>0</v>
          </cell>
          <cell r="G213">
            <v>31.854299999999999</v>
          </cell>
          <cell r="H213">
            <v>72.288200000000003</v>
          </cell>
          <cell r="I213">
            <v>25.069500000000001</v>
          </cell>
          <cell r="J213">
            <v>172.6362</v>
          </cell>
          <cell r="K213">
            <v>68.493700000000004</v>
          </cell>
        </row>
        <row r="214">
          <cell r="A214" t="str">
            <v>E9578</v>
          </cell>
          <cell r="B214" t="str">
            <v>Conjunto vibratório para meio tubo de concreto com encaixe PB e 3 jogos de fôrmas - D = 0,40 m - 2,20 kW</v>
          </cell>
          <cell r="C214">
            <v>17033.298200000001</v>
          </cell>
          <cell r="D214">
            <v>2.2711000000000001</v>
          </cell>
          <cell r="E214">
            <v>0.3503</v>
          </cell>
          <cell r="F214">
            <v>0</v>
          </cell>
          <cell r="G214">
            <v>1.7033</v>
          </cell>
          <cell r="H214">
            <v>0</v>
          </cell>
          <cell r="I214">
            <v>0</v>
          </cell>
          <cell r="J214">
            <v>4.3247</v>
          </cell>
          <cell r="K214">
            <v>2.6214</v>
          </cell>
        </row>
        <row r="215">
          <cell r="A215" t="str">
            <v>E9580</v>
          </cell>
          <cell r="B215" t="str">
            <v>Fresadora e distribuidora com controle de greide - 287 kW</v>
          </cell>
          <cell r="C215">
            <v>3602183.477</v>
          </cell>
          <cell r="D215">
            <v>420.25470000000001</v>
          </cell>
          <cell r="E215">
            <v>74.084900000000005</v>
          </cell>
          <cell r="F215">
            <v>0</v>
          </cell>
          <cell r="G215">
            <v>600.36389999999994</v>
          </cell>
          <cell r="H215">
            <v>269.43790000000001</v>
          </cell>
          <cell r="I215">
            <v>36.179499999999997</v>
          </cell>
          <cell r="J215">
            <v>1400.3208999999999</v>
          </cell>
          <cell r="K215">
            <v>530.51909999999998</v>
          </cell>
        </row>
        <row r="216">
          <cell r="A216" t="str">
            <v>E9581</v>
          </cell>
          <cell r="B216" t="str">
            <v>Carregadeira de pneus para rocha com capacidade de 1,72 m³ - 113 kW</v>
          </cell>
          <cell r="C216">
            <v>791587.56830000004</v>
          </cell>
          <cell r="D216">
            <v>63.2547</v>
          </cell>
          <cell r="E216">
            <v>14.997999999999999</v>
          </cell>
          <cell r="F216">
            <v>0</v>
          </cell>
          <cell r="G216">
            <v>63.2547</v>
          </cell>
          <cell r="H216">
            <v>111.9789</v>
          </cell>
          <cell r="I216">
            <v>30.947199999999999</v>
          </cell>
          <cell r="J216">
            <v>284.43349999999998</v>
          </cell>
          <cell r="K216">
            <v>109.1999</v>
          </cell>
        </row>
        <row r="217">
          <cell r="A217" t="str">
            <v>E9583</v>
          </cell>
          <cell r="B217" t="str">
            <v>Distribuidor de agregados rebocável com capacidade de 1,9 m³</v>
          </cell>
          <cell r="C217">
            <v>95556.055800000002</v>
          </cell>
          <cell r="D217">
            <v>14.333399999999999</v>
          </cell>
          <cell r="E217">
            <v>1.9653</v>
          </cell>
          <cell r="F217">
            <v>0</v>
          </cell>
          <cell r="G217">
            <v>9.5556000000000001</v>
          </cell>
          <cell r="H217">
            <v>0</v>
          </cell>
          <cell r="I217">
            <v>0</v>
          </cell>
          <cell r="J217">
            <v>25.854299999999999</v>
          </cell>
          <cell r="K217">
            <v>16.2987</v>
          </cell>
        </row>
        <row r="218">
          <cell r="A218" t="str">
            <v>E9584</v>
          </cell>
          <cell r="B218" t="str">
            <v>Carregadeira de pneus com capacidade de 1,72 m³ - 113 kW</v>
          </cell>
          <cell r="C218">
            <v>791587.56830000004</v>
          </cell>
          <cell r="D218">
            <v>59.839199999999998</v>
          </cell>
          <cell r="E218">
            <v>14.8474</v>
          </cell>
          <cell r="F218">
            <v>0</v>
          </cell>
          <cell r="G218">
            <v>59.839199999999998</v>
          </cell>
          <cell r="H218">
            <v>47.149000000000001</v>
          </cell>
          <cell r="I218">
            <v>30.947199999999999</v>
          </cell>
          <cell r="J218">
            <v>212.62200000000001</v>
          </cell>
          <cell r="K218">
            <v>105.63379999999999</v>
          </cell>
        </row>
        <row r="219">
          <cell r="A219" t="str">
            <v>E9585</v>
          </cell>
          <cell r="B219" t="str">
            <v>Motosserra com motor a gasolina - 2,30 kW</v>
          </cell>
          <cell r="C219">
            <v>2195.9277000000002</v>
          </cell>
          <cell r="D219">
            <v>0.98819999999999997</v>
          </cell>
          <cell r="E219">
            <v>6.7699999999999996E-2</v>
          </cell>
          <cell r="F219">
            <v>0</v>
          </cell>
          <cell r="G219">
            <v>0.98819999999999997</v>
          </cell>
          <cell r="H219">
            <v>4.2674000000000003</v>
          </cell>
          <cell r="I219">
            <v>25.069500000000001</v>
          </cell>
          <cell r="J219">
            <v>31.381</v>
          </cell>
          <cell r="K219">
            <v>26.125399999999999</v>
          </cell>
        </row>
        <row r="220">
          <cell r="A220" t="str">
            <v>E9586</v>
          </cell>
          <cell r="B220" t="str">
            <v>Régua vibratória dupla com 4 m - 4,10 kW</v>
          </cell>
          <cell r="C220">
            <v>6042.0434999999998</v>
          </cell>
          <cell r="D220">
            <v>1.0875999999999999</v>
          </cell>
          <cell r="E220">
            <v>0.1305</v>
          </cell>
          <cell r="F220">
            <v>0</v>
          </cell>
          <cell r="G220">
            <v>0.84589999999999999</v>
          </cell>
          <cell r="H220">
            <v>7.6071</v>
          </cell>
          <cell r="I220">
            <v>0</v>
          </cell>
          <cell r="J220">
            <v>9.6710999999999991</v>
          </cell>
          <cell r="K220">
            <v>1.2181</v>
          </cell>
        </row>
        <row r="221">
          <cell r="A221" t="str">
            <v>E9587</v>
          </cell>
          <cell r="B221" t="str">
            <v>Serra para corte de concreto - 4 kW</v>
          </cell>
          <cell r="C221">
            <v>11215.706</v>
          </cell>
          <cell r="D221">
            <v>1.4954000000000001</v>
          </cell>
          <cell r="E221">
            <v>0.23069999999999999</v>
          </cell>
          <cell r="F221">
            <v>0</v>
          </cell>
          <cell r="G221">
            <v>1.3085</v>
          </cell>
          <cell r="H221">
            <v>7.4215</v>
          </cell>
          <cell r="I221">
            <v>0</v>
          </cell>
          <cell r="J221">
            <v>10.456099999999999</v>
          </cell>
          <cell r="K221">
            <v>1.7261</v>
          </cell>
        </row>
        <row r="222">
          <cell r="A222" t="str">
            <v>E9588</v>
          </cell>
          <cell r="B222" t="str">
            <v>Vibroacabadora de concreto sobre esteiras com fôrmas deslizantes - 205 kW</v>
          </cell>
          <cell r="C222">
            <v>6543240.75</v>
          </cell>
          <cell r="D222">
            <v>572.53359999999998</v>
          </cell>
          <cell r="E222">
            <v>126.1619</v>
          </cell>
          <cell r="F222">
            <v>0</v>
          </cell>
          <cell r="G222">
            <v>736.1146</v>
          </cell>
          <cell r="H222">
            <v>203.14760000000001</v>
          </cell>
          <cell r="I222">
            <v>36.179499999999997</v>
          </cell>
          <cell r="J222">
            <v>1674.1371999999999</v>
          </cell>
          <cell r="K222">
            <v>734.875</v>
          </cell>
        </row>
        <row r="223">
          <cell r="A223" t="str">
            <v>E9589</v>
          </cell>
          <cell r="B223" t="str">
            <v>Máquina texturizadora e aplicadora de cura química em pavimento de concreto - 44,80 kW</v>
          </cell>
          <cell r="C223">
            <v>1627360.7204</v>
          </cell>
          <cell r="D223">
            <v>189.8588</v>
          </cell>
          <cell r="E223">
            <v>33.4694</v>
          </cell>
          <cell r="F223">
            <v>0</v>
          </cell>
          <cell r="G223">
            <v>189.8588</v>
          </cell>
          <cell r="H223">
            <v>35.0488</v>
          </cell>
          <cell r="I223">
            <v>30.947199999999999</v>
          </cell>
          <cell r="J223">
            <v>479.18299999999999</v>
          </cell>
          <cell r="K223">
            <v>254.27539999999999</v>
          </cell>
        </row>
        <row r="224">
          <cell r="A224" t="str">
            <v>E9590</v>
          </cell>
          <cell r="B224" t="str">
            <v>Central de concreto com capacidade de 40 m³/h - dosadora fixa</v>
          </cell>
          <cell r="C224">
            <v>444309.73080000002</v>
          </cell>
          <cell r="D224">
            <v>44.430999999999997</v>
          </cell>
          <cell r="E224">
            <v>8.5668000000000006</v>
          </cell>
          <cell r="F224">
            <v>0</v>
          </cell>
          <cell r="G224">
            <v>38.877099999999999</v>
          </cell>
          <cell r="H224">
            <v>0</v>
          </cell>
          <cell r="I224">
            <v>36.179499999999997</v>
          </cell>
          <cell r="J224">
            <v>128.05439999999999</v>
          </cell>
          <cell r="K224">
            <v>89.177300000000002</v>
          </cell>
        </row>
        <row r="225">
          <cell r="A225" t="str">
            <v>E9591</v>
          </cell>
          <cell r="B225" t="str">
            <v>Serra para corte de concreto e asfalto - 10 kW</v>
          </cell>
          <cell r="C225">
            <v>21535.1675</v>
          </cell>
          <cell r="D225">
            <v>2.8714</v>
          </cell>
          <cell r="E225">
            <v>0.44290000000000002</v>
          </cell>
          <cell r="F225">
            <v>0</v>
          </cell>
          <cell r="G225">
            <v>2.5124</v>
          </cell>
          <cell r="H225">
            <v>18.553899999999999</v>
          </cell>
          <cell r="I225">
            <v>0</v>
          </cell>
          <cell r="J225">
            <v>24.380600000000001</v>
          </cell>
          <cell r="K225">
            <v>3.3142999999999998</v>
          </cell>
        </row>
        <row r="226">
          <cell r="A226" t="str">
            <v>E9593</v>
          </cell>
          <cell r="B226" t="str">
            <v>Draga hopper com capacidade de 750 m³</v>
          </cell>
          <cell r="C226">
            <v>297067743.10000002</v>
          </cell>
          <cell r="D226">
            <v>2678.4094</v>
          </cell>
          <cell r="E226">
            <v>1682.8759</v>
          </cell>
          <cell r="F226">
            <v>0</v>
          </cell>
          <cell r="G226">
            <v>5952.0209000000004</v>
          </cell>
          <cell r="H226">
            <v>625.87199999999996</v>
          </cell>
          <cell r="I226">
            <v>156.42320000000001</v>
          </cell>
          <cell r="J226">
            <v>11095.6014</v>
          </cell>
          <cell r="K226">
            <v>4517.7084999999997</v>
          </cell>
        </row>
        <row r="227">
          <cell r="A227" t="str">
            <v>E9594</v>
          </cell>
          <cell r="B227" t="str">
            <v>Draga hopper com capacidade de 1.000 m³</v>
          </cell>
          <cell r="C227">
            <v>322144314.10000002</v>
          </cell>
          <cell r="D227">
            <v>2904.5037000000002</v>
          </cell>
          <cell r="E227">
            <v>1824.9336000000001</v>
          </cell>
          <cell r="F227">
            <v>0</v>
          </cell>
          <cell r="G227">
            <v>6454.4526999999998</v>
          </cell>
          <cell r="H227">
            <v>751.04639999999995</v>
          </cell>
          <cell r="I227">
            <v>183.48589999999999</v>
          </cell>
          <cell r="J227">
            <v>12118.4223</v>
          </cell>
          <cell r="K227">
            <v>4912.9232000000002</v>
          </cell>
        </row>
        <row r="228">
          <cell r="A228" t="str">
            <v>E9595</v>
          </cell>
          <cell r="B228" t="str">
            <v>Draga hopper com capacidade de 2.000 m³</v>
          </cell>
          <cell r="C228">
            <v>422450597.89999998</v>
          </cell>
          <cell r="D228">
            <v>3808.8809000000001</v>
          </cell>
          <cell r="E228">
            <v>2393.1642999999999</v>
          </cell>
          <cell r="F228">
            <v>0</v>
          </cell>
          <cell r="G228">
            <v>8464.1797999999999</v>
          </cell>
          <cell r="H228">
            <v>1314.3312000000001</v>
          </cell>
          <cell r="I228">
            <v>183.48589999999999</v>
          </cell>
          <cell r="J228">
            <v>16164.042100000001</v>
          </cell>
          <cell r="K228">
            <v>6385.5311000000002</v>
          </cell>
        </row>
        <row r="229">
          <cell r="A229" t="str">
            <v>E9596</v>
          </cell>
          <cell r="B229" t="str">
            <v>Draga hopper com capacidade de 3.000 m³</v>
          </cell>
          <cell r="C229">
            <v>522756881.60000002</v>
          </cell>
          <cell r="D229">
            <v>4713.2581</v>
          </cell>
          <cell r="E229">
            <v>2961.395</v>
          </cell>
          <cell r="F229">
            <v>0</v>
          </cell>
          <cell r="G229">
            <v>10473.9069</v>
          </cell>
          <cell r="H229">
            <v>1877.616</v>
          </cell>
          <cell r="I229">
            <v>326.12360000000001</v>
          </cell>
          <cell r="J229">
            <v>20352.299599999998</v>
          </cell>
          <cell r="K229">
            <v>8000.7767000000003</v>
          </cell>
        </row>
        <row r="230">
          <cell r="A230" t="str">
            <v>E9597</v>
          </cell>
          <cell r="B230" t="str">
            <v>Draga hopper com capacidade de 4.000 m³</v>
          </cell>
          <cell r="C230">
            <v>623063165.39999998</v>
          </cell>
          <cell r="D230">
            <v>5617.6352999999999</v>
          </cell>
          <cell r="E230">
            <v>3529.6257999999998</v>
          </cell>
          <cell r="F230">
            <v>0</v>
          </cell>
          <cell r="G230">
            <v>12483.634</v>
          </cell>
          <cell r="H230">
            <v>2440.9007999999999</v>
          </cell>
          <cell r="I230">
            <v>382.47250000000003</v>
          </cell>
          <cell r="J230">
            <v>24454.268400000001</v>
          </cell>
          <cell r="K230">
            <v>9529.7335999999996</v>
          </cell>
        </row>
        <row r="231">
          <cell r="A231" t="str">
            <v>E9598</v>
          </cell>
          <cell r="B231" t="str">
            <v>Draga hopper com capacidade de 5.000 m³</v>
          </cell>
          <cell r="C231">
            <v>723369449.20000005</v>
          </cell>
          <cell r="D231">
            <v>6522.0124999999998</v>
          </cell>
          <cell r="E231">
            <v>4097.8564999999999</v>
          </cell>
          <cell r="F231">
            <v>0</v>
          </cell>
          <cell r="G231">
            <v>14493.3611</v>
          </cell>
          <cell r="H231">
            <v>3004.1855999999998</v>
          </cell>
          <cell r="I231">
            <v>382.47250000000003</v>
          </cell>
          <cell r="J231">
            <v>28499.888200000001</v>
          </cell>
          <cell r="K231">
            <v>11002.3415</v>
          </cell>
        </row>
        <row r="232">
          <cell r="A232" t="str">
            <v>E9599</v>
          </cell>
          <cell r="B232" t="str">
            <v>Central de concreto com capacidade de 30 m³/h - dosadora RS</v>
          </cell>
          <cell r="C232">
            <v>311973.32919999998</v>
          </cell>
          <cell r="D232">
            <v>31.197299999999998</v>
          </cell>
          <cell r="E232">
            <v>6.0152000000000001</v>
          </cell>
          <cell r="F232">
            <v>0</v>
          </cell>
          <cell r="G232">
            <v>27.297699999999999</v>
          </cell>
          <cell r="H232">
            <v>0</v>
          </cell>
          <cell r="I232">
            <v>36.179499999999997</v>
          </cell>
          <cell r="J232">
            <v>100.6897</v>
          </cell>
          <cell r="K232">
            <v>73.391999999999996</v>
          </cell>
        </row>
        <row r="233">
          <cell r="A233" t="str">
            <v>E9601</v>
          </cell>
          <cell r="B233" t="str">
            <v>Embarcação de transporte de pessoal e apoio logístico - 130 kW</v>
          </cell>
          <cell r="C233">
            <v>500663.6606</v>
          </cell>
          <cell r="D233">
            <v>5.7309999999999999</v>
          </cell>
          <cell r="E233">
            <v>2.8780000000000001</v>
          </cell>
          <cell r="F233">
            <v>0</v>
          </cell>
          <cell r="G233">
            <v>6.3677999999999999</v>
          </cell>
          <cell r="H233">
            <v>275.65719999999999</v>
          </cell>
          <cell r="I233">
            <v>38.4</v>
          </cell>
          <cell r="J233">
            <v>329.03399999999999</v>
          </cell>
          <cell r="K233">
            <v>47.009</v>
          </cell>
        </row>
        <row r="234">
          <cell r="A234" t="str">
            <v>E9603</v>
          </cell>
          <cell r="B234" t="str">
            <v>Embarcação empurradora multipropósito com guindaste hidráulico de 74 kN.m - 165 kW</v>
          </cell>
          <cell r="C234">
            <v>2293344.7349999999</v>
          </cell>
          <cell r="D234">
            <v>26.2517</v>
          </cell>
          <cell r="E234">
            <v>13.1828</v>
          </cell>
          <cell r="F234">
            <v>0</v>
          </cell>
          <cell r="G234">
            <v>58.337000000000003</v>
          </cell>
          <cell r="H234">
            <v>163.50909999999999</v>
          </cell>
          <cell r="I234">
            <v>125.6335</v>
          </cell>
          <cell r="J234">
            <v>386.91410000000002</v>
          </cell>
          <cell r="K234">
            <v>165.06800000000001</v>
          </cell>
        </row>
        <row r="235">
          <cell r="A235" t="str">
            <v>E9606</v>
          </cell>
          <cell r="B235" t="str">
            <v>Embarcação rebocadora - 2 x 268 kW</v>
          </cell>
          <cell r="C235">
            <v>1159774.8670000001</v>
          </cell>
          <cell r="D235">
            <v>13.2758</v>
          </cell>
          <cell r="E235">
            <v>6.6666999999999996</v>
          </cell>
          <cell r="F235">
            <v>0</v>
          </cell>
          <cell r="G235">
            <v>29.501799999999999</v>
          </cell>
          <cell r="H235">
            <v>532.14769999999999</v>
          </cell>
          <cell r="I235">
            <v>125.6335</v>
          </cell>
          <cell r="J235">
            <v>707.22550000000001</v>
          </cell>
          <cell r="K235">
            <v>145.57599999999999</v>
          </cell>
        </row>
        <row r="236">
          <cell r="A236" t="str">
            <v>E9607</v>
          </cell>
          <cell r="B236" t="str">
            <v>Conjunto de britagem para rachão com capacidade de 80 m³/h - 224 kW</v>
          </cell>
          <cell r="C236">
            <v>2368266.719</v>
          </cell>
          <cell r="D236">
            <v>126.30759999999999</v>
          </cell>
          <cell r="E236">
            <v>41.401200000000003</v>
          </cell>
          <cell r="F236">
            <v>0</v>
          </cell>
          <cell r="G236">
            <v>94.730699999999999</v>
          </cell>
          <cell r="H236">
            <v>0</v>
          </cell>
          <cell r="I236">
            <v>36.179499999999997</v>
          </cell>
          <cell r="J236">
            <v>298.61900000000003</v>
          </cell>
          <cell r="K236">
            <v>203.88829999999999</v>
          </cell>
        </row>
        <row r="237">
          <cell r="A237" t="str">
            <v>E9609</v>
          </cell>
          <cell r="B237" t="str">
            <v>Draga de sucção para extração de areia com tubo de descarga de 150 mm - 100 kW</v>
          </cell>
          <cell r="C237">
            <v>670073.24439999997</v>
          </cell>
          <cell r="D237">
            <v>14.358700000000001</v>
          </cell>
          <cell r="E237">
            <v>5.6600999999999999</v>
          </cell>
          <cell r="F237">
            <v>0</v>
          </cell>
          <cell r="G237">
            <v>31.908200000000001</v>
          </cell>
          <cell r="H237">
            <v>78.233999999999995</v>
          </cell>
          <cell r="I237">
            <v>32.2607</v>
          </cell>
          <cell r="J237">
            <v>162.42169999999999</v>
          </cell>
          <cell r="K237">
            <v>52.279499999999999</v>
          </cell>
        </row>
        <row r="238">
          <cell r="A238" t="str">
            <v>E9610</v>
          </cell>
          <cell r="B238" t="str">
            <v>Compressor de ar portátil de 42,48 l/s (90 PCM) - 18,50 kW</v>
          </cell>
          <cell r="C238">
            <v>119959.5209</v>
          </cell>
          <cell r="D238">
            <v>9.5968</v>
          </cell>
          <cell r="E238">
            <v>2.2204999999999999</v>
          </cell>
          <cell r="F238">
            <v>0</v>
          </cell>
          <cell r="G238">
            <v>9.5968</v>
          </cell>
          <cell r="H238">
            <v>16.403099999999998</v>
          </cell>
          <cell r="I238">
            <v>0</v>
          </cell>
          <cell r="J238">
            <v>37.8172</v>
          </cell>
          <cell r="K238">
            <v>11.817299999999999</v>
          </cell>
        </row>
        <row r="239">
          <cell r="A239" t="str">
            <v>E9611</v>
          </cell>
          <cell r="B239" t="str">
            <v>Conjunto de britagem com capacidade de 80 m³/h - 313 kW</v>
          </cell>
          <cell r="C239">
            <v>8524453.9350000005</v>
          </cell>
          <cell r="D239">
            <v>454.63749999999999</v>
          </cell>
          <cell r="E239">
            <v>149.02170000000001</v>
          </cell>
          <cell r="F239">
            <v>0</v>
          </cell>
          <cell r="G239">
            <v>340.97820000000002</v>
          </cell>
          <cell r="H239">
            <v>0</v>
          </cell>
          <cell r="I239">
            <v>36.179499999999997</v>
          </cell>
          <cell r="J239">
            <v>980.81690000000003</v>
          </cell>
          <cell r="K239">
            <v>639.83870000000002</v>
          </cell>
        </row>
        <row r="240">
          <cell r="A240" t="str">
            <v>E9612</v>
          </cell>
          <cell r="B240" t="str">
            <v>Plataforma flutuante montada na obra de 12 x 24 x 1,8 m com capacidade de 150 t</v>
          </cell>
          <cell r="C240">
            <v>675578.8504</v>
          </cell>
          <cell r="D240">
            <v>7.7332999999999998</v>
          </cell>
          <cell r="E240">
            <v>3.8834</v>
          </cell>
          <cell r="F240">
            <v>0</v>
          </cell>
          <cell r="G240">
            <v>12.8888</v>
          </cell>
          <cell r="H240">
            <v>0</v>
          </cell>
          <cell r="I240">
            <v>54.125399999999999</v>
          </cell>
          <cell r="J240">
            <v>78.630899999999997</v>
          </cell>
          <cell r="K240">
            <v>65.742099999999994</v>
          </cell>
        </row>
        <row r="241">
          <cell r="A241" t="str">
            <v>E9613</v>
          </cell>
          <cell r="B241" t="str">
            <v>Guindaste móvel sobre esteiras com pinça com capacidade de 40 t - 186 kW</v>
          </cell>
          <cell r="C241">
            <v>7656021.0089999996</v>
          </cell>
          <cell r="D241">
            <v>412.2473</v>
          </cell>
          <cell r="E241">
            <v>136.26249999999999</v>
          </cell>
          <cell r="F241">
            <v>0</v>
          </cell>
          <cell r="G241">
            <v>588.92470000000003</v>
          </cell>
          <cell r="H241">
            <v>48.505099999999999</v>
          </cell>
          <cell r="I241">
            <v>36.179499999999997</v>
          </cell>
          <cell r="J241">
            <v>1222.1190999999999</v>
          </cell>
          <cell r="K241">
            <v>584.6893</v>
          </cell>
        </row>
        <row r="242">
          <cell r="A242" t="str">
            <v>E9614</v>
          </cell>
          <cell r="B242" t="str">
            <v>Bomba com capacidade de 136 m³/h e câmara de vácuo - 5,60 kW</v>
          </cell>
          <cell r="C242">
            <v>11901.0726</v>
          </cell>
          <cell r="D242">
            <v>0.95209999999999995</v>
          </cell>
          <cell r="E242">
            <v>0.2203</v>
          </cell>
          <cell r="F242">
            <v>0</v>
          </cell>
          <cell r="G242">
            <v>0.83309999999999995</v>
          </cell>
          <cell r="H242">
            <v>0</v>
          </cell>
          <cell r="I242">
            <v>0</v>
          </cell>
          <cell r="J242">
            <v>2.0055000000000001</v>
          </cell>
          <cell r="K242">
            <v>1.1724000000000001</v>
          </cell>
        </row>
        <row r="243">
          <cell r="A243" t="str">
            <v>E9615</v>
          </cell>
          <cell r="B243" t="str">
            <v>Usina misturadora de solos com capacidade de 300 t/h - 44 kW</v>
          </cell>
          <cell r="C243">
            <v>1542520.1710000001</v>
          </cell>
          <cell r="D243">
            <v>154.25200000000001</v>
          </cell>
          <cell r="E243">
            <v>29.741700000000002</v>
          </cell>
          <cell r="F243">
            <v>0</v>
          </cell>
          <cell r="G243">
            <v>134.97049999999999</v>
          </cell>
          <cell r="H243">
            <v>0</v>
          </cell>
          <cell r="I243">
            <v>30.947199999999999</v>
          </cell>
          <cell r="J243">
            <v>349.91140000000001</v>
          </cell>
          <cell r="K243">
            <v>214.9409</v>
          </cell>
        </row>
        <row r="244">
          <cell r="A244" t="str">
            <v>E9617</v>
          </cell>
          <cell r="B244" t="str">
            <v>Usina misturadora de pré-misturado a frio com capacidade de 60 t/h - 23,50 kW</v>
          </cell>
          <cell r="C244">
            <v>255822.71170000001</v>
          </cell>
          <cell r="D244">
            <v>25.5823</v>
          </cell>
          <cell r="E244">
            <v>4.9325999999999999</v>
          </cell>
          <cell r="F244">
            <v>0</v>
          </cell>
          <cell r="G244">
            <v>22.384499999999999</v>
          </cell>
          <cell r="H244">
            <v>0</v>
          </cell>
          <cell r="I244">
            <v>30.947199999999999</v>
          </cell>
          <cell r="J244">
            <v>83.846599999999995</v>
          </cell>
          <cell r="K244">
            <v>61.4621</v>
          </cell>
        </row>
        <row r="245">
          <cell r="A245" t="str">
            <v>E9618</v>
          </cell>
          <cell r="B245" t="str">
            <v>Batelão autopropelido com capacidade de 300 m³ - 224 kW</v>
          </cell>
          <cell r="C245">
            <v>24157329.539999999</v>
          </cell>
          <cell r="D245">
            <v>312.46550000000002</v>
          </cell>
          <cell r="E245">
            <v>140.0949</v>
          </cell>
          <cell r="F245">
            <v>0</v>
          </cell>
          <cell r="G245">
            <v>694.36770000000001</v>
          </cell>
          <cell r="H245">
            <v>70.097700000000003</v>
          </cell>
          <cell r="I245">
            <v>96.347300000000004</v>
          </cell>
          <cell r="J245">
            <v>1313.3731</v>
          </cell>
          <cell r="K245">
            <v>548.90769999999998</v>
          </cell>
        </row>
        <row r="246">
          <cell r="A246" t="str">
            <v>E9619</v>
          </cell>
          <cell r="B246" t="str">
            <v>Batelão autopropelido com capacidade de 500 m³ - 373 kW</v>
          </cell>
          <cell r="C246">
            <v>29635386.710000001</v>
          </cell>
          <cell r="D246">
            <v>383.322</v>
          </cell>
          <cell r="E246">
            <v>171.86369999999999</v>
          </cell>
          <cell r="F246">
            <v>0</v>
          </cell>
          <cell r="G246">
            <v>851.82659999999998</v>
          </cell>
          <cell r="H246">
            <v>116.7251</v>
          </cell>
          <cell r="I246">
            <v>96.347300000000004</v>
          </cell>
          <cell r="J246">
            <v>1620.0847000000001</v>
          </cell>
          <cell r="K246">
            <v>651.53300000000002</v>
          </cell>
        </row>
        <row r="247">
          <cell r="A247" t="str">
            <v>E9620</v>
          </cell>
          <cell r="B247" t="str">
            <v>Pontão flutuante de 15 x 30 x 1,8 m com capacidade de 500 t</v>
          </cell>
          <cell r="C247">
            <v>3334308.7850000001</v>
          </cell>
          <cell r="D247">
            <v>38.167499999999997</v>
          </cell>
          <cell r="E247">
            <v>19.166499999999999</v>
          </cell>
          <cell r="F247">
            <v>0</v>
          </cell>
          <cell r="G247">
            <v>63.612400000000001</v>
          </cell>
          <cell r="H247">
            <v>0</v>
          </cell>
          <cell r="I247">
            <v>27.0627</v>
          </cell>
          <cell r="J247">
            <v>148.00909999999999</v>
          </cell>
          <cell r="K247">
            <v>84.396699999999996</v>
          </cell>
        </row>
        <row r="248">
          <cell r="A248" t="str">
            <v>E9621</v>
          </cell>
          <cell r="B248" t="str">
            <v>Bomba de injeção de argamassa e nata com capacidade de 1,08 m³/h (18 l/min) e misturador com tambor de 0,100 m³ - 6,20 kW</v>
          </cell>
          <cell r="C248">
            <v>53229.157299999999</v>
          </cell>
          <cell r="D248">
            <v>5.3228999999999997</v>
          </cell>
          <cell r="E248">
            <v>1.0263</v>
          </cell>
          <cell r="F248">
            <v>0</v>
          </cell>
          <cell r="G248">
            <v>5.3228999999999997</v>
          </cell>
          <cell r="H248">
            <v>0</v>
          </cell>
          <cell r="I248">
            <v>25.069500000000001</v>
          </cell>
          <cell r="J248">
            <v>36.741599999999998</v>
          </cell>
          <cell r="K248">
            <v>31.418700000000001</v>
          </cell>
        </row>
        <row r="249">
          <cell r="A249" t="str">
            <v>E9622</v>
          </cell>
          <cell r="B249" t="str">
            <v>Máquina de bancada universal para corte de chapa - 1,50 kW</v>
          </cell>
          <cell r="C249">
            <v>104063.7421</v>
          </cell>
          <cell r="D249">
            <v>5.9465000000000003</v>
          </cell>
          <cell r="E249">
            <v>1.8345</v>
          </cell>
          <cell r="F249">
            <v>0</v>
          </cell>
          <cell r="G249">
            <v>4.4599000000000002</v>
          </cell>
          <cell r="H249">
            <v>0</v>
          </cell>
          <cell r="I249">
            <v>0</v>
          </cell>
          <cell r="J249">
            <v>12.2409</v>
          </cell>
          <cell r="K249">
            <v>7.7809999999999997</v>
          </cell>
        </row>
        <row r="250">
          <cell r="A250" t="str">
            <v>E9623</v>
          </cell>
          <cell r="B250" t="str">
            <v>Máquina de bancada guilhotina - 4,00 kW</v>
          </cell>
          <cell r="C250">
            <v>128244.3009</v>
          </cell>
          <cell r="D250">
            <v>7.3281999999999998</v>
          </cell>
          <cell r="E250">
            <v>2.2608000000000001</v>
          </cell>
          <cell r="F250">
            <v>0</v>
          </cell>
          <cell r="G250">
            <v>5.4962</v>
          </cell>
          <cell r="H250">
            <v>0</v>
          </cell>
          <cell r="I250">
            <v>0</v>
          </cell>
          <cell r="J250">
            <v>15.0852</v>
          </cell>
          <cell r="K250">
            <v>9.5890000000000004</v>
          </cell>
        </row>
        <row r="251">
          <cell r="A251" t="str">
            <v>E9624</v>
          </cell>
          <cell r="B251" t="str">
            <v>Draga hopper com capacidade de 10.000 m³</v>
          </cell>
          <cell r="C251">
            <v>1224900868</v>
          </cell>
          <cell r="D251">
            <v>11043.898499999999</v>
          </cell>
          <cell r="E251">
            <v>6939.0102999999999</v>
          </cell>
          <cell r="F251">
            <v>0</v>
          </cell>
          <cell r="G251">
            <v>24541.996599999999</v>
          </cell>
          <cell r="H251">
            <v>5132.1504000000004</v>
          </cell>
          <cell r="I251">
            <v>505.88249999999999</v>
          </cell>
          <cell r="J251">
            <v>48162.938300000002</v>
          </cell>
          <cell r="K251">
            <v>18488.791300000001</v>
          </cell>
        </row>
        <row r="252">
          <cell r="A252" t="str">
            <v>E9625</v>
          </cell>
          <cell r="B252" t="str">
            <v>Draga hopper com capacidade de 15.000 m³</v>
          </cell>
          <cell r="C252">
            <v>1726432287</v>
          </cell>
          <cell r="D252">
            <v>15565.7845</v>
          </cell>
          <cell r="E252">
            <v>9780.1640000000007</v>
          </cell>
          <cell r="F252">
            <v>0</v>
          </cell>
          <cell r="G252">
            <v>34590.6322</v>
          </cell>
          <cell r="H252">
            <v>7385.2896000000001</v>
          </cell>
          <cell r="I252">
            <v>533.40129999999999</v>
          </cell>
          <cell r="J252">
            <v>67855.271599999993</v>
          </cell>
          <cell r="K252">
            <v>25879.3498</v>
          </cell>
        </row>
        <row r="253">
          <cell r="A253" t="str">
            <v>E9626</v>
          </cell>
          <cell r="B253" t="str">
            <v>Draga hopper com capacidade de 20.000 m³</v>
          </cell>
          <cell r="C253">
            <v>2227963706</v>
          </cell>
          <cell r="D253">
            <v>20087.6705</v>
          </cell>
          <cell r="E253">
            <v>12621.3177</v>
          </cell>
          <cell r="F253">
            <v>0</v>
          </cell>
          <cell r="G253">
            <v>44639.267699999997</v>
          </cell>
          <cell r="H253">
            <v>9701.0159999999996</v>
          </cell>
          <cell r="I253">
            <v>560.46400000000006</v>
          </cell>
          <cell r="J253">
            <v>87609.7359</v>
          </cell>
          <cell r="K253">
            <v>33269.4522</v>
          </cell>
        </row>
        <row r="254">
          <cell r="A254" t="str">
            <v>E9627</v>
          </cell>
          <cell r="B254" t="str">
            <v>Embarcação hotel com capacidade para 15 pessoas - 199 kW</v>
          </cell>
          <cell r="C254">
            <v>2499833.42</v>
          </cell>
          <cell r="D254">
            <v>28.615300000000001</v>
          </cell>
          <cell r="E254">
            <v>11.692</v>
          </cell>
          <cell r="F254">
            <v>0</v>
          </cell>
          <cell r="G254">
            <v>63.589599999999997</v>
          </cell>
          <cell r="H254">
            <v>197.20179999999999</v>
          </cell>
          <cell r="I254">
            <v>56.3489</v>
          </cell>
          <cell r="J254">
            <v>357.44760000000002</v>
          </cell>
          <cell r="K254">
            <v>96.656199999999998</v>
          </cell>
        </row>
        <row r="255">
          <cell r="A255" t="str">
            <v>E9628</v>
          </cell>
          <cell r="B255" t="str">
            <v>Fábrica de pré-moldado de concreto para balizador - 2,20 kW</v>
          </cell>
          <cell r="C255">
            <v>14433.468699999999</v>
          </cell>
          <cell r="D255">
            <v>1.9245000000000001</v>
          </cell>
          <cell r="E255">
            <v>0.29680000000000001</v>
          </cell>
          <cell r="F255">
            <v>0</v>
          </cell>
          <cell r="G255">
            <v>1.4433</v>
          </cell>
          <cell r="H255">
            <v>0</v>
          </cell>
          <cell r="I255">
            <v>0</v>
          </cell>
          <cell r="J255">
            <v>3.6646000000000001</v>
          </cell>
          <cell r="K255">
            <v>2.2212999999999998</v>
          </cell>
        </row>
        <row r="256">
          <cell r="A256" t="str">
            <v>E9629</v>
          </cell>
          <cell r="B256" t="str">
            <v>Compressor de ar portátil de 185,95 l/s (394 PCM) - 81,50 kW</v>
          </cell>
          <cell r="C256">
            <v>368460.0833</v>
          </cell>
          <cell r="D256">
            <v>29.476800000000001</v>
          </cell>
          <cell r="E256">
            <v>6.8201999999999998</v>
          </cell>
          <cell r="F256">
            <v>0</v>
          </cell>
          <cell r="G256">
            <v>29.476800000000001</v>
          </cell>
          <cell r="H256">
            <v>72.262100000000004</v>
          </cell>
          <cell r="I256">
            <v>0</v>
          </cell>
          <cell r="J256">
            <v>138.0359</v>
          </cell>
          <cell r="K256">
            <v>36.296999999999997</v>
          </cell>
        </row>
        <row r="257">
          <cell r="A257" t="str">
            <v>E9630</v>
          </cell>
          <cell r="B257" t="str">
            <v>Bomba submersível com capacidade de 75 m³/h - 3,6 kW</v>
          </cell>
          <cell r="C257">
            <v>6276.0092999999997</v>
          </cell>
          <cell r="D257">
            <v>0.62760000000000005</v>
          </cell>
          <cell r="E257">
            <v>0.121</v>
          </cell>
          <cell r="F257">
            <v>0</v>
          </cell>
          <cell r="G257">
            <v>0.54920000000000002</v>
          </cell>
          <cell r="H257">
            <v>0</v>
          </cell>
          <cell r="I257">
            <v>0</v>
          </cell>
          <cell r="J257">
            <v>1.2978000000000001</v>
          </cell>
          <cell r="K257">
            <v>0.74860000000000004</v>
          </cell>
        </row>
        <row r="258">
          <cell r="A258" t="str">
            <v>E9631</v>
          </cell>
          <cell r="B258" t="str">
            <v>Bomba para concreto projetado via seca com capacidade de 6 m³/h - 7,5 kW</v>
          </cell>
          <cell r="C258">
            <v>303866.73680000001</v>
          </cell>
          <cell r="D258">
            <v>34.727600000000002</v>
          </cell>
          <cell r="E258">
            <v>6.0263</v>
          </cell>
          <cell r="F258">
            <v>0</v>
          </cell>
          <cell r="G258">
            <v>30.386700000000001</v>
          </cell>
          <cell r="H258">
            <v>0</v>
          </cell>
          <cell r="I258">
            <v>36.179499999999997</v>
          </cell>
          <cell r="J258">
            <v>107.3201</v>
          </cell>
          <cell r="K258">
            <v>76.933400000000006</v>
          </cell>
        </row>
        <row r="259">
          <cell r="A259" t="str">
            <v>E9632</v>
          </cell>
          <cell r="B259" t="str">
            <v>Conjunto vibratório para tubos de concreto com encaixe PB e 3 jogos de fôrmas - D = 0,20 m - 2,20 kW</v>
          </cell>
          <cell r="C259">
            <v>46539.593500000003</v>
          </cell>
          <cell r="D259">
            <v>6.2053000000000003</v>
          </cell>
          <cell r="E259">
            <v>0.95720000000000005</v>
          </cell>
          <cell r="F259">
            <v>0</v>
          </cell>
          <cell r="G259">
            <v>4.6539999999999999</v>
          </cell>
          <cell r="H259">
            <v>0</v>
          </cell>
          <cell r="I259">
            <v>0</v>
          </cell>
          <cell r="J259">
            <v>11.8165</v>
          </cell>
          <cell r="K259">
            <v>7.1624999999999996</v>
          </cell>
        </row>
        <row r="260">
          <cell r="A260" t="str">
            <v>E9633</v>
          </cell>
          <cell r="B260" t="str">
            <v>Conjunto vibratório para tubos de concreto com encaixe PB e 3 jogos de fôrmas - D = 0,30 m - 2,20 kW</v>
          </cell>
          <cell r="C260">
            <v>53756.657700000003</v>
          </cell>
          <cell r="D260">
            <v>7.1676000000000002</v>
          </cell>
          <cell r="E260">
            <v>1.1055999999999999</v>
          </cell>
          <cell r="F260">
            <v>0</v>
          </cell>
          <cell r="G260">
            <v>5.3757000000000001</v>
          </cell>
          <cell r="H260">
            <v>0</v>
          </cell>
          <cell r="I260">
            <v>0</v>
          </cell>
          <cell r="J260">
            <v>13.648899999999999</v>
          </cell>
          <cell r="K260">
            <v>8.2731999999999992</v>
          </cell>
        </row>
        <row r="261">
          <cell r="A261" t="str">
            <v>E9634</v>
          </cell>
          <cell r="B261" t="str">
            <v>Conjunto vibratório para tubos de concreto com encaixe PB e 3 jogos de fôrmas - D = 0,40 m - 2,20 kW</v>
          </cell>
          <cell r="C261">
            <v>59382.863599999997</v>
          </cell>
          <cell r="D261">
            <v>7.9177</v>
          </cell>
          <cell r="E261">
            <v>1.2213000000000001</v>
          </cell>
          <cell r="F261">
            <v>0</v>
          </cell>
          <cell r="G261">
            <v>5.9382999999999999</v>
          </cell>
          <cell r="H261">
            <v>0</v>
          </cell>
          <cell r="I261">
            <v>0</v>
          </cell>
          <cell r="J261">
            <v>15.077299999999999</v>
          </cell>
          <cell r="K261">
            <v>9.1389999999999993</v>
          </cell>
        </row>
        <row r="262">
          <cell r="A262" t="str">
            <v>E9635</v>
          </cell>
          <cell r="B262" t="str">
            <v>Draga de sucção e recalque com potência da bomba de 294 kW e cortador de 30 kW</v>
          </cell>
          <cell r="C262">
            <v>9112530.6239999998</v>
          </cell>
          <cell r="D262">
            <v>104.31010000000001</v>
          </cell>
          <cell r="E262">
            <v>52.381300000000003</v>
          </cell>
          <cell r="F262">
            <v>0</v>
          </cell>
          <cell r="G262">
            <v>231.80019999999999</v>
          </cell>
          <cell r="H262">
            <v>230.00800000000001</v>
          </cell>
          <cell r="I262">
            <v>59.323399999999999</v>
          </cell>
          <cell r="J262">
            <v>677.82299999999998</v>
          </cell>
          <cell r="K262">
            <v>216.01480000000001</v>
          </cell>
        </row>
        <row r="263">
          <cell r="A263" t="str">
            <v>E9636</v>
          </cell>
          <cell r="B263" t="str">
            <v>Draga de sucção e recalque com potência da bomba de 483 kW e cortador de 55 kW</v>
          </cell>
          <cell r="C263">
            <v>15263122.4</v>
          </cell>
          <cell r="D263">
            <v>174.71520000000001</v>
          </cell>
          <cell r="E263">
            <v>87.736599999999996</v>
          </cell>
          <cell r="F263">
            <v>0</v>
          </cell>
          <cell r="G263">
            <v>388.2561</v>
          </cell>
          <cell r="H263">
            <v>377.87020000000001</v>
          </cell>
          <cell r="I263">
            <v>59.323399999999999</v>
          </cell>
          <cell r="J263">
            <v>1087.9014999999999</v>
          </cell>
          <cell r="K263">
            <v>321.77519999999998</v>
          </cell>
        </row>
        <row r="264">
          <cell r="A264" t="str">
            <v>E9637</v>
          </cell>
          <cell r="B264" t="str">
            <v>Draga de sucção e recalque com potência da bomba de 746 kW e cortador de 110 kW</v>
          </cell>
          <cell r="C264">
            <v>28539218.199999999</v>
          </cell>
          <cell r="D264">
            <v>326.68520000000001</v>
          </cell>
          <cell r="E264">
            <v>164.0513</v>
          </cell>
          <cell r="F264">
            <v>0</v>
          </cell>
          <cell r="G264">
            <v>725.96709999999996</v>
          </cell>
          <cell r="H264">
            <v>583.62559999999996</v>
          </cell>
          <cell r="I264">
            <v>86.386099999999999</v>
          </cell>
          <cell r="J264">
            <v>1886.7153000000001</v>
          </cell>
          <cell r="K264">
            <v>577.12260000000003</v>
          </cell>
        </row>
        <row r="265">
          <cell r="A265" t="str">
            <v>E9638</v>
          </cell>
          <cell r="B265" t="str">
            <v>Draga de sucção e recalque com potência da bomba de 1.350 kW e cortador de 170 kW</v>
          </cell>
          <cell r="C265">
            <v>43570348.899999999</v>
          </cell>
          <cell r="D265">
            <v>498.7448</v>
          </cell>
          <cell r="E265">
            <v>250.45439999999999</v>
          </cell>
          <cell r="F265">
            <v>0</v>
          </cell>
          <cell r="G265">
            <v>1108.3218999999999</v>
          </cell>
          <cell r="H265">
            <v>1056.1590000000001</v>
          </cell>
          <cell r="I265">
            <v>86.386099999999999</v>
          </cell>
          <cell r="J265">
            <v>3000.0662000000002</v>
          </cell>
          <cell r="K265">
            <v>835.58529999999996</v>
          </cell>
        </row>
        <row r="266">
          <cell r="A266" t="str">
            <v>E9639</v>
          </cell>
          <cell r="B266" t="str">
            <v>Embarcação hotel com capacidade para 30 pessoas - 2 x 112 kW</v>
          </cell>
          <cell r="C266">
            <v>3989698.037</v>
          </cell>
          <cell r="D266">
            <v>45.669600000000003</v>
          </cell>
          <cell r="E266">
            <v>18.6602</v>
          </cell>
          <cell r="F266">
            <v>0</v>
          </cell>
          <cell r="G266">
            <v>101.488</v>
          </cell>
          <cell r="H266">
            <v>221.9759</v>
          </cell>
          <cell r="I266">
            <v>125.6335</v>
          </cell>
          <cell r="J266">
            <v>513.42719999999997</v>
          </cell>
          <cell r="K266">
            <v>189.9633</v>
          </cell>
        </row>
        <row r="267">
          <cell r="A267" t="str">
            <v>E9640</v>
          </cell>
          <cell r="B267" t="str">
            <v>Compressor de ar portátil de 33,51 l/s (71 PCM) - 14 kW</v>
          </cell>
          <cell r="C267">
            <v>107521.41190000001</v>
          </cell>
          <cell r="D267">
            <v>8.6016999999999992</v>
          </cell>
          <cell r="E267">
            <v>1.9902</v>
          </cell>
          <cell r="F267">
            <v>0</v>
          </cell>
          <cell r="G267">
            <v>8.6016999999999992</v>
          </cell>
          <cell r="H267">
            <v>12.4131</v>
          </cell>
          <cell r="I267">
            <v>0</v>
          </cell>
          <cell r="J267">
            <v>31.6067</v>
          </cell>
          <cell r="K267">
            <v>10.591900000000001</v>
          </cell>
        </row>
        <row r="268">
          <cell r="A268" t="str">
            <v>E9641</v>
          </cell>
          <cell r="B268" t="str">
            <v>Compressor de ar portátil de 75,04 l/s (159 PCM) - 33 kW</v>
          </cell>
          <cell r="C268">
            <v>162733.20480000001</v>
          </cell>
          <cell r="D268">
            <v>13.018700000000001</v>
          </cell>
          <cell r="E268">
            <v>3.0122</v>
          </cell>
          <cell r="F268">
            <v>0</v>
          </cell>
          <cell r="G268">
            <v>13.018700000000001</v>
          </cell>
          <cell r="H268">
            <v>29.259499999999999</v>
          </cell>
          <cell r="I268">
            <v>0</v>
          </cell>
          <cell r="J268">
            <v>58.309100000000001</v>
          </cell>
          <cell r="K268">
            <v>16.030899999999999</v>
          </cell>
        </row>
        <row r="269">
          <cell r="A269" t="str">
            <v>E9642</v>
          </cell>
          <cell r="B269" t="str">
            <v>Perfuratriz hidráulica sobre esteiras para estaca raiz - 56 kW</v>
          </cell>
          <cell r="C269">
            <v>1833132.419</v>
          </cell>
          <cell r="D269">
            <v>146.6506</v>
          </cell>
          <cell r="E269">
            <v>33.9313</v>
          </cell>
          <cell r="F269">
            <v>0</v>
          </cell>
          <cell r="G269">
            <v>146.6506</v>
          </cell>
          <cell r="H269">
            <v>29.2074</v>
          </cell>
          <cell r="I269">
            <v>30.947199999999999</v>
          </cell>
          <cell r="J269">
            <v>387.38709999999998</v>
          </cell>
          <cell r="K269">
            <v>211.5291</v>
          </cell>
        </row>
        <row r="270">
          <cell r="A270" t="str">
            <v>E9643</v>
          </cell>
          <cell r="B270" t="str">
            <v>Equipamento para pintura a ar comprimido de pistola com caneca com capacidade de 1.000 ml e compressor de 1,50 kW</v>
          </cell>
          <cell r="C270">
            <v>2848.5367000000001</v>
          </cell>
          <cell r="D270">
            <v>0.25640000000000002</v>
          </cell>
          <cell r="E270">
            <v>5.2699999999999997E-2</v>
          </cell>
          <cell r="F270">
            <v>0</v>
          </cell>
          <cell r="G270">
            <v>0.1424</v>
          </cell>
          <cell r="H270">
            <v>0</v>
          </cell>
          <cell r="I270">
            <v>0</v>
          </cell>
          <cell r="J270">
            <v>0.45150000000000001</v>
          </cell>
          <cell r="K270">
            <v>0.30909999999999999</v>
          </cell>
        </row>
        <row r="271">
          <cell r="A271" t="str">
            <v>E9646</v>
          </cell>
          <cell r="B271" t="str">
            <v>Compressor de ar portátil de 58,52 l/s (124 PCM) - 27 kW</v>
          </cell>
          <cell r="C271">
            <v>138358.67869999999</v>
          </cell>
          <cell r="D271">
            <v>11.0687</v>
          </cell>
          <cell r="E271">
            <v>2.5609999999999999</v>
          </cell>
          <cell r="F271">
            <v>0</v>
          </cell>
          <cell r="G271">
            <v>11.0687</v>
          </cell>
          <cell r="H271">
            <v>23.939599999999999</v>
          </cell>
          <cell r="I271">
            <v>0</v>
          </cell>
          <cell r="J271">
            <v>48.637999999999998</v>
          </cell>
          <cell r="K271">
            <v>13.6297</v>
          </cell>
        </row>
        <row r="272">
          <cell r="A272" t="str">
            <v>E9647</v>
          </cell>
          <cell r="B272" t="str">
            <v>Compactador manual com soquete vibratório - 4,10 kW</v>
          </cell>
          <cell r="C272">
            <v>12619.7024</v>
          </cell>
          <cell r="D272">
            <v>2.5238999999999998</v>
          </cell>
          <cell r="E272">
            <v>0.29199999999999998</v>
          </cell>
          <cell r="F272">
            <v>0</v>
          </cell>
          <cell r="G272">
            <v>2.5238999999999998</v>
          </cell>
          <cell r="H272">
            <v>7.6071</v>
          </cell>
          <cell r="I272">
            <v>0</v>
          </cell>
          <cell r="J272">
            <v>12.946899999999999</v>
          </cell>
          <cell r="K272">
            <v>2.8159000000000001</v>
          </cell>
        </row>
        <row r="273">
          <cell r="A273" t="str">
            <v>E9648</v>
          </cell>
          <cell r="B273" t="str">
            <v>Compressor de ar portátil de 422,86 l/s (896 PCM) - 213 kW</v>
          </cell>
          <cell r="C273">
            <v>809207.91330000001</v>
          </cell>
          <cell r="D273">
            <v>64.736599999999996</v>
          </cell>
          <cell r="E273">
            <v>14.978400000000001</v>
          </cell>
          <cell r="F273">
            <v>0</v>
          </cell>
          <cell r="G273">
            <v>64.736599999999996</v>
          </cell>
          <cell r="H273">
            <v>188.8569</v>
          </cell>
          <cell r="I273">
            <v>0</v>
          </cell>
          <cell r="J273">
            <v>333.30849999999998</v>
          </cell>
          <cell r="K273">
            <v>79.715000000000003</v>
          </cell>
        </row>
        <row r="274">
          <cell r="A274" t="str">
            <v>E9649</v>
          </cell>
          <cell r="B274" t="str">
            <v>Compressor de ar portátil de 94,39 l/s (200 PCM) - 36 kW</v>
          </cell>
          <cell r="C274">
            <v>189481.345</v>
          </cell>
          <cell r="D274">
            <v>15.1585</v>
          </cell>
          <cell r="E274">
            <v>3.5072999999999999</v>
          </cell>
          <cell r="F274">
            <v>0</v>
          </cell>
          <cell r="G274">
            <v>15.1585</v>
          </cell>
          <cell r="H274">
            <v>31.919499999999999</v>
          </cell>
          <cell r="I274">
            <v>0</v>
          </cell>
          <cell r="J274">
            <v>65.743799999999993</v>
          </cell>
          <cell r="K274">
            <v>18.665800000000001</v>
          </cell>
        </row>
        <row r="275">
          <cell r="A275" t="str">
            <v>E9651</v>
          </cell>
          <cell r="B275" t="str">
            <v>Guindaste móvel sobre esteiras com Hammer Grab - 186 kW</v>
          </cell>
          <cell r="C275">
            <v>4039894.4479999999</v>
          </cell>
          <cell r="D275">
            <v>188.5284</v>
          </cell>
          <cell r="E275">
            <v>70.624099999999999</v>
          </cell>
          <cell r="F275">
            <v>0</v>
          </cell>
          <cell r="G275">
            <v>269.3263</v>
          </cell>
          <cell r="H275">
            <v>48.505099999999999</v>
          </cell>
          <cell r="I275">
            <v>36.179499999999997</v>
          </cell>
          <cell r="J275">
            <v>613.16340000000002</v>
          </cell>
          <cell r="K275">
            <v>295.33199999999999</v>
          </cell>
        </row>
        <row r="276">
          <cell r="A276" t="str">
            <v>E9652</v>
          </cell>
          <cell r="B276" t="str">
            <v>Compressor de ar portátil de 540,85 l/s (1.146 PCM) - 331,10 kW</v>
          </cell>
          <cell r="C276">
            <v>918182.05790000001</v>
          </cell>
          <cell r="D276">
            <v>73.454599999999999</v>
          </cell>
          <cell r="E276">
            <v>16.9955</v>
          </cell>
          <cell r="F276">
            <v>0</v>
          </cell>
          <cell r="G276">
            <v>73.454599999999999</v>
          </cell>
          <cell r="H276">
            <v>293.57049999999998</v>
          </cell>
          <cell r="I276">
            <v>0</v>
          </cell>
          <cell r="J276">
            <v>457.47519999999997</v>
          </cell>
          <cell r="K276">
            <v>90.450100000000006</v>
          </cell>
        </row>
        <row r="277">
          <cell r="A277" t="str">
            <v>E9653</v>
          </cell>
          <cell r="B277" t="str">
            <v>Guindaste móvel sobre esteiras com trado para escavação em solos - 186 kW</v>
          </cell>
          <cell r="C277">
            <v>5908833.9939999999</v>
          </cell>
          <cell r="D277">
            <v>318.16800000000001</v>
          </cell>
          <cell r="E277">
            <v>105.16589999999999</v>
          </cell>
          <cell r="F277">
            <v>0</v>
          </cell>
          <cell r="G277">
            <v>454.52569999999997</v>
          </cell>
          <cell r="H277">
            <v>48.505099999999999</v>
          </cell>
          <cell r="I277">
            <v>36.179499999999997</v>
          </cell>
          <cell r="J277">
            <v>962.54420000000005</v>
          </cell>
          <cell r="K277">
            <v>459.51339999999999</v>
          </cell>
        </row>
        <row r="278">
          <cell r="A278" t="str">
            <v>E9654</v>
          </cell>
          <cell r="B278" t="str">
            <v>Guindaste móvel sobre esteiras com trado com bits escavação em rocha - 186 kW</v>
          </cell>
          <cell r="C278">
            <v>5908833.9939999999</v>
          </cell>
          <cell r="D278">
            <v>318.16800000000001</v>
          </cell>
          <cell r="E278">
            <v>105.16589999999999</v>
          </cell>
          <cell r="F278">
            <v>0</v>
          </cell>
          <cell r="G278">
            <v>454.52569999999997</v>
          </cell>
          <cell r="H278">
            <v>48.505099999999999</v>
          </cell>
          <cell r="I278">
            <v>36.179499999999997</v>
          </cell>
          <cell r="J278">
            <v>962.54420000000005</v>
          </cell>
          <cell r="K278">
            <v>459.51339999999999</v>
          </cell>
        </row>
        <row r="279">
          <cell r="A279" t="str">
            <v>E9656</v>
          </cell>
          <cell r="B279" t="str">
            <v>Guindaste móvel sobre esteiras com caçamba para escavação em solos - 186 kW</v>
          </cell>
          <cell r="C279">
            <v>5891860.4050000003</v>
          </cell>
          <cell r="D279">
            <v>317.25400000000002</v>
          </cell>
          <cell r="E279">
            <v>104.8638</v>
          </cell>
          <cell r="F279">
            <v>0</v>
          </cell>
          <cell r="G279">
            <v>453.22</v>
          </cell>
          <cell r="H279">
            <v>48.505099999999999</v>
          </cell>
          <cell r="I279">
            <v>36.179499999999997</v>
          </cell>
          <cell r="J279">
            <v>960.02239999999995</v>
          </cell>
          <cell r="K279">
            <v>458.29730000000001</v>
          </cell>
        </row>
        <row r="280">
          <cell r="A280" t="str">
            <v>E9657</v>
          </cell>
          <cell r="B280" t="str">
            <v>Guindaste móvel sobre esteiras com caçamba para escavação em rocha - 186 kW</v>
          </cell>
          <cell r="C280">
            <v>5891860.4050000003</v>
          </cell>
          <cell r="D280">
            <v>317.25400000000002</v>
          </cell>
          <cell r="E280">
            <v>104.8638</v>
          </cell>
          <cell r="F280">
            <v>0</v>
          </cell>
          <cell r="G280">
            <v>453.22</v>
          </cell>
          <cell r="H280">
            <v>48.505099999999999</v>
          </cell>
          <cell r="I280">
            <v>36.179499999999997</v>
          </cell>
          <cell r="J280">
            <v>960.02239999999995</v>
          </cell>
          <cell r="K280">
            <v>458.29730000000001</v>
          </cell>
        </row>
        <row r="281">
          <cell r="A281" t="str">
            <v>E9660</v>
          </cell>
          <cell r="B281" t="str">
            <v>Guindaste móvel sobre esteiras com capacidade de 40 t - 186 kW</v>
          </cell>
          <cell r="C281">
            <v>3713626.4950000001</v>
          </cell>
          <cell r="D281">
            <v>144.4188</v>
          </cell>
          <cell r="E281">
            <v>63.647399999999998</v>
          </cell>
          <cell r="F281">
            <v>0</v>
          </cell>
          <cell r="G281">
            <v>206.3126</v>
          </cell>
          <cell r="H281">
            <v>48.505099999999999</v>
          </cell>
          <cell r="I281">
            <v>36.179499999999997</v>
          </cell>
          <cell r="J281">
            <v>499.0634</v>
          </cell>
          <cell r="K281">
            <v>244.2457</v>
          </cell>
        </row>
        <row r="282">
          <cell r="A282" t="str">
            <v>E9661</v>
          </cell>
          <cell r="B282" t="str">
            <v>Compressor de ar portátil de 89,67 l/s (190 PCM) - 36 kW</v>
          </cell>
          <cell r="C282">
            <v>170313.85089999999</v>
          </cell>
          <cell r="D282">
            <v>13.6251</v>
          </cell>
          <cell r="E282">
            <v>3.1524999999999999</v>
          </cell>
          <cell r="F282">
            <v>0</v>
          </cell>
          <cell r="G282">
            <v>13.6251</v>
          </cell>
          <cell r="H282">
            <v>31.919499999999999</v>
          </cell>
          <cell r="I282">
            <v>0</v>
          </cell>
          <cell r="J282">
            <v>62.322200000000002</v>
          </cell>
          <cell r="K282">
            <v>16.7776</v>
          </cell>
        </row>
        <row r="283">
          <cell r="A283" t="str">
            <v>E9662</v>
          </cell>
          <cell r="B283" t="str">
            <v>Equipamento para solda e corte com oxiacetileno</v>
          </cell>
          <cell r="C283">
            <v>3087.2716</v>
          </cell>
          <cell r="D283">
            <v>0.41160000000000002</v>
          </cell>
          <cell r="E283">
            <v>6.3500000000000001E-2</v>
          </cell>
          <cell r="F283">
            <v>0</v>
          </cell>
          <cell r="G283">
            <v>0.41160000000000002</v>
          </cell>
          <cell r="H283">
            <v>0</v>
          </cell>
          <cell r="I283">
            <v>0</v>
          </cell>
          <cell r="J283">
            <v>0.88670000000000004</v>
          </cell>
          <cell r="K283">
            <v>0.47510000000000002</v>
          </cell>
        </row>
        <row r="284">
          <cell r="A284" t="str">
            <v>E9664</v>
          </cell>
          <cell r="B284" t="str">
            <v>Guindaste móvel sobre esteiras com capacidade de 80 t - 212 kW</v>
          </cell>
          <cell r="C284">
            <v>6450988.4210000001</v>
          </cell>
          <cell r="D284">
            <v>225.78460000000001</v>
          </cell>
          <cell r="E284">
            <v>109.4571</v>
          </cell>
          <cell r="F284">
            <v>0</v>
          </cell>
          <cell r="G284">
            <v>322.54939999999999</v>
          </cell>
          <cell r="H284">
            <v>55.285400000000003</v>
          </cell>
          <cell r="I284">
            <v>36.179499999999997</v>
          </cell>
          <cell r="J284">
            <v>749.25599999999997</v>
          </cell>
          <cell r="K284">
            <v>371.4212</v>
          </cell>
        </row>
        <row r="285">
          <cell r="A285" t="str">
            <v>E9668</v>
          </cell>
          <cell r="B285" t="str">
            <v>Mesa vibratória - 2,20 kW</v>
          </cell>
          <cell r="C285">
            <v>13671.8598</v>
          </cell>
          <cell r="D285">
            <v>1.8229</v>
          </cell>
          <cell r="E285">
            <v>0.28120000000000001</v>
          </cell>
          <cell r="F285">
            <v>0</v>
          </cell>
          <cell r="G285">
            <v>1.3672</v>
          </cell>
          <cell r="H285">
            <v>0</v>
          </cell>
          <cell r="I285">
            <v>0</v>
          </cell>
          <cell r="J285">
            <v>3.4712999999999998</v>
          </cell>
          <cell r="K285">
            <v>2.1040999999999999</v>
          </cell>
        </row>
        <row r="286">
          <cell r="A286" t="str">
            <v>E9671</v>
          </cell>
          <cell r="B286" t="str">
            <v>Compressor de ar portátil de 363,87 l/s (771 PCM) - 158,13 kW</v>
          </cell>
          <cell r="C286">
            <v>564995.6679</v>
          </cell>
          <cell r="D286">
            <v>45.1997</v>
          </cell>
          <cell r="E286">
            <v>10.4581</v>
          </cell>
          <cell r="F286">
            <v>0</v>
          </cell>
          <cell r="G286">
            <v>45.1997</v>
          </cell>
          <cell r="H286">
            <v>140.2063</v>
          </cell>
          <cell r="I286">
            <v>0</v>
          </cell>
          <cell r="J286">
            <v>241.06379999999999</v>
          </cell>
          <cell r="K286">
            <v>55.657800000000002</v>
          </cell>
        </row>
        <row r="287">
          <cell r="A287" t="str">
            <v>E9673</v>
          </cell>
          <cell r="B287" t="str">
            <v>Equipamento de batimetria multifeixe</v>
          </cell>
          <cell r="C287">
            <v>2097040.345</v>
          </cell>
          <cell r="D287">
            <v>95.998800000000003</v>
          </cell>
          <cell r="E287">
            <v>35.637500000000003</v>
          </cell>
          <cell r="F287">
            <v>0</v>
          </cell>
          <cell r="G287">
            <v>106.6653</v>
          </cell>
          <cell r="H287">
            <v>0</v>
          </cell>
          <cell r="I287">
            <v>67.141000000000005</v>
          </cell>
          <cell r="J287">
            <v>305.44260000000003</v>
          </cell>
          <cell r="K287">
            <v>198.7773</v>
          </cell>
        </row>
        <row r="288">
          <cell r="A288" t="str">
            <v>E9674</v>
          </cell>
          <cell r="B288" t="str">
            <v>Equipamento de medição de descarga líquida com ADCP</v>
          </cell>
          <cell r="C288">
            <v>431057.34499999997</v>
          </cell>
          <cell r="D288">
            <v>19.733000000000001</v>
          </cell>
          <cell r="E288">
            <v>7.3254999999999999</v>
          </cell>
          <cell r="F288">
            <v>0</v>
          </cell>
          <cell r="G288">
            <v>21.925599999999999</v>
          </cell>
          <cell r="H288">
            <v>0</v>
          </cell>
          <cell r="I288">
            <v>67.141000000000005</v>
          </cell>
          <cell r="J288">
            <v>116.1251</v>
          </cell>
          <cell r="K288">
            <v>94.1995</v>
          </cell>
        </row>
        <row r="289">
          <cell r="A289" t="str">
            <v>E9675</v>
          </cell>
          <cell r="B289" t="str">
            <v>Martelete perfurador/rompedor elétrico - 1,50 kW</v>
          </cell>
          <cell r="C289">
            <v>7634.3831</v>
          </cell>
          <cell r="D289">
            <v>1.0179</v>
          </cell>
          <cell r="E289">
            <v>0.157</v>
          </cell>
          <cell r="F289">
            <v>0</v>
          </cell>
          <cell r="G289">
            <v>1.0179</v>
          </cell>
          <cell r="H289">
            <v>0</v>
          </cell>
          <cell r="I289">
            <v>0</v>
          </cell>
          <cell r="J289">
            <v>2.1928000000000001</v>
          </cell>
          <cell r="K289">
            <v>1.1749000000000001</v>
          </cell>
        </row>
        <row r="290">
          <cell r="A290" t="str">
            <v>E9676</v>
          </cell>
          <cell r="B290" t="str">
            <v>Embarcação de transporte de pessoal e apoio logístico - 90 kW</v>
          </cell>
          <cell r="C290">
            <v>650323.88699999999</v>
          </cell>
          <cell r="D290">
            <v>7.4442000000000004</v>
          </cell>
          <cell r="E290">
            <v>3.7382</v>
          </cell>
          <cell r="F290">
            <v>0</v>
          </cell>
          <cell r="G290">
            <v>8.2713000000000001</v>
          </cell>
          <cell r="H290">
            <v>190.83959999999999</v>
          </cell>
          <cell r="I290">
            <v>38.4</v>
          </cell>
          <cell r="J290">
            <v>248.69329999999999</v>
          </cell>
          <cell r="K290">
            <v>49.5824</v>
          </cell>
        </row>
        <row r="291">
          <cell r="A291" t="str">
            <v>E9677</v>
          </cell>
          <cell r="B291" t="str">
            <v>Martelete perfurador/rompedor a ar comprimido de 10 kg com capacidade de 1.800 gpm</v>
          </cell>
          <cell r="C291">
            <v>19297.448</v>
          </cell>
          <cell r="D291">
            <v>2.573</v>
          </cell>
          <cell r="E291">
            <v>0.39689999999999998</v>
          </cell>
          <cell r="F291">
            <v>0</v>
          </cell>
          <cell r="G291">
            <v>2.573</v>
          </cell>
          <cell r="H291">
            <v>0</v>
          </cell>
          <cell r="I291">
            <v>25.069500000000001</v>
          </cell>
          <cell r="J291">
            <v>30.612400000000001</v>
          </cell>
          <cell r="K291">
            <v>28.039400000000001</v>
          </cell>
        </row>
        <row r="292">
          <cell r="A292" t="str">
            <v>E9678</v>
          </cell>
          <cell r="B292" t="str">
            <v>Fresadora a frio - 455 kW</v>
          </cell>
          <cell r="C292">
            <v>6755651.3969999999</v>
          </cell>
          <cell r="D292">
            <v>788.15930000000003</v>
          </cell>
          <cell r="E292">
            <v>138.94120000000001</v>
          </cell>
          <cell r="F292">
            <v>0</v>
          </cell>
          <cell r="G292">
            <v>1125.9419</v>
          </cell>
          <cell r="H292">
            <v>427.1576</v>
          </cell>
          <cell r="I292">
            <v>36.179499999999997</v>
          </cell>
          <cell r="J292">
            <v>2516.3795</v>
          </cell>
          <cell r="K292">
            <v>963.28</v>
          </cell>
        </row>
        <row r="293">
          <cell r="A293" t="str">
            <v>E9681</v>
          </cell>
          <cell r="B293" t="str">
            <v>Rolo compactador liso tandem vibratório autopropelido de 10,4 t - 82 kW</v>
          </cell>
          <cell r="C293">
            <v>929963.49690000003</v>
          </cell>
          <cell r="D293">
            <v>92.996300000000005</v>
          </cell>
          <cell r="E293">
            <v>17.930900000000001</v>
          </cell>
          <cell r="F293">
            <v>0</v>
          </cell>
          <cell r="G293">
            <v>92.996300000000005</v>
          </cell>
          <cell r="H293">
            <v>115.4734</v>
          </cell>
          <cell r="I293">
            <v>30.947199999999999</v>
          </cell>
          <cell r="J293">
            <v>350.34410000000003</v>
          </cell>
          <cell r="K293">
            <v>141.87440000000001</v>
          </cell>
        </row>
        <row r="294">
          <cell r="A294" t="str">
            <v>E9682</v>
          </cell>
          <cell r="B294" t="str">
            <v>Rolo compactador liso tandem vibratório autopropelido de 1,6 t - 18 kW</v>
          </cell>
          <cell r="C294">
            <v>313442.7353</v>
          </cell>
          <cell r="D294">
            <v>31.3443</v>
          </cell>
          <cell r="E294">
            <v>6.0435999999999996</v>
          </cell>
          <cell r="F294">
            <v>0</v>
          </cell>
          <cell r="G294">
            <v>31.3443</v>
          </cell>
          <cell r="H294">
            <v>25.347799999999999</v>
          </cell>
          <cell r="I294">
            <v>30.947199999999999</v>
          </cell>
          <cell r="J294">
            <v>125.02719999999999</v>
          </cell>
          <cell r="K294">
            <v>68.335099999999997</v>
          </cell>
        </row>
        <row r="295">
          <cell r="A295" t="str">
            <v>E9683</v>
          </cell>
          <cell r="B295" t="str">
            <v>Martelete perfurador/rompedor elétrico - 0,90 kW</v>
          </cell>
          <cell r="C295">
            <v>5048.5483999999997</v>
          </cell>
          <cell r="D295">
            <v>0.67310000000000003</v>
          </cell>
          <cell r="E295">
            <v>0.1038</v>
          </cell>
          <cell r="F295">
            <v>0</v>
          </cell>
          <cell r="G295">
            <v>0.67310000000000003</v>
          </cell>
          <cell r="H295">
            <v>0</v>
          </cell>
          <cell r="I295">
            <v>0</v>
          </cell>
          <cell r="J295">
            <v>1.45</v>
          </cell>
          <cell r="K295">
            <v>0.77690000000000003</v>
          </cell>
        </row>
        <row r="296">
          <cell r="A296" t="str">
            <v>E9684</v>
          </cell>
          <cell r="B296" t="str">
            <v>Veículo leve picape 4 x 4 com capacidade de 1,10 t - 147 kW</v>
          </cell>
          <cell r="C296">
            <v>277876.07949999999</v>
          </cell>
          <cell r="D296">
            <v>16.672599999999999</v>
          </cell>
          <cell r="E296">
            <v>5.1435000000000004</v>
          </cell>
          <cell r="F296">
            <v>2.0840999999999998</v>
          </cell>
          <cell r="G296">
            <v>16.672599999999999</v>
          </cell>
          <cell r="H296">
            <v>38.334699999999998</v>
          </cell>
          <cell r="I296">
            <v>29.355799999999999</v>
          </cell>
          <cell r="J296">
            <v>108.2633</v>
          </cell>
          <cell r="K296">
            <v>53.256</v>
          </cell>
        </row>
        <row r="297">
          <cell r="A297" t="str">
            <v>E9685</v>
          </cell>
          <cell r="B297" t="str">
            <v>Rolo compactador pé de carneiro vibratório autopropelido por pneus de 11,6 t - 82 kW</v>
          </cell>
          <cell r="C297">
            <v>787503.06799999997</v>
          </cell>
          <cell r="D297">
            <v>63.0002</v>
          </cell>
          <cell r="E297">
            <v>14.576700000000001</v>
          </cell>
          <cell r="F297">
            <v>0</v>
          </cell>
          <cell r="G297">
            <v>63.0002</v>
          </cell>
          <cell r="H297">
            <v>68.428700000000006</v>
          </cell>
          <cell r="I297">
            <v>30.947199999999999</v>
          </cell>
          <cell r="J297">
            <v>239.953</v>
          </cell>
          <cell r="K297">
            <v>108.5241</v>
          </cell>
        </row>
        <row r="298">
          <cell r="A298" t="str">
            <v>E9689</v>
          </cell>
          <cell r="B298" t="str">
            <v>Usina de asfalto a quente gravimétrica com capacidade de 100/140 t/h - 260 kW</v>
          </cell>
          <cell r="C298">
            <v>9091232.3289999999</v>
          </cell>
          <cell r="D298">
            <v>795.4828</v>
          </cell>
          <cell r="E298">
            <v>175.2903</v>
          </cell>
          <cell r="F298">
            <v>0</v>
          </cell>
          <cell r="G298">
            <v>1022.7636</v>
          </cell>
          <cell r="H298">
            <v>0</v>
          </cell>
          <cell r="I298">
            <v>36.179499999999997</v>
          </cell>
          <cell r="J298">
            <v>2029.7162000000001</v>
          </cell>
          <cell r="K298">
            <v>1006.9526</v>
          </cell>
        </row>
        <row r="299">
          <cell r="A299" t="str">
            <v>E9691</v>
          </cell>
          <cell r="B299" t="str">
            <v>Guincho tracionador de cordoalhas - 7,50 kW</v>
          </cell>
          <cell r="C299">
            <v>394839.24229999998</v>
          </cell>
          <cell r="D299">
            <v>35.096800000000002</v>
          </cell>
          <cell r="E299">
            <v>7.4438000000000004</v>
          </cell>
          <cell r="F299">
            <v>0</v>
          </cell>
          <cell r="G299">
            <v>21.935500000000001</v>
          </cell>
          <cell r="H299">
            <v>0</v>
          </cell>
          <cell r="I299">
            <v>25.069500000000001</v>
          </cell>
          <cell r="J299">
            <v>89.545599999999993</v>
          </cell>
          <cell r="K299">
            <v>67.610100000000003</v>
          </cell>
        </row>
        <row r="300">
          <cell r="A300" t="str">
            <v>E9692</v>
          </cell>
          <cell r="B300" t="str">
            <v>Caldeira para aquecimento e injeção de cera - 1 kW</v>
          </cell>
          <cell r="C300">
            <v>120752.6807</v>
          </cell>
          <cell r="D300">
            <v>18.1129</v>
          </cell>
          <cell r="E300">
            <v>2.4834999999999998</v>
          </cell>
          <cell r="F300">
            <v>0</v>
          </cell>
          <cell r="G300">
            <v>6.0376000000000003</v>
          </cell>
          <cell r="H300">
            <v>0</v>
          </cell>
          <cell r="I300">
            <v>25.069500000000001</v>
          </cell>
          <cell r="J300">
            <v>51.703499999999998</v>
          </cell>
          <cell r="K300">
            <v>45.665900000000001</v>
          </cell>
        </row>
        <row r="301">
          <cell r="A301" t="str">
            <v>E9694</v>
          </cell>
          <cell r="B301" t="str">
            <v>Misturador de argamassa de alta turbulência com capacidade de 220 l - 13 kW</v>
          </cell>
          <cell r="C301">
            <v>34878.698100000001</v>
          </cell>
          <cell r="D301">
            <v>5.5805999999999996</v>
          </cell>
          <cell r="E301">
            <v>0.75319999999999998</v>
          </cell>
          <cell r="F301">
            <v>0</v>
          </cell>
          <cell r="G301">
            <v>4.883</v>
          </cell>
          <cell r="H301">
            <v>0</v>
          </cell>
          <cell r="I301">
            <v>25.069500000000001</v>
          </cell>
          <cell r="J301">
            <v>36.286299999999997</v>
          </cell>
          <cell r="K301">
            <v>31.403300000000002</v>
          </cell>
        </row>
        <row r="302">
          <cell r="A302" t="str">
            <v>E9697</v>
          </cell>
          <cell r="B302" t="str">
            <v>Minicarregadeira de pneus com vassoura de 1,68 m - 45,50 kW</v>
          </cell>
          <cell r="C302">
            <v>426375.28739999997</v>
          </cell>
          <cell r="D302">
            <v>37.3078</v>
          </cell>
          <cell r="E302">
            <v>8.2210000000000001</v>
          </cell>
          <cell r="F302">
            <v>0</v>
          </cell>
          <cell r="G302">
            <v>37.3078</v>
          </cell>
          <cell r="H302">
            <v>59.327500000000001</v>
          </cell>
          <cell r="I302">
            <v>30.947199999999999</v>
          </cell>
          <cell r="J302">
            <v>173.1113</v>
          </cell>
          <cell r="K302">
            <v>76.475999999999999</v>
          </cell>
        </row>
        <row r="303">
          <cell r="A303" t="str">
            <v>E9699</v>
          </cell>
          <cell r="B303" t="str">
            <v>Trituradora de galhos e troncos rebocável com capacidade de até 350 mm de diâmetro com guincho - 96,94 kW</v>
          </cell>
          <cell r="C303">
            <v>445825.09860000003</v>
          </cell>
          <cell r="D303">
            <v>50.155299999999997</v>
          </cell>
          <cell r="E303">
            <v>8.5960999999999999</v>
          </cell>
          <cell r="F303">
            <v>0</v>
          </cell>
          <cell r="G303">
            <v>55.728099999999998</v>
          </cell>
          <cell r="H303">
            <v>75.84</v>
          </cell>
          <cell r="I303">
            <v>25.069500000000001</v>
          </cell>
          <cell r="J303">
            <v>215.38900000000001</v>
          </cell>
          <cell r="K303">
            <v>83.820899999999995</v>
          </cell>
        </row>
        <row r="304">
          <cell r="A304" t="str">
            <v>E9700</v>
          </cell>
          <cell r="B304" t="str">
            <v>Fresadora a frio - 155 kW</v>
          </cell>
          <cell r="C304">
            <v>3590545.48</v>
          </cell>
          <cell r="D304">
            <v>418.89699999999999</v>
          </cell>
          <cell r="E304">
            <v>73.845600000000005</v>
          </cell>
          <cell r="F304">
            <v>0</v>
          </cell>
          <cell r="G304">
            <v>598.42420000000004</v>
          </cell>
          <cell r="H304">
            <v>145.51519999999999</v>
          </cell>
          <cell r="I304">
            <v>36.179499999999997</v>
          </cell>
          <cell r="J304">
            <v>1272.8615</v>
          </cell>
          <cell r="K304">
            <v>528.9221</v>
          </cell>
        </row>
        <row r="305">
          <cell r="A305" t="str">
            <v>E9701</v>
          </cell>
          <cell r="B305" t="str">
            <v>Jateador pressurizado multiabrasivo com capacidade de 280 l</v>
          </cell>
          <cell r="C305">
            <v>29342.4028</v>
          </cell>
          <cell r="D305">
            <v>2.6408</v>
          </cell>
          <cell r="E305">
            <v>0.54310000000000003</v>
          </cell>
          <cell r="F305">
            <v>0</v>
          </cell>
          <cell r="G305">
            <v>2.6408</v>
          </cell>
          <cell r="H305">
            <v>0</v>
          </cell>
          <cell r="I305">
            <v>25.069500000000001</v>
          </cell>
          <cell r="J305">
            <v>30.894200000000001</v>
          </cell>
          <cell r="K305">
            <v>28.253399999999999</v>
          </cell>
        </row>
        <row r="306">
          <cell r="A306" t="str">
            <v>E9703</v>
          </cell>
          <cell r="B306" t="str">
            <v>Fábrica de pré-moldado de concreto para mourão - 2,20 kW</v>
          </cell>
          <cell r="C306">
            <v>14433.468699999999</v>
          </cell>
          <cell r="D306">
            <v>1.9245000000000001</v>
          </cell>
          <cell r="E306">
            <v>0.29680000000000001</v>
          </cell>
          <cell r="F306">
            <v>0</v>
          </cell>
          <cell r="G306">
            <v>1.4433</v>
          </cell>
          <cell r="H306">
            <v>0</v>
          </cell>
          <cell r="I306">
            <v>0</v>
          </cell>
          <cell r="J306">
            <v>3.6646000000000001</v>
          </cell>
          <cell r="K306">
            <v>2.2212999999999998</v>
          </cell>
        </row>
        <row r="307">
          <cell r="A307" t="str">
            <v>E9704</v>
          </cell>
          <cell r="B307" t="str">
            <v>Batelão sem propulsão montado na obra com capacidade de 66 m³</v>
          </cell>
          <cell r="C307">
            <v>225883.41020000001</v>
          </cell>
          <cell r="D307">
            <v>9.6806999999999999</v>
          </cell>
          <cell r="E307">
            <v>3.8161</v>
          </cell>
          <cell r="F307">
            <v>0</v>
          </cell>
          <cell r="G307">
            <v>16.134499999999999</v>
          </cell>
          <cell r="H307">
            <v>0</v>
          </cell>
          <cell r="I307">
            <v>27.0627</v>
          </cell>
          <cell r="J307">
            <v>56.694000000000003</v>
          </cell>
          <cell r="K307">
            <v>40.5595</v>
          </cell>
        </row>
        <row r="308">
          <cell r="A308" t="str">
            <v>E9705</v>
          </cell>
          <cell r="B308" t="str">
            <v>Misturador de lama bentonítica - 4 kW</v>
          </cell>
          <cell r="C308">
            <v>18269.018100000001</v>
          </cell>
          <cell r="D308">
            <v>2.923</v>
          </cell>
          <cell r="E308">
            <v>0.39450000000000002</v>
          </cell>
          <cell r="F308">
            <v>0</v>
          </cell>
          <cell r="G308">
            <v>2.5577000000000001</v>
          </cell>
          <cell r="H308">
            <v>0</v>
          </cell>
          <cell r="I308">
            <v>25.069500000000001</v>
          </cell>
          <cell r="J308">
            <v>30.944700000000001</v>
          </cell>
          <cell r="K308">
            <v>28.387</v>
          </cell>
        </row>
        <row r="309">
          <cell r="A309" t="str">
            <v>E9706</v>
          </cell>
          <cell r="B309" t="str">
            <v>Martelete perfurador/rompedor a ar comprimido de 28 kg para concreto com capacidade de 1.230 gpm</v>
          </cell>
          <cell r="C309">
            <v>21320.968099999998</v>
          </cell>
          <cell r="D309">
            <v>2.8428</v>
          </cell>
          <cell r="E309">
            <v>0.4385</v>
          </cell>
          <cell r="F309">
            <v>0</v>
          </cell>
          <cell r="G309">
            <v>2.8428</v>
          </cell>
          <cell r="H309">
            <v>0</v>
          </cell>
          <cell r="I309">
            <v>25.069500000000001</v>
          </cell>
          <cell r="J309">
            <v>31.1936</v>
          </cell>
          <cell r="K309">
            <v>28.3508</v>
          </cell>
        </row>
        <row r="310">
          <cell r="A310" t="str">
            <v>E9707</v>
          </cell>
          <cell r="B310" t="str">
            <v>Desarenador - 15 kW</v>
          </cell>
          <cell r="C310">
            <v>14855.1147</v>
          </cell>
          <cell r="D310">
            <v>1.1883999999999999</v>
          </cell>
          <cell r="E310">
            <v>0.27500000000000002</v>
          </cell>
          <cell r="F310">
            <v>0</v>
          </cell>
          <cell r="G310">
            <v>1.1883999999999999</v>
          </cell>
          <cell r="H310">
            <v>0</v>
          </cell>
          <cell r="I310">
            <v>25.069500000000001</v>
          </cell>
          <cell r="J310">
            <v>27.721299999999999</v>
          </cell>
          <cell r="K310">
            <v>26.532900000000001</v>
          </cell>
        </row>
        <row r="311">
          <cell r="A311" t="str">
            <v>E9708</v>
          </cell>
          <cell r="B311" t="str">
            <v>Microtrator com roçadeira - 10 kW</v>
          </cell>
          <cell r="C311">
            <v>51352.722399999999</v>
          </cell>
          <cell r="D311">
            <v>5.1353</v>
          </cell>
          <cell r="E311">
            <v>0.99009999999999998</v>
          </cell>
          <cell r="F311">
            <v>0</v>
          </cell>
          <cell r="G311">
            <v>4.4934000000000003</v>
          </cell>
          <cell r="H311">
            <v>7.8234000000000004</v>
          </cell>
          <cell r="I311">
            <v>25.069500000000001</v>
          </cell>
          <cell r="J311">
            <v>43.511699999999998</v>
          </cell>
          <cell r="K311">
            <v>31.194900000000001</v>
          </cell>
        </row>
        <row r="312">
          <cell r="A312" t="str">
            <v>E9710</v>
          </cell>
          <cell r="B312" t="str">
            <v>Socadora automática de linha - 253 kW</v>
          </cell>
          <cell r="C312">
            <v>37052723.829999998</v>
          </cell>
          <cell r="D312">
            <v>1482.1089999999999</v>
          </cell>
          <cell r="E312">
            <v>628.69209999999998</v>
          </cell>
          <cell r="F312">
            <v>0</v>
          </cell>
          <cell r="G312">
            <v>1482.1089999999999</v>
          </cell>
          <cell r="H312">
            <v>158.34559999999999</v>
          </cell>
          <cell r="I312">
            <v>72.358999999999995</v>
          </cell>
          <cell r="J312">
            <v>3823.6147000000001</v>
          </cell>
          <cell r="K312">
            <v>2183.1601000000001</v>
          </cell>
        </row>
        <row r="313">
          <cell r="A313" t="str">
            <v>E9712</v>
          </cell>
          <cell r="B313" t="str">
            <v>Reguladora e distribuidora de lastro - 300 kW</v>
          </cell>
          <cell r="C313">
            <v>16260351.99</v>
          </cell>
          <cell r="D313">
            <v>650.41409999999996</v>
          </cell>
          <cell r="E313">
            <v>275.89749999999998</v>
          </cell>
          <cell r="F313">
            <v>0</v>
          </cell>
          <cell r="G313">
            <v>650.41409999999996</v>
          </cell>
          <cell r="H313">
            <v>187.76159999999999</v>
          </cell>
          <cell r="I313">
            <v>72.358999999999995</v>
          </cell>
          <cell r="J313">
            <v>1836.8462999999999</v>
          </cell>
          <cell r="K313">
            <v>998.67060000000004</v>
          </cell>
        </row>
        <row r="314">
          <cell r="A314" t="str">
            <v>E9714</v>
          </cell>
          <cell r="B314" t="str">
            <v>Bate-estaca com martelo hidráulico - 450 kW</v>
          </cell>
          <cell r="C314">
            <v>3399250.9240000001</v>
          </cell>
          <cell r="D314">
            <v>453.23349999999999</v>
          </cell>
          <cell r="E314">
            <v>69.911299999999997</v>
          </cell>
          <cell r="F314">
            <v>0</v>
          </cell>
          <cell r="G314">
            <v>339.92509999999999</v>
          </cell>
          <cell r="H314">
            <v>305.11259999999999</v>
          </cell>
          <cell r="I314">
            <v>30.947199999999999</v>
          </cell>
          <cell r="J314">
            <v>1199.1297</v>
          </cell>
          <cell r="K314">
            <v>554.09199999999998</v>
          </cell>
        </row>
        <row r="315">
          <cell r="A315" t="str">
            <v>E9716</v>
          </cell>
          <cell r="B315" t="str">
            <v>Conjunto bomba e macaco hidráulico para protensão com capacidade de 590 kN - 3,70 kW</v>
          </cell>
          <cell r="C315">
            <v>15922.3598</v>
          </cell>
          <cell r="D315">
            <v>0.90980000000000005</v>
          </cell>
          <cell r="E315">
            <v>0.28070000000000001</v>
          </cell>
          <cell r="F315">
            <v>0</v>
          </cell>
          <cell r="G315">
            <v>0.90980000000000005</v>
          </cell>
          <cell r="H315">
            <v>0</v>
          </cell>
          <cell r="I315">
            <v>36.179499999999997</v>
          </cell>
          <cell r="J315">
            <v>38.279800000000002</v>
          </cell>
          <cell r="K315">
            <v>37.369999999999997</v>
          </cell>
        </row>
        <row r="316">
          <cell r="A316" t="str">
            <v>E9717</v>
          </cell>
          <cell r="B316" t="str">
            <v>Máquina policorte - 2,20 kW</v>
          </cell>
          <cell r="C316">
            <v>1149.1886999999999</v>
          </cell>
          <cell r="D316">
            <v>0.10340000000000001</v>
          </cell>
          <cell r="E316">
            <v>2.1299999999999999E-2</v>
          </cell>
          <cell r="F316">
            <v>0</v>
          </cell>
          <cell r="G316">
            <v>5.7500000000000002E-2</v>
          </cell>
          <cell r="H316">
            <v>0</v>
          </cell>
          <cell r="I316">
            <v>0</v>
          </cell>
          <cell r="J316">
            <v>0.1822</v>
          </cell>
          <cell r="K316">
            <v>0.12470000000000001</v>
          </cell>
        </row>
        <row r="317">
          <cell r="A317" t="str">
            <v>E9718</v>
          </cell>
          <cell r="B317" t="str">
            <v>Pórtico duplo de descarga e posicionamento de dormente - 89 kW</v>
          </cell>
          <cell r="C317">
            <v>10129584.7389</v>
          </cell>
          <cell r="D317">
            <v>405.18340000000001</v>
          </cell>
          <cell r="E317">
            <v>171.87370000000001</v>
          </cell>
          <cell r="F317">
            <v>0</v>
          </cell>
          <cell r="G317">
            <v>303.88749999999999</v>
          </cell>
          <cell r="H317">
            <v>55.702599999999997</v>
          </cell>
          <cell r="I317">
            <v>72.358999999999995</v>
          </cell>
          <cell r="J317">
            <v>1009.0062</v>
          </cell>
          <cell r="K317">
            <v>649.41610000000003</v>
          </cell>
        </row>
        <row r="318">
          <cell r="A318" t="str">
            <v>E9719</v>
          </cell>
          <cell r="B318" t="str">
            <v>Talha manual com capacidade de 3 t</v>
          </cell>
          <cell r="C318">
            <v>8469.9855000000007</v>
          </cell>
          <cell r="D318">
            <v>0.75290000000000001</v>
          </cell>
          <cell r="E318">
            <v>0.15970000000000001</v>
          </cell>
          <cell r="F318">
            <v>0</v>
          </cell>
          <cell r="G318">
            <v>0.47060000000000002</v>
          </cell>
          <cell r="H318">
            <v>0</v>
          </cell>
          <cell r="I318">
            <v>0</v>
          </cell>
          <cell r="J318">
            <v>1.3832</v>
          </cell>
          <cell r="K318">
            <v>0.91259999999999997</v>
          </cell>
        </row>
        <row r="319">
          <cell r="A319" t="str">
            <v>E9720</v>
          </cell>
          <cell r="B319" t="str">
            <v>Conjunto bomba e macaco hidráulico para protensão com capacidade de 250 kN - 3,70 kW</v>
          </cell>
          <cell r="C319">
            <v>12583.8068</v>
          </cell>
          <cell r="D319">
            <v>0.71909999999999996</v>
          </cell>
          <cell r="E319">
            <v>0.2218</v>
          </cell>
          <cell r="F319">
            <v>0</v>
          </cell>
          <cell r="G319">
            <v>0.71909999999999996</v>
          </cell>
          <cell r="H319">
            <v>0</v>
          </cell>
          <cell r="I319">
            <v>36.179499999999997</v>
          </cell>
          <cell r="J319">
            <v>37.839500000000001</v>
          </cell>
          <cell r="K319">
            <v>37.120399999999997</v>
          </cell>
        </row>
        <row r="320">
          <cell r="A320" t="str">
            <v>E9721</v>
          </cell>
          <cell r="B320" t="str">
            <v>Conjunto bomba e macaco hidráulico para protensão com capacidade de 1.150 kN - 5 kW</v>
          </cell>
          <cell r="C320">
            <v>26194.7968</v>
          </cell>
          <cell r="D320">
            <v>1.4967999999999999</v>
          </cell>
          <cell r="E320">
            <v>0.46179999999999999</v>
          </cell>
          <cell r="F320">
            <v>0</v>
          </cell>
          <cell r="G320">
            <v>1.4967999999999999</v>
          </cell>
          <cell r="H320">
            <v>0</v>
          </cell>
          <cell r="I320">
            <v>36.179499999999997</v>
          </cell>
          <cell r="J320">
            <v>39.634900000000002</v>
          </cell>
          <cell r="K320">
            <v>38.138100000000001</v>
          </cell>
        </row>
        <row r="321">
          <cell r="A321" t="str">
            <v>E9722</v>
          </cell>
          <cell r="B321" t="str">
            <v>Conjunto bomba e macaco hidráulico para protensão com capacidade de 2.000 kN - 5 kW</v>
          </cell>
          <cell r="C321">
            <v>41774.800799999997</v>
          </cell>
          <cell r="D321">
            <v>2.3871000000000002</v>
          </cell>
          <cell r="E321">
            <v>0.73640000000000005</v>
          </cell>
          <cell r="F321">
            <v>0</v>
          </cell>
          <cell r="G321">
            <v>2.3871000000000002</v>
          </cell>
          <cell r="H321">
            <v>0</v>
          </cell>
          <cell r="I321">
            <v>36.179499999999997</v>
          </cell>
          <cell r="J321">
            <v>41.690100000000001</v>
          </cell>
          <cell r="K321">
            <v>39.302999999999997</v>
          </cell>
        </row>
        <row r="322">
          <cell r="A322" t="str">
            <v>E9723</v>
          </cell>
          <cell r="B322" t="str">
            <v>Conjunto bomba e macaco hidráulico para protensão com capacidade de 2.500 kN - 7 kW</v>
          </cell>
          <cell r="C322">
            <v>49307.963199999998</v>
          </cell>
          <cell r="D322">
            <v>2.8176000000000001</v>
          </cell>
          <cell r="E322">
            <v>0.86919999999999997</v>
          </cell>
          <cell r="F322">
            <v>0</v>
          </cell>
          <cell r="G322">
            <v>2.8176000000000001</v>
          </cell>
          <cell r="H322">
            <v>0</v>
          </cell>
          <cell r="I322">
            <v>36.179499999999997</v>
          </cell>
          <cell r="J322">
            <v>42.683900000000001</v>
          </cell>
          <cell r="K322">
            <v>39.866300000000003</v>
          </cell>
        </row>
        <row r="323">
          <cell r="A323" t="str">
            <v>E9724</v>
          </cell>
          <cell r="B323" t="str">
            <v>Conjunto bomba e macaco hidráulico para protensão com capacidade de 4.000 kN - 10 kW</v>
          </cell>
          <cell r="C323">
            <v>52732.1158</v>
          </cell>
          <cell r="D323">
            <v>3.0133000000000001</v>
          </cell>
          <cell r="E323">
            <v>0.92959999999999998</v>
          </cell>
          <cell r="F323">
            <v>0</v>
          </cell>
          <cell r="G323">
            <v>3.0133000000000001</v>
          </cell>
          <cell r="H323">
            <v>0</v>
          </cell>
          <cell r="I323">
            <v>36.179499999999997</v>
          </cell>
          <cell r="J323">
            <v>43.1357</v>
          </cell>
          <cell r="K323">
            <v>40.122399999999999</v>
          </cell>
        </row>
        <row r="324">
          <cell r="A324" t="str">
            <v>E9725</v>
          </cell>
          <cell r="B324" t="str">
            <v>Conjunto bomba e macaco hidráulico para protensão com capacidade de 5.400 kN - 10 kW</v>
          </cell>
          <cell r="C324">
            <v>56327.498500000002</v>
          </cell>
          <cell r="D324">
            <v>3.2187000000000001</v>
          </cell>
          <cell r="E324">
            <v>0.99299999999999999</v>
          </cell>
          <cell r="F324">
            <v>0</v>
          </cell>
          <cell r="G324">
            <v>3.2187000000000001</v>
          </cell>
          <cell r="H324">
            <v>0</v>
          </cell>
          <cell r="I324">
            <v>36.179499999999997</v>
          </cell>
          <cell r="J324">
            <v>43.609900000000003</v>
          </cell>
          <cell r="K324">
            <v>40.391199999999998</v>
          </cell>
        </row>
        <row r="325">
          <cell r="A325" t="str">
            <v>E9726</v>
          </cell>
          <cell r="B325" t="str">
            <v>Bate-estaca Strauss - 15 kW</v>
          </cell>
          <cell r="C325">
            <v>129207.7424</v>
          </cell>
          <cell r="D325">
            <v>17.227699999999999</v>
          </cell>
          <cell r="E325">
            <v>2.6574</v>
          </cell>
          <cell r="F325">
            <v>0</v>
          </cell>
          <cell r="G325">
            <v>12.9208</v>
          </cell>
          <cell r="H325">
            <v>10.170400000000001</v>
          </cell>
          <cell r="I325">
            <v>30.947199999999999</v>
          </cell>
          <cell r="J325">
            <v>73.923500000000004</v>
          </cell>
          <cell r="K325">
            <v>50.832299999999996</v>
          </cell>
        </row>
        <row r="326">
          <cell r="A326" t="str">
            <v>E9727</v>
          </cell>
          <cell r="B326" t="str">
            <v>Posicionadora de trilhos - 7,40 kW</v>
          </cell>
          <cell r="C326">
            <v>740758.36380000005</v>
          </cell>
          <cell r="D326">
            <v>42.329000000000001</v>
          </cell>
          <cell r="E326">
            <v>13.0585</v>
          </cell>
          <cell r="F326">
            <v>0</v>
          </cell>
          <cell r="G326">
            <v>37.0379</v>
          </cell>
          <cell r="H326">
            <v>4.6315</v>
          </cell>
          <cell r="I326">
            <v>0</v>
          </cell>
          <cell r="J326">
            <v>97.056899999999999</v>
          </cell>
          <cell r="K326">
            <v>55.387500000000003</v>
          </cell>
        </row>
        <row r="327">
          <cell r="A327" t="str">
            <v>E9728</v>
          </cell>
          <cell r="B327" t="str">
            <v>Tirefonadora/parafusadora portátil - 3,10 kW</v>
          </cell>
          <cell r="C327">
            <v>53519.311099999999</v>
          </cell>
          <cell r="D327">
            <v>4.2815000000000003</v>
          </cell>
          <cell r="E327">
            <v>0.99060000000000004</v>
          </cell>
          <cell r="F327">
            <v>0</v>
          </cell>
          <cell r="G327">
            <v>4.2815000000000003</v>
          </cell>
          <cell r="H327">
            <v>4.6013999999999999</v>
          </cell>
          <cell r="I327">
            <v>0</v>
          </cell>
          <cell r="J327">
            <v>14.154999999999999</v>
          </cell>
          <cell r="K327">
            <v>5.2721</v>
          </cell>
        </row>
        <row r="328">
          <cell r="A328" t="str">
            <v>E9729</v>
          </cell>
          <cell r="B328" t="str">
            <v>Equipamento para pintura eletrostática com cabine simples de 5,50 kW e estufa de 2x120.000 kCal</v>
          </cell>
          <cell r="C328">
            <v>134687.6361</v>
          </cell>
          <cell r="D328">
            <v>10.261900000000001</v>
          </cell>
          <cell r="E328">
            <v>2.4733000000000001</v>
          </cell>
          <cell r="F328">
            <v>0</v>
          </cell>
          <cell r="G328">
            <v>10.261900000000001</v>
          </cell>
          <cell r="H328">
            <v>0</v>
          </cell>
          <cell r="I328">
            <v>0</v>
          </cell>
          <cell r="J328">
            <v>22.9971</v>
          </cell>
          <cell r="K328">
            <v>12.735200000000001</v>
          </cell>
        </row>
        <row r="329">
          <cell r="A329" t="str">
            <v>E9730</v>
          </cell>
          <cell r="B329" t="str">
            <v>Grupo vibrador com gerador - 2,80 kW</v>
          </cell>
          <cell r="C329">
            <v>87300.503899999996</v>
          </cell>
          <cell r="D329">
            <v>12.222099999999999</v>
          </cell>
          <cell r="E329">
            <v>1.8853</v>
          </cell>
          <cell r="F329">
            <v>0</v>
          </cell>
          <cell r="G329">
            <v>8.7301000000000002</v>
          </cell>
          <cell r="H329">
            <v>4.1561000000000003</v>
          </cell>
          <cell r="I329">
            <v>0</v>
          </cell>
          <cell r="J329">
            <v>26.993600000000001</v>
          </cell>
          <cell r="K329">
            <v>14.1074</v>
          </cell>
        </row>
        <row r="330">
          <cell r="A330" t="str">
            <v>E9731</v>
          </cell>
          <cell r="B330" t="str">
            <v>Máquina de furar dormente portátil - 1,50 kW</v>
          </cell>
          <cell r="C330">
            <v>84129.072799999994</v>
          </cell>
          <cell r="D330">
            <v>6.7302999999999997</v>
          </cell>
          <cell r="E330">
            <v>1.5571999999999999</v>
          </cell>
          <cell r="F330">
            <v>0</v>
          </cell>
          <cell r="G330">
            <v>6.7302999999999997</v>
          </cell>
          <cell r="H330">
            <v>2.2265000000000001</v>
          </cell>
          <cell r="I330">
            <v>0</v>
          </cell>
          <cell r="J330">
            <v>17.244299999999999</v>
          </cell>
          <cell r="K330">
            <v>8.2874999999999996</v>
          </cell>
        </row>
        <row r="331">
          <cell r="A331" t="str">
            <v>E9732</v>
          </cell>
          <cell r="B331" t="str">
            <v>Máquina para furar dormente - 6,70 kW</v>
          </cell>
          <cell r="C331">
            <v>84639.906900000002</v>
          </cell>
          <cell r="D331">
            <v>6.7712000000000003</v>
          </cell>
          <cell r="E331">
            <v>1.5667</v>
          </cell>
          <cell r="F331">
            <v>0</v>
          </cell>
          <cell r="G331">
            <v>6.7712000000000003</v>
          </cell>
          <cell r="H331">
            <v>9.9449000000000005</v>
          </cell>
          <cell r="I331">
            <v>0</v>
          </cell>
          <cell r="J331">
            <v>25.053999999999998</v>
          </cell>
          <cell r="K331">
            <v>8.3378999999999994</v>
          </cell>
        </row>
        <row r="332">
          <cell r="A332" t="str">
            <v>E9733</v>
          </cell>
          <cell r="B332" t="str">
            <v>Máquina tirefonadora e parafusadora - 6,70 kW</v>
          </cell>
          <cell r="C332">
            <v>86876.330900000001</v>
          </cell>
          <cell r="D332">
            <v>6.9500999999999999</v>
          </cell>
          <cell r="E332">
            <v>1.6081000000000001</v>
          </cell>
          <cell r="F332">
            <v>0</v>
          </cell>
          <cell r="G332">
            <v>6.9500999999999999</v>
          </cell>
          <cell r="H332">
            <v>9.9449000000000005</v>
          </cell>
          <cell r="I332">
            <v>0</v>
          </cell>
          <cell r="J332">
            <v>25.453199999999999</v>
          </cell>
          <cell r="K332">
            <v>8.5581999999999994</v>
          </cell>
        </row>
        <row r="333">
          <cell r="A333" t="str">
            <v>E9734</v>
          </cell>
          <cell r="B333" t="str">
            <v>Bomba projetora de argamassa com capacidade de 2 m³/h - 5,50 kW</v>
          </cell>
          <cell r="C333">
            <v>144942.33319999999</v>
          </cell>
          <cell r="D333">
            <v>16.564800000000002</v>
          </cell>
          <cell r="E333">
            <v>2.8744999999999998</v>
          </cell>
          <cell r="F333">
            <v>0</v>
          </cell>
          <cell r="G333">
            <v>14.494199999999999</v>
          </cell>
          <cell r="H333">
            <v>0</v>
          </cell>
          <cell r="I333">
            <v>25.069500000000001</v>
          </cell>
          <cell r="J333">
            <v>59.003</v>
          </cell>
          <cell r="K333">
            <v>44.508800000000001</v>
          </cell>
        </row>
        <row r="334">
          <cell r="A334" t="str">
            <v>E9735</v>
          </cell>
          <cell r="B334" t="str">
            <v>Máquina para serrar trilho - 5,00 kW</v>
          </cell>
          <cell r="C334">
            <v>33940.9951</v>
          </cell>
          <cell r="D334">
            <v>2.7153</v>
          </cell>
          <cell r="E334">
            <v>0.62819999999999998</v>
          </cell>
          <cell r="F334">
            <v>0</v>
          </cell>
          <cell r="G334">
            <v>2.7153</v>
          </cell>
          <cell r="H334">
            <v>7.4215</v>
          </cell>
          <cell r="I334">
            <v>0</v>
          </cell>
          <cell r="J334">
            <v>13.4803</v>
          </cell>
          <cell r="K334">
            <v>3.3435000000000001</v>
          </cell>
        </row>
        <row r="335">
          <cell r="A335" t="str">
            <v>E9736</v>
          </cell>
          <cell r="B335" t="str">
            <v>Máquina para furar trilho - 1,20 kW</v>
          </cell>
          <cell r="C335">
            <v>44787.756699999998</v>
          </cell>
          <cell r="D335">
            <v>3.5830000000000002</v>
          </cell>
          <cell r="E335">
            <v>0.82899999999999996</v>
          </cell>
          <cell r="F335">
            <v>0</v>
          </cell>
          <cell r="G335">
            <v>3.5830000000000002</v>
          </cell>
          <cell r="H335">
            <v>1.7811999999999999</v>
          </cell>
          <cell r="I335">
            <v>0</v>
          </cell>
          <cell r="J335">
            <v>9.7761999999999993</v>
          </cell>
          <cell r="K335">
            <v>4.4119999999999999</v>
          </cell>
        </row>
        <row r="336">
          <cell r="A336" t="str">
            <v>E9737</v>
          </cell>
          <cell r="B336" t="str">
            <v>Conjunto para pré-aquecimento de trilho em solda aluminotérmica</v>
          </cell>
          <cell r="C336">
            <v>4170.6895000000004</v>
          </cell>
          <cell r="D336">
            <v>0.55610000000000004</v>
          </cell>
          <cell r="E336">
            <v>8.5800000000000001E-2</v>
          </cell>
          <cell r="F336">
            <v>0</v>
          </cell>
          <cell r="G336">
            <v>0.55610000000000004</v>
          </cell>
          <cell r="H336">
            <v>0</v>
          </cell>
          <cell r="I336">
            <v>0</v>
          </cell>
          <cell r="J336">
            <v>1.198</v>
          </cell>
          <cell r="K336">
            <v>0.64190000000000003</v>
          </cell>
        </row>
        <row r="337">
          <cell r="A337" t="str">
            <v>E9738</v>
          </cell>
          <cell r="B337" t="str">
            <v>Máquina de esmerilhar topo e lateral de boleto - 5,20 kW</v>
          </cell>
          <cell r="C337">
            <v>89383.357300000003</v>
          </cell>
          <cell r="D337">
            <v>7.1506999999999996</v>
          </cell>
          <cell r="E337">
            <v>1.6545000000000001</v>
          </cell>
          <cell r="F337">
            <v>0</v>
          </cell>
          <cell r="G337">
            <v>7.1506999999999996</v>
          </cell>
          <cell r="H337">
            <v>7.7183999999999999</v>
          </cell>
          <cell r="I337">
            <v>0</v>
          </cell>
          <cell r="J337">
            <v>23.674299999999999</v>
          </cell>
          <cell r="K337">
            <v>8.8051999999999992</v>
          </cell>
        </row>
        <row r="338">
          <cell r="A338" t="str">
            <v>E9742</v>
          </cell>
          <cell r="B338" t="str">
            <v>Trator agrícola sobre pneus com roçadeira articulada e capacidade de 1,12 m - 77 kW</v>
          </cell>
          <cell r="C338">
            <v>654547.53099999996</v>
          </cell>
          <cell r="D338">
            <v>65.454800000000006</v>
          </cell>
          <cell r="E338">
            <v>12.6205</v>
          </cell>
          <cell r="F338">
            <v>0</v>
          </cell>
          <cell r="G338">
            <v>57.2729</v>
          </cell>
          <cell r="H338">
            <v>72.288200000000003</v>
          </cell>
          <cell r="I338">
            <v>25.069500000000001</v>
          </cell>
          <cell r="J338">
            <v>232.70590000000001</v>
          </cell>
          <cell r="K338">
            <v>103.1448</v>
          </cell>
        </row>
        <row r="339">
          <cell r="A339" t="str">
            <v>E9745</v>
          </cell>
          <cell r="B339" t="str">
            <v>Trator agrícola sobre pneus com roçadeira de arraste e capacidade de 1,50 m - 77 kW</v>
          </cell>
          <cell r="C339">
            <v>389366.57640000002</v>
          </cell>
          <cell r="D339">
            <v>38.936700000000002</v>
          </cell>
          <cell r="E339">
            <v>7.5075000000000003</v>
          </cell>
          <cell r="F339">
            <v>0</v>
          </cell>
          <cell r="G339">
            <v>34.069600000000001</v>
          </cell>
          <cell r="H339">
            <v>72.288200000000003</v>
          </cell>
          <cell r="I339">
            <v>25.069500000000001</v>
          </cell>
          <cell r="J339">
            <v>177.8715</v>
          </cell>
          <cell r="K339">
            <v>71.5137</v>
          </cell>
        </row>
        <row r="340">
          <cell r="A340" t="str">
            <v>E9746</v>
          </cell>
          <cell r="B340" t="str">
            <v>Conjunto bomba e prensa para luva de emenda de 25 mm</v>
          </cell>
          <cell r="C340">
            <v>26162.98</v>
          </cell>
          <cell r="D340">
            <v>2.093</v>
          </cell>
          <cell r="E340">
            <v>0.48430000000000001</v>
          </cell>
          <cell r="F340">
            <v>0</v>
          </cell>
          <cell r="G340">
            <v>1.3081</v>
          </cell>
          <cell r="H340">
            <v>0</v>
          </cell>
          <cell r="I340">
            <v>25.069500000000001</v>
          </cell>
          <cell r="J340">
            <v>28.954899999999999</v>
          </cell>
          <cell r="K340">
            <v>27.646799999999999</v>
          </cell>
        </row>
        <row r="341">
          <cell r="A341" t="str">
            <v>E9747</v>
          </cell>
          <cell r="B341" t="str">
            <v>Conjunto bomba e prensa para luva de emenda de 32 mm</v>
          </cell>
          <cell r="C341">
            <v>27471.119600000002</v>
          </cell>
          <cell r="D341">
            <v>2.1977000000000002</v>
          </cell>
          <cell r="E341">
            <v>0.50849999999999995</v>
          </cell>
          <cell r="F341">
            <v>0</v>
          </cell>
          <cell r="G341">
            <v>1.3735999999999999</v>
          </cell>
          <cell r="H341">
            <v>0</v>
          </cell>
          <cell r="I341">
            <v>25.069500000000001</v>
          </cell>
          <cell r="J341">
            <v>29.1493</v>
          </cell>
          <cell r="K341">
            <v>27.775700000000001</v>
          </cell>
        </row>
        <row r="342">
          <cell r="A342" t="str">
            <v>E9748</v>
          </cell>
          <cell r="B342" t="str">
            <v>Rosqueadeira para rosca cônica - 0,75 kW</v>
          </cell>
          <cell r="C342">
            <v>6059.6526000000003</v>
          </cell>
          <cell r="D342">
            <v>0.3463</v>
          </cell>
          <cell r="E342">
            <v>0.10680000000000001</v>
          </cell>
          <cell r="F342">
            <v>0</v>
          </cell>
          <cell r="G342">
            <v>0.3463</v>
          </cell>
          <cell r="H342">
            <v>0</v>
          </cell>
          <cell r="I342">
            <v>25.069500000000001</v>
          </cell>
          <cell r="J342">
            <v>25.8689</v>
          </cell>
          <cell r="K342">
            <v>25.522600000000001</v>
          </cell>
        </row>
        <row r="343">
          <cell r="A343" t="str">
            <v>E9749</v>
          </cell>
          <cell r="B343" t="str">
            <v>Jateador portátil multiabrasivo com capacidade de 300 kg</v>
          </cell>
          <cell r="C343">
            <v>8799.6918000000005</v>
          </cell>
          <cell r="D343">
            <v>0.79200000000000004</v>
          </cell>
          <cell r="E343">
            <v>0.16289999999999999</v>
          </cell>
          <cell r="F343">
            <v>0</v>
          </cell>
          <cell r="G343">
            <v>0.79200000000000004</v>
          </cell>
          <cell r="H343">
            <v>0</v>
          </cell>
          <cell r="I343">
            <v>25.069500000000001</v>
          </cell>
          <cell r="J343">
            <v>26.816400000000002</v>
          </cell>
          <cell r="K343">
            <v>26.0244</v>
          </cell>
        </row>
        <row r="344">
          <cell r="A344" t="str">
            <v>E9750</v>
          </cell>
          <cell r="B344" t="str">
            <v>Bomba de injeção de argamassa com capacidade de 50 l/min</v>
          </cell>
          <cell r="C344">
            <v>45803.906900000002</v>
          </cell>
          <cell r="D344">
            <v>4.5804</v>
          </cell>
          <cell r="E344">
            <v>0.88319999999999999</v>
          </cell>
          <cell r="F344">
            <v>0</v>
          </cell>
          <cell r="G344">
            <v>4.0077999999999996</v>
          </cell>
          <cell r="H344">
            <v>0</v>
          </cell>
          <cell r="I344">
            <v>0</v>
          </cell>
          <cell r="J344">
            <v>9.4713999999999992</v>
          </cell>
          <cell r="K344">
            <v>5.4635999999999996</v>
          </cell>
        </row>
        <row r="345">
          <cell r="A345" t="str">
            <v>E9753</v>
          </cell>
          <cell r="B345" t="str">
            <v>Grupo gerador - 23 kVA</v>
          </cell>
          <cell r="C345">
            <v>87068.030199999994</v>
          </cell>
          <cell r="D345">
            <v>6.0948000000000002</v>
          </cell>
          <cell r="E345">
            <v>1.6115999999999999</v>
          </cell>
          <cell r="F345">
            <v>0</v>
          </cell>
          <cell r="G345">
            <v>4.3533999999999997</v>
          </cell>
          <cell r="H345">
            <v>17.837399999999999</v>
          </cell>
          <cell r="I345">
            <v>0</v>
          </cell>
          <cell r="J345">
            <v>29.897200000000002</v>
          </cell>
          <cell r="K345">
            <v>7.7064000000000004</v>
          </cell>
        </row>
        <row r="346">
          <cell r="A346" t="str">
            <v>E9754</v>
          </cell>
          <cell r="B346" t="str">
            <v>Grupo gerador - 68 kVA</v>
          </cell>
          <cell r="C346">
            <v>119362.5613</v>
          </cell>
          <cell r="D346">
            <v>8.3553999999999995</v>
          </cell>
          <cell r="E346">
            <v>2.2094</v>
          </cell>
          <cell r="F346">
            <v>0</v>
          </cell>
          <cell r="G346">
            <v>5.9680999999999997</v>
          </cell>
          <cell r="H346">
            <v>53.512099999999997</v>
          </cell>
          <cell r="I346">
            <v>0</v>
          </cell>
          <cell r="J346">
            <v>70.045000000000002</v>
          </cell>
          <cell r="K346">
            <v>10.5648</v>
          </cell>
        </row>
        <row r="347">
          <cell r="A347" t="str">
            <v>E9755</v>
          </cell>
          <cell r="B347" t="str">
            <v>Bomba de alta pressão para jet grouting de até 45 MPa - 150 kW</v>
          </cell>
          <cell r="C347">
            <v>1818267.3296000001</v>
          </cell>
          <cell r="D347">
            <v>145.4614</v>
          </cell>
          <cell r="E347">
            <v>33.656100000000002</v>
          </cell>
          <cell r="F347">
            <v>0</v>
          </cell>
          <cell r="G347">
            <v>145.4614</v>
          </cell>
          <cell r="H347">
            <v>148.6446</v>
          </cell>
          <cell r="I347">
            <v>25.069500000000001</v>
          </cell>
          <cell r="J347">
            <v>498.29300000000001</v>
          </cell>
          <cell r="K347">
            <v>204.18700000000001</v>
          </cell>
        </row>
        <row r="348">
          <cell r="A348" t="str">
            <v>E9756</v>
          </cell>
          <cell r="B348" t="str">
            <v>Calandra para chapas de aço até 25 mm - 22 kW</v>
          </cell>
          <cell r="C348">
            <v>1105236.1503999999</v>
          </cell>
          <cell r="D348">
            <v>44.209400000000002</v>
          </cell>
          <cell r="E348">
            <v>18.7531</v>
          </cell>
          <cell r="F348">
            <v>0</v>
          </cell>
          <cell r="G348">
            <v>38.683300000000003</v>
          </cell>
          <cell r="H348">
            <v>0</v>
          </cell>
          <cell r="I348">
            <v>25.069500000000001</v>
          </cell>
          <cell r="J348">
            <v>126.7153</v>
          </cell>
          <cell r="K348">
            <v>88.031999999999996</v>
          </cell>
        </row>
        <row r="349">
          <cell r="A349" t="str">
            <v>E9758</v>
          </cell>
          <cell r="B349" t="str">
            <v>Vibroacabadora de asfalto sobre pneus - 97 kW</v>
          </cell>
          <cell r="C349">
            <v>1195450.858</v>
          </cell>
          <cell r="D349">
            <v>119.54510000000001</v>
          </cell>
          <cell r="E349">
            <v>23.049800000000001</v>
          </cell>
          <cell r="F349">
            <v>0</v>
          </cell>
          <cell r="G349">
            <v>134.48820000000001</v>
          </cell>
          <cell r="H349">
            <v>96.123500000000007</v>
          </cell>
          <cell r="I349">
            <v>36.179499999999997</v>
          </cell>
          <cell r="J349">
            <v>409.3861</v>
          </cell>
          <cell r="K349">
            <v>178.77440000000001</v>
          </cell>
        </row>
        <row r="350">
          <cell r="A350" t="str">
            <v>E9759</v>
          </cell>
          <cell r="B350" t="str">
            <v>Guincho de alavanca com capacidade de 5,4 t</v>
          </cell>
          <cell r="C350">
            <v>7391.53</v>
          </cell>
          <cell r="D350">
            <v>0.73919999999999997</v>
          </cell>
          <cell r="E350">
            <v>0.1394</v>
          </cell>
          <cell r="F350">
            <v>0</v>
          </cell>
          <cell r="G350">
            <v>0.41060000000000002</v>
          </cell>
          <cell r="H350">
            <v>0</v>
          </cell>
          <cell r="I350">
            <v>0</v>
          </cell>
          <cell r="J350">
            <v>1.2891999999999999</v>
          </cell>
          <cell r="K350">
            <v>0.87860000000000005</v>
          </cell>
        </row>
        <row r="351">
          <cell r="A351" t="str">
            <v>E9760</v>
          </cell>
          <cell r="B351" t="str">
            <v>Perfuratriz manual para coroa diamantada - 1,60 kW</v>
          </cell>
          <cell r="C351">
            <v>20712.381600000001</v>
          </cell>
          <cell r="D351">
            <v>2.7616999999999998</v>
          </cell>
          <cell r="E351">
            <v>0.42599999999999999</v>
          </cell>
          <cell r="F351">
            <v>0</v>
          </cell>
          <cell r="G351">
            <v>2.7616999999999998</v>
          </cell>
          <cell r="H351">
            <v>0</v>
          </cell>
          <cell r="I351">
            <v>0</v>
          </cell>
          <cell r="J351">
            <v>5.9493999999999998</v>
          </cell>
          <cell r="K351">
            <v>3.1877</v>
          </cell>
        </row>
        <row r="352">
          <cell r="A352" t="str">
            <v>E9761</v>
          </cell>
          <cell r="B352" t="str">
            <v>Guincho de coluna com capacidade de 200 kg - 0,92 kW</v>
          </cell>
          <cell r="C352">
            <v>5138.9722000000002</v>
          </cell>
          <cell r="D352">
            <v>0.45679999999999998</v>
          </cell>
          <cell r="E352">
            <v>9.69E-2</v>
          </cell>
          <cell r="F352">
            <v>0</v>
          </cell>
          <cell r="G352">
            <v>0.34260000000000002</v>
          </cell>
          <cell r="H352">
            <v>0</v>
          </cell>
          <cell r="I352">
            <v>0</v>
          </cell>
          <cell r="J352">
            <v>0.89629999999999999</v>
          </cell>
          <cell r="K352">
            <v>0.55369999999999997</v>
          </cell>
        </row>
        <row r="353">
          <cell r="A353" t="str">
            <v>E9762</v>
          </cell>
          <cell r="B353" t="str">
            <v>Rolo compactador de pneus autopropelido de 27 t - 85 kW</v>
          </cell>
          <cell r="C353">
            <v>1077504.3149999999</v>
          </cell>
          <cell r="D353">
            <v>107.7504</v>
          </cell>
          <cell r="E353">
            <v>20.775600000000001</v>
          </cell>
          <cell r="F353">
            <v>0</v>
          </cell>
          <cell r="G353">
            <v>107.7504</v>
          </cell>
          <cell r="H353">
            <v>57.632399999999997</v>
          </cell>
          <cell r="I353">
            <v>30.947199999999999</v>
          </cell>
          <cell r="J353">
            <v>324.85599999999999</v>
          </cell>
          <cell r="K353">
            <v>159.47319999999999</v>
          </cell>
        </row>
        <row r="354">
          <cell r="A354" t="str">
            <v>E9763</v>
          </cell>
          <cell r="B354" t="str">
            <v>Grupo gerador - 40 kVA</v>
          </cell>
          <cell r="C354">
            <v>98049.537400000001</v>
          </cell>
          <cell r="D354">
            <v>6.8635000000000002</v>
          </cell>
          <cell r="E354">
            <v>1.8149</v>
          </cell>
          <cell r="F354">
            <v>0</v>
          </cell>
          <cell r="G354">
            <v>4.9024999999999999</v>
          </cell>
          <cell r="H354">
            <v>31.710799999999999</v>
          </cell>
          <cell r="I354">
            <v>0</v>
          </cell>
          <cell r="J354">
            <v>45.291699999999999</v>
          </cell>
          <cell r="K354">
            <v>8.6783999999999999</v>
          </cell>
        </row>
        <row r="355">
          <cell r="A355" t="str">
            <v>E9764</v>
          </cell>
          <cell r="B355" t="str">
            <v>Grupo gerador - 7,2 kVA</v>
          </cell>
          <cell r="C355">
            <v>7659.3401999999996</v>
          </cell>
          <cell r="D355">
            <v>0.67020000000000002</v>
          </cell>
          <cell r="E355">
            <v>0.1477</v>
          </cell>
          <cell r="F355">
            <v>0</v>
          </cell>
          <cell r="G355">
            <v>0.47870000000000001</v>
          </cell>
          <cell r="H355">
            <v>9.9237000000000002</v>
          </cell>
          <cell r="I355">
            <v>0</v>
          </cell>
          <cell r="J355">
            <v>11.2203</v>
          </cell>
          <cell r="K355">
            <v>0.81789999999999996</v>
          </cell>
        </row>
        <row r="356">
          <cell r="A356" t="str">
            <v>E9765</v>
          </cell>
          <cell r="B356" t="str">
            <v>Grupo gerador - 569 kVA</v>
          </cell>
          <cell r="C356">
            <v>431324.24119999999</v>
          </cell>
          <cell r="D356">
            <v>30.192699999999999</v>
          </cell>
          <cell r="E356">
            <v>7.9837999999999996</v>
          </cell>
          <cell r="F356">
            <v>0</v>
          </cell>
          <cell r="G356">
            <v>21.566199999999998</v>
          </cell>
          <cell r="H356">
            <v>450.8886</v>
          </cell>
          <cell r="I356">
            <v>0</v>
          </cell>
          <cell r="J356">
            <v>510.63130000000001</v>
          </cell>
          <cell r="K356">
            <v>38.176499999999997</v>
          </cell>
        </row>
        <row r="357">
          <cell r="A357" t="str">
            <v>E9766</v>
          </cell>
          <cell r="B357" t="str">
            <v>Prensa hidráulica para fabricação de blocos pré-moldados - 20 kW</v>
          </cell>
          <cell r="C357">
            <v>683034.30420000001</v>
          </cell>
          <cell r="D357">
            <v>46.348799999999997</v>
          </cell>
          <cell r="E357">
            <v>12.040900000000001</v>
          </cell>
          <cell r="F357">
            <v>0</v>
          </cell>
          <cell r="G357">
            <v>39.030500000000004</v>
          </cell>
          <cell r="H357">
            <v>0</v>
          </cell>
          <cell r="I357">
            <v>25.069500000000001</v>
          </cell>
          <cell r="J357">
            <v>122.4897</v>
          </cell>
          <cell r="K357">
            <v>83.459199999999996</v>
          </cell>
        </row>
        <row r="358">
          <cell r="A358" t="str">
            <v>E9767</v>
          </cell>
          <cell r="B358" t="str">
            <v>Compressor de ar portátil de 9,44 l/s (20 PCM) a gasolina - 5,22 kW</v>
          </cell>
          <cell r="C358">
            <v>13562.508099999999</v>
          </cell>
          <cell r="D358">
            <v>1.085</v>
          </cell>
          <cell r="E358">
            <v>0.251</v>
          </cell>
          <cell r="F358">
            <v>0</v>
          </cell>
          <cell r="G358">
            <v>1.085</v>
          </cell>
          <cell r="H358">
            <v>9.6851000000000003</v>
          </cell>
          <cell r="I358">
            <v>0</v>
          </cell>
          <cell r="J358">
            <v>12.1061</v>
          </cell>
          <cell r="K358">
            <v>1.3360000000000001</v>
          </cell>
        </row>
        <row r="359">
          <cell r="A359" t="str">
            <v>E9768</v>
          </cell>
          <cell r="B359" t="str">
            <v>Compressor de ar portátil de 373,78 l/s (792 PCM) - 213,30 kW</v>
          </cell>
          <cell r="C359">
            <v>602669.07680000004</v>
          </cell>
          <cell r="D359">
            <v>48.213500000000003</v>
          </cell>
          <cell r="E359">
            <v>11.1554</v>
          </cell>
          <cell r="F359">
            <v>0</v>
          </cell>
          <cell r="G359">
            <v>48.213500000000003</v>
          </cell>
          <cell r="H359">
            <v>189.12289999999999</v>
          </cell>
          <cell r="I359">
            <v>0</v>
          </cell>
          <cell r="J359">
            <v>296.70530000000002</v>
          </cell>
          <cell r="K359">
            <v>59.368899999999996</v>
          </cell>
        </row>
        <row r="360">
          <cell r="A360" t="str">
            <v>E9769</v>
          </cell>
          <cell r="B360" t="str">
            <v>Cunha hidráulica com três cilindros e acessórios com capacidade de 3.000 kN - 5,60 kW</v>
          </cell>
          <cell r="C360">
            <v>269667.9632</v>
          </cell>
          <cell r="D360">
            <v>35.9557</v>
          </cell>
          <cell r="E360">
            <v>5.5461999999999998</v>
          </cell>
          <cell r="F360">
            <v>0</v>
          </cell>
          <cell r="G360">
            <v>35.9557</v>
          </cell>
          <cell r="H360">
            <v>5.5494000000000003</v>
          </cell>
          <cell r="I360">
            <v>25.069500000000001</v>
          </cell>
          <cell r="J360">
            <v>108.0765</v>
          </cell>
          <cell r="K360">
            <v>66.571399999999997</v>
          </cell>
        </row>
        <row r="361">
          <cell r="A361" t="str">
            <v>E9770</v>
          </cell>
          <cell r="B361" t="str">
            <v>Retroescavadeira de pneus com caçamba de escavação trapezoidal ou triangular com seção de corte inferior a 0,10 m² - 58 kW</v>
          </cell>
          <cell r="C361">
            <v>484374.04389999999</v>
          </cell>
          <cell r="D361">
            <v>35.6907</v>
          </cell>
          <cell r="E361">
            <v>9.0443999999999996</v>
          </cell>
          <cell r="F361">
            <v>0</v>
          </cell>
          <cell r="G361">
            <v>35.6907</v>
          </cell>
          <cell r="H361">
            <v>39.325600000000001</v>
          </cell>
          <cell r="I361">
            <v>30.947199999999999</v>
          </cell>
          <cell r="J361">
            <v>150.6986</v>
          </cell>
          <cell r="K361">
            <v>75.682299999999998</v>
          </cell>
        </row>
        <row r="362">
          <cell r="A362" t="str">
            <v>E9771</v>
          </cell>
          <cell r="B362" t="str">
            <v>Retroescavadeira de pneus com caçamba de escavação trapezoidal ou triangular com seção de corte de 0,10 a 0,15 m² - 58 kW</v>
          </cell>
          <cell r="C362">
            <v>484374.04389999999</v>
          </cell>
          <cell r="D362">
            <v>35.6907</v>
          </cell>
          <cell r="E362">
            <v>9.0443999999999996</v>
          </cell>
          <cell r="F362">
            <v>0</v>
          </cell>
          <cell r="G362">
            <v>35.6907</v>
          </cell>
          <cell r="H362">
            <v>39.325600000000001</v>
          </cell>
          <cell r="I362">
            <v>30.947199999999999</v>
          </cell>
          <cell r="J362">
            <v>150.6986</v>
          </cell>
          <cell r="K362">
            <v>75.682299999999998</v>
          </cell>
        </row>
        <row r="363">
          <cell r="A363" t="str">
            <v>E9772</v>
          </cell>
          <cell r="B363" t="str">
            <v>Retroescavadeira de pneus com caçamba de escavação trapezoidal ou triangular com seção de corte de 0,15 a 0,20 m² - 58 kW</v>
          </cell>
          <cell r="C363">
            <v>484374.04389999999</v>
          </cell>
          <cell r="D363">
            <v>35.6907</v>
          </cell>
          <cell r="E363">
            <v>9.0443999999999996</v>
          </cell>
          <cell r="F363">
            <v>0</v>
          </cell>
          <cell r="G363">
            <v>35.6907</v>
          </cell>
          <cell r="H363">
            <v>39.325600000000001</v>
          </cell>
          <cell r="I363">
            <v>30.947199999999999</v>
          </cell>
          <cell r="J363">
            <v>150.6986</v>
          </cell>
          <cell r="K363">
            <v>75.682299999999998</v>
          </cell>
        </row>
        <row r="364">
          <cell r="A364" t="str">
            <v>E9773</v>
          </cell>
          <cell r="B364" t="str">
            <v>Retroescavadeira de pneus com caçamba de escavação trapezoidal ou triangular com seção de corte de 0,20 a 0,30 m² - 58 kW</v>
          </cell>
          <cell r="C364">
            <v>484374.04389999999</v>
          </cell>
          <cell r="D364">
            <v>35.6907</v>
          </cell>
          <cell r="E364">
            <v>9.0443999999999996</v>
          </cell>
          <cell r="F364">
            <v>0</v>
          </cell>
          <cell r="G364">
            <v>35.6907</v>
          </cell>
          <cell r="H364">
            <v>39.325600000000001</v>
          </cell>
          <cell r="I364">
            <v>30.947199999999999</v>
          </cell>
          <cell r="J364">
            <v>150.6986</v>
          </cell>
          <cell r="K364">
            <v>75.682299999999998</v>
          </cell>
        </row>
        <row r="365">
          <cell r="A365" t="str">
            <v>E9774</v>
          </cell>
          <cell r="B365" t="str">
            <v>Retroescavadeira de pneus com caçamba de escavação trapezoidal ou triangular com seção de corte de 0,30 a 0,50 m² - 58 kW</v>
          </cell>
          <cell r="C365">
            <v>484374.04389999999</v>
          </cell>
          <cell r="D365">
            <v>35.6907</v>
          </cell>
          <cell r="E365">
            <v>9.0443999999999996</v>
          </cell>
          <cell r="F365">
            <v>0</v>
          </cell>
          <cell r="G365">
            <v>35.6907</v>
          </cell>
          <cell r="H365">
            <v>39.325600000000001</v>
          </cell>
          <cell r="I365">
            <v>30.947199999999999</v>
          </cell>
          <cell r="J365">
            <v>150.6986</v>
          </cell>
          <cell r="K365">
            <v>75.682299999999998</v>
          </cell>
        </row>
        <row r="366">
          <cell r="A366" t="str">
            <v>E9775</v>
          </cell>
          <cell r="B366" t="str">
            <v>Escavadeira hidráulica com martelo hidráulico de 1.700 kg - 103 kW</v>
          </cell>
          <cell r="C366">
            <v>2063817.4210000001</v>
          </cell>
          <cell r="D366">
            <v>235.8648</v>
          </cell>
          <cell r="E366">
            <v>40.929900000000004</v>
          </cell>
          <cell r="F366">
            <v>0</v>
          </cell>
          <cell r="G366">
            <v>294.83109999999999</v>
          </cell>
          <cell r="H366">
            <v>69.8369</v>
          </cell>
          <cell r="I366">
            <v>30.947199999999999</v>
          </cell>
          <cell r="J366">
            <v>672.40989999999999</v>
          </cell>
          <cell r="K366">
            <v>307.74189999999999</v>
          </cell>
        </row>
        <row r="367">
          <cell r="A367" t="str">
            <v>E9776</v>
          </cell>
          <cell r="B367" t="str">
            <v>Grupo gerador - 174 kVA</v>
          </cell>
          <cell r="C367">
            <v>194442.3009</v>
          </cell>
          <cell r="D367">
            <v>13.611000000000001</v>
          </cell>
          <cell r="E367">
            <v>3.5991</v>
          </cell>
          <cell r="F367">
            <v>0</v>
          </cell>
          <cell r="G367">
            <v>9.7220999999999993</v>
          </cell>
          <cell r="H367">
            <v>137.744</v>
          </cell>
          <cell r="I367">
            <v>0</v>
          </cell>
          <cell r="J367">
            <v>164.67619999999999</v>
          </cell>
          <cell r="K367">
            <v>17.210100000000001</v>
          </cell>
        </row>
        <row r="368">
          <cell r="A368" t="str">
            <v>E9777</v>
          </cell>
          <cell r="B368" t="str">
            <v>Extrusora de barreira de concreto - 74 kW</v>
          </cell>
          <cell r="C368">
            <v>5813826.4155999999</v>
          </cell>
          <cell r="D368">
            <v>406.96780000000001</v>
          </cell>
          <cell r="E368">
            <v>107.6139</v>
          </cell>
          <cell r="F368">
            <v>0</v>
          </cell>
          <cell r="G368">
            <v>523.24440000000004</v>
          </cell>
          <cell r="H368">
            <v>57.8932</v>
          </cell>
          <cell r="I368">
            <v>30.947199999999999</v>
          </cell>
          <cell r="J368">
            <v>1126.6665</v>
          </cell>
          <cell r="K368">
            <v>545.52890000000002</v>
          </cell>
        </row>
        <row r="369">
          <cell r="A369" t="str">
            <v>E9778</v>
          </cell>
          <cell r="B369" t="str">
            <v>Grupo gerador - 338 kVA</v>
          </cell>
          <cell r="C369">
            <v>260701.20189999999</v>
          </cell>
          <cell r="D369">
            <v>18.249099999999999</v>
          </cell>
          <cell r="E369">
            <v>4.8255999999999997</v>
          </cell>
          <cell r="F369">
            <v>0</v>
          </cell>
          <cell r="G369">
            <v>13.0351</v>
          </cell>
          <cell r="H369">
            <v>267.56029999999998</v>
          </cell>
          <cell r="I369">
            <v>0</v>
          </cell>
          <cell r="J369">
            <v>303.67009999999999</v>
          </cell>
          <cell r="K369">
            <v>23.0747</v>
          </cell>
        </row>
        <row r="370">
          <cell r="A370" t="str">
            <v>E9779</v>
          </cell>
          <cell r="B370" t="str">
            <v>Grupo gerador - 113 kVA</v>
          </cell>
          <cell r="C370">
            <v>126499.80190000001</v>
          </cell>
          <cell r="D370">
            <v>8.8550000000000004</v>
          </cell>
          <cell r="E370">
            <v>2.3414999999999999</v>
          </cell>
          <cell r="F370">
            <v>0</v>
          </cell>
          <cell r="G370">
            <v>6.3250000000000002</v>
          </cell>
          <cell r="H370">
            <v>89.186800000000005</v>
          </cell>
          <cell r="I370">
            <v>0</v>
          </cell>
          <cell r="J370">
            <v>106.70829999999999</v>
          </cell>
          <cell r="K370">
            <v>11.1965</v>
          </cell>
        </row>
        <row r="371">
          <cell r="A371" t="str">
            <v>E9780</v>
          </cell>
          <cell r="B371" t="str">
            <v>Misturador automático para grauteamento com capacidade de 20 m³/h - 7 kW</v>
          </cell>
          <cell r="C371">
            <v>277980.34210000001</v>
          </cell>
          <cell r="D371">
            <v>44.476900000000001</v>
          </cell>
          <cell r="E371">
            <v>6.0030000000000001</v>
          </cell>
          <cell r="F371">
            <v>0</v>
          </cell>
          <cell r="G371">
            <v>44.476900000000001</v>
          </cell>
          <cell r="H371">
            <v>6.9367000000000001</v>
          </cell>
          <cell r="I371">
            <v>25.069500000000001</v>
          </cell>
          <cell r="J371">
            <v>126.96299999999999</v>
          </cell>
          <cell r="K371">
            <v>75.549400000000006</v>
          </cell>
        </row>
        <row r="372">
          <cell r="A372" t="str">
            <v>E9781</v>
          </cell>
          <cell r="B372" t="str">
            <v>Misturador com bomba para grauteamento tipo Flex E ou similar - 25 kW</v>
          </cell>
          <cell r="C372">
            <v>663394.94790000003</v>
          </cell>
          <cell r="D372">
            <v>106.14319999999999</v>
          </cell>
          <cell r="E372">
            <v>14.326000000000001</v>
          </cell>
          <cell r="F372">
            <v>0</v>
          </cell>
          <cell r="G372">
            <v>106.14319999999999</v>
          </cell>
          <cell r="H372">
            <v>0</v>
          </cell>
          <cell r="I372">
            <v>25.069500000000001</v>
          </cell>
          <cell r="J372">
            <v>251.68190000000001</v>
          </cell>
          <cell r="K372">
            <v>145.53870000000001</v>
          </cell>
        </row>
        <row r="373">
          <cell r="A373" t="str">
            <v>E9782</v>
          </cell>
          <cell r="B373" t="str">
            <v>Perfuratriz pneumática com avanço de coluna de 33,5 kg com capacidade de 2.280 gpm</v>
          </cell>
          <cell r="C373">
            <v>62151.660300000003</v>
          </cell>
          <cell r="D373">
            <v>8.2868999999999993</v>
          </cell>
          <cell r="E373">
            <v>1.2783</v>
          </cell>
          <cell r="F373">
            <v>0</v>
          </cell>
          <cell r="G373">
            <v>8.2868999999999993</v>
          </cell>
          <cell r="H373">
            <v>0</v>
          </cell>
          <cell r="I373">
            <v>25.069500000000001</v>
          </cell>
          <cell r="J373">
            <v>42.921599999999998</v>
          </cell>
          <cell r="K373">
            <v>34.634700000000002</v>
          </cell>
        </row>
        <row r="374">
          <cell r="A374" t="str">
            <v>E9784</v>
          </cell>
          <cell r="B374" t="str">
            <v>Plataforma autopropelida com alcance de 12 m com capacidade de 700 kg - 24 kW</v>
          </cell>
          <cell r="C374">
            <v>680433.02280000004</v>
          </cell>
          <cell r="D374">
            <v>68.043300000000002</v>
          </cell>
          <cell r="E374">
            <v>13.1196</v>
          </cell>
          <cell r="F374">
            <v>0</v>
          </cell>
          <cell r="G374">
            <v>68.043300000000002</v>
          </cell>
          <cell r="H374">
            <v>18.776199999999999</v>
          </cell>
          <cell r="I374">
            <v>25.069500000000001</v>
          </cell>
          <cell r="J374">
            <v>193.05189999999999</v>
          </cell>
          <cell r="K374">
            <v>106.2324</v>
          </cell>
        </row>
        <row r="375">
          <cell r="A375" t="str">
            <v>E9785</v>
          </cell>
          <cell r="B375" t="str">
            <v>Guindaste móvel sobre pneus com 2 eixos com capacidade máxima de 55 t - 186 kW</v>
          </cell>
          <cell r="C375">
            <v>2474710.6770000001</v>
          </cell>
          <cell r="D375">
            <v>123.7355</v>
          </cell>
          <cell r="E375">
            <v>43.625599999999999</v>
          </cell>
          <cell r="F375">
            <v>17.676500000000001</v>
          </cell>
          <cell r="G375">
            <v>159.08850000000001</v>
          </cell>
          <cell r="H375">
            <v>48.505099999999999</v>
          </cell>
          <cell r="I375">
            <v>31.841699999999999</v>
          </cell>
          <cell r="J375">
            <v>424.47289999999998</v>
          </cell>
          <cell r="K375">
            <v>216.8793</v>
          </cell>
        </row>
        <row r="376">
          <cell r="A376" t="str">
            <v>E9788</v>
          </cell>
          <cell r="B376" t="str">
            <v>Misturador de argamassa com capacidade de 0,250 m³ - 3,70 kW</v>
          </cell>
          <cell r="C376">
            <v>25330.29</v>
          </cell>
          <cell r="D376">
            <v>4.0528000000000004</v>
          </cell>
          <cell r="E376">
            <v>0.54700000000000004</v>
          </cell>
          <cell r="F376">
            <v>0</v>
          </cell>
          <cell r="G376">
            <v>4.0528000000000004</v>
          </cell>
          <cell r="H376">
            <v>3.6665999999999999</v>
          </cell>
          <cell r="I376">
            <v>25.069500000000001</v>
          </cell>
          <cell r="J376">
            <v>37.3887</v>
          </cell>
          <cell r="K376">
            <v>29.6693</v>
          </cell>
        </row>
        <row r="377">
          <cell r="A377" t="str">
            <v>E9789</v>
          </cell>
          <cell r="B377" t="str">
            <v>Carro manual modelo plataforma de 150 x 80 cm com capacidade de 800 kg</v>
          </cell>
          <cell r="C377">
            <v>1470.6796999999999</v>
          </cell>
          <cell r="D377">
            <v>0.26469999999999999</v>
          </cell>
          <cell r="E377">
            <v>3.1800000000000002E-2</v>
          </cell>
          <cell r="F377">
            <v>0</v>
          </cell>
          <cell r="G377">
            <v>0.14710000000000001</v>
          </cell>
          <cell r="H377">
            <v>0</v>
          </cell>
          <cell r="I377">
            <v>0</v>
          </cell>
          <cell r="J377">
            <v>0.44359999999999999</v>
          </cell>
          <cell r="K377">
            <v>0.29649999999999999</v>
          </cell>
        </row>
        <row r="378">
          <cell r="A378" t="str">
            <v>E9790</v>
          </cell>
          <cell r="B378" t="str">
            <v>Bomba para concreto projetado via úmida com capacidade de 10 m³/h - 14,70 kW</v>
          </cell>
          <cell r="C378">
            <v>383558.87349999999</v>
          </cell>
          <cell r="D378">
            <v>43.835299999999997</v>
          </cell>
          <cell r="E378">
            <v>7.6067999999999998</v>
          </cell>
          <cell r="F378">
            <v>0</v>
          </cell>
          <cell r="G378">
            <v>43.835299999999997</v>
          </cell>
          <cell r="H378">
            <v>14.5672</v>
          </cell>
          <cell r="I378">
            <v>36.179499999999997</v>
          </cell>
          <cell r="J378">
            <v>146.0241</v>
          </cell>
          <cell r="K378">
            <v>87.621600000000001</v>
          </cell>
        </row>
        <row r="379">
          <cell r="A379" t="str">
            <v>E9791</v>
          </cell>
          <cell r="B379" t="str">
            <v>Bomba pneumática para injeção de resina com capacidade de 0,18 m³/h</v>
          </cell>
          <cell r="C379">
            <v>49077.593999999997</v>
          </cell>
          <cell r="D379">
            <v>4.9077999999999999</v>
          </cell>
          <cell r="E379">
            <v>0.94630000000000003</v>
          </cell>
          <cell r="F379">
            <v>0</v>
          </cell>
          <cell r="G379">
            <v>4.2942999999999998</v>
          </cell>
          <cell r="H379">
            <v>0</v>
          </cell>
          <cell r="I379">
            <v>0</v>
          </cell>
          <cell r="J379">
            <v>10.148400000000001</v>
          </cell>
          <cell r="K379">
            <v>5.8540999999999999</v>
          </cell>
        </row>
        <row r="380">
          <cell r="A380" t="str">
            <v>E9793</v>
          </cell>
          <cell r="B380" t="str">
            <v>Robot para concreto projetado com capacidade de 30 m³/h - 70 kW - com compressor diesel</v>
          </cell>
          <cell r="C380">
            <v>5547478.4079</v>
          </cell>
          <cell r="D380">
            <v>633.99749999999995</v>
          </cell>
          <cell r="E380">
            <v>110.0184</v>
          </cell>
          <cell r="F380">
            <v>0</v>
          </cell>
          <cell r="G380">
            <v>633.99749999999995</v>
          </cell>
          <cell r="H380">
            <v>69.367500000000007</v>
          </cell>
          <cell r="I380">
            <v>36.179499999999997</v>
          </cell>
          <cell r="J380">
            <v>1483.5604000000001</v>
          </cell>
          <cell r="K380">
            <v>780.19539999999995</v>
          </cell>
        </row>
        <row r="381">
          <cell r="A381" t="str">
            <v>E9795</v>
          </cell>
          <cell r="B381" t="str">
            <v>Perfuratriz de superfície sobre pneus com martelo de topo e controle remoto via rádio - 60 kW</v>
          </cell>
          <cell r="C381">
            <v>2347433.1469999999</v>
          </cell>
          <cell r="D381">
            <v>187.79470000000001</v>
          </cell>
          <cell r="E381">
            <v>43.451000000000001</v>
          </cell>
          <cell r="F381">
            <v>0</v>
          </cell>
          <cell r="G381">
            <v>187.79470000000001</v>
          </cell>
          <cell r="H381">
            <v>46.940399999999997</v>
          </cell>
          <cell r="I381">
            <v>30.947199999999999</v>
          </cell>
          <cell r="J381">
            <v>496.928</v>
          </cell>
          <cell r="K381">
            <v>262.19290000000001</v>
          </cell>
        </row>
        <row r="382">
          <cell r="A382" t="str">
            <v>E9797</v>
          </cell>
          <cell r="B382" t="str">
            <v>Jumbo eletro-hidráulico com 3 braços - 155 kW/237 kW</v>
          </cell>
          <cell r="C382">
            <v>14124513.779999999</v>
          </cell>
          <cell r="D382">
            <v>807.11509999999998</v>
          </cell>
          <cell r="E382">
            <v>248.995</v>
          </cell>
          <cell r="F382">
            <v>0</v>
          </cell>
          <cell r="G382">
            <v>1008.8938000000001</v>
          </cell>
          <cell r="H382">
            <v>169.76779999999999</v>
          </cell>
          <cell r="I382">
            <v>36.179499999999997</v>
          </cell>
          <cell r="J382">
            <v>2270.9512</v>
          </cell>
          <cell r="K382">
            <v>1092.2896000000001</v>
          </cell>
        </row>
        <row r="383">
          <cell r="A383" t="str">
            <v>E9798</v>
          </cell>
          <cell r="B383" t="str">
            <v>Perfuratriz hidráulica rotopercussiva - 123 kW</v>
          </cell>
          <cell r="C383">
            <v>2520296.06</v>
          </cell>
          <cell r="D383">
            <v>201.62370000000001</v>
          </cell>
          <cell r="E383">
            <v>46.650700000000001</v>
          </cell>
          <cell r="F383">
            <v>0</v>
          </cell>
          <cell r="G383">
            <v>201.62370000000001</v>
          </cell>
          <cell r="H383">
            <v>96.227800000000002</v>
          </cell>
          <cell r="I383">
            <v>30.947199999999999</v>
          </cell>
          <cell r="J383">
            <v>577.07309999999995</v>
          </cell>
          <cell r="K383">
            <v>279.22160000000002</v>
          </cell>
        </row>
        <row r="384">
          <cell r="A384" t="str">
            <v>E9013</v>
          </cell>
          <cell r="B384" t="str">
            <v>Caminhão tanque de asfalto com capacidade de 31.000 l - 368 kW</v>
          </cell>
          <cell r="C384"/>
          <cell r="D384"/>
          <cell r="E384"/>
          <cell r="F384"/>
          <cell r="G384"/>
          <cell r="H384"/>
          <cell r="I384"/>
          <cell r="J384">
            <v>673.59140000000002</v>
          </cell>
          <cell r="K384">
            <v>171.10830000000001</v>
          </cell>
        </row>
        <row r="385">
          <cell r="A385" t="str">
            <v>A9335</v>
          </cell>
          <cell r="B385" t="str">
            <v>Cavalo mecânico estradeiro 8 x 2, PBT 29.000 kg - 368 kW - condição de trabalho severa - motorista de veículo especial</v>
          </cell>
          <cell r="C385">
            <v>1107773.757</v>
          </cell>
          <cell r="D385">
            <v>66.466399999999993</v>
          </cell>
          <cell r="E385">
            <v>20.504899999999999</v>
          </cell>
          <cell r="F385">
            <v>8.3082999999999991</v>
          </cell>
          <cell r="G385">
            <v>99.699600000000004</v>
          </cell>
          <cell r="H385">
            <v>364.6748</v>
          </cell>
          <cell r="I385">
            <v>31.841699999999999</v>
          </cell>
          <cell r="J385">
            <v>591.49570000000006</v>
          </cell>
          <cell r="K385">
            <v>127.12130000000001</v>
          </cell>
        </row>
        <row r="386">
          <cell r="A386" t="str">
            <v>A9364</v>
          </cell>
          <cell r="B386" t="str">
            <v>Tanque isotérmico de asfalto com capacidade de 31.000 l</v>
          </cell>
          <cell r="C386">
            <v>285814.88</v>
          </cell>
          <cell r="D386">
            <v>38.108699999999999</v>
          </cell>
          <cell r="E386">
            <v>5.8783000000000003</v>
          </cell>
          <cell r="F386">
            <v>0</v>
          </cell>
          <cell r="G386">
            <v>38.108699999999999</v>
          </cell>
          <cell r="H386">
            <v>0</v>
          </cell>
          <cell r="I386">
            <v>0</v>
          </cell>
          <cell r="J386">
            <v>82.095699999999994</v>
          </cell>
          <cell r="K386">
            <v>43.987000000000002</v>
          </cell>
        </row>
        <row r="387">
          <cell r="A387" t="str">
            <v>E9018</v>
          </cell>
          <cell r="B387" t="str">
            <v>Cavalo mecânico com dolly intermediário e semirreboque de 4 eixos com capacidade de 52 t - 364 kW</v>
          </cell>
          <cell r="C387"/>
          <cell r="D387"/>
          <cell r="E387"/>
          <cell r="F387"/>
          <cell r="G387"/>
          <cell r="H387"/>
          <cell r="I387"/>
          <cell r="J387">
            <v>549.66949999999997</v>
          </cell>
          <cell r="K387">
            <v>160.4736</v>
          </cell>
        </row>
        <row r="388">
          <cell r="A388" t="str">
            <v>A9324</v>
          </cell>
          <cell r="B388" t="str">
            <v>Cavalo mecânico estradeiro 6 x 4, PBT 23.000 kg - 364 kW - motorista de veículo especial</v>
          </cell>
          <cell r="C388">
            <v>947363.94949999999</v>
          </cell>
          <cell r="D388">
            <v>47.368200000000002</v>
          </cell>
          <cell r="E388">
            <v>17.0486</v>
          </cell>
          <cell r="F388">
            <v>6.9078999999999997</v>
          </cell>
          <cell r="G388">
            <v>71.052300000000002</v>
          </cell>
          <cell r="H388">
            <v>265.78699999999998</v>
          </cell>
          <cell r="I388">
            <v>31.841699999999999</v>
          </cell>
          <cell r="J388">
            <v>440.00569999999999</v>
          </cell>
          <cell r="K388">
            <v>103.1664</v>
          </cell>
        </row>
        <row r="389">
          <cell r="A389" t="str">
            <v>A9355</v>
          </cell>
          <cell r="B389" t="str">
            <v>Semirreboque com 4 eixos</v>
          </cell>
          <cell r="C389">
            <v>491470</v>
          </cell>
          <cell r="D389">
            <v>39.317599999999999</v>
          </cell>
          <cell r="E389">
            <v>9.0970999999999993</v>
          </cell>
          <cell r="F389">
            <v>0</v>
          </cell>
          <cell r="G389">
            <v>44.232300000000002</v>
          </cell>
          <cell r="H389">
            <v>0</v>
          </cell>
          <cell r="I389">
            <v>0</v>
          </cell>
          <cell r="J389">
            <v>92.647000000000006</v>
          </cell>
          <cell r="K389">
            <v>48.414700000000003</v>
          </cell>
        </row>
        <row r="390">
          <cell r="A390" t="str">
            <v>A9382</v>
          </cell>
          <cell r="B390" t="str">
            <v>Dolly intermediário com 2 eixos para semirreboque</v>
          </cell>
          <cell r="C390">
            <v>90270</v>
          </cell>
          <cell r="D390">
            <v>7.2215999999999996</v>
          </cell>
          <cell r="E390">
            <v>1.6709000000000001</v>
          </cell>
          <cell r="F390">
            <v>0</v>
          </cell>
          <cell r="G390">
            <v>8.1242999999999999</v>
          </cell>
          <cell r="H390">
            <v>0</v>
          </cell>
          <cell r="I390">
            <v>0</v>
          </cell>
          <cell r="J390">
            <v>17.0168</v>
          </cell>
          <cell r="K390">
            <v>8.8925000000000001</v>
          </cell>
        </row>
        <row r="391">
          <cell r="A391" t="str">
            <v>E9027</v>
          </cell>
          <cell r="B391" t="str">
            <v>Caminhão distribuidor de cimento e cal com capacidade de 15 m³ - 210 kW</v>
          </cell>
          <cell r="C391"/>
          <cell r="D391"/>
          <cell r="E391"/>
          <cell r="F391"/>
          <cell r="G391"/>
          <cell r="H391"/>
          <cell r="I391"/>
          <cell r="J391">
            <v>420.68599999999998</v>
          </cell>
          <cell r="K391">
            <v>151.5378</v>
          </cell>
        </row>
        <row r="392">
          <cell r="A392" t="str">
            <v>A9333</v>
          </cell>
          <cell r="B392" t="str">
            <v>Caminhão plataforma 8 x 4, PBT 29.000 kg e distância entre eixos 4,6 m - 210 kW - motorista de veículo especial</v>
          </cell>
          <cell r="C392">
            <v>730931.76619999995</v>
          </cell>
          <cell r="D392">
            <v>36.546599999999998</v>
          </cell>
          <cell r="E392">
            <v>13.153700000000001</v>
          </cell>
          <cell r="F392">
            <v>5.3296999999999999</v>
          </cell>
          <cell r="G392">
            <v>54.819899999999997</v>
          </cell>
          <cell r="H392">
            <v>153.33860000000001</v>
          </cell>
          <cell r="I392">
            <v>31.841699999999999</v>
          </cell>
          <cell r="J392">
            <v>295.03019999999998</v>
          </cell>
          <cell r="K392">
            <v>86.871700000000004</v>
          </cell>
        </row>
        <row r="393">
          <cell r="A393" t="str">
            <v>A9365</v>
          </cell>
          <cell r="B393" t="str">
            <v>Distribuidor de cimento e cal montado sobre chassi com capacidade de 15 m³</v>
          </cell>
          <cell r="C393">
            <v>542130.527</v>
          </cell>
          <cell r="D393">
            <v>54.213099999999997</v>
          </cell>
          <cell r="E393">
            <v>10.452999999999999</v>
          </cell>
          <cell r="F393">
            <v>0</v>
          </cell>
          <cell r="G393">
            <v>60.989699999999999</v>
          </cell>
          <cell r="H393">
            <v>0</v>
          </cell>
          <cell r="I393">
            <v>0</v>
          </cell>
          <cell r="J393">
            <v>125.6558</v>
          </cell>
          <cell r="K393">
            <v>64.6661</v>
          </cell>
        </row>
        <row r="394">
          <cell r="A394" t="str">
            <v>E9037</v>
          </cell>
          <cell r="B394" t="str">
            <v>Plataforma de inspeção sob pontes montada em caminhão com capacidade de 500 kg e alcance de 15 m - 236 kW</v>
          </cell>
          <cell r="C394"/>
          <cell r="D394"/>
          <cell r="E394"/>
          <cell r="F394"/>
          <cell r="G394"/>
          <cell r="H394"/>
          <cell r="I394"/>
          <cell r="J394">
            <v>1222.5912000000001</v>
          </cell>
          <cell r="K394">
            <v>520.84929999999997</v>
          </cell>
        </row>
        <row r="395">
          <cell r="A395" t="str">
            <v>A9334</v>
          </cell>
          <cell r="B395" t="str">
            <v>Caminhão plataforma 8 x 2, PBT 29.000 kg e distância entre eixos 4,8 m - 236 kW - condição de trabalho severa - motorista de veículo especial</v>
          </cell>
          <cell r="C395">
            <v>750843.72259999998</v>
          </cell>
          <cell r="D395">
            <v>45.050600000000003</v>
          </cell>
          <cell r="E395">
            <v>13.898099999999999</v>
          </cell>
          <cell r="F395">
            <v>5.6313000000000004</v>
          </cell>
          <cell r="G395">
            <v>67.575900000000004</v>
          </cell>
          <cell r="H395">
            <v>233.86750000000001</v>
          </cell>
          <cell r="I395">
            <v>31.841699999999999</v>
          </cell>
          <cell r="J395">
            <v>397.86509999999998</v>
          </cell>
          <cell r="K395">
            <v>96.421700000000001</v>
          </cell>
        </row>
        <row r="396">
          <cell r="A396" t="str">
            <v>A9378</v>
          </cell>
          <cell r="B396" t="str">
            <v>Plataforma telescópica para inspeção de pontes montada sobre chassi com capacidade de 500 kg</v>
          </cell>
          <cell r="C396">
            <v>3558208.91</v>
          </cell>
          <cell r="D396">
            <v>355.82089999999999</v>
          </cell>
          <cell r="E396">
            <v>68.606700000000004</v>
          </cell>
          <cell r="F396">
            <v>0</v>
          </cell>
          <cell r="G396">
            <v>400.29849999999999</v>
          </cell>
          <cell r="H396">
            <v>0</v>
          </cell>
          <cell r="I396">
            <v>0</v>
          </cell>
          <cell r="J396">
            <v>824.72609999999997</v>
          </cell>
          <cell r="K396">
            <v>424.42759999999998</v>
          </cell>
        </row>
        <row r="397">
          <cell r="A397" t="str">
            <v>E9041</v>
          </cell>
          <cell r="B397" t="str">
            <v>Caminhão guindauto com capacidade de elevação de 11,9 t e carroceria de 11,5 t - 188 kW</v>
          </cell>
          <cell r="C397"/>
          <cell r="D397"/>
          <cell r="E397"/>
          <cell r="F397"/>
          <cell r="G397"/>
          <cell r="H397"/>
          <cell r="I397"/>
          <cell r="J397">
            <v>387.47710000000001</v>
          </cell>
          <cell r="K397">
            <v>119.7204</v>
          </cell>
        </row>
        <row r="398">
          <cell r="A398" t="str">
            <v>A9313</v>
          </cell>
          <cell r="B398" t="str">
            <v>Caminhão plataforma 6 x 2, PBT 23.000 kg e distância entre eixos 5,2 m - 188 kW - motorista de veículo especial</v>
          </cell>
          <cell r="C398">
            <v>654917.15879999998</v>
          </cell>
          <cell r="D398">
            <v>32.745899999999999</v>
          </cell>
          <cell r="E398">
            <v>11.7858</v>
          </cell>
          <cell r="F398">
            <v>4.7754000000000003</v>
          </cell>
          <cell r="G398">
            <v>49.1188</v>
          </cell>
          <cell r="H398">
            <v>186.30119999999999</v>
          </cell>
          <cell r="I398">
            <v>31.841699999999999</v>
          </cell>
          <cell r="J398">
            <v>316.56880000000001</v>
          </cell>
          <cell r="K398">
            <v>81.148799999999994</v>
          </cell>
        </row>
        <row r="399">
          <cell r="A399" t="str">
            <v>A9351</v>
          </cell>
          <cell r="B399" t="str">
            <v>Carroceria de madeira com capacidade de 11,5 t</v>
          </cell>
          <cell r="C399">
            <v>38114</v>
          </cell>
          <cell r="D399">
            <v>3.8113999999999999</v>
          </cell>
          <cell r="E399">
            <v>0.7349</v>
          </cell>
          <cell r="F399">
            <v>0</v>
          </cell>
          <cell r="G399">
            <v>3.8113999999999999</v>
          </cell>
          <cell r="H399">
            <v>0</v>
          </cell>
          <cell r="I399">
            <v>0</v>
          </cell>
          <cell r="J399">
            <v>8.3576999999999995</v>
          </cell>
          <cell r="K399">
            <v>4.5462999999999996</v>
          </cell>
        </row>
        <row r="400">
          <cell r="A400" t="str">
            <v>A9373</v>
          </cell>
          <cell r="B400" t="str">
            <v>Guindaste articulado montado sobre chassi com capacidade máxima de elevação de 11,9 t</v>
          </cell>
          <cell r="C400">
            <v>285253.2</v>
          </cell>
          <cell r="D400">
            <v>28.525300000000001</v>
          </cell>
          <cell r="E400">
            <v>5.5</v>
          </cell>
          <cell r="F400">
            <v>0</v>
          </cell>
          <cell r="G400">
            <v>28.525300000000001</v>
          </cell>
          <cell r="H400">
            <v>0</v>
          </cell>
          <cell r="I400">
            <v>0</v>
          </cell>
          <cell r="J400">
            <v>62.550600000000003</v>
          </cell>
          <cell r="K400">
            <v>34.025300000000001</v>
          </cell>
        </row>
        <row r="401">
          <cell r="A401" t="str">
            <v>E9082</v>
          </cell>
          <cell r="B401" t="str">
            <v>Bate-estaca hidráulico para defensas montado em caminhão guindauto com capacidade de 6,2 t e carroceria de 5 t - 152 kW</v>
          </cell>
          <cell r="C401"/>
          <cell r="D401"/>
          <cell r="E401"/>
          <cell r="F401"/>
          <cell r="G401"/>
          <cell r="H401"/>
          <cell r="I401"/>
          <cell r="J401">
            <v>383.7038</v>
          </cell>
          <cell r="K401">
            <v>150.5403</v>
          </cell>
        </row>
        <row r="402">
          <cell r="A402" t="str">
            <v>A9305</v>
          </cell>
          <cell r="B402" t="str">
            <v>Caminhão plataforma 4 x 2, PBT 15.000 kg e distância entre eixos 4,8 m - 152 kW - motorista de veículo especial</v>
          </cell>
          <cell r="C402">
            <v>430888.424</v>
          </cell>
          <cell r="D402">
            <v>21.5444</v>
          </cell>
          <cell r="E402">
            <v>7.7542</v>
          </cell>
          <cell r="F402">
            <v>3.1419000000000001</v>
          </cell>
          <cell r="G402">
            <v>32.316600000000001</v>
          </cell>
          <cell r="H402">
            <v>150.62649999999999</v>
          </cell>
          <cell r="I402">
            <v>31.841699999999999</v>
          </cell>
          <cell r="J402">
            <v>247.2253</v>
          </cell>
          <cell r="K402">
            <v>64.282200000000003</v>
          </cell>
        </row>
        <row r="403">
          <cell r="A403" t="str">
            <v>A9348</v>
          </cell>
          <cell r="B403" t="str">
            <v>Carroceria de madeira com capacidade de 5 t</v>
          </cell>
          <cell r="C403">
            <v>29588.5</v>
          </cell>
          <cell r="D403">
            <v>2.9588999999999999</v>
          </cell>
          <cell r="E403">
            <v>0.57050000000000001</v>
          </cell>
          <cell r="F403">
            <v>0</v>
          </cell>
          <cell r="G403">
            <v>2.9588999999999999</v>
          </cell>
          <cell r="H403">
            <v>0</v>
          </cell>
          <cell r="I403">
            <v>0</v>
          </cell>
          <cell r="J403">
            <v>6.4882999999999997</v>
          </cell>
          <cell r="K403">
            <v>3.5293999999999999</v>
          </cell>
        </row>
        <row r="404">
          <cell r="A404" t="str">
            <v>A9372</v>
          </cell>
          <cell r="B404" t="str">
            <v>Guindaste articulado montado sobre chassi com capacidade máxima de elevação de 6,2 t</v>
          </cell>
          <cell r="C404">
            <v>267000</v>
          </cell>
          <cell r="D404">
            <v>26.7</v>
          </cell>
          <cell r="E404">
            <v>5.1481000000000003</v>
          </cell>
          <cell r="F404">
            <v>0</v>
          </cell>
          <cell r="G404">
            <v>26.7</v>
          </cell>
          <cell r="H404">
            <v>0</v>
          </cell>
          <cell r="I404">
            <v>0</v>
          </cell>
          <cell r="J404">
            <v>58.548099999999998</v>
          </cell>
          <cell r="K404">
            <v>31.848099999999999</v>
          </cell>
        </row>
        <row r="405">
          <cell r="A405" t="str">
            <v>A9379</v>
          </cell>
          <cell r="B405" t="str">
            <v>Bate-estaca hidráulico para defensas metálicas montada sobre chassi</v>
          </cell>
          <cell r="C405">
            <v>205615</v>
          </cell>
          <cell r="D405">
            <v>21.846599999999999</v>
          </cell>
          <cell r="E405">
            <v>3.9645000000000001</v>
          </cell>
          <cell r="F405">
            <v>0</v>
          </cell>
          <cell r="G405">
            <v>20.561499999999999</v>
          </cell>
          <cell r="H405">
            <v>0</v>
          </cell>
          <cell r="I405">
            <v>25.069500000000001</v>
          </cell>
          <cell r="J405">
            <v>71.442099999999996</v>
          </cell>
          <cell r="K405">
            <v>50.880600000000001</v>
          </cell>
        </row>
        <row r="406">
          <cell r="A406" t="str">
            <v>E9097</v>
          </cell>
          <cell r="B406" t="str">
            <v>Caminhão de resgate de veículos leves com plataforma com capacidade de 5 t - 129 kW</v>
          </cell>
          <cell r="C406"/>
          <cell r="D406"/>
          <cell r="E406"/>
          <cell r="F406"/>
          <cell r="G406"/>
          <cell r="H406"/>
          <cell r="I406"/>
          <cell r="J406">
            <v>254.173</v>
          </cell>
          <cell r="K406">
            <v>78.538300000000007</v>
          </cell>
        </row>
        <row r="407">
          <cell r="A407" t="str">
            <v>A9326</v>
          </cell>
          <cell r="B407" t="str">
            <v>Caminhão plataforma 4 x 2, PBT 10.800 kg e distância entre eixos 4,6 m - 129 kW - motorista de veículo especial</v>
          </cell>
          <cell r="C407">
            <v>449871.42200000002</v>
          </cell>
          <cell r="D407">
            <v>26.9923</v>
          </cell>
          <cell r="E407">
            <v>8.3270999999999997</v>
          </cell>
          <cell r="F407">
            <v>3.3740000000000001</v>
          </cell>
          <cell r="G407">
            <v>40.488399999999999</v>
          </cell>
          <cell r="H407">
            <v>127.8344</v>
          </cell>
          <cell r="I407">
            <v>31.841699999999999</v>
          </cell>
          <cell r="J407">
            <v>238.8579</v>
          </cell>
          <cell r="K407">
            <v>70.5351</v>
          </cell>
        </row>
        <row r="408">
          <cell r="A408" t="str">
            <v>A9374</v>
          </cell>
          <cell r="B408" t="str">
            <v>Plataforma hidráulica para resgate de veículos montada sobre chassi com capacidade de 5 t</v>
          </cell>
          <cell r="C408">
            <v>81243</v>
          </cell>
          <cell r="D408">
            <v>6.4993999999999996</v>
          </cell>
          <cell r="E408">
            <v>1.5038</v>
          </cell>
          <cell r="F408">
            <v>0</v>
          </cell>
          <cell r="G408">
            <v>7.3118999999999996</v>
          </cell>
          <cell r="H408">
            <v>0</v>
          </cell>
          <cell r="I408">
            <v>0</v>
          </cell>
          <cell r="J408">
            <v>15.315099999999999</v>
          </cell>
          <cell r="K408">
            <v>8.0031999999999996</v>
          </cell>
        </row>
        <row r="409">
          <cell r="A409" t="str">
            <v>E9098</v>
          </cell>
          <cell r="B409" t="str">
            <v>Caminhão de resgate de veículos de porte médio com capacidade do guincho de 20 t - 236 kW</v>
          </cell>
          <cell r="C409"/>
          <cell r="D409"/>
          <cell r="E409"/>
          <cell r="F409"/>
          <cell r="G409"/>
          <cell r="H409"/>
          <cell r="I409"/>
          <cell r="J409">
            <v>391.87090000000001</v>
          </cell>
          <cell r="K409">
            <v>96.260499999999993</v>
          </cell>
        </row>
        <row r="410">
          <cell r="A410" t="str">
            <v>A9306</v>
          </cell>
          <cell r="B410" t="str">
            <v>Caminhão plataforma 4 x 2, PBT 16.000 kg e distância entre eixos 3,6 m - 236 kW - motorista de veículo especial</v>
          </cell>
          <cell r="C410">
            <v>655213.37470000004</v>
          </cell>
          <cell r="D410">
            <v>32.7607</v>
          </cell>
          <cell r="E410">
            <v>11.7911</v>
          </cell>
          <cell r="F410">
            <v>4.7775999999999996</v>
          </cell>
          <cell r="G410">
            <v>49.140999999999998</v>
          </cell>
          <cell r="H410">
            <v>233.86750000000001</v>
          </cell>
          <cell r="I410">
            <v>31.841699999999999</v>
          </cell>
          <cell r="J410">
            <v>364.17959999999999</v>
          </cell>
          <cell r="K410">
            <v>81.171099999999996</v>
          </cell>
        </row>
        <row r="411">
          <cell r="A411" t="str">
            <v>A9375</v>
          </cell>
          <cell r="B411" t="str">
            <v>Guincho rebocador para resgate de veículos montada sobre chassi com capacidade de 20 t</v>
          </cell>
          <cell r="C411">
            <v>224033.5759</v>
          </cell>
          <cell r="D411">
            <v>11.201700000000001</v>
          </cell>
          <cell r="E411">
            <v>3.8877000000000002</v>
          </cell>
          <cell r="F411">
            <v>0</v>
          </cell>
          <cell r="G411">
            <v>12.601900000000001</v>
          </cell>
          <cell r="H411">
            <v>0</v>
          </cell>
          <cell r="I411">
            <v>0</v>
          </cell>
          <cell r="J411">
            <v>27.691299999999998</v>
          </cell>
          <cell r="K411">
            <v>15.089399999999999</v>
          </cell>
        </row>
        <row r="412">
          <cell r="A412" t="str">
            <v>E9099</v>
          </cell>
          <cell r="B412" t="str">
            <v>Caminhão de resgate de veículos pesados com dois guinchos com capacidade de 35 t - 265 kW</v>
          </cell>
          <cell r="C412"/>
          <cell r="D412"/>
          <cell r="E412"/>
          <cell r="F412"/>
          <cell r="G412"/>
          <cell r="H412"/>
          <cell r="I412"/>
          <cell r="J412">
            <v>552.70870000000002</v>
          </cell>
          <cell r="K412">
            <v>163.12219999999999</v>
          </cell>
        </row>
        <row r="413">
          <cell r="A413" t="str">
            <v>A9320</v>
          </cell>
          <cell r="B413" t="str">
            <v>Caminhão plataforma 6 x 4, PBT 23.000 kg e distância entre eixos 4,8 m - 265 kW - motorista de veículo especial</v>
          </cell>
          <cell r="C413">
            <v>792403.43409999995</v>
          </cell>
          <cell r="D413">
            <v>39.620199999999997</v>
          </cell>
          <cell r="E413">
            <v>14.26</v>
          </cell>
          <cell r="F413">
            <v>5.7778999999999998</v>
          </cell>
          <cell r="G413">
            <v>59.430300000000003</v>
          </cell>
          <cell r="H413">
            <v>262.60550000000001</v>
          </cell>
          <cell r="I413">
            <v>31.841699999999999</v>
          </cell>
          <cell r="J413">
            <v>413.53559999999999</v>
          </cell>
          <cell r="K413">
            <v>91.499799999999993</v>
          </cell>
        </row>
        <row r="414">
          <cell r="A414" t="str">
            <v>A9376</v>
          </cell>
          <cell r="B414" t="str">
            <v>Guincho rebocador para resgate de veículos montada sobre chassi com capacidade de 35 t</v>
          </cell>
          <cell r="C414">
            <v>600450.34990000003</v>
          </cell>
          <cell r="D414">
            <v>60.045000000000002</v>
          </cell>
          <cell r="E414">
            <v>11.577400000000001</v>
          </cell>
          <cell r="F414">
            <v>0</v>
          </cell>
          <cell r="G414">
            <v>67.550700000000006</v>
          </cell>
          <cell r="H414">
            <v>0</v>
          </cell>
          <cell r="I414">
            <v>0</v>
          </cell>
          <cell r="J414">
            <v>139.17310000000001</v>
          </cell>
          <cell r="K414">
            <v>71.622399999999999</v>
          </cell>
        </row>
        <row r="415">
          <cell r="A415" t="str">
            <v>E9100</v>
          </cell>
          <cell r="B415" t="str">
            <v>Cavalo mecânico sem reboque - 272 kW</v>
          </cell>
          <cell r="C415"/>
          <cell r="D415"/>
          <cell r="E415"/>
          <cell r="F415"/>
          <cell r="G415"/>
          <cell r="H415"/>
          <cell r="I415"/>
          <cell r="J415">
            <v>323.09750000000003</v>
          </cell>
          <cell r="K415">
            <v>78.253200000000007</v>
          </cell>
        </row>
        <row r="416">
          <cell r="A416" t="str">
            <v>A9310</v>
          </cell>
          <cell r="B416" t="str">
            <v>Cavalo mecânico 4 x 2, PBT 16.000 kg - 272 kW - motorista de veículo especial</v>
          </cell>
          <cell r="C416">
            <v>616456.82200000004</v>
          </cell>
          <cell r="D416">
            <v>30.822800000000001</v>
          </cell>
          <cell r="E416">
            <v>11.0937</v>
          </cell>
          <cell r="F416">
            <v>4.4950000000000001</v>
          </cell>
          <cell r="G416">
            <v>46.234299999999998</v>
          </cell>
          <cell r="H416">
            <v>198.61</v>
          </cell>
          <cell r="I416">
            <v>31.841699999999999</v>
          </cell>
          <cell r="J416">
            <v>323.09750000000003</v>
          </cell>
          <cell r="K416">
            <v>78.253200000000007</v>
          </cell>
        </row>
        <row r="417">
          <cell r="A417" t="str">
            <v>E9114</v>
          </cell>
          <cell r="B417" t="str">
            <v>Painel com seta luminosa para montagem em caminhão</v>
          </cell>
          <cell r="C417"/>
          <cell r="D417"/>
          <cell r="E417"/>
          <cell r="F417"/>
          <cell r="G417"/>
          <cell r="H417"/>
          <cell r="I417"/>
          <cell r="J417">
            <v>6.5315000000000003</v>
          </cell>
          <cell r="K417">
            <v>4.4302999999999999</v>
          </cell>
        </row>
        <row r="418">
          <cell r="A418" t="str">
            <v>A9380</v>
          </cell>
          <cell r="B418" t="str">
            <v>Painel com seta luminosa montado sobre chassi</v>
          </cell>
          <cell r="C418">
            <v>33618.445699999997</v>
          </cell>
          <cell r="D418">
            <v>3.7820999999999998</v>
          </cell>
          <cell r="E418">
            <v>0.6482</v>
          </cell>
          <cell r="F418">
            <v>0</v>
          </cell>
          <cell r="G418">
            <v>2.1012</v>
          </cell>
          <cell r="H418">
            <v>0</v>
          </cell>
          <cell r="I418">
            <v>0</v>
          </cell>
          <cell r="J418">
            <v>6.5315000000000003</v>
          </cell>
          <cell r="K418">
            <v>4.4302999999999999</v>
          </cell>
        </row>
        <row r="419">
          <cell r="A419" t="str">
            <v>E9115</v>
          </cell>
          <cell r="B419" t="str">
            <v>Amortecedor retrátil (AMC) para montagem em caminhão</v>
          </cell>
          <cell r="C419"/>
          <cell r="D419"/>
          <cell r="E419"/>
          <cell r="F419"/>
          <cell r="G419"/>
          <cell r="H419"/>
          <cell r="I419"/>
          <cell r="J419">
            <v>103.91249999999999</v>
          </cell>
          <cell r="K419">
            <v>56.057200000000002</v>
          </cell>
        </row>
        <row r="420">
          <cell r="A420" t="str">
            <v>A9381</v>
          </cell>
          <cell r="B420" t="str">
            <v>Amortecedor retrátil montado em caminhão</v>
          </cell>
          <cell r="C420">
            <v>425380.16560000001</v>
          </cell>
          <cell r="D420">
            <v>47.8553</v>
          </cell>
          <cell r="E420">
            <v>8.2019000000000002</v>
          </cell>
          <cell r="F420">
            <v>0</v>
          </cell>
          <cell r="G420">
            <v>47.8553</v>
          </cell>
          <cell r="H420">
            <v>0</v>
          </cell>
          <cell r="I420">
            <v>0</v>
          </cell>
          <cell r="J420">
            <v>103.91249999999999</v>
          </cell>
          <cell r="K420">
            <v>56.057200000000002</v>
          </cell>
        </row>
        <row r="421">
          <cell r="A421" t="str">
            <v>E9145</v>
          </cell>
          <cell r="B421" t="str">
            <v>Caminhão basculante para concreto com capacidade de 10 m³ - 210 kW</v>
          </cell>
          <cell r="C421"/>
          <cell r="D421"/>
          <cell r="E421"/>
          <cell r="F421"/>
          <cell r="G421"/>
          <cell r="H421"/>
          <cell r="I421"/>
          <cell r="J421">
            <v>311.7885</v>
          </cell>
          <cell r="K421">
            <v>95.017099999999999</v>
          </cell>
        </row>
        <row r="422">
          <cell r="A422" t="str">
            <v>A9316</v>
          </cell>
          <cell r="B422" t="str">
            <v>Caminhão plataforma 8 x 4, PBT 29.000 kg e distância entre eixos 4,6 m - 210 kW - motorista de caminhão</v>
          </cell>
          <cell r="C422">
            <v>730931.76619999995</v>
          </cell>
          <cell r="D422">
            <v>36.546599999999998</v>
          </cell>
          <cell r="E422">
            <v>13.153700000000001</v>
          </cell>
          <cell r="F422">
            <v>5.3296999999999999</v>
          </cell>
          <cell r="G422">
            <v>54.819899999999997</v>
          </cell>
          <cell r="H422">
            <v>153.33860000000001</v>
          </cell>
          <cell r="I422">
            <v>30.855</v>
          </cell>
          <cell r="J422">
            <v>294.04349999999999</v>
          </cell>
          <cell r="K422">
            <v>85.885000000000005</v>
          </cell>
        </row>
        <row r="423">
          <cell r="A423" t="str">
            <v>A9340</v>
          </cell>
          <cell r="B423" t="str">
            <v>Caçamba basculante para concreto com capacidade de 10 m³</v>
          </cell>
          <cell r="C423">
            <v>76559.157099999997</v>
          </cell>
          <cell r="D423">
            <v>7.6558999999999999</v>
          </cell>
          <cell r="E423">
            <v>1.4762</v>
          </cell>
          <cell r="F423">
            <v>0</v>
          </cell>
          <cell r="G423">
            <v>8.6128999999999998</v>
          </cell>
          <cell r="H423">
            <v>0</v>
          </cell>
          <cell r="I423">
            <v>0</v>
          </cell>
          <cell r="J423">
            <v>17.745000000000001</v>
          </cell>
          <cell r="K423">
            <v>9.1320999999999994</v>
          </cell>
        </row>
        <row r="424">
          <cell r="A424" t="str">
            <v>E9146</v>
          </cell>
          <cell r="B424" t="str">
            <v>Caminhão silo com capacidade de 30 m³ - 368 kW</v>
          </cell>
          <cell r="C424"/>
          <cell r="D424"/>
          <cell r="E424"/>
          <cell r="F424"/>
          <cell r="G424"/>
          <cell r="H424"/>
          <cell r="I424"/>
          <cell r="J424">
            <v>652.74879999999996</v>
          </cell>
          <cell r="K424">
            <v>160.4408</v>
          </cell>
        </row>
        <row r="425">
          <cell r="A425" t="str">
            <v>A9335</v>
          </cell>
          <cell r="B425" t="str">
            <v>Cavalo mecânico estradeiro 8 x 2, PBT 29.000 kg - 368 kW - condição de trabalho severa - motorista de veículo especial</v>
          </cell>
          <cell r="C425">
            <v>1107773.757</v>
          </cell>
          <cell r="D425">
            <v>66.466399999999993</v>
          </cell>
          <cell r="E425">
            <v>20.504899999999999</v>
          </cell>
          <cell r="F425">
            <v>8.3082999999999991</v>
          </cell>
          <cell r="G425">
            <v>99.699600000000004</v>
          </cell>
          <cell r="H425">
            <v>364.6748</v>
          </cell>
          <cell r="I425">
            <v>31.841699999999999</v>
          </cell>
          <cell r="J425">
            <v>591.49570000000006</v>
          </cell>
          <cell r="K425">
            <v>127.12130000000001</v>
          </cell>
        </row>
        <row r="426">
          <cell r="A426" t="str">
            <v>A9357</v>
          </cell>
          <cell r="B426" t="str">
            <v>Semirreboque silo para cimento com capacidade de 30 m³</v>
          </cell>
          <cell r="C426">
            <v>279335.5</v>
          </cell>
          <cell r="D426">
            <v>27.933599999999998</v>
          </cell>
          <cell r="E426">
            <v>5.3859000000000004</v>
          </cell>
          <cell r="F426">
            <v>0</v>
          </cell>
          <cell r="G426">
            <v>27.933599999999998</v>
          </cell>
          <cell r="H426">
            <v>0</v>
          </cell>
          <cell r="I426">
            <v>0</v>
          </cell>
          <cell r="J426">
            <v>61.253100000000003</v>
          </cell>
          <cell r="K426">
            <v>33.319499999999998</v>
          </cell>
        </row>
        <row r="427">
          <cell r="A427" t="str">
            <v>E9169</v>
          </cell>
          <cell r="B427" t="str">
            <v>Cavalo mecânico com dolly pneumático de 4 eixos e mesas de giro com capacidade de 56 t - 364 kW</v>
          </cell>
          <cell r="C427"/>
          <cell r="D427"/>
          <cell r="E427"/>
          <cell r="F427"/>
          <cell r="G427"/>
          <cell r="H427"/>
          <cell r="I427"/>
          <cell r="J427">
            <v>629.49019999999996</v>
          </cell>
          <cell r="K427">
            <v>202.18559999999999</v>
          </cell>
        </row>
        <row r="428">
          <cell r="A428" t="str">
            <v>A9324</v>
          </cell>
          <cell r="B428" t="str">
            <v>Cavalo mecânico estradeiro 6 x 4, PBT 23.000 kg - 364 kW - motorista de veículo especial</v>
          </cell>
          <cell r="C428">
            <v>947363.94949999999</v>
          </cell>
          <cell r="D428">
            <v>47.368200000000002</v>
          </cell>
          <cell r="E428">
            <v>17.0486</v>
          </cell>
          <cell r="F428">
            <v>6.9078999999999997</v>
          </cell>
          <cell r="G428">
            <v>71.052300000000002</v>
          </cell>
          <cell r="H428">
            <v>265.78699999999998</v>
          </cell>
          <cell r="I428">
            <v>31.841699999999999</v>
          </cell>
          <cell r="J428">
            <v>440.00569999999999</v>
          </cell>
          <cell r="K428">
            <v>103.1664</v>
          </cell>
        </row>
        <row r="429">
          <cell r="A429" t="str">
            <v>A9385</v>
          </cell>
          <cell r="B429" t="str">
            <v>Conjunto de duas mesas de giro para quinta roda ou reboque com capacidade de 100 t cada</v>
          </cell>
          <cell r="C429">
            <v>511422.8873</v>
          </cell>
          <cell r="D429">
            <v>40.913800000000002</v>
          </cell>
          <cell r="E429">
            <v>9.4664000000000001</v>
          </cell>
          <cell r="F429">
            <v>0</v>
          </cell>
          <cell r="G429">
            <v>46.028100000000002</v>
          </cell>
          <cell r="H429">
            <v>0</v>
          </cell>
          <cell r="I429">
            <v>0</v>
          </cell>
          <cell r="J429">
            <v>96.408299999999997</v>
          </cell>
          <cell r="K429">
            <v>50.380200000000002</v>
          </cell>
        </row>
        <row r="430">
          <cell r="A430" t="str">
            <v>A9389</v>
          </cell>
          <cell r="B430" t="str">
            <v>Dolly pneumático com capacidade de 48 t e 4 eixos</v>
          </cell>
          <cell r="C430">
            <v>493746.87060000002</v>
          </cell>
          <cell r="D430">
            <v>39.499699999999997</v>
          </cell>
          <cell r="E430">
            <v>9.1393000000000004</v>
          </cell>
          <cell r="F430">
            <v>0</v>
          </cell>
          <cell r="G430">
            <v>44.437199999999997</v>
          </cell>
          <cell r="H430">
            <v>0</v>
          </cell>
          <cell r="I430">
            <v>0</v>
          </cell>
          <cell r="J430">
            <v>93.0762</v>
          </cell>
          <cell r="K430">
            <v>48.639000000000003</v>
          </cell>
        </row>
        <row r="431">
          <cell r="A431" t="str">
            <v>E9170</v>
          </cell>
          <cell r="B431" t="str">
            <v>Cavalo mecânico com dois dollys pneumáticos de 3 e 4 eixos e mesas de giro com capacidade de 77 t - 364 kW</v>
          </cell>
          <cell r="C431"/>
          <cell r="D431"/>
          <cell r="E431"/>
          <cell r="F431"/>
          <cell r="G431"/>
          <cell r="H431"/>
          <cell r="I431"/>
          <cell r="J431">
            <v>712.553</v>
          </cell>
          <cell r="K431">
            <v>245.3409</v>
          </cell>
        </row>
        <row r="432">
          <cell r="A432" t="str">
            <v>A9385</v>
          </cell>
          <cell r="B432" t="str">
            <v>Conjunto de duas mesas de giro para quinta roda ou reboque com capacidade de 100 t cada</v>
          </cell>
          <cell r="C432">
            <v>511422.8873</v>
          </cell>
          <cell r="D432">
            <v>40.913800000000002</v>
          </cell>
          <cell r="E432">
            <v>9.4664000000000001</v>
          </cell>
          <cell r="F432">
            <v>0</v>
          </cell>
          <cell r="G432">
            <v>46.028100000000002</v>
          </cell>
          <cell r="H432">
            <v>0</v>
          </cell>
          <cell r="I432">
            <v>0</v>
          </cell>
          <cell r="J432">
            <v>96.408299999999997</v>
          </cell>
          <cell r="K432">
            <v>50.380200000000002</v>
          </cell>
        </row>
        <row r="433">
          <cell r="A433" t="str">
            <v>A9386</v>
          </cell>
          <cell r="B433" t="str">
            <v>Cavalo mecânico estradeiro 6 x 4, CMT 150.000 kg - 364 kW - motorista de veículo especial</v>
          </cell>
          <cell r="C433">
            <v>1024618.443</v>
          </cell>
          <cell r="D433">
            <v>51.230899999999998</v>
          </cell>
          <cell r="E433">
            <v>18.4389</v>
          </cell>
          <cell r="F433">
            <v>7.4711999999999996</v>
          </cell>
          <cell r="G433">
            <v>76.846400000000003</v>
          </cell>
          <cell r="H433">
            <v>265.78699999999998</v>
          </cell>
          <cell r="I433">
            <v>31.841699999999999</v>
          </cell>
          <cell r="J433">
            <v>451.61610000000002</v>
          </cell>
          <cell r="K433">
            <v>108.98269999999999</v>
          </cell>
        </row>
        <row r="434">
          <cell r="A434" t="str">
            <v>A9387</v>
          </cell>
          <cell r="B434" t="str">
            <v>Dolly pneumático com capacidade de 28,5 t e 3 eixos</v>
          </cell>
          <cell r="C434">
            <v>379037.7893</v>
          </cell>
          <cell r="D434">
            <v>30.323</v>
          </cell>
          <cell r="E434">
            <v>7.016</v>
          </cell>
          <cell r="F434">
            <v>0</v>
          </cell>
          <cell r="G434">
            <v>34.113399999999999</v>
          </cell>
          <cell r="H434">
            <v>0</v>
          </cell>
          <cell r="I434">
            <v>0</v>
          </cell>
          <cell r="J434">
            <v>71.452399999999997</v>
          </cell>
          <cell r="K434">
            <v>37.338999999999999</v>
          </cell>
        </row>
        <row r="435">
          <cell r="A435" t="str">
            <v>A9389</v>
          </cell>
          <cell r="B435" t="str">
            <v>Dolly pneumático com capacidade de 48 t e 4 eixos</v>
          </cell>
          <cell r="C435">
            <v>493746.87060000002</v>
          </cell>
          <cell r="D435">
            <v>39.499699999999997</v>
          </cell>
          <cell r="E435">
            <v>9.1393000000000004</v>
          </cell>
          <cell r="F435">
            <v>0</v>
          </cell>
          <cell r="G435">
            <v>44.437199999999997</v>
          </cell>
          <cell r="H435">
            <v>0</v>
          </cell>
          <cell r="I435">
            <v>0</v>
          </cell>
          <cell r="J435">
            <v>93.0762</v>
          </cell>
          <cell r="K435">
            <v>48.639000000000003</v>
          </cell>
        </row>
        <row r="436">
          <cell r="A436" t="str">
            <v>E9171</v>
          </cell>
          <cell r="B436" t="str">
            <v>Cavalo mecânico com dois dollys pneumáticos de 4 e 5 eixos e mesas de giro com capacidade de 111 t - 440 kW</v>
          </cell>
          <cell r="C436"/>
          <cell r="D436"/>
          <cell r="E436"/>
          <cell r="F436"/>
          <cell r="G436"/>
          <cell r="H436"/>
          <cell r="I436"/>
          <cell r="J436">
            <v>1431.1169</v>
          </cell>
          <cell r="K436">
            <v>578.44489999999996</v>
          </cell>
        </row>
        <row r="437">
          <cell r="A437" t="str">
            <v>A9325</v>
          </cell>
          <cell r="B437" t="str">
            <v>Cavalo mecânico 8 x 8, PBT 26.000 kg - 440 kW -  motorista de veículo especial</v>
          </cell>
          <cell r="C437">
            <v>5148862.6030000001</v>
          </cell>
          <cell r="D437">
            <v>257.44310000000002</v>
          </cell>
          <cell r="E437">
            <v>92.658100000000005</v>
          </cell>
          <cell r="F437">
            <v>37.543799999999997</v>
          </cell>
          <cell r="G437">
            <v>386.16469999999998</v>
          </cell>
          <cell r="H437">
            <v>321.28100000000001</v>
          </cell>
          <cell r="I437">
            <v>31.841699999999999</v>
          </cell>
          <cell r="J437">
            <v>1126.9323999999999</v>
          </cell>
          <cell r="K437">
            <v>419.48669999999998</v>
          </cell>
        </row>
        <row r="438">
          <cell r="A438" t="str">
            <v>A9385</v>
          </cell>
          <cell r="B438" t="str">
            <v>Conjunto de duas mesas de giro para quinta roda ou reboque com capacidade de 100 t cada</v>
          </cell>
          <cell r="C438">
            <v>511422.8873</v>
          </cell>
          <cell r="D438">
            <v>40.913800000000002</v>
          </cell>
          <cell r="E438">
            <v>9.4664000000000001</v>
          </cell>
          <cell r="F438">
            <v>0</v>
          </cell>
          <cell r="G438">
            <v>46.028100000000002</v>
          </cell>
          <cell r="H438">
            <v>0</v>
          </cell>
          <cell r="I438">
            <v>0</v>
          </cell>
          <cell r="J438">
            <v>96.408299999999997</v>
          </cell>
          <cell r="K438">
            <v>50.380200000000002</v>
          </cell>
        </row>
        <row r="439">
          <cell r="A439" t="str">
            <v>A9388</v>
          </cell>
          <cell r="B439" t="str">
            <v>Dolly pneumático com capacidade de 60 t e 5 eixos</v>
          </cell>
          <cell r="C439">
            <v>608455.95189999999</v>
          </cell>
          <cell r="D439">
            <v>48.676499999999997</v>
          </cell>
          <cell r="E439">
            <v>11.262499999999999</v>
          </cell>
          <cell r="F439">
            <v>0</v>
          </cell>
          <cell r="G439">
            <v>54.761000000000003</v>
          </cell>
          <cell r="H439">
            <v>0</v>
          </cell>
          <cell r="I439">
            <v>0</v>
          </cell>
          <cell r="J439">
            <v>114.7</v>
          </cell>
          <cell r="K439">
            <v>59.939</v>
          </cell>
        </row>
        <row r="440">
          <cell r="A440" t="str">
            <v>A9389</v>
          </cell>
          <cell r="B440" t="str">
            <v>Dolly pneumático com capacidade de 48 t e 4 eixos</v>
          </cell>
          <cell r="C440">
            <v>493746.87060000002</v>
          </cell>
          <cell r="D440">
            <v>39.499699999999997</v>
          </cell>
          <cell r="E440">
            <v>9.1393000000000004</v>
          </cell>
          <cell r="F440">
            <v>0</v>
          </cell>
          <cell r="G440">
            <v>44.437199999999997</v>
          </cell>
          <cell r="H440">
            <v>0</v>
          </cell>
          <cell r="I440">
            <v>0</v>
          </cell>
          <cell r="J440">
            <v>93.0762</v>
          </cell>
          <cell r="K440">
            <v>48.639000000000003</v>
          </cell>
        </row>
        <row r="441">
          <cell r="A441" t="str">
            <v>E9199</v>
          </cell>
          <cell r="B441" t="str">
            <v>Caminhão com sistema de hidrojateamento de alta pressão e vácuo para limpeza e desobstrução de bueiros com capacidade total de 15.600 l - 188 kW</v>
          </cell>
          <cell r="C441"/>
          <cell r="D441"/>
          <cell r="E441"/>
          <cell r="F441"/>
          <cell r="G441"/>
          <cell r="H441"/>
          <cell r="I441"/>
          <cell r="J441">
            <v>404.5444</v>
          </cell>
          <cell r="K441">
            <v>129.0044</v>
          </cell>
        </row>
        <row r="442">
          <cell r="A442" t="str">
            <v>A9299</v>
          </cell>
          <cell r="B442" t="str">
            <v>Equipamento com sistema de hidrojateamento de alta pressão e vácuo para limpeza e desobstrução de bueiros com diâmetro de até 1.500 mm com capacidade total de 15.600 l</v>
          </cell>
          <cell r="C442">
            <v>401200</v>
          </cell>
          <cell r="D442">
            <v>40.119999999999997</v>
          </cell>
          <cell r="E442">
            <v>7.7355999999999998</v>
          </cell>
          <cell r="F442">
            <v>0</v>
          </cell>
          <cell r="G442">
            <v>40.119999999999997</v>
          </cell>
          <cell r="H442">
            <v>0</v>
          </cell>
          <cell r="I442">
            <v>0</v>
          </cell>
          <cell r="J442">
            <v>87.9756</v>
          </cell>
          <cell r="K442">
            <v>47.855600000000003</v>
          </cell>
        </row>
        <row r="443">
          <cell r="A443" t="str">
            <v>A9313</v>
          </cell>
          <cell r="B443" t="str">
            <v>Caminhão plataforma 6 x 2, PBT 23.000 kg e distância entre eixos 5,2 m - 188 kW - motorista de veículo especial</v>
          </cell>
          <cell r="C443">
            <v>654917.15879999998</v>
          </cell>
          <cell r="D443">
            <v>32.745899999999999</v>
          </cell>
          <cell r="E443">
            <v>11.7858</v>
          </cell>
          <cell r="F443">
            <v>4.7754000000000003</v>
          </cell>
          <cell r="G443">
            <v>49.1188</v>
          </cell>
          <cell r="H443">
            <v>186.30119999999999</v>
          </cell>
          <cell r="I443">
            <v>31.841699999999999</v>
          </cell>
          <cell r="J443">
            <v>316.56880000000001</v>
          </cell>
          <cell r="K443">
            <v>81.148799999999994</v>
          </cell>
        </row>
        <row r="444">
          <cell r="A444" t="str">
            <v>E9201</v>
          </cell>
          <cell r="B444" t="str">
            <v>Caminhão basculante para rocha com capacidade de 12 m³ - 210 kW com periculosidade</v>
          </cell>
          <cell r="C444"/>
          <cell r="D444"/>
          <cell r="E444"/>
          <cell r="F444"/>
          <cell r="G444"/>
          <cell r="H444"/>
          <cell r="I444"/>
          <cell r="J444">
            <v>358.59809999999999</v>
          </cell>
          <cell r="K444">
            <v>122.2754</v>
          </cell>
        </row>
        <row r="445">
          <cell r="A445" t="str">
            <v>A9327</v>
          </cell>
          <cell r="B445" t="str">
            <v>Caminhão plataforma 8 x 4, PBT 29.000 kg e distância entre eixos 4,6 m - 210 kW - motorista de caminhão com periculosidade</v>
          </cell>
          <cell r="C445">
            <v>730931.76619999995</v>
          </cell>
          <cell r="D445">
            <v>36.546599999999998</v>
          </cell>
          <cell r="E445">
            <v>13.153700000000001</v>
          </cell>
          <cell r="F445">
            <v>5.3296999999999999</v>
          </cell>
          <cell r="G445">
            <v>54.819899999999997</v>
          </cell>
          <cell r="H445">
            <v>153.33860000000001</v>
          </cell>
          <cell r="I445">
            <v>38.107500000000002</v>
          </cell>
          <cell r="J445">
            <v>301.29599999999999</v>
          </cell>
          <cell r="K445">
            <v>93.137500000000003</v>
          </cell>
        </row>
        <row r="446">
          <cell r="A446" t="str">
            <v>A9343</v>
          </cell>
          <cell r="B446" t="str">
            <v>Caçamba basculante para rocha com capacidade de 12 m³</v>
          </cell>
          <cell r="C446">
            <v>203408.4</v>
          </cell>
          <cell r="D446">
            <v>25.0349</v>
          </cell>
          <cell r="E446">
            <v>4.1029999999999998</v>
          </cell>
          <cell r="F446">
            <v>0</v>
          </cell>
          <cell r="G446">
            <v>28.164200000000001</v>
          </cell>
          <cell r="H446">
            <v>0</v>
          </cell>
          <cell r="I446">
            <v>0</v>
          </cell>
          <cell r="J446">
            <v>57.302100000000003</v>
          </cell>
          <cell r="K446">
            <v>29.137899999999998</v>
          </cell>
        </row>
        <row r="447">
          <cell r="A447" t="str">
            <v>E9202</v>
          </cell>
          <cell r="B447" t="str">
            <v>Plataforma pantográfica montada em caminhão com capacidade de carga de 600 kg - 120 kW com periculosidade</v>
          </cell>
          <cell r="C447"/>
          <cell r="D447"/>
          <cell r="E447"/>
          <cell r="F447"/>
          <cell r="G447"/>
          <cell r="H447"/>
          <cell r="I447"/>
          <cell r="J447">
            <v>330.48410000000001</v>
          </cell>
          <cell r="K447">
            <v>129.3657</v>
          </cell>
        </row>
        <row r="448">
          <cell r="A448" t="str">
            <v>A9300</v>
          </cell>
          <cell r="B448" t="str">
            <v>Caminhão plataforma 4 x 2, PBT 8.300 kg e distância entre eixos 3,9 m - 120 kW - motorista de veículo especial com periculosidade</v>
          </cell>
          <cell r="C448">
            <v>378429.47989999998</v>
          </cell>
          <cell r="D448">
            <v>22.7058</v>
          </cell>
          <cell r="E448">
            <v>7.0046999999999997</v>
          </cell>
          <cell r="F448">
            <v>2.8382000000000001</v>
          </cell>
          <cell r="G448">
            <v>34.058700000000002</v>
          </cell>
          <cell r="H448">
            <v>118.9157</v>
          </cell>
          <cell r="I448">
            <v>39.3902</v>
          </cell>
          <cell r="J448">
            <v>224.91329999999999</v>
          </cell>
          <cell r="K448">
            <v>71.938900000000004</v>
          </cell>
        </row>
        <row r="449">
          <cell r="A449" t="str">
            <v>A9383</v>
          </cell>
          <cell r="B449" t="str">
            <v>Plataforma pantográfica hidráulica montada sobre chassi com capacidade de 600 kg - com periculosidade</v>
          </cell>
          <cell r="C449">
            <v>481440</v>
          </cell>
          <cell r="D449">
            <v>48.143999999999998</v>
          </cell>
          <cell r="E449">
            <v>9.2827999999999999</v>
          </cell>
          <cell r="F449">
            <v>0</v>
          </cell>
          <cell r="G449">
            <v>48.143999999999998</v>
          </cell>
          <cell r="H449">
            <v>0</v>
          </cell>
          <cell r="I449">
            <v>0</v>
          </cell>
          <cell r="J449">
            <v>105.57080000000001</v>
          </cell>
          <cell r="K449">
            <v>57.4268</v>
          </cell>
        </row>
        <row r="450">
          <cell r="A450" t="str">
            <v>E9506</v>
          </cell>
          <cell r="B450" t="str">
            <v>Caminhão basculante com capacidade de 6 m³ - 136 kW</v>
          </cell>
          <cell r="C450"/>
          <cell r="D450"/>
          <cell r="E450"/>
          <cell r="F450"/>
          <cell r="G450"/>
          <cell r="H450"/>
          <cell r="I450"/>
          <cell r="J450">
            <v>197.11660000000001</v>
          </cell>
          <cell r="K450">
            <v>78.839100000000002</v>
          </cell>
        </row>
        <row r="451">
          <cell r="A451" t="str">
            <v>A9307</v>
          </cell>
          <cell r="B451" t="str">
            <v>Caminhão plataforma 4 x 2, PBT 16.000 kg e distância entre eixos 3,6 m - 136 kW - motorista de caminhão</v>
          </cell>
          <cell r="C451">
            <v>523217.35110000003</v>
          </cell>
          <cell r="D451">
            <v>26.160900000000002</v>
          </cell>
          <cell r="E451">
            <v>9.4156999999999993</v>
          </cell>
          <cell r="F451">
            <v>3.8151000000000002</v>
          </cell>
          <cell r="G451">
            <v>39.241300000000003</v>
          </cell>
          <cell r="H451">
            <v>70.932199999999995</v>
          </cell>
          <cell r="I451">
            <v>30.855</v>
          </cell>
          <cell r="J451">
            <v>180.42019999999999</v>
          </cell>
          <cell r="K451">
            <v>70.246700000000004</v>
          </cell>
        </row>
        <row r="452">
          <cell r="A452" t="str">
            <v>A9338</v>
          </cell>
          <cell r="B452" t="str">
            <v>Caçamba basculante com capacidade de 6 m³</v>
          </cell>
          <cell r="C452">
            <v>72035.460000000006</v>
          </cell>
          <cell r="D452">
            <v>7.2035</v>
          </cell>
          <cell r="E452">
            <v>1.3889</v>
          </cell>
          <cell r="F452">
            <v>0</v>
          </cell>
          <cell r="G452">
            <v>8.1039999999999992</v>
          </cell>
          <cell r="H452">
            <v>0</v>
          </cell>
          <cell r="I452">
            <v>0</v>
          </cell>
          <cell r="J452">
            <v>16.696400000000001</v>
          </cell>
          <cell r="K452">
            <v>8.5923999999999996</v>
          </cell>
        </row>
        <row r="453">
          <cell r="A453" t="str">
            <v>E9508</v>
          </cell>
          <cell r="B453" t="str">
            <v>Caminhão carroceria com capacidade de 9 t - 136 kW</v>
          </cell>
          <cell r="C453"/>
          <cell r="D453"/>
          <cell r="E453"/>
          <cell r="F453"/>
          <cell r="G453"/>
          <cell r="H453"/>
          <cell r="I453"/>
          <cell r="J453">
            <v>192.0735</v>
          </cell>
          <cell r="K453">
            <v>76.4345</v>
          </cell>
        </row>
        <row r="454">
          <cell r="A454" t="str">
            <v>A9309</v>
          </cell>
          <cell r="B454" t="str">
            <v>Caminhão plataforma 4 x 2, PBT 16.000 kg e distância entre eixos 4,8 m - 136 kW - motorista de caminhão</v>
          </cell>
          <cell r="C454">
            <v>546609.44149999996</v>
          </cell>
          <cell r="D454">
            <v>27.330500000000001</v>
          </cell>
          <cell r="E454">
            <v>9.8367000000000004</v>
          </cell>
          <cell r="F454">
            <v>3.9857</v>
          </cell>
          <cell r="G454">
            <v>40.995699999999999</v>
          </cell>
          <cell r="H454">
            <v>70.932199999999995</v>
          </cell>
          <cell r="I454">
            <v>30.855</v>
          </cell>
          <cell r="J454">
            <v>183.9358</v>
          </cell>
          <cell r="K454">
            <v>72.007900000000006</v>
          </cell>
        </row>
        <row r="455">
          <cell r="A455" t="str">
            <v>A9350</v>
          </cell>
          <cell r="B455" t="str">
            <v>Carroceria de madeira com capacidade de 9 t</v>
          </cell>
          <cell r="C455">
            <v>37111</v>
          </cell>
          <cell r="D455">
            <v>3.7111000000000001</v>
          </cell>
          <cell r="E455">
            <v>0.71550000000000002</v>
          </cell>
          <cell r="F455">
            <v>0</v>
          </cell>
          <cell r="G455">
            <v>3.7111000000000001</v>
          </cell>
          <cell r="H455">
            <v>0</v>
          </cell>
          <cell r="I455">
            <v>0</v>
          </cell>
          <cell r="J455">
            <v>8.1377000000000006</v>
          </cell>
          <cell r="K455">
            <v>4.4265999999999996</v>
          </cell>
        </row>
        <row r="456">
          <cell r="A456" t="str">
            <v>E9509</v>
          </cell>
          <cell r="B456" t="str">
            <v>Caminhão tanque distribuidor de asfalto com capacidade de 6.000 l - 7 kW/136 kW</v>
          </cell>
          <cell r="C456"/>
          <cell r="D456"/>
          <cell r="E456"/>
          <cell r="F456"/>
          <cell r="G456"/>
          <cell r="H456"/>
          <cell r="I456"/>
          <cell r="J456">
            <v>328.05799999999999</v>
          </cell>
          <cell r="K456">
            <v>109.64919999999999</v>
          </cell>
        </row>
        <row r="457">
          <cell r="A457" t="str">
            <v>A9323</v>
          </cell>
          <cell r="B457" t="str">
            <v>Caminhão plataforma 4 x 2, PBT 14.300 kg e distância entre eixos 4,8 m - 136 kW - condição de trabalho severa - motorista de caminhão</v>
          </cell>
          <cell r="C457">
            <v>521273.0932</v>
          </cell>
          <cell r="D457">
            <v>31.276399999999999</v>
          </cell>
          <cell r="E457">
            <v>9.6487999999999996</v>
          </cell>
          <cell r="F457">
            <v>3.9095</v>
          </cell>
          <cell r="G457">
            <v>46.9146</v>
          </cell>
          <cell r="H457">
            <v>134.77109999999999</v>
          </cell>
          <cell r="I457">
            <v>30.855</v>
          </cell>
          <cell r="J457">
            <v>257.37540000000001</v>
          </cell>
          <cell r="K457">
            <v>75.689700000000002</v>
          </cell>
        </row>
        <row r="458">
          <cell r="A458" t="str">
            <v>A9363</v>
          </cell>
          <cell r="B458" t="str">
            <v>Tanque espargidor de asfalto com capacidade de 6.000 l - 7 kW</v>
          </cell>
          <cell r="C458">
            <v>220660</v>
          </cell>
          <cell r="D458">
            <v>29.421299999999999</v>
          </cell>
          <cell r="E458">
            <v>4.5381999999999998</v>
          </cell>
          <cell r="F458">
            <v>0</v>
          </cell>
          <cell r="G458">
            <v>29.421299999999999</v>
          </cell>
          <cell r="H458">
            <v>7.3018000000000001</v>
          </cell>
          <cell r="I458">
            <v>0</v>
          </cell>
          <cell r="J458">
            <v>70.682599999999994</v>
          </cell>
          <cell r="K458">
            <v>33.959499999999998</v>
          </cell>
        </row>
        <row r="459">
          <cell r="A459" t="str">
            <v>E9520</v>
          </cell>
          <cell r="B459" t="str">
            <v>Caminhão com caçamba térmica com capacidade de 6 m³ - 136 kW</v>
          </cell>
          <cell r="C459"/>
          <cell r="D459"/>
          <cell r="E459"/>
          <cell r="F459"/>
          <cell r="G459"/>
          <cell r="H459"/>
          <cell r="I459"/>
          <cell r="J459">
            <v>199.51240000000001</v>
          </cell>
          <cell r="K459">
            <v>80.072100000000006</v>
          </cell>
        </row>
        <row r="460">
          <cell r="A460" t="str">
            <v>A9307</v>
          </cell>
          <cell r="B460" t="str">
            <v>Caminhão plataforma 4 x 2, PBT 16.000 kg e distância entre eixos 3,6 m - 136 kW - motorista de caminhão</v>
          </cell>
          <cell r="C460">
            <v>523217.35110000003</v>
          </cell>
          <cell r="D460">
            <v>26.160900000000002</v>
          </cell>
          <cell r="E460">
            <v>9.4156999999999993</v>
          </cell>
          <cell r="F460">
            <v>3.8151000000000002</v>
          </cell>
          <cell r="G460">
            <v>39.241300000000003</v>
          </cell>
          <cell r="H460">
            <v>70.932199999999995</v>
          </cell>
          <cell r="I460">
            <v>30.855</v>
          </cell>
          <cell r="J460">
            <v>180.42019999999999</v>
          </cell>
          <cell r="K460">
            <v>70.246700000000004</v>
          </cell>
        </row>
        <row r="461">
          <cell r="A461" t="str">
            <v>A9339</v>
          </cell>
          <cell r="B461" t="str">
            <v>Caçamba térmica com capacidade de 6 m³</v>
          </cell>
          <cell r="C461">
            <v>82371.805300000007</v>
          </cell>
          <cell r="D461">
            <v>8.2371999999999996</v>
          </cell>
          <cell r="E461">
            <v>1.5882000000000001</v>
          </cell>
          <cell r="F461">
            <v>0</v>
          </cell>
          <cell r="G461">
            <v>9.2667999999999999</v>
          </cell>
          <cell r="H461">
            <v>0</v>
          </cell>
          <cell r="I461">
            <v>0</v>
          </cell>
          <cell r="J461">
            <v>19.092199999999998</v>
          </cell>
          <cell r="K461">
            <v>9.8254000000000001</v>
          </cell>
        </row>
        <row r="462">
          <cell r="A462" t="str">
            <v>E9557</v>
          </cell>
          <cell r="B462" t="str">
            <v>Caminhão comboio com capacidade de 5.000 l - 136 kW (sem motorista)</v>
          </cell>
          <cell r="C462"/>
          <cell r="D462"/>
          <cell r="E462"/>
          <cell r="F462"/>
          <cell r="G462"/>
          <cell r="H462"/>
          <cell r="I462"/>
          <cell r="J462">
            <v>263.20800000000003</v>
          </cell>
          <cell r="K462">
            <v>64.798900000000003</v>
          </cell>
        </row>
        <row r="463">
          <cell r="A463" t="str">
            <v>A9294</v>
          </cell>
          <cell r="B463" t="str">
            <v>Caminhão plataforma 4 x 2, PBT 16.000 kg e distância entre eixos 4,8 m - 136 kW - condição de trabalho severa (sem motorista)</v>
          </cell>
          <cell r="C463">
            <v>546609.44149999996</v>
          </cell>
          <cell r="D463">
            <v>32.796599999999998</v>
          </cell>
          <cell r="E463">
            <v>10.117699999999999</v>
          </cell>
          <cell r="F463">
            <v>4.0995999999999997</v>
          </cell>
          <cell r="G463">
            <v>49.194800000000001</v>
          </cell>
          <cell r="H463">
            <v>134.77109999999999</v>
          </cell>
          <cell r="I463">
            <v>0</v>
          </cell>
          <cell r="J463">
            <v>230.97980000000001</v>
          </cell>
          <cell r="K463">
            <v>47.0139</v>
          </cell>
        </row>
        <row r="464">
          <cell r="A464" t="str">
            <v>A9298</v>
          </cell>
          <cell r="B464" t="str">
            <v>Tanque para distribuição de combustíveis e lubrificantes com capacidade de 5.000 l</v>
          </cell>
          <cell r="C464">
            <v>180540</v>
          </cell>
          <cell r="D464">
            <v>14.443199999999999</v>
          </cell>
          <cell r="E464">
            <v>3.3418000000000001</v>
          </cell>
          <cell r="F464">
            <v>0</v>
          </cell>
          <cell r="G464">
            <v>14.443199999999999</v>
          </cell>
          <cell r="H464">
            <v>0</v>
          </cell>
          <cell r="I464">
            <v>0</v>
          </cell>
          <cell r="J464">
            <v>32.228200000000001</v>
          </cell>
          <cell r="K464">
            <v>17.785</v>
          </cell>
        </row>
        <row r="465">
          <cell r="A465" t="str">
            <v>E9571</v>
          </cell>
          <cell r="B465" t="str">
            <v>Caminhão tanque com capacidade de 10.000 l - 188 kW</v>
          </cell>
          <cell r="C465"/>
          <cell r="D465"/>
          <cell r="E465"/>
          <cell r="F465"/>
          <cell r="G465"/>
          <cell r="H465"/>
          <cell r="I465"/>
          <cell r="J465">
            <v>351.21789999999999</v>
          </cell>
          <cell r="K465">
            <v>97.576700000000002</v>
          </cell>
        </row>
        <row r="466">
          <cell r="A466" t="str">
            <v>A9332</v>
          </cell>
          <cell r="B466" t="str">
            <v>Caminhão plataforma 6 x 2, PBT 23.000 kg e distância entre eixos 4,8 m - 188 kW - condição de trabalho severa - motorista de caminhão</v>
          </cell>
          <cell r="C466">
            <v>652825.74840000004</v>
          </cell>
          <cell r="D466">
            <v>39.169499999999999</v>
          </cell>
          <cell r="E466">
            <v>12.0838</v>
          </cell>
          <cell r="F466">
            <v>4.8962000000000003</v>
          </cell>
          <cell r="G466">
            <v>58.754300000000001</v>
          </cell>
          <cell r="H466">
            <v>186.30119999999999</v>
          </cell>
          <cell r="I466">
            <v>30.855</v>
          </cell>
          <cell r="J466">
            <v>332.06</v>
          </cell>
          <cell r="K466">
            <v>87.004499999999993</v>
          </cell>
        </row>
        <row r="467">
          <cell r="A467" t="str">
            <v>A9360</v>
          </cell>
          <cell r="B467" t="str">
            <v>Tanque para transporte de água com capacidade de 10.000 l</v>
          </cell>
          <cell r="C467">
            <v>107321</v>
          </cell>
          <cell r="D467">
            <v>8.5856999999999992</v>
          </cell>
          <cell r="E467">
            <v>1.9864999999999999</v>
          </cell>
          <cell r="F467">
            <v>0</v>
          </cell>
          <cell r="G467">
            <v>8.5856999999999992</v>
          </cell>
          <cell r="H467">
            <v>0</v>
          </cell>
          <cell r="I467">
            <v>0</v>
          </cell>
          <cell r="J467">
            <v>19.157900000000001</v>
          </cell>
          <cell r="K467">
            <v>10.5722</v>
          </cell>
        </row>
        <row r="468">
          <cell r="A468" t="str">
            <v>E9575</v>
          </cell>
          <cell r="B468" t="str">
            <v>Caminhão basculante com caçamba estanque com capacidade de 14 m³ - 210 kW</v>
          </cell>
          <cell r="C468"/>
          <cell r="D468"/>
          <cell r="E468"/>
          <cell r="F468"/>
          <cell r="G468"/>
          <cell r="H468"/>
          <cell r="I468"/>
          <cell r="J468">
            <v>315.6001</v>
          </cell>
          <cell r="K468">
            <v>96.9786</v>
          </cell>
        </row>
        <row r="469">
          <cell r="A469" t="str">
            <v>A9316</v>
          </cell>
          <cell r="B469" t="str">
            <v>Caminhão plataforma 8 x 4, PBT 29.000 kg e distância entre eixos 4,6 m - 210 kW - motorista de caminhão</v>
          </cell>
          <cell r="C469">
            <v>730931.76619999995</v>
          </cell>
          <cell r="D469">
            <v>36.546599999999998</v>
          </cell>
          <cell r="E469">
            <v>13.153700000000001</v>
          </cell>
          <cell r="F469">
            <v>5.3296999999999999</v>
          </cell>
          <cell r="G469">
            <v>54.819899999999997</v>
          </cell>
          <cell r="H469">
            <v>153.33860000000001</v>
          </cell>
          <cell r="I469">
            <v>30.855</v>
          </cell>
          <cell r="J469">
            <v>294.04349999999999</v>
          </cell>
          <cell r="K469">
            <v>85.885000000000005</v>
          </cell>
        </row>
        <row r="470">
          <cell r="A470" t="str">
            <v>A9345</v>
          </cell>
          <cell r="B470" t="str">
            <v>Caçamba basculante estanque com capacidade de 14 m³</v>
          </cell>
          <cell r="C470">
            <v>93004.415299999993</v>
          </cell>
          <cell r="D470">
            <v>9.3003999999999998</v>
          </cell>
          <cell r="E470">
            <v>1.7931999999999999</v>
          </cell>
          <cell r="F470">
            <v>0</v>
          </cell>
          <cell r="G470">
            <v>10.462999999999999</v>
          </cell>
          <cell r="H470">
            <v>0</v>
          </cell>
          <cell r="I470">
            <v>0</v>
          </cell>
          <cell r="J470">
            <v>21.5566</v>
          </cell>
          <cell r="K470">
            <v>11.0936</v>
          </cell>
        </row>
        <row r="471">
          <cell r="A471" t="str">
            <v>E9579</v>
          </cell>
          <cell r="B471" t="str">
            <v>Caminhão basculante com capacidade de 10 m³ - 210 kW</v>
          </cell>
          <cell r="C471"/>
          <cell r="D471"/>
          <cell r="E471"/>
          <cell r="F471"/>
          <cell r="G471"/>
          <cell r="H471"/>
          <cell r="I471"/>
          <cell r="J471">
            <v>301.7099</v>
          </cell>
          <cell r="K471">
            <v>89.997299999999996</v>
          </cell>
        </row>
        <row r="472">
          <cell r="A472" t="str">
            <v>A9293</v>
          </cell>
          <cell r="B472" t="str">
            <v>Caminhão plataforma 6 x 2, PBT 23.000 kg e distância entre eixos 3,6 m - 210 kW - motorista de caminhão</v>
          </cell>
          <cell r="C472">
            <v>649684.88939999999</v>
          </cell>
          <cell r="D472">
            <v>32.484200000000001</v>
          </cell>
          <cell r="E472">
            <v>11.691599999999999</v>
          </cell>
          <cell r="F472">
            <v>4.7373000000000003</v>
          </cell>
          <cell r="G472">
            <v>48.726399999999998</v>
          </cell>
          <cell r="H472">
            <v>153.33860000000001</v>
          </cell>
          <cell r="I472">
            <v>30.855</v>
          </cell>
          <cell r="J472">
            <v>281.8331</v>
          </cell>
          <cell r="K472">
            <v>79.768100000000004</v>
          </cell>
        </row>
        <row r="473">
          <cell r="A473" t="str">
            <v>A9342</v>
          </cell>
          <cell r="B473" t="str">
            <v>Caçamba basculante com capacidade de 10 m³</v>
          </cell>
          <cell r="C473">
            <v>85756.5</v>
          </cell>
          <cell r="D473">
            <v>8.5756999999999994</v>
          </cell>
          <cell r="E473">
            <v>1.6535</v>
          </cell>
          <cell r="F473">
            <v>0</v>
          </cell>
          <cell r="G473">
            <v>9.6476000000000006</v>
          </cell>
          <cell r="H473">
            <v>0</v>
          </cell>
          <cell r="I473">
            <v>0</v>
          </cell>
          <cell r="J473">
            <v>19.876799999999999</v>
          </cell>
          <cell r="K473">
            <v>10.229200000000001</v>
          </cell>
        </row>
        <row r="474">
          <cell r="A474" t="str">
            <v>E9592</v>
          </cell>
          <cell r="B474" t="str">
            <v>Caminhão carroceria com capacidade de 15 t - 188 kW</v>
          </cell>
          <cell r="C474"/>
          <cell r="D474"/>
          <cell r="E474"/>
          <cell r="F474"/>
          <cell r="G474"/>
          <cell r="H474"/>
          <cell r="I474"/>
          <cell r="J474">
            <v>277.55250000000001</v>
          </cell>
          <cell r="K474">
            <v>86.144099999999995</v>
          </cell>
        </row>
        <row r="475">
          <cell r="A475" t="str">
            <v>A9314</v>
          </cell>
          <cell r="B475" t="str">
            <v>Caminhão plataforma 6 x 2, PBT 23.000 kg e distância entre eixos 5,2 m - 188 kW - motorista de caminhão</v>
          </cell>
          <cell r="C475">
            <v>654917.15879999998</v>
          </cell>
          <cell r="D475">
            <v>32.745899999999999</v>
          </cell>
          <cell r="E475">
            <v>11.7858</v>
          </cell>
          <cell r="F475">
            <v>4.7754000000000003</v>
          </cell>
          <cell r="G475">
            <v>49.1188</v>
          </cell>
          <cell r="H475">
            <v>137.27459999999999</v>
          </cell>
          <cell r="I475">
            <v>30.855</v>
          </cell>
          <cell r="J475">
            <v>266.55549999999999</v>
          </cell>
          <cell r="K475">
            <v>80.162099999999995</v>
          </cell>
        </row>
        <row r="476">
          <cell r="A476" t="str">
            <v>A9352</v>
          </cell>
          <cell r="B476" t="str">
            <v>Carroceria de madeira com capacidade de 15 t</v>
          </cell>
          <cell r="C476">
            <v>50150</v>
          </cell>
          <cell r="D476">
            <v>5.0149999999999997</v>
          </cell>
          <cell r="E476">
            <v>0.96699999999999997</v>
          </cell>
          <cell r="F476">
            <v>0</v>
          </cell>
          <cell r="G476">
            <v>5.0149999999999997</v>
          </cell>
          <cell r="H476">
            <v>0</v>
          </cell>
          <cell r="I476">
            <v>0</v>
          </cell>
          <cell r="J476">
            <v>10.997</v>
          </cell>
          <cell r="K476">
            <v>5.9820000000000002</v>
          </cell>
        </row>
        <row r="477">
          <cell r="A477" t="str">
            <v>E9600</v>
          </cell>
          <cell r="B477" t="str">
            <v>Caminhão betoneira com capacidade de 8 m³ - 236 kW</v>
          </cell>
          <cell r="C477"/>
          <cell r="D477"/>
          <cell r="E477"/>
          <cell r="F477"/>
          <cell r="G477"/>
          <cell r="H477"/>
          <cell r="I477"/>
          <cell r="J477">
            <v>375.25580000000002</v>
          </cell>
          <cell r="K477">
            <v>117.62350000000001</v>
          </cell>
        </row>
        <row r="478">
          <cell r="A478" t="str">
            <v>A9317</v>
          </cell>
          <cell r="B478" t="str">
            <v>Caminhão plataforma 8 x 2, PBT 29.000 kg e distância entre eixos 4,8 m - 236 kW - motorista de veículo especial</v>
          </cell>
          <cell r="C478">
            <v>750843.72250000003</v>
          </cell>
          <cell r="D478">
            <v>37.542200000000001</v>
          </cell>
          <cell r="E478">
            <v>13.5121</v>
          </cell>
          <cell r="F478">
            <v>5.4748999999999999</v>
          </cell>
          <cell r="G478">
            <v>56.313299999999998</v>
          </cell>
          <cell r="H478">
            <v>172.32339999999999</v>
          </cell>
          <cell r="I478">
            <v>31.841699999999999</v>
          </cell>
          <cell r="J478">
            <v>317.00760000000002</v>
          </cell>
          <cell r="K478">
            <v>88.370900000000006</v>
          </cell>
        </row>
        <row r="479">
          <cell r="A479" t="str">
            <v>A9346</v>
          </cell>
          <cell r="B479" t="str">
            <v>Misturador de concreto para montagem em chassi de caminhão com capacidade de 8 m³</v>
          </cell>
          <cell r="C479">
            <v>161086.71830000001</v>
          </cell>
          <cell r="D479">
            <v>25.773900000000001</v>
          </cell>
          <cell r="E479">
            <v>3.4786999999999999</v>
          </cell>
          <cell r="F479">
            <v>0</v>
          </cell>
          <cell r="G479">
            <v>28.9956</v>
          </cell>
          <cell r="H479">
            <v>0</v>
          </cell>
          <cell r="I479">
            <v>0</v>
          </cell>
          <cell r="J479">
            <v>58.248199999999997</v>
          </cell>
          <cell r="K479">
            <v>29.252600000000001</v>
          </cell>
        </row>
        <row r="480">
          <cell r="A480" t="str">
            <v>E9604</v>
          </cell>
          <cell r="B480" t="str">
            <v>Caminhão basculante para rocha com capacidade de 8 m³ - 210 kW</v>
          </cell>
          <cell r="C480"/>
          <cell r="D480"/>
          <cell r="E480"/>
          <cell r="F480"/>
          <cell r="G480"/>
          <cell r="H480"/>
          <cell r="I480"/>
          <cell r="J480">
            <v>315.678</v>
          </cell>
          <cell r="K480">
            <v>96.865799999999993</v>
          </cell>
        </row>
        <row r="481">
          <cell r="A481" t="str">
            <v>A9315</v>
          </cell>
          <cell r="B481" t="str">
            <v>Caminhão basculante 6 x 4, PBT 23.000 kg e distância entre eixos 3,6 m - 210 kW -  motorista de caminhão</v>
          </cell>
          <cell r="C481">
            <v>748820.56590000005</v>
          </cell>
          <cell r="D481">
            <v>37.441000000000003</v>
          </cell>
          <cell r="E481">
            <v>13.4757</v>
          </cell>
          <cell r="F481">
            <v>5.4600999999999997</v>
          </cell>
          <cell r="G481">
            <v>56.161499999999997</v>
          </cell>
          <cell r="H481">
            <v>153.33860000000001</v>
          </cell>
          <cell r="I481">
            <v>30.855</v>
          </cell>
          <cell r="J481">
            <v>296.7319</v>
          </cell>
          <cell r="K481">
            <v>87.231800000000007</v>
          </cell>
        </row>
        <row r="482">
          <cell r="A482" t="str">
            <v>A9341</v>
          </cell>
          <cell r="B482" t="str">
            <v>Caçamba basculante para rocha com capacidade de 8 m³</v>
          </cell>
          <cell r="C482">
            <v>67253.704899999997</v>
          </cell>
          <cell r="D482">
            <v>8.2774000000000001</v>
          </cell>
          <cell r="E482">
            <v>1.3566</v>
          </cell>
          <cell r="F482">
            <v>0</v>
          </cell>
          <cell r="G482">
            <v>9.3120999999999992</v>
          </cell>
          <cell r="H482">
            <v>0</v>
          </cell>
          <cell r="I482">
            <v>0</v>
          </cell>
          <cell r="J482">
            <v>18.946100000000001</v>
          </cell>
          <cell r="K482">
            <v>9.6340000000000003</v>
          </cell>
        </row>
        <row r="483">
          <cell r="A483" t="str">
            <v>E9605</v>
          </cell>
          <cell r="B483" t="str">
            <v>Caminhão tanque com capacidade de 6.000 l - 136 kW</v>
          </cell>
          <cell r="C483"/>
          <cell r="D483"/>
          <cell r="E483"/>
          <cell r="F483"/>
          <cell r="G483"/>
          <cell r="H483"/>
          <cell r="I483"/>
          <cell r="J483">
            <v>273.48950000000002</v>
          </cell>
          <cell r="K483">
            <v>84.5822</v>
          </cell>
        </row>
        <row r="484">
          <cell r="A484" t="str">
            <v>A9323</v>
          </cell>
          <cell r="B484" t="str">
            <v>Caminhão plataforma 4 x 2, PBT 14.300 kg e distância entre eixos 4,8 m - 136 kW - condição de trabalho severa - motorista de caminhão</v>
          </cell>
          <cell r="C484">
            <v>521273.0932</v>
          </cell>
          <cell r="D484">
            <v>31.276399999999999</v>
          </cell>
          <cell r="E484">
            <v>9.6487999999999996</v>
          </cell>
          <cell r="F484">
            <v>3.9095</v>
          </cell>
          <cell r="G484">
            <v>46.9146</v>
          </cell>
          <cell r="H484">
            <v>134.77109999999999</v>
          </cell>
          <cell r="I484">
            <v>30.855</v>
          </cell>
          <cell r="J484">
            <v>257.37540000000001</v>
          </cell>
          <cell r="K484">
            <v>75.689700000000002</v>
          </cell>
        </row>
        <row r="485">
          <cell r="A485" t="str">
            <v>A9358</v>
          </cell>
          <cell r="B485" t="str">
            <v>Tanque para transporte de água com capacidade de 6.000 l</v>
          </cell>
          <cell r="C485">
            <v>90270</v>
          </cell>
          <cell r="D485">
            <v>7.2215999999999996</v>
          </cell>
          <cell r="E485">
            <v>1.6709000000000001</v>
          </cell>
          <cell r="F485">
            <v>0</v>
          </cell>
          <cell r="G485">
            <v>7.2215999999999996</v>
          </cell>
          <cell r="H485">
            <v>0</v>
          </cell>
          <cell r="I485">
            <v>0</v>
          </cell>
          <cell r="J485">
            <v>16.114100000000001</v>
          </cell>
          <cell r="K485">
            <v>8.8925000000000001</v>
          </cell>
        </row>
        <row r="486">
          <cell r="A486" t="str">
            <v>E9644</v>
          </cell>
          <cell r="B486" t="str">
            <v>Caminhão demarcador de faixas com sistema de pintura a frio - 28 kW/129 kW</v>
          </cell>
          <cell r="C486"/>
          <cell r="D486"/>
          <cell r="E486"/>
          <cell r="F486"/>
          <cell r="G486"/>
          <cell r="H486"/>
          <cell r="I486"/>
          <cell r="J486">
            <v>449.57249999999999</v>
          </cell>
          <cell r="K486">
            <v>184.9014</v>
          </cell>
        </row>
        <row r="487">
          <cell r="A487" t="str">
            <v>A9302</v>
          </cell>
          <cell r="B487" t="str">
            <v>Caminhão plataforma 4 x 2, PBT 9.200 kg e distância entre eixos 4,6 m - 129 kW - motorista de caminhão</v>
          </cell>
          <cell r="C487">
            <v>431294.58880000003</v>
          </cell>
          <cell r="D487">
            <v>25.877700000000001</v>
          </cell>
          <cell r="E487">
            <v>7.9832999999999998</v>
          </cell>
          <cell r="F487">
            <v>3.2347000000000001</v>
          </cell>
          <cell r="G487">
            <v>38.816499999999998</v>
          </cell>
          <cell r="H487">
            <v>127.8344</v>
          </cell>
          <cell r="I487">
            <v>30.855</v>
          </cell>
          <cell r="J487">
            <v>234.60159999999999</v>
          </cell>
          <cell r="K487">
            <v>67.950699999999998</v>
          </cell>
        </row>
        <row r="488">
          <cell r="A488" t="str">
            <v>A9368</v>
          </cell>
          <cell r="B488" t="str">
            <v>Equipamento demarcador de faixas a frio montado sobre chassi com capacidade de 800 l - 28 kW</v>
          </cell>
          <cell r="C488">
            <v>731939.25</v>
          </cell>
          <cell r="D488">
            <v>77.768500000000003</v>
          </cell>
          <cell r="E488">
            <v>14.1127</v>
          </cell>
          <cell r="F488">
            <v>0</v>
          </cell>
          <cell r="G488">
            <v>73.193899999999999</v>
          </cell>
          <cell r="H488">
            <v>24.8263</v>
          </cell>
          <cell r="I488">
            <v>25.069500000000001</v>
          </cell>
          <cell r="J488">
            <v>214.9709</v>
          </cell>
          <cell r="K488">
            <v>116.9507</v>
          </cell>
        </row>
        <row r="489">
          <cell r="A489" t="str">
            <v>E9645</v>
          </cell>
          <cell r="B489" t="str">
            <v>Caminhão demarcador de faixas com sistema de pintura a quente - 5 kW/30,10 kW/136 kW</v>
          </cell>
          <cell r="C489"/>
          <cell r="D489"/>
          <cell r="E489"/>
          <cell r="F489"/>
          <cell r="G489"/>
          <cell r="H489"/>
          <cell r="I489"/>
          <cell r="J489">
            <v>668.82759999999996</v>
          </cell>
          <cell r="K489">
            <v>297.78530000000001</v>
          </cell>
        </row>
        <row r="490">
          <cell r="A490" t="str">
            <v>A9328</v>
          </cell>
          <cell r="B490" t="str">
            <v>Compressor de ar portátil de 70,79 l/s (150 PCM) sem reboque - 30,10 kW</v>
          </cell>
          <cell r="C490">
            <v>143992.04070000001</v>
          </cell>
          <cell r="D490">
            <v>11.519399999999999</v>
          </cell>
          <cell r="E490">
            <v>2.6652999999999998</v>
          </cell>
          <cell r="F490">
            <v>0</v>
          </cell>
          <cell r="G490">
            <v>11.519399999999999</v>
          </cell>
          <cell r="H490">
            <v>26.688199999999998</v>
          </cell>
          <cell r="I490">
            <v>0</v>
          </cell>
          <cell r="J490">
            <v>52.392299999999999</v>
          </cell>
          <cell r="K490">
            <v>14.184699999999999</v>
          </cell>
        </row>
        <row r="491">
          <cell r="A491" t="str">
            <v>A9331</v>
          </cell>
          <cell r="B491" t="str">
            <v>Caminhão plataforma 4 x 2, PBT 16.000 kg e distância entre eixos 4,8 m - 136 kW - condição de trabalho severa - motorista de caminhão</v>
          </cell>
          <cell r="C491">
            <v>546417.17489999998</v>
          </cell>
          <cell r="D491">
            <v>32.784999999999997</v>
          </cell>
          <cell r="E491">
            <v>10.1142</v>
          </cell>
          <cell r="F491">
            <v>4.0980999999999996</v>
          </cell>
          <cell r="G491">
            <v>49.177500000000002</v>
          </cell>
          <cell r="H491">
            <v>134.77109999999999</v>
          </cell>
          <cell r="I491">
            <v>30.855</v>
          </cell>
          <cell r="J491">
            <v>261.80090000000001</v>
          </cell>
          <cell r="K491">
            <v>77.8523</v>
          </cell>
        </row>
        <row r="492">
          <cell r="A492" t="str">
            <v>A9369</v>
          </cell>
          <cell r="B492" t="str">
            <v>Equipamento demarcador de faixas a quente montado sobre chassi com capacidade de 500 l - 5,0 kW</v>
          </cell>
          <cell r="C492">
            <v>1439312.932</v>
          </cell>
          <cell r="D492">
            <v>152.92699999999999</v>
          </cell>
          <cell r="E492">
            <v>27.751799999999999</v>
          </cell>
          <cell r="F492">
            <v>0</v>
          </cell>
          <cell r="G492">
            <v>143.93129999999999</v>
          </cell>
          <cell r="H492">
            <v>4.9547999999999996</v>
          </cell>
          <cell r="I492">
            <v>25.069500000000001</v>
          </cell>
          <cell r="J492">
            <v>354.63440000000003</v>
          </cell>
          <cell r="K492">
            <v>205.7483</v>
          </cell>
        </row>
        <row r="493">
          <cell r="A493" t="str">
            <v>E9665</v>
          </cell>
          <cell r="B493" t="str">
            <v>Cavalo mecânico com semirreboque com capacidade de 20 t - 276 kW</v>
          </cell>
          <cell r="C493"/>
          <cell r="D493"/>
          <cell r="E493"/>
          <cell r="F493"/>
          <cell r="G493"/>
          <cell r="H493"/>
          <cell r="I493"/>
          <cell r="J493">
            <v>412.55810000000002</v>
          </cell>
          <cell r="K493">
            <v>123.0363</v>
          </cell>
        </row>
        <row r="494">
          <cell r="A494" t="str">
            <v>A9318</v>
          </cell>
          <cell r="B494" t="str">
            <v>Cavalo mecânico 4 x 2, PBT 16.000 kg - 276 kW - motorista de veículo especial</v>
          </cell>
          <cell r="C494">
            <v>751953.60719999997</v>
          </cell>
          <cell r="D494">
            <v>37.597700000000003</v>
          </cell>
          <cell r="E494">
            <v>13.532</v>
          </cell>
          <cell r="F494">
            <v>5.4829999999999997</v>
          </cell>
          <cell r="G494">
            <v>56.396500000000003</v>
          </cell>
          <cell r="H494">
            <v>201.5308</v>
          </cell>
          <cell r="I494">
            <v>31.841699999999999</v>
          </cell>
          <cell r="J494">
            <v>346.38170000000002</v>
          </cell>
          <cell r="K494">
            <v>88.454400000000007</v>
          </cell>
        </row>
        <row r="495">
          <cell r="A495" t="str">
            <v>A9353</v>
          </cell>
          <cell r="B495" t="str">
            <v>Semirreboque com 2 eixos</v>
          </cell>
          <cell r="C495">
            <v>351050</v>
          </cell>
          <cell r="D495">
            <v>28.084</v>
          </cell>
          <cell r="E495">
            <v>6.4978999999999996</v>
          </cell>
          <cell r="F495">
            <v>0</v>
          </cell>
          <cell r="G495">
            <v>31.5945</v>
          </cell>
          <cell r="H495">
            <v>0</v>
          </cell>
          <cell r="I495">
            <v>0</v>
          </cell>
          <cell r="J495">
            <v>66.176400000000001</v>
          </cell>
          <cell r="K495">
            <v>34.581899999999997</v>
          </cell>
        </row>
        <row r="496">
          <cell r="A496" t="str">
            <v>E9666</v>
          </cell>
          <cell r="B496" t="str">
            <v>Cavalo mecânico com semirreboque com capacidade de 32 t - 302 kW</v>
          </cell>
          <cell r="C496"/>
          <cell r="D496"/>
          <cell r="E496"/>
          <cell r="F496"/>
          <cell r="G496"/>
          <cell r="H496"/>
          <cell r="I496"/>
          <cell r="J496">
            <v>461.7722</v>
          </cell>
          <cell r="K496">
            <v>138.42509999999999</v>
          </cell>
        </row>
        <row r="497">
          <cell r="A497" t="str">
            <v>A9321</v>
          </cell>
          <cell r="B497" t="str">
            <v>Cavalo mecânico estradeiro 6 x 2, PBT 23.000 kg - 302 kW - motorista de veículo especial</v>
          </cell>
          <cell r="C497">
            <v>877611.04489999998</v>
          </cell>
          <cell r="D497">
            <v>43.880600000000001</v>
          </cell>
          <cell r="E497">
            <v>15.7933</v>
          </cell>
          <cell r="F497">
            <v>6.3992000000000004</v>
          </cell>
          <cell r="G497">
            <v>65.820800000000006</v>
          </cell>
          <cell r="H497">
            <v>220.51560000000001</v>
          </cell>
          <cell r="I497">
            <v>31.841699999999999</v>
          </cell>
          <cell r="J497">
            <v>384.25119999999998</v>
          </cell>
          <cell r="K497">
            <v>97.9148</v>
          </cell>
        </row>
        <row r="498">
          <cell r="A498" t="str">
            <v>A9354</v>
          </cell>
          <cell r="B498" t="str">
            <v>Semirreboque com 3 eixos</v>
          </cell>
          <cell r="C498">
            <v>411230</v>
          </cell>
          <cell r="D498">
            <v>32.898400000000002</v>
          </cell>
          <cell r="E498">
            <v>7.6119000000000003</v>
          </cell>
          <cell r="F498">
            <v>0</v>
          </cell>
          <cell r="G498">
            <v>37.0107</v>
          </cell>
          <cell r="H498">
            <v>0</v>
          </cell>
          <cell r="I498">
            <v>0</v>
          </cell>
          <cell r="J498">
            <v>77.521000000000001</v>
          </cell>
          <cell r="K498">
            <v>40.510300000000001</v>
          </cell>
        </row>
        <row r="499">
          <cell r="A499" t="str">
            <v>E9667</v>
          </cell>
          <cell r="B499" t="str">
            <v>Caminhão basculante com capacidade de 14 m³ - 210 kW</v>
          </cell>
          <cell r="C499"/>
          <cell r="D499"/>
          <cell r="E499"/>
          <cell r="F499"/>
          <cell r="G499"/>
          <cell r="H499"/>
          <cell r="I499"/>
          <cell r="J499">
            <v>314.9803</v>
          </cell>
          <cell r="K499">
            <v>96.659700000000001</v>
          </cell>
        </row>
        <row r="500">
          <cell r="A500" t="str">
            <v>A9316</v>
          </cell>
          <cell r="B500" t="str">
            <v>Caminhão plataforma 8 x 4, PBT 29.000 kg e distância entre eixos 4,6 m - 210 kW - motorista de caminhão</v>
          </cell>
          <cell r="C500">
            <v>730931.76619999995</v>
          </cell>
          <cell r="D500">
            <v>36.546599999999998</v>
          </cell>
          <cell r="E500">
            <v>13.153700000000001</v>
          </cell>
          <cell r="F500">
            <v>5.3296999999999999</v>
          </cell>
          <cell r="G500">
            <v>54.819899999999997</v>
          </cell>
          <cell r="H500">
            <v>153.33860000000001</v>
          </cell>
          <cell r="I500">
            <v>30.855</v>
          </cell>
          <cell r="J500">
            <v>294.04349999999999</v>
          </cell>
          <cell r="K500">
            <v>85.885000000000005</v>
          </cell>
        </row>
        <row r="501">
          <cell r="A501" t="str">
            <v>A9344</v>
          </cell>
          <cell r="B501" t="str">
            <v>Caçamba basculante com capacidade de 14 m³</v>
          </cell>
          <cell r="C501">
            <v>90330.18</v>
          </cell>
          <cell r="D501">
            <v>9.0329999999999995</v>
          </cell>
          <cell r="E501">
            <v>1.7417</v>
          </cell>
          <cell r="F501">
            <v>0</v>
          </cell>
          <cell r="G501">
            <v>10.162100000000001</v>
          </cell>
          <cell r="H501">
            <v>0</v>
          </cell>
          <cell r="I501">
            <v>0</v>
          </cell>
          <cell r="J501">
            <v>20.936800000000002</v>
          </cell>
          <cell r="K501">
            <v>10.774699999999999</v>
          </cell>
        </row>
        <row r="502">
          <cell r="A502" t="str">
            <v>E9669</v>
          </cell>
          <cell r="B502" t="str">
            <v>Caminhão tanque com capacidade de 8.000 l - 136 kW</v>
          </cell>
          <cell r="C502"/>
          <cell r="D502"/>
          <cell r="E502"/>
          <cell r="F502"/>
          <cell r="G502"/>
          <cell r="H502"/>
          <cell r="I502"/>
          <cell r="J502">
            <v>278.63130000000001</v>
          </cell>
          <cell r="K502">
            <v>87.140100000000004</v>
          </cell>
        </row>
        <row r="503">
          <cell r="A503" t="str">
            <v>A9331</v>
          </cell>
          <cell r="B503" t="str">
            <v>Caminhão plataforma 4 x 2, PBT 16.000 kg e distância entre eixos 4,8 m - 136 kW - condição de trabalho severa - motorista de caminhão</v>
          </cell>
          <cell r="C503">
            <v>546417.17489999998</v>
          </cell>
          <cell r="D503">
            <v>32.784999999999997</v>
          </cell>
          <cell r="E503">
            <v>10.1142</v>
          </cell>
          <cell r="F503">
            <v>4.0980999999999996</v>
          </cell>
          <cell r="G503">
            <v>49.177500000000002</v>
          </cell>
          <cell r="H503">
            <v>134.77109999999999</v>
          </cell>
          <cell r="I503">
            <v>30.855</v>
          </cell>
          <cell r="J503">
            <v>261.80090000000001</v>
          </cell>
          <cell r="K503">
            <v>77.8523</v>
          </cell>
        </row>
        <row r="504">
          <cell r="A504" t="str">
            <v>A9359</v>
          </cell>
          <cell r="B504" t="str">
            <v>Tanque para transporte de água com capacidade de 8.000 l</v>
          </cell>
          <cell r="C504">
            <v>94282</v>
          </cell>
          <cell r="D504">
            <v>7.5426000000000002</v>
          </cell>
          <cell r="E504">
            <v>1.7452000000000001</v>
          </cell>
          <cell r="F504">
            <v>0</v>
          </cell>
          <cell r="G504">
            <v>7.5426000000000002</v>
          </cell>
          <cell r="H504">
            <v>0</v>
          </cell>
          <cell r="I504">
            <v>0</v>
          </cell>
          <cell r="J504">
            <v>16.830400000000001</v>
          </cell>
          <cell r="K504">
            <v>9.2878000000000007</v>
          </cell>
        </row>
        <row r="505">
          <cell r="A505" t="str">
            <v>E9670</v>
          </cell>
          <cell r="B505" t="str">
            <v>Usina móvel de lama asfáltica ou microrrevestimento com cavalo mecânico com capacidade de 12 m³ - 95,6 kW/276 kW</v>
          </cell>
          <cell r="C505"/>
          <cell r="D505"/>
          <cell r="E505"/>
          <cell r="F505"/>
          <cell r="G505"/>
          <cell r="H505"/>
          <cell r="I505"/>
          <cell r="J505">
            <v>866.31439999999998</v>
          </cell>
          <cell r="K505">
            <v>292.92579999999998</v>
          </cell>
        </row>
        <row r="506">
          <cell r="A506" t="str">
            <v>A9319</v>
          </cell>
          <cell r="B506" t="str">
            <v>Cavalo mecânico 6 x 2, PBT 23.000 kg - 276 kW - condição de trabalho severa - motorista de veículo especial</v>
          </cell>
          <cell r="C506">
            <v>825721.05079999997</v>
          </cell>
          <cell r="D506">
            <v>49.543300000000002</v>
          </cell>
          <cell r="E506">
            <v>15.2841</v>
          </cell>
          <cell r="F506">
            <v>6.1928999999999998</v>
          </cell>
          <cell r="G506">
            <v>74.314899999999994</v>
          </cell>
          <cell r="H506">
            <v>273.5061</v>
          </cell>
          <cell r="I506">
            <v>31.841699999999999</v>
          </cell>
          <cell r="J506">
            <v>450.68299999999999</v>
          </cell>
          <cell r="K506">
            <v>102.86199999999999</v>
          </cell>
        </row>
        <row r="507">
          <cell r="A507" t="str">
            <v>A9367</v>
          </cell>
          <cell r="B507" t="str">
            <v>Usina de lama asfáltica ou microrrevestimento asfáltico rebocável com capacidade de 12 m³ - 95,6 kW</v>
          </cell>
          <cell r="C507">
            <v>1538109.527</v>
          </cell>
          <cell r="D507">
            <v>125.84529999999999</v>
          </cell>
          <cell r="E507">
            <v>28.039000000000001</v>
          </cell>
          <cell r="F507">
            <v>0</v>
          </cell>
          <cell r="G507">
            <v>125.84529999999999</v>
          </cell>
          <cell r="H507">
            <v>99.722300000000004</v>
          </cell>
          <cell r="I507">
            <v>36.179499999999997</v>
          </cell>
          <cell r="J507">
            <v>415.63139999999999</v>
          </cell>
          <cell r="K507">
            <v>190.06379999999999</v>
          </cell>
        </row>
        <row r="508">
          <cell r="A508" t="str">
            <v>E9672</v>
          </cell>
          <cell r="B508" t="str">
            <v>Caminhão basculante para rocha com capacidade de 12 m³ - 210 kW</v>
          </cell>
          <cell r="C508"/>
          <cell r="D508"/>
          <cell r="E508"/>
          <cell r="F508"/>
          <cell r="G508"/>
          <cell r="H508"/>
          <cell r="I508"/>
          <cell r="J508">
            <v>351.34559999999999</v>
          </cell>
          <cell r="K508">
            <v>115.02290000000001</v>
          </cell>
        </row>
        <row r="509">
          <cell r="A509" t="str">
            <v>A9316</v>
          </cell>
          <cell r="B509" t="str">
            <v>Caminhão plataforma 8 x 4, PBT 29.000 kg e distância entre eixos 4,6 m - 210 kW - motorista de caminhão</v>
          </cell>
          <cell r="C509">
            <v>730931.76619999995</v>
          </cell>
          <cell r="D509">
            <v>36.546599999999998</v>
          </cell>
          <cell r="E509">
            <v>13.153700000000001</v>
          </cell>
          <cell r="F509">
            <v>5.3296999999999999</v>
          </cell>
          <cell r="G509">
            <v>54.819899999999997</v>
          </cell>
          <cell r="H509">
            <v>153.33860000000001</v>
          </cell>
          <cell r="I509">
            <v>30.855</v>
          </cell>
          <cell r="J509">
            <v>294.04349999999999</v>
          </cell>
          <cell r="K509">
            <v>85.885000000000005</v>
          </cell>
        </row>
        <row r="510">
          <cell r="A510" t="str">
            <v>A9343</v>
          </cell>
          <cell r="B510" t="str">
            <v>Caçamba basculante para rocha com capacidade de 12 m³</v>
          </cell>
          <cell r="C510">
            <v>203408.4</v>
          </cell>
          <cell r="D510">
            <v>25.0349</v>
          </cell>
          <cell r="E510">
            <v>4.1029999999999998</v>
          </cell>
          <cell r="F510">
            <v>0</v>
          </cell>
          <cell r="G510">
            <v>28.164200000000001</v>
          </cell>
          <cell r="H510">
            <v>0</v>
          </cell>
          <cell r="I510">
            <v>0</v>
          </cell>
          <cell r="J510">
            <v>57.302100000000003</v>
          </cell>
          <cell r="K510">
            <v>29.137899999999998</v>
          </cell>
        </row>
        <row r="511">
          <cell r="A511" t="str">
            <v>E9679</v>
          </cell>
          <cell r="B511" t="str">
            <v>Cavalo mecânico com dois reboques hidropneumáticos de 5 e 4 eixos e mesas de giro com capacidade de 130 t - 440 kW</v>
          </cell>
          <cell r="C511"/>
          <cell r="D511"/>
          <cell r="E511"/>
          <cell r="F511"/>
          <cell r="G511"/>
          <cell r="H511"/>
          <cell r="I511"/>
          <cell r="J511">
            <v>1835.6973</v>
          </cell>
          <cell r="K511">
            <v>789.86720000000003</v>
          </cell>
        </row>
        <row r="512">
          <cell r="A512" t="str">
            <v>A9325</v>
          </cell>
          <cell r="B512" t="str">
            <v>Cavalo mecânico 8 x 8, PBT 26.000 kg - 440 kW -  motorista de veículo especial</v>
          </cell>
          <cell r="C512">
            <v>5148862.6030000001</v>
          </cell>
          <cell r="D512">
            <v>257.44310000000002</v>
          </cell>
          <cell r="E512">
            <v>92.658100000000005</v>
          </cell>
          <cell r="F512">
            <v>37.543799999999997</v>
          </cell>
          <cell r="G512">
            <v>386.16469999999998</v>
          </cell>
          <cell r="H512">
            <v>321.28100000000001</v>
          </cell>
          <cell r="I512">
            <v>31.841699999999999</v>
          </cell>
          <cell r="J512">
            <v>1126.9323999999999</v>
          </cell>
          <cell r="K512">
            <v>419.48669999999998</v>
          </cell>
        </row>
        <row r="513">
          <cell r="A513" t="str">
            <v>A9384</v>
          </cell>
          <cell r="B513" t="str">
            <v>Reboque hidropneumático com capacidade de 166 t e 4 eixos</v>
          </cell>
          <cell r="C513">
            <v>1580247.5220000001</v>
          </cell>
          <cell r="D513">
            <v>126.4198</v>
          </cell>
          <cell r="E513">
            <v>29.250399999999999</v>
          </cell>
          <cell r="F513">
            <v>0</v>
          </cell>
          <cell r="G513">
            <v>142.22229999999999</v>
          </cell>
          <cell r="H513">
            <v>0</v>
          </cell>
          <cell r="I513">
            <v>0</v>
          </cell>
          <cell r="J513">
            <v>297.89249999999998</v>
          </cell>
          <cell r="K513">
            <v>155.67019999999999</v>
          </cell>
        </row>
        <row r="514">
          <cell r="A514" t="str">
            <v>A9385</v>
          </cell>
          <cell r="B514" t="str">
            <v>Conjunto de duas mesas de giro para quinta roda ou reboque com capacidade de 100 t cada</v>
          </cell>
          <cell r="C514">
            <v>511422.8873</v>
          </cell>
          <cell r="D514">
            <v>40.913800000000002</v>
          </cell>
          <cell r="E514">
            <v>9.4664000000000001</v>
          </cell>
          <cell r="F514">
            <v>0</v>
          </cell>
          <cell r="G514">
            <v>46.028100000000002</v>
          </cell>
          <cell r="H514">
            <v>0</v>
          </cell>
          <cell r="I514">
            <v>0</v>
          </cell>
          <cell r="J514">
            <v>96.408299999999997</v>
          </cell>
          <cell r="K514">
            <v>50.380200000000002</v>
          </cell>
        </row>
        <row r="515">
          <cell r="A515" t="str">
            <v>A9390</v>
          </cell>
          <cell r="B515" t="str">
            <v>Reboque hidropneumático com capacidade de 117 t e 5 eixos</v>
          </cell>
          <cell r="C515">
            <v>1668155.9580000001</v>
          </cell>
          <cell r="D515">
            <v>133.45249999999999</v>
          </cell>
          <cell r="E515">
            <v>30.877600000000001</v>
          </cell>
          <cell r="F515">
            <v>0</v>
          </cell>
          <cell r="G515">
            <v>150.13399999999999</v>
          </cell>
          <cell r="H515">
            <v>0</v>
          </cell>
          <cell r="I515">
            <v>0</v>
          </cell>
          <cell r="J515">
            <v>314.46409999999997</v>
          </cell>
          <cell r="K515">
            <v>164.33009999999999</v>
          </cell>
        </row>
        <row r="516">
          <cell r="A516" t="str">
            <v>E9680</v>
          </cell>
          <cell r="B516" t="str">
            <v>Caminhão tanque com capacidade de 13.000 l - 188 kW</v>
          </cell>
          <cell r="C516"/>
          <cell r="D516"/>
          <cell r="E516"/>
          <cell r="F516"/>
          <cell r="G516"/>
          <cell r="H516"/>
          <cell r="I516"/>
          <cell r="J516">
            <v>352.65019999999998</v>
          </cell>
          <cell r="K516">
            <v>98.367099999999994</v>
          </cell>
        </row>
        <row r="517">
          <cell r="A517" t="str">
            <v>A9332</v>
          </cell>
          <cell r="B517" t="str">
            <v>Caminhão plataforma 6 x 2, PBT 23.000 kg e distância entre eixos 4,8 m - 188 kW - condição de trabalho severa - motorista de caminhão</v>
          </cell>
          <cell r="C517">
            <v>652825.74840000004</v>
          </cell>
          <cell r="D517">
            <v>39.169499999999999</v>
          </cell>
          <cell r="E517">
            <v>12.0838</v>
          </cell>
          <cell r="F517">
            <v>4.8962000000000003</v>
          </cell>
          <cell r="G517">
            <v>58.754300000000001</v>
          </cell>
          <cell r="H517">
            <v>186.30119999999999</v>
          </cell>
          <cell r="I517">
            <v>30.855</v>
          </cell>
          <cell r="J517">
            <v>332.06</v>
          </cell>
          <cell r="K517">
            <v>87.004499999999993</v>
          </cell>
        </row>
        <row r="518">
          <cell r="A518" t="str">
            <v>A9361</v>
          </cell>
          <cell r="B518" t="str">
            <v>Tanque para transporte de água com capacidade de 13.000 l</v>
          </cell>
          <cell r="C518">
            <v>115345</v>
          </cell>
          <cell r="D518">
            <v>9.2276000000000007</v>
          </cell>
          <cell r="E518">
            <v>2.1349999999999998</v>
          </cell>
          <cell r="F518">
            <v>0</v>
          </cell>
          <cell r="G518">
            <v>9.2276000000000007</v>
          </cell>
          <cell r="H518">
            <v>0</v>
          </cell>
          <cell r="I518">
            <v>0</v>
          </cell>
          <cell r="J518">
            <v>20.590199999999999</v>
          </cell>
          <cell r="K518">
            <v>11.3626</v>
          </cell>
        </row>
        <row r="519">
          <cell r="A519" t="str">
            <v>E9686</v>
          </cell>
          <cell r="B519" t="str">
            <v>Caminhão guindauto com capacidade de elevação de 6,2 t e carroceria de 7 t - 136 kW</v>
          </cell>
          <cell r="C519"/>
          <cell r="D519"/>
          <cell r="E519"/>
          <cell r="F519"/>
          <cell r="G519"/>
          <cell r="H519"/>
          <cell r="I519"/>
          <cell r="J519">
            <v>313.90769999999998</v>
          </cell>
          <cell r="K519">
            <v>108.4319</v>
          </cell>
        </row>
        <row r="520">
          <cell r="A520" t="str">
            <v>A9308</v>
          </cell>
          <cell r="B520" t="str">
            <v>Caminhão plataforma 4 x 2, PBT 16.000 kg e distância entre eixos 4,8 m - 136 kW - motorista de veículo especial</v>
          </cell>
          <cell r="C520">
            <v>546609.44149999996</v>
          </cell>
          <cell r="D520">
            <v>27.330500000000001</v>
          </cell>
          <cell r="E520">
            <v>9.8367000000000004</v>
          </cell>
          <cell r="F520">
            <v>3.9857</v>
          </cell>
          <cell r="G520">
            <v>40.995699999999999</v>
          </cell>
          <cell r="H520">
            <v>134.77109999999999</v>
          </cell>
          <cell r="I520">
            <v>31.841699999999999</v>
          </cell>
          <cell r="J520">
            <v>248.76140000000001</v>
          </cell>
          <cell r="K520">
            <v>72.994600000000005</v>
          </cell>
        </row>
        <row r="521">
          <cell r="A521" t="str">
            <v>A9349</v>
          </cell>
          <cell r="B521" t="str">
            <v>Carroceria de madeira com capacidade de 7 t</v>
          </cell>
          <cell r="C521">
            <v>30090</v>
          </cell>
          <cell r="D521">
            <v>3.0089999999999999</v>
          </cell>
          <cell r="E521">
            <v>0.58020000000000005</v>
          </cell>
          <cell r="F521">
            <v>0</v>
          </cell>
          <cell r="G521">
            <v>3.0089999999999999</v>
          </cell>
          <cell r="H521">
            <v>0</v>
          </cell>
          <cell r="I521">
            <v>0</v>
          </cell>
          <cell r="J521">
            <v>6.5982000000000003</v>
          </cell>
          <cell r="K521">
            <v>3.5891999999999999</v>
          </cell>
        </row>
        <row r="522">
          <cell r="A522" t="str">
            <v>A9372</v>
          </cell>
          <cell r="B522" t="str">
            <v>Guindaste articulado montado sobre chassi com capacidade máxima de elevação de 6,2 t</v>
          </cell>
          <cell r="C522">
            <v>267000</v>
          </cell>
          <cell r="D522">
            <v>26.7</v>
          </cell>
          <cell r="E522">
            <v>5.1481000000000003</v>
          </cell>
          <cell r="F522">
            <v>0</v>
          </cell>
          <cell r="G522">
            <v>26.7</v>
          </cell>
          <cell r="H522">
            <v>0</v>
          </cell>
          <cell r="I522">
            <v>0</v>
          </cell>
          <cell r="J522">
            <v>58.548099999999998</v>
          </cell>
          <cell r="K522">
            <v>31.848099999999999</v>
          </cell>
        </row>
        <row r="523">
          <cell r="A523" t="str">
            <v>E9687</v>
          </cell>
          <cell r="B523" t="str">
            <v>Caminhão carroceria com capacidade de 5 t - 120 kW</v>
          </cell>
          <cell r="C523"/>
          <cell r="D523"/>
          <cell r="E523"/>
          <cell r="F523"/>
          <cell r="G523"/>
          <cell r="H523"/>
          <cell r="I523"/>
          <cell r="J523">
            <v>171.61859999999999</v>
          </cell>
          <cell r="K523">
            <v>69.415899999999993</v>
          </cell>
        </row>
        <row r="524">
          <cell r="A524" t="str">
            <v>A9303</v>
          </cell>
          <cell r="B524" t="str">
            <v>Caminhão plataforma 4 x 2, PBT 9.600 kg e distância entre eixos 3,9 m - 120 kW - motorista de caminhão</v>
          </cell>
          <cell r="C524">
            <v>407295.9472</v>
          </cell>
          <cell r="D524">
            <v>24.437799999999999</v>
          </cell>
          <cell r="E524">
            <v>7.5389999999999997</v>
          </cell>
          <cell r="F524">
            <v>3.0547</v>
          </cell>
          <cell r="G524">
            <v>36.656599999999997</v>
          </cell>
          <cell r="H524">
            <v>62.587200000000003</v>
          </cell>
          <cell r="I524">
            <v>30.855</v>
          </cell>
          <cell r="J524">
            <v>165.13030000000001</v>
          </cell>
          <cell r="K524">
            <v>65.886499999999998</v>
          </cell>
        </row>
        <row r="525">
          <cell r="A525" t="str">
            <v>A9348</v>
          </cell>
          <cell r="B525" t="str">
            <v>Carroceria de madeira com capacidade de 5 t</v>
          </cell>
          <cell r="C525">
            <v>29588.5</v>
          </cell>
          <cell r="D525">
            <v>2.9588999999999999</v>
          </cell>
          <cell r="E525">
            <v>0.57050000000000001</v>
          </cell>
          <cell r="F525">
            <v>0</v>
          </cell>
          <cell r="G525">
            <v>2.9588999999999999</v>
          </cell>
          <cell r="H525">
            <v>0</v>
          </cell>
          <cell r="I525">
            <v>0</v>
          </cell>
          <cell r="J525">
            <v>6.4882999999999997</v>
          </cell>
          <cell r="K525">
            <v>3.5293999999999999</v>
          </cell>
        </row>
        <row r="526">
          <cell r="A526" t="str">
            <v>E9690</v>
          </cell>
          <cell r="B526" t="str">
            <v>Caminhão guindauto com cesto aéreo simples e capacidade de elevação de 5,7 t e carroceria de 8,5 t - 136 kW</v>
          </cell>
          <cell r="C526"/>
          <cell r="D526"/>
          <cell r="E526"/>
          <cell r="F526"/>
          <cell r="G526"/>
          <cell r="H526"/>
          <cell r="I526"/>
          <cell r="J526">
            <v>292.69549999999998</v>
          </cell>
          <cell r="K526">
            <v>96.893199999999993</v>
          </cell>
        </row>
        <row r="527">
          <cell r="A527" t="str">
            <v>A9296</v>
          </cell>
          <cell r="B527" t="str">
            <v>Carroceria de madeira com capacidade de 8,5 t</v>
          </cell>
          <cell r="C527">
            <v>37111</v>
          </cell>
          <cell r="D527">
            <v>3.7111000000000001</v>
          </cell>
          <cell r="E527">
            <v>0.71550000000000002</v>
          </cell>
          <cell r="F527">
            <v>0</v>
          </cell>
          <cell r="G527">
            <v>3.7111000000000001</v>
          </cell>
          <cell r="H527">
            <v>0</v>
          </cell>
          <cell r="I527">
            <v>0</v>
          </cell>
          <cell r="J527">
            <v>8.1377000000000006</v>
          </cell>
          <cell r="K527">
            <v>4.4265999999999996</v>
          </cell>
        </row>
        <row r="528">
          <cell r="A528" t="str">
            <v>A9308</v>
          </cell>
          <cell r="B528" t="str">
            <v>Caminhão plataforma 4 x 2, PBT 16.000 kg e distância entre eixos 4,8 m - 136 kW - motorista de veículo especial</v>
          </cell>
          <cell r="C528">
            <v>546609.44149999996</v>
          </cell>
          <cell r="D528">
            <v>27.330500000000001</v>
          </cell>
          <cell r="E528">
            <v>9.8367000000000004</v>
          </cell>
          <cell r="F528">
            <v>3.9857</v>
          </cell>
          <cell r="G528">
            <v>40.995699999999999</v>
          </cell>
          <cell r="H528">
            <v>134.77109999999999</v>
          </cell>
          <cell r="I528">
            <v>31.841699999999999</v>
          </cell>
          <cell r="J528">
            <v>248.76140000000001</v>
          </cell>
          <cell r="K528">
            <v>72.994600000000005</v>
          </cell>
        </row>
        <row r="529">
          <cell r="A529" t="str">
            <v>A9329</v>
          </cell>
          <cell r="B529" t="str">
            <v>Cesto aéreo simples isolado com capacidade para 135 kg</v>
          </cell>
          <cell r="C529">
            <v>24327.764999999999</v>
          </cell>
          <cell r="D529">
            <v>2.4327999999999999</v>
          </cell>
          <cell r="E529">
            <v>0.46910000000000002</v>
          </cell>
          <cell r="F529">
            <v>0</v>
          </cell>
          <cell r="G529">
            <v>2.4327999999999999</v>
          </cell>
          <cell r="H529">
            <v>0</v>
          </cell>
          <cell r="I529">
            <v>0</v>
          </cell>
          <cell r="J529">
            <v>5.3346999999999998</v>
          </cell>
          <cell r="K529">
            <v>2.9018999999999999</v>
          </cell>
        </row>
        <row r="530">
          <cell r="A530" t="str">
            <v>A9330</v>
          </cell>
          <cell r="B530" t="str">
            <v>Guindaste articulado montado sobre chassi com capacidade máxima de elevação de 5,7 t</v>
          </cell>
          <cell r="C530">
            <v>138915.5</v>
          </cell>
          <cell r="D530">
            <v>13.8916</v>
          </cell>
          <cell r="E530">
            <v>2.6785000000000001</v>
          </cell>
          <cell r="F530">
            <v>0</v>
          </cell>
          <cell r="G530">
            <v>13.8916</v>
          </cell>
          <cell r="H530">
            <v>0</v>
          </cell>
          <cell r="I530">
            <v>0</v>
          </cell>
          <cell r="J530">
            <v>30.4617</v>
          </cell>
          <cell r="K530">
            <v>16.5701</v>
          </cell>
        </row>
        <row r="531">
          <cell r="A531" t="str">
            <v>E9693</v>
          </cell>
          <cell r="B531" t="str">
            <v>Caminhão demarcador de faixas com sistema de pintura Spray - 129 kW</v>
          </cell>
          <cell r="C531"/>
          <cell r="D531"/>
          <cell r="E531"/>
          <cell r="F531"/>
          <cell r="G531"/>
          <cell r="H531"/>
          <cell r="I531"/>
          <cell r="J531">
            <v>1029.2392</v>
          </cell>
          <cell r="K531">
            <v>518.70550000000003</v>
          </cell>
        </row>
        <row r="532">
          <cell r="A532" t="str">
            <v>A9322</v>
          </cell>
          <cell r="B532" t="str">
            <v>Caminhão plataforma 4 x 2, PBT 10.800 kg e distância entre eixos 4,0 m - 129 kW - condição de trabalho severa - motorista de caminhão</v>
          </cell>
          <cell r="C532">
            <v>450467.70689999999</v>
          </cell>
          <cell r="D532">
            <v>33.7851</v>
          </cell>
          <cell r="E532">
            <v>8.6856000000000009</v>
          </cell>
          <cell r="F532">
            <v>3.5192999999999999</v>
          </cell>
          <cell r="G532">
            <v>50.677599999999998</v>
          </cell>
          <cell r="H532">
            <v>127.8344</v>
          </cell>
          <cell r="I532">
            <v>30.855</v>
          </cell>
          <cell r="J532">
            <v>255.357</v>
          </cell>
          <cell r="K532">
            <v>76.844999999999999</v>
          </cell>
        </row>
        <row r="533">
          <cell r="A533" t="str">
            <v>A9370</v>
          </cell>
          <cell r="B533" t="str">
            <v>Equipamento demarcador de faixas sistema spray montado sobre chassi com capacidade 1.080 l</v>
          </cell>
          <cell r="C533">
            <v>3320217.4730000002</v>
          </cell>
          <cell r="D533">
            <v>352.7731</v>
          </cell>
          <cell r="E533">
            <v>64.017899999999997</v>
          </cell>
          <cell r="F533">
            <v>0</v>
          </cell>
          <cell r="G533">
            <v>332.02170000000001</v>
          </cell>
          <cell r="H533">
            <v>0</v>
          </cell>
          <cell r="I533">
            <v>25.069500000000001</v>
          </cell>
          <cell r="J533">
            <v>773.88220000000001</v>
          </cell>
          <cell r="K533">
            <v>441.8605</v>
          </cell>
        </row>
        <row r="534">
          <cell r="A534" t="str">
            <v>E9783</v>
          </cell>
          <cell r="B534" t="str">
            <v>Plataforma pantográfica montada em caminhão com capacidade de carga de 600 kg - 120 kW</v>
          </cell>
          <cell r="C534"/>
          <cell r="D534"/>
          <cell r="E534"/>
          <cell r="F534"/>
          <cell r="G534"/>
          <cell r="H534"/>
          <cell r="I534"/>
          <cell r="J534">
            <v>322.93560000000002</v>
          </cell>
          <cell r="K534">
            <v>121.8172</v>
          </cell>
        </row>
        <row r="535">
          <cell r="A535" t="str">
            <v>A9301</v>
          </cell>
          <cell r="B535" t="str">
            <v>Caminhão plataforma 4 x 2, PBT 8.300 kg e distância entre eixos 3,9 m - 120 kW - motorista de veículo especial</v>
          </cell>
          <cell r="C535">
            <v>378429.47989999998</v>
          </cell>
          <cell r="D535">
            <v>22.7058</v>
          </cell>
          <cell r="E535">
            <v>7.0046999999999997</v>
          </cell>
          <cell r="F535">
            <v>2.8382000000000001</v>
          </cell>
          <cell r="G535">
            <v>34.058700000000002</v>
          </cell>
          <cell r="H535">
            <v>118.9157</v>
          </cell>
          <cell r="I535">
            <v>31.841699999999999</v>
          </cell>
          <cell r="J535">
            <v>217.3648</v>
          </cell>
          <cell r="K535">
            <v>64.3904</v>
          </cell>
        </row>
        <row r="536">
          <cell r="A536" t="str">
            <v>A9377</v>
          </cell>
          <cell r="B536" t="str">
            <v>Plataforma pantográfica hidráulica montada sobre chassi com capacidade de 600 kg</v>
          </cell>
          <cell r="C536">
            <v>481440</v>
          </cell>
          <cell r="D536">
            <v>48.143999999999998</v>
          </cell>
          <cell r="E536">
            <v>9.2827999999999999</v>
          </cell>
          <cell r="F536">
            <v>0</v>
          </cell>
          <cell r="G536">
            <v>48.143999999999998</v>
          </cell>
          <cell r="H536">
            <v>0</v>
          </cell>
          <cell r="I536">
            <v>0</v>
          </cell>
          <cell r="J536">
            <v>105.57080000000001</v>
          </cell>
          <cell r="K536">
            <v>57.4268</v>
          </cell>
        </row>
        <row r="537">
          <cell r="A537" t="str">
            <v>E9787</v>
          </cell>
          <cell r="B537" t="str">
            <v>Bomba para concreto com lança montada sobre chassi com capacidade de 50 m³/h - 136 kW</v>
          </cell>
          <cell r="C537"/>
          <cell r="D537"/>
          <cell r="E537"/>
          <cell r="F537"/>
          <cell r="G537"/>
          <cell r="H537"/>
          <cell r="I537"/>
          <cell r="J537">
            <v>567.67309999999998</v>
          </cell>
          <cell r="K537">
            <v>246.47130000000001</v>
          </cell>
        </row>
        <row r="538">
          <cell r="A538" t="str">
            <v>A9308</v>
          </cell>
          <cell r="B538" t="str">
            <v>Caminhão plataforma 4 x 2, PBT 16.000 kg e distância entre eixos 4,8 m - 136 kW - motorista de veículo especial</v>
          </cell>
          <cell r="C538">
            <v>546609.44149999996</v>
          </cell>
          <cell r="D538">
            <v>27.330500000000001</v>
          </cell>
          <cell r="E538">
            <v>9.8367000000000004</v>
          </cell>
          <cell r="F538">
            <v>3.9857</v>
          </cell>
          <cell r="G538">
            <v>40.995699999999999</v>
          </cell>
          <cell r="H538">
            <v>134.77109999999999</v>
          </cell>
          <cell r="I538">
            <v>31.841699999999999</v>
          </cell>
          <cell r="J538">
            <v>248.76140000000001</v>
          </cell>
          <cell r="K538">
            <v>72.994600000000005</v>
          </cell>
        </row>
        <row r="539">
          <cell r="A539" t="str">
            <v>A9371</v>
          </cell>
          <cell r="B539" t="str">
            <v>Bomba para concreto com lança montada sobre chassi com capacidade de 50 m³/h</v>
          </cell>
          <cell r="C539">
            <v>1454350</v>
          </cell>
          <cell r="D539">
            <v>145.435</v>
          </cell>
          <cell r="E539">
            <v>28.041699999999999</v>
          </cell>
          <cell r="F539">
            <v>0</v>
          </cell>
          <cell r="G539">
            <v>145.435</v>
          </cell>
          <cell r="H539">
            <v>0</v>
          </cell>
          <cell r="I539">
            <v>0</v>
          </cell>
          <cell r="J539">
            <v>318.9117</v>
          </cell>
          <cell r="K539">
            <v>173.47669999999999</v>
          </cell>
        </row>
        <row r="540">
          <cell r="A540" t="str">
            <v>E9792</v>
          </cell>
          <cell r="B540" t="str">
            <v>Caminhão para hidrossemeadura com capacidade de 7.500 l - 77,2 kW/235 kW</v>
          </cell>
          <cell r="C540"/>
          <cell r="D540"/>
          <cell r="E540"/>
          <cell r="F540"/>
          <cell r="G540"/>
          <cell r="H540"/>
          <cell r="I540"/>
          <cell r="J540">
            <v>561.63279999999997</v>
          </cell>
          <cell r="K540">
            <v>149.00620000000001</v>
          </cell>
        </row>
        <row r="541">
          <cell r="A541" t="str">
            <v>A9297</v>
          </cell>
          <cell r="B541" t="str">
            <v>Caminhão plataforma 6 x 4, PBT 23.000 kg e distância entre eixos 4,2 m - 235 kW - condição de trabalho severa - motorista de caminhão</v>
          </cell>
          <cell r="C541">
            <v>536555.19539999997</v>
          </cell>
          <cell r="D541">
            <v>32.193300000000001</v>
          </cell>
          <cell r="E541">
            <v>9.9315999999999995</v>
          </cell>
          <cell r="F541">
            <v>4.0242000000000004</v>
          </cell>
          <cell r="G541">
            <v>48.29</v>
          </cell>
          <cell r="H541">
            <v>232.87649999999999</v>
          </cell>
          <cell r="I541">
            <v>30.855</v>
          </cell>
          <cell r="J541">
            <v>358.17059999999998</v>
          </cell>
          <cell r="K541">
            <v>77.004099999999994</v>
          </cell>
        </row>
        <row r="542">
          <cell r="A542" t="str">
            <v>A9362</v>
          </cell>
          <cell r="B542" t="str">
            <v>Tanque para hidrossemeadura com capacidade de 7.500 l - 77,2 kW</v>
          </cell>
          <cell r="C542">
            <v>476425</v>
          </cell>
          <cell r="D542">
            <v>38.113999999999997</v>
          </cell>
          <cell r="E542">
            <v>8.8186</v>
          </cell>
          <cell r="F542">
            <v>0</v>
          </cell>
          <cell r="G542">
            <v>42.878300000000003</v>
          </cell>
          <cell r="H542">
            <v>88.581800000000001</v>
          </cell>
          <cell r="I542">
            <v>25.069500000000001</v>
          </cell>
          <cell r="J542">
            <v>203.4622</v>
          </cell>
          <cell r="K542">
            <v>72.002099999999999</v>
          </cell>
        </row>
      </sheetData>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CANTEIRO CONTAINER ONERADO"/>
      <sheetName val="CANTEIRO CONTAINER ONERA"/>
      <sheetName val="DADOS DA OBRA"/>
      <sheetName val="CANTEIRO PRINCIPAL"/>
      <sheetName val="CANTEIRO CONT PADRÃO DNIT"/>
      <sheetName val="RELAÇÃO MÃO DE OBRA ORDINÁRIA"/>
      <sheetName val="CANTEIRO CONTEINER"/>
      <sheetName val="MATERIAIS"/>
      <sheetName val="CANTEIRO CONTAINER ONER"/>
      <sheetName val="CUSTO DE INSTALAÇÕES INDUST (2)"/>
      <sheetName val="CANTEIRO INSTALAÇÕES INDUSTRIAI"/>
    </sheetNames>
    <sheetDataSet>
      <sheetData sheetId="0"/>
      <sheetData sheetId="1"/>
      <sheetData sheetId="2"/>
      <sheetData sheetId="3"/>
      <sheetData sheetId="4"/>
      <sheetData sheetId="5"/>
      <sheetData sheetId="6"/>
      <sheetData sheetId="7">
        <row r="1">
          <cell r="A1" t="str">
            <v>Código</v>
          </cell>
          <cell r="B1" t="str">
            <v>Descrição</v>
          </cell>
          <cell r="D1" t="str">
            <v>Preço Unitário
(R$)</v>
          </cell>
        </row>
        <row r="2">
          <cell r="A2" t="str">
            <v>M0003</v>
          </cell>
          <cell r="B2" t="str">
            <v>Aço CA 25</v>
          </cell>
          <cell r="D2">
            <v>7.0217999999999998</v>
          </cell>
        </row>
        <row r="3">
          <cell r="A3" t="str">
            <v>M0004</v>
          </cell>
          <cell r="B3" t="str">
            <v>Aço CA 50</v>
          </cell>
          <cell r="D3">
            <v>6.9663000000000004</v>
          </cell>
        </row>
        <row r="4">
          <cell r="A4" t="str">
            <v>M0005</v>
          </cell>
          <cell r="B4" t="str">
            <v>Brita 0</v>
          </cell>
          <cell r="D4">
            <v>138.97049999999999</v>
          </cell>
        </row>
        <row r="5">
          <cell r="A5" t="str">
            <v>M0006</v>
          </cell>
          <cell r="B5" t="str">
            <v>Fibra de poliamida para concreto</v>
          </cell>
          <cell r="D5">
            <v>27.974399999999999</v>
          </cell>
        </row>
        <row r="6">
          <cell r="A6" t="str">
            <v>M0007</v>
          </cell>
          <cell r="B6" t="str">
            <v>Fibra de aço para concreto</v>
          </cell>
          <cell r="D6">
            <v>17.306699999999999</v>
          </cell>
        </row>
        <row r="7">
          <cell r="A7" t="str">
            <v>M0008</v>
          </cell>
          <cell r="B7" t="str">
            <v>Detergente líquido neutro</v>
          </cell>
          <cell r="D7">
            <v>4.1862000000000004</v>
          </cell>
        </row>
        <row r="8">
          <cell r="A8" t="str">
            <v>M0009</v>
          </cell>
          <cell r="B8" t="str">
            <v>Aço CP 175 RB</v>
          </cell>
          <cell r="D8">
            <v>9.8286999999999995</v>
          </cell>
        </row>
        <row r="9">
          <cell r="A9" t="str">
            <v>M0010</v>
          </cell>
          <cell r="B9" t="str">
            <v>Aditivo superplastificante para concreto e argamassa</v>
          </cell>
          <cell r="D9">
            <v>17.150700000000001</v>
          </cell>
        </row>
        <row r="10">
          <cell r="A10" t="str">
            <v>M0011</v>
          </cell>
          <cell r="B10" t="str">
            <v>Aditivo modificador de viscosidade para concreto e argamassa</v>
          </cell>
          <cell r="D10">
            <v>9.7254000000000005</v>
          </cell>
        </row>
        <row r="11">
          <cell r="A11" t="str">
            <v>M0012</v>
          </cell>
          <cell r="B11" t="str">
            <v>Silicato de alumínio</v>
          </cell>
          <cell r="D11">
            <v>2.3302</v>
          </cell>
        </row>
        <row r="12">
          <cell r="A12" t="str">
            <v>M0013</v>
          </cell>
          <cell r="B12" t="str">
            <v>Grampo de ancoragem em aço CA 50 - D = 12,5 mm</v>
          </cell>
          <cell r="D12">
            <v>7.0860000000000003</v>
          </cell>
        </row>
        <row r="13">
          <cell r="A13" t="str">
            <v>M0014</v>
          </cell>
          <cell r="B13" t="str">
            <v>Aço CA 60</v>
          </cell>
          <cell r="D13">
            <v>8.3701000000000008</v>
          </cell>
        </row>
        <row r="14">
          <cell r="A14" t="str">
            <v>M0015</v>
          </cell>
          <cell r="B14" t="str">
            <v>Espoleta elétrica Nº 8 - D = 6,0 mm</v>
          </cell>
          <cell r="D14">
            <v>19.295999999999999</v>
          </cell>
        </row>
        <row r="15">
          <cell r="A15" t="str">
            <v>M0016</v>
          </cell>
          <cell r="B15" t="str">
            <v>Grampo sargento em ferro fundido tipo C com abertura útil de 105 mm (4")</v>
          </cell>
          <cell r="D15">
            <v>42.887599999999999</v>
          </cell>
        </row>
        <row r="16">
          <cell r="A16" t="str">
            <v>M0017</v>
          </cell>
          <cell r="B16" t="str">
            <v>Saco de aniagem ou de ráfia de 50 kg - C = 95 cm e L = 65 cm</v>
          </cell>
          <cell r="D16">
            <v>2.6656</v>
          </cell>
        </row>
        <row r="17">
          <cell r="A17" t="str">
            <v>M0018</v>
          </cell>
          <cell r="B17" t="str">
            <v>Grampo pesado em aço-carbono para cabo de aço - D = 13 mm (1/2")</v>
          </cell>
          <cell r="D17">
            <v>20.105799999999999</v>
          </cell>
        </row>
        <row r="18">
          <cell r="A18" t="str">
            <v>M0019</v>
          </cell>
          <cell r="B18" t="str">
            <v>Esticador em aço tipo olhal x olhal para cabo de aço - D = 13 mm</v>
          </cell>
          <cell r="D18">
            <v>142.36969999999999</v>
          </cell>
        </row>
        <row r="19">
          <cell r="A19" t="str">
            <v>M0020</v>
          </cell>
          <cell r="B19" t="str">
            <v>Grampo de ancoragem em aço CA 50 - D = 6,3 mm</v>
          </cell>
          <cell r="D19">
            <v>7.5190000000000001</v>
          </cell>
        </row>
        <row r="20">
          <cell r="A20" t="str">
            <v>M0021</v>
          </cell>
          <cell r="B20" t="str">
            <v>Herbicida glifosato para áreas contínuas</v>
          </cell>
          <cell r="D20">
            <v>31.253399999999999</v>
          </cell>
        </row>
        <row r="21">
          <cell r="A21" t="str">
            <v>M0025</v>
          </cell>
          <cell r="B21" t="str">
            <v>Adesivo plástico para tubos de PVC</v>
          </cell>
          <cell r="D21">
            <v>48.3125</v>
          </cell>
        </row>
        <row r="22">
          <cell r="A22" t="str">
            <v>M0026</v>
          </cell>
          <cell r="B22" t="str">
            <v>Aditivo aglutinante para argamassa</v>
          </cell>
          <cell r="D22">
            <v>7.8411</v>
          </cell>
        </row>
        <row r="23">
          <cell r="A23" t="str">
            <v>M0028</v>
          </cell>
          <cell r="B23" t="str">
            <v>Areia média</v>
          </cell>
          <cell r="D23">
            <v>117.6511</v>
          </cell>
        </row>
        <row r="24">
          <cell r="A24" t="str">
            <v>M0029</v>
          </cell>
          <cell r="B24" t="str">
            <v>Sílica ativa para concreto e argamassa (microssílica)</v>
          </cell>
          <cell r="D24">
            <v>2.2471999999999999</v>
          </cell>
        </row>
        <row r="25">
          <cell r="A25" t="str">
            <v>M0030</v>
          </cell>
          <cell r="B25" t="str">
            <v>Aditivo plastificante e retardador de pega para concreto e argamassa</v>
          </cell>
          <cell r="D25">
            <v>7.2340999999999998</v>
          </cell>
        </row>
        <row r="26">
          <cell r="A26" t="str">
            <v>M0032</v>
          </cell>
          <cell r="B26" t="str">
            <v>Adesivo de contato para laminado elastoplástico</v>
          </cell>
          <cell r="D26">
            <v>46.221400000000003</v>
          </cell>
        </row>
        <row r="27">
          <cell r="A27" t="str">
            <v>M0035</v>
          </cell>
          <cell r="B27" t="str">
            <v>Diluente tipo aguarrás para tintas e vernizes</v>
          </cell>
          <cell r="D27">
            <v>15.2</v>
          </cell>
        </row>
        <row r="28">
          <cell r="A28" t="str">
            <v>M0039</v>
          </cell>
          <cell r="B28" t="str">
            <v>Gasolina comum</v>
          </cell>
          <cell r="D28">
            <v>5.3010999999999999</v>
          </cell>
        </row>
        <row r="29">
          <cell r="A29" t="str">
            <v>M0041</v>
          </cell>
          <cell r="B29" t="str">
            <v>Contêiner com 2 banheiros - L = 2,44 m e C = 6,09 m (1 TEU)</v>
          </cell>
          <cell r="D29">
            <v>103786.1238</v>
          </cell>
        </row>
        <row r="30">
          <cell r="A30" t="str">
            <v>M0042</v>
          </cell>
          <cell r="B30" t="str">
            <v>Contêiner com janela - L = 2,44 m e C = 6,09 m (1 TEU)</v>
          </cell>
          <cell r="D30">
            <v>44107.026599999997</v>
          </cell>
        </row>
        <row r="31">
          <cell r="A31" t="str">
            <v>M0043</v>
          </cell>
          <cell r="B31" t="str">
            <v>Óleo diesel</v>
          </cell>
          <cell r="D31">
            <v>5.2156000000000002</v>
          </cell>
        </row>
        <row r="32">
          <cell r="A32" t="str">
            <v>M0044</v>
          </cell>
          <cell r="B32" t="str">
            <v>Abrasivo de vidro com granulometria de 210 a 420 micra</v>
          </cell>
          <cell r="D32">
            <v>10.9152</v>
          </cell>
        </row>
        <row r="33">
          <cell r="A33" t="str">
            <v>M0045</v>
          </cell>
          <cell r="B33" t="str">
            <v>Barreira plástica monobloco para canalização de trânsito - C = 100 cm, L = 50 cm e H = 55 cm</v>
          </cell>
          <cell r="D33">
            <v>446.2251</v>
          </cell>
        </row>
        <row r="34">
          <cell r="A34" t="str">
            <v>M0046</v>
          </cell>
          <cell r="B34" t="str">
            <v>Barreira plástica para canalização de trânsito - C = 60 cm, L = 45 cm e H = 60 cm</v>
          </cell>
          <cell r="D34">
            <v>313.21109999999999</v>
          </cell>
        </row>
        <row r="35">
          <cell r="A35" t="str">
            <v>M0047</v>
          </cell>
          <cell r="B35" t="str">
            <v>Cone de sinalização em polietileno - H = 75 cm e base quadrada de 40 x 40 cm</v>
          </cell>
          <cell r="D35">
            <v>95.617099999999994</v>
          </cell>
        </row>
        <row r="36">
          <cell r="A36" t="str">
            <v>M0048</v>
          </cell>
          <cell r="B36" t="str">
            <v>Balizador cônico refletivo em polietileno semiflexível - H = 114 cm e base octogonal de D = 40 cm</v>
          </cell>
          <cell r="D36">
            <v>156.44810000000001</v>
          </cell>
        </row>
        <row r="37">
          <cell r="A37" t="str">
            <v>M0049</v>
          </cell>
          <cell r="B37" t="str">
            <v>Delimitador de tráfego flexível com chumbador e duas faixas refletivas - H = 77 cm e D = 21 cm</v>
          </cell>
          <cell r="D37">
            <v>168.7576</v>
          </cell>
        </row>
        <row r="38">
          <cell r="A38" t="str">
            <v>M0050</v>
          </cell>
          <cell r="B38" t="str">
            <v>Aditivo natural tipo goma xantana para hidrossemeadura</v>
          </cell>
          <cell r="D38">
            <v>78.965599999999995</v>
          </cell>
        </row>
        <row r="39">
          <cell r="A39" t="str">
            <v>M0051</v>
          </cell>
          <cell r="B39" t="str">
            <v>Cilindro canalizador de tráfego em polietileno - H = 117 cm e base quadrada de 60 x 60 cm</v>
          </cell>
          <cell r="D39">
            <v>188.6198</v>
          </cell>
        </row>
        <row r="40">
          <cell r="A40" t="str">
            <v>M0052</v>
          </cell>
          <cell r="B40" t="str">
            <v>Fita adesiva de PVC - L = 50 mm e C = 50 m</v>
          </cell>
          <cell r="D40">
            <v>0.1157</v>
          </cell>
        </row>
        <row r="41">
          <cell r="A41" t="str">
            <v>M0053</v>
          </cell>
          <cell r="B41" t="str">
            <v>Tela plástica em polipropileno na cor laranja para tapume - L = 1,2 m</v>
          </cell>
          <cell r="D41">
            <v>1.7977000000000001</v>
          </cell>
        </row>
        <row r="42">
          <cell r="A42" t="str">
            <v>M0054</v>
          </cell>
          <cell r="B42" t="str">
            <v>Fita zebrada de cor laranja e branca - L = 7 a 8 cm</v>
          </cell>
          <cell r="D42">
            <v>7.4499999999999997E-2</v>
          </cell>
        </row>
        <row r="43">
          <cell r="A43" t="str">
            <v>M0055</v>
          </cell>
          <cell r="B43" t="str">
            <v>Barreira plástica articulável modular - C = 240 cm e H = 100 cm</v>
          </cell>
          <cell r="D43">
            <v>1329.9706000000001</v>
          </cell>
        </row>
        <row r="44">
          <cell r="A44" t="str">
            <v>M0056</v>
          </cell>
          <cell r="B44" t="str">
            <v>Ferramenta de corte para removedora de faixa de sinalização (Smith Cutter)</v>
          </cell>
          <cell r="D44">
            <v>7565.0237999999999</v>
          </cell>
        </row>
        <row r="45">
          <cell r="A45" t="str">
            <v>M0057</v>
          </cell>
          <cell r="B45" t="str">
            <v>Contêiner com janela - L = 4,88 m e C = 6,09 m (1 TEU duplo)</v>
          </cell>
          <cell r="D45">
            <v>151404.24770000001</v>
          </cell>
        </row>
        <row r="46">
          <cell r="A46" t="str">
            <v>M0058</v>
          </cell>
          <cell r="B46" t="str">
            <v>Contêiner com janela e 2 banheiros - L = 4,88 m e C = 6,09 m (1 TEU duplo)</v>
          </cell>
          <cell r="D46">
            <v>156419.24770000001</v>
          </cell>
        </row>
        <row r="47">
          <cell r="A47" t="str">
            <v>M0059</v>
          </cell>
          <cell r="B47" t="str">
            <v>Contêiner com revestimento térmico, janela e banheiro - L = 2,44 m e C = 6,09 m (1 TEU)</v>
          </cell>
          <cell r="D47">
            <v>64066.726600000002</v>
          </cell>
        </row>
        <row r="48">
          <cell r="A48" t="str">
            <v>M0060</v>
          </cell>
          <cell r="B48" t="str">
            <v>Contêiner com janela - L = 2,44 m e C = 4,58 m (3/4 TEU)</v>
          </cell>
          <cell r="D48">
            <v>65170.623800000001</v>
          </cell>
        </row>
        <row r="49">
          <cell r="A49" t="str">
            <v>M0065</v>
          </cell>
          <cell r="B49" t="str">
            <v>Contêiner com janela e banheiro - L = 2,44 m e 4,58 m (3/4 TEU)</v>
          </cell>
          <cell r="D49">
            <v>83224.623800000001</v>
          </cell>
        </row>
        <row r="50">
          <cell r="A50" t="str">
            <v>M0066</v>
          </cell>
          <cell r="B50" t="str">
            <v>Contêiner com revestimento térmico, janela e banheiro - L = 2,44 m e C = 12,90 m (2 TEU)</v>
          </cell>
          <cell r="D50">
            <v>142878.74770000001</v>
          </cell>
        </row>
        <row r="51">
          <cell r="A51" t="str">
            <v>M0067</v>
          </cell>
          <cell r="B51" t="str">
            <v>Tubo PEAD PE 100 PN 10 com flanges - D = 160 mm</v>
          </cell>
          <cell r="D51">
            <v>148.1198</v>
          </cell>
        </row>
        <row r="52">
          <cell r="A52" t="str">
            <v>M0068</v>
          </cell>
          <cell r="B52" t="str">
            <v>Caibro de pinho - L = 7,5 cm e E = 10,0 cm</v>
          </cell>
          <cell r="D52">
            <v>27.333600000000001</v>
          </cell>
        </row>
        <row r="53">
          <cell r="A53" t="str">
            <v>M0069</v>
          </cell>
          <cell r="B53" t="str">
            <v>Arame farpado em aço galvanizado - D = 1,60 mm</v>
          </cell>
          <cell r="D53">
            <v>0.76690000000000003</v>
          </cell>
        </row>
        <row r="54">
          <cell r="A54" t="str">
            <v>M0071</v>
          </cell>
          <cell r="B54" t="str">
            <v>Contêiner com 3 janelas para guarita - L = 2,44 m e C = 3,05 m (1/2 TEU)</v>
          </cell>
          <cell r="D54">
            <v>51647.658799999997</v>
          </cell>
        </row>
        <row r="55">
          <cell r="A55" t="str">
            <v>M0072</v>
          </cell>
          <cell r="B55" t="str">
            <v>Arame liso em aço galvanizado - D = 2,10 mm (14 BWG)</v>
          </cell>
          <cell r="D55">
            <v>16.346399999999999</v>
          </cell>
        </row>
        <row r="56">
          <cell r="A56" t="str">
            <v>M0073</v>
          </cell>
          <cell r="B56" t="str">
            <v>Muda de árvore com altura de 0,30 a 0,80 m</v>
          </cell>
          <cell r="D56">
            <v>20.0228</v>
          </cell>
        </row>
        <row r="57">
          <cell r="A57" t="str">
            <v>M0074</v>
          </cell>
          <cell r="B57" t="str">
            <v>Muda de arbusto com altura até 0,50 m</v>
          </cell>
          <cell r="D57">
            <v>21.8355</v>
          </cell>
        </row>
        <row r="58">
          <cell r="A58" t="str">
            <v>M0075</v>
          </cell>
          <cell r="B58" t="str">
            <v>Arame liso recozido em aço-carbono - D = 1,24 mm (18 BWG)</v>
          </cell>
          <cell r="D58">
            <v>14.3172</v>
          </cell>
        </row>
        <row r="59">
          <cell r="A59" t="str">
            <v>M0076</v>
          </cell>
          <cell r="B59" t="str">
            <v>Disco de corte abrasivo para policorte - D = 300 mm</v>
          </cell>
          <cell r="D59">
            <v>21.170400000000001</v>
          </cell>
        </row>
        <row r="60">
          <cell r="A60" t="str">
            <v>M0080</v>
          </cell>
          <cell r="B60" t="str">
            <v>Areia fina</v>
          </cell>
          <cell r="D60">
            <v>127.6477</v>
          </cell>
        </row>
        <row r="61">
          <cell r="A61" t="str">
            <v>M0081</v>
          </cell>
          <cell r="B61" t="str">
            <v>Areia grossa</v>
          </cell>
          <cell r="D61">
            <v>110.6602</v>
          </cell>
        </row>
        <row r="62">
          <cell r="A62" t="str">
            <v>M0082</v>
          </cell>
          <cell r="B62" t="str">
            <v>Areia média lavada</v>
          </cell>
          <cell r="D62">
            <v>122.8441</v>
          </cell>
        </row>
        <row r="63">
          <cell r="A63" t="str">
            <v>M0083</v>
          </cell>
          <cell r="B63" t="str">
            <v>Argamassa pré-dosada para grauteamento</v>
          </cell>
          <cell r="D63">
            <v>1.8404</v>
          </cell>
        </row>
        <row r="64">
          <cell r="A64" t="str">
            <v>M0084</v>
          </cell>
          <cell r="B64" t="str">
            <v>Argamassa pré-dosada autoadensável para grauteamento</v>
          </cell>
          <cell r="D64">
            <v>2.0044</v>
          </cell>
        </row>
        <row r="65">
          <cell r="A65" t="str">
            <v>M0085</v>
          </cell>
          <cell r="B65" t="str">
            <v>Ancoragem ativa para 4 cordoalhas - D = 12,7 mm</v>
          </cell>
          <cell r="D65">
            <v>382.27339999999998</v>
          </cell>
        </row>
        <row r="66">
          <cell r="A66" t="str">
            <v>M0086</v>
          </cell>
          <cell r="B66" t="str">
            <v>Ancoragem ativa para 6 cordoalhas - D = 12,7 mm</v>
          </cell>
          <cell r="D66">
            <v>494.53129999999999</v>
          </cell>
        </row>
        <row r="67">
          <cell r="A67" t="str">
            <v>M0087</v>
          </cell>
          <cell r="B67" t="str">
            <v>Ancoragem ativa para 7 cordoalhas - D = 12,7 mm</v>
          </cell>
          <cell r="D67">
            <v>571.27089999999998</v>
          </cell>
        </row>
        <row r="68">
          <cell r="A68" t="str">
            <v>M0088</v>
          </cell>
          <cell r="B68" t="str">
            <v>Ancoragem ativa para 8 cordoalhas - D = 12,7 mm</v>
          </cell>
          <cell r="D68">
            <v>740.37019999999995</v>
          </cell>
        </row>
        <row r="69">
          <cell r="A69" t="str">
            <v>M0089</v>
          </cell>
          <cell r="B69" t="str">
            <v>Ancoragem ativa para 9 cordoalhas - D = 12,7 mm</v>
          </cell>
          <cell r="D69">
            <v>753.97739999999999</v>
          </cell>
        </row>
        <row r="70">
          <cell r="A70" t="str">
            <v>M0091</v>
          </cell>
          <cell r="B70" t="str">
            <v>Ancoragem ativa para 10 cordoalhas - D = 12,7 mm</v>
          </cell>
          <cell r="D70">
            <v>837.73450000000003</v>
          </cell>
        </row>
        <row r="71">
          <cell r="A71" t="str">
            <v>M0092</v>
          </cell>
          <cell r="B71" t="str">
            <v>Ancoragem ativa para 12 cordoalhas - D = 12,7 mm</v>
          </cell>
          <cell r="D71">
            <v>1007.7809999999999</v>
          </cell>
        </row>
        <row r="72">
          <cell r="A72" t="str">
            <v>M0093</v>
          </cell>
          <cell r="B72" t="str">
            <v>Ancoragem ativa para 15 cordoalhas - D = 12,7 mm</v>
          </cell>
          <cell r="D72">
            <v>1469.2127</v>
          </cell>
        </row>
        <row r="73">
          <cell r="A73" t="str">
            <v>M0094</v>
          </cell>
          <cell r="B73" t="str">
            <v>Ancoragem ativa para 19 cordoalhas - D = 12,7 mm</v>
          </cell>
          <cell r="D73">
            <v>1867.6567</v>
          </cell>
        </row>
        <row r="74">
          <cell r="A74" t="str">
            <v>M0098</v>
          </cell>
          <cell r="B74" t="str">
            <v>Bambu com diâmetro médio de 10 cm</v>
          </cell>
          <cell r="D74">
            <v>25.627800000000001</v>
          </cell>
        </row>
        <row r="75">
          <cell r="A75" t="str">
            <v>M0099</v>
          </cell>
          <cell r="B75" t="str">
            <v>Equipamentos para a fábrica de dormentes de concreto protendido</v>
          </cell>
          <cell r="D75">
            <v>584.68899999999996</v>
          </cell>
        </row>
        <row r="76">
          <cell r="A76" t="str">
            <v>M0100</v>
          </cell>
          <cell r="B76" t="str">
            <v>Ancoragem ativa para 22 cordoalhas - D = 12,7 mm</v>
          </cell>
          <cell r="D76">
            <v>2418.5497</v>
          </cell>
        </row>
        <row r="77">
          <cell r="A77" t="str">
            <v>M0101</v>
          </cell>
          <cell r="B77" t="str">
            <v>Ancoragem ativa para 27 cordoalhas - D = 12,7 mm</v>
          </cell>
          <cell r="D77">
            <v>2957.1491999999998</v>
          </cell>
        </row>
        <row r="78">
          <cell r="A78" t="str">
            <v>M0102</v>
          </cell>
          <cell r="B78" t="str">
            <v>Ancoragem ativa para 31 cordoalhas - D = 12,7 mm</v>
          </cell>
          <cell r="D78">
            <v>3006.4767999999999</v>
          </cell>
        </row>
        <row r="79">
          <cell r="A79" t="str">
            <v>M0103</v>
          </cell>
          <cell r="B79" t="str">
            <v>Aditivo acelerador de pega para concreto e argamassa projetados</v>
          </cell>
          <cell r="D79">
            <v>8.0327999999999999</v>
          </cell>
        </row>
        <row r="80">
          <cell r="A80" t="str">
            <v>M0104</v>
          </cell>
          <cell r="B80" t="str">
            <v>Asfalto diluído de petróleo - CM-30</v>
          </cell>
          <cell r="D80" t="str">
            <v>-</v>
          </cell>
        </row>
        <row r="81">
          <cell r="A81" t="str">
            <v>M0105</v>
          </cell>
          <cell r="B81" t="str">
            <v>Ancoragem ativa para 4 cordoalhas - D = 15,2 mm</v>
          </cell>
          <cell r="D81">
            <v>540.40509999999995</v>
          </cell>
        </row>
        <row r="82">
          <cell r="A82" t="str">
            <v>M0106</v>
          </cell>
          <cell r="B82" t="str">
            <v>Ancoragem ativa para 6 cordoalhas - D = 15,2 mm</v>
          </cell>
          <cell r="D82">
            <v>631.10479999999995</v>
          </cell>
        </row>
        <row r="83">
          <cell r="A83" t="str">
            <v>M0107</v>
          </cell>
          <cell r="B83" t="str">
            <v>Geocomposto para drenagem</v>
          </cell>
          <cell r="D83">
            <v>49.133600000000001</v>
          </cell>
        </row>
        <row r="84">
          <cell r="A84" t="str">
            <v>M0108</v>
          </cell>
          <cell r="B84" t="str">
            <v>Ancoragem ativa para 7 cordoalhas - D = 15,2 mm</v>
          </cell>
          <cell r="D84">
            <v>713.33849999999995</v>
          </cell>
        </row>
        <row r="85">
          <cell r="A85" t="str">
            <v>M0109</v>
          </cell>
          <cell r="B85" t="str">
            <v>Geodreno vertical - L = 10 cm e E = 5 mm</v>
          </cell>
          <cell r="D85">
            <v>5.18</v>
          </cell>
        </row>
        <row r="86">
          <cell r="A86" t="str">
            <v>M0110</v>
          </cell>
          <cell r="B86" t="str">
            <v>Ancoragem ativa para 10 cordoalhas - D = 15,2 mm</v>
          </cell>
          <cell r="D86">
            <v>1146.8485000000001</v>
          </cell>
        </row>
        <row r="87">
          <cell r="A87" t="str">
            <v>M0111</v>
          </cell>
          <cell r="B87" t="str">
            <v>Ancoragem ativa para 9 cordoalhas - D = 15,2 mm</v>
          </cell>
          <cell r="D87">
            <v>1022.2959</v>
          </cell>
        </row>
        <row r="88">
          <cell r="A88" t="str">
            <v>M0112</v>
          </cell>
          <cell r="B88" t="str">
            <v>Disco diamantado segmentado para corte de pavimento - D = 1.000 mm</v>
          </cell>
          <cell r="D88">
            <v>5881.0093999999999</v>
          </cell>
        </row>
        <row r="89">
          <cell r="A89" t="str">
            <v>M0113</v>
          </cell>
          <cell r="B89" t="str">
            <v>Ancoragem ativa para 12 cordoalhas - D = 15,2 mm</v>
          </cell>
          <cell r="D89">
            <v>1346.3449000000001</v>
          </cell>
        </row>
        <row r="90">
          <cell r="A90" t="str">
            <v>M0114</v>
          </cell>
          <cell r="B90" t="str">
            <v>Disco diamantado segmentado para corte de pavimento - D = 1.500 mm</v>
          </cell>
          <cell r="D90">
            <v>26165.519199999999</v>
          </cell>
        </row>
        <row r="91">
          <cell r="A91" t="str">
            <v>M0115</v>
          </cell>
          <cell r="B91" t="str">
            <v>Biomanta vegetal de fibras de coco entrelaçadas com fios de polipropileno biodegradáveis - densidade 0,4 kg/m²</v>
          </cell>
          <cell r="D91">
            <v>6.5</v>
          </cell>
        </row>
        <row r="92">
          <cell r="A92" t="str">
            <v>M0116</v>
          </cell>
          <cell r="B92" t="str">
            <v>Mangote flangeado de borracha reforçada com lonas sintéticas - C = 1,80 m e D = 0,30 m</v>
          </cell>
          <cell r="D92">
            <v>10553.2994</v>
          </cell>
        </row>
        <row r="93">
          <cell r="A93" t="str">
            <v>M0117</v>
          </cell>
          <cell r="B93" t="str">
            <v>Mangote flangeado de borracha reforçada com lonas sintéticas - C = 1,80 m e D = 0,40 m</v>
          </cell>
          <cell r="D93">
            <v>18254.349900000001</v>
          </cell>
        </row>
        <row r="94">
          <cell r="A94" t="str">
            <v>M0118</v>
          </cell>
          <cell r="B94" t="str">
            <v>Mangote flangeado de borracha reforçada com lonas sintéticas - C = 1,80 m e D = 0,45 m</v>
          </cell>
          <cell r="D94">
            <v>25385.7412</v>
          </cell>
        </row>
        <row r="95">
          <cell r="A95" t="str">
            <v>M0119</v>
          </cell>
          <cell r="B95" t="str">
            <v>Mangote flangeado de borracha reforçada com lonas sintéticas - C = 1,80 m e D = 0,50 m</v>
          </cell>
          <cell r="D95">
            <v>30032.491399999999</v>
          </cell>
        </row>
        <row r="96">
          <cell r="A96" t="str">
            <v>M0120</v>
          </cell>
          <cell r="B96" t="str">
            <v>Tubo PEAD PE 100 PN 8 com flanges - D = 250 mm</v>
          </cell>
          <cell r="D96">
            <v>327.29320000000001</v>
          </cell>
        </row>
        <row r="97">
          <cell r="A97" t="str">
            <v>M0121</v>
          </cell>
          <cell r="B97" t="str">
            <v>Tubo PEAD PE 100 PN 8 com flanges - D = 400 mm</v>
          </cell>
          <cell r="D97">
            <v>2101.6061</v>
          </cell>
        </row>
        <row r="98">
          <cell r="A98" t="str">
            <v>M0122</v>
          </cell>
          <cell r="B98" t="str">
            <v>Tubo PEAD PE 100 PN 8 com flanges - D = 450 mm</v>
          </cell>
          <cell r="D98">
            <v>2639.6738999999998</v>
          </cell>
        </row>
        <row r="99">
          <cell r="A99" t="str">
            <v>M0123</v>
          </cell>
          <cell r="B99" t="str">
            <v>Tubo PEAD PE 100 PN 8 com flanges - D = 500 mm</v>
          </cell>
          <cell r="D99">
            <v>2955.7660999999998</v>
          </cell>
        </row>
        <row r="100">
          <cell r="A100" t="str">
            <v>M0124</v>
          </cell>
          <cell r="B100" t="str">
            <v>Flutuador bipartido em polietileno com núcleo de espuma em poliuretano para tubos - D = 0,30 m</v>
          </cell>
          <cell r="D100">
            <v>4822.9261999999999</v>
          </cell>
        </row>
        <row r="101">
          <cell r="A101" t="str">
            <v>M0125</v>
          </cell>
          <cell r="B101" t="str">
            <v>Flutuador bipartido em polietileno com núcleo de espuma em poliuretano para tubos - D = 0,40 m</v>
          </cell>
          <cell r="D101">
            <v>6670.5245000000004</v>
          </cell>
        </row>
        <row r="102">
          <cell r="A102" t="str">
            <v>M0126</v>
          </cell>
          <cell r="B102" t="str">
            <v>Flutuador bipartido em polietileno com núcleo de espuma em poliuretano para tubos - D = 0,45 m</v>
          </cell>
          <cell r="D102">
            <v>7674.1143000000002</v>
          </cell>
        </row>
        <row r="103">
          <cell r="A103" t="str">
            <v>M0127</v>
          </cell>
          <cell r="B103" t="str">
            <v>Flutuador bipartido em polietileno com núcleo de espuma em poliuretano para tubos - D = 0,50 m</v>
          </cell>
          <cell r="D103">
            <v>8277.8340000000007</v>
          </cell>
        </row>
        <row r="104">
          <cell r="A104" t="str">
            <v>M0128</v>
          </cell>
          <cell r="B104" t="str">
            <v>Biomanta vegetal de fibras de palha entrelaçadas com fios de polipropileno biodegradáveis - densidade 0,6 kg/m²</v>
          </cell>
          <cell r="D104">
            <v>5.9</v>
          </cell>
        </row>
        <row r="105">
          <cell r="A105" t="str">
            <v>M0129</v>
          </cell>
          <cell r="B105" t="str">
            <v>Retentor de sedimento em fibras vegetais - D = 20 cm</v>
          </cell>
          <cell r="D105">
            <v>66.670500000000004</v>
          </cell>
        </row>
        <row r="106">
          <cell r="A106" t="str">
            <v>M0130</v>
          </cell>
          <cell r="B106" t="str">
            <v>Ancoragem ativa para 15 cordoalhas - D = 15,2 mm</v>
          </cell>
          <cell r="D106">
            <v>1788.2297000000001</v>
          </cell>
        </row>
        <row r="107">
          <cell r="A107" t="str">
            <v>M0131</v>
          </cell>
          <cell r="B107" t="str">
            <v>Tubo PEAD corrugado com paredes estruturadas para drenagem - D = 400 mm</v>
          </cell>
          <cell r="D107">
            <v>246.96969999999999</v>
          </cell>
        </row>
        <row r="108">
          <cell r="A108" t="str">
            <v>M0132</v>
          </cell>
          <cell r="B108" t="str">
            <v>Tubo PEAD corrugado com paredes estruturadas para drenagem - D = 450 mm</v>
          </cell>
          <cell r="D108">
            <v>310.57920000000001</v>
          </cell>
        </row>
        <row r="109">
          <cell r="A109" t="str">
            <v>M0133</v>
          </cell>
          <cell r="B109" t="str">
            <v>Tubo PEAD corrugado com paredes estruturadas para drenagem - D = 500 mm</v>
          </cell>
          <cell r="D109">
            <v>406.7149</v>
          </cell>
        </row>
        <row r="110">
          <cell r="A110" t="str">
            <v>M0134</v>
          </cell>
          <cell r="B110" t="str">
            <v>Tubo PEAD corrugado com paredes estruturadas para drenagem - D = 600 mm</v>
          </cell>
          <cell r="D110">
            <v>592.7835</v>
          </cell>
        </row>
        <row r="111">
          <cell r="A111" t="str">
            <v>M0135</v>
          </cell>
          <cell r="B111" t="str">
            <v>Tubo PEAD corrugado com paredes estruturadas para drenagem - D = 750 mm</v>
          </cell>
          <cell r="D111">
            <v>839.04499999999996</v>
          </cell>
        </row>
        <row r="112">
          <cell r="A112" t="str">
            <v>M0136</v>
          </cell>
          <cell r="B112" t="str">
            <v>Tubo PEAD corrugado com paredes estruturadas para drenagem - D = 800 mm</v>
          </cell>
          <cell r="D112">
            <v>884.33450000000005</v>
          </cell>
        </row>
        <row r="113">
          <cell r="A113" t="str">
            <v>M0137</v>
          </cell>
          <cell r="B113" t="str">
            <v>Tubo PEAD corrugado com paredes estruturadas para drenagem - D = 900 mm</v>
          </cell>
          <cell r="D113">
            <v>1160.796</v>
          </cell>
        </row>
        <row r="114">
          <cell r="A114" t="str">
            <v>M0138</v>
          </cell>
          <cell r="B114" t="str">
            <v>Ancoragem ativa para 19 cordoalhas - D = 15,2 mm</v>
          </cell>
          <cell r="D114">
            <v>2335.7087000000001</v>
          </cell>
        </row>
        <row r="115">
          <cell r="A115" t="str">
            <v>M0139</v>
          </cell>
          <cell r="B115" t="str">
            <v>Tubo PEAD corrugado com paredes estruturadas para drenagem - D = 1.000 mm</v>
          </cell>
          <cell r="D115">
            <v>1552.4169999999999</v>
          </cell>
        </row>
        <row r="116">
          <cell r="A116" t="str">
            <v>M0140</v>
          </cell>
          <cell r="B116" t="str">
            <v>Bentonita</v>
          </cell>
          <cell r="D116">
            <v>3.2111000000000001</v>
          </cell>
        </row>
        <row r="117">
          <cell r="A117" t="str">
            <v>M0141</v>
          </cell>
          <cell r="B117" t="str">
            <v>Tubo PEAD corrugado com paredes estruturadas para drenagem - D = 1.050 mm</v>
          </cell>
          <cell r="D117">
            <v>1612.1398999999999</v>
          </cell>
        </row>
        <row r="118">
          <cell r="A118" t="str">
            <v>M0142</v>
          </cell>
          <cell r="B118" t="str">
            <v>Tubo PEAD corrugado com paredes estruturadas para drenagem - D = 1.200 mm</v>
          </cell>
          <cell r="D118">
            <v>2179.5576000000001</v>
          </cell>
        </row>
        <row r="119">
          <cell r="A119" t="str">
            <v>M0143</v>
          </cell>
          <cell r="B119" t="str">
            <v>Tubo PEAD corrugado com paredes estruturadas para drenagem - D = 1.500 mm</v>
          </cell>
          <cell r="D119">
            <v>2711.9096</v>
          </cell>
        </row>
        <row r="120">
          <cell r="A120" t="str">
            <v>M0145</v>
          </cell>
          <cell r="B120" t="str">
            <v>Ancoragem ativa para 22 cordoalhas - D = 15,2 mm</v>
          </cell>
          <cell r="D120">
            <v>3012.1104</v>
          </cell>
        </row>
        <row r="121">
          <cell r="A121" t="str">
            <v>M0146</v>
          </cell>
          <cell r="B121" t="str">
            <v>Ancoragem ativa para 27 cordoalhas - D = 15,2 mm</v>
          </cell>
          <cell r="D121">
            <v>3953.0562</v>
          </cell>
        </row>
        <row r="122">
          <cell r="A122" t="str">
            <v>M0148</v>
          </cell>
          <cell r="B122" t="str">
            <v>Ancoragem ativa para lajes para 1 cordoalha - D = 12,7 mm</v>
          </cell>
          <cell r="D122">
            <v>81.761099999999999</v>
          </cell>
        </row>
        <row r="123">
          <cell r="A123" t="str">
            <v>M0151</v>
          </cell>
          <cell r="B123" t="str">
            <v>Ancoragem ativa para lajes para 2 cordoalhas - D = 12,7 mm</v>
          </cell>
          <cell r="D123">
            <v>159.35890000000001</v>
          </cell>
        </row>
        <row r="124">
          <cell r="A124" t="str">
            <v>M0152</v>
          </cell>
          <cell r="B124" t="str">
            <v>Ancoragem ativa para lajes para 3 cordoalhas - D = 12,7 mm</v>
          </cell>
          <cell r="D124">
            <v>219.24879999999999</v>
          </cell>
        </row>
        <row r="125">
          <cell r="A125" t="str">
            <v>M0153</v>
          </cell>
          <cell r="B125" t="str">
            <v>Ancoragem ativa para lajes para 4 cordoalhas - D = 12,7 mm</v>
          </cell>
          <cell r="D125">
            <v>301.91759999999999</v>
          </cell>
        </row>
        <row r="126">
          <cell r="A126" t="str">
            <v>M0156</v>
          </cell>
          <cell r="B126" t="str">
            <v>Bloco de concreto - L = 19 cm, A = 19 cm e C = 39 cm</v>
          </cell>
          <cell r="D126">
            <v>6.6081000000000003</v>
          </cell>
        </row>
        <row r="127">
          <cell r="A127" t="str">
            <v>M0158</v>
          </cell>
          <cell r="B127" t="str">
            <v>Tela metálica galvanizada dobrada em L - C = 2,0 m, L = 0,4 m e H = 0,4 m</v>
          </cell>
          <cell r="D127">
            <v>465.73660000000001</v>
          </cell>
        </row>
        <row r="128">
          <cell r="A128" t="str">
            <v>M0160</v>
          </cell>
          <cell r="B128" t="str">
            <v>Extintor de incêndio tipo espuma mecânica - V = 10 l</v>
          </cell>
          <cell r="D128">
            <v>631.79719999999998</v>
          </cell>
        </row>
        <row r="129">
          <cell r="A129" t="str">
            <v>M0161</v>
          </cell>
          <cell r="B129" t="str">
            <v>Barra de fibra de vidro (vergalhão) - D = 25,0 mm</v>
          </cell>
          <cell r="D129">
            <v>58.571300000000001</v>
          </cell>
        </row>
        <row r="130">
          <cell r="A130" t="str">
            <v>M0162</v>
          </cell>
          <cell r="B130" t="str">
            <v>Corrente de elo soldado em aço galvanizado com acabamento polido - D = 3,18 mm (1/8")</v>
          </cell>
          <cell r="D130">
            <v>7.3529999999999998</v>
          </cell>
        </row>
        <row r="131">
          <cell r="A131" t="str">
            <v>M0163</v>
          </cell>
          <cell r="B131" t="str">
            <v>Gonzo com aba em aço galvanizado - D = 12,7 mm (1/2")</v>
          </cell>
          <cell r="D131">
            <v>2.4266999999999999</v>
          </cell>
        </row>
        <row r="132">
          <cell r="A132" t="str">
            <v>M0164</v>
          </cell>
          <cell r="B132" t="str">
            <v>Tubo em aço galvanizado - E = 1,50 mm e seção de 20 x 20 mm</v>
          </cell>
          <cell r="D132">
            <v>11.9452</v>
          </cell>
        </row>
        <row r="133">
          <cell r="A133" t="str">
            <v>M0166</v>
          </cell>
          <cell r="B133" t="str">
            <v>Tubo em aço galvanizado - E = 2,25 mm e D = 20 mm (3/4")</v>
          </cell>
          <cell r="D133">
            <v>27.845600000000001</v>
          </cell>
        </row>
        <row r="134">
          <cell r="A134" t="str">
            <v>M0167</v>
          </cell>
          <cell r="B134" t="str">
            <v>Tela de poliamida industrial - E = 0,40 mm e malha de 1,6 mm</v>
          </cell>
          <cell r="D134">
            <v>14.1311</v>
          </cell>
        </row>
        <row r="135">
          <cell r="A135" t="str">
            <v>M0168</v>
          </cell>
          <cell r="B135" t="str">
            <v>Abraçadeira de poliamida - E = 3,6 mm e C = 200 mm</v>
          </cell>
          <cell r="D135">
            <v>0.20530000000000001</v>
          </cell>
        </row>
        <row r="136">
          <cell r="A136" t="str">
            <v>M0169</v>
          </cell>
          <cell r="B136" t="str">
            <v>Roda em aço e pneu com câmara de ar 83/203 mm (3,25"/8") para carrinho de mão</v>
          </cell>
          <cell r="D136">
            <v>75.155000000000001</v>
          </cell>
        </row>
        <row r="137">
          <cell r="A137" t="str">
            <v>M0173</v>
          </cell>
          <cell r="B137" t="str">
            <v>Ancoragem ativa para lajes para 1 cordoalha - D = 15,2 mm</v>
          </cell>
          <cell r="D137">
            <v>95.694800000000001</v>
          </cell>
        </row>
        <row r="138">
          <cell r="A138" t="str">
            <v>M0178</v>
          </cell>
          <cell r="B138" t="str">
            <v>Ancoragem ativa para lajes para 2 cordoalhas - D = 15,2 mm</v>
          </cell>
          <cell r="D138">
            <v>207.6148</v>
          </cell>
        </row>
        <row r="139">
          <cell r="A139" t="str">
            <v>M0181</v>
          </cell>
          <cell r="B139" t="str">
            <v>Ancoragem ativa para lajes para 3 cordoalhas - D = 15,2 mm</v>
          </cell>
          <cell r="D139">
            <v>261.67259999999999</v>
          </cell>
        </row>
        <row r="140">
          <cell r="A140" t="str">
            <v>M0184</v>
          </cell>
          <cell r="B140" t="str">
            <v>Ancoragem ativa para lajes para 4 cordoalhas - D = 15,2 mm</v>
          </cell>
          <cell r="D140">
            <v>363.1832</v>
          </cell>
        </row>
        <row r="141">
          <cell r="A141" t="str">
            <v>M0191</v>
          </cell>
          <cell r="B141" t="str">
            <v>Brita 1</v>
          </cell>
          <cell r="D141">
            <v>115.255</v>
          </cell>
        </row>
        <row r="142">
          <cell r="A142" t="str">
            <v>M0192</v>
          </cell>
          <cell r="B142" t="str">
            <v>Brita 2</v>
          </cell>
          <cell r="D142">
            <v>112.505</v>
          </cell>
        </row>
        <row r="143">
          <cell r="A143" t="str">
            <v>M0193</v>
          </cell>
          <cell r="B143" t="str">
            <v>Brita 3</v>
          </cell>
          <cell r="D143">
            <v>108.5883</v>
          </cell>
        </row>
        <row r="144">
          <cell r="A144" t="str">
            <v>M0194</v>
          </cell>
          <cell r="B144" t="str">
            <v>Escória de aciaria</v>
          </cell>
          <cell r="D144">
            <v>15.4862</v>
          </cell>
        </row>
        <row r="145">
          <cell r="A145" t="str">
            <v>M0198</v>
          </cell>
          <cell r="B145" t="str">
            <v>Parafuso de cabeça chata em aço - D = 4,5 mm e bucha plástica - D = 8 mm (S8)</v>
          </cell>
          <cell r="D145">
            <v>0.34429999999999999</v>
          </cell>
        </row>
        <row r="146">
          <cell r="A146" t="str">
            <v>M0199</v>
          </cell>
          <cell r="B146" t="str">
            <v>Coroa de botões cruzados linha R32 - D = 43 mm (1 11/16’’)</v>
          </cell>
          <cell r="D146">
            <v>339.75459999999998</v>
          </cell>
        </row>
        <row r="147">
          <cell r="A147" t="str">
            <v>M0201</v>
          </cell>
          <cell r="B147" t="str">
            <v>Coroa de botões esféricos linha T38 - D = 89 mm (3 1/2")</v>
          </cell>
          <cell r="D147">
            <v>869.35670000000005</v>
          </cell>
        </row>
        <row r="148">
          <cell r="A148" t="str">
            <v>M0202</v>
          </cell>
          <cell r="B148" t="str">
            <v>Coroa de botões esféricos linha T45 - D = 76 mm (3")</v>
          </cell>
          <cell r="D148">
            <v>780.50969999999995</v>
          </cell>
        </row>
        <row r="149">
          <cell r="A149" t="str">
            <v>M0204</v>
          </cell>
          <cell r="B149" t="str">
            <v>Instalações físicas para a central de pré-moldagem de dormentes de concreto protendido</v>
          </cell>
          <cell r="D149">
            <v>1774.08</v>
          </cell>
        </row>
        <row r="150">
          <cell r="A150" t="str">
            <v>M0217</v>
          </cell>
          <cell r="B150" t="str">
            <v>Enxofre</v>
          </cell>
          <cell r="D150">
            <v>3.9424999999999999</v>
          </cell>
        </row>
        <row r="151">
          <cell r="A151" t="str">
            <v>M0220</v>
          </cell>
          <cell r="B151" t="str">
            <v>Adubo à base de nitrogênio, fósforo e potássio (NPK)</v>
          </cell>
          <cell r="D151">
            <v>3.6114000000000002</v>
          </cell>
        </row>
        <row r="152">
          <cell r="A152" t="str">
            <v>M0222</v>
          </cell>
          <cell r="B152" t="str">
            <v>Filer calcário</v>
          </cell>
          <cell r="D152">
            <v>0.2001</v>
          </cell>
        </row>
        <row r="153">
          <cell r="A153" t="str">
            <v>M0223</v>
          </cell>
          <cell r="B153" t="str">
            <v>Sementes para hidrossemeadura</v>
          </cell>
          <cell r="D153">
            <v>29.619700000000002</v>
          </cell>
        </row>
        <row r="154">
          <cell r="A154" t="str">
            <v>M0224</v>
          </cell>
          <cell r="B154" t="str">
            <v>Guia-chapéu pré-moldada - C = 120 cm</v>
          </cell>
          <cell r="D154">
            <v>58.616</v>
          </cell>
        </row>
        <row r="155">
          <cell r="A155" t="str">
            <v>M0225</v>
          </cell>
          <cell r="B155" t="str">
            <v>Adubo orgânico composto</v>
          </cell>
          <cell r="D155">
            <v>0.32069999999999999</v>
          </cell>
        </row>
        <row r="156">
          <cell r="A156" t="str">
            <v>M0229</v>
          </cell>
          <cell r="B156" t="str">
            <v>Gabião tipo colchão em liga de zinco e alumínio revestido com polímero de malha hexagonal - E = 0,17 m</v>
          </cell>
          <cell r="D156">
            <v>171.09790000000001</v>
          </cell>
        </row>
        <row r="157">
          <cell r="A157" t="str">
            <v>M0230</v>
          </cell>
          <cell r="B157" t="str">
            <v>Gabião tipo caixa em liga de zinco e alumínio de malha hexagonal - C = 2,00 m, L = 1,00 m e H = 0,50 m</v>
          </cell>
          <cell r="D157">
            <v>539.68449999999996</v>
          </cell>
        </row>
        <row r="158">
          <cell r="A158" t="str">
            <v>M0231</v>
          </cell>
          <cell r="B158" t="str">
            <v>Gabião tipo caixa em liga de zinco e alumínio de malha hexagonal - C = 2,00 m, L = 1,00 m e H = 1,00 m</v>
          </cell>
          <cell r="D158">
            <v>815.43470000000002</v>
          </cell>
        </row>
        <row r="159">
          <cell r="A159" t="str">
            <v>M0232</v>
          </cell>
          <cell r="B159" t="str">
            <v>Gabião tipo caixa em liga de zinco e alumínio revestido com polímero de malha hexagonal - C = 2,00 m, L = 1,00 m e H = 0,50 m</v>
          </cell>
          <cell r="D159">
            <v>663.08910000000003</v>
          </cell>
        </row>
        <row r="160">
          <cell r="A160" t="str">
            <v>M0233</v>
          </cell>
          <cell r="B160" t="str">
            <v>Gabião tipo caixa em liga de zinco e alumínio revestido com polímero de malha hexagonal - C = 2,00 m, L = 1,00 m e H = 1,00 m</v>
          </cell>
          <cell r="D160">
            <v>964.91200000000003</v>
          </cell>
        </row>
        <row r="161">
          <cell r="A161" t="str">
            <v>M0234</v>
          </cell>
          <cell r="B161" t="str">
            <v>Gabião tipo saco em liga de zinco e alumínio revestido com polímero de malha hexagonal - D = 0,65 m</v>
          </cell>
          <cell r="D161">
            <v>492.19209999999998</v>
          </cell>
        </row>
        <row r="162">
          <cell r="A162" t="str">
            <v>M0235</v>
          </cell>
          <cell r="B162" t="str">
            <v>Gabião tipo colchão em liga de zinco e alumínio revestido com polímero de malha hexagonal - E = 0,23 m</v>
          </cell>
          <cell r="D162">
            <v>179.01429999999999</v>
          </cell>
        </row>
        <row r="163">
          <cell r="A163" t="str">
            <v>M0236</v>
          </cell>
          <cell r="B163" t="str">
            <v>Gabião tipo colchão em liga de zinco e alumínio revestido com polímero de malha hexagonal - E = 0,30 m</v>
          </cell>
          <cell r="D163">
            <v>205.35659999999999</v>
          </cell>
        </row>
        <row r="164">
          <cell r="A164" t="str">
            <v>M0237</v>
          </cell>
          <cell r="B164" t="str">
            <v>Energia elétrica</v>
          </cell>
          <cell r="D164">
            <v>1.0446</v>
          </cell>
        </row>
        <row r="165">
          <cell r="A165" t="str">
            <v>M0253</v>
          </cell>
          <cell r="B165" t="str">
            <v>Cabo de cobre flexível antichama isolado em PVC - tensão de 450/750 V e seção de 16 mm²</v>
          </cell>
          <cell r="D165">
            <v>14.345800000000001</v>
          </cell>
        </row>
        <row r="166">
          <cell r="A166" t="str">
            <v>M0254</v>
          </cell>
          <cell r="B166" t="str">
            <v>Mistura gasosa de argônio e dióxido de carbono para solda MIG/MAG</v>
          </cell>
          <cell r="D166">
            <v>54.103499999999997</v>
          </cell>
        </row>
        <row r="167">
          <cell r="A167" t="str">
            <v>M0256</v>
          </cell>
          <cell r="B167" t="str">
            <v>Tinta à base de etil silicato de zinco bicomponente para fundo preparador de pintura</v>
          </cell>
          <cell r="D167">
            <v>251.4556</v>
          </cell>
        </row>
        <row r="168">
          <cell r="A168" t="str">
            <v>M0257</v>
          </cell>
          <cell r="B168" t="str">
            <v>Diluente para tinta à base de etil silicato de zinco</v>
          </cell>
          <cell r="D168">
            <v>37.106400000000001</v>
          </cell>
        </row>
        <row r="169">
          <cell r="A169" t="str">
            <v>M0260</v>
          </cell>
          <cell r="B169" t="str">
            <v>Cabo de cobre PP flexível isolado em PVC - tensão de 300/500 V e seção de 3 x 1,5 mm²</v>
          </cell>
          <cell r="D169">
            <v>4.9668000000000001</v>
          </cell>
        </row>
        <row r="170">
          <cell r="A170" t="str">
            <v>M0264</v>
          </cell>
          <cell r="B170" t="str">
            <v>Bomba de combustível industrial eletrônica simples</v>
          </cell>
          <cell r="D170">
            <v>30952.306400000001</v>
          </cell>
        </row>
        <row r="171">
          <cell r="A171" t="str">
            <v>M0265</v>
          </cell>
          <cell r="B171" t="str">
            <v>Tanque de combustível aéreo horizontal com escada para visita - capacidade de 5.000 l</v>
          </cell>
          <cell r="D171">
            <v>19209.121200000001</v>
          </cell>
        </row>
        <row r="172">
          <cell r="A172" t="str">
            <v>M0266</v>
          </cell>
          <cell r="B172" t="str">
            <v>Cabo de cobre flexível antichama isolado em PVC - tensão de 0,6/1,0 kV e seção de 240 mm²</v>
          </cell>
          <cell r="D172">
            <v>189.35810000000001</v>
          </cell>
        </row>
        <row r="173">
          <cell r="A173" t="str">
            <v>M0267</v>
          </cell>
          <cell r="B173" t="str">
            <v>Módulo de torre de elevador de cremalheira</v>
          </cell>
          <cell r="D173">
            <v>3640.2784000000001</v>
          </cell>
        </row>
        <row r="174">
          <cell r="A174" t="str">
            <v>M0268</v>
          </cell>
          <cell r="B174" t="str">
            <v>Módulo de ancoragem de torre de elevador de cremalheira</v>
          </cell>
          <cell r="D174">
            <v>2837.1767</v>
          </cell>
        </row>
        <row r="175">
          <cell r="A175" t="str">
            <v>M0269</v>
          </cell>
          <cell r="B175" t="str">
            <v>Cabo de cobre flexível antichama isolado em PVC - tensão de 0,6/1,0 kV e seção de 50 mm²</v>
          </cell>
          <cell r="D175">
            <v>39.549900000000001</v>
          </cell>
        </row>
        <row r="176">
          <cell r="A176" t="str">
            <v>M0284</v>
          </cell>
          <cell r="B176" t="str">
            <v>Caibro de pinho - L = 7,5 cm e E = 7,5 cm</v>
          </cell>
          <cell r="D176">
            <v>18.809100000000001</v>
          </cell>
        </row>
        <row r="177">
          <cell r="A177" t="str">
            <v>M0285</v>
          </cell>
          <cell r="B177" t="str">
            <v>Pontalete para escoramento - D = 15 cm</v>
          </cell>
          <cell r="D177">
            <v>6.6113999999999997</v>
          </cell>
        </row>
        <row r="178">
          <cell r="A178" t="str">
            <v>M0286</v>
          </cell>
          <cell r="B178" t="str">
            <v>Tábua - E = 2,5 cm e L = 30 cm</v>
          </cell>
          <cell r="D178">
            <v>22.665600000000001</v>
          </cell>
        </row>
        <row r="179">
          <cell r="A179" t="str">
            <v>M0289</v>
          </cell>
          <cell r="B179" t="str">
            <v>Tábua - E = 2,5 cm e L = 15 cm</v>
          </cell>
          <cell r="D179">
            <v>10.8</v>
          </cell>
        </row>
        <row r="180">
          <cell r="A180" t="str">
            <v>M0290</v>
          </cell>
          <cell r="B180" t="str">
            <v>Tábua - E = 2,5 cm e L = 10 cm</v>
          </cell>
          <cell r="D180">
            <v>6.0842999999999998</v>
          </cell>
        </row>
        <row r="181">
          <cell r="A181" t="str">
            <v>M0291</v>
          </cell>
          <cell r="B181" t="str">
            <v>Estrutura modular com 2 banheiros - L = 2,44 m e C = 6,06 m (1 TEU)</v>
          </cell>
          <cell r="D181">
            <v>79230.863200000007</v>
          </cell>
        </row>
        <row r="182">
          <cell r="A182" t="str">
            <v>M0292</v>
          </cell>
          <cell r="B182" t="str">
            <v>Estrutura modular com janela - L = 2,44 m e C = 6,06 m (1 TEU)</v>
          </cell>
          <cell r="D182">
            <v>64213.982499999998</v>
          </cell>
        </row>
        <row r="183">
          <cell r="A183" t="str">
            <v>M0293</v>
          </cell>
          <cell r="B183" t="str">
            <v>Estrutura modular com janela - L = 4,88 m e C = 6,06 m (1 TEU duplo)</v>
          </cell>
          <cell r="D183">
            <v>130200.6986</v>
          </cell>
        </row>
        <row r="184">
          <cell r="A184" t="str">
            <v>M0294</v>
          </cell>
          <cell r="B184" t="str">
            <v>Estrutura modular com janela e 2 banheiros - L = 4,88 m e C = 6,06 m (1 TEU duplo)</v>
          </cell>
          <cell r="D184">
            <v>130749.7316</v>
          </cell>
        </row>
        <row r="185">
          <cell r="A185" t="str">
            <v>M0295</v>
          </cell>
          <cell r="B185" t="str">
            <v>Estrutura modular com revestimento térmico, janela e banheiro - L = 2,44 m e C = 6,06 m (1 TEU)</v>
          </cell>
          <cell r="D185">
            <v>72423.537500000006</v>
          </cell>
        </row>
        <row r="186">
          <cell r="A186" t="str">
            <v>M0296</v>
          </cell>
          <cell r="B186" t="str">
            <v>Estrutura modular com revestimento térmico, janela e banheiro - L = 2,44 m e C = 12,19 m (2 TEU)</v>
          </cell>
          <cell r="D186">
            <v>137940.41709999999</v>
          </cell>
        </row>
        <row r="187">
          <cell r="A187" t="str">
            <v>M0297</v>
          </cell>
          <cell r="B187" t="str">
            <v>Estrutura modular com 3 janelas para guarita - L = 2,44 m e C = 3,05 m (1/2 TEU)</v>
          </cell>
          <cell r="D187">
            <v>40166.0962</v>
          </cell>
        </row>
        <row r="188">
          <cell r="A188" t="str">
            <v>M0301</v>
          </cell>
          <cell r="B188" t="str">
            <v>Pontalete para escoramento - D = 10 cm</v>
          </cell>
          <cell r="D188">
            <v>3.1560000000000001</v>
          </cell>
        </row>
        <row r="189">
          <cell r="A189" t="str">
            <v>M0310</v>
          </cell>
          <cell r="B189" t="str">
            <v>Peça de madeira - L = 7,5 cm e E = 2,5 cm</v>
          </cell>
          <cell r="D189">
            <v>6.9450000000000003</v>
          </cell>
        </row>
        <row r="190">
          <cell r="A190" t="str">
            <v>M0311</v>
          </cell>
          <cell r="B190" t="str">
            <v xml:space="preserve">Filtro de aspiração de ar externo com capacidade 3,58 l/s para compressor de ar respirável </v>
          </cell>
          <cell r="D190">
            <v>333.7824</v>
          </cell>
        </row>
        <row r="191">
          <cell r="A191" t="str">
            <v>M0312</v>
          </cell>
          <cell r="B191" t="str">
            <v xml:space="preserve">Filtro de purificação de ar comprimido com capacidade de 35 MPa para compressor de ar respirável </v>
          </cell>
          <cell r="D191">
            <v>317.03570000000002</v>
          </cell>
        </row>
        <row r="192">
          <cell r="A192" t="str">
            <v>M0344</v>
          </cell>
          <cell r="B192" t="str">
            <v>Cal hidratada - a granel</v>
          </cell>
          <cell r="D192">
            <v>0.53380000000000005</v>
          </cell>
        </row>
        <row r="193">
          <cell r="A193" t="str">
            <v>M0345</v>
          </cell>
          <cell r="B193" t="str">
            <v>Cal hidratada - saco</v>
          </cell>
          <cell r="D193">
            <v>0.83879999999999999</v>
          </cell>
        </row>
        <row r="194">
          <cell r="A194" t="str">
            <v>M0346</v>
          </cell>
          <cell r="B194" t="str">
            <v>Disco de aço para bomba de projeção via seca</v>
          </cell>
          <cell r="D194">
            <v>371.54950000000002</v>
          </cell>
        </row>
        <row r="195">
          <cell r="A195" t="str">
            <v>M0347</v>
          </cell>
          <cell r="B195" t="str">
            <v>Disco de aço para bomba de projeção via úmida</v>
          </cell>
          <cell r="D195">
            <v>1559.3240000000001</v>
          </cell>
        </row>
        <row r="196">
          <cell r="A196" t="str">
            <v>M0348</v>
          </cell>
          <cell r="B196" t="str">
            <v>Disco de borracha para bomba de projeção via seca</v>
          </cell>
          <cell r="D196">
            <v>301.11970000000002</v>
          </cell>
        </row>
        <row r="197">
          <cell r="A197" t="str">
            <v>M0349</v>
          </cell>
          <cell r="B197" t="str">
            <v>Disco de borracha para bomba de projeção via úmida</v>
          </cell>
          <cell r="D197">
            <v>701.98969999999997</v>
          </cell>
        </row>
        <row r="198">
          <cell r="A198" t="str">
            <v>M0350</v>
          </cell>
          <cell r="B198" t="str">
            <v>Bico para bomba de projeção</v>
          </cell>
          <cell r="D198">
            <v>296.04680000000002</v>
          </cell>
        </row>
        <row r="199">
          <cell r="A199" t="str">
            <v>M0351</v>
          </cell>
          <cell r="B199" t="str">
            <v>Mangote para bomba de projeção</v>
          </cell>
          <cell r="D199">
            <v>383.64929999999998</v>
          </cell>
        </row>
        <row r="200">
          <cell r="A200" t="str">
            <v>M0364</v>
          </cell>
          <cell r="B200" t="str">
            <v>Perfil cartola em aço carbono SAE 1010/1020 galvanizado - 50 x 70 x 3 mm - aba 20 mm</v>
          </cell>
          <cell r="D200">
            <v>117.908</v>
          </cell>
        </row>
        <row r="201">
          <cell r="A201" t="str">
            <v>M0365</v>
          </cell>
          <cell r="B201" t="str">
            <v>Cantoneira em ferro de abas iguais - L = 25,4 mm e E = 4,76 mm</v>
          </cell>
          <cell r="D201">
            <v>9.5795999999999992</v>
          </cell>
        </row>
        <row r="202">
          <cell r="A202" t="str">
            <v>M0366</v>
          </cell>
          <cell r="B202" t="str">
            <v>Cantoneira em aço ASTM A36 galvanizado</v>
          </cell>
          <cell r="D202">
            <v>9.1347000000000005</v>
          </cell>
        </row>
        <row r="203">
          <cell r="A203" t="str">
            <v>M0375</v>
          </cell>
          <cell r="B203" t="str">
            <v>Serra copo com suporte para furadeira para chapas de até 3 mm - D = 25 mm</v>
          </cell>
          <cell r="D203">
            <v>114.038</v>
          </cell>
        </row>
        <row r="204">
          <cell r="A204" t="str">
            <v>M0395</v>
          </cell>
          <cell r="B204" t="str">
            <v>Chapa de alumínio - E = 1,5 mm</v>
          </cell>
          <cell r="D204">
            <v>175.00800000000001</v>
          </cell>
        </row>
        <row r="205">
          <cell r="A205" t="str">
            <v>M0408</v>
          </cell>
          <cell r="B205" t="str">
            <v>Chumbador de expansão controlada por torque em aço zincado para concreto - D = 12,5 mm</v>
          </cell>
          <cell r="D205">
            <v>8.4381000000000004</v>
          </cell>
        </row>
        <row r="206">
          <cell r="A206" t="str">
            <v>M0409</v>
          </cell>
          <cell r="B206" t="str">
            <v>Chumbador de expansão controlada por torque em aço zincado para concreto - D = 6,3 mm</v>
          </cell>
          <cell r="D206">
            <v>0.89290000000000003</v>
          </cell>
        </row>
        <row r="207">
          <cell r="A207" t="str">
            <v>M0410</v>
          </cell>
          <cell r="B207" t="str">
            <v>Chumbador de expansão controlada por torque em aço zincado para concreto - D = 20,0 mm</v>
          </cell>
          <cell r="D207">
            <v>14.795400000000001</v>
          </cell>
        </row>
        <row r="208">
          <cell r="A208" t="str">
            <v>M0411</v>
          </cell>
          <cell r="B208" t="str">
            <v>Chumbador de expansão controlada por torque em aço zincado para concreto - D = 10,0 mm</v>
          </cell>
          <cell r="D208">
            <v>3.2791999999999999</v>
          </cell>
        </row>
        <row r="209">
          <cell r="A209" t="str">
            <v>M0412</v>
          </cell>
          <cell r="B209" t="str">
            <v>Chumbador de expansão controlada por torque em aço zincado para concreto - D = 16,0 mm</v>
          </cell>
          <cell r="D209">
            <v>11.0669</v>
          </cell>
        </row>
        <row r="210">
          <cell r="A210" t="str">
            <v>M0413</v>
          </cell>
          <cell r="B210" t="str">
            <v>Chumbador de expansão controlada por torque em aço zincado para concreto - D = 25,0 mm</v>
          </cell>
          <cell r="D210">
            <v>32.532200000000003</v>
          </cell>
        </row>
        <row r="211">
          <cell r="A211" t="str">
            <v>M0421</v>
          </cell>
          <cell r="B211" t="str">
            <v>Argamassa expansiva para desmonte de rocha e demolição de concreto</v>
          </cell>
          <cell r="D211">
            <v>13.209</v>
          </cell>
        </row>
        <row r="212">
          <cell r="A212" t="str">
            <v>M0424</v>
          </cell>
          <cell r="B212" t="str">
            <v>Cimento Portland CP II - 32 - saco</v>
          </cell>
          <cell r="D212">
            <v>0.64200000000000002</v>
          </cell>
        </row>
        <row r="213">
          <cell r="A213" t="str">
            <v>M0427</v>
          </cell>
          <cell r="B213" t="str">
            <v>Cordoalha nua tipo CP 190 RB - D = 12,7 mm</v>
          </cell>
          <cell r="D213">
            <v>10.1752</v>
          </cell>
        </row>
        <row r="214">
          <cell r="A214" t="str">
            <v>M0428</v>
          </cell>
          <cell r="B214" t="str">
            <v>Cordoalha nua tipo CP 190 RB - D = 15,2 mm</v>
          </cell>
          <cell r="D214">
            <v>10.4861</v>
          </cell>
        </row>
        <row r="215">
          <cell r="A215" t="str">
            <v>M0429</v>
          </cell>
          <cell r="B215" t="str">
            <v>Perfil de alumínio tipo L421 para placa de sinalização - seção de 33 x 40 mm</v>
          </cell>
          <cell r="D215">
            <v>15.3332</v>
          </cell>
        </row>
        <row r="216">
          <cell r="A216" t="str">
            <v>M0434</v>
          </cell>
          <cell r="B216" t="str">
            <v>Tirante de barra de aço - tensão de escoamento = 950 MPa, tensão de ruptura = 1.050 MPa e D = 32 mm</v>
          </cell>
          <cell r="D216">
            <v>266.71699999999998</v>
          </cell>
        </row>
        <row r="217">
          <cell r="A217" t="str">
            <v>M0442</v>
          </cell>
          <cell r="B217" t="str">
            <v>Compensado plastificado - E = 10 mm</v>
          </cell>
          <cell r="D217">
            <v>39.256100000000004</v>
          </cell>
        </row>
        <row r="218">
          <cell r="A218" t="str">
            <v>M0443</v>
          </cell>
          <cell r="B218" t="str">
            <v>Compensado plastificado - E = 12 mm</v>
          </cell>
          <cell r="D218">
            <v>44.139699999999998</v>
          </cell>
        </row>
        <row r="219">
          <cell r="A219" t="str">
            <v>M0444</v>
          </cell>
          <cell r="B219" t="str">
            <v>Luva em aço para emenda tipo prensada - D = 12,5 mm</v>
          </cell>
          <cell r="D219">
            <v>18.994399999999999</v>
          </cell>
        </row>
        <row r="220">
          <cell r="A220" t="str">
            <v>M0445</v>
          </cell>
          <cell r="B220" t="str">
            <v>Luva em aço para emenda tipo prensada - D = 16,0 mm</v>
          </cell>
          <cell r="D220">
            <v>26.869700000000002</v>
          </cell>
        </row>
        <row r="221">
          <cell r="A221" t="str">
            <v>M0446</v>
          </cell>
          <cell r="B221" t="str">
            <v>Compensado resinado - E = 10 mm</v>
          </cell>
          <cell r="D221">
            <v>30.922799999999999</v>
          </cell>
        </row>
        <row r="222">
          <cell r="A222" t="str">
            <v>M0447</v>
          </cell>
          <cell r="B222" t="str">
            <v>Compensado resinado - E = 12 mm</v>
          </cell>
          <cell r="D222">
            <v>35.7545</v>
          </cell>
        </row>
        <row r="223">
          <cell r="A223" t="str">
            <v>M0448</v>
          </cell>
          <cell r="B223" t="str">
            <v>Compensado resinado - E = 14 mm</v>
          </cell>
          <cell r="D223">
            <v>39.968000000000004</v>
          </cell>
        </row>
        <row r="224">
          <cell r="A224" t="str">
            <v>M0450</v>
          </cell>
          <cell r="B224" t="str">
            <v>Compensado de virola - E = 6 mm</v>
          </cell>
          <cell r="D224">
            <v>38.1813</v>
          </cell>
        </row>
        <row r="225">
          <cell r="A225" t="str">
            <v>M0451</v>
          </cell>
          <cell r="B225" t="str">
            <v>Concreto usinado - fck = 20 MPa (comercial)</v>
          </cell>
          <cell r="D225" t="str">
            <v>-</v>
          </cell>
        </row>
        <row r="226">
          <cell r="A226" t="str">
            <v>M0452</v>
          </cell>
          <cell r="B226" t="str">
            <v>Concreto usinado - fck = 25 MPa (comercial)</v>
          </cell>
          <cell r="D226" t="str">
            <v>-</v>
          </cell>
        </row>
        <row r="227">
          <cell r="A227" t="str">
            <v>M0453</v>
          </cell>
          <cell r="B227" t="str">
            <v>Concreto usinado - fck = 30 MPa (comercial)</v>
          </cell>
          <cell r="D227" t="str">
            <v>-</v>
          </cell>
        </row>
        <row r="228">
          <cell r="A228" t="str">
            <v>M0454</v>
          </cell>
          <cell r="B228" t="str">
            <v>Concreto usinado - fck = 35 MPa (comercial)</v>
          </cell>
          <cell r="D228" t="str">
            <v>-</v>
          </cell>
        </row>
        <row r="229">
          <cell r="A229" t="str">
            <v>M0459</v>
          </cell>
          <cell r="B229" t="str">
            <v>Compensado plastificado - E = 14 mm</v>
          </cell>
          <cell r="D229">
            <v>51.335000000000001</v>
          </cell>
        </row>
        <row r="230">
          <cell r="A230" t="str">
            <v>M0467</v>
          </cell>
          <cell r="B230" t="str">
            <v>Luva em aço para emenda tipo prensada - D = 20,0 mm</v>
          </cell>
          <cell r="D230">
            <v>38.4651</v>
          </cell>
        </row>
        <row r="231">
          <cell r="A231" t="str">
            <v>M0468</v>
          </cell>
          <cell r="B231" t="str">
            <v>Luva em aço para emenda tipo prensada - D = 25,0 mm</v>
          </cell>
          <cell r="D231">
            <v>65.490700000000004</v>
          </cell>
        </row>
        <row r="232">
          <cell r="A232" t="str">
            <v>M0469</v>
          </cell>
          <cell r="B232" t="str">
            <v>Luva em aço para emenda tipo prensada - D = 32,0 mm</v>
          </cell>
          <cell r="D232">
            <v>151.5343</v>
          </cell>
        </row>
        <row r="233">
          <cell r="A233" t="str">
            <v>M0470</v>
          </cell>
          <cell r="B233" t="str">
            <v>Luva em aço para emenda com rosca cônica - D = 12,5 mm</v>
          </cell>
          <cell r="D233">
            <v>14.4053</v>
          </cell>
        </row>
        <row r="234">
          <cell r="A234" t="str">
            <v>M0471</v>
          </cell>
          <cell r="B234" t="str">
            <v>Luva em aço para emenda com rosca cônica - D = 16,0 mm</v>
          </cell>
          <cell r="D234">
            <v>23.8584</v>
          </cell>
        </row>
        <row r="235">
          <cell r="A235" t="str">
            <v>M0472</v>
          </cell>
          <cell r="B235" t="str">
            <v>Luva em aço para emenda com rosca cônica - D = 20,0 mm</v>
          </cell>
          <cell r="D235">
            <v>35.053899999999999</v>
          </cell>
        </row>
        <row r="236">
          <cell r="A236" t="str">
            <v>M0481</v>
          </cell>
          <cell r="B236" t="str">
            <v>Luva em aço para emenda com rosca cônica - D = 25,0 mm</v>
          </cell>
          <cell r="D236">
            <v>44.926900000000003</v>
          </cell>
        </row>
        <row r="237">
          <cell r="A237" t="str">
            <v>M0502</v>
          </cell>
          <cell r="B237" t="str">
            <v>Luva em aço para emenda com rosca cônica - D = 32,0 mm</v>
          </cell>
          <cell r="D237">
            <v>70.499099999999999</v>
          </cell>
        </row>
        <row r="238">
          <cell r="A238" t="str">
            <v>M0505</v>
          </cell>
          <cell r="B238" t="str">
            <v>Broca de widia - D = 6,5 mm e C = 100 mm</v>
          </cell>
          <cell r="D238">
            <v>5.2991000000000001</v>
          </cell>
        </row>
        <row r="239">
          <cell r="A239" t="str">
            <v>M0506</v>
          </cell>
          <cell r="B239" t="str">
            <v>Broca de widia - D = 8 mm e C = 120 mm</v>
          </cell>
          <cell r="D239">
            <v>8.4620999999999995</v>
          </cell>
        </row>
        <row r="240">
          <cell r="A240" t="str">
            <v>M0511</v>
          </cell>
          <cell r="B240" t="str">
            <v>Abrasivo tipo granalha de aço</v>
          </cell>
          <cell r="D240">
            <v>11.837899999999999</v>
          </cell>
        </row>
        <row r="241">
          <cell r="A241" t="str">
            <v>M0512</v>
          </cell>
          <cell r="B241" t="str">
            <v>Bico venturi longo - D = 7,9 mm (5/16")</v>
          </cell>
          <cell r="D241">
            <v>631.88800000000003</v>
          </cell>
        </row>
        <row r="242">
          <cell r="A242" t="str">
            <v>M0521</v>
          </cell>
          <cell r="B242" t="str">
            <v>Laminado elastoplástico - E = 1,5 mm</v>
          </cell>
          <cell r="D242">
            <v>170.65360000000001</v>
          </cell>
        </row>
        <row r="243">
          <cell r="A243" t="str">
            <v>M0532</v>
          </cell>
          <cell r="B243" t="str">
            <v>Escora tubular galvanizada regulável telescópica para tunnel liner - L = 2,42 a 4,00 m e capacidade de 1.750 a 625 kg</v>
          </cell>
          <cell r="D243">
            <v>20.370699999999999</v>
          </cell>
        </row>
        <row r="244">
          <cell r="A244" t="str">
            <v>M0533</v>
          </cell>
          <cell r="B244" t="str">
            <v>Escora tubular galvanizada regulável - L = 3,00 a 4,50 m e capacidade de 2.100 a 750 kg</v>
          </cell>
          <cell r="D244">
            <v>274.67320000000001</v>
          </cell>
        </row>
        <row r="245">
          <cell r="A245" t="str">
            <v>M0534</v>
          </cell>
          <cell r="B245" t="str">
            <v>Escora tubular galvanizada regulável - L = 2,00 a 3,10 m e capacidade de 3.200 a 1.500 kg</v>
          </cell>
          <cell r="D245">
            <v>202.19120000000001</v>
          </cell>
        </row>
        <row r="246">
          <cell r="A246" t="str">
            <v>M0536</v>
          </cell>
          <cell r="B246" t="str">
            <v>Quadro tubular contraventado com acessórios - C = 1,00 m, L = 1,00 m e H = 1,25 m</v>
          </cell>
          <cell r="D246">
            <v>564.70050000000003</v>
          </cell>
        </row>
        <row r="247">
          <cell r="A247" t="str">
            <v>M0537</v>
          </cell>
          <cell r="B247" t="str">
            <v>Sapata ajustável para andaime - base quadrada de 15 x 15 cm</v>
          </cell>
          <cell r="D247">
            <v>93.099800000000002</v>
          </cell>
        </row>
        <row r="248">
          <cell r="A248" t="str">
            <v>M0538</v>
          </cell>
          <cell r="B248" t="str">
            <v>Escada metálica tipo marinheiro para andaime</v>
          </cell>
          <cell r="D248">
            <v>189.50129999999999</v>
          </cell>
        </row>
        <row r="249">
          <cell r="A249" t="str">
            <v>M0539</v>
          </cell>
          <cell r="B249" t="str">
            <v>Quadro tubular contraventado para andaime - H = 100 cm e L = 100 cm</v>
          </cell>
          <cell r="D249">
            <v>210.5121</v>
          </cell>
        </row>
        <row r="250">
          <cell r="A250" t="str">
            <v>M0540</v>
          </cell>
          <cell r="B250" t="str">
            <v>Quadro tubular contraventado para andaime - H = 100 cm e L = 150 cm</v>
          </cell>
          <cell r="D250">
            <v>239.93270000000001</v>
          </cell>
        </row>
        <row r="251">
          <cell r="A251" t="str">
            <v>M0541</v>
          </cell>
          <cell r="B251" t="str">
            <v>Quadro tubular contraventado para andaime - H = 100 cm e L = 200 cm</v>
          </cell>
          <cell r="D251">
            <v>244.18870000000001</v>
          </cell>
        </row>
        <row r="252">
          <cell r="A252" t="str">
            <v>M0542</v>
          </cell>
          <cell r="B252" t="str">
            <v>Diagonal tubular para andaime - C = 141 cm</v>
          </cell>
          <cell r="D252">
            <v>78.013900000000007</v>
          </cell>
        </row>
        <row r="253">
          <cell r="A253" t="str">
            <v>M0543</v>
          </cell>
          <cell r="B253" t="str">
            <v>Diagonal tubular para andaime - C = 212 cm</v>
          </cell>
          <cell r="D253">
            <v>76.384100000000004</v>
          </cell>
        </row>
        <row r="254">
          <cell r="A254" t="str">
            <v>M0544</v>
          </cell>
          <cell r="B254" t="str">
            <v>Diagonal tubular para andaime - C = 283 cm</v>
          </cell>
          <cell r="D254">
            <v>94.502899999999997</v>
          </cell>
        </row>
        <row r="255">
          <cell r="A255" t="str">
            <v>M0545</v>
          </cell>
          <cell r="B255" t="str">
            <v>Plataforma metálica de piso para andaime - C = 100 e L = 33 cm</v>
          </cell>
          <cell r="D255">
            <v>189.8563</v>
          </cell>
        </row>
        <row r="256">
          <cell r="A256" t="str">
            <v>M0546</v>
          </cell>
          <cell r="B256" t="str">
            <v>Plataforma metálica de piso para andaime - C = 150 e L = 37 cm</v>
          </cell>
          <cell r="D256">
            <v>221.76400000000001</v>
          </cell>
        </row>
        <row r="257">
          <cell r="A257" t="str">
            <v>M0547</v>
          </cell>
          <cell r="B257" t="str">
            <v>Plataforma metálica de piso para andaime - C = 200 e L = 33 cm</v>
          </cell>
          <cell r="D257">
            <v>332.37169999999998</v>
          </cell>
        </row>
        <row r="258">
          <cell r="A258" t="str">
            <v>M0548</v>
          </cell>
          <cell r="B258" t="str">
            <v>Quadro tubular tipo guarda-corpo para andaime - H = 120 cm e L = 100 cm</v>
          </cell>
          <cell r="D258">
            <v>282.06060000000002</v>
          </cell>
        </row>
        <row r="259">
          <cell r="A259" t="str">
            <v>M0549</v>
          </cell>
          <cell r="B259" t="str">
            <v>Quadro tubular tipo guarda-corpo com acessórios para andaime - H = 120 cm e L = 150 cm</v>
          </cell>
          <cell r="D259">
            <v>329.13630000000001</v>
          </cell>
        </row>
        <row r="260">
          <cell r="A260" t="str">
            <v>M0550</v>
          </cell>
          <cell r="B260" t="str">
            <v>Quadro tubular tipo guarda-corpo com acessórios para andaime - H = 120 cm e L = 200 cm</v>
          </cell>
          <cell r="D260">
            <v>418.06209999999999</v>
          </cell>
        </row>
        <row r="261">
          <cell r="A261" t="str">
            <v>M0560</v>
          </cell>
          <cell r="B261" t="str">
            <v>Desmoldante para fôrmas de madeira</v>
          </cell>
          <cell r="D261">
            <v>13.561400000000001</v>
          </cell>
        </row>
        <row r="262">
          <cell r="A262" t="str">
            <v>M0562</v>
          </cell>
          <cell r="B262" t="str">
            <v>Abraçadeira giratória em aço galvanizado para escada multidirecional - D = 48 mm</v>
          </cell>
          <cell r="D262">
            <v>56.997999999999998</v>
          </cell>
        </row>
        <row r="263">
          <cell r="A263" t="str">
            <v>M0563</v>
          </cell>
          <cell r="B263" t="str">
            <v>Tubo em aço galvanizado para escada multidirecional - C = 100 cm</v>
          </cell>
          <cell r="D263">
            <v>100.75709999999999</v>
          </cell>
        </row>
        <row r="264">
          <cell r="A264" t="str">
            <v>M0564</v>
          </cell>
          <cell r="B264" t="str">
            <v>Peça base em aço galvanizado para escada multidirecional - C = 33 cm</v>
          </cell>
          <cell r="D264">
            <v>136.13220000000001</v>
          </cell>
        </row>
        <row r="265">
          <cell r="A265" t="str">
            <v>M0565</v>
          </cell>
          <cell r="B265" t="str">
            <v>Poste vertical em aço galvanizado para escada multidirecional - C = 100 cm</v>
          </cell>
          <cell r="D265">
            <v>297.71230000000003</v>
          </cell>
        </row>
        <row r="266">
          <cell r="A266" t="str">
            <v>M0566</v>
          </cell>
          <cell r="B266" t="str">
            <v>Poste vertical em aço galvanizado para escada multidirecional - C = 200 cm</v>
          </cell>
          <cell r="D266">
            <v>477.79259999999999</v>
          </cell>
        </row>
        <row r="267">
          <cell r="A267" t="str">
            <v>M0567</v>
          </cell>
          <cell r="B267" t="str">
            <v>Travessa em aço galvanizado para escada multidirecional - C = 75 cm</v>
          </cell>
          <cell r="D267">
            <v>168.24770000000001</v>
          </cell>
        </row>
        <row r="268">
          <cell r="A268" t="str">
            <v>M0568</v>
          </cell>
          <cell r="B268" t="str">
            <v>Travessa em aço galvanizado para escada multidirecional - C = 150 cm</v>
          </cell>
          <cell r="D268">
            <v>304.38229999999999</v>
          </cell>
        </row>
        <row r="269">
          <cell r="A269" t="str">
            <v>M0569</v>
          </cell>
          <cell r="B269" t="str">
            <v>Travessa em aço galvanizado para escada multidirecional - C = 250 cm</v>
          </cell>
          <cell r="D269">
            <v>414.24880000000002</v>
          </cell>
        </row>
        <row r="270">
          <cell r="A270" t="str">
            <v>M0570</v>
          </cell>
          <cell r="B270" t="str">
            <v>Diagonal em aço galvanizado para escada multidirecional - C = 150 cm para módulos de H = 200 cm</v>
          </cell>
          <cell r="D270">
            <v>315.54079999999999</v>
          </cell>
        </row>
        <row r="271">
          <cell r="A271" t="str">
            <v>M0571</v>
          </cell>
          <cell r="B271" t="str">
            <v>Diagonal em aço galvanizado para escada multidirecional - C = 250 cm para módulos de H = 200 cm</v>
          </cell>
          <cell r="D271">
            <v>355.58229999999998</v>
          </cell>
        </row>
        <row r="272">
          <cell r="A272" t="str">
            <v>M0572</v>
          </cell>
          <cell r="B272" t="str">
            <v>Piso em aço galvanizado para escada multidirecional - L = 32 cm e C = 150 cm</v>
          </cell>
          <cell r="D272">
            <v>576.22659999999996</v>
          </cell>
        </row>
        <row r="273">
          <cell r="A273" t="str">
            <v>M0573</v>
          </cell>
          <cell r="B273" t="str">
            <v>Escada de alumínio para escada multidirecional - H = 200 cm e C = 250 cm</v>
          </cell>
          <cell r="D273">
            <v>4030.9290000000001</v>
          </cell>
        </row>
        <row r="274">
          <cell r="A274" t="str">
            <v>M0574</v>
          </cell>
          <cell r="B274" t="str">
            <v>Corrimão externo em alumínio para escada multidirecional - C = 250 cm</v>
          </cell>
          <cell r="D274">
            <v>713.0326</v>
          </cell>
        </row>
        <row r="275">
          <cell r="A275" t="str">
            <v>M0575</v>
          </cell>
          <cell r="B275" t="str">
            <v>Corrimão interno em alumínio para escada multidirecional - C = 250 cm</v>
          </cell>
          <cell r="D275">
            <v>969.09130000000005</v>
          </cell>
        </row>
        <row r="276">
          <cell r="A276" t="str">
            <v>M0576</v>
          </cell>
          <cell r="B276" t="str">
            <v>Conexão tubular em aço galvanizado com semiabraçadeira para travessas - C = 30 cm e D = 48,3 mm</v>
          </cell>
          <cell r="D276">
            <v>307.10840000000002</v>
          </cell>
        </row>
        <row r="277">
          <cell r="A277" t="str">
            <v>M0601</v>
          </cell>
          <cell r="B277" t="str">
            <v>Ponteiro para martelete - D = 32 mm e C = 1,00 m</v>
          </cell>
          <cell r="D277">
            <v>818.99249999999995</v>
          </cell>
        </row>
        <row r="278">
          <cell r="A278" t="str">
            <v>M0602</v>
          </cell>
          <cell r="B278" t="str">
            <v>Ponteiro para rompedor hidráulico de 1.700 kg</v>
          </cell>
          <cell r="D278">
            <v>7691.0852999999997</v>
          </cell>
        </row>
        <row r="279">
          <cell r="A279" t="str">
            <v>M0603</v>
          </cell>
          <cell r="B279" t="str">
            <v>Ponteiro para rompedor hidráulico de 520 kg</v>
          </cell>
          <cell r="D279">
            <v>6234.7447000000002</v>
          </cell>
        </row>
        <row r="280">
          <cell r="A280" t="str">
            <v>M0614</v>
          </cell>
          <cell r="B280" t="str">
            <v>Concreto usinado - fctM,k = 4,5 MPa (comercial)</v>
          </cell>
          <cell r="D280" t="str">
            <v>-</v>
          </cell>
        </row>
        <row r="281">
          <cell r="A281" t="str">
            <v>M0615</v>
          </cell>
          <cell r="B281" t="str">
            <v>Aditivo incorporador de ar para concreto e argamassa</v>
          </cell>
          <cell r="D281">
            <v>7.9444999999999997</v>
          </cell>
        </row>
        <row r="282">
          <cell r="A282" t="str">
            <v>M0639</v>
          </cell>
          <cell r="B282" t="str">
            <v>Bico para corte a plasma CNC - 130A</v>
          </cell>
          <cell r="D282">
            <v>125.39619999999999</v>
          </cell>
        </row>
        <row r="283">
          <cell r="A283" t="str">
            <v>M0640</v>
          </cell>
          <cell r="B283" t="str">
            <v>Bocal para corte a plasma CNC - 130A</v>
          </cell>
          <cell r="D283">
            <v>125.4238</v>
          </cell>
        </row>
        <row r="284">
          <cell r="A284" t="str">
            <v>M0641</v>
          </cell>
          <cell r="B284" t="str">
            <v>Capa do bico para corte a plasma CNC - 130A</v>
          </cell>
          <cell r="D284">
            <v>1541.8678</v>
          </cell>
        </row>
        <row r="285">
          <cell r="A285" t="str">
            <v>M0642</v>
          </cell>
          <cell r="B285" t="str">
            <v>Capa do bocal para corte a plasma CNC - 130A</v>
          </cell>
          <cell r="D285">
            <v>776.88630000000001</v>
          </cell>
        </row>
        <row r="286">
          <cell r="A286" t="str">
            <v>M0643</v>
          </cell>
          <cell r="B286" t="str">
            <v>Distribuidor de gás para corte a plasma CNC - 130A</v>
          </cell>
          <cell r="D286">
            <v>208.53630000000001</v>
          </cell>
        </row>
        <row r="287">
          <cell r="A287" t="str">
            <v>M0644</v>
          </cell>
          <cell r="B287" t="str">
            <v>Eletrodo para corte a plasma CNC - 130A</v>
          </cell>
          <cell r="D287">
            <v>126.2162</v>
          </cell>
        </row>
        <row r="288">
          <cell r="A288" t="str">
            <v>M0645</v>
          </cell>
          <cell r="B288" t="str">
            <v>Tubo de água para corte a plasma CNC - 130A</v>
          </cell>
          <cell r="D288">
            <v>197.2739</v>
          </cell>
        </row>
        <row r="289">
          <cell r="A289" t="str">
            <v>M0646</v>
          </cell>
          <cell r="B289" t="str">
            <v>Estaca pré-moldada de concreto protendido com compressão admissível de 100 t</v>
          </cell>
          <cell r="D289">
            <v>271.85149999999999</v>
          </cell>
        </row>
        <row r="290">
          <cell r="A290" t="str">
            <v>M0647</v>
          </cell>
          <cell r="B290" t="str">
            <v>Estaca pré-moldada de concreto protendido com compressão admissível de 25 t</v>
          </cell>
          <cell r="D290">
            <v>84.950999999999993</v>
          </cell>
        </row>
        <row r="291">
          <cell r="A291" t="str">
            <v>M0648</v>
          </cell>
          <cell r="B291" t="str">
            <v>Estaca pré-moldada de concreto protendido com compressão admissível de 35 t</v>
          </cell>
          <cell r="D291">
            <v>114.80540000000001</v>
          </cell>
        </row>
        <row r="292">
          <cell r="A292" t="str">
            <v>M0649</v>
          </cell>
          <cell r="B292" t="str">
            <v>Estaca pré-moldada de concreto protendido com compressão admissível de 60 t</v>
          </cell>
          <cell r="D292">
            <v>138.38550000000001</v>
          </cell>
        </row>
        <row r="293">
          <cell r="A293" t="str">
            <v>M0650</v>
          </cell>
          <cell r="B293" t="str">
            <v>Estaca pré-moldada de concreto protendido com compressão admissível de 75 t</v>
          </cell>
          <cell r="D293">
            <v>198.47630000000001</v>
          </cell>
        </row>
        <row r="294">
          <cell r="A294" t="str">
            <v>M0666</v>
          </cell>
          <cell r="B294" t="str">
            <v>Martelo de fundo DTH - DN = 76 mm (3")</v>
          </cell>
          <cell r="D294">
            <v>8896.1280000000006</v>
          </cell>
        </row>
        <row r="295">
          <cell r="A295" t="str">
            <v>M0667</v>
          </cell>
          <cell r="B295" t="str">
            <v>Martelo de fundo DTH - DN = 127 mm (5")</v>
          </cell>
          <cell r="D295">
            <v>14295.981299999999</v>
          </cell>
        </row>
        <row r="296">
          <cell r="A296" t="str">
            <v>M0668</v>
          </cell>
          <cell r="B296" t="str">
            <v>Martelo de fundo DTH - DN = 152 mm (6")</v>
          </cell>
          <cell r="D296">
            <v>18302.251700000001</v>
          </cell>
        </row>
        <row r="297">
          <cell r="A297" t="str">
            <v>M0669</v>
          </cell>
          <cell r="B297" t="str">
            <v>Martelo de fundo DTH - DN = 203 mm (8")</v>
          </cell>
          <cell r="D297">
            <v>30530.297900000001</v>
          </cell>
        </row>
        <row r="298">
          <cell r="A298" t="str">
            <v>M0673</v>
          </cell>
          <cell r="B298" t="str">
            <v>Estaca pré-moldada de concreto armado centrifugado com compressão admissível de 55 t</v>
          </cell>
          <cell r="D298">
            <v>206.7867</v>
          </cell>
        </row>
        <row r="299">
          <cell r="A299" t="str">
            <v>M0677</v>
          </cell>
          <cell r="B299" t="str">
            <v>Estaca pré-moldada de concreto armado centrifugado com compressão admissível de 80 t</v>
          </cell>
          <cell r="D299">
            <v>275.45089999999999</v>
          </cell>
        </row>
        <row r="300">
          <cell r="A300" t="str">
            <v>M0682</v>
          </cell>
          <cell r="B300" t="str">
            <v>Aço em perfis ASTM A36</v>
          </cell>
          <cell r="D300">
            <v>10.1599</v>
          </cell>
        </row>
        <row r="301">
          <cell r="A301" t="str">
            <v>M0686</v>
          </cell>
          <cell r="B301" t="str">
            <v>Estaca pré-moldada de concreto armado centrifugado com compressão admissível de 100 t</v>
          </cell>
          <cell r="D301">
            <v>305.48039999999997</v>
          </cell>
        </row>
        <row r="302">
          <cell r="A302" t="str">
            <v>M0713</v>
          </cell>
          <cell r="B302" t="str">
            <v>Cinta com cerdas de aço</v>
          </cell>
          <cell r="D302">
            <v>369.65</v>
          </cell>
        </row>
        <row r="303">
          <cell r="A303" t="str">
            <v>M0714</v>
          </cell>
          <cell r="B303" t="str">
            <v>Tinta de acabamento poliuretano acrílico alifático brilhante bicomponente</v>
          </cell>
          <cell r="D303">
            <v>111.5257</v>
          </cell>
        </row>
        <row r="304">
          <cell r="A304" t="str">
            <v>M0715</v>
          </cell>
          <cell r="B304" t="str">
            <v>Tinta selante epóxi vinílico bicomponente curada com poliamida</v>
          </cell>
          <cell r="D304">
            <v>127.758</v>
          </cell>
        </row>
        <row r="305">
          <cell r="A305" t="str">
            <v>M0716</v>
          </cell>
          <cell r="B305" t="str">
            <v>Tinta anti-incrustante livre de estanho</v>
          </cell>
          <cell r="D305">
            <v>210.69579999999999</v>
          </cell>
        </row>
        <row r="306">
          <cell r="A306" t="str">
            <v>M0717</v>
          </cell>
          <cell r="B306" t="str">
            <v>Tinta à base de resina epóxi bicomponente para fundo preparador de pintura</v>
          </cell>
          <cell r="D306">
            <v>302.16039999999998</v>
          </cell>
        </row>
        <row r="307">
          <cell r="A307" t="str">
            <v>M0718</v>
          </cell>
          <cell r="B307" t="str">
            <v>Tinta esmalte à base de resina epóxi bicomponente</v>
          </cell>
          <cell r="D307">
            <v>66.340100000000007</v>
          </cell>
        </row>
        <row r="308">
          <cell r="A308" t="str">
            <v>M0719</v>
          </cell>
          <cell r="B308" t="str">
            <v>Diluente epóxi</v>
          </cell>
          <cell r="D308">
            <v>38.364800000000002</v>
          </cell>
        </row>
        <row r="309">
          <cell r="A309" t="str">
            <v>M0721</v>
          </cell>
          <cell r="B309" t="str">
            <v>Tinta anticorrosiva zarcão para fundo preparador de pintura</v>
          </cell>
          <cell r="D309">
            <v>38.0901</v>
          </cell>
        </row>
        <row r="310">
          <cell r="A310" t="str">
            <v>M0722</v>
          </cell>
          <cell r="B310" t="str">
            <v>Estaca pré-moldada de concreto armado centrifugado com compressão admissível de 125 t</v>
          </cell>
          <cell r="D310">
            <v>414.19889999999998</v>
          </cell>
        </row>
        <row r="311">
          <cell r="A311" t="str">
            <v>M0729</v>
          </cell>
          <cell r="B311" t="str">
            <v>Fixador de cal para pintura</v>
          </cell>
          <cell r="D311">
            <v>4.391</v>
          </cell>
        </row>
        <row r="312">
          <cell r="A312" t="str">
            <v>M0734</v>
          </cell>
          <cell r="B312" t="str">
            <v>Estaca pré-moldada de concreto armado centrifugado com compressão admissível de 170 t</v>
          </cell>
          <cell r="D312">
            <v>575</v>
          </cell>
        </row>
        <row r="313">
          <cell r="A313" t="str">
            <v>M0741</v>
          </cell>
          <cell r="B313" t="str">
            <v>Grama tipo batatais</v>
          </cell>
          <cell r="D313">
            <v>6.5597000000000003</v>
          </cell>
        </row>
        <row r="314">
          <cell r="A314" t="str">
            <v>M0745</v>
          </cell>
          <cell r="B314" t="str">
            <v>Grampo em aço galvanizado para cerca - C = 25,4 mm e E = 3,76 mm (1" x 9 BWG)</v>
          </cell>
          <cell r="D314">
            <v>13.0624</v>
          </cell>
        </row>
        <row r="315">
          <cell r="A315" t="str">
            <v>M0755</v>
          </cell>
          <cell r="B315" t="str">
            <v>Estaca pré-moldada de concreto armado centrifugado com compressão admissível de 230 t</v>
          </cell>
          <cell r="D315">
            <v>762.79020000000003</v>
          </cell>
        </row>
        <row r="316">
          <cell r="A316" t="str">
            <v>M0756</v>
          </cell>
          <cell r="B316" t="str">
            <v>Estaca pré-moldada de concreto armado centrifugado com compressão admissível de 300 t</v>
          </cell>
          <cell r="D316">
            <v>879.07060000000001</v>
          </cell>
        </row>
        <row r="317">
          <cell r="A317" t="str">
            <v>M0767</v>
          </cell>
          <cell r="B317" t="str">
            <v>Sinalizador a LED com bateria</v>
          </cell>
          <cell r="D317">
            <v>218.76490000000001</v>
          </cell>
        </row>
        <row r="318">
          <cell r="A318" t="str">
            <v>M0769</v>
          </cell>
          <cell r="B318" t="str">
            <v>Lona plástica - E = 200 micra</v>
          </cell>
          <cell r="D318">
            <v>1.6092</v>
          </cell>
        </row>
        <row r="319">
          <cell r="A319" t="str">
            <v>M0771</v>
          </cell>
          <cell r="B319" t="str">
            <v>Cavalete em polietileno zebrado com faixa refletiva</v>
          </cell>
          <cell r="D319">
            <v>367.34129999999999</v>
          </cell>
        </row>
        <row r="320">
          <cell r="A320" t="str">
            <v>M0773</v>
          </cell>
          <cell r="B320" t="str">
            <v>Perfil de alumínio tipo L463 para placa de sinalização - seção de 50 x 50 mm</v>
          </cell>
          <cell r="D320">
            <v>56.703800000000001</v>
          </cell>
        </row>
        <row r="321">
          <cell r="A321" t="str">
            <v>M0785</v>
          </cell>
          <cell r="B321" t="str">
            <v>Massa asfáltica comercial</v>
          </cell>
          <cell r="D321" t="str">
            <v>-</v>
          </cell>
        </row>
        <row r="322">
          <cell r="A322" t="str">
            <v>M0786</v>
          </cell>
          <cell r="B322" t="str">
            <v>Placa de poliestireno expandido (EPS)</v>
          </cell>
          <cell r="D322">
            <v>350.0027</v>
          </cell>
        </row>
        <row r="323">
          <cell r="A323" t="str">
            <v>M0787</v>
          </cell>
          <cell r="B323" t="str">
            <v>Suporte em aço-carbono galvanizado tipo perfil C para placa de sinalização</v>
          </cell>
          <cell r="D323">
            <v>31.1937</v>
          </cell>
        </row>
        <row r="324">
          <cell r="A324" t="str">
            <v>M0789</v>
          </cell>
          <cell r="B324" t="str">
            <v>Conjunto para fixação de placas em aço galvanizado composto por barra chata, abraçadeira, parafusos, porcas e arruelas</v>
          </cell>
          <cell r="D324">
            <v>31.281099999999999</v>
          </cell>
        </row>
        <row r="325">
          <cell r="A325" t="str">
            <v>M0796</v>
          </cell>
          <cell r="B325" t="str">
            <v>Semipórtico metálico para vão de 8,3 m e vento de 35 m/s</v>
          </cell>
          <cell r="D325">
            <v>61220.389000000003</v>
          </cell>
        </row>
        <row r="326">
          <cell r="A326" t="str">
            <v>M0798</v>
          </cell>
          <cell r="B326" t="str">
            <v>Apoio de neoprene fretado</v>
          </cell>
          <cell r="D326">
            <v>120.3155</v>
          </cell>
        </row>
        <row r="327">
          <cell r="A327" t="str">
            <v>M0804</v>
          </cell>
          <cell r="B327" t="str">
            <v>Cabo de aço - D = 12,70 mm (1/2")</v>
          </cell>
          <cell r="D327">
            <v>27.297799999999999</v>
          </cell>
        </row>
        <row r="328">
          <cell r="A328" t="str">
            <v>M0805</v>
          </cell>
          <cell r="B328" t="str">
            <v>Semipórtico duplo metálico para vão de 2 x 8,3 m e vento de 35 m/s</v>
          </cell>
          <cell r="D328">
            <v>98902.039199999999</v>
          </cell>
        </row>
        <row r="329">
          <cell r="A329" t="str">
            <v>M0808</v>
          </cell>
          <cell r="B329" t="str">
            <v>Brita 4</v>
          </cell>
          <cell r="D329">
            <v>103.1015</v>
          </cell>
        </row>
        <row r="330">
          <cell r="A330" t="str">
            <v>M0809</v>
          </cell>
          <cell r="B330" t="str">
            <v>Cabo de aço - D = 6,35 mm (1/4")</v>
          </cell>
          <cell r="D330">
            <v>8.5121000000000002</v>
          </cell>
        </row>
        <row r="331">
          <cell r="A331" t="str">
            <v>M0810</v>
          </cell>
          <cell r="B331" t="str">
            <v>Cabo de aço - D = 52,00 mm (2")</v>
          </cell>
          <cell r="D331">
            <v>522.90480000000002</v>
          </cell>
        </row>
        <row r="332">
          <cell r="A332" t="str">
            <v>M0812</v>
          </cell>
          <cell r="B332" t="str">
            <v>Sapatilha em aço inox - D = 6,35 mm (1/4")</v>
          </cell>
          <cell r="D332">
            <v>3.9</v>
          </cell>
        </row>
        <row r="333">
          <cell r="A333" t="str">
            <v>M0818</v>
          </cell>
          <cell r="B333" t="str">
            <v>Semipórtico metálico para vão de 8,3 m e vento de 40 m/s</v>
          </cell>
          <cell r="D333">
            <v>65495.108200000002</v>
          </cell>
        </row>
        <row r="334">
          <cell r="A334" t="str">
            <v>M0824</v>
          </cell>
          <cell r="B334" t="str">
            <v>Semipórtico duplo metálico para vão de 2 x 8,3 m e vento de 40 m/s</v>
          </cell>
          <cell r="D334">
            <v>109738.4512</v>
          </cell>
        </row>
        <row r="335">
          <cell r="A335" t="str">
            <v>M0831</v>
          </cell>
          <cell r="B335" t="str">
            <v>Pórtico metálico para vão de 15,9 m e vento de 40 m/s</v>
          </cell>
          <cell r="D335">
            <v>110797.8205</v>
          </cell>
        </row>
        <row r="336">
          <cell r="A336" t="str">
            <v>M0848</v>
          </cell>
          <cell r="B336" t="str">
            <v>Semipórtico metálico para vão de 8,3 m e vento de 45 m/s</v>
          </cell>
          <cell r="D336">
            <v>71907.186900000001</v>
          </cell>
        </row>
        <row r="337">
          <cell r="A337" t="str">
            <v>M0849</v>
          </cell>
          <cell r="B337" t="str">
            <v>Corda de sisal - D = 12,0 mm</v>
          </cell>
          <cell r="D337">
            <v>2.4514</v>
          </cell>
        </row>
        <row r="338">
          <cell r="A338" t="str">
            <v>M0851</v>
          </cell>
          <cell r="B338" t="str">
            <v>Grampo leve em aço-carbono para cabo de aço - D = 6,3 mm (1/4")</v>
          </cell>
          <cell r="D338">
            <v>1.1100000000000001</v>
          </cell>
        </row>
        <row r="339">
          <cell r="A339" t="str">
            <v>M0852</v>
          </cell>
          <cell r="B339" t="str">
            <v>Poste de concreto - carga nominal de 800 daN, H = 15 m e D = 520 mm</v>
          </cell>
          <cell r="D339">
            <v>7591.1423000000004</v>
          </cell>
        </row>
        <row r="340">
          <cell r="A340" t="str">
            <v>M0858</v>
          </cell>
          <cell r="B340" t="str">
            <v>Semipórtico duplo metálico para vão de 2 x 8,3 m e vento de 45 m/s</v>
          </cell>
          <cell r="D340">
            <v>120574.86320000001</v>
          </cell>
        </row>
        <row r="341">
          <cell r="A341" t="str">
            <v>M0865</v>
          </cell>
          <cell r="B341" t="str">
            <v>Pórtico metálico para vão de 15,9 m e vento de 45 m/s</v>
          </cell>
          <cell r="D341">
            <v>111483.8725</v>
          </cell>
        </row>
        <row r="342">
          <cell r="A342" t="str">
            <v>M0868</v>
          </cell>
          <cell r="B342" t="str">
            <v>Lâmpada fluorescente compacta eletrônica - potência de 20 W</v>
          </cell>
          <cell r="D342">
            <v>12.5869</v>
          </cell>
        </row>
        <row r="343">
          <cell r="A343" t="str">
            <v>M0875</v>
          </cell>
          <cell r="B343" t="str">
            <v>Manta asfáltica não-tecido em poliéster - E = 3 mm</v>
          </cell>
          <cell r="D343">
            <v>43.631900000000002</v>
          </cell>
        </row>
        <row r="344">
          <cell r="A344" t="str">
            <v>M0876</v>
          </cell>
          <cell r="B344" t="str">
            <v>Manta asfáltica não-tecido em poliéster - E = 4 mm</v>
          </cell>
          <cell r="D344">
            <v>51.644100000000002</v>
          </cell>
        </row>
        <row r="345">
          <cell r="A345" t="str">
            <v>M0879</v>
          </cell>
          <cell r="B345" t="str">
            <v>Lixa para ferro Nº 150</v>
          </cell>
          <cell r="D345">
            <v>2.6000999999999999</v>
          </cell>
        </row>
        <row r="346">
          <cell r="A346" t="str">
            <v>M0942</v>
          </cell>
          <cell r="B346" t="str">
            <v>Estaca prancha metálica</v>
          </cell>
          <cell r="D346">
            <v>17.4375</v>
          </cell>
        </row>
        <row r="347">
          <cell r="A347" t="str">
            <v>M0945</v>
          </cell>
          <cell r="B347" t="str">
            <v>Parafuso de cabeça sextavada em aço galvanizado com porca e arruela de pressão - D = 6,35 mm (1/4")</v>
          </cell>
          <cell r="D347">
            <v>0.59719999999999995</v>
          </cell>
        </row>
        <row r="348">
          <cell r="A348" t="str">
            <v>M0946</v>
          </cell>
          <cell r="B348" t="str">
            <v>Aço em perfis ASTM A572 grau 50</v>
          </cell>
          <cell r="D348">
            <v>14.168200000000001</v>
          </cell>
        </row>
        <row r="349">
          <cell r="A349" t="str">
            <v>M0947</v>
          </cell>
          <cell r="B349" t="str">
            <v>Parafuso de cabeça sextavada em aço galvanizado com porca e arruela de pressão - D = 9,525 mm (3/8")</v>
          </cell>
          <cell r="D349">
            <v>1.6937</v>
          </cell>
        </row>
        <row r="350">
          <cell r="A350" t="str">
            <v>M0948</v>
          </cell>
          <cell r="B350" t="str">
            <v>Arruela lisa em aço ASTM F436 para parafuso - D = 12,7 mm</v>
          </cell>
          <cell r="D350">
            <v>0.93720000000000003</v>
          </cell>
        </row>
        <row r="351">
          <cell r="A351" t="str">
            <v>M0949</v>
          </cell>
          <cell r="B351" t="str">
            <v>Arruela lisa em aço ASTM F436 para parafuso - D = 16,0 mm</v>
          </cell>
          <cell r="D351">
            <v>1.3703000000000001</v>
          </cell>
        </row>
        <row r="352">
          <cell r="A352" t="str">
            <v>M0950</v>
          </cell>
          <cell r="B352" t="str">
            <v>Arruela lisa em aço ASTM F436 para parafuso - D = 20,0 mm</v>
          </cell>
          <cell r="D352">
            <v>1.5843</v>
          </cell>
        </row>
        <row r="353">
          <cell r="A353" t="str">
            <v>M0951</v>
          </cell>
          <cell r="B353" t="str">
            <v>Parafuso de cabeça sextavada em aço ASTM A325 de alta resistência com rosca parcial - D = 12,7 mm e C = 38,10 mm</v>
          </cell>
          <cell r="D353">
            <v>2.2200000000000002</v>
          </cell>
        </row>
        <row r="354">
          <cell r="A354" t="str">
            <v>M0952</v>
          </cell>
          <cell r="B354" t="str">
            <v>Parafuso de cabeça sextavada em aço ASTM A325 de alta resistência com rosca parcial - D = 12,7 mm e C = 44,45 mm</v>
          </cell>
          <cell r="D354">
            <v>2.6619000000000002</v>
          </cell>
        </row>
        <row r="355">
          <cell r="A355" t="str">
            <v>M0953</v>
          </cell>
          <cell r="B355" t="str">
            <v>Parafuso de cabeça sextavada em aço ASTM A325 de alta resistência com rosca parcial - D = 12,7 mm e C = 50,80 mm</v>
          </cell>
          <cell r="D355">
            <v>2.7425999999999999</v>
          </cell>
        </row>
        <row r="356">
          <cell r="A356" t="str">
            <v>M0954</v>
          </cell>
          <cell r="B356" t="str">
            <v>Parafuso de cabeça sextavada em aço ASTM A325 de alta resistência com rosca parcial - D = 12,7 mm e C = 57,15 mm</v>
          </cell>
          <cell r="D356">
            <v>2.95</v>
          </cell>
        </row>
        <row r="357">
          <cell r="A357" t="str">
            <v>M0955</v>
          </cell>
          <cell r="B357" t="str">
            <v>Parafuso de cabeça sextavada em aço ASTM A325 de alta resistência com rosca parcial - D = 16 mm e C = 44,45 mm</v>
          </cell>
          <cell r="D357">
            <v>4.2473000000000001</v>
          </cell>
        </row>
        <row r="358">
          <cell r="A358" t="str">
            <v>M0956</v>
          </cell>
          <cell r="B358" t="str">
            <v>Parafuso de cabeça sextavada em aço ASTM A325 de alta resistência com rosca parcial - D = 16 mm e C = 50,80 mm</v>
          </cell>
          <cell r="D358">
            <v>4.5692000000000004</v>
          </cell>
        </row>
        <row r="359">
          <cell r="A359" t="str">
            <v>M0957</v>
          </cell>
          <cell r="B359" t="str">
            <v>Parafuso de cabeça sextavada em aço ASTM A325 de alta resistência com rosca parcial - D = 16 mm e C = 63,50 mm</v>
          </cell>
          <cell r="D359">
            <v>6.3669000000000002</v>
          </cell>
        </row>
        <row r="360">
          <cell r="A360" t="str">
            <v>M0958</v>
          </cell>
          <cell r="B360" t="str">
            <v>Parafuso de cabeça sextavada em aço ASTM A325 de alta resistência com rosca parcial - D = 20 mm e C = 50,80 mm</v>
          </cell>
          <cell r="D360">
            <v>6.7523999999999997</v>
          </cell>
        </row>
        <row r="361">
          <cell r="A361" t="str">
            <v>M0959</v>
          </cell>
          <cell r="B361" t="str">
            <v>Parafuso de cabeça sextavada em aço ASTM A325 de alta resistência com rosca parcial - D = 20 mm e C = 57,15 mm</v>
          </cell>
          <cell r="D361">
            <v>7.3678999999999997</v>
          </cell>
        </row>
        <row r="362">
          <cell r="A362" t="str">
            <v>M0960</v>
          </cell>
          <cell r="B362" t="str">
            <v>Parafuso de cabeça sextavada em aço ASTM A325 de alta resistência com rosca parcial - D = 20 mm e C = 63,50 mm</v>
          </cell>
          <cell r="D362">
            <v>8.8050999999999995</v>
          </cell>
        </row>
        <row r="363">
          <cell r="A363" t="str">
            <v>M0961</v>
          </cell>
          <cell r="B363" t="str">
            <v>Parafuso de cabeça sextavada em aço ASTM A325 de alta resistência com rosca parcial - D = 20 mm e C = 76,20 mm</v>
          </cell>
          <cell r="D363">
            <v>9.9933999999999994</v>
          </cell>
        </row>
        <row r="364">
          <cell r="A364" t="str">
            <v>M0962</v>
          </cell>
          <cell r="B364" t="str">
            <v>Tubo em aço galvanizado - E = 2,00 mm e D = 50,80 mm (2")</v>
          </cell>
          <cell r="D364">
            <v>26.959399999999999</v>
          </cell>
        </row>
        <row r="365">
          <cell r="A365" t="str">
            <v>M0963</v>
          </cell>
          <cell r="B365" t="str">
            <v>Tubo em aço galvanizado - E = 3,00 mm e seção de 80 x 80 mm</v>
          </cell>
          <cell r="D365">
            <v>68.866299999999995</v>
          </cell>
        </row>
        <row r="366">
          <cell r="A366" t="str">
            <v>M0964</v>
          </cell>
          <cell r="B366" t="str">
            <v>Aço em perfis ASTM A572 grau 50 perfurado</v>
          </cell>
          <cell r="D366">
            <v>14.971299999999999</v>
          </cell>
        </row>
        <row r="367">
          <cell r="A367" t="str">
            <v>M0965</v>
          </cell>
          <cell r="B367" t="str">
            <v>Pino conector de cisalhamento para laje steel deck - D = 19 mm e C = 80 mm</v>
          </cell>
          <cell r="D367">
            <v>7.5266999999999999</v>
          </cell>
        </row>
        <row r="368">
          <cell r="A368" t="str">
            <v>M0966</v>
          </cell>
          <cell r="B368" t="str">
            <v>Porca sextavada pesada em aço ASTM A194 grau 2H para parafuso - D = 12,7 mm</v>
          </cell>
          <cell r="D368">
            <v>1.2587999999999999</v>
          </cell>
        </row>
        <row r="369">
          <cell r="A369" t="str">
            <v>M0967</v>
          </cell>
          <cell r="B369" t="str">
            <v>Porca sextavada pesada em aço ASTM A194 grau 2H para parafuso - D = 16 mm</v>
          </cell>
          <cell r="D369">
            <v>2.4470000000000001</v>
          </cell>
        </row>
        <row r="370">
          <cell r="A370" t="str">
            <v>M0968</v>
          </cell>
          <cell r="B370" t="str">
            <v>Porca sextavada pesada em aço ASTM A194 grau 2H para parafuso - D = 20 mm</v>
          </cell>
          <cell r="D370">
            <v>3.7877999999999998</v>
          </cell>
        </row>
        <row r="371">
          <cell r="A371" t="str">
            <v>M0969</v>
          </cell>
          <cell r="B371" t="str">
            <v>Steel deck em aço galvanizado ASTM A653 grau 40</v>
          </cell>
          <cell r="D371">
            <v>121.6446</v>
          </cell>
        </row>
        <row r="372">
          <cell r="A372" t="str">
            <v>M0970</v>
          </cell>
          <cell r="B372" t="str">
            <v>Chapa de aço ASTM A572 grau 50 cortada e perfurada</v>
          </cell>
          <cell r="D372">
            <v>19.065300000000001</v>
          </cell>
        </row>
        <row r="373">
          <cell r="A373" t="str">
            <v>M0971</v>
          </cell>
          <cell r="B373" t="str">
            <v>Suporte em aço-carbono para corrimão de guarda-corpo metálico</v>
          </cell>
          <cell r="D373">
            <v>22.067399999999999</v>
          </cell>
        </row>
        <row r="374">
          <cell r="A374" t="str">
            <v>M0972</v>
          </cell>
          <cell r="B374" t="str">
            <v>Fluido de resfriamento para usinagem de metais</v>
          </cell>
          <cell r="D374">
            <v>23.509799999999998</v>
          </cell>
        </row>
        <row r="375">
          <cell r="A375" t="str">
            <v>M0998</v>
          </cell>
          <cell r="B375" t="str">
            <v>Madeira estrutural de eucalipto</v>
          </cell>
          <cell r="D375">
            <v>2522.2465999999999</v>
          </cell>
        </row>
        <row r="376">
          <cell r="A376" t="str">
            <v>M0999</v>
          </cell>
          <cell r="B376" t="str">
            <v>Tela em aço CA 60 soldada nervurada</v>
          </cell>
          <cell r="D376">
            <v>9.1950000000000003</v>
          </cell>
        </row>
        <row r="377">
          <cell r="A377" t="str">
            <v>M1000</v>
          </cell>
          <cell r="B377" t="str">
            <v>Tela em aço galvanizado para alambrado - E = 1,64 mm (BWG 16) e malha de 50 mm</v>
          </cell>
          <cell r="D377">
            <v>20.364899999999999</v>
          </cell>
        </row>
        <row r="378">
          <cell r="A378" t="str">
            <v>M1001</v>
          </cell>
          <cell r="B378" t="str">
            <v>Tela em aço galvanizado para passarelas rodoviárias - E = 2,75 mm e malha de 50 mm</v>
          </cell>
          <cell r="D378">
            <v>52.7423</v>
          </cell>
        </row>
        <row r="379">
          <cell r="A379" t="str">
            <v>M1010</v>
          </cell>
          <cell r="B379" t="str">
            <v>Manta de PVC reforçada com tela de poliéster - E = 1,2 mm</v>
          </cell>
          <cell r="D379">
            <v>157.74469999999999</v>
          </cell>
        </row>
        <row r="380">
          <cell r="A380" t="str">
            <v>M1011</v>
          </cell>
          <cell r="B380" t="str">
            <v>Manta de PVC reforçada com tela de poliéster - E = 1,5 mm</v>
          </cell>
          <cell r="D380">
            <v>228.33879999999999</v>
          </cell>
        </row>
        <row r="381">
          <cell r="A381" t="str">
            <v>M1022</v>
          </cell>
          <cell r="B381" t="str">
            <v>Massa para vidro</v>
          </cell>
          <cell r="D381">
            <v>4.2854000000000001</v>
          </cell>
        </row>
        <row r="382">
          <cell r="A382" t="str">
            <v>M1066</v>
          </cell>
          <cell r="B382" t="str">
            <v>Cera de proteção para ancoragem de estais</v>
          </cell>
          <cell r="D382">
            <v>34.409599999999998</v>
          </cell>
        </row>
        <row r="383">
          <cell r="A383" t="str">
            <v>M1078</v>
          </cell>
          <cell r="B383" t="str">
            <v>Parafuso de cabeça sextavada em aço inox - D = 12,7 mm (1/2") e C = 127,0 mm (5")</v>
          </cell>
          <cell r="D383">
            <v>5.95</v>
          </cell>
        </row>
        <row r="384">
          <cell r="A384" t="str">
            <v>M1079</v>
          </cell>
          <cell r="B384" t="str">
            <v>Parafuso de cabeça sextavada em aço galvanizado tipo autoatarrachante com arruela de vedação - D = 6,3 mm e C = 19 mm</v>
          </cell>
          <cell r="D384">
            <v>0.50929999999999997</v>
          </cell>
        </row>
        <row r="385">
          <cell r="A385" t="str">
            <v>M1097</v>
          </cell>
          <cell r="B385" t="str">
            <v>Pedra de mão ou rachão</v>
          </cell>
          <cell r="D385">
            <v>96.754999999999995</v>
          </cell>
        </row>
        <row r="386">
          <cell r="A386" t="str">
            <v>M1103</v>
          </cell>
          <cell r="B386" t="str">
            <v>Pedrisco</v>
          </cell>
          <cell r="D386">
            <v>123.666</v>
          </cell>
        </row>
        <row r="387">
          <cell r="A387" t="str">
            <v>M1118</v>
          </cell>
          <cell r="B387" t="str">
            <v>Cruzeta de madeira para poste - H = 240 cm</v>
          </cell>
          <cell r="D387">
            <v>151.0909</v>
          </cell>
        </row>
        <row r="388">
          <cell r="A388" t="str">
            <v>M1129</v>
          </cell>
          <cell r="B388" t="str">
            <v>Junta de dilatação em perfil extrudado de borracha vulcanizada</v>
          </cell>
          <cell r="D388" t="str">
            <v>-</v>
          </cell>
        </row>
        <row r="389">
          <cell r="A389" t="str">
            <v>M1130</v>
          </cell>
          <cell r="B389" t="str">
            <v>Selante elástico à base de poliuretano</v>
          </cell>
          <cell r="D389">
            <v>109.5133</v>
          </cell>
        </row>
        <row r="390">
          <cell r="A390" t="str">
            <v>M1131</v>
          </cell>
          <cell r="B390" t="str">
            <v>Cordão de polietileno expandido de baixa densidade - D = 15,0 mm</v>
          </cell>
          <cell r="D390">
            <v>0.7016</v>
          </cell>
        </row>
        <row r="391">
          <cell r="A391" t="str">
            <v>M1132</v>
          </cell>
          <cell r="B391" t="str">
            <v>Junta de dilatação em elastômero e perfil VV - L = 20 mm e H = 40 mm</v>
          </cell>
          <cell r="D391">
            <v>177.285</v>
          </cell>
        </row>
        <row r="392">
          <cell r="A392" t="str">
            <v>M1134</v>
          </cell>
          <cell r="B392" t="str">
            <v>Junta de dilatação em elastômero e perfil VV - L = 25 mm e H = 50 mm</v>
          </cell>
          <cell r="D392">
            <v>196.78700000000001</v>
          </cell>
        </row>
        <row r="393">
          <cell r="A393" t="str">
            <v>M1135</v>
          </cell>
          <cell r="B393" t="str">
            <v>Pó de pedra</v>
          </cell>
          <cell r="D393">
            <v>94.254999999999995</v>
          </cell>
        </row>
        <row r="394">
          <cell r="A394" t="str">
            <v>M1136</v>
          </cell>
          <cell r="B394" t="str">
            <v>Cordão de polietileno expandido de baixa densidade - D = 10,0 mm</v>
          </cell>
          <cell r="D394">
            <v>0.1951</v>
          </cell>
        </row>
        <row r="395">
          <cell r="A395" t="str">
            <v>M1142</v>
          </cell>
          <cell r="B395" t="str">
            <v>Junta de dilatação em elastômero e perfil VV - L = 35 mm e H = 60 mm</v>
          </cell>
          <cell r="D395">
            <v>274.08199999999999</v>
          </cell>
        </row>
        <row r="396">
          <cell r="A396" t="str">
            <v>M1150</v>
          </cell>
          <cell r="B396" t="str">
            <v>Adesivo estrutural à base de resina epóxi bicomponente tipo ADE-52 ou similar</v>
          </cell>
          <cell r="D396">
            <v>129.1823</v>
          </cell>
        </row>
        <row r="397">
          <cell r="A397" t="str">
            <v>M1151</v>
          </cell>
          <cell r="B397" t="str">
            <v>Junta de dilatação em elastômero e perfil VV - L = 40 mm e H = 70 mm</v>
          </cell>
          <cell r="D397">
            <v>391.19279999999998</v>
          </cell>
        </row>
        <row r="398">
          <cell r="A398" t="str">
            <v>M1152</v>
          </cell>
          <cell r="B398" t="str">
            <v>Junta de dilatação em elastômero e perfil VV - L = 50 mm e H = 80 mm</v>
          </cell>
          <cell r="D398">
            <v>399.62709999999998</v>
          </cell>
        </row>
        <row r="399">
          <cell r="A399" t="str">
            <v>M1176</v>
          </cell>
          <cell r="B399" t="str">
            <v>Arame liso em aço galvanizado - D = 1,65 mm (16 BWG)</v>
          </cell>
          <cell r="D399">
            <v>17.716799999999999</v>
          </cell>
        </row>
        <row r="400">
          <cell r="A400" t="str">
            <v>M1205</v>
          </cell>
          <cell r="B400" t="str">
            <v>Prego de ferro</v>
          </cell>
          <cell r="D400">
            <v>14.2006</v>
          </cell>
        </row>
        <row r="401">
          <cell r="A401" t="str">
            <v>M1210</v>
          </cell>
          <cell r="B401" t="str">
            <v>Pórtico metálico para vão de 15,9 m e vento de 35 m/s</v>
          </cell>
          <cell r="D401">
            <v>99992.902700000006</v>
          </cell>
        </row>
        <row r="402">
          <cell r="A402" t="str">
            <v>M1218</v>
          </cell>
          <cell r="B402" t="str">
            <v>Projetor externo em alumínio fundido para lâmpada de até 2.000 W</v>
          </cell>
          <cell r="D402">
            <v>532.70759999999996</v>
          </cell>
        </row>
        <row r="403">
          <cell r="A403" t="str">
            <v>M1242</v>
          </cell>
          <cell r="B403" t="str">
            <v>Coroa diamantada - D = 15,87 mm (5/8")</v>
          </cell>
          <cell r="D403">
            <v>243.7637</v>
          </cell>
        </row>
        <row r="404">
          <cell r="A404" t="str">
            <v>M1243</v>
          </cell>
          <cell r="B404" t="str">
            <v>Coroa diamantada - D = 19,50 mm (3/4")</v>
          </cell>
          <cell r="D404">
            <v>250.65129999999999</v>
          </cell>
        </row>
        <row r="405">
          <cell r="A405" t="str">
            <v>M1244</v>
          </cell>
          <cell r="B405" t="str">
            <v>Coroa diamantada - D = 25,40 mm (1")</v>
          </cell>
          <cell r="D405">
            <v>286.00799999999998</v>
          </cell>
        </row>
        <row r="406">
          <cell r="A406" t="str">
            <v>M1245</v>
          </cell>
          <cell r="B406" t="str">
            <v>Barra em aço SAE 1010/1020 roscada - D = 9,5 mm (3/8")</v>
          </cell>
          <cell r="D406">
            <v>9.5751000000000008</v>
          </cell>
        </row>
        <row r="407">
          <cell r="A407" t="str">
            <v>M1300</v>
          </cell>
          <cell r="B407" t="str">
            <v>Roller bit - Tooth cutter - série 8 - D = 700 mm</v>
          </cell>
          <cell r="D407">
            <v>281530.71950000001</v>
          </cell>
        </row>
        <row r="408">
          <cell r="A408" t="str">
            <v>M1301</v>
          </cell>
          <cell r="B408" t="str">
            <v>Roller bit - Tooth cutter - série 8 - D = 800 mm</v>
          </cell>
          <cell r="D408">
            <v>302619.82669999998</v>
          </cell>
        </row>
        <row r="409">
          <cell r="A409" t="str">
            <v>M1302</v>
          </cell>
          <cell r="B409" t="str">
            <v>Roller bit - Tooth cutter - série 8 - D = 900 mm</v>
          </cell>
          <cell r="D409">
            <v>323799.00020000001</v>
          </cell>
        </row>
        <row r="410">
          <cell r="A410" t="str">
            <v>M1303</v>
          </cell>
          <cell r="B410" t="str">
            <v>Roller bit - Tooth cutter - série 8 - D = 1.000 mm</v>
          </cell>
          <cell r="D410">
            <v>361067.15539999999</v>
          </cell>
        </row>
        <row r="411">
          <cell r="A411" t="str">
            <v>M1304</v>
          </cell>
          <cell r="B411" t="str">
            <v>Roller bit - Tooth cutter - série 8 - D = 1.100 mm</v>
          </cell>
          <cell r="D411">
            <v>399605.71830000001</v>
          </cell>
        </row>
        <row r="412">
          <cell r="A412" t="str">
            <v>M1305</v>
          </cell>
          <cell r="B412" t="str">
            <v>Roller bit - Tooth cutter - série 8 - D = 1.200 mm</v>
          </cell>
          <cell r="D412">
            <v>406051.5379</v>
          </cell>
        </row>
        <row r="413">
          <cell r="A413" t="str">
            <v>M1306</v>
          </cell>
          <cell r="B413" t="str">
            <v>Roller bit - Tooth cutter - série 8 - D = 1.300 mm</v>
          </cell>
          <cell r="D413">
            <v>522233.19219999999</v>
          </cell>
        </row>
        <row r="414">
          <cell r="A414" t="str">
            <v>M1307</v>
          </cell>
          <cell r="B414" t="str">
            <v>Roller bit - Tooth cutter - série 13 - D = 1.400 mm</v>
          </cell>
          <cell r="D414">
            <v>530723.26989999996</v>
          </cell>
        </row>
        <row r="415">
          <cell r="A415" t="str">
            <v>M1308</v>
          </cell>
          <cell r="B415" t="str">
            <v>Roller bit - Tooth cutter - série 13 - D = 1.500 mm</v>
          </cell>
          <cell r="D415">
            <v>595098.01630000002</v>
          </cell>
        </row>
        <row r="416">
          <cell r="A416" t="str">
            <v>M1309</v>
          </cell>
          <cell r="B416" t="str">
            <v>Roller bit - Tooth cutter - série 13 - D = 1.600 mm</v>
          </cell>
          <cell r="D416">
            <v>652225.46299999999</v>
          </cell>
        </row>
        <row r="417">
          <cell r="A417" t="str">
            <v>M1310</v>
          </cell>
          <cell r="B417" t="str">
            <v>Roller bit - Tooth cutter - série 13 - D = 1.700 mm</v>
          </cell>
          <cell r="D417">
            <v>670025.62959999999</v>
          </cell>
        </row>
        <row r="418">
          <cell r="A418" t="str">
            <v>M1311</v>
          </cell>
          <cell r="B418" t="str">
            <v>Roller bit - Tooth cutter - série 13 - D = 1.800 mm</v>
          </cell>
          <cell r="D418">
            <v>725392.14199999999</v>
          </cell>
        </row>
        <row r="419">
          <cell r="A419" t="str">
            <v>M1312</v>
          </cell>
          <cell r="B419" t="str">
            <v>Roller bit - Tooth cutter - cantilever - D = 600 mm</v>
          </cell>
          <cell r="D419">
            <v>240049.42110000001</v>
          </cell>
        </row>
        <row r="420">
          <cell r="A420" t="str">
            <v>M1313</v>
          </cell>
          <cell r="B420" t="str">
            <v>Roller bit - TCI button cutter - cantilever - D = 600 mm</v>
          </cell>
          <cell r="D420">
            <v>246340.70430000001</v>
          </cell>
        </row>
        <row r="421">
          <cell r="A421" t="str">
            <v>M1314</v>
          </cell>
          <cell r="B421" t="str">
            <v>Roller bit - TCI button cutter - série 8 - D = 700 mm</v>
          </cell>
          <cell r="D421">
            <v>265188.723</v>
          </cell>
        </row>
        <row r="422">
          <cell r="A422" t="str">
            <v>M1315</v>
          </cell>
          <cell r="B422" t="str">
            <v>Roller bit - TCI button cutter - série 8 - D = 800 mm</v>
          </cell>
          <cell r="D422">
            <v>284032.04330000002</v>
          </cell>
        </row>
        <row r="423">
          <cell r="A423" t="str">
            <v>M1316</v>
          </cell>
          <cell r="B423" t="str">
            <v>Roller bit - TCI button cutter - série 8 - D = 900 mm</v>
          </cell>
          <cell r="D423">
            <v>302905.56030000001</v>
          </cell>
        </row>
        <row r="424">
          <cell r="A424" t="str">
            <v>M1317</v>
          </cell>
          <cell r="B424" t="str">
            <v>Roller bit - TCI button cutter - série 8 - D = 1.000 mm</v>
          </cell>
          <cell r="D424">
            <v>335706.32750000001</v>
          </cell>
        </row>
        <row r="425">
          <cell r="A425" t="str">
            <v>M1318</v>
          </cell>
          <cell r="B425" t="str">
            <v>Roller bit - TCI button cutter - série 8 - D = 1.100 mm</v>
          </cell>
          <cell r="D425">
            <v>369755.70919999998</v>
          </cell>
        </row>
        <row r="426">
          <cell r="A426" t="str">
            <v>M1319</v>
          </cell>
          <cell r="B426" t="str">
            <v>Roller bit - TCI button cutter - série 8 - D = 1.200 mm</v>
          </cell>
          <cell r="D426">
            <v>376097.75819999998</v>
          </cell>
        </row>
        <row r="427">
          <cell r="A427" t="str">
            <v>M1320</v>
          </cell>
          <cell r="B427" t="str">
            <v>Roller bit - TCI button cutter - série 8 - D = 1.300 mm</v>
          </cell>
          <cell r="D427">
            <v>403432.8848</v>
          </cell>
        </row>
        <row r="428">
          <cell r="A428" t="str">
            <v>M1321</v>
          </cell>
          <cell r="B428" t="str">
            <v>Roller bit - TCI button cutter - série 13 - D = 1.400 mm</v>
          </cell>
          <cell r="D428">
            <v>411777.68310000002</v>
          </cell>
        </row>
        <row r="429">
          <cell r="A429" t="str">
            <v>M1322</v>
          </cell>
          <cell r="B429" t="str">
            <v>Roller bit - TCI button cutter - série 13 - D = 1.500 mm</v>
          </cell>
          <cell r="D429">
            <v>439454.57419999997</v>
          </cell>
        </row>
        <row r="430">
          <cell r="A430" t="str">
            <v>M1323</v>
          </cell>
          <cell r="B430" t="str">
            <v>Roller bit - TCI button cutter - série 13 - D = 1.600 mm</v>
          </cell>
          <cell r="D430">
            <v>503719.01169999997</v>
          </cell>
        </row>
        <row r="431">
          <cell r="A431" t="str">
            <v>M1324</v>
          </cell>
          <cell r="B431" t="str">
            <v>Roller bit - TCI button cutter - série 13 - D = 1.700 mm</v>
          </cell>
          <cell r="D431">
            <v>521223.43030000001</v>
          </cell>
        </row>
        <row r="432">
          <cell r="A432" t="str">
            <v>M1325</v>
          </cell>
          <cell r="B432" t="str">
            <v>Roller bit - TCI button cutter - série 13 - D = 1.800 mm</v>
          </cell>
          <cell r="D432">
            <v>561931.80160000001</v>
          </cell>
        </row>
        <row r="433">
          <cell r="A433" t="str">
            <v>M1328</v>
          </cell>
          <cell r="B433" t="str">
            <v>Ripa de madeira - E = 4,0 cm e L = 1,5 cm</v>
          </cell>
          <cell r="D433">
            <v>2.1509999999999998</v>
          </cell>
        </row>
        <row r="434">
          <cell r="A434" t="str">
            <v>M1337</v>
          </cell>
          <cell r="B434" t="str">
            <v>Série de brocas integrais S11</v>
          </cell>
          <cell r="D434">
            <v>1010.6057</v>
          </cell>
        </row>
        <row r="435">
          <cell r="A435" t="str">
            <v>M1341</v>
          </cell>
          <cell r="B435" t="str">
            <v>Parafuso de cabeça sextavada em aço galvanizado - D = 15,875 mm (5/8") e C = 101,600 mm (4")</v>
          </cell>
          <cell r="D435">
            <v>5.1109</v>
          </cell>
        </row>
        <row r="436">
          <cell r="A436" t="str">
            <v>M1350</v>
          </cell>
          <cell r="B436" t="str">
            <v>Muda de árvore ornamental com altura de 2,00 a 3,00 m</v>
          </cell>
          <cell r="D436">
            <v>99.640699999999995</v>
          </cell>
        </row>
        <row r="437">
          <cell r="A437" t="str">
            <v>M1351</v>
          </cell>
          <cell r="B437" t="str">
            <v>Muda de árvore ornamental com altura de 1,00 a 2,00 m</v>
          </cell>
          <cell r="D437">
            <v>67.214600000000004</v>
          </cell>
        </row>
        <row r="438">
          <cell r="A438" t="str">
            <v>M1356</v>
          </cell>
          <cell r="B438" t="str">
            <v>Muda de árvore ornamental com altura até 1,00 m</v>
          </cell>
          <cell r="D438">
            <v>35.881799999999998</v>
          </cell>
        </row>
        <row r="439">
          <cell r="A439" t="str">
            <v>M1358</v>
          </cell>
          <cell r="B439" t="str">
            <v>Sarrafo em madeira de terceira - E = 2,5 cm e L = 5 cm</v>
          </cell>
          <cell r="D439">
            <v>3.125</v>
          </cell>
        </row>
        <row r="440">
          <cell r="A440" t="str">
            <v>M1359</v>
          </cell>
          <cell r="B440" t="str">
            <v>Muda de árvore frutífera com altura de 2,00 a 3,00 m</v>
          </cell>
          <cell r="D440">
            <v>224.04859999999999</v>
          </cell>
        </row>
        <row r="441">
          <cell r="A441" t="str">
            <v>M1360</v>
          </cell>
          <cell r="B441" t="str">
            <v>Muda de árvore frutífera com altura de 1,00 a 2,00 m</v>
          </cell>
          <cell r="D441">
            <v>89.852699999999999</v>
          </cell>
        </row>
        <row r="442">
          <cell r="A442" t="str">
            <v>M1361</v>
          </cell>
          <cell r="B442" t="str">
            <v>Muda de árvore frutífera com altura até 1,00 m</v>
          </cell>
          <cell r="D442">
            <v>30.686399999999999</v>
          </cell>
        </row>
        <row r="443">
          <cell r="A443" t="str">
            <v>M1362</v>
          </cell>
          <cell r="B443" t="str">
            <v>Tapete de floríferas com altura até 0,50 m</v>
          </cell>
          <cell r="D443">
            <v>62.064900000000002</v>
          </cell>
        </row>
        <row r="444">
          <cell r="A444" t="str">
            <v>M1364</v>
          </cell>
          <cell r="B444" t="str">
            <v>Herbicida glifosato para aplicação localizada</v>
          </cell>
          <cell r="D444">
            <v>28.9587</v>
          </cell>
        </row>
        <row r="445">
          <cell r="A445" t="str">
            <v>M1366</v>
          </cell>
          <cell r="B445" t="str">
            <v>Desengraxante líquido biodegradável</v>
          </cell>
          <cell r="D445">
            <v>25.3781</v>
          </cell>
        </row>
        <row r="446">
          <cell r="A446" t="str">
            <v>M1367</v>
          </cell>
          <cell r="B446" t="str">
            <v>Chapa fina em aço galvanizado</v>
          </cell>
          <cell r="D446">
            <v>12.654500000000001</v>
          </cell>
        </row>
        <row r="447">
          <cell r="A447" t="str">
            <v>M1368</v>
          </cell>
          <cell r="B447" t="str">
            <v>Pingadeira de elastômero com aba inclinada - L = 40 mm e H = 40 mm</v>
          </cell>
          <cell r="D447">
            <v>167.7903</v>
          </cell>
        </row>
        <row r="448">
          <cell r="A448" t="str">
            <v>M1369</v>
          </cell>
          <cell r="B448" t="str">
            <v>Selador acrílico para pintura</v>
          </cell>
          <cell r="D448">
            <v>8.6295000000000002</v>
          </cell>
        </row>
        <row r="449">
          <cell r="A449" t="str">
            <v>M1370</v>
          </cell>
          <cell r="B449" t="str">
            <v>Aditivo látex de polímero SBR para concreto e argamassa</v>
          </cell>
          <cell r="D449">
            <v>8.5283999999999995</v>
          </cell>
        </row>
        <row r="450">
          <cell r="A450" t="str">
            <v>M1376</v>
          </cell>
          <cell r="B450" t="str">
            <v>Chapa fina em aço ASTM A36</v>
          </cell>
          <cell r="D450">
            <v>10.9337</v>
          </cell>
        </row>
        <row r="451">
          <cell r="A451" t="str">
            <v>M1377</v>
          </cell>
          <cell r="B451" t="str">
            <v>Treliça nervurada eletrossoldada em aço CA 60</v>
          </cell>
          <cell r="D451">
            <v>9.4084000000000003</v>
          </cell>
        </row>
        <row r="452">
          <cell r="A452" t="str">
            <v>M1378</v>
          </cell>
          <cell r="B452" t="str">
            <v>Chapa grossa em aço ASTM A36</v>
          </cell>
          <cell r="D452">
            <v>10.027799999999999</v>
          </cell>
        </row>
        <row r="453">
          <cell r="A453" t="str">
            <v>M1379</v>
          </cell>
          <cell r="B453" t="str">
            <v>Argamassa polimérica monocomponente para reparos estruturais</v>
          </cell>
          <cell r="D453">
            <v>5.2599</v>
          </cell>
        </row>
        <row r="454">
          <cell r="A454" t="str">
            <v>M1382</v>
          </cell>
          <cell r="B454" t="str">
            <v>Areia grossa lavada</v>
          </cell>
          <cell r="D454">
            <v>112.0545</v>
          </cell>
        </row>
        <row r="455">
          <cell r="A455" t="str">
            <v>M1383</v>
          </cell>
          <cell r="B455" t="str">
            <v>Areia fina lavada</v>
          </cell>
          <cell r="D455">
            <v>147.94040000000001</v>
          </cell>
        </row>
        <row r="456">
          <cell r="A456" t="str">
            <v>M1384</v>
          </cell>
          <cell r="B456" t="str">
            <v>Tubo em aço-carbono com funil cônico tremonha para lançamento de concreto</v>
          </cell>
          <cell r="D456">
            <v>25.986799999999999</v>
          </cell>
        </row>
        <row r="457">
          <cell r="A457" t="str">
            <v>M1385</v>
          </cell>
          <cell r="B457" t="str">
            <v>Disco de corte diamantado para concreto e asfalto - D = 350 mm</v>
          </cell>
          <cell r="D457">
            <v>462.07209999999998</v>
          </cell>
        </row>
        <row r="458">
          <cell r="A458" t="str">
            <v>M1387</v>
          </cell>
          <cell r="B458" t="str">
            <v>Adesivo estrutural à base de resina epóxi de média viscosidade</v>
          </cell>
          <cell r="D458">
            <v>61.219799999999999</v>
          </cell>
        </row>
        <row r="459">
          <cell r="A459" t="str">
            <v>M1388</v>
          </cell>
          <cell r="B459" t="str">
            <v>Cordoalha tipo CP 177 RB para estais - D = 15,7 mm</v>
          </cell>
          <cell r="D459">
            <v>24.818200000000001</v>
          </cell>
        </row>
        <row r="460">
          <cell r="A460" t="str">
            <v>M1390</v>
          </cell>
          <cell r="B460" t="str">
            <v>Adesivo estrutural à base de resina epóxi de baixa viscosidade</v>
          </cell>
          <cell r="D460">
            <v>184.15299999999999</v>
          </cell>
        </row>
        <row r="461">
          <cell r="A461" t="str">
            <v>M1391</v>
          </cell>
          <cell r="B461" t="str">
            <v>Ponteiro para martelete - D = 22 mm e C = 1,00 m</v>
          </cell>
          <cell r="D461">
            <v>465.43860000000001</v>
          </cell>
        </row>
        <row r="462">
          <cell r="A462" t="str">
            <v>M1397</v>
          </cell>
          <cell r="B462" t="str">
            <v>Eletrodo revestido E60XX</v>
          </cell>
          <cell r="D462">
            <v>32.761800000000001</v>
          </cell>
        </row>
        <row r="463">
          <cell r="A463" t="str">
            <v>M1398</v>
          </cell>
          <cell r="B463" t="str">
            <v>Vareta em aço-carbono para solda oxiacetileno AWS A 5.2 R45</v>
          </cell>
          <cell r="D463">
            <v>36.725000000000001</v>
          </cell>
        </row>
        <row r="464">
          <cell r="A464" t="str">
            <v>M1399</v>
          </cell>
          <cell r="B464" t="str">
            <v>Broca de widia - D = 14 mm e C = 150 mm</v>
          </cell>
          <cell r="D464">
            <v>32.466500000000003</v>
          </cell>
        </row>
        <row r="465">
          <cell r="A465" t="str">
            <v>M1400</v>
          </cell>
          <cell r="B465" t="str">
            <v>Adesivo estrutural à base de resina epóxi de alta viscosidade</v>
          </cell>
          <cell r="D465">
            <v>56.2042</v>
          </cell>
        </row>
        <row r="466">
          <cell r="A466" t="str">
            <v>M1401</v>
          </cell>
          <cell r="B466" t="str">
            <v>Bico de adesão para injeção de adesivo estrutural à base de resina epóxi</v>
          </cell>
          <cell r="D466">
            <v>8.5115999999999996</v>
          </cell>
        </row>
        <row r="467">
          <cell r="A467" t="str">
            <v>M1402</v>
          </cell>
          <cell r="B467" t="str">
            <v>Bico de perfuração para injeção de adesivo estrutural à base de resina epóxi</v>
          </cell>
          <cell r="D467">
            <v>6.2302999999999997</v>
          </cell>
        </row>
        <row r="468">
          <cell r="A468" t="str">
            <v>M1404</v>
          </cell>
          <cell r="B468" t="str">
            <v>Aplicador manual de adesivo estrutural</v>
          </cell>
          <cell r="D468">
            <v>3018.0329000000002</v>
          </cell>
        </row>
        <row r="469">
          <cell r="A469" t="str">
            <v>M1405</v>
          </cell>
          <cell r="B469" t="str">
            <v>Disco diamantado para desbaste - D = 180 mm</v>
          </cell>
          <cell r="D469">
            <v>517.55610000000001</v>
          </cell>
        </row>
        <row r="470">
          <cell r="A470" t="str">
            <v>M1406</v>
          </cell>
          <cell r="B470" t="str">
            <v>Broca de aço rápido - D = 12,5 mm e C = 151 mm</v>
          </cell>
          <cell r="D470">
            <v>35.0015</v>
          </cell>
        </row>
        <row r="471">
          <cell r="A471" t="str">
            <v>M1408</v>
          </cell>
          <cell r="B471" t="str">
            <v>Grelha metálica para canaletas - C = 1,00 m e L = 0,30 m</v>
          </cell>
          <cell r="D471">
            <v>383.10149999999999</v>
          </cell>
        </row>
        <row r="472">
          <cell r="A472" t="str">
            <v>M1409</v>
          </cell>
          <cell r="B472" t="str">
            <v>Porta-grelha metálica - C = 1,00 m e L = 0,30 m</v>
          </cell>
          <cell r="D472">
            <v>93.316299999999998</v>
          </cell>
        </row>
        <row r="473">
          <cell r="A473" t="str">
            <v>M1429</v>
          </cell>
          <cell r="B473" t="str">
            <v>Tábua de pinho de terceira - E = 2,5 cm</v>
          </cell>
          <cell r="D473">
            <v>59.94</v>
          </cell>
        </row>
        <row r="474">
          <cell r="A474" t="str">
            <v>M1432</v>
          </cell>
          <cell r="B474" t="str">
            <v>Tampão de ferro fundido articulado para águas pluviais - DN 600 classe 400</v>
          </cell>
          <cell r="D474">
            <v>605.31759999999997</v>
          </cell>
        </row>
        <row r="475">
          <cell r="A475" t="str">
            <v>M1433</v>
          </cell>
          <cell r="B475" t="str">
            <v>Grelha metálica para canaletas - C = 0,50 m e L = 0,50 m</v>
          </cell>
          <cell r="D475">
            <v>307.84370000000001</v>
          </cell>
        </row>
        <row r="476">
          <cell r="A476" t="str">
            <v>M1434</v>
          </cell>
          <cell r="B476" t="str">
            <v>Porta-grelha metálica - C = 0,50 m e L = 0,50 m</v>
          </cell>
          <cell r="D476">
            <v>167.49590000000001</v>
          </cell>
        </row>
        <row r="477">
          <cell r="A477" t="str">
            <v>M1446</v>
          </cell>
          <cell r="B477" t="str">
            <v>Geogrelha bidirecional em polipropileno extrudado - resistência à tração de 30 kN/m, deformação inferior a 5% e malha de 36 x 34 mm</v>
          </cell>
          <cell r="D477">
            <v>43.0974</v>
          </cell>
        </row>
        <row r="478">
          <cell r="A478" t="str">
            <v>M1447</v>
          </cell>
          <cell r="B478" t="str">
            <v>Geogrelha unidirecional em poliéster - resistência à tração longitudinal de 50 kN/m</v>
          </cell>
          <cell r="D478">
            <v>23.228999999999999</v>
          </cell>
        </row>
        <row r="479">
          <cell r="A479" t="str">
            <v>M1448</v>
          </cell>
          <cell r="B479" t="str">
            <v>Geogrelha unidirecional em poliéster - resistência à tração longitudinal de 90 kN/m</v>
          </cell>
          <cell r="D479">
            <v>29.603200000000001</v>
          </cell>
        </row>
        <row r="480">
          <cell r="A480" t="str">
            <v>M1449</v>
          </cell>
          <cell r="B480" t="str">
            <v>Geogrelha unidirecional em poliéster - resistência à tração longitudinal de 100 kN/m</v>
          </cell>
          <cell r="D480">
            <v>30.6053</v>
          </cell>
        </row>
        <row r="481">
          <cell r="A481" t="str">
            <v>M1450</v>
          </cell>
          <cell r="B481" t="str">
            <v>Geogrelha unidirecional em poliéster - resistência à tração longitudinal de 150 kN/m</v>
          </cell>
          <cell r="D481">
            <v>32.723100000000002</v>
          </cell>
        </row>
        <row r="482">
          <cell r="A482" t="str">
            <v>M1451</v>
          </cell>
          <cell r="B482" t="str">
            <v>Geogrelha unidirecional em poliéster - resistência à tração longitudinal de 200 kN/m</v>
          </cell>
          <cell r="D482">
            <v>42.806100000000001</v>
          </cell>
        </row>
        <row r="483">
          <cell r="A483" t="str">
            <v>M1452</v>
          </cell>
          <cell r="B483" t="str">
            <v>Geogrelha unidirecional em poliéster - resistência à tração longitudinal de 300 kN/m</v>
          </cell>
          <cell r="D483">
            <v>62.951300000000003</v>
          </cell>
        </row>
        <row r="484">
          <cell r="A484" t="str">
            <v>M1453</v>
          </cell>
          <cell r="B484" t="str">
            <v>Geogrelha unidirecional em poliéster - resistência à tração longitudinal de 400 kN/m</v>
          </cell>
          <cell r="D484">
            <v>83.075900000000004</v>
          </cell>
        </row>
        <row r="485">
          <cell r="A485" t="str">
            <v>M1454</v>
          </cell>
          <cell r="B485" t="str">
            <v>Geocélula em PEAD - H = 75 mm e célula de 289 cm²</v>
          </cell>
          <cell r="D485">
            <v>41.283700000000003</v>
          </cell>
        </row>
        <row r="486">
          <cell r="A486" t="str">
            <v>M1455</v>
          </cell>
          <cell r="B486" t="str">
            <v>Geocélula em PEAD - H = 100 mm e célula de 289 cm²</v>
          </cell>
          <cell r="D486">
            <v>51.822899999999997</v>
          </cell>
        </row>
        <row r="487">
          <cell r="A487" t="str">
            <v>M1456</v>
          </cell>
          <cell r="B487" t="str">
            <v>Geocélula em PEAD - H = 150 mm e célula de 289 cm²</v>
          </cell>
          <cell r="D487">
            <v>62.261099999999999</v>
          </cell>
        </row>
        <row r="488">
          <cell r="A488" t="str">
            <v>M1457</v>
          </cell>
          <cell r="B488" t="str">
            <v>Geocélula em PEAD - H = 200 mm e célula de 289 cm²</v>
          </cell>
          <cell r="D488">
            <v>73.856800000000007</v>
          </cell>
        </row>
        <row r="489">
          <cell r="A489" t="str">
            <v>M1458</v>
          </cell>
          <cell r="B489" t="str">
            <v>Geocélula em PEAD - H = 75 mm e célula de 460 cm²</v>
          </cell>
          <cell r="D489">
            <v>34.008200000000002</v>
          </cell>
        </row>
        <row r="490">
          <cell r="A490" t="str">
            <v>M1459</v>
          </cell>
          <cell r="B490" t="str">
            <v>Geocélula em PEAD - H = 100 mm e célula de 460 cm²</v>
          </cell>
          <cell r="D490">
            <v>42.148499999999999</v>
          </cell>
        </row>
        <row r="491">
          <cell r="A491" t="str">
            <v>M1460</v>
          </cell>
          <cell r="B491" t="str">
            <v>Geocélula em PEAD - H = 150 mm e célula de 460 cm²</v>
          </cell>
          <cell r="D491">
            <v>50.648400000000002</v>
          </cell>
        </row>
        <row r="492">
          <cell r="A492" t="str">
            <v>M1461</v>
          </cell>
          <cell r="B492" t="str">
            <v>Geocélula em PEAD - H = 200 mm e célula de 460 cm²</v>
          </cell>
          <cell r="D492">
            <v>59.701599999999999</v>
          </cell>
        </row>
        <row r="493">
          <cell r="A493" t="str">
            <v>M1462</v>
          </cell>
          <cell r="B493" t="str">
            <v>Geocélula em PEAD - H = 75 mm e célula de 1.206 cm²</v>
          </cell>
          <cell r="D493">
            <v>30.442299999999999</v>
          </cell>
        </row>
        <row r="494">
          <cell r="A494" t="str">
            <v>M1463</v>
          </cell>
          <cell r="B494" t="str">
            <v>Geocélula em PEAD - H = 100 mm e célula de 1.206 cm²</v>
          </cell>
          <cell r="D494">
            <v>39.640300000000003</v>
          </cell>
        </row>
        <row r="495">
          <cell r="A495" t="str">
            <v>M1464</v>
          </cell>
          <cell r="B495" t="str">
            <v>Geocélula em PEAD - H = 150 mm e célula de 1.206 cm²</v>
          </cell>
          <cell r="D495">
            <v>47.8489</v>
          </cell>
        </row>
        <row r="496">
          <cell r="A496" t="str">
            <v>M1465</v>
          </cell>
          <cell r="B496" t="str">
            <v>Geocélula em PEAD - H = 200 mm e célula de 1.206 cm²</v>
          </cell>
          <cell r="D496">
            <v>55.487400000000001</v>
          </cell>
        </row>
        <row r="497">
          <cell r="A497" t="str">
            <v>M1472</v>
          </cell>
          <cell r="B497" t="str">
            <v>Tubo de PVC rosqueável para água fria - D = 75 mm (3")</v>
          </cell>
          <cell r="D497">
            <v>62.037399999999998</v>
          </cell>
        </row>
        <row r="498">
          <cell r="A498" t="str">
            <v>M1481</v>
          </cell>
          <cell r="B498" t="str">
            <v>Coroa diamantada - D = 31,80 mm (1 1/4")</v>
          </cell>
          <cell r="D498">
            <v>324.3922</v>
          </cell>
        </row>
        <row r="499">
          <cell r="A499" t="str">
            <v>M1496</v>
          </cell>
          <cell r="B499" t="str">
            <v>Coroa diamantada - D = 38,10 mm (1 1/2")</v>
          </cell>
          <cell r="D499">
            <v>329.01229999999998</v>
          </cell>
        </row>
        <row r="500">
          <cell r="A500" t="str">
            <v>M1498</v>
          </cell>
          <cell r="B500" t="str">
            <v>Coroa diamantada - D = 44,50 mm (1 3/4")</v>
          </cell>
          <cell r="D500">
            <v>350.28870000000001</v>
          </cell>
        </row>
        <row r="501">
          <cell r="A501" t="str">
            <v>M1518</v>
          </cell>
          <cell r="B501" t="str">
            <v>Coroa diamantada - D = 50,80 mm (2")</v>
          </cell>
          <cell r="D501">
            <v>371.69</v>
          </cell>
        </row>
        <row r="502">
          <cell r="A502" t="str">
            <v>M1519</v>
          </cell>
          <cell r="B502" t="str">
            <v>Coroa diamantada - D = 63,50 mm (2 1/2")</v>
          </cell>
          <cell r="D502">
            <v>419.47879999999998</v>
          </cell>
        </row>
        <row r="503">
          <cell r="A503" t="str">
            <v>M1520</v>
          </cell>
          <cell r="B503" t="str">
            <v>Coroa diamantada - D = 76,20 mm (3")</v>
          </cell>
          <cell r="D503">
            <v>554.66330000000005</v>
          </cell>
        </row>
        <row r="504">
          <cell r="A504" t="str">
            <v>M1526</v>
          </cell>
          <cell r="B504" t="str">
            <v>Coroa diamantada - D = 101,60 mm (4")</v>
          </cell>
          <cell r="D504">
            <v>736.93050000000005</v>
          </cell>
        </row>
        <row r="505">
          <cell r="A505" t="str">
            <v>M1527</v>
          </cell>
          <cell r="B505" t="str">
            <v>Broca de widia - D = 10 mm e C = 150 mm</v>
          </cell>
          <cell r="D505">
            <v>11.959099999999999</v>
          </cell>
        </row>
        <row r="506">
          <cell r="A506" t="str">
            <v>M1528</v>
          </cell>
          <cell r="B506" t="str">
            <v>Broca de widia - D = 13 mm e C = 150 mm</v>
          </cell>
          <cell r="D506">
            <v>21.419599999999999</v>
          </cell>
        </row>
        <row r="507">
          <cell r="A507" t="str">
            <v>M1546</v>
          </cell>
          <cell r="B507" t="str">
            <v>Telha trapezoidal em aço zincado - E = 0,43 mm</v>
          </cell>
          <cell r="D507">
            <v>44.476599999999998</v>
          </cell>
        </row>
        <row r="508">
          <cell r="A508" t="str">
            <v>M1553</v>
          </cell>
          <cell r="B508" t="str">
            <v>Geotêxtil não-tecido agulhado em poliéster - resistência à tração longitudinal de 31 kN/m</v>
          </cell>
          <cell r="D508">
            <v>16.137</v>
          </cell>
        </row>
        <row r="509">
          <cell r="A509" t="str">
            <v>M1556</v>
          </cell>
          <cell r="B509" t="str">
            <v>Terra vegetal produzida</v>
          </cell>
          <cell r="D509" t="str">
            <v>-</v>
          </cell>
        </row>
        <row r="510">
          <cell r="A510" t="str">
            <v>M1575</v>
          </cell>
          <cell r="B510" t="str">
            <v>Tinta látex à base de resina acrílica</v>
          </cell>
          <cell r="D510">
            <v>15.0062</v>
          </cell>
        </row>
        <row r="511">
          <cell r="A511" t="str">
            <v>M1577</v>
          </cell>
          <cell r="B511" t="str">
            <v>Tinta plástica à base de resina metacrílica aplicada a frio por dispersão ou extrusão</v>
          </cell>
          <cell r="D511">
            <v>35.1631</v>
          </cell>
        </row>
        <row r="512">
          <cell r="A512" t="str">
            <v>M1585</v>
          </cell>
          <cell r="B512" t="str">
            <v>Massa termoplástica aplicada por extrusão</v>
          </cell>
          <cell r="D512">
            <v>11.922000000000001</v>
          </cell>
        </row>
        <row r="513">
          <cell r="A513" t="str">
            <v>M1591</v>
          </cell>
          <cell r="B513" t="str">
            <v>Suporte polimérico ecológico maciço colapsível para placa de sinalização - D = 6,4 cm</v>
          </cell>
          <cell r="D513">
            <v>195.18960000000001</v>
          </cell>
        </row>
        <row r="514">
          <cell r="A514" t="str">
            <v>M1600</v>
          </cell>
          <cell r="B514" t="str">
            <v>Trilho TR25 em aço-carbono usado</v>
          </cell>
          <cell r="D514">
            <v>5.4607000000000001</v>
          </cell>
        </row>
        <row r="515">
          <cell r="A515" t="str">
            <v>M1602</v>
          </cell>
          <cell r="B515" t="str">
            <v>Trilho TR37 em aço-carbono usado</v>
          </cell>
          <cell r="D515">
            <v>5.4607999999999999</v>
          </cell>
        </row>
        <row r="516">
          <cell r="A516" t="str">
            <v>M1603</v>
          </cell>
          <cell r="B516" t="str">
            <v>Trilho TR45 em aço-carbono usado</v>
          </cell>
          <cell r="D516">
            <v>5.4607000000000001</v>
          </cell>
        </row>
        <row r="517">
          <cell r="A517" t="str">
            <v>M1605</v>
          </cell>
          <cell r="B517" t="str">
            <v>Trilho TR57 em aço-carbono usado</v>
          </cell>
          <cell r="D517">
            <v>5.4607000000000001</v>
          </cell>
        </row>
        <row r="518">
          <cell r="A518" t="str">
            <v>M1606</v>
          </cell>
          <cell r="B518" t="str">
            <v>Trilho TR68 em aço-carbono usado</v>
          </cell>
          <cell r="D518">
            <v>5.4610000000000003</v>
          </cell>
        </row>
        <row r="519">
          <cell r="A519" t="str">
            <v>M1614</v>
          </cell>
          <cell r="B519" t="str">
            <v>Tubo em aço galvanizado com rosca BSP classe leve - D = 50 mm (2")</v>
          </cell>
          <cell r="D519">
            <v>61.424999999999997</v>
          </cell>
        </row>
        <row r="520">
          <cell r="A520" t="str">
            <v>M1616</v>
          </cell>
          <cell r="B520" t="str">
            <v>Tubo em aço galvanizado com rosca BSP classe leve - D = 20 mm (3/4")</v>
          </cell>
          <cell r="D520">
            <v>13.343299999999999</v>
          </cell>
        </row>
        <row r="521">
          <cell r="A521" t="str">
            <v>M1617</v>
          </cell>
          <cell r="B521" t="str">
            <v>Tubo em aço galvanizado com rosca BSP classe leve - D = 80 mm (3")</v>
          </cell>
          <cell r="D521">
            <v>126.5038</v>
          </cell>
        </row>
        <row r="522">
          <cell r="A522" t="str">
            <v>M1618</v>
          </cell>
          <cell r="B522" t="str">
            <v>Tubo em aço galvanizado com rosca BSP classe leve - D = 100 mm (4")</v>
          </cell>
          <cell r="D522">
            <v>135.41210000000001</v>
          </cell>
        </row>
        <row r="523">
          <cell r="A523" t="str">
            <v>M1624</v>
          </cell>
          <cell r="B523" t="str">
            <v>Suporte polimérico ecológico maciço colapsível para placa de sinalização - seção de 8 x 8 cm</v>
          </cell>
          <cell r="D523">
            <v>265.64749999999998</v>
          </cell>
        </row>
        <row r="524">
          <cell r="A524" t="str">
            <v>M1636</v>
          </cell>
          <cell r="B524" t="str">
            <v>Suporte polimérico ecológico maciço colapsível para placa de sinalização - seção de 7 x 15 cm</v>
          </cell>
          <cell r="D524">
            <v>571.22919999999999</v>
          </cell>
        </row>
        <row r="525">
          <cell r="A525" t="str">
            <v>M1638</v>
          </cell>
          <cell r="B525" t="str">
            <v>Mourão de madeira - H = 2,10 m e D = 0,10 m</v>
          </cell>
          <cell r="D525">
            <v>25.348400000000002</v>
          </cell>
        </row>
        <row r="526">
          <cell r="A526" t="str">
            <v>M1639</v>
          </cell>
          <cell r="B526" t="str">
            <v>Mourão de madeira - H = 2,20 m e D = 0,15 m</v>
          </cell>
          <cell r="D526">
            <v>53.662799999999997</v>
          </cell>
        </row>
        <row r="527">
          <cell r="A527" t="str">
            <v>M1640</v>
          </cell>
          <cell r="B527" t="str">
            <v>Nonel iniciador - C = 300,0 m</v>
          </cell>
          <cell r="D527">
            <v>238.73560000000001</v>
          </cell>
        </row>
        <row r="528">
          <cell r="A528" t="str">
            <v>M1642</v>
          </cell>
          <cell r="B528" t="str">
            <v>Coroa de botões esféricos - D = 130 mm (5 1/8")</v>
          </cell>
          <cell r="D528">
            <v>3456.2874999999999</v>
          </cell>
        </row>
        <row r="529">
          <cell r="A529" t="str">
            <v>M1643</v>
          </cell>
          <cell r="B529" t="str">
            <v>Coroa de botões esféricos - D = 194 mm (7 5/8")</v>
          </cell>
          <cell r="D529">
            <v>7978.9742999999999</v>
          </cell>
        </row>
        <row r="530">
          <cell r="A530" t="str">
            <v>M1644</v>
          </cell>
          <cell r="B530" t="str">
            <v>Coroa de botões esféricos - D = 251 mm (9 7/8")</v>
          </cell>
          <cell r="D530">
            <v>9581.9213999999993</v>
          </cell>
        </row>
        <row r="531">
          <cell r="A531" t="str">
            <v>M1645</v>
          </cell>
          <cell r="B531" t="str">
            <v>Coroa de botões esféricos - D = 305 mm (12")</v>
          </cell>
          <cell r="D531">
            <v>14570.529500000001</v>
          </cell>
        </row>
        <row r="532">
          <cell r="A532" t="str">
            <v>M1646</v>
          </cell>
          <cell r="B532" t="str">
            <v>Coroa de botões esféricos - D = 355 mm (14")</v>
          </cell>
          <cell r="D532">
            <v>9376.7536999999993</v>
          </cell>
        </row>
        <row r="533">
          <cell r="A533" t="str">
            <v>M1648</v>
          </cell>
          <cell r="B533" t="str">
            <v>Dente de corte para trado ou caçamba de perfuração</v>
          </cell>
          <cell r="D533">
            <v>34.679200000000002</v>
          </cell>
        </row>
        <row r="534">
          <cell r="A534" t="str">
            <v>M1649</v>
          </cell>
          <cell r="B534" t="str">
            <v>Coroa de botões esféricos linha ST68 - D = 102 mm (4")</v>
          </cell>
          <cell r="D534">
            <v>2667.8388</v>
          </cell>
        </row>
        <row r="535">
          <cell r="A535" t="str">
            <v>M1650</v>
          </cell>
          <cell r="B535" t="str">
            <v>Coroa de botões esféricos para tirante autoinjetável - D = 87 mm (3 7/16")</v>
          </cell>
          <cell r="D535">
            <v>836.94989999999996</v>
          </cell>
        </row>
        <row r="536">
          <cell r="A536" t="str">
            <v>M1651</v>
          </cell>
          <cell r="B536" t="str">
            <v>Tricone para tirante autoinjetável - D = 120 mm</v>
          </cell>
          <cell r="D536">
            <v>368.83550000000002</v>
          </cell>
        </row>
        <row r="537">
          <cell r="A537" t="str">
            <v>M1653</v>
          </cell>
          <cell r="B537" t="str">
            <v>Coroa piloto de botões esféricos para sistema autoperfurante - D = 76,2 mm (3")</v>
          </cell>
          <cell r="D537">
            <v>1371.3497</v>
          </cell>
        </row>
        <row r="538">
          <cell r="A538" t="str">
            <v>M1655</v>
          </cell>
          <cell r="B538" t="str">
            <v>Tubo de PVC ponta e bolsa para esgoto - D = 50 mm (2")</v>
          </cell>
          <cell r="D538">
            <v>8.57</v>
          </cell>
        </row>
        <row r="539">
          <cell r="A539" t="str">
            <v>M1656</v>
          </cell>
          <cell r="B539" t="str">
            <v>Tubo de PVC ponta e bolsa para esgoto - D = 75 mm (3")</v>
          </cell>
          <cell r="D539">
            <v>13.8879</v>
          </cell>
        </row>
        <row r="540">
          <cell r="A540" t="str">
            <v>M1657</v>
          </cell>
          <cell r="B540" t="str">
            <v>Tubo PEAD corrugado perfurado para drenagem - D = 170 mm</v>
          </cell>
          <cell r="D540">
            <v>31.866099999999999</v>
          </cell>
        </row>
        <row r="541">
          <cell r="A541" t="str">
            <v>M1658</v>
          </cell>
          <cell r="B541" t="str">
            <v>Tubo PEAD corrugado perfurado para drenagem - D = 230 mm</v>
          </cell>
          <cell r="D541">
            <v>48.152500000000003</v>
          </cell>
        </row>
        <row r="542">
          <cell r="A542" t="str">
            <v>M1662</v>
          </cell>
          <cell r="B542" t="str">
            <v>Suporte em madeira de eucalipto tratado - seção de 8 x 8 cm</v>
          </cell>
          <cell r="D542">
            <v>17.920000000000002</v>
          </cell>
        </row>
        <row r="543">
          <cell r="A543" t="str">
            <v>M1665</v>
          </cell>
          <cell r="B543" t="str">
            <v>Tubo de PVC rosqueável para água fria - D = 40 mm (1 1/2")</v>
          </cell>
          <cell r="D543">
            <v>22.412500000000001</v>
          </cell>
        </row>
        <row r="544">
          <cell r="A544" t="str">
            <v>M1673</v>
          </cell>
          <cell r="B544" t="str">
            <v>Tubo de PVC rosqueável para água fria - D = 100 mm (4")</v>
          </cell>
          <cell r="D544">
            <v>78.155900000000003</v>
          </cell>
        </row>
        <row r="545">
          <cell r="A545" t="str">
            <v>M1675</v>
          </cell>
          <cell r="B545" t="str">
            <v>Tubo de PVC rosqueável para água fria - D = 150 mm (6")</v>
          </cell>
          <cell r="D545">
            <v>83.849299999999999</v>
          </cell>
        </row>
        <row r="546">
          <cell r="A546" t="str">
            <v>M1702</v>
          </cell>
          <cell r="B546" t="str">
            <v>Duto flexível de ventilação em PVC - D = 1,20 m</v>
          </cell>
          <cell r="D546">
            <v>146.11000000000001</v>
          </cell>
        </row>
        <row r="547">
          <cell r="A547" t="str">
            <v>M1719</v>
          </cell>
          <cell r="B547" t="str">
            <v>Broca integral série H19 - D = 24 mm e C = 0,4 m</v>
          </cell>
          <cell r="D547">
            <v>503.62360000000001</v>
          </cell>
        </row>
        <row r="548">
          <cell r="A548" t="str">
            <v>M1720</v>
          </cell>
          <cell r="B548" t="str">
            <v>Geotêxtil não-tecido agulhado em poliéster - resistência à tração longitudinal de 10 kN/m</v>
          </cell>
          <cell r="D548">
            <v>5.9866000000000001</v>
          </cell>
        </row>
        <row r="549">
          <cell r="A549" t="str">
            <v>M1728</v>
          </cell>
          <cell r="B549" t="str">
            <v>Punho linha R25 para martelete perfurador e rompedor - D = 25 mm (1")</v>
          </cell>
          <cell r="D549">
            <v>819.28459999999995</v>
          </cell>
        </row>
        <row r="550">
          <cell r="A550" t="str">
            <v>M1729</v>
          </cell>
          <cell r="B550" t="str">
            <v>Haste linha R25 para martelete perfurador e rompedor - D = 25 mm (1") e C = 1,00 m</v>
          </cell>
          <cell r="D550">
            <v>1422.4181000000001</v>
          </cell>
        </row>
        <row r="551">
          <cell r="A551" t="str">
            <v>M1730</v>
          </cell>
          <cell r="B551" t="str">
            <v>Luva de acoplamento linha R25 para martelete perfurador e rompedor - D = 25 mm (1")</v>
          </cell>
          <cell r="D551">
            <v>293.57330000000002</v>
          </cell>
        </row>
        <row r="552">
          <cell r="A552" t="str">
            <v>M1731</v>
          </cell>
          <cell r="B552" t="str">
            <v>Haste de perfuração simples para jet grouting - D = 88,9 mm (3 1/2") e C = 3,00 m</v>
          </cell>
          <cell r="D552">
            <v>1688.3447000000001</v>
          </cell>
        </row>
        <row r="553">
          <cell r="A553" t="str">
            <v>M1732</v>
          </cell>
          <cell r="B553" t="str">
            <v>Luva em aço galvanizado com rosca BSP classe leve - D = 50 mm (2")</v>
          </cell>
          <cell r="D553">
            <v>16.861499999999999</v>
          </cell>
        </row>
        <row r="554">
          <cell r="A554" t="str">
            <v>M1733</v>
          </cell>
          <cell r="B554" t="str">
            <v>Manta drenante em malha de polietileno e geotêxtil de polipropileno em uma das faces</v>
          </cell>
          <cell r="D554">
            <v>48.775300000000001</v>
          </cell>
        </row>
        <row r="555">
          <cell r="A555" t="str">
            <v>M1735</v>
          </cell>
          <cell r="B555" t="str">
            <v>Punho linha ST68 para perfuração - D = 80 mm (3 5/32")</v>
          </cell>
          <cell r="D555">
            <v>7390.4414999999999</v>
          </cell>
        </row>
        <row r="556">
          <cell r="A556" t="str">
            <v>M1736</v>
          </cell>
          <cell r="B556" t="str">
            <v>Adesivo à base de resina poliéster bicomponente para ancoragem</v>
          </cell>
          <cell r="D556">
            <v>57.906999999999996</v>
          </cell>
        </row>
        <row r="557">
          <cell r="A557" t="str">
            <v>M1737</v>
          </cell>
          <cell r="B557" t="str">
            <v>Tubo em aço-carbono para ar comprimido - D = 150 mm (6")</v>
          </cell>
          <cell r="D557">
            <v>223.88239999999999</v>
          </cell>
        </row>
        <row r="558">
          <cell r="A558" t="str">
            <v>M1739</v>
          </cell>
          <cell r="B558" t="str">
            <v>Haste linha T45 para perfuratriz sobre esteiras - D = 45,0 mm (1 3/4") e C = 3,60 m</v>
          </cell>
          <cell r="D558">
            <v>4563.8146999999999</v>
          </cell>
        </row>
        <row r="559">
          <cell r="A559" t="str">
            <v>M1740</v>
          </cell>
          <cell r="B559" t="str">
            <v>Punho linha T45 para perfuratriz sobre esteiras - D = 45 mm (1 3/4")</v>
          </cell>
          <cell r="D559">
            <v>2609.9985000000001</v>
          </cell>
        </row>
        <row r="560">
          <cell r="A560" t="str">
            <v>M1741</v>
          </cell>
          <cell r="B560" t="str">
            <v>Luva em aço linha T45 para perfuratriz sobre esteiras - D = 45,0 mm (1 3/4")</v>
          </cell>
          <cell r="D560">
            <v>561.89350000000002</v>
          </cell>
        </row>
        <row r="561">
          <cell r="A561" t="str">
            <v>M1742</v>
          </cell>
          <cell r="B561" t="str">
            <v>Coroa de botões esféricos linha T45 - D = 89 mm (3 1/2")</v>
          </cell>
          <cell r="D561">
            <v>1279.1008999999999</v>
          </cell>
        </row>
        <row r="562">
          <cell r="A562" t="str">
            <v>M1747</v>
          </cell>
          <cell r="B562" t="str">
            <v>Tubo em aço-carbono para sistema autoperfurante - D = 76,2 mm</v>
          </cell>
          <cell r="D562">
            <v>166.05369999999999</v>
          </cell>
        </row>
        <row r="563">
          <cell r="A563" t="str">
            <v>M1748</v>
          </cell>
          <cell r="B563" t="str">
            <v>Tubo em aço-carbono iniciador para sistema autoperfurante com anel da coroa piloto - D = 76,2 mm (3") e C = 3 m</v>
          </cell>
          <cell r="D563">
            <v>1235.2538999999999</v>
          </cell>
        </row>
        <row r="564">
          <cell r="A564" t="str">
            <v>M1749</v>
          </cell>
          <cell r="B564" t="str">
            <v>Haste linha ST68 para perfuração - D = 87,0 mm (3 7/16") e C = 1,83 m</v>
          </cell>
          <cell r="D564">
            <v>11681.604499999999</v>
          </cell>
        </row>
        <row r="565">
          <cell r="A565" t="str">
            <v>M1750</v>
          </cell>
          <cell r="B565" t="str">
            <v>Hidromonitor com bico de injeção para jet grouting - D = 88,9 mm (3 1/2")</v>
          </cell>
          <cell r="D565">
            <v>11172.868399999999</v>
          </cell>
        </row>
        <row r="566">
          <cell r="A566" t="str">
            <v>M1751</v>
          </cell>
          <cell r="B566" t="str">
            <v>Válvula manchete - D = 73 mm</v>
          </cell>
          <cell r="D566">
            <v>6.4185999999999996</v>
          </cell>
        </row>
        <row r="567">
          <cell r="A567" t="str">
            <v>M1752</v>
          </cell>
          <cell r="B567" t="str">
            <v>Borracha para obturador mecânico</v>
          </cell>
          <cell r="D567">
            <v>390</v>
          </cell>
        </row>
        <row r="568">
          <cell r="A568" t="str">
            <v>M1753</v>
          </cell>
          <cell r="B568" t="str">
            <v>Disco de corte diamantado segmentado para concreto - D = 110 mm</v>
          </cell>
          <cell r="D568">
            <v>39.450299999999999</v>
          </cell>
        </row>
        <row r="569">
          <cell r="A569" t="str">
            <v>M1754</v>
          </cell>
          <cell r="B569" t="str">
            <v>Conjunto de lâminas de corte para trituradora de galhos e troncos</v>
          </cell>
          <cell r="D569">
            <v>4068.607</v>
          </cell>
        </row>
        <row r="570">
          <cell r="A570" t="str">
            <v>M1755</v>
          </cell>
          <cell r="B570" t="str">
            <v>Pó calcário dolomítico</v>
          </cell>
          <cell r="D570">
            <v>0.17730000000000001</v>
          </cell>
        </row>
        <row r="571">
          <cell r="A571" t="str">
            <v>M1756</v>
          </cell>
          <cell r="B571" t="str">
            <v>Material formador de camada protetora para hidrossemeadura</v>
          </cell>
          <cell r="D571">
            <v>3.3403999999999998</v>
          </cell>
        </row>
        <row r="572">
          <cell r="A572" t="str">
            <v>M1765</v>
          </cell>
          <cell r="B572" t="str">
            <v>Tubo em aço-carbono schedule 40 - D = 65 mm (2 1/2")</v>
          </cell>
          <cell r="D572">
            <v>102.69580000000001</v>
          </cell>
        </row>
        <row r="573">
          <cell r="A573" t="str">
            <v>M1773</v>
          </cell>
          <cell r="B573" t="str">
            <v>Ancoragem regulável para estais de 19 cordoalhas - D = 15,7 mm</v>
          </cell>
          <cell r="D573">
            <v>31295.505799999999</v>
          </cell>
        </row>
        <row r="574">
          <cell r="A574" t="str">
            <v>M1774</v>
          </cell>
          <cell r="B574" t="str">
            <v>Ancoragem regulável para estais de 31 cordoalhas - D = 15,7 mm</v>
          </cell>
          <cell r="D574">
            <v>50658.289900000003</v>
          </cell>
        </row>
        <row r="575">
          <cell r="A575" t="str">
            <v>M1775</v>
          </cell>
          <cell r="B575" t="str">
            <v>Ancoragem regulável para estais de 37 cordoalhas - D = 15,7 mm</v>
          </cell>
          <cell r="D575">
            <v>60116.832000000002</v>
          </cell>
        </row>
        <row r="576">
          <cell r="A576" t="str">
            <v>M1776</v>
          </cell>
          <cell r="B576" t="str">
            <v>Ancoragem regulável para estais de 55 cordoalhas - D = 15,7 mm</v>
          </cell>
          <cell r="D576">
            <v>88137.664199999999</v>
          </cell>
        </row>
        <row r="577">
          <cell r="A577" t="str">
            <v>M1777</v>
          </cell>
          <cell r="B577" t="str">
            <v>Ancoragem regulável para estais de 61 cordoalhas - D = 15,7 mm</v>
          </cell>
          <cell r="D577">
            <v>97264.964200000002</v>
          </cell>
        </row>
        <row r="578">
          <cell r="A578" t="str">
            <v>M1778</v>
          </cell>
          <cell r="B578" t="str">
            <v>Ancoragem regulável para estais de 73 cordoalhas - D = 15,7 mm</v>
          </cell>
          <cell r="D578">
            <v>115759.4305</v>
          </cell>
        </row>
        <row r="579">
          <cell r="A579" t="str">
            <v>M1779</v>
          </cell>
          <cell r="B579" t="str">
            <v>Ancoragem regulável para estais de 91 cordoalhas - D = 15,7 mm</v>
          </cell>
          <cell r="D579">
            <v>143677.8285</v>
          </cell>
        </row>
        <row r="580">
          <cell r="A580" t="str">
            <v>M1780</v>
          </cell>
          <cell r="B580" t="str">
            <v>Ancoragem fixa para estais de 19 cordoalhas - D = 15,7 mm</v>
          </cell>
          <cell r="D580">
            <v>18398.529200000001</v>
          </cell>
        </row>
        <row r="581">
          <cell r="A581" t="str">
            <v>M1781</v>
          </cell>
          <cell r="B581" t="str">
            <v>Ancoragem fixa para estais de 31 cordoalhas - D = 15,7 mm</v>
          </cell>
          <cell r="D581">
            <v>29695.589899999999</v>
          </cell>
        </row>
        <row r="582">
          <cell r="A582" t="str">
            <v>M1782</v>
          </cell>
          <cell r="B582" t="str">
            <v>Ancoragem fixa para estais de 37 cordoalhas - D = 15,7 mm</v>
          </cell>
          <cell r="D582">
            <v>35323.098899999997</v>
          </cell>
        </row>
        <row r="583">
          <cell r="A583" t="str">
            <v>M1783</v>
          </cell>
          <cell r="B583" t="str">
            <v>Ancoragem fixa para estais de 55 cordoalhas - D = 15,7 mm</v>
          </cell>
          <cell r="D583">
            <v>51682.953500000003</v>
          </cell>
        </row>
        <row r="584">
          <cell r="A584" t="str">
            <v>M1784</v>
          </cell>
          <cell r="B584" t="str">
            <v>Ancoragem fixa para estais de 61 cordoalhas - D = 15,7 mm</v>
          </cell>
          <cell r="D584">
            <v>57044.664100000002</v>
          </cell>
        </row>
        <row r="585">
          <cell r="A585" t="str">
            <v>M1785</v>
          </cell>
          <cell r="B585" t="str">
            <v>Ancoragem fixa para estais de 73 cordoalhas - D = 15,7 mm</v>
          </cell>
          <cell r="D585">
            <v>68016.630499999999</v>
          </cell>
        </row>
        <row r="586">
          <cell r="A586" t="str">
            <v>M1786</v>
          </cell>
          <cell r="B586" t="str">
            <v>Ancoragem fixa para estais de 91 cordoalhas - D = 15,7 mm</v>
          </cell>
          <cell r="D586">
            <v>84500.828500000003</v>
          </cell>
        </row>
        <row r="587">
          <cell r="A587" t="str">
            <v>M1787</v>
          </cell>
          <cell r="B587" t="str">
            <v>Estaca de tutoramento - D = 5 cm e H = 2 m</v>
          </cell>
          <cell r="D587">
            <v>6.8460000000000001</v>
          </cell>
        </row>
        <row r="588">
          <cell r="A588" t="str">
            <v>M1789</v>
          </cell>
          <cell r="B588" t="str">
            <v>Ancoragem ativa para 31 cordoalhas - D = 15,2 mm</v>
          </cell>
          <cell r="D588">
            <v>5172.8797000000004</v>
          </cell>
        </row>
        <row r="589">
          <cell r="A589" t="str">
            <v>M1790</v>
          </cell>
          <cell r="B589" t="str">
            <v>Gás liquefeito de petróleo (GLP)</v>
          </cell>
          <cell r="D589">
            <v>8.6152999999999995</v>
          </cell>
        </row>
        <row r="590">
          <cell r="A590" t="str">
            <v>M1795</v>
          </cell>
          <cell r="B590" t="str">
            <v>Gás oxigênio</v>
          </cell>
          <cell r="D590">
            <v>21.9</v>
          </cell>
        </row>
        <row r="591">
          <cell r="A591" t="str">
            <v>M1796</v>
          </cell>
          <cell r="B591" t="str">
            <v>Gás acetileno</v>
          </cell>
          <cell r="D591">
            <v>123</v>
          </cell>
        </row>
        <row r="592">
          <cell r="A592" t="str">
            <v>M1797</v>
          </cell>
          <cell r="B592" t="str">
            <v>Fita de espuma EPDM para vedação com adesivo em uma face - E = 4 mm e L = 40 mm</v>
          </cell>
          <cell r="D592">
            <v>3.319</v>
          </cell>
        </row>
        <row r="593">
          <cell r="A593" t="str">
            <v>M1800</v>
          </cell>
          <cell r="B593" t="str">
            <v>Manta asfáltica não-tecido em poliéster - antirraíz - E = 3 mm</v>
          </cell>
          <cell r="D593">
            <v>45.623100000000001</v>
          </cell>
        </row>
        <row r="594">
          <cell r="A594" t="str">
            <v>M1811</v>
          </cell>
          <cell r="B594" t="str">
            <v>Longarina de madeira de primeira - L = 16 cm e E = 6 cm</v>
          </cell>
          <cell r="D594">
            <v>44.7029</v>
          </cell>
        </row>
        <row r="595">
          <cell r="A595" t="str">
            <v>M1812</v>
          </cell>
          <cell r="B595" t="str">
            <v>Estronca de madeira - D = 20 cm</v>
          </cell>
          <cell r="D595">
            <v>25.049499999999998</v>
          </cell>
        </row>
        <row r="596">
          <cell r="A596" t="str">
            <v>M1814</v>
          </cell>
          <cell r="B596" t="str">
            <v>Tela metálica galvanizada dobrada em L - C = 2,0 m, L = 0,5 m e H = 0,5 m</v>
          </cell>
          <cell r="D596">
            <v>501.97890000000001</v>
          </cell>
        </row>
        <row r="597">
          <cell r="A597" t="str">
            <v>M1819</v>
          </cell>
          <cell r="B597" t="str">
            <v>Cartucho de cimento - D = 25 mm e C = 320 mm</v>
          </cell>
          <cell r="D597">
            <v>3.7240000000000002</v>
          </cell>
        </row>
        <row r="598">
          <cell r="A598" t="str">
            <v>M1820</v>
          </cell>
          <cell r="B598" t="str">
            <v>Cartucho de resina poliéster - D = 38 mm e C = 500 mm</v>
          </cell>
          <cell r="D598">
            <v>15.3805</v>
          </cell>
        </row>
        <row r="599">
          <cell r="A599" t="str">
            <v>M1844</v>
          </cell>
          <cell r="B599" t="str">
            <v>Ancoragem ativa para 8 cordoalhas - D = 15,2 mm</v>
          </cell>
          <cell r="D599">
            <v>877.26419999999996</v>
          </cell>
        </row>
        <row r="600">
          <cell r="A600" t="str">
            <v>M1845</v>
          </cell>
          <cell r="B600" t="str">
            <v>Ancoragem passiva aderente para 10 cordoalhas - D = 15,2 mm</v>
          </cell>
          <cell r="D600">
            <v>163.74119999999999</v>
          </cell>
        </row>
        <row r="601">
          <cell r="A601" t="str">
            <v>M1868</v>
          </cell>
          <cell r="B601" t="str">
            <v>Tinta em pó à base de resina epóxi</v>
          </cell>
          <cell r="D601">
            <v>103.1674</v>
          </cell>
        </row>
        <row r="602">
          <cell r="A602" t="str">
            <v>M1869</v>
          </cell>
          <cell r="B602" t="str">
            <v>Coroa de botões esféricos - D = 120 mm (4 3/4")</v>
          </cell>
          <cell r="D602">
            <v>2473.3492000000001</v>
          </cell>
        </row>
        <row r="603">
          <cell r="A603" t="str">
            <v>M1870</v>
          </cell>
          <cell r="B603" t="str">
            <v>Cunha metálica para cordoalha - D = 12,7 mm</v>
          </cell>
          <cell r="D603">
            <v>18.807600000000001</v>
          </cell>
        </row>
        <row r="604">
          <cell r="A604" t="str">
            <v>M1874</v>
          </cell>
          <cell r="B604" t="str">
            <v>Martelo de fundo DTH - DN = 102 mm (4")</v>
          </cell>
          <cell r="D604">
            <v>10272.6615</v>
          </cell>
        </row>
        <row r="605">
          <cell r="A605" t="str">
            <v>M1875</v>
          </cell>
          <cell r="B605" t="str">
            <v>Haste de perfuração com rosca API 2 3/8" - D = 73 mm (2 7/8")</v>
          </cell>
          <cell r="D605">
            <v>731.07140000000004</v>
          </cell>
        </row>
        <row r="606">
          <cell r="A606" t="str">
            <v>M1876</v>
          </cell>
          <cell r="B606" t="str">
            <v>Válvula manchete - D = 32 mm</v>
          </cell>
          <cell r="D606">
            <v>2.4786999999999999</v>
          </cell>
        </row>
        <row r="607">
          <cell r="A607" t="str">
            <v>M1877</v>
          </cell>
          <cell r="B607" t="str">
            <v>Válvula manchete - D = 40 mm</v>
          </cell>
          <cell r="D607">
            <v>4.0232000000000001</v>
          </cell>
        </row>
        <row r="608">
          <cell r="A608" t="str">
            <v>M1879</v>
          </cell>
          <cell r="B608" t="str">
            <v>Tubo PEAD PE 80 PN 6 - D = 40 mm</v>
          </cell>
          <cell r="D608">
            <v>11.210100000000001</v>
          </cell>
        </row>
        <row r="609">
          <cell r="A609" t="str">
            <v>M1880</v>
          </cell>
          <cell r="B609" t="str">
            <v>Tubo PEAD PE 80 PN 16 - D = 20 mm</v>
          </cell>
          <cell r="D609">
            <v>4.3807999999999998</v>
          </cell>
        </row>
        <row r="610">
          <cell r="A610" t="str">
            <v>M1894</v>
          </cell>
          <cell r="B610" t="str">
            <v>Cabo de aço - D = 16,00 mm (5/8")</v>
          </cell>
          <cell r="D610">
            <v>34.706299999999999</v>
          </cell>
        </row>
        <row r="611">
          <cell r="A611" t="str">
            <v>M1895</v>
          </cell>
          <cell r="B611" t="str">
            <v>Coroa de botões esféricos linha R25 - D = 48 mm (1 7/8")</v>
          </cell>
          <cell r="D611">
            <v>437.05700000000002</v>
          </cell>
        </row>
        <row r="612">
          <cell r="A612" t="str">
            <v>M1898</v>
          </cell>
          <cell r="B612" t="str">
            <v>Pasta lubrificante para tubo PEAD</v>
          </cell>
          <cell r="D612">
            <v>37.9099</v>
          </cell>
        </row>
        <row r="613">
          <cell r="A613" t="str">
            <v>M1899</v>
          </cell>
          <cell r="B613" t="str">
            <v>Tela metálica de dupla torção em liga de zinco e alumínio com cabos de aço longitudinais - resistência longitudinal à tração de 121 kN/m - inclusive grampos e clipes de junção</v>
          </cell>
          <cell r="D613">
            <v>189.7672</v>
          </cell>
        </row>
        <row r="614">
          <cell r="A614" t="str">
            <v>M1907</v>
          </cell>
          <cell r="B614" t="str">
            <v>Tubo PEAD PE 80 PN 8 - D = 32 mm</v>
          </cell>
          <cell r="D614">
            <v>5.3704000000000001</v>
          </cell>
        </row>
        <row r="615">
          <cell r="A615" t="str">
            <v>M1909</v>
          </cell>
          <cell r="B615" t="str">
            <v>Tubo PEAD PE 80 PN 8 - D = 40 mm</v>
          </cell>
          <cell r="D615">
            <v>8.43</v>
          </cell>
        </row>
        <row r="616">
          <cell r="A616" t="str">
            <v>M1911</v>
          </cell>
          <cell r="B616" t="str">
            <v>Tubo PEAD PE 80 PN 8 - D = 50 mm</v>
          </cell>
          <cell r="D616">
            <v>12.878399999999999</v>
          </cell>
        </row>
        <row r="617">
          <cell r="A617" t="str">
            <v>M1912</v>
          </cell>
          <cell r="B617" t="str">
            <v>Tubo PEAD PE 80 PN 8 - D = 63 mm</v>
          </cell>
          <cell r="D617">
            <v>19.9953</v>
          </cell>
        </row>
        <row r="618">
          <cell r="A618" t="str">
            <v>M1913</v>
          </cell>
          <cell r="B618" t="str">
            <v>Tubo PEAD PE 80 PN 8 - D = 75 mm</v>
          </cell>
          <cell r="D618">
            <v>24.411799999999999</v>
          </cell>
        </row>
        <row r="619">
          <cell r="A619" t="str">
            <v>M1919</v>
          </cell>
          <cell r="B619" t="str">
            <v>Tubo PEAD PE 80 PN 8 - D = 110 mm</v>
          </cell>
          <cell r="D619">
            <v>74.661500000000004</v>
          </cell>
        </row>
        <row r="620">
          <cell r="A620" t="str">
            <v>M1920</v>
          </cell>
          <cell r="B620" t="str">
            <v>Duto flexível de poliéster aluminizado sem isolamento para exaustão - D = 263 mm</v>
          </cell>
          <cell r="D620">
            <v>34.970599999999997</v>
          </cell>
        </row>
        <row r="621">
          <cell r="A621" t="str">
            <v>M1922</v>
          </cell>
          <cell r="B621" t="str">
            <v>Tubo de PVC espaguete - D = 14 mm</v>
          </cell>
          <cell r="D621">
            <v>1.8482000000000001</v>
          </cell>
        </row>
        <row r="622">
          <cell r="A622" t="str">
            <v>M1923</v>
          </cell>
          <cell r="B622" t="str">
            <v>Duto flexível de poliéster aluminizado sem isolamento para ventilação forçada - D = 161 mm</v>
          </cell>
          <cell r="D622">
            <v>13.7715</v>
          </cell>
        </row>
        <row r="623">
          <cell r="A623" t="str">
            <v>M1926</v>
          </cell>
          <cell r="B623" t="str">
            <v>Espaçador plástico tipo disco separador para tirante com 6 cordoalhas - D = 12,7 mm</v>
          </cell>
          <cell r="D623">
            <v>1.19</v>
          </cell>
        </row>
        <row r="624">
          <cell r="A624" t="str">
            <v>M1927</v>
          </cell>
          <cell r="B624" t="str">
            <v>Espaçador plástico tipo disco separador para tirante com 8 cordoalhas - D = 12,7 mm</v>
          </cell>
          <cell r="D624">
            <v>1.19</v>
          </cell>
        </row>
        <row r="625">
          <cell r="A625" t="str">
            <v>M1928</v>
          </cell>
          <cell r="B625" t="str">
            <v>Espaçador plástico tipo disco separador para tirante com 10 cordoalhas - D = 12,7 mm</v>
          </cell>
          <cell r="D625">
            <v>1.19</v>
          </cell>
        </row>
        <row r="626">
          <cell r="A626" t="str">
            <v>M1931</v>
          </cell>
          <cell r="B626" t="str">
            <v>Espaçador plástico tipo disco separador para tirante com 12 cordoalhas - D = 12,7 mm</v>
          </cell>
          <cell r="D626">
            <v>1.19</v>
          </cell>
        </row>
        <row r="627">
          <cell r="A627" t="str">
            <v>M1935</v>
          </cell>
          <cell r="B627" t="str">
            <v>Espaçador plástico tipo centralizador carambola para tirante de barra de aço - D = 32,0 mm</v>
          </cell>
          <cell r="D627">
            <v>3.6930999999999998</v>
          </cell>
        </row>
        <row r="628">
          <cell r="A628" t="str">
            <v>M1936</v>
          </cell>
          <cell r="B628" t="str">
            <v>Espaçador plástico tipo centralizador carambola para tirante de barra de aço - D = 30,0 mm</v>
          </cell>
          <cell r="D628">
            <v>3.6873</v>
          </cell>
        </row>
        <row r="629">
          <cell r="A629" t="str">
            <v>M1937</v>
          </cell>
          <cell r="B629" t="str">
            <v>Espaçador plástico tipo centralizador carambola para tirante de barra de aço - D = 40,0 mm</v>
          </cell>
          <cell r="D629">
            <v>4.1474000000000002</v>
          </cell>
        </row>
        <row r="630">
          <cell r="A630" t="str">
            <v>M1941</v>
          </cell>
          <cell r="B630" t="str">
            <v>Óleo tipo A1</v>
          </cell>
          <cell r="D630">
            <v>5.2858999999999998</v>
          </cell>
        </row>
        <row r="631">
          <cell r="A631" t="str">
            <v>M1942</v>
          </cell>
          <cell r="B631" t="str">
            <v>Espaçador plástico tipo centralizador carambola para tirante de barra de aço - D = 47,0 mm</v>
          </cell>
          <cell r="D631">
            <v>4.1676000000000002</v>
          </cell>
        </row>
        <row r="632">
          <cell r="A632" t="str">
            <v>M1943</v>
          </cell>
          <cell r="B632" t="str">
            <v>Cimento asfáltico de petróleo - CAP 50/70</v>
          </cell>
          <cell r="D632" t="str">
            <v>-</v>
          </cell>
        </row>
        <row r="633">
          <cell r="A633" t="str">
            <v>M1944</v>
          </cell>
          <cell r="B633" t="str">
            <v>Cimento asfáltico de petróleo - CAP 150/200</v>
          </cell>
          <cell r="D633" t="str">
            <v>-</v>
          </cell>
        </row>
        <row r="634">
          <cell r="A634" t="str">
            <v>M1945</v>
          </cell>
          <cell r="B634" t="str">
            <v>Cimento asfáltico de petróleo - CAP 85/100</v>
          </cell>
          <cell r="D634" t="str">
            <v>-</v>
          </cell>
        </row>
        <row r="635">
          <cell r="A635" t="str">
            <v>M1946</v>
          </cell>
          <cell r="B635" t="str">
            <v>Emulsão asfáltica - RR-1C</v>
          </cell>
          <cell r="D635" t="str">
            <v>-</v>
          </cell>
        </row>
        <row r="636">
          <cell r="A636" t="str">
            <v>M1947</v>
          </cell>
          <cell r="B636" t="str">
            <v>Emulsão asfáltica - RM-1C</v>
          </cell>
          <cell r="D636" t="str">
            <v>-</v>
          </cell>
        </row>
        <row r="637">
          <cell r="A637" t="str">
            <v>M1948</v>
          </cell>
          <cell r="B637" t="str">
            <v>Espaçador plástico tipo centralizador carambola para tirante de barra de aço - D = 50,0 mm</v>
          </cell>
          <cell r="D637">
            <v>4.1763000000000003</v>
          </cell>
        </row>
        <row r="638">
          <cell r="A638" t="str">
            <v>M1949</v>
          </cell>
          <cell r="B638" t="str">
            <v>Emulsão asfáltica - RL-1C</v>
          </cell>
          <cell r="D638" t="str">
            <v>-</v>
          </cell>
        </row>
        <row r="639">
          <cell r="A639" t="str">
            <v>M1950</v>
          </cell>
          <cell r="B639" t="str">
            <v>Emulsão asfáltica com polímero - RC-1C-E</v>
          </cell>
          <cell r="D639" t="str">
            <v>-</v>
          </cell>
        </row>
        <row r="640">
          <cell r="A640" t="str">
            <v>M1952</v>
          </cell>
          <cell r="B640" t="str">
            <v>Cimento asfáltico de petróleo com polímero - CAP 150/200-E</v>
          </cell>
          <cell r="D640" t="str">
            <v>-</v>
          </cell>
        </row>
        <row r="641">
          <cell r="A641" t="str">
            <v>M1953</v>
          </cell>
          <cell r="B641" t="str">
            <v>Aditivo asfáltico de reciclagem para misturas a quente</v>
          </cell>
          <cell r="D641">
            <v>8866.5359000000008</v>
          </cell>
        </row>
        <row r="642">
          <cell r="A642" t="str">
            <v>M1954</v>
          </cell>
          <cell r="B642" t="str">
            <v>Cimento Portland CP II - 32 - a granel</v>
          </cell>
          <cell r="D642">
            <v>0.57999999999999996</v>
          </cell>
        </row>
        <row r="643">
          <cell r="A643" t="str">
            <v>M1955</v>
          </cell>
          <cell r="B643" t="str">
            <v>Cimento asfáltico de petróleo com polímero - CAP 55/75-E</v>
          </cell>
          <cell r="D643" t="str">
            <v>-</v>
          </cell>
        </row>
        <row r="644">
          <cell r="A644" t="str">
            <v>M1956</v>
          </cell>
          <cell r="B644" t="str">
            <v>Emulsão asfáltica com polímero - RR-2C-E</v>
          </cell>
          <cell r="D644" t="str">
            <v>-</v>
          </cell>
        </row>
        <row r="645">
          <cell r="A645" t="str">
            <v>M1958</v>
          </cell>
          <cell r="B645" t="str">
            <v>Emulsão asfáltica com polímero - RM-1C-E</v>
          </cell>
          <cell r="D645" t="str">
            <v>-</v>
          </cell>
        </row>
        <row r="646">
          <cell r="A646" t="str">
            <v>M1959</v>
          </cell>
          <cell r="B646" t="str">
            <v>Espaçador plástico tipo centralizador carambola para tirante de barra de aço - D = 53,0 mm</v>
          </cell>
          <cell r="D646">
            <v>5.1779000000000002</v>
          </cell>
        </row>
        <row r="647">
          <cell r="A647" t="str">
            <v>M1960</v>
          </cell>
          <cell r="B647" t="str">
            <v>Espaçador plástico tipo centralizador carambola para tirante de barra de aço - D = 57,0 mm</v>
          </cell>
          <cell r="D647">
            <v>9.1112000000000002</v>
          </cell>
        </row>
        <row r="648">
          <cell r="A648" t="str">
            <v>M1961</v>
          </cell>
          <cell r="B648" t="str">
            <v>Espaçador plástico tipo centralizador carambola para tirante de barra de aço - D = 63,0 mm</v>
          </cell>
          <cell r="D648">
            <v>10.121499999999999</v>
          </cell>
        </row>
        <row r="649">
          <cell r="A649" t="str">
            <v>M1962</v>
          </cell>
          <cell r="B649" t="str">
            <v>Espaçador plástico tipo centralizador carambola para tirante de barra de aço - D = 69,0 mm</v>
          </cell>
          <cell r="D649">
            <v>10.132999999999999</v>
          </cell>
        </row>
        <row r="650">
          <cell r="A650" t="str">
            <v>M1965</v>
          </cell>
          <cell r="B650" t="str">
            <v>Cantoneira em ferro de abas iguais - L = 63,5 mm e E = 9,53 mm</v>
          </cell>
          <cell r="D650">
            <v>9.5046999999999997</v>
          </cell>
        </row>
        <row r="651">
          <cell r="A651" t="str">
            <v>M1966</v>
          </cell>
          <cell r="B651" t="str">
            <v>Defensa metálica maleável simples</v>
          </cell>
          <cell r="D651">
            <v>3067.4576000000002</v>
          </cell>
        </row>
        <row r="652">
          <cell r="A652" t="str">
            <v>M1967</v>
          </cell>
          <cell r="B652" t="str">
            <v>Defensa metálica maleável dupla</v>
          </cell>
          <cell r="D652">
            <v>3802.3980000000001</v>
          </cell>
        </row>
        <row r="653">
          <cell r="A653" t="str">
            <v>M1968</v>
          </cell>
          <cell r="B653" t="str">
            <v>Defensa metálica semimaleável simples</v>
          </cell>
          <cell r="D653">
            <v>1250.2837</v>
          </cell>
        </row>
        <row r="654">
          <cell r="A654" t="str">
            <v>M1969</v>
          </cell>
          <cell r="B654" t="str">
            <v>Defensa metálica semimaleável dupla</v>
          </cell>
          <cell r="D654">
            <v>1993.5554</v>
          </cell>
        </row>
        <row r="655">
          <cell r="A655" t="str">
            <v>M1970</v>
          </cell>
          <cell r="B655" t="str">
            <v>Dente de corte para fresadora de 155 kW</v>
          </cell>
          <cell r="D655">
            <v>38.098399999999998</v>
          </cell>
        </row>
        <row r="656">
          <cell r="A656" t="str">
            <v>M1971</v>
          </cell>
          <cell r="B656" t="str">
            <v>Módulo de transição de defensa metálica tipo dupla onda com lâmina adicional para barreira rígida</v>
          </cell>
          <cell r="D656">
            <v>6841.3310000000001</v>
          </cell>
        </row>
        <row r="657">
          <cell r="A657" t="str">
            <v>M1974</v>
          </cell>
          <cell r="B657" t="str">
            <v>Dente de corte para fresadora de 455 kW</v>
          </cell>
          <cell r="D657">
            <v>40.2348</v>
          </cell>
        </row>
        <row r="658">
          <cell r="A658" t="str">
            <v>M1976</v>
          </cell>
          <cell r="B658" t="str">
            <v>Terminal aéreo de defensa metálica (tipo A)</v>
          </cell>
          <cell r="D658">
            <v>390.80239999999998</v>
          </cell>
        </row>
        <row r="659">
          <cell r="A659" t="str">
            <v>M1977</v>
          </cell>
          <cell r="B659" t="str">
            <v>Terminal de ancoragem de defensa metálica em barreira rígida (tipo D)</v>
          </cell>
          <cell r="D659">
            <v>390.80239999999998</v>
          </cell>
        </row>
        <row r="660">
          <cell r="A660" t="str">
            <v>M1979</v>
          </cell>
          <cell r="B660" t="str">
            <v>Luva em aço para emenda de tirantes - D = 38 mm e C = 115 mm</v>
          </cell>
          <cell r="D660">
            <v>76.885199999999998</v>
          </cell>
        </row>
        <row r="661">
          <cell r="A661" t="str">
            <v>M1980</v>
          </cell>
          <cell r="B661" t="str">
            <v>Luva em aço para emenda de tirantes - D = 48 mm e C = 120 mm</v>
          </cell>
          <cell r="D661">
            <v>90.212100000000007</v>
          </cell>
        </row>
        <row r="662">
          <cell r="A662" t="str">
            <v>M1981</v>
          </cell>
          <cell r="B662" t="str">
            <v>Luva em aço para emenda de tirantes - D = 60 mm e C = 160 mm</v>
          </cell>
          <cell r="D662">
            <v>124.73950000000001</v>
          </cell>
        </row>
        <row r="663">
          <cell r="A663" t="str">
            <v>M1982</v>
          </cell>
          <cell r="B663" t="str">
            <v>Luva em aço para emenda de tirantes - D = 50 mm e C = 130 mm</v>
          </cell>
          <cell r="D663">
            <v>89.785499999999999</v>
          </cell>
        </row>
        <row r="664">
          <cell r="A664" t="str">
            <v>M1983</v>
          </cell>
          <cell r="B664" t="str">
            <v>Luva em aço para emenda de tirantes - D = 63 mm e C = 180 mm</v>
          </cell>
          <cell r="D664">
            <v>134.07220000000001</v>
          </cell>
        </row>
        <row r="665">
          <cell r="A665" t="str">
            <v>M1984</v>
          </cell>
          <cell r="B665" t="str">
            <v>Luva em aço para emenda de tirantes - D = 73 mm e C = 180 mm</v>
          </cell>
          <cell r="D665">
            <v>188.85059999999999</v>
          </cell>
        </row>
        <row r="666">
          <cell r="A666" t="str">
            <v>M1985</v>
          </cell>
          <cell r="B666" t="str">
            <v>Luva em aço para emenda de tirantes - D = 73 mm e C = 200 mm</v>
          </cell>
          <cell r="D666">
            <v>194.84049999999999</v>
          </cell>
        </row>
        <row r="667">
          <cell r="A667" t="str">
            <v>M1986</v>
          </cell>
          <cell r="B667" t="str">
            <v>Luva em aço para emenda de tirantes - D = 82 mm e C = 200 mm</v>
          </cell>
          <cell r="D667">
            <v>229.61619999999999</v>
          </cell>
        </row>
        <row r="668">
          <cell r="A668" t="str">
            <v>M1987</v>
          </cell>
          <cell r="B668" t="str">
            <v>Luva em aço para emenda de tirantes - D = 89 mm e C = 210 mm</v>
          </cell>
          <cell r="D668">
            <v>255.315</v>
          </cell>
        </row>
        <row r="669">
          <cell r="A669" t="str">
            <v>M1988</v>
          </cell>
          <cell r="B669" t="str">
            <v>Luva em aço para emenda de tirantes - D = 97 mm e C = 210 mm</v>
          </cell>
          <cell r="D669">
            <v>341.82260000000002</v>
          </cell>
        </row>
        <row r="670">
          <cell r="A670" t="str">
            <v>M1990</v>
          </cell>
          <cell r="B670" t="str">
            <v>Placa de ancoragem para tirante de barra de aço - E = 16,0 mm e seção de 160 x 160 mm</v>
          </cell>
          <cell r="D670">
            <v>115.0091</v>
          </cell>
        </row>
        <row r="671">
          <cell r="A671" t="str">
            <v>M1991</v>
          </cell>
          <cell r="B671" t="str">
            <v>Placa de ancoragem para tirante de barra de aço - E = 16,0 mm e seção de 200 x 200 mm</v>
          </cell>
          <cell r="D671">
            <v>179.70480000000001</v>
          </cell>
        </row>
        <row r="672">
          <cell r="A672" t="str">
            <v>M1994</v>
          </cell>
          <cell r="B672" t="str">
            <v>Placa de ancoragem para tirante de barra de aço - E = 22,0 mm e seção de 200 x 200 mm</v>
          </cell>
          <cell r="D672">
            <v>247.18360000000001</v>
          </cell>
        </row>
        <row r="673">
          <cell r="A673" t="str">
            <v>M1996</v>
          </cell>
          <cell r="B673" t="str">
            <v>Amortecedor retrátil tipo TAU II paralelo PCB ou similar para velocidade de projeto de 100 km/h</v>
          </cell>
          <cell r="D673">
            <v>180394.57320000001</v>
          </cell>
        </row>
        <row r="674">
          <cell r="A674" t="str">
            <v>M1997</v>
          </cell>
          <cell r="B674" t="str">
            <v>Amortecedor retrátil tipo TAU II combinado PCB ou similar para velocidade de projeto de 100 km/h e âncora traseira de 900 mm</v>
          </cell>
          <cell r="D674">
            <v>190394.84460000001</v>
          </cell>
        </row>
        <row r="675">
          <cell r="A675" t="str">
            <v>M1998</v>
          </cell>
          <cell r="B675" t="str">
            <v>Amortecedor retrátil tipo TAU II combinado PCB ou similar para velocidade de projeto de 100 km/h e âncora traseira de 1.060 mm</v>
          </cell>
          <cell r="D675">
            <v>231265.70689999999</v>
          </cell>
        </row>
        <row r="676">
          <cell r="A676" t="str">
            <v>M1999</v>
          </cell>
          <cell r="B676" t="str">
            <v>Amortecedor retrátil tipo TAU II combinado PCB ou similar para velocidade de projeto de 100 km/h e âncora traseira de 1.220 mm</v>
          </cell>
          <cell r="D676">
            <v>245071.9921</v>
          </cell>
        </row>
        <row r="677">
          <cell r="A677" t="str">
            <v>M2000</v>
          </cell>
          <cell r="B677" t="str">
            <v>Amortecedor retrátil tipo TAU II combinado PCB ou similar para velocidade de projeto de 100 km/h e âncora traseira de 1.370 mm</v>
          </cell>
          <cell r="D677">
            <v>264078.31809999997</v>
          </cell>
        </row>
        <row r="678">
          <cell r="A678" t="str">
            <v>M2001</v>
          </cell>
          <cell r="B678" t="str">
            <v>Dispositivo de ancoragem de fixação elástica Pandrol</v>
          </cell>
          <cell r="D678">
            <v>16.639099999999999</v>
          </cell>
        </row>
        <row r="679">
          <cell r="A679" t="str">
            <v>M2002</v>
          </cell>
          <cell r="B679" t="str">
            <v>Amortecedor retrátil tipo TAU II combinado PCB ou similar para velocidade de projeto de 100 km/h e âncora traseira de 1.520 mm</v>
          </cell>
          <cell r="D679">
            <v>277618.81809999997</v>
          </cell>
        </row>
        <row r="680">
          <cell r="A680" t="str">
            <v>M2003</v>
          </cell>
          <cell r="B680" t="str">
            <v>Amortecedor retrátil tipo TAU II afunilado PCB ou similar para velocidade de projeto de 100 km/h e âncora traseira de 1.680 mm</v>
          </cell>
          <cell r="D680">
            <v>273920.08510000003</v>
          </cell>
        </row>
        <row r="681">
          <cell r="A681" t="str">
            <v>M2004</v>
          </cell>
          <cell r="B681" t="str">
            <v>Amortecedor retrátil tipo TAU II afunilado PCB ou similar para velocidade de projeto de 100 km/h e âncora traseira de 1.830 mm</v>
          </cell>
          <cell r="D681">
            <v>274814.95159999997</v>
          </cell>
        </row>
        <row r="682">
          <cell r="A682" t="str">
            <v>M2005</v>
          </cell>
          <cell r="B682" t="str">
            <v>Placa de ancoragem para tirante de barra de aço - E = 32,0 mm e seção de 250 x 250 mm</v>
          </cell>
          <cell r="D682">
            <v>561.59209999999996</v>
          </cell>
        </row>
        <row r="683">
          <cell r="A683" t="str">
            <v>M2006</v>
          </cell>
          <cell r="B683" t="str">
            <v>Placa de ancoragem para tirante de barra de aço - E = 38,0 mm e seção de 250 x 250 mm</v>
          </cell>
          <cell r="D683">
            <v>667.04660000000001</v>
          </cell>
        </row>
        <row r="684">
          <cell r="A684" t="str">
            <v>M2007</v>
          </cell>
          <cell r="B684" t="str">
            <v>Placa de ancoragem para tirante de barra de aço - E = 51,0 mm e seção de 300 x 300 mm</v>
          </cell>
          <cell r="D684">
            <v>1288.9731999999999</v>
          </cell>
        </row>
        <row r="685">
          <cell r="A685" t="str">
            <v>M2008</v>
          </cell>
          <cell r="B685" t="str">
            <v>Placa de ancoragem para tirante de barra de aço - E = 64,0 mm e seção de 350 x 350 mm</v>
          </cell>
          <cell r="D685">
            <v>2201.4994999999999</v>
          </cell>
        </row>
        <row r="686">
          <cell r="A686" t="str">
            <v>M2009</v>
          </cell>
          <cell r="B686" t="str">
            <v>Placa de ancoragem para tirante com 6 cordoalhas de D = 12,7 mm</v>
          </cell>
          <cell r="D686">
            <v>341.88729999999998</v>
          </cell>
        </row>
        <row r="687">
          <cell r="A687" t="str">
            <v>M2010</v>
          </cell>
          <cell r="B687" t="str">
            <v>Placa de ancoragem para tirante com 8 cordoalhas de D = 12,7 mm</v>
          </cell>
          <cell r="D687">
            <v>417.07249999999999</v>
          </cell>
        </row>
        <row r="688">
          <cell r="A688" t="str">
            <v>M2011</v>
          </cell>
          <cell r="B688" t="str">
            <v>Placa de ancoragem para tirante com 10 cordoalhas de D = 12,7 mm</v>
          </cell>
          <cell r="D688">
            <v>512.36189999999999</v>
          </cell>
        </row>
        <row r="689">
          <cell r="A689" t="str">
            <v>M2012</v>
          </cell>
          <cell r="B689" t="str">
            <v>Placa de ancoragem para tirante com 12 cordoalhas de D = 12,7 mm</v>
          </cell>
          <cell r="D689">
            <v>615.84069999999997</v>
          </cell>
        </row>
        <row r="690">
          <cell r="A690" t="str">
            <v>M2014</v>
          </cell>
          <cell r="B690" t="str">
            <v>Mourão de madeira - H = 2,20 m e D = 0,10 m</v>
          </cell>
          <cell r="D690">
            <v>28.491700000000002</v>
          </cell>
        </row>
        <row r="691">
          <cell r="A691" t="str">
            <v>M2016</v>
          </cell>
          <cell r="B691" t="str">
            <v>Amortecedor retrátil tipo TAU II afunilado PCB ou similar para velocidade de projeto de 100 km/h e âncora traseira de 1.980 mm</v>
          </cell>
          <cell r="D691">
            <v>276937.88099999999</v>
          </cell>
        </row>
        <row r="692">
          <cell r="A692" t="str">
            <v>M2017</v>
          </cell>
          <cell r="B692" t="str">
            <v>Porca em aço para ancoragem de tirantes - D = 38 mm e C = 55 mm</v>
          </cell>
          <cell r="D692">
            <v>44.448799999999999</v>
          </cell>
        </row>
        <row r="693">
          <cell r="A693" t="str">
            <v>M2018</v>
          </cell>
          <cell r="B693" t="str">
            <v>Gastalho - L = 10 cm e E = 2 cm</v>
          </cell>
          <cell r="D693">
            <v>4.3</v>
          </cell>
        </row>
        <row r="694">
          <cell r="A694" t="str">
            <v>M2019</v>
          </cell>
          <cell r="B694" t="str">
            <v>Porca em aço para ancoragem de tirantes - D = 38 mm e C = 60 mm</v>
          </cell>
          <cell r="D694">
            <v>53.5413</v>
          </cell>
        </row>
        <row r="695">
          <cell r="A695" t="str">
            <v>M2020</v>
          </cell>
          <cell r="B695" t="str">
            <v>Porca em aço para ancoragem de tirantes - D = 48 mm e C = 65 mm</v>
          </cell>
          <cell r="D695">
            <v>55.332000000000001</v>
          </cell>
        </row>
        <row r="696">
          <cell r="A696" t="str">
            <v>M2021</v>
          </cell>
          <cell r="B696" t="str">
            <v>Amortecedor retrátil tipo TAU II afunilado PCB ou similar para velocidade de projeto de 100 km/h e âncora traseira de 2.130 mm</v>
          </cell>
          <cell r="D696">
            <v>278492.53100000002</v>
          </cell>
        </row>
        <row r="697">
          <cell r="A697" t="str">
            <v>M2024</v>
          </cell>
          <cell r="B697" t="str">
            <v>Cordel detonante NP 10</v>
          </cell>
          <cell r="D697">
            <v>2.1996000000000002</v>
          </cell>
        </row>
        <row r="698">
          <cell r="A698" t="str">
            <v>M2025</v>
          </cell>
          <cell r="B698" t="str">
            <v>Retardo de cordel</v>
          </cell>
          <cell r="D698">
            <v>28.5764</v>
          </cell>
        </row>
        <row r="699">
          <cell r="A699" t="str">
            <v>M2026</v>
          </cell>
          <cell r="B699" t="str">
            <v>Estopim</v>
          </cell>
          <cell r="D699">
            <v>2.8946999999999998</v>
          </cell>
        </row>
        <row r="700">
          <cell r="A700" t="str">
            <v>M2027</v>
          </cell>
          <cell r="B700" t="str">
            <v>Tinta à base de resina acrílica estirenada para demarcação viária</v>
          </cell>
          <cell r="D700">
            <v>33.6235</v>
          </cell>
        </row>
        <row r="701">
          <cell r="A701" t="str">
            <v>M2028</v>
          </cell>
          <cell r="B701" t="str">
            <v>Coroa de botões cônicos - TCI tricone - D = 75 mm (2 15/16")</v>
          </cell>
          <cell r="D701">
            <v>1268.1764000000001</v>
          </cell>
        </row>
        <row r="702">
          <cell r="A702" t="str">
            <v>M2029</v>
          </cell>
          <cell r="B702" t="str">
            <v>Porca em aço para ancoragem de tirantes - D = 60 mm e C = 65 mm</v>
          </cell>
          <cell r="D702">
            <v>80.970500000000001</v>
          </cell>
        </row>
        <row r="703">
          <cell r="A703" t="str">
            <v>M2030</v>
          </cell>
          <cell r="B703" t="str">
            <v>Porca em aço para ancoragem de tirantes - D = 73 mm e C = 80 mm</v>
          </cell>
          <cell r="D703">
            <v>138.566</v>
          </cell>
        </row>
        <row r="704">
          <cell r="A704" t="str">
            <v>M2031</v>
          </cell>
          <cell r="B704" t="str">
            <v>Porca em aço para ancoragem de tirantes - D = 73 mm e C = 100 mm</v>
          </cell>
          <cell r="D704">
            <v>157.72319999999999</v>
          </cell>
        </row>
        <row r="705">
          <cell r="A705" t="str">
            <v>M2032</v>
          </cell>
          <cell r="B705" t="str">
            <v>Porca em aço para ancoragem de tirantes - D = 82 mm e C = 100 mm</v>
          </cell>
          <cell r="D705">
            <v>173.89689999999999</v>
          </cell>
        </row>
        <row r="706">
          <cell r="A706" t="str">
            <v>M2033</v>
          </cell>
          <cell r="B706" t="str">
            <v>Porca em aço para ancoragem de tirantes - D = 89 mm e C = 100 mm</v>
          </cell>
          <cell r="D706">
            <v>218.8802</v>
          </cell>
        </row>
        <row r="707">
          <cell r="A707" t="str">
            <v>M2034</v>
          </cell>
          <cell r="B707" t="str">
            <v>Solvente para tinta à base de resina acrílica</v>
          </cell>
          <cell r="D707">
            <v>16.9114</v>
          </cell>
        </row>
        <row r="708">
          <cell r="A708" t="str">
            <v>M2035</v>
          </cell>
          <cell r="B708" t="str">
            <v>Porca em aço para ancoragem de tirantes - D = 97 mm e C = 110 mm</v>
          </cell>
          <cell r="D708">
            <v>251.08099999999999</v>
          </cell>
        </row>
        <row r="709">
          <cell r="A709" t="str">
            <v>M2036</v>
          </cell>
          <cell r="B709" t="str">
            <v>Tinta à base de resina acrílica emulsionada em água para demarcação viária</v>
          </cell>
          <cell r="D709">
            <v>21.626899999999999</v>
          </cell>
        </row>
        <row r="710">
          <cell r="A710" t="str">
            <v>M2037</v>
          </cell>
          <cell r="B710" t="str">
            <v>Microesferas refletivas de vidro tipo I-B</v>
          </cell>
          <cell r="D710">
            <v>10.1266</v>
          </cell>
        </row>
        <row r="711">
          <cell r="A711" t="str">
            <v>M2038</v>
          </cell>
          <cell r="B711" t="str">
            <v>Microesferas refletivas de vidro tipo II-A</v>
          </cell>
          <cell r="D711">
            <v>9.1156000000000006</v>
          </cell>
        </row>
        <row r="712">
          <cell r="A712" t="str">
            <v>M2040</v>
          </cell>
          <cell r="B712" t="str">
            <v>Massa termoplástica para aspersão</v>
          </cell>
          <cell r="D712">
            <v>11.9665</v>
          </cell>
        </row>
        <row r="713">
          <cell r="A713" t="str">
            <v>M2041</v>
          </cell>
          <cell r="B713" t="str">
            <v>Adesivo à base de resina poliéster</v>
          </cell>
          <cell r="D713">
            <v>28.250299999999999</v>
          </cell>
        </row>
        <row r="714">
          <cell r="A714" t="str">
            <v>M2042</v>
          </cell>
          <cell r="B714" t="str">
            <v>Emulsão explosiva encartuchada</v>
          </cell>
          <cell r="D714">
            <v>13.28</v>
          </cell>
        </row>
        <row r="715">
          <cell r="A715" t="str">
            <v>M2044</v>
          </cell>
          <cell r="B715" t="str">
            <v>Tinta à base de resina acrílica emulsionada em água para pré-marcação viária</v>
          </cell>
          <cell r="D715">
            <v>21.626899999999999</v>
          </cell>
        </row>
        <row r="716">
          <cell r="A716" t="str">
            <v>M2045</v>
          </cell>
          <cell r="B716" t="str">
            <v>Microesferas refletivas de vidro tipo II-C</v>
          </cell>
          <cell r="D716">
            <v>11.6525</v>
          </cell>
        </row>
        <row r="717">
          <cell r="A717" t="str">
            <v>M2046</v>
          </cell>
          <cell r="B717" t="str">
            <v>Coroa de botões cônicos - TCI tricone - D = 121 mm (4 3/4")</v>
          </cell>
          <cell r="D717">
            <v>1750.3262</v>
          </cell>
        </row>
        <row r="718">
          <cell r="A718" t="str">
            <v>M2047</v>
          </cell>
          <cell r="B718" t="str">
            <v>Tirante autoinjetável de aço - tensão de escoamento = 440 MPa, tensão de ruptura = 580 MPa, seção de 684 mm² e D = 40 mm</v>
          </cell>
          <cell r="D718">
            <v>190.69990000000001</v>
          </cell>
        </row>
        <row r="719">
          <cell r="A719" t="str">
            <v>M2048</v>
          </cell>
          <cell r="B719" t="str">
            <v>Tirante autoinjetável de aço - tensão de escoamento = 470 MPa, tensão de ruptura = 600 MPa, seção de 822 mm² e D = 40 mm</v>
          </cell>
          <cell r="D719">
            <v>225.8049</v>
          </cell>
        </row>
        <row r="720">
          <cell r="A720" t="str">
            <v>M2049</v>
          </cell>
          <cell r="B720" t="str">
            <v>Tirante autoinjetável de aço - tensão de escoamento = 700 MPa, tensão de ruptura = 830 MPa, seção de 936 mm² e D = 40 mm</v>
          </cell>
          <cell r="D720">
            <v>284.57069999999999</v>
          </cell>
        </row>
        <row r="721">
          <cell r="A721" t="str">
            <v>M2050</v>
          </cell>
          <cell r="B721" t="str">
            <v>Geotêxtil não-tecido agulhado em poliéster - resistência à tração longitudinal de 9 kN/m</v>
          </cell>
          <cell r="D721">
            <v>5.5843999999999996</v>
          </cell>
        </row>
        <row r="722">
          <cell r="A722" t="str">
            <v>M2051</v>
          </cell>
          <cell r="B722" t="str">
            <v>Geotêxtil não-tecido agulhado em poliéster - resistência à tração longitudinal de 14 kN/m</v>
          </cell>
          <cell r="D722">
            <v>7.2493999999999996</v>
          </cell>
        </row>
        <row r="723">
          <cell r="A723" t="str">
            <v>M2052</v>
          </cell>
          <cell r="B723" t="str">
            <v>Tirante autoinjetável de aço - tensão de escoamento = 630 MPa, tensão de ruptura = 740 MPa, seção de 1.330 mm² e D = 50 mm</v>
          </cell>
          <cell r="D723">
            <v>376.60739999999998</v>
          </cell>
        </row>
        <row r="724">
          <cell r="A724" t="str">
            <v>M2053</v>
          </cell>
          <cell r="B724" t="str">
            <v>Tirante autoinjetável de aço - tensão de escoamento = 630 MPa, tensão de ruptura = 740 MPa, seção de 1.569 mm² e D = 50 mm</v>
          </cell>
          <cell r="D724">
            <v>445.1223</v>
          </cell>
        </row>
        <row r="725">
          <cell r="A725" t="str">
            <v>M2054</v>
          </cell>
          <cell r="B725" t="str">
            <v>Tirante de barra de aço - tensão de escoamento = 600 MPa, tensão de ruptura = 720 MPa e D = 30 mm</v>
          </cell>
          <cell r="D725">
            <v>131.6841</v>
          </cell>
        </row>
        <row r="726">
          <cell r="A726" t="str">
            <v>M2055</v>
          </cell>
          <cell r="B726" t="str">
            <v>Tirante de barra de aço - tensão de escoamento = 600 MPa, tensão de ruptura = 720 MPa e D = 40 mm</v>
          </cell>
          <cell r="D726">
            <v>222.8535</v>
          </cell>
        </row>
        <row r="727">
          <cell r="A727" t="str">
            <v>M2056</v>
          </cell>
          <cell r="B727" t="str">
            <v>Tirante de barra de aço - tensão de escoamento = 680 MPa, tensão de ruptura = 870 MPa e D = 44 mm</v>
          </cell>
          <cell r="D727">
            <v>278.56079999999997</v>
          </cell>
        </row>
        <row r="728">
          <cell r="A728" t="str">
            <v>M2057</v>
          </cell>
          <cell r="B728" t="str">
            <v>Tirante de barra de aço - tensão de escoamento = 600 MPa, tensão de ruptura = 720 MPa e D = 50 mm</v>
          </cell>
          <cell r="D728">
            <v>350.32080000000002</v>
          </cell>
        </row>
        <row r="729">
          <cell r="A729" t="str">
            <v>M2058</v>
          </cell>
          <cell r="B729" t="str">
            <v>Tirante de barra de aço - tensão de escoamento = 600 MPa, tensão de ruptura = 720 MPa e D = 53 mm</v>
          </cell>
          <cell r="D729">
            <v>382.9708</v>
          </cell>
        </row>
        <row r="730">
          <cell r="A730" t="str">
            <v>M2059</v>
          </cell>
          <cell r="B730" t="str">
            <v>Tirante de barra de aço - tensão de escoamento = 600 MPa, tensão de ruptura = 720 MPa e D = 57 mm</v>
          </cell>
          <cell r="D730">
            <v>459.55430000000001</v>
          </cell>
        </row>
        <row r="731">
          <cell r="A731" t="str">
            <v>M2060</v>
          </cell>
          <cell r="B731" t="str">
            <v>Amortecedor retrátil tipo TAU II afunilado PCB ou similar para velocidade de projeto de 100 km/h e âncora traseira de 2.290 mm</v>
          </cell>
          <cell r="D731">
            <v>281804.11109999998</v>
          </cell>
        </row>
        <row r="732">
          <cell r="A732" t="str">
            <v>M2061</v>
          </cell>
          <cell r="B732" t="str">
            <v>Amortecedor retrátil tipo TAU II afunilado PCB ou similar para velocidade de projeto de 100 km/h e âncora traseira de 2.440 mm</v>
          </cell>
          <cell r="D732">
            <v>282051.2303</v>
          </cell>
        </row>
        <row r="733">
          <cell r="A733" t="str">
            <v>M2062</v>
          </cell>
          <cell r="B733" t="str">
            <v>Coroa de botões esféricos linha T38 - D = 64 mm (2 1/2")</v>
          </cell>
          <cell r="D733">
            <v>666.25570000000005</v>
          </cell>
        </row>
        <row r="734">
          <cell r="A734" t="str">
            <v>M2063</v>
          </cell>
          <cell r="B734" t="str">
            <v>Tirante de barra de aço - tensão de escoamento = 600 MPa, tensão de ruptura = 720 MPa e D = 63 mm</v>
          </cell>
          <cell r="D734">
            <v>572.36019999999996</v>
          </cell>
        </row>
        <row r="735">
          <cell r="A735" t="str">
            <v>M2064</v>
          </cell>
          <cell r="B735" t="str">
            <v>Termoplástico pré-formado - E = 2,00 mm</v>
          </cell>
          <cell r="D735">
            <v>337.78859999999997</v>
          </cell>
        </row>
        <row r="736">
          <cell r="A736" t="str">
            <v>M2065</v>
          </cell>
          <cell r="B736" t="str">
            <v>Haste linha T38 para perfuratriz sobre esteiras - D = 38,0 mm (1 1/2") e C = 3,05 m</v>
          </cell>
          <cell r="D736">
            <v>2342.2752</v>
          </cell>
        </row>
        <row r="737">
          <cell r="A737" t="str">
            <v>M2066</v>
          </cell>
          <cell r="B737" t="str">
            <v>Luva em aço linha T38 para perfuratriz sobre esteiras - D = 38,0 mm (1 1/2")</v>
          </cell>
          <cell r="D737">
            <v>352.03590000000003</v>
          </cell>
        </row>
        <row r="738">
          <cell r="A738" t="str">
            <v>M2067</v>
          </cell>
          <cell r="B738" t="str">
            <v>Punho linha T38 para perfuratriz sobre esteiras - D = 38 mm (1 1/2")</v>
          </cell>
          <cell r="D738">
            <v>1199.4060999999999</v>
          </cell>
        </row>
        <row r="739">
          <cell r="A739" t="str">
            <v>M2069</v>
          </cell>
          <cell r="B739" t="str">
            <v>Tirante de barra de aço - tensão de escoamento = 600 MPa, tensão de ruptura = 720 MPa e D = 69 mm</v>
          </cell>
          <cell r="D739">
            <v>696.24940000000004</v>
          </cell>
        </row>
        <row r="740">
          <cell r="A740" t="str">
            <v>M2070</v>
          </cell>
          <cell r="B740" t="str">
            <v>Haste linha R/T38 - R32 para jumbo hidráulico - D = 38 mm (1 1/2") e C = 4,50 m</v>
          </cell>
          <cell r="D740">
            <v>4304.5376999999999</v>
          </cell>
        </row>
        <row r="741">
          <cell r="A741" t="str">
            <v>M2071</v>
          </cell>
          <cell r="B741" t="str">
            <v>Coroa de botões esféricos linha R32 - D = 51 mm (2")</v>
          </cell>
          <cell r="D741">
            <v>653.48919999999998</v>
          </cell>
        </row>
        <row r="742">
          <cell r="A742" t="str">
            <v>M2072</v>
          </cell>
          <cell r="B742" t="str">
            <v>Luva de acoplamento linha T38 para jumbo hidráulico - D = 38,0 mm (1 1/2")</v>
          </cell>
          <cell r="D742">
            <v>289.54289999999997</v>
          </cell>
        </row>
        <row r="743">
          <cell r="A743" t="str">
            <v>M2073</v>
          </cell>
          <cell r="B743" t="str">
            <v>Punho linha T38 para jumbo hidráulico - D = 38 mm (1 1/2")</v>
          </cell>
          <cell r="D743">
            <v>1762.808</v>
          </cell>
        </row>
        <row r="744">
          <cell r="A744" t="str">
            <v>M2074</v>
          </cell>
          <cell r="B744" t="str">
            <v>Cartucho de absorção de energia para amortecedor retrátil - tipo A</v>
          </cell>
          <cell r="D744">
            <v>5582.6821</v>
          </cell>
        </row>
        <row r="745">
          <cell r="A745" t="str">
            <v>M2075</v>
          </cell>
          <cell r="B745" t="str">
            <v>Cartucho de absorção de energia para amortecedor retrátil - tipo B</v>
          </cell>
          <cell r="D745">
            <v>5462.7029000000002</v>
          </cell>
        </row>
        <row r="746">
          <cell r="A746" t="str">
            <v>M2079</v>
          </cell>
          <cell r="B746" t="str">
            <v>Fio de poliamida Nº 40 - E = 0,40 mm</v>
          </cell>
          <cell r="D746">
            <v>9.5000000000000001E-2</v>
          </cell>
        </row>
        <row r="747">
          <cell r="A747" t="str">
            <v>M2087</v>
          </cell>
          <cell r="B747" t="str">
            <v>Placa de ancoragem para tirante de barra de aço - E = 25,4 mm e seção de 225 x 225 mm</v>
          </cell>
          <cell r="D747">
            <v>357.70069999999998</v>
          </cell>
        </row>
        <row r="748">
          <cell r="A748" t="str">
            <v>M2088</v>
          </cell>
          <cell r="B748" t="str">
            <v>Placa de ancoragem para tirante de barra de aço - E = 20,0 mm e seção de 200 x 200 mm</v>
          </cell>
          <cell r="D748">
            <v>214.98939999999999</v>
          </cell>
        </row>
        <row r="749">
          <cell r="A749" t="str">
            <v>M2089</v>
          </cell>
          <cell r="B749" t="str">
            <v>Porca sextavada em aço para ancoragem de tirantes - D = 50 mm e C = 85 mm</v>
          </cell>
          <cell r="D749">
            <v>92.511700000000005</v>
          </cell>
        </row>
        <row r="750">
          <cell r="A750" t="str">
            <v>M2090</v>
          </cell>
          <cell r="B750" t="str">
            <v>Porca em aço para ancoragem de tirantes - D = 73 mm e C = 60 mm</v>
          </cell>
          <cell r="D750">
            <v>101.5389</v>
          </cell>
        </row>
        <row r="751">
          <cell r="A751" t="str">
            <v>M2091</v>
          </cell>
          <cell r="B751" t="str">
            <v>Porca sextavada em aço para ancoragem de tirantes - D = 50 mm e C = 50 mm</v>
          </cell>
          <cell r="D751">
            <v>67.347999999999999</v>
          </cell>
        </row>
        <row r="752">
          <cell r="A752" t="str">
            <v>M2092</v>
          </cell>
          <cell r="B752" t="str">
            <v>Emulsão asfáltica para imprimação</v>
          </cell>
          <cell r="D752" t="str">
            <v>-</v>
          </cell>
        </row>
        <row r="753">
          <cell r="A753" t="str">
            <v>M2093</v>
          </cell>
          <cell r="B753" t="str">
            <v>Material fresado</v>
          </cell>
          <cell r="D753" t="str">
            <v>-</v>
          </cell>
        </row>
        <row r="754">
          <cell r="A754" t="str">
            <v>M2094</v>
          </cell>
          <cell r="B754" t="str">
            <v>Porca em aço para ancoragem de tirantes - D = 49 mm e C = 60 mm</v>
          </cell>
          <cell r="D754">
            <v>66.252200000000002</v>
          </cell>
        </row>
        <row r="755">
          <cell r="A755" t="str">
            <v>M2095</v>
          </cell>
          <cell r="B755" t="str">
            <v>Porca em aço para ancoragem de tirantes - D = 60 mm e C = 90 mm</v>
          </cell>
          <cell r="D755">
            <v>80.578800000000001</v>
          </cell>
        </row>
        <row r="756">
          <cell r="A756" t="str">
            <v>M2096</v>
          </cell>
          <cell r="B756" t="str">
            <v>Porca em aço para ancoragem de tirantes - D = 60 mm e C = 110 mm</v>
          </cell>
          <cell r="D756">
            <v>127.8202</v>
          </cell>
        </row>
        <row r="757">
          <cell r="A757" t="str">
            <v>M2097</v>
          </cell>
          <cell r="B757" t="str">
            <v>Emulsão asfáltica - RR-2C</v>
          </cell>
          <cell r="D757" t="str">
            <v>-</v>
          </cell>
        </row>
        <row r="758">
          <cell r="A758" t="str">
            <v>M2100</v>
          </cell>
          <cell r="B758" t="str">
            <v>Placa de ancoragem para tirante de barra de aço - E = 16,0 mm e seção de 140 x 140 mm</v>
          </cell>
          <cell r="D758">
            <v>86.841999999999999</v>
          </cell>
        </row>
        <row r="759">
          <cell r="A759" t="str">
            <v>M2101</v>
          </cell>
          <cell r="B759" t="str">
            <v>Porca sextavada em aço para ancoragem de tirantes - D = 41 mm e C = 50 mm</v>
          </cell>
          <cell r="D759">
            <v>48.539200000000001</v>
          </cell>
        </row>
        <row r="760">
          <cell r="A760" t="str">
            <v>M2102</v>
          </cell>
          <cell r="B760" t="str">
            <v>Adesivo à base de PVA</v>
          </cell>
          <cell r="D760">
            <v>11.754200000000001</v>
          </cell>
        </row>
        <row r="761">
          <cell r="A761" t="str">
            <v>M2110</v>
          </cell>
          <cell r="B761" t="str">
            <v>Mandíbula móvel para britador - abertura de alimentação com L = 930 mm</v>
          </cell>
          <cell r="D761">
            <v>23731.136900000001</v>
          </cell>
        </row>
        <row r="762">
          <cell r="A762" t="str">
            <v>M2111</v>
          </cell>
          <cell r="B762" t="str">
            <v>Mandíbula fixa para britador - abertura de alimentação com L = 930 mm</v>
          </cell>
          <cell r="D762">
            <v>31242.129700000001</v>
          </cell>
        </row>
        <row r="763">
          <cell r="A763" t="str">
            <v>M2112</v>
          </cell>
          <cell r="B763" t="str">
            <v>Manta do britador cônico HP200 ou similar</v>
          </cell>
          <cell r="D763">
            <v>21741.941800000001</v>
          </cell>
        </row>
        <row r="764">
          <cell r="A764" t="str">
            <v>M2113</v>
          </cell>
          <cell r="B764" t="str">
            <v>Revestimento do bojo interno do britador cônico HP200 ou similar</v>
          </cell>
          <cell r="D764">
            <v>24008.034100000001</v>
          </cell>
        </row>
        <row r="765">
          <cell r="A765" t="str">
            <v>M2114</v>
          </cell>
          <cell r="B765" t="str">
            <v>Cunha lateral superior para britador</v>
          </cell>
          <cell r="D765">
            <v>2523.0079999999998</v>
          </cell>
        </row>
        <row r="766">
          <cell r="A766" t="str">
            <v>M2115</v>
          </cell>
          <cell r="B766" t="str">
            <v>Cunha lateral inferior para britador</v>
          </cell>
          <cell r="D766">
            <v>1966.9884999999999</v>
          </cell>
        </row>
        <row r="767">
          <cell r="A767" t="str">
            <v>M2117</v>
          </cell>
          <cell r="B767" t="str">
            <v>Meio tubo de concreto simples - D = 0,40 m</v>
          </cell>
          <cell r="D767">
            <v>39.880600000000001</v>
          </cell>
        </row>
        <row r="768">
          <cell r="A768" t="str">
            <v>M2118</v>
          </cell>
          <cell r="B768" t="str">
            <v>Calha metálica semicircular corrugada e galvanizada, incluindo fixações - D = 400 mm</v>
          </cell>
          <cell r="D768">
            <v>538.82000000000005</v>
          </cell>
        </row>
        <row r="769">
          <cell r="A769" t="str">
            <v>M2119</v>
          </cell>
          <cell r="B769" t="str">
            <v>Mourão de madeira - H = 2,80 m e D = 0,15 m</v>
          </cell>
          <cell r="D769">
            <v>77</v>
          </cell>
        </row>
        <row r="770">
          <cell r="A770" t="str">
            <v>M2128</v>
          </cell>
          <cell r="B770" t="str">
            <v>Tinta esmalte sintético acetinado</v>
          </cell>
          <cell r="D770">
            <v>36.962499999999999</v>
          </cell>
        </row>
        <row r="771">
          <cell r="A771" t="str">
            <v>M2130</v>
          </cell>
          <cell r="B771" t="str">
            <v>Eletrodo revestido E70XX</v>
          </cell>
          <cell r="D771">
            <v>32.289000000000001</v>
          </cell>
        </row>
        <row r="772">
          <cell r="A772" t="str">
            <v>M2135</v>
          </cell>
          <cell r="B772" t="str">
            <v>Nonel de coluna (túnel) - C = 4,8 m</v>
          </cell>
          <cell r="D772">
            <v>19.866900000000001</v>
          </cell>
        </row>
        <row r="773">
          <cell r="A773" t="str">
            <v>M2137</v>
          </cell>
          <cell r="B773" t="str">
            <v>Tubo de PVC soldável para água fria - D = 50 mm (2")</v>
          </cell>
          <cell r="D773">
            <v>12.3514</v>
          </cell>
        </row>
        <row r="774">
          <cell r="A774" t="str">
            <v>M2138</v>
          </cell>
          <cell r="B774" t="str">
            <v>Nonel de coluna - C = 12,0 m</v>
          </cell>
          <cell r="D774">
            <v>18.6401</v>
          </cell>
        </row>
        <row r="775">
          <cell r="A775" t="str">
            <v>M2140</v>
          </cell>
          <cell r="B775" t="str">
            <v>Coroa de diamante linha AWG</v>
          </cell>
          <cell r="D775">
            <v>824.66049999999996</v>
          </cell>
        </row>
        <row r="776">
          <cell r="A776" t="str">
            <v>M2141</v>
          </cell>
          <cell r="B776" t="str">
            <v>Nonel de iniciação para fogacho - C = 6,0 m</v>
          </cell>
          <cell r="D776">
            <v>14.5527</v>
          </cell>
        </row>
        <row r="777">
          <cell r="A777" t="str">
            <v>M2142</v>
          </cell>
          <cell r="B777" t="str">
            <v>Nonel de coluna - C = 4,8 m</v>
          </cell>
          <cell r="D777">
            <v>16.290099999999999</v>
          </cell>
        </row>
        <row r="778">
          <cell r="A778" t="str">
            <v>M2143</v>
          </cell>
          <cell r="B778" t="str">
            <v>Nonel de ligação - C = 6,0 m</v>
          </cell>
          <cell r="D778">
            <v>16.470500000000001</v>
          </cell>
        </row>
        <row r="779">
          <cell r="A779" t="str">
            <v>M2144</v>
          </cell>
          <cell r="B779" t="str">
            <v>Nonel de coluna - C = 6,0 m</v>
          </cell>
          <cell r="D779">
            <v>14.174799999999999</v>
          </cell>
        </row>
        <row r="780">
          <cell r="A780" t="str">
            <v>M2145</v>
          </cell>
          <cell r="B780" t="str">
            <v>Série de brocas integrais S12</v>
          </cell>
          <cell r="D780">
            <v>1219.8083999999999</v>
          </cell>
        </row>
        <row r="781">
          <cell r="A781" t="str">
            <v>M2146</v>
          </cell>
          <cell r="B781" t="str">
            <v>Nonel iniciador - C = 150,0 m</v>
          </cell>
          <cell r="D781">
            <v>191.333</v>
          </cell>
        </row>
        <row r="782">
          <cell r="A782" t="str">
            <v>M2147</v>
          </cell>
          <cell r="B782" t="str">
            <v>Dente de corte para recicladora</v>
          </cell>
          <cell r="D782">
            <v>54.226599999999998</v>
          </cell>
        </row>
        <row r="783">
          <cell r="A783" t="str">
            <v>M2148</v>
          </cell>
          <cell r="B783" t="str">
            <v>Porta-dente de corte para fresadora e recicladora a frio</v>
          </cell>
          <cell r="D783">
            <v>495.19470000000001</v>
          </cell>
        </row>
        <row r="784">
          <cell r="A784" t="str">
            <v>M2150</v>
          </cell>
          <cell r="B784" t="str">
            <v>Selante elástico à base de poliuretano e asfalto</v>
          </cell>
          <cell r="D784">
            <v>48.5854</v>
          </cell>
        </row>
        <row r="785">
          <cell r="A785" t="str">
            <v>M2152</v>
          </cell>
          <cell r="B785" t="str">
            <v>Aditivo de cura para concreto</v>
          </cell>
          <cell r="D785">
            <v>10.2628</v>
          </cell>
        </row>
        <row r="786">
          <cell r="A786" t="str">
            <v>M2153</v>
          </cell>
          <cell r="B786" t="str">
            <v>Coroa de diamante linha HWG</v>
          </cell>
          <cell r="D786">
            <v>1731.2716</v>
          </cell>
        </row>
        <row r="787">
          <cell r="A787" t="str">
            <v>M2156</v>
          </cell>
          <cell r="B787" t="str">
            <v>Coroa de diamante linha NWG</v>
          </cell>
          <cell r="D787">
            <v>1404.7909</v>
          </cell>
        </row>
        <row r="788">
          <cell r="A788" t="str">
            <v>M2158</v>
          </cell>
          <cell r="B788" t="str">
            <v>Argamassa asfáltica</v>
          </cell>
          <cell r="D788">
            <v>32.166800000000002</v>
          </cell>
        </row>
        <row r="789">
          <cell r="A789" t="str">
            <v>M2160</v>
          </cell>
          <cell r="B789" t="str">
            <v>Tubo PEAD corrugado perfurado para drenagem - D = 100 mm</v>
          </cell>
          <cell r="D789">
            <v>21.922699999999999</v>
          </cell>
        </row>
        <row r="790">
          <cell r="A790" t="str">
            <v>M2162</v>
          </cell>
          <cell r="B790" t="str">
            <v>Coroa de widia linha AWG</v>
          </cell>
          <cell r="D790">
            <v>412.9228</v>
          </cell>
        </row>
        <row r="791">
          <cell r="A791" t="str">
            <v>M2163</v>
          </cell>
          <cell r="B791" t="str">
            <v>Tubo de concreto armado PA1 - D = 0,40 m</v>
          </cell>
          <cell r="D791">
            <v>98.8</v>
          </cell>
        </row>
        <row r="792">
          <cell r="A792" t="str">
            <v>M2164</v>
          </cell>
          <cell r="B792" t="str">
            <v>Tubo de concreto armado PA2 - D = 0,40 m</v>
          </cell>
          <cell r="D792">
            <v>133.4</v>
          </cell>
        </row>
        <row r="793">
          <cell r="A793" t="str">
            <v>M2165</v>
          </cell>
          <cell r="B793" t="str">
            <v>Tubo de concreto armado PA3 - D = 0,40 m</v>
          </cell>
          <cell r="D793">
            <v>133.9169</v>
          </cell>
        </row>
        <row r="794">
          <cell r="A794" t="str">
            <v>M2166</v>
          </cell>
          <cell r="B794" t="str">
            <v>Tubo de concreto armado PA4 - D = 0,40 m</v>
          </cell>
          <cell r="D794">
            <v>174.29259999999999</v>
          </cell>
        </row>
        <row r="795">
          <cell r="A795" t="str">
            <v>M2167</v>
          </cell>
          <cell r="B795" t="str">
            <v>Tubo de concreto armado PA1 - D = 0,60 m</v>
          </cell>
          <cell r="D795">
            <v>183.4</v>
          </cell>
        </row>
        <row r="796">
          <cell r="A796" t="str">
            <v>M2168</v>
          </cell>
          <cell r="B796" t="str">
            <v>Tubo de concreto armado PA2 - D = 0,60 m</v>
          </cell>
          <cell r="D796">
            <v>221.4</v>
          </cell>
        </row>
        <row r="797">
          <cell r="A797" t="str">
            <v>M2169</v>
          </cell>
          <cell r="B797" t="str">
            <v>Tubo de concreto armado PA3 - D = 0,60 m</v>
          </cell>
          <cell r="D797">
            <v>254.8</v>
          </cell>
        </row>
        <row r="798">
          <cell r="A798" t="str">
            <v>M2170</v>
          </cell>
          <cell r="B798" t="str">
            <v>Tubo de concreto armado PA4 - D = 0,60 m</v>
          </cell>
          <cell r="D798">
            <v>273.93200000000002</v>
          </cell>
        </row>
        <row r="799">
          <cell r="A799" t="str">
            <v>M2171</v>
          </cell>
          <cell r="B799" t="str">
            <v>Tubo de concreto armado PA1 - D = 0,80 m</v>
          </cell>
          <cell r="D799">
            <v>355.9</v>
          </cell>
        </row>
        <row r="800">
          <cell r="A800" t="str">
            <v>M2172</v>
          </cell>
          <cell r="B800" t="str">
            <v>Tubo de concreto armado PA2 - D = 0,80 m</v>
          </cell>
          <cell r="D800">
            <v>372.8</v>
          </cell>
        </row>
        <row r="801">
          <cell r="A801" t="str">
            <v>M2173</v>
          </cell>
          <cell r="B801" t="str">
            <v>Tubo de concreto armado PA3 - D = 0,80 m</v>
          </cell>
          <cell r="D801">
            <v>485.6</v>
          </cell>
        </row>
        <row r="802">
          <cell r="A802" t="str">
            <v>M2174</v>
          </cell>
          <cell r="B802" t="str">
            <v>Tubo de concreto armado PA4 - D = 0,80 m</v>
          </cell>
          <cell r="D802">
            <v>491.04500000000002</v>
          </cell>
        </row>
        <row r="803">
          <cell r="A803" t="str">
            <v>M2175</v>
          </cell>
          <cell r="B803" t="str">
            <v>Tubo de concreto armado PA1 - D = 1,00 m</v>
          </cell>
          <cell r="D803">
            <v>437.3</v>
          </cell>
        </row>
        <row r="804">
          <cell r="A804" t="str">
            <v>M2176</v>
          </cell>
          <cell r="B804" t="str">
            <v>Tubo de concreto armado PA2 - D = 1,00 m</v>
          </cell>
          <cell r="D804">
            <v>439.5521</v>
          </cell>
        </row>
        <row r="805">
          <cell r="A805" t="str">
            <v>M2177</v>
          </cell>
          <cell r="B805" t="str">
            <v>Tubo de concreto armado PA3 - D = 1,00 m</v>
          </cell>
          <cell r="D805">
            <v>487.79079999999999</v>
          </cell>
        </row>
        <row r="806">
          <cell r="A806" t="str">
            <v>M2178</v>
          </cell>
          <cell r="B806" t="str">
            <v>Tubo de concreto armado PA4 - D = 1,00 m</v>
          </cell>
          <cell r="D806">
            <v>523.33370000000002</v>
          </cell>
        </row>
        <row r="807">
          <cell r="A807" t="str">
            <v>M2179</v>
          </cell>
          <cell r="B807" t="str">
            <v>Tubo de concreto armado PA1 - D = 1,20 m</v>
          </cell>
          <cell r="D807">
            <v>544.96900000000005</v>
          </cell>
        </row>
        <row r="808">
          <cell r="A808" t="str">
            <v>M2180</v>
          </cell>
          <cell r="B808" t="str">
            <v>Tubo de concreto armado PA2 - D = 1,20 m</v>
          </cell>
          <cell r="D808">
            <v>604.03240000000005</v>
          </cell>
        </row>
        <row r="809">
          <cell r="A809" t="str">
            <v>M2181</v>
          </cell>
          <cell r="B809" t="str">
            <v>Tubo de concreto armado PA3 - D = 1,20 m</v>
          </cell>
          <cell r="D809">
            <v>740.59010000000001</v>
          </cell>
        </row>
        <row r="810">
          <cell r="A810" t="str">
            <v>M2182</v>
          </cell>
          <cell r="B810" t="str">
            <v>Tubo de concreto armado PA4 - D = 1,20 m</v>
          </cell>
          <cell r="D810">
            <v>891.64</v>
          </cell>
        </row>
        <row r="811">
          <cell r="A811" t="str">
            <v>M2183</v>
          </cell>
          <cell r="B811" t="str">
            <v>Tubo de concreto armado PA1 - D = 1,50 m</v>
          </cell>
          <cell r="D811">
            <v>1011.3944</v>
          </cell>
        </row>
        <row r="812">
          <cell r="A812" t="str">
            <v>M2184</v>
          </cell>
          <cell r="B812" t="str">
            <v>Tubo de concreto armado PA2 - D = 1,50 m</v>
          </cell>
          <cell r="D812">
            <v>1040.8833</v>
          </cell>
        </row>
        <row r="813">
          <cell r="A813" t="str">
            <v>M2185</v>
          </cell>
          <cell r="B813" t="str">
            <v>Tubo de concreto armado PA3 - D = 1,50 m</v>
          </cell>
          <cell r="D813">
            <v>1112.9883</v>
          </cell>
        </row>
        <row r="814">
          <cell r="A814" t="str">
            <v>M2186</v>
          </cell>
          <cell r="B814" t="str">
            <v>Tubo de concreto armado PA4 - D = 1,50 m</v>
          </cell>
          <cell r="D814">
            <v>1209.5672999999999</v>
          </cell>
        </row>
        <row r="815">
          <cell r="A815" t="str">
            <v>M2187</v>
          </cell>
          <cell r="B815" t="str">
            <v>Tubo de concreto armado PA1 - D = 0,50 m</v>
          </cell>
          <cell r="D815">
            <v>109.1</v>
          </cell>
        </row>
        <row r="816">
          <cell r="A816" t="str">
            <v>M2188</v>
          </cell>
          <cell r="B816" t="str">
            <v>Tubo de concreto armado PA2 - D = 0,50 m</v>
          </cell>
          <cell r="D816">
            <v>168.58879999999999</v>
          </cell>
        </row>
        <row r="817">
          <cell r="A817" t="str">
            <v>M2189</v>
          </cell>
          <cell r="B817" t="str">
            <v>Tubo de concreto armado PA3 - D = 0,50 m</v>
          </cell>
          <cell r="D817">
            <v>182.50470000000001</v>
          </cell>
        </row>
        <row r="818">
          <cell r="A818" t="str">
            <v>M2190</v>
          </cell>
          <cell r="B818" t="str">
            <v>Tubo de concreto armado PA4 - D = 0,50 m</v>
          </cell>
          <cell r="D818">
            <v>243.1003</v>
          </cell>
        </row>
        <row r="819">
          <cell r="A819" t="str">
            <v>M2192</v>
          </cell>
          <cell r="B819" t="str">
            <v>Coroa de widia linha HWG</v>
          </cell>
          <cell r="D819">
            <v>708.37180000000001</v>
          </cell>
        </row>
        <row r="820">
          <cell r="A820" t="str">
            <v>M2193</v>
          </cell>
          <cell r="B820" t="str">
            <v>Coroa de widia linha NWG</v>
          </cell>
          <cell r="D820">
            <v>618.60509999999999</v>
          </cell>
        </row>
        <row r="821">
          <cell r="A821" t="str">
            <v>M2197</v>
          </cell>
          <cell r="B821" t="str">
            <v>Haste de paredes paralelas com niple linha NW</v>
          </cell>
          <cell r="D821">
            <v>740.07849999999996</v>
          </cell>
        </row>
        <row r="822">
          <cell r="A822" t="str">
            <v>M2198</v>
          </cell>
          <cell r="B822" t="str">
            <v>Trilho UIC60 em aço-carbono - C = 12 m</v>
          </cell>
          <cell r="D822">
            <v>10341.559800000001</v>
          </cell>
        </row>
        <row r="823">
          <cell r="A823" t="str">
            <v>M2200</v>
          </cell>
          <cell r="B823" t="str">
            <v>Trilho TR45 em aço-carbono - C = 12 m</v>
          </cell>
          <cell r="D823">
            <v>8837.0598000000009</v>
          </cell>
        </row>
        <row r="824">
          <cell r="A824" t="str">
            <v>M2202</v>
          </cell>
          <cell r="B824" t="str">
            <v>Trilho TR57 em aço-carbono - C = 12 m</v>
          </cell>
          <cell r="D824">
            <v>9840.0598000000009</v>
          </cell>
        </row>
        <row r="825">
          <cell r="A825" t="str">
            <v>M2204</v>
          </cell>
          <cell r="B825" t="str">
            <v>Trilho TR68 em aço-carbono - C = 12 m</v>
          </cell>
          <cell r="D825">
            <v>10341.559800000001</v>
          </cell>
        </row>
        <row r="826">
          <cell r="A826" t="str">
            <v>M2206</v>
          </cell>
          <cell r="B826" t="str">
            <v>Lubrificador de trilhos e de flanges de rodas</v>
          </cell>
          <cell r="D826">
            <v>92590.4611</v>
          </cell>
        </row>
        <row r="827">
          <cell r="A827" t="str">
            <v>M2207</v>
          </cell>
          <cell r="B827" t="str">
            <v>Tirefão - D = 24 mm e C = 188 mm</v>
          </cell>
          <cell r="D827">
            <v>14.329599999999999</v>
          </cell>
        </row>
        <row r="828">
          <cell r="A828" t="str">
            <v>M2208</v>
          </cell>
          <cell r="B828" t="str">
            <v>Tirefão - D = 22 mm e C = 155 mm</v>
          </cell>
          <cell r="D828">
            <v>12.456</v>
          </cell>
        </row>
        <row r="829">
          <cell r="A829" t="str">
            <v>M2209</v>
          </cell>
          <cell r="B829" t="str">
            <v>Retensor para via férrea de TR45</v>
          </cell>
          <cell r="D829">
            <v>49.290700000000001</v>
          </cell>
        </row>
        <row r="830">
          <cell r="A830" t="str">
            <v>M2210</v>
          </cell>
          <cell r="B830" t="str">
            <v>Retensor para via férrea de TR57</v>
          </cell>
          <cell r="D830">
            <v>50.654699999999998</v>
          </cell>
        </row>
        <row r="831">
          <cell r="A831" t="str">
            <v>M2211</v>
          </cell>
          <cell r="B831" t="str">
            <v>Retensor para via férrea de TR68</v>
          </cell>
          <cell r="D831">
            <v>53.072699999999998</v>
          </cell>
        </row>
        <row r="832">
          <cell r="A832" t="str">
            <v>M2213</v>
          </cell>
          <cell r="B832" t="str">
            <v>Placa de apoio em aço laminado para UIC60 com fixação rígida</v>
          </cell>
          <cell r="D832">
            <v>130.14089999999999</v>
          </cell>
        </row>
        <row r="833">
          <cell r="A833" t="str">
            <v>M2214</v>
          </cell>
          <cell r="B833" t="str">
            <v>Grampo elástico Pandrol para fixação elástica</v>
          </cell>
          <cell r="D833">
            <v>14.631600000000001</v>
          </cell>
        </row>
        <row r="834">
          <cell r="A834" t="str">
            <v>M2215</v>
          </cell>
          <cell r="B834" t="str">
            <v>Placa de apoio em aço laminado para TR45 com fixação elástica</v>
          </cell>
          <cell r="D834">
            <v>103.6451</v>
          </cell>
        </row>
        <row r="835">
          <cell r="A835" t="str">
            <v>M2216</v>
          </cell>
          <cell r="B835" t="str">
            <v>Placa de apoio em aço laminado para TR57 com fixação elástica</v>
          </cell>
          <cell r="D835">
            <v>110.1071</v>
          </cell>
        </row>
        <row r="836">
          <cell r="A836" t="str">
            <v>M2217</v>
          </cell>
          <cell r="B836" t="str">
            <v>Placa de apoio em aço laminado para TR68 com fixação elástica</v>
          </cell>
          <cell r="D836">
            <v>131.26859999999999</v>
          </cell>
        </row>
        <row r="837">
          <cell r="A837" t="str">
            <v>M2218</v>
          </cell>
          <cell r="B837" t="str">
            <v>Placa de apoio em aço laminado para TR45 com fixação rígida</v>
          </cell>
          <cell r="D837">
            <v>63.596499999999999</v>
          </cell>
        </row>
        <row r="838">
          <cell r="A838" t="str">
            <v>M2219</v>
          </cell>
          <cell r="B838" t="str">
            <v>Placa de apoio em aço laminado para TR57 com fixação rígida</v>
          </cell>
          <cell r="D838">
            <v>95.592500000000001</v>
          </cell>
        </row>
        <row r="839">
          <cell r="A839" t="str">
            <v>M2220</v>
          </cell>
          <cell r="B839" t="str">
            <v>Placa de apoio em aço laminado para TR68 com fixação rígida</v>
          </cell>
          <cell r="D839">
            <v>113.7854</v>
          </cell>
        </row>
        <row r="840">
          <cell r="A840" t="str">
            <v>M2221</v>
          </cell>
          <cell r="B840" t="str">
            <v>Retensor para via férrea de UIC60</v>
          </cell>
          <cell r="D840">
            <v>54.904800000000002</v>
          </cell>
        </row>
        <row r="841">
          <cell r="A841" t="str">
            <v>M2222</v>
          </cell>
          <cell r="B841" t="str">
            <v>Placa de apoio em aço laminado para UIC60 com fixação elástica</v>
          </cell>
          <cell r="D841">
            <v>125.90130000000001</v>
          </cell>
        </row>
        <row r="842">
          <cell r="A842" t="str">
            <v>M2225</v>
          </cell>
          <cell r="B842" t="str">
            <v>Tala de junção TJ 45 não isolada com 6 furos</v>
          </cell>
          <cell r="D842">
            <v>764.2473</v>
          </cell>
        </row>
        <row r="843">
          <cell r="A843" t="str">
            <v>M2227</v>
          </cell>
          <cell r="B843" t="str">
            <v>Tala de junção TJ 57 não isolada com 6 furos</v>
          </cell>
          <cell r="D843">
            <v>891.99639999999999</v>
          </cell>
        </row>
        <row r="844">
          <cell r="A844" t="str">
            <v>M2229</v>
          </cell>
          <cell r="B844" t="str">
            <v>Tala de junção TJ 68 não isolada com 6 furos</v>
          </cell>
          <cell r="D844">
            <v>1104.9908</v>
          </cell>
        </row>
        <row r="845">
          <cell r="A845" t="str">
            <v>M2233</v>
          </cell>
          <cell r="B845" t="str">
            <v>Parafuso de cabeça abaulada em aço inox com porca e arruela de pressão para tala de junção - D = 25,4 mm</v>
          </cell>
          <cell r="D845">
            <v>50.942500000000003</v>
          </cell>
        </row>
        <row r="846">
          <cell r="A846" t="str">
            <v>M2234</v>
          </cell>
          <cell r="B846" t="str">
            <v>Tala de junção TJ 60 não isolada com 6 furos</v>
          </cell>
          <cell r="D846">
            <v>921.47270000000003</v>
          </cell>
        </row>
        <row r="847">
          <cell r="A847" t="str">
            <v>M2236</v>
          </cell>
          <cell r="B847" t="str">
            <v>AMV tipo TR45, abertura 1:8, bitola métrica</v>
          </cell>
          <cell r="D847">
            <v>444999.19760000001</v>
          </cell>
        </row>
        <row r="848">
          <cell r="A848" t="str">
            <v>M2237</v>
          </cell>
          <cell r="B848" t="str">
            <v>AMV tipo TR45, abertura 1:10, bitola métrica</v>
          </cell>
          <cell r="D848">
            <v>488399.5318</v>
          </cell>
        </row>
        <row r="849">
          <cell r="A849" t="str">
            <v>M2238</v>
          </cell>
          <cell r="B849" t="str">
            <v>AMV tipo TR45, abertura 1:12, bitola métrica</v>
          </cell>
          <cell r="D849">
            <v>536140.3493</v>
          </cell>
        </row>
        <row r="850">
          <cell r="A850" t="str">
            <v>M2239</v>
          </cell>
          <cell r="B850" t="str">
            <v>AMV tipo TR45, abertura 1:14, bitola métrica</v>
          </cell>
          <cell r="D850">
            <v>592586.07620000001</v>
          </cell>
        </row>
        <row r="851">
          <cell r="A851" t="str">
            <v>M2240</v>
          </cell>
          <cell r="B851" t="str">
            <v>AMV tipo TR57, abertura 1:8, bitola métrica</v>
          </cell>
          <cell r="D851">
            <v>564552.53040000005</v>
          </cell>
        </row>
        <row r="852">
          <cell r="A852" t="str">
            <v>M2241</v>
          </cell>
          <cell r="B852" t="str">
            <v>AMV tipo TR57, abertura 1:10, bitola métrica</v>
          </cell>
          <cell r="D852">
            <v>619515.0638</v>
          </cell>
        </row>
        <row r="853">
          <cell r="A853" t="str">
            <v>M2242</v>
          </cell>
          <cell r="B853" t="str">
            <v>AMV tipo TR57, abertura 1:12, bitola métrica</v>
          </cell>
          <cell r="D853">
            <v>675374.26729999995</v>
          </cell>
        </row>
        <row r="854">
          <cell r="A854" t="str">
            <v>M2243</v>
          </cell>
          <cell r="B854" t="str">
            <v>AMV tipo TR57, abertura 1:14, bitola métrica</v>
          </cell>
          <cell r="D854">
            <v>741879.08050000004</v>
          </cell>
        </row>
        <row r="855">
          <cell r="A855" t="str">
            <v>M2244</v>
          </cell>
          <cell r="B855" t="str">
            <v>AMV tipo TR57, abertura 1:20, bitola métrica</v>
          </cell>
          <cell r="D855">
            <v>900252.40119999996</v>
          </cell>
        </row>
        <row r="856">
          <cell r="A856" t="str">
            <v>M2245</v>
          </cell>
          <cell r="B856" t="str">
            <v>AMV tipo TR68, abertura 1:10, bitola métrica</v>
          </cell>
          <cell r="D856">
            <v>732279.74970000004</v>
          </cell>
        </row>
        <row r="857">
          <cell r="A857" t="str">
            <v>M2246</v>
          </cell>
          <cell r="B857" t="str">
            <v>AMV tipo TR68, abertura 1:12, bitola métrica</v>
          </cell>
          <cell r="D857">
            <v>809905.8419</v>
          </cell>
        </row>
        <row r="858">
          <cell r="A858" t="str">
            <v>M2247</v>
          </cell>
          <cell r="B858" t="str">
            <v>AMV tipo TR68, abertura 1:14, bitola métrica</v>
          </cell>
          <cell r="D858">
            <v>889247.04779999994</v>
          </cell>
        </row>
        <row r="859">
          <cell r="A859" t="str">
            <v>M2248</v>
          </cell>
          <cell r="B859" t="str">
            <v>AMV tipo UIC60, abertura 1:10, bitola métrica</v>
          </cell>
          <cell r="D859">
            <v>647446.27430000005</v>
          </cell>
        </row>
        <row r="860">
          <cell r="A860" t="str">
            <v>M2249</v>
          </cell>
          <cell r="B860" t="str">
            <v>AMV tipo TR68, abertura 1:20, bitola métrica</v>
          </cell>
          <cell r="D860">
            <v>1063798.0863000001</v>
          </cell>
        </row>
        <row r="861">
          <cell r="A861" t="str">
            <v>M2250</v>
          </cell>
          <cell r="B861" t="str">
            <v>AMV tipo TR45, abertura 1:8, bitola larga</v>
          </cell>
          <cell r="D861">
            <v>510003.31510000001</v>
          </cell>
        </row>
        <row r="862">
          <cell r="A862" t="str">
            <v>M2251</v>
          </cell>
          <cell r="B862" t="str">
            <v>AMV tipo TR45, abertura 1:10, bitola larga</v>
          </cell>
          <cell r="D862">
            <v>559904.09329999995</v>
          </cell>
        </row>
        <row r="863">
          <cell r="A863" t="str">
            <v>M2252</v>
          </cell>
          <cell r="B863" t="str">
            <v>AMV tipo TR45, abertura 1:12, bitola larga</v>
          </cell>
          <cell r="D863">
            <v>614795.30260000005</v>
          </cell>
        </row>
        <row r="864">
          <cell r="A864" t="str">
            <v>M2253</v>
          </cell>
          <cell r="B864" t="str">
            <v>AMV tipo TR45, abertura 1:14, bitola larga</v>
          </cell>
          <cell r="D864">
            <v>675175.24730000005</v>
          </cell>
        </row>
        <row r="865">
          <cell r="A865" t="str">
            <v>M2254</v>
          </cell>
          <cell r="B865" t="str">
            <v>AMV tipo TR57, abertura 1:8, bitola larga</v>
          </cell>
          <cell r="D865">
            <v>646939.46400000004</v>
          </cell>
        </row>
        <row r="866">
          <cell r="A866" t="str">
            <v>M2255</v>
          </cell>
          <cell r="B866" t="str">
            <v>AMV tipo TR57, abertura 1:10, bitola larga</v>
          </cell>
          <cell r="D866">
            <v>710190.36049999995</v>
          </cell>
        </row>
        <row r="867">
          <cell r="A867" t="str">
            <v>M2256</v>
          </cell>
          <cell r="B867" t="str">
            <v>AMV tipo TR57, abertura 1:12, bitola larga</v>
          </cell>
          <cell r="D867">
            <v>779716.80539999995</v>
          </cell>
        </row>
        <row r="868">
          <cell r="A868" t="str">
            <v>M2257</v>
          </cell>
          <cell r="B868" t="str">
            <v>AMV tipo TR57, abertura 1:14, bitola larga</v>
          </cell>
          <cell r="D868">
            <v>863658.69</v>
          </cell>
        </row>
        <row r="869">
          <cell r="A869" t="str">
            <v>M2258</v>
          </cell>
          <cell r="B869" t="str">
            <v>AMV tipo TR57, abertura 1:20, bitola larga</v>
          </cell>
          <cell r="D869">
            <v>1031912.6544999999</v>
          </cell>
        </row>
        <row r="870">
          <cell r="A870" t="str">
            <v>M2259</v>
          </cell>
          <cell r="B870" t="str">
            <v>AMV tipo TR68, abertura 1:10, bitola larga</v>
          </cell>
          <cell r="D870">
            <v>851873.52309999999</v>
          </cell>
        </row>
        <row r="871">
          <cell r="A871" t="str">
            <v>M2260</v>
          </cell>
          <cell r="B871" t="str">
            <v>AMV tipo TR68, abertura 1:12, bitola larga</v>
          </cell>
          <cell r="D871">
            <v>928925.04020000005</v>
          </cell>
        </row>
        <row r="872">
          <cell r="A872" t="str">
            <v>M2261</v>
          </cell>
          <cell r="B872" t="str">
            <v>AMV tipo TR68, abertura 1:14, bitola larga</v>
          </cell>
          <cell r="D872">
            <v>1026065.3713999999</v>
          </cell>
        </row>
        <row r="873">
          <cell r="A873" t="str">
            <v>M2262</v>
          </cell>
          <cell r="B873" t="str">
            <v>AMV tipo UIC60, abertura 1:10, bitola larga</v>
          </cell>
          <cell r="D873">
            <v>742874.25560000003</v>
          </cell>
        </row>
        <row r="874">
          <cell r="A874" t="str">
            <v>M2263</v>
          </cell>
          <cell r="B874" t="str">
            <v>AMV tipo TR68, abertura 1:20, bitola larga</v>
          </cell>
          <cell r="D874">
            <v>1237395.5146000001</v>
          </cell>
        </row>
        <row r="875">
          <cell r="A875" t="str">
            <v>M2264</v>
          </cell>
          <cell r="B875" t="str">
            <v>AMV tipo TR45, abertura 1:8, bitola mista</v>
          </cell>
          <cell r="D875">
            <v>613553.08400000003</v>
          </cell>
        </row>
        <row r="876">
          <cell r="A876" t="str">
            <v>M2265</v>
          </cell>
          <cell r="B876" t="str">
            <v>AMV tipo TR45, abertura 1:10, bitola mista</v>
          </cell>
          <cell r="D876">
            <v>673415.76910000003</v>
          </cell>
        </row>
        <row r="877">
          <cell r="A877" t="str">
            <v>M2266</v>
          </cell>
          <cell r="B877" t="str">
            <v>AMV tipo TR45, abertura 1:12, bitola mista</v>
          </cell>
          <cell r="D877">
            <v>739264.85120000003</v>
          </cell>
        </row>
        <row r="878">
          <cell r="A878" t="str">
            <v>M2267</v>
          </cell>
          <cell r="B878" t="str">
            <v>AMV tipo TR45, abertura 1:14, bitola mista</v>
          </cell>
          <cell r="D878">
            <v>819161.50829999999</v>
          </cell>
        </row>
        <row r="879">
          <cell r="A879" t="str">
            <v>M2268</v>
          </cell>
          <cell r="B879" t="str">
            <v>AMV tipo TR57, abertura 1:8, bitola mista</v>
          </cell>
          <cell r="D879">
            <v>773468.56570000004</v>
          </cell>
        </row>
        <row r="880">
          <cell r="A880" t="str">
            <v>M2269</v>
          </cell>
          <cell r="B880" t="str">
            <v>AMV tipo TR57, abertura 1:10, bitola mista</v>
          </cell>
          <cell r="D880">
            <v>856785.56220000004</v>
          </cell>
        </row>
        <row r="881">
          <cell r="A881" t="str">
            <v>M2270</v>
          </cell>
          <cell r="B881" t="str">
            <v>AMV tipo TR57, abertura 1:12, bitola mista</v>
          </cell>
          <cell r="D881">
            <v>940225.32799999998</v>
          </cell>
        </row>
        <row r="882">
          <cell r="A882" t="str">
            <v>M2271</v>
          </cell>
          <cell r="B882" t="str">
            <v>AMV tipo TR57, abertura 1:14, bitola mista</v>
          </cell>
          <cell r="D882">
            <v>1026112.0256000001</v>
          </cell>
        </row>
        <row r="883">
          <cell r="A883" t="str">
            <v>M2272</v>
          </cell>
          <cell r="B883" t="str">
            <v>AMV tipo TR57, abertura 1:20, bitola mista</v>
          </cell>
          <cell r="D883">
            <v>1256321.9402000001</v>
          </cell>
        </row>
        <row r="884">
          <cell r="A884" t="str">
            <v>M2273</v>
          </cell>
          <cell r="B884" t="str">
            <v>AMV tipo TR68, abertura 1:10, bitola mista</v>
          </cell>
          <cell r="D884">
            <v>1017823.5937</v>
          </cell>
        </row>
        <row r="885">
          <cell r="A885" t="str">
            <v>M2274</v>
          </cell>
          <cell r="B885" t="str">
            <v>AMV tipo TR68, abertura 1:12, bitola mista</v>
          </cell>
          <cell r="D885">
            <v>1111470.1499999999</v>
          </cell>
        </row>
        <row r="886">
          <cell r="A886" t="str">
            <v>M2275</v>
          </cell>
          <cell r="B886" t="str">
            <v>AMV tipo TR68, abertura 1:14, bitola mista</v>
          </cell>
          <cell r="D886">
            <v>1237459.7704</v>
          </cell>
        </row>
        <row r="887">
          <cell r="A887" t="str">
            <v>M2276</v>
          </cell>
          <cell r="B887" t="str">
            <v>Revestimento com conector linha AW</v>
          </cell>
          <cell r="D887">
            <v>384.1155</v>
          </cell>
        </row>
        <row r="888">
          <cell r="A888" t="str">
            <v>M2277</v>
          </cell>
          <cell r="B888" t="str">
            <v>AMV tipo TR68, abertura 1:20, bitola mista</v>
          </cell>
          <cell r="D888">
            <v>1478354.9824999999</v>
          </cell>
        </row>
        <row r="889">
          <cell r="A889" t="str">
            <v>M2281</v>
          </cell>
          <cell r="B889" t="str">
            <v>Dormente de madeira bitola larga - C = 280 cm, L = 24 cm e H = 17 cm</v>
          </cell>
          <cell r="D889">
            <v>451.80650000000003</v>
          </cell>
        </row>
        <row r="890">
          <cell r="A890" t="str">
            <v>M2282</v>
          </cell>
          <cell r="B890" t="str">
            <v>Dormente de madeira bitola métrica - C = 200 cm, L = 22 cm e H = 16 cm</v>
          </cell>
          <cell r="D890">
            <v>236.17099999999999</v>
          </cell>
        </row>
        <row r="891">
          <cell r="A891" t="str">
            <v>M2284</v>
          </cell>
          <cell r="B891" t="str">
            <v>Revestimento com conector linha HW</v>
          </cell>
          <cell r="D891">
            <v>807.0521</v>
          </cell>
        </row>
        <row r="892">
          <cell r="A892" t="str">
            <v>M2285</v>
          </cell>
          <cell r="B892" t="str">
            <v>Revestimento com conector linha NW</v>
          </cell>
          <cell r="D892">
            <v>654.22910000000002</v>
          </cell>
        </row>
        <row r="893">
          <cell r="A893" t="str">
            <v>M2292</v>
          </cell>
          <cell r="B893" t="str">
            <v>AMV tipo UIC60, abertura 1:12, bitola métrica</v>
          </cell>
          <cell r="D893">
            <v>711091.38049999997</v>
          </cell>
        </row>
        <row r="894">
          <cell r="A894" t="str">
            <v>M2293</v>
          </cell>
          <cell r="B894" t="str">
            <v>AMV tipo UIC60, abertura 1:14, bitola métrica</v>
          </cell>
          <cell r="D894">
            <v>781101.0294</v>
          </cell>
        </row>
        <row r="895">
          <cell r="A895" t="str">
            <v>M2294</v>
          </cell>
          <cell r="B895" t="str">
            <v>AMV tipo UIC60, abertura 1:20, bitola métrica</v>
          </cell>
          <cell r="D895">
            <v>940619.60640000005</v>
          </cell>
        </row>
        <row r="896">
          <cell r="A896" t="str">
            <v>M2298</v>
          </cell>
          <cell r="B896" t="str">
            <v>AMV tipo UIC60, abertura 1:10, bitola mista</v>
          </cell>
          <cell r="D896">
            <v>894832.16700000002</v>
          </cell>
        </row>
        <row r="897">
          <cell r="A897" t="str">
            <v>M2299</v>
          </cell>
          <cell r="B897" t="str">
            <v>AMV tipo UIC60, abertura 1:12, bitola mista</v>
          </cell>
          <cell r="D897">
            <v>982666.3909</v>
          </cell>
        </row>
        <row r="898">
          <cell r="A898" t="str">
            <v>M2300</v>
          </cell>
          <cell r="B898" t="str">
            <v>AMV tipo UIC60, abertura 1:14, bitola mista</v>
          </cell>
          <cell r="D898">
            <v>1079283.7481</v>
          </cell>
        </row>
        <row r="899">
          <cell r="A899" t="str">
            <v>M2301</v>
          </cell>
          <cell r="B899" t="str">
            <v>AMV tipo UIC60, abertura 1:20, bitola mista</v>
          </cell>
          <cell r="D899">
            <v>1308333.9819</v>
          </cell>
        </row>
        <row r="900">
          <cell r="A900" t="str">
            <v>M2303</v>
          </cell>
          <cell r="B900" t="str">
            <v>Sapata de widia linha NW</v>
          </cell>
          <cell r="D900">
            <v>527.43859999999995</v>
          </cell>
        </row>
        <row r="901">
          <cell r="A901" t="str">
            <v>M2304</v>
          </cell>
          <cell r="B901" t="str">
            <v>Broca de arraste com três asas linha NW</v>
          </cell>
          <cell r="D901">
            <v>1916.0322000000001</v>
          </cell>
        </row>
        <row r="902">
          <cell r="A902" t="str">
            <v>M2308</v>
          </cell>
          <cell r="B902" t="str">
            <v>Dormente de madeira para pontes - C = 300 cm, L = 25 cm e H = 20 cm</v>
          </cell>
          <cell r="D902">
            <v>489.3408</v>
          </cell>
        </row>
        <row r="903">
          <cell r="A903" t="str">
            <v>M2313</v>
          </cell>
          <cell r="B903" t="str">
            <v>AMV tipo UIC60, abertura 1:12, bitola larga</v>
          </cell>
          <cell r="D903">
            <v>821559.28430000006</v>
          </cell>
        </row>
        <row r="904">
          <cell r="A904" t="str">
            <v>M2314</v>
          </cell>
          <cell r="B904" t="str">
            <v>AMV tipo UIC60, abertura 1:14, bitola larga</v>
          </cell>
          <cell r="D904">
            <v>902066.09149999998</v>
          </cell>
        </row>
        <row r="905">
          <cell r="A905" t="str">
            <v>M2316</v>
          </cell>
          <cell r="B905" t="str">
            <v>AMV tipo UIC60, abertura 1:20, bitola larga</v>
          </cell>
          <cell r="D905">
            <v>1079180.9387999999</v>
          </cell>
        </row>
        <row r="906">
          <cell r="A906" t="str">
            <v>M2317</v>
          </cell>
          <cell r="B906" t="str">
            <v>Tubo de revestimento em aço-carbono schedule 40 para estaca raiz - ponteira schedule 80, D = 141,3 mm, peso 24 kg/m</v>
          </cell>
          <cell r="D906">
            <v>476.77050000000003</v>
          </cell>
        </row>
        <row r="907">
          <cell r="A907" t="str">
            <v>M2318</v>
          </cell>
          <cell r="B907" t="str">
            <v>Tubo de revestimento em aço-carbono schedule 40 para estaca raiz - ponteira schedule 80, D = 168,3 mm, peso 31 kg/m</v>
          </cell>
          <cell r="D907">
            <v>593.06219999999996</v>
          </cell>
        </row>
        <row r="908">
          <cell r="A908" t="str">
            <v>M2319</v>
          </cell>
          <cell r="B908" t="str">
            <v>Tubo de revestimento em aço-carbono schedule 40 para estaca raiz - ponteira schedule 80, D = 219,1 mm, peso 47 kg/m</v>
          </cell>
          <cell r="D908">
            <v>845.09400000000005</v>
          </cell>
        </row>
        <row r="909">
          <cell r="A909" t="str">
            <v>M2320</v>
          </cell>
          <cell r="B909" t="str">
            <v>Tubo de revestimento em aço-carbono schedule 40 para estaca raiz - ponteira schedule 80, D = 273,0 mm, peso 67 kg/m</v>
          </cell>
          <cell r="D909">
            <v>1281.8530000000001</v>
          </cell>
        </row>
        <row r="910">
          <cell r="A910" t="str">
            <v>M2321</v>
          </cell>
          <cell r="B910" t="str">
            <v>Tubo de revestimento em aço-carbono schedule 40 para estaca raiz - ponteira schedule 80, D = 323,8 mm, peso 90 kg/m</v>
          </cell>
          <cell r="D910">
            <v>1629.4576</v>
          </cell>
        </row>
        <row r="911">
          <cell r="A911" t="str">
            <v>M2322</v>
          </cell>
          <cell r="B911" t="str">
            <v>Tubo de revestimento em aço-carbono schedule 40 para estaca raiz - ponteira schedule 80, D = 406,0 mm, peso 143 kg/m</v>
          </cell>
          <cell r="D911">
            <v>3157.9602</v>
          </cell>
        </row>
        <row r="912">
          <cell r="A912" t="str">
            <v>M2325</v>
          </cell>
          <cell r="B912" t="str">
            <v>Anel de compensação angular para tirantes com diâmetro de 30 mm</v>
          </cell>
          <cell r="D912">
            <v>63.322099999999999</v>
          </cell>
        </row>
        <row r="913">
          <cell r="A913" t="str">
            <v>M2326</v>
          </cell>
          <cell r="B913" t="str">
            <v>Anel de compensação angular para tirantes com diâmetro de 32 mm</v>
          </cell>
          <cell r="D913">
            <v>87.722399999999993</v>
          </cell>
        </row>
        <row r="914">
          <cell r="A914" t="str">
            <v>M2327</v>
          </cell>
          <cell r="B914" t="str">
            <v>Anel de compensação angular para tirantes com diâmetro de 40 mm</v>
          </cell>
          <cell r="D914">
            <v>94.555000000000007</v>
          </cell>
        </row>
        <row r="915">
          <cell r="A915" t="str">
            <v>M2328</v>
          </cell>
          <cell r="B915" t="str">
            <v>Anel de compensação angular para tirantes com diâmetro de 44 mm</v>
          </cell>
          <cell r="D915">
            <v>108.2136</v>
          </cell>
        </row>
        <row r="916">
          <cell r="A916" t="str">
            <v>M2329</v>
          </cell>
          <cell r="B916" t="str">
            <v>Anel de compensação angular para tirantes com diâmetro de 50 mm</v>
          </cell>
          <cell r="D916">
            <v>119.00539999999999</v>
          </cell>
        </row>
        <row r="917">
          <cell r="A917" t="str">
            <v>M2330</v>
          </cell>
          <cell r="B917" t="str">
            <v>Anel de compensação angular para tirantes com diâmetro de 53 mm</v>
          </cell>
          <cell r="D917">
            <v>129.90260000000001</v>
          </cell>
        </row>
        <row r="918">
          <cell r="A918" t="str">
            <v>M2331</v>
          </cell>
          <cell r="B918" t="str">
            <v>Anel de compensação angular para tirantes com diâmetro de 57 mm</v>
          </cell>
          <cell r="D918">
            <v>142.5121</v>
          </cell>
        </row>
        <row r="919">
          <cell r="A919" t="str">
            <v>M2332</v>
          </cell>
          <cell r="B919" t="str">
            <v>Anel de compensação angular para tirantes com diâmetro de 63 mm</v>
          </cell>
          <cell r="D919">
            <v>157.54689999999999</v>
          </cell>
        </row>
        <row r="920">
          <cell r="A920" t="str">
            <v>M2333</v>
          </cell>
          <cell r="B920" t="str">
            <v>Anel de compensação angular para tirantes com diâmetro de 69 mm</v>
          </cell>
          <cell r="D920">
            <v>178.44059999999999</v>
          </cell>
        </row>
        <row r="921">
          <cell r="A921" t="str">
            <v>M2334</v>
          </cell>
          <cell r="B921" t="str">
            <v>Coroa de widia linha BWG</v>
          </cell>
          <cell r="D921">
            <v>503.58370000000002</v>
          </cell>
        </row>
        <row r="922">
          <cell r="A922" t="str">
            <v>M2352</v>
          </cell>
          <cell r="B922" t="str">
            <v>Conjunto para solda aluminotérmica de TR45 - porção, fôrmas, acendedor, pasta de vedação e cadinho descartável</v>
          </cell>
          <cell r="D922">
            <v>1390.42</v>
          </cell>
        </row>
        <row r="923">
          <cell r="A923" t="str">
            <v>M2353</v>
          </cell>
          <cell r="B923" t="str">
            <v>Conjunto para solda aluminotérmica de TR57 - porção, fôrmas, acendedor, pasta de vedação e cadinho descartável</v>
          </cell>
          <cell r="D923">
            <v>1370.1</v>
          </cell>
        </row>
        <row r="924">
          <cell r="A924" t="str">
            <v>M2354</v>
          </cell>
          <cell r="B924" t="str">
            <v>Conjunto para solda aluminotérmica de TR68 - porção, fôrmas, acendedor, pasta de vedação e cadinho descartável</v>
          </cell>
          <cell r="D924">
            <v>1445.53</v>
          </cell>
        </row>
        <row r="925">
          <cell r="A925" t="str">
            <v>M2355</v>
          </cell>
          <cell r="B925" t="str">
            <v>Conjunto para solda aluminotérmica de UIC60 - porção, fôrmas, acendedor, pasta de vedação e cadinho descartável</v>
          </cell>
          <cell r="D925">
            <v>1393.45</v>
          </cell>
        </row>
        <row r="926">
          <cell r="A926" t="str">
            <v>M2356</v>
          </cell>
          <cell r="B926" t="str">
            <v>Brita padrão para lastro ferroviário</v>
          </cell>
          <cell r="D926">
            <v>109.616</v>
          </cell>
        </row>
        <row r="927">
          <cell r="A927" t="str">
            <v>M2358</v>
          </cell>
          <cell r="B927" t="str">
            <v>Palmilha de borracha para dormente de concreto</v>
          </cell>
          <cell r="D927">
            <v>10.360300000000001</v>
          </cell>
        </row>
        <row r="928">
          <cell r="A928" t="str">
            <v>M2364</v>
          </cell>
          <cell r="B928" t="str">
            <v>Broca para furar trilho - D = 29 mm (1 1/8")</v>
          </cell>
          <cell r="D928">
            <v>1354.3778</v>
          </cell>
        </row>
        <row r="929">
          <cell r="A929" t="str">
            <v>M2365</v>
          </cell>
          <cell r="B929" t="str">
            <v>Disco de corte abrasivo para máquina para serrar trilho - D = 350 mm</v>
          </cell>
          <cell r="D929">
            <v>25.649899999999999</v>
          </cell>
        </row>
        <row r="930">
          <cell r="A930" t="str">
            <v>M2370</v>
          </cell>
          <cell r="B930" t="str">
            <v>Dormentes de madeira para AMV</v>
          </cell>
          <cell r="D930">
            <v>3400.8490000000002</v>
          </cell>
        </row>
        <row r="931">
          <cell r="A931" t="str">
            <v>M2379</v>
          </cell>
          <cell r="B931" t="str">
            <v>Coroa de diamante linha BWG</v>
          </cell>
          <cell r="D931">
            <v>1047.7357999999999</v>
          </cell>
        </row>
        <row r="932">
          <cell r="A932" t="str">
            <v>M2383</v>
          </cell>
          <cell r="B932" t="str">
            <v>Revestimento com conector linha BW</v>
          </cell>
          <cell r="D932">
            <v>518.30579999999998</v>
          </cell>
        </row>
        <row r="933">
          <cell r="A933" t="str">
            <v>M2386</v>
          </cell>
          <cell r="B933" t="str">
            <v>Corda de poliamida - D = 12,0 mm e capacidade de carga de 2.200 kg</v>
          </cell>
          <cell r="D933">
            <v>4.4623999999999997</v>
          </cell>
        </row>
        <row r="934">
          <cell r="A934" t="str">
            <v>M2388</v>
          </cell>
          <cell r="B934" t="str">
            <v>Broca de widia - D = 16 mm e C = 150 mm</v>
          </cell>
          <cell r="D934">
            <v>39.987400000000001</v>
          </cell>
        </row>
        <row r="935">
          <cell r="A935" t="str">
            <v>M2389</v>
          </cell>
          <cell r="B935" t="str">
            <v>Broca de widia - D = 19 mm e C = 160 mm</v>
          </cell>
          <cell r="D935">
            <v>83.557599999999994</v>
          </cell>
        </row>
        <row r="936">
          <cell r="A936" t="str">
            <v>M2419</v>
          </cell>
          <cell r="B936" t="str">
            <v>Parafuso de cabeça abaulada em aço inox com porca e arruela - D = 6 mm (M6) e C = 30 mm</v>
          </cell>
          <cell r="D936">
            <v>0.90790000000000004</v>
          </cell>
        </row>
        <row r="937">
          <cell r="A937" t="str">
            <v>M2420</v>
          </cell>
          <cell r="B937" t="str">
            <v>Parafuso de cabeça abaulada em aço inox com porca e arruela - D = 8 mm (M8) e C = 50 mm</v>
          </cell>
          <cell r="D937">
            <v>2.5571999999999999</v>
          </cell>
        </row>
        <row r="938">
          <cell r="A938" t="str">
            <v>M2421</v>
          </cell>
          <cell r="B938" t="str">
            <v>Mangueira cristal trançada de PVC com pressão de trabalho de 1,50 MPa (250 psi) - D = 9,5 mm (3/8")</v>
          </cell>
          <cell r="D938">
            <v>3.4965999999999999</v>
          </cell>
        </row>
        <row r="939">
          <cell r="A939" t="str">
            <v>M2423</v>
          </cell>
          <cell r="B939" t="str">
            <v>Fôrma plástica para nicho de protensão de cordoalha - D = 15,2 mm</v>
          </cell>
          <cell r="D939">
            <v>2.3759000000000001</v>
          </cell>
        </row>
        <row r="940">
          <cell r="A940" t="str">
            <v>M2424</v>
          </cell>
          <cell r="B940" t="str">
            <v>Fôrma plástica para nicho de protensão de cordoalha - D = 12,7 mm</v>
          </cell>
          <cell r="D940">
            <v>1.1052999999999999</v>
          </cell>
        </row>
        <row r="941">
          <cell r="A941" t="str">
            <v>M2425</v>
          </cell>
          <cell r="B941" t="str">
            <v>Cordoalha engraxada tipo CP 190 RB - D = 15,2 mm</v>
          </cell>
          <cell r="D941">
            <v>14.4156</v>
          </cell>
        </row>
        <row r="942">
          <cell r="A942" t="str">
            <v>M2426</v>
          </cell>
          <cell r="B942" t="str">
            <v>Cordoalha engraxada tipo CP 190 RB - D = 12,7 mm</v>
          </cell>
          <cell r="D942">
            <v>14.4156</v>
          </cell>
        </row>
        <row r="943">
          <cell r="A943" t="str">
            <v>M2427</v>
          </cell>
          <cell r="B943" t="str">
            <v>Bainha metálica para protensão - D = 35 mm</v>
          </cell>
          <cell r="D943">
            <v>12.5448</v>
          </cell>
        </row>
        <row r="944">
          <cell r="A944" t="str">
            <v>M2428</v>
          </cell>
          <cell r="B944" t="str">
            <v>Bainha metálica para protensão - D = 30 mm</v>
          </cell>
          <cell r="D944">
            <v>11.7654</v>
          </cell>
        </row>
        <row r="945">
          <cell r="A945" t="str">
            <v>M2429</v>
          </cell>
          <cell r="B945" t="str">
            <v>Ancoragem passiva aderente para 8 cordoalhas - D = 15,2 mm</v>
          </cell>
          <cell r="D945">
            <v>107.92440000000001</v>
          </cell>
        </row>
        <row r="946">
          <cell r="A946" t="str">
            <v>M2430</v>
          </cell>
          <cell r="B946" t="str">
            <v>Ancoragem passiva aderente para 31 cordoalhas - D = 15,2 mm</v>
          </cell>
          <cell r="D946">
            <v>694.76149999999996</v>
          </cell>
        </row>
        <row r="947">
          <cell r="A947" t="str">
            <v>M2431</v>
          </cell>
          <cell r="B947" t="str">
            <v>Ancoragem ativa para cordoalha engraxada - D = 12,7 mm</v>
          </cell>
          <cell r="D947">
            <v>70.438500000000005</v>
          </cell>
        </row>
        <row r="948">
          <cell r="A948" t="str">
            <v>M2432</v>
          </cell>
          <cell r="B948" t="str">
            <v>Ancoragem ativa para cordoalha engraxada - D = 15,2 mm</v>
          </cell>
          <cell r="D948">
            <v>102.3203</v>
          </cell>
        </row>
        <row r="949">
          <cell r="A949" t="str">
            <v>M2433</v>
          </cell>
          <cell r="B949" t="str">
            <v>Ancoragem passiva aderente para 10 cordoalhas - D = 12,7 mm</v>
          </cell>
          <cell r="D949">
            <v>136.38659999999999</v>
          </cell>
        </row>
        <row r="950">
          <cell r="A950" t="str">
            <v>M2434</v>
          </cell>
          <cell r="B950" t="str">
            <v>Ancoragem passiva aderente para 12 cordoalhas - D = 12,7 mm</v>
          </cell>
          <cell r="D950">
            <v>167.25899999999999</v>
          </cell>
        </row>
        <row r="951">
          <cell r="A951" t="str">
            <v>M2435</v>
          </cell>
          <cell r="B951" t="str">
            <v>Ancoragem passiva aderente para 12 cordoalhas - D = 15,2 mm</v>
          </cell>
          <cell r="D951">
            <v>169.94970000000001</v>
          </cell>
        </row>
        <row r="952">
          <cell r="A952" t="str">
            <v>M2436</v>
          </cell>
          <cell r="B952" t="str">
            <v>Ancoragem passiva aderente para 15 cordoalhas - D = 12,7 mm</v>
          </cell>
          <cell r="D952">
            <v>219.9915</v>
          </cell>
        </row>
        <row r="953">
          <cell r="A953" t="str">
            <v>M2437</v>
          </cell>
          <cell r="B953" t="str">
            <v>Ancoragem passiva aderente para 15 cordoalhas - D = 15,2 mm</v>
          </cell>
          <cell r="D953">
            <v>268.23329999999999</v>
          </cell>
        </row>
        <row r="954">
          <cell r="A954" t="str">
            <v>M2438</v>
          </cell>
          <cell r="B954" t="str">
            <v>Ancoragem passiva aderente para 19 cordoalhas - D = 12,7 mm</v>
          </cell>
          <cell r="D954">
            <v>271.0677</v>
          </cell>
        </row>
        <row r="955">
          <cell r="A955" t="str">
            <v>M2439</v>
          </cell>
          <cell r="B955" t="str">
            <v>Ancoragem passiva aderente para 19 cordoalhas - D = 15,2 mm</v>
          </cell>
          <cell r="D955">
            <v>286.19929999999999</v>
          </cell>
        </row>
        <row r="956">
          <cell r="A956" t="str">
            <v>M2440</v>
          </cell>
          <cell r="B956" t="str">
            <v>Ancoragem passiva aderente para 22 cordoalhas - D = 12,7 mm</v>
          </cell>
          <cell r="D956">
            <v>334.83800000000002</v>
          </cell>
        </row>
        <row r="957">
          <cell r="A957" t="str">
            <v>M2441</v>
          </cell>
          <cell r="B957" t="str">
            <v>Ancoragem passiva aderente para 22 cordoalhas - D = 15,2 mm</v>
          </cell>
          <cell r="D957">
            <v>395.89580000000001</v>
          </cell>
        </row>
        <row r="958">
          <cell r="A958" t="str">
            <v>M2442</v>
          </cell>
          <cell r="B958" t="str">
            <v>Ancoragem passiva aderente para 27 cordoalhas - D = 12,7 mm</v>
          </cell>
          <cell r="D958">
            <v>464.02690000000001</v>
          </cell>
        </row>
        <row r="959">
          <cell r="A959" t="str">
            <v>M2443</v>
          </cell>
          <cell r="B959" t="str">
            <v>Ancoragem passiva aderente para 27 cordoalhas - D = 15,2 mm</v>
          </cell>
          <cell r="D959">
            <v>565.50199999999995</v>
          </cell>
        </row>
        <row r="960">
          <cell r="A960" t="str">
            <v>M2444</v>
          </cell>
          <cell r="B960" t="str">
            <v>Ancoragem passiva aderente para 31 cordoalhas - D = 12,7 mm</v>
          </cell>
          <cell r="D960">
            <v>536.07489999999996</v>
          </cell>
        </row>
        <row r="961">
          <cell r="A961" t="str">
            <v>M2445</v>
          </cell>
          <cell r="B961" t="str">
            <v>Ancoragem passiva aderente para 4 cordoalhas - D = 12,7 mm</v>
          </cell>
          <cell r="D961">
            <v>55.340800000000002</v>
          </cell>
        </row>
        <row r="962">
          <cell r="A962" t="str">
            <v>M2446</v>
          </cell>
          <cell r="B962" t="str">
            <v>Ancoragem passiva aderente para 4 cordoalhas - D = 15,2 mm</v>
          </cell>
          <cell r="D962">
            <v>58.133299999999998</v>
          </cell>
        </row>
        <row r="963">
          <cell r="A963" t="str">
            <v>M2447</v>
          </cell>
          <cell r="B963" t="str">
            <v>Ancoragem passiva aderente para 6 cordoalhas - D = 12,7 mm</v>
          </cell>
          <cell r="D963">
            <v>91.493899999999996</v>
          </cell>
        </row>
        <row r="964">
          <cell r="A964" t="str">
            <v>M2448</v>
          </cell>
          <cell r="B964" t="str">
            <v>Ancoragem passiva aderente para 6 cordoalhas - D = 15,2 mm</v>
          </cell>
          <cell r="D964">
            <v>86.951700000000002</v>
          </cell>
        </row>
        <row r="965">
          <cell r="A965" t="str">
            <v>M2449</v>
          </cell>
          <cell r="B965" t="str">
            <v>Ancoragem passiva aderente para 7 cordoalhas - D = 12,7 mm</v>
          </cell>
          <cell r="D965">
            <v>103.87090000000001</v>
          </cell>
        </row>
        <row r="966">
          <cell r="A966" t="str">
            <v>M2450</v>
          </cell>
          <cell r="B966" t="str">
            <v>Ancoragem passiva aderente para 7 cordoalhas - D = 15,2 mm</v>
          </cell>
          <cell r="D966">
            <v>107.92440000000001</v>
          </cell>
        </row>
        <row r="967">
          <cell r="A967" t="str">
            <v>M2451</v>
          </cell>
          <cell r="B967" t="str">
            <v>Ancoragem passiva aderente para 8 cordoalhas - D = 12,7 mm</v>
          </cell>
          <cell r="D967">
            <v>103.87090000000001</v>
          </cell>
        </row>
        <row r="968">
          <cell r="A968" t="str">
            <v>M2452</v>
          </cell>
          <cell r="B968" t="str">
            <v>Ancoragem passiva aderente para 9 cordoalhas - D = 12,7 mm</v>
          </cell>
          <cell r="D968">
            <v>131.3914</v>
          </cell>
        </row>
        <row r="969">
          <cell r="A969" t="str">
            <v>M2453</v>
          </cell>
          <cell r="B969" t="str">
            <v>Ancoragem passiva aderente para 9 cordoalhas - D = 15,2 mm</v>
          </cell>
          <cell r="D969">
            <v>137.9247</v>
          </cell>
        </row>
        <row r="970">
          <cell r="A970" t="str">
            <v>M2454</v>
          </cell>
          <cell r="B970" t="str">
            <v>Ancoragem passiva aderente para lajes para 1 cordoalha - D = 12,7 mm</v>
          </cell>
          <cell r="D970">
            <v>18.3903</v>
          </cell>
        </row>
        <row r="971">
          <cell r="A971" t="str">
            <v>M2455</v>
          </cell>
          <cell r="B971" t="str">
            <v>Ancoragem passiva aderente para lajes para 1 cordoalha - D = 15,2 mm</v>
          </cell>
          <cell r="D971">
            <v>23.936900000000001</v>
          </cell>
        </row>
        <row r="972">
          <cell r="A972" t="str">
            <v>M2456</v>
          </cell>
          <cell r="B972" t="str">
            <v>Ancoragem passiva aderente para lajes para 2 cordoalhas - D = 12,7 mm</v>
          </cell>
          <cell r="D972">
            <v>23.199200000000001</v>
          </cell>
        </row>
        <row r="973">
          <cell r="A973" t="str">
            <v>M2457</v>
          </cell>
          <cell r="B973" t="str">
            <v>Ancoragem passiva aderente para lajes para 2 cordoalhas - D = 15,2 mm</v>
          </cell>
          <cell r="D973">
            <v>30.6157</v>
          </cell>
        </row>
        <row r="974">
          <cell r="A974" t="str">
            <v>M2458</v>
          </cell>
          <cell r="B974" t="str">
            <v>Ancoragem passiva aderente para lajes para 3 cordoalhas - D = 12,7 mm</v>
          </cell>
          <cell r="D974">
            <v>42.805799999999998</v>
          </cell>
        </row>
        <row r="975">
          <cell r="A975" t="str">
            <v>M2459</v>
          </cell>
          <cell r="B975" t="str">
            <v>Ancoragem passiva aderente para lajes para 3 cordoalhas - D = 15,2 mm</v>
          </cell>
          <cell r="D975">
            <v>51.868400000000001</v>
          </cell>
        </row>
        <row r="976">
          <cell r="A976" t="str">
            <v>M2460</v>
          </cell>
          <cell r="B976" t="str">
            <v>Ancoragem passiva aderente para lajes para 4 cordoalhas - D = 12,7 mm</v>
          </cell>
          <cell r="D976">
            <v>48.043199999999999</v>
          </cell>
        </row>
        <row r="977">
          <cell r="A977" t="str">
            <v>M2461</v>
          </cell>
          <cell r="B977" t="str">
            <v>Ancoragem passiva aderente para lajes para 4 cordoalhas - D = 15,2 mm</v>
          </cell>
          <cell r="D977">
            <v>56.147100000000002</v>
          </cell>
        </row>
        <row r="978">
          <cell r="A978" t="str">
            <v>M2462</v>
          </cell>
          <cell r="B978" t="str">
            <v>Mangueira cristal trançada de PVC com pressão de trabalho de 1,50 MPa (250 psi) - D = 19,0 mm (3/4")</v>
          </cell>
          <cell r="D978">
            <v>8.5968</v>
          </cell>
        </row>
        <row r="979">
          <cell r="A979" t="str">
            <v>M2465</v>
          </cell>
          <cell r="B979" t="str">
            <v>Bainha metálica para protensão - D = 40 mm</v>
          </cell>
          <cell r="D979">
            <v>13.9267</v>
          </cell>
        </row>
        <row r="980">
          <cell r="A980" t="str">
            <v>M2466</v>
          </cell>
          <cell r="B980" t="str">
            <v>Bainha metálica para protensão - D = 45 mm</v>
          </cell>
          <cell r="D980">
            <v>15.4049</v>
          </cell>
        </row>
        <row r="981">
          <cell r="A981" t="str">
            <v>M2467</v>
          </cell>
          <cell r="B981" t="str">
            <v>Bainha metálica para protensão - D = 50 mm</v>
          </cell>
          <cell r="D981">
            <v>16.801500000000001</v>
          </cell>
        </row>
        <row r="982">
          <cell r="A982" t="str">
            <v>M2468</v>
          </cell>
          <cell r="B982" t="str">
            <v>Bainha metálica para protensão - D = 55 mm</v>
          </cell>
          <cell r="D982">
            <v>18.383900000000001</v>
          </cell>
        </row>
        <row r="983">
          <cell r="A983" t="str">
            <v>M2469</v>
          </cell>
          <cell r="B983" t="str">
            <v>Bainha metálica para protensão - D = 60 mm</v>
          </cell>
          <cell r="D983">
            <v>20.8537</v>
          </cell>
        </row>
        <row r="984">
          <cell r="A984" t="str">
            <v>M2470</v>
          </cell>
          <cell r="B984" t="str">
            <v>Bainha metálica para protensão - D = 65 mm</v>
          </cell>
          <cell r="D984">
            <v>22.120200000000001</v>
          </cell>
        </row>
        <row r="985">
          <cell r="A985" t="str">
            <v>M2471</v>
          </cell>
          <cell r="B985" t="str">
            <v>Bainha metálica para protensão - D = 70 mm</v>
          </cell>
          <cell r="D985">
            <v>23.930800000000001</v>
          </cell>
        </row>
        <row r="986">
          <cell r="A986" t="str">
            <v>M2472</v>
          </cell>
          <cell r="B986" t="str">
            <v>Bainha metálica para protensão - D = 75 mm</v>
          </cell>
          <cell r="D986">
            <v>24.9102</v>
          </cell>
        </row>
        <row r="987">
          <cell r="A987" t="str">
            <v>M2473</v>
          </cell>
          <cell r="B987" t="str">
            <v>Bainha metálica para protensão - D = 80 mm</v>
          </cell>
          <cell r="D987">
            <v>27.491900000000001</v>
          </cell>
        </row>
        <row r="988">
          <cell r="A988" t="str">
            <v>M2474</v>
          </cell>
          <cell r="B988" t="str">
            <v>Bainha metálica para protensão - D = 85 mm</v>
          </cell>
          <cell r="D988">
            <v>29.444900000000001</v>
          </cell>
        </row>
        <row r="989">
          <cell r="A989" t="str">
            <v>M2475</v>
          </cell>
          <cell r="B989" t="str">
            <v>Bainha metálica para protensão - D = 90 mm</v>
          </cell>
          <cell r="D989">
            <v>33.530799999999999</v>
          </cell>
        </row>
        <row r="990">
          <cell r="A990" t="str">
            <v>M2476</v>
          </cell>
          <cell r="B990" t="str">
            <v>Bainha metálica para protensão - D = 95 mm</v>
          </cell>
          <cell r="D990">
            <v>34.2498</v>
          </cell>
        </row>
        <row r="991">
          <cell r="A991" t="str">
            <v>M2477</v>
          </cell>
          <cell r="B991" t="str">
            <v>Bainha metálica para protensão - D = 100 mm</v>
          </cell>
          <cell r="D991">
            <v>37.636800000000001</v>
          </cell>
        </row>
        <row r="992">
          <cell r="A992" t="str">
            <v>M2478</v>
          </cell>
          <cell r="B992" t="str">
            <v>Bainha metálica para protensão - D = 110 mm</v>
          </cell>
          <cell r="D992">
            <v>42.181800000000003</v>
          </cell>
        </row>
        <row r="993">
          <cell r="A993" t="str">
            <v>M2479</v>
          </cell>
          <cell r="B993" t="str">
            <v>Bainha metálica para protensão - D = 120 mm</v>
          </cell>
          <cell r="D993">
            <v>45.624000000000002</v>
          </cell>
        </row>
        <row r="994">
          <cell r="A994" t="str">
            <v>M2480</v>
          </cell>
          <cell r="B994" t="str">
            <v>Bainha metálica para protensão - D = 130 mm</v>
          </cell>
          <cell r="D994">
            <v>48.700800000000001</v>
          </cell>
        </row>
        <row r="995">
          <cell r="A995" t="str">
            <v>M2481</v>
          </cell>
          <cell r="B995" t="str">
            <v>Bainha metálica ovalizada para protensão - seção de 19 x 36 mm</v>
          </cell>
          <cell r="D995">
            <v>11.6454</v>
          </cell>
        </row>
        <row r="996">
          <cell r="A996" t="str">
            <v>M2482</v>
          </cell>
          <cell r="B996" t="str">
            <v>Bainha metálica ovalizada para protensão - seção de 19 x 48 mm</v>
          </cell>
          <cell r="D996">
            <v>14.720700000000001</v>
          </cell>
        </row>
        <row r="997">
          <cell r="A997" t="str">
            <v>M2483</v>
          </cell>
          <cell r="B997" t="str">
            <v>Bainha metálica ovalizada para protensão - seção de 19 x 62 mm</v>
          </cell>
          <cell r="D997">
            <v>15.119</v>
          </cell>
        </row>
        <row r="998">
          <cell r="A998" t="str">
            <v>M2484</v>
          </cell>
          <cell r="B998" t="str">
            <v>Bainha metálica ovalizada para protensão - seção de 22 x 32 mm</v>
          </cell>
          <cell r="D998">
            <v>11.907</v>
          </cell>
        </row>
        <row r="999">
          <cell r="A999" t="str">
            <v>M2485</v>
          </cell>
          <cell r="B999" t="str">
            <v>Bainha metálica ovalizada para protensão - seção de 22 x 55 mm</v>
          </cell>
          <cell r="D999">
            <v>16.183900000000001</v>
          </cell>
        </row>
        <row r="1000">
          <cell r="A1000" t="str">
            <v>M2486</v>
          </cell>
          <cell r="B1000" t="str">
            <v>Bainha metálica ovalizada para protensão - seção de 22 x 73 mm</v>
          </cell>
          <cell r="D1000">
            <v>17.673300000000001</v>
          </cell>
        </row>
        <row r="1001">
          <cell r="A1001" t="str">
            <v>M2487</v>
          </cell>
          <cell r="B1001" t="str">
            <v>Espaçador plástico tipo centralizador carambola para grampo de barra de aço - D ≤ 25,4 mm</v>
          </cell>
          <cell r="D1001">
            <v>0.51419999999999999</v>
          </cell>
        </row>
        <row r="1002">
          <cell r="A1002" t="str">
            <v>M2488</v>
          </cell>
          <cell r="B1002" t="str">
            <v>Cinta para elevação de cargas tipo Grab com 1 ramal, anel de suspensão e gancho - C = 3 m a 5 m, capacidade de carga de 5.000 kg, F. S. = 4:1</v>
          </cell>
          <cell r="D1002">
            <v>1312.5785000000001</v>
          </cell>
        </row>
        <row r="1003">
          <cell r="A1003" t="str">
            <v>M2489</v>
          </cell>
          <cell r="B1003" t="str">
            <v>Cinta para elevação de cargas tipo Grab com 2 ramais, anel de suspensão e ganchos - C = 3 m a 5 m, capacidade de carga de 5.000 kg, F. S. = 4:1</v>
          </cell>
          <cell r="D1003">
            <v>2575.3294000000001</v>
          </cell>
        </row>
        <row r="1004">
          <cell r="A1004" t="str">
            <v>M2490</v>
          </cell>
          <cell r="B1004" t="str">
            <v>Cinta para elevação de cargas tipo sling com 1 ramal - C = 2 m a 3 m, capacidade de carga de 1.000 kg, F. S. = 7:1</v>
          </cell>
          <cell r="D1004">
            <v>34.593800000000002</v>
          </cell>
        </row>
        <row r="1005">
          <cell r="A1005" t="str">
            <v>M2500</v>
          </cell>
          <cell r="B1005" t="str">
            <v>Chapa metálica corrugada galvanizada para tunnel liner - E = 2,2 mm e D = 1,2 m</v>
          </cell>
          <cell r="D1005">
            <v>3154.3098</v>
          </cell>
        </row>
        <row r="1006">
          <cell r="A1006" t="str">
            <v>M2501</v>
          </cell>
          <cell r="B1006" t="str">
            <v>Chapa metálica corrugada galvanizada para tunnel liner - E = 2,2 mm e D = 1,4 m</v>
          </cell>
          <cell r="D1006">
            <v>3581.4908999999998</v>
          </cell>
        </row>
        <row r="1007">
          <cell r="A1007" t="str">
            <v>M2502</v>
          </cell>
          <cell r="B1007" t="str">
            <v>Chapa metálica corrugada galvanizada para tunnel liner - E = 2,2 mm e D = 1,6 m</v>
          </cell>
          <cell r="D1007">
            <v>4238.6674000000003</v>
          </cell>
        </row>
        <row r="1008">
          <cell r="A1008" t="str">
            <v>M2503</v>
          </cell>
          <cell r="B1008" t="str">
            <v>Chapa metálica corrugada galvanizada para tunnel liner - E = 2,2 mm e D = 1,8 m</v>
          </cell>
          <cell r="D1008">
            <v>4849.6574000000001</v>
          </cell>
        </row>
        <row r="1009">
          <cell r="A1009" t="str">
            <v>M2504</v>
          </cell>
          <cell r="B1009" t="str">
            <v>Chapa metálica corrugada galvanizada para tunnel liner - E = 2,2 mm e D = 2,0 m</v>
          </cell>
          <cell r="D1009">
            <v>5344.7930999999999</v>
          </cell>
        </row>
        <row r="1010">
          <cell r="A1010" t="str">
            <v>M2505</v>
          </cell>
          <cell r="B1010" t="str">
            <v>Chapa metálica corrugada galvanizada para tunnel liner - E = 2,2 mm e D = 2,2 m</v>
          </cell>
          <cell r="D1010">
            <v>5906.4538000000002</v>
          </cell>
        </row>
        <row r="1011">
          <cell r="A1011" t="str">
            <v>M2506</v>
          </cell>
          <cell r="B1011" t="str">
            <v>Chapa metálica corrugada galvanizada para tunnel liner - E = 2,2 mm e D = 2,4 m</v>
          </cell>
          <cell r="D1011">
            <v>6368.3976000000002</v>
          </cell>
        </row>
        <row r="1012">
          <cell r="A1012" t="str">
            <v>M2507</v>
          </cell>
          <cell r="B1012" t="str">
            <v>Chapa metálica corrugada galvanizada para tunnel liner - E = 2,2 mm e D = 2,6 m</v>
          </cell>
          <cell r="D1012">
            <v>6928.8377</v>
          </cell>
        </row>
        <row r="1013">
          <cell r="A1013" t="str">
            <v>M2508</v>
          </cell>
          <cell r="B1013" t="str">
            <v>Chapa metálica corrugada galvanizada para tunnel liner - E = 2,2 mm e D = 2,8 m</v>
          </cell>
          <cell r="D1013">
            <v>7422.8882999999996</v>
          </cell>
        </row>
        <row r="1014">
          <cell r="A1014" t="str">
            <v>M2509</v>
          </cell>
          <cell r="B1014" t="str">
            <v>Chapa metálica corrugada galvanizada para tunnel liner - E = 2,2 mm e D = 3,0 m</v>
          </cell>
          <cell r="D1014">
            <v>8017.6037999999999</v>
          </cell>
        </row>
        <row r="1015">
          <cell r="A1015" t="str">
            <v>M2510</v>
          </cell>
          <cell r="B1015" t="str">
            <v>Chapa metálica corrugada galvanizada para tunnel liner - E = 2,7 mm e D = 3,2 m</v>
          </cell>
          <cell r="D1015">
            <v>9622.4704999999994</v>
          </cell>
        </row>
        <row r="1016">
          <cell r="A1016" t="str">
            <v>M2511</v>
          </cell>
          <cell r="B1016" t="str">
            <v>Chapa metálica corrugada galvanizada para tunnel liner - E = 2,7 mm e D = 3,4 m</v>
          </cell>
          <cell r="D1016">
            <v>10302.3226</v>
          </cell>
        </row>
        <row r="1017">
          <cell r="A1017" t="str">
            <v>M2512</v>
          </cell>
          <cell r="B1017" t="str">
            <v>Chapa metálica corrugada galvanizada para tunnel liner - E = 2,7 mm e D = 3,6 m</v>
          </cell>
          <cell r="D1017">
            <v>10829.064399999999</v>
          </cell>
        </row>
        <row r="1018">
          <cell r="A1018" t="str">
            <v>M2513</v>
          </cell>
          <cell r="B1018" t="str">
            <v>Chapa metálica corrugada galvanizada para tunnel liner - E = 2,7 mm e D = 3,8 m</v>
          </cell>
          <cell r="D1018">
            <v>11448.0308</v>
          </cell>
        </row>
        <row r="1019">
          <cell r="A1019" t="str">
            <v>M2514</v>
          </cell>
          <cell r="B1019" t="str">
            <v>Chapa metálica corrugada galvanizada para tunnel liner - E = 2,7 mm e D = 4,0 m</v>
          </cell>
          <cell r="D1019">
            <v>12036.2343</v>
          </cell>
        </row>
        <row r="1020">
          <cell r="A1020" t="str">
            <v>M2515</v>
          </cell>
          <cell r="B1020" t="str">
            <v>Chapa metálica corrugada galvanizada para tunnel liner - E = 3,4 mm e D = 4,2 m</v>
          </cell>
          <cell r="D1020">
            <v>15042.8791</v>
          </cell>
        </row>
        <row r="1021">
          <cell r="A1021" t="str">
            <v>M2516</v>
          </cell>
          <cell r="B1021" t="str">
            <v>Chapa metálica corrugada galvanizada para tunnel liner - E = 3,4 mm e D = 4,4 m</v>
          </cell>
          <cell r="D1021">
            <v>15695.7798</v>
          </cell>
        </row>
        <row r="1022">
          <cell r="A1022" t="str">
            <v>M2517</v>
          </cell>
          <cell r="B1022" t="str">
            <v>Chapa metálica corrugada galvanizada para tunnel liner - E = 3,4 mm e D = 4,6 m</v>
          </cell>
          <cell r="D1022">
            <v>16466.093499999999</v>
          </cell>
        </row>
        <row r="1023">
          <cell r="A1023" t="str">
            <v>M2518</v>
          </cell>
          <cell r="B1023" t="str">
            <v>Chapa metálica corrugada galvanizada para tunnel liner - E = 3,9 mm e D = 4,8 m</v>
          </cell>
          <cell r="D1023">
            <v>18903.379300000001</v>
          </cell>
        </row>
        <row r="1024">
          <cell r="A1024" t="str">
            <v>M2519</v>
          </cell>
          <cell r="B1024" t="str">
            <v>Chapa metálica corrugada galvanizada para tunnel liner - E = 3,9 mm e D = 5,0 m</v>
          </cell>
          <cell r="D1024">
            <v>19775.394199999999</v>
          </cell>
        </row>
        <row r="1025">
          <cell r="A1025" t="str">
            <v>M2520</v>
          </cell>
          <cell r="B1025" t="str">
            <v>Chapa metálica corrugada galvanizada revestida com epóxi para tunnel liner - E = 2,2 mm e D = 1,2 m</v>
          </cell>
          <cell r="D1025">
            <v>3301.6905999999999</v>
          </cell>
        </row>
        <row r="1026">
          <cell r="A1026" t="str">
            <v>M2521</v>
          </cell>
          <cell r="B1026" t="str">
            <v>Chapa metálica corrugada galvanizada revestida com epóxi para tunnel liner - E = 2,2 mm e D = 1,4 m</v>
          </cell>
          <cell r="D1026">
            <v>3748.8314999999998</v>
          </cell>
        </row>
        <row r="1027">
          <cell r="A1027" t="str">
            <v>M2522</v>
          </cell>
          <cell r="B1027" t="str">
            <v>Chapa metálica corrugada galvanizada revestida com epóxi para tunnel liner - E = 2,2 mm e D = 1,6 m</v>
          </cell>
          <cell r="D1027">
            <v>4436.7196999999996</v>
          </cell>
        </row>
        <row r="1028">
          <cell r="A1028" t="str">
            <v>M2523</v>
          </cell>
          <cell r="B1028" t="str">
            <v>Chapa metálica corrugada galvanizada revestida com epóxi para tunnel liner - E = 2,2 mm e D = 1,8 m</v>
          </cell>
          <cell r="D1028">
            <v>5075.3424000000005</v>
          </cell>
        </row>
        <row r="1029">
          <cell r="A1029" t="str">
            <v>M2524</v>
          </cell>
          <cell r="B1029" t="str">
            <v>Chapa metálica corrugada galvanizada revestida com epóxi para tunnel liner - E = 2,2 mm e D = 2,0 m</v>
          </cell>
          <cell r="D1029">
            <v>5593.5069999999996</v>
          </cell>
        </row>
        <row r="1030">
          <cell r="A1030" t="str">
            <v>M2525</v>
          </cell>
          <cell r="B1030" t="str">
            <v>Chapa metálica corrugada galvanizada revestida com epóxi para tunnel liner - E = 2,2 mm e D = 2,2 m</v>
          </cell>
          <cell r="D1030">
            <v>6181.2656999999999</v>
          </cell>
        </row>
        <row r="1031">
          <cell r="A1031" t="str">
            <v>M2526</v>
          </cell>
          <cell r="B1031" t="str">
            <v>Chapa metálica corrugada galvanizada revestida com epóxi para tunnel liner - E = 2,2 mm e D = 2,4 m</v>
          </cell>
          <cell r="D1031">
            <v>6664.7039000000004</v>
          </cell>
        </row>
        <row r="1032">
          <cell r="A1032" t="str">
            <v>M2527</v>
          </cell>
          <cell r="B1032" t="str">
            <v>Chapa metálica corrugada galvanizada revestida com epóxi para tunnel liner - E = 2,2 mm e D = 2,6 m</v>
          </cell>
          <cell r="D1032">
            <v>7251.2421000000004</v>
          </cell>
        </row>
        <row r="1033">
          <cell r="A1033" t="str">
            <v>M2528</v>
          </cell>
          <cell r="B1033" t="str">
            <v>Chapa metálica corrugada galvanizada revestida com epóxi para tunnel liner - E = 2,2 mm e D = 2,8 m</v>
          </cell>
          <cell r="D1033">
            <v>7768.3215</v>
          </cell>
        </row>
        <row r="1034">
          <cell r="A1034" t="str">
            <v>M2529</v>
          </cell>
          <cell r="B1034" t="str">
            <v>Chapa metálica corrugada galvanizada revestida com epóxi para tunnel liner - E = 2,2 mm e D = 3,0 m</v>
          </cell>
          <cell r="D1034">
            <v>8390.6697000000004</v>
          </cell>
        </row>
        <row r="1035">
          <cell r="A1035" t="str">
            <v>M2530</v>
          </cell>
          <cell r="B1035" t="str">
            <v>Chapa metálica corrugada galvanizada revestida com epóxi para tunnel liner - E = 2,7 mm e D = 3,2 m</v>
          </cell>
          <cell r="D1035">
            <v>10168.142599999999</v>
          </cell>
        </row>
        <row r="1036">
          <cell r="A1036" t="str">
            <v>M2531</v>
          </cell>
          <cell r="B1036" t="str">
            <v>Chapa múltipla metálica corrugada galvanizada tipo MP 100 ou similar - E = 1,60 mm e D = 0,60 m</v>
          </cell>
          <cell r="D1036">
            <v>1306.7003</v>
          </cell>
        </row>
        <row r="1037">
          <cell r="A1037" t="str">
            <v>M2532</v>
          </cell>
          <cell r="B1037" t="str">
            <v>Chapa múltipla metálica corrugada galvanizada tipo MP 100 ou similar - E = 1,60 mm e D = 0,70 m</v>
          </cell>
          <cell r="D1037">
            <v>1510.87</v>
          </cell>
        </row>
        <row r="1038">
          <cell r="A1038" t="str">
            <v>M2533</v>
          </cell>
          <cell r="B1038" t="str">
            <v>Chapa múltipla metálica corrugada galvanizada tipo MP 100 ou similar - E = 1,60 mm e D = 0,80 m</v>
          </cell>
          <cell r="D1038">
            <v>1715.0458000000001</v>
          </cell>
        </row>
        <row r="1039">
          <cell r="A1039" t="str">
            <v>M2534</v>
          </cell>
          <cell r="B1039" t="str">
            <v>Chapa múltipla metálica corrugada galvanizada tipo MP 100 ou similar - E = 1,60 mm e D = 0,90 m</v>
          </cell>
          <cell r="D1039">
            <v>1878.3761999999999</v>
          </cell>
        </row>
        <row r="1040">
          <cell r="A1040" t="str">
            <v>M2535</v>
          </cell>
          <cell r="B1040" t="str">
            <v>Chapa múltipla metálica corrugada galvanizada tipo MP 100 ou similar - E = 1,60 mm e D = 1,00 m</v>
          </cell>
          <cell r="D1040">
            <v>2082.5607</v>
          </cell>
        </row>
        <row r="1041">
          <cell r="A1041" t="str">
            <v>M2536</v>
          </cell>
          <cell r="B1041" t="str">
            <v>Chapa múltipla metálica corrugada galvanizada tipo MP 100 ou similar - E = 1,60 mm e D = 1,10 m</v>
          </cell>
          <cell r="D1041">
            <v>2368.4304000000002</v>
          </cell>
        </row>
        <row r="1042">
          <cell r="A1042" t="str">
            <v>M2537</v>
          </cell>
          <cell r="B1042" t="str">
            <v>Chapa múltipla metálica corrugada galvanizada tipo MP 100 ou similar - E = 1,60 mm e D = 1,20 m</v>
          </cell>
          <cell r="D1042">
            <v>2531.7667000000001</v>
          </cell>
        </row>
        <row r="1043">
          <cell r="A1043" t="str">
            <v>M2538</v>
          </cell>
          <cell r="B1043" t="str">
            <v>Chapa múltipla metálica corrugada galvanizada tipo MP 100 ou similar - E = 1,60 mm e D = 1,30 m</v>
          </cell>
          <cell r="D1043">
            <v>2735.9326000000001</v>
          </cell>
        </row>
        <row r="1044">
          <cell r="A1044" t="str">
            <v>M2539</v>
          </cell>
          <cell r="B1044" t="str">
            <v>Chapa múltipla metálica corrugada galvanizada tipo MP 100 ou similar - E = 1,60 mm e D = 1,40 m</v>
          </cell>
          <cell r="D1044">
            <v>2899.2829000000002</v>
          </cell>
        </row>
        <row r="1045">
          <cell r="A1045" t="str">
            <v>M2540</v>
          </cell>
          <cell r="B1045" t="str">
            <v>Chapa múltipla metálica corrugada galvanizada tipo MP 100 ou similar - E = 1,60 mm e D = 1,50 m</v>
          </cell>
          <cell r="D1045">
            <v>3103.4119000000001</v>
          </cell>
        </row>
        <row r="1046">
          <cell r="A1046" t="str">
            <v>M2541</v>
          </cell>
          <cell r="B1046" t="str">
            <v>Chapa múltipla metálica corrugada galvanizada tipo MP 100 ou similar - E = 1,60 mm e D = 1,60 m</v>
          </cell>
          <cell r="D1046">
            <v>3307.6253999999999</v>
          </cell>
        </row>
        <row r="1047">
          <cell r="A1047" t="str">
            <v>M2542</v>
          </cell>
          <cell r="B1047" t="str">
            <v>Chapa múltipla metálica corrugada galvanizada tipo MP 100 ou similar - E = 1,60 mm e D = 1,70 m</v>
          </cell>
          <cell r="D1047">
            <v>3470.9488999999999</v>
          </cell>
        </row>
        <row r="1048">
          <cell r="A1048" t="str">
            <v>M2543</v>
          </cell>
          <cell r="B1048" t="str">
            <v>Chapa múltipla metálica corrugada galvanizada tipo MP 100 ou similar - E = 1,60 mm e D = 1,80 m</v>
          </cell>
          <cell r="D1048">
            <v>3675.0747000000001</v>
          </cell>
        </row>
        <row r="1049">
          <cell r="A1049" t="str">
            <v>M2544</v>
          </cell>
          <cell r="B1049" t="str">
            <v>Chapa múltipla metálica corrugada galvanizada tipo MP 100 ou similar - E = 2,00 mm e D = 1,90 m</v>
          </cell>
          <cell r="D1049">
            <v>4290.7464</v>
          </cell>
        </row>
        <row r="1050">
          <cell r="A1050" t="str">
            <v>M2545</v>
          </cell>
          <cell r="B1050" t="str">
            <v>Chapa múltipla metálica corrugada galvanizada tipo MP 100 ou similar - E = 2,00 mm e D = 2,00 m</v>
          </cell>
          <cell r="D1050">
            <v>4522.7223000000004</v>
          </cell>
        </row>
        <row r="1051">
          <cell r="A1051" t="str">
            <v>M2546</v>
          </cell>
          <cell r="B1051" t="str">
            <v>Chapa múltipla metálica corrugada galvanizada tipo MP 100 ou similar - E = 2,00 mm e D = 2,10 m</v>
          </cell>
          <cell r="D1051">
            <v>4831.8338999999996</v>
          </cell>
        </row>
        <row r="1052">
          <cell r="A1052" t="str">
            <v>M2547</v>
          </cell>
          <cell r="B1052" t="str">
            <v>Chapa múltipla metálica corrugada galvanizada tipo MP 100 ou similar - E = 2,00 mm e D = 2,20 m</v>
          </cell>
          <cell r="D1052">
            <v>4947.9363000000003</v>
          </cell>
        </row>
        <row r="1053">
          <cell r="A1053" t="str">
            <v>M2548</v>
          </cell>
          <cell r="B1053" t="str">
            <v>Chapa múltipla metálica corrugada galvanizada tipo MP 100 ou similar - E = 2,00 mm e D = 2,30 m</v>
          </cell>
          <cell r="D1053">
            <v>5141.1575999999995</v>
          </cell>
        </row>
        <row r="1054">
          <cell r="A1054" t="str">
            <v>M2549</v>
          </cell>
          <cell r="B1054" t="str">
            <v>Chapa múltipla metálica corrugada galvanizada tipo MP 100 ou similar - E = 2,70 mm e D = 2,40 m</v>
          </cell>
          <cell r="D1054">
            <v>6818.8558000000003</v>
          </cell>
        </row>
        <row r="1055">
          <cell r="A1055" t="str">
            <v>M2550</v>
          </cell>
          <cell r="B1055" t="str">
            <v>Chapa múltipla metálica corrugada galvanizada tipo MP 100 ou similar - E = 3,40 mm e D = 2,50 m</v>
          </cell>
          <cell r="D1055">
            <v>8670.2204999999994</v>
          </cell>
        </row>
        <row r="1056">
          <cell r="A1056" t="str">
            <v>M2551</v>
          </cell>
          <cell r="B1056" t="str">
            <v>Chapa múltipla metálica corrugada galvanizada tipo MP 100 ou similar - E = 3,40 mm e D = 2,60 m</v>
          </cell>
          <cell r="D1056">
            <v>9162.8624</v>
          </cell>
        </row>
        <row r="1057">
          <cell r="A1057" t="str">
            <v>M2552</v>
          </cell>
          <cell r="B1057" t="str">
            <v>Chapa múltipla metálica corrugada galvanizada tipo MP 100 ou similar - E = 3,40 mm e D = 2,70 m</v>
          </cell>
          <cell r="D1057">
            <v>9339.8261999999995</v>
          </cell>
        </row>
        <row r="1058">
          <cell r="A1058" t="str">
            <v>M2553</v>
          </cell>
          <cell r="B1058" t="str">
            <v>Chapa múltipla metálica corrugada galvanizada tipo MP 100 ou similar - E = 3,40 mm e D = 2,80 m</v>
          </cell>
          <cell r="D1058">
            <v>9798.116</v>
          </cell>
        </row>
        <row r="1059">
          <cell r="A1059" t="str">
            <v>M2554</v>
          </cell>
          <cell r="B1059" t="str">
            <v>Chapa múltipla metálica corrugada galvanizada tipo MP 152 ou similar - E = 2,70 mm e D = 1,50 m</v>
          </cell>
          <cell r="D1059">
            <v>6484.6610000000001</v>
          </cell>
        </row>
        <row r="1060">
          <cell r="A1060" t="str">
            <v>M2555</v>
          </cell>
          <cell r="B1060" t="str">
            <v>Chapa múltipla metálica corrugada galvanizada tipo MP 152 ou similar - E = 2,70 mm e D = 1,80 m</v>
          </cell>
          <cell r="D1060">
            <v>7841.0070999999998</v>
          </cell>
        </row>
        <row r="1061">
          <cell r="A1061" t="str">
            <v>M2556</v>
          </cell>
          <cell r="B1061" t="str">
            <v>Chapa múltipla metálica corrugada galvanizada tipo MP 152 ou similar - E = 2,70 mm e D = 1,90 m</v>
          </cell>
          <cell r="D1061">
            <v>8095.5092999999997</v>
          </cell>
        </row>
        <row r="1062">
          <cell r="A1062" t="str">
            <v>M2557</v>
          </cell>
          <cell r="B1062" t="str">
            <v>Chapa múltipla metálica corrugada galvanizada tipo MP 152 ou similar - E = 2,70 mm e D = 2,15 m</v>
          </cell>
          <cell r="D1062">
            <v>9197.4071000000004</v>
          </cell>
        </row>
        <row r="1063">
          <cell r="A1063" t="str">
            <v>M2558</v>
          </cell>
          <cell r="B1063" t="str">
            <v>Chapa múltipla metálica corrugada galvanizada tipo MP 152 ou similar - E = 2,70 mm e D = 2,30 m</v>
          </cell>
          <cell r="D1063">
            <v>9706.1340999999993</v>
          </cell>
        </row>
        <row r="1064">
          <cell r="A1064" t="str">
            <v>M2559</v>
          </cell>
          <cell r="B1064" t="str">
            <v>Chapa múltipla metálica corrugada galvanizada tipo MP 152 ou similar - E = 2,70 mm e D = 2,65 m</v>
          </cell>
          <cell r="D1064">
            <v>11359.642099999999</v>
          </cell>
        </row>
        <row r="1065">
          <cell r="A1065" t="str">
            <v>M2560</v>
          </cell>
          <cell r="B1065" t="str">
            <v>Chapa múltipla metálica corrugada galvanizada tipo MP 152 ou similar - E = 2,70 mm e D = 3,05 m</v>
          </cell>
          <cell r="D1065">
            <v>12969.332</v>
          </cell>
        </row>
        <row r="1066">
          <cell r="A1066" t="str">
            <v>M2561</v>
          </cell>
          <cell r="B1066" t="str">
            <v>Chapa múltipla metálica corrugada galvanizada tipo MP 152 ou similar - E = 2,70 mm e D = 3,20 m</v>
          </cell>
          <cell r="D1066">
            <v>13775.243200000001</v>
          </cell>
        </row>
        <row r="1067">
          <cell r="A1067" t="str">
            <v>M2562</v>
          </cell>
          <cell r="B1067" t="str">
            <v>Chapa múltipla metálica corrugada galvanizada tipo MP 152 ou similar - E = 2,70 mm e D = 3,40 m</v>
          </cell>
          <cell r="D1067">
            <v>14581.221600000001</v>
          </cell>
        </row>
        <row r="1068">
          <cell r="A1068" t="str">
            <v>M2563</v>
          </cell>
          <cell r="B1068" t="str">
            <v>Chapa múltipla metálica corrugada galvanizada tipo MP 152 ou similar - E = 2,70 mm e D = 3,65 m</v>
          </cell>
          <cell r="D1068">
            <v>15641.2929</v>
          </cell>
        </row>
        <row r="1069">
          <cell r="A1069" t="str">
            <v>M2564</v>
          </cell>
          <cell r="B1069" t="str">
            <v>Chapa múltipla metálica corrugada galvanizada tipo MP 152 ou similar - E = 2,70 mm e D = 3,80 m</v>
          </cell>
          <cell r="D1069">
            <v>16192.0818</v>
          </cell>
        </row>
        <row r="1070">
          <cell r="A1070" t="str">
            <v>M2565</v>
          </cell>
          <cell r="B1070" t="str">
            <v>Chapa múltipla metálica corrugada galvanizada tipo MP 152 ou similar - E = 2,70 mm e D = 4,20 m</v>
          </cell>
          <cell r="D1070">
            <v>17845.628400000001</v>
          </cell>
        </row>
        <row r="1071">
          <cell r="A1071" t="str">
            <v>M2566</v>
          </cell>
          <cell r="B1071" t="str">
            <v>Chapa múltipla metálica corrugada galvanizada tipo MP 152 ou similar - E = 2,70 mm e D = 4,60 m</v>
          </cell>
          <cell r="D1071">
            <v>19453.9931</v>
          </cell>
        </row>
        <row r="1072">
          <cell r="A1072" t="str">
            <v>M2567</v>
          </cell>
          <cell r="B1072" t="str">
            <v>Chapa múltipla metálica corrugada galvanizada tipo MP 152 ou similar - E = 3,40 mm e D = 4,80 m</v>
          </cell>
          <cell r="D1072">
            <v>22114.7124</v>
          </cell>
        </row>
        <row r="1073">
          <cell r="A1073" t="str">
            <v>M2568</v>
          </cell>
          <cell r="B1073" t="str">
            <v>Chapa múltipla metálica corrugada galvanizada tipo MP 152 ou similar - E = 3,40 mm e D = 5,00 m</v>
          </cell>
          <cell r="D1073">
            <v>22739.031900000002</v>
          </cell>
        </row>
        <row r="1074">
          <cell r="A1074" t="str">
            <v>M2569</v>
          </cell>
          <cell r="B1074" t="str">
            <v>Chapa múltipla metálica corrugada galvanizada tipo MP 152 ou similar - E = 3,90 mm e D = 5,35 m</v>
          </cell>
          <cell r="D1074">
            <v>28503.481199999998</v>
          </cell>
        </row>
        <row r="1075">
          <cell r="A1075" t="str">
            <v>M2570</v>
          </cell>
          <cell r="B1075" t="str">
            <v>Chapa múltipla metálica corrugada galvanizada tipo MP 152 ou similar - E = 3,90 mm e D = 5,70 m</v>
          </cell>
          <cell r="D1075">
            <v>30543.391299999999</v>
          </cell>
        </row>
        <row r="1076">
          <cell r="A1076" t="str">
            <v>M2571</v>
          </cell>
          <cell r="B1076" t="str">
            <v>Chapa múltipla metálica corrugada galvanizada tipo MP 152 ou similar - E = 4,70 mm e D = 6,10 m</v>
          </cell>
          <cell r="D1076">
            <v>37733.861599999997</v>
          </cell>
        </row>
        <row r="1077">
          <cell r="A1077" t="str">
            <v>M2572</v>
          </cell>
          <cell r="B1077" t="str">
            <v>Chapa múltipla metálica corrugada galvanizada tipo MP 152 ou similar - E = 6,40 mm e D = 6,50 m</v>
          </cell>
          <cell r="D1077">
            <v>44928.796399999999</v>
          </cell>
        </row>
        <row r="1078">
          <cell r="A1078" t="str">
            <v>M2573</v>
          </cell>
          <cell r="B1078" t="str">
            <v>Chapa múltipla metálica corrugada galvanizada tipo MP 152 ou similar - E = 6,40 mm e D = 6,85 m</v>
          </cell>
          <cell r="D1078">
            <v>47405.458100000003</v>
          </cell>
        </row>
        <row r="1079">
          <cell r="A1079" t="str">
            <v>M2574</v>
          </cell>
          <cell r="B1079" t="str">
            <v>Chapa múltipla metálica corrugada galvanizada tipo MP 152 ou similar - E = 6,40 mm e D = 7,25 m</v>
          </cell>
          <cell r="D1079">
            <v>50191.828999999998</v>
          </cell>
        </row>
        <row r="1080">
          <cell r="A1080" t="str">
            <v>M2580</v>
          </cell>
          <cell r="B1080" t="str">
            <v>Parafuso de cabeça sextavada em aço galvanizado com porca e arruela de pressão - D = 7,938 mm (5/16")</v>
          </cell>
          <cell r="D1080">
            <v>0.75019999999999998</v>
          </cell>
        </row>
        <row r="1081">
          <cell r="A1081" t="str">
            <v>M2585</v>
          </cell>
          <cell r="B1081" t="str">
            <v>Tirante de barra de aço - tensão de escoamento = 520 MPa, tensão de ruptura = 690 MPa e D = 25 mm</v>
          </cell>
          <cell r="D1081">
            <v>72.78</v>
          </cell>
        </row>
        <row r="1082">
          <cell r="A1082" t="str">
            <v>M2586</v>
          </cell>
          <cell r="B1082" t="str">
            <v>Tirante de barra de aço - tensão de escoamento = 700 MPa, tensão de ruptura = 800 MPa e D = 19 mm</v>
          </cell>
          <cell r="D1082">
            <v>39.19</v>
          </cell>
        </row>
        <row r="1083">
          <cell r="A1083" t="str">
            <v>M2587</v>
          </cell>
          <cell r="B1083" t="str">
            <v>Tirante de barra de aço - tensão de escoamento = 700 MPa, tensão de ruptura = 800 MPa e D = 22 mm</v>
          </cell>
          <cell r="D1083">
            <v>55.3626</v>
          </cell>
        </row>
        <row r="1084">
          <cell r="A1084" t="str">
            <v>M2588</v>
          </cell>
          <cell r="B1084" t="str">
            <v>Tirante de barra de aço - tensão de escoamento = 700 MPa, tensão de ruptura = 800 MPa e D = 25 mm</v>
          </cell>
          <cell r="D1084">
            <v>70.767499999999998</v>
          </cell>
        </row>
        <row r="1085">
          <cell r="A1085" t="str">
            <v>M2589</v>
          </cell>
          <cell r="B1085" t="str">
            <v>Tirante de barra de aço - tensão de escoamento = 700 MPa, tensão de ruptura = 800 MPa e D = 32 mm</v>
          </cell>
          <cell r="D1085">
            <v>114.3287</v>
          </cell>
        </row>
        <row r="1086">
          <cell r="A1086" t="str">
            <v>M2590</v>
          </cell>
          <cell r="B1086" t="str">
            <v>Tirante de barra de aço - tensão de escoamento = 700 MPa, tensão de ruptura = 800 MPa e D = 36 mm</v>
          </cell>
          <cell r="D1086">
            <v>142.0307</v>
          </cell>
        </row>
        <row r="1087">
          <cell r="A1087" t="str">
            <v>M2591</v>
          </cell>
          <cell r="B1087" t="str">
            <v>Luva em aço para emenda de tirantes - D = 73 mm e C = 150 mm</v>
          </cell>
          <cell r="D1087">
            <v>177.68289999999999</v>
          </cell>
        </row>
        <row r="1088">
          <cell r="A1088" t="str">
            <v>M2597</v>
          </cell>
          <cell r="B1088" t="str">
            <v>Concreto usinado - fck = 40 MPa (comercial)</v>
          </cell>
          <cell r="D1088" t="str">
            <v>-</v>
          </cell>
        </row>
        <row r="1089">
          <cell r="A1089" t="str">
            <v>M2598</v>
          </cell>
          <cell r="B1089" t="str">
            <v>Concreto usinado - fck = 45 MPa (comercial)</v>
          </cell>
          <cell r="D1089" t="str">
            <v>-</v>
          </cell>
        </row>
        <row r="1090">
          <cell r="A1090" t="str">
            <v>M2599</v>
          </cell>
          <cell r="B1090" t="str">
            <v>Concreto usinado - fck = 50 MPa (comercial)</v>
          </cell>
          <cell r="D1090" t="str">
            <v>-</v>
          </cell>
        </row>
        <row r="1091">
          <cell r="A1091" t="str">
            <v>M2601</v>
          </cell>
          <cell r="B1091" t="str">
            <v>Aparelho de apoio metálico esférico fixo com 4 chumbadores e capacidade de 1.000 kN</v>
          </cell>
          <cell r="D1091">
            <v>7427.4476000000004</v>
          </cell>
        </row>
        <row r="1092">
          <cell r="A1092" t="str">
            <v>M2602</v>
          </cell>
          <cell r="B1092" t="str">
            <v>Aparelho de apoio metálico esférico unidirecional com 4 chumbadores e capacidade de 1.500 kN</v>
          </cell>
          <cell r="D1092">
            <v>15271.1144</v>
          </cell>
        </row>
        <row r="1093">
          <cell r="A1093" t="str">
            <v>M2603</v>
          </cell>
          <cell r="B1093" t="str">
            <v>Aparelho de apoio metálico esférico fixo com 4 chumbadores e capacidade de 1.500 kN</v>
          </cell>
          <cell r="D1093">
            <v>11741.702499999999</v>
          </cell>
        </row>
        <row r="1094">
          <cell r="A1094" t="str">
            <v>M2604</v>
          </cell>
          <cell r="B1094" t="str">
            <v>Aparelho de apoio metálico esférico fixo com 4 chumbadores e capacidade de 2.000 kN</v>
          </cell>
          <cell r="D1094">
            <v>13579.481299999999</v>
          </cell>
        </row>
        <row r="1095">
          <cell r="A1095" t="str">
            <v>M2605</v>
          </cell>
          <cell r="B1095" t="str">
            <v>Aparelho de apoio metálico esférico fixo com 4 chumbadores e capacidade de 2.500 kN</v>
          </cell>
          <cell r="D1095">
            <v>16455.956099999999</v>
          </cell>
        </row>
        <row r="1096">
          <cell r="A1096" t="str">
            <v>M2606</v>
          </cell>
          <cell r="B1096" t="str">
            <v>Aparelho de apoio metálico esférico fixo com 4 chumbadores e capacidade de 3.000 kN</v>
          </cell>
          <cell r="D1096">
            <v>19687.085899999998</v>
          </cell>
        </row>
        <row r="1097">
          <cell r="A1097" t="str">
            <v>M2607</v>
          </cell>
          <cell r="B1097" t="str">
            <v>Aparelho de apoio metálico esférico fixo com 4 chumbadores e capacidade de 3.500 kN</v>
          </cell>
          <cell r="D1097">
            <v>22786.816500000001</v>
          </cell>
        </row>
        <row r="1098">
          <cell r="A1098" t="str">
            <v>M2608</v>
          </cell>
          <cell r="B1098" t="str">
            <v>Aparelho de apoio metálico esférico fixo com 4 chumbadores e capacidade de 4.000 kN</v>
          </cell>
          <cell r="D1098">
            <v>30908.721399999999</v>
          </cell>
        </row>
        <row r="1099">
          <cell r="A1099" t="str">
            <v>M2609</v>
          </cell>
          <cell r="B1099" t="str">
            <v>Aparelho de apoio metálico esférico unidirecional com 4 chumbadores e capacidade de 1.000 kN</v>
          </cell>
          <cell r="D1099">
            <v>11267.5651</v>
          </cell>
        </row>
        <row r="1100">
          <cell r="A1100" t="str">
            <v>M2610</v>
          </cell>
          <cell r="B1100" t="str">
            <v>Aparelho de apoio metálico esférico unidirecional com 4 chumbadores e capacidade de 2.000 kN</v>
          </cell>
          <cell r="D1100">
            <v>18651.550899999998</v>
          </cell>
        </row>
        <row r="1101">
          <cell r="A1101" t="str">
            <v>M2611</v>
          </cell>
          <cell r="B1101" t="str">
            <v>Aparelho de apoio metálico esférico unidirecional com 4 chumbadores e capacidade de 2.500 kN</v>
          </cell>
          <cell r="D1101">
            <v>22178.484799999998</v>
          </cell>
        </row>
        <row r="1102">
          <cell r="A1102" t="str">
            <v>M2612</v>
          </cell>
          <cell r="B1102" t="str">
            <v>Aparelho de apoio metálico esférico unidirecional com 4 chumbadores e capacidade de 3.000 kN</v>
          </cell>
          <cell r="D1102">
            <v>25399.717000000001</v>
          </cell>
        </row>
        <row r="1103">
          <cell r="A1103" t="str">
            <v>M2613</v>
          </cell>
          <cell r="B1103" t="str">
            <v>Aparelho de apoio metálico esférico unidirecional com 4 chumbadores e capacidade de 3.500 kN</v>
          </cell>
          <cell r="D1103">
            <v>29483.6109</v>
          </cell>
        </row>
        <row r="1104">
          <cell r="A1104" t="str">
            <v>M2614</v>
          </cell>
          <cell r="B1104" t="str">
            <v>Aparelho de apoio metálico esférico unidirecional com 4 chumbadores e capacidade de 4.000 kN</v>
          </cell>
          <cell r="D1104">
            <v>33044.947699999997</v>
          </cell>
        </row>
        <row r="1105">
          <cell r="A1105" t="str">
            <v>M2615</v>
          </cell>
          <cell r="B1105" t="str">
            <v>Aparelho de apoio metálico esférico fixo com 4 chumbadores e capacidade de 4.500 kN</v>
          </cell>
          <cell r="D1105">
            <v>33042.9303</v>
          </cell>
        </row>
        <row r="1106">
          <cell r="A1106" t="str">
            <v>M2616</v>
          </cell>
          <cell r="B1106" t="str">
            <v>Aparelho de apoio metálico esférico fixo com 4 chumbadores e capacidade de 5.000 kN</v>
          </cell>
          <cell r="D1106">
            <v>36859.440799999997</v>
          </cell>
        </row>
        <row r="1107">
          <cell r="A1107" t="str">
            <v>M2617</v>
          </cell>
          <cell r="B1107" t="str">
            <v>Aparelho de apoio metálico esférico fixo com 4 chumbadores e capacidade de 5.500 kN</v>
          </cell>
          <cell r="D1107">
            <v>39281.4424</v>
          </cell>
        </row>
        <row r="1108">
          <cell r="A1108" t="str">
            <v>M2618</v>
          </cell>
          <cell r="B1108" t="str">
            <v>Aparelho de apoio metálico esférico fixo com 4 chumbadores e capacidade de 6.000 kN</v>
          </cell>
          <cell r="D1108">
            <v>44243.114600000001</v>
          </cell>
        </row>
        <row r="1109">
          <cell r="A1109" t="str">
            <v>M2619</v>
          </cell>
          <cell r="B1109" t="str">
            <v>Aparelho de apoio metálico esférico fixo com 4 chumbadores e capacidade de 6.500 kN</v>
          </cell>
          <cell r="D1109">
            <v>47795.5239</v>
          </cell>
        </row>
        <row r="1110">
          <cell r="A1110" t="str">
            <v>M2620</v>
          </cell>
          <cell r="B1110" t="str">
            <v>Aparelho de apoio metálico esférico fixo com 4 chumbadores e capacidade de 7.000 kN</v>
          </cell>
          <cell r="D1110">
            <v>56715.931799999998</v>
          </cell>
        </row>
        <row r="1111">
          <cell r="A1111" t="str">
            <v>M2621</v>
          </cell>
          <cell r="B1111" t="str">
            <v>Aparelho de apoio metálico esférico fixo com 4 chumbadores e capacidade de 7.500 kN</v>
          </cell>
          <cell r="D1111">
            <v>56251.910199999998</v>
          </cell>
        </row>
        <row r="1112">
          <cell r="A1112" t="str">
            <v>M2622</v>
          </cell>
          <cell r="B1112" t="str">
            <v>Aparelho de apoio metálico esférico fixo com 4 chumbadores e capacidade de 8.000 kN</v>
          </cell>
          <cell r="D1112">
            <v>57686.561800000003</v>
          </cell>
        </row>
        <row r="1113">
          <cell r="A1113" t="str">
            <v>M2623</v>
          </cell>
          <cell r="B1113" t="str">
            <v>Grelha metálica para boca de lobo com capacidade de até 300 kN - C = 0,90 m e L = 0,30 m</v>
          </cell>
          <cell r="D1113">
            <v>520.18299999999999</v>
          </cell>
        </row>
        <row r="1114">
          <cell r="A1114" t="str">
            <v>M2624</v>
          </cell>
          <cell r="B1114" t="str">
            <v>Grelha de piso em PVC para passagem de pedestres - C = 50 cm e L = 13 cm</v>
          </cell>
          <cell r="D1114">
            <v>71.490700000000004</v>
          </cell>
        </row>
        <row r="1115">
          <cell r="A1115" t="str">
            <v>M2625</v>
          </cell>
          <cell r="B1115" t="str">
            <v>Marco em PVC para grelha de piso - L = 2,50 m</v>
          </cell>
          <cell r="D1115">
            <v>88.252399999999994</v>
          </cell>
        </row>
        <row r="1116">
          <cell r="A1116" t="str">
            <v>M2626</v>
          </cell>
          <cell r="B1116" t="str">
            <v>Grelha de piso em PVC para passagem de veículos de até 3 t - C = 50 cm e L = 13 cm</v>
          </cell>
          <cell r="D1116">
            <v>90.432599999999994</v>
          </cell>
        </row>
        <row r="1117">
          <cell r="A1117" t="str">
            <v>M2627</v>
          </cell>
          <cell r="B1117" t="str">
            <v>Grelha de piso em PVC para passagem de veículos de até 10 t - C = 50 cm e L = 13 cm</v>
          </cell>
          <cell r="D1117">
            <v>130.16640000000001</v>
          </cell>
        </row>
        <row r="1118">
          <cell r="A1118" t="str">
            <v>M2628</v>
          </cell>
          <cell r="B1118" t="str">
            <v>Grelha de piso em PVC para passagem de pedestres - C = 50 cm e L = 20 cm</v>
          </cell>
          <cell r="D1118">
            <v>119.4097</v>
          </cell>
        </row>
        <row r="1119">
          <cell r="A1119" t="str">
            <v>M2629</v>
          </cell>
          <cell r="B1119" t="str">
            <v>Grelha de piso em PVC para passagem de veículos de até 3 t - C = 50 cm e L = 20 cm</v>
          </cell>
          <cell r="D1119">
            <v>141.00729999999999</v>
          </cell>
        </row>
        <row r="1120">
          <cell r="A1120" t="str">
            <v>M2631</v>
          </cell>
          <cell r="B1120" t="str">
            <v>Grelha metálica para canaletas - C = 1,00 m e L = 0,10 m</v>
          </cell>
          <cell r="D1120">
            <v>76.128799999999998</v>
          </cell>
        </row>
        <row r="1121">
          <cell r="A1121" t="str">
            <v>M2632</v>
          </cell>
          <cell r="B1121" t="str">
            <v>Grelha metálica para canaletas - C = 1,00 m e L = 0,15 m</v>
          </cell>
          <cell r="D1121">
            <v>158.23330000000001</v>
          </cell>
        </row>
        <row r="1122">
          <cell r="A1122" t="str">
            <v>M2633</v>
          </cell>
          <cell r="B1122" t="str">
            <v>Porta-grelha metálica - C = 1,00 m e L = 0,15 m</v>
          </cell>
          <cell r="D1122">
            <v>125.8111</v>
          </cell>
        </row>
        <row r="1123">
          <cell r="A1123" t="str">
            <v>M2634</v>
          </cell>
          <cell r="B1123" t="str">
            <v>Grelha metálica para canaletas - C = 1,00 m e L = 0,20 m</v>
          </cell>
          <cell r="D1123">
            <v>306.08260000000001</v>
          </cell>
        </row>
        <row r="1124">
          <cell r="A1124" t="str">
            <v>M2635</v>
          </cell>
          <cell r="B1124" t="str">
            <v>Porta-grelha metálica - C = 1,00 m e L = 0,20 m</v>
          </cell>
          <cell r="D1124">
            <v>122.13890000000001</v>
          </cell>
        </row>
        <row r="1125">
          <cell r="A1125" t="str">
            <v>M2636</v>
          </cell>
          <cell r="B1125" t="str">
            <v>Porta-grelha metálica - C = 1,00 m e L = 0,10 m</v>
          </cell>
          <cell r="D1125">
            <v>83.9191</v>
          </cell>
        </row>
        <row r="1126">
          <cell r="A1126" t="str">
            <v>M2637</v>
          </cell>
          <cell r="B1126" t="str">
            <v>Aparelho de apoio metálico esférico fixo com 4 chumbadores e capacidade de 8.500 kN</v>
          </cell>
          <cell r="D1126">
            <v>59412.463199999998</v>
          </cell>
        </row>
        <row r="1127">
          <cell r="A1127" t="str">
            <v>M2638</v>
          </cell>
          <cell r="B1127" t="str">
            <v>Aparelho de apoio metálico esférico fixo com 4 chumbadores e capacidade de 9.000 kN</v>
          </cell>
          <cell r="D1127">
            <v>69942.904899999994</v>
          </cell>
        </row>
        <row r="1128">
          <cell r="A1128" t="str">
            <v>M2639</v>
          </cell>
          <cell r="B1128" t="str">
            <v>Aparelho de apoio metálico esférico fixo com 4 chumbadores e capacidade de 9.500 kN</v>
          </cell>
          <cell r="D1128">
            <v>74221.200700000001</v>
          </cell>
        </row>
        <row r="1129">
          <cell r="A1129" t="str">
            <v>M2640</v>
          </cell>
          <cell r="B1129" t="str">
            <v>Aparelho de apoio metálico esférico fixo com 4 chumbadores e capacidade de 10.000 kN</v>
          </cell>
          <cell r="D1129">
            <v>77955.429499999998</v>
          </cell>
        </row>
        <row r="1130">
          <cell r="A1130" t="str">
            <v>M2641</v>
          </cell>
          <cell r="B1130" t="str">
            <v>Aparelho de apoio metálico esférico unidirecional com 4 chumbadores e capacidade de 4.500 kN</v>
          </cell>
          <cell r="D1130">
            <v>37929.613499999999</v>
          </cell>
        </row>
        <row r="1131">
          <cell r="A1131" t="str">
            <v>M2642</v>
          </cell>
          <cell r="B1131" t="str">
            <v>Aparelho de apoio metálico esférico unidirecional com 4 chumbadores e capacidade de 5.000 kN</v>
          </cell>
          <cell r="D1131">
            <v>43313.188600000001</v>
          </cell>
        </row>
        <row r="1132">
          <cell r="A1132" t="str">
            <v>M2643</v>
          </cell>
          <cell r="B1132" t="str">
            <v>Aparelho de apoio metálico esférico unidirecional com 4 chumbadores e capacidade de 5.500 kN</v>
          </cell>
          <cell r="D1132">
            <v>45446.181299999997</v>
          </cell>
        </row>
        <row r="1133">
          <cell r="A1133" t="str">
            <v>M2644</v>
          </cell>
          <cell r="B1133" t="str">
            <v>Aparelho de apoio metálico esférico unidirecional com 4 chumbadores e capacidade de 6.000 kN</v>
          </cell>
          <cell r="D1133">
            <v>50804.934200000003</v>
          </cell>
        </row>
        <row r="1134">
          <cell r="A1134" t="str">
            <v>M2645</v>
          </cell>
          <cell r="B1134" t="str">
            <v>Aparelho de apoio metálico esférico unidirecional com 4 chumbadores e capacidade de 6.500 kN</v>
          </cell>
          <cell r="D1134">
            <v>54470.5383</v>
          </cell>
        </row>
        <row r="1135">
          <cell r="A1135" t="str">
            <v>M2646</v>
          </cell>
          <cell r="B1135" t="str">
            <v>Aparelho de apoio metálico esférico unidirecional com 4 chumbadores e capacidade de 7.000 kN</v>
          </cell>
          <cell r="D1135">
            <v>58527.8652</v>
          </cell>
        </row>
        <row r="1136">
          <cell r="A1136" t="str">
            <v>M2647</v>
          </cell>
          <cell r="B1136" t="str">
            <v>Aparelho de apoio metálico esférico unidirecional com 4 chumbadores e capacidade de 7.500 kN</v>
          </cell>
          <cell r="D1136">
            <v>62832.467299999997</v>
          </cell>
        </row>
        <row r="1137">
          <cell r="A1137" t="str">
            <v>M2648</v>
          </cell>
          <cell r="B1137" t="str">
            <v>Fincapino de ação direta e pino com furo - D = 6,35 mm (1/4")</v>
          </cell>
          <cell r="D1137">
            <v>1.4444999999999999</v>
          </cell>
        </row>
        <row r="1138">
          <cell r="A1138" t="str">
            <v>M2649</v>
          </cell>
          <cell r="B1138" t="str">
            <v>Aparelho de apoio metálico esférico unidirecional com 4 chumbadores e capacidade de 8.000 kN</v>
          </cell>
          <cell r="D1138">
            <v>66772.331600000005</v>
          </cell>
        </row>
        <row r="1139">
          <cell r="A1139" t="str">
            <v>M2650</v>
          </cell>
          <cell r="B1139" t="str">
            <v>Aparelho de apoio metálico esférico unidirecional com 4 chumbadores e capacidade de 8.500 kN</v>
          </cell>
          <cell r="D1139">
            <v>71962.743199999997</v>
          </cell>
        </row>
        <row r="1140">
          <cell r="A1140" t="str">
            <v>M2651</v>
          </cell>
          <cell r="B1140" t="str">
            <v>Chapa múltipla metálica corrugada revestida em epóxi tipo MP 100 ou similar - E = 1,60 mm e D = 0,60 m</v>
          </cell>
          <cell r="D1140">
            <v>1372.0556999999999</v>
          </cell>
        </row>
        <row r="1141">
          <cell r="A1141" t="str">
            <v>M2652</v>
          </cell>
          <cell r="B1141" t="str">
            <v>Chapa múltipla metálica corrugada revestida em epóxi tipo MP 100 ou similar - E = 1,60 mm e D = 0,70 m</v>
          </cell>
          <cell r="D1141">
            <v>1586.4359999999999</v>
          </cell>
        </row>
        <row r="1142">
          <cell r="A1142" t="str">
            <v>M2653</v>
          </cell>
          <cell r="B1142" t="str">
            <v>Chapa múltipla metálica corrugada revestida em epóxi tipo MP 100 ou similar - E = 1,60 mm e D = 0,80 m</v>
          </cell>
          <cell r="D1142">
            <v>1800.8324</v>
          </cell>
        </row>
        <row r="1143">
          <cell r="A1143" t="str">
            <v>M2654</v>
          </cell>
          <cell r="B1143" t="str">
            <v>Chapa múltipla metálica corrugada revestida em epóxi tipo MP 100 ou similar - E = 1,60 mm e D = 0,90 m</v>
          </cell>
          <cell r="D1143">
            <v>1972.3371999999999</v>
          </cell>
        </row>
        <row r="1144">
          <cell r="A1144" t="str">
            <v>M2655</v>
          </cell>
          <cell r="B1144" t="str">
            <v>Chapa múltipla metálica corrugada revestida em epóxi tipo MP 100 ou similar - E = 1,60 mm e D = 1,00 m</v>
          </cell>
          <cell r="D1144">
            <v>2186.7222000000002</v>
          </cell>
        </row>
        <row r="1145">
          <cell r="A1145" t="str">
            <v>M2656</v>
          </cell>
          <cell r="B1145" t="str">
            <v>Chapa múltipla metálica corrugada revestida em epóxi tipo MP 100 ou similar - E = 1,60 mm e D = 1,10 m</v>
          </cell>
          <cell r="D1145">
            <v>2486.8847000000001</v>
          </cell>
        </row>
        <row r="1146">
          <cell r="A1146" t="str">
            <v>M2657</v>
          </cell>
          <cell r="B1146" t="str">
            <v>Chapa múltipla metálica corrugada revestida em epóxi tipo MP 100 ou similar - E = 1,60 mm e D = 1,20 m</v>
          </cell>
          <cell r="D1146">
            <v>2658.3953999999999</v>
          </cell>
        </row>
        <row r="1147">
          <cell r="A1147" t="str">
            <v>M2658</v>
          </cell>
          <cell r="B1147" t="str">
            <v>Chapa múltipla metálica corrugada revestida em epóxi tipo MP 100 ou similar - E = 1,60 mm e D = 1,30 m</v>
          </cell>
          <cell r="D1147">
            <v>2872.7719000000002</v>
          </cell>
        </row>
        <row r="1148">
          <cell r="A1148" t="str">
            <v>M2659</v>
          </cell>
          <cell r="B1148" t="str">
            <v>Chapa múltipla metálica corrugada revestida em epóxi tipo MP 100 ou similar - E = 1,60 mm e D = 1,40 m</v>
          </cell>
          <cell r="D1148">
            <v>3044.2966999999999</v>
          </cell>
        </row>
        <row r="1149">
          <cell r="A1149" t="str">
            <v>M2660</v>
          </cell>
          <cell r="B1149" t="str">
            <v>Chapa múltipla metálica corrugada revestida em epóxi tipo MP 100 ou similar - E = 1,60 mm e D = 1,50 m</v>
          </cell>
          <cell r="D1149">
            <v>3258.6361999999999</v>
          </cell>
        </row>
        <row r="1150">
          <cell r="A1150" t="str">
            <v>M2661</v>
          </cell>
          <cell r="B1150" t="str">
            <v>Chapa múltipla metálica corrugada revestida em epóxi tipo MP 100 ou similar - E = 1,60 mm e D = 1,60 m</v>
          </cell>
          <cell r="D1150">
            <v>3473.0601999999999</v>
          </cell>
        </row>
        <row r="1151">
          <cell r="A1151" t="str">
            <v>M2662</v>
          </cell>
          <cell r="B1151" t="str">
            <v>Chapa múltipla metálica corrugada revestida em epóxi tipo MP 100 ou similar - E = 1,60 mm e D = 1,70 m</v>
          </cell>
          <cell r="D1151">
            <v>3644.5581999999999</v>
          </cell>
        </row>
        <row r="1152">
          <cell r="A1152" t="str">
            <v>M2663</v>
          </cell>
          <cell r="B1152" t="str">
            <v>Chapa múltipla metálica corrugada revestida em epóxi tipo MP 100 ou similar - E = 1,60 mm e D = 1,80 m</v>
          </cell>
          <cell r="D1152">
            <v>3858.8944999999999</v>
          </cell>
        </row>
        <row r="1153">
          <cell r="A1153" t="str">
            <v>M2664</v>
          </cell>
          <cell r="B1153" t="str">
            <v>Chapa múltipla metálica corrugada revestida em epóxi tipo MP 100 ou similar - E = 2,00 mm e D = 1,90 m</v>
          </cell>
          <cell r="D1153">
            <v>4531.1454000000003</v>
          </cell>
        </row>
        <row r="1154">
          <cell r="A1154" t="str">
            <v>M2665</v>
          </cell>
          <cell r="B1154" t="str">
            <v>Chapa múltipla metálica corrugada revestida em epóxi tipo MP 100 ou similar - E = 2,00 mm e D = 2,00 m</v>
          </cell>
          <cell r="D1154">
            <v>4776.1202999999996</v>
          </cell>
        </row>
        <row r="1155">
          <cell r="A1155" t="str">
            <v>M2666</v>
          </cell>
          <cell r="B1155" t="str">
            <v>Chapa múltipla metálica corrugada revestida em epóxi tipo MP 100 ou similar - E = 2,00 mm e D = 2,10 m</v>
          </cell>
          <cell r="D1155">
            <v>5102.5636000000004</v>
          </cell>
        </row>
        <row r="1156">
          <cell r="A1156" t="str">
            <v>M2667</v>
          </cell>
          <cell r="B1156" t="str">
            <v>Chapa múltipla metálica corrugada revestida em epóxi tipo MP 100 ou similar - E = 2,00 mm e D = 2,20 m</v>
          </cell>
          <cell r="D1156">
            <v>5225.1554999999998</v>
          </cell>
        </row>
        <row r="1157">
          <cell r="A1157" t="str">
            <v>M2668</v>
          </cell>
          <cell r="B1157" t="str">
            <v>Chapa múltipla metálica corrugada revestida em epóxi tipo MP 100 ou similar - E = 2,00 mm e D = 2,30 m</v>
          </cell>
          <cell r="D1157">
            <v>5429.2191999999995</v>
          </cell>
        </row>
        <row r="1158">
          <cell r="A1158" t="str">
            <v>M2669</v>
          </cell>
          <cell r="B1158" t="str">
            <v>Chapa múltipla metálica corrugada revestida em epóxi tipo MP 100 ou similar - E = 2,70 mm e D = 2,40 m</v>
          </cell>
          <cell r="D1158">
            <v>7300.7673000000004</v>
          </cell>
        </row>
        <row r="1159">
          <cell r="A1159" t="str">
            <v>M2670</v>
          </cell>
          <cell r="B1159" t="str">
            <v>Chapa múltipla metálica corrugada revestida em epóxi tipo MP 100 ou similar - E = 3,40 mm e D = 2,50 m</v>
          </cell>
          <cell r="D1159">
            <v>9354.7579999999998</v>
          </cell>
        </row>
        <row r="1160">
          <cell r="A1160" t="str">
            <v>M2671</v>
          </cell>
          <cell r="B1160" t="str">
            <v>Chapa múltipla metálica corrugada revestida em epóxi tipo MP 100 ou similar - E = 3,40 mm e D = 2,60 m</v>
          </cell>
          <cell r="D1160">
            <v>9886.3464000000004</v>
          </cell>
        </row>
        <row r="1161">
          <cell r="A1161" t="str">
            <v>M2672</v>
          </cell>
          <cell r="B1161" t="str">
            <v>Chapa múltipla metálica corrugada revestida em epóxi tipo MP 100 ou similar - E = 3,40 mm e D = 2,70 m</v>
          </cell>
          <cell r="D1161">
            <v>10077.2318</v>
          </cell>
        </row>
        <row r="1162">
          <cell r="A1162" t="str">
            <v>M2673</v>
          </cell>
          <cell r="B1162" t="str">
            <v>Chapa múltipla metálica corrugada revestida em epóxi tipo MP 100 ou similar - E = 3,40 mm e D = 2,80 m</v>
          </cell>
          <cell r="D1162">
            <v>10571.689700000001</v>
          </cell>
        </row>
        <row r="1163">
          <cell r="A1163" t="str">
            <v>M2674</v>
          </cell>
          <cell r="B1163" t="str">
            <v>Chapa múltipla metálica corrugada revestida em epóxi tipo MP 152 ou similar - E = 2,70 mm e D = 1,50 m</v>
          </cell>
          <cell r="D1163">
            <v>6698.5909000000001</v>
          </cell>
        </row>
        <row r="1164">
          <cell r="A1164" t="str">
            <v>M2675</v>
          </cell>
          <cell r="B1164" t="str">
            <v>Chapa múltipla metálica corrugada revestida em epóxi tipo MP 152 ou similar - E = 2,70 mm e D = 1,80 m</v>
          </cell>
          <cell r="D1164">
            <v>8099.6707999999999</v>
          </cell>
        </row>
        <row r="1165">
          <cell r="A1165" t="str">
            <v>M2676</v>
          </cell>
          <cell r="B1165" t="str">
            <v>Chapa múltipla metálica corrugada revestida em epóxi tipo MP 152 ou similar - E = 2,70 mm e D = 1,90 m</v>
          </cell>
          <cell r="D1165">
            <v>8362.5581000000002</v>
          </cell>
        </row>
        <row r="1166">
          <cell r="A1166" t="str">
            <v>M2677</v>
          </cell>
          <cell r="B1166" t="str">
            <v>Chapa múltipla metálica corrugada revestida em epóxi tipo MP 152 ou similar - E = 2,70 mm e D = 2,15 m</v>
          </cell>
          <cell r="D1166">
            <v>9500.8045999999995</v>
          </cell>
        </row>
        <row r="1167">
          <cell r="A1167" t="str">
            <v>M2678</v>
          </cell>
          <cell r="B1167" t="str">
            <v>Chapa múltipla metálica corrugada revestida em epóxi tipo MP 152 ou similar - E = 2,70 mm e D = 2,30 m</v>
          </cell>
          <cell r="D1167">
            <v>10026.311799999999</v>
          </cell>
        </row>
        <row r="1168">
          <cell r="A1168" t="str">
            <v>M2679</v>
          </cell>
          <cell r="B1168" t="str">
            <v>Chapa múltipla metálica corrugada revestida em epóxi tipo MP 152 ou similar - E = 2,70 mm e D = 2,65 m</v>
          </cell>
          <cell r="D1168">
            <v>11734.3629</v>
          </cell>
        </row>
        <row r="1169">
          <cell r="A1169" t="str">
            <v>M2680</v>
          </cell>
          <cell r="B1169" t="str">
            <v>Chapa múltipla metálica corrugada revestida em epóxi tipo MP 152 ou similar - E = 2,70 mm e D = 3,05 m</v>
          </cell>
          <cell r="D1169">
            <v>13397.171700000001</v>
          </cell>
        </row>
        <row r="1170">
          <cell r="A1170" t="str">
            <v>M2681</v>
          </cell>
          <cell r="B1170" t="str">
            <v>Chapa múltipla metálica corrugada revestida em epóxi tipo MP 152 ou similar - E = 2,70 mm e D = 3,20 m</v>
          </cell>
          <cell r="D1170">
            <v>14229.652400000001</v>
          </cell>
        </row>
        <row r="1171">
          <cell r="A1171" t="str">
            <v>M2682</v>
          </cell>
          <cell r="B1171" t="str">
            <v>Chapa múltipla metálica corrugada revestida em epóxi tipo MP 152 ou similar - E = 2,70 mm e D = 3,40 m</v>
          </cell>
          <cell r="D1171">
            <v>15062.190199999999</v>
          </cell>
        </row>
        <row r="1172">
          <cell r="A1172" t="str">
            <v>M2683</v>
          </cell>
          <cell r="B1172" t="str">
            <v>Chapa múltipla metálica corrugada revestida em epóxi tipo MP 152 ou similar - E = 2,70 mm e D = 3,65 m</v>
          </cell>
          <cell r="D1172">
            <v>16157.2161</v>
          </cell>
        </row>
        <row r="1173">
          <cell r="A1173" t="str">
            <v>M2684</v>
          </cell>
          <cell r="B1173" t="str">
            <v>Chapa múltipla metálica corrugada revestida em epóxi tipo MP 152 ou similar - E = 2,70 mm e D = 3,80 m</v>
          </cell>
          <cell r="D1173">
            <v>16726.189299999998</v>
          </cell>
        </row>
        <row r="1174">
          <cell r="A1174" t="str">
            <v>M2685</v>
          </cell>
          <cell r="B1174" t="str">
            <v>Chapa múltipla metálica corrugada revestida em epóxi tipo MP 152 ou similar - E = 2,70 mm e D = 4,20 m</v>
          </cell>
          <cell r="D1174">
            <v>18434.258999999998</v>
          </cell>
        </row>
        <row r="1175">
          <cell r="A1175" t="str">
            <v>M2686</v>
          </cell>
          <cell r="B1175" t="str">
            <v>Chapa múltipla metálica corrugada revestida em epóxi tipo MP 152 ou similar - E = 2,70 mm e D = 4,60 m</v>
          </cell>
          <cell r="D1175">
            <v>20095.762699999999</v>
          </cell>
        </row>
        <row r="1176">
          <cell r="A1176" t="str">
            <v>M2687</v>
          </cell>
          <cell r="B1176" t="str">
            <v>Chapa múltipla metálica corrugada revestida em epóxi tipo MP 152 ou similar - E = 3,40 mm e D = 4,80 m</v>
          </cell>
          <cell r="D1176">
            <v>25815.742300000002</v>
          </cell>
        </row>
        <row r="1177">
          <cell r="A1177" t="str">
            <v>M2688</v>
          </cell>
          <cell r="B1177" t="str">
            <v>Chapa múltipla metálica corrugada revestida em epóxi tipo MP 152 ou similar - E = 3,40 mm e D = 5,00 m</v>
          </cell>
          <cell r="D1177">
            <v>26544.574400000001</v>
          </cell>
        </row>
        <row r="1178">
          <cell r="A1178" t="str">
            <v>M2689</v>
          </cell>
          <cell r="B1178" t="str">
            <v>Chapa múltipla metálica corrugada revestida em epóxi tipo MP 152 ou similar - E = 3,90 mm e D = 5,35 m</v>
          </cell>
          <cell r="D1178">
            <v>32112.2552</v>
          </cell>
        </row>
        <row r="1179">
          <cell r="A1179" t="str">
            <v>M2690</v>
          </cell>
          <cell r="B1179" t="str">
            <v>Chapa múltipla metálica corrugada revestida em epóxi tipo MP 152 ou similar - E = 3,90 mm e D = 5,70 m</v>
          </cell>
          <cell r="D1179">
            <v>34410.267200000002</v>
          </cell>
        </row>
        <row r="1180">
          <cell r="A1180" t="str">
            <v>M2691</v>
          </cell>
          <cell r="B1180" t="str">
            <v>Chapa múltipla metálica corrugada revestida em epóxi tipo MP 152 ou similar - E = 4,70 mm e D = 6,10 m</v>
          </cell>
          <cell r="D1180">
            <v>42086.921699999999</v>
          </cell>
        </row>
        <row r="1181">
          <cell r="A1181" t="str">
            <v>M2692</v>
          </cell>
          <cell r="B1181" t="str">
            <v>Chapa múltipla metálica corrugada revestida em epóxi tipo MP 152 ou similar - E = 6,40 mm e D = 6,50 m</v>
          </cell>
          <cell r="D1181">
            <v>54088.372900000002</v>
          </cell>
        </row>
        <row r="1182">
          <cell r="A1182" t="str">
            <v>M2693</v>
          </cell>
          <cell r="B1182" t="str">
            <v>Chapa múltipla metálica corrugada revestida em epóxi tipo MP 152 ou similar - E = 6,40 mm e D = 6,85 m</v>
          </cell>
          <cell r="D1182">
            <v>55811.06</v>
          </cell>
        </row>
        <row r="1183">
          <cell r="A1183" t="str">
            <v>M2694</v>
          </cell>
          <cell r="B1183" t="str">
            <v>Chapa múltipla metálica corrugada revestida em epóxi tipo MP 152 ou similar - E = 6,40 mm e D = 7,25 m</v>
          </cell>
          <cell r="D1183">
            <v>60424.745900000002</v>
          </cell>
        </row>
        <row r="1184">
          <cell r="A1184" t="str">
            <v>M2695</v>
          </cell>
          <cell r="B1184" t="str">
            <v>Aparelho de apoio metálico esférico unidirecional com 4 chumbadores e capacidade de 9.000 kN</v>
          </cell>
          <cell r="D1184">
            <v>76201.545700000002</v>
          </cell>
        </row>
        <row r="1185">
          <cell r="A1185" t="str">
            <v>M2696</v>
          </cell>
          <cell r="B1185" t="str">
            <v>Aparelho de apoio metálico esférico unidirecional com 4 chumbadores e capacidade de 9.500 kN</v>
          </cell>
          <cell r="D1185">
            <v>80598.788400000005</v>
          </cell>
        </row>
        <row r="1186">
          <cell r="A1186" t="str">
            <v>M2697</v>
          </cell>
          <cell r="B1186" t="str">
            <v>Aparelho de apoio metálico esférico unidirecional com 4 chumbadores e capacidade de 10.000 kN</v>
          </cell>
          <cell r="D1186">
            <v>84893.166700000002</v>
          </cell>
        </row>
        <row r="1187">
          <cell r="A1187" t="str">
            <v>M2698</v>
          </cell>
          <cell r="B1187" t="str">
            <v>Fincapino de ação indireta e pino liso - D = 6,35 mm (1/4")</v>
          </cell>
          <cell r="D1187">
            <v>0.97330000000000005</v>
          </cell>
        </row>
        <row r="1188">
          <cell r="A1188" t="str">
            <v>M2700</v>
          </cell>
          <cell r="B1188" t="str">
            <v>Corpo de BSCC pré-moldado comercial - seção de 1,5 m x 1,5 m - tipo I</v>
          </cell>
          <cell r="D1188">
            <v>2352.2862</v>
          </cell>
        </row>
        <row r="1189">
          <cell r="A1189" t="str">
            <v>M2701</v>
          </cell>
          <cell r="B1189" t="str">
            <v>Corpo de BSCC pré-moldado comercial - seção de 1,5 m x 1,5 m - tipo II</v>
          </cell>
          <cell r="D1189">
            <v>2421.3184000000001</v>
          </cell>
        </row>
        <row r="1190">
          <cell r="A1190" t="str">
            <v>M2702</v>
          </cell>
          <cell r="B1190" t="str">
            <v>Corpo de BSCC pré-moldado comercial - seção de 1,5 m x 1,5 m - tipo III</v>
          </cell>
          <cell r="D1190">
            <v>2462.2838999999999</v>
          </cell>
        </row>
        <row r="1191">
          <cell r="A1191" t="str">
            <v>M2703</v>
          </cell>
          <cell r="B1191" t="str">
            <v>Corpo de BSCC pré-moldado comercial - seção de 1,5 m x 1,5 m - tipo IV</v>
          </cell>
          <cell r="D1191">
            <v>2495.1442000000002</v>
          </cell>
        </row>
        <row r="1192">
          <cell r="A1192" t="str">
            <v>M2704</v>
          </cell>
          <cell r="B1192" t="str">
            <v>Corpo de BSCC pré-moldado comercial - seção de 1,5 m x 1,5 m - tipo V</v>
          </cell>
          <cell r="D1192">
            <v>3241.444</v>
          </cell>
        </row>
        <row r="1193">
          <cell r="A1193" t="str">
            <v>M2705</v>
          </cell>
          <cell r="B1193" t="str">
            <v>Corpo de BSCC pré-moldado comercial - seção de 1,5 m x 1,5 m - tipo VI</v>
          </cell>
          <cell r="D1193">
            <v>3295.4072999999999</v>
          </cell>
        </row>
        <row r="1194">
          <cell r="A1194" t="str">
            <v>M2706</v>
          </cell>
          <cell r="B1194" t="str">
            <v>Corpo de BSCC pré-moldado comercial - seção de 1,5 m x 1,5 m - tipo VII</v>
          </cell>
          <cell r="D1194">
            <v>3351.6619999999998</v>
          </cell>
        </row>
        <row r="1195">
          <cell r="A1195" t="str">
            <v>M2707</v>
          </cell>
          <cell r="B1195" t="str">
            <v>Corpo de BSCC pré-moldado comercial - seção de 2,0 m x 2,0 m - tipo I</v>
          </cell>
          <cell r="D1195">
            <v>3083.8366000000001</v>
          </cell>
        </row>
        <row r="1196">
          <cell r="A1196" t="str">
            <v>M2708</v>
          </cell>
          <cell r="B1196" t="str">
            <v>Corpo de BSCC pré-moldado comercial - seção de 2,0 m x 2,0 m - tipo II</v>
          </cell>
          <cell r="D1196">
            <v>3163.4908999999998</v>
          </cell>
        </row>
        <row r="1197">
          <cell r="A1197" t="str">
            <v>M2709</v>
          </cell>
          <cell r="B1197" t="str">
            <v>Corpo de BSCC pré-moldado comercial - seção de 2,0 m x 2,0 m - tipo III</v>
          </cell>
          <cell r="D1197">
            <v>3217.9018000000001</v>
          </cell>
        </row>
        <row r="1198">
          <cell r="A1198" t="str">
            <v>M2710</v>
          </cell>
          <cell r="B1198" t="str">
            <v>Corpo de BSCC pré-moldado comercial - seção de 2,0 m x 2,0 m - tipo IV</v>
          </cell>
          <cell r="D1198">
            <v>3759.0264999999999</v>
          </cell>
        </row>
        <row r="1199">
          <cell r="A1199" t="str">
            <v>M2711</v>
          </cell>
          <cell r="B1199" t="str">
            <v>Corpo de BSCC pré-moldado comercial - seção de 2,0 m x 2,0 m - tipo V</v>
          </cell>
          <cell r="D1199">
            <v>3981.5047</v>
          </cell>
        </row>
        <row r="1200">
          <cell r="A1200" t="str">
            <v>M2712</v>
          </cell>
          <cell r="B1200" t="str">
            <v>Corpo de BSCC pré-moldado comercial - seção de 2,0 m x 2,0 m - tipo VI</v>
          </cell>
          <cell r="D1200">
            <v>4014.6347000000001</v>
          </cell>
        </row>
        <row r="1201">
          <cell r="A1201" t="str">
            <v>M2713</v>
          </cell>
          <cell r="B1201" t="str">
            <v>Corpo de BSCC pré-moldado comercial - seção de 2,0 m x 2,0 m - tipo VII</v>
          </cell>
          <cell r="D1201">
            <v>4473.2772999999997</v>
          </cell>
        </row>
        <row r="1202">
          <cell r="A1202" t="str">
            <v>M2714</v>
          </cell>
          <cell r="B1202" t="str">
            <v>Corpo de BSCC pré-moldado comercial - seção de 2,5 m x 2,5 m - tipo I</v>
          </cell>
          <cell r="D1202">
            <v>3250.1178</v>
          </cell>
        </row>
        <row r="1203">
          <cell r="A1203" t="str">
            <v>M2715</v>
          </cell>
          <cell r="B1203" t="str">
            <v>Corpo de BSCC pré-moldado comercial - seção de 2,5 m x 2,5 m - tipo II</v>
          </cell>
          <cell r="D1203">
            <v>3640.6419000000001</v>
          </cell>
        </row>
        <row r="1204">
          <cell r="A1204" t="str">
            <v>M2716</v>
          </cell>
          <cell r="B1204" t="str">
            <v>Corpo de BSCC pré-moldado comercial - seção de 2,5 m x 2,5 m - tipo III</v>
          </cell>
          <cell r="D1204">
            <v>4708.7021000000004</v>
          </cell>
        </row>
        <row r="1205">
          <cell r="A1205" t="str">
            <v>M2717</v>
          </cell>
          <cell r="B1205" t="str">
            <v>Corpo de BSCC pré-moldado comercial - seção de 2,5 m x 2,5 m - tipo IV</v>
          </cell>
          <cell r="D1205">
            <v>4753.2097999999996</v>
          </cell>
        </row>
        <row r="1206">
          <cell r="A1206" t="str">
            <v>M2718</v>
          </cell>
          <cell r="B1206" t="str">
            <v>Corpo de BSCC pré-moldado comercial - seção de 2,5 m x 2,5 m - tipo V</v>
          </cell>
          <cell r="D1206">
            <v>4935.2995000000001</v>
          </cell>
        </row>
        <row r="1207">
          <cell r="A1207" t="str">
            <v>M2719</v>
          </cell>
          <cell r="B1207" t="str">
            <v>Corpo de BSCC pré-moldado comercial - seção de 2,5 m x 2,5 m - tipo VI</v>
          </cell>
          <cell r="D1207">
            <v>5916.8948</v>
          </cell>
        </row>
        <row r="1208">
          <cell r="A1208" t="str">
            <v>M2720</v>
          </cell>
          <cell r="B1208" t="str">
            <v>Corpo de BSCC pré-moldado comercial - seção de 2,5 m x 2,5 m - tipo VII</v>
          </cell>
          <cell r="D1208">
            <v>6179.1891999999998</v>
          </cell>
        </row>
        <row r="1209">
          <cell r="A1209" t="str">
            <v>M2721</v>
          </cell>
          <cell r="B1209" t="str">
            <v>Corpo de BSCC pré-moldado comercial - seção de 3,0 m x 3,0 m - tipo I</v>
          </cell>
          <cell r="D1209">
            <v>4928.5775000000003</v>
          </cell>
        </row>
        <row r="1210">
          <cell r="A1210" t="str">
            <v>M2722</v>
          </cell>
          <cell r="B1210" t="str">
            <v>Corpo de BSCC pré-moldado comercial - seção de 3,0 m x 3,0 m - tipo II</v>
          </cell>
          <cell r="D1210">
            <v>5185.5906999999997</v>
          </cell>
        </row>
        <row r="1211">
          <cell r="A1211" t="str">
            <v>M2723</v>
          </cell>
          <cell r="B1211" t="str">
            <v>Corpo de BSCC pré-moldado comercial - seção de 3,0 m x 3,0 m - tipo III</v>
          </cell>
          <cell r="D1211">
            <v>6238.6742000000004</v>
          </cell>
        </row>
        <row r="1212">
          <cell r="A1212" t="str">
            <v>M2724</v>
          </cell>
          <cell r="B1212" t="str">
            <v>Corpo de BSCC pré-moldado comercial - seção de 3,0 m x 3,0 m - tipo IV</v>
          </cell>
          <cell r="D1212">
            <v>6325.9989999999998</v>
          </cell>
        </row>
        <row r="1213">
          <cell r="A1213" t="str">
            <v>M2725</v>
          </cell>
          <cell r="B1213" t="str">
            <v>Corpo de BSCC pré-moldado comercial - seção de 3,0 m x 3,0 m - tipo V</v>
          </cell>
          <cell r="D1213">
            <v>7046.8810999999996</v>
          </cell>
        </row>
        <row r="1214">
          <cell r="A1214" t="str">
            <v>M2726</v>
          </cell>
          <cell r="B1214" t="str">
            <v>Corpo de BSCC pré-moldado comercial - seção de 3,0 m x 3,0 m - tipo VI</v>
          </cell>
          <cell r="D1214">
            <v>7065.8621999999996</v>
          </cell>
        </row>
        <row r="1215">
          <cell r="A1215" t="str">
            <v>M2727</v>
          </cell>
          <cell r="B1215" t="str">
            <v>Corpo de BSCC pré-moldado comercial - seção de 3,0 m x 3,0 m - tipo VII</v>
          </cell>
          <cell r="D1215">
            <v>7713.9269999999997</v>
          </cell>
        </row>
        <row r="1216">
          <cell r="A1216" t="str">
            <v>M2728</v>
          </cell>
          <cell r="B1216" t="str">
            <v>Corpo de BSCC pré-moldado comercial - seção canal de 1,5 m x 1,5 m</v>
          </cell>
          <cell r="D1216">
            <v>1914.1691000000001</v>
          </cell>
        </row>
        <row r="1217">
          <cell r="A1217" t="str">
            <v>M2729</v>
          </cell>
          <cell r="B1217" t="str">
            <v>Corpo de BSCC pré-moldado comercial - seção canal de 2,0 m x 1,5 m</v>
          </cell>
          <cell r="D1217">
            <v>2062.6363000000001</v>
          </cell>
        </row>
        <row r="1218">
          <cell r="A1218" t="str">
            <v>M2730</v>
          </cell>
          <cell r="B1218" t="str">
            <v>Corpo de BSCC pré-moldado comercial - seção canal de 2,0 m x 2,0 m - tipo I</v>
          </cell>
          <cell r="D1218">
            <v>3139.6419000000001</v>
          </cell>
        </row>
        <row r="1219">
          <cell r="A1219" t="str">
            <v>M2731</v>
          </cell>
          <cell r="B1219" t="str">
            <v>Corpo de BSCC pré-moldado comercial - seção canal de 2,0 m x 2,0 m - tipo II</v>
          </cell>
          <cell r="D1219">
            <v>3251.9038999999998</v>
          </cell>
        </row>
        <row r="1220">
          <cell r="A1220" t="str">
            <v>M2732</v>
          </cell>
          <cell r="B1220" t="str">
            <v>Corpo de BSCC pré-moldado comercial - seção canal de 2,5 m x 1,5 m</v>
          </cell>
          <cell r="D1220">
            <v>2226.7808</v>
          </cell>
        </row>
        <row r="1221">
          <cell r="A1221" t="str">
            <v>M2733</v>
          </cell>
          <cell r="B1221" t="str">
            <v>Corpo de BSCC pré-moldado comercial - seção canal de 2,5 m x 2,0 m - tipo I</v>
          </cell>
          <cell r="D1221">
            <v>3350.3231000000001</v>
          </cell>
        </row>
        <row r="1222">
          <cell r="A1222" t="str">
            <v>M2734</v>
          </cell>
          <cell r="B1222" t="str">
            <v>Corpo de BSCC pré-moldado comercial - seção canal de 2,5 m x 2,0 m - tipo II</v>
          </cell>
          <cell r="D1222">
            <v>3561.9751999999999</v>
          </cell>
        </row>
        <row r="1223">
          <cell r="A1223" t="str">
            <v>M2735</v>
          </cell>
          <cell r="B1223" t="str">
            <v>Corpo de BSCC pré-moldado comercial - seção canal de 3,0 m x 1,5 m</v>
          </cell>
          <cell r="D1223">
            <v>2640.2217999999998</v>
          </cell>
        </row>
        <row r="1224">
          <cell r="A1224" t="str">
            <v>M2736</v>
          </cell>
          <cell r="B1224" t="str">
            <v>Corpo de BSCC pré-moldado comercial - seção canal de 3,0 m x 2,0 m - tipo I</v>
          </cell>
          <cell r="D1224">
            <v>3797.5553</v>
          </cell>
        </row>
        <row r="1225">
          <cell r="A1225" t="str">
            <v>M2737</v>
          </cell>
          <cell r="B1225" t="str">
            <v>Corpo de BSCC pré-moldado comercial - seção canal de 3,0 m x 2,0 m - tipo II</v>
          </cell>
          <cell r="D1225">
            <v>3914.3951000000002</v>
          </cell>
        </row>
        <row r="1226">
          <cell r="A1226" t="str">
            <v>M2738</v>
          </cell>
          <cell r="B1226" t="str">
            <v>Aparelho de apoio metálico esférico multidirecional com 4 chumbadores e capacidade de 1.000 kN</v>
          </cell>
          <cell r="D1226">
            <v>8348.4007000000001</v>
          </cell>
        </row>
        <row r="1227">
          <cell r="A1227" t="str">
            <v>M2739</v>
          </cell>
          <cell r="B1227" t="str">
            <v>Aparelho de apoio metálico esférico multidirecional com 4 chumbadores e capacidade de 1.500 kN</v>
          </cell>
          <cell r="D1227">
            <v>11675.1211</v>
          </cell>
        </row>
        <row r="1228">
          <cell r="A1228" t="str">
            <v>M2740</v>
          </cell>
          <cell r="B1228" t="str">
            <v>Aparelho de apoio metálico esférico multidirecional com 4 chumbadores e capacidade de 2.000 kN</v>
          </cell>
          <cell r="D1228">
            <v>15379.257799999999</v>
          </cell>
        </row>
        <row r="1229">
          <cell r="A1229" t="str">
            <v>M2741</v>
          </cell>
          <cell r="B1229" t="str">
            <v>Aparelho de apoio metálico esférico multidirecional com 4 chumbadores e capacidade de 2.500 kN</v>
          </cell>
          <cell r="D1229">
            <v>18436.308000000001</v>
          </cell>
        </row>
        <row r="1230">
          <cell r="A1230" t="str">
            <v>M2742</v>
          </cell>
          <cell r="B1230" t="str">
            <v>Aparelho de apoio metálico esférico multidirecional com 4 chumbadores e capacidade de 3.000 kN</v>
          </cell>
          <cell r="D1230">
            <v>21327.9836</v>
          </cell>
        </row>
        <row r="1231">
          <cell r="A1231" t="str">
            <v>M2743</v>
          </cell>
          <cell r="B1231" t="str">
            <v>Aparelho de apoio metálico esférico multidirecional com 4 chumbadores e capacidade de 3.500 kN</v>
          </cell>
          <cell r="D1231">
            <v>24149.1188</v>
          </cell>
        </row>
        <row r="1232">
          <cell r="A1232" t="str">
            <v>M2744</v>
          </cell>
          <cell r="B1232" t="str">
            <v>Aparelho de apoio metálico esférico multidirecional com 4 chumbadores e capacidade de 4.000 kN</v>
          </cell>
          <cell r="D1232">
            <v>27413.184000000001</v>
          </cell>
        </row>
        <row r="1233">
          <cell r="A1233" t="str">
            <v>M2745</v>
          </cell>
          <cell r="B1233" t="str">
            <v>Aparelho de apoio metálico esférico multidirecional com 4 chumbadores e capacidade de 4.500 kN</v>
          </cell>
          <cell r="D1233">
            <v>31678.214499999998</v>
          </cell>
        </row>
        <row r="1234">
          <cell r="A1234" t="str">
            <v>M2746</v>
          </cell>
          <cell r="B1234" t="str">
            <v>Aparelho de apoio metálico esférico multidirecional com 4 chumbadores e capacidade de 5.000 kN</v>
          </cell>
          <cell r="D1234">
            <v>35299.522599999997</v>
          </cell>
        </row>
        <row r="1235">
          <cell r="A1235" t="str">
            <v>M2747</v>
          </cell>
          <cell r="B1235" t="str">
            <v>Aparelho de apoio metálico esférico multidirecional com 4 chumbadores e capacidade de 5.500 kN</v>
          </cell>
          <cell r="D1235">
            <v>38235.4738</v>
          </cell>
        </row>
        <row r="1236">
          <cell r="A1236" t="str">
            <v>M2748</v>
          </cell>
          <cell r="B1236" t="str">
            <v>Aparelho de apoio metálico esférico multidirecional com 4 chumbadores e capacidade de 6.000 kN</v>
          </cell>
          <cell r="D1236">
            <v>43319.660799999998</v>
          </cell>
        </row>
        <row r="1237">
          <cell r="A1237" t="str">
            <v>M2749</v>
          </cell>
          <cell r="B1237" t="str">
            <v>Aparelho de apoio metálico esférico multidirecional com 4 chumbadores e capacidade de 6.500 kN</v>
          </cell>
          <cell r="D1237">
            <v>46805.466899999999</v>
          </cell>
        </row>
        <row r="1238">
          <cell r="A1238" t="str">
            <v>M2750</v>
          </cell>
          <cell r="B1238" t="str">
            <v>Aparelho de apoio metálico esférico multidirecional com 4 chumbadores e capacidade de 7.000 kN</v>
          </cell>
          <cell r="D1238">
            <v>50381.462800000001</v>
          </cell>
        </row>
        <row r="1239">
          <cell r="A1239" t="str">
            <v>M2751</v>
          </cell>
          <cell r="B1239" t="str">
            <v>Aparelho de apoio metálico esférico multidirecional com 4 chumbadores e capacidade de 7.500 kN</v>
          </cell>
          <cell r="D1239">
            <v>54356.11</v>
          </cell>
        </row>
        <row r="1240">
          <cell r="A1240" t="str">
            <v>M2752</v>
          </cell>
          <cell r="B1240" t="str">
            <v>Aparelho de apoio metálico esférico multidirecional com 4 chumbadores e capacidade de 8.000 kN</v>
          </cell>
          <cell r="D1240">
            <v>57817.713000000003</v>
          </cell>
        </row>
        <row r="1241">
          <cell r="A1241" t="str">
            <v>M2753</v>
          </cell>
          <cell r="B1241" t="str">
            <v>Aparelho de apoio metálico esférico multidirecional com 4 chumbadores e capacidade de 8.500 kN</v>
          </cell>
          <cell r="D1241">
            <v>63002.013299999999</v>
          </cell>
        </row>
        <row r="1242">
          <cell r="A1242" t="str">
            <v>M2754</v>
          </cell>
          <cell r="B1242" t="str">
            <v>Aparelho de apoio metálico esférico multidirecional com 4 chumbadores e capacidade de 9.000 kN</v>
          </cell>
          <cell r="D1242">
            <v>66604.612599999993</v>
          </cell>
        </row>
        <row r="1243">
          <cell r="A1243" t="str">
            <v>M2755</v>
          </cell>
          <cell r="B1243" t="str">
            <v>Aparelho de apoio metálico esférico multidirecional com 4 chumbadores e capacidade de 9.500 kN</v>
          </cell>
          <cell r="D1243">
            <v>70665.099600000001</v>
          </cell>
        </row>
        <row r="1244">
          <cell r="A1244" t="str">
            <v>M2756</v>
          </cell>
          <cell r="B1244" t="str">
            <v>Aparelho de apoio metálico esférico multidirecional com 4 chumbadores e capacidade de 10.000 kN</v>
          </cell>
          <cell r="D1244">
            <v>74199.165800000002</v>
          </cell>
        </row>
        <row r="1245">
          <cell r="A1245" t="str">
            <v>M2757</v>
          </cell>
          <cell r="B1245" t="str">
            <v>Aparelho de apoio metálico elastomérico fixo com 4 chumbadores e capacidade de 700 kN</v>
          </cell>
          <cell r="D1245">
            <v>2884.6367</v>
          </cell>
        </row>
        <row r="1246">
          <cell r="A1246" t="str">
            <v>M2758</v>
          </cell>
          <cell r="B1246" t="str">
            <v>Aparelho de apoio metálico elastomérico fixo com 4 chumbadores e capacidade de 1.500 kN</v>
          </cell>
          <cell r="D1246">
            <v>4976.4279999999999</v>
          </cell>
        </row>
        <row r="1247">
          <cell r="A1247" t="str">
            <v>M2759</v>
          </cell>
          <cell r="B1247" t="str">
            <v>Aparelho de apoio metálico elastomérico fixo com 4 chumbadores e capacidade de 2.500 kN</v>
          </cell>
          <cell r="D1247">
            <v>8392.4577000000008</v>
          </cell>
        </row>
        <row r="1248">
          <cell r="A1248" t="str">
            <v>M2760</v>
          </cell>
          <cell r="B1248" t="str">
            <v>Aparelho de apoio metálico elastomérico fixo com 4 chumbadores e capacidade de 4.000 kN</v>
          </cell>
          <cell r="D1248">
            <v>11295.311100000001</v>
          </cell>
        </row>
        <row r="1249">
          <cell r="A1249" t="str">
            <v>M2761</v>
          </cell>
          <cell r="B1249" t="str">
            <v>Aparelho de apoio metálico elastomérico fixo com 4 chumbadores e capacidade de 5.500 kN</v>
          </cell>
          <cell r="D1249">
            <v>16124.828299999999</v>
          </cell>
        </row>
        <row r="1250">
          <cell r="A1250" t="str">
            <v>M2762</v>
          </cell>
          <cell r="B1250" t="str">
            <v>Aparelho de apoio metálico elastomérico fixo com 4 chumbadores e capacidade de 7.500 kN</v>
          </cell>
          <cell r="D1250">
            <v>22617.165099999998</v>
          </cell>
        </row>
        <row r="1251">
          <cell r="A1251" t="str">
            <v>M2763</v>
          </cell>
          <cell r="B1251" t="str">
            <v>Aparelho de apoio metálico elastomérico fixo com 4 chumbadores e capacidade de 10.000 kN</v>
          </cell>
          <cell r="D1251">
            <v>31875.898099999999</v>
          </cell>
        </row>
        <row r="1252">
          <cell r="A1252" t="str">
            <v>M2764</v>
          </cell>
          <cell r="B1252" t="str">
            <v>Aparelho de apoio metálico elastomérico unidirecional com 4 chumbadores e capacidade de 700 kN</v>
          </cell>
          <cell r="D1252">
            <v>4625.5129999999999</v>
          </cell>
        </row>
        <row r="1253">
          <cell r="A1253" t="str">
            <v>M2765</v>
          </cell>
          <cell r="B1253" t="str">
            <v>Aparelho de apoio metálico elastomérico unidirecional com 4 chumbadores e capacidade de 1.500 kN</v>
          </cell>
          <cell r="D1253">
            <v>6184.3879999999999</v>
          </cell>
        </row>
        <row r="1254">
          <cell r="A1254" t="str">
            <v>M2766</v>
          </cell>
          <cell r="B1254" t="str">
            <v>Aparelho de apoio metálico elastomérico unidirecional com 4 chumbadores e capacidade de 2.500 kN</v>
          </cell>
          <cell r="D1254">
            <v>8988.4374000000007</v>
          </cell>
        </row>
        <row r="1255">
          <cell r="A1255" t="str">
            <v>M2767</v>
          </cell>
          <cell r="B1255" t="str">
            <v>Aparelho de apoio metálico elastomérico unidirecional com 4 chumbadores e capacidade de 4.000 kN</v>
          </cell>
          <cell r="D1255">
            <v>18064.597399999999</v>
          </cell>
        </row>
        <row r="1256">
          <cell r="A1256" t="str">
            <v>M2768</v>
          </cell>
          <cell r="B1256" t="str">
            <v>Aparelho de apoio metálico elastomérico unidirecional com 4 chumbadores e capacidade de 5.500 kN</v>
          </cell>
          <cell r="D1256">
            <v>23901.1034</v>
          </cell>
        </row>
        <row r="1257">
          <cell r="A1257" t="str">
            <v>M2769</v>
          </cell>
          <cell r="B1257" t="str">
            <v>Aparelho de apoio metálico elastomérico unidirecional com 4 chumbadores e capacidade de 7.500 kN</v>
          </cell>
          <cell r="D1257">
            <v>25418.931799999998</v>
          </cell>
        </row>
        <row r="1258">
          <cell r="A1258" t="str">
            <v>M2770</v>
          </cell>
          <cell r="B1258" t="str">
            <v>Aparelho de apoio metálico elastomérico unidirecional com 4 chumbadores e capacidade de 10.000 kN</v>
          </cell>
          <cell r="D1258">
            <v>46775.612099999998</v>
          </cell>
        </row>
        <row r="1259">
          <cell r="A1259" t="str">
            <v>M2771</v>
          </cell>
          <cell r="B1259" t="str">
            <v>Aparelho de apoio metálico elastomérico multidirecional com 4 chumbadores e capacidade de 700 kN</v>
          </cell>
          <cell r="D1259">
            <v>4588.4935999999998</v>
          </cell>
        </row>
        <row r="1260">
          <cell r="A1260" t="str">
            <v>M2772</v>
          </cell>
          <cell r="B1260" t="str">
            <v>Aparelho de apoio metálico elastomérico multidirecional com 4 chumbadores e capacidade de 1.500 kN</v>
          </cell>
          <cell r="D1260">
            <v>4680.0684000000001</v>
          </cell>
        </row>
        <row r="1261">
          <cell r="A1261" t="str">
            <v>M2773</v>
          </cell>
          <cell r="B1261" t="str">
            <v>Aparelho de apoio metálico elastomérico multidirecional com 4 chumbadores e capacidade de 2.500 kN</v>
          </cell>
          <cell r="D1261">
            <v>7489.0257000000001</v>
          </cell>
        </row>
        <row r="1262">
          <cell r="A1262" t="str">
            <v>M2774</v>
          </cell>
          <cell r="B1262" t="str">
            <v>Aparelho de apoio metálico elastomérico multidirecional com 4 chumbadores e capacidade de 4.000 kN</v>
          </cell>
          <cell r="D1262">
            <v>11060.578799999999</v>
          </cell>
        </row>
        <row r="1263">
          <cell r="A1263" t="str">
            <v>M2775</v>
          </cell>
          <cell r="B1263" t="str">
            <v>Aparelho de apoio metálico elastomérico multidirecional com 4 chumbadores e capacidade de 5.500 kN</v>
          </cell>
          <cell r="D1263">
            <v>15678.6075</v>
          </cell>
        </row>
        <row r="1264">
          <cell r="A1264" t="str">
            <v>M2776</v>
          </cell>
          <cell r="B1264" t="str">
            <v>Aparelho de apoio metálico elastomérico multidirecional com 4 chumbadores e capacidade de 7.500 kN</v>
          </cell>
          <cell r="D1264">
            <v>21791.800299999999</v>
          </cell>
        </row>
        <row r="1265">
          <cell r="A1265" t="str">
            <v>M2777</v>
          </cell>
          <cell r="B1265" t="str">
            <v>Aparelho de apoio metálico elastomérico multidirecional com 4 chumbadores e capacidade de 10.000 kN</v>
          </cell>
          <cell r="D1265">
            <v>29384.291300000001</v>
          </cell>
        </row>
        <row r="1266">
          <cell r="A1266" t="str">
            <v>M2780</v>
          </cell>
          <cell r="B1266" t="str">
            <v>Chapa metálica corrugada galvanizada para tunnel liner - E = 2,7 mm e D = 1,2 m</v>
          </cell>
          <cell r="D1266">
            <v>3650.6671999999999</v>
          </cell>
        </row>
        <row r="1267">
          <cell r="A1267" t="str">
            <v>M2781</v>
          </cell>
          <cell r="B1267" t="str">
            <v>Chapa metálica corrugada galvanizada para tunnel liner - E = 2,7 mm e D = 1,4 m</v>
          </cell>
          <cell r="D1267">
            <v>4114.7475999999997</v>
          </cell>
        </row>
        <row r="1268">
          <cell r="A1268" t="str">
            <v>M2782</v>
          </cell>
          <cell r="B1268" t="str">
            <v>Chapa metálica corrugada galvanizada para tunnel liner - E = 2,7 mm e D = 1,6 m</v>
          </cell>
          <cell r="D1268">
            <v>4795.3883999999998</v>
          </cell>
        </row>
        <row r="1269">
          <cell r="A1269" t="str">
            <v>M2783</v>
          </cell>
          <cell r="B1269" t="str">
            <v>Chapa metálica corrugada galvanizada para tunnel liner - E = 2,7 mm e D = 1,8 m</v>
          </cell>
          <cell r="D1269">
            <v>5476.0007999999998</v>
          </cell>
        </row>
        <row r="1270">
          <cell r="A1270" t="str">
            <v>M2784</v>
          </cell>
          <cell r="B1270" t="str">
            <v>Chapa metálica corrugada galvanizada para tunnel liner - E = 2,7 mm e D = 2,0 m</v>
          </cell>
          <cell r="D1270">
            <v>6033.1921000000002</v>
          </cell>
        </row>
        <row r="1271">
          <cell r="A1271" t="str">
            <v>M2785</v>
          </cell>
          <cell r="B1271" t="str">
            <v>Chapa metálica corrugada galvanizada para tunnel liner - E = 3,4 mm e D = 2,2 m</v>
          </cell>
          <cell r="D1271">
            <v>7905.7930999999999</v>
          </cell>
        </row>
        <row r="1272">
          <cell r="A1272" t="str">
            <v>M2786</v>
          </cell>
          <cell r="B1272" t="str">
            <v>Chapa metálica corrugada galvanizada para tunnel liner - E = 3,4 mm e D = 2,4 m</v>
          </cell>
          <cell r="D1272">
            <v>8557.4678000000004</v>
          </cell>
        </row>
        <row r="1273">
          <cell r="A1273" t="str">
            <v>M2787</v>
          </cell>
          <cell r="B1273" t="str">
            <v>Chapa metálica corrugada galvanizada para tunnel liner - E = 3,4 mm e D = 2,6 m</v>
          </cell>
          <cell r="D1273">
            <v>9327.6458000000002</v>
          </cell>
        </row>
        <row r="1274">
          <cell r="A1274" t="str">
            <v>M2788</v>
          </cell>
          <cell r="B1274" t="str">
            <v>Chapa metálica corrugada galvanizada para tunnel liner - E = 3,4 mm e D = 2,8 m</v>
          </cell>
          <cell r="D1274">
            <v>9978.6510999999991</v>
          </cell>
        </row>
        <row r="1275">
          <cell r="A1275" t="str">
            <v>M2789</v>
          </cell>
          <cell r="B1275" t="str">
            <v>Chapa metálica corrugada galvanizada para tunnel liner - E = 3,4 mm e D = 3,0 m</v>
          </cell>
          <cell r="D1275">
            <v>10749.4383</v>
          </cell>
        </row>
        <row r="1276">
          <cell r="A1276" t="str">
            <v>M2790</v>
          </cell>
          <cell r="B1276" t="str">
            <v>Chapa metálica corrugada galvanizada para tunnel liner - E = 3,4 mm e D = 3,2 m</v>
          </cell>
          <cell r="D1276">
            <v>11400.8585</v>
          </cell>
        </row>
        <row r="1277">
          <cell r="A1277" t="str">
            <v>M2791</v>
          </cell>
          <cell r="B1277" t="str">
            <v>Chapa metálica corrugada galvanizada para tunnel liner - E = 3,9 mm e D = 3,4 m</v>
          </cell>
          <cell r="D1277">
            <v>13447.5005</v>
          </cell>
        </row>
        <row r="1278">
          <cell r="A1278" t="str">
            <v>M2792</v>
          </cell>
          <cell r="B1278" t="str">
            <v>Chapa metálica corrugada galvanizada para tunnel liner - E = 3,9 mm e D = 3,6 m</v>
          </cell>
          <cell r="D1278">
            <v>14184.024299999999</v>
          </cell>
        </row>
        <row r="1279">
          <cell r="A1279" t="str">
            <v>M2793</v>
          </cell>
          <cell r="B1279" t="str">
            <v>Chapa metálica corrugada galvanizada para tunnel liner - E = 3,9 mm e D = 3,8 m</v>
          </cell>
          <cell r="D1279">
            <v>15060.900900000001</v>
          </cell>
        </row>
        <row r="1280">
          <cell r="A1280" t="str">
            <v>M2794</v>
          </cell>
          <cell r="B1280" t="str">
            <v>Chapa metálica corrugada galvanizada para tunnel liner - E = 3,9 mm e D = 4,0 m</v>
          </cell>
          <cell r="D1280">
            <v>15742.0579</v>
          </cell>
        </row>
        <row r="1281">
          <cell r="A1281" t="str">
            <v>M2795</v>
          </cell>
          <cell r="B1281" t="str">
            <v>Chapa metálica corrugada galvanizada para tunnel liner - E = 3,9 mm e D = 4,2 m</v>
          </cell>
          <cell r="D1281">
            <v>16590.959800000001</v>
          </cell>
        </row>
        <row r="1282">
          <cell r="A1282" t="str">
            <v>M2796</v>
          </cell>
          <cell r="B1282" t="str">
            <v>Chapa metálica corrugada galvanizada para tunnel liner - E = 3,9 mm e D = 4,4 m</v>
          </cell>
          <cell r="D1282">
            <v>17353.4568</v>
          </cell>
        </row>
        <row r="1283">
          <cell r="A1283" t="str">
            <v>M2797</v>
          </cell>
          <cell r="B1283" t="str">
            <v>Chapa metálica corrugada galvanizada para tunnel liner - E = 3,9 mm e D = 4,6 m</v>
          </cell>
          <cell r="D1283">
            <v>18144.974099999999</v>
          </cell>
        </row>
        <row r="1284">
          <cell r="A1284" t="str">
            <v>M2798</v>
          </cell>
          <cell r="B1284" t="str">
            <v>Chapa metálica corrugada galvanizada para tunnel liner - E = 4,7 mm e D = 4,8 m</v>
          </cell>
          <cell r="D1284">
            <v>20642.155599999998</v>
          </cell>
        </row>
        <row r="1285">
          <cell r="A1285" t="str">
            <v>M2799</v>
          </cell>
          <cell r="B1285" t="str">
            <v>Chapa metálica corrugada galvanizada para tunnel liner - E = 4,7 mm e D = 5,0 m</v>
          </cell>
          <cell r="D1285">
            <v>21615.8488</v>
          </cell>
        </row>
        <row r="1286">
          <cell r="A1286" t="str">
            <v>M2800</v>
          </cell>
          <cell r="B1286" t="str">
            <v>Chapa metálica corrugada galvanizada revestida com epóxi para tunnel liner - E = 2,7 mm e D = 1,2 m</v>
          </cell>
          <cell r="D1286">
            <v>3857.7064</v>
          </cell>
        </row>
        <row r="1287">
          <cell r="A1287" t="str">
            <v>M2801</v>
          </cell>
          <cell r="B1287" t="str">
            <v>Chapa metálica corrugada galvanizada revestida com epóxi para tunnel liner - E = 2,7 mm e D = 1,4 m</v>
          </cell>
          <cell r="D1287">
            <v>4348.1055999999999</v>
          </cell>
        </row>
        <row r="1288">
          <cell r="A1288" t="str">
            <v>M2802</v>
          </cell>
          <cell r="B1288" t="str">
            <v>Chapa metálica corrugada galvanizada revestida com epóxi para tunnel liner - E = 2,7 mm e D = 1,6 m</v>
          </cell>
          <cell r="D1288">
            <v>5067.3518999999997</v>
          </cell>
        </row>
        <row r="1289">
          <cell r="A1289" t="str">
            <v>M2803</v>
          </cell>
          <cell r="B1289" t="str">
            <v>Chapa metálica corrugada galvanizada revestida com epóxi para tunnel liner - E = 2,7 mm e D = 1,8 m</v>
          </cell>
          <cell r="D1289">
            <v>5786.5596999999998</v>
          </cell>
        </row>
        <row r="1290">
          <cell r="A1290" t="str">
            <v>M2804</v>
          </cell>
          <cell r="B1290" t="str">
            <v>Chapa metálica corrugada galvanizada revestida com epóxi para tunnel liner - E = 2,7 mm e D = 2,0 m</v>
          </cell>
          <cell r="D1290">
            <v>6375.3355000000001</v>
          </cell>
        </row>
        <row r="1291">
          <cell r="A1291" t="str">
            <v>M2805</v>
          </cell>
          <cell r="B1291" t="str">
            <v>Chapa metálica corrugada galvanizada revestida com epóxi para tunnel liner - E = 3,4 mm e D = 2,2 m</v>
          </cell>
          <cell r="D1291">
            <v>8454.7850999999991</v>
          </cell>
        </row>
        <row r="1292">
          <cell r="A1292" t="str">
            <v>M2806</v>
          </cell>
          <cell r="B1292" t="str">
            <v>Chapa metálica corrugada galvanizada revestida com epóxi para tunnel liner - E = 3,4 mm e D = 2,4 m</v>
          </cell>
          <cell r="D1292">
            <v>9151.6951000000008</v>
          </cell>
        </row>
        <row r="1293">
          <cell r="A1293" t="str">
            <v>M2807</v>
          </cell>
          <cell r="B1293" t="str">
            <v>Chapa metálica corrugada galvanizada revestida com epóxi para tunnel liner - E = 3,4 mm e D = 2,6 m</v>
          </cell>
          <cell r="D1293">
            <v>9975.3330999999998</v>
          </cell>
        </row>
        <row r="1294">
          <cell r="A1294" t="str">
            <v>M2808</v>
          </cell>
          <cell r="B1294" t="str">
            <v>Chapa metálica corrugada galvanizada revestida com epóxi para tunnel liner - E = 3,4 mm e D = 2,8 m</v>
          </cell>
          <cell r="D1294">
            <v>10671.573700000001</v>
          </cell>
        </row>
        <row r="1295">
          <cell r="A1295" t="str">
            <v>M2809</v>
          </cell>
          <cell r="B1295" t="str">
            <v>Chapa metálica corrugada galvanizada revestida com epóxi para tunnel liner - E = 3,4 mm e D = 3,0 m</v>
          </cell>
          <cell r="D1295">
            <v>11495.8207</v>
          </cell>
        </row>
        <row r="1296">
          <cell r="A1296" t="str">
            <v>M2810</v>
          </cell>
          <cell r="B1296" t="str">
            <v>Chapa metálica corrugada galvanizada revestida com epóxi para tunnel liner - E = 3,4 mm e D = 3,2 m</v>
          </cell>
          <cell r="D1296">
            <v>12192.4763</v>
          </cell>
        </row>
        <row r="1297">
          <cell r="A1297" t="str">
            <v>M2811</v>
          </cell>
          <cell r="B1297" t="str">
            <v>Chapa múltipla metálica corrugada galvanizada tipo MP 152 lenticular ou similar - E = 2,70 mm, H = 1,40 m e vão = 1,95 m</v>
          </cell>
          <cell r="D1297">
            <v>7773.241</v>
          </cell>
        </row>
        <row r="1298">
          <cell r="A1298" t="str">
            <v>M2812</v>
          </cell>
          <cell r="B1298" t="str">
            <v>Chapa múltipla metálica corrugada galvanizada tipo MP 152 lenticular ou similar - E = 2,70 mm, H = 1,50 m e vão = 2,15 m</v>
          </cell>
          <cell r="D1298">
            <v>8589.2492000000002</v>
          </cell>
        </row>
        <row r="1299">
          <cell r="A1299" t="str">
            <v>M2813</v>
          </cell>
          <cell r="B1299" t="str">
            <v>Chapa múltipla metálica corrugada galvanizada tipo MP 152 lenticular ou similar - E = 2,70 mm, H = 1,60 m e vão = 2,30 m</v>
          </cell>
          <cell r="D1299">
            <v>9161.7019</v>
          </cell>
        </row>
        <row r="1300">
          <cell r="A1300" t="str">
            <v>M2814</v>
          </cell>
          <cell r="B1300" t="str">
            <v>Chapa múltipla metálica corrugada galvanizada tipo MP 152 lenticular ou similar - E = 2,70 mm, H = 1,65 m e vão = 2,55 m</v>
          </cell>
          <cell r="D1300">
            <v>9720.5136999999995</v>
          </cell>
        </row>
        <row r="1301">
          <cell r="A1301" t="str">
            <v>M2815</v>
          </cell>
          <cell r="B1301" t="str">
            <v>Chapa múltipla metálica corrugada galvanizada tipo MP 152 lenticular ou similar - E = 2,70 mm, H = 1,85 m e vão = 2,70 m</v>
          </cell>
          <cell r="D1301">
            <v>10536.035400000001</v>
          </cell>
        </row>
        <row r="1302">
          <cell r="A1302" t="str">
            <v>M2816</v>
          </cell>
          <cell r="B1302" t="str">
            <v>Chapa múltipla metálica corrugada galvanizada tipo MP 152 lenticular ou similar - E = 2,70 mm, H = 1,90 m e vão = 2,75 m</v>
          </cell>
          <cell r="D1302">
            <v>10822.4107</v>
          </cell>
        </row>
        <row r="1303">
          <cell r="A1303" t="str">
            <v>M2817</v>
          </cell>
          <cell r="B1303" t="str">
            <v>Chapa múltipla metálica corrugada galvanizada tipo MP 152 lenticular ou similar - E = 2,70 mm, H = 2,00 m e vão = 3,00 m</v>
          </cell>
          <cell r="D1303">
            <v>11380.825000000001</v>
          </cell>
        </row>
        <row r="1304">
          <cell r="A1304" t="str">
            <v>M2818</v>
          </cell>
          <cell r="B1304" t="str">
            <v>Chapa múltipla metálica corrugada galvanizada tipo MP 152 lenticular ou similar - E = 2,70 mm, H = 2,10 m e vão = 3,20 m</v>
          </cell>
          <cell r="D1304">
            <v>11939.0874</v>
          </cell>
        </row>
        <row r="1305">
          <cell r="A1305" t="str">
            <v>M2819</v>
          </cell>
          <cell r="B1305" t="str">
            <v>Chapa múltipla metálica corrugada galvanizada tipo MP 152 lenticular ou similar - E = 2,70 mm, H = 2,15 m e vão = 3,35 m</v>
          </cell>
          <cell r="D1305">
            <v>12496.993399999999</v>
          </cell>
        </row>
        <row r="1306">
          <cell r="A1306" t="str">
            <v>M2820</v>
          </cell>
          <cell r="B1306" t="str">
            <v>Chapa múltipla metálica corrugada galvanizada tipo MP 152 lenticular ou similar - E = 2,70 mm, H = 2,25 m e vão = 3,55 m</v>
          </cell>
          <cell r="D1306">
            <v>13055.658100000001</v>
          </cell>
        </row>
        <row r="1307">
          <cell r="A1307" t="str">
            <v>M2821</v>
          </cell>
          <cell r="B1307" t="str">
            <v>Chapa múltipla metálica corrugada galvanizada tipo MP 152 lenticular ou similar - E = 2,70 mm, H = 2,35 m e vão = 3,70 m</v>
          </cell>
          <cell r="D1307">
            <v>13871.897000000001</v>
          </cell>
        </row>
        <row r="1308">
          <cell r="A1308" t="str">
            <v>M2822</v>
          </cell>
          <cell r="B1308" t="str">
            <v>Chapa múltipla metálica corrugada galvanizada tipo MP 152 lenticular ou similar - E = 2,70 mm, H = 2,45 m e vão = 3,90 m</v>
          </cell>
          <cell r="D1308">
            <v>14445.183999999999</v>
          </cell>
        </row>
        <row r="1309">
          <cell r="A1309" t="str">
            <v>M2823</v>
          </cell>
          <cell r="B1309" t="str">
            <v>Chapa múltipla metálica corrugada galvanizada tipo MP 152 lenticular ou similar - E = 2,70 mm, H = 2,55 m e vão = 4,00 m</v>
          </cell>
          <cell r="D1309">
            <v>15003.4846</v>
          </cell>
        </row>
        <row r="1310">
          <cell r="A1310" t="str">
            <v>M2824</v>
          </cell>
          <cell r="B1310" t="str">
            <v>Chapa múltipla metálica corrugada galvanizada tipo MP 152 lenticular ou similar - E = 2,70 mm, H = 2,80 m e vão = 4,15 m</v>
          </cell>
          <cell r="D1310">
            <v>15560.5743</v>
          </cell>
        </row>
        <row r="1311">
          <cell r="A1311" t="str">
            <v>M2825</v>
          </cell>
          <cell r="B1311" t="str">
            <v>Chapa múltipla metálica corrugada galvanizada tipo MP 152 lenticular ou similar - E = 2,70 mm, H = 2,90 m e vão = 4,40 m</v>
          </cell>
          <cell r="D1311">
            <v>16120.145200000001</v>
          </cell>
        </row>
        <row r="1312">
          <cell r="A1312" t="str">
            <v>M2826</v>
          </cell>
          <cell r="B1312" t="str">
            <v>Chapa múltipla metálica corrugada galvanizada tipo MP 152 lenticular ou similar - E = 2,70 mm, H = 3,00 m e vão = 4,60 m</v>
          </cell>
          <cell r="D1312">
            <v>16950.653200000001</v>
          </cell>
        </row>
        <row r="1313">
          <cell r="A1313" t="str">
            <v>M2827</v>
          </cell>
          <cell r="B1313" t="str">
            <v>Chapa múltipla metálica corrugada galvanizada tipo MP 152 lenticular ou similar - E = 3,40 mm, H = 3,05 m e vão = 4,80 m</v>
          </cell>
          <cell r="D1313">
            <v>20921.022400000002</v>
          </cell>
        </row>
        <row r="1314">
          <cell r="A1314" t="str">
            <v>M2828</v>
          </cell>
          <cell r="B1314" t="str">
            <v>Chapa múltipla metálica corrugada galvanizada tipo MP 152 lenticular ou similar - E = 3,40 mm, H = 3,15 m e vão = 5,05 m</v>
          </cell>
          <cell r="D1314">
            <v>21897.555499999999</v>
          </cell>
        </row>
        <row r="1315">
          <cell r="A1315" t="str">
            <v>M2829</v>
          </cell>
          <cell r="B1315" t="str">
            <v>Chapa múltipla metálica corrugada galvanizada tipo MP 152 lenticular ou similar - E = 3,40 mm, H = 3,25 m e vão = 5,25 m</v>
          </cell>
          <cell r="D1315">
            <v>22586.910599999999</v>
          </cell>
        </row>
        <row r="1316">
          <cell r="A1316" t="str">
            <v>M2830</v>
          </cell>
          <cell r="B1316" t="str">
            <v>Chapa múltipla metálica corrugada galvanizada tipo MP 152 lenticular ou similar - E = 3,90 mm, H = 3,35 m e vão = 5,45 m</v>
          </cell>
          <cell r="D1316">
            <v>25692.7196</v>
          </cell>
        </row>
        <row r="1317">
          <cell r="A1317" t="str">
            <v>M2831</v>
          </cell>
          <cell r="B1317" t="str">
            <v>Chapa múltipla metálica corrugada galvanizada tipo MP 152 lenticular ou similar - E = 3,90 mm, H = 3,40 m e vão = 5,60 m</v>
          </cell>
          <cell r="D1317">
            <v>26074.271100000002</v>
          </cell>
        </row>
        <row r="1318">
          <cell r="A1318" t="str">
            <v>M2832</v>
          </cell>
          <cell r="B1318" t="str">
            <v>Chapa múltipla metálica corrugada galvanizada tipo MP 152 lenticular ou similar - E = 4,70 mm, H = 3,50 m e vão = 5,80 m</v>
          </cell>
          <cell r="D1318">
            <v>31399.737499999999</v>
          </cell>
        </row>
        <row r="1319">
          <cell r="A1319" t="str">
            <v>M2833</v>
          </cell>
          <cell r="B1319" t="str">
            <v>Chapa múltipla metálica corrugada galvanizada tipo MP 152 lenticular ou similar - E = 4,70 mm, H = 3,55 m e vão = 5,90 m</v>
          </cell>
          <cell r="D1319">
            <v>31840.0452</v>
          </cell>
        </row>
        <row r="1320">
          <cell r="A1320" t="str">
            <v>M2834</v>
          </cell>
          <cell r="B1320" t="str">
            <v>Chapa múltipla metálica corrugada galvanizada tipo MP 152 lenticular ou similar - E = 4,70 mm, H = 3,65 m e vão = 6,10 m</v>
          </cell>
          <cell r="D1320">
            <v>33063.788099999998</v>
          </cell>
        </row>
        <row r="1321">
          <cell r="A1321" t="str">
            <v>M2835</v>
          </cell>
          <cell r="B1321" t="str">
            <v>Chapa múltipla metálica corrugada galvanizada tipo MP 152 lenticular ou similar - E = 4,70 mm, H = 3,65 m e vão = 6,25 m</v>
          </cell>
          <cell r="D1321">
            <v>33505.221899999997</v>
          </cell>
        </row>
        <row r="1322">
          <cell r="A1322" t="str">
            <v>M2836</v>
          </cell>
          <cell r="B1322" t="str">
            <v>Chapa múltipla metálica corrugada galvanizada tipo MP 152 lenticular ou similar - E = 6,40 mm, H = 3,75 m e vão = 6,40 m</v>
          </cell>
          <cell r="D1322">
            <v>45549.0118</v>
          </cell>
        </row>
        <row r="1323">
          <cell r="A1323" t="str">
            <v>M2837</v>
          </cell>
          <cell r="B1323" t="str">
            <v>Chapa múltipla metálica corrugada galvanizada tipo MP 152 lenticular ou similar - E = 6,40 mm, H = 3,85 m e vão = 6,60 m</v>
          </cell>
          <cell r="D1323">
            <v>47145.029799999997</v>
          </cell>
        </row>
        <row r="1324">
          <cell r="A1324" t="str">
            <v>M2838</v>
          </cell>
          <cell r="B1324" t="str">
            <v>Chapa múltipla metálica corrugada galvanizada tipo MP 152 ou similar para passagem de gado - E = 2,70 mm, H = 2,25 m e vão = 2,20 m</v>
          </cell>
          <cell r="D1324">
            <v>10565.087100000001</v>
          </cell>
        </row>
        <row r="1325">
          <cell r="A1325" t="str">
            <v>M2839</v>
          </cell>
          <cell r="B1325" t="str">
            <v>Chapa múltipla metálica corrugada galvanizada tipo MP 152 ou similar para passagem de gado - E = 2,70 mm, H = 3,10 m e vão = 2,90 m</v>
          </cell>
          <cell r="D1325">
            <v>13871.897000000001</v>
          </cell>
        </row>
        <row r="1326">
          <cell r="A1326" t="str">
            <v>M2840</v>
          </cell>
          <cell r="B1326" t="str">
            <v>Chapa múltipla metálica corrugada galvanizada tipo MP 152 ou similar para passagem inferior - E = 2,70 mm, H = 3,50 m e vão = 3,70 m</v>
          </cell>
          <cell r="D1326">
            <v>16106.043</v>
          </cell>
        </row>
        <row r="1327">
          <cell r="A1327" t="str">
            <v>M2841</v>
          </cell>
          <cell r="B1327" t="str">
            <v>Chapa múltipla metálica corrugada galvanizada tipo MP 152 ou similar para passagem inferior - E = 2,70 mm, H = 3,60 m e vão = 3,90 m</v>
          </cell>
          <cell r="D1327">
            <v>16936.550999999999</v>
          </cell>
        </row>
        <row r="1328">
          <cell r="A1328" t="str">
            <v>M2842</v>
          </cell>
          <cell r="B1328" t="str">
            <v>Chapa múltipla metálica corrugada galvanizada tipo MP 152 ou similar para passagem inferior - E = 2,70 mm, H = 3,75 m e vão = 4,00 m</v>
          </cell>
          <cell r="D1328">
            <v>17493.317999999999</v>
          </cell>
        </row>
        <row r="1329">
          <cell r="A1329" t="str">
            <v>M2843</v>
          </cell>
          <cell r="B1329" t="str">
            <v>Chapa múltipla metálica corrugada galvanizada tipo MP 152 ou similar para passagem inferior - E = 2,70 mm, H = 3,90 m e vão = 4,20 m</v>
          </cell>
          <cell r="D1329">
            <v>18052.959500000001</v>
          </cell>
        </row>
        <row r="1330">
          <cell r="A1330" t="str">
            <v>M2844</v>
          </cell>
          <cell r="B1330" t="str">
            <v>Chapa múltipla metálica corrugada galvanizada tipo MP 152 ou similar para passagem inferior - E = 2,70 mm, H = 4,10 m e vão = 4,25 m</v>
          </cell>
          <cell r="D1330">
            <v>18610.659599999999</v>
          </cell>
        </row>
        <row r="1331">
          <cell r="A1331" t="str">
            <v>M2845</v>
          </cell>
          <cell r="B1331" t="str">
            <v>Chapa múltipla metálica corrugada galvanizada tipo MP 152 ou similar para passagem inferior - E = 2,70 mm, H = 4,25 m e vão = 4,40 m</v>
          </cell>
          <cell r="D1331">
            <v>19442.485400000001</v>
          </cell>
        </row>
        <row r="1332">
          <cell r="A1332" t="str">
            <v>M2846</v>
          </cell>
          <cell r="B1332" t="str">
            <v>Chapa múltipla metálica corrugada galvanizada tipo MP 152 ou similar para passagem inferior - E = 2,70 mm, H = 4,40 m e vão = 4,50 m</v>
          </cell>
          <cell r="D1332">
            <v>19998.401399999999</v>
          </cell>
        </row>
        <row r="1333">
          <cell r="A1333" t="str">
            <v>M2847</v>
          </cell>
          <cell r="B1333" t="str">
            <v>Chapa múltipla metálica corrugada galvanizada tipo MP 152 ou similar para passagem inferior - E = 3,40 mm, H = 4,50 m e vão = 4,70 m</v>
          </cell>
          <cell r="D1333">
            <v>24582.843700000001</v>
          </cell>
        </row>
        <row r="1334">
          <cell r="A1334" t="str">
            <v>M2848</v>
          </cell>
          <cell r="B1334" t="str">
            <v>Chapa múltipla metálica corrugada galvanizada tipo MP 152 ou similar para passagem inferior - E = 3,40 mm, H = 4,75 m e vão = 4,80 m</v>
          </cell>
          <cell r="D1334">
            <v>25830.873</v>
          </cell>
        </row>
        <row r="1335">
          <cell r="A1335" t="str">
            <v>M2849</v>
          </cell>
          <cell r="B1335" t="str">
            <v>Chapa múltipla metálica corrugada galvanizada tipo MP 152 ou similar para passagem inferior - E = 3,40 mm, H = 4,85 m e vão = 5,00 m</v>
          </cell>
          <cell r="D1335">
            <v>26519.222900000001</v>
          </cell>
        </row>
        <row r="1336">
          <cell r="A1336" t="str">
            <v>M2850</v>
          </cell>
          <cell r="B1336" t="str">
            <v>Chapa múltipla metálica corrugada galvanizada tipo MP 152 ou similar para passagem inferior - E = 3,40 mm, H = 4,90 m e vão = 5,15 m</v>
          </cell>
          <cell r="D1336">
            <v>27208.2228</v>
          </cell>
        </row>
        <row r="1337">
          <cell r="A1337" t="str">
            <v>M2851</v>
          </cell>
          <cell r="B1337" t="str">
            <v>Chapa múltipla metálica corrugada galvanizada tipo MP 152 ou similar para passagem inferior - E = 3,40 mm, H = 5,00 m e vão = 5,25 m</v>
          </cell>
          <cell r="D1337">
            <v>27539.453000000001</v>
          </cell>
        </row>
        <row r="1338">
          <cell r="A1338" t="str">
            <v>M2852</v>
          </cell>
          <cell r="B1338" t="str">
            <v>Chapa múltipla metálica corrugada galvanizada tipo MP 152 ou similar para passagem inferior - E = 3,40 mm, H = 5,30 m e vão = 5,30 m</v>
          </cell>
          <cell r="D1338">
            <v>28805.094300000001</v>
          </cell>
        </row>
        <row r="1339">
          <cell r="A1339" t="str">
            <v>M2853</v>
          </cell>
          <cell r="B1339" t="str">
            <v>Chapa múltipla metálica corrugada galvanizada tipo MP 152 ou similar para passagem inferior - E = 3,90 mm, H = 5,25 m e vão = 5,65 m</v>
          </cell>
          <cell r="D1339">
            <v>32847.462800000001</v>
          </cell>
        </row>
        <row r="1340">
          <cell r="A1340" t="str">
            <v>M2854</v>
          </cell>
          <cell r="B1340" t="str">
            <v>Chapa múltipla metálica corrugada galvanizada tipo MP 152 ou similar para passagem inferior - E = 4,70 mm, H = 5,30 m e vão = 5,85 m</v>
          </cell>
          <cell r="D1340">
            <v>39167.575499999999</v>
          </cell>
        </row>
        <row r="1341">
          <cell r="A1341" t="str">
            <v>M2855</v>
          </cell>
          <cell r="B1341" t="str">
            <v>Chapa múltipla metálica corrugada galvanizada tipo MP 152 ou similar para passagem inferior - E = 4,70 mm, H = 5,45 m e vão = 6,00 m</v>
          </cell>
          <cell r="D1341">
            <v>40043.9234</v>
          </cell>
        </row>
        <row r="1342">
          <cell r="A1342" t="str">
            <v>M2856</v>
          </cell>
          <cell r="B1342" t="str">
            <v>Chapa múltipla metálica corrugada galvanizada tipo MP 152 ou similar para passagem inferior - E = 4,70 mm, H = 5,50 m e vão = 6,25 m</v>
          </cell>
          <cell r="D1342">
            <v>40933.6322</v>
          </cell>
        </row>
        <row r="1343">
          <cell r="A1343" t="str">
            <v>M2857</v>
          </cell>
          <cell r="B1343" t="str">
            <v>Chapa múltipla metálica corrugada galvanizada de arco alto tipo MP 152S ou similar - E = 4,70 mm, H = 2,77 m e vão = 6,12 m</v>
          </cell>
          <cell r="D1343">
            <v>23896.6</v>
          </cell>
        </row>
        <row r="1344">
          <cell r="A1344" t="str">
            <v>M2858</v>
          </cell>
          <cell r="B1344" t="str">
            <v>Chapa múltipla metálica corrugada galvanizada de arco alto tipo MP 152S ou similar - E = 4,70 mm, H = 3,68 m e vão = 6,30 m</v>
          </cell>
          <cell r="D1344">
            <v>28032.708299999998</v>
          </cell>
        </row>
        <row r="1345">
          <cell r="A1345" t="str">
            <v>M2859</v>
          </cell>
          <cell r="B1345" t="str">
            <v>Chapa múltipla metálica corrugada galvanizada de arco alto tipo MP 152S ou similar - E = 4,70 mm, H = 3,56 m e vão = 6,55 m</v>
          </cell>
          <cell r="D1345">
            <v>28594.488600000001</v>
          </cell>
        </row>
        <row r="1346">
          <cell r="A1346" t="str">
            <v>M2860</v>
          </cell>
          <cell r="B1346" t="str">
            <v>Chapa múltipla metálica corrugada galvanizada de arco alto tipo MP 152S ou similar - E = 4,70 mm, H = 4,42 m e vão = 6,96 m</v>
          </cell>
          <cell r="D1346">
            <v>33284.475100000003</v>
          </cell>
        </row>
        <row r="1347">
          <cell r="A1347" t="str">
            <v>M2861</v>
          </cell>
          <cell r="B1347" t="str">
            <v>Chapa múltipla metálica corrugada galvanizada de arco alto tipo MP 152S ou similar - E = 4,70 mm, H = 3,61 m e vão = 6,78 m</v>
          </cell>
          <cell r="D1347">
            <v>29456.0344</v>
          </cell>
        </row>
        <row r="1348">
          <cell r="A1348" t="str">
            <v>M2862</v>
          </cell>
          <cell r="B1348" t="str">
            <v>Chapa múltipla metálica corrugada galvanizada de arco alto tipo MP 152S ou similar - E = 4,70 mm, H = 4,27 m e vão = 6,99 m</v>
          </cell>
          <cell r="D1348">
            <v>33171.356699999997</v>
          </cell>
        </row>
        <row r="1349">
          <cell r="A1349" t="str">
            <v>M2863</v>
          </cell>
          <cell r="B1349" t="str">
            <v>Chapa múltipla metálica corrugada galvanizada de arco alto tipo MP 152S ou similar - E = 4,70 mm, H = 3,63 m e vão = 7,01 m</v>
          </cell>
          <cell r="D1349">
            <v>29957.822199999999</v>
          </cell>
        </row>
        <row r="1350">
          <cell r="A1350" t="str">
            <v>M2864</v>
          </cell>
          <cell r="B1350" t="str">
            <v>Chapa múltipla metálica corrugada galvanizada de arco alto tipo MP 152S ou similar - E = 4,70 mm, H = 4,52 m e vão = 7,42 m</v>
          </cell>
          <cell r="D1350">
            <v>34654.572800000002</v>
          </cell>
        </row>
        <row r="1351">
          <cell r="A1351" t="str">
            <v>M2865</v>
          </cell>
          <cell r="B1351" t="str">
            <v>Chapa múltipla metálica corrugada galvanizada de arco alto tipo MP 152S ou similar - E = 4,70 mm, H = 3,68 m e vão = 7,24 m</v>
          </cell>
          <cell r="D1351">
            <v>30445.672600000002</v>
          </cell>
        </row>
        <row r="1352">
          <cell r="A1352" t="str">
            <v>M2866</v>
          </cell>
          <cell r="B1352" t="str">
            <v>Chapa múltipla metálica corrugada galvanizada de arco alto tipo MP 152S ou similar - E = 4,70 mm, H = 4,19 m e vão = 7,47 m</v>
          </cell>
          <cell r="D1352">
            <v>32916.835500000001</v>
          </cell>
        </row>
        <row r="1353">
          <cell r="A1353" t="str">
            <v>M2867</v>
          </cell>
          <cell r="B1353" t="str">
            <v>Chapa múltipla metálica corrugada galvanizada de arco alto tipo MP 152S ou similar - E = 4,70 mm, H = 4,60 m e vão = 7,85 m</v>
          </cell>
          <cell r="D1353">
            <v>35639.820399999997</v>
          </cell>
        </row>
        <row r="1354">
          <cell r="A1354" t="str">
            <v>M2868</v>
          </cell>
          <cell r="B1354" t="str">
            <v>Chapa múltipla metálica corrugada galvanizada de arco alto tipo MP 152S ou similar - E = 4,70 mm, H = 3,99 m e vão = 7,67 m</v>
          </cell>
          <cell r="D1354">
            <v>32427.732899999999</v>
          </cell>
        </row>
        <row r="1355">
          <cell r="A1355" t="str">
            <v>M2869</v>
          </cell>
          <cell r="B1355" t="str">
            <v>Chapa múltipla metálica corrugada galvanizada de arco alto tipo MP 152S ou similar - E = 4,70 mm, H = 4,65 m e vão = 8,08 m</v>
          </cell>
          <cell r="D1355">
            <v>36130.512499999997</v>
          </cell>
        </row>
        <row r="1356">
          <cell r="A1356" t="str">
            <v>M2870</v>
          </cell>
          <cell r="B1356" t="str">
            <v>Chapa múltipla metálica corrugada galvanizada de arco alto tipo MP 152S ou similar - E = 4,70 mm, H = 4,04 m e vão = 7,90 m</v>
          </cell>
          <cell r="D1356">
            <v>33284.475100000003</v>
          </cell>
        </row>
        <row r="1357">
          <cell r="A1357" t="str">
            <v>M2871</v>
          </cell>
          <cell r="B1357" t="str">
            <v>Chapa múltipla metálica corrugada galvanizada de arco alto tipo MP 152S ou similar - E = 4,70 mm, H = 4,70 m e vão = 8,31 m</v>
          </cell>
          <cell r="D1357">
            <v>37003.371500000001</v>
          </cell>
        </row>
        <row r="1358">
          <cell r="A1358" t="str">
            <v>M2872</v>
          </cell>
          <cell r="B1358" t="str">
            <v>Chapa múltipla metálica corrugada galvanizada de arco alto tipo MP 152S ou similar - E = 4,70 mm, H = 4,11 m e vão = 8,36 m</v>
          </cell>
          <cell r="D1358">
            <v>34277.689899999998</v>
          </cell>
        </row>
        <row r="1359">
          <cell r="A1359" t="str">
            <v>M2873</v>
          </cell>
          <cell r="B1359" t="str">
            <v>Chapa múltipla metálica corrugada galvanizada de arco alto tipo MP 152S ou similar - E = 4,70 mm, H = 5,00 m e vão = 8,97 m</v>
          </cell>
          <cell r="D1359">
            <v>38973.956899999997</v>
          </cell>
        </row>
        <row r="1360">
          <cell r="A1360" t="str">
            <v>M2874</v>
          </cell>
          <cell r="B1360" t="str">
            <v>Chapa múltipla metálica corrugada galvanizada de arco alto tipo MP 152S ou similar - E = 4,70 mm, H = 4,39 m e vão = 8,59 m</v>
          </cell>
          <cell r="D1360">
            <v>35752.938699999999</v>
          </cell>
        </row>
        <row r="1361">
          <cell r="A1361" t="str">
            <v>M2875</v>
          </cell>
          <cell r="B1361" t="str">
            <v>Chapa múltipla metálica corrugada galvanizada de arco alto tipo MP 152S ou similar - E = 4,70 mm, H = 5,49 m e vão = 9,17 m</v>
          </cell>
          <cell r="D1361">
            <v>41443.716699999997</v>
          </cell>
        </row>
        <row r="1362">
          <cell r="A1362" t="str">
            <v>M2876</v>
          </cell>
          <cell r="B1362" t="str">
            <v>Chapa múltipla metálica corrugada galvanizada de arco alto tipo MP 152S ou similar - E = 4,70 mm, H = 4,70 m e vão = 9,22 m</v>
          </cell>
          <cell r="D1362">
            <v>38860.838600000003</v>
          </cell>
        </row>
        <row r="1363">
          <cell r="A1363" t="str">
            <v>M2877</v>
          </cell>
          <cell r="B1363" t="str">
            <v>Chapa múltipla metálica corrugada galvanizada de arco alto tipo MP 152S ou similar - E = 4,70 mm, H = 5,59 m e vão = 9,63 m</v>
          </cell>
          <cell r="D1363">
            <v>42800.671399999999</v>
          </cell>
        </row>
        <row r="1364">
          <cell r="A1364" t="str">
            <v>M2878</v>
          </cell>
          <cell r="B1364" t="str">
            <v>Chapa múltipla metálica corrugada galvanizada de arco alto tipo MP 152S ou similar - E = 4,70 mm, H = 4,75 m e vão = 9,45 m</v>
          </cell>
          <cell r="D1364">
            <v>39341.606599999999</v>
          </cell>
        </row>
        <row r="1365">
          <cell r="A1365" t="str">
            <v>M2879</v>
          </cell>
          <cell r="B1365" t="str">
            <v>Chapa múltipla metálica corrugada galvanizada de arco alto tipo MP 152S ou similar - E = 4,70 mm, H = 5,41 m e vão = 9,65 m</v>
          </cell>
          <cell r="D1365">
            <v>42319.913500000002</v>
          </cell>
        </row>
        <row r="1366">
          <cell r="A1366" t="str">
            <v>M2880</v>
          </cell>
          <cell r="B1366" t="str">
            <v>Chapa múltipla metálica corrugada galvanizada de arco alto tipo MP 152S ou similar - E = 4,70 mm, H = 6,07 m e vão = 9,86 m</v>
          </cell>
          <cell r="D1366">
            <v>46029.141100000001</v>
          </cell>
        </row>
        <row r="1367">
          <cell r="A1367" t="str">
            <v>M2881</v>
          </cell>
          <cell r="B1367" t="str">
            <v>Chapa múltipla metálica corrugada galvanizada de arco alto tipo MP 152S ou similar - E = 4,70 mm, H = 5,23 m e vão = 9,68 m</v>
          </cell>
          <cell r="D1367">
            <v>41811.366399999999</v>
          </cell>
        </row>
        <row r="1368">
          <cell r="A1368" t="str">
            <v>M2882</v>
          </cell>
          <cell r="B1368" t="str">
            <v>Chapa múltipla metálica corrugada galvanizada de arco alto tipo MP 152S ou similar - E = 4,70 mm, H = 6,12 m e vão = 10,08 m</v>
          </cell>
          <cell r="D1368">
            <v>46509.898999999998</v>
          </cell>
        </row>
        <row r="1369">
          <cell r="A1369" t="str">
            <v>M2883</v>
          </cell>
          <cell r="B1369" t="str">
            <v>Chapa múltipla metálica corrugada galvanizada de arco alto tipo MP 152S ou similar - E = 4,70 mm, H = 5,28 m e vão = 9,91 m</v>
          </cell>
          <cell r="D1369">
            <v>42319.913500000002</v>
          </cell>
        </row>
        <row r="1370">
          <cell r="A1370" t="str">
            <v>M2884</v>
          </cell>
          <cell r="B1370" t="str">
            <v>Chapa múltipla metálica corrugada galvanizada de arco alto tipo MP 152S ou similar - E = 4,70 mm, H = 6,17 m e vão = 10,31 m</v>
          </cell>
          <cell r="D1370">
            <v>47021.933100000002</v>
          </cell>
        </row>
        <row r="1371">
          <cell r="A1371" t="str">
            <v>M2885</v>
          </cell>
          <cell r="B1371" t="str">
            <v>Chapa múltipla metálica corrugada galvanizada de arco alto tipo MP 152S ou similar - E = 4,70 mm, H = 5,38 m e vão = 10,36 m</v>
          </cell>
          <cell r="D1371">
            <v>43663.332399999999</v>
          </cell>
        </row>
        <row r="1372">
          <cell r="A1372" t="str">
            <v>M2886</v>
          </cell>
          <cell r="B1372" t="str">
            <v>Chapa múltipla metálica corrugada galvanizada de arco alto tipo MP 152S ou similar - E = 4,70 mm, H = 6,05 m e vão = 10,54 m</v>
          </cell>
          <cell r="D1372">
            <v>47389.582799999996</v>
          </cell>
        </row>
        <row r="1373">
          <cell r="A1373" t="str">
            <v>M2887</v>
          </cell>
          <cell r="B1373" t="str">
            <v>Chapa múltipla metálica corrugada galvanizada de arco alto tipo MP 152S ou similar - E = 4,70 mm, H = 6,48 m e vão = 10,74 m</v>
          </cell>
          <cell r="D1373">
            <v>49363.670599999998</v>
          </cell>
        </row>
        <row r="1374">
          <cell r="A1374" t="str">
            <v>M2888</v>
          </cell>
          <cell r="B1374" t="str">
            <v>Chapa múltipla metálica corrugada galvanizada de arco alto tipo MP 152S ou similar - E = 4,70 mm, H = 7,12 m e vão = 11,35 m</v>
          </cell>
          <cell r="D1374">
            <v>53066.847900000001</v>
          </cell>
        </row>
        <row r="1375">
          <cell r="A1375" t="str">
            <v>M2889</v>
          </cell>
          <cell r="B1375" t="str">
            <v>Chapa múltipla metálica corrugada galvanizada de arco alto tipo MP 152S ou similar - E = 6,40 mm, H = 5,41 m e vão = 10,57 m</v>
          </cell>
          <cell r="D1375">
            <v>58001.300999999999</v>
          </cell>
        </row>
        <row r="1376">
          <cell r="A1376" t="str">
            <v>M2890</v>
          </cell>
          <cell r="B1376" t="str">
            <v>Chapa múltipla metálica corrugada galvanizada de arco alto tipo MP 152S ou similar - E = 6,40 mm, H = 6,10 m e vão = 10,77 m</v>
          </cell>
          <cell r="D1376">
            <v>62869.826699999998</v>
          </cell>
        </row>
        <row r="1377">
          <cell r="A1377" t="str">
            <v>M2891</v>
          </cell>
          <cell r="B1377" t="str">
            <v>Chapa múltipla metálica corrugada galvanizada de arco alto tipo MP 152S ou similar - E = 6,40 mm, H = 6,53 m e vão = 10,97 m</v>
          </cell>
          <cell r="D1377">
            <v>65541.055099999998</v>
          </cell>
        </row>
        <row r="1378">
          <cell r="A1378" t="str">
            <v>M2892</v>
          </cell>
          <cell r="B1378" t="str">
            <v>Chapa múltipla metálica corrugada galvanizada de arco alto tipo MP 152S ou similar - E = 6,40 mm, H = 7,16 m e vão = 11,58 m</v>
          </cell>
          <cell r="D1378">
            <v>70429.169399999999</v>
          </cell>
        </row>
        <row r="1379">
          <cell r="A1379" t="str">
            <v>M2893</v>
          </cell>
          <cell r="B1379" t="str">
            <v>Chapa múltipla metálica corrugada galvanizada tipo MP 152S ovoide ou similar - E = 4,70 mm, H = 7,82 m e vão = 7,21 m</v>
          </cell>
          <cell r="D1379">
            <v>56353.508399999999</v>
          </cell>
        </row>
        <row r="1380">
          <cell r="A1380" t="str">
            <v>M2894</v>
          </cell>
          <cell r="B1380" t="str">
            <v>Chapa múltipla metálica corrugada galvanizada tipo MP 152S ovoide ou similar - E = 4,70 mm, H = 7,87 m e vão = 7,31 m</v>
          </cell>
          <cell r="D1380">
            <v>58444.249600000003</v>
          </cell>
        </row>
        <row r="1381">
          <cell r="A1381" t="str">
            <v>M2895</v>
          </cell>
          <cell r="B1381" t="str">
            <v>Chapa múltipla metálica corrugada galvanizada tipo MP 152S ovoide ou similar - E = 4,70 mm, H = 7,90 m e vão = 7,77 m</v>
          </cell>
          <cell r="D1381">
            <v>59419.917800000003</v>
          </cell>
        </row>
        <row r="1382">
          <cell r="A1382" t="str">
            <v>M2896</v>
          </cell>
          <cell r="B1382" t="str">
            <v>Chapa múltipla metálica corrugada galvanizada tipo MP 152S ovoide ou similar - E = 4,70 mm, H = 8,44 m e vão = 7,57 m</v>
          </cell>
          <cell r="D1382">
            <v>60550.786599999999</v>
          </cell>
        </row>
        <row r="1383">
          <cell r="A1383" t="str">
            <v>M2897</v>
          </cell>
          <cell r="B1383" t="str">
            <v>Chapa múltipla metálica corrugada galvanizada tipo MP 152S ovoide ou similar - E = 4,70 mm, H = 8,23 m e vão = 8,36 m</v>
          </cell>
          <cell r="D1383">
            <v>64500.774899999997</v>
          </cell>
        </row>
        <row r="1384">
          <cell r="A1384" t="str">
            <v>M2898</v>
          </cell>
          <cell r="B1384" t="str">
            <v>Chapa múltipla metálica corrugada galvanizada tipo MP 152S ovoide ou similar - E = 4,70 mm, H = 8,01 m e vão = 8,13 m</v>
          </cell>
          <cell r="D1384">
            <v>63380.263099999996</v>
          </cell>
        </row>
        <row r="1385">
          <cell r="A1385" t="str">
            <v>M2899</v>
          </cell>
          <cell r="B1385" t="str">
            <v>Chapa múltipla metálica corrugada galvanizada tipo MP 152S ovoide ou similar - E = 4,70 mm, H = 8,48 m e vão = 8,56 m</v>
          </cell>
          <cell r="D1385">
            <v>65704.570099999997</v>
          </cell>
        </row>
        <row r="1386">
          <cell r="A1386" t="str">
            <v>M2900</v>
          </cell>
          <cell r="B1386" t="str">
            <v>Chapa múltipla metálica corrugada galvanizada tipo MP 152S ovoide ou similar - E = 4,70 mm, H = 9,32 m e vão = 8,71 m</v>
          </cell>
          <cell r="D1386">
            <v>68473.686700000006</v>
          </cell>
        </row>
        <row r="1387">
          <cell r="A1387" t="str">
            <v>M2901</v>
          </cell>
          <cell r="B1387" t="str">
            <v>Chapa múltipla metálica corrugada galvanizada tipo MP 152S ovoide ou similar - E = 4,70 mm, H = 9,04 m e vão = 9,15 m</v>
          </cell>
          <cell r="D1387">
            <v>68954.444600000003</v>
          </cell>
        </row>
        <row r="1388">
          <cell r="A1388" t="str">
            <v>M2902</v>
          </cell>
          <cell r="B1388" t="str">
            <v>Chapa múltipla metálica corrugada galvanizada tipo MP 152S ovoide ou similar - E = 4,70 mm, H = 9,50 m e vão = 9,15 m</v>
          </cell>
          <cell r="D1388">
            <v>70817.547600000005</v>
          </cell>
        </row>
        <row r="1389">
          <cell r="A1389" t="str">
            <v>M2908</v>
          </cell>
          <cell r="B1389" t="str">
            <v>Terminal absorvedor de energia de abertura com nível de contenção TL3 para defensa metálica</v>
          </cell>
          <cell r="D1389">
            <v>15687.025900000001</v>
          </cell>
        </row>
        <row r="1390">
          <cell r="A1390" t="str">
            <v>M2979</v>
          </cell>
          <cell r="B1390" t="str">
            <v>Chumbador em aço CA 25</v>
          </cell>
          <cell r="D1390">
            <v>7.3971999999999998</v>
          </cell>
        </row>
        <row r="1391">
          <cell r="A1391" t="str">
            <v>M3089</v>
          </cell>
          <cell r="B1391" t="str">
            <v>Arame liso em aço galvanizado - D = 1,24 mm (18 BWG)</v>
          </cell>
          <cell r="D1391">
            <v>19.973600000000001</v>
          </cell>
        </row>
        <row r="1392">
          <cell r="A1392" t="str">
            <v>M3091</v>
          </cell>
          <cell r="B1392" t="str">
            <v>Porca sextavada em aço para ancoragem de tirantes - D = 38 mm e C = 55 mm</v>
          </cell>
          <cell r="D1392">
            <v>39.944699999999997</v>
          </cell>
        </row>
        <row r="1393">
          <cell r="A1393" t="str">
            <v>M3093</v>
          </cell>
          <cell r="B1393" t="str">
            <v>Tela de poliamida - malha de 60 fios/cm</v>
          </cell>
          <cell r="D1393">
            <v>20.442799999999998</v>
          </cell>
        </row>
        <row r="1394">
          <cell r="A1394" t="str">
            <v>M3094</v>
          </cell>
          <cell r="B1394" t="str">
            <v>Tirante de barra de aço - tensão de escoamento = 520 MPa, tensão de ruptura = 690 MPa e D = 32 mm</v>
          </cell>
          <cell r="D1394">
            <v>143.34800000000001</v>
          </cell>
        </row>
        <row r="1395">
          <cell r="A1395" t="str">
            <v>M3095</v>
          </cell>
          <cell r="B1395" t="str">
            <v>Válvula manchete - D = 20 mm</v>
          </cell>
          <cell r="D1395">
            <v>2.4066999999999998</v>
          </cell>
        </row>
        <row r="1396">
          <cell r="A1396" t="str">
            <v>M3126</v>
          </cell>
          <cell r="B1396" t="str">
            <v>Barra chata em aço galvanizado</v>
          </cell>
          <cell r="D1396">
            <v>9.9709000000000003</v>
          </cell>
        </row>
        <row r="1397">
          <cell r="A1397" t="str">
            <v>M3127</v>
          </cell>
          <cell r="B1397" t="str">
            <v>Luva para bainha metálica - D = 30 mm</v>
          </cell>
          <cell r="D1397">
            <v>3.1846000000000001</v>
          </cell>
        </row>
        <row r="1398">
          <cell r="A1398" t="str">
            <v>M3128</v>
          </cell>
          <cell r="B1398" t="str">
            <v>Luva para bainha metálica - D = 35 mm</v>
          </cell>
          <cell r="D1398">
            <v>3.2498999999999998</v>
          </cell>
        </row>
        <row r="1399">
          <cell r="A1399" t="str">
            <v>M3129</v>
          </cell>
          <cell r="B1399" t="str">
            <v>Luva para bainha metálica - D = 40 mm</v>
          </cell>
          <cell r="D1399">
            <v>3.4592000000000001</v>
          </cell>
        </row>
        <row r="1400">
          <cell r="A1400" t="str">
            <v>M3130</v>
          </cell>
          <cell r="B1400" t="str">
            <v>Luva para bainha metálica - D = 45 mm</v>
          </cell>
          <cell r="D1400">
            <v>4.3851000000000004</v>
          </cell>
        </row>
        <row r="1401">
          <cell r="A1401" t="str">
            <v>M3131</v>
          </cell>
          <cell r="B1401" t="str">
            <v>Luva para bainha metálica - D = 50 mm</v>
          </cell>
          <cell r="D1401">
            <v>4.7228000000000003</v>
          </cell>
        </row>
        <row r="1402">
          <cell r="A1402" t="str">
            <v>M3132</v>
          </cell>
          <cell r="B1402" t="str">
            <v>Luva para bainha metálica - D = 55 mm</v>
          </cell>
          <cell r="D1402">
            <v>5.5335999999999999</v>
          </cell>
        </row>
        <row r="1403">
          <cell r="A1403" t="str">
            <v>M3133</v>
          </cell>
          <cell r="B1403" t="str">
            <v>Luva para bainha metálica - D = 60 mm</v>
          </cell>
          <cell r="D1403">
            <v>5.7849000000000004</v>
          </cell>
        </row>
        <row r="1404">
          <cell r="A1404" t="str">
            <v>M3134</v>
          </cell>
          <cell r="B1404" t="str">
            <v>Luva para bainha metálica - D = 65 mm</v>
          </cell>
          <cell r="D1404">
            <v>6.2915999999999999</v>
          </cell>
        </row>
        <row r="1405">
          <cell r="A1405" t="str">
            <v>M3135</v>
          </cell>
          <cell r="B1405" t="str">
            <v>Luva para bainha metálica - D = 70 mm</v>
          </cell>
          <cell r="D1405">
            <v>6.6760999999999999</v>
          </cell>
        </row>
        <row r="1406">
          <cell r="A1406" t="str">
            <v>M3136</v>
          </cell>
          <cell r="B1406" t="str">
            <v>Luva para bainha metálica - D = 75 mm</v>
          </cell>
          <cell r="D1406">
            <v>7.1673</v>
          </cell>
        </row>
        <row r="1407">
          <cell r="A1407" t="str">
            <v>M3137</v>
          </cell>
          <cell r="B1407" t="str">
            <v>Luva para bainha metálica - D = 80 mm</v>
          </cell>
          <cell r="D1407">
            <v>7.4532999999999996</v>
          </cell>
        </row>
        <row r="1408">
          <cell r="A1408" t="str">
            <v>M3138</v>
          </cell>
          <cell r="B1408" t="str">
            <v>Luva para bainha metálica - D = 85 mm</v>
          </cell>
          <cell r="D1408">
            <v>7.7496</v>
          </cell>
        </row>
        <row r="1409">
          <cell r="A1409" t="str">
            <v>M3139</v>
          </cell>
          <cell r="B1409" t="str">
            <v>Luva para bainha metálica - D = 90 mm</v>
          </cell>
          <cell r="D1409">
            <v>8.5763999999999996</v>
          </cell>
        </row>
        <row r="1410">
          <cell r="A1410" t="str">
            <v>M3140</v>
          </cell>
          <cell r="B1410" t="str">
            <v>Luva para bainha metálica - D = 95 mm</v>
          </cell>
          <cell r="D1410">
            <v>9.2588000000000008</v>
          </cell>
        </row>
        <row r="1411">
          <cell r="A1411" t="str">
            <v>M3141</v>
          </cell>
          <cell r="B1411" t="str">
            <v>Luva para bainha metálica - D = 100 mm</v>
          </cell>
          <cell r="D1411">
            <v>9.9681999999999995</v>
          </cell>
        </row>
        <row r="1412">
          <cell r="A1412" t="str">
            <v>M3142</v>
          </cell>
          <cell r="B1412" t="str">
            <v>Luva para bainha metálica - D = 110 mm</v>
          </cell>
          <cell r="D1412">
            <v>10.6693</v>
          </cell>
        </row>
        <row r="1413">
          <cell r="A1413" t="str">
            <v>M3143</v>
          </cell>
          <cell r="B1413" t="str">
            <v>Luva para bainha metálica - D = 120 mm</v>
          </cell>
          <cell r="D1413">
            <v>11.8376</v>
          </cell>
        </row>
        <row r="1414">
          <cell r="A1414" t="str">
            <v>M3144</v>
          </cell>
          <cell r="B1414" t="str">
            <v>Luva para bainha metálica - D = 130 mm</v>
          </cell>
          <cell r="D1414">
            <v>13.7249</v>
          </cell>
        </row>
        <row r="1415">
          <cell r="A1415" t="str">
            <v>M3145</v>
          </cell>
          <cell r="B1415" t="str">
            <v>Luva para bainha metálica ovalizada de 19 x 36 mm</v>
          </cell>
          <cell r="D1415">
            <v>7.2264999999999997</v>
          </cell>
        </row>
        <row r="1416">
          <cell r="A1416" t="str">
            <v>M3146</v>
          </cell>
          <cell r="B1416" t="str">
            <v>Luva para bainha metálica ovalizada de 19 x 48 mm</v>
          </cell>
          <cell r="D1416">
            <v>7.7138</v>
          </cell>
        </row>
        <row r="1417">
          <cell r="A1417" t="str">
            <v>M3147</v>
          </cell>
          <cell r="B1417" t="str">
            <v>Luva para bainha metálica ovalizada de 19 x 62 mm</v>
          </cell>
          <cell r="D1417">
            <v>8.0851000000000006</v>
          </cell>
        </row>
        <row r="1418">
          <cell r="A1418" t="str">
            <v>M3148</v>
          </cell>
          <cell r="B1418" t="str">
            <v>Luva para bainha metálica ovalizada de 22 x 32 mm</v>
          </cell>
          <cell r="D1418">
            <v>8.5473999999999997</v>
          </cell>
        </row>
        <row r="1419">
          <cell r="A1419" t="str">
            <v>M3149</v>
          </cell>
          <cell r="B1419" t="str">
            <v>Luva para bainha metálica ovalizada de 22 x 55 mm</v>
          </cell>
          <cell r="D1419">
            <v>8.8475000000000001</v>
          </cell>
        </row>
        <row r="1420">
          <cell r="A1420" t="str">
            <v>M3150</v>
          </cell>
          <cell r="B1420" t="str">
            <v>Luva para bainha metálica ovalizada de 22 x 73 mm</v>
          </cell>
          <cell r="D1420">
            <v>9.4422999999999995</v>
          </cell>
        </row>
        <row r="1421">
          <cell r="A1421" t="str">
            <v>M3153</v>
          </cell>
          <cell r="B1421" t="str">
            <v>Tinta em pó à base de resina poliéster</v>
          </cell>
          <cell r="D1421">
            <v>90.852900000000005</v>
          </cell>
        </row>
        <row r="1422">
          <cell r="A1422" t="str">
            <v>M3170</v>
          </cell>
          <cell r="B1422" t="str">
            <v>Apoio de neoprene não fretado - C = 100 mm, L = 100 mm e E = 20 mm</v>
          </cell>
          <cell r="D1422">
            <v>18.593699999999998</v>
          </cell>
        </row>
        <row r="1423">
          <cell r="A1423" t="str">
            <v>M3171</v>
          </cell>
          <cell r="B1423" t="str">
            <v>Porca sextavada em aço galvanizado para parafuso - D = 9,525 mm (3/8")</v>
          </cell>
          <cell r="D1423">
            <v>0.30230000000000001</v>
          </cell>
        </row>
        <row r="1424">
          <cell r="A1424" t="str">
            <v>M3172</v>
          </cell>
          <cell r="B1424" t="str">
            <v>Porca sextavada em aço galvanizado para parafuso - D = 12 mm (M12)</v>
          </cell>
          <cell r="D1424">
            <v>0.64119999999999999</v>
          </cell>
        </row>
        <row r="1425">
          <cell r="A1425" t="str">
            <v>M3173</v>
          </cell>
          <cell r="B1425" t="str">
            <v>Parafuso de cabeça sextavada em aço galvanizado, classe 8.8 - D = 12 mm (M12) e C = 30 mm</v>
          </cell>
          <cell r="D1425">
            <v>1.88</v>
          </cell>
        </row>
        <row r="1426">
          <cell r="A1426" t="str">
            <v>M3174</v>
          </cell>
          <cell r="B1426" t="str">
            <v>Ligação tipo barra chata em aço galvanizado para contenção - L = 45 mm e E = 4 mm</v>
          </cell>
          <cell r="D1426">
            <v>18.303999999999998</v>
          </cell>
        </row>
        <row r="1427">
          <cell r="A1427" t="str">
            <v>M3177</v>
          </cell>
          <cell r="B1427" t="str">
            <v>Fita metálica SAE 1010/1020 para solo reforçado - L = 50 mm e E = 4 mm</v>
          </cell>
          <cell r="D1427">
            <v>17.0806</v>
          </cell>
        </row>
        <row r="1428">
          <cell r="A1428" t="str">
            <v>M3178</v>
          </cell>
          <cell r="B1428" t="str">
            <v>Material para aterro reforçado com fitas metálicas</v>
          </cell>
          <cell r="D1428" t="str">
            <v>-</v>
          </cell>
        </row>
        <row r="1429">
          <cell r="A1429" t="str">
            <v>M3179</v>
          </cell>
          <cell r="B1429" t="str">
            <v>Tubo PEAD PE 100 PN 5 para estais - D = 140 mm</v>
          </cell>
          <cell r="D1429">
            <v>233.5531</v>
          </cell>
        </row>
        <row r="1430">
          <cell r="A1430" t="str">
            <v>M3180</v>
          </cell>
          <cell r="B1430" t="str">
            <v>Tubo PEAD PE 100 PN 5 para estais - D = 160 mm</v>
          </cell>
          <cell r="D1430">
            <v>274.65960000000001</v>
          </cell>
        </row>
        <row r="1431">
          <cell r="A1431" t="str">
            <v>M3181</v>
          </cell>
          <cell r="B1431" t="str">
            <v>Tubo PEAD PE 100 PN 5 para estais - D = 180 mm</v>
          </cell>
          <cell r="D1431">
            <v>325.6585</v>
          </cell>
        </row>
        <row r="1432">
          <cell r="A1432" t="str">
            <v>M3182</v>
          </cell>
          <cell r="B1432" t="str">
            <v>Tubo PEAD PE 100 PN 5 para estais - D = 200 mm</v>
          </cell>
          <cell r="D1432">
            <v>377.05939999999998</v>
          </cell>
        </row>
        <row r="1433">
          <cell r="A1433" t="str">
            <v>M3183</v>
          </cell>
          <cell r="B1433" t="str">
            <v>Tubo PEAD PE 100 PN 5 para estais - D = 225 mm</v>
          </cell>
          <cell r="D1433">
            <v>433.9101</v>
          </cell>
        </row>
        <row r="1434">
          <cell r="A1434" t="str">
            <v>M3184</v>
          </cell>
          <cell r="B1434" t="str">
            <v>Tubo PEAD PE 100 PN 5 para estais - D = 250 mm</v>
          </cell>
          <cell r="D1434">
            <v>490.69459999999998</v>
          </cell>
        </row>
        <row r="1435">
          <cell r="A1435" t="str">
            <v>M3185</v>
          </cell>
          <cell r="B1435" t="str">
            <v>Tubo PEAD PE 100 PN 5 para estais - D = 280 mm</v>
          </cell>
          <cell r="D1435">
            <v>519.452</v>
          </cell>
        </row>
        <row r="1436">
          <cell r="A1436" t="str">
            <v>M3186</v>
          </cell>
          <cell r="B1436" t="str">
            <v>Tubo PEAD PE 100 PN 5 para estais - D = 315 mm</v>
          </cell>
          <cell r="D1436">
            <v>568.01089999999999</v>
          </cell>
        </row>
        <row r="1437">
          <cell r="A1437" t="str">
            <v>M3187</v>
          </cell>
          <cell r="B1437" t="str">
            <v>Tubo antivandalismo em aço galvanizado para estais de 12 cordoalhas - D = 15,7 mm</v>
          </cell>
          <cell r="D1437">
            <v>1514.1106</v>
          </cell>
        </row>
        <row r="1438">
          <cell r="A1438" t="str">
            <v>M3188</v>
          </cell>
          <cell r="B1438" t="str">
            <v>Tubo antivandalismo em aço galvanizado para estais de 19 cordoalhas - D = 15,7 mm</v>
          </cell>
          <cell r="D1438">
            <v>1721.2683999999999</v>
          </cell>
        </row>
        <row r="1439">
          <cell r="A1439" t="str">
            <v>M3189</v>
          </cell>
          <cell r="B1439" t="str">
            <v>Tubo antivandalismo em aço galvanizado para estais de 22 cordoalhas - D = 15,7 mm</v>
          </cell>
          <cell r="D1439">
            <v>1998.5211999999999</v>
          </cell>
        </row>
        <row r="1440">
          <cell r="A1440" t="str">
            <v>M3190</v>
          </cell>
          <cell r="B1440" t="str">
            <v>Tubo antivandalismo em aço galvanizado para estais de 31 cordoalhas - D = 15,7 mm</v>
          </cell>
          <cell r="D1440">
            <v>2260.3935999999999</v>
          </cell>
        </row>
        <row r="1441">
          <cell r="A1441" t="str">
            <v>M3191</v>
          </cell>
          <cell r="B1441" t="str">
            <v>Tubo antivandalismo em aço galvanizado para estais de 37 cordoalhas - D = 15,7 mm</v>
          </cell>
          <cell r="D1441">
            <v>2266.4625000000001</v>
          </cell>
        </row>
        <row r="1442">
          <cell r="A1442" t="str">
            <v>M3192</v>
          </cell>
          <cell r="B1442" t="str">
            <v>Tubo antivandalismo em aço galvanizado para estais de 43 cordoalhas - D = 15,7 mm</v>
          </cell>
          <cell r="D1442">
            <v>2841.1219000000001</v>
          </cell>
        </row>
        <row r="1443">
          <cell r="A1443" t="str">
            <v>M3193</v>
          </cell>
          <cell r="B1443" t="str">
            <v>Tubo antivandalismo em aço galvanizado para estais de 55 cordoalhas - D = 15,7 mm</v>
          </cell>
          <cell r="D1443">
            <v>2854.2107000000001</v>
          </cell>
        </row>
        <row r="1444">
          <cell r="A1444" t="str">
            <v>M3194</v>
          </cell>
          <cell r="B1444" t="str">
            <v>Tubo antivandalismo em aço galvanizado para estais de 61 cordoalhas - D = 15,7 mm</v>
          </cell>
          <cell r="D1444">
            <v>2854.2107000000001</v>
          </cell>
        </row>
        <row r="1445">
          <cell r="A1445" t="str">
            <v>M3195</v>
          </cell>
          <cell r="B1445" t="str">
            <v>Tubo antivandalismo em aço galvanizado para estais de 73 cordoalhas - D = 15,7 mm</v>
          </cell>
          <cell r="D1445">
            <v>3298.5614</v>
          </cell>
        </row>
        <row r="1446">
          <cell r="A1446" t="str">
            <v>M3196</v>
          </cell>
          <cell r="B1446" t="str">
            <v>Tubo antivandalismo em aço galvanizado para estais de 85 cordoalhas - D = 15,7 mm</v>
          </cell>
          <cell r="D1446">
            <v>3733.1947</v>
          </cell>
        </row>
        <row r="1447">
          <cell r="A1447" t="str">
            <v>M3197</v>
          </cell>
          <cell r="B1447" t="str">
            <v>Tubo antivandalismo em aço galvanizado para estais de 91 cordoalhas - D = 15,7 mm</v>
          </cell>
          <cell r="D1447">
            <v>3746.3827000000001</v>
          </cell>
        </row>
        <row r="1448">
          <cell r="A1448" t="str">
            <v>M3198</v>
          </cell>
          <cell r="B1448" t="str">
            <v>Tubo fôrma lado fixo em aço galvanizado para estais de 12 cordoalhas - D = 15,7 mm</v>
          </cell>
          <cell r="D1448">
            <v>2588.1904</v>
          </cell>
        </row>
        <row r="1449">
          <cell r="A1449" t="str">
            <v>M3199</v>
          </cell>
          <cell r="B1449" t="str">
            <v>Tubo fôrma lado fixo em aço galvanizado para estais de 19 cordoalhas - D = 15,7 mm</v>
          </cell>
          <cell r="D1449">
            <v>3004.6606999999999</v>
          </cell>
        </row>
        <row r="1450">
          <cell r="A1450" t="str">
            <v>M3200</v>
          </cell>
          <cell r="B1450" t="str">
            <v>Tubo fôrma lado fixo em aço galvanizado para estais de 22 cordoalhas - D = 15,7 mm</v>
          </cell>
          <cell r="D1450">
            <v>3926.3305</v>
          </cell>
        </row>
        <row r="1451">
          <cell r="A1451" t="str">
            <v>M3201</v>
          </cell>
          <cell r="B1451" t="str">
            <v>Tubo fôrma lado fixo em aço galvanizado para estais de 31 cordoalhas - D = 15,7 mm</v>
          </cell>
          <cell r="D1451">
            <v>5083.7160000000003</v>
          </cell>
        </row>
        <row r="1452">
          <cell r="A1452" t="str">
            <v>M3202</v>
          </cell>
          <cell r="B1452" t="str">
            <v>Tubo fôrma lado fixo em aço galvanizado para estais de 37 cordoalhas - D = 15,7 mm</v>
          </cell>
          <cell r="D1452">
            <v>5403.1584000000003</v>
          </cell>
        </row>
        <row r="1453">
          <cell r="A1453" t="str">
            <v>M3203</v>
          </cell>
          <cell r="B1453" t="str">
            <v>Tubo fôrma lado fixo em aço galvanizado para estais de 43 cordoalhas - D = 15,7 mm</v>
          </cell>
          <cell r="D1453">
            <v>7135.5267000000003</v>
          </cell>
        </row>
        <row r="1454">
          <cell r="A1454" t="str">
            <v>M3204</v>
          </cell>
          <cell r="B1454" t="str">
            <v>Tubo fôrma lado fixo em aço galvanizado para estais de 55 cordoalhas - D = 15,7 mm</v>
          </cell>
          <cell r="D1454">
            <v>9007.4377000000004</v>
          </cell>
        </row>
        <row r="1455">
          <cell r="A1455" t="str">
            <v>M3205</v>
          </cell>
          <cell r="B1455" t="str">
            <v>Tubo fôrma lado fixo em aço galvanizado para estais de 61 cordoalhas - D = 15,7 mm</v>
          </cell>
          <cell r="D1455">
            <v>9007.4377000000004</v>
          </cell>
        </row>
        <row r="1456">
          <cell r="A1456" t="str">
            <v>M3206</v>
          </cell>
          <cell r="B1456" t="str">
            <v>Tubo fôrma lado fixo em aço galvanizado para estais de 73 cordoalhas - D = 15,7 mm</v>
          </cell>
          <cell r="D1456">
            <v>10514.1428</v>
          </cell>
        </row>
        <row r="1457">
          <cell r="A1457" t="str">
            <v>M3207</v>
          </cell>
          <cell r="B1457" t="str">
            <v>Tubo fôrma lado fixo em aço galvanizado para estais de 85 cordoalhas - D = 15,7 mm</v>
          </cell>
          <cell r="D1457">
            <v>11968.4928</v>
          </cell>
        </row>
        <row r="1458">
          <cell r="A1458" t="str">
            <v>M3208</v>
          </cell>
          <cell r="B1458" t="str">
            <v>Tubo fôrma lado fixo em aço galvanizado para estais de 91 cordoalhas - D = 15,7 mm</v>
          </cell>
          <cell r="D1458">
            <v>12060.1142</v>
          </cell>
        </row>
        <row r="1459">
          <cell r="A1459" t="str">
            <v>M3209</v>
          </cell>
          <cell r="B1459" t="str">
            <v>Tubo fôrma lado regulável em aço galvanizado para estais de 12 cordoalhas - D = 15,7 mm</v>
          </cell>
          <cell r="D1459">
            <v>1184.6183000000001</v>
          </cell>
        </row>
        <row r="1460">
          <cell r="A1460" t="str">
            <v>M3210</v>
          </cell>
          <cell r="B1460" t="str">
            <v>Tubo fôrma lado regulável em aço galvanizado para estais de 19 cordoalhas - D = 15,7 mm</v>
          </cell>
          <cell r="D1460">
            <v>1392.6964</v>
          </cell>
        </row>
        <row r="1461">
          <cell r="A1461" t="str">
            <v>M3211</v>
          </cell>
          <cell r="B1461" t="str">
            <v>Tubo fôrma lado regulável em aço galvanizado para estais de 22 cordoalhas - D = 15,7 mm</v>
          </cell>
          <cell r="D1461">
            <v>1821.2103999999999</v>
          </cell>
        </row>
        <row r="1462">
          <cell r="A1462" t="str">
            <v>M3212</v>
          </cell>
          <cell r="B1462" t="str">
            <v>Tubo fôrma lado regulável em aço galvanizado para estais de 31 cordoalhas - D = 15,7 mm</v>
          </cell>
          <cell r="D1462">
            <v>2361.2874000000002</v>
          </cell>
        </row>
        <row r="1463">
          <cell r="A1463" t="str">
            <v>M3213</v>
          </cell>
          <cell r="B1463" t="str">
            <v>Tubo fôrma lado regulável em aço galvanizado para estais de 37 cordoalhas - D = 15,7 mm</v>
          </cell>
          <cell r="D1463">
            <v>2523.1156000000001</v>
          </cell>
        </row>
        <row r="1464">
          <cell r="A1464" t="str">
            <v>M3214</v>
          </cell>
          <cell r="B1464" t="str">
            <v>Tubo fôrma lado regulável em aço galvanizado para estais de 43 cordoalhas - D = 15,7 mm</v>
          </cell>
          <cell r="D1464">
            <v>3324.1266999999998</v>
          </cell>
        </row>
        <row r="1465">
          <cell r="A1465" t="str">
            <v>M3215</v>
          </cell>
          <cell r="B1465" t="str">
            <v>Tubo fôrma lado regulável em aço galvanizado para estais de 55 cordoalhas - D = 15,7 mm</v>
          </cell>
          <cell r="D1465">
            <v>4171.5447999999997</v>
          </cell>
        </row>
        <row r="1466">
          <cell r="A1466" t="str">
            <v>M3216</v>
          </cell>
          <cell r="B1466" t="str">
            <v>Tubo fôrma lado regulável em aço galvanizado para estais de 61 cordoalhas - D = 15,7 mm</v>
          </cell>
          <cell r="D1466">
            <v>4171.5447999999997</v>
          </cell>
        </row>
        <row r="1467">
          <cell r="A1467" t="str">
            <v>M3217</v>
          </cell>
          <cell r="B1467" t="str">
            <v>Tubo fôrma lado regulável em aço galvanizado para estais de 73 cordoalhas - D = 15,7 mm</v>
          </cell>
          <cell r="D1467">
            <v>4911.6714000000002</v>
          </cell>
        </row>
        <row r="1468">
          <cell r="A1468" t="str">
            <v>M3218</v>
          </cell>
          <cell r="B1468" t="str">
            <v>Tubo fôrma lado regulável em aço galvanizado para estais de 85 cordoalhas - D = 15,7 mm</v>
          </cell>
          <cell r="D1468">
            <v>5599.4427999999998</v>
          </cell>
        </row>
        <row r="1469">
          <cell r="A1469" t="str">
            <v>M3219</v>
          </cell>
          <cell r="B1469" t="str">
            <v>Tubo fôrma lado regulável em aço galvanizado para estais de 91 cordoalhas - D = 15,7 mm</v>
          </cell>
          <cell r="D1469">
            <v>5691.0641999999998</v>
          </cell>
        </row>
        <row r="1470">
          <cell r="A1470" t="str">
            <v>M3220</v>
          </cell>
          <cell r="B1470" t="str">
            <v>Coroa de botões esféricos - Ring bit - D = 104 mm (4 3/32")</v>
          </cell>
          <cell r="D1470">
            <v>1086.2099000000001</v>
          </cell>
        </row>
        <row r="1471">
          <cell r="A1471" t="str">
            <v>M3225</v>
          </cell>
          <cell r="B1471" t="str">
            <v>Película retrorrefletiva tipo III + SI (sinal impresso com película de sobreposição tipo V)</v>
          </cell>
          <cell r="D1471">
            <v>497.41039999999998</v>
          </cell>
        </row>
        <row r="1472">
          <cell r="A1472" t="str">
            <v>M3227</v>
          </cell>
          <cell r="B1472" t="str">
            <v>Tubo de revestimento em aço-carbono schedule 40 - DN = 101,6 mm (4")</v>
          </cell>
          <cell r="D1472">
            <v>236.893</v>
          </cell>
        </row>
        <row r="1473">
          <cell r="A1473" t="str">
            <v>M3228</v>
          </cell>
          <cell r="B1473" t="str">
            <v>Cimento asfáltico de petróleo com borracha - CAP 50/70 com 15% de borracha de pneu</v>
          </cell>
          <cell r="D1473" t="str">
            <v>-</v>
          </cell>
        </row>
        <row r="1474">
          <cell r="A1474" t="str">
            <v>M3229</v>
          </cell>
          <cell r="B1474" t="str">
            <v>Película retrorrefletiva tipo I + SI (sinal impresso com película de sobreposição tipo V)</v>
          </cell>
          <cell r="D1474">
            <v>425.71440000000001</v>
          </cell>
        </row>
        <row r="1475">
          <cell r="A1475" t="str">
            <v>M3230</v>
          </cell>
          <cell r="B1475" t="str">
            <v>Chapa de poliéster reforçada com fibra de vidro - E = 2,0 mm</v>
          </cell>
          <cell r="D1475">
            <v>107.65</v>
          </cell>
        </row>
        <row r="1476">
          <cell r="A1476" t="str">
            <v>M3231</v>
          </cell>
          <cell r="B1476" t="str">
            <v>Chapa de alumínio composto (ACM) - E = 3,0 mm</v>
          </cell>
          <cell r="D1476">
            <v>167.3511</v>
          </cell>
        </row>
        <row r="1477">
          <cell r="A1477" t="str">
            <v>M3232</v>
          </cell>
          <cell r="B1477" t="str">
            <v>Película retrorrefletiva tipo X + SI (sinal impresso com película de sobreposição tipo V)</v>
          </cell>
          <cell r="D1477">
            <v>609.21010000000001</v>
          </cell>
        </row>
        <row r="1478">
          <cell r="A1478" t="str">
            <v>M3233</v>
          </cell>
          <cell r="B1478" t="str">
            <v>Fita adesiva estrutural dupla-face - E = 2 mm e L = 25 mm</v>
          </cell>
          <cell r="D1478">
            <v>7.9664999999999999</v>
          </cell>
        </row>
        <row r="1479">
          <cell r="A1479" t="str">
            <v>M3235</v>
          </cell>
          <cell r="B1479" t="str">
            <v>Película retrorrefletiva tipo I</v>
          </cell>
          <cell r="D1479">
            <v>151.28440000000001</v>
          </cell>
        </row>
        <row r="1480">
          <cell r="A1480" t="str">
            <v>M3236</v>
          </cell>
          <cell r="B1480" t="str">
            <v>Película retrorrefletiva tipo III + SI</v>
          </cell>
          <cell r="D1480">
            <v>592.23469999999998</v>
          </cell>
        </row>
        <row r="1481">
          <cell r="A1481" t="str">
            <v>M3237</v>
          </cell>
          <cell r="B1481" t="str">
            <v>Película retrorrefletiva tipo III</v>
          </cell>
          <cell r="D1481">
            <v>247.50620000000001</v>
          </cell>
        </row>
        <row r="1482">
          <cell r="A1482" t="str">
            <v>M3238</v>
          </cell>
          <cell r="B1482" t="str">
            <v>Película não retrorrefletiva tipo IV</v>
          </cell>
          <cell r="D1482">
            <v>135.74930000000001</v>
          </cell>
        </row>
        <row r="1483">
          <cell r="A1483" t="str">
            <v>M3239</v>
          </cell>
          <cell r="B1483" t="str">
            <v>Película retrorrefletiva tipo X</v>
          </cell>
          <cell r="D1483">
            <v>439.02600000000001</v>
          </cell>
        </row>
        <row r="1484">
          <cell r="A1484" t="str">
            <v>M3240</v>
          </cell>
          <cell r="B1484" t="str">
            <v>Duto flexível de ventilação de poliéster aluminizado sem isolamento - D = 200 mm</v>
          </cell>
          <cell r="D1484">
            <v>23.179400000000001</v>
          </cell>
        </row>
        <row r="1485">
          <cell r="A1485" t="str">
            <v>M3241</v>
          </cell>
          <cell r="B1485" t="str">
            <v>Cabo de cobre flexível antichama isolado em HEPR - tensão de 0,6/1,0 kV e seção de 2 x 6 mm²</v>
          </cell>
          <cell r="D1485">
            <v>14.217599999999999</v>
          </cell>
        </row>
        <row r="1486">
          <cell r="A1486" t="str">
            <v>M3242</v>
          </cell>
          <cell r="B1486" t="str">
            <v>Cabo de cobre flexível antichama isolado em HEPR - tensão de 0,6/1,0 kV e seção de 4 x 6 mm²</v>
          </cell>
          <cell r="D1486">
            <v>23.5291</v>
          </cell>
        </row>
        <row r="1487">
          <cell r="A1487" t="str">
            <v>M3245</v>
          </cell>
          <cell r="B1487" t="str">
            <v>Tinta plástica à base de resina metacrílica aplicada a frio por aspersão (spray)</v>
          </cell>
          <cell r="D1487">
            <v>55.208399999999997</v>
          </cell>
        </row>
        <row r="1488">
          <cell r="A1488" t="str">
            <v>M3270</v>
          </cell>
          <cell r="B1488" t="str">
            <v>Ancoragem fixa para estais de 12 cordoalhas - D = 15,7 mm</v>
          </cell>
          <cell r="D1488">
            <v>13843.232400000001</v>
          </cell>
        </row>
        <row r="1489">
          <cell r="A1489" t="str">
            <v>M3271</v>
          </cell>
          <cell r="B1489" t="str">
            <v>Ancoragem fixa para estais de 22 cordoalhas - D = 15,7 mm</v>
          </cell>
          <cell r="D1489">
            <v>21864.217199999999</v>
          </cell>
        </row>
        <row r="1490">
          <cell r="A1490" t="str">
            <v>M3272</v>
          </cell>
          <cell r="B1490" t="str">
            <v>Ancoragem fixa para estais de 43 cordoalhas - D = 15,7 mm</v>
          </cell>
          <cell r="D1490">
            <v>40874.5023</v>
          </cell>
        </row>
        <row r="1491">
          <cell r="A1491" t="str">
            <v>M3273</v>
          </cell>
          <cell r="B1491" t="str">
            <v>Ancoragem fixa para estais de 85 cordoalhas - D = 15,7 mm</v>
          </cell>
          <cell r="D1491">
            <v>79385.5285</v>
          </cell>
        </row>
        <row r="1492">
          <cell r="A1492" t="str">
            <v>M3274</v>
          </cell>
          <cell r="B1492" t="str">
            <v>Ancoragem regulável para estais de 12 cordoalhas - D = 15,7 mm</v>
          </cell>
          <cell r="D1492">
            <v>23705.4467</v>
          </cell>
        </row>
        <row r="1493">
          <cell r="A1493" t="str">
            <v>M3275</v>
          </cell>
          <cell r="B1493" t="str">
            <v>Ancoragem regulável para estais de 22 cordoalhas - D = 15,7 mm</v>
          </cell>
          <cell r="D1493">
            <v>33636.290200000003</v>
          </cell>
        </row>
        <row r="1494">
          <cell r="A1494" t="str">
            <v>M3276</v>
          </cell>
          <cell r="B1494" t="str">
            <v>Ancoragem regulável para estais de 43 cordoalhas - D = 15,7 mm</v>
          </cell>
          <cell r="D1494">
            <v>69560.302299999996</v>
          </cell>
        </row>
        <row r="1495">
          <cell r="A1495" t="str">
            <v>M3277</v>
          </cell>
          <cell r="B1495" t="str">
            <v>Ancoragem regulável para estais de 85 cordoalhas - D = 15,7 mm</v>
          </cell>
          <cell r="D1495">
            <v>134951.7285</v>
          </cell>
        </row>
        <row r="1496">
          <cell r="A1496" t="str">
            <v>M3278</v>
          </cell>
          <cell r="B1496" t="str">
            <v>Tubo PEAD PE 100 PN 5 para estais - D = 110 mm</v>
          </cell>
          <cell r="D1496">
            <v>207.36009999999999</v>
          </cell>
        </row>
        <row r="1497">
          <cell r="A1497" t="str">
            <v>M3279</v>
          </cell>
          <cell r="B1497" t="str">
            <v>Arruela lisa em aço zincado branco para parafuso - D = 9,525 mm (3/8")</v>
          </cell>
          <cell r="D1497">
            <v>0.191</v>
          </cell>
        </row>
        <row r="1498">
          <cell r="A1498" t="str">
            <v>M3280</v>
          </cell>
          <cell r="B1498" t="str">
            <v>Viga de madeira - E = 5 cm e L = 11 cm</v>
          </cell>
          <cell r="D1498">
            <v>26.122699999999998</v>
          </cell>
        </row>
        <row r="1499">
          <cell r="A1499" t="str">
            <v>M3353</v>
          </cell>
          <cell r="B1499" t="str">
            <v>Purgador plástico</v>
          </cell>
          <cell r="D1499">
            <v>1.3789</v>
          </cell>
        </row>
        <row r="1500">
          <cell r="A1500" t="str">
            <v>M3360</v>
          </cell>
          <cell r="B1500" t="str">
            <v>Chumbador de expansão controlada por torque em aço zincado para concreto - D = 8,0 mm</v>
          </cell>
          <cell r="D1500">
            <v>2.0413000000000001</v>
          </cell>
        </row>
        <row r="1501">
          <cell r="A1501" t="str">
            <v>M3361</v>
          </cell>
          <cell r="B1501" t="str">
            <v>Corrente de elo soldado em aço SAE 1010/1020 com acabamento polido - E = 25,00 mm (1")</v>
          </cell>
          <cell r="D1501">
            <v>335.32330000000002</v>
          </cell>
        </row>
        <row r="1502">
          <cell r="A1502" t="str">
            <v>M3362</v>
          </cell>
          <cell r="B1502" t="str">
            <v>Corrente de elo soldado em aço SAE 1010/1020 com acabamento polido - E = 12,50 mm (1/2")</v>
          </cell>
          <cell r="D1502">
            <v>85.717399999999998</v>
          </cell>
        </row>
        <row r="1503">
          <cell r="A1503" t="str">
            <v>M3363</v>
          </cell>
          <cell r="B1503" t="str">
            <v>Corrente de elo soldado em aço SAE 1010/1020 com acabamento polido - E = 19,00 mm (3/4")</v>
          </cell>
          <cell r="D1503">
            <v>204.35640000000001</v>
          </cell>
        </row>
        <row r="1504">
          <cell r="A1504" t="str">
            <v>M3364</v>
          </cell>
          <cell r="B1504" t="str">
            <v>Lanterna de sinalização náutica com acessórios de fixação - alcance 2 mn</v>
          </cell>
          <cell r="D1504">
            <v>3656.6516000000001</v>
          </cell>
        </row>
        <row r="1505">
          <cell r="A1505" t="str">
            <v>M3365</v>
          </cell>
          <cell r="B1505" t="str">
            <v>Lanterna de sinalização náutica com acessórios de fixação - alcance 3 mn</v>
          </cell>
          <cell r="D1505">
            <v>5203.4691999999995</v>
          </cell>
        </row>
        <row r="1506">
          <cell r="A1506" t="str">
            <v>M3366</v>
          </cell>
          <cell r="B1506" t="str">
            <v>Lanterna de sinalização náutica com acessórios de fixação - alcance 4 mn</v>
          </cell>
          <cell r="D1506">
            <v>7732.7332999999999</v>
          </cell>
        </row>
        <row r="1507">
          <cell r="A1507" t="str">
            <v>M3367</v>
          </cell>
          <cell r="B1507" t="str">
            <v>Lanterna de sinalização náutica com acessórios de fixação - alcance 6 mn</v>
          </cell>
          <cell r="D1507">
            <v>9697.0329999999994</v>
          </cell>
        </row>
        <row r="1508">
          <cell r="A1508" t="str">
            <v>M3368</v>
          </cell>
          <cell r="B1508" t="str">
            <v>Lanterna de sinalização náutica com acessórios de fixação - alcance 8 mn</v>
          </cell>
          <cell r="D1508">
            <v>12279.758</v>
          </cell>
        </row>
        <row r="1509">
          <cell r="A1509" t="str">
            <v>M3369</v>
          </cell>
          <cell r="B1509" t="str">
            <v>Manilha âncora em aço forjado com porca e cupilha - DN = 16,0 mm (5/8")</v>
          </cell>
          <cell r="D1509">
            <v>56.093699999999998</v>
          </cell>
        </row>
        <row r="1510">
          <cell r="A1510" t="str">
            <v>M3370</v>
          </cell>
          <cell r="B1510" t="str">
            <v>Manilha reta em aço forjado com porca e cupilha - DN = 38,1 mm (1 1/2")</v>
          </cell>
          <cell r="D1510">
            <v>586.71540000000005</v>
          </cell>
        </row>
        <row r="1511">
          <cell r="A1511" t="str">
            <v>M3371</v>
          </cell>
          <cell r="B1511" t="str">
            <v>Manilha reta em aço forjado com porca e cupilha - DN = 25,4 mm (1")</v>
          </cell>
          <cell r="D1511">
            <v>145.4093</v>
          </cell>
        </row>
        <row r="1512">
          <cell r="A1512" t="str">
            <v>M3372</v>
          </cell>
          <cell r="B1512" t="str">
            <v>Suporte polimérico ecológico maciço colapsível para placa de sinalização - seção de 10 x 10 cm</v>
          </cell>
          <cell r="D1512">
            <v>425.65289999999999</v>
          </cell>
        </row>
        <row r="1513">
          <cell r="A1513" t="str">
            <v>M3501</v>
          </cell>
          <cell r="B1513" t="str">
            <v>Placa de ancoragem para tirante de barra de aço - E = 12,7 mm e seção de 160 x 160 mm</v>
          </cell>
          <cell r="D1513">
            <v>86.373000000000005</v>
          </cell>
        </row>
        <row r="1514">
          <cell r="A1514" t="str">
            <v>M3502</v>
          </cell>
          <cell r="B1514" t="str">
            <v>Mistura betuminosa</v>
          </cell>
          <cell r="D1514" t="str">
            <v>-</v>
          </cell>
        </row>
        <row r="1515">
          <cell r="A1515" t="str">
            <v>M3503</v>
          </cell>
          <cell r="B1515" t="str">
            <v>Material de base</v>
          </cell>
          <cell r="D1515" t="str">
            <v>-</v>
          </cell>
        </row>
        <row r="1516">
          <cell r="A1516" t="str">
            <v>M3504</v>
          </cell>
          <cell r="B1516" t="str">
            <v>Concreto</v>
          </cell>
          <cell r="D1516" t="str">
            <v>-</v>
          </cell>
        </row>
        <row r="1517">
          <cell r="A1517" t="str">
            <v>M3505</v>
          </cell>
          <cell r="B1517" t="str">
            <v>Material demolido - concreto simples</v>
          </cell>
          <cell r="D1517" t="str">
            <v>-</v>
          </cell>
        </row>
        <row r="1518">
          <cell r="A1518" t="str">
            <v>M3506</v>
          </cell>
          <cell r="B1518" t="str">
            <v>Material demolido - madeira</v>
          </cell>
          <cell r="D1518" t="str">
            <v>-</v>
          </cell>
        </row>
        <row r="1519">
          <cell r="A1519" t="str">
            <v>M3507</v>
          </cell>
          <cell r="B1519" t="str">
            <v>Revestimento asfáltico</v>
          </cell>
          <cell r="D1519" t="str">
            <v>-</v>
          </cell>
        </row>
        <row r="1520">
          <cell r="A1520" t="str">
            <v>M3508</v>
          </cell>
          <cell r="B1520" t="str">
            <v>Camada granular (base ou sub-base)</v>
          </cell>
          <cell r="D1520" t="str">
            <v>-</v>
          </cell>
        </row>
        <row r="1521">
          <cell r="A1521" t="str">
            <v>M3509</v>
          </cell>
          <cell r="B1521" t="str">
            <v>Material demolido - remendo profundo</v>
          </cell>
          <cell r="D1521" t="str">
            <v>-</v>
          </cell>
        </row>
        <row r="1522">
          <cell r="A1522" t="str">
            <v>M3510</v>
          </cell>
          <cell r="B1522" t="str">
            <v>Material demolido - alvenaria</v>
          </cell>
          <cell r="D1522" t="str">
            <v>-</v>
          </cell>
        </row>
        <row r="1523">
          <cell r="A1523" t="str">
            <v>M3511</v>
          </cell>
          <cell r="B1523" t="str">
            <v>Acessórios e materiais metálicos</v>
          </cell>
          <cell r="D1523" t="str">
            <v>-</v>
          </cell>
        </row>
        <row r="1524">
          <cell r="A1524" t="str">
            <v>M3512</v>
          </cell>
          <cell r="B1524" t="str">
            <v>Material demolido - concreto armado</v>
          </cell>
          <cell r="D1524" t="str">
            <v>-</v>
          </cell>
        </row>
        <row r="1525">
          <cell r="A1525" t="str">
            <v>M3513</v>
          </cell>
          <cell r="B1525" t="str">
            <v>Material de 3ª categoria</v>
          </cell>
          <cell r="D1525" t="str">
            <v>-</v>
          </cell>
        </row>
        <row r="1526">
          <cell r="A1526" t="str">
            <v>M3514</v>
          </cell>
          <cell r="B1526" t="str">
            <v>Solo</v>
          </cell>
          <cell r="D1526" t="str">
            <v>-</v>
          </cell>
        </row>
        <row r="1527">
          <cell r="A1527" t="str">
            <v>M3515</v>
          </cell>
          <cell r="B1527" t="str">
            <v>Grãos, agregados e solos derramados na pista</v>
          </cell>
          <cell r="D1527" t="str">
            <v>-</v>
          </cell>
        </row>
        <row r="1528">
          <cell r="A1528" t="str">
            <v>M3516</v>
          </cell>
          <cell r="B1528" t="str">
            <v>Veículos de pequeno porte incendiados em rodovia</v>
          </cell>
          <cell r="D1528" t="str">
            <v>-</v>
          </cell>
        </row>
        <row r="1529">
          <cell r="A1529" t="str">
            <v>M3518</v>
          </cell>
          <cell r="B1529" t="str">
            <v>Tinta à base de resina epóxi bicomponente</v>
          </cell>
          <cell r="D1529">
            <v>67.397300000000001</v>
          </cell>
        </row>
        <row r="1530">
          <cell r="A1530" t="str">
            <v>M3519</v>
          </cell>
          <cell r="B1530" t="str">
            <v>Tinta à base de resina epóxi poliamida bicomponente para fundo preparador de pintura</v>
          </cell>
          <cell r="D1530">
            <v>281.16840000000002</v>
          </cell>
        </row>
        <row r="1531">
          <cell r="A1531" t="str">
            <v>M3520</v>
          </cell>
          <cell r="B1531" t="str">
            <v>Tinta anticorrosiva à base de resina epóxi poliamida bicomponente</v>
          </cell>
          <cell r="D1531">
            <v>97.8994</v>
          </cell>
        </row>
        <row r="1532">
          <cell r="A1532" t="str">
            <v>M3521</v>
          </cell>
          <cell r="B1532" t="str">
            <v>Guincho manual com capacidade de tração de 100 kN com cabo de aço</v>
          </cell>
          <cell r="D1532">
            <v>205450.3168</v>
          </cell>
        </row>
        <row r="1533">
          <cell r="A1533" t="str">
            <v>M3522</v>
          </cell>
          <cell r="B1533" t="str">
            <v>Guincho manual com capacidade de tração de 200 kN com cabo de aço</v>
          </cell>
          <cell r="D1533">
            <v>327110.14260000002</v>
          </cell>
        </row>
        <row r="1534">
          <cell r="A1534" t="str">
            <v>M3523</v>
          </cell>
          <cell r="B1534" t="str">
            <v>Pneu reaproveitado</v>
          </cell>
          <cell r="D1534">
            <v>60</v>
          </cell>
        </row>
        <row r="1535">
          <cell r="A1535" t="str">
            <v>M3524</v>
          </cell>
          <cell r="B1535" t="str">
            <v>Sapatilha em aço inox - D = 13 mm (1/2")</v>
          </cell>
          <cell r="D1535">
            <v>26.1555</v>
          </cell>
        </row>
        <row r="1536">
          <cell r="A1536" t="str">
            <v>M3525</v>
          </cell>
          <cell r="B1536" t="str">
            <v>Molinete manual com capacidade de tração de 70 kN</v>
          </cell>
          <cell r="D1536">
            <v>322338.2855</v>
          </cell>
        </row>
        <row r="1537">
          <cell r="A1537" t="str">
            <v>M3526</v>
          </cell>
          <cell r="B1537" t="str">
            <v>Ânodo de sacrifício em liga de zinco - peso = 20 kg</v>
          </cell>
          <cell r="D1537">
            <v>1498.8044</v>
          </cell>
        </row>
        <row r="1538">
          <cell r="A1538" t="str">
            <v>M3527</v>
          </cell>
          <cell r="B1538" t="str">
            <v>Cabo de aço - D = 42,00 mm (1 5/8")</v>
          </cell>
          <cell r="D1538">
            <v>257.17009999999999</v>
          </cell>
        </row>
        <row r="1539">
          <cell r="A1539" t="str">
            <v>M3528</v>
          </cell>
          <cell r="B1539" t="str">
            <v>Terminal soquete fechado em aço galvanizado compatível com cabo de aço de D = 42 mm</v>
          </cell>
          <cell r="D1539">
            <v>3773.3035</v>
          </cell>
        </row>
        <row r="1540">
          <cell r="A1540" t="str">
            <v>M3529</v>
          </cell>
          <cell r="B1540" t="str">
            <v>Manilha reta em aço forjado com porca e cupilha - D = 57,2 mm (2 1/4")</v>
          </cell>
          <cell r="D1540">
            <v>1297.1025</v>
          </cell>
        </row>
        <row r="1541">
          <cell r="A1541" t="str">
            <v>M3530</v>
          </cell>
          <cell r="B1541" t="str">
            <v>Tubo mecânico em aço-carbono</v>
          </cell>
          <cell r="D1541">
            <v>28.979700000000001</v>
          </cell>
        </row>
        <row r="1542">
          <cell r="A1542" t="str">
            <v>M3718</v>
          </cell>
          <cell r="B1542" t="str">
            <v>Material combustível removido</v>
          </cell>
          <cell r="D1542" t="str">
            <v>-</v>
          </cell>
        </row>
        <row r="1543">
          <cell r="A1543" t="str">
            <v>M3719</v>
          </cell>
          <cell r="B1543" t="str">
            <v>Blocos de rocha ou matacões</v>
          </cell>
          <cell r="D1543" t="str">
            <v>-</v>
          </cell>
        </row>
        <row r="1544">
          <cell r="A1544" t="str">
            <v>M3720</v>
          </cell>
          <cell r="B1544" t="str">
            <v>Material asfáltico removido</v>
          </cell>
          <cell r="D1544" t="str">
            <v>-</v>
          </cell>
        </row>
        <row r="1545">
          <cell r="A1545" t="str">
            <v>M3721</v>
          </cell>
          <cell r="B1545" t="str">
            <v>Estrutura de pórtico metálico removida</v>
          </cell>
          <cell r="D1545" t="str">
            <v>-</v>
          </cell>
        </row>
        <row r="1546">
          <cell r="A1546" t="str">
            <v>M3722</v>
          </cell>
          <cell r="B1546" t="str">
            <v>Estrutura de semipórtico duplo metálico removida</v>
          </cell>
          <cell r="D1546" t="str">
            <v>-</v>
          </cell>
        </row>
        <row r="1547">
          <cell r="A1547" t="str">
            <v>M3723</v>
          </cell>
          <cell r="B1547" t="str">
            <v>Estrutura de semipórtico metálico removida</v>
          </cell>
          <cell r="D1547" t="str">
            <v>-</v>
          </cell>
        </row>
        <row r="1548">
          <cell r="A1548" t="str">
            <v>M3727</v>
          </cell>
          <cell r="B1548" t="str">
            <v>Mangueira para hidrojateamento com pressão de trabalho de até 17,5 MPa (2.538 psi) - D = 25 mm (1")</v>
          </cell>
          <cell r="D1548">
            <v>227.15190000000001</v>
          </cell>
        </row>
        <row r="1549">
          <cell r="A1549" t="str">
            <v>M3728</v>
          </cell>
          <cell r="B1549" t="str">
            <v>Mangueira para sistema de sucção a vácuo com vazão de entrada de até 3,6 m³/h (60 l/min) - D = 72,5 mm (3")</v>
          </cell>
          <cell r="D1549">
            <v>120.9716</v>
          </cell>
        </row>
        <row r="1550">
          <cell r="A1550" t="str">
            <v>M3729</v>
          </cell>
          <cell r="B1550" t="str">
            <v>Detritos removidos de bueiros</v>
          </cell>
          <cell r="D1550" t="str">
            <v>-</v>
          </cell>
        </row>
        <row r="1551">
          <cell r="A1551" t="str">
            <v>M3730</v>
          </cell>
          <cell r="B1551" t="str">
            <v>Material triturado - galhos e troncos</v>
          </cell>
          <cell r="D1551" t="str">
            <v>-</v>
          </cell>
        </row>
        <row r="1552">
          <cell r="A1552" t="str">
            <v>M3772</v>
          </cell>
          <cell r="B1552" t="str">
            <v>Canal monobloco com corpo e grelha em concreto polímero com efeito autolimpante - carga de controle de 400 kN - C = 100,0 cm, L = 15,0 cm e H = 23,0 cm</v>
          </cell>
          <cell r="D1552">
            <v>350.16340000000002</v>
          </cell>
        </row>
        <row r="1553">
          <cell r="A1553" t="str">
            <v>M3773</v>
          </cell>
          <cell r="B1553" t="str">
            <v>Canal monobloco com corpo e grelha em concreto polímero com efeito autolimpante - carga de controle de 400 kN - C = 100,0 cm, L = 25,0 cm e H = 32,0 cm</v>
          </cell>
          <cell r="D1553">
            <v>657.93719999999996</v>
          </cell>
        </row>
        <row r="1554">
          <cell r="A1554" t="str">
            <v>M3774</v>
          </cell>
          <cell r="B1554" t="str">
            <v>Canal monobloco com corpo e grelha em concreto polímero com efeito autolimpante - carga de controle de 900 kN - C = 100,0 cm, L = 16,0 cm e H = 26,5 cm</v>
          </cell>
          <cell r="D1554">
            <v>723.75540000000001</v>
          </cell>
        </row>
        <row r="1555">
          <cell r="A1555" t="str">
            <v>M3775</v>
          </cell>
          <cell r="B1555" t="str">
            <v>Canal monobloco com corpo e grelha em concreto polímero com efeito autolimpante - carga de controle de 900 kN - C = 100,0 cm, L = 21,0 cm e H = 28,0 cm</v>
          </cell>
          <cell r="D1555">
            <v>750.39930000000004</v>
          </cell>
        </row>
        <row r="1556">
          <cell r="A1556" t="str">
            <v>M3776</v>
          </cell>
          <cell r="B1556" t="str">
            <v>Canal monobloco com corpo e grelha em concreto polímero com efeito autolimpante - carga de controle de 900 kN - C = 100,0 cm, L = 21,0 cm e H = 38,0 cm</v>
          </cell>
          <cell r="D1556">
            <v>836.65319999999997</v>
          </cell>
        </row>
        <row r="1557">
          <cell r="A1557" t="str">
            <v>M3777</v>
          </cell>
          <cell r="B1557" t="str">
            <v>Canal monobloco com corpo e grelha em concreto polímero com efeito autolimpante - carga de controle de 900 kN - C = 100,0 cm, L = 21,0 cm e H = 48,0 cm</v>
          </cell>
          <cell r="D1557">
            <v>1035.4229</v>
          </cell>
        </row>
        <row r="1558">
          <cell r="A1558" t="str">
            <v>M3778</v>
          </cell>
          <cell r="B1558" t="str">
            <v>Canal monobloco com corpo e grelha em concreto polímero com efeito autolimpante - carga de controle de 900 kN - C = 100,0 cm, L = 26,0 cm e H = 33,0 cm</v>
          </cell>
          <cell r="D1558">
            <v>1075.0904</v>
          </cell>
        </row>
        <row r="1559">
          <cell r="A1559" t="str">
            <v>M3779</v>
          </cell>
          <cell r="B1559" t="str">
            <v>Canal monobloco com corpo e grelha em concreto polímero com efeito autolimpante - carga de controle de 900 kN - C = 100,0 cm, L = 26,0 cm e H = 53,0 cm</v>
          </cell>
          <cell r="D1559">
            <v>1187.4177999999999</v>
          </cell>
        </row>
        <row r="1560">
          <cell r="A1560" t="str">
            <v>M3780</v>
          </cell>
          <cell r="B1560" t="str">
            <v>Canal monobloco com corpo e grelha em concreto polímero com efeito autolimpante - carga de controle de 900 kN - C = 200,0 cm, L = 40,0 cm e H = 59,5 cm</v>
          </cell>
          <cell r="D1560">
            <v>4314.1100999999999</v>
          </cell>
        </row>
        <row r="1561">
          <cell r="A1561" t="str">
            <v>M3781</v>
          </cell>
          <cell r="B1561" t="str">
            <v>Canal em polietileno e polipropileno com efeito autolimpante e grelha de encaixe em poliamida reforçada - carga de controle de 250 kN - C = 100,0 cm, L = 16,0 cm e H = 12,2 cm</v>
          </cell>
          <cell r="D1561">
            <v>314.38130000000001</v>
          </cell>
        </row>
        <row r="1562">
          <cell r="A1562" t="str">
            <v>M3782</v>
          </cell>
          <cell r="B1562" t="str">
            <v>Canal em polietileno e polipropileno com efeito autolimpante e grelha de encaixe em poliamida reforçada - carga de controle de 250 kN - C = 100,0 cm, L = 16,0 cm e H = 17,2 cm</v>
          </cell>
          <cell r="D1562">
            <v>333.57470000000001</v>
          </cell>
        </row>
        <row r="1563">
          <cell r="A1563" t="str">
            <v>M3783</v>
          </cell>
          <cell r="B1563" t="str">
            <v>Canal em polietileno e polipropileno com efeito autolimpante e grelha de encaixe em poliamida reforçada - carga de controle de 250 kN - C = 100,0 cm, L = 16,0 cm e H = 5,5 cm</v>
          </cell>
          <cell r="D1563">
            <v>296.02190000000002</v>
          </cell>
        </row>
        <row r="1564">
          <cell r="A1564" t="str">
            <v>M3784</v>
          </cell>
          <cell r="B1564" t="str">
            <v>Canal em polietileno e polipropileno com efeito autolimpante e grelha de encaixe em ferro fundido dúctil - carga de controle de 400 kN - C = 100,0 cm, L = 14,7 cm e H = 15,7 cm</v>
          </cell>
          <cell r="D1564">
            <v>489.47379999999998</v>
          </cell>
        </row>
        <row r="1565">
          <cell r="A1565" t="str">
            <v>M3785</v>
          </cell>
          <cell r="B1565" t="str">
            <v>Canal em polietileno e polipropileno com efeito autolimpante e grelha de encaixe em ferro fundido dúctil - carga de controle de 400 kN - C = 100,0 cm, L = 24,7 cm e H = 20,8 cm</v>
          </cell>
          <cell r="D1565">
            <v>1320.9478999999999</v>
          </cell>
        </row>
        <row r="1566">
          <cell r="A1566" t="str">
            <v>M3786</v>
          </cell>
          <cell r="B1566" t="str">
            <v>Canal em polietileno e polipropileno com efeito autolimpante e grelha de encaixe em ferro fundido dúctil - carga de controle de 400 kN - C = 100,0 cm, L = 34,9 cm e H = 25,8 cm</v>
          </cell>
          <cell r="D1566">
            <v>2242.1849000000002</v>
          </cell>
        </row>
        <row r="1567">
          <cell r="A1567" t="str">
            <v>M3787</v>
          </cell>
          <cell r="B1567" t="str">
            <v>Canal em polietileno e polipropileno com efeito autolimpante e grelha de encaixe em ferro fundido dúctil - carga de controle de 600 kN - C = 100,0 cm, L = 16,0 cm e H = 12,2 cm</v>
          </cell>
          <cell r="D1567">
            <v>749.43700000000001</v>
          </cell>
        </row>
        <row r="1568">
          <cell r="A1568" t="str">
            <v>M3788</v>
          </cell>
          <cell r="B1568" t="str">
            <v>Canal em polietileno e polipropileno com efeito autolimpante e grelha de encaixe em ferro fundido dúctil - carga de controle de 600 kN - C = 100,0 cm, L = 21,2 cm e H = 18,0 cm</v>
          </cell>
          <cell r="D1568">
            <v>913.59649999999999</v>
          </cell>
        </row>
        <row r="1569">
          <cell r="A1569" t="str">
            <v>M3789</v>
          </cell>
          <cell r="B1569" t="str">
            <v>Canal em polietileno e polipropileno com efeito autolimpante e grelha de encaixe em ferro fundido dúctil - carga de controle de 600 kN - C = 100,0 cm, L = 26,2 cm e H = 17,2 cm</v>
          </cell>
          <cell r="D1569">
            <v>1171.2047</v>
          </cell>
        </row>
        <row r="1570">
          <cell r="A1570" t="str">
            <v>M3790</v>
          </cell>
          <cell r="B1570" t="str">
            <v>Canal em polietileno e polipropileno com efeito autolimpante e abertura de captação em ferro fundido dúctil - carga de controle de 900 kN - C = 100,0 cm, L = 21,0 cm e H = 57,9 cm</v>
          </cell>
          <cell r="D1570">
            <v>1014.5263</v>
          </cell>
        </row>
        <row r="1571">
          <cell r="A1571" t="str">
            <v>M3791</v>
          </cell>
          <cell r="B1571" t="str">
            <v>Canal em polietileno e polipropileno com efeito autolimpante e abertura de captação em ferro fundido dúctil - carga de controle de 900 kN - C = 100,0 cm, L = 25,2 cm e H = 57,8 cm</v>
          </cell>
          <cell r="D1571">
            <v>1658.8007</v>
          </cell>
        </row>
        <row r="1572">
          <cell r="A1572" t="str">
            <v>M3792</v>
          </cell>
          <cell r="B1572" t="str">
            <v>Canal em polietileno e polipropileno com efeito autolimpante e abertura de captação em ferro fundido dúctil - carga de controle de 900 kN - C = 100,0 cm, L = 42,0 cm e H = 95,0 cm</v>
          </cell>
          <cell r="D1572">
            <v>2069.4531999999999</v>
          </cell>
        </row>
        <row r="1573">
          <cell r="A1573" t="str">
            <v>M3793</v>
          </cell>
          <cell r="B1573" t="str">
            <v>Canal em polietileno e polipropileno com efeito autolimpante e abertura de captação em ferro fundido dúctil - carga de controle de 900 kN - C = 114,2 cm, L = 78,0 cm e H = 106,0 cm</v>
          </cell>
          <cell r="D1573">
            <v>2712.6311999999998</v>
          </cell>
        </row>
        <row r="1574">
          <cell r="A1574" t="str">
            <v>M3795</v>
          </cell>
          <cell r="B1574" t="str">
            <v>Custo equivalente da construção civil para construção do Estaleiro Padrão</v>
          </cell>
          <cell r="D1574">
            <v>1774.08</v>
          </cell>
        </row>
        <row r="1575">
          <cell r="A1575" t="str">
            <v>M3801</v>
          </cell>
          <cell r="B1575" t="str">
            <v>Animais de grande porte mortos em rodovia</v>
          </cell>
          <cell r="D1575" t="str">
            <v>-</v>
          </cell>
        </row>
        <row r="1576">
          <cell r="A1576" t="str">
            <v>M3802</v>
          </cell>
          <cell r="B1576" t="str">
            <v>Animais de pequeno porte mortos em rodovia</v>
          </cell>
          <cell r="D1576" t="str">
            <v>-</v>
          </cell>
        </row>
        <row r="1577">
          <cell r="A1577" t="str">
            <v>M3803</v>
          </cell>
          <cell r="B1577" t="str">
            <v>Emborrachados de pneus espalhados em rodovia</v>
          </cell>
          <cell r="D1577" t="str">
            <v>-</v>
          </cell>
        </row>
        <row r="1578">
          <cell r="A1578" t="str">
            <v>M3804</v>
          </cell>
          <cell r="B1578" t="str">
            <v>Espécimes arbóreos de até 20 m tombados na pista</v>
          </cell>
          <cell r="D1578" t="str">
            <v>-</v>
          </cell>
        </row>
        <row r="1579">
          <cell r="A1579" t="str">
            <v>M3805</v>
          </cell>
          <cell r="B1579" t="str">
            <v>Espécimes arbóreos de 20 a 40 m tombados na pista</v>
          </cell>
          <cell r="D1579" t="str">
            <v>-</v>
          </cell>
        </row>
        <row r="1580">
          <cell r="A1580" t="str">
            <v>M3806</v>
          </cell>
          <cell r="B1580" t="str">
            <v>Sucatas derramadas em rodovia</v>
          </cell>
          <cell r="D1580" t="str">
            <v>-</v>
          </cell>
        </row>
        <row r="1581">
          <cell r="A1581" t="str">
            <v>M3807</v>
          </cell>
          <cell r="B1581" t="str">
            <v>Veículos de grande porte incendiados em rodovia</v>
          </cell>
          <cell r="D1581" t="str">
            <v>-</v>
          </cell>
        </row>
        <row r="1582">
          <cell r="A1582" t="str">
            <v>M3808</v>
          </cell>
          <cell r="B1582" t="str">
            <v>Veículos de médio porte incendiados em rodovia</v>
          </cell>
          <cell r="D1582" t="str">
            <v>-</v>
          </cell>
        </row>
        <row r="1583">
          <cell r="A1583" t="str">
            <v>M3809</v>
          </cell>
          <cell r="B1583" t="str">
            <v>Veículos de grande porte tombados em rodovia</v>
          </cell>
          <cell r="D1583" t="str">
            <v>-</v>
          </cell>
        </row>
        <row r="1584">
          <cell r="A1584" t="str">
            <v>M3810</v>
          </cell>
          <cell r="B1584" t="str">
            <v>Veículos de médio porte tombados em rodovia</v>
          </cell>
          <cell r="D1584" t="str">
            <v>-</v>
          </cell>
        </row>
        <row r="1585">
          <cell r="A1585" t="str">
            <v>M3811</v>
          </cell>
          <cell r="B1585" t="str">
            <v>Veículos de pequeno porte tombados em rodovia</v>
          </cell>
          <cell r="D1585" t="str">
            <v>-</v>
          </cell>
        </row>
        <row r="1586">
          <cell r="A1586" t="str">
            <v>M3813</v>
          </cell>
          <cell r="B1586" t="str">
            <v>Vidros, caixas e engradados derramados na pista</v>
          </cell>
          <cell r="D1586" t="str">
            <v>-</v>
          </cell>
        </row>
        <row r="1587">
          <cell r="A1587" t="str">
            <v>M3821</v>
          </cell>
          <cell r="B1587" t="str">
            <v>Tacha refletiva em plástico injetado bidirecional com um pino - tipo I</v>
          </cell>
          <cell r="D1587">
            <v>21.447800000000001</v>
          </cell>
        </row>
        <row r="1588">
          <cell r="A1588" t="str">
            <v>M3822</v>
          </cell>
          <cell r="B1588" t="str">
            <v>Tacha refletiva em plástico injetado bidirecional com um pino - tipo II</v>
          </cell>
          <cell r="D1588">
            <v>26.041499999999999</v>
          </cell>
        </row>
        <row r="1589">
          <cell r="A1589" t="str">
            <v>M3823</v>
          </cell>
          <cell r="B1589" t="str">
            <v>Tacha refletiva em plástico injetado bidirecional com um pino - tipo III</v>
          </cell>
          <cell r="D1589">
            <v>29.538900000000002</v>
          </cell>
        </row>
        <row r="1590">
          <cell r="A1590" t="str">
            <v>M3824</v>
          </cell>
          <cell r="B1590" t="str">
            <v>Tacha refletiva em plástico injetado bidirecional com um pino - tipo IV</v>
          </cell>
          <cell r="D1590">
            <v>31.2364</v>
          </cell>
        </row>
        <row r="1591">
          <cell r="A1591" t="str">
            <v>M3825</v>
          </cell>
          <cell r="B1591" t="str">
            <v>Tacha refletiva em plástico injetado bidirecional sem pino - tipo I</v>
          </cell>
          <cell r="D1591">
            <v>19.884899999999998</v>
          </cell>
        </row>
        <row r="1592">
          <cell r="A1592" t="str">
            <v>M3826</v>
          </cell>
          <cell r="B1592" t="str">
            <v>Tacha refletiva em plástico injetado bidirecional sem pino - tipo II</v>
          </cell>
          <cell r="D1592">
            <v>23.785399999999999</v>
          </cell>
        </row>
        <row r="1593">
          <cell r="A1593" t="str">
            <v>M3827</v>
          </cell>
          <cell r="B1593" t="str">
            <v>Tacha refletiva em plástico injetado bidirecional sem pino - tipo III</v>
          </cell>
          <cell r="D1593">
            <v>27.1005</v>
          </cell>
        </row>
        <row r="1594">
          <cell r="A1594" t="str">
            <v>M3828</v>
          </cell>
          <cell r="B1594" t="str">
            <v>Tacha refletiva em plástico injetado bidirecional sem pino - tipo IV</v>
          </cell>
          <cell r="D1594">
            <v>30.0656</v>
          </cell>
        </row>
        <row r="1595">
          <cell r="A1595" t="str">
            <v>M3829</v>
          </cell>
          <cell r="B1595" t="str">
            <v>Tacha refletiva em plástico injetado monodirecional com um pino - tipo I</v>
          </cell>
          <cell r="D1595">
            <v>17.365600000000001</v>
          </cell>
        </row>
        <row r="1596">
          <cell r="A1596" t="str">
            <v>M3830</v>
          </cell>
          <cell r="B1596" t="str">
            <v>Tacha refletiva em plástico injetado monodirecional com um pino - tipo II</v>
          </cell>
          <cell r="D1596">
            <v>22.007999999999999</v>
          </cell>
        </row>
        <row r="1597">
          <cell r="A1597" t="str">
            <v>M3831</v>
          </cell>
          <cell r="B1597" t="str">
            <v>Tacha refletiva em plástico injetado monodirecional com um pino - tipo III</v>
          </cell>
          <cell r="D1597">
            <v>22.938500000000001</v>
          </cell>
        </row>
        <row r="1598">
          <cell r="A1598" t="str">
            <v>M3832</v>
          </cell>
          <cell r="B1598" t="str">
            <v>Tacha refletiva em plástico injetado monodirecional com um pino - tipo IV</v>
          </cell>
          <cell r="D1598">
            <v>29.366499999999998</v>
          </cell>
        </row>
        <row r="1599">
          <cell r="A1599" t="str">
            <v>M3833</v>
          </cell>
          <cell r="B1599" t="str">
            <v>Tacha refletiva em plástico injetado monodirecional sem pino - tipo I</v>
          </cell>
          <cell r="D1599">
            <v>16.939800000000002</v>
          </cell>
        </row>
        <row r="1600">
          <cell r="A1600" t="str">
            <v>M3834</v>
          </cell>
          <cell r="B1600" t="str">
            <v>Tacha refletiva em plástico injetado monodirecional sem pino - tipo II</v>
          </cell>
          <cell r="D1600">
            <v>21.485800000000001</v>
          </cell>
        </row>
        <row r="1601">
          <cell r="A1601" t="str">
            <v>M3835</v>
          </cell>
          <cell r="B1601" t="str">
            <v>Tacha refletiva em plástico injetado monodirecional sem pino - tipo III</v>
          </cell>
          <cell r="D1601">
            <v>22.007999999999999</v>
          </cell>
        </row>
        <row r="1602">
          <cell r="A1602" t="str">
            <v>M3836</v>
          </cell>
          <cell r="B1602" t="str">
            <v>Tacha refletiva em plástico injetado monodirecional sem pino - tipo IV</v>
          </cell>
          <cell r="D1602">
            <v>28.7684</v>
          </cell>
        </row>
        <row r="1603">
          <cell r="A1603" t="str">
            <v>M3837</v>
          </cell>
          <cell r="B1603" t="str">
            <v>Tacha refletiva em resina sintética bidirecional com um pino - tipo I</v>
          </cell>
          <cell r="D1603">
            <v>30.7972</v>
          </cell>
        </row>
        <row r="1604">
          <cell r="A1604" t="str">
            <v>M3838</v>
          </cell>
          <cell r="B1604" t="str">
            <v>Tacha refletiva em resina sintética bidirecional com um pino - tipo II</v>
          </cell>
          <cell r="D1604">
            <v>37.908499999999997</v>
          </cell>
        </row>
        <row r="1605">
          <cell r="A1605" t="str">
            <v>M3839</v>
          </cell>
          <cell r="B1605" t="str">
            <v>Tacha refletiva em resina sintética bidirecional com um pino - tipo III</v>
          </cell>
          <cell r="D1605">
            <v>42.171300000000002</v>
          </cell>
        </row>
        <row r="1606">
          <cell r="A1606" t="str">
            <v>M3840</v>
          </cell>
          <cell r="B1606" t="str">
            <v>Tacha refletiva em resina sintética bidirecional com um pino - tipo IV</v>
          </cell>
          <cell r="D1606">
            <v>45.745100000000001</v>
          </cell>
        </row>
        <row r="1607">
          <cell r="A1607" t="str">
            <v>M3841</v>
          </cell>
          <cell r="B1607" t="str">
            <v>Tacha refletiva em resina sintética bidirecional sem pino - tipo I</v>
          </cell>
          <cell r="D1607">
            <v>30.235600000000002</v>
          </cell>
        </row>
        <row r="1608">
          <cell r="A1608" t="str">
            <v>M3842</v>
          </cell>
          <cell r="B1608" t="str">
            <v>Tacha refletiva em resina sintética bidirecional sem pino - tipo II</v>
          </cell>
          <cell r="D1608">
            <v>37.256599999999999</v>
          </cell>
        </row>
        <row r="1609">
          <cell r="A1609" t="str">
            <v>M3843</v>
          </cell>
          <cell r="B1609" t="str">
            <v>Tacha refletiva em resina sintética bidirecional sem pino - tipo III</v>
          </cell>
          <cell r="D1609">
            <v>41.368899999999996</v>
          </cell>
        </row>
        <row r="1610">
          <cell r="A1610" t="str">
            <v>M3844</v>
          </cell>
          <cell r="B1610" t="str">
            <v>Tacha refletiva em resina sintética bidirecional sem pino - tipo IV</v>
          </cell>
          <cell r="D1610">
            <v>44.871499999999997</v>
          </cell>
        </row>
        <row r="1611">
          <cell r="A1611" t="str">
            <v>M3845</v>
          </cell>
          <cell r="B1611" t="str">
            <v>Tacha refletiva em resina sintética monodirecional com um pino - tipo I</v>
          </cell>
          <cell r="D1611">
            <v>29.167000000000002</v>
          </cell>
        </row>
        <row r="1612">
          <cell r="A1612" t="str">
            <v>M3846</v>
          </cell>
          <cell r="B1612" t="str">
            <v>Tacha refletiva em resina sintética monodirecional com um pino - tipo II</v>
          </cell>
          <cell r="D1612">
            <v>35.898800000000001</v>
          </cell>
        </row>
        <row r="1613">
          <cell r="A1613" t="str">
            <v>M3847</v>
          </cell>
          <cell r="B1613" t="str">
            <v>Tacha refletiva em resina sintética monodirecional com um pino - tipo III</v>
          </cell>
          <cell r="D1613">
            <v>39.934199999999997</v>
          </cell>
        </row>
        <row r="1614">
          <cell r="A1614" t="str">
            <v>M3848</v>
          </cell>
          <cell r="B1614" t="str">
            <v>Tacha refletiva em resina sintética monodirecional com um pino - tipo IV</v>
          </cell>
          <cell r="D1614">
            <v>44.273400000000002</v>
          </cell>
        </row>
        <row r="1615">
          <cell r="A1615" t="str">
            <v>M3851</v>
          </cell>
          <cell r="B1615" t="str">
            <v>Tacha refletiva em resina sintética monodirecional sem pino - tipo I</v>
          </cell>
          <cell r="D1615">
            <v>28.502400000000002</v>
          </cell>
        </row>
        <row r="1616">
          <cell r="A1616" t="str">
            <v>M3852</v>
          </cell>
          <cell r="B1616" t="str">
            <v>Tacha refletiva em resina sintética monodirecional sem pino - tipo II</v>
          </cell>
          <cell r="D1616">
            <v>35.224699999999999</v>
          </cell>
        </row>
        <row r="1617">
          <cell r="A1617" t="str">
            <v>M3853</v>
          </cell>
          <cell r="B1617" t="str">
            <v>Tacha refletiva em resina sintética monodirecional sem pino - tipo III</v>
          </cell>
          <cell r="D1617">
            <v>39.174599999999998</v>
          </cell>
        </row>
        <row r="1618">
          <cell r="A1618" t="str">
            <v>M3854</v>
          </cell>
          <cell r="B1618" t="str">
            <v>Tacha refletiva em resina sintética monodirecional sem pino - tipo IV</v>
          </cell>
          <cell r="D1618">
            <v>43.447299999999998</v>
          </cell>
        </row>
        <row r="1619">
          <cell r="A1619" t="str">
            <v>M3855</v>
          </cell>
          <cell r="B1619" t="str">
            <v>Tacha refletiva metálica bidirecional com dois pinos - tipo II</v>
          </cell>
          <cell r="D1619">
            <v>26.739699999999999</v>
          </cell>
        </row>
        <row r="1620">
          <cell r="A1620" t="str">
            <v>M3856</v>
          </cell>
          <cell r="B1620" t="str">
            <v>Tacha refletiva metálica bidirecional com dois pinos - tipo III</v>
          </cell>
          <cell r="D1620">
            <v>22.8567</v>
          </cell>
        </row>
        <row r="1621">
          <cell r="A1621" t="str">
            <v>M3857</v>
          </cell>
          <cell r="B1621" t="str">
            <v>Tacha refletiva metálica bidirecional com dois pinos - tipo IV</v>
          </cell>
          <cell r="D1621">
            <v>56.655999999999999</v>
          </cell>
        </row>
        <row r="1622">
          <cell r="A1622" t="str">
            <v>M3858</v>
          </cell>
          <cell r="B1622" t="str">
            <v>Tacha refletiva metálica bidirecional com um pino - tipo II</v>
          </cell>
          <cell r="D1622">
            <v>23.988600000000002</v>
          </cell>
        </row>
        <row r="1623">
          <cell r="A1623" t="str">
            <v>M3859</v>
          </cell>
          <cell r="B1623" t="str">
            <v>Tacha refletiva metálica bidirecional com um pino - tipo III</v>
          </cell>
          <cell r="D1623">
            <v>19.7837</v>
          </cell>
        </row>
        <row r="1624">
          <cell r="A1624" t="str">
            <v>M3860</v>
          </cell>
          <cell r="B1624" t="str">
            <v>Tacha refletiva metálica bidirecional com um pino - tipo IV</v>
          </cell>
          <cell r="D1624">
            <v>55.308700000000002</v>
          </cell>
        </row>
        <row r="1625">
          <cell r="A1625" t="str">
            <v>M3861</v>
          </cell>
          <cell r="B1625" t="str">
            <v>Tacha refletiva metálica monodirecional com dois pinos - tipo II</v>
          </cell>
          <cell r="D1625">
            <v>21.478100000000001</v>
          </cell>
        </row>
        <row r="1626">
          <cell r="A1626" t="str">
            <v>M3862</v>
          </cell>
          <cell r="B1626" t="str">
            <v>Tacha refletiva metálica monodirecional com dois pinos - tipo III</v>
          </cell>
          <cell r="D1626">
            <v>19.975000000000001</v>
          </cell>
        </row>
        <row r="1627">
          <cell r="A1627" t="str">
            <v>M3863</v>
          </cell>
          <cell r="B1627" t="str">
            <v>Tacha refletiva metálica monodirecional com dois pinos - tipo IV</v>
          </cell>
          <cell r="D1627">
            <v>48.615699999999997</v>
          </cell>
        </row>
        <row r="1628">
          <cell r="A1628" t="str">
            <v>M3864</v>
          </cell>
          <cell r="B1628" t="str">
            <v>Tacha refletiva metálica monodirecional com um pino - tipo II</v>
          </cell>
          <cell r="D1628">
            <v>17.767499999999998</v>
          </cell>
        </row>
        <row r="1629">
          <cell r="A1629" t="str">
            <v>M3865</v>
          </cell>
          <cell r="B1629" t="str">
            <v>Tacha refletiva metálica monodirecional com um pino - tipo III</v>
          </cell>
          <cell r="D1629">
            <v>16.703700000000001</v>
          </cell>
        </row>
        <row r="1630">
          <cell r="A1630" t="str">
            <v>M3866</v>
          </cell>
          <cell r="B1630" t="str">
            <v>Tacha refletiva metálica monodirecional com um pino - tipo IV</v>
          </cell>
          <cell r="D1630">
            <v>50.494599999999998</v>
          </cell>
        </row>
        <row r="1631">
          <cell r="A1631" t="str">
            <v>M3867</v>
          </cell>
          <cell r="B1631" t="str">
            <v>Tachão refletivo em plástico injetado bidirecional</v>
          </cell>
          <cell r="D1631">
            <v>67.203100000000006</v>
          </cell>
        </row>
        <row r="1632">
          <cell r="A1632" t="str">
            <v>M3868</v>
          </cell>
          <cell r="B1632" t="str">
            <v>Tachão refletivo em plástico injetado monodirecional</v>
          </cell>
          <cell r="D1632">
            <v>64.990099999999998</v>
          </cell>
        </row>
        <row r="1633">
          <cell r="A1633" t="str">
            <v>M3869</v>
          </cell>
          <cell r="B1633" t="str">
            <v>Tachão refletivo em resina sintética bidirecional</v>
          </cell>
          <cell r="D1633">
            <v>56.793799999999997</v>
          </cell>
        </row>
        <row r="1634">
          <cell r="A1634" t="str">
            <v>M3870</v>
          </cell>
          <cell r="B1634" t="str">
            <v>Tachão refletivo em resina sintética monodirecional</v>
          </cell>
          <cell r="D1634">
            <v>54.838000000000001</v>
          </cell>
        </row>
        <row r="1635">
          <cell r="A1635" t="str">
            <v>M3900</v>
          </cell>
          <cell r="B1635" t="str">
            <v>Emulsão asfáltica com polímero - RR-1C-E</v>
          </cell>
          <cell r="D1635" t="str">
            <v>-</v>
          </cell>
        </row>
        <row r="1636">
          <cell r="A1636" t="str">
            <v>M3901</v>
          </cell>
          <cell r="B1636" t="str">
            <v>Reservatório metálico tipo taça - capacidade de 5.000 l</v>
          </cell>
          <cell r="D1636">
            <v>17729.2215</v>
          </cell>
        </row>
        <row r="1637">
          <cell r="A1637" t="str">
            <v>M3902</v>
          </cell>
          <cell r="B1637" t="str">
            <v>Reservatório metálico tipo taça - capacidade de 10.000 l</v>
          </cell>
          <cell r="D1637">
            <v>25344.894499999999</v>
          </cell>
        </row>
        <row r="1638">
          <cell r="A1638" t="str">
            <v>M3903</v>
          </cell>
          <cell r="B1638" t="str">
            <v>Reservatório metálico tipo taça - capacidade de 20.000 l</v>
          </cell>
          <cell r="D1638">
            <v>39041.830600000001</v>
          </cell>
        </row>
        <row r="1639">
          <cell r="A1639" t="str">
            <v>M3904</v>
          </cell>
          <cell r="B1639" t="str">
            <v>Reservatório metálico tipo taça - capacidade de 30.000 l</v>
          </cell>
          <cell r="D1639">
            <v>52755.734499999999</v>
          </cell>
        </row>
        <row r="1640">
          <cell r="A1640" t="str">
            <v>M3905</v>
          </cell>
          <cell r="B1640" t="str">
            <v>AMV tipo TR37, abertura 1:8, bitola métrica</v>
          </cell>
          <cell r="D1640" t="str">
            <v>-</v>
          </cell>
        </row>
        <row r="1641">
          <cell r="A1641" t="str">
            <v>M3906</v>
          </cell>
          <cell r="B1641" t="str">
            <v>AMV tipo TR37, abertura 1:10, bitola métrica</v>
          </cell>
          <cell r="D1641" t="str">
            <v>-</v>
          </cell>
        </row>
        <row r="1642">
          <cell r="A1642" t="str">
            <v>M3907</v>
          </cell>
          <cell r="B1642" t="str">
            <v>AMV tipo TR37, abertura 1:12, bitola métrica</v>
          </cell>
          <cell r="D1642" t="str">
            <v>-</v>
          </cell>
        </row>
        <row r="1643">
          <cell r="A1643" t="str">
            <v>M3908</v>
          </cell>
          <cell r="B1643" t="str">
            <v>AMV tipo TR37, abertura 1:14, bitola métrica</v>
          </cell>
          <cell r="D1643" t="str">
            <v>-</v>
          </cell>
        </row>
        <row r="1644">
          <cell r="A1644" t="str">
            <v>M3909</v>
          </cell>
          <cell r="B1644" t="str">
            <v>Bico para corte a plasma manual - 65A</v>
          </cell>
          <cell r="D1644">
            <v>64.419600000000003</v>
          </cell>
        </row>
        <row r="1645">
          <cell r="A1645" t="str">
            <v>M3910</v>
          </cell>
          <cell r="B1645" t="str">
            <v>Bico para corte a plasma manual - 45A</v>
          </cell>
          <cell r="D1645">
            <v>62.393500000000003</v>
          </cell>
        </row>
        <row r="1646">
          <cell r="A1646" t="str">
            <v>M3911</v>
          </cell>
          <cell r="B1646" t="str">
            <v>Bocal para corte a plasma manual - 45A/65A</v>
          </cell>
          <cell r="D1646">
            <v>170.8135</v>
          </cell>
        </row>
        <row r="1647">
          <cell r="A1647" t="str">
            <v>M3912</v>
          </cell>
          <cell r="B1647" t="str">
            <v>Capa de retenção para corte a plasma manual - 45A/65A</v>
          </cell>
          <cell r="D1647">
            <v>271.8338</v>
          </cell>
        </row>
        <row r="1648">
          <cell r="A1648" t="str">
            <v>M3913</v>
          </cell>
          <cell r="B1648" t="str">
            <v>Eletrodo para corte a plasma manual - 45A/65A</v>
          </cell>
          <cell r="D1648">
            <v>73.87</v>
          </cell>
        </row>
        <row r="1649">
          <cell r="A1649" t="str">
            <v>M3914</v>
          </cell>
          <cell r="B1649" t="str">
            <v>Distribuidor de gás para corte a plasma manual - 45A/65A</v>
          </cell>
          <cell r="D1649">
            <v>167.9212</v>
          </cell>
        </row>
        <row r="1650">
          <cell r="A1650" t="str">
            <v>M3915</v>
          </cell>
          <cell r="B1650" t="str">
            <v>Parafuso de cabeça sextavada em aço inox - D = 12,7 mm (1/2") e C = 38,1 mm (1.1/2")</v>
          </cell>
          <cell r="D1650">
            <v>4.3929</v>
          </cell>
        </row>
        <row r="1651">
          <cell r="A1651" t="str">
            <v>M3916</v>
          </cell>
          <cell r="B1651" t="str">
            <v>Porca sextavada em aço inox para parafuso - D = 12,7 mm (1/2")</v>
          </cell>
          <cell r="D1651">
            <v>1.7994000000000001</v>
          </cell>
        </row>
        <row r="1652">
          <cell r="A1652" t="str">
            <v>M3917</v>
          </cell>
          <cell r="B1652" t="str">
            <v>Arruela lisa em aço inox - D = 12,7 mm (1/2")</v>
          </cell>
          <cell r="D1652">
            <v>0.76100000000000001</v>
          </cell>
        </row>
        <row r="1653">
          <cell r="A1653" t="str">
            <v>M3918</v>
          </cell>
          <cell r="B1653" t="str">
            <v>Disco de corte com 80 dentes multimaterial - D = 250 mm</v>
          </cell>
          <cell r="D1653">
            <v>420.13600000000002</v>
          </cell>
        </row>
        <row r="1654">
          <cell r="A1654" t="str">
            <v>M3919</v>
          </cell>
          <cell r="B1654" t="str">
            <v>Lixa d'água Nº 360</v>
          </cell>
          <cell r="D1654">
            <v>1.2</v>
          </cell>
        </row>
        <row r="1655">
          <cell r="A1655" t="str">
            <v>M3920</v>
          </cell>
          <cell r="B1655" t="str">
            <v>Diluente para tinta epóxi bicomponente ou tricomponente</v>
          </cell>
          <cell r="D1655">
            <v>49.018999999999998</v>
          </cell>
        </row>
        <row r="1656">
          <cell r="A1656" t="str">
            <v>M3921</v>
          </cell>
          <cell r="B1656" t="str">
            <v>Tinta à base de resina epóxi óxido de ferro</v>
          </cell>
          <cell r="D1656">
            <v>131.3407</v>
          </cell>
        </row>
        <row r="1657">
          <cell r="A1657" t="str">
            <v>M3922</v>
          </cell>
          <cell r="B1657" t="str">
            <v>Diluente para esmalte poliuretano de dois componentes</v>
          </cell>
          <cell r="D1657">
            <v>83.126900000000006</v>
          </cell>
        </row>
        <row r="1658">
          <cell r="A1658" t="str">
            <v>M3923</v>
          </cell>
          <cell r="B1658" t="str">
            <v>Tinta esmalte poliuretano bicomponente</v>
          </cell>
          <cell r="D1658">
            <v>140.25810000000001</v>
          </cell>
        </row>
        <row r="1659">
          <cell r="A1659" t="str">
            <v>M3924</v>
          </cell>
          <cell r="B1659" t="str">
            <v>Catalisador para tinta fosfatizante</v>
          </cell>
          <cell r="D1659">
            <v>54.703499999999998</v>
          </cell>
        </row>
        <row r="1660">
          <cell r="A1660" t="str">
            <v>M3925</v>
          </cell>
          <cell r="B1660" t="str">
            <v>Tinta fosfatizante para fundo preparador de pintura</v>
          </cell>
          <cell r="D1660">
            <v>75.760599999999997</v>
          </cell>
        </row>
        <row r="1661">
          <cell r="A1661" t="str">
            <v>M3926</v>
          </cell>
          <cell r="B1661" t="str">
            <v>Luva em aço galvanizado com rosca BSP classe leve - D = 12,5 mm (1/2")</v>
          </cell>
          <cell r="D1661">
            <v>4.01</v>
          </cell>
        </row>
        <row r="1662">
          <cell r="A1662" t="str">
            <v>M3927</v>
          </cell>
          <cell r="B1662" t="str">
            <v>Plug tipo bujão em aço galvanizado com rosca BSP - D = 15 mm (1/2")</v>
          </cell>
          <cell r="D1662">
            <v>3.6042000000000001</v>
          </cell>
        </row>
        <row r="1663">
          <cell r="A1663" t="str">
            <v>M3928</v>
          </cell>
          <cell r="B1663" t="str">
            <v>Tubo em aço-carbono - E = 3,35 mm e D = 80 mm (3")</v>
          </cell>
          <cell r="D1663">
            <v>61.764099999999999</v>
          </cell>
        </row>
        <row r="1664">
          <cell r="A1664" t="str">
            <v>M3929</v>
          </cell>
          <cell r="B1664" t="str">
            <v>Tubo em aço-carbono - E = 3,00 mm e D = 150 mm (6")</v>
          </cell>
          <cell r="D1664">
            <v>141.66290000000001</v>
          </cell>
        </row>
        <row r="1665">
          <cell r="A1665" t="str">
            <v>M3931</v>
          </cell>
          <cell r="B1665" t="str">
            <v>Cantoneira em alumínio de abas iguais - L = 38,1 mm e E = 4,76 mm</v>
          </cell>
          <cell r="D1665">
            <v>33.688099999999999</v>
          </cell>
        </row>
        <row r="1666">
          <cell r="A1666" t="str">
            <v>M3932</v>
          </cell>
          <cell r="B1666" t="str">
            <v>Parafuso de cabeça sextavada em aço inox - D = 8 mm (M8) e C = 20 mm</v>
          </cell>
          <cell r="D1666">
            <v>1.2253000000000001</v>
          </cell>
        </row>
        <row r="1667">
          <cell r="A1667" t="str">
            <v>M3933</v>
          </cell>
          <cell r="B1667" t="str">
            <v>Porca sextavada em aço inox para parafuso - D = 8 mm (M8)</v>
          </cell>
          <cell r="D1667">
            <v>0.55800000000000005</v>
          </cell>
        </row>
        <row r="1668">
          <cell r="A1668" t="str">
            <v>M3934</v>
          </cell>
          <cell r="B1668" t="str">
            <v>Arruela lisa em aço inox para parafuso - D = 8,4 mm (M8)</v>
          </cell>
          <cell r="D1668">
            <v>0.21079999999999999</v>
          </cell>
        </row>
        <row r="1669">
          <cell r="A1669" t="str">
            <v>M3935</v>
          </cell>
          <cell r="B1669" t="str">
            <v>Arruela de pressão em aço inox para parafuso - D = 8,1 mm (M8)</v>
          </cell>
          <cell r="D1669">
            <v>0.25080000000000002</v>
          </cell>
        </row>
        <row r="1670">
          <cell r="A1670" t="str">
            <v>M3936</v>
          </cell>
          <cell r="B1670" t="str">
            <v>Parafuso de cabeça sextavada em aço inox - D = 12,7 mm (1/2") e C = 19,05 mm (3/4")</v>
          </cell>
          <cell r="D1670">
            <v>3.6875</v>
          </cell>
        </row>
        <row r="1671">
          <cell r="A1671" t="str">
            <v>M3939</v>
          </cell>
          <cell r="B1671" t="str">
            <v>Barra redonda em aço SAE 1020 - D = 25,4 mm (1")</v>
          </cell>
          <cell r="D1671">
            <v>41.652099999999997</v>
          </cell>
        </row>
        <row r="1672">
          <cell r="A1672" t="str">
            <v>M3947</v>
          </cell>
          <cell r="B1672" t="str">
            <v>Tubo em aço - E = 3,00 mm e seção de 40 x 40 mm</v>
          </cell>
          <cell r="D1672">
            <v>37.156199999999998</v>
          </cell>
        </row>
        <row r="1673">
          <cell r="A1673" t="str">
            <v>M3949</v>
          </cell>
          <cell r="B1673" t="str">
            <v>Desmoldante para fôrmas metálicas</v>
          </cell>
          <cell r="D1673">
            <v>18.171099999999999</v>
          </cell>
        </row>
        <row r="1674">
          <cell r="A1674" t="str">
            <v>M4413</v>
          </cell>
          <cell r="B1674" t="str">
            <v>Arame E70S6 para solda MIG/MAG - D = 0,9 mm</v>
          </cell>
          <cell r="D1674">
            <v>19.5228</v>
          </cell>
        </row>
      </sheetData>
      <sheetData sheetId="8"/>
      <sheetData sheetId="9"/>
      <sheetData sheetId="10"/>
    </sheetDataSet>
  </externalBook>
</externalLink>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Estrategicaseplane" refreshedDate="45922.626844560182" createdVersion="7" refreshedVersion="7" minRefreshableVersion="3" recordCount="150" xr:uid="{00000000-000A-0000-FFFF-FFFF00000000}">
  <cacheSource type="worksheet">
    <worksheetSource ref="A2:J152" sheet="ABC"/>
  </cacheSource>
  <cacheFields count="10">
    <cacheField name="ITEM " numFmtId="0">
      <sharedItems/>
    </cacheField>
    <cacheField name="CÓDIGO" numFmtId="0">
      <sharedItems containsMixedTypes="1" containsNumber="1" containsInteger="1" minValue="3713610" maxValue="3713610" count="144">
        <s v="C0001"/>
        <s v="C0002"/>
        <s v="C0004"/>
        <s v="0903802"/>
        <s v="S0002"/>
        <n v="3713610"/>
        <s v="C0003"/>
        <s v="5501710"/>
        <s v="5502161"/>
        <s v="5502162"/>
        <s v="5502163"/>
        <s v="5502164"/>
        <s v="5502165"/>
        <s v="5502166"/>
        <s v="5502167"/>
        <s v="5502169"/>
        <s v="5502170"/>
        <s v="5502171"/>
        <s v="5502172"/>
        <s v="5502827"/>
        <s v="5502648"/>
        <s v="5502805"/>
        <s v="5503041"/>
        <s v="5502978"/>
        <s v="4413942"/>
        <s v="4413984"/>
        <s v="C64027"/>
        <s v="5501700"/>
        <s v="4915657"/>
        <s v="4011482"/>
        <s v="4011218"/>
        <s v="4011520"/>
        <s v="4011537"/>
        <s v="4915667"/>
        <s v="4915669"/>
        <s v="4011209"/>
        <s v="4011278"/>
        <s v="4011212"/>
        <s v="4011539"/>
        <s v="4011376"/>
        <s v="4011353"/>
        <s v="4011466"/>
        <s v="4011276"/>
        <s v="S0001"/>
        <s v="S0003"/>
        <s v="S0004"/>
        <s v="S0005"/>
        <s v="S0006"/>
        <s v="S0007"/>
        <s v="S0008"/>
        <s v="S0009"/>
        <s v="S0010"/>
        <s v="2003943"/>
        <s v="2003947"/>
        <s v="2003265"/>
        <s v="2003353"/>
        <s v="2003315"/>
        <s v="2003870"/>
        <s v="2003823"/>
        <s v="2003109"/>
        <s v="2003393"/>
        <s v="2003411"/>
        <s v="2003419"/>
        <s v="2003201"/>
        <s v="2003181"/>
        <s v="2003477"/>
        <s v="2003479"/>
        <s v="2003740"/>
        <s v="2003618"/>
        <s v="2003626"/>
        <s v="2003686"/>
        <s v="2003646"/>
        <s v="2106293"/>
        <s v="2004504"/>
        <s v="4815671"/>
        <s v="1600404"/>
        <s v="1600436"/>
        <s v="1619003"/>
        <s v="0804025"/>
        <s v="0804041"/>
        <s v="0804193"/>
        <s v="0705299"/>
        <s v="0804377"/>
        <s v="0804233"/>
        <s v="0804121"/>
        <s v="0705338"/>
        <s v="2003186"/>
        <s v="4915712"/>
        <s v="3713604"/>
        <s v="3713605"/>
        <s v="1600966"/>
        <s v="3713612"/>
        <s v="C64028"/>
        <s v="5213403"/>
        <s v="5213408"/>
        <s v="5213407"/>
        <s v="5214003"/>
        <s v="5213392"/>
        <s v="5219636"/>
        <s v="5213464"/>
        <s v="5213473"/>
        <s v="5213440"/>
        <s v="5213444"/>
        <s v="5213572"/>
        <s v="5213869"/>
        <s v="5213863"/>
        <s v="5213855"/>
        <s v="5213649"/>
        <s v="5212560"/>
        <s v="5212557"/>
        <s v="5213868"/>
        <s v="5213343"/>
        <s v="5213346"/>
        <s v="5213848"/>
        <s v="5213850"/>
        <s v="C64029"/>
        <s v="C64030"/>
        <s v="97361"/>
        <s v="91922"/>
        <s v="C64031"/>
        <s v="100707"/>
        <s v="101880"/>
        <s v="C64032"/>
        <s v="93653"/>
        <s v="C64033"/>
        <s v="C64034"/>
        <s v="C64035"/>
        <s v="C64036"/>
        <s v="C64037"/>
        <s v="C64038"/>
        <s v="C64039"/>
        <s v="C64040"/>
        <s v="C64041"/>
        <s v="C64042"/>
        <s v="C64043"/>
        <s v="101632"/>
        <s v="C64044"/>
        <s v="101658"/>
        <s v="C64045"/>
        <s v="C64046"/>
        <s v="96985"/>
        <s v="C64047"/>
        <s v="C64048"/>
        <s v="C64049"/>
      </sharedItems>
    </cacheField>
    <cacheField name="FONTE" numFmtId="0">
      <sharedItems count="3">
        <s v="Composição"/>
        <s v="Sicro"/>
        <s v="Cotação"/>
      </sharedItems>
    </cacheField>
    <cacheField name="DESCRIÇÃO" numFmtId="0">
      <sharedItems count="143" longText="1">
        <s v="Custo da Administração Local da Obra"/>
        <s v="Custo do Canteiro de Obras"/>
        <s v="Fornecimento e assentamento de placa de obra"/>
        <s v="Bacia de contenção para tanque de emulsão de 30.000 l - inclusive demolição"/>
        <s v="Pagamento de depósito de material em aterro licenciado (material granular)"/>
        <s v="CERCA COM 4 FIOS DE ARAME FARPADO E MOURÃO DE CONCRETO DE SEÇÃO QUADRADA DE 11 CM A CADA 2,5 M E ESTICADOR DE 15 CM A CADA 50 M - AREIA E BRITA COMERCIAIS"/>
        <s v="Custo da Mobilização e Desmobilização"/>
        <s v="Escavação, carga e transporte em material de 1ª categoria - DMT de 50 m"/>
        <s v="Escavação, carga e transporte de material de 1ª categoria - DMT de 50 a 200 m - caminho de serviço pavimentado - com escavadeira e caminhão basculante de 14 m³"/>
        <s v="Escavação, carga e transporte de material de 1ª categoria - DMT de 200 a 400 m - caminho de serviço pavimentado - com escavadeira e caminhão basculante de 14 m³"/>
        <s v="Escavação, carga e transporte de material de 1ª categoria - DMT de 400 a 600 m - caminho de serviço pavimentado - com escavadeira e caminhão basculante de 14 m³"/>
        <s v="Escavação, carga e transporte de material de 1ª categoria - DMT de 600 a 800 m - caminho de serviço pavimentado - com escavadeira e caminhão basculante de 14 m³"/>
        <s v="Escavação, carga e transporte de material de 1ª categoria - DMT de 800 a 1.000 m - caminho de serviço pavimentado - com escavadeira e caminhão basculante de 14 m³"/>
        <s v="Escavação, carga e transporte de material de 1ª categoria - DMT de 1.000 a 1.200 m - caminho de serviço pavimentado - com escavadeira e caminhão basculante de 14 m³"/>
        <s v="Escavação, carga e transporte de material de 1ª categoria - DMT de 1.200 a 1.400 m - caminho de serviço pavimentado - com escavadeira e caminhão basculante de 14 m³"/>
        <s v="Escavação, carga e transporte de material de 1ª categoria - DMT de 1.600 a 1.800 m - caminho de serviço pavimentado - com escavadeira e caminhão basculante de 14 m³"/>
        <s v="Escavação, carga e transporte de material de 1ª categoria - DMT de 1.800 a 2.000 m - caminho de serviço pavimentado - com escavadeira e caminhão basculante de 14 m³"/>
        <s v="Escavação, carga e transporte de material de 1ª categoria - DMT de 2.000 a 2.500 m - caminho de serviço pavimentado - com escavadeira e caminhão basculante de 14 m³"/>
        <s v="Escavação, carga e transporte de material de 1ª categoria - DMT de 2.500 a 3.000 m - caminho de serviço pavimentado - com escavadeira e caminhão basculante de 14 m³"/>
        <s v="Escavação, carga e transporte de material de 1ª categoria na distância de 3.000 m - caminho de serviço pavimentado - com carregadeira e caminhão basculante de 14 m³"/>
        <s v="Escavação, carga e transporte de material de 2ª categoria - DMT de 2.500 a 3.000 m - caminho de serviço pavimentado - com escavadeira e caminhão basculante de 14 m³"/>
        <s v="Escavação, carga e transporte de material de 3ª categoria - DMT de 2.500 a 3.000 m - caminho de serviço pavimentado - com caminhão basculante de 12 m³"/>
        <s v="Compactação de aterros a 100% do Proctor intermediário"/>
        <s v="Compactação de aterros a 100% do Proctor normal"/>
        <s v="Espalhamento de material em bota-fora"/>
        <s v="Regularização de bota-fora com espalhamento e compactação"/>
        <s v="Colchão de Areia para rebaixo em rocha"/>
        <s v="Desmatamento, destocamento e limpeza de área com árvores de diâmetro até 0,15 m"/>
        <s v="Fresagem contínua de revestimento asfáltico - espessura de 5 cm"/>
        <s v="Reciclagem com incorporação do revestimento asfáltico à base e adição de 3% de cimento - 100% Proctor modificado"/>
        <s v="Sub-base de concreto adensado por vibração - areia e brita comerciais"/>
        <s v="Pavimento de concreto com equipamento de pequeno porte - areia e brita comerciais"/>
        <s v="Serragem de juntas em pavimento de concreto, limpeza e enchimento com selante a frio"/>
        <s v="Remoção mecanizada de revestimento asfáltico"/>
        <s v="Remoção mecanizada de camada granular do pavimento"/>
        <s v="Regularização do subleito - 100% Proctor intermediário"/>
        <s v="Base ou sub-base de brita graduada tratada com cimento com brita comercial - 100% Proctor modificado"/>
        <s v="Varredura da superfície para execução de revestimento asfáltico"/>
        <s v="Cura com pintura asfáltica para camadas granulares com adição de cimento"/>
        <s v="Tratamento superficial duplo com emulsão com polímero - brita comercial"/>
        <s v="Pintura de ligação"/>
        <s v="Concreto asfáltico com asfalto polímero - faixa C - areia e brita comerciais"/>
        <s v="Base ou sub-base de brita graduada com brita comercial - 100% Proctor modificado"/>
        <s v="Pagamento de depósito de material em aterro licenciado (revestimento asfáltico)"/>
        <s v="Aquisição de material betuminoso - emulsão asfáltica - RR-1C"/>
        <s v="Aquisição de material betuminoso - emulsão asfáltica - RR-2C"/>
        <s v="Aquisição de material betuminoso - CAP Modificado por Polímero 55-75-E"/>
        <s v="Aquisição de material betuminoso - Emulsão Asfáltica Modificada por Polímeros RR2C-E"/>
        <s v="Transporte de material betuminoso - emulsão asfáltica - RR-1C"/>
        <s v="Transporte de material betuminoso - emulsão asfáltica - RR-2C"/>
        <s v="Transporte de material betuminoso - CAP Modificado por Polímero 55-75-E"/>
        <s v="Transporte de material betuminoso - Emulsão Asfáltica Mod. por Polímeros RR2C-E"/>
        <s v="Meio-fio de concreto - MFC 03 moldado no local com extrusora e concreto usinado - areia e brita comerciais"/>
        <s v="Meio-fio de concreto - MFC 05 moldado no local com extrusora e concreto usinado - areia e brita comerciais"/>
        <s v="Sarjeta triangular de concreto - STC 88-20 - escavação mecânica - areia e brita comerciais"/>
        <s v="Sarjeta trapezoidal de canteiro central de concreto - SZCC 100-25 - areia e brita comerciais"/>
        <s v="Valeta de proteção de aterros com revestimento de concreto - VPAC 120-30 - escavação mecânica - areia e brita comerciais"/>
        <s v="Tubo de concreto PA2 comercial para drenagem - D = 0,50 m - fornecimento e instalação"/>
        <s v="Tubo de concreto PA2 comercial para drenagem - D = 0,60 m - fornecimento e instalação"/>
        <s v="Entrada para descida d'água - EDA 04 A - areia e brita comerciais"/>
        <s v="Descida d'água de aterros tipo rápido - DAR 60-30 - areia e brita comerciais"/>
        <s v="Descida d'água de aterros em degraus - DAD 110-26 - areia e brita comerciais"/>
        <s v="Descida d'água de aterros em degraus - DAD 170-35 - areia e brita comerciais"/>
        <s v="Dissipador de energia - DED 01 B - areia e brita comerciais"/>
        <s v="Dissipador de energia - DED 04 A - areia, brita e pedra de mão comerciais"/>
        <s v="Caixa coletora de sarjeta - CCS 200-60 A - com grelha de concreto - areia e brita comerciais"/>
        <s v="Caixa coletora de sarjeta - CCS 200-80 A - com grelha de concreto - areia e brita comerciais"/>
        <s v="Caixa coletora de talvegue - CCT 07 - areia e brita comerciais"/>
        <s v="Boca de lobo simples - BLS 01 - areia e brita comerciais"/>
        <s v="Boca de lobo simples - grelha de concreto - BLSG 01 - areia e brita comerciais"/>
        <s v="Poço de visita - PVI 05 - areia e brita comerciais"/>
        <s v="Caixa de ligação e passagem - CLP 03 - areia e brita comerciais"/>
        <s v="Escoramento com perfis metálicos W 150 x 18,0 kg/m a cada metro e chapas de aço - estroncas a cada 2 m não incluídas - profundidade de até 10 m - aço com utilização de 20 vezes - fornecimento, instalação e retirada"/>
        <s v="Escavação mecânica de vala para drenagem com valetadeira em material de 1ª categoria"/>
        <s v="Reaterro e compactação com soquete vibratório"/>
        <s v="Remoção de tubos de concreto com diâmetro de 0,40 m a 1,00 m em valas e bueiros"/>
        <s v="Demolição manual de concreto simples"/>
        <s v="Demolição mecânica de concreto armado com escavadeira hidráulica"/>
        <s v="Corpo de BSTC D = 0,60 m PA3 - areia, brita e pedra de mão comerciais"/>
        <s v="Corpo de BSTC D = 1,00 m PA3 - areia, brita e pedra de mão comerciais"/>
        <s v="Corpo de BDTC D = 1,00 m PA3 - areia, brita e pedra de mão comerciais"/>
        <s v="Corpo de BDCC 3,00 x 3,00 m - moldado no local - altura do aterro 0,00 a 1,00 m - areia e brita comerciais"/>
        <s v="Boca de BSTC D = 0,60 m - esconsidade 0° - areia e brita comerciais - alas esconsas"/>
        <s v="Boca de BDTC D = 1,00 m - esconsidade 0° - areia e brita comerciais - alas retas"/>
        <s v="Boca de BSTC D = 1,00 m - esconsidade 0° - areia e brita comerciais - alas retas"/>
        <s v="Boca de BDCC 3,00 x 3,00 m - esconsidade 0° - areia e brita comerciais"/>
        <s v="Dissipador de energia - DED 06 A - areia extraída e brita e pedra de mão produzidas"/>
        <s v="Limpeza de bueiro"/>
        <s v="Defensa semimaleável simples - fornecimento e implantação"/>
        <s v="Ancoragem de defensa semimaleável simples - fornecimento e implantação"/>
        <s v="Remoção de cerca com mourões de concreto"/>
        <s v="Cerca com 4 fios de arame farpado e mourão de concreto de seção triangular de 11 cm a cada 2,5 m e esticador de 15 cm a cada 50 m - areia e brita comerciais"/>
        <s v="Abrigo para ponto de ônibus duplo, C/ fechamento: 2,20x6,80 x h=2,45"/>
        <s v="Pintura de faixa com tinta acrílica emulsionada em água - espessura de 0,5 mm"/>
        <s v="Pintura de faixa com termoplástico por aspersão - espessura de 1,5 mm"/>
        <s v="Pintura de setas e zebrados com tinta acrílica emulsionada em água - espessura de 0,5 mm"/>
        <s v="Pintura de setas e zebrados com termoplástico por aspersão - espessura de 1,5 mm"/>
        <s v="Tacha refletiva metálica - monodirecional tipo II - com um pino - fornecimento e colocação"/>
        <s v="Tacha refletiva metálica - bidirecional tipo III - com um pino - fornecimento e colocação"/>
        <s v="Placa de advertência em aço, lado de 0,60 m - película retrorrefletiva tipo I + SI - fornecimento e implantação"/>
        <s v="Placa de marco quilométrico em aço - 0,70 x 1,00 m - película retrorrefletiva tipo I + III - fornecimento e implantação"/>
        <s v="Placa de regulamentação em aço D = 0,60 m - película retrorrefletiva tipo I + SI - fornecimento e implantação"/>
        <s v="Placa de regulamentação em aço, R1 lado 0,248 m - película retrorrefletiva tipo I + SI - fornecimento e implantação"/>
        <s v="Placa em aço - película III + III - fornecimento e implantação"/>
        <s v="Suporte duplo metálico galvanizado para placas - 3,00 x 1,50 m - fornecimento e implantação"/>
        <s v="Suporte metálico galvanizado para placa de advertência ou regulamentação - lado ou diâmetro de 0,60 m - fornecimento e implantação"/>
        <s v="Suporte metálico galvanizado para placa de regulamentação - R1 - lado de 0,248 m - fornecimento e implantação"/>
        <s v="Pórtico metálico com vão de 15,9 m, vento de 35 m/s e área de exposição de até 23,85 m² - fornecimento e implantação - areia e brita comerciais"/>
        <s v="Placa de advertência para sinalização de obras montada em suporte metálico móvel, lado 1,00 m - utilização de 600 ciclos - fornecimento, 01 implantação e 01 retirada diária"/>
        <s v="Placa de regulamentação para sinalização de obras montada em suporte metálico móvel - D = 1,00 m - utilização de 600 ciclos - fornecimento, 01 implantação e 01 retirada diária"/>
        <s v="Suporte metálico galvanizado para placas - 2,00 x 1,00 m - fornecimento e implantação"/>
        <s v="Barreira de sinalização tipo I de direcionamento ou bloqueio - utilização de 150 ciclos - fornecimento, 01 implantação e 01 retirada diária"/>
        <s v="Barreira de sinalização tipo III de direcionamento ou bloqueio - utilização de 150 ciclos - fornecimento, 01 implantação e 01 retirada diária"/>
        <s v="Luz de advertência e bateria para dispositivos de sinalização - utilização de 200 ciclos - fornecimento, 01 implantação e 01 retirada diária"/>
        <s v="Operação de sinalização por bandeirola de tecido ou com placa metálica"/>
        <s v="Poste de concreto seccao duplo t, 600/9 , com engastamento direto no solo de 1,50 m, inclusive fornecimento e instalação"/>
        <s v="Estrutura de baixa tensão tipo b1, com um isolador tipo roldana e parafuso cabeça quadrada m16x250mm, inclusive fornecimento e instalação"/>
        <s v="QUADRO DE MEDIÇÃO GERAL DE ENERGIA COM 16 MEDIDORES - FORNECIMENTO E INSTALAÇÃO. AF_10/2020"/>
        <s v="CURVA 180 GRAUS PARA ELETRODUTO, PVC, ROSCÁVEL, DN 40 MM (1 1/4), PARA CIRCUITOS TERMINAIS, INSTALADA EM PAREDE - FORNECIMENTO E INSTALAÇÃO. AF_03/2023"/>
        <s v="Fita aco inox para cintar poste, l = 19 mm, e = 0,5 mm, inclusive fornecimento e instalação"/>
        <s v="FECHO DE EMBUTIR TIPO UNHA 22CM. AF_12/2019"/>
        <s v="QUADRO DE DISTRIBUIÇÃO DE ENERGIA EM CHAPA DE AÇO GALVANIZADO, DE EMBUTIR, COM BARRAMENTO TRIFÁSICO, PARA 30 DISJUNTORES DIN 150A - FORNECIMENTO E INSTALAÇÃO. AF_10/2020"/>
        <s v="Disjuntor termomagnetico monopolar 40a, padrão din (europeu - linha branca), curva c, corrente 5ka"/>
        <s v="DISJUNTOR MONOPOLAR TIPO DIN, CORRENTE NOMINAL DE 10A - FORNECIMENTO E INSTALAÇÃO. AF_10/2020"/>
        <s v="Dispositivo dr, 4 polos, sensibilidade de 30 ma, corrente de 40a, tipo ac, inclusive fornecimento e instalação"/>
        <s v="Contactor 3rt1025, inclusive fornecimento e instalação"/>
        <s v="Dispositivo dps classe i/ii, 4polos, tensao maxima de 275 v, corrente maxima de 12,5ka , inclusive fornecimento e instalação"/>
        <s v="Poste simples curvo com 10,0metros de altura útil, galvanizado à fogo, produzido em tubo de aço de 5&quot; de diâmetro, espessura da parede interna de 3,25mm, com flange quadrada de 300x300 mm, possui um suporte para uma luminária construído em tubo de aço com 3&quot; de diâmetro, com redução no encerramento do suporte para encaixe de luminária com abertura de 60,3 mm, a espessura da parede interna do suporte é de 2,65mm,"/>
        <s v="poste de segurança passiva para iluminação pública, com desempenho colapsível,  tipo he, circular cônico contínuo, curvo simples, 10,0 m de altura util, em conformidade com a norma en12767 e a norma nbr 15486/2016. fabricados em chapa de aço carbono estrutural de propriedades mecânicas garantidas por certificado, soldado longitudinalmente atraves de procedimento de soldagem certificado, em conformidade com a norma aws d1.1. fixado ao solo por engastamento na fundação  inteligentes atlantech, tipo parafuso, fixada ao solo por rosqueamento, fab technomast"/>
        <s v="Estrutura de derivação para rede iluminação pública, tipo inuip,  para instalação em poste metalico circular"/>
        <s v="Estrutura de derivação para rede iluminação pública, tipo inauip,  para instalação em poste metalico circular"/>
        <s v="Estrutura final de linha para rede iluminação pública, tipo flbitip, para instalação em poste metalico circular"/>
        <s v="Estrutura usada em tangente para rede iluminação pública, tipo sip, para instalação em poste metalico circular"/>
        <s v="Estrutura usada em angulos e amarração, para rede iluminação pública, tipo flip, para instalação em poste circular"/>
        <s v="RELÉ FOTOELÉTRICO PARA COMANDO DE ILUMINAÇÃO EXTERNA 1000 W - FORNECIMENTO E INSTALAÇÃO. AF_08/2020"/>
        <s v="Bloq amp de 20ma 220v - 5a, fab. bottom up"/>
        <s v="LUMINÁRIA DE LED PARA ILUMINAÇÃO PÚBLICA, DE 138 W ATÉ 180 W - FORNECIMENTO E INSTALAÇÃO. AF_08/2020"/>
        <s v="CABO  MULTIPLEXADO EM ALUMINIO PARA REDE DE DISTRIBUIÇÃO DE 3X16+1X16MM2."/>
        <s v="Cabo pp 3x2,5mm2, 0,6/1,0 kv, inclusive fornecimento e instalação"/>
        <s v="HASTE DE ATERRAMENTO, DIÂMETRO 5/8, COM 3 METROS - FORNECIMENTO E INSTALAÇÃO. AF_08/2023"/>
        <s v="Caixa de passagem 30x30x40 fundo brita com tampa"/>
        <s v="Base metalica de 30x30cm, em aço galvanizado, para fixação na laterel da ponte, através de 4 chumbadores mecanicos tipo parabolt de 1&quot;x6&quot;"/>
        <s v="Parafuso sextavado com rosca total de 3/4&quot;x4&quot;, com bucha e arruela"/>
      </sharedItems>
    </cacheField>
    <cacheField name="UND" numFmtId="0">
      <sharedItems count="9">
        <s v="UND"/>
        <s v="M²"/>
        <s v="UN"/>
        <s v="T"/>
        <s v="M³"/>
        <s v="M3"/>
        <s v="M"/>
        <s v="UN.DIA"/>
        <s v="H"/>
      </sharedItems>
    </cacheField>
    <cacheField name="QUANT. " numFmtId="0">
      <sharedItems containsSemiMixedTypes="0" containsString="0" containsNumber="1" minValue="1" maxValue="521518.81"/>
    </cacheField>
    <cacheField name="CUSTO UNITÁRIO_x000a_(R$)" numFmtId="0">
      <sharedItems containsSemiMixedTypes="0" containsString="0" containsNumber="1" minValue="7.0000000000000007E-2" maxValue="2676635.81"/>
    </cacheField>
    <cacheField name="BDI (%)" numFmtId="0">
      <sharedItems/>
    </cacheField>
    <cacheField name="PREÇO UNITÁRIO_x000a_(R$)" numFmtId="0">
      <sharedItems containsSemiMixedTypes="0" containsString="0" containsNumber="1" minValue="0.08" maxValue="3244885.59"/>
    </cacheField>
    <cacheField name="PREÇO TOTAL_x000a_(R$)" numFmtId="0">
      <sharedItems containsSemiMixedTypes="0" containsString="0" containsNumber="1" minValue="11.6" maxValue="13922660.4"/>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150">
  <r>
    <s v="1.1"/>
    <x v="0"/>
    <x v="0"/>
    <x v="0"/>
    <x v="0"/>
    <n v="1"/>
    <n v="2676635.81"/>
    <s v="21,23%"/>
    <n v="3244885.59"/>
    <n v="3244885.59"/>
  </r>
  <r>
    <s v="2.1"/>
    <x v="1"/>
    <x v="0"/>
    <x v="1"/>
    <x v="0"/>
    <n v="1"/>
    <n v="447106.25"/>
    <s v="21,23%"/>
    <n v="542026.91"/>
    <n v="542026.91"/>
  </r>
  <r>
    <s v="2.2"/>
    <x v="2"/>
    <x v="0"/>
    <x v="2"/>
    <x v="1"/>
    <n v="72"/>
    <n v="445.67"/>
    <s v="21,23%"/>
    <n v="540.29"/>
    <n v="38900.879999999997"/>
  </r>
  <r>
    <s v="2.3"/>
    <x v="3"/>
    <x v="1"/>
    <x v="3"/>
    <x v="2"/>
    <n v="6"/>
    <n v="14852.34"/>
    <s v="21,23%"/>
    <n v="18005.490000000002"/>
    <n v="108032.94"/>
  </r>
  <r>
    <s v="2.4"/>
    <x v="4"/>
    <x v="2"/>
    <x v="4"/>
    <x v="3"/>
    <n v="329.86"/>
    <n v="75"/>
    <s v="15,00%"/>
    <n v="86.25"/>
    <n v="28450.42"/>
  </r>
  <r>
    <s v="2.5"/>
    <x v="5"/>
    <x v="1"/>
    <x v="5"/>
    <x v="1"/>
    <n v="250"/>
    <n v="33.78"/>
    <s v="21,23%"/>
    <n v="40.950000000000003"/>
    <n v="10237.5"/>
  </r>
  <r>
    <s v="3.1"/>
    <x v="6"/>
    <x v="0"/>
    <x v="6"/>
    <x v="0"/>
    <n v="1"/>
    <n v="403449.9"/>
    <s v="21,23%"/>
    <n v="489102.31"/>
    <n v="489102.31"/>
  </r>
  <r>
    <s v="4.1"/>
    <x v="7"/>
    <x v="1"/>
    <x v="7"/>
    <x v="4"/>
    <n v="8681.89"/>
    <n v="2.81"/>
    <s v="21,23%"/>
    <n v="3.41"/>
    <n v="29605.24"/>
  </r>
  <r>
    <s v="4.2"/>
    <x v="8"/>
    <x v="1"/>
    <x v="8"/>
    <x v="4"/>
    <n v="936.97400000000005"/>
    <n v="5.39"/>
    <s v="21,23%"/>
    <n v="6.53"/>
    <n v="6118.44"/>
  </r>
  <r>
    <s v="4.3"/>
    <x v="9"/>
    <x v="1"/>
    <x v="9"/>
    <x v="4"/>
    <n v="8909.1389999999992"/>
    <n v="6.1"/>
    <s v="21,23%"/>
    <n v="7.4"/>
    <n v="65927.62"/>
  </r>
  <r>
    <s v="4.4"/>
    <x v="10"/>
    <x v="1"/>
    <x v="10"/>
    <x v="4"/>
    <n v="1746.856"/>
    <n v="6.29"/>
    <s v="21,23%"/>
    <n v="7.63"/>
    <n v="13328.51"/>
  </r>
  <r>
    <s v="4.5"/>
    <x v="11"/>
    <x v="1"/>
    <x v="11"/>
    <x v="4"/>
    <n v="3116.462"/>
    <n v="6.48"/>
    <s v="21,23%"/>
    <n v="7.86"/>
    <n v="24495.39"/>
  </r>
  <r>
    <s v="4.6"/>
    <x v="12"/>
    <x v="1"/>
    <x v="12"/>
    <x v="4"/>
    <n v="6161.2150000000001"/>
    <n v="6.67"/>
    <s v="21,23%"/>
    <n v="8.09"/>
    <n v="49844.22"/>
  </r>
  <r>
    <s v="4.7"/>
    <x v="13"/>
    <x v="1"/>
    <x v="13"/>
    <x v="4"/>
    <n v="3211.4459999999999"/>
    <n v="7.26"/>
    <s v="21,23%"/>
    <n v="8.8000000000000007"/>
    <n v="28260.720000000001"/>
  </r>
  <r>
    <s v="4.8"/>
    <x v="14"/>
    <x v="1"/>
    <x v="14"/>
    <x v="4"/>
    <n v="4164.2969999999996"/>
    <n v="7.41"/>
    <s v="21,23%"/>
    <n v="8.98"/>
    <n v="37395.379999999997"/>
  </r>
  <r>
    <s v="4.9"/>
    <x v="15"/>
    <x v="1"/>
    <x v="15"/>
    <x v="4"/>
    <n v="10928.75"/>
    <n v="7.74"/>
    <s v="21,23%"/>
    <n v="9.3800000000000008"/>
    <n v="102511.67"/>
  </r>
  <r>
    <s v="4.10"/>
    <x v="16"/>
    <x v="1"/>
    <x v="16"/>
    <x v="4"/>
    <n v="2419.511"/>
    <n v="7.88"/>
    <s v="21,23%"/>
    <n v="9.5500000000000007"/>
    <n v="23106.33"/>
  </r>
  <r>
    <s v="4.11"/>
    <x v="17"/>
    <x v="1"/>
    <x v="17"/>
    <x v="4"/>
    <n v="17349.21"/>
    <n v="8.17"/>
    <s v="21,23%"/>
    <n v="9.9"/>
    <n v="171757.17"/>
  </r>
  <r>
    <s v="4.12"/>
    <x v="18"/>
    <x v="1"/>
    <x v="18"/>
    <x v="4"/>
    <n v="3868.326"/>
    <n v="9.06"/>
    <s v="21,23%"/>
    <n v="10.98"/>
    <n v="42474.21"/>
  </r>
  <r>
    <s v="4.13"/>
    <x v="19"/>
    <x v="1"/>
    <x v="19"/>
    <x v="4"/>
    <n v="17561.739000000001"/>
    <n v="12.83"/>
    <s v="21,23%"/>
    <n v="15.55"/>
    <n v="273085.03999999998"/>
  </r>
  <r>
    <s v="4.14"/>
    <x v="20"/>
    <x v="1"/>
    <x v="20"/>
    <x v="4"/>
    <n v="9.0449999999999999"/>
    <n v="11.61"/>
    <s v="21,23%"/>
    <n v="14.07"/>
    <n v="127.26"/>
  </r>
  <r>
    <s v="4.15"/>
    <x v="21"/>
    <x v="1"/>
    <x v="21"/>
    <x v="4"/>
    <n v="192.24199999999999"/>
    <n v="47.7"/>
    <s v="21,23%"/>
    <n v="57.83"/>
    <n v="11117.35"/>
  </r>
  <r>
    <s v="4.17"/>
    <x v="22"/>
    <x v="1"/>
    <x v="22"/>
    <x v="4"/>
    <n v="26209.927"/>
    <n v="5.79"/>
    <s v="21,23%"/>
    <n v="7.02"/>
    <n v="183993.68"/>
  </r>
  <r>
    <s v="4.18"/>
    <x v="23"/>
    <x v="1"/>
    <x v="23"/>
    <x v="4"/>
    <n v="55069.152999999998"/>
    <n v="5.0199999999999996"/>
    <s v="21,23%"/>
    <n v="6.09"/>
    <n v="335371.14"/>
  </r>
  <r>
    <s v="4.19"/>
    <x v="24"/>
    <x v="1"/>
    <x v="24"/>
    <x v="4"/>
    <n v="173.018"/>
    <n v="1.98"/>
    <s v="21,23%"/>
    <n v="2.4"/>
    <n v="415.24"/>
  </r>
  <r>
    <s v="4.20"/>
    <x v="25"/>
    <x v="1"/>
    <x v="25"/>
    <x v="4"/>
    <n v="8.6150000000000002"/>
    <n v="3.86"/>
    <s v="21,23%"/>
    <n v="4.68"/>
    <n v="40.31"/>
  </r>
  <r>
    <s v="4.21"/>
    <x v="26"/>
    <x v="0"/>
    <x v="26"/>
    <x v="5"/>
    <n v="144"/>
    <n v="142.82"/>
    <s v="21,23%"/>
    <n v="173.14"/>
    <n v="24932.16"/>
  </r>
  <r>
    <s v="4.22"/>
    <x v="27"/>
    <x v="1"/>
    <x v="27"/>
    <x v="1"/>
    <n v="100400"/>
    <n v="0.53"/>
    <s v="21,23%"/>
    <n v="0.64"/>
    <n v="64256"/>
  </r>
  <r>
    <s v="4.23"/>
    <x v="23"/>
    <x v="1"/>
    <x v="23"/>
    <x v="4"/>
    <n v="300"/>
    <n v="5.0199999999999996"/>
    <s v="21,23%"/>
    <n v="6.09"/>
    <n v="1827"/>
  </r>
  <r>
    <s v="4.24"/>
    <x v="22"/>
    <x v="1"/>
    <x v="22"/>
    <x v="4"/>
    <n v="100"/>
    <n v="5.79"/>
    <s v="21,23%"/>
    <n v="7.02"/>
    <n v="702"/>
  </r>
  <r>
    <s v="5.1.1"/>
    <x v="28"/>
    <x v="1"/>
    <x v="28"/>
    <x v="4"/>
    <n v="1449.94"/>
    <n v="56.23"/>
    <s v="21,23%"/>
    <n v="68.17"/>
    <n v="98842.4"/>
  </r>
  <r>
    <s v="5.1.2"/>
    <x v="29"/>
    <x v="1"/>
    <x v="29"/>
    <x v="4"/>
    <n v="5799.77"/>
    <n v="82.02"/>
    <s v="21,23%"/>
    <n v="99.43"/>
    <n v="576671.13"/>
  </r>
  <r>
    <s v="5.1.3"/>
    <x v="30"/>
    <x v="1"/>
    <x v="30"/>
    <x v="4"/>
    <n v="78.19"/>
    <n v="438.72"/>
    <s v="21,23%"/>
    <n v="531.86"/>
    <n v="41586.129999999997"/>
  </r>
  <r>
    <s v="5.1.4"/>
    <x v="31"/>
    <x v="1"/>
    <x v="31"/>
    <x v="4"/>
    <n v="187.66"/>
    <n v="558.29999999999995"/>
    <s v="21,23%"/>
    <n v="676.83"/>
    <n v="127013.91"/>
  </r>
  <r>
    <s v="5.1.5"/>
    <x v="32"/>
    <x v="1"/>
    <x v="32"/>
    <x v="6"/>
    <n v="120.1"/>
    <n v="20.45"/>
    <s v="21,23%"/>
    <n v="24.79"/>
    <n v="2977.27"/>
  </r>
  <r>
    <s v="5.1.6"/>
    <x v="33"/>
    <x v="1"/>
    <x v="33"/>
    <x v="4"/>
    <n v="798.11"/>
    <n v="12.21"/>
    <s v="21,23%"/>
    <n v="14.8"/>
    <n v="11812.02"/>
  </r>
  <r>
    <s v="5.1.7"/>
    <x v="34"/>
    <x v="1"/>
    <x v="34"/>
    <x v="4"/>
    <n v="2593.84"/>
    <n v="7.65"/>
    <s v="21,23%"/>
    <n v="9.27"/>
    <n v="24044.89"/>
  </r>
  <r>
    <s v="5.1.8"/>
    <x v="35"/>
    <x v="1"/>
    <x v="35"/>
    <x v="1"/>
    <n v="102162.81"/>
    <n v="1.54"/>
    <s v="21,23%"/>
    <n v="1.87"/>
    <n v="191044.45"/>
  </r>
  <r>
    <s v="5.1.9"/>
    <x v="36"/>
    <x v="1"/>
    <x v="36"/>
    <x v="4"/>
    <n v="15207.13"/>
    <n v="267.17"/>
    <s v="21,23%"/>
    <n v="323.89"/>
    <n v="4925437.33"/>
  </r>
  <r>
    <s v="5.1.10"/>
    <x v="37"/>
    <x v="1"/>
    <x v="37"/>
    <x v="1"/>
    <n v="521518.81"/>
    <n v="7.0000000000000007E-2"/>
    <s v="21,23%"/>
    <n v="0.08"/>
    <n v="41721.5"/>
  </r>
  <r>
    <s v="5.1.11"/>
    <x v="38"/>
    <x v="1"/>
    <x v="38"/>
    <x v="1"/>
    <n v="130379.7"/>
    <n v="0.21"/>
    <s v="21,23%"/>
    <n v="0.25"/>
    <n v="32594.92"/>
  </r>
  <r>
    <s v="5.1.12"/>
    <x v="39"/>
    <x v="1"/>
    <x v="39"/>
    <x v="1"/>
    <n v="130379.7"/>
    <n v="5.27"/>
    <s v="21,23%"/>
    <n v="6.39"/>
    <n v="833126.28"/>
  </r>
  <r>
    <s v="5.1.13"/>
    <x v="40"/>
    <x v="1"/>
    <x v="40"/>
    <x v="1"/>
    <n v="260759.4"/>
    <n v="0.28999999999999998"/>
    <s v="21,23%"/>
    <n v="0.35"/>
    <n v="91265.79"/>
  </r>
  <r>
    <s v="5.1.14"/>
    <x v="41"/>
    <x v="1"/>
    <x v="41"/>
    <x v="3"/>
    <n v="31291.13"/>
    <n v="200.61"/>
    <s v="21,23%"/>
    <n v="243.2"/>
    <n v="7610002.8099999996"/>
  </r>
  <r>
    <s v="5.1.15"/>
    <x v="42"/>
    <x v="1"/>
    <x v="42"/>
    <x v="4"/>
    <n v="15324.42"/>
    <n v="214.18"/>
    <s v="21,23%"/>
    <n v="259.64999999999998"/>
    <n v="3978985.65"/>
  </r>
  <r>
    <s v="5.1.16"/>
    <x v="43"/>
    <x v="2"/>
    <x v="43"/>
    <x v="3"/>
    <n v="5395.31"/>
    <n v="75"/>
    <s v="15,00%"/>
    <n v="86.25"/>
    <n v="465345.48"/>
  </r>
  <r>
    <s v="5.1.17"/>
    <x v="4"/>
    <x v="2"/>
    <x v="4"/>
    <x v="3"/>
    <n v="4863.45"/>
    <n v="75"/>
    <s v="15,00%"/>
    <n v="86.25"/>
    <n v="419472.56"/>
  </r>
  <r>
    <s v="5.2.1"/>
    <x v="44"/>
    <x v="2"/>
    <x v="44"/>
    <x v="3"/>
    <n v="117.34"/>
    <n v="4279.18"/>
    <s v="15,00%"/>
    <n v="4921.0600000000004"/>
    <n v="577437.18000000005"/>
  </r>
  <r>
    <s v="5.2.2"/>
    <x v="45"/>
    <x v="2"/>
    <x v="45"/>
    <x v="3"/>
    <n v="97.78"/>
    <n v="4279.93"/>
    <s v="15,00%"/>
    <n v="4921.92"/>
    <n v="481265.33"/>
  </r>
  <r>
    <s v="5.2.3"/>
    <x v="46"/>
    <x v="2"/>
    <x v="46"/>
    <x v="3"/>
    <n v="1877.47"/>
    <n v="6448.39"/>
    <s v="15,00%"/>
    <n v="7415.65"/>
    <n v="13922660.4"/>
  </r>
  <r>
    <s v="5.2.4"/>
    <x v="47"/>
    <x v="2"/>
    <x v="47"/>
    <x v="3"/>
    <n v="486.32"/>
    <n v="5339.01"/>
    <s v="15,00%"/>
    <n v="6139.86"/>
    <n v="2985936.71"/>
  </r>
  <r>
    <s v="5.3.1"/>
    <x v="48"/>
    <x v="2"/>
    <x v="48"/>
    <x v="3"/>
    <n v="117.34"/>
    <n v="696.5"/>
    <s v="15,00%"/>
    <n v="800.98"/>
    <n v="93986.99"/>
  </r>
  <r>
    <s v="5.3.2"/>
    <x v="49"/>
    <x v="2"/>
    <x v="49"/>
    <x v="3"/>
    <n v="97.78"/>
    <n v="696.5"/>
    <s v="15,00%"/>
    <n v="800.98"/>
    <n v="78319.820000000007"/>
  </r>
  <r>
    <s v="5.3.3"/>
    <x v="50"/>
    <x v="2"/>
    <x v="50"/>
    <x v="3"/>
    <n v="1877.47"/>
    <n v="1662.13"/>
    <s v="15,00%"/>
    <n v="1911.45"/>
    <n v="3588690.03"/>
  </r>
  <r>
    <s v="5.3.4"/>
    <x v="51"/>
    <x v="2"/>
    <x v="51"/>
    <x v="3"/>
    <n v="486.32"/>
    <n v="686.13"/>
    <s v="15,00%"/>
    <n v="789.05"/>
    <n v="383730.79"/>
  </r>
  <r>
    <s v="6.1.1"/>
    <x v="52"/>
    <x v="1"/>
    <x v="52"/>
    <x v="6"/>
    <n v="15708"/>
    <n v="26.24"/>
    <s v="21,23%"/>
    <n v="31.81"/>
    <n v="499671.48"/>
  </r>
  <r>
    <s v="6.1.2"/>
    <x v="53"/>
    <x v="1"/>
    <x v="53"/>
    <x v="6"/>
    <n v="11852"/>
    <n v="20.6"/>
    <s v="21,23%"/>
    <n v="24.97"/>
    <n v="295944.44"/>
  </r>
  <r>
    <s v="6.1.3"/>
    <x v="54"/>
    <x v="1"/>
    <x v="54"/>
    <x v="6"/>
    <n v="675"/>
    <n v="53.62"/>
    <s v="21,23%"/>
    <n v="65"/>
    <n v="43875"/>
  </r>
  <r>
    <s v="6.1.4"/>
    <x v="55"/>
    <x v="1"/>
    <x v="55"/>
    <x v="6"/>
    <n v="541"/>
    <n v="67.209999999999994"/>
    <s v="21,23%"/>
    <n v="81.48"/>
    <n v="44080.68"/>
  </r>
  <r>
    <s v="6.1.5"/>
    <x v="56"/>
    <x v="1"/>
    <x v="56"/>
    <x v="6"/>
    <n v="60"/>
    <n v="96.6"/>
    <s v="21,23%"/>
    <n v="117.11"/>
    <n v="7026.6"/>
  </r>
  <r>
    <s v="6.1.6"/>
    <x v="57"/>
    <x v="1"/>
    <x v="57"/>
    <x v="6"/>
    <n v="1263.32"/>
    <n v="209.09"/>
    <s v="21,23%"/>
    <n v="253.48"/>
    <n v="320226.34999999998"/>
  </r>
  <r>
    <s v="6.1.7"/>
    <x v="58"/>
    <x v="1"/>
    <x v="58"/>
    <x v="6"/>
    <n v="2116.39"/>
    <n v="270.01"/>
    <s v="21,23%"/>
    <n v="327.33"/>
    <n v="692757.93"/>
  </r>
  <r>
    <s v="6.1.8"/>
    <x v="59"/>
    <x v="1"/>
    <x v="59"/>
    <x v="2"/>
    <n v="19"/>
    <n v="198.61"/>
    <s v="21,23%"/>
    <n v="240.77"/>
    <n v="4574.63"/>
  </r>
  <r>
    <s v="6.1.9"/>
    <x v="60"/>
    <x v="1"/>
    <x v="60"/>
    <x v="6"/>
    <n v="88"/>
    <n v="367.59"/>
    <s v="21,23%"/>
    <n v="445.63"/>
    <n v="39215.440000000002"/>
  </r>
  <r>
    <s v="6.1.10"/>
    <x v="61"/>
    <x v="1"/>
    <x v="61"/>
    <x v="6"/>
    <n v="7"/>
    <n v="792.19"/>
    <s v="21,23%"/>
    <n v="960.37"/>
    <n v="6722.59"/>
  </r>
  <r>
    <s v="6.1.11"/>
    <x v="62"/>
    <x v="1"/>
    <x v="62"/>
    <x v="6"/>
    <n v="1"/>
    <n v="1053.74"/>
    <s v="21,23%"/>
    <n v="1277.45"/>
    <n v="1277.45"/>
  </r>
  <r>
    <s v="6.1.12"/>
    <x v="63"/>
    <x v="1"/>
    <x v="63"/>
    <x v="2"/>
    <n v="19"/>
    <n v="675.5"/>
    <s v="21,23%"/>
    <n v="818.91"/>
    <n v="15559.29"/>
  </r>
  <r>
    <s v="6.1.13"/>
    <x v="64"/>
    <x v="1"/>
    <x v="64"/>
    <x v="2"/>
    <n v="2"/>
    <n v="859.36"/>
    <s v="21,23%"/>
    <n v="1041.8"/>
    <n v="2083.6"/>
  </r>
  <r>
    <s v="6.1.14"/>
    <x v="65"/>
    <x v="1"/>
    <x v="65"/>
    <x v="2"/>
    <n v="2"/>
    <n v="4814.66"/>
    <s v="21,23%"/>
    <n v="5836.81"/>
    <n v="11673.62"/>
  </r>
  <r>
    <s v="6.1.15"/>
    <x v="66"/>
    <x v="1"/>
    <x v="66"/>
    <x v="2"/>
    <n v="2"/>
    <n v="4783.62"/>
    <s v="21,23%"/>
    <n v="5799.18"/>
    <n v="11598.36"/>
  </r>
  <r>
    <s v="6.1.16"/>
    <x v="67"/>
    <x v="1"/>
    <x v="67"/>
    <x v="2"/>
    <n v="5"/>
    <n v="4825.04"/>
    <s v="21,23%"/>
    <n v="5849.4"/>
    <n v="29247"/>
  </r>
  <r>
    <s v="6.1.17"/>
    <x v="68"/>
    <x v="1"/>
    <x v="68"/>
    <x v="2"/>
    <n v="155"/>
    <n v="1074.1400000000001"/>
    <s v="21,23%"/>
    <n v="1302.18"/>
    <n v="201837.9"/>
  </r>
  <r>
    <s v="6.1.18"/>
    <x v="69"/>
    <x v="1"/>
    <x v="69"/>
    <x v="2"/>
    <n v="2"/>
    <n v="1004.39"/>
    <s v="21,23%"/>
    <n v="1217.6199999999999"/>
    <n v="2435.2399999999998"/>
  </r>
  <r>
    <s v="6.1.19"/>
    <x v="70"/>
    <x v="1"/>
    <x v="70"/>
    <x v="2"/>
    <n v="40"/>
    <n v="3644.83"/>
    <s v="21,23%"/>
    <n v="4418.63"/>
    <n v="176745.2"/>
  </r>
  <r>
    <s v="6.1.20"/>
    <x v="71"/>
    <x v="1"/>
    <x v="71"/>
    <x v="2"/>
    <n v="3"/>
    <n v="2279.4699999999998"/>
    <s v="21,23%"/>
    <n v="2763.4"/>
    <n v="8290.2000000000007"/>
  </r>
  <r>
    <s v="6.1.21"/>
    <x v="72"/>
    <x v="1"/>
    <x v="72"/>
    <x v="1"/>
    <n v="19151.53"/>
    <n v="204.7"/>
    <s v="21,23%"/>
    <n v="248.16"/>
    <n v="4752643.68"/>
  </r>
  <r>
    <s v="6.1.22"/>
    <x v="73"/>
    <x v="1"/>
    <x v="73"/>
    <x v="4"/>
    <n v="20773"/>
    <n v="18.989999999999998"/>
    <s v="21,23%"/>
    <n v="23.02"/>
    <n v="478194.46"/>
  </r>
  <r>
    <s v="6.1.23"/>
    <x v="74"/>
    <x v="1"/>
    <x v="74"/>
    <x v="4"/>
    <n v="18844.849999999999"/>
    <n v="17.38"/>
    <s v="21,23%"/>
    <n v="21.07"/>
    <n v="397060.98"/>
  </r>
  <r>
    <s v="6.1.24"/>
    <x v="75"/>
    <x v="1"/>
    <x v="75"/>
    <x v="6"/>
    <n v="109"/>
    <n v="10.08"/>
    <s v="21,23%"/>
    <n v="12.22"/>
    <n v="1331.98"/>
  </r>
  <r>
    <s v="6.1.25"/>
    <x v="76"/>
    <x v="1"/>
    <x v="76"/>
    <x v="4"/>
    <n v="91.3"/>
    <n v="411.21"/>
    <s v="21,23%"/>
    <n v="498.51"/>
    <n v="45513.96"/>
  </r>
  <r>
    <s v="6.1.26"/>
    <x v="77"/>
    <x v="1"/>
    <x v="77"/>
    <x v="4"/>
    <n v="123.15"/>
    <n v="63.16"/>
    <s v="21,23%"/>
    <n v="76.569999999999993"/>
    <n v="9429.59"/>
  </r>
  <r>
    <s v="6.2.1"/>
    <x v="78"/>
    <x v="1"/>
    <x v="78"/>
    <x v="6"/>
    <n v="48"/>
    <n v="451.67"/>
    <s v="21,23%"/>
    <n v="547.55999999999995"/>
    <n v="26282.880000000001"/>
  </r>
  <r>
    <s v="6.2.2"/>
    <x v="79"/>
    <x v="1"/>
    <x v="79"/>
    <x v="6"/>
    <n v="92"/>
    <n v="829.64"/>
    <s v="21,23%"/>
    <n v="1005.77"/>
    <n v="92530.84"/>
  </r>
  <r>
    <s v="6.2.3"/>
    <x v="80"/>
    <x v="1"/>
    <x v="80"/>
    <x v="6"/>
    <n v="101"/>
    <n v="1599.46"/>
    <s v="21,23%"/>
    <n v="1939.03"/>
    <n v="195842.03"/>
  </r>
  <r>
    <s v="6.2.4"/>
    <x v="81"/>
    <x v="1"/>
    <x v="81"/>
    <x v="6"/>
    <n v="23"/>
    <n v="9819.52"/>
    <s v="21,23%"/>
    <n v="11904.2"/>
    <n v="273796.59999999998"/>
  </r>
  <r>
    <s v="6.2.5"/>
    <x v="82"/>
    <x v="1"/>
    <x v="82"/>
    <x v="2"/>
    <n v="4"/>
    <n v="1146.3599999999999"/>
    <s v="21,23%"/>
    <n v="1389.73"/>
    <n v="5558.92"/>
  </r>
  <r>
    <s v="6.2.6"/>
    <x v="83"/>
    <x v="1"/>
    <x v="83"/>
    <x v="2"/>
    <n v="5"/>
    <n v="2334.59"/>
    <s v="21,23%"/>
    <n v="2830.22"/>
    <n v="14151.1"/>
  </r>
  <r>
    <s v="6.2.7"/>
    <x v="84"/>
    <x v="1"/>
    <x v="84"/>
    <x v="2"/>
    <n v="3"/>
    <n v="1945.39"/>
    <s v="21,23%"/>
    <n v="2358.4"/>
    <n v="7075.2"/>
  </r>
  <r>
    <s v="6.2.8"/>
    <x v="85"/>
    <x v="1"/>
    <x v="85"/>
    <x v="2"/>
    <n v="2"/>
    <n v="43130.27"/>
    <s v="21,23%"/>
    <n v="52286.83"/>
    <n v="104573.66"/>
  </r>
  <r>
    <s v="6.2.9"/>
    <x v="86"/>
    <x v="1"/>
    <x v="86"/>
    <x v="2"/>
    <n v="1"/>
    <n v="1220.82"/>
    <s v="21,23%"/>
    <n v="1480"/>
    <n v="1480"/>
  </r>
  <r>
    <s v="6.2.10"/>
    <x v="73"/>
    <x v="1"/>
    <x v="73"/>
    <x v="4"/>
    <n v="192"/>
    <n v="18.989999999999998"/>
    <s v="21,23%"/>
    <n v="23.02"/>
    <n v="4419.84"/>
  </r>
  <r>
    <s v="6.2.11"/>
    <x v="74"/>
    <x v="1"/>
    <x v="74"/>
    <x v="4"/>
    <n v="57.6"/>
    <n v="17.38"/>
    <s v="21,23%"/>
    <n v="21.07"/>
    <n v="1213.6300000000001"/>
  </r>
  <r>
    <s v="6.2.12"/>
    <x v="87"/>
    <x v="1"/>
    <x v="87"/>
    <x v="4"/>
    <n v="95.9"/>
    <n v="22.23"/>
    <s v="21,23%"/>
    <n v="26.95"/>
    <n v="2584.5"/>
  </r>
  <r>
    <s v="7.1.1"/>
    <x v="88"/>
    <x v="1"/>
    <x v="88"/>
    <x v="6"/>
    <n v="64"/>
    <n v="368.48"/>
    <s v="21,23%"/>
    <n v="446.71"/>
    <n v="28589.439999999999"/>
  </r>
  <r>
    <s v="7.1.1.2"/>
    <x v="89"/>
    <x v="1"/>
    <x v="89"/>
    <x v="6"/>
    <n v="64"/>
    <n v="423.31"/>
    <s v="21,23%"/>
    <n v="513.17999999999995"/>
    <n v="32843.519999999997"/>
  </r>
  <r>
    <s v="7.2.1"/>
    <x v="90"/>
    <x v="1"/>
    <x v="90"/>
    <x v="6"/>
    <n v="1550"/>
    <n v="0.78"/>
    <s v="21,23%"/>
    <n v="0.95"/>
    <n v="1472.5"/>
  </r>
  <r>
    <s v="7.2.2"/>
    <x v="91"/>
    <x v="1"/>
    <x v="91"/>
    <x v="6"/>
    <n v="1440"/>
    <n v="27.76"/>
    <s v="21,23%"/>
    <n v="33.65"/>
    <n v="48456"/>
  </r>
  <r>
    <s v="7.2.1"/>
    <x v="92"/>
    <x v="0"/>
    <x v="92"/>
    <x v="0"/>
    <n v="6"/>
    <n v="12307.13"/>
    <s v="21,23%"/>
    <n v="14919.93"/>
    <n v="89519.58"/>
  </r>
  <r>
    <s v="8.1.1"/>
    <x v="93"/>
    <x v="1"/>
    <x v="93"/>
    <x v="1"/>
    <n v="3969.47"/>
    <n v="18.62"/>
    <s v="21,23%"/>
    <n v="22.57"/>
    <n v="89590.93"/>
  </r>
  <r>
    <s v="8.1.2"/>
    <x v="94"/>
    <x v="1"/>
    <x v="94"/>
    <x v="1"/>
    <n v="5705.39"/>
    <n v="48.14"/>
    <s v="21,23%"/>
    <n v="58.36"/>
    <n v="332966.56"/>
  </r>
  <r>
    <s v="8.1.3"/>
    <x v="95"/>
    <x v="1"/>
    <x v="95"/>
    <x v="1"/>
    <n v="373.33"/>
    <n v="32.479999999999997"/>
    <s v="21,23%"/>
    <n v="39.380000000000003"/>
    <n v="14701.73"/>
  </r>
  <r>
    <s v="8.1.4"/>
    <x v="96"/>
    <x v="1"/>
    <x v="96"/>
    <x v="1"/>
    <n v="155.01"/>
    <n v="58.55"/>
    <s v="21,23%"/>
    <n v="70.98"/>
    <n v="11002.6"/>
  </r>
  <r>
    <s v="8.1.5"/>
    <x v="97"/>
    <x v="1"/>
    <x v="97"/>
    <x v="2"/>
    <n v="8203"/>
    <n v="28.97"/>
    <s v="21,23%"/>
    <n v="35.119999999999997"/>
    <n v="288089.36"/>
  </r>
  <r>
    <s v="8.1.6"/>
    <x v="98"/>
    <x v="1"/>
    <x v="98"/>
    <x v="2"/>
    <n v="523"/>
    <n v="31.55"/>
    <s v="21,23%"/>
    <n v="38.25"/>
    <n v="20004.75"/>
  </r>
  <r>
    <s v="8.2.1"/>
    <x v="99"/>
    <x v="1"/>
    <x v="99"/>
    <x v="2"/>
    <n v="4"/>
    <n v="281.99"/>
    <s v="21,23%"/>
    <n v="341.86"/>
    <n v="1367.44"/>
  </r>
  <r>
    <s v="8.2.2"/>
    <x v="100"/>
    <x v="1"/>
    <x v="100"/>
    <x v="2"/>
    <n v="8"/>
    <n v="403.26"/>
    <s v="21,23%"/>
    <n v="488.87"/>
    <n v="3910.96"/>
  </r>
  <r>
    <s v="8.2.3"/>
    <x v="101"/>
    <x v="1"/>
    <x v="101"/>
    <x v="2"/>
    <n v="46"/>
    <n v="281.95999999999998"/>
    <s v="21,23%"/>
    <n v="341.82"/>
    <n v="15723.72"/>
  </r>
  <r>
    <s v="8.2.4"/>
    <x v="102"/>
    <x v="1"/>
    <x v="102"/>
    <x v="2"/>
    <n v="34"/>
    <n v="282.02"/>
    <s v="21,23%"/>
    <n v="341.89"/>
    <n v="11624.26"/>
  </r>
  <r>
    <s v="8.2.5"/>
    <x v="103"/>
    <x v="1"/>
    <x v="103"/>
    <x v="1"/>
    <n v="112.14"/>
    <n v="615.73"/>
    <s v="21,23%"/>
    <n v="746.45"/>
    <n v="83706.899999999994"/>
  </r>
  <r>
    <s v="8.2.6"/>
    <x v="104"/>
    <x v="1"/>
    <x v="104"/>
    <x v="2"/>
    <n v="55"/>
    <n v="2482.56"/>
    <s v="21,23%"/>
    <n v="3009.61"/>
    <n v="165528.54999999999"/>
  </r>
  <r>
    <s v="8.2.7"/>
    <x v="105"/>
    <x v="1"/>
    <x v="105"/>
    <x v="2"/>
    <n v="4"/>
    <n v="467.88"/>
    <s v="21,23%"/>
    <n v="567.21"/>
    <n v="2268.84"/>
  </r>
  <r>
    <s v="8.2.8"/>
    <x v="106"/>
    <x v="1"/>
    <x v="106"/>
    <x v="2"/>
    <n v="34"/>
    <n v="420.46"/>
    <s v="21,23%"/>
    <n v="509.72"/>
    <n v="17330.48"/>
  </r>
  <r>
    <s v="8.2.9"/>
    <x v="107"/>
    <x v="1"/>
    <x v="107"/>
    <x v="2"/>
    <n v="2"/>
    <n v="102841.33"/>
    <s v="21,23%"/>
    <n v="124674.54"/>
    <n v="249349.08"/>
  </r>
  <r>
    <s v="8.3.1"/>
    <x v="108"/>
    <x v="1"/>
    <x v="108"/>
    <x v="7"/>
    <n v="9"/>
    <n v="3.96"/>
    <s v="21,23%"/>
    <n v="4.8"/>
    <n v="43.2"/>
  </r>
  <r>
    <s v="8.3.2"/>
    <x v="109"/>
    <x v="1"/>
    <x v="109"/>
    <x v="7"/>
    <n v="12"/>
    <n v="3.72"/>
    <s v="21,23%"/>
    <n v="4.51"/>
    <n v="54.12"/>
  </r>
  <r>
    <s v="8.3.3"/>
    <x v="103"/>
    <x v="1"/>
    <x v="103"/>
    <x v="1"/>
    <n v="10.5"/>
    <n v="615.73"/>
    <s v="21,23%"/>
    <n v="746.45"/>
    <n v="7837.72"/>
  </r>
  <r>
    <s v="8.3.4"/>
    <x v="110"/>
    <x v="1"/>
    <x v="110"/>
    <x v="2"/>
    <n v="57"/>
    <n v="1149.3900000000001"/>
    <s v="21,23%"/>
    <n v="1393.41"/>
    <n v="79424.37"/>
  </r>
  <r>
    <s v="8.3.5"/>
    <x v="111"/>
    <x v="1"/>
    <x v="111"/>
    <x v="7"/>
    <n v="69"/>
    <n v="4.2300000000000004"/>
    <s v="21,23%"/>
    <n v="5.13"/>
    <n v="353.97"/>
  </r>
  <r>
    <s v="8.3.6"/>
    <x v="112"/>
    <x v="1"/>
    <x v="112"/>
    <x v="7"/>
    <n v="9"/>
    <n v="8.8000000000000007"/>
    <s v="21,23%"/>
    <n v="10.67"/>
    <n v="96.03"/>
  </r>
  <r>
    <s v="8.3.7"/>
    <x v="113"/>
    <x v="1"/>
    <x v="113"/>
    <x v="7"/>
    <n v="12"/>
    <n v="1.08"/>
    <s v="21,23%"/>
    <n v="1.31"/>
    <n v="15.72"/>
  </r>
  <r>
    <s v="8.3.8"/>
    <x v="114"/>
    <x v="1"/>
    <x v="114"/>
    <x v="8"/>
    <n v="18"/>
    <n v="22.23"/>
    <s v="21,23%"/>
    <n v="26.95"/>
    <n v="485.1"/>
  </r>
  <r>
    <s v="9.1"/>
    <x v="115"/>
    <x v="0"/>
    <x v="115"/>
    <x v="0"/>
    <n v="7"/>
    <n v="10270.5"/>
    <s v="21,23%"/>
    <n v="12450.93"/>
    <n v="87156.51"/>
  </r>
  <r>
    <s v="9.2"/>
    <x v="116"/>
    <x v="0"/>
    <x v="116"/>
    <x v="0"/>
    <n v="14"/>
    <n v="258.22000000000003"/>
    <s v="21,23%"/>
    <n v="313.04000000000002"/>
    <n v="4382.5600000000004"/>
  </r>
  <r>
    <s v="9.3"/>
    <x v="117"/>
    <x v="1"/>
    <x v="117"/>
    <x v="2"/>
    <n v="7"/>
    <n v="12659.79"/>
    <s v="21,23%"/>
    <n v="15347.46"/>
    <n v="107432.22"/>
  </r>
  <r>
    <s v="9.4"/>
    <x v="118"/>
    <x v="1"/>
    <x v="118"/>
    <x v="2"/>
    <n v="21"/>
    <n v="29.44"/>
    <s v="21,23%"/>
    <n v="35.69"/>
    <n v="749.49"/>
  </r>
  <r>
    <s v="9.5"/>
    <x v="119"/>
    <x v="0"/>
    <x v="119"/>
    <x v="6"/>
    <n v="21"/>
    <n v="88.76"/>
    <s v="21,23%"/>
    <n v="107.6"/>
    <n v="2259.6"/>
  </r>
  <r>
    <s v="9.6"/>
    <x v="120"/>
    <x v="1"/>
    <x v="120"/>
    <x v="2"/>
    <n v="28"/>
    <n v="159.79"/>
    <s v="21,23%"/>
    <n v="193.71"/>
    <n v="5423.88"/>
  </r>
  <r>
    <s v="9.7"/>
    <x v="121"/>
    <x v="1"/>
    <x v="121"/>
    <x v="2"/>
    <n v="7"/>
    <n v="571.55999999999995"/>
    <s v="21,23%"/>
    <n v="692.9"/>
    <n v="4850.3"/>
  </r>
  <r>
    <s v="9.8"/>
    <x v="122"/>
    <x v="0"/>
    <x v="122"/>
    <x v="0"/>
    <n v="7"/>
    <n v="71.14"/>
    <s v="21,23%"/>
    <n v="86.24"/>
    <n v="603.67999999999995"/>
  </r>
  <r>
    <s v="9.9"/>
    <x v="123"/>
    <x v="1"/>
    <x v="123"/>
    <x v="2"/>
    <n v="7"/>
    <n v="14.59"/>
    <s v="21,23%"/>
    <n v="17.690000000000001"/>
    <n v="123.83"/>
  </r>
  <r>
    <s v="9.10"/>
    <x v="124"/>
    <x v="0"/>
    <x v="124"/>
    <x v="2"/>
    <n v="7"/>
    <n v="442.99"/>
    <s v="21,23%"/>
    <n v="537.04"/>
    <n v="3759.28"/>
  </r>
  <r>
    <s v="9.11"/>
    <x v="125"/>
    <x v="0"/>
    <x v="125"/>
    <x v="2"/>
    <n v="7"/>
    <n v="721.69"/>
    <s v="21,23%"/>
    <n v="874.9"/>
    <n v="6124.3"/>
  </r>
  <r>
    <s v="9.12"/>
    <x v="126"/>
    <x v="0"/>
    <x v="126"/>
    <x v="2"/>
    <n v="7"/>
    <n v="712.12"/>
    <s v="21,23%"/>
    <n v="863.3"/>
    <n v="6043.1"/>
  </r>
  <r>
    <s v="9.13"/>
    <x v="127"/>
    <x v="0"/>
    <x v="127"/>
    <x v="2"/>
    <n v="1"/>
    <n v="2618.85"/>
    <s v="21,23%"/>
    <n v="3174.83"/>
    <n v="3174.83"/>
  </r>
  <r>
    <s v="9.14"/>
    <x v="128"/>
    <x v="0"/>
    <x v="128"/>
    <x v="2"/>
    <n v="278"/>
    <n v="12661.97"/>
    <s v="21,23%"/>
    <n v="15350.11"/>
    <n v="4267330.58"/>
  </r>
  <r>
    <s v="9.15"/>
    <x v="129"/>
    <x v="0"/>
    <x v="128"/>
    <x v="2"/>
    <n v="68"/>
    <n v="13161.97"/>
    <s v="21,23%"/>
    <n v="15956.26"/>
    <n v="1085025.68"/>
  </r>
  <r>
    <s v="9.16"/>
    <x v="130"/>
    <x v="0"/>
    <x v="129"/>
    <x v="2"/>
    <n v="11"/>
    <n v="231.77"/>
    <s v="21,23%"/>
    <n v="280.97000000000003"/>
    <n v="3090.67"/>
  </r>
  <r>
    <s v="9.17"/>
    <x v="131"/>
    <x v="0"/>
    <x v="130"/>
    <x v="2"/>
    <n v="19"/>
    <n v="232.88"/>
    <s v="21,23%"/>
    <n v="282.32"/>
    <n v="5364.08"/>
  </r>
  <r>
    <s v="9.18"/>
    <x v="132"/>
    <x v="0"/>
    <x v="131"/>
    <x v="2"/>
    <n v="43"/>
    <n v="90.21"/>
    <s v="21,23%"/>
    <n v="109.36"/>
    <n v="4702.4799999999996"/>
  </r>
  <r>
    <s v="9.19"/>
    <x v="133"/>
    <x v="0"/>
    <x v="132"/>
    <x v="2"/>
    <n v="215"/>
    <n v="112.8"/>
    <s v="21,23%"/>
    <n v="136.75"/>
    <n v="29401.25"/>
  </r>
  <r>
    <s v="9.20"/>
    <x v="134"/>
    <x v="0"/>
    <x v="133"/>
    <x v="2"/>
    <n v="57"/>
    <n v="167.98"/>
    <s v="21,23%"/>
    <n v="203.64"/>
    <n v="11607.48"/>
  </r>
  <r>
    <s v="9.21"/>
    <x v="135"/>
    <x v="1"/>
    <x v="134"/>
    <x v="2"/>
    <n v="415"/>
    <n v="36.380000000000003"/>
    <s v="21,23%"/>
    <n v="44.1"/>
    <n v="18301.5"/>
  </r>
  <r>
    <s v="9.22"/>
    <x v="136"/>
    <x v="0"/>
    <x v="135"/>
    <x v="2"/>
    <n v="415"/>
    <n v="18.79"/>
    <s v="21,23%"/>
    <n v="22.78"/>
    <n v="9453.7000000000007"/>
  </r>
  <r>
    <s v="9.23"/>
    <x v="137"/>
    <x v="1"/>
    <x v="136"/>
    <x v="2"/>
    <n v="415"/>
    <n v="663.9"/>
    <s v="21,23%"/>
    <n v="804.85"/>
    <n v="334012.75"/>
  </r>
  <r>
    <s v="9.24"/>
    <x v="138"/>
    <x v="0"/>
    <x v="137"/>
    <x v="6"/>
    <n v="13000"/>
    <n v="16.91"/>
    <s v="21,23%"/>
    <n v="20.5"/>
    <n v="266500"/>
  </r>
  <r>
    <s v="9.25"/>
    <x v="139"/>
    <x v="0"/>
    <x v="138"/>
    <x v="6"/>
    <n v="1600"/>
    <n v="8.77"/>
    <s v="21,23%"/>
    <n v="10.63"/>
    <n v="17008"/>
  </r>
  <r>
    <s v="9.26"/>
    <x v="140"/>
    <x v="1"/>
    <x v="139"/>
    <x v="2"/>
    <n v="50"/>
    <n v="109.48"/>
    <s v="21,23%"/>
    <n v="132.72"/>
    <n v="6636"/>
  </r>
  <r>
    <s v="9.27"/>
    <x v="141"/>
    <x v="0"/>
    <x v="140"/>
    <x v="2"/>
    <n v="50"/>
    <n v="259.64999999999998"/>
    <s v="21,23%"/>
    <n v="314.77"/>
    <n v="15738.5"/>
  </r>
  <r>
    <s v="9.28"/>
    <x v="142"/>
    <x v="0"/>
    <x v="141"/>
    <x v="2"/>
    <n v="1"/>
    <n v="296.27999999999997"/>
    <s v="21,23%"/>
    <n v="359.18"/>
    <n v="359.18"/>
  </r>
  <r>
    <s v="9.29"/>
    <x v="143"/>
    <x v="0"/>
    <x v="142"/>
    <x v="2"/>
    <n v="4"/>
    <n v="2.39"/>
    <s v="21,23%"/>
    <n v="2.9"/>
    <n v="11.6"/>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00000000-0007-0000-0500-000000000000}" name="Tabela dinâmica1" cacheId="0" applyNumberFormats="0" applyBorderFormats="0" applyFontFormats="0" applyPatternFormats="0" applyAlignmentFormats="0" applyWidthHeightFormats="1" dataCaption="Valores" updatedVersion="7" minRefreshableVersion="3" useAutoFormatting="1" itemPrintTitles="1" createdVersion="7" indent="0" outline="1" outlineData="1" multipleFieldFilters="0">
  <location ref="A3:H148" firstHeaderRow="0" firstDataRow="1" firstDataCol="4"/>
  <pivotFields count="10">
    <pivotField showAll="0"/>
    <pivotField axis="axisRow" outline="0" showAll="0" defaultSubtotal="0">
      <items count="144">
        <item x="5"/>
        <item x="0"/>
        <item x="1"/>
        <item x="6"/>
        <item x="43"/>
        <item x="4"/>
        <item x="45"/>
        <item x="46"/>
        <item x="47"/>
        <item x="49"/>
        <item x="50"/>
        <item x="2"/>
        <item x="3"/>
        <item x="7"/>
        <item x="8"/>
        <item x="9"/>
        <item x="10"/>
        <item x="11"/>
        <item x="12"/>
        <item x="13"/>
        <item x="14"/>
        <item x="28"/>
        <item x="29"/>
        <item x="30"/>
        <item x="31"/>
        <item x="32"/>
        <item x="33"/>
        <item x="34"/>
        <item x="35"/>
        <item x="36"/>
        <item x="37"/>
        <item x="40"/>
        <item x="41"/>
        <item x="42"/>
        <item x="44"/>
        <item x="48"/>
        <item x="52"/>
        <item x="53"/>
        <item x="54"/>
        <item x="55"/>
        <item x="56"/>
        <item x="57"/>
        <item x="58"/>
        <item x="59"/>
        <item x="60"/>
        <item x="61"/>
        <item x="78"/>
        <item x="79"/>
        <item x="80"/>
        <item x="81"/>
        <item x="82"/>
        <item x="88"/>
        <item x="89"/>
        <item x="90"/>
        <item x="91"/>
        <item x="92"/>
        <item x="93"/>
        <item x="94"/>
        <item x="95"/>
        <item x="99"/>
        <item x="100"/>
        <item x="101"/>
        <item x="102"/>
        <item x="108"/>
        <item x="109"/>
        <item x="103"/>
        <item x="110"/>
        <item x="111"/>
        <item x="112"/>
        <item x="113"/>
        <item x="115"/>
        <item x="116"/>
        <item x="117"/>
        <item x="118"/>
        <item x="119"/>
        <item x="120"/>
        <item x="121"/>
        <item x="122"/>
        <item x="123"/>
        <item x="124"/>
        <item x="15"/>
        <item x="16"/>
        <item x="17"/>
        <item x="18"/>
        <item x="19"/>
        <item x="20"/>
        <item x="21"/>
        <item x="22"/>
        <item x="23"/>
        <item x="24"/>
        <item x="25"/>
        <item x="26"/>
        <item x="27"/>
        <item x="38"/>
        <item x="39"/>
        <item x="51"/>
        <item x="62"/>
        <item x="63"/>
        <item x="64"/>
        <item x="65"/>
        <item x="66"/>
        <item x="67"/>
        <item x="68"/>
        <item x="69"/>
        <item x="70"/>
        <item x="71"/>
        <item x="72"/>
        <item x="73"/>
        <item x="74"/>
        <item x="75"/>
        <item x="76"/>
        <item x="77"/>
        <item x="83"/>
        <item x="84"/>
        <item x="85"/>
        <item x="86"/>
        <item x="87"/>
        <item x="96"/>
        <item x="97"/>
        <item x="98"/>
        <item x="104"/>
        <item x="105"/>
        <item x="106"/>
        <item x="107"/>
        <item x="114"/>
        <item x="125"/>
        <item x="126"/>
        <item x="127"/>
        <item x="128"/>
        <item x="129"/>
        <item x="130"/>
        <item x="131"/>
        <item x="132"/>
        <item x="133"/>
        <item x="134"/>
        <item x="135"/>
        <item x="136"/>
        <item x="137"/>
        <item x="138"/>
        <item x="139"/>
        <item x="140"/>
        <item x="141"/>
        <item x="142"/>
        <item x="143"/>
      </items>
    </pivotField>
    <pivotField axis="axisRow" outline="0" showAll="0" defaultSubtotal="0">
      <items count="3">
        <item x="0"/>
        <item x="2"/>
        <item x="1"/>
      </items>
    </pivotField>
    <pivotField axis="axisRow" outline="0" showAll="0" defaultSubtotal="0">
      <items count="143">
        <item x="111"/>
        <item x="42"/>
        <item x="5"/>
        <item x="88"/>
        <item x="2"/>
        <item x="87"/>
        <item x="113"/>
        <item x="114"/>
        <item x="31"/>
        <item x="40"/>
        <item x="103"/>
        <item x="107"/>
        <item x="35"/>
        <item x="32"/>
        <item x="30"/>
        <item x="37"/>
        <item x="0"/>
        <item x="1"/>
        <item x="3"/>
        <item x="4"/>
        <item x="6"/>
        <item x="7"/>
        <item x="8"/>
        <item x="9"/>
        <item x="10"/>
        <item x="11"/>
        <item x="12"/>
        <item x="13"/>
        <item x="14"/>
        <item x="28"/>
        <item x="29"/>
        <item x="33"/>
        <item x="34"/>
        <item x="36"/>
        <item x="41"/>
        <item x="43"/>
        <item x="44"/>
        <item x="45"/>
        <item x="46"/>
        <item x="47"/>
        <item x="48"/>
        <item x="49"/>
        <item x="50"/>
        <item x="52"/>
        <item x="53"/>
        <item x="54"/>
        <item x="55"/>
        <item x="56"/>
        <item x="57"/>
        <item x="58"/>
        <item x="59"/>
        <item x="60"/>
        <item x="61"/>
        <item x="78"/>
        <item x="79"/>
        <item x="80"/>
        <item x="81"/>
        <item x="82"/>
        <item x="89"/>
        <item x="90"/>
        <item x="91"/>
        <item x="92"/>
        <item x="93"/>
        <item x="94"/>
        <item x="95"/>
        <item x="99"/>
        <item x="100"/>
        <item x="101"/>
        <item x="102"/>
        <item x="108"/>
        <item x="109"/>
        <item x="110"/>
        <item x="112"/>
        <item x="115"/>
        <item x="116"/>
        <item x="117"/>
        <item x="118"/>
        <item x="119"/>
        <item x="120"/>
        <item x="121"/>
        <item x="122"/>
        <item x="123"/>
        <item x="124"/>
        <item x="15"/>
        <item x="16"/>
        <item x="17"/>
        <item x="18"/>
        <item x="19"/>
        <item x="20"/>
        <item x="21"/>
        <item x="22"/>
        <item x="23"/>
        <item x="24"/>
        <item x="25"/>
        <item x="26"/>
        <item x="27"/>
        <item x="38"/>
        <item x="39"/>
        <item x="51"/>
        <item x="62"/>
        <item x="63"/>
        <item x="64"/>
        <item x="65"/>
        <item x="66"/>
        <item x="67"/>
        <item x="68"/>
        <item x="69"/>
        <item x="70"/>
        <item x="71"/>
        <item x="72"/>
        <item x="73"/>
        <item x="74"/>
        <item x="75"/>
        <item x="76"/>
        <item x="77"/>
        <item x="83"/>
        <item x="84"/>
        <item x="85"/>
        <item x="86"/>
        <item x="96"/>
        <item x="97"/>
        <item x="98"/>
        <item x="104"/>
        <item x="105"/>
        <item x="106"/>
        <item x="125"/>
        <item x="126"/>
        <item x="127"/>
        <item x="128"/>
        <item x="129"/>
        <item x="130"/>
        <item x="131"/>
        <item x="132"/>
        <item x="133"/>
        <item x="134"/>
        <item x="135"/>
        <item x="136"/>
        <item x="137"/>
        <item x="138"/>
        <item x="139"/>
        <item x="140"/>
        <item x="141"/>
        <item x="142"/>
      </items>
    </pivotField>
    <pivotField axis="axisRow" outline="0" showAll="0" defaultSubtotal="0">
      <items count="9">
        <item x="8"/>
        <item x="6"/>
        <item x="1"/>
        <item x="4"/>
        <item x="3"/>
        <item x="2"/>
        <item x="7"/>
        <item x="0"/>
        <item x="5"/>
      </items>
    </pivotField>
    <pivotField dataField="1" showAll="0"/>
    <pivotField dataField="1" showAll="0"/>
    <pivotField showAll="0"/>
    <pivotField dataField="1" showAll="0"/>
    <pivotField dataField="1" showAll="0"/>
  </pivotFields>
  <rowFields count="4">
    <field x="1"/>
    <field x="2"/>
    <field x="3"/>
    <field x="4"/>
  </rowFields>
  <rowItems count="145">
    <i>
      <x/>
      <x v="2"/>
      <x v="2"/>
      <x v="2"/>
    </i>
    <i>
      <x v="1"/>
      <x/>
      <x v="16"/>
      <x v="7"/>
    </i>
    <i>
      <x v="2"/>
      <x/>
      <x v="17"/>
      <x v="7"/>
    </i>
    <i>
      <x v="3"/>
      <x/>
      <x v="20"/>
      <x v="7"/>
    </i>
    <i>
      <x v="4"/>
      <x v="1"/>
      <x v="35"/>
      <x v="4"/>
    </i>
    <i>
      <x v="5"/>
      <x v="1"/>
      <x v="19"/>
      <x v="4"/>
    </i>
    <i>
      <x v="6"/>
      <x v="1"/>
      <x v="37"/>
      <x v="4"/>
    </i>
    <i>
      <x v="7"/>
      <x v="1"/>
      <x v="38"/>
      <x v="4"/>
    </i>
    <i>
      <x v="8"/>
      <x v="1"/>
      <x v="39"/>
      <x v="4"/>
    </i>
    <i>
      <x v="9"/>
      <x v="1"/>
      <x v="41"/>
      <x v="4"/>
    </i>
    <i>
      <x v="10"/>
      <x v="1"/>
      <x v="42"/>
      <x v="4"/>
    </i>
    <i>
      <x v="11"/>
      <x/>
      <x v="4"/>
      <x v="2"/>
    </i>
    <i>
      <x v="12"/>
      <x v="2"/>
      <x v="18"/>
      <x v="5"/>
    </i>
    <i>
      <x v="13"/>
      <x v="2"/>
      <x v="21"/>
      <x v="3"/>
    </i>
    <i>
      <x v="14"/>
      <x v="2"/>
      <x v="22"/>
      <x v="3"/>
    </i>
    <i>
      <x v="15"/>
      <x v="2"/>
      <x v="23"/>
      <x v="3"/>
    </i>
    <i>
      <x v="16"/>
      <x v="2"/>
      <x v="24"/>
      <x v="3"/>
    </i>
    <i>
      <x v="17"/>
      <x v="2"/>
      <x v="25"/>
      <x v="3"/>
    </i>
    <i>
      <x v="18"/>
      <x v="2"/>
      <x v="26"/>
      <x v="3"/>
    </i>
    <i>
      <x v="19"/>
      <x v="2"/>
      <x v="27"/>
      <x v="3"/>
    </i>
    <i>
      <x v="20"/>
      <x v="2"/>
      <x v="28"/>
      <x v="3"/>
    </i>
    <i>
      <x v="21"/>
      <x v="2"/>
      <x v="29"/>
      <x v="3"/>
    </i>
    <i>
      <x v="22"/>
      <x v="2"/>
      <x v="30"/>
      <x v="3"/>
    </i>
    <i>
      <x v="23"/>
      <x v="2"/>
      <x v="14"/>
      <x v="3"/>
    </i>
    <i>
      <x v="24"/>
      <x v="2"/>
      <x v="8"/>
      <x v="3"/>
    </i>
    <i>
      <x v="25"/>
      <x v="2"/>
      <x v="13"/>
      <x v="1"/>
    </i>
    <i>
      <x v="26"/>
      <x v="2"/>
      <x v="31"/>
      <x v="3"/>
    </i>
    <i>
      <x v="27"/>
      <x v="2"/>
      <x v="32"/>
      <x v="3"/>
    </i>
    <i>
      <x v="28"/>
      <x v="2"/>
      <x v="12"/>
      <x v="2"/>
    </i>
    <i>
      <x v="29"/>
      <x v="2"/>
      <x v="33"/>
      <x v="3"/>
    </i>
    <i>
      <x v="30"/>
      <x v="2"/>
      <x v="15"/>
      <x v="2"/>
    </i>
    <i>
      <x v="31"/>
      <x v="2"/>
      <x v="9"/>
      <x v="2"/>
    </i>
    <i>
      <x v="32"/>
      <x v="2"/>
      <x v="34"/>
      <x v="4"/>
    </i>
    <i>
      <x v="33"/>
      <x v="2"/>
      <x v="1"/>
      <x v="3"/>
    </i>
    <i>
      <x v="34"/>
      <x v="1"/>
      <x v="36"/>
      <x v="4"/>
    </i>
    <i>
      <x v="35"/>
      <x v="1"/>
      <x v="40"/>
      <x v="4"/>
    </i>
    <i>
      <x v="36"/>
      <x v="2"/>
      <x v="43"/>
      <x v="1"/>
    </i>
    <i>
      <x v="37"/>
      <x v="2"/>
      <x v="44"/>
      <x v="1"/>
    </i>
    <i>
      <x v="38"/>
      <x v="2"/>
      <x v="45"/>
      <x v="1"/>
    </i>
    <i>
      <x v="39"/>
      <x v="2"/>
      <x v="46"/>
      <x v="1"/>
    </i>
    <i>
      <x v="40"/>
      <x v="2"/>
      <x v="47"/>
      <x v="1"/>
    </i>
    <i>
      <x v="41"/>
      <x v="2"/>
      <x v="48"/>
      <x v="1"/>
    </i>
    <i>
      <x v="42"/>
      <x v="2"/>
      <x v="49"/>
      <x v="1"/>
    </i>
    <i>
      <x v="43"/>
      <x v="2"/>
      <x v="50"/>
      <x v="5"/>
    </i>
    <i>
      <x v="44"/>
      <x v="2"/>
      <x v="51"/>
      <x v="1"/>
    </i>
    <i>
      <x v="45"/>
      <x v="2"/>
      <x v="52"/>
      <x v="1"/>
    </i>
    <i>
      <x v="46"/>
      <x v="2"/>
      <x v="53"/>
      <x v="1"/>
    </i>
    <i>
      <x v="47"/>
      <x v="2"/>
      <x v="54"/>
      <x v="1"/>
    </i>
    <i>
      <x v="48"/>
      <x v="2"/>
      <x v="55"/>
      <x v="1"/>
    </i>
    <i>
      <x v="49"/>
      <x v="2"/>
      <x v="56"/>
      <x v="1"/>
    </i>
    <i>
      <x v="50"/>
      <x v="2"/>
      <x v="57"/>
      <x v="5"/>
    </i>
    <i>
      <x v="51"/>
      <x v="2"/>
      <x v="3"/>
      <x v="1"/>
    </i>
    <i>
      <x v="52"/>
      <x v="2"/>
      <x v="58"/>
      <x v="1"/>
    </i>
    <i>
      <x v="53"/>
      <x v="2"/>
      <x v="59"/>
      <x v="1"/>
    </i>
    <i>
      <x v="54"/>
      <x v="2"/>
      <x v="60"/>
      <x v="1"/>
    </i>
    <i>
      <x v="55"/>
      <x/>
      <x v="61"/>
      <x v="7"/>
    </i>
    <i>
      <x v="56"/>
      <x v="2"/>
      <x v="62"/>
      <x v="2"/>
    </i>
    <i>
      <x v="57"/>
      <x v="2"/>
      <x v="63"/>
      <x v="2"/>
    </i>
    <i>
      <x v="58"/>
      <x v="2"/>
      <x v="64"/>
      <x v="2"/>
    </i>
    <i>
      <x v="59"/>
      <x v="2"/>
      <x v="65"/>
      <x v="5"/>
    </i>
    <i>
      <x v="60"/>
      <x v="2"/>
      <x v="66"/>
      <x v="5"/>
    </i>
    <i>
      <x v="61"/>
      <x v="2"/>
      <x v="67"/>
      <x v="5"/>
    </i>
    <i>
      <x v="62"/>
      <x v="2"/>
      <x v="68"/>
      <x v="5"/>
    </i>
    <i>
      <x v="63"/>
      <x v="2"/>
      <x v="69"/>
      <x v="6"/>
    </i>
    <i>
      <x v="64"/>
      <x v="2"/>
      <x v="70"/>
      <x v="6"/>
    </i>
    <i>
      <x v="65"/>
      <x v="2"/>
      <x v="10"/>
      <x v="2"/>
    </i>
    <i>
      <x v="66"/>
      <x v="2"/>
      <x v="71"/>
      <x v="5"/>
    </i>
    <i>
      <x v="67"/>
      <x v="2"/>
      <x/>
      <x v="6"/>
    </i>
    <i>
      <x v="68"/>
      <x v="2"/>
      <x v="72"/>
      <x v="6"/>
    </i>
    <i>
      <x v="69"/>
      <x v="2"/>
      <x v="6"/>
      <x v="6"/>
    </i>
    <i>
      <x v="70"/>
      <x/>
      <x v="73"/>
      <x v="7"/>
    </i>
    <i>
      <x v="71"/>
      <x/>
      <x v="74"/>
      <x v="7"/>
    </i>
    <i>
      <x v="72"/>
      <x v="2"/>
      <x v="75"/>
      <x v="5"/>
    </i>
    <i>
      <x v="73"/>
      <x v="2"/>
      <x v="76"/>
      <x v="5"/>
    </i>
    <i>
      <x v="74"/>
      <x/>
      <x v="77"/>
      <x v="1"/>
    </i>
    <i>
      <x v="75"/>
      <x v="2"/>
      <x v="78"/>
      <x v="5"/>
    </i>
    <i>
      <x v="76"/>
      <x v="2"/>
      <x v="79"/>
      <x v="5"/>
    </i>
    <i>
      <x v="77"/>
      <x/>
      <x v="80"/>
      <x v="7"/>
    </i>
    <i>
      <x v="78"/>
      <x v="2"/>
      <x v="81"/>
      <x v="5"/>
    </i>
    <i>
      <x v="79"/>
      <x/>
      <x v="82"/>
      <x v="5"/>
    </i>
    <i>
      <x v="80"/>
      <x v="2"/>
      <x v="83"/>
      <x v="3"/>
    </i>
    <i>
      <x v="81"/>
      <x v="2"/>
      <x v="84"/>
      <x v="3"/>
    </i>
    <i>
      <x v="82"/>
      <x v="2"/>
      <x v="85"/>
      <x v="3"/>
    </i>
    <i>
      <x v="83"/>
      <x v="2"/>
      <x v="86"/>
      <x v="3"/>
    </i>
    <i>
      <x v="84"/>
      <x v="2"/>
      <x v="87"/>
      <x v="3"/>
    </i>
    <i>
      <x v="85"/>
      <x v="2"/>
      <x v="88"/>
      <x v="3"/>
    </i>
    <i>
      <x v="86"/>
      <x v="2"/>
      <x v="89"/>
      <x v="3"/>
    </i>
    <i>
      <x v="87"/>
      <x v="2"/>
      <x v="90"/>
      <x v="3"/>
    </i>
    <i>
      <x v="88"/>
      <x v="2"/>
      <x v="91"/>
      <x v="3"/>
    </i>
    <i>
      <x v="89"/>
      <x v="2"/>
      <x v="92"/>
      <x v="3"/>
    </i>
    <i>
      <x v="90"/>
      <x v="2"/>
      <x v="93"/>
      <x v="3"/>
    </i>
    <i>
      <x v="91"/>
      <x/>
      <x v="94"/>
      <x v="8"/>
    </i>
    <i>
      <x v="92"/>
      <x v="2"/>
      <x v="95"/>
      <x v="2"/>
    </i>
    <i>
      <x v="93"/>
      <x v="2"/>
      <x v="96"/>
      <x v="2"/>
    </i>
    <i>
      <x v="94"/>
      <x v="2"/>
      <x v="97"/>
      <x v="2"/>
    </i>
    <i>
      <x v="95"/>
      <x v="1"/>
      <x v="98"/>
      <x v="4"/>
    </i>
    <i>
      <x v="96"/>
      <x v="2"/>
      <x v="99"/>
      <x v="1"/>
    </i>
    <i>
      <x v="97"/>
      <x v="2"/>
      <x v="100"/>
      <x v="5"/>
    </i>
    <i>
      <x v="98"/>
      <x v="2"/>
      <x v="101"/>
      <x v="5"/>
    </i>
    <i>
      <x v="99"/>
      <x v="2"/>
      <x v="102"/>
      <x v="5"/>
    </i>
    <i>
      <x v="100"/>
      <x v="2"/>
      <x v="103"/>
      <x v="5"/>
    </i>
    <i>
      <x v="101"/>
      <x v="2"/>
      <x v="104"/>
      <x v="5"/>
    </i>
    <i>
      <x v="102"/>
      <x v="2"/>
      <x v="105"/>
      <x v="5"/>
    </i>
    <i>
      <x v="103"/>
      <x v="2"/>
      <x v="106"/>
      <x v="5"/>
    </i>
    <i>
      <x v="104"/>
      <x v="2"/>
      <x v="107"/>
      <x v="5"/>
    </i>
    <i>
      <x v="105"/>
      <x v="2"/>
      <x v="108"/>
      <x v="5"/>
    </i>
    <i>
      <x v="106"/>
      <x v="2"/>
      <x v="109"/>
      <x v="2"/>
    </i>
    <i>
      <x v="107"/>
      <x v="2"/>
      <x v="110"/>
      <x v="3"/>
    </i>
    <i>
      <x v="108"/>
      <x v="2"/>
      <x v="111"/>
      <x v="3"/>
    </i>
    <i>
      <x v="109"/>
      <x v="2"/>
      <x v="112"/>
      <x v="1"/>
    </i>
    <i>
      <x v="110"/>
      <x v="2"/>
      <x v="113"/>
      <x v="3"/>
    </i>
    <i>
      <x v="111"/>
      <x v="2"/>
      <x v="114"/>
      <x v="3"/>
    </i>
    <i>
      <x v="112"/>
      <x v="2"/>
      <x v="115"/>
      <x v="5"/>
    </i>
    <i>
      <x v="113"/>
      <x v="2"/>
      <x v="116"/>
      <x v="5"/>
    </i>
    <i>
      <x v="114"/>
      <x v="2"/>
      <x v="117"/>
      <x v="5"/>
    </i>
    <i>
      <x v="115"/>
      <x v="2"/>
      <x v="118"/>
      <x v="5"/>
    </i>
    <i>
      <x v="116"/>
      <x v="2"/>
      <x v="5"/>
      <x v="3"/>
    </i>
    <i>
      <x v="117"/>
      <x v="2"/>
      <x v="119"/>
      <x v="2"/>
    </i>
    <i>
      <x v="118"/>
      <x v="2"/>
      <x v="120"/>
      <x v="5"/>
    </i>
    <i>
      <x v="119"/>
      <x v="2"/>
      <x v="121"/>
      <x v="5"/>
    </i>
    <i>
      <x v="120"/>
      <x v="2"/>
      <x v="122"/>
      <x v="5"/>
    </i>
    <i>
      <x v="121"/>
      <x v="2"/>
      <x v="123"/>
      <x v="5"/>
    </i>
    <i>
      <x v="122"/>
      <x v="2"/>
      <x v="124"/>
      <x v="5"/>
    </i>
    <i>
      <x v="123"/>
      <x v="2"/>
      <x v="11"/>
      <x v="5"/>
    </i>
    <i>
      <x v="124"/>
      <x v="2"/>
      <x v="7"/>
      <x/>
    </i>
    <i>
      <x v="125"/>
      <x/>
      <x v="125"/>
      <x v="5"/>
    </i>
    <i>
      <x v="126"/>
      <x/>
      <x v="126"/>
      <x v="5"/>
    </i>
    <i>
      <x v="127"/>
      <x/>
      <x v="127"/>
      <x v="5"/>
    </i>
    <i>
      <x v="128"/>
      <x/>
      <x v="128"/>
      <x v="5"/>
    </i>
    <i>
      <x v="129"/>
      <x/>
      <x v="128"/>
      <x v="5"/>
    </i>
    <i>
      <x v="130"/>
      <x/>
      <x v="129"/>
      <x v="5"/>
    </i>
    <i>
      <x v="131"/>
      <x/>
      <x v="130"/>
      <x v="5"/>
    </i>
    <i>
      <x v="132"/>
      <x/>
      <x v="131"/>
      <x v="5"/>
    </i>
    <i>
      <x v="133"/>
      <x/>
      <x v="132"/>
      <x v="5"/>
    </i>
    <i>
      <x v="134"/>
      <x/>
      <x v="133"/>
      <x v="5"/>
    </i>
    <i>
      <x v="135"/>
      <x v="2"/>
      <x v="134"/>
      <x v="5"/>
    </i>
    <i>
      <x v="136"/>
      <x/>
      <x v="135"/>
      <x v="5"/>
    </i>
    <i>
      <x v="137"/>
      <x v="2"/>
      <x v="136"/>
      <x v="5"/>
    </i>
    <i>
      <x v="138"/>
      <x/>
      <x v="137"/>
      <x v="1"/>
    </i>
    <i>
      <x v="139"/>
      <x/>
      <x v="138"/>
      <x v="1"/>
    </i>
    <i>
      <x v="140"/>
      <x v="2"/>
      <x v="139"/>
      <x v="5"/>
    </i>
    <i>
      <x v="141"/>
      <x/>
      <x v="140"/>
      <x v="5"/>
    </i>
    <i>
      <x v="142"/>
      <x/>
      <x v="141"/>
      <x v="5"/>
    </i>
    <i>
      <x v="143"/>
      <x/>
      <x v="142"/>
      <x v="5"/>
    </i>
    <i t="grand">
      <x/>
    </i>
  </rowItems>
  <colFields count="1">
    <field x="-2"/>
  </colFields>
  <colItems count="4">
    <i>
      <x/>
    </i>
    <i i="1">
      <x v="1"/>
    </i>
    <i i="2">
      <x v="2"/>
    </i>
    <i i="3">
      <x v="3"/>
    </i>
  </colItems>
  <dataFields count="4">
    <dataField name="Soma de QUANT. " fld="5" baseField="4" baseItem="1"/>
    <dataField name="Média de CUSTO UNITÁRIO" fld="6" subtotal="average" baseField="4" baseItem="1"/>
    <dataField name="Média de PREÇO UNITÁRIO" fld="8" subtotal="average" baseField="4" baseItem="1"/>
    <dataField name="Soma de PREÇO TOTAL" fld="9" baseField="4" baseItem="1"/>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8.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9.bin"/></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12.xml"/></Relationships>
</file>

<file path=xl/worksheets/_rels/sheet25.xml.rels><?xml version="1.0" encoding="UTF-8" standalone="yes"?>
<Relationships xmlns="http://schemas.openxmlformats.org/package/2006/relationships"><Relationship Id="rId2" Type="http://schemas.openxmlformats.org/officeDocument/2006/relationships/printerSettings" Target="../printerSettings/printerSettings20.bin"/><Relationship Id="rId1" Type="http://schemas.openxmlformats.org/officeDocument/2006/relationships/pivotTable" Target="../pivotTables/pivotTable1.xml"/></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6" tint="-0.499984740745262"/>
    <pageSetUpPr fitToPage="1"/>
  </sheetPr>
  <dimension ref="A1:AMA51"/>
  <sheetViews>
    <sheetView tabSelected="1" view="pageBreakPreview" zoomScale="80" zoomScaleNormal="80" zoomScaleSheetLayoutView="80" workbookViewId="0">
      <selection activeCell="B20" sqref="B20"/>
    </sheetView>
  </sheetViews>
  <sheetFormatPr defaultColWidth="8.85546875" defaultRowHeight="13.5" customHeight="1"/>
  <cols>
    <col min="1" max="1" width="10.7109375" style="1" customWidth="1"/>
    <col min="2" max="2" width="34.85546875" style="2" customWidth="1"/>
    <col min="3" max="3" width="18.28515625" style="1" customWidth="1"/>
    <col min="4" max="4" width="13" style="1" customWidth="1"/>
    <col min="5" max="5" width="17.5703125" style="1" customWidth="1"/>
    <col min="6" max="6" width="13.5703125" style="1"/>
    <col min="7" max="7" width="30.42578125" style="1" customWidth="1"/>
    <col min="8" max="1015" width="8.85546875" style="1"/>
  </cols>
  <sheetData>
    <row r="1" spans="1:1015" ht="24" customHeight="1">
      <c r="A1" s="1233" t="s">
        <v>0</v>
      </c>
      <c r="B1" s="1234"/>
      <c r="C1" s="1235"/>
      <c r="D1" s="121" t="s">
        <v>1</v>
      </c>
      <c r="E1" s="4"/>
      <c r="F1"/>
      <c r="G1"/>
      <c r="H1"/>
      <c r="I1"/>
      <c r="J1"/>
      <c r="K1"/>
      <c r="L1"/>
      <c r="M1"/>
      <c r="N1"/>
      <c r="O1"/>
      <c r="P1"/>
      <c r="Q1"/>
      <c r="R1"/>
      <c r="S1"/>
      <c r="T1"/>
      <c r="U1"/>
      <c r="V1"/>
      <c r="W1"/>
      <c r="X1"/>
      <c r="Y1"/>
      <c r="Z1"/>
      <c r="AA1"/>
      <c r="AB1"/>
      <c r="AC1"/>
      <c r="AD1"/>
      <c r="AE1"/>
      <c r="AF1"/>
      <c r="AG1"/>
      <c r="AH1"/>
      <c r="AI1"/>
      <c r="AJ1"/>
      <c r="AK1"/>
      <c r="AL1"/>
      <c r="AM1"/>
      <c r="AN1"/>
      <c r="AO1"/>
      <c r="AP1"/>
      <c r="AQ1"/>
      <c r="AR1"/>
      <c r="AS1"/>
      <c r="AT1"/>
      <c r="AU1"/>
      <c r="AV1"/>
      <c r="AW1"/>
      <c r="AX1"/>
      <c r="AY1"/>
      <c r="AZ1"/>
      <c r="BA1"/>
      <c r="BB1"/>
      <c r="BC1"/>
      <c r="BD1"/>
      <c r="BE1"/>
      <c r="BF1"/>
      <c r="BG1"/>
      <c r="BH1"/>
      <c r="BI1"/>
      <c r="BJ1"/>
      <c r="BK1"/>
      <c r="BL1"/>
      <c r="BM1"/>
      <c r="BN1"/>
      <c r="BO1"/>
      <c r="BP1"/>
      <c r="BQ1"/>
      <c r="BR1"/>
      <c r="BS1"/>
      <c r="BT1"/>
      <c r="BU1"/>
      <c r="BV1"/>
      <c r="BW1"/>
      <c r="BX1"/>
      <c r="BY1"/>
      <c r="BZ1"/>
      <c r="CA1"/>
      <c r="CB1"/>
      <c r="CC1"/>
      <c r="CD1"/>
      <c r="CE1"/>
      <c r="CF1"/>
      <c r="CG1"/>
      <c r="CH1"/>
      <c r="CI1"/>
      <c r="CJ1"/>
      <c r="CK1"/>
      <c r="CL1"/>
      <c r="CM1"/>
      <c r="CN1"/>
      <c r="CO1"/>
      <c r="CP1"/>
      <c r="CQ1"/>
      <c r="CR1"/>
      <c r="CS1"/>
      <c r="CT1"/>
      <c r="CU1"/>
      <c r="CV1"/>
      <c r="CW1"/>
      <c r="CX1"/>
      <c r="CY1"/>
      <c r="CZ1"/>
      <c r="DA1"/>
      <c r="DB1"/>
      <c r="DC1"/>
      <c r="DD1"/>
      <c r="DE1"/>
      <c r="DF1"/>
      <c r="DG1"/>
      <c r="DH1"/>
      <c r="DI1"/>
      <c r="DJ1"/>
      <c r="DK1"/>
      <c r="DL1"/>
      <c r="DM1"/>
      <c r="DN1"/>
      <c r="DO1"/>
      <c r="DP1"/>
      <c r="DQ1"/>
      <c r="DR1"/>
      <c r="DS1"/>
      <c r="DT1"/>
      <c r="DU1"/>
      <c r="DV1"/>
      <c r="DW1"/>
      <c r="DX1"/>
      <c r="DY1"/>
      <c r="DZ1"/>
      <c r="EA1"/>
      <c r="EB1"/>
      <c r="EC1"/>
      <c r="ED1"/>
      <c r="EE1"/>
      <c r="EF1"/>
      <c r="EG1"/>
      <c r="EH1"/>
      <c r="EI1"/>
      <c r="EJ1"/>
      <c r="EK1"/>
      <c r="EL1"/>
      <c r="EM1"/>
      <c r="EN1"/>
      <c r="EO1"/>
      <c r="EP1"/>
      <c r="EQ1"/>
      <c r="ER1"/>
      <c r="ES1"/>
      <c r="ET1"/>
      <c r="EU1"/>
      <c r="EV1"/>
      <c r="EW1"/>
      <c r="EX1"/>
      <c r="EY1"/>
      <c r="EZ1"/>
      <c r="FA1"/>
      <c r="FB1"/>
      <c r="FC1"/>
      <c r="FD1"/>
      <c r="FE1"/>
      <c r="FF1"/>
      <c r="FG1"/>
      <c r="FH1"/>
      <c r="FI1"/>
      <c r="FJ1"/>
      <c r="FK1"/>
      <c r="FL1"/>
      <c r="FM1"/>
      <c r="FN1"/>
      <c r="FO1"/>
      <c r="FP1"/>
      <c r="FQ1"/>
      <c r="FR1"/>
      <c r="FS1"/>
      <c r="FT1"/>
      <c r="FU1"/>
      <c r="FV1"/>
      <c r="FW1"/>
      <c r="FX1"/>
      <c r="FY1"/>
      <c r="FZ1"/>
      <c r="GA1"/>
      <c r="GB1"/>
      <c r="GC1"/>
      <c r="GD1"/>
      <c r="GE1"/>
      <c r="GF1"/>
      <c r="GG1"/>
      <c r="GH1"/>
      <c r="GI1"/>
      <c r="GJ1"/>
      <c r="GK1"/>
      <c r="GL1"/>
      <c r="GM1"/>
      <c r="GN1"/>
      <c r="GO1"/>
      <c r="GP1"/>
      <c r="GQ1"/>
      <c r="GR1"/>
      <c r="GS1"/>
      <c r="GT1"/>
      <c r="GU1"/>
      <c r="GV1"/>
      <c r="GW1"/>
      <c r="GX1"/>
      <c r="GY1"/>
      <c r="GZ1"/>
      <c r="HA1"/>
      <c r="HB1"/>
      <c r="HC1"/>
      <c r="HD1"/>
      <c r="HE1"/>
      <c r="HF1"/>
      <c r="HG1"/>
      <c r="HH1"/>
      <c r="HI1"/>
      <c r="HJ1"/>
      <c r="HK1"/>
      <c r="HL1"/>
      <c r="HM1"/>
      <c r="HN1"/>
      <c r="HO1"/>
      <c r="HP1"/>
      <c r="HQ1"/>
      <c r="HR1"/>
      <c r="HS1"/>
      <c r="HT1"/>
      <c r="HU1"/>
      <c r="HV1"/>
      <c r="HW1"/>
      <c r="HX1"/>
      <c r="HY1"/>
      <c r="HZ1"/>
      <c r="IA1"/>
      <c r="IB1"/>
      <c r="IC1"/>
      <c r="ID1"/>
      <c r="IE1"/>
      <c r="IF1"/>
      <c r="IG1"/>
      <c r="IH1"/>
      <c r="II1"/>
      <c r="IJ1"/>
      <c r="IK1"/>
      <c r="IL1"/>
      <c r="IM1"/>
      <c r="IN1"/>
      <c r="IO1"/>
      <c r="IP1"/>
      <c r="IQ1"/>
      <c r="IR1"/>
      <c r="IS1"/>
      <c r="IT1"/>
      <c r="IU1"/>
      <c r="IV1"/>
      <c r="IW1"/>
      <c r="IX1"/>
      <c r="IY1"/>
      <c r="IZ1"/>
      <c r="JA1"/>
      <c r="JB1"/>
      <c r="JC1"/>
      <c r="JD1"/>
      <c r="JE1"/>
      <c r="JF1"/>
      <c r="JG1"/>
      <c r="JH1"/>
      <c r="JI1"/>
      <c r="JJ1"/>
      <c r="JK1"/>
      <c r="JL1"/>
      <c r="JM1"/>
      <c r="JN1"/>
      <c r="JO1"/>
      <c r="JP1"/>
      <c r="JQ1"/>
      <c r="JR1"/>
      <c r="JS1"/>
      <c r="JT1"/>
      <c r="JU1"/>
      <c r="JV1"/>
      <c r="JW1"/>
      <c r="JX1"/>
      <c r="JY1"/>
      <c r="JZ1"/>
      <c r="KA1"/>
      <c r="KB1"/>
      <c r="KC1"/>
      <c r="KD1"/>
      <c r="KE1"/>
      <c r="KF1"/>
      <c r="KG1"/>
      <c r="KH1"/>
      <c r="KI1"/>
      <c r="KJ1"/>
      <c r="KK1"/>
      <c r="KL1"/>
      <c r="KM1"/>
      <c r="KN1"/>
      <c r="KO1"/>
      <c r="KP1"/>
      <c r="KQ1"/>
      <c r="KR1"/>
      <c r="KS1"/>
      <c r="KT1"/>
      <c r="KU1"/>
      <c r="KV1"/>
      <c r="KW1"/>
      <c r="KX1"/>
      <c r="KY1"/>
      <c r="KZ1"/>
      <c r="LA1"/>
      <c r="LB1"/>
      <c r="LC1"/>
      <c r="LD1"/>
      <c r="LE1"/>
      <c r="LF1"/>
      <c r="LG1"/>
      <c r="LH1"/>
      <c r="LI1"/>
      <c r="LJ1"/>
      <c r="LK1"/>
      <c r="LL1"/>
      <c r="LM1"/>
      <c r="LN1"/>
      <c r="LO1"/>
      <c r="LP1"/>
      <c r="LQ1"/>
      <c r="LR1"/>
      <c r="LS1"/>
      <c r="LT1"/>
      <c r="LU1"/>
      <c r="LV1"/>
      <c r="LW1"/>
      <c r="LX1"/>
      <c r="LY1"/>
      <c r="LZ1"/>
      <c r="MA1"/>
      <c r="MB1"/>
      <c r="MC1"/>
      <c r="MD1"/>
      <c r="ME1"/>
      <c r="MF1"/>
      <c r="MG1"/>
      <c r="MH1"/>
      <c r="MI1"/>
      <c r="MJ1"/>
      <c r="MK1"/>
      <c r="ML1"/>
      <c r="MM1"/>
      <c r="MN1"/>
      <c r="MO1"/>
      <c r="MP1"/>
      <c r="MQ1"/>
      <c r="MR1"/>
      <c r="MS1"/>
      <c r="MT1"/>
      <c r="MU1"/>
      <c r="MV1"/>
      <c r="MW1"/>
      <c r="MX1"/>
      <c r="MY1"/>
      <c r="MZ1"/>
      <c r="NA1"/>
      <c r="NB1"/>
      <c r="NC1"/>
      <c r="ND1"/>
      <c r="NE1"/>
      <c r="NF1"/>
      <c r="NG1"/>
      <c r="NH1"/>
      <c r="NI1"/>
      <c r="NJ1"/>
      <c r="NK1"/>
      <c r="NL1"/>
      <c r="NM1"/>
      <c r="NN1"/>
      <c r="NO1"/>
      <c r="NP1"/>
      <c r="NQ1"/>
      <c r="NR1"/>
      <c r="NS1"/>
      <c r="NT1"/>
      <c r="NU1"/>
      <c r="NV1"/>
      <c r="NW1"/>
      <c r="NX1"/>
      <c r="NY1"/>
      <c r="NZ1"/>
      <c r="OA1"/>
      <c r="OB1"/>
      <c r="OC1"/>
      <c r="OD1"/>
      <c r="OE1"/>
      <c r="OF1"/>
      <c r="OG1"/>
      <c r="OH1"/>
      <c r="OI1"/>
      <c r="OJ1"/>
      <c r="OK1"/>
      <c r="OL1"/>
      <c r="OM1"/>
      <c r="ON1"/>
      <c r="OO1"/>
      <c r="OP1"/>
      <c r="OQ1"/>
      <c r="OR1"/>
      <c r="OS1"/>
      <c r="OT1"/>
      <c r="OU1"/>
      <c r="OV1"/>
      <c r="OW1"/>
      <c r="OX1"/>
      <c r="OY1"/>
      <c r="OZ1"/>
      <c r="PA1"/>
      <c r="PB1"/>
      <c r="PC1"/>
      <c r="PD1"/>
      <c r="PE1"/>
      <c r="PF1"/>
      <c r="PG1"/>
      <c r="PH1"/>
      <c r="PI1"/>
      <c r="PJ1"/>
      <c r="PK1"/>
      <c r="PL1"/>
      <c r="PM1"/>
      <c r="PN1"/>
      <c r="PO1"/>
      <c r="PP1"/>
      <c r="PQ1"/>
      <c r="PR1"/>
      <c r="PS1"/>
      <c r="PT1"/>
      <c r="PU1"/>
      <c r="PV1"/>
      <c r="PW1"/>
      <c r="PX1"/>
      <c r="PY1"/>
      <c r="PZ1"/>
      <c r="QA1"/>
      <c r="QB1"/>
      <c r="QC1"/>
      <c r="QD1"/>
      <c r="QE1"/>
      <c r="QF1"/>
      <c r="QG1"/>
      <c r="QH1"/>
      <c r="QI1"/>
      <c r="QJ1"/>
      <c r="QK1"/>
      <c r="QL1"/>
      <c r="QM1"/>
      <c r="QN1"/>
      <c r="QO1"/>
      <c r="QP1"/>
      <c r="QQ1"/>
      <c r="QR1"/>
      <c r="QS1"/>
      <c r="QT1"/>
      <c r="QU1"/>
      <c r="QV1"/>
      <c r="QW1"/>
      <c r="QX1"/>
      <c r="QY1"/>
      <c r="QZ1"/>
      <c r="RA1"/>
      <c r="RB1"/>
      <c r="RC1"/>
      <c r="RD1"/>
      <c r="RE1"/>
      <c r="RF1"/>
      <c r="RG1"/>
      <c r="RH1"/>
      <c r="RI1"/>
      <c r="RJ1"/>
      <c r="RK1"/>
      <c r="RL1"/>
      <c r="RM1"/>
      <c r="RN1"/>
      <c r="RO1"/>
      <c r="RP1"/>
      <c r="RQ1"/>
      <c r="RR1"/>
      <c r="RS1"/>
      <c r="RT1"/>
      <c r="RU1"/>
      <c r="RV1"/>
      <c r="RW1"/>
      <c r="RX1"/>
      <c r="RY1"/>
      <c r="RZ1"/>
      <c r="SA1"/>
      <c r="SB1"/>
      <c r="SC1"/>
      <c r="SD1"/>
      <c r="SE1"/>
      <c r="SF1"/>
      <c r="SG1"/>
      <c r="SH1"/>
      <c r="SI1"/>
      <c r="SJ1"/>
      <c r="SK1"/>
      <c r="SL1"/>
      <c r="SM1"/>
      <c r="SN1"/>
      <c r="SO1"/>
      <c r="SP1"/>
      <c r="SQ1"/>
      <c r="SR1"/>
      <c r="SS1"/>
      <c r="ST1"/>
      <c r="SU1"/>
      <c r="SV1"/>
      <c r="SW1"/>
      <c r="SX1"/>
      <c r="SY1"/>
      <c r="SZ1"/>
      <c r="TA1"/>
      <c r="TB1"/>
      <c r="TC1"/>
      <c r="TD1"/>
      <c r="TE1"/>
      <c r="TF1"/>
      <c r="TG1"/>
      <c r="TH1"/>
      <c r="TI1"/>
      <c r="TJ1"/>
      <c r="TK1"/>
      <c r="TL1"/>
      <c r="TM1"/>
      <c r="TN1"/>
      <c r="TO1"/>
      <c r="TP1"/>
      <c r="TQ1"/>
      <c r="TR1"/>
      <c r="TS1"/>
      <c r="TT1"/>
      <c r="TU1"/>
      <c r="TV1"/>
      <c r="TW1"/>
      <c r="TX1"/>
      <c r="TY1"/>
      <c r="TZ1"/>
      <c r="UA1"/>
      <c r="UB1"/>
      <c r="UC1"/>
      <c r="UD1"/>
      <c r="UE1"/>
      <c r="UF1"/>
      <c r="UG1"/>
      <c r="UH1"/>
      <c r="UI1"/>
      <c r="UJ1"/>
      <c r="UK1"/>
      <c r="UL1"/>
      <c r="UM1"/>
      <c r="UN1"/>
      <c r="UO1"/>
      <c r="UP1"/>
      <c r="UQ1"/>
      <c r="UR1"/>
      <c r="US1"/>
      <c r="UT1"/>
      <c r="UU1"/>
      <c r="UV1"/>
      <c r="UW1"/>
      <c r="UX1"/>
      <c r="UY1"/>
      <c r="UZ1"/>
      <c r="VA1"/>
      <c r="VB1"/>
      <c r="VC1"/>
      <c r="VD1"/>
      <c r="VE1"/>
      <c r="VF1"/>
      <c r="VG1"/>
      <c r="VH1"/>
      <c r="VI1"/>
      <c r="VJ1"/>
      <c r="VK1"/>
      <c r="VL1"/>
      <c r="VM1"/>
      <c r="VN1"/>
      <c r="VO1"/>
      <c r="VP1"/>
      <c r="VQ1"/>
      <c r="VR1"/>
      <c r="VS1"/>
      <c r="VT1"/>
      <c r="VU1"/>
      <c r="VV1"/>
      <c r="VW1"/>
      <c r="VX1"/>
      <c r="VY1"/>
      <c r="VZ1"/>
      <c r="WA1"/>
      <c r="WB1"/>
      <c r="WC1"/>
      <c r="WD1"/>
      <c r="WE1"/>
      <c r="WF1"/>
      <c r="WG1"/>
      <c r="WH1"/>
      <c r="WI1"/>
      <c r="WJ1"/>
      <c r="WK1"/>
      <c r="WL1"/>
      <c r="WM1"/>
      <c r="WN1"/>
      <c r="WO1"/>
      <c r="WP1"/>
      <c r="WQ1"/>
      <c r="WR1"/>
      <c r="WS1"/>
      <c r="WT1"/>
      <c r="WU1"/>
      <c r="WV1"/>
      <c r="WW1"/>
      <c r="WX1"/>
      <c r="WY1"/>
      <c r="WZ1"/>
      <c r="XA1"/>
      <c r="XB1"/>
      <c r="XC1"/>
      <c r="XD1"/>
      <c r="XE1"/>
      <c r="XF1"/>
      <c r="XG1"/>
      <c r="XH1"/>
      <c r="XI1"/>
      <c r="XJ1"/>
      <c r="XK1"/>
      <c r="XL1"/>
      <c r="XM1"/>
      <c r="XN1"/>
      <c r="XO1"/>
      <c r="XP1"/>
      <c r="XQ1"/>
      <c r="XR1"/>
      <c r="XS1"/>
      <c r="XT1"/>
      <c r="XU1"/>
      <c r="XV1"/>
      <c r="XW1"/>
      <c r="XX1"/>
      <c r="XY1"/>
      <c r="XZ1"/>
      <c r="YA1"/>
      <c r="YB1"/>
      <c r="YC1"/>
      <c r="YD1"/>
      <c r="YE1"/>
      <c r="YF1"/>
      <c r="YG1"/>
      <c r="YH1"/>
      <c r="YI1"/>
      <c r="YJ1"/>
      <c r="YK1"/>
      <c r="YL1"/>
      <c r="YM1"/>
      <c r="YN1"/>
      <c r="YO1"/>
      <c r="YP1"/>
      <c r="YQ1"/>
      <c r="YR1"/>
      <c r="YS1"/>
      <c r="YT1"/>
      <c r="YU1"/>
      <c r="YV1"/>
      <c r="YW1"/>
      <c r="YX1"/>
      <c r="YY1"/>
      <c r="YZ1"/>
      <c r="ZA1"/>
      <c r="ZB1"/>
      <c r="ZC1"/>
      <c r="ZD1"/>
      <c r="ZE1"/>
      <c r="ZF1"/>
      <c r="ZG1"/>
      <c r="ZH1"/>
      <c r="ZI1"/>
      <c r="ZJ1"/>
      <c r="ZK1"/>
      <c r="ZL1"/>
      <c r="ZM1"/>
      <c r="ZN1"/>
      <c r="ZO1"/>
      <c r="ZP1"/>
      <c r="ZQ1"/>
      <c r="ZR1"/>
      <c r="ZS1"/>
      <c r="ZT1"/>
      <c r="ZU1"/>
      <c r="ZV1"/>
      <c r="ZW1"/>
      <c r="ZX1"/>
      <c r="ZY1"/>
      <c r="ZZ1"/>
      <c r="AAA1"/>
      <c r="AAB1"/>
      <c r="AAC1"/>
      <c r="AAD1"/>
      <c r="AAE1"/>
      <c r="AAF1"/>
      <c r="AAG1"/>
      <c r="AAH1"/>
      <c r="AAI1"/>
      <c r="AAJ1"/>
      <c r="AAK1"/>
      <c r="AAL1"/>
      <c r="AAM1"/>
      <c r="AAN1"/>
      <c r="AAO1"/>
      <c r="AAP1"/>
      <c r="AAQ1"/>
      <c r="AAR1"/>
      <c r="AAS1"/>
      <c r="AAT1"/>
      <c r="AAU1"/>
      <c r="AAV1"/>
      <c r="AAW1"/>
      <c r="AAX1"/>
      <c r="AAY1"/>
      <c r="AAZ1"/>
      <c r="ABA1"/>
      <c r="ABB1"/>
      <c r="ABC1"/>
      <c r="ABD1"/>
      <c r="ABE1"/>
      <c r="ABF1"/>
      <c r="ABG1"/>
      <c r="ABH1"/>
      <c r="ABI1"/>
      <c r="ABJ1"/>
      <c r="ABK1"/>
      <c r="ABL1"/>
      <c r="ABM1"/>
      <c r="ABN1"/>
      <c r="ABO1"/>
      <c r="ABP1"/>
      <c r="ABQ1"/>
      <c r="ABR1"/>
      <c r="ABS1"/>
      <c r="ABT1"/>
      <c r="ABU1"/>
      <c r="ABV1"/>
      <c r="ABW1"/>
      <c r="ABX1"/>
      <c r="ABY1"/>
      <c r="ABZ1"/>
      <c r="ACA1"/>
      <c r="ACB1"/>
      <c r="ACC1"/>
      <c r="ACD1"/>
      <c r="ACE1"/>
      <c r="ACF1"/>
      <c r="ACG1"/>
      <c r="ACH1"/>
      <c r="ACI1"/>
      <c r="ACJ1"/>
      <c r="ACK1"/>
      <c r="ACL1"/>
      <c r="ACM1"/>
      <c r="ACN1"/>
      <c r="ACO1"/>
      <c r="ACP1"/>
      <c r="ACQ1"/>
      <c r="ACR1"/>
      <c r="ACS1"/>
      <c r="ACT1"/>
      <c r="ACU1"/>
      <c r="ACV1"/>
      <c r="ACW1"/>
      <c r="ACX1"/>
      <c r="ACY1"/>
      <c r="ACZ1"/>
      <c r="ADA1"/>
      <c r="ADB1"/>
      <c r="ADC1"/>
      <c r="ADD1"/>
      <c r="ADE1"/>
      <c r="ADF1"/>
      <c r="ADG1"/>
      <c r="ADH1"/>
      <c r="ADI1"/>
      <c r="ADJ1"/>
      <c r="ADK1"/>
      <c r="ADL1"/>
      <c r="ADM1"/>
      <c r="ADN1"/>
      <c r="ADO1"/>
      <c r="ADP1"/>
      <c r="ADQ1"/>
      <c r="ADR1"/>
      <c r="ADS1"/>
      <c r="ADT1"/>
      <c r="ADU1"/>
      <c r="ADV1"/>
      <c r="ADW1"/>
      <c r="ADX1"/>
      <c r="ADY1"/>
      <c r="ADZ1"/>
      <c r="AEA1"/>
      <c r="AEB1"/>
      <c r="AEC1"/>
      <c r="AED1"/>
      <c r="AEE1"/>
      <c r="AEF1"/>
      <c r="AEG1"/>
      <c r="AEH1"/>
      <c r="AEI1"/>
      <c r="AEJ1"/>
      <c r="AEK1"/>
      <c r="AEL1"/>
      <c r="AEM1"/>
      <c r="AEN1"/>
      <c r="AEO1"/>
      <c r="AEP1"/>
      <c r="AEQ1"/>
      <c r="AER1"/>
      <c r="AES1"/>
      <c r="AET1"/>
      <c r="AEU1"/>
      <c r="AEV1"/>
      <c r="AEW1"/>
      <c r="AEX1"/>
      <c r="AEY1"/>
      <c r="AEZ1"/>
      <c r="AFA1"/>
      <c r="AFB1"/>
      <c r="AFC1"/>
      <c r="AFD1"/>
      <c r="AFE1"/>
      <c r="AFF1"/>
      <c r="AFG1"/>
      <c r="AFH1"/>
      <c r="AFI1"/>
      <c r="AFJ1"/>
      <c r="AFK1"/>
      <c r="AFL1"/>
      <c r="AFM1"/>
      <c r="AFN1"/>
      <c r="AFO1"/>
      <c r="AFP1"/>
      <c r="AFQ1"/>
      <c r="AFR1"/>
      <c r="AFS1"/>
      <c r="AFT1"/>
      <c r="AFU1"/>
      <c r="AFV1"/>
      <c r="AFW1"/>
      <c r="AFX1"/>
      <c r="AFY1"/>
      <c r="AFZ1"/>
      <c r="AGA1"/>
      <c r="AGB1"/>
      <c r="AGC1"/>
      <c r="AGD1"/>
      <c r="AGE1"/>
      <c r="AGF1"/>
      <c r="AGG1"/>
      <c r="AGH1"/>
      <c r="AGI1"/>
      <c r="AGJ1"/>
      <c r="AGK1"/>
      <c r="AGL1"/>
      <c r="AGM1"/>
      <c r="AGN1"/>
      <c r="AGO1"/>
      <c r="AGP1"/>
      <c r="AGQ1"/>
      <c r="AGR1"/>
      <c r="AGS1"/>
      <c r="AGT1"/>
      <c r="AGU1"/>
      <c r="AGV1"/>
      <c r="AGW1"/>
      <c r="AGX1"/>
      <c r="AGY1"/>
      <c r="AGZ1"/>
      <c r="AHA1"/>
      <c r="AHB1"/>
      <c r="AHC1"/>
      <c r="AHD1"/>
      <c r="AHE1"/>
      <c r="AHF1"/>
      <c r="AHG1"/>
      <c r="AHH1"/>
      <c r="AHI1"/>
      <c r="AHJ1"/>
      <c r="AHK1"/>
      <c r="AHL1"/>
      <c r="AHM1"/>
      <c r="AHN1"/>
      <c r="AHO1"/>
      <c r="AHP1"/>
      <c r="AHQ1"/>
      <c r="AHR1"/>
      <c r="AHS1"/>
      <c r="AHT1"/>
      <c r="AHU1"/>
      <c r="AHV1"/>
      <c r="AHW1"/>
      <c r="AHX1"/>
      <c r="AHY1"/>
      <c r="AHZ1"/>
      <c r="AIA1"/>
      <c r="AIB1"/>
      <c r="AIC1"/>
      <c r="AID1"/>
      <c r="AIE1"/>
      <c r="AIF1"/>
      <c r="AIG1"/>
      <c r="AIH1"/>
      <c r="AII1"/>
      <c r="AIJ1"/>
      <c r="AIK1"/>
      <c r="AIL1"/>
      <c r="AIM1"/>
      <c r="AIN1"/>
      <c r="AIO1"/>
      <c r="AIP1"/>
      <c r="AIQ1"/>
      <c r="AIR1"/>
      <c r="AIS1"/>
      <c r="AIT1"/>
      <c r="AIU1"/>
      <c r="AIV1"/>
      <c r="AIW1"/>
      <c r="AIX1"/>
      <c r="AIY1"/>
      <c r="AIZ1"/>
      <c r="AJA1"/>
      <c r="AJB1"/>
      <c r="AJC1"/>
      <c r="AJD1"/>
      <c r="AJE1"/>
      <c r="AJF1"/>
      <c r="AJG1"/>
      <c r="AJH1"/>
      <c r="AJI1"/>
      <c r="AJJ1"/>
      <c r="AJK1"/>
      <c r="AJL1"/>
      <c r="AJM1"/>
      <c r="AJN1"/>
      <c r="AJO1"/>
      <c r="AJP1"/>
      <c r="AJQ1"/>
      <c r="AJR1"/>
      <c r="AJS1"/>
      <c r="AJT1"/>
      <c r="AJU1"/>
      <c r="AJV1"/>
      <c r="AJW1"/>
      <c r="AJX1"/>
      <c r="AJY1"/>
      <c r="AJZ1"/>
      <c r="AKA1"/>
      <c r="AKB1"/>
      <c r="AKC1"/>
      <c r="AKD1"/>
      <c r="AKE1"/>
      <c r="AKF1"/>
      <c r="AKG1"/>
      <c r="AKH1"/>
      <c r="AKI1"/>
      <c r="AKJ1"/>
      <c r="AKK1"/>
      <c r="AKL1"/>
      <c r="AKM1"/>
      <c r="AKN1"/>
      <c r="AKO1"/>
      <c r="AKP1"/>
      <c r="AKQ1"/>
      <c r="AKR1"/>
      <c r="AKS1"/>
      <c r="AKT1"/>
      <c r="AKU1"/>
      <c r="AKV1"/>
      <c r="AKW1"/>
      <c r="AKX1"/>
      <c r="AKY1"/>
      <c r="AKZ1"/>
      <c r="ALA1"/>
      <c r="ALB1"/>
      <c r="ALC1"/>
      <c r="ALD1"/>
      <c r="ALE1"/>
      <c r="ALF1"/>
      <c r="ALG1"/>
      <c r="ALH1"/>
      <c r="ALI1"/>
      <c r="ALJ1"/>
      <c r="ALK1"/>
      <c r="ALL1"/>
      <c r="ALM1"/>
      <c r="ALN1"/>
      <c r="ALO1"/>
      <c r="ALP1"/>
      <c r="ALQ1"/>
      <c r="ALR1"/>
      <c r="ALS1"/>
      <c r="ALT1"/>
      <c r="ALU1"/>
      <c r="ALV1"/>
      <c r="ALW1"/>
      <c r="ALX1"/>
      <c r="ALY1"/>
      <c r="ALZ1"/>
      <c r="AMA1"/>
    </row>
    <row r="2" spans="1:1015" ht="30.75" customHeight="1">
      <c r="A2" s="1236" t="s">
        <v>2</v>
      </c>
      <c r="B2" s="1237"/>
      <c r="C2" s="1238"/>
      <c r="D2" s="122"/>
      <c r="E2"/>
      <c r="F2"/>
      <c r="G2"/>
      <c r="H2"/>
      <c r="I2"/>
      <c r="J2"/>
      <c r="K2"/>
      <c r="L2"/>
      <c r="M2"/>
      <c r="N2"/>
      <c r="O2"/>
      <c r="P2"/>
      <c r="Q2"/>
      <c r="R2"/>
      <c r="S2"/>
      <c r="T2"/>
      <c r="U2"/>
      <c r="V2"/>
      <c r="W2"/>
      <c r="X2"/>
      <c r="Y2"/>
      <c r="Z2"/>
      <c r="AA2"/>
      <c r="AB2"/>
      <c r="AC2"/>
      <c r="AD2"/>
      <c r="AE2"/>
      <c r="AF2"/>
      <c r="AG2"/>
      <c r="AH2"/>
      <c r="AI2"/>
      <c r="AJ2"/>
      <c r="AK2"/>
      <c r="AL2"/>
      <c r="AM2"/>
      <c r="AN2"/>
      <c r="AO2"/>
      <c r="AP2"/>
      <c r="AQ2"/>
      <c r="AR2"/>
      <c r="AS2"/>
      <c r="AT2"/>
      <c r="AU2"/>
      <c r="AV2"/>
      <c r="AW2"/>
      <c r="AX2"/>
      <c r="AY2"/>
      <c r="AZ2"/>
      <c r="BA2"/>
      <c r="BB2"/>
      <c r="BC2"/>
      <c r="BD2"/>
      <c r="BE2"/>
      <c r="BF2"/>
      <c r="BG2"/>
      <c r="BH2"/>
      <c r="BI2"/>
      <c r="BJ2"/>
      <c r="BK2"/>
      <c r="BL2"/>
      <c r="BM2"/>
      <c r="BN2"/>
      <c r="BO2"/>
      <c r="BP2"/>
      <c r="BQ2"/>
      <c r="BR2"/>
      <c r="BS2"/>
      <c r="BT2"/>
      <c r="BU2"/>
      <c r="BV2"/>
      <c r="BW2"/>
      <c r="BX2"/>
      <c r="BY2"/>
      <c r="BZ2"/>
      <c r="CA2"/>
      <c r="CB2"/>
      <c r="CC2"/>
      <c r="CD2"/>
      <c r="CE2"/>
      <c r="CF2"/>
      <c r="CG2"/>
      <c r="CH2"/>
      <c r="CI2"/>
      <c r="CJ2"/>
      <c r="CK2"/>
      <c r="CL2"/>
      <c r="CM2"/>
      <c r="CN2"/>
      <c r="CO2"/>
      <c r="CP2"/>
      <c r="CQ2"/>
      <c r="CR2"/>
      <c r="CS2"/>
      <c r="CT2"/>
      <c r="CU2"/>
      <c r="CV2"/>
      <c r="CW2"/>
      <c r="CX2"/>
      <c r="CY2"/>
      <c r="CZ2"/>
      <c r="DA2"/>
      <c r="DB2"/>
      <c r="DC2"/>
      <c r="DD2"/>
      <c r="DE2"/>
      <c r="DF2"/>
      <c r="DG2"/>
      <c r="DH2"/>
      <c r="DI2"/>
      <c r="DJ2"/>
      <c r="DK2"/>
      <c r="DL2"/>
      <c r="DM2"/>
      <c r="DN2"/>
      <c r="DO2"/>
      <c r="DP2"/>
      <c r="DQ2"/>
      <c r="DR2"/>
      <c r="DS2"/>
      <c r="DT2"/>
      <c r="DU2"/>
      <c r="DV2"/>
      <c r="DW2"/>
      <c r="DX2"/>
      <c r="DY2"/>
      <c r="DZ2"/>
      <c r="EA2"/>
      <c r="EB2"/>
      <c r="EC2"/>
      <c r="ED2"/>
      <c r="EE2"/>
      <c r="EF2"/>
      <c r="EG2"/>
      <c r="EH2"/>
      <c r="EI2"/>
      <c r="EJ2"/>
      <c r="EK2"/>
      <c r="EL2"/>
      <c r="EM2"/>
      <c r="EN2"/>
      <c r="EO2"/>
      <c r="EP2"/>
      <c r="EQ2"/>
      <c r="ER2"/>
      <c r="ES2"/>
      <c r="ET2"/>
      <c r="EU2"/>
      <c r="EV2"/>
      <c r="EW2"/>
      <c r="EX2"/>
      <c r="EY2"/>
      <c r="EZ2"/>
      <c r="FA2"/>
      <c r="FB2"/>
      <c r="FC2"/>
      <c r="FD2"/>
      <c r="FE2"/>
      <c r="FF2"/>
      <c r="FG2"/>
      <c r="FH2"/>
      <c r="FI2"/>
      <c r="FJ2"/>
      <c r="FK2"/>
      <c r="FL2"/>
      <c r="FM2"/>
      <c r="FN2"/>
      <c r="FO2"/>
      <c r="FP2"/>
      <c r="FQ2"/>
      <c r="FR2"/>
      <c r="FS2"/>
      <c r="FT2"/>
      <c r="FU2"/>
      <c r="FV2"/>
      <c r="FW2"/>
      <c r="FX2"/>
      <c r="FY2"/>
      <c r="FZ2"/>
      <c r="GA2"/>
      <c r="GB2"/>
      <c r="GC2"/>
      <c r="GD2"/>
      <c r="GE2"/>
      <c r="GF2"/>
      <c r="GG2"/>
      <c r="GH2"/>
      <c r="GI2"/>
      <c r="GJ2"/>
      <c r="GK2"/>
      <c r="GL2"/>
      <c r="GM2"/>
      <c r="GN2"/>
      <c r="GO2"/>
      <c r="GP2"/>
      <c r="GQ2"/>
      <c r="GR2"/>
      <c r="GS2"/>
      <c r="GT2"/>
      <c r="GU2"/>
      <c r="GV2"/>
      <c r="GW2"/>
      <c r="GX2"/>
      <c r="GY2"/>
      <c r="GZ2"/>
      <c r="HA2"/>
      <c r="HB2"/>
      <c r="HC2"/>
      <c r="HD2"/>
      <c r="HE2"/>
      <c r="HF2"/>
      <c r="HG2"/>
      <c r="HH2"/>
      <c r="HI2"/>
      <c r="HJ2"/>
      <c r="HK2"/>
      <c r="HL2"/>
      <c r="HM2"/>
      <c r="HN2"/>
      <c r="HO2"/>
      <c r="HP2"/>
      <c r="HQ2"/>
      <c r="HR2"/>
      <c r="HS2"/>
      <c r="HT2"/>
      <c r="HU2"/>
      <c r="HV2"/>
      <c r="HW2"/>
      <c r="HX2"/>
      <c r="HY2"/>
      <c r="HZ2"/>
      <c r="IA2"/>
      <c r="IB2"/>
      <c r="IC2"/>
      <c r="ID2"/>
      <c r="IE2"/>
      <c r="IF2"/>
      <c r="IG2"/>
      <c r="IH2"/>
      <c r="II2"/>
      <c r="IJ2"/>
      <c r="IK2"/>
      <c r="IL2"/>
      <c r="IM2"/>
      <c r="IN2"/>
      <c r="IO2"/>
      <c r="IP2"/>
      <c r="IQ2"/>
      <c r="IR2"/>
      <c r="IS2"/>
      <c r="IT2"/>
      <c r="IU2"/>
      <c r="IV2"/>
      <c r="IW2"/>
      <c r="IX2"/>
      <c r="IY2"/>
      <c r="IZ2"/>
      <c r="JA2"/>
      <c r="JB2"/>
      <c r="JC2"/>
      <c r="JD2"/>
      <c r="JE2"/>
      <c r="JF2"/>
      <c r="JG2"/>
      <c r="JH2"/>
      <c r="JI2"/>
      <c r="JJ2"/>
      <c r="JK2"/>
      <c r="JL2"/>
      <c r="JM2"/>
      <c r="JN2"/>
      <c r="JO2"/>
      <c r="JP2"/>
      <c r="JQ2"/>
      <c r="JR2"/>
      <c r="JS2"/>
      <c r="JT2"/>
      <c r="JU2"/>
      <c r="JV2"/>
      <c r="JW2"/>
      <c r="JX2"/>
      <c r="JY2"/>
      <c r="JZ2"/>
      <c r="KA2"/>
      <c r="KB2"/>
      <c r="KC2"/>
      <c r="KD2"/>
      <c r="KE2"/>
      <c r="KF2"/>
      <c r="KG2"/>
      <c r="KH2"/>
      <c r="KI2"/>
      <c r="KJ2"/>
      <c r="KK2"/>
      <c r="KL2"/>
      <c r="KM2"/>
      <c r="KN2"/>
      <c r="KO2"/>
      <c r="KP2"/>
      <c r="KQ2"/>
      <c r="KR2"/>
      <c r="KS2"/>
      <c r="KT2"/>
      <c r="KU2"/>
      <c r="KV2"/>
      <c r="KW2"/>
      <c r="KX2"/>
      <c r="KY2"/>
      <c r="KZ2"/>
      <c r="LA2"/>
      <c r="LB2"/>
      <c r="LC2"/>
      <c r="LD2"/>
      <c r="LE2"/>
      <c r="LF2"/>
      <c r="LG2"/>
      <c r="LH2"/>
      <c r="LI2"/>
      <c r="LJ2"/>
      <c r="LK2"/>
      <c r="LL2"/>
      <c r="LM2"/>
      <c r="LN2"/>
      <c r="LO2"/>
      <c r="LP2"/>
      <c r="LQ2"/>
      <c r="LR2"/>
      <c r="LS2"/>
      <c r="LT2"/>
      <c r="LU2"/>
      <c r="LV2"/>
      <c r="LW2"/>
      <c r="LX2"/>
      <c r="LY2"/>
      <c r="LZ2"/>
      <c r="MA2"/>
      <c r="MB2"/>
      <c r="MC2"/>
      <c r="MD2"/>
      <c r="ME2"/>
      <c r="MF2"/>
      <c r="MG2"/>
      <c r="MH2"/>
      <c r="MI2"/>
      <c r="MJ2"/>
      <c r="MK2"/>
      <c r="ML2"/>
      <c r="MM2"/>
      <c r="MN2"/>
      <c r="MO2"/>
      <c r="MP2"/>
      <c r="MQ2"/>
      <c r="MR2"/>
      <c r="MS2"/>
      <c r="MT2"/>
      <c r="MU2"/>
      <c r="MV2"/>
      <c r="MW2"/>
      <c r="MX2"/>
      <c r="MY2"/>
      <c r="MZ2"/>
      <c r="NA2"/>
      <c r="NB2"/>
      <c r="NC2"/>
      <c r="ND2"/>
      <c r="NE2"/>
      <c r="NF2"/>
      <c r="NG2"/>
      <c r="NH2"/>
      <c r="NI2"/>
      <c r="NJ2"/>
      <c r="NK2"/>
      <c r="NL2"/>
      <c r="NM2"/>
      <c r="NN2"/>
      <c r="NO2"/>
      <c r="NP2"/>
      <c r="NQ2"/>
      <c r="NR2"/>
      <c r="NS2"/>
      <c r="NT2"/>
      <c r="NU2"/>
      <c r="NV2"/>
      <c r="NW2"/>
      <c r="NX2"/>
      <c r="NY2"/>
      <c r="NZ2"/>
      <c r="OA2"/>
      <c r="OB2"/>
      <c r="OC2"/>
      <c r="OD2"/>
      <c r="OE2"/>
      <c r="OF2"/>
      <c r="OG2"/>
      <c r="OH2"/>
      <c r="OI2"/>
      <c r="OJ2"/>
      <c r="OK2"/>
      <c r="OL2"/>
      <c r="OM2"/>
      <c r="ON2"/>
      <c r="OO2"/>
      <c r="OP2"/>
      <c r="OQ2"/>
      <c r="OR2"/>
      <c r="OS2"/>
      <c r="OT2"/>
      <c r="OU2"/>
      <c r="OV2"/>
      <c r="OW2"/>
      <c r="OX2"/>
      <c r="OY2"/>
      <c r="OZ2"/>
      <c r="PA2"/>
      <c r="PB2"/>
      <c r="PC2"/>
      <c r="PD2"/>
      <c r="PE2"/>
      <c r="PF2"/>
      <c r="PG2"/>
      <c r="PH2"/>
      <c r="PI2"/>
      <c r="PJ2"/>
      <c r="PK2"/>
      <c r="PL2"/>
      <c r="PM2"/>
      <c r="PN2"/>
      <c r="PO2"/>
      <c r="PP2"/>
      <c r="PQ2"/>
      <c r="PR2"/>
      <c r="PS2"/>
      <c r="PT2"/>
      <c r="PU2"/>
      <c r="PV2"/>
      <c r="PW2"/>
      <c r="PX2"/>
      <c r="PY2"/>
      <c r="PZ2"/>
      <c r="QA2"/>
      <c r="QB2"/>
      <c r="QC2"/>
      <c r="QD2"/>
      <c r="QE2"/>
      <c r="QF2"/>
      <c r="QG2"/>
      <c r="QH2"/>
      <c r="QI2"/>
      <c r="QJ2"/>
      <c r="QK2"/>
      <c r="QL2"/>
      <c r="QM2"/>
      <c r="QN2"/>
      <c r="QO2"/>
      <c r="QP2"/>
      <c r="QQ2"/>
      <c r="QR2"/>
      <c r="QS2"/>
      <c r="QT2"/>
      <c r="QU2"/>
      <c r="QV2"/>
      <c r="QW2"/>
      <c r="QX2"/>
      <c r="QY2"/>
      <c r="QZ2"/>
      <c r="RA2"/>
      <c r="RB2"/>
      <c r="RC2"/>
      <c r="RD2"/>
      <c r="RE2"/>
      <c r="RF2"/>
      <c r="RG2"/>
      <c r="RH2"/>
      <c r="RI2"/>
      <c r="RJ2"/>
      <c r="RK2"/>
      <c r="RL2"/>
      <c r="RM2"/>
      <c r="RN2"/>
      <c r="RO2"/>
      <c r="RP2"/>
      <c r="RQ2"/>
      <c r="RR2"/>
      <c r="RS2"/>
      <c r="RT2"/>
      <c r="RU2"/>
      <c r="RV2"/>
      <c r="RW2"/>
      <c r="RX2"/>
      <c r="RY2"/>
      <c r="RZ2"/>
      <c r="SA2"/>
      <c r="SB2"/>
      <c r="SC2"/>
      <c r="SD2"/>
      <c r="SE2"/>
      <c r="SF2"/>
      <c r="SG2"/>
      <c r="SH2"/>
      <c r="SI2"/>
      <c r="SJ2"/>
      <c r="SK2"/>
      <c r="SL2"/>
      <c r="SM2"/>
      <c r="SN2"/>
      <c r="SO2"/>
      <c r="SP2"/>
      <c r="SQ2"/>
      <c r="SR2"/>
      <c r="SS2"/>
      <c r="ST2"/>
      <c r="SU2"/>
      <c r="SV2"/>
      <c r="SW2"/>
      <c r="SX2"/>
      <c r="SY2"/>
      <c r="SZ2"/>
      <c r="TA2"/>
      <c r="TB2"/>
      <c r="TC2"/>
      <c r="TD2"/>
      <c r="TE2"/>
      <c r="TF2"/>
      <c r="TG2"/>
      <c r="TH2"/>
      <c r="TI2"/>
      <c r="TJ2"/>
      <c r="TK2"/>
      <c r="TL2"/>
      <c r="TM2"/>
      <c r="TN2"/>
      <c r="TO2"/>
      <c r="TP2"/>
      <c r="TQ2"/>
      <c r="TR2"/>
      <c r="TS2"/>
      <c r="TT2"/>
      <c r="TU2"/>
      <c r="TV2"/>
      <c r="TW2"/>
      <c r="TX2"/>
      <c r="TY2"/>
      <c r="TZ2"/>
      <c r="UA2"/>
      <c r="UB2"/>
      <c r="UC2"/>
      <c r="UD2"/>
      <c r="UE2"/>
      <c r="UF2"/>
      <c r="UG2"/>
      <c r="UH2"/>
      <c r="UI2"/>
      <c r="UJ2"/>
      <c r="UK2"/>
      <c r="UL2"/>
      <c r="UM2"/>
      <c r="UN2"/>
      <c r="UO2"/>
      <c r="UP2"/>
      <c r="UQ2"/>
      <c r="UR2"/>
      <c r="US2"/>
      <c r="UT2"/>
      <c r="UU2"/>
      <c r="UV2"/>
      <c r="UW2"/>
      <c r="UX2"/>
      <c r="UY2"/>
      <c r="UZ2"/>
      <c r="VA2"/>
      <c r="VB2"/>
      <c r="VC2"/>
      <c r="VD2"/>
      <c r="VE2"/>
      <c r="VF2"/>
      <c r="VG2"/>
      <c r="VH2"/>
      <c r="VI2"/>
      <c r="VJ2"/>
      <c r="VK2"/>
      <c r="VL2"/>
      <c r="VM2"/>
      <c r="VN2"/>
      <c r="VO2"/>
      <c r="VP2"/>
      <c r="VQ2"/>
      <c r="VR2"/>
      <c r="VS2"/>
      <c r="VT2"/>
      <c r="VU2"/>
      <c r="VV2"/>
      <c r="VW2"/>
      <c r="VX2"/>
      <c r="VY2"/>
      <c r="VZ2"/>
      <c r="WA2"/>
      <c r="WB2"/>
      <c r="WC2"/>
      <c r="WD2"/>
      <c r="WE2"/>
      <c r="WF2"/>
      <c r="WG2"/>
      <c r="WH2"/>
      <c r="WI2"/>
      <c r="WJ2"/>
      <c r="WK2"/>
      <c r="WL2"/>
      <c r="WM2"/>
      <c r="WN2"/>
      <c r="WO2"/>
      <c r="WP2"/>
      <c r="WQ2"/>
      <c r="WR2"/>
      <c r="WS2"/>
      <c r="WT2"/>
      <c r="WU2"/>
      <c r="WV2"/>
      <c r="WW2"/>
      <c r="WX2"/>
      <c r="WY2"/>
      <c r="WZ2"/>
      <c r="XA2"/>
      <c r="XB2"/>
      <c r="XC2"/>
      <c r="XD2"/>
      <c r="XE2"/>
      <c r="XF2"/>
      <c r="XG2"/>
      <c r="XH2"/>
      <c r="XI2"/>
      <c r="XJ2"/>
      <c r="XK2"/>
      <c r="XL2"/>
      <c r="XM2"/>
      <c r="XN2"/>
      <c r="XO2"/>
      <c r="XP2"/>
      <c r="XQ2"/>
      <c r="XR2"/>
      <c r="XS2"/>
      <c r="XT2"/>
      <c r="XU2"/>
      <c r="XV2"/>
      <c r="XW2"/>
      <c r="XX2"/>
      <c r="XY2"/>
      <c r="XZ2"/>
      <c r="YA2"/>
      <c r="YB2"/>
      <c r="YC2"/>
      <c r="YD2"/>
      <c r="YE2"/>
      <c r="YF2"/>
      <c r="YG2"/>
      <c r="YH2"/>
      <c r="YI2"/>
      <c r="YJ2"/>
      <c r="YK2"/>
      <c r="YL2"/>
      <c r="YM2"/>
      <c r="YN2"/>
      <c r="YO2"/>
      <c r="YP2"/>
      <c r="YQ2"/>
      <c r="YR2"/>
      <c r="YS2"/>
      <c r="YT2"/>
      <c r="YU2"/>
      <c r="YV2"/>
      <c r="YW2"/>
      <c r="YX2"/>
      <c r="YY2"/>
      <c r="YZ2"/>
      <c r="ZA2"/>
      <c r="ZB2"/>
      <c r="ZC2"/>
      <c r="ZD2"/>
      <c r="ZE2"/>
      <c r="ZF2"/>
      <c r="ZG2"/>
      <c r="ZH2"/>
      <c r="ZI2"/>
      <c r="ZJ2"/>
      <c r="ZK2"/>
      <c r="ZL2"/>
      <c r="ZM2"/>
      <c r="ZN2"/>
      <c r="ZO2"/>
      <c r="ZP2"/>
      <c r="ZQ2"/>
      <c r="ZR2"/>
      <c r="ZS2"/>
      <c r="ZT2"/>
      <c r="ZU2"/>
      <c r="ZV2"/>
      <c r="ZW2"/>
      <c r="ZX2"/>
      <c r="ZY2"/>
      <c r="ZZ2"/>
      <c r="AAA2"/>
      <c r="AAB2"/>
      <c r="AAC2"/>
      <c r="AAD2"/>
      <c r="AAE2"/>
      <c r="AAF2"/>
      <c r="AAG2"/>
      <c r="AAH2"/>
      <c r="AAI2"/>
      <c r="AAJ2"/>
      <c r="AAK2"/>
      <c r="AAL2"/>
      <c r="AAM2"/>
      <c r="AAN2"/>
      <c r="AAO2"/>
      <c r="AAP2"/>
      <c r="AAQ2"/>
      <c r="AAR2"/>
      <c r="AAS2"/>
      <c r="AAT2"/>
      <c r="AAU2"/>
      <c r="AAV2"/>
      <c r="AAW2"/>
      <c r="AAX2"/>
      <c r="AAY2"/>
      <c r="AAZ2"/>
      <c r="ABA2"/>
      <c r="ABB2"/>
      <c r="ABC2"/>
      <c r="ABD2"/>
      <c r="ABE2"/>
      <c r="ABF2"/>
      <c r="ABG2"/>
      <c r="ABH2"/>
      <c r="ABI2"/>
      <c r="ABJ2"/>
      <c r="ABK2"/>
      <c r="ABL2"/>
      <c r="ABM2"/>
      <c r="ABN2"/>
      <c r="ABO2"/>
      <c r="ABP2"/>
      <c r="ABQ2"/>
      <c r="ABR2"/>
      <c r="ABS2"/>
      <c r="ABT2"/>
      <c r="ABU2"/>
      <c r="ABV2"/>
      <c r="ABW2"/>
      <c r="ABX2"/>
      <c r="ABY2"/>
      <c r="ABZ2"/>
      <c r="ACA2"/>
      <c r="ACB2"/>
      <c r="ACC2"/>
      <c r="ACD2"/>
      <c r="ACE2"/>
      <c r="ACF2"/>
      <c r="ACG2"/>
      <c r="ACH2"/>
      <c r="ACI2"/>
      <c r="ACJ2"/>
      <c r="ACK2"/>
      <c r="ACL2"/>
      <c r="ACM2"/>
      <c r="ACN2"/>
      <c r="ACO2"/>
      <c r="ACP2"/>
      <c r="ACQ2"/>
      <c r="ACR2"/>
      <c r="ACS2"/>
      <c r="ACT2"/>
      <c r="ACU2"/>
      <c r="ACV2"/>
      <c r="ACW2"/>
      <c r="ACX2"/>
      <c r="ACY2"/>
      <c r="ACZ2"/>
      <c r="ADA2"/>
      <c r="ADB2"/>
      <c r="ADC2"/>
      <c r="ADD2"/>
      <c r="ADE2"/>
      <c r="ADF2"/>
      <c r="ADG2"/>
      <c r="ADH2"/>
      <c r="ADI2"/>
      <c r="ADJ2"/>
      <c r="ADK2"/>
      <c r="ADL2"/>
      <c r="ADM2"/>
      <c r="ADN2"/>
      <c r="ADO2"/>
      <c r="ADP2"/>
      <c r="ADQ2"/>
      <c r="ADR2"/>
      <c r="ADS2"/>
      <c r="ADT2"/>
      <c r="ADU2"/>
      <c r="ADV2"/>
      <c r="ADW2"/>
      <c r="ADX2"/>
      <c r="ADY2"/>
      <c r="ADZ2"/>
      <c r="AEA2"/>
      <c r="AEB2"/>
      <c r="AEC2"/>
      <c r="AED2"/>
      <c r="AEE2"/>
      <c r="AEF2"/>
      <c r="AEG2"/>
      <c r="AEH2"/>
      <c r="AEI2"/>
      <c r="AEJ2"/>
      <c r="AEK2"/>
      <c r="AEL2"/>
      <c r="AEM2"/>
      <c r="AEN2"/>
      <c r="AEO2"/>
      <c r="AEP2"/>
      <c r="AEQ2"/>
      <c r="AER2"/>
      <c r="AES2"/>
      <c r="AET2"/>
      <c r="AEU2"/>
      <c r="AEV2"/>
      <c r="AEW2"/>
      <c r="AEX2"/>
      <c r="AEY2"/>
      <c r="AEZ2"/>
      <c r="AFA2"/>
      <c r="AFB2"/>
      <c r="AFC2"/>
      <c r="AFD2"/>
      <c r="AFE2"/>
      <c r="AFF2"/>
      <c r="AFG2"/>
      <c r="AFH2"/>
      <c r="AFI2"/>
      <c r="AFJ2"/>
      <c r="AFK2"/>
      <c r="AFL2"/>
      <c r="AFM2"/>
      <c r="AFN2"/>
      <c r="AFO2"/>
      <c r="AFP2"/>
      <c r="AFQ2"/>
      <c r="AFR2"/>
      <c r="AFS2"/>
      <c r="AFT2"/>
      <c r="AFU2"/>
      <c r="AFV2"/>
      <c r="AFW2"/>
      <c r="AFX2"/>
      <c r="AFY2"/>
      <c r="AFZ2"/>
      <c r="AGA2"/>
      <c r="AGB2"/>
      <c r="AGC2"/>
      <c r="AGD2"/>
      <c r="AGE2"/>
      <c r="AGF2"/>
      <c r="AGG2"/>
      <c r="AGH2"/>
      <c r="AGI2"/>
      <c r="AGJ2"/>
      <c r="AGK2"/>
      <c r="AGL2"/>
      <c r="AGM2"/>
      <c r="AGN2"/>
      <c r="AGO2"/>
      <c r="AGP2"/>
      <c r="AGQ2"/>
      <c r="AGR2"/>
      <c r="AGS2"/>
      <c r="AGT2"/>
      <c r="AGU2"/>
      <c r="AGV2"/>
      <c r="AGW2"/>
      <c r="AGX2"/>
      <c r="AGY2"/>
      <c r="AGZ2"/>
      <c r="AHA2"/>
      <c r="AHB2"/>
      <c r="AHC2"/>
      <c r="AHD2"/>
      <c r="AHE2"/>
      <c r="AHF2"/>
      <c r="AHG2"/>
      <c r="AHH2"/>
      <c r="AHI2"/>
      <c r="AHJ2"/>
      <c r="AHK2"/>
      <c r="AHL2"/>
      <c r="AHM2"/>
      <c r="AHN2"/>
      <c r="AHO2"/>
      <c r="AHP2"/>
      <c r="AHQ2"/>
      <c r="AHR2"/>
      <c r="AHS2"/>
      <c r="AHT2"/>
      <c r="AHU2"/>
      <c r="AHV2"/>
      <c r="AHW2"/>
      <c r="AHX2"/>
      <c r="AHY2"/>
      <c r="AHZ2"/>
      <c r="AIA2"/>
      <c r="AIB2"/>
      <c r="AIC2"/>
      <c r="AID2"/>
      <c r="AIE2"/>
      <c r="AIF2"/>
      <c r="AIG2"/>
      <c r="AIH2"/>
      <c r="AII2"/>
      <c r="AIJ2"/>
      <c r="AIK2"/>
      <c r="AIL2"/>
      <c r="AIM2"/>
      <c r="AIN2"/>
      <c r="AIO2"/>
      <c r="AIP2"/>
      <c r="AIQ2"/>
      <c r="AIR2"/>
      <c r="AIS2"/>
      <c r="AIT2"/>
      <c r="AIU2"/>
      <c r="AIV2"/>
      <c r="AIW2"/>
      <c r="AIX2"/>
      <c r="AIY2"/>
      <c r="AIZ2"/>
      <c r="AJA2"/>
      <c r="AJB2"/>
      <c r="AJC2"/>
      <c r="AJD2"/>
      <c r="AJE2"/>
      <c r="AJF2"/>
      <c r="AJG2"/>
      <c r="AJH2"/>
      <c r="AJI2"/>
      <c r="AJJ2"/>
      <c r="AJK2"/>
      <c r="AJL2"/>
      <c r="AJM2"/>
      <c r="AJN2"/>
      <c r="AJO2"/>
      <c r="AJP2"/>
      <c r="AJQ2"/>
      <c r="AJR2"/>
      <c r="AJS2"/>
      <c r="AJT2"/>
      <c r="AJU2"/>
      <c r="AJV2"/>
      <c r="AJW2"/>
      <c r="AJX2"/>
      <c r="AJY2"/>
      <c r="AJZ2"/>
      <c r="AKA2"/>
      <c r="AKB2"/>
      <c r="AKC2"/>
      <c r="AKD2"/>
      <c r="AKE2"/>
      <c r="AKF2"/>
      <c r="AKG2"/>
      <c r="AKH2"/>
      <c r="AKI2"/>
      <c r="AKJ2"/>
      <c r="AKK2"/>
      <c r="AKL2"/>
      <c r="AKM2"/>
      <c r="AKN2"/>
      <c r="AKO2"/>
      <c r="AKP2"/>
      <c r="AKQ2"/>
      <c r="AKR2"/>
      <c r="AKS2"/>
      <c r="AKT2"/>
      <c r="AKU2"/>
      <c r="AKV2"/>
      <c r="AKW2"/>
      <c r="AKX2"/>
      <c r="AKY2"/>
      <c r="AKZ2"/>
      <c r="ALA2"/>
      <c r="ALB2"/>
      <c r="ALC2"/>
      <c r="ALD2"/>
      <c r="ALE2"/>
      <c r="ALF2"/>
      <c r="ALG2"/>
      <c r="ALH2"/>
      <c r="ALI2"/>
      <c r="ALJ2"/>
      <c r="ALK2"/>
      <c r="ALL2"/>
      <c r="ALM2"/>
      <c r="ALN2"/>
      <c r="ALO2"/>
      <c r="ALP2"/>
      <c r="ALQ2"/>
      <c r="ALR2"/>
      <c r="ALS2"/>
      <c r="ALT2"/>
      <c r="ALU2"/>
      <c r="ALV2"/>
      <c r="ALW2"/>
      <c r="ALX2"/>
      <c r="ALY2"/>
      <c r="ALZ2"/>
      <c r="AMA2"/>
    </row>
    <row r="3" spans="1:1015" s="14" customFormat="1" ht="9.9499999999999993" customHeight="1">
      <c r="A3" s="18"/>
      <c r="B3" s="16"/>
      <c r="C3" s="16"/>
      <c r="D3" s="19"/>
      <c r="F3" s="15"/>
    </row>
    <row r="4" spans="1:1015" ht="18" customHeight="1">
      <c r="A4" s="1231" t="s">
        <v>3</v>
      </c>
      <c r="B4" s="1232"/>
      <c r="C4" s="13" t="s">
        <v>4</v>
      </c>
      <c r="D4" s="12" t="s">
        <v>5</v>
      </c>
      <c r="E4" s="5"/>
    </row>
    <row r="5" spans="1:1015" s="22" customFormat="1" ht="18" customHeight="1">
      <c r="A5" s="25" t="str">
        <f>'P.O. ONERADO'!A14</f>
        <v>1.0</v>
      </c>
      <c r="B5" s="26" t="str">
        <f>VLOOKUP(A5,'P.O. ONERADO'!A:K,3,FALSE)</f>
        <v>ADMINISTRAÇÃO LOCAL DA OBRA</v>
      </c>
      <c r="C5" s="84">
        <f>VLOOKUP(A5,'P.O. ONERADO'!A:K,11,FALSE)</f>
        <v>655352.71</v>
      </c>
      <c r="D5" s="156">
        <f>C5/$C$27</f>
        <v>6.6256187615864187E-2</v>
      </c>
      <c r="F5" s="23"/>
    </row>
    <row r="6" spans="1:1015" s="22" customFormat="1" ht="18" customHeight="1">
      <c r="A6" s="25"/>
      <c r="B6" s="27"/>
      <c r="C6" s="21"/>
      <c r="D6" s="157"/>
      <c r="F6" s="23"/>
    </row>
    <row r="7" spans="1:1015" s="22" customFormat="1" ht="18" customHeight="1">
      <c r="A7" s="25" t="str">
        <f>'P.O. ONERADO'!A16</f>
        <v>2.0</v>
      </c>
      <c r="B7" s="27" t="str">
        <f>VLOOKUP(A7,'P.O. ONERADO'!A:K,3,FALSE)</f>
        <v>CANTEIRO DE OBRAS</v>
      </c>
      <c r="C7" s="84">
        <f>VLOOKUP(A7,'P.O. ONERADO'!A:K,11,FALSE)</f>
        <v>1223236</v>
      </c>
      <c r="D7" s="157">
        <f>C7/$C$27</f>
        <v>0.12366921304785516</v>
      </c>
      <c r="F7" s="23"/>
    </row>
    <row r="8" spans="1:1015" s="22" customFormat="1" ht="18" customHeight="1">
      <c r="A8" s="25"/>
      <c r="B8" s="27"/>
      <c r="C8" s="21"/>
      <c r="D8" s="157"/>
      <c r="F8" s="23"/>
    </row>
    <row r="9" spans="1:1015" s="22" customFormat="1" ht="18" customHeight="1">
      <c r="A9" s="25" t="str">
        <f>'P.O. ONERADO'!A18</f>
        <v>3.0</v>
      </c>
      <c r="B9" s="27" t="str">
        <f>VLOOKUP(A9,'P.O. ONERADO'!A:K,3,FALSE)</f>
        <v>MOBILIZAÇÃO E DESMOBILIZAÇÃO</v>
      </c>
      <c r="C9" s="84">
        <f>VLOOKUP(A9,'P.O. ONERADO'!A:K,11,FALSE)</f>
        <v>69945.649999999994</v>
      </c>
      <c r="D9" s="157">
        <f>C9/$C$27</f>
        <v>7.0715082711927295E-3</v>
      </c>
      <c r="F9" s="23"/>
    </row>
    <row r="10" spans="1:1015" s="22" customFormat="1" ht="18" customHeight="1">
      <c r="A10" s="25"/>
      <c r="B10" s="27"/>
      <c r="C10" s="21"/>
      <c r="D10" s="157"/>
      <c r="F10" s="23"/>
    </row>
    <row r="11" spans="1:1015" s="22" customFormat="1" ht="18" customHeight="1">
      <c r="A11" s="25" t="str">
        <f>'P.O. ONERADO'!A20</f>
        <v>4.0</v>
      </c>
      <c r="B11" s="27" t="str">
        <f>VLOOKUP(A11,'P.O. ONERADO'!A:K,3,FALSE)</f>
        <v>TERRAPLENAGEM</v>
      </c>
      <c r="C11" s="84">
        <f>VLOOKUP(A11,'P.O. ONERADO'!A:K,11,FALSE)</f>
        <v>2602426.3400000003</v>
      </c>
      <c r="D11" s="157">
        <f>C11/$C$27</f>
        <v>0.26310541668395143</v>
      </c>
      <c r="F11" s="23"/>
    </row>
    <row r="12" spans="1:1015" s="22" customFormat="1" ht="18" customHeight="1">
      <c r="A12" s="25"/>
      <c r="B12" s="27"/>
      <c r="C12" s="21"/>
      <c r="D12" s="157"/>
      <c r="F12" s="23"/>
    </row>
    <row r="13" spans="1:1015" s="22" customFormat="1" ht="18" customHeight="1">
      <c r="A13" s="25" t="s">
        <v>6</v>
      </c>
      <c r="B13" s="27" t="str">
        <f>VLOOKUP(A13,'P.O. ONERADO'!A:K,3,FALSE)</f>
        <v>DRENAGEM</v>
      </c>
      <c r="C13" s="84">
        <f>VLOOKUP(A13,'P.O. ONERADO'!A:K,11,FALSE)</f>
        <v>607426.92999999993</v>
      </c>
      <c r="D13" s="157">
        <f>C13/$C$27</f>
        <v>6.141088916380371E-2</v>
      </c>
      <c r="F13" s="23"/>
    </row>
    <row r="14" spans="1:1015" s="22" customFormat="1" ht="18" customHeight="1">
      <c r="A14" s="25"/>
      <c r="B14" s="27"/>
      <c r="C14" s="21"/>
      <c r="D14" s="157"/>
      <c r="F14" s="23"/>
    </row>
    <row r="15" spans="1:1015" s="22" customFormat="1" ht="18" customHeight="1">
      <c r="A15" s="25" t="s">
        <v>7</v>
      </c>
      <c r="B15" s="27" t="str">
        <f>VLOOKUP(A15,'P.O. ONERADO'!A:K,3,FALSE)</f>
        <v>PAVIMENTAÇÃO</v>
      </c>
      <c r="C15" s="84">
        <f>VLOOKUP(A15,'P.O. ONERADO'!A:K,11,FALSE)</f>
        <v>624569.79</v>
      </c>
      <c r="D15" s="157">
        <f>C15/$C$27</f>
        <v>6.3144033058840782E-2</v>
      </c>
      <c r="F15" s="23"/>
    </row>
    <row r="16" spans="1:1015" s="22" customFormat="1" ht="18" customHeight="1">
      <c r="A16" s="25"/>
      <c r="B16" s="27"/>
      <c r="C16" s="21"/>
      <c r="D16" s="157"/>
      <c r="F16" s="23"/>
    </row>
    <row r="17" spans="1:9" s="22" customFormat="1" ht="18" customHeight="1">
      <c r="A17" s="25" t="s">
        <v>8</v>
      </c>
      <c r="B17" s="27" t="str">
        <f>VLOOKUP(A17,'P.O. ONERADO'!A:K,3,FALSE)</f>
        <v>ESTRUTURA DE CONTENÇÃO</v>
      </c>
      <c r="C17" s="84">
        <f>VLOOKUP(A17,'P.O. ONERADO'!A:K,11,FALSE)</f>
        <v>2285332.5599999996</v>
      </c>
      <c r="D17" s="157">
        <f t="shared" ref="D17" si="0">C17/$C$27</f>
        <v>0.23104722167091241</v>
      </c>
      <c r="F17" s="23"/>
    </row>
    <row r="18" spans="1:9" s="22" customFormat="1" ht="18" customHeight="1">
      <c r="A18" s="25"/>
      <c r="B18" s="27"/>
      <c r="C18" s="21"/>
      <c r="D18" s="157"/>
      <c r="F18" s="23"/>
    </row>
    <row r="19" spans="1:9" s="22" customFormat="1" ht="18" customHeight="1">
      <c r="A19" s="25" t="s">
        <v>9</v>
      </c>
      <c r="B19" s="27" t="str">
        <f>VLOOKUP(A19,'P.O. ONERADO'!A:K,3,FALSE)</f>
        <v>SINALIZAÇÃO</v>
      </c>
      <c r="C19" s="84">
        <f>VLOOKUP(A19,'P.O. ONERADO'!A:K,11,FALSE)</f>
        <v>623062.60999999987</v>
      </c>
      <c r="D19" s="157">
        <f t="shared" ref="D19" si="1">C19/$C$27</f>
        <v>6.2991657094986317E-2</v>
      </c>
      <c r="F19" s="23"/>
    </row>
    <row r="20" spans="1:9" s="22" customFormat="1" ht="18" customHeight="1">
      <c r="A20" s="25"/>
      <c r="B20" s="27"/>
      <c r="C20" s="21"/>
      <c r="D20" s="157"/>
      <c r="F20" s="23"/>
    </row>
    <row r="21" spans="1:9" s="22" customFormat="1" ht="18" customHeight="1">
      <c r="A21" s="25" t="s">
        <v>10</v>
      </c>
      <c r="B21" s="27" t="str">
        <f>VLOOKUP(A21,'P.O. ONERADO'!A:K,3,FALSE)</f>
        <v>OBRAS COMPLEMENTARES</v>
      </c>
      <c r="C21" s="84">
        <f>VLOOKUP(A21,'P.O. ONERADO'!A:K,11,FALSE)</f>
        <v>561010.43000000005</v>
      </c>
      <c r="D21" s="157">
        <f t="shared" ref="D21" si="2">C21/$C$27</f>
        <v>5.6718178985689469E-2</v>
      </c>
      <c r="F21" s="23"/>
    </row>
    <row r="22" spans="1:9" s="22" customFormat="1" ht="18" customHeight="1">
      <c r="A22" s="25"/>
      <c r="B22" s="27"/>
      <c r="C22" s="21"/>
      <c r="D22" s="157"/>
      <c r="F22" s="23"/>
    </row>
    <row r="23" spans="1:9" s="22" customFormat="1" ht="18" customHeight="1">
      <c r="A23" s="25" t="s">
        <v>11</v>
      </c>
      <c r="B23" s="27" t="str">
        <f>VLOOKUP(A23,'P.O. ONERADO'!A:K,3,FALSE)</f>
        <v>ILUMINAÇÃO PÚBLICA</v>
      </c>
      <c r="C23" s="84">
        <f>VLOOKUP(A23,'P.O. ONERADO'!A:K,11,FALSE)</f>
        <v>373448.30000000005</v>
      </c>
      <c r="D23" s="157">
        <f>C23/$C$27</f>
        <v>3.7755639447383284E-2</v>
      </c>
      <c r="F23" s="23"/>
    </row>
    <row r="24" spans="1:9" s="22" customFormat="1" ht="18" customHeight="1">
      <c r="A24" s="25"/>
      <c r="B24" s="27"/>
      <c r="C24" s="21"/>
      <c r="D24" s="157"/>
      <c r="F24" s="23"/>
    </row>
    <row r="25" spans="1:9" s="22" customFormat="1" ht="18" customHeight="1">
      <c r="A25" s="25" t="s">
        <v>12</v>
      </c>
      <c r="B25" s="27" t="str">
        <f>VLOOKUP(A25,'P.O. ONERADO'!A:K,3,FALSE)</f>
        <v>SINALIZAÇÃO DE OBRA</v>
      </c>
      <c r="C25" s="84">
        <f>VLOOKUP(A25,'P.O. ONERADO'!A:K,11,FALSE)</f>
        <v>265381.24000000005</v>
      </c>
      <c r="D25" s="157">
        <f>C25/$C$27</f>
        <v>2.6830054959520476E-2</v>
      </c>
      <c r="F25" s="23"/>
    </row>
    <row r="26" spans="1:9" s="22" customFormat="1" ht="18" customHeight="1">
      <c r="A26" s="25"/>
      <c r="B26" s="27"/>
      <c r="C26" s="21"/>
      <c r="D26" s="157"/>
      <c r="F26" s="23"/>
    </row>
    <row r="27" spans="1:9" ht="18" customHeight="1">
      <c r="A27" s="28"/>
      <c r="B27" s="29" t="s">
        <v>13</v>
      </c>
      <c r="C27" s="11">
        <f>SUM(C5:C26)</f>
        <v>9891192.5600000005</v>
      </c>
      <c r="D27" s="158">
        <f>SUM(C5:C26)/C27</f>
        <v>1</v>
      </c>
      <c r="E27" s="6"/>
      <c r="F27" s="6">
        <v>9904377.1600000001</v>
      </c>
      <c r="G27" s="6">
        <f>F27-C27</f>
        <v>13184.599999999627</v>
      </c>
    </row>
    <row r="28" spans="1:9" ht="18" customHeight="1">
      <c r="A28" s="30"/>
      <c r="B28" s="31"/>
      <c r="C28" s="116"/>
      <c r="D28" s="20"/>
      <c r="E28" s="7"/>
      <c r="I28" s="5"/>
    </row>
    <row r="29" spans="1:9" ht="18" customHeight="1">
      <c r="A29" s="1239" t="s">
        <v>14</v>
      </c>
      <c r="B29" s="1240"/>
      <c r="C29" s="1240"/>
      <c r="D29" s="1241"/>
    </row>
    <row r="30" spans="1:9" ht="18" customHeight="1">
      <c r="A30" s="1242" t="str">
        <f>'P.O. ONERADO'!A5</f>
        <v xml:space="preserve">OBRA: RAMO DE EMERGÊNCIA - ÁREA DE ESCAPE </v>
      </c>
      <c r="B30" s="1243"/>
      <c r="C30" s="1243"/>
      <c r="D30" s="1244"/>
    </row>
    <row r="31" spans="1:9" ht="18" customHeight="1">
      <c r="A31" s="1242" t="s">
        <v>15</v>
      </c>
      <c r="B31" s="1243"/>
      <c r="C31" s="1243"/>
      <c r="D31" s="1244"/>
      <c r="F31" s="107">
        <f>C27-9891183.79</f>
        <v>8.7700000014156103</v>
      </c>
    </row>
    <row r="32" spans="1:9" ht="18" customHeight="1">
      <c r="A32" s="1226"/>
      <c r="B32" s="1227"/>
      <c r="C32" s="1227"/>
      <c r="D32" s="1228"/>
    </row>
    <row r="33" spans="1:4" ht="18" customHeight="1">
      <c r="A33" s="1229" t="s">
        <v>16</v>
      </c>
      <c r="B33" s="1230"/>
      <c r="C33" s="1230"/>
      <c r="D33" s="17" t="s">
        <v>17</v>
      </c>
    </row>
    <row r="34" spans="1:4" ht="15">
      <c r="B34" s="9"/>
      <c r="C34" s="3"/>
    </row>
    <row r="35" spans="1:4" ht="15">
      <c r="B35" s="9"/>
      <c r="C35" s="3"/>
    </row>
    <row r="36" spans="1:4" ht="15">
      <c r="B36" s="9"/>
    </row>
    <row r="37" spans="1:4" ht="15">
      <c r="B37" s="9"/>
    </row>
    <row r="38" spans="1:4" ht="15">
      <c r="B38" s="9"/>
    </row>
    <row r="39" spans="1:4" ht="15">
      <c r="B39" s="9"/>
    </row>
    <row r="40" spans="1:4" ht="15">
      <c r="B40" s="9"/>
      <c r="C40" s="1">
        <v>67056537.069999993</v>
      </c>
    </row>
    <row r="41" spans="1:4" ht="15">
      <c r="B41" s="9"/>
      <c r="C41" s="107">
        <f>C40-C27</f>
        <v>57165344.50999999</v>
      </c>
    </row>
    <row r="42" spans="1:4" ht="15">
      <c r="B42" s="9"/>
      <c r="C42" s="115">
        <f>C41/C27</f>
        <v>5.7794188277333456</v>
      </c>
    </row>
    <row r="43" spans="1:4" ht="15">
      <c r="B43" s="9"/>
    </row>
    <row r="44" spans="1:4" ht="15">
      <c r="B44" s="9"/>
    </row>
    <row r="45" spans="1:4" ht="15">
      <c r="B45" s="9"/>
    </row>
    <row r="46" spans="1:4" ht="15">
      <c r="B46" s="9"/>
    </row>
    <row r="47" spans="1:4" ht="15">
      <c r="B47" s="9"/>
    </row>
    <row r="48" spans="1:4" ht="15">
      <c r="B48" s="9"/>
    </row>
    <row r="49" spans="1:2" ht="15">
      <c r="B49" s="9"/>
    </row>
    <row r="50" spans="1:2" ht="15">
      <c r="A50" s="8"/>
      <c r="B50" s="9"/>
    </row>
    <row r="51" spans="1:2" ht="15">
      <c r="B51" s="9"/>
    </row>
  </sheetData>
  <mergeCells count="8">
    <mergeCell ref="A32:D32"/>
    <mergeCell ref="A33:C33"/>
    <mergeCell ref="A4:B4"/>
    <mergeCell ref="A1:C1"/>
    <mergeCell ref="A2:C2"/>
    <mergeCell ref="A29:D29"/>
    <mergeCell ref="A30:D30"/>
    <mergeCell ref="A31:D31"/>
  </mergeCells>
  <conditionalFormatting sqref="A3:B3">
    <cfRule type="containsText" dxfId="69" priority="10" operator="containsText" text="SD-96002">
      <formula>NOT(ISERROR(SEARCH("SD-96002",A3)))</formula>
    </cfRule>
    <cfRule type="containsText" dxfId="68" priority="11" operator="containsText" text="72897">
      <formula>NOT(ISERROR(SEARCH("72897",A3)))</formula>
    </cfRule>
  </conditionalFormatting>
  <printOptions horizontalCentered="1"/>
  <pageMargins left="0.7" right="0.7" top="0.75" bottom="0.75" header="0.3" footer="0.3"/>
  <pageSetup paperSize="9" fitToHeight="0" orientation="portrait"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6" tint="-0.499984740745262"/>
    <pageSetUpPr fitToPage="1"/>
  </sheetPr>
  <dimension ref="A1:AMC177"/>
  <sheetViews>
    <sheetView view="pageBreakPreview" topLeftCell="A151" zoomScale="80" zoomScaleNormal="80" zoomScaleSheetLayoutView="80" workbookViewId="0">
      <selection activeCell="C164" sqref="C164"/>
    </sheetView>
  </sheetViews>
  <sheetFormatPr defaultColWidth="8.85546875" defaultRowHeight="16.5"/>
  <cols>
    <col min="1" max="1" width="10.7109375" style="68" customWidth="1"/>
    <col min="2" max="2" width="20.140625" style="50" customWidth="1"/>
    <col min="3" max="3" width="86.42578125" style="69" customWidth="1"/>
    <col min="4" max="4" width="20.7109375" style="75" customWidth="1"/>
    <col min="5" max="5" width="8.85546875" style="50" customWidth="1"/>
    <col min="6" max="6" width="11.5703125" style="114" bestFit="1" customWidth="1"/>
    <col min="7" max="7" width="14.7109375" style="70" bestFit="1" customWidth="1"/>
    <col min="8" max="8" width="10" style="50" customWidth="1"/>
    <col min="9" max="11" width="20.7109375" style="70" customWidth="1"/>
    <col min="12" max="12" width="19.5703125" style="37" customWidth="1"/>
    <col min="13" max="13" width="12.85546875" style="38" customWidth="1"/>
    <col min="14" max="14" width="20" style="38" customWidth="1"/>
    <col min="15" max="15" width="8.85546875" style="38"/>
    <col min="16" max="16" width="36" style="38" bestFit="1" customWidth="1"/>
    <col min="17" max="16384" width="8.85546875" style="38"/>
  </cols>
  <sheetData>
    <row r="1" spans="1:1017">
      <c r="A1" s="33"/>
      <c r="B1" s="1251"/>
      <c r="C1" s="1251"/>
      <c r="D1" s="1251"/>
      <c r="E1" s="1251"/>
      <c r="F1" s="1251"/>
      <c r="G1" s="34"/>
      <c r="H1" s="79"/>
      <c r="I1" s="35"/>
      <c r="J1" s="35"/>
      <c r="K1" s="36"/>
    </row>
    <row r="2" spans="1:1017">
      <c r="A2" s="39"/>
      <c r="B2" s="1252" t="s">
        <v>18</v>
      </c>
      <c r="C2" s="1252"/>
      <c r="D2" s="1252"/>
      <c r="E2" s="1252"/>
      <c r="F2" s="1252"/>
      <c r="G2" s="1252"/>
      <c r="H2" s="1252"/>
      <c r="I2" s="1252"/>
      <c r="J2" s="40"/>
      <c r="K2" s="41"/>
    </row>
    <row r="3" spans="1:1017">
      <c r="A3" s="39"/>
      <c r="B3" s="1252"/>
      <c r="C3" s="1252"/>
      <c r="D3" s="1252"/>
      <c r="E3" s="1252"/>
      <c r="F3" s="1252"/>
      <c r="G3" s="1252"/>
      <c r="H3" s="1252"/>
      <c r="I3" s="1252"/>
      <c r="J3" s="40"/>
      <c r="K3" s="41"/>
    </row>
    <row r="4" spans="1:1017">
      <c r="A4" s="42"/>
      <c r="B4" s="43"/>
      <c r="C4" s="44"/>
      <c r="D4" s="71"/>
      <c r="E4" s="43"/>
      <c r="F4" s="108"/>
      <c r="G4" s="45"/>
      <c r="H4" s="43"/>
      <c r="I4" s="1253" t="s">
        <v>19</v>
      </c>
      <c r="J4" s="1253"/>
      <c r="K4" s="46">
        <v>45839</v>
      </c>
    </row>
    <row r="5" spans="1:1017">
      <c r="A5" s="1257" t="s">
        <v>20</v>
      </c>
      <c r="B5" s="1255"/>
      <c r="C5" s="1255"/>
      <c r="D5" s="71"/>
      <c r="E5" s="43"/>
      <c r="F5" s="108"/>
      <c r="G5" s="45"/>
      <c r="H5" s="43"/>
      <c r="I5" s="1253" t="s">
        <v>21</v>
      </c>
      <c r="J5" s="1253"/>
      <c r="K5" s="41" t="s">
        <v>22</v>
      </c>
    </row>
    <row r="6" spans="1:1017">
      <c r="A6" s="1255" t="s">
        <v>23</v>
      </c>
      <c r="B6" s="1255"/>
      <c r="C6" s="1255"/>
      <c r="D6" s="71"/>
      <c r="E6" s="43"/>
      <c r="F6" s="108"/>
      <c r="G6" s="45"/>
      <c r="H6" s="43"/>
      <c r="I6" s="1253" t="s">
        <v>24</v>
      </c>
      <c r="J6" s="1253"/>
      <c r="K6" s="130">
        <v>0.21229999999999999</v>
      </c>
    </row>
    <row r="7" spans="1:1017">
      <c r="A7" s="1256" t="s">
        <v>25</v>
      </c>
      <c r="B7" s="1256"/>
      <c r="C7" s="1256"/>
      <c r="D7" s="72"/>
      <c r="E7" s="47"/>
      <c r="F7" s="109"/>
      <c r="G7" s="48"/>
      <c r="H7" s="47"/>
      <c r="I7" s="1254" t="s">
        <v>26</v>
      </c>
      <c r="J7" s="1254"/>
      <c r="K7" s="131">
        <v>0.15</v>
      </c>
    </row>
    <row r="8" spans="1:1017">
      <c r="A8" s="1246"/>
      <c r="B8" s="1246"/>
      <c r="C8" s="1246"/>
      <c r="D8" s="1246"/>
      <c r="E8" s="1246"/>
      <c r="F8" s="1246"/>
      <c r="G8" s="1246"/>
      <c r="H8" s="1246"/>
      <c r="I8" s="1246"/>
      <c r="J8" s="1246"/>
      <c r="K8" s="1246"/>
      <c r="N8" s="38" t="s">
        <v>27</v>
      </c>
    </row>
    <row r="9" spans="1:1017">
      <c r="A9" s="1245" t="s">
        <v>28</v>
      </c>
      <c r="B9" s="1245"/>
      <c r="C9" s="1245"/>
      <c r="D9" s="1245"/>
      <c r="E9" s="1245"/>
      <c r="F9" s="1245"/>
      <c r="G9" s="1245"/>
      <c r="H9" s="1245"/>
      <c r="I9" s="1245"/>
      <c r="J9" s="1245"/>
      <c r="K9" s="1245"/>
    </row>
    <row r="10" spans="1:1017">
      <c r="A10" s="1246"/>
      <c r="B10" s="1246"/>
      <c r="C10" s="1246"/>
      <c r="D10" s="1246"/>
      <c r="E10" s="1246"/>
      <c r="F10" s="1246"/>
      <c r="G10" s="1246"/>
      <c r="H10" s="1246"/>
      <c r="I10" s="1246"/>
      <c r="J10" s="1246"/>
      <c r="K10" s="1246"/>
    </row>
    <row r="11" spans="1:1017">
      <c r="A11" s="1248" t="s">
        <v>29</v>
      </c>
      <c r="B11" s="1248" t="s">
        <v>30</v>
      </c>
      <c r="C11" s="1248" t="s">
        <v>31</v>
      </c>
      <c r="D11" s="1248" t="s">
        <v>32</v>
      </c>
      <c r="E11" s="1248" t="s">
        <v>33</v>
      </c>
      <c r="F11" s="1249" t="s">
        <v>34</v>
      </c>
      <c r="G11" s="1250" t="s">
        <v>35</v>
      </c>
      <c r="H11" s="1250"/>
      <c r="I11" s="1250"/>
      <c r="J11" s="1250"/>
      <c r="K11" s="1250"/>
    </row>
    <row r="12" spans="1:1017" s="50" customFormat="1" ht="49.5">
      <c r="A12" s="1248"/>
      <c r="B12" s="1248"/>
      <c r="C12" s="1248"/>
      <c r="D12" s="1248"/>
      <c r="E12" s="1248"/>
      <c r="F12" s="1249"/>
      <c r="G12" s="32" t="s">
        <v>36</v>
      </c>
      <c r="H12" s="32" t="s">
        <v>37</v>
      </c>
      <c r="I12" s="32" t="s">
        <v>38</v>
      </c>
      <c r="J12" s="32" t="s">
        <v>39</v>
      </c>
      <c r="K12" s="32" t="s">
        <v>40</v>
      </c>
      <c r="L12" s="49"/>
    </row>
    <row r="13" spans="1:1017">
      <c r="A13" s="51"/>
      <c r="B13" s="52"/>
      <c r="C13" s="52"/>
      <c r="D13" s="52"/>
      <c r="E13" s="52"/>
      <c r="F13" s="110"/>
      <c r="G13" s="53"/>
      <c r="H13" s="53"/>
      <c r="I13" s="53"/>
      <c r="J13" s="53"/>
      <c r="K13" s="54"/>
    </row>
    <row r="14" spans="1:1017" s="59" customFormat="1">
      <c r="A14" s="55" t="s">
        <v>41</v>
      </c>
      <c r="B14" s="55"/>
      <c r="C14" s="56" t="s">
        <v>42</v>
      </c>
      <c r="D14" s="73"/>
      <c r="E14" s="55"/>
      <c r="F14" s="111"/>
      <c r="G14" s="57"/>
      <c r="H14" s="80"/>
      <c r="I14" s="57"/>
      <c r="J14" s="57"/>
      <c r="K14" s="57">
        <f>SUBTOTAL(9,K15)</f>
        <v>655352.71</v>
      </c>
      <c r="L14" s="58"/>
      <c r="M14" s="24"/>
      <c r="N14" s="24"/>
      <c r="O14" s="24"/>
      <c r="P14" s="24"/>
      <c r="Q14" s="24"/>
      <c r="R14" s="24"/>
      <c r="S14" s="24"/>
      <c r="T14" s="24"/>
      <c r="U14" s="24"/>
      <c r="V14" s="24"/>
      <c r="W14" s="24"/>
      <c r="X14" s="24"/>
      <c r="Y14" s="24"/>
      <c r="Z14" s="24"/>
      <c r="AA14" s="24"/>
      <c r="AB14" s="24"/>
      <c r="AC14" s="24"/>
      <c r="AD14" s="24"/>
      <c r="AE14" s="24"/>
      <c r="AF14" s="24"/>
      <c r="AG14" s="24"/>
      <c r="AH14" s="24"/>
      <c r="AI14" s="24"/>
      <c r="AJ14" s="24"/>
      <c r="AK14" s="24"/>
      <c r="AL14" s="24"/>
      <c r="AM14" s="24"/>
      <c r="AN14" s="24"/>
      <c r="AO14" s="24"/>
      <c r="AP14" s="24"/>
      <c r="AQ14" s="24"/>
      <c r="AR14" s="24"/>
      <c r="AS14" s="24"/>
      <c r="AT14" s="24"/>
      <c r="AU14" s="24"/>
      <c r="AV14" s="24"/>
      <c r="AW14" s="24"/>
      <c r="AX14" s="24"/>
      <c r="AY14" s="24"/>
      <c r="AZ14" s="24"/>
      <c r="BA14" s="24"/>
      <c r="BB14" s="24"/>
      <c r="BC14" s="24"/>
      <c r="BD14" s="24"/>
      <c r="BE14" s="24"/>
      <c r="BF14" s="24"/>
      <c r="BG14" s="24"/>
      <c r="BH14" s="24"/>
      <c r="BI14" s="24"/>
      <c r="BJ14" s="24"/>
      <c r="BK14" s="24"/>
      <c r="BL14" s="24"/>
      <c r="BM14" s="24"/>
      <c r="BN14" s="24"/>
      <c r="BO14" s="24"/>
      <c r="BP14" s="24"/>
      <c r="BQ14" s="24"/>
      <c r="BR14" s="24"/>
      <c r="BS14" s="24"/>
      <c r="BT14" s="24"/>
      <c r="BU14" s="24"/>
      <c r="BV14" s="24"/>
      <c r="BW14" s="24"/>
      <c r="BX14" s="24"/>
      <c r="BY14" s="24"/>
      <c r="BZ14" s="24"/>
      <c r="CA14" s="24"/>
      <c r="CB14" s="24"/>
      <c r="CC14" s="24"/>
      <c r="CD14" s="24"/>
      <c r="CE14" s="24"/>
      <c r="CF14" s="24"/>
      <c r="CG14" s="24"/>
      <c r="CH14" s="24"/>
      <c r="CI14" s="24"/>
      <c r="CJ14" s="24"/>
      <c r="CK14" s="24"/>
      <c r="CL14" s="24"/>
      <c r="CM14" s="24"/>
      <c r="CN14" s="24"/>
      <c r="CO14" s="24"/>
      <c r="CP14" s="24"/>
      <c r="CQ14" s="24"/>
      <c r="CR14" s="24"/>
      <c r="CS14" s="24"/>
      <c r="CT14" s="24"/>
      <c r="CU14" s="24"/>
      <c r="CV14" s="24"/>
      <c r="CW14" s="24"/>
      <c r="CX14" s="24"/>
      <c r="CY14" s="24"/>
      <c r="CZ14" s="24"/>
      <c r="DA14" s="24"/>
      <c r="DB14" s="24"/>
      <c r="DC14" s="24"/>
      <c r="DD14" s="24"/>
      <c r="DE14" s="24"/>
      <c r="DF14" s="24"/>
      <c r="DG14" s="24"/>
      <c r="DH14" s="24"/>
      <c r="DI14" s="24"/>
      <c r="DJ14" s="24"/>
      <c r="DK14" s="24"/>
      <c r="DL14" s="24"/>
      <c r="DM14" s="24"/>
      <c r="DN14" s="24"/>
      <c r="DO14" s="24"/>
      <c r="DP14" s="24"/>
      <c r="DQ14" s="24"/>
      <c r="DR14" s="24"/>
      <c r="DS14" s="24"/>
      <c r="DT14" s="24"/>
      <c r="DU14" s="24"/>
      <c r="DV14" s="24"/>
      <c r="DW14" s="24"/>
      <c r="DX14" s="24"/>
      <c r="DY14" s="24"/>
      <c r="DZ14" s="24"/>
      <c r="EA14" s="24"/>
      <c r="EB14" s="24"/>
      <c r="EC14" s="24"/>
      <c r="ED14" s="24"/>
      <c r="EE14" s="24"/>
      <c r="EF14" s="24"/>
      <c r="EG14" s="24"/>
      <c r="EH14" s="24"/>
      <c r="EI14" s="24"/>
      <c r="EJ14" s="24"/>
      <c r="EK14" s="24"/>
      <c r="EL14" s="24"/>
      <c r="EM14" s="24"/>
      <c r="EN14" s="24"/>
      <c r="EO14" s="24"/>
      <c r="EP14" s="24"/>
      <c r="EQ14" s="24"/>
      <c r="ER14" s="24"/>
      <c r="ES14" s="24"/>
      <c r="ET14" s="24"/>
      <c r="EU14" s="24"/>
      <c r="EV14" s="24"/>
      <c r="EW14" s="24"/>
      <c r="EX14" s="24"/>
      <c r="EY14" s="24"/>
      <c r="EZ14" s="24"/>
      <c r="FA14" s="24"/>
      <c r="FB14" s="24"/>
      <c r="FC14" s="24"/>
      <c r="FD14" s="24"/>
      <c r="FE14" s="24"/>
      <c r="FF14" s="24"/>
      <c r="FG14" s="24"/>
      <c r="FH14" s="24"/>
      <c r="FI14" s="24"/>
      <c r="FJ14" s="24"/>
      <c r="FK14" s="24"/>
      <c r="FL14" s="24"/>
      <c r="FM14" s="24"/>
      <c r="FN14" s="24"/>
      <c r="FO14" s="24"/>
      <c r="FP14" s="24"/>
      <c r="FQ14" s="24"/>
      <c r="FR14" s="24"/>
      <c r="FS14" s="24"/>
      <c r="FT14" s="24"/>
      <c r="FU14" s="24"/>
      <c r="FV14" s="24"/>
      <c r="FW14" s="24"/>
      <c r="FX14" s="24"/>
      <c r="FY14" s="24"/>
      <c r="FZ14" s="24"/>
      <c r="GA14" s="24"/>
      <c r="GB14" s="24"/>
      <c r="GC14" s="24"/>
      <c r="GD14" s="24"/>
      <c r="GE14" s="24"/>
      <c r="GF14" s="24"/>
      <c r="GG14" s="24"/>
      <c r="GH14" s="24"/>
      <c r="GI14" s="24"/>
      <c r="GJ14" s="24"/>
      <c r="GK14" s="24"/>
      <c r="GL14" s="24"/>
      <c r="GM14" s="24"/>
      <c r="GN14" s="24"/>
      <c r="GO14" s="24"/>
      <c r="GP14" s="24"/>
      <c r="GQ14" s="24"/>
      <c r="GR14" s="24"/>
      <c r="GS14" s="24"/>
      <c r="GT14" s="24"/>
      <c r="GU14" s="24"/>
      <c r="GV14" s="24"/>
      <c r="GW14" s="24"/>
      <c r="GX14" s="24"/>
      <c r="GY14" s="24"/>
      <c r="GZ14" s="24"/>
      <c r="HA14" s="24"/>
      <c r="HB14" s="24"/>
      <c r="HC14" s="24"/>
      <c r="HD14" s="24"/>
      <c r="HE14" s="24"/>
      <c r="HF14" s="24"/>
      <c r="HG14" s="24"/>
      <c r="HH14" s="24"/>
      <c r="HI14" s="24"/>
      <c r="HJ14" s="24"/>
      <c r="HK14" s="24"/>
      <c r="HL14" s="24"/>
      <c r="HM14" s="24"/>
      <c r="HN14" s="24"/>
      <c r="HO14" s="24"/>
      <c r="HP14" s="24"/>
      <c r="HQ14" s="24"/>
      <c r="HR14" s="24"/>
      <c r="HS14" s="24"/>
      <c r="HT14" s="24"/>
      <c r="HU14" s="24"/>
      <c r="HV14" s="24"/>
      <c r="HW14" s="24"/>
      <c r="HX14" s="24"/>
      <c r="HY14" s="24"/>
      <c r="HZ14" s="24"/>
      <c r="IA14" s="24"/>
      <c r="IB14" s="24"/>
      <c r="IC14" s="24"/>
      <c r="ID14" s="24"/>
      <c r="IE14" s="24"/>
      <c r="IF14" s="24"/>
      <c r="IG14" s="24"/>
      <c r="IH14" s="24"/>
      <c r="II14" s="24"/>
      <c r="IJ14" s="24"/>
      <c r="IK14" s="24"/>
      <c r="IL14" s="24"/>
      <c r="IM14" s="24"/>
      <c r="IN14" s="24"/>
      <c r="IO14" s="24"/>
      <c r="IP14" s="24"/>
      <c r="IQ14" s="24"/>
      <c r="IR14" s="24"/>
      <c r="IS14" s="24"/>
      <c r="IT14" s="24"/>
      <c r="IU14" s="24"/>
      <c r="IV14" s="24"/>
      <c r="IW14" s="24"/>
      <c r="IX14" s="24"/>
      <c r="IY14" s="24"/>
      <c r="IZ14" s="24"/>
      <c r="JA14" s="24"/>
      <c r="JB14" s="24"/>
      <c r="JC14" s="24"/>
      <c r="JD14" s="24"/>
      <c r="JE14" s="24"/>
      <c r="JF14" s="24"/>
      <c r="JG14" s="24"/>
      <c r="JH14" s="24"/>
      <c r="JI14" s="24"/>
      <c r="JJ14" s="24"/>
      <c r="JK14" s="24"/>
      <c r="JL14" s="24"/>
      <c r="JM14" s="24"/>
      <c r="JN14" s="24"/>
      <c r="JO14" s="24"/>
      <c r="JP14" s="24"/>
      <c r="JQ14" s="24"/>
      <c r="JR14" s="24"/>
      <c r="JS14" s="24"/>
      <c r="JT14" s="24"/>
      <c r="JU14" s="24"/>
      <c r="JV14" s="24"/>
      <c r="JW14" s="24"/>
      <c r="JX14" s="24"/>
      <c r="JY14" s="24"/>
      <c r="JZ14" s="24"/>
      <c r="KA14" s="24"/>
      <c r="KB14" s="24"/>
      <c r="KC14" s="24"/>
      <c r="KD14" s="24"/>
      <c r="KE14" s="24"/>
      <c r="KF14" s="24"/>
      <c r="KG14" s="24"/>
      <c r="KH14" s="24"/>
      <c r="KI14" s="24"/>
      <c r="KJ14" s="24"/>
      <c r="KK14" s="24"/>
      <c r="KL14" s="24"/>
      <c r="KM14" s="24"/>
      <c r="KN14" s="24"/>
      <c r="KO14" s="24"/>
      <c r="KP14" s="24"/>
      <c r="KQ14" s="24"/>
      <c r="KR14" s="24"/>
      <c r="KS14" s="24"/>
      <c r="KT14" s="24"/>
      <c r="KU14" s="24"/>
      <c r="KV14" s="24"/>
      <c r="KW14" s="24"/>
      <c r="KX14" s="24"/>
      <c r="KY14" s="24"/>
      <c r="KZ14" s="24"/>
      <c r="LA14" s="24"/>
      <c r="LB14" s="24"/>
      <c r="LC14" s="24"/>
      <c r="LD14" s="24"/>
      <c r="LE14" s="24"/>
      <c r="LF14" s="24"/>
      <c r="LG14" s="24"/>
      <c r="LH14" s="24"/>
      <c r="LI14" s="24"/>
      <c r="LJ14" s="24"/>
      <c r="LK14" s="24"/>
      <c r="LL14" s="24"/>
      <c r="LM14" s="24"/>
      <c r="LN14" s="24"/>
      <c r="LO14" s="24"/>
      <c r="LP14" s="24"/>
      <c r="LQ14" s="24"/>
      <c r="LR14" s="24"/>
      <c r="LS14" s="24"/>
      <c r="LT14" s="24"/>
      <c r="LU14" s="24"/>
      <c r="LV14" s="24"/>
      <c r="LW14" s="24"/>
      <c r="LX14" s="24"/>
      <c r="LY14" s="24"/>
      <c r="LZ14" s="24"/>
      <c r="MA14" s="24"/>
      <c r="MB14" s="24"/>
      <c r="MC14" s="24"/>
      <c r="MD14" s="24"/>
      <c r="ME14" s="24"/>
      <c r="MF14" s="24"/>
      <c r="MG14" s="24"/>
      <c r="MH14" s="24"/>
      <c r="MI14" s="24"/>
      <c r="MJ14" s="24"/>
      <c r="MK14" s="24"/>
      <c r="ML14" s="24"/>
      <c r="MM14" s="24"/>
      <c r="MN14" s="24"/>
      <c r="MO14" s="24"/>
      <c r="MP14" s="24"/>
      <c r="MQ14" s="24"/>
      <c r="MR14" s="24"/>
      <c r="MS14" s="24"/>
      <c r="MT14" s="24"/>
      <c r="MU14" s="24"/>
      <c r="MV14" s="24"/>
      <c r="MW14" s="24"/>
      <c r="MX14" s="24"/>
      <c r="MY14" s="24"/>
      <c r="MZ14" s="24"/>
      <c r="NA14" s="24"/>
      <c r="NB14" s="24"/>
      <c r="NC14" s="24"/>
      <c r="ND14" s="24"/>
      <c r="NE14" s="24"/>
      <c r="NF14" s="24"/>
      <c r="NG14" s="24"/>
      <c r="NH14" s="24"/>
      <c r="NI14" s="24"/>
      <c r="NJ14" s="24"/>
      <c r="NK14" s="24"/>
      <c r="NL14" s="24"/>
      <c r="NM14" s="24"/>
      <c r="NN14" s="24"/>
      <c r="NO14" s="24"/>
      <c r="NP14" s="24"/>
      <c r="NQ14" s="24"/>
      <c r="NR14" s="24"/>
      <c r="NS14" s="24"/>
      <c r="NT14" s="24"/>
      <c r="NU14" s="24"/>
      <c r="NV14" s="24"/>
      <c r="NW14" s="24"/>
      <c r="NX14" s="24"/>
      <c r="NY14" s="24"/>
      <c r="NZ14" s="24"/>
      <c r="OA14" s="24"/>
      <c r="OB14" s="24"/>
      <c r="OC14" s="24"/>
      <c r="OD14" s="24"/>
      <c r="OE14" s="24"/>
      <c r="OF14" s="24"/>
      <c r="OG14" s="24"/>
      <c r="OH14" s="24"/>
      <c r="OI14" s="24"/>
      <c r="OJ14" s="24"/>
      <c r="OK14" s="24"/>
      <c r="OL14" s="24"/>
      <c r="OM14" s="24"/>
      <c r="ON14" s="24"/>
      <c r="OO14" s="24"/>
      <c r="OP14" s="24"/>
      <c r="OQ14" s="24"/>
      <c r="OR14" s="24"/>
      <c r="OS14" s="24"/>
      <c r="OT14" s="24"/>
      <c r="OU14" s="24"/>
      <c r="OV14" s="24"/>
      <c r="OW14" s="24"/>
      <c r="OX14" s="24"/>
      <c r="OY14" s="24"/>
      <c r="OZ14" s="24"/>
      <c r="PA14" s="24"/>
      <c r="PB14" s="24"/>
      <c r="PC14" s="24"/>
      <c r="PD14" s="24"/>
      <c r="PE14" s="24"/>
      <c r="PF14" s="24"/>
      <c r="PG14" s="24"/>
      <c r="PH14" s="24"/>
      <c r="PI14" s="24"/>
      <c r="PJ14" s="24"/>
      <c r="PK14" s="24"/>
      <c r="PL14" s="24"/>
      <c r="PM14" s="24"/>
      <c r="PN14" s="24"/>
      <c r="PO14" s="24"/>
      <c r="PP14" s="24"/>
      <c r="PQ14" s="24"/>
      <c r="PR14" s="24"/>
      <c r="PS14" s="24"/>
      <c r="PT14" s="24"/>
      <c r="PU14" s="24"/>
      <c r="PV14" s="24"/>
      <c r="PW14" s="24"/>
      <c r="PX14" s="24"/>
      <c r="PY14" s="24"/>
      <c r="PZ14" s="24"/>
      <c r="QA14" s="24"/>
      <c r="QB14" s="24"/>
      <c r="QC14" s="24"/>
      <c r="QD14" s="24"/>
      <c r="QE14" s="24"/>
      <c r="QF14" s="24"/>
      <c r="QG14" s="24"/>
      <c r="QH14" s="24"/>
      <c r="QI14" s="24"/>
      <c r="QJ14" s="24"/>
      <c r="QK14" s="24"/>
      <c r="QL14" s="24"/>
      <c r="QM14" s="24"/>
      <c r="QN14" s="24"/>
      <c r="QO14" s="24"/>
      <c r="QP14" s="24"/>
      <c r="QQ14" s="24"/>
      <c r="QR14" s="24"/>
      <c r="QS14" s="24"/>
      <c r="QT14" s="24"/>
      <c r="QU14" s="24"/>
      <c r="QV14" s="24"/>
      <c r="QW14" s="24"/>
      <c r="QX14" s="24"/>
      <c r="QY14" s="24"/>
      <c r="QZ14" s="24"/>
      <c r="RA14" s="24"/>
      <c r="RB14" s="24"/>
      <c r="RC14" s="24"/>
      <c r="RD14" s="24"/>
      <c r="RE14" s="24"/>
      <c r="RF14" s="24"/>
      <c r="RG14" s="24"/>
      <c r="RH14" s="24"/>
      <c r="RI14" s="24"/>
      <c r="RJ14" s="24"/>
      <c r="RK14" s="24"/>
      <c r="RL14" s="24"/>
      <c r="RM14" s="24"/>
      <c r="RN14" s="24"/>
      <c r="RO14" s="24"/>
      <c r="RP14" s="24"/>
      <c r="RQ14" s="24"/>
      <c r="RR14" s="24"/>
      <c r="RS14" s="24"/>
      <c r="RT14" s="24"/>
      <c r="RU14" s="24"/>
      <c r="RV14" s="24"/>
      <c r="RW14" s="24"/>
      <c r="RX14" s="24"/>
      <c r="RY14" s="24"/>
      <c r="RZ14" s="24"/>
      <c r="SA14" s="24"/>
      <c r="SB14" s="24"/>
      <c r="SC14" s="24"/>
      <c r="SD14" s="24"/>
      <c r="SE14" s="24"/>
      <c r="SF14" s="24"/>
      <c r="SG14" s="24"/>
      <c r="SH14" s="24"/>
      <c r="SI14" s="24"/>
      <c r="SJ14" s="24"/>
      <c r="SK14" s="24"/>
      <c r="SL14" s="24"/>
      <c r="SM14" s="24"/>
      <c r="SN14" s="24"/>
      <c r="SO14" s="24"/>
      <c r="SP14" s="24"/>
      <c r="SQ14" s="24"/>
      <c r="SR14" s="24"/>
      <c r="SS14" s="24"/>
      <c r="ST14" s="24"/>
      <c r="SU14" s="24"/>
      <c r="SV14" s="24"/>
      <c r="SW14" s="24"/>
      <c r="SX14" s="24"/>
      <c r="SY14" s="24"/>
      <c r="SZ14" s="24"/>
      <c r="TA14" s="24"/>
      <c r="TB14" s="24"/>
      <c r="TC14" s="24"/>
      <c r="TD14" s="24"/>
      <c r="TE14" s="24"/>
      <c r="TF14" s="24"/>
      <c r="TG14" s="24"/>
      <c r="TH14" s="24"/>
      <c r="TI14" s="24"/>
      <c r="TJ14" s="24"/>
      <c r="TK14" s="24"/>
      <c r="TL14" s="24"/>
      <c r="TM14" s="24"/>
      <c r="TN14" s="24"/>
      <c r="TO14" s="24"/>
      <c r="TP14" s="24"/>
      <c r="TQ14" s="24"/>
      <c r="TR14" s="24"/>
      <c r="TS14" s="24"/>
      <c r="TT14" s="24"/>
      <c r="TU14" s="24"/>
      <c r="TV14" s="24"/>
      <c r="TW14" s="24"/>
      <c r="TX14" s="24"/>
      <c r="TY14" s="24"/>
      <c r="TZ14" s="24"/>
      <c r="UA14" s="24"/>
      <c r="UB14" s="24"/>
      <c r="UC14" s="24"/>
      <c r="UD14" s="24"/>
      <c r="UE14" s="24"/>
      <c r="UF14" s="24"/>
      <c r="UG14" s="24"/>
      <c r="UH14" s="24"/>
      <c r="UI14" s="24"/>
      <c r="UJ14" s="24"/>
      <c r="UK14" s="24"/>
      <c r="UL14" s="24"/>
      <c r="UM14" s="24"/>
      <c r="UN14" s="24"/>
      <c r="UO14" s="24"/>
      <c r="UP14" s="24"/>
      <c r="UQ14" s="24"/>
      <c r="UR14" s="24"/>
      <c r="US14" s="24"/>
      <c r="UT14" s="24"/>
      <c r="UU14" s="24"/>
      <c r="UV14" s="24"/>
      <c r="UW14" s="24"/>
      <c r="UX14" s="24"/>
      <c r="UY14" s="24"/>
      <c r="UZ14" s="24"/>
      <c r="VA14" s="24"/>
      <c r="VB14" s="24"/>
      <c r="VC14" s="24"/>
      <c r="VD14" s="24"/>
      <c r="VE14" s="24"/>
      <c r="VF14" s="24"/>
      <c r="VG14" s="24"/>
      <c r="VH14" s="24"/>
      <c r="VI14" s="24"/>
      <c r="VJ14" s="24"/>
      <c r="VK14" s="24"/>
      <c r="VL14" s="24"/>
      <c r="VM14" s="24"/>
      <c r="VN14" s="24"/>
      <c r="VO14" s="24"/>
      <c r="VP14" s="24"/>
      <c r="VQ14" s="24"/>
      <c r="VR14" s="24"/>
      <c r="VS14" s="24"/>
      <c r="VT14" s="24"/>
      <c r="VU14" s="24"/>
      <c r="VV14" s="24"/>
      <c r="VW14" s="24"/>
      <c r="VX14" s="24"/>
      <c r="VY14" s="24"/>
      <c r="VZ14" s="24"/>
      <c r="WA14" s="24"/>
      <c r="WB14" s="24"/>
      <c r="WC14" s="24"/>
      <c r="WD14" s="24"/>
      <c r="WE14" s="24"/>
      <c r="WF14" s="24"/>
      <c r="WG14" s="24"/>
      <c r="WH14" s="24"/>
      <c r="WI14" s="24"/>
      <c r="WJ14" s="24"/>
      <c r="WK14" s="24"/>
      <c r="WL14" s="24"/>
      <c r="WM14" s="24"/>
      <c r="WN14" s="24"/>
      <c r="WO14" s="24"/>
      <c r="WP14" s="24"/>
      <c r="WQ14" s="24"/>
      <c r="WR14" s="24"/>
      <c r="WS14" s="24"/>
      <c r="WT14" s="24"/>
      <c r="WU14" s="24"/>
      <c r="WV14" s="24"/>
      <c r="WW14" s="24"/>
      <c r="WX14" s="24"/>
      <c r="WY14" s="24"/>
      <c r="WZ14" s="24"/>
      <c r="XA14" s="24"/>
      <c r="XB14" s="24"/>
      <c r="XC14" s="24"/>
      <c r="XD14" s="24"/>
      <c r="XE14" s="24"/>
      <c r="XF14" s="24"/>
      <c r="XG14" s="24"/>
      <c r="XH14" s="24"/>
      <c r="XI14" s="24"/>
      <c r="XJ14" s="24"/>
      <c r="XK14" s="24"/>
      <c r="XL14" s="24"/>
      <c r="XM14" s="24"/>
      <c r="XN14" s="24"/>
      <c r="XO14" s="24"/>
      <c r="XP14" s="24"/>
      <c r="XQ14" s="24"/>
      <c r="XR14" s="24"/>
      <c r="XS14" s="24"/>
      <c r="XT14" s="24"/>
      <c r="XU14" s="24"/>
      <c r="XV14" s="24"/>
      <c r="XW14" s="24"/>
      <c r="XX14" s="24"/>
      <c r="XY14" s="24"/>
      <c r="XZ14" s="24"/>
      <c r="YA14" s="24"/>
      <c r="YB14" s="24"/>
      <c r="YC14" s="24"/>
      <c r="YD14" s="24"/>
      <c r="YE14" s="24"/>
      <c r="YF14" s="24"/>
      <c r="YG14" s="24"/>
      <c r="YH14" s="24"/>
      <c r="YI14" s="24"/>
      <c r="YJ14" s="24"/>
      <c r="YK14" s="24"/>
      <c r="YL14" s="24"/>
      <c r="YM14" s="24"/>
      <c r="YN14" s="24"/>
      <c r="YO14" s="24"/>
      <c r="YP14" s="24"/>
      <c r="YQ14" s="24"/>
      <c r="YR14" s="24"/>
      <c r="YS14" s="24"/>
      <c r="YT14" s="24"/>
      <c r="YU14" s="24"/>
      <c r="YV14" s="24"/>
      <c r="YW14" s="24"/>
      <c r="YX14" s="24"/>
      <c r="YY14" s="24"/>
      <c r="YZ14" s="24"/>
      <c r="ZA14" s="24"/>
      <c r="ZB14" s="24"/>
      <c r="ZC14" s="24"/>
      <c r="ZD14" s="24"/>
      <c r="ZE14" s="24"/>
      <c r="ZF14" s="24"/>
      <c r="ZG14" s="24"/>
      <c r="ZH14" s="24"/>
      <c r="ZI14" s="24"/>
      <c r="ZJ14" s="24"/>
      <c r="ZK14" s="24"/>
      <c r="ZL14" s="24"/>
      <c r="ZM14" s="24"/>
      <c r="ZN14" s="24"/>
      <c r="ZO14" s="24"/>
      <c r="ZP14" s="24"/>
      <c r="ZQ14" s="24"/>
      <c r="ZR14" s="24"/>
      <c r="ZS14" s="24"/>
      <c r="ZT14" s="24"/>
      <c r="ZU14" s="24"/>
      <c r="ZV14" s="24"/>
      <c r="ZW14" s="24"/>
      <c r="ZX14" s="24"/>
      <c r="ZY14" s="24"/>
      <c r="ZZ14" s="24"/>
      <c r="AAA14" s="24"/>
      <c r="AAB14" s="24"/>
      <c r="AAC14" s="24"/>
      <c r="AAD14" s="24"/>
      <c r="AAE14" s="24"/>
      <c r="AAF14" s="24"/>
      <c r="AAG14" s="24"/>
      <c r="AAH14" s="24"/>
      <c r="AAI14" s="24"/>
      <c r="AAJ14" s="24"/>
      <c r="AAK14" s="24"/>
      <c r="AAL14" s="24"/>
      <c r="AAM14" s="24"/>
      <c r="AAN14" s="24"/>
      <c r="AAO14" s="24"/>
      <c r="AAP14" s="24"/>
      <c r="AAQ14" s="24"/>
      <c r="AAR14" s="24"/>
      <c r="AAS14" s="24"/>
      <c r="AAT14" s="24"/>
      <c r="AAU14" s="24"/>
      <c r="AAV14" s="24"/>
      <c r="AAW14" s="24"/>
      <c r="AAX14" s="24"/>
      <c r="AAY14" s="24"/>
      <c r="AAZ14" s="24"/>
      <c r="ABA14" s="24"/>
      <c r="ABB14" s="24"/>
      <c r="ABC14" s="24"/>
      <c r="ABD14" s="24"/>
      <c r="ABE14" s="24"/>
      <c r="ABF14" s="24"/>
      <c r="ABG14" s="24"/>
      <c r="ABH14" s="24"/>
      <c r="ABI14" s="24"/>
      <c r="ABJ14" s="24"/>
      <c r="ABK14" s="24"/>
      <c r="ABL14" s="24"/>
      <c r="ABM14" s="24"/>
      <c r="ABN14" s="24"/>
      <c r="ABO14" s="24"/>
      <c r="ABP14" s="24"/>
      <c r="ABQ14" s="24"/>
      <c r="ABR14" s="24"/>
      <c r="ABS14" s="24"/>
      <c r="ABT14" s="24"/>
      <c r="ABU14" s="24"/>
      <c r="ABV14" s="24"/>
      <c r="ABW14" s="24"/>
      <c r="ABX14" s="24"/>
      <c r="ABY14" s="24"/>
      <c r="ABZ14" s="24"/>
      <c r="ACA14" s="24"/>
      <c r="ACB14" s="24"/>
      <c r="ACC14" s="24"/>
      <c r="ACD14" s="24"/>
      <c r="ACE14" s="24"/>
      <c r="ACF14" s="24"/>
      <c r="ACG14" s="24"/>
      <c r="ACH14" s="24"/>
      <c r="ACI14" s="24"/>
      <c r="ACJ14" s="24"/>
      <c r="ACK14" s="24"/>
      <c r="ACL14" s="24"/>
      <c r="ACM14" s="24"/>
      <c r="ACN14" s="24"/>
      <c r="ACO14" s="24"/>
      <c r="ACP14" s="24"/>
      <c r="ACQ14" s="24"/>
      <c r="ACR14" s="24"/>
      <c r="ACS14" s="24"/>
      <c r="ACT14" s="24"/>
      <c r="ACU14" s="24"/>
      <c r="ACV14" s="24"/>
      <c r="ACW14" s="24"/>
      <c r="ACX14" s="24"/>
      <c r="ACY14" s="24"/>
      <c r="ACZ14" s="24"/>
      <c r="ADA14" s="24"/>
      <c r="ADB14" s="24"/>
      <c r="ADC14" s="24"/>
      <c r="ADD14" s="24"/>
      <c r="ADE14" s="24"/>
      <c r="ADF14" s="24"/>
      <c r="ADG14" s="24"/>
      <c r="ADH14" s="24"/>
      <c r="ADI14" s="24"/>
      <c r="ADJ14" s="24"/>
      <c r="ADK14" s="24"/>
      <c r="ADL14" s="24"/>
      <c r="ADM14" s="24"/>
      <c r="ADN14" s="24"/>
      <c r="ADO14" s="24"/>
      <c r="ADP14" s="24"/>
      <c r="ADQ14" s="24"/>
      <c r="ADR14" s="24"/>
      <c r="ADS14" s="24"/>
      <c r="ADT14" s="24"/>
      <c r="ADU14" s="24"/>
      <c r="ADV14" s="24"/>
      <c r="ADW14" s="24"/>
      <c r="ADX14" s="24"/>
      <c r="ADY14" s="24"/>
      <c r="ADZ14" s="24"/>
      <c r="AEA14" s="24"/>
      <c r="AEB14" s="24"/>
      <c r="AEC14" s="24"/>
      <c r="AED14" s="24"/>
      <c r="AEE14" s="24"/>
      <c r="AEF14" s="24"/>
      <c r="AEG14" s="24"/>
      <c r="AEH14" s="24"/>
      <c r="AEI14" s="24"/>
      <c r="AEJ14" s="24"/>
      <c r="AEK14" s="24"/>
      <c r="AEL14" s="24"/>
      <c r="AEM14" s="24"/>
      <c r="AEN14" s="24"/>
      <c r="AEO14" s="24"/>
      <c r="AEP14" s="24"/>
      <c r="AEQ14" s="24"/>
      <c r="AER14" s="24"/>
      <c r="AES14" s="24"/>
      <c r="AET14" s="24"/>
      <c r="AEU14" s="24"/>
      <c r="AEV14" s="24"/>
      <c r="AEW14" s="24"/>
      <c r="AEX14" s="24"/>
      <c r="AEY14" s="24"/>
      <c r="AEZ14" s="24"/>
      <c r="AFA14" s="24"/>
      <c r="AFB14" s="24"/>
      <c r="AFC14" s="24"/>
      <c r="AFD14" s="24"/>
      <c r="AFE14" s="24"/>
      <c r="AFF14" s="24"/>
      <c r="AFG14" s="24"/>
      <c r="AFH14" s="24"/>
      <c r="AFI14" s="24"/>
      <c r="AFJ14" s="24"/>
      <c r="AFK14" s="24"/>
      <c r="AFL14" s="24"/>
      <c r="AFM14" s="24"/>
      <c r="AFN14" s="24"/>
      <c r="AFO14" s="24"/>
      <c r="AFP14" s="24"/>
      <c r="AFQ14" s="24"/>
      <c r="AFR14" s="24"/>
      <c r="AFS14" s="24"/>
      <c r="AFT14" s="24"/>
      <c r="AFU14" s="24"/>
      <c r="AFV14" s="24"/>
      <c r="AFW14" s="24"/>
      <c r="AFX14" s="24"/>
      <c r="AFY14" s="24"/>
      <c r="AFZ14" s="24"/>
      <c r="AGA14" s="24"/>
      <c r="AGB14" s="24"/>
      <c r="AGC14" s="24"/>
      <c r="AGD14" s="24"/>
      <c r="AGE14" s="24"/>
      <c r="AGF14" s="24"/>
      <c r="AGG14" s="24"/>
      <c r="AGH14" s="24"/>
      <c r="AGI14" s="24"/>
      <c r="AGJ14" s="24"/>
      <c r="AGK14" s="24"/>
      <c r="AGL14" s="24"/>
      <c r="AGM14" s="24"/>
      <c r="AGN14" s="24"/>
      <c r="AGO14" s="24"/>
      <c r="AGP14" s="24"/>
      <c r="AGQ14" s="24"/>
      <c r="AGR14" s="24"/>
      <c r="AGS14" s="24"/>
      <c r="AGT14" s="24"/>
      <c r="AGU14" s="24"/>
      <c r="AGV14" s="24"/>
      <c r="AGW14" s="24"/>
      <c r="AGX14" s="24"/>
      <c r="AGY14" s="24"/>
      <c r="AGZ14" s="24"/>
      <c r="AHA14" s="24"/>
      <c r="AHB14" s="24"/>
      <c r="AHC14" s="24"/>
      <c r="AHD14" s="24"/>
      <c r="AHE14" s="24"/>
      <c r="AHF14" s="24"/>
      <c r="AHG14" s="24"/>
      <c r="AHH14" s="24"/>
      <c r="AHI14" s="24"/>
      <c r="AHJ14" s="24"/>
      <c r="AHK14" s="24"/>
      <c r="AHL14" s="24"/>
      <c r="AHM14" s="24"/>
      <c r="AHN14" s="24"/>
      <c r="AHO14" s="24"/>
      <c r="AHP14" s="24"/>
      <c r="AHQ14" s="24"/>
      <c r="AHR14" s="24"/>
      <c r="AHS14" s="24"/>
      <c r="AHT14" s="24"/>
      <c r="AHU14" s="24"/>
      <c r="AHV14" s="24"/>
      <c r="AHW14" s="24"/>
      <c r="AHX14" s="24"/>
      <c r="AHY14" s="24"/>
      <c r="AHZ14" s="24"/>
      <c r="AIA14" s="24"/>
      <c r="AIB14" s="24"/>
      <c r="AIC14" s="24"/>
      <c r="AID14" s="24"/>
      <c r="AIE14" s="24"/>
      <c r="AIF14" s="24"/>
      <c r="AIG14" s="24"/>
      <c r="AIH14" s="24"/>
      <c r="AII14" s="24"/>
      <c r="AIJ14" s="24"/>
      <c r="AIK14" s="24"/>
      <c r="AIL14" s="24"/>
      <c r="AIM14" s="24"/>
      <c r="AIN14" s="24"/>
      <c r="AIO14" s="24"/>
      <c r="AIP14" s="24"/>
      <c r="AIQ14" s="24"/>
      <c r="AIR14" s="24"/>
      <c r="AIS14" s="24"/>
      <c r="AIT14" s="24"/>
      <c r="AIU14" s="24"/>
      <c r="AIV14" s="24"/>
      <c r="AIW14" s="24"/>
      <c r="AIX14" s="24"/>
      <c r="AIY14" s="24"/>
      <c r="AIZ14" s="24"/>
      <c r="AJA14" s="24"/>
      <c r="AJB14" s="24"/>
      <c r="AJC14" s="24"/>
      <c r="AJD14" s="24"/>
      <c r="AJE14" s="24"/>
      <c r="AJF14" s="24"/>
      <c r="AJG14" s="24"/>
      <c r="AJH14" s="24"/>
      <c r="AJI14" s="24"/>
      <c r="AJJ14" s="24"/>
      <c r="AJK14" s="24"/>
      <c r="AJL14" s="24"/>
      <c r="AJM14" s="24"/>
      <c r="AJN14" s="24"/>
      <c r="AJO14" s="24"/>
      <c r="AJP14" s="24"/>
      <c r="AJQ14" s="24"/>
      <c r="AJR14" s="24"/>
      <c r="AJS14" s="24"/>
      <c r="AJT14" s="24"/>
      <c r="AJU14" s="24"/>
      <c r="AJV14" s="24"/>
      <c r="AJW14" s="24"/>
      <c r="AJX14" s="24"/>
      <c r="AJY14" s="24"/>
      <c r="AJZ14" s="24"/>
      <c r="AKA14" s="24"/>
      <c r="AKB14" s="24"/>
      <c r="AKC14" s="24"/>
      <c r="AKD14" s="24"/>
      <c r="AKE14" s="24"/>
      <c r="AKF14" s="24"/>
      <c r="AKG14" s="24"/>
      <c r="AKH14" s="24"/>
      <c r="AKI14" s="24"/>
      <c r="AKJ14" s="24"/>
      <c r="AKK14" s="24"/>
      <c r="AKL14" s="24"/>
      <c r="AKM14" s="24"/>
      <c r="AKN14" s="24"/>
      <c r="AKO14" s="24"/>
      <c r="AKP14" s="24"/>
      <c r="AKQ14" s="24"/>
      <c r="AKR14" s="24"/>
      <c r="AKS14" s="24"/>
      <c r="AKT14" s="24"/>
      <c r="AKU14" s="24"/>
      <c r="AKV14" s="24"/>
      <c r="AKW14" s="24"/>
      <c r="AKX14" s="24"/>
      <c r="AKY14" s="24"/>
      <c r="AKZ14" s="24"/>
      <c r="ALA14" s="24"/>
      <c r="ALB14" s="24"/>
      <c r="ALC14" s="24"/>
      <c r="ALD14" s="24"/>
      <c r="ALE14" s="24"/>
      <c r="ALF14" s="24"/>
      <c r="ALG14" s="24"/>
      <c r="ALH14" s="24"/>
      <c r="ALI14" s="24"/>
      <c r="ALJ14" s="24"/>
      <c r="ALK14" s="24"/>
      <c r="ALL14" s="24"/>
      <c r="ALM14" s="24"/>
      <c r="ALN14" s="24"/>
      <c r="ALO14" s="24"/>
      <c r="ALP14" s="24"/>
      <c r="ALQ14" s="24"/>
      <c r="ALR14" s="24"/>
      <c r="ALS14" s="24"/>
      <c r="ALT14" s="24"/>
      <c r="ALU14" s="24"/>
      <c r="ALV14" s="24"/>
      <c r="ALW14" s="24"/>
      <c r="ALX14" s="24"/>
      <c r="ALY14" s="24"/>
      <c r="ALZ14" s="24"/>
      <c r="AMA14" s="24"/>
      <c r="AMB14" s="24"/>
      <c r="AMC14" s="24"/>
    </row>
    <row r="15" spans="1:1017" s="61" customFormat="1">
      <c r="A15" s="132" t="s">
        <v>43</v>
      </c>
      <c r="B15" s="133" t="s">
        <v>44</v>
      </c>
      <c r="C15" s="134" t="s">
        <v>45</v>
      </c>
      <c r="D15" s="133" t="s">
        <v>46</v>
      </c>
      <c r="E15" s="62" t="s">
        <v>47</v>
      </c>
      <c r="F15" s="112">
        <v>1</v>
      </c>
      <c r="G15" s="60">
        <v>540586.25</v>
      </c>
      <c r="H15" s="83">
        <f>$K$6</f>
        <v>0.21229999999999999</v>
      </c>
      <c r="I15" s="60">
        <f>ROUND(((H15+1)*G15),2)</f>
        <v>655352.71</v>
      </c>
      <c r="J15" s="60">
        <f>TRUNC((G15*F15),2)</f>
        <v>540586.25</v>
      </c>
      <c r="K15" s="60">
        <f>TRUNC((I15*F15),2)</f>
        <v>655352.71</v>
      </c>
      <c r="L15" s="177">
        <f>K15/$K$167</f>
        <v>6.6256187615864187E-2</v>
      </c>
      <c r="M15" s="24"/>
      <c r="N15" s="24"/>
      <c r="O15" s="24"/>
      <c r="P15" s="24"/>
      <c r="Q15" s="24"/>
      <c r="R15" s="24"/>
      <c r="S15" s="24"/>
      <c r="T15" s="24"/>
      <c r="U15" s="24"/>
      <c r="V15" s="24"/>
      <c r="W15" s="24"/>
      <c r="X15" s="24"/>
      <c r="Y15" s="24"/>
      <c r="Z15" s="24"/>
      <c r="AA15" s="24"/>
      <c r="AB15" s="24"/>
      <c r="AC15" s="24"/>
      <c r="AD15" s="24"/>
      <c r="AE15" s="24"/>
      <c r="AF15" s="24"/>
      <c r="AG15" s="24"/>
      <c r="AH15" s="24"/>
      <c r="AI15" s="24"/>
      <c r="AJ15" s="24"/>
      <c r="AK15" s="24"/>
      <c r="AL15" s="24"/>
      <c r="AM15" s="24"/>
      <c r="AN15" s="24"/>
      <c r="AO15" s="24"/>
      <c r="AP15" s="24"/>
      <c r="AQ15" s="24"/>
      <c r="AR15" s="24"/>
      <c r="AS15" s="24"/>
      <c r="AT15" s="24"/>
      <c r="AU15" s="24"/>
      <c r="AV15" s="24"/>
      <c r="AW15" s="24"/>
      <c r="AX15" s="24"/>
      <c r="AY15" s="24"/>
      <c r="AZ15" s="24"/>
      <c r="BA15" s="24"/>
      <c r="BB15" s="24"/>
      <c r="BC15" s="24"/>
      <c r="BD15" s="24"/>
      <c r="BE15" s="24"/>
      <c r="BF15" s="24"/>
      <c r="BG15" s="24"/>
      <c r="BH15" s="24"/>
      <c r="BI15" s="24"/>
      <c r="BJ15" s="24"/>
      <c r="BK15" s="24"/>
      <c r="BL15" s="24"/>
      <c r="BM15" s="24"/>
      <c r="BN15" s="24"/>
      <c r="BO15" s="24"/>
      <c r="BP15" s="24"/>
      <c r="BQ15" s="24"/>
      <c r="BR15" s="24"/>
      <c r="BS15" s="24"/>
      <c r="BT15" s="24"/>
      <c r="BU15" s="24"/>
      <c r="BV15" s="24"/>
      <c r="BW15" s="24"/>
      <c r="BX15" s="24"/>
      <c r="BY15" s="24"/>
      <c r="BZ15" s="24"/>
      <c r="CA15" s="24"/>
      <c r="CB15" s="24"/>
      <c r="CC15" s="24"/>
      <c r="CD15" s="24"/>
      <c r="CE15" s="24"/>
      <c r="CF15" s="24"/>
      <c r="CG15" s="24"/>
      <c r="CH15" s="24"/>
      <c r="CI15" s="24"/>
      <c r="CJ15" s="24"/>
      <c r="CK15" s="24"/>
      <c r="CL15" s="24"/>
      <c r="CM15" s="24"/>
      <c r="CN15" s="24"/>
      <c r="CO15" s="24"/>
      <c r="CP15" s="24"/>
      <c r="CQ15" s="24"/>
      <c r="CR15" s="24"/>
      <c r="CS15" s="24"/>
      <c r="CT15" s="24"/>
      <c r="CU15" s="24"/>
      <c r="CV15" s="24"/>
      <c r="CW15" s="24"/>
      <c r="CX15" s="24"/>
      <c r="CY15" s="24"/>
      <c r="CZ15" s="24"/>
      <c r="DA15" s="24"/>
      <c r="DB15" s="24"/>
      <c r="DC15" s="24"/>
      <c r="DD15" s="24"/>
      <c r="DE15" s="24"/>
      <c r="DF15" s="24"/>
      <c r="DG15" s="24"/>
      <c r="DH15" s="24"/>
      <c r="DI15" s="24"/>
      <c r="DJ15" s="24"/>
      <c r="DK15" s="24"/>
      <c r="DL15" s="24"/>
      <c r="DM15" s="24"/>
      <c r="DN15" s="24"/>
      <c r="DO15" s="24"/>
      <c r="DP15" s="24"/>
      <c r="DQ15" s="24"/>
      <c r="DR15" s="24"/>
      <c r="DS15" s="24"/>
      <c r="DT15" s="24"/>
      <c r="DU15" s="24"/>
      <c r="DV15" s="24"/>
      <c r="DW15" s="24"/>
      <c r="DX15" s="24"/>
      <c r="DY15" s="24"/>
      <c r="DZ15" s="24"/>
      <c r="EA15" s="24"/>
      <c r="EB15" s="24"/>
      <c r="EC15" s="24"/>
      <c r="ED15" s="24"/>
      <c r="EE15" s="24"/>
      <c r="EF15" s="24"/>
      <c r="EG15" s="24"/>
      <c r="EH15" s="24"/>
      <c r="EI15" s="24"/>
      <c r="EJ15" s="24"/>
      <c r="EK15" s="24"/>
      <c r="EL15" s="24"/>
      <c r="EM15" s="24"/>
      <c r="EN15" s="24"/>
      <c r="EO15" s="24"/>
      <c r="EP15" s="24"/>
      <c r="EQ15" s="24"/>
      <c r="ER15" s="24"/>
      <c r="ES15" s="24"/>
      <c r="ET15" s="24"/>
      <c r="EU15" s="24"/>
      <c r="EV15" s="24"/>
      <c r="EW15" s="24"/>
      <c r="EX15" s="24"/>
      <c r="EY15" s="24"/>
      <c r="EZ15" s="24"/>
      <c r="FA15" s="24"/>
      <c r="FB15" s="24"/>
      <c r="FC15" s="24"/>
      <c r="FD15" s="24"/>
      <c r="FE15" s="24"/>
      <c r="FF15" s="24"/>
      <c r="FG15" s="24"/>
      <c r="FH15" s="24"/>
      <c r="FI15" s="24"/>
      <c r="FJ15" s="24"/>
      <c r="FK15" s="24"/>
      <c r="FL15" s="24"/>
      <c r="FM15" s="24"/>
      <c r="FN15" s="24"/>
      <c r="FO15" s="24"/>
      <c r="FP15" s="24"/>
      <c r="FQ15" s="24"/>
      <c r="FR15" s="24"/>
      <c r="FS15" s="24"/>
      <c r="FT15" s="24"/>
      <c r="FU15" s="24"/>
      <c r="FV15" s="24"/>
      <c r="FW15" s="24"/>
      <c r="FX15" s="24"/>
      <c r="FY15" s="24"/>
      <c r="FZ15" s="24"/>
      <c r="GA15" s="24"/>
      <c r="GB15" s="24"/>
      <c r="GC15" s="24"/>
      <c r="GD15" s="24"/>
      <c r="GE15" s="24"/>
      <c r="GF15" s="24"/>
      <c r="GG15" s="24"/>
      <c r="GH15" s="24"/>
      <c r="GI15" s="24"/>
      <c r="GJ15" s="24"/>
      <c r="GK15" s="24"/>
      <c r="GL15" s="24"/>
      <c r="GM15" s="24"/>
      <c r="GN15" s="24"/>
      <c r="GO15" s="24"/>
      <c r="GP15" s="24"/>
      <c r="GQ15" s="24"/>
      <c r="GR15" s="24"/>
      <c r="GS15" s="24"/>
      <c r="GT15" s="24"/>
      <c r="GU15" s="24"/>
      <c r="GV15" s="24"/>
      <c r="GW15" s="24"/>
      <c r="GX15" s="24"/>
      <c r="GY15" s="24"/>
      <c r="GZ15" s="24"/>
      <c r="HA15" s="24"/>
      <c r="HB15" s="24"/>
      <c r="HC15" s="24"/>
      <c r="HD15" s="24"/>
      <c r="HE15" s="24"/>
      <c r="HF15" s="24"/>
      <c r="HG15" s="24"/>
      <c r="HH15" s="24"/>
      <c r="HI15" s="24"/>
      <c r="HJ15" s="24"/>
      <c r="HK15" s="24"/>
      <c r="HL15" s="24"/>
      <c r="HM15" s="24"/>
      <c r="HN15" s="24"/>
      <c r="HO15" s="24"/>
      <c r="HP15" s="24"/>
      <c r="HQ15" s="24"/>
      <c r="HR15" s="24"/>
      <c r="HS15" s="24"/>
      <c r="HT15" s="24"/>
      <c r="HU15" s="24"/>
      <c r="HV15" s="24"/>
      <c r="HW15" s="24"/>
      <c r="HX15" s="24"/>
      <c r="HY15" s="24"/>
      <c r="HZ15" s="24"/>
      <c r="IA15" s="24"/>
      <c r="IB15" s="24"/>
      <c r="IC15" s="24"/>
      <c r="ID15" s="24"/>
      <c r="IE15" s="24"/>
      <c r="IF15" s="24"/>
      <c r="IG15" s="24"/>
      <c r="IH15" s="24"/>
      <c r="II15" s="24"/>
      <c r="IJ15" s="24"/>
      <c r="IK15" s="24"/>
      <c r="IL15" s="24"/>
      <c r="IM15" s="24"/>
      <c r="IN15" s="24"/>
      <c r="IO15" s="24"/>
      <c r="IP15" s="24"/>
      <c r="IQ15" s="24"/>
      <c r="IR15" s="24"/>
      <c r="IS15" s="24"/>
      <c r="IT15" s="24"/>
      <c r="IU15" s="24"/>
      <c r="IV15" s="24"/>
      <c r="IW15" s="24"/>
      <c r="IX15" s="24"/>
      <c r="IY15" s="24"/>
      <c r="IZ15" s="24"/>
      <c r="JA15" s="24"/>
      <c r="JB15" s="24"/>
      <c r="JC15" s="24"/>
      <c r="JD15" s="24"/>
      <c r="JE15" s="24"/>
      <c r="JF15" s="24"/>
      <c r="JG15" s="24"/>
      <c r="JH15" s="24"/>
      <c r="JI15" s="24"/>
      <c r="JJ15" s="24"/>
      <c r="JK15" s="24"/>
      <c r="JL15" s="24"/>
      <c r="JM15" s="24"/>
      <c r="JN15" s="24"/>
      <c r="JO15" s="24"/>
      <c r="JP15" s="24"/>
      <c r="JQ15" s="24"/>
      <c r="JR15" s="24"/>
      <c r="JS15" s="24"/>
      <c r="JT15" s="24"/>
      <c r="JU15" s="24"/>
      <c r="JV15" s="24"/>
      <c r="JW15" s="24"/>
      <c r="JX15" s="24"/>
      <c r="JY15" s="24"/>
      <c r="JZ15" s="24"/>
      <c r="KA15" s="24"/>
      <c r="KB15" s="24"/>
      <c r="KC15" s="24"/>
      <c r="KD15" s="24"/>
      <c r="KE15" s="24"/>
      <c r="KF15" s="24"/>
      <c r="KG15" s="24"/>
      <c r="KH15" s="24"/>
      <c r="KI15" s="24"/>
      <c r="KJ15" s="24"/>
      <c r="KK15" s="24"/>
      <c r="KL15" s="24"/>
      <c r="KM15" s="24"/>
      <c r="KN15" s="24"/>
      <c r="KO15" s="24"/>
      <c r="KP15" s="24"/>
      <c r="KQ15" s="24"/>
      <c r="KR15" s="24"/>
      <c r="KS15" s="24"/>
      <c r="KT15" s="24"/>
      <c r="KU15" s="24"/>
      <c r="KV15" s="24"/>
      <c r="KW15" s="24"/>
      <c r="KX15" s="24"/>
      <c r="KY15" s="24"/>
      <c r="KZ15" s="24"/>
      <c r="LA15" s="24"/>
      <c r="LB15" s="24"/>
      <c r="LC15" s="24"/>
      <c r="LD15" s="24"/>
      <c r="LE15" s="24"/>
      <c r="LF15" s="24"/>
      <c r="LG15" s="24"/>
      <c r="LH15" s="24"/>
      <c r="LI15" s="24"/>
      <c r="LJ15" s="24"/>
      <c r="LK15" s="24"/>
      <c r="LL15" s="24"/>
      <c r="LM15" s="24"/>
      <c r="LN15" s="24"/>
      <c r="LO15" s="24"/>
      <c r="LP15" s="24"/>
      <c r="LQ15" s="24"/>
      <c r="LR15" s="24"/>
      <c r="LS15" s="24"/>
      <c r="LT15" s="24"/>
      <c r="LU15" s="24"/>
      <c r="LV15" s="24"/>
      <c r="LW15" s="24"/>
      <c r="LX15" s="24"/>
      <c r="LY15" s="24"/>
      <c r="LZ15" s="24"/>
      <c r="MA15" s="24"/>
      <c r="MB15" s="24"/>
      <c r="MC15" s="24"/>
      <c r="MD15" s="24"/>
      <c r="ME15" s="24"/>
      <c r="MF15" s="24"/>
      <c r="MG15" s="24"/>
      <c r="MH15" s="24"/>
      <c r="MI15" s="24"/>
      <c r="MJ15" s="24"/>
      <c r="MK15" s="24"/>
      <c r="ML15" s="24"/>
      <c r="MM15" s="24"/>
      <c r="MN15" s="24"/>
      <c r="MO15" s="24"/>
      <c r="MP15" s="24"/>
      <c r="MQ15" s="24"/>
      <c r="MR15" s="24"/>
      <c r="MS15" s="24"/>
      <c r="MT15" s="24"/>
      <c r="MU15" s="24"/>
      <c r="MV15" s="24"/>
      <c r="MW15" s="24"/>
      <c r="MX15" s="24"/>
      <c r="MY15" s="24"/>
      <c r="MZ15" s="24"/>
      <c r="NA15" s="24"/>
      <c r="NB15" s="24"/>
      <c r="NC15" s="24"/>
      <c r="ND15" s="24"/>
      <c r="NE15" s="24"/>
      <c r="NF15" s="24"/>
      <c r="NG15" s="24"/>
      <c r="NH15" s="24"/>
      <c r="NI15" s="24"/>
      <c r="NJ15" s="24"/>
      <c r="NK15" s="24"/>
      <c r="NL15" s="24"/>
      <c r="NM15" s="24"/>
      <c r="NN15" s="24"/>
      <c r="NO15" s="24"/>
      <c r="NP15" s="24"/>
      <c r="NQ15" s="24"/>
      <c r="NR15" s="24"/>
      <c r="NS15" s="24"/>
      <c r="NT15" s="24"/>
      <c r="NU15" s="24"/>
      <c r="NV15" s="24"/>
      <c r="NW15" s="24"/>
      <c r="NX15" s="24"/>
      <c r="NY15" s="24"/>
      <c r="NZ15" s="24"/>
      <c r="OA15" s="24"/>
      <c r="OB15" s="24"/>
      <c r="OC15" s="24"/>
      <c r="OD15" s="24"/>
      <c r="OE15" s="24"/>
      <c r="OF15" s="24"/>
      <c r="OG15" s="24"/>
      <c r="OH15" s="24"/>
      <c r="OI15" s="24"/>
      <c r="OJ15" s="24"/>
      <c r="OK15" s="24"/>
      <c r="OL15" s="24"/>
      <c r="OM15" s="24"/>
      <c r="ON15" s="24"/>
      <c r="OO15" s="24"/>
      <c r="OP15" s="24"/>
      <c r="OQ15" s="24"/>
      <c r="OR15" s="24"/>
      <c r="OS15" s="24"/>
      <c r="OT15" s="24"/>
      <c r="OU15" s="24"/>
      <c r="OV15" s="24"/>
      <c r="OW15" s="24"/>
      <c r="OX15" s="24"/>
      <c r="OY15" s="24"/>
      <c r="OZ15" s="24"/>
      <c r="PA15" s="24"/>
      <c r="PB15" s="24"/>
      <c r="PC15" s="24"/>
      <c r="PD15" s="24"/>
      <c r="PE15" s="24"/>
      <c r="PF15" s="24"/>
      <c r="PG15" s="24"/>
      <c r="PH15" s="24"/>
      <c r="PI15" s="24"/>
      <c r="PJ15" s="24"/>
      <c r="PK15" s="24"/>
      <c r="PL15" s="24"/>
      <c r="PM15" s="24"/>
      <c r="PN15" s="24"/>
      <c r="PO15" s="24"/>
      <c r="PP15" s="24"/>
      <c r="PQ15" s="24"/>
      <c r="PR15" s="24"/>
      <c r="PS15" s="24"/>
      <c r="PT15" s="24"/>
      <c r="PU15" s="24"/>
      <c r="PV15" s="24"/>
      <c r="PW15" s="24"/>
      <c r="PX15" s="24"/>
      <c r="PY15" s="24"/>
      <c r="PZ15" s="24"/>
      <c r="QA15" s="24"/>
      <c r="QB15" s="24"/>
      <c r="QC15" s="24"/>
      <c r="QD15" s="24"/>
      <c r="QE15" s="24"/>
      <c r="QF15" s="24"/>
      <c r="QG15" s="24"/>
      <c r="QH15" s="24"/>
      <c r="QI15" s="24"/>
      <c r="QJ15" s="24"/>
      <c r="QK15" s="24"/>
      <c r="QL15" s="24"/>
      <c r="QM15" s="24"/>
      <c r="QN15" s="24"/>
      <c r="QO15" s="24"/>
      <c r="QP15" s="24"/>
      <c r="QQ15" s="24"/>
      <c r="QR15" s="24"/>
      <c r="QS15" s="24"/>
      <c r="QT15" s="24"/>
      <c r="QU15" s="24"/>
      <c r="QV15" s="24"/>
      <c r="QW15" s="24"/>
      <c r="QX15" s="24"/>
      <c r="QY15" s="24"/>
      <c r="QZ15" s="24"/>
      <c r="RA15" s="24"/>
      <c r="RB15" s="24"/>
      <c r="RC15" s="24"/>
      <c r="RD15" s="24"/>
      <c r="RE15" s="24"/>
      <c r="RF15" s="24"/>
      <c r="RG15" s="24"/>
      <c r="RH15" s="24"/>
      <c r="RI15" s="24"/>
      <c r="RJ15" s="24"/>
      <c r="RK15" s="24"/>
      <c r="RL15" s="24"/>
      <c r="RM15" s="24"/>
      <c r="RN15" s="24"/>
      <c r="RO15" s="24"/>
      <c r="RP15" s="24"/>
      <c r="RQ15" s="24"/>
      <c r="RR15" s="24"/>
      <c r="RS15" s="24"/>
      <c r="RT15" s="24"/>
      <c r="RU15" s="24"/>
      <c r="RV15" s="24"/>
      <c r="RW15" s="24"/>
      <c r="RX15" s="24"/>
      <c r="RY15" s="24"/>
      <c r="RZ15" s="24"/>
      <c r="SA15" s="24"/>
      <c r="SB15" s="24"/>
      <c r="SC15" s="24"/>
      <c r="SD15" s="24"/>
      <c r="SE15" s="24"/>
      <c r="SF15" s="24"/>
      <c r="SG15" s="24"/>
      <c r="SH15" s="24"/>
      <c r="SI15" s="24"/>
      <c r="SJ15" s="24"/>
      <c r="SK15" s="24"/>
      <c r="SL15" s="24"/>
      <c r="SM15" s="24"/>
      <c r="SN15" s="24"/>
      <c r="SO15" s="24"/>
      <c r="SP15" s="24"/>
      <c r="SQ15" s="24"/>
      <c r="SR15" s="24"/>
      <c r="SS15" s="24"/>
      <c r="ST15" s="24"/>
      <c r="SU15" s="24"/>
      <c r="SV15" s="24"/>
      <c r="SW15" s="24"/>
      <c r="SX15" s="24"/>
      <c r="SY15" s="24"/>
      <c r="SZ15" s="24"/>
      <c r="TA15" s="24"/>
      <c r="TB15" s="24"/>
      <c r="TC15" s="24"/>
      <c r="TD15" s="24"/>
      <c r="TE15" s="24"/>
      <c r="TF15" s="24"/>
      <c r="TG15" s="24"/>
      <c r="TH15" s="24"/>
      <c r="TI15" s="24"/>
      <c r="TJ15" s="24"/>
      <c r="TK15" s="24"/>
      <c r="TL15" s="24"/>
      <c r="TM15" s="24"/>
      <c r="TN15" s="24"/>
      <c r="TO15" s="24"/>
      <c r="TP15" s="24"/>
      <c r="TQ15" s="24"/>
      <c r="TR15" s="24"/>
      <c r="TS15" s="24"/>
      <c r="TT15" s="24"/>
      <c r="TU15" s="24"/>
      <c r="TV15" s="24"/>
      <c r="TW15" s="24"/>
      <c r="TX15" s="24"/>
      <c r="TY15" s="24"/>
      <c r="TZ15" s="24"/>
      <c r="UA15" s="24"/>
      <c r="UB15" s="24"/>
      <c r="UC15" s="24"/>
      <c r="UD15" s="24"/>
      <c r="UE15" s="24"/>
      <c r="UF15" s="24"/>
      <c r="UG15" s="24"/>
      <c r="UH15" s="24"/>
      <c r="UI15" s="24"/>
      <c r="UJ15" s="24"/>
      <c r="UK15" s="24"/>
      <c r="UL15" s="24"/>
      <c r="UM15" s="24"/>
      <c r="UN15" s="24"/>
      <c r="UO15" s="24"/>
      <c r="UP15" s="24"/>
      <c r="UQ15" s="24"/>
      <c r="UR15" s="24"/>
      <c r="US15" s="24"/>
      <c r="UT15" s="24"/>
      <c r="UU15" s="24"/>
      <c r="UV15" s="24"/>
      <c r="UW15" s="24"/>
      <c r="UX15" s="24"/>
      <c r="UY15" s="24"/>
      <c r="UZ15" s="24"/>
      <c r="VA15" s="24"/>
      <c r="VB15" s="24"/>
      <c r="VC15" s="24"/>
      <c r="VD15" s="24"/>
      <c r="VE15" s="24"/>
      <c r="VF15" s="24"/>
      <c r="VG15" s="24"/>
      <c r="VH15" s="24"/>
      <c r="VI15" s="24"/>
      <c r="VJ15" s="24"/>
      <c r="VK15" s="24"/>
      <c r="VL15" s="24"/>
      <c r="VM15" s="24"/>
      <c r="VN15" s="24"/>
      <c r="VO15" s="24"/>
      <c r="VP15" s="24"/>
      <c r="VQ15" s="24"/>
      <c r="VR15" s="24"/>
      <c r="VS15" s="24"/>
      <c r="VT15" s="24"/>
      <c r="VU15" s="24"/>
      <c r="VV15" s="24"/>
      <c r="VW15" s="24"/>
      <c r="VX15" s="24"/>
      <c r="VY15" s="24"/>
      <c r="VZ15" s="24"/>
      <c r="WA15" s="24"/>
      <c r="WB15" s="24"/>
      <c r="WC15" s="24"/>
      <c r="WD15" s="24"/>
      <c r="WE15" s="24"/>
      <c r="WF15" s="24"/>
      <c r="WG15" s="24"/>
      <c r="WH15" s="24"/>
      <c r="WI15" s="24"/>
      <c r="WJ15" s="24"/>
      <c r="WK15" s="24"/>
      <c r="WL15" s="24"/>
      <c r="WM15" s="24"/>
      <c r="WN15" s="24"/>
      <c r="WO15" s="24"/>
      <c r="WP15" s="24"/>
      <c r="WQ15" s="24"/>
      <c r="WR15" s="24"/>
      <c r="WS15" s="24"/>
      <c r="WT15" s="24"/>
      <c r="WU15" s="24"/>
      <c r="WV15" s="24"/>
      <c r="WW15" s="24"/>
      <c r="WX15" s="24"/>
      <c r="WY15" s="24"/>
      <c r="WZ15" s="24"/>
      <c r="XA15" s="24"/>
      <c r="XB15" s="24"/>
      <c r="XC15" s="24"/>
      <c r="XD15" s="24"/>
      <c r="XE15" s="24"/>
      <c r="XF15" s="24"/>
      <c r="XG15" s="24"/>
      <c r="XH15" s="24"/>
      <c r="XI15" s="24"/>
      <c r="XJ15" s="24"/>
      <c r="XK15" s="24"/>
      <c r="XL15" s="24"/>
      <c r="XM15" s="24"/>
      <c r="XN15" s="24"/>
      <c r="XO15" s="24"/>
      <c r="XP15" s="24"/>
      <c r="XQ15" s="24"/>
      <c r="XR15" s="24"/>
      <c r="XS15" s="24"/>
      <c r="XT15" s="24"/>
      <c r="XU15" s="24"/>
      <c r="XV15" s="24"/>
      <c r="XW15" s="24"/>
      <c r="XX15" s="24"/>
      <c r="XY15" s="24"/>
      <c r="XZ15" s="24"/>
      <c r="YA15" s="24"/>
      <c r="YB15" s="24"/>
      <c r="YC15" s="24"/>
      <c r="YD15" s="24"/>
      <c r="YE15" s="24"/>
      <c r="YF15" s="24"/>
      <c r="YG15" s="24"/>
      <c r="YH15" s="24"/>
      <c r="YI15" s="24"/>
      <c r="YJ15" s="24"/>
      <c r="YK15" s="24"/>
      <c r="YL15" s="24"/>
      <c r="YM15" s="24"/>
      <c r="YN15" s="24"/>
      <c r="YO15" s="24"/>
      <c r="YP15" s="24"/>
      <c r="YQ15" s="24"/>
      <c r="YR15" s="24"/>
      <c r="YS15" s="24"/>
      <c r="YT15" s="24"/>
      <c r="YU15" s="24"/>
      <c r="YV15" s="24"/>
      <c r="YW15" s="24"/>
      <c r="YX15" s="24"/>
      <c r="YY15" s="24"/>
      <c r="YZ15" s="24"/>
      <c r="ZA15" s="24"/>
      <c r="ZB15" s="24"/>
      <c r="ZC15" s="24"/>
      <c r="ZD15" s="24"/>
      <c r="ZE15" s="24"/>
      <c r="ZF15" s="24"/>
      <c r="ZG15" s="24"/>
      <c r="ZH15" s="24"/>
      <c r="ZI15" s="24"/>
      <c r="ZJ15" s="24"/>
      <c r="ZK15" s="24"/>
      <c r="ZL15" s="24"/>
      <c r="ZM15" s="24"/>
      <c r="ZN15" s="24"/>
      <c r="ZO15" s="24"/>
      <c r="ZP15" s="24"/>
      <c r="ZQ15" s="24"/>
      <c r="ZR15" s="24"/>
      <c r="ZS15" s="24"/>
      <c r="ZT15" s="24"/>
      <c r="ZU15" s="24"/>
      <c r="ZV15" s="24"/>
      <c r="ZW15" s="24"/>
      <c r="ZX15" s="24"/>
      <c r="ZY15" s="24"/>
      <c r="ZZ15" s="24"/>
      <c r="AAA15" s="24"/>
      <c r="AAB15" s="24"/>
      <c r="AAC15" s="24"/>
      <c r="AAD15" s="24"/>
      <c r="AAE15" s="24"/>
      <c r="AAF15" s="24"/>
      <c r="AAG15" s="24"/>
      <c r="AAH15" s="24"/>
      <c r="AAI15" s="24"/>
      <c r="AAJ15" s="24"/>
      <c r="AAK15" s="24"/>
      <c r="AAL15" s="24"/>
      <c r="AAM15" s="24"/>
      <c r="AAN15" s="24"/>
      <c r="AAO15" s="24"/>
      <c r="AAP15" s="24"/>
      <c r="AAQ15" s="24"/>
      <c r="AAR15" s="24"/>
      <c r="AAS15" s="24"/>
      <c r="AAT15" s="24"/>
      <c r="AAU15" s="24"/>
      <c r="AAV15" s="24"/>
      <c r="AAW15" s="24"/>
      <c r="AAX15" s="24"/>
      <c r="AAY15" s="24"/>
      <c r="AAZ15" s="24"/>
      <c r="ABA15" s="24"/>
      <c r="ABB15" s="24"/>
      <c r="ABC15" s="24"/>
      <c r="ABD15" s="24"/>
      <c r="ABE15" s="24"/>
      <c r="ABF15" s="24"/>
      <c r="ABG15" s="24"/>
      <c r="ABH15" s="24"/>
      <c r="ABI15" s="24"/>
      <c r="ABJ15" s="24"/>
      <c r="ABK15" s="24"/>
      <c r="ABL15" s="24"/>
      <c r="ABM15" s="24"/>
      <c r="ABN15" s="24"/>
      <c r="ABO15" s="24"/>
      <c r="ABP15" s="24"/>
      <c r="ABQ15" s="24"/>
      <c r="ABR15" s="24"/>
      <c r="ABS15" s="24"/>
      <c r="ABT15" s="24"/>
      <c r="ABU15" s="24"/>
      <c r="ABV15" s="24"/>
      <c r="ABW15" s="24"/>
      <c r="ABX15" s="24"/>
      <c r="ABY15" s="24"/>
      <c r="ABZ15" s="24"/>
      <c r="ACA15" s="24"/>
      <c r="ACB15" s="24"/>
      <c r="ACC15" s="24"/>
      <c r="ACD15" s="24"/>
      <c r="ACE15" s="24"/>
      <c r="ACF15" s="24"/>
      <c r="ACG15" s="24"/>
      <c r="ACH15" s="24"/>
      <c r="ACI15" s="24"/>
      <c r="ACJ15" s="24"/>
      <c r="ACK15" s="24"/>
      <c r="ACL15" s="24"/>
      <c r="ACM15" s="24"/>
      <c r="ACN15" s="24"/>
      <c r="ACO15" s="24"/>
      <c r="ACP15" s="24"/>
      <c r="ACQ15" s="24"/>
      <c r="ACR15" s="24"/>
      <c r="ACS15" s="24"/>
      <c r="ACT15" s="24"/>
      <c r="ACU15" s="24"/>
      <c r="ACV15" s="24"/>
      <c r="ACW15" s="24"/>
      <c r="ACX15" s="24"/>
      <c r="ACY15" s="24"/>
      <c r="ACZ15" s="24"/>
      <c r="ADA15" s="24"/>
      <c r="ADB15" s="24"/>
      <c r="ADC15" s="24"/>
      <c r="ADD15" s="24"/>
      <c r="ADE15" s="24"/>
      <c r="ADF15" s="24"/>
      <c r="ADG15" s="24"/>
      <c r="ADH15" s="24"/>
      <c r="ADI15" s="24"/>
      <c r="ADJ15" s="24"/>
      <c r="ADK15" s="24"/>
      <c r="ADL15" s="24"/>
      <c r="ADM15" s="24"/>
      <c r="ADN15" s="24"/>
      <c r="ADO15" s="24"/>
      <c r="ADP15" s="24"/>
      <c r="ADQ15" s="24"/>
      <c r="ADR15" s="24"/>
      <c r="ADS15" s="24"/>
      <c r="ADT15" s="24"/>
      <c r="ADU15" s="24"/>
      <c r="ADV15" s="24"/>
      <c r="ADW15" s="24"/>
      <c r="ADX15" s="24"/>
      <c r="ADY15" s="24"/>
      <c r="ADZ15" s="24"/>
      <c r="AEA15" s="24"/>
      <c r="AEB15" s="24"/>
      <c r="AEC15" s="24"/>
      <c r="AED15" s="24"/>
      <c r="AEE15" s="24"/>
      <c r="AEF15" s="24"/>
      <c r="AEG15" s="24"/>
      <c r="AEH15" s="24"/>
      <c r="AEI15" s="24"/>
      <c r="AEJ15" s="24"/>
      <c r="AEK15" s="24"/>
      <c r="AEL15" s="24"/>
      <c r="AEM15" s="24"/>
      <c r="AEN15" s="24"/>
      <c r="AEO15" s="24"/>
      <c r="AEP15" s="24"/>
      <c r="AEQ15" s="24"/>
      <c r="AER15" s="24"/>
      <c r="AES15" s="24"/>
      <c r="AET15" s="24"/>
      <c r="AEU15" s="24"/>
      <c r="AEV15" s="24"/>
      <c r="AEW15" s="24"/>
      <c r="AEX15" s="24"/>
      <c r="AEY15" s="24"/>
      <c r="AEZ15" s="24"/>
      <c r="AFA15" s="24"/>
      <c r="AFB15" s="24"/>
      <c r="AFC15" s="24"/>
      <c r="AFD15" s="24"/>
      <c r="AFE15" s="24"/>
      <c r="AFF15" s="24"/>
      <c r="AFG15" s="24"/>
      <c r="AFH15" s="24"/>
      <c r="AFI15" s="24"/>
      <c r="AFJ15" s="24"/>
      <c r="AFK15" s="24"/>
      <c r="AFL15" s="24"/>
      <c r="AFM15" s="24"/>
      <c r="AFN15" s="24"/>
      <c r="AFO15" s="24"/>
      <c r="AFP15" s="24"/>
      <c r="AFQ15" s="24"/>
      <c r="AFR15" s="24"/>
      <c r="AFS15" s="24"/>
      <c r="AFT15" s="24"/>
      <c r="AFU15" s="24"/>
      <c r="AFV15" s="24"/>
      <c r="AFW15" s="24"/>
      <c r="AFX15" s="24"/>
      <c r="AFY15" s="24"/>
      <c r="AFZ15" s="24"/>
      <c r="AGA15" s="24"/>
      <c r="AGB15" s="24"/>
      <c r="AGC15" s="24"/>
      <c r="AGD15" s="24"/>
      <c r="AGE15" s="24"/>
      <c r="AGF15" s="24"/>
      <c r="AGG15" s="24"/>
      <c r="AGH15" s="24"/>
      <c r="AGI15" s="24"/>
      <c r="AGJ15" s="24"/>
      <c r="AGK15" s="24"/>
      <c r="AGL15" s="24"/>
      <c r="AGM15" s="24"/>
      <c r="AGN15" s="24"/>
      <c r="AGO15" s="24"/>
      <c r="AGP15" s="24"/>
      <c r="AGQ15" s="24"/>
      <c r="AGR15" s="24"/>
      <c r="AGS15" s="24"/>
      <c r="AGT15" s="24"/>
      <c r="AGU15" s="24"/>
      <c r="AGV15" s="24"/>
      <c r="AGW15" s="24"/>
      <c r="AGX15" s="24"/>
      <c r="AGY15" s="24"/>
      <c r="AGZ15" s="24"/>
      <c r="AHA15" s="24"/>
      <c r="AHB15" s="24"/>
      <c r="AHC15" s="24"/>
      <c r="AHD15" s="24"/>
      <c r="AHE15" s="24"/>
      <c r="AHF15" s="24"/>
      <c r="AHG15" s="24"/>
      <c r="AHH15" s="24"/>
      <c r="AHI15" s="24"/>
      <c r="AHJ15" s="24"/>
      <c r="AHK15" s="24"/>
      <c r="AHL15" s="24"/>
      <c r="AHM15" s="24"/>
      <c r="AHN15" s="24"/>
      <c r="AHO15" s="24"/>
      <c r="AHP15" s="24"/>
      <c r="AHQ15" s="24"/>
      <c r="AHR15" s="24"/>
      <c r="AHS15" s="24"/>
      <c r="AHT15" s="24"/>
      <c r="AHU15" s="24"/>
      <c r="AHV15" s="24"/>
      <c r="AHW15" s="24"/>
      <c r="AHX15" s="24"/>
      <c r="AHY15" s="24"/>
      <c r="AHZ15" s="24"/>
      <c r="AIA15" s="24"/>
      <c r="AIB15" s="24"/>
      <c r="AIC15" s="24"/>
      <c r="AID15" s="24"/>
      <c r="AIE15" s="24"/>
      <c r="AIF15" s="24"/>
      <c r="AIG15" s="24"/>
      <c r="AIH15" s="24"/>
      <c r="AII15" s="24"/>
      <c r="AIJ15" s="24"/>
      <c r="AIK15" s="24"/>
      <c r="AIL15" s="24"/>
      <c r="AIM15" s="24"/>
      <c r="AIN15" s="24"/>
      <c r="AIO15" s="24"/>
      <c r="AIP15" s="24"/>
      <c r="AIQ15" s="24"/>
      <c r="AIR15" s="24"/>
      <c r="AIS15" s="24"/>
      <c r="AIT15" s="24"/>
      <c r="AIU15" s="24"/>
      <c r="AIV15" s="24"/>
      <c r="AIW15" s="24"/>
      <c r="AIX15" s="24"/>
      <c r="AIY15" s="24"/>
      <c r="AIZ15" s="24"/>
      <c r="AJA15" s="24"/>
      <c r="AJB15" s="24"/>
      <c r="AJC15" s="24"/>
      <c r="AJD15" s="24"/>
      <c r="AJE15" s="24"/>
      <c r="AJF15" s="24"/>
      <c r="AJG15" s="24"/>
      <c r="AJH15" s="24"/>
      <c r="AJI15" s="24"/>
      <c r="AJJ15" s="24"/>
      <c r="AJK15" s="24"/>
      <c r="AJL15" s="24"/>
      <c r="AJM15" s="24"/>
      <c r="AJN15" s="24"/>
      <c r="AJO15" s="24"/>
      <c r="AJP15" s="24"/>
      <c r="AJQ15" s="24"/>
      <c r="AJR15" s="24"/>
      <c r="AJS15" s="24"/>
      <c r="AJT15" s="24"/>
      <c r="AJU15" s="24"/>
      <c r="AJV15" s="24"/>
      <c r="AJW15" s="24"/>
      <c r="AJX15" s="24"/>
      <c r="AJY15" s="24"/>
      <c r="AJZ15" s="24"/>
      <c r="AKA15" s="24"/>
      <c r="AKB15" s="24"/>
      <c r="AKC15" s="24"/>
      <c r="AKD15" s="24"/>
      <c r="AKE15" s="24"/>
      <c r="AKF15" s="24"/>
      <c r="AKG15" s="24"/>
      <c r="AKH15" s="24"/>
      <c r="AKI15" s="24"/>
      <c r="AKJ15" s="24"/>
      <c r="AKK15" s="24"/>
      <c r="AKL15" s="24"/>
      <c r="AKM15" s="24"/>
      <c r="AKN15" s="24"/>
      <c r="AKO15" s="24"/>
      <c r="AKP15" s="24"/>
      <c r="AKQ15" s="24"/>
      <c r="AKR15" s="24"/>
      <c r="AKS15" s="24"/>
      <c r="AKT15" s="24"/>
      <c r="AKU15" s="24"/>
      <c r="AKV15" s="24"/>
      <c r="AKW15" s="24"/>
      <c r="AKX15" s="24"/>
      <c r="AKY15" s="24"/>
      <c r="AKZ15" s="24"/>
      <c r="ALA15" s="24"/>
      <c r="ALB15" s="24"/>
      <c r="ALC15" s="24"/>
      <c r="ALD15" s="24"/>
      <c r="ALE15" s="24"/>
      <c r="ALF15" s="24"/>
      <c r="ALG15" s="24"/>
      <c r="ALH15" s="24"/>
      <c r="ALI15" s="24"/>
      <c r="ALJ15" s="24"/>
      <c r="ALK15" s="24"/>
      <c r="ALL15" s="24"/>
      <c r="ALM15" s="24"/>
      <c r="ALN15" s="24"/>
      <c r="ALO15" s="24"/>
      <c r="ALP15" s="24"/>
      <c r="ALQ15" s="24"/>
      <c r="ALR15" s="24"/>
      <c r="ALS15" s="24"/>
      <c r="ALT15" s="24"/>
      <c r="ALU15" s="24"/>
      <c r="ALV15" s="24"/>
      <c r="ALW15" s="24"/>
      <c r="ALX15" s="24"/>
      <c r="ALY15" s="24"/>
      <c r="ALZ15" s="24"/>
      <c r="AMA15" s="24"/>
      <c r="AMB15" s="24"/>
      <c r="AMC15" s="24"/>
    </row>
    <row r="16" spans="1:1017" s="59" customFormat="1">
      <c r="A16" s="55" t="s">
        <v>48</v>
      </c>
      <c r="B16" s="55"/>
      <c r="C16" s="56" t="s">
        <v>49</v>
      </c>
      <c r="D16" s="73"/>
      <c r="E16" s="55"/>
      <c r="F16" s="111"/>
      <c r="G16" s="57"/>
      <c r="H16" s="80"/>
      <c r="I16" s="57"/>
      <c r="J16" s="57"/>
      <c r="K16" s="57">
        <f>SUBTOTAL(9,K17:K17)</f>
        <v>1223236</v>
      </c>
      <c r="L16" s="58"/>
      <c r="M16" s="24"/>
      <c r="N16" s="24"/>
      <c r="O16" s="24"/>
      <c r="P16" s="24"/>
      <c r="Q16" s="24"/>
      <c r="R16" s="24"/>
      <c r="S16" s="24"/>
      <c r="T16" s="24"/>
      <c r="U16" s="24"/>
      <c r="V16" s="24"/>
      <c r="W16" s="24"/>
      <c r="X16" s="24"/>
      <c r="Y16" s="24"/>
      <c r="Z16" s="24"/>
      <c r="AA16" s="24"/>
      <c r="AB16" s="24"/>
      <c r="AC16" s="24"/>
      <c r="AD16" s="24"/>
      <c r="AE16" s="24"/>
      <c r="AF16" s="24"/>
      <c r="AG16" s="24"/>
      <c r="AH16" s="24"/>
      <c r="AI16" s="24"/>
      <c r="AJ16" s="24"/>
      <c r="AK16" s="24"/>
      <c r="AL16" s="24"/>
      <c r="AM16" s="24"/>
      <c r="AN16" s="24"/>
      <c r="AO16" s="24"/>
      <c r="AP16" s="24"/>
      <c r="AQ16" s="24"/>
      <c r="AR16" s="24"/>
      <c r="AS16" s="24"/>
      <c r="AT16" s="24"/>
      <c r="AU16" s="24"/>
      <c r="AV16" s="24"/>
      <c r="AW16" s="24"/>
      <c r="AX16" s="24"/>
      <c r="AY16" s="24"/>
      <c r="AZ16" s="24"/>
      <c r="BA16" s="24"/>
      <c r="BB16" s="24"/>
      <c r="BC16" s="24"/>
      <c r="BD16" s="24"/>
      <c r="BE16" s="24"/>
      <c r="BF16" s="24"/>
      <c r="BG16" s="24"/>
      <c r="BH16" s="24"/>
      <c r="BI16" s="24"/>
      <c r="BJ16" s="24"/>
      <c r="BK16" s="24"/>
      <c r="BL16" s="24"/>
      <c r="BM16" s="24"/>
      <c r="BN16" s="24"/>
      <c r="BO16" s="24"/>
      <c r="BP16" s="24"/>
      <c r="BQ16" s="24"/>
      <c r="BR16" s="24"/>
      <c r="BS16" s="24"/>
      <c r="BT16" s="24"/>
      <c r="BU16" s="24"/>
      <c r="BV16" s="24"/>
      <c r="BW16" s="24"/>
      <c r="BX16" s="24"/>
      <c r="BY16" s="24"/>
      <c r="BZ16" s="24"/>
      <c r="CA16" s="24"/>
      <c r="CB16" s="24"/>
      <c r="CC16" s="24"/>
      <c r="CD16" s="24"/>
      <c r="CE16" s="24"/>
      <c r="CF16" s="24"/>
      <c r="CG16" s="24"/>
      <c r="CH16" s="24"/>
      <c r="CI16" s="24"/>
      <c r="CJ16" s="24"/>
      <c r="CK16" s="24"/>
      <c r="CL16" s="24"/>
      <c r="CM16" s="24"/>
      <c r="CN16" s="24"/>
      <c r="CO16" s="24"/>
      <c r="CP16" s="24"/>
      <c r="CQ16" s="24"/>
      <c r="CR16" s="24"/>
      <c r="CS16" s="24"/>
      <c r="CT16" s="24"/>
      <c r="CU16" s="24"/>
      <c r="CV16" s="24"/>
      <c r="CW16" s="24"/>
      <c r="CX16" s="24"/>
      <c r="CY16" s="24"/>
      <c r="CZ16" s="24"/>
      <c r="DA16" s="24"/>
      <c r="DB16" s="24"/>
      <c r="DC16" s="24"/>
      <c r="DD16" s="24"/>
      <c r="DE16" s="24"/>
      <c r="DF16" s="24"/>
      <c r="DG16" s="24"/>
      <c r="DH16" s="24"/>
      <c r="DI16" s="24"/>
      <c r="DJ16" s="24"/>
      <c r="DK16" s="24"/>
      <c r="DL16" s="24"/>
      <c r="DM16" s="24"/>
      <c r="DN16" s="24"/>
      <c r="DO16" s="24"/>
      <c r="DP16" s="24"/>
      <c r="DQ16" s="24"/>
      <c r="DR16" s="24"/>
      <c r="DS16" s="24"/>
      <c r="DT16" s="24"/>
      <c r="DU16" s="24"/>
      <c r="DV16" s="24"/>
      <c r="DW16" s="24"/>
      <c r="DX16" s="24"/>
      <c r="DY16" s="24"/>
      <c r="DZ16" s="24"/>
      <c r="EA16" s="24"/>
      <c r="EB16" s="24"/>
      <c r="EC16" s="24"/>
      <c r="ED16" s="24"/>
      <c r="EE16" s="24"/>
      <c r="EF16" s="24"/>
      <c r="EG16" s="24"/>
      <c r="EH16" s="24"/>
      <c r="EI16" s="24"/>
      <c r="EJ16" s="24"/>
      <c r="EK16" s="24"/>
      <c r="EL16" s="24"/>
      <c r="EM16" s="24"/>
      <c r="EN16" s="24"/>
      <c r="EO16" s="24"/>
      <c r="EP16" s="24"/>
      <c r="EQ16" s="24"/>
      <c r="ER16" s="24"/>
      <c r="ES16" s="24"/>
      <c r="ET16" s="24"/>
      <c r="EU16" s="24"/>
      <c r="EV16" s="24"/>
      <c r="EW16" s="24"/>
      <c r="EX16" s="24"/>
      <c r="EY16" s="24"/>
      <c r="EZ16" s="24"/>
      <c r="FA16" s="24"/>
      <c r="FB16" s="24"/>
      <c r="FC16" s="24"/>
      <c r="FD16" s="24"/>
      <c r="FE16" s="24"/>
      <c r="FF16" s="24"/>
      <c r="FG16" s="24"/>
      <c r="FH16" s="24"/>
      <c r="FI16" s="24"/>
      <c r="FJ16" s="24"/>
      <c r="FK16" s="24"/>
      <c r="FL16" s="24"/>
      <c r="FM16" s="24"/>
      <c r="FN16" s="24"/>
      <c r="FO16" s="24"/>
      <c r="FP16" s="24"/>
      <c r="FQ16" s="24"/>
      <c r="FR16" s="24"/>
      <c r="FS16" s="24"/>
      <c r="FT16" s="24"/>
      <c r="FU16" s="24"/>
      <c r="FV16" s="24"/>
      <c r="FW16" s="24"/>
      <c r="FX16" s="24"/>
      <c r="FY16" s="24"/>
      <c r="FZ16" s="24"/>
      <c r="GA16" s="24"/>
      <c r="GB16" s="24"/>
      <c r="GC16" s="24"/>
      <c r="GD16" s="24"/>
      <c r="GE16" s="24"/>
      <c r="GF16" s="24"/>
      <c r="GG16" s="24"/>
      <c r="GH16" s="24"/>
      <c r="GI16" s="24"/>
      <c r="GJ16" s="24"/>
      <c r="GK16" s="24"/>
      <c r="GL16" s="24"/>
      <c r="GM16" s="24"/>
      <c r="GN16" s="24"/>
      <c r="GO16" s="24"/>
      <c r="GP16" s="24"/>
      <c r="GQ16" s="24"/>
      <c r="GR16" s="24"/>
      <c r="GS16" s="24"/>
      <c r="GT16" s="24"/>
      <c r="GU16" s="24"/>
      <c r="GV16" s="24"/>
      <c r="GW16" s="24"/>
      <c r="GX16" s="24"/>
      <c r="GY16" s="24"/>
      <c r="GZ16" s="24"/>
      <c r="HA16" s="24"/>
      <c r="HB16" s="24"/>
      <c r="HC16" s="24"/>
      <c r="HD16" s="24"/>
      <c r="HE16" s="24"/>
      <c r="HF16" s="24"/>
      <c r="HG16" s="24"/>
      <c r="HH16" s="24"/>
      <c r="HI16" s="24"/>
      <c r="HJ16" s="24"/>
      <c r="HK16" s="24"/>
      <c r="HL16" s="24"/>
      <c r="HM16" s="24"/>
      <c r="HN16" s="24"/>
      <c r="HO16" s="24"/>
      <c r="HP16" s="24"/>
      <c r="HQ16" s="24"/>
      <c r="HR16" s="24"/>
      <c r="HS16" s="24"/>
      <c r="HT16" s="24"/>
      <c r="HU16" s="24"/>
      <c r="HV16" s="24"/>
      <c r="HW16" s="24"/>
      <c r="HX16" s="24"/>
      <c r="HY16" s="24"/>
      <c r="HZ16" s="24"/>
      <c r="IA16" s="24"/>
      <c r="IB16" s="24"/>
      <c r="IC16" s="24"/>
      <c r="ID16" s="24"/>
      <c r="IE16" s="24"/>
      <c r="IF16" s="24"/>
      <c r="IG16" s="24"/>
      <c r="IH16" s="24"/>
      <c r="II16" s="24"/>
      <c r="IJ16" s="24"/>
      <c r="IK16" s="24"/>
      <c r="IL16" s="24"/>
      <c r="IM16" s="24"/>
      <c r="IN16" s="24"/>
      <c r="IO16" s="24"/>
      <c r="IP16" s="24"/>
      <c r="IQ16" s="24"/>
      <c r="IR16" s="24"/>
      <c r="IS16" s="24"/>
      <c r="IT16" s="24"/>
      <c r="IU16" s="24"/>
      <c r="IV16" s="24"/>
      <c r="IW16" s="24"/>
      <c r="IX16" s="24"/>
      <c r="IY16" s="24"/>
      <c r="IZ16" s="24"/>
      <c r="JA16" s="24"/>
      <c r="JB16" s="24"/>
      <c r="JC16" s="24"/>
      <c r="JD16" s="24"/>
      <c r="JE16" s="24"/>
      <c r="JF16" s="24"/>
      <c r="JG16" s="24"/>
      <c r="JH16" s="24"/>
      <c r="JI16" s="24"/>
      <c r="JJ16" s="24"/>
      <c r="JK16" s="24"/>
      <c r="JL16" s="24"/>
      <c r="JM16" s="24"/>
      <c r="JN16" s="24"/>
      <c r="JO16" s="24"/>
      <c r="JP16" s="24"/>
      <c r="JQ16" s="24"/>
      <c r="JR16" s="24"/>
      <c r="JS16" s="24"/>
      <c r="JT16" s="24"/>
      <c r="JU16" s="24"/>
      <c r="JV16" s="24"/>
      <c r="JW16" s="24"/>
      <c r="JX16" s="24"/>
      <c r="JY16" s="24"/>
      <c r="JZ16" s="24"/>
      <c r="KA16" s="24"/>
      <c r="KB16" s="24"/>
      <c r="KC16" s="24"/>
      <c r="KD16" s="24"/>
      <c r="KE16" s="24"/>
      <c r="KF16" s="24"/>
      <c r="KG16" s="24"/>
      <c r="KH16" s="24"/>
      <c r="KI16" s="24"/>
      <c r="KJ16" s="24"/>
      <c r="KK16" s="24"/>
      <c r="KL16" s="24"/>
      <c r="KM16" s="24"/>
      <c r="KN16" s="24"/>
      <c r="KO16" s="24"/>
      <c r="KP16" s="24"/>
      <c r="KQ16" s="24"/>
      <c r="KR16" s="24"/>
      <c r="KS16" s="24"/>
      <c r="KT16" s="24"/>
      <c r="KU16" s="24"/>
      <c r="KV16" s="24"/>
      <c r="KW16" s="24"/>
      <c r="KX16" s="24"/>
      <c r="KY16" s="24"/>
      <c r="KZ16" s="24"/>
      <c r="LA16" s="24"/>
      <c r="LB16" s="24"/>
      <c r="LC16" s="24"/>
      <c r="LD16" s="24"/>
      <c r="LE16" s="24"/>
      <c r="LF16" s="24"/>
      <c r="LG16" s="24"/>
      <c r="LH16" s="24"/>
      <c r="LI16" s="24"/>
      <c r="LJ16" s="24"/>
      <c r="LK16" s="24"/>
      <c r="LL16" s="24"/>
      <c r="LM16" s="24"/>
      <c r="LN16" s="24"/>
      <c r="LO16" s="24"/>
      <c r="LP16" s="24"/>
      <c r="LQ16" s="24"/>
      <c r="LR16" s="24"/>
      <c r="LS16" s="24"/>
      <c r="LT16" s="24"/>
      <c r="LU16" s="24"/>
      <c r="LV16" s="24"/>
      <c r="LW16" s="24"/>
      <c r="LX16" s="24"/>
      <c r="LY16" s="24"/>
      <c r="LZ16" s="24"/>
      <c r="MA16" s="24"/>
      <c r="MB16" s="24"/>
      <c r="MC16" s="24"/>
      <c r="MD16" s="24"/>
      <c r="ME16" s="24"/>
      <c r="MF16" s="24"/>
      <c r="MG16" s="24"/>
      <c r="MH16" s="24"/>
      <c r="MI16" s="24"/>
      <c r="MJ16" s="24"/>
      <c r="MK16" s="24"/>
      <c r="ML16" s="24"/>
      <c r="MM16" s="24"/>
      <c r="MN16" s="24"/>
      <c r="MO16" s="24"/>
      <c r="MP16" s="24"/>
      <c r="MQ16" s="24"/>
      <c r="MR16" s="24"/>
      <c r="MS16" s="24"/>
      <c r="MT16" s="24"/>
      <c r="MU16" s="24"/>
      <c r="MV16" s="24"/>
      <c r="MW16" s="24"/>
      <c r="MX16" s="24"/>
      <c r="MY16" s="24"/>
      <c r="MZ16" s="24"/>
      <c r="NA16" s="24"/>
      <c r="NB16" s="24"/>
      <c r="NC16" s="24"/>
      <c r="ND16" s="24"/>
      <c r="NE16" s="24"/>
      <c r="NF16" s="24"/>
      <c r="NG16" s="24"/>
      <c r="NH16" s="24"/>
      <c r="NI16" s="24"/>
      <c r="NJ16" s="24"/>
      <c r="NK16" s="24"/>
      <c r="NL16" s="24"/>
      <c r="NM16" s="24"/>
      <c r="NN16" s="24"/>
      <c r="NO16" s="24"/>
      <c r="NP16" s="24"/>
      <c r="NQ16" s="24"/>
      <c r="NR16" s="24"/>
      <c r="NS16" s="24"/>
      <c r="NT16" s="24"/>
      <c r="NU16" s="24"/>
      <c r="NV16" s="24"/>
      <c r="NW16" s="24"/>
      <c r="NX16" s="24"/>
      <c r="NY16" s="24"/>
      <c r="NZ16" s="24"/>
      <c r="OA16" s="24"/>
      <c r="OB16" s="24"/>
      <c r="OC16" s="24"/>
      <c r="OD16" s="24"/>
      <c r="OE16" s="24"/>
      <c r="OF16" s="24"/>
      <c r="OG16" s="24"/>
      <c r="OH16" s="24"/>
      <c r="OI16" s="24"/>
      <c r="OJ16" s="24"/>
      <c r="OK16" s="24"/>
      <c r="OL16" s="24"/>
      <c r="OM16" s="24"/>
      <c r="ON16" s="24"/>
      <c r="OO16" s="24"/>
      <c r="OP16" s="24"/>
      <c r="OQ16" s="24"/>
      <c r="OR16" s="24"/>
      <c r="OS16" s="24"/>
      <c r="OT16" s="24"/>
      <c r="OU16" s="24"/>
      <c r="OV16" s="24"/>
      <c r="OW16" s="24"/>
      <c r="OX16" s="24"/>
      <c r="OY16" s="24"/>
      <c r="OZ16" s="24"/>
      <c r="PA16" s="24"/>
      <c r="PB16" s="24"/>
      <c r="PC16" s="24"/>
      <c r="PD16" s="24"/>
      <c r="PE16" s="24"/>
      <c r="PF16" s="24"/>
      <c r="PG16" s="24"/>
      <c r="PH16" s="24"/>
      <c r="PI16" s="24"/>
      <c r="PJ16" s="24"/>
      <c r="PK16" s="24"/>
      <c r="PL16" s="24"/>
      <c r="PM16" s="24"/>
      <c r="PN16" s="24"/>
      <c r="PO16" s="24"/>
      <c r="PP16" s="24"/>
      <c r="PQ16" s="24"/>
      <c r="PR16" s="24"/>
      <c r="PS16" s="24"/>
      <c r="PT16" s="24"/>
      <c r="PU16" s="24"/>
      <c r="PV16" s="24"/>
      <c r="PW16" s="24"/>
      <c r="PX16" s="24"/>
      <c r="PY16" s="24"/>
      <c r="PZ16" s="24"/>
      <c r="QA16" s="24"/>
      <c r="QB16" s="24"/>
      <c r="QC16" s="24"/>
      <c r="QD16" s="24"/>
      <c r="QE16" s="24"/>
      <c r="QF16" s="24"/>
      <c r="QG16" s="24"/>
      <c r="QH16" s="24"/>
      <c r="QI16" s="24"/>
      <c r="QJ16" s="24"/>
      <c r="QK16" s="24"/>
      <c r="QL16" s="24"/>
      <c r="QM16" s="24"/>
      <c r="QN16" s="24"/>
      <c r="QO16" s="24"/>
      <c r="QP16" s="24"/>
      <c r="QQ16" s="24"/>
      <c r="QR16" s="24"/>
      <c r="QS16" s="24"/>
      <c r="QT16" s="24"/>
      <c r="QU16" s="24"/>
      <c r="QV16" s="24"/>
      <c r="QW16" s="24"/>
      <c r="QX16" s="24"/>
      <c r="QY16" s="24"/>
      <c r="QZ16" s="24"/>
      <c r="RA16" s="24"/>
      <c r="RB16" s="24"/>
      <c r="RC16" s="24"/>
      <c r="RD16" s="24"/>
      <c r="RE16" s="24"/>
      <c r="RF16" s="24"/>
      <c r="RG16" s="24"/>
      <c r="RH16" s="24"/>
      <c r="RI16" s="24"/>
      <c r="RJ16" s="24"/>
      <c r="RK16" s="24"/>
      <c r="RL16" s="24"/>
      <c r="RM16" s="24"/>
      <c r="RN16" s="24"/>
      <c r="RO16" s="24"/>
      <c r="RP16" s="24"/>
      <c r="RQ16" s="24"/>
      <c r="RR16" s="24"/>
      <c r="RS16" s="24"/>
      <c r="RT16" s="24"/>
      <c r="RU16" s="24"/>
      <c r="RV16" s="24"/>
      <c r="RW16" s="24"/>
      <c r="RX16" s="24"/>
      <c r="RY16" s="24"/>
      <c r="RZ16" s="24"/>
      <c r="SA16" s="24"/>
      <c r="SB16" s="24"/>
      <c r="SC16" s="24"/>
      <c r="SD16" s="24"/>
      <c r="SE16" s="24"/>
      <c r="SF16" s="24"/>
      <c r="SG16" s="24"/>
      <c r="SH16" s="24"/>
      <c r="SI16" s="24"/>
      <c r="SJ16" s="24"/>
      <c r="SK16" s="24"/>
      <c r="SL16" s="24"/>
      <c r="SM16" s="24"/>
      <c r="SN16" s="24"/>
      <c r="SO16" s="24"/>
      <c r="SP16" s="24"/>
      <c r="SQ16" s="24"/>
      <c r="SR16" s="24"/>
      <c r="SS16" s="24"/>
      <c r="ST16" s="24"/>
      <c r="SU16" s="24"/>
      <c r="SV16" s="24"/>
      <c r="SW16" s="24"/>
      <c r="SX16" s="24"/>
      <c r="SY16" s="24"/>
      <c r="SZ16" s="24"/>
      <c r="TA16" s="24"/>
      <c r="TB16" s="24"/>
      <c r="TC16" s="24"/>
      <c r="TD16" s="24"/>
      <c r="TE16" s="24"/>
      <c r="TF16" s="24"/>
      <c r="TG16" s="24"/>
      <c r="TH16" s="24"/>
      <c r="TI16" s="24"/>
      <c r="TJ16" s="24"/>
      <c r="TK16" s="24"/>
      <c r="TL16" s="24"/>
      <c r="TM16" s="24"/>
      <c r="TN16" s="24"/>
      <c r="TO16" s="24"/>
      <c r="TP16" s="24"/>
      <c r="TQ16" s="24"/>
      <c r="TR16" s="24"/>
      <c r="TS16" s="24"/>
      <c r="TT16" s="24"/>
      <c r="TU16" s="24"/>
      <c r="TV16" s="24"/>
      <c r="TW16" s="24"/>
      <c r="TX16" s="24"/>
      <c r="TY16" s="24"/>
      <c r="TZ16" s="24"/>
      <c r="UA16" s="24"/>
      <c r="UB16" s="24"/>
      <c r="UC16" s="24"/>
      <c r="UD16" s="24"/>
      <c r="UE16" s="24"/>
      <c r="UF16" s="24"/>
      <c r="UG16" s="24"/>
      <c r="UH16" s="24"/>
      <c r="UI16" s="24"/>
      <c r="UJ16" s="24"/>
      <c r="UK16" s="24"/>
      <c r="UL16" s="24"/>
      <c r="UM16" s="24"/>
      <c r="UN16" s="24"/>
      <c r="UO16" s="24"/>
      <c r="UP16" s="24"/>
      <c r="UQ16" s="24"/>
      <c r="UR16" s="24"/>
      <c r="US16" s="24"/>
      <c r="UT16" s="24"/>
      <c r="UU16" s="24"/>
      <c r="UV16" s="24"/>
      <c r="UW16" s="24"/>
      <c r="UX16" s="24"/>
      <c r="UY16" s="24"/>
      <c r="UZ16" s="24"/>
      <c r="VA16" s="24"/>
      <c r="VB16" s="24"/>
      <c r="VC16" s="24"/>
      <c r="VD16" s="24"/>
      <c r="VE16" s="24"/>
      <c r="VF16" s="24"/>
      <c r="VG16" s="24"/>
      <c r="VH16" s="24"/>
      <c r="VI16" s="24"/>
      <c r="VJ16" s="24"/>
      <c r="VK16" s="24"/>
      <c r="VL16" s="24"/>
      <c r="VM16" s="24"/>
      <c r="VN16" s="24"/>
      <c r="VO16" s="24"/>
      <c r="VP16" s="24"/>
      <c r="VQ16" s="24"/>
      <c r="VR16" s="24"/>
      <c r="VS16" s="24"/>
      <c r="VT16" s="24"/>
      <c r="VU16" s="24"/>
      <c r="VV16" s="24"/>
      <c r="VW16" s="24"/>
      <c r="VX16" s="24"/>
      <c r="VY16" s="24"/>
      <c r="VZ16" s="24"/>
      <c r="WA16" s="24"/>
      <c r="WB16" s="24"/>
      <c r="WC16" s="24"/>
      <c r="WD16" s="24"/>
      <c r="WE16" s="24"/>
      <c r="WF16" s="24"/>
      <c r="WG16" s="24"/>
      <c r="WH16" s="24"/>
      <c r="WI16" s="24"/>
      <c r="WJ16" s="24"/>
      <c r="WK16" s="24"/>
      <c r="WL16" s="24"/>
      <c r="WM16" s="24"/>
      <c r="WN16" s="24"/>
      <c r="WO16" s="24"/>
      <c r="WP16" s="24"/>
      <c r="WQ16" s="24"/>
      <c r="WR16" s="24"/>
      <c r="WS16" s="24"/>
      <c r="WT16" s="24"/>
      <c r="WU16" s="24"/>
      <c r="WV16" s="24"/>
      <c r="WW16" s="24"/>
      <c r="WX16" s="24"/>
      <c r="WY16" s="24"/>
      <c r="WZ16" s="24"/>
      <c r="XA16" s="24"/>
      <c r="XB16" s="24"/>
      <c r="XC16" s="24"/>
      <c r="XD16" s="24"/>
      <c r="XE16" s="24"/>
      <c r="XF16" s="24"/>
      <c r="XG16" s="24"/>
      <c r="XH16" s="24"/>
      <c r="XI16" s="24"/>
      <c r="XJ16" s="24"/>
      <c r="XK16" s="24"/>
      <c r="XL16" s="24"/>
      <c r="XM16" s="24"/>
      <c r="XN16" s="24"/>
      <c r="XO16" s="24"/>
      <c r="XP16" s="24"/>
      <c r="XQ16" s="24"/>
      <c r="XR16" s="24"/>
      <c r="XS16" s="24"/>
      <c r="XT16" s="24"/>
      <c r="XU16" s="24"/>
      <c r="XV16" s="24"/>
      <c r="XW16" s="24"/>
      <c r="XX16" s="24"/>
      <c r="XY16" s="24"/>
      <c r="XZ16" s="24"/>
      <c r="YA16" s="24"/>
      <c r="YB16" s="24"/>
      <c r="YC16" s="24"/>
      <c r="YD16" s="24"/>
      <c r="YE16" s="24"/>
      <c r="YF16" s="24"/>
      <c r="YG16" s="24"/>
      <c r="YH16" s="24"/>
      <c r="YI16" s="24"/>
      <c r="YJ16" s="24"/>
      <c r="YK16" s="24"/>
      <c r="YL16" s="24"/>
      <c r="YM16" s="24"/>
      <c r="YN16" s="24"/>
      <c r="YO16" s="24"/>
      <c r="YP16" s="24"/>
      <c r="YQ16" s="24"/>
      <c r="YR16" s="24"/>
      <c r="YS16" s="24"/>
      <c r="YT16" s="24"/>
      <c r="YU16" s="24"/>
      <c r="YV16" s="24"/>
      <c r="YW16" s="24"/>
      <c r="YX16" s="24"/>
      <c r="YY16" s="24"/>
      <c r="YZ16" s="24"/>
      <c r="ZA16" s="24"/>
      <c r="ZB16" s="24"/>
      <c r="ZC16" s="24"/>
      <c r="ZD16" s="24"/>
      <c r="ZE16" s="24"/>
      <c r="ZF16" s="24"/>
      <c r="ZG16" s="24"/>
      <c r="ZH16" s="24"/>
      <c r="ZI16" s="24"/>
      <c r="ZJ16" s="24"/>
      <c r="ZK16" s="24"/>
      <c r="ZL16" s="24"/>
      <c r="ZM16" s="24"/>
      <c r="ZN16" s="24"/>
      <c r="ZO16" s="24"/>
      <c r="ZP16" s="24"/>
      <c r="ZQ16" s="24"/>
      <c r="ZR16" s="24"/>
      <c r="ZS16" s="24"/>
      <c r="ZT16" s="24"/>
      <c r="ZU16" s="24"/>
      <c r="ZV16" s="24"/>
      <c r="ZW16" s="24"/>
      <c r="ZX16" s="24"/>
      <c r="ZY16" s="24"/>
      <c r="ZZ16" s="24"/>
      <c r="AAA16" s="24"/>
      <c r="AAB16" s="24"/>
      <c r="AAC16" s="24"/>
      <c r="AAD16" s="24"/>
      <c r="AAE16" s="24"/>
      <c r="AAF16" s="24"/>
      <c r="AAG16" s="24"/>
      <c r="AAH16" s="24"/>
      <c r="AAI16" s="24"/>
      <c r="AAJ16" s="24"/>
      <c r="AAK16" s="24"/>
      <c r="AAL16" s="24"/>
      <c r="AAM16" s="24"/>
      <c r="AAN16" s="24"/>
      <c r="AAO16" s="24"/>
      <c r="AAP16" s="24"/>
      <c r="AAQ16" s="24"/>
      <c r="AAR16" s="24"/>
      <c r="AAS16" s="24"/>
      <c r="AAT16" s="24"/>
      <c r="AAU16" s="24"/>
      <c r="AAV16" s="24"/>
      <c r="AAW16" s="24"/>
      <c r="AAX16" s="24"/>
      <c r="AAY16" s="24"/>
      <c r="AAZ16" s="24"/>
      <c r="ABA16" s="24"/>
      <c r="ABB16" s="24"/>
      <c r="ABC16" s="24"/>
      <c r="ABD16" s="24"/>
      <c r="ABE16" s="24"/>
      <c r="ABF16" s="24"/>
      <c r="ABG16" s="24"/>
      <c r="ABH16" s="24"/>
      <c r="ABI16" s="24"/>
      <c r="ABJ16" s="24"/>
      <c r="ABK16" s="24"/>
      <c r="ABL16" s="24"/>
      <c r="ABM16" s="24"/>
      <c r="ABN16" s="24"/>
      <c r="ABO16" s="24"/>
      <c r="ABP16" s="24"/>
      <c r="ABQ16" s="24"/>
      <c r="ABR16" s="24"/>
      <c r="ABS16" s="24"/>
      <c r="ABT16" s="24"/>
      <c r="ABU16" s="24"/>
      <c r="ABV16" s="24"/>
      <c r="ABW16" s="24"/>
      <c r="ABX16" s="24"/>
      <c r="ABY16" s="24"/>
      <c r="ABZ16" s="24"/>
      <c r="ACA16" s="24"/>
      <c r="ACB16" s="24"/>
      <c r="ACC16" s="24"/>
      <c r="ACD16" s="24"/>
      <c r="ACE16" s="24"/>
      <c r="ACF16" s="24"/>
      <c r="ACG16" s="24"/>
      <c r="ACH16" s="24"/>
      <c r="ACI16" s="24"/>
      <c r="ACJ16" s="24"/>
      <c r="ACK16" s="24"/>
      <c r="ACL16" s="24"/>
      <c r="ACM16" s="24"/>
      <c r="ACN16" s="24"/>
      <c r="ACO16" s="24"/>
      <c r="ACP16" s="24"/>
      <c r="ACQ16" s="24"/>
      <c r="ACR16" s="24"/>
      <c r="ACS16" s="24"/>
      <c r="ACT16" s="24"/>
      <c r="ACU16" s="24"/>
      <c r="ACV16" s="24"/>
      <c r="ACW16" s="24"/>
      <c r="ACX16" s="24"/>
      <c r="ACY16" s="24"/>
      <c r="ACZ16" s="24"/>
      <c r="ADA16" s="24"/>
      <c r="ADB16" s="24"/>
      <c r="ADC16" s="24"/>
      <c r="ADD16" s="24"/>
      <c r="ADE16" s="24"/>
      <c r="ADF16" s="24"/>
      <c r="ADG16" s="24"/>
      <c r="ADH16" s="24"/>
      <c r="ADI16" s="24"/>
      <c r="ADJ16" s="24"/>
      <c r="ADK16" s="24"/>
      <c r="ADL16" s="24"/>
      <c r="ADM16" s="24"/>
      <c r="ADN16" s="24"/>
      <c r="ADO16" s="24"/>
      <c r="ADP16" s="24"/>
      <c r="ADQ16" s="24"/>
      <c r="ADR16" s="24"/>
      <c r="ADS16" s="24"/>
      <c r="ADT16" s="24"/>
      <c r="ADU16" s="24"/>
      <c r="ADV16" s="24"/>
      <c r="ADW16" s="24"/>
      <c r="ADX16" s="24"/>
      <c r="ADY16" s="24"/>
      <c r="ADZ16" s="24"/>
      <c r="AEA16" s="24"/>
      <c r="AEB16" s="24"/>
      <c r="AEC16" s="24"/>
      <c r="AED16" s="24"/>
      <c r="AEE16" s="24"/>
      <c r="AEF16" s="24"/>
      <c r="AEG16" s="24"/>
      <c r="AEH16" s="24"/>
      <c r="AEI16" s="24"/>
      <c r="AEJ16" s="24"/>
      <c r="AEK16" s="24"/>
      <c r="AEL16" s="24"/>
      <c r="AEM16" s="24"/>
      <c r="AEN16" s="24"/>
      <c r="AEO16" s="24"/>
      <c r="AEP16" s="24"/>
      <c r="AEQ16" s="24"/>
      <c r="AER16" s="24"/>
      <c r="AES16" s="24"/>
      <c r="AET16" s="24"/>
      <c r="AEU16" s="24"/>
      <c r="AEV16" s="24"/>
      <c r="AEW16" s="24"/>
      <c r="AEX16" s="24"/>
      <c r="AEY16" s="24"/>
      <c r="AEZ16" s="24"/>
      <c r="AFA16" s="24"/>
      <c r="AFB16" s="24"/>
      <c r="AFC16" s="24"/>
      <c r="AFD16" s="24"/>
      <c r="AFE16" s="24"/>
      <c r="AFF16" s="24"/>
      <c r="AFG16" s="24"/>
      <c r="AFH16" s="24"/>
      <c r="AFI16" s="24"/>
      <c r="AFJ16" s="24"/>
      <c r="AFK16" s="24"/>
      <c r="AFL16" s="24"/>
      <c r="AFM16" s="24"/>
      <c r="AFN16" s="24"/>
      <c r="AFO16" s="24"/>
      <c r="AFP16" s="24"/>
      <c r="AFQ16" s="24"/>
      <c r="AFR16" s="24"/>
      <c r="AFS16" s="24"/>
      <c r="AFT16" s="24"/>
      <c r="AFU16" s="24"/>
      <c r="AFV16" s="24"/>
      <c r="AFW16" s="24"/>
      <c r="AFX16" s="24"/>
      <c r="AFY16" s="24"/>
      <c r="AFZ16" s="24"/>
      <c r="AGA16" s="24"/>
      <c r="AGB16" s="24"/>
      <c r="AGC16" s="24"/>
      <c r="AGD16" s="24"/>
      <c r="AGE16" s="24"/>
      <c r="AGF16" s="24"/>
      <c r="AGG16" s="24"/>
      <c r="AGH16" s="24"/>
      <c r="AGI16" s="24"/>
      <c r="AGJ16" s="24"/>
      <c r="AGK16" s="24"/>
      <c r="AGL16" s="24"/>
      <c r="AGM16" s="24"/>
      <c r="AGN16" s="24"/>
      <c r="AGO16" s="24"/>
      <c r="AGP16" s="24"/>
      <c r="AGQ16" s="24"/>
      <c r="AGR16" s="24"/>
      <c r="AGS16" s="24"/>
      <c r="AGT16" s="24"/>
      <c r="AGU16" s="24"/>
      <c r="AGV16" s="24"/>
      <c r="AGW16" s="24"/>
      <c r="AGX16" s="24"/>
      <c r="AGY16" s="24"/>
      <c r="AGZ16" s="24"/>
      <c r="AHA16" s="24"/>
      <c r="AHB16" s="24"/>
      <c r="AHC16" s="24"/>
      <c r="AHD16" s="24"/>
      <c r="AHE16" s="24"/>
      <c r="AHF16" s="24"/>
      <c r="AHG16" s="24"/>
      <c r="AHH16" s="24"/>
      <c r="AHI16" s="24"/>
      <c r="AHJ16" s="24"/>
      <c r="AHK16" s="24"/>
      <c r="AHL16" s="24"/>
      <c r="AHM16" s="24"/>
      <c r="AHN16" s="24"/>
      <c r="AHO16" s="24"/>
      <c r="AHP16" s="24"/>
      <c r="AHQ16" s="24"/>
      <c r="AHR16" s="24"/>
      <c r="AHS16" s="24"/>
      <c r="AHT16" s="24"/>
      <c r="AHU16" s="24"/>
      <c r="AHV16" s="24"/>
      <c r="AHW16" s="24"/>
      <c r="AHX16" s="24"/>
      <c r="AHY16" s="24"/>
      <c r="AHZ16" s="24"/>
      <c r="AIA16" s="24"/>
      <c r="AIB16" s="24"/>
      <c r="AIC16" s="24"/>
      <c r="AID16" s="24"/>
      <c r="AIE16" s="24"/>
      <c r="AIF16" s="24"/>
      <c r="AIG16" s="24"/>
      <c r="AIH16" s="24"/>
      <c r="AII16" s="24"/>
      <c r="AIJ16" s="24"/>
      <c r="AIK16" s="24"/>
      <c r="AIL16" s="24"/>
      <c r="AIM16" s="24"/>
      <c r="AIN16" s="24"/>
      <c r="AIO16" s="24"/>
      <c r="AIP16" s="24"/>
      <c r="AIQ16" s="24"/>
      <c r="AIR16" s="24"/>
      <c r="AIS16" s="24"/>
      <c r="AIT16" s="24"/>
      <c r="AIU16" s="24"/>
      <c r="AIV16" s="24"/>
      <c r="AIW16" s="24"/>
      <c r="AIX16" s="24"/>
      <c r="AIY16" s="24"/>
      <c r="AIZ16" s="24"/>
      <c r="AJA16" s="24"/>
      <c r="AJB16" s="24"/>
      <c r="AJC16" s="24"/>
      <c r="AJD16" s="24"/>
      <c r="AJE16" s="24"/>
      <c r="AJF16" s="24"/>
      <c r="AJG16" s="24"/>
      <c r="AJH16" s="24"/>
      <c r="AJI16" s="24"/>
      <c r="AJJ16" s="24"/>
      <c r="AJK16" s="24"/>
      <c r="AJL16" s="24"/>
      <c r="AJM16" s="24"/>
      <c r="AJN16" s="24"/>
      <c r="AJO16" s="24"/>
      <c r="AJP16" s="24"/>
      <c r="AJQ16" s="24"/>
      <c r="AJR16" s="24"/>
      <c r="AJS16" s="24"/>
      <c r="AJT16" s="24"/>
      <c r="AJU16" s="24"/>
      <c r="AJV16" s="24"/>
      <c r="AJW16" s="24"/>
      <c r="AJX16" s="24"/>
      <c r="AJY16" s="24"/>
      <c r="AJZ16" s="24"/>
      <c r="AKA16" s="24"/>
      <c r="AKB16" s="24"/>
      <c r="AKC16" s="24"/>
      <c r="AKD16" s="24"/>
      <c r="AKE16" s="24"/>
      <c r="AKF16" s="24"/>
      <c r="AKG16" s="24"/>
      <c r="AKH16" s="24"/>
      <c r="AKI16" s="24"/>
      <c r="AKJ16" s="24"/>
      <c r="AKK16" s="24"/>
      <c r="AKL16" s="24"/>
      <c r="AKM16" s="24"/>
      <c r="AKN16" s="24"/>
      <c r="AKO16" s="24"/>
      <c r="AKP16" s="24"/>
      <c r="AKQ16" s="24"/>
      <c r="AKR16" s="24"/>
      <c r="AKS16" s="24"/>
      <c r="AKT16" s="24"/>
      <c r="AKU16" s="24"/>
      <c r="AKV16" s="24"/>
      <c r="AKW16" s="24"/>
      <c r="AKX16" s="24"/>
      <c r="AKY16" s="24"/>
      <c r="AKZ16" s="24"/>
      <c r="ALA16" s="24"/>
      <c r="ALB16" s="24"/>
      <c r="ALC16" s="24"/>
      <c r="ALD16" s="24"/>
      <c r="ALE16" s="24"/>
      <c r="ALF16" s="24"/>
      <c r="ALG16" s="24"/>
      <c r="ALH16" s="24"/>
      <c r="ALI16" s="24"/>
      <c r="ALJ16" s="24"/>
      <c r="ALK16" s="24"/>
      <c r="ALL16" s="24"/>
      <c r="ALM16" s="24"/>
      <c r="ALN16" s="24"/>
      <c r="ALO16" s="24"/>
      <c r="ALP16" s="24"/>
      <c r="ALQ16" s="24"/>
      <c r="ALR16" s="24"/>
      <c r="ALS16" s="24"/>
      <c r="ALT16" s="24"/>
      <c r="ALU16" s="24"/>
      <c r="ALV16" s="24"/>
      <c r="ALW16" s="24"/>
      <c r="ALX16" s="24"/>
      <c r="ALY16" s="24"/>
      <c r="ALZ16" s="24"/>
      <c r="AMA16" s="24"/>
      <c r="AMB16" s="24"/>
      <c r="AMC16" s="24"/>
    </row>
    <row r="17" spans="1:1017" s="61" customFormat="1">
      <c r="A17" s="132" t="s">
        <v>50</v>
      </c>
      <c r="B17" s="133" t="s">
        <v>51</v>
      </c>
      <c r="C17" s="134" t="s">
        <v>52</v>
      </c>
      <c r="D17" s="133" t="s">
        <v>46</v>
      </c>
      <c r="E17" s="62" t="s">
        <v>47</v>
      </c>
      <c r="F17" s="112">
        <v>1</v>
      </c>
      <c r="G17" s="60">
        <v>1009020.87</v>
      </c>
      <c r="H17" s="83">
        <f t="shared" ref="H17:H34" si="0">$K$6</f>
        <v>0.21229999999999999</v>
      </c>
      <c r="I17" s="60">
        <f t="shared" ref="I17" si="1">ROUND(((H17+1)*G17),2)</f>
        <v>1223236</v>
      </c>
      <c r="J17" s="60">
        <f t="shared" ref="J17" si="2">TRUNC((G17*F17),2)</f>
        <v>1009020.87</v>
      </c>
      <c r="K17" s="60">
        <f t="shared" ref="K17" si="3">TRUNC((I17*F17),2)</f>
        <v>1223236</v>
      </c>
      <c r="L17" s="106">
        <f>K17/$K$167</f>
        <v>0.12366921304785519</v>
      </c>
      <c r="M17" s="24"/>
      <c r="N17" s="24"/>
      <c r="O17" s="24"/>
      <c r="P17" s="24"/>
      <c r="Q17" s="24"/>
      <c r="R17" s="24"/>
      <c r="S17" s="24"/>
      <c r="T17" s="24"/>
      <c r="U17" s="24"/>
      <c r="V17" s="24"/>
      <c r="W17" s="24"/>
      <c r="X17" s="24"/>
      <c r="Y17" s="24"/>
      <c r="Z17" s="24"/>
      <c r="AA17" s="24"/>
      <c r="AB17" s="24"/>
      <c r="AC17" s="24"/>
      <c r="AD17" s="24"/>
      <c r="AE17" s="24"/>
      <c r="AF17" s="24"/>
      <c r="AG17" s="24"/>
      <c r="AH17" s="24"/>
      <c r="AI17" s="24"/>
      <c r="AJ17" s="24"/>
      <c r="AK17" s="24"/>
      <c r="AL17" s="24"/>
      <c r="AM17" s="24"/>
      <c r="AN17" s="24"/>
      <c r="AO17" s="24"/>
      <c r="AP17" s="24"/>
      <c r="AQ17" s="24"/>
      <c r="AR17" s="24"/>
      <c r="AS17" s="24"/>
      <c r="AT17" s="24"/>
      <c r="AU17" s="24"/>
      <c r="AV17" s="24"/>
      <c r="AW17" s="24"/>
      <c r="AX17" s="24"/>
      <c r="AY17" s="24"/>
      <c r="AZ17" s="24"/>
      <c r="BA17" s="24"/>
      <c r="BB17" s="24"/>
      <c r="BC17" s="24"/>
      <c r="BD17" s="24"/>
      <c r="BE17" s="24"/>
      <c r="BF17" s="24"/>
      <c r="BG17" s="24"/>
      <c r="BH17" s="24"/>
      <c r="BI17" s="24"/>
      <c r="BJ17" s="24"/>
      <c r="BK17" s="24"/>
      <c r="BL17" s="24"/>
      <c r="BM17" s="24"/>
      <c r="BN17" s="24"/>
      <c r="BO17" s="24"/>
      <c r="BP17" s="24"/>
      <c r="BQ17" s="24"/>
      <c r="BR17" s="24"/>
      <c r="BS17" s="24"/>
      <c r="BT17" s="24"/>
      <c r="BU17" s="24"/>
      <c r="BV17" s="24"/>
      <c r="BW17" s="24"/>
      <c r="BX17" s="24"/>
      <c r="BY17" s="24"/>
      <c r="BZ17" s="24"/>
      <c r="CA17" s="24"/>
      <c r="CB17" s="24"/>
      <c r="CC17" s="24"/>
      <c r="CD17" s="24"/>
      <c r="CE17" s="24"/>
      <c r="CF17" s="24"/>
      <c r="CG17" s="24"/>
      <c r="CH17" s="24"/>
      <c r="CI17" s="24"/>
      <c r="CJ17" s="24"/>
      <c r="CK17" s="24"/>
      <c r="CL17" s="24"/>
      <c r="CM17" s="24"/>
      <c r="CN17" s="24"/>
      <c r="CO17" s="24"/>
      <c r="CP17" s="24"/>
      <c r="CQ17" s="24"/>
      <c r="CR17" s="24"/>
      <c r="CS17" s="24"/>
      <c r="CT17" s="24"/>
      <c r="CU17" s="24"/>
      <c r="CV17" s="24"/>
      <c r="CW17" s="24"/>
      <c r="CX17" s="24"/>
      <c r="CY17" s="24"/>
      <c r="CZ17" s="24"/>
      <c r="DA17" s="24"/>
      <c r="DB17" s="24"/>
      <c r="DC17" s="24"/>
      <c r="DD17" s="24"/>
      <c r="DE17" s="24"/>
      <c r="DF17" s="24"/>
      <c r="DG17" s="24"/>
      <c r="DH17" s="24"/>
      <c r="DI17" s="24"/>
      <c r="DJ17" s="24"/>
      <c r="DK17" s="24"/>
      <c r="DL17" s="24"/>
      <c r="DM17" s="24"/>
      <c r="DN17" s="24"/>
      <c r="DO17" s="24"/>
      <c r="DP17" s="24"/>
      <c r="DQ17" s="24"/>
      <c r="DR17" s="24"/>
      <c r="DS17" s="24"/>
      <c r="DT17" s="24"/>
      <c r="DU17" s="24"/>
      <c r="DV17" s="24"/>
      <c r="DW17" s="24"/>
      <c r="DX17" s="24"/>
      <c r="DY17" s="24"/>
      <c r="DZ17" s="24"/>
      <c r="EA17" s="24"/>
      <c r="EB17" s="24"/>
      <c r="EC17" s="24"/>
      <c r="ED17" s="24"/>
      <c r="EE17" s="24"/>
      <c r="EF17" s="24"/>
      <c r="EG17" s="24"/>
      <c r="EH17" s="24"/>
      <c r="EI17" s="24"/>
      <c r="EJ17" s="24"/>
      <c r="EK17" s="24"/>
      <c r="EL17" s="24"/>
      <c r="EM17" s="24"/>
      <c r="EN17" s="24"/>
      <c r="EO17" s="24"/>
      <c r="EP17" s="24"/>
      <c r="EQ17" s="24"/>
      <c r="ER17" s="24"/>
      <c r="ES17" s="24"/>
      <c r="ET17" s="24"/>
      <c r="EU17" s="24"/>
      <c r="EV17" s="24"/>
      <c r="EW17" s="24"/>
      <c r="EX17" s="24"/>
      <c r="EY17" s="24"/>
      <c r="EZ17" s="24"/>
      <c r="FA17" s="24"/>
      <c r="FB17" s="24"/>
      <c r="FC17" s="24"/>
      <c r="FD17" s="24"/>
      <c r="FE17" s="24"/>
      <c r="FF17" s="24"/>
      <c r="FG17" s="24"/>
      <c r="FH17" s="24"/>
      <c r="FI17" s="24"/>
      <c r="FJ17" s="24"/>
      <c r="FK17" s="24"/>
      <c r="FL17" s="24"/>
      <c r="FM17" s="24"/>
      <c r="FN17" s="24"/>
      <c r="FO17" s="24"/>
      <c r="FP17" s="24"/>
      <c r="FQ17" s="24"/>
      <c r="FR17" s="24"/>
      <c r="FS17" s="24"/>
      <c r="FT17" s="24"/>
      <c r="FU17" s="24"/>
      <c r="FV17" s="24"/>
      <c r="FW17" s="24"/>
      <c r="FX17" s="24"/>
      <c r="FY17" s="24"/>
      <c r="FZ17" s="24"/>
      <c r="GA17" s="24"/>
      <c r="GB17" s="24"/>
      <c r="GC17" s="24"/>
      <c r="GD17" s="24"/>
      <c r="GE17" s="24"/>
      <c r="GF17" s="24"/>
      <c r="GG17" s="24"/>
      <c r="GH17" s="24"/>
      <c r="GI17" s="24"/>
      <c r="GJ17" s="24"/>
      <c r="GK17" s="24"/>
      <c r="GL17" s="24"/>
      <c r="GM17" s="24"/>
      <c r="GN17" s="24"/>
      <c r="GO17" s="24"/>
      <c r="GP17" s="24"/>
      <c r="GQ17" s="24"/>
      <c r="GR17" s="24"/>
      <c r="GS17" s="24"/>
      <c r="GT17" s="24"/>
      <c r="GU17" s="24"/>
      <c r="GV17" s="24"/>
      <c r="GW17" s="24"/>
      <c r="GX17" s="24"/>
      <c r="GY17" s="24"/>
      <c r="GZ17" s="24"/>
      <c r="HA17" s="24"/>
      <c r="HB17" s="24"/>
      <c r="HC17" s="24"/>
      <c r="HD17" s="24"/>
      <c r="HE17" s="24"/>
      <c r="HF17" s="24"/>
      <c r="HG17" s="24"/>
      <c r="HH17" s="24"/>
      <c r="HI17" s="24"/>
      <c r="HJ17" s="24"/>
      <c r="HK17" s="24"/>
      <c r="HL17" s="24"/>
      <c r="HM17" s="24"/>
      <c r="HN17" s="24"/>
      <c r="HO17" s="24"/>
      <c r="HP17" s="24"/>
      <c r="HQ17" s="24"/>
      <c r="HR17" s="24"/>
      <c r="HS17" s="24"/>
      <c r="HT17" s="24"/>
      <c r="HU17" s="24"/>
      <c r="HV17" s="24"/>
      <c r="HW17" s="24"/>
      <c r="HX17" s="24"/>
      <c r="HY17" s="24"/>
      <c r="HZ17" s="24"/>
      <c r="IA17" s="24"/>
      <c r="IB17" s="24"/>
      <c r="IC17" s="24"/>
      <c r="ID17" s="24"/>
      <c r="IE17" s="24"/>
      <c r="IF17" s="24"/>
      <c r="IG17" s="24"/>
      <c r="IH17" s="24"/>
      <c r="II17" s="24"/>
      <c r="IJ17" s="24"/>
      <c r="IK17" s="24"/>
      <c r="IL17" s="24"/>
      <c r="IM17" s="24"/>
      <c r="IN17" s="24"/>
      <c r="IO17" s="24"/>
      <c r="IP17" s="24"/>
      <c r="IQ17" s="24"/>
      <c r="IR17" s="24"/>
      <c r="IS17" s="24"/>
      <c r="IT17" s="24"/>
      <c r="IU17" s="24"/>
      <c r="IV17" s="24"/>
      <c r="IW17" s="24"/>
      <c r="IX17" s="24"/>
      <c r="IY17" s="24"/>
      <c r="IZ17" s="24"/>
      <c r="JA17" s="24"/>
      <c r="JB17" s="24"/>
      <c r="JC17" s="24"/>
      <c r="JD17" s="24"/>
      <c r="JE17" s="24"/>
      <c r="JF17" s="24"/>
      <c r="JG17" s="24"/>
      <c r="JH17" s="24"/>
      <c r="JI17" s="24"/>
      <c r="JJ17" s="24"/>
      <c r="JK17" s="24"/>
      <c r="JL17" s="24"/>
      <c r="JM17" s="24"/>
      <c r="JN17" s="24"/>
      <c r="JO17" s="24"/>
      <c r="JP17" s="24"/>
      <c r="JQ17" s="24"/>
      <c r="JR17" s="24"/>
      <c r="JS17" s="24"/>
      <c r="JT17" s="24"/>
      <c r="JU17" s="24"/>
      <c r="JV17" s="24"/>
      <c r="JW17" s="24"/>
      <c r="JX17" s="24"/>
      <c r="JY17" s="24"/>
      <c r="JZ17" s="24"/>
      <c r="KA17" s="24"/>
      <c r="KB17" s="24"/>
      <c r="KC17" s="24"/>
      <c r="KD17" s="24"/>
      <c r="KE17" s="24"/>
      <c r="KF17" s="24"/>
      <c r="KG17" s="24"/>
      <c r="KH17" s="24"/>
      <c r="KI17" s="24"/>
      <c r="KJ17" s="24"/>
      <c r="KK17" s="24"/>
      <c r="KL17" s="24"/>
      <c r="KM17" s="24"/>
      <c r="KN17" s="24"/>
      <c r="KO17" s="24"/>
      <c r="KP17" s="24"/>
      <c r="KQ17" s="24"/>
      <c r="KR17" s="24"/>
      <c r="KS17" s="24"/>
      <c r="KT17" s="24"/>
      <c r="KU17" s="24"/>
      <c r="KV17" s="24"/>
      <c r="KW17" s="24"/>
      <c r="KX17" s="24"/>
      <c r="KY17" s="24"/>
      <c r="KZ17" s="24"/>
      <c r="LA17" s="24"/>
      <c r="LB17" s="24"/>
      <c r="LC17" s="24"/>
      <c r="LD17" s="24"/>
      <c r="LE17" s="24"/>
      <c r="LF17" s="24"/>
      <c r="LG17" s="24"/>
      <c r="LH17" s="24"/>
      <c r="LI17" s="24"/>
      <c r="LJ17" s="24"/>
      <c r="LK17" s="24"/>
      <c r="LL17" s="24"/>
      <c r="LM17" s="24"/>
      <c r="LN17" s="24"/>
      <c r="LO17" s="24"/>
      <c r="LP17" s="24"/>
      <c r="LQ17" s="24"/>
      <c r="LR17" s="24"/>
      <c r="LS17" s="24"/>
      <c r="LT17" s="24"/>
      <c r="LU17" s="24"/>
      <c r="LV17" s="24"/>
      <c r="LW17" s="24"/>
      <c r="LX17" s="24"/>
      <c r="LY17" s="24"/>
      <c r="LZ17" s="24"/>
      <c r="MA17" s="24"/>
      <c r="MB17" s="24"/>
      <c r="MC17" s="24"/>
      <c r="MD17" s="24"/>
      <c r="ME17" s="24"/>
      <c r="MF17" s="24"/>
      <c r="MG17" s="24"/>
      <c r="MH17" s="24"/>
      <c r="MI17" s="24"/>
      <c r="MJ17" s="24"/>
      <c r="MK17" s="24"/>
      <c r="ML17" s="24"/>
      <c r="MM17" s="24"/>
      <c r="MN17" s="24"/>
      <c r="MO17" s="24"/>
      <c r="MP17" s="24"/>
      <c r="MQ17" s="24"/>
      <c r="MR17" s="24"/>
      <c r="MS17" s="24"/>
      <c r="MT17" s="24"/>
      <c r="MU17" s="24"/>
      <c r="MV17" s="24"/>
      <c r="MW17" s="24"/>
      <c r="MX17" s="24"/>
      <c r="MY17" s="24"/>
      <c r="MZ17" s="24"/>
      <c r="NA17" s="24"/>
      <c r="NB17" s="24"/>
      <c r="NC17" s="24"/>
      <c r="ND17" s="24"/>
      <c r="NE17" s="24"/>
      <c r="NF17" s="24"/>
      <c r="NG17" s="24"/>
      <c r="NH17" s="24"/>
      <c r="NI17" s="24"/>
      <c r="NJ17" s="24"/>
      <c r="NK17" s="24"/>
      <c r="NL17" s="24"/>
      <c r="NM17" s="24"/>
      <c r="NN17" s="24"/>
      <c r="NO17" s="24"/>
      <c r="NP17" s="24"/>
      <c r="NQ17" s="24"/>
      <c r="NR17" s="24"/>
      <c r="NS17" s="24"/>
      <c r="NT17" s="24"/>
      <c r="NU17" s="24"/>
      <c r="NV17" s="24"/>
      <c r="NW17" s="24"/>
      <c r="NX17" s="24"/>
      <c r="NY17" s="24"/>
      <c r="NZ17" s="24"/>
      <c r="OA17" s="24"/>
      <c r="OB17" s="24"/>
      <c r="OC17" s="24"/>
      <c r="OD17" s="24"/>
      <c r="OE17" s="24"/>
      <c r="OF17" s="24"/>
      <c r="OG17" s="24"/>
      <c r="OH17" s="24"/>
      <c r="OI17" s="24"/>
      <c r="OJ17" s="24"/>
      <c r="OK17" s="24"/>
      <c r="OL17" s="24"/>
      <c r="OM17" s="24"/>
      <c r="ON17" s="24"/>
      <c r="OO17" s="24"/>
      <c r="OP17" s="24"/>
      <c r="OQ17" s="24"/>
      <c r="OR17" s="24"/>
      <c r="OS17" s="24"/>
      <c r="OT17" s="24"/>
      <c r="OU17" s="24"/>
      <c r="OV17" s="24"/>
      <c r="OW17" s="24"/>
      <c r="OX17" s="24"/>
      <c r="OY17" s="24"/>
      <c r="OZ17" s="24"/>
      <c r="PA17" s="24"/>
      <c r="PB17" s="24"/>
      <c r="PC17" s="24"/>
      <c r="PD17" s="24"/>
      <c r="PE17" s="24"/>
      <c r="PF17" s="24"/>
      <c r="PG17" s="24"/>
      <c r="PH17" s="24"/>
      <c r="PI17" s="24"/>
      <c r="PJ17" s="24"/>
      <c r="PK17" s="24"/>
      <c r="PL17" s="24"/>
      <c r="PM17" s="24"/>
      <c r="PN17" s="24"/>
      <c r="PO17" s="24"/>
      <c r="PP17" s="24"/>
      <c r="PQ17" s="24"/>
      <c r="PR17" s="24"/>
      <c r="PS17" s="24"/>
      <c r="PT17" s="24"/>
      <c r="PU17" s="24"/>
      <c r="PV17" s="24"/>
      <c r="PW17" s="24"/>
      <c r="PX17" s="24"/>
      <c r="PY17" s="24"/>
      <c r="PZ17" s="24"/>
      <c r="QA17" s="24"/>
      <c r="QB17" s="24"/>
      <c r="QC17" s="24"/>
      <c r="QD17" s="24"/>
      <c r="QE17" s="24"/>
      <c r="QF17" s="24"/>
      <c r="QG17" s="24"/>
      <c r="QH17" s="24"/>
      <c r="QI17" s="24"/>
      <c r="QJ17" s="24"/>
      <c r="QK17" s="24"/>
      <c r="QL17" s="24"/>
      <c r="QM17" s="24"/>
      <c r="QN17" s="24"/>
      <c r="QO17" s="24"/>
      <c r="QP17" s="24"/>
      <c r="QQ17" s="24"/>
      <c r="QR17" s="24"/>
      <c r="QS17" s="24"/>
      <c r="QT17" s="24"/>
      <c r="QU17" s="24"/>
      <c r="QV17" s="24"/>
      <c r="QW17" s="24"/>
      <c r="QX17" s="24"/>
      <c r="QY17" s="24"/>
      <c r="QZ17" s="24"/>
      <c r="RA17" s="24"/>
      <c r="RB17" s="24"/>
      <c r="RC17" s="24"/>
      <c r="RD17" s="24"/>
      <c r="RE17" s="24"/>
      <c r="RF17" s="24"/>
      <c r="RG17" s="24"/>
      <c r="RH17" s="24"/>
      <c r="RI17" s="24"/>
      <c r="RJ17" s="24"/>
      <c r="RK17" s="24"/>
      <c r="RL17" s="24"/>
      <c r="RM17" s="24"/>
      <c r="RN17" s="24"/>
      <c r="RO17" s="24"/>
      <c r="RP17" s="24"/>
      <c r="RQ17" s="24"/>
      <c r="RR17" s="24"/>
      <c r="RS17" s="24"/>
      <c r="RT17" s="24"/>
      <c r="RU17" s="24"/>
      <c r="RV17" s="24"/>
      <c r="RW17" s="24"/>
      <c r="RX17" s="24"/>
      <c r="RY17" s="24"/>
      <c r="RZ17" s="24"/>
      <c r="SA17" s="24"/>
      <c r="SB17" s="24"/>
      <c r="SC17" s="24"/>
      <c r="SD17" s="24"/>
      <c r="SE17" s="24"/>
      <c r="SF17" s="24"/>
      <c r="SG17" s="24"/>
      <c r="SH17" s="24"/>
      <c r="SI17" s="24"/>
      <c r="SJ17" s="24"/>
      <c r="SK17" s="24"/>
      <c r="SL17" s="24"/>
      <c r="SM17" s="24"/>
      <c r="SN17" s="24"/>
      <c r="SO17" s="24"/>
      <c r="SP17" s="24"/>
      <c r="SQ17" s="24"/>
      <c r="SR17" s="24"/>
      <c r="SS17" s="24"/>
      <c r="ST17" s="24"/>
      <c r="SU17" s="24"/>
      <c r="SV17" s="24"/>
      <c r="SW17" s="24"/>
      <c r="SX17" s="24"/>
      <c r="SY17" s="24"/>
      <c r="SZ17" s="24"/>
      <c r="TA17" s="24"/>
      <c r="TB17" s="24"/>
      <c r="TC17" s="24"/>
      <c r="TD17" s="24"/>
      <c r="TE17" s="24"/>
      <c r="TF17" s="24"/>
      <c r="TG17" s="24"/>
      <c r="TH17" s="24"/>
      <c r="TI17" s="24"/>
      <c r="TJ17" s="24"/>
      <c r="TK17" s="24"/>
      <c r="TL17" s="24"/>
      <c r="TM17" s="24"/>
      <c r="TN17" s="24"/>
      <c r="TO17" s="24"/>
      <c r="TP17" s="24"/>
      <c r="TQ17" s="24"/>
      <c r="TR17" s="24"/>
      <c r="TS17" s="24"/>
      <c r="TT17" s="24"/>
      <c r="TU17" s="24"/>
      <c r="TV17" s="24"/>
      <c r="TW17" s="24"/>
      <c r="TX17" s="24"/>
      <c r="TY17" s="24"/>
      <c r="TZ17" s="24"/>
      <c r="UA17" s="24"/>
      <c r="UB17" s="24"/>
      <c r="UC17" s="24"/>
      <c r="UD17" s="24"/>
      <c r="UE17" s="24"/>
      <c r="UF17" s="24"/>
      <c r="UG17" s="24"/>
      <c r="UH17" s="24"/>
      <c r="UI17" s="24"/>
      <c r="UJ17" s="24"/>
      <c r="UK17" s="24"/>
      <c r="UL17" s="24"/>
      <c r="UM17" s="24"/>
      <c r="UN17" s="24"/>
      <c r="UO17" s="24"/>
      <c r="UP17" s="24"/>
      <c r="UQ17" s="24"/>
      <c r="UR17" s="24"/>
      <c r="US17" s="24"/>
      <c r="UT17" s="24"/>
      <c r="UU17" s="24"/>
      <c r="UV17" s="24"/>
      <c r="UW17" s="24"/>
      <c r="UX17" s="24"/>
      <c r="UY17" s="24"/>
      <c r="UZ17" s="24"/>
      <c r="VA17" s="24"/>
      <c r="VB17" s="24"/>
      <c r="VC17" s="24"/>
      <c r="VD17" s="24"/>
      <c r="VE17" s="24"/>
      <c r="VF17" s="24"/>
      <c r="VG17" s="24"/>
      <c r="VH17" s="24"/>
      <c r="VI17" s="24"/>
      <c r="VJ17" s="24"/>
      <c r="VK17" s="24"/>
      <c r="VL17" s="24"/>
      <c r="VM17" s="24"/>
      <c r="VN17" s="24"/>
      <c r="VO17" s="24"/>
      <c r="VP17" s="24"/>
      <c r="VQ17" s="24"/>
      <c r="VR17" s="24"/>
      <c r="VS17" s="24"/>
      <c r="VT17" s="24"/>
      <c r="VU17" s="24"/>
      <c r="VV17" s="24"/>
      <c r="VW17" s="24"/>
      <c r="VX17" s="24"/>
      <c r="VY17" s="24"/>
      <c r="VZ17" s="24"/>
      <c r="WA17" s="24"/>
      <c r="WB17" s="24"/>
      <c r="WC17" s="24"/>
      <c r="WD17" s="24"/>
      <c r="WE17" s="24"/>
      <c r="WF17" s="24"/>
      <c r="WG17" s="24"/>
      <c r="WH17" s="24"/>
      <c r="WI17" s="24"/>
      <c r="WJ17" s="24"/>
      <c r="WK17" s="24"/>
      <c r="WL17" s="24"/>
      <c r="WM17" s="24"/>
      <c r="WN17" s="24"/>
      <c r="WO17" s="24"/>
      <c r="WP17" s="24"/>
      <c r="WQ17" s="24"/>
      <c r="WR17" s="24"/>
      <c r="WS17" s="24"/>
      <c r="WT17" s="24"/>
      <c r="WU17" s="24"/>
      <c r="WV17" s="24"/>
      <c r="WW17" s="24"/>
      <c r="WX17" s="24"/>
      <c r="WY17" s="24"/>
      <c r="WZ17" s="24"/>
      <c r="XA17" s="24"/>
      <c r="XB17" s="24"/>
      <c r="XC17" s="24"/>
      <c r="XD17" s="24"/>
      <c r="XE17" s="24"/>
      <c r="XF17" s="24"/>
      <c r="XG17" s="24"/>
      <c r="XH17" s="24"/>
      <c r="XI17" s="24"/>
      <c r="XJ17" s="24"/>
      <c r="XK17" s="24"/>
      <c r="XL17" s="24"/>
      <c r="XM17" s="24"/>
      <c r="XN17" s="24"/>
      <c r="XO17" s="24"/>
      <c r="XP17" s="24"/>
      <c r="XQ17" s="24"/>
      <c r="XR17" s="24"/>
      <c r="XS17" s="24"/>
      <c r="XT17" s="24"/>
      <c r="XU17" s="24"/>
      <c r="XV17" s="24"/>
      <c r="XW17" s="24"/>
      <c r="XX17" s="24"/>
      <c r="XY17" s="24"/>
      <c r="XZ17" s="24"/>
      <c r="YA17" s="24"/>
      <c r="YB17" s="24"/>
      <c r="YC17" s="24"/>
      <c r="YD17" s="24"/>
      <c r="YE17" s="24"/>
      <c r="YF17" s="24"/>
      <c r="YG17" s="24"/>
      <c r="YH17" s="24"/>
      <c r="YI17" s="24"/>
      <c r="YJ17" s="24"/>
      <c r="YK17" s="24"/>
      <c r="YL17" s="24"/>
      <c r="YM17" s="24"/>
      <c r="YN17" s="24"/>
      <c r="YO17" s="24"/>
      <c r="YP17" s="24"/>
      <c r="YQ17" s="24"/>
      <c r="YR17" s="24"/>
      <c r="YS17" s="24"/>
      <c r="YT17" s="24"/>
      <c r="YU17" s="24"/>
      <c r="YV17" s="24"/>
      <c r="YW17" s="24"/>
      <c r="YX17" s="24"/>
      <c r="YY17" s="24"/>
      <c r="YZ17" s="24"/>
      <c r="ZA17" s="24"/>
      <c r="ZB17" s="24"/>
      <c r="ZC17" s="24"/>
      <c r="ZD17" s="24"/>
      <c r="ZE17" s="24"/>
      <c r="ZF17" s="24"/>
      <c r="ZG17" s="24"/>
      <c r="ZH17" s="24"/>
      <c r="ZI17" s="24"/>
      <c r="ZJ17" s="24"/>
      <c r="ZK17" s="24"/>
      <c r="ZL17" s="24"/>
      <c r="ZM17" s="24"/>
      <c r="ZN17" s="24"/>
      <c r="ZO17" s="24"/>
      <c r="ZP17" s="24"/>
      <c r="ZQ17" s="24"/>
      <c r="ZR17" s="24"/>
      <c r="ZS17" s="24"/>
      <c r="ZT17" s="24"/>
      <c r="ZU17" s="24"/>
      <c r="ZV17" s="24"/>
      <c r="ZW17" s="24"/>
      <c r="ZX17" s="24"/>
      <c r="ZY17" s="24"/>
      <c r="ZZ17" s="24"/>
      <c r="AAA17" s="24"/>
      <c r="AAB17" s="24"/>
      <c r="AAC17" s="24"/>
      <c r="AAD17" s="24"/>
      <c r="AAE17" s="24"/>
      <c r="AAF17" s="24"/>
      <c r="AAG17" s="24"/>
      <c r="AAH17" s="24"/>
      <c r="AAI17" s="24"/>
      <c r="AAJ17" s="24"/>
      <c r="AAK17" s="24"/>
      <c r="AAL17" s="24"/>
      <c r="AAM17" s="24"/>
      <c r="AAN17" s="24"/>
      <c r="AAO17" s="24"/>
      <c r="AAP17" s="24"/>
      <c r="AAQ17" s="24"/>
      <c r="AAR17" s="24"/>
      <c r="AAS17" s="24"/>
      <c r="AAT17" s="24"/>
      <c r="AAU17" s="24"/>
      <c r="AAV17" s="24"/>
      <c r="AAW17" s="24"/>
      <c r="AAX17" s="24"/>
      <c r="AAY17" s="24"/>
      <c r="AAZ17" s="24"/>
      <c r="ABA17" s="24"/>
      <c r="ABB17" s="24"/>
      <c r="ABC17" s="24"/>
      <c r="ABD17" s="24"/>
      <c r="ABE17" s="24"/>
      <c r="ABF17" s="24"/>
      <c r="ABG17" s="24"/>
      <c r="ABH17" s="24"/>
      <c r="ABI17" s="24"/>
      <c r="ABJ17" s="24"/>
      <c r="ABK17" s="24"/>
      <c r="ABL17" s="24"/>
      <c r="ABM17" s="24"/>
      <c r="ABN17" s="24"/>
      <c r="ABO17" s="24"/>
      <c r="ABP17" s="24"/>
      <c r="ABQ17" s="24"/>
      <c r="ABR17" s="24"/>
      <c r="ABS17" s="24"/>
      <c r="ABT17" s="24"/>
      <c r="ABU17" s="24"/>
      <c r="ABV17" s="24"/>
      <c r="ABW17" s="24"/>
      <c r="ABX17" s="24"/>
      <c r="ABY17" s="24"/>
      <c r="ABZ17" s="24"/>
      <c r="ACA17" s="24"/>
      <c r="ACB17" s="24"/>
      <c r="ACC17" s="24"/>
      <c r="ACD17" s="24"/>
      <c r="ACE17" s="24"/>
      <c r="ACF17" s="24"/>
      <c r="ACG17" s="24"/>
      <c r="ACH17" s="24"/>
      <c r="ACI17" s="24"/>
      <c r="ACJ17" s="24"/>
      <c r="ACK17" s="24"/>
      <c r="ACL17" s="24"/>
      <c r="ACM17" s="24"/>
      <c r="ACN17" s="24"/>
      <c r="ACO17" s="24"/>
      <c r="ACP17" s="24"/>
      <c r="ACQ17" s="24"/>
      <c r="ACR17" s="24"/>
      <c r="ACS17" s="24"/>
      <c r="ACT17" s="24"/>
      <c r="ACU17" s="24"/>
      <c r="ACV17" s="24"/>
      <c r="ACW17" s="24"/>
      <c r="ACX17" s="24"/>
      <c r="ACY17" s="24"/>
      <c r="ACZ17" s="24"/>
      <c r="ADA17" s="24"/>
      <c r="ADB17" s="24"/>
      <c r="ADC17" s="24"/>
      <c r="ADD17" s="24"/>
      <c r="ADE17" s="24"/>
      <c r="ADF17" s="24"/>
      <c r="ADG17" s="24"/>
      <c r="ADH17" s="24"/>
      <c r="ADI17" s="24"/>
      <c r="ADJ17" s="24"/>
      <c r="ADK17" s="24"/>
      <c r="ADL17" s="24"/>
      <c r="ADM17" s="24"/>
      <c r="ADN17" s="24"/>
      <c r="ADO17" s="24"/>
      <c r="ADP17" s="24"/>
      <c r="ADQ17" s="24"/>
      <c r="ADR17" s="24"/>
      <c r="ADS17" s="24"/>
      <c r="ADT17" s="24"/>
      <c r="ADU17" s="24"/>
      <c r="ADV17" s="24"/>
      <c r="ADW17" s="24"/>
      <c r="ADX17" s="24"/>
      <c r="ADY17" s="24"/>
      <c r="ADZ17" s="24"/>
      <c r="AEA17" s="24"/>
      <c r="AEB17" s="24"/>
      <c r="AEC17" s="24"/>
      <c r="AED17" s="24"/>
      <c r="AEE17" s="24"/>
      <c r="AEF17" s="24"/>
      <c r="AEG17" s="24"/>
      <c r="AEH17" s="24"/>
      <c r="AEI17" s="24"/>
      <c r="AEJ17" s="24"/>
      <c r="AEK17" s="24"/>
      <c r="AEL17" s="24"/>
      <c r="AEM17" s="24"/>
      <c r="AEN17" s="24"/>
      <c r="AEO17" s="24"/>
      <c r="AEP17" s="24"/>
      <c r="AEQ17" s="24"/>
      <c r="AER17" s="24"/>
      <c r="AES17" s="24"/>
      <c r="AET17" s="24"/>
      <c r="AEU17" s="24"/>
      <c r="AEV17" s="24"/>
      <c r="AEW17" s="24"/>
      <c r="AEX17" s="24"/>
      <c r="AEY17" s="24"/>
      <c r="AEZ17" s="24"/>
      <c r="AFA17" s="24"/>
      <c r="AFB17" s="24"/>
      <c r="AFC17" s="24"/>
      <c r="AFD17" s="24"/>
      <c r="AFE17" s="24"/>
      <c r="AFF17" s="24"/>
      <c r="AFG17" s="24"/>
      <c r="AFH17" s="24"/>
      <c r="AFI17" s="24"/>
      <c r="AFJ17" s="24"/>
      <c r="AFK17" s="24"/>
      <c r="AFL17" s="24"/>
      <c r="AFM17" s="24"/>
      <c r="AFN17" s="24"/>
      <c r="AFO17" s="24"/>
      <c r="AFP17" s="24"/>
      <c r="AFQ17" s="24"/>
      <c r="AFR17" s="24"/>
      <c r="AFS17" s="24"/>
      <c r="AFT17" s="24"/>
      <c r="AFU17" s="24"/>
      <c r="AFV17" s="24"/>
      <c r="AFW17" s="24"/>
      <c r="AFX17" s="24"/>
      <c r="AFY17" s="24"/>
      <c r="AFZ17" s="24"/>
      <c r="AGA17" s="24"/>
      <c r="AGB17" s="24"/>
      <c r="AGC17" s="24"/>
      <c r="AGD17" s="24"/>
      <c r="AGE17" s="24"/>
      <c r="AGF17" s="24"/>
      <c r="AGG17" s="24"/>
      <c r="AGH17" s="24"/>
      <c r="AGI17" s="24"/>
      <c r="AGJ17" s="24"/>
      <c r="AGK17" s="24"/>
      <c r="AGL17" s="24"/>
      <c r="AGM17" s="24"/>
      <c r="AGN17" s="24"/>
      <c r="AGO17" s="24"/>
      <c r="AGP17" s="24"/>
      <c r="AGQ17" s="24"/>
      <c r="AGR17" s="24"/>
      <c r="AGS17" s="24"/>
      <c r="AGT17" s="24"/>
      <c r="AGU17" s="24"/>
      <c r="AGV17" s="24"/>
      <c r="AGW17" s="24"/>
      <c r="AGX17" s="24"/>
      <c r="AGY17" s="24"/>
      <c r="AGZ17" s="24"/>
      <c r="AHA17" s="24"/>
      <c r="AHB17" s="24"/>
      <c r="AHC17" s="24"/>
      <c r="AHD17" s="24"/>
      <c r="AHE17" s="24"/>
      <c r="AHF17" s="24"/>
      <c r="AHG17" s="24"/>
      <c r="AHH17" s="24"/>
      <c r="AHI17" s="24"/>
      <c r="AHJ17" s="24"/>
      <c r="AHK17" s="24"/>
      <c r="AHL17" s="24"/>
      <c r="AHM17" s="24"/>
      <c r="AHN17" s="24"/>
      <c r="AHO17" s="24"/>
      <c r="AHP17" s="24"/>
      <c r="AHQ17" s="24"/>
      <c r="AHR17" s="24"/>
      <c r="AHS17" s="24"/>
      <c r="AHT17" s="24"/>
      <c r="AHU17" s="24"/>
      <c r="AHV17" s="24"/>
      <c r="AHW17" s="24"/>
      <c r="AHX17" s="24"/>
      <c r="AHY17" s="24"/>
      <c r="AHZ17" s="24"/>
      <c r="AIA17" s="24"/>
      <c r="AIB17" s="24"/>
      <c r="AIC17" s="24"/>
      <c r="AID17" s="24"/>
      <c r="AIE17" s="24"/>
      <c r="AIF17" s="24"/>
      <c r="AIG17" s="24"/>
      <c r="AIH17" s="24"/>
      <c r="AII17" s="24"/>
      <c r="AIJ17" s="24"/>
      <c r="AIK17" s="24"/>
      <c r="AIL17" s="24"/>
      <c r="AIM17" s="24"/>
      <c r="AIN17" s="24"/>
      <c r="AIO17" s="24"/>
      <c r="AIP17" s="24"/>
      <c r="AIQ17" s="24"/>
      <c r="AIR17" s="24"/>
      <c r="AIS17" s="24"/>
      <c r="AIT17" s="24"/>
      <c r="AIU17" s="24"/>
      <c r="AIV17" s="24"/>
      <c r="AIW17" s="24"/>
      <c r="AIX17" s="24"/>
      <c r="AIY17" s="24"/>
      <c r="AIZ17" s="24"/>
      <c r="AJA17" s="24"/>
      <c r="AJB17" s="24"/>
      <c r="AJC17" s="24"/>
      <c r="AJD17" s="24"/>
      <c r="AJE17" s="24"/>
      <c r="AJF17" s="24"/>
      <c r="AJG17" s="24"/>
      <c r="AJH17" s="24"/>
      <c r="AJI17" s="24"/>
      <c r="AJJ17" s="24"/>
      <c r="AJK17" s="24"/>
      <c r="AJL17" s="24"/>
      <c r="AJM17" s="24"/>
      <c r="AJN17" s="24"/>
      <c r="AJO17" s="24"/>
      <c r="AJP17" s="24"/>
      <c r="AJQ17" s="24"/>
      <c r="AJR17" s="24"/>
      <c r="AJS17" s="24"/>
      <c r="AJT17" s="24"/>
      <c r="AJU17" s="24"/>
      <c r="AJV17" s="24"/>
      <c r="AJW17" s="24"/>
      <c r="AJX17" s="24"/>
      <c r="AJY17" s="24"/>
      <c r="AJZ17" s="24"/>
      <c r="AKA17" s="24"/>
      <c r="AKB17" s="24"/>
      <c r="AKC17" s="24"/>
      <c r="AKD17" s="24"/>
      <c r="AKE17" s="24"/>
      <c r="AKF17" s="24"/>
      <c r="AKG17" s="24"/>
      <c r="AKH17" s="24"/>
      <c r="AKI17" s="24"/>
      <c r="AKJ17" s="24"/>
      <c r="AKK17" s="24"/>
      <c r="AKL17" s="24"/>
      <c r="AKM17" s="24"/>
      <c r="AKN17" s="24"/>
      <c r="AKO17" s="24"/>
      <c r="AKP17" s="24"/>
      <c r="AKQ17" s="24"/>
      <c r="AKR17" s="24"/>
      <c r="AKS17" s="24"/>
      <c r="AKT17" s="24"/>
      <c r="AKU17" s="24"/>
      <c r="AKV17" s="24"/>
      <c r="AKW17" s="24"/>
      <c r="AKX17" s="24"/>
      <c r="AKY17" s="24"/>
      <c r="AKZ17" s="24"/>
      <c r="ALA17" s="24"/>
      <c r="ALB17" s="24"/>
      <c r="ALC17" s="24"/>
      <c r="ALD17" s="24"/>
      <c r="ALE17" s="24"/>
      <c r="ALF17" s="24"/>
      <c r="ALG17" s="24"/>
      <c r="ALH17" s="24"/>
      <c r="ALI17" s="24"/>
      <c r="ALJ17" s="24"/>
      <c r="ALK17" s="24"/>
      <c r="ALL17" s="24"/>
      <c r="ALM17" s="24"/>
      <c r="ALN17" s="24"/>
      <c r="ALO17" s="24"/>
      <c r="ALP17" s="24"/>
      <c r="ALQ17" s="24"/>
      <c r="ALR17" s="24"/>
      <c r="ALS17" s="24"/>
      <c r="ALT17" s="24"/>
      <c r="ALU17" s="24"/>
      <c r="ALV17" s="24"/>
      <c r="ALW17" s="24"/>
      <c r="ALX17" s="24"/>
      <c r="ALY17" s="24"/>
      <c r="ALZ17" s="24"/>
      <c r="AMA17" s="24"/>
      <c r="AMB17" s="24"/>
      <c r="AMC17" s="24"/>
    </row>
    <row r="18" spans="1:1017" s="59" customFormat="1">
      <c r="A18" s="55" t="s">
        <v>53</v>
      </c>
      <c r="B18" s="55"/>
      <c r="C18" s="56" t="s">
        <v>54</v>
      </c>
      <c r="D18" s="73"/>
      <c r="E18" s="55"/>
      <c r="F18" s="111"/>
      <c r="G18" s="57"/>
      <c r="H18" s="80"/>
      <c r="I18" s="57"/>
      <c r="J18" s="57"/>
      <c r="K18" s="57">
        <f>SUBTOTAL(9,K19)</f>
        <v>69945.649999999994</v>
      </c>
      <c r="L18" s="58"/>
      <c r="M18" s="24"/>
      <c r="N18" s="24"/>
      <c r="O18" s="24"/>
      <c r="P18" s="24"/>
      <c r="Q18" s="24"/>
      <c r="R18" s="24"/>
      <c r="S18" s="24"/>
      <c r="T18" s="24"/>
      <c r="U18" s="24"/>
      <c r="V18" s="24"/>
      <c r="W18" s="24"/>
      <c r="X18" s="24"/>
      <c r="Y18" s="24"/>
      <c r="Z18" s="24"/>
      <c r="AA18" s="24"/>
      <c r="AB18" s="24"/>
      <c r="AC18" s="24"/>
      <c r="AD18" s="24"/>
      <c r="AE18" s="24"/>
      <c r="AF18" s="24"/>
      <c r="AG18" s="24"/>
      <c r="AH18" s="24"/>
      <c r="AI18" s="24"/>
      <c r="AJ18" s="24"/>
      <c r="AK18" s="24"/>
      <c r="AL18" s="24"/>
      <c r="AM18" s="24"/>
      <c r="AN18" s="24"/>
      <c r="AO18" s="24"/>
      <c r="AP18" s="24"/>
      <c r="AQ18" s="24"/>
      <c r="AR18" s="24"/>
      <c r="AS18" s="24"/>
      <c r="AT18" s="24"/>
      <c r="AU18" s="24"/>
      <c r="AV18" s="24"/>
      <c r="AW18" s="24"/>
      <c r="AX18" s="24"/>
      <c r="AY18" s="24"/>
      <c r="AZ18" s="24"/>
      <c r="BA18" s="24"/>
      <c r="BB18" s="24"/>
      <c r="BC18" s="24"/>
      <c r="BD18" s="24"/>
      <c r="BE18" s="24"/>
      <c r="BF18" s="24"/>
      <c r="BG18" s="24"/>
      <c r="BH18" s="24"/>
      <c r="BI18" s="24"/>
      <c r="BJ18" s="24"/>
      <c r="BK18" s="24"/>
      <c r="BL18" s="24"/>
      <c r="BM18" s="24"/>
      <c r="BN18" s="24"/>
      <c r="BO18" s="24"/>
      <c r="BP18" s="24"/>
      <c r="BQ18" s="24"/>
      <c r="BR18" s="24"/>
      <c r="BS18" s="24"/>
      <c r="BT18" s="24"/>
      <c r="BU18" s="24"/>
      <c r="BV18" s="24"/>
      <c r="BW18" s="24"/>
      <c r="BX18" s="24"/>
      <c r="BY18" s="24"/>
      <c r="BZ18" s="24"/>
      <c r="CA18" s="24"/>
      <c r="CB18" s="24"/>
      <c r="CC18" s="24"/>
      <c r="CD18" s="24"/>
      <c r="CE18" s="24"/>
      <c r="CF18" s="24"/>
      <c r="CG18" s="24"/>
      <c r="CH18" s="24"/>
      <c r="CI18" s="24"/>
      <c r="CJ18" s="24"/>
      <c r="CK18" s="24"/>
      <c r="CL18" s="24"/>
      <c r="CM18" s="24"/>
      <c r="CN18" s="24"/>
      <c r="CO18" s="24"/>
      <c r="CP18" s="24"/>
      <c r="CQ18" s="24"/>
      <c r="CR18" s="24"/>
      <c r="CS18" s="24"/>
      <c r="CT18" s="24"/>
      <c r="CU18" s="24"/>
      <c r="CV18" s="24"/>
      <c r="CW18" s="24"/>
      <c r="CX18" s="24"/>
      <c r="CY18" s="24"/>
      <c r="CZ18" s="24"/>
      <c r="DA18" s="24"/>
      <c r="DB18" s="24"/>
      <c r="DC18" s="24"/>
      <c r="DD18" s="24"/>
      <c r="DE18" s="24"/>
      <c r="DF18" s="24"/>
      <c r="DG18" s="24"/>
      <c r="DH18" s="24"/>
      <c r="DI18" s="24"/>
      <c r="DJ18" s="24"/>
      <c r="DK18" s="24"/>
      <c r="DL18" s="24"/>
      <c r="DM18" s="24"/>
      <c r="DN18" s="24"/>
      <c r="DO18" s="24"/>
      <c r="DP18" s="24"/>
      <c r="DQ18" s="24"/>
      <c r="DR18" s="24"/>
      <c r="DS18" s="24"/>
      <c r="DT18" s="24"/>
      <c r="DU18" s="24"/>
      <c r="DV18" s="24"/>
      <c r="DW18" s="24"/>
      <c r="DX18" s="24"/>
      <c r="DY18" s="24"/>
      <c r="DZ18" s="24"/>
      <c r="EA18" s="24"/>
      <c r="EB18" s="24"/>
      <c r="EC18" s="24"/>
      <c r="ED18" s="24"/>
      <c r="EE18" s="24"/>
      <c r="EF18" s="24"/>
      <c r="EG18" s="24"/>
      <c r="EH18" s="24"/>
      <c r="EI18" s="24"/>
      <c r="EJ18" s="24"/>
      <c r="EK18" s="24"/>
      <c r="EL18" s="24"/>
      <c r="EM18" s="24"/>
      <c r="EN18" s="24"/>
      <c r="EO18" s="24"/>
      <c r="EP18" s="24"/>
      <c r="EQ18" s="24"/>
      <c r="ER18" s="24"/>
      <c r="ES18" s="24"/>
      <c r="ET18" s="24"/>
      <c r="EU18" s="24"/>
      <c r="EV18" s="24"/>
      <c r="EW18" s="24"/>
      <c r="EX18" s="24"/>
      <c r="EY18" s="24"/>
      <c r="EZ18" s="24"/>
      <c r="FA18" s="24"/>
      <c r="FB18" s="24"/>
      <c r="FC18" s="24"/>
      <c r="FD18" s="24"/>
      <c r="FE18" s="24"/>
      <c r="FF18" s="24"/>
      <c r="FG18" s="24"/>
      <c r="FH18" s="24"/>
      <c r="FI18" s="24"/>
      <c r="FJ18" s="24"/>
      <c r="FK18" s="24"/>
      <c r="FL18" s="24"/>
      <c r="FM18" s="24"/>
      <c r="FN18" s="24"/>
      <c r="FO18" s="24"/>
      <c r="FP18" s="24"/>
      <c r="FQ18" s="24"/>
      <c r="FR18" s="24"/>
      <c r="FS18" s="24"/>
      <c r="FT18" s="24"/>
      <c r="FU18" s="24"/>
      <c r="FV18" s="24"/>
      <c r="FW18" s="24"/>
      <c r="FX18" s="24"/>
      <c r="FY18" s="24"/>
      <c r="FZ18" s="24"/>
      <c r="GA18" s="24"/>
      <c r="GB18" s="24"/>
      <c r="GC18" s="24"/>
      <c r="GD18" s="24"/>
      <c r="GE18" s="24"/>
      <c r="GF18" s="24"/>
      <c r="GG18" s="24"/>
      <c r="GH18" s="24"/>
      <c r="GI18" s="24"/>
      <c r="GJ18" s="24"/>
      <c r="GK18" s="24"/>
      <c r="GL18" s="24"/>
      <c r="GM18" s="24"/>
      <c r="GN18" s="24"/>
      <c r="GO18" s="24"/>
      <c r="GP18" s="24"/>
      <c r="GQ18" s="24"/>
      <c r="GR18" s="24"/>
      <c r="GS18" s="24"/>
      <c r="GT18" s="24"/>
      <c r="GU18" s="24"/>
      <c r="GV18" s="24"/>
      <c r="GW18" s="24"/>
      <c r="GX18" s="24"/>
      <c r="GY18" s="24"/>
      <c r="GZ18" s="24"/>
      <c r="HA18" s="24"/>
      <c r="HB18" s="24"/>
      <c r="HC18" s="24"/>
      <c r="HD18" s="24"/>
      <c r="HE18" s="24"/>
      <c r="HF18" s="24"/>
      <c r="HG18" s="24"/>
      <c r="HH18" s="24"/>
      <c r="HI18" s="24"/>
      <c r="HJ18" s="24"/>
      <c r="HK18" s="24"/>
      <c r="HL18" s="24"/>
      <c r="HM18" s="24"/>
      <c r="HN18" s="24"/>
      <c r="HO18" s="24"/>
      <c r="HP18" s="24"/>
      <c r="HQ18" s="24"/>
      <c r="HR18" s="24"/>
      <c r="HS18" s="24"/>
      <c r="HT18" s="24"/>
      <c r="HU18" s="24"/>
      <c r="HV18" s="24"/>
      <c r="HW18" s="24"/>
      <c r="HX18" s="24"/>
      <c r="HY18" s="24"/>
      <c r="HZ18" s="24"/>
      <c r="IA18" s="24"/>
      <c r="IB18" s="24"/>
      <c r="IC18" s="24"/>
      <c r="ID18" s="24"/>
      <c r="IE18" s="24"/>
      <c r="IF18" s="24"/>
      <c r="IG18" s="24"/>
      <c r="IH18" s="24"/>
      <c r="II18" s="24"/>
      <c r="IJ18" s="24"/>
      <c r="IK18" s="24"/>
      <c r="IL18" s="24"/>
      <c r="IM18" s="24"/>
      <c r="IN18" s="24"/>
      <c r="IO18" s="24"/>
      <c r="IP18" s="24"/>
      <c r="IQ18" s="24"/>
      <c r="IR18" s="24"/>
      <c r="IS18" s="24"/>
      <c r="IT18" s="24"/>
      <c r="IU18" s="24"/>
      <c r="IV18" s="24"/>
      <c r="IW18" s="24"/>
      <c r="IX18" s="24"/>
      <c r="IY18" s="24"/>
      <c r="IZ18" s="24"/>
      <c r="JA18" s="24"/>
      <c r="JB18" s="24"/>
      <c r="JC18" s="24"/>
      <c r="JD18" s="24"/>
      <c r="JE18" s="24"/>
      <c r="JF18" s="24"/>
      <c r="JG18" s="24"/>
      <c r="JH18" s="24"/>
      <c r="JI18" s="24"/>
      <c r="JJ18" s="24"/>
      <c r="JK18" s="24"/>
      <c r="JL18" s="24"/>
      <c r="JM18" s="24"/>
      <c r="JN18" s="24"/>
      <c r="JO18" s="24"/>
      <c r="JP18" s="24"/>
      <c r="JQ18" s="24"/>
      <c r="JR18" s="24"/>
      <c r="JS18" s="24"/>
      <c r="JT18" s="24"/>
      <c r="JU18" s="24"/>
      <c r="JV18" s="24"/>
      <c r="JW18" s="24"/>
      <c r="JX18" s="24"/>
      <c r="JY18" s="24"/>
      <c r="JZ18" s="24"/>
      <c r="KA18" s="24"/>
      <c r="KB18" s="24"/>
      <c r="KC18" s="24"/>
      <c r="KD18" s="24"/>
      <c r="KE18" s="24"/>
      <c r="KF18" s="24"/>
      <c r="KG18" s="24"/>
      <c r="KH18" s="24"/>
      <c r="KI18" s="24"/>
      <c r="KJ18" s="24"/>
      <c r="KK18" s="24"/>
      <c r="KL18" s="24"/>
      <c r="KM18" s="24"/>
      <c r="KN18" s="24"/>
      <c r="KO18" s="24"/>
      <c r="KP18" s="24"/>
      <c r="KQ18" s="24"/>
      <c r="KR18" s="24"/>
      <c r="KS18" s="24"/>
      <c r="KT18" s="24"/>
      <c r="KU18" s="24"/>
      <c r="KV18" s="24"/>
      <c r="KW18" s="24"/>
      <c r="KX18" s="24"/>
      <c r="KY18" s="24"/>
      <c r="KZ18" s="24"/>
      <c r="LA18" s="24"/>
      <c r="LB18" s="24"/>
      <c r="LC18" s="24"/>
      <c r="LD18" s="24"/>
      <c r="LE18" s="24"/>
      <c r="LF18" s="24"/>
      <c r="LG18" s="24"/>
      <c r="LH18" s="24"/>
      <c r="LI18" s="24"/>
      <c r="LJ18" s="24"/>
      <c r="LK18" s="24"/>
      <c r="LL18" s="24"/>
      <c r="LM18" s="24"/>
      <c r="LN18" s="24"/>
      <c r="LO18" s="24"/>
      <c r="LP18" s="24"/>
      <c r="LQ18" s="24"/>
      <c r="LR18" s="24"/>
      <c r="LS18" s="24"/>
      <c r="LT18" s="24"/>
      <c r="LU18" s="24"/>
      <c r="LV18" s="24"/>
      <c r="LW18" s="24"/>
      <c r="LX18" s="24"/>
      <c r="LY18" s="24"/>
      <c r="LZ18" s="24"/>
      <c r="MA18" s="24"/>
      <c r="MB18" s="24"/>
      <c r="MC18" s="24"/>
      <c r="MD18" s="24"/>
      <c r="ME18" s="24"/>
      <c r="MF18" s="24"/>
      <c r="MG18" s="24"/>
      <c r="MH18" s="24"/>
      <c r="MI18" s="24"/>
      <c r="MJ18" s="24"/>
      <c r="MK18" s="24"/>
      <c r="ML18" s="24"/>
      <c r="MM18" s="24"/>
      <c r="MN18" s="24"/>
      <c r="MO18" s="24"/>
      <c r="MP18" s="24"/>
      <c r="MQ18" s="24"/>
      <c r="MR18" s="24"/>
      <c r="MS18" s="24"/>
      <c r="MT18" s="24"/>
      <c r="MU18" s="24"/>
      <c r="MV18" s="24"/>
      <c r="MW18" s="24"/>
      <c r="MX18" s="24"/>
      <c r="MY18" s="24"/>
      <c r="MZ18" s="24"/>
      <c r="NA18" s="24"/>
      <c r="NB18" s="24"/>
      <c r="NC18" s="24"/>
      <c r="ND18" s="24"/>
      <c r="NE18" s="24"/>
      <c r="NF18" s="24"/>
      <c r="NG18" s="24"/>
      <c r="NH18" s="24"/>
      <c r="NI18" s="24"/>
      <c r="NJ18" s="24"/>
      <c r="NK18" s="24"/>
      <c r="NL18" s="24"/>
      <c r="NM18" s="24"/>
      <c r="NN18" s="24"/>
      <c r="NO18" s="24"/>
      <c r="NP18" s="24"/>
      <c r="NQ18" s="24"/>
      <c r="NR18" s="24"/>
      <c r="NS18" s="24"/>
      <c r="NT18" s="24"/>
      <c r="NU18" s="24"/>
      <c r="NV18" s="24"/>
      <c r="NW18" s="24"/>
      <c r="NX18" s="24"/>
      <c r="NY18" s="24"/>
      <c r="NZ18" s="24"/>
      <c r="OA18" s="24"/>
      <c r="OB18" s="24"/>
      <c r="OC18" s="24"/>
      <c r="OD18" s="24"/>
      <c r="OE18" s="24"/>
      <c r="OF18" s="24"/>
      <c r="OG18" s="24"/>
      <c r="OH18" s="24"/>
      <c r="OI18" s="24"/>
      <c r="OJ18" s="24"/>
      <c r="OK18" s="24"/>
      <c r="OL18" s="24"/>
      <c r="OM18" s="24"/>
      <c r="ON18" s="24"/>
      <c r="OO18" s="24"/>
      <c r="OP18" s="24"/>
      <c r="OQ18" s="24"/>
      <c r="OR18" s="24"/>
      <c r="OS18" s="24"/>
      <c r="OT18" s="24"/>
      <c r="OU18" s="24"/>
      <c r="OV18" s="24"/>
      <c r="OW18" s="24"/>
      <c r="OX18" s="24"/>
      <c r="OY18" s="24"/>
      <c r="OZ18" s="24"/>
      <c r="PA18" s="24"/>
      <c r="PB18" s="24"/>
      <c r="PC18" s="24"/>
      <c r="PD18" s="24"/>
      <c r="PE18" s="24"/>
      <c r="PF18" s="24"/>
      <c r="PG18" s="24"/>
      <c r="PH18" s="24"/>
      <c r="PI18" s="24"/>
      <c r="PJ18" s="24"/>
      <c r="PK18" s="24"/>
      <c r="PL18" s="24"/>
      <c r="PM18" s="24"/>
      <c r="PN18" s="24"/>
      <c r="PO18" s="24"/>
      <c r="PP18" s="24"/>
      <c r="PQ18" s="24"/>
      <c r="PR18" s="24"/>
      <c r="PS18" s="24"/>
      <c r="PT18" s="24"/>
      <c r="PU18" s="24"/>
      <c r="PV18" s="24"/>
      <c r="PW18" s="24"/>
      <c r="PX18" s="24"/>
      <c r="PY18" s="24"/>
      <c r="PZ18" s="24"/>
      <c r="QA18" s="24"/>
      <c r="QB18" s="24"/>
      <c r="QC18" s="24"/>
      <c r="QD18" s="24"/>
      <c r="QE18" s="24"/>
      <c r="QF18" s="24"/>
      <c r="QG18" s="24"/>
      <c r="QH18" s="24"/>
      <c r="QI18" s="24"/>
      <c r="QJ18" s="24"/>
      <c r="QK18" s="24"/>
      <c r="QL18" s="24"/>
      <c r="QM18" s="24"/>
      <c r="QN18" s="24"/>
      <c r="QO18" s="24"/>
      <c r="QP18" s="24"/>
      <c r="QQ18" s="24"/>
      <c r="QR18" s="24"/>
      <c r="QS18" s="24"/>
      <c r="QT18" s="24"/>
      <c r="QU18" s="24"/>
      <c r="QV18" s="24"/>
      <c r="QW18" s="24"/>
      <c r="QX18" s="24"/>
      <c r="QY18" s="24"/>
      <c r="QZ18" s="24"/>
      <c r="RA18" s="24"/>
      <c r="RB18" s="24"/>
      <c r="RC18" s="24"/>
      <c r="RD18" s="24"/>
      <c r="RE18" s="24"/>
      <c r="RF18" s="24"/>
      <c r="RG18" s="24"/>
      <c r="RH18" s="24"/>
      <c r="RI18" s="24"/>
      <c r="RJ18" s="24"/>
      <c r="RK18" s="24"/>
      <c r="RL18" s="24"/>
      <c r="RM18" s="24"/>
      <c r="RN18" s="24"/>
      <c r="RO18" s="24"/>
      <c r="RP18" s="24"/>
      <c r="RQ18" s="24"/>
      <c r="RR18" s="24"/>
      <c r="RS18" s="24"/>
      <c r="RT18" s="24"/>
      <c r="RU18" s="24"/>
      <c r="RV18" s="24"/>
      <c r="RW18" s="24"/>
      <c r="RX18" s="24"/>
      <c r="RY18" s="24"/>
      <c r="RZ18" s="24"/>
      <c r="SA18" s="24"/>
      <c r="SB18" s="24"/>
      <c r="SC18" s="24"/>
      <c r="SD18" s="24"/>
      <c r="SE18" s="24"/>
      <c r="SF18" s="24"/>
      <c r="SG18" s="24"/>
      <c r="SH18" s="24"/>
      <c r="SI18" s="24"/>
      <c r="SJ18" s="24"/>
      <c r="SK18" s="24"/>
      <c r="SL18" s="24"/>
      <c r="SM18" s="24"/>
      <c r="SN18" s="24"/>
      <c r="SO18" s="24"/>
      <c r="SP18" s="24"/>
      <c r="SQ18" s="24"/>
      <c r="SR18" s="24"/>
      <c r="SS18" s="24"/>
      <c r="ST18" s="24"/>
      <c r="SU18" s="24"/>
      <c r="SV18" s="24"/>
      <c r="SW18" s="24"/>
      <c r="SX18" s="24"/>
      <c r="SY18" s="24"/>
      <c r="SZ18" s="24"/>
      <c r="TA18" s="24"/>
      <c r="TB18" s="24"/>
      <c r="TC18" s="24"/>
      <c r="TD18" s="24"/>
      <c r="TE18" s="24"/>
      <c r="TF18" s="24"/>
      <c r="TG18" s="24"/>
      <c r="TH18" s="24"/>
      <c r="TI18" s="24"/>
      <c r="TJ18" s="24"/>
      <c r="TK18" s="24"/>
      <c r="TL18" s="24"/>
      <c r="TM18" s="24"/>
      <c r="TN18" s="24"/>
      <c r="TO18" s="24"/>
      <c r="TP18" s="24"/>
      <c r="TQ18" s="24"/>
      <c r="TR18" s="24"/>
      <c r="TS18" s="24"/>
      <c r="TT18" s="24"/>
      <c r="TU18" s="24"/>
      <c r="TV18" s="24"/>
      <c r="TW18" s="24"/>
      <c r="TX18" s="24"/>
      <c r="TY18" s="24"/>
      <c r="TZ18" s="24"/>
      <c r="UA18" s="24"/>
      <c r="UB18" s="24"/>
      <c r="UC18" s="24"/>
      <c r="UD18" s="24"/>
      <c r="UE18" s="24"/>
      <c r="UF18" s="24"/>
      <c r="UG18" s="24"/>
      <c r="UH18" s="24"/>
      <c r="UI18" s="24"/>
      <c r="UJ18" s="24"/>
      <c r="UK18" s="24"/>
      <c r="UL18" s="24"/>
      <c r="UM18" s="24"/>
      <c r="UN18" s="24"/>
      <c r="UO18" s="24"/>
      <c r="UP18" s="24"/>
      <c r="UQ18" s="24"/>
      <c r="UR18" s="24"/>
      <c r="US18" s="24"/>
      <c r="UT18" s="24"/>
      <c r="UU18" s="24"/>
      <c r="UV18" s="24"/>
      <c r="UW18" s="24"/>
      <c r="UX18" s="24"/>
      <c r="UY18" s="24"/>
      <c r="UZ18" s="24"/>
      <c r="VA18" s="24"/>
      <c r="VB18" s="24"/>
      <c r="VC18" s="24"/>
      <c r="VD18" s="24"/>
      <c r="VE18" s="24"/>
      <c r="VF18" s="24"/>
      <c r="VG18" s="24"/>
      <c r="VH18" s="24"/>
      <c r="VI18" s="24"/>
      <c r="VJ18" s="24"/>
      <c r="VK18" s="24"/>
      <c r="VL18" s="24"/>
      <c r="VM18" s="24"/>
      <c r="VN18" s="24"/>
      <c r="VO18" s="24"/>
      <c r="VP18" s="24"/>
      <c r="VQ18" s="24"/>
      <c r="VR18" s="24"/>
      <c r="VS18" s="24"/>
      <c r="VT18" s="24"/>
      <c r="VU18" s="24"/>
      <c r="VV18" s="24"/>
      <c r="VW18" s="24"/>
      <c r="VX18" s="24"/>
      <c r="VY18" s="24"/>
      <c r="VZ18" s="24"/>
      <c r="WA18" s="24"/>
      <c r="WB18" s="24"/>
      <c r="WC18" s="24"/>
      <c r="WD18" s="24"/>
      <c r="WE18" s="24"/>
      <c r="WF18" s="24"/>
      <c r="WG18" s="24"/>
      <c r="WH18" s="24"/>
      <c r="WI18" s="24"/>
      <c r="WJ18" s="24"/>
      <c r="WK18" s="24"/>
      <c r="WL18" s="24"/>
      <c r="WM18" s="24"/>
      <c r="WN18" s="24"/>
      <c r="WO18" s="24"/>
      <c r="WP18" s="24"/>
      <c r="WQ18" s="24"/>
      <c r="WR18" s="24"/>
      <c r="WS18" s="24"/>
      <c r="WT18" s="24"/>
      <c r="WU18" s="24"/>
      <c r="WV18" s="24"/>
      <c r="WW18" s="24"/>
      <c r="WX18" s="24"/>
      <c r="WY18" s="24"/>
      <c r="WZ18" s="24"/>
      <c r="XA18" s="24"/>
      <c r="XB18" s="24"/>
      <c r="XC18" s="24"/>
      <c r="XD18" s="24"/>
      <c r="XE18" s="24"/>
      <c r="XF18" s="24"/>
      <c r="XG18" s="24"/>
      <c r="XH18" s="24"/>
      <c r="XI18" s="24"/>
      <c r="XJ18" s="24"/>
      <c r="XK18" s="24"/>
      <c r="XL18" s="24"/>
      <c r="XM18" s="24"/>
      <c r="XN18" s="24"/>
      <c r="XO18" s="24"/>
      <c r="XP18" s="24"/>
      <c r="XQ18" s="24"/>
      <c r="XR18" s="24"/>
      <c r="XS18" s="24"/>
      <c r="XT18" s="24"/>
      <c r="XU18" s="24"/>
      <c r="XV18" s="24"/>
      <c r="XW18" s="24"/>
      <c r="XX18" s="24"/>
      <c r="XY18" s="24"/>
      <c r="XZ18" s="24"/>
      <c r="YA18" s="24"/>
      <c r="YB18" s="24"/>
      <c r="YC18" s="24"/>
      <c r="YD18" s="24"/>
      <c r="YE18" s="24"/>
      <c r="YF18" s="24"/>
      <c r="YG18" s="24"/>
      <c r="YH18" s="24"/>
      <c r="YI18" s="24"/>
      <c r="YJ18" s="24"/>
      <c r="YK18" s="24"/>
      <c r="YL18" s="24"/>
      <c r="YM18" s="24"/>
      <c r="YN18" s="24"/>
      <c r="YO18" s="24"/>
      <c r="YP18" s="24"/>
      <c r="YQ18" s="24"/>
      <c r="YR18" s="24"/>
      <c r="YS18" s="24"/>
      <c r="YT18" s="24"/>
      <c r="YU18" s="24"/>
      <c r="YV18" s="24"/>
      <c r="YW18" s="24"/>
      <c r="YX18" s="24"/>
      <c r="YY18" s="24"/>
      <c r="YZ18" s="24"/>
      <c r="ZA18" s="24"/>
      <c r="ZB18" s="24"/>
      <c r="ZC18" s="24"/>
      <c r="ZD18" s="24"/>
      <c r="ZE18" s="24"/>
      <c r="ZF18" s="24"/>
      <c r="ZG18" s="24"/>
      <c r="ZH18" s="24"/>
      <c r="ZI18" s="24"/>
      <c r="ZJ18" s="24"/>
      <c r="ZK18" s="24"/>
      <c r="ZL18" s="24"/>
      <c r="ZM18" s="24"/>
      <c r="ZN18" s="24"/>
      <c r="ZO18" s="24"/>
      <c r="ZP18" s="24"/>
      <c r="ZQ18" s="24"/>
      <c r="ZR18" s="24"/>
      <c r="ZS18" s="24"/>
      <c r="ZT18" s="24"/>
      <c r="ZU18" s="24"/>
      <c r="ZV18" s="24"/>
      <c r="ZW18" s="24"/>
      <c r="ZX18" s="24"/>
      <c r="ZY18" s="24"/>
      <c r="ZZ18" s="24"/>
      <c r="AAA18" s="24"/>
      <c r="AAB18" s="24"/>
      <c r="AAC18" s="24"/>
      <c r="AAD18" s="24"/>
      <c r="AAE18" s="24"/>
      <c r="AAF18" s="24"/>
      <c r="AAG18" s="24"/>
      <c r="AAH18" s="24"/>
      <c r="AAI18" s="24"/>
      <c r="AAJ18" s="24"/>
      <c r="AAK18" s="24"/>
      <c r="AAL18" s="24"/>
      <c r="AAM18" s="24"/>
      <c r="AAN18" s="24"/>
      <c r="AAO18" s="24"/>
      <c r="AAP18" s="24"/>
      <c r="AAQ18" s="24"/>
      <c r="AAR18" s="24"/>
      <c r="AAS18" s="24"/>
      <c r="AAT18" s="24"/>
      <c r="AAU18" s="24"/>
      <c r="AAV18" s="24"/>
      <c r="AAW18" s="24"/>
      <c r="AAX18" s="24"/>
      <c r="AAY18" s="24"/>
      <c r="AAZ18" s="24"/>
      <c r="ABA18" s="24"/>
      <c r="ABB18" s="24"/>
      <c r="ABC18" s="24"/>
      <c r="ABD18" s="24"/>
      <c r="ABE18" s="24"/>
      <c r="ABF18" s="24"/>
      <c r="ABG18" s="24"/>
      <c r="ABH18" s="24"/>
      <c r="ABI18" s="24"/>
      <c r="ABJ18" s="24"/>
      <c r="ABK18" s="24"/>
      <c r="ABL18" s="24"/>
      <c r="ABM18" s="24"/>
      <c r="ABN18" s="24"/>
      <c r="ABO18" s="24"/>
      <c r="ABP18" s="24"/>
      <c r="ABQ18" s="24"/>
      <c r="ABR18" s="24"/>
      <c r="ABS18" s="24"/>
      <c r="ABT18" s="24"/>
      <c r="ABU18" s="24"/>
      <c r="ABV18" s="24"/>
      <c r="ABW18" s="24"/>
      <c r="ABX18" s="24"/>
      <c r="ABY18" s="24"/>
      <c r="ABZ18" s="24"/>
      <c r="ACA18" s="24"/>
      <c r="ACB18" s="24"/>
      <c r="ACC18" s="24"/>
      <c r="ACD18" s="24"/>
      <c r="ACE18" s="24"/>
      <c r="ACF18" s="24"/>
      <c r="ACG18" s="24"/>
      <c r="ACH18" s="24"/>
      <c r="ACI18" s="24"/>
      <c r="ACJ18" s="24"/>
      <c r="ACK18" s="24"/>
      <c r="ACL18" s="24"/>
      <c r="ACM18" s="24"/>
      <c r="ACN18" s="24"/>
      <c r="ACO18" s="24"/>
      <c r="ACP18" s="24"/>
      <c r="ACQ18" s="24"/>
      <c r="ACR18" s="24"/>
      <c r="ACS18" s="24"/>
      <c r="ACT18" s="24"/>
      <c r="ACU18" s="24"/>
      <c r="ACV18" s="24"/>
      <c r="ACW18" s="24"/>
      <c r="ACX18" s="24"/>
      <c r="ACY18" s="24"/>
      <c r="ACZ18" s="24"/>
      <c r="ADA18" s="24"/>
      <c r="ADB18" s="24"/>
      <c r="ADC18" s="24"/>
      <c r="ADD18" s="24"/>
      <c r="ADE18" s="24"/>
      <c r="ADF18" s="24"/>
      <c r="ADG18" s="24"/>
      <c r="ADH18" s="24"/>
      <c r="ADI18" s="24"/>
      <c r="ADJ18" s="24"/>
      <c r="ADK18" s="24"/>
      <c r="ADL18" s="24"/>
      <c r="ADM18" s="24"/>
      <c r="ADN18" s="24"/>
      <c r="ADO18" s="24"/>
      <c r="ADP18" s="24"/>
      <c r="ADQ18" s="24"/>
      <c r="ADR18" s="24"/>
      <c r="ADS18" s="24"/>
      <c r="ADT18" s="24"/>
      <c r="ADU18" s="24"/>
      <c r="ADV18" s="24"/>
      <c r="ADW18" s="24"/>
      <c r="ADX18" s="24"/>
      <c r="ADY18" s="24"/>
      <c r="ADZ18" s="24"/>
      <c r="AEA18" s="24"/>
      <c r="AEB18" s="24"/>
      <c r="AEC18" s="24"/>
      <c r="AED18" s="24"/>
      <c r="AEE18" s="24"/>
      <c r="AEF18" s="24"/>
      <c r="AEG18" s="24"/>
      <c r="AEH18" s="24"/>
      <c r="AEI18" s="24"/>
      <c r="AEJ18" s="24"/>
      <c r="AEK18" s="24"/>
      <c r="AEL18" s="24"/>
      <c r="AEM18" s="24"/>
      <c r="AEN18" s="24"/>
      <c r="AEO18" s="24"/>
      <c r="AEP18" s="24"/>
      <c r="AEQ18" s="24"/>
      <c r="AER18" s="24"/>
      <c r="AES18" s="24"/>
      <c r="AET18" s="24"/>
      <c r="AEU18" s="24"/>
      <c r="AEV18" s="24"/>
      <c r="AEW18" s="24"/>
      <c r="AEX18" s="24"/>
      <c r="AEY18" s="24"/>
      <c r="AEZ18" s="24"/>
      <c r="AFA18" s="24"/>
      <c r="AFB18" s="24"/>
      <c r="AFC18" s="24"/>
      <c r="AFD18" s="24"/>
      <c r="AFE18" s="24"/>
      <c r="AFF18" s="24"/>
      <c r="AFG18" s="24"/>
      <c r="AFH18" s="24"/>
      <c r="AFI18" s="24"/>
      <c r="AFJ18" s="24"/>
      <c r="AFK18" s="24"/>
      <c r="AFL18" s="24"/>
      <c r="AFM18" s="24"/>
      <c r="AFN18" s="24"/>
      <c r="AFO18" s="24"/>
      <c r="AFP18" s="24"/>
      <c r="AFQ18" s="24"/>
      <c r="AFR18" s="24"/>
      <c r="AFS18" s="24"/>
      <c r="AFT18" s="24"/>
      <c r="AFU18" s="24"/>
      <c r="AFV18" s="24"/>
      <c r="AFW18" s="24"/>
      <c r="AFX18" s="24"/>
      <c r="AFY18" s="24"/>
      <c r="AFZ18" s="24"/>
      <c r="AGA18" s="24"/>
      <c r="AGB18" s="24"/>
      <c r="AGC18" s="24"/>
      <c r="AGD18" s="24"/>
      <c r="AGE18" s="24"/>
      <c r="AGF18" s="24"/>
      <c r="AGG18" s="24"/>
      <c r="AGH18" s="24"/>
      <c r="AGI18" s="24"/>
      <c r="AGJ18" s="24"/>
      <c r="AGK18" s="24"/>
      <c r="AGL18" s="24"/>
      <c r="AGM18" s="24"/>
      <c r="AGN18" s="24"/>
      <c r="AGO18" s="24"/>
      <c r="AGP18" s="24"/>
      <c r="AGQ18" s="24"/>
      <c r="AGR18" s="24"/>
      <c r="AGS18" s="24"/>
      <c r="AGT18" s="24"/>
      <c r="AGU18" s="24"/>
      <c r="AGV18" s="24"/>
      <c r="AGW18" s="24"/>
      <c r="AGX18" s="24"/>
      <c r="AGY18" s="24"/>
      <c r="AGZ18" s="24"/>
      <c r="AHA18" s="24"/>
      <c r="AHB18" s="24"/>
      <c r="AHC18" s="24"/>
      <c r="AHD18" s="24"/>
      <c r="AHE18" s="24"/>
      <c r="AHF18" s="24"/>
      <c r="AHG18" s="24"/>
      <c r="AHH18" s="24"/>
      <c r="AHI18" s="24"/>
      <c r="AHJ18" s="24"/>
      <c r="AHK18" s="24"/>
      <c r="AHL18" s="24"/>
      <c r="AHM18" s="24"/>
      <c r="AHN18" s="24"/>
      <c r="AHO18" s="24"/>
      <c r="AHP18" s="24"/>
      <c r="AHQ18" s="24"/>
      <c r="AHR18" s="24"/>
      <c r="AHS18" s="24"/>
      <c r="AHT18" s="24"/>
      <c r="AHU18" s="24"/>
      <c r="AHV18" s="24"/>
      <c r="AHW18" s="24"/>
      <c r="AHX18" s="24"/>
      <c r="AHY18" s="24"/>
      <c r="AHZ18" s="24"/>
      <c r="AIA18" s="24"/>
      <c r="AIB18" s="24"/>
      <c r="AIC18" s="24"/>
      <c r="AID18" s="24"/>
      <c r="AIE18" s="24"/>
      <c r="AIF18" s="24"/>
      <c r="AIG18" s="24"/>
      <c r="AIH18" s="24"/>
      <c r="AII18" s="24"/>
      <c r="AIJ18" s="24"/>
      <c r="AIK18" s="24"/>
      <c r="AIL18" s="24"/>
      <c r="AIM18" s="24"/>
      <c r="AIN18" s="24"/>
      <c r="AIO18" s="24"/>
      <c r="AIP18" s="24"/>
      <c r="AIQ18" s="24"/>
      <c r="AIR18" s="24"/>
      <c r="AIS18" s="24"/>
      <c r="AIT18" s="24"/>
      <c r="AIU18" s="24"/>
      <c r="AIV18" s="24"/>
      <c r="AIW18" s="24"/>
      <c r="AIX18" s="24"/>
      <c r="AIY18" s="24"/>
      <c r="AIZ18" s="24"/>
      <c r="AJA18" s="24"/>
      <c r="AJB18" s="24"/>
      <c r="AJC18" s="24"/>
      <c r="AJD18" s="24"/>
      <c r="AJE18" s="24"/>
      <c r="AJF18" s="24"/>
      <c r="AJG18" s="24"/>
      <c r="AJH18" s="24"/>
      <c r="AJI18" s="24"/>
      <c r="AJJ18" s="24"/>
      <c r="AJK18" s="24"/>
      <c r="AJL18" s="24"/>
      <c r="AJM18" s="24"/>
      <c r="AJN18" s="24"/>
      <c r="AJO18" s="24"/>
      <c r="AJP18" s="24"/>
      <c r="AJQ18" s="24"/>
      <c r="AJR18" s="24"/>
      <c r="AJS18" s="24"/>
      <c r="AJT18" s="24"/>
      <c r="AJU18" s="24"/>
      <c r="AJV18" s="24"/>
      <c r="AJW18" s="24"/>
      <c r="AJX18" s="24"/>
      <c r="AJY18" s="24"/>
      <c r="AJZ18" s="24"/>
      <c r="AKA18" s="24"/>
      <c r="AKB18" s="24"/>
      <c r="AKC18" s="24"/>
      <c r="AKD18" s="24"/>
      <c r="AKE18" s="24"/>
      <c r="AKF18" s="24"/>
      <c r="AKG18" s="24"/>
      <c r="AKH18" s="24"/>
      <c r="AKI18" s="24"/>
      <c r="AKJ18" s="24"/>
      <c r="AKK18" s="24"/>
      <c r="AKL18" s="24"/>
      <c r="AKM18" s="24"/>
      <c r="AKN18" s="24"/>
      <c r="AKO18" s="24"/>
      <c r="AKP18" s="24"/>
      <c r="AKQ18" s="24"/>
      <c r="AKR18" s="24"/>
      <c r="AKS18" s="24"/>
      <c r="AKT18" s="24"/>
      <c r="AKU18" s="24"/>
      <c r="AKV18" s="24"/>
      <c r="AKW18" s="24"/>
      <c r="AKX18" s="24"/>
      <c r="AKY18" s="24"/>
      <c r="AKZ18" s="24"/>
      <c r="ALA18" s="24"/>
      <c r="ALB18" s="24"/>
      <c r="ALC18" s="24"/>
      <c r="ALD18" s="24"/>
      <c r="ALE18" s="24"/>
      <c r="ALF18" s="24"/>
      <c r="ALG18" s="24"/>
      <c r="ALH18" s="24"/>
      <c r="ALI18" s="24"/>
      <c r="ALJ18" s="24"/>
      <c r="ALK18" s="24"/>
      <c r="ALL18" s="24"/>
      <c r="ALM18" s="24"/>
      <c r="ALN18" s="24"/>
      <c r="ALO18" s="24"/>
      <c r="ALP18" s="24"/>
      <c r="ALQ18" s="24"/>
      <c r="ALR18" s="24"/>
      <c r="ALS18" s="24"/>
      <c r="ALT18" s="24"/>
      <c r="ALU18" s="24"/>
      <c r="ALV18" s="24"/>
      <c r="ALW18" s="24"/>
      <c r="ALX18" s="24"/>
      <c r="ALY18" s="24"/>
      <c r="ALZ18" s="24"/>
      <c r="AMA18" s="24"/>
      <c r="AMB18" s="24"/>
      <c r="AMC18" s="24"/>
    </row>
    <row r="19" spans="1:1017" s="61" customFormat="1">
      <c r="A19" s="132" t="s">
        <v>55</v>
      </c>
      <c r="B19" s="133" t="s">
        <v>56</v>
      </c>
      <c r="C19" s="134" t="s">
        <v>57</v>
      </c>
      <c r="D19" s="133" t="s">
        <v>46</v>
      </c>
      <c r="E19" s="62" t="s">
        <v>47</v>
      </c>
      <c r="F19" s="112">
        <v>1</v>
      </c>
      <c r="G19" s="60">
        <v>57696.65</v>
      </c>
      <c r="H19" s="83">
        <f t="shared" si="0"/>
        <v>0.21229999999999999</v>
      </c>
      <c r="I19" s="60">
        <f>ROUND(((H19+1)*G19),2)</f>
        <v>69945.649999999994</v>
      </c>
      <c r="J19" s="60">
        <f>TRUNC((G19*F19),2)</f>
        <v>57696.65</v>
      </c>
      <c r="K19" s="60">
        <f t="shared" ref="K19" si="4">TRUNC((I19*F19),2)</f>
        <v>69945.649999999994</v>
      </c>
      <c r="L19" s="106">
        <f>K19/$K$167</f>
        <v>7.0715082711927313E-3</v>
      </c>
      <c r="M19" s="24"/>
      <c r="N19" s="24"/>
      <c r="O19" s="24"/>
      <c r="P19" s="24"/>
      <c r="Q19" s="24"/>
      <c r="R19" s="24"/>
      <c r="S19" s="24"/>
      <c r="T19" s="24"/>
      <c r="U19" s="24"/>
      <c r="V19" s="24"/>
      <c r="W19" s="24"/>
      <c r="X19" s="24"/>
      <c r="Y19" s="24"/>
      <c r="Z19" s="24"/>
      <c r="AA19" s="24"/>
      <c r="AB19" s="24"/>
      <c r="AC19" s="24"/>
      <c r="AD19" s="24"/>
      <c r="AE19" s="24"/>
      <c r="AF19" s="24"/>
      <c r="AG19" s="24"/>
      <c r="AH19" s="24"/>
      <c r="AI19" s="24"/>
      <c r="AJ19" s="24"/>
      <c r="AK19" s="24"/>
      <c r="AL19" s="24"/>
      <c r="AM19" s="24"/>
      <c r="AN19" s="24"/>
      <c r="AO19" s="24"/>
      <c r="AP19" s="24"/>
      <c r="AQ19" s="24"/>
      <c r="AR19" s="24"/>
      <c r="AS19" s="24"/>
      <c r="AT19" s="24"/>
      <c r="AU19" s="24"/>
      <c r="AV19" s="24"/>
      <c r="AW19" s="24"/>
      <c r="AX19" s="24"/>
      <c r="AY19" s="24"/>
      <c r="AZ19" s="24"/>
      <c r="BA19" s="24"/>
      <c r="BB19" s="24"/>
      <c r="BC19" s="24"/>
      <c r="BD19" s="24"/>
      <c r="BE19" s="24"/>
      <c r="BF19" s="24"/>
      <c r="BG19" s="24"/>
      <c r="BH19" s="24"/>
      <c r="BI19" s="24"/>
      <c r="BJ19" s="24"/>
      <c r="BK19" s="24"/>
      <c r="BL19" s="24"/>
      <c r="BM19" s="24"/>
      <c r="BN19" s="24"/>
      <c r="BO19" s="24"/>
      <c r="BP19" s="24"/>
      <c r="BQ19" s="24"/>
      <c r="BR19" s="24"/>
      <c r="BS19" s="24"/>
      <c r="BT19" s="24"/>
      <c r="BU19" s="24"/>
      <c r="BV19" s="24"/>
      <c r="BW19" s="24"/>
      <c r="BX19" s="24"/>
      <c r="BY19" s="24"/>
      <c r="BZ19" s="24"/>
      <c r="CA19" s="24"/>
      <c r="CB19" s="24"/>
      <c r="CC19" s="24"/>
      <c r="CD19" s="24"/>
      <c r="CE19" s="24"/>
      <c r="CF19" s="24"/>
      <c r="CG19" s="24"/>
      <c r="CH19" s="24"/>
      <c r="CI19" s="24"/>
      <c r="CJ19" s="24"/>
      <c r="CK19" s="24"/>
      <c r="CL19" s="24"/>
      <c r="CM19" s="24"/>
      <c r="CN19" s="24"/>
      <c r="CO19" s="24"/>
      <c r="CP19" s="24"/>
      <c r="CQ19" s="24"/>
      <c r="CR19" s="24"/>
      <c r="CS19" s="24"/>
      <c r="CT19" s="24"/>
      <c r="CU19" s="24"/>
      <c r="CV19" s="24"/>
      <c r="CW19" s="24"/>
      <c r="CX19" s="24"/>
      <c r="CY19" s="24"/>
      <c r="CZ19" s="24"/>
      <c r="DA19" s="24"/>
      <c r="DB19" s="24"/>
      <c r="DC19" s="24"/>
      <c r="DD19" s="24"/>
      <c r="DE19" s="24"/>
      <c r="DF19" s="24"/>
      <c r="DG19" s="24"/>
      <c r="DH19" s="24"/>
      <c r="DI19" s="24"/>
      <c r="DJ19" s="24"/>
      <c r="DK19" s="24"/>
      <c r="DL19" s="24"/>
      <c r="DM19" s="24"/>
      <c r="DN19" s="24"/>
      <c r="DO19" s="24"/>
      <c r="DP19" s="24"/>
      <c r="DQ19" s="24"/>
      <c r="DR19" s="24"/>
      <c r="DS19" s="24"/>
      <c r="DT19" s="24"/>
      <c r="DU19" s="24"/>
      <c r="DV19" s="24"/>
      <c r="DW19" s="24"/>
      <c r="DX19" s="24"/>
      <c r="DY19" s="24"/>
      <c r="DZ19" s="24"/>
      <c r="EA19" s="24"/>
      <c r="EB19" s="24"/>
      <c r="EC19" s="24"/>
      <c r="ED19" s="24"/>
      <c r="EE19" s="24"/>
      <c r="EF19" s="24"/>
      <c r="EG19" s="24"/>
      <c r="EH19" s="24"/>
      <c r="EI19" s="24"/>
      <c r="EJ19" s="24"/>
      <c r="EK19" s="24"/>
      <c r="EL19" s="24"/>
      <c r="EM19" s="24"/>
      <c r="EN19" s="24"/>
      <c r="EO19" s="24"/>
      <c r="EP19" s="24"/>
      <c r="EQ19" s="24"/>
      <c r="ER19" s="24"/>
      <c r="ES19" s="24"/>
      <c r="ET19" s="24"/>
      <c r="EU19" s="24"/>
      <c r="EV19" s="24"/>
      <c r="EW19" s="24"/>
      <c r="EX19" s="24"/>
      <c r="EY19" s="24"/>
      <c r="EZ19" s="24"/>
      <c r="FA19" s="24"/>
      <c r="FB19" s="24"/>
      <c r="FC19" s="24"/>
      <c r="FD19" s="24"/>
      <c r="FE19" s="24"/>
      <c r="FF19" s="24"/>
      <c r="FG19" s="24"/>
      <c r="FH19" s="24"/>
      <c r="FI19" s="24"/>
      <c r="FJ19" s="24"/>
      <c r="FK19" s="24"/>
      <c r="FL19" s="24"/>
      <c r="FM19" s="24"/>
      <c r="FN19" s="24"/>
      <c r="FO19" s="24"/>
      <c r="FP19" s="24"/>
      <c r="FQ19" s="24"/>
      <c r="FR19" s="24"/>
      <c r="FS19" s="24"/>
      <c r="FT19" s="24"/>
      <c r="FU19" s="24"/>
      <c r="FV19" s="24"/>
      <c r="FW19" s="24"/>
      <c r="FX19" s="24"/>
      <c r="FY19" s="24"/>
      <c r="FZ19" s="24"/>
      <c r="GA19" s="24"/>
      <c r="GB19" s="24"/>
      <c r="GC19" s="24"/>
      <c r="GD19" s="24"/>
      <c r="GE19" s="24"/>
      <c r="GF19" s="24"/>
      <c r="GG19" s="24"/>
      <c r="GH19" s="24"/>
      <c r="GI19" s="24"/>
      <c r="GJ19" s="24"/>
      <c r="GK19" s="24"/>
      <c r="GL19" s="24"/>
      <c r="GM19" s="24"/>
      <c r="GN19" s="24"/>
      <c r="GO19" s="24"/>
      <c r="GP19" s="24"/>
      <c r="GQ19" s="24"/>
      <c r="GR19" s="24"/>
      <c r="GS19" s="24"/>
      <c r="GT19" s="24"/>
      <c r="GU19" s="24"/>
      <c r="GV19" s="24"/>
      <c r="GW19" s="24"/>
      <c r="GX19" s="24"/>
      <c r="GY19" s="24"/>
      <c r="GZ19" s="24"/>
      <c r="HA19" s="24"/>
      <c r="HB19" s="24"/>
      <c r="HC19" s="24"/>
      <c r="HD19" s="24"/>
      <c r="HE19" s="24"/>
      <c r="HF19" s="24"/>
      <c r="HG19" s="24"/>
      <c r="HH19" s="24"/>
      <c r="HI19" s="24"/>
      <c r="HJ19" s="24"/>
      <c r="HK19" s="24"/>
      <c r="HL19" s="24"/>
      <c r="HM19" s="24"/>
      <c r="HN19" s="24"/>
      <c r="HO19" s="24"/>
      <c r="HP19" s="24"/>
      <c r="HQ19" s="24"/>
      <c r="HR19" s="24"/>
      <c r="HS19" s="24"/>
      <c r="HT19" s="24"/>
      <c r="HU19" s="24"/>
      <c r="HV19" s="24"/>
      <c r="HW19" s="24"/>
      <c r="HX19" s="24"/>
      <c r="HY19" s="24"/>
      <c r="HZ19" s="24"/>
      <c r="IA19" s="24"/>
      <c r="IB19" s="24"/>
      <c r="IC19" s="24"/>
      <c r="ID19" s="24"/>
      <c r="IE19" s="24"/>
      <c r="IF19" s="24"/>
      <c r="IG19" s="24"/>
      <c r="IH19" s="24"/>
      <c r="II19" s="24"/>
      <c r="IJ19" s="24"/>
      <c r="IK19" s="24"/>
      <c r="IL19" s="24"/>
      <c r="IM19" s="24"/>
      <c r="IN19" s="24"/>
      <c r="IO19" s="24"/>
      <c r="IP19" s="24"/>
      <c r="IQ19" s="24"/>
      <c r="IR19" s="24"/>
      <c r="IS19" s="24"/>
      <c r="IT19" s="24"/>
      <c r="IU19" s="24"/>
      <c r="IV19" s="24"/>
      <c r="IW19" s="24"/>
      <c r="IX19" s="24"/>
      <c r="IY19" s="24"/>
      <c r="IZ19" s="24"/>
      <c r="JA19" s="24"/>
      <c r="JB19" s="24"/>
      <c r="JC19" s="24"/>
      <c r="JD19" s="24"/>
      <c r="JE19" s="24"/>
      <c r="JF19" s="24"/>
      <c r="JG19" s="24"/>
      <c r="JH19" s="24"/>
      <c r="JI19" s="24"/>
      <c r="JJ19" s="24"/>
      <c r="JK19" s="24"/>
      <c r="JL19" s="24"/>
      <c r="JM19" s="24"/>
      <c r="JN19" s="24"/>
      <c r="JO19" s="24"/>
      <c r="JP19" s="24"/>
      <c r="JQ19" s="24"/>
      <c r="JR19" s="24"/>
      <c r="JS19" s="24"/>
      <c r="JT19" s="24"/>
      <c r="JU19" s="24"/>
      <c r="JV19" s="24"/>
      <c r="JW19" s="24"/>
      <c r="JX19" s="24"/>
      <c r="JY19" s="24"/>
      <c r="JZ19" s="24"/>
      <c r="KA19" s="24"/>
      <c r="KB19" s="24"/>
      <c r="KC19" s="24"/>
      <c r="KD19" s="24"/>
      <c r="KE19" s="24"/>
      <c r="KF19" s="24"/>
      <c r="KG19" s="24"/>
      <c r="KH19" s="24"/>
      <c r="KI19" s="24"/>
      <c r="KJ19" s="24"/>
      <c r="KK19" s="24"/>
      <c r="KL19" s="24"/>
      <c r="KM19" s="24"/>
      <c r="KN19" s="24"/>
      <c r="KO19" s="24"/>
      <c r="KP19" s="24"/>
      <c r="KQ19" s="24"/>
      <c r="KR19" s="24"/>
      <c r="KS19" s="24"/>
      <c r="KT19" s="24"/>
      <c r="KU19" s="24"/>
      <c r="KV19" s="24"/>
      <c r="KW19" s="24"/>
      <c r="KX19" s="24"/>
      <c r="KY19" s="24"/>
      <c r="KZ19" s="24"/>
      <c r="LA19" s="24"/>
      <c r="LB19" s="24"/>
      <c r="LC19" s="24"/>
      <c r="LD19" s="24"/>
      <c r="LE19" s="24"/>
      <c r="LF19" s="24"/>
      <c r="LG19" s="24"/>
      <c r="LH19" s="24"/>
      <c r="LI19" s="24"/>
      <c r="LJ19" s="24"/>
      <c r="LK19" s="24"/>
      <c r="LL19" s="24"/>
      <c r="LM19" s="24"/>
      <c r="LN19" s="24"/>
      <c r="LO19" s="24"/>
      <c r="LP19" s="24"/>
      <c r="LQ19" s="24"/>
      <c r="LR19" s="24"/>
      <c r="LS19" s="24"/>
      <c r="LT19" s="24"/>
      <c r="LU19" s="24"/>
      <c r="LV19" s="24"/>
      <c r="LW19" s="24"/>
      <c r="LX19" s="24"/>
      <c r="LY19" s="24"/>
      <c r="LZ19" s="24"/>
      <c r="MA19" s="24"/>
      <c r="MB19" s="24"/>
      <c r="MC19" s="24"/>
      <c r="MD19" s="24"/>
      <c r="ME19" s="24"/>
      <c r="MF19" s="24"/>
      <c r="MG19" s="24"/>
      <c r="MH19" s="24"/>
      <c r="MI19" s="24"/>
      <c r="MJ19" s="24"/>
      <c r="MK19" s="24"/>
      <c r="ML19" s="24"/>
      <c r="MM19" s="24"/>
      <c r="MN19" s="24"/>
      <c r="MO19" s="24"/>
      <c r="MP19" s="24"/>
      <c r="MQ19" s="24"/>
      <c r="MR19" s="24"/>
      <c r="MS19" s="24"/>
      <c r="MT19" s="24"/>
      <c r="MU19" s="24"/>
      <c r="MV19" s="24"/>
      <c r="MW19" s="24"/>
      <c r="MX19" s="24"/>
      <c r="MY19" s="24"/>
      <c r="MZ19" s="24"/>
      <c r="NA19" s="24"/>
      <c r="NB19" s="24"/>
      <c r="NC19" s="24"/>
      <c r="ND19" s="24"/>
      <c r="NE19" s="24"/>
      <c r="NF19" s="24"/>
      <c r="NG19" s="24"/>
      <c r="NH19" s="24"/>
      <c r="NI19" s="24"/>
      <c r="NJ19" s="24"/>
      <c r="NK19" s="24"/>
      <c r="NL19" s="24"/>
      <c r="NM19" s="24"/>
      <c r="NN19" s="24"/>
      <c r="NO19" s="24"/>
      <c r="NP19" s="24"/>
      <c r="NQ19" s="24"/>
      <c r="NR19" s="24"/>
      <c r="NS19" s="24"/>
      <c r="NT19" s="24"/>
      <c r="NU19" s="24"/>
      <c r="NV19" s="24"/>
      <c r="NW19" s="24"/>
      <c r="NX19" s="24"/>
      <c r="NY19" s="24"/>
      <c r="NZ19" s="24"/>
      <c r="OA19" s="24"/>
      <c r="OB19" s="24"/>
      <c r="OC19" s="24"/>
      <c r="OD19" s="24"/>
      <c r="OE19" s="24"/>
      <c r="OF19" s="24"/>
      <c r="OG19" s="24"/>
      <c r="OH19" s="24"/>
      <c r="OI19" s="24"/>
      <c r="OJ19" s="24"/>
      <c r="OK19" s="24"/>
      <c r="OL19" s="24"/>
      <c r="OM19" s="24"/>
      <c r="ON19" s="24"/>
      <c r="OO19" s="24"/>
      <c r="OP19" s="24"/>
      <c r="OQ19" s="24"/>
      <c r="OR19" s="24"/>
      <c r="OS19" s="24"/>
      <c r="OT19" s="24"/>
      <c r="OU19" s="24"/>
      <c r="OV19" s="24"/>
      <c r="OW19" s="24"/>
      <c r="OX19" s="24"/>
      <c r="OY19" s="24"/>
      <c r="OZ19" s="24"/>
      <c r="PA19" s="24"/>
      <c r="PB19" s="24"/>
      <c r="PC19" s="24"/>
      <c r="PD19" s="24"/>
      <c r="PE19" s="24"/>
      <c r="PF19" s="24"/>
      <c r="PG19" s="24"/>
      <c r="PH19" s="24"/>
      <c r="PI19" s="24"/>
      <c r="PJ19" s="24"/>
      <c r="PK19" s="24"/>
      <c r="PL19" s="24"/>
      <c r="PM19" s="24"/>
      <c r="PN19" s="24"/>
      <c r="PO19" s="24"/>
      <c r="PP19" s="24"/>
      <c r="PQ19" s="24"/>
      <c r="PR19" s="24"/>
      <c r="PS19" s="24"/>
      <c r="PT19" s="24"/>
      <c r="PU19" s="24"/>
      <c r="PV19" s="24"/>
      <c r="PW19" s="24"/>
      <c r="PX19" s="24"/>
      <c r="PY19" s="24"/>
      <c r="PZ19" s="24"/>
      <c r="QA19" s="24"/>
      <c r="QB19" s="24"/>
      <c r="QC19" s="24"/>
      <c r="QD19" s="24"/>
      <c r="QE19" s="24"/>
      <c r="QF19" s="24"/>
      <c r="QG19" s="24"/>
      <c r="QH19" s="24"/>
      <c r="QI19" s="24"/>
      <c r="QJ19" s="24"/>
      <c r="QK19" s="24"/>
      <c r="QL19" s="24"/>
      <c r="QM19" s="24"/>
      <c r="QN19" s="24"/>
      <c r="QO19" s="24"/>
      <c r="QP19" s="24"/>
      <c r="QQ19" s="24"/>
      <c r="QR19" s="24"/>
      <c r="QS19" s="24"/>
      <c r="QT19" s="24"/>
      <c r="QU19" s="24"/>
      <c r="QV19" s="24"/>
      <c r="QW19" s="24"/>
      <c r="QX19" s="24"/>
      <c r="QY19" s="24"/>
      <c r="QZ19" s="24"/>
      <c r="RA19" s="24"/>
      <c r="RB19" s="24"/>
      <c r="RC19" s="24"/>
      <c r="RD19" s="24"/>
      <c r="RE19" s="24"/>
      <c r="RF19" s="24"/>
      <c r="RG19" s="24"/>
      <c r="RH19" s="24"/>
      <c r="RI19" s="24"/>
      <c r="RJ19" s="24"/>
      <c r="RK19" s="24"/>
      <c r="RL19" s="24"/>
      <c r="RM19" s="24"/>
      <c r="RN19" s="24"/>
      <c r="RO19" s="24"/>
      <c r="RP19" s="24"/>
      <c r="RQ19" s="24"/>
      <c r="RR19" s="24"/>
      <c r="RS19" s="24"/>
      <c r="RT19" s="24"/>
      <c r="RU19" s="24"/>
      <c r="RV19" s="24"/>
      <c r="RW19" s="24"/>
      <c r="RX19" s="24"/>
      <c r="RY19" s="24"/>
      <c r="RZ19" s="24"/>
      <c r="SA19" s="24"/>
      <c r="SB19" s="24"/>
      <c r="SC19" s="24"/>
      <c r="SD19" s="24"/>
      <c r="SE19" s="24"/>
      <c r="SF19" s="24"/>
      <c r="SG19" s="24"/>
      <c r="SH19" s="24"/>
      <c r="SI19" s="24"/>
      <c r="SJ19" s="24"/>
      <c r="SK19" s="24"/>
      <c r="SL19" s="24"/>
      <c r="SM19" s="24"/>
      <c r="SN19" s="24"/>
      <c r="SO19" s="24"/>
      <c r="SP19" s="24"/>
      <c r="SQ19" s="24"/>
      <c r="SR19" s="24"/>
      <c r="SS19" s="24"/>
      <c r="ST19" s="24"/>
      <c r="SU19" s="24"/>
      <c r="SV19" s="24"/>
      <c r="SW19" s="24"/>
      <c r="SX19" s="24"/>
      <c r="SY19" s="24"/>
      <c r="SZ19" s="24"/>
      <c r="TA19" s="24"/>
      <c r="TB19" s="24"/>
      <c r="TC19" s="24"/>
      <c r="TD19" s="24"/>
      <c r="TE19" s="24"/>
      <c r="TF19" s="24"/>
      <c r="TG19" s="24"/>
      <c r="TH19" s="24"/>
      <c r="TI19" s="24"/>
      <c r="TJ19" s="24"/>
      <c r="TK19" s="24"/>
      <c r="TL19" s="24"/>
      <c r="TM19" s="24"/>
      <c r="TN19" s="24"/>
      <c r="TO19" s="24"/>
      <c r="TP19" s="24"/>
      <c r="TQ19" s="24"/>
      <c r="TR19" s="24"/>
      <c r="TS19" s="24"/>
      <c r="TT19" s="24"/>
      <c r="TU19" s="24"/>
      <c r="TV19" s="24"/>
      <c r="TW19" s="24"/>
      <c r="TX19" s="24"/>
      <c r="TY19" s="24"/>
      <c r="TZ19" s="24"/>
      <c r="UA19" s="24"/>
      <c r="UB19" s="24"/>
      <c r="UC19" s="24"/>
      <c r="UD19" s="24"/>
      <c r="UE19" s="24"/>
      <c r="UF19" s="24"/>
      <c r="UG19" s="24"/>
      <c r="UH19" s="24"/>
      <c r="UI19" s="24"/>
      <c r="UJ19" s="24"/>
      <c r="UK19" s="24"/>
      <c r="UL19" s="24"/>
      <c r="UM19" s="24"/>
      <c r="UN19" s="24"/>
      <c r="UO19" s="24"/>
      <c r="UP19" s="24"/>
      <c r="UQ19" s="24"/>
      <c r="UR19" s="24"/>
      <c r="US19" s="24"/>
      <c r="UT19" s="24"/>
      <c r="UU19" s="24"/>
      <c r="UV19" s="24"/>
      <c r="UW19" s="24"/>
      <c r="UX19" s="24"/>
      <c r="UY19" s="24"/>
      <c r="UZ19" s="24"/>
      <c r="VA19" s="24"/>
      <c r="VB19" s="24"/>
      <c r="VC19" s="24"/>
      <c r="VD19" s="24"/>
      <c r="VE19" s="24"/>
      <c r="VF19" s="24"/>
      <c r="VG19" s="24"/>
      <c r="VH19" s="24"/>
      <c r="VI19" s="24"/>
      <c r="VJ19" s="24"/>
      <c r="VK19" s="24"/>
      <c r="VL19" s="24"/>
      <c r="VM19" s="24"/>
      <c r="VN19" s="24"/>
      <c r="VO19" s="24"/>
      <c r="VP19" s="24"/>
      <c r="VQ19" s="24"/>
      <c r="VR19" s="24"/>
      <c r="VS19" s="24"/>
      <c r="VT19" s="24"/>
      <c r="VU19" s="24"/>
      <c r="VV19" s="24"/>
      <c r="VW19" s="24"/>
      <c r="VX19" s="24"/>
      <c r="VY19" s="24"/>
      <c r="VZ19" s="24"/>
      <c r="WA19" s="24"/>
      <c r="WB19" s="24"/>
      <c r="WC19" s="24"/>
      <c r="WD19" s="24"/>
      <c r="WE19" s="24"/>
      <c r="WF19" s="24"/>
      <c r="WG19" s="24"/>
      <c r="WH19" s="24"/>
      <c r="WI19" s="24"/>
      <c r="WJ19" s="24"/>
      <c r="WK19" s="24"/>
      <c r="WL19" s="24"/>
      <c r="WM19" s="24"/>
      <c r="WN19" s="24"/>
      <c r="WO19" s="24"/>
      <c r="WP19" s="24"/>
      <c r="WQ19" s="24"/>
      <c r="WR19" s="24"/>
      <c r="WS19" s="24"/>
      <c r="WT19" s="24"/>
      <c r="WU19" s="24"/>
      <c r="WV19" s="24"/>
      <c r="WW19" s="24"/>
      <c r="WX19" s="24"/>
      <c r="WY19" s="24"/>
      <c r="WZ19" s="24"/>
      <c r="XA19" s="24"/>
      <c r="XB19" s="24"/>
      <c r="XC19" s="24"/>
      <c r="XD19" s="24"/>
      <c r="XE19" s="24"/>
      <c r="XF19" s="24"/>
      <c r="XG19" s="24"/>
      <c r="XH19" s="24"/>
      <c r="XI19" s="24"/>
      <c r="XJ19" s="24"/>
      <c r="XK19" s="24"/>
      <c r="XL19" s="24"/>
      <c r="XM19" s="24"/>
      <c r="XN19" s="24"/>
      <c r="XO19" s="24"/>
      <c r="XP19" s="24"/>
      <c r="XQ19" s="24"/>
      <c r="XR19" s="24"/>
      <c r="XS19" s="24"/>
      <c r="XT19" s="24"/>
      <c r="XU19" s="24"/>
      <c r="XV19" s="24"/>
      <c r="XW19" s="24"/>
      <c r="XX19" s="24"/>
      <c r="XY19" s="24"/>
      <c r="XZ19" s="24"/>
      <c r="YA19" s="24"/>
      <c r="YB19" s="24"/>
      <c r="YC19" s="24"/>
      <c r="YD19" s="24"/>
      <c r="YE19" s="24"/>
      <c r="YF19" s="24"/>
      <c r="YG19" s="24"/>
      <c r="YH19" s="24"/>
      <c r="YI19" s="24"/>
      <c r="YJ19" s="24"/>
      <c r="YK19" s="24"/>
      <c r="YL19" s="24"/>
      <c r="YM19" s="24"/>
      <c r="YN19" s="24"/>
      <c r="YO19" s="24"/>
      <c r="YP19" s="24"/>
      <c r="YQ19" s="24"/>
      <c r="YR19" s="24"/>
      <c r="YS19" s="24"/>
      <c r="YT19" s="24"/>
      <c r="YU19" s="24"/>
      <c r="YV19" s="24"/>
      <c r="YW19" s="24"/>
      <c r="YX19" s="24"/>
      <c r="YY19" s="24"/>
      <c r="YZ19" s="24"/>
      <c r="ZA19" s="24"/>
      <c r="ZB19" s="24"/>
      <c r="ZC19" s="24"/>
      <c r="ZD19" s="24"/>
      <c r="ZE19" s="24"/>
      <c r="ZF19" s="24"/>
      <c r="ZG19" s="24"/>
      <c r="ZH19" s="24"/>
      <c r="ZI19" s="24"/>
      <c r="ZJ19" s="24"/>
      <c r="ZK19" s="24"/>
      <c r="ZL19" s="24"/>
      <c r="ZM19" s="24"/>
      <c r="ZN19" s="24"/>
      <c r="ZO19" s="24"/>
      <c r="ZP19" s="24"/>
      <c r="ZQ19" s="24"/>
      <c r="ZR19" s="24"/>
      <c r="ZS19" s="24"/>
      <c r="ZT19" s="24"/>
      <c r="ZU19" s="24"/>
      <c r="ZV19" s="24"/>
      <c r="ZW19" s="24"/>
      <c r="ZX19" s="24"/>
      <c r="ZY19" s="24"/>
      <c r="ZZ19" s="24"/>
      <c r="AAA19" s="24"/>
      <c r="AAB19" s="24"/>
      <c r="AAC19" s="24"/>
      <c r="AAD19" s="24"/>
      <c r="AAE19" s="24"/>
      <c r="AAF19" s="24"/>
      <c r="AAG19" s="24"/>
      <c r="AAH19" s="24"/>
      <c r="AAI19" s="24"/>
      <c r="AAJ19" s="24"/>
      <c r="AAK19" s="24"/>
      <c r="AAL19" s="24"/>
      <c r="AAM19" s="24"/>
      <c r="AAN19" s="24"/>
      <c r="AAO19" s="24"/>
      <c r="AAP19" s="24"/>
      <c r="AAQ19" s="24"/>
      <c r="AAR19" s="24"/>
      <c r="AAS19" s="24"/>
      <c r="AAT19" s="24"/>
      <c r="AAU19" s="24"/>
      <c r="AAV19" s="24"/>
      <c r="AAW19" s="24"/>
      <c r="AAX19" s="24"/>
      <c r="AAY19" s="24"/>
      <c r="AAZ19" s="24"/>
      <c r="ABA19" s="24"/>
      <c r="ABB19" s="24"/>
      <c r="ABC19" s="24"/>
      <c r="ABD19" s="24"/>
      <c r="ABE19" s="24"/>
      <c r="ABF19" s="24"/>
      <c r="ABG19" s="24"/>
      <c r="ABH19" s="24"/>
      <c r="ABI19" s="24"/>
      <c r="ABJ19" s="24"/>
      <c r="ABK19" s="24"/>
      <c r="ABL19" s="24"/>
      <c r="ABM19" s="24"/>
      <c r="ABN19" s="24"/>
      <c r="ABO19" s="24"/>
      <c r="ABP19" s="24"/>
      <c r="ABQ19" s="24"/>
      <c r="ABR19" s="24"/>
      <c r="ABS19" s="24"/>
      <c r="ABT19" s="24"/>
      <c r="ABU19" s="24"/>
      <c r="ABV19" s="24"/>
      <c r="ABW19" s="24"/>
      <c r="ABX19" s="24"/>
      <c r="ABY19" s="24"/>
      <c r="ABZ19" s="24"/>
      <c r="ACA19" s="24"/>
      <c r="ACB19" s="24"/>
      <c r="ACC19" s="24"/>
      <c r="ACD19" s="24"/>
      <c r="ACE19" s="24"/>
      <c r="ACF19" s="24"/>
      <c r="ACG19" s="24"/>
      <c r="ACH19" s="24"/>
      <c r="ACI19" s="24"/>
      <c r="ACJ19" s="24"/>
      <c r="ACK19" s="24"/>
      <c r="ACL19" s="24"/>
      <c r="ACM19" s="24"/>
      <c r="ACN19" s="24"/>
      <c r="ACO19" s="24"/>
      <c r="ACP19" s="24"/>
      <c r="ACQ19" s="24"/>
      <c r="ACR19" s="24"/>
      <c r="ACS19" s="24"/>
      <c r="ACT19" s="24"/>
      <c r="ACU19" s="24"/>
      <c r="ACV19" s="24"/>
      <c r="ACW19" s="24"/>
      <c r="ACX19" s="24"/>
      <c r="ACY19" s="24"/>
      <c r="ACZ19" s="24"/>
      <c r="ADA19" s="24"/>
      <c r="ADB19" s="24"/>
      <c r="ADC19" s="24"/>
      <c r="ADD19" s="24"/>
      <c r="ADE19" s="24"/>
      <c r="ADF19" s="24"/>
      <c r="ADG19" s="24"/>
      <c r="ADH19" s="24"/>
      <c r="ADI19" s="24"/>
      <c r="ADJ19" s="24"/>
      <c r="ADK19" s="24"/>
      <c r="ADL19" s="24"/>
      <c r="ADM19" s="24"/>
      <c r="ADN19" s="24"/>
      <c r="ADO19" s="24"/>
      <c r="ADP19" s="24"/>
      <c r="ADQ19" s="24"/>
      <c r="ADR19" s="24"/>
      <c r="ADS19" s="24"/>
      <c r="ADT19" s="24"/>
      <c r="ADU19" s="24"/>
      <c r="ADV19" s="24"/>
      <c r="ADW19" s="24"/>
      <c r="ADX19" s="24"/>
      <c r="ADY19" s="24"/>
      <c r="ADZ19" s="24"/>
      <c r="AEA19" s="24"/>
      <c r="AEB19" s="24"/>
      <c r="AEC19" s="24"/>
      <c r="AED19" s="24"/>
      <c r="AEE19" s="24"/>
      <c r="AEF19" s="24"/>
      <c r="AEG19" s="24"/>
      <c r="AEH19" s="24"/>
      <c r="AEI19" s="24"/>
      <c r="AEJ19" s="24"/>
      <c r="AEK19" s="24"/>
      <c r="AEL19" s="24"/>
      <c r="AEM19" s="24"/>
      <c r="AEN19" s="24"/>
      <c r="AEO19" s="24"/>
      <c r="AEP19" s="24"/>
      <c r="AEQ19" s="24"/>
      <c r="AER19" s="24"/>
      <c r="AES19" s="24"/>
      <c r="AET19" s="24"/>
      <c r="AEU19" s="24"/>
      <c r="AEV19" s="24"/>
      <c r="AEW19" s="24"/>
      <c r="AEX19" s="24"/>
      <c r="AEY19" s="24"/>
      <c r="AEZ19" s="24"/>
      <c r="AFA19" s="24"/>
      <c r="AFB19" s="24"/>
      <c r="AFC19" s="24"/>
      <c r="AFD19" s="24"/>
      <c r="AFE19" s="24"/>
      <c r="AFF19" s="24"/>
      <c r="AFG19" s="24"/>
      <c r="AFH19" s="24"/>
      <c r="AFI19" s="24"/>
      <c r="AFJ19" s="24"/>
      <c r="AFK19" s="24"/>
      <c r="AFL19" s="24"/>
      <c r="AFM19" s="24"/>
      <c r="AFN19" s="24"/>
      <c r="AFO19" s="24"/>
      <c r="AFP19" s="24"/>
      <c r="AFQ19" s="24"/>
      <c r="AFR19" s="24"/>
      <c r="AFS19" s="24"/>
      <c r="AFT19" s="24"/>
      <c r="AFU19" s="24"/>
      <c r="AFV19" s="24"/>
      <c r="AFW19" s="24"/>
      <c r="AFX19" s="24"/>
      <c r="AFY19" s="24"/>
      <c r="AFZ19" s="24"/>
      <c r="AGA19" s="24"/>
      <c r="AGB19" s="24"/>
      <c r="AGC19" s="24"/>
      <c r="AGD19" s="24"/>
      <c r="AGE19" s="24"/>
      <c r="AGF19" s="24"/>
      <c r="AGG19" s="24"/>
      <c r="AGH19" s="24"/>
      <c r="AGI19" s="24"/>
      <c r="AGJ19" s="24"/>
      <c r="AGK19" s="24"/>
      <c r="AGL19" s="24"/>
      <c r="AGM19" s="24"/>
      <c r="AGN19" s="24"/>
      <c r="AGO19" s="24"/>
      <c r="AGP19" s="24"/>
      <c r="AGQ19" s="24"/>
      <c r="AGR19" s="24"/>
      <c r="AGS19" s="24"/>
      <c r="AGT19" s="24"/>
      <c r="AGU19" s="24"/>
      <c r="AGV19" s="24"/>
      <c r="AGW19" s="24"/>
      <c r="AGX19" s="24"/>
      <c r="AGY19" s="24"/>
      <c r="AGZ19" s="24"/>
      <c r="AHA19" s="24"/>
      <c r="AHB19" s="24"/>
      <c r="AHC19" s="24"/>
      <c r="AHD19" s="24"/>
      <c r="AHE19" s="24"/>
      <c r="AHF19" s="24"/>
      <c r="AHG19" s="24"/>
      <c r="AHH19" s="24"/>
      <c r="AHI19" s="24"/>
      <c r="AHJ19" s="24"/>
      <c r="AHK19" s="24"/>
      <c r="AHL19" s="24"/>
      <c r="AHM19" s="24"/>
      <c r="AHN19" s="24"/>
      <c r="AHO19" s="24"/>
      <c r="AHP19" s="24"/>
      <c r="AHQ19" s="24"/>
      <c r="AHR19" s="24"/>
      <c r="AHS19" s="24"/>
      <c r="AHT19" s="24"/>
      <c r="AHU19" s="24"/>
      <c r="AHV19" s="24"/>
      <c r="AHW19" s="24"/>
      <c r="AHX19" s="24"/>
      <c r="AHY19" s="24"/>
      <c r="AHZ19" s="24"/>
      <c r="AIA19" s="24"/>
      <c r="AIB19" s="24"/>
      <c r="AIC19" s="24"/>
      <c r="AID19" s="24"/>
      <c r="AIE19" s="24"/>
      <c r="AIF19" s="24"/>
      <c r="AIG19" s="24"/>
      <c r="AIH19" s="24"/>
      <c r="AII19" s="24"/>
      <c r="AIJ19" s="24"/>
      <c r="AIK19" s="24"/>
      <c r="AIL19" s="24"/>
      <c r="AIM19" s="24"/>
      <c r="AIN19" s="24"/>
      <c r="AIO19" s="24"/>
      <c r="AIP19" s="24"/>
      <c r="AIQ19" s="24"/>
      <c r="AIR19" s="24"/>
      <c r="AIS19" s="24"/>
      <c r="AIT19" s="24"/>
      <c r="AIU19" s="24"/>
      <c r="AIV19" s="24"/>
      <c r="AIW19" s="24"/>
      <c r="AIX19" s="24"/>
      <c r="AIY19" s="24"/>
      <c r="AIZ19" s="24"/>
      <c r="AJA19" s="24"/>
      <c r="AJB19" s="24"/>
      <c r="AJC19" s="24"/>
      <c r="AJD19" s="24"/>
      <c r="AJE19" s="24"/>
      <c r="AJF19" s="24"/>
      <c r="AJG19" s="24"/>
      <c r="AJH19" s="24"/>
      <c r="AJI19" s="24"/>
      <c r="AJJ19" s="24"/>
      <c r="AJK19" s="24"/>
      <c r="AJL19" s="24"/>
      <c r="AJM19" s="24"/>
      <c r="AJN19" s="24"/>
      <c r="AJO19" s="24"/>
      <c r="AJP19" s="24"/>
      <c r="AJQ19" s="24"/>
      <c r="AJR19" s="24"/>
      <c r="AJS19" s="24"/>
      <c r="AJT19" s="24"/>
      <c r="AJU19" s="24"/>
      <c r="AJV19" s="24"/>
      <c r="AJW19" s="24"/>
      <c r="AJX19" s="24"/>
      <c r="AJY19" s="24"/>
      <c r="AJZ19" s="24"/>
      <c r="AKA19" s="24"/>
      <c r="AKB19" s="24"/>
      <c r="AKC19" s="24"/>
      <c r="AKD19" s="24"/>
      <c r="AKE19" s="24"/>
      <c r="AKF19" s="24"/>
      <c r="AKG19" s="24"/>
      <c r="AKH19" s="24"/>
      <c r="AKI19" s="24"/>
      <c r="AKJ19" s="24"/>
      <c r="AKK19" s="24"/>
      <c r="AKL19" s="24"/>
      <c r="AKM19" s="24"/>
      <c r="AKN19" s="24"/>
      <c r="AKO19" s="24"/>
      <c r="AKP19" s="24"/>
      <c r="AKQ19" s="24"/>
      <c r="AKR19" s="24"/>
      <c r="AKS19" s="24"/>
      <c r="AKT19" s="24"/>
      <c r="AKU19" s="24"/>
      <c r="AKV19" s="24"/>
      <c r="AKW19" s="24"/>
      <c r="AKX19" s="24"/>
      <c r="AKY19" s="24"/>
      <c r="AKZ19" s="24"/>
      <c r="ALA19" s="24"/>
      <c r="ALB19" s="24"/>
      <c r="ALC19" s="24"/>
      <c r="ALD19" s="24"/>
      <c r="ALE19" s="24"/>
      <c r="ALF19" s="24"/>
      <c r="ALG19" s="24"/>
      <c r="ALH19" s="24"/>
      <c r="ALI19" s="24"/>
      <c r="ALJ19" s="24"/>
      <c r="ALK19" s="24"/>
      <c r="ALL19" s="24"/>
      <c r="ALM19" s="24"/>
      <c r="ALN19" s="24"/>
      <c r="ALO19" s="24"/>
      <c r="ALP19" s="24"/>
      <c r="ALQ19" s="24"/>
      <c r="ALR19" s="24"/>
      <c r="ALS19" s="24"/>
      <c r="ALT19" s="24"/>
      <c r="ALU19" s="24"/>
      <c r="ALV19" s="24"/>
      <c r="ALW19" s="24"/>
      <c r="ALX19" s="24"/>
      <c r="ALY19" s="24"/>
      <c r="ALZ19" s="24"/>
      <c r="AMA19" s="24"/>
      <c r="AMB19" s="24"/>
      <c r="AMC19" s="24"/>
    </row>
    <row r="20" spans="1:1017" s="59" customFormat="1">
      <c r="A20" s="55" t="s">
        <v>58</v>
      </c>
      <c r="B20" s="55"/>
      <c r="C20" s="56" t="s">
        <v>59</v>
      </c>
      <c r="D20" s="76"/>
      <c r="E20" s="55"/>
      <c r="F20" s="111"/>
      <c r="G20" s="57"/>
      <c r="H20" s="80"/>
      <c r="I20" s="57"/>
      <c r="J20" s="57"/>
      <c r="K20" s="57">
        <f>SUBTOTAL(9,K21:K35)</f>
        <v>2602426.3400000003</v>
      </c>
      <c r="L20" s="58"/>
      <c r="M20" s="24"/>
      <c r="N20" s="24"/>
      <c r="O20" s="24"/>
      <c r="P20" s="24"/>
      <c r="Q20" s="24"/>
      <c r="R20" s="24"/>
      <c r="S20" s="24"/>
      <c r="T20" s="24"/>
      <c r="U20" s="24"/>
      <c r="V20" s="24"/>
      <c r="W20" s="24"/>
      <c r="X20" s="24"/>
      <c r="Y20" s="24"/>
      <c r="Z20" s="24"/>
      <c r="AA20" s="24"/>
      <c r="AB20" s="24"/>
      <c r="AC20" s="24"/>
      <c r="AD20" s="24"/>
      <c r="AE20" s="24"/>
      <c r="AF20" s="24"/>
      <c r="AG20" s="24"/>
      <c r="AH20" s="24"/>
      <c r="AI20" s="24"/>
      <c r="AJ20" s="24"/>
      <c r="AK20" s="24"/>
      <c r="AL20" s="24"/>
      <c r="AM20" s="24"/>
      <c r="AN20" s="24"/>
      <c r="AO20" s="24"/>
      <c r="AP20" s="24"/>
      <c r="AQ20" s="24"/>
      <c r="AR20" s="24"/>
      <c r="AS20" s="24"/>
      <c r="AT20" s="24"/>
      <c r="AU20" s="24"/>
      <c r="AV20" s="24"/>
      <c r="AW20" s="24"/>
      <c r="AX20" s="24"/>
      <c r="AY20" s="24"/>
      <c r="AZ20" s="24"/>
      <c r="BA20" s="24"/>
      <c r="BB20" s="24"/>
      <c r="BC20" s="24"/>
      <c r="BD20" s="24"/>
      <c r="BE20" s="24"/>
      <c r="BF20" s="24"/>
      <c r="BG20" s="24"/>
      <c r="BH20" s="24"/>
      <c r="BI20" s="24"/>
      <c r="BJ20" s="24"/>
      <c r="BK20" s="24"/>
      <c r="BL20" s="24"/>
      <c r="BM20" s="24"/>
      <c r="BN20" s="24"/>
      <c r="BO20" s="24"/>
      <c r="BP20" s="24"/>
      <c r="BQ20" s="24"/>
      <c r="BR20" s="24"/>
      <c r="BS20" s="24"/>
      <c r="BT20" s="24"/>
      <c r="BU20" s="24"/>
      <c r="BV20" s="24"/>
      <c r="BW20" s="24"/>
      <c r="BX20" s="24"/>
      <c r="BY20" s="24"/>
      <c r="BZ20" s="24"/>
      <c r="CA20" s="24"/>
      <c r="CB20" s="24"/>
      <c r="CC20" s="24"/>
      <c r="CD20" s="24"/>
      <c r="CE20" s="24"/>
      <c r="CF20" s="24"/>
      <c r="CG20" s="24"/>
      <c r="CH20" s="24"/>
      <c r="CI20" s="24"/>
      <c r="CJ20" s="24"/>
      <c r="CK20" s="24"/>
      <c r="CL20" s="24"/>
      <c r="CM20" s="24"/>
      <c r="CN20" s="24"/>
      <c r="CO20" s="24"/>
      <c r="CP20" s="24"/>
      <c r="CQ20" s="24"/>
      <c r="CR20" s="24"/>
      <c r="CS20" s="24"/>
      <c r="CT20" s="24"/>
      <c r="CU20" s="24"/>
      <c r="CV20" s="24"/>
      <c r="CW20" s="24"/>
      <c r="CX20" s="24"/>
      <c r="CY20" s="24"/>
      <c r="CZ20" s="24"/>
      <c r="DA20" s="24"/>
      <c r="DB20" s="24"/>
      <c r="DC20" s="24"/>
      <c r="DD20" s="24"/>
      <c r="DE20" s="24"/>
      <c r="DF20" s="24"/>
      <c r="DG20" s="24"/>
      <c r="DH20" s="24"/>
      <c r="DI20" s="24"/>
      <c r="DJ20" s="24"/>
      <c r="DK20" s="24"/>
      <c r="DL20" s="24"/>
      <c r="DM20" s="24"/>
      <c r="DN20" s="24"/>
      <c r="DO20" s="24"/>
      <c r="DP20" s="24"/>
      <c r="DQ20" s="24"/>
      <c r="DR20" s="24"/>
      <c r="DS20" s="24"/>
      <c r="DT20" s="24"/>
      <c r="DU20" s="24"/>
      <c r="DV20" s="24"/>
      <c r="DW20" s="24"/>
      <c r="DX20" s="24"/>
      <c r="DY20" s="24"/>
      <c r="DZ20" s="24"/>
      <c r="EA20" s="24"/>
      <c r="EB20" s="24"/>
      <c r="EC20" s="24"/>
      <c r="ED20" s="24"/>
      <c r="EE20" s="24"/>
      <c r="EF20" s="24"/>
      <c r="EG20" s="24"/>
      <c r="EH20" s="24"/>
      <c r="EI20" s="24"/>
      <c r="EJ20" s="24"/>
      <c r="EK20" s="24"/>
      <c r="EL20" s="24"/>
      <c r="EM20" s="24"/>
      <c r="EN20" s="24"/>
      <c r="EO20" s="24"/>
      <c r="EP20" s="24"/>
      <c r="EQ20" s="24"/>
      <c r="ER20" s="24"/>
      <c r="ES20" s="24"/>
      <c r="ET20" s="24"/>
      <c r="EU20" s="24"/>
      <c r="EV20" s="24"/>
      <c r="EW20" s="24"/>
      <c r="EX20" s="24"/>
      <c r="EY20" s="24"/>
      <c r="EZ20" s="24"/>
      <c r="FA20" s="24"/>
      <c r="FB20" s="24"/>
      <c r="FC20" s="24"/>
      <c r="FD20" s="24"/>
      <c r="FE20" s="24"/>
      <c r="FF20" s="24"/>
      <c r="FG20" s="24"/>
      <c r="FH20" s="24"/>
      <c r="FI20" s="24"/>
      <c r="FJ20" s="24"/>
      <c r="FK20" s="24"/>
      <c r="FL20" s="24"/>
      <c r="FM20" s="24"/>
      <c r="FN20" s="24"/>
      <c r="FO20" s="24"/>
      <c r="FP20" s="24"/>
      <c r="FQ20" s="24"/>
      <c r="FR20" s="24"/>
      <c r="FS20" s="24"/>
      <c r="FT20" s="24"/>
      <c r="FU20" s="24"/>
      <c r="FV20" s="24"/>
      <c r="FW20" s="24"/>
      <c r="FX20" s="24"/>
      <c r="FY20" s="24"/>
      <c r="FZ20" s="24"/>
      <c r="GA20" s="24"/>
      <c r="GB20" s="24"/>
      <c r="GC20" s="24"/>
      <c r="GD20" s="24"/>
      <c r="GE20" s="24"/>
      <c r="GF20" s="24"/>
      <c r="GG20" s="24"/>
      <c r="GH20" s="24"/>
      <c r="GI20" s="24"/>
      <c r="GJ20" s="24"/>
      <c r="GK20" s="24"/>
      <c r="GL20" s="24"/>
      <c r="GM20" s="24"/>
      <c r="GN20" s="24"/>
      <c r="GO20" s="24"/>
      <c r="GP20" s="24"/>
      <c r="GQ20" s="24"/>
      <c r="GR20" s="24"/>
      <c r="GS20" s="24"/>
      <c r="GT20" s="24"/>
      <c r="GU20" s="24"/>
      <c r="GV20" s="24"/>
      <c r="GW20" s="24"/>
      <c r="GX20" s="24"/>
      <c r="GY20" s="24"/>
      <c r="GZ20" s="24"/>
      <c r="HA20" s="24"/>
      <c r="HB20" s="24"/>
      <c r="HC20" s="24"/>
      <c r="HD20" s="24"/>
      <c r="HE20" s="24"/>
      <c r="HF20" s="24"/>
      <c r="HG20" s="24"/>
      <c r="HH20" s="24"/>
      <c r="HI20" s="24"/>
      <c r="HJ20" s="24"/>
      <c r="HK20" s="24"/>
      <c r="HL20" s="24"/>
      <c r="HM20" s="24"/>
      <c r="HN20" s="24"/>
      <c r="HO20" s="24"/>
      <c r="HP20" s="24"/>
      <c r="HQ20" s="24"/>
      <c r="HR20" s="24"/>
      <c r="HS20" s="24"/>
      <c r="HT20" s="24"/>
      <c r="HU20" s="24"/>
      <c r="HV20" s="24"/>
      <c r="HW20" s="24"/>
      <c r="HX20" s="24"/>
      <c r="HY20" s="24"/>
      <c r="HZ20" s="24"/>
      <c r="IA20" s="24"/>
      <c r="IB20" s="24"/>
      <c r="IC20" s="24"/>
      <c r="ID20" s="24"/>
      <c r="IE20" s="24"/>
      <c r="IF20" s="24"/>
      <c r="IG20" s="24"/>
      <c r="IH20" s="24"/>
      <c r="II20" s="24"/>
      <c r="IJ20" s="24"/>
      <c r="IK20" s="24"/>
      <c r="IL20" s="24"/>
      <c r="IM20" s="24"/>
      <c r="IN20" s="24"/>
      <c r="IO20" s="24"/>
      <c r="IP20" s="24"/>
      <c r="IQ20" s="24"/>
      <c r="IR20" s="24"/>
      <c r="IS20" s="24"/>
      <c r="IT20" s="24"/>
      <c r="IU20" s="24"/>
      <c r="IV20" s="24"/>
      <c r="IW20" s="24"/>
      <c r="IX20" s="24"/>
      <c r="IY20" s="24"/>
      <c r="IZ20" s="24"/>
      <c r="JA20" s="24"/>
      <c r="JB20" s="24"/>
      <c r="JC20" s="24"/>
      <c r="JD20" s="24"/>
      <c r="JE20" s="24"/>
      <c r="JF20" s="24"/>
      <c r="JG20" s="24"/>
      <c r="JH20" s="24"/>
      <c r="JI20" s="24"/>
      <c r="JJ20" s="24"/>
      <c r="JK20" s="24"/>
      <c r="JL20" s="24"/>
      <c r="JM20" s="24"/>
      <c r="JN20" s="24"/>
      <c r="JO20" s="24"/>
      <c r="JP20" s="24"/>
      <c r="JQ20" s="24"/>
      <c r="JR20" s="24"/>
      <c r="JS20" s="24"/>
      <c r="JT20" s="24"/>
      <c r="JU20" s="24"/>
      <c r="JV20" s="24"/>
      <c r="JW20" s="24"/>
      <c r="JX20" s="24"/>
      <c r="JY20" s="24"/>
      <c r="JZ20" s="24"/>
      <c r="KA20" s="24"/>
      <c r="KB20" s="24"/>
      <c r="KC20" s="24"/>
      <c r="KD20" s="24"/>
      <c r="KE20" s="24"/>
      <c r="KF20" s="24"/>
      <c r="KG20" s="24"/>
      <c r="KH20" s="24"/>
      <c r="KI20" s="24"/>
      <c r="KJ20" s="24"/>
      <c r="KK20" s="24"/>
      <c r="KL20" s="24"/>
      <c r="KM20" s="24"/>
      <c r="KN20" s="24"/>
      <c r="KO20" s="24"/>
      <c r="KP20" s="24"/>
      <c r="KQ20" s="24"/>
      <c r="KR20" s="24"/>
      <c r="KS20" s="24"/>
      <c r="KT20" s="24"/>
      <c r="KU20" s="24"/>
      <c r="KV20" s="24"/>
      <c r="KW20" s="24"/>
      <c r="KX20" s="24"/>
      <c r="KY20" s="24"/>
      <c r="KZ20" s="24"/>
      <c r="LA20" s="24"/>
      <c r="LB20" s="24"/>
      <c r="LC20" s="24"/>
      <c r="LD20" s="24"/>
      <c r="LE20" s="24"/>
      <c r="LF20" s="24"/>
      <c r="LG20" s="24"/>
      <c r="LH20" s="24"/>
      <c r="LI20" s="24"/>
      <c r="LJ20" s="24"/>
      <c r="LK20" s="24"/>
      <c r="LL20" s="24"/>
      <c r="LM20" s="24"/>
      <c r="LN20" s="24"/>
      <c r="LO20" s="24"/>
      <c r="LP20" s="24"/>
      <c r="LQ20" s="24"/>
      <c r="LR20" s="24"/>
      <c r="LS20" s="24"/>
      <c r="LT20" s="24"/>
      <c r="LU20" s="24"/>
      <c r="LV20" s="24"/>
      <c r="LW20" s="24"/>
      <c r="LX20" s="24"/>
      <c r="LY20" s="24"/>
      <c r="LZ20" s="24"/>
      <c r="MA20" s="24"/>
      <c r="MB20" s="24"/>
      <c r="MC20" s="24"/>
      <c r="MD20" s="24"/>
      <c r="ME20" s="24"/>
      <c r="MF20" s="24"/>
      <c r="MG20" s="24"/>
      <c r="MH20" s="24"/>
      <c r="MI20" s="24"/>
      <c r="MJ20" s="24"/>
      <c r="MK20" s="24"/>
      <c r="ML20" s="24"/>
      <c r="MM20" s="24"/>
      <c r="MN20" s="24"/>
      <c r="MO20" s="24"/>
      <c r="MP20" s="24"/>
      <c r="MQ20" s="24"/>
      <c r="MR20" s="24"/>
      <c r="MS20" s="24"/>
      <c r="MT20" s="24"/>
      <c r="MU20" s="24"/>
      <c r="MV20" s="24"/>
      <c r="MW20" s="24"/>
      <c r="MX20" s="24"/>
      <c r="MY20" s="24"/>
      <c r="MZ20" s="24"/>
      <c r="NA20" s="24"/>
      <c r="NB20" s="24"/>
      <c r="NC20" s="24"/>
      <c r="ND20" s="24"/>
      <c r="NE20" s="24"/>
      <c r="NF20" s="24"/>
      <c r="NG20" s="24"/>
      <c r="NH20" s="24"/>
      <c r="NI20" s="24"/>
      <c r="NJ20" s="24"/>
      <c r="NK20" s="24"/>
      <c r="NL20" s="24"/>
      <c r="NM20" s="24"/>
      <c r="NN20" s="24"/>
      <c r="NO20" s="24"/>
      <c r="NP20" s="24"/>
      <c r="NQ20" s="24"/>
      <c r="NR20" s="24"/>
      <c r="NS20" s="24"/>
      <c r="NT20" s="24"/>
      <c r="NU20" s="24"/>
      <c r="NV20" s="24"/>
      <c r="NW20" s="24"/>
      <c r="NX20" s="24"/>
      <c r="NY20" s="24"/>
      <c r="NZ20" s="24"/>
      <c r="OA20" s="24"/>
      <c r="OB20" s="24"/>
      <c r="OC20" s="24"/>
      <c r="OD20" s="24"/>
      <c r="OE20" s="24"/>
      <c r="OF20" s="24"/>
      <c r="OG20" s="24"/>
      <c r="OH20" s="24"/>
      <c r="OI20" s="24"/>
      <c r="OJ20" s="24"/>
      <c r="OK20" s="24"/>
      <c r="OL20" s="24"/>
      <c r="OM20" s="24"/>
      <c r="ON20" s="24"/>
      <c r="OO20" s="24"/>
      <c r="OP20" s="24"/>
      <c r="OQ20" s="24"/>
      <c r="OR20" s="24"/>
      <c r="OS20" s="24"/>
      <c r="OT20" s="24"/>
      <c r="OU20" s="24"/>
      <c r="OV20" s="24"/>
      <c r="OW20" s="24"/>
      <c r="OX20" s="24"/>
      <c r="OY20" s="24"/>
      <c r="OZ20" s="24"/>
      <c r="PA20" s="24"/>
      <c r="PB20" s="24"/>
      <c r="PC20" s="24"/>
      <c r="PD20" s="24"/>
      <c r="PE20" s="24"/>
      <c r="PF20" s="24"/>
      <c r="PG20" s="24"/>
      <c r="PH20" s="24"/>
      <c r="PI20" s="24"/>
      <c r="PJ20" s="24"/>
      <c r="PK20" s="24"/>
      <c r="PL20" s="24"/>
      <c r="PM20" s="24"/>
      <c r="PN20" s="24"/>
      <c r="PO20" s="24"/>
      <c r="PP20" s="24"/>
      <c r="PQ20" s="24"/>
      <c r="PR20" s="24"/>
      <c r="PS20" s="24"/>
      <c r="PT20" s="24"/>
      <c r="PU20" s="24"/>
      <c r="PV20" s="24"/>
      <c r="PW20" s="24"/>
      <c r="PX20" s="24"/>
      <c r="PY20" s="24"/>
      <c r="PZ20" s="24"/>
      <c r="QA20" s="24"/>
      <c r="QB20" s="24"/>
      <c r="QC20" s="24"/>
      <c r="QD20" s="24"/>
      <c r="QE20" s="24"/>
      <c r="QF20" s="24"/>
      <c r="QG20" s="24"/>
      <c r="QH20" s="24"/>
      <c r="QI20" s="24"/>
      <c r="QJ20" s="24"/>
      <c r="QK20" s="24"/>
      <c r="QL20" s="24"/>
      <c r="QM20" s="24"/>
      <c r="QN20" s="24"/>
      <c r="QO20" s="24"/>
      <c r="QP20" s="24"/>
      <c r="QQ20" s="24"/>
      <c r="QR20" s="24"/>
      <c r="QS20" s="24"/>
      <c r="QT20" s="24"/>
      <c r="QU20" s="24"/>
      <c r="QV20" s="24"/>
      <c r="QW20" s="24"/>
      <c r="QX20" s="24"/>
      <c r="QY20" s="24"/>
      <c r="QZ20" s="24"/>
      <c r="RA20" s="24"/>
      <c r="RB20" s="24"/>
      <c r="RC20" s="24"/>
      <c r="RD20" s="24"/>
      <c r="RE20" s="24"/>
      <c r="RF20" s="24"/>
      <c r="RG20" s="24"/>
      <c r="RH20" s="24"/>
      <c r="RI20" s="24"/>
      <c r="RJ20" s="24"/>
      <c r="RK20" s="24"/>
      <c r="RL20" s="24"/>
      <c r="RM20" s="24"/>
      <c r="RN20" s="24"/>
      <c r="RO20" s="24"/>
      <c r="RP20" s="24"/>
      <c r="RQ20" s="24"/>
      <c r="RR20" s="24"/>
      <c r="RS20" s="24"/>
      <c r="RT20" s="24"/>
      <c r="RU20" s="24"/>
      <c r="RV20" s="24"/>
      <c r="RW20" s="24"/>
      <c r="RX20" s="24"/>
      <c r="RY20" s="24"/>
      <c r="RZ20" s="24"/>
      <c r="SA20" s="24"/>
      <c r="SB20" s="24"/>
      <c r="SC20" s="24"/>
      <c r="SD20" s="24"/>
      <c r="SE20" s="24"/>
      <c r="SF20" s="24"/>
      <c r="SG20" s="24"/>
      <c r="SH20" s="24"/>
      <c r="SI20" s="24"/>
      <c r="SJ20" s="24"/>
      <c r="SK20" s="24"/>
      <c r="SL20" s="24"/>
      <c r="SM20" s="24"/>
      <c r="SN20" s="24"/>
      <c r="SO20" s="24"/>
      <c r="SP20" s="24"/>
      <c r="SQ20" s="24"/>
      <c r="SR20" s="24"/>
      <c r="SS20" s="24"/>
      <c r="ST20" s="24"/>
      <c r="SU20" s="24"/>
      <c r="SV20" s="24"/>
      <c r="SW20" s="24"/>
      <c r="SX20" s="24"/>
      <c r="SY20" s="24"/>
      <c r="SZ20" s="24"/>
      <c r="TA20" s="24"/>
      <c r="TB20" s="24"/>
      <c r="TC20" s="24"/>
      <c r="TD20" s="24"/>
      <c r="TE20" s="24"/>
      <c r="TF20" s="24"/>
      <c r="TG20" s="24"/>
      <c r="TH20" s="24"/>
      <c r="TI20" s="24"/>
      <c r="TJ20" s="24"/>
      <c r="TK20" s="24"/>
      <c r="TL20" s="24"/>
      <c r="TM20" s="24"/>
      <c r="TN20" s="24"/>
      <c r="TO20" s="24"/>
      <c r="TP20" s="24"/>
      <c r="TQ20" s="24"/>
      <c r="TR20" s="24"/>
      <c r="TS20" s="24"/>
      <c r="TT20" s="24"/>
      <c r="TU20" s="24"/>
      <c r="TV20" s="24"/>
      <c r="TW20" s="24"/>
      <c r="TX20" s="24"/>
      <c r="TY20" s="24"/>
      <c r="TZ20" s="24"/>
      <c r="UA20" s="24"/>
      <c r="UB20" s="24"/>
      <c r="UC20" s="24"/>
      <c r="UD20" s="24"/>
      <c r="UE20" s="24"/>
      <c r="UF20" s="24"/>
      <c r="UG20" s="24"/>
      <c r="UH20" s="24"/>
      <c r="UI20" s="24"/>
      <c r="UJ20" s="24"/>
      <c r="UK20" s="24"/>
      <c r="UL20" s="24"/>
      <c r="UM20" s="24"/>
      <c r="UN20" s="24"/>
      <c r="UO20" s="24"/>
      <c r="UP20" s="24"/>
      <c r="UQ20" s="24"/>
      <c r="UR20" s="24"/>
      <c r="US20" s="24"/>
      <c r="UT20" s="24"/>
      <c r="UU20" s="24"/>
      <c r="UV20" s="24"/>
      <c r="UW20" s="24"/>
      <c r="UX20" s="24"/>
      <c r="UY20" s="24"/>
      <c r="UZ20" s="24"/>
      <c r="VA20" s="24"/>
      <c r="VB20" s="24"/>
      <c r="VC20" s="24"/>
      <c r="VD20" s="24"/>
      <c r="VE20" s="24"/>
      <c r="VF20" s="24"/>
      <c r="VG20" s="24"/>
      <c r="VH20" s="24"/>
      <c r="VI20" s="24"/>
      <c r="VJ20" s="24"/>
      <c r="VK20" s="24"/>
      <c r="VL20" s="24"/>
      <c r="VM20" s="24"/>
      <c r="VN20" s="24"/>
      <c r="VO20" s="24"/>
      <c r="VP20" s="24"/>
      <c r="VQ20" s="24"/>
      <c r="VR20" s="24"/>
      <c r="VS20" s="24"/>
      <c r="VT20" s="24"/>
      <c r="VU20" s="24"/>
      <c r="VV20" s="24"/>
      <c r="VW20" s="24"/>
      <c r="VX20" s="24"/>
      <c r="VY20" s="24"/>
      <c r="VZ20" s="24"/>
      <c r="WA20" s="24"/>
      <c r="WB20" s="24"/>
      <c r="WC20" s="24"/>
      <c r="WD20" s="24"/>
      <c r="WE20" s="24"/>
      <c r="WF20" s="24"/>
      <c r="WG20" s="24"/>
      <c r="WH20" s="24"/>
      <c r="WI20" s="24"/>
      <c r="WJ20" s="24"/>
      <c r="WK20" s="24"/>
      <c r="WL20" s="24"/>
      <c r="WM20" s="24"/>
      <c r="WN20" s="24"/>
      <c r="WO20" s="24"/>
      <c r="WP20" s="24"/>
      <c r="WQ20" s="24"/>
      <c r="WR20" s="24"/>
      <c r="WS20" s="24"/>
      <c r="WT20" s="24"/>
      <c r="WU20" s="24"/>
      <c r="WV20" s="24"/>
      <c r="WW20" s="24"/>
      <c r="WX20" s="24"/>
      <c r="WY20" s="24"/>
      <c r="WZ20" s="24"/>
      <c r="XA20" s="24"/>
      <c r="XB20" s="24"/>
      <c r="XC20" s="24"/>
      <c r="XD20" s="24"/>
      <c r="XE20" s="24"/>
      <c r="XF20" s="24"/>
      <c r="XG20" s="24"/>
      <c r="XH20" s="24"/>
      <c r="XI20" s="24"/>
      <c r="XJ20" s="24"/>
      <c r="XK20" s="24"/>
      <c r="XL20" s="24"/>
      <c r="XM20" s="24"/>
      <c r="XN20" s="24"/>
      <c r="XO20" s="24"/>
      <c r="XP20" s="24"/>
      <c r="XQ20" s="24"/>
      <c r="XR20" s="24"/>
      <c r="XS20" s="24"/>
      <c r="XT20" s="24"/>
      <c r="XU20" s="24"/>
      <c r="XV20" s="24"/>
      <c r="XW20" s="24"/>
      <c r="XX20" s="24"/>
      <c r="XY20" s="24"/>
      <c r="XZ20" s="24"/>
      <c r="YA20" s="24"/>
      <c r="YB20" s="24"/>
      <c r="YC20" s="24"/>
      <c r="YD20" s="24"/>
      <c r="YE20" s="24"/>
      <c r="YF20" s="24"/>
      <c r="YG20" s="24"/>
      <c r="YH20" s="24"/>
      <c r="YI20" s="24"/>
      <c r="YJ20" s="24"/>
      <c r="YK20" s="24"/>
      <c r="YL20" s="24"/>
      <c r="YM20" s="24"/>
      <c r="YN20" s="24"/>
      <c r="YO20" s="24"/>
      <c r="YP20" s="24"/>
      <c r="YQ20" s="24"/>
      <c r="YR20" s="24"/>
      <c r="YS20" s="24"/>
      <c r="YT20" s="24"/>
      <c r="YU20" s="24"/>
      <c r="YV20" s="24"/>
      <c r="YW20" s="24"/>
      <c r="YX20" s="24"/>
      <c r="YY20" s="24"/>
      <c r="YZ20" s="24"/>
      <c r="ZA20" s="24"/>
      <c r="ZB20" s="24"/>
      <c r="ZC20" s="24"/>
      <c r="ZD20" s="24"/>
      <c r="ZE20" s="24"/>
      <c r="ZF20" s="24"/>
      <c r="ZG20" s="24"/>
      <c r="ZH20" s="24"/>
      <c r="ZI20" s="24"/>
      <c r="ZJ20" s="24"/>
      <c r="ZK20" s="24"/>
      <c r="ZL20" s="24"/>
      <c r="ZM20" s="24"/>
      <c r="ZN20" s="24"/>
      <c r="ZO20" s="24"/>
      <c r="ZP20" s="24"/>
      <c r="ZQ20" s="24"/>
      <c r="ZR20" s="24"/>
      <c r="ZS20" s="24"/>
      <c r="ZT20" s="24"/>
      <c r="ZU20" s="24"/>
      <c r="ZV20" s="24"/>
      <c r="ZW20" s="24"/>
      <c r="ZX20" s="24"/>
      <c r="ZY20" s="24"/>
      <c r="ZZ20" s="24"/>
      <c r="AAA20" s="24"/>
      <c r="AAB20" s="24"/>
      <c r="AAC20" s="24"/>
      <c r="AAD20" s="24"/>
      <c r="AAE20" s="24"/>
      <c r="AAF20" s="24"/>
      <c r="AAG20" s="24"/>
      <c r="AAH20" s="24"/>
      <c r="AAI20" s="24"/>
      <c r="AAJ20" s="24"/>
      <c r="AAK20" s="24"/>
      <c r="AAL20" s="24"/>
      <c r="AAM20" s="24"/>
      <c r="AAN20" s="24"/>
      <c r="AAO20" s="24"/>
      <c r="AAP20" s="24"/>
      <c r="AAQ20" s="24"/>
      <c r="AAR20" s="24"/>
      <c r="AAS20" s="24"/>
      <c r="AAT20" s="24"/>
      <c r="AAU20" s="24"/>
      <c r="AAV20" s="24"/>
      <c r="AAW20" s="24"/>
      <c r="AAX20" s="24"/>
      <c r="AAY20" s="24"/>
      <c r="AAZ20" s="24"/>
      <c r="ABA20" s="24"/>
      <c r="ABB20" s="24"/>
      <c r="ABC20" s="24"/>
      <c r="ABD20" s="24"/>
      <c r="ABE20" s="24"/>
      <c r="ABF20" s="24"/>
      <c r="ABG20" s="24"/>
      <c r="ABH20" s="24"/>
      <c r="ABI20" s="24"/>
      <c r="ABJ20" s="24"/>
      <c r="ABK20" s="24"/>
      <c r="ABL20" s="24"/>
      <c r="ABM20" s="24"/>
      <c r="ABN20" s="24"/>
      <c r="ABO20" s="24"/>
      <c r="ABP20" s="24"/>
      <c r="ABQ20" s="24"/>
      <c r="ABR20" s="24"/>
      <c r="ABS20" s="24"/>
      <c r="ABT20" s="24"/>
      <c r="ABU20" s="24"/>
      <c r="ABV20" s="24"/>
      <c r="ABW20" s="24"/>
      <c r="ABX20" s="24"/>
      <c r="ABY20" s="24"/>
      <c r="ABZ20" s="24"/>
      <c r="ACA20" s="24"/>
      <c r="ACB20" s="24"/>
      <c r="ACC20" s="24"/>
      <c r="ACD20" s="24"/>
      <c r="ACE20" s="24"/>
      <c r="ACF20" s="24"/>
      <c r="ACG20" s="24"/>
      <c r="ACH20" s="24"/>
      <c r="ACI20" s="24"/>
      <c r="ACJ20" s="24"/>
      <c r="ACK20" s="24"/>
      <c r="ACL20" s="24"/>
      <c r="ACM20" s="24"/>
      <c r="ACN20" s="24"/>
      <c r="ACO20" s="24"/>
      <c r="ACP20" s="24"/>
      <c r="ACQ20" s="24"/>
      <c r="ACR20" s="24"/>
      <c r="ACS20" s="24"/>
      <c r="ACT20" s="24"/>
      <c r="ACU20" s="24"/>
      <c r="ACV20" s="24"/>
      <c r="ACW20" s="24"/>
      <c r="ACX20" s="24"/>
      <c r="ACY20" s="24"/>
      <c r="ACZ20" s="24"/>
      <c r="ADA20" s="24"/>
      <c r="ADB20" s="24"/>
      <c r="ADC20" s="24"/>
      <c r="ADD20" s="24"/>
      <c r="ADE20" s="24"/>
      <c r="ADF20" s="24"/>
      <c r="ADG20" s="24"/>
      <c r="ADH20" s="24"/>
      <c r="ADI20" s="24"/>
      <c r="ADJ20" s="24"/>
      <c r="ADK20" s="24"/>
      <c r="ADL20" s="24"/>
      <c r="ADM20" s="24"/>
      <c r="ADN20" s="24"/>
      <c r="ADO20" s="24"/>
      <c r="ADP20" s="24"/>
      <c r="ADQ20" s="24"/>
      <c r="ADR20" s="24"/>
      <c r="ADS20" s="24"/>
      <c r="ADT20" s="24"/>
      <c r="ADU20" s="24"/>
      <c r="ADV20" s="24"/>
      <c r="ADW20" s="24"/>
      <c r="ADX20" s="24"/>
      <c r="ADY20" s="24"/>
      <c r="ADZ20" s="24"/>
      <c r="AEA20" s="24"/>
      <c r="AEB20" s="24"/>
      <c r="AEC20" s="24"/>
      <c r="AED20" s="24"/>
      <c r="AEE20" s="24"/>
      <c r="AEF20" s="24"/>
      <c r="AEG20" s="24"/>
      <c r="AEH20" s="24"/>
      <c r="AEI20" s="24"/>
      <c r="AEJ20" s="24"/>
      <c r="AEK20" s="24"/>
      <c r="AEL20" s="24"/>
      <c r="AEM20" s="24"/>
      <c r="AEN20" s="24"/>
      <c r="AEO20" s="24"/>
      <c r="AEP20" s="24"/>
      <c r="AEQ20" s="24"/>
      <c r="AER20" s="24"/>
      <c r="AES20" s="24"/>
      <c r="AET20" s="24"/>
      <c r="AEU20" s="24"/>
      <c r="AEV20" s="24"/>
      <c r="AEW20" s="24"/>
      <c r="AEX20" s="24"/>
      <c r="AEY20" s="24"/>
      <c r="AEZ20" s="24"/>
      <c r="AFA20" s="24"/>
      <c r="AFB20" s="24"/>
      <c r="AFC20" s="24"/>
      <c r="AFD20" s="24"/>
      <c r="AFE20" s="24"/>
      <c r="AFF20" s="24"/>
      <c r="AFG20" s="24"/>
      <c r="AFH20" s="24"/>
      <c r="AFI20" s="24"/>
      <c r="AFJ20" s="24"/>
      <c r="AFK20" s="24"/>
      <c r="AFL20" s="24"/>
      <c r="AFM20" s="24"/>
      <c r="AFN20" s="24"/>
      <c r="AFO20" s="24"/>
      <c r="AFP20" s="24"/>
      <c r="AFQ20" s="24"/>
      <c r="AFR20" s="24"/>
      <c r="AFS20" s="24"/>
      <c r="AFT20" s="24"/>
      <c r="AFU20" s="24"/>
      <c r="AFV20" s="24"/>
      <c r="AFW20" s="24"/>
      <c r="AFX20" s="24"/>
      <c r="AFY20" s="24"/>
      <c r="AFZ20" s="24"/>
      <c r="AGA20" s="24"/>
      <c r="AGB20" s="24"/>
      <c r="AGC20" s="24"/>
      <c r="AGD20" s="24"/>
      <c r="AGE20" s="24"/>
      <c r="AGF20" s="24"/>
      <c r="AGG20" s="24"/>
      <c r="AGH20" s="24"/>
      <c r="AGI20" s="24"/>
      <c r="AGJ20" s="24"/>
      <c r="AGK20" s="24"/>
      <c r="AGL20" s="24"/>
      <c r="AGM20" s="24"/>
      <c r="AGN20" s="24"/>
      <c r="AGO20" s="24"/>
      <c r="AGP20" s="24"/>
      <c r="AGQ20" s="24"/>
      <c r="AGR20" s="24"/>
      <c r="AGS20" s="24"/>
      <c r="AGT20" s="24"/>
      <c r="AGU20" s="24"/>
      <c r="AGV20" s="24"/>
      <c r="AGW20" s="24"/>
      <c r="AGX20" s="24"/>
      <c r="AGY20" s="24"/>
      <c r="AGZ20" s="24"/>
      <c r="AHA20" s="24"/>
      <c r="AHB20" s="24"/>
      <c r="AHC20" s="24"/>
      <c r="AHD20" s="24"/>
      <c r="AHE20" s="24"/>
      <c r="AHF20" s="24"/>
      <c r="AHG20" s="24"/>
      <c r="AHH20" s="24"/>
      <c r="AHI20" s="24"/>
      <c r="AHJ20" s="24"/>
      <c r="AHK20" s="24"/>
      <c r="AHL20" s="24"/>
      <c r="AHM20" s="24"/>
      <c r="AHN20" s="24"/>
      <c r="AHO20" s="24"/>
      <c r="AHP20" s="24"/>
      <c r="AHQ20" s="24"/>
      <c r="AHR20" s="24"/>
      <c r="AHS20" s="24"/>
      <c r="AHT20" s="24"/>
      <c r="AHU20" s="24"/>
      <c r="AHV20" s="24"/>
      <c r="AHW20" s="24"/>
      <c r="AHX20" s="24"/>
      <c r="AHY20" s="24"/>
      <c r="AHZ20" s="24"/>
      <c r="AIA20" s="24"/>
      <c r="AIB20" s="24"/>
      <c r="AIC20" s="24"/>
      <c r="AID20" s="24"/>
      <c r="AIE20" s="24"/>
      <c r="AIF20" s="24"/>
      <c r="AIG20" s="24"/>
      <c r="AIH20" s="24"/>
      <c r="AII20" s="24"/>
      <c r="AIJ20" s="24"/>
      <c r="AIK20" s="24"/>
      <c r="AIL20" s="24"/>
      <c r="AIM20" s="24"/>
      <c r="AIN20" s="24"/>
      <c r="AIO20" s="24"/>
      <c r="AIP20" s="24"/>
      <c r="AIQ20" s="24"/>
      <c r="AIR20" s="24"/>
      <c r="AIS20" s="24"/>
      <c r="AIT20" s="24"/>
      <c r="AIU20" s="24"/>
      <c r="AIV20" s="24"/>
      <c r="AIW20" s="24"/>
      <c r="AIX20" s="24"/>
      <c r="AIY20" s="24"/>
      <c r="AIZ20" s="24"/>
      <c r="AJA20" s="24"/>
      <c r="AJB20" s="24"/>
      <c r="AJC20" s="24"/>
      <c r="AJD20" s="24"/>
      <c r="AJE20" s="24"/>
      <c r="AJF20" s="24"/>
      <c r="AJG20" s="24"/>
      <c r="AJH20" s="24"/>
      <c r="AJI20" s="24"/>
      <c r="AJJ20" s="24"/>
      <c r="AJK20" s="24"/>
      <c r="AJL20" s="24"/>
      <c r="AJM20" s="24"/>
      <c r="AJN20" s="24"/>
      <c r="AJO20" s="24"/>
      <c r="AJP20" s="24"/>
      <c r="AJQ20" s="24"/>
      <c r="AJR20" s="24"/>
      <c r="AJS20" s="24"/>
      <c r="AJT20" s="24"/>
      <c r="AJU20" s="24"/>
      <c r="AJV20" s="24"/>
      <c r="AJW20" s="24"/>
      <c r="AJX20" s="24"/>
      <c r="AJY20" s="24"/>
      <c r="AJZ20" s="24"/>
      <c r="AKA20" s="24"/>
      <c r="AKB20" s="24"/>
      <c r="AKC20" s="24"/>
      <c r="AKD20" s="24"/>
      <c r="AKE20" s="24"/>
      <c r="AKF20" s="24"/>
      <c r="AKG20" s="24"/>
      <c r="AKH20" s="24"/>
      <c r="AKI20" s="24"/>
      <c r="AKJ20" s="24"/>
      <c r="AKK20" s="24"/>
      <c r="AKL20" s="24"/>
      <c r="AKM20" s="24"/>
      <c r="AKN20" s="24"/>
      <c r="AKO20" s="24"/>
      <c r="AKP20" s="24"/>
      <c r="AKQ20" s="24"/>
      <c r="AKR20" s="24"/>
      <c r="AKS20" s="24"/>
      <c r="AKT20" s="24"/>
      <c r="AKU20" s="24"/>
      <c r="AKV20" s="24"/>
      <c r="AKW20" s="24"/>
      <c r="AKX20" s="24"/>
      <c r="AKY20" s="24"/>
      <c r="AKZ20" s="24"/>
      <c r="ALA20" s="24"/>
      <c r="ALB20" s="24"/>
      <c r="ALC20" s="24"/>
      <c r="ALD20" s="24"/>
      <c r="ALE20" s="24"/>
      <c r="ALF20" s="24"/>
      <c r="ALG20" s="24"/>
      <c r="ALH20" s="24"/>
      <c r="ALI20" s="24"/>
      <c r="ALJ20" s="24"/>
      <c r="ALK20" s="24"/>
      <c r="ALL20" s="24"/>
      <c r="ALM20" s="24"/>
      <c r="ALN20" s="24"/>
      <c r="ALO20" s="24"/>
      <c r="ALP20" s="24"/>
      <c r="ALQ20" s="24"/>
      <c r="ALR20" s="24"/>
      <c r="ALS20" s="24"/>
      <c r="ALT20" s="24"/>
      <c r="ALU20" s="24"/>
      <c r="ALV20" s="24"/>
      <c r="ALW20" s="24"/>
      <c r="ALX20" s="24"/>
      <c r="ALY20" s="24"/>
      <c r="ALZ20" s="24"/>
      <c r="AMA20" s="24"/>
      <c r="AMB20" s="24"/>
      <c r="AMC20" s="24"/>
    </row>
    <row r="21" spans="1:1017" s="61" customFormat="1">
      <c r="A21" s="132" t="s">
        <v>60</v>
      </c>
      <c r="B21" s="133">
        <v>5501710</v>
      </c>
      <c r="C21" s="135" t="s">
        <v>61</v>
      </c>
      <c r="D21" s="136" t="s">
        <v>62</v>
      </c>
      <c r="E21" s="137" t="s">
        <v>63</v>
      </c>
      <c r="F21" s="112">
        <v>1564.06</v>
      </c>
      <c r="G21" s="60">
        <v>3.72</v>
      </c>
      <c r="H21" s="83">
        <f t="shared" si="0"/>
        <v>0.21229999999999999</v>
      </c>
      <c r="I21" s="60">
        <f>ROUND(((H21+1)*G21),2)</f>
        <v>4.51</v>
      </c>
      <c r="J21" s="60">
        <f>TRUNC((G21*F21),2)</f>
        <v>5818.3</v>
      </c>
      <c r="K21" s="60">
        <f>TRUNC((I21*F21),2)</f>
        <v>7053.91</v>
      </c>
      <c r="L21" s="58"/>
      <c r="M21" s="24"/>
      <c r="N21" s="24"/>
      <c r="O21" s="24"/>
      <c r="P21" s="24"/>
      <c r="Q21" s="24"/>
      <c r="R21" s="24"/>
      <c r="S21" s="24"/>
      <c r="T21" s="24"/>
      <c r="U21" s="24"/>
      <c r="V21" s="24"/>
      <c r="W21" s="24"/>
      <c r="X21" s="24"/>
      <c r="Y21" s="24"/>
      <c r="Z21" s="24"/>
      <c r="AA21" s="24"/>
      <c r="AB21" s="24"/>
      <c r="AC21" s="24"/>
      <c r="AD21" s="24"/>
      <c r="AE21" s="24"/>
      <c r="AF21" s="24"/>
      <c r="AG21" s="24"/>
      <c r="AH21" s="24"/>
      <c r="AI21" s="24"/>
      <c r="AJ21" s="24"/>
      <c r="AK21" s="24"/>
      <c r="AL21" s="24"/>
      <c r="AM21" s="24"/>
      <c r="AN21" s="24"/>
      <c r="AO21" s="24"/>
      <c r="AP21" s="24"/>
      <c r="AQ21" s="24"/>
      <c r="AR21" s="24"/>
      <c r="AS21" s="24"/>
      <c r="AT21" s="24"/>
      <c r="AU21" s="24"/>
      <c r="AV21" s="24"/>
      <c r="AW21" s="24"/>
      <c r="AX21" s="24"/>
      <c r="AY21" s="24"/>
      <c r="AZ21" s="24"/>
      <c r="BA21" s="24"/>
      <c r="BB21" s="24"/>
      <c r="BC21" s="24"/>
      <c r="BD21" s="24"/>
      <c r="BE21" s="24"/>
      <c r="BF21" s="24"/>
      <c r="BG21" s="24"/>
      <c r="BH21" s="24"/>
      <c r="BI21" s="24"/>
      <c r="BJ21" s="24"/>
      <c r="BK21" s="24"/>
      <c r="BL21" s="24"/>
      <c r="BM21" s="24"/>
      <c r="BN21" s="24"/>
      <c r="BO21" s="24"/>
      <c r="BP21" s="24"/>
      <c r="BQ21" s="24"/>
      <c r="BR21" s="24"/>
      <c r="BS21" s="24"/>
      <c r="BT21" s="24"/>
      <c r="BU21" s="24"/>
      <c r="BV21" s="24"/>
      <c r="BW21" s="24"/>
      <c r="BX21" s="24"/>
      <c r="BY21" s="24"/>
      <c r="BZ21" s="24"/>
      <c r="CA21" s="24"/>
      <c r="CB21" s="24"/>
      <c r="CC21" s="24"/>
      <c r="CD21" s="24"/>
      <c r="CE21" s="24"/>
      <c r="CF21" s="24"/>
      <c r="CG21" s="24"/>
      <c r="CH21" s="24"/>
      <c r="CI21" s="24"/>
      <c r="CJ21" s="24"/>
      <c r="CK21" s="24"/>
      <c r="CL21" s="24"/>
      <c r="CM21" s="24"/>
      <c r="CN21" s="24"/>
      <c r="CO21" s="24"/>
      <c r="CP21" s="24"/>
      <c r="CQ21" s="24"/>
      <c r="CR21" s="24"/>
      <c r="CS21" s="24"/>
      <c r="CT21" s="24"/>
      <c r="CU21" s="24"/>
      <c r="CV21" s="24"/>
      <c r="CW21" s="24"/>
      <c r="CX21" s="24"/>
      <c r="CY21" s="24"/>
      <c r="CZ21" s="24"/>
      <c r="DA21" s="24"/>
      <c r="DB21" s="24"/>
      <c r="DC21" s="24"/>
      <c r="DD21" s="24"/>
      <c r="DE21" s="24"/>
      <c r="DF21" s="24"/>
      <c r="DG21" s="24"/>
      <c r="DH21" s="24"/>
      <c r="DI21" s="24"/>
      <c r="DJ21" s="24"/>
      <c r="DK21" s="24"/>
      <c r="DL21" s="24"/>
      <c r="DM21" s="24"/>
      <c r="DN21" s="24"/>
      <c r="DO21" s="24"/>
      <c r="DP21" s="24"/>
      <c r="DQ21" s="24"/>
      <c r="DR21" s="24"/>
      <c r="DS21" s="24"/>
      <c r="DT21" s="24"/>
      <c r="DU21" s="24"/>
      <c r="DV21" s="24"/>
      <c r="DW21" s="24"/>
      <c r="DX21" s="24"/>
      <c r="DY21" s="24"/>
      <c r="DZ21" s="24"/>
      <c r="EA21" s="24"/>
      <c r="EB21" s="24"/>
      <c r="EC21" s="24"/>
      <c r="ED21" s="24"/>
      <c r="EE21" s="24"/>
      <c r="EF21" s="24"/>
      <c r="EG21" s="24"/>
      <c r="EH21" s="24"/>
      <c r="EI21" s="24"/>
      <c r="EJ21" s="24"/>
      <c r="EK21" s="24"/>
      <c r="EL21" s="24"/>
      <c r="EM21" s="24"/>
      <c r="EN21" s="24"/>
      <c r="EO21" s="24"/>
      <c r="EP21" s="24"/>
      <c r="EQ21" s="24"/>
      <c r="ER21" s="24"/>
      <c r="ES21" s="24"/>
      <c r="ET21" s="24"/>
      <c r="EU21" s="24"/>
      <c r="EV21" s="24"/>
      <c r="EW21" s="24"/>
      <c r="EX21" s="24"/>
      <c r="EY21" s="24"/>
      <c r="EZ21" s="24"/>
      <c r="FA21" s="24"/>
      <c r="FB21" s="24"/>
      <c r="FC21" s="24"/>
      <c r="FD21" s="24"/>
      <c r="FE21" s="24"/>
      <c r="FF21" s="24"/>
      <c r="FG21" s="24"/>
      <c r="FH21" s="24"/>
      <c r="FI21" s="24"/>
      <c r="FJ21" s="24"/>
      <c r="FK21" s="24"/>
      <c r="FL21" s="24"/>
      <c r="FM21" s="24"/>
      <c r="FN21" s="24"/>
      <c r="FO21" s="24"/>
      <c r="FP21" s="24"/>
      <c r="FQ21" s="24"/>
      <c r="FR21" s="24"/>
      <c r="FS21" s="24"/>
      <c r="FT21" s="24"/>
      <c r="FU21" s="24"/>
      <c r="FV21" s="24"/>
      <c r="FW21" s="24"/>
      <c r="FX21" s="24"/>
      <c r="FY21" s="24"/>
      <c r="FZ21" s="24"/>
      <c r="GA21" s="24"/>
      <c r="GB21" s="24"/>
      <c r="GC21" s="24"/>
      <c r="GD21" s="24"/>
      <c r="GE21" s="24"/>
      <c r="GF21" s="24"/>
      <c r="GG21" s="24"/>
      <c r="GH21" s="24"/>
      <c r="GI21" s="24"/>
      <c r="GJ21" s="24"/>
      <c r="GK21" s="24"/>
      <c r="GL21" s="24"/>
      <c r="GM21" s="24"/>
      <c r="GN21" s="24"/>
      <c r="GO21" s="24"/>
      <c r="GP21" s="24"/>
      <c r="GQ21" s="24"/>
      <c r="GR21" s="24"/>
      <c r="GS21" s="24"/>
      <c r="GT21" s="24"/>
      <c r="GU21" s="24"/>
      <c r="GV21" s="24"/>
      <c r="GW21" s="24"/>
      <c r="GX21" s="24"/>
      <c r="GY21" s="24"/>
      <c r="GZ21" s="24"/>
      <c r="HA21" s="24"/>
      <c r="HB21" s="24"/>
      <c r="HC21" s="24"/>
      <c r="HD21" s="24"/>
      <c r="HE21" s="24"/>
      <c r="HF21" s="24"/>
      <c r="HG21" s="24"/>
      <c r="HH21" s="24"/>
      <c r="HI21" s="24"/>
      <c r="HJ21" s="24"/>
      <c r="HK21" s="24"/>
      <c r="HL21" s="24"/>
      <c r="HM21" s="24"/>
      <c r="HN21" s="24"/>
      <c r="HO21" s="24"/>
      <c r="HP21" s="24"/>
      <c r="HQ21" s="24"/>
      <c r="HR21" s="24"/>
      <c r="HS21" s="24"/>
      <c r="HT21" s="24"/>
      <c r="HU21" s="24"/>
      <c r="HV21" s="24"/>
      <c r="HW21" s="24"/>
      <c r="HX21" s="24"/>
      <c r="HY21" s="24"/>
      <c r="HZ21" s="24"/>
      <c r="IA21" s="24"/>
      <c r="IB21" s="24"/>
      <c r="IC21" s="24"/>
      <c r="ID21" s="24"/>
      <c r="IE21" s="24"/>
      <c r="IF21" s="24"/>
      <c r="IG21" s="24"/>
      <c r="IH21" s="24"/>
      <c r="II21" s="24"/>
      <c r="IJ21" s="24"/>
      <c r="IK21" s="24"/>
      <c r="IL21" s="24"/>
      <c r="IM21" s="24"/>
      <c r="IN21" s="24"/>
      <c r="IO21" s="24"/>
      <c r="IP21" s="24"/>
      <c r="IQ21" s="24"/>
      <c r="IR21" s="24"/>
      <c r="IS21" s="24"/>
      <c r="IT21" s="24"/>
      <c r="IU21" s="24"/>
      <c r="IV21" s="24"/>
      <c r="IW21" s="24"/>
      <c r="IX21" s="24"/>
      <c r="IY21" s="24"/>
      <c r="IZ21" s="24"/>
      <c r="JA21" s="24"/>
      <c r="JB21" s="24"/>
      <c r="JC21" s="24"/>
      <c r="JD21" s="24"/>
      <c r="JE21" s="24"/>
      <c r="JF21" s="24"/>
      <c r="JG21" s="24"/>
      <c r="JH21" s="24"/>
      <c r="JI21" s="24"/>
      <c r="JJ21" s="24"/>
      <c r="JK21" s="24"/>
      <c r="JL21" s="24"/>
      <c r="JM21" s="24"/>
      <c r="JN21" s="24"/>
      <c r="JO21" s="24"/>
      <c r="JP21" s="24"/>
      <c r="JQ21" s="24"/>
      <c r="JR21" s="24"/>
      <c r="JS21" s="24"/>
      <c r="JT21" s="24"/>
      <c r="JU21" s="24"/>
      <c r="JV21" s="24"/>
      <c r="JW21" s="24"/>
      <c r="JX21" s="24"/>
      <c r="JY21" s="24"/>
      <c r="JZ21" s="24"/>
      <c r="KA21" s="24"/>
      <c r="KB21" s="24"/>
      <c r="KC21" s="24"/>
      <c r="KD21" s="24"/>
      <c r="KE21" s="24"/>
      <c r="KF21" s="24"/>
      <c r="KG21" s="24"/>
      <c r="KH21" s="24"/>
      <c r="KI21" s="24"/>
      <c r="KJ21" s="24"/>
      <c r="KK21" s="24"/>
      <c r="KL21" s="24"/>
      <c r="KM21" s="24"/>
      <c r="KN21" s="24"/>
      <c r="KO21" s="24"/>
      <c r="KP21" s="24"/>
      <c r="KQ21" s="24"/>
      <c r="KR21" s="24"/>
      <c r="KS21" s="24"/>
      <c r="KT21" s="24"/>
      <c r="KU21" s="24"/>
      <c r="KV21" s="24"/>
      <c r="KW21" s="24"/>
      <c r="KX21" s="24"/>
      <c r="KY21" s="24"/>
      <c r="KZ21" s="24"/>
      <c r="LA21" s="24"/>
      <c r="LB21" s="24"/>
      <c r="LC21" s="24"/>
      <c r="LD21" s="24"/>
      <c r="LE21" s="24"/>
      <c r="LF21" s="24"/>
      <c r="LG21" s="24"/>
      <c r="LH21" s="24"/>
      <c r="LI21" s="24"/>
      <c r="LJ21" s="24"/>
      <c r="LK21" s="24"/>
      <c r="LL21" s="24"/>
      <c r="LM21" s="24"/>
      <c r="LN21" s="24"/>
      <c r="LO21" s="24"/>
      <c r="LP21" s="24"/>
      <c r="LQ21" s="24"/>
      <c r="LR21" s="24"/>
      <c r="LS21" s="24"/>
      <c r="LT21" s="24"/>
      <c r="LU21" s="24"/>
      <c r="LV21" s="24"/>
      <c r="LW21" s="24"/>
      <c r="LX21" s="24"/>
      <c r="LY21" s="24"/>
      <c r="LZ21" s="24"/>
      <c r="MA21" s="24"/>
      <c r="MB21" s="24"/>
      <c r="MC21" s="24"/>
      <c r="MD21" s="24"/>
      <c r="ME21" s="24"/>
      <c r="MF21" s="24"/>
      <c r="MG21" s="24"/>
      <c r="MH21" s="24"/>
      <c r="MI21" s="24"/>
      <c r="MJ21" s="24"/>
      <c r="MK21" s="24"/>
      <c r="ML21" s="24"/>
      <c r="MM21" s="24"/>
      <c r="MN21" s="24"/>
      <c r="MO21" s="24"/>
      <c r="MP21" s="24"/>
      <c r="MQ21" s="24"/>
      <c r="MR21" s="24"/>
      <c r="MS21" s="24"/>
      <c r="MT21" s="24"/>
      <c r="MU21" s="24"/>
      <c r="MV21" s="24"/>
      <c r="MW21" s="24"/>
      <c r="MX21" s="24"/>
      <c r="MY21" s="24"/>
      <c r="MZ21" s="24"/>
      <c r="NA21" s="24"/>
      <c r="NB21" s="24"/>
      <c r="NC21" s="24"/>
      <c r="ND21" s="24"/>
      <c r="NE21" s="24"/>
      <c r="NF21" s="24"/>
      <c r="NG21" s="24"/>
      <c r="NH21" s="24"/>
      <c r="NI21" s="24"/>
      <c r="NJ21" s="24"/>
      <c r="NK21" s="24"/>
      <c r="NL21" s="24"/>
      <c r="NM21" s="24"/>
      <c r="NN21" s="24"/>
      <c r="NO21" s="24"/>
      <c r="NP21" s="24"/>
      <c r="NQ21" s="24"/>
      <c r="NR21" s="24"/>
      <c r="NS21" s="24"/>
      <c r="NT21" s="24"/>
      <c r="NU21" s="24"/>
      <c r="NV21" s="24"/>
      <c r="NW21" s="24"/>
      <c r="NX21" s="24"/>
      <c r="NY21" s="24"/>
      <c r="NZ21" s="24"/>
      <c r="OA21" s="24"/>
      <c r="OB21" s="24"/>
      <c r="OC21" s="24"/>
      <c r="OD21" s="24"/>
      <c r="OE21" s="24"/>
      <c r="OF21" s="24"/>
      <c r="OG21" s="24"/>
      <c r="OH21" s="24"/>
      <c r="OI21" s="24"/>
      <c r="OJ21" s="24"/>
      <c r="OK21" s="24"/>
      <c r="OL21" s="24"/>
      <c r="OM21" s="24"/>
      <c r="ON21" s="24"/>
      <c r="OO21" s="24"/>
      <c r="OP21" s="24"/>
      <c r="OQ21" s="24"/>
      <c r="OR21" s="24"/>
      <c r="OS21" s="24"/>
      <c r="OT21" s="24"/>
      <c r="OU21" s="24"/>
      <c r="OV21" s="24"/>
      <c r="OW21" s="24"/>
      <c r="OX21" s="24"/>
      <c r="OY21" s="24"/>
      <c r="OZ21" s="24"/>
      <c r="PA21" s="24"/>
      <c r="PB21" s="24"/>
      <c r="PC21" s="24"/>
      <c r="PD21" s="24"/>
      <c r="PE21" s="24"/>
      <c r="PF21" s="24"/>
      <c r="PG21" s="24"/>
      <c r="PH21" s="24"/>
      <c r="PI21" s="24"/>
      <c r="PJ21" s="24"/>
      <c r="PK21" s="24"/>
      <c r="PL21" s="24"/>
      <c r="PM21" s="24"/>
      <c r="PN21" s="24"/>
      <c r="PO21" s="24"/>
      <c r="PP21" s="24"/>
      <c r="PQ21" s="24"/>
      <c r="PR21" s="24"/>
      <c r="PS21" s="24"/>
      <c r="PT21" s="24"/>
      <c r="PU21" s="24"/>
      <c r="PV21" s="24"/>
      <c r="PW21" s="24"/>
      <c r="PX21" s="24"/>
      <c r="PY21" s="24"/>
      <c r="PZ21" s="24"/>
      <c r="QA21" s="24"/>
      <c r="QB21" s="24"/>
      <c r="QC21" s="24"/>
      <c r="QD21" s="24"/>
      <c r="QE21" s="24"/>
      <c r="QF21" s="24"/>
      <c r="QG21" s="24"/>
      <c r="QH21" s="24"/>
      <c r="QI21" s="24"/>
      <c r="QJ21" s="24"/>
      <c r="QK21" s="24"/>
      <c r="QL21" s="24"/>
      <c r="QM21" s="24"/>
      <c r="QN21" s="24"/>
      <c r="QO21" s="24"/>
      <c r="QP21" s="24"/>
      <c r="QQ21" s="24"/>
      <c r="QR21" s="24"/>
      <c r="QS21" s="24"/>
      <c r="QT21" s="24"/>
      <c r="QU21" s="24"/>
      <c r="QV21" s="24"/>
      <c r="QW21" s="24"/>
      <c r="QX21" s="24"/>
      <c r="QY21" s="24"/>
      <c r="QZ21" s="24"/>
      <c r="RA21" s="24"/>
      <c r="RB21" s="24"/>
      <c r="RC21" s="24"/>
      <c r="RD21" s="24"/>
      <c r="RE21" s="24"/>
      <c r="RF21" s="24"/>
      <c r="RG21" s="24"/>
      <c r="RH21" s="24"/>
      <c r="RI21" s="24"/>
      <c r="RJ21" s="24"/>
      <c r="RK21" s="24"/>
      <c r="RL21" s="24"/>
      <c r="RM21" s="24"/>
      <c r="RN21" s="24"/>
      <c r="RO21" s="24"/>
      <c r="RP21" s="24"/>
      <c r="RQ21" s="24"/>
      <c r="RR21" s="24"/>
      <c r="RS21" s="24"/>
      <c r="RT21" s="24"/>
      <c r="RU21" s="24"/>
      <c r="RV21" s="24"/>
      <c r="RW21" s="24"/>
      <c r="RX21" s="24"/>
      <c r="RY21" s="24"/>
      <c r="RZ21" s="24"/>
      <c r="SA21" s="24"/>
      <c r="SB21" s="24"/>
      <c r="SC21" s="24"/>
      <c r="SD21" s="24"/>
      <c r="SE21" s="24"/>
      <c r="SF21" s="24"/>
      <c r="SG21" s="24"/>
      <c r="SH21" s="24"/>
      <c r="SI21" s="24"/>
      <c r="SJ21" s="24"/>
      <c r="SK21" s="24"/>
      <c r="SL21" s="24"/>
      <c r="SM21" s="24"/>
      <c r="SN21" s="24"/>
      <c r="SO21" s="24"/>
      <c r="SP21" s="24"/>
      <c r="SQ21" s="24"/>
      <c r="SR21" s="24"/>
      <c r="SS21" s="24"/>
      <c r="ST21" s="24"/>
      <c r="SU21" s="24"/>
      <c r="SV21" s="24"/>
      <c r="SW21" s="24"/>
      <c r="SX21" s="24"/>
      <c r="SY21" s="24"/>
      <c r="SZ21" s="24"/>
      <c r="TA21" s="24"/>
      <c r="TB21" s="24"/>
      <c r="TC21" s="24"/>
      <c r="TD21" s="24"/>
      <c r="TE21" s="24"/>
      <c r="TF21" s="24"/>
      <c r="TG21" s="24"/>
      <c r="TH21" s="24"/>
      <c r="TI21" s="24"/>
      <c r="TJ21" s="24"/>
      <c r="TK21" s="24"/>
      <c r="TL21" s="24"/>
      <c r="TM21" s="24"/>
      <c r="TN21" s="24"/>
      <c r="TO21" s="24"/>
      <c r="TP21" s="24"/>
      <c r="TQ21" s="24"/>
      <c r="TR21" s="24"/>
      <c r="TS21" s="24"/>
      <c r="TT21" s="24"/>
      <c r="TU21" s="24"/>
      <c r="TV21" s="24"/>
      <c r="TW21" s="24"/>
      <c r="TX21" s="24"/>
      <c r="TY21" s="24"/>
      <c r="TZ21" s="24"/>
      <c r="UA21" s="24"/>
      <c r="UB21" s="24"/>
      <c r="UC21" s="24"/>
      <c r="UD21" s="24"/>
      <c r="UE21" s="24"/>
      <c r="UF21" s="24"/>
      <c r="UG21" s="24"/>
      <c r="UH21" s="24"/>
      <c r="UI21" s="24"/>
      <c r="UJ21" s="24"/>
      <c r="UK21" s="24"/>
      <c r="UL21" s="24"/>
      <c r="UM21" s="24"/>
      <c r="UN21" s="24"/>
      <c r="UO21" s="24"/>
      <c r="UP21" s="24"/>
      <c r="UQ21" s="24"/>
      <c r="UR21" s="24"/>
      <c r="US21" s="24"/>
      <c r="UT21" s="24"/>
      <c r="UU21" s="24"/>
      <c r="UV21" s="24"/>
      <c r="UW21" s="24"/>
      <c r="UX21" s="24"/>
      <c r="UY21" s="24"/>
      <c r="UZ21" s="24"/>
      <c r="VA21" s="24"/>
      <c r="VB21" s="24"/>
      <c r="VC21" s="24"/>
      <c r="VD21" s="24"/>
      <c r="VE21" s="24"/>
      <c r="VF21" s="24"/>
      <c r="VG21" s="24"/>
      <c r="VH21" s="24"/>
      <c r="VI21" s="24"/>
      <c r="VJ21" s="24"/>
      <c r="VK21" s="24"/>
      <c r="VL21" s="24"/>
      <c r="VM21" s="24"/>
      <c r="VN21" s="24"/>
      <c r="VO21" s="24"/>
      <c r="VP21" s="24"/>
      <c r="VQ21" s="24"/>
      <c r="VR21" s="24"/>
      <c r="VS21" s="24"/>
      <c r="VT21" s="24"/>
      <c r="VU21" s="24"/>
      <c r="VV21" s="24"/>
      <c r="VW21" s="24"/>
      <c r="VX21" s="24"/>
      <c r="VY21" s="24"/>
      <c r="VZ21" s="24"/>
      <c r="WA21" s="24"/>
      <c r="WB21" s="24"/>
      <c r="WC21" s="24"/>
      <c r="WD21" s="24"/>
      <c r="WE21" s="24"/>
      <c r="WF21" s="24"/>
      <c r="WG21" s="24"/>
      <c r="WH21" s="24"/>
      <c r="WI21" s="24"/>
      <c r="WJ21" s="24"/>
      <c r="WK21" s="24"/>
      <c r="WL21" s="24"/>
      <c r="WM21" s="24"/>
      <c r="WN21" s="24"/>
      <c r="WO21" s="24"/>
      <c r="WP21" s="24"/>
      <c r="WQ21" s="24"/>
      <c r="WR21" s="24"/>
      <c r="WS21" s="24"/>
      <c r="WT21" s="24"/>
      <c r="WU21" s="24"/>
      <c r="WV21" s="24"/>
      <c r="WW21" s="24"/>
      <c r="WX21" s="24"/>
      <c r="WY21" s="24"/>
      <c r="WZ21" s="24"/>
      <c r="XA21" s="24"/>
      <c r="XB21" s="24"/>
      <c r="XC21" s="24"/>
      <c r="XD21" s="24"/>
      <c r="XE21" s="24"/>
      <c r="XF21" s="24"/>
      <c r="XG21" s="24"/>
      <c r="XH21" s="24"/>
      <c r="XI21" s="24"/>
      <c r="XJ21" s="24"/>
      <c r="XK21" s="24"/>
      <c r="XL21" s="24"/>
      <c r="XM21" s="24"/>
      <c r="XN21" s="24"/>
      <c r="XO21" s="24"/>
      <c r="XP21" s="24"/>
      <c r="XQ21" s="24"/>
      <c r="XR21" s="24"/>
      <c r="XS21" s="24"/>
      <c r="XT21" s="24"/>
      <c r="XU21" s="24"/>
      <c r="XV21" s="24"/>
      <c r="XW21" s="24"/>
      <c r="XX21" s="24"/>
      <c r="XY21" s="24"/>
      <c r="XZ21" s="24"/>
      <c r="YA21" s="24"/>
      <c r="YB21" s="24"/>
      <c r="YC21" s="24"/>
      <c r="YD21" s="24"/>
      <c r="YE21" s="24"/>
      <c r="YF21" s="24"/>
      <c r="YG21" s="24"/>
      <c r="YH21" s="24"/>
      <c r="YI21" s="24"/>
      <c r="YJ21" s="24"/>
      <c r="YK21" s="24"/>
      <c r="YL21" s="24"/>
      <c r="YM21" s="24"/>
      <c r="YN21" s="24"/>
      <c r="YO21" s="24"/>
      <c r="YP21" s="24"/>
      <c r="YQ21" s="24"/>
      <c r="YR21" s="24"/>
      <c r="YS21" s="24"/>
      <c r="YT21" s="24"/>
      <c r="YU21" s="24"/>
      <c r="YV21" s="24"/>
      <c r="YW21" s="24"/>
      <c r="YX21" s="24"/>
      <c r="YY21" s="24"/>
      <c r="YZ21" s="24"/>
      <c r="ZA21" s="24"/>
      <c r="ZB21" s="24"/>
      <c r="ZC21" s="24"/>
      <c r="ZD21" s="24"/>
      <c r="ZE21" s="24"/>
      <c r="ZF21" s="24"/>
      <c r="ZG21" s="24"/>
      <c r="ZH21" s="24"/>
      <c r="ZI21" s="24"/>
      <c r="ZJ21" s="24"/>
      <c r="ZK21" s="24"/>
      <c r="ZL21" s="24"/>
      <c r="ZM21" s="24"/>
      <c r="ZN21" s="24"/>
      <c r="ZO21" s="24"/>
      <c r="ZP21" s="24"/>
      <c r="ZQ21" s="24"/>
      <c r="ZR21" s="24"/>
      <c r="ZS21" s="24"/>
      <c r="ZT21" s="24"/>
      <c r="ZU21" s="24"/>
      <c r="ZV21" s="24"/>
      <c r="ZW21" s="24"/>
      <c r="ZX21" s="24"/>
      <c r="ZY21" s="24"/>
      <c r="ZZ21" s="24"/>
      <c r="AAA21" s="24"/>
      <c r="AAB21" s="24"/>
      <c r="AAC21" s="24"/>
      <c r="AAD21" s="24"/>
      <c r="AAE21" s="24"/>
      <c r="AAF21" s="24"/>
      <c r="AAG21" s="24"/>
      <c r="AAH21" s="24"/>
      <c r="AAI21" s="24"/>
      <c r="AAJ21" s="24"/>
      <c r="AAK21" s="24"/>
      <c r="AAL21" s="24"/>
      <c r="AAM21" s="24"/>
      <c r="AAN21" s="24"/>
      <c r="AAO21" s="24"/>
      <c r="AAP21" s="24"/>
      <c r="AAQ21" s="24"/>
      <c r="AAR21" s="24"/>
      <c r="AAS21" s="24"/>
      <c r="AAT21" s="24"/>
      <c r="AAU21" s="24"/>
      <c r="AAV21" s="24"/>
      <c r="AAW21" s="24"/>
      <c r="AAX21" s="24"/>
      <c r="AAY21" s="24"/>
      <c r="AAZ21" s="24"/>
      <c r="ABA21" s="24"/>
      <c r="ABB21" s="24"/>
      <c r="ABC21" s="24"/>
      <c r="ABD21" s="24"/>
      <c r="ABE21" s="24"/>
      <c r="ABF21" s="24"/>
      <c r="ABG21" s="24"/>
      <c r="ABH21" s="24"/>
      <c r="ABI21" s="24"/>
      <c r="ABJ21" s="24"/>
      <c r="ABK21" s="24"/>
      <c r="ABL21" s="24"/>
      <c r="ABM21" s="24"/>
      <c r="ABN21" s="24"/>
      <c r="ABO21" s="24"/>
      <c r="ABP21" s="24"/>
      <c r="ABQ21" s="24"/>
      <c r="ABR21" s="24"/>
      <c r="ABS21" s="24"/>
      <c r="ABT21" s="24"/>
      <c r="ABU21" s="24"/>
      <c r="ABV21" s="24"/>
      <c r="ABW21" s="24"/>
      <c r="ABX21" s="24"/>
      <c r="ABY21" s="24"/>
      <c r="ABZ21" s="24"/>
      <c r="ACA21" s="24"/>
      <c r="ACB21" s="24"/>
      <c r="ACC21" s="24"/>
      <c r="ACD21" s="24"/>
      <c r="ACE21" s="24"/>
      <c r="ACF21" s="24"/>
      <c r="ACG21" s="24"/>
      <c r="ACH21" s="24"/>
      <c r="ACI21" s="24"/>
      <c r="ACJ21" s="24"/>
      <c r="ACK21" s="24"/>
      <c r="ACL21" s="24"/>
      <c r="ACM21" s="24"/>
      <c r="ACN21" s="24"/>
      <c r="ACO21" s="24"/>
      <c r="ACP21" s="24"/>
      <c r="ACQ21" s="24"/>
      <c r="ACR21" s="24"/>
      <c r="ACS21" s="24"/>
      <c r="ACT21" s="24"/>
      <c r="ACU21" s="24"/>
      <c r="ACV21" s="24"/>
      <c r="ACW21" s="24"/>
      <c r="ACX21" s="24"/>
      <c r="ACY21" s="24"/>
      <c r="ACZ21" s="24"/>
      <c r="ADA21" s="24"/>
      <c r="ADB21" s="24"/>
      <c r="ADC21" s="24"/>
      <c r="ADD21" s="24"/>
      <c r="ADE21" s="24"/>
      <c r="ADF21" s="24"/>
      <c r="ADG21" s="24"/>
      <c r="ADH21" s="24"/>
      <c r="ADI21" s="24"/>
      <c r="ADJ21" s="24"/>
      <c r="ADK21" s="24"/>
      <c r="ADL21" s="24"/>
      <c r="ADM21" s="24"/>
      <c r="ADN21" s="24"/>
      <c r="ADO21" s="24"/>
      <c r="ADP21" s="24"/>
      <c r="ADQ21" s="24"/>
      <c r="ADR21" s="24"/>
      <c r="ADS21" s="24"/>
      <c r="ADT21" s="24"/>
      <c r="ADU21" s="24"/>
      <c r="ADV21" s="24"/>
      <c r="ADW21" s="24"/>
      <c r="ADX21" s="24"/>
      <c r="ADY21" s="24"/>
      <c r="ADZ21" s="24"/>
      <c r="AEA21" s="24"/>
      <c r="AEB21" s="24"/>
      <c r="AEC21" s="24"/>
      <c r="AED21" s="24"/>
      <c r="AEE21" s="24"/>
      <c r="AEF21" s="24"/>
      <c r="AEG21" s="24"/>
      <c r="AEH21" s="24"/>
      <c r="AEI21" s="24"/>
      <c r="AEJ21" s="24"/>
      <c r="AEK21" s="24"/>
      <c r="AEL21" s="24"/>
      <c r="AEM21" s="24"/>
      <c r="AEN21" s="24"/>
      <c r="AEO21" s="24"/>
      <c r="AEP21" s="24"/>
      <c r="AEQ21" s="24"/>
      <c r="AER21" s="24"/>
      <c r="AES21" s="24"/>
      <c r="AET21" s="24"/>
      <c r="AEU21" s="24"/>
      <c r="AEV21" s="24"/>
      <c r="AEW21" s="24"/>
      <c r="AEX21" s="24"/>
      <c r="AEY21" s="24"/>
      <c r="AEZ21" s="24"/>
      <c r="AFA21" s="24"/>
      <c r="AFB21" s="24"/>
      <c r="AFC21" s="24"/>
      <c r="AFD21" s="24"/>
      <c r="AFE21" s="24"/>
      <c r="AFF21" s="24"/>
      <c r="AFG21" s="24"/>
      <c r="AFH21" s="24"/>
      <c r="AFI21" s="24"/>
      <c r="AFJ21" s="24"/>
      <c r="AFK21" s="24"/>
      <c r="AFL21" s="24"/>
      <c r="AFM21" s="24"/>
      <c r="AFN21" s="24"/>
      <c r="AFO21" s="24"/>
      <c r="AFP21" s="24"/>
      <c r="AFQ21" s="24"/>
      <c r="AFR21" s="24"/>
      <c r="AFS21" s="24"/>
      <c r="AFT21" s="24"/>
      <c r="AFU21" s="24"/>
      <c r="AFV21" s="24"/>
      <c r="AFW21" s="24"/>
      <c r="AFX21" s="24"/>
      <c r="AFY21" s="24"/>
      <c r="AFZ21" s="24"/>
      <c r="AGA21" s="24"/>
      <c r="AGB21" s="24"/>
      <c r="AGC21" s="24"/>
      <c r="AGD21" s="24"/>
      <c r="AGE21" s="24"/>
      <c r="AGF21" s="24"/>
      <c r="AGG21" s="24"/>
      <c r="AGH21" s="24"/>
      <c r="AGI21" s="24"/>
      <c r="AGJ21" s="24"/>
      <c r="AGK21" s="24"/>
      <c r="AGL21" s="24"/>
      <c r="AGM21" s="24"/>
      <c r="AGN21" s="24"/>
      <c r="AGO21" s="24"/>
      <c r="AGP21" s="24"/>
      <c r="AGQ21" s="24"/>
      <c r="AGR21" s="24"/>
      <c r="AGS21" s="24"/>
      <c r="AGT21" s="24"/>
      <c r="AGU21" s="24"/>
      <c r="AGV21" s="24"/>
      <c r="AGW21" s="24"/>
      <c r="AGX21" s="24"/>
      <c r="AGY21" s="24"/>
      <c r="AGZ21" s="24"/>
      <c r="AHA21" s="24"/>
      <c r="AHB21" s="24"/>
      <c r="AHC21" s="24"/>
      <c r="AHD21" s="24"/>
      <c r="AHE21" s="24"/>
      <c r="AHF21" s="24"/>
      <c r="AHG21" s="24"/>
      <c r="AHH21" s="24"/>
      <c r="AHI21" s="24"/>
      <c r="AHJ21" s="24"/>
      <c r="AHK21" s="24"/>
      <c r="AHL21" s="24"/>
      <c r="AHM21" s="24"/>
      <c r="AHN21" s="24"/>
      <c r="AHO21" s="24"/>
      <c r="AHP21" s="24"/>
      <c r="AHQ21" s="24"/>
      <c r="AHR21" s="24"/>
      <c r="AHS21" s="24"/>
      <c r="AHT21" s="24"/>
      <c r="AHU21" s="24"/>
      <c r="AHV21" s="24"/>
      <c r="AHW21" s="24"/>
      <c r="AHX21" s="24"/>
      <c r="AHY21" s="24"/>
      <c r="AHZ21" s="24"/>
      <c r="AIA21" s="24"/>
      <c r="AIB21" s="24"/>
      <c r="AIC21" s="24"/>
      <c r="AID21" s="24"/>
      <c r="AIE21" s="24"/>
      <c r="AIF21" s="24"/>
      <c r="AIG21" s="24"/>
      <c r="AIH21" s="24"/>
      <c r="AII21" s="24"/>
      <c r="AIJ21" s="24"/>
      <c r="AIK21" s="24"/>
      <c r="AIL21" s="24"/>
      <c r="AIM21" s="24"/>
      <c r="AIN21" s="24"/>
      <c r="AIO21" s="24"/>
      <c r="AIP21" s="24"/>
      <c r="AIQ21" s="24"/>
      <c r="AIR21" s="24"/>
      <c r="AIS21" s="24"/>
      <c r="AIT21" s="24"/>
      <c r="AIU21" s="24"/>
      <c r="AIV21" s="24"/>
      <c r="AIW21" s="24"/>
      <c r="AIX21" s="24"/>
      <c r="AIY21" s="24"/>
      <c r="AIZ21" s="24"/>
      <c r="AJA21" s="24"/>
      <c r="AJB21" s="24"/>
      <c r="AJC21" s="24"/>
      <c r="AJD21" s="24"/>
      <c r="AJE21" s="24"/>
      <c r="AJF21" s="24"/>
      <c r="AJG21" s="24"/>
      <c r="AJH21" s="24"/>
      <c r="AJI21" s="24"/>
      <c r="AJJ21" s="24"/>
      <c r="AJK21" s="24"/>
      <c r="AJL21" s="24"/>
      <c r="AJM21" s="24"/>
      <c r="AJN21" s="24"/>
      <c r="AJO21" s="24"/>
      <c r="AJP21" s="24"/>
      <c r="AJQ21" s="24"/>
      <c r="AJR21" s="24"/>
      <c r="AJS21" s="24"/>
      <c r="AJT21" s="24"/>
      <c r="AJU21" s="24"/>
      <c r="AJV21" s="24"/>
      <c r="AJW21" s="24"/>
      <c r="AJX21" s="24"/>
      <c r="AJY21" s="24"/>
      <c r="AJZ21" s="24"/>
      <c r="AKA21" s="24"/>
      <c r="AKB21" s="24"/>
      <c r="AKC21" s="24"/>
      <c r="AKD21" s="24"/>
      <c r="AKE21" s="24"/>
      <c r="AKF21" s="24"/>
      <c r="AKG21" s="24"/>
      <c r="AKH21" s="24"/>
      <c r="AKI21" s="24"/>
      <c r="AKJ21" s="24"/>
      <c r="AKK21" s="24"/>
      <c r="AKL21" s="24"/>
      <c r="AKM21" s="24"/>
      <c r="AKN21" s="24"/>
      <c r="AKO21" s="24"/>
      <c r="AKP21" s="24"/>
      <c r="AKQ21" s="24"/>
      <c r="AKR21" s="24"/>
      <c r="AKS21" s="24"/>
      <c r="AKT21" s="24"/>
      <c r="AKU21" s="24"/>
      <c r="AKV21" s="24"/>
      <c r="AKW21" s="24"/>
      <c r="AKX21" s="24"/>
      <c r="AKY21" s="24"/>
      <c r="AKZ21" s="24"/>
      <c r="ALA21" s="24"/>
      <c r="ALB21" s="24"/>
      <c r="ALC21" s="24"/>
      <c r="ALD21" s="24"/>
      <c r="ALE21" s="24"/>
      <c r="ALF21" s="24"/>
      <c r="ALG21" s="24"/>
      <c r="ALH21" s="24"/>
      <c r="ALI21" s="24"/>
      <c r="ALJ21" s="24"/>
      <c r="ALK21" s="24"/>
      <c r="ALL21" s="24"/>
      <c r="ALM21" s="24"/>
      <c r="ALN21" s="24"/>
      <c r="ALO21" s="24"/>
      <c r="ALP21" s="24"/>
      <c r="ALQ21" s="24"/>
      <c r="ALR21" s="24"/>
      <c r="ALS21" s="24"/>
      <c r="ALT21" s="24"/>
      <c r="ALU21" s="24"/>
      <c r="ALV21" s="24"/>
      <c r="ALW21" s="24"/>
      <c r="ALX21" s="24"/>
      <c r="ALY21" s="24"/>
      <c r="ALZ21" s="24"/>
      <c r="AMA21" s="24"/>
      <c r="AMB21" s="24"/>
      <c r="AMC21" s="24"/>
    </row>
    <row r="22" spans="1:1017" s="61" customFormat="1" ht="49.5">
      <c r="A22" s="132" t="s">
        <v>64</v>
      </c>
      <c r="B22" s="133">
        <v>5502109</v>
      </c>
      <c r="C22" s="135" t="s">
        <v>65</v>
      </c>
      <c r="D22" s="136" t="s">
        <v>62</v>
      </c>
      <c r="E22" s="137" t="s">
        <v>63</v>
      </c>
      <c r="F22" s="61">
        <v>586.88</v>
      </c>
      <c r="G22" s="60">
        <v>6.31</v>
      </c>
      <c r="H22" s="83">
        <f t="shared" si="0"/>
        <v>0.21229999999999999</v>
      </c>
      <c r="I22" s="60">
        <f t="shared" ref="I22:I35" si="5">ROUND(((H22+1)*G22),2)</f>
        <v>7.65</v>
      </c>
      <c r="J22" s="60">
        <f t="shared" ref="J22:J35" si="6">TRUNC((G22*F22),2)</f>
        <v>3703.21</v>
      </c>
      <c r="K22" s="60">
        <f t="shared" ref="K22:K35" si="7">TRUNC((I22*F22),2)</f>
        <v>4489.63</v>
      </c>
      <c r="L22" s="58"/>
      <c r="M22" s="24"/>
      <c r="N22" s="24"/>
      <c r="O22" s="24"/>
      <c r="P22" s="24"/>
      <c r="Q22" s="24"/>
      <c r="R22" s="24"/>
      <c r="S22" s="24"/>
      <c r="T22" s="24"/>
      <c r="U22" s="24"/>
      <c r="V22" s="24"/>
      <c r="W22" s="24"/>
      <c r="X22" s="24"/>
      <c r="Y22" s="24"/>
      <c r="Z22" s="24"/>
      <c r="AA22" s="24"/>
      <c r="AB22" s="24"/>
      <c r="AC22" s="24"/>
      <c r="AD22" s="24"/>
      <c r="AE22" s="24"/>
      <c r="AF22" s="24"/>
      <c r="AG22" s="24"/>
      <c r="AH22" s="24"/>
      <c r="AI22" s="24"/>
      <c r="AJ22" s="24"/>
      <c r="AK22" s="24"/>
      <c r="AL22" s="24"/>
      <c r="AM22" s="24"/>
      <c r="AN22" s="24"/>
      <c r="AO22" s="24"/>
      <c r="AP22" s="24"/>
      <c r="AQ22" s="24"/>
      <c r="AR22" s="24"/>
      <c r="AS22" s="24"/>
      <c r="AT22" s="24"/>
      <c r="AU22" s="24"/>
      <c r="AV22" s="24"/>
      <c r="AW22" s="24"/>
      <c r="AX22" s="24"/>
      <c r="AY22" s="24"/>
      <c r="AZ22" s="24"/>
      <c r="BA22" s="24"/>
      <c r="BB22" s="24"/>
      <c r="BC22" s="24"/>
      <c r="BD22" s="24"/>
      <c r="BE22" s="24"/>
      <c r="BF22" s="24"/>
      <c r="BG22" s="24"/>
      <c r="BH22" s="24"/>
      <c r="BI22" s="24"/>
      <c r="BJ22" s="24"/>
      <c r="BK22" s="24"/>
      <c r="BL22" s="24"/>
      <c r="BM22" s="24"/>
      <c r="BN22" s="24"/>
      <c r="BO22" s="24"/>
      <c r="BP22" s="24"/>
      <c r="BQ22" s="24"/>
      <c r="BR22" s="24"/>
      <c r="BS22" s="24"/>
      <c r="BT22" s="24"/>
      <c r="BU22" s="24"/>
      <c r="BV22" s="24"/>
      <c r="BW22" s="24"/>
      <c r="BX22" s="24"/>
      <c r="BY22" s="24"/>
      <c r="BZ22" s="24"/>
      <c r="CA22" s="24"/>
      <c r="CB22" s="24"/>
      <c r="CC22" s="24"/>
      <c r="CD22" s="24"/>
      <c r="CE22" s="24"/>
      <c r="CF22" s="24"/>
      <c r="CG22" s="24"/>
      <c r="CH22" s="24"/>
      <c r="CI22" s="24"/>
      <c r="CJ22" s="24"/>
      <c r="CK22" s="24"/>
      <c r="CL22" s="24"/>
      <c r="CM22" s="24"/>
      <c r="CN22" s="24"/>
      <c r="CO22" s="24"/>
      <c r="CP22" s="24"/>
      <c r="CQ22" s="24"/>
      <c r="CR22" s="24"/>
      <c r="CS22" s="24"/>
      <c r="CT22" s="24"/>
      <c r="CU22" s="24"/>
      <c r="CV22" s="24"/>
      <c r="CW22" s="24"/>
      <c r="CX22" s="24"/>
      <c r="CY22" s="24"/>
      <c r="CZ22" s="24"/>
      <c r="DA22" s="24"/>
      <c r="DB22" s="24"/>
      <c r="DC22" s="24"/>
      <c r="DD22" s="24"/>
      <c r="DE22" s="24"/>
      <c r="DF22" s="24"/>
      <c r="DG22" s="24"/>
      <c r="DH22" s="24"/>
      <c r="DI22" s="24"/>
      <c r="DJ22" s="24"/>
      <c r="DK22" s="24"/>
      <c r="DL22" s="24"/>
      <c r="DM22" s="24"/>
      <c r="DN22" s="24"/>
      <c r="DO22" s="24"/>
      <c r="DP22" s="24"/>
      <c r="DQ22" s="24"/>
      <c r="DR22" s="24"/>
      <c r="DS22" s="24"/>
      <c r="DT22" s="24"/>
      <c r="DU22" s="24"/>
      <c r="DV22" s="24"/>
      <c r="DW22" s="24"/>
      <c r="DX22" s="24"/>
      <c r="DY22" s="24"/>
      <c r="DZ22" s="24"/>
      <c r="EA22" s="24"/>
      <c r="EB22" s="24"/>
      <c r="EC22" s="24"/>
      <c r="ED22" s="24"/>
      <c r="EE22" s="24"/>
      <c r="EF22" s="24"/>
      <c r="EG22" s="24"/>
      <c r="EH22" s="24"/>
      <c r="EI22" s="24"/>
      <c r="EJ22" s="24"/>
      <c r="EK22" s="24"/>
      <c r="EL22" s="24"/>
      <c r="EM22" s="24"/>
      <c r="EN22" s="24"/>
      <c r="EO22" s="24"/>
      <c r="EP22" s="24"/>
      <c r="EQ22" s="24"/>
      <c r="ER22" s="24"/>
      <c r="ES22" s="24"/>
      <c r="ET22" s="24"/>
      <c r="EU22" s="24"/>
      <c r="EV22" s="24"/>
      <c r="EW22" s="24"/>
      <c r="EX22" s="24"/>
      <c r="EY22" s="24"/>
      <c r="EZ22" s="24"/>
      <c r="FA22" s="24"/>
      <c r="FB22" s="24"/>
      <c r="FC22" s="24"/>
      <c r="FD22" s="24"/>
      <c r="FE22" s="24"/>
      <c r="FF22" s="24"/>
      <c r="FG22" s="24"/>
      <c r="FH22" s="24"/>
      <c r="FI22" s="24"/>
      <c r="FJ22" s="24"/>
      <c r="FK22" s="24"/>
      <c r="FL22" s="24"/>
      <c r="FM22" s="24"/>
      <c r="FN22" s="24"/>
      <c r="FO22" s="24"/>
      <c r="FP22" s="24"/>
      <c r="FQ22" s="24"/>
      <c r="FR22" s="24"/>
      <c r="FS22" s="24"/>
      <c r="FT22" s="24"/>
      <c r="FU22" s="24"/>
      <c r="FV22" s="24"/>
      <c r="FW22" s="24"/>
      <c r="FX22" s="24"/>
      <c r="FY22" s="24"/>
      <c r="FZ22" s="24"/>
      <c r="GA22" s="24"/>
      <c r="GB22" s="24"/>
      <c r="GC22" s="24"/>
      <c r="GD22" s="24"/>
      <c r="GE22" s="24"/>
      <c r="GF22" s="24"/>
      <c r="GG22" s="24"/>
      <c r="GH22" s="24"/>
      <c r="GI22" s="24"/>
      <c r="GJ22" s="24"/>
      <c r="GK22" s="24"/>
      <c r="GL22" s="24"/>
      <c r="GM22" s="24"/>
      <c r="GN22" s="24"/>
      <c r="GO22" s="24"/>
      <c r="GP22" s="24"/>
      <c r="GQ22" s="24"/>
      <c r="GR22" s="24"/>
      <c r="GS22" s="24"/>
      <c r="GT22" s="24"/>
      <c r="GU22" s="24"/>
      <c r="GV22" s="24"/>
      <c r="GW22" s="24"/>
      <c r="GX22" s="24"/>
      <c r="GY22" s="24"/>
      <c r="GZ22" s="24"/>
      <c r="HA22" s="24"/>
      <c r="HB22" s="24"/>
      <c r="HC22" s="24"/>
      <c r="HD22" s="24"/>
      <c r="HE22" s="24"/>
      <c r="HF22" s="24"/>
      <c r="HG22" s="24"/>
      <c r="HH22" s="24"/>
      <c r="HI22" s="24"/>
      <c r="HJ22" s="24"/>
      <c r="HK22" s="24"/>
      <c r="HL22" s="24"/>
      <c r="HM22" s="24"/>
      <c r="HN22" s="24"/>
      <c r="HO22" s="24"/>
      <c r="HP22" s="24"/>
      <c r="HQ22" s="24"/>
      <c r="HR22" s="24"/>
      <c r="HS22" s="24"/>
      <c r="HT22" s="24"/>
      <c r="HU22" s="24"/>
      <c r="HV22" s="24"/>
      <c r="HW22" s="24"/>
      <c r="HX22" s="24"/>
      <c r="HY22" s="24"/>
      <c r="HZ22" s="24"/>
      <c r="IA22" s="24"/>
      <c r="IB22" s="24"/>
      <c r="IC22" s="24"/>
      <c r="ID22" s="24"/>
      <c r="IE22" s="24"/>
      <c r="IF22" s="24"/>
      <c r="IG22" s="24"/>
      <c r="IH22" s="24"/>
      <c r="II22" s="24"/>
      <c r="IJ22" s="24"/>
      <c r="IK22" s="24"/>
      <c r="IL22" s="24"/>
      <c r="IM22" s="24"/>
      <c r="IN22" s="24"/>
      <c r="IO22" s="24"/>
      <c r="IP22" s="24"/>
      <c r="IQ22" s="24"/>
      <c r="IR22" s="24"/>
      <c r="IS22" s="24"/>
      <c r="IT22" s="24"/>
      <c r="IU22" s="24"/>
      <c r="IV22" s="24"/>
      <c r="IW22" s="24"/>
      <c r="IX22" s="24"/>
      <c r="IY22" s="24"/>
      <c r="IZ22" s="24"/>
      <c r="JA22" s="24"/>
      <c r="JB22" s="24"/>
      <c r="JC22" s="24"/>
      <c r="JD22" s="24"/>
      <c r="JE22" s="24"/>
      <c r="JF22" s="24"/>
      <c r="JG22" s="24"/>
      <c r="JH22" s="24"/>
      <c r="JI22" s="24"/>
      <c r="JJ22" s="24"/>
      <c r="JK22" s="24"/>
      <c r="JL22" s="24"/>
      <c r="JM22" s="24"/>
      <c r="JN22" s="24"/>
      <c r="JO22" s="24"/>
      <c r="JP22" s="24"/>
      <c r="JQ22" s="24"/>
      <c r="JR22" s="24"/>
      <c r="JS22" s="24"/>
      <c r="JT22" s="24"/>
      <c r="JU22" s="24"/>
      <c r="JV22" s="24"/>
      <c r="JW22" s="24"/>
      <c r="JX22" s="24"/>
      <c r="JY22" s="24"/>
      <c r="JZ22" s="24"/>
      <c r="KA22" s="24"/>
      <c r="KB22" s="24"/>
      <c r="KC22" s="24"/>
      <c r="KD22" s="24"/>
      <c r="KE22" s="24"/>
      <c r="KF22" s="24"/>
      <c r="KG22" s="24"/>
      <c r="KH22" s="24"/>
      <c r="KI22" s="24"/>
      <c r="KJ22" s="24"/>
      <c r="KK22" s="24"/>
      <c r="KL22" s="24"/>
      <c r="KM22" s="24"/>
      <c r="KN22" s="24"/>
      <c r="KO22" s="24"/>
      <c r="KP22" s="24"/>
      <c r="KQ22" s="24"/>
      <c r="KR22" s="24"/>
      <c r="KS22" s="24"/>
      <c r="KT22" s="24"/>
      <c r="KU22" s="24"/>
      <c r="KV22" s="24"/>
      <c r="KW22" s="24"/>
      <c r="KX22" s="24"/>
      <c r="KY22" s="24"/>
      <c r="KZ22" s="24"/>
      <c r="LA22" s="24"/>
      <c r="LB22" s="24"/>
      <c r="LC22" s="24"/>
      <c r="LD22" s="24"/>
      <c r="LE22" s="24"/>
      <c r="LF22" s="24"/>
      <c r="LG22" s="24"/>
      <c r="LH22" s="24"/>
      <c r="LI22" s="24"/>
      <c r="LJ22" s="24"/>
      <c r="LK22" s="24"/>
      <c r="LL22" s="24"/>
      <c r="LM22" s="24"/>
      <c r="LN22" s="24"/>
      <c r="LO22" s="24"/>
      <c r="LP22" s="24"/>
      <c r="LQ22" s="24"/>
      <c r="LR22" s="24"/>
      <c r="LS22" s="24"/>
      <c r="LT22" s="24"/>
      <c r="LU22" s="24"/>
      <c r="LV22" s="24"/>
      <c r="LW22" s="24"/>
      <c r="LX22" s="24"/>
      <c r="LY22" s="24"/>
      <c r="LZ22" s="24"/>
      <c r="MA22" s="24"/>
      <c r="MB22" s="24"/>
      <c r="MC22" s="24"/>
      <c r="MD22" s="24"/>
      <c r="ME22" s="24"/>
      <c r="MF22" s="24"/>
      <c r="MG22" s="24"/>
      <c r="MH22" s="24"/>
      <c r="MI22" s="24"/>
      <c r="MJ22" s="24"/>
      <c r="MK22" s="24"/>
      <c r="ML22" s="24"/>
      <c r="MM22" s="24"/>
      <c r="MN22" s="24"/>
      <c r="MO22" s="24"/>
      <c r="MP22" s="24"/>
      <c r="MQ22" s="24"/>
      <c r="MR22" s="24"/>
      <c r="MS22" s="24"/>
      <c r="MT22" s="24"/>
      <c r="MU22" s="24"/>
      <c r="MV22" s="24"/>
      <c r="MW22" s="24"/>
      <c r="MX22" s="24"/>
      <c r="MY22" s="24"/>
      <c r="MZ22" s="24"/>
      <c r="NA22" s="24"/>
      <c r="NB22" s="24"/>
      <c r="NC22" s="24"/>
      <c r="ND22" s="24"/>
      <c r="NE22" s="24"/>
      <c r="NF22" s="24"/>
      <c r="NG22" s="24"/>
      <c r="NH22" s="24"/>
      <c r="NI22" s="24"/>
      <c r="NJ22" s="24"/>
      <c r="NK22" s="24"/>
      <c r="NL22" s="24"/>
      <c r="NM22" s="24"/>
      <c r="NN22" s="24"/>
      <c r="NO22" s="24"/>
      <c r="NP22" s="24"/>
      <c r="NQ22" s="24"/>
      <c r="NR22" s="24"/>
      <c r="NS22" s="24"/>
      <c r="NT22" s="24"/>
      <c r="NU22" s="24"/>
      <c r="NV22" s="24"/>
      <c r="NW22" s="24"/>
      <c r="NX22" s="24"/>
      <c r="NY22" s="24"/>
      <c r="NZ22" s="24"/>
      <c r="OA22" s="24"/>
      <c r="OB22" s="24"/>
      <c r="OC22" s="24"/>
      <c r="OD22" s="24"/>
      <c r="OE22" s="24"/>
      <c r="OF22" s="24"/>
      <c r="OG22" s="24"/>
      <c r="OH22" s="24"/>
      <c r="OI22" s="24"/>
      <c r="OJ22" s="24"/>
      <c r="OK22" s="24"/>
      <c r="OL22" s="24"/>
      <c r="OM22" s="24"/>
      <c r="ON22" s="24"/>
      <c r="OO22" s="24"/>
      <c r="OP22" s="24"/>
      <c r="OQ22" s="24"/>
      <c r="OR22" s="24"/>
      <c r="OS22" s="24"/>
      <c r="OT22" s="24"/>
      <c r="OU22" s="24"/>
      <c r="OV22" s="24"/>
      <c r="OW22" s="24"/>
      <c r="OX22" s="24"/>
      <c r="OY22" s="24"/>
      <c r="OZ22" s="24"/>
      <c r="PA22" s="24"/>
      <c r="PB22" s="24"/>
      <c r="PC22" s="24"/>
      <c r="PD22" s="24"/>
      <c r="PE22" s="24"/>
      <c r="PF22" s="24"/>
      <c r="PG22" s="24"/>
      <c r="PH22" s="24"/>
      <c r="PI22" s="24"/>
      <c r="PJ22" s="24"/>
      <c r="PK22" s="24"/>
      <c r="PL22" s="24"/>
      <c r="PM22" s="24"/>
      <c r="PN22" s="24"/>
      <c r="PO22" s="24"/>
      <c r="PP22" s="24"/>
      <c r="PQ22" s="24"/>
      <c r="PR22" s="24"/>
      <c r="PS22" s="24"/>
      <c r="PT22" s="24"/>
      <c r="PU22" s="24"/>
      <c r="PV22" s="24"/>
      <c r="PW22" s="24"/>
      <c r="PX22" s="24"/>
      <c r="PY22" s="24"/>
      <c r="PZ22" s="24"/>
      <c r="QA22" s="24"/>
      <c r="QB22" s="24"/>
      <c r="QC22" s="24"/>
      <c r="QD22" s="24"/>
      <c r="QE22" s="24"/>
      <c r="QF22" s="24"/>
      <c r="QG22" s="24"/>
      <c r="QH22" s="24"/>
      <c r="QI22" s="24"/>
      <c r="QJ22" s="24"/>
      <c r="QK22" s="24"/>
      <c r="QL22" s="24"/>
      <c r="QM22" s="24"/>
      <c r="QN22" s="24"/>
      <c r="QO22" s="24"/>
      <c r="QP22" s="24"/>
      <c r="QQ22" s="24"/>
      <c r="QR22" s="24"/>
      <c r="QS22" s="24"/>
      <c r="QT22" s="24"/>
      <c r="QU22" s="24"/>
      <c r="QV22" s="24"/>
      <c r="QW22" s="24"/>
      <c r="QX22" s="24"/>
      <c r="QY22" s="24"/>
      <c r="QZ22" s="24"/>
      <c r="RA22" s="24"/>
      <c r="RB22" s="24"/>
      <c r="RC22" s="24"/>
      <c r="RD22" s="24"/>
      <c r="RE22" s="24"/>
      <c r="RF22" s="24"/>
      <c r="RG22" s="24"/>
      <c r="RH22" s="24"/>
      <c r="RI22" s="24"/>
      <c r="RJ22" s="24"/>
      <c r="RK22" s="24"/>
      <c r="RL22" s="24"/>
      <c r="RM22" s="24"/>
      <c r="RN22" s="24"/>
      <c r="RO22" s="24"/>
      <c r="RP22" s="24"/>
      <c r="RQ22" s="24"/>
      <c r="RR22" s="24"/>
      <c r="RS22" s="24"/>
      <c r="RT22" s="24"/>
      <c r="RU22" s="24"/>
      <c r="RV22" s="24"/>
      <c r="RW22" s="24"/>
      <c r="RX22" s="24"/>
      <c r="RY22" s="24"/>
      <c r="RZ22" s="24"/>
      <c r="SA22" s="24"/>
      <c r="SB22" s="24"/>
      <c r="SC22" s="24"/>
      <c r="SD22" s="24"/>
      <c r="SE22" s="24"/>
      <c r="SF22" s="24"/>
      <c r="SG22" s="24"/>
      <c r="SH22" s="24"/>
      <c r="SI22" s="24"/>
      <c r="SJ22" s="24"/>
      <c r="SK22" s="24"/>
      <c r="SL22" s="24"/>
      <c r="SM22" s="24"/>
      <c r="SN22" s="24"/>
      <c r="SO22" s="24"/>
      <c r="SP22" s="24"/>
      <c r="SQ22" s="24"/>
      <c r="SR22" s="24"/>
      <c r="SS22" s="24"/>
      <c r="ST22" s="24"/>
      <c r="SU22" s="24"/>
      <c r="SV22" s="24"/>
      <c r="SW22" s="24"/>
      <c r="SX22" s="24"/>
      <c r="SY22" s="24"/>
      <c r="SZ22" s="24"/>
      <c r="TA22" s="24"/>
      <c r="TB22" s="24"/>
      <c r="TC22" s="24"/>
      <c r="TD22" s="24"/>
      <c r="TE22" s="24"/>
      <c r="TF22" s="24"/>
      <c r="TG22" s="24"/>
      <c r="TH22" s="24"/>
      <c r="TI22" s="24"/>
      <c r="TJ22" s="24"/>
      <c r="TK22" s="24"/>
      <c r="TL22" s="24"/>
      <c r="TM22" s="24"/>
      <c r="TN22" s="24"/>
      <c r="TO22" s="24"/>
      <c r="TP22" s="24"/>
      <c r="TQ22" s="24"/>
      <c r="TR22" s="24"/>
      <c r="TS22" s="24"/>
      <c r="TT22" s="24"/>
      <c r="TU22" s="24"/>
      <c r="TV22" s="24"/>
      <c r="TW22" s="24"/>
      <c r="TX22" s="24"/>
      <c r="TY22" s="24"/>
      <c r="TZ22" s="24"/>
      <c r="UA22" s="24"/>
      <c r="UB22" s="24"/>
      <c r="UC22" s="24"/>
      <c r="UD22" s="24"/>
      <c r="UE22" s="24"/>
      <c r="UF22" s="24"/>
      <c r="UG22" s="24"/>
      <c r="UH22" s="24"/>
      <c r="UI22" s="24"/>
      <c r="UJ22" s="24"/>
      <c r="UK22" s="24"/>
      <c r="UL22" s="24"/>
      <c r="UM22" s="24"/>
      <c r="UN22" s="24"/>
      <c r="UO22" s="24"/>
      <c r="UP22" s="24"/>
      <c r="UQ22" s="24"/>
      <c r="UR22" s="24"/>
      <c r="US22" s="24"/>
      <c r="UT22" s="24"/>
      <c r="UU22" s="24"/>
      <c r="UV22" s="24"/>
      <c r="UW22" s="24"/>
      <c r="UX22" s="24"/>
      <c r="UY22" s="24"/>
      <c r="UZ22" s="24"/>
      <c r="VA22" s="24"/>
      <c r="VB22" s="24"/>
      <c r="VC22" s="24"/>
      <c r="VD22" s="24"/>
      <c r="VE22" s="24"/>
      <c r="VF22" s="24"/>
      <c r="VG22" s="24"/>
      <c r="VH22" s="24"/>
      <c r="VI22" s="24"/>
      <c r="VJ22" s="24"/>
      <c r="VK22" s="24"/>
      <c r="VL22" s="24"/>
      <c r="VM22" s="24"/>
      <c r="VN22" s="24"/>
      <c r="VO22" s="24"/>
      <c r="VP22" s="24"/>
      <c r="VQ22" s="24"/>
      <c r="VR22" s="24"/>
      <c r="VS22" s="24"/>
      <c r="VT22" s="24"/>
      <c r="VU22" s="24"/>
      <c r="VV22" s="24"/>
      <c r="VW22" s="24"/>
      <c r="VX22" s="24"/>
      <c r="VY22" s="24"/>
      <c r="VZ22" s="24"/>
      <c r="WA22" s="24"/>
      <c r="WB22" s="24"/>
      <c r="WC22" s="24"/>
      <c r="WD22" s="24"/>
      <c r="WE22" s="24"/>
      <c r="WF22" s="24"/>
      <c r="WG22" s="24"/>
      <c r="WH22" s="24"/>
      <c r="WI22" s="24"/>
      <c r="WJ22" s="24"/>
      <c r="WK22" s="24"/>
      <c r="WL22" s="24"/>
      <c r="WM22" s="24"/>
      <c r="WN22" s="24"/>
      <c r="WO22" s="24"/>
      <c r="WP22" s="24"/>
      <c r="WQ22" s="24"/>
      <c r="WR22" s="24"/>
      <c r="WS22" s="24"/>
      <c r="WT22" s="24"/>
      <c r="WU22" s="24"/>
      <c r="WV22" s="24"/>
      <c r="WW22" s="24"/>
      <c r="WX22" s="24"/>
      <c r="WY22" s="24"/>
      <c r="WZ22" s="24"/>
      <c r="XA22" s="24"/>
      <c r="XB22" s="24"/>
      <c r="XC22" s="24"/>
      <c r="XD22" s="24"/>
      <c r="XE22" s="24"/>
      <c r="XF22" s="24"/>
      <c r="XG22" s="24"/>
      <c r="XH22" s="24"/>
      <c r="XI22" s="24"/>
      <c r="XJ22" s="24"/>
      <c r="XK22" s="24"/>
      <c r="XL22" s="24"/>
      <c r="XM22" s="24"/>
      <c r="XN22" s="24"/>
      <c r="XO22" s="24"/>
      <c r="XP22" s="24"/>
      <c r="XQ22" s="24"/>
      <c r="XR22" s="24"/>
      <c r="XS22" s="24"/>
      <c r="XT22" s="24"/>
      <c r="XU22" s="24"/>
      <c r="XV22" s="24"/>
      <c r="XW22" s="24"/>
      <c r="XX22" s="24"/>
      <c r="XY22" s="24"/>
      <c r="XZ22" s="24"/>
      <c r="YA22" s="24"/>
      <c r="YB22" s="24"/>
      <c r="YC22" s="24"/>
      <c r="YD22" s="24"/>
      <c r="YE22" s="24"/>
      <c r="YF22" s="24"/>
      <c r="YG22" s="24"/>
      <c r="YH22" s="24"/>
      <c r="YI22" s="24"/>
      <c r="YJ22" s="24"/>
      <c r="YK22" s="24"/>
      <c r="YL22" s="24"/>
      <c r="YM22" s="24"/>
      <c r="YN22" s="24"/>
      <c r="YO22" s="24"/>
      <c r="YP22" s="24"/>
      <c r="YQ22" s="24"/>
      <c r="YR22" s="24"/>
      <c r="YS22" s="24"/>
      <c r="YT22" s="24"/>
      <c r="YU22" s="24"/>
      <c r="YV22" s="24"/>
      <c r="YW22" s="24"/>
      <c r="YX22" s="24"/>
      <c r="YY22" s="24"/>
      <c r="YZ22" s="24"/>
      <c r="ZA22" s="24"/>
      <c r="ZB22" s="24"/>
      <c r="ZC22" s="24"/>
      <c r="ZD22" s="24"/>
      <c r="ZE22" s="24"/>
      <c r="ZF22" s="24"/>
      <c r="ZG22" s="24"/>
      <c r="ZH22" s="24"/>
      <c r="ZI22" s="24"/>
      <c r="ZJ22" s="24"/>
      <c r="ZK22" s="24"/>
      <c r="ZL22" s="24"/>
      <c r="ZM22" s="24"/>
      <c r="ZN22" s="24"/>
      <c r="ZO22" s="24"/>
      <c r="ZP22" s="24"/>
      <c r="ZQ22" s="24"/>
      <c r="ZR22" s="24"/>
      <c r="ZS22" s="24"/>
      <c r="ZT22" s="24"/>
      <c r="ZU22" s="24"/>
      <c r="ZV22" s="24"/>
      <c r="ZW22" s="24"/>
      <c r="ZX22" s="24"/>
      <c r="ZY22" s="24"/>
      <c r="ZZ22" s="24"/>
      <c r="AAA22" s="24"/>
      <c r="AAB22" s="24"/>
      <c r="AAC22" s="24"/>
      <c r="AAD22" s="24"/>
      <c r="AAE22" s="24"/>
      <c r="AAF22" s="24"/>
      <c r="AAG22" s="24"/>
      <c r="AAH22" s="24"/>
      <c r="AAI22" s="24"/>
      <c r="AAJ22" s="24"/>
      <c r="AAK22" s="24"/>
      <c r="AAL22" s="24"/>
      <c r="AAM22" s="24"/>
      <c r="AAN22" s="24"/>
      <c r="AAO22" s="24"/>
      <c r="AAP22" s="24"/>
      <c r="AAQ22" s="24"/>
      <c r="AAR22" s="24"/>
      <c r="AAS22" s="24"/>
      <c r="AAT22" s="24"/>
      <c r="AAU22" s="24"/>
      <c r="AAV22" s="24"/>
      <c r="AAW22" s="24"/>
      <c r="AAX22" s="24"/>
      <c r="AAY22" s="24"/>
      <c r="AAZ22" s="24"/>
      <c r="ABA22" s="24"/>
      <c r="ABB22" s="24"/>
      <c r="ABC22" s="24"/>
      <c r="ABD22" s="24"/>
      <c r="ABE22" s="24"/>
      <c r="ABF22" s="24"/>
      <c r="ABG22" s="24"/>
      <c r="ABH22" s="24"/>
      <c r="ABI22" s="24"/>
      <c r="ABJ22" s="24"/>
      <c r="ABK22" s="24"/>
      <c r="ABL22" s="24"/>
      <c r="ABM22" s="24"/>
      <c r="ABN22" s="24"/>
      <c r="ABO22" s="24"/>
      <c r="ABP22" s="24"/>
      <c r="ABQ22" s="24"/>
      <c r="ABR22" s="24"/>
      <c r="ABS22" s="24"/>
      <c r="ABT22" s="24"/>
      <c r="ABU22" s="24"/>
      <c r="ABV22" s="24"/>
      <c r="ABW22" s="24"/>
      <c r="ABX22" s="24"/>
      <c r="ABY22" s="24"/>
      <c r="ABZ22" s="24"/>
      <c r="ACA22" s="24"/>
      <c r="ACB22" s="24"/>
      <c r="ACC22" s="24"/>
      <c r="ACD22" s="24"/>
      <c r="ACE22" s="24"/>
      <c r="ACF22" s="24"/>
      <c r="ACG22" s="24"/>
      <c r="ACH22" s="24"/>
      <c r="ACI22" s="24"/>
      <c r="ACJ22" s="24"/>
      <c r="ACK22" s="24"/>
      <c r="ACL22" s="24"/>
      <c r="ACM22" s="24"/>
      <c r="ACN22" s="24"/>
      <c r="ACO22" s="24"/>
      <c r="ACP22" s="24"/>
      <c r="ACQ22" s="24"/>
      <c r="ACR22" s="24"/>
      <c r="ACS22" s="24"/>
      <c r="ACT22" s="24"/>
      <c r="ACU22" s="24"/>
      <c r="ACV22" s="24"/>
      <c r="ACW22" s="24"/>
      <c r="ACX22" s="24"/>
      <c r="ACY22" s="24"/>
      <c r="ACZ22" s="24"/>
      <c r="ADA22" s="24"/>
      <c r="ADB22" s="24"/>
      <c r="ADC22" s="24"/>
      <c r="ADD22" s="24"/>
      <c r="ADE22" s="24"/>
      <c r="ADF22" s="24"/>
      <c r="ADG22" s="24"/>
      <c r="ADH22" s="24"/>
      <c r="ADI22" s="24"/>
      <c r="ADJ22" s="24"/>
      <c r="ADK22" s="24"/>
      <c r="ADL22" s="24"/>
      <c r="ADM22" s="24"/>
      <c r="ADN22" s="24"/>
      <c r="ADO22" s="24"/>
      <c r="ADP22" s="24"/>
      <c r="ADQ22" s="24"/>
      <c r="ADR22" s="24"/>
      <c r="ADS22" s="24"/>
      <c r="ADT22" s="24"/>
      <c r="ADU22" s="24"/>
      <c r="ADV22" s="24"/>
      <c r="ADW22" s="24"/>
      <c r="ADX22" s="24"/>
      <c r="ADY22" s="24"/>
      <c r="ADZ22" s="24"/>
      <c r="AEA22" s="24"/>
      <c r="AEB22" s="24"/>
      <c r="AEC22" s="24"/>
      <c r="AED22" s="24"/>
      <c r="AEE22" s="24"/>
      <c r="AEF22" s="24"/>
      <c r="AEG22" s="24"/>
      <c r="AEH22" s="24"/>
      <c r="AEI22" s="24"/>
      <c r="AEJ22" s="24"/>
      <c r="AEK22" s="24"/>
      <c r="AEL22" s="24"/>
      <c r="AEM22" s="24"/>
      <c r="AEN22" s="24"/>
      <c r="AEO22" s="24"/>
      <c r="AEP22" s="24"/>
      <c r="AEQ22" s="24"/>
      <c r="AER22" s="24"/>
      <c r="AES22" s="24"/>
      <c r="AET22" s="24"/>
      <c r="AEU22" s="24"/>
      <c r="AEV22" s="24"/>
      <c r="AEW22" s="24"/>
      <c r="AEX22" s="24"/>
      <c r="AEY22" s="24"/>
      <c r="AEZ22" s="24"/>
      <c r="AFA22" s="24"/>
      <c r="AFB22" s="24"/>
      <c r="AFC22" s="24"/>
      <c r="AFD22" s="24"/>
      <c r="AFE22" s="24"/>
      <c r="AFF22" s="24"/>
      <c r="AFG22" s="24"/>
      <c r="AFH22" s="24"/>
      <c r="AFI22" s="24"/>
      <c r="AFJ22" s="24"/>
      <c r="AFK22" s="24"/>
      <c r="AFL22" s="24"/>
      <c r="AFM22" s="24"/>
      <c r="AFN22" s="24"/>
      <c r="AFO22" s="24"/>
      <c r="AFP22" s="24"/>
      <c r="AFQ22" s="24"/>
      <c r="AFR22" s="24"/>
      <c r="AFS22" s="24"/>
      <c r="AFT22" s="24"/>
      <c r="AFU22" s="24"/>
      <c r="AFV22" s="24"/>
      <c r="AFW22" s="24"/>
      <c r="AFX22" s="24"/>
      <c r="AFY22" s="24"/>
      <c r="AFZ22" s="24"/>
      <c r="AGA22" s="24"/>
      <c r="AGB22" s="24"/>
      <c r="AGC22" s="24"/>
      <c r="AGD22" s="24"/>
      <c r="AGE22" s="24"/>
      <c r="AGF22" s="24"/>
      <c r="AGG22" s="24"/>
      <c r="AGH22" s="24"/>
      <c r="AGI22" s="24"/>
      <c r="AGJ22" s="24"/>
      <c r="AGK22" s="24"/>
      <c r="AGL22" s="24"/>
      <c r="AGM22" s="24"/>
      <c r="AGN22" s="24"/>
      <c r="AGO22" s="24"/>
      <c r="AGP22" s="24"/>
      <c r="AGQ22" s="24"/>
      <c r="AGR22" s="24"/>
      <c r="AGS22" s="24"/>
      <c r="AGT22" s="24"/>
      <c r="AGU22" s="24"/>
      <c r="AGV22" s="24"/>
      <c r="AGW22" s="24"/>
      <c r="AGX22" s="24"/>
      <c r="AGY22" s="24"/>
      <c r="AGZ22" s="24"/>
      <c r="AHA22" s="24"/>
      <c r="AHB22" s="24"/>
      <c r="AHC22" s="24"/>
      <c r="AHD22" s="24"/>
      <c r="AHE22" s="24"/>
      <c r="AHF22" s="24"/>
      <c r="AHG22" s="24"/>
      <c r="AHH22" s="24"/>
      <c r="AHI22" s="24"/>
      <c r="AHJ22" s="24"/>
      <c r="AHK22" s="24"/>
      <c r="AHL22" s="24"/>
      <c r="AHM22" s="24"/>
      <c r="AHN22" s="24"/>
      <c r="AHO22" s="24"/>
      <c r="AHP22" s="24"/>
      <c r="AHQ22" s="24"/>
      <c r="AHR22" s="24"/>
      <c r="AHS22" s="24"/>
      <c r="AHT22" s="24"/>
      <c r="AHU22" s="24"/>
      <c r="AHV22" s="24"/>
      <c r="AHW22" s="24"/>
      <c r="AHX22" s="24"/>
      <c r="AHY22" s="24"/>
      <c r="AHZ22" s="24"/>
      <c r="AIA22" s="24"/>
      <c r="AIB22" s="24"/>
      <c r="AIC22" s="24"/>
      <c r="AID22" s="24"/>
      <c r="AIE22" s="24"/>
      <c r="AIF22" s="24"/>
      <c r="AIG22" s="24"/>
      <c r="AIH22" s="24"/>
      <c r="AII22" s="24"/>
      <c r="AIJ22" s="24"/>
      <c r="AIK22" s="24"/>
      <c r="AIL22" s="24"/>
      <c r="AIM22" s="24"/>
      <c r="AIN22" s="24"/>
      <c r="AIO22" s="24"/>
      <c r="AIP22" s="24"/>
      <c r="AIQ22" s="24"/>
      <c r="AIR22" s="24"/>
      <c r="AIS22" s="24"/>
      <c r="AIT22" s="24"/>
      <c r="AIU22" s="24"/>
      <c r="AIV22" s="24"/>
      <c r="AIW22" s="24"/>
      <c r="AIX22" s="24"/>
      <c r="AIY22" s="24"/>
      <c r="AIZ22" s="24"/>
      <c r="AJA22" s="24"/>
      <c r="AJB22" s="24"/>
      <c r="AJC22" s="24"/>
      <c r="AJD22" s="24"/>
      <c r="AJE22" s="24"/>
      <c r="AJF22" s="24"/>
      <c r="AJG22" s="24"/>
      <c r="AJH22" s="24"/>
      <c r="AJI22" s="24"/>
      <c r="AJJ22" s="24"/>
      <c r="AJK22" s="24"/>
      <c r="AJL22" s="24"/>
      <c r="AJM22" s="24"/>
      <c r="AJN22" s="24"/>
      <c r="AJO22" s="24"/>
      <c r="AJP22" s="24"/>
      <c r="AJQ22" s="24"/>
      <c r="AJR22" s="24"/>
      <c r="AJS22" s="24"/>
      <c r="AJT22" s="24"/>
      <c r="AJU22" s="24"/>
      <c r="AJV22" s="24"/>
      <c r="AJW22" s="24"/>
      <c r="AJX22" s="24"/>
      <c r="AJY22" s="24"/>
      <c r="AJZ22" s="24"/>
      <c r="AKA22" s="24"/>
      <c r="AKB22" s="24"/>
      <c r="AKC22" s="24"/>
      <c r="AKD22" s="24"/>
      <c r="AKE22" s="24"/>
      <c r="AKF22" s="24"/>
      <c r="AKG22" s="24"/>
      <c r="AKH22" s="24"/>
      <c r="AKI22" s="24"/>
      <c r="AKJ22" s="24"/>
      <c r="AKK22" s="24"/>
      <c r="AKL22" s="24"/>
      <c r="AKM22" s="24"/>
      <c r="AKN22" s="24"/>
      <c r="AKO22" s="24"/>
      <c r="AKP22" s="24"/>
      <c r="AKQ22" s="24"/>
      <c r="AKR22" s="24"/>
      <c r="AKS22" s="24"/>
      <c r="AKT22" s="24"/>
      <c r="AKU22" s="24"/>
      <c r="AKV22" s="24"/>
      <c r="AKW22" s="24"/>
      <c r="AKX22" s="24"/>
      <c r="AKY22" s="24"/>
      <c r="AKZ22" s="24"/>
      <c r="ALA22" s="24"/>
      <c r="ALB22" s="24"/>
      <c r="ALC22" s="24"/>
      <c r="ALD22" s="24"/>
      <c r="ALE22" s="24"/>
      <c r="ALF22" s="24"/>
      <c r="ALG22" s="24"/>
      <c r="ALH22" s="24"/>
      <c r="ALI22" s="24"/>
      <c r="ALJ22" s="24"/>
      <c r="ALK22" s="24"/>
      <c r="ALL22" s="24"/>
      <c r="ALM22" s="24"/>
      <c r="ALN22" s="24"/>
      <c r="ALO22" s="24"/>
      <c r="ALP22" s="24"/>
      <c r="ALQ22" s="24"/>
      <c r="ALR22" s="24"/>
      <c r="ALS22" s="24"/>
      <c r="ALT22" s="24"/>
      <c r="ALU22" s="24"/>
      <c r="ALV22" s="24"/>
      <c r="ALW22" s="24"/>
      <c r="ALX22" s="24"/>
      <c r="ALY22" s="24"/>
      <c r="ALZ22" s="24"/>
      <c r="AMA22" s="24"/>
      <c r="AMB22" s="24"/>
      <c r="AMC22" s="24"/>
    </row>
    <row r="23" spans="1:1017" s="61" customFormat="1" ht="49.5">
      <c r="A23" s="132" t="s">
        <v>66</v>
      </c>
      <c r="B23" s="133">
        <v>5502110</v>
      </c>
      <c r="C23" s="135" t="s">
        <v>67</v>
      </c>
      <c r="D23" s="136" t="s">
        <v>62</v>
      </c>
      <c r="E23" s="137" t="s">
        <v>63</v>
      </c>
      <c r="F23" s="112">
        <v>1214.67</v>
      </c>
      <c r="G23" s="60">
        <v>6.74</v>
      </c>
      <c r="H23" s="83">
        <f t="shared" si="0"/>
        <v>0.21229999999999999</v>
      </c>
      <c r="I23" s="60">
        <f t="shared" si="5"/>
        <v>8.17</v>
      </c>
      <c r="J23" s="60">
        <f t="shared" si="6"/>
        <v>8186.87</v>
      </c>
      <c r="K23" s="60">
        <f t="shared" si="7"/>
        <v>9923.85</v>
      </c>
      <c r="L23" s="58"/>
      <c r="M23" s="24"/>
      <c r="N23" s="24"/>
      <c r="O23" s="24"/>
      <c r="P23" s="24"/>
      <c r="Q23" s="24"/>
      <c r="R23" s="24"/>
      <c r="S23" s="24"/>
      <c r="T23" s="24"/>
      <c r="U23" s="24"/>
      <c r="V23" s="24"/>
      <c r="W23" s="24"/>
      <c r="X23" s="24"/>
      <c r="Y23" s="24"/>
      <c r="Z23" s="24"/>
      <c r="AA23" s="24"/>
      <c r="AB23" s="24"/>
      <c r="AC23" s="24"/>
      <c r="AD23" s="24"/>
      <c r="AE23" s="24"/>
      <c r="AF23" s="24"/>
      <c r="AG23" s="24"/>
      <c r="AH23" s="24"/>
      <c r="AI23" s="24"/>
      <c r="AJ23" s="24"/>
      <c r="AK23" s="24"/>
      <c r="AL23" s="24"/>
      <c r="AM23" s="24"/>
      <c r="AN23" s="24"/>
      <c r="AO23" s="24"/>
      <c r="AP23" s="24"/>
      <c r="AQ23" s="24"/>
      <c r="AR23" s="24"/>
      <c r="AS23" s="24"/>
      <c r="AT23" s="24"/>
      <c r="AU23" s="24"/>
      <c r="AV23" s="24"/>
      <c r="AW23" s="24"/>
      <c r="AX23" s="24"/>
      <c r="AY23" s="24"/>
      <c r="AZ23" s="24"/>
      <c r="BA23" s="24"/>
      <c r="BB23" s="24"/>
      <c r="BC23" s="24"/>
      <c r="BD23" s="24"/>
      <c r="BE23" s="24"/>
      <c r="BF23" s="24"/>
      <c r="BG23" s="24"/>
      <c r="BH23" s="24"/>
      <c r="BI23" s="24"/>
      <c r="BJ23" s="24"/>
      <c r="BK23" s="24"/>
      <c r="BL23" s="24"/>
      <c r="BM23" s="24"/>
      <c r="BN23" s="24"/>
      <c r="BO23" s="24"/>
      <c r="BP23" s="24"/>
      <c r="BQ23" s="24"/>
      <c r="BR23" s="24"/>
      <c r="BS23" s="24"/>
      <c r="BT23" s="24"/>
      <c r="BU23" s="24"/>
      <c r="BV23" s="24"/>
      <c r="BW23" s="24"/>
      <c r="BX23" s="24"/>
      <c r="BY23" s="24"/>
      <c r="BZ23" s="24"/>
      <c r="CA23" s="24"/>
      <c r="CB23" s="24"/>
      <c r="CC23" s="24"/>
      <c r="CD23" s="24"/>
      <c r="CE23" s="24"/>
      <c r="CF23" s="24"/>
      <c r="CG23" s="24"/>
      <c r="CH23" s="24"/>
      <c r="CI23" s="24"/>
      <c r="CJ23" s="24"/>
      <c r="CK23" s="24"/>
      <c r="CL23" s="24"/>
      <c r="CM23" s="24"/>
      <c r="CN23" s="24"/>
      <c r="CO23" s="24"/>
      <c r="CP23" s="24"/>
      <c r="CQ23" s="24"/>
      <c r="CR23" s="24"/>
      <c r="CS23" s="24"/>
      <c r="CT23" s="24"/>
      <c r="CU23" s="24"/>
      <c r="CV23" s="24"/>
      <c r="CW23" s="24"/>
      <c r="CX23" s="24"/>
      <c r="CY23" s="24"/>
      <c r="CZ23" s="24"/>
      <c r="DA23" s="24"/>
      <c r="DB23" s="24"/>
      <c r="DC23" s="24"/>
      <c r="DD23" s="24"/>
      <c r="DE23" s="24"/>
      <c r="DF23" s="24"/>
      <c r="DG23" s="24"/>
      <c r="DH23" s="24"/>
      <c r="DI23" s="24"/>
      <c r="DJ23" s="24"/>
      <c r="DK23" s="24"/>
      <c r="DL23" s="24"/>
      <c r="DM23" s="24"/>
      <c r="DN23" s="24"/>
      <c r="DO23" s="24"/>
      <c r="DP23" s="24"/>
      <c r="DQ23" s="24"/>
      <c r="DR23" s="24"/>
      <c r="DS23" s="24"/>
      <c r="DT23" s="24"/>
      <c r="DU23" s="24"/>
      <c r="DV23" s="24"/>
      <c r="DW23" s="24"/>
      <c r="DX23" s="24"/>
      <c r="DY23" s="24"/>
      <c r="DZ23" s="24"/>
      <c r="EA23" s="24"/>
      <c r="EB23" s="24"/>
      <c r="EC23" s="24"/>
      <c r="ED23" s="24"/>
      <c r="EE23" s="24"/>
      <c r="EF23" s="24"/>
      <c r="EG23" s="24"/>
      <c r="EH23" s="24"/>
      <c r="EI23" s="24"/>
      <c r="EJ23" s="24"/>
      <c r="EK23" s="24"/>
      <c r="EL23" s="24"/>
      <c r="EM23" s="24"/>
      <c r="EN23" s="24"/>
      <c r="EO23" s="24"/>
      <c r="EP23" s="24"/>
      <c r="EQ23" s="24"/>
      <c r="ER23" s="24"/>
      <c r="ES23" s="24"/>
      <c r="ET23" s="24"/>
      <c r="EU23" s="24"/>
      <c r="EV23" s="24"/>
      <c r="EW23" s="24"/>
      <c r="EX23" s="24"/>
      <c r="EY23" s="24"/>
      <c r="EZ23" s="24"/>
      <c r="FA23" s="24"/>
      <c r="FB23" s="24"/>
      <c r="FC23" s="24"/>
      <c r="FD23" s="24"/>
      <c r="FE23" s="24"/>
      <c r="FF23" s="24"/>
      <c r="FG23" s="24"/>
      <c r="FH23" s="24"/>
      <c r="FI23" s="24"/>
      <c r="FJ23" s="24"/>
      <c r="FK23" s="24"/>
      <c r="FL23" s="24"/>
      <c r="FM23" s="24"/>
      <c r="FN23" s="24"/>
      <c r="FO23" s="24"/>
      <c r="FP23" s="24"/>
      <c r="FQ23" s="24"/>
      <c r="FR23" s="24"/>
      <c r="FS23" s="24"/>
      <c r="FT23" s="24"/>
      <c r="FU23" s="24"/>
      <c r="FV23" s="24"/>
      <c r="FW23" s="24"/>
      <c r="FX23" s="24"/>
      <c r="FY23" s="24"/>
      <c r="FZ23" s="24"/>
      <c r="GA23" s="24"/>
      <c r="GB23" s="24"/>
      <c r="GC23" s="24"/>
      <c r="GD23" s="24"/>
      <c r="GE23" s="24"/>
      <c r="GF23" s="24"/>
      <c r="GG23" s="24"/>
      <c r="GH23" s="24"/>
      <c r="GI23" s="24"/>
      <c r="GJ23" s="24"/>
      <c r="GK23" s="24"/>
      <c r="GL23" s="24"/>
      <c r="GM23" s="24"/>
      <c r="GN23" s="24"/>
      <c r="GO23" s="24"/>
      <c r="GP23" s="24"/>
      <c r="GQ23" s="24"/>
      <c r="GR23" s="24"/>
      <c r="GS23" s="24"/>
      <c r="GT23" s="24"/>
      <c r="GU23" s="24"/>
      <c r="GV23" s="24"/>
      <c r="GW23" s="24"/>
      <c r="GX23" s="24"/>
      <c r="GY23" s="24"/>
      <c r="GZ23" s="24"/>
      <c r="HA23" s="24"/>
      <c r="HB23" s="24"/>
      <c r="HC23" s="24"/>
      <c r="HD23" s="24"/>
      <c r="HE23" s="24"/>
      <c r="HF23" s="24"/>
      <c r="HG23" s="24"/>
      <c r="HH23" s="24"/>
      <c r="HI23" s="24"/>
      <c r="HJ23" s="24"/>
      <c r="HK23" s="24"/>
      <c r="HL23" s="24"/>
      <c r="HM23" s="24"/>
      <c r="HN23" s="24"/>
      <c r="HO23" s="24"/>
      <c r="HP23" s="24"/>
      <c r="HQ23" s="24"/>
      <c r="HR23" s="24"/>
      <c r="HS23" s="24"/>
      <c r="HT23" s="24"/>
      <c r="HU23" s="24"/>
      <c r="HV23" s="24"/>
      <c r="HW23" s="24"/>
      <c r="HX23" s="24"/>
      <c r="HY23" s="24"/>
      <c r="HZ23" s="24"/>
      <c r="IA23" s="24"/>
      <c r="IB23" s="24"/>
      <c r="IC23" s="24"/>
      <c r="ID23" s="24"/>
      <c r="IE23" s="24"/>
      <c r="IF23" s="24"/>
      <c r="IG23" s="24"/>
      <c r="IH23" s="24"/>
      <c r="II23" s="24"/>
      <c r="IJ23" s="24"/>
      <c r="IK23" s="24"/>
      <c r="IL23" s="24"/>
      <c r="IM23" s="24"/>
      <c r="IN23" s="24"/>
      <c r="IO23" s="24"/>
      <c r="IP23" s="24"/>
      <c r="IQ23" s="24"/>
      <c r="IR23" s="24"/>
      <c r="IS23" s="24"/>
      <c r="IT23" s="24"/>
      <c r="IU23" s="24"/>
      <c r="IV23" s="24"/>
      <c r="IW23" s="24"/>
      <c r="IX23" s="24"/>
      <c r="IY23" s="24"/>
      <c r="IZ23" s="24"/>
      <c r="JA23" s="24"/>
      <c r="JB23" s="24"/>
      <c r="JC23" s="24"/>
      <c r="JD23" s="24"/>
      <c r="JE23" s="24"/>
      <c r="JF23" s="24"/>
      <c r="JG23" s="24"/>
      <c r="JH23" s="24"/>
      <c r="JI23" s="24"/>
      <c r="JJ23" s="24"/>
      <c r="JK23" s="24"/>
      <c r="JL23" s="24"/>
      <c r="JM23" s="24"/>
      <c r="JN23" s="24"/>
      <c r="JO23" s="24"/>
      <c r="JP23" s="24"/>
      <c r="JQ23" s="24"/>
      <c r="JR23" s="24"/>
      <c r="JS23" s="24"/>
      <c r="JT23" s="24"/>
      <c r="JU23" s="24"/>
      <c r="JV23" s="24"/>
      <c r="JW23" s="24"/>
      <c r="JX23" s="24"/>
      <c r="JY23" s="24"/>
      <c r="JZ23" s="24"/>
      <c r="KA23" s="24"/>
      <c r="KB23" s="24"/>
      <c r="KC23" s="24"/>
      <c r="KD23" s="24"/>
      <c r="KE23" s="24"/>
      <c r="KF23" s="24"/>
      <c r="KG23" s="24"/>
      <c r="KH23" s="24"/>
      <c r="KI23" s="24"/>
      <c r="KJ23" s="24"/>
      <c r="KK23" s="24"/>
      <c r="KL23" s="24"/>
      <c r="KM23" s="24"/>
      <c r="KN23" s="24"/>
      <c r="KO23" s="24"/>
      <c r="KP23" s="24"/>
      <c r="KQ23" s="24"/>
      <c r="KR23" s="24"/>
      <c r="KS23" s="24"/>
      <c r="KT23" s="24"/>
      <c r="KU23" s="24"/>
      <c r="KV23" s="24"/>
      <c r="KW23" s="24"/>
      <c r="KX23" s="24"/>
      <c r="KY23" s="24"/>
      <c r="KZ23" s="24"/>
      <c r="LA23" s="24"/>
      <c r="LB23" s="24"/>
      <c r="LC23" s="24"/>
      <c r="LD23" s="24"/>
      <c r="LE23" s="24"/>
      <c r="LF23" s="24"/>
      <c r="LG23" s="24"/>
      <c r="LH23" s="24"/>
      <c r="LI23" s="24"/>
      <c r="LJ23" s="24"/>
      <c r="LK23" s="24"/>
      <c r="LL23" s="24"/>
      <c r="LM23" s="24"/>
      <c r="LN23" s="24"/>
      <c r="LO23" s="24"/>
      <c r="LP23" s="24"/>
      <c r="LQ23" s="24"/>
      <c r="LR23" s="24"/>
      <c r="LS23" s="24"/>
      <c r="LT23" s="24"/>
      <c r="LU23" s="24"/>
      <c r="LV23" s="24"/>
      <c r="LW23" s="24"/>
      <c r="LX23" s="24"/>
      <c r="LY23" s="24"/>
      <c r="LZ23" s="24"/>
      <c r="MA23" s="24"/>
      <c r="MB23" s="24"/>
      <c r="MC23" s="24"/>
      <c r="MD23" s="24"/>
      <c r="ME23" s="24"/>
      <c r="MF23" s="24"/>
      <c r="MG23" s="24"/>
      <c r="MH23" s="24"/>
      <c r="MI23" s="24"/>
      <c r="MJ23" s="24"/>
      <c r="MK23" s="24"/>
      <c r="ML23" s="24"/>
      <c r="MM23" s="24"/>
      <c r="MN23" s="24"/>
      <c r="MO23" s="24"/>
      <c r="MP23" s="24"/>
      <c r="MQ23" s="24"/>
      <c r="MR23" s="24"/>
      <c r="MS23" s="24"/>
      <c r="MT23" s="24"/>
      <c r="MU23" s="24"/>
      <c r="MV23" s="24"/>
      <c r="MW23" s="24"/>
      <c r="MX23" s="24"/>
      <c r="MY23" s="24"/>
      <c r="MZ23" s="24"/>
      <c r="NA23" s="24"/>
      <c r="NB23" s="24"/>
      <c r="NC23" s="24"/>
      <c r="ND23" s="24"/>
      <c r="NE23" s="24"/>
      <c r="NF23" s="24"/>
      <c r="NG23" s="24"/>
      <c r="NH23" s="24"/>
      <c r="NI23" s="24"/>
      <c r="NJ23" s="24"/>
      <c r="NK23" s="24"/>
      <c r="NL23" s="24"/>
      <c r="NM23" s="24"/>
      <c r="NN23" s="24"/>
      <c r="NO23" s="24"/>
      <c r="NP23" s="24"/>
      <c r="NQ23" s="24"/>
      <c r="NR23" s="24"/>
      <c r="NS23" s="24"/>
      <c r="NT23" s="24"/>
      <c r="NU23" s="24"/>
      <c r="NV23" s="24"/>
      <c r="NW23" s="24"/>
      <c r="NX23" s="24"/>
      <c r="NY23" s="24"/>
      <c r="NZ23" s="24"/>
      <c r="OA23" s="24"/>
      <c r="OB23" s="24"/>
      <c r="OC23" s="24"/>
      <c r="OD23" s="24"/>
      <c r="OE23" s="24"/>
      <c r="OF23" s="24"/>
      <c r="OG23" s="24"/>
      <c r="OH23" s="24"/>
      <c r="OI23" s="24"/>
      <c r="OJ23" s="24"/>
      <c r="OK23" s="24"/>
      <c r="OL23" s="24"/>
      <c r="OM23" s="24"/>
      <c r="ON23" s="24"/>
      <c r="OO23" s="24"/>
      <c r="OP23" s="24"/>
      <c r="OQ23" s="24"/>
      <c r="OR23" s="24"/>
      <c r="OS23" s="24"/>
      <c r="OT23" s="24"/>
      <c r="OU23" s="24"/>
      <c r="OV23" s="24"/>
      <c r="OW23" s="24"/>
      <c r="OX23" s="24"/>
      <c r="OY23" s="24"/>
      <c r="OZ23" s="24"/>
      <c r="PA23" s="24"/>
      <c r="PB23" s="24"/>
      <c r="PC23" s="24"/>
      <c r="PD23" s="24"/>
      <c r="PE23" s="24"/>
      <c r="PF23" s="24"/>
      <c r="PG23" s="24"/>
      <c r="PH23" s="24"/>
      <c r="PI23" s="24"/>
      <c r="PJ23" s="24"/>
      <c r="PK23" s="24"/>
      <c r="PL23" s="24"/>
      <c r="PM23" s="24"/>
      <c r="PN23" s="24"/>
      <c r="PO23" s="24"/>
      <c r="PP23" s="24"/>
      <c r="PQ23" s="24"/>
      <c r="PR23" s="24"/>
      <c r="PS23" s="24"/>
      <c r="PT23" s="24"/>
      <c r="PU23" s="24"/>
      <c r="PV23" s="24"/>
      <c r="PW23" s="24"/>
      <c r="PX23" s="24"/>
      <c r="PY23" s="24"/>
      <c r="PZ23" s="24"/>
      <c r="QA23" s="24"/>
      <c r="QB23" s="24"/>
      <c r="QC23" s="24"/>
      <c r="QD23" s="24"/>
      <c r="QE23" s="24"/>
      <c r="QF23" s="24"/>
      <c r="QG23" s="24"/>
      <c r="QH23" s="24"/>
      <c r="QI23" s="24"/>
      <c r="QJ23" s="24"/>
      <c r="QK23" s="24"/>
      <c r="QL23" s="24"/>
      <c r="QM23" s="24"/>
      <c r="QN23" s="24"/>
      <c r="QO23" s="24"/>
      <c r="QP23" s="24"/>
      <c r="QQ23" s="24"/>
      <c r="QR23" s="24"/>
      <c r="QS23" s="24"/>
      <c r="QT23" s="24"/>
      <c r="QU23" s="24"/>
      <c r="QV23" s="24"/>
      <c r="QW23" s="24"/>
      <c r="QX23" s="24"/>
      <c r="QY23" s="24"/>
      <c r="QZ23" s="24"/>
      <c r="RA23" s="24"/>
      <c r="RB23" s="24"/>
      <c r="RC23" s="24"/>
      <c r="RD23" s="24"/>
      <c r="RE23" s="24"/>
      <c r="RF23" s="24"/>
      <c r="RG23" s="24"/>
      <c r="RH23" s="24"/>
      <c r="RI23" s="24"/>
      <c r="RJ23" s="24"/>
      <c r="RK23" s="24"/>
      <c r="RL23" s="24"/>
      <c r="RM23" s="24"/>
      <c r="RN23" s="24"/>
      <c r="RO23" s="24"/>
      <c r="RP23" s="24"/>
      <c r="RQ23" s="24"/>
      <c r="RR23" s="24"/>
      <c r="RS23" s="24"/>
      <c r="RT23" s="24"/>
      <c r="RU23" s="24"/>
      <c r="RV23" s="24"/>
      <c r="RW23" s="24"/>
      <c r="RX23" s="24"/>
      <c r="RY23" s="24"/>
      <c r="RZ23" s="24"/>
      <c r="SA23" s="24"/>
      <c r="SB23" s="24"/>
      <c r="SC23" s="24"/>
      <c r="SD23" s="24"/>
      <c r="SE23" s="24"/>
      <c r="SF23" s="24"/>
      <c r="SG23" s="24"/>
      <c r="SH23" s="24"/>
      <c r="SI23" s="24"/>
      <c r="SJ23" s="24"/>
      <c r="SK23" s="24"/>
      <c r="SL23" s="24"/>
      <c r="SM23" s="24"/>
      <c r="SN23" s="24"/>
      <c r="SO23" s="24"/>
      <c r="SP23" s="24"/>
      <c r="SQ23" s="24"/>
      <c r="SR23" s="24"/>
      <c r="SS23" s="24"/>
      <c r="ST23" s="24"/>
      <c r="SU23" s="24"/>
      <c r="SV23" s="24"/>
      <c r="SW23" s="24"/>
      <c r="SX23" s="24"/>
      <c r="SY23" s="24"/>
      <c r="SZ23" s="24"/>
      <c r="TA23" s="24"/>
      <c r="TB23" s="24"/>
      <c r="TC23" s="24"/>
      <c r="TD23" s="24"/>
      <c r="TE23" s="24"/>
      <c r="TF23" s="24"/>
      <c r="TG23" s="24"/>
      <c r="TH23" s="24"/>
      <c r="TI23" s="24"/>
      <c r="TJ23" s="24"/>
      <c r="TK23" s="24"/>
      <c r="TL23" s="24"/>
      <c r="TM23" s="24"/>
      <c r="TN23" s="24"/>
      <c r="TO23" s="24"/>
      <c r="TP23" s="24"/>
      <c r="TQ23" s="24"/>
      <c r="TR23" s="24"/>
      <c r="TS23" s="24"/>
      <c r="TT23" s="24"/>
      <c r="TU23" s="24"/>
      <c r="TV23" s="24"/>
      <c r="TW23" s="24"/>
      <c r="TX23" s="24"/>
      <c r="TY23" s="24"/>
      <c r="TZ23" s="24"/>
      <c r="UA23" s="24"/>
      <c r="UB23" s="24"/>
      <c r="UC23" s="24"/>
      <c r="UD23" s="24"/>
      <c r="UE23" s="24"/>
      <c r="UF23" s="24"/>
      <c r="UG23" s="24"/>
      <c r="UH23" s="24"/>
      <c r="UI23" s="24"/>
      <c r="UJ23" s="24"/>
      <c r="UK23" s="24"/>
      <c r="UL23" s="24"/>
      <c r="UM23" s="24"/>
      <c r="UN23" s="24"/>
      <c r="UO23" s="24"/>
      <c r="UP23" s="24"/>
      <c r="UQ23" s="24"/>
      <c r="UR23" s="24"/>
      <c r="US23" s="24"/>
      <c r="UT23" s="24"/>
      <c r="UU23" s="24"/>
      <c r="UV23" s="24"/>
      <c r="UW23" s="24"/>
      <c r="UX23" s="24"/>
      <c r="UY23" s="24"/>
      <c r="UZ23" s="24"/>
      <c r="VA23" s="24"/>
      <c r="VB23" s="24"/>
      <c r="VC23" s="24"/>
      <c r="VD23" s="24"/>
      <c r="VE23" s="24"/>
      <c r="VF23" s="24"/>
      <c r="VG23" s="24"/>
      <c r="VH23" s="24"/>
      <c r="VI23" s="24"/>
      <c r="VJ23" s="24"/>
      <c r="VK23" s="24"/>
      <c r="VL23" s="24"/>
      <c r="VM23" s="24"/>
      <c r="VN23" s="24"/>
      <c r="VO23" s="24"/>
      <c r="VP23" s="24"/>
      <c r="VQ23" s="24"/>
      <c r="VR23" s="24"/>
      <c r="VS23" s="24"/>
      <c r="VT23" s="24"/>
      <c r="VU23" s="24"/>
      <c r="VV23" s="24"/>
      <c r="VW23" s="24"/>
      <c r="VX23" s="24"/>
      <c r="VY23" s="24"/>
      <c r="VZ23" s="24"/>
      <c r="WA23" s="24"/>
      <c r="WB23" s="24"/>
      <c r="WC23" s="24"/>
      <c r="WD23" s="24"/>
      <c r="WE23" s="24"/>
      <c r="WF23" s="24"/>
      <c r="WG23" s="24"/>
      <c r="WH23" s="24"/>
      <c r="WI23" s="24"/>
      <c r="WJ23" s="24"/>
      <c r="WK23" s="24"/>
      <c r="WL23" s="24"/>
      <c r="WM23" s="24"/>
      <c r="WN23" s="24"/>
      <c r="WO23" s="24"/>
      <c r="WP23" s="24"/>
      <c r="WQ23" s="24"/>
      <c r="WR23" s="24"/>
      <c r="WS23" s="24"/>
      <c r="WT23" s="24"/>
      <c r="WU23" s="24"/>
      <c r="WV23" s="24"/>
      <c r="WW23" s="24"/>
      <c r="WX23" s="24"/>
      <c r="WY23" s="24"/>
      <c r="WZ23" s="24"/>
      <c r="XA23" s="24"/>
      <c r="XB23" s="24"/>
      <c r="XC23" s="24"/>
      <c r="XD23" s="24"/>
      <c r="XE23" s="24"/>
      <c r="XF23" s="24"/>
      <c r="XG23" s="24"/>
      <c r="XH23" s="24"/>
      <c r="XI23" s="24"/>
      <c r="XJ23" s="24"/>
      <c r="XK23" s="24"/>
      <c r="XL23" s="24"/>
      <c r="XM23" s="24"/>
      <c r="XN23" s="24"/>
      <c r="XO23" s="24"/>
      <c r="XP23" s="24"/>
      <c r="XQ23" s="24"/>
      <c r="XR23" s="24"/>
      <c r="XS23" s="24"/>
      <c r="XT23" s="24"/>
      <c r="XU23" s="24"/>
      <c r="XV23" s="24"/>
      <c r="XW23" s="24"/>
      <c r="XX23" s="24"/>
      <c r="XY23" s="24"/>
      <c r="XZ23" s="24"/>
      <c r="YA23" s="24"/>
      <c r="YB23" s="24"/>
      <c r="YC23" s="24"/>
      <c r="YD23" s="24"/>
      <c r="YE23" s="24"/>
      <c r="YF23" s="24"/>
      <c r="YG23" s="24"/>
      <c r="YH23" s="24"/>
      <c r="YI23" s="24"/>
      <c r="YJ23" s="24"/>
      <c r="YK23" s="24"/>
      <c r="YL23" s="24"/>
      <c r="YM23" s="24"/>
      <c r="YN23" s="24"/>
      <c r="YO23" s="24"/>
      <c r="YP23" s="24"/>
      <c r="YQ23" s="24"/>
      <c r="YR23" s="24"/>
      <c r="YS23" s="24"/>
      <c r="YT23" s="24"/>
      <c r="YU23" s="24"/>
      <c r="YV23" s="24"/>
      <c r="YW23" s="24"/>
      <c r="YX23" s="24"/>
      <c r="YY23" s="24"/>
      <c r="YZ23" s="24"/>
      <c r="ZA23" s="24"/>
      <c r="ZB23" s="24"/>
      <c r="ZC23" s="24"/>
      <c r="ZD23" s="24"/>
      <c r="ZE23" s="24"/>
      <c r="ZF23" s="24"/>
      <c r="ZG23" s="24"/>
      <c r="ZH23" s="24"/>
      <c r="ZI23" s="24"/>
      <c r="ZJ23" s="24"/>
      <c r="ZK23" s="24"/>
      <c r="ZL23" s="24"/>
      <c r="ZM23" s="24"/>
      <c r="ZN23" s="24"/>
      <c r="ZO23" s="24"/>
      <c r="ZP23" s="24"/>
      <c r="ZQ23" s="24"/>
      <c r="ZR23" s="24"/>
      <c r="ZS23" s="24"/>
      <c r="ZT23" s="24"/>
      <c r="ZU23" s="24"/>
      <c r="ZV23" s="24"/>
      <c r="ZW23" s="24"/>
      <c r="ZX23" s="24"/>
      <c r="ZY23" s="24"/>
      <c r="ZZ23" s="24"/>
      <c r="AAA23" s="24"/>
      <c r="AAB23" s="24"/>
      <c r="AAC23" s="24"/>
      <c r="AAD23" s="24"/>
      <c r="AAE23" s="24"/>
      <c r="AAF23" s="24"/>
      <c r="AAG23" s="24"/>
      <c r="AAH23" s="24"/>
      <c r="AAI23" s="24"/>
      <c r="AAJ23" s="24"/>
      <c r="AAK23" s="24"/>
      <c r="AAL23" s="24"/>
      <c r="AAM23" s="24"/>
      <c r="AAN23" s="24"/>
      <c r="AAO23" s="24"/>
      <c r="AAP23" s="24"/>
      <c r="AAQ23" s="24"/>
      <c r="AAR23" s="24"/>
      <c r="AAS23" s="24"/>
      <c r="AAT23" s="24"/>
      <c r="AAU23" s="24"/>
      <c r="AAV23" s="24"/>
      <c r="AAW23" s="24"/>
      <c r="AAX23" s="24"/>
      <c r="AAY23" s="24"/>
      <c r="AAZ23" s="24"/>
      <c r="ABA23" s="24"/>
      <c r="ABB23" s="24"/>
      <c r="ABC23" s="24"/>
      <c r="ABD23" s="24"/>
      <c r="ABE23" s="24"/>
      <c r="ABF23" s="24"/>
      <c r="ABG23" s="24"/>
      <c r="ABH23" s="24"/>
      <c r="ABI23" s="24"/>
      <c r="ABJ23" s="24"/>
      <c r="ABK23" s="24"/>
      <c r="ABL23" s="24"/>
      <c r="ABM23" s="24"/>
      <c r="ABN23" s="24"/>
      <c r="ABO23" s="24"/>
      <c r="ABP23" s="24"/>
      <c r="ABQ23" s="24"/>
      <c r="ABR23" s="24"/>
      <c r="ABS23" s="24"/>
      <c r="ABT23" s="24"/>
      <c r="ABU23" s="24"/>
      <c r="ABV23" s="24"/>
      <c r="ABW23" s="24"/>
      <c r="ABX23" s="24"/>
      <c r="ABY23" s="24"/>
      <c r="ABZ23" s="24"/>
      <c r="ACA23" s="24"/>
      <c r="ACB23" s="24"/>
      <c r="ACC23" s="24"/>
      <c r="ACD23" s="24"/>
      <c r="ACE23" s="24"/>
      <c r="ACF23" s="24"/>
      <c r="ACG23" s="24"/>
      <c r="ACH23" s="24"/>
      <c r="ACI23" s="24"/>
      <c r="ACJ23" s="24"/>
      <c r="ACK23" s="24"/>
      <c r="ACL23" s="24"/>
      <c r="ACM23" s="24"/>
      <c r="ACN23" s="24"/>
      <c r="ACO23" s="24"/>
      <c r="ACP23" s="24"/>
      <c r="ACQ23" s="24"/>
      <c r="ACR23" s="24"/>
      <c r="ACS23" s="24"/>
      <c r="ACT23" s="24"/>
      <c r="ACU23" s="24"/>
      <c r="ACV23" s="24"/>
      <c r="ACW23" s="24"/>
      <c r="ACX23" s="24"/>
      <c r="ACY23" s="24"/>
      <c r="ACZ23" s="24"/>
      <c r="ADA23" s="24"/>
      <c r="ADB23" s="24"/>
      <c r="ADC23" s="24"/>
      <c r="ADD23" s="24"/>
      <c r="ADE23" s="24"/>
      <c r="ADF23" s="24"/>
      <c r="ADG23" s="24"/>
      <c r="ADH23" s="24"/>
      <c r="ADI23" s="24"/>
      <c r="ADJ23" s="24"/>
      <c r="ADK23" s="24"/>
      <c r="ADL23" s="24"/>
      <c r="ADM23" s="24"/>
      <c r="ADN23" s="24"/>
      <c r="ADO23" s="24"/>
      <c r="ADP23" s="24"/>
      <c r="ADQ23" s="24"/>
      <c r="ADR23" s="24"/>
      <c r="ADS23" s="24"/>
      <c r="ADT23" s="24"/>
      <c r="ADU23" s="24"/>
      <c r="ADV23" s="24"/>
      <c r="ADW23" s="24"/>
      <c r="ADX23" s="24"/>
      <c r="ADY23" s="24"/>
      <c r="ADZ23" s="24"/>
      <c r="AEA23" s="24"/>
      <c r="AEB23" s="24"/>
      <c r="AEC23" s="24"/>
      <c r="AED23" s="24"/>
      <c r="AEE23" s="24"/>
      <c r="AEF23" s="24"/>
      <c r="AEG23" s="24"/>
      <c r="AEH23" s="24"/>
      <c r="AEI23" s="24"/>
      <c r="AEJ23" s="24"/>
      <c r="AEK23" s="24"/>
      <c r="AEL23" s="24"/>
      <c r="AEM23" s="24"/>
      <c r="AEN23" s="24"/>
      <c r="AEO23" s="24"/>
      <c r="AEP23" s="24"/>
      <c r="AEQ23" s="24"/>
      <c r="AER23" s="24"/>
      <c r="AES23" s="24"/>
      <c r="AET23" s="24"/>
      <c r="AEU23" s="24"/>
      <c r="AEV23" s="24"/>
      <c r="AEW23" s="24"/>
      <c r="AEX23" s="24"/>
      <c r="AEY23" s="24"/>
      <c r="AEZ23" s="24"/>
      <c r="AFA23" s="24"/>
      <c r="AFB23" s="24"/>
      <c r="AFC23" s="24"/>
      <c r="AFD23" s="24"/>
      <c r="AFE23" s="24"/>
      <c r="AFF23" s="24"/>
      <c r="AFG23" s="24"/>
      <c r="AFH23" s="24"/>
      <c r="AFI23" s="24"/>
      <c r="AFJ23" s="24"/>
      <c r="AFK23" s="24"/>
      <c r="AFL23" s="24"/>
      <c r="AFM23" s="24"/>
      <c r="AFN23" s="24"/>
      <c r="AFO23" s="24"/>
      <c r="AFP23" s="24"/>
      <c r="AFQ23" s="24"/>
      <c r="AFR23" s="24"/>
      <c r="AFS23" s="24"/>
      <c r="AFT23" s="24"/>
      <c r="AFU23" s="24"/>
      <c r="AFV23" s="24"/>
      <c r="AFW23" s="24"/>
      <c r="AFX23" s="24"/>
      <c r="AFY23" s="24"/>
      <c r="AFZ23" s="24"/>
      <c r="AGA23" s="24"/>
      <c r="AGB23" s="24"/>
      <c r="AGC23" s="24"/>
      <c r="AGD23" s="24"/>
      <c r="AGE23" s="24"/>
      <c r="AGF23" s="24"/>
      <c r="AGG23" s="24"/>
      <c r="AGH23" s="24"/>
      <c r="AGI23" s="24"/>
      <c r="AGJ23" s="24"/>
      <c r="AGK23" s="24"/>
      <c r="AGL23" s="24"/>
      <c r="AGM23" s="24"/>
      <c r="AGN23" s="24"/>
      <c r="AGO23" s="24"/>
      <c r="AGP23" s="24"/>
      <c r="AGQ23" s="24"/>
      <c r="AGR23" s="24"/>
      <c r="AGS23" s="24"/>
      <c r="AGT23" s="24"/>
      <c r="AGU23" s="24"/>
      <c r="AGV23" s="24"/>
      <c r="AGW23" s="24"/>
      <c r="AGX23" s="24"/>
      <c r="AGY23" s="24"/>
      <c r="AGZ23" s="24"/>
      <c r="AHA23" s="24"/>
      <c r="AHB23" s="24"/>
      <c r="AHC23" s="24"/>
      <c r="AHD23" s="24"/>
      <c r="AHE23" s="24"/>
      <c r="AHF23" s="24"/>
      <c r="AHG23" s="24"/>
      <c r="AHH23" s="24"/>
      <c r="AHI23" s="24"/>
      <c r="AHJ23" s="24"/>
      <c r="AHK23" s="24"/>
      <c r="AHL23" s="24"/>
      <c r="AHM23" s="24"/>
      <c r="AHN23" s="24"/>
      <c r="AHO23" s="24"/>
      <c r="AHP23" s="24"/>
      <c r="AHQ23" s="24"/>
      <c r="AHR23" s="24"/>
      <c r="AHS23" s="24"/>
      <c r="AHT23" s="24"/>
      <c r="AHU23" s="24"/>
      <c r="AHV23" s="24"/>
      <c r="AHW23" s="24"/>
      <c r="AHX23" s="24"/>
      <c r="AHY23" s="24"/>
      <c r="AHZ23" s="24"/>
      <c r="AIA23" s="24"/>
      <c r="AIB23" s="24"/>
      <c r="AIC23" s="24"/>
      <c r="AID23" s="24"/>
      <c r="AIE23" s="24"/>
      <c r="AIF23" s="24"/>
      <c r="AIG23" s="24"/>
      <c r="AIH23" s="24"/>
      <c r="AII23" s="24"/>
      <c r="AIJ23" s="24"/>
      <c r="AIK23" s="24"/>
      <c r="AIL23" s="24"/>
      <c r="AIM23" s="24"/>
      <c r="AIN23" s="24"/>
      <c r="AIO23" s="24"/>
      <c r="AIP23" s="24"/>
      <c r="AIQ23" s="24"/>
      <c r="AIR23" s="24"/>
      <c r="AIS23" s="24"/>
      <c r="AIT23" s="24"/>
      <c r="AIU23" s="24"/>
      <c r="AIV23" s="24"/>
      <c r="AIW23" s="24"/>
      <c r="AIX23" s="24"/>
      <c r="AIY23" s="24"/>
      <c r="AIZ23" s="24"/>
      <c r="AJA23" s="24"/>
      <c r="AJB23" s="24"/>
      <c r="AJC23" s="24"/>
      <c r="AJD23" s="24"/>
      <c r="AJE23" s="24"/>
      <c r="AJF23" s="24"/>
      <c r="AJG23" s="24"/>
      <c r="AJH23" s="24"/>
      <c r="AJI23" s="24"/>
      <c r="AJJ23" s="24"/>
      <c r="AJK23" s="24"/>
      <c r="AJL23" s="24"/>
      <c r="AJM23" s="24"/>
      <c r="AJN23" s="24"/>
      <c r="AJO23" s="24"/>
      <c r="AJP23" s="24"/>
      <c r="AJQ23" s="24"/>
      <c r="AJR23" s="24"/>
      <c r="AJS23" s="24"/>
      <c r="AJT23" s="24"/>
      <c r="AJU23" s="24"/>
      <c r="AJV23" s="24"/>
      <c r="AJW23" s="24"/>
      <c r="AJX23" s="24"/>
      <c r="AJY23" s="24"/>
      <c r="AJZ23" s="24"/>
      <c r="AKA23" s="24"/>
      <c r="AKB23" s="24"/>
      <c r="AKC23" s="24"/>
      <c r="AKD23" s="24"/>
      <c r="AKE23" s="24"/>
      <c r="AKF23" s="24"/>
      <c r="AKG23" s="24"/>
      <c r="AKH23" s="24"/>
      <c r="AKI23" s="24"/>
      <c r="AKJ23" s="24"/>
      <c r="AKK23" s="24"/>
      <c r="AKL23" s="24"/>
      <c r="AKM23" s="24"/>
      <c r="AKN23" s="24"/>
      <c r="AKO23" s="24"/>
      <c r="AKP23" s="24"/>
      <c r="AKQ23" s="24"/>
      <c r="AKR23" s="24"/>
      <c r="AKS23" s="24"/>
      <c r="AKT23" s="24"/>
      <c r="AKU23" s="24"/>
      <c r="AKV23" s="24"/>
      <c r="AKW23" s="24"/>
      <c r="AKX23" s="24"/>
      <c r="AKY23" s="24"/>
      <c r="AKZ23" s="24"/>
      <c r="ALA23" s="24"/>
      <c r="ALB23" s="24"/>
      <c r="ALC23" s="24"/>
      <c r="ALD23" s="24"/>
      <c r="ALE23" s="24"/>
      <c r="ALF23" s="24"/>
      <c r="ALG23" s="24"/>
      <c r="ALH23" s="24"/>
      <c r="ALI23" s="24"/>
      <c r="ALJ23" s="24"/>
      <c r="ALK23" s="24"/>
      <c r="ALL23" s="24"/>
      <c r="ALM23" s="24"/>
      <c r="ALN23" s="24"/>
      <c r="ALO23" s="24"/>
      <c r="ALP23" s="24"/>
      <c r="ALQ23" s="24"/>
      <c r="ALR23" s="24"/>
      <c r="ALS23" s="24"/>
      <c r="ALT23" s="24"/>
      <c r="ALU23" s="24"/>
      <c r="ALV23" s="24"/>
      <c r="ALW23" s="24"/>
      <c r="ALX23" s="24"/>
      <c r="ALY23" s="24"/>
      <c r="ALZ23" s="24"/>
      <c r="AMA23" s="24"/>
      <c r="AMB23" s="24"/>
      <c r="AMC23" s="24"/>
    </row>
    <row r="24" spans="1:1017" s="61" customFormat="1" ht="49.5">
      <c r="A24" s="132" t="s">
        <v>68</v>
      </c>
      <c r="B24" s="133" t="s">
        <v>69</v>
      </c>
      <c r="C24" s="135" t="s">
        <v>70</v>
      </c>
      <c r="D24" s="136" t="s">
        <v>71</v>
      </c>
      <c r="E24" s="137" t="s">
        <v>63</v>
      </c>
      <c r="F24" s="112">
        <v>1608.48</v>
      </c>
      <c r="G24" s="60">
        <v>28.63</v>
      </c>
      <c r="H24" s="83">
        <f t="shared" si="0"/>
        <v>0.21229999999999999</v>
      </c>
      <c r="I24" s="60">
        <f t="shared" si="5"/>
        <v>34.71</v>
      </c>
      <c r="J24" s="60">
        <f t="shared" si="6"/>
        <v>46050.78</v>
      </c>
      <c r="K24" s="60">
        <f t="shared" si="7"/>
        <v>55830.34</v>
      </c>
      <c r="L24" s="58">
        <v>65.3</v>
      </c>
      <c r="M24" s="24"/>
      <c r="N24" s="24"/>
      <c r="O24" s="24"/>
      <c r="P24" s="24"/>
      <c r="Q24" s="24"/>
      <c r="R24" s="24"/>
      <c r="S24" s="24"/>
      <c r="T24" s="24"/>
      <c r="U24" s="24"/>
      <c r="V24" s="24"/>
      <c r="W24" s="24"/>
      <c r="X24" s="24"/>
      <c r="Y24" s="24"/>
      <c r="Z24" s="24"/>
      <c r="AA24" s="24"/>
      <c r="AB24" s="24"/>
      <c r="AC24" s="24"/>
      <c r="AD24" s="24"/>
      <c r="AE24" s="24"/>
      <c r="AF24" s="24"/>
      <c r="AG24" s="24"/>
      <c r="AH24" s="24"/>
      <c r="AI24" s="24"/>
      <c r="AJ24" s="24"/>
      <c r="AK24" s="24"/>
      <c r="AL24" s="24"/>
      <c r="AM24" s="24"/>
      <c r="AN24" s="24"/>
      <c r="AO24" s="24"/>
      <c r="AP24" s="24"/>
      <c r="AQ24" s="24"/>
      <c r="AR24" s="24"/>
      <c r="AS24" s="24"/>
      <c r="AT24" s="24"/>
      <c r="AU24" s="24"/>
      <c r="AV24" s="24"/>
      <c r="AW24" s="24"/>
      <c r="AX24" s="24"/>
      <c r="AY24" s="24"/>
      <c r="AZ24" s="24"/>
      <c r="BA24" s="24"/>
      <c r="BB24" s="24"/>
      <c r="BC24" s="24"/>
      <c r="BD24" s="24"/>
      <c r="BE24" s="24"/>
      <c r="BF24" s="24"/>
      <c r="BG24" s="24"/>
      <c r="BH24" s="24"/>
      <c r="BI24" s="24"/>
      <c r="BJ24" s="24"/>
      <c r="BK24" s="24"/>
      <c r="BL24" s="24"/>
      <c r="BM24" s="24"/>
      <c r="BN24" s="24"/>
      <c r="BO24" s="24"/>
      <c r="BP24" s="24"/>
      <c r="BQ24" s="24"/>
      <c r="BR24" s="24"/>
      <c r="BS24" s="24"/>
      <c r="BT24" s="24"/>
      <c r="BU24" s="24"/>
      <c r="BV24" s="24"/>
      <c r="BW24" s="24"/>
      <c r="BX24" s="24"/>
      <c r="BY24" s="24"/>
      <c r="BZ24" s="24"/>
      <c r="CA24" s="24"/>
      <c r="CB24" s="24"/>
      <c r="CC24" s="24"/>
      <c r="CD24" s="24"/>
      <c r="CE24" s="24"/>
      <c r="CF24" s="24"/>
      <c r="CG24" s="24"/>
      <c r="CH24" s="24"/>
      <c r="CI24" s="24"/>
      <c r="CJ24" s="24"/>
      <c r="CK24" s="24"/>
      <c r="CL24" s="24"/>
      <c r="CM24" s="24"/>
      <c r="CN24" s="24"/>
      <c r="CO24" s="24"/>
      <c r="CP24" s="24"/>
      <c r="CQ24" s="24"/>
      <c r="CR24" s="24"/>
      <c r="CS24" s="24"/>
      <c r="CT24" s="24"/>
      <c r="CU24" s="24"/>
      <c r="CV24" s="24"/>
      <c r="CW24" s="24"/>
      <c r="CX24" s="24"/>
      <c r="CY24" s="24"/>
      <c r="CZ24" s="24"/>
      <c r="DA24" s="24"/>
      <c r="DB24" s="24"/>
      <c r="DC24" s="24"/>
      <c r="DD24" s="24"/>
      <c r="DE24" s="24"/>
      <c r="DF24" s="24"/>
      <c r="DG24" s="24"/>
      <c r="DH24" s="24"/>
      <c r="DI24" s="24"/>
      <c r="DJ24" s="24"/>
      <c r="DK24" s="24"/>
      <c r="DL24" s="24"/>
      <c r="DM24" s="24"/>
      <c r="DN24" s="24"/>
      <c r="DO24" s="24"/>
      <c r="DP24" s="24"/>
      <c r="DQ24" s="24"/>
      <c r="DR24" s="24"/>
      <c r="DS24" s="24"/>
      <c r="DT24" s="24"/>
      <c r="DU24" s="24"/>
      <c r="DV24" s="24"/>
      <c r="DW24" s="24"/>
      <c r="DX24" s="24"/>
      <c r="DY24" s="24"/>
      <c r="DZ24" s="24"/>
      <c r="EA24" s="24"/>
      <c r="EB24" s="24"/>
      <c r="EC24" s="24"/>
      <c r="ED24" s="24"/>
      <c r="EE24" s="24"/>
      <c r="EF24" s="24"/>
      <c r="EG24" s="24"/>
      <c r="EH24" s="24"/>
      <c r="EI24" s="24"/>
      <c r="EJ24" s="24"/>
      <c r="EK24" s="24"/>
      <c r="EL24" s="24"/>
      <c r="EM24" s="24"/>
      <c r="EN24" s="24"/>
      <c r="EO24" s="24"/>
      <c r="EP24" s="24"/>
      <c r="EQ24" s="24"/>
      <c r="ER24" s="24"/>
      <c r="ES24" s="24"/>
      <c r="ET24" s="24"/>
      <c r="EU24" s="24"/>
      <c r="EV24" s="24"/>
      <c r="EW24" s="24"/>
      <c r="EX24" s="24"/>
      <c r="EY24" s="24"/>
      <c r="EZ24" s="24"/>
      <c r="FA24" s="24"/>
      <c r="FB24" s="24"/>
      <c r="FC24" s="24"/>
      <c r="FD24" s="24"/>
      <c r="FE24" s="24"/>
      <c r="FF24" s="24"/>
      <c r="FG24" s="24"/>
      <c r="FH24" s="24"/>
      <c r="FI24" s="24"/>
      <c r="FJ24" s="24"/>
      <c r="FK24" s="24"/>
      <c r="FL24" s="24"/>
      <c r="FM24" s="24"/>
      <c r="FN24" s="24"/>
      <c r="FO24" s="24"/>
      <c r="FP24" s="24"/>
      <c r="FQ24" s="24"/>
      <c r="FR24" s="24"/>
      <c r="FS24" s="24"/>
      <c r="FT24" s="24"/>
      <c r="FU24" s="24"/>
      <c r="FV24" s="24"/>
      <c r="FW24" s="24"/>
      <c r="FX24" s="24"/>
      <c r="FY24" s="24"/>
      <c r="FZ24" s="24"/>
      <c r="GA24" s="24"/>
      <c r="GB24" s="24"/>
      <c r="GC24" s="24"/>
      <c r="GD24" s="24"/>
      <c r="GE24" s="24"/>
      <c r="GF24" s="24"/>
      <c r="GG24" s="24"/>
      <c r="GH24" s="24"/>
      <c r="GI24" s="24"/>
      <c r="GJ24" s="24"/>
      <c r="GK24" s="24"/>
      <c r="GL24" s="24"/>
      <c r="GM24" s="24"/>
      <c r="GN24" s="24"/>
      <c r="GO24" s="24"/>
      <c r="GP24" s="24"/>
      <c r="GQ24" s="24"/>
      <c r="GR24" s="24"/>
      <c r="GS24" s="24"/>
      <c r="GT24" s="24"/>
      <c r="GU24" s="24"/>
      <c r="GV24" s="24"/>
      <c r="GW24" s="24"/>
      <c r="GX24" s="24"/>
      <c r="GY24" s="24"/>
      <c r="GZ24" s="24"/>
      <c r="HA24" s="24"/>
      <c r="HB24" s="24"/>
      <c r="HC24" s="24"/>
      <c r="HD24" s="24"/>
      <c r="HE24" s="24"/>
      <c r="HF24" s="24"/>
      <c r="HG24" s="24"/>
      <c r="HH24" s="24"/>
      <c r="HI24" s="24"/>
      <c r="HJ24" s="24"/>
      <c r="HK24" s="24"/>
      <c r="HL24" s="24"/>
      <c r="HM24" s="24"/>
      <c r="HN24" s="24"/>
      <c r="HO24" s="24"/>
      <c r="HP24" s="24"/>
      <c r="HQ24" s="24"/>
      <c r="HR24" s="24"/>
      <c r="HS24" s="24"/>
      <c r="HT24" s="24"/>
      <c r="HU24" s="24"/>
      <c r="HV24" s="24"/>
      <c r="HW24" s="24"/>
      <c r="HX24" s="24"/>
      <c r="HY24" s="24"/>
      <c r="HZ24" s="24"/>
      <c r="IA24" s="24"/>
      <c r="IB24" s="24"/>
      <c r="IC24" s="24"/>
      <c r="ID24" s="24"/>
      <c r="IE24" s="24"/>
      <c r="IF24" s="24"/>
      <c r="IG24" s="24"/>
      <c r="IH24" s="24"/>
      <c r="II24" s="24"/>
      <c r="IJ24" s="24"/>
      <c r="IK24" s="24"/>
      <c r="IL24" s="24"/>
      <c r="IM24" s="24"/>
      <c r="IN24" s="24"/>
      <c r="IO24" s="24"/>
      <c r="IP24" s="24"/>
      <c r="IQ24" s="24"/>
      <c r="IR24" s="24"/>
      <c r="IS24" s="24"/>
      <c r="IT24" s="24"/>
      <c r="IU24" s="24"/>
      <c r="IV24" s="24"/>
      <c r="IW24" s="24"/>
      <c r="IX24" s="24"/>
      <c r="IY24" s="24"/>
      <c r="IZ24" s="24"/>
      <c r="JA24" s="24"/>
      <c r="JB24" s="24"/>
      <c r="JC24" s="24"/>
      <c r="JD24" s="24"/>
      <c r="JE24" s="24"/>
      <c r="JF24" s="24"/>
      <c r="JG24" s="24"/>
      <c r="JH24" s="24"/>
      <c r="JI24" s="24"/>
      <c r="JJ24" s="24"/>
      <c r="JK24" s="24"/>
      <c r="JL24" s="24"/>
      <c r="JM24" s="24"/>
      <c r="JN24" s="24"/>
      <c r="JO24" s="24"/>
      <c r="JP24" s="24"/>
      <c r="JQ24" s="24"/>
      <c r="JR24" s="24"/>
      <c r="JS24" s="24"/>
      <c r="JT24" s="24"/>
      <c r="JU24" s="24"/>
      <c r="JV24" s="24"/>
      <c r="JW24" s="24"/>
      <c r="JX24" s="24"/>
      <c r="JY24" s="24"/>
      <c r="JZ24" s="24"/>
      <c r="KA24" s="24"/>
      <c r="KB24" s="24"/>
      <c r="KC24" s="24"/>
      <c r="KD24" s="24"/>
      <c r="KE24" s="24"/>
      <c r="KF24" s="24"/>
      <c r="KG24" s="24"/>
      <c r="KH24" s="24"/>
      <c r="KI24" s="24"/>
      <c r="KJ24" s="24"/>
      <c r="KK24" s="24"/>
      <c r="KL24" s="24"/>
      <c r="KM24" s="24"/>
      <c r="KN24" s="24"/>
      <c r="KO24" s="24"/>
      <c r="KP24" s="24"/>
      <c r="KQ24" s="24"/>
      <c r="KR24" s="24"/>
      <c r="KS24" s="24"/>
      <c r="KT24" s="24"/>
      <c r="KU24" s="24"/>
      <c r="KV24" s="24"/>
      <c r="KW24" s="24"/>
      <c r="KX24" s="24"/>
      <c r="KY24" s="24"/>
      <c r="KZ24" s="24"/>
      <c r="LA24" s="24"/>
      <c r="LB24" s="24"/>
      <c r="LC24" s="24"/>
      <c r="LD24" s="24"/>
      <c r="LE24" s="24"/>
      <c r="LF24" s="24"/>
      <c r="LG24" s="24"/>
      <c r="LH24" s="24"/>
      <c r="LI24" s="24"/>
      <c r="LJ24" s="24"/>
      <c r="LK24" s="24"/>
      <c r="LL24" s="24"/>
      <c r="LM24" s="24"/>
      <c r="LN24" s="24"/>
      <c r="LO24" s="24"/>
      <c r="LP24" s="24"/>
      <c r="LQ24" s="24"/>
      <c r="LR24" s="24"/>
      <c r="LS24" s="24"/>
      <c r="LT24" s="24"/>
      <c r="LU24" s="24"/>
      <c r="LV24" s="24"/>
      <c r="LW24" s="24"/>
      <c r="LX24" s="24"/>
      <c r="LY24" s="24"/>
      <c r="LZ24" s="24"/>
      <c r="MA24" s="24"/>
      <c r="MB24" s="24"/>
      <c r="MC24" s="24"/>
      <c r="MD24" s="24"/>
      <c r="ME24" s="24"/>
      <c r="MF24" s="24"/>
      <c r="MG24" s="24"/>
      <c r="MH24" s="24"/>
      <c r="MI24" s="24"/>
      <c r="MJ24" s="24"/>
      <c r="MK24" s="24"/>
      <c r="ML24" s="24"/>
      <c r="MM24" s="24"/>
      <c r="MN24" s="24"/>
      <c r="MO24" s="24"/>
      <c r="MP24" s="24"/>
      <c r="MQ24" s="24"/>
      <c r="MR24" s="24"/>
      <c r="MS24" s="24"/>
      <c r="MT24" s="24"/>
      <c r="MU24" s="24"/>
      <c r="MV24" s="24"/>
      <c r="MW24" s="24"/>
      <c r="MX24" s="24"/>
      <c r="MY24" s="24"/>
      <c r="MZ24" s="24"/>
      <c r="NA24" s="24"/>
      <c r="NB24" s="24"/>
      <c r="NC24" s="24"/>
      <c r="ND24" s="24"/>
      <c r="NE24" s="24"/>
      <c r="NF24" s="24"/>
      <c r="NG24" s="24"/>
      <c r="NH24" s="24"/>
      <c r="NI24" s="24"/>
      <c r="NJ24" s="24"/>
      <c r="NK24" s="24"/>
      <c r="NL24" s="24"/>
      <c r="NM24" s="24"/>
      <c r="NN24" s="24"/>
      <c r="NO24" s="24"/>
      <c r="NP24" s="24"/>
      <c r="NQ24" s="24"/>
      <c r="NR24" s="24"/>
      <c r="NS24" s="24"/>
      <c r="NT24" s="24"/>
      <c r="NU24" s="24"/>
      <c r="NV24" s="24"/>
      <c r="NW24" s="24"/>
      <c r="NX24" s="24"/>
      <c r="NY24" s="24"/>
      <c r="NZ24" s="24"/>
      <c r="OA24" s="24"/>
      <c r="OB24" s="24"/>
      <c r="OC24" s="24"/>
      <c r="OD24" s="24"/>
      <c r="OE24" s="24"/>
      <c r="OF24" s="24"/>
      <c r="OG24" s="24"/>
      <c r="OH24" s="24"/>
      <c r="OI24" s="24"/>
      <c r="OJ24" s="24"/>
      <c r="OK24" s="24"/>
      <c r="OL24" s="24"/>
      <c r="OM24" s="24"/>
      <c r="ON24" s="24"/>
      <c r="OO24" s="24"/>
      <c r="OP24" s="24"/>
      <c r="OQ24" s="24"/>
      <c r="OR24" s="24"/>
      <c r="OS24" s="24"/>
      <c r="OT24" s="24"/>
      <c r="OU24" s="24"/>
      <c r="OV24" s="24"/>
      <c r="OW24" s="24"/>
      <c r="OX24" s="24"/>
      <c r="OY24" s="24"/>
      <c r="OZ24" s="24"/>
      <c r="PA24" s="24"/>
      <c r="PB24" s="24"/>
      <c r="PC24" s="24"/>
      <c r="PD24" s="24"/>
      <c r="PE24" s="24"/>
      <c r="PF24" s="24"/>
      <c r="PG24" s="24"/>
      <c r="PH24" s="24"/>
      <c r="PI24" s="24"/>
      <c r="PJ24" s="24"/>
      <c r="PK24" s="24"/>
      <c r="PL24" s="24"/>
      <c r="PM24" s="24"/>
      <c r="PN24" s="24"/>
      <c r="PO24" s="24"/>
      <c r="PP24" s="24"/>
      <c r="PQ24" s="24"/>
      <c r="PR24" s="24"/>
      <c r="PS24" s="24"/>
      <c r="PT24" s="24"/>
      <c r="PU24" s="24"/>
      <c r="PV24" s="24"/>
      <c r="PW24" s="24"/>
      <c r="PX24" s="24"/>
      <c r="PY24" s="24"/>
      <c r="PZ24" s="24"/>
      <c r="QA24" s="24"/>
      <c r="QB24" s="24"/>
      <c r="QC24" s="24"/>
      <c r="QD24" s="24"/>
      <c r="QE24" s="24"/>
      <c r="QF24" s="24"/>
      <c r="QG24" s="24"/>
      <c r="QH24" s="24"/>
      <c r="QI24" s="24"/>
      <c r="QJ24" s="24"/>
      <c r="QK24" s="24"/>
      <c r="QL24" s="24"/>
      <c r="QM24" s="24"/>
      <c r="QN24" s="24"/>
      <c r="QO24" s="24"/>
      <c r="QP24" s="24"/>
      <c r="QQ24" s="24"/>
      <c r="QR24" s="24"/>
      <c r="QS24" s="24"/>
      <c r="QT24" s="24"/>
      <c r="QU24" s="24"/>
      <c r="QV24" s="24"/>
      <c r="QW24" s="24"/>
      <c r="QX24" s="24"/>
      <c r="QY24" s="24"/>
      <c r="QZ24" s="24"/>
      <c r="RA24" s="24"/>
      <c r="RB24" s="24"/>
      <c r="RC24" s="24"/>
      <c r="RD24" s="24"/>
      <c r="RE24" s="24"/>
      <c r="RF24" s="24"/>
      <c r="RG24" s="24"/>
      <c r="RH24" s="24"/>
      <c r="RI24" s="24"/>
      <c r="RJ24" s="24"/>
      <c r="RK24" s="24"/>
      <c r="RL24" s="24"/>
      <c r="RM24" s="24"/>
      <c r="RN24" s="24"/>
      <c r="RO24" s="24"/>
      <c r="RP24" s="24"/>
      <c r="RQ24" s="24"/>
      <c r="RR24" s="24"/>
      <c r="RS24" s="24"/>
      <c r="RT24" s="24"/>
      <c r="RU24" s="24"/>
      <c r="RV24" s="24"/>
      <c r="RW24" s="24"/>
      <c r="RX24" s="24"/>
      <c r="RY24" s="24"/>
      <c r="RZ24" s="24"/>
      <c r="SA24" s="24"/>
      <c r="SB24" s="24"/>
      <c r="SC24" s="24"/>
      <c r="SD24" s="24"/>
      <c r="SE24" s="24"/>
      <c r="SF24" s="24"/>
      <c r="SG24" s="24"/>
      <c r="SH24" s="24"/>
      <c r="SI24" s="24"/>
      <c r="SJ24" s="24"/>
      <c r="SK24" s="24"/>
      <c r="SL24" s="24"/>
      <c r="SM24" s="24"/>
      <c r="SN24" s="24"/>
      <c r="SO24" s="24"/>
      <c r="SP24" s="24"/>
      <c r="SQ24" s="24"/>
      <c r="SR24" s="24"/>
      <c r="SS24" s="24"/>
      <c r="ST24" s="24"/>
      <c r="SU24" s="24"/>
      <c r="SV24" s="24"/>
      <c r="SW24" s="24"/>
      <c r="SX24" s="24"/>
      <c r="SY24" s="24"/>
      <c r="SZ24" s="24"/>
      <c r="TA24" s="24"/>
      <c r="TB24" s="24"/>
      <c r="TC24" s="24"/>
      <c r="TD24" s="24"/>
      <c r="TE24" s="24"/>
      <c r="TF24" s="24"/>
      <c r="TG24" s="24"/>
      <c r="TH24" s="24"/>
      <c r="TI24" s="24"/>
      <c r="TJ24" s="24"/>
      <c r="TK24" s="24"/>
      <c r="TL24" s="24"/>
      <c r="TM24" s="24"/>
      <c r="TN24" s="24"/>
      <c r="TO24" s="24"/>
      <c r="TP24" s="24"/>
      <c r="TQ24" s="24"/>
      <c r="TR24" s="24"/>
      <c r="TS24" s="24"/>
      <c r="TT24" s="24"/>
      <c r="TU24" s="24"/>
      <c r="TV24" s="24"/>
      <c r="TW24" s="24"/>
      <c r="TX24" s="24"/>
      <c r="TY24" s="24"/>
      <c r="TZ24" s="24"/>
      <c r="UA24" s="24"/>
      <c r="UB24" s="24"/>
      <c r="UC24" s="24"/>
      <c r="UD24" s="24"/>
      <c r="UE24" s="24"/>
      <c r="UF24" s="24"/>
      <c r="UG24" s="24"/>
      <c r="UH24" s="24"/>
      <c r="UI24" s="24"/>
      <c r="UJ24" s="24"/>
      <c r="UK24" s="24"/>
      <c r="UL24" s="24"/>
      <c r="UM24" s="24"/>
      <c r="UN24" s="24"/>
      <c r="UO24" s="24"/>
      <c r="UP24" s="24"/>
      <c r="UQ24" s="24"/>
      <c r="UR24" s="24"/>
      <c r="US24" s="24"/>
      <c r="UT24" s="24"/>
      <c r="UU24" s="24"/>
      <c r="UV24" s="24"/>
      <c r="UW24" s="24"/>
      <c r="UX24" s="24"/>
      <c r="UY24" s="24"/>
      <c r="UZ24" s="24"/>
      <c r="VA24" s="24"/>
      <c r="VB24" s="24"/>
      <c r="VC24" s="24"/>
      <c r="VD24" s="24"/>
      <c r="VE24" s="24"/>
      <c r="VF24" s="24"/>
      <c r="VG24" s="24"/>
      <c r="VH24" s="24"/>
      <c r="VI24" s="24"/>
      <c r="VJ24" s="24"/>
      <c r="VK24" s="24"/>
      <c r="VL24" s="24"/>
      <c r="VM24" s="24"/>
      <c r="VN24" s="24"/>
      <c r="VO24" s="24"/>
      <c r="VP24" s="24"/>
      <c r="VQ24" s="24"/>
      <c r="VR24" s="24"/>
      <c r="VS24" s="24"/>
      <c r="VT24" s="24"/>
      <c r="VU24" s="24"/>
      <c r="VV24" s="24"/>
      <c r="VW24" s="24"/>
      <c r="VX24" s="24"/>
      <c r="VY24" s="24"/>
      <c r="VZ24" s="24"/>
      <c r="WA24" s="24"/>
      <c r="WB24" s="24"/>
      <c r="WC24" s="24"/>
      <c r="WD24" s="24"/>
      <c r="WE24" s="24"/>
      <c r="WF24" s="24"/>
      <c r="WG24" s="24"/>
      <c r="WH24" s="24"/>
      <c r="WI24" s="24"/>
      <c r="WJ24" s="24"/>
      <c r="WK24" s="24"/>
      <c r="WL24" s="24"/>
      <c r="WM24" s="24"/>
      <c r="WN24" s="24"/>
      <c r="WO24" s="24"/>
      <c r="WP24" s="24"/>
      <c r="WQ24" s="24"/>
      <c r="WR24" s="24"/>
      <c r="WS24" s="24"/>
      <c r="WT24" s="24"/>
      <c r="WU24" s="24"/>
      <c r="WV24" s="24"/>
      <c r="WW24" s="24"/>
      <c r="WX24" s="24"/>
      <c r="WY24" s="24"/>
      <c r="WZ24" s="24"/>
      <c r="XA24" s="24"/>
      <c r="XB24" s="24"/>
      <c r="XC24" s="24"/>
      <c r="XD24" s="24"/>
      <c r="XE24" s="24"/>
      <c r="XF24" s="24"/>
      <c r="XG24" s="24"/>
      <c r="XH24" s="24"/>
      <c r="XI24" s="24"/>
      <c r="XJ24" s="24"/>
      <c r="XK24" s="24"/>
      <c r="XL24" s="24"/>
      <c r="XM24" s="24"/>
      <c r="XN24" s="24"/>
      <c r="XO24" s="24"/>
      <c r="XP24" s="24"/>
      <c r="XQ24" s="24"/>
      <c r="XR24" s="24"/>
      <c r="XS24" s="24"/>
      <c r="XT24" s="24"/>
      <c r="XU24" s="24"/>
      <c r="XV24" s="24"/>
      <c r="XW24" s="24"/>
      <c r="XX24" s="24"/>
      <c r="XY24" s="24"/>
      <c r="XZ24" s="24"/>
      <c r="YA24" s="24"/>
      <c r="YB24" s="24"/>
      <c r="YC24" s="24"/>
      <c r="YD24" s="24"/>
      <c r="YE24" s="24"/>
      <c r="YF24" s="24"/>
      <c r="YG24" s="24"/>
      <c r="YH24" s="24"/>
      <c r="YI24" s="24"/>
      <c r="YJ24" s="24"/>
      <c r="YK24" s="24"/>
      <c r="YL24" s="24"/>
      <c r="YM24" s="24"/>
      <c r="YN24" s="24"/>
      <c r="YO24" s="24"/>
      <c r="YP24" s="24"/>
      <c r="YQ24" s="24"/>
      <c r="YR24" s="24"/>
      <c r="YS24" s="24"/>
      <c r="YT24" s="24"/>
      <c r="YU24" s="24"/>
      <c r="YV24" s="24"/>
      <c r="YW24" s="24"/>
      <c r="YX24" s="24"/>
      <c r="YY24" s="24"/>
      <c r="YZ24" s="24"/>
      <c r="ZA24" s="24"/>
      <c r="ZB24" s="24"/>
      <c r="ZC24" s="24"/>
      <c r="ZD24" s="24"/>
      <c r="ZE24" s="24"/>
      <c r="ZF24" s="24"/>
      <c r="ZG24" s="24"/>
      <c r="ZH24" s="24"/>
      <c r="ZI24" s="24"/>
      <c r="ZJ24" s="24"/>
      <c r="ZK24" s="24"/>
      <c r="ZL24" s="24"/>
      <c r="ZM24" s="24"/>
      <c r="ZN24" s="24"/>
      <c r="ZO24" s="24"/>
      <c r="ZP24" s="24"/>
      <c r="ZQ24" s="24"/>
      <c r="ZR24" s="24"/>
      <c r="ZS24" s="24"/>
      <c r="ZT24" s="24"/>
      <c r="ZU24" s="24"/>
      <c r="ZV24" s="24"/>
      <c r="ZW24" s="24"/>
      <c r="ZX24" s="24"/>
      <c r="ZY24" s="24"/>
      <c r="ZZ24" s="24"/>
      <c r="AAA24" s="24"/>
      <c r="AAB24" s="24"/>
      <c r="AAC24" s="24"/>
      <c r="AAD24" s="24"/>
      <c r="AAE24" s="24"/>
      <c r="AAF24" s="24"/>
      <c r="AAG24" s="24"/>
      <c r="AAH24" s="24"/>
      <c r="AAI24" s="24"/>
      <c r="AAJ24" s="24"/>
      <c r="AAK24" s="24"/>
      <c r="AAL24" s="24"/>
      <c r="AAM24" s="24"/>
      <c r="AAN24" s="24"/>
      <c r="AAO24" s="24"/>
      <c r="AAP24" s="24"/>
      <c r="AAQ24" s="24"/>
      <c r="AAR24" s="24"/>
      <c r="AAS24" s="24"/>
      <c r="AAT24" s="24"/>
      <c r="AAU24" s="24"/>
      <c r="AAV24" s="24"/>
      <c r="AAW24" s="24"/>
      <c r="AAX24" s="24"/>
      <c r="AAY24" s="24"/>
      <c r="AAZ24" s="24"/>
      <c r="ABA24" s="24"/>
      <c r="ABB24" s="24"/>
      <c r="ABC24" s="24"/>
      <c r="ABD24" s="24"/>
      <c r="ABE24" s="24"/>
      <c r="ABF24" s="24"/>
      <c r="ABG24" s="24"/>
      <c r="ABH24" s="24"/>
      <c r="ABI24" s="24"/>
      <c r="ABJ24" s="24"/>
      <c r="ABK24" s="24"/>
      <c r="ABL24" s="24"/>
      <c r="ABM24" s="24"/>
      <c r="ABN24" s="24"/>
      <c r="ABO24" s="24"/>
      <c r="ABP24" s="24"/>
      <c r="ABQ24" s="24"/>
      <c r="ABR24" s="24"/>
      <c r="ABS24" s="24"/>
      <c r="ABT24" s="24"/>
      <c r="ABU24" s="24"/>
      <c r="ABV24" s="24"/>
      <c r="ABW24" s="24"/>
      <c r="ABX24" s="24"/>
      <c r="ABY24" s="24"/>
      <c r="ABZ24" s="24"/>
      <c r="ACA24" s="24"/>
      <c r="ACB24" s="24"/>
      <c r="ACC24" s="24"/>
      <c r="ACD24" s="24"/>
      <c r="ACE24" s="24"/>
      <c r="ACF24" s="24"/>
      <c r="ACG24" s="24"/>
      <c r="ACH24" s="24"/>
      <c r="ACI24" s="24"/>
      <c r="ACJ24" s="24"/>
      <c r="ACK24" s="24"/>
      <c r="ACL24" s="24"/>
      <c r="ACM24" s="24"/>
      <c r="ACN24" s="24"/>
      <c r="ACO24" s="24"/>
      <c r="ACP24" s="24"/>
      <c r="ACQ24" s="24"/>
      <c r="ACR24" s="24"/>
      <c r="ACS24" s="24"/>
      <c r="ACT24" s="24"/>
      <c r="ACU24" s="24"/>
      <c r="ACV24" s="24"/>
      <c r="ACW24" s="24"/>
      <c r="ACX24" s="24"/>
      <c r="ACY24" s="24"/>
      <c r="ACZ24" s="24"/>
      <c r="ADA24" s="24"/>
      <c r="ADB24" s="24"/>
      <c r="ADC24" s="24"/>
      <c r="ADD24" s="24"/>
      <c r="ADE24" s="24"/>
      <c r="ADF24" s="24"/>
      <c r="ADG24" s="24"/>
      <c r="ADH24" s="24"/>
      <c r="ADI24" s="24"/>
      <c r="ADJ24" s="24"/>
      <c r="ADK24" s="24"/>
      <c r="ADL24" s="24"/>
      <c r="ADM24" s="24"/>
      <c r="ADN24" s="24"/>
      <c r="ADO24" s="24"/>
      <c r="ADP24" s="24"/>
      <c r="ADQ24" s="24"/>
      <c r="ADR24" s="24"/>
      <c r="ADS24" s="24"/>
      <c r="ADT24" s="24"/>
      <c r="ADU24" s="24"/>
      <c r="ADV24" s="24"/>
      <c r="ADW24" s="24"/>
      <c r="ADX24" s="24"/>
      <c r="ADY24" s="24"/>
      <c r="ADZ24" s="24"/>
      <c r="AEA24" s="24"/>
      <c r="AEB24" s="24"/>
      <c r="AEC24" s="24"/>
      <c r="AED24" s="24"/>
      <c r="AEE24" s="24"/>
      <c r="AEF24" s="24"/>
      <c r="AEG24" s="24"/>
      <c r="AEH24" s="24"/>
      <c r="AEI24" s="24"/>
      <c r="AEJ24" s="24"/>
      <c r="AEK24" s="24"/>
      <c r="AEL24" s="24"/>
      <c r="AEM24" s="24"/>
      <c r="AEN24" s="24"/>
      <c r="AEO24" s="24"/>
      <c r="AEP24" s="24"/>
      <c r="AEQ24" s="24"/>
      <c r="AER24" s="24"/>
      <c r="AES24" s="24"/>
      <c r="AET24" s="24"/>
      <c r="AEU24" s="24"/>
      <c r="AEV24" s="24"/>
      <c r="AEW24" s="24"/>
      <c r="AEX24" s="24"/>
      <c r="AEY24" s="24"/>
      <c r="AEZ24" s="24"/>
      <c r="AFA24" s="24"/>
      <c r="AFB24" s="24"/>
      <c r="AFC24" s="24"/>
      <c r="AFD24" s="24"/>
      <c r="AFE24" s="24"/>
      <c r="AFF24" s="24"/>
      <c r="AFG24" s="24"/>
      <c r="AFH24" s="24"/>
      <c r="AFI24" s="24"/>
      <c r="AFJ24" s="24"/>
      <c r="AFK24" s="24"/>
      <c r="AFL24" s="24"/>
      <c r="AFM24" s="24"/>
      <c r="AFN24" s="24"/>
      <c r="AFO24" s="24"/>
      <c r="AFP24" s="24"/>
      <c r="AFQ24" s="24"/>
      <c r="AFR24" s="24"/>
      <c r="AFS24" s="24"/>
      <c r="AFT24" s="24"/>
      <c r="AFU24" s="24"/>
      <c r="AFV24" s="24"/>
      <c r="AFW24" s="24"/>
      <c r="AFX24" s="24"/>
      <c r="AFY24" s="24"/>
      <c r="AFZ24" s="24"/>
      <c r="AGA24" s="24"/>
      <c r="AGB24" s="24"/>
      <c r="AGC24" s="24"/>
      <c r="AGD24" s="24"/>
      <c r="AGE24" s="24"/>
      <c r="AGF24" s="24"/>
      <c r="AGG24" s="24"/>
      <c r="AGH24" s="24"/>
      <c r="AGI24" s="24"/>
      <c r="AGJ24" s="24"/>
      <c r="AGK24" s="24"/>
      <c r="AGL24" s="24"/>
      <c r="AGM24" s="24"/>
      <c r="AGN24" s="24"/>
      <c r="AGO24" s="24"/>
      <c r="AGP24" s="24"/>
      <c r="AGQ24" s="24"/>
      <c r="AGR24" s="24"/>
      <c r="AGS24" s="24"/>
      <c r="AGT24" s="24"/>
      <c r="AGU24" s="24"/>
      <c r="AGV24" s="24"/>
      <c r="AGW24" s="24"/>
      <c r="AGX24" s="24"/>
      <c r="AGY24" s="24"/>
      <c r="AGZ24" s="24"/>
      <c r="AHA24" s="24"/>
      <c r="AHB24" s="24"/>
      <c r="AHC24" s="24"/>
      <c r="AHD24" s="24"/>
      <c r="AHE24" s="24"/>
      <c r="AHF24" s="24"/>
      <c r="AHG24" s="24"/>
      <c r="AHH24" s="24"/>
      <c r="AHI24" s="24"/>
      <c r="AHJ24" s="24"/>
      <c r="AHK24" s="24"/>
      <c r="AHL24" s="24"/>
      <c r="AHM24" s="24"/>
      <c r="AHN24" s="24"/>
      <c r="AHO24" s="24"/>
      <c r="AHP24" s="24"/>
      <c r="AHQ24" s="24"/>
      <c r="AHR24" s="24"/>
      <c r="AHS24" s="24"/>
      <c r="AHT24" s="24"/>
      <c r="AHU24" s="24"/>
      <c r="AHV24" s="24"/>
      <c r="AHW24" s="24"/>
      <c r="AHX24" s="24"/>
      <c r="AHY24" s="24"/>
      <c r="AHZ24" s="24"/>
      <c r="AIA24" s="24"/>
      <c r="AIB24" s="24"/>
      <c r="AIC24" s="24"/>
      <c r="AID24" s="24"/>
      <c r="AIE24" s="24"/>
      <c r="AIF24" s="24"/>
      <c r="AIG24" s="24"/>
      <c r="AIH24" s="24"/>
      <c r="AII24" s="24"/>
      <c r="AIJ24" s="24"/>
      <c r="AIK24" s="24"/>
      <c r="AIL24" s="24"/>
      <c r="AIM24" s="24"/>
      <c r="AIN24" s="24"/>
      <c r="AIO24" s="24"/>
      <c r="AIP24" s="24"/>
      <c r="AIQ24" s="24"/>
      <c r="AIR24" s="24"/>
      <c r="AIS24" s="24"/>
      <c r="AIT24" s="24"/>
      <c r="AIU24" s="24"/>
      <c r="AIV24" s="24"/>
      <c r="AIW24" s="24"/>
      <c r="AIX24" s="24"/>
      <c r="AIY24" s="24"/>
      <c r="AIZ24" s="24"/>
      <c r="AJA24" s="24"/>
      <c r="AJB24" s="24"/>
      <c r="AJC24" s="24"/>
      <c r="AJD24" s="24"/>
      <c r="AJE24" s="24"/>
      <c r="AJF24" s="24"/>
      <c r="AJG24" s="24"/>
      <c r="AJH24" s="24"/>
      <c r="AJI24" s="24"/>
      <c r="AJJ24" s="24"/>
      <c r="AJK24" s="24"/>
      <c r="AJL24" s="24"/>
      <c r="AJM24" s="24"/>
      <c r="AJN24" s="24"/>
      <c r="AJO24" s="24"/>
      <c r="AJP24" s="24"/>
      <c r="AJQ24" s="24"/>
      <c r="AJR24" s="24"/>
      <c r="AJS24" s="24"/>
      <c r="AJT24" s="24"/>
      <c r="AJU24" s="24"/>
      <c r="AJV24" s="24"/>
      <c r="AJW24" s="24"/>
      <c r="AJX24" s="24"/>
      <c r="AJY24" s="24"/>
      <c r="AJZ24" s="24"/>
      <c r="AKA24" s="24"/>
      <c r="AKB24" s="24"/>
      <c r="AKC24" s="24"/>
      <c r="AKD24" s="24"/>
      <c r="AKE24" s="24"/>
      <c r="AKF24" s="24"/>
      <c r="AKG24" s="24"/>
      <c r="AKH24" s="24"/>
      <c r="AKI24" s="24"/>
      <c r="AKJ24" s="24"/>
      <c r="AKK24" s="24"/>
      <c r="AKL24" s="24"/>
      <c r="AKM24" s="24"/>
      <c r="AKN24" s="24"/>
      <c r="AKO24" s="24"/>
      <c r="AKP24" s="24"/>
      <c r="AKQ24" s="24"/>
      <c r="AKR24" s="24"/>
      <c r="AKS24" s="24"/>
      <c r="AKT24" s="24"/>
      <c r="AKU24" s="24"/>
      <c r="AKV24" s="24"/>
      <c r="AKW24" s="24"/>
      <c r="AKX24" s="24"/>
      <c r="AKY24" s="24"/>
      <c r="AKZ24" s="24"/>
      <c r="ALA24" s="24"/>
      <c r="ALB24" s="24"/>
      <c r="ALC24" s="24"/>
      <c r="ALD24" s="24"/>
      <c r="ALE24" s="24"/>
      <c r="ALF24" s="24"/>
      <c r="ALG24" s="24"/>
      <c r="ALH24" s="24"/>
      <c r="ALI24" s="24"/>
      <c r="ALJ24" s="24"/>
      <c r="ALK24" s="24"/>
      <c r="ALL24" s="24"/>
      <c r="ALM24" s="24"/>
      <c r="ALN24" s="24"/>
      <c r="ALO24" s="24"/>
      <c r="ALP24" s="24"/>
      <c r="ALQ24" s="24"/>
      <c r="ALR24" s="24"/>
      <c r="ALS24" s="24"/>
      <c r="ALT24" s="24"/>
      <c r="ALU24" s="24"/>
      <c r="ALV24" s="24"/>
      <c r="ALW24" s="24"/>
      <c r="ALX24" s="24"/>
      <c r="ALY24" s="24"/>
      <c r="ALZ24" s="24"/>
      <c r="AMA24" s="24"/>
      <c r="AMB24" s="24"/>
      <c r="AMC24" s="24"/>
    </row>
    <row r="25" spans="1:1017" s="61" customFormat="1" ht="49.5">
      <c r="A25" s="132" t="s">
        <v>72</v>
      </c>
      <c r="B25" s="133">
        <v>5502585</v>
      </c>
      <c r="C25" s="135" t="s">
        <v>73</v>
      </c>
      <c r="D25" s="136" t="s">
        <v>62</v>
      </c>
      <c r="E25" s="137" t="s">
        <v>63</v>
      </c>
      <c r="F25" s="112">
        <v>734.04</v>
      </c>
      <c r="G25" s="60">
        <v>8.89</v>
      </c>
      <c r="H25" s="83">
        <f t="shared" si="0"/>
        <v>0.21229999999999999</v>
      </c>
      <c r="I25" s="60">
        <f t="shared" si="5"/>
        <v>10.78</v>
      </c>
      <c r="J25" s="60">
        <f t="shared" si="6"/>
        <v>6525.61</v>
      </c>
      <c r="K25" s="60">
        <f t="shared" si="7"/>
        <v>7912.95</v>
      </c>
      <c r="L25" s="58"/>
      <c r="M25" s="24"/>
      <c r="N25" s="24"/>
      <c r="O25" s="24"/>
      <c r="P25" s="24"/>
      <c r="Q25" s="24"/>
      <c r="R25" s="24"/>
      <c r="S25" s="24"/>
      <c r="T25" s="24"/>
      <c r="U25" s="24"/>
      <c r="V25" s="24"/>
      <c r="W25" s="24"/>
      <c r="X25" s="24"/>
      <c r="Y25" s="24"/>
      <c r="Z25" s="24"/>
      <c r="AA25" s="24"/>
      <c r="AB25" s="24"/>
      <c r="AC25" s="24"/>
      <c r="AD25" s="24"/>
      <c r="AE25" s="24"/>
      <c r="AF25" s="24"/>
      <c r="AG25" s="24"/>
      <c r="AH25" s="24"/>
      <c r="AI25" s="24"/>
      <c r="AJ25" s="24"/>
      <c r="AK25" s="24"/>
      <c r="AL25" s="24"/>
      <c r="AM25" s="24"/>
      <c r="AN25" s="24"/>
      <c r="AO25" s="24"/>
      <c r="AP25" s="24"/>
      <c r="AQ25" s="24"/>
      <c r="AR25" s="24"/>
      <c r="AS25" s="24"/>
      <c r="AT25" s="24"/>
      <c r="AU25" s="24"/>
      <c r="AV25" s="24"/>
      <c r="AW25" s="24"/>
      <c r="AX25" s="24"/>
      <c r="AY25" s="24"/>
      <c r="AZ25" s="24"/>
      <c r="BA25" s="24"/>
      <c r="BB25" s="24"/>
      <c r="BC25" s="24"/>
      <c r="BD25" s="24"/>
      <c r="BE25" s="24"/>
      <c r="BF25" s="24"/>
      <c r="BG25" s="24"/>
      <c r="BH25" s="24"/>
      <c r="BI25" s="24"/>
      <c r="BJ25" s="24"/>
      <c r="BK25" s="24"/>
      <c r="BL25" s="24"/>
      <c r="BM25" s="24"/>
      <c r="BN25" s="24"/>
      <c r="BO25" s="24"/>
      <c r="BP25" s="24"/>
      <c r="BQ25" s="24"/>
      <c r="BR25" s="24"/>
      <c r="BS25" s="24"/>
      <c r="BT25" s="24"/>
      <c r="BU25" s="24"/>
      <c r="BV25" s="24"/>
      <c r="BW25" s="24"/>
      <c r="BX25" s="24"/>
      <c r="BY25" s="24"/>
      <c r="BZ25" s="24"/>
      <c r="CA25" s="24"/>
      <c r="CB25" s="24"/>
      <c r="CC25" s="24"/>
      <c r="CD25" s="24"/>
      <c r="CE25" s="24"/>
      <c r="CF25" s="24"/>
      <c r="CG25" s="24"/>
      <c r="CH25" s="24"/>
      <c r="CI25" s="24"/>
      <c r="CJ25" s="24"/>
      <c r="CK25" s="24"/>
      <c r="CL25" s="24"/>
      <c r="CM25" s="24"/>
      <c r="CN25" s="24"/>
      <c r="CO25" s="24"/>
      <c r="CP25" s="24"/>
      <c r="CQ25" s="24"/>
      <c r="CR25" s="24"/>
      <c r="CS25" s="24"/>
      <c r="CT25" s="24"/>
      <c r="CU25" s="24"/>
      <c r="CV25" s="24"/>
      <c r="CW25" s="24"/>
      <c r="CX25" s="24"/>
      <c r="CY25" s="24"/>
      <c r="CZ25" s="24"/>
      <c r="DA25" s="24"/>
      <c r="DB25" s="24"/>
      <c r="DC25" s="24"/>
      <c r="DD25" s="24"/>
      <c r="DE25" s="24"/>
      <c r="DF25" s="24"/>
      <c r="DG25" s="24"/>
      <c r="DH25" s="24"/>
      <c r="DI25" s="24"/>
      <c r="DJ25" s="24"/>
      <c r="DK25" s="24"/>
      <c r="DL25" s="24"/>
      <c r="DM25" s="24"/>
      <c r="DN25" s="24"/>
      <c r="DO25" s="24"/>
      <c r="DP25" s="24"/>
      <c r="DQ25" s="24"/>
      <c r="DR25" s="24"/>
      <c r="DS25" s="24"/>
      <c r="DT25" s="24"/>
      <c r="DU25" s="24"/>
      <c r="DV25" s="24"/>
      <c r="DW25" s="24"/>
      <c r="DX25" s="24"/>
      <c r="DY25" s="24"/>
      <c r="DZ25" s="24"/>
      <c r="EA25" s="24"/>
      <c r="EB25" s="24"/>
      <c r="EC25" s="24"/>
      <c r="ED25" s="24"/>
      <c r="EE25" s="24"/>
      <c r="EF25" s="24"/>
      <c r="EG25" s="24"/>
      <c r="EH25" s="24"/>
      <c r="EI25" s="24"/>
      <c r="EJ25" s="24"/>
      <c r="EK25" s="24"/>
      <c r="EL25" s="24"/>
      <c r="EM25" s="24"/>
      <c r="EN25" s="24"/>
      <c r="EO25" s="24"/>
      <c r="EP25" s="24"/>
      <c r="EQ25" s="24"/>
      <c r="ER25" s="24"/>
      <c r="ES25" s="24"/>
      <c r="ET25" s="24"/>
      <c r="EU25" s="24"/>
      <c r="EV25" s="24"/>
      <c r="EW25" s="24"/>
      <c r="EX25" s="24"/>
      <c r="EY25" s="24"/>
      <c r="EZ25" s="24"/>
      <c r="FA25" s="24"/>
      <c r="FB25" s="24"/>
      <c r="FC25" s="24"/>
      <c r="FD25" s="24"/>
      <c r="FE25" s="24"/>
      <c r="FF25" s="24"/>
      <c r="FG25" s="24"/>
      <c r="FH25" s="24"/>
      <c r="FI25" s="24"/>
      <c r="FJ25" s="24"/>
      <c r="FK25" s="24"/>
      <c r="FL25" s="24"/>
      <c r="FM25" s="24"/>
      <c r="FN25" s="24"/>
      <c r="FO25" s="24"/>
      <c r="FP25" s="24"/>
      <c r="FQ25" s="24"/>
      <c r="FR25" s="24"/>
      <c r="FS25" s="24"/>
      <c r="FT25" s="24"/>
      <c r="FU25" s="24"/>
      <c r="FV25" s="24"/>
      <c r="FW25" s="24"/>
      <c r="FX25" s="24"/>
      <c r="FY25" s="24"/>
      <c r="FZ25" s="24"/>
      <c r="GA25" s="24"/>
      <c r="GB25" s="24"/>
      <c r="GC25" s="24"/>
      <c r="GD25" s="24"/>
      <c r="GE25" s="24"/>
      <c r="GF25" s="24"/>
      <c r="GG25" s="24"/>
      <c r="GH25" s="24"/>
      <c r="GI25" s="24"/>
      <c r="GJ25" s="24"/>
      <c r="GK25" s="24"/>
      <c r="GL25" s="24"/>
      <c r="GM25" s="24"/>
      <c r="GN25" s="24"/>
      <c r="GO25" s="24"/>
      <c r="GP25" s="24"/>
      <c r="GQ25" s="24"/>
      <c r="GR25" s="24"/>
      <c r="GS25" s="24"/>
      <c r="GT25" s="24"/>
      <c r="GU25" s="24"/>
      <c r="GV25" s="24"/>
      <c r="GW25" s="24"/>
      <c r="GX25" s="24"/>
      <c r="GY25" s="24"/>
      <c r="GZ25" s="24"/>
      <c r="HA25" s="24"/>
      <c r="HB25" s="24"/>
      <c r="HC25" s="24"/>
      <c r="HD25" s="24"/>
      <c r="HE25" s="24"/>
      <c r="HF25" s="24"/>
      <c r="HG25" s="24"/>
      <c r="HH25" s="24"/>
      <c r="HI25" s="24"/>
      <c r="HJ25" s="24"/>
      <c r="HK25" s="24"/>
      <c r="HL25" s="24"/>
      <c r="HM25" s="24"/>
      <c r="HN25" s="24"/>
      <c r="HO25" s="24"/>
      <c r="HP25" s="24"/>
      <c r="HQ25" s="24"/>
      <c r="HR25" s="24"/>
      <c r="HS25" s="24"/>
      <c r="HT25" s="24"/>
      <c r="HU25" s="24"/>
      <c r="HV25" s="24"/>
      <c r="HW25" s="24"/>
      <c r="HX25" s="24"/>
      <c r="HY25" s="24"/>
      <c r="HZ25" s="24"/>
      <c r="IA25" s="24"/>
      <c r="IB25" s="24"/>
      <c r="IC25" s="24"/>
      <c r="ID25" s="24"/>
      <c r="IE25" s="24"/>
      <c r="IF25" s="24"/>
      <c r="IG25" s="24"/>
      <c r="IH25" s="24"/>
      <c r="II25" s="24"/>
      <c r="IJ25" s="24"/>
      <c r="IK25" s="24"/>
      <c r="IL25" s="24"/>
      <c r="IM25" s="24"/>
      <c r="IN25" s="24"/>
      <c r="IO25" s="24"/>
      <c r="IP25" s="24"/>
      <c r="IQ25" s="24"/>
      <c r="IR25" s="24"/>
      <c r="IS25" s="24"/>
      <c r="IT25" s="24"/>
      <c r="IU25" s="24"/>
      <c r="IV25" s="24"/>
      <c r="IW25" s="24"/>
      <c r="IX25" s="24"/>
      <c r="IY25" s="24"/>
      <c r="IZ25" s="24"/>
      <c r="JA25" s="24"/>
      <c r="JB25" s="24"/>
      <c r="JC25" s="24"/>
      <c r="JD25" s="24"/>
      <c r="JE25" s="24"/>
      <c r="JF25" s="24"/>
      <c r="JG25" s="24"/>
      <c r="JH25" s="24"/>
      <c r="JI25" s="24"/>
      <c r="JJ25" s="24"/>
      <c r="JK25" s="24"/>
      <c r="JL25" s="24"/>
      <c r="JM25" s="24"/>
      <c r="JN25" s="24"/>
      <c r="JO25" s="24"/>
      <c r="JP25" s="24"/>
      <c r="JQ25" s="24"/>
      <c r="JR25" s="24"/>
      <c r="JS25" s="24"/>
      <c r="JT25" s="24"/>
      <c r="JU25" s="24"/>
      <c r="JV25" s="24"/>
      <c r="JW25" s="24"/>
      <c r="JX25" s="24"/>
      <c r="JY25" s="24"/>
      <c r="JZ25" s="24"/>
      <c r="KA25" s="24"/>
      <c r="KB25" s="24"/>
      <c r="KC25" s="24"/>
      <c r="KD25" s="24"/>
      <c r="KE25" s="24"/>
      <c r="KF25" s="24"/>
      <c r="KG25" s="24"/>
      <c r="KH25" s="24"/>
      <c r="KI25" s="24"/>
      <c r="KJ25" s="24"/>
      <c r="KK25" s="24"/>
      <c r="KL25" s="24"/>
      <c r="KM25" s="24"/>
      <c r="KN25" s="24"/>
      <c r="KO25" s="24"/>
      <c r="KP25" s="24"/>
      <c r="KQ25" s="24"/>
      <c r="KR25" s="24"/>
      <c r="KS25" s="24"/>
      <c r="KT25" s="24"/>
      <c r="KU25" s="24"/>
      <c r="KV25" s="24"/>
      <c r="KW25" s="24"/>
      <c r="KX25" s="24"/>
      <c r="KY25" s="24"/>
      <c r="KZ25" s="24"/>
      <c r="LA25" s="24"/>
      <c r="LB25" s="24"/>
      <c r="LC25" s="24"/>
      <c r="LD25" s="24"/>
      <c r="LE25" s="24"/>
      <c r="LF25" s="24"/>
      <c r="LG25" s="24"/>
      <c r="LH25" s="24"/>
      <c r="LI25" s="24"/>
      <c r="LJ25" s="24"/>
      <c r="LK25" s="24"/>
      <c r="LL25" s="24"/>
      <c r="LM25" s="24"/>
      <c r="LN25" s="24"/>
      <c r="LO25" s="24"/>
      <c r="LP25" s="24"/>
      <c r="LQ25" s="24"/>
      <c r="LR25" s="24"/>
      <c r="LS25" s="24"/>
      <c r="LT25" s="24"/>
      <c r="LU25" s="24"/>
      <c r="LV25" s="24"/>
      <c r="LW25" s="24"/>
      <c r="LX25" s="24"/>
      <c r="LY25" s="24"/>
      <c r="LZ25" s="24"/>
      <c r="MA25" s="24"/>
      <c r="MB25" s="24"/>
      <c r="MC25" s="24"/>
      <c r="MD25" s="24"/>
      <c r="ME25" s="24"/>
      <c r="MF25" s="24"/>
      <c r="MG25" s="24"/>
      <c r="MH25" s="24"/>
      <c r="MI25" s="24"/>
      <c r="MJ25" s="24"/>
      <c r="MK25" s="24"/>
      <c r="ML25" s="24"/>
      <c r="MM25" s="24"/>
      <c r="MN25" s="24"/>
      <c r="MO25" s="24"/>
      <c r="MP25" s="24"/>
      <c r="MQ25" s="24"/>
      <c r="MR25" s="24"/>
      <c r="MS25" s="24"/>
      <c r="MT25" s="24"/>
      <c r="MU25" s="24"/>
      <c r="MV25" s="24"/>
      <c r="MW25" s="24"/>
      <c r="MX25" s="24"/>
      <c r="MY25" s="24"/>
      <c r="MZ25" s="24"/>
      <c r="NA25" s="24"/>
      <c r="NB25" s="24"/>
      <c r="NC25" s="24"/>
      <c r="ND25" s="24"/>
      <c r="NE25" s="24"/>
      <c r="NF25" s="24"/>
      <c r="NG25" s="24"/>
      <c r="NH25" s="24"/>
      <c r="NI25" s="24"/>
      <c r="NJ25" s="24"/>
      <c r="NK25" s="24"/>
      <c r="NL25" s="24"/>
      <c r="NM25" s="24"/>
      <c r="NN25" s="24"/>
      <c r="NO25" s="24"/>
      <c r="NP25" s="24"/>
      <c r="NQ25" s="24"/>
      <c r="NR25" s="24"/>
      <c r="NS25" s="24"/>
      <c r="NT25" s="24"/>
      <c r="NU25" s="24"/>
      <c r="NV25" s="24"/>
      <c r="NW25" s="24"/>
      <c r="NX25" s="24"/>
      <c r="NY25" s="24"/>
      <c r="NZ25" s="24"/>
      <c r="OA25" s="24"/>
      <c r="OB25" s="24"/>
      <c r="OC25" s="24"/>
      <c r="OD25" s="24"/>
      <c r="OE25" s="24"/>
      <c r="OF25" s="24"/>
      <c r="OG25" s="24"/>
      <c r="OH25" s="24"/>
      <c r="OI25" s="24"/>
      <c r="OJ25" s="24"/>
      <c r="OK25" s="24"/>
      <c r="OL25" s="24"/>
      <c r="OM25" s="24"/>
      <c r="ON25" s="24"/>
      <c r="OO25" s="24"/>
      <c r="OP25" s="24"/>
      <c r="OQ25" s="24"/>
      <c r="OR25" s="24"/>
      <c r="OS25" s="24"/>
      <c r="OT25" s="24"/>
      <c r="OU25" s="24"/>
      <c r="OV25" s="24"/>
      <c r="OW25" s="24"/>
      <c r="OX25" s="24"/>
      <c r="OY25" s="24"/>
      <c r="OZ25" s="24"/>
      <c r="PA25" s="24"/>
      <c r="PB25" s="24"/>
      <c r="PC25" s="24"/>
      <c r="PD25" s="24"/>
      <c r="PE25" s="24"/>
      <c r="PF25" s="24"/>
      <c r="PG25" s="24"/>
      <c r="PH25" s="24"/>
      <c r="PI25" s="24"/>
      <c r="PJ25" s="24"/>
      <c r="PK25" s="24"/>
      <c r="PL25" s="24"/>
      <c r="PM25" s="24"/>
      <c r="PN25" s="24"/>
      <c r="PO25" s="24"/>
      <c r="PP25" s="24"/>
      <c r="PQ25" s="24"/>
      <c r="PR25" s="24"/>
      <c r="PS25" s="24"/>
      <c r="PT25" s="24"/>
      <c r="PU25" s="24"/>
      <c r="PV25" s="24"/>
      <c r="PW25" s="24"/>
      <c r="PX25" s="24"/>
      <c r="PY25" s="24"/>
      <c r="PZ25" s="24"/>
      <c r="QA25" s="24"/>
      <c r="QB25" s="24"/>
      <c r="QC25" s="24"/>
      <c r="QD25" s="24"/>
      <c r="QE25" s="24"/>
      <c r="QF25" s="24"/>
      <c r="QG25" s="24"/>
      <c r="QH25" s="24"/>
      <c r="QI25" s="24"/>
      <c r="QJ25" s="24"/>
      <c r="QK25" s="24"/>
      <c r="QL25" s="24"/>
      <c r="QM25" s="24"/>
      <c r="QN25" s="24"/>
      <c r="QO25" s="24"/>
      <c r="QP25" s="24"/>
      <c r="QQ25" s="24"/>
      <c r="QR25" s="24"/>
      <c r="QS25" s="24"/>
      <c r="QT25" s="24"/>
      <c r="QU25" s="24"/>
      <c r="QV25" s="24"/>
      <c r="QW25" s="24"/>
      <c r="QX25" s="24"/>
      <c r="QY25" s="24"/>
      <c r="QZ25" s="24"/>
      <c r="RA25" s="24"/>
      <c r="RB25" s="24"/>
      <c r="RC25" s="24"/>
      <c r="RD25" s="24"/>
      <c r="RE25" s="24"/>
      <c r="RF25" s="24"/>
      <c r="RG25" s="24"/>
      <c r="RH25" s="24"/>
      <c r="RI25" s="24"/>
      <c r="RJ25" s="24"/>
      <c r="RK25" s="24"/>
      <c r="RL25" s="24"/>
      <c r="RM25" s="24"/>
      <c r="RN25" s="24"/>
      <c r="RO25" s="24"/>
      <c r="RP25" s="24"/>
      <c r="RQ25" s="24"/>
      <c r="RR25" s="24"/>
      <c r="RS25" s="24"/>
      <c r="RT25" s="24"/>
      <c r="RU25" s="24"/>
      <c r="RV25" s="24"/>
      <c r="RW25" s="24"/>
      <c r="RX25" s="24"/>
      <c r="RY25" s="24"/>
      <c r="RZ25" s="24"/>
      <c r="SA25" s="24"/>
      <c r="SB25" s="24"/>
      <c r="SC25" s="24"/>
      <c r="SD25" s="24"/>
      <c r="SE25" s="24"/>
      <c r="SF25" s="24"/>
      <c r="SG25" s="24"/>
      <c r="SH25" s="24"/>
      <c r="SI25" s="24"/>
      <c r="SJ25" s="24"/>
      <c r="SK25" s="24"/>
      <c r="SL25" s="24"/>
      <c r="SM25" s="24"/>
      <c r="SN25" s="24"/>
      <c r="SO25" s="24"/>
      <c r="SP25" s="24"/>
      <c r="SQ25" s="24"/>
      <c r="SR25" s="24"/>
      <c r="SS25" s="24"/>
      <c r="ST25" s="24"/>
      <c r="SU25" s="24"/>
      <c r="SV25" s="24"/>
      <c r="SW25" s="24"/>
      <c r="SX25" s="24"/>
      <c r="SY25" s="24"/>
      <c r="SZ25" s="24"/>
      <c r="TA25" s="24"/>
      <c r="TB25" s="24"/>
      <c r="TC25" s="24"/>
      <c r="TD25" s="24"/>
      <c r="TE25" s="24"/>
      <c r="TF25" s="24"/>
      <c r="TG25" s="24"/>
      <c r="TH25" s="24"/>
      <c r="TI25" s="24"/>
      <c r="TJ25" s="24"/>
      <c r="TK25" s="24"/>
      <c r="TL25" s="24"/>
      <c r="TM25" s="24"/>
      <c r="TN25" s="24"/>
      <c r="TO25" s="24"/>
      <c r="TP25" s="24"/>
      <c r="TQ25" s="24"/>
      <c r="TR25" s="24"/>
      <c r="TS25" s="24"/>
      <c r="TT25" s="24"/>
      <c r="TU25" s="24"/>
      <c r="TV25" s="24"/>
      <c r="TW25" s="24"/>
      <c r="TX25" s="24"/>
      <c r="TY25" s="24"/>
      <c r="TZ25" s="24"/>
      <c r="UA25" s="24"/>
      <c r="UB25" s="24"/>
      <c r="UC25" s="24"/>
      <c r="UD25" s="24"/>
      <c r="UE25" s="24"/>
      <c r="UF25" s="24"/>
      <c r="UG25" s="24"/>
      <c r="UH25" s="24"/>
      <c r="UI25" s="24"/>
      <c r="UJ25" s="24"/>
      <c r="UK25" s="24"/>
      <c r="UL25" s="24"/>
      <c r="UM25" s="24"/>
      <c r="UN25" s="24"/>
      <c r="UO25" s="24"/>
      <c r="UP25" s="24"/>
      <c r="UQ25" s="24"/>
      <c r="UR25" s="24"/>
      <c r="US25" s="24"/>
      <c r="UT25" s="24"/>
      <c r="UU25" s="24"/>
      <c r="UV25" s="24"/>
      <c r="UW25" s="24"/>
      <c r="UX25" s="24"/>
      <c r="UY25" s="24"/>
      <c r="UZ25" s="24"/>
      <c r="VA25" s="24"/>
      <c r="VB25" s="24"/>
      <c r="VC25" s="24"/>
      <c r="VD25" s="24"/>
      <c r="VE25" s="24"/>
      <c r="VF25" s="24"/>
      <c r="VG25" s="24"/>
      <c r="VH25" s="24"/>
      <c r="VI25" s="24"/>
      <c r="VJ25" s="24"/>
      <c r="VK25" s="24"/>
      <c r="VL25" s="24"/>
      <c r="VM25" s="24"/>
      <c r="VN25" s="24"/>
      <c r="VO25" s="24"/>
      <c r="VP25" s="24"/>
      <c r="VQ25" s="24"/>
      <c r="VR25" s="24"/>
      <c r="VS25" s="24"/>
      <c r="VT25" s="24"/>
      <c r="VU25" s="24"/>
      <c r="VV25" s="24"/>
      <c r="VW25" s="24"/>
      <c r="VX25" s="24"/>
      <c r="VY25" s="24"/>
      <c r="VZ25" s="24"/>
      <c r="WA25" s="24"/>
      <c r="WB25" s="24"/>
      <c r="WC25" s="24"/>
      <c r="WD25" s="24"/>
      <c r="WE25" s="24"/>
      <c r="WF25" s="24"/>
      <c r="WG25" s="24"/>
      <c r="WH25" s="24"/>
      <c r="WI25" s="24"/>
      <c r="WJ25" s="24"/>
      <c r="WK25" s="24"/>
      <c r="WL25" s="24"/>
      <c r="WM25" s="24"/>
      <c r="WN25" s="24"/>
      <c r="WO25" s="24"/>
      <c r="WP25" s="24"/>
      <c r="WQ25" s="24"/>
      <c r="WR25" s="24"/>
      <c r="WS25" s="24"/>
      <c r="WT25" s="24"/>
      <c r="WU25" s="24"/>
      <c r="WV25" s="24"/>
      <c r="WW25" s="24"/>
      <c r="WX25" s="24"/>
      <c r="WY25" s="24"/>
      <c r="WZ25" s="24"/>
      <c r="XA25" s="24"/>
      <c r="XB25" s="24"/>
      <c r="XC25" s="24"/>
      <c r="XD25" s="24"/>
      <c r="XE25" s="24"/>
      <c r="XF25" s="24"/>
      <c r="XG25" s="24"/>
      <c r="XH25" s="24"/>
      <c r="XI25" s="24"/>
      <c r="XJ25" s="24"/>
      <c r="XK25" s="24"/>
      <c r="XL25" s="24"/>
      <c r="XM25" s="24"/>
      <c r="XN25" s="24"/>
      <c r="XO25" s="24"/>
      <c r="XP25" s="24"/>
      <c r="XQ25" s="24"/>
      <c r="XR25" s="24"/>
      <c r="XS25" s="24"/>
      <c r="XT25" s="24"/>
      <c r="XU25" s="24"/>
      <c r="XV25" s="24"/>
      <c r="XW25" s="24"/>
      <c r="XX25" s="24"/>
      <c r="XY25" s="24"/>
      <c r="XZ25" s="24"/>
      <c r="YA25" s="24"/>
      <c r="YB25" s="24"/>
      <c r="YC25" s="24"/>
      <c r="YD25" s="24"/>
      <c r="YE25" s="24"/>
      <c r="YF25" s="24"/>
      <c r="YG25" s="24"/>
      <c r="YH25" s="24"/>
      <c r="YI25" s="24"/>
      <c r="YJ25" s="24"/>
      <c r="YK25" s="24"/>
      <c r="YL25" s="24"/>
      <c r="YM25" s="24"/>
      <c r="YN25" s="24"/>
      <c r="YO25" s="24"/>
      <c r="YP25" s="24"/>
      <c r="YQ25" s="24"/>
      <c r="YR25" s="24"/>
      <c r="YS25" s="24"/>
      <c r="YT25" s="24"/>
      <c r="YU25" s="24"/>
      <c r="YV25" s="24"/>
      <c r="YW25" s="24"/>
      <c r="YX25" s="24"/>
      <c r="YY25" s="24"/>
      <c r="YZ25" s="24"/>
      <c r="ZA25" s="24"/>
      <c r="ZB25" s="24"/>
      <c r="ZC25" s="24"/>
      <c r="ZD25" s="24"/>
      <c r="ZE25" s="24"/>
      <c r="ZF25" s="24"/>
      <c r="ZG25" s="24"/>
      <c r="ZH25" s="24"/>
      <c r="ZI25" s="24"/>
      <c r="ZJ25" s="24"/>
      <c r="ZK25" s="24"/>
      <c r="ZL25" s="24"/>
      <c r="ZM25" s="24"/>
      <c r="ZN25" s="24"/>
      <c r="ZO25" s="24"/>
      <c r="ZP25" s="24"/>
      <c r="ZQ25" s="24"/>
      <c r="ZR25" s="24"/>
      <c r="ZS25" s="24"/>
      <c r="ZT25" s="24"/>
      <c r="ZU25" s="24"/>
      <c r="ZV25" s="24"/>
      <c r="ZW25" s="24"/>
      <c r="ZX25" s="24"/>
      <c r="ZY25" s="24"/>
      <c r="ZZ25" s="24"/>
      <c r="AAA25" s="24"/>
      <c r="AAB25" s="24"/>
      <c r="AAC25" s="24"/>
      <c r="AAD25" s="24"/>
      <c r="AAE25" s="24"/>
      <c r="AAF25" s="24"/>
      <c r="AAG25" s="24"/>
      <c r="AAH25" s="24"/>
      <c r="AAI25" s="24"/>
      <c r="AAJ25" s="24"/>
      <c r="AAK25" s="24"/>
      <c r="AAL25" s="24"/>
      <c r="AAM25" s="24"/>
      <c r="AAN25" s="24"/>
      <c r="AAO25" s="24"/>
      <c r="AAP25" s="24"/>
      <c r="AAQ25" s="24"/>
      <c r="AAR25" s="24"/>
      <c r="AAS25" s="24"/>
      <c r="AAT25" s="24"/>
      <c r="AAU25" s="24"/>
      <c r="AAV25" s="24"/>
      <c r="AAW25" s="24"/>
      <c r="AAX25" s="24"/>
      <c r="AAY25" s="24"/>
      <c r="AAZ25" s="24"/>
      <c r="ABA25" s="24"/>
      <c r="ABB25" s="24"/>
      <c r="ABC25" s="24"/>
      <c r="ABD25" s="24"/>
      <c r="ABE25" s="24"/>
      <c r="ABF25" s="24"/>
      <c r="ABG25" s="24"/>
      <c r="ABH25" s="24"/>
      <c r="ABI25" s="24"/>
      <c r="ABJ25" s="24"/>
      <c r="ABK25" s="24"/>
      <c r="ABL25" s="24"/>
      <c r="ABM25" s="24"/>
      <c r="ABN25" s="24"/>
      <c r="ABO25" s="24"/>
      <c r="ABP25" s="24"/>
      <c r="ABQ25" s="24"/>
      <c r="ABR25" s="24"/>
      <c r="ABS25" s="24"/>
      <c r="ABT25" s="24"/>
      <c r="ABU25" s="24"/>
      <c r="ABV25" s="24"/>
      <c r="ABW25" s="24"/>
      <c r="ABX25" s="24"/>
      <c r="ABY25" s="24"/>
      <c r="ABZ25" s="24"/>
      <c r="ACA25" s="24"/>
      <c r="ACB25" s="24"/>
      <c r="ACC25" s="24"/>
      <c r="ACD25" s="24"/>
      <c r="ACE25" s="24"/>
      <c r="ACF25" s="24"/>
      <c r="ACG25" s="24"/>
      <c r="ACH25" s="24"/>
      <c r="ACI25" s="24"/>
      <c r="ACJ25" s="24"/>
      <c r="ACK25" s="24"/>
      <c r="ACL25" s="24"/>
      <c r="ACM25" s="24"/>
      <c r="ACN25" s="24"/>
      <c r="ACO25" s="24"/>
      <c r="ACP25" s="24"/>
      <c r="ACQ25" s="24"/>
      <c r="ACR25" s="24"/>
      <c r="ACS25" s="24"/>
      <c r="ACT25" s="24"/>
      <c r="ACU25" s="24"/>
      <c r="ACV25" s="24"/>
      <c r="ACW25" s="24"/>
      <c r="ACX25" s="24"/>
      <c r="ACY25" s="24"/>
      <c r="ACZ25" s="24"/>
      <c r="ADA25" s="24"/>
      <c r="ADB25" s="24"/>
      <c r="ADC25" s="24"/>
      <c r="ADD25" s="24"/>
      <c r="ADE25" s="24"/>
      <c r="ADF25" s="24"/>
      <c r="ADG25" s="24"/>
      <c r="ADH25" s="24"/>
      <c r="ADI25" s="24"/>
      <c r="ADJ25" s="24"/>
      <c r="ADK25" s="24"/>
      <c r="ADL25" s="24"/>
      <c r="ADM25" s="24"/>
      <c r="ADN25" s="24"/>
      <c r="ADO25" s="24"/>
      <c r="ADP25" s="24"/>
      <c r="ADQ25" s="24"/>
      <c r="ADR25" s="24"/>
      <c r="ADS25" s="24"/>
      <c r="ADT25" s="24"/>
      <c r="ADU25" s="24"/>
      <c r="ADV25" s="24"/>
      <c r="ADW25" s="24"/>
      <c r="ADX25" s="24"/>
      <c r="ADY25" s="24"/>
      <c r="ADZ25" s="24"/>
      <c r="AEA25" s="24"/>
      <c r="AEB25" s="24"/>
      <c r="AEC25" s="24"/>
      <c r="AED25" s="24"/>
      <c r="AEE25" s="24"/>
      <c r="AEF25" s="24"/>
      <c r="AEG25" s="24"/>
      <c r="AEH25" s="24"/>
      <c r="AEI25" s="24"/>
      <c r="AEJ25" s="24"/>
      <c r="AEK25" s="24"/>
      <c r="AEL25" s="24"/>
      <c r="AEM25" s="24"/>
      <c r="AEN25" s="24"/>
      <c r="AEO25" s="24"/>
      <c r="AEP25" s="24"/>
      <c r="AEQ25" s="24"/>
      <c r="AER25" s="24"/>
      <c r="AES25" s="24"/>
      <c r="AET25" s="24"/>
      <c r="AEU25" s="24"/>
      <c r="AEV25" s="24"/>
      <c r="AEW25" s="24"/>
      <c r="AEX25" s="24"/>
      <c r="AEY25" s="24"/>
      <c r="AEZ25" s="24"/>
      <c r="AFA25" s="24"/>
      <c r="AFB25" s="24"/>
      <c r="AFC25" s="24"/>
      <c r="AFD25" s="24"/>
      <c r="AFE25" s="24"/>
      <c r="AFF25" s="24"/>
      <c r="AFG25" s="24"/>
      <c r="AFH25" s="24"/>
      <c r="AFI25" s="24"/>
      <c r="AFJ25" s="24"/>
      <c r="AFK25" s="24"/>
      <c r="AFL25" s="24"/>
      <c r="AFM25" s="24"/>
      <c r="AFN25" s="24"/>
      <c r="AFO25" s="24"/>
      <c r="AFP25" s="24"/>
      <c r="AFQ25" s="24"/>
      <c r="AFR25" s="24"/>
      <c r="AFS25" s="24"/>
      <c r="AFT25" s="24"/>
      <c r="AFU25" s="24"/>
      <c r="AFV25" s="24"/>
      <c r="AFW25" s="24"/>
      <c r="AFX25" s="24"/>
      <c r="AFY25" s="24"/>
      <c r="AFZ25" s="24"/>
      <c r="AGA25" s="24"/>
      <c r="AGB25" s="24"/>
      <c r="AGC25" s="24"/>
      <c r="AGD25" s="24"/>
      <c r="AGE25" s="24"/>
      <c r="AGF25" s="24"/>
      <c r="AGG25" s="24"/>
      <c r="AGH25" s="24"/>
      <c r="AGI25" s="24"/>
      <c r="AGJ25" s="24"/>
      <c r="AGK25" s="24"/>
      <c r="AGL25" s="24"/>
      <c r="AGM25" s="24"/>
      <c r="AGN25" s="24"/>
      <c r="AGO25" s="24"/>
      <c r="AGP25" s="24"/>
      <c r="AGQ25" s="24"/>
      <c r="AGR25" s="24"/>
      <c r="AGS25" s="24"/>
      <c r="AGT25" s="24"/>
      <c r="AGU25" s="24"/>
      <c r="AGV25" s="24"/>
      <c r="AGW25" s="24"/>
      <c r="AGX25" s="24"/>
      <c r="AGY25" s="24"/>
      <c r="AGZ25" s="24"/>
      <c r="AHA25" s="24"/>
      <c r="AHB25" s="24"/>
      <c r="AHC25" s="24"/>
      <c r="AHD25" s="24"/>
      <c r="AHE25" s="24"/>
      <c r="AHF25" s="24"/>
      <c r="AHG25" s="24"/>
      <c r="AHH25" s="24"/>
      <c r="AHI25" s="24"/>
      <c r="AHJ25" s="24"/>
      <c r="AHK25" s="24"/>
      <c r="AHL25" s="24"/>
      <c r="AHM25" s="24"/>
      <c r="AHN25" s="24"/>
      <c r="AHO25" s="24"/>
      <c r="AHP25" s="24"/>
      <c r="AHQ25" s="24"/>
      <c r="AHR25" s="24"/>
      <c r="AHS25" s="24"/>
      <c r="AHT25" s="24"/>
      <c r="AHU25" s="24"/>
      <c r="AHV25" s="24"/>
      <c r="AHW25" s="24"/>
      <c r="AHX25" s="24"/>
      <c r="AHY25" s="24"/>
      <c r="AHZ25" s="24"/>
      <c r="AIA25" s="24"/>
      <c r="AIB25" s="24"/>
      <c r="AIC25" s="24"/>
      <c r="AID25" s="24"/>
      <c r="AIE25" s="24"/>
      <c r="AIF25" s="24"/>
      <c r="AIG25" s="24"/>
      <c r="AIH25" s="24"/>
      <c r="AII25" s="24"/>
      <c r="AIJ25" s="24"/>
      <c r="AIK25" s="24"/>
      <c r="AIL25" s="24"/>
      <c r="AIM25" s="24"/>
      <c r="AIN25" s="24"/>
      <c r="AIO25" s="24"/>
      <c r="AIP25" s="24"/>
      <c r="AIQ25" s="24"/>
      <c r="AIR25" s="24"/>
      <c r="AIS25" s="24"/>
      <c r="AIT25" s="24"/>
      <c r="AIU25" s="24"/>
      <c r="AIV25" s="24"/>
      <c r="AIW25" s="24"/>
      <c r="AIX25" s="24"/>
      <c r="AIY25" s="24"/>
      <c r="AIZ25" s="24"/>
      <c r="AJA25" s="24"/>
      <c r="AJB25" s="24"/>
      <c r="AJC25" s="24"/>
      <c r="AJD25" s="24"/>
      <c r="AJE25" s="24"/>
      <c r="AJF25" s="24"/>
      <c r="AJG25" s="24"/>
      <c r="AJH25" s="24"/>
      <c r="AJI25" s="24"/>
      <c r="AJJ25" s="24"/>
      <c r="AJK25" s="24"/>
      <c r="AJL25" s="24"/>
      <c r="AJM25" s="24"/>
      <c r="AJN25" s="24"/>
      <c r="AJO25" s="24"/>
      <c r="AJP25" s="24"/>
      <c r="AJQ25" s="24"/>
      <c r="AJR25" s="24"/>
      <c r="AJS25" s="24"/>
      <c r="AJT25" s="24"/>
      <c r="AJU25" s="24"/>
      <c r="AJV25" s="24"/>
      <c r="AJW25" s="24"/>
      <c r="AJX25" s="24"/>
      <c r="AJY25" s="24"/>
      <c r="AJZ25" s="24"/>
      <c r="AKA25" s="24"/>
      <c r="AKB25" s="24"/>
      <c r="AKC25" s="24"/>
      <c r="AKD25" s="24"/>
      <c r="AKE25" s="24"/>
      <c r="AKF25" s="24"/>
      <c r="AKG25" s="24"/>
      <c r="AKH25" s="24"/>
      <c r="AKI25" s="24"/>
      <c r="AKJ25" s="24"/>
      <c r="AKK25" s="24"/>
      <c r="AKL25" s="24"/>
      <c r="AKM25" s="24"/>
      <c r="AKN25" s="24"/>
      <c r="AKO25" s="24"/>
      <c r="AKP25" s="24"/>
      <c r="AKQ25" s="24"/>
      <c r="AKR25" s="24"/>
      <c r="AKS25" s="24"/>
      <c r="AKT25" s="24"/>
      <c r="AKU25" s="24"/>
      <c r="AKV25" s="24"/>
      <c r="AKW25" s="24"/>
      <c r="AKX25" s="24"/>
      <c r="AKY25" s="24"/>
      <c r="AKZ25" s="24"/>
      <c r="ALA25" s="24"/>
      <c r="ALB25" s="24"/>
      <c r="ALC25" s="24"/>
      <c r="ALD25" s="24"/>
      <c r="ALE25" s="24"/>
      <c r="ALF25" s="24"/>
      <c r="ALG25" s="24"/>
      <c r="ALH25" s="24"/>
      <c r="ALI25" s="24"/>
      <c r="ALJ25" s="24"/>
      <c r="ALK25" s="24"/>
      <c r="ALL25" s="24"/>
      <c r="ALM25" s="24"/>
      <c r="ALN25" s="24"/>
      <c r="ALO25" s="24"/>
      <c r="ALP25" s="24"/>
      <c r="ALQ25" s="24"/>
      <c r="ALR25" s="24"/>
      <c r="ALS25" s="24"/>
      <c r="ALT25" s="24"/>
      <c r="ALU25" s="24"/>
      <c r="ALV25" s="24"/>
      <c r="ALW25" s="24"/>
      <c r="ALX25" s="24"/>
      <c r="ALY25" s="24"/>
      <c r="ALZ25" s="24"/>
      <c r="AMA25" s="24"/>
      <c r="AMB25" s="24"/>
      <c r="AMC25" s="24"/>
    </row>
    <row r="26" spans="1:1017" s="61" customFormat="1" ht="49.5">
      <c r="A26" s="132" t="s">
        <v>74</v>
      </c>
      <c r="B26" s="133">
        <v>5502586</v>
      </c>
      <c r="C26" s="135" t="s">
        <v>75</v>
      </c>
      <c r="D26" s="136" t="s">
        <v>62</v>
      </c>
      <c r="E26" s="137" t="s">
        <v>63</v>
      </c>
      <c r="F26" s="112">
        <v>1206.3800000000001</v>
      </c>
      <c r="G26" s="60">
        <v>9.39</v>
      </c>
      <c r="H26" s="83">
        <f t="shared" si="0"/>
        <v>0.21229999999999999</v>
      </c>
      <c r="I26" s="60">
        <f t="shared" si="5"/>
        <v>11.38</v>
      </c>
      <c r="J26" s="60">
        <f t="shared" si="6"/>
        <v>11327.9</v>
      </c>
      <c r="K26" s="60">
        <f t="shared" si="7"/>
        <v>13728.6</v>
      </c>
      <c r="L26" s="58"/>
      <c r="M26" s="24"/>
      <c r="N26" s="24"/>
      <c r="O26" s="24"/>
      <c r="P26" s="24"/>
      <c r="Q26" s="24"/>
      <c r="R26" s="24"/>
      <c r="S26" s="24"/>
      <c r="T26" s="24"/>
      <c r="U26" s="24"/>
      <c r="V26" s="24"/>
      <c r="W26" s="24"/>
      <c r="X26" s="24"/>
      <c r="Y26" s="24"/>
      <c r="Z26" s="24"/>
      <c r="AA26" s="24"/>
      <c r="AB26" s="24"/>
      <c r="AC26" s="24"/>
      <c r="AD26" s="24"/>
      <c r="AE26" s="24"/>
      <c r="AF26" s="24"/>
      <c r="AG26" s="24"/>
      <c r="AH26" s="24"/>
      <c r="AI26" s="24"/>
      <c r="AJ26" s="24"/>
      <c r="AK26" s="24"/>
      <c r="AL26" s="24"/>
      <c r="AM26" s="24"/>
      <c r="AN26" s="24"/>
      <c r="AO26" s="24"/>
      <c r="AP26" s="24"/>
      <c r="AQ26" s="24"/>
      <c r="AR26" s="24"/>
      <c r="AS26" s="24"/>
      <c r="AT26" s="24"/>
      <c r="AU26" s="24"/>
      <c r="AV26" s="24"/>
      <c r="AW26" s="24"/>
      <c r="AX26" s="24"/>
      <c r="AY26" s="24"/>
      <c r="AZ26" s="24"/>
      <c r="BA26" s="24"/>
      <c r="BB26" s="24"/>
      <c r="BC26" s="24"/>
      <c r="BD26" s="24"/>
      <c r="BE26" s="24"/>
      <c r="BF26" s="24"/>
      <c r="BG26" s="24"/>
      <c r="BH26" s="24"/>
      <c r="BI26" s="24"/>
      <c r="BJ26" s="24"/>
      <c r="BK26" s="24"/>
      <c r="BL26" s="24"/>
      <c r="BM26" s="24"/>
      <c r="BN26" s="24"/>
      <c r="BO26" s="24"/>
      <c r="BP26" s="24"/>
      <c r="BQ26" s="24"/>
      <c r="BR26" s="24"/>
      <c r="BS26" s="24"/>
      <c r="BT26" s="24"/>
      <c r="BU26" s="24"/>
      <c r="BV26" s="24"/>
      <c r="BW26" s="24"/>
      <c r="BX26" s="24"/>
      <c r="BY26" s="24"/>
      <c r="BZ26" s="24"/>
      <c r="CA26" s="24"/>
      <c r="CB26" s="24"/>
      <c r="CC26" s="24"/>
      <c r="CD26" s="24"/>
      <c r="CE26" s="24"/>
      <c r="CF26" s="24"/>
      <c r="CG26" s="24"/>
      <c r="CH26" s="24"/>
      <c r="CI26" s="24"/>
      <c r="CJ26" s="24"/>
      <c r="CK26" s="24"/>
      <c r="CL26" s="24"/>
      <c r="CM26" s="24"/>
      <c r="CN26" s="24"/>
      <c r="CO26" s="24"/>
      <c r="CP26" s="24"/>
      <c r="CQ26" s="24"/>
      <c r="CR26" s="24"/>
      <c r="CS26" s="24"/>
      <c r="CT26" s="24"/>
      <c r="CU26" s="24"/>
      <c r="CV26" s="24"/>
      <c r="CW26" s="24"/>
      <c r="CX26" s="24"/>
      <c r="CY26" s="24"/>
      <c r="CZ26" s="24"/>
      <c r="DA26" s="24"/>
      <c r="DB26" s="24"/>
      <c r="DC26" s="24"/>
      <c r="DD26" s="24"/>
      <c r="DE26" s="24"/>
      <c r="DF26" s="24"/>
      <c r="DG26" s="24"/>
      <c r="DH26" s="24"/>
      <c r="DI26" s="24"/>
      <c r="DJ26" s="24"/>
      <c r="DK26" s="24"/>
      <c r="DL26" s="24"/>
      <c r="DM26" s="24"/>
      <c r="DN26" s="24"/>
      <c r="DO26" s="24"/>
      <c r="DP26" s="24"/>
      <c r="DQ26" s="24"/>
      <c r="DR26" s="24"/>
      <c r="DS26" s="24"/>
      <c r="DT26" s="24"/>
      <c r="DU26" s="24"/>
      <c r="DV26" s="24"/>
      <c r="DW26" s="24"/>
      <c r="DX26" s="24"/>
      <c r="DY26" s="24"/>
      <c r="DZ26" s="24"/>
      <c r="EA26" s="24"/>
      <c r="EB26" s="24"/>
      <c r="EC26" s="24"/>
      <c r="ED26" s="24"/>
      <c r="EE26" s="24"/>
      <c r="EF26" s="24"/>
      <c r="EG26" s="24"/>
      <c r="EH26" s="24"/>
      <c r="EI26" s="24"/>
      <c r="EJ26" s="24"/>
      <c r="EK26" s="24"/>
      <c r="EL26" s="24"/>
      <c r="EM26" s="24"/>
      <c r="EN26" s="24"/>
      <c r="EO26" s="24"/>
      <c r="EP26" s="24"/>
      <c r="EQ26" s="24"/>
      <c r="ER26" s="24"/>
      <c r="ES26" s="24"/>
      <c r="ET26" s="24"/>
      <c r="EU26" s="24"/>
      <c r="EV26" s="24"/>
      <c r="EW26" s="24"/>
      <c r="EX26" s="24"/>
      <c r="EY26" s="24"/>
      <c r="EZ26" s="24"/>
      <c r="FA26" s="24"/>
      <c r="FB26" s="24"/>
      <c r="FC26" s="24"/>
      <c r="FD26" s="24"/>
      <c r="FE26" s="24"/>
      <c r="FF26" s="24"/>
      <c r="FG26" s="24"/>
      <c r="FH26" s="24"/>
      <c r="FI26" s="24"/>
      <c r="FJ26" s="24"/>
      <c r="FK26" s="24"/>
      <c r="FL26" s="24"/>
      <c r="FM26" s="24"/>
      <c r="FN26" s="24"/>
      <c r="FO26" s="24"/>
      <c r="FP26" s="24"/>
      <c r="FQ26" s="24"/>
      <c r="FR26" s="24"/>
      <c r="FS26" s="24"/>
      <c r="FT26" s="24"/>
      <c r="FU26" s="24"/>
      <c r="FV26" s="24"/>
      <c r="FW26" s="24"/>
      <c r="FX26" s="24"/>
      <c r="FY26" s="24"/>
      <c r="FZ26" s="24"/>
      <c r="GA26" s="24"/>
      <c r="GB26" s="24"/>
      <c r="GC26" s="24"/>
      <c r="GD26" s="24"/>
      <c r="GE26" s="24"/>
      <c r="GF26" s="24"/>
      <c r="GG26" s="24"/>
      <c r="GH26" s="24"/>
      <c r="GI26" s="24"/>
      <c r="GJ26" s="24"/>
      <c r="GK26" s="24"/>
      <c r="GL26" s="24"/>
      <c r="GM26" s="24"/>
      <c r="GN26" s="24"/>
      <c r="GO26" s="24"/>
      <c r="GP26" s="24"/>
      <c r="GQ26" s="24"/>
      <c r="GR26" s="24"/>
      <c r="GS26" s="24"/>
      <c r="GT26" s="24"/>
      <c r="GU26" s="24"/>
      <c r="GV26" s="24"/>
      <c r="GW26" s="24"/>
      <c r="GX26" s="24"/>
      <c r="GY26" s="24"/>
      <c r="GZ26" s="24"/>
      <c r="HA26" s="24"/>
      <c r="HB26" s="24"/>
      <c r="HC26" s="24"/>
      <c r="HD26" s="24"/>
      <c r="HE26" s="24"/>
      <c r="HF26" s="24"/>
      <c r="HG26" s="24"/>
      <c r="HH26" s="24"/>
      <c r="HI26" s="24"/>
      <c r="HJ26" s="24"/>
      <c r="HK26" s="24"/>
      <c r="HL26" s="24"/>
      <c r="HM26" s="24"/>
      <c r="HN26" s="24"/>
      <c r="HO26" s="24"/>
      <c r="HP26" s="24"/>
      <c r="HQ26" s="24"/>
      <c r="HR26" s="24"/>
      <c r="HS26" s="24"/>
      <c r="HT26" s="24"/>
      <c r="HU26" s="24"/>
      <c r="HV26" s="24"/>
      <c r="HW26" s="24"/>
      <c r="HX26" s="24"/>
      <c r="HY26" s="24"/>
      <c r="HZ26" s="24"/>
      <c r="IA26" s="24"/>
      <c r="IB26" s="24"/>
      <c r="IC26" s="24"/>
      <c r="ID26" s="24"/>
      <c r="IE26" s="24"/>
      <c r="IF26" s="24"/>
      <c r="IG26" s="24"/>
      <c r="IH26" s="24"/>
      <c r="II26" s="24"/>
      <c r="IJ26" s="24"/>
      <c r="IK26" s="24"/>
      <c r="IL26" s="24"/>
      <c r="IM26" s="24"/>
      <c r="IN26" s="24"/>
      <c r="IO26" s="24"/>
      <c r="IP26" s="24"/>
      <c r="IQ26" s="24"/>
      <c r="IR26" s="24"/>
      <c r="IS26" s="24"/>
      <c r="IT26" s="24"/>
      <c r="IU26" s="24"/>
      <c r="IV26" s="24"/>
      <c r="IW26" s="24"/>
      <c r="IX26" s="24"/>
      <c r="IY26" s="24"/>
      <c r="IZ26" s="24"/>
      <c r="JA26" s="24"/>
      <c r="JB26" s="24"/>
      <c r="JC26" s="24"/>
      <c r="JD26" s="24"/>
      <c r="JE26" s="24"/>
      <c r="JF26" s="24"/>
      <c r="JG26" s="24"/>
      <c r="JH26" s="24"/>
      <c r="JI26" s="24"/>
      <c r="JJ26" s="24"/>
      <c r="JK26" s="24"/>
      <c r="JL26" s="24"/>
      <c r="JM26" s="24"/>
      <c r="JN26" s="24"/>
      <c r="JO26" s="24"/>
      <c r="JP26" s="24"/>
      <c r="JQ26" s="24"/>
      <c r="JR26" s="24"/>
      <c r="JS26" s="24"/>
      <c r="JT26" s="24"/>
      <c r="JU26" s="24"/>
      <c r="JV26" s="24"/>
      <c r="JW26" s="24"/>
      <c r="JX26" s="24"/>
      <c r="JY26" s="24"/>
      <c r="JZ26" s="24"/>
      <c r="KA26" s="24"/>
      <c r="KB26" s="24"/>
      <c r="KC26" s="24"/>
      <c r="KD26" s="24"/>
      <c r="KE26" s="24"/>
      <c r="KF26" s="24"/>
      <c r="KG26" s="24"/>
      <c r="KH26" s="24"/>
      <c r="KI26" s="24"/>
      <c r="KJ26" s="24"/>
      <c r="KK26" s="24"/>
      <c r="KL26" s="24"/>
      <c r="KM26" s="24"/>
      <c r="KN26" s="24"/>
      <c r="KO26" s="24"/>
      <c r="KP26" s="24"/>
      <c r="KQ26" s="24"/>
      <c r="KR26" s="24"/>
      <c r="KS26" s="24"/>
      <c r="KT26" s="24"/>
      <c r="KU26" s="24"/>
      <c r="KV26" s="24"/>
      <c r="KW26" s="24"/>
      <c r="KX26" s="24"/>
      <c r="KY26" s="24"/>
      <c r="KZ26" s="24"/>
      <c r="LA26" s="24"/>
      <c r="LB26" s="24"/>
      <c r="LC26" s="24"/>
      <c r="LD26" s="24"/>
      <c r="LE26" s="24"/>
      <c r="LF26" s="24"/>
      <c r="LG26" s="24"/>
      <c r="LH26" s="24"/>
      <c r="LI26" s="24"/>
      <c r="LJ26" s="24"/>
      <c r="LK26" s="24"/>
      <c r="LL26" s="24"/>
      <c r="LM26" s="24"/>
      <c r="LN26" s="24"/>
      <c r="LO26" s="24"/>
      <c r="LP26" s="24"/>
      <c r="LQ26" s="24"/>
      <c r="LR26" s="24"/>
      <c r="LS26" s="24"/>
      <c r="LT26" s="24"/>
      <c r="LU26" s="24"/>
      <c r="LV26" s="24"/>
      <c r="LW26" s="24"/>
      <c r="LX26" s="24"/>
      <c r="LY26" s="24"/>
      <c r="LZ26" s="24"/>
      <c r="MA26" s="24"/>
      <c r="MB26" s="24"/>
      <c r="MC26" s="24"/>
      <c r="MD26" s="24"/>
      <c r="ME26" s="24"/>
      <c r="MF26" s="24"/>
      <c r="MG26" s="24"/>
      <c r="MH26" s="24"/>
      <c r="MI26" s="24"/>
      <c r="MJ26" s="24"/>
      <c r="MK26" s="24"/>
      <c r="ML26" s="24"/>
      <c r="MM26" s="24"/>
      <c r="MN26" s="24"/>
      <c r="MO26" s="24"/>
      <c r="MP26" s="24"/>
      <c r="MQ26" s="24"/>
      <c r="MR26" s="24"/>
      <c r="MS26" s="24"/>
      <c r="MT26" s="24"/>
      <c r="MU26" s="24"/>
      <c r="MV26" s="24"/>
      <c r="MW26" s="24"/>
      <c r="MX26" s="24"/>
      <c r="MY26" s="24"/>
      <c r="MZ26" s="24"/>
      <c r="NA26" s="24"/>
      <c r="NB26" s="24"/>
      <c r="NC26" s="24"/>
      <c r="ND26" s="24"/>
      <c r="NE26" s="24"/>
      <c r="NF26" s="24"/>
      <c r="NG26" s="24"/>
      <c r="NH26" s="24"/>
      <c r="NI26" s="24"/>
      <c r="NJ26" s="24"/>
      <c r="NK26" s="24"/>
      <c r="NL26" s="24"/>
      <c r="NM26" s="24"/>
      <c r="NN26" s="24"/>
      <c r="NO26" s="24"/>
      <c r="NP26" s="24"/>
      <c r="NQ26" s="24"/>
      <c r="NR26" s="24"/>
      <c r="NS26" s="24"/>
      <c r="NT26" s="24"/>
      <c r="NU26" s="24"/>
      <c r="NV26" s="24"/>
      <c r="NW26" s="24"/>
      <c r="NX26" s="24"/>
      <c r="NY26" s="24"/>
      <c r="NZ26" s="24"/>
      <c r="OA26" s="24"/>
      <c r="OB26" s="24"/>
      <c r="OC26" s="24"/>
      <c r="OD26" s="24"/>
      <c r="OE26" s="24"/>
      <c r="OF26" s="24"/>
      <c r="OG26" s="24"/>
      <c r="OH26" s="24"/>
      <c r="OI26" s="24"/>
      <c r="OJ26" s="24"/>
      <c r="OK26" s="24"/>
      <c r="OL26" s="24"/>
      <c r="OM26" s="24"/>
      <c r="ON26" s="24"/>
      <c r="OO26" s="24"/>
      <c r="OP26" s="24"/>
      <c r="OQ26" s="24"/>
      <c r="OR26" s="24"/>
      <c r="OS26" s="24"/>
      <c r="OT26" s="24"/>
      <c r="OU26" s="24"/>
      <c r="OV26" s="24"/>
      <c r="OW26" s="24"/>
      <c r="OX26" s="24"/>
      <c r="OY26" s="24"/>
      <c r="OZ26" s="24"/>
      <c r="PA26" s="24"/>
      <c r="PB26" s="24"/>
      <c r="PC26" s="24"/>
      <c r="PD26" s="24"/>
      <c r="PE26" s="24"/>
      <c r="PF26" s="24"/>
      <c r="PG26" s="24"/>
      <c r="PH26" s="24"/>
      <c r="PI26" s="24"/>
      <c r="PJ26" s="24"/>
      <c r="PK26" s="24"/>
      <c r="PL26" s="24"/>
      <c r="PM26" s="24"/>
      <c r="PN26" s="24"/>
      <c r="PO26" s="24"/>
      <c r="PP26" s="24"/>
      <c r="PQ26" s="24"/>
      <c r="PR26" s="24"/>
      <c r="PS26" s="24"/>
      <c r="PT26" s="24"/>
      <c r="PU26" s="24"/>
      <c r="PV26" s="24"/>
      <c r="PW26" s="24"/>
      <c r="PX26" s="24"/>
      <c r="PY26" s="24"/>
      <c r="PZ26" s="24"/>
      <c r="QA26" s="24"/>
      <c r="QB26" s="24"/>
      <c r="QC26" s="24"/>
      <c r="QD26" s="24"/>
      <c r="QE26" s="24"/>
      <c r="QF26" s="24"/>
      <c r="QG26" s="24"/>
      <c r="QH26" s="24"/>
      <c r="QI26" s="24"/>
      <c r="QJ26" s="24"/>
      <c r="QK26" s="24"/>
      <c r="QL26" s="24"/>
      <c r="QM26" s="24"/>
      <c r="QN26" s="24"/>
      <c r="QO26" s="24"/>
      <c r="QP26" s="24"/>
      <c r="QQ26" s="24"/>
      <c r="QR26" s="24"/>
      <c r="QS26" s="24"/>
      <c r="QT26" s="24"/>
      <c r="QU26" s="24"/>
      <c r="QV26" s="24"/>
      <c r="QW26" s="24"/>
      <c r="QX26" s="24"/>
      <c r="QY26" s="24"/>
      <c r="QZ26" s="24"/>
      <c r="RA26" s="24"/>
      <c r="RB26" s="24"/>
      <c r="RC26" s="24"/>
      <c r="RD26" s="24"/>
      <c r="RE26" s="24"/>
      <c r="RF26" s="24"/>
      <c r="RG26" s="24"/>
      <c r="RH26" s="24"/>
      <c r="RI26" s="24"/>
      <c r="RJ26" s="24"/>
      <c r="RK26" s="24"/>
      <c r="RL26" s="24"/>
      <c r="RM26" s="24"/>
      <c r="RN26" s="24"/>
      <c r="RO26" s="24"/>
      <c r="RP26" s="24"/>
      <c r="RQ26" s="24"/>
      <c r="RR26" s="24"/>
      <c r="RS26" s="24"/>
      <c r="RT26" s="24"/>
      <c r="RU26" s="24"/>
      <c r="RV26" s="24"/>
      <c r="RW26" s="24"/>
      <c r="RX26" s="24"/>
      <c r="RY26" s="24"/>
      <c r="RZ26" s="24"/>
      <c r="SA26" s="24"/>
      <c r="SB26" s="24"/>
      <c r="SC26" s="24"/>
      <c r="SD26" s="24"/>
      <c r="SE26" s="24"/>
      <c r="SF26" s="24"/>
      <c r="SG26" s="24"/>
      <c r="SH26" s="24"/>
      <c r="SI26" s="24"/>
      <c r="SJ26" s="24"/>
      <c r="SK26" s="24"/>
      <c r="SL26" s="24"/>
      <c r="SM26" s="24"/>
      <c r="SN26" s="24"/>
      <c r="SO26" s="24"/>
      <c r="SP26" s="24"/>
      <c r="SQ26" s="24"/>
      <c r="SR26" s="24"/>
      <c r="SS26" s="24"/>
      <c r="ST26" s="24"/>
      <c r="SU26" s="24"/>
      <c r="SV26" s="24"/>
      <c r="SW26" s="24"/>
      <c r="SX26" s="24"/>
      <c r="SY26" s="24"/>
      <c r="SZ26" s="24"/>
      <c r="TA26" s="24"/>
      <c r="TB26" s="24"/>
      <c r="TC26" s="24"/>
      <c r="TD26" s="24"/>
      <c r="TE26" s="24"/>
      <c r="TF26" s="24"/>
      <c r="TG26" s="24"/>
      <c r="TH26" s="24"/>
      <c r="TI26" s="24"/>
      <c r="TJ26" s="24"/>
      <c r="TK26" s="24"/>
      <c r="TL26" s="24"/>
      <c r="TM26" s="24"/>
      <c r="TN26" s="24"/>
      <c r="TO26" s="24"/>
      <c r="TP26" s="24"/>
      <c r="TQ26" s="24"/>
      <c r="TR26" s="24"/>
      <c r="TS26" s="24"/>
      <c r="TT26" s="24"/>
      <c r="TU26" s="24"/>
      <c r="TV26" s="24"/>
      <c r="TW26" s="24"/>
      <c r="TX26" s="24"/>
      <c r="TY26" s="24"/>
      <c r="TZ26" s="24"/>
      <c r="UA26" s="24"/>
      <c r="UB26" s="24"/>
      <c r="UC26" s="24"/>
      <c r="UD26" s="24"/>
      <c r="UE26" s="24"/>
      <c r="UF26" s="24"/>
      <c r="UG26" s="24"/>
      <c r="UH26" s="24"/>
      <c r="UI26" s="24"/>
      <c r="UJ26" s="24"/>
      <c r="UK26" s="24"/>
      <c r="UL26" s="24"/>
      <c r="UM26" s="24"/>
      <c r="UN26" s="24"/>
      <c r="UO26" s="24"/>
      <c r="UP26" s="24"/>
      <c r="UQ26" s="24"/>
      <c r="UR26" s="24"/>
      <c r="US26" s="24"/>
      <c r="UT26" s="24"/>
      <c r="UU26" s="24"/>
      <c r="UV26" s="24"/>
      <c r="UW26" s="24"/>
      <c r="UX26" s="24"/>
      <c r="UY26" s="24"/>
      <c r="UZ26" s="24"/>
      <c r="VA26" s="24"/>
      <c r="VB26" s="24"/>
      <c r="VC26" s="24"/>
      <c r="VD26" s="24"/>
      <c r="VE26" s="24"/>
      <c r="VF26" s="24"/>
      <c r="VG26" s="24"/>
      <c r="VH26" s="24"/>
      <c r="VI26" s="24"/>
      <c r="VJ26" s="24"/>
      <c r="VK26" s="24"/>
      <c r="VL26" s="24"/>
      <c r="VM26" s="24"/>
      <c r="VN26" s="24"/>
      <c r="VO26" s="24"/>
      <c r="VP26" s="24"/>
      <c r="VQ26" s="24"/>
      <c r="VR26" s="24"/>
      <c r="VS26" s="24"/>
      <c r="VT26" s="24"/>
      <c r="VU26" s="24"/>
      <c r="VV26" s="24"/>
      <c r="VW26" s="24"/>
      <c r="VX26" s="24"/>
      <c r="VY26" s="24"/>
      <c r="VZ26" s="24"/>
      <c r="WA26" s="24"/>
      <c r="WB26" s="24"/>
      <c r="WC26" s="24"/>
      <c r="WD26" s="24"/>
      <c r="WE26" s="24"/>
      <c r="WF26" s="24"/>
      <c r="WG26" s="24"/>
      <c r="WH26" s="24"/>
      <c r="WI26" s="24"/>
      <c r="WJ26" s="24"/>
      <c r="WK26" s="24"/>
      <c r="WL26" s="24"/>
      <c r="WM26" s="24"/>
      <c r="WN26" s="24"/>
      <c r="WO26" s="24"/>
      <c r="WP26" s="24"/>
      <c r="WQ26" s="24"/>
      <c r="WR26" s="24"/>
      <c r="WS26" s="24"/>
      <c r="WT26" s="24"/>
      <c r="WU26" s="24"/>
      <c r="WV26" s="24"/>
      <c r="WW26" s="24"/>
      <c r="WX26" s="24"/>
      <c r="WY26" s="24"/>
      <c r="WZ26" s="24"/>
      <c r="XA26" s="24"/>
      <c r="XB26" s="24"/>
      <c r="XC26" s="24"/>
      <c r="XD26" s="24"/>
      <c r="XE26" s="24"/>
      <c r="XF26" s="24"/>
      <c r="XG26" s="24"/>
      <c r="XH26" s="24"/>
      <c r="XI26" s="24"/>
      <c r="XJ26" s="24"/>
      <c r="XK26" s="24"/>
      <c r="XL26" s="24"/>
      <c r="XM26" s="24"/>
      <c r="XN26" s="24"/>
      <c r="XO26" s="24"/>
      <c r="XP26" s="24"/>
      <c r="XQ26" s="24"/>
      <c r="XR26" s="24"/>
      <c r="XS26" s="24"/>
      <c r="XT26" s="24"/>
      <c r="XU26" s="24"/>
      <c r="XV26" s="24"/>
      <c r="XW26" s="24"/>
      <c r="XX26" s="24"/>
      <c r="XY26" s="24"/>
      <c r="XZ26" s="24"/>
      <c r="YA26" s="24"/>
      <c r="YB26" s="24"/>
      <c r="YC26" s="24"/>
      <c r="YD26" s="24"/>
      <c r="YE26" s="24"/>
      <c r="YF26" s="24"/>
      <c r="YG26" s="24"/>
      <c r="YH26" s="24"/>
      <c r="YI26" s="24"/>
      <c r="YJ26" s="24"/>
      <c r="YK26" s="24"/>
      <c r="YL26" s="24"/>
      <c r="YM26" s="24"/>
      <c r="YN26" s="24"/>
      <c r="YO26" s="24"/>
      <c r="YP26" s="24"/>
      <c r="YQ26" s="24"/>
      <c r="YR26" s="24"/>
      <c r="YS26" s="24"/>
      <c r="YT26" s="24"/>
      <c r="YU26" s="24"/>
      <c r="YV26" s="24"/>
      <c r="YW26" s="24"/>
      <c r="YX26" s="24"/>
      <c r="YY26" s="24"/>
      <c r="YZ26" s="24"/>
      <c r="ZA26" s="24"/>
      <c r="ZB26" s="24"/>
      <c r="ZC26" s="24"/>
      <c r="ZD26" s="24"/>
      <c r="ZE26" s="24"/>
      <c r="ZF26" s="24"/>
      <c r="ZG26" s="24"/>
      <c r="ZH26" s="24"/>
      <c r="ZI26" s="24"/>
      <c r="ZJ26" s="24"/>
      <c r="ZK26" s="24"/>
      <c r="ZL26" s="24"/>
      <c r="ZM26" s="24"/>
      <c r="ZN26" s="24"/>
      <c r="ZO26" s="24"/>
      <c r="ZP26" s="24"/>
      <c r="ZQ26" s="24"/>
      <c r="ZR26" s="24"/>
      <c r="ZS26" s="24"/>
      <c r="ZT26" s="24"/>
      <c r="ZU26" s="24"/>
      <c r="ZV26" s="24"/>
      <c r="ZW26" s="24"/>
      <c r="ZX26" s="24"/>
      <c r="ZY26" s="24"/>
      <c r="ZZ26" s="24"/>
      <c r="AAA26" s="24"/>
      <c r="AAB26" s="24"/>
      <c r="AAC26" s="24"/>
      <c r="AAD26" s="24"/>
      <c r="AAE26" s="24"/>
      <c r="AAF26" s="24"/>
      <c r="AAG26" s="24"/>
      <c r="AAH26" s="24"/>
      <c r="AAI26" s="24"/>
      <c r="AAJ26" s="24"/>
      <c r="AAK26" s="24"/>
      <c r="AAL26" s="24"/>
      <c r="AAM26" s="24"/>
      <c r="AAN26" s="24"/>
      <c r="AAO26" s="24"/>
      <c r="AAP26" s="24"/>
      <c r="AAQ26" s="24"/>
      <c r="AAR26" s="24"/>
      <c r="AAS26" s="24"/>
      <c r="AAT26" s="24"/>
      <c r="AAU26" s="24"/>
      <c r="AAV26" s="24"/>
      <c r="AAW26" s="24"/>
      <c r="AAX26" s="24"/>
      <c r="AAY26" s="24"/>
      <c r="AAZ26" s="24"/>
      <c r="ABA26" s="24"/>
      <c r="ABB26" s="24"/>
      <c r="ABC26" s="24"/>
      <c r="ABD26" s="24"/>
      <c r="ABE26" s="24"/>
      <c r="ABF26" s="24"/>
      <c r="ABG26" s="24"/>
      <c r="ABH26" s="24"/>
      <c r="ABI26" s="24"/>
      <c r="ABJ26" s="24"/>
      <c r="ABK26" s="24"/>
      <c r="ABL26" s="24"/>
      <c r="ABM26" s="24"/>
      <c r="ABN26" s="24"/>
      <c r="ABO26" s="24"/>
      <c r="ABP26" s="24"/>
      <c r="ABQ26" s="24"/>
      <c r="ABR26" s="24"/>
      <c r="ABS26" s="24"/>
      <c r="ABT26" s="24"/>
      <c r="ABU26" s="24"/>
      <c r="ABV26" s="24"/>
      <c r="ABW26" s="24"/>
      <c r="ABX26" s="24"/>
      <c r="ABY26" s="24"/>
      <c r="ABZ26" s="24"/>
      <c r="ACA26" s="24"/>
      <c r="ACB26" s="24"/>
      <c r="ACC26" s="24"/>
      <c r="ACD26" s="24"/>
      <c r="ACE26" s="24"/>
      <c r="ACF26" s="24"/>
      <c r="ACG26" s="24"/>
      <c r="ACH26" s="24"/>
      <c r="ACI26" s="24"/>
      <c r="ACJ26" s="24"/>
      <c r="ACK26" s="24"/>
      <c r="ACL26" s="24"/>
      <c r="ACM26" s="24"/>
      <c r="ACN26" s="24"/>
      <c r="ACO26" s="24"/>
      <c r="ACP26" s="24"/>
      <c r="ACQ26" s="24"/>
      <c r="ACR26" s="24"/>
      <c r="ACS26" s="24"/>
      <c r="ACT26" s="24"/>
      <c r="ACU26" s="24"/>
      <c r="ACV26" s="24"/>
      <c r="ACW26" s="24"/>
      <c r="ACX26" s="24"/>
      <c r="ACY26" s="24"/>
      <c r="ACZ26" s="24"/>
      <c r="ADA26" s="24"/>
      <c r="ADB26" s="24"/>
      <c r="ADC26" s="24"/>
      <c r="ADD26" s="24"/>
      <c r="ADE26" s="24"/>
      <c r="ADF26" s="24"/>
      <c r="ADG26" s="24"/>
      <c r="ADH26" s="24"/>
      <c r="ADI26" s="24"/>
      <c r="ADJ26" s="24"/>
      <c r="ADK26" s="24"/>
      <c r="ADL26" s="24"/>
      <c r="ADM26" s="24"/>
      <c r="ADN26" s="24"/>
      <c r="ADO26" s="24"/>
      <c r="ADP26" s="24"/>
      <c r="ADQ26" s="24"/>
      <c r="ADR26" s="24"/>
      <c r="ADS26" s="24"/>
      <c r="ADT26" s="24"/>
      <c r="ADU26" s="24"/>
      <c r="ADV26" s="24"/>
      <c r="ADW26" s="24"/>
      <c r="ADX26" s="24"/>
      <c r="ADY26" s="24"/>
      <c r="ADZ26" s="24"/>
      <c r="AEA26" s="24"/>
      <c r="AEB26" s="24"/>
      <c r="AEC26" s="24"/>
      <c r="AED26" s="24"/>
      <c r="AEE26" s="24"/>
      <c r="AEF26" s="24"/>
      <c r="AEG26" s="24"/>
      <c r="AEH26" s="24"/>
      <c r="AEI26" s="24"/>
      <c r="AEJ26" s="24"/>
      <c r="AEK26" s="24"/>
      <c r="AEL26" s="24"/>
      <c r="AEM26" s="24"/>
      <c r="AEN26" s="24"/>
      <c r="AEO26" s="24"/>
      <c r="AEP26" s="24"/>
      <c r="AEQ26" s="24"/>
      <c r="AER26" s="24"/>
      <c r="AES26" s="24"/>
      <c r="AET26" s="24"/>
      <c r="AEU26" s="24"/>
      <c r="AEV26" s="24"/>
      <c r="AEW26" s="24"/>
      <c r="AEX26" s="24"/>
      <c r="AEY26" s="24"/>
      <c r="AEZ26" s="24"/>
      <c r="AFA26" s="24"/>
      <c r="AFB26" s="24"/>
      <c r="AFC26" s="24"/>
      <c r="AFD26" s="24"/>
      <c r="AFE26" s="24"/>
      <c r="AFF26" s="24"/>
      <c r="AFG26" s="24"/>
      <c r="AFH26" s="24"/>
      <c r="AFI26" s="24"/>
      <c r="AFJ26" s="24"/>
      <c r="AFK26" s="24"/>
      <c r="AFL26" s="24"/>
      <c r="AFM26" s="24"/>
      <c r="AFN26" s="24"/>
      <c r="AFO26" s="24"/>
      <c r="AFP26" s="24"/>
      <c r="AFQ26" s="24"/>
      <c r="AFR26" s="24"/>
      <c r="AFS26" s="24"/>
      <c r="AFT26" s="24"/>
      <c r="AFU26" s="24"/>
      <c r="AFV26" s="24"/>
      <c r="AFW26" s="24"/>
      <c r="AFX26" s="24"/>
      <c r="AFY26" s="24"/>
      <c r="AFZ26" s="24"/>
      <c r="AGA26" s="24"/>
      <c r="AGB26" s="24"/>
      <c r="AGC26" s="24"/>
      <c r="AGD26" s="24"/>
      <c r="AGE26" s="24"/>
      <c r="AGF26" s="24"/>
      <c r="AGG26" s="24"/>
      <c r="AGH26" s="24"/>
      <c r="AGI26" s="24"/>
      <c r="AGJ26" s="24"/>
      <c r="AGK26" s="24"/>
      <c r="AGL26" s="24"/>
      <c r="AGM26" s="24"/>
      <c r="AGN26" s="24"/>
      <c r="AGO26" s="24"/>
      <c r="AGP26" s="24"/>
      <c r="AGQ26" s="24"/>
      <c r="AGR26" s="24"/>
      <c r="AGS26" s="24"/>
      <c r="AGT26" s="24"/>
      <c r="AGU26" s="24"/>
      <c r="AGV26" s="24"/>
      <c r="AGW26" s="24"/>
      <c r="AGX26" s="24"/>
      <c r="AGY26" s="24"/>
      <c r="AGZ26" s="24"/>
      <c r="AHA26" s="24"/>
      <c r="AHB26" s="24"/>
      <c r="AHC26" s="24"/>
      <c r="AHD26" s="24"/>
      <c r="AHE26" s="24"/>
      <c r="AHF26" s="24"/>
      <c r="AHG26" s="24"/>
      <c r="AHH26" s="24"/>
      <c r="AHI26" s="24"/>
      <c r="AHJ26" s="24"/>
      <c r="AHK26" s="24"/>
      <c r="AHL26" s="24"/>
      <c r="AHM26" s="24"/>
      <c r="AHN26" s="24"/>
      <c r="AHO26" s="24"/>
      <c r="AHP26" s="24"/>
      <c r="AHQ26" s="24"/>
      <c r="AHR26" s="24"/>
      <c r="AHS26" s="24"/>
      <c r="AHT26" s="24"/>
      <c r="AHU26" s="24"/>
      <c r="AHV26" s="24"/>
      <c r="AHW26" s="24"/>
      <c r="AHX26" s="24"/>
      <c r="AHY26" s="24"/>
      <c r="AHZ26" s="24"/>
      <c r="AIA26" s="24"/>
      <c r="AIB26" s="24"/>
      <c r="AIC26" s="24"/>
      <c r="AID26" s="24"/>
      <c r="AIE26" s="24"/>
      <c r="AIF26" s="24"/>
      <c r="AIG26" s="24"/>
      <c r="AIH26" s="24"/>
      <c r="AII26" s="24"/>
      <c r="AIJ26" s="24"/>
      <c r="AIK26" s="24"/>
      <c r="AIL26" s="24"/>
      <c r="AIM26" s="24"/>
      <c r="AIN26" s="24"/>
      <c r="AIO26" s="24"/>
      <c r="AIP26" s="24"/>
      <c r="AIQ26" s="24"/>
      <c r="AIR26" s="24"/>
      <c r="AIS26" s="24"/>
      <c r="AIT26" s="24"/>
      <c r="AIU26" s="24"/>
      <c r="AIV26" s="24"/>
      <c r="AIW26" s="24"/>
      <c r="AIX26" s="24"/>
      <c r="AIY26" s="24"/>
      <c r="AIZ26" s="24"/>
      <c r="AJA26" s="24"/>
      <c r="AJB26" s="24"/>
      <c r="AJC26" s="24"/>
      <c r="AJD26" s="24"/>
      <c r="AJE26" s="24"/>
      <c r="AJF26" s="24"/>
      <c r="AJG26" s="24"/>
      <c r="AJH26" s="24"/>
      <c r="AJI26" s="24"/>
      <c r="AJJ26" s="24"/>
      <c r="AJK26" s="24"/>
      <c r="AJL26" s="24"/>
      <c r="AJM26" s="24"/>
      <c r="AJN26" s="24"/>
      <c r="AJO26" s="24"/>
      <c r="AJP26" s="24"/>
      <c r="AJQ26" s="24"/>
      <c r="AJR26" s="24"/>
      <c r="AJS26" s="24"/>
      <c r="AJT26" s="24"/>
      <c r="AJU26" s="24"/>
      <c r="AJV26" s="24"/>
      <c r="AJW26" s="24"/>
      <c r="AJX26" s="24"/>
      <c r="AJY26" s="24"/>
      <c r="AJZ26" s="24"/>
      <c r="AKA26" s="24"/>
      <c r="AKB26" s="24"/>
      <c r="AKC26" s="24"/>
      <c r="AKD26" s="24"/>
      <c r="AKE26" s="24"/>
      <c r="AKF26" s="24"/>
      <c r="AKG26" s="24"/>
      <c r="AKH26" s="24"/>
      <c r="AKI26" s="24"/>
      <c r="AKJ26" s="24"/>
      <c r="AKK26" s="24"/>
      <c r="AKL26" s="24"/>
      <c r="AKM26" s="24"/>
      <c r="AKN26" s="24"/>
      <c r="AKO26" s="24"/>
      <c r="AKP26" s="24"/>
      <c r="AKQ26" s="24"/>
      <c r="AKR26" s="24"/>
      <c r="AKS26" s="24"/>
      <c r="AKT26" s="24"/>
      <c r="AKU26" s="24"/>
      <c r="AKV26" s="24"/>
      <c r="AKW26" s="24"/>
      <c r="AKX26" s="24"/>
      <c r="AKY26" s="24"/>
      <c r="AKZ26" s="24"/>
      <c r="ALA26" s="24"/>
      <c r="ALB26" s="24"/>
      <c r="ALC26" s="24"/>
      <c r="ALD26" s="24"/>
      <c r="ALE26" s="24"/>
      <c r="ALF26" s="24"/>
      <c r="ALG26" s="24"/>
      <c r="ALH26" s="24"/>
      <c r="ALI26" s="24"/>
      <c r="ALJ26" s="24"/>
      <c r="ALK26" s="24"/>
      <c r="ALL26" s="24"/>
      <c r="ALM26" s="24"/>
      <c r="ALN26" s="24"/>
      <c r="ALO26" s="24"/>
      <c r="ALP26" s="24"/>
      <c r="ALQ26" s="24"/>
      <c r="ALR26" s="24"/>
      <c r="ALS26" s="24"/>
      <c r="ALT26" s="24"/>
      <c r="ALU26" s="24"/>
      <c r="ALV26" s="24"/>
      <c r="ALW26" s="24"/>
      <c r="ALX26" s="24"/>
      <c r="ALY26" s="24"/>
      <c r="ALZ26" s="24"/>
      <c r="AMA26" s="24"/>
      <c r="AMB26" s="24"/>
      <c r="AMC26" s="24"/>
    </row>
    <row r="27" spans="1:1017" s="61" customFormat="1" ht="49.5">
      <c r="A27" s="132" t="s">
        <v>76</v>
      </c>
      <c r="B27" s="133" t="s">
        <v>77</v>
      </c>
      <c r="C27" s="138" t="s">
        <v>78</v>
      </c>
      <c r="D27" s="136" t="s">
        <v>79</v>
      </c>
      <c r="E27" s="137" t="s">
        <v>63</v>
      </c>
      <c r="F27" s="112">
        <v>852.77</v>
      </c>
      <c r="G27" s="60">
        <v>76.599999999999994</v>
      </c>
      <c r="H27" s="83">
        <f t="shared" si="0"/>
        <v>0.21229999999999999</v>
      </c>
      <c r="I27" s="60">
        <f t="shared" si="5"/>
        <v>92.86</v>
      </c>
      <c r="J27" s="60">
        <f t="shared" si="6"/>
        <v>65322.18</v>
      </c>
      <c r="K27" s="60">
        <f t="shared" si="7"/>
        <v>79188.22</v>
      </c>
      <c r="L27" s="58">
        <v>65.819999999999993</v>
      </c>
      <c r="M27" s="24"/>
      <c r="N27" s="24"/>
      <c r="O27" s="24"/>
      <c r="P27" s="24"/>
      <c r="Q27" s="24"/>
      <c r="R27" s="24"/>
      <c r="S27" s="24"/>
      <c r="T27" s="24"/>
      <c r="U27" s="24"/>
      <c r="V27" s="24"/>
      <c r="W27" s="24"/>
      <c r="X27" s="24"/>
      <c r="Y27" s="24"/>
      <c r="Z27" s="24"/>
      <c r="AA27" s="24"/>
      <c r="AB27" s="24"/>
      <c r="AC27" s="24"/>
      <c r="AD27" s="24"/>
      <c r="AE27" s="24"/>
      <c r="AF27" s="24"/>
      <c r="AG27" s="24"/>
      <c r="AH27" s="24"/>
      <c r="AI27" s="24"/>
      <c r="AJ27" s="24"/>
      <c r="AK27" s="24"/>
      <c r="AL27" s="24"/>
      <c r="AM27" s="24"/>
      <c r="AN27" s="24"/>
      <c r="AO27" s="24"/>
      <c r="AP27" s="24"/>
      <c r="AQ27" s="24"/>
      <c r="AR27" s="24"/>
      <c r="AS27" s="24"/>
      <c r="AT27" s="24"/>
      <c r="AU27" s="24"/>
      <c r="AV27" s="24"/>
      <c r="AW27" s="24"/>
      <c r="AX27" s="24"/>
      <c r="AY27" s="24"/>
      <c r="AZ27" s="24"/>
      <c r="BA27" s="24"/>
      <c r="BB27" s="24"/>
      <c r="BC27" s="24"/>
      <c r="BD27" s="24"/>
      <c r="BE27" s="24"/>
      <c r="BF27" s="24"/>
      <c r="BG27" s="24"/>
      <c r="BH27" s="24"/>
      <c r="BI27" s="24"/>
      <c r="BJ27" s="24"/>
      <c r="BK27" s="24"/>
      <c r="BL27" s="24"/>
      <c r="BM27" s="24"/>
      <c r="BN27" s="24"/>
      <c r="BO27" s="24"/>
      <c r="BP27" s="24"/>
      <c r="BQ27" s="24"/>
      <c r="BR27" s="24"/>
      <c r="BS27" s="24"/>
      <c r="BT27" s="24"/>
      <c r="BU27" s="24"/>
      <c r="BV27" s="24"/>
      <c r="BW27" s="24"/>
      <c r="BX27" s="24"/>
      <c r="BY27" s="24"/>
      <c r="BZ27" s="24"/>
      <c r="CA27" s="24"/>
      <c r="CB27" s="24"/>
      <c r="CC27" s="24"/>
      <c r="CD27" s="24"/>
      <c r="CE27" s="24"/>
      <c r="CF27" s="24"/>
      <c r="CG27" s="24"/>
      <c r="CH27" s="24"/>
      <c r="CI27" s="24"/>
      <c r="CJ27" s="24"/>
      <c r="CK27" s="24"/>
      <c r="CL27" s="24"/>
      <c r="CM27" s="24"/>
      <c r="CN27" s="24"/>
      <c r="CO27" s="24"/>
      <c r="CP27" s="24"/>
      <c r="CQ27" s="24"/>
      <c r="CR27" s="24"/>
      <c r="CS27" s="24"/>
      <c r="CT27" s="24"/>
      <c r="CU27" s="24"/>
      <c r="CV27" s="24"/>
      <c r="CW27" s="24"/>
      <c r="CX27" s="24"/>
      <c r="CY27" s="24"/>
      <c r="CZ27" s="24"/>
      <c r="DA27" s="24"/>
      <c r="DB27" s="24"/>
      <c r="DC27" s="24"/>
      <c r="DD27" s="24"/>
      <c r="DE27" s="24"/>
      <c r="DF27" s="24"/>
      <c r="DG27" s="24"/>
      <c r="DH27" s="24"/>
      <c r="DI27" s="24"/>
      <c r="DJ27" s="24"/>
      <c r="DK27" s="24"/>
      <c r="DL27" s="24"/>
      <c r="DM27" s="24"/>
      <c r="DN27" s="24"/>
      <c r="DO27" s="24"/>
      <c r="DP27" s="24"/>
      <c r="DQ27" s="24"/>
      <c r="DR27" s="24"/>
      <c r="DS27" s="24"/>
      <c r="DT27" s="24"/>
      <c r="DU27" s="24"/>
      <c r="DV27" s="24"/>
      <c r="DW27" s="24"/>
      <c r="DX27" s="24"/>
      <c r="DY27" s="24"/>
      <c r="DZ27" s="24"/>
      <c r="EA27" s="24"/>
      <c r="EB27" s="24"/>
      <c r="EC27" s="24"/>
      <c r="ED27" s="24"/>
      <c r="EE27" s="24"/>
      <c r="EF27" s="24"/>
      <c r="EG27" s="24"/>
      <c r="EH27" s="24"/>
      <c r="EI27" s="24"/>
      <c r="EJ27" s="24"/>
      <c r="EK27" s="24"/>
      <c r="EL27" s="24"/>
      <c r="EM27" s="24"/>
      <c r="EN27" s="24"/>
      <c r="EO27" s="24"/>
      <c r="EP27" s="24"/>
      <c r="EQ27" s="24"/>
      <c r="ER27" s="24"/>
      <c r="ES27" s="24"/>
      <c r="ET27" s="24"/>
      <c r="EU27" s="24"/>
      <c r="EV27" s="24"/>
      <c r="EW27" s="24"/>
      <c r="EX27" s="24"/>
      <c r="EY27" s="24"/>
      <c r="EZ27" s="24"/>
      <c r="FA27" s="24"/>
      <c r="FB27" s="24"/>
      <c r="FC27" s="24"/>
      <c r="FD27" s="24"/>
      <c r="FE27" s="24"/>
      <c r="FF27" s="24"/>
      <c r="FG27" s="24"/>
      <c r="FH27" s="24"/>
      <c r="FI27" s="24"/>
      <c r="FJ27" s="24"/>
      <c r="FK27" s="24"/>
      <c r="FL27" s="24"/>
      <c r="FM27" s="24"/>
      <c r="FN27" s="24"/>
      <c r="FO27" s="24"/>
      <c r="FP27" s="24"/>
      <c r="FQ27" s="24"/>
      <c r="FR27" s="24"/>
      <c r="FS27" s="24"/>
      <c r="FT27" s="24"/>
      <c r="FU27" s="24"/>
      <c r="FV27" s="24"/>
      <c r="FW27" s="24"/>
      <c r="FX27" s="24"/>
      <c r="FY27" s="24"/>
      <c r="FZ27" s="24"/>
      <c r="GA27" s="24"/>
      <c r="GB27" s="24"/>
      <c r="GC27" s="24"/>
      <c r="GD27" s="24"/>
      <c r="GE27" s="24"/>
      <c r="GF27" s="24"/>
      <c r="GG27" s="24"/>
      <c r="GH27" s="24"/>
      <c r="GI27" s="24"/>
      <c r="GJ27" s="24"/>
      <c r="GK27" s="24"/>
      <c r="GL27" s="24"/>
      <c r="GM27" s="24"/>
      <c r="GN27" s="24"/>
      <c r="GO27" s="24"/>
      <c r="GP27" s="24"/>
      <c r="GQ27" s="24"/>
      <c r="GR27" s="24"/>
      <c r="GS27" s="24"/>
      <c r="GT27" s="24"/>
      <c r="GU27" s="24"/>
      <c r="GV27" s="24"/>
      <c r="GW27" s="24"/>
      <c r="GX27" s="24"/>
      <c r="GY27" s="24"/>
      <c r="GZ27" s="24"/>
      <c r="HA27" s="24"/>
      <c r="HB27" s="24"/>
      <c r="HC27" s="24"/>
      <c r="HD27" s="24"/>
      <c r="HE27" s="24"/>
      <c r="HF27" s="24"/>
      <c r="HG27" s="24"/>
      <c r="HH27" s="24"/>
      <c r="HI27" s="24"/>
      <c r="HJ27" s="24"/>
      <c r="HK27" s="24"/>
      <c r="HL27" s="24"/>
      <c r="HM27" s="24"/>
      <c r="HN27" s="24"/>
      <c r="HO27" s="24"/>
      <c r="HP27" s="24"/>
      <c r="HQ27" s="24"/>
      <c r="HR27" s="24"/>
      <c r="HS27" s="24"/>
      <c r="HT27" s="24"/>
      <c r="HU27" s="24"/>
      <c r="HV27" s="24"/>
      <c r="HW27" s="24"/>
      <c r="HX27" s="24"/>
      <c r="HY27" s="24"/>
      <c r="HZ27" s="24"/>
      <c r="IA27" s="24"/>
      <c r="IB27" s="24"/>
      <c r="IC27" s="24"/>
      <c r="ID27" s="24"/>
      <c r="IE27" s="24"/>
      <c r="IF27" s="24"/>
      <c r="IG27" s="24"/>
      <c r="IH27" s="24"/>
      <c r="II27" s="24"/>
      <c r="IJ27" s="24"/>
      <c r="IK27" s="24"/>
      <c r="IL27" s="24"/>
      <c r="IM27" s="24"/>
      <c r="IN27" s="24"/>
      <c r="IO27" s="24"/>
      <c r="IP27" s="24"/>
      <c r="IQ27" s="24"/>
      <c r="IR27" s="24"/>
      <c r="IS27" s="24"/>
      <c r="IT27" s="24"/>
      <c r="IU27" s="24"/>
      <c r="IV27" s="24"/>
      <c r="IW27" s="24"/>
      <c r="IX27" s="24"/>
      <c r="IY27" s="24"/>
      <c r="IZ27" s="24"/>
      <c r="JA27" s="24"/>
      <c r="JB27" s="24"/>
      <c r="JC27" s="24"/>
      <c r="JD27" s="24"/>
      <c r="JE27" s="24"/>
      <c r="JF27" s="24"/>
      <c r="JG27" s="24"/>
      <c r="JH27" s="24"/>
      <c r="JI27" s="24"/>
      <c r="JJ27" s="24"/>
      <c r="JK27" s="24"/>
      <c r="JL27" s="24"/>
      <c r="JM27" s="24"/>
      <c r="JN27" s="24"/>
      <c r="JO27" s="24"/>
      <c r="JP27" s="24"/>
      <c r="JQ27" s="24"/>
      <c r="JR27" s="24"/>
      <c r="JS27" s="24"/>
      <c r="JT27" s="24"/>
      <c r="JU27" s="24"/>
      <c r="JV27" s="24"/>
      <c r="JW27" s="24"/>
      <c r="JX27" s="24"/>
      <c r="JY27" s="24"/>
      <c r="JZ27" s="24"/>
      <c r="KA27" s="24"/>
      <c r="KB27" s="24"/>
      <c r="KC27" s="24"/>
      <c r="KD27" s="24"/>
      <c r="KE27" s="24"/>
      <c r="KF27" s="24"/>
      <c r="KG27" s="24"/>
      <c r="KH27" s="24"/>
      <c r="KI27" s="24"/>
      <c r="KJ27" s="24"/>
      <c r="KK27" s="24"/>
      <c r="KL27" s="24"/>
      <c r="KM27" s="24"/>
      <c r="KN27" s="24"/>
      <c r="KO27" s="24"/>
      <c r="KP27" s="24"/>
      <c r="KQ27" s="24"/>
      <c r="KR27" s="24"/>
      <c r="KS27" s="24"/>
      <c r="KT27" s="24"/>
      <c r="KU27" s="24"/>
      <c r="KV27" s="24"/>
      <c r="KW27" s="24"/>
      <c r="KX27" s="24"/>
      <c r="KY27" s="24"/>
      <c r="KZ27" s="24"/>
      <c r="LA27" s="24"/>
      <c r="LB27" s="24"/>
      <c r="LC27" s="24"/>
      <c r="LD27" s="24"/>
      <c r="LE27" s="24"/>
      <c r="LF27" s="24"/>
      <c r="LG27" s="24"/>
      <c r="LH27" s="24"/>
      <c r="LI27" s="24"/>
      <c r="LJ27" s="24"/>
      <c r="LK27" s="24"/>
      <c r="LL27" s="24"/>
      <c r="LM27" s="24"/>
      <c r="LN27" s="24"/>
      <c r="LO27" s="24"/>
      <c r="LP27" s="24"/>
      <c r="LQ27" s="24"/>
      <c r="LR27" s="24"/>
      <c r="LS27" s="24"/>
      <c r="LT27" s="24"/>
      <c r="LU27" s="24"/>
      <c r="LV27" s="24"/>
      <c r="LW27" s="24"/>
      <c r="LX27" s="24"/>
      <c r="LY27" s="24"/>
      <c r="LZ27" s="24"/>
      <c r="MA27" s="24"/>
      <c r="MB27" s="24"/>
      <c r="MC27" s="24"/>
      <c r="MD27" s="24"/>
      <c r="ME27" s="24"/>
      <c r="MF27" s="24"/>
      <c r="MG27" s="24"/>
      <c r="MH27" s="24"/>
      <c r="MI27" s="24"/>
      <c r="MJ27" s="24"/>
      <c r="MK27" s="24"/>
      <c r="ML27" s="24"/>
      <c r="MM27" s="24"/>
      <c r="MN27" s="24"/>
      <c r="MO27" s="24"/>
      <c r="MP27" s="24"/>
      <c r="MQ27" s="24"/>
      <c r="MR27" s="24"/>
      <c r="MS27" s="24"/>
      <c r="MT27" s="24"/>
      <c r="MU27" s="24"/>
      <c r="MV27" s="24"/>
      <c r="MW27" s="24"/>
      <c r="MX27" s="24"/>
      <c r="MY27" s="24"/>
      <c r="MZ27" s="24"/>
      <c r="NA27" s="24"/>
      <c r="NB27" s="24"/>
      <c r="NC27" s="24"/>
      <c r="ND27" s="24"/>
      <c r="NE27" s="24"/>
      <c r="NF27" s="24"/>
      <c r="NG27" s="24"/>
      <c r="NH27" s="24"/>
      <c r="NI27" s="24"/>
      <c r="NJ27" s="24"/>
      <c r="NK27" s="24"/>
      <c r="NL27" s="24"/>
      <c r="NM27" s="24"/>
      <c r="NN27" s="24"/>
      <c r="NO27" s="24"/>
      <c r="NP27" s="24"/>
      <c r="NQ27" s="24"/>
      <c r="NR27" s="24"/>
      <c r="NS27" s="24"/>
      <c r="NT27" s="24"/>
      <c r="NU27" s="24"/>
      <c r="NV27" s="24"/>
      <c r="NW27" s="24"/>
      <c r="NX27" s="24"/>
      <c r="NY27" s="24"/>
      <c r="NZ27" s="24"/>
      <c r="OA27" s="24"/>
      <c r="OB27" s="24"/>
      <c r="OC27" s="24"/>
      <c r="OD27" s="24"/>
      <c r="OE27" s="24"/>
      <c r="OF27" s="24"/>
      <c r="OG27" s="24"/>
      <c r="OH27" s="24"/>
      <c r="OI27" s="24"/>
      <c r="OJ27" s="24"/>
      <c r="OK27" s="24"/>
      <c r="OL27" s="24"/>
      <c r="OM27" s="24"/>
      <c r="ON27" s="24"/>
      <c r="OO27" s="24"/>
      <c r="OP27" s="24"/>
      <c r="OQ27" s="24"/>
      <c r="OR27" s="24"/>
      <c r="OS27" s="24"/>
      <c r="OT27" s="24"/>
      <c r="OU27" s="24"/>
      <c r="OV27" s="24"/>
      <c r="OW27" s="24"/>
      <c r="OX27" s="24"/>
      <c r="OY27" s="24"/>
      <c r="OZ27" s="24"/>
      <c r="PA27" s="24"/>
      <c r="PB27" s="24"/>
      <c r="PC27" s="24"/>
      <c r="PD27" s="24"/>
      <c r="PE27" s="24"/>
      <c r="PF27" s="24"/>
      <c r="PG27" s="24"/>
      <c r="PH27" s="24"/>
      <c r="PI27" s="24"/>
      <c r="PJ27" s="24"/>
      <c r="PK27" s="24"/>
      <c r="PL27" s="24"/>
      <c r="PM27" s="24"/>
      <c r="PN27" s="24"/>
      <c r="PO27" s="24"/>
      <c r="PP27" s="24"/>
      <c r="PQ27" s="24"/>
      <c r="PR27" s="24"/>
      <c r="PS27" s="24"/>
      <c r="PT27" s="24"/>
      <c r="PU27" s="24"/>
      <c r="PV27" s="24"/>
      <c r="PW27" s="24"/>
      <c r="PX27" s="24"/>
      <c r="PY27" s="24"/>
      <c r="PZ27" s="24"/>
      <c r="QA27" s="24"/>
      <c r="QB27" s="24"/>
      <c r="QC27" s="24"/>
      <c r="QD27" s="24"/>
      <c r="QE27" s="24"/>
      <c r="QF27" s="24"/>
      <c r="QG27" s="24"/>
      <c r="QH27" s="24"/>
      <c r="QI27" s="24"/>
      <c r="QJ27" s="24"/>
      <c r="QK27" s="24"/>
      <c r="QL27" s="24"/>
      <c r="QM27" s="24"/>
      <c r="QN27" s="24"/>
      <c r="QO27" s="24"/>
      <c r="QP27" s="24"/>
      <c r="QQ27" s="24"/>
      <c r="QR27" s="24"/>
      <c r="QS27" s="24"/>
      <c r="QT27" s="24"/>
      <c r="QU27" s="24"/>
      <c r="QV27" s="24"/>
      <c r="QW27" s="24"/>
      <c r="QX27" s="24"/>
      <c r="QY27" s="24"/>
      <c r="QZ27" s="24"/>
      <c r="RA27" s="24"/>
      <c r="RB27" s="24"/>
      <c r="RC27" s="24"/>
      <c r="RD27" s="24"/>
      <c r="RE27" s="24"/>
      <c r="RF27" s="24"/>
      <c r="RG27" s="24"/>
      <c r="RH27" s="24"/>
      <c r="RI27" s="24"/>
      <c r="RJ27" s="24"/>
      <c r="RK27" s="24"/>
      <c r="RL27" s="24"/>
      <c r="RM27" s="24"/>
      <c r="RN27" s="24"/>
      <c r="RO27" s="24"/>
      <c r="RP27" s="24"/>
      <c r="RQ27" s="24"/>
      <c r="RR27" s="24"/>
      <c r="RS27" s="24"/>
      <c r="RT27" s="24"/>
      <c r="RU27" s="24"/>
      <c r="RV27" s="24"/>
      <c r="RW27" s="24"/>
      <c r="RX27" s="24"/>
      <c r="RY27" s="24"/>
      <c r="RZ27" s="24"/>
      <c r="SA27" s="24"/>
      <c r="SB27" s="24"/>
      <c r="SC27" s="24"/>
      <c r="SD27" s="24"/>
      <c r="SE27" s="24"/>
      <c r="SF27" s="24"/>
      <c r="SG27" s="24"/>
      <c r="SH27" s="24"/>
      <c r="SI27" s="24"/>
      <c r="SJ27" s="24"/>
      <c r="SK27" s="24"/>
      <c r="SL27" s="24"/>
      <c r="SM27" s="24"/>
      <c r="SN27" s="24"/>
      <c r="SO27" s="24"/>
      <c r="SP27" s="24"/>
      <c r="SQ27" s="24"/>
      <c r="SR27" s="24"/>
      <c r="SS27" s="24"/>
      <c r="ST27" s="24"/>
      <c r="SU27" s="24"/>
      <c r="SV27" s="24"/>
      <c r="SW27" s="24"/>
      <c r="SX27" s="24"/>
      <c r="SY27" s="24"/>
      <c r="SZ27" s="24"/>
      <c r="TA27" s="24"/>
      <c r="TB27" s="24"/>
      <c r="TC27" s="24"/>
      <c r="TD27" s="24"/>
      <c r="TE27" s="24"/>
      <c r="TF27" s="24"/>
      <c r="TG27" s="24"/>
      <c r="TH27" s="24"/>
      <c r="TI27" s="24"/>
      <c r="TJ27" s="24"/>
      <c r="TK27" s="24"/>
      <c r="TL27" s="24"/>
      <c r="TM27" s="24"/>
      <c r="TN27" s="24"/>
      <c r="TO27" s="24"/>
      <c r="TP27" s="24"/>
      <c r="TQ27" s="24"/>
      <c r="TR27" s="24"/>
      <c r="TS27" s="24"/>
      <c r="TT27" s="24"/>
      <c r="TU27" s="24"/>
      <c r="TV27" s="24"/>
      <c r="TW27" s="24"/>
      <c r="TX27" s="24"/>
      <c r="TY27" s="24"/>
      <c r="TZ27" s="24"/>
      <c r="UA27" s="24"/>
      <c r="UB27" s="24"/>
      <c r="UC27" s="24"/>
      <c r="UD27" s="24"/>
      <c r="UE27" s="24"/>
      <c r="UF27" s="24"/>
      <c r="UG27" s="24"/>
      <c r="UH27" s="24"/>
      <c r="UI27" s="24"/>
      <c r="UJ27" s="24"/>
      <c r="UK27" s="24"/>
      <c r="UL27" s="24"/>
      <c r="UM27" s="24"/>
      <c r="UN27" s="24"/>
      <c r="UO27" s="24"/>
      <c r="UP27" s="24"/>
      <c r="UQ27" s="24"/>
      <c r="UR27" s="24"/>
      <c r="US27" s="24"/>
      <c r="UT27" s="24"/>
      <c r="UU27" s="24"/>
      <c r="UV27" s="24"/>
      <c r="UW27" s="24"/>
      <c r="UX27" s="24"/>
      <c r="UY27" s="24"/>
      <c r="UZ27" s="24"/>
      <c r="VA27" s="24"/>
      <c r="VB27" s="24"/>
      <c r="VC27" s="24"/>
      <c r="VD27" s="24"/>
      <c r="VE27" s="24"/>
      <c r="VF27" s="24"/>
      <c r="VG27" s="24"/>
      <c r="VH27" s="24"/>
      <c r="VI27" s="24"/>
      <c r="VJ27" s="24"/>
      <c r="VK27" s="24"/>
      <c r="VL27" s="24"/>
      <c r="VM27" s="24"/>
      <c r="VN27" s="24"/>
      <c r="VO27" s="24"/>
      <c r="VP27" s="24"/>
      <c r="VQ27" s="24"/>
      <c r="VR27" s="24"/>
      <c r="VS27" s="24"/>
      <c r="VT27" s="24"/>
      <c r="VU27" s="24"/>
      <c r="VV27" s="24"/>
      <c r="VW27" s="24"/>
      <c r="VX27" s="24"/>
      <c r="VY27" s="24"/>
      <c r="VZ27" s="24"/>
      <c r="WA27" s="24"/>
      <c r="WB27" s="24"/>
      <c r="WC27" s="24"/>
      <c r="WD27" s="24"/>
      <c r="WE27" s="24"/>
      <c r="WF27" s="24"/>
      <c r="WG27" s="24"/>
      <c r="WH27" s="24"/>
      <c r="WI27" s="24"/>
      <c r="WJ27" s="24"/>
      <c r="WK27" s="24"/>
      <c r="WL27" s="24"/>
      <c r="WM27" s="24"/>
      <c r="WN27" s="24"/>
      <c r="WO27" s="24"/>
      <c r="WP27" s="24"/>
      <c r="WQ27" s="24"/>
      <c r="WR27" s="24"/>
      <c r="WS27" s="24"/>
      <c r="WT27" s="24"/>
      <c r="WU27" s="24"/>
      <c r="WV27" s="24"/>
      <c r="WW27" s="24"/>
      <c r="WX27" s="24"/>
      <c r="WY27" s="24"/>
      <c r="WZ27" s="24"/>
      <c r="XA27" s="24"/>
      <c r="XB27" s="24"/>
      <c r="XC27" s="24"/>
      <c r="XD27" s="24"/>
      <c r="XE27" s="24"/>
      <c r="XF27" s="24"/>
      <c r="XG27" s="24"/>
      <c r="XH27" s="24"/>
      <c r="XI27" s="24"/>
      <c r="XJ27" s="24"/>
      <c r="XK27" s="24"/>
      <c r="XL27" s="24"/>
      <c r="XM27" s="24"/>
      <c r="XN27" s="24"/>
      <c r="XO27" s="24"/>
      <c r="XP27" s="24"/>
      <c r="XQ27" s="24"/>
      <c r="XR27" s="24"/>
      <c r="XS27" s="24"/>
      <c r="XT27" s="24"/>
      <c r="XU27" s="24"/>
      <c r="XV27" s="24"/>
      <c r="XW27" s="24"/>
      <c r="XX27" s="24"/>
      <c r="XY27" s="24"/>
      <c r="XZ27" s="24"/>
      <c r="YA27" s="24"/>
      <c r="YB27" s="24"/>
      <c r="YC27" s="24"/>
      <c r="YD27" s="24"/>
      <c r="YE27" s="24"/>
      <c r="YF27" s="24"/>
      <c r="YG27" s="24"/>
      <c r="YH27" s="24"/>
      <c r="YI27" s="24"/>
      <c r="YJ27" s="24"/>
      <c r="YK27" s="24"/>
      <c r="YL27" s="24"/>
      <c r="YM27" s="24"/>
      <c r="YN27" s="24"/>
      <c r="YO27" s="24"/>
      <c r="YP27" s="24"/>
      <c r="YQ27" s="24"/>
      <c r="YR27" s="24"/>
      <c r="YS27" s="24"/>
      <c r="YT27" s="24"/>
      <c r="YU27" s="24"/>
      <c r="YV27" s="24"/>
      <c r="YW27" s="24"/>
      <c r="YX27" s="24"/>
      <c r="YY27" s="24"/>
      <c r="YZ27" s="24"/>
      <c r="ZA27" s="24"/>
      <c r="ZB27" s="24"/>
      <c r="ZC27" s="24"/>
      <c r="ZD27" s="24"/>
      <c r="ZE27" s="24"/>
      <c r="ZF27" s="24"/>
      <c r="ZG27" s="24"/>
      <c r="ZH27" s="24"/>
      <c r="ZI27" s="24"/>
      <c r="ZJ27" s="24"/>
      <c r="ZK27" s="24"/>
      <c r="ZL27" s="24"/>
      <c r="ZM27" s="24"/>
      <c r="ZN27" s="24"/>
      <c r="ZO27" s="24"/>
      <c r="ZP27" s="24"/>
      <c r="ZQ27" s="24"/>
      <c r="ZR27" s="24"/>
      <c r="ZS27" s="24"/>
      <c r="ZT27" s="24"/>
      <c r="ZU27" s="24"/>
      <c r="ZV27" s="24"/>
      <c r="ZW27" s="24"/>
      <c r="ZX27" s="24"/>
      <c r="ZY27" s="24"/>
      <c r="ZZ27" s="24"/>
      <c r="AAA27" s="24"/>
      <c r="AAB27" s="24"/>
      <c r="AAC27" s="24"/>
      <c r="AAD27" s="24"/>
      <c r="AAE27" s="24"/>
      <c r="AAF27" s="24"/>
      <c r="AAG27" s="24"/>
      <c r="AAH27" s="24"/>
      <c r="AAI27" s="24"/>
      <c r="AAJ27" s="24"/>
      <c r="AAK27" s="24"/>
      <c r="AAL27" s="24"/>
      <c r="AAM27" s="24"/>
      <c r="AAN27" s="24"/>
      <c r="AAO27" s="24"/>
      <c r="AAP27" s="24"/>
      <c r="AAQ27" s="24"/>
      <c r="AAR27" s="24"/>
      <c r="AAS27" s="24"/>
      <c r="AAT27" s="24"/>
      <c r="AAU27" s="24"/>
      <c r="AAV27" s="24"/>
      <c r="AAW27" s="24"/>
      <c r="AAX27" s="24"/>
      <c r="AAY27" s="24"/>
      <c r="AAZ27" s="24"/>
      <c r="ABA27" s="24"/>
      <c r="ABB27" s="24"/>
      <c r="ABC27" s="24"/>
      <c r="ABD27" s="24"/>
      <c r="ABE27" s="24"/>
      <c r="ABF27" s="24"/>
      <c r="ABG27" s="24"/>
      <c r="ABH27" s="24"/>
      <c r="ABI27" s="24"/>
      <c r="ABJ27" s="24"/>
      <c r="ABK27" s="24"/>
      <c r="ABL27" s="24"/>
      <c r="ABM27" s="24"/>
      <c r="ABN27" s="24"/>
      <c r="ABO27" s="24"/>
      <c r="ABP27" s="24"/>
      <c r="ABQ27" s="24"/>
      <c r="ABR27" s="24"/>
      <c r="ABS27" s="24"/>
      <c r="ABT27" s="24"/>
      <c r="ABU27" s="24"/>
      <c r="ABV27" s="24"/>
      <c r="ABW27" s="24"/>
      <c r="ABX27" s="24"/>
      <c r="ABY27" s="24"/>
      <c r="ABZ27" s="24"/>
      <c r="ACA27" s="24"/>
      <c r="ACB27" s="24"/>
      <c r="ACC27" s="24"/>
      <c r="ACD27" s="24"/>
      <c r="ACE27" s="24"/>
      <c r="ACF27" s="24"/>
      <c r="ACG27" s="24"/>
      <c r="ACH27" s="24"/>
      <c r="ACI27" s="24"/>
      <c r="ACJ27" s="24"/>
      <c r="ACK27" s="24"/>
      <c r="ACL27" s="24"/>
      <c r="ACM27" s="24"/>
      <c r="ACN27" s="24"/>
      <c r="ACO27" s="24"/>
      <c r="ACP27" s="24"/>
      <c r="ACQ27" s="24"/>
      <c r="ACR27" s="24"/>
      <c r="ACS27" s="24"/>
      <c r="ACT27" s="24"/>
      <c r="ACU27" s="24"/>
      <c r="ACV27" s="24"/>
      <c r="ACW27" s="24"/>
      <c r="ACX27" s="24"/>
      <c r="ACY27" s="24"/>
      <c r="ACZ27" s="24"/>
      <c r="ADA27" s="24"/>
      <c r="ADB27" s="24"/>
      <c r="ADC27" s="24"/>
      <c r="ADD27" s="24"/>
      <c r="ADE27" s="24"/>
      <c r="ADF27" s="24"/>
      <c r="ADG27" s="24"/>
      <c r="ADH27" s="24"/>
      <c r="ADI27" s="24"/>
      <c r="ADJ27" s="24"/>
      <c r="ADK27" s="24"/>
      <c r="ADL27" s="24"/>
      <c r="ADM27" s="24"/>
      <c r="ADN27" s="24"/>
      <c r="ADO27" s="24"/>
      <c r="ADP27" s="24"/>
      <c r="ADQ27" s="24"/>
      <c r="ADR27" s="24"/>
      <c r="ADS27" s="24"/>
      <c r="ADT27" s="24"/>
      <c r="ADU27" s="24"/>
      <c r="ADV27" s="24"/>
      <c r="ADW27" s="24"/>
      <c r="ADX27" s="24"/>
      <c r="ADY27" s="24"/>
      <c r="ADZ27" s="24"/>
      <c r="AEA27" s="24"/>
      <c r="AEB27" s="24"/>
      <c r="AEC27" s="24"/>
      <c r="AED27" s="24"/>
      <c r="AEE27" s="24"/>
      <c r="AEF27" s="24"/>
      <c r="AEG27" s="24"/>
      <c r="AEH27" s="24"/>
      <c r="AEI27" s="24"/>
      <c r="AEJ27" s="24"/>
      <c r="AEK27" s="24"/>
      <c r="AEL27" s="24"/>
      <c r="AEM27" s="24"/>
      <c r="AEN27" s="24"/>
      <c r="AEO27" s="24"/>
      <c r="AEP27" s="24"/>
      <c r="AEQ27" s="24"/>
      <c r="AER27" s="24"/>
      <c r="AES27" s="24"/>
      <c r="AET27" s="24"/>
      <c r="AEU27" s="24"/>
      <c r="AEV27" s="24"/>
      <c r="AEW27" s="24"/>
      <c r="AEX27" s="24"/>
      <c r="AEY27" s="24"/>
      <c r="AEZ27" s="24"/>
      <c r="AFA27" s="24"/>
      <c r="AFB27" s="24"/>
      <c r="AFC27" s="24"/>
      <c r="AFD27" s="24"/>
      <c r="AFE27" s="24"/>
      <c r="AFF27" s="24"/>
      <c r="AFG27" s="24"/>
      <c r="AFH27" s="24"/>
      <c r="AFI27" s="24"/>
      <c r="AFJ27" s="24"/>
      <c r="AFK27" s="24"/>
      <c r="AFL27" s="24"/>
      <c r="AFM27" s="24"/>
      <c r="AFN27" s="24"/>
      <c r="AFO27" s="24"/>
      <c r="AFP27" s="24"/>
      <c r="AFQ27" s="24"/>
      <c r="AFR27" s="24"/>
      <c r="AFS27" s="24"/>
      <c r="AFT27" s="24"/>
      <c r="AFU27" s="24"/>
      <c r="AFV27" s="24"/>
      <c r="AFW27" s="24"/>
      <c r="AFX27" s="24"/>
      <c r="AFY27" s="24"/>
      <c r="AFZ27" s="24"/>
      <c r="AGA27" s="24"/>
      <c r="AGB27" s="24"/>
      <c r="AGC27" s="24"/>
      <c r="AGD27" s="24"/>
      <c r="AGE27" s="24"/>
      <c r="AGF27" s="24"/>
      <c r="AGG27" s="24"/>
      <c r="AGH27" s="24"/>
      <c r="AGI27" s="24"/>
      <c r="AGJ27" s="24"/>
      <c r="AGK27" s="24"/>
      <c r="AGL27" s="24"/>
      <c r="AGM27" s="24"/>
      <c r="AGN27" s="24"/>
      <c r="AGO27" s="24"/>
      <c r="AGP27" s="24"/>
      <c r="AGQ27" s="24"/>
      <c r="AGR27" s="24"/>
      <c r="AGS27" s="24"/>
      <c r="AGT27" s="24"/>
      <c r="AGU27" s="24"/>
      <c r="AGV27" s="24"/>
      <c r="AGW27" s="24"/>
      <c r="AGX27" s="24"/>
      <c r="AGY27" s="24"/>
      <c r="AGZ27" s="24"/>
      <c r="AHA27" s="24"/>
      <c r="AHB27" s="24"/>
      <c r="AHC27" s="24"/>
      <c r="AHD27" s="24"/>
      <c r="AHE27" s="24"/>
      <c r="AHF27" s="24"/>
      <c r="AHG27" s="24"/>
      <c r="AHH27" s="24"/>
      <c r="AHI27" s="24"/>
      <c r="AHJ27" s="24"/>
      <c r="AHK27" s="24"/>
      <c r="AHL27" s="24"/>
      <c r="AHM27" s="24"/>
      <c r="AHN27" s="24"/>
      <c r="AHO27" s="24"/>
      <c r="AHP27" s="24"/>
      <c r="AHQ27" s="24"/>
      <c r="AHR27" s="24"/>
      <c r="AHS27" s="24"/>
      <c r="AHT27" s="24"/>
      <c r="AHU27" s="24"/>
      <c r="AHV27" s="24"/>
      <c r="AHW27" s="24"/>
      <c r="AHX27" s="24"/>
      <c r="AHY27" s="24"/>
      <c r="AHZ27" s="24"/>
      <c r="AIA27" s="24"/>
      <c r="AIB27" s="24"/>
      <c r="AIC27" s="24"/>
      <c r="AID27" s="24"/>
      <c r="AIE27" s="24"/>
      <c r="AIF27" s="24"/>
      <c r="AIG27" s="24"/>
      <c r="AIH27" s="24"/>
      <c r="AII27" s="24"/>
      <c r="AIJ27" s="24"/>
      <c r="AIK27" s="24"/>
      <c r="AIL27" s="24"/>
      <c r="AIM27" s="24"/>
      <c r="AIN27" s="24"/>
      <c r="AIO27" s="24"/>
      <c r="AIP27" s="24"/>
      <c r="AIQ27" s="24"/>
      <c r="AIR27" s="24"/>
      <c r="AIS27" s="24"/>
      <c r="AIT27" s="24"/>
      <c r="AIU27" s="24"/>
      <c r="AIV27" s="24"/>
      <c r="AIW27" s="24"/>
      <c r="AIX27" s="24"/>
      <c r="AIY27" s="24"/>
      <c r="AIZ27" s="24"/>
      <c r="AJA27" s="24"/>
      <c r="AJB27" s="24"/>
      <c r="AJC27" s="24"/>
      <c r="AJD27" s="24"/>
      <c r="AJE27" s="24"/>
      <c r="AJF27" s="24"/>
      <c r="AJG27" s="24"/>
      <c r="AJH27" s="24"/>
      <c r="AJI27" s="24"/>
      <c r="AJJ27" s="24"/>
      <c r="AJK27" s="24"/>
      <c r="AJL27" s="24"/>
      <c r="AJM27" s="24"/>
      <c r="AJN27" s="24"/>
      <c r="AJO27" s="24"/>
      <c r="AJP27" s="24"/>
      <c r="AJQ27" s="24"/>
      <c r="AJR27" s="24"/>
      <c r="AJS27" s="24"/>
      <c r="AJT27" s="24"/>
      <c r="AJU27" s="24"/>
      <c r="AJV27" s="24"/>
      <c r="AJW27" s="24"/>
      <c r="AJX27" s="24"/>
      <c r="AJY27" s="24"/>
      <c r="AJZ27" s="24"/>
      <c r="AKA27" s="24"/>
      <c r="AKB27" s="24"/>
      <c r="AKC27" s="24"/>
      <c r="AKD27" s="24"/>
      <c r="AKE27" s="24"/>
      <c r="AKF27" s="24"/>
      <c r="AKG27" s="24"/>
      <c r="AKH27" s="24"/>
      <c r="AKI27" s="24"/>
      <c r="AKJ27" s="24"/>
      <c r="AKK27" s="24"/>
      <c r="AKL27" s="24"/>
      <c r="AKM27" s="24"/>
      <c r="AKN27" s="24"/>
      <c r="AKO27" s="24"/>
      <c r="AKP27" s="24"/>
      <c r="AKQ27" s="24"/>
      <c r="AKR27" s="24"/>
      <c r="AKS27" s="24"/>
      <c r="AKT27" s="24"/>
      <c r="AKU27" s="24"/>
      <c r="AKV27" s="24"/>
      <c r="AKW27" s="24"/>
      <c r="AKX27" s="24"/>
      <c r="AKY27" s="24"/>
      <c r="AKZ27" s="24"/>
      <c r="ALA27" s="24"/>
      <c r="ALB27" s="24"/>
      <c r="ALC27" s="24"/>
      <c r="ALD27" s="24"/>
      <c r="ALE27" s="24"/>
      <c r="ALF27" s="24"/>
      <c r="ALG27" s="24"/>
      <c r="ALH27" s="24"/>
      <c r="ALI27" s="24"/>
      <c r="ALJ27" s="24"/>
      <c r="ALK27" s="24"/>
      <c r="ALL27" s="24"/>
      <c r="ALM27" s="24"/>
      <c r="ALN27" s="24"/>
      <c r="ALO27" s="24"/>
      <c r="ALP27" s="24"/>
      <c r="ALQ27" s="24"/>
      <c r="ALR27" s="24"/>
      <c r="ALS27" s="24"/>
      <c r="ALT27" s="24"/>
      <c r="ALU27" s="24"/>
      <c r="ALV27" s="24"/>
      <c r="ALW27" s="24"/>
      <c r="ALX27" s="24"/>
      <c r="ALY27" s="24"/>
      <c r="ALZ27" s="24"/>
      <c r="AMA27" s="24"/>
      <c r="AMB27" s="24"/>
      <c r="AMC27" s="24"/>
    </row>
    <row r="28" spans="1:1017" s="61" customFormat="1" ht="33">
      <c r="A28" s="132" t="s">
        <v>80</v>
      </c>
      <c r="B28" s="133">
        <v>5505766</v>
      </c>
      <c r="C28" s="134" t="s">
        <v>81</v>
      </c>
      <c r="D28" s="139" t="s">
        <v>82</v>
      </c>
      <c r="E28" s="137" t="s">
        <v>63</v>
      </c>
      <c r="F28" s="112">
        <v>2411.2600000000002</v>
      </c>
      <c r="G28" s="60">
        <v>389.49</v>
      </c>
      <c r="H28" s="83">
        <f t="shared" si="0"/>
        <v>0.21229999999999999</v>
      </c>
      <c r="I28" s="60">
        <f t="shared" si="5"/>
        <v>472.18</v>
      </c>
      <c r="J28" s="60">
        <f t="shared" si="6"/>
        <v>939161.65</v>
      </c>
      <c r="K28" s="60">
        <f t="shared" si="7"/>
        <v>1138548.74</v>
      </c>
      <c r="L28" s="58"/>
      <c r="M28" s="24"/>
      <c r="N28" s="24"/>
      <c r="O28" s="24"/>
      <c r="P28" s="24"/>
      <c r="Q28" s="24"/>
      <c r="R28" s="24"/>
      <c r="S28" s="24"/>
      <c r="T28" s="24"/>
      <c r="U28" s="24"/>
      <c r="V28" s="24"/>
      <c r="W28" s="24"/>
      <c r="X28" s="24"/>
      <c r="Y28" s="24"/>
      <c r="Z28" s="24"/>
      <c r="AA28" s="24"/>
      <c r="AB28" s="24"/>
      <c r="AC28" s="24"/>
      <c r="AD28" s="24"/>
      <c r="AE28" s="24"/>
      <c r="AF28" s="24"/>
      <c r="AG28" s="24"/>
      <c r="AH28" s="24"/>
      <c r="AI28" s="24"/>
      <c r="AJ28" s="24"/>
      <c r="AK28" s="24"/>
      <c r="AL28" s="24"/>
      <c r="AM28" s="24"/>
      <c r="AN28" s="24"/>
      <c r="AO28" s="24"/>
      <c r="AP28" s="24"/>
      <c r="AQ28" s="24"/>
      <c r="AR28" s="24"/>
      <c r="AS28" s="24"/>
      <c r="AT28" s="24"/>
      <c r="AU28" s="24"/>
      <c r="AV28" s="24"/>
      <c r="AW28" s="24"/>
      <c r="AX28" s="24"/>
      <c r="AY28" s="24"/>
      <c r="AZ28" s="24"/>
      <c r="BA28" s="24"/>
      <c r="BB28" s="24"/>
      <c r="BC28" s="24"/>
      <c r="BD28" s="24"/>
      <c r="BE28" s="24"/>
      <c r="BF28" s="24"/>
      <c r="BG28" s="24"/>
      <c r="BH28" s="24"/>
      <c r="BI28" s="24"/>
      <c r="BJ28" s="24"/>
      <c r="BK28" s="24"/>
      <c r="BL28" s="24"/>
      <c r="BM28" s="24"/>
      <c r="BN28" s="24"/>
      <c r="BO28" s="24"/>
      <c r="BP28" s="24"/>
      <c r="BQ28" s="24"/>
      <c r="BR28" s="24"/>
      <c r="BS28" s="24"/>
      <c r="BT28" s="24"/>
      <c r="BU28" s="24"/>
      <c r="BV28" s="24"/>
      <c r="BW28" s="24"/>
      <c r="BX28" s="24"/>
      <c r="BY28" s="24"/>
      <c r="BZ28" s="24"/>
      <c r="CA28" s="24"/>
      <c r="CB28" s="24"/>
      <c r="CC28" s="24"/>
      <c r="CD28" s="24"/>
      <c r="CE28" s="24"/>
      <c r="CF28" s="24"/>
      <c r="CG28" s="24"/>
      <c r="CH28" s="24"/>
      <c r="CI28" s="24"/>
      <c r="CJ28" s="24"/>
      <c r="CK28" s="24"/>
      <c r="CL28" s="24"/>
      <c r="CM28" s="24"/>
      <c r="CN28" s="24"/>
      <c r="CO28" s="24"/>
      <c r="CP28" s="24"/>
      <c r="CQ28" s="24"/>
      <c r="CR28" s="24"/>
      <c r="CS28" s="24"/>
      <c r="CT28" s="24"/>
      <c r="CU28" s="24"/>
      <c r="CV28" s="24"/>
      <c r="CW28" s="24"/>
      <c r="CX28" s="24"/>
      <c r="CY28" s="24"/>
      <c r="CZ28" s="24"/>
      <c r="DA28" s="24"/>
      <c r="DB28" s="24"/>
      <c r="DC28" s="24"/>
      <c r="DD28" s="24"/>
      <c r="DE28" s="24"/>
      <c r="DF28" s="24"/>
      <c r="DG28" s="24"/>
      <c r="DH28" s="24"/>
      <c r="DI28" s="24"/>
      <c r="DJ28" s="24"/>
      <c r="DK28" s="24"/>
      <c r="DL28" s="24"/>
      <c r="DM28" s="24"/>
      <c r="DN28" s="24"/>
      <c r="DO28" s="24"/>
      <c r="DP28" s="24"/>
      <c r="DQ28" s="24"/>
      <c r="DR28" s="24"/>
      <c r="DS28" s="24"/>
      <c r="DT28" s="24"/>
      <c r="DU28" s="24"/>
      <c r="DV28" s="24"/>
      <c r="DW28" s="24"/>
      <c r="DX28" s="24"/>
      <c r="DY28" s="24"/>
      <c r="DZ28" s="24"/>
      <c r="EA28" s="24"/>
      <c r="EB28" s="24"/>
      <c r="EC28" s="24"/>
      <c r="ED28" s="24"/>
      <c r="EE28" s="24"/>
      <c r="EF28" s="24"/>
      <c r="EG28" s="24"/>
      <c r="EH28" s="24"/>
      <c r="EI28" s="24"/>
      <c r="EJ28" s="24"/>
      <c r="EK28" s="24"/>
      <c r="EL28" s="24"/>
      <c r="EM28" s="24"/>
      <c r="EN28" s="24"/>
      <c r="EO28" s="24"/>
      <c r="EP28" s="24"/>
      <c r="EQ28" s="24"/>
      <c r="ER28" s="24"/>
      <c r="ES28" s="24"/>
      <c r="ET28" s="24"/>
      <c r="EU28" s="24"/>
      <c r="EV28" s="24"/>
      <c r="EW28" s="24"/>
      <c r="EX28" s="24"/>
      <c r="EY28" s="24"/>
      <c r="EZ28" s="24"/>
      <c r="FA28" s="24"/>
      <c r="FB28" s="24"/>
      <c r="FC28" s="24"/>
      <c r="FD28" s="24"/>
      <c r="FE28" s="24"/>
      <c r="FF28" s="24"/>
      <c r="FG28" s="24"/>
      <c r="FH28" s="24"/>
      <c r="FI28" s="24"/>
      <c r="FJ28" s="24"/>
      <c r="FK28" s="24"/>
      <c r="FL28" s="24"/>
      <c r="FM28" s="24"/>
      <c r="FN28" s="24"/>
      <c r="FO28" s="24"/>
      <c r="FP28" s="24"/>
      <c r="FQ28" s="24"/>
      <c r="FR28" s="24"/>
      <c r="FS28" s="24"/>
      <c r="FT28" s="24"/>
      <c r="FU28" s="24"/>
      <c r="FV28" s="24"/>
      <c r="FW28" s="24"/>
      <c r="FX28" s="24"/>
      <c r="FY28" s="24"/>
      <c r="FZ28" s="24"/>
      <c r="GA28" s="24"/>
      <c r="GB28" s="24"/>
      <c r="GC28" s="24"/>
      <c r="GD28" s="24"/>
      <c r="GE28" s="24"/>
      <c r="GF28" s="24"/>
      <c r="GG28" s="24"/>
      <c r="GH28" s="24"/>
      <c r="GI28" s="24"/>
      <c r="GJ28" s="24"/>
      <c r="GK28" s="24"/>
      <c r="GL28" s="24"/>
      <c r="GM28" s="24"/>
      <c r="GN28" s="24"/>
      <c r="GO28" s="24"/>
      <c r="GP28" s="24"/>
      <c r="GQ28" s="24"/>
      <c r="GR28" s="24"/>
      <c r="GS28" s="24"/>
      <c r="GT28" s="24"/>
      <c r="GU28" s="24"/>
      <c r="GV28" s="24"/>
      <c r="GW28" s="24"/>
      <c r="GX28" s="24"/>
      <c r="GY28" s="24"/>
      <c r="GZ28" s="24"/>
      <c r="HA28" s="24"/>
      <c r="HB28" s="24"/>
      <c r="HC28" s="24"/>
      <c r="HD28" s="24"/>
      <c r="HE28" s="24"/>
      <c r="HF28" s="24"/>
      <c r="HG28" s="24"/>
      <c r="HH28" s="24"/>
      <c r="HI28" s="24"/>
      <c r="HJ28" s="24"/>
      <c r="HK28" s="24"/>
      <c r="HL28" s="24"/>
      <c r="HM28" s="24"/>
      <c r="HN28" s="24"/>
      <c r="HO28" s="24"/>
      <c r="HP28" s="24"/>
      <c r="HQ28" s="24"/>
      <c r="HR28" s="24"/>
      <c r="HS28" s="24"/>
      <c r="HT28" s="24"/>
      <c r="HU28" s="24"/>
      <c r="HV28" s="24"/>
      <c r="HW28" s="24"/>
      <c r="HX28" s="24"/>
      <c r="HY28" s="24"/>
      <c r="HZ28" s="24"/>
      <c r="IA28" s="24"/>
      <c r="IB28" s="24"/>
      <c r="IC28" s="24"/>
      <c r="ID28" s="24"/>
      <c r="IE28" s="24"/>
      <c r="IF28" s="24"/>
      <c r="IG28" s="24"/>
      <c r="IH28" s="24"/>
      <c r="II28" s="24"/>
      <c r="IJ28" s="24"/>
      <c r="IK28" s="24"/>
      <c r="IL28" s="24"/>
      <c r="IM28" s="24"/>
      <c r="IN28" s="24"/>
      <c r="IO28" s="24"/>
      <c r="IP28" s="24"/>
      <c r="IQ28" s="24"/>
      <c r="IR28" s="24"/>
      <c r="IS28" s="24"/>
      <c r="IT28" s="24"/>
      <c r="IU28" s="24"/>
      <c r="IV28" s="24"/>
      <c r="IW28" s="24"/>
      <c r="IX28" s="24"/>
      <c r="IY28" s="24"/>
      <c r="IZ28" s="24"/>
      <c r="JA28" s="24"/>
      <c r="JB28" s="24"/>
      <c r="JC28" s="24"/>
      <c r="JD28" s="24"/>
      <c r="JE28" s="24"/>
      <c r="JF28" s="24"/>
      <c r="JG28" s="24"/>
      <c r="JH28" s="24"/>
      <c r="JI28" s="24"/>
      <c r="JJ28" s="24"/>
      <c r="JK28" s="24"/>
      <c r="JL28" s="24"/>
      <c r="JM28" s="24"/>
      <c r="JN28" s="24"/>
      <c r="JO28" s="24"/>
      <c r="JP28" s="24"/>
      <c r="JQ28" s="24"/>
      <c r="JR28" s="24"/>
      <c r="JS28" s="24"/>
      <c r="JT28" s="24"/>
      <c r="JU28" s="24"/>
      <c r="JV28" s="24"/>
      <c r="JW28" s="24"/>
      <c r="JX28" s="24"/>
      <c r="JY28" s="24"/>
      <c r="JZ28" s="24"/>
      <c r="KA28" s="24"/>
      <c r="KB28" s="24"/>
      <c r="KC28" s="24"/>
      <c r="KD28" s="24"/>
      <c r="KE28" s="24"/>
      <c r="KF28" s="24"/>
      <c r="KG28" s="24"/>
      <c r="KH28" s="24"/>
      <c r="KI28" s="24"/>
      <c r="KJ28" s="24"/>
      <c r="KK28" s="24"/>
      <c r="KL28" s="24"/>
      <c r="KM28" s="24"/>
      <c r="KN28" s="24"/>
      <c r="KO28" s="24"/>
      <c r="KP28" s="24"/>
      <c r="KQ28" s="24"/>
      <c r="KR28" s="24"/>
      <c r="KS28" s="24"/>
      <c r="KT28" s="24"/>
      <c r="KU28" s="24"/>
      <c r="KV28" s="24"/>
      <c r="KW28" s="24"/>
      <c r="KX28" s="24"/>
      <c r="KY28" s="24"/>
      <c r="KZ28" s="24"/>
      <c r="LA28" s="24"/>
      <c r="LB28" s="24"/>
      <c r="LC28" s="24"/>
      <c r="LD28" s="24"/>
      <c r="LE28" s="24"/>
      <c r="LF28" s="24"/>
      <c r="LG28" s="24"/>
      <c r="LH28" s="24"/>
      <c r="LI28" s="24"/>
      <c r="LJ28" s="24"/>
      <c r="LK28" s="24"/>
      <c r="LL28" s="24"/>
      <c r="LM28" s="24"/>
      <c r="LN28" s="24"/>
      <c r="LO28" s="24"/>
      <c r="LP28" s="24"/>
      <c r="LQ28" s="24"/>
      <c r="LR28" s="24"/>
      <c r="LS28" s="24"/>
      <c r="LT28" s="24"/>
      <c r="LU28" s="24"/>
      <c r="LV28" s="24"/>
      <c r="LW28" s="24"/>
      <c r="LX28" s="24"/>
      <c r="LY28" s="24"/>
      <c r="LZ28" s="24"/>
      <c r="MA28" s="24"/>
      <c r="MB28" s="24"/>
      <c r="MC28" s="24"/>
      <c r="MD28" s="24"/>
      <c r="ME28" s="24"/>
      <c r="MF28" s="24"/>
      <c r="MG28" s="24"/>
      <c r="MH28" s="24"/>
      <c r="MI28" s="24"/>
      <c r="MJ28" s="24"/>
      <c r="MK28" s="24"/>
      <c r="ML28" s="24"/>
      <c r="MM28" s="24"/>
      <c r="MN28" s="24"/>
      <c r="MO28" s="24"/>
      <c r="MP28" s="24"/>
      <c r="MQ28" s="24"/>
      <c r="MR28" s="24"/>
      <c r="MS28" s="24"/>
      <c r="MT28" s="24"/>
      <c r="MU28" s="24"/>
      <c r="MV28" s="24"/>
      <c r="MW28" s="24"/>
      <c r="MX28" s="24"/>
      <c r="MY28" s="24"/>
      <c r="MZ28" s="24"/>
      <c r="NA28" s="24"/>
      <c r="NB28" s="24"/>
      <c r="NC28" s="24"/>
      <c r="ND28" s="24"/>
      <c r="NE28" s="24"/>
      <c r="NF28" s="24"/>
      <c r="NG28" s="24"/>
      <c r="NH28" s="24"/>
      <c r="NI28" s="24"/>
      <c r="NJ28" s="24"/>
      <c r="NK28" s="24"/>
      <c r="NL28" s="24"/>
      <c r="NM28" s="24"/>
      <c r="NN28" s="24"/>
      <c r="NO28" s="24"/>
      <c r="NP28" s="24"/>
      <c r="NQ28" s="24"/>
      <c r="NR28" s="24"/>
      <c r="NS28" s="24"/>
      <c r="NT28" s="24"/>
      <c r="NU28" s="24"/>
      <c r="NV28" s="24"/>
      <c r="NW28" s="24"/>
      <c r="NX28" s="24"/>
      <c r="NY28" s="24"/>
      <c r="NZ28" s="24"/>
      <c r="OA28" s="24"/>
      <c r="OB28" s="24"/>
      <c r="OC28" s="24"/>
      <c r="OD28" s="24"/>
      <c r="OE28" s="24"/>
      <c r="OF28" s="24"/>
      <c r="OG28" s="24"/>
      <c r="OH28" s="24"/>
      <c r="OI28" s="24"/>
      <c r="OJ28" s="24"/>
      <c r="OK28" s="24"/>
      <c r="OL28" s="24"/>
      <c r="OM28" s="24"/>
      <c r="ON28" s="24"/>
      <c r="OO28" s="24"/>
      <c r="OP28" s="24"/>
      <c r="OQ28" s="24"/>
      <c r="OR28" s="24"/>
      <c r="OS28" s="24"/>
      <c r="OT28" s="24"/>
      <c r="OU28" s="24"/>
      <c r="OV28" s="24"/>
      <c r="OW28" s="24"/>
      <c r="OX28" s="24"/>
      <c r="OY28" s="24"/>
      <c r="OZ28" s="24"/>
      <c r="PA28" s="24"/>
      <c r="PB28" s="24"/>
      <c r="PC28" s="24"/>
      <c r="PD28" s="24"/>
      <c r="PE28" s="24"/>
      <c r="PF28" s="24"/>
      <c r="PG28" s="24"/>
      <c r="PH28" s="24"/>
      <c r="PI28" s="24"/>
      <c r="PJ28" s="24"/>
      <c r="PK28" s="24"/>
      <c r="PL28" s="24"/>
      <c r="PM28" s="24"/>
      <c r="PN28" s="24"/>
      <c r="PO28" s="24"/>
      <c r="PP28" s="24"/>
      <c r="PQ28" s="24"/>
      <c r="PR28" s="24"/>
      <c r="PS28" s="24"/>
      <c r="PT28" s="24"/>
      <c r="PU28" s="24"/>
      <c r="PV28" s="24"/>
      <c r="PW28" s="24"/>
      <c r="PX28" s="24"/>
      <c r="PY28" s="24"/>
      <c r="PZ28" s="24"/>
      <c r="QA28" s="24"/>
      <c r="QB28" s="24"/>
      <c r="QC28" s="24"/>
      <c r="QD28" s="24"/>
      <c r="QE28" s="24"/>
      <c r="QF28" s="24"/>
      <c r="QG28" s="24"/>
      <c r="QH28" s="24"/>
      <c r="QI28" s="24"/>
      <c r="QJ28" s="24"/>
      <c r="QK28" s="24"/>
      <c r="QL28" s="24"/>
      <c r="QM28" s="24"/>
      <c r="QN28" s="24"/>
      <c r="QO28" s="24"/>
      <c r="QP28" s="24"/>
      <c r="QQ28" s="24"/>
      <c r="QR28" s="24"/>
      <c r="QS28" s="24"/>
      <c r="QT28" s="24"/>
      <c r="QU28" s="24"/>
      <c r="QV28" s="24"/>
      <c r="QW28" s="24"/>
      <c r="QX28" s="24"/>
      <c r="QY28" s="24"/>
      <c r="QZ28" s="24"/>
      <c r="RA28" s="24"/>
      <c r="RB28" s="24"/>
      <c r="RC28" s="24"/>
      <c r="RD28" s="24"/>
      <c r="RE28" s="24"/>
      <c r="RF28" s="24"/>
      <c r="RG28" s="24"/>
      <c r="RH28" s="24"/>
      <c r="RI28" s="24"/>
      <c r="RJ28" s="24"/>
      <c r="RK28" s="24"/>
      <c r="RL28" s="24"/>
      <c r="RM28" s="24"/>
      <c r="RN28" s="24"/>
      <c r="RO28" s="24"/>
      <c r="RP28" s="24"/>
      <c r="RQ28" s="24"/>
      <c r="RR28" s="24"/>
      <c r="RS28" s="24"/>
      <c r="RT28" s="24"/>
      <c r="RU28" s="24"/>
      <c r="RV28" s="24"/>
      <c r="RW28" s="24"/>
      <c r="RX28" s="24"/>
      <c r="RY28" s="24"/>
      <c r="RZ28" s="24"/>
      <c r="SA28" s="24"/>
      <c r="SB28" s="24"/>
      <c r="SC28" s="24"/>
      <c r="SD28" s="24"/>
      <c r="SE28" s="24"/>
      <c r="SF28" s="24"/>
      <c r="SG28" s="24"/>
      <c r="SH28" s="24"/>
      <c r="SI28" s="24"/>
      <c r="SJ28" s="24"/>
      <c r="SK28" s="24"/>
      <c r="SL28" s="24"/>
      <c r="SM28" s="24"/>
      <c r="SN28" s="24"/>
      <c r="SO28" s="24"/>
      <c r="SP28" s="24"/>
      <c r="SQ28" s="24"/>
      <c r="SR28" s="24"/>
      <c r="SS28" s="24"/>
      <c r="ST28" s="24"/>
      <c r="SU28" s="24"/>
      <c r="SV28" s="24"/>
      <c r="SW28" s="24"/>
      <c r="SX28" s="24"/>
      <c r="SY28" s="24"/>
      <c r="SZ28" s="24"/>
      <c r="TA28" s="24"/>
      <c r="TB28" s="24"/>
      <c r="TC28" s="24"/>
      <c r="TD28" s="24"/>
      <c r="TE28" s="24"/>
      <c r="TF28" s="24"/>
      <c r="TG28" s="24"/>
      <c r="TH28" s="24"/>
      <c r="TI28" s="24"/>
      <c r="TJ28" s="24"/>
      <c r="TK28" s="24"/>
      <c r="TL28" s="24"/>
      <c r="TM28" s="24"/>
      <c r="TN28" s="24"/>
      <c r="TO28" s="24"/>
      <c r="TP28" s="24"/>
      <c r="TQ28" s="24"/>
      <c r="TR28" s="24"/>
      <c r="TS28" s="24"/>
      <c r="TT28" s="24"/>
      <c r="TU28" s="24"/>
      <c r="TV28" s="24"/>
      <c r="TW28" s="24"/>
      <c r="TX28" s="24"/>
      <c r="TY28" s="24"/>
      <c r="TZ28" s="24"/>
      <c r="UA28" s="24"/>
      <c r="UB28" s="24"/>
      <c r="UC28" s="24"/>
      <c r="UD28" s="24"/>
      <c r="UE28" s="24"/>
      <c r="UF28" s="24"/>
      <c r="UG28" s="24"/>
      <c r="UH28" s="24"/>
      <c r="UI28" s="24"/>
      <c r="UJ28" s="24"/>
      <c r="UK28" s="24"/>
      <c r="UL28" s="24"/>
      <c r="UM28" s="24"/>
      <c r="UN28" s="24"/>
      <c r="UO28" s="24"/>
      <c r="UP28" s="24"/>
      <c r="UQ28" s="24"/>
      <c r="UR28" s="24"/>
      <c r="US28" s="24"/>
      <c r="UT28" s="24"/>
      <c r="UU28" s="24"/>
      <c r="UV28" s="24"/>
      <c r="UW28" s="24"/>
      <c r="UX28" s="24"/>
      <c r="UY28" s="24"/>
      <c r="UZ28" s="24"/>
      <c r="VA28" s="24"/>
      <c r="VB28" s="24"/>
      <c r="VC28" s="24"/>
      <c r="VD28" s="24"/>
      <c r="VE28" s="24"/>
      <c r="VF28" s="24"/>
      <c r="VG28" s="24"/>
      <c r="VH28" s="24"/>
      <c r="VI28" s="24"/>
      <c r="VJ28" s="24"/>
      <c r="VK28" s="24"/>
      <c r="VL28" s="24"/>
      <c r="VM28" s="24"/>
      <c r="VN28" s="24"/>
      <c r="VO28" s="24"/>
      <c r="VP28" s="24"/>
      <c r="VQ28" s="24"/>
      <c r="VR28" s="24"/>
      <c r="VS28" s="24"/>
      <c r="VT28" s="24"/>
      <c r="VU28" s="24"/>
      <c r="VV28" s="24"/>
      <c r="VW28" s="24"/>
      <c r="VX28" s="24"/>
      <c r="VY28" s="24"/>
      <c r="VZ28" s="24"/>
      <c r="WA28" s="24"/>
      <c r="WB28" s="24"/>
      <c r="WC28" s="24"/>
      <c r="WD28" s="24"/>
      <c r="WE28" s="24"/>
      <c r="WF28" s="24"/>
      <c r="WG28" s="24"/>
      <c r="WH28" s="24"/>
      <c r="WI28" s="24"/>
      <c r="WJ28" s="24"/>
      <c r="WK28" s="24"/>
      <c r="WL28" s="24"/>
      <c r="WM28" s="24"/>
      <c r="WN28" s="24"/>
      <c r="WO28" s="24"/>
      <c r="WP28" s="24"/>
      <c r="WQ28" s="24"/>
      <c r="WR28" s="24"/>
      <c r="WS28" s="24"/>
      <c r="WT28" s="24"/>
      <c r="WU28" s="24"/>
      <c r="WV28" s="24"/>
      <c r="WW28" s="24"/>
      <c r="WX28" s="24"/>
      <c r="WY28" s="24"/>
      <c r="WZ28" s="24"/>
      <c r="XA28" s="24"/>
      <c r="XB28" s="24"/>
      <c r="XC28" s="24"/>
      <c r="XD28" s="24"/>
      <c r="XE28" s="24"/>
      <c r="XF28" s="24"/>
      <c r="XG28" s="24"/>
      <c r="XH28" s="24"/>
      <c r="XI28" s="24"/>
      <c r="XJ28" s="24"/>
      <c r="XK28" s="24"/>
      <c r="XL28" s="24"/>
      <c r="XM28" s="24"/>
      <c r="XN28" s="24"/>
      <c r="XO28" s="24"/>
      <c r="XP28" s="24"/>
      <c r="XQ28" s="24"/>
      <c r="XR28" s="24"/>
      <c r="XS28" s="24"/>
      <c r="XT28" s="24"/>
      <c r="XU28" s="24"/>
      <c r="XV28" s="24"/>
      <c r="XW28" s="24"/>
      <c r="XX28" s="24"/>
      <c r="XY28" s="24"/>
      <c r="XZ28" s="24"/>
      <c r="YA28" s="24"/>
      <c r="YB28" s="24"/>
      <c r="YC28" s="24"/>
      <c r="YD28" s="24"/>
      <c r="YE28" s="24"/>
      <c r="YF28" s="24"/>
      <c r="YG28" s="24"/>
      <c r="YH28" s="24"/>
      <c r="YI28" s="24"/>
      <c r="YJ28" s="24"/>
      <c r="YK28" s="24"/>
      <c r="YL28" s="24"/>
      <c r="YM28" s="24"/>
      <c r="YN28" s="24"/>
      <c r="YO28" s="24"/>
      <c r="YP28" s="24"/>
      <c r="YQ28" s="24"/>
      <c r="YR28" s="24"/>
      <c r="YS28" s="24"/>
      <c r="YT28" s="24"/>
      <c r="YU28" s="24"/>
      <c r="YV28" s="24"/>
      <c r="YW28" s="24"/>
      <c r="YX28" s="24"/>
      <c r="YY28" s="24"/>
      <c r="YZ28" s="24"/>
      <c r="ZA28" s="24"/>
      <c r="ZB28" s="24"/>
      <c r="ZC28" s="24"/>
      <c r="ZD28" s="24"/>
      <c r="ZE28" s="24"/>
      <c r="ZF28" s="24"/>
      <c r="ZG28" s="24"/>
      <c r="ZH28" s="24"/>
      <c r="ZI28" s="24"/>
      <c r="ZJ28" s="24"/>
      <c r="ZK28" s="24"/>
      <c r="ZL28" s="24"/>
      <c r="ZM28" s="24"/>
      <c r="ZN28" s="24"/>
      <c r="ZO28" s="24"/>
      <c r="ZP28" s="24"/>
      <c r="ZQ28" s="24"/>
      <c r="ZR28" s="24"/>
      <c r="ZS28" s="24"/>
      <c r="ZT28" s="24"/>
      <c r="ZU28" s="24"/>
      <c r="ZV28" s="24"/>
      <c r="ZW28" s="24"/>
      <c r="ZX28" s="24"/>
      <c r="ZY28" s="24"/>
      <c r="ZZ28" s="24"/>
      <c r="AAA28" s="24"/>
      <c r="AAB28" s="24"/>
      <c r="AAC28" s="24"/>
      <c r="AAD28" s="24"/>
      <c r="AAE28" s="24"/>
      <c r="AAF28" s="24"/>
      <c r="AAG28" s="24"/>
      <c r="AAH28" s="24"/>
      <c r="AAI28" s="24"/>
      <c r="AAJ28" s="24"/>
      <c r="AAK28" s="24"/>
      <c r="AAL28" s="24"/>
      <c r="AAM28" s="24"/>
      <c r="AAN28" s="24"/>
      <c r="AAO28" s="24"/>
      <c r="AAP28" s="24"/>
      <c r="AAQ28" s="24"/>
      <c r="AAR28" s="24"/>
      <c r="AAS28" s="24"/>
      <c r="AAT28" s="24"/>
      <c r="AAU28" s="24"/>
      <c r="AAV28" s="24"/>
      <c r="AAW28" s="24"/>
      <c r="AAX28" s="24"/>
      <c r="AAY28" s="24"/>
      <c r="AAZ28" s="24"/>
      <c r="ABA28" s="24"/>
      <c r="ABB28" s="24"/>
      <c r="ABC28" s="24"/>
      <c r="ABD28" s="24"/>
      <c r="ABE28" s="24"/>
      <c r="ABF28" s="24"/>
      <c r="ABG28" s="24"/>
      <c r="ABH28" s="24"/>
      <c r="ABI28" s="24"/>
      <c r="ABJ28" s="24"/>
      <c r="ABK28" s="24"/>
      <c r="ABL28" s="24"/>
      <c r="ABM28" s="24"/>
      <c r="ABN28" s="24"/>
      <c r="ABO28" s="24"/>
      <c r="ABP28" s="24"/>
      <c r="ABQ28" s="24"/>
      <c r="ABR28" s="24"/>
      <c r="ABS28" s="24"/>
      <c r="ABT28" s="24"/>
      <c r="ABU28" s="24"/>
      <c r="ABV28" s="24"/>
      <c r="ABW28" s="24"/>
      <c r="ABX28" s="24"/>
      <c r="ABY28" s="24"/>
      <c r="ABZ28" s="24"/>
      <c r="ACA28" s="24"/>
      <c r="ACB28" s="24"/>
      <c r="ACC28" s="24"/>
      <c r="ACD28" s="24"/>
      <c r="ACE28" s="24"/>
      <c r="ACF28" s="24"/>
      <c r="ACG28" s="24"/>
      <c r="ACH28" s="24"/>
      <c r="ACI28" s="24"/>
      <c r="ACJ28" s="24"/>
      <c r="ACK28" s="24"/>
      <c r="ACL28" s="24"/>
      <c r="ACM28" s="24"/>
      <c r="ACN28" s="24"/>
      <c r="ACO28" s="24"/>
      <c r="ACP28" s="24"/>
      <c r="ACQ28" s="24"/>
      <c r="ACR28" s="24"/>
      <c r="ACS28" s="24"/>
      <c r="ACT28" s="24"/>
      <c r="ACU28" s="24"/>
      <c r="ACV28" s="24"/>
      <c r="ACW28" s="24"/>
      <c r="ACX28" s="24"/>
      <c r="ACY28" s="24"/>
      <c r="ACZ28" s="24"/>
      <c r="ADA28" s="24"/>
      <c r="ADB28" s="24"/>
      <c r="ADC28" s="24"/>
      <c r="ADD28" s="24"/>
      <c r="ADE28" s="24"/>
      <c r="ADF28" s="24"/>
      <c r="ADG28" s="24"/>
      <c r="ADH28" s="24"/>
      <c r="ADI28" s="24"/>
      <c r="ADJ28" s="24"/>
      <c r="ADK28" s="24"/>
      <c r="ADL28" s="24"/>
      <c r="ADM28" s="24"/>
      <c r="ADN28" s="24"/>
      <c r="ADO28" s="24"/>
      <c r="ADP28" s="24"/>
      <c r="ADQ28" s="24"/>
      <c r="ADR28" s="24"/>
      <c r="ADS28" s="24"/>
      <c r="ADT28" s="24"/>
      <c r="ADU28" s="24"/>
      <c r="ADV28" s="24"/>
      <c r="ADW28" s="24"/>
      <c r="ADX28" s="24"/>
      <c r="ADY28" s="24"/>
      <c r="ADZ28" s="24"/>
      <c r="AEA28" s="24"/>
      <c r="AEB28" s="24"/>
      <c r="AEC28" s="24"/>
      <c r="AED28" s="24"/>
      <c r="AEE28" s="24"/>
      <c r="AEF28" s="24"/>
      <c r="AEG28" s="24"/>
      <c r="AEH28" s="24"/>
      <c r="AEI28" s="24"/>
      <c r="AEJ28" s="24"/>
      <c r="AEK28" s="24"/>
      <c r="AEL28" s="24"/>
      <c r="AEM28" s="24"/>
      <c r="AEN28" s="24"/>
      <c r="AEO28" s="24"/>
      <c r="AEP28" s="24"/>
      <c r="AEQ28" s="24"/>
      <c r="AER28" s="24"/>
      <c r="AES28" s="24"/>
      <c r="AET28" s="24"/>
      <c r="AEU28" s="24"/>
      <c r="AEV28" s="24"/>
      <c r="AEW28" s="24"/>
      <c r="AEX28" s="24"/>
      <c r="AEY28" s="24"/>
      <c r="AEZ28" s="24"/>
      <c r="AFA28" s="24"/>
      <c r="AFB28" s="24"/>
      <c r="AFC28" s="24"/>
      <c r="AFD28" s="24"/>
      <c r="AFE28" s="24"/>
      <c r="AFF28" s="24"/>
      <c r="AFG28" s="24"/>
      <c r="AFH28" s="24"/>
      <c r="AFI28" s="24"/>
      <c r="AFJ28" s="24"/>
      <c r="AFK28" s="24"/>
      <c r="AFL28" s="24"/>
      <c r="AFM28" s="24"/>
      <c r="AFN28" s="24"/>
      <c r="AFO28" s="24"/>
      <c r="AFP28" s="24"/>
      <c r="AFQ28" s="24"/>
      <c r="AFR28" s="24"/>
      <c r="AFS28" s="24"/>
      <c r="AFT28" s="24"/>
      <c r="AFU28" s="24"/>
      <c r="AFV28" s="24"/>
      <c r="AFW28" s="24"/>
      <c r="AFX28" s="24"/>
      <c r="AFY28" s="24"/>
      <c r="AFZ28" s="24"/>
      <c r="AGA28" s="24"/>
      <c r="AGB28" s="24"/>
      <c r="AGC28" s="24"/>
      <c r="AGD28" s="24"/>
      <c r="AGE28" s="24"/>
      <c r="AGF28" s="24"/>
      <c r="AGG28" s="24"/>
      <c r="AGH28" s="24"/>
      <c r="AGI28" s="24"/>
      <c r="AGJ28" s="24"/>
      <c r="AGK28" s="24"/>
      <c r="AGL28" s="24"/>
      <c r="AGM28" s="24"/>
      <c r="AGN28" s="24"/>
      <c r="AGO28" s="24"/>
      <c r="AGP28" s="24"/>
      <c r="AGQ28" s="24"/>
      <c r="AGR28" s="24"/>
      <c r="AGS28" s="24"/>
      <c r="AGT28" s="24"/>
      <c r="AGU28" s="24"/>
      <c r="AGV28" s="24"/>
      <c r="AGW28" s="24"/>
      <c r="AGX28" s="24"/>
      <c r="AGY28" s="24"/>
      <c r="AGZ28" s="24"/>
      <c r="AHA28" s="24"/>
      <c r="AHB28" s="24"/>
      <c r="AHC28" s="24"/>
      <c r="AHD28" s="24"/>
      <c r="AHE28" s="24"/>
      <c r="AHF28" s="24"/>
      <c r="AHG28" s="24"/>
      <c r="AHH28" s="24"/>
      <c r="AHI28" s="24"/>
      <c r="AHJ28" s="24"/>
      <c r="AHK28" s="24"/>
      <c r="AHL28" s="24"/>
      <c r="AHM28" s="24"/>
      <c r="AHN28" s="24"/>
      <c r="AHO28" s="24"/>
      <c r="AHP28" s="24"/>
      <c r="AHQ28" s="24"/>
      <c r="AHR28" s="24"/>
      <c r="AHS28" s="24"/>
      <c r="AHT28" s="24"/>
      <c r="AHU28" s="24"/>
      <c r="AHV28" s="24"/>
      <c r="AHW28" s="24"/>
      <c r="AHX28" s="24"/>
      <c r="AHY28" s="24"/>
      <c r="AHZ28" s="24"/>
      <c r="AIA28" s="24"/>
      <c r="AIB28" s="24"/>
      <c r="AIC28" s="24"/>
      <c r="AID28" s="24"/>
      <c r="AIE28" s="24"/>
      <c r="AIF28" s="24"/>
      <c r="AIG28" s="24"/>
      <c r="AIH28" s="24"/>
      <c r="AII28" s="24"/>
      <c r="AIJ28" s="24"/>
      <c r="AIK28" s="24"/>
      <c r="AIL28" s="24"/>
      <c r="AIM28" s="24"/>
      <c r="AIN28" s="24"/>
      <c r="AIO28" s="24"/>
      <c r="AIP28" s="24"/>
      <c r="AIQ28" s="24"/>
      <c r="AIR28" s="24"/>
      <c r="AIS28" s="24"/>
      <c r="AIT28" s="24"/>
      <c r="AIU28" s="24"/>
      <c r="AIV28" s="24"/>
      <c r="AIW28" s="24"/>
      <c r="AIX28" s="24"/>
      <c r="AIY28" s="24"/>
      <c r="AIZ28" s="24"/>
      <c r="AJA28" s="24"/>
      <c r="AJB28" s="24"/>
      <c r="AJC28" s="24"/>
      <c r="AJD28" s="24"/>
      <c r="AJE28" s="24"/>
      <c r="AJF28" s="24"/>
      <c r="AJG28" s="24"/>
      <c r="AJH28" s="24"/>
      <c r="AJI28" s="24"/>
      <c r="AJJ28" s="24"/>
      <c r="AJK28" s="24"/>
      <c r="AJL28" s="24"/>
      <c r="AJM28" s="24"/>
      <c r="AJN28" s="24"/>
      <c r="AJO28" s="24"/>
      <c r="AJP28" s="24"/>
      <c r="AJQ28" s="24"/>
      <c r="AJR28" s="24"/>
      <c r="AJS28" s="24"/>
      <c r="AJT28" s="24"/>
      <c r="AJU28" s="24"/>
      <c r="AJV28" s="24"/>
      <c r="AJW28" s="24"/>
      <c r="AJX28" s="24"/>
      <c r="AJY28" s="24"/>
      <c r="AJZ28" s="24"/>
      <c r="AKA28" s="24"/>
      <c r="AKB28" s="24"/>
      <c r="AKC28" s="24"/>
      <c r="AKD28" s="24"/>
      <c r="AKE28" s="24"/>
      <c r="AKF28" s="24"/>
      <c r="AKG28" s="24"/>
      <c r="AKH28" s="24"/>
      <c r="AKI28" s="24"/>
      <c r="AKJ28" s="24"/>
      <c r="AKK28" s="24"/>
      <c r="AKL28" s="24"/>
      <c r="AKM28" s="24"/>
      <c r="AKN28" s="24"/>
      <c r="AKO28" s="24"/>
      <c r="AKP28" s="24"/>
      <c r="AKQ28" s="24"/>
      <c r="AKR28" s="24"/>
      <c r="AKS28" s="24"/>
      <c r="AKT28" s="24"/>
      <c r="AKU28" s="24"/>
      <c r="AKV28" s="24"/>
      <c r="AKW28" s="24"/>
      <c r="AKX28" s="24"/>
      <c r="AKY28" s="24"/>
      <c r="AKZ28" s="24"/>
      <c r="ALA28" s="24"/>
      <c r="ALB28" s="24"/>
      <c r="ALC28" s="24"/>
      <c r="ALD28" s="24"/>
      <c r="ALE28" s="24"/>
      <c r="ALF28" s="24"/>
      <c r="ALG28" s="24"/>
      <c r="ALH28" s="24"/>
      <c r="ALI28" s="24"/>
      <c r="ALJ28" s="24"/>
      <c r="ALK28" s="24"/>
      <c r="ALL28" s="24"/>
      <c r="ALM28" s="24"/>
      <c r="ALN28" s="24"/>
      <c r="ALO28" s="24"/>
      <c r="ALP28" s="24"/>
      <c r="ALQ28" s="24"/>
      <c r="ALR28" s="24"/>
      <c r="ALS28" s="24"/>
      <c r="ALT28" s="24"/>
      <c r="ALU28" s="24"/>
      <c r="ALV28" s="24"/>
      <c r="ALW28" s="24"/>
      <c r="ALX28" s="24"/>
      <c r="ALY28" s="24"/>
      <c r="ALZ28" s="24"/>
      <c r="AMA28" s="24"/>
      <c r="AMB28" s="24"/>
      <c r="AMC28" s="24"/>
    </row>
    <row r="29" spans="1:1017" s="61" customFormat="1" ht="33">
      <c r="A29" s="132" t="s">
        <v>83</v>
      </c>
      <c r="B29" s="133" t="s">
        <v>84</v>
      </c>
      <c r="C29" s="134" t="s">
        <v>85</v>
      </c>
      <c r="D29" s="139" t="s">
        <v>82</v>
      </c>
      <c r="E29" s="137" t="s">
        <v>63</v>
      </c>
      <c r="F29" s="112">
        <v>2411.2600000000002</v>
      </c>
      <c r="G29" s="60">
        <v>156.56</v>
      </c>
      <c r="H29" s="83">
        <f t="shared" si="0"/>
        <v>0.21229999999999999</v>
      </c>
      <c r="I29" s="60">
        <f t="shared" si="5"/>
        <v>189.8</v>
      </c>
      <c r="J29" s="60">
        <f t="shared" si="6"/>
        <v>377506.86</v>
      </c>
      <c r="K29" s="60">
        <f t="shared" si="7"/>
        <v>457657.14</v>
      </c>
      <c r="L29" s="58">
        <v>65.3</v>
      </c>
      <c r="M29" s="24"/>
      <c r="N29" s="24"/>
      <c r="O29" s="24"/>
      <c r="P29" s="24"/>
      <c r="Q29" s="24"/>
      <c r="R29" s="24"/>
      <c r="S29" s="24"/>
      <c r="T29" s="24"/>
      <c r="U29" s="24"/>
      <c r="V29" s="24"/>
      <c r="W29" s="24"/>
      <c r="X29" s="24"/>
      <c r="Y29" s="24"/>
      <c r="Z29" s="24"/>
      <c r="AA29" s="24"/>
      <c r="AB29" s="24"/>
      <c r="AC29" s="24"/>
      <c r="AD29" s="24"/>
      <c r="AE29" s="24"/>
      <c r="AF29" s="24"/>
      <c r="AG29" s="24"/>
      <c r="AH29" s="24"/>
      <c r="AI29" s="24"/>
      <c r="AJ29" s="24"/>
      <c r="AK29" s="24"/>
      <c r="AL29" s="24"/>
      <c r="AM29" s="24"/>
      <c r="AN29" s="24"/>
      <c r="AO29" s="24"/>
      <c r="AP29" s="24"/>
      <c r="AQ29" s="24"/>
      <c r="AR29" s="24"/>
      <c r="AS29" s="24"/>
      <c r="AT29" s="24"/>
      <c r="AU29" s="24"/>
      <c r="AV29" s="24"/>
      <c r="AW29" s="24"/>
      <c r="AX29" s="24"/>
      <c r="AY29" s="24"/>
      <c r="AZ29" s="24"/>
      <c r="BA29" s="24"/>
      <c r="BB29" s="24"/>
      <c r="BC29" s="24"/>
      <c r="BD29" s="24"/>
      <c r="BE29" s="24"/>
      <c r="BF29" s="24"/>
      <c r="BG29" s="24"/>
      <c r="BH29" s="24"/>
      <c r="BI29" s="24"/>
      <c r="BJ29" s="24"/>
      <c r="BK29" s="24"/>
      <c r="BL29" s="24"/>
      <c r="BM29" s="24"/>
      <c r="BN29" s="24"/>
      <c r="BO29" s="24"/>
      <c r="BP29" s="24"/>
      <c r="BQ29" s="24"/>
      <c r="BR29" s="24"/>
      <c r="BS29" s="24"/>
      <c r="BT29" s="24"/>
      <c r="BU29" s="24"/>
      <c r="BV29" s="24"/>
      <c r="BW29" s="24"/>
      <c r="BX29" s="24"/>
      <c r="BY29" s="24"/>
      <c r="BZ29" s="24"/>
      <c r="CA29" s="24"/>
      <c r="CB29" s="24"/>
      <c r="CC29" s="24"/>
      <c r="CD29" s="24"/>
      <c r="CE29" s="24"/>
      <c r="CF29" s="24"/>
      <c r="CG29" s="24"/>
      <c r="CH29" s="24"/>
      <c r="CI29" s="24"/>
      <c r="CJ29" s="24"/>
      <c r="CK29" s="24"/>
      <c r="CL29" s="24"/>
      <c r="CM29" s="24"/>
      <c r="CN29" s="24"/>
      <c r="CO29" s="24"/>
      <c r="CP29" s="24"/>
      <c r="CQ29" s="24"/>
      <c r="CR29" s="24"/>
      <c r="CS29" s="24"/>
      <c r="CT29" s="24"/>
      <c r="CU29" s="24"/>
      <c r="CV29" s="24"/>
      <c r="CW29" s="24"/>
      <c r="CX29" s="24"/>
      <c r="CY29" s="24"/>
      <c r="CZ29" s="24"/>
      <c r="DA29" s="24"/>
      <c r="DB29" s="24"/>
      <c r="DC29" s="24"/>
      <c r="DD29" s="24"/>
      <c r="DE29" s="24"/>
      <c r="DF29" s="24"/>
      <c r="DG29" s="24"/>
      <c r="DH29" s="24"/>
      <c r="DI29" s="24"/>
      <c r="DJ29" s="24"/>
      <c r="DK29" s="24"/>
      <c r="DL29" s="24"/>
      <c r="DM29" s="24"/>
      <c r="DN29" s="24"/>
      <c r="DO29" s="24"/>
      <c r="DP29" s="24"/>
      <c r="DQ29" s="24"/>
      <c r="DR29" s="24"/>
      <c r="DS29" s="24"/>
      <c r="DT29" s="24"/>
      <c r="DU29" s="24"/>
      <c r="DV29" s="24"/>
      <c r="DW29" s="24"/>
      <c r="DX29" s="24"/>
      <c r="DY29" s="24"/>
      <c r="DZ29" s="24"/>
      <c r="EA29" s="24"/>
      <c r="EB29" s="24"/>
      <c r="EC29" s="24"/>
      <c r="ED29" s="24"/>
      <c r="EE29" s="24"/>
      <c r="EF29" s="24"/>
      <c r="EG29" s="24"/>
      <c r="EH29" s="24"/>
      <c r="EI29" s="24"/>
      <c r="EJ29" s="24"/>
      <c r="EK29" s="24"/>
      <c r="EL29" s="24"/>
      <c r="EM29" s="24"/>
      <c r="EN29" s="24"/>
      <c r="EO29" s="24"/>
      <c r="EP29" s="24"/>
      <c r="EQ29" s="24"/>
      <c r="ER29" s="24"/>
      <c r="ES29" s="24"/>
      <c r="ET29" s="24"/>
      <c r="EU29" s="24"/>
      <c r="EV29" s="24"/>
      <c r="EW29" s="24"/>
      <c r="EX29" s="24"/>
      <c r="EY29" s="24"/>
      <c r="EZ29" s="24"/>
      <c r="FA29" s="24"/>
      <c r="FB29" s="24"/>
      <c r="FC29" s="24"/>
      <c r="FD29" s="24"/>
      <c r="FE29" s="24"/>
      <c r="FF29" s="24"/>
      <c r="FG29" s="24"/>
      <c r="FH29" s="24"/>
      <c r="FI29" s="24"/>
      <c r="FJ29" s="24"/>
      <c r="FK29" s="24"/>
      <c r="FL29" s="24"/>
      <c r="FM29" s="24"/>
      <c r="FN29" s="24"/>
      <c r="FO29" s="24"/>
      <c r="FP29" s="24"/>
      <c r="FQ29" s="24"/>
      <c r="FR29" s="24"/>
      <c r="FS29" s="24"/>
      <c r="FT29" s="24"/>
      <c r="FU29" s="24"/>
      <c r="FV29" s="24"/>
      <c r="FW29" s="24"/>
      <c r="FX29" s="24"/>
      <c r="FY29" s="24"/>
      <c r="FZ29" s="24"/>
      <c r="GA29" s="24"/>
      <c r="GB29" s="24"/>
      <c r="GC29" s="24"/>
      <c r="GD29" s="24"/>
      <c r="GE29" s="24"/>
      <c r="GF29" s="24"/>
      <c r="GG29" s="24"/>
      <c r="GH29" s="24"/>
      <c r="GI29" s="24"/>
      <c r="GJ29" s="24"/>
      <c r="GK29" s="24"/>
      <c r="GL29" s="24"/>
      <c r="GM29" s="24"/>
      <c r="GN29" s="24"/>
      <c r="GO29" s="24"/>
      <c r="GP29" s="24"/>
      <c r="GQ29" s="24"/>
      <c r="GR29" s="24"/>
      <c r="GS29" s="24"/>
      <c r="GT29" s="24"/>
      <c r="GU29" s="24"/>
      <c r="GV29" s="24"/>
      <c r="GW29" s="24"/>
      <c r="GX29" s="24"/>
      <c r="GY29" s="24"/>
      <c r="GZ29" s="24"/>
      <c r="HA29" s="24"/>
      <c r="HB29" s="24"/>
      <c r="HC29" s="24"/>
      <c r="HD29" s="24"/>
      <c r="HE29" s="24"/>
      <c r="HF29" s="24"/>
      <c r="HG29" s="24"/>
      <c r="HH29" s="24"/>
      <c r="HI29" s="24"/>
      <c r="HJ29" s="24"/>
      <c r="HK29" s="24"/>
      <c r="HL29" s="24"/>
      <c r="HM29" s="24"/>
      <c r="HN29" s="24"/>
      <c r="HO29" s="24"/>
      <c r="HP29" s="24"/>
      <c r="HQ29" s="24"/>
      <c r="HR29" s="24"/>
      <c r="HS29" s="24"/>
      <c r="HT29" s="24"/>
      <c r="HU29" s="24"/>
      <c r="HV29" s="24"/>
      <c r="HW29" s="24"/>
      <c r="HX29" s="24"/>
      <c r="HY29" s="24"/>
      <c r="HZ29" s="24"/>
      <c r="IA29" s="24"/>
      <c r="IB29" s="24"/>
      <c r="IC29" s="24"/>
      <c r="ID29" s="24"/>
      <c r="IE29" s="24"/>
      <c r="IF29" s="24"/>
      <c r="IG29" s="24"/>
      <c r="IH29" s="24"/>
      <c r="II29" s="24"/>
      <c r="IJ29" s="24"/>
      <c r="IK29" s="24"/>
      <c r="IL29" s="24"/>
      <c r="IM29" s="24"/>
      <c r="IN29" s="24"/>
      <c r="IO29" s="24"/>
      <c r="IP29" s="24"/>
      <c r="IQ29" s="24"/>
      <c r="IR29" s="24"/>
      <c r="IS29" s="24"/>
      <c r="IT29" s="24"/>
      <c r="IU29" s="24"/>
      <c r="IV29" s="24"/>
      <c r="IW29" s="24"/>
      <c r="IX29" s="24"/>
      <c r="IY29" s="24"/>
      <c r="IZ29" s="24"/>
      <c r="JA29" s="24"/>
      <c r="JB29" s="24"/>
      <c r="JC29" s="24"/>
      <c r="JD29" s="24"/>
      <c r="JE29" s="24"/>
      <c r="JF29" s="24"/>
      <c r="JG29" s="24"/>
      <c r="JH29" s="24"/>
      <c r="JI29" s="24"/>
      <c r="JJ29" s="24"/>
      <c r="JK29" s="24"/>
      <c r="JL29" s="24"/>
      <c r="JM29" s="24"/>
      <c r="JN29" s="24"/>
      <c r="JO29" s="24"/>
      <c r="JP29" s="24"/>
      <c r="JQ29" s="24"/>
      <c r="JR29" s="24"/>
      <c r="JS29" s="24"/>
      <c r="JT29" s="24"/>
      <c r="JU29" s="24"/>
      <c r="JV29" s="24"/>
      <c r="JW29" s="24"/>
      <c r="JX29" s="24"/>
      <c r="JY29" s="24"/>
      <c r="JZ29" s="24"/>
      <c r="KA29" s="24"/>
      <c r="KB29" s="24"/>
      <c r="KC29" s="24"/>
      <c r="KD29" s="24"/>
      <c r="KE29" s="24"/>
      <c r="KF29" s="24"/>
      <c r="KG29" s="24"/>
      <c r="KH29" s="24"/>
      <c r="KI29" s="24"/>
      <c r="KJ29" s="24"/>
      <c r="KK29" s="24"/>
      <c r="KL29" s="24"/>
      <c r="KM29" s="24"/>
      <c r="KN29" s="24"/>
      <c r="KO29" s="24"/>
      <c r="KP29" s="24"/>
      <c r="KQ29" s="24"/>
      <c r="KR29" s="24"/>
      <c r="KS29" s="24"/>
      <c r="KT29" s="24"/>
      <c r="KU29" s="24"/>
      <c r="KV29" s="24"/>
      <c r="KW29" s="24"/>
      <c r="KX29" s="24"/>
      <c r="KY29" s="24"/>
      <c r="KZ29" s="24"/>
      <c r="LA29" s="24"/>
      <c r="LB29" s="24"/>
      <c r="LC29" s="24"/>
      <c r="LD29" s="24"/>
      <c r="LE29" s="24"/>
      <c r="LF29" s="24"/>
      <c r="LG29" s="24"/>
      <c r="LH29" s="24"/>
      <c r="LI29" s="24"/>
      <c r="LJ29" s="24"/>
      <c r="LK29" s="24"/>
      <c r="LL29" s="24"/>
      <c r="LM29" s="24"/>
      <c r="LN29" s="24"/>
      <c r="LO29" s="24"/>
      <c r="LP29" s="24"/>
      <c r="LQ29" s="24"/>
      <c r="LR29" s="24"/>
      <c r="LS29" s="24"/>
      <c r="LT29" s="24"/>
      <c r="LU29" s="24"/>
      <c r="LV29" s="24"/>
      <c r="LW29" s="24"/>
      <c r="LX29" s="24"/>
      <c r="LY29" s="24"/>
      <c r="LZ29" s="24"/>
      <c r="MA29" s="24"/>
      <c r="MB29" s="24"/>
      <c r="MC29" s="24"/>
      <c r="MD29" s="24"/>
      <c r="ME29" s="24"/>
      <c r="MF29" s="24"/>
      <c r="MG29" s="24"/>
      <c r="MH29" s="24"/>
      <c r="MI29" s="24"/>
      <c r="MJ29" s="24"/>
      <c r="MK29" s="24"/>
      <c r="ML29" s="24"/>
      <c r="MM29" s="24"/>
      <c r="MN29" s="24"/>
      <c r="MO29" s="24"/>
      <c r="MP29" s="24"/>
      <c r="MQ29" s="24"/>
      <c r="MR29" s="24"/>
      <c r="MS29" s="24"/>
      <c r="MT29" s="24"/>
      <c r="MU29" s="24"/>
      <c r="MV29" s="24"/>
      <c r="MW29" s="24"/>
      <c r="MX29" s="24"/>
      <c r="MY29" s="24"/>
      <c r="MZ29" s="24"/>
      <c r="NA29" s="24"/>
      <c r="NB29" s="24"/>
      <c r="NC29" s="24"/>
      <c r="ND29" s="24"/>
      <c r="NE29" s="24"/>
      <c r="NF29" s="24"/>
      <c r="NG29" s="24"/>
      <c r="NH29" s="24"/>
      <c r="NI29" s="24"/>
      <c r="NJ29" s="24"/>
      <c r="NK29" s="24"/>
      <c r="NL29" s="24"/>
      <c r="NM29" s="24"/>
      <c r="NN29" s="24"/>
      <c r="NO29" s="24"/>
      <c r="NP29" s="24"/>
      <c r="NQ29" s="24"/>
      <c r="NR29" s="24"/>
      <c r="NS29" s="24"/>
      <c r="NT29" s="24"/>
      <c r="NU29" s="24"/>
      <c r="NV29" s="24"/>
      <c r="NW29" s="24"/>
      <c r="NX29" s="24"/>
      <c r="NY29" s="24"/>
      <c r="NZ29" s="24"/>
      <c r="OA29" s="24"/>
      <c r="OB29" s="24"/>
      <c r="OC29" s="24"/>
      <c r="OD29" s="24"/>
      <c r="OE29" s="24"/>
      <c r="OF29" s="24"/>
      <c r="OG29" s="24"/>
      <c r="OH29" s="24"/>
      <c r="OI29" s="24"/>
      <c r="OJ29" s="24"/>
      <c r="OK29" s="24"/>
      <c r="OL29" s="24"/>
      <c r="OM29" s="24"/>
      <c r="ON29" s="24"/>
      <c r="OO29" s="24"/>
      <c r="OP29" s="24"/>
      <c r="OQ29" s="24"/>
      <c r="OR29" s="24"/>
      <c r="OS29" s="24"/>
      <c r="OT29" s="24"/>
      <c r="OU29" s="24"/>
      <c r="OV29" s="24"/>
      <c r="OW29" s="24"/>
      <c r="OX29" s="24"/>
      <c r="OY29" s="24"/>
      <c r="OZ29" s="24"/>
      <c r="PA29" s="24"/>
      <c r="PB29" s="24"/>
      <c r="PC29" s="24"/>
      <c r="PD29" s="24"/>
      <c r="PE29" s="24"/>
      <c r="PF29" s="24"/>
      <c r="PG29" s="24"/>
      <c r="PH29" s="24"/>
      <c r="PI29" s="24"/>
      <c r="PJ29" s="24"/>
      <c r="PK29" s="24"/>
      <c r="PL29" s="24"/>
      <c r="PM29" s="24"/>
      <c r="PN29" s="24"/>
      <c r="PO29" s="24"/>
      <c r="PP29" s="24"/>
      <c r="PQ29" s="24"/>
      <c r="PR29" s="24"/>
      <c r="PS29" s="24"/>
      <c r="PT29" s="24"/>
      <c r="PU29" s="24"/>
      <c r="PV29" s="24"/>
      <c r="PW29" s="24"/>
      <c r="PX29" s="24"/>
      <c r="PY29" s="24"/>
      <c r="PZ29" s="24"/>
      <c r="QA29" s="24"/>
      <c r="QB29" s="24"/>
      <c r="QC29" s="24"/>
      <c r="QD29" s="24"/>
      <c r="QE29" s="24"/>
      <c r="QF29" s="24"/>
      <c r="QG29" s="24"/>
      <c r="QH29" s="24"/>
      <c r="QI29" s="24"/>
      <c r="QJ29" s="24"/>
      <c r="QK29" s="24"/>
      <c r="QL29" s="24"/>
      <c r="QM29" s="24"/>
      <c r="QN29" s="24"/>
      <c r="QO29" s="24"/>
      <c r="QP29" s="24"/>
      <c r="QQ29" s="24"/>
      <c r="QR29" s="24"/>
      <c r="QS29" s="24"/>
      <c r="QT29" s="24"/>
      <c r="QU29" s="24"/>
      <c r="QV29" s="24"/>
      <c r="QW29" s="24"/>
      <c r="QX29" s="24"/>
      <c r="QY29" s="24"/>
      <c r="QZ29" s="24"/>
      <c r="RA29" s="24"/>
      <c r="RB29" s="24"/>
      <c r="RC29" s="24"/>
      <c r="RD29" s="24"/>
      <c r="RE29" s="24"/>
      <c r="RF29" s="24"/>
      <c r="RG29" s="24"/>
      <c r="RH29" s="24"/>
      <c r="RI29" s="24"/>
      <c r="RJ29" s="24"/>
      <c r="RK29" s="24"/>
      <c r="RL29" s="24"/>
      <c r="RM29" s="24"/>
      <c r="RN29" s="24"/>
      <c r="RO29" s="24"/>
      <c r="RP29" s="24"/>
      <c r="RQ29" s="24"/>
      <c r="RR29" s="24"/>
      <c r="RS29" s="24"/>
      <c r="RT29" s="24"/>
      <c r="RU29" s="24"/>
      <c r="RV29" s="24"/>
      <c r="RW29" s="24"/>
      <c r="RX29" s="24"/>
      <c r="RY29" s="24"/>
      <c r="RZ29" s="24"/>
      <c r="SA29" s="24"/>
      <c r="SB29" s="24"/>
      <c r="SC29" s="24"/>
      <c r="SD29" s="24"/>
      <c r="SE29" s="24"/>
      <c r="SF29" s="24"/>
      <c r="SG29" s="24"/>
      <c r="SH29" s="24"/>
      <c r="SI29" s="24"/>
      <c r="SJ29" s="24"/>
      <c r="SK29" s="24"/>
      <c r="SL29" s="24"/>
      <c r="SM29" s="24"/>
      <c r="SN29" s="24"/>
      <c r="SO29" s="24"/>
      <c r="SP29" s="24"/>
      <c r="SQ29" s="24"/>
      <c r="SR29" s="24"/>
      <c r="SS29" s="24"/>
      <c r="ST29" s="24"/>
      <c r="SU29" s="24"/>
      <c r="SV29" s="24"/>
      <c r="SW29" s="24"/>
      <c r="SX29" s="24"/>
      <c r="SY29" s="24"/>
      <c r="SZ29" s="24"/>
      <c r="TA29" s="24"/>
      <c r="TB29" s="24"/>
      <c r="TC29" s="24"/>
      <c r="TD29" s="24"/>
      <c r="TE29" s="24"/>
      <c r="TF29" s="24"/>
      <c r="TG29" s="24"/>
      <c r="TH29" s="24"/>
      <c r="TI29" s="24"/>
      <c r="TJ29" s="24"/>
      <c r="TK29" s="24"/>
      <c r="TL29" s="24"/>
      <c r="TM29" s="24"/>
      <c r="TN29" s="24"/>
      <c r="TO29" s="24"/>
      <c r="TP29" s="24"/>
      <c r="TQ29" s="24"/>
      <c r="TR29" s="24"/>
      <c r="TS29" s="24"/>
      <c r="TT29" s="24"/>
      <c r="TU29" s="24"/>
      <c r="TV29" s="24"/>
      <c r="TW29" s="24"/>
      <c r="TX29" s="24"/>
      <c r="TY29" s="24"/>
      <c r="TZ29" s="24"/>
      <c r="UA29" s="24"/>
      <c r="UB29" s="24"/>
      <c r="UC29" s="24"/>
      <c r="UD29" s="24"/>
      <c r="UE29" s="24"/>
      <c r="UF29" s="24"/>
      <c r="UG29" s="24"/>
      <c r="UH29" s="24"/>
      <c r="UI29" s="24"/>
      <c r="UJ29" s="24"/>
      <c r="UK29" s="24"/>
      <c r="UL29" s="24"/>
      <c r="UM29" s="24"/>
      <c r="UN29" s="24"/>
      <c r="UO29" s="24"/>
      <c r="UP29" s="24"/>
      <c r="UQ29" s="24"/>
      <c r="UR29" s="24"/>
      <c r="US29" s="24"/>
      <c r="UT29" s="24"/>
      <c r="UU29" s="24"/>
      <c r="UV29" s="24"/>
      <c r="UW29" s="24"/>
      <c r="UX29" s="24"/>
      <c r="UY29" s="24"/>
      <c r="UZ29" s="24"/>
      <c r="VA29" s="24"/>
      <c r="VB29" s="24"/>
      <c r="VC29" s="24"/>
      <c r="VD29" s="24"/>
      <c r="VE29" s="24"/>
      <c r="VF29" s="24"/>
      <c r="VG29" s="24"/>
      <c r="VH29" s="24"/>
      <c r="VI29" s="24"/>
      <c r="VJ29" s="24"/>
      <c r="VK29" s="24"/>
      <c r="VL29" s="24"/>
      <c r="VM29" s="24"/>
      <c r="VN29" s="24"/>
      <c r="VO29" s="24"/>
      <c r="VP29" s="24"/>
      <c r="VQ29" s="24"/>
      <c r="VR29" s="24"/>
      <c r="VS29" s="24"/>
      <c r="VT29" s="24"/>
      <c r="VU29" s="24"/>
      <c r="VV29" s="24"/>
      <c r="VW29" s="24"/>
      <c r="VX29" s="24"/>
      <c r="VY29" s="24"/>
      <c r="VZ29" s="24"/>
      <c r="WA29" s="24"/>
      <c r="WB29" s="24"/>
      <c r="WC29" s="24"/>
      <c r="WD29" s="24"/>
      <c r="WE29" s="24"/>
      <c r="WF29" s="24"/>
      <c r="WG29" s="24"/>
      <c r="WH29" s="24"/>
      <c r="WI29" s="24"/>
      <c r="WJ29" s="24"/>
      <c r="WK29" s="24"/>
      <c r="WL29" s="24"/>
      <c r="WM29" s="24"/>
      <c r="WN29" s="24"/>
      <c r="WO29" s="24"/>
      <c r="WP29" s="24"/>
      <c r="WQ29" s="24"/>
      <c r="WR29" s="24"/>
      <c r="WS29" s="24"/>
      <c r="WT29" s="24"/>
      <c r="WU29" s="24"/>
      <c r="WV29" s="24"/>
      <c r="WW29" s="24"/>
      <c r="WX29" s="24"/>
      <c r="WY29" s="24"/>
      <c r="WZ29" s="24"/>
      <c r="XA29" s="24"/>
      <c r="XB29" s="24"/>
      <c r="XC29" s="24"/>
      <c r="XD29" s="24"/>
      <c r="XE29" s="24"/>
      <c r="XF29" s="24"/>
      <c r="XG29" s="24"/>
      <c r="XH29" s="24"/>
      <c r="XI29" s="24"/>
      <c r="XJ29" s="24"/>
      <c r="XK29" s="24"/>
      <c r="XL29" s="24"/>
      <c r="XM29" s="24"/>
      <c r="XN29" s="24"/>
      <c r="XO29" s="24"/>
      <c r="XP29" s="24"/>
      <c r="XQ29" s="24"/>
      <c r="XR29" s="24"/>
      <c r="XS29" s="24"/>
      <c r="XT29" s="24"/>
      <c r="XU29" s="24"/>
      <c r="XV29" s="24"/>
      <c r="XW29" s="24"/>
      <c r="XX29" s="24"/>
      <c r="XY29" s="24"/>
      <c r="XZ29" s="24"/>
      <c r="YA29" s="24"/>
      <c r="YB29" s="24"/>
      <c r="YC29" s="24"/>
      <c r="YD29" s="24"/>
      <c r="YE29" s="24"/>
      <c r="YF29" s="24"/>
      <c r="YG29" s="24"/>
      <c r="YH29" s="24"/>
      <c r="YI29" s="24"/>
      <c r="YJ29" s="24"/>
      <c r="YK29" s="24"/>
      <c r="YL29" s="24"/>
      <c r="YM29" s="24"/>
      <c r="YN29" s="24"/>
      <c r="YO29" s="24"/>
      <c r="YP29" s="24"/>
      <c r="YQ29" s="24"/>
      <c r="YR29" s="24"/>
      <c r="YS29" s="24"/>
      <c r="YT29" s="24"/>
      <c r="YU29" s="24"/>
      <c r="YV29" s="24"/>
      <c r="YW29" s="24"/>
      <c r="YX29" s="24"/>
      <c r="YY29" s="24"/>
      <c r="YZ29" s="24"/>
      <c r="ZA29" s="24"/>
      <c r="ZB29" s="24"/>
      <c r="ZC29" s="24"/>
      <c r="ZD29" s="24"/>
      <c r="ZE29" s="24"/>
      <c r="ZF29" s="24"/>
      <c r="ZG29" s="24"/>
      <c r="ZH29" s="24"/>
      <c r="ZI29" s="24"/>
      <c r="ZJ29" s="24"/>
      <c r="ZK29" s="24"/>
      <c r="ZL29" s="24"/>
      <c r="ZM29" s="24"/>
      <c r="ZN29" s="24"/>
      <c r="ZO29" s="24"/>
      <c r="ZP29" s="24"/>
      <c r="ZQ29" s="24"/>
      <c r="ZR29" s="24"/>
      <c r="ZS29" s="24"/>
      <c r="ZT29" s="24"/>
      <c r="ZU29" s="24"/>
      <c r="ZV29" s="24"/>
      <c r="ZW29" s="24"/>
      <c r="ZX29" s="24"/>
      <c r="ZY29" s="24"/>
      <c r="ZZ29" s="24"/>
      <c r="AAA29" s="24"/>
      <c r="AAB29" s="24"/>
      <c r="AAC29" s="24"/>
      <c r="AAD29" s="24"/>
      <c r="AAE29" s="24"/>
      <c r="AAF29" s="24"/>
      <c r="AAG29" s="24"/>
      <c r="AAH29" s="24"/>
      <c r="AAI29" s="24"/>
      <c r="AAJ29" s="24"/>
      <c r="AAK29" s="24"/>
      <c r="AAL29" s="24"/>
      <c r="AAM29" s="24"/>
      <c r="AAN29" s="24"/>
      <c r="AAO29" s="24"/>
      <c r="AAP29" s="24"/>
      <c r="AAQ29" s="24"/>
      <c r="AAR29" s="24"/>
      <c r="AAS29" s="24"/>
      <c r="AAT29" s="24"/>
      <c r="AAU29" s="24"/>
      <c r="AAV29" s="24"/>
      <c r="AAW29" s="24"/>
      <c r="AAX29" s="24"/>
      <c r="AAY29" s="24"/>
      <c r="AAZ29" s="24"/>
      <c r="ABA29" s="24"/>
      <c r="ABB29" s="24"/>
      <c r="ABC29" s="24"/>
      <c r="ABD29" s="24"/>
      <c r="ABE29" s="24"/>
      <c r="ABF29" s="24"/>
      <c r="ABG29" s="24"/>
      <c r="ABH29" s="24"/>
      <c r="ABI29" s="24"/>
      <c r="ABJ29" s="24"/>
      <c r="ABK29" s="24"/>
      <c r="ABL29" s="24"/>
      <c r="ABM29" s="24"/>
      <c r="ABN29" s="24"/>
      <c r="ABO29" s="24"/>
      <c r="ABP29" s="24"/>
      <c r="ABQ29" s="24"/>
      <c r="ABR29" s="24"/>
      <c r="ABS29" s="24"/>
      <c r="ABT29" s="24"/>
      <c r="ABU29" s="24"/>
      <c r="ABV29" s="24"/>
      <c r="ABW29" s="24"/>
      <c r="ABX29" s="24"/>
      <c r="ABY29" s="24"/>
      <c r="ABZ29" s="24"/>
      <c r="ACA29" s="24"/>
      <c r="ACB29" s="24"/>
      <c r="ACC29" s="24"/>
      <c r="ACD29" s="24"/>
      <c r="ACE29" s="24"/>
      <c r="ACF29" s="24"/>
      <c r="ACG29" s="24"/>
      <c r="ACH29" s="24"/>
      <c r="ACI29" s="24"/>
      <c r="ACJ29" s="24"/>
      <c r="ACK29" s="24"/>
      <c r="ACL29" s="24"/>
      <c r="ACM29" s="24"/>
      <c r="ACN29" s="24"/>
      <c r="ACO29" s="24"/>
      <c r="ACP29" s="24"/>
      <c r="ACQ29" s="24"/>
      <c r="ACR29" s="24"/>
      <c r="ACS29" s="24"/>
      <c r="ACT29" s="24"/>
      <c r="ACU29" s="24"/>
      <c r="ACV29" s="24"/>
      <c r="ACW29" s="24"/>
      <c r="ACX29" s="24"/>
      <c r="ACY29" s="24"/>
      <c r="ACZ29" s="24"/>
      <c r="ADA29" s="24"/>
      <c r="ADB29" s="24"/>
      <c r="ADC29" s="24"/>
      <c r="ADD29" s="24"/>
      <c r="ADE29" s="24"/>
      <c r="ADF29" s="24"/>
      <c r="ADG29" s="24"/>
      <c r="ADH29" s="24"/>
      <c r="ADI29" s="24"/>
      <c r="ADJ29" s="24"/>
      <c r="ADK29" s="24"/>
      <c r="ADL29" s="24"/>
      <c r="ADM29" s="24"/>
      <c r="ADN29" s="24"/>
      <c r="ADO29" s="24"/>
      <c r="ADP29" s="24"/>
      <c r="ADQ29" s="24"/>
      <c r="ADR29" s="24"/>
      <c r="ADS29" s="24"/>
      <c r="ADT29" s="24"/>
      <c r="ADU29" s="24"/>
      <c r="ADV29" s="24"/>
      <c r="ADW29" s="24"/>
      <c r="ADX29" s="24"/>
      <c r="ADY29" s="24"/>
      <c r="ADZ29" s="24"/>
      <c r="AEA29" s="24"/>
      <c r="AEB29" s="24"/>
      <c r="AEC29" s="24"/>
      <c r="AED29" s="24"/>
      <c r="AEE29" s="24"/>
      <c r="AEF29" s="24"/>
      <c r="AEG29" s="24"/>
      <c r="AEH29" s="24"/>
      <c r="AEI29" s="24"/>
      <c r="AEJ29" s="24"/>
      <c r="AEK29" s="24"/>
      <c r="AEL29" s="24"/>
      <c r="AEM29" s="24"/>
      <c r="AEN29" s="24"/>
      <c r="AEO29" s="24"/>
      <c r="AEP29" s="24"/>
      <c r="AEQ29" s="24"/>
      <c r="AER29" s="24"/>
      <c r="AES29" s="24"/>
      <c r="AET29" s="24"/>
      <c r="AEU29" s="24"/>
      <c r="AEV29" s="24"/>
      <c r="AEW29" s="24"/>
      <c r="AEX29" s="24"/>
      <c r="AEY29" s="24"/>
      <c r="AEZ29" s="24"/>
      <c r="AFA29" s="24"/>
      <c r="AFB29" s="24"/>
      <c r="AFC29" s="24"/>
      <c r="AFD29" s="24"/>
      <c r="AFE29" s="24"/>
      <c r="AFF29" s="24"/>
      <c r="AFG29" s="24"/>
      <c r="AFH29" s="24"/>
      <c r="AFI29" s="24"/>
      <c r="AFJ29" s="24"/>
      <c r="AFK29" s="24"/>
      <c r="AFL29" s="24"/>
      <c r="AFM29" s="24"/>
      <c r="AFN29" s="24"/>
      <c r="AFO29" s="24"/>
      <c r="AFP29" s="24"/>
      <c r="AFQ29" s="24"/>
      <c r="AFR29" s="24"/>
      <c r="AFS29" s="24"/>
      <c r="AFT29" s="24"/>
      <c r="AFU29" s="24"/>
      <c r="AFV29" s="24"/>
      <c r="AFW29" s="24"/>
      <c r="AFX29" s="24"/>
      <c r="AFY29" s="24"/>
      <c r="AFZ29" s="24"/>
      <c r="AGA29" s="24"/>
      <c r="AGB29" s="24"/>
      <c r="AGC29" s="24"/>
      <c r="AGD29" s="24"/>
      <c r="AGE29" s="24"/>
      <c r="AGF29" s="24"/>
      <c r="AGG29" s="24"/>
      <c r="AGH29" s="24"/>
      <c r="AGI29" s="24"/>
      <c r="AGJ29" s="24"/>
      <c r="AGK29" s="24"/>
      <c r="AGL29" s="24"/>
      <c r="AGM29" s="24"/>
      <c r="AGN29" s="24"/>
      <c r="AGO29" s="24"/>
      <c r="AGP29" s="24"/>
      <c r="AGQ29" s="24"/>
      <c r="AGR29" s="24"/>
      <c r="AGS29" s="24"/>
      <c r="AGT29" s="24"/>
      <c r="AGU29" s="24"/>
      <c r="AGV29" s="24"/>
      <c r="AGW29" s="24"/>
      <c r="AGX29" s="24"/>
      <c r="AGY29" s="24"/>
      <c r="AGZ29" s="24"/>
      <c r="AHA29" s="24"/>
      <c r="AHB29" s="24"/>
      <c r="AHC29" s="24"/>
      <c r="AHD29" s="24"/>
      <c r="AHE29" s="24"/>
      <c r="AHF29" s="24"/>
      <c r="AHG29" s="24"/>
      <c r="AHH29" s="24"/>
      <c r="AHI29" s="24"/>
      <c r="AHJ29" s="24"/>
      <c r="AHK29" s="24"/>
      <c r="AHL29" s="24"/>
      <c r="AHM29" s="24"/>
      <c r="AHN29" s="24"/>
      <c r="AHO29" s="24"/>
      <c r="AHP29" s="24"/>
      <c r="AHQ29" s="24"/>
      <c r="AHR29" s="24"/>
      <c r="AHS29" s="24"/>
      <c r="AHT29" s="24"/>
      <c r="AHU29" s="24"/>
      <c r="AHV29" s="24"/>
      <c r="AHW29" s="24"/>
      <c r="AHX29" s="24"/>
      <c r="AHY29" s="24"/>
      <c r="AHZ29" s="24"/>
      <c r="AIA29" s="24"/>
      <c r="AIB29" s="24"/>
      <c r="AIC29" s="24"/>
      <c r="AID29" s="24"/>
      <c r="AIE29" s="24"/>
      <c r="AIF29" s="24"/>
      <c r="AIG29" s="24"/>
      <c r="AIH29" s="24"/>
      <c r="AII29" s="24"/>
      <c r="AIJ29" s="24"/>
      <c r="AIK29" s="24"/>
      <c r="AIL29" s="24"/>
      <c r="AIM29" s="24"/>
      <c r="AIN29" s="24"/>
      <c r="AIO29" s="24"/>
      <c r="AIP29" s="24"/>
      <c r="AIQ29" s="24"/>
      <c r="AIR29" s="24"/>
      <c r="AIS29" s="24"/>
      <c r="AIT29" s="24"/>
      <c r="AIU29" s="24"/>
      <c r="AIV29" s="24"/>
      <c r="AIW29" s="24"/>
      <c r="AIX29" s="24"/>
      <c r="AIY29" s="24"/>
      <c r="AIZ29" s="24"/>
      <c r="AJA29" s="24"/>
      <c r="AJB29" s="24"/>
      <c r="AJC29" s="24"/>
      <c r="AJD29" s="24"/>
      <c r="AJE29" s="24"/>
      <c r="AJF29" s="24"/>
      <c r="AJG29" s="24"/>
      <c r="AJH29" s="24"/>
      <c r="AJI29" s="24"/>
      <c r="AJJ29" s="24"/>
      <c r="AJK29" s="24"/>
      <c r="AJL29" s="24"/>
      <c r="AJM29" s="24"/>
      <c r="AJN29" s="24"/>
      <c r="AJO29" s="24"/>
      <c r="AJP29" s="24"/>
      <c r="AJQ29" s="24"/>
      <c r="AJR29" s="24"/>
      <c r="AJS29" s="24"/>
      <c r="AJT29" s="24"/>
      <c r="AJU29" s="24"/>
      <c r="AJV29" s="24"/>
      <c r="AJW29" s="24"/>
      <c r="AJX29" s="24"/>
      <c r="AJY29" s="24"/>
      <c r="AJZ29" s="24"/>
      <c r="AKA29" s="24"/>
      <c r="AKB29" s="24"/>
      <c r="AKC29" s="24"/>
      <c r="AKD29" s="24"/>
      <c r="AKE29" s="24"/>
      <c r="AKF29" s="24"/>
      <c r="AKG29" s="24"/>
      <c r="AKH29" s="24"/>
      <c r="AKI29" s="24"/>
      <c r="AKJ29" s="24"/>
      <c r="AKK29" s="24"/>
      <c r="AKL29" s="24"/>
      <c r="AKM29" s="24"/>
      <c r="AKN29" s="24"/>
      <c r="AKO29" s="24"/>
      <c r="AKP29" s="24"/>
      <c r="AKQ29" s="24"/>
      <c r="AKR29" s="24"/>
      <c r="AKS29" s="24"/>
      <c r="AKT29" s="24"/>
      <c r="AKU29" s="24"/>
      <c r="AKV29" s="24"/>
      <c r="AKW29" s="24"/>
      <c r="AKX29" s="24"/>
      <c r="AKY29" s="24"/>
      <c r="AKZ29" s="24"/>
      <c r="ALA29" s="24"/>
      <c r="ALB29" s="24"/>
      <c r="ALC29" s="24"/>
      <c r="ALD29" s="24"/>
      <c r="ALE29" s="24"/>
      <c r="ALF29" s="24"/>
      <c r="ALG29" s="24"/>
      <c r="ALH29" s="24"/>
      <c r="ALI29" s="24"/>
      <c r="ALJ29" s="24"/>
      <c r="ALK29" s="24"/>
      <c r="ALL29" s="24"/>
      <c r="ALM29" s="24"/>
      <c r="ALN29" s="24"/>
      <c r="ALO29" s="24"/>
      <c r="ALP29" s="24"/>
      <c r="ALQ29" s="24"/>
      <c r="ALR29" s="24"/>
      <c r="ALS29" s="24"/>
      <c r="ALT29" s="24"/>
      <c r="ALU29" s="24"/>
      <c r="ALV29" s="24"/>
      <c r="ALW29" s="24"/>
      <c r="ALX29" s="24"/>
      <c r="ALY29" s="24"/>
      <c r="ALZ29" s="24"/>
      <c r="AMA29" s="24"/>
      <c r="AMB29" s="24"/>
      <c r="AMC29" s="24"/>
    </row>
    <row r="30" spans="1:1017" s="61" customFormat="1">
      <c r="A30" s="132" t="s">
        <v>86</v>
      </c>
      <c r="B30" s="133" t="s">
        <v>87</v>
      </c>
      <c r="C30" s="134" t="s">
        <v>88</v>
      </c>
      <c r="D30" s="139" t="s">
        <v>89</v>
      </c>
      <c r="E30" s="137" t="s">
        <v>63</v>
      </c>
      <c r="F30" s="112">
        <v>210</v>
      </c>
      <c r="G30" s="60">
        <v>6.48</v>
      </c>
      <c r="H30" s="83">
        <f t="shared" si="0"/>
        <v>0.21229999999999999</v>
      </c>
      <c r="I30" s="60">
        <f t="shared" si="5"/>
        <v>7.86</v>
      </c>
      <c r="J30" s="60">
        <f t="shared" si="6"/>
        <v>1360.8</v>
      </c>
      <c r="K30" s="60">
        <f t="shared" si="7"/>
        <v>1650.6</v>
      </c>
      <c r="L30" s="58"/>
      <c r="M30" s="24"/>
      <c r="N30" s="24"/>
      <c r="O30" s="24"/>
      <c r="P30" s="24"/>
      <c r="Q30" s="24"/>
      <c r="R30" s="24"/>
      <c r="S30" s="24"/>
      <c r="T30" s="24"/>
      <c r="U30" s="24"/>
      <c r="V30" s="24"/>
      <c r="W30" s="24"/>
      <c r="X30" s="24"/>
      <c r="Y30" s="24"/>
      <c r="Z30" s="24"/>
      <c r="AA30" s="24"/>
      <c r="AB30" s="24"/>
      <c r="AC30" s="24"/>
      <c r="AD30" s="24"/>
      <c r="AE30" s="24"/>
      <c r="AF30" s="24"/>
      <c r="AG30" s="24"/>
      <c r="AH30" s="24"/>
      <c r="AI30" s="24"/>
      <c r="AJ30" s="24"/>
      <c r="AK30" s="24"/>
      <c r="AL30" s="24"/>
      <c r="AM30" s="24"/>
      <c r="AN30" s="24"/>
      <c r="AO30" s="24"/>
      <c r="AP30" s="24"/>
      <c r="AQ30" s="24"/>
      <c r="AR30" s="24"/>
      <c r="AS30" s="24"/>
      <c r="AT30" s="24"/>
      <c r="AU30" s="24"/>
      <c r="AV30" s="24"/>
      <c r="AW30" s="24"/>
      <c r="AX30" s="24"/>
      <c r="AY30" s="24"/>
      <c r="AZ30" s="24"/>
      <c r="BA30" s="24"/>
      <c r="BB30" s="24"/>
      <c r="BC30" s="24"/>
      <c r="BD30" s="24"/>
      <c r="BE30" s="24"/>
      <c r="BF30" s="24"/>
      <c r="BG30" s="24"/>
      <c r="BH30" s="24"/>
      <c r="BI30" s="24"/>
      <c r="BJ30" s="24"/>
      <c r="BK30" s="24"/>
      <c r="BL30" s="24"/>
      <c r="BM30" s="24"/>
      <c r="BN30" s="24"/>
      <c r="BO30" s="24"/>
      <c r="BP30" s="24"/>
      <c r="BQ30" s="24"/>
      <c r="BR30" s="24"/>
      <c r="BS30" s="24"/>
      <c r="BT30" s="24"/>
      <c r="BU30" s="24"/>
      <c r="BV30" s="24"/>
      <c r="BW30" s="24"/>
      <c r="BX30" s="24"/>
      <c r="BY30" s="24"/>
      <c r="BZ30" s="24"/>
      <c r="CA30" s="24"/>
      <c r="CB30" s="24"/>
      <c r="CC30" s="24"/>
      <c r="CD30" s="24"/>
      <c r="CE30" s="24"/>
      <c r="CF30" s="24"/>
      <c r="CG30" s="24"/>
      <c r="CH30" s="24"/>
      <c r="CI30" s="24"/>
      <c r="CJ30" s="24"/>
      <c r="CK30" s="24"/>
      <c r="CL30" s="24"/>
      <c r="CM30" s="24"/>
      <c r="CN30" s="24"/>
      <c r="CO30" s="24"/>
      <c r="CP30" s="24"/>
      <c r="CQ30" s="24"/>
      <c r="CR30" s="24"/>
      <c r="CS30" s="24"/>
      <c r="CT30" s="24"/>
      <c r="CU30" s="24"/>
      <c r="CV30" s="24"/>
      <c r="CW30" s="24"/>
      <c r="CX30" s="24"/>
      <c r="CY30" s="24"/>
      <c r="CZ30" s="24"/>
      <c r="DA30" s="24"/>
      <c r="DB30" s="24"/>
      <c r="DC30" s="24"/>
      <c r="DD30" s="24"/>
      <c r="DE30" s="24"/>
      <c r="DF30" s="24"/>
      <c r="DG30" s="24"/>
      <c r="DH30" s="24"/>
      <c r="DI30" s="24"/>
      <c r="DJ30" s="24"/>
      <c r="DK30" s="24"/>
      <c r="DL30" s="24"/>
      <c r="DM30" s="24"/>
      <c r="DN30" s="24"/>
      <c r="DO30" s="24"/>
      <c r="DP30" s="24"/>
      <c r="DQ30" s="24"/>
      <c r="DR30" s="24"/>
      <c r="DS30" s="24"/>
      <c r="DT30" s="24"/>
      <c r="DU30" s="24"/>
      <c r="DV30" s="24"/>
      <c r="DW30" s="24"/>
      <c r="DX30" s="24"/>
      <c r="DY30" s="24"/>
      <c r="DZ30" s="24"/>
      <c r="EA30" s="24"/>
      <c r="EB30" s="24"/>
      <c r="EC30" s="24"/>
      <c r="ED30" s="24"/>
      <c r="EE30" s="24"/>
      <c r="EF30" s="24"/>
      <c r="EG30" s="24"/>
      <c r="EH30" s="24"/>
      <c r="EI30" s="24"/>
      <c r="EJ30" s="24"/>
      <c r="EK30" s="24"/>
      <c r="EL30" s="24"/>
      <c r="EM30" s="24"/>
      <c r="EN30" s="24"/>
      <c r="EO30" s="24"/>
      <c r="EP30" s="24"/>
      <c r="EQ30" s="24"/>
      <c r="ER30" s="24"/>
      <c r="ES30" s="24"/>
      <c r="ET30" s="24"/>
      <c r="EU30" s="24"/>
      <c r="EV30" s="24"/>
      <c r="EW30" s="24"/>
      <c r="EX30" s="24"/>
      <c r="EY30" s="24"/>
      <c r="EZ30" s="24"/>
      <c r="FA30" s="24"/>
      <c r="FB30" s="24"/>
      <c r="FC30" s="24"/>
      <c r="FD30" s="24"/>
      <c r="FE30" s="24"/>
      <c r="FF30" s="24"/>
      <c r="FG30" s="24"/>
      <c r="FH30" s="24"/>
      <c r="FI30" s="24"/>
      <c r="FJ30" s="24"/>
      <c r="FK30" s="24"/>
      <c r="FL30" s="24"/>
      <c r="FM30" s="24"/>
      <c r="FN30" s="24"/>
      <c r="FO30" s="24"/>
      <c r="FP30" s="24"/>
      <c r="FQ30" s="24"/>
      <c r="FR30" s="24"/>
      <c r="FS30" s="24"/>
      <c r="FT30" s="24"/>
      <c r="FU30" s="24"/>
      <c r="FV30" s="24"/>
      <c r="FW30" s="24"/>
      <c r="FX30" s="24"/>
      <c r="FY30" s="24"/>
      <c r="FZ30" s="24"/>
      <c r="GA30" s="24"/>
      <c r="GB30" s="24"/>
      <c r="GC30" s="24"/>
      <c r="GD30" s="24"/>
      <c r="GE30" s="24"/>
      <c r="GF30" s="24"/>
      <c r="GG30" s="24"/>
      <c r="GH30" s="24"/>
      <c r="GI30" s="24"/>
      <c r="GJ30" s="24"/>
      <c r="GK30" s="24"/>
      <c r="GL30" s="24"/>
      <c r="GM30" s="24"/>
      <c r="GN30" s="24"/>
      <c r="GO30" s="24"/>
      <c r="GP30" s="24"/>
      <c r="GQ30" s="24"/>
      <c r="GR30" s="24"/>
      <c r="GS30" s="24"/>
      <c r="GT30" s="24"/>
      <c r="GU30" s="24"/>
      <c r="GV30" s="24"/>
      <c r="GW30" s="24"/>
      <c r="GX30" s="24"/>
      <c r="GY30" s="24"/>
      <c r="GZ30" s="24"/>
      <c r="HA30" s="24"/>
      <c r="HB30" s="24"/>
      <c r="HC30" s="24"/>
      <c r="HD30" s="24"/>
      <c r="HE30" s="24"/>
      <c r="HF30" s="24"/>
      <c r="HG30" s="24"/>
      <c r="HH30" s="24"/>
      <c r="HI30" s="24"/>
      <c r="HJ30" s="24"/>
      <c r="HK30" s="24"/>
      <c r="HL30" s="24"/>
      <c r="HM30" s="24"/>
      <c r="HN30" s="24"/>
      <c r="HO30" s="24"/>
      <c r="HP30" s="24"/>
      <c r="HQ30" s="24"/>
      <c r="HR30" s="24"/>
      <c r="HS30" s="24"/>
      <c r="HT30" s="24"/>
      <c r="HU30" s="24"/>
      <c r="HV30" s="24"/>
      <c r="HW30" s="24"/>
      <c r="HX30" s="24"/>
      <c r="HY30" s="24"/>
      <c r="HZ30" s="24"/>
      <c r="IA30" s="24"/>
      <c r="IB30" s="24"/>
      <c r="IC30" s="24"/>
      <c r="ID30" s="24"/>
      <c r="IE30" s="24"/>
      <c r="IF30" s="24"/>
      <c r="IG30" s="24"/>
      <c r="IH30" s="24"/>
      <c r="II30" s="24"/>
      <c r="IJ30" s="24"/>
      <c r="IK30" s="24"/>
      <c r="IL30" s="24"/>
      <c r="IM30" s="24"/>
      <c r="IN30" s="24"/>
      <c r="IO30" s="24"/>
      <c r="IP30" s="24"/>
      <c r="IQ30" s="24"/>
      <c r="IR30" s="24"/>
      <c r="IS30" s="24"/>
      <c r="IT30" s="24"/>
      <c r="IU30" s="24"/>
      <c r="IV30" s="24"/>
      <c r="IW30" s="24"/>
      <c r="IX30" s="24"/>
      <c r="IY30" s="24"/>
      <c r="IZ30" s="24"/>
      <c r="JA30" s="24"/>
      <c r="JB30" s="24"/>
      <c r="JC30" s="24"/>
      <c r="JD30" s="24"/>
      <c r="JE30" s="24"/>
      <c r="JF30" s="24"/>
      <c r="JG30" s="24"/>
      <c r="JH30" s="24"/>
      <c r="JI30" s="24"/>
      <c r="JJ30" s="24"/>
      <c r="JK30" s="24"/>
      <c r="JL30" s="24"/>
      <c r="JM30" s="24"/>
      <c r="JN30" s="24"/>
      <c r="JO30" s="24"/>
      <c r="JP30" s="24"/>
      <c r="JQ30" s="24"/>
      <c r="JR30" s="24"/>
      <c r="JS30" s="24"/>
      <c r="JT30" s="24"/>
      <c r="JU30" s="24"/>
      <c r="JV30" s="24"/>
      <c r="JW30" s="24"/>
      <c r="JX30" s="24"/>
      <c r="JY30" s="24"/>
      <c r="JZ30" s="24"/>
      <c r="KA30" s="24"/>
      <c r="KB30" s="24"/>
      <c r="KC30" s="24"/>
      <c r="KD30" s="24"/>
      <c r="KE30" s="24"/>
      <c r="KF30" s="24"/>
      <c r="KG30" s="24"/>
      <c r="KH30" s="24"/>
      <c r="KI30" s="24"/>
      <c r="KJ30" s="24"/>
      <c r="KK30" s="24"/>
      <c r="KL30" s="24"/>
      <c r="KM30" s="24"/>
      <c r="KN30" s="24"/>
      <c r="KO30" s="24"/>
      <c r="KP30" s="24"/>
      <c r="KQ30" s="24"/>
      <c r="KR30" s="24"/>
      <c r="KS30" s="24"/>
      <c r="KT30" s="24"/>
      <c r="KU30" s="24"/>
      <c r="KV30" s="24"/>
      <c r="KW30" s="24"/>
      <c r="KX30" s="24"/>
      <c r="KY30" s="24"/>
      <c r="KZ30" s="24"/>
      <c r="LA30" s="24"/>
      <c r="LB30" s="24"/>
      <c r="LC30" s="24"/>
      <c r="LD30" s="24"/>
      <c r="LE30" s="24"/>
      <c r="LF30" s="24"/>
      <c r="LG30" s="24"/>
      <c r="LH30" s="24"/>
      <c r="LI30" s="24"/>
      <c r="LJ30" s="24"/>
      <c r="LK30" s="24"/>
      <c r="LL30" s="24"/>
      <c r="LM30" s="24"/>
      <c r="LN30" s="24"/>
      <c r="LO30" s="24"/>
      <c r="LP30" s="24"/>
      <c r="LQ30" s="24"/>
      <c r="LR30" s="24"/>
      <c r="LS30" s="24"/>
      <c r="LT30" s="24"/>
      <c r="LU30" s="24"/>
      <c r="LV30" s="24"/>
      <c r="LW30" s="24"/>
      <c r="LX30" s="24"/>
      <c r="LY30" s="24"/>
      <c r="LZ30" s="24"/>
      <c r="MA30" s="24"/>
      <c r="MB30" s="24"/>
      <c r="MC30" s="24"/>
      <c r="MD30" s="24"/>
      <c r="ME30" s="24"/>
      <c r="MF30" s="24"/>
      <c r="MG30" s="24"/>
      <c r="MH30" s="24"/>
      <c r="MI30" s="24"/>
      <c r="MJ30" s="24"/>
      <c r="MK30" s="24"/>
      <c r="ML30" s="24"/>
      <c r="MM30" s="24"/>
      <c r="MN30" s="24"/>
      <c r="MO30" s="24"/>
      <c r="MP30" s="24"/>
      <c r="MQ30" s="24"/>
      <c r="MR30" s="24"/>
      <c r="MS30" s="24"/>
      <c r="MT30" s="24"/>
      <c r="MU30" s="24"/>
      <c r="MV30" s="24"/>
      <c r="MW30" s="24"/>
      <c r="MX30" s="24"/>
      <c r="MY30" s="24"/>
      <c r="MZ30" s="24"/>
      <c r="NA30" s="24"/>
      <c r="NB30" s="24"/>
      <c r="NC30" s="24"/>
      <c r="ND30" s="24"/>
      <c r="NE30" s="24"/>
      <c r="NF30" s="24"/>
      <c r="NG30" s="24"/>
      <c r="NH30" s="24"/>
      <c r="NI30" s="24"/>
      <c r="NJ30" s="24"/>
      <c r="NK30" s="24"/>
      <c r="NL30" s="24"/>
      <c r="NM30" s="24"/>
      <c r="NN30" s="24"/>
      <c r="NO30" s="24"/>
      <c r="NP30" s="24"/>
      <c r="NQ30" s="24"/>
      <c r="NR30" s="24"/>
      <c r="NS30" s="24"/>
      <c r="NT30" s="24"/>
      <c r="NU30" s="24"/>
      <c r="NV30" s="24"/>
      <c r="NW30" s="24"/>
      <c r="NX30" s="24"/>
      <c r="NY30" s="24"/>
      <c r="NZ30" s="24"/>
      <c r="OA30" s="24"/>
      <c r="OB30" s="24"/>
      <c r="OC30" s="24"/>
      <c r="OD30" s="24"/>
      <c r="OE30" s="24"/>
      <c r="OF30" s="24"/>
      <c r="OG30" s="24"/>
      <c r="OH30" s="24"/>
      <c r="OI30" s="24"/>
      <c r="OJ30" s="24"/>
      <c r="OK30" s="24"/>
      <c r="OL30" s="24"/>
      <c r="OM30" s="24"/>
      <c r="ON30" s="24"/>
      <c r="OO30" s="24"/>
      <c r="OP30" s="24"/>
      <c r="OQ30" s="24"/>
      <c r="OR30" s="24"/>
      <c r="OS30" s="24"/>
      <c r="OT30" s="24"/>
      <c r="OU30" s="24"/>
      <c r="OV30" s="24"/>
      <c r="OW30" s="24"/>
      <c r="OX30" s="24"/>
      <c r="OY30" s="24"/>
      <c r="OZ30" s="24"/>
      <c r="PA30" s="24"/>
      <c r="PB30" s="24"/>
      <c r="PC30" s="24"/>
      <c r="PD30" s="24"/>
      <c r="PE30" s="24"/>
      <c r="PF30" s="24"/>
      <c r="PG30" s="24"/>
      <c r="PH30" s="24"/>
      <c r="PI30" s="24"/>
      <c r="PJ30" s="24"/>
      <c r="PK30" s="24"/>
      <c r="PL30" s="24"/>
      <c r="PM30" s="24"/>
      <c r="PN30" s="24"/>
      <c r="PO30" s="24"/>
      <c r="PP30" s="24"/>
      <c r="PQ30" s="24"/>
      <c r="PR30" s="24"/>
      <c r="PS30" s="24"/>
      <c r="PT30" s="24"/>
      <c r="PU30" s="24"/>
      <c r="PV30" s="24"/>
      <c r="PW30" s="24"/>
      <c r="PX30" s="24"/>
      <c r="PY30" s="24"/>
      <c r="PZ30" s="24"/>
      <c r="QA30" s="24"/>
      <c r="QB30" s="24"/>
      <c r="QC30" s="24"/>
      <c r="QD30" s="24"/>
      <c r="QE30" s="24"/>
      <c r="QF30" s="24"/>
      <c r="QG30" s="24"/>
      <c r="QH30" s="24"/>
      <c r="QI30" s="24"/>
      <c r="QJ30" s="24"/>
      <c r="QK30" s="24"/>
      <c r="QL30" s="24"/>
      <c r="QM30" s="24"/>
      <c r="QN30" s="24"/>
      <c r="QO30" s="24"/>
      <c r="QP30" s="24"/>
      <c r="QQ30" s="24"/>
      <c r="QR30" s="24"/>
      <c r="QS30" s="24"/>
      <c r="QT30" s="24"/>
      <c r="QU30" s="24"/>
      <c r="QV30" s="24"/>
      <c r="QW30" s="24"/>
      <c r="QX30" s="24"/>
      <c r="QY30" s="24"/>
      <c r="QZ30" s="24"/>
      <c r="RA30" s="24"/>
      <c r="RB30" s="24"/>
      <c r="RC30" s="24"/>
      <c r="RD30" s="24"/>
      <c r="RE30" s="24"/>
      <c r="RF30" s="24"/>
      <c r="RG30" s="24"/>
      <c r="RH30" s="24"/>
      <c r="RI30" s="24"/>
      <c r="RJ30" s="24"/>
      <c r="RK30" s="24"/>
      <c r="RL30" s="24"/>
      <c r="RM30" s="24"/>
      <c r="RN30" s="24"/>
      <c r="RO30" s="24"/>
      <c r="RP30" s="24"/>
      <c r="RQ30" s="24"/>
      <c r="RR30" s="24"/>
      <c r="RS30" s="24"/>
      <c r="RT30" s="24"/>
      <c r="RU30" s="24"/>
      <c r="RV30" s="24"/>
      <c r="RW30" s="24"/>
      <c r="RX30" s="24"/>
      <c r="RY30" s="24"/>
      <c r="RZ30" s="24"/>
      <c r="SA30" s="24"/>
      <c r="SB30" s="24"/>
      <c r="SC30" s="24"/>
      <c r="SD30" s="24"/>
      <c r="SE30" s="24"/>
      <c r="SF30" s="24"/>
      <c r="SG30" s="24"/>
      <c r="SH30" s="24"/>
      <c r="SI30" s="24"/>
      <c r="SJ30" s="24"/>
      <c r="SK30" s="24"/>
      <c r="SL30" s="24"/>
      <c r="SM30" s="24"/>
      <c r="SN30" s="24"/>
      <c r="SO30" s="24"/>
      <c r="SP30" s="24"/>
      <c r="SQ30" s="24"/>
      <c r="SR30" s="24"/>
      <c r="SS30" s="24"/>
      <c r="ST30" s="24"/>
      <c r="SU30" s="24"/>
      <c r="SV30" s="24"/>
      <c r="SW30" s="24"/>
      <c r="SX30" s="24"/>
      <c r="SY30" s="24"/>
      <c r="SZ30" s="24"/>
      <c r="TA30" s="24"/>
      <c r="TB30" s="24"/>
      <c r="TC30" s="24"/>
      <c r="TD30" s="24"/>
      <c r="TE30" s="24"/>
      <c r="TF30" s="24"/>
      <c r="TG30" s="24"/>
      <c r="TH30" s="24"/>
      <c r="TI30" s="24"/>
      <c r="TJ30" s="24"/>
      <c r="TK30" s="24"/>
      <c r="TL30" s="24"/>
      <c r="TM30" s="24"/>
      <c r="TN30" s="24"/>
      <c r="TO30" s="24"/>
      <c r="TP30" s="24"/>
      <c r="TQ30" s="24"/>
      <c r="TR30" s="24"/>
      <c r="TS30" s="24"/>
      <c r="TT30" s="24"/>
      <c r="TU30" s="24"/>
      <c r="TV30" s="24"/>
      <c r="TW30" s="24"/>
      <c r="TX30" s="24"/>
      <c r="TY30" s="24"/>
      <c r="TZ30" s="24"/>
      <c r="UA30" s="24"/>
      <c r="UB30" s="24"/>
      <c r="UC30" s="24"/>
      <c r="UD30" s="24"/>
      <c r="UE30" s="24"/>
      <c r="UF30" s="24"/>
      <c r="UG30" s="24"/>
      <c r="UH30" s="24"/>
      <c r="UI30" s="24"/>
      <c r="UJ30" s="24"/>
      <c r="UK30" s="24"/>
      <c r="UL30" s="24"/>
      <c r="UM30" s="24"/>
      <c r="UN30" s="24"/>
      <c r="UO30" s="24"/>
      <c r="UP30" s="24"/>
      <c r="UQ30" s="24"/>
      <c r="UR30" s="24"/>
      <c r="US30" s="24"/>
      <c r="UT30" s="24"/>
      <c r="UU30" s="24"/>
      <c r="UV30" s="24"/>
      <c r="UW30" s="24"/>
      <c r="UX30" s="24"/>
      <c r="UY30" s="24"/>
      <c r="UZ30" s="24"/>
      <c r="VA30" s="24"/>
      <c r="VB30" s="24"/>
      <c r="VC30" s="24"/>
      <c r="VD30" s="24"/>
      <c r="VE30" s="24"/>
      <c r="VF30" s="24"/>
      <c r="VG30" s="24"/>
      <c r="VH30" s="24"/>
      <c r="VI30" s="24"/>
      <c r="VJ30" s="24"/>
      <c r="VK30" s="24"/>
      <c r="VL30" s="24"/>
      <c r="VM30" s="24"/>
      <c r="VN30" s="24"/>
      <c r="VO30" s="24"/>
      <c r="VP30" s="24"/>
      <c r="VQ30" s="24"/>
      <c r="VR30" s="24"/>
      <c r="VS30" s="24"/>
      <c r="VT30" s="24"/>
      <c r="VU30" s="24"/>
      <c r="VV30" s="24"/>
      <c r="VW30" s="24"/>
      <c r="VX30" s="24"/>
      <c r="VY30" s="24"/>
      <c r="VZ30" s="24"/>
      <c r="WA30" s="24"/>
      <c r="WB30" s="24"/>
      <c r="WC30" s="24"/>
      <c r="WD30" s="24"/>
      <c r="WE30" s="24"/>
      <c r="WF30" s="24"/>
      <c r="WG30" s="24"/>
      <c r="WH30" s="24"/>
      <c r="WI30" s="24"/>
      <c r="WJ30" s="24"/>
      <c r="WK30" s="24"/>
      <c r="WL30" s="24"/>
      <c r="WM30" s="24"/>
      <c r="WN30" s="24"/>
      <c r="WO30" s="24"/>
      <c r="WP30" s="24"/>
      <c r="WQ30" s="24"/>
      <c r="WR30" s="24"/>
      <c r="WS30" s="24"/>
      <c r="WT30" s="24"/>
      <c r="WU30" s="24"/>
      <c r="WV30" s="24"/>
      <c r="WW30" s="24"/>
      <c r="WX30" s="24"/>
      <c r="WY30" s="24"/>
      <c r="WZ30" s="24"/>
      <c r="XA30" s="24"/>
      <c r="XB30" s="24"/>
      <c r="XC30" s="24"/>
      <c r="XD30" s="24"/>
      <c r="XE30" s="24"/>
      <c r="XF30" s="24"/>
      <c r="XG30" s="24"/>
      <c r="XH30" s="24"/>
      <c r="XI30" s="24"/>
      <c r="XJ30" s="24"/>
      <c r="XK30" s="24"/>
      <c r="XL30" s="24"/>
      <c r="XM30" s="24"/>
      <c r="XN30" s="24"/>
      <c r="XO30" s="24"/>
      <c r="XP30" s="24"/>
      <c r="XQ30" s="24"/>
      <c r="XR30" s="24"/>
      <c r="XS30" s="24"/>
      <c r="XT30" s="24"/>
      <c r="XU30" s="24"/>
      <c r="XV30" s="24"/>
      <c r="XW30" s="24"/>
      <c r="XX30" s="24"/>
      <c r="XY30" s="24"/>
      <c r="XZ30" s="24"/>
      <c r="YA30" s="24"/>
      <c r="YB30" s="24"/>
      <c r="YC30" s="24"/>
      <c r="YD30" s="24"/>
      <c r="YE30" s="24"/>
      <c r="YF30" s="24"/>
      <c r="YG30" s="24"/>
      <c r="YH30" s="24"/>
      <c r="YI30" s="24"/>
      <c r="YJ30" s="24"/>
      <c r="YK30" s="24"/>
      <c r="YL30" s="24"/>
      <c r="YM30" s="24"/>
      <c r="YN30" s="24"/>
      <c r="YO30" s="24"/>
      <c r="YP30" s="24"/>
      <c r="YQ30" s="24"/>
      <c r="YR30" s="24"/>
      <c r="YS30" s="24"/>
      <c r="YT30" s="24"/>
      <c r="YU30" s="24"/>
      <c r="YV30" s="24"/>
      <c r="YW30" s="24"/>
      <c r="YX30" s="24"/>
      <c r="YY30" s="24"/>
      <c r="YZ30" s="24"/>
      <c r="ZA30" s="24"/>
      <c r="ZB30" s="24"/>
      <c r="ZC30" s="24"/>
      <c r="ZD30" s="24"/>
      <c r="ZE30" s="24"/>
      <c r="ZF30" s="24"/>
      <c r="ZG30" s="24"/>
      <c r="ZH30" s="24"/>
      <c r="ZI30" s="24"/>
      <c r="ZJ30" s="24"/>
      <c r="ZK30" s="24"/>
      <c r="ZL30" s="24"/>
      <c r="ZM30" s="24"/>
      <c r="ZN30" s="24"/>
      <c r="ZO30" s="24"/>
      <c r="ZP30" s="24"/>
      <c r="ZQ30" s="24"/>
      <c r="ZR30" s="24"/>
      <c r="ZS30" s="24"/>
      <c r="ZT30" s="24"/>
      <c r="ZU30" s="24"/>
      <c r="ZV30" s="24"/>
      <c r="ZW30" s="24"/>
      <c r="ZX30" s="24"/>
      <c r="ZY30" s="24"/>
      <c r="ZZ30" s="24"/>
      <c r="AAA30" s="24"/>
      <c r="AAB30" s="24"/>
      <c r="AAC30" s="24"/>
      <c r="AAD30" s="24"/>
      <c r="AAE30" s="24"/>
      <c r="AAF30" s="24"/>
      <c r="AAG30" s="24"/>
      <c r="AAH30" s="24"/>
      <c r="AAI30" s="24"/>
      <c r="AAJ30" s="24"/>
      <c r="AAK30" s="24"/>
      <c r="AAL30" s="24"/>
      <c r="AAM30" s="24"/>
      <c r="AAN30" s="24"/>
      <c r="AAO30" s="24"/>
      <c r="AAP30" s="24"/>
      <c r="AAQ30" s="24"/>
      <c r="AAR30" s="24"/>
      <c r="AAS30" s="24"/>
      <c r="AAT30" s="24"/>
      <c r="AAU30" s="24"/>
      <c r="AAV30" s="24"/>
      <c r="AAW30" s="24"/>
      <c r="AAX30" s="24"/>
      <c r="AAY30" s="24"/>
      <c r="AAZ30" s="24"/>
      <c r="ABA30" s="24"/>
      <c r="ABB30" s="24"/>
      <c r="ABC30" s="24"/>
      <c r="ABD30" s="24"/>
      <c r="ABE30" s="24"/>
      <c r="ABF30" s="24"/>
      <c r="ABG30" s="24"/>
      <c r="ABH30" s="24"/>
      <c r="ABI30" s="24"/>
      <c r="ABJ30" s="24"/>
      <c r="ABK30" s="24"/>
      <c r="ABL30" s="24"/>
      <c r="ABM30" s="24"/>
      <c r="ABN30" s="24"/>
      <c r="ABO30" s="24"/>
      <c r="ABP30" s="24"/>
      <c r="ABQ30" s="24"/>
      <c r="ABR30" s="24"/>
      <c r="ABS30" s="24"/>
      <c r="ABT30" s="24"/>
      <c r="ABU30" s="24"/>
      <c r="ABV30" s="24"/>
      <c r="ABW30" s="24"/>
      <c r="ABX30" s="24"/>
      <c r="ABY30" s="24"/>
      <c r="ABZ30" s="24"/>
      <c r="ACA30" s="24"/>
      <c r="ACB30" s="24"/>
      <c r="ACC30" s="24"/>
      <c r="ACD30" s="24"/>
      <c r="ACE30" s="24"/>
      <c r="ACF30" s="24"/>
      <c r="ACG30" s="24"/>
      <c r="ACH30" s="24"/>
      <c r="ACI30" s="24"/>
      <c r="ACJ30" s="24"/>
      <c r="ACK30" s="24"/>
      <c r="ACL30" s="24"/>
      <c r="ACM30" s="24"/>
      <c r="ACN30" s="24"/>
      <c r="ACO30" s="24"/>
      <c r="ACP30" s="24"/>
      <c r="ACQ30" s="24"/>
      <c r="ACR30" s="24"/>
      <c r="ACS30" s="24"/>
      <c r="ACT30" s="24"/>
      <c r="ACU30" s="24"/>
      <c r="ACV30" s="24"/>
      <c r="ACW30" s="24"/>
      <c r="ACX30" s="24"/>
      <c r="ACY30" s="24"/>
      <c r="ACZ30" s="24"/>
      <c r="ADA30" s="24"/>
      <c r="ADB30" s="24"/>
      <c r="ADC30" s="24"/>
      <c r="ADD30" s="24"/>
      <c r="ADE30" s="24"/>
      <c r="ADF30" s="24"/>
      <c r="ADG30" s="24"/>
      <c r="ADH30" s="24"/>
      <c r="ADI30" s="24"/>
      <c r="ADJ30" s="24"/>
      <c r="ADK30" s="24"/>
      <c r="ADL30" s="24"/>
      <c r="ADM30" s="24"/>
      <c r="ADN30" s="24"/>
      <c r="ADO30" s="24"/>
      <c r="ADP30" s="24"/>
      <c r="ADQ30" s="24"/>
      <c r="ADR30" s="24"/>
      <c r="ADS30" s="24"/>
      <c r="ADT30" s="24"/>
      <c r="ADU30" s="24"/>
      <c r="ADV30" s="24"/>
      <c r="ADW30" s="24"/>
      <c r="ADX30" s="24"/>
      <c r="ADY30" s="24"/>
      <c r="ADZ30" s="24"/>
      <c r="AEA30" s="24"/>
      <c r="AEB30" s="24"/>
      <c r="AEC30" s="24"/>
      <c r="AED30" s="24"/>
      <c r="AEE30" s="24"/>
      <c r="AEF30" s="24"/>
      <c r="AEG30" s="24"/>
      <c r="AEH30" s="24"/>
      <c r="AEI30" s="24"/>
      <c r="AEJ30" s="24"/>
      <c r="AEK30" s="24"/>
      <c r="AEL30" s="24"/>
      <c r="AEM30" s="24"/>
      <c r="AEN30" s="24"/>
      <c r="AEO30" s="24"/>
      <c r="AEP30" s="24"/>
      <c r="AEQ30" s="24"/>
      <c r="AER30" s="24"/>
      <c r="AES30" s="24"/>
      <c r="AET30" s="24"/>
      <c r="AEU30" s="24"/>
      <c r="AEV30" s="24"/>
      <c r="AEW30" s="24"/>
      <c r="AEX30" s="24"/>
      <c r="AEY30" s="24"/>
      <c r="AEZ30" s="24"/>
      <c r="AFA30" s="24"/>
      <c r="AFB30" s="24"/>
      <c r="AFC30" s="24"/>
      <c r="AFD30" s="24"/>
      <c r="AFE30" s="24"/>
      <c r="AFF30" s="24"/>
      <c r="AFG30" s="24"/>
      <c r="AFH30" s="24"/>
      <c r="AFI30" s="24"/>
      <c r="AFJ30" s="24"/>
      <c r="AFK30" s="24"/>
      <c r="AFL30" s="24"/>
      <c r="AFM30" s="24"/>
      <c r="AFN30" s="24"/>
      <c r="AFO30" s="24"/>
      <c r="AFP30" s="24"/>
      <c r="AFQ30" s="24"/>
      <c r="AFR30" s="24"/>
      <c r="AFS30" s="24"/>
      <c r="AFT30" s="24"/>
      <c r="AFU30" s="24"/>
      <c r="AFV30" s="24"/>
      <c r="AFW30" s="24"/>
      <c r="AFX30" s="24"/>
      <c r="AFY30" s="24"/>
      <c r="AFZ30" s="24"/>
      <c r="AGA30" s="24"/>
      <c r="AGB30" s="24"/>
      <c r="AGC30" s="24"/>
      <c r="AGD30" s="24"/>
      <c r="AGE30" s="24"/>
      <c r="AGF30" s="24"/>
      <c r="AGG30" s="24"/>
      <c r="AGH30" s="24"/>
      <c r="AGI30" s="24"/>
      <c r="AGJ30" s="24"/>
      <c r="AGK30" s="24"/>
      <c r="AGL30" s="24"/>
      <c r="AGM30" s="24"/>
      <c r="AGN30" s="24"/>
      <c r="AGO30" s="24"/>
      <c r="AGP30" s="24"/>
      <c r="AGQ30" s="24"/>
      <c r="AGR30" s="24"/>
      <c r="AGS30" s="24"/>
      <c r="AGT30" s="24"/>
      <c r="AGU30" s="24"/>
      <c r="AGV30" s="24"/>
      <c r="AGW30" s="24"/>
      <c r="AGX30" s="24"/>
      <c r="AGY30" s="24"/>
      <c r="AGZ30" s="24"/>
      <c r="AHA30" s="24"/>
      <c r="AHB30" s="24"/>
      <c r="AHC30" s="24"/>
      <c r="AHD30" s="24"/>
      <c r="AHE30" s="24"/>
      <c r="AHF30" s="24"/>
      <c r="AHG30" s="24"/>
      <c r="AHH30" s="24"/>
      <c r="AHI30" s="24"/>
      <c r="AHJ30" s="24"/>
      <c r="AHK30" s="24"/>
      <c r="AHL30" s="24"/>
      <c r="AHM30" s="24"/>
      <c r="AHN30" s="24"/>
      <c r="AHO30" s="24"/>
      <c r="AHP30" s="24"/>
      <c r="AHQ30" s="24"/>
      <c r="AHR30" s="24"/>
      <c r="AHS30" s="24"/>
      <c r="AHT30" s="24"/>
      <c r="AHU30" s="24"/>
      <c r="AHV30" s="24"/>
      <c r="AHW30" s="24"/>
      <c r="AHX30" s="24"/>
      <c r="AHY30" s="24"/>
      <c r="AHZ30" s="24"/>
      <c r="AIA30" s="24"/>
      <c r="AIB30" s="24"/>
      <c r="AIC30" s="24"/>
      <c r="AID30" s="24"/>
      <c r="AIE30" s="24"/>
      <c r="AIF30" s="24"/>
      <c r="AIG30" s="24"/>
      <c r="AIH30" s="24"/>
      <c r="AII30" s="24"/>
      <c r="AIJ30" s="24"/>
      <c r="AIK30" s="24"/>
      <c r="AIL30" s="24"/>
      <c r="AIM30" s="24"/>
      <c r="AIN30" s="24"/>
      <c r="AIO30" s="24"/>
      <c r="AIP30" s="24"/>
      <c r="AIQ30" s="24"/>
      <c r="AIR30" s="24"/>
      <c r="AIS30" s="24"/>
      <c r="AIT30" s="24"/>
      <c r="AIU30" s="24"/>
      <c r="AIV30" s="24"/>
      <c r="AIW30" s="24"/>
      <c r="AIX30" s="24"/>
      <c r="AIY30" s="24"/>
      <c r="AIZ30" s="24"/>
      <c r="AJA30" s="24"/>
      <c r="AJB30" s="24"/>
      <c r="AJC30" s="24"/>
      <c r="AJD30" s="24"/>
      <c r="AJE30" s="24"/>
      <c r="AJF30" s="24"/>
      <c r="AJG30" s="24"/>
      <c r="AJH30" s="24"/>
      <c r="AJI30" s="24"/>
      <c r="AJJ30" s="24"/>
      <c r="AJK30" s="24"/>
      <c r="AJL30" s="24"/>
      <c r="AJM30" s="24"/>
      <c r="AJN30" s="24"/>
      <c r="AJO30" s="24"/>
      <c r="AJP30" s="24"/>
      <c r="AJQ30" s="24"/>
      <c r="AJR30" s="24"/>
      <c r="AJS30" s="24"/>
      <c r="AJT30" s="24"/>
      <c r="AJU30" s="24"/>
      <c r="AJV30" s="24"/>
      <c r="AJW30" s="24"/>
      <c r="AJX30" s="24"/>
      <c r="AJY30" s="24"/>
      <c r="AJZ30" s="24"/>
      <c r="AKA30" s="24"/>
      <c r="AKB30" s="24"/>
      <c r="AKC30" s="24"/>
      <c r="AKD30" s="24"/>
      <c r="AKE30" s="24"/>
      <c r="AKF30" s="24"/>
      <c r="AKG30" s="24"/>
      <c r="AKH30" s="24"/>
      <c r="AKI30" s="24"/>
      <c r="AKJ30" s="24"/>
      <c r="AKK30" s="24"/>
      <c r="AKL30" s="24"/>
      <c r="AKM30" s="24"/>
      <c r="AKN30" s="24"/>
      <c r="AKO30" s="24"/>
      <c r="AKP30" s="24"/>
      <c r="AKQ30" s="24"/>
      <c r="AKR30" s="24"/>
      <c r="AKS30" s="24"/>
      <c r="AKT30" s="24"/>
      <c r="AKU30" s="24"/>
      <c r="AKV30" s="24"/>
      <c r="AKW30" s="24"/>
      <c r="AKX30" s="24"/>
      <c r="AKY30" s="24"/>
      <c r="AKZ30" s="24"/>
      <c r="ALA30" s="24"/>
      <c r="ALB30" s="24"/>
      <c r="ALC30" s="24"/>
      <c r="ALD30" s="24"/>
      <c r="ALE30" s="24"/>
      <c r="ALF30" s="24"/>
      <c r="ALG30" s="24"/>
      <c r="ALH30" s="24"/>
      <c r="ALI30" s="24"/>
      <c r="ALJ30" s="24"/>
      <c r="ALK30" s="24"/>
      <c r="ALL30" s="24"/>
      <c r="ALM30" s="24"/>
      <c r="ALN30" s="24"/>
      <c r="ALO30" s="24"/>
      <c r="ALP30" s="24"/>
      <c r="ALQ30" s="24"/>
      <c r="ALR30" s="24"/>
      <c r="ALS30" s="24"/>
      <c r="ALT30" s="24"/>
      <c r="ALU30" s="24"/>
      <c r="ALV30" s="24"/>
      <c r="ALW30" s="24"/>
      <c r="ALX30" s="24"/>
      <c r="ALY30" s="24"/>
      <c r="ALZ30" s="24"/>
      <c r="AMA30" s="24"/>
      <c r="AMB30" s="24"/>
      <c r="AMC30" s="24"/>
    </row>
    <row r="31" spans="1:1017" s="61" customFormat="1">
      <c r="A31" s="132" t="s">
        <v>90</v>
      </c>
      <c r="B31" s="133" t="s">
        <v>91</v>
      </c>
      <c r="C31" s="134" t="s">
        <v>92</v>
      </c>
      <c r="D31" s="139" t="s">
        <v>89</v>
      </c>
      <c r="E31" s="137" t="s">
        <v>63</v>
      </c>
      <c r="F31" s="112">
        <v>4724.28</v>
      </c>
      <c r="G31" s="60">
        <v>5.6</v>
      </c>
      <c r="H31" s="83">
        <f t="shared" si="0"/>
        <v>0.21229999999999999</v>
      </c>
      <c r="I31" s="60">
        <f t="shared" si="5"/>
        <v>6.79</v>
      </c>
      <c r="J31" s="60">
        <f t="shared" si="6"/>
        <v>26455.96</v>
      </c>
      <c r="K31" s="60">
        <f t="shared" si="7"/>
        <v>32077.86</v>
      </c>
      <c r="L31" s="58"/>
      <c r="M31" s="24"/>
      <c r="N31" s="24"/>
      <c r="O31" s="24"/>
      <c r="P31" s="24"/>
      <c r="Q31" s="24"/>
      <c r="R31" s="24"/>
      <c r="S31" s="24"/>
      <c r="T31" s="24"/>
      <c r="U31" s="24"/>
      <c r="V31" s="24"/>
      <c r="W31" s="24"/>
      <c r="X31" s="24"/>
      <c r="Y31" s="24"/>
      <c r="Z31" s="24"/>
      <c r="AA31" s="24"/>
      <c r="AB31" s="24"/>
      <c r="AC31" s="24"/>
      <c r="AD31" s="24"/>
      <c r="AE31" s="24"/>
      <c r="AF31" s="24"/>
      <c r="AG31" s="24"/>
      <c r="AH31" s="24"/>
      <c r="AI31" s="24"/>
      <c r="AJ31" s="24"/>
      <c r="AK31" s="24"/>
      <c r="AL31" s="24"/>
      <c r="AM31" s="24"/>
      <c r="AN31" s="24"/>
      <c r="AO31" s="24"/>
      <c r="AP31" s="24"/>
      <c r="AQ31" s="24"/>
      <c r="AR31" s="24"/>
      <c r="AS31" s="24"/>
      <c r="AT31" s="24"/>
      <c r="AU31" s="24"/>
      <c r="AV31" s="24"/>
      <c r="AW31" s="24"/>
      <c r="AX31" s="24"/>
      <c r="AY31" s="24"/>
      <c r="AZ31" s="24"/>
      <c r="BA31" s="24"/>
      <c r="BB31" s="24"/>
      <c r="BC31" s="24"/>
      <c r="BD31" s="24"/>
      <c r="BE31" s="24"/>
      <c r="BF31" s="24"/>
      <c r="BG31" s="24"/>
      <c r="BH31" s="24"/>
      <c r="BI31" s="24"/>
      <c r="BJ31" s="24"/>
      <c r="BK31" s="24"/>
      <c r="BL31" s="24"/>
      <c r="BM31" s="24"/>
      <c r="BN31" s="24"/>
      <c r="BO31" s="24"/>
      <c r="BP31" s="24"/>
      <c r="BQ31" s="24"/>
      <c r="BR31" s="24"/>
      <c r="BS31" s="24"/>
      <c r="BT31" s="24"/>
      <c r="BU31" s="24"/>
      <c r="BV31" s="24"/>
      <c r="BW31" s="24"/>
      <c r="BX31" s="24"/>
      <c r="BY31" s="24"/>
      <c r="BZ31" s="24"/>
      <c r="CA31" s="24"/>
      <c r="CB31" s="24"/>
      <c r="CC31" s="24"/>
      <c r="CD31" s="24"/>
      <c r="CE31" s="24"/>
      <c r="CF31" s="24"/>
      <c r="CG31" s="24"/>
      <c r="CH31" s="24"/>
      <c r="CI31" s="24"/>
      <c r="CJ31" s="24"/>
      <c r="CK31" s="24"/>
      <c r="CL31" s="24"/>
      <c r="CM31" s="24"/>
      <c r="CN31" s="24"/>
      <c r="CO31" s="24"/>
      <c r="CP31" s="24"/>
      <c r="CQ31" s="24"/>
      <c r="CR31" s="24"/>
      <c r="CS31" s="24"/>
      <c r="CT31" s="24"/>
      <c r="CU31" s="24"/>
      <c r="CV31" s="24"/>
      <c r="CW31" s="24"/>
      <c r="CX31" s="24"/>
      <c r="CY31" s="24"/>
      <c r="CZ31" s="24"/>
      <c r="DA31" s="24"/>
      <c r="DB31" s="24"/>
      <c r="DC31" s="24"/>
      <c r="DD31" s="24"/>
      <c r="DE31" s="24"/>
      <c r="DF31" s="24"/>
      <c r="DG31" s="24"/>
      <c r="DH31" s="24"/>
      <c r="DI31" s="24"/>
      <c r="DJ31" s="24"/>
      <c r="DK31" s="24"/>
      <c r="DL31" s="24"/>
      <c r="DM31" s="24"/>
      <c r="DN31" s="24"/>
      <c r="DO31" s="24"/>
      <c r="DP31" s="24"/>
      <c r="DQ31" s="24"/>
      <c r="DR31" s="24"/>
      <c r="DS31" s="24"/>
      <c r="DT31" s="24"/>
      <c r="DU31" s="24"/>
      <c r="DV31" s="24"/>
      <c r="DW31" s="24"/>
      <c r="DX31" s="24"/>
      <c r="DY31" s="24"/>
      <c r="DZ31" s="24"/>
      <c r="EA31" s="24"/>
      <c r="EB31" s="24"/>
      <c r="EC31" s="24"/>
      <c r="ED31" s="24"/>
      <c r="EE31" s="24"/>
      <c r="EF31" s="24"/>
      <c r="EG31" s="24"/>
      <c r="EH31" s="24"/>
      <c r="EI31" s="24"/>
      <c r="EJ31" s="24"/>
      <c r="EK31" s="24"/>
      <c r="EL31" s="24"/>
      <c r="EM31" s="24"/>
      <c r="EN31" s="24"/>
      <c r="EO31" s="24"/>
      <c r="EP31" s="24"/>
      <c r="EQ31" s="24"/>
      <c r="ER31" s="24"/>
      <c r="ES31" s="24"/>
      <c r="ET31" s="24"/>
      <c r="EU31" s="24"/>
      <c r="EV31" s="24"/>
      <c r="EW31" s="24"/>
      <c r="EX31" s="24"/>
      <c r="EY31" s="24"/>
      <c r="EZ31" s="24"/>
      <c r="FA31" s="24"/>
      <c r="FB31" s="24"/>
      <c r="FC31" s="24"/>
      <c r="FD31" s="24"/>
      <c r="FE31" s="24"/>
      <c r="FF31" s="24"/>
      <c r="FG31" s="24"/>
      <c r="FH31" s="24"/>
      <c r="FI31" s="24"/>
      <c r="FJ31" s="24"/>
      <c r="FK31" s="24"/>
      <c r="FL31" s="24"/>
      <c r="FM31" s="24"/>
      <c r="FN31" s="24"/>
      <c r="FO31" s="24"/>
      <c r="FP31" s="24"/>
      <c r="FQ31" s="24"/>
      <c r="FR31" s="24"/>
      <c r="FS31" s="24"/>
      <c r="FT31" s="24"/>
      <c r="FU31" s="24"/>
      <c r="FV31" s="24"/>
      <c r="FW31" s="24"/>
      <c r="FX31" s="24"/>
      <c r="FY31" s="24"/>
      <c r="FZ31" s="24"/>
      <c r="GA31" s="24"/>
      <c r="GB31" s="24"/>
      <c r="GC31" s="24"/>
      <c r="GD31" s="24"/>
      <c r="GE31" s="24"/>
      <c r="GF31" s="24"/>
      <c r="GG31" s="24"/>
      <c r="GH31" s="24"/>
      <c r="GI31" s="24"/>
      <c r="GJ31" s="24"/>
      <c r="GK31" s="24"/>
      <c r="GL31" s="24"/>
      <c r="GM31" s="24"/>
      <c r="GN31" s="24"/>
      <c r="GO31" s="24"/>
      <c r="GP31" s="24"/>
      <c r="GQ31" s="24"/>
      <c r="GR31" s="24"/>
      <c r="GS31" s="24"/>
      <c r="GT31" s="24"/>
      <c r="GU31" s="24"/>
      <c r="GV31" s="24"/>
      <c r="GW31" s="24"/>
      <c r="GX31" s="24"/>
      <c r="GY31" s="24"/>
      <c r="GZ31" s="24"/>
      <c r="HA31" s="24"/>
      <c r="HB31" s="24"/>
      <c r="HC31" s="24"/>
      <c r="HD31" s="24"/>
      <c r="HE31" s="24"/>
      <c r="HF31" s="24"/>
      <c r="HG31" s="24"/>
      <c r="HH31" s="24"/>
      <c r="HI31" s="24"/>
      <c r="HJ31" s="24"/>
      <c r="HK31" s="24"/>
      <c r="HL31" s="24"/>
      <c r="HM31" s="24"/>
      <c r="HN31" s="24"/>
      <c r="HO31" s="24"/>
      <c r="HP31" s="24"/>
      <c r="HQ31" s="24"/>
      <c r="HR31" s="24"/>
      <c r="HS31" s="24"/>
      <c r="HT31" s="24"/>
      <c r="HU31" s="24"/>
      <c r="HV31" s="24"/>
      <c r="HW31" s="24"/>
      <c r="HX31" s="24"/>
      <c r="HY31" s="24"/>
      <c r="HZ31" s="24"/>
      <c r="IA31" s="24"/>
      <c r="IB31" s="24"/>
      <c r="IC31" s="24"/>
      <c r="ID31" s="24"/>
      <c r="IE31" s="24"/>
      <c r="IF31" s="24"/>
      <c r="IG31" s="24"/>
      <c r="IH31" s="24"/>
      <c r="II31" s="24"/>
      <c r="IJ31" s="24"/>
      <c r="IK31" s="24"/>
      <c r="IL31" s="24"/>
      <c r="IM31" s="24"/>
      <c r="IN31" s="24"/>
      <c r="IO31" s="24"/>
      <c r="IP31" s="24"/>
      <c r="IQ31" s="24"/>
      <c r="IR31" s="24"/>
      <c r="IS31" s="24"/>
      <c r="IT31" s="24"/>
      <c r="IU31" s="24"/>
      <c r="IV31" s="24"/>
      <c r="IW31" s="24"/>
      <c r="IX31" s="24"/>
      <c r="IY31" s="24"/>
      <c r="IZ31" s="24"/>
      <c r="JA31" s="24"/>
      <c r="JB31" s="24"/>
      <c r="JC31" s="24"/>
      <c r="JD31" s="24"/>
      <c r="JE31" s="24"/>
      <c r="JF31" s="24"/>
      <c r="JG31" s="24"/>
      <c r="JH31" s="24"/>
      <c r="JI31" s="24"/>
      <c r="JJ31" s="24"/>
      <c r="JK31" s="24"/>
      <c r="JL31" s="24"/>
      <c r="JM31" s="24"/>
      <c r="JN31" s="24"/>
      <c r="JO31" s="24"/>
      <c r="JP31" s="24"/>
      <c r="JQ31" s="24"/>
      <c r="JR31" s="24"/>
      <c r="JS31" s="24"/>
      <c r="JT31" s="24"/>
      <c r="JU31" s="24"/>
      <c r="JV31" s="24"/>
      <c r="JW31" s="24"/>
      <c r="JX31" s="24"/>
      <c r="JY31" s="24"/>
      <c r="JZ31" s="24"/>
      <c r="KA31" s="24"/>
      <c r="KB31" s="24"/>
      <c r="KC31" s="24"/>
      <c r="KD31" s="24"/>
      <c r="KE31" s="24"/>
      <c r="KF31" s="24"/>
      <c r="KG31" s="24"/>
      <c r="KH31" s="24"/>
      <c r="KI31" s="24"/>
      <c r="KJ31" s="24"/>
      <c r="KK31" s="24"/>
      <c r="KL31" s="24"/>
      <c r="KM31" s="24"/>
      <c r="KN31" s="24"/>
      <c r="KO31" s="24"/>
      <c r="KP31" s="24"/>
      <c r="KQ31" s="24"/>
      <c r="KR31" s="24"/>
      <c r="KS31" s="24"/>
      <c r="KT31" s="24"/>
      <c r="KU31" s="24"/>
      <c r="KV31" s="24"/>
      <c r="KW31" s="24"/>
      <c r="KX31" s="24"/>
      <c r="KY31" s="24"/>
      <c r="KZ31" s="24"/>
      <c r="LA31" s="24"/>
      <c r="LB31" s="24"/>
      <c r="LC31" s="24"/>
      <c r="LD31" s="24"/>
      <c r="LE31" s="24"/>
      <c r="LF31" s="24"/>
      <c r="LG31" s="24"/>
      <c r="LH31" s="24"/>
      <c r="LI31" s="24"/>
      <c r="LJ31" s="24"/>
      <c r="LK31" s="24"/>
      <c r="LL31" s="24"/>
      <c r="LM31" s="24"/>
      <c r="LN31" s="24"/>
      <c r="LO31" s="24"/>
      <c r="LP31" s="24"/>
      <c r="LQ31" s="24"/>
      <c r="LR31" s="24"/>
      <c r="LS31" s="24"/>
      <c r="LT31" s="24"/>
      <c r="LU31" s="24"/>
      <c r="LV31" s="24"/>
      <c r="LW31" s="24"/>
      <c r="LX31" s="24"/>
      <c r="LY31" s="24"/>
      <c r="LZ31" s="24"/>
      <c r="MA31" s="24"/>
      <c r="MB31" s="24"/>
      <c r="MC31" s="24"/>
      <c r="MD31" s="24"/>
      <c r="ME31" s="24"/>
      <c r="MF31" s="24"/>
      <c r="MG31" s="24"/>
      <c r="MH31" s="24"/>
      <c r="MI31" s="24"/>
      <c r="MJ31" s="24"/>
      <c r="MK31" s="24"/>
      <c r="ML31" s="24"/>
      <c r="MM31" s="24"/>
      <c r="MN31" s="24"/>
      <c r="MO31" s="24"/>
      <c r="MP31" s="24"/>
      <c r="MQ31" s="24"/>
      <c r="MR31" s="24"/>
      <c r="MS31" s="24"/>
      <c r="MT31" s="24"/>
      <c r="MU31" s="24"/>
      <c r="MV31" s="24"/>
      <c r="MW31" s="24"/>
      <c r="MX31" s="24"/>
      <c r="MY31" s="24"/>
      <c r="MZ31" s="24"/>
      <c r="NA31" s="24"/>
      <c r="NB31" s="24"/>
      <c r="NC31" s="24"/>
      <c r="ND31" s="24"/>
      <c r="NE31" s="24"/>
      <c r="NF31" s="24"/>
      <c r="NG31" s="24"/>
      <c r="NH31" s="24"/>
      <c r="NI31" s="24"/>
      <c r="NJ31" s="24"/>
      <c r="NK31" s="24"/>
      <c r="NL31" s="24"/>
      <c r="NM31" s="24"/>
      <c r="NN31" s="24"/>
      <c r="NO31" s="24"/>
      <c r="NP31" s="24"/>
      <c r="NQ31" s="24"/>
      <c r="NR31" s="24"/>
      <c r="NS31" s="24"/>
      <c r="NT31" s="24"/>
      <c r="NU31" s="24"/>
      <c r="NV31" s="24"/>
      <c r="NW31" s="24"/>
      <c r="NX31" s="24"/>
      <c r="NY31" s="24"/>
      <c r="NZ31" s="24"/>
      <c r="OA31" s="24"/>
      <c r="OB31" s="24"/>
      <c r="OC31" s="24"/>
      <c r="OD31" s="24"/>
      <c r="OE31" s="24"/>
      <c r="OF31" s="24"/>
      <c r="OG31" s="24"/>
      <c r="OH31" s="24"/>
      <c r="OI31" s="24"/>
      <c r="OJ31" s="24"/>
      <c r="OK31" s="24"/>
      <c r="OL31" s="24"/>
      <c r="OM31" s="24"/>
      <c r="ON31" s="24"/>
      <c r="OO31" s="24"/>
      <c r="OP31" s="24"/>
      <c r="OQ31" s="24"/>
      <c r="OR31" s="24"/>
      <c r="OS31" s="24"/>
      <c r="OT31" s="24"/>
      <c r="OU31" s="24"/>
      <c r="OV31" s="24"/>
      <c r="OW31" s="24"/>
      <c r="OX31" s="24"/>
      <c r="OY31" s="24"/>
      <c r="OZ31" s="24"/>
      <c r="PA31" s="24"/>
      <c r="PB31" s="24"/>
      <c r="PC31" s="24"/>
      <c r="PD31" s="24"/>
      <c r="PE31" s="24"/>
      <c r="PF31" s="24"/>
      <c r="PG31" s="24"/>
      <c r="PH31" s="24"/>
      <c r="PI31" s="24"/>
      <c r="PJ31" s="24"/>
      <c r="PK31" s="24"/>
      <c r="PL31" s="24"/>
      <c r="PM31" s="24"/>
      <c r="PN31" s="24"/>
      <c r="PO31" s="24"/>
      <c r="PP31" s="24"/>
      <c r="PQ31" s="24"/>
      <c r="PR31" s="24"/>
      <c r="PS31" s="24"/>
      <c r="PT31" s="24"/>
      <c r="PU31" s="24"/>
      <c r="PV31" s="24"/>
      <c r="PW31" s="24"/>
      <c r="PX31" s="24"/>
      <c r="PY31" s="24"/>
      <c r="PZ31" s="24"/>
      <c r="QA31" s="24"/>
      <c r="QB31" s="24"/>
      <c r="QC31" s="24"/>
      <c r="QD31" s="24"/>
      <c r="QE31" s="24"/>
      <c r="QF31" s="24"/>
      <c r="QG31" s="24"/>
      <c r="QH31" s="24"/>
      <c r="QI31" s="24"/>
      <c r="QJ31" s="24"/>
      <c r="QK31" s="24"/>
      <c r="QL31" s="24"/>
      <c r="QM31" s="24"/>
      <c r="QN31" s="24"/>
      <c r="QO31" s="24"/>
      <c r="QP31" s="24"/>
      <c r="QQ31" s="24"/>
      <c r="QR31" s="24"/>
      <c r="QS31" s="24"/>
      <c r="QT31" s="24"/>
      <c r="QU31" s="24"/>
      <c r="QV31" s="24"/>
      <c r="QW31" s="24"/>
      <c r="QX31" s="24"/>
      <c r="QY31" s="24"/>
      <c r="QZ31" s="24"/>
      <c r="RA31" s="24"/>
      <c r="RB31" s="24"/>
      <c r="RC31" s="24"/>
      <c r="RD31" s="24"/>
      <c r="RE31" s="24"/>
      <c r="RF31" s="24"/>
      <c r="RG31" s="24"/>
      <c r="RH31" s="24"/>
      <c r="RI31" s="24"/>
      <c r="RJ31" s="24"/>
      <c r="RK31" s="24"/>
      <c r="RL31" s="24"/>
      <c r="RM31" s="24"/>
      <c r="RN31" s="24"/>
      <c r="RO31" s="24"/>
      <c r="RP31" s="24"/>
      <c r="RQ31" s="24"/>
      <c r="RR31" s="24"/>
      <c r="RS31" s="24"/>
      <c r="RT31" s="24"/>
      <c r="RU31" s="24"/>
      <c r="RV31" s="24"/>
      <c r="RW31" s="24"/>
      <c r="RX31" s="24"/>
      <c r="RY31" s="24"/>
      <c r="RZ31" s="24"/>
      <c r="SA31" s="24"/>
      <c r="SB31" s="24"/>
      <c r="SC31" s="24"/>
      <c r="SD31" s="24"/>
      <c r="SE31" s="24"/>
      <c r="SF31" s="24"/>
      <c r="SG31" s="24"/>
      <c r="SH31" s="24"/>
      <c r="SI31" s="24"/>
      <c r="SJ31" s="24"/>
      <c r="SK31" s="24"/>
      <c r="SL31" s="24"/>
      <c r="SM31" s="24"/>
      <c r="SN31" s="24"/>
      <c r="SO31" s="24"/>
      <c r="SP31" s="24"/>
      <c r="SQ31" s="24"/>
      <c r="SR31" s="24"/>
      <c r="SS31" s="24"/>
      <c r="ST31" s="24"/>
      <c r="SU31" s="24"/>
      <c r="SV31" s="24"/>
      <c r="SW31" s="24"/>
      <c r="SX31" s="24"/>
      <c r="SY31" s="24"/>
      <c r="SZ31" s="24"/>
      <c r="TA31" s="24"/>
      <c r="TB31" s="24"/>
      <c r="TC31" s="24"/>
      <c r="TD31" s="24"/>
      <c r="TE31" s="24"/>
      <c r="TF31" s="24"/>
      <c r="TG31" s="24"/>
      <c r="TH31" s="24"/>
      <c r="TI31" s="24"/>
      <c r="TJ31" s="24"/>
      <c r="TK31" s="24"/>
      <c r="TL31" s="24"/>
      <c r="TM31" s="24"/>
      <c r="TN31" s="24"/>
      <c r="TO31" s="24"/>
      <c r="TP31" s="24"/>
      <c r="TQ31" s="24"/>
      <c r="TR31" s="24"/>
      <c r="TS31" s="24"/>
      <c r="TT31" s="24"/>
      <c r="TU31" s="24"/>
      <c r="TV31" s="24"/>
      <c r="TW31" s="24"/>
      <c r="TX31" s="24"/>
      <c r="TY31" s="24"/>
      <c r="TZ31" s="24"/>
      <c r="UA31" s="24"/>
      <c r="UB31" s="24"/>
      <c r="UC31" s="24"/>
      <c r="UD31" s="24"/>
      <c r="UE31" s="24"/>
      <c r="UF31" s="24"/>
      <c r="UG31" s="24"/>
      <c r="UH31" s="24"/>
      <c r="UI31" s="24"/>
      <c r="UJ31" s="24"/>
      <c r="UK31" s="24"/>
      <c r="UL31" s="24"/>
      <c r="UM31" s="24"/>
      <c r="UN31" s="24"/>
      <c r="UO31" s="24"/>
      <c r="UP31" s="24"/>
      <c r="UQ31" s="24"/>
      <c r="UR31" s="24"/>
      <c r="US31" s="24"/>
      <c r="UT31" s="24"/>
      <c r="UU31" s="24"/>
      <c r="UV31" s="24"/>
      <c r="UW31" s="24"/>
      <c r="UX31" s="24"/>
      <c r="UY31" s="24"/>
      <c r="UZ31" s="24"/>
      <c r="VA31" s="24"/>
      <c r="VB31" s="24"/>
      <c r="VC31" s="24"/>
      <c r="VD31" s="24"/>
      <c r="VE31" s="24"/>
      <c r="VF31" s="24"/>
      <c r="VG31" s="24"/>
      <c r="VH31" s="24"/>
      <c r="VI31" s="24"/>
      <c r="VJ31" s="24"/>
      <c r="VK31" s="24"/>
      <c r="VL31" s="24"/>
      <c r="VM31" s="24"/>
      <c r="VN31" s="24"/>
      <c r="VO31" s="24"/>
      <c r="VP31" s="24"/>
      <c r="VQ31" s="24"/>
      <c r="VR31" s="24"/>
      <c r="VS31" s="24"/>
      <c r="VT31" s="24"/>
      <c r="VU31" s="24"/>
      <c r="VV31" s="24"/>
      <c r="VW31" s="24"/>
      <c r="VX31" s="24"/>
      <c r="VY31" s="24"/>
      <c r="VZ31" s="24"/>
      <c r="WA31" s="24"/>
      <c r="WB31" s="24"/>
      <c r="WC31" s="24"/>
      <c r="WD31" s="24"/>
      <c r="WE31" s="24"/>
      <c r="WF31" s="24"/>
      <c r="WG31" s="24"/>
      <c r="WH31" s="24"/>
      <c r="WI31" s="24"/>
      <c r="WJ31" s="24"/>
      <c r="WK31" s="24"/>
      <c r="WL31" s="24"/>
      <c r="WM31" s="24"/>
      <c r="WN31" s="24"/>
      <c r="WO31" s="24"/>
      <c r="WP31" s="24"/>
      <c r="WQ31" s="24"/>
      <c r="WR31" s="24"/>
      <c r="WS31" s="24"/>
      <c r="WT31" s="24"/>
      <c r="WU31" s="24"/>
      <c r="WV31" s="24"/>
      <c r="WW31" s="24"/>
      <c r="WX31" s="24"/>
      <c r="WY31" s="24"/>
      <c r="WZ31" s="24"/>
      <c r="XA31" s="24"/>
      <c r="XB31" s="24"/>
      <c r="XC31" s="24"/>
      <c r="XD31" s="24"/>
      <c r="XE31" s="24"/>
      <c r="XF31" s="24"/>
      <c r="XG31" s="24"/>
      <c r="XH31" s="24"/>
      <c r="XI31" s="24"/>
      <c r="XJ31" s="24"/>
      <c r="XK31" s="24"/>
      <c r="XL31" s="24"/>
      <c r="XM31" s="24"/>
      <c r="XN31" s="24"/>
      <c r="XO31" s="24"/>
      <c r="XP31" s="24"/>
      <c r="XQ31" s="24"/>
      <c r="XR31" s="24"/>
      <c r="XS31" s="24"/>
      <c r="XT31" s="24"/>
      <c r="XU31" s="24"/>
      <c r="XV31" s="24"/>
      <c r="XW31" s="24"/>
      <c r="XX31" s="24"/>
      <c r="XY31" s="24"/>
      <c r="XZ31" s="24"/>
      <c r="YA31" s="24"/>
      <c r="YB31" s="24"/>
      <c r="YC31" s="24"/>
      <c r="YD31" s="24"/>
      <c r="YE31" s="24"/>
      <c r="YF31" s="24"/>
      <c r="YG31" s="24"/>
      <c r="YH31" s="24"/>
      <c r="YI31" s="24"/>
      <c r="YJ31" s="24"/>
      <c r="YK31" s="24"/>
      <c r="YL31" s="24"/>
      <c r="YM31" s="24"/>
      <c r="YN31" s="24"/>
      <c r="YO31" s="24"/>
      <c r="YP31" s="24"/>
      <c r="YQ31" s="24"/>
      <c r="YR31" s="24"/>
      <c r="YS31" s="24"/>
      <c r="YT31" s="24"/>
      <c r="YU31" s="24"/>
      <c r="YV31" s="24"/>
      <c r="YW31" s="24"/>
      <c r="YX31" s="24"/>
      <c r="YY31" s="24"/>
      <c r="YZ31" s="24"/>
      <c r="ZA31" s="24"/>
      <c r="ZB31" s="24"/>
      <c r="ZC31" s="24"/>
      <c r="ZD31" s="24"/>
      <c r="ZE31" s="24"/>
      <c r="ZF31" s="24"/>
      <c r="ZG31" s="24"/>
      <c r="ZH31" s="24"/>
      <c r="ZI31" s="24"/>
      <c r="ZJ31" s="24"/>
      <c r="ZK31" s="24"/>
      <c r="ZL31" s="24"/>
      <c r="ZM31" s="24"/>
      <c r="ZN31" s="24"/>
      <c r="ZO31" s="24"/>
      <c r="ZP31" s="24"/>
      <c r="ZQ31" s="24"/>
      <c r="ZR31" s="24"/>
      <c r="ZS31" s="24"/>
      <c r="ZT31" s="24"/>
      <c r="ZU31" s="24"/>
      <c r="ZV31" s="24"/>
      <c r="ZW31" s="24"/>
      <c r="ZX31" s="24"/>
      <c r="ZY31" s="24"/>
      <c r="ZZ31" s="24"/>
      <c r="AAA31" s="24"/>
      <c r="AAB31" s="24"/>
      <c r="AAC31" s="24"/>
      <c r="AAD31" s="24"/>
      <c r="AAE31" s="24"/>
      <c r="AAF31" s="24"/>
      <c r="AAG31" s="24"/>
      <c r="AAH31" s="24"/>
      <c r="AAI31" s="24"/>
      <c r="AAJ31" s="24"/>
      <c r="AAK31" s="24"/>
      <c r="AAL31" s="24"/>
      <c r="AAM31" s="24"/>
      <c r="AAN31" s="24"/>
      <c r="AAO31" s="24"/>
      <c r="AAP31" s="24"/>
      <c r="AAQ31" s="24"/>
      <c r="AAR31" s="24"/>
      <c r="AAS31" s="24"/>
      <c r="AAT31" s="24"/>
      <c r="AAU31" s="24"/>
      <c r="AAV31" s="24"/>
      <c r="AAW31" s="24"/>
      <c r="AAX31" s="24"/>
      <c r="AAY31" s="24"/>
      <c r="AAZ31" s="24"/>
      <c r="ABA31" s="24"/>
      <c r="ABB31" s="24"/>
      <c r="ABC31" s="24"/>
      <c r="ABD31" s="24"/>
      <c r="ABE31" s="24"/>
      <c r="ABF31" s="24"/>
      <c r="ABG31" s="24"/>
      <c r="ABH31" s="24"/>
      <c r="ABI31" s="24"/>
      <c r="ABJ31" s="24"/>
      <c r="ABK31" s="24"/>
      <c r="ABL31" s="24"/>
      <c r="ABM31" s="24"/>
      <c r="ABN31" s="24"/>
      <c r="ABO31" s="24"/>
      <c r="ABP31" s="24"/>
      <c r="ABQ31" s="24"/>
      <c r="ABR31" s="24"/>
      <c r="ABS31" s="24"/>
      <c r="ABT31" s="24"/>
      <c r="ABU31" s="24"/>
      <c r="ABV31" s="24"/>
      <c r="ABW31" s="24"/>
      <c r="ABX31" s="24"/>
      <c r="ABY31" s="24"/>
      <c r="ABZ31" s="24"/>
      <c r="ACA31" s="24"/>
      <c r="ACB31" s="24"/>
      <c r="ACC31" s="24"/>
      <c r="ACD31" s="24"/>
      <c r="ACE31" s="24"/>
      <c r="ACF31" s="24"/>
      <c r="ACG31" s="24"/>
      <c r="ACH31" s="24"/>
      <c r="ACI31" s="24"/>
      <c r="ACJ31" s="24"/>
      <c r="ACK31" s="24"/>
      <c r="ACL31" s="24"/>
      <c r="ACM31" s="24"/>
      <c r="ACN31" s="24"/>
      <c r="ACO31" s="24"/>
      <c r="ACP31" s="24"/>
      <c r="ACQ31" s="24"/>
      <c r="ACR31" s="24"/>
      <c r="ACS31" s="24"/>
      <c r="ACT31" s="24"/>
      <c r="ACU31" s="24"/>
      <c r="ACV31" s="24"/>
      <c r="ACW31" s="24"/>
      <c r="ACX31" s="24"/>
      <c r="ACY31" s="24"/>
      <c r="ACZ31" s="24"/>
      <c r="ADA31" s="24"/>
      <c r="ADB31" s="24"/>
      <c r="ADC31" s="24"/>
      <c r="ADD31" s="24"/>
      <c r="ADE31" s="24"/>
      <c r="ADF31" s="24"/>
      <c r="ADG31" s="24"/>
      <c r="ADH31" s="24"/>
      <c r="ADI31" s="24"/>
      <c r="ADJ31" s="24"/>
      <c r="ADK31" s="24"/>
      <c r="ADL31" s="24"/>
      <c r="ADM31" s="24"/>
      <c r="ADN31" s="24"/>
      <c r="ADO31" s="24"/>
      <c r="ADP31" s="24"/>
      <c r="ADQ31" s="24"/>
      <c r="ADR31" s="24"/>
      <c r="ADS31" s="24"/>
      <c r="ADT31" s="24"/>
      <c r="ADU31" s="24"/>
      <c r="ADV31" s="24"/>
      <c r="ADW31" s="24"/>
      <c r="ADX31" s="24"/>
      <c r="ADY31" s="24"/>
      <c r="ADZ31" s="24"/>
      <c r="AEA31" s="24"/>
      <c r="AEB31" s="24"/>
      <c r="AEC31" s="24"/>
      <c r="AED31" s="24"/>
      <c r="AEE31" s="24"/>
      <c r="AEF31" s="24"/>
      <c r="AEG31" s="24"/>
      <c r="AEH31" s="24"/>
      <c r="AEI31" s="24"/>
      <c r="AEJ31" s="24"/>
      <c r="AEK31" s="24"/>
      <c r="AEL31" s="24"/>
      <c r="AEM31" s="24"/>
      <c r="AEN31" s="24"/>
      <c r="AEO31" s="24"/>
      <c r="AEP31" s="24"/>
      <c r="AEQ31" s="24"/>
      <c r="AER31" s="24"/>
      <c r="AES31" s="24"/>
      <c r="AET31" s="24"/>
      <c r="AEU31" s="24"/>
      <c r="AEV31" s="24"/>
      <c r="AEW31" s="24"/>
      <c r="AEX31" s="24"/>
      <c r="AEY31" s="24"/>
      <c r="AEZ31" s="24"/>
      <c r="AFA31" s="24"/>
      <c r="AFB31" s="24"/>
      <c r="AFC31" s="24"/>
      <c r="AFD31" s="24"/>
      <c r="AFE31" s="24"/>
      <c r="AFF31" s="24"/>
      <c r="AFG31" s="24"/>
      <c r="AFH31" s="24"/>
      <c r="AFI31" s="24"/>
      <c r="AFJ31" s="24"/>
      <c r="AFK31" s="24"/>
      <c r="AFL31" s="24"/>
      <c r="AFM31" s="24"/>
      <c r="AFN31" s="24"/>
      <c r="AFO31" s="24"/>
      <c r="AFP31" s="24"/>
      <c r="AFQ31" s="24"/>
      <c r="AFR31" s="24"/>
      <c r="AFS31" s="24"/>
      <c r="AFT31" s="24"/>
      <c r="AFU31" s="24"/>
      <c r="AFV31" s="24"/>
      <c r="AFW31" s="24"/>
      <c r="AFX31" s="24"/>
      <c r="AFY31" s="24"/>
      <c r="AFZ31" s="24"/>
      <c r="AGA31" s="24"/>
      <c r="AGB31" s="24"/>
      <c r="AGC31" s="24"/>
      <c r="AGD31" s="24"/>
      <c r="AGE31" s="24"/>
      <c r="AGF31" s="24"/>
      <c r="AGG31" s="24"/>
      <c r="AGH31" s="24"/>
      <c r="AGI31" s="24"/>
      <c r="AGJ31" s="24"/>
      <c r="AGK31" s="24"/>
      <c r="AGL31" s="24"/>
      <c r="AGM31" s="24"/>
      <c r="AGN31" s="24"/>
      <c r="AGO31" s="24"/>
      <c r="AGP31" s="24"/>
      <c r="AGQ31" s="24"/>
      <c r="AGR31" s="24"/>
      <c r="AGS31" s="24"/>
      <c r="AGT31" s="24"/>
      <c r="AGU31" s="24"/>
      <c r="AGV31" s="24"/>
      <c r="AGW31" s="24"/>
      <c r="AGX31" s="24"/>
      <c r="AGY31" s="24"/>
      <c r="AGZ31" s="24"/>
      <c r="AHA31" s="24"/>
      <c r="AHB31" s="24"/>
      <c r="AHC31" s="24"/>
      <c r="AHD31" s="24"/>
      <c r="AHE31" s="24"/>
      <c r="AHF31" s="24"/>
      <c r="AHG31" s="24"/>
      <c r="AHH31" s="24"/>
      <c r="AHI31" s="24"/>
      <c r="AHJ31" s="24"/>
      <c r="AHK31" s="24"/>
      <c r="AHL31" s="24"/>
      <c r="AHM31" s="24"/>
      <c r="AHN31" s="24"/>
      <c r="AHO31" s="24"/>
      <c r="AHP31" s="24"/>
      <c r="AHQ31" s="24"/>
      <c r="AHR31" s="24"/>
      <c r="AHS31" s="24"/>
      <c r="AHT31" s="24"/>
      <c r="AHU31" s="24"/>
      <c r="AHV31" s="24"/>
      <c r="AHW31" s="24"/>
      <c r="AHX31" s="24"/>
      <c r="AHY31" s="24"/>
      <c r="AHZ31" s="24"/>
      <c r="AIA31" s="24"/>
      <c r="AIB31" s="24"/>
      <c r="AIC31" s="24"/>
      <c r="AID31" s="24"/>
      <c r="AIE31" s="24"/>
      <c r="AIF31" s="24"/>
      <c r="AIG31" s="24"/>
      <c r="AIH31" s="24"/>
      <c r="AII31" s="24"/>
      <c r="AIJ31" s="24"/>
      <c r="AIK31" s="24"/>
      <c r="AIL31" s="24"/>
      <c r="AIM31" s="24"/>
      <c r="AIN31" s="24"/>
      <c r="AIO31" s="24"/>
      <c r="AIP31" s="24"/>
      <c r="AIQ31" s="24"/>
      <c r="AIR31" s="24"/>
      <c r="AIS31" s="24"/>
      <c r="AIT31" s="24"/>
      <c r="AIU31" s="24"/>
      <c r="AIV31" s="24"/>
      <c r="AIW31" s="24"/>
      <c r="AIX31" s="24"/>
      <c r="AIY31" s="24"/>
      <c r="AIZ31" s="24"/>
      <c r="AJA31" s="24"/>
      <c r="AJB31" s="24"/>
      <c r="AJC31" s="24"/>
      <c r="AJD31" s="24"/>
      <c r="AJE31" s="24"/>
      <c r="AJF31" s="24"/>
      <c r="AJG31" s="24"/>
      <c r="AJH31" s="24"/>
      <c r="AJI31" s="24"/>
      <c r="AJJ31" s="24"/>
      <c r="AJK31" s="24"/>
      <c r="AJL31" s="24"/>
      <c r="AJM31" s="24"/>
      <c r="AJN31" s="24"/>
      <c r="AJO31" s="24"/>
      <c r="AJP31" s="24"/>
      <c r="AJQ31" s="24"/>
      <c r="AJR31" s="24"/>
      <c r="AJS31" s="24"/>
      <c r="AJT31" s="24"/>
      <c r="AJU31" s="24"/>
      <c r="AJV31" s="24"/>
      <c r="AJW31" s="24"/>
      <c r="AJX31" s="24"/>
      <c r="AJY31" s="24"/>
      <c r="AJZ31" s="24"/>
      <c r="AKA31" s="24"/>
      <c r="AKB31" s="24"/>
      <c r="AKC31" s="24"/>
      <c r="AKD31" s="24"/>
      <c r="AKE31" s="24"/>
      <c r="AKF31" s="24"/>
      <c r="AKG31" s="24"/>
      <c r="AKH31" s="24"/>
      <c r="AKI31" s="24"/>
      <c r="AKJ31" s="24"/>
      <c r="AKK31" s="24"/>
      <c r="AKL31" s="24"/>
      <c r="AKM31" s="24"/>
      <c r="AKN31" s="24"/>
      <c r="AKO31" s="24"/>
      <c r="AKP31" s="24"/>
      <c r="AKQ31" s="24"/>
      <c r="AKR31" s="24"/>
      <c r="AKS31" s="24"/>
      <c r="AKT31" s="24"/>
      <c r="AKU31" s="24"/>
      <c r="AKV31" s="24"/>
      <c r="AKW31" s="24"/>
      <c r="AKX31" s="24"/>
      <c r="AKY31" s="24"/>
      <c r="AKZ31" s="24"/>
      <c r="ALA31" s="24"/>
      <c r="ALB31" s="24"/>
      <c r="ALC31" s="24"/>
      <c r="ALD31" s="24"/>
      <c r="ALE31" s="24"/>
      <c r="ALF31" s="24"/>
      <c r="ALG31" s="24"/>
      <c r="ALH31" s="24"/>
      <c r="ALI31" s="24"/>
      <c r="ALJ31" s="24"/>
      <c r="ALK31" s="24"/>
      <c r="ALL31" s="24"/>
      <c r="ALM31" s="24"/>
      <c r="ALN31" s="24"/>
      <c r="ALO31" s="24"/>
      <c r="ALP31" s="24"/>
      <c r="ALQ31" s="24"/>
      <c r="ALR31" s="24"/>
      <c r="ALS31" s="24"/>
      <c r="ALT31" s="24"/>
      <c r="ALU31" s="24"/>
      <c r="ALV31" s="24"/>
      <c r="ALW31" s="24"/>
      <c r="ALX31" s="24"/>
      <c r="ALY31" s="24"/>
      <c r="ALZ31" s="24"/>
      <c r="AMA31" s="24"/>
      <c r="AMB31" s="24"/>
      <c r="AMC31" s="24"/>
    </row>
    <row r="32" spans="1:1017" s="61" customFormat="1">
      <c r="A32" s="132" t="s">
        <v>93</v>
      </c>
      <c r="B32" s="133" t="s">
        <v>94</v>
      </c>
      <c r="C32" s="134" t="s">
        <v>95</v>
      </c>
      <c r="D32" s="139" t="s">
        <v>96</v>
      </c>
      <c r="E32" s="137" t="s">
        <v>63</v>
      </c>
      <c r="F32" s="112">
        <v>986.8</v>
      </c>
      <c r="G32" s="60">
        <v>205.48</v>
      </c>
      <c r="H32" s="83">
        <f t="shared" si="0"/>
        <v>0.21229999999999999</v>
      </c>
      <c r="I32" s="60">
        <f t="shared" si="5"/>
        <v>249.1</v>
      </c>
      <c r="J32" s="60">
        <f t="shared" si="6"/>
        <v>202767.66</v>
      </c>
      <c r="K32" s="60">
        <f t="shared" si="7"/>
        <v>245811.88</v>
      </c>
      <c r="L32" s="58"/>
      <c r="M32" s="24"/>
      <c r="N32" s="24"/>
      <c r="O32" s="24"/>
      <c r="P32" s="24"/>
      <c r="Q32" s="24"/>
      <c r="R32" s="24"/>
      <c r="S32" s="24"/>
      <c r="T32" s="24"/>
      <c r="U32" s="24"/>
      <c r="V32" s="24"/>
      <c r="W32" s="24"/>
      <c r="X32" s="24"/>
      <c r="Y32" s="24"/>
      <c r="Z32" s="24"/>
      <c r="AA32" s="24"/>
      <c r="AB32" s="24"/>
      <c r="AC32" s="24"/>
      <c r="AD32" s="24"/>
      <c r="AE32" s="24"/>
      <c r="AF32" s="24"/>
      <c r="AG32" s="24"/>
      <c r="AH32" s="24"/>
      <c r="AI32" s="24"/>
      <c r="AJ32" s="24"/>
      <c r="AK32" s="24"/>
      <c r="AL32" s="24"/>
      <c r="AM32" s="24"/>
      <c r="AN32" s="24"/>
      <c r="AO32" s="24"/>
      <c r="AP32" s="24"/>
      <c r="AQ32" s="24"/>
      <c r="AR32" s="24"/>
      <c r="AS32" s="24"/>
      <c r="AT32" s="24"/>
      <c r="AU32" s="24"/>
      <c r="AV32" s="24"/>
      <c r="AW32" s="24"/>
      <c r="AX32" s="24"/>
      <c r="AY32" s="24"/>
      <c r="AZ32" s="24"/>
      <c r="BA32" s="24"/>
      <c r="BB32" s="24"/>
      <c r="BC32" s="24"/>
      <c r="BD32" s="24"/>
      <c r="BE32" s="24"/>
      <c r="BF32" s="24"/>
      <c r="BG32" s="24"/>
      <c r="BH32" s="24"/>
      <c r="BI32" s="24"/>
      <c r="BJ32" s="24"/>
      <c r="BK32" s="24"/>
      <c r="BL32" s="24"/>
      <c r="BM32" s="24"/>
      <c r="BN32" s="24"/>
      <c r="BO32" s="24"/>
      <c r="BP32" s="24"/>
      <c r="BQ32" s="24"/>
      <c r="BR32" s="24"/>
      <c r="BS32" s="24"/>
      <c r="BT32" s="24"/>
      <c r="BU32" s="24"/>
      <c r="BV32" s="24"/>
      <c r="BW32" s="24"/>
      <c r="BX32" s="24"/>
      <c r="BY32" s="24"/>
      <c r="BZ32" s="24"/>
      <c r="CA32" s="24"/>
      <c r="CB32" s="24"/>
      <c r="CC32" s="24"/>
      <c r="CD32" s="24"/>
      <c r="CE32" s="24"/>
      <c r="CF32" s="24"/>
      <c r="CG32" s="24"/>
      <c r="CH32" s="24"/>
      <c r="CI32" s="24"/>
      <c r="CJ32" s="24"/>
      <c r="CK32" s="24"/>
      <c r="CL32" s="24"/>
      <c r="CM32" s="24"/>
      <c r="CN32" s="24"/>
      <c r="CO32" s="24"/>
      <c r="CP32" s="24"/>
      <c r="CQ32" s="24"/>
      <c r="CR32" s="24"/>
      <c r="CS32" s="24"/>
      <c r="CT32" s="24"/>
      <c r="CU32" s="24"/>
      <c r="CV32" s="24"/>
      <c r="CW32" s="24"/>
      <c r="CX32" s="24"/>
      <c r="CY32" s="24"/>
      <c r="CZ32" s="24"/>
      <c r="DA32" s="24"/>
      <c r="DB32" s="24"/>
      <c r="DC32" s="24"/>
      <c r="DD32" s="24"/>
      <c r="DE32" s="24"/>
      <c r="DF32" s="24"/>
      <c r="DG32" s="24"/>
      <c r="DH32" s="24"/>
      <c r="DI32" s="24"/>
      <c r="DJ32" s="24"/>
      <c r="DK32" s="24"/>
      <c r="DL32" s="24"/>
      <c r="DM32" s="24"/>
      <c r="DN32" s="24"/>
      <c r="DO32" s="24"/>
      <c r="DP32" s="24"/>
      <c r="DQ32" s="24"/>
      <c r="DR32" s="24"/>
      <c r="DS32" s="24"/>
      <c r="DT32" s="24"/>
      <c r="DU32" s="24"/>
      <c r="DV32" s="24"/>
      <c r="DW32" s="24"/>
      <c r="DX32" s="24"/>
      <c r="DY32" s="24"/>
      <c r="DZ32" s="24"/>
      <c r="EA32" s="24"/>
      <c r="EB32" s="24"/>
      <c r="EC32" s="24"/>
      <c r="ED32" s="24"/>
      <c r="EE32" s="24"/>
      <c r="EF32" s="24"/>
      <c r="EG32" s="24"/>
      <c r="EH32" s="24"/>
      <c r="EI32" s="24"/>
      <c r="EJ32" s="24"/>
      <c r="EK32" s="24"/>
      <c r="EL32" s="24"/>
      <c r="EM32" s="24"/>
      <c r="EN32" s="24"/>
      <c r="EO32" s="24"/>
      <c r="EP32" s="24"/>
      <c r="EQ32" s="24"/>
      <c r="ER32" s="24"/>
      <c r="ES32" s="24"/>
      <c r="ET32" s="24"/>
      <c r="EU32" s="24"/>
      <c r="EV32" s="24"/>
      <c r="EW32" s="24"/>
      <c r="EX32" s="24"/>
      <c r="EY32" s="24"/>
      <c r="EZ32" s="24"/>
      <c r="FA32" s="24"/>
      <c r="FB32" s="24"/>
      <c r="FC32" s="24"/>
      <c r="FD32" s="24"/>
      <c r="FE32" s="24"/>
      <c r="FF32" s="24"/>
      <c r="FG32" s="24"/>
      <c r="FH32" s="24"/>
      <c r="FI32" s="24"/>
      <c r="FJ32" s="24"/>
      <c r="FK32" s="24"/>
      <c r="FL32" s="24"/>
      <c r="FM32" s="24"/>
      <c r="FN32" s="24"/>
      <c r="FO32" s="24"/>
      <c r="FP32" s="24"/>
      <c r="FQ32" s="24"/>
      <c r="FR32" s="24"/>
      <c r="FS32" s="24"/>
      <c r="FT32" s="24"/>
      <c r="FU32" s="24"/>
      <c r="FV32" s="24"/>
      <c r="FW32" s="24"/>
      <c r="FX32" s="24"/>
      <c r="FY32" s="24"/>
      <c r="FZ32" s="24"/>
      <c r="GA32" s="24"/>
      <c r="GB32" s="24"/>
      <c r="GC32" s="24"/>
      <c r="GD32" s="24"/>
      <c r="GE32" s="24"/>
      <c r="GF32" s="24"/>
      <c r="GG32" s="24"/>
      <c r="GH32" s="24"/>
      <c r="GI32" s="24"/>
      <c r="GJ32" s="24"/>
      <c r="GK32" s="24"/>
      <c r="GL32" s="24"/>
      <c r="GM32" s="24"/>
      <c r="GN32" s="24"/>
      <c r="GO32" s="24"/>
      <c r="GP32" s="24"/>
      <c r="GQ32" s="24"/>
      <c r="GR32" s="24"/>
      <c r="GS32" s="24"/>
      <c r="GT32" s="24"/>
      <c r="GU32" s="24"/>
      <c r="GV32" s="24"/>
      <c r="GW32" s="24"/>
      <c r="GX32" s="24"/>
      <c r="GY32" s="24"/>
      <c r="GZ32" s="24"/>
      <c r="HA32" s="24"/>
      <c r="HB32" s="24"/>
      <c r="HC32" s="24"/>
      <c r="HD32" s="24"/>
      <c r="HE32" s="24"/>
      <c r="HF32" s="24"/>
      <c r="HG32" s="24"/>
      <c r="HH32" s="24"/>
      <c r="HI32" s="24"/>
      <c r="HJ32" s="24"/>
      <c r="HK32" s="24"/>
      <c r="HL32" s="24"/>
      <c r="HM32" s="24"/>
      <c r="HN32" s="24"/>
      <c r="HO32" s="24"/>
      <c r="HP32" s="24"/>
      <c r="HQ32" s="24"/>
      <c r="HR32" s="24"/>
      <c r="HS32" s="24"/>
      <c r="HT32" s="24"/>
      <c r="HU32" s="24"/>
      <c r="HV32" s="24"/>
      <c r="HW32" s="24"/>
      <c r="HX32" s="24"/>
      <c r="HY32" s="24"/>
      <c r="HZ32" s="24"/>
      <c r="IA32" s="24"/>
      <c r="IB32" s="24"/>
      <c r="IC32" s="24"/>
      <c r="ID32" s="24"/>
      <c r="IE32" s="24"/>
      <c r="IF32" s="24"/>
      <c r="IG32" s="24"/>
      <c r="IH32" s="24"/>
      <c r="II32" s="24"/>
      <c r="IJ32" s="24"/>
      <c r="IK32" s="24"/>
      <c r="IL32" s="24"/>
      <c r="IM32" s="24"/>
      <c r="IN32" s="24"/>
      <c r="IO32" s="24"/>
      <c r="IP32" s="24"/>
      <c r="IQ32" s="24"/>
      <c r="IR32" s="24"/>
      <c r="IS32" s="24"/>
      <c r="IT32" s="24"/>
      <c r="IU32" s="24"/>
      <c r="IV32" s="24"/>
      <c r="IW32" s="24"/>
      <c r="IX32" s="24"/>
      <c r="IY32" s="24"/>
      <c r="IZ32" s="24"/>
      <c r="JA32" s="24"/>
      <c r="JB32" s="24"/>
      <c r="JC32" s="24"/>
      <c r="JD32" s="24"/>
      <c r="JE32" s="24"/>
      <c r="JF32" s="24"/>
      <c r="JG32" s="24"/>
      <c r="JH32" s="24"/>
      <c r="JI32" s="24"/>
      <c r="JJ32" s="24"/>
      <c r="JK32" s="24"/>
      <c r="JL32" s="24"/>
      <c r="JM32" s="24"/>
      <c r="JN32" s="24"/>
      <c r="JO32" s="24"/>
      <c r="JP32" s="24"/>
      <c r="JQ32" s="24"/>
      <c r="JR32" s="24"/>
      <c r="JS32" s="24"/>
      <c r="JT32" s="24"/>
      <c r="JU32" s="24"/>
      <c r="JV32" s="24"/>
      <c r="JW32" s="24"/>
      <c r="JX32" s="24"/>
      <c r="JY32" s="24"/>
      <c r="JZ32" s="24"/>
      <c r="KA32" s="24"/>
      <c r="KB32" s="24"/>
      <c r="KC32" s="24"/>
      <c r="KD32" s="24"/>
      <c r="KE32" s="24"/>
      <c r="KF32" s="24"/>
      <c r="KG32" s="24"/>
      <c r="KH32" s="24"/>
      <c r="KI32" s="24"/>
      <c r="KJ32" s="24"/>
      <c r="KK32" s="24"/>
      <c r="KL32" s="24"/>
      <c r="KM32" s="24"/>
      <c r="KN32" s="24"/>
      <c r="KO32" s="24"/>
      <c r="KP32" s="24"/>
      <c r="KQ32" s="24"/>
      <c r="KR32" s="24"/>
      <c r="KS32" s="24"/>
      <c r="KT32" s="24"/>
      <c r="KU32" s="24"/>
      <c r="KV32" s="24"/>
      <c r="KW32" s="24"/>
      <c r="KX32" s="24"/>
      <c r="KY32" s="24"/>
      <c r="KZ32" s="24"/>
      <c r="LA32" s="24"/>
      <c r="LB32" s="24"/>
      <c r="LC32" s="24"/>
      <c r="LD32" s="24"/>
      <c r="LE32" s="24"/>
      <c r="LF32" s="24"/>
      <c r="LG32" s="24"/>
      <c r="LH32" s="24"/>
      <c r="LI32" s="24"/>
      <c r="LJ32" s="24"/>
      <c r="LK32" s="24"/>
      <c r="LL32" s="24"/>
      <c r="LM32" s="24"/>
      <c r="LN32" s="24"/>
      <c r="LO32" s="24"/>
      <c r="LP32" s="24"/>
      <c r="LQ32" s="24"/>
      <c r="LR32" s="24"/>
      <c r="LS32" s="24"/>
      <c r="LT32" s="24"/>
      <c r="LU32" s="24"/>
      <c r="LV32" s="24"/>
      <c r="LW32" s="24"/>
      <c r="LX32" s="24"/>
      <c r="LY32" s="24"/>
      <c r="LZ32" s="24"/>
      <c r="MA32" s="24"/>
      <c r="MB32" s="24"/>
      <c r="MC32" s="24"/>
      <c r="MD32" s="24"/>
      <c r="ME32" s="24"/>
      <c r="MF32" s="24"/>
      <c r="MG32" s="24"/>
      <c r="MH32" s="24"/>
      <c r="MI32" s="24"/>
      <c r="MJ32" s="24"/>
      <c r="MK32" s="24"/>
      <c r="ML32" s="24"/>
      <c r="MM32" s="24"/>
      <c r="MN32" s="24"/>
      <c r="MO32" s="24"/>
      <c r="MP32" s="24"/>
      <c r="MQ32" s="24"/>
      <c r="MR32" s="24"/>
      <c r="MS32" s="24"/>
      <c r="MT32" s="24"/>
      <c r="MU32" s="24"/>
      <c r="MV32" s="24"/>
      <c r="MW32" s="24"/>
      <c r="MX32" s="24"/>
      <c r="MY32" s="24"/>
      <c r="MZ32" s="24"/>
      <c r="NA32" s="24"/>
      <c r="NB32" s="24"/>
      <c r="NC32" s="24"/>
      <c r="ND32" s="24"/>
      <c r="NE32" s="24"/>
      <c r="NF32" s="24"/>
      <c r="NG32" s="24"/>
      <c r="NH32" s="24"/>
      <c r="NI32" s="24"/>
      <c r="NJ32" s="24"/>
      <c r="NK32" s="24"/>
      <c r="NL32" s="24"/>
      <c r="NM32" s="24"/>
      <c r="NN32" s="24"/>
      <c r="NO32" s="24"/>
      <c r="NP32" s="24"/>
      <c r="NQ32" s="24"/>
      <c r="NR32" s="24"/>
      <c r="NS32" s="24"/>
      <c r="NT32" s="24"/>
      <c r="NU32" s="24"/>
      <c r="NV32" s="24"/>
      <c r="NW32" s="24"/>
      <c r="NX32" s="24"/>
      <c r="NY32" s="24"/>
      <c r="NZ32" s="24"/>
      <c r="OA32" s="24"/>
      <c r="OB32" s="24"/>
      <c r="OC32" s="24"/>
      <c r="OD32" s="24"/>
      <c r="OE32" s="24"/>
      <c r="OF32" s="24"/>
      <c r="OG32" s="24"/>
      <c r="OH32" s="24"/>
      <c r="OI32" s="24"/>
      <c r="OJ32" s="24"/>
      <c r="OK32" s="24"/>
      <c r="OL32" s="24"/>
      <c r="OM32" s="24"/>
      <c r="ON32" s="24"/>
      <c r="OO32" s="24"/>
      <c r="OP32" s="24"/>
      <c r="OQ32" s="24"/>
      <c r="OR32" s="24"/>
      <c r="OS32" s="24"/>
      <c r="OT32" s="24"/>
      <c r="OU32" s="24"/>
      <c r="OV32" s="24"/>
      <c r="OW32" s="24"/>
      <c r="OX32" s="24"/>
      <c r="OY32" s="24"/>
      <c r="OZ32" s="24"/>
      <c r="PA32" s="24"/>
      <c r="PB32" s="24"/>
      <c r="PC32" s="24"/>
      <c r="PD32" s="24"/>
      <c r="PE32" s="24"/>
      <c r="PF32" s="24"/>
      <c r="PG32" s="24"/>
      <c r="PH32" s="24"/>
      <c r="PI32" s="24"/>
      <c r="PJ32" s="24"/>
      <c r="PK32" s="24"/>
      <c r="PL32" s="24"/>
      <c r="PM32" s="24"/>
      <c r="PN32" s="24"/>
      <c r="PO32" s="24"/>
      <c r="PP32" s="24"/>
      <c r="PQ32" s="24"/>
      <c r="PR32" s="24"/>
      <c r="PS32" s="24"/>
      <c r="PT32" s="24"/>
      <c r="PU32" s="24"/>
      <c r="PV32" s="24"/>
      <c r="PW32" s="24"/>
      <c r="PX32" s="24"/>
      <c r="PY32" s="24"/>
      <c r="PZ32" s="24"/>
      <c r="QA32" s="24"/>
      <c r="QB32" s="24"/>
      <c r="QC32" s="24"/>
      <c r="QD32" s="24"/>
      <c r="QE32" s="24"/>
      <c r="QF32" s="24"/>
      <c r="QG32" s="24"/>
      <c r="QH32" s="24"/>
      <c r="QI32" s="24"/>
      <c r="QJ32" s="24"/>
      <c r="QK32" s="24"/>
      <c r="QL32" s="24"/>
      <c r="QM32" s="24"/>
      <c r="QN32" s="24"/>
      <c r="QO32" s="24"/>
      <c r="QP32" s="24"/>
      <c r="QQ32" s="24"/>
      <c r="QR32" s="24"/>
      <c r="QS32" s="24"/>
      <c r="QT32" s="24"/>
      <c r="QU32" s="24"/>
      <c r="QV32" s="24"/>
      <c r="QW32" s="24"/>
      <c r="QX32" s="24"/>
      <c r="QY32" s="24"/>
      <c r="QZ32" s="24"/>
      <c r="RA32" s="24"/>
      <c r="RB32" s="24"/>
      <c r="RC32" s="24"/>
      <c r="RD32" s="24"/>
      <c r="RE32" s="24"/>
      <c r="RF32" s="24"/>
      <c r="RG32" s="24"/>
      <c r="RH32" s="24"/>
      <c r="RI32" s="24"/>
      <c r="RJ32" s="24"/>
      <c r="RK32" s="24"/>
      <c r="RL32" s="24"/>
      <c r="RM32" s="24"/>
      <c r="RN32" s="24"/>
      <c r="RO32" s="24"/>
      <c r="RP32" s="24"/>
      <c r="RQ32" s="24"/>
      <c r="RR32" s="24"/>
      <c r="RS32" s="24"/>
      <c r="RT32" s="24"/>
      <c r="RU32" s="24"/>
      <c r="RV32" s="24"/>
      <c r="RW32" s="24"/>
      <c r="RX32" s="24"/>
      <c r="RY32" s="24"/>
      <c r="RZ32" s="24"/>
      <c r="SA32" s="24"/>
      <c r="SB32" s="24"/>
      <c r="SC32" s="24"/>
      <c r="SD32" s="24"/>
      <c r="SE32" s="24"/>
      <c r="SF32" s="24"/>
      <c r="SG32" s="24"/>
      <c r="SH32" s="24"/>
      <c r="SI32" s="24"/>
      <c r="SJ32" s="24"/>
      <c r="SK32" s="24"/>
      <c r="SL32" s="24"/>
      <c r="SM32" s="24"/>
      <c r="SN32" s="24"/>
      <c r="SO32" s="24"/>
      <c r="SP32" s="24"/>
      <c r="SQ32" s="24"/>
      <c r="SR32" s="24"/>
      <c r="SS32" s="24"/>
      <c r="ST32" s="24"/>
      <c r="SU32" s="24"/>
      <c r="SV32" s="24"/>
      <c r="SW32" s="24"/>
      <c r="SX32" s="24"/>
      <c r="SY32" s="24"/>
      <c r="SZ32" s="24"/>
      <c r="TA32" s="24"/>
      <c r="TB32" s="24"/>
      <c r="TC32" s="24"/>
      <c r="TD32" s="24"/>
      <c r="TE32" s="24"/>
      <c r="TF32" s="24"/>
      <c r="TG32" s="24"/>
      <c r="TH32" s="24"/>
      <c r="TI32" s="24"/>
      <c r="TJ32" s="24"/>
      <c r="TK32" s="24"/>
      <c r="TL32" s="24"/>
      <c r="TM32" s="24"/>
      <c r="TN32" s="24"/>
      <c r="TO32" s="24"/>
      <c r="TP32" s="24"/>
      <c r="TQ32" s="24"/>
      <c r="TR32" s="24"/>
      <c r="TS32" s="24"/>
      <c r="TT32" s="24"/>
      <c r="TU32" s="24"/>
      <c r="TV32" s="24"/>
      <c r="TW32" s="24"/>
      <c r="TX32" s="24"/>
      <c r="TY32" s="24"/>
      <c r="TZ32" s="24"/>
      <c r="UA32" s="24"/>
      <c r="UB32" s="24"/>
      <c r="UC32" s="24"/>
      <c r="UD32" s="24"/>
      <c r="UE32" s="24"/>
      <c r="UF32" s="24"/>
      <c r="UG32" s="24"/>
      <c r="UH32" s="24"/>
      <c r="UI32" s="24"/>
      <c r="UJ32" s="24"/>
      <c r="UK32" s="24"/>
      <c r="UL32" s="24"/>
      <c r="UM32" s="24"/>
      <c r="UN32" s="24"/>
      <c r="UO32" s="24"/>
      <c r="UP32" s="24"/>
      <c r="UQ32" s="24"/>
      <c r="UR32" s="24"/>
      <c r="US32" s="24"/>
      <c r="UT32" s="24"/>
      <c r="UU32" s="24"/>
      <c r="UV32" s="24"/>
      <c r="UW32" s="24"/>
      <c r="UX32" s="24"/>
      <c r="UY32" s="24"/>
      <c r="UZ32" s="24"/>
      <c r="VA32" s="24"/>
      <c r="VB32" s="24"/>
      <c r="VC32" s="24"/>
      <c r="VD32" s="24"/>
      <c r="VE32" s="24"/>
      <c r="VF32" s="24"/>
      <c r="VG32" s="24"/>
      <c r="VH32" s="24"/>
      <c r="VI32" s="24"/>
      <c r="VJ32" s="24"/>
      <c r="VK32" s="24"/>
      <c r="VL32" s="24"/>
      <c r="VM32" s="24"/>
      <c r="VN32" s="24"/>
      <c r="VO32" s="24"/>
      <c r="VP32" s="24"/>
      <c r="VQ32" s="24"/>
      <c r="VR32" s="24"/>
      <c r="VS32" s="24"/>
      <c r="VT32" s="24"/>
      <c r="VU32" s="24"/>
      <c r="VV32" s="24"/>
      <c r="VW32" s="24"/>
      <c r="VX32" s="24"/>
      <c r="VY32" s="24"/>
      <c r="VZ32" s="24"/>
      <c r="WA32" s="24"/>
      <c r="WB32" s="24"/>
      <c r="WC32" s="24"/>
      <c r="WD32" s="24"/>
      <c r="WE32" s="24"/>
      <c r="WF32" s="24"/>
      <c r="WG32" s="24"/>
      <c r="WH32" s="24"/>
      <c r="WI32" s="24"/>
      <c r="WJ32" s="24"/>
      <c r="WK32" s="24"/>
      <c r="WL32" s="24"/>
      <c r="WM32" s="24"/>
      <c r="WN32" s="24"/>
      <c r="WO32" s="24"/>
      <c r="WP32" s="24"/>
      <c r="WQ32" s="24"/>
      <c r="WR32" s="24"/>
      <c r="WS32" s="24"/>
      <c r="WT32" s="24"/>
      <c r="WU32" s="24"/>
      <c r="WV32" s="24"/>
      <c r="WW32" s="24"/>
      <c r="WX32" s="24"/>
      <c r="WY32" s="24"/>
      <c r="WZ32" s="24"/>
      <c r="XA32" s="24"/>
      <c r="XB32" s="24"/>
      <c r="XC32" s="24"/>
      <c r="XD32" s="24"/>
      <c r="XE32" s="24"/>
      <c r="XF32" s="24"/>
      <c r="XG32" s="24"/>
      <c r="XH32" s="24"/>
      <c r="XI32" s="24"/>
      <c r="XJ32" s="24"/>
      <c r="XK32" s="24"/>
      <c r="XL32" s="24"/>
      <c r="XM32" s="24"/>
      <c r="XN32" s="24"/>
      <c r="XO32" s="24"/>
      <c r="XP32" s="24"/>
      <c r="XQ32" s="24"/>
      <c r="XR32" s="24"/>
      <c r="XS32" s="24"/>
      <c r="XT32" s="24"/>
      <c r="XU32" s="24"/>
      <c r="XV32" s="24"/>
      <c r="XW32" s="24"/>
      <c r="XX32" s="24"/>
      <c r="XY32" s="24"/>
      <c r="XZ32" s="24"/>
      <c r="YA32" s="24"/>
      <c r="YB32" s="24"/>
      <c r="YC32" s="24"/>
      <c r="YD32" s="24"/>
      <c r="YE32" s="24"/>
      <c r="YF32" s="24"/>
      <c r="YG32" s="24"/>
      <c r="YH32" s="24"/>
      <c r="YI32" s="24"/>
      <c r="YJ32" s="24"/>
      <c r="YK32" s="24"/>
      <c r="YL32" s="24"/>
      <c r="YM32" s="24"/>
      <c r="YN32" s="24"/>
      <c r="YO32" s="24"/>
      <c r="YP32" s="24"/>
      <c r="YQ32" s="24"/>
      <c r="YR32" s="24"/>
      <c r="YS32" s="24"/>
      <c r="YT32" s="24"/>
      <c r="YU32" s="24"/>
      <c r="YV32" s="24"/>
      <c r="YW32" s="24"/>
      <c r="YX32" s="24"/>
      <c r="YY32" s="24"/>
      <c r="YZ32" s="24"/>
      <c r="ZA32" s="24"/>
      <c r="ZB32" s="24"/>
      <c r="ZC32" s="24"/>
      <c r="ZD32" s="24"/>
      <c r="ZE32" s="24"/>
      <c r="ZF32" s="24"/>
      <c r="ZG32" s="24"/>
      <c r="ZH32" s="24"/>
      <c r="ZI32" s="24"/>
      <c r="ZJ32" s="24"/>
      <c r="ZK32" s="24"/>
      <c r="ZL32" s="24"/>
      <c r="ZM32" s="24"/>
      <c r="ZN32" s="24"/>
      <c r="ZO32" s="24"/>
      <c r="ZP32" s="24"/>
      <c r="ZQ32" s="24"/>
      <c r="ZR32" s="24"/>
      <c r="ZS32" s="24"/>
      <c r="ZT32" s="24"/>
      <c r="ZU32" s="24"/>
      <c r="ZV32" s="24"/>
      <c r="ZW32" s="24"/>
      <c r="ZX32" s="24"/>
      <c r="ZY32" s="24"/>
      <c r="ZZ32" s="24"/>
      <c r="AAA32" s="24"/>
      <c r="AAB32" s="24"/>
      <c r="AAC32" s="24"/>
      <c r="AAD32" s="24"/>
      <c r="AAE32" s="24"/>
      <c r="AAF32" s="24"/>
      <c r="AAG32" s="24"/>
      <c r="AAH32" s="24"/>
      <c r="AAI32" s="24"/>
      <c r="AAJ32" s="24"/>
      <c r="AAK32" s="24"/>
      <c r="AAL32" s="24"/>
      <c r="AAM32" s="24"/>
      <c r="AAN32" s="24"/>
      <c r="AAO32" s="24"/>
      <c r="AAP32" s="24"/>
      <c r="AAQ32" s="24"/>
      <c r="AAR32" s="24"/>
      <c r="AAS32" s="24"/>
      <c r="AAT32" s="24"/>
      <c r="AAU32" s="24"/>
      <c r="AAV32" s="24"/>
      <c r="AAW32" s="24"/>
      <c r="AAX32" s="24"/>
      <c r="AAY32" s="24"/>
      <c r="AAZ32" s="24"/>
      <c r="ABA32" s="24"/>
      <c r="ABB32" s="24"/>
      <c r="ABC32" s="24"/>
      <c r="ABD32" s="24"/>
      <c r="ABE32" s="24"/>
      <c r="ABF32" s="24"/>
      <c r="ABG32" s="24"/>
      <c r="ABH32" s="24"/>
      <c r="ABI32" s="24"/>
      <c r="ABJ32" s="24"/>
      <c r="ABK32" s="24"/>
      <c r="ABL32" s="24"/>
      <c r="ABM32" s="24"/>
      <c r="ABN32" s="24"/>
      <c r="ABO32" s="24"/>
      <c r="ABP32" s="24"/>
      <c r="ABQ32" s="24"/>
      <c r="ABR32" s="24"/>
      <c r="ABS32" s="24"/>
      <c r="ABT32" s="24"/>
      <c r="ABU32" s="24"/>
      <c r="ABV32" s="24"/>
      <c r="ABW32" s="24"/>
      <c r="ABX32" s="24"/>
      <c r="ABY32" s="24"/>
      <c r="ABZ32" s="24"/>
      <c r="ACA32" s="24"/>
      <c r="ACB32" s="24"/>
      <c r="ACC32" s="24"/>
      <c r="ACD32" s="24"/>
      <c r="ACE32" s="24"/>
      <c r="ACF32" s="24"/>
      <c r="ACG32" s="24"/>
      <c r="ACH32" s="24"/>
      <c r="ACI32" s="24"/>
      <c r="ACJ32" s="24"/>
      <c r="ACK32" s="24"/>
      <c r="ACL32" s="24"/>
      <c r="ACM32" s="24"/>
      <c r="ACN32" s="24"/>
      <c r="ACO32" s="24"/>
      <c r="ACP32" s="24"/>
      <c r="ACQ32" s="24"/>
      <c r="ACR32" s="24"/>
      <c r="ACS32" s="24"/>
      <c r="ACT32" s="24"/>
      <c r="ACU32" s="24"/>
      <c r="ACV32" s="24"/>
      <c r="ACW32" s="24"/>
      <c r="ACX32" s="24"/>
      <c r="ACY32" s="24"/>
      <c r="ACZ32" s="24"/>
      <c r="ADA32" s="24"/>
      <c r="ADB32" s="24"/>
      <c r="ADC32" s="24"/>
      <c r="ADD32" s="24"/>
      <c r="ADE32" s="24"/>
      <c r="ADF32" s="24"/>
      <c r="ADG32" s="24"/>
      <c r="ADH32" s="24"/>
      <c r="ADI32" s="24"/>
      <c r="ADJ32" s="24"/>
      <c r="ADK32" s="24"/>
      <c r="ADL32" s="24"/>
      <c r="ADM32" s="24"/>
      <c r="ADN32" s="24"/>
      <c r="ADO32" s="24"/>
      <c r="ADP32" s="24"/>
      <c r="ADQ32" s="24"/>
      <c r="ADR32" s="24"/>
      <c r="ADS32" s="24"/>
      <c r="ADT32" s="24"/>
      <c r="ADU32" s="24"/>
      <c r="ADV32" s="24"/>
      <c r="ADW32" s="24"/>
      <c r="ADX32" s="24"/>
      <c r="ADY32" s="24"/>
      <c r="ADZ32" s="24"/>
      <c r="AEA32" s="24"/>
      <c r="AEB32" s="24"/>
      <c r="AEC32" s="24"/>
      <c r="AED32" s="24"/>
      <c r="AEE32" s="24"/>
      <c r="AEF32" s="24"/>
      <c r="AEG32" s="24"/>
      <c r="AEH32" s="24"/>
      <c r="AEI32" s="24"/>
      <c r="AEJ32" s="24"/>
      <c r="AEK32" s="24"/>
      <c r="AEL32" s="24"/>
      <c r="AEM32" s="24"/>
      <c r="AEN32" s="24"/>
      <c r="AEO32" s="24"/>
      <c r="AEP32" s="24"/>
      <c r="AEQ32" s="24"/>
      <c r="AER32" s="24"/>
      <c r="AES32" s="24"/>
      <c r="AET32" s="24"/>
      <c r="AEU32" s="24"/>
      <c r="AEV32" s="24"/>
      <c r="AEW32" s="24"/>
      <c r="AEX32" s="24"/>
      <c r="AEY32" s="24"/>
      <c r="AEZ32" s="24"/>
      <c r="AFA32" s="24"/>
      <c r="AFB32" s="24"/>
      <c r="AFC32" s="24"/>
      <c r="AFD32" s="24"/>
      <c r="AFE32" s="24"/>
      <c r="AFF32" s="24"/>
      <c r="AFG32" s="24"/>
      <c r="AFH32" s="24"/>
      <c r="AFI32" s="24"/>
      <c r="AFJ32" s="24"/>
      <c r="AFK32" s="24"/>
      <c r="AFL32" s="24"/>
      <c r="AFM32" s="24"/>
      <c r="AFN32" s="24"/>
      <c r="AFO32" s="24"/>
      <c r="AFP32" s="24"/>
      <c r="AFQ32" s="24"/>
      <c r="AFR32" s="24"/>
      <c r="AFS32" s="24"/>
      <c r="AFT32" s="24"/>
      <c r="AFU32" s="24"/>
      <c r="AFV32" s="24"/>
      <c r="AFW32" s="24"/>
      <c r="AFX32" s="24"/>
      <c r="AFY32" s="24"/>
      <c r="AFZ32" s="24"/>
      <c r="AGA32" s="24"/>
      <c r="AGB32" s="24"/>
      <c r="AGC32" s="24"/>
      <c r="AGD32" s="24"/>
      <c r="AGE32" s="24"/>
      <c r="AGF32" s="24"/>
      <c r="AGG32" s="24"/>
      <c r="AGH32" s="24"/>
      <c r="AGI32" s="24"/>
      <c r="AGJ32" s="24"/>
      <c r="AGK32" s="24"/>
      <c r="AGL32" s="24"/>
      <c r="AGM32" s="24"/>
      <c r="AGN32" s="24"/>
      <c r="AGO32" s="24"/>
      <c r="AGP32" s="24"/>
      <c r="AGQ32" s="24"/>
      <c r="AGR32" s="24"/>
      <c r="AGS32" s="24"/>
      <c r="AGT32" s="24"/>
      <c r="AGU32" s="24"/>
      <c r="AGV32" s="24"/>
      <c r="AGW32" s="24"/>
      <c r="AGX32" s="24"/>
      <c r="AGY32" s="24"/>
      <c r="AGZ32" s="24"/>
      <c r="AHA32" s="24"/>
      <c r="AHB32" s="24"/>
      <c r="AHC32" s="24"/>
      <c r="AHD32" s="24"/>
      <c r="AHE32" s="24"/>
      <c r="AHF32" s="24"/>
      <c r="AHG32" s="24"/>
      <c r="AHH32" s="24"/>
      <c r="AHI32" s="24"/>
      <c r="AHJ32" s="24"/>
      <c r="AHK32" s="24"/>
      <c r="AHL32" s="24"/>
      <c r="AHM32" s="24"/>
      <c r="AHN32" s="24"/>
      <c r="AHO32" s="24"/>
      <c r="AHP32" s="24"/>
      <c r="AHQ32" s="24"/>
      <c r="AHR32" s="24"/>
      <c r="AHS32" s="24"/>
      <c r="AHT32" s="24"/>
      <c r="AHU32" s="24"/>
      <c r="AHV32" s="24"/>
      <c r="AHW32" s="24"/>
      <c r="AHX32" s="24"/>
      <c r="AHY32" s="24"/>
      <c r="AHZ32" s="24"/>
      <c r="AIA32" s="24"/>
      <c r="AIB32" s="24"/>
      <c r="AIC32" s="24"/>
      <c r="AID32" s="24"/>
      <c r="AIE32" s="24"/>
      <c r="AIF32" s="24"/>
      <c r="AIG32" s="24"/>
      <c r="AIH32" s="24"/>
      <c r="AII32" s="24"/>
      <c r="AIJ32" s="24"/>
      <c r="AIK32" s="24"/>
      <c r="AIL32" s="24"/>
      <c r="AIM32" s="24"/>
      <c r="AIN32" s="24"/>
      <c r="AIO32" s="24"/>
      <c r="AIP32" s="24"/>
      <c r="AIQ32" s="24"/>
      <c r="AIR32" s="24"/>
      <c r="AIS32" s="24"/>
      <c r="AIT32" s="24"/>
      <c r="AIU32" s="24"/>
      <c r="AIV32" s="24"/>
      <c r="AIW32" s="24"/>
      <c r="AIX32" s="24"/>
      <c r="AIY32" s="24"/>
      <c r="AIZ32" s="24"/>
      <c r="AJA32" s="24"/>
      <c r="AJB32" s="24"/>
      <c r="AJC32" s="24"/>
      <c r="AJD32" s="24"/>
      <c r="AJE32" s="24"/>
      <c r="AJF32" s="24"/>
      <c r="AJG32" s="24"/>
      <c r="AJH32" s="24"/>
      <c r="AJI32" s="24"/>
      <c r="AJJ32" s="24"/>
      <c r="AJK32" s="24"/>
      <c r="AJL32" s="24"/>
      <c r="AJM32" s="24"/>
      <c r="AJN32" s="24"/>
      <c r="AJO32" s="24"/>
      <c r="AJP32" s="24"/>
      <c r="AJQ32" s="24"/>
      <c r="AJR32" s="24"/>
      <c r="AJS32" s="24"/>
      <c r="AJT32" s="24"/>
      <c r="AJU32" s="24"/>
      <c r="AJV32" s="24"/>
      <c r="AJW32" s="24"/>
      <c r="AJX32" s="24"/>
      <c r="AJY32" s="24"/>
      <c r="AJZ32" s="24"/>
      <c r="AKA32" s="24"/>
      <c r="AKB32" s="24"/>
      <c r="AKC32" s="24"/>
      <c r="AKD32" s="24"/>
      <c r="AKE32" s="24"/>
      <c r="AKF32" s="24"/>
      <c r="AKG32" s="24"/>
      <c r="AKH32" s="24"/>
      <c r="AKI32" s="24"/>
      <c r="AKJ32" s="24"/>
      <c r="AKK32" s="24"/>
      <c r="AKL32" s="24"/>
      <c r="AKM32" s="24"/>
      <c r="AKN32" s="24"/>
      <c r="AKO32" s="24"/>
      <c r="AKP32" s="24"/>
      <c r="AKQ32" s="24"/>
      <c r="AKR32" s="24"/>
      <c r="AKS32" s="24"/>
      <c r="AKT32" s="24"/>
      <c r="AKU32" s="24"/>
      <c r="AKV32" s="24"/>
      <c r="AKW32" s="24"/>
      <c r="AKX32" s="24"/>
      <c r="AKY32" s="24"/>
      <c r="AKZ32" s="24"/>
      <c r="ALA32" s="24"/>
      <c r="ALB32" s="24"/>
      <c r="ALC32" s="24"/>
      <c r="ALD32" s="24"/>
      <c r="ALE32" s="24"/>
      <c r="ALF32" s="24"/>
      <c r="ALG32" s="24"/>
      <c r="ALH32" s="24"/>
      <c r="ALI32" s="24"/>
      <c r="ALJ32" s="24"/>
      <c r="ALK32" s="24"/>
      <c r="ALL32" s="24"/>
      <c r="ALM32" s="24"/>
      <c r="ALN32" s="24"/>
      <c r="ALO32" s="24"/>
      <c r="ALP32" s="24"/>
      <c r="ALQ32" s="24"/>
      <c r="ALR32" s="24"/>
      <c r="ALS32" s="24"/>
      <c r="ALT32" s="24"/>
      <c r="ALU32" s="24"/>
      <c r="ALV32" s="24"/>
      <c r="ALW32" s="24"/>
      <c r="ALX32" s="24"/>
      <c r="ALY32" s="24"/>
      <c r="ALZ32" s="24"/>
      <c r="AMA32" s="24"/>
      <c r="AMB32" s="24"/>
      <c r="AMC32" s="24"/>
    </row>
    <row r="33" spans="1:1017" s="61" customFormat="1" ht="33">
      <c r="A33" s="132" t="s">
        <v>97</v>
      </c>
      <c r="B33" s="133" t="s">
        <v>98</v>
      </c>
      <c r="C33" s="134" t="s">
        <v>99</v>
      </c>
      <c r="D33" s="139" t="s">
        <v>100</v>
      </c>
      <c r="E33" s="137" t="s">
        <v>101</v>
      </c>
      <c r="F33" s="112">
        <v>6710</v>
      </c>
      <c r="G33" s="60">
        <v>0.7</v>
      </c>
      <c r="H33" s="83">
        <f t="shared" si="0"/>
        <v>0.21229999999999999</v>
      </c>
      <c r="I33" s="60">
        <f t="shared" si="5"/>
        <v>0.85</v>
      </c>
      <c r="J33" s="60">
        <f t="shared" si="6"/>
        <v>4697</v>
      </c>
      <c r="K33" s="60">
        <f t="shared" si="7"/>
        <v>5703.5</v>
      </c>
      <c r="L33" s="58"/>
      <c r="M33" s="24"/>
      <c r="N33" s="24"/>
      <c r="O33" s="24"/>
      <c r="P33" s="24"/>
      <c r="Q33" s="24"/>
      <c r="R33" s="24"/>
      <c r="S33" s="24"/>
      <c r="T33" s="24"/>
      <c r="U33" s="24"/>
      <c r="V33" s="24"/>
      <c r="W33" s="24"/>
      <c r="X33" s="24"/>
      <c r="Y33" s="24"/>
      <c r="Z33" s="24"/>
      <c r="AA33" s="24"/>
      <c r="AB33" s="24"/>
      <c r="AC33" s="24"/>
      <c r="AD33" s="24"/>
      <c r="AE33" s="24"/>
      <c r="AF33" s="24"/>
      <c r="AG33" s="24"/>
      <c r="AH33" s="24"/>
      <c r="AI33" s="24"/>
      <c r="AJ33" s="24"/>
      <c r="AK33" s="24"/>
      <c r="AL33" s="24"/>
      <c r="AM33" s="24"/>
      <c r="AN33" s="24"/>
      <c r="AO33" s="24"/>
      <c r="AP33" s="24"/>
      <c r="AQ33" s="24"/>
      <c r="AR33" s="24"/>
      <c r="AS33" s="24"/>
      <c r="AT33" s="24"/>
      <c r="AU33" s="24"/>
      <c r="AV33" s="24"/>
      <c r="AW33" s="24"/>
      <c r="AX33" s="24"/>
      <c r="AY33" s="24"/>
      <c r="AZ33" s="24"/>
      <c r="BA33" s="24"/>
      <c r="BB33" s="24"/>
      <c r="BC33" s="24"/>
      <c r="BD33" s="24"/>
      <c r="BE33" s="24"/>
      <c r="BF33" s="24"/>
      <c r="BG33" s="24"/>
      <c r="BH33" s="24"/>
      <c r="BI33" s="24"/>
      <c r="BJ33" s="24"/>
      <c r="BK33" s="24"/>
      <c r="BL33" s="24"/>
      <c r="BM33" s="24"/>
      <c r="BN33" s="24"/>
      <c r="BO33" s="24"/>
      <c r="BP33" s="24"/>
      <c r="BQ33" s="24"/>
      <c r="BR33" s="24"/>
      <c r="BS33" s="24"/>
      <c r="BT33" s="24"/>
      <c r="BU33" s="24"/>
      <c r="BV33" s="24"/>
      <c r="BW33" s="24"/>
      <c r="BX33" s="24"/>
      <c r="BY33" s="24"/>
      <c r="BZ33" s="24"/>
      <c r="CA33" s="24"/>
      <c r="CB33" s="24"/>
      <c r="CC33" s="24"/>
      <c r="CD33" s="24"/>
      <c r="CE33" s="24"/>
      <c r="CF33" s="24"/>
      <c r="CG33" s="24"/>
      <c r="CH33" s="24"/>
      <c r="CI33" s="24"/>
      <c r="CJ33" s="24"/>
      <c r="CK33" s="24"/>
      <c r="CL33" s="24"/>
      <c r="CM33" s="24"/>
      <c r="CN33" s="24"/>
      <c r="CO33" s="24"/>
      <c r="CP33" s="24"/>
      <c r="CQ33" s="24"/>
      <c r="CR33" s="24"/>
      <c r="CS33" s="24"/>
      <c r="CT33" s="24"/>
      <c r="CU33" s="24"/>
      <c r="CV33" s="24"/>
      <c r="CW33" s="24"/>
      <c r="CX33" s="24"/>
      <c r="CY33" s="24"/>
      <c r="CZ33" s="24"/>
      <c r="DA33" s="24"/>
      <c r="DB33" s="24"/>
      <c r="DC33" s="24"/>
      <c r="DD33" s="24"/>
      <c r="DE33" s="24"/>
      <c r="DF33" s="24"/>
      <c r="DG33" s="24"/>
      <c r="DH33" s="24"/>
      <c r="DI33" s="24"/>
      <c r="DJ33" s="24"/>
      <c r="DK33" s="24"/>
      <c r="DL33" s="24"/>
      <c r="DM33" s="24"/>
      <c r="DN33" s="24"/>
      <c r="DO33" s="24"/>
      <c r="DP33" s="24"/>
      <c r="DQ33" s="24"/>
      <c r="DR33" s="24"/>
      <c r="DS33" s="24"/>
      <c r="DT33" s="24"/>
      <c r="DU33" s="24"/>
      <c r="DV33" s="24"/>
      <c r="DW33" s="24"/>
      <c r="DX33" s="24"/>
      <c r="DY33" s="24"/>
      <c r="DZ33" s="24"/>
      <c r="EA33" s="24"/>
      <c r="EB33" s="24"/>
      <c r="EC33" s="24"/>
      <c r="ED33" s="24"/>
      <c r="EE33" s="24"/>
      <c r="EF33" s="24"/>
      <c r="EG33" s="24"/>
      <c r="EH33" s="24"/>
      <c r="EI33" s="24"/>
      <c r="EJ33" s="24"/>
      <c r="EK33" s="24"/>
      <c r="EL33" s="24"/>
      <c r="EM33" s="24"/>
      <c r="EN33" s="24"/>
      <c r="EO33" s="24"/>
      <c r="EP33" s="24"/>
      <c r="EQ33" s="24"/>
      <c r="ER33" s="24"/>
      <c r="ES33" s="24"/>
      <c r="ET33" s="24"/>
      <c r="EU33" s="24"/>
      <c r="EV33" s="24"/>
      <c r="EW33" s="24"/>
      <c r="EX33" s="24"/>
      <c r="EY33" s="24"/>
      <c r="EZ33" s="24"/>
      <c r="FA33" s="24"/>
      <c r="FB33" s="24"/>
      <c r="FC33" s="24"/>
      <c r="FD33" s="24"/>
      <c r="FE33" s="24"/>
      <c r="FF33" s="24"/>
      <c r="FG33" s="24"/>
      <c r="FH33" s="24"/>
      <c r="FI33" s="24"/>
      <c r="FJ33" s="24"/>
      <c r="FK33" s="24"/>
      <c r="FL33" s="24"/>
      <c r="FM33" s="24"/>
      <c r="FN33" s="24"/>
      <c r="FO33" s="24"/>
      <c r="FP33" s="24"/>
      <c r="FQ33" s="24"/>
      <c r="FR33" s="24"/>
      <c r="FS33" s="24"/>
      <c r="FT33" s="24"/>
      <c r="FU33" s="24"/>
      <c r="FV33" s="24"/>
      <c r="FW33" s="24"/>
      <c r="FX33" s="24"/>
      <c r="FY33" s="24"/>
      <c r="FZ33" s="24"/>
      <c r="GA33" s="24"/>
      <c r="GB33" s="24"/>
      <c r="GC33" s="24"/>
      <c r="GD33" s="24"/>
      <c r="GE33" s="24"/>
      <c r="GF33" s="24"/>
      <c r="GG33" s="24"/>
      <c r="GH33" s="24"/>
      <c r="GI33" s="24"/>
      <c r="GJ33" s="24"/>
      <c r="GK33" s="24"/>
      <c r="GL33" s="24"/>
      <c r="GM33" s="24"/>
      <c r="GN33" s="24"/>
      <c r="GO33" s="24"/>
      <c r="GP33" s="24"/>
      <c r="GQ33" s="24"/>
      <c r="GR33" s="24"/>
      <c r="GS33" s="24"/>
      <c r="GT33" s="24"/>
      <c r="GU33" s="24"/>
      <c r="GV33" s="24"/>
      <c r="GW33" s="24"/>
      <c r="GX33" s="24"/>
      <c r="GY33" s="24"/>
      <c r="GZ33" s="24"/>
      <c r="HA33" s="24"/>
      <c r="HB33" s="24"/>
      <c r="HC33" s="24"/>
      <c r="HD33" s="24"/>
      <c r="HE33" s="24"/>
      <c r="HF33" s="24"/>
      <c r="HG33" s="24"/>
      <c r="HH33" s="24"/>
      <c r="HI33" s="24"/>
      <c r="HJ33" s="24"/>
      <c r="HK33" s="24"/>
      <c r="HL33" s="24"/>
      <c r="HM33" s="24"/>
      <c r="HN33" s="24"/>
      <c r="HO33" s="24"/>
      <c r="HP33" s="24"/>
      <c r="HQ33" s="24"/>
      <c r="HR33" s="24"/>
      <c r="HS33" s="24"/>
      <c r="HT33" s="24"/>
      <c r="HU33" s="24"/>
      <c r="HV33" s="24"/>
      <c r="HW33" s="24"/>
      <c r="HX33" s="24"/>
      <c r="HY33" s="24"/>
      <c r="HZ33" s="24"/>
      <c r="IA33" s="24"/>
      <c r="IB33" s="24"/>
      <c r="IC33" s="24"/>
      <c r="ID33" s="24"/>
      <c r="IE33" s="24"/>
      <c r="IF33" s="24"/>
      <c r="IG33" s="24"/>
      <c r="IH33" s="24"/>
      <c r="II33" s="24"/>
      <c r="IJ33" s="24"/>
      <c r="IK33" s="24"/>
      <c r="IL33" s="24"/>
      <c r="IM33" s="24"/>
      <c r="IN33" s="24"/>
      <c r="IO33" s="24"/>
      <c r="IP33" s="24"/>
      <c r="IQ33" s="24"/>
      <c r="IR33" s="24"/>
      <c r="IS33" s="24"/>
      <c r="IT33" s="24"/>
      <c r="IU33" s="24"/>
      <c r="IV33" s="24"/>
      <c r="IW33" s="24"/>
      <c r="IX33" s="24"/>
      <c r="IY33" s="24"/>
      <c r="IZ33" s="24"/>
      <c r="JA33" s="24"/>
      <c r="JB33" s="24"/>
      <c r="JC33" s="24"/>
      <c r="JD33" s="24"/>
      <c r="JE33" s="24"/>
      <c r="JF33" s="24"/>
      <c r="JG33" s="24"/>
      <c r="JH33" s="24"/>
      <c r="JI33" s="24"/>
      <c r="JJ33" s="24"/>
      <c r="JK33" s="24"/>
      <c r="JL33" s="24"/>
      <c r="JM33" s="24"/>
      <c r="JN33" s="24"/>
      <c r="JO33" s="24"/>
      <c r="JP33" s="24"/>
      <c r="JQ33" s="24"/>
      <c r="JR33" s="24"/>
      <c r="JS33" s="24"/>
      <c r="JT33" s="24"/>
      <c r="JU33" s="24"/>
      <c r="JV33" s="24"/>
      <c r="JW33" s="24"/>
      <c r="JX33" s="24"/>
      <c r="JY33" s="24"/>
      <c r="JZ33" s="24"/>
      <c r="KA33" s="24"/>
      <c r="KB33" s="24"/>
      <c r="KC33" s="24"/>
      <c r="KD33" s="24"/>
      <c r="KE33" s="24"/>
      <c r="KF33" s="24"/>
      <c r="KG33" s="24"/>
      <c r="KH33" s="24"/>
      <c r="KI33" s="24"/>
      <c r="KJ33" s="24"/>
      <c r="KK33" s="24"/>
      <c r="KL33" s="24"/>
      <c r="KM33" s="24"/>
      <c r="KN33" s="24"/>
      <c r="KO33" s="24"/>
      <c r="KP33" s="24"/>
      <c r="KQ33" s="24"/>
      <c r="KR33" s="24"/>
      <c r="KS33" s="24"/>
      <c r="KT33" s="24"/>
      <c r="KU33" s="24"/>
      <c r="KV33" s="24"/>
      <c r="KW33" s="24"/>
      <c r="KX33" s="24"/>
      <c r="KY33" s="24"/>
      <c r="KZ33" s="24"/>
      <c r="LA33" s="24"/>
      <c r="LB33" s="24"/>
      <c r="LC33" s="24"/>
      <c r="LD33" s="24"/>
      <c r="LE33" s="24"/>
      <c r="LF33" s="24"/>
      <c r="LG33" s="24"/>
      <c r="LH33" s="24"/>
      <c r="LI33" s="24"/>
      <c r="LJ33" s="24"/>
      <c r="LK33" s="24"/>
      <c r="LL33" s="24"/>
      <c r="LM33" s="24"/>
      <c r="LN33" s="24"/>
      <c r="LO33" s="24"/>
      <c r="LP33" s="24"/>
      <c r="LQ33" s="24"/>
      <c r="LR33" s="24"/>
      <c r="LS33" s="24"/>
      <c r="LT33" s="24"/>
      <c r="LU33" s="24"/>
      <c r="LV33" s="24"/>
      <c r="LW33" s="24"/>
      <c r="LX33" s="24"/>
      <c r="LY33" s="24"/>
      <c r="LZ33" s="24"/>
      <c r="MA33" s="24"/>
      <c r="MB33" s="24"/>
      <c r="MC33" s="24"/>
      <c r="MD33" s="24"/>
      <c r="ME33" s="24"/>
      <c r="MF33" s="24"/>
      <c r="MG33" s="24"/>
      <c r="MH33" s="24"/>
      <c r="MI33" s="24"/>
      <c r="MJ33" s="24"/>
      <c r="MK33" s="24"/>
      <c r="ML33" s="24"/>
      <c r="MM33" s="24"/>
      <c r="MN33" s="24"/>
      <c r="MO33" s="24"/>
      <c r="MP33" s="24"/>
      <c r="MQ33" s="24"/>
      <c r="MR33" s="24"/>
      <c r="MS33" s="24"/>
      <c r="MT33" s="24"/>
      <c r="MU33" s="24"/>
      <c r="MV33" s="24"/>
      <c r="MW33" s="24"/>
      <c r="MX33" s="24"/>
      <c r="MY33" s="24"/>
      <c r="MZ33" s="24"/>
      <c r="NA33" s="24"/>
      <c r="NB33" s="24"/>
      <c r="NC33" s="24"/>
      <c r="ND33" s="24"/>
      <c r="NE33" s="24"/>
      <c r="NF33" s="24"/>
      <c r="NG33" s="24"/>
      <c r="NH33" s="24"/>
      <c r="NI33" s="24"/>
      <c r="NJ33" s="24"/>
      <c r="NK33" s="24"/>
      <c r="NL33" s="24"/>
      <c r="NM33" s="24"/>
      <c r="NN33" s="24"/>
      <c r="NO33" s="24"/>
      <c r="NP33" s="24"/>
      <c r="NQ33" s="24"/>
      <c r="NR33" s="24"/>
      <c r="NS33" s="24"/>
      <c r="NT33" s="24"/>
      <c r="NU33" s="24"/>
      <c r="NV33" s="24"/>
      <c r="NW33" s="24"/>
      <c r="NX33" s="24"/>
      <c r="NY33" s="24"/>
      <c r="NZ33" s="24"/>
      <c r="OA33" s="24"/>
      <c r="OB33" s="24"/>
      <c r="OC33" s="24"/>
      <c r="OD33" s="24"/>
      <c r="OE33" s="24"/>
      <c r="OF33" s="24"/>
      <c r="OG33" s="24"/>
      <c r="OH33" s="24"/>
      <c r="OI33" s="24"/>
      <c r="OJ33" s="24"/>
      <c r="OK33" s="24"/>
      <c r="OL33" s="24"/>
      <c r="OM33" s="24"/>
      <c r="ON33" s="24"/>
      <c r="OO33" s="24"/>
      <c r="OP33" s="24"/>
      <c r="OQ33" s="24"/>
      <c r="OR33" s="24"/>
      <c r="OS33" s="24"/>
      <c r="OT33" s="24"/>
      <c r="OU33" s="24"/>
      <c r="OV33" s="24"/>
      <c r="OW33" s="24"/>
      <c r="OX33" s="24"/>
      <c r="OY33" s="24"/>
      <c r="OZ33" s="24"/>
      <c r="PA33" s="24"/>
      <c r="PB33" s="24"/>
      <c r="PC33" s="24"/>
      <c r="PD33" s="24"/>
      <c r="PE33" s="24"/>
      <c r="PF33" s="24"/>
      <c r="PG33" s="24"/>
      <c r="PH33" s="24"/>
      <c r="PI33" s="24"/>
      <c r="PJ33" s="24"/>
      <c r="PK33" s="24"/>
      <c r="PL33" s="24"/>
      <c r="PM33" s="24"/>
      <c r="PN33" s="24"/>
      <c r="PO33" s="24"/>
      <c r="PP33" s="24"/>
      <c r="PQ33" s="24"/>
      <c r="PR33" s="24"/>
      <c r="PS33" s="24"/>
      <c r="PT33" s="24"/>
      <c r="PU33" s="24"/>
      <c r="PV33" s="24"/>
      <c r="PW33" s="24"/>
      <c r="PX33" s="24"/>
      <c r="PY33" s="24"/>
      <c r="PZ33" s="24"/>
      <c r="QA33" s="24"/>
      <c r="QB33" s="24"/>
      <c r="QC33" s="24"/>
      <c r="QD33" s="24"/>
      <c r="QE33" s="24"/>
      <c r="QF33" s="24"/>
      <c r="QG33" s="24"/>
      <c r="QH33" s="24"/>
      <c r="QI33" s="24"/>
      <c r="QJ33" s="24"/>
      <c r="QK33" s="24"/>
      <c r="QL33" s="24"/>
      <c r="QM33" s="24"/>
      <c r="QN33" s="24"/>
      <c r="QO33" s="24"/>
      <c r="QP33" s="24"/>
      <c r="QQ33" s="24"/>
      <c r="QR33" s="24"/>
      <c r="QS33" s="24"/>
      <c r="QT33" s="24"/>
      <c r="QU33" s="24"/>
      <c r="QV33" s="24"/>
      <c r="QW33" s="24"/>
      <c r="QX33" s="24"/>
      <c r="QY33" s="24"/>
      <c r="QZ33" s="24"/>
      <c r="RA33" s="24"/>
      <c r="RB33" s="24"/>
      <c r="RC33" s="24"/>
      <c r="RD33" s="24"/>
      <c r="RE33" s="24"/>
      <c r="RF33" s="24"/>
      <c r="RG33" s="24"/>
      <c r="RH33" s="24"/>
      <c r="RI33" s="24"/>
      <c r="RJ33" s="24"/>
      <c r="RK33" s="24"/>
      <c r="RL33" s="24"/>
      <c r="RM33" s="24"/>
      <c r="RN33" s="24"/>
      <c r="RO33" s="24"/>
      <c r="RP33" s="24"/>
      <c r="RQ33" s="24"/>
      <c r="RR33" s="24"/>
      <c r="RS33" s="24"/>
      <c r="RT33" s="24"/>
      <c r="RU33" s="24"/>
      <c r="RV33" s="24"/>
      <c r="RW33" s="24"/>
      <c r="RX33" s="24"/>
      <c r="RY33" s="24"/>
      <c r="RZ33" s="24"/>
      <c r="SA33" s="24"/>
      <c r="SB33" s="24"/>
      <c r="SC33" s="24"/>
      <c r="SD33" s="24"/>
      <c r="SE33" s="24"/>
      <c r="SF33" s="24"/>
      <c r="SG33" s="24"/>
      <c r="SH33" s="24"/>
      <c r="SI33" s="24"/>
      <c r="SJ33" s="24"/>
      <c r="SK33" s="24"/>
      <c r="SL33" s="24"/>
      <c r="SM33" s="24"/>
      <c r="SN33" s="24"/>
      <c r="SO33" s="24"/>
      <c r="SP33" s="24"/>
      <c r="SQ33" s="24"/>
      <c r="SR33" s="24"/>
      <c r="SS33" s="24"/>
      <c r="ST33" s="24"/>
      <c r="SU33" s="24"/>
      <c r="SV33" s="24"/>
      <c r="SW33" s="24"/>
      <c r="SX33" s="24"/>
      <c r="SY33" s="24"/>
      <c r="SZ33" s="24"/>
      <c r="TA33" s="24"/>
      <c r="TB33" s="24"/>
      <c r="TC33" s="24"/>
      <c r="TD33" s="24"/>
      <c r="TE33" s="24"/>
      <c r="TF33" s="24"/>
      <c r="TG33" s="24"/>
      <c r="TH33" s="24"/>
      <c r="TI33" s="24"/>
      <c r="TJ33" s="24"/>
      <c r="TK33" s="24"/>
      <c r="TL33" s="24"/>
      <c r="TM33" s="24"/>
      <c r="TN33" s="24"/>
      <c r="TO33" s="24"/>
      <c r="TP33" s="24"/>
      <c r="TQ33" s="24"/>
      <c r="TR33" s="24"/>
      <c r="TS33" s="24"/>
      <c r="TT33" s="24"/>
      <c r="TU33" s="24"/>
      <c r="TV33" s="24"/>
      <c r="TW33" s="24"/>
      <c r="TX33" s="24"/>
      <c r="TY33" s="24"/>
      <c r="TZ33" s="24"/>
      <c r="UA33" s="24"/>
      <c r="UB33" s="24"/>
      <c r="UC33" s="24"/>
      <c r="UD33" s="24"/>
      <c r="UE33" s="24"/>
      <c r="UF33" s="24"/>
      <c r="UG33" s="24"/>
      <c r="UH33" s="24"/>
      <c r="UI33" s="24"/>
      <c r="UJ33" s="24"/>
      <c r="UK33" s="24"/>
      <c r="UL33" s="24"/>
      <c r="UM33" s="24"/>
      <c r="UN33" s="24"/>
      <c r="UO33" s="24"/>
      <c r="UP33" s="24"/>
      <c r="UQ33" s="24"/>
      <c r="UR33" s="24"/>
      <c r="US33" s="24"/>
      <c r="UT33" s="24"/>
      <c r="UU33" s="24"/>
      <c r="UV33" s="24"/>
      <c r="UW33" s="24"/>
      <c r="UX33" s="24"/>
      <c r="UY33" s="24"/>
      <c r="UZ33" s="24"/>
      <c r="VA33" s="24"/>
      <c r="VB33" s="24"/>
      <c r="VC33" s="24"/>
      <c r="VD33" s="24"/>
      <c r="VE33" s="24"/>
      <c r="VF33" s="24"/>
      <c r="VG33" s="24"/>
      <c r="VH33" s="24"/>
      <c r="VI33" s="24"/>
      <c r="VJ33" s="24"/>
      <c r="VK33" s="24"/>
      <c r="VL33" s="24"/>
      <c r="VM33" s="24"/>
      <c r="VN33" s="24"/>
      <c r="VO33" s="24"/>
      <c r="VP33" s="24"/>
      <c r="VQ33" s="24"/>
      <c r="VR33" s="24"/>
      <c r="VS33" s="24"/>
      <c r="VT33" s="24"/>
      <c r="VU33" s="24"/>
      <c r="VV33" s="24"/>
      <c r="VW33" s="24"/>
      <c r="VX33" s="24"/>
      <c r="VY33" s="24"/>
      <c r="VZ33" s="24"/>
      <c r="WA33" s="24"/>
      <c r="WB33" s="24"/>
      <c r="WC33" s="24"/>
      <c r="WD33" s="24"/>
      <c r="WE33" s="24"/>
      <c r="WF33" s="24"/>
      <c r="WG33" s="24"/>
      <c r="WH33" s="24"/>
      <c r="WI33" s="24"/>
      <c r="WJ33" s="24"/>
      <c r="WK33" s="24"/>
      <c r="WL33" s="24"/>
      <c r="WM33" s="24"/>
      <c r="WN33" s="24"/>
      <c r="WO33" s="24"/>
      <c r="WP33" s="24"/>
      <c r="WQ33" s="24"/>
      <c r="WR33" s="24"/>
      <c r="WS33" s="24"/>
      <c r="WT33" s="24"/>
      <c r="WU33" s="24"/>
      <c r="WV33" s="24"/>
      <c r="WW33" s="24"/>
      <c r="WX33" s="24"/>
      <c r="WY33" s="24"/>
      <c r="WZ33" s="24"/>
      <c r="XA33" s="24"/>
      <c r="XB33" s="24"/>
      <c r="XC33" s="24"/>
      <c r="XD33" s="24"/>
      <c r="XE33" s="24"/>
      <c r="XF33" s="24"/>
      <c r="XG33" s="24"/>
      <c r="XH33" s="24"/>
      <c r="XI33" s="24"/>
      <c r="XJ33" s="24"/>
      <c r="XK33" s="24"/>
      <c r="XL33" s="24"/>
      <c r="XM33" s="24"/>
      <c r="XN33" s="24"/>
      <c r="XO33" s="24"/>
      <c r="XP33" s="24"/>
      <c r="XQ33" s="24"/>
      <c r="XR33" s="24"/>
      <c r="XS33" s="24"/>
      <c r="XT33" s="24"/>
      <c r="XU33" s="24"/>
      <c r="XV33" s="24"/>
      <c r="XW33" s="24"/>
      <c r="XX33" s="24"/>
      <c r="XY33" s="24"/>
      <c r="XZ33" s="24"/>
      <c r="YA33" s="24"/>
      <c r="YB33" s="24"/>
      <c r="YC33" s="24"/>
      <c r="YD33" s="24"/>
      <c r="YE33" s="24"/>
      <c r="YF33" s="24"/>
      <c r="YG33" s="24"/>
      <c r="YH33" s="24"/>
      <c r="YI33" s="24"/>
      <c r="YJ33" s="24"/>
      <c r="YK33" s="24"/>
      <c r="YL33" s="24"/>
      <c r="YM33" s="24"/>
      <c r="YN33" s="24"/>
      <c r="YO33" s="24"/>
      <c r="YP33" s="24"/>
      <c r="YQ33" s="24"/>
      <c r="YR33" s="24"/>
      <c r="YS33" s="24"/>
      <c r="YT33" s="24"/>
      <c r="YU33" s="24"/>
      <c r="YV33" s="24"/>
      <c r="YW33" s="24"/>
      <c r="YX33" s="24"/>
      <c r="YY33" s="24"/>
      <c r="YZ33" s="24"/>
      <c r="ZA33" s="24"/>
      <c r="ZB33" s="24"/>
      <c r="ZC33" s="24"/>
      <c r="ZD33" s="24"/>
      <c r="ZE33" s="24"/>
      <c r="ZF33" s="24"/>
      <c r="ZG33" s="24"/>
      <c r="ZH33" s="24"/>
      <c r="ZI33" s="24"/>
      <c r="ZJ33" s="24"/>
      <c r="ZK33" s="24"/>
      <c r="ZL33" s="24"/>
      <c r="ZM33" s="24"/>
      <c r="ZN33" s="24"/>
      <c r="ZO33" s="24"/>
      <c r="ZP33" s="24"/>
      <c r="ZQ33" s="24"/>
      <c r="ZR33" s="24"/>
      <c r="ZS33" s="24"/>
      <c r="ZT33" s="24"/>
      <c r="ZU33" s="24"/>
      <c r="ZV33" s="24"/>
      <c r="ZW33" s="24"/>
      <c r="ZX33" s="24"/>
      <c r="ZY33" s="24"/>
      <c r="ZZ33" s="24"/>
      <c r="AAA33" s="24"/>
      <c r="AAB33" s="24"/>
      <c r="AAC33" s="24"/>
      <c r="AAD33" s="24"/>
      <c r="AAE33" s="24"/>
      <c r="AAF33" s="24"/>
      <c r="AAG33" s="24"/>
      <c r="AAH33" s="24"/>
      <c r="AAI33" s="24"/>
      <c r="AAJ33" s="24"/>
      <c r="AAK33" s="24"/>
      <c r="AAL33" s="24"/>
      <c r="AAM33" s="24"/>
      <c r="AAN33" s="24"/>
      <c r="AAO33" s="24"/>
      <c r="AAP33" s="24"/>
      <c r="AAQ33" s="24"/>
      <c r="AAR33" s="24"/>
      <c r="AAS33" s="24"/>
      <c r="AAT33" s="24"/>
      <c r="AAU33" s="24"/>
      <c r="AAV33" s="24"/>
      <c r="AAW33" s="24"/>
      <c r="AAX33" s="24"/>
      <c r="AAY33" s="24"/>
      <c r="AAZ33" s="24"/>
      <c r="ABA33" s="24"/>
      <c r="ABB33" s="24"/>
      <c r="ABC33" s="24"/>
      <c r="ABD33" s="24"/>
      <c r="ABE33" s="24"/>
      <c r="ABF33" s="24"/>
      <c r="ABG33" s="24"/>
      <c r="ABH33" s="24"/>
      <c r="ABI33" s="24"/>
      <c r="ABJ33" s="24"/>
      <c r="ABK33" s="24"/>
      <c r="ABL33" s="24"/>
      <c r="ABM33" s="24"/>
      <c r="ABN33" s="24"/>
      <c r="ABO33" s="24"/>
      <c r="ABP33" s="24"/>
      <c r="ABQ33" s="24"/>
      <c r="ABR33" s="24"/>
      <c r="ABS33" s="24"/>
      <c r="ABT33" s="24"/>
      <c r="ABU33" s="24"/>
      <c r="ABV33" s="24"/>
      <c r="ABW33" s="24"/>
      <c r="ABX33" s="24"/>
      <c r="ABY33" s="24"/>
      <c r="ABZ33" s="24"/>
      <c r="ACA33" s="24"/>
      <c r="ACB33" s="24"/>
      <c r="ACC33" s="24"/>
      <c r="ACD33" s="24"/>
      <c r="ACE33" s="24"/>
      <c r="ACF33" s="24"/>
      <c r="ACG33" s="24"/>
      <c r="ACH33" s="24"/>
      <c r="ACI33" s="24"/>
      <c r="ACJ33" s="24"/>
      <c r="ACK33" s="24"/>
      <c r="ACL33" s="24"/>
      <c r="ACM33" s="24"/>
      <c r="ACN33" s="24"/>
      <c r="ACO33" s="24"/>
      <c r="ACP33" s="24"/>
      <c r="ACQ33" s="24"/>
      <c r="ACR33" s="24"/>
      <c r="ACS33" s="24"/>
      <c r="ACT33" s="24"/>
      <c r="ACU33" s="24"/>
      <c r="ACV33" s="24"/>
      <c r="ACW33" s="24"/>
      <c r="ACX33" s="24"/>
      <c r="ACY33" s="24"/>
      <c r="ACZ33" s="24"/>
      <c r="ADA33" s="24"/>
      <c r="ADB33" s="24"/>
      <c r="ADC33" s="24"/>
      <c r="ADD33" s="24"/>
      <c r="ADE33" s="24"/>
      <c r="ADF33" s="24"/>
      <c r="ADG33" s="24"/>
      <c r="ADH33" s="24"/>
      <c r="ADI33" s="24"/>
      <c r="ADJ33" s="24"/>
      <c r="ADK33" s="24"/>
      <c r="ADL33" s="24"/>
      <c r="ADM33" s="24"/>
      <c r="ADN33" s="24"/>
      <c r="ADO33" s="24"/>
      <c r="ADP33" s="24"/>
      <c r="ADQ33" s="24"/>
      <c r="ADR33" s="24"/>
      <c r="ADS33" s="24"/>
      <c r="ADT33" s="24"/>
      <c r="ADU33" s="24"/>
      <c r="ADV33" s="24"/>
      <c r="ADW33" s="24"/>
      <c r="ADX33" s="24"/>
      <c r="ADY33" s="24"/>
      <c r="ADZ33" s="24"/>
      <c r="AEA33" s="24"/>
      <c r="AEB33" s="24"/>
      <c r="AEC33" s="24"/>
      <c r="AED33" s="24"/>
      <c r="AEE33" s="24"/>
      <c r="AEF33" s="24"/>
      <c r="AEG33" s="24"/>
      <c r="AEH33" s="24"/>
      <c r="AEI33" s="24"/>
      <c r="AEJ33" s="24"/>
      <c r="AEK33" s="24"/>
      <c r="AEL33" s="24"/>
      <c r="AEM33" s="24"/>
      <c r="AEN33" s="24"/>
      <c r="AEO33" s="24"/>
      <c r="AEP33" s="24"/>
      <c r="AEQ33" s="24"/>
      <c r="AER33" s="24"/>
      <c r="AES33" s="24"/>
      <c r="AET33" s="24"/>
      <c r="AEU33" s="24"/>
      <c r="AEV33" s="24"/>
      <c r="AEW33" s="24"/>
      <c r="AEX33" s="24"/>
      <c r="AEY33" s="24"/>
      <c r="AEZ33" s="24"/>
      <c r="AFA33" s="24"/>
      <c r="AFB33" s="24"/>
      <c r="AFC33" s="24"/>
      <c r="AFD33" s="24"/>
      <c r="AFE33" s="24"/>
      <c r="AFF33" s="24"/>
      <c r="AFG33" s="24"/>
      <c r="AFH33" s="24"/>
      <c r="AFI33" s="24"/>
      <c r="AFJ33" s="24"/>
      <c r="AFK33" s="24"/>
      <c r="AFL33" s="24"/>
      <c r="AFM33" s="24"/>
      <c r="AFN33" s="24"/>
      <c r="AFO33" s="24"/>
      <c r="AFP33" s="24"/>
      <c r="AFQ33" s="24"/>
      <c r="AFR33" s="24"/>
      <c r="AFS33" s="24"/>
      <c r="AFT33" s="24"/>
      <c r="AFU33" s="24"/>
      <c r="AFV33" s="24"/>
      <c r="AFW33" s="24"/>
      <c r="AFX33" s="24"/>
      <c r="AFY33" s="24"/>
      <c r="AFZ33" s="24"/>
      <c r="AGA33" s="24"/>
      <c r="AGB33" s="24"/>
      <c r="AGC33" s="24"/>
      <c r="AGD33" s="24"/>
      <c r="AGE33" s="24"/>
      <c r="AGF33" s="24"/>
      <c r="AGG33" s="24"/>
      <c r="AGH33" s="24"/>
      <c r="AGI33" s="24"/>
      <c r="AGJ33" s="24"/>
      <c r="AGK33" s="24"/>
      <c r="AGL33" s="24"/>
      <c r="AGM33" s="24"/>
      <c r="AGN33" s="24"/>
      <c r="AGO33" s="24"/>
      <c r="AGP33" s="24"/>
      <c r="AGQ33" s="24"/>
      <c r="AGR33" s="24"/>
      <c r="AGS33" s="24"/>
      <c r="AGT33" s="24"/>
      <c r="AGU33" s="24"/>
      <c r="AGV33" s="24"/>
      <c r="AGW33" s="24"/>
      <c r="AGX33" s="24"/>
      <c r="AGY33" s="24"/>
      <c r="AGZ33" s="24"/>
      <c r="AHA33" s="24"/>
      <c r="AHB33" s="24"/>
      <c r="AHC33" s="24"/>
      <c r="AHD33" s="24"/>
      <c r="AHE33" s="24"/>
      <c r="AHF33" s="24"/>
      <c r="AHG33" s="24"/>
      <c r="AHH33" s="24"/>
      <c r="AHI33" s="24"/>
      <c r="AHJ33" s="24"/>
      <c r="AHK33" s="24"/>
      <c r="AHL33" s="24"/>
      <c r="AHM33" s="24"/>
      <c r="AHN33" s="24"/>
      <c r="AHO33" s="24"/>
      <c r="AHP33" s="24"/>
      <c r="AHQ33" s="24"/>
      <c r="AHR33" s="24"/>
      <c r="AHS33" s="24"/>
      <c r="AHT33" s="24"/>
      <c r="AHU33" s="24"/>
      <c r="AHV33" s="24"/>
      <c r="AHW33" s="24"/>
      <c r="AHX33" s="24"/>
      <c r="AHY33" s="24"/>
      <c r="AHZ33" s="24"/>
      <c r="AIA33" s="24"/>
      <c r="AIB33" s="24"/>
      <c r="AIC33" s="24"/>
      <c r="AID33" s="24"/>
      <c r="AIE33" s="24"/>
      <c r="AIF33" s="24"/>
      <c r="AIG33" s="24"/>
      <c r="AIH33" s="24"/>
      <c r="AII33" s="24"/>
      <c r="AIJ33" s="24"/>
      <c r="AIK33" s="24"/>
      <c r="AIL33" s="24"/>
      <c r="AIM33" s="24"/>
      <c r="AIN33" s="24"/>
      <c r="AIO33" s="24"/>
      <c r="AIP33" s="24"/>
      <c r="AIQ33" s="24"/>
      <c r="AIR33" s="24"/>
      <c r="AIS33" s="24"/>
      <c r="AIT33" s="24"/>
      <c r="AIU33" s="24"/>
      <c r="AIV33" s="24"/>
      <c r="AIW33" s="24"/>
      <c r="AIX33" s="24"/>
      <c r="AIY33" s="24"/>
      <c r="AIZ33" s="24"/>
      <c r="AJA33" s="24"/>
      <c r="AJB33" s="24"/>
      <c r="AJC33" s="24"/>
      <c r="AJD33" s="24"/>
      <c r="AJE33" s="24"/>
      <c r="AJF33" s="24"/>
      <c r="AJG33" s="24"/>
      <c r="AJH33" s="24"/>
      <c r="AJI33" s="24"/>
      <c r="AJJ33" s="24"/>
      <c r="AJK33" s="24"/>
      <c r="AJL33" s="24"/>
      <c r="AJM33" s="24"/>
      <c r="AJN33" s="24"/>
      <c r="AJO33" s="24"/>
      <c r="AJP33" s="24"/>
      <c r="AJQ33" s="24"/>
      <c r="AJR33" s="24"/>
      <c r="AJS33" s="24"/>
      <c r="AJT33" s="24"/>
      <c r="AJU33" s="24"/>
      <c r="AJV33" s="24"/>
      <c r="AJW33" s="24"/>
      <c r="AJX33" s="24"/>
      <c r="AJY33" s="24"/>
      <c r="AJZ33" s="24"/>
      <c r="AKA33" s="24"/>
      <c r="AKB33" s="24"/>
      <c r="AKC33" s="24"/>
      <c r="AKD33" s="24"/>
      <c r="AKE33" s="24"/>
      <c r="AKF33" s="24"/>
      <c r="AKG33" s="24"/>
      <c r="AKH33" s="24"/>
      <c r="AKI33" s="24"/>
      <c r="AKJ33" s="24"/>
      <c r="AKK33" s="24"/>
      <c r="AKL33" s="24"/>
      <c r="AKM33" s="24"/>
      <c r="AKN33" s="24"/>
      <c r="AKO33" s="24"/>
      <c r="AKP33" s="24"/>
      <c r="AKQ33" s="24"/>
      <c r="AKR33" s="24"/>
      <c r="AKS33" s="24"/>
      <c r="AKT33" s="24"/>
      <c r="AKU33" s="24"/>
      <c r="AKV33" s="24"/>
      <c r="AKW33" s="24"/>
      <c r="AKX33" s="24"/>
      <c r="AKY33" s="24"/>
      <c r="AKZ33" s="24"/>
      <c r="ALA33" s="24"/>
      <c r="ALB33" s="24"/>
      <c r="ALC33" s="24"/>
      <c r="ALD33" s="24"/>
      <c r="ALE33" s="24"/>
      <c r="ALF33" s="24"/>
      <c r="ALG33" s="24"/>
      <c r="ALH33" s="24"/>
      <c r="ALI33" s="24"/>
      <c r="ALJ33" s="24"/>
      <c r="ALK33" s="24"/>
      <c r="ALL33" s="24"/>
      <c r="ALM33" s="24"/>
      <c r="ALN33" s="24"/>
      <c r="ALO33" s="24"/>
      <c r="ALP33" s="24"/>
      <c r="ALQ33" s="24"/>
      <c r="ALR33" s="24"/>
      <c r="ALS33" s="24"/>
      <c r="ALT33" s="24"/>
      <c r="ALU33" s="24"/>
      <c r="ALV33" s="24"/>
      <c r="ALW33" s="24"/>
      <c r="ALX33" s="24"/>
      <c r="ALY33" s="24"/>
      <c r="ALZ33" s="24"/>
      <c r="AMA33" s="24"/>
      <c r="AMB33" s="24"/>
      <c r="AMC33" s="24"/>
    </row>
    <row r="34" spans="1:1017" s="61" customFormat="1" ht="33">
      <c r="A34" s="132" t="s">
        <v>102</v>
      </c>
      <c r="B34" s="140" t="s">
        <v>103</v>
      </c>
      <c r="C34" s="141" t="s">
        <v>104</v>
      </c>
      <c r="D34" s="139" t="s">
        <v>82</v>
      </c>
      <c r="E34" s="137" t="s">
        <v>63</v>
      </c>
      <c r="F34" s="112">
        <v>1006.5</v>
      </c>
      <c r="G34" s="60">
        <v>73.459999999999994</v>
      </c>
      <c r="H34" s="83">
        <f t="shared" si="0"/>
        <v>0.21229999999999999</v>
      </c>
      <c r="I34" s="60">
        <f t="shared" si="5"/>
        <v>89.06</v>
      </c>
      <c r="J34" s="60">
        <f t="shared" si="6"/>
        <v>73937.490000000005</v>
      </c>
      <c r="K34" s="60">
        <f t="shared" si="7"/>
        <v>89638.89</v>
      </c>
      <c r="L34" s="58"/>
      <c r="M34" s="24"/>
      <c r="N34" s="24"/>
      <c r="O34" s="24"/>
      <c r="P34" s="24"/>
      <c r="Q34" s="24"/>
      <c r="R34" s="24"/>
      <c r="S34" s="24"/>
      <c r="T34" s="24"/>
      <c r="U34" s="24"/>
      <c r="V34" s="24"/>
      <c r="W34" s="24"/>
      <c r="X34" s="24"/>
      <c r="Y34" s="24"/>
      <c r="Z34" s="24"/>
      <c r="AA34" s="24"/>
      <c r="AB34" s="24"/>
      <c r="AC34" s="24"/>
      <c r="AD34" s="24"/>
      <c r="AE34" s="24"/>
      <c r="AF34" s="24"/>
      <c r="AG34" s="24"/>
      <c r="AH34" s="24"/>
      <c r="AI34" s="24"/>
      <c r="AJ34" s="24"/>
      <c r="AK34" s="24"/>
      <c r="AL34" s="24"/>
      <c r="AM34" s="24"/>
      <c r="AN34" s="24"/>
      <c r="AO34" s="24"/>
      <c r="AP34" s="24"/>
      <c r="AQ34" s="24"/>
      <c r="AR34" s="24"/>
      <c r="AS34" s="24"/>
      <c r="AT34" s="24"/>
      <c r="AU34" s="24"/>
      <c r="AV34" s="24"/>
      <c r="AW34" s="24"/>
      <c r="AX34" s="24"/>
      <c r="AY34" s="24"/>
      <c r="AZ34" s="24"/>
      <c r="BA34" s="24"/>
      <c r="BB34" s="24"/>
      <c r="BC34" s="24"/>
      <c r="BD34" s="24"/>
      <c r="BE34" s="24"/>
      <c r="BF34" s="24"/>
      <c r="BG34" s="24"/>
      <c r="BH34" s="24"/>
      <c r="BI34" s="24"/>
      <c r="BJ34" s="24"/>
      <c r="BK34" s="24"/>
      <c r="BL34" s="24"/>
      <c r="BM34" s="24"/>
      <c r="BN34" s="24"/>
      <c r="BO34" s="24"/>
      <c r="BP34" s="24"/>
      <c r="BQ34" s="24"/>
      <c r="BR34" s="24"/>
      <c r="BS34" s="24"/>
      <c r="BT34" s="24"/>
      <c r="BU34" s="24"/>
      <c r="BV34" s="24"/>
      <c r="BW34" s="24"/>
      <c r="BX34" s="24"/>
      <c r="BY34" s="24"/>
      <c r="BZ34" s="24"/>
      <c r="CA34" s="24"/>
      <c r="CB34" s="24"/>
      <c r="CC34" s="24"/>
      <c r="CD34" s="24"/>
      <c r="CE34" s="24"/>
      <c r="CF34" s="24"/>
      <c r="CG34" s="24"/>
      <c r="CH34" s="24"/>
      <c r="CI34" s="24"/>
      <c r="CJ34" s="24"/>
      <c r="CK34" s="24"/>
      <c r="CL34" s="24"/>
      <c r="CM34" s="24"/>
      <c r="CN34" s="24"/>
      <c r="CO34" s="24"/>
      <c r="CP34" s="24"/>
      <c r="CQ34" s="24"/>
      <c r="CR34" s="24"/>
      <c r="CS34" s="24"/>
      <c r="CT34" s="24"/>
      <c r="CU34" s="24"/>
      <c r="CV34" s="24"/>
      <c r="CW34" s="24"/>
      <c r="CX34" s="24"/>
      <c r="CY34" s="24"/>
      <c r="CZ34" s="24"/>
      <c r="DA34" s="24"/>
      <c r="DB34" s="24"/>
      <c r="DC34" s="24"/>
      <c r="DD34" s="24"/>
      <c r="DE34" s="24"/>
      <c r="DF34" s="24"/>
      <c r="DG34" s="24"/>
      <c r="DH34" s="24"/>
      <c r="DI34" s="24"/>
      <c r="DJ34" s="24"/>
      <c r="DK34" s="24"/>
      <c r="DL34" s="24"/>
      <c r="DM34" s="24"/>
      <c r="DN34" s="24"/>
      <c r="DO34" s="24"/>
      <c r="DP34" s="24"/>
      <c r="DQ34" s="24"/>
      <c r="DR34" s="24"/>
      <c r="DS34" s="24"/>
      <c r="DT34" s="24"/>
      <c r="DU34" s="24"/>
      <c r="DV34" s="24"/>
      <c r="DW34" s="24"/>
      <c r="DX34" s="24"/>
      <c r="DY34" s="24"/>
      <c r="DZ34" s="24"/>
      <c r="EA34" s="24"/>
      <c r="EB34" s="24"/>
      <c r="EC34" s="24"/>
      <c r="ED34" s="24"/>
      <c r="EE34" s="24"/>
      <c r="EF34" s="24"/>
      <c r="EG34" s="24"/>
      <c r="EH34" s="24"/>
      <c r="EI34" s="24"/>
      <c r="EJ34" s="24"/>
      <c r="EK34" s="24"/>
      <c r="EL34" s="24"/>
      <c r="EM34" s="24"/>
      <c r="EN34" s="24"/>
      <c r="EO34" s="24"/>
      <c r="EP34" s="24"/>
      <c r="EQ34" s="24"/>
      <c r="ER34" s="24"/>
      <c r="ES34" s="24"/>
      <c r="ET34" s="24"/>
      <c r="EU34" s="24"/>
      <c r="EV34" s="24"/>
      <c r="EW34" s="24"/>
      <c r="EX34" s="24"/>
      <c r="EY34" s="24"/>
      <c r="EZ34" s="24"/>
      <c r="FA34" s="24"/>
      <c r="FB34" s="24"/>
      <c r="FC34" s="24"/>
      <c r="FD34" s="24"/>
      <c r="FE34" s="24"/>
      <c r="FF34" s="24"/>
      <c r="FG34" s="24"/>
      <c r="FH34" s="24"/>
      <c r="FI34" s="24"/>
      <c r="FJ34" s="24"/>
      <c r="FK34" s="24"/>
      <c r="FL34" s="24"/>
      <c r="FM34" s="24"/>
      <c r="FN34" s="24"/>
      <c r="FO34" s="24"/>
      <c r="FP34" s="24"/>
      <c r="FQ34" s="24"/>
      <c r="FR34" s="24"/>
      <c r="FS34" s="24"/>
      <c r="FT34" s="24"/>
      <c r="FU34" s="24"/>
      <c r="FV34" s="24"/>
      <c r="FW34" s="24"/>
      <c r="FX34" s="24"/>
      <c r="FY34" s="24"/>
      <c r="FZ34" s="24"/>
      <c r="GA34" s="24"/>
      <c r="GB34" s="24"/>
      <c r="GC34" s="24"/>
      <c r="GD34" s="24"/>
      <c r="GE34" s="24"/>
      <c r="GF34" s="24"/>
      <c r="GG34" s="24"/>
      <c r="GH34" s="24"/>
      <c r="GI34" s="24"/>
      <c r="GJ34" s="24"/>
      <c r="GK34" s="24"/>
      <c r="GL34" s="24"/>
      <c r="GM34" s="24"/>
      <c r="GN34" s="24"/>
      <c r="GO34" s="24"/>
      <c r="GP34" s="24"/>
      <c r="GQ34" s="24"/>
      <c r="GR34" s="24"/>
      <c r="GS34" s="24"/>
      <c r="GT34" s="24"/>
      <c r="GU34" s="24"/>
      <c r="GV34" s="24"/>
      <c r="GW34" s="24"/>
      <c r="GX34" s="24"/>
      <c r="GY34" s="24"/>
      <c r="GZ34" s="24"/>
      <c r="HA34" s="24"/>
      <c r="HB34" s="24"/>
      <c r="HC34" s="24"/>
      <c r="HD34" s="24"/>
      <c r="HE34" s="24"/>
      <c r="HF34" s="24"/>
      <c r="HG34" s="24"/>
      <c r="HH34" s="24"/>
      <c r="HI34" s="24"/>
      <c r="HJ34" s="24"/>
      <c r="HK34" s="24"/>
      <c r="HL34" s="24"/>
      <c r="HM34" s="24"/>
      <c r="HN34" s="24"/>
      <c r="HO34" s="24"/>
      <c r="HP34" s="24"/>
      <c r="HQ34" s="24"/>
      <c r="HR34" s="24"/>
      <c r="HS34" s="24"/>
      <c r="HT34" s="24"/>
      <c r="HU34" s="24"/>
      <c r="HV34" s="24"/>
      <c r="HW34" s="24"/>
      <c r="HX34" s="24"/>
      <c r="HY34" s="24"/>
      <c r="HZ34" s="24"/>
      <c r="IA34" s="24"/>
      <c r="IB34" s="24"/>
      <c r="IC34" s="24"/>
      <c r="ID34" s="24"/>
      <c r="IE34" s="24"/>
      <c r="IF34" s="24"/>
      <c r="IG34" s="24"/>
      <c r="IH34" s="24"/>
      <c r="II34" s="24"/>
      <c r="IJ34" s="24"/>
      <c r="IK34" s="24"/>
      <c r="IL34" s="24"/>
      <c r="IM34" s="24"/>
      <c r="IN34" s="24"/>
      <c r="IO34" s="24"/>
      <c r="IP34" s="24"/>
      <c r="IQ34" s="24"/>
      <c r="IR34" s="24"/>
      <c r="IS34" s="24"/>
      <c r="IT34" s="24"/>
      <c r="IU34" s="24"/>
      <c r="IV34" s="24"/>
      <c r="IW34" s="24"/>
      <c r="IX34" s="24"/>
      <c r="IY34" s="24"/>
      <c r="IZ34" s="24"/>
      <c r="JA34" s="24"/>
      <c r="JB34" s="24"/>
      <c r="JC34" s="24"/>
      <c r="JD34" s="24"/>
      <c r="JE34" s="24"/>
      <c r="JF34" s="24"/>
      <c r="JG34" s="24"/>
      <c r="JH34" s="24"/>
      <c r="JI34" s="24"/>
      <c r="JJ34" s="24"/>
      <c r="JK34" s="24"/>
      <c r="JL34" s="24"/>
      <c r="JM34" s="24"/>
      <c r="JN34" s="24"/>
      <c r="JO34" s="24"/>
      <c r="JP34" s="24"/>
      <c r="JQ34" s="24"/>
      <c r="JR34" s="24"/>
      <c r="JS34" s="24"/>
      <c r="JT34" s="24"/>
      <c r="JU34" s="24"/>
      <c r="JV34" s="24"/>
      <c r="JW34" s="24"/>
      <c r="JX34" s="24"/>
      <c r="JY34" s="24"/>
      <c r="JZ34" s="24"/>
      <c r="KA34" s="24"/>
      <c r="KB34" s="24"/>
      <c r="KC34" s="24"/>
      <c r="KD34" s="24"/>
      <c r="KE34" s="24"/>
      <c r="KF34" s="24"/>
      <c r="KG34" s="24"/>
      <c r="KH34" s="24"/>
      <c r="KI34" s="24"/>
      <c r="KJ34" s="24"/>
      <c r="KK34" s="24"/>
      <c r="KL34" s="24"/>
      <c r="KM34" s="24"/>
      <c r="KN34" s="24"/>
      <c r="KO34" s="24"/>
      <c r="KP34" s="24"/>
      <c r="KQ34" s="24"/>
      <c r="KR34" s="24"/>
      <c r="KS34" s="24"/>
      <c r="KT34" s="24"/>
      <c r="KU34" s="24"/>
      <c r="KV34" s="24"/>
      <c r="KW34" s="24"/>
      <c r="KX34" s="24"/>
      <c r="KY34" s="24"/>
      <c r="KZ34" s="24"/>
      <c r="LA34" s="24"/>
      <c r="LB34" s="24"/>
      <c r="LC34" s="24"/>
      <c r="LD34" s="24"/>
      <c r="LE34" s="24"/>
      <c r="LF34" s="24"/>
      <c r="LG34" s="24"/>
      <c r="LH34" s="24"/>
      <c r="LI34" s="24"/>
      <c r="LJ34" s="24"/>
      <c r="LK34" s="24"/>
      <c r="LL34" s="24"/>
      <c r="LM34" s="24"/>
      <c r="LN34" s="24"/>
      <c r="LO34" s="24"/>
      <c r="LP34" s="24"/>
      <c r="LQ34" s="24"/>
      <c r="LR34" s="24"/>
      <c r="LS34" s="24"/>
      <c r="LT34" s="24"/>
      <c r="LU34" s="24"/>
      <c r="LV34" s="24"/>
      <c r="LW34" s="24"/>
      <c r="LX34" s="24"/>
      <c r="LY34" s="24"/>
      <c r="LZ34" s="24"/>
      <c r="MA34" s="24"/>
      <c r="MB34" s="24"/>
      <c r="MC34" s="24"/>
      <c r="MD34" s="24"/>
      <c r="ME34" s="24"/>
      <c r="MF34" s="24"/>
      <c r="MG34" s="24"/>
      <c r="MH34" s="24"/>
      <c r="MI34" s="24"/>
      <c r="MJ34" s="24"/>
      <c r="MK34" s="24"/>
      <c r="ML34" s="24"/>
      <c r="MM34" s="24"/>
      <c r="MN34" s="24"/>
      <c r="MO34" s="24"/>
      <c r="MP34" s="24"/>
      <c r="MQ34" s="24"/>
      <c r="MR34" s="24"/>
      <c r="MS34" s="24"/>
      <c r="MT34" s="24"/>
      <c r="MU34" s="24"/>
      <c r="MV34" s="24"/>
      <c r="MW34" s="24"/>
      <c r="MX34" s="24"/>
      <c r="MY34" s="24"/>
      <c r="MZ34" s="24"/>
      <c r="NA34" s="24"/>
      <c r="NB34" s="24"/>
      <c r="NC34" s="24"/>
      <c r="ND34" s="24"/>
      <c r="NE34" s="24"/>
      <c r="NF34" s="24"/>
      <c r="NG34" s="24"/>
      <c r="NH34" s="24"/>
      <c r="NI34" s="24"/>
      <c r="NJ34" s="24"/>
      <c r="NK34" s="24"/>
      <c r="NL34" s="24"/>
      <c r="NM34" s="24"/>
      <c r="NN34" s="24"/>
      <c r="NO34" s="24"/>
      <c r="NP34" s="24"/>
      <c r="NQ34" s="24"/>
      <c r="NR34" s="24"/>
      <c r="NS34" s="24"/>
      <c r="NT34" s="24"/>
      <c r="NU34" s="24"/>
      <c r="NV34" s="24"/>
      <c r="NW34" s="24"/>
      <c r="NX34" s="24"/>
      <c r="NY34" s="24"/>
      <c r="NZ34" s="24"/>
      <c r="OA34" s="24"/>
      <c r="OB34" s="24"/>
      <c r="OC34" s="24"/>
      <c r="OD34" s="24"/>
      <c r="OE34" s="24"/>
      <c r="OF34" s="24"/>
      <c r="OG34" s="24"/>
      <c r="OH34" s="24"/>
      <c r="OI34" s="24"/>
      <c r="OJ34" s="24"/>
      <c r="OK34" s="24"/>
      <c r="OL34" s="24"/>
      <c r="OM34" s="24"/>
      <c r="ON34" s="24"/>
      <c r="OO34" s="24"/>
      <c r="OP34" s="24"/>
      <c r="OQ34" s="24"/>
      <c r="OR34" s="24"/>
      <c r="OS34" s="24"/>
      <c r="OT34" s="24"/>
      <c r="OU34" s="24"/>
      <c r="OV34" s="24"/>
      <c r="OW34" s="24"/>
      <c r="OX34" s="24"/>
      <c r="OY34" s="24"/>
      <c r="OZ34" s="24"/>
      <c r="PA34" s="24"/>
      <c r="PB34" s="24"/>
      <c r="PC34" s="24"/>
      <c r="PD34" s="24"/>
      <c r="PE34" s="24"/>
      <c r="PF34" s="24"/>
      <c r="PG34" s="24"/>
      <c r="PH34" s="24"/>
      <c r="PI34" s="24"/>
      <c r="PJ34" s="24"/>
      <c r="PK34" s="24"/>
      <c r="PL34" s="24"/>
      <c r="PM34" s="24"/>
      <c r="PN34" s="24"/>
      <c r="PO34" s="24"/>
      <c r="PP34" s="24"/>
      <c r="PQ34" s="24"/>
      <c r="PR34" s="24"/>
      <c r="PS34" s="24"/>
      <c r="PT34" s="24"/>
      <c r="PU34" s="24"/>
      <c r="PV34" s="24"/>
      <c r="PW34" s="24"/>
      <c r="PX34" s="24"/>
      <c r="PY34" s="24"/>
      <c r="PZ34" s="24"/>
      <c r="QA34" s="24"/>
      <c r="QB34" s="24"/>
      <c r="QC34" s="24"/>
      <c r="QD34" s="24"/>
      <c r="QE34" s="24"/>
      <c r="QF34" s="24"/>
      <c r="QG34" s="24"/>
      <c r="QH34" s="24"/>
      <c r="QI34" s="24"/>
      <c r="QJ34" s="24"/>
      <c r="QK34" s="24"/>
      <c r="QL34" s="24"/>
      <c r="QM34" s="24"/>
      <c r="QN34" s="24"/>
      <c r="QO34" s="24"/>
      <c r="QP34" s="24"/>
      <c r="QQ34" s="24"/>
      <c r="QR34" s="24"/>
      <c r="QS34" s="24"/>
      <c r="QT34" s="24"/>
      <c r="QU34" s="24"/>
      <c r="QV34" s="24"/>
      <c r="QW34" s="24"/>
      <c r="QX34" s="24"/>
      <c r="QY34" s="24"/>
      <c r="QZ34" s="24"/>
      <c r="RA34" s="24"/>
      <c r="RB34" s="24"/>
      <c r="RC34" s="24"/>
      <c r="RD34" s="24"/>
      <c r="RE34" s="24"/>
      <c r="RF34" s="24"/>
      <c r="RG34" s="24"/>
      <c r="RH34" s="24"/>
      <c r="RI34" s="24"/>
      <c r="RJ34" s="24"/>
      <c r="RK34" s="24"/>
      <c r="RL34" s="24"/>
      <c r="RM34" s="24"/>
      <c r="RN34" s="24"/>
      <c r="RO34" s="24"/>
      <c r="RP34" s="24"/>
      <c r="RQ34" s="24"/>
      <c r="RR34" s="24"/>
      <c r="RS34" s="24"/>
      <c r="RT34" s="24"/>
      <c r="RU34" s="24"/>
      <c r="RV34" s="24"/>
      <c r="RW34" s="24"/>
      <c r="RX34" s="24"/>
      <c r="RY34" s="24"/>
      <c r="RZ34" s="24"/>
      <c r="SA34" s="24"/>
      <c r="SB34" s="24"/>
      <c r="SC34" s="24"/>
      <c r="SD34" s="24"/>
      <c r="SE34" s="24"/>
      <c r="SF34" s="24"/>
      <c r="SG34" s="24"/>
      <c r="SH34" s="24"/>
      <c r="SI34" s="24"/>
      <c r="SJ34" s="24"/>
      <c r="SK34" s="24"/>
      <c r="SL34" s="24"/>
      <c r="SM34" s="24"/>
      <c r="SN34" s="24"/>
      <c r="SO34" s="24"/>
      <c r="SP34" s="24"/>
      <c r="SQ34" s="24"/>
      <c r="SR34" s="24"/>
      <c r="SS34" s="24"/>
      <c r="ST34" s="24"/>
      <c r="SU34" s="24"/>
      <c r="SV34" s="24"/>
      <c r="SW34" s="24"/>
      <c r="SX34" s="24"/>
      <c r="SY34" s="24"/>
      <c r="SZ34" s="24"/>
      <c r="TA34" s="24"/>
      <c r="TB34" s="24"/>
      <c r="TC34" s="24"/>
      <c r="TD34" s="24"/>
      <c r="TE34" s="24"/>
      <c r="TF34" s="24"/>
      <c r="TG34" s="24"/>
      <c r="TH34" s="24"/>
      <c r="TI34" s="24"/>
      <c r="TJ34" s="24"/>
      <c r="TK34" s="24"/>
      <c r="TL34" s="24"/>
      <c r="TM34" s="24"/>
      <c r="TN34" s="24"/>
      <c r="TO34" s="24"/>
      <c r="TP34" s="24"/>
      <c r="TQ34" s="24"/>
      <c r="TR34" s="24"/>
      <c r="TS34" s="24"/>
      <c r="TT34" s="24"/>
      <c r="TU34" s="24"/>
      <c r="TV34" s="24"/>
      <c r="TW34" s="24"/>
      <c r="TX34" s="24"/>
      <c r="TY34" s="24"/>
      <c r="TZ34" s="24"/>
      <c r="UA34" s="24"/>
      <c r="UB34" s="24"/>
      <c r="UC34" s="24"/>
      <c r="UD34" s="24"/>
      <c r="UE34" s="24"/>
      <c r="UF34" s="24"/>
      <c r="UG34" s="24"/>
      <c r="UH34" s="24"/>
      <c r="UI34" s="24"/>
      <c r="UJ34" s="24"/>
      <c r="UK34" s="24"/>
      <c r="UL34" s="24"/>
      <c r="UM34" s="24"/>
      <c r="UN34" s="24"/>
      <c r="UO34" s="24"/>
      <c r="UP34" s="24"/>
      <c r="UQ34" s="24"/>
      <c r="UR34" s="24"/>
      <c r="US34" s="24"/>
      <c r="UT34" s="24"/>
      <c r="UU34" s="24"/>
      <c r="UV34" s="24"/>
      <c r="UW34" s="24"/>
      <c r="UX34" s="24"/>
      <c r="UY34" s="24"/>
      <c r="UZ34" s="24"/>
      <c r="VA34" s="24"/>
      <c r="VB34" s="24"/>
      <c r="VC34" s="24"/>
      <c r="VD34" s="24"/>
      <c r="VE34" s="24"/>
      <c r="VF34" s="24"/>
      <c r="VG34" s="24"/>
      <c r="VH34" s="24"/>
      <c r="VI34" s="24"/>
      <c r="VJ34" s="24"/>
      <c r="VK34" s="24"/>
      <c r="VL34" s="24"/>
      <c r="VM34" s="24"/>
      <c r="VN34" s="24"/>
      <c r="VO34" s="24"/>
      <c r="VP34" s="24"/>
      <c r="VQ34" s="24"/>
      <c r="VR34" s="24"/>
      <c r="VS34" s="24"/>
      <c r="VT34" s="24"/>
      <c r="VU34" s="24"/>
      <c r="VV34" s="24"/>
      <c r="VW34" s="24"/>
      <c r="VX34" s="24"/>
      <c r="VY34" s="24"/>
      <c r="VZ34" s="24"/>
      <c r="WA34" s="24"/>
      <c r="WB34" s="24"/>
      <c r="WC34" s="24"/>
      <c r="WD34" s="24"/>
      <c r="WE34" s="24"/>
      <c r="WF34" s="24"/>
      <c r="WG34" s="24"/>
      <c r="WH34" s="24"/>
      <c r="WI34" s="24"/>
      <c r="WJ34" s="24"/>
      <c r="WK34" s="24"/>
      <c r="WL34" s="24"/>
      <c r="WM34" s="24"/>
      <c r="WN34" s="24"/>
      <c r="WO34" s="24"/>
      <c r="WP34" s="24"/>
      <c r="WQ34" s="24"/>
      <c r="WR34" s="24"/>
      <c r="WS34" s="24"/>
      <c r="WT34" s="24"/>
      <c r="WU34" s="24"/>
      <c r="WV34" s="24"/>
      <c r="WW34" s="24"/>
      <c r="WX34" s="24"/>
      <c r="WY34" s="24"/>
      <c r="WZ34" s="24"/>
      <c r="XA34" s="24"/>
      <c r="XB34" s="24"/>
      <c r="XC34" s="24"/>
      <c r="XD34" s="24"/>
      <c r="XE34" s="24"/>
      <c r="XF34" s="24"/>
      <c r="XG34" s="24"/>
      <c r="XH34" s="24"/>
      <c r="XI34" s="24"/>
      <c r="XJ34" s="24"/>
      <c r="XK34" s="24"/>
      <c r="XL34" s="24"/>
      <c r="XM34" s="24"/>
      <c r="XN34" s="24"/>
      <c r="XO34" s="24"/>
      <c r="XP34" s="24"/>
      <c r="XQ34" s="24"/>
      <c r="XR34" s="24"/>
      <c r="XS34" s="24"/>
      <c r="XT34" s="24"/>
      <c r="XU34" s="24"/>
      <c r="XV34" s="24"/>
      <c r="XW34" s="24"/>
      <c r="XX34" s="24"/>
      <c r="XY34" s="24"/>
      <c r="XZ34" s="24"/>
      <c r="YA34" s="24"/>
      <c r="YB34" s="24"/>
      <c r="YC34" s="24"/>
      <c r="YD34" s="24"/>
      <c r="YE34" s="24"/>
      <c r="YF34" s="24"/>
      <c r="YG34" s="24"/>
      <c r="YH34" s="24"/>
      <c r="YI34" s="24"/>
      <c r="YJ34" s="24"/>
      <c r="YK34" s="24"/>
      <c r="YL34" s="24"/>
      <c r="YM34" s="24"/>
      <c r="YN34" s="24"/>
      <c r="YO34" s="24"/>
      <c r="YP34" s="24"/>
      <c r="YQ34" s="24"/>
      <c r="YR34" s="24"/>
      <c r="YS34" s="24"/>
      <c r="YT34" s="24"/>
      <c r="YU34" s="24"/>
      <c r="YV34" s="24"/>
      <c r="YW34" s="24"/>
      <c r="YX34" s="24"/>
      <c r="YY34" s="24"/>
      <c r="YZ34" s="24"/>
      <c r="ZA34" s="24"/>
      <c r="ZB34" s="24"/>
      <c r="ZC34" s="24"/>
      <c r="ZD34" s="24"/>
      <c r="ZE34" s="24"/>
      <c r="ZF34" s="24"/>
      <c r="ZG34" s="24"/>
      <c r="ZH34" s="24"/>
      <c r="ZI34" s="24"/>
      <c r="ZJ34" s="24"/>
      <c r="ZK34" s="24"/>
      <c r="ZL34" s="24"/>
      <c r="ZM34" s="24"/>
      <c r="ZN34" s="24"/>
      <c r="ZO34" s="24"/>
      <c r="ZP34" s="24"/>
      <c r="ZQ34" s="24"/>
      <c r="ZR34" s="24"/>
      <c r="ZS34" s="24"/>
      <c r="ZT34" s="24"/>
      <c r="ZU34" s="24"/>
      <c r="ZV34" s="24"/>
      <c r="ZW34" s="24"/>
      <c r="ZX34" s="24"/>
      <c r="ZY34" s="24"/>
      <c r="ZZ34" s="24"/>
      <c r="AAA34" s="24"/>
      <c r="AAB34" s="24"/>
      <c r="AAC34" s="24"/>
      <c r="AAD34" s="24"/>
      <c r="AAE34" s="24"/>
      <c r="AAF34" s="24"/>
      <c r="AAG34" s="24"/>
      <c r="AAH34" s="24"/>
      <c r="AAI34" s="24"/>
      <c r="AAJ34" s="24"/>
      <c r="AAK34" s="24"/>
      <c r="AAL34" s="24"/>
      <c r="AAM34" s="24"/>
      <c r="AAN34" s="24"/>
      <c r="AAO34" s="24"/>
      <c r="AAP34" s="24"/>
      <c r="AAQ34" s="24"/>
      <c r="AAR34" s="24"/>
      <c r="AAS34" s="24"/>
      <c r="AAT34" s="24"/>
      <c r="AAU34" s="24"/>
      <c r="AAV34" s="24"/>
      <c r="AAW34" s="24"/>
      <c r="AAX34" s="24"/>
      <c r="AAY34" s="24"/>
      <c r="AAZ34" s="24"/>
      <c r="ABA34" s="24"/>
      <c r="ABB34" s="24"/>
      <c r="ABC34" s="24"/>
      <c r="ABD34" s="24"/>
      <c r="ABE34" s="24"/>
      <c r="ABF34" s="24"/>
      <c r="ABG34" s="24"/>
      <c r="ABH34" s="24"/>
      <c r="ABI34" s="24"/>
      <c r="ABJ34" s="24"/>
      <c r="ABK34" s="24"/>
      <c r="ABL34" s="24"/>
      <c r="ABM34" s="24"/>
      <c r="ABN34" s="24"/>
      <c r="ABO34" s="24"/>
      <c r="ABP34" s="24"/>
      <c r="ABQ34" s="24"/>
      <c r="ABR34" s="24"/>
      <c r="ABS34" s="24"/>
      <c r="ABT34" s="24"/>
      <c r="ABU34" s="24"/>
      <c r="ABV34" s="24"/>
      <c r="ABW34" s="24"/>
      <c r="ABX34" s="24"/>
      <c r="ABY34" s="24"/>
      <c r="ABZ34" s="24"/>
      <c r="ACA34" s="24"/>
      <c r="ACB34" s="24"/>
      <c r="ACC34" s="24"/>
      <c r="ACD34" s="24"/>
      <c r="ACE34" s="24"/>
      <c r="ACF34" s="24"/>
      <c r="ACG34" s="24"/>
      <c r="ACH34" s="24"/>
      <c r="ACI34" s="24"/>
      <c r="ACJ34" s="24"/>
      <c r="ACK34" s="24"/>
      <c r="ACL34" s="24"/>
      <c r="ACM34" s="24"/>
      <c r="ACN34" s="24"/>
      <c r="ACO34" s="24"/>
      <c r="ACP34" s="24"/>
      <c r="ACQ34" s="24"/>
      <c r="ACR34" s="24"/>
      <c r="ACS34" s="24"/>
      <c r="ACT34" s="24"/>
      <c r="ACU34" s="24"/>
      <c r="ACV34" s="24"/>
      <c r="ACW34" s="24"/>
      <c r="ACX34" s="24"/>
      <c r="ACY34" s="24"/>
      <c r="ACZ34" s="24"/>
      <c r="ADA34" s="24"/>
      <c r="ADB34" s="24"/>
      <c r="ADC34" s="24"/>
      <c r="ADD34" s="24"/>
      <c r="ADE34" s="24"/>
      <c r="ADF34" s="24"/>
      <c r="ADG34" s="24"/>
      <c r="ADH34" s="24"/>
      <c r="ADI34" s="24"/>
      <c r="ADJ34" s="24"/>
      <c r="ADK34" s="24"/>
      <c r="ADL34" s="24"/>
      <c r="ADM34" s="24"/>
      <c r="ADN34" s="24"/>
      <c r="ADO34" s="24"/>
      <c r="ADP34" s="24"/>
      <c r="ADQ34" s="24"/>
      <c r="ADR34" s="24"/>
      <c r="ADS34" s="24"/>
      <c r="ADT34" s="24"/>
      <c r="ADU34" s="24"/>
      <c r="ADV34" s="24"/>
      <c r="ADW34" s="24"/>
      <c r="ADX34" s="24"/>
      <c r="ADY34" s="24"/>
      <c r="ADZ34" s="24"/>
      <c r="AEA34" s="24"/>
      <c r="AEB34" s="24"/>
      <c r="AEC34" s="24"/>
      <c r="AED34" s="24"/>
      <c r="AEE34" s="24"/>
      <c r="AEF34" s="24"/>
      <c r="AEG34" s="24"/>
      <c r="AEH34" s="24"/>
      <c r="AEI34" s="24"/>
      <c r="AEJ34" s="24"/>
      <c r="AEK34" s="24"/>
      <c r="AEL34" s="24"/>
      <c r="AEM34" s="24"/>
      <c r="AEN34" s="24"/>
      <c r="AEO34" s="24"/>
      <c r="AEP34" s="24"/>
      <c r="AEQ34" s="24"/>
      <c r="AER34" s="24"/>
      <c r="AES34" s="24"/>
      <c r="AET34" s="24"/>
      <c r="AEU34" s="24"/>
      <c r="AEV34" s="24"/>
      <c r="AEW34" s="24"/>
      <c r="AEX34" s="24"/>
      <c r="AEY34" s="24"/>
      <c r="AEZ34" s="24"/>
      <c r="AFA34" s="24"/>
      <c r="AFB34" s="24"/>
      <c r="AFC34" s="24"/>
      <c r="AFD34" s="24"/>
      <c r="AFE34" s="24"/>
      <c r="AFF34" s="24"/>
      <c r="AFG34" s="24"/>
      <c r="AFH34" s="24"/>
      <c r="AFI34" s="24"/>
      <c r="AFJ34" s="24"/>
      <c r="AFK34" s="24"/>
      <c r="AFL34" s="24"/>
      <c r="AFM34" s="24"/>
      <c r="AFN34" s="24"/>
      <c r="AFO34" s="24"/>
      <c r="AFP34" s="24"/>
      <c r="AFQ34" s="24"/>
      <c r="AFR34" s="24"/>
      <c r="AFS34" s="24"/>
      <c r="AFT34" s="24"/>
      <c r="AFU34" s="24"/>
      <c r="AFV34" s="24"/>
      <c r="AFW34" s="24"/>
      <c r="AFX34" s="24"/>
      <c r="AFY34" s="24"/>
      <c r="AFZ34" s="24"/>
      <c r="AGA34" s="24"/>
      <c r="AGB34" s="24"/>
      <c r="AGC34" s="24"/>
      <c r="AGD34" s="24"/>
      <c r="AGE34" s="24"/>
      <c r="AGF34" s="24"/>
      <c r="AGG34" s="24"/>
      <c r="AGH34" s="24"/>
      <c r="AGI34" s="24"/>
      <c r="AGJ34" s="24"/>
      <c r="AGK34" s="24"/>
      <c r="AGL34" s="24"/>
      <c r="AGM34" s="24"/>
      <c r="AGN34" s="24"/>
      <c r="AGO34" s="24"/>
      <c r="AGP34" s="24"/>
      <c r="AGQ34" s="24"/>
      <c r="AGR34" s="24"/>
      <c r="AGS34" s="24"/>
      <c r="AGT34" s="24"/>
      <c r="AGU34" s="24"/>
      <c r="AGV34" s="24"/>
      <c r="AGW34" s="24"/>
      <c r="AGX34" s="24"/>
      <c r="AGY34" s="24"/>
      <c r="AGZ34" s="24"/>
      <c r="AHA34" s="24"/>
      <c r="AHB34" s="24"/>
      <c r="AHC34" s="24"/>
      <c r="AHD34" s="24"/>
      <c r="AHE34" s="24"/>
      <c r="AHF34" s="24"/>
      <c r="AHG34" s="24"/>
      <c r="AHH34" s="24"/>
      <c r="AHI34" s="24"/>
      <c r="AHJ34" s="24"/>
      <c r="AHK34" s="24"/>
      <c r="AHL34" s="24"/>
      <c r="AHM34" s="24"/>
      <c r="AHN34" s="24"/>
      <c r="AHO34" s="24"/>
      <c r="AHP34" s="24"/>
      <c r="AHQ34" s="24"/>
      <c r="AHR34" s="24"/>
      <c r="AHS34" s="24"/>
      <c r="AHT34" s="24"/>
      <c r="AHU34" s="24"/>
      <c r="AHV34" s="24"/>
      <c r="AHW34" s="24"/>
      <c r="AHX34" s="24"/>
      <c r="AHY34" s="24"/>
      <c r="AHZ34" s="24"/>
      <c r="AIA34" s="24"/>
      <c r="AIB34" s="24"/>
      <c r="AIC34" s="24"/>
      <c r="AID34" s="24"/>
      <c r="AIE34" s="24"/>
      <c r="AIF34" s="24"/>
      <c r="AIG34" s="24"/>
      <c r="AIH34" s="24"/>
      <c r="AII34" s="24"/>
      <c r="AIJ34" s="24"/>
      <c r="AIK34" s="24"/>
      <c r="AIL34" s="24"/>
      <c r="AIM34" s="24"/>
      <c r="AIN34" s="24"/>
      <c r="AIO34" s="24"/>
      <c r="AIP34" s="24"/>
      <c r="AIQ34" s="24"/>
      <c r="AIR34" s="24"/>
      <c r="AIS34" s="24"/>
      <c r="AIT34" s="24"/>
      <c r="AIU34" s="24"/>
      <c r="AIV34" s="24"/>
      <c r="AIW34" s="24"/>
      <c r="AIX34" s="24"/>
      <c r="AIY34" s="24"/>
      <c r="AIZ34" s="24"/>
      <c r="AJA34" s="24"/>
      <c r="AJB34" s="24"/>
      <c r="AJC34" s="24"/>
      <c r="AJD34" s="24"/>
      <c r="AJE34" s="24"/>
      <c r="AJF34" s="24"/>
      <c r="AJG34" s="24"/>
      <c r="AJH34" s="24"/>
      <c r="AJI34" s="24"/>
      <c r="AJJ34" s="24"/>
      <c r="AJK34" s="24"/>
      <c r="AJL34" s="24"/>
      <c r="AJM34" s="24"/>
      <c r="AJN34" s="24"/>
      <c r="AJO34" s="24"/>
      <c r="AJP34" s="24"/>
      <c r="AJQ34" s="24"/>
      <c r="AJR34" s="24"/>
      <c r="AJS34" s="24"/>
      <c r="AJT34" s="24"/>
      <c r="AJU34" s="24"/>
      <c r="AJV34" s="24"/>
      <c r="AJW34" s="24"/>
      <c r="AJX34" s="24"/>
      <c r="AJY34" s="24"/>
      <c r="AJZ34" s="24"/>
      <c r="AKA34" s="24"/>
      <c r="AKB34" s="24"/>
      <c r="AKC34" s="24"/>
      <c r="AKD34" s="24"/>
      <c r="AKE34" s="24"/>
      <c r="AKF34" s="24"/>
      <c r="AKG34" s="24"/>
      <c r="AKH34" s="24"/>
      <c r="AKI34" s="24"/>
      <c r="AKJ34" s="24"/>
      <c r="AKK34" s="24"/>
      <c r="AKL34" s="24"/>
      <c r="AKM34" s="24"/>
      <c r="AKN34" s="24"/>
      <c r="AKO34" s="24"/>
      <c r="AKP34" s="24"/>
      <c r="AKQ34" s="24"/>
      <c r="AKR34" s="24"/>
      <c r="AKS34" s="24"/>
      <c r="AKT34" s="24"/>
      <c r="AKU34" s="24"/>
      <c r="AKV34" s="24"/>
      <c r="AKW34" s="24"/>
      <c r="AKX34" s="24"/>
      <c r="AKY34" s="24"/>
      <c r="AKZ34" s="24"/>
      <c r="ALA34" s="24"/>
      <c r="ALB34" s="24"/>
      <c r="ALC34" s="24"/>
      <c r="ALD34" s="24"/>
      <c r="ALE34" s="24"/>
      <c r="ALF34" s="24"/>
      <c r="ALG34" s="24"/>
      <c r="ALH34" s="24"/>
      <c r="ALI34" s="24"/>
      <c r="ALJ34" s="24"/>
      <c r="ALK34" s="24"/>
      <c r="ALL34" s="24"/>
      <c r="ALM34" s="24"/>
      <c r="ALN34" s="24"/>
      <c r="ALO34" s="24"/>
      <c r="ALP34" s="24"/>
      <c r="ALQ34" s="24"/>
      <c r="ALR34" s="24"/>
      <c r="ALS34" s="24"/>
      <c r="ALT34" s="24"/>
      <c r="ALU34" s="24"/>
      <c r="ALV34" s="24"/>
      <c r="ALW34" s="24"/>
      <c r="ALX34" s="24"/>
      <c r="ALY34" s="24"/>
      <c r="ALZ34" s="24"/>
      <c r="AMA34" s="24"/>
      <c r="AMB34" s="24"/>
      <c r="AMC34" s="24"/>
    </row>
    <row r="35" spans="1:1017" s="61" customFormat="1">
      <c r="A35" s="132" t="s">
        <v>105</v>
      </c>
      <c r="B35" s="133" t="s">
        <v>106</v>
      </c>
      <c r="C35" s="134" t="s">
        <v>107</v>
      </c>
      <c r="D35" s="133" t="s">
        <v>108</v>
      </c>
      <c r="E35" s="137" t="s">
        <v>109</v>
      </c>
      <c r="F35" s="112">
        <v>10006.85</v>
      </c>
      <c r="G35" s="60">
        <v>39.380000000000003</v>
      </c>
      <c r="H35" s="83">
        <f>$K$7</f>
        <v>0.15</v>
      </c>
      <c r="I35" s="60">
        <f t="shared" si="5"/>
        <v>45.29</v>
      </c>
      <c r="J35" s="60">
        <f t="shared" si="6"/>
        <v>394069.75</v>
      </c>
      <c r="K35" s="60">
        <f t="shared" si="7"/>
        <v>453210.23</v>
      </c>
      <c r="L35" s="58"/>
      <c r="M35" s="24"/>
      <c r="N35" s="24"/>
      <c r="O35" s="24"/>
      <c r="P35" s="24"/>
      <c r="Q35" s="24"/>
      <c r="R35" s="24"/>
      <c r="S35" s="24"/>
      <c r="T35" s="24"/>
      <c r="U35" s="24"/>
      <c r="V35" s="24"/>
      <c r="W35" s="24"/>
      <c r="X35" s="24"/>
      <c r="Y35" s="24"/>
      <c r="Z35" s="24"/>
      <c r="AA35" s="24"/>
      <c r="AB35" s="24"/>
      <c r="AC35" s="24"/>
      <c r="AD35" s="24"/>
      <c r="AE35" s="24"/>
      <c r="AF35" s="24"/>
      <c r="AG35" s="24"/>
      <c r="AH35" s="24"/>
      <c r="AI35" s="24"/>
      <c r="AJ35" s="24"/>
      <c r="AK35" s="24"/>
      <c r="AL35" s="24"/>
      <c r="AM35" s="24"/>
      <c r="AN35" s="24"/>
      <c r="AO35" s="24"/>
      <c r="AP35" s="24"/>
      <c r="AQ35" s="24"/>
      <c r="AR35" s="24"/>
      <c r="AS35" s="24"/>
      <c r="AT35" s="24"/>
      <c r="AU35" s="24"/>
      <c r="AV35" s="24"/>
      <c r="AW35" s="24"/>
      <c r="AX35" s="24"/>
      <c r="AY35" s="24"/>
      <c r="AZ35" s="24"/>
      <c r="BA35" s="24"/>
      <c r="BB35" s="24"/>
      <c r="BC35" s="24"/>
      <c r="BD35" s="24"/>
      <c r="BE35" s="24"/>
      <c r="BF35" s="24"/>
      <c r="BG35" s="24"/>
      <c r="BH35" s="24"/>
      <c r="BI35" s="24"/>
      <c r="BJ35" s="24"/>
      <c r="BK35" s="24"/>
      <c r="BL35" s="24"/>
      <c r="BM35" s="24"/>
      <c r="BN35" s="24"/>
      <c r="BO35" s="24"/>
      <c r="BP35" s="24"/>
      <c r="BQ35" s="24"/>
      <c r="BR35" s="24"/>
      <c r="BS35" s="24"/>
      <c r="BT35" s="24"/>
      <c r="BU35" s="24"/>
      <c r="BV35" s="24"/>
      <c r="BW35" s="24"/>
      <c r="BX35" s="24"/>
      <c r="BY35" s="24"/>
      <c r="BZ35" s="24"/>
      <c r="CA35" s="24"/>
      <c r="CB35" s="24"/>
      <c r="CC35" s="24"/>
      <c r="CD35" s="24"/>
      <c r="CE35" s="24"/>
      <c r="CF35" s="24"/>
      <c r="CG35" s="24"/>
      <c r="CH35" s="24"/>
      <c r="CI35" s="24"/>
      <c r="CJ35" s="24"/>
      <c r="CK35" s="24"/>
      <c r="CL35" s="24"/>
      <c r="CM35" s="24"/>
      <c r="CN35" s="24"/>
      <c r="CO35" s="24"/>
      <c r="CP35" s="24"/>
      <c r="CQ35" s="24"/>
      <c r="CR35" s="24"/>
      <c r="CS35" s="24"/>
      <c r="CT35" s="24"/>
      <c r="CU35" s="24"/>
      <c r="CV35" s="24"/>
      <c r="CW35" s="24"/>
      <c r="CX35" s="24"/>
      <c r="CY35" s="24"/>
      <c r="CZ35" s="24"/>
      <c r="DA35" s="24"/>
      <c r="DB35" s="24"/>
      <c r="DC35" s="24"/>
      <c r="DD35" s="24"/>
      <c r="DE35" s="24"/>
      <c r="DF35" s="24"/>
      <c r="DG35" s="24"/>
      <c r="DH35" s="24"/>
      <c r="DI35" s="24"/>
      <c r="DJ35" s="24"/>
      <c r="DK35" s="24"/>
      <c r="DL35" s="24"/>
      <c r="DM35" s="24"/>
      <c r="DN35" s="24"/>
      <c r="DO35" s="24"/>
      <c r="DP35" s="24"/>
      <c r="DQ35" s="24"/>
      <c r="DR35" s="24"/>
      <c r="DS35" s="24"/>
      <c r="DT35" s="24"/>
      <c r="DU35" s="24"/>
      <c r="DV35" s="24"/>
      <c r="DW35" s="24"/>
      <c r="DX35" s="24"/>
      <c r="DY35" s="24"/>
      <c r="DZ35" s="24"/>
      <c r="EA35" s="24"/>
      <c r="EB35" s="24"/>
      <c r="EC35" s="24"/>
      <c r="ED35" s="24"/>
      <c r="EE35" s="24"/>
      <c r="EF35" s="24"/>
      <c r="EG35" s="24"/>
      <c r="EH35" s="24"/>
      <c r="EI35" s="24"/>
      <c r="EJ35" s="24"/>
      <c r="EK35" s="24"/>
      <c r="EL35" s="24"/>
      <c r="EM35" s="24"/>
      <c r="EN35" s="24"/>
      <c r="EO35" s="24"/>
      <c r="EP35" s="24"/>
      <c r="EQ35" s="24"/>
      <c r="ER35" s="24"/>
      <c r="ES35" s="24"/>
      <c r="ET35" s="24"/>
      <c r="EU35" s="24"/>
      <c r="EV35" s="24"/>
      <c r="EW35" s="24"/>
      <c r="EX35" s="24"/>
      <c r="EY35" s="24"/>
      <c r="EZ35" s="24"/>
      <c r="FA35" s="24"/>
      <c r="FB35" s="24"/>
      <c r="FC35" s="24"/>
      <c r="FD35" s="24"/>
      <c r="FE35" s="24"/>
      <c r="FF35" s="24"/>
      <c r="FG35" s="24"/>
      <c r="FH35" s="24"/>
      <c r="FI35" s="24"/>
      <c r="FJ35" s="24"/>
      <c r="FK35" s="24"/>
      <c r="FL35" s="24"/>
      <c r="FM35" s="24"/>
      <c r="FN35" s="24"/>
      <c r="FO35" s="24"/>
      <c r="FP35" s="24"/>
      <c r="FQ35" s="24"/>
      <c r="FR35" s="24"/>
      <c r="FS35" s="24"/>
      <c r="FT35" s="24"/>
      <c r="FU35" s="24"/>
      <c r="FV35" s="24"/>
      <c r="FW35" s="24"/>
      <c r="FX35" s="24"/>
      <c r="FY35" s="24"/>
      <c r="FZ35" s="24"/>
      <c r="GA35" s="24"/>
      <c r="GB35" s="24"/>
      <c r="GC35" s="24"/>
      <c r="GD35" s="24"/>
      <c r="GE35" s="24"/>
      <c r="GF35" s="24"/>
      <c r="GG35" s="24"/>
      <c r="GH35" s="24"/>
      <c r="GI35" s="24"/>
      <c r="GJ35" s="24"/>
      <c r="GK35" s="24"/>
      <c r="GL35" s="24"/>
      <c r="GM35" s="24"/>
      <c r="GN35" s="24"/>
      <c r="GO35" s="24"/>
      <c r="GP35" s="24"/>
      <c r="GQ35" s="24"/>
      <c r="GR35" s="24"/>
      <c r="GS35" s="24"/>
      <c r="GT35" s="24"/>
      <c r="GU35" s="24"/>
      <c r="GV35" s="24"/>
      <c r="GW35" s="24"/>
      <c r="GX35" s="24"/>
      <c r="GY35" s="24"/>
      <c r="GZ35" s="24"/>
      <c r="HA35" s="24"/>
      <c r="HB35" s="24"/>
      <c r="HC35" s="24"/>
      <c r="HD35" s="24"/>
      <c r="HE35" s="24"/>
      <c r="HF35" s="24"/>
      <c r="HG35" s="24"/>
      <c r="HH35" s="24"/>
      <c r="HI35" s="24"/>
      <c r="HJ35" s="24"/>
      <c r="HK35" s="24"/>
      <c r="HL35" s="24"/>
      <c r="HM35" s="24"/>
      <c r="HN35" s="24"/>
      <c r="HO35" s="24"/>
      <c r="HP35" s="24"/>
      <c r="HQ35" s="24"/>
      <c r="HR35" s="24"/>
      <c r="HS35" s="24"/>
      <c r="HT35" s="24"/>
      <c r="HU35" s="24"/>
      <c r="HV35" s="24"/>
      <c r="HW35" s="24"/>
      <c r="HX35" s="24"/>
      <c r="HY35" s="24"/>
      <c r="HZ35" s="24"/>
      <c r="IA35" s="24"/>
      <c r="IB35" s="24"/>
      <c r="IC35" s="24"/>
      <c r="ID35" s="24"/>
      <c r="IE35" s="24"/>
      <c r="IF35" s="24"/>
      <c r="IG35" s="24"/>
      <c r="IH35" s="24"/>
      <c r="II35" s="24"/>
      <c r="IJ35" s="24"/>
      <c r="IK35" s="24"/>
      <c r="IL35" s="24"/>
      <c r="IM35" s="24"/>
      <c r="IN35" s="24"/>
      <c r="IO35" s="24"/>
      <c r="IP35" s="24"/>
      <c r="IQ35" s="24"/>
      <c r="IR35" s="24"/>
      <c r="IS35" s="24"/>
      <c r="IT35" s="24"/>
      <c r="IU35" s="24"/>
      <c r="IV35" s="24"/>
      <c r="IW35" s="24"/>
      <c r="IX35" s="24"/>
      <c r="IY35" s="24"/>
      <c r="IZ35" s="24"/>
      <c r="JA35" s="24"/>
      <c r="JB35" s="24"/>
      <c r="JC35" s="24"/>
      <c r="JD35" s="24"/>
      <c r="JE35" s="24"/>
      <c r="JF35" s="24"/>
      <c r="JG35" s="24"/>
      <c r="JH35" s="24"/>
      <c r="JI35" s="24"/>
      <c r="JJ35" s="24"/>
      <c r="JK35" s="24"/>
      <c r="JL35" s="24"/>
      <c r="JM35" s="24"/>
      <c r="JN35" s="24"/>
      <c r="JO35" s="24"/>
      <c r="JP35" s="24"/>
      <c r="JQ35" s="24"/>
      <c r="JR35" s="24"/>
      <c r="JS35" s="24"/>
      <c r="JT35" s="24"/>
      <c r="JU35" s="24"/>
      <c r="JV35" s="24"/>
      <c r="JW35" s="24"/>
      <c r="JX35" s="24"/>
      <c r="JY35" s="24"/>
      <c r="JZ35" s="24"/>
      <c r="KA35" s="24"/>
      <c r="KB35" s="24"/>
      <c r="KC35" s="24"/>
      <c r="KD35" s="24"/>
      <c r="KE35" s="24"/>
      <c r="KF35" s="24"/>
      <c r="KG35" s="24"/>
      <c r="KH35" s="24"/>
      <c r="KI35" s="24"/>
      <c r="KJ35" s="24"/>
      <c r="KK35" s="24"/>
      <c r="KL35" s="24"/>
      <c r="KM35" s="24"/>
      <c r="KN35" s="24"/>
      <c r="KO35" s="24"/>
      <c r="KP35" s="24"/>
      <c r="KQ35" s="24"/>
      <c r="KR35" s="24"/>
      <c r="KS35" s="24"/>
      <c r="KT35" s="24"/>
      <c r="KU35" s="24"/>
      <c r="KV35" s="24"/>
      <c r="KW35" s="24"/>
      <c r="KX35" s="24"/>
      <c r="KY35" s="24"/>
      <c r="KZ35" s="24"/>
      <c r="LA35" s="24"/>
      <c r="LB35" s="24"/>
      <c r="LC35" s="24"/>
      <c r="LD35" s="24"/>
      <c r="LE35" s="24"/>
      <c r="LF35" s="24"/>
      <c r="LG35" s="24"/>
      <c r="LH35" s="24"/>
      <c r="LI35" s="24"/>
      <c r="LJ35" s="24"/>
      <c r="LK35" s="24"/>
      <c r="LL35" s="24"/>
      <c r="LM35" s="24"/>
      <c r="LN35" s="24"/>
      <c r="LO35" s="24"/>
      <c r="LP35" s="24"/>
      <c r="LQ35" s="24"/>
      <c r="LR35" s="24"/>
      <c r="LS35" s="24"/>
      <c r="LT35" s="24"/>
      <c r="LU35" s="24"/>
      <c r="LV35" s="24"/>
      <c r="LW35" s="24"/>
      <c r="LX35" s="24"/>
      <c r="LY35" s="24"/>
      <c r="LZ35" s="24"/>
      <c r="MA35" s="24"/>
      <c r="MB35" s="24"/>
      <c r="MC35" s="24"/>
      <c r="MD35" s="24"/>
      <c r="ME35" s="24"/>
      <c r="MF35" s="24"/>
      <c r="MG35" s="24"/>
      <c r="MH35" s="24"/>
      <c r="MI35" s="24"/>
      <c r="MJ35" s="24"/>
      <c r="MK35" s="24"/>
      <c r="ML35" s="24"/>
      <c r="MM35" s="24"/>
      <c r="MN35" s="24"/>
      <c r="MO35" s="24"/>
      <c r="MP35" s="24"/>
      <c r="MQ35" s="24"/>
      <c r="MR35" s="24"/>
      <c r="MS35" s="24"/>
      <c r="MT35" s="24"/>
      <c r="MU35" s="24"/>
      <c r="MV35" s="24"/>
      <c r="MW35" s="24"/>
      <c r="MX35" s="24"/>
      <c r="MY35" s="24"/>
      <c r="MZ35" s="24"/>
      <c r="NA35" s="24"/>
      <c r="NB35" s="24"/>
      <c r="NC35" s="24"/>
      <c r="ND35" s="24"/>
      <c r="NE35" s="24"/>
      <c r="NF35" s="24"/>
      <c r="NG35" s="24"/>
      <c r="NH35" s="24"/>
      <c r="NI35" s="24"/>
      <c r="NJ35" s="24"/>
      <c r="NK35" s="24"/>
      <c r="NL35" s="24"/>
      <c r="NM35" s="24"/>
      <c r="NN35" s="24"/>
      <c r="NO35" s="24"/>
      <c r="NP35" s="24"/>
      <c r="NQ35" s="24"/>
      <c r="NR35" s="24"/>
      <c r="NS35" s="24"/>
      <c r="NT35" s="24"/>
      <c r="NU35" s="24"/>
      <c r="NV35" s="24"/>
      <c r="NW35" s="24"/>
      <c r="NX35" s="24"/>
      <c r="NY35" s="24"/>
      <c r="NZ35" s="24"/>
      <c r="OA35" s="24"/>
      <c r="OB35" s="24"/>
      <c r="OC35" s="24"/>
      <c r="OD35" s="24"/>
      <c r="OE35" s="24"/>
      <c r="OF35" s="24"/>
      <c r="OG35" s="24"/>
      <c r="OH35" s="24"/>
      <c r="OI35" s="24"/>
      <c r="OJ35" s="24"/>
      <c r="OK35" s="24"/>
      <c r="OL35" s="24"/>
      <c r="OM35" s="24"/>
      <c r="ON35" s="24"/>
      <c r="OO35" s="24"/>
      <c r="OP35" s="24"/>
      <c r="OQ35" s="24"/>
      <c r="OR35" s="24"/>
      <c r="OS35" s="24"/>
      <c r="OT35" s="24"/>
      <c r="OU35" s="24"/>
      <c r="OV35" s="24"/>
      <c r="OW35" s="24"/>
      <c r="OX35" s="24"/>
      <c r="OY35" s="24"/>
      <c r="OZ35" s="24"/>
      <c r="PA35" s="24"/>
      <c r="PB35" s="24"/>
      <c r="PC35" s="24"/>
      <c r="PD35" s="24"/>
      <c r="PE35" s="24"/>
      <c r="PF35" s="24"/>
      <c r="PG35" s="24"/>
      <c r="PH35" s="24"/>
      <c r="PI35" s="24"/>
      <c r="PJ35" s="24"/>
      <c r="PK35" s="24"/>
      <c r="PL35" s="24"/>
      <c r="PM35" s="24"/>
      <c r="PN35" s="24"/>
      <c r="PO35" s="24"/>
      <c r="PP35" s="24"/>
      <c r="PQ35" s="24"/>
      <c r="PR35" s="24"/>
      <c r="PS35" s="24"/>
      <c r="PT35" s="24"/>
      <c r="PU35" s="24"/>
      <c r="PV35" s="24"/>
      <c r="PW35" s="24"/>
      <c r="PX35" s="24"/>
      <c r="PY35" s="24"/>
      <c r="PZ35" s="24"/>
      <c r="QA35" s="24"/>
      <c r="QB35" s="24"/>
      <c r="QC35" s="24"/>
      <c r="QD35" s="24"/>
      <c r="QE35" s="24"/>
      <c r="QF35" s="24"/>
      <c r="QG35" s="24"/>
      <c r="QH35" s="24"/>
      <c r="QI35" s="24"/>
      <c r="QJ35" s="24"/>
      <c r="QK35" s="24"/>
      <c r="QL35" s="24"/>
      <c r="QM35" s="24"/>
      <c r="QN35" s="24"/>
      <c r="QO35" s="24"/>
      <c r="QP35" s="24"/>
      <c r="QQ35" s="24"/>
      <c r="QR35" s="24"/>
      <c r="QS35" s="24"/>
      <c r="QT35" s="24"/>
      <c r="QU35" s="24"/>
      <c r="QV35" s="24"/>
      <c r="QW35" s="24"/>
      <c r="QX35" s="24"/>
      <c r="QY35" s="24"/>
      <c r="QZ35" s="24"/>
      <c r="RA35" s="24"/>
      <c r="RB35" s="24"/>
      <c r="RC35" s="24"/>
      <c r="RD35" s="24"/>
      <c r="RE35" s="24"/>
      <c r="RF35" s="24"/>
      <c r="RG35" s="24"/>
      <c r="RH35" s="24"/>
      <c r="RI35" s="24"/>
      <c r="RJ35" s="24"/>
      <c r="RK35" s="24"/>
      <c r="RL35" s="24"/>
      <c r="RM35" s="24"/>
      <c r="RN35" s="24"/>
      <c r="RO35" s="24"/>
      <c r="RP35" s="24"/>
      <c r="RQ35" s="24"/>
      <c r="RR35" s="24"/>
      <c r="RS35" s="24"/>
      <c r="RT35" s="24"/>
      <c r="RU35" s="24"/>
      <c r="RV35" s="24"/>
      <c r="RW35" s="24"/>
      <c r="RX35" s="24"/>
      <c r="RY35" s="24"/>
      <c r="RZ35" s="24"/>
      <c r="SA35" s="24"/>
      <c r="SB35" s="24"/>
      <c r="SC35" s="24"/>
      <c r="SD35" s="24"/>
      <c r="SE35" s="24"/>
      <c r="SF35" s="24"/>
      <c r="SG35" s="24"/>
      <c r="SH35" s="24"/>
      <c r="SI35" s="24"/>
      <c r="SJ35" s="24"/>
      <c r="SK35" s="24"/>
      <c r="SL35" s="24"/>
      <c r="SM35" s="24"/>
      <c r="SN35" s="24"/>
      <c r="SO35" s="24"/>
      <c r="SP35" s="24"/>
      <c r="SQ35" s="24"/>
      <c r="SR35" s="24"/>
      <c r="SS35" s="24"/>
      <c r="ST35" s="24"/>
      <c r="SU35" s="24"/>
      <c r="SV35" s="24"/>
      <c r="SW35" s="24"/>
      <c r="SX35" s="24"/>
      <c r="SY35" s="24"/>
      <c r="SZ35" s="24"/>
      <c r="TA35" s="24"/>
      <c r="TB35" s="24"/>
      <c r="TC35" s="24"/>
      <c r="TD35" s="24"/>
      <c r="TE35" s="24"/>
      <c r="TF35" s="24"/>
      <c r="TG35" s="24"/>
      <c r="TH35" s="24"/>
      <c r="TI35" s="24"/>
      <c r="TJ35" s="24"/>
      <c r="TK35" s="24"/>
      <c r="TL35" s="24"/>
      <c r="TM35" s="24"/>
      <c r="TN35" s="24"/>
      <c r="TO35" s="24"/>
      <c r="TP35" s="24"/>
      <c r="TQ35" s="24"/>
      <c r="TR35" s="24"/>
      <c r="TS35" s="24"/>
      <c r="TT35" s="24"/>
      <c r="TU35" s="24"/>
      <c r="TV35" s="24"/>
      <c r="TW35" s="24"/>
      <c r="TX35" s="24"/>
      <c r="TY35" s="24"/>
      <c r="TZ35" s="24"/>
      <c r="UA35" s="24"/>
      <c r="UB35" s="24"/>
      <c r="UC35" s="24"/>
      <c r="UD35" s="24"/>
      <c r="UE35" s="24"/>
      <c r="UF35" s="24"/>
      <c r="UG35" s="24"/>
      <c r="UH35" s="24"/>
      <c r="UI35" s="24"/>
      <c r="UJ35" s="24"/>
      <c r="UK35" s="24"/>
      <c r="UL35" s="24"/>
      <c r="UM35" s="24"/>
      <c r="UN35" s="24"/>
      <c r="UO35" s="24"/>
      <c r="UP35" s="24"/>
      <c r="UQ35" s="24"/>
      <c r="UR35" s="24"/>
      <c r="US35" s="24"/>
      <c r="UT35" s="24"/>
      <c r="UU35" s="24"/>
      <c r="UV35" s="24"/>
      <c r="UW35" s="24"/>
      <c r="UX35" s="24"/>
      <c r="UY35" s="24"/>
      <c r="UZ35" s="24"/>
      <c r="VA35" s="24"/>
      <c r="VB35" s="24"/>
      <c r="VC35" s="24"/>
      <c r="VD35" s="24"/>
      <c r="VE35" s="24"/>
      <c r="VF35" s="24"/>
      <c r="VG35" s="24"/>
      <c r="VH35" s="24"/>
      <c r="VI35" s="24"/>
      <c r="VJ35" s="24"/>
      <c r="VK35" s="24"/>
      <c r="VL35" s="24"/>
      <c r="VM35" s="24"/>
      <c r="VN35" s="24"/>
      <c r="VO35" s="24"/>
      <c r="VP35" s="24"/>
      <c r="VQ35" s="24"/>
      <c r="VR35" s="24"/>
      <c r="VS35" s="24"/>
      <c r="VT35" s="24"/>
      <c r="VU35" s="24"/>
      <c r="VV35" s="24"/>
      <c r="VW35" s="24"/>
      <c r="VX35" s="24"/>
      <c r="VY35" s="24"/>
      <c r="VZ35" s="24"/>
      <c r="WA35" s="24"/>
      <c r="WB35" s="24"/>
      <c r="WC35" s="24"/>
      <c r="WD35" s="24"/>
      <c r="WE35" s="24"/>
      <c r="WF35" s="24"/>
      <c r="WG35" s="24"/>
      <c r="WH35" s="24"/>
      <c r="WI35" s="24"/>
      <c r="WJ35" s="24"/>
      <c r="WK35" s="24"/>
      <c r="WL35" s="24"/>
      <c r="WM35" s="24"/>
      <c r="WN35" s="24"/>
      <c r="WO35" s="24"/>
      <c r="WP35" s="24"/>
      <c r="WQ35" s="24"/>
      <c r="WR35" s="24"/>
      <c r="WS35" s="24"/>
      <c r="WT35" s="24"/>
      <c r="WU35" s="24"/>
      <c r="WV35" s="24"/>
      <c r="WW35" s="24"/>
      <c r="WX35" s="24"/>
      <c r="WY35" s="24"/>
      <c r="WZ35" s="24"/>
      <c r="XA35" s="24"/>
      <c r="XB35" s="24"/>
      <c r="XC35" s="24"/>
      <c r="XD35" s="24"/>
      <c r="XE35" s="24"/>
      <c r="XF35" s="24"/>
      <c r="XG35" s="24"/>
      <c r="XH35" s="24"/>
      <c r="XI35" s="24"/>
      <c r="XJ35" s="24"/>
      <c r="XK35" s="24"/>
      <c r="XL35" s="24"/>
      <c r="XM35" s="24"/>
      <c r="XN35" s="24"/>
      <c r="XO35" s="24"/>
      <c r="XP35" s="24"/>
      <c r="XQ35" s="24"/>
      <c r="XR35" s="24"/>
      <c r="XS35" s="24"/>
      <c r="XT35" s="24"/>
      <c r="XU35" s="24"/>
      <c r="XV35" s="24"/>
      <c r="XW35" s="24"/>
      <c r="XX35" s="24"/>
      <c r="XY35" s="24"/>
      <c r="XZ35" s="24"/>
      <c r="YA35" s="24"/>
      <c r="YB35" s="24"/>
      <c r="YC35" s="24"/>
      <c r="YD35" s="24"/>
      <c r="YE35" s="24"/>
      <c r="YF35" s="24"/>
      <c r="YG35" s="24"/>
      <c r="YH35" s="24"/>
      <c r="YI35" s="24"/>
      <c r="YJ35" s="24"/>
      <c r="YK35" s="24"/>
      <c r="YL35" s="24"/>
      <c r="YM35" s="24"/>
      <c r="YN35" s="24"/>
      <c r="YO35" s="24"/>
      <c r="YP35" s="24"/>
      <c r="YQ35" s="24"/>
      <c r="YR35" s="24"/>
      <c r="YS35" s="24"/>
      <c r="YT35" s="24"/>
      <c r="YU35" s="24"/>
      <c r="YV35" s="24"/>
      <c r="YW35" s="24"/>
      <c r="YX35" s="24"/>
      <c r="YY35" s="24"/>
      <c r="YZ35" s="24"/>
      <c r="ZA35" s="24"/>
      <c r="ZB35" s="24"/>
      <c r="ZC35" s="24"/>
      <c r="ZD35" s="24"/>
      <c r="ZE35" s="24"/>
      <c r="ZF35" s="24"/>
      <c r="ZG35" s="24"/>
      <c r="ZH35" s="24"/>
      <c r="ZI35" s="24"/>
      <c r="ZJ35" s="24"/>
      <c r="ZK35" s="24"/>
      <c r="ZL35" s="24"/>
      <c r="ZM35" s="24"/>
      <c r="ZN35" s="24"/>
      <c r="ZO35" s="24"/>
      <c r="ZP35" s="24"/>
      <c r="ZQ35" s="24"/>
      <c r="ZR35" s="24"/>
      <c r="ZS35" s="24"/>
      <c r="ZT35" s="24"/>
      <c r="ZU35" s="24"/>
      <c r="ZV35" s="24"/>
      <c r="ZW35" s="24"/>
      <c r="ZX35" s="24"/>
      <c r="ZY35" s="24"/>
      <c r="ZZ35" s="24"/>
      <c r="AAA35" s="24"/>
      <c r="AAB35" s="24"/>
      <c r="AAC35" s="24"/>
      <c r="AAD35" s="24"/>
      <c r="AAE35" s="24"/>
      <c r="AAF35" s="24"/>
      <c r="AAG35" s="24"/>
      <c r="AAH35" s="24"/>
      <c r="AAI35" s="24"/>
      <c r="AAJ35" s="24"/>
      <c r="AAK35" s="24"/>
      <c r="AAL35" s="24"/>
      <c r="AAM35" s="24"/>
      <c r="AAN35" s="24"/>
      <c r="AAO35" s="24"/>
      <c r="AAP35" s="24"/>
      <c r="AAQ35" s="24"/>
      <c r="AAR35" s="24"/>
      <c r="AAS35" s="24"/>
      <c r="AAT35" s="24"/>
      <c r="AAU35" s="24"/>
      <c r="AAV35" s="24"/>
      <c r="AAW35" s="24"/>
      <c r="AAX35" s="24"/>
      <c r="AAY35" s="24"/>
      <c r="AAZ35" s="24"/>
      <c r="ABA35" s="24"/>
      <c r="ABB35" s="24"/>
      <c r="ABC35" s="24"/>
      <c r="ABD35" s="24"/>
      <c r="ABE35" s="24"/>
      <c r="ABF35" s="24"/>
      <c r="ABG35" s="24"/>
      <c r="ABH35" s="24"/>
      <c r="ABI35" s="24"/>
      <c r="ABJ35" s="24"/>
      <c r="ABK35" s="24"/>
      <c r="ABL35" s="24"/>
      <c r="ABM35" s="24"/>
      <c r="ABN35" s="24"/>
      <c r="ABO35" s="24"/>
      <c r="ABP35" s="24"/>
      <c r="ABQ35" s="24"/>
      <c r="ABR35" s="24"/>
      <c r="ABS35" s="24"/>
      <c r="ABT35" s="24"/>
      <c r="ABU35" s="24"/>
      <c r="ABV35" s="24"/>
      <c r="ABW35" s="24"/>
      <c r="ABX35" s="24"/>
      <c r="ABY35" s="24"/>
      <c r="ABZ35" s="24"/>
      <c r="ACA35" s="24"/>
      <c r="ACB35" s="24"/>
      <c r="ACC35" s="24"/>
      <c r="ACD35" s="24"/>
      <c r="ACE35" s="24"/>
      <c r="ACF35" s="24"/>
      <c r="ACG35" s="24"/>
      <c r="ACH35" s="24"/>
      <c r="ACI35" s="24"/>
      <c r="ACJ35" s="24"/>
      <c r="ACK35" s="24"/>
      <c r="ACL35" s="24"/>
      <c r="ACM35" s="24"/>
      <c r="ACN35" s="24"/>
      <c r="ACO35" s="24"/>
      <c r="ACP35" s="24"/>
      <c r="ACQ35" s="24"/>
      <c r="ACR35" s="24"/>
      <c r="ACS35" s="24"/>
      <c r="ACT35" s="24"/>
      <c r="ACU35" s="24"/>
      <c r="ACV35" s="24"/>
      <c r="ACW35" s="24"/>
      <c r="ACX35" s="24"/>
      <c r="ACY35" s="24"/>
      <c r="ACZ35" s="24"/>
      <c r="ADA35" s="24"/>
      <c r="ADB35" s="24"/>
      <c r="ADC35" s="24"/>
      <c r="ADD35" s="24"/>
      <c r="ADE35" s="24"/>
      <c r="ADF35" s="24"/>
      <c r="ADG35" s="24"/>
      <c r="ADH35" s="24"/>
      <c r="ADI35" s="24"/>
      <c r="ADJ35" s="24"/>
      <c r="ADK35" s="24"/>
      <c r="ADL35" s="24"/>
      <c r="ADM35" s="24"/>
      <c r="ADN35" s="24"/>
      <c r="ADO35" s="24"/>
      <c r="ADP35" s="24"/>
      <c r="ADQ35" s="24"/>
      <c r="ADR35" s="24"/>
      <c r="ADS35" s="24"/>
      <c r="ADT35" s="24"/>
      <c r="ADU35" s="24"/>
      <c r="ADV35" s="24"/>
      <c r="ADW35" s="24"/>
      <c r="ADX35" s="24"/>
      <c r="ADY35" s="24"/>
      <c r="ADZ35" s="24"/>
      <c r="AEA35" s="24"/>
      <c r="AEB35" s="24"/>
      <c r="AEC35" s="24"/>
      <c r="AED35" s="24"/>
      <c r="AEE35" s="24"/>
      <c r="AEF35" s="24"/>
      <c r="AEG35" s="24"/>
      <c r="AEH35" s="24"/>
      <c r="AEI35" s="24"/>
      <c r="AEJ35" s="24"/>
      <c r="AEK35" s="24"/>
      <c r="AEL35" s="24"/>
      <c r="AEM35" s="24"/>
      <c r="AEN35" s="24"/>
      <c r="AEO35" s="24"/>
      <c r="AEP35" s="24"/>
      <c r="AEQ35" s="24"/>
      <c r="AER35" s="24"/>
      <c r="AES35" s="24"/>
      <c r="AET35" s="24"/>
      <c r="AEU35" s="24"/>
      <c r="AEV35" s="24"/>
      <c r="AEW35" s="24"/>
      <c r="AEX35" s="24"/>
      <c r="AEY35" s="24"/>
      <c r="AEZ35" s="24"/>
      <c r="AFA35" s="24"/>
      <c r="AFB35" s="24"/>
      <c r="AFC35" s="24"/>
      <c r="AFD35" s="24"/>
      <c r="AFE35" s="24"/>
      <c r="AFF35" s="24"/>
      <c r="AFG35" s="24"/>
      <c r="AFH35" s="24"/>
      <c r="AFI35" s="24"/>
      <c r="AFJ35" s="24"/>
      <c r="AFK35" s="24"/>
      <c r="AFL35" s="24"/>
      <c r="AFM35" s="24"/>
      <c r="AFN35" s="24"/>
      <c r="AFO35" s="24"/>
      <c r="AFP35" s="24"/>
      <c r="AFQ35" s="24"/>
      <c r="AFR35" s="24"/>
      <c r="AFS35" s="24"/>
      <c r="AFT35" s="24"/>
      <c r="AFU35" s="24"/>
      <c r="AFV35" s="24"/>
      <c r="AFW35" s="24"/>
      <c r="AFX35" s="24"/>
      <c r="AFY35" s="24"/>
      <c r="AFZ35" s="24"/>
      <c r="AGA35" s="24"/>
      <c r="AGB35" s="24"/>
      <c r="AGC35" s="24"/>
      <c r="AGD35" s="24"/>
      <c r="AGE35" s="24"/>
      <c r="AGF35" s="24"/>
      <c r="AGG35" s="24"/>
      <c r="AGH35" s="24"/>
      <c r="AGI35" s="24"/>
      <c r="AGJ35" s="24"/>
      <c r="AGK35" s="24"/>
      <c r="AGL35" s="24"/>
      <c r="AGM35" s="24"/>
      <c r="AGN35" s="24"/>
      <c r="AGO35" s="24"/>
      <c r="AGP35" s="24"/>
      <c r="AGQ35" s="24"/>
      <c r="AGR35" s="24"/>
      <c r="AGS35" s="24"/>
      <c r="AGT35" s="24"/>
      <c r="AGU35" s="24"/>
      <c r="AGV35" s="24"/>
      <c r="AGW35" s="24"/>
      <c r="AGX35" s="24"/>
      <c r="AGY35" s="24"/>
      <c r="AGZ35" s="24"/>
      <c r="AHA35" s="24"/>
      <c r="AHB35" s="24"/>
      <c r="AHC35" s="24"/>
      <c r="AHD35" s="24"/>
      <c r="AHE35" s="24"/>
      <c r="AHF35" s="24"/>
      <c r="AHG35" s="24"/>
      <c r="AHH35" s="24"/>
      <c r="AHI35" s="24"/>
      <c r="AHJ35" s="24"/>
      <c r="AHK35" s="24"/>
      <c r="AHL35" s="24"/>
      <c r="AHM35" s="24"/>
      <c r="AHN35" s="24"/>
      <c r="AHO35" s="24"/>
      <c r="AHP35" s="24"/>
      <c r="AHQ35" s="24"/>
      <c r="AHR35" s="24"/>
      <c r="AHS35" s="24"/>
      <c r="AHT35" s="24"/>
      <c r="AHU35" s="24"/>
      <c r="AHV35" s="24"/>
      <c r="AHW35" s="24"/>
      <c r="AHX35" s="24"/>
      <c r="AHY35" s="24"/>
      <c r="AHZ35" s="24"/>
      <c r="AIA35" s="24"/>
      <c r="AIB35" s="24"/>
      <c r="AIC35" s="24"/>
      <c r="AID35" s="24"/>
      <c r="AIE35" s="24"/>
      <c r="AIF35" s="24"/>
      <c r="AIG35" s="24"/>
      <c r="AIH35" s="24"/>
      <c r="AII35" s="24"/>
      <c r="AIJ35" s="24"/>
      <c r="AIK35" s="24"/>
      <c r="AIL35" s="24"/>
      <c r="AIM35" s="24"/>
      <c r="AIN35" s="24"/>
      <c r="AIO35" s="24"/>
      <c r="AIP35" s="24"/>
      <c r="AIQ35" s="24"/>
      <c r="AIR35" s="24"/>
      <c r="AIS35" s="24"/>
      <c r="AIT35" s="24"/>
      <c r="AIU35" s="24"/>
      <c r="AIV35" s="24"/>
      <c r="AIW35" s="24"/>
      <c r="AIX35" s="24"/>
      <c r="AIY35" s="24"/>
      <c r="AIZ35" s="24"/>
      <c r="AJA35" s="24"/>
      <c r="AJB35" s="24"/>
      <c r="AJC35" s="24"/>
      <c r="AJD35" s="24"/>
      <c r="AJE35" s="24"/>
      <c r="AJF35" s="24"/>
      <c r="AJG35" s="24"/>
      <c r="AJH35" s="24"/>
      <c r="AJI35" s="24"/>
      <c r="AJJ35" s="24"/>
      <c r="AJK35" s="24"/>
      <c r="AJL35" s="24"/>
      <c r="AJM35" s="24"/>
      <c r="AJN35" s="24"/>
      <c r="AJO35" s="24"/>
      <c r="AJP35" s="24"/>
      <c r="AJQ35" s="24"/>
      <c r="AJR35" s="24"/>
      <c r="AJS35" s="24"/>
      <c r="AJT35" s="24"/>
      <c r="AJU35" s="24"/>
      <c r="AJV35" s="24"/>
      <c r="AJW35" s="24"/>
      <c r="AJX35" s="24"/>
      <c r="AJY35" s="24"/>
      <c r="AJZ35" s="24"/>
      <c r="AKA35" s="24"/>
      <c r="AKB35" s="24"/>
      <c r="AKC35" s="24"/>
      <c r="AKD35" s="24"/>
      <c r="AKE35" s="24"/>
      <c r="AKF35" s="24"/>
      <c r="AKG35" s="24"/>
      <c r="AKH35" s="24"/>
      <c r="AKI35" s="24"/>
      <c r="AKJ35" s="24"/>
      <c r="AKK35" s="24"/>
      <c r="AKL35" s="24"/>
      <c r="AKM35" s="24"/>
      <c r="AKN35" s="24"/>
      <c r="AKO35" s="24"/>
      <c r="AKP35" s="24"/>
      <c r="AKQ35" s="24"/>
      <c r="AKR35" s="24"/>
      <c r="AKS35" s="24"/>
      <c r="AKT35" s="24"/>
      <c r="AKU35" s="24"/>
      <c r="AKV35" s="24"/>
      <c r="AKW35" s="24"/>
      <c r="AKX35" s="24"/>
      <c r="AKY35" s="24"/>
      <c r="AKZ35" s="24"/>
      <c r="ALA35" s="24"/>
      <c r="ALB35" s="24"/>
      <c r="ALC35" s="24"/>
      <c r="ALD35" s="24"/>
      <c r="ALE35" s="24"/>
      <c r="ALF35" s="24"/>
      <c r="ALG35" s="24"/>
      <c r="ALH35" s="24"/>
      <c r="ALI35" s="24"/>
      <c r="ALJ35" s="24"/>
      <c r="ALK35" s="24"/>
      <c r="ALL35" s="24"/>
      <c r="ALM35" s="24"/>
      <c r="ALN35" s="24"/>
      <c r="ALO35" s="24"/>
      <c r="ALP35" s="24"/>
      <c r="ALQ35" s="24"/>
      <c r="ALR35" s="24"/>
      <c r="ALS35" s="24"/>
      <c r="ALT35" s="24"/>
      <c r="ALU35" s="24"/>
      <c r="ALV35" s="24"/>
      <c r="ALW35" s="24"/>
      <c r="ALX35" s="24"/>
      <c r="ALY35" s="24"/>
      <c r="ALZ35" s="24"/>
      <c r="AMA35" s="24"/>
      <c r="AMB35" s="24"/>
      <c r="AMC35" s="24"/>
    </row>
    <row r="36" spans="1:1017" s="59" customFormat="1">
      <c r="A36" s="55" t="s">
        <v>6</v>
      </c>
      <c r="B36" s="55"/>
      <c r="C36" s="56" t="s">
        <v>110</v>
      </c>
      <c r="D36" s="73"/>
      <c r="E36" s="55"/>
      <c r="F36" s="111"/>
      <c r="G36" s="57"/>
      <c r="H36" s="80"/>
      <c r="I36" s="57"/>
      <c r="J36" s="57"/>
      <c r="K36" s="57">
        <f>SUBTOTAL(9,K37:K68)</f>
        <v>607426.92999999993</v>
      </c>
      <c r="L36" s="58"/>
      <c r="M36" s="24"/>
      <c r="N36" s="24"/>
      <c r="O36" s="24"/>
      <c r="P36" s="24"/>
      <c r="Q36" s="24"/>
      <c r="R36" s="24"/>
      <c r="S36" s="24"/>
      <c r="T36" s="24"/>
      <c r="U36" s="24"/>
      <c r="V36" s="24"/>
      <c r="W36" s="24"/>
      <c r="X36" s="24"/>
      <c r="Y36" s="24"/>
      <c r="Z36" s="24"/>
      <c r="AA36" s="24"/>
      <c r="AB36" s="24"/>
      <c r="AC36" s="24"/>
      <c r="AD36" s="24"/>
      <c r="AE36" s="24"/>
      <c r="AF36" s="24"/>
      <c r="AG36" s="24"/>
      <c r="AH36" s="24"/>
      <c r="AI36" s="24"/>
      <c r="AJ36" s="24"/>
      <c r="AK36" s="24"/>
      <c r="AL36" s="24"/>
      <c r="AM36" s="24"/>
      <c r="AN36" s="24"/>
      <c r="AO36" s="24"/>
      <c r="AP36" s="24"/>
      <c r="AQ36" s="24"/>
      <c r="AR36" s="24"/>
      <c r="AS36" s="24"/>
      <c r="AT36" s="24"/>
      <c r="AU36" s="24"/>
      <c r="AV36" s="24"/>
      <c r="AW36" s="24"/>
      <c r="AX36" s="24"/>
      <c r="AY36" s="24"/>
      <c r="AZ36" s="24"/>
      <c r="BA36" s="24"/>
      <c r="BB36" s="24"/>
      <c r="BC36" s="24"/>
      <c r="BD36" s="24"/>
      <c r="BE36" s="24"/>
      <c r="BF36" s="24"/>
      <c r="BG36" s="24"/>
      <c r="BH36" s="24"/>
      <c r="BI36" s="24"/>
      <c r="BJ36" s="24"/>
      <c r="BK36" s="24"/>
      <c r="BL36" s="24"/>
      <c r="BM36" s="24"/>
      <c r="BN36" s="24"/>
      <c r="BO36" s="24"/>
      <c r="BP36" s="24"/>
      <c r="BQ36" s="24"/>
      <c r="BR36" s="24"/>
      <c r="BS36" s="24"/>
      <c r="BT36" s="24"/>
      <c r="BU36" s="24"/>
      <c r="BV36" s="24"/>
      <c r="BW36" s="24"/>
      <c r="BX36" s="24"/>
      <c r="BY36" s="24"/>
      <c r="BZ36" s="24"/>
      <c r="CA36" s="24"/>
      <c r="CB36" s="24"/>
      <c r="CC36" s="24"/>
      <c r="CD36" s="24"/>
      <c r="CE36" s="24"/>
      <c r="CF36" s="24"/>
      <c r="CG36" s="24"/>
      <c r="CH36" s="24"/>
      <c r="CI36" s="24"/>
      <c r="CJ36" s="24"/>
      <c r="CK36" s="24"/>
      <c r="CL36" s="24"/>
      <c r="CM36" s="24"/>
      <c r="CN36" s="24"/>
      <c r="CO36" s="24"/>
      <c r="CP36" s="24"/>
      <c r="CQ36" s="24"/>
      <c r="CR36" s="24"/>
      <c r="CS36" s="24"/>
      <c r="CT36" s="24"/>
      <c r="CU36" s="24"/>
      <c r="CV36" s="24"/>
      <c r="CW36" s="24"/>
      <c r="CX36" s="24"/>
      <c r="CY36" s="24"/>
      <c r="CZ36" s="24"/>
      <c r="DA36" s="24"/>
      <c r="DB36" s="24"/>
      <c r="DC36" s="24"/>
      <c r="DD36" s="24"/>
      <c r="DE36" s="24"/>
      <c r="DF36" s="24"/>
      <c r="DG36" s="24"/>
      <c r="DH36" s="24"/>
      <c r="DI36" s="24"/>
      <c r="DJ36" s="24"/>
      <c r="DK36" s="24"/>
      <c r="DL36" s="24"/>
      <c r="DM36" s="24"/>
      <c r="DN36" s="24"/>
      <c r="DO36" s="24"/>
      <c r="DP36" s="24"/>
      <c r="DQ36" s="24"/>
      <c r="DR36" s="24"/>
      <c r="DS36" s="24"/>
      <c r="DT36" s="24"/>
      <c r="DU36" s="24"/>
      <c r="DV36" s="24"/>
      <c r="DW36" s="24"/>
      <c r="DX36" s="24"/>
      <c r="DY36" s="24"/>
      <c r="DZ36" s="24"/>
      <c r="EA36" s="24"/>
      <c r="EB36" s="24"/>
      <c r="EC36" s="24"/>
      <c r="ED36" s="24"/>
      <c r="EE36" s="24"/>
      <c r="EF36" s="24"/>
      <c r="EG36" s="24"/>
      <c r="EH36" s="24"/>
      <c r="EI36" s="24"/>
      <c r="EJ36" s="24"/>
      <c r="EK36" s="24"/>
      <c r="EL36" s="24"/>
      <c r="EM36" s="24"/>
      <c r="EN36" s="24"/>
      <c r="EO36" s="24"/>
      <c r="EP36" s="24"/>
      <c r="EQ36" s="24"/>
      <c r="ER36" s="24"/>
      <c r="ES36" s="24"/>
      <c r="ET36" s="24"/>
      <c r="EU36" s="24"/>
      <c r="EV36" s="24"/>
      <c r="EW36" s="24"/>
      <c r="EX36" s="24"/>
      <c r="EY36" s="24"/>
      <c r="EZ36" s="24"/>
      <c r="FA36" s="24"/>
      <c r="FB36" s="24"/>
      <c r="FC36" s="24"/>
      <c r="FD36" s="24"/>
      <c r="FE36" s="24"/>
      <c r="FF36" s="24"/>
      <c r="FG36" s="24"/>
      <c r="FH36" s="24"/>
      <c r="FI36" s="24"/>
      <c r="FJ36" s="24"/>
      <c r="FK36" s="24"/>
      <c r="FL36" s="24"/>
      <c r="FM36" s="24"/>
      <c r="FN36" s="24"/>
      <c r="FO36" s="24"/>
      <c r="FP36" s="24"/>
      <c r="FQ36" s="24"/>
      <c r="FR36" s="24"/>
      <c r="FS36" s="24"/>
      <c r="FT36" s="24"/>
      <c r="FU36" s="24"/>
      <c r="FV36" s="24"/>
      <c r="FW36" s="24"/>
      <c r="FX36" s="24"/>
      <c r="FY36" s="24"/>
      <c r="FZ36" s="24"/>
      <c r="GA36" s="24"/>
      <c r="GB36" s="24"/>
      <c r="GC36" s="24"/>
      <c r="GD36" s="24"/>
      <c r="GE36" s="24"/>
      <c r="GF36" s="24"/>
      <c r="GG36" s="24"/>
      <c r="GH36" s="24"/>
      <c r="GI36" s="24"/>
      <c r="GJ36" s="24"/>
      <c r="GK36" s="24"/>
      <c r="GL36" s="24"/>
      <c r="GM36" s="24"/>
      <c r="GN36" s="24"/>
      <c r="GO36" s="24"/>
      <c r="GP36" s="24"/>
      <c r="GQ36" s="24"/>
      <c r="GR36" s="24"/>
      <c r="GS36" s="24"/>
      <c r="GT36" s="24"/>
      <c r="GU36" s="24"/>
      <c r="GV36" s="24"/>
      <c r="GW36" s="24"/>
      <c r="GX36" s="24"/>
      <c r="GY36" s="24"/>
      <c r="GZ36" s="24"/>
      <c r="HA36" s="24"/>
      <c r="HB36" s="24"/>
      <c r="HC36" s="24"/>
      <c r="HD36" s="24"/>
      <c r="HE36" s="24"/>
      <c r="HF36" s="24"/>
      <c r="HG36" s="24"/>
      <c r="HH36" s="24"/>
      <c r="HI36" s="24"/>
      <c r="HJ36" s="24"/>
      <c r="HK36" s="24"/>
      <c r="HL36" s="24"/>
      <c r="HM36" s="24"/>
      <c r="HN36" s="24"/>
      <c r="HO36" s="24"/>
      <c r="HP36" s="24"/>
      <c r="HQ36" s="24"/>
      <c r="HR36" s="24"/>
      <c r="HS36" s="24"/>
      <c r="HT36" s="24"/>
      <c r="HU36" s="24"/>
      <c r="HV36" s="24"/>
      <c r="HW36" s="24"/>
      <c r="HX36" s="24"/>
      <c r="HY36" s="24"/>
      <c r="HZ36" s="24"/>
      <c r="IA36" s="24"/>
      <c r="IB36" s="24"/>
      <c r="IC36" s="24"/>
      <c r="ID36" s="24"/>
      <c r="IE36" s="24"/>
      <c r="IF36" s="24"/>
      <c r="IG36" s="24"/>
      <c r="IH36" s="24"/>
      <c r="II36" s="24"/>
      <c r="IJ36" s="24"/>
      <c r="IK36" s="24"/>
      <c r="IL36" s="24"/>
      <c r="IM36" s="24"/>
      <c r="IN36" s="24"/>
      <c r="IO36" s="24"/>
      <c r="IP36" s="24"/>
      <c r="IQ36" s="24"/>
      <c r="IR36" s="24"/>
      <c r="IS36" s="24"/>
      <c r="IT36" s="24"/>
      <c r="IU36" s="24"/>
      <c r="IV36" s="24"/>
      <c r="IW36" s="24"/>
      <c r="IX36" s="24"/>
      <c r="IY36" s="24"/>
      <c r="IZ36" s="24"/>
      <c r="JA36" s="24"/>
      <c r="JB36" s="24"/>
      <c r="JC36" s="24"/>
      <c r="JD36" s="24"/>
      <c r="JE36" s="24"/>
      <c r="JF36" s="24"/>
      <c r="JG36" s="24"/>
      <c r="JH36" s="24"/>
      <c r="JI36" s="24"/>
      <c r="JJ36" s="24"/>
      <c r="JK36" s="24"/>
      <c r="JL36" s="24"/>
      <c r="JM36" s="24"/>
      <c r="JN36" s="24"/>
      <c r="JO36" s="24"/>
      <c r="JP36" s="24"/>
      <c r="JQ36" s="24"/>
      <c r="JR36" s="24"/>
      <c r="JS36" s="24"/>
      <c r="JT36" s="24"/>
      <c r="JU36" s="24"/>
      <c r="JV36" s="24"/>
      <c r="JW36" s="24"/>
      <c r="JX36" s="24"/>
      <c r="JY36" s="24"/>
      <c r="JZ36" s="24"/>
      <c r="KA36" s="24"/>
      <c r="KB36" s="24"/>
      <c r="KC36" s="24"/>
      <c r="KD36" s="24"/>
      <c r="KE36" s="24"/>
      <c r="KF36" s="24"/>
      <c r="KG36" s="24"/>
      <c r="KH36" s="24"/>
      <c r="KI36" s="24"/>
      <c r="KJ36" s="24"/>
      <c r="KK36" s="24"/>
      <c r="KL36" s="24"/>
      <c r="KM36" s="24"/>
      <c r="KN36" s="24"/>
      <c r="KO36" s="24"/>
      <c r="KP36" s="24"/>
      <c r="KQ36" s="24"/>
      <c r="KR36" s="24"/>
      <c r="KS36" s="24"/>
      <c r="KT36" s="24"/>
      <c r="KU36" s="24"/>
      <c r="KV36" s="24"/>
      <c r="KW36" s="24"/>
      <c r="KX36" s="24"/>
      <c r="KY36" s="24"/>
      <c r="KZ36" s="24"/>
      <c r="LA36" s="24"/>
      <c r="LB36" s="24"/>
      <c r="LC36" s="24"/>
      <c r="LD36" s="24"/>
      <c r="LE36" s="24"/>
      <c r="LF36" s="24"/>
      <c r="LG36" s="24"/>
      <c r="LH36" s="24"/>
      <c r="LI36" s="24"/>
      <c r="LJ36" s="24"/>
      <c r="LK36" s="24"/>
      <c r="LL36" s="24"/>
      <c r="LM36" s="24"/>
      <c r="LN36" s="24"/>
      <c r="LO36" s="24"/>
      <c r="LP36" s="24"/>
      <c r="LQ36" s="24"/>
      <c r="LR36" s="24"/>
      <c r="LS36" s="24"/>
      <c r="LT36" s="24"/>
      <c r="LU36" s="24"/>
      <c r="LV36" s="24"/>
      <c r="LW36" s="24"/>
      <c r="LX36" s="24"/>
      <c r="LY36" s="24"/>
      <c r="LZ36" s="24"/>
      <c r="MA36" s="24"/>
      <c r="MB36" s="24"/>
      <c r="MC36" s="24"/>
      <c r="MD36" s="24"/>
      <c r="ME36" s="24"/>
      <c r="MF36" s="24"/>
      <c r="MG36" s="24"/>
      <c r="MH36" s="24"/>
      <c r="MI36" s="24"/>
      <c r="MJ36" s="24"/>
      <c r="MK36" s="24"/>
      <c r="ML36" s="24"/>
      <c r="MM36" s="24"/>
      <c r="MN36" s="24"/>
      <c r="MO36" s="24"/>
      <c r="MP36" s="24"/>
      <c r="MQ36" s="24"/>
      <c r="MR36" s="24"/>
      <c r="MS36" s="24"/>
      <c r="MT36" s="24"/>
      <c r="MU36" s="24"/>
      <c r="MV36" s="24"/>
      <c r="MW36" s="24"/>
      <c r="MX36" s="24"/>
      <c r="MY36" s="24"/>
      <c r="MZ36" s="24"/>
      <c r="NA36" s="24"/>
      <c r="NB36" s="24"/>
      <c r="NC36" s="24"/>
      <c r="ND36" s="24"/>
      <c r="NE36" s="24"/>
      <c r="NF36" s="24"/>
      <c r="NG36" s="24"/>
      <c r="NH36" s="24"/>
      <c r="NI36" s="24"/>
      <c r="NJ36" s="24"/>
      <c r="NK36" s="24"/>
      <c r="NL36" s="24"/>
      <c r="NM36" s="24"/>
      <c r="NN36" s="24"/>
      <c r="NO36" s="24"/>
      <c r="NP36" s="24"/>
      <c r="NQ36" s="24"/>
      <c r="NR36" s="24"/>
      <c r="NS36" s="24"/>
      <c r="NT36" s="24"/>
      <c r="NU36" s="24"/>
      <c r="NV36" s="24"/>
      <c r="NW36" s="24"/>
      <c r="NX36" s="24"/>
      <c r="NY36" s="24"/>
      <c r="NZ36" s="24"/>
      <c r="OA36" s="24"/>
      <c r="OB36" s="24"/>
      <c r="OC36" s="24"/>
      <c r="OD36" s="24"/>
      <c r="OE36" s="24"/>
      <c r="OF36" s="24"/>
      <c r="OG36" s="24"/>
      <c r="OH36" s="24"/>
      <c r="OI36" s="24"/>
      <c r="OJ36" s="24"/>
      <c r="OK36" s="24"/>
      <c r="OL36" s="24"/>
      <c r="OM36" s="24"/>
      <c r="ON36" s="24"/>
      <c r="OO36" s="24"/>
      <c r="OP36" s="24"/>
      <c r="OQ36" s="24"/>
      <c r="OR36" s="24"/>
      <c r="OS36" s="24"/>
      <c r="OT36" s="24"/>
      <c r="OU36" s="24"/>
      <c r="OV36" s="24"/>
      <c r="OW36" s="24"/>
      <c r="OX36" s="24"/>
      <c r="OY36" s="24"/>
      <c r="OZ36" s="24"/>
      <c r="PA36" s="24"/>
      <c r="PB36" s="24"/>
      <c r="PC36" s="24"/>
      <c r="PD36" s="24"/>
      <c r="PE36" s="24"/>
      <c r="PF36" s="24"/>
      <c r="PG36" s="24"/>
      <c r="PH36" s="24"/>
      <c r="PI36" s="24"/>
      <c r="PJ36" s="24"/>
      <c r="PK36" s="24"/>
      <c r="PL36" s="24"/>
      <c r="PM36" s="24"/>
      <c r="PN36" s="24"/>
      <c r="PO36" s="24"/>
      <c r="PP36" s="24"/>
      <c r="PQ36" s="24"/>
      <c r="PR36" s="24"/>
      <c r="PS36" s="24"/>
      <c r="PT36" s="24"/>
      <c r="PU36" s="24"/>
      <c r="PV36" s="24"/>
      <c r="PW36" s="24"/>
      <c r="PX36" s="24"/>
      <c r="PY36" s="24"/>
      <c r="PZ36" s="24"/>
      <c r="QA36" s="24"/>
      <c r="QB36" s="24"/>
      <c r="QC36" s="24"/>
      <c r="QD36" s="24"/>
      <c r="QE36" s="24"/>
      <c r="QF36" s="24"/>
      <c r="QG36" s="24"/>
      <c r="QH36" s="24"/>
      <c r="QI36" s="24"/>
      <c r="QJ36" s="24"/>
      <c r="QK36" s="24"/>
      <c r="QL36" s="24"/>
      <c r="QM36" s="24"/>
      <c r="QN36" s="24"/>
      <c r="QO36" s="24"/>
      <c r="QP36" s="24"/>
      <c r="QQ36" s="24"/>
      <c r="QR36" s="24"/>
      <c r="QS36" s="24"/>
      <c r="QT36" s="24"/>
      <c r="QU36" s="24"/>
      <c r="QV36" s="24"/>
      <c r="QW36" s="24"/>
      <c r="QX36" s="24"/>
      <c r="QY36" s="24"/>
      <c r="QZ36" s="24"/>
      <c r="RA36" s="24"/>
      <c r="RB36" s="24"/>
      <c r="RC36" s="24"/>
      <c r="RD36" s="24"/>
      <c r="RE36" s="24"/>
      <c r="RF36" s="24"/>
      <c r="RG36" s="24"/>
      <c r="RH36" s="24"/>
      <c r="RI36" s="24"/>
      <c r="RJ36" s="24"/>
      <c r="RK36" s="24"/>
      <c r="RL36" s="24"/>
      <c r="RM36" s="24"/>
      <c r="RN36" s="24"/>
      <c r="RO36" s="24"/>
      <c r="RP36" s="24"/>
      <c r="RQ36" s="24"/>
      <c r="RR36" s="24"/>
      <c r="RS36" s="24"/>
      <c r="RT36" s="24"/>
      <c r="RU36" s="24"/>
      <c r="RV36" s="24"/>
      <c r="RW36" s="24"/>
      <c r="RX36" s="24"/>
      <c r="RY36" s="24"/>
      <c r="RZ36" s="24"/>
      <c r="SA36" s="24"/>
      <c r="SB36" s="24"/>
      <c r="SC36" s="24"/>
      <c r="SD36" s="24"/>
      <c r="SE36" s="24"/>
      <c r="SF36" s="24"/>
      <c r="SG36" s="24"/>
      <c r="SH36" s="24"/>
      <c r="SI36" s="24"/>
      <c r="SJ36" s="24"/>
      <c r="SK36" s="24"/>
      <c r="SL36" s="24"/>
      <c r="SM36" s="24"/>
      <c r="SN36" s="24"/>
      <c r="SO36" s="24"/>
      <c r="SP36" s="24"/>
      <c r="SQ36" s="24"/>
      <c r="SR36" s="24"/>
      <c r="SS36" s="24"/>
      <c r="ST36" s="24"/>
      <c r="SU36" s="24"/>
      <c r="SV36" s="24"/>
      <c r="SW36" s="24"/>
      <c r="SX36" s="24"/>
      <c r="SY36" s="24"/>
      <c r="SZ36" s="24"/>
      <c r="TA36" s="24"/>
      <c r="TB36" s="24"/>
      <c r="TC36" s="24"/>
      <c r="TD36" s="24"/>
      <c r="TE36" s="24"/>
      <c r="TF36" s="24"/>
      <c r="TG36" s="24"/>
      <c r="TH36" s="24"/>
      <c r="TI36" s="24"/>
      <c r="TJ36" s="24"/>
      <c r="TK36" s="24"/>
      <c r="TL36" s="24"/>
      <c r="TM36" s="24"/>
      <c r="TN36" s="24"/>
      <c r="TO36" s="24"/>
      <c r="TP36" s="24"/>
      <c r="TQ36" s="24"/>
      <c r="TR36" s="24"/>
      <c r="TS36" s="24"/>
      <c r="TT36" s="24"/>
      <c r="TU36" s="24"/>
      <c r="TV36" s="24"/>
      <c r="TW36" s="24"/>
      <c r="TX36" s="24"/>
      <c r="TY36" s="24"/>
      <c r="TZ36" s="24"/>
      <c r="UA36" s="24"/>
      <c r="UB36" s="24"/>
      <c r="UC36" s="24"/>
      <c r="UD36" s="24"/>
      <c r="UE36" s="24"/>
      <c r="UF36" s="24"/>
      <c r="UG36" s="24"/>
      <c r="UH36" s="24"/>
      <c r="UI36" s="24"/>
      <c r="UJ36" s="24"/>
      <c r="UK36" s="24"/>
      <c r="UL36" s="24"/>
      <c r="UM36" s="24"/>
      <c r="UN36" s="24"/>
      <c r="UO36" s="24"/>
      <c r="UP36" s="24"/>
      <c r="UQ36" s="24"/>
      <c r="UR36" s="24"/>
      <c r="US36" s="24"/>
      <c r="UT36" s="24"/>
      <c r="UU36" s="24"/>
      <c r="UV36" s="24"/>
      <c r="UW36" s="24"/>
      <c r="UX36" s="24"/>
      <c r="UY36" s="24"/>
      <c r="UZ36" s="24"/>
      <c r="VA36" s="24"/>
      <c r="VB36" s="24"/>
      <c r="VC36" s="24"/>
      <c r="VD36" s="24"/>
      <c r="VE36" s="24"/>
      <c r="VF36" s="24"/>
      <c r="VG36" s="24"/>
      <c r="VH36" s="24"/>
      <c r="VI36" s="24"/>
      <c r="VJ36" s="24"/>
      <c r="VK36" s="24"/>
      <c r="VL36" s="24"/>
      <c r="VM36" s="24"/>
      <c r="VN36" s="24"/>
      <c r="VO36" s="24"/>
      <c r="VP36" s="24"/>
      <c r="VQ36" s="24"/>
      <c r="VR36" s="24"/>
      <c r="VS36" s="24"/>
      <c r="VT36" s="24"/>
      <c r="VU36" s="24"/>
      <c r="VV36" s="24"/>
      <c r="VW36" s="24"/>
      <c r="VX36" s="24"/>
      <c r="VY36" s="24"/>
      <c r="VZ36" s="24"/>
      <c r="WA36" s="24"/>
      <c r="WB36" s="24"/>
      <c r="WC36" s="24"/>
      <c r="WD36" s="24"/>
      <c r="WE36" s="24"/>
      <c r="WF36" s="24"/>
      <c r="WG36" s="24"/>
      <c r="WH36" s="24"/>
      <c r="WI36" s="24"/>
      <c r="WJ36" s="24"/>
      <c r="WK36" s="24"/>
      <c r="WL36" s="24"/>
      <c r="WM36" s="24"/>
      <c r="WN36" s="24"/>
      <c r="WO36" s="24"/>
      <c r="WP36" s="24"/>
      <c r="WQ36" s="24"/>
      <c r="WR36" s="24"/>
      <c r="WS36" s="24"/>
      <c r="WT36" s="24"/>
      <c r="WU36" s="24"/>
      <c r="WV36" s="24"/>
      <c r="WW36" s="24"/>
      <c r="WX36" s="24"/>
      <c r="WY36" s="24"/>
      <c r="WZ36" s="24"/>
      <c r="XA36" s="24"/>
      <c r="XB36" s="24"/>
      <c r="XC36" s="24"/>
      <c r="XD36" s="24"/>
      <c r="XE36" s="24"/>
      <c r="XF36" s="24"/>
      <c r="XG36" s="24"/>
      <c r="XH36" s="24"/>
      <c r="XI36" s="24"/>
      <c r="XJ36" s="24"/>
      <c r="XK36" s="24"/>
      <c r="XL36" s="24"/>
      <c r="XM36" s="24"/>
      <c r="XN36" s="24"/>
      <c r="XO36" s="24"/>
      <c r="XP36" s="24"/>
      <c r="XQ36" s="24"/>
      <c r="XR36" s="24"/>
      <c r="XS36" s="24"/>
      <c r="XT36" s="24"/>
      <c r="XU36" s="24"/>
      <c r="XV36" s="24"/>
      <c r="XW36" s="24"/>
      <c r="XX36" s="24"/>
      <c r="XY36" s="24"/>
      <c r="XZ36" s="24"/>
      <c r="YA36" s="24"/>
      <c r="YB36" s="24"/>
      <c r="YC36" s="24"/>
      <c r="YD36" s="24"/>
      <c r="YE36" s="24"/>
      <c r="YF36" s="24"/>
      <c r="YG36" s="24"/>
      <c r="YH36" s="24"/>
      <c r="YI36" s="24"/>
      <c r="YJ36" s="24"/>
      <c r="YK36" s="24"/>
      <c r="YL36" s="24"/>
      <c r="YM36" s="24"/>
      <c r="YN36" s="24"/>
      <c r="YO36" s="24"/>
      <c r="YP36" s="24"/>
      <c r="YQ36" s="24"/>
      <c r="YR36" s="24"/>
      <c r="YS36" s="24"/>
      <c r="YT36" s="24"/>
      <c r="YU36" s="24"/>
      <c r="YV36" s="24"/>
      <c r="YW36" s="24"/>
      <c r="YX36" s="24"/>
      <c r="YY36" s="24"/>
      <c r="YZ36" s="24"/>
      <c r="ZA36" s="24"/>
      <c r="ZB36" s="24"/>
      <c r="ZC36" s="24"/>
      <c r="ZD36" s="24"/>
      <c r="ZE36" s="24"/>
      <c r="ZF36" s="24"/>
      <c r="ZG36" s="24"/>
      <c r="ZH36" s="24"/>
      <c r="ZI36" s="24"/>
      <c r="ZJ36" s="24"/>
      <c r="ZK36" s="24"/>
      <c r="ZL36" s="24"/>
      <c r="ZM36" s="24"/>
      <c r="ZN36" s="24"/>
      <c r="ZO36" s="24"/>
      <c r="ZP36" s="24"/>
      <c r="ZQ36" s="24"/>
      <c r="ZR36" s="24"/>
      <c r="ZS36" s="24"/>
      <c r="ZT36" s="24"/>
      <c r="ZU36" s="24"/>
      <c r="ZV36" s="24"/>
      <c r="ZW36" s="24"/>
      <c r="ZX36" s="24"/>
      <c r="ZY36" s="24"/>
      <c r="ZZ36" s="24"/>
      <c r="AAA36" s="24"/>
      <c r="AAB36" s="24"/>
      <c r="AAC36" s="24"/>
      <c r="AAD36" s="24"/>
      <c r="AAE36" s="24"/>
      <c r="AAF36" s="24"/>
      <c r="AAG36" s="24"/>
      <c r="AAH36" s="24"/>
      <c r="AAI36" s="24"/>
      <c r="AAJ36" s="24"/>
      <c r="AAK36" s="24"/>
      <c r="AAL36" s="24"/>
      <c r="AAM36" s="24"/>
      <c r="AAN36" s="24"/>
      <c r="AAO36" s="24"/>
      <c r="AAP36" s="24"/>
      <c r="AAQ36" s="24"/>
      <c r="AAR36" s="24"/>
      <c r="AAS36" s="24"/>
      <c r="AAT36" s="24"/>
      <c r="AAU36" s="24"/>
      <c r="AAV36" s="24"/>
      <c r="AAW36" s="24"/>
      <c r="AAX36" s="24"/>
      <c r="AAY36" s="24"/>
      <c r="AAZ36" s="24"/>
      <c r="ABA36" s="24"/>
      <c r="ABB36" s="24"/>
      <c r="ABC36" s="24"/>
      <c r="ABD36" s="24"/>
      <c r="ABE36" s="24"/>
      <c r="ABF36" s="24"/>
      <c r="ABG36" s="24"/>
      <c r="ABH36" s="24"/>
      <c r="ABI36" s="24"/>
      <c r="ABJ36" s="24"/>
      <c r="ABK36" s="24"/>
      <c r="ABL36" s="24"/>
      <c r="ABM36" s="24"/>
      <c r="ABN36" s="24"/>
      <c r="ABO36" s="24"/>
      <c r="ABP36" s="24"/>
      <c r="ABQ36" s="24"/>
      <c r="ABR36" s="24"/>
      <c r="ABS36" s="24"/>
      <c r="ABT36" s="24"/>
      <c r="ABU36" s="24"/>
      <c r="ABV36" s="24"/>
      <c r="ABW36" s="24"/>
      <c r="ABX36" s="24"/>
      <c r="ABY36" s="24"/>
      <c r="ABZ36" s="24"/>
      <c r="ACA36" s="24"/>
      <c r="ACB36" s="24"/>
      <c r="ACC36" s="24"/>
      <c r="ACD36" s="24"/>
      <c r="ACE36" s="24"/>
      <c r="ACF36" s="24"/>
      <c r="ACG36" s="24"/>
      <c r="ACH36" s="24"/>
      <c r="ACI36" s="24"/>
      <c r="ACJ36" s="24"/>
      <c r="ACK36" s="24"/>
      <c r="ACL36" s="24"/>
      <c r="ACM36" s="24"/>
      <c r="ACN36" s="24"/>
      <c r="ACO36" s="24"/>
      <c r="ACP36" s="24"/>
      <c r="ACQ36" s="24"/>
      <c r="ACR36" s="24"/>
      <c r="ACS36" s="24"/>
      <c r="ACT36" s="24"/>
      <c r="ACU36" s="24"/>
      <c r="ACV36" s="24"/>
      <c r="ACW36" s="24"/>
      <c r="ACX36" s="24"/>
      <c r="ACY36" s="24"/>
      <c r="ACZ36" s="24"/>
      <c r="ADA36" s="24"/>
      <c r="ADB36" s="24"/>
      <c r="ADC36" s="24"/>
      <c r="ADD36" s="24"/>
      <c r="ADE36" s="24"/>
      <c r="ADF36" s="24"/>
      <c r="ADG36" s="24"/>
      <c r="ADH36" s="24"/>
      <c r="ADI36" s="24"/>
      <c r="ADJ36" s="24"/>
      <c r="ADK36" s="24"/>
      <c r="ADL36" s="24"/>
      <c r="ADM36" s="24"/>
      <c r="ADN36" s="24"/>
      <c r="ADO36" s="24"/>
      <c r="ADP36" s="24"/>
      <c r="ADQ36" s="24"/>
      <c r="ADR36" s="24"/>
      <c r="ADS36" s="24"/>
      <c r="ADT36" s="24"/>
      <c r="ADU36" s="24"/>
      <c r="ADV36" s="24"/>
      <c r="ADW36" s="24"/>
      <c r="ADX36" s="24"/>
      <c r="ADY36" s="24"/>
      <c r="ADZ36" s="24"/>
      <c r="AEA36" s="24"/>
      <c r="AEB36" s="24"/>
      <c r="AEC36" s="24"/>
      <c r="AED36" s="24"/>
      <c r="AEE36" s="24"/>
      <c r="AEF36" s="24"/>
      <c r="AEG36" s="24"/>
      <c r="AEH36" s="24"/>
      <c r="AEI36" s="24"/>
      <c r="AEJ36" s="24"/>
      <c r="AEK36" s="24"/>
      <c r="AEL36" s="24"/>
      <c r="AEM36" s="24"/>
      <c r="AEN36" s="24"/>
      <c r="AEO36" s="24"/>
      <c r="AEP36" s="24"/>
      <c r="AEQ36" s="24"/>
      <c r="AER36" s="24"/>
      <c r="AES36" s="24"/>
      <c r="AET36" s="24"/>
      <c r="AEU36" s="24"/>
      <c r="AEV36" s="24"/>
      <c r="AEW36" s="24"/>
      <c r="AEX36" s="24"/>
      <c r="AEY36" s="24"/>
      <c r="AEZ36" s="24"/>
      <c r="AFA36" s="24"/>
      <c r="AFB36" s="24"/>
      <c r="AFC36" s="24"/>
      <c r="AFD36" s="24"/>
      <c r="AFE36" s="24"/>
      <c r="AFF36" s="24"/>
      <c r="AFG36" s="24"/>
      <c r="AFH36" s="24"/>
      <c r="AFI36" s="24"/>
      <c r="AFJ36" s="24"/>
      <c r="AFK36" s="24"/>
      <c r="AFL36" s="24"/>
      <c r="AFM36" s="24"/>
      <c r="AFN36" s="24"/>
      <c r="AFO36" s="24"/>
      <c r="AFP36" s="24"/>
      <c r="AFQ36" s="24"/>
      <c r="AFR36" s="24"/>
      <c r="AFS36" s="24"/>
      <c r="AFT36" s="24"/>
      <c r="AFU36" s="24"/>
      <c r="AFV36" s="24"/>
      <c r="AFW36" s="24"/>
      <c r="AFX36" s="24"/>
      <c r="AFY36" s="24"/>
      <c r="AFZ36" s="24"/>
      <c r="AGA36" s="24"/>
      <c r="AGB36" s="24"/>
      <c r="AGC36" s="24"/>
      <c r="AGD36" s="24"/>
      <c r="AGE36" s="24"/>
      <c r="AGF36" s="24"/>
      <c r="AGG36" s="24"/>
      <c r="AGH36" s="24"/>
      <c r="AGI36" s="24"/>
      <c r="AGJ36" s="24"/>
      <c r="AGK36" s="24"/>
      <c r="AGL36" s="24"/>
      <c r="AGM36" s="24"/>
      <c r="AGN36" s="24"/>
      <c r="AGO36" s="24"/>
      <c r="AGP36" s="24"/>
      <c r="AGQ36" s="24"/>
      <c r="AGR36" s="24"/>
      <c r="AGS36" s="24"/>
      <c r="AGT36" s="24"/>
      <c r="AGU36" s="24"/>
      <c r="AGV36" s="24"/>
      <c r="AGW36" s="24"/>
      <c r="AGX36" s="24"/>
      <c r="AGY36" s="24"/>
      <c r="AGZ36" s="24"/>
      <c r="AHA36" s="24"/>
      <c r="AHB36" s="24"/>
      <c r="AHC36" s="24"/>
      <c r="AHD36" s="24"/>
      <c r="AHE36" s="24"/>
      <c r="AHF36" s="24"/>
      <c r="AHG36" s="24"/>
      <c r="AHH36" s="24"/>
      <c r="AHI36" s="24"/>
      <c r="AHJ36" s="24"/>
      <c r="AHK36" s="24"/>
      <c r="AHL36" s="24"/>
      <c r="AHM36" s="24"/>
      <c r="AHN36" s="24"/>
      <c r="AHO36" s="24"/>
      <c r="AHP36" s="24"/>
      <c r="AHQ36" s="24"/>
      <c r="AHR36" s="24"/>
      <c r="AHS36" s="24"/>
      <c r="AHT36" s="24"/>
      <c r="AHU36" s="24"/>
      <c r="AHV36" s="24"/>
      <c r="AHW36" s="24"/>
      <c r="AHX36" s="24"/>
      <c r="AHY36" s="24"/>
      <c r="AHZ36" s="24"/>
      <c r="AIA36" s="24"/>
      <c r="AIB36" s="24"/>
      <c r="AIC36" s="24"/>
      <c r="AID36" s="24"/>
      <c r="AIE36" s="24"/>
      <c r="AIF36" s="24"/>
      <c r="AIG36" s="24"/>
      <c r="AIH36" s="24"/>
      <c r="AII36" s="24"/>
      <c r="AIJ36" s="24"/>
      <c r="AIK36" s="24"/>
      <c r="AIL36" s="24"/>
      <c r="AIM36" s="24"/>
      <c r="AIN36" s="24"/>
      <c r="AIO36" s="24"/>
      <c r="AIP36" s="24"/>
      <c r="AIQ36" s="24"/>
      <c r="AIR36" s="24"/>
      <c r="AIS36" s="24"/>
      <c r="AIT36" s="24"/>
      <c r="AIU36" s="24"/>
      <c r="AIV36" s="24"/>
      <c r="AIW36" s="24"/>
      <c r="AIX36" s="24"/>
      <c r="AIY36" s="24"/>
      <c r="AIZ36" s="24"/>
      <c r="AJA36" s="24"/>
      <c r="AJB36" s="24"/>
      <c r="AJC36" s="24"/>
      <c r="AJD36" s="24"/>
      <c r="AJE36" s="24"/>
      <c r="AJF36" s="24"/>
      <c r="AJG36" s="24"/>
      <c r="AJH36" s="24"/>
      <c r="AJI36" s="24"/>
      <c r="AJJ36" s="24"/>
      <c r="AJK36" s="24"/>
      <c r="AJL36" s="24"/>
      <c r="AJM36" s="24"/>
      <c r="AJN36" s="24"/>
      <c r="AJO36" s="24"/>
      <c r="AJP36" s="24"/>
      <c r="AJQ36" s="24"/>
      <c r="AJR36" s="24"/>
      <c r="AJS36" s="24"/>
      <c r="AJT36" s="24"/>
      <c r="AJU36" s="24"/>
      <c r="AJV36" s="24"/>
      <c r="AJW36" s="24"/>
      <c r="AJX36" s="24"/>
      <c r="AJY36" s="24"/>
      <c r="AJZ36" s="24"/>
      <c r="AKA36" s="24"/>
      <c r="AKB36" s="24"/>
      <c r="AKC36" s="24"/>
      <c r="AKD36" s="24"/>
      <c r="AKE36" s="24"/>
      <c r="AKF36" s="24"/>
      <c r="AKG36" s="24"/>
      <c r="AKH36" s="24"/>
      <c r="AKI36" s="24"/>
      <c r="AKJ36" s="24"/>
      <c r="AKK36" s="24"/>
      <c r="AKL36" s="24"/>
      <c r="AKM36" s="24"/>
      <c r="AKN36" s="24"/>
      <c r="AKO36" s="24"/>
      <c r="AKP36" s="24"/>
      <c r="AKQ36" s="24"/>
      <c r="AKR36" s="24"/>
      <c r="AKS36" s="24"/>
      <c r="AKT36" s="24"/>
      <c r="AKU36" s="24"/>
      <c r="AKV36" s="24"/>
      <c r="AKW36" s="24"/>
      <c r="AKX36" s="24"/>
      <c r="AKY36" s="24"/>
      <c r="AKZ36" s="24"/>
      <c r="ALA36" s="24"/>
      <c r="ALB36" s="24"/>
      <c r="ALC36" s="24"/>
      <c r="ALD36" s="24"/>
      <c r="ALE36" s="24"/>
      <c r="ALF36" s="24"/>
      <c r="ALG36" s="24"/>
      <c r="ALH36" s="24"/>
      <c r="ALI36" s="24"/>
      <c r="ALJ36" s="24"/>
      <c r="ALK36" s="24"/>
      <c r="ALL36" s="24"/>
      <c r="ALM36" s="24"/>
      <c r="ALN36" s="24"/>
      <c r="ALO36" s="24"/>
      <c r="ALP36" s="24"/>
      <c r="ALQ36" s="24"/>
      <c r="ALR36" s="24"/>
      <c r="ALS36" s="24"/>
      <c r="ALT36" s="24"/>
      <c r="ALU36" s="24"/>
      <c r="ALV36" s="24"/>
      <c r="ALW36" s="24"/>
      <c r="ALX36" s="24"/>
      <c r="ALY36" s="24"/>
      <c r="ALZ36" s="24"/>
      <c r="AMA36" s="24"/>
      <c r="AMB36" s="24"/>
      <c r="AMC36" s="24"/>
    </row>
    <row r="37" spans="1:1017" s="59" customFormat="1" ht="18" customHeight="1">
      <c r="A37" s="63" t="s">
        <v>111</v>
      </c>
      <c r="B37" s="63"/>
      <c r="C37" s="64" t="s">
        <v>112</v>
      </c>
      <c r="D37" s="74"/>
      <c r="E37" s="63"/>
      <c r="F37" s="125"/>
      <c r="G37" s="125"/>
      <c r="H37" s="125"/>
      <c r="I37" s="125"/>
      <c r="J37" s="125"/>
      <c r="K37" s="176">
        <f>SUBTOTAL(9,K38:K46)</f>
        <v>193123.69</v>
      </c>
      <c r="L37" s="58"/>
      <c r="M37" s="24"/>
      <c r="N37" s="24"/>
      <c r="O37" s="24"/>
      <c r="P37" s="24"/>
      <c r="Q37" s="24"/>
      <c r="R37" s="24"/>
      <c r="S37" s="24"/>
      <c r="T37" s="24"/>
      <c r="U37" s="24"/>
      <c r="V37" s="24"/>
      <c r="W37" s="24"/>
      <c r="X37" s="24"/>
      <c r="Y37" s="24"/>
      <c r="Z37" s="24"/>
      <c r="AA37" s="24"/>
      <c r="AB37" s="24"/>
      <c r="AC37" s="24"/>
      <c r="AD37" s="24"/>
      <c r="AE37" s="24"/>
      <c r="AF37" s="24"/>
      <c r="AG37" s="24"/>
      <c r="AH37" s="24"/>
      <c r="AI37" s="24"/>
      <c r="AJ37" s="24"/>
      <c r="AK37" s="24"/>
      <c r="AL37" s="24"/>
      <c r="AM37" s="24"/>
      <c r="AN37" s="24"/>
      <c r="AO37" s="24"/>
      <c r="AP37" s="24"/>
      <c r="AQ37" s="24"/>
      <c r="AR37" s="24"/>
      <c r="AS37" s="24"/>
      <c r="AT37" s="24"/>
      <c r="AU37" s="24"/>
      <c r="AV37" s="24"/>
      <c r="AW37" s="24"/>
      <c r="AX37" s="24"/>
      <c r="AY37" s="24"/>
      <c r="AZ37" s="24"/>
      <c r="BA37" s="24"/>
      <c r="BB37" s="24"/>
      <c r="BC37" s="24"/>
      <c r="BD37" s="24"/>
      <c r="BE37" s="24"/>
      <c r="BF37" s="24"/>
      <c r="BG37" s="24"/>
      <c r="BH37" s="24"/>
      <c r="BI37" s="24"/>
      <c r="BJ37" s="24"/>
      <c r="BK37" s="24"/>
      <c r="BL37" s="24"/>
      <c r="BM37" s="24"/>
      <c r="BN37" s="24"/>
      <c r="BO37" s="24"/>
      <c r="BP37" s="24"/>
      <c r="BQ37" s="24"/>
      <c r="BR37" s="24"/>
      <c r="BS37" s="24"/>
      <c r="BT37" s="24"/>
      <c r="BU37" s="24"/>
      <c r="BV37" s="24"/>
      <c r="BW37" s="24"/>
      <c r="BX37" s="24"/>
      <c r="BY37" s="24"/>
      <c r="BZ37" s="24"/>
      <c r="CA37" s="24"/>
      <c r="CB37" s="24"/>
      <c r="CC37" s="24"/>
      <c r="CD37" s="24"/>
      <c r="CE37" s="24"/>
      <c r="CF37" s="24"/>
      <c r="CG37" s="24"/>
      <c r="CH37" s="24"/>
      <c r="CI37" s="24"/>
      <c r="CJ37" s="24"/>
      <c r="CK37" s="24"/>
      <c r="CL37" s="24"/>
      <c r="CM37" s="24"/>
      <c r="CN37" s="24"/>
      <c r="CO37" s="24"/>
      <c r="CP37" s="24"/>
      <c r="CQ37" s="24"/>
      <c r="CR37" s="24"/>
      <c r="CS37" s="24"/>
      <c r="CT37" s="24"/>
      <c r="CU37" s="24"/>
      <c r="CV37" s="24"/>
      <c r="CW37" s="24"/>
      <c r="CX37" s="24"/>
      <c r="CY37" s="24"/>
      <c r="CZ37" s="24"/>
      <c r="DA37" s="24"/>
      <c r="DB37" s="24"/>
      <c r="DC37" s="24"/>
      <c r="DD37" s="24"/>
      <c r="DE37" s="24"/>
      <c r="DF37" s="24"/>
      <c r="DG37" s="24"/>
      <c r="DH37" s="24"/>
      <c r="DI37" s="24"/>
      <c r="DJ37" s="24"/>
      <c r="DK37" s="24"/>
      <c r="DL37" s="24"/>
      <c r="DM37" s="24"/>
      <c r="DN37" s="24"/>
      <c r="DO37" s="24"/>
      <c r="DP37" s="24"/>
      <c r="DQ37" s="24"/>
      <c r="DR37" s="24"/>
      <c r="DS37" s="24"/>
      <c r="DT37" s="24"/>
      <c r="DU37" s="24"/>
      <c r="DV37" s="24"/>
      <c r="DW37" s="24"/>
      <c r="DX37" s="24"/>
      <c r="DY37" s="24"/>
      <c r="DZ37" s="24"/>
      <c r="EA37" s="24"/>
      <c r="EB37" s="24"/>
      <c r="EC37" s="24"/>
      <c r="ED37" s="24"/>
      <c r="EE37" s="24"/>
      <c r="EF37" s="24"/>
      <c r="EG37" s="24"/>
      <c r="EH37" s="24"/>
      <c r="EI37" s="24"/>
      <c r="EJ37" s="24"/>
      <c r="EK37" s="24"/>
      <c r="EL37" s="24"/>
      <c r="EM37" s="24"/>
      <c r="EN37" s="24"/>
      <c r="EO37" s="24"/>
      <c r="EP37" s="24"/>
      <c r="EQ37" s="24"/>
      <c r="ER37" s="24"/>
      <c r="ES37" s="24"/>
      <c r="ET37" s="24"/>
      <c r="EU37" s="24"/>
      <c r="EV37" s="24"/>
      <c r="EW37" s="24"/>
      <c r="EX37" s="24"/>
      <c r="EY37" s="24"/>
      <c r="EZ37" s="24"/>
      <c r="FA37" s="24"/>
      <c r="FB37" s="24"/>
      <c r="FC37" s="24"/>
      <c r="FD37" s="24"/>
      <c r="FE37" s="24"/>
      <c r="FF37" s="24"/>
      <c r="FG37" s="24"/>
      <c r="FH37" s="24"/>
      <c r="FI37" s="24"/>
      <c r="FJ37" s="24"/>
      <c r="FK37" s="24"/>
      <c r="FL37" s="24"/>
      <c r="FM37" s="24"/>
      <c r="FN37" s="24"/>
      <c r="FO37" s="24"/>
      <c r="FP37" s="24"/>
      <c r="FQ37" s="24"/>
      <c r="FR37" s="24"/>
      <c r="FS37" s="24"/>
      <c r="FT37" s="24"/>
      <c r="FU37" s="24"/>
      <c r="FV37" s="24"/>
      <c r="FW37" s="24"/>
      <c r="FX37" s="24"/>
      <c r="FY37" s="24"/>
      <c r="FZ37" s="24"/>
      <c r="GA37" s="24"/>
      <c r="GB37" s="24"/>
      <c r="GC37" s="24"/>
      <c r="GD37" s="24"/>
      <c r="GE37" s="24"/>
      <c r="GF37" s="24"/>
      <c r="GG37" s="24"/>
      <c r="GH37" s="24"/>
      <c r="GI37" s="24"/>
      <c r="GJ37" s="24"/>
      <c r="GK37" s="24"/>
      <c r="GL37" s="24"/>
      <c r="GM37" s="24"/>
      <c r="GN37" s="24"/>
      <c r="GO37" s="24"/>
      <c r="GP37" s="24"/>
      <c r="GQ37" s="24"/>
      <c r="GR37" s="24"/>
      <c r="GS37" s="24"/>
      <c r="GT37" s="24"/>
      <c r="GU37" s="24"/>
      <c r="GV37" s="24"/>
      <c r="GW37" s="24"/>
      <c r="GX37" s="24"/>
      <c r="GY37" s="24"/>
      <c r="GZ37" s="24"/>
      <c r="HA37" s="24"/>
      <c r="HB37" s="24"/>
      <c r="HC37" s="24"/>
      <c r="HD37" s="24"/>
      <c r="HE37" s="24"/>
      <c r="HF37" s="24"/>
      <c r="HG37" s="24"/>
      <c r="HH37" s="24"/>
      <c r="HI37" s="24"/>
      <c r="HJ37" s="24"/>
      <c r="HK37" s="24"/>
      <c r="HL37" s="24"/>
      <c r="HM37" s="24"/>
      <c r="HN37" s="24"/>
      <c r="HO37" s="24"/>
      <c r="HP37" s="24"/>
      <c r="HQ37" s="24"/>
      <c r="HR37" s="24"/>
      <c r="HS37" s="24"/>
      <c r="HT37" s="24"/>
      <c r="HU37" s="24"/>
      <c r="HV37" s="24"/>
      <c r="HW37" s="24"/>
      <c r="HX37" s="24"/>
      <c r="HY37" s="24"/>
      <c r="HZ37" s="24"/>
      <c r="IA37" s="24"/>
      <c r="IB37" s="24"/>
      <c r="IC37" s="24"/>
      <c r="ID37" s="24"/>
      <c r="IE37" s="24"/>
      <c r="IF37" s="24"/>
      <c r="IG37" s="24"/>
      <c r="IH37" s="24"/>
      <c r="II37" s="24"/>
      <c r="IJ37" s="24"/>
      <c r="IK37" s="24"/>
      <c r="IL37" s="24"/>
      <c r="IM37" s="24"/>
      <c r="IN37" s="24"/>
      <c r="IO37" s="24"/>
      <c r="IP37" s="24"/>
      <c r="IQ37" s="24"/>
      <c r="IR37" s="24"/>
      <c r="IS37" s="24"/>
      <c r="IT37" s="24"/>
      <c r="IU37" s="24"/>
      <c r="IV37" s="24"/>
      <c r="IW37" s="24"/>
      <c r="IX37" s="24"/>
      <c r="IY37" s="24"/>
      <c r="IZ37" s="24"/>
      <c r="JA37" s="24"/>
      <c r="JB37" s="24"/>
      <c r="JC37" s="24"/>
      <c r="JD37" s="24"/>
      <c r="JE37" s="24"/>
      <c r="JF37" s="24"/>
      <c r="JG37" s="24"/>
      <c r="JH37" s="24"/>
      <c r="JI37" s="24"/>
      <c r="JJ37" s="24"/>
      <c r="JK37" s="24"/>
      <c r="JL37" s="24"/>
      <c r="JM37" s="24"/>
      <c r="JN37" s="24"/>
      <c r="JO37" s="24"/>
      <c r="JP37" s="24"/>
      <c r="JQ37" s="24"/>
      <c r="JR37" s="24"/>
      <c r="JS37" s="24"/>
      <c r="JT37" s="24"/>
      <c r="JU37" s="24"/>
      <c r="JV37" s="24"/>
      <c r="JW37" s="24"/>
      <c r="JX37" s="24"/>
      <c r="JY37" s="24"/>
      <c r="JZ37" s="24"/>
      <c r="KA37" s="24"/>
      <c r="KB37" s="24"/>
      <c r="KC37" s="24"/>
      <c r="KD37" s="24"/>
      <c r="KE37" s="24"/>
      <c r="KF37" s="24"/>
      <c r="KG37" s="24"/>
      <c r="KH37" s="24"/>
      <c r="KI37" s="24"/>
      <c r="KJ37" s="24"/>
      <c r="KK37" s="24"/>
      <c r="KL37" s="24"/>
      <c r="KM37" s="24"/>
      <c r="KN37" s="24"/>
      <c r="KO37" s="24"/>
      <c r="KP37" s="24"/>
      <c r="KQ37" s="24"/>
      <c r="KR37" s="24"/>
      <c r="KS37" s="24"/>
      <c r="KT37" s="24"/>
      <c r="KU37" s="24"/>
      <c r="KV37" s="24"/>
      <c r="KW37" s="24"/>
      <c r="KX37" s="24"/>
      <c r="KY37" s="24"/>
      <c r="KZ37" s="24"/>
      <c r="LA37" s="24"/>
      <c r="LB37" s="24"/>
      <c r="LC37" s="24"/>
      <c r="LD37" s="24"/>
      <c r="LE37" s="24"/>
      <c r="LF37" s="24"/>
      <c r="LG37" s="24"/>
      <c r="LH37" s="24"/>
      <c r="LI37" s="24"/>
      <c r="LJ37" s="24"/>
      <c r="LK37" s="24"/>
      <c r="LL37" s="24"/>
      <c r="LM37" s="24"/>
      <c r="LN37" s="24"/>
      <c r="LO37" s="24"/>
      <c r="LP37" s="24"/>
      <c r="LQ37" s="24"/>
      <c r="LR37" s="24"/>
      <c r="LS37" s="24"/>
      <c r="LT37" s="24"/>
      <c r="LU37" s="24"/>
      <c r="LV37" s="24"/>
      <c r="LW37" s="24"/>
      <c r="LX37" s="24"/>
      <c r="LY37" s="24"/>
      <c r="LZ37" s="24"/>
      <c r="MA37" s="24"/>
      <c r="MB37" s="24"/>
      <c r="MC37" s="24"/>
      <c r="MD37" s="24"/>
      <c r="ME37" s="24"/>
      <c r="MF37" s="24"/>
      <c r="MG37" s="24"/>
      <c r="MH37" s="24"/>
      <c r="MI37" s="24"/>
      <c r="MJ37" s="24"/>
      <c r="MK37" s="24"/>
      <c r="ML37" s="24"/>
      <c r="MM37" s="24"/>
      <c r="MN37" s="24"/>
      <c r="MO37" s="24"/>
      <c r="MP37" s="24"/>
      <c r="MQ37" s="24"/>
      <c r="MR37" s="24"/>
      <c r="MS37" s="24"/>
      <c r="MT37" s="24"/>
      <c r="MU37" s="24"/>
      <c r="MV37" s="24"/>
      <c r="MW37" s="24"/>
      <c r="MX37" s="24"/>
      <c r="MY37" s="24"/>
      <c r="MZ37" s="24"/>
      <c r="NA37" s="24"/>
      <c r="NB37" s="24"/>
      <c r="NC37" s="24"/>
      <c r="ND37" s="24"/>
      <c r="NE37" s="24"/>
      <c r="NF37" s="24"/>
      <c r="NG37" s="24"/>
      <c r="NH37" s="24"/>
      <c r="NI37" s="24"/>
      <c r="NJ37" s="24"/>
      <c r="NK37" s="24"/>
      <c r="NL37" s="24"/>
      <c r="NM37" s="24"/>
      <c r="NN37" s="24"/>
      <c r="NO37" s="24"/>
      <c r="NP37" s="24"/>
      <c r="NQ37" s="24"/>
      <c r="NR37" s="24"/>
      <c r="NS37" s="24"/>
      <c r="NT37" s="24"/>
      <c r="NU37" s="24"/>
      <c r="NV37" s="24"/>
      <c r="NW37" s="24"/>
      <c r="NX37" s="24"/>
      <c r="NY37" s="24"/>
      <c r="NZ37" s="24"/>
      <c r="OA37" s="24"/>
      <c r="OB37" s="24"/>
      <c r="OC37" s="24"/>
      <c r="OD37" s="24"/>
      <c r="OE37" s="24"/>
      <c r="OF37" s="24"/>
      <c r="OG37" s="24"/>
      <c r="OH37" s="24"/>
      <c r="OI37" s="24"/>
      <c r="OJ37" s="24"/>
      <c r="OK37" s="24"/>
      <c r="OL37" s="24"/>
      <c r="OM37" s="24"/>
      <c r="ON37" s="24"/>
      <c r="OO37" s="24"/>
      <c r="OP37" s="24"/>
      <c r="OQ37" s="24"/>
      <c r="OR37" s="24"/>
      <c r="OS37" s="24"/>
      <c r="OT37" s="24"/>
      <c r="OU37" s="24"/>
      <c r="OV37" s="24"/>
      <c r="OW37" s="24"/>
      <c r="OX37" s="24"/>
      <c r="OY37" s="24"/>
      <c r="OZ37" s="24"/>
      <c r="PA37" s="24"/>
      <c r="PB37" s="24"/>
      <c r="PC37" s="24"/>
      <c r="PD37" s="24"/>
      <c r="PE37" s="24"/>
      <c r="PF37" s="24"/>
      <c r="PG37" s="24"/>
      <c r="PH37" s="24"/>
      <c r="PI37" s="24"/>
      <c r="PJ37" s="24"/>
      <c r="PK37" s="24"/>
      <c r="PL37" s="24"/>
      <c r="PM37" s="24"/>
      <c r="PN37" s="24"/>
      <c r="PO37" s="24"/>
      <c r="PP37" s="24"/>
      <c r="PQ37" s="24"/>
      <c r="PR37" s="24"/>
      <c r="PS37" s="24"/>
      <c r="PT37" s="24"/>
      <c r="PU37" s="24"/>
      <c r="PV37" s="24"/>
      <c r="PW37" s="24"/>
      <c r="PX37" s="24"/>
      <c r="PY37" s="24"/>
      <c r="PZ37" s="24"/>
      <c r="QA37" s="24"/>
      <c r="QB37" s="24"/>
      <c r="QC37" s="24"/>
      <c r="QD37" s="24"/>
      <c r="QE37" s="24"/>
      <c r="QF37" s="24"/>
      <c r="QG37" s="24"/>
      <c r="QH37" s="24"/>
      <c r="QI37" s="24"/>
      <c r="QJ37" s="24"/>
      <c r="QK37" s="24"/>
      <c r="QL37" s="24"/>
      <c r="QM37" s="24"/>
      <c r="QN37" s="24"/>
      <c r="QO37" s="24"/>
      <c r="QP37" s="24"/>
      <c r="QQ37" s="24"/>
      <c r="QR37" s="24"/>
      <c r="QS37" s="24"/>
      <c r="QT37" s="24"/>
      <c r="QU37" s="24"/>
      <c r="QV37" s="24"/>
      <c r="QW37" s="24"/>
      <c r="QX37" s="24"/>
      <c r="QY37" s="24"/>
      <c r="QZ37" s="24"/>
      <c r="RA37" s="24"/>
      <c r="RB37" s="24"/>
      <c r="RC37" s="24"/>
      <c r="RD37" s="24"/>
      <c r="RE37" s="24"/>
      <c r="RF37" s="24"/>
      <c r="RG37" s="24"/>
      <c r="RH37" s="24"/>
      <c r="RI37" s="24"/>
      <c r="RJ37" s="24"/>
      <c r="RK37" s="24"/>
      <c r="RL37" s="24"/>
      <c r="RM37" s="24"/>
      <c r="RN37" s="24"/>
      <c r="RO37" s="24"/>
      <c r="RP37" s="24"/>
      <c r="RQ37" s="24"/>
      <c r="RR37" s="24"/>
      <c r="RS37" s="24"/>
      <c r="RT37" s="24"/>
      <c r="RU37" s="24"/>
      <c r="RV37" s="24"/>
      <c r="RW37" s="24"/>
      <c r="RX37" s="24"/>
      <c r="RY37" s="24"/>
      <c r="RZ37" s="24"/>
      <c r="SA37" s="24"/>
      <c r="SB37" s="24"/>
      <c r="SC37" s="24"/>
      <c r="SD37" s="24"/>
      <c r="SE37" s="24"/>
      <c r="SF37" s="24"/>
      <c r="SG37" s="24"/>
      <c r="SH37" s="24"/>
      <c r="SI37" s="24"/>
      <c r="SJ37" s="24"/>
      <c r="SK37" s="24"/>
      <c r="SL37" s="24"/>
      <c r="SM37" s="24"/>
      <c r="SN37" s="24"/>
      <c r="SO37" s="24"/>
      <c r="SP37" s="24"/>
      <c r="SQ37" s="24"/>
      <c r="SR37" s="24"/>
      <c r="SS37" s="24"/>
      <c r="ST37" s="24"/>
      <c r="SU37" s="24"/>
      <c r="SV37" s="24"/>
      <c r="SW37" s="24"/>
      <c r="SX37" s="24"/>
      <c r="SY37" s="24"/>
      <c r="SZ37" s="24"/>
      <c r="TA37" s="24"/>
      <c r="TB37" s="24"/>
      <c r="TC37" s="24"/>
      <c r="TD37" s="24"/>
      <c r="TE37" s="24"/>
      <c r="TF37" s="24"/>
      <c r="TG37" s="24"/>
      <c r="TH37" s="24"/>
      <c r="TI37" s="24"/>
      <c r="TJ37" s="24"/>
      <c r="TK37" s="24"/>
      <c r="TL37" s="24"/>
      <c r="TM37" s="24"/>
      <c r="TN37" s="24"/>
      <c r="TO37" s="24"/>
      <c r="TP37" s="24"/>
      <c r="TQ37" s="24"/>
      <c r="TR37" s="24"/>
      <c r="TS37" s="24"/>
      <c r="TT37" s="24"/>
      <c r="TU37" s="24"/>
      <c r="TV37" s="24"/>
      <c r="TW37" s="24"/>
      <c r="TX37" s="24"/>
      <c r="TY37" s="24"/>
      <c r="TZ37" s="24"/>
      <c r="UA37" s="24"/>
      <c r="UB37" s="24"/>
      <c r="UC37" s="24"/>
      <c r="UD37" s="24"/>
      <c r="UE37" s="24"/>
      <c r="UF37" s="24"/>
      <c r="UG37" s="24"/>
      <c r="UH37" s="24"/>
      <c r="UI37" s="24"/>
      <c r="UJ37" s="24"/>
      <c r="UK37" s="24"/>
      <c r="UL37" s="24"/>
      <c r="UM37" s="24"/>
      <c r="UN37" s="24"/>
      <c r="UO37" s="24"/>
      <c r="UP37" s="24"/>
      <c r="UQ37" s="24"/>
      <c r="UR37" s="24"/>
      <c r="US37" s="24"/>
      <c r="UT37" s="24"/>
      <c r="UU37" s="24"/>
      <c r="UV37" s="24"/>
      <c r="UW37" s="24"/>
      <c r="UX37" s="24"/>
      <c r="UY37" s="24"/>
      <c r="UZ37" s="24"/>
      <c r="VA37" s="24"/>
      <c r="VB37" s="24"/>
      <c r="VC37" s="24"/>
      <c r="VD37" s="24"/>
      <c r="VE37" s="24"/>
      <c r="VF37" s="24"/>
      <c r="VG37" s="24"/>
      <c r="VH37" s="24"/>
      <c r="VI37" s="24"/>
      <c r="VJ37" s="24"/>
      <c r="VK37" s="24"/>
      <c r="VL37" s="24"/>
      <c r="VM37" s="24"/>
      <c r="VN37" s="24"/>
      <c r="VO37" s="24"/>
      <c r="VP37" s="24"/>
      <c r="VQ37" s="24"/>
      <c r="VR37" s="24"/>
      <c r="VS37" s="24"/>
      <c r="VT37" s="24"/>
      <c r="VU37" s="24"/>
      <c r="VV37" s="24"/>
      <c r="VW37" s="24"/>
      <c r="VX37" s="24"/>
      <c r="VY37" s="24"/>
      <c r="VZ37" s="24"/>
      <c r="WA37" s="24"/>
      <c r="WB37" s="24"/>
      <c r="WC37" s="24"/>
      <c r="WD37" s="24"/>
      <c r="WE37" s="24"/>
      <c r="WF37" s="24"/>
      <c r="WG37" s="24"/>
      <c r="WH37" s="24"/>
      <c r="WI37" s="24"/>
      <c r="WJ37" s="24"/>
      <c r="WK37" s="24"/>
      <c r="WL37" s="24"/>
      <c r="WM37" s="24"/>
      <c r="WN37" s="24"/>
      <c r="WO37" s="24"/>
      <c r="WP37" s="24"/>
      <c r="WQ37" s="24"/>
      <c r="WR37" s="24"/>
      <c r="WS37" s="24"/>
      <c r="WT37" s="24"/>
      <c r="WU37" s="24"/>
      <c r="WV37" s="24"/>
      <c r="WW37" s="24"/>
      <c r="WX37" s="24"/>
      <c r="WY37" s="24"/>
      <c r="WZ37" s="24"/>
      <c r="XA37" s="24"/>
      <c r="XB37" s="24"/>
      <c r="XC37" s="24"/>
      <c r="XD37" s="24"/>
      <c r="XE37" s="24"/>
      <c r="XF37" s="24"/>
      <c r="XG37" s="24"/>
      <c r="XH37" s="24"/>
      <c r="XI37" s="24"/>
      <c r="XJ37" s="24"/>
      <c r="XK37" s="24"/>
      <c r="XL37" s="24"/>
      <c r="XM37" s="24"/>
      <c r="XN37" s="24"/>
      <c r="XO37" s="24"/>
      <c r="XP37" s="24"/>
      <c r="XQ37" s="24"/>
      <c r="XR37" s="24"/>
      <c r="XS37" s="24"/>
      <c r="XT37" s="24"/>
      <c r="XU37" s="24"/>
      <c r="XV37" s="24"/>
      <c r="XW37" s="24"/>
      <c r="XX37" s="24"/>
      <c r="XY37" s="24"/>
      <c r="XZ37" s="24"/>
      <c r="YA37" s="24"/>
      <c r="YB37" s="24"/>
      <c r="YC37" s="24"/>
      <c r="YD37" s="24"/>
      <c r="YE37" s="24"/>
      <c r="YF37" s="24"/>
      <c r="YG37" s="24"/>
      <c r="YH37" s="24"/>
      <c r="YI37" s="24"/>
      <c r="YJ37" s="24"/>
      <c r="YK37" s="24"/>
      <c r="YL37" s="24"/>
      <c r="YM37" s="24"/>
      <c r="YN37" s="24"/>
      <c r="YO37" s="24"/>
      <c r="YP37" s="24"/>
      <c r="YQ37" s="24"/>
      <c r="YR37" s="24"/>
      <c r="YS37" s="24"/>
      <c r="YT37" s="24"/>
      <c r="YU37" s="24"/>
      <c r="YV37" s="24"/>
      <c r="YW37" s="24"/>
      <c r="YX37" s="24"/>
      <c r="YY37" s="24"/>
      <c r="YZ37" s="24"/>
      <c r="ZA37" s="24"/>
      <c r="ZB37" s="24"/>
      <c r="ZC37" s="24"/>
      <c r="ZD37" s="24"/>
      <c r="ZE37" s="24"/>
      <c r="ZF37" s="24"/>
      <c r="ZG37" s="24"/>
      <c r="ZH37" s="24"/>
      <c r="ZI37" s="24"/>
      <c r="ZJ37" s="24"/>
      <c r="ZK37" s="24"/>
      <c r="ZL37" s="24"/>
      <c r="ZM37" s="24"/>
      <c r="ZN37" s="24"/>
      <c r="ZO37" s="24"/>
      <c r="ZP37" s="24"/>
      <c r="ZQ37" s="24"/>
      <c r="ZR37" s="24"/>
      <c r="ZS37" s="24"/>
      <c r="ZT37" s="24"/>
      <c r="ZU37" s="24"/>
      <c r="ZV37" s="24"/>
      <c r="ZW37" s="24"/>
      <c r="ZX37" s="24"/>
      <c r="ZY37" s="24"/>
      <c r="ZZ37" s="24"/>
      <c r="AAA37" s="24"/>
      <c r="AAB37" s="24"/>
      <c r="AAC37" s="24"/>
      <c r="AAD37" s="24"/>
      <c r="AAE37" s="24"/>
      <c r="AAF37" s="24"/>
      <c r="AAG37" s="24"/>
      <c r="AAH37" s="24"/>
      <c r="AAI37" s="24"/>
      <c r="AAJ37" s="24"/>
      <c r="AAK37" s="24"/>
      <c r="AAL37" s="24"/>
      <c r="AAM37" s="24"/>
      <c r="AAN37" s="24"/>
      <c r="AAO37" s="24"/>
      <c r="AAP37" s="24"/>
      <c r="AAQ37" s="24"/>
      <c r="AAR37" s="24"/>
      <c r="AAS37" s="24"/>
      <c r="AAT37" s="24"/>
      <c r="AAU37" s="24"/>
      <c r="AAV37" s="24"/>
      <c r="AAW37" s="24"/>
      <c r="AAX37" s="24"/>
      <c r="AAY37" s="24"/>
      <c r="AAZ37" s="24"/>
      <c r="ABA37" s="24"/>
      <c r="ABB37" s="24"/>
      <c r="ABC37" s="24"/>
      <c r="ABD37" s="24"/>
      <c r="ABE37" s="24"/>
      <c r="ABF37" s="24"/>
      <c r="ABG37" s="24"/>
      <c r="ABH37" s="24"/>
      <c r="ABI37" s="24"/>
      <c r="ABJ37" s="24"/>
      <c r="ABK37" s="24"/>
      <c r="ABL37" s="24"/>
      <c r="ABM37" s="24"/>
      <c r="ABN37" s="24"/>
      <c r="ABO37" s="24"/>
      <c r="ABP37" s="24"/>
      <c r="ABQ37" s="24"/>
      <c r="ABR37" s="24"/>
      <c r="ABS37" s="24"/>
      <c r="ABT37" s="24"/>
      <c r="ABU37" s="24"/>
      <c r="ABV37" s="24"/>
      <c r="ABW37" s="24"/>
      <c r="ABX37" s="24"/>
      <c r="ABY37" s="24"/>
      <c r="ABZ37" s="24"/>
      <c r="ACA37" s="24"/>
      <c r="ACB37" s="24"/>
      <c r="ACC37" s="24"/>
      <c r="ACD37" s="24"/>
      <c r="ACE37" s="24"/>
      <c r="ACF37" s="24"/>
      <c r="ACG37" s="24"/>
      <c r="ACH37" s="24"/>
      <c r="ACI37" s="24"/>
      <c r="ACJ37" s="24"/>
      <c r="ACK37" s="24"/>
      <c r="ACL37" s="24"/>
      <c r="ACM37" s="24"/>
      <c r="ACN37" s="24"/>
      <c r="ACO37" s="24"/>
      <c r="ACP37" s="24"/>
      <c r="ACQ37" s="24"/>
      <c r="ACR37" s="24"/>
      <c r="ACS37" s="24"/>
      <c r="ACT37" s="24"/>
      <c r="ACU37" s="24"/>
      <c r="ACV37" s="24"/>
      <c r="ACW37" s="24"/>
      <c r="ACX37" s="24"/>
      <c r="ACY37" s="24"/>
      <c r="ACZ37" s="24"/>
      <c r="ADA37" s="24"/>
      <c r="ADB37" s="24"/>
      <c r="ADC37" s="24"/>
      <c r="ADD37" s="24"/>
      <c r="ADE37" s="24"/>
      <c r="ADF37" s="24"/>
      <c r="ADG37" s="24"/>
      <c r="ADH37" s="24"/>
      <c r="ADI37" s="24"/>
      <c r="ADJ37" s="24"/>
      <c r="ADK37" s="24"/>
      <c r="ADL37" s="24"/>
      <c r="ADM37" s="24"/>
      <c r="ADN37" s="24"/>
      <c r="ADO37" s="24"/>
      <c r="ADP37" s="24"/>
      <c r="ADQ37" s="24"/>
      <c r="ADR37" s="24"/>
      <c r="ADS37" s="24"/>
      <c r="ADT37" s="24"/>
      <c r="ADU37" s="24"/>
      <c r="ADV37" s="24"/>
      <c r="ADW37" s="24"/>
      <c r="ADX37" s="24"/>
      <c r="ADY37" s="24"/>
      <c r="ADZ37" s="24"/>
      <c r="AEA37" s="24"/>
      <c r="AEB37" s="24"/>
      <c r="AEC37" s="24"/>
      <c r="AED37" s="24"/>
      <c r="AEE37" s="24"/>
      <c r="AEF37" s="24"/>
      <c r="AEG37" s="24"/>
      <c r="AEH37" s="24"/>
      <c r="AEI37" s="24"/>
      <c r="AEJ37" s="24"/>
      <c r="AEK37" s="24"/>
      <c r="AEL37" s="24"/>
      <c r="AEM37" s="24"/>
      <c r="AEN37" s="24"/>
      <c r="AEO37" s="24"/>
      <c r="AEP37" s="24"/>
      <c r="AEQ37" s="24"/>
      <c r="AER37" s="24"/>
      <c r="AES37" s="24"/>
      <c r="AET37" s="24"/>
      <c r="AEU37" s="24"/>
      <c r="AEV37" s="24"/>
      <c r="AEW37" s="24"/>
      <c r="AEX37" s="24"/>
      <c r="AEY37" s="24"/>
      <c r="AEZ37" s="24"/>
      <c r="AFA37" s="24"/>
      <c r="AFB37" s="24"/>
      <c r="AFC37" s="24"/>
      <c r="AFD37" s="24"/>
      <c r="AFE37" s="24"/>
      <c r="AFF37" s="24"/>
      <c r="AFG37" s="24"/>
      <c r="AFH37" s="24"/>
      <c r="AFI37" s="24"/>
      <c r="AFJ37" s="24"/>
      <c r="AFK37" s="24"/>
      <c r="AFL37" s="24"/>
      <c r="AFM37" s="24"/>
      <c r="AFN37" s="24"/>
      <c r="AFO37" s="24"/>
      <c r="AFP37" s="24"/>
      <c r="AFQ37" s="24"/>
      <c r="AFR37" s="24"/>
      <c r="AFS37" s="24"/>
      <c r="AFT37" s="24"/>
      <c r="AFU37" s="24"/>
      <c r="AFV37" s="24"/>
      <c r="AFW37" s="24"/>
      <c r="AFX37" s="24"/>
      <c r="AFY37" s="24"/>
      <c r="AFZ37" s="24"/>
      <c r="AGA37" s="24"/>
      <c r="AGB37" s="24"/>
      <c r="AGC37" s="24"/>
      <c r="AGD37" s="24"/>
      <c r="AGE37" s="24"/>
      <c r="AGF37" s="24"/>
      <c r="AGG37" s="24"/>
      <c r="AGH37" s="24"/>
      <c r="AGI37" s="24"/>
      <c r="AGJ37" s="24"/>
      <c r="AGK37" s="24"/>
      <c r="AGL37" s="24"/>
      <c r="AGM37" s="24"/>
      <c r="AGN37" s="24"/>
      <c r="AGO37" s="24"/>
      <c r="AGP37" s="24"/>
      <c r="AGQ37" s="24"/>
      <c r="AGR37" s="24"/>
      <c r="AGS37" s="24"/>
      <c r="AGT37" s="24"/>
      <c r="AGU37" s="24"/>
      <c r="AGV37" s="24"/>
      <c r="AGW37" s="24"/>
      <c r="AGX37" s="24"/>
      <c r="AGY37" s="24"/>
      <c r="AGZ37" s="24"/>
      <c r="AHA37" s="24"/>
      <c r="AHB37" s="24"/>
      <c r="AHC37" s="24"/>
      <c r="AHD37" s="24"/>
      <c r="AHE37" s="24"/>
      <c r="AHF37" s="24"/>
      <c r="AHG37" s="24"/>
      <c r="AHH37" s="24"/>
      <c r="AHI37" s="24"/>
      <c r="AHJ37" s="24"/>
      <c r="AHK37" s="24"/>
      <c r="AHL37" s="24"/>
      <c r="AHM37" s="24"/>
      <c r="AHN37" s="24"/>
      <c r="AHO37" s="24"/>
      <c r="AHP37" s="24"/>
      <c r="AHQ37" s="24"/>
      <c r="AHR37" s="24"/>
      <c r="AHS37" s="24"/>
      <c r="AHT37" s="24"/>
      <c r="AHU37" s="24"/>
      <c r="AHV37" s="24"/>
      <c r="AHW37" s="24"/>
      <c r="AHX37" s="24"/>
      <c r="AHY37" s="24"/>
      <c r="AHZ37" s="24"/>
      <c r="AIA37" s="24"/>
      <c r="AIB37" s="24"/>
      <c r="AIC37" s="24"/>
      <c r="AID37" s="24"/>
      <c r="AIE37" s="24"/>
      <c r="AIF37" s="24"/>
      <c r="AIG37" s="24"/>
      <c r="AIH37" s="24"/>
      <c r="AII37" s="24"/>
      <c r="AIJ37" s="24"/>
      <c r="AIK37" s="24"/>
      <c r="AIL37" s="24"/>
      <c r="AIM37" s="24"/>
      <c r="AIN37" s="24"/>
      <c r="AIO37" s="24"/>
      <c r="AIP37" s="24"/>
      <c r="AIQ37" s="24"/>
      <c r="AIR37" s="24"/>
      <c r="AIS37" s="24"/>
      <c r="AIT37" s="24"/>
      <c r="AIU37" s="24"/>
      <c r="AIV37" s="24"/>
      <c r="AIW37" s="24"/>
      <c r="AIX37" s="24"/>
      <c r="AIY37" s="24"/>
      <c r="AIZ37" s="24"/>
      <c r="AJA37" s="24"/>
      <c r="AJB37" s="24"/>
      <c r="AJC37" s="24"/>
      <c r="AJD37" s="24"/>
      <c r="AJE37" s="24"/>
      <c r="AJF37" s="24"/>
      <c r="AJG37" s="24"/>
      <c r="AJH37" s="24"/>
      <c r="AJI37" s="24"/>
      <c r="AJJ37" s="24"/>
      <c r="AJK37" s="24"/>
      <c r="AJL37" s="24"/>
      <c r="AJM37" s="24"/>
      <c r="AJN37" s="24"/>
      <c r="AJO37" s="24"/>
      <c r="AJP37" s="24"/>
      <c r="AJQ37" s="24"/>
      <c r="AJR37" s="24"/>
      <c r="AJS37" s="24"/>
      <c r="AJT37" s="24"/>
      <c r="AJU37" s="24"/>
      <c r="AJV37" s="24"/>
      <c r="AJW37" s="24"/>
      <c r="AJX37" s="24"/>
      <c r="AJY37" s="24"/>
      <c r="AJZ37" s="24"/>
      <c r="AKA37" s="24"/>
      <c r="AKB37" s="24"/>
      <c r="AKC37" s="24"/>
      <c r="AKD37" s="24"/>
      <c r="AKE37" s="24"/>
      <c r="AKF37" s="24"/>
      <c r="AKG37" s="24"/>
      <c r="AKH37" s="24"/>
      <c r="AKI37" s="24"/>
      <c r="AKJ37" s="24"/>
      <c r="AKK37" s="24"/>
      <c r="AKL37" s="24"/>
      <c r="AKM37" s="24"/>
      <c r="AKN37" s="24"/>
      <c r="AKO37" s="24"/>
      <c r="AKP37" s="24"/>
      <c r="AKQ37" s="24"/>
      <c r="AKR37" s="24"/>
      <c r="AKS37" s="24"/>
      <c r="AKT37" s="24"/>
      <c r="AKU37" s="24"/>
      <c r="AKV37" s="24"/>
      <c r="AKW37" s="24"/>
      <c r="AKX37" s="24"/>
      <c r="AKY37" s="24"/>
      <c r="AKZ37" s="24"/>
      <c r="ALA37" s="24"/>
      <c r="ALB37" s="24"/>
      <c r="ALC37" s="24"/>
      <c r="ALD37" s="24"/>
      <c r="ALE37" s="24"/>
      <c r="ALF37" s="24"/>
      <c r="ALG37" s="24"/>
      <c r="ALH37" s="24"/>
      <c r="ALI37" s="24"/>
      <c r="ALJ37" s="24"/>
      <c r="ALK37" s="24"/>
      <c r="ALL37" s="24"/>
      <c r="ALM37" s="24"/>
      <c r="ALN37" s="24"/>
      <c r="ALO37" s="24"/>
      <c r="ALP37" s="24"/>
      <c r="ALQ37" s="24"/>
      <c r="ALR37" s="24"/>
      <c r="ALS37" s="24"/>
      <c r="ALT37" s="24"/>
      <c r="ALU37" s="24"/>
      <c r="ALV37" s="24"/>
      <c r="ALW37" s="24"/>
      <c r="ALX37" s="24"/>
      <c r="ALY37" s="24"/>
      <c r="ALZ37" s="24"/>
      <c r="AMA37" s="24"/>
      <c r="AMB37" s="24"/>
      <c r="AMC37" s="24"/>
    </row>
    <row r="38" spans="1:1017" s="61" customFormat="1" ht="33">
      <c r="A38" s="132" t="s">
        <v>113</v>
      </c>
      <c r="B38" s="133">
        <v>2003309</v>
      </c>
      <c r="C38" s="134" t="s">
        <v>114</v>
      </c>
      <c r="D38" s="133" t="s">
        <v>115</v>
      </c>
      <c r="E38" s="142" t="s">
        <v>116</v>
      </c>
      <c r="F38" s="143">
        <v>231.93</v>
      </c>
      <c r="G38" s="60">
        <v>99.59</v>
      </c>
      <c r="H38" s="83">
        <f>$K$6</f>
        <v>0.21229999999999999</v>
      </c>
      <c r="I38" s="60">
        <f t="shared" ref="I38:I52" si="8">ROUND(((H38+1)*G38),2)</f>
        <v>120.73</v>
      </c>
      <c r="J38" s="60">
        <f t="shared" ref="J38:J52" si="9">TRUNC((G38*F38),2)</f>
        <v>23097.9</v>
      </c>
      <c r="K38" s="60">
        <f t="shared" ref="K38:K52" si="10">TRUNC((I38*F38),2)</f>
        <v>28000.9</v>
      </c>
      <c r="L38" s="58"/>
      <c r="M38" s="24"/>
      <c r="N38" s="24"/>
      <c r="O38" s="24"/>
      <c r="P38" s="24"/>
      <c r="Q38" s="24"/>
      <c r="R38" s="24"/>
      <c r="S38" s="24"/>
      <c r="T38" s="24"/>
      <c r="U38" s="24"/>
      <c r="V38" s="24"/>
      <c r="W38" s="24"/>
      <c r="X38" s="24"/>
      <c r="Y38" s="24"/>
      <c r="Z38" s="24"/>
      <c r="AA38" s="24"/>
      <c r="AB38" s="24"/>
      <c r="AC38" s="24"/>
      <c r="AD38" s="24"/>
      <c r="AE38" s="24"/>
      <c r="AF38" s="24"/>
      <c r="AG38" s="24"/>
      <c r="AH38" s="24"/>
      <c r="AI38" s="24"/>
      <c r="AJ38" s="24"/>
      <c r="AK38" s="24"/>
      <c r="AL38" s="24"/>
      <c r="AM38" s="24"/>
      <c r="AN38" s="24"/>
      <c r="AO38" s="24"/>
      <c r="AP38" s="24"/>
      <c r="AQ38" s="24"/>
      <c r="AR38" s="24"/>
      <c r="AS38" s="24"/>
      <c r="AT38" s="24"/>
      <c r="AU38" s="24"/>
      <c r="AV38" s="24"/>
      <c r="AW38" s="24"/>
      <c r="AX38" s="24"/>
      <c r="AY38" s="24"/>
      <c r="AZ38" s="24"/>
      <c r="BA38" s="24"/>
      <c r="BB38" s="24"/>
      <c r="BC38" s="24"/>
      <c r="BD38" s="24"/>
      <c r="BE38" s="24"/>
      <c r="BF38" s="24"/>
      <c r="BG38" s="24"/>
      <c r="BH38" s="24"/>
      <c r="BI38" s="24"/>
      <c r="BJ38" s="24"/>
      <c r="BK38" s="24"/>
      <c r="BL38" s="24"/>
      <c r="BM38" s="24"/>
      <c r="BN38" s="24"/>
      <c r="BO38" s="24"/>
      <c r="BP38" s="24"/>
      <c r="BQ38" s="24"/>
      <c r="BR38" s="24"/>
      <c r="BS38" s="24"/>
      <c r="BT38" s="24"/>
      <c r="BU38" s="24"/>
      <c r="BV38" s="24"/>
      <c r="BW38" s="24"/>
      <c r="BX38" s="24"/>
      <c r="BY38" s="24"/>
      <c r="BZ38" s="24"/>
      <c r="CA38" s="24"/>
      <c r="CB38" s="24"/>
      <c r="CC38" s="24"/>
      <c r="CD38" s="24"/>
      <c r="CE38" s="24"/>
      <c r="CF38" s="24"/>
      <c r="CG38" s="24"/>
      <c r="CH38" s="24"/>
      <c r="CI38" s="24"/>
      <c r="CJ38" s="24"/>
      <c r="CK38" s="24"/>
      <c r="CL38" s="24"/>
      <c r="CM38" s="24"/>
      <c r="CN38" s="24"/>
      <c r="CO38" s="24"/>
      <c r="CP38" s="24"/>
      <c r="CQ38" s="24"/>
      <c r="CR38" s="24"/>
      <c r="CS38" s="24"/>
      <c r="CT38" s="24"/>
      <c r="CU38" s="24"/>
      <c r="CV38" s="24"/>
      <c r="CW38" s="24"/>
      <c r="CX38" s="24"/>
      <c r="CY38" s="24"/>
      <c r="CZ38" s="24"/>
      <c r="DA38" s="24"/>
      <c r="DB38" s="24"/>
      <c r="DC38" s="24"/>
      <c r="DD38" s="24"/>
      <c r="DE38" s="24"/>
      <c r="DF38" s="24"/>
      <c r="DG38" s="24"/>
      <c r="DH38" s="24"/>
      <c r="DI38" s="24"/>
      <c r="DJ38" s="24"/>
      <c r="DK38" s="24"/>
      <c r="DL38" s="24"/>
      <c r="DM38" s="24"/>
      <c r="DN38" s="24"/>
      <c r="DO38" s="24"/>
      <c r="DP38" s="24"/>
      <c r="DQ38" s="24"/>
      <c r="DR38" s="24"/>
      <c r="DS38" s="24"/>
      <c r="DT38" s="24"/>
      <c r="DU38" s="24"/>
      <c r="DV38" s="24"/>
      <c r="DW38" s="24"/>
      <c r="DX38" s="24"/>
      <c r="DY38" s="24"/>
      <c r="DZ38" s="24"/>
      <c r="EA38" s="24"/>
      <c r="EB38" s="24"/>
      <c r="EC38" s="24"/>
      <c r="ED38" s="24"/>
      <c r="EE38" s="24"/>
      <c r="EF38" s="24"/>
      <c r="EG38" s="24"/>
      <c r="EH38" s="24"/>
      <c r="EI38" s="24"/>
      <c r="EJ38" s="24"/>
      <c r="EK38" s="24"/>
      <c r="EL38" s="24"/>
      <c r="EM38" s="24"/>
      <c r="EN38" s="24"/>
      <c r="EO38" s="24"/>
      <c r="EP38" s="24"/>
      <c r="EQ38" s="24"/>
      <c r="ER38" s="24"/>
      <c r="ES38" s="24"/>
      <c r="ET38" s="24"/>
      <c r="EU38" s="24"/>
      <c r="EV38" s="24"/>
      <c r="EW38" s="24"/>
      <c r="EX38" s="24"/>
      <c r="EY38" s="24"/>
      <c r="EZ38" s="24"/>
      <c r="FA38" s="24"/>
      <c r="FB38" s="24"/>
      <c r="FC38" s="24"/>
      <c r="FD38" s="24"/>
      <c r="FE38" s="24"/>
      <c r="FF38" s="24"/>
      <c r="FG38" s="24"/>
      <c r="FH38" s="24"/>
      <c r="FI38" s="24"/>
      <c r="FJ38" s="24"/>
      <c r="FK38" s="24"/>
      <c r="FL38" s="24"/>
      <c r="FM38" s="24"/>
      <c r="FN38" s="24"/>
      <c r="FO38" s="24"/>
      <c r="FP38" s="24"/>
      <c r="FQ38" s="24"/>
      <c r="FR38" s="24"/>
      <c r="FS38" s="24"/>
      <c r="FT38" s="24"/>
      <c r="FU38" s="24"/>
      <c r="FV38" s="24"/>
      <c r="FW38" s="24"/>
      <c r="FX38" s="24"/>
      <c r="FY38" s="24"/>
      <c r="FZ38" s="24"/>
      <c r="GA38" s="24"/>
      <c r="GB38" s="24"/>
      <c r="GC38" s="24"/>
      <c r="GD38" s="24"/>
      <c r="GE38" s="24"/>
      <c r="GF38" s="24"/>
      <c r="GG38" s="24"/>
      <c r="GH38" s="24"/>
      <c r="GI38" s="24"/>
      <c r="GJ38" s="24"/>
      <c r="GK38" s="24"/>
      <c r="GL38" s="24"/>
      <c r="GM38" s="24"/>
      <c r="GN38" s="24"/>
      <c r="GO38" s="24"/>
      <c r="GP38" s="24"/>
      <c r="GQ38" s="24"/>
      <c r="GR38" s="24"/>
      <c r="GS38" s="24"/>
      <c r="GT38" s="24"/>
      <c r="GU38" s="24"/>
      <c r="GV38" s="24"/>
      <c r="GW38" s="24"/>
      <c r="GX38" s="24"/>
      <c r="GY38" s="24"/>
      <c r="GZ38" s="24"/>
      <c r="HA38" s="24"/>
      <c r="HB38" s="24"/>
      <c r="HC38" s="24"/>
      <c r="HD38" s="24"/>
      <c r="HE38" s="24"/>
      <c r="HF38" s="24"/>
      <c r="HG38" s="24"/>
      <c r="HH38" s="24"/>
      <c r="HI38" s="24"/>
      <c r="HJ38" s="24"/>
      <c r="HK38" s="24"/>
      <c r="HL38" s="24"/>
      <c r="HM38" s="24"/>
      <c r="HN38" s="24"/>
      <c r="HO38" s="24"/>
      <c r="HP38" s="24"/>
      <c r="HQ38" s="24"/>
      <c r="HR38" s="24"/>
      <c r="HS38" s="24"/>
      <c r="HT38" s="24"/>
      <c r="HU38" s="24"/>
      <c r="HV38" s="24"/>
      <c r="HW38" s="24"/>
      <c r="HX38" s="24"/>
      <c r="HY38" s="24"/>
      <c r="HZ38" s="24"/>
      <c r="IA38" s="24"/>
      <c r="IB38" s="24"/>
      <c r="IC38" s="24"/>
      <c r="ID38" s="24"/>
      <c r="IE38" s="24"/>
      <c r="IF38" s="24"/>
      <c r="IG38" s="24"/>
      <c r="IH38" s="24"/>
      <c r="II38" s="24"/>
      <c r="IJ38" s="24"/>
      <c r="IK38" s="24"/>
      <c r="IL38" s="24"/>
      <c r="IM38" s="24"/>
      <c r="IN38" s="24"/>
      <c r="IO38" s="24"/>
      <c r="IP38" s="24"/>
      <c r="IQ38" s="24"/>
      <c r="IR38" s="24"/>
      <c r="IS38" s="24"/>
      <c r="IT38" s="24"/>
      <c r="IU38" s="24"/>
      <c r="IV38" s="24"/>
      <c r="IW38" s="24"/>
      <c r="IX38" s="24"/>
      <c r="IY38" s="24"/>
      <c r="IZ38" s="24"/>
      <c r="JA38" s="24"/>
      <c r="JB38" s="24"/>
      <c r="JC38" s="24"/>
      <c r="JD38" s="24"/>
      <c r="JE38" s="24"/>
      <c r="JF38" s="24"/>
      <c r="JG38" s="24"/>
      <c r="JH38" s="24"/>
      <c r="JI38" s="24"/>
      <c r="JJ38" s="24"/>
      <c r="JK38" s="24"/>
      <c r="JL38" s="24"/>
      <c r="JM38" s="24"/>
      <c r="JN38" s="24"/>
      <c r="JO38" s="24"/>
      <c r="JP38" s="24"/>
      <c r="JQ38" s="24"/>
      <c r="JR38" s="24"/>
      <c r="JS38" s="24"/>
      <c r="JT38" s="24"/>
      <c r="JU38" s="24"/>
      <c r="JV38" s="24"/>
      <c r="JW38" s="24"/>
      <c r="JX38" s="24"/>
      <c r="JY38" s="24"/>
      <c r="JZ38" s="24"/>
      <c r="KA38" s="24"/>
      <c r="KB38" s="24"/>
      <c r="KC38" s="24"/>
      <c r="KD38" s="24"/>
      <c r="KE38" s="24"/>
      <c r="KF38" s="24"/>
      <c r="KG38" s="24"/>
      <c r="KH38" s="24"/>
      <c r="KI38" s="24"/>
      <c r="KJ38" s="24"/>
      <c r="KK38" s="24"/>
      <c r="KL38" s="24"/>
      <c r="KM38" s="24"/>
      <c r="KN38" s="24"/>
      <c r="KO38" s="24"/>
      <c r="KP38" s="24"/>
      <c r="KQ38" s="24"/>
      <c r="KR38" s="24"/>
      <c r="KS38" s="24"/>
      <c r="KT38" s="24"/>
      <c r="KU38" s="24"/>
      <c r="KV38" s="24"/>
      <c r="KW38" s="24"/>
      <c r="KX38" s="24"/>
      <c r="KY38" s="24"/>
      <c r="KZ38" s="24"/>
      <c r="LA38" s="24"/>
      <c r="LB38" s="24"/>
      <c r="LC38" s="24"/>
      <c r="LD38" s="24"/>
      <c r="LE38" s="24"/>
      <c r="LF38" s="24"/>
      <c r="LG38" s="24"/>
      <c r="LH38" s="24"/>
      <c r="LI38" s="24"/>
      <c r="LJ38" s="24"/>
      <c r="LK38" s="24"/>
      <c r="LL38" s="24"/>
      <c r="LM38" s="24"/>
      <c r="LN38" s="24"/>
      <c r="LO38" s="24"/>
      <c r="LP38" s="24"/>
      <c r="LQ38" s="24"/>
      <c r="LR38" s="24"/>
      <c r="LS38" s="24"/>
      <c r="LT38" s="24"/>
      <c r="LU38" s="24"/>
      <c r="LV38" s="24"/>
      <c r="LW38" s="24"/>
      <c r="LX38" s="24"/>
      <c r="LY38" s="24"/>
      <c r="LZ38" s="24"/>
      <c r="MA38" s="24"/>
      <c r="MB38" s="24"/>
      <c r="MC38" s="24"/>
      <c r="MD38" s="24"/>
      <c r="ME38" s="24"/>
      <c r="MF38" s="24"/>
      <c r="MG38" s="24"/>
      <c r="MH38" s="24"/>
      <c r="MI38" s="24"/>
      <c r="MJ38" s="24"/>
      <c r="MK38" s="24"/>
      <c r="ML38" s="24"/>
      <c r="MM38" s="24"/>
      <c r="MN38" s="24"/>
      <c r="MO38" s="24"/>
      <c r="MP38" s="24"/>
      <c r="MQ38" s="24"/>
      <c r="MR38" s="24"/>
      <c r="MS38" s="24"/>
      <c r="MT38" s="24"/>
      <c r="MU38" s="24"/>
      <c r="MV38" s="24"/>
      <c r="MW38" s="24"/>
      <c r="MX38" s="24"/>
      <c r="MY38" s="24"/>
      <c r="MZ38" s="24"/>
      <c r="NA38" s="24"/>
      <c r="NB38" s="24"/>
      <c r="NC38" s="24"/>
      <c r="ND38" s="24"/>
      <c r="NE38" s="24"/>
      <c r="NF38" s="24"/>
      <c r="NG38" s="24"/>
      <c r="NH38" s="24"/>
      <c r="NI38" s="24"/>
      <c r="NJ38" s="24"/>
      <c r="NK38" s="24"/>
      <c r="NL38" s="24"/>
      <c r="NM38" s="24"/>
      <c r="NN38" s="24"/>
      <c r="NO38" s="24"/>
      <c r="NP38" s="24"/>
      <c r="NQ38" s="24"/>
      <c r="NR38" s="24"/>
      <c r="NS38" s="24"/>
      <c r="NT38" s="24"/>
      <c r="NU38" s="24"/>
      <c r="NV38" s="24"/>
      <c r="NW38" s="24"/>
      <c r="NX38" s="24"/>
      <c r="NY38" s="24"/>
      <c r="NZ38" s="24"/>
      <c r="OA38" s="24"/>
      <c r="OB38" s="24"/>
      <c r="OC38" s="24"/>
      <c r="OD38" s="24"/>
      <c r="OE38" s="24"/>
      <c r="OF38" s="24"/>
      <c r="OG38" s="24"/>
      <c r="OH38" s="24"/>
      <c r="OI38" s="24"/>
      <c r="OJ38" s="24"/>
      <c r="OK38" s="24"/>
      <c r="OL38" s="24"/>
      <c r="OM38" s="24"/>
      <c r="ON38" s="24"/>
      <c r="OO38" s="24"/>
      <c r="OP38" s="24"/>
      <c r="OQ38" s="24"/>
      <c r="OR38" s="24"/>
      <c r="OS38" s="24"/>
      <c r="OT38" s="24"/>
      <c r="OU38" s="24"/>
      <c r="OV38" s="24"/>
      <c r="OW38" s="24"/>
      <c r="OX38" s="24"/>
      <c r="OY38" s="24"/>
      <c r="OZ38" s="24"/>
      <c r="PA38" s="24"/>
      <c r="PB38" s="24"/>
      <c r="PC38" s="24"/>
      <c r="PD38" s="24"/>
      <c r="PE38" s="24"/>
      <c r="PF38" s="24"/>
      <c r="PG38" s="24"/>
      <c r="PH38" s="24"/>
      <c r="PI38" s="24"/>
      <c r="PJ38" s="24"/>
      <c r="PK38" s="24"/>
      <c r="PL38" s="24"/>
      <c r="PM38" s="24"/>
      <c r="PN38" s="24"/>
      <c r="PO38" s="24"/>
      <c r="PP38" s="24"/>
      <c r="PQ38" s="24"/>
      <c r="PR38" s="24"/>
      <c r="PS38" s="24"/>
      <c r="PT38" s="24"/>
      <c r="PU38" s="24"/>
      <c r="PV38" s="24"/>
      <c r="PW38" s="24"/>
      <c r="PX38" s="24"/>
      <c r="PY38" s="24"/>
      <c r="PZ38" s="24"/>
      <c r="QA38" s="24"/>
      <c r="QB38" s="24"/>
      <c r="QC38" s="24"/>
      <c r="QD38" s="24"/>
      <c r="QE38" s="24"/>
      <c r="QF38" s="24"/>
      <c r="QG38" s="24"/>
      <c r="QH38" s="24"/>
      <c r="QI38" s="24"/>
      <c r="QJ38" s="24"/>
      <c r="QK38" s="24"/>
      <c r="QL38" s="24"/>
      <c r="QM38" s="24"/>
      <c r="QN38" s="24"/>
      <c r="QO38" s="24"/>
      <c r="QP38" s="24"/>
      <c r="QQ38" s="24"/>
      <c r="QR38" s="24"/>
      <c r="QS38" s="24"/>
      <c r="QT38" s="24"/>
      <c r="QU38" s="24"/>
      <c r="QV38" s="24"/>
      <c r="QW38" s="24"/>
      <c r="QX38" s="24"/>
      <c r="QY38" s="24"/>
      <c r="QZ38" s="24"/>
      <c r="RA38" s="24"/>
      <c r="RB38" s="24"/>
      <c r="RC38" s="24"/>
      <c r="RD38" s="24"/>
      <c r="RE38" s="24"/>
      <c r="RF38" s="24"/>
      <c r="RG38" s="24"/>
      <c r="RH38" s="24"/>
      <c r="RI38" s="24"/>
      <c r="RJ38" s="24"/>
      <c r="RK38" s="24"/>
      <c r="RL38" s="24"/>
      <c r="RM38" s="24"/>
      <c r="RN38" s="24"/>
      <c r="RO38" s="24"/>
      <c r="RP38" s="24"/>
      <c r="RQ38" s="24"/>
      <c r="RR38" s="24"/>
      <c r="RS38" s="24"/>
      <c r="RT38" s="24"/>
      <c r="RU38" s="24"/>
      <c r="RV38" s="24"/>
      <c r="RW38" s="24"/>
      <c r="RX38" s="24"/>
      <c r="RY38" s="24"/>
      <c r="RZ38" s="24"/>
      <c r="SA38" s="24"/>
      <c r="SB38" s="24"/>
      <c r="SC38" s="24"/>
      <c r="SD38" s="24"/>
      <c r="SE38" s="24"/>
      <c r="SF38" s="24"/>
      <c r="SG38" s="24"/>
      <c r="SH38" s="24"/>
      <c r="SI38" s="24"/>
      <c r="SJ38" s="24"/>
      <c r="SK38" s="24"/>
      <c r="SL38" s="24"/>
      <c r="SM38" s="24"/>
      <c r="SN38" s="24"/>
      <c r="SO38" s="24"/>
      <c r="SP38" s="24"/>
      <c r="SQ38" s="24"/>
      <c r="SR38" s="24"/>
      <c r="SS38" s="24"/>
      <c r="ST38" s="24"/>
      <c r="SU38" s="24"/>
      <c r="SV38" s="24"/>
      <c r="SW38" s="24"/>
      <c r="SX38" s="24"/>
      <c r="SY38" s="24"/>
      <c r="SZ38" s="24"/>
      <c r="TA38" s="24"/>
      <c r="TB38" s="24"/>
      <c r="TC38" s="24"/>
      <c r="TD38" s="24"/>
      <c r="TE38" s="24"/>
      <c r="TF38" s="24"/>
      <c r="TG38" s="24"/>
      <c r="TH38" s="24"/>
      <c r="TI38" s="24"/>
      <c r="TJ38" s="24"/>
      <c r="TK38" s="24"/>
      <c r="TL38" s="24"/>
      <c r="TM38" s="24"/>
      <c r="TN38" s="24"/>
      <c r="TO38" s="24"/>
      <c r="TP38" s="24"/>
      <c r="TQ38" s="24"/>
      <c r="TR38" s="24"/>
      <c r="TS38" s="24"/>
      <c r="TT38" s="24"/>
      <c r="TU38" s="24"/>
      <c r="TV38" s="24"/>
      <c r="TW38" s="24"/>
      <c r="TX38" s="24"/>
      <c r="TY38" s="24"/>
      <c r="TZ38" s="24"/>
      <c r="UA38" s="24"/>
      <c r="UB38" s="24"/>
      <c r="UC38" s="24"/>
      <c r="UD38" s="24"/>
      <c r="UE38" s="24"/>
      <c r="UF38" s="24"/>
      <c r="UG38" s="24"/>
      <c r="UH38" s="24"/>
      <c r="UI38" s="24"/>
      <c r="UJ38" s="24"/>
      <c r="UK38" s="24"/>
      <c r="UL38" s="24"/>
      <c r="UM38" s="24"/>
      <c r="UN38" s="24"/>
      <c r="UO38" s="24"/>
      <c r="UP38" s="24"/>
      <c r="UQ38" s="24"/>
      <c r="UR38" s="24"/>
      <c r="US38" s="24"/>
      <c r="UT38" s="24"/>
      <c r="UU38" s="24"/>
      <c r="UV38" s="24"/>
      <c r="UW38" s="24"/>
      <c r="UX38" s="24"/>
      <c r="UY38" s="24"/>
      <c r="UZ38" s="24"/>
      <c r="VA38" s="24"/>
      <c r="VB38" s="24"/>
      <c r="VC38" s="24"/>
      <c r="VD38" s="24"/>
      <c r="VE38" s="24"/>
      <c r="VF38" s="24"/>
      <c r="VG38" s="24"/>
      <c r="VH38" s="24"/>
      <c r="VI38" s="24"/>
      <c r="VJ38" s="24"/>
      <c r="VK38" s="24"/>
      <c r="VL38" s="24"/>
      <c r="VM38" s="24"/>
      <c r="VN38" s="24"/>
      <c r="VO38" s="24"/>
      <c r="VP38" s="24"/>
      <c r="VQ38" s="24"/>
      <c r="VR38" s="24"/>
      <c r="VS38" s="24"/>
      <c r="VT38" s="24"/>
      <c r="VU38" s="24"/>
      <c r="VV38" s="24"/>
      <c r="VW38" s="24"/>
      <c r="VX38" s="24"/>
      <c r="VY38" s="24"/>
      <c r="VZ38" s="24"/>
      <c r="WA38" s="24"/>
      <c r="WB38" s="24"/>
      <c r="WC38" s="24"/>
      <c r="WD38" s="24"/>
      <c r="WE38" s="24"/>
      <c r="WF38" s="24"/>
      <c r="WG38" s="24"/>
      <c r="WH38" s="24"/>
      <c r="WI38" s="24"/>
      <c r="WJ38" s="24"/>
      <c r="WK38" s="24"/>
      <c r="WL38" s="24"/>
      <c r="WM38" s="24"/>
      <c r="WN38" s="24"/>
      <c r="WO38" s="24"/>
      <c r="WP38" s="24"/>
      <c r="WQ38" s="24"/>
      <c r="WR38" s="24"/>
      <c r="WS38" s="24"/>
      <c r="WT38" s="24"/>
      <c r="WU38" s="24"/>
      <c r="WV38" s="24"/>
      <c r="WW38" s="24"/>
      <c r="WX38" s="24"/>
      <c r="WY38" s="24"/>
      <c r="WZ38" s="24"/>
      <c r="XA38" s="24"/>
      <c r="XB38" s="24"/>
      <c r="XC38" s="24"/>
      <c r="XD38" s="24"/>
      <c r="XE38" s="24"/>
      <c r="XF38" s="24"/>
      <c r="XG38" s="24"/>
      <c r="XH38" s="24"/>
      <c r="XI38" s="24"/>
      <c r="XJ38" s="24"/>
      <c r="XK38" s="24"/>
      <c r="XL38" s="24"/>
      <c r="XM38" s="24"/>
      <c r="XN38" s="24"/>
      <c r="XO38" s="24"/>
      <c r="XP38" s="24"/>
      <c r="XQ38" s="24"/>
      <c r="XR38" s="24"/>
      <c r="XS38" s="24"/>
      <c r="XT38" s="24"/>
      <c r="XU38" s="24"/>
      <c r="XV38" s="24"/>
      <c r="XW38" s="24"/>
      <c r="XX38" s="24"/>
      <c r="XY38" s="24"/>
      <c r="XZ38" s="24"/>
      <c r="YA38" s="24"/>
      <c r="YB38" s="24"/>
      <c r="YC38" s="24"/>
      <c r="YD38" s="24"/>
      <c r="YE38" s="24"/>
      <c r="YF38" s="24"/>
      <c r="YG38" s="24"/>
      <c r="YH38" s="24"/>
      <c r="YI38" s="24"/>
      <c r="YJ38" s="24"/>
      <c r="YK38" s="24"/>
      <c r="YL38" s="24"/>
      <c r="YM38" s="24"/>
      <c r="YN38" s="24"/>
      <c r="YO38" s="24"/>
      <c r="YP38" s="24"/>
      <c r="YQ38" s="24"/>
      <c r="YR38" s="24"/>
      <c r="YS38" s="24"/>
      <c r="YT38" s="24"/>
      <c r="YU38" s="24"/>
      <c r="YV38" s="24"/>
      <c r="YW38" s="24"/>
      <c r="YX38" s="24"/>
      <c r="YY38" s="24"/>
      <c r="YZ38" s="24"/>
      <c r="ZA38" s="24"/>
      <c r="ZB38" s="24"/>
      <c r="ZC38" s="24"/>
      <c r="ZD38" s="24"/>
      <c r="ZE38" s="24"/>
      <c r="ZF38" s="24"/>
      <c r="ZG38" s="24"/>
      <c r="ZH38" s="24"/>
      <c r="ZI38" s="24"/>
      <c r="ZJ38" s="24"/>
      <c r="ZK38" s="24"/>
      <c r="ZL38" s="24"/>
      <c r="ZM38" s="24"/>
      <c r="ZN38" s="24"/>
      <c r="ZO38" s="24"/>
      <c r="ZP38" s="24"/>
      <c r="ZQ38" s="24"/>
      <c r="ZR38" s="24"/>
      <c r="ZS38" s="24"/>
      <c r="ZT38" s="24"/>
      <c r="ZU38" s="24"/>
      <c r="ZV38" s="24"/>
      <c r="ZW38" s="24"/>
      <c r="ZX38" s="24"/>
      <c r="ZY38" s="24"/>
      <c r="ZZ38" s="24"/>
      <c r="AAA38" s="24"/>
      <c r="AAB38" s="24"/>
      <c r="AAC38" s="24"/>
      <c r="AAD38" s="24"/>
      <c r="AAE38" s="24"/>
      <c r="AAF38" s="24"/>
      <c r="AAG38" s="24"/>
      <c r="AAH38" s="24"/>
      <c r="AAI38" s="24"/>
      <c r="AAJ38" s="24"/>
      <c r="AAK38" s="24"/>
      <c r="AAL38" s="24"/>
      <c r="AAM38" s="24"/>
      <c r="AAN38" s="24"/>
      <c r="AAO38" s="24"/>
      <c r="AAP38" s="24"/>
      <c r="AAQ38" s="24"/>
      <c r="AAR38" s="24"/>
      <c r="AAS38" s="24"/>
      <c r="AAT38" s="24"/>
      <c r="AAU38" s="24"/>
      <c r="AAV38" s="24"/>
      <c r="AAW38" s="24"/>
      <c r="AAX38" s="24"/>
      <c r="AAY38" s="24"/>
      <c r="AAZ38" s="24"/>
      <c r="ABA38" s="24"/>
      <c r="ABB38" s="24"/>
      <c r="ABC38" s="24"/>
      <c r="ABD38" s="24"/>
      <c r="ABE38" s="24"/>
      <c r="ABF38" s="24"/>
      <c r="ABG38" s="24"/>
      <c r="ABH38" s="24"/>
      <c r="ABI38" s="24"/>
      <c r="ABJ38" s="24"/>
      <c r="ABK38" s="24"/>
      <c r="ABL38" s="24"/>
      <c r="ABM38" s="24"/>
      <c r="ABN38" s="24"/>
      <c r="ABO38" s="24"/>
      <c r="ABP38" s="24"/>
      <c r="ABQ38" s="24"/>
      <c r="ABR38" s="24"/>
      <c r="ABS38" s="24"/>
      <c r="ABT38" s="24"/>
      <c r="ABU38" s="24"/>
      <c r="ABV38" s="24"/>
      <c r="ABW38" s="24"/>
      <c r="ABX38" s="24"/>
      <c r="ABY38" s="24"/>
      <c r="ABZ38" s="24"/>
      <c r="ACA38" s="24"/>
      <c r="ACB38" s="24"/>
      <c r="ACC38" s="24"/>
      <c r="ACD38" s="24"/>
      <c r="ACE38" s="24"/>
      <c r="ACF38" s="24"/>
      <c r="ACG38" s="24"/>
      <c r="ACH38" s="24"/>
      <c r="ACI38" s="24"/>
      <c r="ACJ38" s="24"/>
      <c r="ACK38" s="24"/>
      <c r="ACL38" s="24"/>
      <c r="ACM38" s="24"/>
      <c r="ACN38" s="24"/>
      <c r="ACO38" s="24"/>
      <c r="ACP38" s="24"/>
      <c r="ACQ38" s="24"/>
      <c r="ACR38" s="24"/>
      <c r="ACS38" s="24"/>
      <c r="ACT38" s="24"/>
      <c r="ACU38" s="24"/>
      <c r="ACV38" s="24"/>
      <c r="ACW38" s="24"/>
      <c r="ACX38" s="24"/>
      <c r="ACY38" s="24"/>
      <c r="ACZ38" s="24"/>
      <c r="ADA38" s="24"/>
      <c r="ADB38" s="24"/>
      <c r="ADC38" s="24"/>
      <c r="ADD38" s="24"/>
      <c r="ADE38" s="24"/>
      <c r="ADF38" s="24"/>
      <c r="ADG38" s="24"/>
      <c r="ADH38" s="24"/>
      <c r="ADI38" s="24"/>
      <c r="ADJ38" s="24"/>
      <c r="ADK38" s="24"/>
      <c r="ADL38" s="24"/>
      <c r="ADM38" s="24"/>
      <c r="ADN38" s="24"/>
      <c r="ADO38" s="24"/>
      <c r="ADP38" s="24"/>
      <c r="ADQ38" s="24"/>
      <c r="ADR38" s="24"/>
      <c r="ADS38" s="24"/>
      <c r="ADT38" s="24"/>
      <c r="ADU38" s="24"/>
      <c r="ADV38" s="24"/>
      <c r="ADW38" s="24"/>
      <c r="ADX38" s="24"/>
      <c r="ADY38" s="24"/>
      <c r="ADZ38" s="24"/>
      <c r="AEA38" s="24"/>
      <c r="AEB38" s="24"/>
      <c r="AEC38" s="24"/>
      <c r="AED38" s="24"/>
      <c r="AEE38" s="24"/>
      <c r="AEF38" s="24"/>
      <c r="AEG38" s="24"/>
      <c r="AEH38" s="24"/>
      <c r="AEI38" s="24"/>
      <c r="AEJ38" s="24"/>
      <c r="AEK38" s="24"/>
      <c r="AEL38" s="24"/>
      <c r="AEM38" s="24"/>
      <c r="AEN38" s="24"/>
      <c r="AEO38" s="24"/>
      <c r="AEP38" s="24"/>
      <c r="AEQ38" s="24"/>
      <c r="AER38" s="24"/>
      <c r="AES38" s="24"/>
      <c r="AET38" s="24"/>
      <c r="AEU38" s="24"/>
      <c r="AEV38" s="24"/>
      <c r="AEW38" s="24"/>
      <c r="AEX38" s="24"/>
      <c r="AEY38" s="24"/>
      <c r="AEZ38" s="24"/>
      <c r="AFA38" s="24"/>
      <c r="AFB38" s="24"/>
      <c r="AFC38" s="24"/>
      <c r="AFD38" s="24"/>
      <c r="AFE38" s="24"/>
      <c r="AFF38" s="24"/>
      <c r="AFG38" s="24"/>
      <c r="AFH38" s="24"/>
      <c r="AFI38" s="24"/>
      <c r="AFJ38" s="24"/>
      <c r="AFK38" s="24"/>
      <c r="AFL38" s="24"/>
      <c r="AFM38" s="24"/>
      <c r="AFN38" s="24"/>
      <c r="AFO38" s="24"/>
      <c r="AFP38" s="24"/>
      <c r="AFQ38" s="24"/>
      <c r="AFR38" s="24"/>
      <c r="AFS38" s="24"/>
      <c r="AFT38" s="24"/>
      <c r="AFU38" s="24"/>
      <c r="AFV38" s="24"/>
      <c r="AFW38" s="24"/>
      <c r="AFX38" s="24"/>
      <c r="AFY38" s="24"/>
      <c r="AFZ38" s="24"/>
      <c r="AGA38" s="24"/>
      <c r="AGB38" s="24"/>
      <c r="AGC38" s="24"/>
      <c r="AGD38" s="24"/>
      <c r="AGE38" s="24"/>
      <c r="AGF38" s="24"/>
      <c r="AGG38" s="24"/>
      <c r="AGH38" s="24"/>
      <c r="AGI38" s="24"/>
      <c r="AGJ38" s="24"/>
      <c r="AGK38" s="24"/>
      <c r="AGL38" s="24"/>
      <c r="AGM38" s="24"/>
      <c r="AGN38" s="24"/>
      <c r="AGO38" s="24"/>
      <c r="AGP38" s="24"/>
      <c r="AGQ38" s="24"/>
      <c r="AGR38" s="24"/>
      <c r="AGS38" s="24"/>
      <c r="AGT38" s="24"/>
      <c r="AGU38" s="24"/>
      <c r="AGV38" s="24"/>
      <c r="AGW38" s="24"/>
      <c r="AGX38" s="24"/>
      <c r="AGY38" s="24"/>
      <c r="AGZ38" s="24"/>
      <c r="AHA38" s="24"/>
      <c r="AHB38" s="24"/>
      <c r="AHC38" s="24"/>
      <c r="AHD38" s="24"/>
      <c r="AHE38" s="24"/>
      <c r="AHF38" s="24"/>
      <c r="AHG38" s="24"/>
      <c r="AHH38" s="24"/>
      <c r="AHI38" s="24"/>
      <c r="AHJ38" s="24"/>
      <c r="AHK38" s="24"/>
      <c r="AHL38" s="24"/>
      <c r="AHM38" s="24"/>
      <c r="AHN38" s="24"/>
      <c r="AHO38" s="24"/>
      <c r="AHP38" s="24"/>
      <c r="AHQ38" s="24"/>
      <c r="AHR38" s="24"/>
      <c r="AHS38" s="24"/>
      <c r="AHT38" s="24"/>
      <c r="AHU38" s="24"/>
      <c r="AHV38" s="24"/>
      <c r="AHW38" s="24"/>
      <c r="AHX38" s="24"/>
      <c r="AHY38" s="24"/>
      <c r="AHZ38" s="24"/>
      <c r="AIA38" s="24"/>
      <c r="AIB38" s="24"/>
      <c r="AIC38" s="24"/>
      <c r="AID38" s="24"/>
      <c r="AIE38" s="24"/>
      <c r="AIF38" s="24"/>
      <c r="AIG38" s="24"/>
      <c r="AIH38" s="24"/>
      <c r="AII38" s="24"/>
      <c r="AIJ38" s="24"/>
      <c r="AIK38" s="24"/>
      <c r="AIL38" s="24"/>
      <c r="AIM38" s="24"/>
      <c r="AIN38" s="24"/>
      <c r="AIO38" s="24"/>
      <c r="AIP38" s="24"/>
      <c r="AIQ38" s="24"/>
      <c r="AIR38" s="24"/>
      <c r="AIS38" s="24"/>
      <c r="AIT38" s="24"/>
      <c r="AIU38" s="24"/>
      <c r="AIV38" s="24"/>
      <c r="AIW38" s="24"/>
      <c r="AIX38" s="24"/>
      <c r="AIY38" s="24"/>
      <c r="AIZ38" s="24"/>
      <c r="AJA38" s="24"/>
      <c r="AJB38" s="24"/>
      <c r="AJC38" s="24"/>
      <c r="AJD38" s="24"/>
      <c r="AJE38" s="24"/>
      <c r="AJF38" s="24"/>
      <c r="AJG38" s="24"/>
      <c r="AJH38" s="24"/>
      <c r="AJI38" s="24"/>
      <c r="AJJ38" s="24"/>
      <c r="AJK38" s="24"/>
      <c r="AJL38" s="24"/>
      <c r="AJM38" s="24"/>
      <c r="AJN38" s="24"/>
      <c r="AJO38" s="24"/>
      <c r="AJP38" s="24"/>
      <c r="AJQ38" s="24"/>
      <c r="AJR38" s="24"/>
      <c r="AJS38" s="24"/>
      <c r="AJT38" s="24"/>
      <c r="AJU38" s="24"/>
      <c r="AJV38" s="24"/>
      <c r="AJW38" s="24"/>
      <c r="AJX38" s="24"/>
      <c r="AJY38" s="24"/>
      <c r="AJZ38" s="24"/>
      <c r="AKA38" s="24"/>
      <c r="AKB38" s="24"/>
      <c r="AKC38" s="24"/>
      <c r="AKD38" s="24"/>
      <c r="AKE38" s="24"/>
      <c r="AKF38" s="24"/>
      <c r="AKG38" s="24"/>
      <c r="AKH38" s="24"/>
      <c r="AKI38" s="24"/>
      <c r="AKJ38" s="24"/>
      <c r="AKK38" s="24"/>
      <c r="AKL38" s="24"/>
      <c r="AKM38" s="24"/>
      <c r="AKN38" s="24"/>
      <c r="AKO38" s="24"/>
      <c r="AKP38" s="24"/>
      <c r="AKQ38" s="24"/>
      <c r="AKR38" s="24"/>
      <c r="AKS38" s="24"/>
      <c r="AKT38" s="24"/>
      <c r="AKU38" s="24"/>
      <c r="AKV38" s="24"/>
      <c r="AKW38" s="24"/>
      <c r="AKX38" s="24"/>
      <c r="AKY38" s="24"/>
      <c r="AKZ38" s="24"/>
      <c r="ALA38" s="24"/>
      <c r="ALB38" s="24"/>
      <c r="ALC38" s="24"/>
      <c r="ALD38" s="24"/>
      <c r="ALE38" s="24"/>
      <c r="ALF38" s="24"/>
      <c r="ALG38" s="24"/>
      <c r="ALH38" s="24"/>
      <c r="ALI38" s="24"/>
      <c r="ALJ38" s="24"/>
      <c r="ALK38" s="24"/>
      <c r="ALL38" s="24"/>
      <c r="ALM38" s="24"/>
      <c r="ALN38" s="24"/>
      <c r="ALO38" s="24"/>
      <c r="ALP38" s="24"/>
      <c r="ALQ38" s="24"/>
      <c r="ALR38" s="24"/>
      <c r="ALS38" s="24"/>
      <c r="ALT38" s="24"/>
      <c r="ALU38" s="24"/>
      <c r="ALV38" s="24"/>
      <c r="ALW38" s="24"/>
      <c r="ALX38" s="24"/>
      <c r="ALY38" s="24"/>
      <c r="ALZ38" s="24"/>
      <c r="AMA38" s="24"/>
      <c r="AMB38" s="24"/>
      <c r="AMC38" s="24"/>
    </row>
    <row r="39" spans="1:1017" s="61" customFormat="1" ht="33">
      <c r="A39" s="132" t="s">
        <v>117</v>
      </c>
      <c r="B39" s="133">
        <v>2003315</v>
      </c>
      <c r="C39" s="134" t="s">
        <v>118</v>
      </c>
      <c r="D39" s="133" t="s">
        <v>115</v>
      </c>
      <c r="E39" s="62" t="s">
        <v>116</v>
      </c>
      <c r="F39" s="112">
        <v>801.52</v>
      </c>
      <c r="G39" s="60">
        <v>99.59</v>
      </c>
      <c r="H39" s="83">
        <f t="shared" ref="H39:H67" si="11">$K$6</f>
        <v>0.21229999999999999</v>
      </c>
      <c r="I39" s="60">
        <f t="shared" si="8"/>
        <v>120.73</v>
      </c>
      <c r="J39" s="60">
        <f t="shared" si="9"/>
        <v>79823.37</v>
      </c>
      <c r="K39" s="60">
        <f t="shared" si="10"/>
        <v>96767.5</v>
      </c>
      <c r="L39" s="58"/>
      <c r="M39" s="24"/>
      <c r="N39" s="24"/>
      <c r="O39" s="24"/>
      <c r="P39" s="24"/>
      <c r="Q39" s="24"/>
      <c r="R39" s="24"/>
      <c r="S39" s="24"/>
      <c r="T39" s="24"/>
      <c r="U39" s="24"/>
      <c r="V39" s="24"/>
      <c r="W39" s="24"/>
      <c r="X39" s="24"/>
      <c r="Y39" s="24"/>
      <c r="Z39" s="24"/>
      <c r="AA39" s="24"/>
      <c r="AB39" s="24"/>
      <c r="AC39" s="24"/>
      <c r="AD39" s="24"/>
      <c r="AE39" s="24"/>
      <c r="AF39" s="24"/>
      <c r="AG39" s="24"/>
      <c r="AH39" s="24"/>
      <c r="AI39" s="24"/>
      <c r="AJ39" s="24"/>
      <c r="AK39" s="24"/>
      <c r="AL39" s="24"/>
      <c r="AM39" s="24"/>
      <c r="AN39" s="24"/>
      <c r="AO39" s="24"/>
      <c r="AP39" s="24"/>
      <c r="AQ39" s="24"/>
      <c r="AR39" s="24"/>
      <c r="AS39" s="24"/>
      <c r="AT39" s="24"/>
      <c r="AU39" s="24"/>
      <c r="AV39" s="24"/>
      <c r="AW39" s="24"/>
      <c r="AX39" s="24"/>
      <c r="AY39" s="24"/>
      <c r="AZ39" s="24"/>
      <c r="BA39" s="24"/>
      <c r="BB39" s="24"/>
      <c r="BC39" s="24"/>
      <c r="BD39" s="24"/>
      <c r="BE39" s="24"/>
      <c r="BF39" s="24"/>
      <c r="BG39" s="24"/>
      <c r="BH39" s="24"/>
      <c r="BI39" s="24"/>
      <c r="BJ39" s="24"/>
      <c r="BK39" s="24"/>
      <c r="BL39" s="24"/>
      <c r="BM39" s="24"/>
      <c r="BN39" s="24"/>
      <c r="BO39" s="24"/>
      <c r="BP39" s="24"/>
      <c r="BQ39" s="24"/>
      <c r="BR39" s="24"/>
      <c r="BS39" s="24"/>
      <c r="BT39" s="24"/>
      <c r="BU39" s="24"/>
      <c r="BV39" s="24"/>
      <c r="BW39" s="24"/>
      <c r="BX39" s="24"/>
      <c r="BY39" s="24"/>
      <c r="BZ39" s="24"/>
      <c r="CA39" s="24"/>
      <c r="CB39" s="24"/>
      <c r="CC39" s="24"/>
      <c r="CD39" s="24"/>
      <c r="CE39" s="24"/>
      <c r="CF39" s="24"/>
      <c r="CG39" s="24"/>
      <c r="CH39" s="24"/>
      <c r="CI39" s="24"/>
      <c r="CJ39" s="24"/>
      <c r="CK39" s="24"/>
      <c r="CL39" s="24"/>
      <c r="CM39" s="24"/>
      <c r="CN39" s="24"/>
      <c r="CO39" s="24"/>
      <c r="CP39" s="24"/>
      <c r="CQ39" s="24"/>
      <c r="CR39" s="24"/>
      <c r="CS39" s="24"/>
      <c r="CT39" s="24"/>
      <c r="CU39" s="24"/>
      <c r="CV39" s="24"/>
      <c r="CW39" s="24"/>
      <c r="CX39" s="24"/>
      <c r="CY39" s="24"/>
      <c r="CZ39" s="24"/>
      <c r="DA39" s="24"/>
      <c r="DB39" s="24"/>
      <c r="DC39" s="24"/>
      <c r="DD39" s="24"/>
      <c r="DE39" s="24"/>
      <c r="DF39" s="24"/>
      <c r="DG39" s="24"/>
      <c r="DH39" s="24"/>
      <c r="DI39" s="24"/>
      <c r="DJ39" s="24"/>
      <c r="DK39" s="24"/>
      <c r="DL39" s="24"/>
      <c r="DM39" s="24"/>
      <c r="DN39" s="24"/>
      <c r="DO39" s="24"/>
      <c r="DP39" s="24"/>
      <c r="DQ39" s="24"/>
      <c r="DR39" s="24"/>
      <c r="DS39" s="24"/>
      <c r="DT39" s="24"/>
      <c r="DU39" s="24"/>
      <c r="DV39" s="24"/>
      <c r="DW39" s="24"/>
      <c r="DX39" s="24"/>
      <c r="DY39" s="24"/>
      <c r="DZ39" s="24"/>
      <c r="EA39" s="24"/>
      <c r="EB39" s="24"/>
      <c r="EC39" s="24"/>
      <c r="ED39" s="24"/>
      <c r="EE39" s="24"/>
      <c r="EF39" s="24"/>
      <c r="EG39" s="24"/>
      <c r="EH39" s="24"/>
      <c r="EI39" s="24"/>
      <c r="EJ39" s="24"/>
      <c r="EK39" s="24"/>
      <c r="EL39" s="24"/>
      <c r="EM39" s="24"/>
      <c r="EN39" s="24"/>
      <c r="EO39" s="24"/>
      <c r="EP39" s="24"/>
      <c r="EQ39" s="24"/>
      <c r="ER39" s="24"/>
      <c r="ES39" s="24"/>
      <c r="ET39" s="24"/>
      <c r="EU39" s="24"/>
      <c r="EV39" s="24"/>
      <c r="EW39" s="24"/>
      <c r="EX39" s="24"/>
      <c r="EY39" s="24"/>
      <c r="EZ39" s="24"/>
      <c r="FA39" s="24"/>
      <c r="FB39" s="24"/>
      <c r="FC39" s="24"/>
      <c r="FD39" s="24"/>
      <c r="FE39" s="24"/>
      <c r="FF39" s="24"/>
      <c r="FG39" s="24"/>
      <c r="FH39" s="24"/>
      <c r="FI39" s="24"/>
      <c r="FJ39" s="24"/>
      <c r="FK39" s="24"/>
      <c r="FL39" s="24"/>
      <c r="FM39" s="24"/>
      <c r="FN39" s="24"/>
      <c r="FO39" s="24"/>
      <c r="FP39" s="24"/>
      <c r="FQ39" s="24"/>
      <c r="FR39" s="24"/>
      <c r="FS39" s="24"/>
      <c r="FT39" s="24"/>
      <c r="FU39" s="24"/>
      <c r="FV39" s="24"/>
      <c r="FW39" s="24"/>
      <c r="FX39" s="24"/>
      <c r="FY39" s="24"/>
      <c r="FZ39" s="24"/>
      <c r="GA39" s="24"/>
      <c r="GB39" s="24"/>
      <c r="GC39" s="24"/>
      <c r="GD39" s="24"/>
      <c r="GE39" s="24"/>
      <c r="GF39" s="24"/>
      <c r="GG39" s="24"/>
      <c r="GH39" s="24"/>
      <c r="GI39" s="24"/>
      <c r="GJ39" s="24"/>
      <c r="GK39" s="24"/>
      <c r="GL39" s="24"/>
      <c r="GM39" s="24"/>
      <c r="GN39" s="24"/>
      <c r="GO39" s="24"/>
      <c r="GP39" s="24"/>
      <c r="GQ39" s="24"/>
      <c r="GR39" s="24"/>
      <c r="GS39" s="24"/>
      <c r="GT39" s="24"/>
      <c r="GU39" s="24"/>
      <c r="GV39" s="24"/>
      <c r="GW39" s="24"/>
      <c r="GX39" s="24"/>
      <c r="GY39" s="24"/>
      <c r="GZ39" s="24"/>
      <c r="HA39" s="24"/>
      <c r="HB39" s="24"/>
      <c r="HC39" s="24"/>
      <c r="HD39" s="24"/>
      <c r="HE39" s="24"/>
      <c r="HF39" s="24"/>
      <c r="HG39" s="24"/>
      <c r="HH39" s="24"/>
      <c r="HI39" s="24"/>
      <c r="HJ39" s="24"/>
      <c r="HK39" s="24"/>
      <c r="HL39" s="24"/>
      <c r="HM39" s="24"/>
      <c r="HN39" s="24"/>
      <c r="HO39" s="24"/>
      <c r="HP39" s="24"/>
      <c r="HQ39" s="24"/>
      <c r="HR39" s="24"/>
      <c r="HS39" s="24"/>
      <c r="HT39" s="24"/>
      <c r="HU39" s="24"/>
      <c r="HV39" s="24"/>
      <c r="HW39" s="24"/>
      <c r="HX39" s="24"/>
      <c r="HY39" s="24"/>
      <c r="HZ39" s="24"/>
      <c r="IA39" s="24"/>
      <c r="IB39" s="24"/>
      <c r="IC39" s="24"/>
      <c r="ID39" s="24"/>
      <c r="IE39" s="24"/>
      <c r="IF39" s="24"/>
      <c r="IG39" s="24"/>
      <c r="IH39" s="24"/>
      <c r="II39" s="24"/>
      <c r="IJ39" s="24"/>
      <c r="IK39" s="24"/>
      <c r="IL39" s="24"/>
      <c r="IM39" s="24"/>
      <c r="IN39" s="24"/>
      <c r="IO39" s="24"/>
      <c r="IP39" s="24"/>
      <c r="IQ39" s="24"/>
      <c r="IR39" s="24"/>
      <c r="IS39" s="24"/>
      <c r="IT39" s="24"/>
      <c r="IU39" s="24"/>
      <c r="IV39" s="24"/>
      <c r="IW39" s="24"/>
      <c r="IX39" s="24"/>
      <c r="IY39" s="24"/>
      <c r="IZ39" s="24"/>
      <c r="JA39" s="24"/>
      <c r="JB39" s="24"/>
      <c r="JC39" s="24"/>
      <c r="JD39" s="24"/>
      <c r="JE39" s="24"/>
      <c r="JF39" s="24"/>
      <c r="JG39" s="24"/>
      <c r="JH39" s="24"/>
      <c r="JI39" s="24"/>
      <c r="JJ39" s="24"/>
      <c r="JK39" s="24"/>
      <c r="JL39" s="24"/>
      <c r="JM39" s="24"/>
      <c r="JN39" s="24"/>
      <c r="JO39" s="24"/>
      <c r="JP39" s="24"/>
      <c r="JQ39" s="24"/>
      <c r="JR39" s="24"/>
      <c r="JS39" s="24"/>
      <c r="JT39" s="24"/>
      <c r="JU39" s="24"/>
      <c r="JV39" s="24"/>
      <c r="JW39" s="24"/>
      <c r="JX39" s="24"/>
      <c r="JY39" s="24"/>
      <c r="JZ39" s="24"/>
      <c r="KA39" s="24"/>
      <c r="KB39" s="24"/>
      <c r="KC39" s="24"/>
      <c r="KD39" s="24"/>
      <c r="KE39" s="24"/>
      <c r="KF39" s="24"/>
      <c r="KG39" s="24"/>
      <c r="KH39" s="24"/>
      <c r="KI39" s="24"/>
      <c r="KJ39" s="24"/>
      <c r="KK39" s="24"/>
      <c r="KL39" s="24"/>
      <c r="KM39" s="24"/>
      <c r="KN39" s="24"/>
      <c r="KO39" s="24"/>
      <c r="KP39" s="24"/>
      <c r="KQ39" s="24"/>
      <c r="KR39" s="24"/>
      <c r="KS39" s="24"/>
      <c r="KT39" s="24"/>
      <c r="KU39" s="24"/>
      <c r="KV39" s="24"/>
      <c r="KW39" s="24"/>
      <c r="KX39" s="24"/>
      <c r="KY39" s="24"/>
      <c r="KZ39" s="24"/>
      <c r="LA39" s="24"/>
      <c r="LB39" s="24"/>
      <c r="LC39" s="24"/>
      <c r="LD39" s="24"/>
      <c r="LE39" s="24"/>
      <c r="LF39" s="24"/>
      <c r="LG39" s="24"/>
      <c r="LH39" s="24"/>
      <c r="LI39" s="24"/>
      <c r="LJ39" s="24"/>
      <c r="LK39" s="24"/>
      <c r="LL39" s="24"/>
      <c r="LM39" s="24"/>
      <c r="LN39" s="24"/>
      <c r="LO39" s="24"/>
      <c r="LP39" s="24"/>
      <c r="LQ39" s="24"/>
      <c r="LR39" s="24"/>
      <c r="LS39" s="24"/>
      <c r="LT39" s="24"/>
      <c r="LU39" s="24"/>
      <c r="LV39" s="24"/>
      <c r="LW39" s="24"/>
      <c r="LX39" s="24"/>
      <c r="LY39" s="24"/>
      <c r="LZ39" s="24"/>
      <c r="MA39" s="24"/>
      <c r="MB39" s="24"/>
      <c r="MC39" s="24"/>
      <c r="MD39" s="24"/>
      <c r="ME39" s="24"/>
      <c r="MF39" s="24"/>
      <c r="MG39" s="24"/>
      <c r="MH39" s="24"/>
      <c r="MI39" s="24"/>
      <c r="MJ39" s="24"/>
      <c r="MK39" s="24"/>
      <c r="ML39" s="24"/>
      <c r="MM39" s="24"/>
      <c r="MN39" s="24"/>
      <c r="MO39" s="24"/>
      <c r="MP39" s="24"/>
      <c r="MQ39" s="24"/>
      <c r="MR39" s="24"/>
      <c r="MS39" s="24"/>
      <c r="MT39" s="24"/>
      <c r="MU39" s="24"/>
      <c r="MV39" s="24"/>
      <c r="MW39" s="24"/>
      <c r="MX39" s="24"/>
      <c r="MY39" s="24"/>
      <c r="MZ39" s="24"/>
      <c r="NA39" s="24"/>
      <c r="NB39" s="24"/>
      <c r="NC39" s="24"/>
      <c r="ND39" s="24"/>
      <c r="NE39" s="24"/>
      <c r="NF39" s="24"/>
      <c r="NG39" s="24"/>
      <c r="NH39" s="24"/>
      <c r="NI39" s="24"/>
      <c r="NJ39" s="24"/>
      <c r="NK39" s="24"/>
      <c r="NL39" s="24"/>
      <c r="NM39" s="24"/>
      <c r="NN39" s="24"/>
      <c r="NO39" s="24"/>
      <c r="NP39" s="24"/>
      <c r="NQ39" s="24"/>
      <c r="NR39" s="24"/>
      <c r="NS39" s="24"/>
      <c r="NT39" s="24"/>
      <c r="NU39" s="24"/>
      <c r="NV39" s="24"/>
      <c r="NW39" s="24"/>
      <c r="NX39" s="24"/>
      <c r="NY39" s="24"/>
      <c r="NZ39" s="24"/>
      <c r="OA39" s="24"/>
      <c r="OB39" s="24"/>
      <c r="OC39" s="24"/>
      <c r="OD39" s="24"/>
      <c r="OE39" s="24"/>
      <c r="OF39" s="24"/>
      <c r="OG39" s="24"/>
      <c r="OH39" s="24"/>
      <c r="OI39" s="24"/>
      <c r="OJ39" s="24"/>
      <c r="OK39" s="24"/>
      <c r="OL39" s="24"/>
      <c r="OM39" s="24"/>
      <c r="ON39" s="24"/>
      <c r="OO39" s="24"/>
      <c r="OP39" s="24"/>
      <c r="OQ39" s="24"/>
      <c r="OR39" s="24"/>
      <c r="OS39" s="24"/>
      <c r="OT39" s="24"/>
      <c r="OU39" s="24"/>
      <c r="OV39" s="24"/>
      <c r="OW39" s="24"/>
      <c r="OX39" s="24"/>
      <c r="OY39" s="24"/>
      <c r="OZ39" s="24"/>
      <c r="PA39" s="24"/>
      <c r="PB39" s="24"/>
      <c r="PC39" s="24"/>
      <c r="PD39" s="24"/>
      <c r="PE39" s="24"/>
      <c r="PF39" s="24"/>
      <c r="PG39" s="24"/>
      <c r="PH39" s="24"/>
      <c r="PI39" s="24"/>
      <c r="PJ39" s="24"/>
      <c r="PK39" s="24"/>
      <c r="PL39" s="24"/>
      <c r="PM39" s="24"/>
      <c r="PN39" s="24"/>
      <c r="PO39" s="24"/>
      <c r="PP39" s="24"/>
      <c r="PQ39" s="24"/>
      <c r="PR39" s="24"/>
      <c r="PS39" s="24"/>
      <c r="PT39" s="24"/>
      <c r="PU39" s="24"/>
      <c r="PV39" s="24"/>
      <c r="PW39" s="24"/>
      <c r="PX39" s="24"/>
      <c r="PY39" s="24"/>
      <c r="PZ39" s="24"/>
      <c r="QA39" s="24"/>
      <c r="QB39" s="24"/>
      <c r="QC39" s="24"/>
      <c r="QD39" s="24"/>
      <c r="QE39" s="24"/>
      <c r="QF39" s="24"/>
      <c r="QG39" s="24"/>
      <c r="QH39" s="24"/>
      <c r="QI39" s="24"/>
      <c r="QJ39" s="24"/>
      <c r="QK39" s="24"/>
      <c r="QL39" s="24"/>
      <c r="QM39" s="24"/>
      <c r="QN39" s="24"/>
      <c r="QO39" s="24"/>
      <c r="QP39" s="24"/>
      <c r="QQ39" s="24"/>
      <c r="QR39" s="24"/>
      <c r="QS39" s="24"/>
      <c r="QT39" s="24"/>
      <c r="QU39" s="24"/>
      <c r="QV39" s="24"/>
      <c r="QW39" s="24"/>
      <c r="QX39" s="24"/>
      <c r="QY39" s="24"/>
      <c r="QZ39" s="24"/>
      <c r="RA39" s="24"/>
      <c r="RB39" s="24"/>
      <c r="RC39" s="24"/>
      <c r="RD39" s="24"/>
      <c r="RE39" s="24"/>
      <c r="RF39" s="24"/>
      <c r="RG39" s="24"/>
      <c r="RH39" s="24"/>
      <c r="RI39" s="24"/>
      <c r="RJ39" s="24"/>
      <c r="RK39" s="24"/>
      <c r="RL39" s="24"/>
      <c r="RM39" s="24"/>
      <c r="RN39" s="24"/>
      <c r="RO39" s="24"/>
      <c r="RP39" s="24"/>
      <c r="RQ39" s="24"/>
      <c r="RR39" s="24"/>
      <c r="RS39" s="24"/>
      <c r="RT39" s="24"/>
      <c r="RU39" s="24"/>
      <c r="RV39" s="24"/>
      <c r="RW39" s="24"/>
      <c r="RX39" s="24"/>
      <c r="RY39" s="24"/>
      <c r="RZ39" s="24"/>
      <c r="SA39" s="24"/>
      <c r="SB39" s="24"/>
      <c r="SC39" s="24"/>
      <c r="SD39" s="24"/>
      <c r="SE39" s="24"/>
      <c r="SF39" s="24"/>
      <c r="SG39" s="24"/>
      <c r="SH39" s="24"/>
      <c r="SI39" s="24"/>
      <c r="SJ39" s="24"/>
      <c r="SK39" s="24"/>
      <c r="SL39" s="24"/>
      <c r="SM39" s="24"/>
      <c r="SN39" s="24"/>
      <c r="SO39" s="24"/>
      <c r="SP39" s="24"/>
      <c r="SQ39" s="24"/>
      <c r="SR39" s="24"/>
      <c r="SS39" s="24"/>
      <c r="ST39" s="24"/>
      <c r="SU39" s="24"/>
      <c r="SV39" s="24"/>
      <c r="SW39" s="24"/>
      <c r="SX39" s="24"/>
      <c r="SY39" s="24"/>
      <c r="SZ39" s="24"/>
      <c r="TA39" s="24"/>
      <c r="TB39" s="24"/>
      <c r="TC39" s="24"/>
      <c r="TD39" s="24"/>
      <c r="TE39" s="24"/>
      <c r="TF39" s="24"/>
      <c r="TG39" s="24"/>
      <c r="TH39" s="24"/>
      <c r="TI39" s="24"/>
      <c r="TJ39" s="24"/>
      <c r="TK39" s="24"/>
      <c r="TL39" s="24"/>
      <c r="TM39" s="24"/>
      <c r="TN39" s="24"/>
      <c r="TO39" s="24"/>
      <c r="TP39" s="24"/>
      <c r="TQ39" s="24"/>
      <c r="TR39" s="24"/>
      <c r="TS39" s="24"/>
      <c r="TT39" s="24"/>
      <c r="TU39" s="24"/>
      <c r="TV39" s="24"/>
      <c r="TW39" s="24"/>
      <c r="TX39" s="24"/>
      <c r="TY39" s="24"/>
      <c r="TZ39" s="24"/>
      <c r="UA39" s="24"/>
      <c r="UB39" s="24"/>
      <c r="UC39" s="24"/>
      <c r="UD39" s="24"/>
      <c r="UE39" s="24"/>
      <c r="UF39" s="24"/>
      <c r="UG39" s="24"/>
      <c r="UH39" s="24"/>
      <c r="UI39" s="24"/>
      <c r="UJ39" s="24"/>
      <c r="UK39" s="24"/>
      <c r="UL39" s="24"/>
      <c r="UM39" s="24"/>
      <c r="UN39" s="24"/>
      <c r="UO39" s="24"/>
      <c r="UP39" s="24"/>
      <c r="UQ39" s="24"/>
      <c r="UR39" s="24"/>
      <c r="US39" s="24"/>
      <c r="UT39" s="24"/>
      <c r="UU39" s="24"/>
      <c r="UV39" s="24"/>
      <c r="UW39" s="24"/>
      <c r="UX39" s="24"/>
      <c r="UY39" s="24"/>
      <c r="UZ39" s="24"/>
      <c r="VA39" s="24"/>
      <c r="VB39" s="24"/>
      <c r="VC39" s="24"/>
      <c r="VD39" s="24"/>
      <c r="VE39" s="24"/>
      <c r="VF39" s="24"/>
      <c r="VG39" s="24"/>
      <c r="VH39" s="24"/>
      <c r="VI39" s="24"/>
      <c r="VJ39" s="24"/>
      <c r="VK39" s="24"/>
      <c r="VL39" s="24"/>
      <c r="VM39" s="24"/>
      <c r="VN39" s="24"/>
      <c r="VO39" s="24"/>
      <c r="VP39" s="24"/>
      <c r="VQ39" s="24"/>
      <c r="VR39" s="24"/>
      <c r="VS39" s="24"/>
      <c r="VT39" s="24"/>
      <c r="VU39" s="24"/>
      <c r="VV39" s="24"/>
      <c r="VW39" s="24"/>
      <c r="VX39" s="24"/>
      <c r="VY39" s="24"/>
      <c r="VZ39" s="24"/>
      <c r="WA39" s="24"/>
      <c r="WB39" s="24"/>
      <c r="WC39" s="24"/>
      <c r="WD39" s="24"/>
      <c r="WE39" s="24"/>
      <c r="WF39" s="24"/>
      <c r="WG39" s="24"/>
      <c r="WH39" s="24"/>
      <c r="WI39" s="24"/>
      <c r="WJ39" s="24"/>
      <c r="WK39" s="24"/>
      <c r="WL39" s="24"/>
      <c r="WM39" s="24"/>
      <c r="WN39" s="24"/>
      <c r="WO39" s="24"/>
      <c r="WP39" s="24"/>
      <c r="WQ39" s="24"/>
      <c r="WR39" s="24"/>
      <c r="WS39" s="24"/>
      <c r="WT39" s="24"/>
      <c r="WU39" s="24"/>
      <c r="WV39" s="24"/>
      <c r="WW39" s="24"/>
      <c r="WX39" s="24"/>
      <c r="WY39" s="24"/>
      <c r="WZ39" s="24"/>
      <c r="XA39" s="24"/>
      <c r="XB39" s="24"/>
      <c r="XC39" s="24"/>
      <c r="XD39" s="24"/>
      <c r="XE39" s="24"/>
      <c r="XF39" s="24"/>
      <c r="XG39" s="24"/>
      <c r="XH39" s="24"/>
      <c r="XI39" s="24"/>
      <c r="XJ39" s="24"/>
      <c r="XK39" s="24"/>
      <c r="XL39" s="24"/>
      <c r="XM39" s="24"/>
      <c r="XN39" s="24"/>
      <c r="XO39" s="24"/>
      <c r="XP39" s="24"/>
      <c r="XQ39" s="24"/>
      <c r="XR39" s="24"/>
      <c r="XS39" s="24"/>
      <c r="XT39" s="24"/>
      <c r="XU39" s="24"/>
      <c r="XV39" s="24"/>
      <c r="XW39" s="24"/>
      <c r="XX39" s="24"/>
      <c r="XY39" s="24"/>
      <c r="XZ39" s="24"/>
      <c r="YA39" s="24"/>
      <c r="YB39" s="24"/>
      <c r="YC39" s="24"/>
      <c r="YD39" s="24"/>
      <c r="YE39" s="24"/>
      <c r="YF39" s="24"/>
      <c r="YG39" s="24"/>
      <c r="YH39" s="24"/>
      <c r="YI39" s="24"/>
      <c r="YJ39" s="24"/>
      <c r="YK39" s="24"/>
      <c r="YL39" s="24"/>
      <c r="YM39" s="24"/>
      <c r="YN39" s="24"/>
      <c r="YO39" s="24"/>
      <c r="YP39" s="24"/>
      <c r="YQ39" s="24"/>
      <c r="YR39" s="24"/>
      <c r="YS39" s="24"/>
      <c r="YT39" s="24"/>
      <c r="YU39" s="24"/>
      <c r="YV39" s="24"/>
      <c r="YW39" s="24"/>
      <c r="YX39" s="24"/>
      <c r="YY39" s="24"/>
      <c r="YZ39" s="24"/>
      <c r="ZA39" s="24"/>
      <c r="ZB39" s="24"/>
      <c r="ZC39" s="24"/>
      <c r="ZD39" s="24"/>
      <c r="ZE39" s="24"/>
      <c r="ZF39" s="24"/>
      <c r="ZG39" s="24"/>
      <c r="ZH39" s="24"/>
      <c r="ZI39" s="24"/>
      <c r="ZJ39" s="24"/>
      <c r="ZK39" s="24"/>
      <c r="ZL39" s="24"/>
      <c r="ZM39" s="24"/>
      <c r="ZN39" s="24"/>
      <c r="ZO39" s="24"/>
      <c r="ZP39" s="24"/>
      <c r="ZQ39" s="24"/>
      <c r="ZR39" s="24"/>
      <c r="ZS39" s="24"/>
      <c r="ZT39" s="24"/>
      <c r="ZU39" s="24"/>
      <c r="ZV39" s="24"/>
      <c r="ZW39" s="24"/>
      <c r="ZX39" s="24"/>
      <c r="ZY39" s="24"/>
      <c r="ZZ39" s="24"/>
      <c r="AAA39" s="24"/>
      <c r="AAB39" s="24"/>
      <c r="AAC39" s="24"/>
      <c r="AAD39" s="24"/>
      <c r="AAE39" s="24"/>
      <c r="AAF39" s="24"/>
      <c r="AAG39" s="24"/>
      <c r="AAH39" s="24"/>
      <c r="AAI39" s="24"/>
      <c r="AAJ39" s="24"/>
      <c r="AAK39" s="24"/>
      <c r="AAL39" s="24"/>
      <c r="AAM39" s="24"/>
      <c r="AAN39" s="24"/>
      <c r="AAO39" s="24"/>
      <c r="AAP39" s="24"/>
      <c r="AAQ39" s="24"/>
      <c r="AAR39" s="24"/>
      <c r="AAS39" s="24"/>
      <c r="AAT39" s="24"/>
      <c r="AAU39" s="24"/>
      <c r="AAV39" s="24"/>
      <c r="AAW39" s="24"/>
      <c r="AAX39" s="24"/>
      <c r="AAY39" s="24"/>
      <c r="AAZ39" s="24"/>
      <c r="ABA39" s="24"/>
      <c r="ABB39" s="24"/>
      <c r="ABC39" s="24"/>
      <c r="ABD39" s="24"/>
      <c r="ABE39" s="24"/>
      <c r="ABF39" s="24"/>
      <c r="ABG39" s="24"/>
      <c r="ABH39" s="24"/>
      <c r="ABI39" s="24"/>
      <c r="ABJ39" s="24"/>
      <c r="ABK39" s="24"/>
      <c r="ABL39" s="24"/>
      <c r="ABM39" s="24"/>
      <c r="ABN39" s="24"/>
      <c r="ABO39" s="24"/>
      <c r="ABP39" s="24"/>
      <c r="ABQ39" s="24"/>
      <c r="ABR39" s="24"/>
      <c r="ABS39" s="24"/>
      <c r="ABT39" s="24"/>
      <c r="ABU39" s="24"/>
      <c r="ABV39" s="24"/>
      <c r="ABW39" s="24"/>
      <c r="ABX39" s="24"/>
      <c r="ABY39" s="24"/>
      <c r="ABZ39" s="24"/>
      <c r="ACA39" s="24"/>
      <c r="ACB39" s="24"/>
      <c r="ACC39" s="24"/>
      <c r="ACD39" s="24"/>
      <c r="ACE39" s="24"/>
      <c r="ACF39" s="24"/>
      <c r="ACG39" s="24"/>
      <c r="ACH39" s="24"/>
      <c r="ACI39" s="24"/>
      <c r="ACJ39" s="24"/>
      <c r="ACK39" s="24"/>
      <c r="ACL39" s="24"/>
      <c r="ACM39" s="24"/>
      <c r="ACN39" s="24"/>
      <c r="ACO39" s="24"/>
      <c r="ACP39" s="24"/>
      <c r="ACQ39" s="24"/>
      <c r="ACR39" s="24"/>
      <c r="ACS39" s="24"/>
      <c r="ACT39" s="24"/>
      <c r="ACU39" s="24"/>
      <c r="ACV39" s="24"/>
      <c r="ACW39" s="24"/>
      <c r="ACX39" s="24"/>
      <c r="ACY39" s="24"/>
      <c r="ACZ39" s="24"/>
      <c r="ADA39" s="24"/>
      <c r="ADB39" s="24"/>
      <c r="ADC39" s="24"/>
      <c r="ADD39" s="24"/>
      <c r="ADE39" s="24"/>
      <c r="ADF39" s="24"/>
      <c r="ADG39" s="24"/>
      <c r="ADH39" s="24"/>
      <c r="ADI39" s="24"/>
      <c r="ADJ39" s="24"/>
      <c r="ADK39" s="24"/>
      <c r="ADL39" s="24"/>
      <c r="ADM39" s="24"/>
      <c r="ADN39" s="24"/>
      <c r="ADO39" s="24"/>
      <c r="ADP39" s="24"/>
      <c r="ADQ39" s="24"/>
      <c r="ADR39" s="24"/>
      <c r="ADS39" s="24"/>
      <c r="ADT39" s="24"/>
      <c r="ADU39" s="24"/>
      <c r="ADV39" s="24"/>
      <c r="ADW39" s="24"/>
      <c r="ADX39" s="24"/>
      <c r="ADY39" s="24"/>
      <c r="ADZ39" s="24"/>
      <c r="AEA39" s="24"/>
      <c r="AEB39" s="24"/>
      <c r="AEC39" s="24"/>
      <c r="AED39" s="24"/>
      <c r="AEE39" s="24"/>
      <c r="AEF39" s="24"/>
      <c r="AEG39" s="24"/>
      <c r="AEH39" s="24"/>
      <c r="AEI39" s="24"/>
      <c r="AEJ39" s="24"/>
      <c r="AEK39" s="24"/>
      <c r="AEL39" s="24"/>
      <c r="AEM39" s="24"/>
      <c r="AEN39" s="24"/>
      <c r="AEO39" s="24"/>
      <c r="AEP39" s="24"/>
      <c r="AEQ39" s="24"/>
      <c r="AER39" s="24"/>
      <c r="AES39" s="24"/>
      <c r="AET39" s="24"/>
      <c r="AEU39" s="24"/>
      <c r="AEV39" s="24"/>
      <c r="AEW39" s="24"/>
      <c r="AEX39" s="24"/>
      <c r="AEY39" s="24"/>
      <c r="AEZ39" s="24"/>
      <c r="AFA39" s="24"/>
      <c r="AFB39" s="24"/>
      <c r="AFC39" s="24"/>
      <c r="AFD39" s="24"/>
      <c r="AFE39" s="24"/>
      <c r="AFF39" s="24"/>
      <c r="AFG39" s="24"/>
      <c r="AFH39" s="24"/>
      <c r="AFI39" s="24"/>
      <c r="AFJ39" s="24"/>
      <c r="AFK39" s="24"/>
      <c r="AFL39" s="24"/>
      <c r="AFM39" s="24"/>
      <c r="AFN39" s="24"/>
      <c r="AFO39" s="24"/>
      <c r="AFP39" s="24"/>
      <c r="AFQ39" s="24"/>
      <c r="AFR39" s="24"/>
      <c r="AFS39" s="24"/>
      <c r="AFT39" s="24"/>
      <c r="AFU39" s="24"/>
      <c r="AFV39" s="24"/>
      <c r="AFW39" s="24"/>
      <c r="AFX39" s="24"/>
      <c r="AFY39" s="24"/>
      <c r="AFZ39" s="24"/>
      <c r="AGA39" s="24"/>
      <c r="AGB39" s="24"/>
      <c r="AGC39" s="24"/>
      <c r="AGD39" s="24"/>
      <c r="AGE39" s="24"/>
      <c r="AGF39" s="24"/>
      <c r="AGG39" s="24"/>
      <c r="AGH39" s="24"/>
      <c r="AGI39" s="24"/>
      <c r="AGJ39" s="24"/>
      <c r="AGK39" s="24"/>
      <c r="AGL39" s="24"/>
      <c r="AGM39" s="24"/>
      <c r="AGN39" s="24"/>
      <c r="AGO39" s="24"/>
      <c r="AGP39" s="24"/>
      <c r="AGQ39" s="24"/>
      <c r="AGR39" s="24"/>
      <c r="AGS39" s="24"/>
      <c r="AGT39" s="24"/>
      <c r="AGU39" s="24"/>
      <c r="AGV39" s="24"/>
      <c r="AGW39" s="24"/>
      <c r="AGX39" s="24"/>
      <c r="AGY39" s="24"/>
      <c r="AGZ39" s="24"/>
      <c r="AHA39" s="24"/>
      <c r="AHB39" s="24"/>
      <c r="AHC39" s="24"/>
      <c r="AHD39" s="24"/>
      <c r="AHE39" s="24"/>
      <c r="AHF39" s="24"/>
      <c r="AHG39" s="24"/>
      <c r="AHH39" s="24"/>
      <c r="AHI39" s="24"/>
      <c r="AHJ39" s="24"/>
      <c r="AHK39" s="24"/>
      <c r="AHL39" s="24"/>
      <c r="AHM39" s="24"/>
      <c r="AHN39" s="24"/>
      <c r="AHO39" s="24"/>
      <c r="AHP39" s="24"/>
      <c r="AHQ39" s="24"/>
      <c r="AHR39" s="24"/>
      <c r="AHS39" s="24"/>
      <c r="AHT39" s="24"/>
      <c r="AHU39" s="24"/>
      <c r="AHV39" s="24"/>
      <c r="AHW39" s="24"/>
      <c r="AHX39" s="24"/>
      <c r="AHY39" s="24"/>
      <c r="AHZ39" s="24"/>
      <c r="AIA39" s="24"/>
      <c r="AIB39" s="24"/>
      <c r="AIC39" s="24"/>
      <c r="AID39" s="24"/>
      <c r="AIE39" s="24"/>
      <c r="AIF39" s="24"/>
      <c r="AIG39" s="24"/>
      <c r="AIH39" s="24"/>
      <c r="AII39" s="24"/>
      <c r="AIJ39" s="24"/>
      <c r="AIK39" s="24"/>
      <c r="AIL39" s="24"/>
      <c r="AIM39" s="24"/>
      <c r="AIN39" s="24"/>
      <c r="AIO39" s="24"/>
      <c r="AIP39" s="24"/>
      <c r="AIQ39" s="24"/>
      <c r="AIR39" s="24"/>
      <c r="AIS39" s="24"/>
      <c r="AIT39" s="24"/>
      <c r="AIU39" s="24"/>
      <c r="AIV39" s="24"/>
      <c r="AIW39" s="24"/>
      <c r="AIX39" s="24"/>
      <c r="AIY39" s="24"/>
      <c r="AIZ39" s="24"/>
      <c r="AJA39" s="24"/>
      <c r="AJB39" s="24"/>
      <c r="AJC39" s="24"/>
      <c r="AJD39" s="24"/>
      <c r="AJE39" s="24"/>
      <c r="AJF39" s="24"/>
      <c r="AJG39" s="24"/>
      <c r="AJH39" s="24"/>
      <c r="AJI39" s="24"/>
      <c r="AJJ39" s="24"/>
      <c r="AJK39" s="24"/>
      <c r="AJL39" s="24"/>
      <c r="AJM39" s="24"/>
      <c r="AJN39" s="24"/>
      <c r="AJO39" s="24"/>
      <c r="AJP39" s="24"/>
      <c r="AJQ39" s="24"/>
      <c r="AJR39" s="24"/>
      <c r="AJS39" s="24"/>
      <c r="AJT39" s="24"/>
      <c r="AJU39" s="24"/>
      <c r="AJV39" s="24"/>
      <c r="AJW39" s="24"/>
      <c r="AJX39" s="24"/>
      <c r="AJY39" s="24"/>
      <c r="AJZ39" s="24"/>
      <c r="AKA39" s="24"/>
      <c r="AKB39" s="24"/>
      <c r="AKC39" s="24"/>
      <c r="AKD39" s="24"/>
      <c r="AKE39" s="24"/>
      <c r="AKF39" s="24"/>
      <c r="AKG39" s="24"/>
      <c r="AKH39" s="24"/>
      <c r="AKI39" s="24"/>
      <c r="AKJ39" s="24"/>
      <c r="AKK39" s="24"/>
      <c r="AKL39" s="24"/>
      <c r="AKM39" s="24"/>
      <c r="AKN39" s="24"/>
      <c r="AKO39" s="24"/>
      <c r="AKP39" s="24"/>
      <c r="AKQ39" s="24"/>
      <c r="AKR39" s="24"/>
      <c r="AKS39" s="24"/>
      <c r="AKT39" s="24"/>
      <c r="AKU39" s="24"/>
      <c r="AKV39" s="24"/>
      <c r="AKW39" s="24"/>
      <c r="AKX39" s="24"/>
      <c r="AKY39" s="24"/>
      <c r="AKZ39" s="24"/>
      <c r="ALA39" s="24"/>
      <c r="ALB39" s="24"/>
      <c r="ALC39" s="24"/>
      <c r="ALD39" s="24"/>
      <c r="ALE39" s="24"/>
      <c r="ALF39" s="24"/>
      <c r="ALG39" s="24"/>
      <c r="ALH39" s="24"/>
      <c r="ALI39" s="24"/>
      <c r="ALJ39" s="24"/>
      <c r="ALK39" s="24"/>
      <c r="ALL39" s="24"/>
      <c r="ALM39" s="24"/>
      <c r="ALN39" s="24"/>
      <c r="ALO39" s="24"/>
      <c r="ALP39" s="24"/>
      <c r="ALQ39" s="24"/>
      <c r="ALR39" s="24"/>
      <c r="ALS39" s="24"/>
      <c r="ALT39" s="24"/>
      <c r="ALU39" s="24"/>
      <c r="ALV39" s="24"/>
      <c r="ALW39" s="24"/>
      <c r="ALX39" s="24"/>
      <c r="ALY39" s="24"/>
      <c r="ALZ39" s="24"/>
      <c r="AMA39" s="24"/>
      <c r="AMB39" s="24"/>
      <c r="AMC39" s="24"/>
    </row>
    <row r="40" spans="1:1017" s="61" customFormat="1" ht="33">
      <c r="A40" s="132" t="s">
        <v>119</v>
      </c>
      <c r="B40" s="133">
        <v>2003269</v>
      </c>
      <c r="C40" s="134" t="s">
        <v>120</v>
      </c>
      <c r="D40" s="133" t="s">
        <v>115</v>
      </c>
      <c r="E40" s="62" t="s">
        <v>116</v>
      </c>
      <c r="F40" s="112">
        <v>214.9</v>
      </c>
      <c r="G40" s="60">
        <v>45.42</v>
      </c>
      <c r="H40" s="83">
        <f t="shared" si="11"/>
        <v>0.21229999999999999</v>
      </c>
      <c r="I40" s="60">
        <f t="shared" si="8"/>
        <v>55.06</v>
      </c>
      <c r="J40" s="60">
        <f t="shared" si="9"/>
        <v>9760.75</v>
      </c>
      <c r="K40" s="60">
        <f t="shared" si="10"/>
        <v>11832.39</v>
      </c>
      <c r="L40" s="58"/>
      <c r="M40" s="24"/>
      <c r="N40" s="24"/>
      <c r="O40" s="24"/>
      <c r="P40" s="24"/>
      <c r="Q40" s="24"/>
      <c r="R40" s="24"/>
      <c r="S40" s="24"/>
      <c r="T40" s="24"/>
      <c r="U40" s="24"/>
      <c r="V40" s="24"/>
      <c r="W40" s="24"/>
      <c r="X40" s="24"/>
      <c r="Y40" s="24"/>
      <c r="Z40" s="24"/>
      <c r="AA40" s="24"/>
      <c r="AB40" s="24"/>
      <c r="AC40" s="24"/>
      <c r="AD40" s="24"/>
      <c r="AE40" s="24"/>
      <c r="AF40" s="24"/>
      <c r="AG40" s="24"/>
      <c r="AH40" s="24"/>
      <c r="AI40" s="24"/>
      <c r="AJ40" s="24"/>
      <c r="AK40" s="24"/>
      <c r="AL40" s="24"/>
      <c r="AM40" s="24"/>
      <c r="AN40" s="24"/>
      <c r="AO40" s="24"/>
      <c r="AP40" s="24"/>
      <c r="AQ40" s="24"/>
      <c r="AR40" s="24"/>
      <c r="AS40" s="24"/>
      <c r="AT40" s="24"/>
      <c r="AU40" s="24"/>
      <c r="AV40" s="24"/>
      <c r="AW40" s="24"/>
      <c r="AX40" s="24"/>
      <c r="AY40" s="24"/>
      <c r="AZ40" s="24"/>
      <c r="BA40" s="24"/>
      <c r="BB40" s="24"/>
      <c r="BC40" s="24"/>
      <c r="BD40" s="24"/>
      <c r="BE40" s="24"/>
      <c r="BF40" s="24"/>
      <c r="BG40" s="24"/>
      <c r="BH40" s="24"/>
      <c r="BI40" s="24"/>
      <c r="BJ40" s="24"/>
      <c r="BK40" s="24"/>
      <c r="BL40" s="24"/>
      <c r="BM40" s="24"/>
      <c r="BN40" s="24"/>
      <c r="BO40" s="24"/>
      <c r="BP40" s="24"/>
      <c r="BQ40" s="24"/>
      <c r="BR40" s="24"/>
      <c r="BS40" s="24"/>
      <c r="BT40" s="24"/>
      <c r="BU40" s="24"/>
      <c r="BV40" s="24"/>
      <c r="BW40" s="24"/>
      <c r="BX40" s="24"/>
      <c r="BY40" s="24"/>
      <c r="BZ40" s="24"/>
      <c r="CA40" s="24"/>
      <c r="CB40" s="24"/>
      <c r="CC40" s="24"/>
      <c r="CD40" s="24"/>
      <c r="CE40" s="24"/>
      <c r="CF40" s="24"/>
      <c r="CG40" s="24"/>
      <c r="CH40" s="24"/>
      <c r="CI40" s="24"/>
      <c r="CJ40" s="24"/>
      <c r="CK40" s="24"/>
      <c r="CL40" s="24"/>
      <c r="CM40" s="24"/>
      <c r="CN40" s="24"/>
      <c r="CO40" s="24"/>
      <c r="CP40" s="24"/>
      <c r="CQ40" s="24"/>
      <c r="CR40" s="24"/>
      <c r="CS40" s="24"/>
      <c r="CT40" s="24"/>
      <c r="CU40" s="24"/>
      <c r="CV40" s="24"/>
      <c r="CW40" s="24"/>
      <c r="CX40" s="24"/>
      <c r="CY40" s="24"/>
      <c r="CZ40" s="24"/>
      <c r="DA40" s="24"/>
      <c r="DB40" s="24"/>
      <c r="DC40" s="24"/>
      <c r="DD40" s="24"/>
      <c r="DE40" s="24"/>
      <c r="DF40" s="24"/>
      <c r="DG40" s="24"/>
      <c r="DH40" s="24"/>
      <c r="DI40" s="24"/>
      <c r="DJ40" s="24"/>
      <c r="DK40" s="24"/>
      <c r="DL40" s="24"/>
      <c r="DM40" s="24"/>
      <c r="DN40" s="24"/>
      <c r="DO40" s="24"/>
      <c r="DP40" s="24"/>
      <c r="DQ40" s="24"/>
      <c r="DR40" s="24"/>
      <c r="DS40" s="24"/>
      <c r="DT40" s="24"/>
      <c r="DU40" s="24"/>
      <c r="DV40" s="24"/>
      <c r="DW40" s="24"/>
      <c r="DX40" s="24"/>
      <c r="DY40" s="24"/>
      <c r="DZ40" s="24"/>
      <c r="EA40" s="24"/>
      <c r="EB40" s="24"/>
      <c r="EC40" s="24"/>
      <c r="ED40" s="24"/>
      <c r="EE40" s="24"/>
      <c r="EF40" s="24"/>
      <c r="EG40" s="24"/>
      <c r="EH40" s="24"/>
      <c r="EI40" s="24"/>
      <c r="EJ40" s="24"/>
      <c r="EK40" s="24"/>
      <c r="EL40" s="24"/>
      <c r="EM40" s="24"/>
      <c r="EN40" s="24"/>
      <c r="EO40" s="24"/>
      <c r="EP40" s="24"/>
      <c r="EQ40" s="24"/>
      <c r="ER40" s="24"/>
      <c r="ES40" s="24"/>
      <c r="ET40" s="24"/>
      <c r="EU40" s="24"/>
      <c r="EV40" s="24"/>
      <c r="EW40" s="24"/>
      <c r="EX40" s="24"/>
      <c r="EY40" s="24"/>
      <c r="EZ40" s="24"/>
      <c r="FA40" s="24"/>
      <c r="FB40" s="24"/>
      <c r="FC40" s="24"/>
      <c r="FD40" s="24"/>
      <c r="FE40" s="24"/>
      <c r="FF40" s="24"/>
      <c r="FG40" s="24"/>
      <c r="FH40" s="24"/>
      <c r="FI40" s="24"/>
      <c r="FJ40" s="24"/>
      <c r="FK40" s="24"/>
      <c r="FL40" s="24"/>
      <c r="FM40" s="24"/>
      <c r="FN40" s="24"/>
      <c r="FO40" s="24"/>
      <c r="FP40" s="24"/>
      <c r="FQ40" s="24"/>
      <c r="FR40" s="24"/>
      <c r="FS40" s="24"/>
      <c r="FT40" s="24"/>
      <c r="FU40" s="24"/>
      <c r="FV40" s="24"/>
      <c r="FW40" s="24"/>
      <c r="FX40" s="24"/>
      <c r="FY40" s="24"/>
      <c r="FZ40" s="24"/>
      <c r="GA40" s="24"/>
      <c r="GB40" s="24"/>
      <c r="GC40" s="24"/>
      <c r="GD40" s="24"/>
      <c r="GE40" s="24"/>
      <c r="GF40" s="24"/>
      <c r="GG40" s="24"/>
      <c r="GH40" s="24"/>
      <c r="GI40" s="24"/>
      <c r="GJ40" s="24"/>
      <c r="GK40" s="24"/>
      <c r="GL40" s="24"/>
      <c r="GM40" s="24"/>
      <c r="GN40" s="24"/>
      <c r="GO40" s="24"/>
      <c r="GP40" s="24"/>
      <c r="GQ40" s="24"/>
      <c r="GR40" s="24"/>
      <c r="GS40" s="24"/>
      <c r="GT40" s="24"/>
      <c r="GU40" s="24"/>
      <c r="GV40" s="24"/>
      <c r="GW40" s="24"/>
      <c r="GX40" s="24"/>
      <c r="GY40" s="24"/>
      <c r="GZ40" s="24"/>
      <c r="HA40" s="24"/>
      <c r="HB40" s="24"/>
      <c r="HC40" s="24"/>
      <c r="HD40" s="24"/>
      <c r="HE40" s="24"/>
      <c r="HF40" s="24"/>
      <c r="HG40" s="24"/>
      <c r="HH40" s="24"/>
      <c r="HI40" s="24"/>
      <c r="HJ40" s="24"/>
      <c r="HK40" s="24"/>
      <c r="HL40" s="24"/>
      <c r="HM40" s="24"/>
      <c r="HN40" s="24"/>
      <c r="HO40" s="24"/>
      <c r="HP40" s="24"/>
      <c r="HQ40" s="24"/>
      <c r="HR40" s="24"/>
      <c r="HS40" s="24"/>
      <c r="HT40" s="24"/>
      <c r="HU40" s="24"/>
      <c r="HV40" s="24"/>
      <c r="HW40" s="24"/>
      <c r="HX40" s="24"/>
      <c r="HY40" s="24"/>
      <c r="HZ40" s="24"/>
      <c r="IA40" s="24"/>
      <c r="IB40" s="24"/>
      <c r="IC40" s="24"/>
      <c r="ID40" s="24"/>
      <c r="IE40" s="24"/>
      <c r="IF40" s="24"/>
      <c r="IG40" s="24"/>
      <c r="IH40" s="24"/>
      <c r="II40" s="24"/>
      <c r="IJ40" s="24"/>
      <c r="IK40" s="24"/>
      <c r="IL40" s="24"/>
      <c r="IM40" s="24"/>
      <c r="IN40" s="24"/>
      <c r="IO40" s="24"/>
      <c r="IP40" s="24"/>
      <c r="IQ40" s="24"/>
      <c r="IR40" s="24"/>
      <c r="IS40" s="24"/>
      <c r="IT40" s="24"/>
      <c r="IU40" s="24"/>
      <c r="IV40" s="24"/>
      <c r="IW40" s="24"/>
      <c r="IX40" s="24"/>
      <c r="IY40" s="24"/>
      <c r="IZ40" s="24"/>
      <c r="JA40" s="24"/>
      <c r="JB40" s="24"/>
      <c r="JC40" s="24"/>
      <c r="JD40" s="24"/>
      <c r="JE40" s="24"/>
      <c r="JF40" s="24"/>
      <c r="JG40" s="24"/>
      <c r="JH40" s="24"/>
      <c r="JI40" s="24"/>
      <c r="JJ40" s="24"/>
      <c r="JK40" s="24"/>
      <c r="JL40" s="24"/>
      <c r="JM40" s="24"/>
      <c r="JN40" s="24"/>
      <c r="JO40" s="24"/>
      <c r="JP40" s="24"/>
      <c r="JQ40" s="24"/>
      <c r="JR40" s="24"/>
      <c r="JS40" s="24"/>
      <c r="JT40" s="24"/>
      <c r="JU40" s="24"/>
      <c r="JV40" s="24"/>
      <c r="JW40" s="24"/>
      <c r="JX40" s="24"/>
      <c r="JY40" s="24"/>
      <c r="JZ40" s="24"/>
      <c r="KA40" s="24"/>
      <c r="KB40" s="24"/>
      <c r="KC40" s="24"/>
      <c r="KD40" s="24"/>
      <c r="KE40" s="24"/>
      <c r="KF40" s="24"/>
      <c r="KG40" s="24"/>
      <c r="KH40" s="24"/>
      <c r="KI40" s="24"/>
      <c r="KJ40" s="24"/>
      <c r="KK40" s="24"/>
      <c r="KL40" s="24"/>
      <c r="KM40" s="24"/>
      <c r="KN40" s="24"/>
      <c r="KO40" s="24"/>
      <c r="KP40" s="24"/>
      <c r="KQ40" s="24"/>
      <c r="KR40" s="24"/>
      <c r="KS40" s="24"/>
      <c r="KT40" s="24"/>
      <c r="KU40" s="24"/>
      <c r="KV40" s="24"/>
      <c r="KW40" s="24"/>
      <c r="KX40" s="24"/>
      <c r="KY40" s="24"/>
      <c r="KZ40" s="24"/>
      <c r="LA40" s="24"/>
      <c r="LB40" s="24"/>
      <c r="LC40" s="24"/>
      <c r="LD40" s="24"/>
      <c r="LE40" s="24"/>
      <c r="LF40" s="24"/>
      <c r="LG40" s="24"/>
      <c r="LH40" s="24"/>
      <c r="LI40" s="24"/>
      <c r="LJ40" s="24"/>
      <c r="LK40" s="24"/>
      <c r="LL40" s="24"/>
      <c r="LM40" s="24"/>
      <c r="LN40" s="24"/>
      <c r="LO40" s="24"/>
      <c r="LP40" s="24"/>
      <c r="LQ40" s="24"/>
      <c r="LR40" s="24"/>
      <c r="LS40" s="24"/>
      <c r="LT40" s="24"/>
      <c r="LU40" s="24"/>
      <c r="LV40" s="24"/>
      <c r="LW40" s="24"/>
      <c r="LX40" s="24"/>
      <c r="LY40" s="24"/>
      <c r="LZ40" s="24"/>
      <c r="MA40" s="24"/>
      <c r="MB40" s="24"/>
      <c r="MC40" s="24"/>
      <c r="MD40" s="24"/>
      <c r="ME40" s="24"/>
      <c r="MF40" s="24"/>
      <c r="MG40" s="24"/>
      <c r="MH40" s="24"/>
      <c r="MI40" s="24"/>
      <c r="MJ40" s="24"/>
      <c r="MK40" s="24"/>
      <c r="ML40" s="24"/>
      <c r="MM40" s="24"/>
      <c r="MN40" s="24"/>
      <c r="MO40" s="24"/>
      <c r="MP40" s="24"/>
      <c r="MQ40" s="24"/>
      <c r="MR40" s="24"/>
      <c r="MS40" s="24"/>
      <c r="MT40" s="24"/>
      <c r="MU40" s="24"/>
      <c r="MV40" s="24"/>
      <c r="MW40" s="24"/>
      <c r="MX40" s="24"/>
      <c r="MY40" s="24"/>
      <c r="MZ40" s="24"/>
      <c r="NA40" s="24"/>
      <c r="NB40" s="24"/>
      <c r="NC40" s="24"/>
      <c r="ND40" s="24"/>
      <c r="NE40" s="24"/>
      <c r="NF40" s="24"/>
      <c r="NG40" s="24"/>
      <c r="NH40" s="24"/>
      <c r="NI40" s="24"/>
      <c r="NJ40" s="24"/>
      <c r="NK40" s="24"/>
      <c r="NL40" s="24"/>
      <c r="NM40" s="24"/>
      <c r="NN40" s="24"/>
      <c r="NO40" s="24"/>
      <c r="NP40" s="24"/>
      <c r="NQ40" s="24"/>
      <c r="NR40" s="24"/>
      <c r="NS40" s="24"/>
      <c r="NT40" s="24"/>
      <c r="NU40" s="24"/>
      <c r="NV40" s="24"/>
      <c r="NW40" s="24"/>
      <c r="NX40" s="24"/>
      <c r="NY40" s="24"/>
      <c r="NZ40" s="24"/>
      <c r="OA40" s="24"/>
      <c r="OB40" s="24"/>
      <c r="OC40" s="24"/>
      <c r="OD40" s="24"/>
      <c r="OE40" s="24"/>
      <c r="OF40" s="24"/>
      <c r="OG40" s="24"/>
      <c r="OH40" s="24"/>
      <c r="OI40" s="24"/>
      <c r="OJ40" s="24"/>
      <c r="OK40" s="24"/>
      <c r="OL40" s="24"/>
      <c r="OM40" s="24"/>
      <c r="ON40" s="24"/>
      <c r="OO40" s="24"/>
      <c r="OP40" s="24"/>
      <c r="OQ40" s="24"/>
      <c r="OR40" s="24"/>
      <c r="OS40" s="24"/>
      <c r="OT40" s="24"/>
      <c r="OU40" s="24"/>
      <c r="OV40" s="24"/>
      <c r="OW40" s="24"/>
      <c r="OX40" s="24"/>
      <c r="OY40" s="24"/>
      <c r="OZ40" s="24"/>
      <c r="PA40" s="24"/>
      <c r="PB40" s="24"/>
      <c r="PC40" s="24"/>
      <c r="PD40" s="24"/>
      <c r="PE40" s="24"/>
      <c r="PF40" s="24"/>
      <c r="PG40" s="24"/>
      <c r="PH40" s="24"/>
      <c r="PI40" s="24"/>
      <c r="PJ40" s="24"/>
      <c r="PK40" s="24"/>
      <c r="PL40" s="24"/>
      <c r="PM40" s="24"/>
      <c r="PN40" s="24"/>
      <c r="PO40" s="24"/>
      <c r="PP40" s="24"/>
      <c r="PQ40" s="24"/>
      <c r="PR40" s="24"/>
      <c r="PS40" s="24"/>
      <c r="PT40" s="24"/>
      <c r="PU40" s="24"/>
      <c r="PV40" s="24"/>
      <c r="PW40" s="24"/>
      <c r="PX40" s="24"/>
      <c r="PY40" s="24"/>
      <c r="PZ40" s="24"/>
      <c r="QA40" s="24"/>
      <c r="QB40" s="24"/>
      <c r="QC40" s="24"/>
      <c r="QD40" s="24"/>
      <c r="QE40" s="24"/>
      <c r="QF40" s="24"/>
      <c r="QG40" s="24"/>
      <c r="QH40" s="24"/>
      <c r="QI40" s="24"/>
      <c r="QJ40" s="24"/>
      <c r="QK40" s="24"/>
      <c r="QL40" s="24"/>
      <c r="QM40" s="24"/>
      <c r="QN40" s="24"/>
      <c r="QO40" s="24"/>
      <c r="QP40" s="24"/>
      <c r="QQ40" s="24"/>
      <c r="QR40" s="24"/>
      <c r="QS40" s="24"/>
      <c r="QT40" s="24"/>
      <c r="QU40" s="24"/>
      <c r="QV40" s="24"/>
      <c r="QW40" s="24"/>
      <c r="QX40" s="24"/>
      <c r="QY40" s="24"/>
      <c r="QZ40" s="24"/>
      <c r="RA40" s="24"/>
      <c r="RB40" s="24"/>
      <c r="RC40" s="24"/>
      <c r="RD40" s="24"/>
      <c r="RE40" s="24"/>
      <c r="RF40" s="24"/>
      <c r="RG40" s="24"/>
      <c r="RH40" s="24"/>
      <c r="RI40" s="24"/>
      <c r="RJ40" s="24"/>
      <c r="RK40" s="24"/>
      <c r="RL40" s="24"/>
      <c r="RM40" s="24"/>
      <c r="RN40" s="24"/>
      <c r="RO40" s="24"/>
      <c r="RP40" s="24"/>
      <c r="RQ40" s="24"/>
      <c r="RR40" s="24"/>
      <c r="RS40" s="24"/>
      <c r="RT40" s="24"/>
      <c r="RU40" s="24"/>
      <c r="RV40" s="24"/>
      <c r="RW40" s="24"/>
      <c r="RX40" s="24"/>
      <c r="RY40" s="24"/>
      <c r="RZ40" s="24"/>
      <c r="SA40" s="24"/>
      <c r="SB40" s="24"/>
      <c r="SC40" s="24"/>
      <c r="SD40" s="24"/>
      <c r="SE40" s="24"/>
      <c r="SF40" s="24"/>
      <c r="SG40" s="24"/>
      <c r="SH40" s="24"/>
      <c r="SI40" s="24"/>
      <c r="SJ40" s="24"/>
      <c r="SK40" s="24"/>
      <c r="SL40" s="24"/>
      <c r="SM40" s="24"/>
      <c r="SN40" s="24"/>
      <c r="SO40" s="24"/>
      <c r="SP40" s="24"/>
      <c r="SQ40" s="24"/>
      <c r="SR40" s="24"/>
      <c r="SS40" s="24"/>
      <c r="ST40" s="24"/>
      <c r="SU40" s="24"/>
      <c r="SV40" s="24"/>
      <c r="SW40" s="24"/>
      <c r="SX40" s="24"/>
      <c r="SY40" s="24"/>
      <c r="SZ40" s="24"/>
      <c r="TA40" s="24"/>
      <c r="TB40" s="24"/>
      <c r="TC40" s="24"/>
      <c r="TD40" s="24"/>
      <c r="TE40" s="24"/>
      <c r="TF40" s="24"/>
      <c r="TG40" s="24"/>
      <c r="TH40" s="24"/>
      <c r="TI40" s="24"/>
      <c r="TJ40" s="24"/>
      <c r="TK40" s="24"/>
      <c r="TL40" s="24"/>
      <c r="TM40" s="24"/>
      <c r="TN40" s="24"/>
      <c r="TO40" s="24"/>
      <c r="TP40" s="24"/>
      <c r="TQ40" s="24"/>
      <c r="TR40" s="24"/>
      <c r="TS40" s="24"/>
      <c r="TT40" s="24"/>
      <c r="TU40" s="24"/>
      <c r="TV40" s="24"/>
      <c r="TW40" s="24"/>
      <c r="TX40" s="24"/>
      <c r="TY40" s="24"/>
      <c r="TZ40" s="24"/>
      <c r="UA40" s="24"/>
      <c r="UB40" s="24"/>
      <c r="UC40" s="24"/>
      <c r="UD40" s="24"/>
      <c r="UE40" s="24"/>
      <c r="UF40" s="24"/>
      <c r="UG40" s="24"/>
      <c r="UH40" s="24"/>
      <c r="UI40" s="24"/>
      <c r="UJ40" s="24"/>
      <c r="UK40" s="24"/>
      <c r="UL40" s="24"/>
      <c r="UM40" s="24"/>
      <c r="UN40" s="24"/>
      <c r="UO40" s="24"/>
      <c r="UP40" s="24"/>
      <c r="UQ40" s="24"/>
      <c r="UR40" s="24"/>
      <c r="US40" s="24"/>
      <c r="UT40" s="24"/>
      <c r="UU40" s="24"/>
      <c r="UV40" s="24"/>
      <c r="UW40" s="24"/>
      <c r="UX40" s="24"/>
      <c r="UY40" s="24"/>
      <c r="UZ40" s="24"/>
      <c r="VA40" s="24"/>
      <c r="VB40" s="24"/>
      <c r="VC40" s="24"/>
      <c r="VD40" s="24"/>
      <c r="VE40" s="24"/>
      <c r="VF40" s="24"/>
      <c r="VG40" s="24"/>
      <c r="VH40" s="24"/>
      <c r="VI40" s="24"/>
      <c r="VJ40" s="24"/>
      <c r="VK40" s="24"/>
      <c r="VL40" s="24"/>
      <c r="VM40" s="24"/>
      <c r="VN40" s="24"/>
      <c r="VO40" s="24"/>
      <c r="VP40" s="24"/>
      <c r="VQ40" s="24"/>
      <c r="VR40" s="24"/>
      <c r="VS40" s="24"/>
      <c r="VT40" s="24"/>
      <c r="VU40" s="24"/>
      <c r="VV40" s="24"/>
      <c r="VW40" s="24"/>
      <c r="VX40" s="24"/>
      <c r="VY40" s="24"/>
      <c r="VZ40" s="24"/>
      <c r="WA40" s="24"/>
      <c r="WB40" s="24"/>
      <c r="WC40" s="24"/>
      <c r="WD40" s="24"/>
      <c r="WE40" s="24"/>
      <c r="WF40" s="24"/>
      <c r="WG40" s="24"/>
      <c r="WH40" s="24"/>
      <c r="WI40" s="24"/>
      <c r="WJ40" s="24"/>
      <c r="WK40" s="24"/>
      <c r="WL40" s="24"/>
      <c r="WM40" s="24"/>
      <c r="WN40" s="24"/>
      <c r="WO40" s="24"/>
      <c r="WP40" s="24"/>
      <c r="WQ40" s="24"/>
      <c r="WR40" s="24"/>
      <c r="WS40" s="24"/>
      <c r="WT40" s="24"/>
      <c r="WU40" s="24"/>
      <c r="WV40" s="24"/>
      <c r="WW40" s="24"/>
      <c r="WX40" s="24"/>
      <c r="WY40" s="24"/>
      <c r="WZ40" s="24"/>
      <c r="XA40" s="24"/>
      <c r="XB40" s="24"/>
      <c r="XC40" s="24"/>
      <c r="XD40" s="24"/>
      <c r="XE40" s="24"/>
      <c r="XF40" s="24"/>
      <c r="XG40" s="24"/>
      <c r="XH40" s="24"/>
      <c r="XI40" s="24"/>
      <c r="XJ40" s="24"/>
      <c r="XK40" s="24"/>
      <c r="XL40" s="24"/>
      <c r="XM40" s="24"/>
      <c r="XN40" s="24"/>
      <c r="XO40" s="24"/>
      <c r="XP40" s="24"/>
      <c r="XQ40" s="24"/>
      <c r="XR40" s="24"/>
      <c r="XS40" s="24"/>
      <c r="XT40" s="24"/>
      <c r="XU40" s="24"/>
      <c r="XV40" s="24"/>
      <c r="XW40" s="24"/>
      <c r="XX40" s="24"/>
      <c r="XY40" s="24"/>
      <c r="XZ40" s="24"/>
      <c r="YA40" s="24"/>
      <c r="YB40" s="24"/>
      <c r="YC40" s="24"/>
      <c r="YD40" s="24"/>
      <c r="YE40" s="24"/>
      <c r="YF40" s="24"/>
      <c r="YG40" s="24"/>
      <c r="YH40" s="24"/>
      <c r="YI40" s="24"/>
      <c r="YJ40" s="24"/>
      <c r="YK40" s="24"/>
      <c r="YL40" s="24"/>
      <c r="YM40" s="24"/>
      <c r="YN40" s="24"/>
      <c r="YO40" s="24"/>
      <c r="YP40" s="24"/>
      <c r="YQ40" s="24"/>
      <c r="YR40" s="24"/>
      <c r="YS40" s="24"/>
      <c r="YT40" s="24"/>
      <c r="YU40" s="24"/>
      <c r="YV40" s="24"/>
      <c r="YW40" s="24"/>
      <c r="YX40" s="24"/>
      <c r="YY40" s="24"/>
      <c r="YZ40" s="24"/>
      <c r="ZA40" s="24"/>
      <c r="ZB40" s="24"/>
      <c r="ZC40" s="24"/>
      <c r="ZD40" s="24"/>
      <c r="ZE40" s="24"/>
      <c r="ZF40" s="24"/>
      <c r="ZG40" s="24"/>
      <c r="ZH40" s="24"/>
      <c r="ZI40" s="24"/>
      <c r="ZJ40" s="24"/>
      <c r="ZK40" s="24"/>
      <c r="ZL40" s="24"/>
      <c r="ZM40" s="24"/>
      <c r="ZN40" s="24"/>
      <c r="ZO40" s="24"/>
      <c r="ZP40" s="24"/>
      <c r="ZQ40" s="24"/>
      <c r="ZR40" s="24"/>
      <c r="ZS40" s="24"/>
      <c r="ZT40" s="24"/>
      <c r="ZU40" s="24"/>
      <c r="ZV40" s="24"/>
      <c r="ZW40" s="24"/>
      <c r="ZX40" s="24"/>
      <c r="ZY40" s="24"/>
      <c r="ZZ40" s="24"/>
      <c r="AAA40" s="24"/>
      <c r="AAB40" s="24"/>
      <c r="AAC40" s="24"/>
      <c r="AAD40" s="24"/>
      <c r="AAE40" s="24"/>
      <c r="AAF40" s="24"/>
      <c r="AAG40" s="24"/>
      <c r="AAH40" s="24"/>
      <c r="AAI40" s="24"/>
      <c r="AAJ40" s="24"/>
      <c r="AAK40" s="24"/>
      <c r="AAL40" s="24"/>
      <c r="AAM40" s="24"/>
      <c r="AAN40" s="24"/>
      <c r="AAO40" s="24"/>
      <c r="AAP40" s="24"/>
      <c r="AAQ40" s="24"/>
      <c r="AAR40" s="24"/>
      <c r="AAS40" s="24"/>
      <c r="AAT40" s="24"/>
      <c r="AAU40" s="24"/>
      <c r="AAV40" s="24"/>
      <c r="AAW40" s="24"/>
      <c r="AAX40" s="24"/>
      <c r="AAY40" s="24"/>
      <c r="AAZ40" s="24"/>
      <c r="ABA40" s="24"/>
      <c r="ABB40" s="24"/>
      <c r="ABC40" s="24"/>
      <c r="ABD40" s="24"/>
      <c r="ABE40" s="24"/>
      <c r="ABF40" s="24"/>
      <c r="ABG40" s="24"/>
      <c r="ABH40" s="24"/>
      <c r="ABI40" s="24"/>
      <c r="ABJ40" s="24"/>
      <c r="ABK40" s="24"/>
      <c r="ABL40" s="24"/>
      <c r="ABM40" s="24"/>
      <c r="ABN40" s="24"/>
      <c r="ABO40" s="24"/>
      <c r="ABP40" s="24"/>
      <c r="ABQ40" s="24"/>
      <c r="ABR40" s="24"/>
      <c r="ABS40" s="24"/>
      <c r="ABT40" s="24"/>
      <c r="ABU40" s="24"/>
      <c r="ABV40" s="24"/>
      <c r="ABW40" s="24"/>
      <c r="ABX40" s="24"/>
      <c r="ABY40" s="24"/>
      <c r="ABZ40" s="24"/>
      <c r="ACA40" s="24"/>
      <c r="ACB40" s="24"/>
      <c r="ACC40" s="24"/>
      <c r="ACD40" s="24"/>
      <c r="ACE40" s="24"/>
      <c r="ACF40" s="24"/>
      <c r="ACG40" s="24"/>
      <c r="ACH40" s="24"/>
      <c r="ACI40" s="24"/>
      <c r="ACJ40" s="24"/>
      <c r="ACK40" s="24"/>
      <c r="ACL40" s="24"/>
      <c r="ACM40" s="24"/>
      <c r="ACN40" s="24"/>
      <c r="ACO40" s="24"/>
      <c r="ACP40" s="24"/>
      <c r="ACQ40" s="24"/>
      <c r="ACR40" s="24"/>
      <c r="ACS40" s="24"/>
      <c r="ACT40" s="24"/>
      <c r="ACU40" s="24"/>
      <c r="ACV40" s="24"/>
      <c r="ACW40" s="24"/>
      <c r="ACX40" s="24"/>
      <c r="ACY40" s="24"/>
      <c r="ACZ40" s="24"/>
      <c r="ADA40" s="24"/>
      <c r="ADB40" s="24"/>
      <c r="ADC40" s="24"/>
      <c r="ADD40" s="24"/>
      <c r="ADE40" s="24"/>
      <c r="ADF40" s="24"/>
      <c r="ADG40" s="24"/>
      <c r="ADH40" s="24"/>
      <c r="ADI40" s="24"/>
      <c r="ADJ40" s="24"/>
      <c r="ADK40" s="24"/>
      <c r="ADL40" s="24"/>
      <c r="ADM40" s="24"/>
      <c r="ADN40" s="24"/>
      <c r="ADO40" s="24"/>
      <c r="ADP40" s="24"/>
      <c r="ADQ40" s="24"/>
      <c r="ADR40" s="24"/>
      <c r="ADS40" s="24"/>
      <c r="ADT40" s="24"/>
      <c r="ADU40" s="24"/>
      <c r="ADV40" s="24"/>
      <c r="ADW40" s="24"/>
      <c r="ADX40" s="24"/>
      <c r="ADY40" s="24"/>
      <c r="ADZ40" s="24"/>
      <c r="AEA40" s="24"/>
      <c r="AEB40" s="24"/>
      <c r="AEC40" s="24"/>
      <c r="AED40" s="24"/>
      <c r="AEE40" s="24"/>
      <c r="AEF40" s="24"/>
      <c r="AEG40" s="24"/>
      <c r="AEH40" s="24"/>
      <c r="AEI40" s="24"/>
      <c r="AEJ40" s="24"/>
      <c r="AEK40" s="24"/>
      <c r="AEL40" s="24"/>
      <c r="AEM40" s="24"/>
      <c r="AEN40" s="24"/>
      <c r="AEO40" s="24"/>
      <c r="AEP40" s="24"/>
      <c r="AEQ40" s="24"/>
      <c r="AER40" s="24"/>
      <c r="AES40" s="24"/>
      <c r="AET40" s="24"/>
      <c r="AEU40" s="24"/>
      <c r="AEV40" s="24"/>
      <c r="AEW40" s="24"/>
      <c r="AEX40" s="24"/>
      <c r="AEY40" s="24"/>
      <c r="AEZ40" s="24"/>
      <c r="AFA40" s="24"/>
      <c r="AFB40" s="24"/>
      <c r="AFC40" s="24"/>
      <c r="AFD40" s="24"/>
      <c r="AFE40" s="24"/>
      <c r="AFF40" s="24"/>
      <c r="AFG40" s="24"/>
      <c r="AFH40" s="24"/>
      <c r="AFI40" s="24"/>
      <c r="AFJ40" s="24"/>
      <c r="AFK40" s="24"/>
      <c r="AFL40" s="24"/>
      <c r="AFM40" s="24"/>
      <c r="AFN40" s="24"/>
      <c r="AFO40" s="24"/>
      <c r="AFP40" s="24"/>
      <c r="AFQ40" s="24"/>
      <c r="AFR40" s="24"/>
      <c r="AFS40" s="24"/>
      <c r="AFT40" s="24"/>
      <c r="AFU40" s="24"/>
      <c r="AFV40" s="24"/>
      <c r="AFW40" s="24"/>
      <c r="AFX40" s="24"/>
      <c r="AFY40" s="24"/>
      <c r="AFZ40" s="24"/>
      <c r="AGA40" s="24"/>
      <c r="AGB40" s="24"/>
      <c r="AGC40" s="24"/>
      <c r="AGD40" s="24"/>
      <c r="AGE40" s="24"/>
      <c r="AGF40" s="24"/>
      <c r="AGG40" s="24"/>
      <c r="AGH40" s="24"/>
      <c r="AGI40" s="24"/>
      <c r="AGJ40" s="24"/>
      <c r="AGK40" s="24"/>
      <c r="AGL40" s="24"/>
      <c r="AGM40" s="24"/>
      <c r="AGN40" s="24"/>
      <c r="AGO40" s="24"/>
      <c r="AGP40" s="24"/>
      <c r="AGQ40" s="24"/>
      <c r="AGR40" s="24"/>
      <c r="AGS40" s="24"/>
      <c r="AGT40" s="24"/>
      <c r="AGU40" s="24"/>
      <c r="AGV40" s="24"/>
      <c r="AGW40" s="24"/>
      <c r="AGX40" s="24"/>
      <c r="AGY40" s="24"/>
      <c r="AGZ40" s="24"/>
      <c r="AHA40" s="24"/>
      <c r="AHB40" s="24"/>
      <c r="AHC40" s="24"/>
      <c r="AHD40" s="24"/>
      <c r="AHE40" s="24"/>
      <c r="AHF40" s="24"/>
      <c r="AHG40" s="24"/>
      <c r="AHH40" s="24"/>
      <c r="AHI40" s="24"/>
      <c r="AHJ40" s="24"/>
      <c r="AHK40" s="24"/>
      <c r="AHL40" s="24"/>
      <c r="AHM40" s="24"/>
      <c r="AHN40" s="24"/>
      <c r="AHO40" s="24"/>
      <c r="AHP40" s="24"/>
      <c r="AHQ40" s="24"/>
      <c r="AHR40" s="24"/>
      <c r="AHS40" s="24"/>
      <c r="AHT40" s="24"/>
      <c r="AHU40" s="24"/>
      <c r="AHV40" s="24"/>
      <c r="AHW40" s="24"/>
      <c r="AHX40" s="24"/>
      <c r="AHY40" s="24"/>
      <c r="AHZ40" s="24"/>
      <c r="AIA40" s="24"/>
      <c r="AIB40" s="24"/>
      <c r="AIC40" s="24"/>
      <c r="AID40" s="24"/>
      <c r="AIE40" s="24"/>
      <c r="AIF40" s="24"/>
      <c r="AIG40" s="24"/>
      <c r="AIH40" s="24"/>
      <c r="AII40" s="24"/>
      <c r="AIJ40" s="24"/>
      <c r="AIK40" s="24"/>
      <c r="AIL40" s="24"/>
      <c r="AIM40" s="24"/>
      <c r="AIN40" s="24"/>
      <c r="AIO40" s="24"/>
      <c r="AIP40" s="24"/>
      <c r="AIQ40" s="24"/>
      <c r="AIR40" s="24"/>
      <c r="AIS40" s="24"/>
      <c r="AIT40" s="24"/>
      <c r="AIU40" s="24"/>
      <c r="AIV40" s="24"/>
      <c r="AIW40" s="24"/>
      <c r="AIX40" s="24"/>
      <c r="AIY40" s="24"/>
      <c r="AIZ40" s="24"/>
      <c r="AJA40" s="24"/>
      <c r="AJB40" s="24"/>
      <c r="AJC40" s="24"/>
      <c r="AJD40" s="24"/>
      <c r="AJE40" s="24"/>
      <c r="AJF40" s="24"/>
      <c r="AJG40" s="24"/>
      <c r="AJH40" s="24"/>
      <c r="AJI40" s="24"/>
      <c r="AJJ40" s="24"/>
      <c r="AJK40" s="24"/>
      <c r="AJL40" s="24"/>
      <c r="AJM40" s="24"/>
      <c r="AJN40" s="24"/>
      <c r="AJO40" s="24"/>
      <c r="AJP40" s="24"/>
      <c r="AJQ40" s="24"/>
      <c r="AJR40" s="24"/>
      <c r="AJS40" s="24"/>
      <c r="AJT40" s="24"/>
      <c r="AJU40" s="24"/>
      <c r="AJV40" s="24"/>
      <c r="AJW40" s="24"/>
      <c r="AJX40" s="24"/>
      <c r="AJY40" s="24"/>
      <c r="AJZ40" s="24"/>
      <c r="AKA40" s="24"/>
      <c r="AKB40" s="24"/>
      <c r="AKC40" s="24"/>
      <c r="AKD40" s="24"/>
      <c r="AKE40" s="24"/>
      <c r="AKF40" s="24"/>
      <c r="AKG40" s="24"/>
      <c r="AKH40" s="24"/>
      <c r="AKI40" s="24"/>
      <c r="AKJ40" s="24"/>
      <c r="AKK40" s="24"/>
      <c r="AKL40" s="24"/>
      <c r="AKM40" s="24"/>
      <c r="AKN40" s="24"/>
      <c r="AKO40" s="24"/>
      <c r="AKP40" s="24"/>
      <c r="AKQ40" s="24"/>
      <c r="AKR40" s="24"/>
      <c r="AKS40" s="24"/>
      <c r="AKT40" s="24"/>
      <c r="AKU40" s="24"/>
      <c r="AKV40" s="24"/>
      <c r="AKW40" s="24"/>
      <c r="AKX40" s="24"/>
      <c r="AKY40" s="24"/>
      <c r="AKZ40" s="24"/>
      <c r="ALA40" s="24"/>
      <c r="ALB40" s="24"/>
      <c r="ALC40" s="24"/>
      <c r="ALD40" s="24"/>
      <c r="ALE40" s="24"/>
      <c r="ALF40" s="24"/>
      <c r="ALG40" s="24"/>
      <c r="ALH40" s="24"/>
      <c r="ALI40" s="24"/>
      <c r="ALJ40" s="24"/>
      <c r="ALK40" s="24"/>
      <c r="ALL40" s="24"/>
      <c r="ALM40" s="24"/>
      <c r="ALN40" s="24"/>
      <c r="ALO40" s="24"/>
      <c r="ALP40" s="24"/>
      <c r="ALQ40" s="24"/>
      <c r="ALR40" s="24"/>
      <c r="ALS40" s="24"/>
      <c r="ALT40" s="24"/>
      <c r="ALU40" s="24"/>
      <c r="ALV40" s="24"/>
      <c r="ALW40" s="24"/>
      <c r="ALX40" s="24"/>
      <c r="ALY40" s="24"/>
      <c r="ALZ40" s="24"/>
      <c r="AMA40" s="24"/>
      <c r="AMB40" s="24"/>
      <c r="AMC40" s="24"/>
    </row>
    <row r="41" spans="1:1017" s="61" customFormat="1">
      <c r="A41" s="132" t="s">
        <v>121</v>
      </c>
      <c r="B41" s="133">
        <v>2003127</v>
      </c>
      <c r="C41" s="134" t="s">
        <v>122</v>
      </c>
      <c r="D41" s="133" t="s">
        <v>115</v>
      </c>
      <c r="E41" s="62" t="s">
        <v>47</v>
      </c>
      <c r="F41" s="112">
        <v>2</v>
      </c>
      <c r="G41" s="60">
        <v>845.11</v>
      </c>
      <c r="H41" s="83">
        <f t="shared" si="11"/>
        <v>0.21229999999999999</v>
      </c>
      <c r="I41" s="60">
        <f t="shared" si="8"/>
        <v>1024.53</v>
      </c>
      <c r="J41" s="60">
        <f t="shared" si="9"/>
        <v>1690.22</v>
      </c>
      <c r="K41" s="60">
        <f t="shared" si="10"/>
        <v>2049.06</v>
      </c>
      <c r="L41" s="58"/>
      <c r="M41" s="24"/>
      <c r="N41" s="24"/>
      <c r="O41" s="24"/>
      <c r="P41" s="24"/>
      <c r="Q41" s="24"/>
      <c r="R41" s="24"/>
      <c r="S41" s="24"/>
      <c r="T41" s="24"/>
      <c r="U41" s="24"/>
      <c r="V41" s="24"/>
      <c r="W41" s="24"/>
      <c r="X41" s="24"/>
      <c r="Y41" s="24"/>
      <c r="Z41" s="24"/>
      <c r="AA41" s="24"/>
      <c r="AB41" s="24"/>
      <c r="AC41" s="24"/>
      <c r="AD41" s="24"/>
      <c r="AE41" s="24"/>
      <c r="AF41" s="24"/>
      <c r="AG41" s="24"/>
      <c r="AH41" s="24"/>
      <c r="AI41" s="24"/>
      <c r="AJ41" s="24"/>
      <c r="AK41" s="24"/>
      <c r="AL41" s="24"/>
      <c r="AM41" s="24"/>
      <c r="AN41" s="24"/>
      <c r="AO41" s="24"/>
      <c r="AP41" s="24"/>
      <c r="AQ41" s="24"/>
      <c r="AR41" s="24"/>
      <c r="AS41" s="24"/>
      <c r="AT41" s="24"/>
      <c r="AU41" s="24"/>
      <c r="AV41" s="24"/>
      <c r="AW41" s="24"/>
      <c r="AX41" s="24"/>
      <c r="AY41" s="24"/>
      <c r="AZ41" s="24"/>
      <c r="BA41" s="24"/>
      <c r="BB41" s="24"/>
      <c r="BC41" s="24"/>
      <c r="BD41" s="24"/>
      <c r="BE41" s="24"/>
      <c r="BF41" s="24"/>
      <c r="BG41" s="24"/>
      <c r="BH41" s="24"/>
      <c r="BI41" s="24"/>
      <c r="BJ41" s="24"/>
      <c r="BK41" s="24"/>
      <c r="BL41" s="24"/>
      <c r="BM41" s="24"/>
      <c r="BN41" s="24"/>
      <c r="BO41" s="24"/>
      <c r="BP41" s="24"/>
      <c r="BQ41" s="24"/>
      <c r="BR41" s="24"/>
      <c r="BS41" s="24"/>
      <c r="BT41" s="24"/>
      <c r="BU41" s="24"/>
      <c r="BV41" s="24"/>
      <c r="BW41" s="24"/>
      <c r="BX41" s="24"/>
      <c r="BY41" s="24"/>
      <c r="BZ41" s="24"/>
      <c r="CA41" s="24"/>
      <c r="CB41" s="24"/>
      <c r="CC41" s="24"/>
      <c r="CD41" s="24"/>
      <c r="CE41" s="24"/>
      <c r="CF41" s="24"/>
      <c r="CG41" s="24"/>
      <c r="CH41" s="24"/>
      <c r="CI41" s="24"/>
      <c r="CJ41" s="24"/>
      <c r="CK41" s="24"/>
      <c r="CL41" s="24"/>
      <c r="CM41" s="24"/>
      <c r="CN41" s="24"/>
      <c r="CO41" s="24"/>
      <c r="CP41" s="24"/>
      <c r="CQ41" s="24"/>
      <c r="CR41" s="24"/>
      <c r="CS41" s="24"/>
      <c r="CT41" s="24"/>
      <c r="CU41" s="24"/>
      <c r="CV41" s="24"/>
      <c r="CW41" s="24"/>
      <c r="CX41" s="24"/>
      <c r="CY41" s="24"/>
      <c r="CZ41" s="24"/>
      <c r="DA41" s="24"/>
      <c r="DB41" s="24"/>
      <c r="DC41" s="24"/>
      <c r="DD41" s="24"/>
      <c r="DE41" s="24"/>
      <c r="DF41" s="24"/>
      <c r="DG41" s="24"/>
      <c r="DH41" s="24"/>
      <c r="DI41" s="24"/>
      <c r="DJ41" s="24"/>
      <c r="DK41" s="24"/>
      <c r="DL41" s="24"/>
      <c r="DM41" s="24"/>
      <c r="DN41" s="24"/>
      <c r="DO41" s="24"/>
      <c r="DP41" s="24"/>
      <c r="DQ41" s="24"/>
      <c r="DR41" s="24"/>
      <c r="DS41" s="24"/>
      <c r="DT41" s="24"/>
      <c r="DU41" s="24"/>
      <c r="DV41" s="24"/>
      <c r="DW41" s="24"/>
      <c r="DX41" s="24"/>
      <c r="DY41" s="24"/>
      <c r="DZ41" s="24"/>
      <c r="EA41" s="24"/>
      <c r="EB41" s="24"/>
      <c r="EC41" s="24"/>
      <c r="ED41" s="24"/>
      <c r="EE41" s="24"/>
      <c r="EF41" s="24"/>
      <c r="EG41" s="24"/>
      <c r="EH41" s="24"/>
      <c r="EI41" s="24"/>
      <c r="EJ41" s="24"/>
      <c r="EK41" s="24"/>
      <c r="EL41" s="24"/>
      <c r="EM41" s="24"/>
      <c r="EN41" s="24"/>
      <c r="EO41" s="24"/>
      <c r="EP41" s="24"/>
      <c r="EQ41" s="24"/>
      <c r="ER41" s="24"/>
      <c r="ES41" s="24"/>
      <c r="ET41" s="24"/>
      <c r="EU41" s="24"/>
      <c r="EV41" s="24"/>
      <c r="EW41" s="24"/>
      <c r="EX41" s="24"/>
      <c r="EY41" s="24"/>
      <c r="EZ41" s="24"/>
      <c r="FA41" s="24"/>
      <c r="FB41" s="24"/>
      <c r="FC41" s="24"/>
      <c r="FD41" s="24"/>
      <c r="FE41" s="24"/>
      <c r="FF41" s="24"/>
      <c r="FG41" s="24"/>
      <c r="FH41" s="24"/>
      <c r="FI41" s="24"/>
      <c r="FJ41" s="24"/>
      <c r="FK41" s="24"/>
      <c r="FL41" s="24"/>
      <c r="FM41" s="24"/>
      <c r="FN41" s="24"/>
      <c r="FO41" s="24"/>
      <c r="FP41" s="24"/>
      <c r="FQ41" s="24"/>
      <c r="FR41" s="24"/>
      <c r="FS41" s="24"/>
      <c r="FT41" s="24"/>
      <c r="FU41" s="24"/>
      <c r="FV41" s="24"/>
      <c r="FW41" s="24"/>
      <c r="FX41" s="24"/>
      <c r="FY41" s="24"/>
      <c r="FZ41" s="24"/>
      <c r="GA41" s="24"/>
      <c r="GB41" s="24"/>
      <c r="GC41" s="24"/>
      <c r="GD41" s="24"/>
      <c r="GE41" s="24"/>
      <c r="GF41" s="24"/>
      <c r="GG41" s="24"/>
      <c r="GH41" s="24"/>
      <c r="GI41" s="24"/>
      <c r="GJ41" s="24"/>
      <c r="GK41" s="24"/>
      <c r="GL41" s="24"/>
      <c r="GM41" s="24"/>
      <c r="GN41" s="24"/>
      <c r="GO41" s="24"/>
      <c r="GP41" s="24"/>
      <c r="GQ41" s="24"/>
      <c r="GR41" s="24"/>
      <c r="GS41" s="24"/>
      <c r="GT41" s="24"/>
      <c r="GU41" s="24"/>
      <c r="GV41" s="24"/>
      <c r="GW41" s="24"/>
      <c r="GX41" s="24"/>
      <c r="GY41" s="24"/>
      <c r="GZ41" s="24"/>
      <c r="HA41" s="24"/>
      <c r="HB41" s="24"/>
      <c r="HC41" s="24"/>
      <c r="HD41" s="24"/>
      <c r="HE41" s="24"/>
      <c r="HF41" s="24"/>
      <c r="HG41" s="24"/>
      <c r="HH41" s="24"/>
      <c r="HI41" s="24"/>
      <c r="HJ41" s="24"/>
      <c r="HK41" s="24"/>
      <c r="HL41" s="24"/>
      <c r="HM41" s="24"/>
      <c r="HN41" s="24"/>
      <c r="HO41" s="24"/>
      <c r="HP41" s="24"/>
      <c r="HQ41" s="24"/>
      <c r="HR41" s="24"/>
      <c r="HS41" s="24"/>
      <c r="HT41" s="24"/>
      <c r="HU41" s="24"/>
      <c r="HV41" s="24"/>
      <c r="HW41" s="24"/>
      <c r="HX41" s="24"/>
      <c r="HY41" s="24"/>
      <c r="HZ41" s="24"/>
      <c r="IA41" s="24"/>
      <c r="IB41" s="24"/>
      <c r="IC41" s="24"/>
      <c r="ID41" s="24"/>
      <c r="IE41" s="24"/>
      <c r="IF41" s="24"/>
      <c r="IG41" s="24"/>
      <c r="IH41" s="24"/>
      <c r="II41" s="24"/>
      <c r="IJ41" s="24"/>
      <c r="IK41" s="24"/>
      <c r="IL41" s="24"/>
      <c r="IM41" s="24"/>
      <c r="IN41" s="24"/>
      <c r="IO41" s="24"/>
      <c r="IP41" s="24"/>
      <c r="IQ41" s="24"/>
      <c r="IR41" s="24"/>
      <c r="IS41" s="24"/>
      <c r="IT41" s="24"/>
      <c r="IU41" s="24"/>
      <c r="IV41" s="24"/>
      <c r="IW41" s="24"/>
      <c r="IX41" s="24"/>
      <c r="IY41" s="24"/>
      <c r="IZ41" s="24"/>
      <c r="JA41" s="24"/>
      <c r="JB41" s="24"/>
      <c r="JC41" s="24"/>
      <c r="JD41" s="24"/>
      <c r="JE41" s="24"/>
      <c r="JF41" s="24"/>
      <c r="JG41" s="24"/>
      <c r="JH41" s="24"/>
      <c r="JI41" s="24"/>
      <c r="JJ41" s="24"/>
      <c r="JK41" s="24"/>
      <c r="JL41" s="24"/>
      <c r="JM41" s="24"/>
      <c r="JN41" s="24"/>
      <c r="JO41" s="24"/>
      <c r="JP41" s="24"/>
      <c r="JQ41" s="24"/>
      <c r="JR41" s="24"/>
      <c r="JS41" s="24"/>
      <c r="JT41" s="24"/>
      <c r="JU41" s="24"/>
      <c r="JV41" s="24"/>
      <c r="JW41" s="24"/>
      <c r="JX41" s="24"/>
      <c r="JY41" s="24"/>
      <c r="JZ41" s="24"/>
      <c r="KA41" s="24"/>
      <c r="KB41" s="24"/>
      <c r="KC41" s="24"/>
      <c r="KD41" s="24"/>
      <c r="KE41" s="24"/>
      <c r="KF41" s="24"/>
      <c r="KG41" s="24"/>
      <c r="KH41" s="24"/>
      <c r="KI41" s="24"/>
      <c r="KJ41" s="24"/>
      <c r="KK41" s="24"/>
      <c r="KL41" s="24"/>
      <c r="KM41" s="24"/>
      <c r="KN41" s="24"/>
      <c r="KO41" s="24"/>
      <c r="KP41" s="24"/>
      <c r="KQ41" s="24"/>
      <c r="KR41" s="24"/>
      <c r="KS41" s="24"/>
      <c r="KT41" s="24"/>
      <c r="KU41" s="24"/>
      <c r="KV41" s="24"/>
      <c r="KW41" s="24"/>
      <c r="KX41" s="24"/>
      <c r="KY41" s="24"/>
      <c r="KZ41" s="24"/>
      <c r="LA41" s="24"/>
      <c r="LB41" s="24"/>
      <c r="LC41" s="24"/>
      <c r="LD41" s="24"/>
      <c r="LE41" s="24"/>
      <c r="LF41" s="24"/>
      <c r="LG41" s="24"/>
      <c r="LH41" s="24"/>
      <c r="LI41" s="24"/>
      <c r="LJ41" s="24"/>
      <c r="LK41" s="24"/>
      <c r="LL41" s="24"/>
      <c r="LM41" s="24"/>
      <c r="LN41" s="24"/>
      <c r="LO41" s="24"/>
      <c r="LP41" s="24"/>
      <c r="LQ41" s="24"/>
      <c r="LR41" s="24"/>
      <c r="LS41" s="24"/>
      <c r="LT41" s="24"/>
      <c r="LU41" s="24"/>
      <c r="LV41" s="24"/>
      <c r="LW41" s="24"/>
      <c r="LX41" s="24"/>
      <c r="LY41" s="24"/>
      <c r="LZ41" s="24"/>
      <c r="MA41" s="24"/>
      <c r="MB41" s="24"/>
      <c r="MC41" s="24"/>
      <c r="MD41" s="24"/>
      <c r="ME41" s="24"/>
      <c r="MF41" s="24"/>
      <c r="MG41" s="24"/>
      <c r="MH41" s="24"/>
      <c r="MI41" s="24"/>
      <c r="MJ41" s="24"/>
      <c r="MK41" s="24"/>
      <c r="ML41" s="24"/>
      <c r="MM41" s="24"/>
      <c r="MN41" s="24"/>
      <c r="MO41" s="24"/>
      <c r="MP41" s="24"/>
      <c r="MQ41" s="24"/>
      <c r="MR41" s="24"/>
      <c r="MS41" s="24"/>
      <c r="MT41" s="24"/>
      <c r="MU41" s="24"/>
      <c r="MV41" s="24"/>
      <c r="MW41" s="24"/>
      <c r="MX41" s="24"/>
      <c r="MY41" s="24"/>
      <c r="MZ41" s="24"/>
      <c r="NA41" s="24"/>
      <c r="NB41" s="24"/>
      <c r="NC41" s="24"/>
      <c r="ND41" s="24"/>
      <c r="NE41" s="24"/>
      <c r="NF41" s="24"/>
      <c r="NG41" s="24"/>
      <c r="NH41" s="24"/>
      <c r="NI41" s="24"/>
      <c r="NJ41" s="24"/>
      <c r="NK41" s="24"/>
      <c r="NL41" s="24"/>
      <c r="NM41" s="24"/>
      <c r="NN41" s="24"/>
      <c r="NO41" s="24"/>
      <c r="NP41" s="24"/>
      <c r="NQ41" s="24"/>
      <c r="NR41" s="24"/>
      <c r="NS41" s="24"/>
      <c r="NT41" s="24"/>
      <c r="NU41" s="24"/>
      <c r="NV41" s="24"/>
      <c r="NW41" s="24"/>
      <c r="NX41" s="24"/>
      <c r="NY41" s="24"/>
      <c r="NZ41" s="24"/>
      <c r="OA41" s="24"/>
      <c r="OB41" s="24"/>
      <c r="OC41" s="24"/>
      <c r="OD41" s="24"/>
      <c r="OE41" s="24"/>
      <c r="OF41" s="24"/>
      <c r="OG41" s="24"/>
      <c r="OH41" s="24"/>
      <c r="OI41" s="24"/>
      <c r="OJ41" s="24"/>
      <c r="OK41" s="24"/>
      <c r="OL41" s="24"/>
      <c r="OM41" s="24"/>
      <c r="ON41" s="24"/>
      <c r="OO41" s="24"/>
      <c r="OP41" s="24"/>
      <c r="OQ41" s="24"/>
      <c r="OR41" s="24"/>
      <c r="OS41" s="24"/>
      <c r="OT41" s="24"/>
      <c r="OU41" s="24"/>
      <c r="OV41" s="24"/>
      <c r="OW41" s="24"/>
      <c r="OX41" s="24"/>
      <c r="OY41" s="24"/>
      <c r="OZ41" s="24"/>
      <c r="PA41" s="24"/>
      <c r="PB41" s="24"/>
      <c r="PC41" s="24"/>
      <c r="PD41" s="24"/>
      <c r="PE41" s="24"/>
      <c r="PF41" s="24"/>
      <c r="PG41" s="24"/>
      <c r="PH41" s="24"/>
      <c r="PI41" s="24"/>
      <c r="PJ41" s="24"/>
      <c r="PK41" s="24"/>
      <c r="PL41" s="24"/>
      <c r="PM41" s="24"/>
      <c r="PN41" s="24"/>
      <c r="PO41" s="24"/>
      <c r="PP41" s="24"/>
      <c r="PQ41" s="24"/>
      <c r="PR41" s="24"/>
      <c r="PS41" s="24"/>
      <c r="PT41" s="24"/>
      <c r="PU41" s="24"/>
      <c r="PV41" s="24"/>
      <c r="PW41" s="24"/>
      <c r="PX41" s="24"/>
      <c r="PY41" s="24"/>
      <c r="PZ41" s="24"/>
      <c r="QA41" s="24"/>
      <c r="QB41" s="24"/>
      <c r="QC41" s="24"/>
      <c r="QD41" s="24"/>
      <c r="QE41" s="24"/>
      <c r="QF41" s="24"/>
      <c r="QG41" s="24"/>
      <c r="QH41" s="24"/>
      <c r="QI41" s="24"/>
      <c r="QJ41" s="24"/>
      <c r="QK41" s="24"/>
      <c r="QL41" s="24"/>
      <c r="QM41" s="24"/>
      <c r="QN41" s="24"/>
      <c r="QO41" s="24"/>
      <c r="QP41" s="24"/>
      <c r="QQ41" s="24"/>
      <c r="QR41" s="24"/>
      <c r="QS41" s="24"/>
      <c r="QT41" s="24"/>
      <c r="QU41" s="24"/>
      <c r="QV41" s="24"/>
      <c r="QW41" s="24"/>
      <c r="QX41" s="24"/>
      <c r="QY41" s="24"/>
      <c r="QZ41" s="24"/>
      <c r="RA41" s="24"/>
      <c r="RB41" s="24"/>
      <c r="RC41" s="24"/>
      <c r="RD41" s="24"/>
      <c r="RE41" s="24"/>
      <c r="RF41" s="24"/>
      <c r="RG41" s="24"/>
      <c r="RH41" s="24"/>
      <c r="RI41" s="24"/>
      <c r="RJ41" s="24"/>
      <c r="RK41" s="24"/>
      <c r="RL41" s="24"/>
      <c r="RM41" s="24"/>
      <c r="RN41" s="24"/>
      <c r="RO41" s="24"/>
      <c r="RP41" s="24"/>
      <c r="RQ41" s="24"/>
      <c r="RR41" s="24"/>
      <c r="RS41" s="24"/>
      <c r="RT41" s="24"/>
      <c r="RU41" s="24"/>
      <c r="RV41" s="24"/>
      <c r="RW41" s="24"/>
      <c r="RX41" s="24"/>
      <c r="RY41" s="24"/>
      <c r="RZ41" s="24"/>
      <c r="SA41" s="24"/>
      <c r="SB41" s="24"/>
      <c r="SC41" s="24"/>
      <c r="SD41" s="24"/>
      <c r="SE41" s="24"/>
      <c r="SF41" s="24"/>
      <c r="SG41" s="24"/>
      <c r="SH41" s="24"/>
      <c r="SI41" s="24"/>
      <c r="SJ41" s="24"/>
      <c r="SK41" s="24"/>
      <c r="SL41" s="24"/>
      <c r="SM41" s="24"/>
      <c r="SN41" s="24"/>
      <c r="SO41" s="24"/>
      <c r="SP41" s="24"/>
      <c r="SQ41" s="24"/>
      <c r="SR41" s="24"/>
      <c r="SS41" s="24"/>
      <c r="ST41" s="24"/>
      <c r="SU41" s="24"/>
      <c r="SV41" s="24"/>
      <c r="SW41" s="24"/>
      <c r="SX41" s="24"/>
      <c r="SY41" s="24"/>
      <c r="SZ41" s="24"/>
      <c r="TA41" s="24"/>
      <c r="TB41" s="24"/>
      <c r="TC41" s="24"/>
      <c r="TD41" s="24"/>
      <c r="TE41" s="24"/>
      <c r="TF41" s="24"/>
      <c r="TG41" s="24"/>
      <c r="TH41" s="24"/>
      <c r="TI41" s="24"/>
      <c r="TJ41" s="24"/>
      <c r="TK41" s="24"/>
      <c r="TL41" s="24"/>
      <c r="TM41" s="24"/>
      <c r="TN41" s="24"/>
      <c r="TO41" s="24"/>
      <c r="TP41" s="24"/>
      <c r="TQ41" s="24"/>
      <c r="TR41" s="24"/>
      <c r="TS41" s="24"/>
      <c r="TT41" s="24"/>
      <c r="TU41" s="24"/>
      <c r="TV41" s="24"/>
      <c r="TW41" s="24"/>
      <c r="TX41" s="24"/>
      <c r="TY41" s="24"/>
      <c r="TZ41" s="24"/>
      <c r="UA41" s="24"/>
      <c r="UB41" s="24"/>
      <c r="UC41" s="24"/>
      <c r="UD41" s="24"/>
      <c r="UE41" s="24"/>
      <c r="UF41" s="24"/>
      <c r="UG41" s="24"/>
      <c r="UH41" s="24"/>
      <c r="UI41" s="24"/>
      <c r="UJ41" s="24"/>
      <c r="UK41" s="24"/>
      <c r="UL41" s="24"/>
      <c r="UM41" s="24"/>
      <c r="UN41" s="24"/>
      <c r="UO41" s="24"/>
      <c r="UP41" s="24"/>
      <c r="UQ41" s="24"/>
      <c r="UR41" s="24"/>
      <c r="US41" s="24"/>
      <c r="UT41" s="24"/>
      <c r="UU41" s="24"/>
      <c r="UV41" s="24"/>
      <c r="UW41" s="24"/>
      <c r="UX41" s="24"/>
      <c r="UY41" s="24"/>
      <c r="UZ41" s="24"/>
      <c r="VA41" s="24"/>
      <c r="VB41" s="24"/>
      <c r="VC41" s="24"/>
      <c r="VD41" s="24"/>
      <c r="VE41" s="24"/>
      <c r="VF41" s="24"/>
      <c r="VG41" s="24"/>
      <c r="VH41" s="24"/>
      <c r="VI41" s="24"/>
      <c r="VJ41" s="24"/>
      <c r="VK41" s="24"/>
      <c r="VL41" s="24"/>
      <c r="VM41" s="24"/>
      <c r="VN41" s="24"/>
      <c r="VO41" s="24"/>
      <c r="VP41" s="24"/>
      <c r="VQ41" s="24"/>
      <c r="VR41" s="24"/>
      <c r="VS41" s="24"/>
      <c r="VT41" s="24"/>
      <c r="VU41" s="24"/>
      <c r="VV41" s="24"/>
      <c r="VW41" s="24"/>
      <c r="VX41" s="24"/>
      <c r="VY41" s="24"/>
      <c r="VZ41" s="24"/>
      <c r="WA41" s="24"/>
      <c r="WB41" s="24"/>
      <c r="WC41" s="24"/>
      <c r="WD41" s="24"/>
      <c r="WE41" s="24"/>
      <c r="WF41" s="24"/>
      <c r="WG41" s="24"/>
      <c r="WH41" s="24"/>
      <c r="WI41" s="24"/>
      <c r="WJ41" s="24"/>
      <c r="WK41" s="24"/>
      <c r="WL41" s="24"/>
      <c r="WM41" s="24"/>
      <c r="WN41" s="24"/>
      <c r="WO41" s="24"/>
      <c r="WP41" s="24"/>
      <c r="WQ41" s="24"/>
      <c r="WR41" s="24"/>
      <c r="WS41" s="24"/>
      <c r="WT41" s="24"/>
      <c r="WU41" s="24"/>
      <c r="WV41" s="24"/>
      <c r="WW41" s="24"/>
      <c r="WX41" s="24"/>
      <c r="WY41" s="24"/>
      <c r="WZ41" s="24"/>
      <c r="XA41" s="24"/>
      <c r="XB41" s="24"/>
      <c r="XC41" s="24"/>
      <c r="XD41" s="24"/>
      <c r="XE41" s="24"/>
      <c r="XF41" s="24"/>
      <c r="XG41" s="24"/>
      <c r="XH41" s="24"/>
      <c r="XI41" s="24"/>
      <c r="XJ41" s="24"/>
      <c r="XK41" s="24"/>
      <c r="XL41" s="24"/>
      <c r="XM41" s="24"/>
      <c r="XN41" s="24"/>
      <c r="XO41" s="24"/>
      <c r="XP41" s="24"/>
      <c r="XQ41" s="24"/>
      <c r="XR41" s="24"/>
      <c r="XS41" s="24"/>
      <c r="XT41" s="24"/>
      <c r="XU41" s="24"/>
      <c r="XV41" s="24"/>
      <c r="XW41" s="24"/>
      <c r="XX41" s="24"/>
      <c r="XY41" s="24"/>
      <c r="XZ41" s="24"/>
      <c r="YA41" s="24"/>
      <c r="YB41" s="24"/>
      <c r="YC41" s="24"/>
      <c r="YD41" s="24"/>
      <c r="YE41" s="24"/>
      <c r="YF41" s="24"/>
      <c r="YG41" s="24"/>
      <c r="YH41" s="24"/>
      <c r="YI41" s="24"/>
      <c r="YJ41" s="24"/>
      <c r="YK41" s="24"/>
      <c r="YL41" s="24"/>
      <c r="YM41" s="24"/>
      <c r="YN41" s="24"/>
      <c r="YO41" s="24"/>
      <c r="YP41" s="24"/>
      <c r="YQ41" s="24"/>
      <c r="YR41" s="24"/>
      <c r="YS41" s="24"/>
      <c r="YT41" s="24"/>
      <c r="YU41" s="24"/>
      <c r="YV41" s="24"/>
      <c r="YW41" s="24"/>
      <c r="YX41" s="24"/>
      <c r="YY41" s="24"/>
      <c r="YZ41" s="24"/>
      <c r="ZA41" s="24"/>
      <c r="ZB41" s="24"/>
      <c r="ZC41" s="24"/>
      <c r="ZD41" s="24"/>
      <c r="ZE41" s="24"/>
      <c r="ZF41" s="24"/>
      <c r="ZG41" s="24"/>
      <c r="ZH41" s="24"/>
      <c r="ZI41" s="24"/>
      <c r="ZJ41" s="24"/>
      <c r="ZK41" s="24"/>
      <c r="ZL41" s="24"/>
      <c r="ZM41" s="24"/>
      <c r="ZN41" s="24"/>
      <c r="ZO41" s="24"/>
      <c r="ZP41" s="24"/>
      <c r="ZQ41" s="24"/>
      <c r="ZR41" s="24"/>
      <c r="ZS41" s="24"/>
      <c r="ZT41" s="24"/>
      <c r="ZU41" s="24"/>
      <c r="ZV41" s="24"/>
      <c r="ZW41" s="24"/>
      <c r="ZX41" s="24"/>
      <c r="ZY41" s="24"/>
      <c r="ZZ41" s="24"/>
      <c r="AAA41" s="24"/>
      <c r="AAB41" s="24"/>
      <c r="AAC41" s="24"/>
      <c r="AAD41" s="24"/>
      <c r="AAE41" s="24"/>
      <c r="AAF41" s="24"/>
      <c r="AAG41" s="24"/>
      <c r="AAH41" s="24"/>
      <c r="AAI41" s="24"/>
      <c r="AAJ41" s="24"/>
      <c r="AAK41" s="24"/>
      <c r="AAL41" s="24"/>
      <c r="AAM41" s="24"/>
      <c r="AAN41" s="24"/>
      <c r="AAO41" s="24"/>
      <c r="AAP41" s="24"/>
      <c r="AAQ41" s="24"/>
      <c r="AAR41" s="24"/>
      <c r="AAS41" s="24"/>
      <c r="AAT41" s="24"/>
      <c r="AAU41" s="24"/>
      <c r="AAV41" s="24"/>
      <c r="AAW41" s="24"/>
      <c r="AAX41" s="24"/>
      <c r="AAY41" s="24"/>
      <c r="AAZ41" s="24"/>
      <c r="ABA41" s="24"/>
      <c r="ABB41" s="24"/>
      <c r="ABC41" s="24"/>
      <c r="ABD41" s="24"/>
      <c r="ABE41" s="24"/>
      <c r="ABF41" s="24"/>
      <c r="ABG41" s="24"/>
      <c r="ABH41" s="24"/>
      <c r="ABI41" s="24"/>
      <c r="ABJ41" s="24"/>
      <c r="ABK41" s="24"/>
      <c r="ABL41" s="24"/>
      <c r="ABM41" s="24"/>
      <c r="ABN41" s="24"/>
      <c r="ABO41" s="24"/>
      <c r="ABP41" s="24"/>
      <c r="ABQ41" s="24"/>
      <c r="ABR41" s="24"/>
      <c r="ABS41" s="24"/>
      <c r="ABT41" s="24"/>
      <c r="ABU41" s="24"/>
      <c r="ABV41" s="24"/>
      <c r="ABW41" s="24"/>
      <c r="ABX41" s="24"/>
      <c r="ABY41" s="24"/>
      <c r="ABZ41" s="24"/>
      <c r="ACA41" s="24"/>
      <c r="ACB41" s="24"/>
      <c r="ACC41" s="24"/>
      <c r="ACD41" s="24"/>
      <c r="ACE41" s="24"/>
      <c r="ACF41" s="24"/>
      <c r="ACG41" s="24"/>
      <c r="ACH41" s="24"/>
      <c r="ACI41" s="24"/>
      <c r="ACJ41" s="24"/>
      <c r="ACK41" s="24"/>
      <c r="ACL41" s="24"/>
      <c r="ACM41" s="24"/>
      <c r="ACN41" s="24"/>
      <c r="ACO41" s="24"/>
      <c r="ACP41" s="24"/>
      <c r="ACQ41" s="24"/>
      <c r="ACR41" s="24"/>
      <c r="ACS41" s="24"/>
      <c r="ACT41" s="24"/>
      <c r="ACU41" s="24"/>
      <c r="ACV41" s="24"/>
      <c r="ACW41" s="24"/>
      <c r="ACX41" s="24"/>
      <c r="ACY41" s="24"/>
      <c r="ACZ41" s="24"/>
      <c r="ADA41" s="24"/>
      <c r="ADB41" s="24"/>
      <c r="ADC41" s="24"/>
      <c r="ADD41" s="24"/>
      <c r="ADE41" s="24"/>
      <c r="ADF41" s="24"/>
      <c r="ADG41" s="24"/>
      <c r="ADH41" s="24"/>
      <c r="ADI41" s="24"/>
      <c r="ADJ41" s="24"/>
      <c r="ADK41" s="24"/>
      <c r="ADL41" s="24"/>
      <c r="ADM41" s="24"/>
      <c r="ADN41" s="24"/>
      <c r="ADO41" s="24"/>
      <c r="ADP41" s="24"/>
      <c r="ADQ41" s="24"/>
      <c r="ADR41" s="24"/>
      <c r="ADS41" s="24"/>
      <c r="ADT41" s="24"/>
      <c r="ADU41" s="24"/>
      <c r="ADV41" s="24"/>
      <c r="ADW41" s="24"/>
      <c r="ADX41" s="24"/>
      <c r="ADY41" s="24"/>
      <c r="ADZ41" s="24"/>
      <c r="AEA41" s="24"/>
      <c r="AEB41" s="24"/>
      <c r="AEC41" s="24"/>
      <c r="AED41" s="24"/>
      <c r="AEE41" s="24"/>
      <c r="AEF41" s="24"/>
      <c r="AEG41" s="24"/>
      <c r="AEH41" s="24"/>
      <c r="AEI41" s="24"/>
      <c r="AEJ41" s="24"/>
      <c r="AEK41" s="24"/>
      <c r="AEL41" s="24"/>
      <c r="AEM41" s="24"/>
      <c r="AEN41" s="24"/>
      <c r="AEO41" s="24"/>
      <c r="AEP41" s="24"/>
      <c r="AEQ41" s="24"/>
      <c r="AER41" s="24"/>
      <c r="AES41" s="24"/>
      <c r="AET41" s="24"/>
      <c r="AEU41" s="24"/>
      <c r="AEV41" s="24"/>
      <c r="AEW41" s="24"/>
      <c r="AEX41" s="24"/>
      <c r="AEY41" s="24"/>
      <c r="AEZ41" s="24"/>
      <c r="AFA41" s="24"/>
      <c r="AFB41" s="24"/>
      <c r="AFC41" s="24"/>
      <c r="AFD41" s="24"/>
      <c r="AFE41" s="24"/>
      <c r="AFF41" s="24"/>
      <c r="AFG41" s="24"/>
      <c r="AFH41" s="24"/>
      <c r="AFI41" s="24"/>
      <c r="AFJ41" s="24"/>
      <c r="AFK41" s="24"/>
      <c r="AFL41" s="24"/>
      <c r="AFM41" s="24"/>
      <c r="AFN41" s="24"/>
      <c r="AFO41" s="24"/>
      <c r="AFP41" s="24"/>
      <c r="AFQ41" s="24"/>
      <c r="AFR41" s="24"/>
      <c r="AFS41" s="24"/>
      <c r="AFT41" s="24"/>
      <c r="AFU41" s="24"/>
      <c r="AFV41" s="24"/>
      <c r="AFW41" s="24"/>
      <c r="AFX41" s="24"/>
      <c r="AFY41" s="24"/>
      <c r="AFZ41" s="24"/>
      <c r="AGA41" s="24"/>
      <c r="AGB41" s="24"/>
      <c r="AGC41" s="24"/>
      <c r="AGD41" s="24"/>
      <c r="AGE41" s="24"/>
      <c r="AGF41" s="24"/>
      <c r="AGG41" s="24"/>
      <c r="AGH41" s="24"/>
      <c r="AGI41" s="24"/>
      <c r="AGJ41" s="24"/>
      <c r="AGK41" s="24"/>
      <c r="AGL41" s="24"/>
      <c r="AGM41" s="24"/>
      <c r="AGN41" s="24"/>
      <c r="AGO41" s="24"/>
      <c r="AGP41" s="24"/>
      <c r="AGQ41" s="24"/>
      <c r="AGR41" s="24"/>
      <c r="AGS41" s="24"/>
      <c r="AGT41" s="24"/>
      <c r="AGU41" s="24"/>
      <c r="AGV41" s="24"/>
      <c r="AGW41" s="24"/>
      <c r="AGX41" s="24"/>
      <c r="AGY41" s="24"/>
      <c r="AGZ41" s="24"/>
      <c r="AHA41" s="24"/>
      <c r="AHB41" s="24"/>
      <c r="AHC41" s="24"/>
      <c r="AHD41" s="24"/>
      <c r="AHE41" s="24"/>
      <c r="AHF41" s="24"/>
      <c r="AHG41" s="24"/>
      <c r="AHH41" s="24"/>
      <c r="AHI41" s="24"/>
      <c r="AHJ41" s="24"/>
      <c r="AHK41" s="24"/>
      <c r="AHL41" s="24"/>
      <c r="AHM41" s="24"/>
      <c r="AHN41" s="24"/>
      <c r="AHO41" s="24"/>
      <c r="AHP41" s="24"/>
      <c r="AHQ41" s="24"/>
      <c r="AHR41" s="24"/>
      <c r="AHS41" s="24"/>
      <c r="AHT41" s="24"/>
      <c r="AHU41" s="24"/>
      <c r="AHV41" s="24"/>
      <c r="AHW41" s="24"/>
      <c r="AHX41" s="24"/>
      <c r="AHY41" s="24"/>
      <c r="AHZ41" s="24"/>
      <c r="AIA41" s="24"/>
      <c r="AIB41" s="24"/>
      <c r="AIC41" s="24"/>
      <c r="AID41" s="24"/>
      <c r="AIE41" s="24"/>
      <c r="AIF41" s="24"/>
      <c r="AIG41" s="24"/>
      <c r="AIH41" s="24"/>
      <c r="AII41" s="24"/>
      <c r="AIJ41" s="24"/>
      <c r="AIK41" s="24"/>
      <c r="AIL41" s="24"/>
      <c r="AIM41" s="24"/>
      <c r="AIN41" s="24"/>
      <c r="AIO41" s="24"/>
      <c r="AIP41" s="24"/>
      <c r="AIQ41" s="24"/>
      <c r="AIR41" s="24"/>
      <c r="AIS41" s="24"/>
      <c r="AIT41" s="24"/>
      <c r="AIU41" s="24"/>
      <c r="AIV41" s="24"/>
      <c r="AIW41" s="24"/>
      <c r="AIX41" s="24"/>
      <c r="AIY41" s="24"/>
      <c r="AIZ41" s="24"/>
      <c r="AJA41" s="24"/>
      <c r="AJB41" s="24"/>
      <c r="AJC41" s="24"/>
      <c r="AJD41" s="24"/>
      <c r="AJE41" s="24"/>
      <c r="AJF41" s="24"/>
      <c r="AJG41" s="24"/>
      <c r="AJH41" s="24"/>
      <c r="AJI41" s="24"/>
      <c r="AJJ41" s="24"/>
      <c r="AJK41" s="24"/>
      <c r="AJL41" s="24"/>
      <c r="AJM41" s="24"/>
      <c r="AJN41" s="24"/>
      <c r="AJO41" s="24"/>
      <c r="AJP41" s="24"/>
      <c r="AJQ41" s="24"/>
      <c r="AJR41" s="24"/>
      <c r="AJS41" s="24"/>
      <c r="AJT41" s="24"/>
      <c r="AJU41" s="24"/>
      <c r="AJV41" s="24"/>
      <c r="AJW41" s="24"/>
      <c r="AJX41" s="24"/>
      <c r="AJY41" s="24"/>
      <c r="AJZ41" s="24"/>
      <c r="AKA41" s="24"/>
      <c r="AKB41" s="24"/>
      <c r="AKC41" s="24"/>
      <c r="AKD41" s="24"/>
      <c r="AKE41" s="24"/>
      <c r="AKF41" s="24"/>
      <c r="AKG41" s="24"/>
      <c r="AKH41" s="24"/>
      <c r="AKI41" s="24"/>
      <c r="AKJ41" s="24"/>
      <c r="AKK41" s="24"/>
      <c r="AKL41" s="24"/>
      <c r="AKM41" s="24"/>
      <c r="AKN41" s="24"/>
      <c r="AKO41" s="24"/>
      <c r="AKP41" s="24"/>
      <c r="AKQ41" s="24"/>
      <c r="AKR41" s="24"/>
      <c r="AKS41" s="24"/>
      <c r="AKT41" s="24"/>
      <c r="AKU41" s="24"/>
      <c r="AKV41" s="24"/>
      <c r="AKW41" s="24"/>
      <c r="AKX41" s="24"/>
      <c r="AKY41" s="24"/>
      <c r="AKZ41" s="24"/>
      <c r="ALA41" s="24"/>
      <c r="ALB41" s="24"/>
      <c r="ALC41" s="24"/>
      <c r="ALD41" s="24"/>
      <c r="ALE41" s="24"/>
      <c r="ALF41" s="24"/>
      <c r="ALG41" s="24"/>
      <c r="ALH41" s="24"/>
      <c r="ALI41" s="24"/>
      <c r="ALJ41" s="24"/>
      <c r="ALK41" s="24"/>
      <c r="ALL41" s="24"/>
      <c r="ALM41" s="24"/>
      <c r="ALN41" s="24"/>
      <c r="ALO41" s="24"/>
      <c r="ALP41" s="24"/>
      <c r="ALQ41" s="24"/>
      <c r="ALR41" s="24"/>
      <c r="ALS41" s="24"/>
      <c r="ALT41" s="24"/>
      <c r="ALU41" s="24"/>
      <c r="ALV41" s="24"/>
      <c r="ALW41" s="24"/>
      <c r="ALX41" s="24"/>
      <c r="ALY41" s="24"/>
      <c r="ALZ41" s="24"/>
      <c r="AMA41" s="24"/>
      <c r="AMB41" s="24"/>
      <c r="AMC41" s="24"/>
    </row>
    <row r="42" spans="1:1017" s="61" customFormat="1">
      <c r="A42" s="132" t="s">
        <v>123</v>
      </c>
      <c r="B42" s="133">
        <v>2003147</v>
      </c>
      <c r="C42" s="134" t="s">
        <v>124</v>
      </c>
      <c r="D42" s="133" t="s">
        <v>125</v>
      </c>
      <c r="E42" s="62" t="s">
        <v>47</v>
      </c>
      <c r="F42" s="112">
        <v>3</v>
      </c>
      <c r="G42" s="60">
        <v>1157.07</v>
      </c>
      <c r="H42" s="83">
        <f t="shared" si="11"/>
        <v>0.21229999999999999</v>
      </c>
      <c r="I42" s="60">
        <f t="shared" si="8"/>
        <v>1402.72</v>
      </c>
      <c r="J42" s="60">
        <f t="shared" si="9"/>
        <v>3471.21</v>
      </c>
      <c r="K42" s="60">
        <f t="shared" si="10"/>
        <v>4208.16</v>
      </c>
      <c r="L42" s="58"/>
      <c r="M42" s="24"/>
      <c r="N42" s="24"/>
      <c r="O42" s="24"/>
      <c r="P42" s="24"/>
      <c r="Q42" s="24"/>
      <c r="R42" s="24"/>
      <c r="S42" s="24"/>
      <c r="T42" s="24"/>
      <c r="U42" s="24"/>
      <c r="V42" s="24"/>
      <c r="W42" s="24"/>
      <c r="X42" s="24"/>
      <c r="Y42" s="24"/>
      <c r="Z42" s="24"/>
      <c r="AA42" s="24"/>
      <c r="AB42" s="24"/>
      <c r="AC42" s="24"/>
      <c r="AD42" s="24"/>
      <c r="AE42" s="24"/>
      <c r="AF42" s="24"/>
      <c r="AG42" s="24"/>
      <c r="AH42" s="24"/>
      <c r="AI42" s="24"/>
      <c r="AJ42" s="24"/>
      <c r="AK42" s="24"/>
      <c r="AL42" s="24"/>
      <c r="AM42" s="24"/>
      <c r="AN42" s="24"/>
      <c r="AO42" s="24"/>
      <c r="AP42" s="24"/>
      <c r="AQ42" s="24"/>
      <c r="AR42" s="24"/>
      <c r="AS42" s="24"/>
      <c r="AT42" s="24"/>
      <c r="AU42" s="24"/>
      <c r="AV42" s="24"/>
      <c r="AW42" s="24"/>
      <c r="AX42" s="24"/>
      <c r="AY42" s="24"/>
      <c r="AZ42" s="24"/>
      <c r="BA42" s="24"/>
      <c r="BB42" s="24"/>
      <c r="BC42" s="24"/>
      <c r="BD42" s="24"/>
      <c r="BE42" s="24"/>
      <c r="BF42" s="24"/>
      <c r="BG42" s="24"/>
      <c r="BH42" s="24"/>
      <c r="BI42" s="24"/>
      <c r="BJ42" s="24"/>
      <c r="BK42" s="24"/>
      <c r="BL42" s="24"/>
      <c r="BM42" s="24"/>
      <c r="BN42" s="24"/>
      <c r="BO42" s="24"/>
      <c r="BP42" s="24"/>
      <c r="BQ42" s="24"/>
      <c r="BR42" s="24"/>
      <c r="BS42" s="24"/>
      <c r="BT42" s="24"/>
      <c r="BU42" s="24"/>
      <c r="BV42" s="24"/>
      <c r="BW42" s="24"/>
      <c r="BX42" s="24"/>
      <c r="BY42" s="24"/>
      <c r="BZ42" s="24"/>
      <c r="CA42" s="24"/>
      <c r="CB42" s="24"/>
      <c r="CC42" s="24"/>
      <c r="CD42" s="24"/>
      <c r="CE42" s="24"/>
      <c r="CF42" s="24"/>
      <c r="CG42" s="24"/>
      <c r="CH42" s="24"/>
      <c r="CI42" s="24"/>
      <c r="CJ42" s="24"/>
      <c r="CK42" s="24"/>
      <c r="CL42" s="24"/>
      <c r="CM42" s="24"/>
      <c r="CN42" s="24"/>
      <c r="CO42" s="24"/>
      <c r="CP42" s="24"/>
      <c r="CQ42" s="24"/>
      <c r="CR42" s="24"/>
      <c r="CS42" s="24"/>
      <c r="CT42" s="24"/>
      <c r="CU42" s="24"/>
      <c r="CV42" s="24"/>
      <c r="CW42" s="24"/>
      <c r="CX42" s="24"/>
      <c r="CY42" s="24"/>
      <c r="CZ42" s="24"/>
      <c r="DA42" s="24"/>
      <c r="DB42" s="24"/>
      <c r="DC42" s="24"/>
      <c r="DD42" s="24"/>
      <c r="DE42" s="24"/>
      <c r="DF42" s="24"/>
      <c r="DG42" s="24"/>
      <c r="DH42" s="24"/>
      <c r="DI42" s="24"/>
      <c r="DJ42" s="24"/>
      <c r="DK42" s="24"/>
      <c r="DL42" s="24"/>
      <c r="DM42" s="24"/>
      <c r="DN42" s="24"/>
      <c r="DO42" s="24"/>
      <c r="DP42" s="24"/>
      <c r="DQ42" s="24"/>
      <c r="DR42" s="24"/>
      <c r="DS42" s="24"/>
      <c r="DT42" s="24"/>
      <c r="DU42" s="24"/>
      <c r="DV42" s="24"/>
      <c r="DW42" s="24"/>
      <c r="DX42" s="24"/>
      <c r="DY42" s="24"/>
      <c r="DZ42" s="24"/>
      <c r="EA42" s="24"/>
      <c r="EB42" s="24"/>
      <c r="EC42" s="24"/>
      <c r="ED42" s="24"/>
      <c r="EE42" s="24"/>
      <c r="EF42" s="24"/>
      <c r="EG42" s="24"/>
      <c r="EH42" s="24"/>
      <c r="EI42" s="24"/>
      <c r="EJ42" s="24"/>
      <c r="EK42" s="24"/>
      <c r="EL42" s="24"/>
      <c r="EM42" s="24"/>
      <c r="EN42" s="24"/>
      <c r="EO42" s="24"/>
      <c r="EP42" s="24"/>
      <c r="EQ42" s="24"/>
      <c r="ER42" s="24"/>
      <c r="ES42" s="24"/>
      <c r="ET42" s="24"/>
      <c r="EU42" s="24"/>
      <c r="EV42" s="24"/>
      <c r="EW42" s="24"/>
      <c r="EX42" s="24"/>
      <c r="EY42" s="24"/>
      <c r="EZ42" s="24"/>
      <c r="FA42" s="24"/>
      <c r="FB42" s="24"/>
      <c r="FC42" s="24"/>
      <c r="FD42" s="24"/>
      <c r="FE42" s="24"/>
      <c r="FF42" s="24"/>
      <c r="FG42" s="24"/>
      <c r="FH42" s="24"/>
      <c r="FI42" s="24"/>
      <c r="FJ42" s="24"/>
      <c r="FK42" s="24"/>
      <c r="FL42" s="24"/>
      <c r="FM42" s="24"/>
      <c r="FN42" s="24"/>
      <c r="FO42" s="24"/>
      <c r="FP42" s="24"/>
      <c r="FQ42" s="24"/>
      <c r="FR42" s="24"/>
      <c r="FS42" s="24"/>
      <c r="FT42" s="24"/>
      <c r="FU42" s="24"/>
      <c r="FV42" s="24"/>
      <c r="FW42" s="24"/>
      <c r="FX42" s="24"/>
      <c r="FY42" s="24"/>
      <c r="FZ42" s="24"/>
      <c r="GA42" s="24"/>
      <c r="GB42" s="24"/>
      <c r="GC42" s="24"/>
      <c r="GD42" s="24"/>
      <c r="GE42" s="24"/>
      <c r="GF42" s="24"/>
      <c r="GG42" s="24"/>
      <c r="GH42" s="24"/>
      <c r="GI42" s="24"/>
      <c r="GJ42" s="24"/>
      <c r="GK42" s="24"/>
      <c r="GL42" s="24"/>
      <c r="GM42" s="24"/>
      <c r="GN42" s="24"/>
      <c r="GO42" s="24"/>
      <c r="GP42" s="24"/>
      <c r="GQ42" s="24"/>
      <c r="GR42" s="24"/>
      <c r="GS42" s="24"/>
      <c r="GT42" s="24"/>
      <c r="GU42" s="24"/>
      <c r="GV42" s="24"/>
      <c r="GW42" s="24"/>
      <c r="GX42" s="24"/>
      <c r="GY42" s="24"/>
      <c r="GZ42" s="24"/>
      <c r="HA42" s="24"/>
      <c r="HB42" s="24"/>
      <c r="HC42" s="24"/>
      <c r="HD42" s="24"/>
      <c r="HE42" s="24"/>
      <c r="HF42" s="24"/>
      <c r="HG42" s="24"/>
      <c r="HH42" s="24"/>
      <c r="HI42" s="24"/>
      <c r="HJ42" s="24"/>
      <c r="HK42" s="24"/>
      <c r="HL42" s="24"/>
      <c r="HM42" s="24"/>
      <c r="HN42" s="24"/>
      <c r="HO42" s="24"/>
      <c r="HP42" s="24"/>
      <c r="HQ42" s="24"/>
      <c r="HR42" s="24"/>
      <c r="HS42" s="24"/>
      <c r="HT42" s="24"/>
      <c r="HU42" s="24"/>
      <c r="HV42" s="24"/>
      <c r="HW42" s="24"/>
      <c r="HX42" s="24"/>
      <c r="HY42" s="24"/>
      <c r="HZ42" s="24"/>
      <c r="IA42" s="24"/>
      <c r="IB42" s="24"/>
      <c r="IC42" s="24"/>
      <c r="ID42" s="24"/>
      <c r="IE42" s="24"/>
      <c r="IF42" s="24"/>
      <c r="IG42" s="24"/>
      <c r="IH42" s="24"/>
      <c r="II42" s="24"/>
      <c r="IJ42" s="24"/>
      <c r="IK42" s="24"/>
      <c r="IL42" s="24"/>
      <c r="IM42" s="24"/>
      <c r="IN42" s="24"/>
      <c r="IO42" s="24"/>
      <c r="IP42" s="24"/>
      <c r="IQ42" s="24"/>
      <c r="IR42" s="24"/>
      <c r="IS42" s="24"/>
      <c r="IT42" s="24"/>
      <c r="IU42" s="24"/>
      <c r="IV42" s="24"/>
      <c r="IW42" s="24"/>
      <c r="IX42" s="24"/>
      <c r="IY42" s="24"/>
      <c r="IZ42" s="24"/>
      <c r="JA42" s="24"/>
      <c r="JB42" s="24"/>
      <c r="JC42" s="24"/>
      <c r="JD42" s="24"/>
      <c r="JE42" s="24"/>
      <c r="JF42" s="24"/>
      <c r="JG42" s="24"/>
      <c r="JH42" s="24"/>
      <c r="JI42" s="24"/>
      <c r="JJ42" s="24"/>
      <c r="JK42" s="24"/>
      <c r="JL42" s="24"/>
      <c r="JM42" s="24"/>
      <c r="JN42" s="24"/>
      <c r="JO42" s="24"/>
      <c r="JP42" s="24"/>
      <c r="JQ42" s="24"/>
      <c r="JR42" s="24"/>
      <c r="JS42" s="24"/>
      <c r="JT42" s="24"/>
      <c r="JU42" s="24"/>
      <c r="JV42" s="24"/>
      <c r="JW42" s="24"/>
      <c r="JX42" s="24"/>
      <c r="JY42" s="24"/>
      <c r="JZ42" s="24"/>
      <c r="KA42" s="24"/>
      <c r="KB42" s="24"/>
      <c r="KC42" s="24"/>
      <c r="KD42" s="24"/>
      <c r="KE42" s="24"/>
      <c r="KF42" s="24"/>
      <c r="KG42" s="24"/>
      <c r="KH42" s="24"/>
      <c r="KI42" s="24"/>
      <c r="KJ42" s="24"/>
      <c r="KK42" s="24"/>
      <c r="KL42" s="24"/>
      <c r="KM42" s="24"/>
      <c r="KN42" s="24"/>
      <c r="KO42" s="24"/>
      <c r="KP42" s="24"/>
      <c r="KQ42" s="24"/>
      <c r="KR42" s="24"/>
      <c r="KS42" s="24"/>
      <c r="KT42" s="24"/>
      <c r="KU42" s="24"/>
      <c r="KV42" s="24"/>
      <c r="KW42" s="24"/>
      <c r="KX42" s="24"/>
      <c r="KY42" s="24"/>
      <c r="KZ42" s="24"/>
      <c r="LA42" s="24"/>
      <c r="LB42" s="24"/>
      <c r="LC42" s="24"/>
      <c r="LD42" s="24"/>
      <c r="LE42" s="24"/>
      <c r="LF42" s="24"/>
      <c r="LG42" s="24"/>
      <c r="LH42" s="24"/>
      <c r="LI42" s="24"/>
      <c r="LJ42" s="24"/>
      <c r="LK42" s="24"/>
      <c r="LL42" s="24"/>
      <c r="LM42" s="24"/>
      <c r="LN42" s="24"/>
      <c r="LO42" s="24"/>
      <c r="LP42" s="24"/>
      <c r="LQ42" s="24"/>
      <c r="LR42" s="24"/>
      <c r="LS42" s="24"/>
      <c r="LT42" s="24"/>
      <c r="LU42" s="24"/>
      <c r="LV42" s="24"/>
      <c r="LW42" s="24"/>
      <c r="LX42" s="24"/>
      <c r="LY42" s="24"/>
      <c r="LZ42" s="24"/>
      <c r="MA42" s="24"/>
      <c r="MB42" s="24"/>
      <c r="MC42" s="24"/>
      <c r="MD42" s="24"/>
      <c r="ME42" s="24"/>
      <c r="MF42" s="24"/>
      <c r="MG42" s="24"/>
      <c r="MH42" s="24"/>
      <c r="MI42" s="24"/>
      <c r="MJ42" s="24"/>
      <c r="MK42" s="24"/>
      <c r="ML42" s="24"/>
      <c r="MM42" s="24"/>
      <c r="MN42" s="24"/>
      <c r="MO42" s="24"/>
      <c r="MP42" s="24"/>
      <c r="MQ42" s="24"/>
      <c r="MR42" s="24"/>
      <c r="MS42" s="24"/>
      <c r="MT42" s="24"/>
      <c r="MU42" s="24"/>
      <c r="MV42" s="24"/>
      <c r="MW42" s="24"/>
      <c r="MX42" s="24"/>
      <c r="MY42" s="24"/>
      <c r="MZ42" s="24"/>
      <c r="NA42" s="24"/>
      <c r="NB42" s="24"/>
      <c r="NC42" s="24"/>
      <c r="ND42" s="24"/>
      <c r="NE42" s="24"/>
      <c r="NF42" s="24"/>
      <c r="NG42" s="24"/>
      <c r="NH42" s="24"/>
      <c r="NI42" s="24"/>
      <c r="NJ42" s="24"/>
      <c r="NK42" s="24"/>
      <c r="NL42" s="24"/>
      <c r="NM42" s="24"/>
      <c r="NN42" s="24"/>
      <c r="NO42" s="24"/>
      <c r="NP42" s="24"/>
      <c r="NQ42" s="24"/>
      <c r="NR42" s="24"/>
      <c r="NS42" s="24"/>
      <c r="NT42" s="24"/>
      <c r="NU42" s="24"/>
      <c r="NV42" s="24"/>
      <c r="NW42" s="24"/>
      <c r="NX42" s="24"/>
      <c r="NY42" s="24"/>
      <c r="NZ42" s="24"/>
      <c r="OA42" s="24"/>
      <c r="OB42" s="24"/>
      <c r="OC42" s="24"/>
      <c r="OD42" s="24"/>
      <c r="OE42" s="24"/>
      <c r="OF42" s="24"/>
      <c r="OG42" s="24"/>
      <c r="OH42" s="24"/>
      <c r="OI42" s="24"/>
      <c r="OJ42" s="24"/>
      <c r="OK42" s="24"/>
      <c r="OL42" s="24"/>
      <c r="OM42" s="24"/>
      <c r="ON42" s="24"/>
      <c r="OO42" s="24"/>
      <c r="OP42" s="24"/>
      <c r="OQ42" s="24"/>
      <c r="OR42" s="24"/>
      <c r="OS42" s="24"/>
      <c r="OT42" s="24"/>
      <c r="OU42" s="24"/>
      <c r="OV42" s="24"/>
      <c r="OW42" s="24"/>
      <c r="OX42" s="24"/>
      <c r="OY42" s="24"/>
      <c r="OZ42" s="24"/>
      <c r="PA42" s="24"/>
      <c r="PB42" s="24"/>
      <c r="PC42" s="24"/>
      <c r="PD42" s="24"/>
      <c r="PE42" s="24"/>
      <c r="PF42" s="24"/>
      <c r="PG42" s="24"/>
      <c r="PH42" s="24"/>
      <c r="PI42" s="24"/>
      <c r="PJ42" s="24"/>
      <c r="PK42" s="24"/>
      <c r="PL42" s="24"/>
      <c r="PM42" s="24"/>
      <c r="PN42" s="24"/>
      <c r="PO42" s="24"/>
      <c r="PP42" s="24"/>
      <c r="PQ42" s="24"/>
      <c r="PR42" s="24"/>
      <c r="PS42" s="24"/>
      <c r="PT42" s="24"/>
      <c r="PU42" s="24"/>
      <c r="PV42" s="24"/>
      <c r="PW42" s="24"/>
      <c r="PX42" s="24"/>
      <c r="PY42" s="24"/>
      <c r="PZ42" s="24"/>
      <c r="QA42" s="24"/>
      <c r="QB42" s="24"/>
      <c r="QC42" s="24"/>
      <c r="QD42" s="24"/>
      <c r="QE42" s="24"/>
      <c r="QF42" s="24"/>
      <c r="QG42" s="24"/>
      <c r="QH42" s="24"/>
      <c r="QI42" s="24"/>
      <c r="QJ42" s="24"/>
      <c r="QK42" s="24"/>
      <c r="QL42" s="24"/>
      <c r="QM42" s="24"/>
      <c r="QN42" s="24"/>
      <c r="QO42" s="24"/>
      <c r="QP42" s="24"/>
      <c r="QQ42" s="24"/>
      <c r="QR42" s="24"/>
      <c r="QS42" s="24"/>
      <c r="QT42" s="24"/>
      <c r="QU42" s="24"/>
      <c r="QV42" s="24"/>
      <c r="QW42" s="24"/>
      <c r="QX42" s="24"/>
      <c r="QY42" s="24"/>
      <c r="QZ42" s="24"/>
      <c r="RA42" s="24"/>
      <c r="RB42" s="24"/>
      <c r="RC42" s="24"/>
      <c r="RD42" s="24"/>
      <c r="RE42" s="24"/>
      <c r="RF42" s="24"/>
      <c r="RG42" s="24"/>
      <c r="RH42" s="24"/>
      <c r="RI42" s="24"/>
      <c r="RJ42" s="24"/>
      <c r="RK42" s="24"/>
      <c r="RL42" s="24"/>
      <c r="RM42" s="24"/>
      <c r="RN42" s="24"/>
      <c r="RO42" s="24"/>
      <c r="RP42" s="24"/>
      <c r="RQ42" s="24"/>
      <c r="RR42" s="24"/>
      <c r="RS42" s="24"/>
      <c r="RT42" s="24"/>
      <c r="RU42" s="24"/>
      <c r="RV42" s="24"/>
      <c r="RW42" s="24"/>
      <c r="RX42" s="24"/>
      <c r="RY42" s="24"/>
      <c r="RZ42" s="24"/>
      <c r="SA42" s="24"/>
      <c r="SB42" s="24"/>
      <c r="SC42" s="24"/>
      <c r="SD42" s="24"/>
      <c r="SE42" s="24"/>
      <c r="SF42" s="24"/>
      <c r="SG42" s="24"/>
      <c r="SH42" s="24"/>
      <c r="SI42" s="24"/>
      <c r="SJ42" s="24"/>
      <c r="SK42" s="24"/>
      <c r="SL42" s="24"/>
      <c r="SM42" s="24"/>
      <c r="SN42" s="24"/>
      <c r="SO42" s="24"/>
      <c r="SP42" s="24"/>
      <c r="SQ42" s="24"/>
      <c r="SR42" s="24"/>
      <c r="SS42" s="24"/>
      <c r="ST42" s="24"/>
      <c r="SU42" s="24"/>
      <c r="SV42" s="24"/>
      <c r="SW42" s="24"/>
      <c r="SX42" s="24"/>
      <c r="SY42" s="24"/>
      <c r="SZ42" s="24"/>
      <c r="TA42" s="24"/>
      <c r="TB42" s="24"/>
      <c r="TC42" s="24"/>
      <c r="TD42" s="24"/>
      <c r="TE42" s="24"/>
      <c r="TF42" s="24"/>
      <c r="TG42" s="24"/>
      <c r="TH42" s="24"/>
      <c r="TI42" s="24"/>
      <c r="TJ42" s="24"/>
      <c r="TK42" s="24"/>
      <c r="TL42" s="24"/>
      <c r="TM42" s="24"/>
      <c r="TN42" s="24"/>
      <c r="TO42" s="24"/>
      <c r="TP42" s="24"/>
      <c r="TQ42" s="24"/>
      <c r="TR42" s="24"/>
      <c r="TS42" s="24"/>
      <c r="TT42" s="24"/>
      <c r="TU42" s="24"/>
      <c r="TV42" s="24"/>
      <c r="TW42" s="24"/>
      <c r="TX42" s="24"/>
      <c r="TY42" s="24"/>
      <c r="TZ42" s="24"/>
      <c r="UA42" s="24"/>
      <c r="UB42" s="24"/>
      <c r="UC42" s="24"/>
      <c r="UD42" s="24"/>
      <c r="UE42" s="24"/>
      <c r="UF42" s="24"/>
      <c r="UG42" s="24"/>
      <c r="UH42" s="24"/>
      <c r="UI42" s="24"/>
      <c r="UJ42" s="24"/>
      <c r="UK42" s="24"/>
      <c r="UL42" s="24"/>
      <c r="UM42" s="24"/>
      <c r="UN42" s="24"/>
      <c r="UO42" s="24"/>
      <c r="UP42" s="24"/>
      <c r="UQ42" s="24"/>
      <c r="UR42" s="24"/>
      <c r="US42" s="24"/>
      <c r="UT42" s="24"/>
      <c r="UU42" s="24"/>
      <c r="UV42" s="24"/>
      <c r="UW42" s="24"/>
      <c r="UX42" s="24"/>
      <c r="UY42" s="24"/>
      <c r="UZ42" s="24"/>
      <c r="VA42" s="24"/>
      <c r="VB42" s="24"/>
      <c r="VC42" s="24"/>
      <c r="VD42" s="24"/>
      <c r="VE42" s="24"/>
      <c r="VF42" s="24"/>
      <c r="VG42" s="24"/>
      <c r="VH42" s="24"/>
      <c r="VI42" s="24"/>
      <c r="VJ42" s="24"/>
      <c r="VK42" s="24"/>
      <c r="VL42" s="24"/>
      <c r="VM42" s="24"/>
      <c r="VN42" s="24"/>
      <c r="VO42" s="24"/>
      <c r="VP42" s="24"/>
      <c r="VQ42" s="24"/>
      <c r="VR42" s="24"/>
      <c r="VS42" s="24"/>
      <c r="VT42" s="24"/>
      <c r="VU42" s="24"/>
      <c r="VV42" s="24"/>
      <c r="VW42" s="24"/>
      <c r="VX42" s="24"/>
      <c r="VY42" s="24"/>
      <c r="VZ42" s="24"/>
      <c r="WA42" s="24"/>
      <c r="WB42" s="24"/>
      <c r="WC42" s="24"/>
      <c r="WD42" s="24"/>
      <c r="WE42" s="24"/>
      <c r="WF42" s="24"/>
      <c r="WG42" s="24"/>
      <c r="WH42" s="24"/>
      <c r="WI42" s="24"/>
      <c r="WJ42" s="24"/>
      <c r="WK42" s="24"/>
      <c r="WL42" s="24"/>
      <c r="WM42" s="24"/>
      <c r="WN42" s="24"/>
      <c r="WO42" s="24"/>
      <c r="WP42" s="24"/>
      <c r="WQ42" s="24"/>
      <c r="WR42" s="24"/>
      <c r="WS42" s="24"/>
      <c r="WT42" s="24"/>
      <c r="WU42" s="24"/>
      <c r="WV42" s="24"/>
      <c r="WW42" s="24"/>
      <c r="WX42" s="24"/>
      <c r="WY42" s="24"/>
      <c r="WZ42" s="24"/>
      <c r="XA42" s="24"/>
      <c r="XB42" s="24"/>
      <c r="XC42" s="24"/>
      <c r="XD42" s="24"/>
      <c r="XE42" s="24"/>
      <c r="XF42" s="24"/>
      <c r="XG42" s="24"/>
      <c r="XH42" s="24"/>
      <c r="XI42" s="24"/>
      <c r="XJ42" s="24"/>
      <c r="XK42" s="24"/>
      <c r="XL42" s="24"/>
      <c r="XM42" s="24"/>
      <c r="XN42" s="24"/>
      <c r="XO42" s="24"/>
      <c r="XP42" s="24"/>
      <c r="XQ42" s="24"/>
      <c r="XR42" s="24"/>
      <c r="XS42" s="24"/>
      <c r="XT42" s="24"/>
      <c r="XU42" s="24"/>
      <c r="XV42" s="24"/>
      <c r="XW42" s="24"/>
      <c r="XX42" s="24"/>
      <c r="XY42" s="24"/>
      <c r="XZ42" s="24"/>
      <c r="YA42" s="24"/>
      <c r="YB42" s="24"/>
      <c r="YC42" s="24"/>
      <c r="YD42" s="24"/>
      <c r="YE42" s="24"/>
      <c r="YF42" s="24"/>
      <c r="YG42" s="24"/>
      <c r="YH42" s="24"/>
      <c r="YI42" s="24"/>
      <c r="YJ42" s="24"/>
      <c r="YK42" s="24"/>
      <c r="YL42" s="24"/>
      <c r="YM42" s="24"/>
      <c r="YN42" s="24"/>
      <c r="YO42" s="24"/>
      <c r="YP42" s="24"/>
      <c r="YQ42" s="24"/>
      <c r="YR42" s="24"/>
      <c r="YS42" s="24"/>
      <c r="YT42" s="24"/>
      <c r="YU42" s="24"/>
      <c r="YV42" s="24"/>
      <c r="YW42" s="24"/>
      <c r="YX42" s="24"/>
      <c r="YY42" s="24"/>
      <c r="YZ42" s="24"/>
      <c r="ZA42" s="24"/>
      <c r="ZB42" s="24"/>
      <c r="ZC42" s="24"/>
      <c r="ZD42" s="24"/>
      <c r="ZE42" s="24"/>
      <c r="ZF42" s="24"/>
      <c r="ZG42" s="24"/>
      <c r="ZH42" s="24"/>
      <c r="ZI42" s="24"/>
      <c r="ZJ42" s="24"/>
      <c r="ZK42" s="24"/>
      <c r="ZL42" s="24"/>
      <c r="ZM42" s="24"/>
      <c r="ZN42" s="24"/>
      <c r="ZO42" s="24"/>
      <c r="ZP42" s="24"/>
      <c r="ZQ42" s="24"/>
      <c r="ZR42" s="24"/>
      <c r="ZS42" s="24"/>
      <c r="ZT42" s="24"/>
      <c r="ZU42" s="24"/>
      <c r="ZV42" s="24"/>
      <c r="ZW42" s="24"/>
      <c r="ZX42" s="24"/>
      <c r="ZY42" s="24"/>
      <c r="ZZ42" s="24"/>
      <c r="AAA42" s="24"/>
      <c r="AAB42" s="24"/>
      <c r="AAC42" s="24"/>
      <c r="AAD42" s="24"/>
      <c r="AAE42" s="24"/>
      <c r="AAF42" s="24"/>
      <c r="AAG42" s="24"/>
      <c r="AAH42" s="24"/>
      <c r="AAI42" s="24"/>
      <c r="AAJ42" s="24"/>
      <c r="AAK42" s="24"/>
      <c r="AAL42" s="24"/>
      <c r="AAM42" s="24"/>
      <c r="AAN42" s="24"/>
      <c r="AAO42" s="24"/>
      <c r="AAP42" s="24"/>
      <c r="AAQ42" s="24"/>
      <c r="AAR42" s="24"/>
      <c r="AAS42" s="24"/>
      <c r="AAT42" s="24"/>
      <c r="AAU42" s="24"/>
      <c r="AAV42" s="24"/>
      <c r="AAW42" s="24"/>
      <c r="AAX42" s="24"/>
      <c r="AAY42" s="24"/>
      <c r="AAZ42" s="24"/>
      <c r="ABA42" s="24"/>
      <c r="ABB42" s="24"/>
      <c r="ABC42" s="24"/>
      <c r="ABD42" s="24"/>
      <c r="ABE42" s="24"/>
      <c r="ABF42" s="24"/>
      <c r="ABG42" s="24"/>
      <c r="ABH42" s="24"/>
      <c r="ABI42" s="24"/>
      <c r="ABJ42" s="24"/>
      <c r="ABK42" s="24"/>
      <c r="ABL42" s="24"/>
      <c r="ABM42" s="24"/>
      <c r="ABN42" s="24"/>
      <c r="ABO42" s="24"/>
      <c r="ABP42" s="24"/>
      <c r="ABQ42" s="24"/>
      <c r="ABR42" s="24"/>
      <c r="ABS42" s="24"/>
      <c r="ABT42" s="24"/>
      <c r="ABU42" s="24"/>
      <c r="ABV42" s="24"/>
      <c r="ABW42" s="24"/>
      <c r="ABX42" s="24"/>
      <c r="ABY42" s="24"/>
      <c r="ABZ42" s="24"/>
      <c r="ACA42" s="24"/>
      <c r="ACB42" s="24"/>
      <c r="ACC42" s="24"/>
      <c r="ACD42" s="24"/>
      <c r="ACE42" s="24"/>
      <c r="ACF42" s="24"/>
      <c r="ACG42" s="24"/>
      <c r="ACH42" s="24"/>
      <c r="ACI42" s="24"/>
      <c r="ACJ42" s="24"/>
      <c r="ACK42" s="24"/>
      <c r="ACL42" s="24"/>
      <c r="ACM42" s="24"/>
      <c r="ACN42" s="24"/>
      <c r="ACO42" s="24"/>
      <c r="ACP42" s="24"/>
      <c r="ACQ42" s="24"/>
      <c r="ACR42" s="24"/>
      <c r="ACS42" s="24"/>
      <c r="ACT42" s="24"/>
      <c r="ACU42" s="24"/>
      <c r="ACV42" s="24"/>
      <c r="ACW42" s="24"/>
      <c r="ACX42" s="24"/>
      <c r="ACY42" s="24"/>
      <c r="ACZ42" s="24"/>
      <c r="ADA42" s="24"/>
      <c r="ADB42" s="24"/>
      <c r="ADC42" s="24"/>
      <c r="ADD42" s="24"/>
      <c r="ADE42" s="24"/>
      <c r="ADF42" s="24"/>
      <c r="ADG42" s="24"/>
      <c r="ADH42" s="24"/>
      <c r="ADI42" s="24"/>
      <c r="ADJ42" s="24"/>
      <c r="ADK42" s="24"/>
      <c r="ADL42" s="24"/>
      <c r="ADM42" s="24"/>
      <c r="ADN42" s="24"/>
      <c r="ADO42" s="24"/>
      <c r="ADP42" s="24"/>
      <c r="ADQ42" s="24"/>
      <c r="ADR42" s="24"/>
      <c r="ADS42" s="24"/>
      <c r="ADT42" s="24"/>
      <c r="ADU42" s="24"/>
      <c r="ADV42" s="24"/>
      <c r="ADW42" s="24"/>
      <c r="ADX42" s="24"/>
      <c r="ADY42" s="24"/>
      <c r="ADZ42" s="24"/>
      <c r="AEA42" s="24"/>
      <c r="AEB42" s="24"/>
      <c r="AEC42" s="24"/>
      <c r="AED42" s="24"/>
      <c r="AEE42" s="24"/>
      <c r="AEF42" s="24"/>
      <c r="AEG42" s="24"/>
      <c r="AEH42" s="24"/>
      <c r="AEI42" s="24"/>
      <c r="AEJ42" s="24"/>
      <c r="AEK42" s="24"/>
      <c r="AEL42" s="24"/>
      <c r="AEM42" s="24"/>
      <c r="AEN42" s="24"/>
      <c r="AEO42" s="24"/>
      <c r="AEP42" s="24"/>
      <c r="AEQ42" s="24"/>
      <c r="AER42" s="24"/>
      <c r="AES42" s="24"/>
      <c r="AET42" s="24"/>
      <c r="AEU42" s="24"/>
      <c r="AEV42" s="24"/>
      <c r="AEW42" s="24"/>
      <c r="AEX42" s="24"/>
      <c r="AEY42" s="24"/>
      <c r="AEZ42" s="24"/>
      <c r="AFA42" s="24"/>
      <c r="AFB42" s="24"/>
      <c r="AFC42" s="24"/>
      <c r="AFD42" s="24"/>
      <c r="AFE42" s="24"/>
      <c r="AFF42" s="24"/>
      <c r="AFG42" s="24"/>
      <c r="AFH42" s="24"/>
      <c r="AFI42" s="24"/>
      <c r="AFJ42" s="24"/>
      <c r="AFK42" s="24"/>
      <c r="AFL42" s="24"/>
      <c r="AFM42" s="24"/>
      <c r="AFN42" s="24"/>
      <c r="AFO42" s="24"/>
      <c r="AFP42" s="24"/>
      <c r="AFQ42" s="24"/>
      <c r="AFR42" s="24"/>
      <c r="AFS42" s="24"/>
      <c r="AFT42" s="24"/>
      <c r="AFU42" s="24"/>
      <c r="AFV42" s="24"/>
      <c r="AFW42" s="24"/>
      <c r="AFX42" s="24"/>
      <c r="AFY42" s="24"/>
      <c r="AFZ42" s="24"/>
      <c r="AGA42" s="24"/>
      <c r="AGB42" s="24"/>
      <c r="AGC42" s="24"/>
      <c r="AGD42" s="24"/>
      <c r="AGE42" s="24"/>
      <c r="AGF42" s="24"/>
      <c r="AGG42" s="24"/>
      <c r="AGH42" s="24"/>
      <c r="AGI42" s="24"/>
      <c r="AGJ42" s="24"/>
      <c r="AGK42" s="24"/>
      <c r="AGL42" s="24"/>
      <c r="AGM42" s="24"/>
      <c r="AGN42" s="24"/>
      <c r="AGO42" s="24"/>
      <c r="AGP42" s="24"/>
      <c r="AGQ42" s="24"/>
      <c r="AGR42" s="24"/>
      <c r="AGS42" s="24"/>
      <c r="AGT42" s="24"/>
      <c r="AGU42" s="24"/>
      <c r="AGV42" s="24"/>
      <c r="AGW42" s="24"/>
      <c r="AGX42" s="24"/>
      <c r="AGY42" s="24"/>
      <c r="AGZ42" s="24"/>
      <c r="AHA42" s="24"/>
      <c r="AHB42" s="24"/>
      <c r="AHC42" s="24"/>
      <c r="AHD42" s="24"/>
      <c r="AHE42" s="24"/>
      <c r="AHF42" s="24"/>
      <c r="AHG42" s="24"/>
      <c r="AHH42" s="24"/>
      <c r="AHI42" s="24"/>
      <c r="AHJ42" s="24"/>
      <c r="AHK42" s="24"/>
      <c r="AHL42" s="24"/>
      <c r="AHM42" s="24"/>
      <c r="AHN42" s="24"/>
      <c r="AHO42" s="24"/>
      <c r="AHP42" s="24"/>
      <c r="AHQ42" s="24"/>
      <c r="AHR42" s="24"/>
      <c r="AHS42" s="24"/>
      <c r="AHT42" s="24"/>
      <c r="AHU42" s="24"/>
      <c r="AHV42" s="24"/>
      <c r="AHW42" s="24"/>
      <c r="AHX42" s="24"/>
      <c r="AHY42" s="24"/>
      <c r="AHZ42" s="24"/>
      <c r="AIA42" s="24"/>
      <c r="AIB42" s="24"/>
      <c r="AIC42" s="24"/>
      <c r="AID42" s="24"/>
      <c r="AIE42" s="24"/>
      <c r="AIF42" s="24"/>
      <c r="AIG42" s="24"/>
      <c r="AIH42" s="24"/>
      <c r="AII42" s="24"/>
      <c r="AIJ42" s="24"/>
      <c r="AIK42" s="24"/>
      <c r="AIL42" s="24"/>
      <c r="AIM42" s="24"/>
      <c r="AIN42" s="24"/>
      <c r="AIO42" s="24"/>
      <c r="AIP42" s="24"/>
      <c r="AIQ42" s="24"/>
      <c r="AIR42" s="24"/>
      <c r="AIS42" s="24"/>
      <c r="AIT42" s="24"/>
      <c r="AIU42" s="24"/>
      <c r="AIV42" s="24"/>
      <c r="AIW42" s="24"/>
      <c r="AIX42" s="24"/>
      <c r="AIY42" s="24"/>
      <c r="AIZ42" s="24"/>
      <c r="AJA42" s="24"/>
      <c r="AJB42" s="24"/>
      <c r="AJC42" s="24"/>
      <c r="AJD42" s="24"/>
      <c r="AJE42" s="24"/>
      <c r="AJF42" s="24"/>
      <c r="AJG42" s="24"/>
      <c r="AJH42" s="24"/>
      <c r="AJI42" s="24"/>
      <c r="AJJ42" s="24"/>
      <c r="AJK42" s="24"/>
      <c r="AJL42" s="24"/>
      <c r="AJM42" s="24"/>
      <c r="AJN42" s="24"/>
      <c r="AJO42" s="24"/>
      <c r="AJP42" s="24"/>
      <c r="AJQ42" s="24"/>
      <c r="AJR42" s="24"/>
      <c r="AJS42" s="24"/>
      <c r="AJT42" s="24"/>
      <c r="AJU42" s="24"/>
      <c r="AJV42" s="24"/>
      <c r="AJW42" s="24"/>
      <c r="AJX42" s="24"/>
      <c r="AJY42" s="24"/>
      <c r="AJZ42" s="24"/>
      <c r="AKA42" s="24"/>
      <c r="AKB42" s="24"/>
      <c r="AKC42" s="24"/>
      <c r="AKD42" s="24"/>
      <c r="AKE42" s="24"/>
      <c r="AKF42" s="24"/>
      <c r="AKG42" s="24"/>
      <c r="AKH42" s="24"/>
      <c r="AKI42" s="24"/>
      <c r="AKJ42" s="24"/>
      <c r="AKK42" s="24"/>
      <c r="AKL42" s="24"/>
      <c r="AKM42" s="24"/>
      <c r="AKN42" s="24"/>
      <c r="AKO42" s="24"/>
      <c r="AKP42" s="24"/>
      <c r="AKQ42" s="24"/>
      <c r="AKR42" s="24"/>
      <c r="AKS42" s="24"/>
      <c r="AKT42" s="24"/>
      <c r="AKU42" s="24"/>
      <c r="AKV42" s="24"/>
      <c r="AKW42" s="24"/>
      <c r="AKX42" s="24"/>
      <c r="AKY42" s="24"/>
      <c r="AKZ42" s="24"/>
      <c r="ALA42" s="24"/>
      <c r="ALB42" s="24"/>
      <c r="ALC42" s="24"/>
      <c r="ALD42" s="24"/>
      <c r="ALE42" s="24"/>
      <c r="ALF42" s="24"/>
      <c r="ALG42" s="24"/>
      <c r="ALH42" s="24"/>
      <c r="ALI42" s="24"/>
      <c r="ALJ42" s="24"/>
      <c r="ALK42" s="24"/>
      <c r="ALL42" s="24"/>
      <c r="ALM42" s="24"/>
      <c r="ALN42" s="24"/>
      <c r="ALO42" s="24"/>
      <c r="ALP42" s="24"/>
      <c r="ALQ42" s="24"/>
      <c r="ALR42" s="24"/>
      <c r="ALS42" s="24"/>
      <c r="ALT42" s="24"/>
      <c r="ALU42" s="24"/>
      <c r="ALV42" s="24"/>
      <c r="ALW42" s="24"/>
      <c r="ALX42" s="24"/>
      <c r="ALY42" s="24"/>
      <c r="ALZ42" s="24"/>
      <c r="AMA42" s="24"/>
      <c r="AMB42" s="24"/>
      <c r="AMC42" s="24"/>
    </row>
    <row r="43" spans="1:1017" s="61" customFormat="1">
      <c r="A43" s="132" t="s">
        <v>126</v>
      </c>
      <c r="B43" s="133">
        <v>2003393</v>
      </c>
      <c r="C43" s="134" t="s">
        <v>127</v>
      </c>
      <c r="D43" s="133" t="s">
        <v>125</v>
      </c>
      <c r="E43" s="62" t="s">
        <v>116</v>
      </c>
      <c r="F43" s="112">
        <v>23.85</v>
      </c>
      <c r="G43" s="60">
        <v>371.19</v>
      </c>
      <c r="H43" s="83">
        <f t="shared" si="11"/>
        <v>0.21229999999999999</v>
      </c>
      <c r="I43" s="60">
        <f t="shared" si="8"/>
        <v>449.99</v>
      </c>
      <c r="J43" s="60">
        <f t="shared" si="9"/>
        <v>8852.8799999999992</v>
      </c>
      <c r="K43" s="60">
        <f t="shared" si="10"/>
        <v>10732.26</v>
      </c>
      <c r="L43" s="58"/>
      <c r="M43" s="24"/>
      <c r="N43" s="24"/>
      <c r="O43" s="24"/>
      <c r="P43" s="24"/>
      <c r="Q43" s="24"/>
      <c r="R43" s="24"/>
      <c r="S43" s="24"/>
      <c r="T43" s="24"/>
      <c r="U43" s="24"/>
      <c r="V43" s="24"/>
      <c r="W43" s="24"/>
      <c r="X43" s="24"/>
      <c r="Y43" s="24"/>
      <c r="Z43" s="24"/>
      <c r="AA43" s="24"/>
      <c r="AB43" s="24"/>
      <c r="AC43" s="24"/>
      <c r="AD43" s="24"/>
      <c r="AE43" s="24"/>
      <c r="AF43" s="24"/>
      <c r="AG43" s="24"/>
      <c r="AH43" s="24"/>
      <c r="AI43" s="24"/>
      <c r="AJ43" s="24"/>
      <c r="AK43" s="24"/>
      <c r="AL43" s="24"/>
      <c r="AM43" s="24"/>
      <c r="AN43" s="24"/>
      <c r="AO43" s="24"/>
      <c r="AP43" s="24"/>
      <c r="AQ43" s="24"/>
      <c r="AR43" s="24"/>
      <c r="AS43" s="24"/>
      <c r="AT43" s="24"/>
      <c r="AU43" s="24"/>
      <c r="AV43" s="24"/>
      <c r="AW43" s="24"/>
      <c r="AX43" s="24"/>
      <c r="AY43" s="24"/>
      <c r="AZ43" s="24"/>
      <c r="BA43" s="24"/>
      <c r="BB43" s="24"/>
      <c r="BC43" s="24"/>
      <c r="BD43" s="24"/>
      <c r="BE43" s="24"/>
      <c r="BF43" s="24"/>
      <c r="BG43" s="24"/>
      <c r="BH43" s="24"/>
      <c r="BI43" s="24"/>
      <c r="BJ43" s="24"/>
      <c r="BK43" s="24"/>
      <c r="BL43" s="24"/>
      <c r="BM43" s="24"/>
      <c r="BN43" s="24"/>
      <c r="BO43" s="24"/>
      <c r="BP43" s="24"/>
      <c r="BQ43" s="24"/>
      <c r="BR43" s="24"/>
      <c r="BS43" s="24"/>
      <c r="BT43" s="24"/>
      <c r="BU43" s="24"/>
      <c r="BV43" s="24"/>
      <c r="BW43" s="24"/>
      <c r="BX43" s="24"/>
      <c r="BY43" s="24"/>
      <c r="BZ43" s="24"/>
      <c r="CA43" s="24"/>
      <c r="CB43" s="24"/>
      <c r="CC43" s="24"/>
      <c r="CD43" s="24"/>
      <c r="CE43" s="24"/>
      <c r="CF43" s="24"/>
      <c r="CG43" s="24"/>
      <c r="CH43" s="24"/>
      <c r="CI43" s="24"/>
      <c r="CJ43" s="24"/>
      <c r="CK43" s="24"/>
      <c r="CL43" s="24"/>
      <c r="CM43" s="24"/>
      <c r="CN43" s="24"/>
      <c r="CO43" s="24"/>
      <c r="CP43" s="24"/>
      <c r="CQ43" s="24"/>
      <c r="CR43" s="24"/>
      <c r="CS43" s="24"/>
      <c r="CT43" s="24"/>
      <c r="CU43" s="24"/>
      <c r="CV43" s="24"/>
      <c r="CW43" s="24"/>
      <c r="CX43" s="24"/>
      <c r="CY43" s="24"/>
      <c r="CZ43" s="24"/>
      <c r="DA43" s="24"/>
      <c r="DB43" s="24"/>
      <c r="DC43" s="24"/>
      <c r="DD43" s="24"/>
      <c r="DE43" s="24"/>
      <c r="DF43" s="24"/>
      <c r="DG43" s="24"/>
      <c r="DH43" s="24"/>
      <c r="DI43" s="24"/>
      <c r="DJ43" s="24"/>
      <c r="DK43" s="24"/>
      <c r="DL43" s="24"/>
      <c r="DM43" s="24"/>
      <c r="DN43" s="24"/>
      <c r="DO43" s="24"/>
      <c r="DP43" s="24"/>
      <c r="DQ43" s="24"/>
      <c r="DR43" s="24"/>
      <c r="DS43" s="24"/>
      <c r="DT43" s="24"/>
      <c r="DU43" s="24"/>
      <c r="DV43" s="24"/>
      <c r="DW43" s="24"/>
      <c r="DX43" s="24"/>
      <c r="DY43" s="24"/>
      <c r="DZ43" s="24"/>
      <c r="EA43" s="24"/>
      <c r="EB43" s="24"/>
      <c r="EC43" s="24"/>
      <c r="ED43" s="24"/>
      <c r="EE43" s="24"/>
      <c r="EF43" s="24"/>
      <c r="EG43" s="24"/>
      <c r="EH43" s="24"/>
      <c r="EI43" s="24"/>
      <c r="EJ43" s="24"/>
      <c r="EK43" s="24"/>
      <c r="EL43" s="24"/>
      <c r="EM43" s="24"/>
      <c r="EN43" s="24"/>
      <c r="EO43" s="24"/>
      <c r="EP43" s="24"/>
      <c r="EQ43" s="24"/>
      <c r="ER43" s="24"/>
      <c r="ES43" s="24"/>
      <c r="ET43" s="24"/>
      <c r="EU43" s="24"/>
      <c r="EV43" s="24"/>
      <c r="EW43" s="24"/>
      <c r="EX43" s="24"/>
      <c r="EY43" s="24"/>
      <c r="EZ43" s="24"/>
      <c r="FA43" s="24"/>
      <c r="FB43" s="24"/>
      <c r="FC43" s="24"/>
      <c r="FD43" s="24"/>
      <c r="FE43" s="24"/>
      <c r="FF43" s="24"/>
      <c r="FG43" s="24"/>
      <c r="FH43" s="24"/>
      <c r="FI43" s="24"/>
      <c r="FJ43" s="24"/>
      <c r="FK43" s="24"/>
      <c r="FL43" s="24"/>
      <c r="FM43" s="24"/>
      <c r="FN43" s="24"/>
      <c r="FO43" s="24"/>
      <c r="FP43" s="24"/>
      <c r="FQ43" s="24"/>
      <c r="FR43" s="24"/>
      <c r="FS43" s="24"/>
      <c r="FT43" s="24"/>
      <c r="FU43" s="24"/>
      <c r="FV43" s="24"/>
      <c r="FW43" s="24"/>
      <c r="FX43" s="24"/>
      <c r="FY43" s="24"/>
      <c r="FZ43" s="24"/>
      <c r="GA43" s="24"/>
      <c r="GB43" s="24"/>
      <c r="GC43" s="24"/>
      <c r="GD43" s="24"/>
      <c r="GE43" s="24"/>
      <c r="GF43" s="24"/>
      <c r="GG43" s="24"/>
      <c r="GH43" s="24"/>
      <c r="GI43" s="24"/>
      <c r="GJ43" s="24"/>
      <c r="GK43" s="24"/>
      <c r="GL43" s="24"/>
      <c r="GM43" s="24"/>
      <c r="GN43" s="24"/>
      <c r="GO43" s="24"/>
      <c r="GP43" s="24"/>
      <c r="GQ43" s="24"/>
      <c r="GR43" s="24"/>
      <c r="GS43" s="24"/>
      <c r="GT43" s="24"/>
      <c r="GU43" s="24"/>
      <c r="GV43" s="24"/>
      <c r="GW43" s="24"/>
      <c r="GX43" s="24"/>
      <c r="GY43" s="24"/>
      <c r="GZ43" s="24"/>
      <c r="HA43" s="24"/>
      <c r="HB43" s="24"/>
      <c r="HC43" s="24"/>
      <c r="HD43" s="24"/>
      <c r="HE43" s="24"/>
      <c r="HF43" s="24"/>
      <c r="HG43" s="24"/>
      <c r="HH43" s="24"/>
      <c r="HI43" s="24"/>
      <c r="HJ43" s="24"/>
      <c r="HK43" s="24"/>
      <c r="HL43" s="24"/>
      <c r="HM43" s="24"/>
      <c r="HN43" s="24"/>
      <c r="HO43" s="24"/>
      <c r="HP43" s="24"/>
      <c r="HQ43" s="24"/>
      <c r="HR43" s="24"/>
      <c r="HS43" s="24"/>
      <c r="HT43" s="24"/>
      <c r="HU43" s="24"/>
      <c r="HV43" s="24"/>
      <c r="HW43" s="24"/>
      <c r="HX43" s="24"/>
      <c r="HY43" s="24"/>
      <c r="HZ43" s="24"/>
      <c r="IA43" s="24"/>
      <c r="IB43" s="24"/>
      <c r="IC43" s="24"/>
      <c r="ID43" s="24"/>
      <c r="IE43" s="24"/>
      <c r="IF43" s="24"/>
      <c r="IG43" s="24"/>
      <c r="IH43" s="24"/>
      <c r="II43" s="24"/>
      <c r="IJ43" s="24"/>
      <c r="IK43" s="24"/>
      <c r="IL43" s="24"/>
      <c r="IM43" s="24"/>
      <c r="IN43" s="24"/>
      <c r="IO43" s="24"/>
      <c r="IP43" s="24"/>
      <c r="IQ43" s="24"/>
      <c r="IR43" s="24"/>
      <c r="IS43" s="24"/>
      <c r="IT43" s="24"/>
      <c r="IU43" s="24"/>
      <c r="IV43" s="24"/>
      <c r="IW43" s="24"/>
      <c r="IX43" s="24"/>
      <c r="IY43" s="24"/>
      <c r="IZ43" s="24"/>
      <c r="JA43" s="24"/>
      <c r="JB43" s="24"/>
      <c r="JC43" s="24"/>
      <c r="JD43" s="24"/>
      <c r="JE43" s="24"/>
      <c r="JF43" s="24"/>
      <c r="JG43" s="24"/>
      <c r="JH43" s="24"/>
      <c r="JI43" s="24"/>
      <c r="JJ43" s="24"/>
      <c r="JK43" s="24"/>
      <c r="JL43" s="24"/>
      <c r="JM43" s="24"/>
      <c r="JN43" s="24"/>
      <c r="JO43" s="24"/>
      <c r="JP43" s="24"/>
      <c r="JQ43" s="24"/>
      <c r="JR43" s="24"/>
      <c r="JS43" s="24"/>
      <c r="JT43" s="24"/>
      <c r="JU43" s="24"/>
      <c r="JV43" s="24"/>
      <c r="JW43" s="24"/>
      <c r="JX43" s="24"/>
      <c r="JY43" s="24"/>
      <c r="JZ43" s="24"/>
      <c r="KA43" s="24"/>
      <c r="KB43" s="24"/>
      <c r="KC43" s="24"/>
      <c r="KD43" s="24"/>
      <c r="KE43" s="24"/>
      <c r="KF43" s="24"/>
      <c r="KG43" s="24"/>
      <c r="KH43" s="24"/>
      <c r="KI43" s="24"/>
      <c r="KJ43" s="24"/>
      <c r="KK43" s="24"/>
      <c r="KL43" s="24"/>
      <c r="KM43" s="24"/>
      <c r="KN43" s="24"/>
      <c r="KO43" s="24"/>
      <c r="KP43" s="24"/>
      <c r="KQ43" s="24"/>
      <c r="KR43" s="24"/>
      <c r="KS43" s="24"/>
      <c r="KT43" s="24"/>
      <c r="KU43" s="24"/>
      <c r="KV43" s="24"/>
      <c r="KW43" s="24"/>
      <c r="KX43" s="24"/>
      <c r="KY43" s="24"/>
      <c r="KZ43" s="24"/>
      <c r="LA43" s="24"/>
      <c r="LB43" s="24"/>
      <c r="LC43" s="24"/>
      <c r="LD43" s="24"/>
      <c r="LE43" s="24"/>
      <c r="LF43" s="24"/>
      <c r="LG43" s="24"/>
      <c r="LH43" s="24"/>
      <c r="LI43" s="24"/>
      <c r="LJ43" s="24"/>
      <c r="LK43" s="24"/>
      <c r="LL43" s="24"/>
      <c r="LM43" s="24"/>
      <c r="LN43" s="24"/>
      <c r="LO43" s="24"/>
      <c r="LP43" s="24"/>
      <c r="LQ43" s="24"/>
      <c r="LR43" s="24"/>
      <c r="LS43" s="24"/>
      <c r="LT43" s="24"/>
      <c r="LU43" s="24"/>
      <c r="LV43" s="24"/>
      <c r="LW43" s="24"/>
      <c r="LX43" s="24"/>
      <c r="LY43" s="24"/>
      <c r="LZ43" s="24"/>
      <c r="MA43" s="24"/>
      <c r="MB43" s="24"/>
      <c r="MC43" s="24"/>
      <c r="MD43" s="24"/>
      <c r="ME43" s="24"/>
      <c r="MF43" s="24"/>
      <c r="MG43" s="24"/>
      <c r="MH43" s="24"/>
      <c r="MI43" s="24"/>
      <c r="MJ43" s="24"/>
      <c r="MK43" s="24"/>
      <c r="ML43" s="24"/>
      <c r="MM43" s="24"/>
      <c r="MN43" s="24"/>
      <c r="MO43" s="24"/>
      <c r="MP43" s="24"/>
      <c r="MQ43" s="24"/>
      <c r="MR43" s="24"/>
      <c r="MS43" s="24"/>
      <c r="MT43" s="24"/>
      <c r="MU43" s="24"/>
      <c r="MV43" s="24"/>
      <c r="MW43" s="24"/>
      <c r="MX43" s="24"/>
      <c r="MY43" s="24"/>
      <c r="MZ43" s="24"/>
      <c r="NA43" s="24"/>
      <c r="NB43" s="24"/>
      <c r="NC43" s="24"/>
      <c r="ND43" s="24"/>
      <c r="NE43" s="24"/>
      <c r="NF43" s="24"/>
      <c r="NG43" s="24"/>
      <c r="NH43" s="24"/>
      <c r="NI43" s="24"/>
      <c r="NJ43" s="24"/>
      <c r="NK43" s="24"/>
      <c r="NL43" s="24"/>
      <c r="NM43" s="24"/>
      <c r="NN43" s="24"/>
      <c r="NO43" s="24"/>
      <c r="NP43" s="24"/>
      <c r="NQ43" s="24"/>
      <c r="NR43" s="24"/>
      <c r="NS43" s="24"/>
      <c r="NT43" s="24"/>
      <c r="NU43" s="24"/>
      <c r="NV43" s="24"/>
      <c r="NW43" s="24"/>
      <c r="NX43" s="24"/>
      <c r="NY43" s="24"/>
      <c r="NZ43" s="24"/>
      <c r="OA43" s="24"/>
      <c r="OB43" s="24"/>
      <c r="OC43" s="24"/>
      <c r="OD43" s="24"/>
      <c r="OE43" s="24"/>
      <c r="OF43" s="24"/>
      <c r="OG43" s="24"/>
      <c r="OH43" s="24"/>
      <c r="OI43" s="24"/>
      <c r="OJ43" s="24"/>
      <c r="OK43" s="24"/>
      <c r="OL43" s="24"/>
      <c r="OM43" s="24"/>
      <c r="ON43" s="24"/>
      <c r="OO43" s="24"/>
      <c r="OP43" s="24"/>
      <c r="OQ43" s="24"/>
      <c r="OR43" s="24"/>
      <c r="OS43" s="24"/>
      <c r="OT43" s="24"/>
      <c r="OU43" s="24"/>
      <c r="OV43" s="24"/>
      <c r="OW43" s="24"/>
      <c r="OX43" s="24"/>
      <c r="OY43" s="24"/>
      <c r="OZ43" s="24"/>
      <c r="PA43" s="24"/>
      <c r="PB43" s="24"/>
      <c r="PC43" s="24"/>
      <c r="PD43" s="24"/>
      <c r="PE43" s="24"/>
      <c r="PF43" s="24"/>
      <c r="PG43" s="24"/>
      <c r="PH43" s="24"/>
      <c r="PI43" s="24"/>
      <c r="PJ43" s="24"/>
      <c r="PK43" s="24"/>
      <c r="PL43" s="24"/>
      <c r="PM43" s="24"/>
      <c r="PN43" s="24"/>
      <c r="PO43" s="24"/>
      <c r="PP43" s="24"/>
      <c r="PQ43" s="24"/>
      <c r="PR43" s="24"/>
      <c r="PS43" s="24"/>
      <c r="PT43" s="24"/>
      <c r="PU43" s="24"/>
      <c r="PV43" s="24"/>
      <c r="PW43" s="24"/>
      <c r="PX43" s="24"/>
      <c r="PY43" s="24"/>
      <c r="PZ43" s="24"/>
      <c r="QA43" s="24"/>
      <c r="QB43" s="24"/>
      <c r="QC43" s="24"/>
      <c r="QD43" s="24"/>
      <c r="QE43" s="24"/>
      <c r="QF43" s="24"/>
      <c r="QG43" s="24"/>
      <c r="QH43" s="24"/>
      <c r="QI43" s="24"/>
      <c r="QJ43" s="24"/>
      <c r="QK43" s="24"/>
      <c r="QL43" s="24"/>
      <c r="QM43" s="24"/>
      <c r="QN43" s="24"/>
      <c r="QO43" s="24"/>
      <c r="QP43" s="24"/>
      <c r="QQ43" s="24"/>
      <c r="QR43" s="24"/>
      <c r="QS43" s="24"/>
      <c r="QT43" s="24"/>
      <c r="QU43" s="24"/>
      <c r="QV43" s="24"/>
      <c r="QW43" s="24"/>
      <c r="QX43" s="24"/>
      <c r="QY43" s="24"/>
      <c r="QZ43" s="24"/>
      <c r="RA43" s="24"/>
      <c r="RB43" s="24"/>
      <c r="RC43" s="24"/>
      <c r="RD43" s="24"/>
      <c r="RE43" s="24"/>
      <c r="RF43" s="24"/>
      <c r="RG43" s="24"/>
      <c r="RH43" s="24"/>
      <c r="RI43" s="24"/>
      <c r="RJ43" s="24"/>
      <c r="RK43" s="24"/>
      <c r="RL43" s="24"/>
      <c r="RM43" s="24"/>
      <c r="RN43" s="24"/>
      <c r="RO43" s="24"/>
      <c r="RP43" s="24"/>
      <c r="RQ43" s="24"/>
      <c r="RR43" s="24"/>
      <c r="RS43" s="24"/>
      <c r="RT43" s="24"/>
      <c r="RU43" s="24"/>
      <c r="RV43" s="24"/>
      <c r="RW43" s="24"/>
      <c r="RX43" s="24"/>
      <c r="RY43" s="24"/>
      <c r="RZ43" s="24"/>
      <c r="SA43" s="24"/>
      <c r="SB43" s="24"/>
      <c r="SC43" s="24"/>
      <c r="SD43" s="24"/>
      <c r="SE43" s="24"/>
      <c r="SF43" s="24"/>
      <c r="SG43" s="24"/>
      <c r="SH43" s="24"/>
      <c r="SI43" s="24"/>
      <c r="SJ43" s="24"/>
      <c r="SK43" s="24"/>
      <c r="SL43" s="24"/>
      <c r="SM43" s="24"/>
      <c r="SN43" s="24"/>
      <c r="SO43" s="24"/>
      <c r="SP43" s="24"/>
      <c r="SQ43" s="24"/>
      <c r="SR43" s="24"/>
      <c r="SS43" s="24"/>
      <c r="ST43" s="24"/>
      <c r="SU43" s="24"/>
      <c r="SV43" s="24"/>
      <c r="SW43" s="24"/>
      <c r="SX43" s="24"/>
      <c r="SY43" s="24"/>
      <c r="SZ43" s="24"/>
      <c r="TA43" s="24"/>
      <c r="TB43" s="24"/>
      <c r="TC43" s="24"/>
      <c r="TD43" s="24"/>
      <c r="TE43" s="24"/>
      <c r="TF43" s="24"/>
      <c r="TG43" s="24"/>
      <c r="TH43" s="24"/>
      <c r="TI43" s="24"/>
      <c r="TJ43" s="24"/>
      <c r="TK43" s="24"/>
      <c r="TL43" s="24"/>
      <c r="TM43" s="24"/>
      <c r="TN43" s="24"/>
      <c r="TO43" s="24"/>
      <c r="TP43" s="24"/>
      <c r="TQ43" s="24"/>
      <c r="TR43" s="24"/>
      <c r="TS43" s="24"/>
      <c r="TT43" s="24"/>
      <c r="TU43" s="24"/>
      <c r="TV43" s="24"/>
      <c r="TW43" s="24"/>
      <c r="TX43" s="24"/>
      <c r="TY43" s="24"/>
      <c r="TZ43" s="24"/>
      <c r="UA43" s="24"/>
      <c r="UB43" s="24"/>
      <c r="UC43" s="24"/>
      <c r="UD43" s="24"/>
      <c r="UE43" s="24"/>
      <c r="UF43" s="24"/>
      <c r="UG43" s="24"/>
      <c r="UH43" s="24"/>
      <c r="UI43" s="24"/>
      <c r="UJ43" s="24"/>
      <c r="UK43" s="24"/>
      <c r="UL43" s="24"/>
      <c r="UM43" s="24"/>
      <c r="UN43" s="24"/>
      <c r="UO43" s="24"/>
      <c r="UP43" s="24"/>
      <c r="UQ43" s="24"/>
      <c r="UR43" s="24"/>
      <c r="US43" s="24"/>
      <c r="UT43" s="24"/>
      <c r="UU43" s="24"/>
      <c r="UV43" s="24"/>
      <c r="UW43" s="24"/>
      <c r="UX43" s="24"/>
      <c r="UY43" s="24"/>
      <c r="UZ43" s="24"/>
      <c r="VA43" s="24"/>
      <c r="VB43" s="24"/>
      <c r="VC43" s="24"/>
      <c r="VD43" s="24"/>
      <c r="VE43" s="24"/>
      <c r="VF43" s="24"/>
      <c r="VG43" s="24"/>
      <c r="VH43" s="24"/>
      <c r="VI43" s="24"/>
      <c r="VJ43" s="24"/>
      <c r="VK43" s="24"/>
      <c r="VL43" s="24"/>
      <c r="VM43" s="24"/>
      <c r="VN43" s="24"/>
      <c r="VO43" s="24"/>
      <c r="VP43" s="24"/>
      <c r="VQ43" s="24"/>
      <c r="VR43" s="24"/>
      <c r="VS43" s="24"/>
      <c r="VT43" s="24"/>
      <c r="VU43" s="24"/>
      <c r="VV43" s="24"/>
      <c r="VW43" s="24"/>
      <c r="VX43" s="24"/>
      <c r="VY43" s="24"/>
      <c r="VZ43" s="24"/>
      <c r="WA43" s="24"/>
      <c r="WB43" s="24"/>
      <c r="WC43" s="24"/>
      <c r="WD43" s="24"/>
      <c r="WE43" s="24"/>
      <c r="WF43" s="24"/>
      <c r="WG43" s="24"/>
      <c r="WH43" s="24"/>
      <c r="WI43" s="24"/>
      <c r="WJ43" s="24"/>
      <c r="WK43" s="24"/>
      <c r="WL43" s="24"/>
      <c r="WM43" s="24"/>
      <c r="WN43" s="24"/>
      <c r="WO43" s="24"/>
      <c r="WP43" s="24"/>
      <c r="WQ43" s="24"/>
      <c r="WR43" s="24"/>
      <c r="WS43" s="24"/>
      <c r="WT43" s="24"/>
      <c r="WU43" s="24"/>
      <c r="WV43" s="24"/>
      <c r="WW43" s="24"/>
      <c r="WX43" s="24"/>
      <c r="WY43" s="24"/>
      <c r="WZ43" s="24"/>
      <c r="XA43" s="24"/>
      <c r="XB43" s="24"/>
      <c r="XC43" s="24"/>
      <c r="XD43" s="24"/>
      <c r="XE43" s="24"/>
      <c r="XF43" s="24"/>
      <c r="XG43" s="24"/>
      <c r="XH43" s="24"/>
      <c r="XI43" s="24"/>
      <c r="XJ43" s="24"/>
      <c r="XK43" s="24"/>
      <c r="XL43" s="24"/>
      <c r="XM43" s="24"/>
      <c r="XN43" s="24"/>
      <c r="XO43" s="24"/>
      <c r="XP43" s="24"/>
      <c r="XQ43" s="24"/>
      <c r="XR43" s="24"/>
      <c r="XS43" s="24"/>
      <c r="XT43" s="24"/>
      <c r="XU43" s="24"/>
      <c r="XV43" s="24"/>
      <c r="XW43" s="24"/>
      <c r="XX43" s="24"/>
      <c r="XY43" s="24"/>
      <c r="XZ43" s="24"/>
      <c r="YA43" s="24"/>
      <c r="YB43" s="24"/>
      <c r="YC43" s="24"/>
      <c r="YD43" s="24"/>
      <c r="YE43" s="24"/>
      <c r="YF43" s="24"/>
      <c r="YG43" s="24"/>
      <c r="YH43" s="24"/>
      <c r="YI43" s="24"/>
      <c r="YJ43" s="24"/>
      <c r="YK43" s="24"/>
      <c r="YL43" s="24"/>
      <c r="YM43" s="24"/>
      <c r="YN43" s="24"/>
      <c r="YO43" s="24"/>
      <c r="YP43" s="24"/>
      <c r="YQ43" s="24"/>
      <c r="YR43" s="24"/>
      <c r="YS43" s="24"/>
      <c r="YT43" s="24"/>
      <c r="YU43" s="24"/>
      <c r="YV43" s="24"/>
      <c r="YW43" s="24"/>
      <c r="YX43" s="24"/>
      <c r="YY43" s="24"/>
      <c r="YZ43" s="24"/>
      <c r="ZA43" s="24"/>
      <c r="ZB43" s="24"/>
      <c r="ZC43" s="24"/>
      <c r="ZD43" s="24"/>
      <c r="ZE43" s="24"/>
      <c r="ZF43" s="24"/>
      <c r="ZG43" s="24"/>
      <c r="ZH43" s="24"/>
      <c r="ZI43" s="24"/>
      <c r="ZJ43" s="24"/>
      <c r="ZK43" s="24"/>
      <c r="ZL43" s="24"/>
      <c r="ZM43" s="24"/>
      <c r="ZN43" s="24"/>
      <c r="ZO43" s="24"/>
      <c r="ZP43" s="24"/>
      <c r="ZQ43" s="24"/>
      <c r="ZR43" s="24"/>
      <c r="ZS43" s="24"/>
      <c r="ZT43" s="24"/>
      <c r="ZU43" s="24"/>
      <c r="ZV43" s="24"/>
      <c r="ZW43" s="24"/>
      <c r="ZX43" s="24"/>
      <c r="ZY43" s="24"/>
      <c r="ZZ43" s="24"/>
      <c r="AAA43" s="24"/>
      <c r="AAB43" s="24"/>
      <c r="AAC43" s="24"/>
      <c r="AAD43" s="24"/>
      <c r="AAE43" s="24"/>
      <c r="AAF43" s="24"/>
      <c r="AAG43" s="24"/>
      <c r="AAH43" s="24"/>
      <c r="AAI43" s="24"/>
      <c r="AAJ43" s="24"/>
      <c r="AAK43" s="24"/>
      <c r="AAL43" s="24"/>
      <c r="AAM43" s="24"/>
      <c r="AAN43" s="24"/>
      <c r="AAO43" s="24"/>
      <c r="AAP43" s="24"/>
      <c r="AAQ43" s="24"/>
      <c r="AAR43" s="24"/>
      <c r="AAS43" s="24"/>
      <c r="AAT43" s="24"/>
      <c r="AAU43" s="24"/>
      <c r="AAV43" s="24"/>
      <c r="AAW43" s="24"/>
      <c r="AAX43" s="24"/>
      <c r="AAY43" s="24"/>
      <c r="AAZ43" s="24"/>
      <c r="ABA43" s="24"/>
      <c r="ABB43" s="24"/>
      <c r="ABC43" s="24"/>
      <c r="ABD43" s="24"/>
      <c r="ABE43" s="24"/>
      <c r="ABF43" s="24"/>
      <c r="ABG43" s="24"/>
      <c r="ABH43" s="24"/>
      <c r="ABI43" s="24"/>
      <c r="ABJ43" s="24"/>
      <c r="ABK43" s="24"/>
      <c r="ABL43" s="24"/>
      <c r="ABM43" s="24"/>
      <c r="ABN43" s="24"/>
      <c r="ABO43" s="24"/>
      <c r="ABP43" s="24"/>
      <c r="ABQ43" s="24"/>
      <c r="ABR43" s="24"/>
      <c r="ABS43" s="24"/>
      <c r="ABT43" s="24"/>
      <c r="ABU43" s="24"/>
      <c r="ABV43" s="24"/>
      <c r="ABW43" s="24"/>
      <c r="ABX43" s="24"/>
      <c r="ABY43" s="24"/>
      <c r="ABZ43" s="24"/>
      <c r="ACA43" s="24"/>
      <c r="ACB43" s="24"/>
      <c r="ACC43" s="24"/>
      <c r="ACD43" s="24"/>
      <c r="ACE43" s="24"/>
      <c r="ACF43" s="24"/>
      <c r="ACG43" s="24"/>
      <c r="ACH43" s="24"/>
      <c r="ACI43" s="24"/>
      <c r="ACJ43" s="24"/>
      <c r="ACK43" s="24"/>
      <c r="ACL43" s="24"/>
      <c r="ACM43" s="24"/>
      <c r="ACN43" s="24"/>
      <c r="ACO43" s="24"/>
      <c r="ACP43" s="24"/>
      <c r="ACQ43" s="24"/>
      <c r="ACR43" s="24"/>
      <c r="ACS43" s="24"/>
      <c r="ACT43" s="24"/>
      <c r="ACU43" s="24"/>
      <c r="ACV43" s="24"/>
      <c r="ACW43" s="24"/>
      <c r="ACX43" s="24"/>
      <c r="ACY43" s="24"/>
      <c r="ACZ43" s="24"/>
      <c r="ADA43" s="24"/>
      <c r="ADB43" s="24"/>
      <c r="ADC43" s="24"/>
      <c r="ADD43" s="24"/>
      <c r="ADE43" s="24"/>
      <c r="ADF43" s="24"/>
      <c r="ADG43" s="24"/>
      <c r="ADH43" s="24"/>
      <c r="ADI43" s="24"/>
      <c r="ADJ43" s="24"/>
      <c r="ADK43" s="24"/>
      <c r="ADL43" s="24"/>
      <c r="ADM43" s="24"/>
      <c r="ADN43" s="24"/>
      <c r="ADO43" s="24"/>
      <c r="ADP43" s="24"/>
      <c r="ADQ43" s="24"/>
      <c r="ADR43" s="24"/>
      <c r="ADS43" s="24"/>
      <c r="ADT43" s="24"/>
      <c r="ADU43" s="24"/>
      <c r="ADV43" s="24"/>
      <c r="ADW43" s="24"/>
      <c r="ADX43" s="24"/>
      <c r="ADY43" s="24"/>
      <c r="ADZ43" s="24"/>
      <c r="AEA43" s="24"/>
      <c r="AEB43" s="24"/>
      <c r="AEC43" s="24"/>
      <c r="AED43" s="24"/>
      <c r="AEE43" s="24"/>
      <c r="AEF43" s="24"/>
      <c r="AEG43" s="24"/>
      <c r="AEH43" s="24"/>
      <c r="AEI43" s="24"/>
      <c r="AEJ43" s="24"/>
      <c r="AEK43" s="24"/>
      <c r="AEL43" s="24"/>
      <c r="AEM43" s="24"/>
      <c r="AEN43" s="24"/>
      <c r="AEO43" s="24"/>
      <c r="AEP43" s="24"/>
      <c r="AEQ43" s="24"/>
      <c r="AER43" s="24"/>
      <c r="AES43" s="24"/>
      <c r="AET43" s="24"/>
      <c r="AEU43" s="24"/>
      <c r="AEV43" s="24"/>
      <c r="AEW43" s="24"/>
      <c r="AEX43" s="24"/>
      <c r="AEY43" s="24"/>
      <c r="AEZ43" s="24"/>
      <c r="AFA43" s="24"/>
      <c r="AFB43" s="24"/>
      <c r="AFC43" s="24"/>
      <c r="AFD43" s="24"/>
      <c r="AFE43" s="24"/>
      <c r="AFF43" s="24"/>
      <c r="AFG43" s="24"/>
      <c r="AFH43" s="24"/>
      <c r="AFI43" s="24"/>
      <c r="AFJ43" s="24"/>
      <c r="AFK43" s="24"/>
      <c r="AFL43" s="24"/>
      <c r="AFM43" s="24"/>
      <c r="AFN43" s="24"/>
      <c r="AFO43" s="24"/>
      <c r="AFP43" s="24"/>
      <c r="AFQ43" s="24"/>
      <c r="AFR43" s="24"/>
      <c r="AFS43" s="24"/>
      <c r="AFT43" s="24"/>
      <c r="AFU43" s="24"/>
      <c r="AFV43" s="24"/>
      <c r="AFW43" s="24"/>
      <c r="AFX43" s="24"/>
      <c r="AFY43" s="24"/>
      <c r="AFZ43" s="24"/>
      <c r="AGA43" s="24"/>
      <c r="AGB43" s="24"/>
      <c r="AGC43" s="24"/>
      <c r="AGD43" s="24"/>
      <c r="AGE43" s="24"/>
      <c r="AGF43" s="24"/>
      <c r="AGG43" s="24"/>
      <c r="AGH43" s="24"/>
      <c r="AGI43" s="24"/>
      <c r="AGJ43" s="24"/>
      <c r="AGK43" s="24"/>
      <c r="AGL43" s="24"/>
      <c r="AGM43" s="24"/>
      <c r="AGN43" s="24"/>
      <c r="AGO43" s="24"/>
      <c r="AGP43" s="24"/>
      <c r="AGQ43" s="24"/>
      <c r="AGR43" s="24"/>
      <c r="AGS43" s="24"/>
      <c r="AGT43" s="24"/>
      <c r="AGU43" s="24"/>
      <c r="AGV43" s="24"/>
      <c r="AGW43" s="24"/>
      <c r="AGX43" s="24"/>
      <c r="AGY43" s="24"/>
      <c r="AGZ43" s="24"/>
      <c r="AHA43" s="24"/>
      <c r="AHB43" s="24"/>
      <c r="AHC43" s="24"/>
      <c r="AHD43" s="24"/>
      <c r="AHE43" s="24"/>
      <c r="AHF43" s="24"/>
      <c r="AHG43" s="24"/>
      <c r="AHH43" s="24"/>
      <c r="AHI43" s="24"/>
      <c r="AHJ43" s="24"/>
      <c r="AHK43" s="24"/>
      <c r="AHL43" s="24"/>
      <c r="AHM43" s="24"/>
      <c r="AHN43" s="24"/>
      <c r="AHO43" s="24"/>
      <c r="AHP43" s="24"/>
      <c r="AHQ43" s="24"/>
      <c r="AHR43" s="24"/>
      <c r="AHS43" s="24"/>
      <c r="AHT43" s="24"/>
      <c r="AHU43" s="24"/>
      <c r="AHV43" s="24"/>
      <c r="AHW43" s="24"/>
      <c r="AHX43" s="24"/>
      <c r="AHY43" s="24"/>
      <c r="AHZ43" s="24"/>
      <c r="AIA43" s="24"/>
      <c r="AIB43" s="24"/>
      <c r="AIC43" s="24"/>
      <c r="AID43" s="24"/>
      <c r="AIE43" s="24"/>
      <c r="AIF43" s="24"/>
      <c r="AIG43" s="24"/>
      <c r="AIH43" s="24"/>
      <c r="AII43" s="24"/>
      <c r="AIJ43" s="24"/>
      <c r="AIK43" s="24"/>
      <c r="AIL43" s="24"/>
      <c r="AIM43" s="24"/>
      <c r="AIN43" s="24"/>
      <c r="AIO43" s="24"/>
      <c r="AIP43" s="24"/>
      <c r="AIQ43" s="24"/>
      <c r="AIR43" s="24"/>
      <c r="AIS43" s="24"/>
      <c r="AIT43" s="24"/>
      <c r="AIU43" s="24"/>
      <c r="AIV43" s="24"/>
      <c r="AIW43" s="24"/>
      <c r="AIX43" s="24"/>
      <c r="AIY43" s="24"/>
      <c r="AIZ43" s="24"/>
      <c r="AJA43" s="24"/>
      <c r="AJB43" s="24"/>
      <c r="AJC43" s="24"/>
      <c r="AJD43" s="24"/>
      <c r="AJE43" s="24"/>
      <c r="AJF43" s="24"/>
      <c r="AJG43" s="24"/>
      <c r="AJH43" s="24"/>
      <c r="AJI43" s="24"/>
      <c r="AJJ43" s="24"/>
      <c r="AJK43" s="24"/>
      <c r="AJL43" s="24"/>
      <c r="AJM43" s="24"/>
      <c r="AJN43" s="24"/>
      <c r="AJO43" s="24"/>
      <c r="AJP43" s="24"/>
      <c r="AJQ43" s="24"/>
      <c r="AJR43" s="24"/>
      <c r="AJS43" s="24"/>
      <c r="AJT43" s="24"/>
      <c r="AJU43" s="24"/>
      <c r="AJV43" s="24"/>
      <c r="AJW43" s="24"/>
      <c r="AJX43" s="24"/>
      <c r="AJY43" s="24"/>
      <c r="AJZ43" s="24"/>
      <c r="AKA43" s="24"/>
      <c r="AKB43" s="24"/>
      <c r="AKC43" s="24"/>
      <c r="AKD43" s="24"/>
      <c r="AKE43" s="24"/>
      <c r="AKF43" s="24"/>
      <c r="AKG43" s="24"/>
      <c r="AKH43" s="24"/>
      <c r="AKI43" s="24"/>
      <c r="AKJ43" s="24"/>
      <c r="AKK43" s="24"/>
      <c r="AKL43" s="24"/>
      <c r="AKM43" s="24"/>
      <c r="AKN43" s="24"/>
      <c r="AKO43" s="24"/>
      <c r="AKP43" s="24"/>
      <c r="AKQ43" s="24"/>
      <c r="AKR43" s="24"/>
      <c r="AKS43" s="24"/>
      <c r="AKT43" s="24"/>
      <c r="AKU43" s="24"/>
      <c r="AKV43" s="24"/>
      <c r="AKW43" s="24"/>
      <c r="AKX43" s="24"/>
      <c r="AKY43" s="24"/>
      <c r="AKZ43" s="24"/>
      <c r="ALA43" s="24"/>
      <c r="ALB43" s="24"/>
      <c r="ALC43" s="24"/>
      <c r="ALD43" s="24"/>
      <c r="ALE43" s="24"/>
      <c r="ALF43" s="24"/>
      <c r="ALG43" s="24"/>
      <c r="ALH43" s="24"/>
      <c r="ALI43" s="24"/>
      <c r="ALJ43" s="24"/>
      <c r="ALK43" s="24"/>
      <c r="ALL43" s="24"/>
      <c r="ALM43" s="24"/>
      <c r="ALN43" s="24"/>
      <c r="ALO43" s="24"/>
      <c r="ALP43" s="24"/>
      <c r="ALQ43" s="24"/>
      <c r="ALR43" s="24"/>
      <c r="ALS43" s="24"/>
      <c r="ALT43" s="24"/>
      <c r="ALU43" s="24"/>
      <c r="ALV43" s="24"/>
      <c r="ALW43" s="24"/>
      <c r="ALX43" s="24"/>
      <c r="ALY43" s="24"/>
      <c r="ALZ43" s="24"/>
      <c r="AMA43" s="24"/>
      <c r="AMB43" s="24"/>
      <c r="AMC43" s="24"/>
    </row>
    <row r="44" spans="1:1017" s="61" customFormat="1">
      <c r="A44" s="132" t="s">
        <v>128</v>
      </c>
      <c r="B44" s="133">
        <v>2003173</v>
      </c>
      <c r="C44" s="134" t="s">
        <v>129</v>
      </c>
      <c r="D44" s="133" t="s">
        <v>125</v>
      </c>
      <c r="E44" s="142" t="s">
        <v>116</v>
      </c>
      <c r="F44" s="143">
        <v>18.600000000000001</v>
      </c>
      <c r="G44" s="60">
        <v>892.77</v>
      </c>
      <c r="H44" s="83">
        <f>$K$6</f>
        <v>0.21229999999999999</v>
      </c>
      <c r="I44" s="60">
        <f t="shared" si="8"/>
        <v>1082.31</v>
      </c>
      <c r="J44" s="60">
        <f t="shared" si="9"/>
        <v>16605.52</v>
      </c>
      <c r="K44" s="60">
        <f t="shared" si="10"/>
        <v>20130.96</v>
      </c>
      <c r="L44" s="58"/>
      <c r="M44" s="24"/>
      <c r="N44" s="24"/>
      <c r="O44" s="24"/>
      <c r="P44" s="24"/>
      <c r="Q44" s="24"/>
      <c r="R44" s="24"/>
      <c r="S44" s="24"/>
      <c r="T44" s="24"/>
      <c r="U44" s="24"/>
      <c r="V44" s="24"/>
      <c r="W44" s="24"/>
      <c r="X44" s="24"/>
      <c r="Y44" s="24"/>
      <c r="Z44" s="24"/>
      <c r="AA44" s="24"/>
      <c r="AB44" s="24"/>
      <c r="AC44" s="24"/>
      <c r="AD44" s="24"/>
      <c r="AE44" s="24"/>
      <c r="AF44" s="24"/>
      <c r="AG44" s="24"/>
      <c r="AH44" s="24"/>
      <c r="AI44" s="24"/>
      <c r="AJ44" s="24"/>
      <c r="AK44" s="24"/>
      <c r="AL44" s="24"/>
      <c r="AM44" s="24"/>
      <c r="AN44" s="24"/>
      <c r="AO44" s="24"/>
      <c r="AP44" s="24"/>
      <c r="AQ44" s="24"/>
      <c r="AR44" s="24"/>
      <c r="AS44" s="24"/>
      <c r="AT44" s="24"/>
      <c r="AU44" s="24"/>
      <c r="AV44" s="24"/>
      <c r="AW44" s="24"/>
      <c r="AX44" s="24"/>
      <c r="AY44" s="24"/>
      <c r="AZ44" s="24"/>
      <c r="BA44" s="24"/>
      <c r="BB44" s="24"/>
      <c r="BC44" s="24"/>
      <c r="BD44" s="24"/>
      <c r="BE44" s="24"/>
      <c r="BF44" s="24"/>
      <c r="BG44" s="24"/>
      <c r="BH44" s="24"/>
      <c r="BI44" s="24"/>
      <c r="BJ44" s="24"/>
      <c r="BK44" s="24"/>
      <c r="BL44" s="24"/>
      <c r="BM44" s="24"/>
      <c r="BN44" s="24"/>
      <c r="BO44" s="24"/>
      <c r="BP44" s="24"/>
      <c r="BQ44" s="24"/>
      <c r="BR44" s="24"/>
      <c r="BS44" s="24"/>
      <c r="BT44" s="24"/>
      <c r="BU44" s="24"/>
      <c r="BV44" s="24"/>
      <c r="BW44" s="24"/>
      <c r="BX44" s="24"/>
      <c r="BY44" s="24"/>
      <c r="BZ44" s="24"/>
      <c r="CA44" s="24"/>
      <c r="CB44" s="24"/>
      <c r="CC44" s="24"/>
      <c r="CD44" s="24"/>
      <c r="CE44" s="24"/>
      <c r="CF44" s="24"/>
      <c r="CG44" s="24"/>
      <c r="CH44" s="24"/>
      <c r="CI44" s="24"/>
      <c r="CJ44" s="24"/>
      <c r="CK44" s="24"/>
      <c r="CL44" s="24"/>
      <c r="CM44" s="24"/>
      <c r="CN44" s="24"/>
      <c r="CO44" s="24"/>
      <c r="CP44" s="24"/>
      <c r="CQ44" s="24"/>
      <c r="CR44" s="24"/>
      <c r="CS44" s="24"/>
      <c r="CT44" s="24"/>
      <c r="CU44" s="24"/>
      <c r="CV44" s="24"/>
      <c r="CW44" s="24"/>
      <c r="CX44" s="24"/>
      <c r="CY44" s="24"/>
      <c r="CZ44" s="24"/>
      <c r="DA44" s="24"/>
      <c r="DB44" s="24"/>
      <c r="DC44" s="24"/>
      <c r="DD44" s="24"/>
      <c r="DE44" s="24"/>
      <c r="DF44" s="24"/>
      <c r="DG44" s="24"/>
      <c r="DH44" s="24"/>
      <c r="DI44" s="24"/>
      <c r="DJ44" s="24"/>
      <c r="DK44" s="24"/>
      <c r="DL44" s="24"/>
      <c r="DM44" s="24"/>
      <c r="DN44" s="24"/>
      <c r="DO44" s="24"/>
      <c r="DP44" s="24"/>
      <c r="DQ44" s="24"/>
      <c r="DR44" s="24"/>
      <c r="DS44" s="24"/>
      <c r="DT44" s="24"/>
      <c r="DU44" s="24"/>
      <c r="DV44" s="24"/>
      <c r="DW44" s="24"/>
      <c r="DX44" s="24"/>
      <c r="DY44" s="24"/>
      <c r="DZ44" s="24"/>
      <c r="EA44" s="24"/>
      <c r="EB44" s="24"/>
      <c r="EC44" s="24"/>
      <c r="ED44" s="24"/>
      <c r="EE44" s="24"/>
      <c r="EF44" s="24"/>
      <c r="EG44" s="24"/>
      <c r="EH44" s="24"/>
      <c r="EI44" s="24"/>
      <c r="EJ44" s="24"/>
      <c r="EK44" s="24"/>
      <c r="EL44" s="24"/>
      <c r="EM44" s="24"/>
      <c r="EN44" s="24"/>
      <c r="EO44" s="24"/>
      <c r="EP44" s="24"/>
      <c r="EQ44" s="24"/>
      <c r="ER44" s="24"/>
      <c r="ES44" s="24"/>
      <c r="ET44" s="24"/>
      <c r="EU44" s="24"/>
      <c r="EV44" s="24"/>
      <c r="EW44" s="24"/>
      <c r="EX44" s="24"/>
      <c r="EY44" s="24"/>
      <c r="EZ44" s="24"/>
      <c r="FA44" s="24"/>
      <c r="FB44" s="24"/>
      <c r="FC44" s="24"/>
      <c r="FD44" s="24"/>
      <c r="FE44" s="24"/>
      <c r="FF44" s="24"/>
      <c r="FG44" s="24"/>
      <c r="FH44" s="24"/>
      <c r="FI44" s="24"/>
      <c r="FJ44" s="24"/>
      <c r="FK44" s="24"/>
      <c r="FL44" s="24"/>
      <c r="FM44" s="24"/>
      <c r="FN44" s="24"/>
      <c r="FO44" s="24"/>
      <c r="FP44" s="24"/>
      <c r="FQ44" s="24"/>
      <c r="FR44" s="24"/>
      <c r="FS44" s="24"/>
      <c r="FT44" s="24"/>
      <c r="FU44" s="24"/>
      <c r="FV44" s="24"/>
      <c r="FW44" s="24"/>
      <c r="FX44" s="24"/>
      <c r="FY44" s="24"/>
      <c r="FZ44" s="24"/>
      <c r="GA44" s="24"/>
      <c r="GB44" s="24"/>
      <c r="GC44" s="24"/>
      <c r="GD44" s="24"/>
      <c r="GE44" s="24"/>
      <c r="GF44" s="24"/>
      <c r="GG44" s="24"/>
      <c r="GH44" s="24"/>
      <c r="GI44" s="24"/>
      <c r="GJ44" s="24"/>
      <c r="GK44" s="24"/>
      <c r="GL44" s="24"/>
      <c r="GM44" s="24"/>
      <c r="GN44" s="24"/>
      <c r="GO44" s="24"/>
      <c r="GP44" s="24"/>
      <c r="GQ44" s="24"/>
      <c r="GR44" s="24"/>
      <c r="GS44" s="24"/>
      <c r="GT44" s="24"/>
      <c r="GU44" s="24"/>
      <c r="GV44" s="24"/>
      <c r="GW44" s="24"/>
      <c r="GX44" s="24"/>
      <c r="GY44" s="24"/>
      <c r="GZ44" s="24"/>
      <c r="HA44" s="24"/>
      <c r="HB44" s="24"/>
      <c r="HC44" s="24"/>
      <c r="HD44" s="24"/>
      <c r="HE44" s="24"/>
      <c r="HF44" s="24"/>
      <c r="HG44" s="24"/>
      <c r="HH44" s="24"/>
      <c r="HI44" s="24"/>
      <c r="HJ44" s="24"/>
      <c r="HK44" s="24"/>
      <c r="HL44" s="24"/>
      <c r="HM44" s="24"/>
      <c r="HN44" s="24"/>
      <c r="HO44" s="24"/>
      <c r="HP44" s="24"/>
      <c r="HQ44" s="24"/>
      <c r="HR44" s="24"/>
      <c r="HS44" s="24"/>
      <c r="HT44" s="24"/>
      <c r="HU44" s="24"/>
      <c r="HV44" s="24"/>
      <c r="HW44" s="24"/>
      <c r="HX44" s="24"/>
      <c r="HY44" s="24"/>
      <c r="HZ44" s="24"/>
      <c r="IA44" s="24"/>
      <c r="IB44" s="24"/>
      <c r="IC44" s="24"/>
      <c r="ID44" s="24"/>
      <c r="IE44" s="24"/>
      <c r="IF44" s="24"/>
      <c r="IG44" s="24"/>
      <c r="IH44" s="24"/>
      <c r="II44" s="24"/>
      <c r="IJ44" s="24"/>
      <c r="IK44" s="24"/>
      <c r="IL44" s="24"/>
      <c r="IM44" s="24"/>
      <c r="IN44" s="24"/>
      <c r="IO44" s="24"/>
      <c r="IP44" s="24"/>
      <c r="IQ44" s="24"/>
      <c r="IR44" s="24"/>
      <c r="IS44" s="24"/>
      <c r="IT44" s="24"/>
      <c r="IU44" s="24"/>
      <c r="IV44" s="24"/>
      <c r="IW44" s="24"/>
      <c r="IX44" s="24"/>
      <c r="IY44" s="24"/>
      <c r="IZ44" s="24"/>
      <c r="JA44" s="24"/>
      <c r="JB44" s="24"/>
      <c r="JC44" s="24"/>
      <c r="JD44" s="24"/>
      <c r="JE44" s="24"/>
      <c r="JF44" s="24"/>
      <c r="JG44" s="24"/>
      <c r="JH44" s="24"/>
      <c r="JI44" s="24"/>
      <c r="JJ44" s="24"/>
      <c r="JK44" s="24"/>
      <c r="JL44" s="24"/>
      <c r="JM44" s="24"/>
      <c r="JN44" s="24"/>
      <c r="JO44" s="24"/>
      <c r="JP44" s="24"/>
      <c r="JQ44" s="24"/>
      <c r="JR44" s="24"/>
      <c r="JS44" s="24"/>
      <c r="JT44" s="24"/>
      <c r="JU44" s="24"/>
      <c r="JV44" s="24"/>
      <c r="JW44" s="24"/>
      <c r="JX44" s="24"/>
      <c r="JY44" s="24"/>
      <c r="JZ44" s="24"/>
      <c r="KA44" s="24"/>
      <c r="KB44" s="24"/>
      <c r="KC44" s="24"/>
      <c r="KD44" s="24"/>
      <c r="KE44" s="24"/>
      <c r="KF44" s="24"/>
      <c r="KG44" s="24"/>
      <c r="KH44" s="24"/>
      <c r="KI44" s="24"/>
      <c r="KJ44" s="24"/>
      <c r="KK44" s="24"/>
      <c r="KL44" s="24"/>
      <c r="KM44" s="24"/>
      <c r="KN44" s="24"/>
      <c r="KO44" s="24"/>
      <c r="KP44" s="24"/>
      <c r="KQ44" s="24"/>
      <c r="KR44" s="24"/>
      <c r="KS44" s="24"/>
      <c r="KT44" s="24"/>
      <c r="KU44" s="24"/>
      <c r="KV44" s="24"/>
      <c r="KW44" s="24"/>
      <c r="KX44" s="24"/>
      <c r="KY44" s="24"/>
      <c r="KZ44" s="24"/>
      <c r="LA44" s="24"/>
      <c r="LB44" s="24"/>
      <c r="LC44" s="24"/>
      <c r="LD44" s="24"/>
      <c r="LE44" s="24"/>
      <c r="LF44" s="24"/>
      <c r="LG44" s="24"/>
      <c r="LH44" s="24"/>
      <c r="LI44" s="24"/>
      <c r="LJ44" s="24"/>
      <c r="LK44" s="24"/>
      <c r="LL44" s="24"/>
      <c r="LM44" s="24"/>
      <c r="LN44" s="24"/>
      <c r="LO44" s="24"/>
      <c r="LP44" s="24"/>
      <c r="LQ44" s="24"/>
      <c r="LR44" s="24"/>
      <c r="LS44" s="24"/>
      <c r="LT44" s="24"/>
      <c r="LU44" s="24"/>
      <c r="LV44" s="24"/>
      <c r="LW44" s="24"/>
      <c r="LX44" s="24"/>
      <c r="LY44" s="24"/>
      <c r="LZ44" s="24"/>
      <c r="MA44" s="24"/>
      <c r="MB44" s="24"/>
      <c r="MC44" s="24"/>
      <c r="MD44" s="24"/>
      <c r="ME44" s="24"/>
      <c r="MF44" s="24"/>
      <c r="MG44" s="24"/>
      <c r="MH44" s="24"/>
      <c r="MI44" s="24"/>
      <c r="MJ44" s="24"/>
      <c r="MK44" s="24"/>
      <c r="ML44" s="24"/>
      <c r="MM44" s="24"/>
      <c r="MN44" s="24"/>
      <c r="MO44" s="24"/>
      <c r="MP44" s="24"/>
      <c r="MQ44" s="24"/>
      <c r="MR44" s="24"/>
      <c r="MS44" s="24"/>
      <c r="MT44" s="24"/>
      <c r="MU44" s="24"/>
      <c r="MV44" s="24"/>
      <c r="MW44" s="24"/>
      <c r="MX44" s="24"/>
      <c r="MY44" s="24"/>
      <c r="MZ44" s="24"/>
      <c r="NA44" s="24"/>
      <c r="NB44" s="24"/>
      <c r="NC44" s="24"/>
      <c r="ND44" s="24"/>
      <c r="NE44" s="24"/>
      <c r="NF44" s="24"/>
      <c r="NG44" s="24"/>
      <c r="NH44" s="24"/>
      <c r="NI44" s="24"/>
      <c r="NJ44" s="24"/>
      <c r="NK44" s="24"/>
      <c r="NL44" s="24"/>
      <c r="NM44" s="24"/>
      <c r="NN44" s="24"/>
      <c r="NO44" s="24"/>
      <c r="NP44" s="24"/>
      <c r="NQ44" s="24"/>
      <c r="NR44" s="24"/>
      <c r="NS44" s="24"/>
      <c r="NT44" s="24"/>
      <c r="NU44" s="24"/>
      <c r="NV44" s="24"/>
      <c r="NW44" s="24"/>
      <c r="NX44" s="24"/>
      <c r="NY44" s="24"/>
      <c r="NZ44" s="24"/>
      <c r="OA44" s="24"/>
      <c r="OB44" s="24"/>
      <c r="OC44" s="24"/>
      <c r="OD44" s="24"/>
      <c r="OE44" s="24"/>
      <c r="OF44" s="24"/>
      <c r="OG44" s="24"/>
      <c r="OH44" s="24"/>
      <c r="OI44" s="24"/>
      <c r="OJ44" s="24"/>
      <c r="OK44" s="24"/>
      <c r="OL44" s="24"/>
      <c r="OM44" s="24"/>
      <c r="ON44" s="24"/>
      <c r="OO44" s="24"/>
      <c r="OP44" s="24"/>
      <c r="OQ44" s="24"/>
      <c r="OR44" s="24"/>
      <c r="OS44" s="24"/>
      <c r="OT44" s="24"/>
      <c r="OU44" s="24"/>
      <c r="OV44" s="24"/>
      <c r="OW44" s="24"/>
      <c r="OX44" s="24"/>
      <c r="OY44" s="24"/>
      <c r="OZ44" s="24"/>
      <c r="PA44" s="24"/>
      <c r="PB44" s="24"/>
      <c r="PC44" s="24"/>
      <c r="PD44" s="24"/>
      <c r="PE44" s="24"/>
      <c r="PF44" s="24"/>
      <c r="PG44" s="24"/>
      <c r="PH44" s="24"/>
      <c r="PI44" s="24"/>
      <c r="PJ44" s="24"/>
      <c r="PK44" s="24"/>
      <c r="PL44" s="24"/>
      <c r="PM44" s="24"/>
      <c r="PN44" s="24"/>
      <c r="PO44" s="24"/>
      <c r="PP44" s="24"/>
      <c r="PQ44" s="24"/>
      <c r="PR44" s="24"/>
      <c r="PS44" s="24"/>
      <c r="PT44" s="24"/>
      <c r="PU44" s="24"/>
      <c r="PV44" s="24"/>
      <c r="PW44" s="24"/>
      <c r="PX44" s="24"/>
      <c r="PY44" s="24"/>
      <c r="PZ44" s="24"/>
      <c r="QA44" s="24"/>
      <c r="QB44" s="24"/>
      <c r="QC44" s="24"/>
      <c r="QD44" s="24"/>
      <c r="QE44" s="24"/>
      <c r="QF44" s="24"/>
      <c r="QG44" s="24"/>
      <c r="QH44" s="24"/>
      <c r="QI44" s="24"/>
      <c r="QJ44" s="24"/>
      <c r="QK44" s="24"/>
      <c r="QL44" s="24"/>
      <c r="QM44" s="24"/>
      <c r="QN44" s="24"/>
      <c r="QO44" s="24"/>
      <c r="QP44" s="24"/>
      <c r="QQ44" s="24"/>
      <c r="QR44" s="24"/>
      <c r="QS44" s="24"/>
      <c r="QT44" s="24"/>
      <c r="QU44" s="24"/>
      <c r="QV44" s="24"/>
      <c r="QW44" s="24"/>
      <c r="QX44" s="24"/>
      <c r="QY44" s="24"/>
      <c r="QZ44" s="24"/>
      <c r="RA44" s="24"/>
      <c r="RB44" s="24"/>
      <c r="RC44" s="24"/>
      <c r="RD44" s="24"/>
      <c r="RE44" s="24"/>
      <c r="RF44" s="24"/>
      <c r="RG44" s="24"/>
      <c r="RH44" s="24"/>
      <c r="RI44" s="24"/>
      <c r="RJ44" s="24"/>
      <c r="RK44" s="24"/>
      <c r="RL44" s="24"/>
      <c r="RM44" s="24"/>
      <c r="RN44" s="24"/>
      <c r="RO44" s="24"/>
      <c r="RP44" s="24"/>
      <c r="RQ44" s="24"/>
      <c r="RR44" s="24"/>
      <c r="RS44" s="24"/>
      <c r="RT44" s="24"/>
      <c r="RU44" s="24"/>
      <c r="RV44" s="24"/>
      <c r="RW44" s="24"/>
      <c r="RX44" s="24"/>
      <c r="RY44" s="24"/>
      <c r="RZ44" s="24"/>
      <c r="SA44" s="24"/>
      <c r="SB44" s="24"/>
      <c r="SC44" s="24"/>
      <c r="SD44" s="24"/>
      <c r="SE44" s="24"/>
      <c r="SF44" s="24"/>
      <c r="SG44" s="24"/>
      <c r="SH44" s="24"/>
      <c r="SI44" s="24"/>
      <c r="SJ44" s="24"/>
      <c r="SK44" s="24"/>
      <c r="SL44" s="24"/>
      <c r="SM44" s="24"/>
      <c r="SN44" s="24"/>
      <c r="SO44" s="24"/>
      <c r="SP44" s="24"/>
      <c r="SQ44" s="24"/>
      <c r="SR44" s="24"/>
      <c r="SS44" s="24"/>
      <c r="ST44" s="24"/>
      <c r="SU44" s="24"/>
      <c r="SV44" s="24"/>
      <c r="SW44" s="24"/>
      <c r="SX44" s="24"/>
      <c r="SY44" s="24"/>
      <c r="SZ44" s="24"/>
      <c r="TA44" s="24"/>
      <c r="TB44" s="24"/>
      <c r="TC44" s="24"/>
      <c r="TD44" s="24"/>
      <c r="TE44" s="24"/>
      <c r="TF44" s="24"/>
      <c r="TG44" s="24"/>
      <c r="TH44" s="24"/>
      <c r="TI44" s="24"/>
      <c r="TJ44" s="24"/>
      <c r="TK44" s="24"/>
      <c r="TL44" s="24"/>
      <c r="TM44" s="24"/>
      <c r="TN44" s="24"/>
      <c r="TO44" s="24"/>
      <c r="TP44" s="24"/>
      <c r="TQ44" s="24"/>
      <c r="TR44" s="24"/>
      <c r="TS44" s="24"/>
      <c r="TT44" s="24"/>
      <c r="TU44" s="24"/>
      <c r="TV44" s="24"/>
      <c r="TW44" s="24"/>
      <c r="TX44" s="24"/>
      <c r="TY44" s="24"/>
      <c r="TZ44" s="24"/>
      <c r="UA44" s="24"/>
      <c r="UB44" s="24"/>
      <c r="UC44" s="24"/>
      <c r="UD44" s="24"/>
      <c r="UE44" s="24"/>
      <c r="UF44" s="24"/>
      <c r="UG44" s="24"/>
      <c r="UH44" s="24"/>
      <c r="UI44" s="24"/>
      <c r="UJ44" s="24"/>
      <c r="UK44" s="24"/>
      <c r="UL44" s="24"/>
      <c r="UM44" s="24"/>
      <c r="UN44" s="24"/>
      <c r="UO44" s="24"/>
      <c r="UP44" s="24"/>
      <c r="UQ44" s="24"/>
      <c r="UR44" s="24"/>
      <c r="US44" s="24"/>
      <c r="UT44" s="24"/>
      <c r="UU44" s="24"/>
      <c r="UV44" s="24"/>
      <c r="UW44" s="24"/>
      <c r="UX44" s="24"/>
      <c r="UY44" s="24"/>
      <c r="UZ44" s="24"/>
      <c r="VA44" s="24"/>
      <c r="VB44" s="24"/>
      <c r="VC44" s="24"/>
      <c r="VD44" s="24"/>
      <c r="VE44" s="24"/>
      <c r="VF44" s="24"/>
      <c r="VG44" s="24"/>
      <c r="VH44" s="24"/>
      <c r="VI44" s="24"/>
      <c r="VJ44" s="24"/>
      <c r="VK44" s="24"/>
      <c r="VL44" s="24"/>
      <c r="VM44" s="24"/>
      <c r="VN44" s="24"/>
      <c r="VO44" s="24"/>
      <c r="VP44" s="24"/>
      <c r="VQ44" s="24"/>
      <c r="VR44" s="24"/>
      <c r="VS44" s="24"/>
      <c r="VT44" s="24"/>
      <c r="VU44" s="24"/>
      <c r="VV44" s="24"/>
      <c r="VW44" s="24"/>
      <c r="VX44" s="24"/>
      <c r="VY44" s="24"/>
      <c r="VZ44" s="24"/>
      <c r="WA44" s="24"/>
      <c r="WB44" s="24"/>
      <c r="WC44" s="24"/>
      <c r="WD44" s="24"/>
      <c r="WE44" s="24"/>
      <c r="WF44" s="24"/>
      <c r="WG44" s="24"/>
      <c r="WH44" s="24"/>
      <c r="WI44" s="24"/>
      <c r="WJ44" s="24"/>
      <c r="WK44" s="24"/>
      <c r="WL44" s="24"/>
      <c r="WM44" s="24"/>
      <c r="WN44" s="24"/>
      <c r="WO44" s="24"/>
      <c r="WP44" s="24"/>
      <c r="WQ44" s="24"/>
      <c r="WR44" s="24"/>
      <c r="WS44" s="24"/>
      <c r="WT44" s="24"/>
      <c r="WU44" s="24"/>
      <c r="WV44" s="24"/>
      <c r="WW44" s="24"/>
      <c r="WX44" s="24"/>
      <c r="WY44" s="24"/>
      <c r="WZ44" s="24"/>
      <c r="XA44" s="24"/>
      <c r="XB44" s="24"/>
      <c r="XC44" s="24"/>
      <c r="XD44" s="24"/>
      <c r="XE44" s="24"/>
      <c r="XF44" s="24"/>
      <c r="XG44" s="24"/>
      <c r="XH44" s="24"/>
      <c r="XI44" s="24"/>
      <c r="XJ44" s="24"/>
      <c r="XK44" s="24"/>
      <c r="XL44" s="24"/>
      <c r="XM44" s="24"/>
      <c r="XN44" s="24"/>
      <c r="XO44" s="24"/>
      <c r="XP44" s="24"/>
      <c r="XQ44" s="24"/>
      <c r="XR44" s="24"/>
      <c r="XS44" s="24"/>
      <c r="XT44" s="24"/>
      <c r="XU44" s="24"/>
      <c r="XV44" s="24"/>
      <c r="XW44" s="24"/>
      <c r="XX44" s="24"/>
      <c r="XY44" s="24"/>
      <c r="XZ44" s="24"/>
      <c r="YA44" s="24"/>
      <c r="YB44" s="24"/>
      <c r="YC44" s="24"/>
      <c r="YD44" s="24"/>
      <c r="YE44" s="24"/>
      <c r="YF44" s="24"/>
      <c r="YG44" s="24"/>
      <c r="YH44" s="24"/>
      <c r="YI44" s="24"/>
      <c r="YJ44" s="24"/>
      <c r="YK44" s="24"/>
      <c r="YL44" s="24"/>
      <c r="YM44" s="24"/>
      <c r="YN44" s="24"/>
      <c r="YO44" s="24"/>
      <c r="YP44" s="24"/>
      <c r="YQ44" s="24"/>
      <c r="YR44" s="24"/>
      <c r="YS44" s="24"/>
      <c r="YT44" s="24"/>
      <c r="YU44" s="24"/>
      <c r="YV44" s="24"/>
      <c r="YW44" s="24"/>
      <c r="YX44" s="24"/>
      <c r="YY44" s="24"/>
      <c r="YZ44" s="24"/>
      <c r="ZA44" s="24"/>
      <c r="ZB44" s="24"/>
      <c r="ZC44" s="24"/>
      <c r="ZD44" s="24"/>
      <c r="ZE44" s="24"/>
      <c r="ZF44" s="24"/>
      <c r="ZG44" s="24"/>
      <c r="ZH44" s="24"/>
      <c r="ZI44" s="24"/>
      <c r="ZJ44" s="24"/>
      <c r="ZK44" s="24"/>
      <c r="ZL44" s="24"/>
      <c r="ZM44" s="24"/>
      <c r="ZN44" s="24"/>
      <c r="ZO44" s="24"/>
      <c r="ZP44" s="24"/>
      <c r="ZQ44" s="24"/>
      <c r="ZR44" s="24"/>
      <c r="ZS44" s="24"/>
      <c r="ZT44" s="24"/>
      <c r="ZU44" s="24"/>
      <c r="ZV44" s="24"/>
      <c r="ZW44" s="24"/>
      <c r="ZX44" s="24"/>
      <c r="ZY44" s="24"/>
      <c r="ZZ44" s="24"/>
      <c r="AAA44" s="24"/>
      <c r="AAB44" s="24"/>
      <c r="AAC44" s="24"/>
      <c r="AAD44" s="24"/>
      <c r="AAE44" s="24"/>
      <c r="AAF44" s="24"/>
      <c r="AAG44" s="24"/>
      <c r="AAH44" s="24"/>
      <c r="AAI44" s="24"/>
      <c r="AAJ44" s="24"/>
      <c r="AAK44" s="24"/>
      <c r="AAL44" s="24"/>
      <c r="AAM44" s="24"/>
      <c r="AAN44" s="24"/>
      <c r="AAO44" s="24"/>
      <c r="AAP44" s="24"/>
      <c r="AAQ44" s="24"/>
      <c r="AAR44" s="24"/>
      <c r="AAS44" s="24"/>
      <c r="AAT44" s="24"/>
      <c r="AAU44" s="24"/>
      <c r="AAV44" s="24"/>
      <c r="AAW44" s="24"/>
      <c r="AAX44" s="24"/>
      <c r="AAY44" s="24"/>
      <c r="AAZ44" s="24"/>
      <c r="ABA44" s="24"/>
      <c r="ABB44" s="24"/>
      <c r="ABC44" s="24"/>
      <c r="ABD44" s="24"/>
      <c r="ABE44" s="24"/>
      <c r="ABF44" s="24"/>
      <c r="ABG44" s="24"/>
      <c r="ABH44" s="24"/>
      <c r="ABI44" s="24"/>
      <c r="ABJ44" s="24"/>
      <c r="ABK44" s="24"/>
      <c r="ABL44" s="24"/>
      <c r="ABM44" s="24"/>
      <c r="ABN44" s="24"/>
      <c r="ABO44" s="24"/>
      <c r="ABP44" s="24"/>
      <c r="ABQ44" s="24"/>
      <c r="ABR44" s="24"/>
      <c r="ABS44" s="24"/>
      <c r="ABT44" s="24"/>
      <c r="ABU44" s="24"/>
      <c r="ABV44" s="24"/>
      <c r="ABW44" s="24"/>
      <c r="ABX44" s="24"/>
      <c r="ABY44" s="24"/>
      <c r="ABZ44" s="24"/>
      <c r="ACA44" s="24"/>
      <c r="ACB44" s="24"/>
      <c r="ACC44" s="24"/>
      <c r="ACD44" s="24"/>
      <c r="ACE44" s="24"/>
      <c r="ACF44" s="24"/>
      <c r="ACG44" s="24"/>
      <c r="ACH44" s="24"/>
      <c r="ACI44" s="24"/>
      <c r="ACJ44" s="24"/>
      <c r="ACK44" s="24"/>
      <c r="ACL44" s="24"/>
      <c r="ACM44" s="24"/>
      <c r="ACN44" s="24"/>
      <c r="ACO44" s="24"/>
      <c r="ACP44" s="24"/>
      <c r="ACQ44" s="24"/>
      <c r="ACR44" s="24"/>
      <c r="ACS44" s="24"/>
      <c r="ACT44" s="24"/>
      <c r="ACU44" s="24"/>
      <c r="ACV44" s="24"/>
      <c r="ACW44" s="24"/>
      <c r="ACX44" s="24"/>
      <c r="ACY44" s="24"/>
      <c r="ACZ44" s="24"/>
      <c r="ADA44" s="24"/>
      <c r="ADB44" s="24"/>
      <c r="ADC44" s="24"/>
      <c r="ADD44" s="24"/>
      <c r="ADE44" s="24"/>
      <c r="ADF44" s="24"/>
      <c r="ADG44" s="24"/>
      <c r="ADH44" s="24"/>
      <c r="ADI44" s="24"/>
      <c r="ADJ44" s="24"/>
      <c r="ADK44" s="24"/>
      <c r="ADL44" s="24"/>
      <c r="ADM44" s="24"/>
      <c r="ADN44" s="24"/>
      <c r="ADO44" s="24"/>
      <c r="ADP44" s="24"/>
      <c r="ADQ44" s="24"/>
      <c r="ADR44" s="24"/>
      <c r="ADS44" s="24"/>
      <c r="ADT44" s="24"/>
      <c r="ADU44" s="24"/>
      <c r="ADV44" s="24"/>
      <c r="ADW44" s="24"/>
      <c r="ADX44" s="24"/>
      <c r="ADY44" s="24"/>
      <c r="ADZ44" s="24"/>
      <c r="AEA44" s="24"/>
      <c r="AEB44" s="24"/>
      <c r="AEC44" s="24"/>
      <c r="AED44" s="24"/>
      <c r="AEE44" s="24"/>
      <c r="AEF44" s="24"/>
      <c r="AEG44" s="24"/>
      <c r="AEH44" s="24"/>
      <c r="AEI44" s="24"/>
      <c r="AEJ44" s="24"/>
      <c r="AEK44" s="24"/>
      <c r="AEL44" s="24"/>
      <c r="AEM44" s="24"/>
      <c r="AEN44" s="24"/>
      <c r="AEO44" s="24"/>
      <c r="AEP44" s="24"/>
      <c r="AEQ44" s="24"/>
      <c r="AER44" s="24"/>
      <c r="AES44" s="24"/>
      <c r="AET44" s="24"/>
      <c r="AEU44" s="24"/>
      <c r="AEV44" s="24"/>
      <c r="AEW44" s="24"/>
      <c r="AEX44" s="24"/>
      <c r="AEY44" s="24"/>
      <c r="AEZ44" s="24"/>
      <c r="AFA44" s="24"/>
      <c r="AFB44" s="24"/>
      <c r="AFC44" s="24"/>
      <c r="AFD44" s="24"/>
      <c r="AFE44" s="24"/>
      <c r="AFF44" s="24"/>
      <c r="AFG44" s="24"/>
      <c r="AFH44" s="24"/>
      <c r="AFI44" s="24"/>
      <c r="AFJ44" s="24"/>
      <c r="AFK44" s="24"/>
      <c r="AFL44" s="24"/>
      <c r="AFM44" s="24"/>
      <c r="AFN44" s="24"/>
      <c r="AFO44" s="24"/>
      <c r="AFP44" s="24"/>
      <c r="AFQ44" s="24"/>
      <c r="AFR44" s="24"/>
      <c r="AFS44" s="24"/>
      <c r="AFT44" s="24"/>
      <c r="AFU44" s="24"/>
      <c r="AFV44" s="24"/>
      <c r="AFW44" s="24"/>
      <c r="AFX44" s="24"/>
      <c r="AFY44" s="24"/>
      <c r="AFZ44" s="24"/>
      <c r="AGA44" s="24"/>
      <c r="AGB44" s="24"/>
      <c r="AGC44" s="24"/>
      <c r="AGD44" s="24"/>
      <c r="AGE44" s="24"/>
      <c r="AGF44" s="24"/>
      <c r="AGG44" s="24"/>
      <c r="AGH44" s="24"/>
      <c r="AGI44" s="24"/>
      <c r="AGJ44" s="24"/>
      <c r="AGK44" s="24"/>
      <c r="AGL44" s="24"/>
      <c r="AGM44" s="24"/>
      <c r="AGN44" s="24"/>
      <c r="AGO44" s="24"/>
      <c r="AGP44" s="24"/>
      <c r="AGQ44" s="24"/>
      <c r="AGR44" s="24"/>
      <c r="AGS44" s="24"/>
      <c r="AGT44" s="24"/>
      <c r="AGU44" s="24"/>
      <c r="AGV44" s="24"/>
      <c r="AGW44" s="24"/>
      <c r="AGX44" s="24"/>
      <c r="AGY44" s="24"/>
      <c r="AGZ44" s="24"/>
      <c r="AHA44" s="24"/>
      <c r="AHB44" s="24"/>
      <c r="AHC44" s="24"/>
      <c r="AHD44" s="24"/>
      <c r="AHE44" s="24"/>
      <c r="AHF44" s="24"/>
      <c r="AHG44" s="24"/>
      <c r="AHH44" s="24"/>
      <c r="AHI44" s="24"/>
      <c r="AHJ44" s="24"/>
      <c r="AHK44" s="24"/>
      <c r="AHL44" s="24"/>
      <c r="AHM44" s="24"/>
      <c r="AHN44" s="24"/>
      <c r="AHO44" s="24"/>
      <c r="AHP44" s="24"/>
      <c r="AHQ44" s="24"/>
      <c r="AHR44" s="24"/>
      <c r="AHS44" s="24"/>
      <c r="AHT44" s="24"/>
      <c r="AHU44" s="24"/>
      <c r="AHV44" s="24"/>
      <c r="AHW44" s="24"/>
      <c r="AHX44" s="24"/>
      <c r="AHY44" s="24"/>
      <c r="AHZ44" s="24"/>
      <c r="AIA44" s="24"/>
      <c r="AIB44" s="24"/>
      <c r="AIC44" s="24"/>
      <c r="AID44" s="24"/>
      <c r="AIE44" s="24"/>
      <c r="AIF44" s="24"/>
      <c r="AIG44" s="24"/>
      <c r="AIH44" s="24"/>
      <c r="AII44" s="24"/>
      <c r="AIJ44" s="24"/>
      <c r="AIK44" s="24"/>
      <c r="AIL44" s="24"/>
      <c r="AIM44" s="24"/>
      <c r="AIN44" s="24"/>
      <c r="AIO44" s="24"/>
      <c r="AIP44" s="24"/>
      <c r="AIQ44" s="24"/>
      <c r="AIR44" s="24"/>
      <c r="AIS44" s="24"/>
      <c r="AIT44" s="24"/>
      <c r="AIU44" s="24"/>
      <c r="AIV44" s="24"/>
      <c r="AIW44" s="24"/>
      <c r="AIX44" s="24"/>
      <c r="AIY44" s="24"/>
      <c r="AIZ44" s="24"/>
      <c r="AJA44" s="24"/>
      <c r="AJB44" s="24"/>
      <c r="AJC44" s="24"/>
      <c r="AJD44" s="24"/>
      <c r="AJE44" s="24"/>
      <c r="AJF44" s="24"/>
      <c r="AJG44" s="24"/>
      <c r="AJH44" s="24"/>
      <c r="AJI44" s="24"/>
      <c r="AJJ44" s="24"/>
      <c r="AJK44" s="24"/>
      <c r="AJL44" s="24"/>
      <c r="AJM44" s="24"/>
      <c r="AJN44" s="24"/>
      <c r="AJO44" s="24"/>
      <c r="AJP44" s="24"/>
      <c r="AJQ44" s="24"/>
      <c r="AJR44" s="24"/>
      <c r="AJS44" s="24"/>
      <c r="AJT44" s="24"/>
      <c r="AJU44" s="24"/>
      <c r="AJV44" s="24"/>
      <c r="AJW44" s="24"/>
      <c r="AJX44" s="24"/>
      <c r="AJY44" s="24"/>
      <c r="AJZ44" s="24"/>
      <c r="AKA44" s="24"/>
      <c r="AKB44" s="24"/>
      <c r="AKC44" s="24"/>
      <c r="AKD44" s="24"/>
      <c r="AKE44" s="24"/>
      <c r="AKF44" s="24"/>
      <c r="AKG44" s="24"/>
      <c r="AKH44" s="24"/>
      <c r="AKI44" s="24"/>
      <c r="AKJ44" s="24"/>
      <c r="AKK44" s="24"/>
      <c r="AKL44" s="24"/>
      <c r="AKM44" s="24"/>
      <c r="AKN44" s="24"/>
      <c r="AKO44" s="24"/>
      <c r="AKP44" s="24"/>
      <c r="AKQ44" s="24"/>
      <c r="AKR44" s="24"/>
      <c r="AKS44" s="24"/>
      <c r="AKT44" s="24"/>
      <c r="AKU44" s="24"/>
      <c r="AKV44" s="24"/>
      <c r="AKW44" s="24"/>
      <c r="AKX44" s="24"/>
      <c r="AKY44" s="24"/>
      <c r="AKZ44" s="24"/>
      <c r="ALA44" s="24"/>
      <c r="ALB44" s="24"/>
      <c r="ALC44" s="24"/>
      <c r="ALD44" s="24"/>
      <c r="ALE44" s="24"/>
      <c r="ALF44" s="24"/>
      <c r="ALG44" s="24"/>
      <c r="ALH44" s="24"/>
      <c r="ALI44" s="24"/>
      <c r="ALJ44" s="24"/>
      <c r="ALK44" s="24"/>
      <c r="ALL44" s="24"/>
      <c r="ALM44" s="24"/>
      <c r="ALN44" s="24"/>
      <c r="ALO44" s="24"/>
      <c r="ALP44" s="24"/>
      <c r="ALQ44" s="24"/>
      <c r="ALR44" s="24"/>
      <c r="ALS44" s="24"/>
      <c r="ALT44" s="24"/>
      <c r="ALU44" s="24"/>
      <c r="ALV44" s="24"/>
      <c r="ALW44" s="24"/>
      <c r="ALX44" s="24"/>
      <c r="ALY44" s="24"/>
      <c r="ALZ44" s="24"/>
      <c r="AMA44" s="24"/>
      <c r="AMB44" s="24"/>
      <c r="AMC44" s="24"/>
    </row>
    <row r="45" spans="1:1017" s="61" customFormat="1">
      <c r="A45" s="132" t="s">
        <v>130</v>
      </c>
      <c r="B45" s="133">
        <v>2003175</v>
      </c>
      <c r="C45" s="134" t="s">
        <v>131</v>
      </c>
      <c r="D45" s="133" t="s">
        <v>132</v>
      </c>
      <c r="E45" s="62" t="s">
        <v>47</v>
      </c>
      <c r="F45" s="112">
        <v>1</v>
      </c>
      <c r="G45" s="60">
        <v>690.92</v>
      </c>
      <c r="H45" s="83">
        <f t="shared" si="11"/>
        <v>0.21229999999999999</v>
      </c>
      <c r="I45" s="60">
        <f t="shared" si="8"/>
        <v>837.6</v>
      </c>
      <c r="J45" s="60">
        <f t="shared" si="9"/>
        <v>690.92</v>
      </c>
      <c r="K45" s="60">
        <f t="shared" si="10"/>
        <v>837.6</v>
      </c>
      <c r="L45" s="58"/>
      <c r="M45" s="24"/>
      <c r="N45" s="24"/>
      <c r="O45" s="24"/>
      <c r="P45" s="24"/>
      <c r="Q45" s="24"/>
      <c r="R45" s="24"/>
      <c r="S45" s="24"/>
      <c r="T45" s="24"/>
      <c r="U45" s="24"/>
      <c r="V45" s="24"/>
      <c r="W45" s="24"/>
      <c r="X45" s="24"/>
      <c r="Y45" s="24"/>
      <c r="Z45" s="24"/>
      <c r="AA45" s="24"/>
      <c r="AB45" s="24"/>
      <c r="AC45" s="24"/>
      <c r="AD45" s="24"/>
      <c r="AE45" s="24"/>
      <c r="AF45" s="24"/>
      <c r="AG45" s="24"/>
      <c r="AH45" s="24"/>
      <c r="AI45" s="24"/>
      <c r="AJ45" s="24"/>
      <c r="AK45" s="24"/>
      <c r="AL45" s="24"/>
      <c r="AM45" s="24"/>
      <c r="AN45" s="24"/>
      <c r="AO45" s="24"/>
      <c r="AP45" s="24"/>
      <c r="AQ45" s="24"/>
      <c r="AR45" s="24"/>
      <c r="AS45" s="24"/>
      <c r="AT45" s="24"/>
      <c r="AU45" s="24"/>
      <c r="AV45" s="24"/>
      <c r="AW45" s="24"/>
      <c r="AX45" s="24"/>
      <c r="AY45" s="24"/>
      <c r="AZ45" s="24"/>
      <c r="BA45" s="24"/>
      <c r="BB45" s="24"/>
      <c r="BC45" s="24"/>
      <c r="BD45" s="24"/>
      <c r="BE45" s="24"/>
      <c r="BF45" s="24"/>
      <c r="BG45" s="24"/>
      <c r="BH45" s="24"/>
      <c r="BI45" s="24"/>
      <c r="BJ45" s="24"/>
      <c r="BK45" s="24"/>
      <c r="BL45" s="24"/>
      <c r="BM45" s="24"/>
      <c r="BN45" s="24"/>
      <c r="BO45" s="24"/>
      <c r="BP45" s="24"/>
      <c r="BQ45" s="24"/>
      <c r="BR45" s="24"/>
      <c r="BS45" s="24"/>
      <c r="BT45" s="24"/>
      <c r="BU45" s="24"/>
      <c r="BV45" s="24"/>
      <c r="BW45" s="24"/>
      <c r="BX45" s="24"/>
      <c r="BY45" s="24"/>
      <c r="BZ45" s="24"/>
      <c r="CA45" s="24"/>
      <c r="CB45" s="24"/>
      <c r="CC45" s="24"/>
      <c r="CD45" s="24"/>
      <c r="CE45" s="24"/>
      <c r="CF45" s="24"/>
      <c r="CG45" s="24"/>
      <c r="CH45" s="24"/>
      <c r="CI45" s="24"/>
      <c r="CJ45" s="24"/>
      <c r="CK45" s="24"/>
      <c r="CL45" s="24"/>
      <c r="CM45" s="24"/>
      <c r="CN45" s="24"/>
      <c r="CO45" s="24"/>
      <c r="CP45" s="24"/>
      <c r="CQ45" s="24"/>
      <c r="CR45" s="24"/>
      <c r="CS45" s="24"/>
      <c r="CT45" s="24"/>
      <c r="CU45" s="24"/>
      <c r="CV45" s="24"/>
      <c r="CW45" s="24"/>
      <c r="CX45" s="24"/>
      <c r="CY45" s="24"/>
      <c r="CZ45" s="24"/>
      <c r="DA45" s="24"/>
      <c r="DB45" s="24"/>
      <c r="DC45" s="24"/>
      <c r="DD45" s="24"/>
      <c r="DE45" s="24"/>
      <c r="DF45" s="24"/>
      <c r="DG45" s="24"/>
      <c r="DH45" s="24"/>
      <c r="DI45" s="24"/>
      <c r="DJ45" s="24"/>
      <c r="DK45" s="24"/>
      <c r="DL45" s="24"/>
      <c r="DM45" s="24"/>
      <c r="DN45" s="24"/>
      <c r="DO45" s="24"/>
      <c r="DP45" s="24"/>
      <c r="DQ45" s="24"/>
      <c r="DR45" s="24"/>
      <c r="DS45" s="24"/>
      <c r="DT45" s="24"/>
      <c r="DU45" s="24"/>
      <c r="DV45" s="24"/>
      <c r="DW45" s="24"/>
      <c r="DX45" s="24"/>
      <c r="DY45" s="24"/>
      <c r="DZ45" s="24"/>
      <c r="EA45" s="24"/>
      <c r="EB45" s="24"/>
      <c r="EC45" s="24"/>
      <c r="ED45" s="24"/>
      <c r="EE45" s="24"/>
      <c r="EF45" s="24"/>
      <c r="EG45" s="24"/>
      <c r="EH45" s="24"/>
      <c r="EI45" s="24"/>
      <c r="EJ45" s="24"/>
      <c r="EK45" s="24"/>
      <c r="EL45" s="24"/>
      <c r="EM45" s="24"/>
      <c r="EN45" s="24"/>
      <c r="EO45" s="24"/>
      <c r="EP45" s="24"/>
      <c r="EQ45" s="24"/>
      <c r="ER45" s="24"/>
      <c r="ES45" s="24"/>
      <c r="ET45" s="24"/>
      <c r="EU45" s="24"/>
      <c r="EV45" s="24"/>
      <c r="EW45" s="24"/>
      <c r="EX45" s="24"/>
      <c r="EY45" s="24"/>
      <c r="EZ45" s="24"/>
      <c r="FA45" s="24"/>
      <c r="FB45" s="24"/>
      <c r="FC45" s="24"/>
      <c r="FD45" s="24"/>
      <c r="FE45" s="24"/>
      <c r="FF45" s="24"/>
      <c r="FG45" s="24"/>
      <c r="FH45" s="24"/>
      <c r="FI45" s="24"/>
      <c r="FJ45" s="24"/>
      <c r="FK45" s="24"/>
      <c r="FL45" s="24"/>
      <c r="FM45" s="24"/>
      <c r="FN45" s="24"/>
      <c r="FO45" s="24"/>
      <c r="FP45" s="24"/>
      <c r="FQ45" s="24"/>
      <c r="FR45" s="24"/>
      <c r="FS45" s="24"/>
      <c r="FT45" s="24"/>
      <c r="FU45" s="24"/>
      <c r="FV45" s="24"/>
      <c r="FW45" s="24"/>
      <c r="FX45" s="24"/>
      <c r="FY45" s="24"/>
      <c r="FZ45" s="24"/>
      <c r="GA45" s="24"/>
      <c r="GB45" s="24"/>
      <c r="GC45" s="24"/>
      <c r="GD45" s="24"/>
      <c r="GE45" s="24"/>
      <c r="GF45" s="24"/>
      <c r="GG45" s="24"/>
      <c r="GH45" s="24"/>
      <c r="GI45" s="24"/>
      <c r="GJ45" s="24"/>
      <c r="GK45" s="24"/>
      <c r="GL45" s="24"/>
      <c r="GM45" s="24"/>
      <c r="GN45" s="24"/>
      <c r="GO45" s="24"/>
      <c r="GP45" s="24"/>
      <c r="GQ45" s="24"/>
      <c r="GR45" s="24"/>
      <c r="GS45" s="24"/>
      <c r="GT45" s="24"/>
      <c r="GU45" s="24"/>
      <c r="GV45" s="24"/>
      <c r="GW45" s="24"/>
      <c r="GX45" s="24"/>
      <c r="GY45" s="24"/>
      <c r="GZ45" s="24"/>
      <c r="HA45" s="24"/>
      <c r="HB45" s="24"/>
      <c r="HC45" s="24"/>
      <c r="HD45" s="24"/>
      <c r="HE45" s="24"/>
      <c r="HF45" s="24"/>
      <c r="HG45" s="24"/>
      <c r="HH45" s="24"/>
      <c r="HI45" s="24"/>
      <c r="HJ45" s="24"/>
      <c r="HK45" s="24"/>
      <c r="HL45" s="24"/>
      <c r="HM45" s="24"/>
      <c r="HN45" s="24"/>
      <c r="HO45" s="24"/>
      <c r="HP45" s="24"/>
      <c r="HQ45" s="24"/>
      <c r="HR45" s="24"/>
      <c r="HS45" s="24"/>
      <c r="HT45" s="24"/>
      <c r="HU45" s="24"/>
      <c r="HV45" s="24"/>
      <c r="HW45" s="24"/>
      <c r="HX45" s="24"/>
      <c r="HY45" s="24"/>
      <c r="HZ45" s="24"/>
      <c r="IA45" s="24"/>
      <c r="IB45" s="24"/>
      <c r="IC45" s="24"/>
      <c r="ID45" s="24"/>
      <c r="IE45" s="24"/>
      <c r="IF45" s="24"/>
      <c r="IG45" s="24"/>
      <c r="IH45" s="24"/>
      <c r="II45" s="24"/>
      <c r="IJ45" s="24"/>
      <c r="IK45" s="24"/>
      <c r="IL45" s="24"/>
      <c r="IM45" s="24"/>
      <c r="IN45" s="24"/>
      <c r="IO45" s="24"/>
      <c r="IP45" s="24"/>
      <c r="IQ45" s="24"/>
      <c r="IR45" s="24"/>
      <c r="IS45" s="24"/>
      <c r="IT45" s="24"/>
      <c r="IU45" s="24"/>
      <c r="IV45" s="24"/>
      <c r="IW45" s="24"/>
      <c r="IX45" s="24"/>
      <c r="IY45" s="24"/>
      <c r="IZ45" s="24"/>
      <c r="JA45" s="24"/>
      <c r="JB45" s="24"/>
      <c r="JC45" s="24"/>
      <c r="JD45" s="24"/>
      <c r="JE45" s="24"/>
      <c r="JF45" s="24"/>
      <c r="JG45" s="24"/>
      <c r="JH45" s="24"/>
      <c r="JI45" s="24"/>
      <c r="JJ45" s="24"/>
      <c r="JK45" s="24"/>
      <c r="JL45" s="24"/>
      <c r="JM45" s="24"/>
      <c r="JN45" s="24"/>
      <c r="JO45" s="24"/>
      <c r="JP45" s="24"/>
      <c r="JQ45" s="24"/>
      <c r="JR45" s="24"/>
      <c r="JS45" s="24"/>
      <c r="JT45" s="24"/>
      <c r="JU45" s="24"/>
      <c r="JV45" s="24"/>
      <c r="JW45" s="24"/>
      <c r="JX45" s="24"/>
      <c r="JY45" s="24"/>
      <c r="JZ45" s="24"/>
      <c r="KA45" s="24"/>
      <c r="KB45" s="24"/>
      <c r="KC45" s="24"/>
      <c r="KD45" s="24"/>
      <c r="KE45" s="24"/>
      <c r="KF45" s="24"/>
      <c r="KG45" s="24"/>
      <c r="KH45" s="24"/>
      <c r="KI45" s="24"/>
      <c r="KJ45" s="24"/>
      <c r="KK45" s="24"/>
      <c r="KL45" s="24"/>
      <c r="KM45" s="24"/>
      <c r="KN45" s="24"/>
      <c r="KO45" s="24"/>
      <c r="KP45" s="24"/>
      <c r="KQ45" s="24"/>
      <c r="KR45" s="24"/>
      <c r="KS45" s="24"/>
      <c r="KT45" s="24"/>
      <c r="KU45" s="24"/>
      <c r="KV45" s="24"/>
      <c r="KW45" s="24"/>
      <c r="KX45" s="24"/>
      <c r="KY45" s="24"/>
      <c r="KZ45" s="24"/>
      <c r="LA45" s="24"/>
      <c r="LB45" s="24"/>
      <c r="LC45" s="24"/>
      <c r="LD45" s="24"/>
      <c r="LE45" s="24"/>
      <c r="LF45" s="24"/>
      <c r="LG45" s="24"/>
      <c r="LH45" s="24"/>
      <c r="LI45" s="24"/>
      <c r="LJ45" s="24"/>
      <c r="LK45" s="24"/>
      <c r="LL45" s="24"/>
      <c r="LM45" s="24"/>
      <c r="LN45" s="24"/>
      <c r="LO45" s="24"/>
      <c r="LP45" s="24"/>
      <c r="LQ45" s="24"/>
      <c r="LR45" s="24"/>
      <c r="LS45" s="24"/>
      <c r="LT45" s="24"/>
      <c r="LU45" s="24"/>
      <c r="LV45" s="24"/>
      <c r="LW45" s="24"/>
      <c r="LX45" s="24"/>
      <c r="LY45" s="24"/>
      <c r="LZ45" s="24"/>
      <c r="MA45" s="24"/>
      <c r="MB45" s="24"/>
      <c r="MC45" s="24"/>
      <c r="MD45" s="24"/>
      <c r="ME45" s="24"/>
      <c r="MF45" s="24"/>
      <c r="MG45" s="24"/>
      <c r="MH45" s="24"/>
      <c r="MI45" s="24"/>
      <c r="MJ45" s="24"/>
      <c r="MK45" s="24"/>
      <c r="ML45" s="24"/>
      <c r="MM45" s="24"/>
      <c r="MN45" s="24"/>
      <c r="MO45" s="24"/>
      <c r="MP45" s="24"/>
      <c r="MQ45" s="24"/>
      <c r="MR45" s="24"/>
      <c r="MS45" s="24"/>
      <c r="MT45" s="24"/>
      <c r="MU45" s="24"/>
      <c r="MV45" s="24"/>
      <c r="MW45" s="24"/>
      <c r="MX45" s="24"/>
      <c r="MY45" s="24"/>
      <c r="MZ45" s="24"/>
      <c r="NA45" s="24"/>
      <c r="NB45" s="24"/>
      <c r="NC45" s="24"/>
      <c r="ND45" s="24"/>
      <c r="NE45" s="24"/>
      <c r="NF45" s="24"/>
      <c r="NG45" s="24"/>
      <c r="NH45" s="24"/>
      <c r="NI45" s="24"/>
      <c r="NJ45" s="24"/>
      <c r="NK45" s="24"/>
      <c r="NL45" s="24"/>
      <c r="NM45" s="24"/>
      <c r="NN45" s="24"/>
      <c r="NO45" s="24"/>
      <c r="NP45" s="24"/>
      <c r="NQ45" s="24"/>
      <c r="NR45" s="24"/>
      <c r="NS45" s="24"/>
      <c r="NT45" s="24"/>
      <c r="NU45" s="24"/>
      <c r="NV45" s="24"/>
      <c r="NW45" s="24"/>
      <c r="NX45" s="24"/>
      <c r="NY45" s="24"/>
      <c r="NZ45" s="24"/>
      <c r="OA45" s="24"/>
      <c r="OB45" s="24"/>
      <c r="OC45" s="24"/>
      <c r="OD45" s="24"/>
      <c r="OE45" s="24"/>
      <c r="OF45" s="24"/>
      <c r="OG45" s="24"/>
      <c r="OH45" s="24"/>
      <c r="OI45" s="24"/>
      <c r="OJ45" s="24"/>
      <c r="OK45" s="24"/>
      <c r="OL45" s="24"/>
      <c r="OM45" s="24"/>
      <c r="ON45" s="24"/>
      <c r="OO45" s="24"/>
      <c r="OP45" s="24"/>
      <c r="OQ45" s="24"/>
      <c r="OR45" s="24"/>
      <c r="OS45" s="24"/>
      <c r="OT45" s="24"/>
      <c r="OU45" s="24"/>
      <c r="OV45" s="24"/>
      <c r="OW45" s="24"/>
      <c r="OX45" s="24"/>
      <c r="OY45" s="24"/>
      <c r="OZ45" s="24"/>
      <c r="PA45" s="24"/>
      <c r="PB45" s="24"/>
      <c r="PC45" s="24"/>
      <c r="PD45" s="24"/>
      <c r="PE45" s="24"/>
      <c r="PF45" s="24"/>
      <c r="PG45" s="24"/>
      <c r="PH45" s="24"/>
      <c r="PI45" s="24"/>
      <c r="PJ45" s="24"/>
      <c r="PK45" s="24"/>
      <c r="PL45" s="24"/>
      <c r="PM45" s="24"/>
      <c r="PN45" s="24"/>
      <c r="PO45" s="24"/>
      <c r="PP45" s="24"/>
      <c r="PQ45" s="24"/>
      <c r="PR45" s="24"/>
      <c r="PS45" s="24"/>
      <c r="PT45" s="24"/>
      <c r="PU45" s="24"/>
      <c r="PV45" s="24"/>
      <c r="PW45" s="24"/>
      <c r="PX45" s="24"/>
      <c r="PY45" s="24"/>
      <c r="PZ45" s="24"/>
      <c r="QA45" s="24"/>
      <c r="QB45" s="24"/>
      <c r="QC45" s="24"/>
      <c r="QD45" s="24"/>
      <c r="QE45" s="24"/>
      <c r="QF45" s="24"/>
      <c r="QG45" s="24"/>
      <c r="QH45" s="24"/>
      <c r="QI45" s="24"/>
      <c r="QJ45" s="24"/>
      <c r="QK45" s="24"/>
      <c r="QL45" s="24"/>
      <c r="QM45" s="24"/>
      <c r="QN45" s="24"/>
      <c r="QO45" s="24"/>
      <c r="QP45" s="24"/>
      <c r="QQ45" s="24"/>
      <c r="QR45" s="24"/>
      <c r="QS45" s="24"/>
      <c r="QT45" s="24"/>
      <c r="QU45" s="24"/>
      <c r="QV45" s="24"/>
      <c r="QW45" s="24"/>
      <c r="QX45" s="24"/>
      <c r="QY45" s="24"/>
      <c r="QZ45" s="24"/>
      <c r="RA45" s="24"/>
      <c r="RB45" s="24"/>
      <c r="RC45" s="24"/>
      <c r="RD45" s="24"/>
      <c r="RE45" s="24"/>
      <c r="RF45" s="24"/>
      <c r="RG45" s="24"/>
      <c r="RH45" s="24"/>
      <c r="RI45" s="24"/>
      <c r="RJ45" s="24"/>
      <c r="RK45" s="24"/>
      <c r="RL45" s="24"/>
      <c r="RM45" s="24"/>
      <c r="RN45" s="24"/>
      <c r="RO45" s="24"/>
      <c r="RP45" s="24"/>
      <c r="RQ45" s="24"/>
      <c r="RR45" s="24"/>
      <c r="RS45" s="24"/>
      <c r="RT45" s="24"/>
      <c r="RU45" s="24"/>
      <c r="RV45" s="24"/>
      <c r="RW45" s="24"/>
      <c r="RX45" s="24"/>
      <c r="RY45" s="24"/>
      <c r="RZ45" s="24"/>
      <c r="SA45" s="24"/>
      <c r="SB45" s="24"/>
      <c r="SC45" s="24"/>
      <c r="SD45" s="24"/>
      <c r="SE45" s="24"/>
      <c r="SF45" s="24"/>
      <c r="SG45" s="24"/>
      <c r="SH45" s="24"/>
      <c r="SI45" s="24"/>
      <c r="SJ45" s="24"/>
      <c r="SK45" s="24"/>
      <c r="SL45" s="24"/>
      <c r="SM45" s="24"/>
      <c r="SN45" s="24"/>
      <c r="SO45" s="24"/>
      <c r="SP45" s="24"/>
      <c r="SQ45" s="24"/>
      <c r="SR45" s="24"/>
      <c r="SS45" s="24"/>
      <c r="ST45" s="24"/>
      <c r="SU45" s="24"/>
      <c r="SV45" s="24"/>
      <c r="SW45" s="24"/>
      <c r="SX45" s="24"/>
      <c r="SY45" s="24"/>
      <c r="SZ45" s="24"/>
      <c r="TA45" s="24"/>
      <c r="TB45" s="24"/>
      <c r="TC45" s="24"/>
      <c r="TD45" s="24"/>
      <c r="TE45" s="24"/>
      <c r="TF45" s="24"/>
      <c r="TG45" s="24"/>
      <c r="TH45" s="24"/>
      <c r="TI45" s="24"/>
      <c r="TJ45" s="24"/>
      <c r="TK45" s="24"/>
      <c r="TL45" s="24"/>
      <c r="TM45" s="24"/>
      <c r="TN45" s="24"/>
      <c r="TO45" s="24"/>
      <c r="TP45" s="24"/>
      <c r="TQ45" s="24"/>
      <c r="TR45" s="24"/>
      <c r="TS45" s="24"/>
      <c r="TT45" s="24"/>
      <c r="TU45" s="24"/>
      <c r="TV45" s="24"/>
      <c r="TW45" s="24"/>
      <c r="TX45" s="24"/>
      <c r="TY45" s="24"/>
      <c r="TZ45" s="24"/>
      <c r="UA45" s="24"/>
      <c r="UB45" s="24"/>
      <c r="UC45" s="24"/>
      <c r="UD45" s="24"/>
      <c r="UE45" s="24"/>
      <c r="UF45" s="24"/>
      <c r="UG45" s="24"/>
      <c r="UH45" s="24"/>
      <c r="UI45" s="24"/>
      <c r="UJ45" s="24"/>
      <c r="UK45" s="24"/>
      <c r="UL45" s="24"/>
      <c r="UM45" s="24"/>
      <c r="UN45" s="24"/>
      <c r="UO45" s="24"/>
      <c r="UP45" s="24"/>
      <c r="UQ45" s="24"/>
      <c r="UR45" s="24"/>
      <c r="US45" s="24"/>
      <c r="UT45" s="24"/>
      <c r="UU45" s="24"/>
      <c r="UV45" s="24"/>
      <c r="UW45" s="24"/>
      <c r="UX45" s="24"/>
      <c r="UY45" s="24"/>
      <c r="UZ45" s="24"/>
      <c r="VA45" s="24"/>
      <c r="VB45" s="24"/>
      <c r="VC45" s="24"/>
      <c r="VD45" s="24"/>
      <c r="VE45" s="24"/>
      <c r="VF45" s="24"/>
      <c r="VG45" s="24"/>
      <c r="VH45" s="24"/>
      <c r="VI45" s="24"/>
      <c r="VJ45" s="24"/>
      <c r="VK45" s="24"/>
      <c r="VL45" s="24"/>
      <c r="VM45" s="24"/>
      <c r="VN45" s="24"/>
      <c r="VO45" s="24"/>
      <c r="VP45" s="24"/>
      <c r="VQ45" s="24"/>
      <c r="VR45" s="24"/>
      <c r="VS45" s="24"/>
      <c r="VT45" s="24"/>
      <c r="VU45" s="24"/>
      <c r="VV45" s="24"/>
      <c r="VW45" s="24"/>
      <c r="VX45" s="24"/>
      <c r="VY45" s="24"/>
      <c r="VZ45" s="24"/>
      <c r="WA45" s="24"/>
      <c r="WB45" s="24"/>
      <c r="WC45" s="24"/>
      <c r="WD45" s="24"/>
      <c r="WE45" s="24"/>
      <c r="WF45" s="24"/>
      <c r="WG45" s="24"/>
      <c r="WH45" s="24"/>
      <c r="WI45" s="24"/>
      <c r="WJ45" s="24"/>
      <c r="WK45" s="24"/>
      <c r="WL45" s="24"/>
      <c r="WM45" s="24"/>
      <c r="WN45" s="24"/>
      <c r="WO45" s="24"/>
      <c r="WP45" s="24"/>
      <c r="WQ45" s="24"/>
      <c r="WR45" s="24"/>
      <c r="WS45" s="24"/>
      <c r="WT45" s="24"/>
      <c r="WU45" s="24"/>
      <c r="WV45" s="24"/>
      <c r="WW45" s="24"/>
      <c r="WX45" s="24"/>
      <c r="WY45" s="24"/>
      <c r="WZ45" s="24"/>
      <c r="XA45" s="24"/>
      <c r="XB45" s="24"/>
      <c r="XC45" s="24"/>
      <c r="XD45" s="24"/>
      <c r="XE45" s="24"/>
      <c r="XF45" s="24"/>
      <c r="XG45" s="24"/>
      <c r="XH45" s="24"/>
      <c r="XI45" s="24"/>
      <c r="XJ45" s="24"/>
      <c r="XK45" s="24"/>
      <c r="XL45" s="24"/>
      <c r="XM45" s="24"/>
      <c r="XN45" s="24"/>
      <c r="XO45" s="24"/>
      <c r="XP45" s="24"/>
      <c r="XQ45" s="24"/>
      <c r="XR45" s="24"/>
      <c r="XS45" s="24"/>
      <c r="XT45" s="24"/>
      <c r="XU45" s="24"/>
      <c r="XV45" s="24"/>
      <c r="XW45" s="24"/>
      <c r="XX45" s="24"/>
      <c r="XY45" s="24"/>
      <c r="XZ45" s="24"/>
      <c r="YA45" s="24"/>
      <c r="YB45" s="24"/>
      <c r="YC45" s="24"/>
      <c r="YD45" s="24"/>
      <c r="YE45" s="24"/>
      <c r="YF45" s="24"/>
      <c r="YG45" s="24"/>
      <c r="YH45" s="24"/>
      <c r="YI45" s="24"/>
      <c r="YJ45" s="24"/>
      <c r="YK45" s="24"/>
      <c r="YL45" s="24"/>
      <c r="YM45" s="24"/>
      <c r="YN45" s="24"/>
      <c r="YO45" s="24"/>
      <c r="YP45" s="24"/>
      <c r="YQ45" s="24"/>
      <c r="YR45" s="24"/>
      <c r="YS45" s="24"/>
      <c r="YT45" s="24"/>
      <c r="YU45" s="24"/>
      <c r="YV45" s="24"/>
      <c r="YW45" s="24"/>
      <c r="YX45" s="24"/>
      <c r="YY45" s="24"/>
      <c r="YZ45" s="24"/>
      <c r="ZA45" s="24"/>
      <c r="ZB45" s="24"/>
      <c r="ZC45" s="24"/>
      <c r="ZD45" s="24"/>
      <c r="ZE45" s="24"/>
      <c r="ZF45" s="24"/>
      <c r="ZG45" s="24"/>
      <c r="ZH45" s="24"/>
      <c r="ZI45" s="24"/>
      <c r="ZJ45" s="24"/>
      <c r="ZK45" s="24"/>
      <c r="ZL45" s="24"/>
      <c r="ZM45" s="24"/>
      <c r="ZN45" s="24"/>
      <c r="ZO45" s="24"/>
      <c r="ZP45" s="24"/>
      <c r="ZQ45" s="24"/>
      <c r="ZR45" s="24"/>
      <c r="ZS45" s="24"/>
      <c r="ZT45" s="24"/>
      <c r="ZU45" s="24"/>
      <c r="ZV45" s="24"/>
      <c r="ZW45" s="24"/>
      <c r="ZX45" s="24"/>
      <c r="ZY45" s="24"/>
      <c r="ZZ45" s="24"/>
      <c r="AAA45" s="24"/>
      <c r="AAB45" s="24"/>
      <c r="AAC45" s="24"/>
      <c r="AAD45" s="24"/>
      <c r="AAE45" s="24"/>
      <c r="AAF45" s="24"/>
      <c r="AAG45" s="24"/>
      <c r="AAH45" s="24"/>
      <c r="AAI45" s="24"/>
      <c r="AAJ45" s="24"/>
      <c r="AAK45" s="24"/>
      <c r="AAL45" s="24"/>
      <c r="AAM45" s="24"/>
      <c r="AAN45" s="24"/>
      <c r="AAO45" s="24"/>
      <c r="AAP45" s="24"/>
      <c r="AAQ45" s="24"/>
      <c r="AAR45" s="24"/>
      <c r="AAS45" s="24"/>
      <c r="AAT45" s="24"/>
      <c r="AAU45" s="24"/>
      <c r="AAV45" s="24"/>
      <c r="AAW45" s="24"/>
      <c r="AAX45" s="24"/>
      <c r="AAY45" s="24"/>
      <c r="AAZ45" s="24"/>
      <c r="ABA45" s="24"/>
      <c r="ABB45" s="24"/>
      <c r="ABC45" s="24"/>
      <c r="ABD45" s="24"/>
      <c r="ABE45" s="24"/>
      <c r="ABF45" s="24"/>
      <c r="ABG45" s="24"/>
      <c r="ABH45" s="24"/>
      <c r="ABI45" s="24"/>
      <c r="ABJ45" s="24"/>
      <c r="ABK45" s="24"/>
      <c r="ABL45" s="24"/>
      <c r="ABM45" s="24"/>
      <c r="ABN45" s="24"/>
      <c r="ABO45" s="24"/>
      <c r="ABP45" s="24"/>
      <c r="ABQ45" s="24"/>
      <c r="ABR45" s="24"/>
      <c r="ABS45" s="24"/>
      <c r="ABT45" s="24"/>
      <c r="ABU45" s="24"/>
      <c r="ABV45" s="24"/>
      <c r="ABW45" s="24"/>
      <c r="ABX45" s="24"/>
      <c r="ABY45" s="24"/>
      <c r="ABZ45" s="24"/>
      <c r="ACA45" s="24"/>
      <c r="ACB45" s="24"/>
      <c r="ACC45" s="24"/>
      <c r="ACD45" s="24"/>
      <c r="ACE45" s="24"/>
      <c r="ACF45" s="24"/>
      <c r="ACG45" s="24"/>
      <c r="ACH45" s="24"/>
      <c r="ACI45" s="24"/>
      <c r="ACJ45" s="24"/>
      <c r="ACK45" s="24"/>
      <c r="ACL45" s="24"/>
      <c r="ACM45" s="24"/>
      <c r="ACN45" s="24"/>
      <c r="ACO45" s="24"/>
      <c r="ACP45" s="24"/>
      <c r="ACQ45" s="24"/>
      <c r="ACR45" s="24"/>
      <c r="ACS45" s="24"/>
      <c r="ACT45" s="24"/>
      <c r="ACU45" s="24"/>
      <c r="ACV45" s="24"/>
      <c r="ACW45" s="24"/>
      <c r="ACX45" s="24"/>
      <c r="ACY45" s="24"/>
      <c r="ACZ45" s="24"/>
      <c r="ADA45" s="24"/>
      <c r="ADB45" s="24"/>
      <c r="ADC45" s="24"/>
      <c r="ADD45" s="24"/>
      <c r="ADE45" s="24"/>
      <c r="ADF45" s="24"/>
      <c r="ADG45" s="24"/>
      <c r="ADH45" s="24"/>
      <c r="ADI45" s="24"/>
      <c r="ADJ45" s="24"/>
      <c r="ADK45" s="24"/>
      <c r="ADL45" s="24"/>
      <c r="ADM45" s="24"/>
      <c r="ADN45" s="24"/>
      <c r="ADO45" s="24"/>
      <c r="ADP45" s="24"/>
      <c r="ADQ45" s="24"/>
      <c r="ADR45" s="24"/>
      <c r="ADS45" s="24"/>
      <c r="ADT45" s="24"/>
      <c r="ADU45" s="24"/>
      <c r="ADV45" s="24"/>
      <c r="ADW45" s="24"/>
      <c r="ADX45" s="24"/>
      <c r="ADY45" s="24"/>
      <c r="ADZ45" s="24"/>
      <c r="AEA45" s="24"/>
      <c r="AEB45" s="24"/>
      <c r="AEC45" s="24"/>
      <c r="AED45" s="24"/>
      <c r="AEE45" s="24"/>
      <c r="AEF45" s="24"/>
      <c r="AEG45" s="24"/>
      <c r="AEH45" s="24"/>
      <c r="AEI45" s="24"/>
      <c r="AEJ45" s="24"/>
      <c r="AEK45" s="24"/>
      <c r="AEL45" s="24"/>
      <c r="AEM45" s="24"/>
      <c r="AEN45" s="24"/>
      <c r="AEO45" s="24"/>
      <c r="AEP45" s="24"/>
      <c r="AEQ45" s="24"/>
      <c r="AER45" s="24"/>
      <c r="AES45" s="24"/>
      <c r="AET45" s="24"/>
      <c r="AEU45" s="24"/>
      <c r="AEV45" s="24"/>
      <c r="AEW45" s="24"/>
      <c r="AEX45" s="24"/>
      <c r="AEY45" s="24"/>
      <c r="AEZ45" s="24"/>
      <c r="AFA45" s="24"/>
      <c r="AFB45" s="24"/>
      <c r="AFC45" s="24"/>
      <c r="AFD45" s="24"/>
      <c r="AFE45" s="24"/>
      <c r="AFF45" s="24"/>
      <c r="AFG45" s="24"/>
      <c r="AFH45" s="24"/>
      <c r="AFI45" s="24"/>
      <c r="AFJ45" s="24"/>
      <c r="AFK45" s="24"/>
      <c r="AFL45" s="24"/>
      <c r="AFM45" s="24"/>
      <c r="AFN45" s="24"/>
      <c r="AFO45" s="24"/>
      <c r="AFP45" s="24"/>
      <c r="AFQ45" s="24"/>
      <c r="AFR45" s="24"/>
      <c r="AFS45" s="24"/>
      <c r="AFT45" s="24"/>
      <c r="AFU45" s="24"/>
      <c r="AFV45" s="24"/>
      <c r="AFW45" s="24"/>
      <c r="AFX45" s="24"/>
      <c r="AFY45" s="24"/>
      <c r="AFZ45" s="24"/>
      <c r="AGA45" s="24"/>
      <c r="AGB45" s="24"/>
      <c r="AGC45" s="24"/>
      <c r="AGD45" s="24"/>
      <c r="AGE45" s="24"/>
      <c r="AGF45" s="24"/>
      <c r="AGG45" s="24"/>
      <c r="AGH45" s="24"/>
      <c r="AGI45" s="24"/>
      <c r="AGJ45" s="24"/>
      <c r="AGK45" s="24"/>
      <c r="AGL45" s="24"/>
      <c r="AGM45" s="24"/>
      <c r="AGN45" s="24"/>
      <c r="AGO45" s="24"/>
      <c r="AGP45" s="24"/>
      <c r="AGQ45" s="24"/>
      <c r="AGR45" s="24"/>
      <c r="AGS45" s="24"/>
      <c r="AGT45" s="24"/>
      <c r="AGU45" s="24"/>
      <c r="AGV45" s="24"/>
      <c r="AGW45" s="24"/>
      <c r="AGX45" s="24"/>
      <c r="AGY45" s="24"/>
      <c r="AGZ45" s="24"/>
      <c r="AHA45" s="24"/>
      <c r="AHB45" s="24"/>
      <c r="AHC45" s="24"/>
      <c r="AHD45" s="24"/>
      <c r="AHE45" s="24"/>
      <c r="AHF45" s="24"/>
      <c r="AHG45" s="24"/>
      <c r="AHH45" s="24"/>
      <c r="AHI45" s="24"/>
      <c r="AHJ45" s="24"/>
      <c r="AHK45" s="24"/>
      <c r="AHL45" s="24"/>
      <c r="AHM45" s="24"/>
      <c r="AHN45" s="24"/>
      <c r="AHO45" s="24"/>
      <c r="AHP45" s="24"/>
      <c r="AHQ45" s="24"/>
      <c r="AHR45" s="24"/>
      <c r="AHS45" s="24"/>
      <c r="AHT45" s="24"/>
      <c r="AHU45" s="24"/>
      <c r="AHV45" s="24"/>
      <c r="AHW45" s="24"/>
      <c r="AHX45" s="24"/>
      <c r="AHY45" s="24"/>
      <c r="AHZ45" s="24"/>
      <c r="AIA45" s="24"/>
      <c r="AIB45" s="24"/>
      <c r="AIC45" s="24"/>
      <c r="AID45" s="24"/>
      <c r="AIE45" s="24"/>
      <c r="AIF45" s="24"/>
      <c r="AIG45" s="24"/>
      <c r="AIH45" s="24"/>
      <c r="AII45" s="24"/>
      <c r="AIJ45" s="24"/>
      <c r="AIK45" s="24"/>
      <c r="AIL45" s="24"/>
      <c r="AIM45" s="24"/>
      <c r="AIN45" s="24"/>
      <c r="AIO45" s="24"/>
      <c r="AIP45" s="24"/>
      <c r="AIQ45" s="24"/>
      <c r="AIR45" s="24"/>
      <c r="AIS45" s="24"/>
      <c r="AIT45" s="24"/>
      <c r="AIU45" s="24"/>
      <c r="AIV45" s="24"/>
      <c r="AIW45" s="24"/>
      <c r="AIX45" s="24"/>
      <c r="AIY45" s="24"/>
      <c r="AIZ45" s="24"/>
      <c r="AJA45" s="24"/>
      <c r="AJB45" s="24"/>
      <c r="AJC45" s="24"/>
      <c r="AJD45" s="24"/>
      <c r="AJE45" s="24"/>
      <c r="AJF45" s="24"/>
      <c r="AJG45" s="24"/>
      <c r="AJH45" s="24"/>
      <c r="AJI45" s="24"/>
      <c r="AJJ45" s="24"/>
      <c r="AJK45" s="24"/>
      <c r="AJL45" s="24"/>
      <c r="AJM45" s="24"/>
      <c r="AJN45" s="24"/>
      <c r="AJO45" s="24"/>
      <c r="AJP45" s="24"/>
      <c r="AJQ45" s="24"/>
      <c r="AJR45" s="24"/>
      <c r="AJS45" s="24"/>
      <c r="AJT45" s="24"/>
      <c r="AJU45" s="24"/>
      <c r="AJV45" s="24"/>
      <c r="AJW45" s="24"/>
      <c r="AJX45" s="24"/>
      <c r="AJY45" s="24"/>
      <c r="AJZ45" s="24"/>
      <c r="AKA45" s="24"/>
      <c r="AKB45" s="24"/>
      <c r="AKC45" s="24"/>
      <c r="AKD45" s="24"/>
      <c r="AKE45" s="24"/>
      <c r="AKF45" s="24"/>
      <c r="AKG45" s="24"/>
      <c r="AKH45" s="24"/>
      <c r="AKI45" s="24"/>
      <c r="AKJ45" s="24"/>
      <c r="AKK45" s="24"/>
      <c r="AKL45" s="24"/>
      <c r="AKM45" s="24"/>
      <c r="AKN45" s="24"/>
      <c r="AKO45" s="24"/>
      <c r="AKP45" s="24"/>
      <c r="AKQ45" s="24"/>
      <c r="AKR45" s="24"/>
      <c r="AKS45" s="24"/>
      <c r="AKT45" s="24"/>
      <c r="AKU45" s="24"/>
      <c r="AKV45" s="24"/>
      <c r="AKW45" s="24"/>
      <c r="AKX45" s="24"/>
      <c r="AKY45" s="24"/>
      <c r="AKZ45" s="24"/>
      <c r="ALA45" s="24"/>
      <c r="ALB45" s="24"/>
      <c r="ALC45" s="24"/>
      <c r="ALD45" s="24"/>
      <c r="ALE45" s="24"/>
      <c r="ALF45" s="24"/>
      <c r="ALG45" s="24"/>
      <c r="ALH45" s="24"/>
      <c r="ALI45" s="24"/>
      <c r="ALJ45" s="24"/>
      <c r="ALK45" s="24"/>
      <c r="ALL45" s="24"/>
      <c r="ALM45" s="24"/>
      <c r="ALN45" s="24"/>
      <c r="ALO45" s="24"/>
      <c r="ALP45" s="24"/>
      <c r="ALQ45" s="24"/>
      <c r="ALR45" s="24"/>
      <c r="ALS45" s="24"/>
      <c r="ALT45" s="24"/>
      <c r="ALU45" s="24"/>
      <c r="ALV45" s="24"/>
      <c r="ALW45" s="24"/>
      <c r="ALX45" s="24"/>
      <c r="ALY45" s="24"/>
      <c r="ALZ45" s="24"/>
      <c r="AMA45" s="24"/>
      <c r="AMB45" s="24"/>
      <c r="AMC45" s="24"/>
    </row>
    <row r="46" spans="1:1017" s="61" customFormat="1" ht="17.25" customHeight="1">
      <c r="A46" s="132" t="s">
        <v>133</v>
      </c>
      <c r="B46" s="133" t="s">
        <v>134</v>
      </c>
      <c r="C46" s="134" t="s">
        <v>135</v>
      </c>
      <c r="D46" s="133" t="s">
        <v>136</v>
      </c>
      <c r="E46" s="142" t="s">
        <v>116</v>
      </c>
      <c r="F46" s="143">
        <v>208.43</v>
      </c>
      <c r="G46" s="60">
        <v>73.47</v>
      </c>
      <c r="H46" s="83">
        <f t="shared" si="11"/>
        <v>0.21229999999999999</v>
      </c>
      <c r="I46" s="60">
        <f t="shared" ref="I46" si="12">ROUND(((H46+1)*G46),2)</f>
        <v>89.07</v>
      </c>
      <c r="J46" s="60">
        <f t="shared" ref="J46" si="13">TRUNC((G46*F46),2)</f>
        <v>15313.35</v>
      </c>
      <c r="K46" s="60">
        <f t="shared" ref="K46" si="14">TRUNC((I46*F46),2)</f>
        <v>18564.86</v>
      </c>
      <c r="L46" s="58"/>
      <c r="M46" s="24"/>
      <c r="N46" s="24"/>
      <c r="O46" s="24"/>
      <c r="P46" s="24"/>
      <c r="Q46" s="24"/>
      <c r="R46" s="24"/>
      <c r="S46" s="24"/>
      <c r="T46" s="24"/>
      <c r="U46" s="24"/>
      <c r="V46" s="24"/>
      <c r="W46" s="24"/>
      <c r="X46" s="24"/>
      <c r="Y46" s="24"/>
      <c r="Z46" s="24"/>
      <c r="AA46" s="24"/>
      <c r="AB46" s="24"/>
      <c r="AC46" s="24"/>
      <c r="AD46" s="24"/>
      <c r="AE46" s="24"/>
      <c r="AF46" s="24"/>
      <c r="AG46" s="24"/>
      <c r="AH46" s="24"/>
      <c r="AI46" s="24"/>
      <c r="AJ46" s="24"/>
      <c r="AK46" s="24"/>
      <c r="AL46" s="24"/>
      <c r="AM46" s="24"/>
      <c r="AN46" s="24"/>
      <c r="AO46" s="24"/>
      <c r="AP46" s="24"/>
      <c r="AQ46" s="24"/>
      <c r="AR46" s="24"/>
      <c r="AS46" s="24"/>
      <c r="AT46" s="24"/>
      <c r="AU46" s="24"/>
      <c r="AV46" s="24"/>
      <c r="AW46" s="24"/>
      <c r="AX46" s="24"/>
      <c r="AY46" s="24"/>
      <c r="AZ46" s="24"/>
      <c r="BA46" s="24"/>
      <c r="BB46" s="24"/>
      <c r="BC46" s="24"/>
      <c r="BD46" s="24"/>
      <c r="BE46" s="24"/>
      <c r="BF46" s="24"/>
      <c r="BG46" s="24"/>
      <c r="BH46" s="24"/>
      <c r="BI46" s="24"/>
      <c r="BJ46" s="24"/>
      <c r="BK46" s="24"/>
      <c r="BL46" s="24"/>
      <c r="BM46" s="24"/>
      <c r="BN46" s="24"/>
      <c r="BO46" s="24"/>
      <c r="BP46" s="24"/>
      <c r="BQ46" s="24"/>
      <c r="BR46" s="24"/>
      <c r="BS46" s="24"/>
      <c r="BT46" s="24"/>
      <c r="BU46" s="24"/>
      <c r="BV46" s="24"/>
      <c r="BW46" s="24"/>
      <c r="BX46" s="24"/>
      <c r="BY46" s="24"/>
      <c r="BZ46" s="24"/>
      <c r="CA46" s="24"/>
      <c r="CB46" s="24"/>
      <c r="CC46" s="24"/>
      <c r="CD46" s="24"/>
      <c r="CE46" s="24"/>
      <c r="CF46" s="24"/>
      <c r="CG46" s="24"/>
      <c r="CH46" s="24"/>
      <c r="CI46" s="24"/>
      <c r="CJ46" s="24"/>
      <c r="CK46" s="24"/>
      <c r="CL46" s="24"/>
      <c r="CM46" s="24"/>
      <c r="CN46" s="24"/>
      <c r="CO46" s="24"/>
      <c r="CP46" s="24"/>
      <c r="CQ46" s="24"/>
      <c r="CR46" s="24"/>
      <c r="CS46" s="24"/>
      <c r="CT46" s="24"/>
      <c r="CU46" s="24"/>
      <c r="CV46" s="24"/>
      <c r="CW46" s="24"/>
      <c r="CX46" s="24"/>
      <c r="CY46" s="24"/>
      <c r="CZ46" s="24"/>
      <c r="DA46" s="24"/>
      <c r="DB46" s="24"/>
      <c r="DC46" s="24"/>
      <c r="DD46" s="24"/>
      <c r="DE46" s="24"/>
      <c r="DF46" s="24"/>
      <c r="DG46" s="24"/>
      <c r="DH46" s="24"/>
      <c r="DI46" s="24"/>
      <c r="DJ46" s="24"/>
      <c r="DK46" s="24"/>
      <c r="DL46" s="24"/>
      <c r="DM46" s="24"/>
      <c r="DN46" s="24"/>
      <c r="DO46" s="24"/>
      <c r="DP46" s="24"/>
      <c r="DQ46" s="24"/>
      <c r="DR46" s="24"/>
      <c r="DS46" s="24"/>
      <c r="DT46" s="24"/>
      <c r="DU46" s="24"/>
      <c r="DV46" s="24"/>
      <c r="DW46" s="24"/>
      <c r="DX46" s="24"/>
      <c r="DY46" s="24"/>
      <c r="DZ46" s="24"/>
      <c r="EA46" s="24"/>
      <c r="EB46" s="24"/>
      <c r="EC46" s="24"/>
      <c r="ED46" s="24"/>
      <c r="EE46" s="24"/>
      <c r="EF46" s="24"/>
      <c r="EG46" s="24"/>
      <c r="EH46" s="24"/>
      <c r="EI46" s="24"/>
      <c r="EJ46" s="24"/>
      <c r="EK46" s="24"/>
      <c r="EL46" s="24"/>
      <c r="EM46" s="24"/>
      <c r="EN46" s="24"/>
      <c r="EO46" s="24"/>
      <c r="EP46" s="24"/>
      <c r="EQ46" s="24"/>
      <c r="ER46" s="24"/>
      <c r="ES46" s="24"/>
      <c r="ET46" s="24"/>
      <c r="EU46" s="24"/>
      <c r="EV46" s="24"/>
      <c r="EW46" s="24"/>
      <c r="EX46" s="24"/>
      <c r="EY46" s="24"/>
      <c r="EZ46" s="24"/>
      <c r="FA46" s="24"/>
      <c r="FB46" s="24"/>
      <c r="FC46" s="24"/>
      <c r="FD46" s="24"/>
      <c r="FE46" s="24"/>
      <c r="FF46" s="24"/>
      <c r="FG46" s="24"/>
      <c r="FH46" s="24"/>
      <c r="FI46" s="24"/>
      <c r="FJ46" s="24"/>
      <c r="FK46" s="24"/>
      <c r="FL46" s="24"/>
      <c r="FM46" s="24"/>
      <c r="FN46" s="24"/>
      <c r="FO46" s="24"/>
      <c r="FP46" s="24"/>
      <c r="FQ46" s="24"/>
      <c r="FR46" s="24"/>
      <c r="FS46" s="24"/>
      <c r="FT46" s="24"/>
      <c r="FU46" s="24"/>
      <c r="FV46" s="24"/>
      <c r="FW46" s="24"/>
      <c r="FX46" s="24"/>
      <c r="FY46" s="24"/>
      <c r="FZ46" s="24"/>
      <c r="GA46" s="24"/>
      <c r="GB46" s="24"/>
      <c r="GC46" s="24"/>
      <c r="GD46" s="24"/>
      <c r="GE46" s="24"/>
      <c r="GF46" s="24"/>
      <c r="GG46" s="24"/>
      <c r="GH46" s="24"/>
      <c r="GI46" s="24"/>
      <c r="GJ46" s="24"/>
      <c r="GK46" s="24"/>
      <c r="GL46" s="24"/>
      <c r="GM46" s="24"/>
      <c r="GN46" s="24"/>
      <c r="GO46" s="24"/>
      <c r="GP46" s="24"/>
      <c r="GQ46" s="24"/>
      <c r="GR46" s="24"/>
      <c r="GS46" s="24"/>
      <c r="GT46" s="24"/>
      <c r="GU46" s="24"/>
      <c r="GV46" s="24"/>
      <c r="GW46" s="24"/>
      <c r="GX46" s="24"/>
      <c r="GY46" s="24"/>
      <c r="GZ46" s="24"/>
      <c r="HA46" s="24"/>
      <c r="HB46" s="24"/>
      <c r="HC46" s="24"/>
      <c r="HD46" s="24"/>
      <c r="HE46" s="24"/>
      <c r="HF46" s="24"/>
      <c r="HG46" s="24"/>
      <c r="HH46" s="24"/>
      <c r="HI46" s="24"/>
      <c r="HJ46" s="24"/>
      <c r="HK46" s="24"/>
      <c r="HL46" s="24"/>
      <c r="HM46" s="24"/>
      <c r="HN46" s="24"/>
      <c r="HO46" s="24"/>
      <c r="HP46" s="24"/>
      <c r="HQ46" s="24"/>
      <c r="HR46" s="24"/>
      <c r="HS46" s="24"/>
      <c r="HT46" s="24"/>
      <c r="HU46" s="24"/>
      <c r="HV46" s="24"/>
      <c r="HW46" s="24"/>
      <c r="HX46" s="24"/>
      <c r="HY46" s="24"/>
      <c r="HZ46" s="24"/>
      <c r="IA46" s="24"/>
      <c r="IB46" s="24"/>
      <c r="IC46" s="24"/>
      <c r="ID46" s="24"/>
      <c r="IE46" s="24"/>
      <c r="IF46" s="24"/>
      <c r="IG46" s="24"/>
      <c r="IH46" s="24"/>
      <c r="II46" s="24"/>
      <c r="IJ46" s="24"/>
      <c r="IK46" s="24"/>
      <c r="IL46" s="24"/>
      <c r="IM46" s="24"/>
      <c r="IN46" s="24"/>
      <c r="IO46" s="24"/>
      <c r="IP46" s="24"/>
      <c r="IQ46" s="24"/>
      <c r="IR46" s="24"/>
      <c r="IS46" s="24"/>
      <c r="IT46" s="24"/>
      <c r="IU46" s="24"/>
      <c r="IV46" s="24"/>
      <c r="IW46" s="24"/>
      <c r="IX46" s="24"/>
      <c r="IY46" s="24"/>
      <c r="IZ46" s="24"/>
      <c r="JA46" s="24"/>
      <c r="JB46" s="24"/>
      <c r="JC46" s="24"/>
      <c r="JD46" s="24"/>
      <c r="JE46" s="24"/>
      <c r="JF46" s="24"/>
      <c r="JG46" s="24"/>
      <c r="JH46" s="24"/>
      <c r="JI46" s="24"/>
      <c r="JJ46" s="24"/>
      <c r="JK46" s="24"/>
      <c r="JL46" s="24"/>
      <c r="JM46" s="24"/>
      <c r="JN46" s="24"/>
      <c r="JO46" s="24"/>
      <c r="JP46" s="24"/>
      <c r="JQ46" s="24"/>
      <c r="JR46" s="24"/>
      <c r="JS46" s="24"/>
      <c r="JT46" s="24"/>
      <c r="JU46" s="24"/>
      <c r="JV46" s="24"/>
      <c r="JW46" s="24"/>
      <c r="JX46" s="24"/>
      <c r="JY46" s="24"/>
      <c r="JZ46" s="24"/>
      <c r="KA46" s="24"/>
      <c r="KB46" s="24"/>
      <c r="KC46" s="24"/>
      <c r="KD46" s="24"/>
      <c r="KE46" s="24"/>
      <c r="KF46" s="24"/>
      <c r="KG46" s="24"/>
      <c r="KH46" s="24"/>
      <c r="KI46" s="24"/>
      <c r="KJ46" s="24"/>
      <c r="KK46" s="24"/>
      <c r="KL46" s="24"/>
      <c r="KM46" s="24"/>
      <c r="KN46" s="24"/>
      <c r="KO46" s="24"/>
      <c r="KP46" s="24"/>
      <c r="KQ46" s="24"/>
      <c r="KR46" s="24"/>
      <c r="KS46" s="24"/>
      <c r="KT46" s="24"/>
      <c r="KU46" s="24"/>
      <c r="KV46" s="24"/>
      <c r="KW46" s="24"/>
      <c r="KX46" s="24"/>
      <c r="KY46" s="24"/>
      <c r="KZ46" s="24"/>
      <c r="LA46" s="24"/>
      <c r="LB46" s="24"/>
      <c r="LC46" s="24"/>
      <c r="LD46" s="24"/>
      <c r="LE46" s="24"/>
      <c r="LF46" s="24"/>
      <c r="LG46" s="24"/>
      <c r="LH46" s="24"/>
      <c r="LI46" s="24"/>
      <c r="LJ46" s="24"/>
      <c r="LK46" s="24"/>
      <c r="LL46" s="24"/>
      <c r="LM46" s="24"/>
      <c r="LN46" s="24"/>
      <c r="LO46" s="24"/>
      <c r="LP46" s="24"/>
      <c r="LQ46" s="24"/>
      <c r="LR46" s="24"/>
      <c r="LS46" s="24"/>
      <c r="LT46" s="24"/>
      <c r="LU46" s="24"/>
      <c r="LV46" s="24"/>
      <c r="LW46" s="24"/>
      <c r="LX46" s="24"/>
      <c r="LY46" s="24"/>
      <c r="LZ46" s="24"/>
      <c r="MA46" s="24"/>
      <c r="MB46" s="24"/>
      <c r="MC46" s="24"/>
      <c r="MD46" s="24"/>
      <c r="ME46" s="24"/>
      <c r="MF46" s="24"/>
      <c r="MG46" s="24"/>
      <c r="MH46" s="24"/>
      <c r="MI46" s="24"/>
      <c r="MJ46" s="24"/>
      <c r="MK46" s="24"/>
      <c r="ML46" s="24"/>
      <c r="MM46" s="24"/>
      <c r="MN46" s="24"/>
      <c r="MO46" s="24"/>
      <c r="MP46" s="24"/>
      <c r="MQ46" s="24"/>
      <c r="MR46" s="24"/>
      <c r="MS46" s="24"/>
      <c r="MT46" s="24"/>
      <c r="MU46" s="24"/>
      <c r="MV46" s="24"/>
      <c r="MW46" s="24"/>
      <c r="MX46" s="24"/>
      <c r="MY46" s="24"/>
      <c r="MZ46" s="24"/>
      <c r="NA46" s="24"/>
      <c r="NB46" s="24"/>
      <c r="NC46" s="24"/>
      <c r="ND46" s="24"/>
      <c r="NE46" s="24"/>
      <c r="NF46" s="24"/>
      <c r="NG46" s="24"/>
      <c r="NH46" s="24"/>
      <c r="NI46" s="24"/>
      <c r="NJ46" s="24"/>
      <c r="NK46" s="24"/>
      <c r="NL46" s="24"/>
      <c r="NM46" s="24"/>
      <c r="NN46" s="24"/>
      <c r="NO46" s="24"/>
      <c r="NP46" s="24"/>
      <c r="NQ46" s="24"/>
      <c r="NR46" s="24"/>
      <c r="NS46" s="24"/>
      <c r="NT46" s="24"/>
      <c r="NU46" s="24"/>
      <c r="NV46" s="24"/>
      <c r="NW46" s="24"/>
      <c r="NX46" s="24"/>
      <c r="NY46" s="24"/>
      <c r="NZ46" s="24"/>
      <c r="OA46" s="24"/>
      <c r="OB46" s="24"/>
      <c r="OC46" s="24"/>
      <c r="OD46" s="24"/>
      <c r="OE46" s="24"/>
      <c r="OF46" s="24"/>
      <c r="OG46" s="24"/>
      <c r="OH46" s="24"/>
      <c r="OI46" s="24"/>
      <c r="OJ46" s="24"/>
      <c r="OK46" s="24"/>
      <c r="OL46" s="24"/>
      <c r="OM46" s="24"/>
      <c r="ON46" s="24"/>
      <c r="OO46" s="24"/>
      <c r="OP46" s="24"/>
      <c r="OQ46" s="24"/>
      <c r="OR46" s="24"/>
      <c r="OS46" s="24"/>
      <c r="OT46" s="24"/>
      <c r="OU46" s="24"/>
      <c r="OV46" s="24"/>
      <c r="OW46" s="24"/>
      <c r="OX46" s="24"/>
      <c r="OY46" s="24"/>
      <c r="OZ46" s="24"/>
      <c r="PA46" s="24"/>
      <c r="PB46" s="24"/>
      <c r="PC46" s="24"/>
      <c r="PD46" s="24"/>
      <c r="PE46" s="24"/>
      <c r="PF46" s="24"/>
      <c r="PG46" s="24"/>
      <c r="PH46" s="24"/>
      <c r="PI46" s="24"/>
      <c r="PJ46" s="24"/>
      <c r="PK46" s="24"/>
      <c r="PL46" s="24"/>
      <c r="PM46" s="24"/>
      <c r="PN46" s="24"/>
      <c r="PO46" s="24"/>
      <c r="PP46" s="24"/>
      <c r="PQ46" s="24"/>
      <c r="PR46" s="24"/>
      <c r="PS46" s="24"/>
      <c r="PT46" s="24"/>
      <c r="PU46" s="24"/>
      <c r="PV46" s="24"/>
      <c r="PW46" s="24"/>
      <c r="PX46" s="24"/>
      <c r="PY46" s="24"/>
      <c r="PZ46" s="24"/>
      <c r="QA46" s="24"/>
      <c r="QB46" s="24"/>
      <c r="QC46" s="24"/>
      <c r="QD46" s="24"/>
      <c r="QE46" s="24"/>
      <c r="QF46" s="24"/>
      <c r="QG46" s="24"/>
      <c r="QH46" s="24"/>
      <c r="QI46" s="24"/>
      <c r="QJ46" s="24"/>
      <c r="QK46" s="24"/>
      <c r="QL46" s="24"/>
      <c r="QM46" s="24"/>
      <c r="QN46" s="24"/>
      <c r="QO46" s="24"/>
      <c r="QP46" s="24"/>
      <c r="QQ46" s="24"/>
      <c r="QR46" s="24"/>
      <c r="QS46" s="24"/>
      <c r="QT46" s="24"/>
      <c r="QU46" s="24"/>
      <c r="QV46" s="24"/>
      <c r="QW46" s="24"/>
      <c r="QX46" s="24"/>
      <c r="QY46" s="24"/>
      <c r="QZ46" s="24"/>
      <c r="RA46" s="24"/>
      <c r="RB46" s="24"/>
      <c r="RC46" s="24"/>
      <c r="RD46" s="24"/>
      <c r="RE46" s="24"/>
      <c r="RF46" s="24"/>
      <c r="RG46" s="24"/>
      <c r="RH46" s="24"/>
      <c r="RI46" s="24"/>
      <c r="RJ46" s="24"/>
      <c r="RK46" s="24"/>
      <c r="RL46" s="24"/>
      <c r="RM46" s="24"/>
      <c r="RN46" s="24"/>
      <c r="RO46" s="24"/>
      <c r="RP46" s="24"/>
      <c r="RQ46" s="24"/>
      <c r="RR46" s="24"/>
      <c r="RS46" s="24"/>
      <c r="RT46" s="24"/>
      <c r="RU46" s="24"/>
      <c r="RV46" s="24"/>
      <c r="RW46" s="24"/>
      <c r="RX46" s="24"/>
      <c r="RY46" s="24"/>
      <c r="RZ46" s="24"/>
      <c r="SA46" s="24"/>
      <c r="SB46" s="24"/>
      <c r="SC46" s="24"/>
      <c r="SD46" s="24"/>
      <c r="SE46" s="24"/>
      <c r="SF46" s="24"/>
      <c r="SG46" s="24"/>
      <c r="SH46" s="24"/>
      <c r="SI46" s="24"/>
      <c r="SJ46" s="24"/>
      <c r="SK46" s="24"/>
      <c r="SL46" s="24"/>
      <c r="SM46" s="24"/>
      <c r="SN46" s="24"/>
      <c r="SO46" s="24"/>
      <c r="SP46" s="24"/>
      <c r="SQ46" s="24"/>
      <c r="SR46" s="24"/>
      <c r="SS46" s="24"/>
      <c r="ST46" s="24"/>
      <c r="SU46" s="24"/>
      <c r="SV46" s="24"/>
      <c r="SW46" s="24"/>
      <c r="SX46" s="24"/>
      <c r="SY46" s="24"/>
      <c r="SZ46" s="24"/>
      <c r="TA46" s="24"/>
      <c r="TB46" s="24"/>
      <c r="TC46" s="24"/>
      <c r="TD46" s="24"/>
      <c r="TE46" s="24"/>
      <c r="TF46" s="24"/>
      <c r="TG46" s="24"/>
      <c r="TH46" s="24"/>
      <c r="TI46" s="24"/>
      <c r="TJ46" s="24"/>
      <c r="TK46" s="24"/>
      <c r="TL46" s="24"/>
      <c r="TM46" s="24"/>
      <c r="TN46" s="24"/>
      <c r="TO46" s="24"/>
      <c r="TP46" s="24"/>
      <c r="TQ46" s="24"/>
      <c r="TR46" s="24"/>
      <c r="TS46" s="24"/>
      <c r="TT46" s="24"/>
      <c r="TU46" s="24"/>
      <c r="TV46" s="24"/>
      <c r="TW46" s="24"/>
      <c r="TX46" s="24"/>
      <c r="TY46" s="24"/>
      <c r="TZ46" s="24"/>
      <c r="UA46" s="24"/>
      <c r="UB46" s="24"/>
      <c r="UC46" s="24"/>
      <c r="UD46" s="24"/>
      <c r="UE46" s="24"/>
      <c r="UF46" s="24"/>
      <c r="UG46" s="24"/>
      <c r="UH46" s="24"/>
      <c r="UI46" s="24"/>
      <c r="UJ46" s="24"/>
      <c r="UK46" s="24"/>
      <c r="UL46" s="24"/>
      <c r="UM46" s="24"/>
      <c r="UN46" s="24"/>
      <c r="UO46" s="24"/>
      <c r="UP46" s="24"/>
      <c r="UQ46" s="24"/>
      <c r="UR46" s="24"/>
      <c r="US46" s="24"/>
      <c r="UT46" s="24"/>
      <c r="UU46" s="24"/>
      <c r="UV46" s="24"/>
      <c r="UW46" s="24"/>
      <c r="UX46" s="24"/>
      <c r="UY46" s="24"/>
      <c r="UZ46" s="24"/>
      <c r="VA46" s="24"/>
      <c r="VB46" s="24"/>
      <c r="VC46" s="24"/>
      <c r="VD46" s="24"/>
      <c r="VE46" s="24"/>
      <c r="VF46" s="24"/>
      <c r="VG46" s="24"/>
      <c r="VH46" s="24"/>
      <c r="VI46" s="24"/>
      <c r="VJ46" s="24"/>
      <c r="VK46" s="24"/>
      <c r="VL46" s="24"/>
      <c r="VM46" s="24"/>
      <c r="VN46" s="24"/>
      <c r="VO46" s="24"/>
      <c r="VP46" s="24"/>
      <c r="VQ46" s="24"/>
      <c r="VR46" s="24"/>
      <c r="VS46" s="24"/>
      <c r="VT46" s="24"/>
      <c r="VU46" s="24"/>
      <c r="VV46" s="24"/>
      <c r="VW46" s="24"/>
      <c r="VX46" s="24"/>
      <c r="VY46" s="24"/>
      <c r="VZ46" s="24"/>
      <c r="WA46" s="24"/>
      <c r="WB46" s="24"/>
      <c r="WC46" s="24"/>
      <c r="WD46" s="24"/>
      <c r="WE46" s="24"/>
      <c r="WF46" s="24"/>
      <c r="WG46" s="24"/>
      <c r="WH46" s="24"/>
      <c r="WI46" s="24"/>
      <c r="WJ46" s="24"/>
      <c r="WK46" s="24"/>
      <c r="WL46" s="24"/>
      <c r="WM46" s="24"/>
      <c r="WN46" s="24"/>
      <c r="WO46" s="24"/>
      <c r="WP46" s="24"/>
      <c r="WQ46" s="24"/>
      <c r="WR46" s="24"/>
      <c r="WS46" s="24"/>
      <c r="WT46" s="24"/>
      <c r="WU46" s="24"/>
      <c r="WV46" s="24"/>
      <c r="WW46" s="24"/>
      <c r="WX46" s="24"/>
      <c r="WY46" s="24"/>
      <c r="WZ46" s="24"/>
      <c r="XA46" s="24"/>
      <c r="XB46" s="24"/>
      <c r="XC46" s="24"/>
      <c r="XD46" s="24"/>
      <c r="XE46" s="24"/>
      <c r="XF46" s="24"/>
      <c r="XG46" s="24"/>
      <c r="XH46" s="24"/>
      <c r="XI46" s="24"/>
      <c r="XJ46" s="24"/>
      <c r="XK46" s="24"/>
      <c r="XL46" s="24"/>
      <c r="XM46" s="24"/>
      <c r="XN46" s="24"/>
      <c r="XO46" s="24"/>
      <c r="XP46" s="24"/>
      <c r="XQ46" s="24"/>
      <c r="XR46" s="24"/>
      <c r="XS46" s="24"/>
      <c r="XT46" s="24"/>
      <c r="XU46" s="24"/>
      <c r="XV46" s="24"/>
      <c r="XW46" s="24"/>
      <c r="XX46" s="24"/>
      <c r="XY46" s="24"/>
      <c r="XZ46" s="24"/>
      <c r="YA46" s="24"/>
      <c r="YB46" s="24"/>
      <c r="YC46" s="24"/>
      <c r="YD46" s="24"/>
      <c r="YE46" s="24"/>
      <c r="YF46" s="24"/>
      <c r="YG46" s="24"/>
      <c r="YH46" s="24"/>
      <c r="YI46" s="24"/>
      <c r="YJ46" s="24"/>
      <c r="YK46" s="24"/>
      <c r="YL46" s="24"/>
      <c r="YM46" s="24"/>
      <c r="YN46" s="24"/>
      <c r="YO46" s="24"/>
      <c r="YP46" s="24"/>
      <c r="YQ46" s="24"/>
      <c r="YR46" s="24"/>
      <c r="YS46" s="24"/>
      <c r="YT46" s="24"/>
      <c r="YU46" s="24"/>
      <c r="YV46" s="24"/>
      <c r="YW46" s="24"/>
      <c r="YX46" s="24"/>
      <c r="YY46" s="24"/>
      <c r="YZ46" s="24"/>
      <c r="ZA46" s="24"/>
      <c r="ZB46" s="24"/>
      <c r="ZC46" s="24"/>
      <c r="ZD46" s="24"/>
      <c r="ZE46" s="24"/>
      <c r="ZF46" s="24"/>
      <c r="ZG46" s="24"/>
      <c r="ZH46" s="24"/>
      <c r="ZI46" s="24"/>
      <c r="ZJ46" s="24"/>
      <c r="ZK46" s="24"/>
      <c r="ZL46" s="24"/>
      <c r="ZM46" s="24"/>
      <c r="ZN46" s="24"/>
      <c r="ZO46" s="24"/>
      <c r="ZP46" s="24"/>
      <c r="ZQ46" s="24"/>
      <c r="ZR46" s="24"/>
      <c r="ZS46" s="24"/>
      <c r="ZT46" s="24"/>
      <c r="ZU46" s="24"/>
      <c r="ZV46" s="24"/>
      <c r="ZW46" s="24"/>
      <c r="ZX46" s="24"/>
      <c r="ZY46" s="24"/>
      <c r="ZZ46" s="24"/>
      <c r="AAA46" s="24"/>
      <c r="AAB46" s="24"/>
      <c r="AAC46" s="24"/>
      <c r="AAD46" s="24"/>
      <c r="AAE46" s="24"/>
      <c r="AAF46" s="24"/>
      <c r="AAG46" s="24"/>
      <c r="AAH46" s="24"/>
      <c r="AAI46" s="24"/>
      <c r="AAJ46" s="24"/>
      <c r="AAK46" s="24"/>
      <c r="AAL46" s="24"/>
      <c r="AAM46" s="24"/>
      <c r="AAN46" s="24"/>
      <c r="AAO46" s="24"/>
      <c r="AAP46" s="24"/>
      <c r="AAQ46" s="24"/>
      <c r="AAR46" s="24"/>
      <c r="AAS46" s="24"/>
      <c r="AAT46" s="24"/>
      <c r="AAU46" s="24"/>
      <c r="AAV46" s="24"/>
      <c r="AAW46" s="24"/>
      <c r="AAX46" s="24"/>
      <c r="AAY46" s="24"/>
      <c r="AAZ46" s="24"/>
      <c r="ABA46" s="24"/>
      <c r="ABB46" s="24"/>
      <c r="ABC46" s="24"/>
      <c r="ABD46" s="24"/>
      <c r="ABE46" s="24"/>
      <c r="ABF46" s="24"/>
      <c r="ABG46" s="24"/>
      <c r="ABH46" s="24"/>
      <c r="ABI46" s="24"/>
      <c r="ABJ46" s="24"/>
      <c r="ABK46" s="24"/>
      <c r="ABL46" s="24"/>
      <c r="ABM46" s="24"/>
      <c r="ABN46" s="24"/>
      <c r="ABO46" s="24"/>
      <c r="ABP46" s="24"/>
      <c r="ABQ46" s="24"/>
      <c r="ABR46" s="24"/>
      <c r="ABS46" s="24"/>
      <c r="ABT46" s="24"/>
      <c r="ABU46" s="24"/>
      <c r="ABV46" s="24"/>
      <c r="ABW46" s="24"/>
      <c r="ABX46" s="24"/>
      <c r="ABY46" s="24"/>
      <c r="ABZ46" s="24"/>
      <c r="ACA46" s="24"/>
      <c r="ACB46" s="24"/>
      <c r="ACC46" s="24"/>
      <c r="ACD46" s="24"/>
      <c r="ACE46" s="24"/>
      <c r="ACF46" s="24"/>
      <c r="ACG46" s="24"/>
      <c r="ACH46" s="24"/>
      <c r="ACI46" s="24"/>
      <c r="ACJ46" s="24"/>
      <c r="ACK46" s="24"/>
      <c r="ACL46" s="24"/>
      <c r="ACM46" s="24"/>
      <c r="ACN46" s="24"/>
      <c r="ACO46" s="24"/>
      <c r="ACP46" s="24"/>
      <c r="ACQ46" s="24"/>
      <c r="ACR46" s="24"/>
      <c r="ACS46" s="24"/>
      <c r="ACT46" s="24"/>
      <c r="ACU46" s="24"/>
      <c r="ACV46" s="24"/>
      <c r="ACW46" s="24"/>
      <c r="ACX46" s="24"/>
      <c r="ACY46" s="24"/>
      <c r="ACZ46" s="24"/>
      <c r="ADA46" s="24"/>
      <c r="ADB46" s="24"/>
      <c r="ADC46" s="24"/>
      <c r="ADD46" s="24"/>
      <c r="ADE46" s="24"/>
      <c r="ADF46" s="24"/>
      <c r="ADG46" s="24"/>
      <c r="ADH46" s="24"/>
      <c r="ADI46" s="24"/>
      <c r="ADJ46" s="24"/>
      <c r="ADK46" s="24"/>
      <c r="ADL46" s="24"/>
      <c r="ADM46" s="24"/>
      <c r="ADN46" s="24"/>
      <c r="ADO46" s="24"/>
      <c r="ADP46" s="24"/>
      <c r="ADQ46" s="24"/>
      <c r="ADR46" s="24"/>
      <c r="ADS46" s="24"/>
      <c r="ADT46" s="24"/>
      <c r="ADU46" s="24"/>
      <c r="ADV46" s="24"/>
      <c r="ADW46" s="24"/>
      <c r="ADX46" s="24"/>
      <c r="ADY46" s="24"/>
      <c r="ADZ46" s="24"/>
      <c r="AEA46" s="24"/>
      <c r="AEB46" s="24"/>
      <c r="AEC46" s="24"/>
      <c r="AED46" s="24"/>
      <c r="AEE46" s="24"/>
      <c r="AEF46" s="24"/>
      <c r="AEG46" s="24"/>
      <c r="AEH46" s="24"/>
      <c r="AEI46" s="24"/>
      <c r="AEJ46" s="24"/>
      <c r="AEK46" s="24"/>
      <c r="AEL46" s="24"/>
      <c r="AEM46" s="24"/>
      <c r="AEN46" s="24"/>
      <c r="AEO46" s="24"/>
      <c r="AEP46" s="24"/>
      <c r="AEQ46" s="24"/>
      <c r="AER46" s="24"/>
      <c r="AES46" s="24"/>
      <c r="AET46" s="24"/>
      <c r="AEU46" s="24"/>
      <c r="AEV46" s="24"/>
      <c r="AEW46" s="24"/>
      <c r="AEX46" s="24"/>
      <c r="AEY46" s="24"/>
      <c r="AEZ46" s="24"/>
      <c r="AFA46" s="24"/>
      <c r="AFB46" s="24"/>
      <c r="AFC46" s="24"/>
      <c r="AFD46" s="24"/>
      <c r="AFE46" s="24"/>
      <c r="AFF46" s="24"/>
      <c r="AFG46" s="24"/>
      <c r="AFH46" s="24"/>
      <c r="AFI46" s="24"/>
      <c r="AFJ46" s="24"/>
      <c r="AFK46" s="24"/>
      <c r="AFL46" s="24"/>
      <c r="AFM46" s="24"/>
      <c r="AFN46" s="24"/>
      <c r="AFO46" s="24"/>
      <c r="AFP46" s="24"/>
      <c r="AFQ46" s="24"/>
      <c r="AFR46" s="24"/>
      <c r="AFS46" s="24"/>
      <c r="AFT46" s="24"/>
      <c r="AFU46" s="24"/>
      <c r="AFV46" s="24"/>
      <c r="AFW46" s="24"/>
      <c r="AFX46" s="24"/>
      <c r="AFY46" s="24"/>
      <c r="AFZ46" s="24"/>
      <c r="AGA46" s="24"/>
      <c r="AGB46" s="24"/>
      <c r="AGC46" s="24"/>
      <c r="AGD46" s="24"/>
      <c r="AGE46" s="24"/>
      <c r="AGF46" s="24"/>
      <c r="AGG46" s="24"/>
      <c r="AGH46" s="24"/>
      <c r="AGI46" s="24"/>
      <c r="AGJ46" s="24"/>
      <c r="AGK46" s="24"/>
      <c r="AGL46" s="24"/>
      <c r="AGM46" s="24"/>
      <c r="AGN46" s="24"/>
      <c r="AGO46" s="24"/>
      <c r="AGP46" s="24"/>
      <c r="AGQ46" s="24"/>
      <c r="AGR46" s="24"/>
      <c r="AGS46" s="24"/>
      <c r="AGT46" s="24"/>
      <c r="AGU46" s="24"/>
      <c r="AGV46" s="24"/>
      <c r="AGW46" s="24"/>
      <c r="AGX46" s="24"/>
      <c r="AGY46" s="24"/>
      <c r="AGZ46" s="24"/>
      <c r="AHA46" s="24"/>
      <c r="AHB46" s="24"/>
      <c r="AHC46" s="24"/>
      <c r="AHD46" s="24"/>
      <c r="AHE46" s="24"/>
      <c r="AHF46" s="24"/>
      <c r="AHG46" s="24"/>
      <c r="AHH46" s="24"/>
      <c r="AHI46" s="24"/>
      <c r="AHJ46" s="24"/>
      <c r="AHK46" s="24"/>
      <c r="AHL46" s="24"/>
      <c r="AHM46" s="24"/>
      <c r="AHN46" s="24"/>
      <c r="AHO46" s="24"/>
      <c r="AHP46" s="24"/>
      <c r="AHQ46" s="24"/>
      <c r="AHR46" s="24"/>
      <c r="AHS46" s="24"/>
      <c r="AHT46" s="24"/>
      <c r="AHU46" s="24"/>
      <c r="AHV46" s="24"/>
      <c r="AHW46" s="24"/>
      <c r="AHX46" s="24"/>
      <c r="AHY46" s="24"/>
      <c r="AHZ46" s="24"/>
      <c r="AIA46" s="24"/>
      <c r="AIB46" s="24"/>
      <c r="AIC46" s="24"/>
      <c r="AID46" s="24"/>
      <c r="AIE46" s="24"/>
      <c r="AIF46" s="24"/>
      <c r="AIG46" s="24"/>
      <c r="AIH46" s="24"/>
      <c r="AII46" s="24"/>
      <c r="AIJ46" s="24"/>
      <c r="AIK46" s="24"/>
      <c r="AIL46" s="24"/>
      <c r="AIM46" s="24"/>
      <c r="AIN46" s="24"/>
      <c r="AIO46" s="24"/>
      <c r="AIP46" s="24"/>
      <c r="AIQ46" s="24"/>
      <c r="AIR46" s="24"/>
      <c r="AIS46" s="24"/>
      <c r="AIT46" s="24"/>
      <c r="AIU46" s="24"/>
      <c r="AIV46" s="24"/>
      <c r="AIW46" s="24"/>
      <c r="AIX46" s="24"/>
      <c r="AIY46" s="24"/>
      <c r="AIZ46" s="24"/>
      <c r="AJA46" s="24"/>
      <c r="AJB46" s="24"/>
      <c r="AJC46" s="24"/>
      <c r="AJD46" s="24"/>
      <c r="AJE46" s="24"/>
      <c r="AJF46" s="24"/>
      <c r="AJG46" s="24"/>
      <c r="AJH46" s="24"/>
      <c r="AJI46" s="24"/>
      <c r="AJJ46" s="24"/>
      <c r="AJK46" s="24"/>
      <c r="AJL46" s="24"/>
      <c r="AJM46" s="24"/>
      <c r="AJN46" s="24"/>
      <c r="AJO46" s="24"/>
      <c r="AJP46" s="24"/>
      <c r="AJQ46" s="24"/>
      <c r="AJR46" s="24"/>
      <c r="AJS46" s="24"/>
      <c r="AJT46" s="24"/>
      <c r="AJU46" s="24"/>
      <c r="AJV46" s="24"/>
      <c r="AJW46" s="24"/>
      <c r="AJX46" s="24"/>
      <c r="AJY46" s="24"/>
      <c r="AJZ46" s="24"/>
      <c r="AKA46" s="24"/>
      <c r="AKB46" s="24"/>
      <c r="AKC46" s="24"/>
      <c r="AKD46" s="24"/>
      <c r="AKE46" s="24"/>
      <c r="AKF46" s="24"/>
      <c r="AKG46" s="24"/>
      <c r="AKH46" s="24"/>
      <c r="AKI46" s="24"/>
      <c r="AKJ46" s="24"/>
      <c r="AKK46" s="24"/>
      <c r="AKL46" s="24"/>
      <c r="AKM46" s="24"/>
      <c r="AKN46" s="24"/>
      <c r="AKO46" s="24"/>
      <c r="AKP46" s="24"/>
      <c r="AKQ46" s="24"/>
      <c r="AKR46" s="24"/>
      <c r="AKS46" s="24"/>
      <c r="AKT46" s="24"/>
      <c r="AKU46" s="24"/>
      <c r="AKV46" s="24"/>
      <c r="AKW46" s="24"/>
      <c r="AKX46" s="24"/>
      <c r="AKY46" s="24"/>
      <c r="AKZ46" s="24"/>
      <c r="ALA46" s="24"/>
      <c r="ALB46" s="24"/>
      <c r="ALC46" s="24"/>
      <c r="ALD46" s="24"/>
      <c r="ALE46" s="24"/>
      <c r="ALF46" s="24"/>
      <c r="ALG46" s="24"/>
      <c r="ALH46" s="24"/>
      <c r="ALI46" s="24"/>
      <c r="ALJ46" s="24"/>
      <c r="ALK46" s="24"/>
      <c r="ALL46" s="24"/>
      <c r="ALM46" s="24"/>
      <c r="ALN46" s="24"/>
      <c r="ALO46" s="24"/>
      <c r="ALP46" s="24"/>
      <c r="ALQ46" s="24"/>
      <c r="ALR46" s="24"/>
      <c r="ALS46" s="24"/>
      <c r="ALT46" s="24"/>
      <c r="ALU46" s="24"/>
      <c r="ALV46" s="24"/>
      <c r="ALW46" s="24"/>
      <c r="ALX46" s="24"/>
      <c r="ALY46" s="24"/>
      <c r="ALZ46" s="24"/>
      <c r="AMA46" s="24"/>
      <c r="AMB46" s="24"/>
      <c r="AMC46" s="24"/>
    </row>
    <row r="47" spans="1:1017" s="126" customFormat="1">
      <c r="A47" s="63" t="s">
        <v>137</v>
      </c>
      <c r="B47" s="63"/>
      <c r="C47" s="64" t="s">
        <v>138</v>
      </c>
      <c r="D47" s="74"/>
      <c r="E47" s="63"/>
      <c r="F47" s="125"/>
      <c r="G47" s="125"/>
      <c r="H47" s="125"/>
      <c r="I47" s="125"/>
      <c r="J47" s="125"/>
      <c r="K47" s="176">
        <f>SUBTOTAL(9,K48:K48)</f>
        <v>88655.17</v>
      </c>
      <c r="L47" s="58"/>
      <c r="M47" s="24"/>
      <c r="N47" s="24"/>
      <c r="O47" s="24"/>
      <c r="P47" s="24"/>
      <c r="Q47" s="24"/>
      <c r="R47" s="24"/>
      <c r="S47" s="24"/>
      <c r="T47" s="24"/>
      <c r="U47" s="24"/>
      <c r="V47" s="24"/>
      <c r="W47" s="24"/>
      <c r="X47" s="24"/>
      <c r="Y47" s="24"/>
      <c r="Z47" s="24"/>
      <c r="AA47" s="24"/>
      <c r="AB47" s="24"/>
      <c r="AC47" s="24"/>
      <c r="AD47" s="24"/>
      <c r="AE47" s="24"/>
      <c r="AF47" s="24"/>
      <c r="AG47" s="24"/>
      <c r="AH47" s="24"/>
      <c r="AI47" s="24"/>
      <c r="AJ47" s="24"/>
      <c r="AK47" s="24"/>
      <c r="AL47" s="24"/>
      <c r="AM47" s="24"/>
      <c r="AN47" s="24"/>
      <c r="AO47" s="24"/>
      <c r="AP47" s="24"/>
      <c r="AQ47" s="24"/>
      <c r="AR47" s="24"/>
      <c r="AS47" s="24"/>
      <c r="AT47" s="24"/>
      <c r="AU47" s="24"/>
      <c r="AV47" s="24"/>
      <c r="AW47" s="24"/>
      <c r="AX47" s="24"/>
      <c r="AY47" s="24"/>
      <c r="AZ47" s="24"/>
      <c r="BA47" s="24"/>
      <c r="BB47" s="24"/>
      <c r="BC47" s="24"/>
      <c r="BD47" s="24"/>
      <c r="BE47" s="24"/>
      <c r="BF47" s="24"/>
      <c r="BG47" s="24"/>
      <c r="BH47" s="24"/>
      <c r="BI47" s="24"/>
      <c r="BJ47" s="24"/>
      <c r="BK47" s="24"/>
      <c r="BL47" s="24"/>
      <c r="BM47" s="24"/>
      <c r="BN47" s="24"/>
      <c r="BO47" s="24"/>
      <c r="BP47" s="24"/>
      <c r="BQ47" s="24"/>
      <c r="BR47" s="24"/>
      <c r="BS47" s="24"/>
      <c r="BT47" s="24"/>
      <c r="BU47" s="24"/>
      <c r="BV47" s="24"/>
      <c r="BW47" s="24"/>
      <c r="BX47" s="24"/>
      <c r="BY47" s="24"/>
      <c r="BZ47" s="24"/>
      <c r="CA47" s="24"/>
      <c r="CB47" s="24"/>
      <c r="CC47" s="24"/>
      <c r="CD47" s="24"/>
      <c r="CE47" s="24"/>
      <c r="CF47" s="24"/>
      <c r="CG47" s="24"/>
      <c r="CH47" s="24"/>
      <c r="CI47" s="24"/>
      <c r="CJ47" s="24"/>
      <c r="CK47" s="24"/>
      <c r="CL47" s="24"/>
      <c r="CM47" s="24"/>
      <c r="CN47" s="24"/>
      <c r="CO47" s="24"/>
      <c r="CP47" s="24"/>
      <c r="CQ47" s="24"/>
      <c r="CR47" s="24"/>
      <c r="CS47" s="24"/>
      <c r="CT47" s="24"/>
      <c r="CU47" s="24"/>
      <c r="CV47" s="24"/>
      <c r="CW47" s="24"/>
      <c r="CX47" s="24"/>
      <c r="CY47" s="24"/>
      <c r="CZ47" s="24"/>
      <c r="DA47" s="24"/>
      <c r="DB47" s="24"/>
      <c r="DC47" s="24"/>
      <c r="DD47" s="24"/>
      <c r="DE47" s="24"/>
      <c r="DF47" s="24"/>
      <c r="DG47" s="24"/>
      <c r="DH47" s="24"/>
      <c r="DI47" s="24"/>
      <c r="DJ47" s="24"/>
      <c r="DK47" s="24"/>
      <c r="DL47" s="24"/>
      <c r="DM47" s="24"/>
      <c r="DN47" s="24"/>
      <c r="DO47" s="24"/>
      <c r="DP47" s="24"/>
      <c r="DQ47" s="24"/>
      <c r="DR47" s="24"/>
      <c r="DS47" s="24"/>
      <c r="DT47" s="24"/>
      <c r="DU47" s="24"/>
      <c r="DV47" s="24"/>
      <c r="DW47" s="24"/>
      <c r="DX47" s="24"/>
      <c r="DY47" s="24"/>
      <c r="DZ47" s="24"/>
      <c r="EA47" s="24"/>
      <c r="EB47" s="24"/>
      <c r="EC47" s="24"/>
      <c r="ED47" s="24"/>
      <c r="EE47" s="24"/>
      <c r="EF47" s="24"/>
      <c r="EG47" s="24"/>
      <c r="EH47" s="24"/>
      <c r="EI47" s="24"/>
      <c r="EJ47" s="24"/>
      <c r="EK47" s="24"/>
      <c r="EL47" s="24"/>
      <c r="EM47" s="24"/>
      <c r="EN47" s="24"/>
      <c r="EO47" s="24"/>
      <c r="EP47" s="24"/>
      <c r="EQ47" s="24"/>
      <c r="ER47" s="24"/>
      <c r="ES47" s="24"/>
      <c r="ET47" s="24"/>
      <c r="EU47" s="24"/>
      <c r="EV47" s="24"/>
      <c r="EW47" s="24"/>
      <c r="EX47" s="24"/>
      <c r="EY47" s="24"/>
      <c r="EZ47" s="24"/>
      <c r="FA47" s="24"/>
      <c r="FB47" s="24"/>
      <c r="FC47" s="24"/>
      <c r="FD47" s="24"/>
      <c r="FE47" s="24"/>
      <c r="FF47" s="24"/>
      <c r="FG47" s="24"/>
      <c r="FH47" s="24"/>
      <c r="FI47" s="24"/>
      <c r="FJ47" s="24"/>
      <c r="FK47" s="24"/>
      <c r="FL47" s="24"/>
      <c r="FM47" s="24"/>
      <c r="FN47" s="24"/>
      <c r="FO47" s="24"/>
      <c r="FP47" s="24"/>
      <c r="FQ47" s="24"/>
      <c r="FR47" s="24"/>
      <c r="FS47" s="24"/>
      <c r="FT47" s="24"/>
      <c r="FU47" s="24"/>
      <c r="FV47" s="24"/>
      <c r="FW47" s="24"/>
      <c r="FX47" s="24"/>
      <c r="FY47" s="24"/>
      <c r="FZ47" s="24"/>
      <c r="GA47" s="24"/>
      <c r="GB47" s="24"/>
      <c r="GC47" s="24"/>
      <c r="GD47" s="24"/>
      <c r="GE47" s="24"/>
      <c r="GF47" s="24"/>
      <c r="GG47" s="24"/>
      <c r="GH47" s="24"/>
      <c r="GI47" s="24"/>
      <c r="GJ47" s="24"/>
      <c r="GK47" s="24"/>
      <c r="GL47" s="24"/>
      <c r="GM47" s="24"/>
      <c r="GN47" s="24"/>
      <c r="GO47" s="24"/>
      <c r="GP47" s="24"/>
      <c r="GQ47" s="24"/>
      <c r="GR47" s="24"/>
      <c r="GS47" s="24"/>
      <c r="GT47" s="24"/>
      <c r="GU47" s="24"/>
      <c r="GV47" s="24"/>
      <c r="GW47" s="24"/>
      <c r="GX47" s="24"/>
      <c r="GY47" s="24"/>
      <c r="GZ47" s="24"/>
      <c r="HA47" s="24"/>
      <c r="HB47" s="24"/>
      <c r="HC47" s="24"/>
      <c r="HD47" s="24"/>
      <c r="HE47" s="24"/>
      <c r="HF47" s="24"/>
      <c r="HG47" s="24"/>
      <c r="HH47" s="24"/>
      <c r="HI47" s="24"/>
      <c r="HJ47" s="24"/>
      <c r="HK47" s="24"/>
      <c r="HL47" s="24"/>
      <c r="HM47" s="24"/>
      <c r="HN47" s="24"/>
      <c r="HO47" s="24"/>
      <c r="HP47" s="24"/>
      <c r="HQ47" s="24"/>
      <c r="HR47" s="24"/>
      <c r="HS47" s="24"/>
      <c r="HT47" s="24"/>
      <c r="HU47" s="24"/>
      <c r="HV47" s="24"/>
      <c r="HW47" s="24"/>
      <c r="HX47" s="24"/>
      <c r="HY47" s="24"/>
      <c r="HZ47" s="24"/>
      <c r="IA47" s="24"/>
      <c r="IB47" s="24"/>
      <c r="IC47" s="24"/>
      <c r="ID47" s="24"/>
      <c r="IE47" s="24"/>
      <c r="IF47" s="24"/>
      <c r="IG47" s="24"/>
      <c r="IH47" s="24"/>
      <c r="II47" s="24"/>
      <c r="IJ47" s="24"/>
      <c r="IK47" s="24"/>
      <c r="IL47" s="24"/>
      <c r="IM47" s="24"/>
      <c r="IN47" s="24"/>
      <c r="IO47" s="24"/>
      <c r="IP47" s="24"/>
      <c r="IQ47" s="24"/>
      <c r="IR47" s="24"/>
      <c r="IS47" s="24"/>
      <c r="IT47" s="24"/>
      <c r="IU47" s="24"/>
      <c r="IV47" s="24"/>
      <c r="IW47" s="24"/>
      <c r="IX47" s="24"/>
      <c r="IY47" s="24"/>
      <c r="IZ47" s="24"/>
      <c r="JA47" s="24"/>
      <c r="JB47" s="24"/>
      <c r="JC47" s="24"/>
      <c r="JD47" s="24"/>
      <c r="JE47" s="24"/>
      <c r="JF47" s="24"/>
      <c r="JG47" s="24"/>
      <c r="JH47" s="24"/>
      <c r="JI47" s="24"/>
      <c r="JJ47" s="24"/>
      <c r="JK47" s="24"/>
      <c r="JL47" s="24"/>
      <c r="JM47" s="24"/>
      <c r="JN47" s="24"/>
      <c r="JO47" s="24"/>
      <c r="JP47" s="24"/>
      <c r="JQ47" s="24"/>
      <c r="JR47" s="24"/>
      <c r="JS47" s="24"/>
      <c r="JT47" s="24"/>
      <c r="JU47" s="24"/>
      <c r="JV47" s="24"/>
      <c r="JW47" s="24"/>
      <c r="JX47" s="24"/>
      <c r="JY47" s="24"/>
      <c r="JZ47" s="24"/>
      <c r="KA47" s="24"/>
      <c r="KB47" s="24"/>
      <c r="KC47" s="24"/>
      <c r="KD47" s="24"/>
      <c r="KE47" s="24"/>
      <c r="KF47" s="24"/>
      <c r="KG47" s="24"/>
      <c r="KH47" s="24"/>
      <c r="KI47" s="24"/>
      <c r="KJ47" s="24"/>
      <c r="KK47" s="24"/>
      <c r="KL47" s="24"/>
      <c r="KM47" s="24"/>
      <c r="KN47" s="24"/>
      <c r="KO47" s="24"/>
      <c r="KP47" s="24"/>
      <c r="KQ47" s="24"/>
      <c r="KR47" s="24"/>
      <c r="KS47" s="24"/>
      <c r="KT47" s="24"/>
      <c r="KU47" s="24"/>
      <c r="KV47" s="24"/>
      <c r="KW47" s="24"/>
      <c r="KX47" s="24"/>
      <c r="KY47" s="24"/>
      <c r="KZ47" s="24"/>
      <c r="LA47" s="24"/>
      <c r="LB47" s="24"/>
      <c r="LC47" s="24"/>
      <c r="LD47" s="24"/>
      <c r="LE47" s="24"/>
      <c r="LF47" s="24"/>
      <c r="LG47" s="24"/>
      <c r="LH47" s="24"/>
      <c r="LI47" s="24"/>
      <c r="LJ47" s="24"/>
      <c r="LK47" s="24"/>
      <c r="LL47" s="24"/>
      <c r="LM47" s="24"/>
      <c r="LN47" s="24"/>
      <c r="LO47" s="24"/>
      <c r="LP47" s="24"/>
      <c r="LQ47" s="24"/>
      <c r="LR47" s="24"/>
      <c r="LS47" s="24"/>
      <c r="LT47" s="24"/>
      <c r="LU47" s="24"/>
      <c r="LV47" s="24"/>
      <c r="LW47" s="24"/>
      <c r="LX47" s="24"/>
      <c r="LY47" s="24"/>
      <c r="LZ47" s="24"/>
      <c r="MA47" s="24"/>
      <c r="MB47" s="24"/>
      <c r="MC47" s="24"/>
      <c r="MD47" s="24"/>
      <c r="ME47" s="24"/>
      <c r="MF47" s="24"/>
      <c r="MG47" s="24"/>
      <c r="MH47" s="24"/>
      <c r="MI47" s="24"/>
      <c r="MJ47" s="24"/>
      <c r="MK47" s="24"/>
      <c r="ML47" s="24"/>
      <c r="MM47" s="24"/>
      <c r="MN47" s="24"/>
      <c r="MO47" s="24"/>
      <c r="MP47" s="24"/>
      <c r="MQ47" s="24"/>
      <c r="MR47" s="24"/>
      <c r="MS47" s="24"/>
      <c r="MT47" s="24"/>
      <c r="MU47" s="24"/>
      <c r="MV47" s="24"/>
      <c r="MW47" s="24"/>
      <c r="MX47" s="24"/>
      <c r="MY47" s="24"/>
      <c r="MZ47" s="24"/>
      <c r="NA47" s="24"/>
      <c r="NB47" s="24"/>
      <c r="NC47" s="24"/>
      <c r="ND47" s="24"/>
      <c r="NE47" s="24"/>
      <c r="NF47" s="24"/>
      <c r="NG47" s="24"/>
      <c r="NH47" s="24"/>
      <c r="NI47" s="24"/>
      <c r="NJ47" s="24"/>
      <c r="NK47" s="24"/>
      <c r="NL47" s="24"/>
      <c r="NM47" s="24"/>
      <c r="NN47" s="24"/>
      <c r="NO47" s="24"/>
      <c r="NP47" s="24"/>
      <c r="NQ47" s="24"/>
      <c r="NR47" s="24"/>
      <c r="NS47" s="24"/>
      <c r="NT47" s="24"/>
      <c r="NU47" s="24"/>
      <c r="NV47" s="24"/>
      <c r="NW47" s="24"/>
      <c r="NX47" s="24"/>
      <c r="NY47" s="24"/>
      <c r="NZ47" s="24"/>
      <c r="OA47" s="24"/>
      <c r="OB47" s="24"/>
      <c r="OC47" s="24"/>
      <c r="OD47" s="24"/>
      <c r="OE47" s="24"/>
      <c r="OF47" s="24"/>
      <c r="OG47" s="24"/>
      <c r="OH47" s="24"/>
      <c r="OI47" s="24"/>
      <c r="OJ47" s="24"/>
      <c r="OK47" s="24"/>
      <c r="OL47" s="24"/>
      <c r="OM47" s="24"/>
      <c r="ON47" s="24"/>
      <c r="OO47" s="24"/>
      <c r="OP47" s="24"/>
      <c r="OQ47" s="24"/>
      <c r="OR47" s="24"/>
      <c r="OS47" s="24"/>
      <c r="OT47" s="24"/>
      <c r="OU47" s="24"/>
      <c r="OV47" s="24"/>
      <c r="OW47" s="24"/>
      <c r="OX47" s="24"/>
      <c r="OY47" s="24"/>
      <c r="OZ47" s="24"/>
      <c r="PA47" s="24"/>
      <c r="PB47" s="24"/>
      <c r="PC47" s="24"/>
      <c r="PD47" s="24"/>
      <c r="PE47" s="24"/>
      <c r="PF47" s="24"/>
      <c r="PG47" s="24"/>
      <c r="PH47" s="24"/>
      <c r="PI47" s="24"/>
      <c r="PJ47" s="24"/>
      <c r="PK47" s="24"/>
      <c r="PL47" s="24"/>
      <c r="PM47" s="24"/>
      <c r="PN47" s="24"/>
      <c r="PO47" s="24"/>
      <c r="PP47" s="24"/>
      <c r="PQ47" s="24"/>
      <c r="PR47" s="24"/>
      <c r="PS47" s="24"/>
      <c r="PT47" s="24"/>
      <c r="PU47" s="24"/>
      <c r="PV47" s="24"/>
      <c r="PW47" s="24"/>
      <c r="PX47" s="24"/>
      <c r="PY47" s="24"/>
      <c r="PZ47" s="24"/>
      <c r="QA47" s="24"/>
      <c r="QB47" s="24"/>
      <c r="QC47" s="24"/>
      <c r="QD47" s="24"/>
      <c r="QE47" s="24"/>
      <c r="QF47" s="24"/>
      <c r="QG47" s="24"/>
      <c r="QH47" s="24"/>
      <c r="QI47" s="24"/>
      <c r="QJ47" s="24"/>
      <c r="QK47" s="24"/>
      <c r="QL47" s="24"/>
      <c r="QM47" s="24"/>
      <c r="QN47" s="24"/>
      <c r="QO47" s="24"/>
      <c r="QP47" s="24"/>
      <c r="QQ47" s="24"/>
      <c r="QR47" s="24"/>
      <c r="QS47" s="24"/>
      <c r="QT47" s="24"/>
      <c r="QU47" s="24"/>
      <c r="QV47" s="24"/>
      <c r="QW47" s="24"/>
      <c r="QX47" s="24"/>
      <c r="QY47" s="24"/>
      <c r="QZ47" s="24"/>
      <c r="RA47" s="24"/>
      <c r="RB47" s="24"/>
      <c r="RC47" s="24"/>
      <c r="RD47" s="24"/>
      <c r="RE47" s="24"/>
      <c r="RF47" s="24"/>
      <c r="RG47" s="24"/>
      <c r="RH47" s="24"/>
      <c r="RI47" s="24"/>
      <c r="RJ47" s="24"/>
      <c r="RK47" s="24"/>
      <c r="RL47" s="24"/>
      <c r="RM47" s="24"/>
      <c r="RN47" s="24"/>
      <c r="RO47" s="24"/>
      <c r="RP47" s="24"/>
      <c r="RQ47" s="24"/>
      <c r="RR47" s="24"/>
      <c r="RS47" s="24"/>
      <c r="RT47" s="24"/>
      <c r="RU47" s="24"/>
      <c r="RV47" s="24"/>
      <c r="RW47" s="24"/>
      <c r="RX47" s="24"/>
      <c r="RY47" s="24"/>
      <c r="RZ47" s="24"/>
      <c r="SA47" s="24"/>
      <c r="SB47" s="24"/>
      <c r="SC47" s="24"/>
      <c r="SD47" s="24"/>
      <c r="SE47" s="24"/>
      <c r="SF47" s="24"/>
      <c r="SG47" s="24"/>
      <c r="SH47" s="24"/>
      <c r="SI47" s="24"/>
      <c r="SJ47" s="24"/>
      <c r="SK47" s="24"/>
      <c r="SL47" s="24"/>
      <c r="SM47" s="24"/>
      <c r="SN47" s="24"/>
      <c r="SO47" s="24"/>
      <c r="SP47" s="24"/>
      <c r="SQ47" s="24"/>
      <c r="SR47" s="24"/>
      <c r="SS47" s="24"/>
      <c r="ST47" s="24"/>
      <c r="SU47" s="24"/>
      <c r="SV47" s="24"/>
      <c r="SW47" s="24"/>
      <c r="SX47" s="24"/>
      <c r="SY47" s="24"/>
      <c r="SZ47" s="24"/>
      <c r="TA47" s="24"/>
      <c r="TB47" s="24"/>
      <c r="TC47" s="24"/>
      <c r="TD47" s="24"/>
      <c r="TE47" s="24"/>
      <c r="TF47" s="24"/>
      <c r="TG47" s="24"/>
      <c r="TH47" s="24"/>
      <c r="TI47" s="24"/>
      <c r="TJ47" s="24"/>
      <c r="TK47" s="24"/>
      <c r="TL47" s="24"/>
      <c r="TM47" s="24"/>
      <c r="TN47" s="24"/>
      <c r="TO47" s="24"/>
      <c r="TP47" s="24"/>
      <c r="TQ47" s="24"/>
      <c r="TR47" s="24"/>
      <c r="TS47" s="24"/>
      <c r="TT47" s="24"/>
      <c r="TU47" s="24"/>
      <c r="TV47" s="24"/>
      <c r="TW47" s="24"/>
      <c r="TX47" s="24"/>
      <c r="TY47" s="24"/>
      <c r="TZ47" s="24"/>
      <c r="UA47" s="24"/>
      <c r="UB47" s="24"/>
      <c r="UC47" s="24"/>
      <c r="UD47" s="24"/>
      <c r="UE47" s="24"/>
      <c r="UF47" s="24"/>
      <c r="UG47" s="24"/>
      <c r="UH47" s="24"/>
      <c r="UI47" s="24"/>
      <c r="UJ47" s="24"/>
      <c r="UK47" s="24"/>
      <c r="UL47" s="24"/>
      <c r="UM47" s="24"/>
      <c r="UN47" s="24"/>
      <c r="UO47" s="24"/>
      <c r="UP47" s="24"/>
      <c r="UQ47" s="24"/>
      <c r="UR47" s="24"/>
      <c r="US47" s="24"/>
      <c r="UT47" s="24"/>
      <c r="UU47" s="24"/>
      <c r="UV47" s="24"/>
      <c r="UW47" s="24"/>
      <c r="UX47" s="24"/>
      <c r="UY47" s="24"/>
      <c r="UZ47" s="24"/>
      <c r="VA47" s="24"/>
      <c r="VB47" s="24"/>
      <c r="VC47" s="24"/>
      <c r="VD47" s="24"/>
      <c r="VE47" s="24"/>
      <c r="VF47" s="24"/>
      <c r="VG47" s="24"/>
      <c r="VH47" s="24"/>
      <c r="VI47" s="24"/>
      <c r="VJ47" s="24"/>
      <c r="VK47" s="24"/>
      <c r="VL47" s="24"/>
      <c r="VM47" s="24"/>
      <c r="VN47" s="24"/>
      <c r="VO47" s="24"/>
      <c r="VP47" s="24"/>
      <c r="VQ47" s="24"/>
      <c r="VR47" s="24"/>
      <c r="VS47" s="24"/>
      <c r="VT47" s="24"/>
      <c r="VU47" s="24"/>
      <c r="VV47" s="24"/>
      <c r="VW47" s="24"/>
      <c r="VX47" s="24"/>
      <c r="VY47" s="24"/>
      <c r="VZ47" s="24"/>
      <c r="WA47" s="24"/>
      <c r="WB47" s="24"/>
      <c r="WC47" s="24"/>
      <c r="WD47" s="24"/>
      <c r="WE47" s="24"/>
      <c r="WF47" s="24"/>
      <c r="WG47" s="24"/>
      <c r="WH47" s="24"/>
      <c r="WI47" s="24"/>
      <c r="WJ47" s="24"/>
      <c r="WK47" s="24"/>
      <c r="WL47" s="24"/>
      <c r="WM47" s="24"/>
      <c r="WN47" s="24"/>
      <c r="WO47" s="24"/>
      <c r="WP47" s="24"/>
      <c r="WQ47" s="24"/>
      <c r="WR47" s="24"/>
      <c r="WS47" s="24"/>
      <c r="WT47" s="24"/>
      <c r="WU47" s="24"/>
      <c r="WV47" s="24"/>
      <c r="WW47" s="24"/>
      <c r="WX47" s="24"/>
      <c r="WY47" s="24"/>
      <c r="WZ47" s="24"/>
      <c r="XA47" s="24"/>
      <c r="XB47" s="24"/>
      <c r="XC47" s="24"/>
      <c r="XD47" s="24"/>
      <c r="XE47" s="24"/>
      <c r="XF47" s="24"/>
      <c r="XG47" s="24"/>
      <c r="XH47" s="24"/>
      <c r="XI47" s="24"/>
      <c r="XJ47" s="24"/>
      <c r="XK47" s="24"/>
      <c r="XL47" s="24"/>
      <c r="XM47" s="24"/>
      <c r="XN47" s="24"/>
      <c r="XO47" s="24"/>
      <c r="XP47" s="24"/>
      <c r="XQ47" s="24"/>
      <c r="XR47" s="24"/>
      <c r="XS47" s="24"/>
      <c r="XT47" s="24"/>
      <c r="XU47" s="24"/>
      <c r="XV47" s="24"/>
      <c r="XW47" s="24"/>
      <c r="XX47" s="24"/>
      <c r="XY47" s="24"/>
      <c r="XZ47" s="24"/>
      <c r="YA47" s="24"/>
      <c r="YB47" s="24"/>
      <c r="YC47" s="24"/>
      <c r="YD47" s="24"/>
      <c r="YE47" s="24"/>
      <c r="YF47" s="24"/>
      <c r="YG47" s="24"/>
      <c r="YH47" s="24"/>
      <c r="YI47" s="24"/>
      <c r="YJ47" s="24"/>
      <c r="YK47" s="24"/>
      <c r="YL47" s="24"/>
      <c r="YM47" s="24"/>
      <c r="YN47" s="24"/>
      <c r="YO47" s="24"/>
      <c r="YP47" s="24"/>
      <c r="YQ47" s="24"/>
      <c r="YR47" s="24"/>
      <c r="YS47" s="24"/>
      <c r="YT47" s="24"/>
      <c r="YU47" s="24"/>
      <c r="YV47" s="24"/>
      <c r="YW47" s="24"/>
      <c r="YX47" s="24"/>
      <c r="YY47" s="24"/>
      <c r="YZ47" s="24"/>
      <c r="ZA47" s="24"/>
      <c r="ZB47" s="24"/>
      <c r="ZC47" s="24"/>
      <c r="ZD47" s="24"/>
      <c r="ZE47" s="24"/>
      <c r="ZF47" s="24"/>
      <c r="ZG47" s="24"/>
      <c r="ZH47" s="24"/>
      <c r="ZI47" s="24"/>
      <c r="ZJ47" s="24"/>
      <c r="ZK47" s="24"/>
      <c r="ZL47" s="24"/>
      <c r="ZM47" s="24"/>
      <c r="ZN47" s="24"/>
      <c r="ZO47" s="24"/>
      <c r="ZP47" s="24"/>
      <c r="ZQ47" s="24"/>
      <c r="ZR47" s="24"/>
      <c r="ZS47" s="24"/>
      <c r="ZT47" s="24"/>
      <c r="ZU47" s="24"/>
      <c r="ZV47" s="24"/>
      <c r="ZW47" s="24"/>
      <c r="ZX47" s="24"/>
      <c r="ZY47" s="24"/>
      <c r="ZZ47" s="24"/>
      <c r="AAA47" s="24"/>
      <c r="AAB47" s="24"/>
      <c r="AAC47" s="24"/>
      <c r="AAD47" s="24"/>
      <c r="AAE47" s="24"/>
      <c r="AAF47" s="24"/>
      <c r="AAG47" s="24"/>
      <c r="AAH47" s="24"/>
      <c r="AAI47" s="24"/>
      <c r="AAJ47" s="24"/>
      <c r="AAK47" s="24"/>
      <c r="AAL47" s="24"/>
      <c r="AAM47" s="24"/>
      <c r="AAN47" s="24"/>
      <c r="AAO47" s="24"/>
      <c r="AAP47" s="24"/>
      <c r="AAQ47" s="24"/>
      <c r="AAR47" s="24"/>
      <c r="AAS47" s="24"/>
      <c r="AAT47" s="24"/>
      <c r="AAU47" s="24"/>
      <c r="AAV47" s="24"/>
      <c r="AAW47" s="24"/>
      <c r="AAX47" s="24"/>
      <c r="AAY47" s="24"/>
      <c r="AAZ47" s="24"/>
      <c r="ABA47" s="24"/>
      <c r="ABB47" s="24"/>
      <c r="ABC47" s="24"/>
      <c r="ABD47" s="24"/>
      <c r="ABE47" s="24"/>
      <c r="ABF47" s="24"/>
      <c r="ABG47" s="24"/>
      <c r="ABH47" s="24"/>
      <c r="ABI47" s="24"/>
      <c r="ABJ47" s="24"/>
      <c r="ABK47" s="24"/>
      <c r="ABL47" s="24"/>
      <c r="ABM47" s="24"/>
      <c r="ABN47" s="24"/>
      <c r="ABO47" s="24"/>
      <c r="ABP47" s="24"/>
      <c r="ABQ47" s="24"/>
      <c r="ABR47" s="24"/>
      <c r="ABS47" s="24"/>
      <c r="ABT47" s="24"/>
      <c r="ABU47" s="24"/>
      <c r="ABV47" s="24"/>
      <c r="ABW47" s="24"/>
      <c r="ABX47" s="24"/>
      <c r="ABY47" s="24"/>
      <c r="ABZ47" s="24"/>
      <c r="ACA47" s="24"/>
      <c r="ACB47" s="24"/>
      <c r="ACC47" s="24"/>
      <c r="ACD47" s="24"/>
      <c r="ACE47" s="24"/>
      <c r="ACF47" s="24"/>
      <c r="ACG47" s="24"/>
      <c r="ACH47" s="24"/>
      <c r="ACI47" s="24"/>
      <c r="ACJ47" s="24"/>
      <c r="ACK47" s="24"/>
      <c r="ACL47" s="24"/>
      <c r="ACM47" s="24"/>
      <c r="ACN47" s="24"/>
      <c r="ACO47" s="24"/>
      <c r="ACP47" s="24"/>
      <c r="ACQ47" s="24"/>
      <c r="ACR47" s="24"/>
      <c r="ACS47" s="24"/>
      <c r="ACT47" s="24"/>
      <c r="ACU47" s="24"/>
      <c r="ACV47" s="24"/>
      <c r="ACW47" s="24"/>
      <c r="ACX47" s="24"/>
      <c r="ACY47" s="24"/>
      <c r="ACZ47" s="24"/>
      <c r="ADA47" s="24"/>
      <c r="ADB47" s="24"/>
      <c r="ADC47" s="24"/>
      <c r="ADD47" s="24"/>
      <c r="ADE47" s="24"/>
      <c r="ADF47" s="24"/>
      <c r="ADG47" s="24"/>
      <c r="ADH47" s="24"/>
      <c r="ADI47" s="24"/>
      <c r="ADJ47" s="24"/>
      <c r="ADK47" s="24"/>
      <c r="ADL47" s="24"/>
      <c r="ADM47" s="24"/>
      <c r="ADN47" s="24"/>
      <c r="ADO47" s="24"/>
      <c r="ADP47" s="24"/>
      <c r="ADQ47" s="24"/>
      <c r="ADR47" s="24"/>
      <c r="ADS47" s="24"/>
      <c r="ADT47" s="24"/>
      <c r="ADU47" s="24"/>
      <c r="ADV47" s="24"/>
      <c r="ADW47" s="24"/>
      <c r="ADX47" s="24"/>
      <c r="ADY47" s="24"/>
      <c r="ADZ47" s="24"/>
      <c r="AEA47" s="24"/>
      <c r="AEB47" s="24"/>
      <c r="AEC47" s="24"/>
      <c r="AED47" s="24"/>
      <c r="AEE47" s="24"/>
      <c r="AEF47" s="24"/>
      <c r="AEG47" s="24"/>
      <c r="AEH47" s="24"/>
      <c r="AEI47" s="24"/>
      <c r="AEJ47" s="24"/>
      <c r="AEK47" s="24"/>
      <c r="AEL47" s="24"/>
      <c r="AEM47" s="24"/>
      <c r="AEN47" s="24"/>
      <c r="AEO47" s="24"/>
      <c r="AEP47" s="24"/>
      <c r="AEQ47" s="24"/>
      <c r="AER47" s="24"/>
      <c r="AES47" s="24"/>
      <c r="AET47" s="24"/>
      <c r="AEU47" s="24"/>
      <c r="AEV47" s="24"/>
      <c r="AEW47" s="24"/>
      <c r="AEX47" s="24"/>
      <c r="AEY47" s="24"/>
      <c r="AEZ47" s="24"/>
      <c r="AFA47" s="24"/>
      <c r="AFB47" s="24"/>
      <c r="AFC47" s="24"/>
      <c r="AFD47" s="24"/>
      <c r="AFE47" s="24"/>
      <c r="AFF47" s="24"/>
      <c r="AFG47" s="24"/>
      <c r="AFH47" s="24"/>
      <c r="AFI47" s="24"/>
      <c r="AFJ47" s="24"/>
      <c r="AFK47" s="24"/>
      <c r="AFL47" s="24"/>
      <c r="AFM47" s="24"/>
      <c r="AFN47" s="24"/>
      <c r="AFO47" s="24"/>
      <c r="AFP47" s="24"/>
      <c r="AFQ47" s="24"/>
      <c r="AFR47" s="24"/>
      <c r="AFS47" s="24"/>
      <c r="AFT47" s="24"/>
      <c r="AFU47" s="24"/>
      <c r="AFV47" s="24"/>
      <c r="AFW47" s="24"/>
      <c r="AFX47" s="24"/>
      <c r="AFY47" s="24"/>
      <c r="AFZ47" s="24"/>
      <c r="AGA47" s="24"/>
      <c r="AGB47" s="24"/>
      <c r="AGC47" s="24"/>
      <c r="AGD47" s="24"/>
      <c r="AGE47" s="24"/>
      <c r="AGF47" s="24"/>
      <c r="AGG47" s="24"/>
      <c r="AGH47" s="24"/>
      <c r="AGI47" s="24"/>
      <c r="AGJ47" s="24"/>
      <c r="AGK47" s="24"/>
      <c r="AGL47" s="24"/>
      <c r="AGM47" s="24"/>
      <c r="AGN47" s="24"/>
      <c r="AGO47" s="24"/>
      <c r="AGP47" s="24"/>
      <c r="AGQ47" s="24"/>
      <c r="AGR47" s="24"/>
      <c r="AGS47" s="24"/>
      <c r="AGT47" s="24"/>
      <c r="AGU47" s="24"/>
      <c r="AGV47" s="24"/>
      <c r="AGW47" s="24"/>
      <c r="AGX47" s="24"/>
      <c r="AGY47" s="24"/>
      <c r="AGZ47" s="24"/>
      <c r="AHA47" s="24"/>
      <c r="AHB47" s="24"/>
      <c r="AHC47" s="24"/>
      <c r="AHD47" s="24"/>
      <c r="AHE47" s="24"/>
      <c r="AHF47" s="24"/>
      <c r="AHG47" s="24"/>
      <c r="AHH47" s="24"/>
      <c r="AHI47" s="24"/>
      <c r="AHJ47" s="24"/>
      <c r="AHK47" s="24"/>
      <c r="AHL47" s="24"/>
      <c r="AHM47" s="24"/>
      <c r="AHN47" s="24"/>
      <c r="AHO47" s="24"/>
      <c r="AHP47" s="24"/>
      <c r="AHQ47" s="24"/>
      <c r="AHR47" s="24"/>
      <c r="AHS47" s="24"/>
      <c r="AHT47" s="24"/>
      <c r="AHU47" s="24"/>
      <c r="AHV47" s="24"/>
      <c r="AHW47" s="24"/>
      <c r="AHX47" s="24"/>
      <c r="AHY47" s="24"/>
      <c r="AHZ47" s="24"/>
      <c r="AIA47" s="24"/>
      <c r="AIB47" s="24"/>
      <c r="AIC47" s="24"/>
      <c r="AID47" s="24"/>
      <c r="AIE47" s="24"/>
      <c r="AIF47" s="24"/>
      <c r="AIG47" s="24"/>
      <c r="AIH47" s="24"/>
      <c r="AII47" s="24"/>
      <c r="AIJ47" s="24"/>
      <c r="AIK47" s="24"/>
      <c r="AIL47" s="24"/>
      <c r="AIM47" s="24"/>
      <c r="AIN47" s="24"/>
      <c r="AIO47" s="24"/>
      <c r="AIP47" s="24"/>
      <c r="AIQ47" s="24"/>
      <c r="AIR47" s="24"/>
      <c r="AIS47" s="24"/>
      <c r="AIT47" s="24"/>
      <c r="AIU47" s="24"/>
      <c r="AIV47" s="24"/>
      <c r="AIW47" s="24"/>
      <c r="AIX47" s="24"/>
      <c r="AIY47" s="24"/>
      <c r="AIZ47" s="24"/>
      <c r="AJA47" s="24"/>
      <c r="AJB47" s="24"/>
      <c r="AJC47" s="24"/>
      <c r="AJD47" s="24"/>
      <c r="AJE47" s="24"/>
      <c r="AJF47" s="24"/>
      <c r="AJG47" s="24"/>
      <c r="AJH47" s="24"/>
      <c r="AJI47" s="24"/>
      <c r="AJJ47" s="24"/>
      <c r="AJK47" s="24"/>
      <c r="AJL47" s="24"/>
      <c r="AJM47" s="24"/>
      <c r="AJN47" s="24"/>
      <c r="AJO47" s="24"/>
      <c r="AJP47" s="24"/>
      <c r="AJQ47" s="24"/>
      <c r="AJR47" s="24"/>
      <c r="AJS47" s="24"/>
      <c r="AJT47" s="24"/>
      <c r="AJU47" s="24"/>
      <c r="AJV47" s="24"/>
      <c r="AJW47" s="24"/>
      <c r="AJX47" s="24"/>
      <c r="AJY47" s="24"/>
      <c r="AJZ47" s="24"/>
      <c r="AKA47" s="24"/>
      <c r="AKB47" s="24"/>
      <c r="AKC47" s="24"/>
      <c r="AKD47" s="24"/>
      <c r="AKE47" s="24"/>
      <c r="AKF47" s="24"/>
      <c r="AKG47" s="24"/>
      <c r="AKH47" s="24"/>
      <c r="AKI47" s="24"/>
      <c r="AKJ47" s="24"/>
      <c r="AKK47" s="24"/>
      <c r="AKL47" s="24"/>
      <c r="AKM47" s="24"/>
      <c r="AKN47" s="24"/>
      <c r="AKO47" s="24"/>
      <c r="AKP47" s="24"/>
      <c r="AKQ47" s="24"/>
      <c r="AKR47" s="24"/>
      <c r="AKS47" s="24"/>
      <c r="AKT47" s="24"/>
      <c r="AKU47" s="24"/>
      <c r="AKV47" s="24"/>
      <c r="AKW47" s="24"/>
      <c r="AKX47" s="24"/>
      <c r="AKY47" s="24"/>
      <c r="AKZ47" s="24"/>
      <c r="ALA47" s="24"/>
      <c r="ALB47" s="24"/>
      <c r="ALC47" s="24"/>
      <c r="ALD47" s="24"/>
      <c r="ALE47" s="24"/>
      <c r="ALF47" s="24"/>
      <c r="ALG47" s="24"/>
      <c r="ALH47" s="24"/>
      <c r="ALI47" s="24"/>
      <c r="ALJ47" s="24"/>
      <c r="ALK47" s="24"/>
      <c r="ALL47" s="24"/>
      <c r="ALM47" s="24"/>
      <c r="ALN47" s="24"/>
      <c r="ALO47" s="24"/>
      <c r="ALP47" s="24"/>
      <c r="ALQ47" s="24"/>
      <c r="ALR47" s="24"/>
      <c r="ALS47" s="24"/>
      <c r="ALT47" s="24"/>
      <c r="ALU47" s="24"/>
      <c r="ALV47" s="24"/>
      <c r="ALW47" s="24"/>
      <c r="ALX47" s="24"/>
      <c r="ALY47" s="24"/>
      <c r="ALZ47" s="24"/>
      <c r="AMA47" s="24"/>
      <c r="AMB47" s="24"/>
      <c r="AMC47" s="24"/>
    </row>
    <row r="48" spans="1:1017" s="61" customFormat="1" ht="33">
      <c r="A48" s="132" t="s">
        <v>139</v>
      </c>
      <c r="B48" s="133">
        <v>2003591</v>
      </c>
      <c r="C48" s="134" t="s">
        <v>140</v>
      </c>
      <c r="D48" s="133" t="s">
        <v>136</v>
      </c>
      <c r="E48" s="142" t="s">
        <v>116</v>
      </c>
      <c r="F48" s="143">
        <v>524.67999999999995</v>
      </c>
      <c r="G48" s="60">
        <v>139.38</v>
      </c>
      <c r="H48" s="83">
        <f t="shared" si="11"/>
        <v>0.21229999999999999</v>
      </c>
      <c r="I48" s="60">
        <f t="shared" si="8"/>
        <v>168.97</v>
      </c>
      <c r="J48" s="60">
        <f t="shared" si="9"/>
        <v>73129.89</v>
      </c>
      <c r="K48" s="60">
        <f t="shared" si="10"/>
        <v>88655.17</v>
      </c>
      <c r="L48" s="58"/>
      <c r="M48" s="24"/>
      <c r="N48" s="24"/>
      <c r="O48" s="24"/>
      <c r="P48" s="24"/>
      <c r="Q48" s="24"/>
      <c r="R48" s="24"/>
      <c r="S48" s="24"/>
      <c r="T48" s="24"/>
      <c r="U48" s="24"/>
      <c r="V48" s="24"/>
      <c r="W48" s="24"/>
      <c r="X48" s="24"/>
      <c r="Y48" s="24"/>
      <c r="Z48" s="24"/>
      <c r="AA48" s="24"/>
      <c r="AB48" s="24"/>
      <c r="AC48" s="24"/>
      <c r="AD48" s="24"/>
      <c r="AE48" s="24"/>
      <c r="AF48" s="24"/>
      <c r="AG48" s="24"/>
      <c r="AH48" s="24"/>
      <c r="AI48" s="24"/>
      <c r="AJ48" s="24"/>
      <c r="AK48" s="24"/>
      <c r="AL48" s="24"/>
      <c r="AM48" s="24"/>
      <c r="AN48" s="24"/>
      <c r="AO48" s="24"/>
      <c r="AP48" s="24"/>
      <c r="AQ48" s="24"/>
      <c r="AR48" s="24"/>
      <c r="AS48" s="24"/>
      <c r="AT48" s="24"/>
      <c r="AU48" s="24"/>
      <c r="AV48" s="24"/>
      <c r="AW48" s="24"/>
      <c r="AX48" s="24"/>
      <c r="AY48" s="24"/>
      <c r="AZ48" s="24"/>
      <c r="BA48" s="24"/>
      <c r="BB48" s="24"/>
      <c r="BC48" s="24"/>
      <c r="BD48" s="24"/>
      <c r="BE48" s="24"/>
      <c r="BF48" s="24"/>
      <c r="BG48" s="24"/>
      <c r="BH48" s="24"/>
      <c r="BI48" s="24"/>
      <c r="BJ48" s="24"/>
      <c r="BK48" s="24"/>
      <c r="BL48" s="24"/>
      <c r="BM48" s="24"/>
      <c r="BN48" s="24"/>
      <c r="BO48" s="24"/>
      <c r="BP48" s="24"/>
      <c r="BQ48" s="24"/>
      <c r="BR48" s="24"/>
      <c r="BS48" s="24"/>
      <c r="BT48" s="24"/>
      <c r="BU48" s="24"/>
      <c r="BV48" s="24"/>
      <c r="BW48" s="24"/>
      <c r="BX48" s="24"/>
      <c r="BY48" s="24"/>
      <c r="BZ48" s="24"/>
      <c r="CA48" s="24"/>
      <c r="CB48" s="24"/>
      <c r="CC48" s="24"/>
      <c r="CD48" s="24"/>
      <c r="CE48" s="24"/>
      <c r="CF48" s="24"/>
      <c r="CG48" s="24"/>
      <c r="CH48" s="24"/>
      <c r="CI48" s="24"/>
      <c r="CJ48" s="24"/>
      <c r="CK48" s="24"/>
      <c r="CL48" s="24"/>
      <c r="CM48" s="24"/>
      <c r="CN48" s="24"/>
      <c r="CO48" s="24"/>
      <c r="CP48" s="24"/>
      <c r="CQ48" s="24"/>
      <c r="CR48" s="24"/>
      <c r="CS48" s="24"/>
      <c r="CT48" s="24"/>
      <c r="CU48" s="24"/>
      <c r="CV48" s="24"/>
      <c r="CW48" s="24"/>
      <c r="CX48" s="24"/>
      <c r="CY48" s="24"/>
      <c r="CZ48" s="24"/>
      <c r="DA48" s="24"/>
      <c r="DB48" s="24"/>
      <c r="DC48" s="24"/>
      <c r="DD48" s="24"/>
      <c r="DE48" s="24"/>
      <c r="DF48" s="24"/>
      <c r="DG48" s="24"/>
      <c r="DH48" s="24"/>
      <c r="DI48" s="24"/>
      <c r="DJ48" s="24"/>
      <c r="DK48" s="24"/>
      <c r="DL48" s="24"/>
      <c r="DM48" s="24"/>
      <c r="DN48" s="24"/>
      <c r="DO48" s="24"/>
      <c r="DP48" s="24"/>
      <c r="DQ48" s="24"/>
      <c r="DR48" s="24"/>
      <c r="DS48" s="24"/>
      <c r="DT48" s="24"/>
      <c r="DU48" s="24"/>
      <c r="DV48" s="24"/>
      <c r="DW48" s="24"/>
      <c r="DX48" s="24"/>
      <c r="DY48" s="24"/>
      <c r="DZ48" s="24"/>
      <c r="EA48" s="24"/>
      <c r="EB48" s="24"/>
      <c r="EC48" s="24"/>
      <c r="ED48" s="24"/>
      <c r="EE48" s="24"/>
      <c r="EF48" s="24"/>
      <c r="EG48" s="24"/>
      <c r="EH48" s="24"/>
      <c r="EI48" s="24"/>
      <c r="EJ48" s="24"/>
      <c r="EK48" s="24"/>
      <c r="EL48" s="24"/>
      <c r="EM48" s="24"/>
      <c r="EN48" s="24"/>
      <c r="EO48" s="24"/>
      <c r="EP48" s="24"/>
      <c r="EQ48" s="24"/>
      <c r="ER48" s="24"/>
      <c r="ES48" s="24"/>
      <c r="ET48" s="24"/>
      <c r="EU48" s="24"/>
      <c r="EV48" s="24"/>
      <c r="EW48" s="24"/>
      <c r="EX48" s="24"/>
      <c r="EY48" s="24"/>
      <c r="EZ48" s="24"/>
      <c r="FA48" s="24"/>
      <c r="FB48" s="24"/>
      <c r="FC48" s="24"/>
      <c r="FD48" s="24"/>
      <c r="FE48" s="24"/>
      <c r="FF48" s="24"/>
      <c r="FG48" s="24"/>
      <c r="FH48" s="24"/>
      <c r="FI48" s="24"/>
      <c r="FJ48" s="24"/>
      <c r="FK48" s="24"/>
      <c r="FL48" s="24"/>
      <c r="FM48" s="24"/>
      <c r="FN48" s="24"/>
      <c r="FO48" s="24"/>
      <c r="FP48" s="24"/>
      <c r="FQ48" s="24"/>
      <c r="FR48" s="24"/>
      <c r="FS48" s="24"/>
      <c r="FT48" s="24"/>
      <c r="FU48" s="24"/>
      <c r="FV48" s="24"/>
      <c r="FW48" s="24"/>
      <c r="FX48" s="24"/>
      <c r="FY48" s="24"/>
      <c r="FZ48" s="24"/>
      <c r="GA48" s="24"/>
      <c r="GB48" s="24"/>
      <c r="GC48" s="24"/>
      <c r="GD48" s="24"/>
      <c r="GE48" s="24"/>
      <c r="GF48" s="24"/>
      <c r="GG48" s="24"/>
      <c r="GH48" s="24"/>
      <c r="GI48" s="24"/>
      <c r="GJ48" s="24"/>
      <c r="GK48" s="24"/>
      <c r="GL48" s="24"/>
      <c r="GM48" s="24"/>
      <c r="GN48" s="24"/>
      <c r="GO48" s="24"/>
      <c r="GP48" s="24"/>
      <c r="GQ48" s="24"/>
      <c r="GR48" s="24"/>
      <c r="GS48" s="24"/>
      <c r="GT48" s="24"/>
      <c r="GU48" s="24"/>
      <c r="GV48" s="24"/>
      <c r="GW48" s="24"/>
      <c r="GX48" s="24"/>
      <c r="GY48" s="24"/>
      <c r="GZ48" s="24"/>
      <c r="HA48" s="24"/>
      <c r="HB48" s="24"/>
      <c r="HC48" s="24"/>
      <c r="HD48" s="24"/>
      <c r="HE48" s="24"/>
      <c r="HF48" s="24"/>
      <c r="HG48" s="24"/>
      <c r="HH48" s="24"/>
      <c r="HI48" s="24"/>
      <c r="HJ48" s="24"/>
      <c r="HK48" s="24"/>
      <c r="HL48" s="24"/>
      <c r="HM48" s="24"/>
      <c r="HN48" s="24"/>
      <c r="HO48" s="24"/>
      <c r="HP48" s="24"/>
      <c r="HQ48" s="24"/>
      <c r="HR48" s="24"/>
      <c r="HS48" s="24"/>
      <c r="HT48" s="24"/>
      <c r="HU48" s="24"/>
      <c r="HV48" s="24"/>
      <c r="HW48" s="24"/>
      <c r="HX48" s="24"/>
      <c r="HY48" s="24"/>
      <c r="HZ48" s="24"/>
      <c r="IA48" s="24"/>
      <c r="IB48" s="24"/>
      <c r="IC48" s="24"/>
      <c r="ID48" s="24"/>
      <c r="IE48" s="24"/>
      <c r="IF48" s="24"/>
      <c r="IG48" s="24"/>
      <c r="IH48" s="24"/>
      <c r="II48" s="24"/>
      <c r="IJ48" s="24"/>
      <c r="IK48" s="24"/>
      <c r="IL48" s="24"/>
      <c r="IM48" s="24"/>
      <c r="IN48" s="24"/>
      <c r="IO48" s="24"/>
      <c r="IP48" s="24"/>
      <c r="IQ48" s="24"/>
      <c r="IR48" s="24"/>
      <c r="IS48" s="24"/>
      <c r="IT48" s="24"/>
      <c r="IU48" s="24"/>
      <c r="IV48" s="24"/>
      <c r="IW48" s="24"/>
      <c r="IX48" s="24"/>
      <c r="IY48" s="24"/>
      <c r="IZ48" s="24"/>
      <c r="JA48" s="24"/>
      <c r="JB48" s="24"/>
      <c r="JC48" s="24"/>
      <c r="JD48" s="24"/>
      <c r="JE48" s="24"/>
      <c r="JF48" s="24"/>
      <c r="JG48" s="24"/>
      <c r="JH48" s="24"/>
      <c r="JI48" s="24"/>
      <c r="JJ48" s="24"/>
      <c r="JK48" s="24"/>
      <c r="JL48" s="24"/>
      <c r="JM48" s="24"/>
      <c r="JN48" s="24"/>
      <c r="JO48" s="24"/>
      <c r="JP48" s="24"/>
      <c r="JQ48" s="24"/>
      <c r="JR48" s="24"/>
      <c r="JS48" s="24"/>
      <c r="JT48" s="24"/>
      <c r="JU48" s="24"/>
      <c r="JV48" s="24"/>
      <c r="JW48" s="24"/>
      <c r="JX48" s="24"/>
      <c r="JY48" s="24"/>
      <c r="JZ48" s="24"/>
      <c r="KA48" s="24"/>
      <c r="KB48" s="24"/>
      <c r="KC48" s="24"/>
      <c r="KD48" s="24"/>
      <c r="KE48" s="24"/>
      <c r="KF48" s="24"/>
      <c r="KG48" s="24"/>
      <c r="KH48" s="24"/>
      <c r="KI48" s="24"/>
      <c r="KJ48" s="24"/>
      <c r="KK48" s="24"/>
      <c r="KL48" s="24"/>
      <c r="KM48" s="24"/>
      <c r="KN48" s="24"/>
      <c r="KO48" s="24"/>
      <c r="KP48" s="24"/>
      <c r="KQ48" s="24"/>
      <c r="KR48" s="24"/>
      <c r="KS48" s="24"/>
      <c r="KT48" s="24"/>
      <c r="KU48" s="24"/>
      <c r="KV48" s="24"/>
      <c r="KW48" s="24"/>
      <c r="KX48" s="24"/>
      <c r="KY48" s="24"/>
      <c r="KZ48" s="24"/>
      <c r="LA48" s="24"/>
      <c r="LB48" s="24"/>
      <c r="LC48" s="24"/>
      <c r="LD48" s="24"/>
      <c r="LE48" s="24"/>
      <c r="LF48" s="24"/>
      <c r="LG48" s="24"/>
      <c r="LH48" s="24"/>
      <c r="LI48" s="24"/>
      <c r="LJ48" s="24"/>
      <c r="LK48" s="24"/>
      <c r="LL48" s="24"/>
      <c r="LM48" s="24"/>
      <c r="LN48" s="24"/>
      <c r="LO48" s="24"/>
      <c r="LP48" s="24"/>
      <c r="LQ48" s="24"/>
      <c r="LR48" s="24"/>
      <c r="LS48" s="24"/>
      <c r="LT48" s="24"/>
      <c r="LU48" s="24"/>
      <c r="LV48" s="24"/>
      <c r="LW48" s="24"/>
      <c r="LX48" s="24"/>
      <c r="LY48" s="24"/>
      <c r="LZ48" s="24"/>
      <c r="MA48" s="24"/>
      <c r="MB48" s="24"/>
      <c r="MC48" s="24"/>
      <c r="MD48" s="24"/>
      <c r="ME48" s="24"/>
      <c r="MF48" s="24"/>
      <c r="MG48" s="24"/>
      <c r="MH48" s="24"/>
      <c r="MI48" s="24"/>
      <c r="MJ48" s="24"/>
      <c r="MK48" s="24"/>
      <c r="ML48" s="24"/>
      <c r="MM48" s="24"/>
      <c r="MN48" s="24"/>
      <c r="MO48" s="24"/>
      <c r="MP48" s="24"/>
      <c r="MQ48" s="24"/>
      <c r="MR48" s="24"/>
      <c r="MS48" s="24"/>
      <c r="MT48" s="24"/>
      <c r="MU48" s="24"/>
      <c r="MV48" s="24"/>
      <c r="MW48" s="24"/>
      <c r="MX48" s="24"/>
      <c r="MY48" s="24"/>
      <c r="MZ48" s="24"/>
      <c r="NA48" s="24"/>
      <c r="NB48" s="24"/>
      <c r="NC48" s="24"/>
      <c r="ND48" s="24"/>
      <c r="NE48" s="24"/>
      <c r="NF48" s="24"/>
      <c r="NG48" s="24"/>
      <c r="NH48" s="24"/>
      <c r="NI48" s="24"/>
      <c r="NJ48" s="24"/>
      <c r="NK48" s="24"/>
      <c r="NL48" s="24"/>
      <c r="NM48" s="24"/>
      <c r="NN48" s="24"/>
      <c r="NO48" s="24"/>
      <c r="NP48" s="24"/>
      <c r="NQ48" s="24"/>
      <c r="NR48" s="24"/>
      <c r="NS48" s="24"/>
      <c r="NT48" s="24"/>
      <c r="NU48" s="24"/>
      <c r="NV48" s="24"/>
      <c r="NW48" s="24"/>
      <c r="NX48" s="24"/>
      <c r="NY48" s="24"/>
      <c r="NZ48" s="24"/>
      <c r="OA48" s="24"/>
      <c r="OB48" s="24"/>
      <c r="OC48" s="24"/>
      <c r="OD48" s="24"/>
      <c r="OE48" s="24"/>
      <c r="OF48" s="24"/>
      <c r="OG48" s="24"/>
      <c r="OH48" s="24"/>
      <c r="OI48" s="24"/>
      <c r="OJ48" s="24"/>
      <c r="OK48" s="24"/>
      <c r="OL48" s="24"/>
      <c r="OM48" s="24"/>
      <c r="ON48" s="24"/>
      <c r="OO48" s="24"/>
      <c r="OP48" s="24"/>
      <c r="OQ48" s="24"/>
      <c r="OR48" s="24"/>
      <c r="OS48" s="24"/>
      <c r="OT48" s="24"/>
      <c r="OU48" s="24"/>
      <c r="OV48" s="24"/>
      <c r="OW48" s="24"/>
      <c r="OX48" s="24"/>
      <c r="OY48" s="24"/>
      <c r="OZ48" s="24"/>
      <c r="PA48" s="24"/>
      <c r="PB48" s="24"/>
      <c r="PC48" s="24"/>
      <c r="PD48" s="24"/>
      <c r="PE48" s="24"/>
      <c r="PF48" s="24"/>
      <c r="PG48" s="24"/>
      <c r="PH48" s="24"/>
      <c r="PI48" s="24"/>
      <c r="PJ48" s="24"/>
      <c r="PK48" s="24"/>
      <c r="PL48" s="24"/>
      <c r="PM48" s="24"/>
      <c r="PN48" s="24"/>
      <c r="PO48" s="24"/>
      <c r="PP48" s="24"/>
      <c r="PQ48" s="24"/>
      <c r="PR48" s="24"/>
      <c r="PS48" s="24"/>
      <c r="PT48" s="24"/>
      <c r="PU48" s="24"/>
      <c r="PV48" s="24"/>
      <c r="PW48" s="24"/>
      <c r="PX48" s="24"/>
      <c r="PY48" s="24"/>
      <c r="PZ48" s="24"/>
      <c r="QA48" s="24"/>
      <c r="QB48" s="24"/>
      <c r="QC48" s="24"/>
      <c r="QD48" s="24"/>
      <c r="QE48" s="24"/>
      <c r="QF48" s="24"/>
      <c r="QG48" s="24"/>
      <c r="QH48" s="24"/>
      <c r="QI48" s="24"/>
      <c r="QJ48" s="24"/>
      <c r="QK48" s="24"/>
      <c r="QL48" s="24"/>
      <c r="QM48" s="24"/>
      <c r="QN48" s="24"/>
      <c r="QO48" s="24"/>
      <c r="QP48" s="24"/>
      <c r="QQ48" s="24"/>
      <c r="QR48" s="24"/>
      <c r="QS48" s="24"/>
      <c r="QT48" s="24"/>
      <c r="QU48" s="24"/>
      <c r="QV48" s="24"/>
      <c r="QW48" s="24"/>
      <c r="QX48" s="24"/>
      <c r="QY48" s="24"/>
      <c r="QZ48" s="24"/>
      <c r="RA48" s="24"/>
      <c r="RB48" s="24"/>
      <c r="RC48" s="24"/>
      <c r="RD48" s="24"/>
      <c r="RE48" s="24"/>
      <c r="RF48" s="24"/>
      <c r="RG48" s="24"/>
      <c r="RH48" s="24"/>
      <c r="RI48" s="24"/>
      <c r="RJ48" s="24"/>
      <c r="RK48" s="24"/>
      <c r="RL48" s="24"/>
      <c r="RM48" s="24"/>
      <c r="RN48" s="24"/>
      <c r="RO48" s="24"/>
      <c r="RP48" s="24"/>
      <c r="RQ48" s="24"/>
      <c r="RR48" s="24"/>
      <c r="RS48" s="24"/>
      <c r="RT48" s="24"/>
      <c r="RU48" s="24"/>
      <c r="RV48" s="24"/>
      <c r="RW48" s="24"/>
      <c r="RX48" s="24"/>
      <c r="RY48" s="24"/>
      <c r="RZ48" s="24"/>
      <c r="SA48" s="24"/>
      <c r="SB48" s="24"/>
      <c r="SC48" s="24"/>
      <c r="SD48" s="24"/>
      <c r="SE48" s="24"/>
      <c r="SF48" s="24"/>
      <c r="SG48" s="24"/>
      <c r="SH48" s="24"/>
      <c r="SI48" s="24"/>
      <c r="SJ48" s="24"/>
      <c r="SK48" s="24"/>
      <c r="SL48" s="24"/>
      <c r="SM48" s="24"/>
      <c r="SN48" s="24"/>
      <c r="SO48" s="24"/>
      <c r="SP48" s="24"/>
      <c r="SQ48" s="24"/>
      <c r="SR48" s="24"/>
      <c r="SS48" s="24"/>
      <c r="ST48" s="24"/>
      <c r="SU48" s="24"/>
      <c r="SV48" s="24"/>
      <c r="SW48" s="24"/>
      <c r="SX48" s="24"/>
      <c r="SY48" s="24"/>
      <c r="SZ48" s="24"/>
      <c r="TA48" s="24"/>
      <c r="TB48" s="24"/>
      <c r="TC48" s="24"/>
      <c r="TD48" s="24"/>
      <c r="TE48" s="24"/>
      <c r="TF48" s="24"/>
      <c r="TG48" s="24"/>
      <c r="TH48" s="24"/>
      <c r="TI48" s="24"/>
      <c r="TJ48" s="24"/>
      <c r="TK48" s="24"/>
      <c r="TL48" s="24"/>
      <c r="TM48" s="24"/>
      <c r="TN48" s="24"/>
      <c r="TO48" s="24"/>
      <c r="TP48" s="24"/>
      <c r="TQ48" s="24"/>
      <c r="TR48" s="24"/>
      <c r="TS48" s="24"/>
      <c r="TT48" s="24"/>
      <c r="TU48" s="24"/>
      <c r="TV48" s="24"/>
      <c r="TW48" s="24"/>
      <c r="TX48" s="24"/>
      <c r="TY48" s="24"/>
      <c r="TZ48" s="24"/>
      <c r="UA48" s="24"/>
      <c r="UB48" s="24"/>
      <c r="UC48" s="24"/>
      <c r="UD48" s="24"/>
      <c r="UE48" s="24"/>
      <c r="UF48" s="24"/>
      <c r="UG48" s="24"/>
      <c r="UH48" s="24"/>
      <c r="UI48" s="24"/>
      <c r="UJ48" s="24"/>
      <c r="UK48" s="24"/>
      <c r="UL48" s="24"/>
      <c r="UM48" s="24"/>
      <c r="UN48" s="24"/>
      <c r="UO48" s="24"/>
      <c r="UP48" s="24"/>
      <c r="UQ48" s="24"/>
      <c r="UR48" s="24"/>
      <c r="US48" s="24"/>
      <c r="UT48" s="24"/>
      <c r="UU48" s="24"/>
      <c r="UV48" s="24"/>
      <c r="UW48" s="24"/>
      <c r="UX48" s="24"/>
      <c r="UY48" s="24"/>
      <c r="UZ48" s="24"/>
      <c r="VA48" s="24"/>
      <c r="VB48" s="24"/>
      <c r="VC48" s="24"/>
      <c r="VD48" s="24"/>
      <c r="VE48" s="24"/>
      <c r="VF48" s="24"/>
      <c r="VG48" s="24"/>
      <c r="VH48" s="24"/>
      <c r="VI48" s="24"/>
      <c r="VJ48" s="24"/>
      <c r="VK48" s="24"/>
      <c r="VL48" s="24"/>
      <c r="VM48" s="24"/>
      <c r="VN48" s="24"/>
      <c r="VO48" s="24"/>
      <c r="VP48" s="24"/>
      <c r="VQ48" s="24"/>
      <c r="VR48" s="24"/>
      <c r="VS48" s="24"/>
      <c r="VT48" s="24"/>
      <c r="VU48" s="24"/>
      <c r="VV48" s="24"/>
      <c r="VW48" s="24"/>
      <c r="VX48" s="24"/>
      <c r="VY48" s="24"/>
      <c r="VZ48" s="24"/>
      <c r="WA48" s="24"/>
      <c r="WB48" s="24"/>
      <c r="WC48" s="24"/>
      <c r="WD48" s="24"/>
      <c r="WE48" s="24"/>
      <c r="WF48" s="24"/>
      <c r="WG48" s="24"/>
      <c r="WH48" s="24"/>
      <c r="WI48" s="24"/>
      <c r="WJ48" s="24"/>
      <c r="WK48" s="24"/>
      <c r="WL48" s="24"/>
      <c r="WM48" s="24"/>
      <c r="WN48" s="24"/>
      <c r="WO48" s="24"/>
      <c r="WP48" s="24"/>
      <c r="WQ48" s="24"/>
      <c r="WR48" s="24"/>
      <c r="WS48" s="24"/>
      <c r="WT48" s="24"/>
      <c r="WU48" s="24"/>
      <c r="WV48" s="24"/>
      <c r="WW48" s="24"/>
      <c r="WX48" s="24"/>
      <c r="WY48" s="24"/>
      <c r="WZ48" s="24"/>
      <c r="XA48" s="24"/>
      <c r="XB48" s="24"/>
      <c r="XC48" s="24"/>
      <c r="XD48" s="24"/>
      <c r="XE48" s="24"/>
      <c r="XF48" s="24"/>
      <c r="XG48" s="24"/>
      <c r="XH48" s="24"/>
      <c r="XI48" s="24"/>
      <c r="XJ48" s="24"/>
      <c r="XK48" s="24"/>
      <c r="XL48" s="24"/>
      <c r="XM48" s="24"/>
      <c r="XN48" s="24"/>
      <c r="XO48" s="24"/>
      <c r="XP48" s="24"/>
      <c r="XQ48" s="24"/>
      <c r="XR48" s="24"/>
      <c r="XS48" s="24"/>
      <c r="XT48" s="24"/>
      <c r="XU48" s="24"/>
      <c r="XV48" s="24"/>
      <c r="XW48" s="24"/>
      <c r="XX48" s="24"/>
      <c r="XY48" s="24"/>
      <c r="XZ48" s="24"/>
      <c r="YA48" s="24"/>
      <c r="YB48" s="24"/>
      <c r="YC48" s="24"/>
      <c r="YD48" s="24"/>
      <c r="YE48" s="24"/>
      <c r="YF48" s="24"/>
      <c r="YG48" s="24"/>
      <c r="YH48" s="24"/>
      <c r="YI48" s="24"/>
      <c r="YJ48" s="24"/>
      <c r="YK48" s="24"/>
      <c r="YL48" s="24"/>
      <c r="YM48" s="24"/>
      <c r="YN48" s="24"/>
      <c r="YO48" s="24"/>
      <c r="YP48" s="24"/>
      <c r="YQ48" s="24"/>
      <c r="YR48" s="24"/>
      <c r="YS48" s="24"/>
      <c r="YT48" s="24"/>
      <c r="YU48" s="24"/>
      <c r="YV48" s="24"/>
      <c r="YW48" s="24"/>
      <c r="YX48" s="24"/>
      <c r="YY48" s="24"/>
      <c r="YZ48" s="24"/>
      <c r="ZA48" s="24"/>
      <c r="ZB48" s="24"/>
      <c r="ZC48" s="24"/>
      <c r="ZD48" s="24"/>
      <c r="ZE48" s="24"/>
      <c r="ZF48" s="24"/>
      <c r="ZG48" s="24"/>
      <c r="ZH48" s="24"/>
      <c r="ZI48" s="24"/>
      <c r="ZJ48" s="24"/>
      <c r="ZK48" s="24"/>
      <c r="ZL48" s="24"/>
      <c r="ZM48" s="24"/>
      <c r="ZN48" s="24"/>
      <c r="ZO48" s="24"/>
      <c r="ZP48" s="24"/>
      <c r="ZQ48" s="24"/>
      <c r="ZR48" s="24"/>
      <c r="ZS48" s="24"/>
      <c r="ZT48" s="24"/>
      <c r="ZU48" s="24"/>
      <c r="ZV48" s="24"/>
      <c r="ZW48" s="24"/>
      <c r="ZX48" s="24"/>
      <c r="ZY48" s="24"/>
      <c r="ZZ48" s="24"/>
      <c r="AAA48" s="24"/>
      <c r="AAB48" s="24"/>
      <c r="AAC48" s="24"/>
      <c r="AAD48" s="24"/>
      <c r="AAE48" s="24"/>
      <c r="AAF48" s="24"/>
      <c r="AAG48" s="24"/>
      <c r="AAH48" s="24"/>
      <c r="AAI48" s="24"/>
      <c r="AAJ48" s="24"/>
      <c r="AAK48" s="24"/>
      <c r="AAL48" s="24"/>
      <c r="AAM48" s="24"/>
      <c r="AAN48" s="24"/>
      <c r="AAO48" s="24"/>
      <c r="AAP48" s="24"/>
      <c r="AAQ48" s="24"/>
      <c r="AAR48" s="24"/>
      <c r="AAS48" s="24"/>
      <c r="AAT48" s="24"/>
      <c r="AAU48" s="24"/>
      <c r="AAV48" s="24"/>
      <c r="AAW48" s="24"/>
      <c r="AAX48" s="24"/>
      <c r="AAY48" s="24"/>
      <c r="AAZ48" s="24"/>
      <c r="ABA48" s="24"/>
      <c r="ABB48" s="24"/>
      <c r="ABC48" s="24"/>
      <c r="ABD48" s="24"/>
      <c r="ABE48" s="24"/>
      <c r="ABF48" s="24"/>
      <c r="ABG48" s="24"/>
      <c r="ABH48" s="24"/>
      <c r="ABI48" s="24"/>
      <c r="ABJ48" s="24"/>
      <c r="ABK48" s="24"/>
      <c r="ABL48" s="24"/>
      <c r="ABM48" s="24"/>
      <c r="ABN48" s="24"/>
      <c r="ABO48" s="24"/>
      <c r="ABP48" s="24"/>
      <c r="ABQ48" s="24"/>
      <c r="ABR48" s="24"/>
      <c r="ABS48" s="24"/>
      <c r="ABT48" s="24"/>
      <c r="ABU48" s="24"/>
      <c r="ABV48" s="24"/>
      <c r="ABW48" s="24"/>
      <c r="ABX48" s="24"/>
      <c r="ABY48" s="24"/>
      <c r="ABZ48" s="24"/>
      <c r="ACA48" s="24"/>
      <c r="ACB48" s="24"/>
      <c r="ACC48" s="24"/>
      <c r="ACD48" s="24"/>
      <c r="ACE48" s="24"/>
      <c r="ACF48" s="24"/>
      <c r="ACG48" s="24"/>
      <c r="ACH48" s="24"/>
      <c r="ACI48" s="24"/>
      <c r="ACJ48" s="24"/>
      <c r="ACK48" s="24"/>
      <c r="ACL48" s="24"/>
      <c r="ACM48" s="24"/>
      <c r="ACN48" s="24"/>
      <c r="ACO48" s="24"/>
      <c r="ACP48" s="24"/>
      <c r="ACQ48" s="24"/>
      <c r="ACR48" s="24"/>
      <c r="ACS48" s="24"/>
      <c r="ACT48" s="24"/>
      <c r="ACU48" s="24"/>
      <c r="ACV48" s="24"/>
      <c r="ACW48" s="24"/>
      <c r="ACX48" s="24"/>
      <c r="ACY48" s="24"/>
      <c r="ACZ48" s="24"/>
      <c r="ADA48" s="24"/>
      <c r="ADB48" s="24"/>
      <c r="ADC48" s="24"/>
      <c r="ADD48" s="24"/>
      <c r="ADE48" s="24"/>
      <c r="ADF48" s="24"/>
      <c r="ADG48" s="24"/>
      <c r="ADH48" s="24"/>
      <c r="ADI48" s="24"/>
      <c r="ADJ48" s="24"/>
      <c r="ADK48" s="24"/>
      <c r="ADL48" s="24"/>
      <c r="ADM48" s="24"/>
      <c r="ADN48" s="24"/>
      <c r="ADO48" s="24"/>
      <c r="ADP48" s="24"/>
      <c r="ADQ48" s="24"/>
      <c r="ADR48" s="24"/>
      <c r="ADS48" s="24"/>
      <c r="ADT48" s="24"/>
      <c r="ADU48" s="24"/>
      <c r="ADV48" s="24"/>
      <c r="ADW48" s="24"/>
      <c r="ADX48" s="24"/>
      <c r="ADY48" s="24"/>
      <c r="ADZ48" s="24"/>
      <c r="AEA48" s="24"/>
      <c r="AEB48" s="24"/>
      <c r="AEC48" s="24"/>
      <c r="AED48" s="24"/>
      <c r="AEE48" s="24"/>
      <c r="AEF48" s="24"/>
      <c r="AEG48" s="24"/>
      <c r="AEH48" s="24"/>
      <c r="AEI48" s="24"/>
      <c r="AEJ48" s="24"/>
      <c r="AEK48" s="24"/>
      <c r="AEL48" s="24"/>
      <c r="AEM48" s="24"/>
      <c r="AEN48" s="24"/>
      <c r="AEO48" s="24"/>
      <c r="AEP48" s="24"/>
      <c r="AEQ48" s="24"/>
      <c r="AER48" s="24"/>
      <c r="AES48" s="24"/>
      <c r="AET48" s="24"/>
      <c r="AEU48" s="24"/>
      <c r="AEV48" s="24"/>
      <c r="AEW48" s="24"/>
      <c r="AEX48" s="24"/>
      <c r="AEY48" s="24"/>
      <c r="AEZ48" s="24"/>
      <c r="AFA48" s="24"/>
      <c r="AFB48" s="24"/>
      <c r="AFC48" s="24"/>
      <c r="AFD48" s="24"/>
      <c r="AFE48" s="24"/>
      <c r="AFF48" s="24"/>
      <c r="AFG48" s="24"/>
      <c r="AFH48" s="24"/>
      <c r="AFI48" s="24"/>
      <c r="AFJ48" s="24"/>
      <c r="AFK48" s="24"/>
      <c r="AFL48" s="24"/>
      <c r="AFM48" s="24"/>
      <c r="AFN48" s="24"/>
      <c r="AFO48" s="24"/>
      <c r="AFP48" s="24"/>
      <c r="AFQ48" s="24"/>
      <c r="AFR48" s="24"/>
      <c r="AFS48" s="24"/>
      <c r="AFT48" s="24"/>
      <c r="AFU48" s="24"/>
      <c r="AFV48" s="24"/>
      <c r="AFW48" s="24"/>
      <c r="AFX48" s="24"/>
      <c r="AFY48" s="24"/>
      <c r="AFZ48" s="24"/>
      <c r="AGA48" s="24"/>
      <c r="AGB48" s="24"/>
      <c r="AGC48" s="24"/>
      <c r="AGD48" s="24"/>
      <c r="AGE48" s="24"/>
      <c r="AGF48" s="24"/>
      <c r="AGG48" s="24"/>
      <c r="AGH48" s="24"/>
      <c r="AGI48" s="24"/>
      <c r="AGJ48" s="24"/>
      <c r="AGK48" s="24"/>
      <c r="AGL48" s="24"/>
      <c r="AGM48" s="24"/>
      <c r="AGN48" s="24"/>
      <c r="AGO48" s="24"/>
      <c r="AGP48" s="24"/>
      <c r="AGQ48" s="24"/>
      <c r="AGR48" s="24"/>
      <c r="AGS48" s="24"/>
      <c r="AGT48" s="24"/>
      <c r="AGU48" s="24"/>
      <c r="AGV48" s="24"/>
      <c r="AGW48" s="24"/>
      <c r="AGX48" s="24"/>
      <c r="AGY48" s="24"/>
      <c r="AGZ48" s="24"/>
      <c r="AHA48" s="24"/>
      <c r="AHB48" s="24"/>
      <c r="AHC48" s="24"/>
      <c r="AHD48" s="24"/>
      <c r="AHE48" s="24"/>
      <c r="AHF48" s="24"/>
      <c r="AHG48" s="24"/>
      <c r="AHH48" s="24"/>
      <c r="AHI48" s="24"/>
      <c r="AHJ48" s="24"/>
      <c r="AHK48" s="24"/>
      <c r="AHL48" s="24"/>
      <c r="AHM48" s="24"/>
      <c r="AHN48" s="24"/>
      <c r="AHO48" s="24"/>
      <c r="AHP48" s="24"/>
      <c r="AHQ48" s="24"/>
      <c r="AHR48" s="24"/>
      <c r="AHS48" s="24"/>
      <c r="AHT48" s="24"/>
      <c r="AHU48" s="24"/>
      <c r="AHV48" s="24"/>
      <c r="AHW48" s="24"/>
      <c r="AHX48" s="24"/>
      <c r="AHY48" s="24"/>
      <c r="AHZ48" s="24"/>
      <c r="AIA48" s="24"/>
      <c r="AIB48" s="24"/>
      <c r="AIC48" s="24"/>
      <c r="AID48" s="24"/>
      <c r="AIE48" s="24"/>
      <c r="AIF48" s="24"/>
      <c r="AIG48" s="24"/>
      <c r="AIH48" s="24"/>
      <c r="AII48" s="24"/>
      <c r="AIJ48" s="24"/>
      <c r="AIK48" s="24"/>
      <c r="AIL48" s="24"/>
      <c r="AIM48" s="24"/>
      <c r="AIN48" s="24"/>
      <c r="AIO48" s="24"/>
      <c r="AIP48" s="24"/>
      <c r="AIQ48" s="24"/>
      <c r="AIR48" s="24"/>
      <c r="AIS48" s="24"/>
      <c r="AIT48" s="24"/>
      <c r="AIU48" s="24"/>
      <c r="AIV48" s="24"/>
      <c r="AIW48" s="24"/>
      <c r="AIX48" s="24"/>
      <c r="AIY48" s="24"/>
      <c r="AIZ48" s="24"/>
      <c r="AJA48" s="24"/>
      <c r="AJB48" s="24"/>
      <c r="AJC48" s="24"/>
      <c r="AJD48" s="24"/>
      <c r="AJE48" s="24"/>
      <c r="AJF48" s="24"/>
      <c r="AJG48" s="24"/>
      <c r="AJH48" s="24"/>
      <c r="AJI48" s="24"/>
      <c r="AJJ48" s="24"/>
      <c r="AJK48" s="24"/>
      <c r="AJL48" s="24"/>
      <c r="AJM48" s="24"/>
      <c r="AJN48" s="24"/>
      <c r="AJO48" s="24"/>
      <c r="AJP48" s="24"/>
      <c r="AJQ48" s="24"/>
      <c r="AJR48" s="24"/>
      <c r="AJS48" s="24"/>
      <c r="AJT48" s="24"/>
      <c r="AJU48" s="24"/>
      <c r="AJV48" s="24"/>
      <c r="AJW48" s="24"/>
      <c r="AJX48" s="24"/>
      <c r="AJY48" s="24"/>
      <c r="AJZ48" s="24"/>
      <c r="AKA48" s="24"/>
      <c r="AKB48" s="24"/>
      <c r="AKC48" s="24"/>
      <c r="AKD48" s="24"/>
      <c r="AKE48" s="24"/>
      <c r="AKF48" s="24"/>
      <c r="AKG48" s="24"/>
      <c r="AKH48" s="24"/>
      <c r="AKI48" s="24"/>
      <c r="AKJ48" s="24"/>
      <c r="AKK48" s="24"/>
      <c r="AKL48" s="24"/>
      <c r="AKM48" s="24"/>
      <c r="AKN48" s="24"/>
      <c r="AKO48" s="24"/>
      <c r="AKP48" s="24"/>
      <c r="AKQ48" s="24"/>
      <c r="AKR48" s="24"/>
      <c r="AKS48" s="24"/>
      <c r="AKT48" s="24"/>
      <c r="AKU48" s="24"/>
      <c r="AKV48" s="24"/>
      <c r="AKW48" s="24"/>
      <c r="AKX48" s="24"/>
      <c r="AKY48" s="24"/>
      <c r="AKZ48" s="24"/>
      <c r="ALA48" s="24"/>
      <c r="ALB48" s="24"/>
      <c r="ALC48" s="24"/>
      <c r="ALD48" s="24"/>
      <c r="ALE48" s="24"/>
      <c r="ALF48" s="24"/>
      <c r="ALG48" s="24"/>
      <c r="ALH48" s="24"/>
      <c r="ALI48" s="24"/>
      <c r="ALJ48" s="24"/>
      <c r="ALK48" s="24"/>
      <c r="ALL48" s="24"/>
      <c r="ALM48" s="24"/>
      <c r="ALN48" s="24"/>
      <c r="ALO48" s="24"/>
      <c r="ALP48" s="24"/>
      <c r="ALQ48" s="24"/>
      <c r="ALR48" s="24"/>
      <c r="ALS48" s="24"/>
      <c r="ALT48" s="24"/>
      <c r="ALU48" s="24"/>
      <c r="ALV48" s="24"/>
      <c r="ALW48" s="24"/>
      <c r="ALX48" s="24"/>
      <c r="ALY48" s="24"/>
      <c r="ALZ48" s="24"/>
      <c r="AMA48" s="24"/>
      <c r="AMB48" s="24"/>
      <c r="AMC48" s="24"/>
    </row>
    <row r="49" spans="1:1017" s="61" customFormat="1">
      <c r="A49" s="63" t="s">
        <v>141</v>
      </c>
      <c r="B49" s="63"/>
      <c r="C49" s="64" t="s">
        <v>142</v>
      </c>
      <c r="D49" s="74"/>
      <c r="E49" s="63"/>
      <c r="F49" s="125"/>
      <c r="G49" s="125"/>
      <c r="H49" s="125"/>
      <c r="I49" s="125"/>
      <c r="J49" s="125"/>
      <c r="K49" s="176">
        <f>SUBTOTAL(9,K50:K68)</f>
        <v>325648.07</v>
      </c>
      <c r="L49" s="58"/>
      <c r="M49" s="24"/>
      <c r="N49" s="24"/>
      <c r="O49" s="24"/>
      <c r="P49" s="24"/>
      <c r="Q49" s="24"/>
      <c r="R49" s="24"/>
      <c r="S49" s="24"/>
      <c r="T49" s="24"/>
      <c r="U49" s="24"/>
      <c r="V49" s="24"/>
      <c r="W49" s="24"/>
      <c r="X49" s="24"/>
      <c r="Y49" s="24"/>
      <c r="Z49" s="24"/>
      <c r="AA49" s="24"/>
      <c r="AB49" s="24"/>
      <c r="AC49" s="24"/>
      <c r="AD49" s="24"/>
      <c r="AE49" s="24"/>
      <c r="AF49" s="24"/>
      <c r="AG49" s="24"/>
      <c r="AH49" s="24"/>
      <c r="AI49" s="24"/>
      <c r="AJ49" s="24"/>
      <c r="AK49" s="24"/>
      <c r="AL49" s="24"/>
      <c r="AM49" s="24"/>
      <c r="AN49" s="24"/>
      <c r="AO49" s="24"/>
      <c r="AP49" s="24"/>
      <c r="AQ49" s="24"/>
      <c r="AR49" s="24"/>
      <c r="AS49" s="24"/>
      <c r="AT49" s="24"/>
      <c r="AU49" s="24"/>
      <c r="AV49" s="24"/>
      <c r="AW49" s="24"/>
      <c r="AX49" s="24"/>
      <c r="AY49" s="24"/>
      <c r="AZ49" s="24"/>
      <c r="BA49" s="24"/>
      <c r="BB49" s="24"/>
      <c r="BC49" s="24"/>
      <c r="BD49" s="24"/>
      <c r="BE49" s="24"/>
      <c r="BF49" s="24"/>
      <c r="BG49" s="24"/>
      <c r="BH49" s="24"/>
      <c r="BI49" s="24"/>
      <c r="BJ49" s="24"/>
      <c r="BK49" s="24"/>
      <c r="BL49" s="24"/>
      <c r="BM49" s="24"/>
      <c r="BN49" s="24"/>
      <c r="BO49" s="24"/>
      <c r="BP49" s="24"/>
      <c r="BQ49" s="24"/>
      <c r="BR49" s="24"/>
      <c r="BS49" s="24"/>
      <c r="BT49" s="24"/>
      <c r="BU49" s="24"/>
      <c r="BV49" s="24"/>
      <c r="BW49" s="24"/>
      <c r="BX49" s="24"/>
      <c r="BY49" s="24"/>
      <c r="BZ49" s="24"/>
      <c r="CA49" s="24"/>
      <c r="CB49" s="24"/>
      <c r="CC49" s="24"/>
      <c r="CD49" s="24"/>
      <c r="CE49" s="24"/>
      <c r="CF49" s="24"/>
      <c r="CG49" s="24"/>
      <c r="CH49" s="24"/>
      <c r="CI49" s="24"/>
      <c r="CJ49" s="24"/>
      <c r="CK49" s="24"/>
      <c r="CL49" s="24"/>
      <c r="CM49" s="24"/>
      <c r="CN49" s="24"/>
      <c r="CO49" s="24"/>
      <c r="CP49" s="24"/>
      <c r="CQ49" s="24"/>
      <c r="CR49" s="24"/>
      <c r="CS49" s="24"/>
      <c r="CT49" s="24"/>
      <c r="CU49" s="24"/>
      <c r="CV49" s="24"/>
      <c r="CW49" s="24"/>
      <c r="CX49" s="24"/>
      <c r="CY49" s="24"/>
      <c r="CZ49" s="24"/>
      <c r="DA49" s="24"/>
      <c r="DB49" s="24"/>
      <c r="DC49" s="24"/>
      <c r="DD49" s="24"/>
      <c r="DE49" s="24"/>
      <c r="DF49" s="24"/>
      <c r="DG49" s="24"/>
      <c r="DH49" s="24"/>
      <c r="DI49" s="24"/>
      <c r="DJ49" s="24"/>
      <c r="DK49" s="24"/>
      <c r="DL49" s="24"/>
      <c r="DM49" s="24"/>
      <c r="DN49" s="24"/>
      <c r="DO49" s="24"/>
      <c r="DP49" s="24"/>
      <c r="DQ49" s="24"/>
      <c r="DR49" s="24"/>
      <c r="DS49" s="24"/>
      <c r="DT49" s="24"/>
      <c r="DU49" s="24"/>
      <c r="DV49" s="24"/>
      <c r="DW49" s="24"/>
      <c r="DX49" s="24"/>
      <c r="DY49" s="24"/>
      <c r="DZ49" s="24"/>
      <c r="EA49" s="24"/>
      <c r="EB49" s="24"/>
      <c r="EC49" s="24"/>
      <c r="ED49" s="24"/>
      <c r="EE49" s="24"/>
      <c r="EF49" s="24"/>
      <c r="EG49" s="24"/>
      <c r="EH49" s="24"/>
      <c r="EI49" s="24"/>
      <c r="EJ49" s="24"/>
      <c r="EK49" s="24"/>
      <c r="EL49" s="24"/>
      <c r="EM49" s="24"/>
      <c r="EN49" s="24"/>
      <c r="EO49" s="24"/>
      <c r="EP49" s="24"/>
      <c r="EQ49" s="24"/>
      <c r="ER49" s="24"/>
      <c r="ES49" s="24"/>
      <c r="ET49" s="24"/>
      <c r="EU49" s="24"/>
      <c r="EV49" s="24"/>
      <c r="EW49" s="24"/>
      <c r="EX49" s="24"/>
      <c r="EY49" s="24"/>
      <c r="EZ49" s="24"/>
      <c r="FA49" s="24"/>
      <c r="FB49" s="24"/>
      <c r="FC49" s="24"/>
      <c r="FD49" s="24"/>
      <c r="FE49" s="24"/>
      <c r="FF49" s="24"/>
      <c r="FG49" s="24"/>
      <c r="FH49" s="24"/>
      <c r="FI49" s="24"/>
      <c r="FJ49" s="24"/>
      <c r="FK49" s="24"/>
      <c r="FL49" s="24"/>
      <c r="FM49" s="24"/>
      <c r="FN49" s="24"/>
      <c r="FO49" s="24"/>
      <c r="FP49" s="24"/>
      <c r="FQ49" s="24"/>
      <c r="FR49" s="24"/>
      <c r="FS49" s="24"/>
      <c r="FT49" s="24"/>
      <c r="FU49" s="24"/>
      <c r="FV49" s="24"/>
      <c r="FW49" s="24"/>
      <c r="FX49" s="24"/>
      <c r="FY49" s="24"/>
      <c r="FZ49" s="24"/>
      <c r="GA49" s="24"/>
      <c r="GB49" s="24"/>
      <c r="GC49" s="24"/>
      <c r="GD49" s="24"/>
      <c r="GE49" s="24"/>
      <c r="GF49" s="24"/>
      <c r="GG49" s="24"/>
      <c r="GH49" s="24"/>
      <c r="GI49" s="24"/>
      <c r="GJ49" s="24"/>
      <c r="GK49" s="24"/>
      <c r="GL49" s="24"/>
      <c r="GM49" s="24"/>
      <c r="GN49" s="24"/>
      <c r="GO49" s="24"/>
      <c r="GP49" s="24"/>
      <c r="GQ49" s="24"/>
      <c r="GR49" s="24"/>
      <c r="GS49" s="24"/>
      <c r="GT49" s="24"/>
      <c r="GU49" s="24"/>
      <c r="GV49" s="24"/>
      <c r="GW49" s="24"/>
      <c r="GX49" s="24"/>
      <c r="GY49" s="24"/>
      <c r="GZ49" s="24"/>
      <c r="HA49" s="24"/>
      <c r="HB49" s="24"/>
      <c r="HC49" s="24"/>
      <c r="HD49" s="24"/>
      <c r="HE49" s="24"/>
      <c r="HF49" s="24"/>
      <c r="HG49" s="24"/>
      <c r="HH49" s="24"/>
      <c r="HI49" s="24"/>
      <c r="HJ49" s="24"/>
      <c r="HK49" s="24"/>
      <c r="HL49" s="24"/>
      <c r="HM49" s="24"/>
      <c r="HN49" s="24"/>
      <c r="HO49" s="24"/>
      <c r="HP49" s="24"/>
      <c r="HQ49" s="24"/>
      <c r="HR49" s="24"/>
      <c r="HS49" s="24"/>
      <c r="HT49" s="24"/>
      <c r="HU49" s="24"/>
      <c r="HV49" s="24"/>
      <c r="HW49" s="24"/>
      <c r="HX49" s="24"/>
      <c r="HY49" s="24"/>
      <c r="HZ49" s="24"/>
      <c r="IA49" s="24"/>
      <c r="IB49" s="24"/>
      <c r="IC49" s="24"/>
      <c r="ID49" s="24"/>
      <c r="IE49" s="24"/>
      <c r="IF49" s="24"/>
      <c r="IG49" s="24"/>
      <c r="IH49" s="24"/>
      <c r="II49" s="24"/>
      <c r="IJ49" s="24"/>
      <c r="IK49" s="24"/>
      <c r="IL49" s="24"/>
      <c r="IM49" s="24"/>
      <c r="IN49" s="24"/>
      <c r="IO49" s="24"/>
      <c r="IP49" s="24"/>
      <c r="IQ49" s="24"/>
      <c r="IR49" s="24"/>
      <c r="IS49" s="24"/>
      <c r="IT49" s="24"/>
      <c r="IU49" s="24"/>
      <c r="IV49" s="24"/>
      <c r="IW49" s="24"/>
      <c r="IX49" s="24"/>
      <c r="IY49" s="24"/>
      <c r="IZ49" s="24"/>
      <c r="JA49" s="24"/>
      <c r="JB49" s="24"/>
      <c r="JC49" s="24"/>
      <c r="JD49" s="24"/>
      <c r="JE49" s="24"/>
      <c r="JF49" s="24"/>
      <c r="JG49" s="24"/>
      <c r="JH49" s="24"/>
      <c r="JI49" s="24"/>
      <c r="JJ49" s="24"/>
      <c r="JK49" s="24"/>
      <c r="JL49" s="24"/>
      <c r="JM49" s="24"/>
      <c r="JN49" s="24"/>
      <c r="JO49" s="24"/>
      <c r="JP49" s="24"/>
      <c r="JQ49" s="24"/>
      <c r="JR49" s="24"/>
      <c r="JS49" s="24"/>
      <c r="JT49" s="24"/>
      <c r="JU49" s="24"/>
      <c r="JV49" s="24"/>
      <c r="JW49" s="24"/>
      <c r="JX49" s="24"/>
      <c r="JY49" s="24"/>
      <c r="JZ49" s="24"/>
      <c r="KA49" s="24"/>
      <c r="KB49" s="24"/>
      <c r="KC49" s="24"/>
      <c r="KD49" s="24"/>
      <c r="KE49" s="24"/>
      <c r="KF49" s="24"/>
      <c r="KG49" s="24"/>
      <c r="KH49" s="24"/>
      <c r="KI49" s="24"/>
      <c r="KJ49" s="24"/>
      <c r="KK49" s="24"/>
      <c r="KL49" s="24"/>
      <c r="KM49" s="24"/>
      <c r="KN49" s="24"/>
      <c r="KO49" s="24"/>
      <c r="KP49" s="24"/>
      <c r="KQ49" s="24"/>
      <c r="KR49" s="24"/>
      <c r="KS49" s="24"/>
      <c r="KT49" s="24"/>
      <c r="KU49" s="24"/>
      <c r="KV49" s="24"/>
      <c r="KW49" s="24"/>
      <c r="KX49" s="24"/>
      <c r="KY49" s="24"/>
      <c r="KZ49" s="24"/>
      <c r="LA49" s="24"/>
      <c r="LB49" s="24"/>
      <c r="LC49" s="24"/>
      <c r="LD49" s="24"/>
      <c r="LE49" s="24"/>
      <c r="LF49" s="24"/>
      <c r="LG49" s="24"/>
      <c r="LH49" s="24"/>
      <c r="LI49" s="24"/>
      <c r="LJ49" s="24"/>
      <c r="LK49" s="24"/>
      <c r="LL49" s="24"/>
      <c r="LM49" s="24"/>
      <c r="LN49" s="24"/>
      <c r="LO49" s="24"/>
      <c r="LP49" s="24"/>
      <c r="LQ49" s="24"/>
      <c r="LR49" s="24"/>
      <c r="LS49" s="24"/>
      <c r="LT49" s="24"/>
      <c r="LU49" s="24"/>
      <c r="LV49" s="24"/>
      <c r="LW49" s="24"/>
      <c r="LX49" s="24"/>
      <c r="LY49" s="24"/>
      <c r="LZ49" s="24"/>
      <c r="MA49" s="24"/>
      <c r="MB49" s="24"/>
      <c r="MC49" s="24"/>
      <c r="MD49" s="24"/>
      <c r="ME49" s="24"/>
      <c r="MF49" s="24"/>
      <c r="MG49" s="24"/>
      <c r="MH49" s="24"/>
      <c r="MI49" s="24"/>
      <c r="MJ49" s="24"/>
      <c r="MK49" s="24"/>
      <c r="ML49" s="24"/>
      <c r="MM49" s="24"/>
      <c r="MN49" s="24"/>
      <c r="MO49" s="24"/>
      <c r="MP49" s="24"/>
      <c r="MQ49" s="24"/>
      <c r="MR49" s="24"/>
      <c r="MS49" s="24"/>
      <c r="MT49" s="24"/>
      <c r="MU49" s="24"/>
      <c r="MV49" s="24"/>
      <c r="MW49" s="24"/>
      <c r="MX49" s="24"/>
      <c r="MY49" s="24"/>
      <c r="MZ49" s="24"/>
      <c r="NA49" s="24"/>
      <c r="NB49" s="24"/>
      <c r="NC49" s="24"/>
      <c r="ND49" s="24"/>
      <c r="NE49" s="24"/>
      <c r="NF49" s="24"/>
      <c r="NG49" s="24"/>
      <c r="NH49" s="24"/>
      <c r="NI49" s="24"/>
      <c r="NJ49" s="24"/>
      <c r="NK49" s="24"/>
      <c r="NL49" s="24"/>
      <c r="NM49" s="24"/>
      <c r="NN49" s="24"/>
      <c r="NO49" s="24"/>
      <c r="NP49" s="24"/>
      <c r="NQ49" s="24"/>
      <c r="NR49" s="24"/>
      <c r="NS49" s="24"/>
      <c r="NT49" s="24"/>
      <c r="NU49" s="24"/>
      <c r="NV49" s="24"/>
      <c r="NW49" s="24"/>
      <c r="NX49" s="24"/>
      <c r="NY49" s="24"/>
      <c r="NZ49" s="24"/>
      <c r="OA49" s="24"/>
      <c r="OB49" s="24"/>
      <c r="OC49" s="24"/>
      <c r="OD49" s="24"/>
      <c r="OE49" s="24"/>
      <c r="OF49" s="24"/>
      <c r="OG49" s="24"/>
      <c r="OH49" s="24"/>
      <c r="OI49" s="24"/>
      <c r="OJ49" s="24"/>
      <c r="OK49" s="24"/>
      <c r="OL49" s="24"/>
      <c r="OM49" s="24"/>
      <c r="ON49" s="24"/>
      <c r="OO49" s="24"/>
      <c r="OP49" s="24"/>
      <c r="OQ49" s="24"/>
      <c r="OR49" s="24"/>
      <c r="OS49" s="24"/>
      <c r="OT49" s="24"/>
      <c r="OU49" s="24"/>
      <c r="OV49" s="24"/>
      <c r="OW49" s="24"/>
      <c r="OX49" s="24"/>
      <c r="OY49" s="24"/>
      <c r="OZ49" s="24"/>
      <c r="PA49" s="24"/>
      <c r="PB49" s="24"/>
      <c r="PC49" s="24"/>
      <c r="PD49" s="24"/>
      <c r="PE49" s="24"/>
      <c r="PF49" s="24"/>
      <c r="PG49" s="24"/>
      <c r="PH49" s="24"/>
      <c r="PI49" s="24"/>
      <c r="PJ49" s="24"/>
      <c r="PK49" s="24"/>
      <c r="PL49" s="24"/>
      <c r="PM49" s="24"/>
      <c r="PN49" s="24"/>
      <c r="PO49" s="24"/>
      <c r="PP49" s="24"/>
      <c r="PQ49" s="24"/>
      <c r="PR49" s="24"/>
      <c r="PS49" s="24"/>
      <c r="PT49" s="24"/>
      <c r="PU49" s="24"/>
      <c r="PV49" s="24"/>
      <c r="PW49" s="24"/>
      <c r="PX49" s="24"/>
      <c r="PY49" s="24"/>
      <c r="PZ49" s="24"/>
      <c r="QA49" s="24"/>
      <c r="QB49" s="24"/>
      <c r="QC49" s="24"/>
      <c r="QD49" s="24"/>
      <c r="QE49" s="24"/>
      <c r="QF49" s="24"/>
      <c r="QG49" s="24"/>
      <c r="QH49" s="24"/>
      <c r="QI49" s="24"/>
      <c r="QJ49" s="24"/>
      <c r="QK49" s="24"/>
      <c r="QL49" s="24"/>
      <c r="QM49" s="24"/>
      <c r="QN49" s="24"/>
      <c r="QO49" s="24"/>
      <c r="QP49" s="24"/>
      <c r="QQ49" s="24"/>
      <c r="QR49" s="24"/>
      <c r="QS49" s="24"/>
      <c r="QT49" s="24"/>
      <c r="QU49" s="24"/>
      <c r="QV49" s="24"/>
      <c r="QW49" s="24"/>
      <c r="QX49" s="24"/>
      <c r="QY49" s="24"/>
      <c r="QZ49" s="24"/>
      <c r="RA49" s="24"/>
      <c r="RB49" s="24"/>
      <c r="RC49" s="24"/>
      <c r="RD49" s="24"/>
      <c r="RE49" s="24"/>
      <c r="RF49" s="24"/>
      <c r="RG49" s="24"/>
      <c r="RH49" s="24"/>
      <c r="RI49" s="24"/>
      <c r="RJ49" s="24"/>
      <c r="RK49" s="24"/>
      <c r="RL49" s="24"/>
      <c r="RM49" s="24"/>
      <c r="RN49" s="24"/>
      <c r="RO49" s="24"/>
      <c r="RP49" s="24"/>
      <c r="RQ49" s="24"/>
      <c r="RR49" s="24"/>
      <c r="RS49" s="24"/>
      <c r="RT49" s="24"/>
      <c r="RU49" s="24"/>
      <c r="RV49" s="24"/>
      <c r="RW49" s="24"/>
      <c r="RX49" s="24"/>
      <c r="RY49" s="24"/>
      <c r="RZ49" s="24"/>
      <c r="SA49" s="24"/>
      <c r="SB49" s="24"/>
      <c r="SC49" s="24"/>
      <c r="SD49" s="24"/>
      <c r="SE49" s="24"/>
      <c r="SF49" s="24"/>
      <c r="SG49" s="24"/>
      <c r="SH49" s="24"/>
      <c r="SI49" s="24"/>
      <c r="SJ49" s="24"/>
      <c r="SK49" s="24"/>
      <c r="SL49" s="24"/>
      <c r="SM49" s="24"/>
      <c r="SN49" s="24"/>
      <c r="SO49" s="24"/>
      <c r="SP49" s="24"/>
      <c r="SQ49" s="24"/>
      <c r="SR49" s="24"/>
      <c r="SS49" s="24"/>
      <c r="ST49" s="24"/>
      <c r="SU49" s="24"/>
      <c r="SV49" s="24"/>
      <c r="SW49" s="24"/>
      <c r="SX49" s="24"/>
      <c r="SY49" s="24"/>
      <c r="SZ49" s="24"/>
      <c r="TA49" s="24"/>
      <c r="TB49" s="24"/>
      <c r="TC49" s="24"/>
      <c r="TD49" s="24"/>
      <c r="TE49" s="24"/>
      <c r="TF49" s="24"/>
      <c r="TG49" s="24"/>
      <c r="TH49" s="24"/>
      <c r="TI49" s="24"/>
      <c r="TJ49" s="24"/>
      <c r="TK49" s="24"/>
      <c r="TL49" s="24"/>
      <c r="TM49" s="24"/>
      <c r="TN49" s="24"/>
      <c r="TO49" s="24"/>
      <c r="TP49" s="24"/>
      <c r="TQ49" s="24"/>
      <c r="TR49" s="24"/>
      <c r="TS49" s="24"/>
      <c r="TT49" s="24"/>
      <c r="TU49" s="24"/>
      <c r="TV49" s="24"/>
      <c r="TW49" s="24"/>
      <c r="TX49" s="24"/>
      <c r="TY49" s="24"/>
      <c r="TZ49" s="24"/>
      <c r="UA49" s="24"/>
      <c r="UB49" s="24"/>
      <c r="UC49" s="24"/>
      <c r="UD49" s="24"/>
      <c r="UE49" s="24"/>
      <c r="UF49" s="24"/>
      <c r="UG49" s="24"/>
      <c r="UH49" s="24"/>
      <c r="UI49" s="24"/>
      <c r="UJ49" s="24"/>
      <c r="UK49" s="24"/>
      <c r="UL49" s="24"/>
      <c r="UM49" s="24"/>
      <c r="UN49" s="24"/>
      <c r="UO49" s="24"/>
      <c r="UP49" s="24"/>
      <c r="UQ49" s="24"/>
      <c r="UR49" s="24"/>
      <c r="US49" s="24"/>
      <c r="UT49" s="24"/>
      <c r="UU49" s="24"/>
      <c r="UV49" s="24"/>
      <c r="UW49" s="24"/>
      <c r="UX49" s="24"/>
      <c r="UY49" s="24"/>
      <c r="UZ49" s="24"/>
      <c r="VA49" s="24"/>
      <c r="VB49" s="24"/>
      <c r="VC49" s="24"/>
      <c r="VD49" s="24"/>
      <c r="VE49" s="24"/>
      <c r="VF49" s="24"/>
      <c r="VG49" s="24"/>
      <c r="VH49" s="24"/>
      <c r="VI49" s="24"/>
      <c r="VJ49" s="24"/>
      <c r="VK49" s="24"/>
      <c r="VL49" s="24"/>
      <c r="VM49" s="24"/>
      <c r="VN49" s="24"/>
      <c r="VO49" s="24"/>
      <c r="VP49" s="24"/>
      <c r="VQ49" s="24"/>
      <c r="VR49" s="24"/>
      <c r="VS49" s="24"/>
      <c r="VT49" s="24"/>
      <c r="VU49" s="24"/>
      <c r="VV49" s="24"/>
      <c r="VW49" s="24"/>
      <c r="VX49" s="24"/>
      <c r="VY49" s="24"/>
      <c r="VZ49" s="24"/>
      <c r="WA49" s="24"/>
      <c r="WB49" s="24"/>
      <c r="WC49" s="24"/>
      <c r="WD49" s="24"/>
      <c r="WE49" s="24"/>
      <c r="WF49" s="24"/>
      <c r="WG49" s="24"/>
      <c r="WH49" s="24"/>
      <c r="WI49" s="24"/>
      <c r="WJ49" s="24"/>
      <c r="WK49" s="24"/>
      <c r="WL49" s="24"/>
      <c r="WM49" s="24"/>
      <c r="WN49" s="24"/>
      <c r="WO49" s="24"/>
      <c r="WP49" s="24"/>
      <c r="WQ49" s="24"/>
      <c r="WR49" s="24"/>
      <c r="WS49" s="24"/>
      <c r="WT49" s="24"/>
      <c r="WU49" s="24"/>
      <c r="WV49" s="24"/>
      <c r="WW49" s="24"/>
      <c r="WX49" s="24"/>
      <c r="WY49" s="24"/>
      <c r="WZ49" s="24"/>
      <c r="XA49" s="24"/>
      <c r="XB49" s="24"/>
      <c r="XC49" s="24"/>
      <c r="XD49" s="24"/>
      <c r="XE49" s="24"/>
      <c r="XF49" s="24"/>
      <c r="XG49" s="24"/>
      <c r="XH49" s="24"/>
      <c r="XI49" s="24"/>
      <c r="XJ49" s="24"/>
      <c r="XK49" s="24"/>
      <c r="XL49" s="24"/>
      <c r="XM49" s="24"/>
      <c r="XN49" s="24"/>
      <c r="XO49" s="24"/>
      <c r="XP49" s="24"/>
      <c r="XQ49" s="24"/>
      <c r="XR49" s="24"/>
      <c r="XS49" s="24"/>
      <c r="XT49" s="24"/>
      <c r="XU49" s="24"/>
      <c r="XV49" s="24"/>
      <c r="XW49" s="24"/>
      <c r="XX49" s="24"/>
      <c r="XY49" s="24"/>
      <c r="XZ49" s="24"/>
      <c r="YA49" s="24"/>
      <c r="YB49" s="24"/>
      <c r="YC49" s="24"/>
      <c r="YD49" s="24"/>
      <c r="YE49" s="24"/>
      <c r="YF49" s="24"/>
      <c r="YG49" s="24"/>
      <c r="YH49" s="24"/>
      <c r="YI49" s="24"/>
      <c r="YJ49" s="24"/>
      <c r="YK49" s="24"/>
      <c r="YL49" s="24"/>
      <c r="YM49" s="24"/>
      <c r="YN49" s="24"/>
      <c r="YO49" s="24"/>
      <c r="YP49" s="24"/>
      <c r="YQ49" s="24"/>
      <c r="YR49" s="24"/>
      <c r="YS49" s="24"/>
      <c r="YT49" s="24"/>
      <c r="YU49" s="24"/>
      <c r="YV49" s="24"/>
      <c r="YW49" s="24"/>
      <c r="YX49" s="24"/>
      <c r="YY49" s="24"/>
      <c r="YZ49" s="24"/>
      <c r="ZA49" s="24"/>
      <c r="ZB49" s="24"/>
      <c r="ZC49" s="24"/>
      <c r="ZD49" s="24"/>
      <c r="ZE49" s="24"/>
      <c r="ZF49" s="24"/>
      <c r="ZG49" s="24"/>
      <c r="ZH49" s="24"/>
      <c r="ZI49" s="24"/>
      <c r="ZJ49" s="24"/>
      <c r="ZK49" s="24"/>
      <c r="ZL49" s="24"/>
      <c r="ZM49" s="24"/>
      <c r="ZN49" s="24"/>
      <c r="ZO49" s="24"/>
      <c r="ZP49" s="24"/>
      <c r="ZQ49" s="24"/>
      <c r="ZR49" s="24"/>
      <c r="ZS49" s="24"/>
      <c r="ZT49" s="24"/>
      <c r="ZU49" s="24"/>
      <c r="ZV49" s="24"/>
      <c r="ZW49" s="24"/>
      <c r="ZX49" s="24"/>
      <c r="ZY49" s="24"/>
      <c r="ZZ49" s="24"/>
      <c r="AAA49" s="24"/>
      <c r="AAB49" s="24"/>
      <c r="AAC49" s="24"/>
      <c r="AAD49" s="24"/>
      <c r="AAE49" s="24"/>
      <c r="AAF49" s="24"/>
      <c r="AAG49" s="24"/>
      <c r="AAH49" s="24"/>
      <c r="AAI49" s="24"/>
      <c r="AAJ49" s="24"/>
      <c r="AAK49" s="24"/>
      <c r="AAL49" s="24"/>
      <c r="AAM49" s="24"/>
      <c r="AAN49" s="24"/>
      <c r="AAO49" s="24"/>
      <c r="AAP49" s="24"/>
      <c r="AAQ49" s="24"/>
      <c r="AAR49" s="24"/>
      <c r="AAS49" s="24"/>
      <c r="AAT49" s="24"/>
      <c r="AAU49" s="24"/>
      <c r="AAV49" s="24"/>
      <c r="AAW49" s="24"/>
      <c r="AAX49" s="24"/>
      <c r="AAY49" s="24"/>
      <c r="AAZ49" s="24"/>
      <c r="ABA49" s="24"/>
      <c r="ABB49" s="24"/>
      <c r="ABC49" s="24"/>
      <c r="ABD49" s="24"/>
      <c r="ABE49" s="24"/>
      <c r="ABF49" s="24"/>
      <c r="ABG49" s="24"/>
      <c r="ABH49" s="24"/>
      <c r="ABI49" s="24"/>
      <c r="ABJ49" s="24"/>
      <c r="ABK49" s="24"/>
      <c r="ABL49" s="24"/>
      <c r="ABM49" s="24"/>
      <c r="ABN49" s="24"/>
      <c r="ABO49" s="24"/>
      <c r="ABP49" s="24"/>
      <c r="ABQ49" s="24"/>
      <c r="ABR49" s="24"/>
      <c r="ABS49" s="24"/>
      <c r="ABT49" s="24"/>
      <c r="ABU49" s="24"/>
      <c r="ABV49" s="24"/>
      <c r="ABW49" s="24"/>
      <c r="ABX49" s="24"/>
      <c r="ABY49" s="24"/>
      <c r="ABZ49" s="24"/>
      <c r="ACA49" s="24"/>
      <c r="ACB49" s="24"/>
      <c r="ACC49" s="24"/>
      <c r="ACD49" s="24"/>
      <c r="ACE49" s="24"/>
      <c r="ACF49" s="24"/>
      <c r="ACG49" s="24"/>
      <c r="ACH49" s="24"/>
      <c r="ACI49" s="24"/>
      <c r="ACJ49" s="24"/>
      <c r="ACK49" s="24"/>
      <c r="ACL49" s="24"/>
      <c r="ACM49" s="24"/>
      <c r="ACN49" s="24"/>
      <c r="ACO49" s="24"/>
      <c r="ACP49" s="24"/>
      <c r="ACQ49" s="24"/>
      <c r="ACR49" s="24"/>
      <c r="ACS49" s="24"/>
      <c r="ACT49" s="24"/>
      <c r="ACU49" s="24"/>
      <c r="ACV49" s="24"/>
      <c r="ACW49" s="24"/>
      <c r="ACX49" s="24"/>
      <c r="ACY49" s="24"/>
      <c r="ACZ49" s="24"/>
      <c r="ADA49" s="24"/>
      <c r="ADB49" s="24"/>
      <c r="ADC49" s="24"/>
      <c r="ADD49" s="24"/>
      <c r="ADE49" s="24"/>
      <c r="ADF49" s="24"/>
      <c r="ADG49" s="24"/>
      <c r="ADH49" s="24"/>
      <c r="ADI49" s="24"/>
      <c r="ADJ49" s="24"/>
      <c r="ADK49" s="24"/>
      <c r="ADL49" s="24"/>
      <c r="ADM49" s="24"/>
      <c r="ADN49" s="24"/>
      <c r="ADO49" s="24"/>
      <c r="ADP49" s="24"/>
      <c r="ADQ49" s="24"/>
      <c r="ADR49" s="24"/>
      <c r="ADS49" s="24"/>
      <c r="ADT49" s="24"/>
      <c r="ADU49" s="24"/>
      <c r="ADV49" s="24"/>
      <c r="ADW49" s="24"/>
      <c r="ADX49" s="24"/>
      <c r="ADY49" s="24"/>
      <c r="ADZ49" s="24"/>
      <c r="AEA49" s="24"/>
      <c r="AEB49" s="24"/>
      <c r="AEC49" s="24"/>
      <c r="AED49" s="24"/>
      <c r="AEE49" s="24"/>
      <c r="AEF49" s="24"/>
      <c r="AEG49" s="24"/>
      <c r="AEH49" s="24"/>
      <c r="AEI49" s="24"/>
      <c r="AEJ49" s="24"/>
      <c r="AEK49" s="24"/>
      <c r="AEL49" s="24"/>
      <c r="AEM49" s="24"/>
      <c r="AEN49" s="24"/>
      <c r="AEO49" s="24"/>
      <c r="AEP49" s="24"/>
      <c r="AEQ49" s="24"/>
      <c r="AER49" s="24"/>
      <c r="AES49" s="24"/>
      <c r="AET49" s="24"/>
      <c r="AEU49" s="24"/>
      <c r="AEV49" s="24"/>
      <c r="AEW49" s="24"/>
      <c r="AEX49" s="24"/>
      <c r="AEY49" s="24"/>
      <c r="AEZ49" s="24"/>
      <c r="AFA49" s="24"/>
      <c r="AFB49" s="24"/>
      <c r="AFC49" s="24"/>
      <c r="AFD49" s="24"/>
      <c r="AFE49" s="24"/>
      <c r="AFF49" s="24"/>
      <c r="AFG49" s="24"/>
      <c r="AFH49" s="24"/>
      <c r="AFI49" s="24"/>
      <c r="AFJ49" s="24"/>
      <c r="AFK49" s="24"/>
      <c r="AFL49" s="24"/>
      <c r="AFM49" s="24"/>
      <c r="AFN49" s="24"/>
      <c r="AFO49" s="24"/>
      <c r="AFP49" s="24"/>
      <c r="AFQ49" s="24"/>
      <c r="AFR49" s="24"/>
      <c r="AFS49" s="24"/>
      <c r="AFT49" s="24"/>
      <c r="AFU49" s="24"/>
      <c r="AFV49" s="24"/>
      <c r="AFW49" s="24"/>
      <c r="AFX49" s="24"/>
      <c r="AFY49" s="24"/>
      <c r="AFZ49" s="24"/>
      <c r="AGA49" s="24"/>
      <c r="AGB49" s="24"/>
      <c r="AGC49" s="24"/>
      <c r="AGD49" s="24"/>
      <c r="AGE49" s="24"/>
      <c r="AGF49" s="24"/>
      <c r="AGG49" s="24"/>
      <c r="AGH49" s="24"/>
      <c r="AGI49" s="24"/>
      <c r="AGJ49" s="24"/>
      <c r="AGK49" s="24"/>
      <c r="AGL49" s="24"/>
      <c r="AGM49" s="24"/>
      <c r="AGN49" s="24"/>
      <c r="AGO49" s="24"/>
      <c r="AGP49" s="24"/>
      <c r="AGQ49" s="24"/>
      <c r="AGR49" s="24"/>
      <c r="AGS49" s="24"/>
      <c r="AGT49" s="24"/>
      <c r="AGU49" s="24"/>
      <c r="AGV49" s="24"/>
      <c r="AGW49" s="24"/>
      <c r="AGX49" s="24"/>
      <c r="AGY49" s="24"/>
      <c r="AGZ49" s="24"/>
      <c r="AHA49" s="24"/>
      <c r="AHB49" s="24"/>
      <c r="AHC49" s="24"/>
      <c r="AHD49" s="24"/>
      <c r="AHE49" s="24"/>
      <c r="AHF49" s="24"/>
      <c r="AHG49" s="24"/>
      <c r="AHH49" s="24"/>
      <c r="AHI49" s="24"/>
      <c r="AHJ49" s="24"/>
      <c r="AHK49" s="24"/>
      <c r="AHL49" s="24"/>
      <c r="AHM49" s="24"/>
      <c r="AHN49" s="24"/>
      <c r="AHO49" s="24"/>
      <c r="AHP49" s="24"/>
      <c r="AHQ49" s="24"/>
      <c r="AHR49" s="24"/>
      <c r="AHS49" s="24"/>
      <c r="AHT49" s="24"/>
      <c r="AHU49" s="24"/>
      <c r="AHV49" s="24"/>
      <c r="AHW49" s="24"/>
      <c r="AHX49" s="24"/>
      <c r="AHY49" s="24"/>
      <c r="AHZ49" s="24"/>
      <c r="AIA49" s="24"/>
      <c r="AIB49" s="24"/>
      <c r="AIC49" s="24"/>
      <c r="AID49" s="24"/>
      <c r="AIE49" s="24"/>
      <c r="AIF49" s="24"/>
      <c r="AIG49" s="24"/>
      <c r="AIH49" s="24"/>
      <c r="AII49" s="24"/>
      <c r="AIJ49" s="24"/>
      <c r="AIK49" s="24"/>
      <c r="AIL49" s="24"/>
      <c r="AIM49" s="24"/>
      <c r="AIN49" s="24"/>
      <c r="AIO49" s="24"/>
      <c r="AIP49" s="24"/>
      <c r="AIQ49" s="24"/>
      <c r="AIR49" s="24"/>
      <c r="AIS49" s="24"/>
      <c r="AIT49" s="24"/>
      <c r="AIU49" s="24"/>
      <c r="AIV49" s="24"/>
      <c r="AIW49" s="24"/>
      <c r="AIX49" s="24"/>
      <c r="AIY49" s="24"/>
      <c r="AIZ49" s="24"/>
      <c r="AJA49" s="24"/>
      <c r="AJB49" s="24"/>
      <c r="AJC49" s="24"/>
      <c r="AJD49" s="24"/>
      <c r="AJE49" s="24"/>
      <c r="AJF49" s="24"/>
      <c r="AJG49" s="24"/>
      <c r="AJH49" s="24"/>
      <c r="AJI49" s="24"/>
      <c r="AJJ49" s="24"/>
      <c r="AJK49" s="24"/>
      <c r="AJL49" s="24"/>
      <c r="AJM49" s="24"/>
      <c r="AJN49" s="24"/>
      <c r="AJO49" s="24"/>
      <c r="AJP49" s="24"/>
      <c r="AJQ49" s="24"/>
      <c r="AJR49" s="24"/>
      <c r="AJS49" s="24"/>
      <c r="AJT49" s="24"/>
      <c r="AJU49" s="24"/>
      <c r="AJV49" s="24"/>
      <c r="AJW49" s="24"/>
      <c r="AJX49" s="24"/>
      <c r="AJY49" s="24"/>
      <c r="AJZ49" s="24"/>
      <c r="AKA49" s="24"/>
      <c r="AKB49" s="24"/>
      <c r="AKC49" s="24"/>
      <c r="AKD49" s="24"/>
      <c r="AKE49" s="24"/>
      <c r="AKF49" s="24"/>
      <c r="AKG49" s="24"/>
      <c r="AKH49" s="24"/>
      <c r="AKI49" s="24"/>
      <c r="AKJ49" s="24"/>
      <c r="AKK49" s="24"/>
      <c r="AKL49" s="24"/>
      <c r="AKM49" s="24"/>
      <c r="AKN49" s="24"/>
      <c r="AKO49" s="24"/>
      <c r="AKP49" s="24"/>
      <c r="AKQ49" s="24"/>
      <c r="AKR49" s="24"/>
      <c r="AKS49" s="24"/>
      <c r="AKT49" s="24"/>
      <c r="AKU49" s="24"/>
      <c r="AKV49" s="24"/>
      <c r="AKW49" s="24"/>
      <c r="AKX49" s="24"/>
      <c r="AKY49" s="24"/>
      <c r="AKZ49" s="24"/>
      <c r="ALA49" s="24"/>
      <c r="ALB49" s="24"/>
      <c r="ALC49" s="24"/>
      <c r="ALD49" s="24"/>
      <c r="ALE49" s="24"/>
      <c r="ALF49" s="24"/>
      <c r="ALG49" s="24"/>
      <c r="ALH49" s="24"/>
      <c r="ALI49" s="24"/>
      <c r="ALJ49" s="24"/>
      <c r="ALK49" s="24"/>
      <c r="ALL49" s="24"/>
      <c r="ALM49" s="24"/>
      <c r="ALN49" s="24"/>
      <c r="ALO49" s="24"/>
      <c r="ALP49" s="24"/>
      <c r="ALQ49" s="24"/>
      <c r="ALR49" s="24"/>
      <c r="ALS49" s="24"/>
      <c r="ALT49" s="24"/>
      <c r="ALU49" s="24"/>
      <c r="ALV49" s="24"/>
      <c r="ALW49" s="24"/>
      <c r="ALX49" s="24"/>
      <c r="ALY49" s="24"/>
      <c r="ALZ49" s="24"/>
      <c r="AMA49" s="24"/>
      <c r="AMB49" s="24"/>
      <c r="AMC49" s="24"/>
    </row>
    <row r="50" spans="1:1017" s="61" customFormat="1">
      <c r="A50" s="164" t="s">
        <v>143</v>
      </c>
      <c r="B50" s="165">
        <v>1600436</v>
      </c>
      <c r="C50" s="166" t="s">
        <v>144</v>
      </c>
      <c r="D50" s="165" t="s">
        <v>145</v>
      </c>
      <c r="E50" s="169" t="s">
        <v>63</v>
      </c>
      <c r="F50" s="170">
        <v>1.47</v>
      </c>
      <c r="G50" s="60">
        <v>555.25</v>
      </c>
      <c r="H50" s="168">
        <f t="shared" si="11"/>
        <v>0.21229999999999999</v>
      </c>
      <c r="I50" s="167">
        <f t="shared" si="8"/>
        <v>673.13</v>
      </c>
      <c r="J50" s="167">
        <f t="shared" si="9"/>
        <v>816.21</v>
      </c>
      <c r="K50" s="167">
        <f>TRUNC((I50*F50),2)</f>
        <v>989.5</v>
      </c>
      <c r="L50" s="58"/>
      <c r="M50" s="24"/>
      <c r="N50" s="24"/>
      <c r="O50" s="24"/>
      <c r="P50" s="24"/>
      <c r="Q50" s="24"/>
      <c r="R50" s="24"/>
      <c r="S50" s="24"/>
      <c r="T50" s="24"/>
      <c r="U50" s="24"/>
      <c r="V50" s="24"/>
      <c r="W50" s="24"/>
      <c r="X50" s="24"/>
      <c r="Y50" s="24"/>
      <c r="Z50" s="24"/>
      <c r="AA50" s="24"/>
      <c r="AB50" s="24"/>
      <c r="AC50" s="24"/>
      <c r="AD50" s="24"/>
      <c r="AE50" s="24"/>
      <c r="AF50" s="24"/>
      <c r="AG50" s="24"/>
      <c r="AH50" s="24"/>
      <c r="AI50" s="24"/>
      <c r="AJ50" s="24"/>
      <c r="AK50" s="24"/>
      <c r="AL50" s="24"/>
      <c r="AM50" s="24"/>
      <c r="AN50" s="24"/>
      <c r="AO50" s="24"/>
      <c r="AP50" s="24"/>
      <c r="AQ50" s="24"/>
      <c r="AR50" s="24"/>
      <c r="AS50" s="24"/>
      <c r="AT50" s="24"/>
      <c r="AU50" s="24"/>
      <c r="AV50" s="24"/>
      <c r="AW50" s="24"/>
      <c r="AX50" s="24"/>
      <c r="AY50" s="24"/>
      <c r="AZ50" s="24"/>
      <c r="BA50" s="24"/>
      <c r="BB50" s="24"/>
      <c r="BC50" s="24"/>
      <c r="BD50" s="24"/>
      <c r="BE50" s="24"/>
      <c r="BF50" s="24"/>
      <c r="BG50" s="24"/>
      <c r="BH50" s="24"/>
      <c r="BI50" s="24"/>
      <c r="BJ50" s="24"/>
      <c r="BK50" s="24"/>
      <c r="BL50" s="24"/>
      <c r="BM50" s="24"/>
      <c r="BN50" s="24"/>
      <c r="BO50" s="24"/>
      <c r="BP50" s="24"/>
      <c r="BQ50" s="24"/>
      <c r="BR50" s="24"/>
      <c r="BS50" s="24"/>
      <c r="BT50" s="24"/>
      <c r="BU50" s="24"/>
      <c r="BV50" s="24"/>
      <c r="BW50" s="24"/>
      <c r="BX50" s="24"/>
      <c r="BY50" s="24"/>
      <c r="BZ50" s="24"/>
      <c r="CA50" s="24"/>
      <c r="CB50" s="24"/>
      <c r="CC50" s="24"/>
      <c r="CD50" s="24"/>
      <c r="CE50" s="24"/>
      <c r="CF50" s="24"/>
      <c r="CG50" s="24"/>
      <c r="CH50" s="24"/>
      <c r="CI50" s="24"/>
      <c r="CJ50" s="24"/>
      <c r="CK50" s="24"/>
      <c r="CL50" s="24"/>
      <c r="CM50" s="24"/>
      <c r="CN50" s="24"/>
      <c r="CO50" s="24"/>
      <c r="CP50" s="24"/>
      <c r="CQ50" s="24"/>
      <c r="CR50" s="24"/>
      <c r="CS50" s="24"/>
      <c r="CT50" s="24"/>
      <c r="CU50" s="24"/>
      <c r="CV50" s="24"/>
      <c r="CW50" s="24"/>
      <c r="CX50" s="24"/>
      <c r="CY50" s="24"/>
      <c r="CZ50" s="24"/>
      <c r="DA50" s="24"/>
      <c r="DB50" s="24"/>
      <c r="DC50" s="24"/>
      <c r="DD50" s="24"/>
      <c r="DE50" s="24"/>
      <c r="DF50" s="24"/>
      <c r="DG50" s="24"/>
      <c r="DH50" s="24"/>
      <c r="DI50" s="24"/>
      <c r="DJ50" s="24"/>
      <c r="DK50" s="24"/>
      <c r="DL50" s="24"/>
      <c r="DM50" s="24"/>
      <c r="DN50" s="24"/>
      <c r="DO50" s="24"/>
      <c r="DP50" s="24"/>
      <c r="DQ50" s="24"/>
      <c r="DR50" s="24"/>
      <c r="DS50" s="24"/>
      <c r="DT50" s="24"/>
      <c r="DU50" s="24"/>
      <c r="DV50" s="24"/>
      <c r="DW50" s="24"/>
      <c r="DX50" s="24"/>
      <c r="DY50" s="24"/>
      <c r="DZ50" s="24"/>
      <c r="EA50" s="24"/>
      <c r="EB50" s="24"/>
      <c r="EC50" s="24"/>
      <c r="ED50" s="24"/>
      <c r="EE50" s="24"/>
      <c r="EF50" s="24"/>
      <c r="EG50" s="24"/>
      <c r="EH50" s="24"/>
      <c r="EI50" s="24"/>
      <c r="EJ50" s="24"/>
      <c r="EK50" s="24"/>
      <c r="EL50" s="24"/>
      <c r="EM50" s="24"/>
      <c r="EN50" s="24"/>
      <c r="EO50" s="24"/>
      <c r="EP50" s="24"/>
      <c r="EQ50" s="24"/>
      <c r="ER50" s="24"/>
      <c r="ES50" s="24"/>
      <c r="ET50" s="24"/>
      <c r="EU50" s="24"/>
      <c r="EV50" s="24"/>
      <c r="EW50" s="24"/>
      <c r="EX50" s="24"/>
      <c r="EY50" s="24"/>
      <c r="EZ50" s="24"/>
      <c r="FA50" s="24"/>
      <c r="FB50" s="24"/>
      <c r="FC50" s="24"/>
      <c r="FD50" s="24"/>
      <c r="FE50" s="24"/>
      <c r="FF50" s="24"/>
      <c r="FG50" s="24"/>
      <c r="FH50" s="24"/>
      <c r="FI50" s="24"/>
      <c r="FJ50" s="24"/>
      <c r="FK50" s="24"/>
      <c r="FL50" s="24"/>
      <c r="FM50" s="24"/>
      <c r="FN50" s="24"/>
      <c r="FO50" s="24"/>
      <c r="FP50" s="24"/>
      <c r="FQ50" s="24"/>
      <c r="FR50" s="24"/>
      <c r="FS50" s="24"/>
      <c r="FT50" s="24"/>
      <c r="FU50" s="24"/>
      <c r="FV50" s="24"/>
      <c r="FW50" s="24"/>
      <c r="FX50" s="24"/>
      <c r="FY50" s="24"/>
      <c r="FZ50" s="24"/>
      <c r="GA50" s="24"/>
      <c r="GB50" s="24"/>
      <c r="GC50" s="24"/>
      <c r="GD50" s="24"/>
      <c r="GE50" s="24"/>
      <c r="GF50" s="24"/>
      <c r="GG50" s="24"/>
      <c r="GH50" s="24"/>
      <c r="GI50" s="24"/>
      <c r="GJ50" s="24"/>
      <c r="GK50" s="24"/>
      <c r="GL50" s="24"/>
      <c r="GM50" s="24"/>
      <c r="GN50" s="24"/>
      <c r="GO50" s="24"/>
      <c r="GP50" s="24"/>
      <c r="GQ50" s="24"/>
      <c r="GR50" s="24"/>
      <c r="GS50" s="24"/>
      <c r="GT50" s="24"/>
      <c r="GU50" s="24"/>
      <c r="GV50" s="24"/>
      <c r="GW50" s="24"/>
      <c r="GX50" s="24"/>
      <c r="GY50" s="24"/>
      <c r="GZ50" s="24"/>
      <c r="HA50" s="24"/>
      <c r="HB50" s="24"/>
      <c r="HC50" s="24"/>
      <c r="HD50" s="24"/>
      <c r="HE50" s="24"/>
      <c r="HF50" s="24"/>
      <c r="HG50" s="24"/>
      <c r="HH50" s="24"/>
      <c r="HI50" s="24"/>
      <c r="HJ50" s="24"/>
      <c r="HK50" s="24"/>
      <c r="HL50" s="24"/>
      <c r="HM50" s="24"/>
      <c r="HN50" s="24"/>
      <c r="HO50" s="24"/>
      <c r="HP50" s="24"/>
      <c r="HQ50" s="24"/>
      <c r="HR50" s="24"/>
      <c r="HS50" s="24"/>
      <c r="HT50" s="24"/>
      <c r="HU50" s="24"/>
      <c r="HV50" s="24"/>
      <c r="HW50" s="24"/>
      <c r="HX50" s="24"/>
      <c r="HY50" s="24"/>
      <c r="HZ50" s="24"/>
      <c r="IA50" s="24"/>
      <c r="IB50" s="24"/>
      <c r="IC50" s="24"/>
      <c r="ID50" s="24"/>
      <c r="IE50" s="24"/>
      <c r="IF50" s="24"/>
      <c r="IG50" s="24"/>
      <c r="IH50" s="24"/>
      <c r="II50" s="24"/>
      <c r="IJ50" s="24"/>
      <c r="IK50" s="24"/>
      <c r="IL50" s="24"/>
      <c r="IM50" s="24"/>
      <c r="IN50" s="24"/>
      <c r="IO50" s="24"/>
      <c r="IP50" s="24"/>
      <c r="IQ50" s="24"/>
      <c r="IR50" s="24"/>
      <c r="IS50" s="24"/>
      <c r="IT50" s="24"/>
      <c r="IU50" s="24"/>
      <c r="IV50" s="24"/>
      <c r="IW50" s="24"/>
      <c r="IX50" s="24"/>
      <c r="IY50" s="24"/>
      <c r="IZ50" s="24"/>
      <c r="JA50" s="24"/>
      <c r="JB50" s="24"/>
      <c r="JC50" s="24"/>
      <c r="JD50" s="24"/>
      <c r="JE50" s="24"/>
      <c r="JF50" s="24"/>
      <c r="JG50" s="24"/>
      <c r="JH50" s="24"/>
      <c r="JI50" s="24"/>
      <c r="JJ50" s="24"/>
      <c r="JK50" s="24"/>
      <c r="JL50" s="24"/>
      <c r="JM50" s="24"/>
      <c r="JN50" s="24"/>
      <c r="JO50" s="24"/>
      <c r="JP50" s="24"/>
      <c r="JQ50" s="24"/>
      <c r="JR50" s="24"/>
      <c r="JS50" s="24"/>
      <c r="JT50" s="24"/>
      <c r="JU50" s="24"/>
      <c r="JV50" s="24"/>
      <c r="JW50" s="24"/>
      <c r="JX50" s="24"/>
      <c r="JY50" s="24"/>
      <c r="JZ50" s="24"/>
      <c r="KA50" s="24"/>
      <c r="KB50" s="24"/>
      <c r="KC50" s="24"/>
      <c r="KD50" s="24"/>
      <c r="KE50" s="24"/>
      <c r="KF50" s="24"/>
      <c r="KG50" s="24"/>
      <c r="KH50" s="24"/>
      <c r="KI50" s="24"/>
      <c r="KJ50" s="24"/>
      <c r="KK50" s="24"/>
      <c r="KL50" s="24"/>
      <c r="KM50" s="24"/>
      <c r="KN50" s="24"/>
      <c r="KO50" s="24"/>
      <c r="KP50" s="24"/>
      <c r="KQ50" s="24"/>
      <c r="KR50" s="24"/>
      <c r="KS50" s="24"/>
      <c r="KT50" s="24"/>
      <c r="KU50" s="24"/>
      <c r="KV50" s="24"/>
      <c r="KW50" s="24"/>
      <c r="KX50" s="24"/>
      <c r="KY50" s="24"/>
      <c r="KZ50" s="24"/>
      <c r="LA50" s="24"/>
      <c r="LB50" s="24"/>
      <c r="LC50" s="24"/>
      <c r="LD50" s="24"/>
      <c r="LE50" s="24"/>
      <c r="LF50" s="24"/>
      <c r="LG50" s="24"/>
      <c r="LH50" s="24"/>
      <c r="LI50" s="24"/>
      <c r="LJ50" s="24"/>
      <c r="LK50" s="24"/>
      <c r="LL50" s="24"/>
      <c r="LM50" s="24"/>
      <c r="LN50" s="24"/>
      <c r="LO50" s="24"/>
      <c r="LP50" s="24"/>
      <c r="LQ50" s="24"/>
      <c r="LR50" s="24"/>
      <c r="LS50" s="24"/>
      <c r="LT50" s="24"/>
      <c r="LU50" s="24"/>
      <c r="LV50" s="24"/>
      <c r="LW50" s="24"/>
      <c r="LX50" s="24"/>
      <c r="LY50" s="24"/>
      <c r="LZ50" s="24"/>
      <c r="MA50" s="24"/>
      <c r="MB50" s="24"/>
      <c r="MC50" s="24"/>
      <c r="MD50" s="24"/>
      <c r="ME50" s="24"/>
      <c r="MF50" s="24"/>
      <c r="MG50" s="24"/>
      <c r="MH50" s="24"/>
      <c r="MI50" s="24"/>
      <c r="MJ50" s="24"/>
      <c r="MK50" s="24"/>
      <c r="ML50" s="24"/>
      <c r="MM50" s="24"/>
      <c r="MN50" s="24"/>
      <c r="MO50" s="24"/>
      <c r="MP50" s="24"/>
      <c r="MQ50" s="24"/>
      <c r="MR50" s="24"/>
      <c r="MS50" s="24"/>
      <c r="MT50" s="24"/>
      <c r="MU50" s="24"/>
      <c r="MV50" s="24"/>
      <c r="MW50" s="24"/>
      <c r="MX50" s="24"/>
      <c r="MY50" s="24"/>
      <c r="MZ50" s="24"/>
      <c r="NA50" s="24"/>
      <c r="NB50" s="24"/>
      <c r="NC50" s="24"/>
      <c r="ND50" s="24"/>
      <c r="NE50" s="24"/>
      <c r="NF50" s="24"/>
      <c r="NG50" s="24"/>
      <c r="NH50" s="24"/>
      <c r="NI50" s="24"/>
      <c r="NJ50" s="24"/>
      <c r="NK50" s="24"/>
      <c r="NL50" s="24"/>
      <c r="NM50" s="24"/>
      <c r="NN50" s="24"/>
      <c r="NO50" s="24"/>
      <c r="NP50" s="24"/>
      <c r="NQ50" s="24"/>
      <c r="NR50" s="24"/>
      <c r="NS50" s="24"/>
      <c r="NT50" s="24"/>
      <c r="NU50" s="24"/>
      <c r="NV50" s="24"/>
      <c r="NW50" s="24"/>
      <c r="NX50" s="24"/>
      <c r="NY50" s="24"/>
      <c r="NZ50" s="24"/>
      <c r="OA50" s="24"/>
      <c r="OB50" s="24"/>
      <c r="OC50" s="24"/>
      <c r="OD50" s="24"/>
      <c r="OE50" s="24"/>
      <c r="OF50" s="24"/>
      <c r="OG50" s="24"/>
      <c r="OH50" s="24"/>
      <c r="OI50" s="24"/>
      <c r="OJ50" s="24"/>
      <c r="OK50" s="24"/>
      <c r="OL50" s="24"/>
      <c r="OM50" s="24"/>
      <c r="ON50" s="24"/>
      <c r="OO50" s="24"/>
      <c r="OP50" s="24"/>
      <c r="OQ50" s="24"/>
      <c r="OR50" s="24"/>
      <c r="OS50" s="24"/>
      <c r="OT50" s="24"/>
      <c r="OU50" s="24"/>
      <c r="OV50" s="24"/>
      <c r="OW50" s="24"/>
      <c r="OX50" s="24"/>
      <c r="OY50" s="24"/>
      <c r="OZ50" s="24"/>
      <c r="PA50" s="24"/>
      <c r="PB50" s="24"/>
      <c r="PC50" s="24"/>
      <c r="PD50" s="24"/>
      <c r="PE50" s="24"/>
      <c r="PF50" s="24"/>
      <c r="PG50" s="24"/>
      <c r="PH50" s="24"/>
      <c r="PI50" s="24"/>
      <c r="PJ50" s="24"/>
      <c r="PK50" s="24"/>
      <c r="PL50" s="24"/>
      <c r="PM50" s="24"/>
      <c r="PN50" s="24"/>
      <c r="PO50" s="24"/>
      <c r="PP50" s="24"/>
      <c r="PQ50" s="24"/>
      <c r="PR50" s="24"/>
      <c r="PS50" s="24"/>
      <c r="PT50" s="24"/>
      <c r="PU50" s="24"/>
      <c r="PV50" s="24"/>
      <c r="PW50" s="24"/>
      <c r="PX50" s="24"/>
      <c r="PY50" s="24"/>
      <c r="PZ50" s="24"/>
      <c r="QA50" s="24"/>
      <c r="QB50" s="24"/>
      <c r="QC50" s="24"/>
      <c r="QD50" s="24"/>
      <c r="QE50" s="24"/>
      <c r="QF50" s="24"/>
      <c r="QG50" s="24"/>
      <c r="QH50" s="24"/>
      <c r="QI50" s="24"/>
      <c r="QJ50" s="24"/>
      <c r="QK50" s="24"/>
      <c r="QL50" s="24"/>
      <c r="QM50" s="24"/>
      <c r="QN50" s="24"/>
      <c r="QO50" s="24"/>
      <c r="QP50" s="24"/>
      <c r="QQ50" s="24"/>
      <c r="QR50" s="24"/>
      <c r="QS50" s="24"/>
      <c r="QT50" s="24"/>
      <c r="QU50" s="24"/>
      <c r="QV50" s="24"/>
      <c r="QW50" s="24"/>
      <c r="QX50" s="24"/>
      <c r="QY50" s="24"/>
      <c r="QZ50" s="24"/>
      <c r="RA50" s="24"/>
      <c r="RB50" s="24"/>
      <c r="RC50" s="24"/>
      <c r="RD50" s="24"/>
      <c r="RE50" s="24"/>
      <c r="RF50" s="24"/>
      <c r="RG50" s="24"/>
      <c r="RH50" s="24"/>
      <c r="RI50" s="24"/>
      <c r="RJ50" s="24"/>
      <c r="RK50" s="24"/>
      <c r="RL50" s="24"/>
      <c r="RM50" s="24"/>
      <c r="RN50" s="24"/>
      <c r="RO50" s="24"/>
      <c r="RP50" s="24"/>
      <c r="RQ50" s="24"/>
      <c r="RR50" s="24"/>
      <c r="RS50" s="24"/>
      <c r="RT50" s="24"/>
      <c r="RU50" s="24"/>
      <c r="RV50" s="24"/>
      <c r="RW50" s="24"/>
      <c r="RX50" s="24"/>
      <c r="RY50" s="24"/>
      <c r="RZ50" s="24"/>
      <c r="SA50" s="24"/>
      <c r="SB50" s="24"/>
      <c r="SC50" s="24"/>
      <c r="SD50" s="24"/>
      <c r="SE50" s="24"/>
      <c r="SF50" s="24"/>
      <c r="SG50" s="24"/>
      <c r="SH50" s="24"/>
      <c r="SI50" s="24"/>
      <c r="SJ50" s="24"/>
      <c r="SK50" s="24"/>
      <c r="SL50" s="24"/>
      <c r="SM50" s="24"/>
      <c r="SN50" s="24"/>
      <c r="SO50" s="24"/>
      <c r="SP50" s="24"/>
      <c r="SQ50" s="24"/>
      <c r="SR50" s="24"/>
      <c r="SS50" s="24"/>
      <c r="ST50" s="24"/>
      <c r="SU50" s="24"/>
      <c r="SV50" s="24"/>
      <c r="SW50" s="24"/>
      <c r="SX50" s="24"/>
      <c r="SY50" s="24"/>
      <c r="SZ50" s="24"/>
      <c r="TA50" s="24"/>
      <c r="TB50" s="24"/>
      <c r="TC50" s="24"/>
      <c r="TD50" s="24"/>
      <c r="TE50" s="24"/>
      <c r="TF50" s="24"/>
      <c r="TG50" s="24"/>
      <c r="TH50" s="24"/>
      <c r="TI50" s="24"/>
      <c r="TJ50" s="24"/>
      <c r="TK50" s="24"/>
      <c r="TL50" s="24"/>
      <c r="TM50" s="24"/>
      <c r="TN50" s="24"/>
      <c r="TO50" s="24"/>
      <c r="TP50" s="24"/>
      <c r="TQ50" s="24"/>
      <c r="TR50" s="24"/>
      <c r="TS50" s="24"/>
      <c r="TT50" s="24"/>
      <c r="TU50" s="24"/>
      <c r="TV50" s="24"/>
      <c r="TW50" s="24"/>
      <c r="TX50" s="24"/>
      <c r="TY50" s="24"/>
      <c r="TZ50" s="24"/>
      <c r="UA50" s="24"/>
      <c r="UB50" s="24"/>
      <c r="UC50" s="24"/>
      <c r="UD50" s="24"/>
      <c r="UE50" s="24"/>
      <c r="UF50" s="24"/>
      <c r="UG50" s="24"/>
      <c r="UH50" s="24"/>
      <c r="UI50" s="24"/>
      <c r="UJ50" s="24"/>
      <c r="UK50" s="24"/>
      <c r="UL50" s="24"/>
      <c r="UM50" s="24"/>
      <c r="UN50" s="24"/>
      <c r="UO50" s="24"/>
      <c r="UP50" s="24"/>
      <c r="UQ50" s="24"/>
      <c r="UR50" s="24"/>
      <c r="US50" s="24"/>
      <c r="UT50" s="24"/>
      <c r="UU50" s="24"/>
      <c r="UV50" s="24"/>
      <c r="UW50" s="24"/>
      <c r="UX50" s="24"/>
      <c r="UY50" s="24"/>
      <c r="UZ50" s="24"/>
      <c r="VA50" s="24"/>
      <c r="VB50" s="24"/>
      <c r="VC50" s="24"/>
      <c r="VD50" s="24"/>
      <c r="VE50" s="24"/>
      <c r="VF50" s="24"/>
      <c r="VG50" s="24"/>
      <c r="VH50" s="24"/>
      <c r="VI50" s="24"/>
      <c r="VJ50" s="24"/>
      <c r="VK50" s="24"/>
      <c r="VL50" s="24"/>
      <c r="VM50" s="24"/>
      <c r="VN50" s="24"/>
      <c r="VO50" s="24"/>
      <c r="VP50" s="24"/>
      <c r="VQ50" s="24"/>
      <c r="VR50" s="24"/>
      <c r="VS50" s="24"/>
      <c r="VT50" s="24"/>
      <c r="VU50" s="24"/>
      <c r="VV50" s="24"/>
      <c r="VW50" s="24"/>
      <c r="VX50" s="24"/>
      <c r="VY50" s="24"/>
      <c r="VZ50" s="24"/>
      <c r="WA50" s="24"/>
      <c r="WB50" s="24"/>
      <c r="WC50" s="24"/>
      <c r="WD50" s="24"/>
      <c r="WE50" s="24"/>
      <c r="WF50" s="24"/>
      <c r="WG50" s="24"/>
      <c r="WH50" s="24"/>
      <c r="WI50" s="24"/>
      <c r="WJ50" s="24"/>
      <c r="WK50" s="24"/>
      <c r="WL50" s="24"/>
      <c r="WM50" s="24"/>
      <c r="WN50" s="24"/>
      <c r="WO50" s="24"/>
      <c r="WP50" s="24"/>
      <c r="WQ50" s="24"/>
      <c r="WR50" s="24"/>
      <c r="WS50" s="24"/>
      <c r="WT50" s="24"/>
      <c r="WU50" s="24"/>
      <c r="WV50" s="24"/>
      <c r="WW50" s="24"/>
      <c r="WX50" s="24"/>
      <c r="WY50" s="24"/>
      <c r="WZ50" s="24"/>
      <c r="XA50" s="24"/>
      <c r="XB50" s="24"/>
      <c r="XC50" s="24"/>
      <c r="XD50" s="24"/>
      <c r="XE50" s="24"/>
      <c r="XF50" s="24"/>
      <c r="XG50" s="24"/>
      <c r="XH50" s="24"/>
      <c r="XI50" s="24"/>
      <c r="XJ50" s="24"/>
      <c r="XK50" s="24"/>
      <c r="XL50" s="24"/>
      <c r="XM50" s="24"/>
      <c r="XN50" s="24"/>
      <c r="XO50" s="24"/>
      <c r="XP50" s="24"/>
      <c r="XQ50" s="24"/>
      <c r="XR50" s="24"/>
      <c r="XS50" s="24"/>
      <c r="XT50" s="24"/>
      <c r="XU50" s="24"/>
      <c r="XV50" s="24"/>
      <c r="XW50" s="24"/>
      <c r="XX50" s="24"/>
      <c r="XY50" s="24"/>
      <c r="XZ50" s="24"/>
      <c r="YA50" s="24"/>
      <c r="YB50" s="24"/>
      <c r="YC50" s="24"/>
      <c r="YD50" s="24"/>
      <c r="YE50" s="24"/>
      <c r="YF50" s="24"/>
      <c r="YG50" s="24"/>
      <c r="YH50" s="24"/>
      <c r="YI50" s="24"/>
      <c r="YJ50" s="24"/>
      <c r="YK50" s="24"/>
      <c r="YL50" s="24"/>
      <c r="YM50" s="24"/>
      <c r="YN50" s="24"/>
      <c r="YO50" s="24"/>
      <c r="YP50" s="24"/>
      <c r="YQ50" s="24"/>
      <c r="YR50" s="24"/>
      <c r="YS50" s="24"/>
      <c r="YT50" s="24"/>
      <c r="YU50" s="24"/>
      <c r="YV50" s="24"/>
      <c r="YW50" s="24"/>
      <c r="YX50" s="24"/>
      <c r="YY50" s="24"/>
      <c r="YZ50" s="24"/>
      <c r="ZA50" s="24"/>
      <c r="ZB50" s="24"/>
      <c r="ZC50" s="24"/>
      <c r="ZD50" s="24"/>
      <c r="ZE50" s="24"/>
      <c r="ZF50" s="24"/>
      <c r="ZG50" s="24"/>
      <c r="ZH50" s="24"/>
      <c r="ZI50" s="24"/>
      <c r="ZJ50" s="24"/>
      <c r="ZK50" s="24"/>
      <c r="ZL50" s="24"/>
      <c r="ZM50" s="24"/>
      <c r="ZN50" s="24"/>
      <c r="ZO50" s="24"/>
      <c r="ZP50" s="24"/>
      <c r="ZQ50" s="24"/>
      <c r="ZR50" s="24"/>
      <c r="ZS50" s="24"/>
      <c r="ZT50" s="24"/>
      <c r="ZU50" s="24"/>
      <c r="ZV50" s="24"/>
      <c r="ZW50" s="24"/>
      <c r="ZX50" s="24"/>
      <c r="ZY50" s="24"/>
      <c r="ZZ50" s="24"/>
      <c r="AAA50" s="24"/>
      <c r="AAB50" s="24"/>
      <c r="AAC50" s="24"/>
      <c r="AAD50" s="24"/>
      <c r="AAE50" s="24"/>
      <c r="AAF50" s="24"/>
      <c r="AAG50" s="24"/>
      <c r="AAH50" s="24"/>
      <c r="AAI50" s="24"/>
      <c r="AAJ50" s="24"/>
      <c r="AAK50" s="24"/>
      <c r="AAL50" s="24"/>
      <c r="AAM50" s="24"/>
      <c r="AAN50" s="24"/>
      <c r="AAO50" s="24"/>
      <c r="AAP50" s="24"/>
      <c r="AAQ50" s="24"/>
      <c r="AAR50" s="24"/>
      <c r="AAS50" s="24"/>
      <c r="AAT50" s="24"/>
      <c r="AAU50" s="24"/>
      <c r="AAV50" s="24"/>
      <c r="AAW50" s="24"/>
      <c r="AAX50" s="24"/>
      <c r="AAY50" s="24"/>
      <c r="AAZ50" s="24"/>
      <c r="ABA50" s="24"/>
      <c r="ABB50" s="24"/>
      <c r="ABC50" s="24"/>
      <c r="ABD50" s="24"/>
      <c r="ABE50" s="24"/>
      <c r="ABF50" s="24"/>
      <c r="ABG50" s="24"/>
      <c r="ABH50" s="24"/>
      <c r="ABI50" s="24"/>
      <c r="ABJ50" s="24"/>
      <c r="ABK50" s="24"/>
      <c r="ABL50" s="24"/>
      <c r="ABM50" s="24"/>
      <c r="ABN50" s="24"/>
      <c r="ABO50" s="24"/>
      <c r="ABP50" s="24"/>
      <c r="ABQ50" s="24"/>
      <c r="ABR50" s="24"/>
      <c r="ABS50" s="24"/>
      <c r="ABT50" s="24"/>
      <c r="ABU50" s="24"/>
      <c r="ABV50" s="24"/>
      <c r="ABW50" s="24"/>
      <c r="ABX50" s="24"/>
      <c r="ABY50" s="24"/>
      <c r="ABZ50" s="24"/>
      <c r="ACA50" s="24"/>
      <c r="ACB50" s="24"/>
      <c r="ACC50" s="24"/>
      <c r="ACD50" s="24"/>
      <c r="ACE50" s="24"/>
      <c r="ACF50" s="24"/>
      <c r="ACG50" s="24"/>
      <c r="ACH50" s="24"/>
      <c r="ACI50" s="24"/>
      <c r="ACJ50" s="24"/>
      <c r="ACK50" s="24"/>
      <c r="ACL50" s="24"/>
      <c r="ACM50" s="24"/>
      <c r="ACN50" s="24"/>
      <c r="ACO50" s="24"/>
      <c r="ACP50" s="24"/>
      <c r="ACQ50" s="24"/>
      <c r="ACR50" s="24"/>
      <c r="ACS50" s="24"/>
      <c r="ACT50" s="24"/>
      <c r="ACU50" s="24"/>
      <c r="ACV50" s="24"/>
      <c r="ACW50" s="24"/>
      <c r="ACX50" s="24"/>
      <c r="ACY50" s="24"/>
      <c r="ACZ50" s="24"/>
      <c r="ADA50" s="24"/>
      <c r="ADB50" s="24"/>
      <c r="ADC50" s="24"/>
      <c r="ADD50" s="24"/>
      <c r="ADE50" s="24"/>
      <c r="ADF50" s="24"/>
      <c r="ADG50" s="24"/>
      <c r="ADH50" s="24"/>
      <c r="ADI50" s="24"/>
      <c r="ADJ50" s="24"/>
      <c r="ADK50" s="24"/>
      <c r="ADL50" s="24"/>
      <c r="ADM50" s="24"/>
      <c r="ADN50" s="24"/>
      <c r="ADO50" s="24"/>
      <c r="ADP50" s="24"/>
      <c r="ADQ50" s="24"/>
      <c r="ADR50" s="24"/>
      <c r="ADS50" s="24"/>
      <c r="ADT50" s="24"/>
      <c r="ADU50" s="24"/>
      <c r="ADV50" s="24"/>
      <c r="ADW50" s="24"/>
      <c r="ADX50" s="24"/>
      <c r="ADY50" s="24"/>
      <c r="ADZ50" s="24"/>
      <c r="AEA50" s="24"/>
      <c r="AEB50" s="24"/>
      <c r="AEC50" s="24"/>
      <c r="AED50" s="24"/>
      <c r="AEE50" s="24"/>
      <c r="AEF50" s="24"/>
      <c r="AEG50" s="24"/>
      <c r="AEH50" s="24"/>
      <c r="AEI50" s="24"/>
      <c r="AEJ50" s="24"/>
      <c r="AEK50" s="24"/>
      <c r="AEL50" s="24"/>
      <c r="AEM50" s="24"/>
      <c r="AEN50" s="24"/>
      <c r="AEO50" s="24"/>
      <c r="AEP50" s="24"/>
      <c r="AEQ50" s="24"/>
      <c r="AER50" s="24"/>
      <c r="AES50" s="24"/>
      <c r="AET50" s="24"/>
      <c r="AEU50" s="24"/>
      <c r="AEV50" s="24"/>
      <c r="AEW50" s="24"/>
      <c r="AEX50" s="24"/>
      <c r="AEY50" s="24"/>
      <c r="AEZ50" s="24"/>
      <c r="AFA50" s="24"/>
      <c r="AFB50" s="24"/>
      <c r="AFC50" s="24"/>
      <c r="AFD50" s="24"/>
      <c r="AFE50" s="24"/>
      <c r="AFF50" s="24"/>
      <c r="AFG50" s="24"/>
      <c r="AFH50" s="24"/>
      <c r="AFI50" s="24"/>
      <c r="AFJ50" s="24"/>
      <c r="AFK50" s="24"/>
      <c r="AFL50" s="24"/>
      <c r="AFM50" s="24"/>
      <c r="AFN50" s="24"/>
      <c r="AFO50" s="24"/>
      <c r="AFP50" s="24"/>
      <c r="AFQ50" s="24"/>
      <c r="AFR50" s="24"/>
      <c r="AFS50" s="24"/>
      <c r="AFT50" s="24"/>
      <c r="AFU50" s="24"/>
      <c r="AFV50" s="24"/>
      <c r="AFW50" s="24"/>
      <c r="AFX50" s="24"/>
      <c r="AFY50" s="24"/>
      <c r="AFZ50" s="24"/>
      <c r="AGA50" s="24"/>
      <c r="AGB50" s="24"/>
      <c r="AGC50" s="24"/>
      <c r="AGD50" s="24"/>
      <c r="AGE50" s="24"/>
      <c r="AGF50" s="24"/>
      <c r="AGG50" s="24"/>
      <c r="AGH50" s="24"/>
      <c r="AGI50" s="24"/>
      <c r="AGJ50" s="24"/>
      <c r="AGK50" s="24"/>
      <c r="AGL50" s="24"/>
      <c r="AGM50" s="24"/>
      <c r="AGN50" s="24"/>
      <c r="AGO50" s="24"/>
      <c r="AGP50" s="24"/>
      <c r="AGQ50" s="24"/>
      <c r="AGR50" s="24"/>
      <c r="AGS50" s="24"/>
      <c r="AGT50" s="24"/>
      <c r="AGU50" s="24"/>
      <c r="AGV50" s="24"/>
      <c r="AGW50" s="24"/>
      <c r="AGX50" s="24"/>
      <c r="AGY50" s="24"/>
      <c r="AGZ50" s="24"/>
      <c r="AHA50" s="24"/>
      <c r="AHB50" s="24"/>
      <c r="AHC50" s="24"/>
      <c r="AHD50" s="24"/>
      <c r="AHE50" s="24"/>
      <c r="AHF50" s="24"/>
      <c r="AHG50" s="24"/>
      <c r="AHH50" s="24"/>
      <c r="AHI50" s="24"/>
      <c r="AHJ50" s="24"/>
      <c r="AHK50" s="24"/>
      <c r="AHL50" s="24"/>
      <c r="AHM50" s="24"/>
      <c r="AHN50" s="24"/>
      <c r="AHO50" s="24"/>
      <c r="AHP50" s="24"/>
      <c r="AHQ50" s="24"/>
      <c r="AHR50" s="24"/>
      <c r="AHS50" s="24"/>
      <c r="AHT50" s="24"/>
      <c r="AHU50" s="24"/>
      <c r="AHV50" s="24"/>
      <c r="AHW50" s="24"/>
      <c r="AHX50" s="24"/>
      <c r="AHY50" s="24"/>
      <c r="AHZ50" s="24"/>
      <c r="AIA50" s="24"/>
      <c r="AIB50" s="24"/>
      <c r="AIC50" s="24"/>
      <c r="AID50" s="24"/>
      <c r="AIE50" s="24"/>
      <c r="AIF50" s="24"/>
      <c r="AIG50" s="24"/>
      <c r="AIH50" s="24"/>
      <c r="AII50" s="24"/>
      <c r="AIJ50" s="24"/>
      <c r="AIK50" s="24"/>
      <c r="AIL50" s="24"/>
      <c r="AIM50" s="24"/>
      <c r="AIN50" s="24"/>
      <c r="AIO50" s="24"/>
      <c r="AIP50" s="24"/>
      <c r="AIQ50" s="24"/>
      <c r="AIR50" s="24"/>
      <c r="AIS50" s="24"/>
      <c r="AIT50" s="24"/>
      <c r="AIU50" s="24"/>
      <c r="AIV50" s="24"/>
      <c r="AIW50" s="24"/>
      <c r="AIX50" s="24"/>
      <c r="AIY50" s="24"/>
      <c r="AIZ50" s="24"/>
      <c r="AJA50" s="24"/>
      <c r="AJB50" s="24"/>
      <c r="AJC50" s="24"/>
      <c r="AJD50" s="24"/>
      <c r="AJE50" s="24"/>
      <c r="AJF50" s="24"/>
      <c r="AJG50" s="24"/>
      <c r="AJH50" s="24"/>
      <c r="AJI50" s="24"/>
      <c r="AJJ50" s="24"/>
      <c r="AJK50" s="24"/>
      <c r="AJL50" s="24"/>
      <c r="AJM50" s="24"/>
      <c r="AJN50" s="24"/>
      <c r="AJO50" s="24"/>
      <c r="AJP50" s="24"/>
      <c r="AJQ50" s="24"/>
      <c r="AJR50" s="24"/>
      <c r="AJS50" s="24"/>
      <c r="AJT50" s="24"/>
      <c r="AJU50" s="24"/>
      <c r="AJV50" s="24"/>
      <c r="AJW50" s="24"/>
      <c r="AJX50" s="24"/>
      <c r="AJY50" s="24"/>
      <c r="AJZ50" s="24"/>
      <c r="AKA50" s="24"/>
      <c r="AKB50" s="24"/>
      <c r="AKC50" s="24"/>
      <c r="AKD50" s="24"/>
      <c r="AKE50" s="24"/>
      <c r="AKF50" s="24"/>
      <c r="AKG50" s="24"/>
      <c r="AKH50" s="24"/>
      <c r="AKI50" s="24"/>
      <c r="AKJ50" s="24"/>
      <c r="AKK50" s="24"/>
      <c r="AKL50" s="24"/>
      <c r="AKM50" s="24"/>
      <c r="AKN50" s="24"/>
      <c r="AKO50" s="24"/>
      <c r="AKP50" s="24"/>
      <c r="AKQ50" s="24"/>
      <c r="AKR50" s="24"/>
      <c r="AKS50" s="24"/>
      <c r="AKT50" s="24"/>
      <c r="AKU50" s="24"/>
      <c r="AKV50" s="24"/>
      <c r="AKW50" s="24"/>
      <c r="AKX50" s="24"/>
      <c r="AKY50" s="24"/>
      <c r="AKZ50" s="24"/>
      <c r="ALA50" s="24"/>
      <c r="ALB50" s="24"/>
      <c r="ALC50" s="24"/>
      <c r="ALD50" s="24"/>
      <c r="ALE50" s="24"/>
      <c r="ALF50" s="24"/>
      <c r="ALG50" s="24"/>
      <c r="ALH50" s="24"/>
      <c r="ALI50" s="24"/>
      <c r="ALJ50" s="24"/>
      <c r="ALK50" s="24"/>
      <c r="ALL50" s="24"/>
      <c r="ALM50" s="24"/>
      <c r="ALN50" s="24"/>
      <c r="ALO50" s="24"/>
      <c r="ALP50" s="24"/>
      <c r="ALQ50" s="24"/>
      <c r="ALR50" s="24"/>
      <c r="ALS50" s="24"/>
      <c r="ALT50" s="24"/>
      <c r="ALU50" s="24"/>
      <c r="ALV50" s="24"/>
      <c r="ALW50" s="24"/>
      <c r="ALX50" s="24"/>
      <c r="ALY50" s="24"/>
      <c r="ALZ50" s="24"/>
      <c r="AMA50" s="24"/>
      <c r="AMB50" s="24"/>
      <c r="AMC50" s="24"/>
    </row>
    <row r="51" spans="1:1017" s="61" customFormat="1">
      <c r="A51" s="132" t="s">
        <v>146</v>
      </c>
      <c r="B51" s="133">
        <v>1600404</v>
      </c>
      <c r="C51" s="134" t="s">
        <v>147</v>
      </c>
      <c r="D51" s="133" t="s">
        <v>148</v>
      </c>
      <c r="E51" s="62" t="s">
        <v>116</v>
      </c>
      <c r="F51" s="112">
        <v>5</v>
      </c>
      <c r="G51" s="60">
        <v>10.220000000000001</v>
      </c>
      <c r="H51" s="83">
        <f t="shared" si="11"/>
        <v>0.21229999999999999</v>
      </c>
      <c r="I51" s="60">
        <f t="shared" si="8"/>
        <v>12.39</v>
      </c>
      <c r="J51" s="60">
        <f t="shared" si="9"/>
        <v>51.1</v>
      </c>
      <c r="K51" s="60">
        <f t="shared" si="10"/>
        <v>61.95</v>
      </c>
      <c r="L51" s="58"/>
      <c r="M51" s="24"/>
      <c r="N51" s="24"/>
      <c r="O51" s="24"/>
      <c r="P51" s="24"/>
      <c r="Q51" s="24"/>
      <c r="R51" s="24"/>
      <c r="S51" s="24"/>
      <c r="T51" s="24"/>
      <c r="U51" s="24"/>
      <c r="V51" s="24"/>
      <c r="W51" s="24"/>
      <c r="X51" s="24"/>
      <c r="Y51" s="24"/>
      <c r="Z51" s="24"/>
      <c r="AA51" s="24"/>
      <c r="AB51" s="24"/>
      <c r="AC51" s="24"/>
      <c r="AD51" s="24"/>
      <c r="AE51" s="24"/>
      <c r="AF51" s="24"/>
      <c r="AG51" s="24"/>
      <c r="AH51" s="24"/>
      <c r="AI51" s="24"/>
      <c r="AJ51" s="24"/>
      <c r="AK51" s="24"/>
      <c r="AL51" s="24"/>
      <c r="AM51" s="24"/>
      <c r="AN51" s="24"/>
      <c r="AO51" s="24"/>
      <c r="AP51" s="24"/>
      <c r="AQ51" s="24"/>
      <c r="AR51" s="24"/>
      <c r="AS51" s="24"/>
      <c r="AT51" s="24"/>
      <c r="AU51" s="24"/>
      <c r="AV51" s="24"/>
      <c r="AW51" s="24"/>
      <c r="AX51" s="24"/>
      <c r="AY51" s="24"/>
      <c r="AZ51" s="24"/>
      <c r="BA51" s="24"/>
      <c r="BB51" s="24"/>
      <c r="BC51" s="24"/>
      <c r="BD51" s="24"/>
      <c r="BE51" s="24"/>
      <c r="BF51" s="24"/>
      <c r="BG51" s="24"/>
      <c r="BH51" s="24"/>
      <c r="BI51" s="24"/>
      <c r="BJ51" s="24"/>
      <c r="BK51" s="24"/>
      <c r="BL51" s="24"/>
      <c r="BM51" s="24"/>
      <c r="BN51" s="24"/>
      <c r="BO51" s="24"/>
      <c r="BP51" s="24"/>
      <c r="BQ51" s="24"/>
      <c r="BR51" s="24"/>
      <c r="BS51" s="24"/>
      <c r="BT51" s="24"/>
      <c r="BU51" s="24"/>
      <c r="BV51" s="24"/>
      <c r="BW51" s="24"/>
      <c r="BX51" s="24"/>
      <c r="BY51" s="24"/>
      <c r="BZ51" s="24"/>
      <c r="CA51" s="24"/>
      <c r="CB51" s="24"/>
      <c r="CC51" s="24"/>
      <c r="CD51" s="24"/>
      <c r="CE51" s="24"/>
      <c r="CF51" s="24"/>
      <c r="CG51" s="24"/>
      <c r="CH51" s="24"/>
      <c r="CI51" s="24"/>
      <c r="CJ51" s="24"/>
      <c r="CK51" s="24"/>
      <c r="CL51" s="24"/>
      <c r="CM51" s="24"/>
      <c r="CN51" s="24"/>
      <c r="CO51" s="24"/>
      <c r="CP51" s="24"/>
      <c r="CQ51" s="24"/>
      <c r="CR51" s="24"/>
      <c r="CS51" s="24"/>
      <c r="CT51" s="24"/>
      <c r="CU51" s="24"/>
      <c r="CV51" s="24"/>
      <c r="CW51" s="24"/>
      <c r="CX51" s="24"/>
      <c r="CY51" s="24"/>
      <c r="CZ51" s="24"/>
      <c r="DA51" s="24"/>
      <c r="DB51" s="24"/>
      <c r="DC51" s="24"/>
      <c r="DD51" s="24"/>
      <c r="DE51" s="24"/>
      <c r="DF51" s="24"/>
      <c r="DG51" s="24"/>
      <c r="DH51" s="24"/>
      <c r="DI51" s="24"/>
      <c r="DJ51" s="24"/>
      <c r="DK51" s="24"/>
      <c r="DL51" s="24"/>
      <c r="DM51" s="24"/>
      <c r="DN51" s="24"/>
      <c r="DO51" s="24"/>
      <c r="DP51" s="24"/>
      <c r="DQ51" s="24"/>
      <c r="DR51" s="24"/>
      <c r="DS51" s="24"/>
      <c r="DT51" s="24"/>
      <c r="DU51" s="24"/>
      <c r="DV51" s="24"/>
      <c r="DW51" s="24"/>
      <c r="DX51" s="24"/>
      <c r="DY51" s="24"/>
      <c r="DZ51" s="24"/>
      <c r="EA51" s="24"/>
      <c r="EB51" s="24"/>
      <c r="EC51" s="24"/>
      <c r="ED51" s="24"/>
      <c r="EE51" s="24"/>
      <c r="EF51" s="24"/>
      <c r="EG51" s="24"/>
      <c r="EH51" s="24"/>
      <c r="EI51" s="24"/>
      <c r="EJ51" s="24"/>
      <c r="EK51" s="24"/>
      <c r="EL51" s="24"/>
      <c r="EM51" s="24"/>
      <c r="EN51" s="24"/>
      <c r="EO51" s="24"/>
      <c r="EP51" s="24"/>
      <c r="EQ51" s="24"/>
      <c r="ER51" s="24"/>
      <c r="ES51" s="24"/>
      <c r="ET51" s="24"/>
      <c r="EU51" s="24"/>
      <c r="EV51" s="24"/>
      <c r="EW51" s="24"/>
      <c r="EX51" s="24"/>
      <c r="EY51" s="24"/>
      <c r="EZ51" s="24"/>
      <c r="FA51" s="24"/>
      <c r="FB51" s="24"/>
      <c r="FC51" s="24"/>
      <c r="FD51" s="24"/>
      <c r="FE51" s="24"/>
      <c r="FF51" s="24"/>
      <c r="FG51" s="24"/>
      <c r="FH51" s="24"/>
      <c r="FI51" s="24"/>
      <c r="FJ51" s="24"/>
      <c r="FK51" s="24"/>
      <c r="FL51" s="24"/>
      <c r="FM51" s="24"/>
      <c r="FN51" s="24"/>
      <c r="FO51" s="24"/>
      <c r="FP51" s="24"/>
      <c r="FQ51" s="24"/>
      <c r="FR51" s="24"/>
      <c r="FS51" s="24"/>
      <c r="FT51" s="24"/>
      <c r="FU51" s="24"/>
      <c r="FV51" s="24"/>
      <c r="FW51" s="24"/>
      <c r="FX51" s="24"/>
      <c r="FY51" s="24"/>
      <c r="FZ51" s="24"/>
      <c r="GA51" s="24"/>
      <c r="GB51" s="24"/>
      <c r="GC51" s="24"/>
      <c r="GD51" s="24"/>
      <c r="GE51" s="24"/>
      <c r="GF51" s="24"/>
      <c r="GG51" s="24"/>
      <c r="GH51" s="24"/>
      <c r="GI51" s="24"/>
      <c r="GJ51" s="24"/>
      <c r="GK51" s="24"/>
      <c r="GL51" s="24"/>
      <c r="GM51" s="24"/>
      <c r="GN51" s="24"/>
      <c r="GO51" s="24"/>
      <c r="GP51" s="24"/>
      <c r="GQ51" s="24"/>
      <c r="GR51" s="24"/>
      <c r="GS51" s="24"/>
      <c r="GT51" s="24"/>
      <c r="GU51" s="24"/>
      <c r="GV51" s="24"/>
      <c r="GW51" s="24"/>
      <c r="GX51" s="24"/>
      <c r="GY51" s="24"/>
      <c r="GZ51" s="24"/>
      <c r="HA51" s="24"/>
      <c r="HB51" s="24"/>
      <c r="HC51" s="24"/>
      <c r="HD51" s="24"/>
      <c r="HE51" s="24"/>
      <c r="HF51" s="24"/>
      <c r="HG51" s="24"/>
      <c r="HH51" s="24"/>
      <c r="HI51" s="24"/>
      <c r="HJ51" s="24"/>
      <c r="HK51" s="24"/>
      <c r="HL51" s="24"/>
      <c r="HM51" s="24"/>
      <c r="HN51" s="24"/>
      <c r="HO51" s="24"/>
      <c r="HP51" s="24"/>
      <c r="HQ51" s="24"/>
      <c r="HR51" s="24"/>
      <c r="HS51" s="24"/>
      <c r="HT51" s="24"/>
      <c r="HU51" s="24"/>
      <c r="HV51" s="24"/>
      <c r="HW51" s="24"/>
      <c r="HX51" s="24"/>
      <c r="HY51" s="24"/>
      <c r="HZ51" s="24"/>
      <c r="IA51" s="24"/>
      <c r="IB51" s="24"/>
      <c r="IC51" s="24"/>
      <c r="ID51" s="24"/>
      <c r="IE51" s="24"/>
      <c r="IF51" s="24"/>
      <c r="IG51" s="24"/>
      <c r="IH51" s="24"/>
      <c r="II51" s="24"/>
      <c r="IJ51" s="24"/>
      <c r="IK51" s="24"/>
      <c r="IL51" s="24"/>
      <c r="IM51" s="24"/>
      <c r="IN51" s="24"/>
      <c r="IO51" s="24"/>
      <c r="IP51" s="24"/>
      <c r="IQ51" s="24"/>
      <c r="IR51" s="24"/>
      <c r="IS51" s="24"/>
      <c r="IT51" s="24"/>
      <c r="IU51" s="24"/>
      <c r="IV51" s="24"/>
      <c r="IW51" s="24"/>
      <c r="IX51" s="24"/>
      <c r="IY51" s="24"/>
      <c r="IZ51" s="24"/>
      <c r="JA51" s="24"/>
      <c r="JB51" s="24"/>
      <c r="JC51" s="24"/>
      <c r="JD51" s="24"/>
      <c r="JE51" s="24"/>
      <c r="JF51" s="24"/>
      <c r="JG51" s="24"/>
      <c r="JH51" s="24"/>
      <c r="JI51" s="24"/>
      <c r="JJ51" s="24"/>
      <c r="JK51" s="24"/>
      <c r="JL51" s="24"/>
      <c r="JM51" s="24"/>
      <c r="JN51" s="24"/>
      <c r="JO51" s="24"/>
      <c r="JP51" s="24"/>
      <c r="JQ51" s="24"/>
      <c r="JR51" s="24"/>
      <c r="JS51" s="24"/>
      <c r="JT51" s="24"/>
      <c r="JU51" s="24"/>
      <c r="JV51" s="24"/>
      <c r="JW51" s="24"/>
      <c r="JX51" s="24"/>
      <c r="JY51" s="24"/>
      <c r="JZ51" s="24"/>
      <c r="KA51" s="24"/>
      <c r="KB51" s="24"/>
      <c r="KC51" s="24"/>
      <c r="KD51" s="24"/>
      <c r="KE51" s="24"/>
      <c r="KF51" s="24"/>
      <c r="KG51" s="24"/>
      <c r="KH51" s="24"/>
      <c r="KI51" s="24"/>
      <c r="KJ51" s="24"/>
      <c r="KK51" s="24"/>
      <c r="KL51" s="24"/>
      <c r="KM51" s="24"/>
      <c r="KN51" s="24"/>
      <c r="KO51" s="24"/>
      <c r="KP51" s="24"/>
      <c r="KQ51" s="24"/>
      <c r="KR51" s="24"/>
      <c r="KS51" s="24"/>
      <c r="KT51" s="24"/>
      <c r="KU51" s="24"/>
      <c r="KV51" s="24"/>
      <c r="KW51" s="24"/>
      <c r="KX51" s="24"/>
      <c r="KY51" s="24"/>
      <c r="KZ51" s="24"/>
      <c r="LA51" s="24"/>
      <c r="LB51" s="24"/>
      <c r="LC51" s="24"/>
      <c r="LD51" s="24"/>
      <c r="LE51" s="24"/>
      <c r="LF51" s="24"/>
      <c r="LG51" s="24"/>
      <c r="LH51" s="24"/>
      <c r="LI51" s="24"/>
      <c r="LJ51" s="24"/>
      <c r="LK51" s="24"/>
      <c r="LL51" s="24"/>
      <c r="LM51" s="24"/>
      <c r="LN51" s="24"/>
      <c r="LO51" s="24"/>
      <c r="LP51" s="24"/>
      <c r="LQ51" s="24"/>
      <c r="LR51" s="24"/>
      <c r="LS51" s="24"/>
      <c r="LT51" s="24"/>
      <c r="LU51" s="24"/>
      <c r="LV51" s="24"/>
      <c r="LW51" s="24"/>
      <c r="LX51" s="24"/>
      <c r="LY51" s="24"/>
      <c r="LZ51" s="24"/>
      <c r="MA51" s="24"/>
      <c r="MB51" s="24"/>
      <c r="MC51" s="24"/>
      <c r="MD51" s="24"/>
      <c r="ME51" s="24"/>
      <c r="MF51" s="24"/>
      <c r="MG51" s="24"/>
      <c r="MH51" s="24"/>
      <c r="MI51" s="24"/>
      <c r="MJ51" s="24"/>
      <c r="MK51" s="24"/>
      <c r="ML51" s="24"/>
      <c r="MM51" s="24"/>
      <c r="MN51" s="24"/>
      <c r="MO51" s="24"/>
      <c r="MP51" s="24"/>
      <c r="MQ51" s="24"/>
      <c r="MR51" s="24"/>
      <c r="MS51" s="24"/>
      <c r="MT51" s="24"/>
      <c r="MU51" s="24"/>
      <c r="MV51" s="24"/>
      <c r="MW51" s="24"/>
      <c r="MX51" s="24"/>
      <c r="MY51" s="24"/>
      <c r="MZ51" s="24"/>
      <c r="NA51" s="24"/>
      <c r="NB51" s="24"/>
      <c r="NC51" s="24"/>
      <c r="ND51" s="24"/>
      <c r="NE51" s="24"/>
      <c r="NF51" s="24"/>
      <c r="NG51" s="24"/>
      <c r="NH51" s="24"/>
      <c r="NI51" s="24"/>
      <c r="NJ51" s="24"/>
      <c r="NK51" s="24"/>
      <c r="NL51" s="24"/>
      <c r="NM51" s="24"/>
      <c r="NN51" s="24"/>
      <c r="NO51" s="24"/>
      <c r="NP51" s="24"/>
      <c r="NQ51" s="24"/>
      <c r="NR51" s="24"/>
      <c r="NS51" s="24"/>
      <c r="NT51" s="24"/>
      <c r="NU51" s="24"/>
      <c r="NV51" s="24"/>
      <c r="NW51" s="24"/>
      <c r="NX51" s="24"/>
      <c r="NY51" s="24"/>
      <c r="NZ51" s="24"/>
      <c r="OA51" s="24"/>
      <c r="OB51" s="24"/>
      <c r="OC51" s="24"/>
      <c r="OD51" s="24"/>
      <c r="OE51" s="24"/>
      <c r="OF51" s="24"/>
      <c r="OG51" s="24"/>
      <c r="OH51" s="24"/>
      <c r="OI51" s="24"/>
      <c r="OJ51" s="24"/>
      <c r="OK51" s="24"/>
      <c r="OL51" s="24"/>
      <c r="OM51" s="24"/>
      <c r="ON51" s="24"/>
      <c r="OO51" s="24"/>
      <c r="OP51" s="24"/>
      <c r="OQ51" s="24"/>
      <c r="OR51" s="24"/>
      <c r="OS51" s="24"/>
      <c r="OT51" s="24"/>
      <c r="OU51" s="24"/>
      <c r="OV51" s="24"/>
      <c r="OW51" s="24"/>
      <c r="OX51" s="24"/>
      <c r="OY51" s="24"/>
      <c r="OZ51" s="24"/>
      <c r="PA51" s="24"/>
      <c r="PB51" s="24"/>
      <c r="PC51" s="24"/>
      <c r="PD51" s="24"/>
      <c r="PE51" s="24"/>
      <c r="PF51" s="24"/>
      <c r="PG51" s="24"/>
      <c r="PH51" s="24"/>
      <c r="PI51" s="24"/>
      <c r="PJ51" s="24"/>
      <c r="PK51" s="24"/>
      <c r="PL51" s="24"/>
      <c r="PM51" s="24"/>
      <c r="PN51" s="24"/>
      <c r="PO51" s="24"/>
      <c r="PP51" s="24"/>
      <c r="PQ51" s="24"/>
      <c r="PR51" s="24"/>
      <c r="PS51" s="24"/>
      <c r="PT51" s="24"/>
      <c r="PU51" s="24"/>
      <c r="PV51" s="24"/>
      <c r="PW51" s="24"/>
      <c r="PX51" s="24"/>
      <c r="PY51" s="24"/>
      <c r="PZ51" s="24"/>
      <c r="QA51" s="24"/>
      <c r="QB51" s="24"/>
      <c r="QC51" s="24"/>
      <c r="QD51" s="24"/>
      <c r="QE51" s="24"/>
      <c r="QF51" s="24"/>
      <c r="QG51" s="24"/>
      <c r="QH51" s="24"/>
      <c r="QI51" s="24"/>
      <c r="QJ51" s="24"/>
      <c r="QK51" s="24"/>
      <c r="QL51" s="24"/>
      <c r="QM51" s="24"/>
      <c r="QN51" s="24"/>
      <c r="QO51" s="24"/>
      <c r="QP51" s="24"/>
      <c r="QQ51" s="24"/>
      <c r="QR51" s="24"/>
      <c r="QS51" s="24"/>
      <c r="QT51" s="24"/>
      <c r="QU51" s="24"/>
      <c r="QV51" s="24"/>
      <c r="QW51" s="24"/>
      <c r="QX51" s="24"/>
      <c r="QY51" s="24"/>
      <c r="QZ51" s="24"/>
      <c r="RA51" s="24"/>
      <c r="RB51" s="24"/>
      <c r="RC51" s="24"/>
      <c r="RD51" s="24"/>
      <c r="RE51" s="24"/>
      <c r="RF51" s="24"/>
      <c r="RG51" s="24"/>
      <c r="RH51" s="24"/>
      <c r="RI51" s="24"/>
      <c r="RJ51" s="24"/>
      <c r="RK51" s="24"/>
      <c r="RL51" s="24"/>
      <c r="RM51" s="24"/>
      <c r="RN51" s="24"/>
      <c r="RO51" s="24"/>
      <c r="RP51" s="24"/>
      <c r="RQ51" s="24"/>
      <c r="RR51" s="24"/>
      <c r="RS51" s="24"/>
      <c r="RT51" s="24"/>
      <c r="RU51" s="24"/>
      <c r="RV51" s="24"/>
      <c r="RW51" s="24"/>
      <c r="RX51" s="24"/>
      <c r="RY51" s="24"/>
      <c r="RZ51" s="24"/>
      <c r="SA51" s="24"/>
      <c r="SB51" s="24"/>
      <c r="SC51" s="24"/>
      <c r="SD51" s="24"/>
      <c r="SE51" s="24"/>
      <c r="SF51" s="24"/>
      <c r="SG51" s="24"/>
      <c r="SH51" s="24"/>
      <c r="SI51" s="24"/>
      <c r="SJ51" s="24"/>
      <c r="SK51" s="24"/>
      <c r="SL51" s="24"/>
      <c r="SM51" s="24"/>
      <c r="SN51" s="24"/>
      <c r="SO51" s="24"/>
      <c r="SP51" s="24"/>
      <c r="SQ51" s="24"/>
      <c r="SR51" s="24"/>
      <c r="SS51" s="24"/>
      <c r="ST51" s="24"/>
      <c r="SU51" s="24"/>
      <c r="SV51" s="24"/>
      <c r="SW51" s="24"/>
      <c r="SX51" s="24"/>
      <c r="SY51" s="24"/>
      <c r="SZ51" s="24"/>
      <c r="TA51" s="24"/>
      <c r="TB51" s="24"/>
      <c r="TC51" s="24"/>
      <c r="TD51" s="24"/>
      <c r="TE51" s="24"/>
      <c r="TF51" s="24"/>
      <c r="TG51" s="24"/>
      <c r="TH51" s="24"/>
      <c r="TI51" s="24"/>
      <c r="TJ51" s="24"/>
      <c r="TK51" s="24"/>
      <c r="TL51" s="24"/>
      <c r="TM51" s="24"/>
      <c r="TN51" s="24"/>
      <c r="TO51" s="24"/>
      <c r="TP51" s="24"/>
      <c r="TQ51" s="24"/>
      <c r="TR51" s="24"/>
      <c r="TS51" s="24"/>
      <c r="TT51" s="24"/>
      <c r="TU51" s="24"/>
      <c r="TV51" s="24"/>
      <c r="TW51" s="24"/>
      <c r="TX51" s="24"/>
      <c r="TY51" s="24"/>
      <c r="TZ51" s="24"/>
      <c r="UA51" s="24"/>
      <c r="UB51" s="24"/>
      <c r="UC51" s="24"/>
      <c r="UD51" s="24"/>
      <c r="UE51" s="24"/>
      <c r="UF51" s="24"/>
      <c r="UG51" s="24"/>
      <c r="UH51" s="24"/>
      <c r="UI51" s="24"/>
      <c r="UJ51" s="24"/>
      <c r="UK51" s="24"/>
      <c r="UL51" s="24"/>
      <c r="UM51" s="24"/>
      <c r="UN51" s="24"/>
      <c r="UO51" s="24"/>
      <c r="UP51" s="24"/>
      <c r="UQ51" s="24"/>
      <c r="UR51" s="24"/>
      <c r="US51" s="24"/>
      <c r="UT51" s="24"/>
      <c r="UU51" s="24"/>
      <c r="UV51" s="24"/>
      <c r="UW51" s="24"/>
      <c r="UX51" s="24"/>
      <c r="UY51" s="24"/>
      <c r="UZ51" s="24"/>
      <c r="VA51" s="24"/>
      <c r="VB51" s="24"/>
      <c r="VC51" s="24"/>
      <c r="VD51" s="24"/>
      <c r="VE51" s="24"/>
      <c r="VF51" s="24"/>
      <c r="VG51" s="24"/>
      <c r="VH51" s="24"/>
      <c r="VI51" s="24"/>
      <c r="VJ51" s="24"/>
      <c r="VK51" s="24"/>
      <c r="VL51" s="24"/>
      <c r="VM51" s="24"/>
      <c r="VN51" s="24"/>
      <c r="VO51" s="24"/>
      <c r="VP51" s="24"/>
      <c r="VQ51" s="24"/>
      <c r="VR51" s="24"/>
      <c r="VS51" s="24"/>
      <c r="VT51" s="24"/>
      <c r="VU51" s="24"/>
      <c r="VV51" s="24"/>
      <c r="VW51" s="24"/>
      <c r="VX51" s="24"/>
      <c r="VY51" s="24"/>
      <c r="VZ51" s="24"/>
      <c r="WA51" s="24"/>
      <c r="WB51" s="24"/>
      <c r="WC51" s="24"/>
      <c r="WD51" s="24"/>
      <c r="WE51" s="24"/>
      <c r="WF51" s="24"/>
      <c r="WG51" s="24"/>
      <c r="WH51" s="24"/>
      <c r="WI51" s="24"/>
      <c r="WJ51" s="24"/>
      <c r="WK51" s="24"/>
      <c r="WL51" s="24"/>
      <c r="WM51" s="24"/>
      <c r="WN51" s="24"/>
      <c r="WO51" s="24"/>
      <c r="WP51" s="24"/>
      <c r="WQ51" s="24"/>
      <c r="WR51" s="24"/>
      <c r="WS51" s="24"/>
      <c r="WT51" s="24"/>
      <c r="WU51" s="24"/>
      <c r="WV51" s="24"/>
      <c r="WW51" s="24"/>
      <c r="WX51" s="24"/>
      <c r="WY51" s="24"/>
      <c r="WZ51" s="24"/>
      <c r="XA51" s="24"/>
      <c r="XB51" s="24"/>
      <c r="XC51" s="24"/>
      <c r="XD51" s="24"/>
      <c r="XE51" s="24"/>
      <c r="XF51" s="24"/>
      <c r="XG51" s="24"/>
      <c r="XH51" s="24"/>
      <c r="XI51" s="24"/>
      <c r="XJ51" s="24"/>
      <c r="XK51" s="24"/>
      <c r="XL51" s="24"/>
      <c r="XM51" s="24"/>
      <c r="XN51" s="24"/>
      <c r="XO51" s="24"/>
      <c r="XP51" s="24"/>
      <c r="XQ51" s="24"/>
      <c r="XR51" s="24"/>
      <c r="XS51" s="24"/>
      <c r="XT51" s="24"/>
      <c r="XU51" s="24"/>
      <c r="XV51" s="24"/>
      <c r="XW51" s="24"/>
      <c r="XX51" s="24"/>
      <c r="XY51" s="24"/>
      <c r="XZ51" s="24"/>
      <c r="YA51" s="24"/>
      <c r="YB51" s="24"/>
      <c r="YC51" s="24"/>
      <c r="YD51" s="24"/>
      <c r="YE51" s="24"/>
      <c r="YF51" s="24"/>
      <c r="YG51" s="24"/>
      <c r="YH51" s="24"/>
      <c r="YI51" s="24"/>
      <c r="YJ51" s="24"/>
      <c r="YK51" s="24"/>
      <c r="YL51" s="24"/>
      <c r="YM51" s="24"/>
      <c r="YN51" s="24"/>
      <c r="YO51" s="24"/>
      <c r="YP51" s="24"/>
      <c r="YQ51" s="24"/>
      <c r="YR51" s="24"/>
      <c r="YS51" s="24"/>
      <c r="YT51" s="24"/>
      <c r="YU51" s="24"/>
      <c r="YV51" s="24"/>
      <c r="YW51" s="24"/>
      <c r="YX51" s="24"/>
      <c r="YY51" s="24"/>
      <c r="YZ51" s="24"/>
      <c r="ZA51" s="24"/>
      <c r="ZB51" s="24"/>
      <c r="ZC51" s="24"/>
      <c r="ZD51" s="24"/>
      <c r="ZE51" s="24"/>
      <c r="ZF51" s="24"/>
      <c r="ZG51" s="24"/>
      <c r="ZH51" s="24"/>
      <c r="ZI51" s="24"/>
      <c r="ZJ51" s="24"/>
      <c r="ZK51" s="24"/>
      <c r="ZL51" s="24"/>
      <c r="ZM51" s="24"/>
      <c r="ZN51" s="24"/>
      <c r="ZO51" s="24"/>
      <c r="ZP51" s="24"/>
      <c r="ZQ51" s="24"/>
      <c r="ZR51" s="24"/>
      <c r="ZS51" s="24"/>
      <c r="ZT51" s="24"/>
      <c r="ZU51" s="24"/>
      <c r="ZV51" s="24"/>
      <c r="ZW51" s="24"/>
      <c r="ZX51" s="24"/>
      <c r="ZY51" s="24"/>
      <c r="ZZ51" s="24"/>
      <c r="AAA51" s="24"/>
      <c r="AAB51" s="24"/>
      <c r="AAC51" s="24"/>
      <c r="AAD51" s="24"/>
      <c r="AAE51" s="24"/>
      <c r="AAF51" s="24"/>
      <c r="AAG51" s="24"/>
      <c r="AAH51" s="24"/>
      <c r="AAI51" s="24"/>
      <c r="AAJ51" s="24"/>
      <c r="AAK51" s="24"/>
      <c r="AAL51" s="24"/>
      <c r="AAM51" s="24"/>
      <c r="AAN51" s="24"/>
      <c r="AAO51" s="24"/>
      <c r="AAP51" s="24"/>
      <c r="AAQ51" s="24"/>
      <c r="AAR51" s="24"/>
      <c r="AAS51" s="24"/>
      <c r="AAT51" s="24"/>
      <c r="AAU51" s="24"/>
      <c r="AAV51" s="24"/>
      <c r="AAW51" s="24"/>
      <c r="AAX51" s="24"/>
      <c r="AAY51" s="24"/>
      <c r="AAZ51" s="24"/>
      <c r="ABA51" s="24"/>
      <c r="ABB51" s="24"/>
      <c r="ABC51" s="24"/>
      <c r="ABD51" s="24"/>
      <c r="ABE51" s="24"/>
      <c r="ABF51" s="24"/>
      <c r="ABG51" s="24"/>
      <c r="ABH51" s="24"/>
      <c r="ABI51" s="24"/>
      <c r="ABJ51" s="24"/>
      <c r="ABK51" s="24"/>
      <c r="ABL51" s="24"/>
      <c r="ABM51" s="24"/>
      <c r="ABN51" s="24"/>
      <c r="ABO51" s="24"/>
      <c r="ABP51" s="24"/>
      <c r="ABQ51" s="24"/>
      <c r="ABR51" s="24"/>
      <c r="ABS51" s="24"/>
      <c r="ABT51" s="24"/>
      <c r="ABU51" s="24"/>
      <c r="ABV51" s="24"/>
      <c r="ABW51" s="24"/>
      <c r="ABX51" s="24"/>
      <c r="ABY51" s="24"/>
      <c r="ABZ51" s="24"/>
      <c r="ACA51" s="24"/>
      <c r="ACB51" s="24"/>
      <c r="ACC51" s="24"/>
      <c r="ACD51" s="24"/>
      <c r="ACE51" s="24"/>
      <c r="ACF51" s="24"/>
      <c r="ACG51" s="24"/>
      <c r="ACH51" s="24"/>
      <c r="ACI51" s="24"/>
      <c r="ACJ51" s="24"/>
      <c r="ACK51" s="24"/>
      <c r="ACL51" s="24"/>
      <c r="ACM51" s="24"/>
      <c r="ACN51" s="24"/>
      <c r="ACO51" s="24"/>
      <c r="ACP51" s="24"/>
      <c r="ACQ51" s="24"/>
      <c r="ACR51" s="24"/>
      <c r="ACS51" s="24"/>
      <c r="ACT51" s="24"/>
      <c r="ACU51" s="24"/>
      <c r="ACV51" s="24"/>
      <c r="ACW51" s="24"/>
      <c r="ACX51" s="24"/>
      <c r="ACY51" s="24"/>
      <c r="ACZ51" s="24"/>
      <c r="ADA51" s="24"/>
      <c r="ADB51" s="24"/>
      <c r="ADC51" s="24"/>
      <c r="ADD51" s="24"/>
      <c r="ADE51" s="24"/>
      <c r="ADF51" s="24"/>
      <c r="ADG51" s="24"/>
      <c r="ADH51" s="24"/>
      <c r="ADI51" s="24"/>
      <c r="ADJ51" s="24"/>
      <c r="ADK51" s="24"/>
      <c r="ADL51" s="24"/>
      <c r="ADM51" s="24"/>
      <c r="ADN51" s="24"/>
      <c r="ADO51" s="24"/>
      <c r="ADP51" s="24"/>
      <c r="ADQ51" s="24"/>
      <c r="ADR51" s="24"/>
      <c r="ADS51" s="24"/>
      <c r="ADT51" s="24"/>
      <c r="ADU51" s="24"/>
      <c r="ADV51" s="24"/>
      <c r="ADW51" s="24"/>
      <c r="ADX51" s="24"/>
      <c r="ADY51" s="24"/>
      <c r="ADZ51" s="24"/>
      <c r="AEA51" s="24"/>
      <c r="AEB51" s="24"/>
      <c r="AEC51" s="24"/>
      <c r="AED51" s="24"/>
      <c r="AEE51" s="24"/>
      <c r="AEF51" s="24"/>
      <c r="AEG51" s="24"/>
      <c r="AEH51" s="24"/>
      <c r="AEI51" s="24"/>
      <c r="AEJ51" s="24"/>
      <c r="AEK51" s="24"/>
      <c r="AEL51" s="24"/>
      <c r="AEM51" s="24"/>
      <c r="AEN51" s="24"/>
      <c r="AEO51" s="24"/>
      <c r="AEP51" s="24"/>
      <c r="AEQ51" s="24"/>
      <c r="AER51" s="24"/>
      <c r="AES51" s="24"/>
      <c r="AET51" s="24"/>
      <c r="AEU51" s="24"/>
      <c r="AEV51" s="24"/>
      <c r="AEW51" s="24"/>
      <c r="AEX51" s="24"/>
      <c r="AEY51" s="24"/>
      <c r="AEZ51" s="24"/>
      <c r="AFA51" s="24"/>
      <c r="AFB51" s="24"/>
      <c r="AFC51" s="24"/>
      <c r="AFD51" s="24"/>
      <c r="AFE51" s="24"/>
      <c r="AFF51" s="24"/>
      <c r="AFG51" s="24"/>
      <c r="AFH51" s="24"/>
      <c r="AFI51" s="24"/>
      <c r="AFJ51" s="24"/>
      <c r="AFK51" s="24"/>
      <c r="AFL51" s="24"/>
      <c r="AFM51" s="24"/>
      <c r="AFN51" s="24"/>
      <c r="AFO51" s="24"/>
      <c r="AFP51" s="24"/>
      <c r="AFQ51" s="24"/>
      <c r="AFR51" s="24"/>
      <c r="AFS51" s="24"/>
      <c r="AFT51" s="24"/>
      <c r="AFU51" s="24"/>
      <c r="AFV51" s="24"/>
      <c r="AFW51" s="24"/>
      <c r="AFX51" s="24"/>
      <c r="AFY51" s="24"/>
      <c r="AFZ51" s="24"/>
      <c r="AGA51" s="24"/>
      <c r="AGB51" s="24"/>
      <c r="AGC51" s="24"/>
      <c r="AGD51" s="24"/>
      <c r="AGE51" s="24"/>
      <c r="AGF51" s="24"/>
      <c r="AGG51" s="24"/>
      <c r="AGH51" s="24"/>
      <c r="AGI51" s="24"/>
      <c r="AGJ51" s="24"/>
      <c r="AGK51" s="24"/>
      <c r="AGL51" s="24"/>
      <c r="AGM51" s="24"/>
      <c r="AGN51" s="24"/>
      <c r="AGO51" s="24"/>
      <c r="AGP51" s="24"/>
      <c r="AGQ51" s="24"/>
      <c r="AGR51" s="24"/>
      <c r="AGS51" s="24"/>
      <c r="AGT51" s="24"/>
      <c r="AGU51" s="24"/>
      <c r="AGV51" s="24"/>
      <c r="AGW51" s="24"/>
      <c r="AGX51" s="24"/>
      <c r="AGY51" s="24"/>
      <c r="AGZ51" s="24"/>
      <c r="AHA51" s="24"/>
      <c r="AHB51" s="24"/>
      <c r="AHC51" s="24"/>
      <c r="AHD51" s="24"/>
      <c r="AHE51" s="24"/>
      <c r="AHF51" s="24"/>
      <c r="AHG51" s="24"/>
      <c r="AHH51" s="24"/>
      <c r="AHI51" s="24"/>
      <c r="AHJ51" s="24"/>
      <c r="AHK51" s="24"/>
      <c r="AHL51" s="24"/>
      <c r="AHM51" s="24"/>
      <c r="AHN51" s="24"/>
      <c r="AHO51" s="24"/>
      <c r="AHP51" s="24"/>
      <c r="AHQ51" s="24"/>
      <c r="AHR51" s="24"/>
      <c r="AHS51" s="24"/>
      <c r="AHT51" s="24"/>
      <c r="AHU51" s="24"/>
      <c r="AHV51" s="24"/>
      <c r="AHW51" s="24"/>
      <c r="AHX51" s="24"/>
      <c r="AHY51" s="24"/>
      <c r="AHZ51" s="24"/>
      <c r="AIA51" s="24"/>
      <c r="AIB51" s="24"/>
      <c r="AIC51" s="24"/>
      <c r="AID51" s="24"/>
      <c r="AIE51" s="24"/>
      <c r="AIF51" s="24"/>
      <c r="AIG51" s="24"/>
      <c r="AIH51" s="24"/>
      <c r="AII51" s="24"/>
      <c r="AIJ51" s="24"/>
      <c r="AIK51" s="24"/>
      <c r="AIL51" s="24"/>
      <c r="AIM51" s="24"/>
      <c r="AIN51" s="24"/>
      <c r="AIO51" s="24"/>
      <c r="AIP51" s="24"/>
      <c r="AIQ51" s="24"/>
      <c r="AIR51" s="24"/>
      <c r="AIS51" s="24"/>
      <c r="AIT51" s="24"/>
      <c r="AIU51" s="24"/>
      <c r="AIV51" s="24"/>
      <c r="AIW51" s="24"/>
      <c r="AIX51" s="24"/>
      <c r="AIY51" s="24"/>
      <c r="AIZ51" s="24"/>
      <c r="AJA51" s="24"/>
      <c r="AJB51" s="24"/>
      <c r="AJC51" s="24"/>
      <c r="AJD51" s="24"/>
      <c r="AJE51" s="24"/>
      <c r="AJF51" s="24"/>
      <c r="AJG51" s="24"/>
      <c r="AJH51" s="24"/>
      <c r="AJI51" s="24"/>
      <c r="AJJ51" s="24"/>
      <c r="AJK51" s="24"/>
      <c r="AJL51" s="24"/>
      <c r="AJM51" s="24"/>
      <c r="AJN51" s="24"/>
      <c r="AJO51" s="24"/>
      <c r="AJP51" s="24"/>
      <c r="AJQ51" s="24"/>
      <c r="AJR51" s="24"/>
      <c r="AJS51" s="24"/>
      <c r="AJT51" s="24"/>
      <c r="AJU51" s="24"/>
      <c r="AJV51" s="24"/>
      <c r="AJW51" s="24"/>
      <c r="AJX51" s="24"/>
      <c r="AJY51" s="24"/>
      <c r="AJZ51" s="24"/>
      <c r="AKA51" s="24"/>
      <c r="AKB51" s="24"/>
      <c r="AKC51" s="24"/>
      <c r="AKD51" s="24"/>
      <c r="AKE51" s="24"/>
      <c r="AKF51" s="24"/>
      <c r="AKG51" s="24"/>
      <c r="AKH51" s="24"/>
      <c r="AKI51" s="24"/>
      <c r="AKJ51" s="24"/>
      <c r="AKK51" s="24"/>
      <c r="AKL51" s="24"/>
      <c r="AKM51" s="24"/>
      <c r="AKN51" s="24"/>
      <c r="AKO51" s="24"/>
      <c r="AKP51" s="24"/>
      <c r="AKQ51" s="24"/>
      <c r="AKR51" s="24"/>
      <c r="AKS51" s="24"/>
      <c r="AKT51" s="24"/>
      <c r="AKU51" s="24"/>
      <c r="AKV51" s="24"/>
      <c r="AKW51" s="24"/>
      <c r="AKX51" s="24"/>
      <c r="AKY51" s="24"/>
      <c r="AKZ51" s="24"/>
      <c r="ALA51" s="24"/>
      <c r="ALB51" s="24"/>
      <c r="ALC51" s="24"/>
      <c r="ALD51" s="24"/>
      <c r="ALE51" s="24"/>
      <c r="ALF51" s="24"/>
      <c r="ALG51" s="24"/>
      <c r="ALH51" s="24"/>
      <c r="ALI51" s="24"/>
      <c r="ALJ51" s="24"/>
      <c r="ALK51" s="24"/>
      <c r="ALL51" s="24"/>
      <c r="ALM51" s="24"/>
      <c r="ALN51" s="24"/>
      <c r="ALO51" s="24"/>
      <c r="ALP51" s="24"/>
      <c r="ALQ51" s="24"/>
      <c r="ALR51" s="24"/>
      <c r="ALS51" s="24"/>
      <c r="ALT51" s="24"/>
      <c r="ALU51" s="24"/>
      <c r="ALV51" s="24"/>
      <c r="ALW51" s="24"/>
      <c r="ALX51" s="24"/>
      <c r="ALY51" s="24"/>
      <c r="ALZ51" s="24"/>
      <c r="AMA51" s="24"/>
      <c r="AMB51" s="24"/>
      <c r="AMC51" s="24"/>
    </row>
    <row r="52" spans="1:1017" s="61" customFormat="1">
      <c r="A52" s="132" t="s">
        <v>149</v>
      </c>
      <c r="B52" s="133" t="s">
        <v>150</v>
      </c>
      <c r="C52" s="134" t="s">
        <v>151</v>
      </c>
      <c r="D52" s="133" t="s">
        <v>108</v>
      </c>
      <c r="E52" s="62" t="s">
        <v>109</v>
      </c>
      <c r="F52" s="112">
        <v>235.78</v>
      </c>
      <c r="G52" s="60">
        <v>21.66</v>
      </c>
      <c r="H52" s="83">
        <f>$K$7</f>
        <v>0.15</v>
      </c>
      <c r="I52" s="60">
        <f t="shared" si="8"/>
        <v>24.91</v>
      </c>
      <c r="J52" s="60">
        <f t="shared" si="9"/>
        <v>5106.99</v>
      </c>
      <c r="K52" s="60">
        <f t="shared" si="10"/>
        <v>5873.27</v>
      </c>
      <c r="L52" s="58"/>
      <c r="M52" s="24"/>
      <c r="N52" s="24"/>
      <c r="O52" s="24"/>
      <c r="P52" s="24"/>
      <c r="Q52" s="24"/>
      <c r="R52" s="24"/>
      <c r="S52" s="24"/>
      <c r="T52" s="24"/>
      <c r="U52" s="24"/>
      <c r="V52" s="24"/>
      <c r="W52" s="24"/>
      <c r="X52" s="24"/>
      <c r="Y52" s="24"/>
      <c r="Z52" s="24"/>
      <c r="AA52" s="24"/>
      <c r="AB52" s="24"/>
      <c r="AC52" s="24"/>
      <c r="AD52" s="24"/>
      <c r="AE52" s="24"/>
      <c r="AF52" s="24"/>
      <c r="AG52" s="24"/>
      <c r="AH52" s="24"/>
      <c r="AI52" s="24"/>
      <c r="AJ52" s="24"/>
      <c r="AK52" s="24"/>
      <c r="AL52" s="24"/>
      <c r="AM52" s="24"/>
      <c r="AN52" s="24"/>
      <c r="AO52" s="24"/>
      <c r="AP52" s="24"/>
      <c r="AQ52" s="24"/>
      <c r="AR52" s="24"/>
      <c r="AS52" s="24"/>
      <c r="AT52" s="24"/>
      <c r="AU52" s="24"/>
      <c r="AV52" s="24"/>
      <c r="AW52" s="24"/>
      <c r="AX52" s="24"/>
      <c r="AY52" s="24"/>
      <c r="AZ52" s="24"/>
      <c r="BA52" s="24"/>
      <c r="BB52" s="24"/>
      <c r="BC52" s="24"/>
      <c r="BD52" s="24"/>
      <c r="BE52" s="24"/>
      <c r="BF52" s="24"/>
      <c r="BG52" s="24"/>
      <c r="BH52" s="24"/>
      <c r="BI52" s="24"/>
      <c r="BJ52" s="24"/>
      <c r="BK52" s="24"/>
      <c r="BL52" s="24"/>
      <c r="BM52" s="24"/>
      <c r="BN52" s="24"/>
      <c r="BO52" s="24"/>
      <c r="BP52" s="24"/>
      <c r="BQ52" s="24"/>
      <c r="BR52" s="24"/>
      <c r="BS52" s="24"/>
      <c r="BT52" s="24"/>
      <c r="BU52" s="24"/>
      <c r="BV52" s="24"/>
      <c r="BW52" s="24"/>
      <c r="BX52" s="24"/>
      <c r="BY52" s="24"/>
      <c r="BZ52" s="24"/>
      <c r="CA52" s="24"/>
      <c r="CB52" s="24"/>
      <c r="CC52" s="24"/>
      <c r="CD52" s="24"/>
      <c r="CE52" s="24"/>
      <c r="CF52" s="24"/>
      <c r="CG52" s="24"/>
      <c r="CH52" s="24"/>
      <c r="CI52" s="24"/>
      <c r="CJ52" s="24"/>
      <c r="CK52" s="24"/>
      <c r="CL52" s="24"/>
      <c r="CM52" s="24"/>
      <c r="CN52" s="24"/>
      <c r="CO52" s="24"/>
      <c r="CP52" s="24"/>
      <c r="CQ52" s="24"/>
      <c r="CR52" s="24"/>
      <c r="CS52" s="24"/>
      <c r="CT52" s="24"/>
      <c r="CU52" s="24"/>
      <c r="CV52" s="24"/>
      <c r="CW52" s="24"/>
      <c r="CX52" s="24"/>
      <c r="CY52" s="24"/>
      <c r="CZ52" s="24"/>
      <c r="DA52" s="24"/>
      <c r="DB52" s="24"/>
      <c r="DC52" s="24"/>
      <c r="DD52" s="24"/>
      <c r="DE52" s="24"/>
      <c r="DF52" s="24"/>
      <c r="DG52" s="24"/>
      <c r="DH52" s="24"/>
      <c r="DI52" s="24"/>
      <c r="DJ52" s="24"/>
      <c r="DK52" s="24"/>
      <c r="DL52" s="24"/>
      <c r="DM52" s="24"/>
      <c r="DN52" s="24"/>
      <c r="DO52" s="24"/>
      <c r="DP52" s="24"/>
      <c r="DQ52" s="24"/>
      <c r="DR52" s="24"/>
      <c r="DS52" s="24"/>
      <c r="DT52" s="24"/>
      <c r="DU52" s="24"/>
      <c r="DV52" s="24"/>
      <c r="DW52" s="24"/>
      <c r="DX52" s="24"/>
      <c r="DY52" s="24"/>
      <c r="DZ52" s="24"/>
      <c r="EA52" s="24"/>
      <c r="EB52" s="24"/>
      <c r="EC52" s="24"/>
      <c r="ED52" s="24"/>
      <c r="EE52" s="24"/>
      <c r="EF52" s="24"/>
      <c r="EG52" s="24"/>
      <c r="EH52" s="24"/>
      <c r="EI52" s="24"/>
      <c r="EJ52" s="24"/>
      <c r="EK52" s="24"/>
      <c r="EL52" s="24"/>
      <c r="EM52" s="24"/>
      <c r="EN52" s="24"/>
      <c r="EO52" s="24"/>
      <c r="EP52" s="24"/>
      <c r="EQ52" s="24"/>
      <c r="ER52" s="24"/>
      <c r="ES52" s="24"/>
      <c r="ET52" s="24"/>
      <c r="EU52" s="24"/>
      <c r="EV52" s="24"/>
      <c r="EW52" s="24"/>
      <c r="EX52" s="24"/>
      <c r="EY52" s="24"/>
      <c r="EZ52" s="24"/>
      <c r="FA52" s="24"/>
      <c r="FB52" s="24"/>
      <c r="FC52" s="24"/>
      <c r="FD52" s="24"/>
      <c r="FE52" s="24"/>
      <c r="FF52" s="24"/>
      <c r="FG52" s="24"/>
      <c r="FH52" s="24"/>
      <c r="FI52" s="24"/>
      <c r="FJ52" s="24"/>
      <c r="FK52" s="24"/>
      <c r="FL52" s="24"/>
      <c r="FM52" s="24"/>
      <c r="FN52" s="24"/>
      <c r="FO52" s="24"/>
      <c r="FP52" s="24"/>
      <c r="FQ52" s="24"/>
      <c r="FR52" s="24"/>
      <c r="FS52" s="24"/>
      <c r="FT52" s="24"/>
      <c r="FU52" s="24"/>
      <c r="FV52" s="24"/>
      <c r="FW52" s="24"/>
      <c r="FX52" s="24"/>
      <c r="FY52" s="24"/>
      <c r="FZ52" s="24"/>
      <c r="GA52" s="24"/>
      <c r="GB52" s="24"/>
      <c r="GC52" s="24"/>
      <c r="GD52" s="24"/>
      <c r="GE52" s="24"/>
      <c r="GF52" s="24"/>
      <c r="GG52" s="24"/>
      <c r="GH52" s="24"/>
      <c r="GI52" s="24"/>
      <c r="GJ52" s="24"/>
      <c r="GK52" s="24"/>
      <c r="GL52" s="24"/>
      <c r="GM52" s="24"/>
      <c r="GN52" s="24"/>
      <c r="GO52" s="24"/>
      <c r="GP52" s="24"/>
      <c r="GQ52" s="24"/>
      <c r="GR52" s="24"/>
      <c r="GS52" s="24"/>
      <c r="GT52" s="24"/>
      <c r="GU52" s="24"/>
      <c r="GV52" s="24"/>
      <c r="GW52" s="24"/>
      <c r="GX52" s="24"/>
      <c r="GY52" s="24"/>
      <c r="GZ52" s="24"/>
      <c r="HA52" s="24"/>
      <c r="HB52" s="24"/>
      <c r="HC52" s="24"/>
      <c r="HD52" s="24"/>
      <c r="HE52" s="24"/>
      <c r="HF52" s="24"/>
      <c r="HG52" s="24"/>
      <c r="HH52" s="24"/>
      <c r="HI52" s="24"/>
      <c r="HJ52" s="24"/>
      <c r="HK52" s="24"/>
      <c r="HL52" s="24"/>
      <c r="HM52" s="24"/>
      <c r="HN52" s="24"/>
      <c r="HO52" s="24"/>
      <c r="HP52" s="24"/>
      <c r="HQ52" s="24"/>
      <c r="HR52" s="24"/>
      <c r="HS52" s="24"/>
      <c r="HT52" s="24"/>
      <c r="HU52" s="24"/>
      <c r="HV52" s="24"/>
      <c r="HW52" s="24"/>
      <c r="HX52" s="24"/>
      <c r="HY52" s="24"/>
      <c r="HZ52" s="24"/>
      <c r="IA52" s="24"/>
      <c r="IB52" s="24"/>
      <c r="IC52" s="24"/>
      <c r="ID52" s="24"/>
      <c r="IE52" s="24"/>
      <c r="IF52" s="24"/>
      <c r="IG52" s="24"/>
      <c r="IH52" s="24"/>
      <c r="II52" s="24"/>
      <c r="IJ52" s="24"/>
      <c r="IK52" s="24"/>
      <c r="IL52" s="24"/>
      <c r="IM52" s="24"/>
      <c r="IN52" s="24"/>
      <c r="IO52" s="24"/>
      <c r="IP52" s="24"/>
      <c r="IQ52" s="24"/>
      <c r="IR52" s="24"/>
      <c r="IS52" s="24"/>
      <c r="IT52" s="24"/>
      <c r="IU52" s="24"/>
      <c r="IV52" s="24"/>
      <c r="IW52" s="24"/>
      <c r="IX52" s="24"/>
      <c r="IY52" s="24"/>
      <c r="IZ52" s="24"/>
      <c r="JA52" s="24"/>
      <c r="JB52" s="24"/>
      <c r="JC52" s="24"/>
      <c r="JD52" s="24"/>
      <c r="JE52" s="24"/>
      <c r="JF52" s="24"/>
      <c r="JG52" s="24"/>
      <c r="JH52" s="24"/>
      <c r="JI52" s="24"/>
      <c r="JJ52" s="24"/>
      <c r="JK52" s="24"/>
      <c r="JL52" s="24"/>
      <c r="JM52" s="24"/>
      <c r="JN52" s="24"/>
      <c r="JO52" s="24"/>
      <c r="JP52" s="24"/>
      <c r="JQ52" s="24"/>
      <c r="JR52" s="24"/>
      <c r="JS52" s="24"/>
      <c r="JT52" s="24"/>
      <c r="JU52" s="24"/>
      <c r="JV52" s="24"/>
      <c r="JW52" s="24"/>
      <c r="JX52" s="24"/>
      <c r="JY52" s="24"/>
      <c r="JZ52" s="24"/>
      <c r="KA52" s="24"/>
      <c r="KB52" s="24"/>
      <c r="KC52" s="24"/>
      <c r="KD52" s="24"/>
      <c r="KE52" s="24"/>
      <c r="KF52" s="24"/>
      <c r="KG52" s="24"/>
      <c r="KH52" s="24"/>
      <c r="KI52" s="24"/>
      <c r="KJ52" s="24"/>
      <c r="KK52" s="24"/>
      <c r="KL52" s="24"/>
      <c r="KM52" s="24"/>
      <c r="KN52" s="24"/>
      <c r="KO52" s="24"/>
      <c r="KP52" s="24"/>
      <c r="KQ52" s="24"/>
      <c r="KR52" s="24"/>
      <c r="KS52" s="24"/>
      <c r="KT52" s="24"/>
      <c r="KU52" s="24"/>
      <c r="KV52" s="24"/>
      <c r="KW52" s="24"/>
      <c r="KX52" s="24"/>
      <c r="KY52" s="24"/>
      <c r="KZ52" s="24"/>
      <c r="LA52" s="24"/>
      <c r="LB52" s="24"/>
      <c r="LC52" s="24"/>
      <c r="LD52" s="24"/>
      <c r="LE52" s="24"/>
      <c r="LF52" s="24"/>
      <c r="LG52" s="24"/>
      <c r="LH52" s="24"/>
      <c r="LI52" s="24"/>
      <c r="LJ52" s="24"/>
      <c r="LK52" s="24"/>
      <c r="LL52" s="24"/>
      <c r="LM52" s="24"/>
      <c r="LN52" s="24"/>
      <c r="LO52" s="24"/>
      <c r="LP52" s="24"/>
      <c r="LQ52" s="24"/>
      <c r="LR52" s="24"/>
      <c r="LS52" s="24"/>
      <c r="LT52" s="24"/>
      <c r="LU52" s="24"/>
      <c r="LV52" s="24"/>
      <c r="LW52" s="24"/>
      <c r="LX52" s="24"/>
      <c r="LY52" s="24"/>
      <c r="LZ52" s="24"/>
      <c r="MA52" s="24"/>
      <c r="MB52" s="24"/>
      <c r="MC52" s="24"/>
      <c r="MD52" s="24"/>
      <c r="ME52" s="24"/>
      <c r="MF52" s="24"/>
      <c r="MG52" s="24"/>
      <c r="MH52" s="24"/>
      <c r="MI52" s="24"/>
      <c r="MJ52" s="24"/>
      <c r="MK52" s="24"/>
      <c r="ML52" s="24"/>
      <c r="MM52" s="24"/>
      <c r="MN52" s="24"/>
      <c r="MO52" s="24"/>
      <c r="MP52" s="24"/>
      <c r="MQ52" s="24"/>
      <c r="MR52" s="24"/>
      <c r="MS52" s="24"/>
      <c r="MT52" s="24"/>
      <c r="MU52" s="24"/>
      <c r="MV52" s="24"/>
      <c r="MW52" s="24"/>
      <c r="MX52" s="24"/>
      <c r="MY52" s="24"/>
      <c r="MZ52" s="24"/>
      <c r="NA52" s="24"/>
      <c r="NB52" s="24"/>
      <c r="NC52" s="24"/>
      <c r="ND52" s="24"/>
      <c r="NE52" s="24"/>
      <c r="NF52" s="24"/>
      <c r="NG52" s="24"/>
      <c r="NH52" s="24"/>
      <c r="NI52" s="24"/>
      <c r="NJ52" s="24"/>
      <c r="NK52" s="24"/>
      <c r="NL52" s="24"/>
      <c r="NM52" s="24"/>
      <c r="NN52" s="24"/>
      <c r="NO52" s="24"/>
      <c r="NP52" s="24"/>
      <c r="NQ52" s="24"/>
      <c r="NR52" s="24"/>
      <c r="NS52" s="24"/>
      <c r="NT52" s="24"/>
      <c r="NU52" s="24"/>
      <c r="NV52" s="24"/>
      <c r="NW52" s="24"/>
      <c r="NX52" s="24"/>
      <c r="NY52" s="24"/>
      <c r="NZ52" s="24"/>
      <c r="OA52" s="24"/>
      <c r="OB52" s="24"/>
      <c r="OC52" s="24"/>
      <c r="OD52" s="24"/>
      <c r="OE52" s="24"/>
      <c r="OF52" s="24"/>
      <c r="OG52" s="24"/>
      <c r="OH52" s="24"/>
      <c r="OI52" s="24"/>
      <c r="OJ52" s="24"/>
      <c r="OK52" s="24"/>
      <c r="OL52" s="24"/>
      <c r="OM52" s="24"/>
      <c r="ON52" s="24"/>
      <c r="OO52" s="24"/>
      <c r="OP52" s="24"/>
      <c r="OQ52" s="24"/>
      <c r="OR52" s="24"/>
      <c r="OS52" s="24"/>
      <c r="OT52" s="24"/>
      <c r="OU52" s="24"/>
      <c r="OV52" s="24"/>
      <c r="OW52" s="24"/>
      <c r="OX52" s="24"/>
      <c r="OY52" s="24"/>
      <c r="OZ52" s="24"/>
      <c r="PA52" s="24"/>
      <c r="PB52" s="24"/>
      <c r="PC52" s="24"/>
      <c r="PD52" s="24"/>
      <c r="PE52" s="24"/>
      <c r="PF52" s="24"/>
      <c r="PG52" s="24"/>
      <c r="PH52" s="24"/>
      <c r="PI52" s="24"/>
      <c r="PJ52" s="24"/>
      <c r="PK52" s="24"/>
      <c r="PL52" s="24"/>
      <c r="PM52" s="24"/>
      <c r="PN52" s="24"/>
      <c r="PO52" s="24"/>
      <c r="PP52" s="24"/>
      <c r="PQ52" s="24"/>
      <c r="PR52" s="24"/>
      <c r="PS52" s="24"/>
      <c r="PT52" s="24"/>
      <c r="PU52" s="24"/>
      <c r="PV52" s="24"/>
      <c r="PW52" s="24"/>
      <c r="PX52" s="24"/>
      <c r="PY52" s="24"/>
      <c r="PZ52" s="24"/>
      <c r="QA52" s="24"/>
      <c r="QB52" s="24"/>
      <c r="QC52" s="24"/>
      <c r="QD52" s="24"/>
      <c r="QE52" s="24"/>
      <c r="QF52" s="24"/>
      <c r="QG52" s="24"/>
      <c r="QH52" s="24"/>
      <c r="QI52" s="24"/>
      <c r="QJ52" s="24"/>
      <c r="QK52" s="24"/>
      <c r="QL52" s="24"/>
      <c r="QM52" s="24"/>
      <c r="QN52" s="24"/>
      <c r="QO52" s="24"/>
      <c r="QP52" s="24"/>
      <c r="QQ52" s="24"/>
      <c r="QR52" s="24"/>
      <c r="QS52" s="24"/>
      <c r="QT52" s="24"/>
      <c r="QU52" s="24"/>
      <c r="QV52" s="24"/>
      <c r="QW52" s="24"/>
      <c r="QX52" s="24"/>
      <c r="QY52" s="24"/>
      <c r="QZ52" s="24"/>
      <c r="RA52" s="24"/>
      <c r="RB52" s="24"/>
      <c r="RC52" s="24"/>
      <c r="RD52" s="24"/>
      <c r="RE52" s="24"/>
      <c r="RF52" s="24"/>
      <c r="RG52" s="24"/>
      <c r="RH52" s="24"/>
      <c r="RI52" s="24"/>
      <c r="RJ52" s="24"/>
      <c r="RK52" s="24"/>
      <c r="RL52" s="24"/>
      <c r="RM52" s="24"/>
      <c r="RN52" s="24"/>
      <c r="RO52" s="24"/>
      <c r="RP52" s="24"/>
      <c r="RQ52" s="24"/>
      <c r="RR52" s="24"/>
      <c r="RS52" s="24"/>
      <c r="RT52" s="24"/>
      <c r="RU52" s="24"/>
      <c r="RV52" s="24"/>
      <c r="RW52" s="24"/>
      <c r="RX52" s="24"/>
      <c r="RY52" s="24"/>
      <c r="RZ52" s="24"/>
      <c r="SA52" s="24"/>
      <c r="SB52" s="24"/>
      <c r="SC52" s="24"/>
      <c r="SD52" s="24"/>
      <c r="SE52" s="24"/>
      <c r="SF52" s="24"/>
      <c r="SG52" s="24"/>
      <c r="SH52" s="24"/>
      <c r="SI52" s="24"/>
      <c r="SJ52" s="24"/>
      <c r="SK52" s="24"/>
      <c r="SL52" s="24"/>
      <c r="SM52" s="24"/>
      <c r="SN52" s="24"/>
      <c r="SO52" s="24"/>
      <c r="SP52" s="24"/>
      <c r="SQ52" s="24"/>
      <c r="SR52" s="24"/>
      <c r="SS52" s="24"/>
      <c r="ST52" s="24"/>
      <c r="SU52" s="24"/>
      <c r="SV52" s="24"/>
      <c r="SW52" s="24"/>
      <c r="SX52" s="24"/>
      <c r="SY52" s="24"/>
      <c r="SZ52" s="24"/>
      <c r="TA52" s="24"/>
      <c r="TB52" s="24"/>
      <c r="TC52" s="24"/>
      <c r="TD52" s="24"/>
      <c r="TE52" s="24"/>
      <c r="TF52" s="24"/>
      <c r="TG52" s="24"/>
      <c r="TH52" s="24"/>
      <c r="TI52" s="24"/>
      <c r="TJ52" s="24"/>
      <c r="TK52" s="24"/>
      <c r="TL52" s="24"/>
      <c r="TM52" s="24"/>
      <c r="TN52" s="24"/>
      <c r="TO52" s="24"/>
      <c r="TP52" s="24"/>
      <c r="TQ52" s="24"/>
      <c r="TR52" s="24"/>
      <c r="TS52" s="24"/>
      <c r="TT52" s="24"/>
      <c r="TU52" s="24"/>
      <c r="TV52" s="24"/>
      <c r="TW52" s="24"/>
      <c r="TX52" s="24"/>
      <c r="TY52" s="24"/>
      <c r="TZ52" s="24"/>
      <c r="UA52" s="24"/>
      <c r="UB52" s="24"/>
      <c r="UC52" s="24"/>
      <c r="UD52" s="24"/>
      <c r="UE52" s="24"/>
      <c r="UF52" s="24"/>
      <c r="UG52" s="24"/>
      <c r="UH52" s="24"/>
      <c r="UI52" s="24"/>
      <c r="UJ52" s="24"/>
      <c r="UK52" s="24"/>
      <c r="UL52" s="24"/>
      <c r="UM52" s="24"/>
      <c r="UN52" s="24"/>
      <c r="UO52" s="24"/>
      <c r="UP52" s="24"/>
      <c r="UQ52" s="24"/>
      <c r="UR52" s="24"/>
      <c r="US52" s="24"/>
      <c r="UT52" s="24"/>
      <c r="UU52" s="24"/>
      <c r="UV52" s="24"/>
      <c r="UW52" s="24"/>
      <c r="UX52" s="24"/>
      <c r="UY52" s="24"/>
      <c r="UZ52" s="24"/>
      <c r="VA52" s="24"/>
      <c r="VB52" s="24"/>
      <c r="VC52" s="24"/>
      <c r="VD52" s="24"/>
      <c r="VE52" s="24"/>
      <c r="VF52" s="24"/>
      <c r="VG52" s="24"/>
      <c r="VH52" s="24"/>
      <c r="VI52" s="24"/>
      <c r="VJ52" s="24"/>
      <c r="VK52" s="24"/>
      <c r="VL52" s="24"/>
      <c r="VM52" s="24"/>
      <c r="VN52" s="24"/>
      <c r="VO52" s="24"/>
      <c r="VP52" s="24"/>
      <c r="VQ52" s="24"/>
      <c r="VR52" s="24"/>
      <c r="VS52" s="24"/>
      <c r="VT52" s="24"/>
      <c r="VU52" s="24"/>
      <c r="VV52" s="24"/>
      <c r="VW52" s="24"/>
      <c r="VX52" s="24"/>
      <c r="VY52" s="24"/>
      <c r="VZ52" s="24"/>
      <c r="WA52" s="24"/>
      <c r="WB52" s="24"/>
      <c r="WC52" s="24"/>
      <c r="WD52" s="24"/>
      <c r="WE52" s="24"/>
      <c r="WF52" s="24"/>
      <c r="WG52" s="24"/>
      <c r="WH52" s="24"/>
      <c r="WI52" s="24"/>
      <c r="WJ52" s="24"/>
      <c r="WK52" s="24"/>
      <c r="WL52" s="24"/>
      <c r="WM52" s="24"/>
      <c r="WN52" s="24"/>
      <c r="WO52" s="24"/>
      <c r="WP52" s="24"/>
      <c r="WQ52" s="24"/>
      <c r="WR52" s="24"/>
      <c r="WS52" s="24"/>
      <c r="WT52" s="24"/>
      <c r="WU52" s="24"/>
      <c r="WV52" s="24"/>
      <c r="WW52" s="24"/>
      <c r="WX52" s="24"/>
      <c r="WY52" s="24"/>
      <c r="WZ52" s="24"/>
      <c r="XA52" s="24"/>
      <c r="XB52" s="24"/>
      <c r="XC52" s="24"/>
      <c r="XD52" s="24"/>
      <c r="XE52" s="24"/>
      <c r="XF52" s="24"/>
      <c r="XG52" s="24"/>
      <c r="XH52" s="24"/>
      <c r="XI52" s="24"/>
      <c r="XJ52" s="24"/>
      <c r="XK52" s="24"/>
      <c r="XL52" s="24"/>
      <c r="XM52" s="24"/>
      <c r="XN52" s="24"/>
      <c r="XO52" s="24"/>
      <c r="XP52" s="24"/>
      <c r="XQ52" s="24"/>
      <c r="XR52" s="24"/>
      <c r="XS52" s="24"/>
      <c r="XT52" s="24"/>
      <c r="XU52" s="24"/>
      <c r="XV52" s="24"/>
      <c r="XW52" s="24"/>
      <c r="XX52" s="24"/>
      <c r="XY52" s="24"/>
      <c r="XZ52" s="24"/>
      <c r="YA52" s="24"/>
      <c r="YB52" s="24"/>
      <c r="YC52" s="24"/>
      <c r="YD52" s="24"/>
      <c r="YE52" s="24"/>
      <c r="YF52" s="24"/>
      <c r="YG52" s="24"/>
      <c r="YH52" s="24"/>
      <c r="YI52" s="24"/>
      <c r="YJ52" s="24"/>
      <c r="YK52" s="24"/>
      <c r="YL52" s="24"/>
      <c r="YM52" s="24"/>
      <c r="YN52" s="24"/>
      <c r="YO52" s="24"/>
      <c r="YP52" s="24"/>
      <c r="YQ52" s="24"/>
      <c r="YR52" s="24"/>
      <c r="YS52" s="24"/>
      <c r="YT52" s="24"/>
      <c r="YU52" s="24"/>
      <c r="YV52" s="24"/>
      <c r="YW52" s="24"/>
      <c r="YX52" s="24"/>
      <c r="YY52" s="24"/>
      <c r="YZ52" s="24"/>
      <c r="ZA52" s="24"/>
      <c r="ZB52" s="24"/>
      <c r="ZC52" s="24"/>
      <c r="ZD52" s="24"/>
      <c r="ZE52" s="24"/>
      <c r="ZF52" s="24"/>
      <c r="ZG52" s="24"/>
      <c r="ZH52" s="24"/>
      <c r="ZI52" s="24"/>
      <c r="ZJ52" s="24"/>
      <c r="ZK52" s="24"/>
      <c r="ZL52" s="24"/>
      <c r="ZM52" s="24"/>
      <c r="ZN52" s="24"/>
      <c r="ZO52" s="24"/>
      <c r="ZP52" s="24"/>
      <c r="ZQ52" s="24"/>
      <c r="ZR52" s="24"/>
      <c r="ZS52" s="24"/>
      <c r="ZT52" s="24"/>
      <c r="ZU52" s="24"/>
      <c r="ZV52" s="24"/>
      <c r="ZW52" s="24"/>
      <c r="ZX52" s="24"/>
      <c r="ZY52" s="24"/>
      <c r="ZZ52" s="24"/>
      <c r="AAA52" s="24"/>
      <c r="AAB52" s="24"/>
      <c r="AAC52" s="24"/>
      <c r="AAD52" s="24"/>
      <c r="AAE52" s="24"/>
      <c r="AAF52" s="24"/>
      <c r="AAG52" s="24"/>
      <c r="AAH52" s="24"/>
      <c r="AAI52" s="24"/>
      <c r="AAJ52" s="24"/>
      <c r="AAK52" s="24"/>
      <c r="AAL52" s="24"/>
      <c r="AAM52" s="24"/>
      <c r="AAN52" s="24"/>
      <c r="AAO52" s="24"/>
      <c r="AAP52" s="24"/>
      <c r="AAQ52" s="24"/>
      <c r="AAR52" s="24"/>
      <c r="AAS52" s="24"/>
      <c r="AAT52" s="24"/>
      <c r="AAU52" s="24"/>
      <c r="AAV52" s="24"/>
      <c r="AAW52" s="24"/>
      <c r="AAX52" s="24"/>
      <c r="AAY52" s="24"/>
      <c r="AAZ52" s="24"/>
      <c r="ABA52" s="24"/>
      <c r="ABB52" s="24"/>
      <c r="ABC52" s="24"/>
      <c r="ABD52" s="24"/>
      <c r="ABE52" s="24"/>
      <c r="ABF52" s="24"/>
      <c r="ABG52" s="24"/>
      <c r="ABH52" s="24"/>
      <c r="ABI52" s="24"/>
      <c r="ABJ52" s="24"/>
      <c r="ABK52" s="24"/>
      <c r="ABL52" s="24"/>
      <c r="ABM52" s="24"/>
      <c r="ABN52" s="24"/>
      <c r="ABO52" s="24"/>
      <c r="ABP52" s="24"/>
      <c r="ABQ52" s="24"/>
      <c r="ABR52" s="24"/>
      <c r="ABS52" s="24"/>
      <c r="ABT52" s="24"/>
      <c r="ABU52" s="24"/>
      <c r="ABV52" s="24"/>
      <c r="ABW52" s="24"/>
      <c r="ABX52" s="24"/>
      <c r="ABY52" s="24"/>
      <c r="ABZ52" s="24"/>
      <c r="ACA52" s="24"/>
      <c r="ACB52" s="24"/>
      <c r="ACC52" s="24"/>
      <c r="ACD52" s="24"/>
      <c r="ACE52" s="24"/>
      <c r="ACF52" s="24"/>
      <c r="ACG52" s="24"/>
      <c r="ACH52" s="24"/>
      <c r="ACI52" s="24"/>
      <c r="ACJ52" s="24"/>
      <c r="ACK52" s="24"/>
      <c r="ACL52" s="24"/>
      <c r="ACM52" s="24"/>
      <c r="ACN52" s="24"/>
      <c r="ACO52" s="24"/>
      <c r="ACP52" s="24"/>
      <c r="ACQ52" s="24"/>
      <c r="ACR52" s="24"/>
      <c r="ACS52" s="24"/>
      <c r="ACT52" s="24"/>
      <c r="ACU52" s="24"/>
      <c r="ACV52" s="24"/>
      <c r="ACW52" s="24"/>
      <c r="ACX52" s="24"/>
      <c r="ACY52" s="24"/>
      <c r="ACZ52" s="24"/>
      <c r="ADA52" s="24"/>
      <c r="ADB52" s="24"/>
      <c r="ADC52" s="24"/>
      <c r="ADD52" s="24"/>
      <c r="ADE52" s="24"/>
      <c r="ADF52" s="24"/>
      <c r="ADG52" s="24"/>
      <c r="ADH52" s="24"/>
      <c r="ADI52" s="24"/>
      <c r="ADJ52" s="24"/>
      <c r="ADK52" s="24"/>
      <c r="ADL52" s="24"/>
      <c r="ADM52" s="24"/>
      <c r="ADN52" s="24"/>
      <c r="ADO52" s="24"/>
      <c r="ADP52" s="24"/>
      <c r="ADQ52" s="24"/>
      <c r="ADR52" s="24"/>
      <c r="ADS52" s="24"/>
      <c r="ADT52" s="24"/>
      <c r="ADU52" s="24"/>
      <c r="ADV52" s="24"/>
      <c r="ADW52" s="24"/>
      <c r="ADX52" s="24"/>
      <c r="ADY52" s="24"/>
      <c r="ADZ52" s="24"/>
      <c r="AEA52" s="24"/>
      <c r="AEB52" s="24"/>
      <c r="AEC52" s="24"/>
      <c r="AED52" s="24"/>
      <c r="AEE52" s="24"/>
      <c r="AEF52" s="24"/>
      <c r="AEG52" s="24"/>
      <c r="AEH52" s="24"/>
      <c r="AEI52" s="24"/>
      <c r="AEJ52" s="24"/>
      <c r="AEK52" s="24"/>
      <c r="AEL52" s="24"/>
      <c r="AEM52" s="24"/>
      <c r="AEN52" s="24"/>
      <c r="AEO52" s="24"/>
      <c r="AEP52" s="24"/>
      <c r="AEQ52" s="24"/>
      <c r="AER52" s="24"/>
      <c r="AES52" s="24"/>
      <c r="AET52" s="24"/>
      <c r="AEU52" s="24"/>
      <c r="AEV52" s="24"/>
      <c r="AEW52" s="24"/>
      <c r="AEX52" s="24"/>
      <c r="AEY52" s="24"/>
      <c r="AEZ52" s="24"/>
      <c r="AFA52" s="24"/>
      <c r="AFB52" s="24"/>
      <c r="AFC52" s="24"/>
      <c r="AFD52" s="24"/>
      <c r="AFE52" s="24"/>
      <c r="AFF52" s="24"/>
      <c r="AFG52" s="24"/>
      <c r="AFH52" s="24"/>
      <c r="AFI52" s="24"/>
      <c r="AFJ52" s="24"/>
      <c r="AFK52" s="24"/>
      <c r="AFL52" s="24"/>
      <c r="AFM52" s="24"/>
      <c r="AFN52" s="24"/>
      <c r="AFO52" s="24"/>
      <c r="AFP52" s="24"/>
      <c r="AFQ52" s="24"/>
      <c r="AFR52" s="24"/>
      <c r="AFS52" s="24"/>
      <c r="AFT52" s="24"/>
      <c r="AFU52" s="24"/>
      <c r="AFV52" s="24"/>
      <c r="AFW52" s="24"/>
      <c r="AFX52" s="24"/>
      <c r="AFY52" s="24"/>
      <c r="AFZ52" s="24"/>
      <c r="AGA52" s="24"/>
      <c r="AGB52" s="24"/>
      <c r="AGC52" s="24"/>
      <c r="AGD52" s="24"/>
      <c r="AGE52" s="24"/>
      <c r="AGF52" s="24"/>
      <c r="AGG52" s="24"/>
      <c r="AGH52" s="24"/>
      <c r="AGI52" s="24"/>
      <c r="AGJ52" s="24"/>
      <c r="AGK52" s="24"/>
      <c r="AGL52" s="24"/>
      <c r="AGM52" s="24"/>
      <c r="AGN52" s="24"/>
      <c r="AGO52" s="24"/>
      <c r="AGP52" s="24"/>
      <c r="AGQ52" s="24"/>
      <c r="AGR52" s="24"/>
      <c r="AGS52" s="24"/>
      <c r="AGT52" s="24"/>
      <c r="AGU52" s="24"/>
      <c r="AGV52" s="24"/>
      <c r="AGW52" s="24"/>
      <c r="AGX52" s="24"/>
      <c r="AGY52" s="24"/>
      <c r="AGZ52" s="24"/>
      <c r="AHA52" s="24"/>
      <c r="AHB52" s="24"/>
      <c r="AHC52" s="24"/>
      <c r="AHD52" s="24"/>
      <c r="AHE52" s="24"/>
      <c r="AHF52" s="24"/>
      <c r="AHG52" s="24"/>
      <c r="AHH52" s="24"/>
      <c r="AHI52" s="24"/>
      <c r="AHJ52" s="24"/>
      <c r="AHK52" s="24"/>
      <c r="AHL52" s="24"/>
      <c r="AHM52" s="24"/>
      <c r="AHN52" s="24"/>
      <c r="AHO52" s="24"/>
      <c r="AHP52" s="24"/>
      <c r="AHQ52" s="24"/>
      <c r="AHR52" s="24"/>
      <c r="AHS52" s="24"/>
      <c r="AHT52" s="24"/>
      <c r="AHU52" s="24"/>
      <c r="AHV52" s="24"/>
      <c r="AHW52" s="24"/>
      <c r="AHX52" s="24"/>
      <c r="AHY52" s="24"/>
      <c r="AHZ52" s="24"/>
      <c r="AIA52" s="24"/>
      <c r="AIB52" s="24"/>
      <c r="AIC52" s="24"/>
      <c r="AID52" s="24"/>
      <c r="AIE52" s="24"/>
      <c r="AIF52" s="24"/>
      <c r="AIG52" s="24"/>
      <c r="AIH52" s="24"/>
      <c r="AII52" s="24"/>
      <c r="AIJ52" s="24"/>
      <c r="AIK52" s="24"/>
      <c r="AIL52" s="24"/>
      <c r="AIM52" s="24"/>
      <c r="AIN52" s="24"/>
      <c r="AIO52" s="24"/>
      <c r="AIP52" s="24"/>
      <c r="AIQ52" s="24"/>
      <c r="AIR52" s="24"/>
      <c r="AIS52" s="24"/>
      <c r="AIT52" s="24"/>
      <c r="AIU52" s="24"/>
      <c r="AIV52" s="24"/>
      <c r="AIW52" s="24"/>
      <c r="AIX52" s="24"/>
      <c r="AIY52" s="24"/>
      <c r="AIZ52" s="24"/>
      <c r="AJA52" s="24"/>
      <c r="AJB52" s="24"/>
      <c r="AJC52" s="24"/>
      <c r="AJD52" s="24"/>
      <c r="AJE52" s="24"/>
      <c r="AJF52" s="24"/>
      <c r="AJG52" s="24"/>
      <c r="AJH52" s="24"/>
      <c r="AJI52" s="24"/>
      <c r="AJJ52" s="24"/>
      <c r="AJK52" s="24"/>
      <c r="AJL52" s="24"/>
      <c r="AJM52" s="24"/>
      <c r="AJN52" s="24"/>
      <c r="AJO52" s="24"/>
      <c r="AJP52" s="24"/>
      <c r="AJQ52" s="24"/>
      <c r="AJR52" s="24"/>
      <c r="AJS52" s="24"/>
      <c r="AJT52" s="24"/>
      <c r="AJU52" s="24"/>
      <c r="AJV52" s="24"/>
      <c r="AJW52" s="24"/>
      <c r="AJX52" s="24"/>
      <c r="AJY52" s="24"/>
      <c r="AJZ52" s="24"/>
      <c r="AKA52" s="24"/>
      <c r="AKB52" s="24"/>
      <c r="AKC52" s="24"/>
      <c r="AKD52" s="24"/>
      <c r="AKE52" s="24"/>
      <c r="AKF52" s="24"/>
      <c r="AKG52" s="24"/>
      <c r="AKH52" s="24"/>
      <c r="AKI52" s="24"/>
      <c r="AKJ52" s="24"/>
      <c r="AKK52" s="24"/>
      <c r="AKL52" s="24"/>
      <c r="AKM52" s="24"/>
      <c r="AKN52" s="24"/>
      <c r="AKO52" s="24"/>
      <c r="AKP52" s="24"/>
      <c r="AKQ52" s="24"/>
      <c r="AKR52" s="24"/>
      <c r="AKS52" s="24"/>
      <c r="AKT52" s="24"/>
      <c r="AKU52" s="24"/>
      <c r="AKV52" s="24"/>
      <c r="AKW52" s="24"/>
      <c r="AKX52" s="24"/>
      <c r="AKY52" s="24"/>
      <c r="AKZ52" s="24"/>
      <c r="ALA52" s="24"/>
      <c r="ALB52" s="24"/>
      <c r="ALC52" s="24"/>
      <c r="ALD52" s="24"/>
      <c r="ALE52" s="24"/>
      <c r="ALF52" s="24"/>
      <c r="ALG52" s="24"/>
      <c r="ALH52" s="24"/>
      <c r="ALI52" s="24"/>
      <c r="ALJ52" s="24"/>
      <c r="ALK52" s="24"/>
      <c r="ALL52" s="24"/>
      <c r="ALM52" s="24"/>
      <c r="ALN52" s="24"/>
      <c r="ALO52" s="24"/>
      <c r="ALP52" s="24"/>
      <c r="ALQ52" s="24"/>
      <c r="ALR52" s="24"/>
      <c r="ALS52" s="24"/>
      <c r="ALT52" s="24"/>
      <c r="ALU52" s="24"/>
      <c r="ALV52" s="24"/>
      <c r="ALW52" s="24"/>
      <c r="ALX52" s="24"/>
      <c r="ALY52" s="24"/>
      <c r="ALZ52" s="24"/>
      <c r="AMA52" s="24"/>
      <c r="AMB52" s="24"/>
      <c r="AMC52" s="24"/>
    </row>
    <row r="53" spans="1:1017" s="61" customFormat="1">
      <c r="A53" s="132" t="s">
        <v>152</v>
      </c>
      <c r="B53" s="133">
        <v>4915712</v>
      </c>
      <c r="C53" s="134" t="s">
        <v>153</v>
      </c>
      <c r="D53" s="133" t="s">
        <v>154</v>
      </c>
      <c r="E53" s="62" t="s">
        <v>63</v>
      </c>
      <c r="F53" s="112">
        <v>13.57</v>
      </c>
      <c r="G53" s="60">
        <v>22.27</v>
      </c>
      <c r="H53" s="83">
        <f t="shared" si="11"/>
        <v>0.21229999999999999</v>
      </c>
      <c r="I53" s="60">
        <f t="shared" ref="I53:I67" si="15">ROUND(((H53+1)*G53),2)</f>
        <v>27</v>
      </c>
      <c r="J53" s="60">
        <f t="shared" ref="J53:J67" si="16">TRUNC((G53*F53),2)</f>
        <v>302.2</v>
      </c>
      <c r="K53" s="60">
        <f t="shared" ref="K53:K67" si="17">TRUNC((I53*F53),2)</f>
        <v>366.39</v>
      </c>
      <c r="L53" s="58"/>
      <c r="M53" s="24"/>
      <c r="N53" s="24"/>
      <c r="O53" s="24"/>
      <c r="P53" s="24"/>
      <c r="Q53" s="24"/>
      <c r="R53" s="24"/>
      <c r="S53" s="24"/>
      <c r="T53" s="24"/>
      <c r="U53" s="24"/>
      <c r="V53" s="24"/>
      <c r="W53" s="24"/>
      <c r="X53" s="24"/>
      <c r="Y53" s="24"/>
      <c r="Z53" s="24"/>
      <c r="AA53" s="24"/>
      <c r="AB53" s="24"/>
      <c r="AC53" s="24"/>
      <c r="AD53" s="24"/>
      <c r="AE53" s="24"/>
      <c r="AF53" s="24"/>
      <c r="AG53" s="24"/>
      <c r="AH53" s="24"/>
      <c r="AI53" s="24"/>
      <c r="AJ53" s="24"/>
      <c r="AK53" s="24"/>
      <c r="AL53" s="24"/>
      <c r="AM53" s="24"/>
      <c r="AN53" s="24"/>
      <c r="AO53" s="24"/>
      <c r="AP53" s="24"/>
      <c r="AQ53" s="24"/>
      <c r="AR53" s="24"/>
      <c r="AS53" s="24"/>
      <c r="AT53" s="24"/>
      <c r="AU53" s="24"/>
      <c r="AV53" s="24"/>
      <c r="AW53" s="24"/>
      <c r="AX53" s="24"/>
      <c r="AY53" s="24"/>
      <c r="AZ53" s="24"/>
      <c r="BA53" s="24"/>
      <c r="BB53" s="24"/>
      <c r="BC53" s="24"/>
      <c r="BD53" s="24"/>
      <c r="BE53" s="24"/>
      <c r="BF53" s="24"/>
      <c r="BG53" s="24"/>
      <c r="BH53" s="24"/>
      <c r="BI53" s="24"/>
      <c r="BJ53" s="24"/>
      <c r="BK53" s="24"/>
      <c r="BL53" s="24"/>
      <c r="BM53" s="24"/>
      <c r="BN53" s="24"/>
      <c r="BO53" s="24"/>
      <c r="BP53" s="24"/>
      <c r="BQ53" s="24"/>
      <c r="BR53" s="24"/>
      <c r="BS53" s="24"/>
      <c r="BT53" s="24"/>
      <c r="BU53" s="24"/>
      <c r="BV53" s="24"/>
      <c r="BW53" s="24"/>
      <c r="BX53" s="24"/>
      <c r="BY53" s="24"/>
      <c r="BZ53" s="24"/>
      <c r="CA53" s="24"/>
      <c r="CB53" s="24"/>
      <c r="CC53" s="24"/>
      <c r="CD53" s="24"/>
      <c r="CE53" s="24"/>
      <c r="CF53" s="24"/>
      <c r="CG53" s="24"/>
      <c r="CH53" s="24"/>
      <c r="CI53" s="24"/>
      <c r="CJ53" s="24"/>
      <c r="CK53" s="24"/>
      <c r="CL53" s="24"/>
      <c r="CM53" s="24"/>
      <c r="CN53" s="24"/>
      <c r="CO53" s="24"/>
      <c r="CP53" s="24"/>
      <c r="CQ53" s="24"/>
      <c r="CR53" s="24"/>
      <c r="CS53" s="24"/>
      <c r="CT53" s="24"/>
      <c r="CU53" s="24"/>
      <c r="CV53" s="24"/>
      <c r="CW53" s="24"/>
      <c r="CX53" s="24"/>
      <c r="CY53" s="24"/>
      <c r="CZ53" s="24"/>
      <c r="DA53" s="24"/>
      <c r="DB53" s="24"/>
      <c r="DC53" s="24"/>
      <c r="DD53" s="24"/>
      <c r="DE53" s="24"/>
      <c r="DF53" s="24"/>
      <c r="DG53" s="24"/>
      <c r="DH53" s="24"/>
      <c r="DI53" s="24"/>
      <c r="DJ53" s="24"/>
      <c r="DK53" s="24"/>
      <c r="DL53" s="24"/>
      <c r="DM53" s="24"/>
      <c r="DN53" s="24"/>
      <c r="DO53" s="24"/>
      <c r="DP53" s="24"/>
      <c r="DQ53" s="24"/>
      <c r="DR53" s="24"/>
      <c r="DS53" s="24"/>
      <c r="DT53" s="24"/>
      <c r="DU53" s="24"/>
      <c r="DV53" s="24"/>
      <c r="DW53" s="24"/>
      <c r="DX53" s="24"/>
      <c r="DY53" s="24"/>
      <c r="DZ53" s="24"/>
      <c r="EA53" s="24"/>
      <c r="EB53" s="24"/>
      <c r="EC53" s="24"/>
      <c r="ED53" s="24"/>
      <c r="EE53" s="24"/>
      <c r="EF53" s="24"/>
      <c r="EG53" s="24"/>
      <c r="EH53" s="24"/>
      <c r="EI53" s="24"/>
      <c r="EJ53" s="24"/>
      <c r="EK53" s="24"/>
      <c r="EL53" s="24"/>
      <c r="EM53" s="24"/>
      <c r="EN53" s="24"/>
      <c r="EO53" s="24"/>
      <c r="EP53" s="24"/>
      <c r="EQ53" s="24"/>
      <c r="ER53" s="24"/>
      <c r="ES53" s="24"/>
      <c r="ET53" s="24"/>
      <c r="EU53" s="24"/>
      <c r="EV53" s="24"/>
      <c r="EW53" s="24"/>
      <c r="EX53" s="24"/>
      <c r="EY53" s="24"/>
      <c r="EZ53" s="24"/>
      <c r="FA53" s="24"/>
      <c r="FB53" s="24"/>
      <c r="FC53" s="24"/>
      <c r="FD53" s="24"/>
      <c r="FE53" s="24"/>
      <c r="FF53" s="24"/>
      <c r="FG53" s="24"/>
      <c r="FH53" s="24"/>
      <c r="FI53" s="24"/>
      <c r="FJ53" s="24"/>
      <c r="FK53" s="24"/>
      <c r="FL53" s="24"/>
      <c r="FM53" s="24"/>
      <c r="FN53" s="24"/>
      <c r="FO53" s="24"/>
      <c r="FP53" s="24"/>
      <c r="FQ53" s="24"/>
      <c r="FR53" s="24"/>
      <c r="FS53" s="24"/>
      <c r="FT53" s="24"/>
      <c r="FU53" s="24"/>
      <c r="FV53" s="24"/>
      <c r="FW53" s="24"/>
      <c r="FX53" s="24"/>
      <c r="FY53" s="24"/>
      <c r="FZ53" s="24"/>
      <c r="GA53" s="24"/>
      <c r="GB53" s="24"/>
      <c r="GC53" s="24"/>
      <c r="GD53" s="24"/>
      <c r="GE53" s="24"/>
      <c r="GF53" s="24"/>
      <c r="GG53" s="24"/>
      <c r="GH53" s="24"/>
      <c r="GI53" s="24"/>
      <c r="GJ53" s="24"/>
      <c r="GK53" s="24"/>
      <c r="GL53" s="24"/>
      <c r="GM53" s="24"/>
      <c r="GN53" s="24"/>
      <c r="GO53" s="24"/>
      <c r="GP53" s="24"/>
      <c r="GQ53" s="24"/>
      <c r="GR53" s="24"/>
      <c r="GS53" s="24"/>
      <c r="GT53" s="24"/>
      <c r="GU53" s="24"/>
      <c r="GV53" s="24"/>
      <c r="GW53" s="24"/>
      <c r="GX53" s="24"/>
      <c r="GY53" s="24"/>
      <c r="GZ53" s="24"/>
      <c r="HA53" s="24"/>
      <c r="HB53" s="24"/>
      <c r="HC53" s="24"/>
      <c r="HD53" s="24"/>
      <c r="HE53" s="24"/>
      <c r="HF53" s="24"/>
      <c r="HG53" s="24"/>
      <c r="HH53" s="24"/>
      <c r="HI53" s="24"/>
      <c r="HJ53" s="24"/>
      <c r="HK53" s="24"/>
      <c r="HL53" s="24"/>
      <c r="HM53" s="24"/>
      <c r="HN53" s="24"/>
      <c r="HO53" s="24"/>
      <c r="HP53" s="24"/>
      <c r="HQ53" s="24"/>
      <c r="HR53" s="24"/>
      <c r="HS53" s="24"/>
      <c r="HT53" s="24"/>
      <c r="HU53" s="24"/>
      <c r="HV53" s="24"/>
      <c r="HW53" s="24"/>
      <c r="HX53" s="24"/>
      <c r="HY53" s="24"/>
      <c r="HZ53" s="24"/>
      <c r="IA53" s="24"/>
      <c r="IB53" s="24"/>
      <c r="IC53" s="24"/>
      <c r="ID53" s="24"/>
      <c r="IE53" s="24"/>
      <c r="IF53" s="24"/>
      <c r="IG53" s="24"/>
      <c r="IH53" s="24"/>
      <c r="II53" s="24"/>
      <c r="IJ53" s="24"/>
      <c r="IK53" s="24"/>
      <c r="IL53" s="24"/>
      <c r="IM53" s="24"/>
      <c r="IN53" s="24"/>
      <c r="IO53" s="24"/>
      <c r="IP53" s="24"/>
      <c r="IQ53" s="24"/>
      <c r="IR53" s="24"/>
      <c r="IS53" s="24"/>
      <c r="IT53" s="24"/>
      <c r="IU53" s="24"/>
      <c r="IV53" s="24"/>
      <c r="IW53" s="24"/>
      <c r="IX53" s="24"/>
      <c r="IY53" s="24"/>
      <c r="IZ53" s="24"/>
      <c r="JA53" s="24"/>
      <c r="JB53" s="24"/>
      <c r="JC53" s="24"/>
      <c r="JD53" s="24"/>
      <c r="JE53" s="24"/>
      <c r="JF53" s="24"/>
      <c r="JG53" s="24"/>
      <c r="JH53" s="24"/>
      <c r="JI53" s="24"/>
      <c r="JJ53" s="24"/>
      <c r="JK53" s="24"/>
      <c r="JL53" s="24"/>
      <c r="JM53" s="24"/>
      <c r="JN53" s="24"/>
      <c r="JO53" s="24"/>
      <c r="JP53" s="24"/>
      <c r="JQ53" s="24"/>
      <c r="JR53" s="24"/>
      <c r="JS53" s="24"/>
      <c r="JT53" s="24"/>
      <c r="JU53" s="24"/>
      <c r="JV53" s="24"/>
      <c r="JW53" s="24"/>
      <c r="JX53" s="24"/>
      <c r="JY53" s="24"/>
      <c r="JZ53" s="24"/>
      <c r="KA53" s="24"/>
      <c r="KB53" s="24"/>
      <c r="KC53" s="24"/>
      <c r="KD53" s="24"/>
      <c r="KE53" s="24"/>
      <c r="KF53" s="24"/>
      <c r="KG53" s="24"/>
      <c r="KH53" s="24"/>
      <c r="KI53" s="24"/>
      <c r="KJ53" s="24"/>
      <c r="KK53" s="24"/>
      <c r="KL53" s="24"/>
      <c r="KM53" s="24"/>
      <c r="KN53" s="24"/>
      <c r="KO53" s="24"/>
      <c r="KP53" s="24"/>
      <c r="KQ53" s="24"/>
      <c r="KR53" s="24"/>
      <c r="KS53" s="24"/>
      <c r="KT53" s="24"/>
      <c r="KU53" s="24"/>
      <c r="KV53" s="24"/>
      <c r="KW53" s="24"/>
      <c r="KX53" s="24"/>
      <c r="KY53" s="24"/>
      <c r="KZ53" s="24"/>
      <c r="LA53" s="24"/>
      <c r="LB53" s="24"/>
      <c r="LC53" s="24"/>
      <c r="LD53" s="24"/>
      <c r="LE53" s="24"/>
      <c r="LF53" s="24"/>
      <c r="LG53" s="24"/>
      <c r="LH53" s="24"/>
      <c r="LI53" s="24"/>
      <c r="LJ53" s="24"/>
      <c r="LK53" s="24"/>
      <c r="LL53" s="24"/>
      <c r="LM53" s="24"/>
      <c r="LN53" s="24"/>
      <c r="LO53" s="24"/>
      <c r="LP53" s="24"/>
      <c r="LQ53" s="24"/>
      <c r="LR53" s="24"/>
      <c r="LS53" s="24"/>
      <c r="LT53" s="24"/>
      <c r="LU53" s="24"/>
      <c r="LV53" s="24"/>
      <c r="LW53" s="24"/>
      <c r="LX53" s="24"/>
      <c r="LY53" s="24"/>
      <c r="LZ53" s="24"/>
      <c r="MA53" s="24"/>
      <c r="MB53" s="24"/>
      <c r="MC53" s="24"/>
      <c r="MD53" s="24"/>
      <c r="ME53" s="24"/>
      <c r="MF53" s="24"/>
      <c r="MG53" s="24"/>
      <c r="MH53" s="24"/>
      <c r="MI53" s="24"/>
      <c r="MJ53" s="24"/>
      <c r="MK53" s="24"/>
      <c r="ML53" s="24"/>
      <c r="MM53" s="24"/>
      <c r="MN53" s="24"/>
      <c r="MO53" s="24"/>
      <c r="MP53" s="24"/>
      <c r="MQ53" s="24"/>
      <c r="MR53" s="24"/>
      <c r="MS53" s="24"/>
      <c r="MT53" s="24"/>
      <c r="MU53" s="24"/>
      <c r="MV53" s="24"/>
      <c r="MW53" s="24"/>
      <c r="MX53" s="24"/>
      <c r="MY53" s="24"/>
      <c r="MZ53" s="24"/>
      <c r="NA53" s="24"/>
      <c r="NB53" s="24"/>
      <c r="NC53" s="24"/>
      <c r="ND53" s="24"/>
      <c r="NE53" s="24"/>
      <c r="NF53" s="24"/>
      <c r="NG53" s="24"/>
      <c r="NH53" s="24"/>
      <c r="NI53" s="24"/>
      <c r="NJ53" s="24"/>
      <c r="NK53" s="24"/>
      <c r="NL53" s="24"/>
      <c r="NM53" s="24"/>
      <c r="NN53" s="24"/>
      <c r="NO53" s="24"/>
      <c r="NP53" s="24"/>
      <c r="NQ53" s="24"/>
      <c r="NR53" s="24"/>
      <c r="NS53" s="24"/>
      <c r="NT53" s="24"/>
      <c r="NU53" s="24"/>
      <c r="NV53" s="24"/>
      <c r="NW53" s="24"/>
      <c r="NX53" s="24"/>
      <c r="NY53" s="24"/>
      <c r="NZ53" s="24"/>
      <c r="OA53" s="24"/>
      <c r="OB53" s="24"/>
      <c r="OC53" s="24"/>
      <c r="OD53" s="24"/>
      <c r="OE53" s="24"/>
      <c r="OF53" s="24"/>
      <c r="OG53" s="24"/>
      <c r="OH53" s="24"/>
      <c r="OI53" s="24"/>
      <c r="OJ53" s="24"/>
      <c r="OK53" s="24"/>
      <c r="OL53" s="24"/>
      <c r="OM53" s="24"/>
      <c r="ON53" s="24"/>
      <c r="OO53" s="24"/>
      <c r="OP53" s="24"/>
      <c r="OQ53" s="24"/>
      <c r="OR53" s="24"/>
      <c r="OS53" s="24"/>
      <c r="OT53" s="24"/>
      <c r="OU53" s="24"/>
      <c r="OV53" s="24"/>
      <c r="OW53" s="24"/>
      <c r="OX53" s="24"/>
      <c r="OY53" s="24"/>
      <c r="OZ53" s="24"/>
      <c r="PA53" s="24"/>
      <c r="PB53" s="24"/>
      <c r="PC53" s="24"/>
      <c r="PD53" s="24"/>
      <c r="PE53" s="24"/>
      <c r="PF53" s="24"/>
      <c r="PG53" s="24"/>
      <c r="PH53" s="24"/>
      <c r="PI53" s="24"/>
      <c r="PJ53" s="24"/>
      <c r="PK53" s="24"/>
      <c r="PL53" s="24"/>
      <c r="PM53" s="24"/>
      <c r="PN53" s="24"/>
      <c r="PO53" s="24"/>
      <c r="PP53" s="24"/>
      <c r="PQ53" s="24"/>
      <c r="PR53" s="24"/>
      <c r="PS53" s="24"/>
      <c r="PT53" s="24"/>
      <c r="PU53" s="24"/>
      <c r="PV53" s="24"/>
      <c r="PW53" s="24"/>
      <c r="PX53" s="24"/>
      <c r="PY53" s="24"/>
      <c r="PZ53" s="24"/>
      <c r="QA53" s="24"/>
      <c r="QB53" s="24"/>
      <c r="QC53" s="24"/>
      <c r="QD53" s="24"/>
      <c r="QE53" s="24"/>
      <c r="QF53" s="24"/>
      <c r="QG53" s="24"/>
      <c r="QH53" s="24"/>
      <c r="QI53" s="24"/>
      <c r="QJ53" s="24"/>
      <c r="QK53" s="24"/>
      <c r="QL53" s="24"/>
      <c r="QM53" s="24"/>
      <c r="QN53" s="24"/>
      <c r="QO53" s="24"/>
      <c r="QP53" s="24"/>
      <c r="QQ53" s="24"/>
      <c r="QR53" s="24"/>
      <c r="QS53" s="24"/>
      <c r="QT53" s="24"/>
      <c r="QU53" s="24"/>
      <c r="QV53" s="24"/>
      <c r="QW53" s="24"/>
      <c r="QX53" s="24"/>
      <c r="QY53" s="24"/>
      <c r="QZ53" s="24"/>
      <c r="RA53" s="24"/>
      <c r="RB53" s="24"/>
      <c r="RC53" s="24"/>
      <c r="RD53" s="24"/>
      <c r="RE53" s="24"/>
      <c r="RF53" s="24"/>
      <c r="RG53" s="24"/>
      <c r="RH53" s="24"/>
      <c r="RI53" s="24"/>
      <c r="RJ53" s="24"/>
      <c r="RK53" s="24"/>
      <c r="RL53" s="24"/>
      <c r="RM53" s="24"/>
      <c r="RN53" s="24"/>
      <c r="RO53" s="24"/>
      <c r="RP53" s="24"/>
      <c r="RQ53" s="24"/>
      <c r="RR53" s="24"/>
      <c r="RS53" s="24"/>
      <c r="RT53" s="24"/>
      <c r="RU53" s="24"/>
      <c r="RV53" s="24"/>
      <c r="RW53" s="24"/>
      <c r="RX53" s="24"/>
      <c r="RY53" s="24"/>
      <c r="RZ53" s="24"/>
      <c r="SA53" s="24"/>
      <c r="SB53" s="24"/>
      <c r="SC53" s="24"/>
      <c r="SD53" s="24"/>
      <c r="SE53" s="24"/>
      <c r="SF53" s="24"/>
      <c r="SG53" s="24"/>
      <c r="SH53" s="24"/>
      <c r="SI53" s="24"/>
      <c r="SJ53" s="24"/>
      <c r="SK53" s="24"/>
      <c r="SL53" s="24"/>
      <c r="SM53" s="24"/>
      <c r="SN53" s="24"/>
      <c r="SO53" s="24"/>
      <c r="SP53" s="24"/>
      <c r="SQ53" s="24"/>
      <c r="SR53" s="24"/>
      <c r="SS53" s="24"/>
      <c r="ST53" s="24"/>
      <c r="SU53" s="24"/>
      <c r="SV53" s="24"/>
      <c r="SW53" s="24"/>
      <c r="SX53" s="24"/>
      <c r="SY53" s="24"/>
      <c r="SZ53" s="24"/>
      <c r="TA53" s="24"/>
      <c r="TB53" s="24"/>
      <c r="TC53" s="24"/>
      <c r="TD53" s="24"/>
      <c r="TE53" s="24"/>
      <c r="TF53" s="24"/>
      <c r="TG53" s="24"/>
      <c r="TH53" s="24"/>
      <c r="TI53" s="24"/>
      <c r="TJ53" s="24"/>
      <c r="TK53" s="24"/>
      <c r="TL53" s="24"/>
      <c r="TM53" s="24"/>
      <c r="TN53" s="24"/>
      <c r="TO53" s="24"/>
      <c r="TP53" s="24"/>
      <c r="TQ53" s="24"/>
      <c r="TR53" s="24"/>
      <c r="TS53" s="24"/>
      <c r="TT53" s="24"/>
      <c r="TU53" s="24"/>
      <c r="TV53" s="24"/>
      <c r="TW53" s="24"/>
      <c r="TX53" s="24"/>
      <c r="TY53" s="24"/>
      <c r="TZ53" s="24"/>
      <c r="UA53" s="24"/>
      <c r="UB53" s="24"/>
      <c r="UC53" s="24"/>
      <c r="UD53" s="24"/>
      <c r="UE53" s="24"/>
      <c r="UF53" s="24"/>
      <c r="UG53" s="24"/>
      <c r="UH53" s="24"/>
      <c r="UI53" s="24"/>
      <c r="UJ53" s="24"/>
      <c r="UK53" s="24"/>
      <c r="UL53" s="24"/>
      <c r="UM53" s="24"/>
      <c r="UN53" s="24"/>
      <c r="UO53" s="24"/>
      <c r="UP53" s="24"/>
      <c r="UQ53" s="24"/>
      <c r="UR53" s="24"/>
      <c r="US53" s="24"/>
      <c r="UT53" s="24"/>
      <c r="UU53" s="24"/>
      <c r="UV53" s="24"/>
      <c r="UW53" s="24"/>
      <c r="UX53" s="24"/>
      <c r="UY53" s="24"/>
      <c r="UZ53" s="24"/>
      <c r="VA53" s="24"/>
      <c r="VB53" s="24"/>
      <c r="VC53" s="24"/>
      <c r="VD53" s="24"/>
      <c r="VE53" s="24"/>
      <c r="VF53" s="24"/>
      <c r="VG53" s="24"/>
      <c r="VH53" s="24"/>
      <c r="VI53" s="24"/>
      <c r="VJ53" s="24"/>
      <c r="VK53" s="24"/>
      <c r="VL53" s="24"/>
      <c r="VM53" s="24"/>
      <c r="VN53" s="24"/>
      <c r="VO53" s="24"/>
      <c r="VP53" s="24"/>
      <c r="VQ53" s="24"/>
      <c r="VR53" s="24"/>
      <c r="VS53" s="24"/>
      <c r="VT53" s="24"/>
      <c r="VU53" s="24"/>
      <c r="VV53" s="24"/>
      <c r="VW53" s="24"/>
      <c r="VX53" s="24"/>
      <c r="VY53" s="24"/>
      <c r="VZ53" s="24"/>
      <c r="WA53" s="24"/>
      <c r="WB53" s="24"/>
      <c r="WC53" s="24"/>
      <c r="WD53" s="24"/>
      <c r="WE53" s="24"/>
      <c r="WF53" s="24"/>
      <c r="WG53" s="24"/>
      <c r="WH53" s="24"/>
      <c r="WI53" s="24"/>
      <c r="WJ53" s="24"/>
      <c r="WK53" s="24"/>
      <c r="WL53" s="24"/>
      <c r="WM53" s="24"/>
      <c r="WN53" s="24"/>
      <c r="WO53" s="24"/>
      <c r="WP53" s="24"/>
      <c r="WQ53" s="24"/>
      <c r="WR53" s="24"/>
      <c r="WS53" s="24"/>
      <c r="WT53" s="24"/>
      <c r="WU53" s="24"/>
      <c r="WV53" s="24"/>
      <c r="WW53" s="24"/>
      <c r="WX53" s="24"/>
      <c r="WY53" s="24"/>
      <c r="WZ53" s="24"/>
      <c r="XA53" s="24"/>
      <c r="XB53" s="24"/>
      <c r="XC53" s="24"/>
      <c r="XD53" s="24"/>
      <c r="XE53" s="24"/>
      <c r="XF53" s="24"/>
      <c r="XG53" s="24"/>
      <c r="XH53" s="24"/>
      <c r="XI53" s="24"/>
      <c r="XJ53" s="24"/>
      <c r="XK53" s="24"/>
      <c r="XL53" s="24"/>
      <c r="XM53" s="24"/>
      <c r="XN53" s="24"/>
      <c r="XO53" s="24"/>
      <c r="XP53" s="24"/>
      <c r="XQ53" s="24"/>
      <c r="XR53" s="24"/>
      <c r="XS53" s="24"/>
      <c r="XT53" s="24"/>
      <c r="XU53" s="24"/>
      <c r="XV53" s="24"/>
      <c r="XW53" s="24"/>
      <c r="XX53" s="24"/>
      <c r="XY53" s="24"/>
      <c r="XZ53" s="24"/>
      <c r="YA53" s="24"/>
      <c r="YB53" s="24"/>
      <c r="YC53" s="24"/>
      <c r="YD53" s="24"/>
      <c r="YE53" s="24"/>
      <c r="YF53" s="24"/>
      <c r="YG53" s="24"/>
      <c r="YH53" s="24"/>
      <c r="YI53" s="24"/>
      <c r="YJ53" s="24"/>
      <c r="YK53" s="24"/>
      <c r="YL53" s="24"/>
      <c r="YM53" s="24"/>
      <c r="YN53" s="24"/>
      <c r="YO53" s="24"/>
      <c r="YP53" s="24"/>
      <c r="YQ53" s="24"/>
      <c r="YR53" s="24"/>
      <c r="YS53" s="24"/>
      <c r="YT53" s="24"/>
      <c r="YU53" s="24"/>
      <c r="YV53" s="24"/>
      <c r="YW53" s="24"/>
      <c r="YX53" s="24"/>
      <c r="YY53" s="24"/>
      <c r="YZ53" s="24"/>
      <c r="ZA53" s="24"/>
      <c r="ZB53" s="24"/>
      <c r="ZC53" s="24"/>
      <c r="ZD53" s="24"/>
      <c r="ZE53" s="24"/>
      <c r="ZF53" s="24"/>
      <c r="ZG53" s="24"/>
      <c r="ZH53" s="24"/>
      <c r="ZI53" s="24"/>
      <c r="ZJ53" s="24"/>
      <c r="ZK53" s="24"/>
      <c r="ZL53" s="24"/>
      <c r="ZM53" s="24"/>
      <c r="ZN53" s="24"/>
      <c r="ZO53" s="24"/>
      <c r="ZP53" s="24"/>
      <c r="ZQ53" s="24"/>
      <c r="ZR53" s="24"/>
      <c r="ZS53" s="24"/>
      <c r="ZT53" s="24"/>
      <c r="ZU53" s="24"/>
      <c r="ZV53" s="24"/>
      <c r="ZW53" s="24"/>
      <c r="ZX53" s="24"/>
      <c r="ZY53" s="24"/>
      <c r="ZZ53" s="24"/>
      <c r="AAA53" s="24"/>
      <c r="AAB53" s="24"/>
      <c r="AAC53" s="24"/>
      <c r="AAD53" s="24"/>
      <c r="AAE53" s="24"/>
      <c r="AAF53" s="24"/>
      <c r="AAG53" s="24"/>
      <c r="AAH53" s="24"/>
      <c r="AAI53" s="24"/>
      <c r="AAJ53" s="24"/>
      <c r="AAK53" s="24"/>
      <c r="AAL53" s="24"/>
      <c r="AAM53" s="24"/>
      <c r="AAN53" s="24"/>
      <c r="AAO53" s="24"/>
      <c r="AAP53" s="24"/>
      <c r="AAQ53" s="24"/>
      <c r="AAR53" s="24"/>
      <c r="AAS53" s="24"/>
      <c r="AAT53" s="24"/>
      <c r="AAU53" s="24"/>
      <c r="AAV53" s="24"/>
      <c r="AAW53" s="24"/>
      <c r="AAX53" s="24"/>
      <c r="AAY53" s="24"/>
      <c r="AAZ53" s="24"/>
      <c r="ABA53" s="24"/>
      <c r="ABB53" s="24"/>
      <c r="ABC53" s="24"/>
      <c r="ABD53" s="24"/>
      <c r="ABE53" s="24"/>
      <c r="ABF53" s="24"/>
      <c r="ABG53" s="24"/>
      <c r="ABH53" s="24"/>
      <c r="ABI53" s="24"/>
      <c r="ABJ53" s="24"/>
      <c r="ABK53" s="24"/>
      <c r="ABL53" s="24"/>
      <c r="ABM53" s="24"/>
      <c r="ABN53" s="24"/>
      <c r="ABO53" s="24"/>
      <c r="ABP53" s="24"/>
      <c r="ABQ53" s="24"/>
      <c r="ABR53" s="24"/>
      <c r="ABS53" s="24"/>
      <c r="ABT53" s="24"/>
      <c r="ABU53" s="24"/>
      <c r="ABV53" s="24"/>
      <c r="ABW53" s="24"/>
      <c r="ABX53" s="24"/>
      <c r="ABY53" s="24"/>
      <c r="ABZ53" s="24"/>
      <c r="ACA53" s="24"/>
      <c r="ACB53" s="24"/>
      <c r="ACC53" s="24"/>
      <c r="ACD53" s="24"/>
      <c r="ACE53" s="24"/>
      <c r="ACF53" s="24"/>
      <c r="ACG53" s="24"/>
      <c r="ACH53" s="24"/>
      <c r="ACI53" s="24"/>
      <c r="ACJ53" s="24"/>
      <c r="ACK53" s="24"/>
      <c r="ACL53" s="24"/>
      <c r="ACM53" s="24"/>
      <c r="ACN53" s="24"/>
      <c r="ACO53" s="24"/>
      <c r="ACP53" s="24"/>
      <c r="ACQ53" s="24"/>
      <c r="ACR53" s="24"/>
      <c r="ACS53" s="24"/>
      <c r="ACT53" s="24"/>
      <c r="ACU53" s="24"/>
      <c r="ACV53" s="24"/>
      <c r="ACW53" s="24"/>
      <c r="ACX53" s="24"/>
      <c r="ACY53" s="24"/>
      <c r="ACZ53" s="24"/>
      <c r="ADA53" s="24"/>
      <c r="ADB53" s="24"/>
      <c r="ADC53" s="24"/>
      <c r="ADD53" s="24"/>
      <c r="ADE53" s="24"/>
      <c r="ADF53" s="24"/>
      <c r="ADG53" s="24"/>
      <c r="ADH53" s="24"/>
      <c r="ADI53" s="24"/>
      <c r="ADJ53" s="24"/>
      <c r="ADK53" s="24"/>
      <c r="ADL53" s="24"/>
      <c r="ADM53" s="24"/>
      <c r="ADN53" s="24"/>
      <c r="ADO53" s="24"/>
      <c r="ADP53" s="24"/>
      <c r="ADQ53" s="24"/>
      <c r="ADR53" s="24"/>
      <c r="ADS53" s="24"/>
      <c r="ADT53" s="24"/>
      <c r="ADU53" s="24"/>
      <c r="ADV53" s="24"/>
      <c r="ADW53" s="24"/>
      <c r="ADX53" s="24"/>
      <c r="ADY53" s="24"/>
      <c r="ADZ53" s="24"/>
      <c r="AEA53" s="24"/>
      <c r="AEB53" s="24"/>
      <c r="AEC53" s="24"/>
      <c r="AED53" s="24"/>
      <c r="AEE53" s="24"/>
      <c r="AEF53" s="24"/>
      <c r="AEG53" s="24"/>
      <c r="AEH53" s="24"/>
      <c r="AEI53" s="24"/>
      <c r="AEJ53" s="24"/>
      <c r="AEK53" s="24"/>
      <c r="AEL53" s="24"/>
      <c r="AEM53" s="24"/>
      <c r="AEN53" s="24"/>
      <c r="AEO53" s="24"/>
      <c r="AEP53" s="24"/>
      <c r="AEQ53" s="24"/>
      <c r="AER53" s="24"/>
      <c r="AES53" s="24"/>
      <c r="AET53" s="24"/>
      <c r="AEU53" s="24"/>
      <c r="AEV53" s="24"/>
      <c r="AEW53" s="24"/>
      <c r="AEX53" s="24"/>
      <c r="AEY53" s="24"/>
      <c r="AEZ53" s="24"/>
      <c r="AFA53" s="24"/>
      <c r="AFB53" s="24"/>
      <c r="AFC53" s="24"/>
      <c r="AFD53" s="24"/>
      <c r="AFE53" s="24"/>
      <c r="AFF53" s="24"/>
      <c r="AFG53" s="24"/>
      <c r="AFH53" s="24"/>
      <c r="AFI53" s="24"/>
      <c r="AFJ53" s="24"/>
      <c r="AFK53" s="24"/>
      <c r="AFL53" s="24"/>
      <c r="AFM53" s="24"/>
      <c r="AFN53" s="24"/>
      <c r="AFO53" s="24"/>
      <c r="AFP53" s="24"/>
      <c r="AFQ53" s="24"/>
      <c r="AFR53" s="24"/>
      <c r="AFS53" s="24"/>
      <c r="AFT53" s="24"/>
      <c r="AFU53" s="24"/>
      <c r="AFV53" s="24"/>
      <c r="AFW53" s="24"/>
      <c r="AFX53" s="24"/>
      <c r="AFY53" s="24"/>
      <c r="AFZ53" s="24"/>
      <c r="AGA53" s="24"/>
      <c r="AGB53" s="24"/>
      <c r="AGC53" s="24"/>
      <c r="AGD53" s="24"/>
      <c r="AGE53" s="24"/>
      <c r="AGF53" s="24"/>
      <c r="AGG53" s="24"/>
      <c r="AGH53" s="24"/>
      <c r="AGI53" s="24"/>
      <c r="AGJ53" s="24"/>
      <c r="AGK53" s="24"/>
      <c r="AGL53" s="24"/>
      <c r="AGM53" s="24"/>
      <c r="AGN53" s="24"/>
      <c r="AGO53" s="24"/>
      <c r="AGP53" s="24"/>
      <c r="AGQ53" s="24"/>
      <c r="AGR53" s="24"/>
      <c r="AGS53" s="24"/>
      <c r="AGT53" s="24"/>
      <c r="AGU53" s="24"/>
      <c r="AGV53" s="24"/>
      <c r="AGW53" s="24"/>
      <c r="AGX53" s="24"/>
      <c r="AGY53" s="24"/>
      <c r="AGZ53" s="24"/>
      <c r="AHA53" s="24"/>
      <c r="AHB53" s="24"/>
      <c r="AHC53" s="24"/>
      <c r="AHD53" s="24"/>
      <c r="AHE53" s="24"/>
      <c r="AHF53" s="24"/>
      <c r="AHG53" s="24"/>
      <c r="AHH53" s="24"/>
      <c r="AHI53" s="24"/>
      <c r="AHJ53" s="24"/>
      <c r="AHK53" s="24"/>
      <c r="AHL53" s="24"/>
      <c r="AHM53" s="24"/>
      <c r="AHN53" s="24"/>
      <c r="AHO53" s="24"/>
      <c r="AHP53" s="24"/>
      <c r="AHQ53" s="24"/>
      <c r="AHR53" s="24"/>
      <c r="AHS53" s="24"/>
      <c r="AHT53" s="24"/>
      <c r="AHU53" s="24"/>
      <c r="AHV53" s="24"/>
      <c r="AHW53" s="24"/>
      <c r="AHX53" s="24"/>
      <c r="AHY53" s="24"/>
      <c r="AHZ53" s="24"/>
      <c r="AIA53" s="24"/>
      <c r="AIB53" s="24"/>
      <c r="AIC53" s="24"/>
      <c r="AID53" s="24"/>
      <c r="AIE53" s="24"/>
      <c r="AIF53" s="24"/>
      <c r="AIG53" s="24"/>
      <c r="AIH53" s="24"/>
      <c r="AII53" s="24"/>
      <c r="AIJ53" s="24"/>
      <c r="AIK53" s="24"/>
      <c r="AIL53" s="24"/>
      <c r="AIM53" s="24"/>
      <c r="AIN53" s="24"/>
      <c r="AIO53" s="24"/>
      <c r="AIP53" s="24"/>
      <c r="AIQ53" s="24"/>
      <c r="AIR53" s="24"/>
      <c r="AIS53" s="24"/>
      <c r="AIT53" s="24"/>
      <c r="AIU53" s="24"/>
      <c r="AIV53" s="24"/>
      <c r="AIW53" s="24"/>
      <c r="AIX53" s="24"/>
      <c r="AIY53" s="24"/>
      <c r="AIZ53" s="24"/>
      <c r="AJA53" s="24"/>
      <c r="AJB53" s="24"/>
      <c r="AJC53" s="24"/>
      <c r="AJD53" s="24"/>
      <c r="AJE53" s="24"/>
      <c r="AJF53" s="24"/>
      <c r="AJG53" s="24"/>
      <c r="AJH53" s="24"/>
      <c r="AJI53" s="24"/>
      <c r="AJJ53" s="24"/>
      <c r="AJK53" s="24"/>
      <c r="AJL53" s="24"/>
      <c r="AJM53" s="24"/>
      <c r="AJN53" s="24"/>
      <c r="AJO53" s="24"/>
      <c r="AJP53" s="24"/>
      <c r="AJQ53" s="24"/>
      <c r="AJR53" s="24"/>
      <c r="AJS53" s="24"/>
      <c r="AJT53" s="24"/>
      <c r="AJU53" s="24"/>
      <c r="AJV53" s="24"/>
      <c r="AJW53" s="24"/>
      <c r="AJX53" s="24"/>
      <c r="AJY53" s="24"/>
      <c r="AJZ53" s="24"/>
      <c r="AKA53" s="24"/>
      <c r="AKB53" s="24"/>
      <c r="AKC53" s="24"/>
      <c r="AKD53" s="24"/>
      <c r="AKE53" s="24"/>
      <c r="AKF53" s="24"/>
      <c r="AKG53" s="24"/>
      <c r="AKH53" s="24"/>
      <c r="AKI53" s="24"/>
      <c r="AKJ53" s="24"/>
      <c r="AKK53" s="24"/>
      <c r="AKL53" s="24"/>
      <c r="AKM53" s="24"/>
      <c r="AKN53" s="24"/>
      <c r="AKO53" s="24"/>
      <c r="AKP53" s="24"/>
      <c r="AKQ53" s="24"/>
      <c r="AKR53" s="24"/>
      <c r="AKS53" s="24"/>
      <c r="AKT53" s="24"/>
      <c r="AKU53" s="24"/>
      <c r="AKV53" s="24"/>
      <c r="AKW53" s="24"/>
      <c r="AKX53" s="24"/>
      <c r="AKY53" s="24"/>
      <c r="AKZ53" s="24"/>
      <c r="ALA53" s="24"/>
      <c r="ALB53" s="24"/>
      <c r="ALC53" s="24"/>
      <c r="ALD53" s="24"/>
      <c r="ALE53" s="24"/>
      <c r="ALF53" s="24"/>
      <c r="ALG53" s="24"/>
      <c r="ALH53" s="24"/>
      <c r="ALI53" s="24"/>
      <c r="ALJ53" s="24"/>
      <c r="ALK53" s="24"/>
      <c r="ALL53" s="24"/>
      <c r="ALM53" s="24"/>
      <c r="ALN53" s="24"/>
      <c r="ALO53" s="24"/>
      <c r="ALP53" s="24"/>
      <c r="ALQ53" s="24"/>
      <c r="ALR53" s="24"/>
      <c r="ALS53" s="24"/>
      <c r="ALT53" s="24"/>
      <c r="ALU53" s="24"/>
      <c r="ALV53" s="24"/>
      <c r="ALW53" s="24"/>
      <c r="ALX53" s="24"/>
      <c r="ALY53" s="24"/>
      <c r="ALZ53" s="24"/>
      <c r="AMA53" s="24"/>
      <c r="AMB53" s="24"/>
      <c r="AMC53" s="24"/>
    </row>
    <row r="54" spans="1:1017" s="61" customFormat="1">
      <c r="A54" s="132" t="s">
        <v>155</v>
      </c>
      <c r="B54" s="133">
        <v>4915711</v>
      </c>
      <c r="C54" s="134" t="s">
        <v>156</v>
      </c>
      <c r="D54" s="133" t="s">
        <v>154</v>
      </c>
      <c r="E54" s="62" t="s">
        <v>63</v>
      </c>
      <c r="F54" s="112">
        <v>18</v>
      </c>
      <c r="G54" s="60">
        <v>1.48</v>
      </c>
      <c r="H54" s="83">
        <f t="shared" si="11"/>
        <v>0.21229999999999999</v>
      </c>
      <c r="I54" s="60">
        <f t="shared" si="15"/>
        <v>1.79</v>
      </c>
      <c r="J54" s="60">
        <f t="shared" si="16"/>
        <v>26.64</v>
      </c>
      <c r="K54" s="60">
        <f t="shared" si="17"/>
        <v>32.22</v>
      </c>
      <c r="L54" s="58"/>
      <c r="M54" s="24"/>
      <c r="N54" s="24"/>
      <c r="O54" s="24"/>
      <c r="P54" s="24"/>
      <c r="Q54" s="24"/>
      <c r="R54" s="24"/>
      <c r="S54" s="24"/>
      <c r="T54" s="24"/>
      <c r="U54" s="24"/>
      <c r="V54" s="24"/>
      <c r="W54" s="24"/>
      <c r="X54" s="24"/>
      <c r="Y54" s="24"/>
      <c r="Z54" s="24"/>
      <c r="AA54" s="24"/>
      <c r="AB54" s="24"/>
      <c r="AC54" s="24"/>
      <c r="AD54" s="24"/>
      <c r="AE54" s="24"/>
      <c r="AF54" s="24"/>
      <c r="AG54" s="24"/>
      <c r="AH54" s="24"/>
      <c r="AI54" s="24"/>
      <c r="AJ54" s="24"/>
      <c r="AK54" s="24"/>
      <c r="AL54" s="24"/>
      <c r="AM54" s="24"/>
      <c r="AN54" s="24"/>
      <c r="AO54" s="24"/>
      <c r="AP54" s="24"/>
      <c r="AQ54" s="24"/>
      <c r="AR54" s="24"/>
      <c r="AS54" s="24"/>
      <c r="AT54" s="24"/>
      <c r="AU54" s="24"/>
      <c r="AV54" s="24"/>
      <c r="AW54" s="24"/>
      <c r="AX54" s="24"/>
      <c r="AY54" s="24"/>
      <c r="AZ54" s="24"/>
      <c r="BA54" s="24"/>
      <c r="BB54" s="24"/>
      <c r="BC54" s="24"/>
      <c r="BD54" s="24"/>
      <c r="BE54" s="24"/>
      <c r="BF54" s="24"/>
      <c r="BG54" s="24"/>
      <c r="BH54" s="24"/>
      <c r="BI54" s="24"/>
      <c r="BJ54" s="24"/>
      <c r="BK54" s="24"/>
      <c r="BL54" s="24"/>
      <c r="BM54" s="24"/>
      <c r="BN54" s="24"/>
      <c r="BO54" s="24"/>
      <c r="BP54" s="24"/>
      <c r="BQ54" s="24"/>
      <c r="BR54" s="24"/>
      <c r="BS54" s="24"/>
      <c r="BT54" s="24"/>
      <c r="BU54" s="24"/>
      <c r="BV54" s="24"/>
      <c r="BW54" s="24"/>
      <c r="BX54" s="24"/>
      <c r="BY54" s="24"/>
      <c r="BZ54" s="24"/>
      <c r="CA54" s="24"/>
      <c r="CB54" s="24"/>
      <c r="CC54" s="24"/>
      <c r="CD54" s="24"/>
      <c r="CE54" s="24"/>
      <c r="CF54" s="24"/>
      <c r="CG54" s="24"/>
      <c r="CH54" s="24"/>
      <c r="CI54" s="24"/>
      <c r="CJ54" s="24"/>
      <c r="CK54" s="24"/>
      <c r="CL54" s="24"/>
      <c r="CM54" s="24"/>
      <c r="CN54" s="24"/>
      <c r="CO54" s="24"/>
      <c r="CP54" s="24"/>
      <c r="CQ54" s="24"/>
      <c r="CR54" s="24"/>
      <c r="CS54" s="24"/>
      <c r="CT54" s="24"/>
      <c r="CU54" s="24"/>
      <c r="CV54" s="24"/>
      <c r="CW54" s="24"/>
      <c r="CX54" s="24"/>
      <c r="CY54" s="24"/>
      <c r="CZ54" s="24"/>
      <c r="DA54" s="24"/>
      <c r="DB54" s="24"/>
      <c r="DC54" s="24"/>
      <c r="DD54" s="24"/>
      <c r="DE54" s="24"/>
      <c r="DF54" s="24"/>
      <c r="DG54" s="24"/>
      <c r="DH54" s="24"/>
      <c r="DI54" s="24"/>
      <c r="DJ54" s="24"/>
      <c r="DK54" s="24"/>
      <c r="DL54" s="24"/>
      <c r="DM54" s="24"/>
      <c r="DN54" s="24"/>
      <c r="DO54" s="24"/>
      <c r="DP54" s="24"/>
      <c r="DQ54" s="24"/>
      <c r="DR54" s="24"/>
      <c r="DS54" s="24"/>
      <c r="DT54" s="24"/>
      <c r="DU54" s="24"/>
      <c r="DV54" s="24"/>
      <c r="DW54" s="24"/>
      <c r="DX54" s="24"/>
      <c r="DY54" s="24"/>
      <c r="DZ54" s="24"/>
      <c r="EA54" s="24"/>
      <c r="EB54" s="24"/>
      <c r="EC54" s="24"/>
      <c r="ED54" s="24"/>
      <c r="EE54" s="24"/>
      <c r="EF54" s="24"/>
      <c r="EG54" s="24"/>
      <c r="EH54" s="24"/>
      <c r="EI54" s="24"/>
      <c r="EJ54" s="24"/>
      <c r="EK54" s="24"/>
      <c r="EL54" s="24"/>
      <c r="EM54" s="24"/>
      <c r="EN54" s="24"/>
      <c r="EO54" s="24"/>
      <c r="EP54" s="24"/>
      <c r="EQ54" s="24"/>
      <c r="ER54" s="24"/>
      <c r="ES54" s="24"/>
      <c r="ET54" s="24"/>
      <c r="EU54" s="24"/>
      <c r="EV54" s="24"/>
      <c r="EW54" s="24"/>
      <c r="EX54" s="24"/>
      <c r="EY54" s="24"/>
      <c r="EZ54" s="24"/>
      <c r="FA54" s="24"/>
      <c r="FB54" s="24"/>
      <c r="FC54" s="24"/>
      <c r="FD54" s="24"/>
      <c r="FE54" s="24"/>
      <c r="FF54" s="24"/>
      <c r="FG54" s="24"/>
      <c r="FH54" s="24"/>
      <c r="FI54" s="24"/>
      <c r="FJ54" s="24"/>
      <c r="FK54" s="24"/>
      <c r="FL54" s="24"/>
      <c r="FM54" s="24"/>
      <c r="FN54" s="24"/>
      <c r="FO54" s="24"/>
      <c r="FP54" s="24"/>
      <c r="FQ54" s="24"/>
      <c r="FR54" s="24"/>
      <c r="FS54" s="24"/>
      <c r="FT54" s="24"/>
      <c r="FU54" s="24"/>
      <c r="FV54" s="24"/>
      <c r="FW54" s="24"/>
      <c r="FX54" s="24"/>
      <c r="FY54" s="24"/>
      <c r="FZ54" s="24"/>
      <c r="GA54" s="24"/>
      <c r="GB54" s="24"/>
      <c r="GC54" s="24"/>
      <c r="GD54" s="24"/>
      <c r="GE54" s="24"/>
      <c r="GF54" s="24"/>
      <c r="GG54" s="24"/>
      <c r="GH54" s="24"/>
      <c r="GI54" s="24"/>
      <c r="GJ54" s="24"/>
      <c r="GK54" s="24"/>
      <c r="GL54" s="24"/>
      <c r="GM54" s="24"/>
      <c r="GN54" s="24"/>
      <c r="GO54" s="24"/>
      <c r="GP54" s="24"/>
      <c r="GQ54" s="24"/>
      <c r="GR54" s="24"/>
      <c r="GS54" s="24"/>
      <c r="GT54" s="24"/>
      <c r="GU54" s="24"/>
      <c r="GV54" s="24"/>
      <c r="GW54" s="24"/>
      <c r="GX54" s="24"/>
      <c r="GY54" s="24"/>
      <c r="GZ54" s="24"/>
      <c r="HA54" s="24"/>
      <c r="HB54" s="24"/>
      <c r="HC54" s="24"/>
      <c r="HD54" s="24"/>
      <c r="HE54" s="24"/>
      <c r="HF54" s="24"/>
      <c r="HG54" s="24"/>
      <c r="HH54" s="24"/>
      <c r="HI54" s="24"/>
      <c r="HJ54" s="24"/>
      <c r="HK54" s="24"/>
      <c r="HL54" s="24"/>
      <c r="HM54" s="24"/>
      <c r="HN54" s="24"/>
      <c r="HO54" s="24"/>
      <c r="HP54" s="24"/>
      <c r="HQ54" s="24"/>
      <c r="HR54" s="24"/>
      <c r="HS54" s="24"/>
      <c r="HT54" s="24"/>
      <c r="HU54" s="24"/>
      <c r="HV54" s="24"/>
      <c r="HW54" s="24"/>
      <c r="HX54" s="24"/>
      <c r="HY54" s="24"/>
      <c r="HZ54" s="24"/>
      <c r="IA54" s="24"/>
      <c r="IB54" s="24"/>
      <c r="IC54" s="24"/>
      <c r="ID54" s="24"/>
      <c r="IE54" s="24"/>
      <c r="IF54" s="24"/>
      <c r="IG54" s="24"/>
      <c r="IH54" s="24"/>
      <c r="II54" s="24"/>
      <c r="IJ54" s="24"/>
      <c r="IK54" s="24"/>
      <c r="IL54" s="24"/>
      <c r="IM54" s="24"/>
      <c r="IN54" s="24"/>
      <c r="IO54" s="24"/>
      <c r="IP54" s="24"/>
      <c r="IQ54" s="24"/>
      <c r="IR54" s="24"/>
      <c r="IS54" s="24"/>
      <c r="IT54" s="24"/>
      <c r="IU54" s="24"/>
      <c r="IV54" s="24"/>
      <c r="IW54" s="24"/>
      <c r="IX54" s="24"/>
      <c r="IY54" s="24"/>
      <c r="IZ54" s="24"/>
      <c r="JA54" s="24"/>
      <c r="JB54" s="24"/>
      <c r="JC54" s="24"/>
      <c r="JD54" s="24"/>
      <c r="JE54" s="24"/>
      <c r="JF54" s="24"/>
      <c r="JG54" s="24"/>
      <c r="JH54" s="24"/>
      <c r="JI54" s="24"/>
      <c r="JJ54" s="24"/>
      <c r="JK54" s="24"/>
      <c r="JL54" s="24"/>
      <c r="JM54" s="24"/>
      <c r="JN54" s="24"/>
      <c r="JO54" s="24"/>
      <c r="JP54" s="24"/>
      <c r="JQ54" s="24"/>
      <c r="JR54" s="24"/>
      <c r="JS54" s="24"/>
      <c r="JT54" s="24"/>
      <c r="JU54" s="24"/>
      <c r="JV54" s="24"/>
      <c r="JW54" s="24"/>
      <c r="JX54" s="24"/>
      <c r="JY54" s="24"/>
      <c r="JZ54" s="24"/>
      <c r="KA54" s="24"/>
      <c r="KB54" s="24"/>
      <c r="KC54" s="24"/>
      <c r="KD54" s="24"/>
      <c r="KE54" s="24"/>
      <c r="KF54" s="24"/>
      <c r="KG54" s="24"/>
      <c r="KH54" s="24"/>
      <c r="KI54" s="24"/>
      <c r="KJ54" s="24"/>
      <c r="KK54" s="24"/>
      <c r="KL54" s="24"/>
      <c r="KM54" s="24"/>
      <c r="KN54" s="24"/>
      <c r="KO54" s="24"/>
      <c r="KP54" s="24"/>
      <c r="KQ54" s="24"/>
      <c r="KR54" s="24"/>
      <c r="KS54" s="24"/>
      <c r="KT54" s="24"/>
      <c r="KU54" s="24"/>
      <c r="KV54" s="24"/>
      <c r="KW54" s="24"/>
      <c r="KX54" s="24"/>
      <c r="KY54" s="24"/>
      <c r="KZ54" s="24"/>
      <c r="LA54" s="24"/>
      <c r="LB54" s="24"/>
      <c r="LC54" s="24"/>
      <c r="LD54" s="24"/>
      <c r="LE54" s="24"/>
      <c r="LF54" s="24"/>
      <c r="LG54" s="24"/>
      <c r="LH54" s="24"/>
      <c r="LI54" s="24"/>
      <c r="LJ54" s="24"/>
      <c r="LK54" s="24"/>
      <c r="LL54" s="24"/>
      <c r="LM54" s="24"/>
      <c r="LN54" s="24"/>
      <c r="LO54" s="24"/>
      <c r="LP54" s="24"/>
      <c r="LQ54" s="24"/>
      <c r="LR54" s="24"/>
      <c r="LS54" s="24"/>
      <c r="LT54" s="24"/>
      <c r="LU54" s="24"/>
      <c r="LV54" s="24"/>
      <c r="LW54" s="24"/>
      <c r="LX54" s="24"/>
      <c r="LY54" s="24"/>
      <c r="LZ54" s="24"/>
      <c r="MA54" s="24"/>
      <c r="MB54" s="24"/>
      <c r="MC54" s="24"/>
      <c r="MD54" s="24"/>
      <c r="ME54" s="24"/>
      <c r="MF54" s="24"/>
      <c r="MG54" s="24"/>
      <c r="MH54" s="24"/>
      <c r="MI54" s="24"/>
      <c r="MJ54" s="24"/>
      <c r="MK54" s="24"/>
      <c r="ML54" s="24"/>
      <c r="MM54" s="24"/>
      <c r="MN54" s="24"/>
      <c r="MO54" s="24"/>
      <c r="MP54" s="24"/>
      <c r="MQ54" s="24"/>
      <c r="MR54" s="24"/>
      <c r="MS54" s="24"/>
      <c r="MT54" s="24"/>
      <c r="MU54" s="24"/>
      <c r="MV54" s="24"/>
      <c r="MW54" s="24"/>
      <c r="MX54" s="24"/>
      <c r="MY54" s="24"/>
      <c r="MZ54" s="24"/>
      <c r="NA54" s="24"/>
      <c r="NB54" s="24"/>
      <c r="NC54" s="24"/>
      <c r="ND54" s="24"/>
      <c r="NE54" s="24"/>
      <c r="NF54" s="24"/>
      <c r="NG54" s="24"/>
      <c r="NH54" s="24"/>
      <c r="NI54" s="24"/>
      <c r="NJ54" s="24"/>
      <c r="NK54" s="24"/>
      <c r="NL54" s="24"/>
      <c r="NM54" s="24"/>
      <c r="NN54" s="24"/>
      <c r="NO54" s="24"/>
      <c r="NP54" s="24"/>
      <c r="NQ54" s="24"/>
      <c r="NR54" s="24"/>
      <c r="NS54" s="24"/>
      <c r="NT54" s="24"/>
      <c r="NU54" s="24"/>
      <c r="NV54" s="24"/>
      <c r="NW54" s="24"/>
      <c r="NX54" s="24"/>
      <c r="NY54" s="24"/>
      <c r="NZ54" s="24"/>
      <c r="OA54" s="24"/>
      <c r="OB54" s="24"/>
      <c r="OC54" s="24"/>
      <c r="OD54" s="24"/>
      <c r="OE54" s="24"/>
      <c r="OF54" s="24"/>
      <c r="OG54" s="24"/>
      <c r="OH54" s="24"/>
      <c r="OI54" s="24"/>
      <c r="OJ54" s="24"/>
      <c r="OK54" s="24"/>
      <c r="OL54" s="24"/>
      <c r="OM54" s="24"/>
      <c r="ON54" s="24"/>
      <c r="OO54" s="24"/>
      <c r="OP54" s="24"/>
      <c r="OQ54" s="24"/>
      <c r="OR54" s="24"/>
      <c r="OS54" s="24"/>
      <c r="OT54" s="24"/>
      <c r="OU54" s="24"/>
      <c r="OV54" s="24"/>
      <c r="OW54" s="24"/>
      <c r="OX54" s="24"/>
      <c r="OY54" s="24"/>
      <c r="OZ54" s="24"/>
      <c r="PA54" s="24"/>
      <c r="PB54" s="24"/>
      <c r="PC54" s="24"/>
      <c r="PD54" s="24"/>
      <c r="PE54" s="24"/>
      <c r="PF54" s="24"/>
      <c r="PG54" s="24"/>
      <c r="PH54" s="24"/>
      <c r="PI54" s="24"/>
      <c r="PJ54" s="24"/>
      <c r="PK54" s="24"/>
      <c r="PL54" s="24"/>
      <c r="PM54" s="24"/>
      <c r="PN54" s="24"/>
      <c r="PO54" s="24"/>
      <c r="PP54" s="24"/>
      <c r="PQ54" s="24"/>
      <c r="PR54" s="24"/>
      <c r="PS54" s="24"/>
      <c r="PT54" s="24"/>
      <c r="PU54" s="24"/>
      <c r="PV54" s="24"/>
      <c r="PW54" s="24"/>
      <c r="PX54" s="24"/>
      <c r="PY54" s="24"/>
      <c r="PZ54" s="24"/>
      <c r="QA54" s="24"/>
      <c r="QB54" s="24"/>
      <c r="QC54" s="24"/>
      <c r="QD54" s="24"/>
      <c r="QE54" s="24"/>
      <c r="QF54" s="24"/>
      <c r="QG54" s="24"/>
      <c r="QH54" s="24"/>
      <c r="QI54" s="24"/>
      <c r="QJ54" s="24"/>
      <c r="QK54" s="24"/>
      <c r="QL54" s="24"/>
      <c r="QM54" s="24"/>
      <c r="QN54" s="24"/>
      <c r="QO54" s="24"/>
      <c r="QP54" s="24"/>
      <c r="QQ54" s="24"/>
      <c r="QR54" s="24"/>
      <c r="QS54" s="24"/>
      <c r="QT54" s="24"/>
      <c r="QU54" s="24"/>
      <c r="QV54" s="24"/>
      <c r="QW54" s="24"/>
      <c r="QX54" s="24"/>
      <c r="QY54" s="24"/>
      <c r="QZ54" s="24"/>
      <c r="RA54" s="24"/>
      <c r="RB54" s="24"/>
      <c r="RC54" s="24"/>
      <c r="RD54" s="24"/>
      <c r="RE54" s="24"/>
      <c r="RF54" s="24"/>
      <c r="RG54" s="24"/>
      <c r="RH54" s="24"/>
      <c r="RI54" s="24"/>
      <c r="RJ54" s="24"/>
      <c r="RK54" s="24"/>
      <c r="RL54" s="24"/>
      <c r="RM54" s="24"/>
      <c r="RN54" s="24"/>
      <c r="RO54" s="24"/>
      <c r="RP54" s="24"/>
      <c r="RQ54" s="24"/>
      <c r="RR54" s="24"/>
      <c r="RS54" s="24"/>
      <c r="RT54" s="24"/>
      <c r="RU54" s="24"/>
      <c r="RV54" s="24"/>
      <c r="RW54" s="24"/>
      <c r="RX54" s="24"/>
      <c r="RY54" s="24"/>
      <c r="RZ54" s="24"/>
      <c r="SA54" s="24"/>
      <c r="SB54" s="24"/>
      <c r="SC54" s="24"/>
      <c r="SD54" s="24"/>
      <c r="SE54" s="24"/>
      <c r="SF54" s="24"/>
      <c r="SG54" s="24"/>
      <c r="SH54" s="24"/>
      <c r="SI54" s="24"/>
      <c r="SJ54" s="24"/>
      <c r="SK54" s="24"/>
      <c r="SL54" s="24"/>
      <c r="SM54" s="24"/>
      <c r="SN54" s="24"/>
      <c r="SO54" s="24"/>
      <c r="SP54" s="24"/>
      <c r="SQ54" s="24"/>
      <c r="SR54" s="24"/>
      <c r="SS54" s="24"/>
      <c r="ST54" s="24"/>
      <c r="SU54" s="24"/>
      <c r="SV54" s="24"/>
      <c r="SW54" s="24"/>
      <c r="SX54" s="24"/>
      <c r="SY54" s="24"/>
      <c r="SZ54" s="24"/>
      <c r="TA54" s="24"/>
      <c r="TB54" s="24"/>
      <c r="TC54" s="24"/>
      <c r="TD54" s="24"/>
      <c r="TE54" s="24"/>
      <c r="TF54" s="24"/>
      <c r="TG54" s="24"/>
      <c r="TH54" s="24"/>
      <c r="TI54" s="24"/>
      <c r="TJ54" s="24"/>
      <c r="TK54" s="24"/>
      <c r="TL54" s="24"/>
      <c r="TM54" s="24"/>
      <c r="TN54" s="24"/>
      <c r="TO54" s="24"/>
      <c r="TP54" s="24"/>
      <c r="TQ54" s="24"/>
      <c r="TR54" s="24"/>
      <c r="TS54" s="24"/>
      <c r="TT54" s="24"/>
      <c r="TU54" s="24"/>
      <c r="TV54" s="24"/>
      <c r="TW54" s="24"/>
      <c r="TX54" s="24"/>
      <c r="TY54" s="24"/>
      <c r="TZ54" s="24"/>
      <c r="UA54" s="24"/>
      <c r="UB54" s="24"/>
      <c r="UC54" s="24"/>
      <c r="UD54" s="24"/>
      <c r="UE54" s="24"/>
      <c r="UF54" s="24"/>
      <c r="UG54" s="24"/>
      <c r="UH54" s="24"/>
      <c r="UI54" s="24"/>
      <c r="UJ54" s="24"/>
      <c r="UK54" s="24"/>
      <c r="UL54" s="24"/>
      <c r="UM54" s="24"/>
      <c r="UN54" s="24"/>
      <c r="UO54" s="24"/>
      <c r="UP54" s="24"/>
      <c r="UQ54" s="24"/>
      <c r="UR54" s="24"/>
      <c r="US54" s="24"/>
      <c r="UT54" s="24"/>
      <c r="UU54" s="24"/>
      <c r="UV54" s="24"/>
      <c r="UW54" s="24"/>
      <c r="UX54" s="24"/>
      <c r="UY54" s="24"/>
      <c r="UZ54" s="24"/>
      <c r="VA54" s="24"/>
      <c r="VB54" s="24"/>
      <c r="VC54" s="24"/>
      <c r="VD54" s="24"/>
      <c r="VE54" s="24"/>
      <c r="VF54" s="24"/>
      <c r="VG54" s="24"/>
      <c r="VH54" s="24"/>
      <c r="VI54" s="24"/>
      <c r="VJ54" s="24"/>
      <c r="VK54" s="24"/>
      <c r="VL54" s="24"/>
      <c r="VM54" s="24"/>
      <c r="VN54" s="24"/>
      <c r="VO54" s="24"/>
      <c r="VP54" s="24"/>
      <c r="VQ54" s="24"/>
      <c r="VR54" s="24"/>
      <c r="VS54" s="24"/>
      <c r="VT54" s="24"/>
      <c r="VU54" s="24"/>
      <c r="VV54" s="24"/>
      <c r="VW54" s="24"/>
      <c r="VX54" s="24"/>
      <c r="VY54" s="24"/>
      <c r="VZ54" s="24"/>
      <c r="WA54" s="24"/>
      <c r="WB54" s="24"/>
      <c r="WC54" s="24"/>
      <c r="WD54" s="24"/>
      <c r="WE54" s="24"/>
      <c r="WF54" s="24"/>
      <c r="WG54" s="24"/>
      <c r="WH54" s="24"/>
      <c r="WI54" s="24"/>
      <c r="WJ54" s="24"/>
      <c r="WK54" s="24"/>
      <c r="WL54" s="24"/>
      <c r="WM54" s="24"/>
      <c r="WN54" s="24"/>
      <c r="WO54" s="24"/>
      <c r="WP54" s="24"/>
      <c r="WQ54" s="24"/>
      <c r="WR54" s="24"/>
      <c r="WS54" s="24"/>
      <c r="WT54" s="24"/>
      <c r="WU54" s="24"/>
      <c r="WV54" s="24"/>
      <c r="WW54" s="24"/>
      <c r="WX54" s="24"/>
      <c r="WY54" s="24"/>
      <c r="WZ54" s="24"/>
      <c r="XA54" s="24"/>
      <c r="XB54" s="24"/>
      <c r="XC54" s="24"/>
      <c r="XD54" s="24"/>
      <c r="XE54" s="24"/>
      <c r="XF54" s="24"/>
      <c r="XG54" s="24"/>
      <c r="XH54" s="24"/>
      <c r="XI54" s="24"/>
      <c r="XJ54" s="24"/>
      <c r="XK54" s="24"/>
      <c r="XL54" s="24"/>
      <c r="XM54" s="24"/>
      <c r="XN54" s="24"/>
      <c r="XO54" s="24"/>
      <c r="XP54" s="24"/>
      <c r="XQ54" s="24"/>
      <c r="XR54" s="24"/>
      <c r="XS54" s="24"/>
      <c r="XT54" s="24"/>
      <c r="XU54" s="24"/>
      <c r="XV54" s="24"/>
      <c r="XW54" s="24"/>
      <c r="XX54" s="24"/>
      <c r="XY54" s="24"/>
      <c r="XZ54" s="24"/>
      <c r="YA54" s="24"/>
      <c r="YB54" s="24"/>
      <c r="YC54" s="24"/>
      <c r="YD54" s="24"/>
      <c r="YE54" s="24"/>
      <c r="YF54" s="24"/>
      <c r="YG54" s="24"/>
      <c r="YH54" s="24"/>
      <c r="YI54" s="24"/>
      <c r="YJ54" s="24"/>
      <c r="YK54" s="24"/>
      <c r="YL54" s="24"/>
      <c r="YM54" s="24"/>
      <c r="YN54" s="24"/>
      <c r="YO54" s="24"/>
      <c r="YP54" s="24"/>
      <c r="YQ54" s="24"/>
      <c r="YR54" s="24"/>
      <c r="YS54" s="24"/>
      <c r="YT54" s="24"/>
      <c r="YU54" s="24"/>
      <c r="YV54" s="24"/>
      <c r="YW54" s="24"/>
      <c r="YX54" s="24"/>
      <c r="YY54" s="24"/>
      <c r="YZ54" s="24"/>
      <c r="ZA54" s="24"/>
      <c r="ZB54" s="24"/>
      <c r="ZC54" s="24"/>
      <c r="ZD54" s="24"/>
      <c r="ZE54" s="24"/>
      <c r="ZF54" s="24"/>
      <c r="ZG54" s="24"/>
      <c r="ZH54" s="24"/>
      <c r="ZI54" s="24"/>
      <c r="ZJ54" s="24"/>
      <c r="ZK54" s="24"/>
      <c r="ZL54" s="24"/>
      <c r="ZM54" s="24"/>
      <c r="ZN54" s="24"/>
      <c r="ZO54" s="24"/>
      <c r="ZP54" s="24"/>
      <c r="ZQ54" s="24"/>
      <c r="ZR54" s="24"/>
      <c r="ZS54" s="24"/>
      <c r="ZT54" s="24"/>
      <c r="ZU54" s="24"/>
      <c r="ZV54" s="24"/>
      <c r="ZW54" s="24"/>
      <c r="ZX54" s="24"/>
      <c r="ZY54" s="24"/>
      <c r="ZZ54" s="24"/>
      <c r="AAA54" s="24"/>
      <c r="AAB54" s="24"/>
      <c r="AAC54" s="24"/>
      <c r="AAD54" s="24"/>
      <c r="AAE54" s="24"/>
      <c r="AAF54" s="24"/>
      <c r="AAG54" s="24"/>
      <c r="AAH54" s="24"/>
      <c r="AAI54" s="24"/>
      <c r="AAJ54" s="24"/>
      <c r="AAK54" s="24"/>
      <c r="AAL54" s="24"/>
      <c r="AAM54" s="24"/>
      <c r="AAN54" s="24"/>
      <c r="AAO54" s="24"/>
      <c r="AAP54" s="24"/>
      <c r="AAQ54" s="24"/>
      <c r="AAR54" s="24"/>
      <c r="AAS54" s="24"/>
      <c r="AAT54" s="24"/>
      <c r="AAU54" s="24"/>
      <c r="AAV54" s="24"/>
      <c r="AAW54" s="24"/>
      <c r="AAX54" s="24"/>
      <c r="AAY54" s="24"/>
      <c r="AAZ54" s="24"/>
      <c r="ABA54" s="24"/>
      <c r="ABB54" s="24"/>
      <c r="ABC54" s="24"/>
      <c r="ABD54" s="24"/>
      <c r="ABE54" s="24"/>
      <c r="ABF54" s="24"/>
      <c r="ABG54" s="24"/>
      <c r="ABH54" s="24"/>
      <c r="ABI54" s="24"/>
      <c r="ABJ54" s="24"/>
      <c r="ABK54" s="24"/>
      <c r="ABL54" s="24"/>
      <c r="ABM54" s="24"/>
      <c r="ABN54" s="24"/>
      <c r="ABO54" s="24"/>
      <c r="ABP54" s="24"/>
      <c r="ABQ54" s="24"/>
      <c r="ABR54" s="24"/>
      <c r="ABS54" s="24"/>
      <c r="ABT54" s="24"/>
      <c r="ABU54" s="24"/>
      <c r="ABV54" s="24"/>
      <c r="ABW54" s="24"/>
      <c r="ABX54" s="24"/>
      <c r="ABY54" s="24"/>
      <c r="ABZ54" s="24"/>
      <c r="ACA54" s="24"/>
      <c r="ACB54" s="24"/>
      <c r="ACC54" s="24"/>
      <c r="ACD54" s="24"/>
      <c r="ACE54" s="24"/>
      <c r="ACF54" s="24"/>
      <c r="ACG54" s="24"/>
      <c r="ACH54" s="24"/>
      <c r="ACI54" s="24"/>
      <c r="ACJ54" s="24"/>
      <c r="ACK54" s="24"/>
      <c r="ACL54" s="24"/>
      <c r="ACM54" s="24"/>
      <c r="ACN54" s="24"/>
      <c r="ACO54" s="24"/>
      <c r="ACP54" s="24"/>
      <c r="ACQ54" s="24"/>
      <c r="ACR54" s="24"/>
      <c r="ACS54" s="24"/>
      <c r="ACT54" s="24"/>
      <c r="ACU54" s="24"/>
      <c r="ACV54" s="24"/>
      <c r="ACW54" s="24"/>
      <c r="ACX54" s="24"/>
      <c r="ACY54" s="24"/>
      <c r="ACZ54" s="24"/>
      <c r="ADA54" s="24"/>
      <c r="ADB54" s="24"/>
      <c r="ADC54" s="24"/>
      <c r="ADD54" s="24"/>
      <c r="ADE54" s="24"/>
      <c r="ADF54" s="24"/>
      <c r="ADG54" s="24"/>
      <c r="ADH54" s="24"/>
      <c r="ADI54" s="24"/>
      <c r="ADJ54" s="24"/>
      <c r="ADK54" s="24"/>
      <c r="ADL54" s="24"/>
      <c r="ADM54" s="24"/>
      <c r="ADN54" s="24"/>
      <c r="ADO54" s="24"/>
      <c r="ADP54" s="24"/>
      <c r="ADQ54" s="24"/>
      <c r="ADR54" s="24"/>
      <c r="ADS54" s="24"/>
      <c r="ADT54" s="24"/>
      <c r="ADU54" s="24"/>
      <c r="ADV54" s="24"/>
      <c r="ADW54" s="24"/>
      <c r="ADX54" s="24"/>
      <c r="ADY54" s="24"/>
      <c r="ADZ54" s="24"/>
      <c r="AEA54" s="24"/>
      <c r="AEB54" s="24"/>
      <c r="AEC54" s="24"/>
      <c r="AED54" s="24"/>
      <c r="AEE54" s="24"/>
      <c r="AEF54" s="24"/>
      <c r="AEG54" s="24"/>
      <c r="AEH54" s="24"/>
      <c r="AEI54" s="24"/>
      <c r="AEJ54" s="24"/>
      <c r="AEK54" s="24"/>
      <c r="AEL54" s="24"/>
      <c r="AEM54" s="24"/>
      <c r="AEN54" s="24"/>
      <c r="AEO54" s="24"/>
      <c r="AEP54" s="24"/>
      <c r="AEQ54" s="24"/>
      <c r="AER54" s="24"/>
      <c r="AES54" s="24"/>
      <c r="AET54" s="24"/>
      <c r="AEU54" s="24"/>
      <c r="AEV54" s="24"/>
      <c r="AEW54" s="24"/>
      <c r="AEX54" s="24"/>
      <c r="AEY54" s="24"/>
      <c r="AEZ54" s="24"/>
      <c r="AFA54" s="24"/>
      <c r="AFB54" s="24"/>
      <c r="AFC54" s="24"/>
      <c r="AFD54" s="24"/>
      <c r="AFE54" s="24"/>
      <c r="AFF54" s="24"/>
      <c r="AFG54" s="24"/>
      <c r="AFH54" s="24"/>
      <c r="AFI54" s="24"/>
      <c r="AFJ54" s="24"/>
      <c r="AFK54" s="24"/>
      <c r="AFL54" s="24"/>
      <c r="AFM54" s="24"/>
      <c r="AFN54" s="24"/>
      <c r="AFO54" s="24"/>
      <c r="AFP54" s="24"/>
      <c r="AFQ54" s="24"/>
      <c r="AFR54" s="24"/>
      <c r="AFS54" s="24"/>
      <c r="AFT54" s="24"/>
      <c r="AFU54" s="24"/>
      <c r="AFV54" s="24"/>
      <c r="AFW54" s="24"/>
      <c r="AFX54" s="24"/>
      <c r="AFY54" s="24"/>
      <c r="AFZ54" s="24"/>
      <c r="AGA54" s="24"/>
      <c r="AGB54" s="24"/>
      <c r="AGC54" s="24"/>
      <c r="AGD54" s="24"/>
      <c r="AGE54" s="24"/>
      <c r="AGF54" s="24"/>
      <c r="AGG54" s="24"/>
      <c r="AGH54" s="24"/>
      <c r="AGI54" s="24"/>
      <c r="AGJ54" s="24"/>
      <c r="AGK54" s="24"/>
      <c r="AGL54" s="24"/>
      <c r="AGM54" s="24"/>
      <c r="AGN54" s="24"/>
      <c r="AGO54" s="24"/>
      <c r="AGP54" s="24"/>
      <c r="AGQ54" s="24"/>
      <c r="AGR54" s="24"/>
      <c r="AGS54" s="24"/>
      <c r="AGT54" s="24"/>
      <c r="AGU54" s="24"/>
      <c r="AGV54" s="24"/>
      <c r="AGW54" s="24"/>
      <c r="AGX54" s="24"/>
      <c r="AGY54" s="24"/>
      <c r="AGZ54" s="24"/>
      <c r="AHA54" s="24"/>
      <c r="AHB54" s="24"/>
      <c r="AHC54" s="24"/>
      <c r="AHD54" s="24"/>
      <c r="AHE54" s="24"/>
      <c r="AHF54" s="24"/>
      <c r="AHG54" s="24"/>
      <c r="AHH54" s="24"/>
      <c r="AHI54" s="24"/>
      <c r="AHJ54" s="24"/>
      <c r="AHK54" s="24"/>
      <c r="AHL54" s="24"/>
      <c r="AHM54" s="24"/>
      <c r="AHN54" s="24"/>
      <c r="AHO54" s="24"/>
      <c r="AHP54" s="24"/>
      <c r="AHQ54" s="24"/>
      <c r="AHR54" s="24"/>
      <c r="AHS54" s="24"/>
      <c r="AHT54" s="24"/>
      <c r="AHU54" s="24"/>
      <c r="AHV54" s="24"/>
      <c r="AHW54" s="24"/>
      <c r="AHX54" s="24"/>
      <c r="AHY54" s="24"/>
      <c r="AHZ54" s="24"/>
      <c r="AIA54" s="24"/>
      <c r="AIB54" s="24"/>
      <c r="AIC54" s="24"/>
      <c r="AID54" s="24"/>
      <c r="AIE54" s="24"/>
      <c r="AIF54" s="24"/>
      <c r="AIG54" s="24"/>
      <c r="AIH54" s="24"/>
      <c r="AII54" s="24"/>
      <c r="AIJ54" s="24"/>
      <c r="AIK54" s="24"/>
      <c r="AIL54" s="24"/>
      <c r="AIM54" s="24"/>
      <c r="AIN54" s="24"/>
      <c r="AIO54" s="24"/>
      <c r="AIP54" s="24"/>
      <c r="AIQ54" s="24"/>
      <c r="AIR54" s="24"/>
      <c r="AIS54" s="24"/>
      <c r="AIT54" s="24"/>
      <c r="AIU54" s="24"/>
      <c r="AIV54" s="24"/>
      <c r="AIW54" s="24"/>
      <c r="AIX54" s="24"/>
      <c r="AIY54" s="24"/>
      <c r="AIZ54" s="24"/>
      <c r="AJA54" s="24"/>
      <c r="AJB54" s="24"/>
      <c r="AJC54" s="24"/>
      <c r="AJD54" s="24"/>
      <c r="AJE54" s="24"/>
      <c r="AJF54" s="24"/>
      <c r="AJG54" s="24"/>
      <c r="AJH54" s="24"/>
      <c r="AJI54" s="24"/>
      <c r="AJJ54" s="24"/>
      <c r="AJK54" s="24"/>
      <c r="AJL54" s="24"/>
      <c r="AJM54" s="24"/>
      <c r="AJN54" s="24"/>
      <c r="AJO54" s="24"/>
      <c r="AJP54" s="24"/>
      <c r="AJQ54" s="24"/>
      <c r="AJR54" s="24"/>
      <c r="AJS54" s="24"/>
      <c r="AJT54" s="24"/>
      <c r="AJU54" s="24"/>
      <c r="AJV54" s="24"/>
      <c r="AJW54" s="24"/>
      <c r="AJX54" s="24"/>
      <c r="AJY54" s="24"/>
      <c r="AJZ54" s="24"/>
      <c r="AKA54" s="24"/>
      <c r="AKB54" s="24"/>
      <c r="AKC54" s="24"/>
      <c r="AKD54" s="24"/>
      <c r="AKE54" s="24"/>
      <c r="AKF54" s="24"/>
      <c r="AKG54" s="24"/>
      <c r="AKH54" s="24"/>
      <c r="AKI54" s="24"/>
      <c r="AKJ54" s="24"/>
      <c r="AKK54" s="24"/>
      <c r="AKL54" s="24"/>
      <c r="AKM54" s="24"/>
      <c r="AKN54" s="24"/>
      <c r="AKO54" s="24"/>
      <c r="AKP54" s="24"/>
      <c r="AKQ54" s="24"/>
      <c r="AKR54" s="24"/>
      <c r="AKS54" s="24"/>
      <c r="AKT54" s="24"/>
      <c r="AKU54" s="24"/>
      <c r="AKV54" s="24"/>
      <c r="AKW54" s="24"/>
      <c r="AKX54" s="24"/>
      <c r="AKY54" s="24"/>
      <c r="AKZ54" s="24"/>
      <c r="ALA54" s="24"/>
      <c r="ALB54" s="24"/>
      <c r="ALC54" s="24"/>
      <c r="ALD54" s="24"/>
      <c r="ALE54" s="24"/>
      <c r="ALF54" s="24"/>
      <c r="ALG54" s="24"/>
      <c r="ALH54" s="24"/>
      <c r="ALI54" s="24"/>
      <c r="ALJ54" s="24"/>
      <c r="ALK54" s="24"/>
      <c r="ALL54" s="24"/>
      <c r="ALM54" s="24"/>
      <c r="ALN54" s="24"/>
      <c r="ALO54" s="24"/>
      <c r="ALP54" s="24"/>
      <c r="ALQ54" s="24"/>
      <c r="ALR54" s="24"/>
      <c r="ALS54" s="24"/>
      <c r="ALT54" s="24"/>
      <c r="ALU54" s="24"/>
      <c r="ALV54" s="24"/>
      <c r="ALW54" s="24"/>
      <c r="ALX54" s="24"/>
      <c r="ALY54" s="24"/>
      <c r="ALZ54" s="24"/>
      <c r="AMA54" s="24"/>
      <c r="AMB54" s="24"/>
      <c r="AMC54" s="24"/>
    </row>
    <row r="55" spans="1:1017" s="61" customFormat="1">
      <c r="A55" s="132" t="s">
        <v>157</v>
      </c>
      <c r="B55" s="133" t="s">
        <v>738</v>
      </c>
      <c r="C55" s="134" t="s">
        <v>159</v>
      </c>
      <c r="D55" s="133" t="s">
        <v>160</v>
      </c>
      <c r="E55" s="62" t="s">
        <v>116</v>
      </c>
      <c r="F55" s="112">
        <v>82</v>
      </c>
      <c r="G55" s="60">
        <v>885.9</v>
      </c>
      <c r="H55" s="83">
        <f t="shared" si="11"/>
        <v>0.21229999999999999</v>
      </c>
      <c r="I55" s="60">
        <f t="shared" si="15"/>
        <v>1073.98</v>
      </c>
      <c r="J55" s="60">
        <f t="shared" si="16"/>
        <v>72643.8</v>
      </c>
      <c r="K55" s="60">
        <f t="shared" si="17"/>
        <v>88066.36</v>
      </c>
      <c r="L55" s="58"/>
      <c r="M55" s="24"/>
      <c r="N55" s="24"/>
      <c r="O55" s="24"/>
      <c r="P55" s="24"/>
      <c r="Q55" s="24"/>
      <c r="R55" s="24"/>
      <c r="S55" s="24"/>
      <c r="T55" s="24"/>
      <c r="U55" s="24"/>
      <c r="V55" s="24"/>
      <c r="W55" s="24"/>
      <c r="X55" s="24"/>
      <c r="Y55" s="24"/>
      <c r="Z55" s="24"/>
      <c r="AA55" s="24"/>
      <c r="AB55" s="24"/>
      <c r="AC55" s="24"/>
      <c r="AD55" s="24"/>
      <c r="AE55" s="24"/>
      <c r="AF55" s="24"/>
      <c r="AG55" s="24"/>
      <c r="AH55" s="24"/>
      <c r="AI55" s="24"/>
      <c r="AJ55" s="24"/>
      <c r="AK55" s="24"/>
      <c r="AL55" s="24"/>
      <c r="AM55" s="24"/>
      <c r="AN55" s="24"/>
      <c r="AO55" s="24"/>
      <c r="AP55" s="24"/>
      <c r="AQ55" s="24"/>
      <c r="AR55" s="24"/>
      <c r="AS55" s="24"/>
      <c r="AT55" s="24"/>
      <c r="AU55" s="24"/>
      <c r="AV55" s="24"/>
      <c r="AW55" s="24"/>
      <c r="AX55" s="24"/>
      <c r="AY55" s="24"/>
      <c r="AZ55" s="24"/>
      <c r="BA55" s="24"/>
      <c r="BB55" s="24"/>
      <c r="BC55" s="24"/>
      <c r="BD55" s="24"/>
      <c r="BE55" s="24"/>
      <c r="BF55" s="24"/>
      <c r="BG55" s="24"/>
      <c r="BH55" s="24"/>
      <c r="BI55" s="24"/>
      <c r="BJ55" s="24"/>
      <c r="BK55" s="24"/>
      <c r="BL55" s="24"/>
      <c r="BM55" s="24"/>
      <c r="BN55" s="24"/>
      <c r="BO55" s="24"/>
      <c r="BP55" s="24"/>
      <c r="BQ55" s="24"/>
      <c r="BR55" s="24"/>
      <c r="BS55" s="24"/>
      <c r="BT55" s="24"/>
      <c r="BU55" s="24"/>
      <c r="BV55" s="24"/>
      <c r="BW55" s="24"/>
      <c r="BX55" s="24"/>
      <c r="BY55" s="24"/>
      <c r="BZ55" s="24"/>
      <c r="CA55" s="24"/>
      <c r="CB55" s="24"/>
      <c r="CC55" s="24"/>
      <c r="CD55" s="24"/>
      <c r="CE55" s="24"/>
      <c r="CF55" s="24"/>
      <c r="CG55" s="24"/>
      <c r="CH55" s="24"/>
      <c r="CI55" s="24"/>
      <c r="CJ55" s="24"/>
      <c r="CK55" s="24"/>
      <c r="CL55" s="24"/>
      <c r="CM55" s="24"/>
      <c r="CN55" s="24"/>
      <c r="CO55" s="24"/>
      <c r="CP55" s="24"/>
      <c r="CQ55" s="24"/>
      <c r="CR55" s="24"/>
      <c r="CS55" s="24"/>
      <c r="CT55" s="24"/>
      <c r="CU55" s="24"/>
      <c r="CV55" s="24"/>
      <c r="CW55" s="24"/>
      <c r="CX55" s="24"/>
      <c r="CY55" s="24"/>
      <c r="CZ55" s="24"/>
      <c r="DA55" s="24"/>
      <c r="DB55" s="24"/>
      <c r="DC55" s="24"/>
      <c r="DD55" s="24"/>
      <c r="DE55" s="24"/>
      <c r="DF55" s="24"/>
      <c r="DG55" s="24"/>
      <c r="DH55" s="24"/>
      <c r="DI55" s="24"/>
      <c r="DJ55" s="24"/>
      <c r="DK55" s="24"/>
      <c r="DL55" s="24"/>
      <c r="DM55" s="24"/>
      <c r="DN55" s="24"/>
      <c r="DO55" s="24"/>
      <c r="DP55" s="24"/>
      <c r="DQ55" s="24"/>
      <c r="DR55" s="24"/>
      <c r="DS55" s="24"/>
      <c r="DT55" s="24"/>
      <c r="DU55" s="24"/>
      <c r="DV55" s="24"/>
      <c r="DW55" s="24"/>
      <c r="DX55" s="24"/>
      <c r="DY55" s="24"/>
      <c r="DZ55" s="24"/>
      <c r="EA55" s="24"/>
      <c r="EB55" s="24"/>
      <c r="EC55" s="24"/>
      <c r="ED55" s="24"/>
      <c r="EE55" s="24"/>
      <c r="EF55" s="24"/>
      <c r="EG55" s="24"/>
      <c r="EH55" s="24"/>
      <c r="EI55" s="24"/>
      <c r="EJ55" s="24"/>
      <c r="EK55" s="24"/>
      <c r="EL55" s="24"/>
      <c r="EM55" s="24"/>
      <c r="EN55" s="24"/>
      <c r="EO55" s="24"/>
      <c r="EP55" s="24"/>
      <c r="EQ55" s="24"/>
      <c r="ER55" s="24"/>
      <c r="ES55" s="24"/>
      <c r="ET55" s="24"/>
      <c r="EU55" s="24"/>
      <c r="EV55" s="24"/>
      <c r="EW55" s="24"/>
      <c r="EX55" s="24"/>
      <c r="EY55" s="24"/>
      <c r="EZ55" s="24"/>
      <c r="FA55" s="24"/>
      <c r="FB55" s="24"/>
      <c r="FC55" s="24"/>
      <c r="FD55" s="24"/>
      <c r="FE55" s="24"/>
      <c r="FF55" s="24"/>
      <c r="FG55" s="24"/>
      <c r="FH55" s="24"/>
      <c r="FI55" s="24"/>
      <c r="FJ55" s="24"/>
      <c r="FK55" s="24"/>
      <c r="FL55" s="24"/>
      <c r="FM55" s="24"/>
      <c r="FN55" s="24"/>
      <c r="FO55" s="24"/>
      <c r="FP55" s="24"/>
      <c r="FQ55" s="24"/>
      <c r="FR55" s="24"/>
      <c r="FS55" s="24"/>
      <c r="FT55" s="24"/>
      <c r="FU55" s="24"/>
      <c r="FV55" s="24"/>
      <c r="FW55" s="24"/>
      <c r="FX55" s="24"/>
      <c r="FY55" s="24"/>
      <c r="FZ55" s="24"/>
      <c r="GA55" s="24"/>
      <c r="GB55" s="24"/>
      <c r="GC55" s="24"/>
      <c r="GD55" s="24"/>
      <c r="GE55" s="24"/>
      <c r="GF55" s="24"/>
      <c r="GG55" s="24"/>
      <c r="GH55" s="24"/>
      <c r="GI55" s="24"/>
      <c r="GJ55" s="24"/>
      <c r="GK55" s="24"/>
      <c r="GL55" s="24"/>
      <c r="GM55" s="24"/>
      <c r="GN55" s="24"/>
      <c r="GO55" s="24"/>
      <c r="GP55" s="24"/>
      <c r="GQ55" s="24"/>
      <c r="GR55" s="24"/>
      <c r="GS55" s="24"/>
      <c r="GT55" s="24"/>
      <c r="GU55" s="24"/>
      <c r="GV55" s="24"/>
      <c r="GW55" s="24"/>
      <c r="GX55" s="24"/>
      <c r="GY55" s="24"/>
      <c r="GZ55" s="24"/>
      <c r="HA55" s="24"/>
      <c r="HB55" s="24"/>
      <c r="HC55" s="24"/>
      <c r="HD55" s="24"/>
      <c r="HE55" s="24"/>
      <c r="HF55" s="24"/>
      <c r="HG55" s="24"/>
      <c r="HH55" s="24"/>
      <c r="HI55" s="24"/>
      <c r="HJ55" s="24"/>
      <c r="HK55" s="24"/>
      <c r="HL55" s="24"/>
      <c r="HM55" s="24"/>
      <c r="HN55" s="24"/>
      <c r="HO55" s="24"/>
      <c r="HP55" s="24"/>
      <c r="HQ55" s="24"/>
      <c r="HR55" s="24"/>
      <c r="HS55" s="24"/>
      <c r="HT55" s="24"/>
      <c r="HU55" s="24"/>
      <c r="HV55" s="24"/>
      <c r="HW55" s="24"/>
      <c r="HX55" s="24"/>
      <c r="HY55" s="24"/>
      <c r="HZ55" s="24"/>
      <c r="IA55" s="24"/>
      <c r="IB55" s="24"/>
      <c r="IC55" s="24"/>
      <c r="ID55" s="24"/>
      <c r="IE55" s="24"/>
      <c r="IF55" s="24"/>
      <c r="IG55" s="24"/>
      <c r="IH55" s="24"/>
      <c r="II55" s="24"/>
      <c r="IJ55" s="24"/>
      <c r="IK55" s="24"/>
      <c r="IL55" s="24"/>
      <c r="IM55" s="24"/>
      <c r="IN55" s="24"/>
      <c r="IO55" s="24"/>
      <c r="IP55" s="24"/>
      <c r="IQ55" s="24"/>
      <c r="IR55" s="24"/>
      <c r="IS55" s="24"/>
      <c r="IT55" s="24"/>
      <c r="IU55" s="24"/>
      <c r="IV55" s="24"/>
      <c r="IW55" s="24"/>
      <c r="IX55" s="24"/>
      <c r="IY55" s="24"/>
      <c r="IZ55" s="24"/>
      <c r="JA55" s="24"/>
      <c r="JB55" s="24"/>
      <c r="JC55" s="24"/>
      <c r="JD55" s="24"/>
      <c r="JE55" s="24"/>
      <c r="JF55" s="24"/>
      <c r="JG55" s="24"/>
      <c r="JH55" s="24"/>
      <c r="JI55" s="24"/>
      <c r="JJ55" s="24"/>
      <c r="JK55" s="24"/>
      <c r="JL55" s="24"/>
      <c r="JM55" s="24"/>
      <c r="JN55" s="24"/>
      <c r="JO55" s="24"/>
      <c r="JP55" s="24"/>
      <c r="JQ55" s="24"/>
      <c r="JR55" s="24"/>
      <c r="JS55" s="24"/>
      <c r="JT55" s="24"/>
      <c r="JU55" s="24"/>
      <c r="JV55" s="24"/>
      <c r="JW55" s="24"/>
      <c r="JX55" s="24"/>
      <c r="JY55" s="24"/>
      <c r="JZ55" s="24"/>
      <c r="KA55" s="24"/>
      <c r="KB55" s="24"/>
      <c r="KC55" s="24"/>
      <c r="KD55" s="24"/>
      <c r="KE55" s="24"/>
      <c r="KF55" s="24"/>
      <c r="KG55" s="24"/>
      <c r="KH55" s="24"/>
      <c r="KI55" s="24"/>
      <c r="KJ55" s="24"/>
      <c r="KK55" s="24"/>
      <c r="KL55" s="24"/>
      <c r="KM55" s="24"/>
      <c r="KN55" s="24"/>
      <c r="KO55" s="24"/>
      <c r="KP55" s="24"/>
      <c r="KQ55" s="24"/>
      <c r="KR55" s="24"/>
      <c r="KS55" s="24"/>
      <c r="KT55" s="24"/>
      <c r="KU55" s="24"/>
      <c r="KV55" s="24"/>
      <c r="KW55" s="24"/>
      <c r="KX55" s="24"/>
      <c r="KY55" s="24"/>
      <c r="KZ55" s="24"/>
      <c r="LA55" s="24"/>
      <c r="LB55" s="24"/>
      <c r="LC55" s="24"/>
      <c r="LD55" s="24"/>
      <c r="LE55" s="24"/>
      <c r="LF55" s="24"/>
      <c r="LG55" s="24"/>
      <c r="LH55" s="24"/>
      <c r="LI55" s="24"/>
      <c r="LJ55" s="24"/>
      <c r="LK55" s="24"/>
      <c r="LL55" s="24"/>
      <c r="LM55" s="24"/>
      <c r="LN55" s="24"/>
      <c r="LO55" s="24"/>
      <c r="LP55" s="24"/>
      <c r="LQ55" s="24"/>
      <c r="LR55" s="24"/>
      <c r="LS55" s="24"/>
      <c r="LT55" s="24"/>
      <c r="LU55" s="24"/>
      <c r="LV55" s="24"/>
      <c r="LW55" s="24"/>
      <c r="LX55" s="24"/>
      <c r="LY55" s="24"/>
      <c r="LZ55" s="24"/>
      <c r="MA55" s="24"/>
      <c r="MB55" s="24"/>
      <c r="MC55" s="24"/>
      <c r="MD55" s="24"/>
      <c r="ME55" s="24"/>
      <c r="MF55" s="24"/>
      <c r="MG55" s="24"/>
      <c r="MH55" s="24"/>
      <c r="MI55" s="24"/>
      <c r="MJ55" s="24"/>
      <c r="MK55" s="24"/>
      <c r="ML55" s="24"/>
      <c r="MM55" s="24"/>
      <c r="MN55" s="24"/>
      <c r="MO55" s="24"/>
      <c r="MP55" s="24"/>
      <c r="MQ55" s="24"/>
      <c r="MR55" s="24"/>
      <c r="MS55" s="24"/>
      <c r="MT55" s="24"/>
      <c r="MU55" s="24"/>
      <c r="MV55" s="24"/>
      <c r="MW55" s="24"/>
      <c r="MX55" s="24"/>
      <c r="MY55" s="24"/>
      <c r="MZ55" s="24"/>
      <c r="NA55" s="24"/>
      <c r="NB55" s="24"/>
      <c r="NC55" s="24"/>
      <c r="ND55" s="24"/>
      <c r="NE55" s="24"/>
      <c r="NF55" s="24"/>
      <c r="NG55" s="24"/>
      <c r="NH55" s="24"/>
      <c r="NI55" s="24"/>
      <c r="NJ55" s="24"/>
      <c r="NK55" s="24"/>
      <c r="NL55" s="24"/>
      <c r="NM55" s="24"/>
      <c r="NN55" s="24"/>
      <c r="NO55" s="24"/>
      <c r="NP55" s="24"/>
      <c r="NQ55" s="24"/>
      <c r="NR55" s="24"/>
      <c r="NS55" s="24"/>
      <c r="NT55" s="24"/>
      <c r="NU55" s="24"/>
      <c r="NV55" s="24"/>
      <c r="NW55" s="24"/>
      <c r="NX55" s="24"/>
      <c r="NY55" s="24"/>
      <c r="NZ55" s="24"/>
      <c r="OA55" s="24"/>
      <c r="OB55" s="24"/>
      <c r="OC55" s="24"/>
      <c r="OD55" s="24"/>
      <c r="OE55" s="24"/>
      <c r="OF55" s="24"/>
      <c r="OG55" s="24"/>
      <c r="OH55" s="24"/>
      <c r="OI55" s="24"/>
      <c r="OJ55" s="24"/>
      <c r="OK55" s="24"/>
      <c r="OL55" s="24"/>
      <c r="OM55" s="24"/>
      <c r="ON55" s="24"/>
      <c r="OO55" s="24"/>
      <c r="OP55" s="24"/>
      <c r="OQ55" s="24"/>
      <c r="OR55" s="24"/>
      <c r="OS55" s="24"/>
      <c r="OT55" s="24"/>
      <c r="OU55" s="24"/>
      <c r="OV55" s="24"/>
      <c r="OW55" s="24"/>
      <c r="OX55" s="24"/>
      <c r="OY55" s="24"/>
      <c r="OZ55" s="24"/>
      <c r="PA55" s="24"/>
      <c r="PB55" s="24"/>
      <c r="PC55" s="24"/>
      <c r="PD55" s="24"/>
      <c r="PE55" s="24"/>
      <c r="PF55" s="24"/>
      <c r="PG55" s="24"/>
      <c r="PH55" s="24"/>
      <c r="PI55" s="24"/>
      <c r="PJ55" s="24"/>
      <c r="PK55" s="24"/>
      <c r="PL55" s="24"/>
      <c r="PM55" s="24"/>
      <c r="PN55" s="24"/>
      <c r="PO55" s="24"/>
      <c r="PP55" s="24"/>
      <c r="PQ55" s="24"/>
      <c r="PR55" s="24"/>
      <c r="PS55" s="24"/>
      <c r="PT55" s="24"/>
      <c r="PU55" s="24"/>
      <c r="PV55" s="24"/>
      <c r="PW55" s="24"/>
      <c r="PX55" s="24"/>
      <c r="PY55" s="24"/>
      <c r="PZ55" s="24"/>
      <c r="QA55" s="24"/>
      <c r="QB55" s="24"/>
      <c r="QC55" s="24"/>
      <c r="QD55" s="24"/>
      <c r="QE55" s="24"/>
      <c r="QF55" s="24"/>
      <c r="QG55" s="24"/>
      <c r="QH55" s="24"/>
      <c r="QI55" s="24"/>
      <c r="QJ55" s="24"/>
      <c r="QK55" s="24"/>
      <c r="QL55" s="24"/>
      <c r="QM55" s="24"/>
      <c r="QN55" s="24"/>
      <c r="QO55" s="24"/>
      <c r="QP55" s="24"/>
      <c r="QQ55" s="24"/>
      <c r="QR55" s="24"/>
      <c r="QS55" s="24"/>
      <c r="QT55" s="24"/>
      <c r="QU55" s="24"/>
      <c r="QV55" s="24"/>
      <c r="QW55" s="24"/>
      <c r="QX55" s="24"/>
      <c r="QY55" s="24"/>
      <c r="QZ55" s="24"/>
      <c r="RA55" s="24"/>
      <c r="RB55" s="24"/>
      <c r="RC55" s="24"/>
      <c r="RD55" s="24"/>
      <c r="RE55" s="24"/>
      <c r="RF55" s="24"/>
      <c r="RG55" s="24"/>
      <c r="RH55" s="24"/>
      <c r="RI55" s="24"/>
      <c r="RJ55" s="24"/>
      <c r="RK55" s="24"/>
      <c r="RL55" s="24"/>
      <c r="RM55" s="24"/>
      <c r="RN55" s="24"/>
      <c r="RO55" s="24"/>
      <c r="RP55" s="24"/>
      <c r="RQ55" s="24"/>
      <c r="RR55" s="24"/>
      <c r="RS55" s="24"/>
      <c r="RT55" s="24"/>
      <c r="RU55" s="24"/>
      <c r="RV55" s="24"/>
      <c r="RW55" s="24"/>
      <c r="RX55" s="24"/>
      <c r="RY55" s="24"/>
      <c r="RZ55" s="24"/>
      <c r="SA55" s="24"/>
      <c r="SB55" s="24"/>
      <c r="SC55" s="24"/>
      <c r="SD55" s="24"/>
      <c r="SE55" s="24"/>
      <c r="SF55" s="24"/>
      <c r="SG55" s="24"/>
      <c r="SH55" s="24"/>
      <c r="SI55" s="24"/>
      <c r="SJ55" s="24"/>
      <c r="SK55" s="24"/>
      <c r="SL55" s="24"/>
      <c r="SM55" s="24"/>
      <c r="SN55" s="24"/>
      <c r="SO55" s="24"/>
      <c r="SP55" s="24"/>
      <c r="SQ55" s="24"/>
      <c r="SR55" s="24"/>
      <c r="SS55" s="24"/>
      <c r="ST55" s="24"/>
      <c r="SU55" s="24"/>
      <c r="SV55" s="24"/>
      <c r="SW55" s="24"/>
      <c r="SX55" s="24"/>
      <c r="SY55" s="24"/>
      <c r="SZ55" s="24"/>
      <c r="TA55" s="24"/>
      <c r="TB55" s="24"/>
      <c r="TC55" s="24"/>
      <c r="TD55" s="24"/>
      <c r="TE55" s="24"/>
      <c r="TF55" s="24"/>
      <c r="TG55" s="24"/>
      <c r="TH55" s="24"/>
      <c r="TI55" s="24"/>
      <c r="TJ55" s="24"/>
      <c r="TK55" s="24"/>
      <c r="TL55" s="24"/>
      <c r="TM55" s="24"/>
      <c r="TN55" s="24"/>
      <c r="TO55" s="24"/>
      <c r="TP55" s="24"/>
      <c r="TQ55" s="24"/>
      <c r="TR55" s="24"/>
      <c r="TS55" s="24"/>
      <c r="TT55" s="24"/>
      <c r="TU55" s="24"/>
      <c r="TV55" s="24"/>
      <c r="TW55" s="24"/>
      <c r="TX55" s="24"/>
      <c r="TY55" s="24"/>
      <c r="TZ55" s="24"/>
      <c r="UA55" s="24"/>
      <c r="UB55" s="24"/>
      <c r="UC55" s="24"/>
      <c r="UD55" s="24"/>
      <c r="UE55" s="24"/>
      <c r="UF55" s="24"/>
      <c r="UG55" s="24"/>
      <c r="UH55" s="24"/>
      <c r="UI55" s="24"/>
      <c r="UJ55" s="24"/>
      <c r="UK55" s="24"/>
      <c r="UL55" s="24"/>
      <c r="UM55" s="24"/>
      <c r="UN55" s="24"/>
      <c r="UO55" s="24"/>
      <c r="UP55" s="24"/>
      <c r="UQ55" s="24"/>
      <c r="UR55" s="24"/>
      <c r="US55" s="24"/>
      <c r="UT55" s="24"/>
      <c r="UU55" s="24"/>
      <c r="UV55" s="24"/>
      <c r="UW55" s="24"/>
      <c r="UX55" s="24"/>
      <c r="UY55" s="24"/>
      <c r="UZ55" s="24"/>
      <c r="VA55" s="24"/>
      <c r="VB55" s="24"/>
      <c r="VC55" s="24"/>
      <c r="VD55" s="24"/>
      <c r="VE55" s="24"/>
      <c r="VF55" s="24"/>
      <c r="VG55" s="24"/>
      <c r="VH55" s="24"/>
      <c r="VI55" s="24"/>
      <c r="VJ55" s="24"/>
      <c r="VK55" s="24"/>
      <c r="VL55" s="24"/>
      <c r="VM55" s="24"/>
      <c r="VN55" s="24"/>
      <c r="VO55" s="24"/>
      <c r="VP55" s="24"/>
      <c r="VQ55" s="24"/>
      <c r="VR55" s="24"/>
      <c r="VS55" s="24"/>
      <c r="VT55" s="24"/>
      <c r="VU55" s="24"/>
      <c r="VV55" s="24"/>
      <c r="VW55" s="24"/>
      <c r="VX55" s="24"/>
      <c r="VY55" s="24"/>
      <c r="VZ55" s="24"/>
      <c r="WA55" s="24"/>
      <c r="WB55" s="24"/>
      <c r="WC55" s="24"/>
      <c r="WD55" s="24"/>
      <c r="WE55" s="24"/>
      <c r="WF55" s="24"/>
      <c r="WG55" s="24"/>
      <c r="WH55" s="24"/>
      <c r="WI55" s="24"/>
      <c r="WJ55" s="24"/>
      <c r="WK55" s="24"/>
      <c r="WL55" s="24"/>
      <c r="WM55" s="24"/>
      <c r="WN55" s="24"/>
      <c r="WO55" s="24"/>
      <c r="WP55" s="24"/>
      <c r="WQ55" s="24"/>
      <c r="WR55" s="24"/>
      <c r="WS55" s="24"/>
      <c r="WT55" s="24"/>
      <c r="WU55" s="24"/>
      <c r="WV55" s="24"/>
      <c r="WW55" s="24"/>
      <c r="WX55" s="24"/>
      <c r="WY55" s="24"/>
      <c r="WZ55" s="24"/>
      <c r="XA55" s="24"/>
      <c r="XB55" s="24"/>
      <c r="XC55" s="24"/>
      <c r="XD55" s="24"/>
      <c r="XE55" s="24"/>
      <c r="XF55" s="24"/>
      <c r="XG55" s="24"/>
      <c r="XH55" s="24"/>
      <c r="XI55" s="24"/>
      <c r="XJ55" s="24"/>
      <c r="XK55" s="24"/>
      <c r="XL55" s="24"/>
      <c r="XM55" s="24"/>
      <c r="XN55" s="24"/>
      <c r="XO55" s="24"/>
      <c r="XP55" s="24"/>
      <c r="XQ55" s="24"/>
      <c r="XR55" s="24"/>
      <c r="XS55" s="24"/>
      <c r="XT55" s="24"/>
      <c r="XU55" s="24"/>
      <c r="XV55" s="24"/>
      <c r="XW55" s="24"/>
      <c r="XX55" s="24"/>
      <c r="XY55" s="24"/>
      <c r="XZ55" s="24"/>
      <c r="YA55" s="24"/>
      <c r="YB55" s="24"/>
      <c r="YC55" s="24"/>
      <c r="YD55" s="24"/>
      <c r="YE55" s="24"/>
      <c r="YF55" s="24"/>
      <c r="YG55" s="24"/>
      <c r="YH55" s="24"/>
      <c r="YI55" s="24"/>
      <c r="YJ55" s="24"/>
      <c r="YK55" s="24"/>
      <c r="YL55" s="24"/>
      <c r="YM55" s="24"/>
      <c r="YN55" s="24"/>
      <c r="YO55" s="24"/>
      <c r="YP55" s="24"/>
      <c r="YQ55" s="24"/>
      <c r="YR55" s="24"/>
      <c r="YS55" s="24"/>
      <c r="YT55" s="24"/>
      <c r="YU55" s="24"/>
      <c r="YV55" s="24"/>
      <c r="YW55" s="24"/>
      <c r="YX55" s="24"/>
      <c r="YY55" s="24"/>
      <c r="YZ55" s="24"/>
      <c r="ZA55" s="24"/>
      <c r="ZB55" s="24"/>
      <c r="ZC55" s="24"/>
      <c r="ZD55" s="24"/>
      <c r="ZE55" s="24"/>
      <c r="ZF55" s="24"/>
      <c r="ZG55" s="24"/>
      <c r="ZH55" s="24"/>
      <c r="ZI55" s="24"/>
      <c r="ZJ55" s="24"/>
      <c r="ZK55" s="24"/>
      <c r="ZL55" s="24"/>
      <c r="ZM55" s="24"/>
      <c r="ZN55" s="24"/>
      <c r="ZO55" s="24"/>
      <c r="ZP55" s="24"/>
      <c r="ZQ55" s="24"/>
      <c r="ZR55" s="24"/>
      <c r="ZS55" s="24"/>
      <c r="ZT55" s="24"/>
      <c r="ZU55" s="24"/>
      <c r="ZV55" s="24"/>
      <c r="ZW55" s="24"/>
      <c r="ZX55" s="24"/>
      <c r="ZY55" s="24"/>
      <c r="ZZ55" s="24"/>
      <c r="AAA55" s="24"/>
      <c r="AAB55" s="24"/>
      <c r="AAC55" s="24"/>
      <c r="AAD55" s="24"/>
      <c r="AAE55" s="24"/>
      <c r="AAF55" s="24"/>
      <c r="AAG55" s="24"/>
      <c r="AAH55" s="24"/>
      <c r="AAI55" s="24"/>
      <c r="AAJ55" s="24"/>
      <c r="AAK55" s="24"/>
      <c r="AAL55" s="24"/>
      <c r="AAM55" s="24"/>
      <c r="AAN55" s="24"/>
      <c r="AAO55" s="24"/>
      <c r="AAP55" s="24"/>
      <c r="AAQ55" s="24"/>
      <c r="AAR55" s="24"/>
      <c r="AAS55" s="24"/>
      <c r="AAT55" s="24"/>
      <c r="AAU55" s="24"/>
      <c r="AAV55" s="24"/>
      <c r="AAW55" s="24"/>
      <c r="AAX55" s="24"/>
      <c r="AAY55" s="24"/>
      <c r="AAZ55" s="24"/>
      <c r="ABA55" s="24"/>
      <c r="ABB55" s="24"/>
      <c r="ABC55" s="24"/>
      <c r="ABD55" s="24"/>
      <c r="ABE55" s="24"/>
      <c r="ABF55" s="24"/>
      <c r="ABG55" s="24"/>
      <c r="ABH55" s="24"/>
      <c r="ABI55" s="24"/>
      <c r="ABJ55" s="24"/>
      <c r="ABK55" s="24"/>
      <c r="ABL55" s="24"/>
      <c r="ABM55" s="24"/>
      <c r="ABN55" s="24"/>
      <c r="ABO55" s="24"/>
      <c r="ABP55" s="24"/>
      <c r="ABQ55" s="24"/>
      <c r="ABR55" s="24"/>
      <c r="ABS55" s="24"/>
      <c r="ABT55" s="24"/>
      <c r="ABU55" s="24"/>
      <c r="ABV55" s="24"/>
      <c r="ABW55" s="24"/>
      <c r="ABX55" s="24"/>
      <c r="ABY55" s="24"/>
      <c r="ABZ55" s="24"/>
      <c r="ACA55" s="24"/>
      <c r="ACB55" s="24"/>
      <c r="ACC55" s="24"/>
      <c r="ACD55" s="24"/>
      <c r="ACE55" s="24"/>
      <c r="ACF55" s="24"/>
      <c r="ACG55" s="24"/>
      <c r="ACH55" s="24"/>
      <c r="ACI55" s="24"/>
      <c r="ACJ55" s="24"/>
      <c r="ACK55" s="24"/>
      <c r="ACL55" s="24"/>
      <c r="ACM55" s="24"/>
      <c r="ACN55" s="24"/>
      <c r="ACO55" s="24"/>
      <c r="ACP55" s="24"/>
      <c r="ACQ55" s="24"/>
      <c r="ACR55" s="24"/>
      <c r="ACS55" s="24"/>
      <c r="ACT55" s="24"/>
      <c r="ACU55" s="24"/>
      <c r="ACV55" s="24"/>
      <c r="ACW55" s="24"/>
      <c r="ACX55" s="24"/>
      <c r="ACY55" s="24"/>
      <c r="ACZ55" s="24"/>
      <c r="ADA55" s="24"/>
      <c r="ADB55" s="24"/>
      <c r="ADC55" s="24"/>
      <c r="ADD55" s="24"/>
      <c r="ADE55" s="24"/>
      <c r="ADF55" s="24"/>
      <c r="ADG55" s="24"/>
      <c r="ADH55" s="24"/>
      <c r="ADI55" s="24"/>
      <c r="ADJ55" s="24"/>
      <c r="ADK55" s="24"/>
      <c r="ADL55" s="24"/>
      <c r="ADM55" s="24"/>
      <c r="ADN55" s="24"/>
      <c r="ADO55" s="24"/>
      <c r="ADP55" s="24"/>
      <c r="ADQ55" s="24"/>
      <c r="ADR55" s="24"/>
      <c r="ADS55" s="24"/>
      <c r="ADT55" s="24"/>
      <c r="ADU55" s="24"/>
      <c r="ADV55" s="24"/>
      <c r="ADW55" s="24"/>
      <c r="ADX55" s="24"/>
      <c r="ADY55" s="24"/>
      <c r="ADZ55" s="24"/>
      <c r="AEA55" s="24"/>
      <c r="AEB55" s="24"/>
      <c r="AEC55" s="24"/>
      <c r="AED55" s="24"/>
      <c r="AEE55" s="24"/>
      <c r="AEF55" s="24"/>
      <c r="AEG55" s="24"/>
      <c r="AEH55" s="24"/>
      <c r="AEI55" s="24"/>
      <c r="AEJ55" s="24"/>
      <c r="AEK55" s="24"/>
      <c r="AEL55" s="24"/>
      <c r="AEM55" s="24"/>
      <c r="AEN55" s="24"/>
      <c r="AEO55" s="24"/>
      <c r="AEP55" s="24"/>
      <c r="AEQ55" s="24"/>
      <c r="AER55" s="24"/>
      <c r="AES55" s="24"/>
      <c r="AET55" s="24"/>
      <c r="AEU55" s="24"/>
      <c r="AEV55" s="24"/>
      <c r="AEW55" s="24"/>
      <c r="AEX55" s="24"/>
      <c r="AEY55" s="24"/>
      <c r="AEZ55" s="24"/>
      <c r="AFA55" s="24"/>
      <c r="AFB55" s="24"/>
      <c r="AFC55" s="24"/>
      <c r="AFD55" s="24"/>
      <c r="AFE55" s="24"/>
      <c r="AFF55" s="24"/>
      <c r="AFG55" s="24"/>
      <c r="AFH55" s="24"/>
      <c r="AFI55" s="24"/>
      <c r="AFJ55" s="24"/>
      <c r="AFK55" s="24"/>
      <c r="AFL55" s="24"/>
      <c r="AFM55" s="24"/>
      <c r="AFN55" s="24"/>
      <c r="AFO55" s="24"/>
      <c r="AFP55" s="24"/>
      <c r="AFQ55" s="24"/>
      <c r="AFR55" s="24"/>
      <c r="AFS55" s="24"/>
      <c r="AFT55" s="24"/>
      <c r="AFU55" s="24"/>
      <c r="AFV55" s="24"/>
      <c r="AFW55" s="24"/>
      <c r="AFX55" s="24"/>
      <c r="AFY55" s="24"/>
      <c r="AFZ55" s="24"/>
      <c r="AGA55" s="24"/>
      <c r="AGB55" s="24"/>
      <c r="AGC55" s="24"/>
      <c r="AGD55" s="24"/>
      <c r="AGE55" s="24"/>
      <c r="AGF55" s="24"/>
      <c r="AGG55" s="24"/>
      <c r="AGH55" s="24"/>
      <c r="AGI55" s="24"/>
      <c r="AGJ55" s="24"/>
      <c r="AGK55" s="24"/>
      <c r="AGL55" s="24"/>
      <c r="AGM55" s="24"/>
      <c r="AGN55" s="24"/>
      <c r="AGO55" s="24"/>
      <c r="AGP55" s="24"/>
      <c r="AGQ55" s="24"/>
      <c r="AGR55" s="24"/>
      <c r="AGS55" s="24"/>
      <c r="AGT55" s="24"/>
      <c r="AGU55" s="24"/>
      <c r="AGV55" s="24"/>
      <c r="AGW55" s="24"/>
      <c r="AGX55" s="24"/>
      <c r="AGY55" s="24"/>
      <c r="AGZ55" s="24"/>
      <c r="AHA55" s="24"/>
      <c r="AHB55" s="24"/>
      <c r="AHC55" s="24"/>
      <c r="AHD55" s="24"/>
      <c r="AHE55" s="24"/>
      <c r="AHF55" s="24"/>
      <c r="AHG55" s="24"/>
      <c r="AHH55" s="24"/>
      <c r="AHI55" s="24"/>
      <c r="AHJ55" s="24"/>
      <c r="AHK55" s="24"/>
      <c r="AHL55" s="24"/>
      <c r="AHM55" s="24"/>
      <c r="AHN55" s="24"/>
      <c r="AHO55" s="24"/>
      <c r="AHP55" s="24"/>
      <c r="AHQ55" s="24"/>
      <c r="AHR55" s="24"/>
      <c r="AHS55" s="24"/>
      <c r="AHT55" s="24"/>
      <c r="AHU55" s="24"/>
      <c r="AHV55" s="24"/>
      <c r="AHW55" s="24"/>
      <c r="AHX55" s="24"/>
      <c r="AHY55" s="24"/>
      <c r="AHZ55" s="24"/>
      <c r="AIA55" s="24"/>
      <c r="AIB55" s="24"/>
      <c r="AIC55" s="24"/>
      <c r="AID55" s="24"/>
      <c r="AIE55" s="24"/>
      <c r="AIF55" s="24"/>
      <c r="AIG55" s="24"/>
      <c r="AIH55" s="24"/>
      <c r="AII55" s="24"/>
      <c r="AIJ55" s="24"/>
      <c r="AIK55" s="24"/>
      <c r="AIL55" s="24"/>
      <c r="AIM55" s="24"/>
      <c r="AIN55" s="24"/>
      <c r="AIO55" s="24"/>
      <c r="AIP55" s="24"/>
      <c r="AIQ55" s="24"/>
      <c r="AIR55" s="24"/>
      <c r="AIS55" s="24"/>
      <c r="AIT55" s="24"/>
      <c r="AIU55" s="24"/>
      <c r="AIV55" s="24"/>
      <c r="AIW55" s="24"/>
      <c r="AIX55" s="24"/>
      <c r="AIY55" s="24"/>
      <c r="AIZ55" s="24"/>
      <c r="AJA55" s="24"/>
      <c r="AJB55" s="24"/>
      <c r="AJC55" s="24"/>
      <c r="AJD55" s="24"/>
      <c r="AJE55" s="24"/>
      <c r="AJF55" s="24"/>
      <c r="AJG55" s="24"/>
      <c r="AJH55" s="24"/>
      <c r="AJI55" s="24"/>
      <c r="AJJ55" s="24"/>
      <c r="AJK55" s="24"/>
      <c r="AJL55" s="24"/>
      <c r="AJM55" s="24"/>
      <c r="AJN55" s="24"/>
      <c r="AJO55" s="24"/>
      <c r="AJP55" s="24"/>
      <c r="AJQ55" s="24"/>
      <c r="AJR55" s="24"/>
      <c r="AJS55" s="24"/>
      <c r="AJT55" s="24"/>
      <c r="AJU55" s="24"/>
      <c r="AJV55" s="24"/>
      <c r="AJW55" s="24"/>
      <c r="AJX55" s="24"/>
      <c r="AJY55" s="24"/>
      <c r="AJZ55" s="24"/>
      <c r="AKA55" s="24"/>
      <c r="AKB55" s="24"/>
      <c r="AKC55" s="24"/>
      <c r="AKD55" s="24"/>
      <c r="AKE55" s="24"/>
      <c r="AKF55" s="24"/>
      <c r="AKG55" s="24"/>
      <c r="AKH55" s="24"/>
      <c r="AKI55" s="24"/>
      <c r="AKJ55" s="24"/>
      <c r="AKK55" s="24"/>
      <c r="AKL55" s="24"/>
      <c r="AKM55" s="24"/>
      <c r="AKN55" s="24"/>
      <c r="AKO55" s="24"/>
      <c r="AKP55" s="24"/>
      <c r="AKQ55" s="24"/>
      <c r="AKR55" s="24"/>
      <c r="AKS55" s="24"/>
      <c r="AKT55" s="24"/>
      <c r="AKU55" s="24"/>
      <c r="AKV55" s="24"/>
      <c r="AKW55" s="24"/>
      <c r="AKX55" s="24"/>
      <c r="AKY55" s="24"/>
      <c r="AKZ55" s="24"/>
      <c r="ALA55" s="24"/>
      <c r="ALB55" s="24"/>
      <c r="ALC55" s="24"/>
      <c r="ALD55" s="24"/>
      <c r="ALE55" s="24"/>
      <c r="ALF55" s="24"/>
      <c r="ALG55" s="24"/>
      <c r="ALH55" s="24"/>
      <c r="ALI55" s="24"/>
      <c r="ALJ55" s="24"/>
      <c r="ALK55" s="24"/>
      <c r="ALL55" s="24"/>
      <c r="ALM55" s="24"/>
      <c r="ALN55" s="24"/>
      <c r="ALO55" s="24"/>
      <c r="ALP55" s="24"/>
      <c r="ALQ55" s="24"/>
      <c r="ALR55" s="24"/>
      <c r="ALS55" s="24"/>
      <c r="ALT55" s="24"/>
      <c r="ALU55" s="24"/>
      <c r="ALV55" s="24"/>
      <c r="ALW55" s="24"/>
      <c r="ALX55" s="24"/>
      <c r="ALY55" s="24"/>
      <c r="ALZ55" s="24"/>
      <c r="AMA55" s="24"/>
      <c r="AMB55" s="24"/>
      <c r="AMC55" s="24"/>
    </row>
    <row r="56" spans="1:1017" s="61" customFormat="1" ht="33">
      <c r="A56" s="132" t="s">
        <v>161</v>
      </c>
      <c r="B56" s="133" t="s">
        <v>162</v>
      </c>
      <c r="C56" s="134" t="s">
        <v>163</v>
      </c>
      <c r="D56" s="133" t="s">
        <v>160</v>
      </c>
      <c r="E56" s="62" t="s">
        <v>47</v>
      </c>
      <c r="F56" s="112">
        <v>2</v>
      </c>
      <c r="G56" s="60">
        <v>4577.0600000000004</v>
      </c>
      <c r="H56" s="83">
        <f t="shared" si="11"/>
        <v>0.21229999999999999</v>
      </c>
      <c r="I56" s="60">
        <f t="shared" si="15"/>
        <v>5548.77</v>
      </c>
      <c r="J56" s="60">
        <f t="shared" si="16"/>
        <v>9154.1200000000008</v>
      </c>
      <c r="K56" s="60">
        <f t="shared" si="17"/>
        <v>11097.54</v>
      </c>
      <c r="L56" s="58"/>
      <c r="M56" s="24"/>
      <c r="N56" s="24"/>
      <c r="O56" s="24"/>
      <c r="P56" s="24"/>
      <c r="Q56" s="24"/>
      <c r="R56" s="24"/>
      <c r="S56" s="24"/>
      <c r="T56" s="24"/>
      <c r="U56" s="24"/>
      <c r="V56" s="24"/>
      <c r="W56" s="24"/>
      <c r="X56" s="24"/>
      <c r="Y56" s="24"/>
      <c r="Z56" s="24"/>
      <c r="AA56" s="24"/>
      <c r="AB56" s="24"/>
      <c r="AC56" s="24"/>
      <c r="AD56" s="24"/>
      <c r="AE56" s="24"/>
      <c r="AF56" s="24"/>
      <c r="AG56" s="24"/>
      <c r="AH56" s="24"/>
      <c r="AI56" s="24"/>
      <c r="AJ56" s="24"/>
      <c r="AK56" s="24"/>
      <c r="AL56" s="24"/>
      <c r="AM56" s="24"/>
      <c r="AN56" s="24"/>
      <c r="AO56" s="24"/>
      <c r="AP56" s="24"/>
      <c r="AQ56" s="24"/>
      <c r="AR56" s="24"/>
      <c r="AS56" s="24"/>
      <c r="AT56" s="24"/>
      <c r="AU56" s="24"/>
      <c r="AV56" s="24"/>
      <c r="AW56" s="24"/>
      <c r="AX56" s="24"/>
      <c r="AY56" s="24"/>
      <c r="AZ56" s="24"/>
      <c r="BA56" s="24"/>
      <c r="BB56" s="24"/>
      <c r="BC56" s="24"/>
      <c r="BD56" s="24"/>
      <c r="BE56" s="24"/>
      <c r="BF56" s="24"/>
      <c r="BG56" s="24"/>
      <c r="BH56" s="24"/>
      <c r="BI56" s="24"/>
      <c r="BJ56" s="24"/>
      <c r="BK56" s="24"/>
      <c r="BL56" s="24"/>
      <c r="BM56" s="24"/>
      <c r="BN56" s="24"/>
      <c r="BO56" s="24"/>
      <c r="BP56" s="24"/>
      <c r="BQ56" s="24"/>
      <c r="BR56" s="24"/>
      <c r="BS56" s="24"/>
      <c r="BT56" s="24"/>
      <c r="BU56" s="24"/>
      <c r="BV56" s="24"/>
      <c r="BW56" s="24"/>
      <c r="BX56" s="24"/>
      <c r="BY56" s="24"/>
      <c r="BZ56" s="24"/>
      <c r="CA56" s="24"/>
      <c r="CB56" s="24"/>
      <c r="CC56" s="24"/>
      <c r="CD56" s="24"/>
      <c r="CE56" s="24"/>
      <c r="CF56" s="24"/>
      <c r="CG56" s="24"/>
      <c r="CH56" s="24"/>
      <c r="CI56" s="24"/>
      <c r="CJ56" s="24"/>
      <c r="CK56" s="24"/>
      <c r="CL56" s="24"/>
      <c r="CM56" s="24"/>
      <c r="CN56" s="24"/>
      <c r="CO56" s="24"/>
      <c r="CP56" s="24"/>
      <c r="CQ56" s="24"/>
      <c r="CR56" s="24"/>
      <c r="CS56" s="24"/>
      <c r="CT56" s="24"/>
      <c r="CU56" s="24"/>
      <c r="CV56" s="24"/>
      <c r="CW56" s="24"/>
      <c r="CX56" s="24"/>
      <c r="CY56" s="24"/>
      <c r="CZ56" s="24"/>
      <c r="DA56" s="24"/>
      <c r="DB56" s="24"/>
      <c r="DC56" s="24"/>
      <c r="DD56" s="24"/>
      <c r="DE56" s="24"/>
      <c r="DF56" s="24"/>
      <c r="DG56" s="24"/>
      <c r="DH56" s="24"/>
      <c r="DI56" s="24"/>
      <c r="DJ56" s="24"/>
      <c r="DK56" s="24"/>
      <c r="DL56" s="24"/>
      <c r="DM56" s="24"/>
      <c r="DN56" s="24"/>
      <c r="DO56" s="24"/>
      <c r="DP56" s="24"/>
      <c r="DQ56" s="24"/>
      <c r="DR56" s="24"/>
      <c r="DS56" s="24"/>
      <c r="DT56" s="24"/>
      <c r="DU56" s="24"/>
      <c r="DV56" s="24"/>
      <c r="DW56" s="24"/>
      <c r="DX56" s="24"/>
      <c r="DY56" s="24"/>
      <c r="DZ56" s="24"/>
      <c r="EA56" s="24"/>
      <c r="EB56" s="24"/>
      <c r="EC56" s="24"/>
      <c r="ED56" s="24"/>
      <c r="EE56" s="24"/>
      <c r="EF56" s="24"/>
      <c r="EG56" s="24"/>
      <c r="EH56" s="24"/>
      <c r="EI56" s="24"/>
      <c r="EJ56" s="24"/>
      <c r="EK56" s="24"/>
      <c r="EL56" s="24"/>
      <c r="EM56" s="24"/>
      <c r="EN56" s="24"/>
      <c r="EO56" s="24"/>
      <c r="EP56" s="24"/>
      <c r="EQ56" s="24"/>
      <c r="ER56" s="24"/>
      <c r="ES56" s="24"/>
      <c r="ET56" s="24"/>
      <c r="EU56" s="24"/>
      <c r="EV56" s="24"/>
      <c r="EW56" s="24"/>
      <c r="EX56" s="24"/>
      <c r="EY56" s="24"/>
      <c r="EZ56" s="24"/>
      <c r="FA56" s="24"/>
      <c r="FB56" s="24"/>
      <c r="FC56" s="24"/>
      <c r="FD56" s="24"/>
      <c r="FE56" s="24"/>
      <c r="FF56" s="24"/>
      <c r="FG56" s="24"/>
      <c r="FH56" s="24"/>
      <c r="FI56" s="24"/>
      <c r="FJ56" s="24"/>
      <c r="FK56" s="24"/>
      <c r="FL56" s="24"/>
      <c r="FM56" s="24"/>
      <c r="FN56" s="24"/>
      <c r="FO56" s="24"/>
      <c r="FP56" s="24"/>
      <c r="FQ56" s="24"/>
      <c r="FR56" s="24"/>
      <c r="FS56" s="24"/>
      <c r="FT56" s="24"/>
      <c r="FU56" s="24"/>
      <c r="FV56" s="24"/>
      <c r="FW56" s="24"/>
      <c r="FX56" s="24"/>
      <c r="FY56" s="24"/>
      <c r="FZ56" s="24"/>
      <c r="GA56" s="24"/>
      <c r="GB56" s="24"/>
      <c r="GC56" s="24"/>
      <c r="GD56" s="24"/>
      <c r="GE56" s="24"/>
      <c r="GF56" s="24"/>
      <c r="GG56" s="24"/>
      <c r="GH56" s="24"/>
      <c r="GI56" s="24"/>
      <c r="GJ56" s="24"/>
      <c r="GK56" s="24"/>
      <c r="GL56" s="24"/>
      <c r="GM56" s="24"/>
      <c r="GN56" s="24"/>
      <c r="GO56" s="24"/>
      <c r="GP56" s="24"/>
      <c r="GQ56" s="24"/>
      <c r="GR56" s="24"/>
      <c r="GS56" s="24"/>
      <c r="GT56" s="24"/>
      <c r="GU56" s="24"/>
      <c r="GV56" s="24"/>
      <c r="GW56" s="24"/>
      <c r="GX56" s="24"/>
      <c r="GY56" s="24"/>
      <c r="GZ56" s="24"/>
      <c r="HA56" s="24"/>
      <c r="HB56" s="24"/>
      <c r="HC56" s="24"/>
      <c r="HD56" s="24"/>
      <c r="HE56" s="24"/>
      <c r="HF56" s="24"/>
      <c r="HG56" s="24"/>
      <c r="HH56" s="24"/>
      <c r="HI56" s="24"/>
      <c r="HJ56" s="24"/>
      <c r="HK56" s="24"/>
      <c r="HL56" s="24"/>
      <c r="HM56" s="24"/>
      <c r="HN56" s="24"/>
      <c r="HO56" s="24"/>
      <c r="HP56" s="24"/>
      <c r="HQ56" s="24"/>
      <c r="HR56" s="24"/>
      <c r="HS56" s="24"/>
      <c r="HT56" s="24"/>
      <c r="HU56" s="24"/>
      <c r="HV56" s="24"/>
      <c r="HW56" s="24"/>
      <c r="HX56" s="24"/>
      <c r="HY56" s="24"/>
      <c r="HZ56" s="24"/>
      <c r="IA56" s="24"/>
      <c r="IB56" s="24"/>
      <c r="IC56" s="24"/>
      <c r="ID56" s="24"/>
      <c r="IE56" s="24"/>
      <c r="IF56" s="24"/>
      <c r="IG56" s="24"/>
      <c r="IH56" s="24"/>
      <c r="II56" s="24"/>
      <c r="IJ56" s="24"/>
      <c r="IK56" s="24"/>
      <c r="IL56" s="24"/>
      <c r="IM56" s="24"/>
      <c r="IN56" s="24"/>
      <c r="IO56" s="24"/>
      <c r="IP56" s="24"/>
      <c r="IQ56" s="24"/>
      <c r="IR56" s="24"/>
      <c r="IS56" s="24"/>
      <c r="IT56" s="24"/>
      <c r="IU56" s="24"/>
      <c r="IV56" s="24"/>
      <c r="IW56" s="24"/>
      <c r="IX56" s="24"/>
      <c r="IY56" s="24"/>
      <c r="IZ56" s="24"/>
      <c r="JA56" s="24"/>
      <c r="JB56" s="24"/>
      <c r="JC56" s="24"/>
      <c r="JD56" s="24"/>
      <c r="JE56" s="24"/>
      <c r="JF56" s="24"/>
      <c r="JG56" s="24"/>
      <c r="JH56" s="24"/>
      <c r="JI56" s="24"/>
      <c r="JJ56" s="24"/>
      <c r="JK56" s="24"/>
      <c r="JL56" s="24"/>
      <c r="JM56" s="24"/>
      <c r="JN56" s="24"/>
      <c r="JO56" s="24"/>
      <c r="JP56" s="24"/>
      <c r="JQ56" s="24"/>
      <c r="JR56" s="24"/>
      <c r="JS56" s="24"/>
      <c r="JT56" s="24"/>
      <c r="JU56" s="24"/>
      <c r="JV56" s="24"/>
      <c r="JW56" s="24"/>
      <c r="JX56" s="24"/>
      <c r="JY56" s="24"/>
      <c r="JZ56" s="24"/>
      <c r="KA56" s="24"/>
      <c r="KB56" s="24"/>
      <c r="KC56" s="24"/>
      <c r="KD56" s="24"/>
      <c r="KE56" s="24"/>
      <c r="KF56" s="24"/>
      <c r="KG56" s="24"/>
      <c r="KH56" s="24"/>
      <c r="KI56" s="24"/>
      <c r="KJ56" s="24"/>
      <c r="KK56" s="24"/>
      <c r="KL56" s="24"/>
      <c r="KM56" s="24"/>
      <c r="KN56" s="24"/>
      <c r="KO56" s="24"/>
      <c r="KP56" s="24"/>
      <c r="KQ56" s="24"/>
      <c r="KR56" s="24"/>
      <c r="KS56" s="24"/>
      <c r="KT56" s="24"/>
      <c r="KU56" s="24"/>
      <c r="KV56" s="24"/>
      <c r="KW56" s="24"/>
      <c r="KX56" s="24"/>
      <c r="KY56" s="24"/>
      <c r="KZ56" s="24"/>
      <c r="LA56" s="24"/>
      <c r="LB56" s="24"/>
      <c r="LC56" s="24"/>
      <c r="LD56" s="24"/>
      <c r="LE56" s="24"/>
      <c r="LF56" s="24"/>
      <c r="LG56" s="24"/>
      <c r="LH56" s="24"/>
      <c r="LI56" s="24"/>
      <c r="LJ56" s="24"/>
      <c r="LK56" s="24"/>
      <c r="LL56" s="24"/>
      <c r="LM56" s="24"/>
      <c r="LN56" s="24"/>
      <c r="LO56" s="24"/>
      <c r="LP56" s="24"/>
      <c r="LQ56" s="24"/>
      <c r="LR56" s="24"/>
      <c r="LS56" s="24"/>
      <c r="LT56" s="24"/>
      <c r="LU56" s="24"/>
      <c r="LV56" s="24"/>
      <c r="LW56" s="24"/>
      <c r="LX56" s="24"/>
      <c r="LY56" s="24"/>
      <c r="LZ56" s="24"/>
      <c r="MA56" s="24"/>
      <c r="MB56" s="24"/>
      <c r="MC56" s="24"/>
      <c r="MD56" s="24"/>
      <c r="ME56" s="24"/>
      <c r="MF56" s="24"/>
      <c r="MG56" s="24"/>
      <c r="MH56" s="24"/>
      <c r="MI56" s="24"/>
      <c r="MJ56" s="24"/>
      <c r="MK56" s="24"/>
      <c r="ML56" s="24"/>
      <c r="MM56" s="24"/>
      <c r="MN56" s="24"/>
      <c r="MO56" s="24"/>
      <c r="MP56" s="24"/>
      <c r="MQ56" s="24"/>
      <c r="MR56" s="24"/>
      <c r="MS56" s="24"/>
      <c r="MT56" s="24"/>
      <c r="MU56" s="24"/>
      <c r="MV56" s="24"/>
      <c r="MW56" s="24"/>
      <c r="MX56" s="24"/>
      <c r="MY56" s="24"/>
      <c r="MZ56" s="24"/>
      <c r="NA56" s="24"/>
      <c r="NB56" s="24"/>
      <c r="NC56" s="24"/>
      <c r="ND56" s="24"/>
      <c r="NE56" s="24"/>
      <c r="NF56" s="24"/>
      <c r="NG56" s="24"/>
      <c r="NH56" s="24"/>
      <c r="NI56" s="24"/>
      <c r="NJ56" s="24"/>
      <c r="NK56" s="24"/>
      <c r="NL56" s="24"/>
      <c r="NM56" s="24"/>
      <c r="NN56" s="24"/>
      <c r="NO56" s="24"/>
      <c r="NP56" s="24"/>
      <c r="NQ56" s="24"/>
      <c r="NR56" s="24"/>
      <c r="NS56" s="24"/>
      <c r="NT56" s="24"/>
      <c r="NU56" s="24"/>
      <c r="NV56" s="24"/>
      <c r="NW56" s="24"/>
      <c r="NX56" s="24"/>
      <c r="NY56" s="24"/>
      <c r="NZ56" s="24"/>
      <c r="OA56" s="24"/>
      <c r="OB56" s="24"/>
      <c r="OC56" s="24"/>
      <c r="OD56" s="24"/>
      <c r="OE56" s="24"/>
      <c r="OF56" s="24"/>
      <c r="OG56" s="24"/>
      <c r="OH56" s="24"/>
      <c r="OI56" s="24"/>
      <c r="OJ56" s="24"/>
      <c r="OK56" s="24"/>
      <c r="OL56" s="24"/>
      <c r="OM56" s="24"/>
      <c r="ON56" s="24"/>
      <c r="OO56" s="24"/>
      <c r="OP56" s="24"/>
      <c r="OQ56" s="24"/>
      <c r="OR56" s="24"/>
      <c r="OS56" s="24"/>
      <c r="OT56" s="24"/>
      <c r="OU56" s="24"/>
      <c r="OV56" s="24"/>
      <c r="OW56" s="24"/>
      <c r="OX56" s="24"/>
      <c r="OY56" s="24"/>
      <c r="OZ56" s="24"/>
      <c r="PA56" s="24"/>
      <c r="PB56" s="24"/>
      <c r="PC56" s="24"/>
      <c r="PD56" s="24"/>
      <c r="PE56" s="24"/>
      <c r="PF56" s="24"/>
      <c r="PG56" s="24"/>
      <c r="PH56" s="24"/>
      <c r="PI56" s="24"/>
      <c r="PJ56" s="24"/>
      <c r="PK56" s="24"/>
      <c r="PL56" s="24"/>
      <c r="PM56" s="24"/>
      <c r="PN56" s="24"/>
      <c r="PO56" s="24"/>
      <c r="PP56" s="24"/>
      <c r="PQ56" s="24"/>
      <c r="PR56" s="24"/>
      <c r="PS56" s="24"/>
      <c r="PT56" s="24"/>
      <c r="PU56" s="24"/>
      <c r="PV56" s="24"/>
      <c r="PW56" s="24"/>
      <c r="PX56" s="24"/>
      <c r="PY56" s="24"/>
      <c r="PZ56" s="24"/>
      <c r="QA56" s="24"/>
      <c r="QB56" s="24"/>
      <c r="QC56" s="24"/>
      <c r="QD56" s="24"/>
      <c r="QE56" s="24"/>
      <c r="QF56" s="24"/>
      <c r="QG56" s="24"/>
      <c r="QH56" s="24"/>
      <c r="QI56" s="24"/>
      <c r="QJ56" s="24"/>
      <c r="QK56" s="24"/>
      <c r="QL56" s="24"/>
      <c r="QM56" s="24"/>
      <c r="QN56" s="24"/>
      <c r="QO56" s="24"/>
      <c r="QP56" s="24"/>
      <c r="QQ56" s="24"/>
      <c r="QR56" s="24"/>
      <c r="QS56" s="24"/>
      <c r="QT56" s="24"/>
      <c r="QU56" s="24"/>
      <c r="QV56" s="24"/>
      <c r="QW56" s="24"/>
      <c r="QX56" s="24"/>
      <c r="QY56" s="24"/>
      <c r="QZ56" s="24"/>
      <c r="RA56" s="24"/>
      <c r="RB56" s="24"/>
      <c r="RC56" s="24"/>
      <c r="RD56" s="24"/>
      <c r="RE56" s="24"/>
      <c r="RF56" s="24"/>
      <c r="RG56" s="24"/>
      <c r="RH56" s="24"/>
      <c r="RI56" s="24"/>
      <c r="RJ56" s="24"/>
      <c r="RK56" s="24"/>
      <c r="RL56" s="24"/>
      <c r="RM56" s="24"/>
      <c r="RN56" s="24"/>
      <c r="RO56" s="24"/>
      <c r="RP56" s="24"/>
      <c r="RQ56" s="24"/>
      <c r="RR56" s="24"/>
      <c r="RS56" s="24"/>
      <c r="RT56" s="24"/>
      <c r="RU56" s="24"/>
      <c r="RV56" s="24"/>
      <c r="RW56" s="24"/>
      <c r="RX56" s="24"/>
      <c r="RY56" s="24"/>
      <c r="RZ56" s="24"/>
      <c r="SA56" s="24"/>
      <c r="SB56" s="24"/>
      <c r="SC56" s="24"/>
      <c r="SD56" s="24"/>
      <c r="SE56" s="24"/>
      <c r="SF56" s="24"/>
      <c r="SG56" s="24"/>
      <c r="SH56" s="24"/>
      <c r="SI56" s="24"/>
      <c r="SJ56" s="24"/>
      <c r="SK56" s="24"/>
      <c r="SL56" s="24"/>
      <c r="SM56" s="24"/>
      <c r="SN56" s="24"/>
      <c r="SO56" s="24"/>
      <c r="SP56" s="24"/>
      <c r="SQ56" s="24"/>
      <c r="SR56" s="24"/>
      <c r="SS56" s="24"/>
      <c r="ST56" s="24"/>
      <c r="SU56" s="24"/>
      <c r="SV56" s="24"/>
      <c r="SW56" s="24"/>
      <c r="SX56" s="24"/>
      <c r="SY56" s="24"/>
      <c r="SZ56" s="24"/>
      <c r="TA56" s="24"/>
      <c r="TB56" s="24"/>
      <c r="TC56" s="24"/>
      <c r="TD56" s="24"/>
      <c r="TE56" s="24"/>
      <c r="TF56" s="24"/>
      <c r="TG56" s="24"/>
      <c r="TH56" s="24"/>
      <c r="TI56" s="24"/>
      <c r="TJ56" s="24"/>
      <c r="TK56" s="24"/>
      <c r="TL56" s="24"/>
      <c r="TM56" s="24"/>
      <c r="TN56" s="24"/>
      <c r="TO56" s="24"/>
      <c r="TP56" s="24"/>
      <c r="TQ56" s="24"/>
      <c r="TR56" s="24"/>
      <c r="TS56" s="24"/>
      <c r="TT56" s="24"/>
      <c r="TU56" s="24"/>
      <c r="TV56" s="24"/>
      <c r="TW56" s="24"/>
      <c r="TX56" s="24"/>
      <c r="TY56" s="24"/>
      <c r="TZ56" s="24"/>
      <c r="UA56" s="24"/>
      <c r="UB56" s="24"/>
      <c r="UC56" s="24"/>
      <c r="UD56" s="24"/>
      <c r="UE56" s="24"/>
      <c r="UF56" s="24"/>
      <c r="UG56" s="24"/>
      <c r="UH56" s="24"/>
      <c r="UI56" s="24"/>
      <c r="UJ56" s="24"/>
      <c r="UK56" s="24"/>
      <c r="UL56" s="24"/>
      <c r="UM56" s="24"/>
      <c r="UN56" s="24"/>
      <c r="UO56" s="24"/>
      <c r="UP56" s="24"/>
      <c r="UQ56" s="24"/>
      <c r="UR56" s="24"/>
      <c r="US56" s="24"/>
      <c r="UT56" s="24"/>
      <c r="UU56" s="24"/>
      <c r="UV56" s="24"/>
      <c r="UW56" s="24"/>
      <c r="UX56" s="24"/>
      <c r="UY56" s="24"/>
      <c r="UZ56" s="24"/>
      <c r="VA56" s="24"/>
      <c r="VB56" s="24"/>
      <c r="VC56" s="24"/>
      <c r="VD56" s="24"/>
      <c r="VE56" s="24"/>
      <c r="VF56" s="24"/>
      <c r="VG56" s="24"/>
      <c r="VH56" s="24"/>
      <c r="VI56" s="24"/>
      <c r="VJ56" s="24"/>
      <c r="VK56" s="24"/>
      <c r="VL56" s="24"/>
      <c r="VM56" s="24"/>
      <c r="VN56" s="24"/>
      <c r="VO56" s="24"/>
      <c r="VP56" s="24"/>
      <c r="VQ56" s="24"/>
      <c r="VR56" s="24"/>
      <c r="VS56" s="24"/>
      <c r="VT56" s="24"/>
      <c r="VU56" s="24"/>
      <c r="VV56" s="24"/>
      <c r="VW56" s="24"/>
      <c r="VX56" s="24"/>
      <c r="VY56" s="24"/>
      <c r="VZ56" s="24"/>
      <c r="WA56" s="24"/>
      <c r="WB56" s="24"/>
      <c r="WC56" s="24"/>
      <c r="WD56" s="24"/>
      <c r="WE56" s="24"/>
      <c r="WF56" s="24"/>
      <c r="WG56" s="24"/>
      <c r="WH56" s="24"/>
      <c r="WI56" s="24"/>
      <c r="WJ56" s="24"/>
      <c r="WK56" s="24"/>
      <c r="WL56" s="24"/>
      <c r="WM56" s="24"/>
      <c r="WN56" s="24"/>
      <c r="WO56" s="24"/>
      <c r="WP56" s="24"/>
      <c r="WQ56" s="24"/>
      <c r="WR56" s="24"/>
      <c r="WS56" s="24"/>
      <c r="WT56" s="24"/>
      <c r="WU56" s="24"/>
      <c r="WV56" s="24"/>
      <c r="WW56" s="24"/>
      <c r="WX56" s="24"/>
      <c r="WY56" s="24"/>
      <c r="WZ56" s="24"/>
      <c r="XA56" s="24"/>
      <c r="XB56" s="24"/>
      <c r="XC56" s="24"/>
      <c r="XD56" s="24"/>
      <c r="XE56" s="24"/>
      <c r="XF56" s="24"/>
      <c r="XG56" s="24"/>
      <c r="XH56" s="24"/>
      <c r="XI56" s="24"/>
      <c r="XJ56" s="24"/>
      <c r="XK56" s="24"/>
      <c r="XL56" s="24"/>
      <c r="XM56" s="24"/>
      <c r="XN56" s="24"/>
      <c r="XO56" s="24"/>
      <c r="XP56" s="24"/>
      <c r="XQ56" s="24"/>
      <c r="XR56" s="24"/>
      <c r="XS56" s="24"/>
      <c r="XT56" s="24"/>
      <c r="XU56" s="24"/>
      <c r="XV56" s="24"/>
      <c r="XW56" s="24"/>
      <c r="XX56" s="24"/>
      <c r="XY56" s="24"/>
      <c r="XZ56" s="24"/>
      <c r="YA56" s="24"/>
      <c r="YB56" s="24"/>
      <c r="YC56" s="24"/>
      <c r="YD56" s="24"/>
      <c r="YE56" s="24"/>
      <c r="YF56" s="24"/>
      <c r="YG56" s="24"/>
      <c r="YH56" s="24"/>
      <c r="YI56" s="24"/>
      <c r="YJ56" s="24"/>
      <c r="YK56" s="24"/>
      <c r="YL56" s="24"/>
      <c r="YM56" s="24"/>
      <c r="YN56" s="24"/>
      <c r="YO56" s="24"/>
      <c r="YP56" s="24"/>
      <c r="YQ56" s="24"/>
      <c r="YR56" s="24"/>
      <c r="YS56" s="24"/>
      <c r="YT56" s="24"/>
      <c r="YU56" s="24"/>
      <c r="YV56" s="24"/>
      <c r="YW56" s="24"/>
      <c r="YX56" s="24"/>
      <c r="YY56" s="24"/>
      <c r="YZ56" s="24"/>
      <c r="ZA56" s="24"/>
      <c r="ZB56" s="24"/>
      <c r="ZC56" s="24"/>
      <c r="ZD56" s="24"/>
      <c r="ZE56" s="24"/>
      <c r="ZF56" s="24"/>
      <c r="ZG56" s="24"/>
      <c r="ZH56" s="24"/>
      <c r="ZI56" s="24"/>
      <c r="ZJ56" s="24"/>
      <c r="ZK56" s="24"/>
      <c r="ZL56" s="24"/>
      <c r="ZM56" s="24"/>
      <c r="ZN56" s="24"/>
      <c r="ZO56" s="24"/>
      <c r="ZP56" s="24"/>
      <c r="ZQ56" s="24"/>
      <c r="ZR56" s="24"/>
      <c r="ZS56" s="24"/>
      <c r="ZT56" s="24"/>
      <c r="ZU56" s="24"/>
      <c r="ZV56" s="24"/>
      <c r="ZW56" s="24"/>
      <c r="ZX56" s="24"/>
      <c r="ZY56" s="24"/>
      <c r="ZZ56" s="24"/>
      <c r="AAA56" s="24"/>
      <c r="AAB56" s="24"/>
      <c r="AAC56" s="24"/>
      <c r="AAD56" s="24"/>
      <c r="AAE56" s="24"/>
      <c r="AAF56" s="24"/>
      <c r="AAG56" s="24"/>
      <c r="AAH56" s="24"/>
      <c r="AAI56" s="24"/>
      <c r="AAJ56" s="24"/>
      <c r="AAK56" s="24"/>
      <c r="AAL56" s="24"/>
      <c r="AAM56" s="24"/>
      <c r="AAN56" s="24"/>
      <c r="AAO56" s="24"/>
      <c r="AAP56" s="24"/>
      <c r="AAQ56" s="24"/>
      <c r="AAR56" s="24"/>
      <c r="AAS56" s="24"/>
      <c r="AAT56" s="24"/>
      <c r="AAU56" s="24"/>
      <c r="AAV56" s="24"/>
      <c r="AAW56" s="24"/>
      <c r="AAX56" s="24"/>
      <c r="AAY56" s="24"/>
      <c r="AAZ56" s="24"/>
      <c r="ABA56" s="24"/>
      <c r="ABB56" s="24"/>
      <c r="ABC56" s="24"/>
      <c r="ABD56" s="24"/>
      <c r="ABE56" s="24"/>
      <c r="ABF56" s="24"/>
      <c r="ABG56" s="24"/>
      <c r="ABH56" s="24"/>
      <c r="ABI56" s="24"/>
      <c r="ABJ56" s="24"/>
      <c r="ABK56" s="24"/>
      <c r="ABL56" s="24"/>
      <c r="ABM56" s="24"/>
      <c r="ABN56" s="24"/>
      <c r="ABO56" s="24"/>
      <c r="ABP56" s="24"/>
      <c r="ABQ56" s="24"/>
      <c r="ABR56" s="24"/>
      <c r="ABS56" s="24"/>
      <c r="ABT56" s="24"/>
      <c r="ABU56" s="24"/>
      <c r="ABV56" s="24"/>
      <c r="ABW56" s="24"/>
      <c r="ABX56" s="24"/>
      <c r="ABY56" s="24"/>
      <c r="ABZ56" s="24"/>
      <c r="ACA56" s="24"/>
      <c r="ACB56" s="24"/>
      <c r="ACC56" s="24"/>
      <c r="ACD56" s="24"/>
      <c r="ACE56" s="24"/>
      <c r="ACF56" s="24"/>
      <c r="ACG56" s="24"/>
      <c r="ACH56" s="24"/>
      <c r="ACI56" s="24"/>
      <c r="ACJ56" s="24"/>
      <c r="ACK56" s="24"/>
      <c r="ACL56" s="24"/>
      <c r="ACM56" s="24"/>
      <c r="ACN56" s="24"/>
      <c r="ACO56" s="24"/>
      <c r="ACP56" s="24"/>
      <c r="ACQ56" s="24"/>
      <c r="ACR56" s="24"/>
      <c r="ACS56" s="24"/>
      <c r="ACT56" s="24"/>
      <c r="ACU56" s="24"/>
      <c r="ACV56" s="24"/>
      <c r="ACW56" s="24"/>
      <c r="ACX56" s="24"/>
      <c r="ACY56" s="24"/>
      <c r="ACZ56" s="24"/>
      <c r="ADA56" s="24"/>
      <c r="ADB56" s="24"/>
      <c r="ADC56" s="24"/>
      <c r="ADD56" s="24"/>
      <c r="ADE56" s="24"/>
      <c r="ADF56" s="24"/>
      <c r="ADG56" s="24"/>
      <c r="ADH56" s="24"/>
      <c r="ADI56" s="24"/>
      <c r="ADJ56" s="24"/>
      <c r="ADK56" s="24"/>
      <c r="ADL56" s="24"/>
      <c r="ADM56" s="24"/>
      <c r="ADN56" s="24"/>
      <c r="ADO56" s="24"/>
      <c r="ADP56" s="24"/>
      <c r="ADQ56" s="24"/>
      <c r="ADR56" s="24"/>
      <c r="ADS56" s="24"/>
      <c r="ADT56" s="24"/>
      <c r="ADU56" s="24"/>
      <c r="ADV56" s="24"/>
      <c r="ADW56" s="24"/>
      <c r="ADX56" s="24"/>
      <c r="ADY56" s="24"/>
      <c r="ADZ56" s="24"/>
      <c r="AEA56" s="24"/>
      <c r="AEB56" s="24"/>
      <c r="AEC56" s="24"/>
      <c r="AED56" s="24"/>
      <c r="AEE56" s="24"/>
      <c r="AEF56" s="24"/>
      <c r="AEG56" s="24"/>
      <c r="AEH56" s="24"/>
      <c r="AEI56" s="24"/>
      <c r="AEJ56" s="24"/>
      <c r="AEK56" s="24"/>
      <c r="AEL56" s="24"/>
      <c r="AEM56" s="24"/>
      <c r="AEN56" s="24"/>
      <c r="AEO56" s="24"/>
      <c r="AEP56" s="24"/>
      <c r="AEQ56" s="24"/>
      <c r="AER56" s="24"/>
      <c r="AES56" s="24"/>
      <c r="AET56" s="24"/>
      <c r="AEU56" s="24"/>
      <c r="AEV56" s="24"/>
      <c r="AEW56" s="24"/>
      <c r="AEX56" s="24"/>
      <c r="AEY56" s="24"/>
      <c r="AEZ56" s="24"/>
      <c r="AFA56" s="24"/>
      <c r="AFB56" s="24"/>
      <c r="AFC56" s="24"/>
      <c r="AFD56" s="24"/>
      <c r="AFE56" s="24"/>
      <c r="AFF56" s="24"/>
      <c r="AFG56" s="24"/>
      <c r="AFH56" s="24"/>
      <c r="AFI56" s="24"/>
      <c r="AFJ56" s="24"/>
      <c r="AFK56" s="24"/>
      <c r="AFL56" s="24"/>
      <c r="AFM56" s="24"/>
      <c r="AFN56" s="24"/>
      <c r="AFO56" s="24"/>
      <c r="AFP56" s="24"/>
      <c r="AFQ56" s="24"/>
      <c r="AFR56" s="24"/>
      <c r="AFS56" s="24"/>
      <c r="AFT56" s="24"/>
      <c r="AFU56" s="24"/>
      <c r="AFV56" s="24"/>
      <c r="AFW56" s="24"/>
      <c r="AFX56" s="24"/>
      <c r="AFY56" s="24"/>
      <c r="AFZ56" s="24"/>
      <c r="AGA56" s="24"/>
      <c r="AGB56" s="24"/>
      <c r="AGC56" s="24"/>
      <c r="AGD56" s="24"/>
      <c r="AGE56" s="24"/>
      <c r="AGF56" s="24"/>
      <c r="AGG56" s="24"/>
      <c r="AGH56" s="24"/>
      <c r="AGI56" s="24"/>
      <c r="AGJ56" s="24"/>
      <c r="AGK56" s="24"/>
      <c r="AGL56" s="24"/>
      <c r="AGM56" s="24"/>
      <c r="AGN56" s="24"/>
      <c r="AGO56" s="24"/>
      <c r="AGP56" s="24"/>
      <c r="AGQ56" s="24"/>
      <c r="AGR56" s="24"/>
      <c r="AGS56" s="24"/>
      <c r="AGT56" s="24"/>
      <c r="AGU56" s="24"/>
      <c r="AGV56" s="24"/>
      <c r="AGW56" s="24"/>
      <c r="AGX56" s="24"/>
      <c r="AGY56" s="24"/>
      <c r="AGZ56" s="24"/>
      <c r="AHA56" s="24"/>
      <c r="AHB56" s="24"/>
      <c r="AHC56" s="24"/>
      <c r="AHD56" s="24"/>
      <c r="AHE56" s="24"/>
      <c r="AHF56" s="24"/>
      <c r="AHG56" s="24"/>
      <c r="AHH56" s="24"/>
      <c r="AHI56" s="24"/>
      <c r="AHJ56" s="24"/>
      <c r="AHK56" s="24"/>
      <c r="AHL56" s="24"/>
      <c r="AHM56" s="24"/>
      <c r="AHN56" s="24"/>
      <c r="AHO56" s="24"/>
      <c r="AHP56" s="24"/>
      <c r="AHQ56" s="24"/>
      <c r="AHR56" s="24"/>
      <c r="AHS56" s="24"/>
      <c r="AHT56" s="24"/>
      <c r="AHU56" s="24"/>
      <c r="AHV56" s="24"/>
      <c r="AHW56" s="24"/>
      <c r="AHX56" s="24"/>
      <c r="AHY56" s="24"/>
      <c r="AHZ56" s="24"/>
      <c r="AIA56" s="24"/>
      <c r="AIB56" s="24"/>
      <c r="AIC56" s="24"/>
      <c r="AID56" s="24"/>
      <c r="AIE56" s="24"/>
      <c r="AIF56" s="24"/>
      <c r="AIG56" s="24"/>
      <c r="AIH56" s="24"/>
      <c r="AII56" s="24"/>
      <c r="AIJ56" s="24"/>
      <c r="AIK56" s="24"/>
      <c r="AIL56" s="24"/>
      <c r="AIM56" s="24"/>
      <c r="AIN56" s="24"/>
      <c r="AIO56" s="24"/>
      <c r="AIP56" s="24"/>
      <c r="AIQ56" s="24"/>
      <c r="AIR56" s="24"/>
      <c r="AIS56" s="24"/>
      <c r="AIT56" s="24"/>
      <c r="AIU56" s="24"/>
      <c r="AIV56" s="24"/>
      <c r="AIW56" s="24"/>
      <c r="AIX56" s="24"/>
      <c r="AIY56" s="24"/>
      <c r="AIZ56" s="24"/>
      <c r="AJA56" s="24"/>
      <c r="AJB56" s="24"/>
      <c r="AJC56" s="24"/>
      <c r="AJD56" s="24"/>
      <c r="AJE56" s="24"/>
      <c r="AJF56" s="24"/>
      <c r="AJG56" s="24"/>
      <c r="AJH56" s="24"/>
      <c r="AJI56" s="24"/>
      <c r="AJJ56" s="24"/>
      <c r="AJK56" s="24"/>
      <c r="AJL56" s="24"/>
      <c r="AJM56" s="24"/>
      <c r="AJN56" s="24"/>
      <c r="AJO56" s="24"/>
      <c r="AJP56" s="24"/>
      <c r="AJQ56" s="24"/>
      <c r="AJR56" s="24"/>
      <c r="AJS56" s="24"/>
      <c r="AJT56" s="24"/>
      <c r="AJU56" s="24"/>
      <c r="AJV56" s="24"/>
      <c r="AJW56" s="24"/>
      <c r="AJX56" s="24"/>
      <c r="AJY56" s="24"/>
      <c r="AJZ56" s="24"/>
      <c r="AKA56" s="24"/>
      <c r="AKB56" s="24"/>
      <c r="AKC56" s="24"/>
      <c r="AKD56" s="24"/>
      <c r="AKE56" s="24"/>
      <c r="AKF56" s="24"/>
      <c r="AKG56" s="24"/>
      <c r="AKH56" s="24"/>
      <c r="AKI56" s="24"/>
      <c r="AKJ56" s="24"/>
      <c r="AKK56" s="24"/>
      <c r="AKL56" s="24"/>
      <c r="AKM56" s="24"/>
      <c r="AKN56" s="24"/>
      <c r="AKO56" s="24"/>
      <c r="AKP56" s="24"/>
      <c r="AKQ56" s="24"/>
      <c r="AKR56" s="24"/>
      <c r="AKS56" s="24"/>
      <c r="AKT56" s="24"/>
      <c r="AKU56" s="24"/>
      <c r="AKV56" s="24"/>
      <c r="AKW56" s="24"/>
      <c r="AKX56" s="24"/>
      <c r="AKY56" s="24"/>
      <c r="AKZ56" s="24"/>
      <c r="ALA56" s="24"/>
      <c r="ALB56" s="24"/>
      <c r="ALC56" s="24"/>
      <c r="ALD56" s="24"/>
      <c r="ALE56" s="24"/>
      <c r="ALF56" s="24"/>
      <c r="ALG56" s="24"/>
      <c r="ALH56" s="24"/>
      <c r="ALI56" s="24"/>
      <c r="ALJ56" s="24"/>
      <c r="ALK56" s="24"/>
      <c r="ALL56" s="24"/>
      <c r="ALM56" s="24"/>
      <c r="ALN56" s="24"/>
      <c r="ALO56" s="24"/>
      <c r="ALP56" s="24"/>
      <c r="ALQ56" s="24"/>
      <c r="ALR56" s="24"/>
      <c r="ALS56" s="24"/>
      <c r="ALT56" s="24"/>
      <c r="ALU56" s="24"/>
      <c r="ALV56" s="24"/>
      <c r="ALW56" s="24"/>
      <c r="ALX56" s="24"/>
      <c r="ALY56" s="24"/>
      <c r="ALZ56" s="24"/>
      <c r="AMA56" s="24"/>
      <c r="AMB56" s="24"/>
      <c r="AMC56" s="24"/>
    </row>
    <row r="57" spans="1:1017" s="61" customFormat="1">
      <c r="A57" s="132" t="s">
        <v>164</v>
      </c>
      <c r="B57" s="133" t="s">
        <v>165</v>
      </c>
      <c r="C57" s="134" t="s">
        <v>166</v>
      </c>
      <c r="D57" s="133" t="s">
        <v>167</v>
      </c>
      <c r="E57" s="62" t="s">
        <v>47</v>
      </c>
      <c r="F57" s="112">
        <v>6</v>
      </c>
      <c r="G57" s="60">
        <v>6789.79</v>
      </c>
      <c r="H57" s="83">
        <f t="shared" si="11"/>
        <v>0.21229999999999999</v>
      </c>
      <c r="I57" s="60">
        <f t="shared" si="15"/>
        <v>8231.26</v>
      </c>
      <c r="J57" s="60">
        <f t="shared" si="16"/>
        <v>40738.74</v>
      </c>
      <c r="K57" s="60">
        <f t="shared" si="17"/>
        <v>49387.56</v>
      </c>
      <c r="L57" s="58"/>
      <c r="M57" s="24"/>
      <c r="N57" s="24"/>
      <c r="O57" s="24"/>
      <c r="P57" s="24"/>
      <c r="Q57" s="24"/>
      <c r="R57" s="24"/>
      <c r="S57" s="24"/>
      <c r="T57" s="24"/>
      <c r="U57" s="24"/>
      <c r="V57" s="24"/>
      <c r="W57" s="24"/>
      <c r="X57" s="24"/>
      <c r="Y57" s="24"/>
      <c r="Z57" s="24"/>
      <c r="AA57" s="24"/>
      <c r="AB57" s="24"/>
      <c r="AC57" s="24"/>
      <c r="AD57" s="24"/>
      <c r="AE57" s="24"/>
      <c r="AF57" s="24"/>
      <c r="AG57" s="24"/>
      <c r="AH57" s="24"/>
      <c r="AI57" s="24"/>
      <c r="AJ57" s="24"/>
      <c r="AK57" s="24"/>
      <c r="AL57" s="24"/>
      <c r="AM57" s="24"/>
      <c r="AN57" s="24"/>
      <c r="AO57" s="24"/>
      <c r="AP57" s="24"/>
      <c r="AQ57" s="24"/>
      <c r="AR57" s="24"/>
      <c r="AS57" s="24"/>
      <c r="AT57" s="24"/>
      <c r="AU57" s="24"/>
      <c r="AV57" s="24"/>
      <c r="AW57" s="24"/>
      <c r="AX57" s="24"/>
      <c r="AY57" s="24"/>
      <c r="AZ57" s="24"/>
      <c r="BA57" s="24"/>
      <c r="BB57" s="24"/>
      <c r="BC57" s="24"/>
      <c r="BD57" s="24"/>
      <c r="BE57" s="24"/>
      <c r="BF57" s="24"/>
      <c r="BG57" s="24"/>
      <c r="BH57" s="24"/>
      <c r="BI57" s="24"/>
      <c r="BJ57" s="24"/>
      <c r="BK57" s="24"/>
      <c r="BL57" s="24"/>
      <c r="BM57" s="24"/>
      <c r="BN57" s="24"/>
      <c r="BO57" s="24"/>
      <c r="BP57" s="24"/>
      <c r="BQ57" s="24"/>
      <c r="BR57" s="24"/>
      <c r="BS57" s="24"/>
      <c r="BT57" s="24"/>
      <c r="BU57" s="24"/>
      <c r="BV57" s="24"/>
      <c r="BW57" s="24"/>
      <c r="BX57" s="24"/>
      <c r="BY57" s="24"/>
      <c r="BZ57" s="24"/>
      <c r="CA57" s="24"/>
      <c r="CB57" s="24"/>
      <c r="CC57" s="24"/>
      <c r="CD57" s="24"/>
      <c r="CE57" s="24"/>
      <c r="CF57" s="24"/>
      <c r="CG57" s="24"/>
      <c r="CH57" s="24"/>
      <c r="CI57" s="24"/>
      <c r="CJ57" s="24"/>
      <c r="CK57" s="24"/>
      <c r="CL57" s="24"/>
      <c r="CM57" s="24"/>
      <c r="CN57" s="24"/>
      <c r="CO57" s="24"/>
      <c r="CP57" s="24"/>
      <c r="CQ57" s="24"/>
      <c r="CR57" s="24"/>
      <c r="CS57" s="24"/>
      <c r="CT57" s="24"/>
      <c r="CU57" s="24"/>
      <c r="CV57" s="24"/>
      <c r="CW57" s="24"/>
      <c r="CX57" s="24"/>
      <c r="CY57" s="24"/>
      <c r="CZ57" s="24"/>
      <c r="DA57" s="24"/>
      <c r="DB57" s="24"/>
      <c r="DC57" s="24"/>
      <c r="DD57" s="24"/>
      <c r="DE57" s="24"/>
      <c r="DF57" s="24"/>
      <c r="DG57" s="24"/>
      <c r="DH57" s="24"/>
      <c r="DI57" s="24"/>
      <c r="DJ57" s="24"/>
      <c r="DK57" s="24"/>
      <c r="DL57" s="24"/>
      <c r="DM57" s="24"/>
      <c r="DN57" s="24"/>
      <c r="DO57" s="24"/>
      <c r="DP57" s="24"/>
      <c r="DQ57" s="24"/>
      <c r="DR57" s="24"/>
      <c r="DS57" s="24"/>
      <c r="DT57" s="24"/>
      <c r="DU57" s="24"/>
      <c r="DV57" s="24"/>
      <c r="DW57" s="24"/>
      <c r="DX57" s="24"/>
      <c r="DY57" s="24"/>
      <c r="DZ57" s="24"/>
      <c r="EA57" s="24"/>
      <c r="EB57" s="24"/>
      <c r="EC57" s="24"/>
      <c r="ED57" s="24"/>
      <c r="EE57" s="24"/>
      <c r="EF57" s="24"/>
      <c r="EG57" s="24"/>
      <c r="EH57" s="24"/>
      <c r="EI57" s="24"/>
      <c r="EJ57" s="24"/>
      <c r="EK57" s="24"/>
      <c r="EL57" s="24"/>
      <c r="EM57" s="24"/>
      <c r="EN57" s="24"/>
      <c r="EO57" s="24"/>
      <c r="EP57" s="24"/>
      <c r="EQ57" s="24"/>
      <c r="ER57" s="24"/>
      <c r="ES57" s="24"/>
      <c r="ET57" s="24"/>
      <c r="EU57" s="24"/>
      <c r="EV57" s="24"/>
      <c r="EW57" s="24"/>
      <c r="EX57" s="24"/>
      <c r="EY57" s="24"/>
      <c r="EZ57" s="24"/>
      <c r="FA57" s="24"/>
      <c r="FB57" s="24"/>
      <c r="FC57" s="24"/>
      <c r="FD57" s="24"/>
      <c r="FE57" s="24"/>
      <c r="FF57" s="24"/>
      <c r="FG57" s="24"/>
      <c r="FH57" s="24"/>
      <c r="FI57" s="24"/>
      <c r="FJ57" s="24"/>
      <c r="FK57" s="24"/>
      <c r="FL57" s="24"/>
      <c r="FM57" s="24"/>
      <c r="FN57" s="24"/>
      <c r="FO57" s="24"/>
      <c r="FP57" s="24"/>
      <c r="FQ57" s="24"/>
      <c r="FR57" s="24"/>
      <c r="FS57" s="24"/>
      <c r="FT57" s="24"/>
      <c r="FU57" s="24"/>
      <c r="FV57" s="24"/>
      <c r="FW57" s="24"/>
      <c r="FX57" s="24"/>
      <c r="FY57" s="24"/>
      <c r="FZ57" s="24"/>
      <c r="GA57" s="24"/>
      <c r="GB57" s="24"/>
      <c r="GC57" s="24"/>
      <c r="GD57" s="24"/>
      <c r="GE57" s="24"/>
      <c r="GF57" s="24"/>
      <c r="GG57" s="24"/>
      <c r="GH57" s="24"/>
      <c r="GI57" s="24"/>
      <c r="GJ57" s="24"/>
      <c r="GK57" s="24"/>
      <c r="GL57" s="24"/>
      <c r="GM57" s="24"/>
      <c r="GN57" s="24"/>
      <c r="GO57" s="24"/>
      <c r="GP57" s="24"/>
      <c r="GQ57" s="24"/>
      <c r="GR57" s="24"/>
      <c r="GS57" s="24"/>
      <c r="GT57" s="24"/>
      <c r="GU57" s="24"/>
      <c r="GV57" s="24"/>
      <c r="GW57" s="24"/>
      <c r="GX57" s="24"/>
      <c r="GY57" s="24"/>
      <c r="GZ57" s="24"/>
      <c r="HA57" s="24"/>
      <c r="HB57" s="24"/>
      <c r="HC57" s="24"/>
      <c r="HD57" s="24"/>
      <c r="HE57" s="24"/>
      <c r="HF57" s="24"/>
      <c r="HG57" s="24"/>
      <c r="HH57" s="24"/>
      <c r="HI57" s="24"/>
      <c r="HJ57" s="24"/>
      <c r="HK57" s="24"/>
      <c r="HL57" s="24"/>
      <c r="HM57" s="24"/>
      <c r="HN57" s="24"/>
      <c r="HO57" s="24"/>
      <c r="HP57" s="24"/>
      <c r="HQ57" s="24"/>
      <c r="HR57" s="24"/>
      <c r="HS57" s="24"/>
      <c r="HT57" s="24"/>
      <c r="HU57" s="24"/>
      <c r="HV57" s="24"/>
      <c r="HW57" s="24"/>
      <c r="HX57" s="24"/>
      <c r="HY57" s="24"/>
      <c r="HZ57" s="24"/>
      <c r="IA57" s="24"/>
      <c r="IB57" s="24"/>
      <c r="IC57" s="24"/>
      <c r="ID57" s="24"/>
      <c r="IE57" s="24"/>
      <c r="IF57" s="24"/>
      <c r="IG57" s="24"/>
      <c r="IH57" s="24"/>
      <c r="II57" s="24"/>
      <c r="IJ57" s="24"/>
      <c r="IK57" s="24"/>
      <c r="IL57" s="24"/>
      <c r="IM57" s="24"/>
      <c r="IN57" s="24"/>
      <c r="IO57" s="24"/>
      <c r="IP57" s="24"/>
      <c r="IQ57" s="24"/>
      <c r="IR57" s="24"/>
      <c r="IS57" s="24"/>
      <c r="IT57" s="24"/>
      <c r="IU57" s="24"/>
      <c r="IV57" s="24"/>
      <c r="IW57" s="24"/>
      <c r="IX57" s="24"/>
      <c r="IY57" s="24"/>
      <c r="IZ57" s="24"/>
      <c r="JA57" s="24"/>
      <c r="JB57" s="24"/>
      <c r="JC57" s="24"/>
      <c r="JD57" s="24"/>
      <c r="JE57" s="24"/>
      <c r="JF57" s="24"/>
      <c r="JG57" s="24"/>
      <c r="JH57" s="24"/>
      <c r="JI57" s="24"/>
      <c r="JJ57" s="24"/>
      <c r="JK57" s="24"/>
      <c r="JL57" s="24"/>
      <c r="JM57" s="24"/>
      <c r="JN57" s="24"/>
      <c r="JO57" s="24"/>
      <c r="JP57" s="24"/>
      <c r="JQ57" s="24"/>
      <c r="JR57" s="24"/>
      <c r="JS57" s="24"/>
      <c r="JT57" s="24"/>
      <c r="JU57" s="24"/>
      <c r="JV57" s="24"/>
      <c r="JW57" s="24"/>
      <c r="JX57" s="24"/>
      <c r="JY57" s="24"/>
      <c r="JZ57" s="24"/>
      <c r="KA57" s="24"/>
      <c r="KB57" s="24"/>
      <c r="KC57" s="24"/>
      <c r="KD57" s="24"/>
      <c r="KE57" s="24"/>
      <c r="KF57" s="24"/>
      <c r="KG57" s="24"/>
      <c r="KH57" s="24"/>
      <c r="KI57" s="24"/>
      <c r="KJ57" s="24"/>
      <c r="KK57" s="24"/>
      <c r="KL57" s="24"/>
      <c r="KM57" s="24"/>
      <c r="KN57" s="24"/>
      <c r="KO57" s="24"/>
      <c r="KP57" s="24"/>
      <c r="KQ57" s="24"/>
      <c r="KR57" s="24"/>
      <c r="KS57" s="24"/>
      <c r="KT57" s="24"/>
      <c r="KU57" s="24"/>
      <c r="KV57" s="24"/>
      <c r="KW57" s="24"/>
      <c r="KX57" s="24"/>
      <c r="KY57" s="24"/>
      <c r="KZ57" s="24"/>
      <c r="LA57" s="24"/>
      <c r="LB57" s="24"/>
      <c r="LC57" s="24"/>
      <c r="LD57" s="24"/>
      <c r="LE57" s="24"/>
      <c r="LF57" s="24"/>
      <c r="LG57" s="24"/>
      <c r="LH57" s="24"/>
      <c r="LI57" s="24"/>
      <c r="LJ57" s="24"/>
      <c r="LK57" s="24"/>
      <c r="LL57" s="24"/>
      <c r="LM57" s="24"/>
      <c r="LN57" s="24"/>
      <c r="LO57" s="24"/>
      <c r="LP57" s="24"/>
      <c r="LQ57" s="24"/>
      <c r="LR57" s="24"/>
      <c r="LS57" s="24"/>
      <c r="LT57" s="24"/>
      <c r="LU57" s="24"/>
      <c r="LV57" s="24"/>
      <c r="LW57" s="24"/>
      <c r="LX57" s="24"/>
      <c r="LY57" s="24"/>
      <c r="LZ57" s="24"/>
      <c r="MA57" s="24"/>
      <c r="MB57" s="24"/>
      <c r="MC57" s="24"/>
      <c r="MD57" s="24"/>
      <c r="ME57" s="24"/>
      <c r="MF57" s="24"/>
      <c r="MG57" s="24"/>
      <c r="MH57" s="24"/>
      <c r="MI57" s="24"/>
      <c r="MJ57" s="24"/>
      <c r="MK57" s="24"/>
      <c r="ML57" s="24"/>
      <c r="MM57" s="24"/>
      <c r="MN57" s="24"/>
      <c r="MO57" s="24"/>
      <c r="MP57" s="24"/>
      <c r="MQ57" s="24"/>
      <c r="MR57" s="24"/>
      <c r="MS57" s="24"/>
      <c r="MT57" s="24"/>
      <c r="MU57" s="24"/>
      <c r="MV57" s="24"/>
      <c r="MW57" s="24"/>
      <c r="MX57" s="24"/>
      <c r="MY57" s="24"/>
      <c r="MZ57" s="24"/>
      <c r="NA57" s="24"/>
      <c r="NB57" s="24"/>
      <c r="NC57" s="24"/>
      <c r="ND57" s="24"/>
      <c r="NE57" s="24"/>
      <c r="NF57" s="24"/>
      <c r="NG57" s="24"/>
      <c r="NH57" s="24"/>
      <c r="NI57" s="24"/>
      <c r="NJ57" s="24"/>
      <c r="NK57" s="24"/>
      <c r="NL57" s="24"/>
      <c r="NM57" s="24"/>
      <c r="NN57" s="24"/>
      <c r="NO57" s="24"/>
      <c r="NP57" s="24"/>
      <c r="NQ57" s="24"/>
      <c r="NR57" s="24"/>
      <c r="NS57" s="24"/>
      <c r="NT57" s="24"/>
      <c r="NU57" s="24"/>
      <c r="NV57" s="24"/>
      <c r="NW57" s="24"/>
      <c r="NX57" s="24"/>
      <c r="NY57" s="24"/>
      <c r="NZ57" s="24"/>
      <c r="OA57" s="24"/>
      <c r="OB57" s="24"/>
      <c r="OC57" s="24"/>
      <c r="OD57" s="24"/>
      <c r="OE57" s="24"/>
      <c r="OF57" s="24"/>
      <c r="OG57" s="24"/>
      <c r="OH57" s="24"/>
      <c r="OI57" s="24"/>
      <c r="OJ57" s="24"/>
      <c r="OK57" s="24"/>
      <c r="OL57" s="24"/>
      <c r="OM57" s="24"/>
      <c r="ON57" s="24"/>
      <c r="OO57" s="24"/>
      <c r="OP57" s="24"/>
      <c r="OQ57" s="24"/>
      <c r="OR57" s="24"/>
      <c r="OS57" s="24"/>
      <c r="OT57" s="24"/>
      <c r="OU57" s="24"/>
      <c r="OV57" s="24"/>
      <c r="OW57" s="24"/>
      <c r="OX57" s="24"/>
      <c r="OY57" s="24"/>
      <c r="OZ57" s="24"/>
      <c r="PA57" s="24"/>
      <c r="PB57" s="24"/>
      <c r="PC57" s="24"/>
      <c r="PD57" s="24"/>
      <c r="PE57" s="24"/>
      <c r="PF57" s="24"/>
      <c r="PG57" s="24"/>
      <c r="PH57" s="24"/>
      <c r="PI57" s="24"/>
      <c r="PJ57" s="24"/>
      <c r="PK57" s="24"/>
      <c r="PL57" s="24"/>
      <c r="PM57" s="24"/>
      <c r="PN57" s="24"/>
      <c r="PO57" s="24"/>
      <c r="PP57" s="24"/>
      <c r="PQ57" s="24"/>
      <c r="PR57" s="24"/>
      <c r="PS57" s="24"/>
      <c r="PT57" s="24"/>
      <c r="PU57" s="24"/>
      <c r="PV57" s="24"/>
      <c r="PW57" s="24"/>
      <c r="PX57" s="24"/>
      <c r="PY57" s="24"/>
      <c r="PZ57" s="24"/>
      <c r="QA57" s="24"/>
      <c r="QB57" s="24"/>
      <c r="QC57" s="24"/>
      <c r="QD57" s="24"/>
      <c r="QE57" s="24"/>
      <c r="QF57" s="24"/>
      <c r="QG57" s="24"/>
      <c r="QH57" s="24"/>
      <c r="QI57" s="24"/>
      <c r="QJ57" s="24"/>
      <c r="QK57" s="24"/>
      <c r="QL57" s="24"/>
      <c r="QM57" s="24"/>
      <c r="QN57" s="24"/>
      <c r="QO57" s="24"/>
      <c r="QP57" s="24"/>
      <c r="QQ57" s="24"/>
      <c r="QR57" s="24"/>
      <c r="QS57" s="24"/>
      <c r="QT57" s="24"/>
      <c r="QU57" s="24"/>
      <c r="QV57" s="24"/>
      <c r="QW57" s="24"/>
      <c r="QX57" s="24"/>
      <c r="QY57" s="24"/>
      <c r="QZ57" s="24"/>
      <c r="RA57" s="24"/>
      <c r="RB57" s="24"/>
      <c r="RC57" s="24"/>
      <c r="RD57" s="24"/>
      <c r="RE57" s="24"/>
      <c r="RF57" s="24"/>
      <c r="RG57" s="24"/>
      <c r="RH57" s="24"/>
      <c r="RI57" s="24"/>
      <c r="RJ57" s="24"/>
      <c r="RK57" s="24"/>
      <c r="RL57" s="24"/>
      <c r="RM57" s="24"/>
      <c r="RN57" s="24"/>
      <c r="RO57" s="24"/>
      <c r="RP57" s="24"/>
      <c r="RQ57" s="24"/>
      <c r="RR57" s="24"/>
      <c r="RS57" s="24"/>
      <c r="RT57" s="24"/>
      <c r="RU57" s="24"/>
      <c r="RV57" s="24"/>
      <c r="RW57" s="24"/>
      <c r="RX57" s="24"/>
      <c r="RY57" s="24"/>
      <c r="RZ57" s="24"/>
      <c r="SA57" s="24"/>
      <c r="SB57" s="24"/>
      <c r="SC57" s="24"/>
      <c r="SD57" s="24"/>
      <c r="SE57" s="24"/>
      <c r="SF57" s="24"/>
      <c r="SG57" s="24"/>
      <c r="SH57" s="24"/>
      <c r="SI57" s="24"/>
      <c r="SJ57" s="24"/>
      <c r="SK57" s="24"/>
      <c r="SL57" s="24"/>
      <c r="SM57" s="24"/>
      <c r="SN57" s="24"/>
      <c r="SO57" s="24"/>
      <c r="SP57" s="24"/>
      <c r="SQ57" s="24"/>
      <c r="SR57" s="24"/>
      <c r="SS57" s="24"/>
      <c r="ST57" s="24"/>
      <c r="SU57" s="24"/>
      <c r="SV57" s="24"/>
      <c r="SW57" s="24"/>
      <c r="SX57" s="24"/>
      <c r="SY57" s="24"/>
      <c r="SZ57" s="24"/>
      <c r="TA57" s="24"/>
      <c r="TB57" s="24"/>
      <c r="TC57" s="24"/>
      <c r="TD57" s="24"/>
      <c r="TE57" s="24"/>
      <c r="TF57" s="24"/>
      <c r="TG57" s="24"/>
      <c r="TH57" s="24"/>
      <c r="TI57" s="24"/>
      <c r="TJ57" s="24"/>
      <c r="TK57" s="24"/>
      <c r="TL57" s="24"/>
      <c r="TM57" s="24"/>
      <c r="TN57" s="24"/>
      <c r="TO57" s="24"/>
      <c r="TP57" s="24"/>
      <c r="TQ57" s="24"/>
      <c r="TR57" s="24"/>
      <c r="TS57" s="24"/>
      <c r="TT57" s="24"/>
      <c r="TU57" s="24"/>
      <c r="TV57" s="24"/>
      <c r="TW57" s="24"/>
      <c r="TX57" s="24"/>
      <c r="TY57" s="24"/>
      <c r="TZ57" s="24"/>
      <c r="UA57" s="24"/>
      <c r="UB57" s="24"/>
      <c r="UC57" s="24"/>
      <c r="UD57" s="24"/>
      <c r="UE57" s="24"/>
      <c r="UF57" s="24"/>
      <c r="UG57" s="24"/>
      <c r="UH57" s="24"/>
      <c r="UI57" s="24"/>
      <c r="UJ57" s="24"/>
      <c r="UK57" s="24"/>
      <c r="UL57" s="24"/>
      <c r="UM57" s="24"/>
      <c r="UN57" s="24"/>
      <c r="UO57" s="24"/>
      <c r="UP57" s="24"/>
      <c r="UQ57" s="24"/>
      <c r="UR57" s="24"/>
      <c r="US57" s="24"/>
      <c r="UT57" s="24"/>
      <c r="UU57" s="24"/>
      <c r="UV57" s="24"/>
      <c r="UW57" s="24"/>
      <c r="UX57" s="24"/>
      <c r="UY57" s="24"/>
      <c r="UZ57" s="24"/>
      <c r="VA57" s="24"/>
      <c r="VB57" s="24"/>
      <c r="VC57" s="24"/>
      <c r="VD57" s="24"/>
      <c r="VE57" s="24"/>
      <c r="VF57" s="24"/>
      <c r="VG57" s="24"/>
      <c r="VH57" s="24"/>
      <c r="VI57" s="24"/>
      <c r="VJ57" s="24"/>
      <c r="VK57" s="24"/>
      <c r="VL57" s="24"/>
      <c r="VM57" s="24"/>
      <c r="VN57" s="24"/>
      <c r="VO57" s="24"/>
      <c r="VP57" s="24"/>
      <c r="VQ57" s="24"/>
      <c r="VR57" s="24"/>
      <c r="VS57" s="24"/>
      <c r="VT57" s="24"/>
      <c r="VU57" s="24"/>
      <c r="VV57" s="24"/>
      <c r="VW57" s="24"/>
      <c r="VX57" s="24"/>
      <c r="VY57" s="24"/>
      <c r="VZ57" s="24"/>
      <c r="WA57" s="24"/>
      <c r="WB57" s="24"/>
      <c r="WC57" s="24"/>
      <c r="WD57" s="24"/>
      <c r="WE57" s="24"/>
      <c r="WF57" s="24"/>
      <c r="WG57" s="24"/>
      <c r="WH57" s="24"/>
      <c r="WI57" s="24"/>
      <c r="WJ57" s="24"/>
      <c r="WK57" s="24"/>
      <c r="WL57" s="24"/>
      <c r="WM57" s="24"/>
      <c r="WN57" s="24"/>
      <c r="WO57" s="24"/>
      <c r="WP57" s="24"/>
      <c r="WQ57" s="24"/>
      <c r="WR57" s="24"/>
      <c r="WS57" s="24"/>
      <c r="WT57" s="24"/>
      <c r="WU57" s="24"/>
      <c r="WV57" s="24"/>
      <c r="WW57" s="24"/>
      <c r="WX57" s="24"/>
      <c r="WY57" s="24"/>
      <c r="WZ57" s="24"/>
      <c r="XA57" s="24"/>
      <c r="XB57" s="24"/>
      <c r="XC57" s="24"/>
      <c r="XD57" s="24"/>
      <c r="XE57" s="24"/>
      <c r="XF57" s="24"/>
      <c r="XG57" s="24"/>
      <c r="XH57" s="24"/>
      <c r="XI57" s="24"/>
      <c r="XJ57" s="24"/>
      <c r="XK57" s="24"/>
      <c r="XL57" s="24"/>
      <c r="XM57" s="24"/>
      <c r="XN57" s="24"/>
      <c r="XO57" s="24"/>
      <c r="XP57" s="24"/>
      <c r="XQ57" s="24"/>
      <c r="XR57" s="24"/>
      <c r="XS57" s="24"/>
      <c r="XT57" s="24"/>
      <c r="XU57" s="24"/>
      <c r="XV57" s="24"/>
      <c r="XW57" s="24"/>
      <c r="XX57" s="24"/>
      <c r="XY57" s="24"/>
      <c r="XZ57" s="24"/>
      <c r="YA57" s="24"/>
      <c r="YB57" s="24"/>
      <c r="YC57" s="24"/>
      <c r="YD57" s="24"/>
      <c r="YE57" s="24"/>
      <c r="YF57" s="24"/>
      <c r="YG57" s="24"/>
      <c r="YH57" s="24"/>
      <c r="YI57" s="24"/>
      <c r="YJ57" s="24"/>
      <c r="YK57" s="24"/>
      <c r="YL57" s="24"/>
      <c r="YM57" s="24"/>
      <c r="YN57" s="24"/>
      <c r="YO57" s="24"/>
      <c r="YP57" s="24"/>
      <c r="YQ57" s="24"/>
      <c r="YR57" s="24"/>
      <c r="YS57" s="24"/>
      <c r="YT57" s="24"/>
      <c r="YU57" s="24"/>
      <c r="YV57" s="24"/>
      <c r="YW57" s="24"/>
      <c r="YX57" s="24"/>
      <c r="YY57" s="24"/>
      <c r="YZ57" s="24"/>
      <c r="ZA57" s="24"/>
      <c r="ZB57" s="24"/>
      <c r="ZC57" s="24"/>
      <c r="ZD57" s="24"/>
      <c r="ZE57" s="24"/>
      <c r="ZF57" s="24"/>
      <c r="ZG57" s="24"/>
      <c r="ZH57" s="24"/>
      <c r="ZI57" s="24"/>
      <c r="ZJ57" s="24"/>
      <c r="ZK57" s="24"/>
      <c r="ZL57" s="24"/>
      <c r="ZM57" s="24"/>
      <c r="ZN57" s="24"/>
      <c r="ZO57" s="24"/>
      <c r="ZP57" s="24"/>
      <c r="ZQ57" s="24"/>
      <c r="ZR57" s="24"/>
      <c r="ZS57" s="24"/>
      <c r="ZT57" s="24"/>
      <c r="ZU57" s="24"/>
      <c r="ZV57" s="24"/>
      <c r="ZW57" s="24"/>
      <c r="ZX57" s="24"/>
      <c r="ZY57" s="24"/>
      <c r="ZZ57" s="24"/>
      <c r="AAA57" s="24"/>
      <c r="AAB57" s="24"/>
      <c r="AAC57" s="24"/>
      <c r="AAD57" s="24"/>
      <c r="AAE57" s="24"/>
      <c r="AAF57" s="24"/>
      <c r="AAG57" s="24"/>
      <c r="AAH57" s="24"/>
      <c r="AAI57" s="24"/>
      <c r="AAJ57" s="24"/>
      <c r="AAK57" s="24"/>
      <c r="AAL57" s="24"/>
      <c r="AAM57" s="24"/>
      <c r="AAN57" s="24"/>
      <c r="AAO57" s="24"/>
      <c r="AAP57" s="24"/>
      <c r="AAQ57" s="24"/>
      <c r="AAR57" s="24"/>
      <c r="AAS57" s="24"/>
      <c r="AAT57" s="24"/>
      <c r="AAU57" s="24"/>
      <c r="AAV57" s="24"/>
      <c r="AAW57" s="24"/>
      <c r="AAX57" s="24"/>
      <c r="AAY57" s="24"/>
      <c r="AAZ57" s="24"/>
      <c r="ABA57" s="24"/>
      <c r="ABB57" s="24"/>
      <c r="ABC57" s="24"/>
      <c r="ABD57" s="24"/>
      <c r="ABE57" s="24"/>
      <c r="ABF57" s="24"/>
      <c r="ABG57" s="24"/>
      <c r="ABH57" s="24"/>
      <c r="ABI57" s="24"/>
      <c r="ABJ57" s="24"/>
      <c r="ABK57" s="24"/>
      <c r="ABL57" s="24"/>
      <c r="ABM57" s="24"/>
      <c r="ABN57" s="24"/>
      <c r="ABO57" s="24"/>
      <c r="ABP57" s="24"/>
      <c r="ABQ57" s="24"/>
      <c r="ABR57" s="24"/>
      <c r="ABS57" s="24"/>
      <c r="ABT57" s="24"/>
      <c r="ABU57" s="24"/>
      <c r="ABV57" s="24"/>
      <c r="ABW57" s="24"/>
      <c r="ABX57" s="24"/>
      <c r="ABY57" s="24"/>
      <c r="ABZ57" s="24"/>
      <c r="ACA57" s="24"/>
      <c r="ACB57" s="24"/>
      <c r="ACC57" s="24"/>
      <c r="ACD57" s="24"/>
      <c r="ACE57" s="24"/>
      <c r="ACF57" s="24"/>
      <c r="ACG57" s="24"/>
      <c r="ACH57" s="24"/>
      <c r="ACI57" s="24"/>
      <c r="ACJ57" s="24"/>
      <c r="ACK57" s="24"/>
      <c r="ACL57" s="24"/>
      <c r="ACM57" s="24"/>
      <c r="ACN57" s="24"/>
      <c r="ACO57" s="24"/>
      <c r="ACP57" s="24"/>
      <c r="ACQ57" s="24"/>
      <c r="ACR57" s="24"/>
      <c r="ACS57" s="24"/>
      <c r="ACT57" s="24"/>
      <c r="ACU57" s="24"/>
      <c r="ACV57" s="24"/>
      <c r="ACW57" s="24"/>
      <c r="ACX57" s="24"/>
      <c r="ACY57" s="24"/>
      <c r="ACZ57" s="24"/>
      <c r="ADA57" s="24"/>
      <c r="ADB57" s="24"/>
      <c r="ADC57" s="24"/>
      <c r="ADD57" s="24"/>
      <c r="ADE57" s="24"/>
      <c r="ADF57" s="24"/>
      <c r="ADG57" s="24"/>
      <c r="ADH57" s="24"/>
      <c r="ADI57" s="24"/>
      <c r="ADJ57" s="24"/>
      <c r="ADK57" s="24"/>
      <c r="ADL57" s="24"/>
      <c r="ADM57" s="24"/>
      <c r="ADN57" s="24"/>
      <c r="ADO57" s="24"/>
      <c r="ADP57" s="24"/>
      <c r="ADQ57" s="24"/>
      <c r="ADR57" s="24"/>
      <c r="ADS57" s="24"/>
      <c r="ADT57" s="24"/>
      <c r="ADU57" s="24"/>
      <c r="ADV57" s="24"/>
      <c r="ADW57" s="24"/>
      <c r="ADX57" s="24"/>
      <c r="ADY57" s="24"/>
      <c r="ADZ57" s="24"/>
      <c r="AEA57" s="24"/>
      <c r="AEB57" s="24"/>
      <c r="AEC57" s="24"/>
      <c r="AED57" s="24"/>
      <c r="AEE57" s="24"/>
      <c r="AEF57" s="24"/>
      <c r="AEG57" s="24"/>
      <c r="AEH57" s="24"/>
      <c r="AEI57" s="24"/>
      <c r="AEJ57" s="24"/>
      <c r="AEK57" s="24"/>
      <c r="AEL57" s="24"/>
      <c r="AEM57" s="24"/>
      <c r="AEN57" s="24"/>
      <c r="AEO57" s="24"/>
      <c r="AEP57" s="24"/>
      <c r="AEQ57" s="24"/>
      <c r="AER57" s="24"/>
      <c r="AES57" s="24"/>
      <c r="AET57" s="24"/>
      <c r="AEU57" s="24"/>
      <c r="AEV57" s="24"/>
      <c r="AEW57" s="24"/>
      <c r="AEX57" s="24"/>
      <c r="AEY57" s="24"/>
      <c r="AEZ57" s="24"/>
      <c r="AFA57" s="24"/>
      <c r="AFB57" s="24"/>
      <c r="AFC57" s="24"/>
      <c r="AFD57" s="24"/>
      <c r="AFE57" s="24"/>
      <c r="AFF57" s="24"/>
      <c r="AFG57" s="24"/>
      <c r="AFH57" s="24"/>
      <c r="AFI57" s="24"/>
      <c r="AFJ57" s="24"/>
      <c r="AFK57" s="24"/>
      <c r="AFL57" s="24"/>
      <c r="AFM57" s="24"/>
      <c r="AFN57" s="24"/>
      <c r="AFO57" s="24"/>
      <c r="AFP57" s="24"/>
      <c r="AFQ57" s="24"/>
      <c r="AFR57" s="24"/>
      <c r="AFS57" s="24"/>
      <c r="AFT57" s="24"/>
      <c r="AFU57" s="24"/>
      <c r="AFV57" s="24"/>
      <c r="AFW57" s="24"/>
      <c r="AFX57" s="24"/>
      <c r="AFY57" s="24"/>
      <c r="AFZ57" s="24"/>
      <c r="AGA57" s="24"/>
      <c r="AGB57" s="24"/>
      <c r="AGC57" s="24"/>
      <c r="AGD57" s="24"/>
      <c r="AGE57" s="24"/>
      <c r="AGF57" s="24"/>
      <c r="AGG57" s="24"/>
      <c r="AGH57" s="24"/>
      <c r="AGI57" s="24"/>
      <c r="AGJ57" s="24"/>
      <c r="AGK57" s="24"/>
      <c r="AGL57" s="24"/>
      <c r="AGM57" s="24"/>
      <c r="AGN57" s="24"/>
      <c r="AGO57" s="24"/>
      <c r="AGP57" s="24"/>
      <c r="AGQ57" s="24"/>
      <c r="AGR57" s="24"/>
      <c r="AGS57" s="24"/>
      <c r="AGT57" s="24"/>
      <c r="AGU57" s="24"/>
      <c r="AGV57" s="24"/>
      <c r="AGW57" s="24"/>
      <c r="AGX57" s="24"/>
      <c r="AGY57" s="24"/>
      <c r="AGZ57" s="24"/>
      <c r="AHA57" s="24"/>
      <c r="AHB57" s="24"/>
      <c r="AHC57" s="24"/>
      <c r="AHD57" s="24"/>
      <c r="AHE57" s="24"/>
      <c r="AHF57" s="24"/>
      <c r="AHG57" s="24"/>
      <c r="AHH57" s="24"/>
      <c r="AHI57" s="24"/>
      <c r="AHJ57" s="24"/>
      <c r="AHK57" s="24"/>
      <c r="AHL57" s="24"/>
      <c r="AHM57" s="24"/>
      <c r="AHN57" s="24"/>
      <c r="AHO57" s="24"/>
      <c r="AHP57" s="24"/>
      <c r="AHQ57" s="24"/>
      <c r="AHR57" s="24"/>
      <c r="AHS57" s="24"/>
      <c r="AHT57" s="24"/>
      <c r="AHU57" s="24"/>
      <c r="AHV57" s="24"/>
      <c r="AHW57" s="24"/>
      <c r="AHX57" s="24"/>
      <c r="AHY57" s="24"/>
      <c r="AHZ57" s="24"/>
      <c r="AIA57" s="24"/>
      <c r="AIB57" s="24"/>
      <c r="AIC57" s="24"/>
      <c r="AID57" s="24"/>
      <c r="AIE57" s="24"/>
      <c r="AIF57" s="24"/>
      <c r="AIG57" s="24"/>
      <c r="AIH57" s="24"/>
      <c r="AII57" s="24"/>
      <c r="AIJ57" s="24"/>
      <c r="AIK57" s="24"/>
      <c r="AIL57" s="24"/>
      <c r="AIM57" s="24"/>
      <c r="AIN57" s="24"/>
      <c r="AIO57" s="24"/>
      <c r="AIP57" s="24"/>
      <c r="AIQ57" s="24"/>
      <c r="AIR57" s="24"/>
      <c r="AIS57" s="24"/>
      <c r="AIT57" s="24"/>
      <c r="AIU57" s="24"/>
      <c r="AIV57" s="24"/>
      <c r="AIW57" s="24"/>
      <c r="AIX57" s="24"/>
      <c r="AIY57" s="24"/>
      <c r="AIZ57" s="24"/>
      <c r="AJA57" s="24"/>
      <c r="AJB57" s="24"/>
      <c r="AJC57" s="24"/>
      <c r="AJD57" s="24"/>
      <c r="AJE57" s="24"/>
      <c r="AJF57" s="24"/>
      <c r="AJG57" s="24"/>
      <c r="AJH57" s="24"/>
      <c r="AJI57" s="24"/>
      <c r="AJJ57" s="24"/>
      <c r="AJK57" s="24"/>
      <c r="AJL57" s="24"/>
      <c r="AJM57" s="24"/>
      <c r="AJN57" s="24"/>
      <c r="AJO57" s="24"/>
      <c r="AJP57" s="24"/>
      <c r="AJQ57" s="24"/>
      <c r="AJR57" s="24"/>
      <c r="AJS57" s="24"/>
      <c r="AJT57" s="24"/>
      <c r="AJU57" s="24"/>
      <c r="AJV57" s="24"/>
      <c r="AJW57" s="24"/>
      <c r="AJX57" s="24"/>
      <c r="AJY57" s="24"/>
      <c r="AJZ57" s="24"/>
      <c r="AKA57" s="24"/>
      <c r="AKB57" s="24"/>
      <c r="AKC57" s="24"/>
      <c r="AKD57" s="24"/>
      <c r="AKE57" s="24"/>
      <c r="AKF57" s="24"/>
      <c r="AKG57" s="24"/>
      <c r="AKH57" s="24"/>
      <c r="AKI57" s="24"/>
      <c r="AKJ57" s="24"/>
      <c r="AKK57" s="24"/>
      <c r="AKL57" s="24"/>
      <c r="AKM57" s="24"/>
      <c r="AKN57" s="24"/>
      <c r="AKO57" s="24"/>
      <c r="AKP57" s="24"/>
      <c r="AKQ57" s="24"/>
      <c r="AKR57" s="24"/>
      <c r="AKS57" s="24"/>
      <c r="AKT57" s="24"/>
      <c r="AKU57" s="24"/>
      <c r="AKV57" s="24"/>
      <c r="AKW57" s="24"/>
      <c r="AKX57" s="24"/>
      <c r="AKY57" s="24"/>
      <c r="AKZ57" s="24"/>
      <c r="ALA57" s="24"/>
      <c r="ALB57" s="24"/>
      <c r="ALC57" s="24"/>
      <c r="ALD57" s="24"/>
      <c r="ALE57" s="24"/>
      <c r="ALF57" s="24"/>
      <c r="ALG57" s="24"/>
      <c r="ALH57" s="24"/>
      <c r="ALI57" s="24"/>
      <c r="ALJ57" s="24"/>
      <c r="ALK57" s="24"/>
      <c r="ALL57" s="24"/>
      <c r="ALM57" s="24"/>
      <c r="ALN57" s="24"/>
      <c r="ALO57" s="24"/>
      <c r="ALP57" s="24"/>
      <c r="ALQ57" s="24"/>
      <c r="ALR57" s="24"/>
      <c r="ALS57" s="24"/>
      <c r="ALT57" s="24"/>
      <c r="ALU57" s="24"/>
      <c r="ALV57" s="24"/>
      <c r="ALW57" s="24"/>
      <c r="ALX57" s="24"/>
      <c r="ALY57" s="24"/>
      <c r="ALZ57" s="24"/>
      <c r="AMA57" s="24"/>
      <c r="AMB57" s="24"/>
      <c r="AMC57" s="24"/>
    </row>
    <row r="58" spans="1:1017" s="61" customFormat="1">
      <c r="A58" s="132" t="s">
        <v>168</v>
      </c>
      <c r="B58" s="133" t="s">
        <v>169</v>
      </c>
      <c r="C58" s="134" t="s">
        <v>170</v>
      </c>
      <c r="D58" s="133" t="s">
        <v>167</v>
      </c>
      <c r="E58" s="62" t="s">
        <v>47</v>
      </c>
      <c r="F58" s="112">
        <v>1</v>
      </c>
      <c r="G58" s="60">
        <v>7749.34</v>
      </c>
      <c r="H58" s="83">
        <f t="shared" si="11"/>
        <v>0.21229999999999999</v>
      </c>
      <c r="I58" s="60">
        <f t="shared" si="15"/>
        <v>9394.52</v>
      </c>
      <c r="J58" s="60">
        <f t="shared" si="16"/>
        <v>7749.34</v>
      </c>
      <c r="K58" s="60">
        <f t="shared" si="17"/>
        <v>9394.52</v>
      </c>
      <c r="L58" s="58"/>
      <c r="M58" s="24"/>
      <c r="N58" s="24"/>
      <c r="O58" s="24"/>
      <c r="P58" s="24"/>
      <c r="Q58" s="24"/>
      <c r="R58" s="24"/>
      <c r="S58" s="24"/>
      <c r="T58" s="24"/>
      <c r="U58" s="24"/>
      <c r="V58" s="24"/>
      <c r="W58" s="24"/>
      <c r="X58" s="24"/>
      <c r="Y58" s="24"/>
      <c r="Z58" s="24"/>
      <c r="AA58" s="24"/>
      <c r="AB58" s="24"/>
      <c r="AC58" s="24"/>
      <c r="AD58" s="24"/>
      <c r="AE58" s="24"/>
      <c r="AF58" s="24"/>
      <c r="AG58" s="24"/>
      <c r="AH58" s="24"/>
      <c r="AI58" s="24"/>
      <c r="AJ58" s="24"/>
      <c r="AK58" s="24"/>
      <c r="AL58" s="24"/>
      <c r="AM58" s="24"/>
      <c r="AN58" s="24"/>
      <c r="AO58" s="24"/>
      <c r="AP58" s="24"/>
      <c r="AQ58" s="24"/>
      <c r="AR58" s="24"/>
      <c r="AS58" s="24"/>
      <c r="AT58" s="24"/>
      <c r="AU58" s="24"/>
      <c r="AV58" s="24"/>
      <c r="AW58" s="24"/>
      <c r="AX58" s="24"/>
      <c r="AY58" s="24"/>
      <c r="AZ58" s="24"/>
      <c r="BA58" s="24"/>
      <c r="BB58" s="24"/>
      <c r="BC58" s="24"/>
      <c r="BD58" s="24"/>
      <c r="BE58" s="24"/>
      <c r="BF58" s="24"/>
      <c r="BG58" s="24"/>
      <c r="BH58" s="24"/>
      <c r="BI58" s="24"/>
      <c r="BJ58" s="24"/>
      <c r="BK58" s="24"/>
      <c r="BL58" s="24"/>
      <c r="BM58" s="24"/>
      <c r="BN58" s="24"/>
      <c r="BO58" s="24"/>
      <c r="BP58" s="24"/>
      <c r="BQ58" s="24"/>
      <c r="BR58" s="24"/>
      <c r="BS58" s="24"/>
      <c r="BT58" s="24"/>
      <c r="BU58" s="24"/>
      <c r="BV58" s="24"/>
      <c r="BW58" s="24"/>
      <c r="BX58" s="24"/>
      <c r="BY58" s="24"/>
      <c r="BZ58" s="24"/>
      <c r="CA58" s="24"/>
      <c r="CB58" s="24"/>
      <c r="CC58" s="24"/>
      <c r="CD58" s="24"/>
      <c r="CE58" s="24"/>
      <c r="CF58" s="24"/>
      <c r="CG58" s="24"/>
      <c r="CH58" s="24"/>
      <c r="CI58" s="24"/>
      <c r="CJ58" s="24"/>
      <c r="CK58" s="24"/>
      <c r="CL58" s="24"/>
      <c r="CM58" s="24"/>
      <c r="CN58" s="24"/>
      <c r="CO58" s="24"/>
      <c r="CP58" s="24"/>
      <c r="CQ58" s="24"/>
      <c r="CR58" s="24"/>
      <c r="CS58" s="24"/>
      <c r="CT58" s="24"/>
      <c r="CU58" s="24"/>
      <c r="CV58" s="24"/>
      <c r="CW58" s="24"/>
      <c r="CX58" s="24"/>
      <c r="CY58" s="24"/>
      <c r="CZ58" s="24"/>
      <c r="DA58" s="24"/>
      <c r="DB58" s="24"/>
      <c r="DC58" s="24"/>
      <c r="DD58" s="24"/>
      <c r="DE58" s="24"/>
      <c r="DF58" s="24"/>
      <c r="DG58" s="24"/>
      <c r="DH58" s="24"/>
      <c r="DI58" s="24"/>
      <c r="DJ58" s="24"/>
      <c r="DK58" s="24"/>
      <c r="DL58" s="24"/>
      <c r="DM58" s="24"/>
      <c r="DN58" s="24"/>
      <c r="DO58" s="24"/>
      <c r="DP58" s="24"/>
      <c r="DQ58" s="24"/>
      <c r="DR58" s="24"/>
      <c r="DS58" s="24"/>
      <c r="DT58" s="24"/>
      <c r="DU58" s="24"/>
      <c r="DV58" s="24"/>
      <c r="DW58" s="24"/>
      <c r="DX58" s="24"/>
      <c r="DY58" s="24"/>
      <c r="DZ58" s="24"/>
      <c r="EA58" s="24"/>
      <c r="EB58" s="24"/>
      <c r="EC58" s="24"/>
      <c r="ED58" s="24"/>
      <c r="EE58" s="24"/>
      <c r="EF58" s="24"/>
      <c r="EG58" s="24"/>
      <c r="EH58" s="24"/>
      <c r="EI58" s="24"/>
      <c r="EJ58" s="24"/>
      <c r="EK58" s="24"/>
      <c r="EL58" s="24"/>
      <c r="EM58" s="24"/>
      <c r="EN58" s="24"/>
      <c r="EO58" s="24"/>
      <c r="EP58" s="24"/>
      <c r="EQ58" s="24"/>
      <c r="ER58" s="24"/>
      <c r="ES58" s="24"/>
      <c r="ET58" s="24"/>
      <c r="EU58" s="24"/>
      <c r="EV58" s="24"/>
      <c r="EW58" s="24"/>
      <c r="EX58" s="24"/>
      <c r="EY58" s="24"/>
      <c r="EZ58" s="24"/>
      <c r="FA58" s="24"/>
      <c r="FB58" s="24"/>
      <c r="FC58" s="24"/>
      <c r="FD58" s="24"/>
      <c r="FE58" s="24"/>
      <c r="FF58" s="24"/>
      <c r="FG58" s="24"/>
      <c r="FH58" s="24"/>
      <c r="FI58" s="24"/>
      <c r="FJ58" s="24"/>
      <c r="FK58" s="24"/>
      <c r="FL58" s="24"/>
      <c r="FM58" s="24"/>
      <c r="FN58" s="24"/>
      <c r="FO58" s="24"/>
      <c r="FP58" s="24"/>
      <c r="FQ58" s="24"/>
      <c r="FR58" s="24"/>
      <c r="FS58" s="24"/>
      <c r="FT58" s="24"/>
      <c r="FU58" s="24"/>
      <c r="FV58" s="24"/>
      <c r="FW58" s="24"/>
      <c r="FX58" s="24"/>
      <c r="FY58" s="24"/>
      <c r="FZ58" s="24"/>
      <c r="GA58" s="24"/>
      <c r="GB58" s="24"/>
      <c r="GC58" s="24"/>
      <c r="GD58" s="24"/>
      <c r="GE58" s="24"/>
      <c r="GF58" s="24"/>
      <c r="GG58" s="24"/>
      <c r="GH58" s="24"/>
      <c r="GI58" s="24"/>
      <c r="GJ58" s="24"/>
      <c r="GK58" s="24"/>
      <c r="GL58" s="24"/>
      <c r="GM58" s="24"/>
      <c r="GN58" s="24"/>
      <c r="GO58" s="24"/>
      <c r="GP58" s="24"/>
      <c r="GQ58" s="24"/>
      <c r="GR58" s="24"/>
      <c r="GS58" s="24"/>
      <c r="GT58" s="24"/>
      <c r="GU58" s="24"/>
      <c r="GV58" s="24"/>
      <c r="GW58" s="24"/>
      <c r="GX58" s="24"/>
      <c r="GY58" s="24"/>
      <c r="GZ58" s="24"/>
      <c r="HA58" s="24"/>
      <c r="HB58" s="24"/>
      <c r="HC58" s="24"/>
      <c r="HD58" s="24"/>
      <c r="HE58" s="24"/>
      <c r="HF58" s="24"/>
      <c r="HG58" s="24"/>
      <c r="HH58" s="24"/>
      <c r="HI58" s="24"/>
      <c r="HJ58" s="24"/>
      <c r="HK58" s="24"/>
      <c r="HL58" s="24"/>
      <c r="HM58" s="24"/>
      <c r="HN58" s="24"/>
      <c r="HO58" s="24"/>
      <c r="HP58" s="24"/>
      <c r="HQ58" s="24"/>
      <c r="HR58" s="24"/>
      <c r="HS58" s="24"/>
      <c r="HT58" s="24"/>
      <c r="HU58" s="24"/>
      <c r="HV58" s="24"/>
      <c r="HW58" s="24"/>
      <c r="HX58" s="24"/>
      <c r="HY58" s="24"/>
      <c r="HZ58" s="24"/>
      <c r="IA58" s="24"/>
      <c r="IB58" s="24"/>
      <c r="IC58" s="24"/>
      <c r="ID58" s="24"/>
      <c r="IE58" s="24"/>
      <c r="IF58" s="24"/>
      <c r="IG58" s="24"/>
      <c r="IH58" s="24"/>
      <c r="II58" s="24"/>
      <c r="IJ58" s="24"/>
      <c r="IK58" s="24"/>
      <c r="IL58" s="24"/>
      <c r="IM58" s="24"/>
      <c r="IN58" s="24"/>
      <c r="IO58" s="24"/>
      <c r="IP58" s="24"/>
      <c r="IQ58" s="24"/>
      <c r="IR58" s="24"/>
      <c r="IS58" s="24"/>
      <c r="IT58" s="24"/>
      <c r="IU58" s="24"/>
      <c r="IV58" s="24"/>
      <c r="IW58" s="24"/>
      <c r="IX58" s="24"/>
      <c r="IY58" s="24"/>
      <c r="IZ58" s="24"/>
      <c r="JA58" s="24"/>
      <c r="JB58" s="24"/>
      <c r="JC58" s="24"/>
      <c r="JD58" s="24"/>
      <c r="JE58" s="24"/>
      <c r="JF58" s="24"/>
      <c r="JG58" s="24"/>
      <c r="JH58" s="24"/>
      <c r="JI58" s="24"/>
      <c r="JJ58" s="24"/>
      <c r="JK58" s="24"/>
      <c r="JL58" s="24"/>
      <c r="JM58" s="24"/>
      <c r="JN58" s="24"/>
      <c r="JO58" s="24"/>
      <c r="JP58" s="24"/>
      <c r="JQ58" s="24"/>
      <c r="JR58" s="24"/>
      <c r="JS58" s="24"/>
      <c r="JT58" s="24"/>
      <c r="JU58" s="24"/>
      <c r="JV58" s="24"/>
      <c r="JW58" s="24"/>
      <c r="JX58" s="24"/>
      <c r="JY58" s="24"/>
      <c r="JZ58" s="24"/>
      <c r="KA58" s="24"/>
      <c r="KB58" s="24"/>
      <c r="KC58" s="24"/>
      <c r="KD58" s="24"/>
      <c r="KE58" s="24"/>
      <c r="KF58" s="24"/>
      <c r="KG58" s="24"/>
      <c r="KH58" s="24"/>
      <c r="KI58" s="24"/>
      <c r="KJ58" s="24"/>
      <c r="KK58" s="24"/>
      <c r="KL58" s="24"/>
      <c r="KM58" s="24"/>
      <c r="KN58" s="24"/>
      <c r="KO58" s="24"/>
      <c r="KP58" s="24"/>
      <c r="KQ58" s="24"/>
      <c r="KR58" s="24"/>
      <c r="KS58" s="24"/>
      <c r="KT58" s="24"/>
      <c r="KU58" s="24"/>
      <c r="KV58" s="24"/>
      <c r="KW58" s="24"/>
      <c r="KX58" s="24"/>
      <c r="KY58" s="24"/>
      <c r="KZ58" s="24"/>
      <c r="LA58" s="24"/>
      <c r="LB58" s="24"/>
      <c r="LC58" s="24"/>
      <c r="LD58" s="24"/>
      <c r="LE58" s="24"/>
      <c r="LF58" s="24"/>
      <c r="LG58" s="24"/>
      <c r="LH58" s="24"/>
      <c r="LI58" s="24"/>
      <c r="LJ58" s="24"/>
      <c r="LK58" s="24"/>
      <c r="LL58" s="24"/>
      <c r="LM58" s="24"/>
      <c r="LN58" s="24"/>
      <c r="LO58" s="24"/>
      <c r="LP58" s="24"/>
      <c r="LQ58" s="24"/>
      <c r="LR58" s="24"/>
      <c r="LS58" s="24"/>
      <c r="LT58" s="24"/>
      <c r="LU58" s="24"/>
      <c r="LV58" s="24"/>
      <c r="LW58" s="24"/>
      <c r="LX58" s="24"/>
      <c r="LY58" s="24"/>
      <c r="LZ58" s="24"/>
      <c r="MA58" s="24"/>
      <c r="MB58" s="24"/>
      <c r="MC58" s="24"/>
      <c r="MD58" s="24"/>
      <c r="ME58" s="24"/>
      <c r="MF58" s="24"/>
      <c r="MG58" s="24"/>
      <c r="MH58" s="24"/>
      <c r="MI58" s="24"/>
      <c r="MJ58" s="24"/>
      <c r="MK58" s="24"/>
      <c r="ML58" s="24"/>
      <c r="MM58" s="24"/>
      <c r="MN58" s="24"/>
      <c r="MO58" s="24"/>
      <c r="MP58" s="24"/>
      <c r="MQ58" s="24"/>
      <c r="MR58" s="24"/>
      <c r="MS58" s="24"/>
      <c r="MT58" s="24"/>
      <c r="MU58" s="24"/>
      <c r="MV58" s="24"/>
      <c r="MW58" s="24"/>
      <c r="MX58" s="24"/>
      <c r="MY58" s="24"/>
      <c r="MZ58" s="24"/>
      <c r="NA58" s="24"/>
      <c r="NB58" s="24"/>
      <c r="NC58" s="24"/>
      <c r="ND58" s="24"/>
      <c r="NE58" s="24"/>
      <c r="NF58" s="24"/>
      <c r="NG58" s="24"/>
      <c r="NH58" s="24"/>
      <c r="NI58" s="24"/>
      <c r="NJ58" s="24"/>
      <c r="NK58" s="24"/>
      <c r="NL58" s="24"/>
      <c r="NM58" s="24"/>
      <c r="NN58" s="24"/>
      <c r="NO58" s="24"/>
      <c r="NP58" s="24"/>
      <c r="NQ58" s="24"/>
      <c r="NR58" s="24"/>
      <c r="NS58" s="24"/>
      <c r="NT58" s="24"/>
      <c r="NU58" s="24"/>
      <c r="NV58" s="24"/>
      <c r="NW58" s="24"/>
      <c r="NX58" s="24"/>
      <c r="NY58" s="24"/>
      <c r="NZ58" s="24"/>
      <c r="OA58" s="24"/>
      <c r="OB58" s="24"/>
      <c r="OC58" s="24"/>
      <c r="OD58" s="24"/>
      <c r="OE58" s="24"/>
      <c r="OF58" s="24"/>
      <c r="OG58" s="24"/>
      <c r="OH58" s="24"/>
      <c r="OI58" s="24"/>
      <c r="OJ58" s="24"/>
      <c r="OK58" s="24"/>
      <c r="OL58" s="24"/>
      <c r="OM58" s="24"/>
      <c r="ON58" s="24"/>
      <c r="OO58" s="24"/>
      <c r="OP58" s="24"/>
      <c r="OQ58" s="24"/>
      <c r="OR58" s="24"/>
      <c r="OS58" s="24"/>
      <c r="OT58" s="24"/>
      <c r="OU58" s="24"/>
      <c r="OV58" s="24"/>
      <c r="OW58" s="24"/>
      <c r="OX58" s="24"/>
      <c r="OY58" s="24"/>
      <c r="OZ58" s="24"/>
      <c r="PA58" s="24"/>
      <c r="PB58" s="24"/>
      <c r="PC58" s="24"/>
      <c r="PD58" s="24"/>
      <c r="PE58" s="24"/>
      <c r="PF58" s="24"/>
      <c r="PG58" s="24"/>
      <c r="PH58" s="24"/>
      <c r="PI58" s="24"/>
      <c r="PJ58" s="24"/>
      <c r="PK58" s="24"/>
      <c r="PL58" s="24"/>
      <c r="PM58" s="24"/>
      <c r="PN58" s="24"/>
      <c r="PO58" s="24"/>
      <c r="PP58" s="24"/>
      <c r="PQ58" s="24"/>
      <c r="PR58" s="24"/>
      <c r="PS58" s="24"/>
      <c r="PT58" s="24"/>
      <c r="PU58" s="24"/>
      <c r="PV58" s="24"/>
      <c r="PW58" s="24"/>
      <c r="PX58" s="24"/>
      <c r="PY58" s="24"/>
      <c r="PZ58" s="24"/>
      <c r="QA58" s="24"/>
      <c r="QB58" s="24"/>
      <c r="QC58" s="24"/>
      <c r="QD58" s="24"/>
      <c r="QE58" s="24"/>
      <c r="QF58" s="24"/>
      <c r="QG58" s="24"/>
      <c r="QH58" s="24"/>
      <c r="QI58" s="24"/>
      <c r="QJ58" s="24"/>
      <c r="QK58" s="24"/>
      <c r="QL58" s="24"/>
      <c r="QM58" s="24"/>
      <c r="QN58" s="24"/>
      <c r="QO58" s="24"/>
      <c r="QP58" s="24"/>
      <c r="QQ58" s="24"/>
      <c r="QR58" s="24"/>
      <c r="QS58" s="24"/>
      <c r="QT58" s="24"/>
      <c r="QU58" s="24"/>
      <c r="QV58" s="24"/>
      <c r="QW58" s="24"/>
      <c r="QX58" s="24"/>
      <c r="QY58" s="24"/>
      <c r="QZ58" s="24"/>
      <c r="RA58" s="24"/>
      <c r="RB58" s="24"/>
      <c r="RC58" s="24"/>
      <c r="RD58" s="24"/>
      <c r="RE58" s="24"/>
      <c r="RF58" s="24"/>
      <c r="RG58" s="24"/>
      <c r="RH58" s="24"/>
      <c r="RI58" s="24"/>
      <c r="RJ58" s="24"/>
      <c r="RK58" s="24"/>
      <c r="RL58" s="24"/>
      <c r="RM58" s="24"/>
      <c r="RN58" s="24"/>
      <c r="RO58" s="24"/>
      <c r="RP58" s="24"/>
      <c r="RQ58" s="24"/>
      <c r="RR58" s="24"/>
      <c r="RS58" s="24"/>
      <c r="RT58" s="24"/>
      <c r="RU58" s="24"/>
      <c r="RV58" s="24"/>
      <c r="RW58" s="24"/>
      <c r="RX58" s="24"/>
      <c r="RY58" s="24"/>
      <c r="RZ58" s="24"/>
      <c r="SA58" s="24"/>
      <c r="SB58" s="24"/>
      <c r="SC58" s="24"/>
      <c r="SD58" s="24"/>
      <c r="SE58" s="24"/>
      <c r="SF58" s="24"/>
      <c r="SG58" s="24"/>
      <c r="SH58" s="24"/>
      <c r="SI58" s="24"/>
      <c r="SJ58" s="24"/>
      <c r="SK58" s="24"/>
      <c r="SL58" s="24"/>
      <c r="SM58" s="24"/>
      <c r="SN58" s="24"/>
      <c r="SO58" s="24"/>
      <c r="SP58" s="24"/>
      <c r="SQ58" s="24"/>
      <c r="SR58" s="24"/>
      <c r="SS58" s="24"/>
      <c r="ST58" s="24"/>
      <c r="SU58" s="24"/>
      <c r="SV58" s="24"/>
      <c r="SW58" s="24"/>
      <c r="SX58" s="24"/>
      <c r="SY58" s="24"/>
      <c r="SZ58" s="24"/>
      <c r="TA58" s="24"/>
      <c r="TB58" s="24"/>
      <c r="TC58" s="24"/>
      <c r="TD58" s="24"/>
      <c r="TE58" s="24"/>
      <c r="TF58" s="24"/>
      <c r="TG58" s="24"/>
      <c r="TH58" s="24"/>
      <c r="TI58" s="24"/>
      <c r="TJ58" s="24"/>
      <c r="TK58" s="24"/>
      <c r="TL58" s="24"/>
      <c r="TM58" s="24"/>
      <c r="TN58" s="24"/>
      <c r="TO58" s="24"/>
      <c r="TP58" s="24"/>
      <c r="TQ58" s="24"/>
      <c r="TR58" s="24"/>
      <c r="TS58" s="24"/>
      <c r="TT58" s="24"/>
      <c r="TU58" s="24"/>
      <c r="TV58" s="24"/>
      <c r="TW58" s="24"/>
      <c r="TX58" s="24"/>
      <c r="TY58" s="24"/>
      <c r="TZ58" s="24"/>
      <c r="UA58" s="24"/>
      <c r="UB58" s="24"/>
      <c r="UC58" s="24"/>
      <c r="UD58" s="24"/>
      <c r="UE58" s="24"/>
      <c r="UF58" s="24"/>
      <c r="UG58" s="24"/>
      <c r="UH58" s="24"/>
      <c r="UI58" s="24"/>
      <c r="UJ58" s="24"/>
      <c r="UK58" s="24"/>
      <c r="UL58" s="24"/>
      <c r="UM58" s="24"/>
      <c r="UN58" s="24"/>
      <c r="UO58" s="24"/>
      <c r="UP58" s="24"/>
      <c r="UQ58" s="24"/>
      <c r="UR58" s="24"/>
      <c r="US58" s="24"/>
      <c r="UT58" s="24"/>
      <c r="UU58" s="24"/>
      <c r="UV58" s="24"/>
      <c r="UW58" s="24"/>
      <c r="UX58" s="24"/>
      <c r="UY58" s="24"/>
      <c r="UZ58" s="24"/>
      <c r="VA58" s="24"/>
      <c r="VB58" s="24"/>
      <c r="VC58" s="24"/>
      <c r="VD58" s="24"/>
      <c r="VE58" s="24"/>
      <c r="VF58" s="24"/>
      <c r="VG58" s="24"/>
      <c r="VH58" s="24"/>
      <c r="VI58" s="24"/>
      <c r="VJ58" s="24"/>
      <c r="VK58" s="24"/>
      <c r="VL58" s="24"/>
      <c r="VM58" s="24"/>
      <c r="VN58" s="24"/>
      <c r="VO58" s="24"/>
      <c r="VP58" s="24"/>
      <c r="VQ58" s="24"/>
      <c r="VR58" s="24"/>
      <c r="VS58" s="24"/>
      <c r="VT58" s="24"/>
      <c r="VU58" s="24"/>
      <c r="VV58" s="24"/>
      <c r="VW58" s="24"/>
      <c r="VX58" s="24"/>
      <c r="VY58" s="24"/>
      <c r="VZ58" s="24"/>
      <c r="WA58" s="24"/>
      <c r="WB58" s="24"/>
      <c r="WC58" s="24"/>
      <c r="WD58" s="24"/>
      <c r="WE58" s="24"/>
      <c r="WF58" s="24"/>
      <c r="WG58" s="24"/>
      <c r="WH58" s="24"/>
      <c r="WI58" s="24"/>
      <c r="WJ58" s="24"/>
      <c r="WK58" s="24"/>
      <c r="WL58" s="24"/>
      <c r="WM58" s="24"/>
      <c r="WN58" s="24"/>
      <c r="WO58" s="24"/>
      <c r="WP58" s="24"/>
      <c r="WQ58" s="24"/>
      <c r="WR58" s="24"/>
      <c r="WS58" s="24"/>
      <c r="WT58" s="24"/>
      <c r="WU58" s="24"/>
      <c r="WV58" s="24"/>
      <c r="WW58" s="24"/>
      <c r="WX58" s="24"/>
      <c r="WY58" s="24"/>
      <c r="WZ58" s="24"/>
      <c r="XA58" s="24"/>
      <c r="XB58" s="24"/>
      <c r="XC58" s="24"/>
      <c r="XD58" s="24"/>
      <c r="XE58" s="24"/>
      <c r="XF58" s="24"/>
      <c r="XG58" s="24"/>
      <c r="XH58" s="24"/>
      <c r="XI58" s="24"/>
      <c r="XJ58" s="24"/>
      <c r="XK58" s="24"/>
      <c r="XL58" s="24"/>
      <c r="XM58" s="24"/>
      <c r="XN58" s="24"/>
      <c r="XO58" s="24"/>
      <c r="XP58" s="24"/>
      <c r="XQ58" s="24"/>
      <c r="XR58" s="24"/>
      <c r="XS58" s="24"/>
      <c r="XT58" s="24"/>
      <c r="XU58" s="24"/>
      <c r="XV58" s="24"/>
      <c r="XW58" s="24"/>
      <c r="XX58" s="24"/>
      <c r="XY58" s="24"/>
      <c r="XZ58" s="24"/>
      <c r="YA58" s="24"/>
      <c r="YB58" s="24"/>
      <c r="YC58" s="24"/>
      <c r="YD58" s="24"/>
      <c r="YE58" s="24"/>
      <c r="YF58" s="24"/>
      <c r="YG58" s="24"/>
      <c r="YH58" s="24"/>
      <c r="YI58" s="24"/>
      <c r="YJ58" s="24"/>
      <c r="YK58" s="24"/>
      <c r="YL58" s="24"/>
      <c r="YM58" s="24"/>
      <c r="YN58" s="24"/>
      <c r="YO58" s="24"/>
      <c r="YP58" s="24"/>
      <c r="YQ58" s="24"/>
      <c r="YR58" s="24"/>
      <c r="YS58" s="24"/>
      <c r="YT58" s="24"/>
      <c r="YU58" s="24"/>
      <c r="YV58" s="24"/>
      <c r="YW58" s="24"/>
      <c r="YX58" s="24"/>
      <c r="YY58" s="24"/>
      <c r="YZ58" s="24"/>
      <c r="ZA58" s="24"/>
      <c r="ZB58" s="24"/>
      <c r="ZC58" s="24"/>
      <c r="ZD58" s="24"/>
      <c r="ZE58" s="24"/>
      <c r="ZF58" s="24"/>
      <c r="ZG58" s="24"/>
      <c r="ZH58" s="24"/>
      <c r="ZI58" s="24"/>
      <c r="ZJ58" s="24"/>
      <c r="ZK58" s="24"/>
      <c r="ZL58" s="24"/>
      <c r="ZM58" s="24"/>
      <c r="ZN58" s="24"/>
      <c r="ZO58" s="24"/>
      <c r="ZP58" s="24"/>
      <c r="ZQ58" s="24"/>
      <c r="ZR58" s="24"/>
      <c r="ZS58" s="24"/>
      <c r="ZT58" s="24"/>
      <c r="ZU58" s="24"/>
      <c r="ZV58" s="24"/>
      <c r="ZW58" s="24"/>
      <c r="ZX58" s="24"/>
      <c r="ZY58" s="24"/>
      <c r="ZZ58" s="24"/>
      <c r="AAA58" s="24"/>
      <c r="AAB58" s="24"/>
      <c r="AAC58" s="24"/>
      <c r="AAD58" s="24"/>
      <c r="AAE58" s="24"/>
      <c r="AAF58" s="24"/>
      <c r="AAG58" s="24"/>
      <c r="AAH58" s="24"/>
      <c r="AAI58" s="24"/>
      <c r="AAJ58" s="24"/>
      <c r="AAK58" s="24"/>
      <c r="AAL58" s="24"/>
      <c r="AAM58" s="24"/>
      <c r="AAN58" s="24"/>
      <c r="AAO58" s="24"/>
      <c r="AAP58" s="24"/>
      <c r="AAQ58" s="24"/>
      <c r="AAR58" s="24"/>
      <c r="AAS58" s="24"/>
      <c r="AAT58" s="24"/>
      <c r="AAU58" s="24"/>
      <c r="AAV58" s="24"/>
      <c r="AAW58" s="24"/>
      <c r="AAX58" s="24"/>
      <c r="AAY58" s="24"/>
      <c r="AAZ58" s="24"/>
      <c r="ABA58" s="24"/>
      <c r="ABB58" s="24"/>
      <c r="ABC58" s="24"/>
      <c r="ABD58" s="24"/>
      <c r="ABE58" s="24"/>
      <c r="ABF58" s="24"/>
      <c r="ABG58" s="24"/>
      <c r="ABH58" s="24"/>
      <c r="ABI58" s="24"/>
      <c r="ABJ58" s="24"/>
      <c r="ABK58" s="24"/>
      <c r="ABL58" s="24"/>
      <c r="ABM58" s="24"/>
      <c r="ABN58" s="24"/>
      <c r="ABO58" s="24"/>
      <c r="ABP58" s="24"/>
      <c r="ABQ58" s="24"/>
      <c r="ABR58" s="24"/>
      <c r="ABS58" s="24"/>
      <c r="ABT58" s="24"/>
      <c r="ABU58" s="24"/>
      <c r="ABV58" s="24"/>
      <c r="ABW58" s="24"/>
      <c r="ABX58" s="24"/>
      <c r="ABY58" s="24"/>
      <c r="ABZ58" s="24"/>
      <c r="ACA58" s="24"/>
      <c r="ACB58" s="24"/>
      <c r="ACC58" s="24"/>
      <c r="ACD58" s="24"/>
      <c r="ACE58" s="24"/>
      <c r="ACF58" s="24"/>
      <c r="ACG58" s="24"/>
      <c r="ACH58" s="24"/>
      <c r="ACI58" s="24"/>
      <c r="ACJ58" s="24"/>
      <c r="ACK58" s="24"/>
      <c r="ACL58" s="24"/>
      <c r="ACM58" s="24"/>
      <c r="ACN58" s="24"/>
      <c r="ACO58" s="24"/>
      <c r="ACP58" s="24"/>
      <c r="ACQ58" s="24"/>
      <c r="ACR58" s="24"/>
      <c r="ACS58" s="24"/>
      <c r="ACT58" s="24"/>
      <c r="ACU58" s="24"/>
      <c r="ACV58" s="24"/>
      <c r="ACW58" s="24"/>
      <c r="ACX58" s="24"/>
      <c r="ACY58" s="24"/>
      <c r="ACZ58" s="24"/>
      <c r="ADA58" s="24"/>
      <c r="ADB58" s="24"/>
      <c r="ADC58" s="24"/>
      <c r="ADD58" s="24"/>
      <c r="ADE58" s="24"/>
      <c r="ADF58" s="24"/>
      <c r="ADG58" s="24"/>
      <c r="ADH58" s="24"/>
      <c r="ADI58" s="24"/>
      <c r="ADJ58" s="24"/>
      <c r="ADK58" s="24"/>
      <c r="ADL58" s="24"/>
      <c r="ADM58" s="24"/>
      <c r="ADN58" s="24"/>
      <c r="ADO58" s="24"/>
      <c r="ADP58" s="24"/>
      <c r="ADQ58" s="24"/>
      <c r="ADR58" s="24"/>
      <c r="ADS58" s="24"/>
      <c r="ADT58" s="24"/>
      <c r="ADU58" s="24"/>
      <c r="ADV58" s="24"/>
      <c r="ADW58" s="24"/>
      <c r="ADX58" s="24"/>
      <c r="ADY58" s="24"/>
      <c r="ADZ58" s="24"/>
      <c r="AEA58" s="24"/>
      <c r="AEB58" s="24"/>
      <c r="AEC58" s="24"/>
      <c r="AED58" s="24"/>
      <c r="AEE58" s="24"/>
      <c r="AEF58" s="24"/>
      <c r="AEG58" s="24"/>
      <c r="AEH58" s="24"/>
      <c r="AEI58" s="24"/>
      <c r="AEJ58" s="24"/>
      <c r="AEK58" s="24"/>
      <c r="AEL58" s="24"/>
      <c r="AEM58" s="24"/>
      <c r="AEN58" s="24"/>
      <c r="AEO58" s="24"/>
      <c r="AEP58" s="24"/>
      <c r="AEQ58" s="24"/>
      <c r="AER58" s="24"/>
      <c r="AES58" s="24"/>
      <c r="AET58" s="24"/>
      <c r="AEU58" s="24"/>
      <c r="AEV58" s="24"/>
      <c r="AEW58" s="24"/>
      <c r="AEX58" s="24"/>
      <c r="AEY58" s="24"/>
      <c r="AEZ58" s="24"/>
      <c r="AFA58" s="24"/>
      <c r="AFB58" s="24"/>
      <c r="AFC58" s="24"/>
      <c r="AFD58" s="24"/>
      <c r="AFE58" s="24"/>
      <c r="AFF58" s="24"/>
      <c r="AFG58" s="24"/>
      <c r="AFH58" s="24"/>
      <c r="AFI58" s="24"/>
      <c r="AFJ58" s="24"/>
      <c r="AFK58" s="24"/>
      <c r="AFL58" s="24"/>
      <c r="AFM58" s="24"/>
      <c r="AFN58" s="24"/>
      <c r="AFO58" s="24"/>
      <c r="AFP58" s="24"/>
      <c r="AFQ58" s="24"/>
      <c r="AFR58" s="24"/>
      <c r="AFS58" s="24"/>
      <c r="AFT58" s="24"/>
      <c r="AFU58" s="24"/>
      <c r="AFV58" s="24"/>
      <c r="AFW58" s="24"/>
      <c r="AFX58" s="24"/>
      <c r="AFY58" s="24"/>
      <c r="AFZ58" s="24"/>
      <c r="AGA58" s="24"/>
      <c r="AGB58" s="24"/>
      <c r="AGC58" s="24"/>
      <c r="AGD58" s="24"/>
      <c r="AGE58" s="24"/>
      <c r="AGF58" s="24"/>
      <c r="AGG58" s="24"/>
      <c r="AGH58" s="24"/>
      <c r="AGI58" s="24"/>
      <c r="AGJ58" s="24"/>
      <c r="AGK58" s="24"/>
      <c r="AGL58" s="24"/>
      <c r="AGM58" s="24"/>
      <c r="AGN58" s="24"/>
      <c r="AGO58" s="24"/>
      <c r="AGP58" s="24"/>
      <c r="AGQ58" s="24"/>
      <c r="AGR58" s="24"/>
      <c r="AGS58" s="24"/>
      <c r="AGT58" s="24"/>
      <c r="AGU58" s="24"/>
      <c r="AGV58" s="24"/>
      <c r="AGW58" s="24"/>
      <c r="AGX58" s="24"/>
      <c r="AGY58" s="24"/>
      <c r="AGZ58" s="24"/>
      <c r="AHA58" s="24"/>
      <c r="AHB58" s="24"/>
      <c r="AHC58" s="24"/>
      <c r="AHD58" s="24"/>
      <c r="AHE58" s="24"/>
      <c r="AHF58" s="24"/>
      <c r="AHG58" s="24"/>
      <c r="AHH58" s="24"/>
      <c r="AHI58" s="24"/>
      <c r="AHJ58" s="24"/>
      <c r="AHK58" s="24"/>
      <c r="AHL58" s="24"/>
      <c r="AHM58" s="24"/>
      <c r="AHN58" s="24"/>
      <c r="AHO58" s="24"/>
      <c r="AHP58" s="24"/>
      <c r="AHQ58" s="24"/>
      <c r="AHR58" s="24"/>
      <c r="AHS58" s="24"/>
      <c r="AHT58" s="24"/>
      <c r="AHU58" s="24"/>
      <c r="AHV58" s="24"/>
      <c r="AHW58" s="24"/>
      <c r="AHX58" s="24"/>
      <c r="AHY58" s="24"/>
      <c r="AHZ58" s="24"/>
      <c r="AIA58" s="24"/>
      <c r="AIB58" s="24"/>
      <c r="AIC58" s="24"/>
      <c r="AID58" s="24"/>
      <c r="AIE58" s="24"/>
      <c r="AIF58" s="24"/>
      <c r="AIG58" s="24"/>
      <c r="AIH58" s="24"/>
      <c r="AII58" s="24"/>
      <c r="AIJ58" s="24"/>
      <c r="AIK58" s="24"/>
      <c r="AIL58" s="24"/>
      <c r="AIM58" s="24"/>
      <c r="AIN58" s="24"/>
      <c r="AIO58" s="24"/>
      <c r="AIP58" s="24"/>
      <c r="AIQ58" s="24"/>
      <c r="AIR58" s="24"/>
      <c r="AIS58" s="24"/>
      <c r="AIT58" s="24"/>
      <c r="AIU58" s="24"/>
      <c r="AIV58" s="24"/>
      <c r="AIW58" s="24"/>
      <c r="AIX58" s="24"/>
      <c r="AIY58" s="24"/>
      <c r="AIZ58" s="24"/>
      <c r="AJA58" s="24"/>
      <c r="AJB58" s="24"/>
      <c r="AJC58" s="24"/>
      <c r="AJD58" s="24"/>
      <c r="AJE58" s="24"/>
      <c r="AJF58" s="24"/>
      <c r="AJG58" s="24"/>
      <c r="AJH58" s="24"/>
      <c r="AJI58" s="24"/>
      <c r="AJJ58" s="24"/>
      <c r="AJK58" s="24"/>
      <c r="AJL58" s="24"/>
      <c r="AJM58" s="24"/>
      <c r="AJN58" s="24"/>
      <c r="AJO58" s="24"/>
      <c r="AJP58" s="24"/>
      <c r="AJQ58" s="24"/>
      <c r="AJR58" s="24"/>
      <c r="AJS58" s="24"/>
      <c r="AJT58" s="24"/>
      <c r="AJU58" s="24"/>
      <c r="AJV58" s="24"/>
      <c r="AJW58" s="24"/>
      <c r="AJX58" s="24"/>
      <c r="AJY58" s="24"/>
      <c r="AJZ58" s="24"/>
      <c r="AKA58" s="24"/>
      <c r="AKB58" s="24"/>
      <c r="AKC58" s="24"/>
      <c r="AKD58" s="24"/>
      <c r="AKE58" s="24"/>
      <c r="AKF58" s="24"/>
      <c r="AKG58" s="24"/>
      <c r="AKH58" s="24"/>
      <c r="AKI58" s="24"/>
      <c r="AKJ58" s="24"/>
      <c r="AKK58" s="24"/>
      <c r="AKL58" s="24"/>
      <c r="AKM58" s="24"/>
      <c r="AKN58" s="24"/>
      <c r="AKO58" s="24"/>
      <c r="AKP58" s="24"/>
      <c r="AKQ58" s="24"/>
      <c r="AKR58" s="24"/>
      <c r="AKS58" s="24"/>
      <c r="AKT58" s="24"/>
      <c r="AKU58" s="24"/>
      <c r="AKV58" s="24"/>
      <c r="AKW58" s="24"/>
      <c r="AKX58" s="24"/>
      <c r="AKY58" s="24"/>
      <c r="AKZ58" s="24"/>
      <c r="ALA58" s="24"/>
      <c r="ALB58" s="24"/>
      <c r="ALC58" s="24"/>
      <c r="ALD58" s="24"/>
      <c r="ALE58" s="24"/>
      <c r="ALF58" s="24"/>
      <c r="ALG58" s="24"/>
      <c r="ALH58" s="24"/>
      <c r="ALI58" s="24"/>
      <c r="ALJ58" s="24"/>
      <c r="ALK58" s="24"/>
      <c r="ALL58" s="24"/>
      <c r="ALM58" s="24"/>
      <c r="ALN58" s="24"/>
      <c r="ALO58" s="24"/>
      <c r="ALP58" s="24"/>
      <c r="ALQ58" s="24"/>
      <c r="ALR58" s="24"/>
      <c r="ALS58" s="24"/>
      <c r="ALT58" s="24"/>
      <c r="ALU58" s="24"/>
      <c r="ALV58" s="24"/>
      <c r="ALW58" s="24"/>
      <c r="ALX58" s="24"/>
      <c r="ALY58" s="24"/>
      <c r="ALZ58" s="24"/>
      <c r="AMA58" s="24"/>
      <c r="AMB58" s="24"/>
      <c r="AMC58" s="24"/>
    </row>
    <row r="59" spans="1:1017" s="61" customFormat="1">
      <c r="A59" s="132" t="s">
        <v>171</v>
      </c>
      <c r="B59" s="133" t="s">
        <v>172</v>
      </c>
      <c r="C59" s="134" t="s">
        <v>173</v>
      </c>
      <c r="D59" s="133" t="s">
        <v>167</v>
      </c>
      <c r="E59" s="62" t="s">
        <v>47</v>
      </c>
      <c r="F59" s="112">
        <v>2</v>
      </c>
      <c r="G59" s="60">
        <v>8759.4599999999991</v>
      </c>
      <c r="H59" s="83">
        <f t="shared" si="11"/>
        <v>0.21229999999999999</v>
      </c>
      <c r="I59" s="60">
        <f t="shared" si="15"/>
        <v>10619.09</v>
      </c>
      <c r="J59" s="60">
        <f t="shared" si="16"/>
        <v>17518.919999999998</v>
      </c>
      <c r="K59" s="60">
        <f t="shared" si="17"/>
        <v>21238.18</v>
      </c>
      <c r="L59" s="58">
        <f>2.5479+0.0924</f>
        <v>2.6402999999999999</v>
      </c>
      <c r="M59" s="24"/>
      <c r="N59" s="24"/>
      <c r="O59" s="24"/>
      <c r="P59" s="24"/>
      <c r="Q59" s="24"/>
      <c r="R59" s="24"/>
      <c r="S59" s="24"/>
      <c r="T59" s="24"/>
      <c r="U59" s="24"/>
      <c r="V59" s="24"/>
      <c r="W59" s="24"/>
      <c r="X59" s="24"/>
      <c r="Y59" s="24"/>
      <c r="Z59" s="24"/>
      <c r="AA59" s="24"/>
      <c r="AB59" s="24"/>
      <c r="AC59" s="24"/>
      <c r="AD59" s="24"/>
      <c r="AE59" s="24"/>
      <c r="AF59" s="24"/>
      <c r="AG59" s="24"/>
      <c r="AH59" s="24"/>
      <c r="AI59" s="24"/>
      <c r="AJ59" s="24"/>
      <c r="AK59" s="24"/>
      <c r="AL59" s="24"/>
      <c r="AM59" s="24"/>
      <c r="AN59" s="24"/>
      <c r="AO59" s="24"/>
      <c r="AP59" s="24"/>
      <c r="AQ59" s="24"/>
      <c r="AR59" s="24"/>
      <c r="AS59" s="24"/>
      <c r="AT59" s="24"/>
      <c r="AU59" s="24"/>
      <c r="AV59" s="24"/>
      <c r="AW59" s="24"/>
      <c r="AX59" s="24"/>
      <c r="AY59" s="24"/>
      <c r="AZ59" s="24"/>
      <c r="BA59" s="24"/>
      <c r="BB59" s="24"/>
      <c r="BC59" s="24"/>
      <c r="BD59" s="24"/>
      <c r="BE59" s="24"/>
      <c r="BF59" s="24"/>
      <c r="BG59" s="24"/>
      <c r="BH59" s="24"/>
      <c r="BI59" s="24"/>
      <c r="BJ59" s="24"/>
      <c r="BK59" s="24"/>
      <c r="BL59" s="24"/>
      <c r="BM59" s="24"/>
      <c r="BN59" s="24"/>
      <c r="BO59" s="24"/>
      <c r="BP59" s="24"/>
      <c r="BQ59" s="24"/>
      <c r="BR59" s="24"/>
      <c r="BS59" s="24"/>
      <c r="BT59" s="24"/>
      <c r="BU59" s="24"/>
      <c r="BV59" s="24"/>
      <c r="BW59" s="24"/>
      <c r="BX59" s="24"/>
      <c r="BY59" s="24"/>
      <c r="BZ59" s="24"/>
      <c r="CA59" s="24"/>
      <c r="CB59" s="24"/>
      <c r="CC59" s="24"/>
      <c r="CD59" s="24"/>
      <c r="CE59" s="24"/>
      <c r="CF59" s="24"/>
      <c r="CG59" s="24"/>
      <c r="CH59" s="24"/>
      <c r="CI59" s="24"/>
      <c r="CJ59" s="24"/>
      <c r="CK59" s="24"/>
      <c r="CL59" s="24"/>
      <c r="CM59" s="24"/>
      <c r="CN59" s="24"/>
      <c r="CO59" s="24"/>
      <c r="CP59" s="24"/>
      <c r="CQ59" s="24"/>
      <c r="CR59" s="24"/>
      <c r="CS59" s="24"/>
      <c r="CT59" s="24"/>
      <c r="CU59" s="24"/>
      <c r="CV59" s="24"/>
      <c r="CW59" s="24"/>
      <c r="CX59" s="24"/>
      <c r="CY59" s="24"/>
      <c r="CZ59" s="24"/>
      <c r="DA59" s="24"/>
      <c r="DB59" s="24"/>
      <c r="DC59" s="24"/>
      <c r="DD59" s="24"/>
      <c r="DE59" s="24"/>
      <c r="DF59" s="24"/>
      <c r="DG59" s="24"/>
      <c r="DH59" s="24"/>
      <c r="DI59" s="24"/>
      <c r="DJ59" s="24"/>
      <c r="DK59" s="24"/>
      <c r="DL59" s="24"/>
      <c r="DM59" s="24"/>
      <c r="DN59" s="24"/>
      <c r="DO59" s="24"/>
      <c r="DP59" s="24"/>
      <c r="DQ59" s="24"/>
      <c r="DR59" s="24"/>
      <c r="DS59" s="24"/>
      <c r="DT59" s="24"/>
      <c r="DU59" s="24"/>
      <c r="DV59" s="24"/>
      <c r="DW59" s="24"/>
      <c r="DX59" s="24"/>
      <c r="DY59" s="24"/>
      <c r="DZ59" s="24"/>
      <c r="EA59" s="24"/>
      <c r="EB59" s="24"/>
      <c r="EC59" s="24"/>
      <c r="ED59" s="24"/>
      <c r="EE59" s="24"/>
      <c r="EF59" s="24"/>
      <c r="EG59" s="24"/>
      <c r="EH59" s="24"/>
      <c r="EI59" s="24"/>
      <c r="EJ59" s="24"/>
      <c r="EK59" s="24"/>
      <c r="EL59" s="24"/>
      <c r="EM59" s="24"/>
      <c r="EN59" s="24"/>
      <c r="EO59" s="24"/>
      <c r="EP59" s="24"/>
      <c r="EQ59" s="24"/>
      <c r="ER59" s="24"/>
      <c r="ES59" s="24"/>
      <c r="ET59" s="24"/>
      <c r="EU59" s="24"/>
      <c r="EV59" s="24"/>
      <c r="EW59" s="24"/>
      <c r="EX59" s="24"/>
      <c r="EY59" s="24"/>
      <c r="EZ59" s="24"/>
      <c r="FA59" s="24"/>
      <c r="FB59" s="24"/>
      <c r="FC59" s="24"/>
      <c r="FD59" s="24"/>
      <c r="FE59" s="24"/>
      <c r="FF59" s="24"/>
      <c r="FG59" s="24"/>
      <c r="FH59" s="24"/>
      <c r="FI59" s="24"/>
      <c r="FJ59" s="24"/>
      <c r="FK59" s="24"/>
      <c r="FL59" s="24"/>
      <c r="FM59" s="24"/>
      <c r="FN59" s="24"/>
      <c r="FO59" s="24"/>
      <c r="FP59" s="24"/>
      <c r="FQ59" s="24"/>
      <c r="FR59" s="24"/>
      <c r="FS59" s="24"/>
      <c r="FT59" s="24"/>
      <c r="FU59" s="24"/>
      <c r="FV59" s="24"/>
      <c r="FW59" s="24"/>
      <c r="FX59" s="24"/>
      <c r="FY59" s="24"/>
      <c r="FZ59" s="24"/>
      <c r="GA59" s="24"/>
      <c r="GB59" s="24"/>
      <c r="GC59" s="24"/>
      <c r="GD59" s="24"/>
      <c r="GE59" s="24"/>
      <c r="GF59" s="24"/>
      <c r="GG59" s="24"/>
      <c r="GH59" s="24"/>
      <c r="GI59" s="24"/>
      <c r="GJ59" s="24"/>
      <c r="GK59" s="24"/>
      <c r="GL59" s="24"/>
      <c r="GM59" s="24"/>
      <c r="GN59" s="24"/>
      <c r="GO59" s="24"/>
      <c r="GP59" s="24"/>
      <c r="GQ59" s="24"/>
      <c r="GR59" s="24"/>
      <c r="GS59" s="24"/>
      <c r="GT59" s="24"/>
      <c r="GU59" s="24"/>
      <c r="GV59" s="24"/>
      <c r="GW59" s="24"/>
      <c r="GX59" s="24"/>
      <c r="GY59" s="24"/>
      <c r="GZ59" s="24"/>
      <c r="HA59" s="24"/>
      <c r="HB59" s="24"/>
      <c r="HC59" s="24"/>
      <c r="HD59" s="24"/>
      <c r="HE59" s="24"/>
      <c r="HF59" s="24"/>
      <c r="HG59" s="24"/>
      <c r="HH59" s="24"/>
      <c r="HI59" s="24"/>
      <c r="HJ59" s="24"/>
      <c r="HK59" s="24"/>
      <c r="HL59" s="24"/>
      <c r="HM59" s="24"/>
      <c r="HN59" s="24"/>
      <c r="HO59" s="24"/>
      <c r="HP59" s="24"/>
      <c r="HQ59" s="24"/>
      <c r="HR59" s="24"/>
      <c r="HS59" s="24"/>
      <c r="HT59" s="24"/>
      <c r="HU59" s="24"/>
      <c r="HV59" s="24"/>
      <c r="HW59" s="24"/>
      <c r="HX59" s="24"/>
      <c r="HY59" s="24"/>
      <c r="HZ59" s="24"/>
      <c r="IA59" s="24"/>
      <c r="IB59" s="24"/>
      <c r="IC59" s="24"/>
      <c r="ID59" s="24"/>
      <c r="IE59" s="24"/>
      <c r="IF59" s="24"/>
      <c r="IG59" s="24"/>
      <c r="IH59" s="24"/>
      <c r="II59" s="24"/>
      <c r="IJ59" s="24"/>
      <c r="IK59" s="24"/>
      <c r="IL59" s="24"/>
      <c r="IM59" s="24"/>
      <c r="IN59" s="24"/>
      <c r="IO59" s="24"/>
      <c r="IP59" s="24"/>
      <c r="IQ59" s="24"/>
      <c r="IR59" s="24"/>
      <c r="IS59" s="24"/>
      <c r="IT59" s="24"/>
      <c r="IU59" s="24"/>
      <c r="IV59" s="24"/>
      <c r="IW59" s="24"/>
      <c r="IX59" s="24"/>
      <c r="IY59" s="24"/>
      <c r="IZ59" s="24"/>
      <c r="JA59" s="24"/>
      <c r="JB59" s="24"/>
      <c r="JC59" s="24"/>
      <c r="JD59" s="24"/>
      <c r="JE59" s="24"/>
      <c r="JF59" s="24"/>
      <c r="JG59" s="24"/>
      <c r="JH59" s="24"/>
      <c r="JI59" s="24"/>
      <c r="JJ59" s="24"/>
      <c r="JK59" s="24"/>
      <c r="JL59" s="24"/>
      <c r="JM59" s="24"/>
      <c r="JN59" s="24"/>
      <c r="JO59" s="24"/>
      <c r="JP59" s="24"/>
      <c r="JQ59" s="24"/>
      <c r="JR59" s="24"/>
      <c r="JS59" s="24"/>
      <c r="JT59" s="24"/>
      <c r="JU59" s="24"/>
      <c r="JV59" s="24"/>
      <c r="JW59" s="24"/>
      <c r="JX59" s="24"/>
      <c r="JY59" s="24"/>
      <c r="JZ59" s="24"/>
      <c r="KA59" s="24"/>
      <c r="KB59" s="24"/>
      <c r="KC59" s="24"/>
      <c r="KD59" s="24"/>
      <c r="KE59" s="24"/>
      <c r="KF59" s="24"/>
      <c r="KG59" s="24"/>
      <c r="KH59" s="24"/>
      <c r="KI59" s="24"/>
      <c r="KJ59" s="24"/>
      <c r="KK59" s="24"/>
      <c r="KL59" s="24"/>
      <c r="KM59" s="24"/>
      <c r="KN59" s="24"/>
      <c r="KO59" s="24"/>
      <c r="KP59" s="24"/>
      <c r="KQ59" s="24"/>
      <c r="KR59" s="24"/>
      <c r="KS59" s="24"/>
      <c r="KT59" s="24"/>
      <c r="KU59" s="24"/>
      <c r="KV59" s="24"/>
      <c r="KW59" s="24"/>
      <c r="KX59" s="24"/>
      <c r="KY59" s="24"/>
      <c r="KZ59" s="24"/>
      <c r="LA59" s="24"/>
      <c r="LB59" s="24"/>
      <c r="LC59" s="24"/>
      <c r="LD59" s="24"/>
      <c r="LE59" s="24"/>
      <c r="LF59" s="24"/>
      <c r="LG59" s="24"/>
      <c r="LH59" s="24"/>
      <c r="LI59" s="24"/>
      <c r="LJ59" s="24"/>
      <c r="LK59" s="24"/>
      <c r="LL59" s="24"/>
      <c r="LM59" s="24"/>
      <c r="LN59" s="24"/>
      <c r="LO59" s="24"/>
      <c r="LP59" s="24"/>
      <c r="LQ59" s="24"/>
      <c r="LR59" s="24"/>
      <c r="LS59" s="24"/>
      <c r="LT59" s="24"/>
      <c r="LU59" s="24"/>
      <c r="LV59" s="24"/>
      <c r="LW59" s="24"/>
      <c r="LX59" s="24"/>
      <c r="LY59" s="24"/>
      <c r="LZ59" s="24"/>
      <c r="MA59" s="24"/>
      <c r="MB59" s="24"/>
      <c r="MC59" s="24"/>
      <c r="MD59" s="24"/>
      <c r="ME59" s="24"/>
      <c r="MF59" s="24"/>
      <c r="MG59" s="24"/>
      <c r="MH59" s="24"/>
      <c r="MI59" s="24"/>
      <c r="MJ59" s="24"/>
      <c r="MK59" s="24"/>
      <c r="ML59" s="24"/>
      <c r="MM59" s="24"/>
      <c r="MN59" s="24"/>
      <c r="MO59" s="24"/>
      <c r="MP59" s="24"/>
      <c r="MQ59" s="24"/>
      <c r="MR59" s="24"/>
      <c r="MS59" s="24"/>
      <c r="MT59" s="24"/>
      <c r="MU59" s="24"/>
      <c r="MV59" s="24"/>
      <c r="MW59" s="24"/>
      <c r="MX59" s="24"/>
      <c r="MY59" s="24"/>
      <c r="MZ59" s="24"/>
      <c r="NA59" s="24"/>
      <c r="NB59" s="24"/>
      <c r="NC59" s="24"/>
      <c r="ND59" s="24"/>
      <c r="NE59" s="24"/>
      <c r="NF59" s="24"/>
      <c r="NG59" s="24"/>
      <c r="NH59" s="24"/>
      <c r="NI59" s="24"/>
      <c r="NJ59" s="24"/>
      <c r="NK59" s="24"/>
      <c r="NL59" s="24"/>
      <c r="NM59" s="24"/>
      <c r="NN59" s="24"/>
      <c r="NO59" s="24"/>
      <c r="NP59" s="24"/>
      <c r="NQ59" s="24"/>
      <c r="NR59" s="24"/>
      <c r="NS59" s="24"/>
      <c r="NT59" s="24"/>
      <c r="NU59" s="24"/>
      <c r="NV59" s="24"/>
      <c r="NW59" s="24"/>
      <c r="NX59" s="24"/>
      <c r="NY59" s="24"/>
      <c r="NZ59" s="24"/>
      <c r="OA59" s="24"/>
      <c r="OB59" s="24"/>
      <c r="OC59" s="24"/>
      <c r="OD59" s="24"/>
      <c r="OE59" s="24"/>
      <c r="OF59" s="24"/>
      <c r="OG59" s="24"/>
      <c r="OH59" s="24"/>
      <c r="OI59" s="24"/>
      <c r="OJ59" s="24"/>
      <c r="OK59" s="24"/>
      <c r="OL59" s="24"/>
      <c r="OM59" s="24"/>
      <c r="ON59" s="24"/>
      <c r="OO59" s="24"/>
      <c r="OP59" s="24"/>
      <c r="OQ59" s="24"/>
      <c r="OR59" s="24"/>
      <c r="OS59" s="24"/>
      <c r="OT59" s="24"/>
      <c r="OU59" s="24"/>
      <c r="OV59" s="24"/>
      <c r="OW59" s="24"/>
      <c r="OX59" s="24"/>
      <c r="OY59" s="24"/>
      <c r="OZ59" s="24"/>
      <c r="PA59" s="24"/>
      <c r="PB59" s="24"/>
      <c r="PC59" s="24"/>
      <c r="PD59" s="24"/>
      <c r="PE59" s="24"/>
      <c r="PF59" s="24"/>
      <c r="PG59" s="24"/>
      <c r="PH59" s="24"/>
      <c r="PI59" s="24"/>
      <c r="PJ59" s="24"/>
      <c r="PK59" s="24"/>
      <c r="PL59" s="24"/>
      <c r="PM59" s="24"/>
      <c r="PN59" s="24"/>
      <c r="PO59" s="24"/>
      <c r="PP59" s="24"/>
      <c r="PQ59" s="24"/>
      <c r="PR59" s="24"/>
      <c r="PS59" s="24"/>
      <c r="PT59" s="24"/>
      <c r="PU59" s="24"/>
      <c r="PV59" s="24"/>
      <c r="PW59" s="24"/>
      <c r="PX59" s="24"/>
      <c r="PY59" s="24"/>
      <c r="PZ59" s="24"/>
      <c r="QA59" s="24"/>
      <c r="QB59" s="24"/>
      <c r="QC59" s="24"/>
      <c r="QD59" s="24"/>
      <c r="QE59" s="24"/>
      <c r="QF59" s="24"/>
      <c r="QG59" s="24"/>
      <c r="QH59" s="24"/>
      <c r="QI59" s="24"/>
      <c r="QJ59" s="24"/>
      <c r="QK59" s="24"/>
      <c r="QL59" s="24"/>
      <c r="QM59" s="24"/>
      <c r="QN59" s="24"/>
      <c r="QO59" s="24"/>
      <c r="QP59" s="24"/>
      <c r="QQ59" s="24"/>
      <c r="QR59" s="24"/>
      <c r="QS59" s="24"/>
      <c r="QT59" s="24"/>
      <c r="QU59" s="24"/>
      <c r="QV59" s="24"/>
      <c r="QW59" s="24"/>
      <c r="QX59" s="24"/>
      <c r="QY59" s="24"/>
      <c r="QZ59" s="24"/>
      <c r="RA59" s="24"/>
      <c r="RB59" s="24"/>
      <c r="RC59" s="24"/>
      <c r="RD59" s="24"/>
      <c r="RE59" s="24"/>
      <c r="RF59" s="24"/>
      <c r="RG59" s="24"/>
      <c r="RH59" s="24"/>
      <c r="RI59" s="24"/>
      <c r="RJ59" s="24"/>
      <c r="RK59" s="24"/>
      <c r="RL59" s="24"/>
      <c r="RM59" s="24"/>
      <c r="RN59" s="24"/>
      <c r="RO59" s="24"/>
      <c r="RP59" s="24"/>
      <c r="RQ59" s="24"/>
      <c r="RR59" s="24"/>
      <c r="RS59" s="24"/>
      <c r="RT59" s="24"/>
      <c r="RU59" s="24"/>
      <c r="RV59" s="24"/>
      <c r="RW59" s="24"/>
      <c r="RX59" s="24"/>
      <c r="RY59" s="24"/>
      <c r="RZ59" s="24"/>
      <c r="SA59" s="24"/>
      <c r="SB59" s="24"/>
      <c r="SC59" s="24"/>
      <c r="SD59" s="24"/>
      <c r="SE59" s="24"/>
      <c r="SF59" s="24"/>
      <c r="SG59" s="24"/>
      <c r="SH59" s="24"/>
      <c r="SI59" s="24"/>
      <c r="SJ59" s="24"/>
      <c r="SK59" s="24"/>
      <c r="SL59" s="24"/>
      <c r="SM59" s="24"/>
      <c r="SN59" s="24"/>
      <c r="SO59" s="24"/>
      <c r="SP59" s="24"/>
      <c r="SQ59" s="24"/>
      <c r="SR59" s="24"/>
      <c r="SS59" s="24"/>
      <c r="ST59" s="24"/>
      <c r="SU59" s="24"/>
      <c r="SV59" s="24"/>
      <c r="SW59" s="24"/>
      <c r="SX59" s="24"/>
      <c r="SY59" s="24"/>
      <c r="SZ59" s="24"/>
      <c r="TA59" s="24"/>
      <c r="TB59" s="24"/>
      <c r="TC59" s="24"/>
      <c r="TD59" s="24"/>
      <c r="TE59" s="24"/>
      <c r="TF59" s="24"/>
      <c r="TG59" s="24"/>
      <c r="TH59" s="24"/>
      <c r="TI59" s="24"/>
      <c r="TJ59" s="24"/>
      <c r="TK59" s="24"/>
      <c r="TL59" s="24"/>
      <c r="TM59" s="24"/>
      <c r="TN59" s="24"/>
      <c r="TO59" s="24"/>
      <c r="TP59" s="24"/>
      <c r="TQ59" s="24"/>
      <c r="TR59" s="24"/>
      <c r="TS59" s="24"/>
      <c r="TT59" s="24"/>
      <c r="TU59" s="24"/>
      <c r="TV59" s="24"/>
      <c r="TW59" s="24"/>
      <c r="TX59" s="24"/>
      <c r="TY59" s="24"/>
      <c r="TZ59" s="24"/>
      <c r="UA59" s="24"/>
      <c r="UB59" s="24"/>
      <c r="UC59" s="24"/>
      <c r="UD59" s="24"/>
      <c r="UE59" s="24"/>
      <c r="UF59" s="24"/>
      <c r="UG59" s="24"/>
      <c r="UH59" s="24"/>
      <c r="UI59" s="24"/>
      <c r="UJ59" s="24"/>
      <c r="UK59" s="24"/>
      <c r="UL59" s="24"/>
      <c r="UM59" s="24"/>
      <c r="UN59" s="24"/>
      <c r="UO59" s="24"/>
      <c r="UP59" s="24"/>
      <c r="UQ59" s="24"/>
      <c r="UR59" s="24"/>
      <c r="US59" s="24"/>
      <c r="UT59" s="24"/>
      <c r="UU59" s="24"/>
      <c r="UV59" s="24"/>
      <c r="UW59" s="24"/>
      <c r="UX59" s="24"/>
      <c r="UY59" s="24"/>
      <c r="UZ59" s="24"/>
      <c r="VA59" s="24"/>
      <c r="VB59" s="24"/>
      <c r="VC59" s="24"/>
      <c r="VD59" s="24"/>
      <c r="VE59" s="24"/>
      <c r="VF59" s="24"/>
      <c r="VG59" s="24"/>
      <c r="VH59" s="24"/>
      <c r="VI59" s="24"/>
      <c r="VJ59" s="24"/>
      <c r="VK59" s="24"/>
      <c r="VL59" s="24"/>
      <c r="VM59" s="24"/>
      <c r="VN59" s="24"/>
      <c r="VO59" s="24"/>
      <c r="VP59" s="24"/>
      <c r="VQ59" s="24"/>
      <c r="VR59" s="24"/>
      <c r="VS59" s="24"/>
      <c r="VT59" s="24"/>
      <c r="VU59" s="24"/>
      <c r="VV59" s="24"/>
      <c r="VW59" s="24"/>
      <c r="VX59" s="24"/>
      <c r="VY59" s="24"/>
      <c r="VZ59" s="24"/>
      <c r="WA59" s="24"/>
      <c r="WB59" s="24"/>
      <c r="WC59" s="24"/>
      <c r="WD59" s="24"/>
      <c r="WE59" s="24"/>
      <c r="WF59" s="24"/>
      <c r="WG59" s="24"/>
      <c r="WH59" s="24"/>
      <c r="WI59" s="24"/>
      <c r="WJ59" s="24"/>
      <c r="WK59" s="24"/>
      <c r="WL59" s="24"/>
      <c r="WM59" s="24"/>
      <c r="WN59" s="24"/>
      <c r="WO59" s="24"/>
      <c r="WP59" s="24"/>
      <c r="WQ59" s="24"/>
      <c r="WR59" s="24"/>
      <c r="WS59" s="24"/>
      <c r="WT59" s="24"/>
      <c r="WU59" s="24"/>
      <c r="WV59" s="24"/>
      <c r="WW59" s="24"/>
      <c r="WX59" s="24"/>
      <c r="WY59" s="24"/>
      <c r="WZ59" s="24"/>
      <c r="XA59" s="24"/>
      <c r="XB59" s="24"/>
      <c r="XC59" s="24"/>
      <c r="XD59" s="24"/>
      <c r="XE59" s="24"/>
      <c r="XF59" s="24"/>
      <c r="XG59" s="24"/>
      <c r="XH59" s="24"/>
      <c r="XI59" s="24"/>
      <c r="XJ59" s="24"/>
      <c r="XK59" s="24"/>
      <c r="XL59" s="24"/>
      <c r="XM59" s="24"/>
      <c r="XN59" s="24"/>
      <c r="XO59" s="24"/>
      <c r="XP59" s="24"/>
      <c r="XQ59" s="24"/>
      <c r="XR59" s="24"/>
      <c r="XS59" s="24"/>
      <c r="XT59" s="24"/>
      <c r="XU59" s="24"/>
      <c r="XV59" s="24"/>
      <c r="XW59" s="24"/>
      <c r="XX59" s="24"/>
      <c r="XY59" s="24"/>
      <c r="XZ59" s="24"/>
      <c r="YA59" s="24"/>
      <c r="YB59" s="24"/>
      <c r="YC59" s="24"/>
      <c r="YD59" s="24"/>
      <c r="YE59" s="24"/>
      <c r="YF59" s="24"/>
      <c r="YG59" s="24"/>
      <c r="YH59" s="24"/>
      <c r="YI59" s="24"/>
      <c r="YJ59" s="24"/>
      <c r="YK59" s="24"/>
      <c r="YL59" s="24"/>
      <c r="YM59" s="24"/>
      <c r="YN59" s="24"/>
      <c r="YO59" s="24"/>
      <c r="YP59" s="24"/>
      <c r="YQ59" s="24"/>
      <c r="YR59" s="24"/>
      <c r="YS59" s="24"/>
      <c r="YT59" s="24"/>
      <c r="YU59" s="24"/>
      <c r="YV59" s="24"/>
      <c r="YW59" s="24"/>
      <c r="YX59" s="24"/>
      <c r="YY59" s="24"/>
      <c r="YZ59" s="24"/>
      <c r="ZA59" s="24"/>
      <c r="ZB59" s="24"/>
      <c r="ZC59" s="24"/>
      <c r="ZD59" s="24"/>
      <c r="ZE59" s="24"/>
      <c r="ZF59" s="24"/>
      <c r="ZG59" s="24"/>
      <c r="ZH59" s="24"/>
      <c r="ZI59" s="24"/>
      <c r="ZJ59" s="24"/>
      <c r="ZK59" s="24"/>
      <c r="ZL59" s="24"/>
      <c r="ZM59" s="24"/>
      <c r="ZN59" s="24"/>
      <c r="ZO59" s="24"/>
      <c r="ZP59" s="24"/>
      <c r="ZQ59" s="24"/>
      <c r="ZR59" s="24"/>
      <c r="ZS59" s="24"/>
      <c r="ZT59" s="24"/>
      <c r="ZU59" s="24"/>
      <c r="ZV59" s="24"/>
      <c r="ZW59" s="24"/>
      <c r="ZX59" s="24"/>
      <c r="ZY59" s="24"/>
      <c r="ZZ59" s="24"/>
      <c r="AAA59" s="24"/>
      <c r="AAB59" s="24"/>
      <c r="AAC59" s="24"/>
      <c r="AAD59" s="24"/>
      <c r="AAE59" s="24"/>
      <c r="AAF59" s="24"/>
      <c r="AAG59" s="24"/>
      <c r="AAH59" s="24"/>
      <c r="AAI59" s="24"/>
      <c r="AAJ59" s="24"/>
      <c r="AAK59" s="24"/>
      <c r="AAL59" s="24"/>
      <c r="AAM59" s="24"/>
      <c r="AAN59" s="24"/>
      <c r="AAO59" s="24"/>
      <c r="AAP59" s="24"/>
      <c r="AAQ59" s="24"/>
      <c r="AAR59" s="24"/>
      <c r="AAS59" s="24"/>
      <c r="AAT59" s="24"/>
      <c r="AAU59" s="24"/>
      <c r="AAV59" s="24"/>
      <c r="AAW59" s="24"/>
      <c r="AAX59" s="24"/>
      <c r="AAY59" s="24"/>
      <c r="AAZ59" s="24"/>
      <c r="ABA59" s="24"/>
      <c r="ABB59" s="24"/>
      <c r="ABC59" s="24"/>
      <c r="ABD59" s="24"/>
      <c r="ABE59" s="24"/>
      <c r="ABF59" s="24"/>
      <c r="ABG59" s="24"/>
      <c r="ABH59" s="24"/>
      <c r="ABI59" s="24"/>
      <c r="ABJ59" s="24"/>
      <c r="ABK59" s="24"/>
      <c r="ABL59" s="24"/>
      <c r="ABM59" s="24"/>
      <c r="ABN59" s="24"/>
      <c r="ABO59" s="24"/>
      <c r="ABP59" s="24"/>
      <c r="ABQ59" s="24"/>
      <c r="ABR59" s="24"/>
      <c r="ABS59" s="24"/>
      <c r="ABT59" s="24"/>
      <c r="ABU59" s="24"/>
      <c r="ABV59" s="24"/>
      <c r="ABW59" s="24"/>
      <c r="ABX59" s="24"/>
      <c r="ABY59" s="24"/>
      <c r="ABZ59" s="24"/>
      <c r="ACA59" s="24"/>
      <c r="ACB59" s="24"/>
      <c r="ACC59" s="24"/>
      <c r="ACD59" s="24"/>
      <c r="ACE59" s="24"/>
      <c r="ACF59" s="24"/>
      <c r="ACG59" s="24"/>
      <c r="ACH59" s="24"/>
      <c r="ACI59" s="24"/>
      <c r="ACJ59" s="24"/>
      <c r="ACK59" s="24"/>
      <c r="ACL59" s="24"/>
      <c r="ACM59" s="24"/>
      <c r="ACN59" s="24"/>
      <c r="ACO59" s="24"/>
      <c r="ACP59" s="24"/>
      <c r="ACQ59" s="24"/>
      <c r="ACR59" s="24"/>
      <c r="ACS59" s="24"/>
      <c r="ACT59" s="24"/>
      <c r="ACU59" s="24"/>
      <c r="ACV59" s="24"/>
      <c r="ACW59" s="24"/>
      <c r="ACX59" s="24"/>
      <c r="ACY59" s="24"/>
      <c r="ACZ59" s="24"/>
      <c r="ADA59" s="24"/>
      <c r="ADB59" s="24"/>
      <c r="ADC59" s="24"/>
      <c r="ADD59" s="24"/>
      <c r="ADE59" s="24"/>
      <c r="ADF59" s="24"/>
      <c r="ADG59" s="24"/>
      <c r="ADH59" s="24"/>
      <c r="ADI59" s="24"/>
      <c r="ADJ59" s="24"/>
      <c r="ADK59" s="24"/>
      <c r="ADL59" s="24"/>
      <c r="ADM59" s="24"/>
      <c r="ADN59" s="24"/>
      <c r="ADO59" s="24"/>
      <c r="ADP59" s="24"/>
      <c r="ADQ59" s="24"/>
      <c r="ADR59" s="24"/>
      <c r="ADS59" s="24"/>
      <c r="ADT59" s="24"/>
      <c r="ADU59" s="24"/>
      <c r="ADV59" s="24"/>
      <c r="ADW59" s="24"/>
      <c r="ADX59" s="24"/>
      <c r="ADY59" s="24"/>
      <c r="ADZ59" s="24"/>
      <c r="AEA59" s="24"/>
      <c r="AEB59" s="24"/>
      <c r="AEC59" s="24"/>
      <c r="AED59" s="24"/>
      <c r="AEE59" s="24"/>
      <c r="AEF59" s="24"/>
      <c r="AEG59" s="24"/>
      <c r="AEH59" s="24"/>
      <c r="AEI59" s="24"/>
      <c r="AEJ59" s="24"/>
      <c r="AEK59" s="24"/>
      <c r="AEL59" s="24"/>
      <c r="AEM59" s="24"/>
      <c r="AEN59" s="24"/>
      <c r="AEO59" s="24"/>
      <c r="AEP59" s="24"/>
      <c r="AEQ59" s="24"/>
      <c r="AER59" s="24"/>
      <c r="AES59" s="24"/>
      <c r="AET59" s="24"/>
      <c r="AEU59" s="24"/>
      <c r="AEV59" s="24"/>
      <c r="AEW59" s="24"/>
      <c r="AEX59" s="24"/>
      <c r="AEY59" s="24"/>
      <c r="AEZ59" s="24"/>
      <c r="AFA59" s="24"/>
      <c r="AFB59" s="24"/>
      <c r="AFC59" s="24"/>
      <c r="AFD59" s="24"/>
      <c r="AFE59" s="24"/>
      <c r="AFF59" s="24"/>
      <c r="AFG59" s="24"/>
      <c r="AFH59" s="24"/>
      <c r="AFI59" s="24"/>
      <c r="AFJ59" s="24"/>
      <c r="AFK59" s="24"/>
      <c r="AFL59" s="24"/>
      <c r="AFM59" s="24"/>
      <c r="AFN59" s="24"/>
      <c r="AFO59" s="24"/>
      <c r="AFP59" s="24"/>
      <c r="AFQ59" s="24"/>
      <c r="AFR59" s="24"/>
      <c r="AFS59" s="24"/>
      <c r="AFT59" s="24"/>
      <c r="AFU59" s="24"/>
      <c r="AFV59" s="24"/>
      <c r="AFW59" s="24"/>
      <c r="AFX59" s="24"/>
      <c r="AFY59" s="24"/>
      <c r="AFZ59" s="24"/>
      <c r="AGA59" s="24"/>
      <c r="AGB59" s="24"/>
      <c r="AGC59" s="24"/>
      <c r="AGD59" s="24"/>
      <c r="AGE59" s="24"/>
      <c r="AGF59" s="24"/>
      <c r="AGG59" s="24"/>
      <c r="AGH59" s="24"/>
      <c r="AGI59" s="24"/>
      <c r="AGJ59" s="24"/>
      <c r="AGK59" s="24"/>
      <c r="AGL59" s="24"/>
      <c r="AGM59" s="24"/>
      <c r="AGN59" s="24"/>
      <c r="AGO59" s="24"/>
      <c r="AGP59" s="24"/>
      <c r="AGQ59" s="24"/>
      <c r="AGR59" s="24"/>
      <c r="AGS59" s="24"/>
      <c r="AGT59" s="24"/>
      <c r="AGU59" s="24"/>
      <c r="AGV59" s="24"/>
      <c r="AGW59" s="24"/>
      <c r="AGX59" s="24"/>
      <c r="AGY59" s="24"/>
      <c r="AGZ59" s="24"/>
      <c r="AHA59" s="24"/>
      <c r="AHB59" s="24"/>
      <c r="AHC59" s="24"/>
      <c r="AHD59" s="24"/>
      <c r="AHE59" s="24"/>
      <c r="AHF59" s="24"/>
      <c r="AHG59" s="24"/>
      <c r="AHH59" s="24"/>
      <c r="AHI59" s="24"/>
      <c r="AHJ59" s="24"/>
      <c r="AHK59" s="24"/>
      <c r="AHL59" s="24"/>
      <c r="AHM59" s="24"/>
      <c r="AHN59" s="24"/>
      <c r="AHO59" s="24"/>
      <c r="AHP59" s="24"/>
      <c r="AHQ59" s="24"/>
      <c r="AHR59" s="24"/>
      <c r="AHS59" s="24"/>
      <c r="AHT59" s="24"/>
      <c r="AHU59" s="24"/>
      <c r="AHV59" s="24"/>
      <c r="AHW59" s="24"/>
      <c r="AHX59" s="24"/>
      <c r="AHY59" s="24"/>
      <c r="AHZ59" s="24"/>
      <c r="AIA59" s="24"/>
      <c r="AIB59" s="24"/>
      <c r="AIC59" s="24"/>
      <c r="AID59" s="24"/>
      <c r="AIE59" s="24"/>
      <c r="AIF59" s="24"/>
      <c r="AIG59" s="24"/>
      <c r="AIH59" s="24"/>
      <c r="AII59" s="24"/>
      <c r="AIJ59" s="24"/>
      <c r="AIK59" s="24"/>
      <c r="AIL59" s="24"/>
      <c r="AIM59" s="24"/>
      <c r="AIN59" s="24"/>
      <c r="AIO59" s="24"/>
      <c r="AIP59" s="24"/>
      <c r="AIQ59" s="24"/>
      <c r="AIR59" s="24"/>
      <c r="AIS59" s="24"/>
      <c r="AIT59" s="24"/>
      <c r="AIU59" s="24"/>
      <c r="AIV59" s="24"/>
      <c r="AIW59" s="24"/>
      <c r="AIX59" s="24"/>
      <c r="AIY59" s="24"/>
      <c r="AIZ59" s="24"/>
      <c r="AJA59" s="24"/>
      <c r="AJB59" s="24"/>
      <c r="AJC59" s="24"/>
      <c r="AJD59" s="24"/>
      <c r="AJE59" s="24"/>
      <c r="AJF59" s="24"/>
      <c r="AJG59" s="24"/>
      <c r="AJH59" s="24"/>
      <c r="AJI59" s="24"/>
      <c r="AJJ59" s="24"/>
      <c r="AJK59" s="24"/>
      <c r="AJL59" s="24"/>
      <c r="AJM59" s="24"/>
      <c r="AJN59" s="24"/>
      <c r="AJO59" s="24"/>
      <c r="AJP59" s="24"/>
      <c r="AJQ59" s="24"/>
      <c r="AJR59" s="24"/>
      <c r="AJS59" s="24"/>
      <c r="AJT59" s="24"/>
      <c r="AJU59" s="24"/>
      <c r="AJV59" s="24"/>
      <c r="AJW59" s="24"/>
      <c r="AJX59" s="24"/>
      <c r="AJY59" s="24"/>
      <c r="AJZ59" s="24"/>
      <c r="AKA59" s="24"/>
      <c r="AKB59" s="24"/>
      <c r="AKC59" s="24"/>
      <c r="AKD59" s="24"/>
      <c r="AKE59" s="24"/>
      <c r="AKF59" s="24"/>
      <c r="AKG59" s="24"/>
      <c r="AKH59" s="24"/>
      <c r="AKI59" s="24"/>
      <c r="AKJ59" s="24"/>
      <c r="AKK59" s="24"/>
      <c r="AKL59" s="24"/>
      <c r="AKM59" s="24"/>
      <c r="AKN59" s="24"/>
      <c r="AKO59" s="24"/>
      <c r="AKP59" s="24"/>
      <c r="AKQ59" s="24"/>
      <c r="AKR59" s="24"/>
      <c r="AKS59" s="24"/>
      <c r="AKT59" s="24"/>
      <c r="AKU59" s="24"/>
      <c r="AKV59" s="24"/>
      <c r="AKW59" s="24"/>
      <c r="AKX59" s="24"/>
      <c r="AKY59" s="24"/>
      <c r="AKZ59" s="24"/>
      <c r="ALA59" s="24"/>
      <c r="ALB59" s="24"/>
      <c r="ALC59" s="24"/>
      <c r="ALD59" s="24"/>
      <c r="ALE59" s="24"/>
      <c r="ALF59" s="24"/>
      <c r="ALG59" s="24"/>
      <c r="ALH59" s="24"/>
      <c r="ALI59" s="24"/>
      <c r="ALJ59" s="24"/>
      <c r="ALK59" s="24"/>
      <c r="ALL59" s="24"/>
      <c r="ALM59" s="24"/>
      <c r="ALN59" s="24"/>
      <c r="ALO59" s="24"/>
      <c r="ALP59" s="24"/>
      <c r="ALQ59" s="24"/>
      <c r="ALR59" s="24"/>
      <c r="ALS59" s="24"/>
      <c r="ALT59" s="24"/>
      <c r="ALU59" s="24"/>
      <c r="ALV59" s="24"/>
      <c r="ALW59" s="24"/>
      <c r="ALX59" s="24"/>
      <c r="ALY59" s="24"/>
      <c r="ALZ59" s="24"/>
      <c r="AMA59" s="24"/>
      <c r="AMB59" s="24"/>
      <c r="AMC59" s="24"/>
    </row>
    <row r="60" spans="1:1017" s="149" customFormat="1">
      <c r="A60" s="132" t="s">
        <v>174</v>
      </c>
      <c r="B60" s="133" t="s">
        <v>175</v>
      </c>
      <c r="C60" s="134" t="s">
        <v>176</v>
      </c>
      <c r="D60" s="133" t="s">
        <v>177</v>
      </c>
      <c r="E60" s="62" t="s">
        <v>47</v>
      </c>
      <c r="F60" s="112">
        <v>1</v>
      </c>
      <c r="G60" s="60">
        <v>10373.07</v>
      </c>
      <c r="H60" s="83">
        <f t="shared" si="11"/>
        <v>0.21229999999999999</v>
      </c>
      <c r="I60" s="60">
        <f t="shared" si="15"/>
        <v>12575.27</v>
      </c>
      <c r="J60" s="60">
        <f t="shared" si="16"/>
        <v>10373.07</v>
      </c>
      <c r="K60" s="60">
        <f t="shared" si="17"/>
        <v>12575.27</v>
      </c>
      <c r="L60" s="58">
        <f>15.7152+159.6985</f>
        <v>175.41370000000001</v>
      </c>
      <c r="M60" s="24"/>
      <c r="N60" s="24"/>
      <c r="O60" s="24"/>
      <c r="P60" s="24"/>
      <c r="Q60" s="24"/>
      <c r="R60" s="24"/>
      <c r="S60" s="24"/>
      <c r="T60" s="24"/>
      <c r="U60" s="24"/>
      <c r="V60" s="24"/>
      <c r="W60" s="24"/>
      <c r="X60" s="24"/>
      <c r="Y60" s="24"/>
      <c r="Z60" s="24"/>
      <c r="AA60" s="24"/>
      <c r="AB60" s="24"/>
      <c r="AC60" s="24"/>
      <c r="AD60" s="24"/>
      <c r="AE60" s="24"/>
      <c r="AF60" s="24"/>
      <c r="AG60" s="24"/>
      <c r="AH60" s="24"/>
      <c r="AI60" s="24"/>
      <c r="AJ60" s="24"/>
      <c r="AK60" s="24"/>
      <c r="AL60" s="24"/>
      <c r="AM60" s="24"/>
      <c r="AN60" s="24"/>
      <c r="AO60" s="24"/>
      <c r="AP60" s="24"/>
      <c r="AQ60" s="24"/>
      <c r="AR60" s="24"/>
      <c r="AS60" s="24"/>
      <c r="AT60" s="24"/>
      <c r="AU60" s="24"/>
      <c r="AV60" s="24"/>
      <c r="AW60" s="24"/>
      <c r="AX60" s="24"/>
      <c r="AY60" s="24"/>
      <c r="AZ60" s="24"/>
      <c r="BA60" s="24"/>
      <c r="BB60" s="24"/>
      <c r="BC60" s="24"/>
      <c r="BD60" s="24"/>
      <c r="BE60" s="24"/>
      <c r="BF60" s="24"/>
      <c r="BG60" s="24"/>
      <c r="BH60" s="24"/>
      <c r="BI60" s="24"/>
      <c r="BJ60" s="24"/>
      <c r="BK60" s="24"/>
      <c r="BL60" s="24"/>
      <c r="BM60" s="24"/>
      <c r="BN60" s="24"/>
      <c r="BO60" s="24"/>
      <c r="BP60" s="24"/>
      <c r="BQ60" s="24"/>
      <c r="BR60" s="24"/>
      <c r="BS60" s="24"/>
      <c r="BT60" s="24"/>
      <c r="BU60" s="24"/>
      <c r="BV60" s="24"/>
      <c r="BW60" s="24"/>
      <c r="BX60" s="24"/>
      <c r="BY60" s="24"/>
      <c r="BZ60" s="24"/>
      <c r="CA60" s="24"/>
      <c r="CB60" s="24"/>
      <c r="CC60" s="24"/>
      <c r="CD60" s="24"/>
      <c r="CE60" s="24"/>
      <c r="CF60" s="24"/>
      <c r="CG60" s="24"/>
      <c r="CH60" s="24"/>
      <c r="CI60" s="24"/>
      <c r="CJ60" s="24"/>
      <c r="CK60" s="24"/>
      <c r="CL60" s="24"/>
      <c r="CM60" s="24"/>
      <c r="CN60" s="24"/>
      <c r="CO60" s="24"/>
      <c r="CP60" s="24"/>
      <c r="CQ60" s="24"/>
      <c r="CR60" s="24"/>
      <c r="CS60" s="24"/>
      <c r="CT60" s="24"/>
      <c r="CU60" s="24"/>
      <c r="CV60" s="24"/>
      <c r="CW60" s="24"/>
      <c r="CX60" s="24"/>
      <c r="CY60" s="24"/>
      <c r="CZ60" s="24"/>
      <c r="DA60" s="24"/>
      <c r="DB60" s="24"/>
      <c r="DC60" s="24"/>
      <c r="DD60" s="24"/>
      <c r="DE60" s="24"/>
      <c r="DF60" s="24"/>
      <c r="DG60" s="24"/>
      <c r="DH60" s="24"/>
      <c r="DI60" s="24"/>
      <c r="DJ60" s="24"/>
      <c r="DK60" s="24"/>
      <c r="DL60" s="24"/>
      <c r="DM60" s="24"/>
      <c r="DN60" s="24"/>
      <c r="DO60" s="24"/>
      <c r="DP60" s="24"/>
      <c r="DQ60" s="24"/>
      <c r="DR60" s="24"/>
      <c r="DS60" s="24"/>
      <c r="DT60" s="24"/>
      <c r="DU60" s="24"/>
      <c r="DV60" s="24"/>
      <c r="DW60" s="24"/>
      <c r="DX60" s="24"/>
      <c r="DY60" s="24"/>
      <c r="DZ60" s="24"/>
      <c r="EA60" s="24"/>
      <c r="EB60" s="24"/>
      <c r="EC60" s="24"/>
      <c r="ED60" s="24"/>
      <c r="EE60" s="24"/>
      <c r="EF60" s="24"/>
      <c r="EG60" s="24"/>
      <c r="EH60" s="24"/>
      <c r="EI60" s="24"/>
      <c r="EJ60" s="24"/>
      <c r="EK60" s="24"/>
      <c r="EL60" s="24"/>
      <c r="EM60" s="24"/>
      <c r="EN60" s="24"/>
      <c r="EO60" s="24"/>
      <c r="EP60" s="24"/>
      <c r="EQ60" s="24"/>
      <c r="ER60" s="24"/>
      <c r="ES60" s="24"/>
      <c r="ET60" s="24"/>
      <c r="EU60" s="24"/>
      <c r="EV60" s="24"/>
      <c r="EW60" s="24"/>
      <c r="EX60" s="24"/>
      <c r="EY60" s="24"/>
      <c r="EZ60" s="24"/>
      <c r="FA60" s="24"/>
      <c r="FB60" s="24"/>
      <c r="FC60" s="24"/>
      <c r="FD60" s="24"/>
      <c r="FE60" s="24"/>
      <c r="FF60" s="24"/>
      <c r="FG60" s="24"/>
      <c r="FH60" s="24"/>
      <c r="FI60" s="24"/>
      <c r="FJ60" s="24"/>
      <c r="FK60" s="24"/>
      <c r="FL60" s="24"/>
      <c r="FM60" s="24"/>
      <c r="FN60" s="24"/>
      <c r="FO60" s="24"/>
      <c r="FP60" s="24"/>
      <c r="FQ60" s="24"/>
      <c r="FR60" s="24"/>
      <c r="FS60" s="24"/>
      <c r="FT60" s="24"/>
      <c r="FU60" s="24"/>
      <c r="FV60" s="24"/>
      <c r="FW60" s="24"/>
      <c r="FX60" s="24"/>
      <c r="FY60" s="24"/>
      <c r="FZ60" s="24"/>
      <c r="GA60" s="24"/>
      <c r="GB60" s="24"/>
      <c r="GC60" s="24"/>
      <c r="GD60" s="24"/>
      <c r="GE60" s="24"/>
      <c r="GF60" s="24"/>
      <c r="GG60" s="24"/>
      <c r="GH60" s="24"/>
      <c r="GI60" s="24"/>
      <c r="GJ60" s="24"/>
      <c r="GK60" s="24"/>
      <c r="GL60" s="24"/>
      <c r="GM60" s="24"/>
      <c r="GN60" s="24"/>
      <c r="GO60" s="24"/>
      <c r="GP60" s="24"/>
      <c r="GQ60" s="24"/>
      <c r="GR60" s="24"/>
      <c r="GS60" s="24"/>
      <c r="GT60" s="24"/>
      <c r="GU60" s="24"/>
      <c r="GV60" s="24"/>
      <c r="GW60" s="24"/>
      <c r="GX60" s="24"/>
      <c r="GY60" s="24"/>
      <c r="GZ60" s="24"/>
      <c r="HA60" s="24"/>
      <c r="HB60" s="24"/>
      <c r="HC60" s="24"/>
      <c r="HD60" s="24"/>
      <c r="HE60" s="24"/>
      <c r="HF60" s="24"/>
      <c r="HG60" s="24"/>
      <c r="HH60" s="24"/>
      <c r="HI60" s="24"/>
      <c r="HJ60" s="24"/>
      <c r="HK60" s="24"/>
      <c r="HL60" s="24"/>
      <c r="HM60" s="24"/>
      <c r="HN60" s="24"/>
      <c r="HO60" s="24"/>
      <c r="HP60" s="24"/>
      <c r="HQ60" s="24"/>
      <c r="HR60" s="24"/>
      <c r="HS60" s="24"/>
      <c r="HT60" s="24"/>
      <c r="HU60" s="24"/>
      <c r="HV60" s="24"/>
      <c r="HW60" s="24"/>
      <c r="HX60" s="24"/>
      <c r="HY60" s="24"/>
      <c r="HZ60" s="24"/>
      <c r="IA60" s="24"/>
      <c r="IB60" s="24"/>
      <c r="IC60" s="24"/>
      <c r="ID60" s="24"/>
      <c r="IE60" s="24"/>
      <c r="IF60" s="24"/>
      <c r="IG60" s="24"/>
      <c r="IH60" s="24"/>
      <c r="II60" s="24"/>
      <c r="IJ60" s="24"/>
      <c r="IK60" s="24"/>
      <c r="IL60" s="24"/>
      <c r="IM60" s="24"/>
      <c r="IN60" s="24"/>
      <c r="IO60" s="24"/>
      <c r="IP60" s="24"/>
      <c r="IQ60" s="24"/>
      <c r="IR60" s="24"/>
      <c r="IS60" s="24"/>
      <c r="IT60" s="24"/>
      <c r="IU60" s="24"/>
      <c r="IV60" s="24"/>
      <c r="IW60" s="24"/>
      <c r="IX60" s="24"/>
      <c r="IY60" s="24"/>
      <c r="IZ60" s="24"/>
      <c r="JA60" s="24"/>
      <c r="JB60" s="24"/>
      <c r="JC60" s="24"/>
      <c r="JD60" s="24"/>
      <c r="JE60" s="24"/>
      <c r="JF60" s="24"/>
      <c r="JG60" s="24"/>
      <c r="JH60" s="24"/>
      <c r="JI60" s="24"/>
      <c r="JJ60" s="24"/>
      <c r="JK60" s="24"/>
      <c r="JL60" s="24"/>
      <c r="JM60" s="24"/>
      <c r="JN60" s="24"/>
      <c r="JO60" s="24"/>
      <c r="JP60" s="24"/>
      <c r="JQ60" s="24"/>
      <c r="JR60" s="24"/>
      <c r="JS60" s="24"/>
      <c r="JT60" s="24"/>
      <c r="JU60" s="24"/>
      <c r="JV60" s="24"/>
      <c r="JW60" s="24"/>
      <c r="JX60" s="24"/>
      <c r="JY60" s="24"/>
      <c r="JZ60" s="24"/>
      <c r="KA60" s="24"/>
      <c r="KB60" s="24"/>
      <c r="KC60" s="24"/>
      <c r="KD60" s="24"/>
      <c r="KE60" s="24"/>
      <c r="KF60" s="24"/>
      <c r="KG60" s="24"/>
      <c r="KH60" s="24"/>
      <c r="KI60" s="24"/>
      <c r="KJ60" s="24"/>
      <c r="KK60" s="24"/>
      <c r="KL60" s="24"/>
      <c r="KM60" s="24"/>
      <c r="KN60" s="24"/>
      <c r="KO60" s="24"/>
      <c r="KP60" s="24"/>
      <c r="KQ60" s="24"/>
      <c r="KR60" s="24"/>
      <c r="KS60" s="24"/>
      <c r="KT60" s="24"/>
      <c r="KU60" s="24"/>
      <c r="KV60" s="24"/>
      <c r="KW60" s="24"/>
      <c r="KX60" s="24"/>
      <c r="KY60" s="24"/>
      <c r="KZ60" s="24"/>
      <c r="LA60" s="24"/>
      <c r="LB60" s="24"/>
      <c r="LC60" s="24"/>
      <c r="LD60" s="24"/>
      <c r="LE60" s="24"/>
      <c r="LF60" s="24"/>
      <c r="LG60" s="24"/>
      <c r="LH60" s="24"/>
      <c r="LI60" s="24"/>
      <c r="LJ60" s="24"/>
      <c r="LK60" s="24"/>
      <c r="LL60" s="24"/>
      <c r="LM60" s="24"/>
      <c r="LN60" s="24"/>
      <c r="LO60" s="24"/>
      <c r="LP60" s="24"/>
      <c r="LQ60" s="24"/>
      <c r="LR60" s="24"/>
      <c r="LS60" s="24"/>
      <c r="LT60" s="24"/>
      <c r="LU60" s="24"/>
      <c r="LV60" s="24"/>
      <c r="LW60" s="24"/>
      <c r="LX60" s="24"/>
      <c r="LY60" s="24"/>
      <c r="LZ60" s="24"/>
      <c r="MA60" s="24"/>
      <c r="MB60" s="24"/>
      <c r="MC60" s="24"/>
      <c r="MD60" s="24"/>
      <c r="ME60" s="24"/>
      <c r="MF60" s="24"/>
      <c r="MG60" s="24"/>
      <c r="MH60" s="24"/>
      <c r="MI60" s="24"/>
      <c r="MJ60" s="24"/>
      <c r="MK60" s="24"/>
      <c r="ML60" s="24"/>
      <c r="MM60" s="24"/>
      <c r="MN60" s="24"/>
      <c r="MO60" s="24"/>
      <c r="MP60" s="24"/>
      <c r="MQ60" s="24"/>
      <c r="MR60" s="24"/>
      <c r="MS60" s="24"/>
      <c r="MT60" s="24"/>
      <c r="MU60" s="24"/>
      <c r="MV60" s="24"/>
      <c r="MW60" s="24"/>
      <c r="MX60" s="24"/>
      <c r="MY60" s="24"/>
      <c r="MZ60" s="24"/>
      <c r="NA60" s="24"/>
      <c r="NB60" s="24"/>
      <c r="NC60" s="24"/>
      <c r="ND60" s="24"/>
      <c r="NE60" s="24"/>
      <c r="NF60" s="24"/>
      <c r="NG60" s="24"/>
      <c r="NH60" s="24"/>
      <c r="NI60" s="24"/>
      <c r="NJ60" s="24"/>
      <c r="NK60" s="24"/>
      <c r="NL60" s="24"/>
      <c r="NM60" s="24"/>
      <c r="NN60" s="24"/>
      <c r="NO60" s="24"/>
      <c r="NP60" s="24"/>
      <c r="NQ60" s="24"/>
      <c r="NR60" s="24"/>
      <c r="NS60" s="24"/>
      <c r="NT60" s="24"/>
      <c r="NU60" s="24"/>
      <c r="NV60" s="24"/>
      <c r="NW60" s="24"/>
      <c r="NX60" s="24"/>
      <c r="NY60" s="24"/>
      <c r="NZ60" s="24"/>
      <c r="OA60" s="24"/>
      <c r="OB60" s="24"/>
      <c r="OC60" s="24"/>
      <c r="OD60" s="24"/>
      <c r="OE60" s="24"/>
      <c r="OF60" s="24"/>
      <c r="OG60" s="24"/>
      <c r="OH60" s="24"/>
      <c r="OI60" s="24"/>
      <c r="OJ60" s="24"/>
      <c r="OK60" s="24"/>
      <c r="OL60" s="24"/>
      <c r="OM60" s="24"/>
      <c r="ON60" s="24"/>
      <c r="OO60" s="24"/>
      <c r="OP60" s="24"/>
      <c r="OQ60" s="24"/>
      <c r="OR60" s="24"/>
      <c r="OS60" s="24"/>
      <c r="OT60" s="24"/>
      <c r="OU60" s="24"/>
      <c r="OV60" s="24"/>
      <c r="OW60" s="24"/>
      <c r="OX60" s="24"/>
      <c r="OY60" s="24"/>
      <c r="OZ60" s="24"/>
      <c r="PA60" s="24"/>
      <c r="PB60" s="24"/>
      <c r="PC60" s="24"/>
      <c r="PD60" s="24"/>
      <c r="PE60" s="24"/>
      <c r="PF60" s="24"/>
      <c r="PG60" s="24"/>
      <c r="PH60" s="24"/>
      <c r="PI60" s="24"/>
      <c r="PJ60" s="24"/>
      <c r="PK60" s="24"/>
      <c r="PL60" s="24"/>
      <c r="PM60" s="24"/>
      <c r="PN60" s="24"/>
      <c r="PO60" s="24"/>
      <c r="PP60" s="24"/>
      <c r="PQ60" s="24"/>
      <c r="PR60" s="24"/>
      <c r="PS60" s="24"/>
      <c r="PT60" s="24"/>
      <c r="PU60" s="24"/>
      <c r="PV60" s="24"/>
      <c r="PW60" s="24"/>
      <c r="PX60" s="24"/>
      <c r="PY60" s="24"/>
      <c r="PZ60" s="24"/>
      <c r="QA60" s="24"/>
      <c r="QB60" s="24"/>
      <c r="QC60" s="24"/>
      <c r="QD60" s="24"/>
      <c r="QE60" s="24"/>
      <c r="QF60" s="24"/>
      <c r="QG60" s="24"/>
      <c r="QH60" s="24"/>
      <c r="QI60" s="24"/>
      <c r="QJ60" s="24"/>
      <c r="QK60" s="24"/>
      <c r="QL60" s="24"/>
      <c r="QM60" s="24"/>
      <c r="QN60" s="24"/>
      <c r="QO60" s="24"/>
      <c r="QP60" s="24"/>
      <c r="QQ60" s="24"/>
      <c r="QR60" s="24"/>
      <c r="QS60" s="24"/>
      <c r="QT60" s="24"/>
      <c r="QU60" s="24"/>
      <c r="QV60" s="24"/>
      <c r="QW60" s="24"/>
      <c r="QX60" s="24"/>
      <c r="QY60" s="24"/>
      <c r="QZ60" s="24"/>
      <c r="RA60" s="24"/>
      <c r="RB60" s="24"/>
      <c r="RC60" s="24"/>
      <c r="RD60" s="24"/>
      <c r="RE60" s="24"/>
      <c r="RF60" s="24"/>
      <c r="RG60" s="24"/>
      <c r="RH60" s="24"/>
      <c r="RI60" s="24"/>
      <c r="RJ60" s="24"/>
      <c r="RK60" s="24"/>
      <c r="RL60" s="24"/>
      <c r="RM60" s="24"/>
      <c r="RN60" s="24"/>
      <c r="RO60" s="24"/>
      <c r="RP60" s="24"/>
      <c r="RQ60" s="24"/>
      <c r="RR60" s="24"/>
      <c r="RS60" s="24"/>
      <c r="RT60" s="24"/>
      <c r="RU60" s="24"/>
      <c r="RV60" s="24"/>
      <c r="RW60" s="24"/>
      <c r="RX60" s="24"/>
      <c r="RY60" s="24"/>
      <c r="RZ60" s="24"/>
      <c r="SA60" s="24"/>
      <c r="SB60" s="24"/>
      <c r="SC60" s="24"/>
      <c r="SD60" s="24"/>
      <c r="SE60" s="24"/>
      <c r="SF60" s="24"/>
      <c r="SG60" s="24"/>
      <c r="SH60" s="24"/>
      <c r="SI60" s="24"/>
      <c r="SJ60" s="24"/>
      <c r="SK60" s="24"/>
      <c r="SL60" s="24"/>
      <c r="SM60" s="24"/>
      <c r="SN60" s="24"/>
      <c r="SO60" s="24"/>
      <c r="SP60" s="24"/>
      <c r="SQ60" s="24"/>
      <c r="SR60" s="24"/>
      <c r="SS60" s="24"/>
      <c r="ST60" s="24"/>
      <c r="SU60" s="24"/>
      <c r="SV60" s="24"/>
      <c r="SW60" s="24"/>
      <c r="SX60" s="24"/>
      <c r="SY60" s="24"/>
      <c r="SZ60" s="24"/>
      <c r="TA60" s="24"/>
      <c r="TB60" s="24"/>
      <c r="TC60" s="24"/>
      <c r="TD60" s="24"/>
      <c r="TE60" s="24"/>
      <c r="TF60" s="24"/>
      <c r="TG60" s="24"/>
      <c r="TH60" s="24"/>
      <c r="TI60" s="24"/>
      <c r="TJ60" s="24"/>
      <c r="TK60" s="24"/>
      <c r="TL60" s="24"/>
      <c r="TM60" s="24"/>
      <c r="TN60" s="24"/>
      <c r="TO60" s="24"/>
      <c r="TP60" s="24"/>
      <c r="TQ60" s="24"/>
      <c r="TR60" s="24"/>
      <c r="TS60" s="24"/>
      <c r="TT60" s="24"/>
      <c r="TU60" s="24"/>
      <c r="TV60" s="24"/>
      <c r="TW60" s="24"/>
      <c r="TX60" s="24"/>
      <c r="TY60" s="24"/>
      <c r="TZ60" s="24"/>
      <c r="UA60" s="24"/>
      <c r="UB60" s="24"/>
      <c r="UC60" s="24"/>
      <c r="UD60" s="24"/>
      <c r="UE60" s="24"/>
      <c r="UF60" s="24"/>
      <c r="UG60" s="24"/>
      <c r="UH60" s="24"/>
      <c r="UI60" s="24"/>
      <c r="UJ60" s="24"/>
      <c r="UK60" s="24"/>
      <c r="UL60" s="24"/>
      <c r="UM60" s="24"/>
      <c r="UN60" s="24"/>
      <c r="UO60" s="24"/>
      <c r="UP60" s="24"/>
      <c r="UQ60" s="24"/>
      <c r="UR60" s="24"/>
      <c r="US60" s="24"/>
      <c r="UT60" s="24"/>
      <c r="UU60" s="24"/>
      <c r="UV60" s="24"/>
      <c r="UW60" s="24"/>
      <c r="UX60" s="24"/>
      <c r="UY60" s="24"/>
      <c r="UZ60" s="24"/>
      <c r="VA60" s="24"/>
      <c r="VB60" s="24"/>
      <c r="VC60" s="24"/>
      <c r="VD60" s="24"/>
      <c r="VE60" s="24"/>
      <c r="VF60" s="24"/>
      <c r="VG60" s="24"/>
      <c r="VH60" s="24"/>
      <c r="VI60" s="24"/>
      <c r="VJ60" s="24"/>
      <c r="VK60" s="24"/>
      <c r="VL60" s="24"/>
      <c r="VM60" s="24"/>
      <c r="VN60" s="24"/>
      <c r="VO60" s="24"/>
      <c r="VP60" s="24"/>
      <c r="VQ60" s="24"/>
      <c r="VR60" s="24"/>
      <c r="VS60" s="24"/>
      <c r="VT60" s="24"/>
      <c r="VU60" s="24"/>
      <c r="VV60" s="24"/>
      <c r="VW60" s="24"/>
      <c r="VX60" s="24"/>
      <c r="VY60" s="24"/>
      <c r="VZ60" s="24"/>
      <c r="WA60" s="24"/>
      <c r="WB60" s="24"/>
      <c r="WC60" s="24"/>
      <c r="WD60" s="24"/>
      <c r="WE60" s="24"/>
      <c r="WF60" s="24"/>
      <c r="WG60" s="24"/>
      <c r="WH60" s="24"/>
      <c r="WI60" s="24"/>
      <c r="WJ60" s="24"/>
      <c r="WK60" s="24"/>
      <c r="WL60" s="24"/>
      <c r="WM60" s="24"/>
      <c r="WN60" s="24"/>
      <c r="WO60" s="24"/>
      <c r="WP60" s="24"/>
      <c r="WQ60" s="24"/>
      <c r="WR60" s="24"/>
      <c r="WS60" s="24"/>
      <c r="WT60" s="24"/>
      <c r="WU60" s="24"/>
      <c r="WV60" s="24"/>
      <c r="WW60" s="24"/>
      <c r="WX60" s="24"/>
      <c r="WY60" s="24"/>
      <c r="WZ60" s="24"/>
      <c r="XA60" s="24"/>
      <c r="XB60" s="24"/>
      <c r="XC60" s="24"/>
      <c r="XD60" s="24"/>
      <c r="XE60" s="24"/>
      <c r="XF60" s="24"/>
      <c r="XG60" s="24"/>
      <c r="XH60" s="24"/>
      <c r="XI60" s="24"/>
      <c r="XJ60" s="24"/>
      <c r="XK60" s="24"/>
      <c r="XL60" s="24"/>
      <c r="XM60" s="24"/>
      <c r="XN60" s="24"/>
      <c r="XO60" s="24"/>
      <c r="XP60" s="24"/>
      <c r="XQ60" s="24"/>
      <c r="XR60" s="24"/>
      <c r="XS60" s="24"/>
      <c r="XT60" s="24"/>
      <c r="XU60" s="24"/>
      <c r="XV60" s="24"/>
      <c r="XW60" s="24"/>
      <c r="XX60" s="24"/>
      <c r="XY60" s="24"/>
      <c r="XZ60" s="24"/>
      <c r="YA60" s="24"/>
      <c r="YB60" s="24"/>
      <c r="YC60" s="24"/>
      <c r="YD60" s="24"/>
      <c r="YE60" s="24"/>
      <c r="YF60" s="24"/>
      <c r="YG60" s="24"/>
      <c r="YH60" s="24"/>
      <c r="YI60" s="24"/>
      <c r="YJ60" s="24"/>
      <c r="YK60" s="24"/>
      <c r="YL60" s="24"/>
      <c r="YM60" s="24"/>
      <c r="YN60" s="24"/>
      <c r="YO60" s="24"/>
      <c r="YP60" s="24"/>
      <c r="YQ60" s="24"/>
      <c r="YR60" s="24"/>
      <c r="YS60" s="24"/>
      <c r="YT60" s="24"/>
      <c r="YU60" s="24"/>
      <c r="YV60" s="24"/>
      <c r="YW60" s="24"/>
      <c r="YX60" s="24"/>
      <c r="YY60" s="24"/>
      <c r="YZ60" s="24"/>
      <c r="ZA60" s="24"/>
      <c r="ZB60" s="24"/>
      <c r="ZC60" s="24"/>
      <c r="ZD60" s="24"/>
      <c r="ZE60" s="24"/>
      <c r="ZF60" s="24"/>
      <c r="ZG60" s="24"/>
      <c r="ZH60" s="24"/>
      <c r="ZI60" s="24"/>
      <c r="ZJ60" s="24"/>
      <c r="ZK60" s="24"/>
      <c r="ZL60" s="24"/>
      <c r="ZM60" s="24"/>
      <c r="ZN60" s="24"/>
      <c r="ZO60" s="24"/>
      <c r="ZP60" s="24"/>
      <c r="ZQ60" s="24"/>
      <c r="ZR60" s="24"/>
      <c r="ZS60" s="24"/>
      <c r="ZT60" s="24"/>
      <c r="ZU60" s="24"/>
      <c r="ZV60" s="24"/>
      <c r="ZW60" s="24"/>
      <c r="ZX60" s="24"/>
      <c r="ZY60" s="24"/>
      <c r="ZZ60" s="24"/>
      <c r="AAA60" s="24"/>
      <c r="AAB60" s="24"/>
      <c r="AAC60" s="24"/>
      <c r="AAD60" s="24"/>
      <c r="AAE60" s="24"/>
      <c r="AAF60" s="24"/>
      <c r="AAG60" s="24"/>
      <c r="AAH60" s="24"/>
      <c r="AAI60" s="24"/>
      <c r="AAJ60" s="24"/>
      <c r="AAK60" s="24"/>
      <c r="AAL60" s="24"/>
      <c r="AAM60" s="24"/>
      <c r="AAN60" s="24"/>
      <c r="AAO60" s="24"/>
      <c r="AAP60" s="24"/>
      <c r="AAQ60" s="24"/>
      <c r="AAR60" s="24"/>
      <c r="AAS60" s="24"/>
      <c r="AAT60" s="24"/>
      <c r="AAU60" s="24"/>
      <c r="AAV60" s="24"/>
      <c r="AAW60" s="24"/>
      <c r="AAX60" s="24"/>
      <c r="AAY60" s="24"/>
      <c r="AAZ60" s="24"/>
      <c r="ABA60" s="24"/>
      <c r="ABB60" s="24"/>
      <c r="ABC60" s="24"/>
      <c r="ABD60" s="24"/>
      <c r="ABE60" s="24"/>
      <c r="ABF60" s="24"/>
      <c r="ABG60" s="24"/>
      <c r="ABH60" s="24"/>
      <c r="ABI60" s="24"/>
      <c r="ABJ60" s="24"/>
      <c r="ABK60" s="24"/>
      <c r="ABL60" s="24"/>
      <c r="ABM60" s="24"/>
      <c r="ABN60" s="24"/>
      <c r="ABO60" s="24"/>
      <c r="ABP60" s="24"/>
      <c r="ABQ60" s="24"/>
      <c r="ABR60" s="24"/>
      <c r="ABS60" s="24"/>
      <c r="ABT60" s="24"/>
      <c r="ABU60" s="24"/>
      <c r="ABV60" s="24"/>
      <c r="ABW60" s="24"/>
      <c r="ABX60" s="24"/>
      <c r="ABY60" s="24"/>
      <c r="ABZ60" s="24"/>
      <c r="ACA60" s="24"/>
      <c r="ACB60" s="24"/>
      <c r="ACC60" s="24"/>
      <c r="ACD60" s="24"/>
      <c r="ACE60" s="24"/>
      <c r="ACF60" s="24"/>
      <c r="ACG60" s="24"/>
      <c r="ACH60" s="24"/>
      <c r="ACI60" s="24"/>
      <c r="ACJ60" s="24"/>
      <c r="ACK60" s="24"/>
      <c r="ACL60" s="24"/>
      <c r="ACM60" s="24"/>
      <c r="ACN60" s="24"/>
      <c r="ACO60" s="24"/>
      <c r="ACP60" s="24"/>
      <c r="ACQ60" s="24"/>
      <c r="ACR60" s="24"/>
      <c r="ACS60" s="24"/>
      <c r="ACT60" s="24"/>
      <c r="ACU60" s="24"/>
      <c r="ACV60" s="24"/>
      <c r="ACW60" s="24"/>
      <c r="ACX60" s="24"/>
      <c r="ACY60" s="24"/>
      <c r="ACZ60" s="24"/>
      <c r="ADA60" s="24"/>
      <c r="ADB60" s="24"/>
      <c r="ADC60" s="24"/>
      <c r="ADD60" s="24"/>
      <c r="ADE60" s="24"/>
      <c r="ADF60" s="24"/>
      <c r="ADG60" s="24"/>
      <c r="ADH60" s="24"/>
      <c r="ADI60" s="24"/>
      <c r="ADJ60" s="24"/>
      <c r="ADK60" s="24"/>
      <c r="ADL60" s="24"/>
      <c r="ADM60" s="24"/>
      <c r="ADN60" s="24"/>
      <c r="ADO60" s="24"/>
      <c r="ADP60" s="24"/>
      <c r="ADQ60" s="24"/>
      <c r="ADR60" s="24"/>
      <c r="ADS60" s="24"/>
      <c r="ADT60" s="24"/>
      <c r="ADU60" s="24"/>
      <c r="ADV60" s="24"/>
      <c r="ADW60" s="24"/>
      <c r="ADX60" s="24"/>
      <c r="ADY60" s="24"/>
      <c r="ADZ60" s="24"/>
      <c r="AEA60" s="24"/>
      <c r="AEB60" s="24"/>
      <c r="AEC60" s="24"/>
      <c r="AED60" s="24"/>
      <c r="AEE60" s="24"/>
      <c r="AEF60" s="24"/>
      <c r="AEG60" s="24"/>
      <c r="AEH60" s="24"/>
      <c r="AEI60" s="24"/>
      <c r="AEJ60" s="24"/>
      <c r="AEK60" s="24"/>
      <c r="AEL60" s="24"/>
      <c r="AEM60" s="24"/>
      <c r="AEN60" s="24"/>
      <c r="AEO60" s="24"/>
      <c r="AEP60" s="24"/>
      <c r="AEQ60" s="24"/>
      <c r="AER60" s="24"/>
      <c r="AES60" s="24"/>
      <c r="AET60" s="24"/>
      <c r="AEU60" s="24"/>
      <c r="AEV60" s="24"/>
      <c r="AEW60" s="24"/>
      <c r="AEX60" s="24"/>
      <c r="AEY60" s="24"/>
      <c r="AEZ60" s="24"/>
      <c r="AFA60" s="24"/>
      <c r="AFB60" s="24"/>
      <c r="AFC60" s="24"/>
      <c r="AFD60" s="24"/>
      <c r="AFE60" s="24"/>
      <c r="AFF60" s="24"/>
      <c r="AFG60" s="24"/>
      <c r="AFH60" s="24"/>
      <c r="AFI60" s="24"/>
      <c r="AFJ60" s="24"/>
      <c r="AFK60" s="24"/>
      <c r="AFL60" s="24"/>
      <c r="AFM60" s="24"/>
      <c r="AFN60" s="24"/>
      <c r="AFO60" s="24"/>
      <c r="AFP60" s="24"/>
      <c r="AFQ60" s="24"/>
      <c r="AFR60" s="24"/>
      <c r="AFS60" s="24"/>
      <c r="AFT60" s="24"/>
      <c r="AFU60" s="24"/>
      <c r="AFV60" s="24"/>
      <c r="AFW60" s="24"/>
      <c r="AFX60" s="24"/>
      <c r="AFY60" s="24"/>
      <c r="AFZ60" s="24"/>
      <c r="AGA60" s="24"/>
      <c r="AGB60" s="24"/>
      <c r="AGC60" s="24"/>
      <c r="AGD60" s="24"/>
      <c r="AGE60" s="24"/>
      <c r="AGF60" s="24"/>
      <c r="AGG60" s="24"/>
      <c r="AGH60" s="24"/>
      <c r="AGI60" s="24"/>
      <c r="AGJ60" s="24"/>
      <c r="AGK60" s="24"/>
      <c r="AGL60" s="24"/>
      <c r="AGM60" s="24"/>
      <c r="AGN60" s="24"/>
      <c r="AGO60" s="24"/>
      <c r="AGP60" s="24"/>
      <c r="AGQ60" s="24"/>
      <c r="AGR60" s="24"/>
      <c r="AGS60" s="24"/>
      <c r="AGT60" s="24"/>
      <c r="AGU60" s="24"/>
      <c r="AGV60" s="24"/>
      <c r="AGW60" s="24"/>
      <c r="AGX60" s="24"/>
      <c r="AGY60" s="24"/>
      <c r="AGZ60" s="24"/>
      <c r="AHA60" s="24"/>
      <c r="AHB60" s="24"/>
      <c r="AHC60" s="24"/>
      <c r="AHD60" s="24"/>
      <c r="AHE60" s="24"/>
      <c r="AHF60" s="24"/>
      <c r="AHG60" s="24"/>
      <c r="AHH60" s="24"/>
      <c r="AHI60" s="24"/>
      <c r="AHJ60" s="24"/>
      <c r="AHK60" s="24"/>
      <c r="AHL60" s="24"/>
      <c r="AHM60" s="24"/>
      <c r="AHN60" s="24"/>
      <c r="AHO60" s="24"/>
      <c r="AHP60" s="24"/>
      <c r="AHQ60" s="24"/>
      <c r="AHR60" s="24"/>
      <c r="AHS60" s="24"/>
      <c r="AHT60" s="24"/>
      <c r="AHU60" s="24"/>
      <c r="AHV60" s="24"/>
      <c r="AHW60" s="24"/>
      <c r="AHX60" s="24"/>
      <c r="AHY60" s="24"/>
      <c r="AHZ60" s="24"/>
      <c r="AIA60" s="24"/>
      <c r="AIB60" s="24"/>
      <c r="AIC60" s="24"/>
      <c r="AID60" s="24"/>
      <c r="AIE60" s="24"/>
      <c r="AIF60" s="24"/>
      <c r="AIG60" s="24"/>
      <c r="AIH60" s="24"/>
      <c r="AII60" s="24"/>
      <c r="AIJ60" s="24"/>
      <c r="AIK60" s="24"/>
      <c r="AIL60" s="24"/>
      <c r="AIM60" s="24"/>
      <c r="AIN60" s="24"/>
      <c r="AIO60" s="24"/>
      <c r="AIP60" s="24"/>
      <c r="AIQ60" s="24"/>
      <c r="AIR60" s="24"/>
      <c r="AIS60" s="24"/>
      <c r="AIT60" s="24"/>
      <c r="AIU60" s="24"/>
      <c r="AIV60" s="24"/>
      <c r="AIW60" s="24"/>
      <c r="AIX60" s="24"/>
      <c r="AIY60" s="24"/>
      <c r="AIZ60" s="24"/>
      <c r="AJA60" s="24"/>
      <c r="AJB60" s="24"/>
      <c r="AJC60" s="24"/>
      <c r="AJD60" s="24"/>
      <c r="AJE60" s="24"/>
      <c r="AJF60" s="24"/>
      <c r="AJG60" s="24"/>
      <c r="AJH60" s="24"/>
      <c r="AJI60" s="24"/>
      <c r="AJJ60" s="24"/>
      <c r="AJK60" s="24"/>
      <c r="AJL60" s="24"/>
      <c r="AJM60" s="24"/>
      <c r="AJN60" s="24"/>
      <c r="AJO60" s="24"/>
      <c r="AJP60" s="24"/>
      <c r="AJQ60" s="24"/>
      <c r="AJR60" s="24"/>
      <c r="AJS60" s="24"/>
      <c r="AJT60" s="24"/>
      <c r="AJU60" s="24"/>
      <c r="AJV60" s="24"/>
      <c r="AJW60" s="24"/>
      <c r="AJX60" s="24"/>
      <c r="AJY60" s="24"/>
      <c r="AJZ60" s="24"/>
      <c r="AKA60" s="24"/>
      <c r="AKB60" s="24"/>
      <c r="AKC60" s="24"/>
      <c r="AKD60" s="24"/>
      <c r="AKE60" s="24"/>
      <c r="AKF60" s="24"/>
      <c r="AKG60" s="24"/>
      <c r="AKH60" s="24"/>
      <c r="AKI60" s="24"/>
      <c r="AKJ60" s="24"/>
      <c r="AKK60" s="24"/>
      <c r="AKL60" s="24"/>
      <c r="AKM60" s="24"/>
      <c r="AKN60" s="24"/>
      <c r="AKO60" s="24"/>
      <c r="AKP60" s="24"/>
      <c r="AKQ60" s="24"/>
      <c r="AKR60" s="24"/>
      <c r="AKS60" s="24"/>
      <c r="AKT60" s="24"/>
      <c r="AKU60" s="24"/>
      <c r="AKV60" s="24"/>
      <c r="AKW60" s="24"/>
      <c r="AKX60" s="24"/>
      <c r="AKY60" s="24"/>
      <c r="AKZ60" s="24"/>
      <c r="ALA60" s="24"/>
      <c r="ALB60" s="24"/>
      <c r="ALC60" s="24"/>
      <c r="ALD60" s="24"/>
      <c r="ALE60" s="24"/>
      <c r="ALF60" s="24"/>
      <c r="ALG60" s="24"/>
      <c r="ALH60" s="24"/>
      <c r="ALI60" s="24"/>
      <c r="ALJ60" s="24"/>
      <c r="ALK60" s="24"/>
      <c r="ALL60" s="24"/>
      <c r="ALM60" s="24"/>
      <c r="ALN60" s="24"/>
      <c r="ALO60" s="24"/>
      <c r="ALP60" s="24"/>
      <c r="ALQ60" s="24"/>
      <c r="ALR60" s="24"/>
      <c r="ALS60" s="24"/>
      <c r="ALT60" s="24"/>
      <c r="ALU60" s="24"/>
      <c r="ALV60" s="24"/>
      <c r="ALW60" s="24"/>
      <c r="ALX60" s="24"/>
      <c r="ALY60" s="24"/>
      <c r="ALZ60" s="24"/>
      <c r="AMA60" s="24"/>
      <c r="AMB60" s="24"/>
      <c r="AMC60" s="24"/>
    </row>
    <row r="61" spans="1:1017" s="61" customFormat="1" ht="33">
      <c r="A61" s="132" t="s">
        <v>178</v>
      </c>
      <c r="B61" s="133" t="s">
        <v>739</v>
      </c>
      <c r="C61" s="134" t="s">
        <v>179</v>
      </c>
      <c r="D61" s="133" t="s">
        <v>132</v>
      </c>
      <c r="E61" s="62" t="s">
        <v>47</v>
      </c>
      <c r="F61" s="112">
        <v>1</v>
      </c>
      <c r="G61" s="60">
        <v>1823.15</v>
      </c>
      <c r="H61" s="83">
        <f t="shared" si="11"/>
        <v>0.21229999999999999</v>
      </c>
      <c r="I61" s="60">
        <f t="shared" si="15"/>
        <v>2210.1999999999998</v>
      </c>
      <c r="J61" s="60">
        <f t="shared" si="16"/>
        <v>1823.15</v>
      </c>
      <c r="K61" s="60">
        <f t="shared" si="17"/>
        <v>2210.1999999999998</v>
      </c>
      <c r="L61" s="58">
        <f>2.3+23.1327</f>
        <v>25.432700000000001</v>
      </c>
      <c r="M61" s="24"/>
      <c r="N61" s="24"/>
      <c r="O61" s="24"/>
      <c r="P61" s="24"/>
      <c r="Q61" s="24"/>
      <c r="R61" s="24"/>
      <c r="S61" s="24"/>
      <c r="T61" s="24"/>
      <c r="U61" s="24"/>
      <c r="V61" s="24"/>
      <c r="W61" s="24"/>
      <c r="X61" s="24"/>
      <c r="Y61" s="24"/>
      <c r="Z61" s="24"/>
      <c r="AA61" s="24"/>
      <c r="AB61" s="24"/>
      <c r="AC61" s="24"/>
      <c r="AD61" s="24"/>
      <c r="AE61" s="24"/>
      <c r="AF61" s="24"/>
      <c r="AG61" s="24"/>
      <c r="AH61" s="24"/>
      <c r="AI61" s="24"/>
      <c r="AJ61" s="24"/>
      <c r="AK61" s="24"/>
      <c r="AL61" s="24"/>
      <c r="AM61" s="24"/>
      <c r="AN61" s="24"/>
      <c r="AO61" s="24"/>
      <c r="AP61" s="24"/>
      <c r="AQ61" s="24"/>
      <c r="AR61" s="24"/>
      <c r="AS61" s="24"/>
      <c r="AT61" s="24"/>
      <c r="AU61" s="24"/>
      <c r="AV61" s="24"/>
      <c r="AW61" s="24"/>
      <c r="AX61" s="24"/>
      <c r="AY61" s="24"/>
      <c r="AZ61" s="24"/>
      <c r="BA61" s="24"/>
      <c r="BB61" s="24"/>
      <c r="BC61" s="24"/>
      <c r="BD61" s="24"/>
      <c r="BE61" s="24"/>
      <c r="BF61" s="24"/>
      <c r="BG61" s="24"/>
      <c r="BH61" s="24"/>
      <c r="BI61" s="24"/>
      <c r="BJ61" s="24"/>
      <c r="BK61" s="24"/>
      <c r="BL61" s="24"/>
      <c r="BM61" s="24"/>
      <c r="BN61" s="24"/>
      <c r="BO61" s="24"/>
      <c r="BP61" s="24"/>
      <c r="BQ61" s="24"/>
      <c r="BR61" s="24"/>
      <c r="BS61" s="24"/>
      <c r="BT61" s="24"/>
      <c r="BU61" s="24"/>
      <c r="BV61" s="24"/>
      <c r="BW61" s="24"/>
      <c r="BX61" s="24"/>
      <c r="BY61" s="24"/>
      <c r="BZ61" s="24"/>
      <c r="CA61" s="24"/>
      <c r="CB61" s="24"/>
      <c r="CC61" s="24"/>
      <c r="CD61" s="24"/>
      <c r="CE61" s="24"/>
      <c r="CF61" s="24"/>
      <c r="CG61" s="24"/>
      <c r="CH61" s="24"/>
      <c r="CI61" s="24"/>
      <c r="CJ61" s="24"/>
      <c r="CK61" s="24"/>
      <c r="CL61" s="24"/>
      <c r="CM61" s="24"/>
      <c r="CN61" s="24"/>
      <c r="CO61" s="24"/>
      <c r="CP61" s="24"/>
      <c r="CQ61" s="24"/>
      <c r="CR61" s="24"/>
      <c r="CS61" s="24"/>
      <c r="CT61" s="24"/>
      <c r="CU61" s="24"/>
      <c r="CV61" s="24"/>
      <c r="CW61" s="24"/>
      <c r="CX61" s="24"/>
      <c r="CY61" s="24"/>
      <c r="CZ61" s="24"/>
      <c r="DA61" s="24"/>
      <c r="DB61" s="24"/>
      <c r="DC61" s="24"/>
      <c r="DD61" s="24"/>
      <c r="DE61" s="24"/>
      <c r="DF61" s="24"/>
      <c r="DG61" s="24"/>
      <c r="DH61" s="24"/>
      <c r="DI61" s="24"/>
      <c r="DJ61" s="24"/>
      <c r="DK61" s="24"/>
      <c r="DL61" s="24"/>
      <c r="DM61" s="24"/>
      <c r="DN61" s="24"/>
      <c r="DO61" s="24"/>
      <c r="DP61" s="24"/>
      <c r="DQ61" s="24"/>
      <c r="DR61" s="24"/>
      <c r="DS61" s="24"/>
      <c r="DT61" s="24"/>
      <c r="DU61" s="24"/>
      <c r="DV61" s="24"/>
      <c r="DW61" s="24"/>
      <c r="DX61" s="24"/>
      <c r="DY61" s="24"/>
      <c r="DZ61" s="24"/>
      <c r="EA61" s="24"/>
      <c r="EB61" s="24"/>
      <c r="EC61" s="24"/>
      <c r="ED61" s="24"/>
      <c r="EE61" s="24"/>
      <c r="EF61" s="24"/>
      <c r="EG61" s="24"/>
      <c r="EH61" s="24"/>
      <c r="EI61" s="24"/>
      <c r="EJ61" s="24"/>
      <c r="EK61" s="24"/>
      <c r="EL61" s="24"/>
      <c r="EM61" s="24"/>
      <c r="EN61" s="24"/>
      <c r="EO61" s="24"/>
      <c r="EP61" s="24"/>
      <c r="EQ61" s="24"/>
      <c r="ER61" s="24"/>
      <c r="ES61" s="24"/>
      <c r="ET61" s="24"/>
      <c r="EU61" s="24"/>
      <c r="EV61" s="24"/>
      <c r="EW61" s="24"/>
      <c r="EX61" s="24"/>
      <c r="EY61" s="24"/>
      <c r="EZ61" s="24"/>
      <c r="FA61" s="24"/>
      <c r="FB61" s="24"/>
      <c r="FC61" s="24"/>
      <c r="FD61" s="24"/>
      <c r="FE61" s="24"/>
      <c r="FF61" s="24"/>
      <c r="FG61" s="24"/>
      <c r="FH61" s="24"/>
      <c r="FI61" s="24"/>
      <c r="FJ61" s="24"/>
      <c r="FK61" s="24"/>
      <c r="FL61" s="24"/>
      <c r="FM61" s="24"/>
      <c r="FN61" s="24"/>
      <c r="FO61" s="24"/>
      <c r="FP61" s="24"/>
      <c r="FQ61" s="24"/>
      <c r="FR61" s="24"/>
      <c r="FS61" s="24"/>
      <c r="FT61" s="24"/>
      <c r="FU61" s="24"/>
      <c r="FV61" s="24"/>
      <c r="FW61" s="24"/>
      <c r="FX61" s="24"/>
      <c r="FY61" s="24"/>
      <c r="FZ61" s="24"/>
      <c r="GA61" s="24"/>
      <c r="GB61" s="24"/>
      <c r="GC61" s="24"/>
      <c r="GD61" s="24"/>
      <c r="GE61" s="24"/>
      <c r="GF61" s="24"/>
      <c r="GG61" s="24"/>
      <c r="GH61" s="24"/>
      <c r="GI61" s="24"/>
      <c r="GJ61" s="24"/>
      <c r="GK61" s="24"/>
      <c r="GL61" s="24"/>
      <c r="GM61" s="24"/>
      <c r="GN61" s="24"/>
      <c r="GO61" s="24"/>
      <c r="GP61" s="24"/>
      <c r="GQ61" s="24"/>
      <c r="GR61" s="24"/>
      <c r="GS61" s="24"/>
      <c r="GT61" s="24"/>
      <c r="GU61" s="24"/>
      <c r="GV61" s="24"/>
      <c r="GW61" s="24"/>
      <c r="GX61" s="24"/>
      <c r="GY61" s="24"/>
      <c r="GZ61" s="24"/>
      <c r="HA61" s="24"/>
      <c r="HB61" s="24"/>
      <c r="HC61" s="24"/>
      <c r="HD61" s="24"/>
      <c r="HE61" s="24"/>
      <c r="HF61" s="24"/>
      <c r="HG61" s="24"/>
      <c r="HH61" s="24"/>
      <c r="HI61" s="24"/>
      <c r="HJ61" s="24"/>
      <c r="HK61" s="24"/>
      <c r="HL61" s="24"/>
      <c r="HM61" s="24"/>
      <c r="HN61" s="24"/>
      <c r="HO61" s="24"/>
      <c r="HP61" s="24"/>
      <c r="HQ61" s="24"/>
      <c r="HR61" s="24"/>
      <c r="HS61" s="24"/>
      <c r="HT61" s="24"/>
      <c r="HU61" s="24"/>
      <c r="HV61" s="24"/>
      <c r="HW61" s="24"/>
      <c r="HX61" s="24"/>
      <c r="HY61" s="24"/>
      <c r="HZ61" s="24"/>
      <c r="IA61" s="24"/>
      <c r="IB61" s="24"/>
      <c r="IC61" s="24"/>
      <c r="ID61" s="24"/>
      <c r="IE61" s="24"/>
      <c r="IF61" s="24"/>
      <c r="IG61" s="24"/>
      <c r="IH61" s="24"/>
      <c r="II61" s="24"/>
      <c r="IJ61" s="24"/>
      <c r="IK61" s="24"/>
      <c r="IL61" s="24"/>
      <c r="IM61" s="24"/>
      <c r="IN61" s="24"/>
      <c r="IO61" s="24"/>
      <c r="IP61" s="24"/>
      <c r="IQ61" s="24"/>
      <c r="IR61" s="24"/>
      <c r="IS61" s="24"/>
      <c r="IT61" s="24"/>
      <c r="IU61" s="24"/>
      <c r="IV61" s="24"/>
      <c r="IW61" s="24"/>
      <c r="IX61" s="24"/>
      <c r="IY61" s="24"/>
      <c r="IZ61" s="24"/>
      <c r="JA61" s="24"/>
      <c r="JB61" s="24"/>
      <c r="JC61" s="24"/>
      <c r="JD61" s="24"/>
      <c r="JE61" s="24"/>
      <c r="JF61" s="24"/>
      <c r="JG61" s="24"/>
      <c r="JH61" s="24"/>
      <c r="JI61" s="24"/>
      <c r="JJ61" s="24"/>
      <c r="JK61" s="24"/>
      <c r="JL61" s="24"/>
      <c r="JM61" s="24"/>
      <c r="JN61" s="24"/>
      <c r="JO61" s="24"/>
      <c r="JP61" s="24"/>
      <c r="JQ61" s="24"/>
      <c r="JR61" s="24"/>
      <c r="JS61" s="24"/>
      <c r="JT61" s="24"/>
      <c r="JU61" s="24"/>
      <c r="JV61" s="24"/>
      <c r="JW61" s="24"/>
      <c r="JX61" s="24"/>
      <c r="JY61" s="24"/>
      <c r="JZ61" s="24"/>
      <c r="KA61" s="24"/>
      <c r="KB61" s="24"/>
      <c r="KC61" s="24"/>
      <c r="KD61" s="24"/>
      <c r="KE61" s="24"/>
      <c r="KF61" s="24"/>
      <c r="KG61" s="24"/>
      <c r="KH61" s="24"/>
      <c r="KI61" s="24"/>
      <c r="KJ61" s="24"/>
      <c r="KK61" s="24"/>
      <c r="KL61" s="24"/>
      <c r="KM61" s="24"/>
      <c r="KN61" s="24"/>
      <c r="KO61" s="24"/>
      <c r="KP61" s="24"/>
      <c r="KQ61" s="24"/>
      <c r="KR61" s="24"/>
      <c r="KS61" s="24"/>
      <c r="KT61" s="24"/>
      <c r="KU61" s="24"/>
      <c r="KV61" s="24"/>
      <c r="KW61" s="24"/>
      <c r="KX61" s="24"/>
      <c r="KY61" s="24"/>
      <c r="KZ61" s="24"/>
      <c r="LA61" s="24"/>
      <c r="LB61" s="24"/>
      <c r="LC61" s="24"/>
      <c r="LD61" s="24"/>
      <c r="LE61" s="24"/>
      <c r="LF61" s="24"/>
      <c r="LG61" s="24"/>
      <c r="LH61" s="24"/>
      <c r="LI61" s="24"/>
      <c r="LJ61" s="24"/>
      <c r="LK61" s="24"/>
      <c r="LL61" s="24"/>
      <c r="LM61" s="24"/>
      <c r="LN61" s="24"/>
      <c r="LO61" s="24"/>
      <c r="LP61" s="24"/>
      <c r="LQ61" s="24"/>
      <c r="LR61" s="24"/>
      <c r="LS61" s="24"/>
      <c r="LT61" s="24"/>
      <c r="LU61" s="24"/>
      <c r="LV61" s="24"/>
      <c r="LW61" s="24"/>
      <c r="LX61" s="24"/>
      <c r="LY61" s="24"/>
      <c r="LZ61" s="24"/>
      <c r="MA61" s="24"/>
      <c r="MB61" s="24"/>
      <c r="MC61" s="24"/>
      <c r="MD61" s="24"/>
      <c r="ME61" s="24"/>
      <c r="MF61" s="24"/>
      <c r="MG61" s="24"/>
      <c r="MH61" s="24"/>
      <c r="MI61" s="24"/>
      <c r="MJ61" s="24"/>
      <c r="MK61" s="24"/>
      <c r="ML61" s="24"/>
      <c r="MM61" s="24"/>
      <c r="MN61" s="24"/>
      <c r="MO61" s="24"/>
      <c r="MP61" s="24"/>
      <c r="MQ61" s="24"/>
      <c r="MR61" s="24"/>
      <c r="MS61" s="24"/>
      <c r="MT61" s="24"/>
      <c r="MU61" s="24"/>
      <c r="MV61" s="24"/>
      <c r="MW61" s="24"/>
      <c r="MX61" s="24"/>
      <c r="MY61" s="24"/>
      <c r="MZ61" s="24"/>
      <c r="NA61" s="24"/>
      <c r="NB61" s="24"/>
      <c r="NC61" s="24"/>
      <c r="ND61" s="24"/>
      <c r="NE61" s="24"/>
      <c r="NF61" s="24"/>
      <c r="NG61" s="24"/>
      <c r="NH61" s="24"/>
      <c r="NI61" s="24"/>
      <c r="NJ61" s="24"/>
      <c r="NK61" s="24"/>
      <c r="NL61" s="24"/>
      <c r="NM61" s="24"/>
      <c r="NN61" s="24"/>
      <c r="NO61" s="24"/>
      <c r="NP61" s="24"/>
      <c r="NQ61" s="24"/>
      <c r="NR61" s="24"/>
      <c r="NS61" s="24"/>
      <c r="NT61" s="24"/>
      <c r="NU61" s="24"/>
      <c r="NV61" s="24"/>
      <c r="NW61" s="24"/>
      <c r="NX61" s="24"/>
      <c r="NY61" s="24"/>
      <c r="NZ61" s="24"/>
      <c r="OA61" s="24"/>
      <c r="OB61" s="24"/>
      <c r="OC61" s="24"/>
      <c r="OD61" s="24"/>
      <c r="OE61" s="24"/>
      <c r="OF61" s="24"/>
      <c r="OG61" s="24"/>
      <c r="OH61" s="24"/>
      <c r="OI61" s="24"/>
      <c r="OJ61" s="24"/>
      <c r="OK61" s="24"/>
      <c r="OL61" s="24"/>
      <c r="OM61" s="24"/>
      <c r="ON61" s="24"/>
      <c r="OO61" s="24"/>
      <c r="OP61" s="24"/>
      <c r="OQ61" s="24"/>
      <c r="OR61" s="24"/>
      <c r="OS61" s="24"/>
      <c r="OT61" s="24"/>
      <c r="OU61" s="24"/>
      <c r="OV61" s="24"/>
      <c r="OW61" s="24"/>
      <c r="OX61" s="24"/>
      <c r="OY61" s="24"/>
      <c r="OZ61" s="24"/>
      <c r="PA61" s="24"/>
      <c r="PB61" s="24"/>
      <c r="PC61" s="24"/>
      <c r="PD61" s="24"/>
      <c r="PE61" s="24"/>
      <c r="PF61" s="24"/>
      <c r="PG61" s="24"/>
      <c r="PH61" s="24"/>
      <c r="PI61" s="24"/>
      <c r="PJ61" s="24"/>
      <c r="PK61" s="24"/>
      <c r="PL61" s="24"/>
      <c r="PM61" s="24"/>
      <c r="PN61" s="24"/>
      <c r="PO61" s="24"/>
      <c r="PP61" s="24"/>
      <c r="PQ61" s="24"/>
      <c r="PR61" s="24"/>
      <c r="PS61" s="24"/>
      <c r="PT61" s="24"/>
      <c r="PU61" s="24"/>
      <c r="PV61" s="24"/>
      <c r="PW61" s="24"/>
      <c r="PX61" s="24"/>
      <c r="PY61" s="24"/>
      <c r="PZ61" s="24"/>
      <c r="QA61" s="24"/>
      <c r="QB61" s="24"/>
      <c r="QC61" s="24"/>
      <c r="QD61" s="24"/>
      <c r="QE61" s="24"/>
      <c r="QF61" s="24"/>
      <c r="QG61" s="24"/>
      <c r="QH61" s="24"/>
      <c r="QI61" s="24"/>
      <c r="QJ61" s="24"/>
      <c r="QK61" s="24"/>
      <c r="QL61" s="24"/>
      <c r="QM61" s="24"/>
      <c r="QN61" s="24"/>
      <c r="QO61" s="24"/>
      <c r="QP61" s="24"/>
      <c r="QQ61" s="24"/>
      <c r="QR61" s="24"/>
      <c r="QS61" s="24"/>
      <c r="QT61" s="24"/>
      <c r="QU61" s="24"/>
      <c r="QV61" s="24"/>
      <c r="QW61" s="24"/>
      <c r="QX61" s="24"/>
      <c r="QY61" s="24"/>
      <c r="QZ61" s="24"/>
      <c r="RA61" s="24"/>
      <c r="RB61" s="24"/>
      <c r="RC61" s="24"/>
      <c r="RD61" s="24"/>
      <c r="RE61" s="24"/>
      <c r="RF61" s="24"/>
      <c r="RG61" s="24"/>
      <c r="RH61" s="24"/>
      <c r="RI61" s="24"/>
      <c r="RJ61" s="24"/>
      <c r="RK61" s="24"/>
      <c r="RL61" s="24"/>
      <c r="RM61" s="24"/>
      <c r="RN61" s="24"/>
      <c r="RO61" s="24"/>
      <c r="RP61" s="24"/>
      <c r="RQ61" s="24"/>
      <c r="RR61" s="24"/>
      <c r="RS61" s="24"/>
      <c r="RT61" s="24"/>
      <c r="RU61" s="24"/>
      <c r="RV61" s="24"/>
      <c r="RW61" s="24"/>
      <c r="RX61" s="24"/>
      <c r="RY61" s="24"/>
      <c r="RZ61" s="24"/>
      <c r="SA61" s="24"/>
      <c r="SB61" s="24"/>
      <c r="SC61" s="24"/>
      <c r="SD61" s="24"/>
      <c r="SE61" s="24"/>
      <c r="SF61" s="24"/>
      <c r="SG61" s="24"/>
      <c r="SH61" s="24"/>
      <c r="SI61" s="24"/>
      <c r="SJ61" s="24"/>
      <c r="SK61" s="24"/>
      <c r="SL61" s="24"/>
      <c r="SM61" s="24"/>
      <c r="SN61" s="24"/>
      <c r="SO61" s="24"/>
      <c r="SP61" s="24"/>
      <c r="SQ61" s="24"/>
      <c r="SR61" s="24"/>
      <c r="SS61" s="24"/>
      <c r="ST61" s="24"/>
      <c r="SU61" s="24"/>
      <c r="SV61" s="24"/>
      <c r="SW61" s="24"/>
      <c r="SX61" s="24"/>
      <c r="SY61" s="24"/>
      <c r="SZ61" s="24"/>
      <c r="TA61" s="24"/>
      <c r="TB61" s="24"/>
      <c r="TC61" s="24"/>
      <c r="TD61" s="24"/>
      <c r="TE61" s="24"/>
      <c r="TF61" s="24"/>
      <c r="TG61" s="24"/>
      <c r="TH61" s="24"/>
      <c r="TI61" s="24"/>
      <c r="TJ61" s="24"/>
      <c r="TK61" s="24"/>
      <c r="TL61" s="24"/>
      <c r="TM61" s="24"/>
      <c r="TN61" s="24"/>
      <c r="TO61" s="24"/>
      <c r="TP61" s="24"/>
      <c r="TQ61" s="24"/>
      <c r="TR61" s="24"/>
      <c r="TS61" s="24"/>
      <c r="TT61" s="24"/>
      <c r="TU61" s="24"/>
      <c r="TV61" s="24"/>
      <c r="TW61" s="24"/>
      <c r="TX61" s="24"/>
      <c r="TY61" s="24"/>
      <c r="TZ61" s="24"/>
      <c r="UA61" s="24"/>
      <c r="UB61" s="24"/>
      <c r="UC61" s="24"/>
      <c r="UD61" s="24"/>
      <c r="UE61" s="24"/>
      <c r="UF61" s="24"/>
      <c r="UG61" s="24"/>
      <c r="UH61" s="24"/>
      <c r="UI61" s="24"/>
      <c r="UJ61" s="24"/>
      <c r="UK61" s="24"/>
      <c r="UL61" s="24"/>
      <c r="UM61" s="24"/>
      <c r="UN61" s="24"/>
      <c r="UO61" s="24"/>
      <c r="UP61" s="24"/>
      <c r="UQ61" s="24"/>
      <c r="UR61" s="24"/>
      <c r="US61" s="24"/>
      <c r="UT61" s="24"/>
      <c r="UU61" s="24"/>
      <c r="UV61" s="24"/>
      <c r="UW61" s="24"/>
      <c r="UX61" s="24"/>
      <c r="UY61" s="24"/>
      <c r="UZ61" s="24"/>
      <c r="VA61" s="24"/>
      <c r="VB61" s="24"/>
      <c r="VC61" s="24"/>
      <c r="VD61" s="24"/>
      <c r="VE61" s="24"/>
      <c r="VF61" s="24"/>
      <c r="VG61" s="24"/>
      <c r="VH61" s="24"/>
      <c r="VI61" s="24"/>
      <c r="VJ61" s="24"/>
      <c r="VK61" s="24"/>
      <c r="VL61" s="24"/>
      <c r="VM61" s="24"/>
      <c r="VN61" s="24"/>
      <c r="VO61" s="24"/>
      <c r="VP61" s="24"/>
      <c r="VQ61" s="24"/>
      <c r="VR61" s="24"/>
      <c r="VS61" s="24"/>
      <c r="VT61" s="24"/>
      <c r="VU61" s="24"/>
      <c r="VV61" s="24"/>
      <c r="VW61" s="24"/>
      <c r="VX61" s="24"/>
      <c r="VY61" s="24"/>
      <c r="VZ61" s="24"/>
      <c r="WA61" s="24"/>
      <c r="WB61" s="24"/>
      <c r="WC61" s="24"/>
      <c r="WD61" s="24"/>
      <c r="WE61" s="24"/>
      <c r="WF61" s="24"/>
      <c r="WG61" s="24"/>
      <c r="WH61" s="24"/>
      <c r="WI61" s="24"/>
      <c r="WJ61" s="24"/>
      <c r="WK61" s="24"/>
      <c r="WL61" s="24"/>
      <c r="WM61" s="24"/>
      <c r="WN61" s="24"/>
      <c r="WO61" s="24"/>
      <c r="WP61" s="24"/>
      <c r="WQ61" s="24"/>
      <c r="WR61" s="24"/>
      <c r="WS61" s="24"/>
      <c r="WT61" s="24"/>
      <c r="WU61" s="24"/>
      <c r="WV61" s="24"/>
      <c r="WW61" s="24"/>
      <c r="WX61" s="24"/>
      <c r="WY61" s="24"/>
      <c r="WZ61" s="24"/>
      <c r="XA61" s="24"/>
      <c r="XB61" s="24"/>
      <c r="XC61" s="24"/>
      <c r="XD61" s="24"/>
      <c r="XE61" s="24"/>
      <c r="XF61" s="24"/>
      <c r="XG61" s="24"/>
      <c r="XH61" s="24"/>
      <c r="XI61" s="24"/>
      <c r="XJ61" s="24"/>
      <c r="XK61" s="24"/>
      <c r="XL61" s="24"/>
      <c r="XM61" s="24"/>
      <c r="XN61" s="24"/>
      <c r="XO61" s="24"/>
      <c r="XP61" s="24"/>
      <c r="XQ61" s="24"/>
      <c r="XR61" s="24"/>
      <c r="XS61" s="24"/>
      <c r="XT61" s="24"/>
      <c r="XU61" s="24"/>
      <c r="XV61" s="24"/>
      <c r="XW61" s="24"/>
      <c r="XX61" s="24"/>
      <c r="XY61" s="24"/>
      <c r="XZ61" s="24"/>
      <c r="YA61" s="24"/>
      <c r="YB61" s="24"/>
      <c r="YC61" s="24"/>
      <c r="YD61" s="24"/>
      <c r="YE61" s="24"/>
      <c r="YF61" s="24"/>
      <c r="YG61" s="24"/>
      <c r="YH61" s="24"/>
      <c r="YI61" s="24"/>
      <c r="YJ61" s="24"/>
      <c r="YK61" s="24"/>
      <c r="YL61" s="24"/>
      <c r="YM61" s="24"/>
      <c r="YN61" s="24"/>
      <c r="YO61" s="24"/>
      <c r="YP61" s="24"/>
      <c r="YQ61" s="24"/>
      <c r="YR61" s="24"/>
      <c r="YS61" s="24"/>
      <c r="YT61" s="24"/>
      <c r="YU61" s="24"/>
      <c r="YV61" s="24"/>
      <c r="YW61" s="24"/>
      <c r="YX61" s="24"/>
      <c r="YY61" s="24"/>
      <c r="YZ61" s="24"/>
      <c r="ZA61" s="24"/>
      <c r="ZB61" s="24"/>
      <c r="ZC61" s="24"/>
      <c r="ZD61" s="24"/>
      <c r="ZE61" s="24"/>
      <c r="ZF61" s="24"/>
      <c r="ZG61" s="24"/>
      <c r="ZH61" s="24"/>
      <c r="ZI61" s="24"/>
      <c r="ZJ61" s="24"/>
      <c r="ZK61" s="24"/>
      <c r="ZL61" s="24"/>
      <c r="ZM61" s="24"/>
      <c r="ZN61" s="24"/>
      <c r="ZO61" s="24"/>
      <c r="ZP61" s="24"/>
      <c r="ZQ61" s="24"/>
      <c r="ZR61" s="24"/>
      <c r="ZS61" s="24"/>
      <c r="ZT61" s="24"/>
      <c r="ZU61" s="24"/>
      <c r="ZV61" s="24"/>
      <c r="ZW61" s="24"/>
      <c r="ZX61" s="24"/>
      <c r="ZY61" s="24"/>
      <c r="ZZ61" s="24"/>
      <c r="AAA61" s="24"/>
      <c r="AAB61" s="24"/>
      <c r="AAC61" s="24"/>
      <c r="AAD61" s="24"/>
      <c r="AAE61" s="24"/>
      <c r="AAF61" s="24"/>
      <c r="AAG61" s="24"/>
      <c r="AAH61" s="24"/>
      <c r="AAI61" s="24"/>
      <c r="AAJ61" s="24"/>
      <c r="AAK61" s="24"/>
      <c r="AAL61" s="24"/>
      <c r="AAM61" s="24"/>
      <c r="AAN61" s="24"/>
      <c r="AAO61" s="24"/>
      <c r="AAP61" s="24"/>
      <c r="AAQ61" s="24"/>
      <c r="AAR61" s="24"/>
      <c r="AAS61" s="24"/>
      <c r="AAT61" s="24"/>
      <c r="AAU61" s="24"/>
      <c r="AAV61" s="24"/>
      <c r="AAW61" s="24"/>
      <c r="AAX61" s="24"/>
      <c r="AAY61" s="24"/>
      <c r="AAZ61" s="24"/>
      <c r="ABA61" s="24"/>
      <c r="ABB61" s="24"/>
      <c r="ABC61" s="24"/>
      <c r="ABD61" s="24"/>
      <c r="ABE61" s="24"/>
      <c r="ABF61" s="24"/>
      <c r="ABG61" s="24"/>
      <c r="ABH61" s="24"/>
      <c r="ABI61" s="24"/>
      <c r="ABJ61" s="24"/>
      <c r="ABK61" s="24"/>
      <c r="ABL61" s="24"/>
      <c r="ABM61" s="24"/>
      <c r="ABN61" s="24"/>
      <c r="ABO61" s="24"/>
      <c r="ABP61" s="24"/>
      <c r="ABQ61" s="24"/>
      <c r="ABR61" s="24"/>
      <c r="ABS61" s="24"/>
      <c r="ABT61" s="24"/>
      <c r="ABU61" s="24"/>
      <c r="ABV61" s="24"/>
      <c r="ABW61" s="24"/>
      <c r="ABX61" s="24"/>
      <c r="ABY61" s="24"/>
      <c r="ABZ61" s="24"/>
      <c r="ACA61" s="24"/>
      <c r="ACB61" s="24"/>
      <c r="ACC61" s="24"/>
      <c r="ACD61" s="24"/>
      <c r="ACE61" s="24"/>
      <c r="ACF61" s="24"/>
      <c r="ACG61" s="24"/>
      <c r="ACH61" s="24"/>
      <c r="ACI61" s="24"/>
      <c r="ACJ61" s="24"/>
      <c r="ACK61" s="24"/>
      <c r="ACL61" s="24"/>
      <c r="ACM61" s="24"/>
      <c r="ACN61" s="24"/>
      <c r="ACO61" s="24"/>
      <c r="ACP61" s="24"/>
      <c r="ACQ61" s="24"/>
      <c r="ACR61" s="24"/>
      <c r="ACS61" s="24"/>
      <c r="ACT61" s="24"/>
      <c r="ACU61" s="24"/>
      <c r="ACV61" s="24"/>
      <c r="ACW61" s="24"/>
      <c r="ACX61" s="24"/>
      <c r="ACY61" s="24"/>
      <c r="ACZ61" s="24"/>
      <c r="ADA61" s="24"/>
      <c r="ADB61" s="24"/>
      <c r="ADC61" s="24"/>
      <c r="ADD61" s="24"/>
      <c r="ADE61" s="24"/>
      <c r="ADF61" s="24"/>
      <c r="ADG61" s="24"/>
      <c r="ADH61" s="24"/>
      <c r="ADI61" s="24"/>
      <c r="ADJ61" s="24"/>
      <c r="ADK61" s="24"/>
      <c r="ADL61" s="24"/>
      <c r="ADM61" s="24"/>
      <c r="ADN61" s="24"/>
      <c r="ADO61" s="24"/>
      <c r="ADP61" s="24"/>
      <c r="ADQ61" s="24"/>
      <c r="ADR61" s="24"/>
      <c r="ADS61" s="24"/>
      <c r="ADT61" s="24"/>
      <c r="ADU61" s="24"/>
      <c r="ADV61" s="24"/>
      <c r="ADW61" s="24"/>
      <c r="ADX61" s="24"/>
      <c r="ADY61" s="24"/>
      <c r="ADZ61" s="24"/>
      <c r="AEA61" s="24"/>
      <c r="AEB61" s="24"/>
      <c r="AEC61" s="24"/>
      <c r="AED61" s="24"/>
      <c r="AEE61" s="24"/>
      <c r="AEF61" s="24"/>
      <c r="AEG61" s="24"/>
      <c r="AEH61" s="24"/>
      <c r="AEI61" s="24"/>
      <c r="AEJ61" s="24"/>
      <c r="AEK61" s="24"/>
      <c r="AEL61" s="24"/>
      <c r="AEM61" s="24"/>
      <c r="AEN61" s="24"/>
      <c r="AEO61" s="24"/>
      <c r="AEP61" s="24"/>
      <c r="AEQ61" s="24"/>
      <c r="AER61" s="24"/>
      <c r="AES61" s="24"/>
      <c r="AET61" s="24"/>
      <c r="AEU61" s="24"/>
      <c r="AEV61" s="24"/>
      <c r="AEW61" s="24"/>
      <c r="AEX61" s="24"/>
      <c r="AEY61" s="24"/>
      <c r="AEZ61" s="24"/>
      <c r="AFA61" s="24"/>
      <c r="AFB61" s="24"/>
      <c r="AFC61" s="24"/>
      <c r="AFD61" s="24"/>
      <c r="AFE61" s="24"/>
      <c r="AFF61" s="24"/>
      <c r="AFG61" s="24"/>
      <c r="AFH61" s="24"/>
      <c r="AFI61" s="24"/>
      <c r="AFJ61" s="24"/>
      <c r="AFK61" s="24"/>
      <c r="AFL61" s="24"/>
      <c r="AFM61" s="24"/>
      <c r="AFN61" s="24"/>
      <c r="AFO61" s="24"/>
      <c r="AFP61" s="24"/>
      <c r="AFQ61" s="24"/>
      <c r="AFR61" s="24"/>
      <c r="AFS61" s="24"/>
      <c r="AFT61" s="24"/>
      <c r="AFU61" s="24"/>
      <c r="AFV61" s="24"/>
      <c r="AFW61" s="24"/>
      <c r="AFX61" s="24"/>
      <c r="AFY61" s="24"/>
      <c r="AFZ61" s="24"/>
      <c r="AGA61" s="24"/>
      <c r="AGB61" s="24"/>
      <c r="AGC61" s="24"/>
      <c r="AGD61" s="24"/>
      <c r="AGE61" s="24"/>
      <c r="AGF61" s="24"/>
      <c r="AGG61" s="24"/>
      <c r="AGH61" s="24"/>
      <c r="AGI61" s="24"/>
      <c r="AGJ61" s="24"/>
      <c r="AGK61" s="24"/>
      <c r="AGL61" s="24"/>
      <c r="AGM61" s="24"/>
      <c r="AGN61" s="24"/>
      <c r="AGO61" s="24"/>
      <c r="AGP61" s="24"/>
      <c r="AGQ61" s="24"/>
      <c r="AGR61" s="24"/>
      <c r="AGS61" s="24"/>
      <c r="AGT61" s="24"/>
      <c r="AGU61" s="24"/>
      <c r="AGV61" s="24"/>
      <c r="AGW61" s="24"/>
      <c r="AGX61" s="24"/>
      <c r="AGY61" s="24"/>
      <c r="AGZ61" s="24"/>
      <c r="AHA61" s="24"/>
      <c r="AHB61" s="24"/>
      <c r="AHC61" s="24"/>
      <c r="AHD61" s="24"/>
      <c r="AHE61" s="24"/>
      <c r="AHF61" s="24"/>
      <c r="AHG61" s="24"/>
      <c r="AHH61" s="24"/>
      <c r="AHI61" s="24"/>
      <c r="AHJ61" s="24"/>
      <c r="AHK61" s="24"/>
      <c r="AHL61" s="24"/>
      <c r="AHM61" s="24"/>
      <c r="AHN61" s="24"/>
      <c r="AHO61" s="24"/>
      <c r="AHP61" s="24"/>
      <c r="AHQ61" s="24"/>
      <c r="AHR61" s="24"/>
      <c r="AHS61" s="24"/>
      <c r="AHT61" s="24"/>
      <c r="AHU61" s="24"/>
      <c r="AHV61" s="24"/>
      <c r="AHW61" s="24"/>
      <c r="AHX61" s="24"/>
      <c r="AHY61" s="24"/>
      <c r="AHZ61" s="24"/>
      <c r="AIA61" s="24"/>
      <c r="AIB61" s="24"/>
      <c r="AIC61" s="24"/>
      <c r="AID61" s="24"/>
      <c r="AIE61" s="24"/>
      <c r="AIF61" s="24"/>
      <c r="AIG61" s="24"/>
      <c r="AIH61" s="24"/>
      <c r="AII61" s="24"/>
      <c r="AIJ61" s="24"/>
      <c r="AIK61" s="24"/>
      <c r="AIL61" s="24"/>
      <c r="AIM61" s="24"/>
      <c r="AIN61" s="24"/>
      <c r="AIO61" s="24"/>
      <c r="AIP61" s="24"/>
      <c r="AIQ61" s="24"/>
      <c r="AIR61" s="24"/>
      <c r="AIS61" s="24"/>
      <c r="AIT61" s="24"/>
      <c r="AIU61" s="24"/>
      <c r="AIV61" s="24"/>
      <c r="AIW61" s="24"/>
      <c r="AIX61" s="24"/>
      <c r="AIY61" s="24"/>
      <c r="AIZ61" s="24"/>
      <c r="AJA61" s="24"/>
      <c r="AJB61" s="24"/>
      <c r="AJC61" s="24"/>
      <c r="AJD61" s="24"/>
      <c r="AJE61" s="24"/>
      <c r="AJF61" s="24"/>
      <c r="AJG61" s="24"/>
      <c r="AJH61" s="24"/>
      <c r="AJI61" s="24"/>
      <c r="AJJ61" s="24"/>
      <c r="AJK61" s="24"/>
      <c r="AJL61" s="24"/>
      <c r="AJM61" s="24"/>
      <c r="AJN61" s="24"/>
      <c r="AJO61" s="24"/>
      <c r="AJP61" s="24"/>
      <c r="AJQ61" s="24"/>
      <c r="AJR61" s="24"/>
      <c r="AJS61" s="24"/>
      <c r="AJT61" s="24"/>
      <c r="AJU61" s="24"/>
      <c r="AJV61" s="24"/>
      <c r="AJW61" s="24"/>
      <c r="AJX61" s="24"/>
      <c r="AJY61" s="24"/>
      <c r="AJZ61" s="24"/>
      <c r="AKA61" s="24"/>
      <c r="AKB61" s="24"/>
      <c r="AKC61" s="24"/>
      <c r="AKD61" s="24"/>
      <c r="AKE61" s="24"/>
      <c r="AKF61" s="24"/>
      <c r="AKG61" s="24"/>
      <c r="AKH61" s="24"/>
      <c r="AKI61" s="24"/>
      <c r="AKJ61" s="24"/>
      <c r="AKK61" s="24"/>
      <c r="AKL61" s="24"/>
      <c r="AKM61" s="24"/>
      <c r="AKN61" s="24"/>
      <c r="AKO61" s="24"/>
      <c r="AKP61" s="24"/>
      <c r="AKQ61" s="24"/>
      <c r="AKR61" s="24"/>
      <c r="AKS61" s="24"/>
      <c r="AKT61" s="24"/>
      <c r="AKU61" s="24"/>
      <c r="AKV61" s="24"/>
      <c r="AKW61" s="24"/>
      <c r="AKX61" s="24"/>
      <c r="AKY61" s="24"/>
      <c r="AKZ61" s="24"/>
      <c r="ALA61" s="24"/>
      <c r="ALB61" s="24"/>
      <c r="ALC61" s="24"/>
      <c r="ALD61" s="24"/>
      <c r="ALE61" s="24"/>
      <c r="ALF61" s="24"/>
      <c r="ALG61" s="24"/>
      <c r="ALH61" s="24"/>
      <c r="ALI61" s="24"/>
      <c r="ALJ61" s="24"/>
      <c r="ALK61" s="24"/>
      <c r="ALL61" s="24"/>
      <c r="ALM61" s="24"/>
      <c r="ALN61" s="24"/>
      <c r="ALO61" s="24"/>
      <c r="ALP61" s="24"/>
      <c r="ALQ61" s="24"/>
      <c r="ALR61" s="24"/>
      <c r="ALS61" s="24"/>
      <c r="ALT61" s="24"/>
      <c r="ALU61" s="24"/>
      <c r="ALV61" s="24"/>
      <c r="ALW61" s="24"/>
      <c r="ALX61" s="24"/>
      <c r="ALY61" s="24"/>
      <c r="ALZ61" s="24"/>
      <c r="AMA61" s="24"/>
      <c r="AMB61" s="24"/>
      <c r="AMC61" s="24"/>
    </row>
    <row r="62" spans="1:1017" s="61" customFormat="1">
      <c r="A62" s="132" t="s">
        <v>180</v>
      </c>
      <c r="B62" s="133">
        <v>2003419</v>
      </c>
      <c r="C62" s="134" t="s">
        <v>181</v>
      </c>
      <c r="D62" s="133" t="s">
        <v>125</v>
      </c>
      <c r="E62" s="62" t="s">
        <v>116</v>
      </c>
      <c r="F62" s="112">
        <v>57.54</v>
      </c>
      <c r="G62" s="60">
        <v>1066.17</v>
      </c>
      <c r="H62" s="83">
        <f t="shared" si="11"/>
        <v>0.21229999999999999</v>
      </c>
      <c r="I62" s="60">
        <f t="shared" si="15"/>
        <v>1292.52</v>
      </c>
      <c r="J62" s="60">
        <f t="shared" si="16"/>
        <v>61347.42</v>
      </c>
      <c r="K62" s="60">
        <f t="shared" si="17"/>
        <v>74371.600000000006</v>
      </c>
      <c r="L62" s="58"/>
      <c r="M62" s="24"/>
      <c r="N62" s="24"/>
      <c r="O62" s="24"/>
      <c r="P62" s="24"/>
      <c r="Q62" s="24"/>
      <c r="R62" s="24"/>
      <c r="S62" s="24"/>
      <c r="T62" s="24"/>
      <c r="U62" s="24"/>
      <c r="V62" s="24"/>
      <c r="W62" s="24"/>
      <c r="X62" s="24"/>
      <c r="Y62" s="24"/>
      <c r="Z62" s="24"/>
      <c r="AA62" s="24"/>
      <c r="AB62" s="24"/>
      <c r="AC62" s="24"/>
      <c r="AD62" s="24"/>
      <c r="AE62" s="24"/>
      <c r="AF62" s="24"/>
      <c r="AG62" s="24"/>
      <c r="AH62" s="24"/>
      <c r="AI62" s="24"/>
      <c r="AJ62" s="24"/>
      <c r="AK62" s="24"/>
      <c r="AL62" s="24"/>
      <c r="AM62" s="24"/>
      <c r="AN62" s="24"/>
      <c r="AO62" s="24"/>
      <c r="AP62" s="24"/>
      <c r="AQ62" s="24"/>
      <c r="AR62" s="24"/>
      <c r="AS62" s="24"/>
      <c r="AT62" s="24"/>
      <c r="AU62" s="24"/>
      <c r="AV62" s="24"/>
      <c r="AW62" s="24"/>
      <c r="AX62" s="24"/>
      <c r="AY62" s="24"/>
      <c r="AZ62" s="24"/>
      <c r="BA62" s="24"/>
      <c r="BB62" s="24"/>
      <c r="BC62" s="24"/>
      <c r="BD62" s="24"/>
      <c r="BE62" s="24"/>
      <c r="BF62" s="24"/>
      <c r="BG62" s="24"/>
      <c r="BH62" s="24"/>
      <c r="BI62" s="24"/>
      <c r="BJ62" s="24"/>
      <c r="BK62" s="24"/>
      <c r="BL62" s="24"/>
      <c r="BM62" s="24"/>
      <c r="BN62" s="24"/>
      <c r="BO62" s="24"/>
      <c r="BP62" s="24"/>
      <c r="BQ62" s="24"/>
      <c r="BR62" s="24"/>
      <c r="BS62" s="24"/>
      <c r="BT62" s="24"/>
      <c r="BU62" s="24"/>
      <c r="BV62" s="24"/>
      <c r="BW62" s="24"/>
      <c r="BX62" s="24"/>
      <c r="BY62" s="24"/>
      <c r="BZ62" s="24"/>
      <c r="CA62" s="24"/>
      <c r="CB62" s="24"/>
      <c r="CC62" s="24"/>
      <c r="CD62" s="24"/>
      <c r="CE62" s="24"/>
      <c r="CF62" s="24"/>
      <c r="CG62" s="24"/>
      <c r="CH62" s="24"/>
      <c r="CI62" s="24"/>
      <c r="CJ62" s="24"/>
      <c r="CK62" s="24"/>
      <c r="CL62" s="24"/>
      <c r="CM62" s="24"/>
      <c r="CN62" s="24"/>
      <c r="CO62" s="24"/>
      <c r="CP62" s="24"/>
      <c r="CQ62" s="24"/>
      <c r="CR62" s="24"/>
      <c r="CS62" s="24"/>
      <c r="CT62" s="24"/>
      <c r="CU62" s="24"/>
      <c r="CV62" s="24"/>
      <c r="CW62" s="24"/>
      <c r="CX62" s="24"/>
      <c r="CY62" s="24"/>
      <c r="CZ62" s="24"/>
      <c r="DA62" s="24"/>
      <c r="DB62" s="24"/>
      <c r="DC62" s="24"/>
      <c r="DD62" s="24"/>
      <c r="DE62" s="24"/>
      <c r="DF62" s="24"/>
      <c r="DG62" s="24"/>
      <c r="DH62" s="24"/>
      <c r="DI62" s="24"/>
      <c r="DJ62" s="24"/>
      <c r="DK62" s="24"/>
      <c r="DL62" s="24"/>
      <c r="DM62" s="24"/>
      <c r="DN62" s="24"/>
      <c r="DO62" s="24"/>
      <c r="DP62" s="24"/>
      <c r="DQ62" s="24"/>
      <c r="DR62" s="24"/>
      <c r="DS62" s="24"/>
      <c r="DT62" s="24"/>
      <c r="DU62" s="24"/>
      <c r="DV62" s="24"/>
      <c r="DW62" s="24"/>
      <c r="DX62" s="24"/>
      <c r="DY62" s="24"/>
      <c r="DZ62" s="24"/>
      <c r="EA62" s="24"/>
      <c r="EB62" s="24"/>
      <c r="EC62" s="24"/>
      <c r="ED62" s="24"/>
      <c r="EE62" s="24"/>
      <c r="EF62" s="24"/>
      <c r="EG62" s="24"/>
      <c r="EH62" s="24"/>
      <c r="EI62" s="24"/>
      <c r="EJ62" s="24"/>
      <c r="EK62" s="24"/>
      <c r="EL62" s="24"/>
      <c r="EM62" s="24"/>
      <c r="EN62" s="24"/>
      <c r="EO62" s="24"/>
      <c r="EP62" s="24"/>
      <c r="EQ62" s="24"/>
      <c r="ER62" s="24"/>
      <c r="ES62" s="24"/>
      <c r="ET62" s="24"/>
      <c r="EU62" s="24"/>
      <c r="EV62" s="24"/>
      <c r="EW62" s="24"/>
      <c r="EX62" s="24"/>
      <c r="EY62" s="24"/>
      <c r="EZ62" s="24"/>
      <c r="FA62" s="24"/>
      <c r="FB62" s="24"/>
      <c r="FC62" s="24"/>
      <c r="FD62" s="24"/>
      <c r="FE62" s="24"/>
      <c r="FF62" s="24"/>
      <c r="FG62" s="24"/>
      <c r="FH62" s="24"/>
      <c r="FI62" s="24"/>
      <c r="FJ62" s="24"/>
      <c r="FK62" s="24"/>
      <c r="FL62" s="24"/>
      <c r="FM62" s="24"/>
      <c r="FN62" s="24"/>
      <c r="FO62" s="24"/>
      <c r="FP62" s="24"/>
      <c r="FQ62" s="24"/>
      <c r="FR62" s="24"/>
      <c r="FS62" s="24"/>
      <c r="FT62" s="24"/>
      <c r="FU62" s="24"/>
      <c r="FV62" s="24"/>
      <c r="FW62" s="24"/>
      <c r="FX62" s="24"/>
      <c r="FY62" s="24"/>
      <c r="FZ62" s="24"/>
      <c r="GA62" s="24"/>
      <c r="GB62" s="24"/>
      <c r="GC62" s="24"/>
      <c r="GD62" s="24"/>
      <c r="GE62" s="24"/>
      <c r="GF62" s="24"/>
      <c r="GG62" s="24"/>
      <c r="GH62" s="24"/>
      <c r="GI62" s="24"/>
      <c r="GJ62" s="24"/>
      <c r="GK62" s="24"/>
      <c r="GL62" s="24"/>
      <c r="GM62" s="24"/>
      <c r="GN62" s="24"/>
      <c r="GO62" s="24"/>
      <c r="GP62" s="24"/>
      <c r="GQ62" s="24"/>
      <c r="GR62" s="24"/>
      <c r="GS62" s="24"/>
      <c r="GT62" s="24"/>
      <c r="GU62" s="24"/>
      <c r="GV62" s="24"/>
      <c r="GW62" s="24"/>
      <c r="GX62" s="24"/>
      <c r="GY62" s="24"/>
      <c r="GZ62" s="24"/>
      <c r="HA62" s="24"/>
      <c r="HB62" s="24"/>
      <c r="HC62" s="24"/>
      <c r="HD62" s="24"/>
      <c r="HE62" s="24"/>
      <c r="HF62" s="24"/>
      <c r="HG62" s="24"/>
      <c r="HH62" s="24"/>
      <c r="HI62" s="24"/>
      <c r="HJ62" s="24"/>
      <c r="HK62" s="24"/>
      <c r="HL62" s="24"/>
      <c r="HM62" s="24"/>
      <c r="HN62" s="24"/>
      <c r="HO62" s="24"/>
      <c r="HP62" s="24"/>
      <c r="HQ62" s="24"/>
      <c r="HR62" s="24"/>
      <c r="HS62" s="24"/>
      <c r="HT62" s="24"/>
      <c r="HU62" s="24"/>
      <c r="HV62" s="24"/>
      <c r="HW62" s="24"/>
      <c r="HX62" s="24"/>
      <c r="HY62" s="24"/>
      <c r="HZ62" s="24"/>
      <c r="IA62" s="24"/>
      <c r="IB62" s="24"/>
      <c r="IC62" s="24"/>
      <c r="ID62" s="24"/>
      <c r="IE62" s="24"/>
      <c r="IF62" s="24"/>
      <c r="IG62" s="24"/>
      <c r="IH62" s="24"/>
      <c r="II62" s="24"/>
      <c r="IJ62" s="24"/>
      <c r="IK62" s="24"/>
      <c r="IL62" s="24"/>
      <c r="IM62" s="24"/>
      <c r="IN62" s="24"/>
      <c r="IO62" s="24"/>
      <c r="IP62" s="24"/>
      <c r="IQ62" s="24"/>
      <c r="IR62" s="24"/>
      <c r="IS62" s="24"/>
      <c r="IT62" s="24"/>
      <c r="IU62" s="24"/>
      <c r="IV62" s="24"/>
      <c r="IW62" s="24"/>
      <c r="IX62" s="24"/>
      <c r="IY62" s="24"/>
      <c r="IZ62" s="24"/>
      <c r="JA62" s="24"/>
      <c r="JB62" s="24"/>
      <c r="JC62" s="24"/>
      <c r="JD62" s="24"/>
      <c r="JE62" s="24"/>
      <c r="JF62" s="24"/>
      <c r="JG62" s="24"/>
      <c r="JH62" s="24"/>
      <c r="JI62" s="24"/>
      <c r="JJ62" s="24"/>
      <c r="JK62" s="24"/>
      <c r="JL62" s="24"/>
      <c r="JM62" s="24"/>
      <c r="JN62" s="24"/>
      <c r="JO62" s="24"/>
      <c r="JP62" s="24"/>
      <c r="JQ62" s="24"/>
      <c r="JR62" s="24"/>
      <c r="JS62" s="24"/>
      <c r="JT62" s="24"/>
      <c r="JU62" s="24"/>
      <c r="JV62" s="24"/>
      <c r="JW62" s="24"/>
      <c r="JX62" s="24"/>
      <c r="JY62" s="24"/>
      <c r="JZ62" s="24"/>
      <c r="KA62" s="24"/>
      <c r="KB62" s="24"/>
      <c r="KC62" s="24"/>
      <c r="KD62" s="24"/>
      <c r="KE62" s="24"/>
      <c r="KF62" s="24"/>
      <c r="KG62" s="24"/>
      <c r="KH62" s="24"/>
      <c r="KI62" s="24"/>
      <c r="KJ62" s="24"/>
      <c r="KK62" s="24"/>
      <c r="KL62" s="24"/>
      <c r="KM62" s="24"/>
      <c r="KN62" s="24"/>
      <c r="KO62" s="24"/>
      <c r="KP62" s="24"/>
      <c r="KQ62" s="24"/>
      <c r="KR62" s="24"/>
      <c r="KS62" s="24"/>
      <c r="KT62" s="24"/>
      <c r="KU62" s="24"/>
      <c r="KV62" s="24"/>
      <c r="KW62" s="24"/>
      <c r="KX62" s="24"/>
      <c r="KY62" s="24"/>
      <c r="KZ62" s="24"/>
      <c r="LA62" s="24"/>
      <c r="LB62" s="24"/>
      <c r="LC62" s="24"/>
      <c r="LD62" s="24"/>
      <c r="LE62" s="24"/>
      <c r="LF62" s="24"/>
      <c r="LG62" s="24"/>
      <c r="LH62" s="24"/>
      <c r="LI62" s="24"/>
      <c r="LJ62" s="24"/>
      <c r="LK62" s="24"/>
      <c r="LL62" s="24"/>
      <c r="LM62" s="24"/>
      <c r="LN62" s="24"/>
      <c r="LO62" s="24"/>
      <c r="LP62" s="24"/>
      <c r="LQ62" s="24"/>
      <c r="LR62" s="24"/>
      <c r="LS62" s="24"/>
      <c r="LT62" s="24"/>
      <c r="LU62" s="24"/>
      <c r="LV62" s="24"/>
      <c r="LW62" s="24"/>
      <c r="LX62" s="24"/>
      <c r="LY62" s="24"/>
      <c r="LZ62" s="24"/>
      <c r="MA62" s="24"/>
      <c r="MB62" s="24"/>
      <c r="MC62" s="24"/>
      <c r="MD62" s="24"/>
      <c r="ME62" s="24"/>
      <c r="MF62" s="24"/>
      <c r="MG62" s="24"/>
      <c r="MH62" s="24"/>
      <c r="MI62" s="24"/>
      <c r="MJ62" s="24"/>
      <c r="MK62" s="24"/>
      <c r="ML62" s="24"/>
      <c r="MM62" s="24"/>
      <c r="MN62" s="24"/>
      <c r="MO62" s="24"/>
      <c r="MP62" s="24"/>
      <c r="MQ62" s="24"/>
      <c r="MR62" s="24"/>
      <c r="MS62" s="24"/>
      <c r="MT62" s="24"/>
      <c r="MU62" s="24"/>
      <c r="MV62" s="24"/>
      <c r="MW62" s="24"/>
      <c r="MX62" s="24"/>
      <c r="MY62" s="24"/>
      <c r="MZ62" s="24"/>
      <c r="NA62" s="24"/>
      <c r="NB62" s="24"/>
      <c r="NC62" s="24"/>
      <c r="ND62" s="24"/>
      <c r="NE62" s="24"/>
      <c r="NF62" s="24"/>
      <c r="NG62" s="24"/>
      <c r="NH62" s="24"/>
      <c r="NI62" s="24"/>
      <c r="NJ62" s="24"/>
      <c r="NK62" s="24"/>
      <c r="NL62" s="24"/>
      <c r="NM62" s="24"/>
      <c r="NN62" s="24"/>
      <c r="NO62" s="24"/>
      <c r="NP62" s="24"/>
      <c r="NQ62" s="24"/>
      <c r="NR62" s="24"/>
      <c r="NS62" s="24"/>
      <c r="NT62" s="24"/>
      <c r="NU62" s="24"/>
      <c r="NV62" s="24"/>
      <c r="NW62" s="24"/>
      <c r="NX62" s="24"/>
      <c r="NY62" s="24"/>
      <c r="NZ62" s="24"/>
      <c r="OA62" s="24"/>
      <c r="OB62" s="24"/>
      <c r="OC62" s="24"/>
      <c r="OD62" s="24"/>
      <c r="OE62" s="24"/>
      <c r="OF62" s="24"/>
      <c r="OG62" s="24"/>
      <c r="OH62" s="24"/>
      <c r="OI62" s="24"/>
      <c r="OJ62" s="24"/>
      <c r="OK62" s="24"/>
      <c r="OL62" s="24"/>
      <c r="OM62" s="24"/>
      <c r="ON62" s="24"/>
      <c r="OO62" s="24"/>
      <c r="OP62" s="24"/>
      <c r="OQ62" s="24"/>
      <c r="OR62" s="24"/>
      <c r="OS62" s="24"/>
      <c r="OT62" s="24"/>
      <c r="OU62" s="24"/>
      <c r="OV62" s="24"/>
      <c r="OW62" s="24"/>
      <c r="OX62" s="24"/>
      <c r="OY62" s="24"/>
      <c r="OZ62" s="24"/>
      <c r="PA62" s="24"/>
      <c r="PB62" s="24"/>
      <c r="PC62" s="24"/>
      <c r="PD62" s="24"/>
      <c r="PE62" s="24"/>
      <c r="PF62" s="24"/>
      <c r="PG62" s="24"/>
      <c r="PH62" s="24"/>
      <c r="PI62" s="24"/>
      <c r="PJ62" s="24"/>
      <c r="PK62" s="24"/>
      <c r="PL62" s="24"/>
      <c r="PM62" s="24"/>
      <c r="PN62" s="24"/>
      <c r="PO62" s="24"/>
      <c r="PP62" s="24"/>
      <c r="PQ62" s="24"/>
      <c r="PR62" s="24"/>
      <c r="PS62" s="24"/>
      <c r="PT62" s="24"/>
      <c r="PU62" s="24"/>
      <c r="PV62" s="24"/>
      <c r="PW62" s="24"/>
      <c r="PX62" s="24"/>
      <c r="PY62" s="24"/>
      <c r="PZ62" s="24"/>
      <c r="QA62" s="24"/>
      <c r="QB62" s="24"/>
      <c r="QC62" s="24"/>
      <c r="QD62" s="24"/>
      <c r="QE62" s="24"/>
      <c r="QF62" s="24"/>
      <c r="QG62" s="24"/>
      <c r="QH62" s="24"/>
      <c r="QI62" s="24"/>
      <c r="QJ62" s="24"/>
      <c r="QK62" s="24"/>
      <c r="QL62" s="24"/>
      <c r="QM62" s="24"/>
      <c r="QN62" s="24"/>
      <c r="QO62" s="24"/>
      <c r="QP62" s="24"/>
      <c r="QQ62" s="24"/>
      <c r="QR62" s="24"/>
      <c r="QS62" s="24"/>
      <c r="QT62" s="24"/>
      <c r="QU62" s="24"/>
      <c r="QV62" s="24"/>
      <c r="QW62" s="24"/>
      <c r="QX62" s="24"/>
      <c r="QY62" s="24"/>
      <c r="QZ62" s="24"/>
      <c r="RA62" s="24"/>
      <c r="RB62" s="24"/>
      <c r="RC62" s="24"/>
      <c r="RD62" s="24"/>
      <c r="RE62" s="24"/>
      <c r="RF62" s="24"/>
      <c r="RG62" s="24"/>
      <c r="RH62" s="24"/>
      <c r="RI62" s="24"/>
      <c r="RJ62" s="24"/>
      <c r="RK62" s="24"/>
      <c r="RL62" s="24"/>
      <c r="RM62" s="24"/>
      <c r="RN62" s="24"/>
      <c r="RO62" s="24"/>
      <c r="RP62" s="24"/>
      <c r="RQ62" s="24"/>
      <c r="RR62" s="24"/>
      <c r="RS62" s="24"/>
      <c r="RT62" s="24"/>
      <c r="RU62" s="24"/>
      <c r="RV62" s="24"/>
      <c r="RW62" s="24"/>
      <c r="RX62" s="24"/>
      <c r="RY62" s="24"/>
      <c r="RZ62" s="24"/>
      <c r="SA62" s="24"/>
      <c r="SB62" s="24"/>
      <c r="SC62" s="24"/>
      <c r="SD62" s="24"/>
      <c r="SE62" s="24"/>
      <c r="SF62" s="24"/>
      <c r="SG62" s="24"/>
      <c r="SH62" s="24"/>
      <c r="SI62" s="24"/>
      <c r="SJ62" s="24"/>
      <c r="SK62" s="24"/>
      <c r="SL62" s="24"/>
      <c r="SM62" s="24"/>
      <c r="SN62" s="24"/>
      <c r="SO62" s="24"/>
      <c r="SP62" s="24"/>
      <c r="SQ62" s="24"/>
      <c r="SR62" s="24"/>
      <c r="SS62" s="24"/>
      <c r="ST62" s="24"/>
      <c r="SU62" s="24"/>
      <c r="SV62" s="24"/>
      <c r="SW62" s="24"/>
      <c r="SX62" s="24"/>
      <c r="SY62" s="24"/>
      <c r="SZ62" s="24"/>
      <c r="TA62" s="24"/>
      <c r="TB62" s="24"/>
      <c r="TC62" s="24"/>
      <c r="TD62" s="24"/>
      <c r="TE62" s="24"/>
      <c r="TF62" s="24"/>
      <c r="TG62" s="24"/>
      <c r="TH62" s="24"/>
      <c r="TI62" s="24"/>
      <c r="TJ62" s="24"/>
      <c r="TK62" s="24"/>
      <c r="TL62" s="24"/>
      <c r="TM62" s="24"/>
      <c r="TN62" s="24"/>
      <c r="TO62" s="24"/>
      <c r="TP62" s="24"/>
      <c r="TQ62" s="24"/>
      <c r="TR62" s="24"/>
      <c r="TS62" s="24"/>
      <c r="TT62" s="24"/>
      <c r="TU62" s="24"/>
      <c r="TV62" s="24"/>
      <c r="TW62" s="24"/>
      <c r="TX62" s="24"/>
      <c r="TY62" s="24"/>
      <c r="TZ62" s="24"/>
      <c r="UA62" s="24"/>
      <c r="UB62" s="24"/>
      <c r="UC62" s="24"/>
      <c r="UD62" s="24"/>
      <c r="UE62" s="24"/>
      <c r="UF62" s="24"/>
      <c r="UG62" s="24"/>
      <c r="UH62" s="24"/>
      <c r="UI62" s="24"/>
      <c r="UJ62" s="24"/>
      <c r="UK62" s="24"/>
      <c r="UL62" s="24"/>
      <c r="UM62" s="24"/>
      <c r="UN62" s="24"/>
      <c r="UO62" s="24"/>
      <c r="UP62" s="24"/>
      <c r="UQ62" s="24"/>
      <c r="UR62" s="24"/>
      <c r="US62" s="24"/>
      <c r="UT62" s="24"/>
      <c r="UU62" s="24"/>
      <c r="UV62" s="24"/>
      <c r="UW62" s="24"/>
      <c r="UX62" s="24"/>
      <c r="UY62" s="24"/>
      <c r="UZ62" s="24"/>
      <c r="VA62" s="24"/>
      <c r="VB62" s="24"/>
      <c r="VC62" s="24"/>
      <c r="VD62" s="24"/>
      <c r="VE62" s="24"/>
      <c r="VF62" s="24"/>
      <c r="VG62" s="24"/>
      <c r="VH62" s="24"/>
      <c r="VI62" s="24"/>
      <c r="VJ62" s="24"/>
      <c r="VK62" s="24"/>
      <c r="VL62" s="24"/>
      <c r="VM62" s="24"/>
      <c r="VN62" s="24"/>
      <c r="VO62" s="24"/>
      <c r="VP62" s="24"/>
      <c r="VQ62" s="24"/>
      <c r="VR62" s="24"/>
      <c r="VS62" s="24"/>
      <c r="VT62" s="24"/>
      <c r="VU62" s="24"/>
      <c r="VV62" s="24"/>
      <c r="VW62" s="24"/>
      <c r="VX62" s="24"/>
      <c r="VY62" s="24"/>
      <c r="VZ62" s="24"/>
      <c r="WA62" s="24"/>
      <c r="WB62" s="24"/>
      <c r="WC62" s="24"/>
      <c r="WD62" s="24"/>
      <c r="WE62" s="24"/>
      <c r="WF62" s="24"/>
      <c r="WG62" s="24"/>
      <c r="WH62" s="24"/>
      <c r="WI62" s="24"/>
      <c r="WJ62" s="24"/>
      <c r="WK62" s="24"/>
      <c r="WL62" s="24"/>
      <c r="WM62" s="24"/>
      <c r="WN62" s="24"/>
      <c r="WO62" s="24"/>
      <c r="WP62" s="24"/>
      <c r="WQ62" s="24"/>
      <c r="WR62" s="24"/>
      <c r="WS62" s="24"/>
      <c r="WT62" s="24"/>
      <c r="WU62" s="24"/>
      <c r="WV62" s="24"/>
      <c r="WW62" s="24"/>
      <c r="WX62" s="24"/>
      <c r="WY62" s="24"/>
      <c r="WZ62" s="24"/>
      <c r="XA62" s="24"/>
      <c r="XB62" s="24"/>
      <c r="XC62" s="24"/>
      <c r="XD62" s="24"/>
      <c r="XE62" s="24"/>
      <c r="XF62" s="24"/>
      <c r="XG62" s="24"/>
      <c r="XH62" s="24"/>
      <c r="XI62" s="24"/>
      <c r="XJ62" s="24"/>
      <c r="XK62" s="24"/>
      <c r="XL62" s="24"/>
      <c r="XM62" s="24"/>
      <c r="XN62" s="24"/>
      <c r="XO62" s="24"/>
      <c r="XP62" s="24"/>
      <c r="XQ62" s="24"/>
      <c r="XR62" s="24"/>
      <c r="XS62" s="24"/>
      <c r="XT62" s="24"/>
      <c r="XU62" s="24"/>
      <c r="XV62" s="24"/>
      <c r="XW62" s="24"/>
      <c r="XX62" s="24"/>
      <c r="XY62" s="24"/>
      <c r="XZ62" s="24"/>
      <c r="YA62" s="24"/>
      <c r="YB62" s="24"/>
      <c r="YC62" s="24"/>
      <c r="YD62" s="24"/>
      <c r="YE62" s="24"/>
      <c r="YF62" s="24"/>
      <c r="YG62" s="24"/>
      <c r="YH62" s="24"/>
      <c r="YI62" s="24"/>
      <c r="YJ62" s="24"/>
      <c r="YK62" s="24"/>
      <c r="YL62" s="24"/>
      <c r="YM62" s="24"/>
      <c r="YN62" s="24"/>
      <c r="YO62" s="24"/>
      <c r="YP62" s="24"/>
      <c r="YQ62" s="24"/>
      <c r="YR62" s="24"/>
      <c r="YS62" s="24"/>
      <c r="YT62" s="24"/>
      <c r="YU62" s="24"/>
      <c r="YV62" s="24"/>
      <c r="YW62" s="24"/>
      <c r="YX62" s="24"/>
      <c r="YY62" s="24"/>
      <c r="YZ62" s="24"/>
      <c r="ZA62" s="24"/>
      <c r="ZB62" s="24"/>
      <c r="ZC62" s="24"/>
      <c r="ZD62" s="24"/>
      <c r="ZE62" s="24"/>
      <c r="ZF62" s="24"/>
      <c r="ZG62" s="24"/>
      <c r="ZH62" s="24"/>
      <c r="ZI62" s="24"/>
      <c r="ZJ62" s="24"/>
      <c r="ZK62" s="24"/>
      <c r="ZL62" s="24"/>
      <c r="ZM62" s="24"/>
      <c r="ZN62" s="24"/>
      <c r="ZO62" s="24"/>
      <c r="ZP62" s="24"/>
      <c r="ZQ62" s="24"/>
      <c r="ZR62" s="24"/>
      <c r="ZS62" s="24"/>
      <c r="ZT62" s="24"/>
      <c r="ZU62" s="24"/>
      <c r="ZV62" s="24"/>
      <c r="ZW62" s="24"/>
      <c r="ZX62" s="24"/>
      <c r="ZY62" s="24"/>
      <c r="ZZ62" s="24"/>
      <c r="AAA62" s="24"/>
      <c r="AAB62" s="24"/>
      <c r="AAC62" s="24"/>
      <c r="AAD62" s="24"/>
      <c r="AAE62" s="24"/>
      <c r="AAF62" s="24"/>
      <c r="AAG62" s="24"/>
      <c r="AAH62" s="24"/>
      <c r="AAI62" s="24"/>
      <c r="AAJ62" s="24"/>
      <c r="AAK62" s="24"/>
      <c r="AAL62" s="24"/>
      <c r="AAM62" s="24"/>
      <c r="AAN62" s="24"/>
      <c r="AAO62" s="24"/>
      <c r="AAP62" s="24"/>
      <c r="AAQ62" s="24"/>
      <c r="AAR62" s="24"/>
      <c r="AAS62" s="24"/>
      <c r="AAT62" s="24"/>
      <c r="AAU62" s="24"/>
      <c r="AAV62" s="24"/>
      <c r="AAW62" s="24"/>
      <c r="AAX62" s="24"/>
      <c r="AAY62" s="24"/>
      <c r="AAZ62" s="24"/>
      <c r="ABA62" s="24"/>
      <c r="ABB62" s="24"/>
      <c r="ABC62" s="24"/>
      <c r="ABD62" s="24"/>
      <c r="ABE62" s="24"/>
      <c r="ABF62" s="24"/>
      <c r="ABG62" s="24"/>
      <c r="ABH62" s="24"/>
      <c r="ABI62" s="24"/>
      <c r="ABJ62" s="24"/>
      <c r="ABK62" s="24"/>
      <c r="ABL62" s="24"/>
      <c r="ABM62" s="24"/>
      <c r="ABN62" s="24"/>
      <c r="ABO62" s="24"/>
      <c r="ABP62" s="24"/>
      <c r="ABQ62" s="24"/>
      <c r="ABR62" s="24"/>
      <c r="ABS62" s="24"/>
      <c r="ABT62" s="24"/>
      <c r="ABU62" s="24"/>
      <c r="ABV62" s="24"/>
      <c r="ABW62" s="24"/>
      <c r="ABX62" s="24"/>
      <c r="ABY62" s="24"/>
      <c r="ABZ62" s="24"/>
      <c r="ACA62" s="24"/>
      <c r="ACB62" s="24"/>
      <c r="ACC62" s="24"/>
      <c r="ACD62" s="24"/>
      <c r="ACE62" s="24"/>
      <c r="ACF62" s="24"/>
      <c r="ACG62" s="24"/>
      <c r="ACH62" s="24"/>
      <c r="ACI62" s="24"/>
      <c r="ACJ62" s="24"/>
      <c r="ACK62" s="24"/>
      <c r="ACL62" s="24"/>
      <c r="ACM62" s="24"/>
      <c r="ACN62" s="24"/>
      <c r="ACO62" s="24"/>
      <c r="ACP62" s="24"/>
      <c r="ACQ62" s="24"/>
      <c r="ACR62" s="24"/>
      <c r="ACS62" s="24"/>
      <c r="ACT62" s="24"/>
      <c r="ACU62" s="24"/>
      <c r="ACV62" s="24"/>
      <c r="ACW62" s="24"/>
      <c r="ACX62" s="24"/>
      <c r="ACY62" s="24"/>
      <c r="ACZ62" s="24"/>
      <c r="ADA62" s="24"/>
      <c r="ADB62" s="24"/>
      <c r="ADC62" s="24"/>
      <c r="ADD62" s="24"/>
      <c r="ADE62" s="24"/>
      <c r="ADF62" s="24"/>
      <c r="ADG62" s="24"/>
      <c r="ADH62" s="24"/>
      <c r="ADI62" s="24"/>
      <c r="ADJ62" s="24"/>
      <c r="ADK62" s="24"/>
      <c r="ADL62" s="24"/>
      <c r="ADM62" s="24"/>
      <c r="ADN62" s="24"/>
      <c r="ADO62" s="24"/>
      <c r="ADP62" s="24"/>
      <c r="ADQ62" s="24"/>
      <c r="ADR62" s="24"/>
      <c r="ADS62" s="24"/>
      <c r="ADT62" s="24"/>
      <c r="ADU62" s="24"/>
      <c r="ADV62" s="24"/>
      <c r="ADW62" s="24"/>
      <c r="ADX62" s="24"/>
      <c r="ADY62" s="24"/>
      <c r="ADZ62" s="24"/>
      <c r="AEA62" s="24"/>
      <c r="AEB62" s="24"/>
      <c r="AEC62" s="24"/>
      <c r="AED62" s="24"/>
      <c r="AEE62" s="24"/>
      <c r="AEF62" s="24"/>
      <c r="AEG62" s="24"/>
      <c r="AEH62" s="24"/>
      <c r="AEI62" s="24"/>
      <c r="AEJ62" s="24"/>
      <c r="AEK62" s="24"/>
      <c r="AEL62" s="24"/>
      <c r="AEM62" s="24"/>
      <c r="AEN62" s="24"/>
      <c r="AEO62" s="24"/>
      <c r="AEP62" s="24"/>
      <c r="AEQ62" s="24"/>
      <c r="AER62" s="24"/>
      <c r="AES62" s="24"/>
      <c r="AET62" s="24"/>
      <c r="AEU62" s="24"/>
      <c r="AEV62" s="24"/>
      <c r="AEW62" s="24"/>
      <c r="AEX62" s="24"/>
      <c r="AEY62" s="24"/>
      <c r="AEZ62" s="24"/>
      <c r="AFA62" s="24"/>
      <c r="AFB62" s="24"/>
      <c r="AFC62" s="24"/>
      <c r="AFD62" s="24"/>
      <c r="AFE62" s="24"/>
      <c r="AFF62" s="24"/>
      <c r="AFG62" s="24"/>
      <c r="AFH62" s="24"/>
      <c r="AFI62" s="24"/>
      <c r="AFJ62" s="24"/>
      <c r="AFK62" s="24"/>
      <c r="AFL62" s="24"/>
      <c r="AFM62" s="24"/>
      <c r="AFN62" s="24"/>
      <c r="AFO62" s="24"/>
      <c r="AFP62" s="24"/>
      <c r="AFQ62" s="24"/>
      <c r="AFR62" s="24"/>
      <c r="AFS62" s="24"/>
      <c r="AFT62" s="24"/>
      <c r="AFU62" s="24"/>
      <c r="AFV62" s="24"/>
      <c r="AFW62" s="24"/>
      <c r="AFX62" s="24"/>
      <c r="AFY62" s="24"/>
      <c r="AFZ62" s="24"/>
      <c r="AGA62" s="24"/>
      <c r="AGB62" s="24"/>
      <c r="AGC62" s="24"/>
      <c r="AGD62" s="24"/>
      <c r="AGE62" s="24"/>
      <c r="AGF62" s="24"/>
      <c r="AGG62" s="24"/>
      <c r="AGH62" s="24"/>
      <c r="AGI62" s="24"/>
      <c r="AGJ62" s="24"/>
      <c r="AGK62" s="24"/>
      <c r="AGL62" s="24"/>
      <c r="AGM62" s="24"/>
      <c r="AGN62" s="24"/>
      <c r="AGO62" s="24"/>
      <c r="AGP62" s="24"/>
      <c r="AGQ62" s="24"/>
      <c r="AGR62" s="24"/>
      <c r="AGS62" s="24"/>
      <c r="AGT62" s="24"/>
      <c r="AGU62" s="24"/>
      <c r="AGV62" s="24"/>
      <c r="AGW62" s="24"/>
      <c r="AGX62" s="24"/>
      <c r="AGY62" s="24"/>
      <c r="AGZ62" s="24"/>
      <c r="AHA62" s="24"/>
      <c r="AHB62" s="24"/>
      <c r="AHC62" s="24"/>
      <c r="AHD62" s="24"/>
      <c r="AHE62" s="24"/>
      <c r="AHF62" s="24"/>
      <c r="AHG62" s="24"/>
      <c r="AHH62" s="24"/>
      <c r="AHI62" s="24"/>
      <c r="AHJ62" s="24"/>
      <c r="AHK62" s="24"/>
      <c r="AHL62" s="24"/>
      <c r="AHM62" s="24"/>
      <c r="AHN62" s="24"/>
      <c r="AHO62" s="24"/>
      <c r="AHP62" s="24"/>
      <c r="AHQ62" s="24"/>
      <c r="AHR62" s="24"/>
      <c r="AHS62" s="24"/>
      <c r="AHT62" s="24"/>
      <c r="AHU62" s="24"/>
      <c r="AHV62" s="24"/>
      <c r="AHW62" s="24"/>
      <c r="AHX62" s="24"/>
      <c r="AHY62" s="24"/>
      <c r="AHZ62" s="24"/>
      <c r="AIA62" s="24"/>
      <c r="AIB62" s="24"/>
      <c r="AIC62" s="24"/>
      <c r="AID62" s="24"/>
      <c r="AIE62" s="24"/>
      <c r="AIF62" s="24"/>
      <c r="AIG62" s="24"/>
      <c r="AIH62" s="24"/>
      <c r="AII62" s="24"/>
      <c r="AIJ62" s="24"/>
      <c r="AIK62" s="24"/>
      <c r="AIL62" s="24"/>
      <c r="AIM62" s="24"/>
      <c r="AIN62" s="24"/>
      <c r="AIO62" s="24"/>
      <c r="AIP62" s="24"/>
      <c r="AIQ62" s="24"/>
      <c r="AIR62" s="24"/>
      <c r="AIS62" s="24"/>
      <c r="AIT62" s="24"/>
      <c r="AIU62" s="24"/>
      <c r="AIV62" s="24"/>
      <c r="AIW62" s="24"/>
      <c r="AIX62" s="24"/>
      <c r="AIY62" s="24"/>
      <c r="AIZ62" s="24"/>
      <c r="AJA62" s="24"/>
      <c r="AJB62" s="24"/>
      <c r="AJC62" s="24"/>
      <c r="AJD62" s="24"/>
      <c r="AJE62" s="24"/>
      <c r="AJF62" s="24"/>
      <c r="AJG62" s="24"/>
      <c r="AJH62" s="24"/>
      <c r="AJI62" s="24"/>
      <c r="AJJ62" s="24"/>
      <c r="AJK62" s="24"/>
      <c r="AJL62" s="24"/>
      <c r="AJM62" s="24"/>
      <c r="AJN62" s="24"/>
      <c r="AJO62" s="24"/>
      <c r="AJP62" s="24"/>
      <c r="AJQ62" s="24"/>
      <c r="AJR62" s="24"/>
      <c r="AJS62" s="24"/>
      <c r="AJT62" s="24"/>
      <c r="AJU62" s="24"/>
      <c r="AJV62" s="24"/>
      <c r="AJW62" s="24"/>
      <c r="AJX62" s="24"/>
      <c r="AJY62" s="24"/>
      <c r="AJZ62" s="24"/>
      <c r="AKA62" s="24"/>
      <c r="AKB62" s="24"/>
      <c r="AKC62" s="24"/>
      <c r="AKD62" s="24"/>
      <c r="AKE62" s="24"/>
      <c r="AKF62" s="24"/>
      <c r="AKG62" s="24"/>
      <c r="AKH62" s="24"/>
      <c r="AKI62" s="24"/>
      <c r="AKJ62" s="24"/>
      <c r="AKK62" s="24"/>
      <c r="AKL62" s="24"/>
      <c r="AKM62" s="24"/>
      <c r="AKN62" s="24"/>
      <c r="AKO62" s="24"/>
      <c r="AKP62" s="24"/>
      <c r="AKQ62" s="24"/>
      <c r="AKR62" s="24"/>
      <c r="AKS62" s="24"/>
      <c r="AKT62" s="24"/>
      <c r="AKU62" s="24"/>
      <c r="AKV62" s="24"/>
      <c r="AKW62" s="24"/>
      <c r="AKX62" s="24"/>
      <c r="AKY62" s="24"/>
      <c r="AKZ62" s="24"/>
      <c r="ALA62" s="24"/>
      <c r="ALB62" s="24"/>
      <c r="ALC62" s="24"/>
      <c r="ALD62" s="24"/>
      <c r="ALE62" s="24"/>
      <c r="ALF62" s="24"/>
      <c r="ALG62" s="24"/>
      <c r="ALH62" s="24"/>
      <c r="ALI62" s="24"/>
      <c r="ALJ62" s="24"/>
      <c r="ALK62" s="24"/>
      <c r="ALL62" s="24"/>
      <c r="ALM62" s="24"/>
      <c r="ALN62" s="24"/>
      <c r="ALO62" s="24"/>
      <c r="ALP62" s="24"/>
      <c r="ALQ62" s="24"/>
      <c r="ALR62" s="24"/>
      <c r="ALS62" s="24"/>
      <c r="ALT62" s="24"/>
      <c r="ALU62" s="24"/>
      <c r="ALV62" s="24"/>
      <c r="ALW62" s="24"/>
      <c r="ALX62" s="24"/>
      <c r="ALY62" s="24"/>
      <c r="ALZ62" s="24"/>
      <c r="AMA62" s="24"/>
      <c r="AMB62" s="24"/>
      <c r="AMC62" s="24"/>
    </row>
    <row r="63" spans="1:1017" s="61" customFormat="1">
      <c r="A63" s="164" t="s">
        <v>182</v>
      </c>
      <c r="B63" s="165">
        <v>4805757</v>
      </c>
      <c r="C63" s="166" t="s">
        <v>183</v>
      </c>
      <c r="D63" s="165" t="s">
        <v>177</v>
      </c>
      <c r="E63" s="169" t="s">
        <v>63</v>
      </c>
      <c r="F63" s="170">
        <v>295.2</v>
      </c>
      <c r="G63" s="60">
        <v>6.87</v>
      </c>
      <c r="H63" s="168">
        <f t="shared" si="11"/>
        <v>0.21229999999999999</v>
      </c>
      <c r="I63" s="167">
        <f t="shared" si="15"/>
        <v>8.33</v>
      </c>
      <c r="J63" s="167">
        <f t="shared" si="16"/>
        <v>2028.02</v>
      </c>
      <c r="K63" s="167">
        <f t="shared" si="17"/>
        <v>2459.0100000000002</v>
      </c>
      <c r="L63" s="58"/>
      <c r="M63" s="24"/>
      <c r="N63" s="24"/>
      <c r="O63" s="24"/>
      <c r="P63" s="24"/>
      <c r="Q63" s="24"/>
      <c r="R63" s="24"/>
      <c r="S63" s="24"/>
      <c r="T63" s="24"/>
      <c r="U63" s="24"/>
      <c r="V63" s="24"/>
      <c r="W63" s="24"/>
      <c r="X63" s="24"/>
      <c r="Y63" s="24"/>
      <c r="Z63" s="24"/>
      <c r="AA63" s="24"/>
      <c r="AB63" s="24"/>
      <c r="AC63" s="24"/>
      <c r="AD63" s="24"/>
      <c r="AE63" s="24"/>
      <c r="AF63" s="24"/>
      <c r="AG63" s="24"/>
      <c r="AH63" s="24"/>
      <c r="AI63" s="24"/>
      <c r="AJ63" s="24"/>
      <c r="AK63" s="24"/>
      <c r="AL63" s="24"/>
      <c r="AM63" s="24"/>
      <c r="AN63" s="24"/>
      <c r="AO63" s="24"/>
      <c r="AP63" s="24"/>
      <c r="AQ63" s="24"/>
      <c r="AR63" s="24"/>
      <c r="AS63" s="24"/>
      <c r="AT63" s="24"/>
      <c r="AU63" s="24"/>
      <c r="AV63" s="24"/>
      <c r="AW63" s="24"/>
      <c r="AX63" s="24"/>
      <c r="AY63" s="24"/>
      <c r="AZ63" s="24"/>
      <c r="BA63" s="24"/>
      <c r="BB63" s="24"/>
      <c r="BC63" s="24"/>
      <c r="BD63" s="24"/>
      <c r="BE63" s="24"/>
      <c r="BF63" s="24"/>
      <c r="BG63" s="24"/>
      <c r="BH63" s="24"/>
      <c r="BI63" s="24"/>
      <c r="BJ63" s="24"/>
      <c r="BK63" s="24"/>
      <c r="BL63" s="24"/>
      <c r="BM63" s="24"/>
      <c r="BN63" s="24"/>
      <c r="BO63" s="24"/>
      <c r="BP63" s="24"/>
      <c r="BQ63" s="24"/>
      <c r="BR63" s="24"/>
      <c r="BS63" s="24"/>
      <c r="BT63" s="24"/>
      <c r="BU63" s="24"/>
      <c r="BV63" s="24"/>
      <c r="BW63" s="24"/>
      <c r="BX63" s="24"/>
      <c r="BY63" s="24"/>
      <c r="BZ63" s="24"/>
      <c r="CA63" s="24"/>
      <c r="CB63" s="24"/>
      <c r="CC63" s="24"/>
      <c r="CD63" s="24"/>
      <c r="CE63" s="24"/>
      <c r="CF63" s="24"/>
      <c r="CG63" s="24"/>
      <c r="CH63" s="24"/>
      <c r="CI63" s="24"/>
      <c r="CJ63" s="24"/>
      <c r="CK63" s="24"/>
      <c r="CL63" s="24"/>
      <c r="CM63" s="24"/>
      <c r="CN63" s="24"/>
      <c r="CO63" s="24"/>
      <c r="CP63" s="24"/>
      <c r="CQ63" s="24"/>
      <c r="CR63" s="24"/>
      <c r="CS63" s="24"/>
      <c r="CT63" s="24"/>
      <c r="CU63" s="24"/>
      <c r="CV63" s="24"/>
      <c r="CW63" s="24"/>
      <c r="CX63" s="24"/>
      <c r="CY63" s="24"/>
      <c r="CZ63" s="24"/>
      <c r="DA63" s="24"/>
      <c r="DB63" s="24"/>
      <c r="DC63" s="24"/>
      <c r="DD63" s="24"/>
      <c r="DE63" s="24"/>
      <c r="DF63" s="24"/>
      <c r="DG63" s="24"/>
      <c r="DH63" s="24"/>
      <c r="DI63" s="24"/>
      <c r="DJ63" s="24"/>
      <c r="DK63" s="24"/>
      <c r="DL63" s="24"/>
      <c r="DM63" s="24"/>
      <c r="DN63" s="24"/>
      <c r="DO63" s="24"/>
      <c r="DP63" s="24"/>
      <c r="DQ63" s="24"/>
      <c r="DR63" s="24"/>
      <c r="DS63" s="24"/>
      <c r="DT63" s="24"/>
      <c r="DU63" s="24"/>
      <c r="DV63" s="24"/>
      <c r="DW63" s="24"/>
      <c r="DX63" s="24"/>
      <c r="DY63" s="24"/>
      <c r="DZ63" s="24"/>
      <c r="EA63" s="24"/>
      <c r="EB63" s="24"/>
      <c r="EC63" s="24"/>
      <c r="ED63" s="24"/>
      <c r="EE63" s="24"/>
      <c r="EF63" s="24"/>
      <c r="EG63" s="24"/>
      <c r="EH63" s="24"/>
      <c r="EI63" s="24"/>
      <c r="EJ63" s="24"/>
      <c r="EK63" s="24"/>
      <c r="EL63" s="24"/>
      <c r="EM63" s="24"/>
      <c r="EN63" s="24"/>
      <c r="EO63" s="24"/>
      <c r="EP63" s="24"/>
      <c r="EQ63" s="24"/>
      <c r="ER63" s="24"/>
      <c r="ES63" s="24"/>
      <c r="ET63" s="24"/>
      <c r="EU63" s="24"/>
      <c r="EV63" s="24"/>
      <c r="EW63" s="24"/>
      <c r="EX63" s="24"/>
      <c r="EY63" s="24"/>
      <c r="EZ63" s="24"/>
      <c r="FA63" s="24"/>
      <c r="FB63" s="24"/>
      <c r="FC63" s="24"/>
      <c r="FD63" s="24"/>
      <c r="FE63" s="24"/>
      <c r="FF63" s="24"/>
      <c r="FG63" s="24"/>
      <c r="FH63" s="24"/>
      <c r="FI63" s="24"/>
      <c r="FJ63" s="24"/>
      <c r="FK63" s="24"/>
      <c r="FL63" s="24"/>
      <c r="FM63" s="24"/>
      <c r="FN63" s="24"/>
      <c r="FO63" s="24"/>
      <c r="FP63" s="24"/>
      <c r="FQ63" s="24"/>
      <c r="FR63" s="24"/>
      <c r="FS63" s="24"/>
      <c r="FT63" s="24"/>
      <c r="FU63" s="24"/>
      <c r="FV63" s="24"/>
      <c r="FW63" s="24"/>
      <c r="FX63" s="24"/>
      <c r="FY63" s="24"/>
      <c r="FZ63" s="24"/>
      <c r="GA63" s="24"/>
      <c r="GB63" s="24"/>
      <c r="GC63" s="24"/>
      <c r="GD63" s="24"/>
      <c r="GE63" s="24"/>
      <c r="GF63" s="24"/>
      <c r="GG63" s="24"/>
      <c r="GH63" s="24"/>
      <c r="GI63" s="24"/>
      <c r="GJ63" s="24"/>
      <c r="GK63" s="24"/>
      <c r="GL63" s="24"/>
      <c r="GM63" s="24"/>
      <c r="GN63" s="24"/>
      <c r="GO63" s="24"/>
      <c r="GP63" s="24"/>
      <c r="GQ63" s="24"/>
      <c r="GR63" s="24"/>
      <c r="GS63" s="24"/>
      <c r="GT63" s="24"/>
      <c r="GU63" s="24"/>
      <c r="GV63" s="24"/>
      <c r="GW63" s="24"/>
      <c r="GX63" s="24"/>
      <c r="GY63" s="24"/>
      <c r="GZ63" s="24"/>
      <c r="HA63" s="24"/>
      <c r="HB63" s="24"/>
      <c r="HC63" s="24"/>
      <c r="HD63" s="24"/>
      <c r="HE63" s="24"/>
      <c r="HF63" s="24"/>
      <c r="HG63" s="24"/>
      <c r="HH63" s="24"/>
      <c r="HI63" s="24"/>
      <c r="HJ63" s="24"/>
      <c r="HK63" s="24"/>
      <c r="HL63" s="24"/>
      <c r="HM63" s="24"/>
      <c r="HN63" s="24"/>
      <c r="HO63" s="24"/>
      <c r="HP63" s="24"/>
      <c r="HQ63" s="24"/>
      <c r="HR63" s="24"/>
      <c r="HS63" s="24"/>
      <c r="HT63" s="24"/>
      <c r="HU63" s="24"/>
      <c r="HV63" s="24"/>
      <c r="HW63" s="24"/>
      <c r="HX63" s="24"/>
      <c r="HY63" s="24"/>
      <c r="HZ63" s="24"/>
      <c r="IA63" s="24"/>
      <c r="IB63" s="24"/>
      <c r="IC63" s="24"/>
      <c r="ID63" s="24"/>
      <c r="IE63" s="24"/>
      <c r="IF63" s="24"/>
      <c r="IG63" s="24"/>
      <c r="IH63" s="24"/>
      <c r="II63" s="24"/>
      <c r="IJ63" s="24"/>
      <c r="IK63" s="24"/>
      <c r="IL63" s="24"/>
      <c r="IM63" s="24"/>
      <c r="IN63" s="24"/>
      <c r="IO63" s="24"/>
      <c r="IP63" s="24"/>
      <c r="IQ63" s="24"/>
      <c r="IR63" s="24"/>
      <c r="IS63" s="24"/>
      <c r="IT63" s="24"/>
      <c r="IU63" s="24"/>
      <c r="IV63" s="24"/>
      <c r="IW63" s="24"/>
      <c r="IX63" s="24"/>
      <c r="IY63" s="24"/>
      <c r="IZ63" s="24"/>
      <c r="JA63" s="24"/>
      <c r="JB63" s="24"/>
      <c r="JC63" s="24"/>
      <c r="JD63" s="24"/>
      <c r="JE63" s="24"/>
      <c r="JF63" s="24"/>
      <c r="JG63" s="24"/>
      <c r="JH63" s="24"/>
      <c r="JI63" s="24"/>
      <c r="JJ63" s="24"/>
      <c r="JK63" s="24"/>
      <c r="JL63" s="24"/>
      <c r="JM63" s="24"/>
      <c r="JN63" s="24"/>
      <c r="JO63" s="24"/>
      <c r="JP63" s="24"/>
      <c r="JQ63" s="24"/>
      <c r="JR63" s="24"/>
      <c r="JS63" s="24"/>
      <c r="JT63" s="24"/>
      <c r="JU63" s="24"/>
      <c r="JV63" s="24"/>
      <c r="JW63" s="24"/>
      <c r="JX63" s="24"/>
      <c r="JY63" s="24"/>
      <c r="JZ63" s="24"/>
      <c r="KA63" s="24"/>
      <c r="KB63" s="24"/>
      <c r="KC63" s="24"/>
      <c r="KD63" s="24"/>
      <c r="KE63" s="24"/>
      <c r="KF63" s="24"/>
      <c r="KG63" s="24"/>
      <c r="KH63" s="24"/>
      <c r="KI63" s="24"/>
      <c r="KJ63" s="24"/>
      <c r="KK63" s="24"/>
      <c r="KL63" s="24"/>
      <c r="KM63" s="24"/>
      <c r="KN63" s="24"/>
      <c r="KO63" s="24"/>
      <c r="KP63" s="24"/>
      <c r="KQ63" s="24"/>
      <c r="KR63" s="24"/>
      <c r="KS63" s="24"/>
      <c r="KT63" s="24"/>
      <c r="KU63" s="24"/>
      <c r="KV63" s="24"/>
      <c r="KW63" s="24"/>
      <c r="KX63" s="24"/>
      <c r="KY63" s="24"/>
      <c r="KZ63" s="24"/>
      <c r="LA63" s="24"/>
      <c r="LB63" s="24"/>
      <c r="LC63" s="24"/>
      <c r="LD63" s="24"/>
      <c r="LE63" s="24"/>
      <c r="LF63" s="24"/>
      <c r="LG63" s="24"/>
      <c r="LH63" s="24"/>
      <c r="LI63" s="24"/>
      <c r="LJ63" s="24"/>
      <c r="LK63" s="24"/>
      <c r="LL63" s="24"/>
      <c r="LM63" s="24"/>
      <c r="LN63" s="24"/>
      <c r="LO63" s="24"/>
      <c r="LP63" s="24"/>
      <c r="LQ63" s="24"/>
      <c r="LR63" s="24"/>
      <c r="LS63" s="24"/>
      <c r="LT63" s="24"/>
      <c r="LU63" s="24"/>
      <c r="LV63" s="24"/>
      <c r="LW63" s="24"/>
      <c r="LX63" s="24"/>
      <c r="LY63" s="24"/>
      <c r="LZ63" s="24"/>
      <c r="MA63" s="24"/>
      <c r="MB63" s="24"/>
      <c r="MC63" s="24"/>
      <c r="MD63" s="24"/>
      <c r="ME63" s="24"/>
      <c r="MF63" s="24"/>
      <c r="MG63" s="24"/>
      <c r="MH63" s="24"/>
      <c r="MI63" s="24"/>
      <c r="MJ63" s="24"/>
      <c r="MK63" s="24"/>
      <c r="ML63" s="24"/>
      <c r="MM63" s="24"/>
      <c r="MN63" s="24"/>
      <c r="MO63" s="24"/>
      <c r="MP63" s="24"/>
      <c r="MQ63" s="24"/>
      <c r="MR63" s="24"/>
      <c r="MS63" s="24"/>
      <c r="MT63" s="24"/>
      <c r="MU63" s="24"/>
      <c r="MV63" s="24"/>
      <c r="MW63" s="24"/>
      <c r="MX63" s="24"/>
      <c r="MY63" s="24"/>
      <c r="MZ63" s="24"/>
      <c r="NA63" s="24"/>
      <c r="NB63" s="24"/>
      <c r="NC63" s="24"/>
      <c r="ND63" s="24"/>
      <c r="NE63" s="24"/>
      <c r="NF63" s="24"/>
      <c r="NG63" s="24"/>
      <c r="NH63" s="24"/>
      <c r="NI63" s="24"/>
      <c r="NJ63" s="24"/>
      <c r="NK63" s="24"/>
      <c r="NL63" s="24"/>
      <c r="NM63" s="24"/>
      <c r="NN63" s="24"/>
      <c r="NO63" s="24"/>
      <c r="NP63" s="24"/>
      <c r="NQ63" s="24"/>
      <c r="NR63" s="24"/>
      <c r="NS63" s="24"/>
      <c r="NT63" s="24"/>
      <c r="NU63" s="24"/>
      <c r="NV63" s="24"/>
      <c r="NW63" s="24"/>
      <c r="NX63" s="24"/>
      <c r="NY63" s="24"/>
      <c r="NZ63" s="24"/>
      <c r="OA63" s="24"/>
      <c r="OB63" s="24"/>
      <c r="OC63" s="24"/>
      <c r="OD63" s="24"/>
      <c r="OE63" s="24"/>
      <c r="OF63" s="24"/>
      <c r="OG63" s="24"/>
      <c r="OH63" s="24"/>
      <c r="OI63" s="24"/>
      <c r="OJ63" s="24"/>
      <c r="OK63" s="24"/>
      <c r="OL63" s="24"/>
      <c r="OM63" s="24"/>
      <c r="ON63" s="24"/>
      <c r="OO63" s="24"/>
      <c r="OP63" s="24"/>
      <c r="OQ63" s="24"/>
      <c r="OR63" s="24"/>
      <c r="OS63" s="24"/>
      <c r="OT63" s="24"/>
      <c r="OU63" s="24"/>
      <c r="OV63" s="24"/>
      <c r="OW63" s="24"/>
      <c r="OX63" s="24"/>
      <c r="OY63" s="24"/>
      <c r="OZ63" s="24"/>
      <c r="PA63" s="24"/>
      <c r="PB63" s="24"/>
      <c r="PC63" s="24"/>
      <c r="PD63" s="24"/>
      <c r="PE63" s="24"/>
      <c r="PF63" s="24"/>
      <c r="PG63" s="24"/>
      <c r="PH63" s="24"/>
      <c r="PI63" s="24"/>
      <c r="PJ63" s="24"/>
      <c r="PK63" s="24"/>
      <c r="PL63" s="24"/>
      <c r="PM63" s="24"/>
      <c r="PN63" s="24"/>
      <c r="PO63" s="24"/>
      <c r="PP63" s="24"/>
      <c r="PQ63" s="24"/>
      <c r="PR63" s="24"/>
      <c r="PS63" s="24"/>
      <c r="PT63" s="24"/>
      <c r="PU63" s="24"/>
      <c r="PV63" s="24"/>
      <c r="PW63" s="24"/>
      <c r="PX63" s="24"/>
      <c r="PY63" s="24"/>
      <c r="PZ63" s="24"/>
      <c r="QA63" s="24"/>
      <c r="QB63" s="24"/>
      <c r="QC63" s="24"/>
      <c r="QD63" s="24"/>
      <c r="QE63" s="24"/>
      <c r="QF63" s="24"/>
      <c r="QG63" s="24"/>
      <c r="QH63" s="24"/>
      <c r="QI63" s="24"/>
      <c r="QJ63" s="24"/>
      <c r="QK63" s="24"/>
      <c r="QL63" s="24"/>
      <c r="QM63" s="24"/>
      <c r="QN63" s="24"/>
      <c r="QO63" s="24"/>
      <c r="QP63" s="24"/>
      <c r="QQ63" s="24"/>
      <c r="QR63" s="24"/>
      <c r="QS63" s="24"/>
      <c r="QT63" s="24"/>
      <c r="QU63" s="24"/>
      <c r="QV63" s="24"/>
      <c r="QW63" s="24"/>
      <c r="QX63" s="24"/>
      <c r="QY63" s="24"/>
      <c r="QZ63" s="24"/>
      <c r="RA63" s="24"/>
      <c r="RB63" s="24"/>
      <c r="RC63" s="24"/>
      <c r="RD63" s="24"/>
      <c r="RE63" s="24"/>
      <c r="RF63" s="24"/>
      <c r="RG63" s="24"/>
      <c r="RH63" s="24"/>
      <c r="RI63" s="24"/>
      <c r="RJ63" s="24"/>
      <c r="RK63" s="24"/>
      <c r="RL63" s="24"/>
      <c r="RM63" s="24"/>
      <c r="RN63" s="24"/>
      <c r="RO63" s="24"/>
      <c r="RP63" s="24"/>
      <c r="RQ63" s="24"/>
      <c r="RR63" s="24"/>
      <c r="RS63" s="24"/>
      <c r="RT63" s="24"/>
      <c r="RU63" s="24"/>
      <c r="RV63" s="24"/>
      <c r="RW63" s="24"/>
      <c r="RX63" s="24"/>
      <c r="RY63" s="24"/>
      <c r="RZ63" s="24"/>
      <c r="SA63" s="24"/>
      <c r="SB63" s="24"/>
      <c r="SC63" s="24"/>
      <c r="SD63" s="24"/>
      <c r="SE63" s="24"/>
      <c r="SF63" s="24"/>
      <c r="SG63" s="24"/>
      <c r="SH63" s="24"/>
      <c r="SI63" s="24"/>
      <c r="SJ63" s="24"/>
      <c r="SK63" s="24"/>
      <c r="SL63" s="24"/>
      <c r="SM63" s="24"/>
      <c r="SN63" s="24"/>
      <c r="SO63" s="24"/>
      <c r="SP63" s="24"/>
      <c r="SQ63" s="24"/>
      <c r="SR63" s="24"/>
      <c r="SS63" s="24"/>
      <c r="ST63" s="24"/>
      <c r="SU63" s="24"/>
      <c r="SV63" s="24"/>
      <c r="SW63" s="24"/>
      <c r="SX63" s="24"/>
      <c r="SY63" s="24"/>
      <c r="SZ63" s="24"/>
      <c r="TA63" s="24"/>
      <c r="TB63" s="24"/>
      <c r="TC63" s="24"/>
      <c r="TD63" s="24"/>
      <c r="TE63" s="24"/>
      <c r="TF63" s="24"/>
      <c r="TG63" s="24"/>
      <c r="TH63" s="24"/>
      <c r="TI63" s="24"/>
      <c r="TJ63" s="24"/>
      <c r="TK63" s="24"/>
      <c r="TL63" s="24"/>
      <c r="TM63" s="24"/>
      <c r="TN63" s="24"/>
      <c r="TO63" s="24"/>
      <c r="TP63" s="24"/>
      <c r="TQ63" s="24"/>
      <c r="TR63" s="24"/>
      <c r="TS63" s="24"/>
      <c r="TT63" s="24"/>
      <c r="TU63" s="24"/>
      <c r="TV63" s="24"/>
      <c r="TW63" s="24"/>
      <c r="TX63" s="24"/>
      <c r="TY63" s="24"/>
      <c r="TZ63" s="24"/>
      <c r="UA63" s="24"/>
      <c r="UB63" s="24"/>
      <c r="UC63" s="24"/>
      <c r="UD63" s="24"/>
      <c r="UE63" s="24"/>
      <c r="UF63" s="24"/>
      <c r="UG63" s="24"/>
      <c r="UH63" s="24"/>
      <c r="UI63" s="24"/>
      <c r="UJ63" s="24"/>
      <c r="UK63" s="24"/>
      <c r="UL63" s="24"/>
      <c r="UM63" s="24"/>
      <c r="UN63" s="24"/>
      <c r="UO63" s="24"/>
      <c r="UP63" s="24"/>
      <c r="UQ63" s="24"/>
      <c r="UR63" s="24"/>
      <c r="US63" s="24"/>
      <c r="UT63" s="24"/>
      <c r="UU63" s="24"/>
      <c r="UV63" s="24"/>
      <c r="UW63" s="24"/>
      <c r="UX63" s="24"/>
      <c r="UY63" s="24"/>
      <c r="UZ63" s="24"/>
      <c r="VA63" s="24"/>
      <c r="VB63" s="24"/>
      <c r="VC63" s="24"/>
      <c r="VD63" s="24"/>
      <c r="VE63" s="24"/>
      <c r="VF63" s="24"/>
      <c r="VG63" s="24"/>
      <c r="VH63" s="24"/>
      <c r="VI63" s="24"/>
      <c r="VJ63" s="24"/>
      <c r="VK63" s="24"/>
      <c r="VL63" s="24"/>
      <c r="VM63" s="24"/>
      <c r="VN63" s="24"/>
      <c r="VO63" s="24"/>
      <c r="VP63" s="24"/>
      <c r="VQ63" s="24"/>
      <c r="VR63" s="24"/>
      <c r="VS63" s="24"/>
      <c r="VT63" s="24"/>
      <c r="VU63" s="24"/>
      <c r="VV63" s="24"/>
      <c r="VW63" s="24"/>
      <c r="VX63" s="24"/>
      <c r="VY63" s="24"/>
      <c r="VZ63" s="24"/>
      <c r="WA63" s="24"/>
      <c r="WB63" s="24"/>
      <c r="WC63" s="24"/>
      <c r="WD63" s="24"/>
      <c r="WE63" s="24"/>
      <c r="WF63" s="24"/>
      <c r="WG63" s="24"/>
      <c r="WH63" s="24"/>
      <c r="WI63" s="24"/>
      <c r="WJ63" s="24"/>
      <c r="WK63" s="24"/>
      <c r="WL63" s="24"/>
      <c r="WM63" s="24"/>
      <c r="WN63" s="24"/>
      <c r="WO63" s="24"/>
      <c r="WP63" s="24"/>
      <c r="WQ63" s="24"/>
      <c r="WR63" s="24"/>
      <c r="WS63" s="24"/>
      <c r="WT63" s="24"/>
      <c r="WU63" s="24"/>
      <c r="WV63" s="24"/>
      <c r="WW63" s="24"/>
      <c r="WX63" s="24"/>
      <c r="WY63" s="24"/>
      <c r="WZ63" s="24"/>
      <c r="XA63" s="24"/>
      <c r="XB63" s="24"/>
      <c r="XC63" s="24"/>
      <c r="XD63" s="24"/>
      <c r="XE63" s="24"/>
      <c r="XF63" s="24"/>
      <c r="XG63" s="24"/>
      <c r="XH63" s="24"/>
      <c r="XI63" s="24"/>
      <c r="XJ63" s="24"/>
      <c r="XK63" s="24"/>
      <c r="XL63" s="24"/>
      <c r="XM63" s="24"/>
      <c r="XN63" s="24"/>
      <c r="XO63" s="24"/>
      <c r="XP63" s="24"/>
      <c r="XQ63" s="24"/>
      <c r="XR63" s="24"/>
      <c r="XS63" s="24"/>
      <c r="XT63" s="24"/>
      <c r="XU63" s="24"/>
      <c r="XV63" s="24"/>
      <c r="XW63" s="24"/>
      <c r="XX63" s="24"/>
      <c r="XY63" s="24"/>
      <c r="XZ63" s="24"/>
      <c r="YA63" s="24"/>
      <c r="YB63" s="24"/>
      <c r="YC63" s="24"/>
      <c r="YD63" s="24"/>
      <c r="YE63" s="24"/>
      <c r="YF63" s="24"/>
      <c r="YG63" s="24"/>
      <c r="YH63" s="24"/>
      <c r="YI63" s="24"/>
      <c r="YJ63" s="24"/>
      <c r="YK63" s="24"/>
      <c r="YL63" s="24"/>
      <c r="YM63" s="24"/>
      <c r="YN63" s="24"/>
      <c r="YO63" s="24"/>
      <c r="YP63" s="24"/>
      <c r="YQ63" s="24"/>
      <c r="YR63" s="24"/>
      <c r="YS63" s="24"/>
      <c r="YT63" s="24"/>
      <c r="YU63" s="24"/>
      <c r="YV63" s="24"/>
      <c r="YW63" s="24"/>
      <c r="YX63" s="24"/>
      <c r="YY63" s="24"/>
      <c r="YZ63" s="24"/>
      <c r="ZA63" s="24"/>
      <c r="ZB63" s="24"/>
      <c r="ZC63" s="24"/>
      <c r="ZD63" s="24"/>
      <c r="ZE63" s="24"/>
      <c r="ZF63" s="24"/>
      <c r="ZG63" s="24"/>
      <c r="ZH63" s="24"/>
      <c r="ZI63" s="24"/>
      <c r="ZJ63" s="24"/>
      <c r="ZK63" s="24"/>
      <c r="ZL63" s="24"/>
      <c r="ZM63" s="24"/>
      <c r="ZN63" s="24"/>
      <c r="ZO63" s="24"/>
      <c r="ZP63" s="24"/>
      <c r="ZQ63" s="24"/>
      <c r="ZR63" s="24"/>
      <c r="ZS63" s="24"/>
      <c r="ZT63" s="24"/>
      <c r="ZU63" s="24"/>
      <c r="ZV63" s="24"/>
      <c r="ZW63" s="24"/>
      <c r="ZX63" s="24"/>
      <c r="ZY63" s="24"/>
      <c r="ZZ63" s="24"/>
      <c r="AAA63" s="24"/>
      <c r="AAB63" s="24"/>
      <c r="AAC63" s="24"/>
      <c r="AAD63" s="24"/>
      <c r="AAE63" s="24"/>
      <c r="AAF63" s="24"/>
      <c r="AAG63" s="24"/>
      <c r="AAH63" s="24"/>
      <c r="AAI63" s="24"/>
      <c r="AAJ63" s="24"/>
      <c r="AAK63" s="24"/>
      <c r="AAL63" s="24"/>
      <c r="AAM63" s="24"/>
      <c r="AAN63" s="24"/>
      <c r="AAO63" s="24"/>
      <c r="AAP63" s="24"/>
      <c r="AAQ63" s="24"/>
      <c r="AAR63" s="24"/>
      <c r="AAS63" s="24"/>
      <c r="AAT63" s="24"/>
      <c r="AAU63" s="24"/>
      <c r="AAV63" s="24"/>
      <c r="AAW63" s="24"/>
      <c r="AAX63" s="24"/>
      <c r="AAY63" s="24"/>
      <c r="AAZ63" s="24"/>
      <c r="ABA63" s="24"/>
      <c r="ABB63" s="24"/>
      <c r="ABC63" s="24"/>
      <c r="ABD63" s="24"/>
      <c r="ABE63" s="24"/>
      <c r="ABF63" s="24"/>
      <c r="ABG63" s="24"/>
      <c r="ABH63" s="24"/>
      <c r="ABI63" s="24"/>
      <c r="ABJ63" s="24"/>
      <c r="ABK63" s="24"/>
      <c r="ABL63" s="24"/>
      <c r="ABM63" s="24"/>
      <c r="ABN63" s="24"/>
      <c r="ABO63" s="24"/>
      <c r="ABP63" s="24"/>
      <c r="ABQ63" s="24"/>
      <c r="ABR63" s="24"/>
      <c r="ABS63" s="24"/>
      <c r="ABT63" s="24"/>
      <c r="ABU63" s="24"/>
      <c r="ABV63" s="24"/>
      <c r="ABW63" s="24"/>
      <c r="ABX63" s="24"/>
      <c r="ABY63" s="24"/>
      <c r="ABZ63" s="24"/>
      <c r="ACA63" s="24"/>
      <c r="ACB63" s="24"/>
      <c r="ACC63" s="24"/>
      <c r="ACD63" s="24"/>
      <c r="ACE63" s="24"/>
      <c r="ACF63" s="24"/>
      <c r="ACG63" s="24"/>
      <c r="ACH63" s="24"/>
      <c r="ACI63" s="24"/>
      <c r="ACJ63" s="24"/>
      <c r="ACK63" s="24"/>
      <c r="ACL63" s="24"/>
      <c r="ACM63" s="24"/>
      <c r="ACN63" s="24"/>
      <c r="ACO63" s="24"/>
      <c r="ACP63" s="24"/>
      <c r="ACQ63" s="24"/>
      <c r="ACR63" s="24"/>
      <c r="ACS63" s="24"/>
      <c r="ACT63" s="24"/>
      <c r="ACU63" s="24"/>
      <c r="ACV63" s="24"/>
      <c r="ACW63" s="24"/>
      <c r="ACX63" s="24"/>
      <c r="ACY63" s="24"/>
      <c r="ACZ63" s="24"/>
      <c r="ADA63" s="24"/>
      <c r="ADB63" s="24"/>
      <c r="ADC63" s="24"/>
      <c r="ADD63" s="24"/>
      <c r="ADE63" s="24"/>
      <c r="ADF63" s="24"/>
      <c r="ADG63" s="24"/>
      <c r="ADH63" s="24"/>
      <c r="ADI63" s="24"/>
      <c r="ADJ63" s="24"/>
      <c r="ADK63" s="24"/>
      <c r="ADL63" s="24"/>
      <c r="ADM63" s="24"/>
      <c r="ADN63" s="24"/>
      <c r="ADO63" s="24"/>
      <c r="ADP63" s="24"/>
      <c r="ADQ63" s="24"/>
      <c r="ADR63" s="24"/>
      <c r="ADS63" s="24"/>
      <c r="ADT63" s="24"/>
      <c r="ADU63" s="24"/>
      <c r="ADV63" s="24"/>
      <c r="ADW63" s="24"/>
      <c r="ADX63" s="24"/>
      <c r="ADY63" s="24"/>
      <c r="ADZ63" s="24"/>
      <c r="AEA63" s="24"/>
      <c r="AEB63" s="24"/>
      <c r="AEC63" s="24"/>
      <c r="AED63" s="24"/>
      <c r="AEE63" s="24"/>
      <c r="AEF63" s="24"/>
      <c r="AEG63" s="24"/>
      <c r="AEH63" s="24"/>
      <c r="AEI63" s="24"/>
      <c r="AEJ63" s="24"/>
      <c r="AEK63" s="24"/>
      <c r="AEL63" s="24"/>
      <c r="AEM63" s="24"/>
      <c r="AEN63" s="24"/>
      <c r="AEO63" s="24"/>
      <c r="AEP63" s="24"/>
      <c r="AEQ63" s="24"/>
      <c r="AER63" s="24"/>
      <c r="AES63" s="24"/>
      <c r="AET63" s="24"/>
      <c r="AEU63" s="24"/>
      <c r="AEV63" s="24"/>
      <c r="AEW63" s="24"/>
      <c r="AEX63" s="24"/>
      <c r="AEY63" s="24"/>
      <c r="AEZ63" s="24"/>
      <c r="AFA63" s="24"/>
      <c r="AFB63" s="24"/>
      <c r="AFC63" s="24"/>
      <c r="AFD63" s="24"/>
      <c r="AFE63" s="24"/>
      <c r="AFF63" s="24"/>
      <c r="AFG63" s="24"/>
      <c r="AFH63" s="24"/>
      <c r="AFI63" s="24"/>
      <c r="AFJ63" s="24"/>
      <c r="AFK63" s="24"/>
      <c r="AFL63" s="24"/>
      <c r="AFM63" s="24"/>
      <c r="AFN63" s="24"/>
      <c r="AFO63" s="24"/>
      <c r="AFP63" s="24"/>
      <c r="AFQ63" s="24"/>
      <c r="AFR63" s="24"/>
      <c r="AFS63" s="24"/>
      <c r="AFT63" s="24"/>
      <c r="AFU63" s="24"/>
      <c r="AFV63" s="24"/>
      <c r="AFW63" s="24"/>
      <c r="AFX63" s="24"/>
      <c r="AFY63" s="24"/>
      <c r="AFZ63" s="24"/>
      <c r="AGA63" s="24"/>
      <c r="AGB63" s="24"/>
      <c r="AGC63" s="24"/>
      <c r="AGD63" s="24"/>
      <c r="AGE63" s="24"/>
      <c r="AGF63" s="24"/>
      <c r="AGG63" s="24"/>
      <c r="AGH63" s="24"/>
      <c r="AGI63" s="24"/>
      <c r="AGJ63" s="24"/>
      <c r="AGK63" s="24"/>
      <c r="AGL63" s="24"/>
      <c r="AGM63" s="24"/>
      <c r="AGN63" s="24"/>
      <c r="AGO63" s="24"/>
      <c r="AGP63" s="24"/>
      <c r="AGQ63" s="24"/>
      <c r="AGR63" s="24"/>
      <c r="AGS63" s="24"/>
      <c r="AGT63" s="24"/>
      <c r="AGU63" s="24"/>
      <c r="AGV63" s="24"/>
      <c r="AGW63" s="24"/>
      <c r="AGX63" s="24"/>
      <c r="AGY63" s="24"/>
      <c r="AGZ63" s="24"/>
      <c r="AHA63" s="24"/>
      <c r="AHB63" s="24"/>
      <c r="AHC63" s="24"/>
      <c r="AHD63" s="24"/>
      <c r="AHE63" s="24"/>
      <c r="AHF63" s="24"/>
      <c r="AHG63" s="24"/>
      <c r="AHH63" s="24"/>
      <c r="AHI63" s="24"/>
      <c r="AHJ63" s="24"/>
      <c r="AHK63" s="24"/>
      <c r="AHL63" s="24"/>
      <c r="AHM63" s="24"/>
      <c r="AHN63" s="24"/>
      <c r="AHO63" s="24"/>
      <c r="AHP63" s="24"/>
      <c r="AHQ63" s="24"/>
      <c r="AHR63" s="24"/>
      <c r="AHS63" s="24"/>
      <c r="AHT63" s="24"/>
      <c r="AHU63" s="24"/>
      <c r="AHV63" s="24"/>
      <c r="AHW63" s="24"/>
      <c r="AHX63" s="24"/>
      <c r="AHY63" s="24"/>
      <c r="AHZ63" s="24"/>
      <c r="AIA63" s="24"/>
      <c r="AIB63" s="24"/>
      <c r="AIC63" s="24"/>
      <c r="AID63" s="24"/>
      <c r="AIE63" s="24"/>
      <c r="AIF63" s="24"/>
      <c r="AIG63" s="24"/>
      <c r="AIH63" s="24"/>
      <c r="AII63" s="24"/>
      <c r="AIJ63" s="24"/>
      <c r="AIK63" s="24"/>
      <c r="AIL63" s="24"/>
      <c r="AIM63" s="24"/>
      <c r="AIN63" s="24"/>
      <c r="AIO63" s="24"/>
      <c r="AIP63" s="24"/>
      <c r="AIQ63" s="24"/>
      <c r="AIR63" s="24"/>
      <c r="AIS63" s="24"/>
      <c r="AIT63" s="24"/>
      <c r="AIU63" s="24"/>
      <c r="AIV63" s="24"/>
      <c r="AIW63" s="24"/>
      <c r="AIX63" s="24"/>
      <c r="AIY63" s="24"/>
      <c r="AIZ63" s="24"/>
      <c r="AJA63" s="24"/>
      <c r="AJB63" s="24"/>
      <c r="AJC63" s="24"/>
      <c r="AJD63" s="24"/>
      <c r="AJE63" s="24"/>
      <c r="AJF63" s="24"/>
      <c r="AJG63" s="24"/>
      <c r="AJH63" s="24"/>
      <c r="AJI63" s="24"/>
      <c r="AJJ63" s="24"/>
      <c r="AJK63" s="24"/>
      <c r="AJL63" s="24"/>
      <c r="AJM63" s="24"/>
      <c r="AJN63" s="24"/>
      <c r="AJO63" s="24"/>
      <c r="AJP63" s="24"/>
      <c r="AJQ63" s="24"/>
      <c r="AJR63" s="24"/>
      <c r="AJS63" s="24"/>
      <c r="AJT63" s="24"/>
      <c r="AJU63" s="24"/>
      <c r="AJV63" s="24"/>
      <c r="AJW63" s="24"/>
      <c r="AJX63" s="24"/>
      <c r="AJY63" s="24"/>
      <c r="AJZ63" s="24"/>
      <c r="AKA63" s="24"/>
      <c r="AKB63" s="24"/>
      <c r="AKC63" s="24"/>
      <c r="AKD63" s="24"/>
      <c r="AKE63" s="24"/>
      <c r="AKF63" s="24"/>
      <c r="AKG63" s="24"/>
      <c r="AKH63" s="24"/>
      <c r="AKI63" s="24"/>
      <c r="AKJ63" s="24"/>
      <c r="AKK63" s="24"/>
      <c r="AKL63" s="24"/>
      <c r="AKM63" s="24"/>
      <c r="AKN63" s="24"/>
      <c r="AKO63" s="24"/>
      <c r="AKP63" s="24"/>
      <c r="AKQ63" s="24"/>
      <c r="AKR63" s="24"/>
      <c r="AKS63" s="24"/>
      <c r="AKT63" s="24"/>
      <c r="AKU63" s="24"/>
      <c r="AKV63" s="24"/>
      <c r="AKW63" s="24"/>
      <c r="AKX63" s="24"/>
      <c r="AKY63" s="24"/>
      <c r="AKZ63" s="24"/>
      <c r="ALA63" s="24"/>
      <c r="ALB63" s="24"/>
      <c r="ALC63" s="24"/>
      <c r="ALD63" s="24"/>
      <c r="ALE63" s="24"/>
      <c r="ALF63" s="24"/>
      <c r="ALG63" s="24"/>
      <c r="ALH63" s="24"/>
      <c r="ALI63" s="24"/>
      <c r="ALJ63" s="24"/>
      <c r="ALK63" s="24"/>
      <c r="ALL63" s="24"/>
      <c r="ALM63" s="24"/>
      <c r="ALN63" s="24"/>
      <c r="ALO63" s="24"/>
      <c r="ALP63" s="24"/>
      <c r="ALQ63" s="24"/>
      <c r="ALR63" s="24"/>
      <c r="ALS63" s="24"/>
      <c r="ALT63" s="24"/>
      <c r="ALU63" s="24"/>
      <c r="ALV63" s="24"/>
      <c r="ALW63" s="24"/>
      <c r="ALX63" s="24"/>
      <c r="ALY63" s="24"/>
      <c r="ALZ63" s="24"/>
      <c r="AMA63" s="24"/>
      <c r="AMB63" s="24"/>
      <c r="AMC63" s="24"/>
    </row>
    <row r="64" spans="1:1017" s="61" customFormat="1">
      <c r="A64" s="164" t="s">
        <v>184</v>
      </c>
      <c r="B64" s="165">
        <v>4815671</v>
      </c>
      <c r="C64" s="166" t="s">
        <v>185</v>
      </c>
      <c r="D64" s="165" t="s">
        <v>177</v>
      </c>
      <c r="E64" s="169" t="s">
        <v>63</v>
      </c>
      <c r="F64" s="170">
        <v>230.8</v>
      </c>
      <c r="G64" s="60">
        <v>18.47</v>
      </c>
      <c r="H64" s="168">
        <f t="shared" si="11"/>
        <v>0.21229999999999999</v>
      </c>
      <c r="I64" s="167">
        <f t="shared" si="15"/>
        <v>22.39</v>
      </c>
      <c r="J64" s="167">
        <f t="shared" si="16"/>
        <v>4262.87</v>
      </c>
      <c r="K64" s="167">
        <f t="shared" si="17"/>
        <v>5167.6099999999997</v>
      </c>
      <c r="L64" s="58"/>
      <c r="M64" s="24"/>
      <c r="N64" s="24"/>
      <c r="O64" s="24"/>
      <c r="P64" s="24"/>
      <c r="Q64" s="24"/>
      <c r="R64" s="24"/>
      <c r="S64" s="24"/>
      <c r="T64" s="24"/>
      <c r="U64" s="24"/>
      <c r="V64" s="24"/>
      <c r="W64" s="24"/>
      <c r="X64" s="24"/>
      <c r="Y64" s="24"/>
      <c r="Z64" s="24"/>
      <c r="AA64" s="24"/>
      <c r="AB64" s="24"/>
      <c r="AC64" s="24"/>
      <c r="AD64" s="24"/>
      <c r="AE64" s="24"/>
      <c r="AF64" s="24"/>
      <c r="AG64" s="24"/>
      <c r="AH64" s="24"/>
      <c r="AI64" s="24"/>
      <c r="AJ64" s="24"/>
      <c r="AK64" s="24"/>
      <c r="AL64" s="24"/>
      <c r="AM64" s="24"/>
      <c r="AN64" s="24"/>
      <c r="AO64" s="24"/>
      <c r="AP64" s="24"/>
      <c r="AQ64" s="24"/>
      <c r="AR64" s="24"/>
      <c r="AS64" s="24"/>
      <c r="AT64" s="24"/>
      <c r="AU64" s="24"/>
      <c r="AV64" s="24"/>
      <c r="AW64" s="24"/>
      <c r="AX64" s="24"/>
      <c r="AY64" s="24"/>
      <c r="AZ64" s="24"/>
      <c r="BA64" s="24"/>
      <c r="BB64" s="24"/>
      <c r="BC64" s="24"/>
      <c r="BD64" s="24"/>
      <c r="BE64" s="24"/>
      <c r="BF64" s="24"/>
      <c r="BG64" s="24"/>
      <c r="BH64" s="24"/>
      <c r="BI64" s="24"/>
      <c r="BJ64" s="24"/>
      <c r="BK64" s="24"/>
      <c r="BL64" s="24"/>
      <c r="BM64" s="24"/>
      <c r="BN64" s="24"/>
      <c r="BO64" s="24"/>
      <c r="BP64" s="24"/>
      <c r="BQ64" s="24"/>
      <c r="BR64" s="24"/>
      <c r="BS64" s="24"/>
      <c r="BT64" s="24"/>
      <c r="BU64" s="24"/>
      <c r="BV64" s="24"/>
      <c r="BW64" s="24"/>
      <c r="BX64" s="24"/>
      <c r="BY64" s="24"/>
      <c r="BZ64" s="24"/>
      <c r="CA64" s="24"/>
      <c r="CB64" s="24"/>
      <c r="CC64" s="24"/>
      <c r="CD64" s="24"/>
      <c r="CE64" s="24"/>
      <c r="CF64" s="24"/>
      <c r="CG64" s="24"/>
      <c r="CH64" s="24"/>
      <c r="CI64" s="24"/>
      <c r="CJ64" s="24"/>
      <c r="CK64" s="24"/>
      <c r="CL64" s="24"/>
      <c r="CM64" s="24"/>
      <c r="CN64" s="24"/>
      <c r="CO64" s="24"/>
      <c r="CP64" s="24"/>
      <c r="CQ64" s="24"/>
      <c r="CR64" s="24"/>
      <c r="CS64" s="24"/>
      <c r="CT64" s="24"/>
      <c r="CU64" s="24"/>
      <c r="CV64" s="24"/>
      <c r="CW64" s="24"/>
      <c r="CX64" s="24"/>
      <c r="CY64" s="24"/>
      <c r="CZ64" s="24"/>
      <c r="DA64" s="24"/>
      <c r="DB64" s="24"/>
      <c r="DC64" s="24"/>
      <c r="DD64" s="24"/>
      <c r="DE64" s="24"/>
      <c r="DF64" s="24"/>
      <c r="DG64" s="24"/>
      <c r="DH64" s="24"/>
      <c r="DI64" s="24"/>
      <c r="DJ64" s="24"/>
      <c r="DK64" s="24"/>
      <c r="DL64" s="24"/>
      <c r="DM64" s="24"/>
      <c r="DN64" s="24"/>
      <c r="DO64" s="24"/>
      <c r="DP64" s="24"/>
      <c r="DQ64" s="24"/>
      <c r="DR64" s="24"/>
      <c r="DS64" s="24"/>
      <c r="DT64" s="24"/>
      <c r="DU64" s="24"/>
      <c r="DV64" s="24"/>
      <c r="DW64" s="24"/>
      <c r="DX64" s="24"/>
      <c r="DY64" s="24"/>
      <c r="DZ64" s="24"/>
      <c r="EA64" s="24"/>
      <c r="EB64" s="24"/>
      <c r="EC64" s="24"/>
      <c r="ED64" s="24"/>
      <c r="EE64" s="24"/>
      <c r="EF64" s="24"/>
      <c r="EG64" s="24"/>
      <c r="EH64" s="24"/>
      <c r="EI64" s="24"/>
      <c r="EJ64" s="24"/>
      <c r="EK64" s="24"/>
      <c r="EL64" s="24"/>
      <c r="EM64" s="24"/>
      <c r="EN64" s="24"/>
      <c r="EO64" s="24"/>
      <c r="EP64" s="24"/>
      <c r="EQ64" s="24"/>
      <c r="ER64" s="24"/>
      <c r="ES64" s="24"/>
      <c r="ET64" s="24"/>
      <c r="EU64" s="24"/>
      <c r="EV64" s="24"/>
      <c r="EW64" s="24"/>
      <c r="EX64" s="24"/>
      <c r="EY64" s="24"/>
      <c r="EZ64" s="24"/>
      <c r="FA64" s="24"/>
      <c r="FB64" s="24"/>
      <c r="FC64" s="24"/>
      <c r="FD64" s="24"/>
      <c r="FE64" s="24"/>
      <c r="FF64" s="24"/>
      <c r="FG64" s="24"/>
      <c r="FH64" s="24"/>
      <c r="FI64" s="24"/>
      <c r="FJ64" s="24"/>
      <c r="FK64" s="24"/>
      <c r="FL64" s="24"/>
      <c r="FM64" s="24"/>
      <c r="FN64" s="24"/>
      <c r="FO64" s="24"/>
      <c r="FP64" s="24"/>
      <c r="FQ64" s="24"/>
      <c r="FR64" s="24"/>
      <c r="FS64" s="24"/>
      <c r="FT64" s="24"/>
      <c r="FU64" s="24"/>
      <c r="FV64" s="24"/>
      <c r="FW64" s="24"/>
      <c r="FX64" s="24"/>
      <c r="FY64" s="24"/>
      <c r="FZ64" s="24"/>
      <c r="GA64" s="24"/>
      <c r="GB64" s="24"/>
      <c r="GC64" s="24"/>
      <c r="GD64" s="24"/>
      <c r="GE64" s="24"/>
      <c r="GF64" s="24"/>
      <c r="GG64" s="24"/>
      <c r="GH64" s="24"/>
      <c r="GI64" s="24"/>
      <c r="GJ64" s="24"/>
      <c r="GK64" s="24"/>
      <c r="GL64" s="24"/>
      <c r="GM64" s="24"/>
      <c r="GN64" s="24"/>
      <c r="GO64" s="24"/>
      <c r="GP64" s="24"/>
      <c r="GQ64" s="24"/>
      <c r="GR64" s="24"/>
      <c r="GS64" s="24"/>
      <c r="GT64" s="24"/>
      <c r="GU64" s="24"/>
      <c r="GV64" s="24"/>
      <c r="GW64" s="24"/>
      <c r="GX64" s="24"/>
      <c r="GY64" s="24"/>
      <c r="GZ64" s="24"/>
      <c r="HA64" s="24"/>
      <c r="HB64" s="24"/>
      <c r="HC64" s="24"/>
      <c r="HD64" s="24"/>
      <c r="HE64" s="24"/>
      <c r="HF64" s="24"/>
      <c r="HG64" s="24"/>
      <c r="HH64" s="24"/>
      <c r="HI64" s="24"/>
      <c r="HJ64" s="24"/>
      <c r="HK64" s="24"/>
      <c r="HL64" s="24"/>
      <c r="HM64" s="24"/>
      <c r="HN64" s="24"/>
      <c r="HO64" s="24"/>
      <c r="HP64" s="24"/>
      <c r="HQ64" s="24"/>
      <c r="HR64" s="24"/>
      <c r="HS64" s="24"/>
      <c r="HT64" s="24"/>
      <c r="HU64" s="24"/>
      <c r="HV64" s="24"/>
      <c r="HW64" s="24"/>
      <c r="HX64" s="24"/>
      <c r="HY64" s="24"/>
      <c r="HZ64" s="24"/>
      <c r="IA64" s="24"/>
      <c r="IB64" s="24"/>
      <c r="IC64" s="24"/>
      <c r="ID64" s="24"/>
      <c r="IE64" s="24"/>
      <c r="IF64" s="24"/>
      <c r="IG64" s="24"/>
      <c r="IH64" s="24"/>
      <c r="II64" s="24"/>
      <c r="IJ64" s="24"/>
      <c r="IK64" s="24"/>
      <c r="IL64" s="24"/>
      <c r="IM64" s="24"/>
      <c r="IN64" s="24"/>
      <c r="IO64" s="24"/>
      <c r="IP64" s="24"/>
      <c r="IQ64" s="24"/>
      <c r="IR64" s="24"/>
      <c r="IS64" s="24"/>
      <c r="IT64" s="24"/>
      <c r="IU64" s="24"/>
      <c r="IV64" s="24"/>
      <c r="IW64" s="24"/>
      <c r="IX64" s="24"/>
      <c r="IY64" s="24"/>
      <c r="IZ64" s="24"/>
      <c r="JA64" s="24"/>
      <c r="JB64" s="24"/>
      <c r="JC64" s="24"/>
      <c r="JD64" s="24"/>
      <c r="JE64" s="24"/>
      <c r="JF64" s="24"/>
      <c r="JG64" s="24"/>
      <c r="JH64" s="24"/>
      <c r="JI64" s="24"/>
      <c r="JJ64" s="24"/>
      <c r="JK64" s="24"/>
      <c r="JL64" s="24"/>
      <c r="JM64" s="24"/>
      <c r="JN64" s="24"/>
      <c r="JO64" s="24"/>
      <c r="JP64" s="24"/>
      <c r="JQ64" s="24"/>
      <c r="JR64" s="24"/>
      <c r="JS64" s="24"/>
      <c r="JT64" s="24"/>
      <c r="JU64" s="24"/>
      <c r="JV64" s="24"/>
      <c r="JW64" s="24"/>
      <c r="JX64" s="24"/>
      <c r="JY64" s="24"/>
      <c r="JZ64" s="24"/>
      <c r="KA64" s="24"/>
      <c r="KB64" s="24"/>
      <c r="KC64" s="24"/>
      <c r="KD64" s="24"/>
      <c r="KE64" s="24"/>
      <c r="KF64" s="24"/>
      <c r="KG64" s="24"/>
      <c r="KH64" s="24"/>
      <c r="KI64" s="24"/>
      <c r="KJ64" s="24"/>
      <c r="KK64" s="24"/>
      <c r="KL64" s="24"/>
      <c r="KM64" s="24"/>
      <c r="KN64" s="24"/>
      <c r="KO64" s="24"/>
      <c r="KP64" s="24"/>
      <c r="KQ64" s="24"/>
      <c r="KR64" s="24"/>
      <c r="KS64" s="24"/>
      <c r="KT64" s="24"/>
      <c r="KU64" s="24"/>
      <c r="KV64" s="24"/>
      <c r="KW64" s="24"/>
      <c r="KX64" s="24"/>
      <c r="KY64" s="24"/>
      <c r="KZ64" s="24"/>
      <c r="LA64" s="24"/>
      <c r="LB64" s="24"/>
      <c r="LC64" s="24"/>
      <c r="LD64" s="24"/>
      <c r="LE64" s="24"/>
      <c r="LF64" s="24"/>
      <c r="LG64" s="24"/>
      <c r="LH64" s="24"/>
      <c r="LI64" s="24"/>
      <c r="LJ64" s="24"/>
      <c r="LK64" s="24"/>
      <c r="LL64" s="24"/>
      <c r="LM64" s="24"/>
      <c r="LN64" s="24"/>
      <c r="LO64" s="24"/>
      <c r="LP64" s="24"/>
      <c r="LQ64" s="24"/>
      <c r="LR64" s="24"/>
      <c r="LS64" s="24"/>
      <c r="LT64" s="24"/>
      <c r="LU64" s="24"/>
      <c r="LV64" s="24"/>
      <c r="LW64" s="24"/>
      <c r="LX64" s="24"/>
      <c r="LY64" s="24"/>
      <c r="LZ64" s="24"/>
      <c r="MA64" s="24"/>
      <c r="MB64" s="24"/>
      <c r="MC64" s="24"/>
      <c r="MD64" s="24"/>
      <c r="ME64" s="24"/>
      <c r="MF64" s="24"/>
      <c r="MG64" s="24"/>
      <c r="MH64" s="24"/>
      <c r="MI64" s="24"/>
      <c r="MJ64" s="24"/>
      <c r="MK64" s="24"/>
      <c r="ML64" s="24"/>
      <c r="MM64" s="24"/>
      <c r="MN64" s="24"/>
      <c r="MO64" s="24"/>
      <c r="MP64" s="24"/>
      <c r="MQ64" s="24"/>
      <c r="MR64" s="24"/>
      <c r="MS64" s="24"/>
      <c r="MT64" s="24"/>
      <c r="MU64" s="24"/>
      <c r="MV64" s="24"/>
      <c r="MW64" s="24"/>
      <c r="MX64" s="24"/>
      <c r="MY64" s="24"/>
      <c r="MZ64" s="24"/>
      <c r="NA64" s="24"/>
      <c r="NB64" s="24"/>
      <c r="NC64" s="24"/>
      <c r="ND64" s="24"/>
      <c r="NE64" s="24"/>
      <c r="NF64" s="24"/>
      <c r="NG64" s="24"/>
      <c r="NH64" s="24"/>
      <c r="NI64" s="24"/>
      <c r="NJ64" s="24"/>
      <c r="NK64" s="24"/>
      <c r="NL64" s="24"/>
      <c r="NM64" s="24"/>
      <c r="NN64" s="24"/>
      <c r="NO64" s="24"/>
      <c r="NP64" s="24"/>
      <c r="NQ64" s="24"/>
      <c r="NR64" s="24"/>
      <c r="NS64" s="24"/>
      <c r="NT64" s="24"/>
      <c r="NU64" s="24"/>
      <c r="NV64" s="24"/>
      <c r="NW64" s="24"/>
      <c r="NX64" s="24"/>
      <c r="NY64" s="24"/>
      <c r="NZ64" s="24"/>
      <c r="OA64" s="24"/>
      <c r="OB64" s="24"/>
      <c r="OC64" s="24"/>
      <c r="OD64" s="24"/>
      <c r="OE64" s="24"/>
      <c r="OF64" s="24"/>
      <c r="OG64" s="24"/>
      <c r="OH64" s="24"/>
      <c r="OI64" s="24"/>
      <c r="OJ64" s="24"/>
      <c r="OK64" s="24"/>
      <c r="OL64" s="24"/>
      <c r="OM64" s="24"/>
      <c r="ON64" s="24"/>
      <c r="OO64" s="24"/>
      <c r="OP64" s="24"/>
      <c r="OQ64" s="24"/>
      <c r="OR64" s="24"/>
      <c r="OS64" s="24"/>
      <c r="OT64" s="24"/>
      <c r="OU64" s="24"/>
      <c r="OV64" s="24"/>
      <c r="OW64" s="24"/>
      <c r="OX64" s="24"/>
      <c r="OY64" s="24"/>
      <c r="OZ64" s="24"/>
      <c r="PA64" s="24"/>
      <c r="PB64" s="24"/>
      <c r="PC64" s="24"/>
      <c r="PD64" s="24"/>
      <c r="PE64" s="24"/>
      <c r="PF64" s="24"/>
      <c r="PG64" s="24"/>
      <c r="PH64" s="24"/>
      <c r="PI64" s="24"/>
      <c r="PJ64" s="24"/>
      <c r="PK64" s="24"/>
      <c r="PL64" s="24"/>
      <c r="PM64" s="24"/>
      <c r="PN64" s="24"/>
      <c r="PO64" s="24"/>
      <c r="PP64" s="24"/>
      <c r="PQ64" s="24"/>
      <c r="PR64" s="24"/>
      <c r="PS64" s="24"/>
      <c r="PT64" s="24"/>
      <c r="PU64" s="24"/>
      <c r="PV64" s="24"/>
      <c r="PW64" s="24"/>
      <c r="PX64" s="24"/>
      <c r="PY64" s="24"/>
      <c r="PZ64" s="24"/>
      <c r="QA64" s="24"/>
      <c r="QB64" s="24"/>
      <c r="QC64" s="24"/>
      <c r="QD64" s="24"/>
      <c r="QE64" s="24"/>
      <c r="QF64" s="24"/>
      <c r="QG64" s="24"/>
      <c r="QH64" s="24"/>
      <c r="QI64" s="24"/>
      <c r="QJ64" s="24"/>
      <c r="QK64" s="24"/>
      <c r="QL64" s="24"/>
      <c r="QM64" s="24"/>
      <c r="QN64" s="24"/>
      <c r="QO64" s="24"/>
      <c r="QP64" s="24"/>
      <c r="QQ64" s="24"/>
      <c r="QR64" s="24"/>
      <c r="QS64" s="24"/>
      <c r="QT64" s="24"/>
      <c r="QU64" s="24"/>
      <c r="QV64" s="24"/>
      <c r="QW64" s="24"/>
      <c r="QX64" s="24"/>
      <c r="QY64" s="24"/>
      <c r="QZ64" s="24"/>
      <c r="RA64" s="24"/>
      <c r="RB64" s="24"/>
      <c r="RC64" s="24"/>
      <c r="RD64" s="24"/>
      <c r="RE64" s="24"/>
      <c r="RF64" s="24"/>
      <c r="RG64" s="24"/>
      <c r="RH64" s="24"/>
      <c r="RI64" s="24"/>
      <c r="RJ64" s="24"/>
      <c r="RK64" s="24"/>
      <c r="RL64" s="24"/>
      <c r="RM64" s="24"/>
      <c r="RN64" s="24"/>
      <c r="RO64" s="24"/>
      <c r="RP64" s="24"/>
      <c r="RQ64" s="24"/>
      <c r="RR64" s="24"/>
      <c r="RS64" s="24"/>
      <c r="RT64" s="24"/>
      <c r="RU64" s="24"/>
      <c r="RV64" s="24"/>
      <c r="RW64" s="24"/>
      <c r="RX64" s="24"/>
      <c r="RY64" s="24"/>
      <c r="RZ64" s="24"/>
      <c r="SA64" s="24"/>
      <c r="SB64" s="24"/>
      <c r="SC64" s="24"/>
      <c r="SD64" s="24"/>
      <c r="SE64" s="24"/>
      <c r="SF64" s="24"/>
      <c r="SG64" s="24"/>
      <c r="SH64" s="24"/>
      <c r="SI64" s="24"/>
      <c r="SJ64" s="24"/>
      <c r="SK64" s="24"/>
      <c r="SL64" s="24"/>
      <c r="SM64" s="24"/>
      <c r="SN64" s="24"/>
      <c r="SO64" s="24"/>
      <c r="SP64" s="24"/>
      <c r="SQ64" s="24"/>
      <c r="SR64" s="24"/>
      <c r="SS64" s="24"/>
      <c r="ST64" s="24"/>
      <c r="SU64" s="24"/>
      <c r="SV64" s="24"/>
      <c r="SW64" s="24"/>
      <c r="SX64" s="24"/>
      <c r="SY64" s="24"/>
      <c r="SZ64" s="24"/>
      <c r="TA64" s="24"/>
      <c r="TB64" s="24"/>
      <c r="TC64" s="24"/>
      <c r="TD64" s="24"/>
      <c r="TE64" s="24"/>
      <c r="TF64" s="24"/>
      <c r="TG64" s="24"/>
      <c r="TH64" s="24"/>
      <c r="TI64" s="24"/>
      <c r="TJ64" s="24"/>
      <c r="TK64" s="24"/>
      <c r="TL64" s="24"/>
      <c r="TM64" s="24"/>
      <c r="TN64" s="24"/>
      <c r="TO64" s="24"/>
      <c r="TP64" s="24"/>
      <c r="TQ64" s="24"/>
      <c r="TR64" s="24"/>
      <c r="TS64" s="24"/>
      <c r="TT64" s="24"/>
      <c r="TU64" s="24"/>
      <c r="TV64" s="24"/>
      <c r="TW64" s="24"/>
      <c r="TX64" s="24"/>
      <c r="TY64" s="24"/>
      <c r="TZ64" s="24"/>
      <c r="UA64" s="24"/>
      <c r="UB64" s="24"/>
      <c r="UC64" s="24"/>
      <c r="UD64" s="24"/>
      <c r="UE64" s="24"/>
      <c r="UF64" s="24"/>
      <c r="UG64" s="24"/>
      <c r="UH64" s="24"/>
      <c r="UI64" s="24"/>
      <c r="UJ64" s="24"/>
      <c r="UK64" s="24"/>
      <c r="UL64" s="24"/>
      <c r="UM64" s="24"/>
      <c r="UN64" s="24"/>
      <c r="UO64" s="24"/>
      <c r="UP64" s="24"/>
      <c r="UQ64" s="24"/>
      <c r="UR64" s="24"/>
      <c r="US64" s="24"/>
      <c r="UT64" s="24"/>
      <c r="UU64" s="24"/>
      <c r="UV64" s="24"/>
      <c r="UW64" s="24"/>
      <c r="UX64" s="24"/>
      <c r="UY64" s="24"/>
      <c r="UZ64" s="24"/>
      <c r="VA64" s="24"/>
      <c r="VB64" s="24"/>
      <c r="VC64" s="24"/>
      <c r="VD64" s="24"/>
      <c r="VE64" s="24"/>
      <c r="VF64" s="24"/>
      <c r="VG64" s="24"/>
      <c r="VH64" s="24"/>
      <c r="VI64" s="24"/>
      <c r="VJ64" s="24"/>
      <c r="VK64" s="24"/>
      <c r="VL64" s="24"/>
      <c r="VM64" s="24"/>
      <c r="VN64" s="24"/>
      <c r="VO64" s="24"/>
      <c r="VP64" s="24"/>
      <c r="VQ64" s="24"/>
      <c r="VR64" s="24"/>
      <c r="VS64" s="24"/>
      <c r="VT64" s="24"/>
      <c r="VU64" s="24"/>
      <c r="VV64" s="24"/>
      <c r="VW64" s="24"/>
      <c r="VX64" s="24"/>
      <c r="VY64" s="24"/>
      <c r="VZ64" s="24"/>
      <c r="WA64" s="24"/>
      <c r="WB64" s="24"/>
      <c r="WC64" s="24"/>
      <c r="WD64" s="24"/>
      <c r="WE64" s="24"/>
      <c r="WF64" s="24"/>
      <c r="WG64" s="24"/>
      <c r="WH64" s="24"/>
      <c r="WI64" s="24"/>
      <c r="WJ64" s="24"/>
      <c r="WK64" s="24"/>
      <c r="WL64" s="24"/>
      <c r="WM64" s="24"/>
      <c r="WN64" s="24"/>
      <c r="WO64" s="24"/>
      <c r="WP64" s="24"/>
      <c r="WQ64" s="24"/>
      <c r="WR64" s="24"/>
      <c r="WS64" s="24"/>
      <c r="WT64" s="24"/>
      <c r="WU64" s="24"/>
      <c r="WV64" s="24"/>
      <c r="WW64" s="24"/>
      <c r="WX64" s="24"/>
      <c r="WY64" s="24"/>
      <c r="WZ64" s="24"/>
      <c r="XA64" s="24"/>
      <c r="XB64" s="24"/>
      <c r="XC64" s="24"/>
      <c r="XD64" s="24"/>
      <c r="XE64" s="24"/>
      <c r="XF64" s="24"/>
      <c r="XG64" s="24"/>
      <c r="XH64" s="24"/>
      <c r="XI64" s="24"/>
      <c r="XJ64" s="24"/>
      <c r="XK64" s="24"/>
      <c r="XL64" s="24"/>
      <c r="XM64" s="24"/>
      <c r="XN64" s="24"/>
      <c r="XO64" s="24"/>
      <c r="XP64" s="24"/>
      <c r="XQ64" s="24"/>
      <c r="XR64" s="24"/>
      <c r="XS64" s="24"/>
      <c r="XT64" s="24"/>
      <c r="XU64" s="24"/>
      <c r="XV64" s="24"/>
      <c r="XW64" s="24"/>
      <c r="XX64" s="24"/>
      <c r="XY64" s="24"/>
      <c r="XZ64" s="24"/>
      <c r="YA64" s="24"/>
      <c r="YB64" s="24"/>
      <c r="YC64" s="24"/>
      <c r="YD64" s="24"/>
      <c r="YE64" s="24"/>
      <c r="YF64" s="24"/>
      <c r="YG64" s="24"/>
      <c r="YH64" s="24"/>
      <c r="YI64" s="24"/>
      <c r="YJ64" s="24"/>
      <c r="YK64" s="24"/>
      <c r="YL64" s="24"/>
      <c r="YM64" s="24"/>
      <c r="YN64" s="24"/>
      <c r="YO64" s="24"/>
      <c r="YP64" s="24"/>
      <c r="YQ64" s="24"/>
      <c r="YR64" s="24"/>
      <c r="YS64" s="24"/>
      <c r="YT64" s="24"/>
      <c r="YU64" s="24"/>
      <c r="YV64" s="24"/>
      <c r="YW64" s="24"/>
      <c r="YX64" s="24"/>
      <c r="YY64" s="24"/>
      <c r="YZ64" s="24"/>
      <c r="ZA64" s="24"/>
      <c r="ZB64" s="24"/>
      <c r="ZC64" s="24"/>
      <c r="ZD64" s="24"/>
      <c r="ZE64" s="24"/>
      <c r="ZF64" s="24"/>
      <c r="ZG64" s="24"/>
      <c r="ZH64" s="24"/>
      <c r="ZI64" s="24"/>
      <c r="ZJ64" s="24"/>
      <c r="ZK64" s="24"/>
      <c r="ZL64" s="24"/>
      <c r="ZM64" s="24"/>
      <c r="ZN64" s="24"/>
      <c r="ZO64" s="24"/>
      <c r="ZP64" s="24"/>
      <c r="ZQ64" s="24"/>
      <c r="ZR64" s="24"/>
      <c r="ZS64" s="24"/>
      <c r="ZT64" s="24"/>
      <c r="ZU64" s="24"/>
      <c r="ZV64" s="24"/>
      <c r="ZW64" s="24"/>
      <c r="ZX64" s="24"/>
      <c r="ZY64" s="24"/>
      <c r="ZZ64" s="24"/>
      <c r="AAA64" s="24"/>
      <c r="AAB64" s="24"/>
      <c r="AAC64" s="24"/>
      <c r="AAD64" s="24"/>
      <c r="AAE64" s="24"/>
      <c r="AAF64" s="24"/>
      <c r="AAG64" s="24"/>
      <c r="AAH64" s="24"/>
      <c r="AAI64" s="24"/>
      <c r="AAJ64" s="24"/>
      <c r="AAK64" s="24"/>
      <c r="AAL64" s="24"/>
      <c r="AAM64" s="24"/>
      <c r="AAN64" s="24"/>
      <c r="AAO64" s="24"/>
      <c r="AAP64" s="24"/>
      <c r="AAQ64" s="24"/>
      <c r="AAR64" s="24"/>
      <c r="AAS64" s="24"/>
      <c r="AAT64" s="24"/>
      <c r="AAU64" s="24"/>
      <c r="AAV64" s="24"/>
      <c r="AAW64" s="24"/>
      <c r="AAX64" s="24"/>
      <c r="AAY64" s="24"/>
      <c r="AAZ64" s="24"/>
      <c r="ABA64" s="24"/>
      <c r="ABB64" s="24"/>
      <c r="ABC64" s="24"/>
      <c r="ABD64" s="24"/>
      <c r="ABE64" s="24"/>
      <c r="ABF64" s="24"/>
      <c r="ABG64" s="24"/>
      <c r="ABH64" s="24"/>
      <c r="ABI64" s="24"/>
      <c r="ABJ64" s="24"/>
      <c r="ABK64" s="24"/>
      <c r="ABL64" s="24"/>
      <c r="ABM64" s="24"/>
      <c r="ABN64" s="24"/>
      <c r="ABO64" s="24"/>
      <c r="ABP64" s="24"/>
      <c r="ABQ64" s="24"/>
      <c r="ABR64" s="24"/>
      <c r="ABS64" s="24"/>
      <c r="ABT64" s="24"/>
      <c r="ABU64" s="24"/>
      <c r="ABV64" s="24"/>
      <c r="ABW64" s="24"/>
      <c r="ABX64" s="24"/>
      <c r="ABY64" s="24"/>
      <c r="ABZ64" s="24"/>
      <c r="ACA64" s="24"/>
      <c r="ACB64" s="24"/>
      <c r="ACC64" s="24"/>
      <c r="ACD64" s="24"/>
      <c r="ACE64" s="24"/>
      <c r="ACF64" s="24"/>
      <c r="ACG64" s="24"/>
      <c r="ACH64" s="24"/>
      <c r="ACI64" s="24"/>
      <c r="ACJ64" s="24"/>
      <c r="ACK64" s="24"/>
      <c r="ACL64" s="24"/>
      <c r="ACM64" s="24"/>
      <c r="ACN64" s="24"/>
      <c r="ACO64" s="24"/>
      <c r="ACP64" s="24"/>
      <c r="ACQ64" s="24"/>
      <c r="ACR64" s="24"/>
      <c r="ACS64" s="24"/>
      <c r="ACT64" s="24"/>
      <c r="ACU64" s="24"/>
      <c r="ACV64" s="24"/>
      <c r="ACW64" s="24"/>
      <c r="ACX64" s="24"/>
      <c r="ACY64" s="24"/>
      <c r="ACZ64" s="24"/>
      <c r="ADA64" s="24"/>
      <c r="ADB64" s="24"/>
      <c r="ADC64" s="24"/>
      <c r="ADD64" s="24"/>
      <c r="ADE64" s="24"/>
      <c r="ADF64" s="24"/>
      <c r="ADG64" s="24"/>
      <c r="ADH64" s="24"/>
      <c r="ADI64" s="24"/>
      <c r="ADJ64" s="24"/>
      <c r="ADK64" s="24"/>
      <c r="ADL64" s="24"/>
      <c r="ADM64" s="24"/>
      <c r="ADN64" s="24"/>
      <c r="ADO64" s="24"/>
      <c r="ADP64" s="24"/>
      <c r="ADQ64" s="24"/>
      <c r="ADR64" s="24"/>
      <c r="ADS64" s="24"/>
      <c r="ADT64" s="24"/>
      <c r="ADU64" s="24"/>
      <c r="ADV64" s="24"/>
      <c r="ADW64" s="24"/>
      <c r="ADX64" s="24"/>
      <c r="ADY64" s="24"/>
      <c r="ADZ64" s="24"/>
      <c r="AEA64" s="24"/>
      <c r="AEB64" s="24"/>
      <c r="AEC64" s="24"/>
      <c r="AED64" s="24"/>
      <c r="AEE64" s="24"/>
      <c r="AEF64" s="24"/>
      <c r="AEG64" s="24"/>
      <c r="AEH64" s="24"/>
      <c r="AEI64" s="24"/>
      <c r="AEJ64" s="24"/>
      <c r="AEK64" s="24"/>
      <c r="AEL64" s="24"/>
      <c r="AEM64" s="24"/>
      <c r="AEN64" s="24"/>
      <c r="AEO64" s="24"/>
      <c r="AEP64" s="24"/>
      <c r="AEQ64" s="24"/>
      <c r="AER64" s="24"/>
      <c r="AES64" s="24"/>
      <c r="AET64" s="24"/>
      <c r="AEU64" s="24"/>
      <c r="AEV64" s="24"/>
      <c r="AEW64" s="24"/>
      <c r="AEX64" s="24"/>
      <c r="AEY64" s="24"/>
      <c r="AEZ64" s="24"/>
      <c r="AFA64" s="24"/>
      <c r="AFB64" s="24"/>
      <c r="AFC64" s="24"/>
      <c r="AFD64" s="24"/>
      <c r="AFE64" s="24"/>
      <c r="AFF64" s="24"/>
      <c r="AFG64" s="24"/>
      <c r="AFH64" s="24"/>
      <c r="AFI64" s="24"/>
      <c r="AFJ64" s="24"/>
      <c r="AFK64" s="24"/>
      <c r="AFL64" s="24"/>
      <c r="AFM64" s="24"/>
      <c r="AFN64" s="24"/>
      <c r="AFO64" s="24"/>
      <c r="AFP64" s="24"/>
      <c r="AFQ64" s="24"/>
      <c r="AFR64" s="24"/>
      <c r="AFS64" s="24"/>
      <c r="AFT64" s="24"/>
      <c r="AFU64" s="24"/>
      <c r="AFV64" s="24"/>
      <c r="AFW64" s="24"/>
      <c r="AFX64" s="24"/>
      <c r="AFY64" s="24"/>
      <c r="AFZ64" s="24"/>
      <c r="AGA64" s="24"/>
      <c r="AGB64" s="24"/>
      <c r="AGC64" s="24"/>
      <c r="AGD64" s="24"/>
      <c r="AGE64" s="24"/>
      <c r="AGF64" s="24"/>
      <c r="AGG64" s="24"/>
      <c r="AGH64" s="24"/>
      <c r="AGI64" s="24"/>
      <c r="AGJ64" s="24"/>
      <c r="AGK64" s="24"/>
      <c r="AGL64" s="24"/>
      <c r="AGM64" s="24"/>
      <c r="AGN64" s="24"/>
      <c r="AGO64" s="24"/>
      <c r="AGP64" s="24"/>
      <c r="AGQ64" s="24"/>
      <c r="AGR64" s="24"/>
      <c r="AGS64" s="24"/>
      <c r="AGT64" s="24"/>
      <c r="AGU64" s="24"/>
      <c r="AGV64" s="24"/>
      <c r="AGW64" s="24"/>
      <c r="AGX64" s="24"/>
      <c r="AGY64" s="24"/>
      <c r="AGZ64" s="24"/>
      <c r="AHA64" s="24"/>
      <c r="AHB64" s="24"/>
      <c r="AHC64" s="24"/>
      <c r="AHD64" s="24"/>
      <c r="AHE64" s="24"/>
      <c r="AHF64" s="24"/>
      <c r="AHG64" s="24"/>
      <c r="AHH64" s="24"/>
      <c r="AHI64" s="24"/>
      <c r="AHJ64" s="24"/>
      <c r="AHK64" s="24"/>
      <c r="AHL64" s="24"/>
      <c r="AHM64" s="24"/>
      <c r="AHN64" s="24"/>
      <c r="AHO64" s="24"/>
      <c r="AHP64" s="24"/>
      <c r="AHQ64" s="24"/>
      <c r="AHR64" s="24"/>
      <c r="AHS64" s="24"/>
      <c r="AHT64" s="24"/>
      <c r="AHU64" s="24"/>
      <c r="AHV64" s="24"/>
      <c r="AHW64" s="24"/>
      <c r="AHX64" s="24"/>
      <c r="AHY64" s="24"/>
      <c r="AHZ64" s="24"/>
      <c r="AIA64" s="24"/>
      <c r="AIB64" s="24"/>
      <c r="AIC64" s="24"/>
      <c r="AID64" s="24"/>
      <c r="AIE64" s="24"/>
      <c r="AIF64" s="24"/>
      <c r="AIG64" s="24"/>
      <c r="AIH64" s="24"/>
      <c r="AII64" s="24"/>
      <c r="AIJ64" s="24"/>
      <c r="AIK64" s="24"/>
      <c r="AIL64" s="24"/>
      <c r="AIM64" s="24"/>
      <c r="AIN64" s="24"/>
      <c r="AIO64" s="24"/>
      <c r="AIP64" s="24"/>
      <c r="AIQ64" s="24"/>
      <c r="AIR64" s="24"/>
      <c r="AIS64" s="24"/>
      <c r="AIT64" s="24"/>
      <c r="AIU64" s="24"/>
      <c r="AIV64" s="24"/>
      <c r="AIW64" s="24"/>
      <c r="AIX64" s="24"/>
      <c r="AIY64" s="24"/>
      <c r="AIZ64" s="24"/>
      <c r="AJA64" s="24"/>
      <c r="AJB64" s="24"/>
      <c r="AJC64" s="24"/>
      <c r="AJD64" s="24"/>
      <c r="AJE64" s="24"/>
      <c r="AJF64" s="24"/>
      <c r="AJG64" s="24"/>
      <c r="AJH64" s="24"/>
      <c r="AJI64" s="24"/>
      <c r="AJJ64" s="24"/>
      <c r="AJK64" s="24"/>
      <c r="AJL64" s="24"/>
      <c r="AJM64" s="24"/>
      <c r="AJN64" s="24"/>
      <c r="AJO64" s="24"/>
      <c r="AJP64" s="24"/>
      <c r="AJQ64" s="24"/>
      <c r="AJR64" s="24"/>
      <c r="AJS64" s="24"/>
      <c r="AJT64" s="24"/>
      <c r="AJU64" s="24"/>
      <c r="AJV64" s="24"/>
      <c r="AJW64" s="24"/>
      <c r="AJX64" s="24"/>
      <c r="AJY64" s="24"/>
      <c r="AJZ64" s="24"/>
      <c r="AKA64" s="24"/>
      <c r="AKB64" s="24"/>
      <c r="AKC64" s="24"/>
      <c r="AKD64" s="24"/>
      <c r="AKE64" s="24"/>
      <c r="AKF64" s="24"/>
      <c r="AKG64" s="24"/>
      <c r="AKH64" s="24"/>
      <c r="AKI64" s="24"/>
      <c r="AKJ64" s="24"/>
      <c r="AKK64" s="24"/>
      <c r="AKL64" s="24"/>
      <c r="AKM64" s="24"/>
      <c r="AKN64" s="24"/>
      <c r="AKO64" s="24"/>
      <c r="AKP64" s="24"/>
      <c r="AKQ64" s="24"/>
      <c r="AKR64" s="24"/>
      <c r="AKS64" s="24"/>
      <c r="AKT64" s="24"/>
      <c r="AKU64" s="24"/>
      <c r="AKV64" s="24"/>
      <c r="AKW64" s="24"/>
      <c r="AKX64" s="24"/>
      <c r="AKY64" s="24"/>
      <c r="AKZ64" s="24"/>
      <c r="ALA64" s="24"/>
      <c r="ALB64" s="24"/>
      <c r="ALC64" s="24"/>
      <c r="ALD64" s="24"/>
      <c r="ALE64" s="24"/>
      <c r="ALF64" s="24"/>
      <c r="ALG64" s="24"/>
      <c r="ALH64" s="24"/>
      <c r="ALI64" s="24"/>
      <c r="ALJ64" s="24"/>
      <c r="ALK64" s="24"/>
      <c r="ALL64" s="24"/>
      <c r="ALM64" s="24"/>
      <c r="ALN64" s="24"/>
      <c r="ALO64" s="24"/>
      <c r="ALP64" s="24"/>
      <c r="ALQ64" s="24"/>
      <c r="ALR64" s="24"/>
      <c r="ALS64" s="24"/>
      <c r="ALT64" s="24"/>
      <c r="ALU64" s="24"/>
      <c r="ALV64" s="24"/>
      <c r="ALW64" s="24"/>
      <c r="ALX64" s="24"/>
      <c r="ALY64" s="24"/>
      <c r="ALZ64" s="24"/>
      <c r="AMA64" s="24"/>
      <c r="AMB64" s="24"/>
      <c r="AMC64" s="24"/>
    </row>
    <row r="65" spans="1:1017" s="61" customFormat="1" ht="49.5">
      <c r="A65" s="164" t="s">
        <v>186</v>
      </c>
      <c r="B65" s="165">
        <v>2106292</v>
      </c>
      <c r="C65" s="166" t="s">
        <v>187</v>
      </c>
      <c r="D65" s="165" t="s">
        <v>188</v>
      </c>
      <c r="E65" s="169" t="s">
        <v>63</v>
      </c>
      <c r="F65" s="170">
        <v>68.88</v>
      </c>
      <c r="G65" s="60">
        <v>164.12</v>
      </c>
      <c r="H65" s="168">
        <f t="shared" si="11"/>
        <v>0.21229999999999999</v>
      </c>
      <c r="I65" s="167">
        <f t="shared" si="15"/>
        <v>198.96</v>
      </c>
      <c r="J65" s="167">
        <f t="shared" si="16"/>
        <v>11304.58</v>
      </c>
      <c r="K65" s="167">
        <f t="shared" si="17"/>
        <v>13704.36</v>
      </c>
      <c r="L65" s="58"/>
      <c r="M65" s="24"/>
      <c r="N65" s="24"/>
      <c r="O65" s="24"/>
      <c r="P65" s="24"/>
      <c r="Q65" s="24"/>
      <c r="R65" s="24"/>
      <c r="S65" s="24"/>
      <c r="T65" s="24"/>
      <c r="U65" s="24"/>
      <c r="V65" s="24"/>
      <c r="W65" s="24"/>
      <c r="X65" s="24"/>
      <c r="Y65" s="24"/>
      <c r="Z65" s="24"/>
      <c r="AA65" s="24"/>
      <c r="AB65" s="24"/>
      <c r="AC65" s="24"/>
      <c r="AD65" s="24"/>
      <c r="AE65" s="24"/>
      <c r="AF65" s="24"/>
      <c r="AG65" s="24"/>
      <c r="AH65" s="24"/>
      <c r="AI65" s="24"/>
      <c r="AJ65" s="24"/>
      <c r="AK65" s="24"/>
      <c r="AL65" s="24"/>
      <c r="AM65" s="24"/>
      <c r="AN65" s="24"/>
      <c r="AO65" s="24"/>
      <c r="AP65" s="24"/>
      <c r="AQ65" s="24"/>
      <c r="AR65" s="24"/>
      <c r="AS65" s="24"/>
      <c r="AT65" s="24"/>
      <c r="AU65" s="24"/>
      <c r="AV65" s="24"/>
      <c r="AW65" s="24"/>
      <c r="AX65" s="24"/>
      <c r="AY65" s="24"/>
      <c r="AZ65" s="24"/>
      <c r="BA65" s="24"/>
      <c r="BB65" s="24"/>
      <c r="BC65" s="24"/>
      <c r="BD65" s="24"/>
      <c r="BE65" s="24"/>
      <c r="BF65" s="24"/>
      <c r="BG65" s="24"/>
      <c r="BH65" s="24"/>
      <c r="BI65" s="24"/>
      <c r="BJ65" s="24"/>
      <c r="BK65" s="24"/>
      <c r="BL65" s="24"/>
      <c r="BM65" s="24"/>
      <c r="BN65" s="24"/>
      <c r="BO65" s="24"/>
      <c r="BP65" s="24"/>
      <c r="BQ65" s="24"/>
      <c r="BR65" s="24"/>
      <c r="BS65" s="24"/>
      <c r="BT65" s="24"/>
      <c r="BU65" s="24"/>
      <c r="BV65" s="24"/>
      <c r="BW65" s="24"/>
      <c r="BX65" s="24"/>
      <c r="BY65" s="24"/>
      <c r="BZ65" s="24"/>
      <c r="CA65" s="24"/>
      <c r="CB65" s="24"/>
      <c r="CC65" s="24"/>
      <c r="CD65" s="24"/>
      <c r="CE65" s="24"/>
      <c r="CF65" s="24"/>
      <c r="CG65" s="24"/>
      <c r="CH65" s="24"/>
      <c r="CI65" s="24"/>
      <c r="CJ65" s="24"/>
      <c r="CK65" s="24"/>
      <c r="CL65" s="24"/>
      <c r="CM65" s="24"/>
      <c r="CN65" s="24"/>
      <c r="CO65" s="24"/>
      <c r="CP65" s="24"/>
      <c r="CQ65" s="24"/>
      <c r="CR65" s="24"/>
      <c r="CS65" s="24"/>
      <c r="CT65" s="24"/>
      <c r="CU65" s="24"/>
      <c r="CV65" s="24"/>
      <c r="CW65" s="24"/>
      <c r="CX65" s="24"/>
      <c r="CY65" s="24"/>
      <c r="CZ65" s="24"/>
      <c r="DA65" s="24"/>
      <c r="DB65" s="24"/>
      <c r="DC65" s="24"/>
      <c r="DD65" s="24"/>
      <c r="DE65" s="24"/>
      <c r="DF65" s="24"/>
      <c r="DG65" s="24"/>
      <c r="DH65" s="24"/>
      <c r="DI65" s="24"/>
      <c r="DJ65" s="24"/>
      <c r="DK65" s="24"/>
      <c r="DL65" s="24"/>
      <c r="DM65" s="24"/>
      <c r="DN65" s="24"/>
      <c r="DO65" s="24"/>
      <c r="DP65" s="24"/>
      <c r="DQ65" s="24"/>
      <c r="DR65" s="24"/>
      <c r="DS65" s="24"/>
      <c r="DT65" s="24"/>
      <c r="DU65" s="24"/>
      <c r="DV65" s="24"/>
      <c r="DW65" s="24"/>
      <c r="DX65" s="24"/>
      <c r="DY65" s="24"/>
      <c r="DZ65" s="24"/>
      <c r="EA65" s="24"/>
      <c r="EB65" s="24"/>
      <c r="EC65" s="24"/>
      <c r="ED65" s="24"/>
      <c r="EE65" s="24"/>
      <c r="EF65" s="24"/>
      <c r="EG65" s="24"/>
      <c r="EH65" s="24"/>
      <c r="EI65" s="24"/>
      <c r="EJ65" s="24"/>
      <c r="EK65" s="24"/>
      <c r="EL65" s="24"/>
      <c r="EM65" s="24"/>
      <c r="EN65" s="24"/>
      <c r="EO65" s="24"/>
      <c r="EP65" s="24"/>
      <c r="EQ65" s="24"/>
      <c r="ER65" s="24"/>
      <c r="ES65" s="24"/>
      <c r="ET65" s="24"/>
      <c r="EU65" s="24"/>
      <c r="EV65" s="24"/>
      <c r="EW65" s="24"/>
      <c r="EX65" s="24"/>
      <c r="EY65" s="24"/>
      <c r="EZ65" s="24"/>
      <c r="FA65" s="24"/>
      <c r="FB65" s="24"/>
      <c r="FC65" s="24"/>
      <c r="FD65" s="24"/>
      <c r="FE65" s="24"/>
      <c r="FF65" s="24"/>
      <c r="FG65" s="24"/>
      <c r="FH65" s="24"/>
      <c r="FI65" s="24"/>
      <c r="FJ65" s="24"/>
      <c r="FK65" s="24"/>
      <c r="FL65" s="24"/>
      <c r="FM65" s="24"/>
      <c r="FN65" s="24"/>
      <c r="FO65" s="24"/>
      <c r="FP65" s="24"/>
      <c r="FQ65" s="24"/>
      <c r="FR65" s="24"/>
      <c r="FS65" s="24"/>
      <c r="FT65" s="24"/>
      <c r="FU65" s="24"/>
      <c r="FV65" s="24"/>
      <c r="FW65" s="24"/>
      <c r="FX65" s="24"/>
      <c r="FY65" s="24"/>
      <c r="FZ65" s="24"/>
      <c r="GA65" s="24"/>
      <c r="GB65" s="24"/>
      <c r="GC65" s="24"/>
      <c r="GD65" s="24"/>
      <c r="GE65" s="24"/>
      <c r="GF65" s="24"/>
      <c r="GG65" s="24"/>
      <c r="GH65" s="24"/>
      <c r="GI65" s="24"/>
      <c r="GJ65" s="24"/>
      <c r="GK65" s="24"/>
      <c r="GL65" s="24"/>
      <c r="GM65" s="24"/>
      <c r="GN65" s="24"/>
      <c r="GO65" s="24"/>
      <c r="GP65" s="24"/>
      <c r="GQ65" s="24"/>
      <c r="GR65" s="24"/>
      <c r="GS65" s="24"/>
      <c r="GT65" s="24"/>
      <c r="GU65" s="24"/>
      <c r="GV65" s="24"/>
      <c r="GW65" s="24"/>
      <c r="GX65" s="24"/>
      <c r="GY65" s="24"/>
      <c r="GZ65" s="24"/>
      <c r="HA65" s="24"/>
      <c r="HB65" s="24"/>
      <c r="HC65" s="24"/>
      <c r="HD65" s="24"/>
      <c r="HE65" s="24"/>
      <c r="HF65" s="24"/>
      <c r="HG65" s="24"/>
      <c r="HH65" s="24"/>
      <c r="HI65" s="24"/>
      <c r="HJ65" s="24"/>
      <c r="HK65" s="24"/>
      <c r="HL65" s="24"/>
      <c r="HM65" s="24"/>
      <c r="HN65" s="24"/>
      <c r="HO65" s="24"/>
      <c r="HP65" s="24"/>
      <c r="HQ65" s="24"/>
      <c r="HR65" s="24"/>
      <c r="HS65" s="24"/>
      <c r="HT65" s="24"/>
      <c r="HU65" s="24"/>
      <c r="HV65" s="24"/>
      <c r="HW65" s="24"/>
      <c r="HX65" s="24"/>
      <c r="HY65" s="24"/>
      <c r="HZ65" s="24"/>
      <c r="IA65" s="24"/>
      <c r="IB65" s="24"/>
      <c r="IC65" s="24"/>
      <c r="ID65" s="24"/>
      <c r="IE65" s="24"/>
      <c r="IF65" s="24"/>
      <c r="IG65" s="24"/>
      <c r="IH65" s="24"/>
      <c r="II65" s="24"/>
      <c r="IJ65" s="24"/>
      <c r="IK65" s="24"/>
      <c r="IL65" s="24"/>
      <c r="IM65" s="24"/>
      <c r="IN65" s="24"/>
      <c r="IO65" s="24"/>
      <c r="IP65" s="24"/>
      <c r="IQ65" s="24"/>
      <c r="IR65" s="24"/>
      <c r="IS65" s="24"/>
      <c r="IT65" s="24"/>
      <c r="IU65" s="24"/>
      <c r="IV65" s="24"/>
      <c r="IW65" s="24"/>
      <c r="IX65" s="24"/>
      <c r="IY65" s="24"/>
      <c r="IZ65" s="24"/>
      <c r="JA65" s="24"/>
      <c r="JB65" s="24"/>
      <c r="JC65" s="24"/>
      <c r="JD65" s="24"/>
      <c r="JE65" s="24"/>
      <c r="JF65" s="24"/>
      <c r="JG65" s="24"/>
      <c r="JH65" s="24"/>
      <c r="JI65" s="24"/>
      <c r="JJ65" s="24"/>
      <c r="JK65" s="24"/>
      <c r="JL65" s="24"/>
      <c r="JM65" s="24"/>
      <c r="JN65" s="24"/>
      <c r="JO65" s="24"/>
      <c r="JP65" s="24"/>
      <c r="JQ65" s="24"/>
      <c r="JR65" s="24"/>
      <c r="JS65" s="24"/>
      <c r="JT65" s="24"/>
      <c r="JU65" s="24"/>
      <c r="JV65" s="24"/>
      <c r="JW65" s="24"/>
      <c r="JX65" s="24"/>
      <c r="JY65" s="24"/>
      <c r="JZ65" s="24"/>
      <c r="KA65" s="24"/>
      <c r="KB65" s="24"/>
      <c r="KC65" s="24"/>
      <c r="KD65" s="24"/>
      <c r="KE65" s="24"/>
      <c r="KF65" s="24"/>
      <c r="KG65" s="24"/>
      <c r="KH65" s="24"/>
      <c r="KI65" s="24"/>
      <c r="KJ65" s="24"/>
      <c r="KK65" s="24"/>
      <c r="KL65" s="24"/>
      <c r="KM65" s="24"/>
      <c r="KN65" s="24"/>
      <c r="KO65" s="24"/>
      <c r="KP65" s="24"/>
      <c r="KQ65" s="24"/>
      <c r="KR65" s="24"/>
      <c r="KS65" s="24"/>
      <c r="KT65" s="24"/>
      <c r="KU65" s="24"/>
      <c r="KV65" s="24"/>
      <c r="KW65" s="24"/>
      <c r="KX65" s="24"/>
      <c r="KY65" s="24"/>
      <c r="KZ65" s="24"/>
      <c r="LA65" s="24"/>
      <c r="LB65" s="24"/>
      <c r="LC65" s="24"/>
      <c r="LD65" s="24"/>
      <c r="LE65" s="24"/>
      <c r="LF65" s="24"/>
      <c r="LG65" s="24"/>
      <c r="LH65" s="24"/>
      <c r="LI65" s="24"/>
      <c r="LJ65" s="24"/>
      <c r="LK65" s="24"/>
      <c r="LL65" s="24"/>
      <c r="LM65" s="24"/>
      <c r="LN65" s="24"/>
      <c r="LO65" s="24"/>
      <c r="LP65" s="24"/>
      <c r="LQ65" s="24"/>
      <c r="LR65" s="24"/>
      <c r="LS65" s="24"/>
      <c r="LT65" s="24"/>
      <c r="LU65" s="24"/>
      <c r="LV65" s="24"/>
      <c r="LW65" s="24"/>
      <c r="LX65" s="24"/>
      <c r="LY65" s="24"/>
      <c r="LZ65" s="24"/>
      <c r="MA65" s="24"/>
      <c r="MB65" s="24"/>
      <c r="MC65" s="24"/>
      <c r="MD65" s="24"/>
      <c r="ME65" s="24"/>
      <c r="MF65" s="24"/>
      <c r="MG65" s="24"/>
      <c r="MH65" s="24"/>
      <c r="MI65" s="24"/>
      <c r="MJ65" s="24"/>
      <c r="MK65" s="24"/>
      <c r="ML65" s="24"/>
      <c r="MM65" s="24"/>
      <c r="MN65" s="24"/>
      <c r="MO65" s="24"/>
      <c r="MP65" s="24"/>
      <c r="MQ65" s="24"/>
      <c r="MR65" s="24"/>
      <c r="MS65" s="24"/>
      <c r="MT65" s="24"/>
      <c r="MU65" s="24"/>
      <c r="MV65" s="24"/>
      <c r="MW65" s="24"/>
      <c r="MX65" s="24"/>
      <c r="MY65" s="24"/>
      <c r="MZ65" s="24"/>
      <c r="NA65" s="24"/>
      <c r="NB65" s="24"/>
      <c r="NC65" s="24"/>
      <c r="ND65" s="24"/>
      <c r="NE65" s="24"/>
      <c r="NF65" s="24"/>
      <c r="NG65" s="24"/>
      <c r="NH65" s="24"/>
      <c r="NI65" s="24"/>
      <c r="NJ65" s="24"/>
      <c r="NK65" s="24"/>
      <c r="NL65" s="24"/>
      <c r="NM65" s="24"/>
      <c r="NN65" s="24"/>
      <c r="NO65" s="24"/>
      <c r="NP65" s="24"/>
      <c r="NQ65" s="24"/>
      <c r="NR65" s="24"/>
      <c r="NS65" s="24"/>
      <c r="NT65" s="24"/>
      <c r="NU65" s="24"/>
      <c r="NV65" s="24"/>
      <c r="NW65" s="24"/>
      <c r="NX65" s="24"/>
      <c r="NY65" s="24"/>
      <c r="NZ65" s="24"/>
      <c r="OA65" s="24"/>
      <c r="OB65" s="24"/>
      <c r="OC65" s="24"/>
      <c r="OD65" s="24"/>
      <c r="OE65" s="24"/>
      <c r="OF65" s="24"/>
      <c r="OG65" s="24"/>
      <c r="OH65" s="24"/>
      <c r="OI65" s="24"/>
      <c r="OJ65" s="24"/>
      <c r="OK65" s="24"/>
      <c r="OL65" s="24"/>
      <c r="OM65" s="24"/>
      <c r="ON65" s="24"/>
      <c r="OO65" s="24"/>
      <c r="OP65" s="24"/>
      <c r="OQ65" s="24"/>
      <c r="OR65" s="24"/>
      <c r="OS65" s="24"/>
      <c r="OT65" s="24"/>
      <c r="OU65" s="24"/>
      <c r="OV65" s="24"/>
      <c r="OW65" s="24"/>
      <c r="OX65" s="24"/>
      <c r="OY65" s="24"/>
      <c r="OZ65" s="24"/>
      <c r="PA65" s="24"/>
      <c r="PB65" s="24"/>
      <c r="PC65" s="24"/>
      <c r="PD65" s="24"/>
      <c r="PE65" s="24"/>
      <c r="PF65" s="24"/>
      <c r="PG65" s="24"/>
      <c r="PH65" s="24"/>
      <c r="PI65" s="24"/>
      <c r="PJ65" s="24"/>
      <c r="PK65" s="24"/>
      <c r="PL65" s="24"/>
      <c r="PM65" s="24"/>
      <c r="PN65" s="24"/>
      <c r="PO65" s="24"/>
      <c r="PP65" s="24"/>
      <c r="PQ65" s="24"/>
      <c r="PR65" s="24"/>
      <c r="PS65" s="24"/>
      <c r="PT65" s="24"/>
      <c r="PU65" s="24"/>
      <c r="PV65" s="24"/>
      <c r="PW65" s="24"/>
      <c r="PX65" s="24"/>
      <c r="PY65" s="24"/>
      <c r="PZ65" s="24"/>
      <c r="QA65" s="24"/>
      <c r="QB65" s="24"/>
      <c r="QC65" s="24"/>
      <c r="QD65" s="24"/>
      <c r="QE65" s="24"/>
      <c r="QF65" s="24"/>
      <c r="QG65" s="24"/>
      <c r="QH65" s="24"/>
      <c r="QI65" s="24"/>
      <c r="QJ65" s="24"/>
      <c r="QK65" s="24"/>
      <c r="QL65" s="24"/>
      <c r="QM65" s="24"/>
      <c r="QN65" s="24"/>
      <c r="QO65" s="24"/>
      <c r="QP65" s="24"/>
      <c r="QQ65" s="24"/>
      <c r="QR65" s="24"/>
      <c r="QS65" s="24"/>
      <c r="QT65" s="24"/>
      <c r="QU65" s="24"/>
      <c r="QV65" s="24"/>
      <c r="QW65" s="24"/>
      <c r="QX65" s="24"/>
      <c r="QY65" s="24"/>
      <c r="QZ65" s="24"/>
      <c r="RA65" s="24"/>
      <c r="RB65" s="24"/>
      <c r="RC65" s="24"/>
      <c r="RD65" s="24"/>
      <c r="RE65" s="24"/>
      <c r="RF65" s="24"/>
      <c r="RG65" s="24"/>
      <c r="RH65" s="24"/>
      <c r="RI65" s="24"/>
      <c r="RJ65" s="24"/>
      <c r="RK65" s="24"/>
      <c r="RL65" s="24"/>
      <c r="RM65" s="24"/>
      <c r="RN65" s="24"/>
      <c r="RO65" s="24"/>
      <c r="RP65" s="24"/>
      <c r="RQ65" s="24"/>
      <c r="RR65" s="24"/>
      <c r="RS65" s="24"/>
      <c r="RT65" s="24"/>
      <c r="RU65" s="24"/>
      <c r="RV65" s="24"/>
      <c r="RW65" s="24"/>
      <c r="RX65" s="24"/>
      <c r="RY65" s="24"/>
      <c r="RZ65" s="24"/>
      <c r="SA65" s="24"/>
      <c r="SB65" s="24"/>
      <c r="SC65" s="24"/>
      <c r="SD65" s="24"/>
      <c r="SE65" s="24"/>
      <c r="SF65" s="24"/>
      <c r="SG65" s="24"/>
      <c r="SH65" s="24"/>
      <c r="SI65" s="24"/>
      <c r="SJ65" s="24"/>
      <c r="SK65" s="24"/>
      <c r="SL65" s="24"/>
      <c r="SM65" s="24"/>
      <c r="SN65" s="24"/>
      <c r="SO65" s="24"/>
      <c r="SP65" s="24"/>
      <c r="SQ65" s="24"/>
      <c r="SR65" s="24"/>
      <c r="SS65" s="24"/>
      <c r="ST65" s="24"/>
      <c r="SU65" s="24"/>
      <c r="SV65" s="24"/>
      <c r="SW65" s="24"/>
      <c r="SX65" s="24"/>
      <c r="SY65" s="24"/>
      <c r="SZ65" s="24"/>
      <c r="TA65" s="24"/>
      <c r="TB65" s="24"/>
      <c r="TC65" s="24"/>
      <c r="TD65" s="24"/>
      <c r="TE65" s="24"/>
      <c r="TF65" s="24"/>
      <c r="TG65" s="24"/>
      <c r="TH65" s="24"/>
      <c r="TI65" s="24"/>
      <c r="TJ65" s="24"/>
      <c r="TK65" s="24"/>
      <c r="TL65" s="24"/>
      <c r="TM65" s="24"/>
      <c r="TN65" s="24"/>
      <c r="TO65" s="24"/>
      <c r="TP65" s="24"/>
      <c r="TQ65" s="24"/>
      <c r="TR65" s="24"/>
      <c r="TS65" s="24"/>
      <c r="TT65" s="24"/>
      <c r="TU65" s="24"/>
      <c r="TV65" s="24"/>
      <c r="TW65" s="24"/>
      <c r="TX65" s="24"/>
      <c r="TY65" s="24"/>
      <c r="TZ65" s="24"/>
      <c r="UA65" s="24"/>
      <c r="UB65" s="24"/>
      <c r="UC65" s="24"/>
      <c r="UD65" s="24"/>
      <c r="UE65" s="24"/>
      <c r="UF65" s="24"/>
      <c r="UG65" s="24"/>
      <c r="UH65" s="24"/>
      <c r="UI65" s="24"/>
      <c r="UJ65" s="24"/>
      <c r="UK65" s="24"/>
      <c r="UL65" s="24"/>
      <c r="UM65" s="24"/>
      <c r="UN65" s="24"/>
      <c r="UO65" s="24"/>
      <c r="UP65" s="24"/>
      <c r="UQ65" s="24"/>
      <c r="UR65" s="24"/>
      <c r="US65" s="24"/>
      <c r="UT65" s="24"/>
      <c r="UU65" s="24"/>
      <c r="UV65" s="24"/>
      <c r="UW65" s="24"/>
      <c r="UX65" s="24"/>
      <c r="UY65" s="24"/>
      <c r="UZ65" s="24"/>
      <c r="VA65" s="24"/>
      <c r="VB65" s="24"/>
      <c r="VC65" s="24"/>
      <c r="VD65" s="24"/>
      <c r="VE65" s="24"/>
      <c r="VF65" s="24"/>
      <c r="VG65" s="24"/>
      <c r="VH65" s="24"/>
      <c r="VI65" s="24"/>
      <c r="VJ65" s="24"/>
      <c r="VK65" s="24"/>
      <c r="VL65" s="24"/>
      <c r="VM65" s="24"/>
      <c r="VN65" s="24"/>
      <c r="VO65" s="24"/>
      <c r="VP65" s="24"/>
      <c r="VQ65" s="24"/>
      <c r="VR65" s="24"/>
      <c r="VS65" s="24"/>
      <c r="VT65" s="24"/>
      <c r="VU65" s="24"/>
      <c r="VV65" s="24"/>
      <c r="VW65" s="24"/>
      <c r="VX65" s="24"/>
      <c r="VY65" s="24"/>
      <c r="VZ65" s="24"/>
      <c r="WA65" s="24"/>
      <c r="WB65" s="24"/>
      <c r="WC65" s="24"/>
      <c r="WD65" s="24"/>
      <c r="WE65" s="24"/>
      <c r="WF65" s="24"/>
      <c r="WG65" s="24"/>
      <c r="WH65" s="24"/>
      <c r="WI65" s="24"/>
      <c r="WJ65" s="24"/>
      <c r="WK65" s="24"/>
      <c r="WL65" s="24"/>
      <c r="WM65" s="24"/>
      <c r="WN65" s="24"/>
      <c r="WO65" s="24"/>
      <c r="WP65" s="24"/>
      <c r="WQ65" s="24"/>
      <c r="WR65" s="24"/>
      <c r="WS65" s="24"/>
      <c r="WT65" s="24"/>
      <c r="WU65" s="24"/>
      <c r="WV65" s="24"/>
      <c r="WW65" s="24"/>
      <c r="WX65" s="24"/>
      <c r="WY65" s="24"/>
      <c r="WZ65" s="24"/>
      <c r="XA65" s="24"/>
      <c r="XB65" s="24"/>
      <c r="XC65" s="24"/>
      <c r="XD65" s="24"/>
      <c r="XE65" s="24"/>
      <c r="XF65" s="24"/>
      <c r="XG65" s="24"/>
      <c r="XH65" s="24"/>
      <c r="XI65" s="24"/>
      <c r="XJ65" s="24"/>
      <c r="XK65" s="24"/>
      <c r="XL65" s="24"/>
      <c r="XM65" s="24"/>
      <c r="XN65" s="24"/>
      <c r="XO65" s="24"/>
      <c r="XP65" s="24"/>
      <c r="XQ65" s="24"/>
      <c r="XR65" s="24"/>
      <c r="XS65" s="24"/>
      <c r="XT65" s="24"/>
      <c r="XU65" s="24"/>
      <c r="XV65" s="24"/>
      <c r="XW65" s="24"/>
      <c r="XX65" s="24"/>
      <c r="XY65" s="24"/>
      <c r="XZ65" s="24"/>
      <c r="YA65" s="24"/>
      <c r="YB65" s="24"/>
      <c r="YC65" s="24"/>
      <c r="YD65" s="24"/>
      <c r="YE65" s="24"/>
      <c r="YF65" s="24"/>
      <c r="YG65" s="24"/>
      <c r="YH65" s="24"/>
      <c r="YI65" s="24"/>
      <c r="YJ65" s="24"/>
      <c r="YK65" s="24"/>
      <c r="YL65" s="24"/>
      <c r="YM65" s="24"/>
      <c r="YN65" s="24"/>
      <c r="YO65" s="24"/>
      <c r="YP65" s="24"/>
      <c r="YQ65" s="24"/>
      <c r="YR65" s="24"/>
      <c r="YS65" s="24"/>
      <c r="YT65" s="24"/>
      <c r="YU65" s="24"/>
      <c r="YV65" s="24"/>
      <c r="YW65" s="24"/>
      <c r="YX65" s="24"/>
      <c r="YY65" s="24"/>
      <c r="YZ65" s="24"/>
      <c r="ZA65" s="24"/>
      <c r="ZB65" s="24"/>
      <c r="ZC65" s="24"/>
      <c r="ZD65" s="24"/>
      <c r="ZE65" s="24"/>
      <c r="ZF65" s="24"/>
      <c r="ZG65" s="24"/>
      <c r="ZH65" s="24"/>
      <c r="ZI65" s="24"/>
      <c r="ZJ65" s="24"/>
      <c r="ZK65" s="24"/>
      <c r="ZL65" s="24"/>
      <c r="ZM65" s="24"/>
      <c r="ZN65" s="24"/>
      <c r="ZO65" s="24"/>
      <c r="ZP65" s="24"/>
      <c r="ZQ65" s="24"/>
      <c r="ZR65" s="24"/>
      <c r="ZS65" s="24"/>
      <c r="ZT65" s="24"/>
      <c r="ZU65" s="24"/>
      <c r="ZV65" s="24"/>
      <c r="ZW65" s="24"/>
      <c r="ZX65" s="24"/>
      <c r="ZY65" s="24"/>
      <c r="ZZ65" s="24"/>
      <c r="AAA65" s="24"/>
      <c r="AAB65" s="24"/>
      <c r="AAC65" s="24"/>
      <c r="AAD65" s="24"/>
      <c r="AAE65" s="24"/>
      <c r="AAF65" s="24"/>
      <c r="AAG65" s="24"/>
      <c r="AAH65" s="24"/>
      <c r="AAI65" s="24"/>
      <c r="AAJ65" s="24"/>
      <c r="AAK65" s="24"/>
      <c r="AAL65" s="24"/>
      <c r="AAM65" s="24"/>
      <c r="AAN65" s="24"/>
      <c r="AAO65" s="24"/>
      <c r="AAP65" s="24"/>
      <c r="AAQ65" s="24"/>
      <c r="AAR65" s="24"/>
      <c r="AAS65" s="24"/>
      <c r="AAT65" s="24"/>
      <c r="AAU65" s="24"/>
      <c r="AAV65" s="24"/>
      <c r="AAW65" s="24"/>
      <c r="AAX65" s="24"/>
      <c r="AAY65" s="24"/>
      <c r="AAZ65" s="24"/>
      <c r="ABA65" s="24"/>
      <c r="ABB65" s="24"/>
      <c r="ABC65" s="24"/>
      <c r="ABD65" s="24"/>
      <c r="ABE65" s="24"/>
      <c r="ABF65" s="24"/>
      <c r="ABG65" s="24"/>
      <c r="ABH65" s="24"/>
      <c r="ABI65" s="24"/>
      <c r="ABJ65" s="24"/>
      <c r="ABK65" s="24"/>
      <c r="ABL65" s="24"/>
      <c r="ABM65" s="24"/>
      <c r="ABN65" s="24"/>
      <c r="ABO65" s="24"/>
      <c r="ABP65" s="24"/>
      <c r="ABQ65" s="24"/>
      <c r="ABR65" s="24"/>
      <c r="ABS65" s="24"/>
      <c r="ABT65" s="24"/>
      <c r="ABU65" s="24"/>
      <c r="ABV65" s="24"/>
      <c r="ABW65" s="24"/>
      <c r="ABX65" s="24"/>
      <c r="ABY65" s="24"/>
      <c r="ABZ65" s="24"/>
      <c r="ACA65" s="24"/>
      <c r="ACB65" s="24"/>
      <c r="ACC65" s="24"/>
      <c r="ACD65" s="24"/>
      <c r="ACE65" s="24"/>
      <c r="ACF65" s="24"/>
      <c r="ACG65" s="24"/>
      <c r="ACH65" s="24"/>
      <c r="ACI65" s="24"/>
      <c r="ACJ65" s="24"/>
      <c r="ACK65" s="24"/>
      <c r="ACL65" s="24"/>
      <c r="ACM65" s="24"/>
      <c r="ACN65" s="24"/>
      <c r="ACO65" s="24"/>
      <c r="ACP65" s="24"/>
      <c r="ACQ65" s="24"/>
      <c r="ACR65" s="24"/>
      <c r="ACS65" s="24"/>
      <c r="ACT65" s="24"/>
      <c r="ACU65" s="24"/>
      <c r="ACV65" s="24"/>
      <c r="ACW65" s="24"/>
      <c r="ACX65" s="24"/>
      <c r="ACY65" s="24"/>
      <c r="ACZ65" s="24"/>
      <c r="ADA65" s="24"/>
      <c r="ADB65" s="24"/>
      <c r="ADC65" s="24"/>
      <c r="ADD65" s="24"/>
      <c r="ADE65" s="24"/>
      <c r="ADF65" s="24"/>
      <c r="ADG65" s="24"/>
      <c r="ADH65" s="24"/>
      <c r="ADI65" s="24"/>
      <c r="ADJ65" s="24"/>
      <c r="ADK65" s="24"/>
      <c r="ADL65" s="24"/>
      <c r="ADM65" s="24"/>
      <c r="ADN65" s="24"/>
      <c r="ADO65" s="24"/>
      <c r="ADP65" s="24"/>
      <c r="ADQ65" s="24"/>
      <c r="ADR65" s="24"/>
      <c r="ADS65" s="24"/>
      <c r="ADT65" s="24"/>
      <c r="ADU65" s="24"/>
      <c r="ADV65" s="24"/>
      <c r="ADW65" s="24"/>
      <c r="ADX65" s="24"/>
      <c r="ADY65" s="24"/>
      <c r="ADZ65" s="24"/>
      <c r="AEA65" s="24"/>
      <c r="AEB65" s="24"/>
      <c r="AEC65" s="24"/>
      <c r="AED65" s="24"/>
      <c r="AEE65" s="24"/>
      <c r="AEF65" s="24"/>
      <c r="AEG65" s="24"/>
      <c r="AEH65" s="24"/>
      <c r="AEI65" s="24"/>
      <c r="AEJ65" s="24"/>
      <c r="AEK65" s="24"/>
      <c r="AEL65" s="24"/>
      <c r="AEM65" s="24"/>
      <c r="AEN65" s="24"/>
      <c r="AEO65" s="24"/>
      <c r="AEP65" s="24"/>
      <c r="AEQ65" s="24"/>
      <c r="AER65" s="24"/>
      <c r="AES65" s="24"/>
      <c r="AET65" s="24"/>
      <c r="AEU65" s="24"/>
      <c r="AEV65" s="24"/>
      <c r="AEW65" s="24"/>
      <c r="AEX65" s="24"/>
      <c r="AEY65" s="24"/>
      <c r="AEZ65" s="24"/>
      <c r="AFA65" s="24"/>
      <c r="AFB65" s="24"/>
      <c r="AFC65" s="24"/>
      <c r="AFD65" s="24"/>
      <c r="AFE65" s="24"/>
      <c r="AFF65" s="24"/>
      <c r="AFG65" s="24"/>
      <c r="AFH65" s="24"/>
      <c r="AFI65" s="24"/>
      <c r="AFJ65" s="24"/>
      <c r="AFK65" s="24"/>
      <c r="AFL65" s="24"/>
      <c r="AFM65" s="24"/>
      <c r="AFN65" s="24"/>
      <c r="AFO65" s="24"/>
      <c r="AFP65" s="24"/>
      <c r="AFQ65" s="24"/>
      <c r="AFR65" s="24"/>
      <c r="AFS65" s="24"/>
      <c r="AFT65" s="24"/>
      <c r="AFU65" s="24"/>
      <c r="AFV65" s="24"/>
      <c r="AFW65" s="24"/>
      <c r="AFX65" s="24"/>
      <c r="AFY65" s="24"/>
      <c r="AFZ65" s="24"/>
      <c r="AGA65" s="24"/>
      <c r="AGB65" s="24"/>
      <c r="AGC65" s="24"/>
      <c r="AGD65" s="24"/>
      <c r="AGE65" s="24"/>
      <c r="AGF65" s="24"/>
      <c r="AGG65" s="24"/>
      <c r="AGH65" s="24"/>
      <c r="AGI65" s="24"/>
      <c r="AGJ65" s="24"/>
      <c r="AGK65" s="24"/>
      <c r="AGL65" s="24"/>
      <c r="AGM65" s="24"/>
      <c r="AGN65" s="24"/>
      <c r="AGO65" s="24"/>
      <c r="AGP65" s="24"/>
      <c r="AGQ65" s="24"/>
      <c r="AGR65" s="24"/>
      <c r="AGS65" s="24"/>
      <c r="AGT65" s="24"/>
      <c r="AGU65" s="24"/>
      <c r="AGV65" s="24"/>
      <c r="AGW65" s="24"/>
      <c r="AGX65" s="24"/>
      <c r="AGY65" s="24"/>
      <c r="AGZ65" s="24"/>
      <c r="AHA65" s="24"/>
      <c r="AHB65" s="24"/>
      <c r="AHC65" s="24"/>
      <c r="AHD65" s="24"/>
      <c r="AHE65" s="24"/>
      <c r="AHF65" s="24"/>
      <c r="AHG65" s="24"/>
      <c r="AHH65" s="24"/>
      <c r="AHI65" s="24"/>
      <c r="AHJ65" s="24"/>
      <c r="AHK65" s="24"/>
      <c r="AHL65" s="24"/>
      <c r="AHM65" s="24"/>
      <c r="AHN65" s="24"/>
      <c r="AHO65" s="24"/>
      <c r="AHP65" s="24"/>
      <c r="AHQ65" s="24"/>
      <c r="AHR65" s="24"/>
      <c r="AHS65" s="24"/>
      <c r="AHT65" s="24"/>
      <c r="AHU65" s="24"/>
      <c r="AHV65" s="24"/>
      <c r="AHW65" s="24"/>
      <c r="AHX65" s="24"/>
      <c r="AHY65" s="24"/>
      <c r="AHZ65" s="24"/>
      <c r="AIA65" s="24"/>
      <c r="AIB65" s="24"/>
      <c r="AIC65" s="24"/>
      <c r="AID65" s="24"/>
      <c r="AIE65" s="24"/>
      <c r="AIF65" s="24"/>
      <c r="AIG65" s="24"/>
      <c r="AIH65" s="24"/>
      <c r="AII65" s="24"/>
      <c r="AIJ65" s="24"/>
      <c r="AIK65" s="24"/>
      <c r="AIL65" s="24"/>
      <c r="AIM65" s="24"/>
      <c r="AIN65" s="24"/>
      <c r="AIO65" s="24"/>
      <c r="AIP65" s="24"/>
      <c r="AIQ65" s="24"/>
      <c r="AIR65" s="24"/>
      <c r="AIS65" s="24"/>
      <c r="AIT65" s="24"/>
      <c r="AIU65" s="24"/>
      <c r="AIV65" s="24"/>
      <c r="AIW65" s="24"/>
      <c r="AIX65" s="24"/>
      <c r="AIY65" s="24"/>
      <c r="AIZ65" s="24"/>
      <c r="AJA65" s="24"/>
      <c r="AJB65" s="24"/>
      <c r="AJC65" s="24"/>
      <c r="AJD65" s="24"/>
      <c r="AJE65" s="24"/>
      <c r="AJF65" s="24"/>
      <c r="AJG65" s="24"/>
      <c r="AJH65" s="24"/>
      <c r="AJI65" s="24"/>
      <c r="AJJ65" s="24"/>
      <c r="AJK65" s="24"/>
      <c r="AJL65" s="24"/>
      <c r="AJM65" s="24"/>
      <c r="AJN65" s="24"/>
      <c r="AJO65" s="24"/>
      <c r="AJP65" s="24"/>
      <c r="AJQ65" s="24"/>
      <c r="AJR65" s="24"/>
      <c r="AJS65" s="24"/>
      <c r="AJT65" s="24"/>
      <c r="AJU65" s="24"/>
      <c r="AJV65" s="24"/>
      <c r="AJW65" s="24"/>
      <c r="AJX65" s="24"/>
      <c r="AJY65" s="24"/>
      <c r="AJZ65" s="24"/>
      <c r="AKA65" s="24"/>
      <c r="AKB65" s="24"/>
      <c r="AKC65" s="24"/>
      <c r="AKD65" s="24"/>
      <c r="AKE65" s="24"/>
      <c r="AKF65" s="24"/>
      <c r="AKG65" s="24"/>
      <c r="AKH65" s="24"/>
      <c r="AKI65" s="24"/>
      <c r="AKJ65" s="24"/>
      <c r="AKK65" s="24"/>
      <c r="AKL65" s="24"/>
      <c r="AKM65" s="24"/>
      <c r="AKN65" s="24"/>
      <c r="AKO65" s="24"/>
      <c r="AKP65" s="24"/>
      <c r="AKQ65" s="24"/>
      <c r="AKR65" s="24"/>
      <c r="AKS65" s="24"/>
      <c r="AKT65" s="24"/>
      <c r="AKU65" s="24"/>
      <c r="AKV65" s="24"/>
      <c r="AKW65" s="24"/>
      <c r="AKX65" s="24"/>
      <c r="AKY65" s="24"/>
      <c r="AKZ65" s="24"/>
      <c r="ALA65" s="24"/>
      <c r="ALB65" s="24"/>
      <c r="ALC65" s="24"/>
      <c r="ALD65" s="24"/>
      <c r="ALE65" s="24"/>
      <c r="ALF65" s="24"/>
      <c r="ALG65" s="24"/>
      <c r="ALH65" s="24"/>
      <c r="ALI65" s="24"/>
      <c r="ALJ65" s="24"/>
      <c r="ALK65" s="24"/>
      <c r="ALL65" s="24"/>
      <c r="ALM65" s="24"/>
      <c r="ALN65" s="24"/>
      <c r="ALO65" s="24"/>
      <c r="ALP65" s="24"/>
      <c r="ALQ65" s="24"/>
      <c r="ALR65" s="24"/>
      <c r="ALS65" s="24"/>
      <c r="ALT65" s="24"/>
      <c r="ALU65" s="24"/>
      <c r="ALV65" s="24"/>
      <c r="ALW65" s="24"/>
      <c r="ALX65" s="24"/>
      <c r="ALY65" s="24"/>
      <c r="ALZ65" s="24"/>
      <c r="AMA65" s="24"/>
      <c r="AMB65" s="24"/>
      <c r="AMC65" s="24"/>
    </row>
    <row r="66" spans="1:1017" s="61" customFormat="1">
      <c r="A66" s="164" t="s">
        <v>189</v>
      </c>
      <c r="B66" s="165">
        <v>2106295</v>
      </c>
      <c r="C66" s="166" t="s">
        <v>190</v>
      </c>
      <c r="D66" s="165" t="s">
        <v>188</v>
      </c>
      <c r="E66" s="169" t="s">
        <v>116</v>
      </c>
      <c r="F66" s="170">
        <v>49.81</v>
      </c>
      <c r="G66" s="60">
        <v>18.68</v>
      </c>
      <c r="H66" s="168">
        <f t="shared" si="11"/>
        <v>0.21229999999999999</v>
      </c>
      <c r="I66" s="167">
        <f t="shared" si="15"/>
        <v>22.65</v>
      </c>
      <c r="J66" s="167">
        <f t="shared" si="16"/>
        <v>930.45</v>
      </c>
      <c r="K66" s="167">
        <f t="shared" si="17"/>
        <v>1128.19</v>
      </c>
      <c r="L66" s="58"/>
      <c r="M66" s="24"/>
      <c r="N66" s="24"/>
      <c r="O66" s="24"/>
      <c r="P66" s="24"/>
      <c r="Q66" s="24"/>
      <c r="R66" s="24"/>
      <c r="S66" s="24"/>
      <c r="T66" s="24"/>
      <c r="U66" s="24"/>
      <c r="V66" s="24"/>
      <c r="W66" s="24"/>
      <c r="X66" s="24"/>
      <c r="Y66" s="24"/>
      <c r="Z66" s="24"/>
      <c r="AA66" s="24"/>
      <c r="AB66" s="24"/>
      <c r="AC66" s="24"/>
      <c r="AD66" s="24"/>
      <c r="AE66" s="24"/>
      <c r="AF66" s="24"/>
      <c r="AG66" s="24"/>
      <c r="AH66" s="24"/>
      <c r="AI66" s="24"/>
      <c r="AJ66" s="24"/>
      <c r="AK66" s="24"/>
      <c r="AL66" s="24"/>
      <c r="AM66" s="24"/>
      <c r="AN66" s="24"/>
      <c r="AO66" s="24"/>
      <c r="AP66" s="24"/>
      <c r="AQ66" s="24"/>
      <c r="AR66" s="24"/>
      <c r="AS66" s="24"/>
      <c r="AT66" s="24"/>
      <c r="AU66" s="24"/>
      <c r="AV66" s="24"/>
      <c r="AW66" s="24"/>
      <c r="AX66" s="24"/>
      <c r="AY66" s="24"/>
      <c r="AZ66" s="24"/>
      <c r="BA66" s="24"/>
      <c r="BB66" s="24"/>
      <c r="BC66" s="24"/>
      <c r="BD66" s="24"/>
      <c r="BE66" s="24"/>
      <c r="BF66" s="24"/>
      <c r="BG66" s="24"/>
      <c r="BH66" s="24"/>
      <c r="BI66" s="24"/>
      <c r="BJ66" s="24"/>
      <c r="BK66" s="24"/>
      <c r="BL66" s="24"/>
      <c r="BM66" s="24"/>
      <c r="BN66" s="24"/>
      <c r="BO66" s="24"/>
      <c r="BP66" s="24"/>
      <c r="BQ66" s="24"/>
      <c r="BR66" s="24"/>
      <c r="BS66" s="24"/>
      <c r="BT66" s="24"/>
      <c r="BU66" s="24"/>
      <c r="BV66" s="24"/>
      <c r="BW66" s="24"/>
      <c r="BX66" s="24"/>
      <c r="BY66" s="24"/>
      <c r="BZ66" s="24"/>
      <c r="CA66" s="24"/>
      <c r="CB66" s="24"/>
      <c r="CC66" s="24"/>
      <c r="CD66" s="24"/>
      <c r="CE66" s="24"/>
      <c r="CF66" s="24"/>
      <c r="CG66" s="24"/>
      <c r="CH66" s="24"/>
      <c r="CI66" s="24"/>
      <c r="CJ66" s="24"/>
      <c r="CK66" s="24"/>
      <c r="CL66" s="24"/>
      <c r="CM66" s="24"/>
      <c r="CN66" s="24"/>
      <c r="CO66" s="24"/>
      <c r="CP66" s="24"/>
      <c r="CQ66" s="24"/>
      <c r="CR66" s="24"/>
      <c r="CS66" s="24"/>
      <c r="CT66" s="24"/>
      <c r="CU66" s="24"/>
      <c r="CV66" s="24"/>
      <c r="CW66" s="24"/>
      <c r="CX66" s="24"/>
      <c r="CY66" s="24"/>
      <c r="CZ66" s="24"/>
      <c r="DA66" s="24"/>
      <c r="DB66" s="24"/>
      <c r="DC66" s="24"/>
      <c r="DD66" s="24"/>
      <c r="DE66" s="24"/>
      <c r="DF66" s="24"/>
      <c r="DG66" s="24"/>
      <c r="DH66" s="24"/>
      <c r="DI66" s="24"/>
      <c r="DJ66" s="24"/>
      <c r="DK66" s="24"/>
      <c r="DL66" s="24"/>
      <c r="DM66" s="24"/>
      <c r="DN66" s="24"/>
      <c r="DO66" s="24"/>
      <c r="DP66" s="24"/>
      <c r="DQ66" s="24"/>
      <c r="DR66" s="24"/>
      <c r="DS66" s="24"/>
      <c r="DT66" s="24"/>
      <c r="DU66" s="24"/>
      <c r="DV66" s="24"/>
      <c r="DW66" s="24"/>
      <c r="DX66" s="24"/>
      <c r="DY66" s="24"/>
      <c r="DZ66" s="24"/>
      <c r="EA66" s="24"/>
      <c r="EB66" s="24"/>
      <c r="EC66" s="24"/>
      <c r="ED66" s="24"/>
      <c r="EE66" s="24"/>
      <c r="EF66" s="24"/>
      <c r="EG66" s="24"/>
      <c r="EH66" s="24"/>
      <c r="EI66" s="24"/>
      <c r="EJ66" s="24"/>
      <c r="EK66" s="24"/>
      <c r="EL66" s="24"/>
      <c r="EM66" s="24"/>
      <c r="EN66" s="24"/>
      <c r="EO66" s="24"/>
      <c r="EP66" s="24"/>
      <c r="EQ66" s="24"/>
      <c r="ER66" s="24"/>
      <c r="ES66" s="24"/>
      <c r="ET66" s="24"/>
      <c r="EU66" s="24"/>
      <c r="EV66" s="24"/>
      <c r="EW66" s="24"/>
      <c r="EX66" s="24"/>
      <c r="EY66" s="24"/>
      <c r="EZ66" s="24"/>
      <c r="FA66" s="24"/>
      <c r="FB66" s="24"/>
      <c r="FC66" s="24"/>
      <c r="FD66" s="24"/>
      <c r="FE66" s="24"/>
      <c r="FF66" s="24"/>
      <c r="FG66" s="24"/>
      <c r="FH66" s="24"/>
      <c r="FI66" s="24"/>
      <c r="FJ66" s="24"/>
      <c r="FK66" s="24"/>
      <c r="FL66" s="24"/>
      <c r="FM66" s="24"/>
      <c r="FN66" s="24"/>
      <c r="FO66" s="24"/>
      <c r="FP66" s="24"/>
      <c r="FQ66" s="24"/>
      <c r="FR66" s="24"/>
      <c r="FS66" s="24"/>
      <c r="FT66" s="24"/>
      <c r="FU66" s="24"/>
      <c r="FV66" s="24"/>
      <c r="FW66" s="24"/>
      <c r="FX66" s="24"/>
      <c r="FY66" s="24"/>
      <c r="FZ66" s="24"/>
      <c r="GA66" s="24"/>
      <c r="GB66" s="24"/>
      <c r="GC66" s="24"/>
      <c r="GD66" s="24"/>
      <c r="GE66" s="24"/>
      <c r="GF66" s="24"/>
      <c r="GG66" s="24"/>
      <c r="GH66" s="24"/>
      <c r="GI66" s="24"/>
      <c r="GJ66" s="24"/>
      <c r="GK66" s="24"/>
      <c r="GL66" s="24"/>
      <c r="GM66" s="24"/>
      <c r="GN66" s="24"/>
      <c r="GO66" s="24"/>
      <c r="GP66" s="24"/>
      <c r="GQ66" s="24"/>
      <c r="GR66" s="24"/>
      <c r="GS66" s="24"/>
      <c r="GT66" s="24"/>
      <c r="GU66" s="24"/>
      <c r="GV66" s="24"/>
      <c r="GW66" s="24"/>
      <c r="GX66" s="24"/>
      <c r="GY66" s="24"/>
      <c r="GZ66" s="24"/>
      <c r="HA66" s="24"/>
      <c r="HB66" s="24"/>
      <c r="HC66" s="24"/>
      <c r="HD66" s="24"/>
      <c r="HE66" s="24"/>
      <c r="HF66" s="24"/>
      <c r="HG66" s="24"/>
      <c r="HH66" s="24"/>
      <c r="HI66" s="24"/>
      <c r="HJ66" s="24"/>
      <c r="HK66" s="24"/>
      <c r="HL66" s="24"/>
      <c r="HM66" s="24"/>
      <c r="HN66" s="24"/>
      <c r="HO66" s="24"/>
      <c r="HP66" s="24"/>
      <c r="HQ66" s="24"/>
      <c r="HR66" s="24"/>
      <c r="HS66" s="24"/>
      <c r="HT66" s="24"/>
      <c r="HU66" s="24"/>
      <c r="HV66" s="24"/>
      <c r="HW66" s="24"/>
      <c r="HX66" s="24"/>
      <c r="HY66" s="24"/>
      <c r="HZ66" s="24"/>
      <c r="IA66" s="24"/>
      <c r="IB66" s="24"/>
      <c r="IC66" s="24"/>
      <c r="ID66" s="24"/>
      <c r="IE66" s="24"/>
      <c r="IF66" s="24"/>
      <c r="IG66" s="24"/>
      <c r="IH66" s="24"/>
      <c r="II66" s="24"/>
      <c r="IJ66" s="24"/>
      <c r="IK66" s="24"/>
      <c r="IL66" s="24"/>
      <c r="IM66" s="24"/>
      <c r="IN66" s="24"/>
      <c r="IO66" s="24"/>
      <c r="IP66" s="24"/>
      <c r="IQ66" s="24"/>
      <c r="IR66" s="24"/>
      <c r="IS66" s="24"/>
      <c r="IT66" s="24"/>
      <c r="IU66" s="24"/>
      <c r="IV66" s="24"/>
      <c r="IW66" s="24"/>
      <c r="IX66" s="24"/>
      <c r="IY66" s="24"/>
      <c r="IZ66" s="24"/>
      <c r="JA66" s="24"/>
      <c r="JB66" s="24"/>
      <c r="JC66" s="24"/>
      <c r="JD66" s="24"/>
      <c r="JE66" s="24"/>
      <c r="JF66" s="24"/>
      <c r="JG66" s="24"/>
      <c r="JH66" s="24"/>
      <c r="JI66" s="24"/>
      <c r="JJ66" s="24"/>
      <c r="JK66" s="24"/>
      <c r="JL66" s="24"/>
      <c r="JM66" s="24"/>
      <c r="JN66" s="24"/>
      <c r="JO66" s="24"/>
      <c r="JP66" s="24"/>
      <c r="JQ66" s="24"/>
      <c r="JR66" s="24"/>
      <c r="JS66" s="24"/>
      <c r="JT66" s="24"/>
      <c r="JU66" s="24"/>
      <c r="JV66" s="24"/>
      <c r="JW66" s="24"/>
      <c r="JX66" s="24"/>
      <c r="JY66" s="24"/>
      <c r="JZ66" s="24"/>
      <c r="KA66" s="24"/>
      <c r="KB66" s="24"/>
      <c r="KC66" s="24"/>
      <c r="KD66" s="24"/>
      <c r="KE66" s="24"/>
      <c r="KF66" s="24"/>
      <c r="KG66" s="24"/>
      <c r="KH66" s="24"/>
      <c r="KI66" s="24"/>
      <c r="KJ66" s="24"/>
      <c r="KK66" s="24"/>
      <c r="KL66" s="24"/>
      <c r="KM66" s="24"/>
      <c r="KN66" s="24"/>
      <c r="KO66" s="24"/>
      <c r="KP66" s="24"/>
      <c r="KQ66" s="24"/>
      <c r="KR66" s="24"/>
      <c r="KS66" s="24"/>
      <c r="KT66" s="24"/>
      <c r="KU66" s="24"/>
      <c r="KV66" s="24"/>
      <c r="KW66" s="24"/>
      <c r="KX66" s="24"/>
      <c r="KY66" s="24"/>
      <c r="KZ66" s="24"/>
      <c r="LA66" s="24"/>
      <c r="LB66" s="24"/>
      <c r="LC66" s="24"/>
      <c r="LD66" s="24"/>
      <c r="LE66" s="24"/>
      <c r="LF66" s="24"/>
      <c r="LG66" s="24"/>
      <c r="LH66" s="24"/>
      <c r="LI66" s="24"/>
      <c r="LJ66" s="24"/>
      <c r="LK66" s="24"/>
      <c r="LL66" s="24"/>
      <c r="LM66" s="24"/>
      <c r="LN66" s="24"/>
      <c r="LO66" s="24"/>
      <c r="LP66" s="24"/>
      <c r="LQ66" s="24"/>
      <c r="LR66" s="24"/>
      <c r="LS66" s="24"/>
      <c r="LT66" s="24"/>
      <c r="LU66" s="24"/>
      <c r="LV66" s="24"/>
      <c r="LW66" s="24"/>
      <c r="LX66" s="24"/>
      <c r="LY66" s="24"/>
      <c r="LZ66" s="24"/>
      <c r="MA66" s="24"/>
      <c r="MB66" s="24"/>
      <c r="MC66" s="24"/>
      <c r="MD66" s="24"/>
      <c r="ME66" s="24"/>
      <c r="MF66" s="24"/>
      <c r="MG66" s="24"/>
      <c r="MH66" s="24"/>
      <c r="MI66" s="24"/>
      <c r="MJ66" s="24"/>
      <c r="MK66" s="24"/>
      <c r="ML66" s="24"/>
      <c r="MM66" s="24"/>
      <c r="MN66" s="24"/>
      <c r="MO66" s="24"/>
      <c r="MP66" s="24"/>
      <c r="MQ66" s="24"/>
      <c r="MR66" s="24"/>
      <c r="MS66" s="24"/>
      <c r="MT66" s="24"/>
      <c r="MU66" s="24"/>
      <c r="MV66" s="24"/>
      <c r="MW66" s="24"/>
      <c r="MX66" s="24"/>
      <c r="MY66" s="24"/>
      <c r="MZ66" s="24"/>
      <c r="NA66" s="24"/>
      <c r="NB66" s="24"/>
      <c r="NC66" s="24"/>
      <c r="ND66" s="24"/>
      <c r="NE66" s="24"/>
      <c r="NF66" s="24"/>
      <c r="NG66" s="24"/>
      <c r="NH66" s="24"/>
      <c r="NI66" s="24"/>
      <c r="NJ66" s="24"/>
      <c r="NK66" s="24"/>
      <c r="NL66" s="24"/>
      <c r="NM66" s="24"/>
      <c r="NN66" s="24"/>
      <c r="NO66" s="24"/>
      <c r="NP66" s="24"/>
      <c r="NQ66" s="24"/>
      <c r="NR66" s="24"/>
      <c r="NS66" s="24"/>
      <c r="NT66" s="24"/>
      <c r="NU66" s="24"/>
      <c r="NV66" s="24"/>
      <c r="NW66" s="24"/>
      <c r="NX66" s="24"/>
      <c r="NY66" s="24"/>
      <c r="NZ66" s="24"/>
      <c r="OA66" s="24"/>
      <c r="OB66" s="24"/>
      <c r="OC66" s="24"/>
      <c r="OD66" s="24"/>
      <c r="OE66" s="24"/>
      <c r="OF66" s="24"/>
      <c r="OG66" s="24"/>
      <c r="OH66" s="24"/>
      <c r="OI66" s="24"/>
      <c r="OJ66" s="24"/>
      <c r="OK66" s="24"/>
      <c r="OL66" s="24"/>
      <c r="OM66" s="24"/>
      <c r="ON66" s="24"/>
      <c r="OO66" s="24"/>
      <c r="OP66" s="24"/>
      <c r="OQ66" s="24"/>
      <c r="OR66" s="24"/>
      <c r="OS66" s="24"/>
      <c r="OT66" s="24"/>
      <c r="OU66" s="24"/>
      <c r="OV66" s="24"/>
      <c r="OW66" s="24"/>
      <c r="OX66" s="24"/>
      <c r="OY66" s="24"/>
      <c r="OZ66" s="24"/>
      <c r="PA66" s="24"/>
      <c r="PB66" s="24"/>
      <c r="PC66" s="24"/>
      <c r="PD66" s="24"/>
      <c r="PE66" s="24"/>
      <c r="PF66" s="24"/>
      <c r="PG66" s="24"/>
      <c r="PH66" s="24"/>
      <c r="PI66" s="24"/>
      <c r="PJ66" s="24"/>
      <c r="PK66" s="24"/>
      <c r="PL66" s="24"/>
      <c r="PM66" s="24"/>
      <c r="PN66" s="24"/>
      <c r="PO66" s="24"/>
      <c r="PP66" s="24"/>
      <c r="PQ66" s="24"/>
      <c r="PR66" s="24"/>
      <c r="PS66" s="24"/>
      <c r="PT66" s="24"/>
      <c r="PU66" s="24"/>
      <c r="PV66" s="24"/>
      <c r="PW66" s="24"/>
      <c r="PX66" s="24"/>
      <c r="PY66" s="24"/>
      <c r="PZ66" s="24"/>
      <c r="QA66" s="24"/>
      <c r="QB66" s="24"/>
      <c r="QC66" s="24"/>
      <c r="QD66" s="24"/>
      <c r="QE66" s="24"/>
      <c r="QF66" s="24"/>
      <c r="QG66" s="24"/>
      <c r="QH66" s="24"/>
      <c r="QI66" s="24"/>
      <c r="QJ66" s="24"/>
      <c r="QK66" s="24"/>
      <c r="QL66" s="24"/>
      <c r="QM66" s="24"/>
      <c r="QN66" s="24"/>
      <c r="QO66" s="24"/>
      <c r="QP66" s="24"/>
      <c r="QQ66" s="24"/>
      <c r="QR66" s="24"/>
      <c r="QS66" s="24"/>
      <c r="QT66" s="24"/>
      <c r="QU66" s="24"/>
      <c r="QV66" s="24"/>
      <c r="QW66" s="24"/>
      <c r="QX66" s="24"/>
      <c r="QY66" s="24"/>
      <c r="QZ66" s="24"/>
      <c r="RA66" s="24"/>
      <c r="RB66" s="24"/>
      <c r="RC66" s="24"/>
      <c r="RD66" s="24"/>
      <c r="RE66" s="24"/>
      <c r="RF66" s="24"/>
      <c r="RG66" s="24"/>
      <c r="RH66" s="24"/>
      <c r="RI66" s="24"/>
      <c r="RJ66" s="24"/>
      <c r="RK66" s="24"/>
      <c r="RL66" s="24"/>
      <c r="RM66" s="24"/>
      <c r="RN66" s="24"/>
      <c r="RO66" s="24"/>
      <c r="RP66" s="24"/>
      <c r="RQ66" s="24"/>
      <c r="RR66" s="24"/>
      <c r="RS66" s="24"/>
      <c r="RT66" s="24"/>
      <c r="RU66" s="24"/>
      <c r="RV66" s="24"/>
      <c r="RW66" s="24"/>
      <c r="RX66" s="24"/>
      <c r="RY66" s="24"/>
      <c r="RZ66" s="24"/>
      <c r="SA66" s="24"/>
      <c r="SB66" s="24"/>
      <c r="SC66" s="24"/>
      <c r="SD66" s="24"/>
      <c r="SE66" s="24"/>
      <c r="SF66" s="24"/>
      <c r="SG66" s="24"/>
      <c r="SH66" s="24"/>
      <c r="SI66" s="24"/>
      <c r="SJ66" s="24"/>
      <c r="SK66" s="24"/>
      <c r="SL66" s="24"/>
      <c r="SM66" s="24"/>
      <c r="SN66" s="24"/>
      <c r="SO66" s="24"/>
      <c r="SP66" s="24"/>
      <c r="SQ66" s="24"/>
      <c r="SR66" s="24"/>
      <c r="SS66" s="24"/>
      <c r="ST66" s="24"/>
      <c r="SU66" s="24"/>
      <c r="SV66" s="24"/>
      <c r="SW66" s="24"/>
      <c r="SX66" s="24"/>
      <c r="SY66" s="24"/>
      <c r="SZ66" s="24"/>
      <c r="TA66" s="24"/>
      <c r="TB66" s="24"/>
      <c r="TC66" s="24"/>
      <c r="TD66" s="24"/>
      <c r="TE66" s="24"/>
      <c r="TF66" s="24"/>
      <c r="TG66" s="24"/>
      <c r="TH66" s="24"/>
      <c r="TI66" s="24"/>
      <c r="TJ66" s="24"/>
      <c r="TK66" s="24"/>
      <c r="TL66" s="24"/>
      <c r="TM66" s="24"/>
      <c r="TN66" s="24"/>
      <c r="TO66" s="24"/>
      <c r="TP66" s="24"/>
      <c r="TQ66" s="24"/>
      <c r="TR66" s="24"/>
      <c r="TS66" s="24"/>
      <c r="TT66" s="24"/>
      <c r="TU66" s="24"/>
      <c r="TV66" s="24"/>
      <c r="TW66" s="24"/>
      <c r="TX66" s="24"/>
      <c r="TY66" s="24"/>
      <c r="TZ66" s="24"/>
      <c r="UA66" s="24"/>
      <c r="UB66" s="24"/>
      <c r="UC66" s="24"/>
      <c r="UD66" s="24"/>
      <c r="UE66" s="24"/>
      <c r="UF66" s="24"/>
      <c r="UG66" s="24"/>
      <c r="UH66" s="24"/>
      <c r="UI66" s="24"/>
      <c r="UJ66" s="24"/>
      <c r="UK66" s="24"/>
      <c r="UL66" s="24"/>
      <c r="UM66" s="24"/>
      <c r="UN66" s="24"/>
      <c r="UO66" s="24"/>
      <c r="UP66" s="24"/>
      <c r="UQ66" s="24"/>
      <c r="UR66" s="24"/>
      <c r="US66" s="24"/>
      <c r="UT66" s="24"/>
      <c r="UU66" s="24"/>
      <c r="UV66" s="24"/>
      <c r="UW66" s="24"/>
      <c r="UX66" s="24"/>
      <c r="UY66" s="24"/>
      <c r="UZ66" s="24"/>
      <c r="VA66" s="24"/>
      <c r="VB66" s="24"/>
      <c r="VC66" s="24"/>
      <c r="VD66" s="24"/>
      <c r="VE66" s="24"/>
      <c r="VF66" s="24"/>
      <c r="VG66" s="24"/>
      <c r="VH66" s="24"/>
      <c r="VI66" s="24"/>
      <c r="VJ66" s="24"/>
      <c r="VK66" s="24"/>
      <c r="VL66" s="24"/>
      <c r="VM66" s="24"/>
      <c r="VN66" s="24"/>
      <c r="VO66" s="24"/>
      <c r="VP66" s="24"/>
      <c r="VQ66" s="24"/>
      <c r="VR66" s="24"/>
      <c r="VS66" s="24"/>
      <c r="VT66" s="24"/>
      <c r="VU66" s="24"/>
      <c r="VV66" s="24"/>
      <c r="VW66" s="24"/>
      <c r="VX66" s="24"/>
      <c r="VY66" s="24"/>
      <c r="VZ66" s="24"/>
      <c r="WA66" s="24"/>
      <c r="WB66" s="24"/>
      <c r="WC66" s="24"/>
      <c r="WD66" s="24"/>
      <c r="WE66" s="24"/>
      <c r="WF66" s="24"/>
      <c r="WG66" s="24"/>
      <c r="WH66" s="24"/>
      <c r="WI66" s="24"/>
      <c r="WJ66" s="24"/>
      <c r="WK66" s="24"/>
      <c r="WL66" s="24"/>
      <c r="WM66" s="24"/>
      <c r="WN66" s="24"/>
      <c r="WO66" s="24"/>
      <c r="WP66" s="24"/>
      <c r="WQ66" s="24"/>
      <c r="WR66" s="24"/>
      <c r="WS66" s="24"/>
      <c r="WT66" s="24"/>
      <c r="WU66" s="24"/>
      <c r="WV66" s="24"/>
      <c r="WW66" s="24"/>
      <c r="WX66" s="24"/>
      <c r="WY66" s="24"/>
      <c r="WZ66" s="24"/>
      <c r="XA66" s="24"/>
      <c r="XB66" s="24"/>
      <c r="XC66" s="24"/>
      <c r="XD66" s="24"/>
      <c r="XE66" s="24"/>
      <c r="XF66" s="24"/>
      <c r="XG66" s="24"/>
      <c r="XH66" s="24"/>
      <c r="XI66" s="24"/>
      <c r="XJ66" s="24"/>
      <c r="XK66" s="24"/>
      <c r="XL66" s="24"/>
      <c r="XM66" s="24"/>
      <c r="XN66" s="24"/>
      <c r="XO66" s="24"/>
      <c r="XP66" s="24"/>
      <c r="XQ66" s="24"/>
      <c r="XR66" s="24"/>
      <c r="XS66" s="24"/>
      <c r="XT66" s="24"/>
      <c r="XU66" s="24"/>
      <c r="XV66" s="24"/>
      <c r="XW66" s="24"/>
      <c r="XX66" s="24"/>
      <c r="XY66" s="24"/>
      <c r="XZ66" s="24"/>
      <c r="YA66" s="24"/>
      <c r="YB66" s="24"/>
      <c r="YC66" s="24"/>
      <c r="YD66" s="24"/>
      <c r="YE66" s="24"/>
      <c r="YF66" s="24"/>
      <c r="YG66" s="24"/>
      <c r="YH66" s="24"/>
      <c r="YI66" s="24"/>
      <c r="YJ66" s="24"/>
      <c r="YK66" s="24"/>
      <c r="YL66" s="24"/>
      <c r="YM66" s="24"/>
      <c r="YN66" s="24"/>
      <c r="YO66" s="24"/>
      <c r="YP66" s="24"/>
      <c r="YQ66" s="24"/>
      <c r="YR66" s="24"/>
      <c r="YS66" s="24"/>
      <c r="YT66" s="24"/>
      <c r="YU66" s="24"/>
      <c r="YV66" s="24"/>
      <c r="YW66" s="24"/>
      <c r="YX66" s="24"/>
      <c r="YY66" s="24"/>
      <c r="YZ66" s="24"/>
      <c r="ZA66" s="24"/>
      <c r="ZB66" s="24"/>
      <c r="ZC66" s="24"/>
      <c r="ZD66" s="24"/>
      <c r="ZE66" s="24"/>
      <c r="ZF66" s="24"/>
      <c r="ZG66" s="24"/>
      <c r="ZH66" s="24"/>
      <c r="ZI66" s="24"/>
      <c r="ZJ66" s="24"/>
      <c r="ZK66" s="24"/>
      <c r="ZL66" s="24"/>
      <c r="ZM66" s="24"/>
      <c r="ZN66" s="24"/>
      <c r="ZO66" s="24"/>
      <c r="ZP66" s="24"/>
      <c r="ZQ66" s="24"/>
      <c r="ZR66" s="24"/>
      <c r="ZS66" s="24"/>
      <c r="ZT66" s="24"/>
      <c r="ZU66" s="24"/>
      <c r="ZV66" s="24"/>
      <c r="ZW66" s="24"/>
      <c r="ZX66" s="24"/>
      <c r="ZY66" s="24"/>
      <c r="ZZ66" s="24"/>
      <c r="AAA66" s="24"/>
      <c r="AAB66" s="24"/>
      <c r="AAC66" s="24"/>
      <c r="AAD66" s="24"/>
      <c r="AAE66" s="24"/>
      <c r="AAF66" s="24"/>
      <c r="AAG66" s="24"/>
      <c r="AAH66" s="24"/>
      <c r="AAI66" s="24"/>
      <c r="AAJ66" s="24"/>
      <c r="AAK66" s="24"/>
      <c r="AAL66" s="24"/>
      <c r="AAM66" s="24"/>
      <c r="AAN66" s="24"/>
      <c r="AAO66" s="24"/>
      <c r="AAP66" s="24"/>
      <c r="AAQ66" s="24"/>
      <c r="AAR66" s="24"/>
      <c r="AAS66" s="24"/>
      <c r="AAT66" s="24"/>
      <c r="AAU66" s="24"/>
      <c r="AAV66" s="24"/>
      <c r="AAW66" s="24"/>
      <c r="AAX66" s="24"/>
      <c r="AAY66" s="24"/>
      <c r="AAZ66" s="24"/>
      <c r="ABA66" s="24"/>
      <c r="ABB66" s="24"/>
      <c r="ABC66" s="24"/>
      <c r="ABD66" s="24"/>
      <c r="ABE66" s="24"/>
      <c r="ABF66" s="24"/>
      <c r="ABG66" s="24"/>
      <c r="ABH66" s="24"/>
      <c r="ABI66" s="24"/>
      <c r="ABJ66" s="24"/>
      <c r="ABK66" s="24"/>
      <c r="ABL66" s="24"/>
      <c r="ABM66" s="24"/>
      <c r="ABN66" s="24"/>
      <c r="ABO66" s="24"/>
      <c r="ABP66" s="24"/>
      <c r="ABQ66" s="24"/>
      <c r="ABR66" s="24"/>
      <c r="ABS66" s="24"/>
      <c r="ABT66" s="24"/>
      <c r="ABU66" s="24"/>
      <c r="ABV66" s="24"/>
      <c r="ABW66" s="24"/>
      <c r="ABX66" s="24"/>
      <c r="ABY66" s="24"/>
      <c r="ABZ66" s="24"/>
      <c r="ACA66" s="24"/>
      <c r="ACB66" s="24"/>
      <c r="ACC66" s="24"/>
      <c r="ACD66" s="24"/>
      <c r="ACE66" s="24"/>
      <c r="ACF66" s="24"/>
      <c r="ACG66" s="24"/>
      <c r="ACH66" s="24"/>
      <c r="ACI66" s="24"/>
      <c r="ACJ66" s="24"/>
      <c r="ACK66" s="24"/>
      <c r="ACL66" s="24"/>
      <c r="ACM66" s="24"/>
      <c r="ACN66" s="24"/>
      <c r="ACO66" s="24"/>
      <c r="ACP66" s="24"/>
      <c r="ACQ66" s="24"/>
      <c r="ACR66" s="24"/>
      <c r="ACS66" s="24"/>
      <c r="ACT66" s="24"/>
      <c r="ACU66" s="24"/>
      <c r="ACV66" s="24"/>
      <c r="ACW66" s="24"/>
      <c r="ACX66" s="24"/>
      <c r="ACY66" s="24"/>
      <c r="ACZ66" s="24"/>
      <c r="ADA66" s="24"/>
      <c r="ADB66" s="24"/>
      <c r="ADC66" s="24"/>
      <c r="ADD66" s="24"/>
      <c r="ADE66" s="24"/>
      <c r="ADF66" s="24"/>
      <c r="ADG66" s="24"/>
      <c r="ADH66" s="24"/>
      <c r="ADI66" s="24"/>
      <c r="ADJ66" s="24"/>
      <c r="ADK66" s="24"/>
      <c r="ADL66" s="24"/>
      <c r="ADM66" s="24"/>
      <c r="ADN66" s="24"/>
      <c r="ADO66" s="24"/>
      <c r="ADP66" s="24"/>
      <c r="ADQ66" s="24"/>
      <c r="ADR66" s="24"/>
      <c r="ADS66" s="24"/>
      <c r="ADT66" s="24"/>
      <c r="ADU66" s="24"/>
      <c r="ADV66" s="24"/>
      <c r="ADW66" s="24"/>
      <c r="ADX66" s="24"/>
      <c r="ADY66" s="24"/>
      <c r="ADZ66" s="24"/>
      <c r="AEA66" s="24"/>
      <c r="AEB66" s="24"/>
      <c r="AEC66" s="24"/>
      <c r="AED66" s="24"/>
      <c r="AEE66" s="24"/>
      <c r="AEF66" s="24"/>
      <c r="AEG66" s="24"/>
      <c r="AEH66" s="24"/>
      <c r="AEI66" s="24"/>
      <c r="AEJ66" s="24"/>
      <c r="AEK66" s="24"/>
      <c r="AEL66" s="24"/>
      <c r="AEM66" s="24"/>
      <c r="AEN66" s="24"/>
      <c r="AEO66" s="24"/>
      <c r="AEP66" s="24"/>
      <c r="AEQ66" s="24"/>
      <c r="AER66" s="24"/>
      <c r="AES66" s="24"/>
      <c r="AET66" s="24"/>
      <c r="AEU66" s="24"/>
      <c r="AEV66" s="24"/>
      <c r="AEW66" s="24"/>
      <c r="AEX66" s="24"/>
      <c r="AEY66" s="24"/>
      <c r="AEZ66" s="24"/>
      <c r="AFA66" s="24"/>
      <c r="AFB66" s="24"/>
      <c r="AFC66" s="24"/>
      <c r="AFD66" s="24"/>
      <c r="AFE66" s="24"/>
      <c r="AFF66" s="24"/>
      <c r="AFG66" s="24"/>
      <c r="AFH66" s="24"/>
      <c r="AFI66" s="24"/>
      <c r="AFJ66" s="24"/>
      <c r="AFK66" s="24"/>
      <c r="AFL66" s="24"/>
      <c r="AFM66" s="24"/>
      <c r="AFN66" s="24"/>
      <c r="AFO66" s="24"/>
      <c r="AFP66" s="24"/>
      <c r="AFQ66" s="24"/>
      <c r="AFR66" s="24"/>
      <c r="AFS66" s="24"/>
      <c r="AFT66" s="24"/>
      <c r="AFU66" s="24"/>
      <c r="AFV66" s="24"/>
      <c r="AFW66" s="24"/>
      <c r="AFX66" s="24"/>
      <c r="AFY66" s="24"/>
      <c r="AFZ66" s="24"/>
      <c r="AGA66" s="24"/>
      <c r="AGB66" s="24"/>
      <c r="AGC66" s="24"/>
      <c r="AGD66" s="24"/>
      <c r="AGE66" s="24"/>
      <c r="AGF66" s="24"/>
      <c r="AGG66" s="24"/>
      <c r="AGH66" s="24"/>
      <c r="AGI66" s="24"/>
      <c r="AGJ66" s="24"/>
      <c r="AGK66" s="24"/>
      <c r="AGL66" s="24"/>
      <c r="AGM66" s="24"/>
      <c r="AGN66" s="24"/>
      <c r="AGO66" s="24"/>
      <c r="AGP66" s="24"/>
      <c r="AGQ66" s="24"/>
      <c r="AGR66" s="24"/>
      <c r="AGS66" s="24"/>
      <c r="AGT66" s="24"/>
      <c r="AGU66" s="24"/>
      <c r="AGV66" s="24"/>
      <c r="AGW66" s="24"/>
      <c r="AGX66" s="24"/>
      <c r="AGY66" s="24"/>
      <c r="AGZ66" s="24"/>
      <c r="AHA66" s="24"/>
      <c r="AHB66" s="24"/>
      <c r="AHC66" s="24"/>
      <c r="AHD66" s="24"/>
      <c r="AHE66" s="24"/>
      <c r="AHF66" s="24"/>
      <c r="AHG66" s="24"/>
      <c r="AHH66" s="24"/>
      <c r="AHI66" s="24"/>
      <c r="AHJ66" s="24"/>
      <c r="AHK66" s="24"/>
      <c r="AHL66" s="24"/>
      <c r="AHM66" s="24"/>
      <c r="AHN66" s="24"/>
      <c r="AHO66" s="24"/>
      <c r="AHP66" s="24"/>
      <c r="AHQ66" s="24"/>
      <c r="AHR66" s="24"/>
      <c r="AHS66" s="24"/>
      <c r="AHT66" s="24"/>
      <c r="AHU66" s="24"/>
      <c r="AHV66" s="24"/>
      <c r="AHW66" s="24"/>
      <c r="AHX66" s="24"/>
      <c r="AHY66" s="24"/>
      <c r="AHZ66" s="24"/>
      <c r="AIA66" s="24"/>
      <c r="AIB66" s="24"/>
      <c r="AIC66" s="24"/>
      <c r="AID66" s="24"/>
      <c r="AIE66" s="24"/>
      <c r="AIF66" s="24"/>
      <c r="AIG66" s="24"/>
      <c r="AIH66" s="24"/>
      <c r="AII66" s="24"/>
      <c r="AIJ66" s="24"/>
      <c r="AIK66" s="24"/>
      <c r="AIL66" s="24"/>
      <c r="AIM66" s="24"/>
      <c r="AIN66" s="24"/>
      <c r="AIO66" s="24"/>
      <c r="AIP66" s="24"/>
      <c r="AIQ66" s="24"/>
      <c r="AIR66" s="24"/>
      <c r="AIS66" s="24"/>
      <c r="AIT66" s="24"/>
      <c r="AIU66" s="24"/>
      <c r="AIV66" s="24"/>
      <c r="AIW66" s="24"/>
      <c r="AIX66" s="24"/>
      <c r="AIY66" s="24"/>
      <c r="AIZ66" s="24"/>
      <c r="AJA66" s="24"/>
      <c r="AJB66" s="24"/>
      <c r="AJC66" s="24"/>
      <c r="AJD66" s="24"/>
      <c r="AJE66" s="24"/>
      <c r="AJF66" s="24"/>
      <c r="AJG66" s="24"/>
      <c r="AJH66" s="24"/>
      <c r="AJI66" s="24"/>
      <c r="AJJ66" s="24"/>
      <c r="AJK66" s="24"/>
      <c r="AJL66" s="24"/>
      <c r="AJM66" s="24"/>
      <c r="AJN66" s="24"/>
      <c r="AJO66" s="24"/>
      <c r="AJP66" s="24"/>
      <c r="AJQ66" s="24"/>
      <c r="AJR66" s="24"/>
      <c r="AJS66" s="24"/>
      <c r="AJT66" s="24"/>
      <c r="AJU66" s="24"/>
      <c r="AJV66" s="24"/>
      <c r="AJW66" s="24"/>
      <c r="AJX66" s="24"/>
      <c r="AJY66" s="24"/>
      <c r="AJZ66" s="24"/>
      <c r="AKA66" s="24"/>
      <c r="AKB66" s="24"/>
      <c r="AKC66" s="24"/>
      <c r="AKD66" s="24"/>
      <c r="AKE66" s="24"/>
      <c r="AKF66" s="24"/>
      <c r="AKG66" s="24"/>
      <c r="AKH66" s="24"/>
      <c r="AKI66" s="24"/>
      <c r="AKJ66" s="24"/>
      <c r="AKK66" s="24"/>
      <c r="AKL66" s="24"/>
      <c r="AKM66" s="24"/>
      <c r="AKN66" s="24"/>
      <c r="AKO66" s="24"/>
      <c r="AKP66" s="24"/>
      <c r="AKQ66" s="24"/>
      <c r="AKR66" s="24"/>
      <c r="AKS66" s="24"/>
      <c r="AKT66" s="24"/>
      <c r="AKU66" s="24"/>
      <c r="AKV66" s="24"/>
      <c r="AKW66" s="24"/>
      <c r="AKX66" s="24"/>
      <c r="AKY66" s="24"/>
      <c r="AKZ66" s="24"/>
      <c r="ALA66" s="24"/>
      <c r="ALB66" s="24"/>
      <c r="ALC66" s="24"/>
      <c r="ALD66" s="24"/>
      <c r="ALE66" s="24"/>
      <c r="ALF66" s="24"/>
      <c r="ALG66" s="24"/>
      <c r="ALH66" s="24"/>
      <c r="ALI66" s="24"/>
      <c r="ALJ66" s="24"/>
      <c r="ALK66" s="24"/>
      <c r="ALL66" s="24"/>
      <c r="ALM66" s="24"/>
      <c r="ALN66" s="24"/>
      <c r="ALO66" s="24"/>
      <c r="ALP66" s="24"/>
      <c r="ALQ66" s="24"/>
      <c r="ALR66" s="24"/>
      <c r="ALS66" s="24"/>
      <c r="ALT66" s="24"/>
      <c r="ALU66" s="24"/>
      <c r="ALV66" s="24"/>
      <c r="ALW66" s="24"/>
      <c r="ALX66" s="24"/>
      <c r="ALY66" s="24"/>
      <c r="ALZ66" s="24"/>
      <c r="AMA66" s="24"/>
      <c r="AMB66" s="24"/>
      <c r="AMC66" s="24"/>
    </row>
    <row r="67" spans="1:1017" s="61" customFormat="1" ht="33">
      <c r="A67" s="164" t="s">
        <v>191</v>
      </c>
      <c r="B67" s="165">
        <v>5914353</v>
      </c>
      <c r="C67" s="166" t="s">
        <v>192</v>
      </c>
      <c r="D67" s="165" t="s">
        <v>82</v>
      </c>
      <c r="E67" s="169" t="s">
        <v>109</v>
      </c>
      <c r="F67" s="170">
        <v>379.73</v>
      </c>
      <c r="G67" s="60">
        <v>1.62</v>
      </c>
      <c r="H67" s="168">
        <f t="shared" si="11"/>
        <v>0.21229999999999999</v>
      </c>
      <c r="I67" s="167">
        <f t="shared" si="15"/>
        <v>1.96</v>
      </c>
      <c r="J67" s="167">
        <f t="shared" si="16"/>
        <v>615.16</v>
      </c>
      <c r="K67" s="167">
        <f t="shared" si="17"/>
        <v>744.27</v>
      </c>
      <c r="L67" s="58"/>
      <c r="M67" s="24"/>
      <c r="N67" s="24"/>
      <c r="O67" s="24"/>
      <c r="P67" s="24"/>
      <c r="Q67" s="24"/>
      <c r="R67" s="24"/>
      <c r="S67" s="24"/>
      <c r="T67" s="24"/>
      <c r="U67" s="24"/>
      <c r="V67" s="24"/>
      <c r="W67" s="24"/>
      <c r="X67" s="24"/>
      <c r="Y67" s="24"/>
      <c r="Z67" s="24"/>
      <c r="AA67" s="24"/>
      <c r="AB67" s="24"/>
      <c r="AC67" s="24"/>
      <c r="AD67" s="24"/>
      <c r="AE67" s="24"/>
      <c r="AF67" s="24"/>
      <c r="AG67" s="24"/>
      <c r="AH67" s="24"/>
      <c r="AI67" s="24"/>
      <c r="AJ67" s="24"/>
      <c r="AK67" s="24"/>
      <c r="AL67" s="24"/>
      <c r="AM67" s="24"/>
      <c r="AN67" s="24"/>
      <c r="AO67" s="24"/>
      <c r="AP67" s="24"/>
      <c r="AQ67" s="24"/>
      <c r="AR67" s="24"/>
      <c r="AS67" s="24"/>
      <c r="AT67" s="24"/>
      <c r="AU67" s="24"/>
      <c r="AV67" s="24"/>
      <c r="AW67" s="24"/>
      <c r="AX67" s="24"/>
      <c r="AY67" s="24"/>
      <c r="AZ67" s="24"/>
      <c r="BA67" s="24"/>
      <c r="BB67" s="24"/>
      <c r="BC67" s="24"/>
      <c r="BD67" s="24"/>
      <c r="BE67" s="24"/>
      <c r="BF67" s="24"/>
      <c r="BG67" s="24"/>
      <c r="BH67" s="24"/>
      <c r="BI67" s="24"/>
      <c r="BJ67" s="24"/>
      <c r="BK67" s="24"/>
      <c r="BL67" s="24"/>
      <c r="BM67" s="24"/>
      <c r="BN67" s="24"/>
      <c r="BO67" s="24"/>
      <c r="BP67" s="24"/>
      <c r="BQ67" s="24"/>
      <c r="BR67" s="24"/>
      <c r="BS67" s="24"/>
      <c r="BT67" s="24"/>
      <c r="BU67" s="24"/>
      <c r="BV67" s="24"/>
      <c r="BW67" s="24"/>
      <c r="BX67" s="24"/>
      <c r="BY67" s="24"/>
      <c r="BZ67" s="24"/>
      <c r="CA67" s="24"/>
      <c r="CB67" s="24"/>
      <c r="CC67" s="24"/>
      <c r="CD67" s="24"/>
      <c r="CE67" s="24"/>
      <c r="CF67" s="24"/>
      <c r="CG67" s="24"/>
      <c r="CH67" s="24"/>
      <c r="CI67" s="24"/>
      <c r="CJ67" s="24"/>
      <c r="CK67" s="24"/>
      <c r="CL67" s="24"/>
      <c r="CM67" s="24"/>
      <c r="CN67" s="24"/>
      <c r="CO67" s="24"/>
      <c r="CP67" s="24"/>
      <c r="CQ67" s="24"/>
      <c r="CR67" s="24"/>
      <c r="CS67" s="24"/>
      <c r="CT67" s="24"/>
      <c r="CU67" s="24"/>
      <c r="CV67" s="24"/>
      <c r="CW67" s="24"/>
      <c r="CX67" s="24"/>
      <c r="CY67" s="24"/>
      <c r="CZ67" s="24"/>
      <c r="DA67" s="24"/>
      <c r="DB67" s="24"/>
      <c r="DC67" s="24"/>
      <c r="DD67" s="24"/>
      <c r="DE67" s="24"/>
      <c r="DF67" s="24"/>
      <c r="DG67" s="24"/>
      <c r="DH67" s="24"/>
      <c r="DI67" s="24"/>
      <c r="DJ67" s="24"/>
      <c r="DK67" s="24"/>
      <c r="DL67" s="24"/>
      <c r="DM67" s="24"/>
      <c r="DN67" s="24"/>
      <c r="DO67" s="24"/>
      <c r="DP67" s="24"/>
      <c r="DQ67" s="24"/>
      <c r="DR67" s="24"/>
      <c r="DS67" s="24"/>
      <c r="DT67" s="24"/>
      <c r="DU67" s="24"/>
      <c r="DV67" s="24"/>
      <c r="DW67" s="24"/>
      <c r="DX67" s="24"/>
      <c r="DY67" s="24"/>
      <c r="DZ67" s="24"/>
      <c r="EA67" s="24"/>
      <c r="EB67" s="24"/>
      <c r="EC67" s="24"/>
      <c r="ED67" s="24"/>
      <c r="EE67" s="24"/>
      <c r="EF67" s="24"/>
      <c r="EG67" s="24"/>
      <c r="EH67" s="24"/>
      <c r="EI67" s="24"/>
      <c r="EJ67" s="24"/>
      <c r="EK67" s="24"/>
      <c r="EL67" s="24"/>
      <c r="EM67" s="24"/>
      <c r="EN67" s="24"/>
      <c r="EO67" s="24"/>
      <c r="EP67" s="24"/>
      <c r="EQ67" s="24"/>
      <c r="ER67" s="24"/>
      <c r="ES67" s="24"/>
      <c r="ET67" s="24"/>
      <c r="EU67" s="24"/>
      <c r="EV67" s="24"/>
      <c r="EW67" s="24"/>
      <c r="EX67" s="24"/>
      <c r="EY67" s="24"/>
      <c r="EZ67" s="24"/>
      <c r="FA67" s="24"/>
      <c r="FB67" s="24"/>
      <c r="FC67" s="24"/>
      <c r="FD67" s="24"/>
      <c r="FE67" s="24"/>
      <c r="FF67" s="24"/>
      <c r="FG67" s="24"/>
      <c r="FH67" s="24"/>
      <c r="FI67" s="24"/>
      <c r="FJ67" s="24"/>
      <c r="FK67" s="24"/>
      <c r="FL67" s="24"/>
      <c r="FM67" s="24"/>
      <c r="FN67" s="24"/>
      <c r="FO67" s="24"/>
      <c r="FP67" s="24"/>
      <c r="FQ67" s="24"/>
      <c r="FR67" s="24"/>
      <c r="FS67" s="24"/>
      <c r="FT67" s="24"/>
      <c r="FU67" s="24"/>
      <c r="FV67" s="24"/>
      <c r="FW67" s="24"/>
      <c r="FX67" s="24"/>
      <c r="FY67" s="24"/>
      <c r="FZ67" s="24"/>
      <c r="GA67" s="24"/>
      <c r="GB67" s="24"/>
      <c r="GC67" s="24"/>
      <c r="GD67" s="24"/>
      <c r="GE67" s="24"/>
      <c r="GF67" s="24"/>
      <c r="GG67" s="24"/>
      <c r="GH67" s="24"/>
      <c r="GI67" s="24"/>
      <c r="GJ67" s="24"/>
      <c r="GK67" s="24"/>
      <c r="GL67" s="24"/>
      <c r="GM67" s="24"/>
      <c r="GN67" s="24"/>
      <c r="GO67" s="24"/>
      <c r="GP67" s="24"/>
      <c r="GQ67" s="24"/>
      <c r="GR67" s="24"/>
      <c r="GS67" s="24"/>
      <c r="GT67" s="24"/>
      <c r="GU67" s="24"/>
      <c r="GV67" s="24"/>
      <c r="GW67" s="24"/>
      <c r="GX67" s="24"/>
      <c r="GY67" s="24"/>
      <c r="GZ67" s="24"/>
      <c r="HA67" s="24"/>
      <c r="HB67" s="24"/>
      <c r="HC67" s="24"/>
      <c r="HD67" s="24"/>
      <c r="HE67" s="24"/>
      <c r="HF67" s="24"/>
      <c r="HG67" s="24"/>
      <c r="HH67" s="24"/>
      <c r="HI67" s="24"/>
      <c r="HJ67" s="24"/>
      <c r="HK67" s="24"/>
      <c r="HL67" s="24"/>
      <c r="HM67" s="24"/>
      <c r="HN67" s="24"/>
      <c r="HO67" s="24"/>
      <c r="HP67" s="24"/>
      <c r="HQ67" s="24"/>
      <c r="HR67" s="24"/>
      <c r="HS67" s="24"/>
      <c r="HT67" s="24"/>
      <c r="HU67" s="24"/>
      <c r="HV67" s="24"/>
      <c r="HW67" s="24"/>
      <c r="HX67" s="24"/>
      <c r="HY67" s="24"/>
      <c r="HZ67" s="24"/>
      <c r="IA67" s="24"/>
      <c r="IB67" s="24"/>
      <c r="IC67" s="24"/>
      <c r="ID67" s="24"/>
      <c r="IE67" s="24"/>
      <c r="IF67" s="24"/>
      <c r="IG67" s="24"/>
      <c r="IH67" s="24"/>
      <c r="II67" s="24"/>
      <c r="IJ67" s="24"/>
      <c r="IK67" s="24"/>
      <c r="IL67" s="24"/>
      <c r="IM67" s="24"/>
      <c r="IN67" s="24"/>
      <c r="IO67" s="24"/>
      <c r="IP67" s="24"/>
      <c r="IQ67" s="24"/>
      <c r="IR67" s="24"/>
      <c r="IS67" s="24"/>
      <c r="IT67" s="24"/>
      <c r="IU67" s="24"/>
      <c r="IV67" s="24"/>
      <c r="IW67" s="24"/>
      <c r="IX67" s="24"/>
      <c r="IY67" s="24"/>
      <c r="IZ67" s="24"/>
      <c r="JA67" s="24"/>
      <c r="JB67" s="24"/>
      <c r="JC67" s="24"/>
      <c r="JD67" s="24"/>
      <c r="JE67" s="24"/>
      <c r="JF67" s="24"/>
      <c r="JG67" s="24"/>
      <c r="JH67" s="24"/>
      <c r="JI67" s="24"/>
      <c r="JJ67" s="24"/>
      <c r="JK67" s="24"/>
      <c r="JL67" s="24"/>
      <c r="JM67" s="24"/>
      <c r="JN67" s="24"/>
      <c r="JO67" s="24"/>
      <c r="JP67" s="24"/>
      <c r="JQ67" s="24"/>
      <c r="JR67" s="24"/>
      <c r="JS67" s="24"/>
      <c r="JT67" s="24"/>
      <c r="JU67" s="24"/>
      <c r="JV67" s="24"/>
      <c r="JW67" s="24"/>
      <c r="JX67" s="24"/>
      <c r="JY67" s="24"/>
      <c r="JZ67" s="24"/>
      <c r="KA67" s="24"/>
      <c r="KB67" s="24"/>
      <c r="KC67" s="24"/>
      <c r="KD67" s="24"/>
      <c r="KE67" s="24"/>
      <c r="KF67" s="24"/>
      <c r="KG67" s="24"/>
      <c r="KH67" s="24"/>
      <c r="KI67" s="24"/>
      <c r="KJ67" s="24"/>
      <c r="KK67" s="24"/>
      <c r="KL67" s="24"/>
      <c r="KM67" s="24"/>
      <c r="KN67" s="24"/>
      <c r="KO67" s="24"/>
      <c r="KP67" s="24"/>
      <c r="KQ67" s="24"/>
      <c r="KR67" s="24"/>
      <c r="KS67" s="24"/>
      <c r="KT67" s="24"/>
      <c r="KU67" s="24"/>
      <c r="KV67" s="24"/>
      <c r="KW67" s="24"/>
      <c r="KX67" s="24"/>
      <c r="KY67" s="24"/>
      <c r="KZ67" s="24"/>
      <c r="LA67" s="24"/>
      <c r="LB67" s="24"/>
      <c r="LC67" s="24"/>
      <c r="LD67" s="24"/>
      <c r="LE67" s="24"/>
      <c r="LF67" s="24"/>
      <c r="LG67" s="24"/>
      <c r="LH67" s="24"/>
      <c r="LI67" s="24"/>
      <c r="LJ67" s="24"/>
      <c r="LK67" s="24"/>
      <c r="LL67" s="24"/>
      <c r="LM67" s="24"/>
      <c r="LN67" s="24"/>
      <c r="LO67" s="24"/>
      <c r="LP67" s="24"/>
      <c r="LQ67" s="24"/>
      <c r="LR67" s="24"/>
      <c r="LS67" s="24"/>
      <c r="LT67" s="24"/>
      <c r="LU67" s="24"/>
      <c r="LV67" s="24"/>
      <c r="LW67" s="24"/>
      <c r="LX67" s="24"/>
      <c r="LY67" s="24"/>
      <c r="LZ67" s="24"/>
      <c r="MA67" s="24"/>
      <c r="MB67" s="24"/>
      <c r="MC67" s="24"/>
      <c r="MD67" s="24"/>
      <c r="ME67" s="24"/>
      <c r="MF67" s="24"/>
      <c r="MG67" s="24"/>
      <c r="MH67" s="24"/>
      <c r="MI67" s="24"/>
      <c r="MJ67" s="24"/>
      <c r="MK67" s="24"/>
      <c r="ML67" s="24"/>
      <c r="MM67" s="24"/>
      <c r="MN67" s="24"/>
      <c r="MO67" s="24"/>
      <c r="MP67" s="24"/>
      <c r="MQ67" s="24"/>
      <c r="MR67" s="24"/>
      <c r="MS67" s="24"/>
      <c r="MT67" s="24"/>
      <c r="MU67" s="24"/>
      <c r="MV67" s="24"/>
      <c r="MW67" s="24"/>
      <c r="MX67" s="24"/>
      <c r="MY67" s="24"/>
      <c r="MZ67" s="24"/>
      <c r="NA67" s="24"/>
      <c r="NB67" s="24"/>
      <c r="NC67" s="24"/>
      <c r="ND67" s="24"/>
      <c r="NE67" s="24"/>
      <c r="NF67" s="24"/>
      <c r="NG67" s="24"/>
      <c r="NH67" s="24"/>
      <c r="NI67" s="24"/>
      <c r="NJ67" s="24"/>
      <c r="NK67" s="24"/>
      <c r="NL67" s="24"/>
      <c r="NM67" s="24"/>
      <c r="NN67" s="24"/>
      <c r="NO67" s="24"/>
      <c r="NP67" s="24"/>
      <c r="NQ67" s="24"/>
      <c r="NR67" s="24"/>
      <c r="NS67" s="24"/>
      <c r="NT67" s="24"/>
      <c r="NU67" s="24"/>
      <c r="NV67" s="24"/>
      <c r="NW67" s="24"/>
      <c r="NX67" s="24"/>
      <c r="NY67" s="24"/>
      <c r="NZ67" s="24"/>
      <c r="OA67" s="24"/>
      <c r="OB67" s="24"/>
      <c r="OC67" s="24"/>
      <c r="OD67" s="24"/>
      <c r="OE67" s="24"/>
      <c r="OF67" s="24"/>
      <c r="OG67" s="24"/>
      <c r="OH67" s="24"/>
      <c r="OI67" s="24"/>
      <c r="OJ67" s="24"/>
      <c r="OK67" s="24"/>
      <c r="OL67" s="24"/>
      <c r="OM67" s="24"/>
      <c r="ON67" s="24"/>
      <c r="OO67" s="24"/>
      <c r="OP67" s="24"/>
      <c r="OQ67" s="24"/>
      <c r="OR67" s="24"/>
      <c r="OS67" s="24"/>
      <c r="OT67" s="24"/>
      <c r="OU67" s="24"/>
      <c r="OV67" s="24"/>
      <c r="OW67" s="24"/>
      <c r="OX67" s="24"/>
      <c r="OY67" s="24"/>
      <c r="OZ67" s="24"/>
      <c r="PA67" s="24"/>
      <c r="PB67" s="24"/>
      <c r="PC67" s="24"/>
      <c r="PD67" s="24"/>
      <c r="PE67" s="24"/>
      <c r="PF67" s="24"/>
      <c r="PG67" s="24"/>
      <c r="PH67" s="24"/>
      <c r="PI67" s="24"/>
      <c r="PJ67" s="24"/>
      <c r="PK67" s="24"/>
      <c r="PL67" s="24"/>
      <c r="PM67" s="24"/>
      <c r="PN67" s="24"/>
      <c r="PO67" s="24"/>
      <c r="PP67" s="24"/>
      <c r="PQ67" s="24"/>
      <c r="PR67" s="24"/>
      <c r="PS67" s="24"/>
      <c r="PT67" s="24"/>
      <c r="PU67" s="24"/>
      <c r="PV67" s="24"/>
      <c r="PW67" s="24"/>
      <c r="PX67" s="24"/>
      <c r="PY67" s="24"/>
      <c r="PZ67" s="24"/>
      <c r="QA67" s="24"/>
      <c r="QB67" s="24"/>
      <c r="QC67" s="24"/>
      <c r="QD67" s="24"/>
      <c r="QE67" s="24"/>
      <c r="QF67" s="24"/>
      <c r="QG67" s="24"/>
      <c r="QH67" s="24"/>
      <c r="QI67" s="24"/>
      <c r="QJ67" s="24"/>
      <c r="QK67" s="24"/>
      <c r="QL67" s="24"/>
      <c r="QM67" s="24"/>
      <c r="QN67" s="24"/>
      <c r="QO67" s="24"/>
      <c r="QP67" s="24"/>
      <c r="QQ67" s="24"/>
      <c r="QR67" s="24"/>
      <c r="QS67" s="24"/>
      <c r="QT67" s="24"/>
      <c r="QU67" s="24"/>
      <c r="QV67" s="24"/>
      <c r="QW67" s="24"/>
      <c r="QX67" s="24"/>
      <c r="QY67" s="24"/>
      <c r="QZ67" s="24"/>
      <c r="RA67" s="24"/>
      <c r="RB67" s="24"/>
      <c r="RC67" s="24"/>
      <c r="RD67" s="24"/>
      <c r="RE67" s="24"/>
      <c r="RF67" s="24"/>
      <c r="RG67" s="24"/>
      <c r="RH67" s="24"/>
      <c r="RI67" s="24"/>
      <c r="RJ67" s="24"/>
      <c r="RK67" s="24"/>
      <c r="RL67" s="24"/>
      <c r="RM67" s="24"/>
      <c r="RN67" s="24"/>
      <c r="RO67" s="24"/>
      <c r="RP67" s="24"/>
      <c r="RQ67" s="24"/>
      <c r="RR67" s="24"/>
      <c r="RS67" s="24"/>
      <c r="RT67" s="24"/>
      <c r="RU67" s="24"/>
      <c r="RV67" s="24"/>
      <c r="RW67" s="24"/>
      <c r="RX67" s="24"/>
      <c r="RY67" s="24"/>
      <c r="RZ67" s="24"/>
      <c r="SA67" s="24"/>
      <c r="SB67" s="24"/>
      <c r="SC67" s="24"/>
      <c r="SD67" s="24"/>
      <c r="SE67" s="24"/>
      <c r="SF67" s="24"/>
      <c r="SG67" s="24"/>
      <c r="SH67" s="24"/>
      <c r="SI67" s="24"/>
      <c r="SJ67" s="24"/>
      <c r="SK67" s="24"/>
      <c r="SL67" s="24"/>
      <c r="SM67" s="24"/>
      <c r="SN67" s="24"/>
      <c r="SO67" s="24"/>
      <c r="SP67" s="24"/>
      <c r="SQ67" s="24"/>
      <c r="SR67" s="24"/>
      <c r="SS67" s="24"/>
      <c r="ST67" s="24"/>
      <c r="SU67" s="24"/>
      <c r="SV67" s="24"/>
      <c r="SW67" s="24"/>
      <c r="SX67" s="24"/>
      <c r="SY67" s="24"/>
      <c r="SZ67" s="24"/>
      <c r="TA67" s="24"/>
      <c r="TB67" s="24"/>
      <c r="TC67" s="24"/>
      <c r="TD67" s="24"/>
      <c r="TE67" s="24"/>
      <c r="TF67" s="24"/>
      <c r="TG67" s="24"/>
      <c r="TH67" s="24"/>
      <c r="TI67" s="24"/>
      <c r="TJ67" s="24"/>
      <c r="TK67" s="24"/>
      <c r="TL67" s="24"/>
      <c r="TM67" s="24"/>
      <c r="TN67" s="24"/>
      <c r="TO67" s="24"/>
      <c r="TP67" s="24"/>
      <c r="TQ67" s="24"/>
      <c r="TR67" s="24"/>
      <c r="TS67" s="24"/>
      <c r="TT67" s="24"/>
      <c r="TU67" s="24"/>
      <c r="TV67" s="24"/>
      <c r="TW67" s="24"/>
      <c r="TX67" s="24"/>
      <c r="TY67" s="24"/>
      <c r="TZ67" s="24"/>
      <c r="UA67" s="24"/>
      <c r="UB67" s="24"/>
      <c r="UC67" s="24"/>
      <c r="UD67" s="24"/>
      <c r="UE67" s="24"/>
      <c r="UF67" s="24"/>
      <c r="UG67" s="24"/>
      <c r="UH67" s="24"/>
      <c r="UI67" s="24"/>
      <c r="UJ67" s="24"/>
      <c r="UK67" s="24"/>
      <c r="UL67" s="24"/>
      <c r="UM67" s="24"/>
      <c r="UN67" s="24"/>
      <c r="UO67" s="24"/>
      <c r="UP67" s="24"/>
      <c r="UQ67" s="24"/>
      <c r="UR67" s="24"/>
      <c r="US67" s="24"/>
      <c r="UT67" s="24"/>
      <c r="UU67" s="24"/>
      <c r="UV67" s="24"/>
      <c r="UW67" s="24"/>
      <c r="UX67" s="24"/>
      <c r="UY67" s="24"/>
      <c r="UZ67" s="24"/>
      <c r="VA67" s="24"/>
      <c r="VB67" s="24"/>
      <c r="VC67" s="24"/>
      <c r="VD67" s="24"/>
      <c r="VE67" s="24"/>
      <c r="VF67" s="24"/>
      <c r="VG67" s="24"/>
      <c r="VH67" s="24"/>
      <c r="VI67" s="24"/>
      <c r="VJ67" s="24"/>
      <c r="VK67" s="24"/>
      <c r="VL67" s="24"/>
      <c r="VM67" s="24"/>
      <c r="VN67" s="24"/>
      <c r="VO67" s="24"/>
      <c r="VP67" s="24"/>
      <c r="VQ67" s="24"/>
      <c r="VR67" s="24"/>
      <c r="VS67" s="24"/>
      <c r="VT67" s="24"/>
      <c r="VU67" s="24"/>
      <c r="VV67" s="24"/>
      <c r="VW67" s="24"/>
      <c r="VX67" s="24"/>
      <c r="VY67" s="24"/>
      <c r="VZ67" s="24"/>
      <c r="WA67" s="24"/>
      <c r="WB67" s="24"/>
      <c r="WC67" s="24"/>
      <c r="WD67" s="24"/>
      <c r="WE67" s="24"/>
      <c r="WF67" s="24"/>
      <c r="WG67" s="24"/>
      <c r="WH67" s="24"/>
      <c r="WI67" s="24"/>
      <c r="WJ67" s="24"/>
      <c r="WK67" s="24"/>
      <c r="WL67" s="24"/>
      <c r="WM67" s="24"/>
      <c r="WN67" s="24"/>
      <c r="WO67" s="24"/>
      <c r="WP67" s="24"/>
      <c r="WQ67" s="24"/>
      <c r="WR67" s="24"/>
      <c r="WS67" s="24"/>
      <c r="WT67" s="24"/>
      <c r="WU67" s="24"/>
      <c r="WV67" s="24"/>
      <c r="WW67" s="24"/>
      <c r="WX67" s="24"/>
      <c r="WY67" s="24"/>
      <c r="WZ67" s="24"/>
      <c r="XA67" s="24"/>
      <c r="XB67" s="24"/>
      <c r="XC67" s="24"/>
      <c r="XD67" s="24"/>
      <c r="XE67" s="24"/>
      <c r="XF67" s="24"/>
      <c r="XG67" s="24"/>
      <c r="XH67" s="24"/>
      <c r="XI67" s="24"/>
      <c r="XJ67" s="24"/>
      <c r="XK67" s="24"/>
      <c r="XL67" s="24"/>
      <c r="XM67" s="24"/>
      <c r="XN67" s="24"/>
      <c r="XO67" s="24"/>
      <c r="XP67" s="24"/>
      <c r="XQ67" s="24"/>
      <c r="XR67" s="24"/>
      <c r="XS67" s="24"/>
      <c r="XT67" s="24"/>
      <c r="XU67" s="24"/>
      <c r="XV67" s="24"/>
      <c r="XW67" s="24"/>
      <c r="XX67" s="24"/>
      <c r="XY67" s="24"/>
      <c r="XZ67" s="24"/>
      <c r="YA67" s="24"/>
      <c r="YB67" s="24"/>
      <c r="YC67" s="24"/>
      <c r="YD67" s="24"/>
      <c r="YE67" s="24"/>
      <c r="YF67" s="24"/>
      <c r="YG67" s="24"/>
      <c r="YH67" s="24"/>
      <c r="YI67" s="24"/>
      <c r="YJ67" s="24"/>
      <c r="YK67" s="24"/>
      <c r="YL67" s="24"/>
      <c r="YM67" s="24"/>
      <c r="YN67" s="24"/>
      <c r="YO67" s="24"/>
      <c r="YP67" s="24"/>
      <c r="YQ67" s="24"/>
      <c r="YR67" s="24"/>
      <c r="YS67" s="24"/>
      <c r="YT67" s="24"/>
      <c r="YU67" s="24"/>
      <c r="YV67" s="24"/>
      <c r="YW67" s="24"/>
      <c r="YX67" s="24"/>
      <c r="YY67" s="24"/>
      <c r="YZ67" s="24"/>
      <c r="ZA67" s="24"/>
      <c r="ZB67" s="24"/>
      <c r="ZC67" s="24"/>
      <c r="ZD67" s="24"/>
      <c r="ZE67" s="24"/>
      <c r="ZF67" s="24"/>
      <c r="ZG67" s="24"/>
      <c r="ZH67" s="24"/>
      <c r="ZI67" s="24"/>
      <c r="ZJ67" s="24"/>
      <c r="ZK67" s="24"/>
      <c r="ZL67" s="24"/>
      <c r="ZM67" s="24"/>
      <c r="ZN67" s="24"/>
      <c r="ZO67" s="24"/>
      <c r="ZP67" s="24"/>
      <c r="ZQ67" s="24"/>
      <c r="ZR67" s="24"/>
      <c r="ZS67" s="24"/>
      <c r="ZT67" s="24"/>
      <c r="ZU67" s="24"/>
      <c r="ZV67" s="24"/>
      <c r="ZW67" s="24"/>
      <c r="ZX67" s="24"/>
      <c r="ZY67" s="24"/>
      <c r="ZZ67" s="24"/>
      <c r="AAA67" s="24"/>
      <c r="AAB67" s="24"/>
      <c r="AAC67" s="24"/>
      <c r="AAD67" s="24"/>
      <c r="AAE67" s="24"/>
      <c r="AAF67" s="24"/>
      <c r="AAG67" s="24"/>
      <c r="AAH67" s="24"/>
      <c r="AAI67" s="24"/>
      <c r="AAJ67" s="24"/>
      <c r="AAK67" s="24"/>
      <c r="AAL67" s="24"/>
      <c r="AAM67" s="24"/>
      <c r="AAN67" s="24"/>
      <c r="AAO67" s="24"/>
      <c r="AAP67" s="24"/>
      <c r="AAQ67" s="24"/>
      <c r="AAR67" s="24"/>
      <c r="AAS67" s="24"/>
      <c r="AAT67" s="24"/>
      <c r="AAU67" s="24"/>
      <c r="AAV67" s="24"/>
      <c r="AAW67" s="24"/>
      <c r="AAX67" s="24"/>
      <c r="AAY67" s="24"/>
      <c r="AAZ67" s="24"/>
      <c r="ABA67" s="24"/>
      <c r="ABB67" s="24"/>
      <c r="ABC67" s="24"/>
      <c r="ABD67" s="24"/>
      <c r="ABE67" s="24"/>
      <c r="ABF67" s="24"/>
      <c r="ABG67" s="24"/>
      <c r="ABH67" s="24"/>
      <c r="ABI67" s="24"/>
      <c r="ABJ67" s="24"/>
      <c r="ABK67" s="24"/>
      <c r="ABL67" s="24"/>
      <c r="ABM67" s="24"/>
      <c r="ABN67" s="24"/>
      <c r="ABO67" s="24"/>
      <c r="ABP67" s="24"/>
      <c r="ABQ67" s="24"/>
      <c r="ABR67" s="24"/>
      <c r="ABS67" s="24"/>
      <c r="ABT67" s="24"/>
      <c r="ABU67" s="24"/>
      <c r="ABV67" s="24"/>
      <c r="ABW67" s="24"/>
      <c r="ABX67" s="24"/>
      <c r="ABY67" s="24"/>
      <c r="ABZ67" s="24"/>
      <c r="ACA67" s="24"/>
      <c r="ACB67" s="24"/>
      <c r="ACC67" s="24"/>
      <c r="ACD67" s="24"/>
      <c r="ACE67" s="24"/>
      <c r="ACF67" s="24"/>
      <c r="ACG67" s="24"/>
      <c r="ACH67" s="24"/>
      <c r="ACI67" s="24"/>
      <c r="ACJ67" s="24"/>
      <c r="ACK67" s="24"/>
      <c r="ACL67" s="24"/>
      <c r="ACM67" s="24"/>
      <c r="ACN67" s="24"/>
      <c r="ACO67" s="24"/>
      <c r="ACP67" s="24"/>
      <c r="ACQ67" s="24"/>
      <c r="ACR67" s="24"/>
      <c r="ACS67" s="24"/>
      <c r="ACT67" s="24"/>
      <c r="ACU67" s="24"/>
      <c r="ACV67" s="24"/>
      <c r="ACW67" s="24"/>
      <c r="ACX67" s="24"/>
      <c r="ACY67" s="24"/>
      <c r="ACZ67" s="24"/>
      <c r="ADA67" s="24"/>
      <c r="ADB67" s="24"/>
      <c r="ADC67" s="24"/>
      <c r="ADD67" s="24"/>
      <c r="ADE67" s="24"/>
      <c r="ADF67" s="24"/>
      <c r="ADG67" s="24"/>
      <c r="ADH67" s="24"/>
      <c r="ADI67" s="24"/>
      <c r="ADJ67" s="24"/>
      <c r="ADK67" s="24"/>
      <c r="ADL67" s="24"/>
      <c r="ADM67" s="24"/>
      <c r="ADN67" s="24"/>
      <c r="ADO67" s="24"/>
      <c r="ADP67" s="24"/>
      <c r="ADQ67" s="24"/>
      <c r="ADR67" s="24"/>
      <c r="ADS67" s="24"/>
      <c r="ADT67" s="24"/>
      <c r="ADU67" s="24"/>
      <c r="ADV67" s="24"/>
      <c r="ADW67" s="24"/>
      <c r="ADX67" s="24"/>
      <c r="ADY67" s="24"/>
      <c r="ADZ67" s="24"/>
      <c r="AEA67" s="24"/>
      <c r="AEB67" s="24"/>
      <c r="AEC67" s="24"/>
      <c r="AED67" s="24"/>
      <c r="AEE67" s="24"/>
      <c r="AEF67" s="24"/>
      <c r="AEG67" s="24"/>
      <c r="AEH67" s="24"/>
      <c r="AEI67" s="24"/>
      <c r="AEJ67" s="24"/>
      <c r="AEK67" s="24"/>
      <c r="AEL67" s="24"/>
      <c r="AEM67" s="24"/>
      <c r="AEN67" s="24"/>
      <c r="AEO67" s="24"/>
      <c r="AEP67" s="24"/>
      <c r="AEQ67" s="24"/>
      <c r="AER67" s="24"/>
      <c r="AES67" s="24"/>
      <c r="AET67" s="24"/>
      <c r="AEU67" s="24"/>
      <c r="AEV67" s="24"/>
      <c r="AEW67" s="24"/>
      <c r="AEX67" s="24"/>
      <c r="AEY67" s="24"/>
      <c r="AEZ67" s="24"/>
      <c r="AFA67" s="24"/>
      <c r="AFB67" s="24"/>
      <c r="AFC67" s="24"/>
      <c r="AFD67" s="24"/>
      <c r="AFE67" s="24"/>
      <c r="AFF67" s="24"/>
      <c r="AFG67" s="24"/>
      <c r="AFH67" s="24"/>
      <c r="AFI67" s="24"/>
      <c r="AFJ67" s="24"/>
      <c r="AFK67" s="24"/>
      <c r="AFL67" s="24"/>
      <c r="AFM67" s="24"/>
      <c r="AFN67" s="24"/>
      <c r="AFO67" s="24"/>
      <c r="AFP67" s="24"/>
      <c r="AFQ67" s="24"/>
      <c r="AFR67" s="24"/>
      <c r="AFS67" s="24"/>
      <c r="AFT67" s="24"/>
      <c r="AFU67" s="24"/>
      <c r="AFV67" s="24"/>
      <c r="AFW67" s="24"/>
      <c r="AFX67" s="24"/>
      <c r="AFY67" s="24"/>
      <c r="AFZ67" s="24"/>
      <c r="AGA67" s="24"/>
      <c r="AGB67" s="24"/>
      <c r="AGC67" s="24"/>
      <c r="AGD67" s="24"/>
      <c r="AGE67" s="24"/>
      <c r="AGF67" s="24"/>
      <c r="AGG67" s="24"/>
      <c r="AGH67" s="24"/>
      <c r="AGI67" s="24"/>
      <c r="AGJ67" s="24"/>
      <c r="AGK67" s="24"/>
      <c r="AGL67" s="24"/>
      <c r="AGM67" s="24"/>
      <c r="AGN67" s="24"/>
      <c r="AGO67" s="24"/>
      <c r="AGP67" s="24"/>
      <c r="AGQ67" s="24"/>
      <c r="AGR67" s="24"/>
      <c r="AGS67" s="24"/>
      <c r="AGT67" s="24"/>
      <c r="AGU67" s="24"/>
      <c r="AGV67" s="24"/>
      <c r="AGW67" s="24"/>
      <c r="AGX67" s="24"/>
      <c r="AGY67" s="24"/>
      <c r="AGZ67" s="24"/>
      <c r="AHA67" s="24"/>
      <c r="AHB67" s="24"/>
      <c r="AHC67" s="24"/>
      <c r="AHD67" s="24"/>
      <c r="AHE67" s="24"/>
      <c r="AHF67" s="24"/>
      <c r="AHG67" s="24"/>
      <c r="AHH67" s="24"/>
      <c r="AHI67" s="24"/>
      <c r="AHJ67" s="24"/>
      <c r="AHK67" s="24"/>
      <c r="AHL67" s="24"/>
      <c r="AHM67" s="24"/>
      <c r="AHN67" s="24"/>
      <c r="AHO67" s="24"/>
      <c r="AHP67" s="24"/>
      <c r="AHQ67" s="24"/>
      <c r="AHR67" s="24"/>
      <c r="AHS67" s="24"/>
      <c r="AHT67" s="24"/>
      <c r="AHU67" s="24"/>
      <c r="AHV67" s="24"/>
      <c r="AHW67" s="24"/>
      <c r="AHX67" s="24"/>
      <c r="AHY67" s="24"/>
      <c r="AHZ67" s="24"/>
      <c r="AIA67" s="24"/>
      <c r="AIB67" s="24"/>
      <c r="AIC67" s="24"/>
      <c r="AID67" s="24"/>
      <c r="AIE67" s="24"/>
      <c r="AIF67" s="24"/>
      <c r="AIG67" s="24"/>
      <c r="AIH67" s="24"/>
      <c r="AII67" s="24"/>
      <c r="AIJ67" s="24"/>
      <c r="AIK67" s="24"/>
      <c r="AIL67" s="24"/>
      <c r="AIM67" s="24"/>
      <c r="AIN67" s="24"/>
      <c r="AIO67" s="24"/>
      <c r="AIP67" s="24"/>
      <c r="AIQ67" s="24"/>
      <c r="AIR67" s="24"/>
      <c r="AIS67" s="24"/>
      <c r="AIT67" s="24"/>
      <c r="AIU67" s="24"/>
      <c r="AIV67" s="24"/>
      <c r="AIW67" s="24"/>
      <c r="AIX67" s="24"/>
      <c r="AIY67" s="24"/>
      <c r="AIZ67" s="24"/>
      <c r="AJA67" s="24"/>
      <c r="AJB67" s="24"/>
      <c r="AJC67" s="24"/>
      <c r="AJD67" s="24"/>
      <c r="AJE67" s="24"/>
      <c r="AJF67" s="24"/>
      <c r="AJG67" s="24"/>
      <c r="AJH67" s="24"/>
      <c r="AJI67" s="24"/>
      <c r="AJJ67" s="24"/>
      <c r="AJK67" s="24"/>
      <c r="AJL67" s="24"/>
      <c r="AJM67" s="24"/>
      <c r="AJN67" s="24"/>
      <c r="AJO67" s="24"/>
      <c r="AJP67" s="24"/>
      <c r="AJQ67" s="24"/>
      <c r="AJR67" s="24"/>
      <c r="AJS67" s="24"/>
      <c r="AJT67" s="24"/>
      <c r="AJU67" s="24"/>
      <c r="AJV67" s="24"/>
      <c r="AJW67" s="24"/>
      <c r="AJX67" s="24"/>
      <c r="AJY67" s="24"/>
      <c r="AJZ67" s="24"/>
      <c r="AKA67" s="24"/>
      <c r="AKB67" s="24"/>
      <c r="AKC67" s="24"/>
      <c r="AKD67" s="24"/>
      <c r="AKE67" s="24"/>
      <c r="AKF67" s="24"/>
      <c r="AKG67" s="24"/>
      <c r="AKH67" s="24"/>
      <c r="AKI67" s="24"/>
      <c r="AKJ67" s="24"/>
      <c r="AKK67" s="24"/>
      <c r="AKL67" s="24"/>
      <c r="AKM67" s="24"/>
      <c r="AKN67" s="24"/>
      <c r="AKO67" s="24"/>
      <c r="AKP67" s="24"/>
      <c r="AKQ67" s="24"/>
      <c r="AKR67" s="24"/>
      <c r="AKS67" s="24"/>
      <c r="AKT67" s="24"/>
      <c r="AKU67" s="24"/>
      <c r="AKV67" s="24"/>
      <c r="AKW67" s="24"/>
      <c r="AKX67" s="24"/>
      <c r="AKY67" s="24"/>
      <c r="AKZ67" s="24"/>
      <c r="ALA67" s="24"/>
      <c r="ALB67" s="24"/>
      <c r="ALC67" s="24"/>
      <c r="ALD67" s="24"/>
      <c r="ALE67" s="24"/>
      <c r="ALF67" s="24"/>
      <c r="ALG67" s="24"/>
      <c r="ALH67" s="24"/>
      <c r="ALI67" s="24"/>
      <c r="ALJ67" s="24"/>
      <c r="ALK67" s="24"/>
      <c r="ALL67" s="24"/>
      <c r="ALM67" s="24"/>
      <c r="ALN67" s="24"/>
      <c r="ALO67" s="24"/>
      <c r="ALP67" s="24"/>
      <c r="ALQ67" s="24"/>
      <c r="ALR67" s="24"/>
      <c r="ALS67" s="24"/>
      <c r="ALT67" s="24"/>
      <c r="ALU67" s="24"/>
      <c r="ALV67" s="24"/>
      <c r="ALW67" s="24"/>
      <c r="ALX67" s="24"/>
      <c r="ALY67" s="24"/>
      <c r="ALZ67" s="24"/>
      <c r="AMA67" s="24"/>
      <c r="AMB67" s="24"/>
      <c r="AMC67" s="24"/>
    </row>
    <row r="68" spans="1:1017" s="61" customFormat="1">
      <c r="A68" s="164" t="s">
        <v>193</v>
      </c>
      <c r="B68" s="165">
        <v>5914344</v>
      </c>
      <c r="C68" s="166" t="s">
        <v>194</v>
      </c>
      <c r="D68" s="165" t="s">
        <v>108</v>
      </c>
      <c r="E68" s="169" t="s">
        <v>195</v>
      </c>
      <c r="F68" s="170">
        <v>24796.37</v>
      </c>
      <c r="G68" s="60">
        <v>0.89</v>
      </c>
      <c r="H68" s="168">
        <f>$K$6</f>
        <v>0.21229999999999999</v>
      </c>
      <c r="I68" s="167">
        <f>ROUND(((H68+1)*G68),2)</f>
        <v>1.08</v>
      </c>
      <c r="J68" s="167">
        <f>TRUNC((G68*F68),2)</f>
        <v>22068.76</v>
      </c>
      <c r="K68" s="167">
        <f>TRUNC((I68*F68),2)</f>
        <v>26780.07</v>
      </c>
      <c r="L68" s="58"/>
      <c r="M68" s="24"/>
      <c r="N68" s="24"/>
      <c r="O68" s="24"/>
      <c r="P68" s="24"/>
      <c r="Q68" s="24"/>
      <c r="R68" s="24"/>
      <c r="S68" s="24"/>
      <c r="T68" s="24"/>
      <c r="U68" s="24"/>
      <c r="V68" s="24"/>
      <c r="W68" s="24"/>
      <c r="X68" s="24"/>
      <c r="Y68" s="24"/>
      <c r="Z68" s="24"/>
      <c r="AA68" s="24"/>
      <c r="AB68" s="24"/>
      <c r="AC68" s="24"/>
      <c r="AD68" s="24"/>
      <c r="AE68" s="24"/>
      <c r="AF68" s="24"/>
      <c r="AG68" s="24"/>
      <c r="AH68" s="24"/>
      <c r="AI68" s="24"/>
      <c r="AJ68" s="24"/>
      <c r="AK68" s="24"/>
      <c r="AL68" s="24"/>
      <c r="AM68" s="24"/>
      <c r="AN68" s="24"/>
      <c r="AO68" s="24"/>
      <c r="AP68" s="24"/>
      <c r="AQ68" s="24"/>
      <c r="AR68" s="24"/>
      <c r="AS68" s="24"/>
      <c r="AT68" s="24"/>
      <c r="AU68" s="24"/>
      <c r="AV68" s="24"/>
      <c r="AW68" s="24"/>
      <c r="AX68" s="24"/>
      <c r="AY68" s="24"/>
      <c r="AZ68" s="24"/>
      <c r="BA68" s="24"/>
      <c r="BB68" s="24"/>
      <c r="BC68" s="24"/>
      <c r="BD68" s="24"/>
      <c r="BE68" s="24"/>
      <c r="BF68" s="24"/>
      <c r="BG68" s="24"/>
      <c r="BH68" s="24"/>
      <c r="BI68" s="24"/>
      <c r="BJ68" s="24"/>
      <c r="BK68" s="24"/>
      <c r="BL68" s="24"/>
      <c r="BM68" s="24"/>
      <c r="BN68" s="24"/>
      <c r="BO68" s="24"/>
      <c r="BP68" s="24"/>
      <c r="BQ68" s="24"/>
      <c r="BR68" s="24"/>
      <c r="BS68" s="24"/>
      <c r="BT68" s="24"/>
      <c r="BU68" s="24"/>
      <c r="BV68" s="24"/>
      <c r="BW68" s="24"/>
      <c r="BX68" s="24"/>
      <c r="BY68" s="24"/>
      <c r="BZ68" s="24"/>
      <c r="CA68" s="24"/>
      <c r="CB68" s="24"/>
      <c r="CC68" s="24"/>
      <c r="CD68" s="24"/>
      <c r="CE68" s="24"/>
      <c r="CF68" s="24"/>
      <c r="CG68" s="24"/>
      <c r="CH68" s="24"/>
      <c r="CI68" s="24"/>
      <c r="CJ68" s="24"/>
      <c r="CK68" s="24"/>
      <c r="CL68" s="24"/>
      <c r="CM68" s="24"/>
      <c r="CN68" s="24"/>
      <c r="CO68" s="24"/>
      <c r="CP68" s="24"/>
      <c r="CQ68" s="24"/>
      <c r="CR68" s="24"/>
      <c r="CS68" s="24"/>
      <c r="CT68" s="24"/>
      <c r="CU68" s="24"/>
      <c r="CV68" s="24"/>
      <c r="CW68" s="24"/>
      <c r="CX68" s="24"/>
      <c r="CY68" s="24"/>
      <c r="CZ68" s="24"/>
      <c r="DA68" s="24"/>
      <c r="DB68" s="24"/>
      <c r="DC68" s="24"/>
      <c r="DD68" s="24"/>
      <c r="DE68" s="24"/>
      <c r="DF68" s="24"/>
      <c r="DG68" s="24"/>
      <c r="DH68" s="24"/>
      <c r="DI68" s="24"/>
      <c r="DJ68" s="24"/>
      <c r="DK68" s="24"/>
      <c r="DL68" s="24"/>
      <c r="DM68" s="24"/>
      <c r="DN68" s="24"/>
      <c r="DO68" s="24"/>
      <c r="DP68" s="24"/>
      <c r="DQ68" s="24"/>
      <c r="DR68" s="24"/>
      <c r="DS68" s="24"/>
      <c r="DT68" s="24"/>
      <c r="DU68" s="24"/>
      <c r="DV68" s="24"/>
      <c r="DW68" s="24"/>
      <c r="DX68" s="24"/>
      <c r="DY68" s="24"/>
      <c r="DZ68" s="24"/>
      <c r="EA68" s="24"/>
      <c r="EB68" s="24"/>
      <c r="EC68" s="24"/>
      <c r="ED68" s="24"/>
      <c r="EE68" s="24"/>
      <c r="EF68" s="24"/>
      <c r="EG68" s="24"/>
      <c r="EH68" s="24"/>
      <c r="EI68" s="24"/>
      <c r="EJ68" s="24"/>
      <c r="EK68" s="24"/>
      <c r="EL68" s="24"/>
      <c r="EM68" s="24"/>
      <c r="EN68" s="24"/>
      <c r="EO68" s="24"/>
      <c r="EP68" s="24"/>
      <c r="EQ68" s="24"/>
      <c r="ER68" s="24"/>
      <c r="ES68" s="24"/>
      <c r="ET68" s="24"/>
      <c r="EU68" s="24"/>
      <c r="EV68" s="24"/>
      <c r="EW68" s="24"/>
      <c r="EX68" s="24"/>
      <c r="EY68" s="24"/>
      <c r="EZ68" s="24"/>
      <c r="FA68" s="24"/>
      <c r="FB68" s="24"/>
      <c r="FC68" s="24"/>
      <c r="FD68" s="24"/>
      <c r="FE68" s="24"/>
      <c r="FF68" s="24"/>
      <c r="FG68" s="24"/>
      <c r="FH68" s="24"/>
      <c r="FI68" s="24"/>
      <c r="FJ68" s="24"/>
      <c r="FK68" s="24"/>
      <c r="FL68" s="24"/>
      <c r="FM68" s="24"/>
      <c r="FN68" s="24"/>
      <c r="FO68" s="24"/>
      <c r="FP68" s="24"/>
      <c r="FQ68" s="24"/>
      <c r="FR68" s="24"/>
      <c r="FS68" s="24"/>
      <c r="FT68" s="24"/>
      <c r="FU68" s="24"/>
      <c r="FV68" s="24"/>
      <c r="FW68" s="24"/>
      <c r="FX68" s="24"/>
      <c r="FY68" s="24"/>
      <c r="FZ68" s="24"/>
      <c r="GA68" s="24"/>
      <c r="GB68" s="24"/>
      <c r="GC68" s="24"/>
      <c r="GD68" s="24"/>
      <c r="GE68" s="24"/>
      <c r="GF68" s="24"/>
      <c r="GG68" s="24"/>
      <c r="GH68" s="24"/>
      <c r="GI68" s="24"/>
      <c r="GJ68" s="24"/>
      <c r="GK68" s="24"/>
      <c r="GL68" s="24"/>
      <c r="GM68" s="24"/>
      <c r="GN68" s="24"/>
      <c r="GO68" s="24"/>
      <c r="GP68" s="24"/>
      <c r="GQ68" s="24"/>
      <c r="GR68" s="24"/>
      <c r="GS68" s="24"/>
      <c r="GT68" s="24"/>
      <c r="GU68" s="24"/>
      <c r="GV68" s="24"/>
      <c r="GW68" s="24"/>
      <c r="GX68" s="24"/>
      <c r="GY68" s="24"/>
      <c r="GZ68" s="24"/>
      <c r="HA68" s="24"/>
      <c r="HB68" s="24"/>
      <c r="HC68" s="24"/>
      <c r="HD68" s="24"/>
      <c r="HE68" s="24"/>
      <c r="HF68" s="24"/>
      <c r="HG68" s="24"/>
      <c r="HH68" s="24"/>
      <c r="HI68" s="24"/>
      <c r="HJ68" s="24"/>
      <c r="HK68" s="24"/>
      <c r="HL68" s="24"/>
      <c r="HM68" s="24"/>
      <c r="HN68" s="24"/>
      <c r="HO68" s="24"/>
      <c r="HP68" s="24"/>
      <c r="HQ68" s="24"/>
      <c r="HR68" s="24"/>
      <c r="HS68" s="24"/>
      <c r="HT68" s="24"/>
      <c r="HU68" s="24"/>
      <c r="HV68" s="24"/>
      <c r="HW68" s="24"/>
      <c r="HX68" s="24"/>
      <c r="HY68" s="24"/>
      <c r="HZ68" s="24"/>
      <c r="IA68" s="24"/>
      <c r="IB68" s="24"/>
      <c r="IC68" s="24"/>
      <c r="ID68" s="24"/>
      <c r="IE68" s="24"/>
      <c r="IF68" s="24"/>
      <c r="IG68" s="24"/>
      <c r="IH68" s="24"/>
      <c r="II68" s="24"/>
      <c r="IJ68" s="24"/>
      <c r="IK68" s="24"/>
      <c r="IL68" s="24"/>
      <c r="IM68" s="24"/>
      <c r="IN68" s="24"/>
      <c r="IO68" s="24"/>
      <c r="IP68" s="24"/>
      <c r="IQ68" s="24"/>
      <c r="IR68" s="24"/>
      <c r="IS68" s="24"/>
      <c r="IT68" s="24"/>
      <c r="IU68" s="24"/>
      <c r="IV68" s="24"/>
      <c r="IW68" s="24"/>
      <c r="IX68" s="24"/>
      <c r="IY68" s="24"/>
      <c r="IZ68" s="24"/>
      <c r="JA68" s="24"/>
      <c r="JB68" s="24"/>
      <c r="JC68" s="24"/>
      <c r="JD68" s="24"/>
      <c r="JE68" s="24"/>
      <c r="JF68" s="24"/>
      <c r="JG68" s="24"/>
      <c r="JH68" s="24"/>
      <c r="JI68" s="24"/>
      <c r="JJ68" s="24"/>
      <c r="JK68" s="24"/>
      <c r="JL68" s="24"/>
      <c r="JM68" s="24"/>
      <c r="JN68" s="24"/>
      <c r="JO68" s="24"/>
      <c r="JP68" s="24"/>
      <c r="JQ68" s="24"/>
      <c r="JR68" s="24"/>
      <c r="JS68" s="24"/>
      <c r="JT68" s="24"/>
      <c r="JU68" s="24"/>
      <c r="JV68" s="24"/>
      <c r="JW68" s="24"/>
      <c r="JX68" s="24"/>
      <c r="JY68" s="24"/>
      <c r="JZ68" s="24"/>
      <c r="KA68" s="24"/>
      <c r="KB68" s="24"/>
      <c r="KC68" s="24"/>
      <c r="KD68" s="24"/>
      <c r="KE68" s="24"/>
      <c r="KF68" s="24"/>
      <c r="KG68" s="24"/>
      <c r="KH68" s="24"/>
      <c r="KI68" s="24"/>
      <c r="KJ68" s="24"/>
      <c r="KK68" s="24"/>
      <c r="KL68" s="24"/>
      <c r="KM68" s="24"/>
      <c r="KN68" s="24"/>
      <c r="KO68" s="24"/>
      <c r="KP68" s="24"/>
      <c r="KQ68" s="24"/>
      <c r="KR68" s="24"/>
      <c r="KS68" s="24"/>
      <c r="KT68" s="24"/>
      <c r="KU68" s="24"/>
      <c r="KV68" s="24"/>
      <c r="KW68" s="24"/>
      <c r="KX68" s="24"/>
      <c r="KY68" s="24"/>
      <c r="KZ68" s="24"/>
      <c r="LA68" s="24"/>
      <c r="LB68" s="24"/>
      <c r="LC68" s="24"/>
      <c r="LD68" s="24"/>
      <c r="LE68" s="24"/>
      <c r="LF68" s="24"/>
      <c r="LG68" s="24"/>
      <c r="LH68" s="24"/>
      <c r="LI68" s="24"/>
      <c r="LJ68" s="24"/>
      <c r="LK68" s="24"/>
      <c r="LL68" s="24"/>
      <c r="LM68" s="24"/>
      <c r="LN68" s="24"/>
      <c r="LO68" s="24"/>
      <c r="LP68" s="24"/>
      <c r="LQ68" s="24"/>
      <c r="LR68" s="24"/>
      <c r="LS68" s="24"/>
      <c r="LT68" s="24"/>
      <c r="LU68" s="24"/>
      <c r="LV68" s="24"/>
      <c r="LW68" s="24"/>
      <c r="LX68" s="24"/>
      <c r="LY68" s="24"/>
      <c r="LZ68" s="24"/>
      <c r="MA68" s="24"/>
      <c r="MB68" s="24"/>
      <c r="MC68" s="24"/>
      <c r="MD68" s="24"/>
      <c r="ME68" s="24"/>
      <c r="MF68" s="24"/>
      <c r="MG68" s="24"/>
      <c r="MH68" s="24"/>
      <c r="MI68" s="24"/>
      <c r="MJ68" s="24"/>
      <c r="MK68" s="24"/>
      <c r="ML68" s="24"/>
      <c r="MM68" s="24"/>
      <c r="MN68" s="24"/>
      <c r="MO68" s="24"/>
      <c r="MP68" s="24"/>
      <c r="MQ68" s="24"/>
      <c r="MR68" s="24"/>
      <c r="MS68" s="24"/>
      <c r="MT68" s="24"/>
      <c r="MU68" s="24"/>
      <c r="MV68" s="24"/>
      <c r="MW68" s="24"/>
      <c r="MX68" s="24"/>
      <c r="MY68" s="24"/>
      <c r="MZ68" s="24"/>
      <c r="NA68" s="24"/>
      <c r="NB68" s="24"/>
      <c r="NC68" s="24"/>
      <c r="ND68" s="24"/>
      <c r="NE68" s="24"/>
      <c r="NF68" s="24"/>
      <c r="NG68" s="24"/>
      <c r="NH68" s="24"/>
      <c r="NI68" s="24"/>
      <c r="NJ68" s="24"/>
      <c r="NK68" s="24"/>
      <c r="NL68" s="24"/>
      <c r="NM68" s="24"/>
      <c r="NN68" s="24"/>
      <c r="NO68" s="24"/>
      <c r="NP68" s="24"/>
      <c r="NQ68" s="24"/>
      <c r="NR68" s="24"/>
      <c r="NS68" s="24"/>
      <c r="NT68" s="24"/>
      <c r="NU68" s="24"/>
      <c r="NV68" s="24"/>
      <c r="NW68" s="24"/>
      <c r="NX68" s="24"/>
      <c r="NY68" s="24"/>
      <c r="NZ68" s="24"/>
      <c r="OA68" s="24"/>
      <c r="OB68" s="24"/>
      <c r="OC68" s="24"/>
      <c r="OD68" s="24"/>
      <c r="OE68" s="24"/>
      <c r="OF68" s="24"/>
      <c r="OG68" s="24"/>
      <c r="OH68" s="24"/>
      <c r="OI68" s="24"/>
      <c r="OJ68" s="24"/>
      <c r="OK68" s="24"/>
      <c r="OL68" s="24"/>
      <c r="OM68" s="24"/>
      <c r="ON68" s="24"/>
      <c r="OO68" s="24"/>
      <c r="OP68" s="24"/>
      <c r="OQ68" s="24"/>
      <c r="OR68" s="24"/>
      <c r="OS68" s="24"/>
      <c r="OT68" s="24"/>
      <c r="OU68" s="24"/>
      <c r="OV68" s="24"/>
      <c r="OW68" s="24"/>
      <c r="OX68" s="24"/>
      <c r="OY68" s="24"/>
      <c r="OZ68" s="24"/>
      <c r="PA68" s="24"/>
      <c r="PB68" s="24"/>
      <c r="PC68" s="24"/>
      <c r="PD68" s="24"/>
      <c r="PE68" s="24"/>
      <c r="PF68" s="24"/>
      <c r="PG68" s="24"/>
      <c r="PH68" s="24"/>
      <c r="PI68" s="24"/>
      <c r="PJ68" s="24"/>
      <c r="PK68" s="24"/>
      <c r="PL68" s="24"/>
      <c r="PM68" s="24"/>
      <c r="PN68" s="24"/>
      <c r="PO68" s="24"/>
      <c r="PP68" s="24"/>
      <c r="PQ68" s="24"/>
      <c r="PR68" s="24"/>
      <c r="PS68" s="24"/>
      <c r="PT68" s="24"/>
      <c r="PU68" s="24"/>
      <c r="PV68" s="24"/>
      <c r="PW68" s="24"/>
      <c r="PX68" s="24"/>
      <c r="PY68" s="24"/>
      <c r="PZ68" s="24"/>
      <c r="QA68" s="24"/>
      <c r="QB68" s="24"/>
      <c r="QC68" s="24"/>
      <c r="QD68" s="24"/>
      <c r="QE68" s="24"/>
      <c r="QF68" s="24"/>
      <c r="QG68" s="24"/>
      <c r="QH68" s="24"/>
      <c r="QI68" s="24"/>
      <c r="QJ68" s="24"/>
      <c r="QK68" s="24"/>
      <c r="QL68" s="24"/>
      <c r="QM68" s="24"/>
      <c r="QN68" s="24"/>
      <c r="QO68" s="24"/>
      <c r="QP68" s="24"/>
      <c r="QQ68" s="24"/>
      <c r="QR68" s="24"/>
      <c r="QS68" s="24"/>
      <c r="QT68" s="24"/>
      <c r="QU68" s="24"/>
      <c r="QV68" s="24"/>
      <c r="QW68" s="24"/>
      <c r="QX68" s="24"/>
      <c r="QY68" s="24"/>
      <c r="QZ68" s="24"/>
      <c r="RA68" s="24"/>
      <c r="RB68" s="24"/>
      <c r="RC68" s="24"/>
      <c r="RD68" s="24"/>
      <c r="RE68" s="24"/>
      <c r="RF68" s="24"/>
      <c r="RG68" s="24"/>
      <c r="RH68" s="24"/>
      <c r="RI68" s="24"/>
      <c r="RJ68" s="24"/>
      <c r="RK68" s="24"/>
      <c r="RL68" s="24"/>
      <c r="RM68" s="24"/>
      <c r="RN68" s="24"/>
      <c r="RO68" s="24"/>
      <c r="RP68" s="24"/>
      <c r="RQ68" s="24"/>
      <c r="RR68" s="24"/>
      <c r="RS68" s="24"/>
      <c r="RT68" s="24"/>
      <c r="RU68" s="24"/>
      <c r="RV68" s="24"/>
      <c r="RW68" s="24"/>
      <c r="RX68" s="24"/>
      <c r="RY68" s="24"/>
      <c r="RZ68" s="24"/>
      <c r="SA68" s="24"/>
      <c r="SB68" s="24"/>
      <c r="SC68" s="24"/>
      <c r="SD68" s="24"/>
      <c r="SE68" s="24"/>
      <c r="SF68" s="24"/>
      <c r="SG68" s="24"/>
      <c r="SH68" s="24"/>
      <c r="SI68" s="24"/>
      <c r="SJ68" s="24"/>
      <c r="SK68" s="24"/>
      <c r="SL68" s="24"/>
      <c r="SM68" s="24"/>
      <c r="SN68" s="24"/>
      <c r="SO68" s="24"/>
      <c r="SP68" s="24"/>
      <c r="SQ68" s="24"/>
      <c r="SR68" s="24"/>
      <c r="SS68" s="24"/>
      <c r="ST68" s="24"/>
      <c r="SU68" s="24"/>
      <c r="SV68" s="24"/>
      <c r="SW68" s="24"/>
      <c r="SX68" s="24"/>
      <c r="SY68" s="24"/>
      <c r="SZ68" s="24"/>
      <c r="TA68" s="24"/>
      <c r="TB68" s="24"/>
      <c r="TC68" s="24"/>
      <c r="TD68" s="24"/>
      <c r="TE68" s="24"/>
      <c r="TF68" s="24"/>
      <c r="TG68" s="24"/>
      <c r="TH68" s="24"/>
      <c r="TI68" s="24"/>
      <c r="TJ68" s="24"/>
      <c r="TK68" s="24"/>
      <c r="TL68" s="24"/>
      <c r="TM68" s="24"/>
      <c r="TN68" s="24"/>
      <c r="TO68" s="24"/>
      <c r="TP68" s="24"/>
      <c r="TQ68" s="24"/>
      <c r="TR68" s="24"/>
      <c r="TS68" s="24"/>
      <c r="TT68" s="24"/>
      <c r="TU68" s="24"/>
      <c r="TV68" s="24"/>
      <c r="TW68" s="24"/>
      <c r="TX68" s="24"/>
      <c r="TY68" s="24"/>
      <c r="TZ68" s="24"/>
      <c r="UA68" s="24"/>
      <c r="UB68" s="24"/>
      <c r="UC68" s="24"/>
      <c r="UD68" s="24"/>
      <c r="UE68" s="24"/>
      <c r="UF68" s="24"/>
      <c r="UG68" s="24"/>
      <c r="UH68" s="24"/>
      <c r="UI68" s="24"/>
      <c r="UJ68" s="24"/>
      <c r="UK68" s="24"/>
      <c r="UL68" s="24"/>
      <c r="UM68" s="24"/>
      <c r="UN68" s="24"/>
      <c r="UO68" s="24"/>
      <c r="UP68" s="24"/>
      <c r="UQ68" s="24"/>
      <c r="UR68" s="24"/>
      <c r="US68" s="24"/>
      <c r="UT68" s="24"/>
      <c r="UU68" s="24"/>
      <c r="UV68" s="24"/>
      <c r="UW68" s="24"/>
      <c r="UX68" s="24"/>
      <c r="UY68" s="24"/>
      <c r="UZ68" s="24"/>
      <c r="VA68" s="24"/>
      <c r="VB68" s="24"/>
      <c r="VC68" s="24"/>
      <c r="VD68" s="24"/>
      <c r="VE68" s="24"/>
      <c r="VF68" s="24"/>
      <c r="VG68" s="24"/>
      <c r="VH68" s="24"/>
      <c r="VI68" s="24"/>
      <c r="VJ68" s="24"/>
      <c r="VK68" s="24"/>
      <c r="VL68" s="24"/>
      <c r="VM68" s="24"/>
      <c r="VN68" s="24"/>
      <c r="VO68" s="24"/>
      <c r="VP68" s="24"/>
      <c r="VQ68" s="24"/>
      <c r="VR68" s="24"/>
      <c r="VS68" s="24"/>
      <c r="VT68" s="24"/>
      <c r="VU68" s="24"/>
      <c r="VV68" s="24"/>
      <c r="VW68" s="24"/>
      <c r="VX68" s="24"/>
      <c r="VY68" s="24"/>
      <c r="VZ68" s="24"/>
      <c r="WA68" s="24"/>
      <c r="WB68" s="24"/>
      <c r="WC68" s="24"/>
      <c r="WD68" s="24"/>
      <c r="WE68" s="24"/>
      <c r="WF68" s="24"/>
      <c r="WG68" s="24"/>
      <c r="WH68" s="24"/>
      <c r="WI68" s="24"/>
      <c r="WJ68" s="24"/>
      <c r="WK68" s="24"/>
      <c r="WL68" s="24"/>
      <c r="WM68" s="24"/>
      <c r="WN68" s="24"/>
      <c r="WO68" s="24"/>
      <c r="WP68" s="24"/>
      <c r="WQ68" s="24"/>
      <c r="WR68" s="24"/>
      <c r="WS68" s="24"/>
      <c r="WT68" s="24"/>
      <c r="WU68" s="24"/>
      <c r="WV68" s="24"/>
      <c r="WW68" s="24"/>
      <c r="WX68" s="24"/>
      <c r="WY68" s="24"/>
      <c r="WZ68" s="24"/>
      <c r="XA68" s="24"/>
      <c r="XB68" s="24"/>
      <c r="XC68" s="24"/>
      <c r="XD68" s="24"/>
      <c r="XE68" s="24"/>
      <c r="XF68" s="24"/>
      <c r="XG68" s="24"/>
      <c r="XH68" s="24"/>
      <c r="XI68" s="24"/>
      <c r="XJ68" s="24"/>
      <c r="XK68" s="24"/>
      <c r="XL68" s="24"/>
      <c r="XM68" s="24"/>
      <c r="XN68" s="24"/>
      <c r="XO68" s="24"/>
      <c r="XP68" s="24"/>
      <c r="XQ68" s="24"/>
      <c r="XR68" s="24"/>
      <c r="XS68" s="24"/>
      <c r="XT68" s="24"/>
      <c r="XU68" s="24"/>
      <c r="XV68" s="24"/>
      <c r="XW68" s="24"/>
      <c r="XX68" s="24"/>
      <c r="XY68" s="24"/>
      <c r="XZ68" s="24"/>
      <c r="YA68" s="24"/>
      <c r="YB68" s="24"/>
      <c r="YC68" s="24"/>
      <c r="YD68" s="24"/>
      <c r="YE68" s="24"/>
      <c r="YF68" s="24"/>
      <c r="YG68" s="24"/>
      <c r="YH68" s="24"/>
      <c r="YI68" s="24"/>
      <c r="YJ68" s="24"/>
      <c r="YK68" s="24"/>
      <c r="YL68" s="24"/>
      <c r="YM68" s="24"/>
      <c r="YN68" s="24"/>
      <c r="YO68" s="24"/>
      <c r="YP68" s="24"/>
      <c r="YQ68" s="24"/>
      <c r="YR68" s="24"/>
      <c r="YS68" s="24"/>
      <c r="YT68" s="24"/>
      <c r="YU68" s="24"/>
      <c r="YV68" s="24"/>
      <c r="YW68" s="24"/>
      <c r="YX68" s="24"/>
      <c r="YY68" s="24"/>
      <c r="YZ68" s="24"/>
      <c r="ZA68" s="24"/>
      <c r="ZB68" s="24"/>
      <c r="ZC68" s="24"/>
      <c r="ZD68" s="24"/>
      <c r="ZE68" s="24"/>
      <c r="ZF68" s="24"/>
      <c r="ZG68" s="24"/>
      <c r="ZH68" s="24"/>
      <c r="ZI68" s="24"/>
      <c r="ZJ68" s="24"/>
      <c r="ZK68" s="24"/>
      <c r="ZL68" s="24"/>
      <c r="ZM68" s="24"/>
      <c r="ZN68" s="24"/>
      <c r="ZO68" s="24"/>
      <c r="ZP68" s="24"/>
      <c r="ZQ68" s="24"/>
      <c r="ZR68" s="24"/>
      <c r="ZS68" s="24"/>
      <c r="ZT68" s="24"/>
      <c r="ZU68" s="24"/>
      <c r="ZV68" s="24"/>
      <c r="ZW68" s="24"/>
      <c r="ZX68" s="24"/>
      <c r="ZY68" s="24"/>
      <c r="ZZ68" s="24"/>
      <c r="AAA68" s="24"/>
      <c r="AAB68" s="24"/>
      <c r="AAC68" s="24"/>
      <c r="AAD68" s="24"/>
      <c r="AAE68" s="24"/>
      <c r="AAF68" s="24"/>
      <c r="AAG68" s="24"/>
      <c r="AAH68" s="24"/>
      <c r="AAI68" s="24"/>
      <c r="AAJ68" s="24"/>
      <c r="AAK68" s="24"/>
      <c r="AAL68" s="24"/>
      <c r="AAM68" s="24"/>
      <c r="AAN68" s="24"/>
      <c r="AAO68" s="24"/>
      <c r="AAP68" s="24"/>
      <c r="AAQ68" s="24"/>
      <c r="AAR68" s="24"/>
      <c r="AAS68" s="24"/>
      <c r="AAT68" s="24"/>
      <c r="AAU68" s="24"/>
      <c r="AAV68" s="24"/>
      <c r="AAW68" s="24"/>
      <c r="AAX68" s="24"/>
      <c r="AAY68" s="24"/>
      <c r="AAZ68" s="24"/>
      <c r="ABA68" s="24"/>
      <c r="ABB68" s="24"/>
      <c r="ABC68" s="24"/>
      <c r="ABD68" s="24"/>
      <c r="ABE68" s="24"/>
      <c r="ABF68" s="24"/>
      <c r="ABG68" s="24"/>
      <c r="ABH68" s="24"/>
      <c r="ABI68" s="24"/>
      <c r="ABJ68" s="24"/>
      <c r="ABK68" s="24"/>
      <c r="ABL68" s="24"/>
      <c r="ABM68" s="24"/>
      <c r="ABN68" s="24"/>
      <c r="ABO68" s="24"/>
      <c r="ABP68" s="24"/>
      <c r="ABQ68" s="24"/>
      <c r="ABR68" s="24"/>
      <c r="ABS68" s="24"/>
      <c r="ABT68" s="24"/>
      <c r="ABU68" s="24"/>
      <c r="ABV68" s="24"/>
      <c r="ABW68" s="24"/>
      <c r="ABX68" s="24"/>
      <c r="ABY68" s="24"/>
      <c r="ABZ68" s="24"/>
      <c r="ACA68" s="24"/>
      <c r="ACB68" s="24"/>
      <c r="ACC68" s="24"/>
      <c r="ACD68" s="24"/>
      <c r="ACE68" s="24"/>
      <c r="ACF68" s="24"/>
      <c r="ACG68" s="24"/>
      <c r="ACH68" s="24"/>
      <c r="ACI68" s="24"/>
      <c r="ACJ68" s="24"/>
      <c r="ACK68" s="24"/>
      <c r="ACL68" s="24"/>
      <c r="ACM68" s="24"/>
      <c r="ACN68" s="24"/>
      <c r="ACO68" s="24"/>
      <c r="ACP68" s="24"/>
      <c r="ACQ68" s="24"/>
      <c r="ACR68" s="24"/>
      <c r="ACS68" s="24"/>
      <c r="ACT68" s="24"/>
      <c r="ACU68" s="24"/>
      <c r="ACV68" s="24"/>
      <c r="ACW68" s="24"/>
      <c r="ACX68" s="24"/>
      <c r="ACY68" s="24"/>
      <c r="ACZ68" s="24"/>
      <c r="ADA68" s="24"/>
      <c r="ADB68" s="24"/>
      <c r="ADC68" s="24"/>
      <c r="ADD68" s="24"/>
      <c r="ADE68" s="24"/>
      <c r="ADF68" s="24"/>
      <c r="ADG68" s="24"/>
      <c r="ADH68" s="24"/>
      <c r="ADI68" s="24"/>
      <c r="ADJ68" s="24"/>
      <c r="ADK68" s="24"/>
      <c r="ADL68" s="24"/>
      <c r="ADM68" s="24"/>
      <c r="ADN68" s="24"/>
      <c r="ADO68" s="24"/>
      <c r="ADP68" s="24"/>
      <c r="ADQ68" s="24"/>
      <c r="ADR68" s="24"/>
      <c r="ADS68" s="24"/>
      <c r="ADT68" s="24"/>
      <c r="ADU68" s="24"/>
      <c r="ADV68" s="24"/>
      <c r="ADW68" s="24"/>
      <c r="ADX68" s="24"/>
      <c r="ADY68" s="24"/>
      <c r="ADZ68" s="24"/>
      <c r="AEA68" s="24"/>
      <c r="AEB68" s="24"/>
      <c r="AEC68" s="24"/>
      <c r="AED68" s="24"/>
      <c r="AEE68" s="24"/>
      <c r="AEF68" s="24"/>
      <c r="AEG68" s="24"/>
      <c r="AEH68" s="24"/>
      <c r="AEI68" s="24"/>
      <c r="AEJ68" s="24"/>
      <c r="AEK68" s="24"/>
      <c r="AEL68" s="24"/>
      <c r="AEM68" s="24"/>
      <c r="AEN68" s="24"/>
      <c r="AEO68" s="24"/>
      <c r="AEP68" s="24"/>
      <c r="AEQ68" s="24"/>
      <c r="AER68" s="24"/>
      <c r="AES68" s="24"/>
      <c r="AET68" s="24"/>
      <c r="AEU68" s="24"/>
      <c r="AEV68" s="24"/>
      <c r="AEW68" s="24"/>
      <c r="AEX68" s="24"/>
      <c r="AEY68" s="24"/>
      <c r="AEZ68" s="24"/>
      <c r="AFA68" s="24"/>
      <c r="AFB68" s="24"/>
      <c r="AFC68" s="24"/>
      <c r="AFD68" s="24"/>
      <c r="AFE68" s="24"/>
      <c r="AFF68" s="24"/>
      <c r="AFG68" s="24"/>
      <c r="AFH68" s="24"/>
      <c r="AFI68" s="24"/>
      <c r="AFJ68" s="24"/>
      <c r="AFK68" s="24"/>
      <c r="AFL68" s="24"/>
      <c r="AFM68" s="24"/>
      <c r="AFN68" s="24"/>
      <c r="AFO68" s="24"/>
      <c r="AFP68" s="24"/>
      <c r="AFQ68" s="24"/>
      <c r="AFR68" s="24"/>
      <c r="AFS68" s="24"/>
      <c r="AFT68" s="24"/>
      <c r="AFU68" s="24"/>
      <c r="AFV68" s="24"/>
      <c r="AFW68" s="24"/>
      <c r="AFX68" s="24"/>
      <c r="AFY68" s="24"/>
      <c r="AFZ68" s="24"/>
      <c r="AGA68" s="24"/>
      <c r="AGB68" s="24"/>
      <c r="AGC68" s="24"/>
      <c r="AGD68" s="24"/>
      <c r="AGE68" s="24"/>
      <c r="AGF68" s="24"/>
      <c r="AGG68" s="24"/>
      <c r="AGH68" s="24"/>
      <c r="AGI68" s="24"/>
      <c r="AGJ68" s="24"/>
      <c r="AGK68" s="24"/>
      <c r="AGL68" s="24"/>
      <c r="AGM68" s="24"/>
      <c r="AGN68" s="24"/>
      <c r="AGO68" s="24"/>
      <c r="AGP68" s="24"/>
      <c r="AGQ68" s="24"/>
      <c r="AGR68" s="24"/>
      <c r="AGS68" s="24"/>
      <c r="AGT68" s="24"/>
      <c r="AGU68" s="24"/>
      <c r="AGV68" s="24"/>
      <c r="AGW68" s="24"/>
      <c r="AGX68" s="24"/>
      <c r="AGY68" s="24"/>
      <c r="AGZ68" s="24"/>
      <c r="AHA68" s="24"/>
      <c r="AHB68" s="24"/>
      <c r="AHC68" s="24"/>
      <c r="AHD68" s="24"/>
      <c r="AHE68" s="24"/>
      <c r="AHF68" s="24"/>
      <c r="AHG68" s="24"/>
      <c r="AHH68" s="24"/>
      <c r="AHI68" s="24"/>
      <c r="AHJ68" s="24"/>
      <c r="AHK68" s="24"/>
      <c r="AHL68" s="24"/>
      <c r="AHM68" s="24"/>
      <c r="AHN68" s="24"/>
      <c r="AHO68" s="24"/>
      <c r="AHP68" s="24"/>
      <c r="AHQ68" s="24"/>
      <c r="AHR68" s="24"/>
      <c r="AHS68" s="24"/>
      <c r="AHT68" s="24"/>
      <c r="AHU68" s="24"/>
      <c r="AHV68" s="24"/>
      <c r="AHW68" s="24"/>
      <c r="AHX68" s="24"/>
      <c r="AHY68" s="24"/>
      <c r="AHZ68" s="24"/>
      <c r="AIA68" s="24"/>
      <c r="AIB68" s="24"/>
      <c r="AIC68" s="24"/>
      <c r="AID68" s="24"/>
      <c r="AIE68" s="24"/>
      <c r="AIF68" s="24"/>
      <c r="AIG68" s="24"/>
      <c r="AIH68" s="24"/>
      <c r="AII68" s="24"/>
      <c r="AIJ68" s="24"/>
      <c r="AIK68" s="24"/>
      <c r="AIL68" s="24"/>
      <c r="AIM68" s="24"/>
      <c r="AIN68" s="24"/>
      <c r="AIO68" s="24"/>
      <c r="AIP68" s="24"/>
      <c r="AIQ68" s="24"/>
      <c r="AIR68" s="24"/>
      <c r="AIS68" s="24"/>
      <c r="AIT68" s="24"/>
      <c r="AIU68" s="24"/>
      <c r="AIV68" s="24"/>
      <c r="AIW68" s="24"/>
      <c r="AIX68" s="24"/>
      <c r="AIY68" s="24"/>
      <c r="AIZ68" s="24"/>
      <c r="AJA68" s="24"/>
      <c r="AJB68" s="24"/>
      <c r="AJC68" s="24"/>
      <c r="AJD68" s="24"/>
      <c r="AJE68" s="24"/>
      <c r="AJF68" s="24"/>
      <c r="AJG68" s="24"/>
      <c r="AJH68" s="24"/>
      <c r="AJI68" s="24"/>
      <c r="AJJ68" s="24"/>
      <c r="AJK68" s="24"/>
      <c r="AJL68" s="24"/>
      <c r="AJM68" s="24"/>
      <c r="AJN68" s="24"/>
      <c r="AJO68" s="24"/>
      <c r="AJP68" s="24"/>
      <c r="AJQ68" s="24"/>
      <c r="AJR68" s="24"/>
      <c r="AJS68" s="24"/>
      <c r="AJT68" s="24"/>
      <c r="AJU68" s="24"/>
      <c r="AJV68" s="24"/>
      <c r="AJW68" s="24"/>
      <c r="AJX68" s="24"/>
      <c r="AJY68" s="24"/>
      <c r="AJZ68" s="24"/>
      <c r="AKA68" s="24"/>
      <c r="AKB68" s="24"/>
      <c r="AKC68" s="24"/>
      <c r="AKD68" s="24"/>
      <c r="AKE68" s="24"/>
      <c r="AKF68" s="24"/>
      <c r="AKG68" s="24"/>
      <c r="AKH68" s="24"/>
      <c r="AKI68" s="24"/>
      <c r="AKJ68" s="24"/>
      <c r="AKK68" s="24"/>
      <c r="AKL68" s="24"/>
      <c r="AKM68" s="24"/>
      <c r="AKN68" s="24"/>
      <c r="AKO68" s="24"/>
      <c r="AKP68" s="24"/>
      <c r="AKQ68" s="24"/>
      <c r="AKR68" s="24"/>
      <c r="AKS68" s="24"/>
      <c r="AKT68" s="24"/>
      <c r="AKU68" s="24"/>
      <c r="AKV68" s="24"/>
      <c r="AKW68" s="24"/>
      <c r="AKX68" s="24"/>
      <c r="AKY68" s="24"/>
      <c r="AKZ68" s="24"/>
      <c r="ALA68" s="24"/>
      <c r="ALB68" s="24"/>
      <c r="ALC68" s="24"/>
      <c r="ALD68" s="24"/>
      <c r="ALE68" s="24"/>
      <c r="ALF68" s="24"/>
      <c r="ALG68" s="24"/>
      <c r="ALH68" s="24"/>
      <c r="ALI68" s="24"/>
      <c r="ALJ68" s="24"/>
      <c r="ALK68" s="24"/>
      <c r="ALL68" s="24"/>
      <c r="ALM68" s="24"/>
      <c r="ALN68" s="24"/>
      <c r="ALO68" s="24"/>
      <c r="ALP68" s="24"/>
      <c r="ALQ68" s="24"/>
      <c r="ALR68" s="24"/>
      <c r="ALS68" s="24"/>
      <c r="ALT68" s="24"/>
      <c r="ALU68" s="24"/>
      <c r="ALV68" s="24"/>
      <c r="ALW68" s="24"/>
      <c r="ALX68" s="24"/>
      <c r="ALY68" s="24"/>
      <c r="ALZ68" s="24"/>
      <c r="AMA68" s="24"/>
      <c r="AMB68" s="24"/>
      <c r="AMC68" s="24"/>
    </row>
    <row r="69" spans="1:1017" s="61" customFormat="1">
      <c r="A69" s="55" t="s">
        <v>7</v>
      </c>
      <c r="B69" s="171"/>
      <c r="C69" s="56" t="s">
        <v>196</v>
      </c>
      <c r="D69" s="73"/>
      <c r="E69" s="55"/>
      <c r="F69" s="111"/>
      <c r="G69" s="57"/>
      <c r="H69" s="80"/>
      <c r="I69" s="57"/>
      <c r="J69" s="57"/>
      <c r="K69" s="57">
        <f>SUBTOTAL(9,K70:K82)</f>
        <v>624569.79</v>
      </c>
      <c r="L69" s="58"/>
      <c r="M69" s="24"/>
      <c r="N69" s="24"/>
      <c r="O69" s="24"/>
      <c r="P69" s="24"/>
      <c r="Q69" s="24"/>
      <c r="R69" s="24"/>
      <c r="S69" s="24"/>
      <c r="T69" s="24"/>
      <c r="U69" s="24"/>
      <c r="V69" s="24"/>
      <c r="W69" s="24"/>
      <c r="X69" s="24"/>
      <c r="Y69" s="24"/>
      <c r="Z69" s="24"/>
      <c r="AA69" s="24"/>
      <c r="AB69" s="24"/>
      <c r="AC69" s="24"/>
      <c r="AD69" s="24"/>
      <c r="AE69" s="24"/>
      <c r="AF69" s="24"/>
      <c r="AG69" s="24"/>
      <c r="AH69" s="24"/>
      <c r="AI69" s="24"/>
      <c r="AJ69" s="24"/>
      <c r="AK69" s="24"/>
      <c r="AL69" s="24"/>
      <c r="AM69" s="24"/>
      <c r="AN69" s="24"/>
      <c r="AO69" s="24"/>
      <c r="AP69" s="24"/>
      <c r="AQ69" s="24"/>
      <c r="AR69" s="24"/>
      <c r="AS69" s="24"/>
      <c r="AT69" s="24"/>
      <c r="AU69" s="24"/>
      <c r="AV69" s="24"/>
      <c r="AW69" s="24"/>
      <c r="AX69" s="24"/>
      <c r="AY69" s="24"/>
      <c r="AZ69" s="24"/>
      <c r="BA69" s="24"/>
      <c r="BB69" s="24"/>
      <c r="BC69" s="24"/>
      <c r="BD69" s="24"/>
      <c r="BE69" s="24"/>
      <c r="BF69" s="24"/>
      <c r="BG69" s="24"/>
      <c r="BH69" s="24"/>
      <c r="BI69" s="24"/>
      <c r="BJ69" s="24"/>
      <c r="BK69" s="24"/>
      <c r="BL69" s="24"/>
      <c r="BM69" s="24"/>
      <c r="BN69" s="24"/>
      <c r="BO69" s="24"/>
      <c r="BP69" s="24"/>
      <c r="BQ69" s="24"/>
      <c r="BR69" s="24"/>
      <c r="BS69" s="24"/>
      <c r="BT69" s="24"/>
      <c r="BU69" s="24"/>
      <c r="BV69" s="24"/>
      <c r="BW69" s="24"/>
      <c r="BX69" s="24"/>
      <c r="BY69" s="24"/>
      <c r="BZ69" s="24"/>
      <c r="CA69" s="24"/>
      <c r="CB69" s="24"/>
      <c r="CC69" s="24"/>
      <c r="CD69" s="24"/>
      <c r="CE69" s="24"/>
      <c r="CF69" s="24"/>
      <c r="CG69" s="24"/>
      <c r="CH69" s="24"/>
      <c r="CI69" s="24"/>
      <c r="CJ69" s="24"/>
      <c r="CK69" s="24"/>
      <c r="CL69" s="24"/>
      <c r="CM69" s="24"/>
      <c r="CN69" s="24"/>
      <c r="CO69" s="24"/>
      <c r="CP69" s="24"/>
      <c r="CQ69" s="24"/>
      <c r="CR69" s="24"/>
      <c r="CS69" s="24"/>
      <c r="CT69" s="24"/>
      <c r="CU69" s="24"/>
      <c r="CV69" s="24"/>
      <c r="CW69" s="24"/>
      <c r="CX69" s="24"/>
      <c r="CY69" s="24"/>
      <c r="CZ69" s="24"/>
      <c r="DA69" s="24"/>
      <c r="DB69" s="24"/>
      <c r="DC69" s="24"/>
      <c r="DD69" s="24"/>
      <c r="DE69" s="24"/>
      <c r="DF69" s="24"/>
      <c r="DG69" s="24"/>
      <c r="DH69" s="24"/>
      <c r="DI69" s="24"/>
      <c r="DJ69" s="24"/>
      <c r="DK69" s="24"/>
      <c r="DL69" s="24"/>
      <c r="DM69" s="24"/>
      <c r="DN69" s="24"/>
      <c r="DO69" s="24"/>
      <c r="DP69" s="24"/>
      <c r="DQ69" s="24"/>
      <c r="DR69" s="24"/>
      <c r="DS69" s="24"/>
      <c r="DT69" s="24"/>
      <c r="DU69" s="24"/>
      <c r="DV69" s="24"/>
      <c r="DW69" s="24"/>
      <c r="DX69" s="24"/>
      <c r="DY69" s="24"/>
      <c r="DZ69" s="24"/>
      <c r="EA69" s="24"/>
      <c r="EB69" s="24"/>
      <c r="EC69" s="24"/>
      <c r="ED69" s="24"/>
      <c r="EE69" s="24"/>
      <c r="EF69" s="24"/>
      <c r="EG69" s="24"/>
      <c r="EH69" s="24"/>
      <c r="EI69" s="24"/>
      <c r="EJ69" s="24"/>
      <c r="EK69" s="24"/>
      <c r="EL69" s="24"/>
      <c r="EM69" s="24"/>
      <c r="EN69" s="24"/>
      <c r="EO69" s="24"/>
      <c r="EP69" s="24"/>
      <c r="EQ69" s="24"/>
      <c r="ER69" s="24"/>
      <c r="ES69" s="24"/>
      <c r="ET69" s="24"/>
      <c r="EU69" s="24"/>
      <c r="EV69" s="24"/>
      <c r="EW69" s="24"/>
      <c r="EX69" s="24"/>
      <c r="EY69" s="24"/>
      <c r="EZ69" s="24"/>
      <c r="FA69" s="24"/>
      <c r="FB69" s="24"/>
      <c r="FC69" s="24"/>
      <c r="FD69" s="24"/>
      <c r="FE69" s="24"/>
      <c r="FF69" s="24"/>
      <c r="FG69" s="24"/>
      <c r="FH69" s="24"/>
      <c r="FI69" s="24"/>
      <c r="FJ69" s="24"/>
      <c r="FK69" s="24"/>
      <c r="FL69" s="24"/>
      <c r="FM69" s="24"/>
      <c r="FN69" s="24"/>
      <c r="FO69" s="24"/>
      <c r="FP69" s="24"/>
      <c r="FQ69" s="24"/>
      <c r="FR69" s="24"/>
      <c r="FS69" s="24"/>
      <c r="FT69" s="24"/>
      <c r="FU69" s="24"/>
      <c r="FV69" s="24"/>
      <c r="FW69" s="24"/>
      <c r="FX69" s="24"/>
      <c r="FY69" s="24"/>
      <c r="FZ69" s="24"/>
      <c r="GA69" s="24"/>
      <c r="GB69" s="24"/>
      <c r="GC69" s="24"/>
      <c r="GD69" s="24"/>
      <c r="GE69" s="24"/>
      <c r="GF69" s="24"/>
      <c r="GG69" s="24"/>
      <c r="GH69" s="24"/>
      <c r="GI69" s="24"/>
      <c r="GJ69" s="24"/>
      <c r="GK69" s="24"/>
      <c r="GL69" s="24"/>
      <c r="GM69" s="24"/>
      <c r="GN69" s="24"/>
      <c r="GO69" s="24"/>
      <c r="GP69" s="24"/>
      <c r="GQ69" s="24"/>
      <c r="GR69" s="24"/>
      <c r="GS69" s="24"/>
      <c r="GT69" s="24"/>
      <c r="GU69" s="24"/>
      <c r="GV69" s="24"/>
      <c r="GW69" s="24"/>
      <c r="GX69" s="24"/>
      <c r="GY69" s="24"/>
      <c r="GZ69" s="24"/>
      <c r="HA69" s="24"/>
      <c r="HB69" s="24"/>
      <c r="HC69" s="24"/>
      <c r="HD69" s="24"/>
      <c r="HE69" s="24"/>
      <c r="HF69" s="24"/>
      <c r="HG69" s="24"/>
      <c r="HH69" s="24"/>
      <c r="HI69" s="24"/>
      <c r="HJ69" s="24"/>
      <c r="HK69" s="24"/>
      <c r="HL69" s="24"/>
      <c r="HM69" s="24"/>
      <c r="HN69" s="24"/>
      <c r="HO69" s="24"/>
      <c r="HP69" s="24"/>
      <c r="HQ69" s="24"/>
      <c r="HR69" s="24"/>
      <c r="HS69" s="24"/>
      <c r="HT69" s="24"/>
      <c r="HU69" s="24"/>
      <c r="HV69" s="24"/>
      <c r="HW69" s="24"/>
      <c r="HX69" s="24"/>
      <c r="HY69" s="24"/>
      <c r="HZ69" s="24"/>
      <c r="IA69" s="24"/>
      <c r="IB69" s="24"/>
      <c r="IC69" s="24"/>
      <c r="ID69" s="24"/>
      <c r="IE69" s="24"/>
      <c r="IF69" s="24"/>
      <c r="IG69" s="24"/>
      <c r="IH69" s="24"/>
      <c r="II69" s="24"/>
      <c r="IJ69" s="24"/>
      <c r="IK69" s="24"/>
      <c r="IL69" s="24"/>
      <c r="IM69" s="24"/>
      <c r="IN69" s="24"/>
      <c r="IO69" s="24"/>
      <c r="IP69" s="24"/>
      <c r="IQ69" s="24"/>
      <c r="IR69" s="24"/>
      <c r="IS69" s="24"/>
      <c r="IT69" s="24"/>
      <c r="IU69" s="24"/>
      <c r="IV69" s="24"/>
      <c r="IW69" s="24"/>
      <c r="IX69" s="24"/>
      <c r="IY69" s="24"/>
      <c r="IZ69" s="24"/>
      <c r="JA69" s="24"/>
      <c r="JB69" s="24"/>
      <c r="JC69" s="24"/>
      <c r="JD69" s="24"/>
      <c r="JE69" s="24"/>
      <c r="JF69" s="24"/>
      <c r="JG69" s="24"/>
      <c r="JH69" s="24"/>
      <c r="JI69" s="24"/>
      <c r="JJ69" s="24"/>
      <c r="JK69" s="24"/>
      <c r="JL69" s="24"/>
      <c r="JM69" s="24"/>
      <c r="JN69" s="24"/>
      <c r="JO69" s="24"/>
      <c r="JP69" s="24"/>
      <c r="JQ69" s="24"/>
      <c r="JR69" s="24"/>
      <c r="JS69" s="24"/>
      <c r="JT69" s="24"/>
      <c r="JU69" s="24"/>
      <c r="JV69" s="24"/>
      <c r="JW69" s="24"/>
      <c r="JX69" s="24"/>
      <c r="JY69" s="24"/>
      <c r="JZ69" s="24"/>
      <c r="KA69" s="24"/>
      <c r="KB69" s="24"/>
      <c r="KC69" s="24"/>
      <c r="KD69" s="24"/>
      <c r="KE69" s="24"/>
      <c r="KF69" s="24"/>
      <c r="KG69" s="24"/>
      <c r="KH69" s="24"/>
      <c r="KI69" s="24"/>
      <c r="KJ69" s="24"/>
      <c r="KK69" s="24"/>
      <c r="KL69" s="24"/>
      <c r="KM69" s="24"/>
      <c r="KN69" s="24"/>
      <c r="KO69" s="24"/>
      <c r="KP69" s="24"/>
      <c r="KQ69" s="24"/>
      <c r="KR69" s="24"/>
      <c r="KS69" s="24"/>
      <c r="KT69" s="24"/>
      <c r="KU69" s="24"/>
      <c r="KV69" s="24"/>
      <c r="KW69" s="24"/>
      <c r="KX69" s="24"/>
      <c r="KY69" s="24"/>
      <c r="KZ69" s="24"/>
      <c r="LA69" s="24"/>
      <c r="LB69" s="24"/>
      <c r="LC69" s="24"/>
      <c r="LD69" s="24"/>
      <c r="LE69" s="24"/>
      <c r="LF69" s="24"/>
      <c r="LG69" s="24"/>
      <c r="LH69" s="24"/>
      <c r="LI69" s="24"/>
      <c r="LJ69" s="24"/>
      <c r="LK69" s="24"/>
      <c r="LL69" s="24"/>
      <c r="LM69" s="24"/>
      <c r="LN69" s="24"/>
      <c r="LO69" s="24"/>
      <c r="LP69" s="24"/>
      <c r="LQ69" s="24"/>
      <c r="LR69" s="24"/>
      <c r="LS69" s="24"/>
      <c r="LT69" s="24"/>
      <c r="LU69" s="24"/>
      <c r="LV69" s="24"/>
      <c r="LW69" s="24"/>
      <c r="LX69" s="24"/>
      <c r="LY69" s="24"/>
      <c r="LZ69" s="24"/>
      <c r="MA69" s="24"/>
      <c r="MB69" s="24"/>
      <c r="MC69" s="24"/>
      <c r="MD69" s="24"/>
      <c r="ME69" s="24"/>
      <c r="MF69" s="24"/>
      <c r="MG69" s="24"/>
      <c r="MH69" s="24"/>
      <c r="MI69" s="24"/>
      <c r="MJ69" s="24"/>
      <c r="MK69" s="24"/>
      <c r="ML69" s="24"/>
      <c r="MM69" s="24"/>
      <c r="MN69" s="24"/>
      <c r="MO69" s="24"/>
      <c r="MP69" s="24"/>
      <c r="MQ69" s="24"/>
      <c r="MR69" s="24"/>
      <c r="MS69" s="24"/>
      <c r="MT69" s="24"/>
      <c r="MU69" s="24"/>
      <c r="MV69" s="24"/>
      <c r="MW69" s="24"/>
      <c r="MX69" s="24"/>
      <c r="MY69" s="24"/>
      <c r="MZ69" s="24"/>
      <c r="NA69" s="24"/>
      <c r="NB69" s="24"/>
      <c r="NC69" s="24"/>
      <c r="ND69" s="24"/>
      <c r="NE69" s="24"/>
      <c r="NF69" s="24"/>
      <c r="NG69" s="24"/>
      <c r="NH69" s="24"/>
      <c r="NI69" s="24"/>
      <c r="NJ69" s="24"/>
      <c r="NK69" s="24"/>
      <c r="NL69" s="24"/>
      <c r="NM69" s="24"/>
      <c r="NN69" s="24"/>
      <c r="NO69" s="24"/>
      <c r="NP69" s="24"/>
      <c r="NQ69" s="24"/>
      <c r="NR69" s="24"/>
      <c r="NS69" s="24"/>
      <c r="NT69" s="24"/>
      <c r="NU69" s="24"/>
      <c r="NV69" s="24"/>
      <c r="NW69" s="24"/>
      <c r="NX69" s="24"/>
      <c r="NY69" s="24"/>
      <c r="NZ69" s="24"/>
      <c r="OA69" s="24"/>
      <c r="OB69" s="24"/>
      <c r="OC69" s="24"/>
      <c r="OD69" s="24"/>
      <c r="OE69" s="24"/>
      <c r="OF69" s="24"/>
      <c r="OG69" s="24"/>
      <c r="OH69" s="24"/>
      <c r="OI69" s="24"/>
      <c r="OJ69" s="24"/>
      <c r="OK69" s="24"/>
      <c r="OL69" s="24"/>
      <c r="OM69" s="24"/>
      <c r="ON69" s="24"/>
      <c r="OO69" s="24"/>
      <c r="OP69" s="24"/>
      <c r="OQ69" s="24"/>
      <c r="OR69" s="24"/>
      <c r="OS69" s="24"/>
      <c r="OT69" s="24"/>
      <c r="OU69" s="24"/>
      <c r="OV69" s="24"/>
      <c r="OW69" s="24"/>
      <c r="OX69" s="24"/>
      <c r="OY69" s="24"/>
      <c r="OZ69" s="24"/>
      <c r="PA69" s="24"/>
      <c r="PB69" s="24"/>
      <c r="PC69" s="24"/>
      <c r="PD69" s="24"/>
      <c r="PE69" s="24"/>
      <c r="PF69" s="24"/>
      <c r="PG69" s="24"/>
      <c r="PH69" s="24"/>
      <c r="PI69" s="24"/>
      <c r="PJ69" s="24"/>
      <c r="PK69" s="24"/>
      <c r="PL69" s="24"/>
      <c r="PM69" s="24"/>
      <c r="PN69" s="24"/>
      <c r="PO69" s="24"/>
      <c r="PP69" s="24"/>
      <c r="PQ69" s="24"/>
      <c r="PR69" s="24"/>
      <c r="PS69" s="24"/>
      <c r="PT69" s="24"/>
      <c r="PU69" s="24"/>
      <c r="PV69" s="24"/>
      <c r="PW69" s="24"/>
      <c r="PX69" s="24"/>
      <c r="PY69" s="24"/>
      <c r="PZ69" s="24"/>
      <c r="QA69" s="24"/>
      <c r="QB69" s="24"/>
      <c r="QC69" s="24"/>
      <c r="QD69" s="24"/>
      <c r="QE69" s="24"/>
      <c r="QF69" s="24"/>
      <c r="QG69" s="24"/>
      <c r="QH69" s="24"/>
      <c r="QI69" s="24"/>
      <c r="QJ69" s="24"/>
      <c r="QK69" s="24"/>
      <c r="QL69" s="24"/>
      <c r="QM69" s="24"/>
      <c r="QN69" s="24"/>
      <c r="QO69" s="24"/>
      <c r="QP69" s="24"/>
      <c r="QQ69" s="24"/>
      <c r="QR69" s="24"/>
      <c r="QS69" s="24"/>
      <c r="QT69" s="24"/>
      <c r="QU69" s="24"/>
      <c r="QV69" s="24"/>
      <c r="QW69" s="24"/>
      <c r="QX69" s="24"/>
      <c r="QY69" s="24"/>
      <c r="QZ69" s="24"/>
      <c r="RA69" s="24"/>
      <c r="RB69" s="24"/>
      <c r="RC69" s="24"/>
      <c r="RD69" s="24"/>
      <c r="RE69" s="24"/>
      <c r="RF69" s="24"/>
      <c r="RG69" s="24"/>
      <c r="RH69" s="24"/>
      <c r="RI69" s="24"/>
      <c r="RJ69" s="24"/>
      <c r="RK69" s="24"/>
      <c r="RL69" s="24"/>
      <c r="RM69" s="24"/>
      <c r="RN69" s="24"/>
      <c r="RO69" s="24"/>
      <c r="RP69" s="24"/>
      <c r="RQ69" s="24"/>
      <c r="RR69" s="24"/>
      <c r="RS69" s="24"/>
      <c r="RT69" s="24"/>
      <c r="RU69" s="24"/>
      <c r="RV69" s="24"/>
      <c r="RW69" s="24"/>
      <c r="RX69" s="24"/>
      <c r="RY69" s="24"/>
      <c r="RZ69" s="24"/>
      <c r="SA69" s="24"/>
      <c r="SB69" s="24"/>
      <c r="SC69" s="24"/>
      <c r="SD69" s="24"/>
      <c r="SE69" s="24"/>
      <c r="SF69" s="24"/>
      <c r="SG69" s="24"/>
      <c r="SH69" s="24"/>
      <c r="SI69" s="24"/>
      <c r="SJ69" s="24"/>
      <c r="SK69" s="24"/>
      <c r="SL69" s="24"/>
      <c r="SM69" s="24"/>
      <c r="SN69" s="24"/>
      <c r="SO69" s="24"/>
      <c r="SP69" s="24"/>
      <c r="SQ69" s="24"/>
      <c r="SR69" s="24"/>
      <c r="SS69" s="24"/>
      <c r="ST69" s="24"/>
      <c r="SU69" s="24"/>
      <c r="SV69" s="24"/>
      <c r="SW69" s="24"/>
      <c r="SX69" s="24"/>
      <c r="SY69" s="24"/>
      <c r="SZ69" s="24"/>
      <c r="TA69" s="24"/>
      <c r="TB69" s="24"/>
      <c r="TC69" s="24"/>
      <c r="TD69" s="24"/>
      <c r="TE69" s="24"/>
      <c r="TF69" s="24"/>
      <c r="TG69" s="24"/>
      <c r="TH69" s="24"/>
      <c r="TI69" s="24"/>
      <c r="TJ69" s="24"/>
      <c r="TK69" s="24"/>
      <c r="TL69" s="24"/>
      <c r="TM69" s="24"/>
      <c r="TN69" s="24"/>
      <c r="TO69" s="24"/>
      <c r="TP69" s="24"/>
      <c r="TQ69" s="24"/>
      <c r="TR69" s="24"/>
      <c r="TS69" s="24"/>
      <c r="TT69" s="24"/>
      <c r="TU69" s="24"/>
      <c r="TV69" s="24"/>
      <c r="TW69" s="24"/>
      <c r="TX69" s="24"/>
      <c r="TY69" s="24"/>
      <c r="TZ69" s="24"/>
      <c r="UA69" s="24"/>
      <c r="UB69" s="24"/>
      <c r="UC69" s="24"/>
      <c r="UD69" s="24"/>
      <c r="UE69" s="24"/>
      <c r="UF69" s="24"/>
      <c r="UG69" s="24"/>
      <c r="UH69" s="24"/>
      <c r="UI69" s="24"/>
      <c r="UJ69" s="24"/>
      <c r="UK69" s="24"/>
      <c r="UL69" s="24"/>
      <c r="UM69" s="24"/>
      <c r="UN69" s="24"/>
      <c r="UO69" s="24"/>
      <c r="UP69" s="24"/>
      <c r="UQ69" s="24"/>
      <c r="UR69" s="24"/>
      <c r="US69" s="24"/>
      <c r="UT69" s="24"/>
      <c r="UU69" s="24"/>
      <c r="UV69" s="24"/>
      <c r="UW69" s="24"/>
      <c r="UX69" s="24"/>
      <c r="UY69" s="24"/>
      <c r="UZ69" s="24"/>
      <c r="VA69" s="24"/>
      <c r="VB69" s="24"/>
      <c r="VC69" s="24"/>
      <c r="VD69" s="24"/>
      <c r="VE69" s="24"/>
      <c r="VF69" s="24"/>
      <c r="VG69" s="24"/>
      <c r="VH69" s="24"/>
      <c r="VI69" s="24"/>
      <c r="VJ69" s="24"/>
      <c r="VK69" s="24"/>
      <c r="VL69" s="24"/>
      <c r="VM69" s="24"/>
      <c r="VN69" s="24"/>
      <c r="VO69" s="24"/>
      <c r="VP69" s="24"/>
      <c r="VQ69" s="24"/>
      <c r="VR69" s="24"/>
      <c r="VS69" s="24"/>
      <c r="VT69" s="24"/>
      <c r="VU69" s="24"/>
      <c r="VV69" s="24"/>
      <c r="VW69" s="24"/>
      <c r="VX69" s="24"/>
      <c r="VY69" s="24"/>
      <c r="VZ69" s="24"/>
      <c r="WA69" s="24"/>
      <c r="WB69" s="24"/>
      <c r="WC69" s="24"/>
      <c r="WD69" s="24"/>
      <c r="WE69" s="24"/>
      <c r="WF69" s="24"/>
      <c r="WG69" s="24"/>
      <c r="WH69" s="24"/>
      <c r="WI69" s="24"/>
      <c r="WJ69" s="24"/>
      <c r="WK69" s="24"/>
      <c r="WL69" s="24"/>
      <c r="WM69" s="24"/>
      <c r="WN69" s="24"/>
      <c r="WO69" s="24"/>
      <c r="WP69" s="24"/>
      <c r="WQ69" s="24"/>
      <c r="WR69" s="24"/>
      <c r="WS69" s="24"/>
      <c r="WT69" s="24"/>
      <c r="WU69" s="24"/>
      <c r="WV69" s="24"/>
      <c r="WW69" s="24"/>
      <c r="WX69" s="24"/>
      <c r="WY69" s="24"/>
      <c r="WZ69" s="24"/>
      <c r="XA69" s="24"/>
      <c r="XB69" s="24"/>
      <c r="XC69" s="24"/>
      <c r="XD69" s="24"/>
      <c r="XE69" s="24"/>
      <c r="XF69" s="24"/>
      <c r="XG69" s="24"/>
      <c r="XH69" s="24"/>
      <c r="XI69" s="24"/>
      <c r="XJ69" s="24"/>
      <c r="XK69" s="24"/>
      <c r="XL69" s="24"/>
      <c r="XM69" s="24"/>
      <c r="XN69" s="24"/>
      <c r="XO69" s="24"/>
      <c r="XP69" s="24"/>
      <c r="XQ69" s="24"/>
      <c r="XR69" s="24"/>
      <c r="XS69" s="24"/>
      <c r="XT69" s="24"/>
      <c r="XU69" s="24"/>
      <c r="XV69" s="24"/>
      <c r="XW69" s="24"/>
      <c r="XX69" s="24"/>
      <c r="XY69" s="24"/>
      <c r="XZ69" s="24"/>
      <c r="YA69" s="24"/>
      <c r="YB69" s="24"/>
      <c r="YC69" s="24"/>
      <c r="YD69" s="24"/>
      <c r="YE69" s="24"/>
      <c r="YF69" s="24"/>
      <c r="YG69" s="24"/>
      <c r="YH69" s="24"/>
      <c r="YI69" s="24"/>
      <c r="YJ69" s="24"/>
      <c r="YK69" s="24"/>
      <c r="YL69" s="24"/>
      <c r="YM69" s="24"/>
      <c r="YN69" s="24"/>
      <c r="YO69" s="24"/>
      <c r="YP69" s="24"/>
      <c r="YQ69" s="24"/>
      <c r="YR69" s="24"/>
      <c r="YS69" s="24"/>
      <c r="YT69" s="24"/>
      <c r="YU69" s="24"/>
      <c r="YV69" s="24"/>
      <c r="YW69" s="24"/>
      <c r="YX69" s="24"/>
      <c r="YY69" s="24"/>
      <c r="YZ69" s="24"/>
      <c r="ZA69" s="24"/>
      <c r="ZB69" s="24"/>
      <c r="ZC69" s="24"/>
      <c r="ZD69" s="24"/>
      <c r="ZE69" s="24"/>
      <c r="ZF69" s="24"/>
      <c r="ZG69" s="24"/>
      <c r="ZH69" s="24"/>
      <c r="ZI69" s="24"/>
      <c r="ZJ69" s="24"/>
      <c r="ZK69" s="24"/>
      <c r="ZL69" s="24"/>
      <c r="ZM69" s="24"/>
      <c r="ZN69" s="24"/>
      <c r="ZO69" s="24"/>
      <c r="ZP69" s="24"/>
      <c r="ZQ69" s="24"/>
      <c r="ZR69" s="24"/>
      <c r="ZS69" s="24"/>
      <c r="ZT69" s="24"/>
      <c r="ZU69" s="24"/>
      <c r="ZV69" s="24"/>
      <c r="ZW69" s="24"/>
      <c r="ZX69" s="24"/>
      <c r="ZY69" s="24"/>
      <c r="ZZ69" s="24"/>
      <c r="AAA69" s="24"/>
      <c r="AAB69" s="24"/>
      <c r="AAC69" s="24"/>
      <c r="AAD69" s="24"/>
      <c r="AAE69" s="24"/>
      <c r="AAF69" s="24"/>
      <c r="AAG69" s="24"/>
      <c r="AAH69" s="24"/>
      <c r="AAI69" s="24"/>
      <c r="AAJ69" s="24"/>
      <c r="AAK69" s="24"/>
      <c r="AAL69" s="24"/>
      <c r="AAM69" s="24"/>
      <c r="AAN69" s="24"/>
      <c r="AAO69" s="24"/>
      <c r="AAP69" s="24"/>
      <c r="AAQ69" s="24"/>
      <c r="AAR69" s="24"/>
      <c r="AAS69" s="24"/>
      <c r="AAT69" s="24"/>
      <c r="AAU69" s="24"/>
      <c r="AAV69" s="24"/>
      <c r="AAW69" s="24"/>
      <c r="AAX69" s="24"/>
      <c r="AAY69" s="24"/>
      <c r="AAZ69" s="24"/>
      <c r="ABA69" s="24"/>
      <c r="ABB69" s="24"/>
      <c r="ABC69" s="24"/>
      <c r="ABD69" s="24"/>
      <c r="ABE69" s="24"/>
      <c r="ABF69" s="24"/>
      <c r="ABG69" s="24"/>
      <c r="ABH69" s="24"/>
      <c r="ABI69" s="24"/>
      <c r="ABJ69" s="24"/>
      <c r="ABK69" s="24"/>
      <c r="ABL69" s="24"/>
      <c r="ABM69" s="24"/>
      <c r="ABN69" s="24"/>
      <c r="ABO69" s="24"/>
      <c r="ABP69" s="24"/>
      <c r="ABQ69" s="24"/>
      <c r="ABR69" s="24"/>
      <c r="ABS69" s="24"/>
      <c r="ABT69" s="24"/>
      <c r="ABU69" s="24"/>
      <c r="ABV69" s="24"/>
      <c r="ABW69" s="24"/>
      <c r="ABX69" s="24"/>
      <c r="ABY69" s="24"/>
      <c r="ABZ69" s="24"/>
      <c r="ACA69" s="24"/>
      <c r="ACB69" s="24"/>
      <c r="ACC69" s="24"/>
      <c r="ACD69" s="24"/>
      <c r="ACE69" s="24"/>
      <c r="ACF69" s="24"/>
      <c r="ACG69" s="24"/>
      <c r="ACH69" s="24"/>
      <c r="ACI69" s="24"/>
      <c r="ACJ69" s="24"/>
      <c r="ACK69" s="24"/>
      <c r="ACL69" s="24"/>
      <c r="ACM69" s="24"/>
      <c r="ACN69" s="24"/>
      <c r="ACO69" s="24"/>
      <c r="ACP69" s="24"/>
      <c r="ACQ69" s="24"/>
      <c r="ACR69" s="24"/>
      <c r="ACS69" s="24"/>
      <c r="ACT69" s="24"/>
      <c r="ACU69" s="24"/>
      <c r="ACV69" s="24"/>
      <c r="ACW69" s="24"/>
      <c r="ACX69" s="24"/>
      <c r="ACY69" s="24"/>
      <c r="ACZ69" s="24"/>
      <c r="ADA69" s="24"/>
      <c r="ADB69" s="24"/>
      <c r="ADC69" s="24"/>
      <c r="ADD69" s="24"/>
      <c r="ADE69" s="24"/>
      <c r="ADF69" s="24"/>
      <c r="ADG69" s="24"/>
      <c r="ADH69" s="24"/>
      <c r="ADI69" s="24"/>
      <c r="ADJ69" s="24"/>
      <c r="ADK69" s="24"/>
      <c r="ADL69" s="24"/>
      <c r="ADM69" s="24"/>
      <c r="ADN69" s="24"/>
      <c r="ADO69" s="24"/>
      <c r="ADP69" s="24"/>
      <c r="ADQ69" s="24"/>
      <c r="ADR69" s="24"/>
      <c r="ADS69" s="24"/>
      <c r="ADT69" s="24"/>
      <c r="ADU69" s="24"/>
      <c r="ADV69" s="24"/>
      <c r="ADW69" s="24"/>
      <c r="ADX69" s="24"/>
      <c r="ADY69" s="24"/>
      <c r="ADZ69" s="24"/>
      <c r="AEA69" s="24"/>
      <c r="AEB69" s="24"/>
      <c r="AEC69" s="24"/>
      <c r="AED69" s="24"/>
      <c r="AEE69" s="24"/>
      <c r="AEF69" s="24"/>
      <c r="AEG69" s="24"/>
      <c r="AEH69" s="24"/>
      <c r="AEI69" s="24"/>
      <c r="AEJ69" s="24"/>
      <c r="AEK69" s="24"/>
      <c r="AEL69" s="24"/>
      <c r="AEM69" s="24"/>
      <c r="AEN69" s="24"/>
      <c r="AEO69" s="24"/>
      <c r="AEP69" s="24"/>
      <c r="AEQ69" s="24"/>
      <c r="AER69" s="24"/>
      <c r="AES69" s="24"/>
      <c r="AET69" s="24"/>
      <c r="AEU69" s="24"/>
      <c r="AEV69" s="24"/>
      <c r="AEW69" s="24"/>
      <c r="AEX69" s="24"/>
      <c r="AEY69" s="24"/>
      <c r="AEZ69" s="24"/>
      <c r="AFA69" s="24"/>
      <c r="AFB69" s="24"/>
      <c r="AFC69" s="24"/>
      <c r="AFD69" s="24"/>
      <c r="AFE69" s="24"/>
      <c r="AFF69" s="24"/>
      <c r="AFG69" s="24"/>
      <c r="AFH69" s="24"/>
      <c r="AFI69" s="24"/>
      <c r="AFJ69" s="24"/>
      <c r="AFK69" s="24"/>
      <c r="AFL69" s="24"/>
      <c r="AFM69" s="24"/>
      <c r="AFN69" s="24"/>
      <c r="AFO69" s="24"/>
      <c r="AFP69" s="24"/>
      <c r="AFQ69" s="24"/>
      <c r="AFR69" s="24"/>
      <c r="AFS69" s="24"/>
      <c r="AFT69" s="24"/>
      <c r="AFU69" s="24"/>
      <c r="AFV69" s="24"/>
      <c r="AFW69" s="24"/>
      <c r="AFX69" s="24"/>
      <c r="AFY69" s="24"/>
      <c r="AFZ69" s="24"/>
      <c r="AGA69" s="24"/>
      <c r="AGB69" s="24"/>
      <c r="AGC69" s="24"/>
      <c r="AGD69" s="24"/>
      <c r="AGE69" s="24"/>
      <c r="AGF69" s="24"/>
      <c r="AGG69" s="24"/>
      <c r="AGH69" s="24"/>
      <c r="AGI69" s="24"/>
      <c r="AGJ69" s="24"/>
      <c r="AGK69" s="24"/>
      <c r="AGL69" s="24"/>
      <c r="AGM69" s="24"/>
      <c r="AGN69" s="24"/>
      <c r="AGO69" s="24"/>
      <c r="AGP69" s="24"/>
      <c r="AGQ69" s="24"/>
      <c r="AGR69" s="24"/>
      <c r="AGS69" s="24"/>
      <c r="AGT69" s="24"/>
      <c r="AGU69" s="24"/>
      <c r="AGV69" s="24"/>
      <c r="AGW69" s="24"/>
      <c r="AGX69" s="24"/>
      <c r="AGY69" s="24"/>
      <c r="AGZ69" s="24"/>
      <c r="AHA69" s="24"/>
      <c r="AHB69" s="24"/>
      <c r="AHC69" s="24"/>
      <c r="AHD69" s="24"/>
      <c r="AHE69" s="24"/>
      <c r="AHF69" s="24"/>
      <c r="AHG69" s="24"/>
      <c r="AHH69" s="24"/>
      <c r="AHI69" s="24"/>
      <c r="AHJ69" s="24"/>
      <c r="AHK69" s="24"/>
      <c r="AHL69" s="24"/>
      <c r="AHM69" s="24"/>
      <c r="AHN69" s="24"/>
      <c r="AHO69" s="24"/>
      <c r="AHP69" s="24"/>
      <c r="AHQ69" s="24"/>
      <c r="AHR69" s="24"/>
      <c r="AHS69" s="24"/>
      <c r="AHT69" s="24"/>
      <c r="AHU69" s="24"/>
      <c r="AHV69" s="24"/>
      <c r="AHW69" s="24"/>
      <c r="AHX69" s="24"/>
      <c r="AHY69" s="24"/>
      <c r="AHZ69" s="24"/>
      <c r="AIA69" s="24"/>
      <c r="AIB69" s="24"/>
      <c r="AIC69" s="24"/>
      <c r="AID69" s="24"/>
      <c r="AIE69" s="24"/>
      <c r="AIF69" s="24"/>
      <c r="AIG69" s="24"/>
      <c r="AIH69" s="24"/>
      <c r="AII69" s="24"/>
      <c r="AIJ69" s="24"/>
      <c r="AIK69" s="24"/>
      <c r="AIL69" s="24"/>
      <c r="AIM69" s="24"/>
      <c r="AIN69" s="24"/>
      <c r="AIO69" s="24"/>
      <c r="AIP69" s="24"/>
      <c r="AIQ69" s="24"/>
      <c r="AIR69" s="24"/>
      <c r="AIS69" s="24"/>
      <c r="AIT69" s="24"/>
      <c r="AIU69" s="24"/>
      <c r="AIV69" s="24"/>
      <c r="AIW69" s="24"/>
      <c r="AIX69" s="24"/>
      <c r="AIY69" s="24"/>
      <c r="AIZ69" s="24"/>
      <c r="AJA69" s="24"/>
      <c r="AJB69" s="24"/>
      <c r="AJC69" s="24"/>
      <c r="AJD69" s="24"/>
      <c r="AJE69" s="24"/>
      <c r="AJF69" s="24"/>
      <c r="AJG69" s="24"/>
      <c r="AJH69" s="24"/>
      <c r="AJI69" s="24"/>
      <c r="AJJ69" s="24"/>
      <c r="AJK69" s="24"/>
      <c r="AJL69" s="24"/>
      <c r="AJM69" s="24"/>
      <c r="AJN69" s="24"/>
      <c r="AJO69" s="24"/>
      <c r="AJP69" s="24"/>
      <c r="AJQ69" s="24"/>
      <c r="AJR69" s="24"/>
      <c r="AJS69" s="24"/>
      <c r="AJT69" s="24"/>
      <c r="AJU69" s="24"/>
      <c r="AJV69" s="24"/>
      <c r="AJW69" s="24"/>
      <c r="AJX69" s="24"/>
      <c r="AJY69" s="24"/>
      <c r="AJZ69" s="24"/>
      <c r="AKA69" s="24"/>
      <c r="AKB69" s="24"/>
      <c r="AKC69" s="24"/>
      <c r="AKD69" s="24"/>
      <c r="AKE69" s="24"/>
      <c r="AKF69" s="24"/>
      <c r="AKG69" s="24"/>
      <c r="AKH69" s="24"/>
      <c r="AKI69" s="24"/>
      <c r="AKJ69" s="24"/>
      <c r="AKK69" s="24"/>
      <c r="AKL69" s="24"/>
      <c r="AKM69" s="24"/>
      <c r="AKN69" s="24"/>
      <c r="AKO69" s="24"/>
      <c r="AKP69" s="24"/>
      <c r="AKQ69" s="24"/>
      <c r="AKR69" s="24"/>
      <c r="AKS69" s="24"/>
      <c r="AKT69" s="24"/>
      <c r="AKU69" s="24"/>
      <c r="AKV69" s="24"/>
      <c r="AKW69" s="24"/>
      <c r="AKX69" s="24"/>
      <c r="AKY69" s="24"/>
      <c r="AKZ69" s="24"/>
      <c r="ALA69" s="24"/>
      <c r="ALB69" s="24"/>
      <c r="ALC69" s="24"/>
      <c r="ALD69" s="24"/>
      <c r="ALE69" s="24"/>
      <c r="ALF69" s="24"/>
      <c r="ALG69" s="24"/>
      <c r="ALH69" s="24"/>
      <c r="ALI69" s="24"/>
      <c r="ALJ69" s="24"/>
      <c r="ALK69" s="24"/>
      <c r="ALL69" s="24"/>
      <c r="ALM69" s="24"/>
      <c r="ALN69" s="24"/>
      <c r="ALO69" s="24"/>
      <c r="ALP69" s="24"/>
      <c r="ALQ69" s="24"/>
      <c r="ALR69" s="24"/>
      <c r="ALS69" s="24"/>
      <c r="ALT69" s="24"/>
      <c r="ALU69" s="24"/>
      <c r="ALV69" s="24"/>
      <c r="ALW69" s="24"/>
      <c r="ALX69" s="24"/>
      <c r="ALY69" s="24"/>
      <c r="ALZ69" s="24"/>
      <c r="AMA69" s="24"/>
      <c r="AMB69" s="24"/>
      <c r="AMC69" s="24"/>
    </row>
    <row r="70" spans="1:1017" s="61" customFormat="1">
      <c r="A70" s="63" t="s">
        <v>197</v>
      </c>
      <c r="B70" s="63"/>
      <c r="C70" s="64" t="s">
        <v>198</v>
      </c>
      <c r="D70" s="74"/>
      <c r="E70" s="63"/>
      <c r="F70" s="113"/>
      <c r="G70" s="65"/>
      <c r="H70" s="81"/>
      <c r="I70" s="65"/>
      <c r="J70" s="65"/>
      <c r="K70" s="65">
        <f>SUBTOTAL(9,K71:K78)</f>
        <v>618187.75</v>
      </c>
      <c r="L70" s="58"/>
      <c r="M70" s="24"/>
      <c r="N70" s="24"/>
      <c r="O70" s="24"/>
      <c r="P70" s="24"/>
      <c r="Q70" s="24"/>
      <c r="R70" s="24"/>
      <c r="S70" s="24"/>
      <c r="T70" s="24"/>
      <c r="U70" s="24"/>
      <c r="V70" s="24"/>
      <c r="W70" s="24"/>
      <c r="X70" s="24"/>
      <c r="Y70" s="24"/>
      <c r="Z70" s="24"/>
      <c r="AA70" s="24"/>
      <c r="AB70" s="24"/>
      <c r="AC70" s="24"/>
      <c r="AD70" s="24"/>
      <c r="AE70" s="24"/>
      <c r="AF70" s="24"/>
      <c r="AG70" s="24"/>
      <c r="AH70" s="24"/>
      <c r="AI70" s="24"/>
      <c r="AJ70" s="24"/>
      <c r="AK70" s="24"/>
      <c r="AL70" s="24"/>
      <c r="AM70" s="24"/>
      <c r="AN70" s="24"/>
      <c r="AO70" s="24"/>
      <c r="AP70" s="24"/>
      <c r="AQ70" s="24"/>
      <c r="AR70" s="24"/>
      <c r="AS70" s="24"/>
      <c r="AT70" s="24"/>
      <c r="AU70" s="24"/>
      <c r="AV70" s="24"/>
      <c r="AW70" s="24"/>
      <c r="AX70" s="24"/>
      <c r="AY70" s="24"/>
      <c r="AZ70" s="24"/>
      <c r="BA70" s="24"/>
      <c r="BB70" s="24"/>
      <c r="BC70" s="24"/>
      <c r="BD70" s="24"/>
      <c r="BE70" s="24"/>
      <c r="BF70" s="24"/>
      <c r="BG70" s="24"/>
      <c r="BH70" s="24"/>
      <c r="BI70" s="24"/>
      <c r="BJ70" s="24"/>
      <c r="BK70" s="24"/>
      <c r="BL70" s="24"/>
      <c r="BM70" s="24"/>
      <c r="BN70" s="24"/>
      <c r="BO70" s="24"/>
      <c r="BP70" s="24"/>
      <c r="BQ70" s="24"/>
      <c r="BR70" s="24"/>
      <c r="BS70" s="24"/>
      <c r="BT70" s="24"/>
      <c r="BU70" s="24"/>
      <c r="BV70" s="24"/>
      <c r="BW70" s="24"/>
      <c r="BX70" s="24"/>
      <c r="BY70" s="24"/>
      <c r="BZ70" s="24"/>
      <c r="CA70" s="24"/>
      <c r="CB70" s="24"/>
      <c r="CC70" s="24"/>
      <c r="CD70" s="24"/>
      <c r="CE70" s="24"/>
      <c r="CF70" s="24"/>
      <c r="CG70" s="24"/>
      <c r="CH70" s="24"/>
      <c r="CI70" s="24"/>
      <c r="CJ70" s="24"/>
      <c r="CK70" s="24"/>
      <c r="CL70" s="24"/>
      <c r="CM70" s="24"/>
      <c r="CN70" s="24"/>
      <c r="CO70" s="24"/>
      <c r="CP70" s="24"/>
      <c r="CQ70" s="24"/>
      <c r="CR70" s="24"/>
      <c r="CS70" s="24"/>
      <c r="CT70" s="24"/>
      <c r="CU70" s="24"/>
      <c r="CV70" s="24"/>
      <c r="CW70" s="24"/>
      <c r="CX70" s="24"/>
      <c r="CY70" s="24"/>
      <c r="CZ70" s="24"/>
      <c r="DA70" s="24"/>
      <c r="DB70" s="24"/>
      <c r="DC70" s="24"/>
      <c r="DD70" s="24"/>
      <c r="DE70" s="24"/>
      <c r="DF70" s="24"/>
      <c r="DG70" s="24"/>
      <c r="DH70" s="24"/>
      <c r="DI70" s="24"/>
      <c r="DJ70" s="24"/>
      <c r="DK70" s="24"/>
      <c r="DL70" s="24"/>
      <c r="DM70" s="24"/>
      <c r="DN70" s="24"/>
      <c r="DO70" s="24"/>
      <c r="DP70" s="24"/>
      <c r="DQ70" s="24"/>
      <c r="DR70" s="24"/>
      <c r="DS70" s="24"/>
      <c r="DT70" s="24"/>
      <c r="DU70" s="24"/>
      <c r="DV70" s="24"/>
      <c r="DW70" s="24"/>
      <c r="DX70" s="24"/>
      <c r="DY70" s="24"/>
      <c r="DZ70" s="24"/>
      <c r="EA70" s="24"/>
      <c r="EB70" s="24"/>
      <c r="EC70" s="24"/>
      <c r="ED70" s="24"/>
      <c r="EE70" s="24"/>
      <c r="EF70" s="24"/>
      <c r="EG70" s="24"/>
      <c r="EH70" s="24"/>
      <c r="EI70" s="24"/>
      <c r="EJ70" s="24"/>
      <c r="EK70" s="24"/>
      <c r="EL70" s="24"/>
      <c r="EM70" s="24"/>
      <c r="EN70" s="24"/>
      <c r="EO70" s="24"/>
      <c r="EP70" s="24"/>
      <c r="EQ70" s="24"/>
      <c r="ER70" s="24"/>
      <c r="ES70" s="24"/>
      <c r="ET70" s="24"/>
      <c r="EU70" s="24"/>
      <c r="EV70" s="24"/>
      <c r="EW70" s="24"/>
      <c r="EX70" s="24"/>
      <c r="EY70" s="24"/>
      <c r="EZ70" s="24"/>
      <c r="FA70" s="24"/>
      <c r="FB70" s="24"/>
      <c r="FC70" s="24"/>
      <c r="FD70" s="24"/>
      <c r="FE70" s="24"/>
      <c r="FF70" s="24"/>
      <c r="FG70" s="24"/>
      <c r="FH70" s="24"/>
      <c r="FI70" s="24"/>
      <c r="FJ70" s="24"/>
      <c r="FK70" s="24"/>
      <c r="FL70" s="24"/>
      <c r="FM70" s="24"/>
      <c r="FN70" s="24"/>
      <c r="FO70" s="24"/>
      <c r="FP70" s="24"/>
      <c r="FQ70" s="24"/>
      <c r="FR70" s="24"/>
      <c r="FS70" s="24"/>
      <c r="FT70" s="24"/>
      <c r="FU70" s="24"/>
      <c r="FV70" s="24"/>
      <c r="FW70" s="24"/>
      <c r="FX70" s="24"/>
      <c r="FY70" s="24"/>
      <c r="FZ70" s="24"/>
      <c r="GA70" s="24"/>
      <c r="GB70" s="24"/>
      <c r="GC70" s="24"/>
      <c r="GD70" s="24"/>
      <c r="GE70" s="24"/>
      <c r="GF70" s="24"/>
      <c r="GG70" s="24"/>
      <c r="GH70" s="24"/>
      <c r="GI70" s="24"/>
      <c r="GJ70" s="24"/>
      <c r="GK70" s="24"/>
      <c r="GL70" s="24"/>
      <c r="GM70" s="24"/>
      <c r="GN70" s="24"/>
      <c r="GO70" s="24"/>
      <c r="GP70" s="24"/>
      <c r="GQ70" s="24"/>
      <c r="GR70" s="24"/>
      <c r="GS70" s="24"/>
      <c r="GT70" s="24"/>
      <c r="GU70" s="24"/>
      <c r="GV70" s="24"/>
      <c r="GW70" s="24"/>
      <c r="GX70" s="24"/>
      <c r="GY70" s="24"/>
      <c r="GZ70" s="24"/>
      <c r="HA70" s="24"/>
      <c r="HB70" s="24"/>
      <c r="HC70" s="24"/>
      <c r="HD70" s="24"/>
      <c r="HE70" s="24"/>
      <c r="HF70" s="24"/>
      <c r="HG70" s="24"/>
      <c r="HH70" s="24"/>
      <c r="HI70" s="24"/>
      <c r="HJ70" s="24"/>
      <c r="HK70" s="24"/>
      <c r="HL70" s="24"/>
      <c r="HM70" s="24"/>
      <c r="HN70" s="24"/>
      <c r="HO70" s="24"/>
      <c r="HP70" s="24"/>
      <c r="HQ70" s="24"/>
      <c r="HR70" s="24"/>
      <c r="HS70" s="24"/>
      <c r="HT70" s="24"/>
      <c r="HU70" s="24"/>
      <c r="HV70" s="24"/>
      <c r="HW70" s="24"/>
      <c r="HX70" s="24"/>
      <c r="HY70" s="24"/>
      <c r="HZ70" s="24"/>
      <c r="IA70" s="24"/>
      <c r="IB70" s="24"/>
      <c r="IC70" s="24"/>
      <c r="ID70" s="24"/>
      <c r="IE70" s="24"/>
      <c r="IF70" s="24"/>
      <c r="IG70" s="24"/>
      <c r="IH70" s="24"/>
      <c r="II70" s="24"/>
      <c r="IJ70" s="24"/>
      <c r="IK70" s="24"/>
      <c r="IL70" s="24"/>
      <c r="IM70" s="24"/>
      <c r="IN70" s="24"/>
      <c r="IO70" s="24"/>
      <c r="IP70" s="24"/>
      <c r="IQ70" s="24"/>
      <c r="IR70" s="24"/>
      <c r="IS70" s="24"/>
      <c r="IT70" s="24"/>
      <c r="IU70" s="24"/>
      <c r="IV70" s="24"/>
      <c r="IW70" s="24"/>
      <c r="IX70" s="24"/>
      <c r="IY70" s="24"/>
      <c r="IZ70" s="24"/>
      <c r="JA70" s="24"/>
      <c r="JB70" s="24"/>
      <c r="JC70" s="24"/>
      <c r="JD70" s="24"/>
      <c r="JE70" s="24"/>
      <c r="JF70" s="24"/>
      <c r="JG70" s="24"/>
      <c r="JH70" s="24"/>
      <c r="JI70" s="24"/>
      <c r="JJ70" s="24"/>
      <c r="JK70" s="24"/>
      <c r="JL70" s="24"/>
      <c r="JM70" s="24"/>
      <c r="JN70" s="24"/>
      <c r="JO70" s="24"/>
      <c r="JP70" s="24"/>
      <c r="JQ70" s="24"/>
      <c r="JR70" s="24"/>
      <c r="JS70" s="24"/>
      <c r="JT70" s="24"/>
      <c r="JU70" s="24"/>
      <c r="JV70" s="24"/>
      <c r="JW70" s="24"/>
      <c r="JX70" s="24"/>
      <c r="JY70" s="24"/>
      <c r="JZ70" s="24"/>
      <c r="KA70" s="24"/>
      <c r="KB70" s="24"/>
      <c r="KC70" s="24"/>
      <c r="KD70" s="24"/>
      <c r="KE70" s="24"/>
      <c r="KF70" s="24"/>
      <c r="KG70" s="24"/>
      <c r="KH70" s="24"/>
      <c r="KI70" s="24"/>
      <c r="KJ70" s="24"/>
      <c r="KK70" s="24"/>
      <c r="KL70" s="24"/>
      <c r="KM70" s="24"/>
      <c r="KN70" s="24"/>
      <c r="KO70" s="24"/>
      <c r="KP70" s="24"/>
      <c r="KQ70" s="24"/>
      <c r="KR70" s="24"/>
      <c r="KS70" s="24"/>
      <c r="KT70" s="24"/>
      <c r="KU70" s="24"/>
      <c r="KV70" s="24"/>
      <c r="KW70" s="24"/>
      <c r="KX70" s="24"/>
      <c r="KY70" s="24"/>
      <c r="KZ70" s="24"/>
      <c r="LA70" s="24"/>
      <c r="LB70" s="24"/>
      <c r="LC70" s="24"/>
      <c r="LD70" s="24"/>
      <c r="LE70" s="24"/>
      <c r="LF70" s="24"/>
      <c r="LG70" s="24"/>
      <c r="LH70" s="24"/>
      <c r="LI70" s="24"/>
      <c r="LJ70" s="24"/>
      <c r="LK70" s="24"/>
      <c r="LL70" s="24"/>
      <c r="LM70" s="24"/>
      <c r="LN70" s="24"/>
      <c r="LO70" s="24"/>
      <c r="LP70" s="24"/>
      <c r="LQ70" s="24"/>
      <c r="LR70" s="24"/>
      <c r="LS70" s="24"/>
      <c r="LT70" s="24"/>
      <c r="LU70" s="24"/>
      <c r="LV70" s="24"/>
      <c r="LW70" s="24"/>
      <c r="LX70" s="24"/>
      <c r="LY70" s="24"/>
      <c r="LZ70" s="24"/>
      <c r="MA70" s="24"/>
      <c r="MB70" s="24"/>
      <c r="MC70" s="24"/>
      <c r="MD70" s="24"/>
      <c r="ME70" s="24"/>
      <c r="MF70" s="24"/>
      <c r="MG70" s="24"/>
      <c r="MH70" s="24"/>
      <c r="MI70" s="24"/>
      <c r="MJ70" s="24"/>
      <c r="MK70" s="24"/>
      <c r="ML70" s="24"/>
      <c r="MM70" s="24"/>
      <c r="MN70" s="24"/>
      <c r="MO70" s="24"/>
      <c r="MP70" s="24"/>
      <c r="MQ70" s="24"/>
      <c r="MR70" s="24"/>
      <c r="MS70" s="24"/>
      <c r="MT70" s="24"/>
      <c r="MU70" s="24"/>
      <c r="MV70" s="24"/>
      <c r="MW70" s="24"/>
      <c r="MX70" s="24"/>
      <c r="MY70" s="24"/>
      <c r="MZ70" s="24"/>
      <c r="NA70" s="24"/>
      <c r="NB70" s="24"/>
      <c r="NC70" s="24"/>
      <c r="ND70" s="24"/>
      <c r="NE70" s="24"/>
      <c r="NF70" s="24"/>
      <c r="NG70" s="24"/>
      <c r="NH70" s="24"/>
      <c r="NI70" s="24"/>
      <c r="NJ70" s="24"/>
      <c r="NK70" s="24"/>
      <c r="NL70" s="24"/>
      <c r="NM70" s="24"/>
      <c r="NN70" s="24"/>
      <c r="NO70" s="24"/>
      <c r="NP70" s="24"/>
      <c r="NQ70" s="24"/>
      <c r="NR70" s="24"/>
      <c r="NS70" s="24"/>
      <c r="NT70" s="24"/>
      <c r="NU70" s="24"/>
      <c r="NV70" s="24"/>
      <c r="NW70" s="24"/>
      <c r="NX70" s="24"/>
      <c r="NY70" s="24"/>
      <c r="NZ70" s="24"/>
      <c r="OA70" s="24"/>
      <c r="OB70" s="24"/>
      <c r="OC70" s="24"/>
      <c r="OD70" s="24"/>
      <c r="OE70" s="24"/>
      <c r="OF70" s="24"/>
      <c r="OG70" s="24"/>
      <c r="OH70" s="24"/>
      <c r="OI70" s="24"/>
      <c r="OJ70" s="24"/>
      <c r="OK70" s="24"/>
      <c r="OL70" s="24"/>
      <c r="OM70" s="24"/>
      <c r="ON70" s="24"/>
      <c r="OO70" s="24"/>
      <c r="OP70" s="24"/>
      <c r="OQ70" s="24"/>
      <c r="OR70" s="24"/>
      <c r="OS70" s="24"/>
      <c r="OT70" s="24"/>
      <c r="OU70" s="24"/>
      <c r="OV70" s="24"/>
      <c r="OW70" s="24"/>
      <c r="OX70" s="24"/>
      <c r="OY70" s="24"/>
      <c r="OZ70" s="24"/>
      <c r="PA70" s="24"/>
      <c r="PB70" s="24"/>
      <c r="PC70" s="24"/>
      <c r="PD70" s="24"/>
      <c r="PE70" s="24"/>
      <c r="PF70" s="24"/>
      <c r="PG70" s="24"/>
      <c r="PH70" s="24"/>
      <c r="PI70" s="24"/>
      <c r="PJ70" s="24"/>
      <c r="PK70" s="24"/>
      <c r="PL70" s="24"/>
      <c r="PM70" s="24"/>
      <c r="PN70" s="24"/>
      <c r="PO70" s="24"/>
      <c r="PP70" s="24"/>
      <c r="PQ70" s="24"/>
      <c r="PR70" s="24"/>
      <c r="PS70" s="24"/>
      <c r="PT70" s="24"/>
      <c r="PU70" s="24"/>
      <c r="PV70" s="24"/>
      <c r="PW70" s="24"/>
      <c r="PX70" s="24"/>
      <c r="PY70" s="24"/>
      <c r="PZ70" s="24"/>
      <c r="QA70" s="24"/>
      <c r="QB70" s="24"/>
      <c r="QC70" s="24"/>
      <c r="QD70" s="24"/>
      <c r="QE70" s="24"/>
      <c r="QF70" s="24"/>
      <c r="QG70" s="24"/>
      <c r="QH70" s="24"/>
      <c r="QI70" s="24"/>
      <c r="QJ70" s="24"/>
      <c r="QK70" s="24"/>
      <c r="QL70" s="24"/>
      <c r="QM70" s="24"/>
      <c r="QN70" s="24"/>
      <c r="QO70" s="24"/>
      <c r="QP70" s="24"/>
      <c r="QQ70" s="24"/>
      <c r="QR70" s="24"/>
      <c r="QS70" s="24"/>
      <c r="QT70" s="24"/>
      <c r="QU70" s="24"/>
      <c r="QV70" s="24"/>
      <c r="QW70" s="24"/>
      <c r="QX70" s="24"/>
      <c r="QY70" s="24"/>
      <c r="QZ70" s="24"/>
      <c r="RA70" s="24"/>
      <c r="RB70" s="24"/>
      <c r="RC70" s="24"/>
      <c r="RD70" s="24"/>
      <c r="RE70" s="24"/>
      <c r="RF70" s="24"/>
      <c r="RG70" s="24"/>
      <c r="RH70" s="24"/>
      <c r="RI70" s="24"/>
      <c r="RJ70" s="24"/>
      <c r="RK70" s="24"/>
      <c r="RL70" s="24"/>
      <c r="RM70" s="24"/>
      <c r="RN70" s="24"/>
      <c r="RO70" s="24"/>
      <c r="RP70" s="24"/>
      <c r="RQ70" s="24"/>
      <c r="RR70" s="24"/>
      <c r="RS70" s="24"/>
      <c r="RT70" s="24"/>
      <c r="RU70" s="24"/>
      <c r="RV70" s="24"/>
      <c r="RW70" s="24"/>
      <c r="RX70" s="24"/>
      <c r="RY70" s="24"/>
      <c r="RZ70" s="24"/>
      <c r="SA70" s="24"/>
      <c r="SB70" s="24"/>
      <c r="SC70" s="24"/>
      <c r="SD70" s="24"/>
      <c r="SE70" s="24"/>
      <c r="SF70" s="24"/>
      <c r="SG70" s="24"/>
      <c r="SH70" s="24"/>
      <c r="SI70" s="24"/>
      <c r="SJ70" s="24"/>
      <c r="SK70" s="24"/>
      <c r="SL70" s="24"/>
      <c r="SM70" s="24"/>
      <c r="SN70" s="24"/>
      <c r="SO70" s="24"/>
      <c r="SP70" s="24"/>
      <c r="SQ70" s="24"/>
      <c r="SR70" s="24"/>
      <c r="SS70" s="24"/>
      <c r="ST70" s="24"/>
      <c r="SU70" s="24"/>
      <c r="SV70" s="24"/>
      <c r="SW70" s="24"/>
      <c r="SX70" s="24"/>
      <c r="SY70" s="24"/>
      <c r="SZ70" s="24"/>
      <c r="TA70" s="24"/>
      <c r="TB70" s="24"/>
      <c r="TC70" s="24"/>
      <c r="TD70" s="24"/>
      <c r="TE70" s="24"/>
      <c r="TF70" s="24"/>
      <c r="TG70" s="24"/>
      <c r="TH70" s="24"/>
      <c r="TI70" s="24"/>
      <c r="TJ70" s="24"/>
      <c r="TK70" s="24"/>
      <c r="TL70" s="24"/>
      <c r="TM70" s="24"/>
      <c r="TN70" s="24"/>
      <c r="TO70" s="24"/>
      <c r="TP70" s="24"/>
      <c r="TQ70" s="24"/>
      <c r="TR70" s="24"/>
      <c r="TS70" s="24"/>
      <c r="TT70" s="24"/>
      <c r="TU70" s="24"/>
      <c r="TV70" s="24"/>
      <c r="TW70" s="24"/>
      <c r="TX70" s="24"/>
      <c r="TY70" s="24"/>
      <c r="TZ70" s="24"/>
      <c r="UA70" s="24"/>
      <c r="UB70" s="24"/>
      <c r="UC70" s="24"/>
      <c r="UD70" s="24"/>
      <c r="UE70" s="24"/>
      <c r="UF70" s="24"/>
      <c r="UG70" s="24"/>
      <c r="UH70" s="24"/>
      <c r="UI70" s="24"/>
      <c r="UJ70" s="24"/>
      <c r="UK70" s="24"/>
      <c r="UL70" s="24"/>
      <c r="UM70" s="24"/>
      <c r="UN70" s="24"/>
      <c r="UO70" s="24"/>
      <c r="UP70" s="24"/>
      <c r="UQ70" s="24"/>
      <c r="UR70" s="24"/>
      <c r="US70" s="24"/>
      <c r="UT70" s="24"/>
      <c r="UU70" s="24"/>
      <c r="UV70" s="24"/>
      <c r="UW70" s="24"/>
      <c r="UX70" s="24"/>
      <c r="UY70" s="24"/>
      <c r="UZ70" s="24"/>
      <c r="VA70" s="24"/>
      <c r="VB70" s="24"/>
      <c r="VC70" s="24"/>
      <c r="VD70" s="24"/>
      <c r="VE70" s="24"/>
      <c r="VF70" s="24"/>
      <c r="VG70" s="24"/>
      <c r="VH70" s="24"/>
      <c r="VI70" s="24"/>
      <c r="VJ70" s="24"/>
      <c r="VK70" s="24"/>
      <c r="VL70" s="24"/>
      <c r="VM70" s="24"/>
      <c r="VN70" s="24"/>
      <c r="VO70" s="24"/>
      <c r="VP70" s="24"/>
      <c r="VQ70" s="24"/>
      <c r="VR70" s="24"/>
      <c r="VS70" s="24"/>
      <c r="VT70" s="24"/>
      <c r="VU70" s="24"/>
      <c r="VV70" s="24"/>
      <c r="VW70" s="24"/>
      <c r="VX70" s="24"/>
      <c r="VY70" s="24"/>
      <c r="VZ70" s="24"/>
      <c r="WA70" s="24"/>
      <c r="WB70" s="24"/>
      <c r="WC70" s="24"/>
      <c r="WD70" s="24"/>
      <c r="WE70" s="24"/>
      <c r="WF70" s="24"/>
      <c r="WG70" s="24"/>
      <c r="WH70" s="24"/>
      <c r="WI70" s="24"/>
      <c r="WJ70" s="24"/>
      <c r="WK70" s="24"/>
      <c r="WL70" s="24"/>
      <c r="WM70" s="24"/>
      <c r="WN70" s="24"/>
      <c r="WO70" s="24"/>
      <c r="WP70" s="24"/>
      <c r="WQ70" s="24"/>
      <c r="WR70" s="24"/>
      <c r="WS70" s="24"/>
      <c r="WT70" s="24"/>
      <c r="WU70" s="24"/>
      <c r="WV70" s="24"/>
      <c r="WW70" s="24"/>
      <c r="WX70" s="24"/>
      <c r="WY70" s="24"/>
      <c r="WZ70" s="24"/>
      <c r="XA70" s="24"/>
      <c r="XB70" s="24"/>
      <c r="XC70" s="24"/>
      <c r="XD70" s="24"/>
      <c r="XE70" s="24"/>
      <c r="XF70" s="24"/>
      <c r="XG70" s="24"/>
      <c r="XH70" s="24"/>
      <c r="XI70" s="24"/>
      <c r="XJ70" s="24"/>
      <c r="XK70" s="24"/>
      <c r="XL70" s="24"/>
      <c r="XM70" s="24"/>
      <c r="XN70" s="24"/>
      <c r="XO70" s="24"/>
      <c r="XP70" s="24"/>
      <c r="XQ70" s="24"/>
      <c r="XR70" s="24"/>
      <c r="XS70" s="24"/>
      <c r="XT70" s="24"/>
      <c r="XU70" s="24"/>
      <c r="XV70" s="24"/>
      <c r="XW70" s="24"/>
      <c r="XX70" s="24"/>
      <c r="XY70" s="24"/>
      <c r="XZ70" s="24"/>
      <c r="YA70" s="24"/>
      <c r="YB70" s="24"/>
      <c r="YC70" s="24"/>
      <c r="YD70" s="24"/>
      <c r="YE70" s="24"/>
      <c r="YF70" s="24"/>
      <c r="YG70" s="24"/>
      <c r="YH70" s="24"/>
      <c r="YI70" s="24"/>
      <c r="YJ70" s="24"/>
      <c r="YK70" s="24"/>
      <c r="YL70" s="24"/>
      <c r="YM70" s="24"/>
      <c r="YN70" s="24"/>
      <c r="YO70" s="24"/>
      <c r="YP70" s="24"/>
      <c r="YQ70" s="24"/>
      <c r="YR70" s="24"/>
      <c r="YS70" s="24"/>
      <c r="YT70" s="24"/>
      <c r="YU70" s="24"/>
      <c r="YV70" s="24"/>
      <c r="YW70" s="24"/>
      <c r="YX70" s="24"/>
      <c r="YY70" s="24"/>
      <c r="YZ70" s="24"/>
      <c r="ZA70" s="24"/>
      <c r="ZB70" s="24"/>
      <c r="ZC70" s="24"/>
      <c r="ZD70" s="24"/>
      <c r="ZE70" s="24"/>
      <c r="ZF70" s="24"/>
      <c r="ZG70" s="24"/>
      <c r="ZH70" s="24"/>
      <c r="ZI70" s="24"/>
      <c r="ZJ70" s="24"/>
      <c r="ZK70" s="24"/>
      <c r="ZL70" s="24"/>
      <c r="ZM70" s="24"/>
      <c r="ZN70" s="24"/>
      <c r="ZO70" s="24"/>
      <c r="ZP70" s="24"/>
      <c r="ZQ70" s="24"/>
      <c r="ZR70" s="24"/>
      <c r="ZS70" s="24"/>
      <c r="ZT70" s="24"/>
      <c r="ZU70" s="24"/>
      <c r="ZV70" s="24"/>
      <c r="ZW70" s="24"/>
      <c r="ZX70" s="24"/>
      <c r="ZY70" s="24"/>
      <c r="ZZ70" s="24"/>
      <c r="AAA70" s="24"/>
      <c r="AAB70" s="24"/>
      <c r="AAC70" s="24"/>
      <c r="AAD70" s="24"/>
      <c r="AAE70" s="24"/>
      <c r="AAF70" s="24"/>
      <c r="AAG70" s="24"/>
      <c r="AAH70" s="24"/>
      <c r="AAI70" s="24"/>
      <c r="AAJ70" s="24"/>
      <c r="AAK70" s="24"/>
      <c r="AAL70" s="24"/>
      <c r="AAM70" s="24"/>
      <c r="AAN70" s="24"/>
      <c r="AAO70" s="24"/>
      <c r="AAP70" s="24"/>
      <c r="AAQ70" s="24"/>
      <c r="AAR70" s="24"/>
      <c r="AAS70" s="24"/>
      <c r="AAT70" s="24"/>
      <c r="AAU70" s="24"/>
      <c r="AAV70" s="24"/>
      <c r="AAW70" s="24"/>
      <c r="AAX70" s="24"/>
      <c r="AAY70" s="24"/>
      <c r="AAZ70" s="24"/>
      <c r="ABA70" s="24"/>
      <c r="ABB70" s="24"/>
      <c r="ABC70" s="24"/>
      <c r="ABD70" s="24"/>
      <c r="ABE70" s="24"/>
      <c r="ABF70" s="24"/>
      <c r="ABG70" s="24"/>
      <c r="ABH70" s="24"/>
      <c r="ABI70" s="24"/>
      <c r="ABJ70" s="24"/>
      <c r="ABK70" s="24"/>
      <c r="ABL70" s="24"/>
      <c r="ABM70" s="24"/>
      <c r="ABN70" s="24"/>
      <c r="ABO70" s="24"/>
      <c r="ABP70" s="24"/>
      <c r="ABQ70" s="24"/>
      <c r="ABR70" s="24"/>
      <c r="ABS70" s="24"/>
      <c r="ABT70" s="24"/>
      <c r="ABU70" s="24"/>
      <c r="ABV70" s="24"/>
      <c r="ABW70" s="24"/>
      <c r="ABX70" s="24"/>
      <c r="ABY70" s="24"/>
      <c r="ABZ70" s="24"/>
      <c r="ACA70" s="24"/>
      <c r="ACB70" s="24"/>
      <c r="ACC70" s="24"/>
      <c r="ACD70" s="24"/>
      <c r="ACE70" s="24"/>
      <c r="ACF70" s="24"/>
      <c r="ACG70" s="24"/>
      <c r="ACH70" s="24"/>
      <c r="ACI70" s="24"/>
      <c r="ACJ70" s="24"/>
      <c r="ACK70" s="24"/>
      <c r="ACL70" s="24"/>
      <c r="ACM70" s="24"/>
      <c r="ACN70" s="24"/>
      <c r="ACO70" s="24"/>
      <c r="ACP70" s="24"/>
      <c r="ACQ70" s="24"/>
      <c r="ACR70" s="24"/>
      <c r="ACS70" s="24"/>
      <c r="ACT70" s="24"/>
      <c r="ACU70" s="24"/>
      <c r="ACV70" s="24"/>
      <c r="ACW70" s="24"/>
      <c r="ACX70" s="24"/>
      <c r="ACY70" s="24"/>
      <c r="ACZ70" s="24"/>
      <c r="ADA70" s="24"/>
      <c r="ADB70" s="24"/>
      <c r="ADC70" s="24"/>
      <c r="ADD70" s="24"/>
      <c r="ADE70" s="24"/>
      <c r="ADF70" s="24"/>
      <c r="ADG70" s="24"/>
      <c r="ADH70" s="24"/>
      <c r="ADI70" s="24"/>
      <c r="ADJ70" s="24"/>
      <c r="ADK70" s="24"/>
      <c r="ADL70" s="24"/>
      <c r="ADM70" s="24"/>
      <c r="ADN70" s="24"/>
      <c r="ADO70" s="24"/>
      <c r="ADP70" s="24"/>
      <c r="ADQ70" s="24"/>
      <c r="ADR70" s="24"/>
      <c r="ADS70" s="24"/>
      <c r="ADT70" s="24"/>
      <c r="ADU70" s="24"/>
      <c r="ADV70" s="24"/>
      <c r="ADW70" s="24"/>
      <c r="ADX70" s="24"/>
      <c r="ADY70" s="24"/>
      <c r="ADZ70" s="24"/>
      <c r="AEA70" s="24"/>
      <c r="AEB70" s="24"/>
      <c r="AEC70" s="24"/>
      <c r="AED70" s="24"/>
      <c r="AEE70" s="24"/>
      <c r="AEF70" s="24"/>
      <c r="AEG70" s="24"/>
      <c r="AEH70" s="24"/>
      <c r="AEI70" s="24"/>
      <c r="AEJ70" s="24"/>
      <c r="AEK70" s="24"/>
      <c r="AEL70" s="24"/>
      <c r="AEM70" s="24"/>
      <c r="AEN70" s="24"/>
      <c r="AEO70" s="24"/>
      <c r="AEP70" s="24"/>
      <c r="AEQ70" s="24"/>
      <c r="AER70" s="24"/>
      <c r="AES70" s="24"/>
      <c r="AET70" s="24"/>
      <c r="AEU70" s="24"/>
      <c r="AEV70" s="24"/>
      <c r="AEW70" s="24"/>
      <c r="AEX70" s="24"/>
      <c r="AEY70" s="24"/>
      <c r="AEZ70" s="24"/>
      <c r="AFA70" s="24"/>
      <c r="AFB70" s="24"/>
      <c r="AFC70" s="24"/>
      <c r="AFD70" s="24"/>
      <c r="AFE70" s="24"/>
      <c r="AFF70" s="24"/>
      <c r="AFG70" s="24"/>
      <c r="AFH70" s="24"/>
      <c r="AFI70" s="24"/>
      <c r="AFJ70" s="24"/>
      <c r="AFK70" s="24"/>
      <c r="AFL70" s="24"/>
      <c r="AFM70" s="24"/>
      <c r="AFN70" s="24"/>
      <c r="AFO70" s="24"/>
      <c r="AFP70" s="24"/>
      <c r="AFQ70" s="24"/>
      <c r="AFR70" s="24"/>
      <c r="AFS70" s="24"/>
      <c r="AFT70" s="24"/>
      <c r="AFU70" s="24"/>
      <c r="AFV70" s="24"/>
      <c r="AFW70" s="24"/>
      <c r="AFX70" s="24"/>
      <c r="AFY70" s="24"/>
      <c r="AFZ70" s="24"/>
      <c r="AGA70" s="24"/>
      <c r="AGB70" s="24"/>
      <c r="AGC70" s="24"/>
      <c r="AGD70" s="24"/>
      <c r="AGE70" s="24"/>
      <c r="AGF70" s="24"/>
      <c r="AGG70" s="24"/>
      <c r="AGH70" s="24"/>
      <c r="AGI70" s="24"/>
      <c r="AGJ70" s="24"/>
      <c r="AGK70" s="24"/>
      <c r="AGL70" s="24"/>
      <c r="AGM70" s="24"/>
      <c r="AGN70" s="24"/>
      <c r="AGO70" s="24"/>
      <c r="AGP70" s="24"/>
      <c r="AGQ70" s="24"/>
      <c r="AGR70" s="24"/>
      <c r="AGS70" s="24"/>
      <c r="AGT70" s="24"/>
      <c r="AGU70" s="24"/>
      <c r="AGV70" s="24"/>
      <c r="AGW70" s="24"/>
      <c r="AGX70" s="24"/>
      <c r="AGY70" s="24"/>
      <c r="AGZ70" s="24"/>
      <c r="AHA70" s="24"/>
      <c r="AHB70" s="24"/>
      <c r="AHC70" s="24"/>
      <c r="AHD70" s="24"/>
      <c r="AHE70" s="24"/>
      <c r="AHF70" s="24"/>
      <c r="AHG70" s="24"/>
      <c r="AHH70" s="24"/>
      <c r="AHI70" s="24"/>
      <c r="AHJ70" s="24"/>
      <c r="AHK70" s="24"/>
      <c r="AHL70" s="24"/>
      <c r="AHM70" s="24"/>
      <c r="AHN70" s="24"/>
      <c r="AHO70" s="24"/>
      <c r="AHP70" s="24"/>
      <c r="AHQ70" s="24"/>
      <c r="AHR70" s="24"/>
      <c r="AHS70" s="24"/>
      <c r="AHT70" s="24"/>
      <c r="AHU70" s="24"/>
      <c r="AHV70" s="24"/>
      <c r="AHW70" s="24"/>
      <c r="AHX70" s="24"/>
      <c r="AHY70" s="24"/>
      <c r="AHZ70" s="24"/>
      <c r="AIA70" s="24"/>
      <c r="AIB70" s="24"/>
      <c r="AIC70" s="24"/>
      <c r="AID70" s="24"/>
      <c r="AIE70" s="24"/>
      <c r="AIF70" s="24"/>
      <c r="AIG70" s="24"/>
      <c r="AIH70" s="24"/>
      <c r="AII70" s="24"/>
      <c r="AIJ70" s="24"/>
      <c r="AIK70" s="24"/>
      <c r="AIL70" s="24"/>
      <c r="AIM70" s="24"/>
      <c r="AIN70" s="24"/>
      <c r="AIO70" s="24"/>
      <c r="AIP70" s="24"/>
      <c r="AIQ70" s="24"/>
      <c r="AIR70" s="24"/>
      <c r="AIS70" s="24"/>
      <c r="AIT70" s="24"/>
      <c r="AIU70" s="24"/>
      <c r="AIV70" s="24"/>
      <c r="AIW70" s="24"/>
      <c r="AIX70" s="24"/>
      <c r="AIY70" s="24"/>
      <c r="AIZ70" s="24"/>
      <c r="AJA70" s="24"/>
      <c r="AJB70" s="24"/>
      <c r="AJC70" s="24"/>
      <c r="AJD70" s="24"/>
      <c r="AJE70" s="24"/>
      <c r="AJF70" s="24"/>
      <c r="AJG70" s="24"/>
      <c r="AJH70" s="24"/>
      <c r="AJI70" s="24"/>
      <c r="AJJ70" s="24"/>
      <c r="AJK70" s="24"/>
      <c r="AJL70" s="24"/>
      <c r="AJM70" s="24"/>
      <c r="AJN70" s="24"/>
      <c r="AJO70" s="24"/>
      <c r="AJP70" s="24"/>
      <c r="AJQ70" s="24"/>
      <c r="AJR70" s="24"/>
      <c r="AJS70" s="24"/>
      <c r="AJT70" s="24"/>
      <c r="AJU70" s="24"/>
      <c r="AJV70" s="24"/>
      <c r="AJW70" s="24"/>
      <c r="AJX70" s="24"/>
      <c r="AJY70" s="24"/>
      <c r="AJZ70" s="24"/>
      <c r="AKA70" s="24"/>
      <c r="AKB70" s="24"/>
      <c r="AKC70" s="24"/>
      <c r="AKD70" s="24"/>
      <c r="AKE70" s="24"/>
      <c r="AKF70" s="24"/>
      <c r="AKG70" s="24"/>
      <c r="AKH70" s="24"/>
      <c r="AKI70" s="24"/>
      <c r="AKJ70" s="24"/>
      <c r="AKK70" s="24"/>
      <c r="AKL70" s="24"/>
      <c r="AKM70" s="24"/>
      <c r="AKN70" s="24"/>
      <c r="AKO70" s="24"/>
      <c r="AKP70" s="24"/>
      <c r="AKQ70" s="24"/>
      <c r="AKR70" s="24"/>
      <c r="AKS70" s="24"/>
      <c r="AKT70" s="24"/>
      <c r="AKU70" s="24"/>
      <c r="AKV70" s="24"/>
      <c r="AKW70" s="24"/>
      <c r="AKX70" s="24"/>
      <c r="AKY70" s="24"/>
      <c r="AKZ70" s="24"/>
      <c r="ALA70" s="24"/>
      <c r="ALB70" s="24"/>
      <c r="ALC70" s="24"/>
      <c r="ALD70" s="24"/>
      <c r="ALE70" s="24"/>
      <c r="ALF70" s="24"/>
      <c r="ALG70" s="24"/>
      <c r="ALH70" s="24"/>
      <c r="ALI70" s="24"/>
      <c r="ALJ70" s="24"/>
      <c r="ALK70" s="24"/>
      <c r="ALL70" s="24"/>
      <c r="ALM70" s="24"/>
      <c r="ALN70" s="24"/>
      <c r="ALO70" s="24"/>
      <c r="ALP70" s="24"/>
      <c r="ALQ70" s="24"/>
      <c r="ALR70" s="24"/>
      <c r="ALS70" s="24"/>
      <c r="ALT70" s="24"/>
      <c r="ALU70" s="24"/>
      <c r="ALV70" s="24"/>
      <c r="ALW70" s="24"/>
      <c r="ALX70" s="24"/>
      <c r="ALY70" s="24"/>
      <c r="ALZ70" s="24"/>
      <c r="AMA70" s="24"/>
      <c r="AMB70" s="24"/>
      <c r="AMC70" s="24"/>
    </row>
    <row r="71" spans="1:1017" s="61" customFormat="1">
      <c r="A71" s="132" t="s">
        <v>199</v>
      </c>
      <c r="B71" s="133" t="s">
        <v>200</v>
      </c>
      <c r="C71" s="134" t="s">
        <v>201</v>
      </c>
      <c r="D71" s="133" t="s">
        <v>202</v>
      </c>
      <c r="E71" s="142" t="s">
        <v>101</v>
      </c>
      <c r="F71" s="112">
        <v>2392.5</v>
      </c>
      <c r="G71" s="60">
        <v>1.8</v>
      </c>
      <c r="H71" s="83">
        <f t="shared" ref="H71:H78" si="18">$K$6</f>
        <v>0.21229999999999999</v>
      </c>
      <c r="I71" s="60">
        <f t="shared" ref="I71:I78" si="19">ROUND(((H71+1)*G71),2)</f>
        <v>2.1800000000000002</v>
      </c>
      <c r="J71" s="60">
        <f t="shared" ref="J71:J78" si="20">TRUNC((G71*F71),2)</f>
        <v>4306.5</v>
      </c>
      <c r="K71" s="60">
        <f t="shared" ref="K71:K78" si="21">TRUNC((I71*F71),2)</f>
        <v>5215.6499999999996</v>
      </c>
      <c r="L71" s="58"/>
      <c r="M71" s="24"/>
      <c r="N71" s="24"/>
      <c r="O71" s="24"/>
      <c r="P71" s="24"/>
      <c r="Q71" s="24"/>
      <c r="R71" s="24"/>
      <c r="S71" s="24"/>
      <c r="T71" s="24"/>
      <c r="U71" s="24"/>
      <c r="V71" s="24"/>
      <c r="W71" s="24"/>
      <c r="X71" s="24"/>
      <c r="Y71" s="24"/>
      <c r="Z71" s="24"/>
      <c r="AA71" s="24"/>
      <c r="AB71" s="24"/>
      <c r="AC71" s="24"/>
      <c r="AD71" s="24"/>
      <c r="AE71" s="24"/>
      <c r="AF71" s="24"/>
      <c r="AG71" s="24"/>
      <c r="AH71" s="24"/>
      <c r="AI71" s="24"/>
      <c r="AJ71" s="24"/>
      <c r="AK71" s="24"/>
      <c r="AL71" s="24"/>
      <c r="AM71" s="24"/>
      <c r="AN71" s="24"/>
      <c r="AO71" s="24"/>
      <c r="AP71" s="24"/>
      <c r="AQ71" s="24"/>
      <c r="AR71" s="24"/>
      <c r="AS71" s="24"/>
      <c r="AT71" s="24"/>
      <c r="AU71" s="24"/>
      <c r="AV71" s="24"/>
      <c r="AW71" s="24"/>
      <c r="AX71" s="24"/>
      <c r="AY71" s="24"/>
      <c r="AZ71" s="24"/>
      <c r="BA71" s="24"/>
      <c r="BB71" s="24"/>
      <c r="BC71" s="24"/>
      <c r="BD71" s="24"/>
      <c r="BE71" s="24"/>
      <c r="BF71" s="24"/>
      <c r="BG71" s="24"/>
      <c r="BH71" s="24"/>
      <c r="BI71" s="24"/>
      <c r="BJ71" s="24"/>
      <c r="BK71" s="24"/>
      <c r="BL71" s="24"/>
      <c r="BM71" s="24"/>
      <c r="BN71" s="24"/>
      <c r="BO71" s="24"/>
      <c r="BP71" s="24"/>
      <c r="BQ71" s="24"/>
      <c r="BR71" s="24"/>
      <c r="BS71" s="24"/>
      <c r="BT71" s="24"/>
      <c r="BU71" s="24"/>
      <c r="BV71" s="24"/>
      <c r="BW71" s="24"/>
      <c r="BX71" s="24"/>
      <c r="BY71" s="24"/>
      <c r="BZ71" s="24"/>
      <c r="CA71" s="24"/>
      <c r="CB71" s="24"/>
      <c r="CC71" s="24"/>
      <c r="CD71" s="24"/>
      <c r="CE71" s="24"/>
      <c r="CF71" s="24"/>
      <c r="CG71" s="24"/>
      <c r="CH71" s="24"/>
      <c r="CI71" s="24"/>
      <c r="CJ71" s="24"/>
      <c r="CK71" s="24"/>
      <c r="CL71" s="24"/>
      <c r="CM71" s="24"/>
      <c r="CN71" s="24"/>
      <c r="CO71" s="24"/>
      <c r="CP71" s="24"/>
      <c r="CQ71" s="24"/>
      <c r="CR71" s="24"/>
      <c r="CS71" s="24"/>
      <c r="CT71" s="24"/>
      <c r="CU71" s="24"/>
      <c r="CV71" s="24"/>
      <c r="CW71" s="24"/>
      <c r="CX71" s="24"/>
      <c r="CY71" s="24"/>
      <c r="CZ71" s="24"/>
      <c r="DA71" s="24"/>
      <c r="DB71" s="24"/>
      <c r="DC71" s="24"/>
      <c r="DD71" s="24"/>
      <c r="DE71" s="24"/>
      <c r="DF71" s="24"/>
      <c r="DG71" s="24"/>
      <c r="DH71" s="24"/>
      <c r="DI71" s="24"/>
      <c r="DJ71" s="24"/>
      <c r="DK71" s="24"/>
      <c r="DL71" s="24"/>
      <c r="DM71" s="24"/>
      <c r="DN71" s="24"/>
      <c r="DO71" s="24"/>
      <c r="DP71" s="24"/>
      <c r="DQ71" s="24"/>
      <c r="DR71" s="24"/>
      <c r="DS71" s="24"/>
      <c r="DT71" s="24"/>
      <c r="DU71" s="24"/>
      <c r="DV71" s="24"/>
      <c r="DW71" s="24"/>
      <c r="DX71" s="24"/>
      <c r="DY71" s="24"/>
      <c r="DZ71" s="24"/>
      <c r="EA71" s="24"/>
      <c r="EB71" s="24"/>
      <c r="EC71" s="24"/>
      <c r="ED71" s="24"/>
      <c r="EE71" s="24"/>
      <c r="EF71" s="24"/>
      <c r="EG71" s="24"/>
      <c r="EH71" s="24"/>
      <c r="EI71" s="24"/>
      <c r="EJ71" s="24"/>
      <c r="EK71" s="24"/>
      <c r="EL71" s="24"/>
      <c r="EM71" s="24"/>
      <c r="EN71" s="24"/>
      <c r="EO71" s="24"/>
      <c r="EP71" s="24"/>
      <c r="EQ71" s="24"/>
      <c r="ER71" s="24"/>
      <c r="ES71" s="24"/>
      <c r="ET71" s="24"/>
      <c r="EU71" s="24"/>
      <c r="EV71" s="24"/>
      <c r="EW71" s="24"/>
      <c r="EX71" s="24"/>
      <c r="EY71" s="24"/>
      <c r="EZ71" s="24"/>
      <c r="FA71" s="24"/>
      <c r="FB71" s="24"/>
      <c r="FC71" s="24"/>
      <c r="FD71" s="24"/>
      <c r="FE71" s="24"/>
      <c r="FF71" s="24"/>
      <c r="FG71" s="24"/>
      <c r="FH71" s="24"/>
      <c r="FI71" s="24"/>
      <c r="FJ71" s="24"/>
      <c r="FK71" s="24"/>
      <c r="FL71" s="24"/>
      <c r="FM71" s="24"/>
      <c r="FN71" s="24"/>
      <c r="FO71" s="24"/>
      <c r="FP71" s="24"/>
      <c r="FQ71" s="24"/>
      <c r="FR71" s="24"/>
      <c r="FS71" s="24"/>
      <c r="FT71" s="24"/>
      <c r="FU71" s="24"/>
      <c r="FV71" s="24"/>
      <c r="FW71" s="24"/>
      <c r="FX71" s="24"/>
      <c r="FY71" s="24"/>
      <c r="FZ71" s="24"/>
      <c r="GA71" s="24"/>
      <c r="GB71" s="24"/>
      <c r="GC71" s="24"/>
      <c r="GD71" s="24"/>
      <c r="GE71" s="24"/>
      <c r="GF71" s="24"/>
      <c r="GG71" s="24"/>
      <c r="GH71" s="24"/>
      <c r="GI71" s="24"/>
      <c r="GJ71" s="24"/>
      <c r="GK71" s="24"/>
      <c r="GL71" s="24"/>
      <c r="GM71" s="24"/>
      <c r="GN71" s="24"/>
      <c r="GO71" s="24"/>
      <c r="GP71" s="24"/>
      <c r="GQ71" s="24"/>
      <c r="GR71" s="24"/>
      <c r="GS71" s="24"/>
      <c r="GT71" s="24"/>
      <c r="GU71" s="24"/>
      <c r="GV71" s="24"/>
      <c r="GW71" s="24"/>
      <c r="GX71" s="24"/>
      <c r="GY71" s="24"/>
      <c r="GZ71" s="24"/>
      <c r="HA71" s="24"/>
      <c r="HB71" s="24"/>
      <c r="HC71" s="24"/>
      <c r="HD71" s="24"/>
      <c r="HE71" s="24"/>
      <c r="HF71" s="24"/>
      <c r="HG71" s="24"/>
      <c r="HH71" s="24"/>
      <c r="HI71" s="24"/>
      <c r="HJ71" s="24"/>
      <c r="HK71" s="24"/>
      <c r="HL71" s="24"/>
      <c r="HM71" s="24"/>
      <c r="HN71" s="24"/>
      <c r="HO71" s="24"/>
      <c r="HP71" s="24"/>
      <c r="HQ71" s="24"/>
      <c r="HR71" s="24"/>
      <c r="HS71" s="24"/>
      <c r="HT71" s="24"/>
      <c r="HU71" s="24"/>
      <c r="HV71" s="24"/>
      <c r="HW71" s="24"/>
      <c r="HX71" s="24"/>
      <c r="HY71" s="24"/>
      <c r="HZ71" s="24"/>
      <c r="IA71" s="24"/>
      <c r="IB71" s="24"/>
      <c r="IC71" s="24"/>
      <c r="ID71" s="24"/>
      <c r="IE71" s="24"/>
      <c r="IF71" s="24"/>
      <c r="IG71" s="24"/>
      <c r="IH71" s="24"/>
      <c r="II71" s="24"/>
      <c r="IJ71" s="24"/>
      <c r="IK71" s="24"/>
      <c r="IL71" s="24"/>
      <c r="IM71" s="24"/>
      <c r="IN71" s="24"/>
      <c r="IO71" s="24"/>
      <c r="IP71" s="24"/>
      <c r="IQ71" s="24"/>
      <c r="IR71" s="24"/>
      <c r="IS71" s="24"/>
      <c r="IT71" s="24"/>
      <c r="IU71" s="24"/>
      <c r="IV71" s="24"/>
      <c r="IW71" s="24"/>
      <c r="IX71" s="24"/>
      <c r="IY71" s="24"/>
      <c r="IZ71" s="24"/>
      <c r="JA71" s="24"/>
      <c r="JB71" s="24"/>
      <c r="JC71" s="24"/>
      <c r="JD71" s="24"/>
      <c r="JE71" s="24"/>
      <c r="JF71" s="24"/>
      <c r="JG71" s="24"/>
      <c r="JH71" s="24"/>
      <c r="JI71" s="24"/>
      <c r="JJ71" s="24"/>
      <c r="JK71" s="24"/>
      <c r="JL71" s="24"/>
      <c r="JM71" s="24"/>
      <c r="JN71" s="24"/>
      <c r="JO71" s="24"/>
      <c r="JP71" s="24"/>
      <c r="JQ71" s="24"/>
      <c r="JR71" s="24"/>
      <c r="JS71" s="24"/>
      <c r="JT71" s="24"/>
      <c r="JU71" s="24"/>
      <c r="JV71" s="24"/>
      <c r="JW71" s="24"/>
      <c r="JX71" s="24"/>
      <c r="JY71" s="24"/>
      <c r="JZ71" s="24"/>
      <c r="KA71" s="24"/>
      <c r="KB71" s="24"/>
      <c r="KC71" s="24"/>
      <c r="KD71" s="24"/>
      <c r="KE71" s="24"/>
      <c r="KF71" s="24"/>
      <c r="KG71" s="24"/>
      <c r="KH71" s="24"/>
      <c r="KI71" s="24"/>
      <c r="KJ71" s="24"/>
      <c r="KK71" s="24"/>
      <c r="KL71" s="24"/>
      <c r="KM71" s="24"/>
      <c r="KN71" s="24"/>
      <c r="KO71" s="24"/>
      <c r="KP71" s="24"/>
      <c r="KQ71" s="24"/>
      <c r="KR71" s="24"/>
      <c r="KS71" s="24"/>
      <c r="KT71" s="24"/>
      <c r="KU71" s="24"/>
      <c r="KV71" s="24"/>
      <c r="KW71" s="24"/>
      <c r="KX71" s="24"/>
      <c r="KY71" s="24"/>
      <c r="KZ71" s="24"/>
      <c r="LA71" s="24"/>
      <c r="LB71" s="24"/>
      <c r="LC71" s="24"/>
      <c r="LD71" s="24"/>
      <c r="LE71" s="24"/>
      <c r="LF71" s="24"/>
      <c r="LG71" s="24"/>
      <c r="LH71" s="24"/>
      <c r="LI71" s="24"/>
      <c r="LJ71" s="24"/>
      <c r="LK71" s="24"/>
      <c r="LL71" s="24"/>
      <c r="LM71" s="24"/>
      <c r="LN71" s="24"/>
      <c r="LO71" s="24"/>
      <c r="LP71" s="24"/>
      <c r="LQ71" s="24"/>
      <c r="LR71" s="24"/>
      <c r="LS71" s="24"/>
      <c r="LT71" s="24"/>
      <c r="LU71" s="24"/>
      <c r="LV71" s="24"/>
      <c r="LW71" s="24"/>
      <c r="LX71" s="24"/>
      <c r="LY71" s="24"/>
      <c r="LZ71" s="24"/>
      <c r="MA71" s="24"/>
      <c r="MB71" s="24"/>
      <c r="MC71" s="24"/>
      <c r="MD71" s="24"/>
      <c r="ME71" s="24"/>
      <c r="MF71" s="24"/>
      <c r="MG71" s="24"/>
      <c r="MH71" s="24"/>
      <c r="MI71" s="24"/>
      <c r="MJ71" s="24"/>
      <c r="MK71" s="24"/>
      <c r="ML71" s="24"/>
      <c r="MM71" s="24"/>
      <c r="MN71" s="24"/>
      <c r="MO71" s="24"/>
      <c r="MP71" s="24"/>
      <c r="MQ71" s="24"/>
      <c r="MR71" s="24"/>
      <c r="MS71" s="24"/>
      <c r="MT71" s="24"/>
      <c r="MU71" s="24"/>
      <c r="MV71" s="24"/>
      <c r="MW71" s="24"/>
      <c r="MX71" s="24"/>
      <c r="MY71" s="24"/>
      <c r="MZ71" s="24"/>
      <c r="NA71" s="24"/>
      <c r="NB71" s="24"/>
      <c r="NC71" s="24"/>
      <c r="ND71" s="24"/>
      <c r="NE71" s="24"/>
      <c r="NF71" s="24"/>
      <c r="NG71" s="24"/>
      <c r="NH71" s="24"/>
      <c r="NI71" s="24"/>
      <c r="NJ71" s="24"/>
      <c r="NK71" s="24"/>
      <c r="NL71" s="24"/>
      <c r="NM71" s="24"/>
      <c r="NN71" s="24"/>
      <c r="NO71" s="24"/>
      <c r="NP71" s="24"/>
      <c r="NQ71" s="24"/>
      <c r="NR71" s="24"/>
      <c r="NS71" s="24"/>
      <c r="NT71" s="24"/>
      <c r="NU71" s="24"/>
      <c r="NV71" s="24"/>
      <c r="NW71" s="24"/>
      <c r="NX71" s="24"/>
      <c r="NY71" s="24"/>
      <c r="NZ71" s="24"/>
      <c r="OA71" s="24"/>
      <c r="OB71" s="24"/>
      <c r="OC71" s="24"/>
      <c r="OD71" s="24"/>
      <c r="OE71" s="24"/>
      <c r="OF71" s="24"/>
      <c r="OG71" s="24"/>
      <c r="OH71" s="24"/>
      <c r="OI71" s="24"/>
      <c r="OJ71" s="24"/>
      <c r="OK71" s="24"/>
      <c r="OL71" s="24"/>
      <c r="OM71" s="24"/>
      <c r="ON71" s="24"/>
      <c r="OO71" s="24"/>
      <c r="OP71" s="24"/>
      <c r="OQ71" s="24"/>
      <c r="OR71" s="24"/>
      <c r="OS71" s="24"/>
      <c r="OT71" s="24"/>
      <c r="OU71" s="24"/>
      <c r="OV71" s="24"/>
      <c r="OW71" s="24"/>
      <c r="OX71" s="24"/>
      <c r="OY71" s="24"/>
      <c r="OZ71" s="24"/>
      <c r="PA71" s="24"/>
      <c r="PB71" s="24"/>
      <c r="PC71" s="24"/>
      <c r="PD71" s="24"/>
      <c r="PE71" s="24"/>
      <c r="PF71" s="24"/>
      <c r="PG71" s="24"/>
      <c r="PH71" s="24"/>
      <c r="PI71" s="24"/>
      <c r="PJ71" s="24"/>
      <c r="PK71" s="24"/>
      <c r="PL71" s="24"/>
      <c r="PM71" s="24"/>
      <c r="PN71" s="24"/>
      <c r="PO71" s="24"/>
      <c r="PP71" s="24"/>
      <c r="PQ71" s="24"/>
      <c r="PR71" s="24"/>
      <c r="PS71" s="24"/>
      <c r="PT71" s="24"/>
      <c r="PU71" s="24"/>
      <c r="PV71" s="24"/>
      <c r="PW71" s="24"/>
      <c r="PX71" s="24"/>
      <c r="PY71" s="24"/>
      <c r="PZ71" s="24"/>
      <c r="QA71" s="24"/>
      <c r="QB71" s="24"/>
      <c r="QC71" s="24"/>
      <c r="QD71" s="24"/>
      <c r="QE71" s="24"/>
      <c r="QF71" s="24"/>
      <c r="QG71" s="24"/>
      <c r="QH71" s="24"/>
      <c r="QI71" s="24"/>
      <c r="QJ71" s="24"/>
      <c r="QK71" s="24"/>
      <c r="QL71" s="24"/>
      <c r="QM71" s="24"/>
      <c r="QN71" s="24"/>
      <c r="QO71" s="24"/>
      <c r="QP71" s="24"/>
      <c r="QQ71" s="24"/>
      <c r="QR71" s="24"/>
      <c r="QS71" s="24"/>
      <c r="QT71" s="24"/>
      <c r="QU71" s="24"/>
      <c r="QV71" s="24"/>
      <c r="QW71" s="24"/>
      <c r="QX71" s="24"/>
      <c r="QY71" s="24"/>
      <c r="QZ71" s="24"/>
      <c r="RA71" s="24"/>
      <c r="RB71" s="24"/>
      <c r="RC71" s="24"/>
      <c r="RD71" s="24"/>
      <c r="RE71" s="24"/>
      <c r="RF71" s="24"/>
      <c r="RG71" s="24"/>
      <c r="RH71" s="24"/>
      <c r="RI71" s="24"/>
      <c r="RJ71" s="24"/>
      <c r="RK71" s="24"/>
      <c r="RL71" s="24"/>
      <c r="RM71" s="24"/>
      <c r="RN71" s="24"/>
      <c r="RO71" s="24"/>
      <c r="RP71" s="24"/>
      <c r="RQ71" s="24"/>
      <c r="RR71" s="24"/>
      <c r="RS71" s="24"/>
      <c r="RT71" s="24"/>
      <c r="RU71" s="24"/>
      <c r="RV71" s="24"/>
      <c r="RW71" s="24"/>
      <c r="RX71" s="24"/>
      <c r="RY71" s="24"/>
      <c r="RZ71" s="24"/>
      <c r="SA71" s="24"/>
      <c r="SB71" s="24"/>
      <c r="SC71" s="24"/>
      <c r="SD71" s="24"/>
      <c r="SE71" s="24"/>
      <c r="SF71" s="24"/>
      <c r="SG71" s="24"/>
      <c r="SH71" s="24"/>
      <c r="SI71" s="24"/>
      <c r="SJ71" s="24"/>
      <c r="SK71" s="24"/>
      <c r="SL71" s="24"/>
      <c r="SM71" s="24"/>
      <c r="SN71" s="24"/>
      <c r="SO71" s="24"/>
      <c r="SP71" s="24"/>
      <c r="SQ71" s="24"/>
      <c r="SR71" s="24"/>
      <c r="SS71" s="24"/>
      <c r="ST71" s="24"/>
      <c r="SU71" s="24"/>
      <c r="SV71" s="24"/>
      <c r="SW71" s="24"/>
      <c r="SX71" s="24"/>
      <c r="SY71" s="24"/>
      <c r="SZ71" s="24"/>
      <c r="TA71" s="24"/>
      <c r="TB71" s="24"/>
      <c r="TC71" s="24"/>
      <c r="TD71" s="24"/>
      <c r="TE71" s="24"/>
      <c r="TF71" s="24"/>
      <c r="TG71" s="24"/>
      <c r="TH71" s="24"/>
      <c r="TI71" s="24"/>
      <c r="TJ71" s="24"/>
      <c r="TK71" s="24"/>
      <c r="TL71" s="24"/>
      <c r="TM71" s="24"/>
      <c r="TN71" s="24"/>
      <c r="TO71" s="24"/>
      <c r="TP71" s="24"/>
      <c r="TQ71" s="24"/>
      <c r="TR71" s="24"/>
      <c r="TS71" s="24"/>
      <c r="TT71" s="24"/>
      <c r="TU71" s="24"/>
      <c r="TV71" s="24"/>
      <c r="TW71" s="24"/>
      <c r="TX71" s="24"/>
      <c r="TY71" s="24"/>
      <c r="TZ71" s="24"/>
      <c r="UA71" s="24"/>
      <c r="UB71" s="24"/>
      <c r="UC71" s="24"/>
      <c r="UD71" s="24"/>
      <c r="UE71" s="24"/>
      <c r="UF71" s="24"/>
      <c r="UG71" s="24"/>
      <c r="UH71" s="24"/>
      <c r="UI71" s="24"/>
      <c r="UJ71" s="24"/>
      <c r="UK71" s="24"/>
      <c r="UL71" s="24"/>
      <c r="UM71" s="24"/>
      <c r="UN71" s="24"/>
      <c r="UO71" s="24"/>
      <c r="UP71" s="24"/>
      <c r="UQ71" s="24"/>
      <c r="UR71" s="24"/>
      <c r="US71" s="24"/>
      <c r="UT71" s="24"/>
      <c r="UU71" s="24"/>
      <c r="UV71" s="24"/>
      <c r="UW71" s="24"/>
      <c r="UX71" s="24"/>
      <c r="UY71" s="24"/>
      <c r="UZ71" s="24"/>
      <c r="VA71" s="24"/>
      <c r="VB71" s="24"/>
      <c r="VC71" s="24"/>
      <c r="VD71" s="24"/>
      <c r="VE71" s="24"/>
      <c r="VF71" s="24"/>
      <c r="VG71" s="24"/>
      <c r="VH71" s="24"/>
      <c r="VI71" s="24"/>
      <c r="VJ71" s="24"/>
      <c r="VK71" s="24"/>
      <c r="VL71" s="24"/>
      <c r="VM71" s="24"/>
      <c r="VN71" s="24"/>
      <c r="VO71" s="24"/>
      <c r="VP71" s="24"/>
      <c r="VQ71" s="24"/>
      <c r="VR71" s="24"/>
      <c r="VS71" s="24"/>
      <c r="VT71" s="24"/>
      <c r="VU71" s="24"/>
      <c r="VV71" s="24"/>
      <c r="VW71" s="24"/>
      <c r="VX71" s="24"/>
      <c r="VY71" s="24"/>
      <c r="VZ71" s="24"/>
      <c r="WA71" s="24"/>
      <c r="WB71" s="24"/>
      <c r="WC71" s="24"/>
      <c r="WD71" s="24"/>
      <c r="WE71" s="24"/>
      <c r="WF71" s="24"/>
      <c r="WG71" s="24"/>
      <c r="WH71" s="24"/>
      <c r="WI71" s="24"/>
      <c r="WJ71" s="24"/>
      <c r="WK71" s="24"/>
      <c r="WL71" s="24"/>
      <c r="WM71" s="24"/>
      <c r="WN71" s="24"/>
      <c r="WO71" s="24"/>
      <c r="WP71" s="24"/>
      <c r="WQ71" s="24"/>
      <c r="WR71" s="24"/>
      <c r="WS71" s="24"/>
      <c r="WT71" s="24"/>
      <c r="WU71" s="24"/>
      <c r="WV71" s="24"/>
      <c r="WW71" s="24"/>
      <c r="WX71" s="24"/>
      <c r="WY71" s="24"/>
      <c r="WZ71" s="24"/>
      <c r="XA71" s="24"/>
      <c r="XB71" s="24"/>
      <c r="XC71" s="24"/>
      <c r="XD71" s="24"/>
      <c r="XE71" s="24"/>
      <c r="XF71" s="24"/>
      <c r="XG71" s="24"/>
      <c r="XH71" s="24"/>
      <c r="XI71" s="24"/>
      <c r="XJ71" s="24"/>
      <c r="XK71" s="24"/>
      <c r="XL71" s="24"/>
      <c r="XM71" s="24"/>
      <c r="XN71" s="24"/>
      <c r="XO71" s="24"/>
      <c r="XP71" s="24"/>
      <c r="XQ71" s="24"/>
      <c r="XR71" s="24"/>
      <c r="XS71" s="24"/>
      <c r="XT71" s="24"/>
      <c r="XU71" s="24"/>
      <c r="XV71" s="24"/>
      <c r="XW71" s="24"/>
      <c r="XX71" s="24"/>
      <c r="XY71" s="24"/>
      <c r="XZ71" s="24"/>
      <c r="YA71" s="24"/>
      <c r="YB71" s="24"/>
      <c r="YC71" s="24"/>
      <c r="YD71" s="24"/>
      <c r="YE71" s="24"/>
      <c r="YF71" s="24"/>
      <c r="YG71" s="24"/>
      <c r="YH71" s="24"/>
      <c r="YI71" s="24"/>
      <c r="YJ71" s="24"/>
      <c r="YK71" s="24"/>
      <c r="YL71" s="24"/>
      <c r="YM71" s="24"/>
      <c r="YN71" s="24"/>
      <c r="YO71" s="24"/>
      <c r="YP71" s="24"/>
      <c r="YQ71" s="24"/>
      <c r="YR71" s="24"/>
      <c r="YS71" s="24"/>
      <c r="YT71" s="24"/>
      <c r="YU71" s="24"/>
      <c r="YV71" s="24"/>
      <c r="YW71" s="24"/>
      <c r="YX71" s="24"/>
      <c r="YY71" s="24"/>
      <c r="YZ71" s="24"/>
      <c r="ZA71" s="24"/>
      <c r="ZB71" s="24"/>
      <c r="ZC71" s="24"/>
      <c r="ZD71" s="24"/>
      <c r="ZE71" s="24"/>
      <c r="ZF71" s="24"/>
      <c r="ZG71" s="24"/>
      <c r="ZH71" s="24"/>
      <c r="ZI71" s="24"/>
      <c r="ZJ71" s="24"/>
      <c r="ZK71" s="24"/>
      <c r="ZL71" s="24"/>
      <c r="ZM71" s="24"/>
      <c r="ZN71" s="24"/>
      <c r="ZO71" s="24"/>
      <c r="ZP71" s="24"/>
      <c r="ZQ71" s="24"/>
      <c r="ZR71" s="24"/>
      <c r="ZS71" s="24"/>
      <c r="ZT71" s="24"/>
      <c r="ZU71" s="24"/>
      <c r="ZV71" s="24"/>
      <c r="ZW71" s="24"/>
      <c r="ZX71" s="24"/>
      <c r="ZY71" s="24"/>
      <c r="ZZ71" s="24"/>
      <c r="AAA71" s="24"/>
      <c r="AAB71" s="24"/>
      <c r="AAC71" s="24"/>
      <c r="AAD71" s="24"/>
      <c r="AAE71" s="24"/>
      <c r="AAF71" s="24"/>
      <c r="AAG71" s="24"/>
      <c r="AAH71" s="24"/>
      <c r="AAI71" s="24"/>
      <c r="AAJ71" s="24"/>
      <c r="AAK71" s="24"/>
      <c r="AAL71" s="24"/>
      <c r="AAM71" s="24"/>
      <c r="AAN71" s="24"/>
      <c r="AAO71" s="24"/>
      <c r="AAP71" s="24"/>
      <c r="AAQ71" s="24"/>
      <c r="AAR71" s="24"/>
      <c r="AAS71" s="24"/>
      <c r="AAT71" s="24"/>
      <c r="AAU71" s="24"/>
      <c r="AAV71" s="24"/>
      <c r="AAW71" s="24"/>
      <c r="AAX71" s="24"/>
      <c r="AAY71" s="24"/>
      <c r="AAZ71" s="24"/>
      <c r="ABA71" s="24"/>
      <c r="ABB71" s="24"/>
      <c r="ABC71" s="24"/>
      <c r="ABD71" s="24"/>
      <c r="ABE71" s="24"/>
      <c r="ABF71" s="24"/>
      <c r="ABG71" s="24"/>
      <c r="ABH71" s="24"/>
      <c r="ABI71" s="24"/>
      <c r="ABJ71" s="24"/>
      <c r="ABK71" s="24"/>
      <c r="ABL71" s="24"/>
      <c r="ABM71" s="24"/>
      <c r="ABN71" s="24"/>
      <c r="ABO71" s="24"/>
      <c r="ABP71" s="24"/>
      <c r="ABQ71" s="24"/>
      <c r="ABR71" s="24"/>
      <c r="ABS71" s="24"/>
      <c r="ABT71" s="24"/>
      <c r="ABU71" s="24"/>
      <c r="ABV71" s="24"/>
      <c r="ABW71" s="24"/>
      <c r="ABX71" s="24"/>
      <c r="ABY71" s="24"/>
      <c r="ABZ71" s="24"/>
      <c r="ACA71" s="24"/>
      <c r="ACB71" s="24"/>
      <c r="ACC71" s="24"/>
      <c r="ACD71" s="24"/>
      <c r="ACE71" s="24"/>
      <c r="ACF71" s="24"/>
      <c r="ACG71" s="24"/>
      <c r="ACH71" s="24"/>
      <c r="ACI71" s="24"/>
      <c r="ACJ71" s="24"/>
      <c r="ACK71" s="24"/>
      <c r="ACL71" s="24"/>
      <c r="ACM71" s="24"/>
      <c r="ACN71" s="24"/>
      <c r="ACO71" s="24"/>
      <c r="ACP71" s="24"/>
      <c r="ACQ71" s="24"/>
      <c r="ACR71" s="24"/>
      <c r="ACS71" s="24"/>
      <c r="ACT71" s="24"/>
      <c r="ACU71" s="24"/>
      <c r="ACV71" s="24"/>
      <c r="ACW71" s="24"/>
      <c r="ACX71" s="24"/>
      <c r="ACY71" s="24"/>
      <c r="ACZ71" s="24"/>
      <c r="ADA71" s="24"/>
      <c r="ADB71" s="24"/>
      <c r="ADC71" s="24"/>
      <c r="ADD71" s="24"/>
      <c r="ADE71" s="24"/>
      <c r="ADF71" s="24"/>
      <c r="ADG71" s="24"/>
      <c r="ADH71" s="24"/>
      <c r="ADI71" s="24"/>
      <c r="ADJ71" s="24"/>
      <c r="ADK71" s="24"/>
      <c r="ADL71" s="24"/>
      <c r="ADM71" s="24"/>
      <c r="ADN71" s="24"/>
      <c r="ADO71" s="24"/>
      <c r="ADP71" s="24"/>
      <c r="ADQ71" s="24"/>
      <c r="ADR71" s="24"/>
      <c r="ADS71" s="24"/>
      <c r="ADT71" s="24"/>
      <c r="ADU71" s="24"/>
      <c r="ADV71" s="24"/>
      <c r="ADW71" s="24"/>
      <c r="ADX71" s="24"/>
      <c r="ADY71" s="24"/>
      <c r="ADZ71" s="24"/>
      <c r="AEA71" s="24"/>
      <c r="AEB71" s="24"/>
      <c r="AEC71" s="24"/>
      <c r="AED71" s="24"/>
      <c r="AEE71" s="24"/>
      <c r="AEF71" s="24"/>
      <c r="AEG71" s="24"/>
      <c r="AEH71" s="24"/>
      <c r="AEI71" s="24"/>
      <c r="AEJ71" s="24"/>
      <c r="AEK71" s="24"/>
      <c r="AEL71" s="24"/>
      <c r="AEM71" s="24"/>
      <c r="AEN71" s="24"/>
      <c r="AEO71" s="24"/>
      <c r="AEP71" s="24"/>
      <c r="AEQ71" s="24"/>
      <c r="AER71" s="24"/>
      <c r="AES71" s="24"/>
      <c r="AET71" s="24"/>
      <c r="AEU71" s="24"/>
      <c r="AEV71" s="24"/>
      <c r="AEW71" s="24"/>
      <c r="AEX71" s="24"/>
      <c r="AEY71" s="24"/>
      <c r="AEZ71" s="24"/>
      <c r="AFA71" s="24"/>
      <c r="AFB71" s="24"/>
      <c r="AFC71" s="24"/>
      <c r="AFD71" s="24"/>
      <c r="AFE71" s="24"/>
      <c r="AFF71" s="24"/>
      <c r="AFG71" s="24"/>
      <c r="AFH71" s="24"/>
      <c r="AFI71" s="24"/>
      <c r="AFJ71" s="24"/>
      <c r="AFK71" s="24"/>
      <c r="AFL71" s="24"/>
      <c r="AFM71" s="24"/>
      <c r="AFN71" s="24"/>
      <c r="AFO71" s="24"/>
      <c r="AFP71" s="24"/>
      <c r="AFQ71" s="24"/>
      <c r="AFR71" s="24"/>
      <c r="AFS71" s="24"/>
      <c r="AFT71" s="24"/>
      <c r="AFU71" s="24"/>
      <c r="AFV71" s="24"/>
      <c r="AFW71" s="24"/>
      <c r="AFX71" s="24"/>
      <c r="AFY71" s="24"/>
      <c r="AFZ71" s="24"/>
      <c r="AGA71" s="24"/>
      <c r="AGB71" s="24"/>
      <c r="AGC71" s="24"/>
      <c r="AGD71" s="24"/>
      <c r="AGE71" s="24"/>
      <c r="AGF71" s="24"/>
      <c r="AGG71" s="24"/>
      <c r="AGH71" s="24"/>
      <c r="AGI71" s="24"/>
      <c r="AGJ71" s="24"/>
      <c r="AGK71" s="24"/>
      <c r="AGL71" s="24"/>
      <c r="AGM71" s="24"/>
      <c r="AGN71" s="24"/>
      <c r="AGO71" s="24"/>
      <c r="AGP71" s="24"/>
      <c r="AGQ71" s="24"/>
      <c r="AGR71" s="24"/>
      <c r="AGS71" s="24"/>
      <c r="AGT71" s="24"/>
      <c r="AGU71" s="24"/>
      <c r="AGV71" s="24"/>
      <c r="AGW71" s="24"/>
      <c r="AGX71" s="24"/>
      <c r="AGY71" s="24"/>
      <c r="AGZ71" s="24"/>
      <c r="AHA71" s="24"/>
      <c r="AHB71" s="24"/>
      <c r="AHC71" s="24"/>
      <c r="AHD71" s="24"/>
      <c r="AHE71" s="24"/>
      <c r="AHF71" s="24"/>
      <c r="AHG71" s="24"/>
      <c r="AHH71" s="24"/>
      <c r="AHI71" s="24"/>
      <c r="AHJ71" s="24"/>
      <c r="AHK71" s="24"/>
      <c r="AHL71" s="24"/>
      <c r="AHM71" s="24"/>
      <c r="AHN71" s="24"/>
      <c r="AHO71" s="24"/>
      <c r="AHP71" s="24"/>
      <c r="AHQ71" s="24"/>
      <c r="AHR71" s="24"/>
      <c r="AHS71" s="24"/>
      <c r="AHT71" s="24"/>
      <c r="AHU71" s="24"/>
      <c r="AHV71" s="24"/>
      <c r="AHW71" s="24"/>
      <c r="AHX71" s="24"/>
      <c r="AHY71" s="24"/>
      <c r="AHZ71" s="24"/>
      <c r="AIA71" s="24"/>
      <c r="AIB71" s="24"/>
      <c r="AIC71" s="24"/>
      <c r="AID71" s="24"/>
      <c r="AIE71" s="24"/>
      <c r="AIF71" s="24"/>
      <c r="AIG71" s="24"/>
      <c r="AIH71" s="24"/>
      <c r="AII71" s="24"/>
      <c r="AIJ71" s="24"/>
      <c r="AIK71" s="24"/>
      <c r="AIL71" s="24"/>
      <c r="AIM71" s="24"/>
      <c r="AIN71" s="24"/>
      <c r="AIO71" s="24"/>
      <c r="AIP71" s="24"/>
      <c r="AIQ71" s="24"/>
      <c r="AIR71" s="24"/>
      <c r="AIS71" s="24"/>
      <c r="AIT71" s="24"/>
      <c r="AIU71" s="24"/>
      <c r="AIV71" s="24"/>
      <c r="AIW71" s="24"/>
      <c r="AIX71" s="24"/>
      <c r="AIY71" s="24"/>
      <c r="AIZ71" s="24"/>
      <c r="AJA71" s="24"/>
      <c r="AJB71" s="24"/>
      <c r="AJC71" s="24"/>
      <c r="AJD71" s="24"/>
      <c r="AJE71" s="24"/>
      <c r="AJF71" s="24"/>
      <c r="AJG71" s="24"/>
      <c r="AJH71" s="24"/>
      <c r="AJI71" s="24"/>
      <c r="AJJ71" s="24"/>
      <c r="AJK71" s="24"/>
      <c r="AJL71" s="24"/>
      <c r="AJM71" s="24"/>
      <c r="AJN71" s="24"/>
      <c r="AJO71" s="24"/>
      <c r="AJP71" s="24"/>
      <c r="AJQ71" s="24"/>
      <c r="AJR71" s="24"/>
      <c r="AJS71" s="24"/>
      <c r="AJT71" s="24"/>
      <c r="AJU71" s="24"/>
      <c r="AJV71" s="24"/>
      <c r="AJW71" s="24"/>
      <c r="AJX71" s="24"/>
      <c r="AJY71" s="24"/>
      <c r="AJZ71" s="24"/>
      <c r="AKA71" s="24"/>
      <c r="AKB71" s="24"/>
      <c r="AKC71" s="24"/>
      <c r="AKD71" s="24"/>
      <c r="AKE71" s="24"/>
      <c r="AKF71" s="24"/>
      <c r="AKG71" s="24"/>
      <c r="AKH71" s="24"/>
      <c r="AKI71" s="24"/>
      <c r="AKJ71" s="24"/>
      <c r="AKK71" s="24"/>
      <c r="AKL71" s="24"/>
      <c r="AKM71" s="24"/>
      <c r="AKN71" s="24"/>
      <c r="AKO71" s="24"/>
      <c r="AKP71" s="24"/>
      <c r="AKQ71" s="24"/>
      <c r="AKR71" s="24"/>
      <c r="AKS71" s="24"/>
      <c r="AKT71" s="24"/>
      <c r="AKU71" s="24"/>
      <c r="AKV71" s="24"/>
      <c r="AKW71" s="24"/>
      <c r="AKX71" s="24"/>
      <c r="AKY71" s="24"/>
      <c r="AKZ71" s="24"/>
      <c r="ALA71" s="24"/>
      <c r="ALB71" s="24"/>
      <c r="ALC71" s="24"/>
      <c r="ALD71" s="24"/>
      <c r="ALE71" s="24"/>
      <c r="ALF71" s="24"/>
      <c r="ALG71" s="24"/>
      <c r="ALH71" s="24"/>
      <c r="ALI71" s="24"/>
      <c r="ALJ71" s="24"/>
      <c r="ALK71" s="24"/>
      <c r="ALL71" s="24"/>
      <c r="ALM71" s="24"/>
      <c r="ALN71" s="24"/>
      <c r="ALO71" s="24"/>
      <c r="ALP71" s="24"/>
      <c r="ALQ71" s="24"/>
      <c r="ALR71" s="24"/>
      <c r="ALS71" s="24"/>
      <c r="ALT71" s="24"/>
      <c r="ALU71" s="24"/>
      <c r="ALV71" s="24"/>
      <c r="ALW71" s="24"/>
      <c r="ALX71" s="24"/>
      <c r="ALY71" s="24"/>
      <c r="ALZ71" s="24"/>
      <c r="AMA71" s="24"/>
      <c r="AMB71" s="24"/>
      <c r="AMC71" s="24"/>
    </row>
    <row r="72" spans="1:1017" s="61" customFormat="1" ht="33">
      <c r="A72" s="132" t="s">
        <v>203</v>
      </c>
      <c r="B72" s="133" t="s">
        <v>204</v>
      </c>
      <c r="C72" s="134" t="s">
        <v>745</v>
      </c>
      <c r="D72" s="133" t="s">
        <v>206</v>
      </c>
      <c r="E72" s="132" t="s">
        <v>63</v>
      </c>
      <c r="F72" s="112">
        <v>358.88</v>
      </c>
      <c r="G72" s="60">
        <v>17.829999999999998</v>
      </c>
      <c r="H72" s="83">
        <f t="shared" si="18"/>
        <v>0.21229999999999999</v>
      </c>
      <c r="I72" s="60">
        <f t="shared" si="19"/>
        <v>21.62</v>
      </c>
      <c r="J72" s="60">
        <f t="shared" si="20"/>
        <v>6398.83</v>
      </c>
      <c r="K72" s="60">
        <f t="shared" si="21"/>
        <v>7758.98</v>
      </c>
      <c r="L72" s="58"/>
      <c r="M72" s="24"/>
      <c r="N72" s="24"/>
      <c r="O72" s="24"/>
      <c r="P72" s="24"/>
      <c r="Q72" s="24"/>
      <c r="R72" s="24"/>
      <c r="S72" s="24"/>
      <c r="T72" s="24"/>
      <c r="U72" s="24"/>
      <c r="V72" s="24"/>
      <c r="W72" s="24"/>
      <c r="X72" s="24"/>
      <c r="Y72" s="24"/>
      <c r="Z72" s="24"/>
      <c r="AA72" s="24"/>
      <c r="AB72" s="24"/>
      <c r="AC72" s="24"/>
      <c r="AD72" s="24"/>
      <c r="AE72" s="24"/>
      <c r="AF72" s="24"/>
      <c r="AG72" s="24"/>
      <c r="AH72" s="24"/>
      <c r="AI72" s="24"/>
      <c r="AJ72" s="24"/>
      <c r="AK72" s="24"/>
      <c r="AL72" s="24"/>
      <c r="AM72" s="24"/>
      <c r="AN72" s="24"/>
      <c r="AO72" s="24"/>
      <c r="AP72" s="24"/>
      <c r="AQ72" s="24"/>
      <c r="AR72" s="24"/>
      <c r="AS72" s="24"/>
      <c r="AT72" s="24"/>
      <c r="AU72" s="24"/>
      <c r="AV72" s="24"/>
      <c r="AW72" s="24"/>
      <c r="AX72" s="24"/>
      <c r="AY72" s="24"/>
      <c r="AZ72" s="24"/>
      <c r="BA72" s="24"/>
      <c r="BB72" s="24"/>
      <c r="BC72" s="24"/>
      <c r="BD72" s="24"/>
      <c r="BE72" s="24"/>
      <c r="BF72" s="24"/>
      <c r="BG72" s="24"/>
      <c r="BH72" s="24"/>
      <c r="BI72" s="24"/>
      <c r="BJ72" s="24"/>
      <c r="BK72" s="24"/>
      <c r="BL72" s="24"/>
      <c r="BM72" s="24"/>
      <c r="BN72" s="24"/>
      <c r="BO72" s="24"/>
      <c r="BP72" s="24"/>
      <c r="BQ72" s="24"/>
      <c r="BR72" s="24"/>
      <c r="BS72" s="24"/>
      <c r="BT72" s="24"/>
      <c r="BU72" s="24"/>
      <c r="BV72" s="24"/>
      <c r="BW72" s="24"/>
      <c r="BX72" s="24"/>
      <c r="BY72" s="24"/>
      <c r="BZ72" s="24"/>
      <c r="CA72" s="24"/>
      <c r="CB72" s="24"/>
      <c r="CC72" s="24"/>
      <c r="CD72" s="24"/>
      <c r="CE72" s="24"/>
      <c r="CF72" s="24"/>
      <c r="CG72" s="24"/>
      <c r="CH72" s="24"/>
      <c r="CI72" s="24"/>
      <c r="CJ72" s="24"/>
      <c r="CK72" s="24"/>
      <c r="CL72" s="24"/>
      <c r="CM72" s="24"/>
      <c r="CN72" s="24"/>
      <c r="CO72" s="24"/>
      <c r="CP72" s="24"/>
      <c r="CQ72" s="24"/>
      <c r="CR72" s="24"/>
      <c r="CS72" s="24"/>
      <c r="CT72" s="24"/>
      <c r="CU72" s="24"/>
      <c r="CV72" s="24"/>
      <c r="CW72" s="24"/>
      <c r="CX72" s="24"/>
      <c r="CY72" s="24"/>
      <c r="CZ72" s="24"/>
      <c r="DA72" s="24"/>
      <c r="DB72" s="24"/>
      <c r="DC72" s="24"/>
      <c r="DD72" s="24"/>
      <c r="DE72" s="24"/>
      <c r="DF72" s="24"/>
      <c r="DG72" s="24"/>
      <c r="DH72" s="24"/>
      <c r="DI72" s="24"/>
      <c r="DJ72" s="24"/>
      <c r="DK72" s="24"/>
      <c r="DL72" s="24"/>
      <c r="DM72" s="24"/>
      <c r="DN72" s="24"/>
      <c r="DO72" s="24"/>
      <c r="DP72" s="24"/>
      <c r="DQ72" s="24"/>
      <c r="DR72" s="24"/>
      <c r="DS72" s="24"/>
      <c r="DT72" s="24"/>
      <c r="DU72" s="24"/>
      <c r="DV72" s="24"/>
      <c r="DW72" s="24"/>
      <c r="DX72" s="24"/>
      <c r="DY72" s="24"/>
      <c r="DZ72" s="24"/>
      <c r="EA72" s="24"/>
      <c r="EB72" s="24"/>
      <c r="EC72" s="24"/>
      <c r="ED72" s="24"/>
      <c r="EE72" s="24"/>
      <c r="EF72" s="24"/>
      <c r="EG72" s="24"/>
      <c r="EH72" s="24"/>
      <c r="EI72" s="24"/>
      <c r="EJ72" s="24"/>
      <c r="EK72" s="24"/>
      <c r="EL72" s="24"/>
      <c r="EM72" s="24"/>
      <c r="EN72" s="24"/>
      <c r="EO72" s="24"/>
      <c r="EP72" s="24"/>
      <c r="EQ72" s="24"/>
      <c r="ER72" s="24"/>
      <c r="ES72" s="24"/>
      <c r="ET72" s="24"/>
      <c r="EU72" s="24"/>
      <c r="EV72" s="24"/>
      <c r="EW72" s="24"/>
      <c r="EX72" s="24"/>
      <c r="EY72" s="24"/>
      <c r="EZ72" s="24"/>
      <c r="FA72" s="24"/>
      <c r="FB72" s="24"/>
      <c r="FC72" s="24"/>
      <c r="FD72" s="24"/>
      <c r="FE72" s="24"/>
      <c r="FF72" s="24"/>
      <c r="FG72" s="24"/>
      <c r="FH72" s="24"/>
      <c r="FI72" s="24"/>
      <c r="FJ72" s="24"/>
      <c r="FK72" s="24"/>
      <c r="FL72" s="24"/>
      <c r="FM72" s="24"/>
      <c r="FN72" s="24"/>
      <c r="FO72" s="24"/>
      <c r="FP72" s="24"/>
      <c r="FQ72" s="24"/>
      <c r="FR72" s="24"/>
      <c r="FS72" s="24"/>
      <c r="FT72" s="24"/>
      <c r="FU72" s="24"/>
      <c r="FV72" s="24"/>
      <c r="FW72" s="24"/>
      <c r="FX72" s="24"/>
      <c r="FY72" s="24"/>
      <c r="FZ72" s="24"/>
      <c r="GA72" s="24"/>
      <c r="GB72" s="24"/>
      <c r="GC72" s="24"/>
      <c r="GD72" s="24"/>
      <c r="GE72" s="24"/>
      <c r="GF72" s="24"/>
      <c r="GG72" s="24"/>
      <c r="GH72" s="24"/>
      <c r="GI72" s="24"/>
      <c r="GJ72" s="24"/>
      <c r="GK72" s="24"/>
      <c r="GL72" s="24"/>
      <c r="GM72" s="24"/>
      <c r="GN72" s="24"/>
      <c r="GO72" s="24"/>
      <c r="GP72" s="24"/>
      <c r="GQ72" s="24"/>
      <c r="GR72" s="24"/>
      <c r="GS72" s="24"/>
      <c r="GT72" s="24"/>
      <c r="GU72" s="24"/>
      <c r="GV72" s="24"/>
      <c r="GW72" s="24"/>
      <c r="GX72" s="24"/>
      <c r="GY72" s="24"/>
      <c r="GZ72" s="24"/>
      <c r="HA72" s="24"/>
      <c r="HB72" s="24"/>
      <c r="HC72" s="24"/>
      <c r="HD72" s="24"/>
      <c r="HE72" s="24"/>
      <c r="HF72" s="24"/>
      <c r="HG72" s="24"/>
      <c r="HH72" s="24"/>
      <c r="HI72" s="24"/>
      <c r="HJ72" s="24"/>
      <c r="HK72" s="24"/>
      <c r="HL72" s="24"/>
      <c r="HM72" s="24"/>
      <c r="HN72" s="24"/>
      <c r="HO72" s="24"/>
      <c r="HP72" s="24"/>
      <c r="HQ72" s="24"/>
      <c r="HR72" s="24"/>
      <c r="HS72" s="24"/>
      <c r="HT72" s="24"/>
      <c r="HU72" s="24"/>
      <c r="HV72" s="24"/>
      <c r="HW72" s="24"/>
      <c r="HX72" s="24"/>
      <c r="HY72" s="24"/>
      <c r="HZ72" s="24"/>
      <c r="IA72" s="24"/>
      <c r="IB72" s="24"/>
      <c r="IC72" s="24"/>
      <c r="ID72" s="24"/>
      <c r="IE72" s="24"/>
      <c r="IF72" s="24"/>
      <c r="IG72" s="24"/>
      <c r="IH72" s="24"/>
      <c r="II72" s="24"/>
      <c r="IJ72" s="24"/>
      <c r="IK72" s="24"/>
      <c r="IL72" s="24"/>
      <c r="IM72" s="24"/>
      <c r="IN72" s="24"/>
      <c r="IO72" s="24"/>
      <c r="IP72" s="24"/>
      <c r="IQ72" s="24"/>
      <c r="IR72" s="24"/>
      <c r="IS72" s="24"/>
      <c r="IT72" s="24"/>
      <c r="IU72" s="24"/>
      <c r="IV72" s="24"/>
      <c r="IW72" s="24"/>
      <c r="IX72" s="24"/>
      <c r="IY72" s="24"/>
      <c r="IZ72" s="24"/>
      <c r="JA72" s="24"/>
      <c r="JB72" s="24"/>
      <c r="JC72" s="24"/>
      <c r="JD72" s="24"/>
      <c r="JE72" s="24"/>
      <c r="JF72" s="24"/>
      <c r="JG72" s="24"/>
      <c r="JH72" s="24"/>
      <c r="JI72" s="24"/>
      <c r="JJ72" s="24"/>
      <c r="JK72" s="24"/>
      <c r="JL72" s="24"/>
      <c r="JM72" s="24"/>
      <c r="JN72" s="24"/>
      <c r="JO72" s="24"/>
      <c r="JP72" s="24"/>
      <c r="JQ72" s="24"/>
      <c r="JR72" s="24"/>
      <c r="JS72" s="24"/>
      <c r="JT72" s="24"/>
      <c r="JU72" s="24"/>
      <c r="JV72" s="24"/>
      <c r="JW72" s="24"/>
      <c r="JX72" s="24"/>
      <c r="JY72" s="24"/>
      <c r="JZ72" s="24"/>
      <c r="KA72" s="24"/>
      <c r="KB72" s="24"/>
      <c r="KC72" s="24"/>
      <c r="KD72" s="24"/>
      <c r="KE72" s="24"/>
      <c r="KF72" s="24"/>
      <c r="KG72" s="24"/>
      <c r="KH72" s="24"/>
      <c r="KI72" s="24"/>
      <c r="KJ72" s="24"/>
      <c r="KK72" s="24"/>
      <c r="KL72" s="24"/>
      <c r="KM72" s="24"/>
      <c r="KN72" s="24"/>
      <c r="KO72" s="24"/>
      <c r="KP72" s="24"/>
      <c r="KQ72" s="24"/>
      <c r="KR72" s="24"/>
      <c r="KS72" s="24"/>
      <c r="KT72" s="24"/>
      <c r="KU72" s="24"/>
      <c r="KV72" s="24"/>
      <c r="KW72" s="24"/>
      <c r="KX72" s="24"/>
      <c r="KY72" s="24"/>
      <c r="KZ72" s="24"/>
      <c r="LA72" s="24"/>
      <c r="LB72" s="24"/>
      <c r="LC72" s="24"/>
      <c r="LD72" s="24"/>
      <c r="LE72" s="24"/>
      <c r="LF72" s="24"/>
      <c r="LG72" s="24"/>
      <c r="LH72" s="24"/>
      <c r="LI72" s="24"/>
      <c r="LJ72" s="24"/>
      <c r="LK72" s="24"/>
      <c r="LL72" s="24"/>
      <c r="LM72" s="24"/>
      <c r="LN72" s="24"/>
      <c r="LO72" s="24"/>
      <c r="LP72" s="24"/>
      <c r="LQ72" s="24"/>
      <c r="LR72" s="24"/>
      <c r="LS72" s="24"/>
      <c r="LT72" s="24"/>
      <c r="LU72" s="24"/>
      <c r="LV72" s="24"/>
      <c r="LW72" s="24"/>
      <c r="LX72" s="24"/>
      <c r="LY72" s="24"/>
      <c r="LZ72" s="24"/>
      <c r="MA72" s="24"/>
      <c r="MB72" s="24"/>
      <c r="MC72" s="24"/>
      <c r="MD72" s="24"/>
      <c r="ME72" s="24"/>
      <c r="MF72" s="24"/>
      <c r="MG72" s="24"/>
      <c r="MH72" s="24"/>
      <c r="MI72" s="24"/>
      <c r="MJ72" s="24"/>
      <c r="MK72" s="24"/>
      <c r="ML72" s="24"/>
      <c r="MM72" s="24"/>
      <c r="MN72" s="24"/>
      <c r="MO72" s="24"/>
      <c r="MP72" s="24"/>
      <c r="MQ72" s="24"/>
      <c r="MR72" s="24"/>
      <c r="MS72" s="24"/>
      <c r="MT72" s="24"/>
      <c r="MU72" s="24"/>
      <c r="MV72" s="24"/>
      <c r="MW72" s="24"/>
      <c r="MX72" s="24"/>
      <c r="MY72" s="24"/>
      <c r="MZ72" s="24"/>
      <c r="NA72" s="24"/>
      <c r="NB72" s="24"/>
      <c r="NC72" s="24"/>
      <c r="ND72" s="24"/>
      <c r="NE72" s="24"/>
      <c r="NF72" s="24"/>
      <c r="NG72" s="24"/>
      <c r="NH72" s="24"/>
      <c r="NI72" s="24"/>
      <c r="NJ72" s="24"/>
      <c r="NK72" s="24"/>
      <c r="NL72" s="24"/>
      <c r="NM72" s="24"/>
      <c r="NN72" s="24"/>
      <c r="NO72" s="24"/>
      <c r="NP72" s="24"/>
      <c r="NQ72" s="24"/>
      <c r="NR72" s="24"/>
      <c r="NS72" s="24"/>
      <c r="NT72" s="24"/>
      <c r="NU72" s="24"/>
      <c r="NV72" s="24"/>
      <c r="NW72" s="24"/>
      <c r="NX72" s="24"/>
      <c r="NY72" s="24"/>
      <c r="NZ72" s="24"/>
      <c r="OA72" s="24"/>
      <c r="OB72" s="24"/>
      <c r="OC72" s="24"/>
      <c r="OD72" s="24"/>
      <c r="OE72" s="24"/>
      <c r="OF72" s="24"/>
      <c r="OG72" s="24"/>
      <c r="OH72" s="24"/>
      <c r="OI72" s="24"/>
      <c r="OJ72" s="24"/>
      <c r="OK72" s="24"/>
      <c r="OL72" s="24"/>
      <c r="OM72" s="24"/>
      <c r="ON72" s="24"/>
      <c r="OO72" s="24"/>
      <c r="OP72" s="24"/>
      <c r="OQ72" s="24"/>
      <c r="OR72" s="24"/>
      <c r="OS72" s="24"/>
      <c r="OT72" s="24"/>
      <c r="OU72" s="24"/>
      <c r="OV72" s="24"/>
      <c r="OW72" s="24"/>
      <c r="OX72" s="24"/>
      <c r="OY72" s="24"/>
      <c r="OZ72" s="24"/>
      <c r="PA72" s="24"/>
      <c r="PB72" s="24"/>
      <c r="PC72" s="24"/>
      <c r="PD72" s="24"/>
      <c r="PE72" s="24"/>
      <c r="PF72" s="24"/>
      <c r="PG72" s="24"/>
      <c r="PH72" s="24"/>
      <c r="PI72" s="24"/>
      <c r="PJ72" s="24"/>
      <c r="PK72" s="24"/>
      <c r="PL72" s="24"/>
      <c r="PM72" s="24"/>
      <c r="PN72" s="24"/>
      <c r="PO72" s="24"/>
      <c r="PP72" s="24"/>
      <c r="PQ72" s="24"/>
      <c r="PR72" s="24"/>
      <c r="PS72" s="24"/>
      <c r="PT72" s="24"/>
      <c r="PU72" s="24"/>
      <c r="PV72" s="24"/>
      <c r="PW72" s="24"/>
      <c r="PX72" s="24"/>
      <c r="PY72" s="24"/>
      <c r="PZ72" s="24"/>
      <c r="QA72" s="24"/>
      <c r="QB72" s="24"/>
      <c r="QC72" s="24"/>
      <c r="QD72" s="24"/>
      <c r="QE72" s="24"/>
      <c r="QF72" s="24"/>
      <c r="QG72" s="24"/>
      <c r="QH72" s="24"/>
      <c r="QI72" s="24"/>
      <c r="QJ72" s="24"/>
      <c r="QK72" s="24"/>
      <c r="QL72" s="24"/>
      <c r="QM72" s="24"/>
      <c r="QN72" s="24"/>
      <c r="QO72" s="24"/>
      <c r="QP72" s="24"/>
      <c r="QQ72" s="24"/>
      <c r="QR72" s="24"/>
      <c r="QS72" s="24"/>
      <c r="QT72" s="24"/>
      <c r="QU72" s="24"/>
      <c r="QV72" s="24"/>
      <c r="QW72" s="24"/>
      <c r="QX72" s="24"/>
      <c r="QY72" s="24"/>
      <c r="QZ72" s="24"/>
      <c r="RA72" s="24"/>
      <c r="RB72" s="24"/>
      <c r="RC72" s="24"/>
      <c r="RD72" s="24"/>
      <c r="RE72" s="24"/>
      <c r="RF72" s="24"/>
      <c r="RG72" s="24"/>
      <c r="RH72" s="24"/>
      <c r="RI72" s="24"/>
      <c r="RJ72" s="24"/>
      <c r="RK72" s="24"/>
      <c r="RL72" s="24"/>
      <c r="RM72" s="24"/>
      <c r="RN72" s="24"/>
      <c r="RO72" s="24"/>
      <c r="RP72" s="24"/>
      <c r="RQ72" s="24"/>
      <c r="RR72" s="24"/>
      <c r="RS72" s="24"/>
      <c r="RT72" s="24"/>
      <c r="RU72" s="24"/>
      <c r="RV72" s="24"/>
      <c r="RW72" s="24"/>
      <c r="RX72" s="24"/>
      <c r="RY72" s="24"/>
      <c r="RZ72" s="24"/>
      <c r="SA72" s="24"/>
      <c r="SB72" s="24"/>
      <c r="SC72" s="24"/>
      <c r="SD72" s="24"/>
      <c r="SE72" s="24"/>
      <c r="SF72" s="24"/>
      <c r="SG72" s="24"/>
      <c r="SH72" s="24"/>
      <c r="SI72" s="24"/>
      <c r="SJ72" s="24"/>
      <c r="SK72" s="24"/>
      <c r="SL72" s="24"/>
      <c r="SM72" s="24"/>
      <c r="SN72" s="24"/>
      <c r="SO72" s="24"/>
      <c r="SP72" s="24"/>
      <c r="SQ72" s="24"/>
      <c r="SR72" s="24"/>
      <c r="SS72" s="24"/>
      <c r="ST72" s="24"/>
      <c r="SU72" s="24"/>
      <c r="SV72" s="24"/>
      <c r="SW72" s="24"/>
      <c r="SX72" s="24"/>
      <c r="SY72" s="24"/>
      <c r="SZ72" s="24"/>
      <c r="TA72" s="24"/>
      <c r="TB72" s="24"/>
      <c r="TC72" s="24"/>
      <c r="TD72" s="24"/>
      <c r="TE72" s="24"/>
      <c r="TF72" s="24"/>
      <c r="TG72" s="24"/>
      <c r="TH72" s="24"/>
      <c r="TI72" s="24"/>
      <c r="TJ72" s="24"/>
      <c r="TK72" s="24"/>
      <c r="TL72" s="24"/>
      <c r="TM72" s="24"/>
      <c r="TN72" s="24"/>
      <c r="TO72" s="24"/>
      <c r="TP72" s="24"/>
      <c r="TQ72" s="24"/>
      <c r="TR72" s="24"/>
      <c r="TS72" s="24"/>
      <c r="TT72" s="24"/>
      <c r="TU72" s="24"/>
      <c r="TV72" s="24"/>
      <c r="TW72" s="24"/>
      <c r="TX72" s="24"/>
      <c r="TY72" s="24"/>
      <c r="TZ72" s="24"/>
      <c r="UA72" s="24"/>
      <c r="UB72" s="24"/>
      <c r="UC72" s="24"/>
      <c r="UD72" s="24"/>
      <c r="UE72" s="24"/>
      <c r="UF72" s="24"/>
      <c r="UG72" s="24"/>
      <c r="UH72" s="24"/>
      <c r="UI72" s="24"/>
      <c r="UJ72" s="24"/>
      <c r="UK72" s="24"/>
      <c r="UL72" s="24"/>
      <c r="UM72" s="24"/>
      <c r="UN72" s="24"/>
      <c r="UO72" s="24"/>
      <c r="UP72" s="24"/>
      <c r="UQ72" s="24"/>
      <c r="UR72" s="24"/>
      <c r="US72" s="24"/>
      <c r="UT72" s="24"/>
      <c r="UU72" s="24"/>
      <c r="UV72" s="24"/>
      <c r="UW72" s="24"/>
      <c r="UX72" s="24"/>
      <c r="UY72" s="24"/>
      <c r="UZ72" s="24"/>
      <c r="VA72" s="24"/>
      <c r="VB72" s="24"/>
      <c r="VC72" s="24"/>
      <c r="VD72" s="24"/>
      <c r="VE72" s="24"/>
      <c r="VF72" s="24"/>
      <c r="VG72" s="24"/>
      <c r="VH72" s="24"/>
      <c r="VI72" s="24"/>
      <c r="VJ72" s="24"/>
      <c r="VK72" s="24"/>
      <c r="VL72" s="24"/>
      <c r="VM72" s="24"/>
      <c r="VN72" s="24"/>
      <c r="VO72" s="24"/>
      <c r="VP72" s="24"/>
      <c r="VQ72" s="24"/>
      <c r="VR72" s="24"/>
      <c r="VS72" s="24"/>
      <c r="VT72" s="24"/>
      <c r="VU72" s="24"/>
      <c r="VV72" s="24"/>
      <c r="VW72" s="24"/>
      <c r="VX72" s="24"/>
      <c r="VY72" s="24"/>
      <c r="VZ72" s="24"/>
      <c r="WA72" s="24"/>
      <c r="WB72" s="24"/>
      <c r="WC72" s="24"/>
      <c r="WD72" s="24"/>
      <c r="WE72" s="24"/>
      <c r="WF72" s="24"/>
      <c r="WG72" s="24"/>
      <c r="WH72" s="24"/>
      <c r="WI72" s="24"/>
      <c r="WJ72" s="24"/>
      <c r="WK72" s="24"/>
      <c r="WL72" s="24"/>
      <c r="WM72" s="24"/>
      <c r="WN72" s="24"/>
      <c r="WO72" s="24"/>
      <c r="WP72" s="24"/>
      <c r="WQ72" s="24"/>
      <c r="WR72" s="24"/>
      <c r="WS72" s="24"/>
      <c r="WT72" s="24"/>
      <c r="WU72" s="24"/>
      <c r="WV72" s="24"/>
      <c r="WW72" s="24"/>
      <c r="WX72" s="24"/>
      <c r="WY72" s="24"/>
      <c r="WZ72" s="24"/>
      <c r="XA72" s="24"/>
      <c r="XB72" s="24"/>
      <c r="XC72" s="24"/>
      <c r="XD72" s="24"/>
      <c r="XE72" s="24"/>
      <c r="XF72" s="24"/>
      <c r="XG72" s="24"/>
      <c r="XH72" s="24"/>
      <c r="XI72" s="24"/>
      <c r="XJ72" s="24"/>
      <c r="XK72" s="24"/>
      <c r="XL72" s="24"/>
      <c r="XM72" s="24"/>
      <c r="XN72" s="24"/>
      <c r="XO72" s="24"/>
      <c r="XP72" s="24"/>
      <c r="XQ72" s="24"/>
      <c r="XR72" s="24"/>
      <c r="XS72" s="24"/>
      <c r="XT72" s="24"/>
      <c r="XU72" s="24"/>
      <c r="XV72" s="24"/>
      <c r="XW72" s="24"/>
      <c r="XX72" s="24"/>
      <c r="XY72" s="24"/>
      <c r="XZ72" s="24"/>
      <c r="YA72" s="24"/>
      <c r="YB72" s="24"/>
      <c r="YC72" s="24"/>
      <c r="YD72" s="24"/>
      <c r="YE72" s="24"/>
      <c r="YF72" s="24"/>
      <c r="YG72" s="24"/>
      <c r="YH72" s="24"/>
      <c r="YI72" s="24"/>
      <c r="YJ72" s="24"/>
      <c r="YK72" s="24"/>
      <c r="YL72" s="24"/>
      <c r="YM72" s="24"/>
      <c r="YN72" s="24"/>
      <c r="YO72" s="24"/>
      <c r="YP72" s="24"/>
      <c r="YQ72" s="24"/>
      <c r="YR72" s="24"/>
      <c r="YS72" s="24"/>
      <c r="YT72" s="24"/>
      <c r="YU72" s="24"/>
      <c r="YV72" s="24"/>
      <c r="YW72" s="24"/>
      <c r="YX72" s="24"/>
      <c r="YY72" s="24"/>
      <c r="YZ72" s="24"/>
      <c r="ZA72" s="24"/>
      <c r="ZB72" s="24"/>
      <c r="ZC72" s="24"/>
      <c r="ZD72" s="24"/>
      <c r="ZE72" s="24"/>
      <c r="ZF72" s="24"/>
      <c r="ZG72" s="24"/>
      <c r="ZH72" s="24"/>
      <c r="ZI72" s="24"/>
      <c r="ZJ72" s="24"/>
      <c r="ZK72" s="24"/>
      <c r="ZL72" s="24"/>
      <c r="ZM72" s="24"/>
      <c r="ZN72" s="24"/>
      <c r="ZO72" s="24"/>
      <c r="ZP72" s="24"/>
      <c r="ZQ72" s="24"/>
      <c r="ZR72" s="24"/>
      <c r="ZS72" s="24"/>
      <c r="ZT72" s="24"/>
      <c r="ZU72" s="24"/>
      <c r="ZV72" s="24"/>
      <c r="ZW72" s="24"/>
      <c r="ZX72" s="24"/>
      <c r="ZY72" s="24"/>
      <c r="ZZ72" s="24"/>
      <c r="AAA72" s="24"/>
      <c r="AAB72" s="24"/>
      <c r="AAC72" s="24"/>
      <c r="AAD72" s="24"/>
      <c r="AAE72" s="24"/>
      <c r="AAF72" s="24"/>
      <c r="AAG72" s="24"/>
      <c r="AAH72" s="24"/>
      <c r="AAI72" s="24"/>
      <c r="AAJ72" s="24"/>
      <c r="AAK72" s="24"/>
      <c r="AAL72" s="24"/>
      <c r="AAM72" s="24"/>
      <c r="AAN72" s="24"/>
      <c r="AAO72" s="24"/>
      <c r="AAP72" s="24"/>
      <c r="AAQ72" s="24"/>
      <c r="AAR72" s="24"/>
      <c r="AAS72" s="24"/>
      <c r="AAT72" s="24"/>
      <c r="AAU72" s="24"/>
      <c r="AAV72" s="24"/>
      <c r="AAW72" s="24"/>
      <c r="AAX72" s="24"/>
      <c r="AAY72" s="24"/>
      <c r="AAZ72" s="24"/>
      <c r="ABA72" s="24"/>
      <c r="ABB72" s="24"/>
      <c r="ABC72" s="24"/>
      <c r="ABD72" s="24"/>
      <c r="ABE72" s="24"/>
      <c r="ABF72" s="24"/>
      <c r="ABG72" s="24"/>
      <c r="ABH72" s="24"/>
      <c r="ABI72" s="24"/>
      <c r="ABJ72" s="24"/>
      <c r="ABK72" s="24"/>
      <c r="ABL72" s="24"/>
      <c r="ABM72" s="24"/>
      <c r="ABN72" s="24"/>
      <c r="ABO72" s="24"/>
      <c r="ABP72" s="24"/>
      <c r="ABQ72" s="24"/>
      <c r="ABR72" s="24"/>
      <c r="ABS72" s="24"/>
      <c r="ABT72" s="24"/>
      <c r="ABU72" s="24"/>
      <c r="ABV72" s="24"/>
      <c r="ABW72" s="24"/>
      <c r="ABX72" s="24"/>
      <c r="ABY72" s="24"/>
      <c r="ABZ72" s="24"/>
      <c r="ACA72" s="24"/>
      <c r="ACB72" s="24"/>
      <c r="ACC72" s="24"/>
      <c r="ACD72" s="24"/>
      <c r="ACE72" s="24"/>
      <c r="ACF72" s="24"/>
      <c r="ACG72" s="24"/>
      <c r="ACH72" s="24"/>
      <c r="ACI72" s="24"/>
      <c r="ACJ72" s="24"/>
      <c r="ACK72" s="24"/>
      <c r="ACL72" s="24"/>
      <c r="ACM72" s="24"/>
      <c r="ACN72" s="24"/>
      <c r="ACO72" s="24"/>
      <c r="ACP72" s="24"/>
      <c r="ACQ72" s="24"/>
      <c r="ACR72" s="24"/>
      <c r="ACS72" s="24"/>
      <c r="ACT72" s="24"/>
      <c r="ACU72" s="24"/>
      <c r="ACV72" s="24"/>
      <c r="ACW72" s="24"/>
      <c r="ACX72" s="24"/>
      <c r="ACY72" s="24"/>
      <c r="ACZ72" s="24"/>
      <c r="ADA72" s="24"/>
      <c r="ADB72" s="24"/>
      <c r="ADC72" s="24"/>
      <c r="ADD72" s="24"/>
      <c r="ADE72" s="24"/>
      <c r="ADF72" s="24"/>
      <c r="ADG72" s="24"/>
      <c r="ADH72" s="24"/>
      <c r="ADI72" s="24"/>
      <c r="ADJ72" s="24"/>
      <c r="ADK72" s="24"/>
      <c r="ADL72" s="24"/>
      <c r="ADM72" s="24"/>
      <c r="ADN72" s="24"/>
      <c r="ADO72" s="24"/>
      <c r="ADP72" s="24"/>
      <c r="ADQ72" s="24"/>
      <c r="ADR72" s="24"/>
      <c r="ADS72" s="24"/>
      <c r="ADT72" s="24"/>
      <c r="ADU72" s="24"/>
      <c r="ADV72" s="24"/>
      <c r="ADW72" s="24"/>
      <c r="ADX72" s="24"/>
      <c r="ADY72" s="24"/>
      <c r="ADZ72" s="24"/>
      <c r="AEA72" s="24"/>
      <c r="AEB72" s="24"/>
      <c r="AEC72" s="24"/>
      <c r="AED72" s="24"/>
      <c r="AEE72" s="24"/>
      <c r="AEF72" s="24"/>
      <c r="AEG72" s="24"/>
      <c r="AEH72" s="24"/>
      <c r="AEI72" s="24"/>
      <c r="AEJ72" s="24"/>
      <c r="AEK72" s="24"/>
      <c r="AEL72" s="24"/>
      <c r="AEM72" s="24"/>
      <c r="AEN72" s="24"/>
      <c r="AEO72" s="24"/>
      <c r="AEP72" s="24"/>
      <c r="AEQ72" s="24"/>
      <c r="AER72" s="24"/>
      <c r="AES72" s="24"/>
      <c r="AET72" s="24"/>
      <c r="AEU72" s="24"/>
      <c r="AEV72" s="24"/>
      <c r="AEW72" s="24"/>
      <c r="AEX72" s="24"/>
      <c r="AEY72" s="24"/>
      <c r="AEZ72" s="24"/>
      <c r="AFA72" s="24"/>
      <c r="AFB72" s="24"/>
      <c r="AFC72" s="24"/>
      <c r="AFD72" s="24"/>
      <c r="AFE72" s="24"/>
      <c r="AFF72" s="24"/>
      <c r="AFG72" s="24"/>
      <c r="AFH72" s="24"/>
      <c r="AFI72" s="24"/>
      <c r="AFJ72" s="24"/>
      <c r="AFK72" s="24"/>
      <c r="AFL72" s="24"/>
      <c r="AFM72" s="24"/>
      <c r="AFN72" s="24"/>
      <c r="AFO72" s="24"/>
      <c r="AFP72" s="24"/>
      <c r="AFQ72" s="24"/>
      <c r="AFR72" s="24"/>
      <c r="AFS72" s="24"/>
      <c r="AFT72" s="24"/>
      <c r="AFU72" s="24"/>
      <c r="AFV72" s="24"/>
      <c r="AFW72" s="24"/>
      <c r="AFX72" s="24"/>
      <c r="AFY72" s="24"/>
      <c r="AFZ72" s="24"/>
      <c r="AGA72" s="24"/>
      <c r="AGB72" s="24"/>
      <c r="AGC72" s="24"/>
      <c r="AGD72" s="24"/>
      <c r="AGE72" s="24"/>
      <c r="AGF72" s="24"/>
      <c r="AGG72" s="24"/>
      <c r="AGH72" s="24"/>
      <c r="AGI72" s="24"/>
      <c r="AGJ72" s="24"/>
      <c r="AGK72" s="24"/>
      <c r="AGL72" s="24"/>
      <c r="AGM72" s="24"/>
      <c r="AGN72" s="24"/>
      <c r="AGO72" s="24"/>
      <c r="AGP72" s="24"/>
      <c r="AGQ72" s="24"/>
      <c r="AGR72" s="24"/>
      <c r="AGS72" s="24"/>
      <c r="AGT72" s="24"/>
      <c r="AGU72" s="24"/>
      <c r="AGV72" s="24"/>
      <c r="AGW72" s="24"/>
      <c r="AGX72" s="24"/>
      <c r="AGY72" s="24"/>
      <c r="AGZ72" s="24"/>
      <c r="AHA72" s="24"/>
      <c r="AHB72" s="24"/>
      <c r="AHC72" s="24"/>
      <c r="AHD72" s="24"/>
      <c r="AHE72" s="24"/>
      <c r="AHF72" s="24"/>
      <c r="AHG72" s="24"/>
      <c r="AHH72" s="24"/>
      <c r="AHI72" s="24"/>
      <c r="AHJ72" s="24"/>
      <c r="AHK72" s="24"/>
      <c r="AHL72" s="24"/>
      <c r="AHM72" s="24"/>
      <c r="AHN72" s="24"/>
      <c r="AHO72" s="24"/>
      <c r="AHP72" s="24"/>
      <c r="AHQ72" s="24"/>
      <c r="AHR72" s="24"/>
      <c r="AHS72" s="24"/>
      <c r="AHT72" s="24"/>
      <c r="AHU72" s="24"/>
      <c r="AHV72" s="24"/>
      <c r="AHW72" s="24"/>
      <c r="AHX72" s="24"/>
      <c r="AHY72" s="24"/>
      <c r="AHZ72" s="24"/>
      <c r="AIA72" s="24"/>
      <c r="AIB72" s="24"/>
      <c r="AIC72" s="24"/>
      <c r="AID72" s="24"/>
      <c r="AIE72" s="24"/>
      <c r="AIF72" s="24"/>
      <c r="AIG72" s="24"/>
      <c r="AIH72" s="24"/>
      <c r="AII72" s="24"/>
      <c r="AIJ72" s="24"/>
      <c r="AIK72" s="24"/>
      <c r="AIL72" s="24"/>
      <c r="AIM72" s="24"/>
      <c r="AIN72" s="24"/>
      <c r="AIO72" s="24"/>
      <c r="AIP72" s="24"/>
      <c r="AIQ72" s="24"/>
      <c r="AIR72" s="24"/>
      <c r="AIS72" s="24"/>
      <c r="AIT72" s="24"/>
      <c r="AIU72" s="24"/>
      <c r="AIV72" s="24"/>
      <c r="AIW72" s="24"/>
      <c r="AIX72" s="24"/>
      <c r="AIY72" s="24"/>
      <c r="AIZ72" s="24"/>
      <c r="AJA72" s="24"/>
      <c r="AJB72" s="24"/>
      <c r="AJC72" s="24"/>
      <c r="AJD72" s="24"/>
      <c r="AJE72" s="24"/>
      <c r="AJF72" s="24"/>
      <c r="AJG72" s="24"/>
      <c r="AJH72" s="24"/>
      <c r="AJI72" s="24"/>
      <c r="AJJ72" s="24"/>
      <c r="AJK72" s="24"/>
      <c r="AJL72" s="24"/>
      <c r="AJM72" s="24"/>
      <c r="AJN72" s="24"/>
      <c r="AJO72" s="24"/>
      <c r="AJP72" s="24"/>
      <c r="AJQ72" s="24"/>
      <c r="AJR72" s="24"/>
      <c r="AJS72" s="24"/>
      <c r="AJT72" s="24"/>
      <c r="AJU72" s="24"/>
      <c r="AJV72" s="24"/>
      <c r="AJW72" s="24"/>
      <c r="AJX72" s="24"/>
      <c r="AJY72" s="24"/>
      <c r="AJZ72" s="24"/>
      <c r="AKA72" s="24"/>
      <c r="AKB72" s="24"/>
      <c r="AKC72" s="24"/>
      <c r="AKD72" s="24"/>
      <c r="AKE72" s="24"/>
      <c r="AKF72" s="24"/>
      <c r="AKG72" s="24"/>
      <c r="AKH72" s="24"/>
      <c r="AKI72" s="24"/>
      <c r="AKJ72" s="24"/>
      <c r="AKK72" s="24"/>
      <c r="AKL72" s="24"/>
      <c r="AKM72" s="24"/>
      <c r="AKN72" s="24"/>
      <c r="AKO72" s="24"/>
      <c r="AKP72" s="24"/>
      <c r="AKQ72" s="24"/>
      <c r="AKR72" s="24"/>
      <c r="AKS72" s="24"/>
      <c r="AKT72" s="24"/>
      <c r="AKU72" s="24"/>
      <c r="AKV72" s="24"/>
      <c r="AKW72" s="24"/>
      <c r="AKX72" s="24"/>
      <c r="AKY72" s="24"/>
      <c r="AKZ72" s="24"/>
      <c r="ALA72" s="24"/>
      <c r="ALB72" s="24"/>
      <c r="ALC72" s="24"/>
      <c r="ALD72" s="24"/>
      <c r="ALE72" s="24"/>
      <c r="ALF72" s="24"/>
      <c r="ALG72" s="24"/>
      <c r="ALH72" s="24"/>
      <c r="ALI72" s="24"/>
      <c r="ALJ72" s="24"/>
      <c r="ALK72" s="24"/>
      <c r="ALL72" s="24"/>
      <c r="ALM72" s="24"/>
      <c r="ALN72" s="24"/>
      <c r="ALO72" s="24"/>
      <c r="ALP72" s="24"/>
      <c r="ALQ72" s="24"/>
      <c r="ALR72" s="24"/>
      <c r="ALS72" s="24"/>
      <c r="ALT72" s="24"/>
      <c r="ALU72" s="24"/>
      <c r="ALV72" s="24"/>
      <c r="ALW72" s="24"/>
      <c r="ALX72" s="24"/>
      <c r="ALY72" s="24"/>
      <c r="ALZ72" s="24"/>
      <c r="AMA72" s="24"/>
      <c r="AMB72" s="24"/>
      <c r="AMC72" s="24"/>
    </row>
    <row r="73" spans="1:1017" s="61" customFormat="1">
      <c r="A73" s="132" t="s">
        <v>207</v>
      </c>
      <c r="B73" s="133" t="s">
        <v>743</v>
      </c>
      <c r="C73" s="145" t="s">
        <v>742</v>
      </c>
      <c r="D73" s="133" t="s">
        <v>206</v>
      </c>
      <c r="E73" s="150" t="s">
        <v>63</v>
      </c>
      <c r="F73" s="112">
        <f>F72</f>
        <v>358.88</v>
      </c>
      <c r="G73" s="60">
        <v>97.47</v>
      </c>
      <c r="H73" s="83">
        <f>$K$7</f>
        <v>0.15</v>
      </c>
      <c r="I73" s="60">
        <f t="shared" si="19"/>
        <v>112.09</v>
      </c>
      <c r="J73" s="60">
        <f t="shared" si="20"/>
        <v>34980.03</v>
      </c>
      <c r="K73" s="60">
        <f t="shared" si="21"/>
        <v>40226.85</v>
      </c>
      <c r="L73" s="58"/>
      <c r="M73" s="24"/>
      <c r="N73" s="24"/>
      <c r="O73" s="24"/>
      <c r="P73" s="24"/>
      <c r="Q73" s="24"/>
      <c r="R73" s="24"/>
      <c r="S73" s="24"/>
      <c r="T73" s="24"/>
      <c r="U73" s="24"/>
      <c r="V73" s="24"/>
      <c r="W73" s="24"/>
      <c r="X73" s="24"/>
      <c r="Y73" s="24"/>
      <c r="Z73" s="24"/>
      <c r="AA73" s="24"/>
      <c r="AB73" s="24"/>
      <c r="AC73" s="24"/>
      <c r="AD73" s="24"/>
      <c r="AE73" s="24"/>
      <c r="AF73" s="24"/>
      <c r="AG73" s="24"/>
      <c r="AH73" s="24"/>
      <c r="AI73" s="24"/>
      <c r="AJ73" s="24"/>
      <c r="AK73" s="24"/>
      <c r="AL73" s="24"/>
      <c r="AM73" s="24"/>
      <c r="AN73" s="24"/>
      <c r="AO73" s="24"/>
      <c r="AP73" s="24"/>
      <c r="AQ73" s="24"/>
      <c r="AR73" s="24"/>
      <c r="AS73" s="24"/>
      <c r="AT73" s="24"/>
      <c r="AU73" s="24"/>
      <c r="AV73" s="24"/>
      <c r="AW73" s="24"/>
      <c r="AX73" s="24"/>
      <c r="AY73" s="24"/>
      <c r="AZ73" s="24"/>
      <c r="BA73" s="24"/>
      <c r="BB73" s="24"/>
      <c r="BC73" s="24"/>
      <c r="BD73" s="24"/>
      <c r="BE73" s="24"/>
      <c r="BF73" s="24"/>
      <c r="BG73" s="24"/>
      <c r="BH73" s="24"/>
      <c r="BI73" s="24"/>
      <c r="BJ73" s="24"/>
      <c r="BK73" s="24"/>
      <c r="BL73" s="24"/>
      <c r="BM73" s="24"/>
      <c r="BN73" s="24"/>
      <c r="BO73" s="24"/>
      <c r="BP73" s="24"/>
      <c r="BQ73" s="24"/>
      <c r="BR73" s="24"/>
      <c r="BS73" s="24"/>
      <c r="BT73" s="24"/>
      <c r="BU73" s="24"/>
      <c r="BV73" s="24"/>
      <c r="BW73" s="24"/>
      <c r="BX73" s="24"/>
      <c r="BY73" s="24"/>
      <c r="BZ73" s="24"/>
      <c r="CA73" s="24"/>
      <c r="CB73" s="24"/>
      <c r="CC73" s="24"/>
      <c r="CD73" s="24"/>
      <c r="CE73" s="24"/>
      <c r="CF73" s="24"/>
      <c r="CG73" s="24"/>
      <c r="CH73" s="24"/>
      <c r="CI73" s="24"/>
      <c r="CJ73" s="24"/>
      <c r="CK73" s="24"/>
      <c r="CL73" s="24"/>
      <c r="CM73" s="24"/>
      <c r="CN73" s="24"/>
      <c r="CO73" s="24"/>
      <c r="CP73" s="24"/>
      <c r="CQ73" s="24"/>
      <c r="CR73" s="24"/>
      <c r="CS73" s="24"/>
      <c r="CT73" s="24"/>
      <c r="CU73" s="24"/>
      <c r="CV73" s="24"/>
      <c r="CW73" s="24"/>
      <c r="CX73" s="24"/>
      <c r="CY73" s="24"/>
      <c r="CZ73" s="24"/>
      <c r="DA73" s="24"/>
      <c r="DB73" s="24"/>
      <c r="DC73" s="24"/>
      <c r="DD73" s="24"/>
      <c r="DE73" s="24"/>
      <c r="DF73" s="24"/>
      <c r="DG73" s="24"/>
      <c r="DH73" s="24"/>
      <c r="DI73" s="24"/>
      <c r="DJ73" s="24"/>
      <c r="DK73" s="24"/>
      <c r="DL73" s="24"/>
      <c r="DM73" s="24"/>
      <c r="DN73" s="24"/>
      <c r="DO73" s="24"/>
      <c r="DP73" s="24"/>
      <c r="DQ73" s="24"/>
      <c r="DR73" s="24"/>
      <c r="DS73" s="24"/>
      <c r="DT73" s="24"/>
      <c r="DU73" s="24"/>
      <c r="DV73" s="24"/>
      <c r="DW73" s="24"/>
      <c r="DX73" s="24"/>
      <c r="DY73" s="24"/>
      <c r="DZ73" s="24"/>
      <c r="EA73" s="24"/>
      <c r="EB73" s="24"/>
      <c r="EC73" s="24"/>
      <c r="ED73" s="24"/>
      <c r="EE73" s="24"/>
      <c r="EF73" s="24"/>
      <c r="EG73" s="24"/>
      <c r="EH73" s="24"/>
      <c r="EI73" s="24"/>
      <c r="EJ73" s="24"/>
      <c r="EK73" s="24"/>
      <c r="EL73" s="24"/>
      <c r="EM73" s="24"/>
      <c r="EN73" s="24"/>
      <c r="EO73" s="24"/>
      <c r="EP73" s="24"/>
      <c r="EQ73" s="24"/>
      <c r="ER73" s="24"/>
      <c r="ES73" s="24"/>
      <c r="ET73" s="24"/>
      <c r="EU73" s="24"/>
      <c r="EV73" s="24"/>
      <c r="EW73" s="24"/>
      <c r="EX73" s="24"/>
      <c r="EY73" s="24"/>
      <c r="EZ73" s="24"/>
      <c r="FA73" s="24"/>
      <c r="FB73" s="24"/>
      <c r="FC73" s="24"/>
      <c r="FD73" s="24"/>
      <c r="FE73" s="24"/>
      <c r="FF73" s="24"/>
      <c r="FG73" s="24"/>
      <c r="FH73" s="24"/>
      <c r="FI73" s="24"/>
      <c r="FJ73" s="24"/>
      <c r="FK73" s="24"/>
      <c r="FL73" s="24"/>
      <c r="FM73" s="24"/>
      <c r="FN73" s="24"/>
      <c r="FO73" s="24"/>
      <c r="FP73" s="24"/>
      <c r="FQ73" s="24"/>
      <c r="FR73" s="24"/>
      <c r="FS73" s="24"/>
      <c r="FT73" s="24"/>
      <c r="FU73" s="24"/>
      <c r="FV73" s="24"/>
      <c r="FW73" s="24"/>
      <c r="FX73" s="24"/>
      <c r="FY73" s="24"/>
      <c r="FZ73" s="24"/>
      <c r="GA73" s="24"/>
      <c r="GB73" s="24"/>
      <c r="GC73" s="24"/>
      <c r="GD73" s="24"/>
      <c r="GE73" s="24"/>
      <c r="GF73" s="24"/>
      <c r="GG73" s="24"/>
      <c r="GH73" s="24"/>
      <c r="GI73" s="24"/>
      <c r="GJ73" s="24"/>
      <c r="GK73" s="24"/>
      <c r="GL73" s="24"/>
      <c r="GM73" s="24"/>
      <c r="GN73" s="24"/>
      <c r="GO73" s="24"/>
      <c r="GP73" s="24"/>
      <c r="GQ73" s="24"/>
      <c r="GR73" s="24"/>
      <c r="GS73" s="24"/>
      <c r="GT73" s="24"/>
      <c r="GU73" s="24"/>
      <c r="GV73" s="24"/>
      <c r="GW73" s="24"/>
      <c r="GX73" s="24"/>
      <c r="GY73" s="24"/>
      <c r="GZ73" s="24"/>
      <c r="HA73" s="24"/>
      <c r="HB73" s="24"/>
      <c r="HC73" s="24"/>
      <c r="HD73" s="24"/>
      <c r="HE73" s="24"/>
      <c r="HF73" s="24"/>
      <c r="HG73" s="24"/>
      <c r="HH73" s="24"/>
      <c r="HI73" s="24"/>
      <c r="HJ73" s="24"/>
      <c r="HK73" s="24"/>
      <c r="HL73" s="24"/>
      <c r="HM73" s="24"/>
      <c r="HN73" s="24"/>
      <c r="HO73" s="24"/>
      <c r="HP73" s="24"/>
      <c r="HQ73" s="24"/>
      <c r="HR73" s="24"/>
      <c r="HS73" s="24"/>
      <c r="HT73" s="24"/>
      <c r="HU73" s="24"/>
      <c r="HV73" s="24"/>
      <c r="HW73" s="24"/>
      <c r="HX73" s="24"/>
      <c r="HY73" s="24"/>
      <c r="HZ73" s="24"/>
      <c r="IA73" s="24"/>
      <c r="IB73" s="24"/>
      <c r="IC73" s="24"/>
      <c r="ID73" s="24"/>
      <c r="IE73" s="24"/>
      <c r="IF73" s="24"/>
      <c r="IG73" s="24"/>
      <c r="IH73" s="24"/>
      <c r="II73" s="24"/>
      <c r="IJ73" s="24"/>
      <c r="IK73" s="24"/>
      <c r="IL73" s="24"/>
      <c r="IM73" s="24"/>
      <c r="IN73" s="24"/>
      <c r="IO73" s="24"/>
      <c r="IP73" s="24"/>
      <c r="IQ73" s="24"/>
      <c r="IR73" s="24"/>
      <c r="IS73" s="24"/>
      <c r="IT73" s="24"/>
      <c r="IU73" s="24"/>
      <c r="IV73" s="24"/>
      <c r="IW73" s="24"/>
      <c r="IX73" s="24"/>
      <c r="IY73" s="24"/>
      <c r="IZ73" s="24"/>
      <c r="JA73" s="24"/>
      <c r="JB73" s="24"/>
      <c r="JC73" s="24"/>
      <c r="JD73" s="24"/>
      <c r="JE73" s="24"/>
      <c r="JF73" s="24"/>
      <c r="JG73" s="24"/>
      <c r="JH73" s="24"/>
      <c r="JI73" s="24"/>
      <c r="JJ73" s="24"/>
      <c r="JK73" s="24"/>
      <c r="JL73" s="24"/>
      <c r="JM73" s="24"/>
      <c r="JN73" s="24"/>
      <c r="JO73" s="24"/>
      <c r="JP73" s="24"/>
      <c r="JQ73" s="24"/>
      <c r="JR73" s="24"/>
      <c r="JS73" s="24"/>
      <c r="JT73" s="24"/>
      <c r="JU73" s="24"/>
      <c r="JV73" s="24"/>
      <c r="JW73" s="24"/>
      <c r="JX73" s="24"/>
      <c r="JY73" s="24"/>
      <c r="JZ73" s="24"/>
      <c r="KA73" s="24"/>
      <c r="KB73" s="24"/>
      <c r="KC73" s="24"/>
      <c r="KD73" s="24"/>
      <c r="KE73" s="24"/>
      <c r="KF73" s="24"/>
      <c r="KG73" s="24"/>
      <c r="KH73" s="24"/>
      <c r="KI73" s="24"/>
      <c r="KJ73" s="24"/>
      <c r="KK73" s="24"/>
      <c r="KL73" s="24"/>
      <c r="KM73" s="24"/>
      <c r="KN73" s="24"/>
      <c r="KO73" s="24"/>
      <c r="KP73" s="24"/>
      <c r="KQ73" s="24"/>
      <c r="KR73" s="24"/>
      <c r="KS73" s="24"/>
      <c r="KT73" s="24"/>
      <c r="KU73" s="24"/>
      <c r="KV73" s="24"/>
      <c r="KW73" s="24"/>
      <c r="KX73" s="24"/>
      <c r="KY73" s="24"/>
      <c r="KZ73" s="24"/>
      <c r="LA73" s="24"/>
      <c r="LB73" s="24"/>
      <c r="LC73" s="24"/>
      <c r="LD73" s="24"/>
      <c r="LE73" s="24"/>
      <c r="LF73" s="24"/>
      <c r="LG73" s="24"/>
      <c r="LH73" s="24"/>
      <c r="LI73" s="24"/>
      <c r="LJ73" s="24"/>
      <c r="LK73" s="24"/>
      <c r="LL73" s="24"/>
      <c r="LM73" s="24"/>
      <c r="LN73" s="24"/>
      <c r="LO73" s="24"/>
      <c r="LP73" s="24"/>
      <c r="LQ73" s="24"/>
      <c r="LR73" s="24"/>
      <c r="LS73" s="24"/>
      <c r="LT73" s="24"/>
      <c r="LU73" s="24"/>
      <c r="LV73" s="24"/>
      <c r="LW73" s="24"/>
      <c r="LX73" s="24"/>
      <c r="LY73" s="24"/>
      <c r="LZ73" s="24"/>
      <c r="MA73" s="24"/>
      <c r="MB73" s="24"/>
      <c r="MC73" s="24"/>
      <c r="MD73" s="24"/>
      <c r="ME73" s="24"/>
      <c r="MF73" s="24"/>
      <c r="MG73" s="24"/>
      <c r="MH73" s="24"/>
      <c r="MI73" s="24"/>
      <c r="MJ73" s="24"/>
      <c r="MK73" s="24"/>
      <c r="ML73" s="24"/>
      <c r="MM73" s="24"/>
      <c r="MN73" s="24"/>
      <c r="MO73" s="24"/>
      <c r="MP73" s="24"/>
      <c r="MQ73" s="24"/>
      <c r="MR73" s="24"/>
      <c r="MS73" s="24"/>
      <c r="MT73" s="24"/>
      <c r="MU73" s="24"/>
      <c r="MV73" s="24"/>
      <c r="MW73" s="24"/>
      <c r="MX73" s="24"/>
      <c r="MY73" s="24"/>
      <c r="MZ73" s="24"/>
      <c r="NA73" s="24"/>
      <c r="NB73" s="24"/>
      <c r="NC73" s="24"/>
      <c r="ND73" s="24"/>
      <c r="NE73" s="24"/>
      <c r="NF73" s="24"/>
      <c r="NG73" s="24"/>
      <c r="NH73" s="24"/>
      <c r="NI73" s="24"/>
      <c r="NJ73" s="24"/>
      <c r="NK73" s="24"/>
      <c r="NL73" s="24"/>
      <c r="NM73" s="24"/>
      <c r="NN73" s="24"/>
      <c r="NO73" s="24"/>
      <c r="NP73" s="24"/>
      <c r="NQ73" s="24"/>
      <c r="NR73" s="24"/>
      <c r="NS73" s="24"/>
      <c r="NT73" s="24"/>
      <c r="NU73" s="24"/>
      <c r="NV73" s="24"/>
      <c r="NW73" s="24"/>
      <c r="NX73" s="24"/>
      <c r="NY73" s="24"/>
      <c r="NZ73" s="24"/>
      <c r="OA73" s="24"/>
      <c r="OB73" s="24"/>
      <c r="OC73" s="24"/>
      <c r="OD73" s="24"/>
      <c r="OE73" s="24"/>
      <c r="OF73" s="24"/>
      <c r="OG73" s="24"/>
      <c r="OH73" s="24"/>
      <c r="OI73" s="24"/>
      <c r="OJ73" s="24"/>
      <c r="OK73" s="24"/>
      <c r="OL73" s="24"/>
      <c r="OM73" s="24"/>
      <c r="ON73" s="24"/>
      <c r="OO73" s="24"/>
      <c r="OP73" s="24"/>
      <c r="OQ73" s="24"/>
      <c r="OR73" s="24"/>
      <c r="OS73" s="24"/>
      <c r="OT73" s="24"/>
      <c r="OU73" s="24"/>
      <c r="OV73" s="24"/>
      <c r="OW73" s="24"/>
      <c r="OX73" s="24"/>
      <c r="OY73" s="24"/>
      <c r="OZ73" s="24"/>
      <c r="PA73" s="24"/>
      <c r="PB73" s="24"/>
      <c r="PC73" s="24"/>
      <c r="PD73" s="24"/>
      <c r="PE73" s="24"/>
      <c r="PF73" s="24"/>
      <c r="PG73" s="24"/>
      <c r="PH73" s="24"/>
      <c r="PI73" s="24"/>
      <c r="PJ73" s="24"/>
      <c r="PK73" s="24"/>
      <c r="PL73" s="24"/>
      <c r="PM73" s="24"/>
      <c r="PN73" s="24"/>
      <c r="PO73" s="24"/>
      <c r="PP73" s="24"/>
      <c r="PQ73" s="24"/>
      <c r="PR73" s="24"/>
      <c r="PS73" s="24"/>
      <c r="PT73" s="24"/>
      <c r="PU73" s="24"/>
      <c r="PV73" s="24"/>
      <c r="PW73" s="24"/>
      <c r="PX73" s="24"/>
      <c r="PY73" s="24"/>
      <c r="PZ73" s="24"/>
      <c r="QA73" s="24"/>
      <c r="QB73" s="24"/>
      <c r="QC73" s="24"/>
      <c r="QD73" s="24"/>
      <c r="QE73" s="24"/>
      <c r="QF73" s="24"/>
      <c r="QG73" s="24"/>
      <c r="QH73" s="24"/>
      <c r="QI73" s="24"/>
      <c r="QJ73" s="24"/>
      <c r="QK73" s="24"/>
      <c r="QL73" s="24"/>
      <c r="QM73" s="24"/>
      <c r="QN73" s="24"/>
      <c r="QO73" s="24"/>
      <c r="QP73" s="24"/>
      <c r="QQ73" s="24"/>
      <c r="QR73" s="24"/>
      <c r="QS73" s="24"/>
      <c r="QT73" s="24"/>
      <c r="QU73" s="24"/>
      <c r="QV73" s="24"/>
      <c r="QW73" s="24"/>
      <c r="QX73" s="24"/>
      <c r="QY73" s="24"/>
      <c r="QZ73" s="24"/>
      <c r="RA73" s="24"/>
      <c r="RB73" s="24"/>
      <c r="RC73" s="24"/>
      <c r="RD73" s="24"/>
      <c r="RE73" s="24"/>
      <c r="RF73" s="24"/>
      <c r="RG73" s="24"/>
      <c r="RH73" s="24"/>
      <c r="RI73" s="24"/>
      <c r="RJ73" s="24"/>
      <c r="RK73" s="24"/>
      <c r="RL73" s="24"/>
      <c r="RM73" s="24"/>
      <c r="RN73" s="24"/>
      <c r="RO73" s="24"/>
      <c r="RP73" s="24"/>
      <c r="RQ73" s="24"/>
      <c r="RR73" s="24"/>
      <c r="RS73" s="24"/>
      <c r="RT73" s="24"/>
      <c r="RU73" s="24"/>
      <c r="RV73" s="24"/>
      <c r="RW73" s="24"/>
      <c r="RX73" s="24"/>
      <c r="RY73" s="24"/>
      <c r="RZ73" s="24"/>
      <c r="SA73" s="24"/>
      <c r="SB73" s="24"/>
      <c r="SC73" s="24"/>
      <c r="SD73" s="24"/>
      <c r="SE73" s="24"/>
      <c r="SF73" s="24"/>
      <c r="SG73" s="24"/>
      <c r="SH73" s="24"/>
      <c r="SI73" s="24"/>
      <c r="SJ73" s="24"/>
      <c r="SK73" s="24"/>
      <c r="SL73" s="24"/>
      <c r="SM73" s="24"/>
      <c r="SN73" s="24"/>
      <c r="SO73" s="24"/>
      <c r="SP73" s="24"/>
      <c r="SQ73" s="24"/>
      <c r="SR73" s="24"/>
      <c r="SS73" s="24"/>
      <c r="ST73" s="24"/>
      <c r="SU73" s="24"/>
      <c r="SV73" s="24"/>
      <c r="SW73" s="24"/>
      <c r="SX73" s="24"/>
      <c r="SY73" s="24"/>
      <c r="SZ73" s="24"/>
      <c r="TA73" s="24"/>
      <c r="TB73" s="24"/>
      <c r="TC73" s="24"/>
      <c r="TD73" s="24"/>
      <c r="TE73" s="24"/>
      <c r="TF73" s="24"/>
      <c r="TG73" s="24"/>
      <c r="TH73" s="24"/>
      <c r="TI73" s="24"/>
      <c r="TJ73" s="24"/>
      <c r="TK73" s="24"/>
      <c r="TL73" s="24"/>
      <c r="TM73" s="24"/>
      <c r="TN73" s="24"/>
      <c r="TO73" s="24"/>
      <c r="TP73" s="24"/>
      <c r="TQ73" s="24"/>
      <c r="TR73" s="24"/>
      <c r="TS73" s="24"/>
      <c r="TT73" s="24"/>
      <c r="TU73" s="24"/>
      <c r="TV73" s="24"/>
      <c r="TW73" s="24"/>
      <c r="TX73" s="24"/>
      <c r="TY73" s="24"/>
      <c r="TZ73" s="24"/>
      <c r="UA73" s="24"/>
      <c r="UB73" s="24"/>
      <c r="UC73" s="24"/>
      <c r="UD73" s="24"/>
      <c r="UE73" s="24"/>
      <c r="UF73" s="24"/>
      <c r="UG73" s="24"/>
      <c r="UH73" s="24"/>
      <c r="UI73" s="24"/>
      <c r="UJ73" s="24"/>
      <c r="UK73" s="24"/>
      <c r="UL73" s="24"/>
      <c r="UM73" s="24"/>
      <c r="UN73" s="24"/>
      <c r="UO73" s="24"/>
      <c r="UP73" s="24"/>
      <c r="UQ73" s="24"/>
      <c r="UR73" s="24"/>
      <c r="US73" s="24"/>
      <c r="UT73" s="24"/>
      <c r="UU73" s="24"/>
      <c r="UV73" s="24"/>
      <c r="UW73" s="24"/>
      <c r="UX73" s="24"/>
      <c r="UY73" s="24"/>
      <c r="UZ73" s="24"/>
      <c r="VA73" s="24"/>
      <c r="VB73" s="24"/>
      <c r="VC73" s="24"/>
      <c r="VD73" s="24"/>
      <c r="VE73" s="24"/>
      <c r="VF73" s="24"/>
      <c r="VG73" s="24"/>
      <c r="VH73" s="24"/>
      <c r="VI73" s="24"/>
      <c r="VJ73" s="24"/>
      <c r="VK73" s="24"/>
      <c r="VL73" s="24"/>
      <c r="VM73" s="24"/>
      <c r="VN73" s="24"/>
      <c r="VO73" s="24"/>
      <c r="VP73" s="24"/>
      <c r="VQ73" s="24"/>
      <c r="VR73" s="24"/>
      <c r="VS73" s="24"/>
      <c r="VT73" s="24"/>
      <c r="VU73" s="24"/>
      <c r="VV73" s="24"/>
      <c r="VW73" s="24"/>
      <c r="VX73" s="24"/>
      <c r="VY73" s="24"/>
      <c r="VZ73" s="24"/>
      <c r="WA73" s="24"/>
      <c r="WB73" s="24"/>
      <c r="WC73" s="24"/>
      <c r="WD73" s="24"/>
      <c r="WE73" s="24"/>
      <c r="WF73" s="24"/>
      <c r="WG73" s="24"/>
      <c r="WH73" s="24"/>
      <c r="WI73" s="24"/>
      <c r="WJ73" s="24"/>
      <c r="WK73" s="24"/>
      <c r="WL73" s="24"/>
      <c r="WM73" s="24"/>
      <c r="WN73" s="24"/>
      <c r="WO73" s="24"/>
      <c r="WP73" s="24"/>
      <c r="WQ73" s="24"/>
      <c r="WR73" s="24"/>
      <c r="WS73" s="24"/>
      <c r="WT73" s="24"/>
      <c r="WU73" s="24"/>
      <c r="WV73" s="24"/>
      <c r="WW73" s="24"/>
      <c r="WX73" s="24"/>
      <c r="WY73" s="24"/>
      <c r="WZ73" s="24"/>
      <c r="XA73" s="24"/>
      <c r="XB73" s="24"/>
      <c r="XC73" s="24"/>
      <c r="XD73" s="24"/>
      <c r="XE73" s="24"/>
      <c r="XF73" s="24"/>
      <c r="XG73" s="24"/>
      <c r="XH73" s="24"/>
      <c r="XI73" s="24"/>
      <c r="XJ73" s="24"/>
      <c r="XK73" s="24"/>
      <c r="XL73" s="24"/>
      <c r="XM73" s="24"/>
      <c r="XN73" s="24"/>
      <c r="XO73" s="24"/>
      <c r="XP73" s="24"/>
      <c r="XQ73" s="24"/>
      <c r="XR73" s="24"/>
      <c r="XS73" s="24"/>
      <c r="XT73" s="24"/>
      <c r="XU73" s="24"/>
      <c r="XV73" s="24"/>
      <c r="XW73" s="24"/>
      <c r="XX73" s="24"/>
      <c r="XY73" s="24"/>
      <c r="XZ73" s="24"/>
      <c r="YA73" s="24"/>
      <c r="YB73" s="24"/>
      <c r="YC73" s="24"/>
      <c r="YD73" s="24"/>
      <c r="YE73" s="24"/>
      <c r="YF73" s="24"/>
      <c r="YG73" s="24"/>
      <c r="YH73" s="24"/>
      <c r="YI73" s="24"/>
      <c r="YJ73" s="24"/>
      <c r="YK73" s="24"/>
      <c r="YL73" s="24"/>
      <c r="YM73" s="24"/>
      <c r="YN73" s="24"/>
      <c r="YO73" s="24"/>
      <c r="YP73" s="24"/>
      <c r="YQ73" s="24"/>
      <c r="YR73" s="24"/>
      <c r="YS73" s="24"/>
      <c r="YT73" s="24"/>
      <c r="YU73" s="24"/>
      <c r="YV73" s="24"/>
      <c r="YW73" s="24"/>
      <c r="YX73" s="24"/>
      <c r="YY73" s="24"/>
      <c r="YZ73" s="24"/>
      <c r="ZA73" s="24"/>
      <c r="ZB73" s="24"/>
      <c r="ZC73" s="24"/>
      <c r="ZD73" s="24"/>
      <c r="ZE73" s="24"/>
      <c r="ZF73" s="24"/>
      <c r="ZG73" s="24"/>
      <c r="ZH73" s="24"/>
      <c r="ZI73" s="24"/>
      <c r="ZJ73" s="24"/>
      <c r="ZK73" s="24"/>
      <c r="ZL73" s="24"/>
      <c r="ZM73" s="24"/>
      <c r="ZN73" s="24"/>
      <c r="ZO73" s="24"/>
      <c r="ZP73" s="24"/>
      <c r="ZQ73" s="24"/>
      <c r="ZR73" s="24"/>
      <c r="ZS73" s="24"/>
      <c r="ZT73" s="24"/>
      <c r="ZU73" s="24"/>
      <c r="ZV73" s="24"/>
      <c r="ZW73" s="24"/>
      <c r="ZX73" s="24"/>
      <c r="ZY73" s="24"/>
      <c r="ZZ73" s="24"/>
      <c r="AAA73" s="24"/>
      <c r="AAB73" s="24"/>
      <c r="AAC73" s="24"/>
      <c r="AAD73" s="24"/>
      <c r="AAE73" s="24"/>
      <c r="AAF73" s="24"/>
      <c r="AAG73" s="24"/>
      <c r="AAH73" s="24"/>
      <c r="AAI73" s="24"/>
      <c r="AAJ73" s="24"/>
      <c r="AAK73" s="24"/>
      <c r="AAL73" s="24"/>
      <c r="AAM73" s="24"/>
      <c r="AAN73" s="24"/>
      <c r="AAO73" s="24"/>
      <c r="AAP73" s="24"/>
      <c r="AAQ73" s="24"/>
      <c r="AAR73" s="24"/>
      <c r="AAS73" s="24"/>
      <c r="AAT73" s="24"/>
      <c r="AAU73" s="24"/>
      <c r="AAV73" s="24"/>
      <c r="AAW73" s="24"/>
      <c r="AAX73" s="24"/>
      <c r="AAY73" s="24"/>
      <c r="AAZ73" s="24"/>
      <c r="ABA73" s="24"/>
      <c r="ABB73" s="24"/>
      <c r="ABC73" s="24"/>
      <c r="ABD73" s="24"/>
      <c r="ABE73" s="24"/>
      <c r="ABF73" s="24"/>
      <c r="ABG73" s="24"/>
      <c r="ABH73" s="24"/>
      <c r="ABI73" s="24"/>
      <c r="ABJ73" s="24"/>
      <c r="ABK73" s="24"/>
      <c r="ABL73" s="24"/>
      <c r="ABM73" s="24"/>
      <c r="ABN73" s="24"/>
      <c r="ABO73" s="24"/>
      <c r="ABP73" s="24"/>
      <c r="ABQ73" s="24"/>
      <c r="ABR73" s="24"/>
      <c r="ABS73" s="24"/>
      <c r="ABT73" s="24"/>
      <c r="ABU73" s="24"/>
      <c r="ABV73" s="24"/>
      <c r="ABW73" s="24"/>
      <c r="ABX73" s="24"/>
      <c r="ABY73" s="24"/>
      <c r="ABZ73" s="24"/>
      <c r="ACA73" s="24"/>
      <c r="ACB73" s="24"/>
      <c r="ACC73" s="24"/>
      <c r="ACD73" s="24"/>
      <c r="ACE73" s="24"/>
      <c r="ACF73" s="24"/>
      <c r="ACG73" s="24"/>
      <c r="ACH73" s="24"/>
      <c r="ACI73" s="24"/>
      <c r="ACJ73" s="24"/>
      <c r="ACK73" s="24"/>
      <c r="ACL73" s="24"/>
      <c r="ACM73" s="24"/>
      <c r="ACN73" s="24"/>
      <c r="ACO73" s="24"/>
      <c r="ACP73" s="24"/>
      <c r="ACQ73" s="24"/>
      <c r="ACR73" s="24"/>
      <c r="ACS73" s="24"/>
      <c r="ACT73" s="24"/>
      <c r="ACU73" s="24"/>
      <c r="ACV73" s="24"/>
      <c r="ACW73" s="24"/>
      <c r="ACX73" s="24"/>
      <c r="ACY73" s="24"/>
      <c r="ACZ73" s="24"/>
      <c r="ADA73" s="24"/>
      <c r="ADB73" s="24"/>
      <c r="ADC73" s="24"/>
      <c r="ADD73" s="24"/>
      <c r="ADE73" s="24"/>
      <c r="ADF73" s="24"/>
      <c r="ADG73" s="24"/>
      <c r="ADH73" s="24"/>
      <c r="ADI73" s="24"/>
      <c r="ADJ73" s="24"/>
      <c r="ADK73" s="24"/>
      <c r="ADL73" s="24"/>
      <c r="ADM73" s="24"/>
      <c r="ADN73" s="24"/>
      <c r="ADO73" s="24"/>
      <c r="ADP73" s="24"/>
      <c r="ADQ73" s="24"/>
      <c r="ADR73" s="24"/>
      <c r="ADS73" s="24"/>
      <c r="ADT73" s="24"/>
      <c r="ADU73" s="24"/>
      <c r="ADV73" s="24"/>
      <c r="ADW73" s="24"/>
      <c r="ADX73" s="24"/>
      <c r="ADY73" s="24"/>
      <c r="ADZ73" s="24"/>
      <c r="AEA73" s="24"/>
      <c r="AEB73" s="24"/>
      <c r="AEC73" s="24"/>
      <c r="AED73" s="24"/>
      <c r="AEE73" s="24"/>
      <c r="AEF73" s="24"/>
      <c r="AEG73" s="24"/>
      <c r="AEH73" s="24"/>
      <c r="AEI73" s="24"/>
      <c r="AEJ73" s="24"/>
      <c r="AEK73" s="24"/>
      <c r="AEL73" s="24"/>
      <c r="AEM73" s="24"/>
      <c r="AEN73" s="24"/>
      <c r="AEO73" s="24"/>
      <c r="AEP73" s="24"/>
      <c r="AEQ73" s="24"/>
      <c r="AER73" s="24"/>
      <c r="AES73" s="24"/>
      <c r="AET73" s="24"/>
      <c r="AEU73" s="24"/>
      <c r="AEV73" s="24"/>
      <c r="AEW73" s="24"/>
      <c r="AEX73" s="24"/>
      <c r="AEY73" s="24"/>
      <c r="AEZ73" s="24"/>
      <c r="AFA73" s="24"/>
      <c r="AFB73" s="24"/>
      <c r="AFC73" s="24"/>
      <c r="AFD73" s="24"/>
      <c r="AFE73" s="24"/>
      <c r="AFF73" s="24"/>
      <c r="AFG73" s="24"/>
      <c r="AFH73" s="24"/>
      <c r="AFI73" s="24"/>
      <c r="AFJ73" s="24"/>
      <c r="AFK73" s="24"/>
      <c r="AFL73" s="24"/>
      <c r="AFM73" s="24"/>
      <c r="AFN73" s="24"/>
      <c r="AFO73" s="24"/>
      <c r="AFP73" s="24"/>
      <c r="AFQ73" s="24"/>
      <c r="AFR73" s="24"/>
      <c r="AFS73" s="24"/>
      <c r="AFT73" s="24"/>
      <c r="AFU73" s="24"/>
      <c r="AFV73" s="24"/>
      <c r="AFW73" s="24"/>
      <c r="AFX73" s="24"/>
      <c r="AFY73" s="24"/>
      <c r="AFZ73" s="24"/>
      <c r="AGA73" s="24"/>
      <c r="AGB73" s="24"/>
      <c r="AGC73" s="24"/>
      <c r="AGD73" s="24"/>
      <c r="AGE73" s="24"/>
      <c r="AGF73" s="24"/>
      <c r="AGG73" s="24"/>
      <c r="AGH73" s="24"/>
      <c r="AGI73" s="24"/>
      <c r="AGJ73" s="24"/>
      <c r="AGK73" s="24"/>
      <c r="AGL73" s="24"/>
      <c r="AGM73" s="24"/>
      <c r="AGN73" s="24"/>
      <c r="AGO73" s="24"/>
      <c r="AGP73" s="24"/>
      <c r="AGQ73" s="24"/>
      <c r="AGR73" s="24"/>
      <c r="AGS73" s="24"/>
      <c r="AGT73" s="24"/>
      <c r="AGU73" s="24"/>
      <c r="AGV73" s="24"/>
      <c r="AGW73" s="24"/>
      <c r="AGX73" s="24"/>
      <c r="AGY73" s="24"/>
      <c r="AGZ73" s="24"/>
      <c r="AHA73" s="24"/>
      <c r="AHB73" s="24"/>
      <c r="AHC73" s="24"/>
      <c r="AHD73" s="24"/>
      <c r="AHE73" s="24"/>
      <c r="AHF73" s="24"/>
      <c r="AHG73" s="24"/>
      <c r="AHH73" s="24"/>
      <c r="AHI73" s="24"/>
      <c r="AHJ73" s="24"/>
      <c r="AHK73" s="24"/>
      <c r="AHL73" s="24"/>
      <c r="AHM73" s="24"/>
      <c r="AHN73" s="24"/>
      <c r="AHO73" s="24"/>
      <c r="AHP73" s="24"/>
      <c r="AHQ73" s="24"/>
      <c r="AHR73" s="24"/>
      <c r="AHS73" s="24"/>
      <c r="AHT73" s="24"/>
      <c r="AHU73" s="24"/>
      <c r="AHV73" s="24"/>
      <c r="AHW73" s="24"/>
      <c r="AHX73" s="24"/>
      <c r="AHY73" s="24"/>
      <c r="AHZ73" s="24"/>
      <c r="AIA73" s="24"/>
      <c r="AIB73" s="24"/>
      <c r="AIC73" s="24"/>
      <c r="AID73" s="24"/>
      <c r="AIE73" s="24"/>
      <c r="AIF73" s="24"/>
      <c r="AIG73" s="24"/>
      <c r="AIH73" s="24"/>
      <c r="AII73" s="24"/>
      <c r="AIJ73" s="24"/>
      <c r="AIK73" s="24"/>
      <c r="AIL73" s="24"/>
      <c r="AIM73" s="24"/>
      <c r="AIN73" s="24"/>
      <c r="AIO73" s="24"/>
      <c r="AIP73" s="24"/>
      <c r="AIQ73" s="24"/>
      <c r="AIR73" s="24"/>
      <c r="AIS73" s="24"/>
      <c r="AIT73" s="24"/>
      <c r="AIU73" s="24"/>
      <c r="AIV73" s="24"/>
      <c r="AIW73" s="24"/>
      <c r="AIX73" s="24"/>
      <c r="AIY73" s="24"/>
      <c r="AIZ73" s="24"/>
      <c r="AJA73" s="24"/>
      <c r="AJB73" s="24"/>
      <c r="AJC73" s="24"/>
      <c r="AJD73" s="24"/>
      <c r="AJE73" s="24"/>
      <c r="AJF73" s="24"/>
      <c r="AJG73" s="24"/>
      <c r="AJH73" s="24"/>
      <c r="AJI73" s="24"/>
      <c r="AJJ73" s="24"/>
      <c r="AJK73" s="24"/>
      <c r="AJL73" s="24"/>
      <c r="AJM73" s="24"/>
      <c r="AJN73" s="24"/>
      <c r="AJO73" s="24"/>
      <c r="AJP73" s="24"/>
      <c r="AJQ73" s="24"/>
      <c r="AJR73" s="24"/>
      <c r="AJS73" s="24"/>
      <c r="AJT73" s="24"/>
      <c r="AJU73" s="24"/>
      <c r="AJV73" s="24"/>
      <c r="AJW73" s="24"/>
      <c r="AJX73" s="24"/>
      <c r="AJY73" s="24"/>
      <c r="AJZ73" s="24"/>
      <c r="AKA73" s="24"/>
      <c r="AKB73" s="24"/>
      <c r="AKC73" s="24"/>
      <c r="AKD73" s="24"/>
      <c r="AKE73" s="24"/>
      <c r="AKF73" s="24"/>
      <c r="AKG73" s="24"/>
      <c r="AKH73" s="24"/>
      <c r="AKI73" s="24"/>
      <c r="AKJ73" s="24"/>
      <c r="AKK73" s="24"/>
      <c r="AKL73" s="24"/>
      <c r="AKM73" s="24"/>
      <c r="AKN73" s="24"/>
      <c r="AKO73" s="24"/>
      <c r="AKP73" s="24"/>
      <c r="AKQ73" s="24"/>
      <c r="AKR73" s="24"/>
      <c r="AKS73" s="24"/>
      <c r="AKT73" s="24"/>
      <c r="AKU73" s="24"/>
      <c r="AKV73" s="24"/>
      <c r="AKW73" s="24"/>
      <c r="AKX73" s="24"/>
      <c r="AKY73" s="24"/>
      <c r="AKZ73" s="24"/>
      <c r="ALA73" s="24"/>
      <c r="ALB73" s="24"/>
      <c r="ALC73" s="24"/>
      <c r="ALD73" s="24"/>
      <c r="ALE73" s="24"/>
      <c r="ALF73" s="24"/>
      <c r="ALG73" s="24"/>
      <c r="ALH73" s="24"/>
      <c r="ALI73" s="24"/>
      <c r="ALJ73" s="24"/>
      <c r="ALK73" s="24"/>
      <c r="ALL73" s="24"/>
      <c r="ALM73" s="24"/>
      <c r="ALN73" s="24"/>
      <c r="ALO73" s="24"/>
      <c r="ALP73" s="24"/>
      <c r="ALQ73" s="24"/>
      <c r="ALR73" s="24"/>
      <c r="ALS73" s="24"/>
      <c r="ALT73" s="24"/>
      <c r="ALU73" s="24"/>
      <c r="ALV73" s="24"/>
      <c r="ALW73" s="24"/>
      <c r="ALX73" s="24"/>
      <c r="ALY73" s="24"/>
      <c r="ALZ73" s="24"/>
      <c r="AMA73" s="24"/>
      <c r="AMB73" s="24"/>
      <c r="AMC73" s="24"/>
    </row>
    <row r="74" spans="1:1017" s="61" customFormat="1">
      <c r="A74" s="132" t="s">
        <v>211</v>
      </c>
      <c r="B74" s="133" t="s">
        <v>208</v>
      </c>
      <c r="C74" s="134" t="s">
        <v>209</v>
      </c>
      <c r="D74" s="133" t="s">
        <v>210</v>
      </c>
      <c r="E74" s="142" t="s">
        <v>63</v>
      </c>
      <c r="F74" s="112">
        <v>239.25</v>
      </c>
      <c r="G74" s="60">
        <v>491.63</v>
      </c>
      <c r="H74" s="83">
        <f t="shared" si="18"/>
        <v>0.21229999999999999</v>
      </c>
      <c r="I74" s="60">
        <f t="shared" si="19"/>
        <v>596</v>
      </c>
      <c r="J74" s="60">
        <f t="shared" si="20"/>
        <v>117622.47</v>
      </c>
      <c r="K74" s="60">
        <f t="shared" si="21"/>
        <v>142593</v>
      </c>
      <c r="L74" s="58"/>
      <c r="M74" s="24"/>
      <c r="N74" s="24"/>
      <c r="O74" s="24"/>
      <c r="P74" s="24"/>
      <c r="Q74" s="24"/>
      <c r="R74" s="24"/>
      <c r="S74" s="24"/>
      <c r="T74" s="24"/>
      <c r="U74" s="24"/>
      <c r="V74" s="24"/>
      <c r="W74" s="24"/>
      <c r="X74" s="24"/>
      <c r="Y74" s="24"/>
      <c r="Z74" s="24"/>
      <c r="AA74" s="24"/>
      <c r="AB74" s="24"/>
      <c r="AC74" s="24"/>
      <c r="AD74" s="24"/>
      <c r="AE74" s="24"/>
      <c r="AF74" s="24"/>
      <c r="AG74" s="24"/>
      <c r="AH74" s="24"/>
      <c r="AI74" s="24"/>
      <c r="AJ74" s="24"/>
      <c r="AK74" s="24"/>
      <c r="AL74" s="24"/>
      <c r="AM74" s="24"/>
      <c r="AN74" s="24"/>
      <c r="AO74" s="24"/>
      <c r="AP74" s="24"/>
      <c r="AQ74" s="24"/>
      <c r="AR74" s="24"/>
      <c r="AS74" s="24"/>
      <c r="AT74" s="24"/>
      <c r="AU74" s="24"/>
      <c r="AV74" s="24"/>
      <c r="AW74" s="24"/>
      <c r="AX74" s="24"/>
      <c r="AY74" s="24"/>
      <c r="AZ74" s="24"/>
      <c r="BA74" s="24"/>
      <c r="BB74" s="24"/>
      <c r="BC74" s="24"/>
      <c r="BD74" s="24"/>
      <c r="BE74" s="24"/>
      <c r="BF74" s="24"/>
      <c r="BG74" s="24"/>
      <c r="BH74" s="24"/>
      <c r="BI74" s="24"/>
      <c r="BJ74" s="24"/>
      <c r="BK74" s="24"/>
      <c r="BL74" s="24"/>
      <c r="BM74" s="24"/>
      <c r="BN74" s="24"/>
      <c r="BO74" s="24"/>
      <c r="BP74" s="24"/>
      <c r="BQ74" s="24"/>
      <c r="BR74" s="24"/>
      <c r="BS74" s="24"/>
      <c r="BT74" s="24"/>
      <c r="BU74" s="24"/>
      <c r="BV74" s="24"/>
      <c r="BW74" s="24"/>
      <c r="BX74" s="24"/>
      <c r="BY74" s="24"/>
      <c r="BZ74" s="24"/>
      <c r="CA74" s="24"/>
      <c r="CB74" s="24"/>
      <c r="CC74" s="24"/>
      <c r="CD74" s="24"/>
      <c r="CE74" s="24"/>
      <c r="CF74" s="24"/>
      <c r="CG74" s="24"/>
      <c r="CH74" s="24"/>
      <c r="CI74" s="24"/>
      <c r="CJ74" s="24"/>
      <c r="CK74" s="24"/>
      <c r="CL74" s="24"/>
      <c r="CM74" s="24"/>
      <c r="CN74" s="24"/>
      <c r="CO74" s="24"/>
      <c r="CP74" s="24"/>
      <c r="CQ74" s="24"/>
      <c r="CR74" s="24"/>
      <c r="CS74" s="24"/>
      <c r="CT74" s="24"/>
      <c r="CU74" s="24"/>
      <c r="CV74" s="24"/>
      <c r="CW74" s="24"/>
      <c r="CX74" s="24"/>
      <c r="CY74" s="24"/>
      <c r="CZ74" s="24"/>
      <c r="DA74" s="24"/>
      <c r="DB74" s="24"/>
      <c r="DC74" s="24"/>
      <c r="DD74" s="24"/>
      <c r="DE74" s="24"/>
      <c r="DF74" s="24"/>
      <c r="DG74" s="24"/>
      <c r="DH74" s="24"/>
      <c r="DI74" s="24"/>
      <c r="DJ74" s="24"/>
      <c r="DK74" s="24"/>
      <c r="DL74" s="24"/>
      <c r="DM74" s="24"/>
      <c r="DN74" s="24"/>
      <c r="DO74" s="24"/>
      <c r="DP74" s="24"/>
      <c r="DQ74" s="24"/>
      <c r="DR74" s="24"/>
      <c r="DS74" s="24"/>
      <c r="DT74" s="24"/>
      <c r="DU74" s="24"/>
      <c r="DV74" s="24"/>
      <c r="DW74" s="24"/>
      <c r="DX74" s="24"/>
      <c r="DY74" s="24"/>
      <c r="DZ74" s="24"/>
      <c r="EA74" s="24"/>
      <c r="EB74" s="24"/>
      <c r="EC74" s="24"/>
      <c r="ED74" s="24"/>
      <c r="EE74" s="24"/>
      <c r="EF74" s="24"/>
      <c r="EG74" s="24"/>
      <c r="EH74" s="24"/>
      <c r="EI74" s="24"/>
      <c r="EJ74" s="24"/>
      <c r="EK74" s="24"/>
      <c r="EL74" s="24"/>
      <c r="EM74" s="24"/>
      <c r="EN74" s="24"/>
      <c r="EO74" s="24"/>
      <c r="EP74" s="24"/>
      <c r="EQ74" s="24"/>
      <c r="ER74" s="24"/>
      <c r="ES74" s="24"/>
      <c r="ET74" s="24"/>
      <c r="EU74" s="24"/>
      <c r="EV74" s="24"/>
      <c r="EW74" s="24"/>
      <c r="EX74" s="24"/>
      <c r="EY74" s="24"/>
      <c r="EZ74" s="24"/>
      <c r="FA74" s="24"/>
      <c r="FB74" s="24"/>
      <c r="FC74" s="24"/>
      <c r="FD74" s="24"/>
      <c r="FE74" s="24"/>
      <c r="FF74" s="24"/>
      <c r="FG74" s="24"/>
      <c r="FH74" s="24"/>
      <c r="FI74" s="24"/>
      <c r="FJ74" s="24"/>
      <c r="FK74" s="24"/>
      <c r="FL74" s="24"/>
      <c r="FM74" s="24"/>
      <c r="FN74" s="24"/>
      <c r="FO74" s="24"/>
      <c r="FP74" s="24"/>
      <c r="FQ74" s="24"/>
      <c r="FR74" s="24"/>
      <c r="FS74" s="24"/>
      <c r="FT74" s="24"/>
      <c r="FU74" s="24"/>
      <c r="FV74" s="24"/>
      <c r="FW74" s="24"/>
      <c r="FX74" s="24"/>
      <c r="FY74" s="24"/>
      <c r="FZ74" s="24"/>
      <c r="GA74" s="24"/>
      <c r="GB74" s="24"/>
      <c r="GC74" s="24"/>
      <c r="GD74" s="24"/>
      <c r="GE74" s="24"/>
      <c r="GF74" s="24"/>
      <c r="GG74" s="24"/>
      <c r="GH74" s="24"/>
      <c r="GI74" s="24"/>
      <c r="GJ74" s="24"/>
      <c r="GK74" s="24"/>
      <c r="GL74" s="24"/>
      <c r="GM74" s="24"/>
      <c r="GN74" s="24"/>
      <c r="GO74" s="24"/>
      <c r="GP74" s="24"/>
      <c r="GQ74" s="24"/>
      <c r="GR74" s="24"/>
      <c r="GS74" s="24"/>
      <c r="GT74" s="24"/>
      <c r="GU74" s="24"/>
      <c r="GV74" s="24"/>
      <c r="GW74" s="24"/>
      <c r="GX74" s="24"/>
      <c r="GY74" s="24"/>
      <c r="GZ74" s="24"/>
      <c r="HA74" s="24"/>
      <c r="HB74" s="24"/>
      <c r="HC74" s="24"/>
      <c r="HD74" s="24"/>
      <c r="HE74" s="24"/>
      <c r="HF74" s="24"/>
      <c r="HG74" s="24"/>
      <c r="HH74" s="24"/>
      <c r="HI74" s="24"/>
      <c r="HJ74" s="24"/>
      <c r="HK74" s="24"/>
      <c r="HL74" s="24"/>
      <c r="HM74" s="24"/>
      <c r="HN74" s="24"/>
      <c r="HO74" s="24"/>
      <c r="HP74" s="24"/>
      <c r="HQ74" s="24"/>
      <c r="HR74" s="24"/>
      <c r="HS74" s="24"/>
      <c r="HT74" s="24"/>
      <c r="HU74" s="24"/>
      <c r="HV74" s="24"/>
      <c r="HW74" s="24"/>
      <c r="HX74" s="24"/>
      <c r="HY74" s="24"/>
      <c r="HZ74" s="24"/>
      <c r="IA74" s="24"/>
      <c r="IB74" s="24"/>
      <c r="IC74" s="24"/>
      <c r="ID74" s="24"/>
      <c r="IE74" s="24"/>
      <c r="IF74" s="24"/>
      <c r="IG74" s="24"/>
      <c r="IH74" s="24"/>
      <c r="II74" s="24"/>
      <c r="IJ74" s="24"/>
      <c r="IK74" s="24"/>
      <c r="IL74" s="24"/>
      <c r="IM74" s="24"/>
      <c r="IN74" s="24"/>
      <c r="IO74" s="24"/>
      <c r="IP74" s="24"/>
      <c r="IQ74" s="24"/>
      <c r="IR74" s="24"/>
      <c r="IS74" s="24"/>
      <c r="IT74" s="24"/>
      <c r="IU74" s="24"/>
      <c r="IV74" s="24"/>
      <c r="IW74" s="24"/>
      <c r="IX74" s="24"/>
      <c r="IY74" s="24"/>
      <c r="IZ74" s="24"/>
      <c r="JA74" s="24"/>
      <c r="JB74" s="24"/>
      <c r="JC74" s="24"/>
      <c r="JD74" s="24"/>
      <c r="JE74" s="24"/>
      <c r="JF74" s="24"/>
      <c r="JG74" s="24"/>
      <c r="JH74" s="24"/>
      <c r="JI74" s="24"/>
      <c r="JJ74" s="24"/>
      <c r="JK74" s="24"/>
      <c r="JL74" s="24"/>
      <c r="JM74" s="24"/>
      <c r="JN74" s="24"/>
      <c r="JO74" s="24"/>
      <c r="JP74" s="24"/>
      <c r="JQ74" s="24"/>
      <c r="JR74" s="24"/>
      <c r="JS74" s="24"/>
      <c r="JT74" s="24"/>
      <c r="JU74" s="24"/>
      <c r="JV74" s="24"/>
      <c r="JW74" s="24"/>
      <c r="JX74" s="24"/>
      <c r="JY74" s="24"/>
      <c r="JZ74" s="24"/>
      <c r="KA74" s="24"/>
      <c r="KB74" s="24"/>
      <c r="KC74" s="24"/>
      <c r="KD74" s="24"/>
      <c r="KE74" s="24"/>
      <c r="KF74" s="24"/>
      <c r="KG74" s="24"/>
      <c r="KH74" s="24"/>
      <c r="KI74" s="24"/>
      <c r="KJ74" s="24"/>
      <c r="KK74" s="24"/>
      <c r="KL74" s="24"/>
      <c r="KM74" s="24"/>
      <c r="KN74" s="24"/>
      <c r="KO74" s="24"/>
      <c r="KP74" s="24"/>
      <c r="KQ74" s="24"/>
      <c r="KR74" s="24"/>
      <c r="KS74" s="24"/>
      <c r="KT74" s="24"/>
      <c r="KU74" s="24"/>
      <c r="KV74" s="24"/>
      <c r="KW74" s="24"/>
      <c r="KX74" s="24"/>
      <c r="KY74" s="24"/>
      <c r="KZ74" s="24"/>
      <c r="LA74" s="24"/>
      <c r="LB74" s="24"/>
      <c r="LC74" s="24"/>
      <c r="LD74" s="24"/>
      <c r="LE74" s="24"/>
      <c r="LF74" s="24"/>
      <c r="LG74" s="24"/>
      <c r="LH74" s="24"/>
      <c r="LI74" s="24"/>
      <c r="LJ74" s="24"/>
      <c r="LK74" s="24"/>
      <c r="LL74" s="24"/>
      <c r="LM74" s="24"/>
      <c r="LN74" s="24"/>
      <c r="LO74" s="24"/>
      <c r="LP74" s="24"/>
      <c r="LQ74" s="24"/>
      <c r="LR74" s="24"/>
      <c r="LS74" s="24"/>
      <c r="LT74" s="24"/>
      <c r="LU74" s="24"/>
      <c r="LV74" s="24"/>
      <c r="LW74" s="24"/>
      <c r="LX74" s="24"/>
      <c r="LY74" s="24"/>
      <c r="LZ74" s="24"/>
      <c r="MA74" s="24"/>
      <c r="MB74" s="24"/>
      <c r="MC74" s="24"/>
      <c r="MD74" s="24"/>
      <c r="ME74" s="24"/>
      <c r="MF74" s="24"/>
      <c r="MG74" s="24"/>
      <c r="MH74" s="24"/>
      <c r="MI74" s="24"/>
      <c r="MJ74" s="24"/>
      <c r="MK74" s="24"/>
      <c r="ML74" s="24"/>
      <c r="MM74" s="24"/>
      <c r="MN74" s="24"/>
      <c r="MO74" s="24"/>
      <c r="MP74" s="24"/>
      <c r="MQ74" s="24"/>
      <c r="MR74" s="24"/>
      <c r="MS74" s="24"/>
      <c r="MT74" s="24"/>
      <c r="MU74" s="24"/>
      <c r="MV74" s="24"/>
      <c r="MW74" s="24"/>
      <c r="MX74" s="24"/>
      <c r="MY74" s="24"/>
      <c r="MZ74" s="24"/>
      <c r="NA74" s="24"/>
      <c r="NB74" s="24"/>
      <c r="NC74" s="24"/>
      <c r="ND74" s="24"/>
      <c r="NE74" s="24"/>
      <c r="NF74" s="24"/>
      <c r="NG74" s="24"/>
      <c r="NH74" s="24"/>
      <c r="NI74" s="24"/>
      <c r="NJ74" s="24"/>
      <c r="NK74" s="24"/>
      <c r="NL74" s="24"/>
      <c r="NM74" s="24"/>
      <c r="NN74" s="24"/>
      <c r="NO74" s="24"/>
      <c r="NP74" s="24"/>
      <c r="NQ74" s="24"/>
      <c r="NR74" s="24"/>
      <c r="NS74" s="24"/>
      <c r="NT74" s="24"/>
      <c r="NU74" s="24"/>
      <c r="NV74" s="24"/>
      <c r="NW74" s="24"/>
      <c r="NX74" s="24"/>
      <c r="NY74" s="24"/>
      <c r="NZ74" s="24"/>
      <c r="OA74" s="24"/>
      <c r="OB74" s="24"/>
      <c r="OC74" s="24"/>
      <c r="OD74" s="24"/>
      <c r="OE74" s="24"/>
      <c r="OF74" s="24"/>
      <c r="OG74" s="24"/>
      <c r="OH74" s="24"/>
      <c r="OI74" s="24"/>
      <c r="OJ74" s="24"/>
      <c r="OK74" s="24"/>
      <c r="OL74" s="24"/>
      <c r="OM74" s="24"/>
      <c r="ON74" s="24"/>
      <c r="OO74" s="24"/>
      <c r="OP74" s="24"/>
      <c r="OQ74" s="24"/>
      <c r="OR74" s="24"/>
      <c r="OS74" s="24"/>
      <c r="OT74" s="24"/>
      <c r="OU74" s="24"/>
      <c r="OV74" s="24"/>
      <c r="OW74" s="24"/>
      <c r="OX74" s="24"/>
      <c r="OY74" s="24"/>
      <c r="OZ74" s="24"/>
      <c r="PA74" s="24"/>
      <c r="PB74" s="24"/>
      <c r="PC74" s="24"/>
      <c r="PD74" s="24"/>
      <c r="PE74" s="24"/>
      <c r="PF74" s="24"/>
      <c r="PG74" s="24"/>
      <c r="PH74" s="24"/>
      <c r="PI74" s="24"/>
      <c r="PJ74" s="24"/>
      <c r="PK74" s="24"/>
      <c r="PL74" s="24"/>
      <c r="PM74" s="24"/>
      <c r="PN74" s="24"/>
      <c r="PO74" s="24"/>
      <c r="PP74" s="24"/>
      <c r="PQ74" s="24"/>
      <c r="PR74" s="24"/>
      <c r="PS74" s="24"/>
      <c r="PT74" s="24"/>
      <c r="PU74" s="24"/>
      <c r="PV74" s="24"/>
      <c r="PW74" s="24"/>
      <c r="PX74" s="24"/>
      <c r="PY74" s="24"/>
      <c r="PZ74" s="24"/>
      <c r="QA74" s="24"/>
      <c r="QB74" s="24"/>
      <c r="QC74" s="24"/>
      <c r="QD74" s="24"/>
      <c r="QE74" s="24"/>
      <c r="QF74" s="24"/>
      <c r="QG74" s="24"/>
      <c r="QH74" s="24"/>
      <c r="QI74" s="24"/>
      <c r="QJ74" s="24"/>
      <c r="QK74" s="24"/>
      <c r="QL74" s="24"/>
      <c r="QM74" s="24"/>
      <c r="QN74" s="24"/>
      <c r="QO74" s="24"/>
      <c r="QP74" s="24"/>
      <c r="QQ74" s="24"/>
      <c r="QR74" s="24"/>
      <c r="QS74" s="24"/>
      <c r="QT74" s="24"/>
      <c r="QU74" s="24"/>
      <c r="QV74" s="24"/>
      <c r="QW74" s="24"/>
      <c r="QX74" s="24"/>
      <c r="QY74" s="24"/>
      <c r="QZ74" s="24"/>
      <c r="RA74" s="24"/>
      <c r="RB74" s="24"/>
      <c r="RC74" s="24"/>
      <c r="RD74" s="24"/>
      <c r="RE74" s="24"/>
      <c r="RF74" s="24"/>
      <c r="RG74" s="24"/>
      <c r="RH74" s="24"/>
      <c r="RI74" s="24"/>
      <c r="RJ74" s="24"/>
      <c r="RK74" s="24"/>
      <c r="RL74" s="24"/>
      <c r="RM74" s="24"/>
      <c r="RN74" s="24"/>
      <c r="RO74" s="24"/>
      <c r="RP74" s="24"/>
      <c r="RQ74" s="24"/>
      <c r="RR74" s="24"/>
      <c r="RS74" s="24"/>
      <c r="RT74" s="24"/>
      <c r="RU74" s="24"/>
      <c r="RV74" s="24"/>
      <c r="RW74" s="24"/>
      <c r="RX74" s="24"/>
      <c r="RY74" s="24"/>
      <c r="RZ74" s="24"/>
      <c r="SA74" s="24"/>
      <c r="SB74" s="24"/>
      <c r="SC74" s="24"/>
      <c r="SD74" s="24"/>
      <c r="SE74" s="24"/>
      <c r="SF74" s="24"/>
      <c r="SG74" s="24"/>
      <c r="SH74" s="24"/>
      <c r="SI74" s="24"/>
      <c r="SJ74" s="24"/>
      <c r="SK74" s="24"/>
      <c r="SL74" s="24"/>
      <c r="SM74" s="24"/>
      <c r="SN74" s="24"/>
      <c r="SO74" s="24"/>
      <c r="SP74" s="24"/>
      <c r="SQ74" s="24"/>
      <c r="SR74" s="24"/>
      <c r="SS74" s="24"/>
      <c r="ST74" s="24"/>
      <c r="SU74" s="24"/>
      <c r="SV74" s="24"/>
      <c r="SW74" s="24"/>
      <c r="SX74" s="24"/>
      <c r="SY74" s="24"/>
      <c r="SZ74" s="24"/>
      <c r="TA74" s="24"/>
      <c r="TB74" s="24"/>
      <c r="TC74" s="24"/>
      <c r="TD74" s="24"/>
      <c r="TE74" s="24"/>
      <c r="TF74" s="24"/>
      <c r="TG74" s="24"/>
      <c r="TH74" s="24"/>
      <c r="TI74" s="24"/>
      <c r="TJ74" s="24"/>
      <c r="TK74" s="24"/>
      <c r="TL74" s="24"/>
      <c r="TM74" s="24"/>
      <c r="TN74" s="24"/>
      <c r="TO74" s="24"/>
      <c r="TP74" s="24"/>
      <c r="TQ74" s="24"/>
      <c r="TR74" s="24"/>
      <c r="TS74" s="24"/>
      <c r="TT74" s="24"/>
      <c r="TU74" s="24"/>
      <c r="TV74" s="24"/>
      <c r="TW74" s="24"/>
      <c r="TX74" s="24"/>
      <c r="TY74" s="24"/>
      <c r="TZ74" s="24"/>
      <c r="UA74" s="24"/>
      <c r="UB74" s="24"/>
      <c r="UC74" s="24"/>
      <c r="UD74" s="24"/>
      <c r="UE74" s="24"/>
      <c r="UF74" s="24"/>
      <c r="UG74" s="24"/>
      <c r="UH74" s="24"/>
      <c r="UI74" s="24"/>
      <c r="UJ74" s="24"/>
      <c r="UK74" s="24"/>
      <c r="UL74" s="24"/>
      <c r="UM74" s="24"/>
      <c r="UN74" s="24"/>
      <c r="UO74" s="24"/>
      <c r="UP74" s="24"/>
      <c r="UQ74" s="24"/>
      <c r="UR74" s="24"/>
      <c r="US74" s="24"/>
      <c r="UT74" s="24"/>
      <c r="UU74" s="24"/>
      <c r="UV74" s="24"/>
      <c r="UW74" s="24"/>
      <c r="UX74" s="24"/>
      <c r="UY74" s="24"/>
      <c r="UZ74" s="24"/>
      <c r="VA74" s="24"/>
      <c r="VB74" s="24"/>
      <c r="VC74" s="24"/>
      <c r="VD74" s="24"/>
      <c r="VE74" s="24"/>
      <c r="VF74" s="24"/>
      <c r="VG74" s="24"/>
      <c r="VH74" s="24"/>
      <c r="VI74" s="24"/>
      <c r="VJ74" s="24"/>
      <c r="VK74" s="24"/>
      <c r="VL74" s="24"/>
      <c r="VM74" s="24"/>
      <c r="VN74" s="24"/>
      <c r="VO74" s="24"/>
      <c r="VP74" s="24"/>
      <c r="VQ74" s="24"/>
      <c r="VR74" s="24"/>
      <c r="VS74" s="24"/>
      <c r="VT74" s="24"/>
      <c r="VU74" s="24"/>
      <c r="VV74" s="24"/>
      <c r="VW74" s="24"/>
      <c r="VX74" s="24"/>
      <c r="VY74" s="24"/>
      <c r="VZ74" s="24"/>
      <c r="WA74" s="24"/>
      <c r="WB74" s="24"/>
      <c r="WC74" s="24"/>
      <c r="WD74" s="24"/>
      <c r="WE74" s="24"/>
      <c r="WF74" s="24"/>
      <c r="WG74" s="24"/>
      <c r="WH74" s="24"/>
      <c r="WI74" s="24"/>
      <c r="WJ74" s="24"/>
      <c r="WK74" s="24"/>
      <c r="WL74" s="24"/>
      <c r="WM74" s="24"/>
      <c r="WN74" s="24"/>
      <c r="WO74" s="24"/>
      <c r="WP74" s="24"/>
      <c r="WQ74" s="24"/>
      <c r="WR74" s="24"/>
      <c r="WS74" s="24"/>
      <c r="WT74" s="24"/>
      <c r="WU74" s="24"/>
      <c r="WV74" s="24"/>
      <c r="WW74" s="24"/>
      <c r="WX74" s="24"/>
      <c r="WY74" s="24"/>
      <c r="WZ74" s="24"/>
      <c r="XA74" s="24"/>
      <c r="XB74" s="24"/>
      <c r="XC74" s="24"/>
      <c r="XD74" s="24"/>
      <c r="XE74" s="24"/>
      <c r="XF74" s="24"/>
      <c r="XG74" s="24"/>
      <c r="XH74" s="24"/>
      <c r="XI74" s="24"/>
      <c r="XJ74" s="24"/>
      <c r="XK74" s="24"/>
      <c r="XL74" s="24"/>
      <c r="XM74" s="24"/>
      <c r="XN74" s="24"/>
      <c r="XO74" s="24"/>
      <c r="XP74" s="24"/>
      <c r="XQ74" s="24"/>
      <c r="XR74" s="24"/>
      <c r="XS74" s="24"/>
      <c r="XT74" s="24"/>
      <c r="XU74" s="24"/>
      <c r="XV74" s="24"/>
      <c r="XW74" s="24"/>
      <c r="XX74" s="24"/>
      <c r="XY74" s="24"/>
      <c r="XZ74" s="24"/>
      <c r="YA74" s="24"/>
      <c r="YB74" s="24"/>
      <c r="YC74" s="24"/>
      <c r="YD74" s="24"/>
      <c r="YE74" s="24"/>
      <c r="YF74" s="24"/>
      <c r="YG74" s="24"/>
      <c r="YH74" s="24"/>
      <c r="YI74" s="24"/>
      <c r="YJ74" s="24"/>
      <c r="YK74" s="24"/>
      <c r="YL74" s="24"/>
      <c r="YM74" s="24"/>
      <c r="YN74" s="24"/>
      <c r="YO74" s="24"/>
      <c r="YP74" s="24"/>
      <c r="YQ74" s="24"/>
      <c r="YR74" s="24"/>
      <c r="YS74" s="24"/>
      <c r="YT74" s="24"/>
      <c r="YU74" s="24"/>
      <c r="YV74" s="24"/>
      <c r="YW74" s="24"/>
      <c r="YX74" s="24"/>
      <c r="YY74" s="24"/>
      <c r="YZ74" s="24"/>
      <c r="ZA74" s="24"/>
      <c r="ZB74" s="24"/>
      <c r="ZC74" s="24"/>
      <c r="ZD74" s="24"/>
      <c r="ZE74" s="24"/>
      <c r="ZF74" s="24"/>
      <c r="ZG74" s="24"/>
      <c r="ZH74" s="24"/>
      <c r="ZI74" s="24"/>
      <c r="ZJ74" s="24"/>
      <c r="ZK74" s="24"/>
      <c r="ZL74" s="24"/>
      <c r="ZM74" s="24"/>
      <c r="ZN74" s="24"/>
      <c r="ZO74" s="24"/>
      <c r="ZP74" s="24"/>
      <c r="ZQ74" s="24"/>
      <c r="ZR74" s="24"/>
      <c r="ZS74" s="24"/>
      <c r="ZT74" s="24"/>
      <c r="ZU74" s="24"/>
      <c r="ZV74" s="24"/>
      <c r="ZW74" s="24"/>
      <c r="ZX74" s="24"/>
      <c r="ZY74" s="24"/>
      <c r="ZZ74" s="24"/>
      <c r="AAA74" s="24"/>
      <c r="AAB74" s="24"/>
      <c r="AAC74" s="24"/>
      <c r="AAD74" s="24"/>
      <c r="AAE74" s="24"/>
      <c r="AAF74" s="24"/>
      <c r="AAG74" s="24"/>
      <c r="AAH74" s="24"/>
      <c r="AAI74" s="24"/>
      <c r="AAJ74" s="24"/>
      <c r="AAK74" s="24"/>
      <c r="AAL74" s="24"/>
      <c r="AAM74" s="24"/>
      <c r="AAN74" s="24"/>
      <c r="AAO74" s="24"/>
      <c r="AAP74" s="24"/>
      <c r="AAQ74" s="24"/>
      <c r="AAR74" s="24"/>
      <c r="AAS74" s="24"/>
      <c r="AAT74" s="24"/>
      <c r="AAU74" s="24"/>
      <c r="AAV74" s="24"/>
      <c r="AAW74" s="24"/>
      <c r="AAX74" s="24"/>
      <c r="AAY74" s="24"/>
      <c r="AAZ74" s="24"/>
      <c r="ABA74" s="24"/>
      <c r="ABB74" s="24"/>
      <c r="ABC74" s="24"/>
      <c r="ABD74" s="24"/>
      <c r="ABE74" s="24"/>
      <c r="ABF74" s="24"/>
      <c r="ABG74" s="24"/>
      <c r="ABH74" s="24"/>
      <c r="ABI74" s="24"/>
      <c r="ABJ74" s="24"/>
      <c r="ABK74" s="24"/>
      <c r="ABL74" s="24"/>
      <c r="ABM74" s="24"/>
      <c r="ABN74" s="24"/>
      <c r="ABO74" s="24"/>
      <c r="ABP74" s="24"/>
      <c r="ABQ74" s="24"/>
      <c r="ABR74" s="24"/>
      <c r="ABS74" s="24"/>
      <c r="ABT74" s="24"/>
      <c r="ABU74" s="24"/>
      <c r="ABV74" s="24"/>
      <c r="ABW74" s="24"/>
      <c r="ABX74" s="24"/>
      <c r="ABY74" s="24"/>
      <c r="ABZ74" s="24"/>
      <c r="ACA74" s="24"/>
      <c r="ACB74" s="24"/>
      <c r="ACC74" s="24"/>
      <c r="ACD74" s="24"/>
      <c r="ACE74" s="24"/>
      <c r="ACF74" s="24"/>
      <c r="ACG74" s="24"/>
      <c r="ACH74" s="24"/>
      <c r="ACI74" s="24"/>
      <c r="ACJ74" s="24"/>
      <c r="ACK74" s="24"/>
      <c r="ACL74" s="24"/>
      <c r="ACM74" s="24"/>
      <c r="ACN74" s="24"/>
      <c r="ACO74" s="24"/>
      <c r="ACP74" s="24"/>
      <c r="ACQ74" s="24"/>
      <c r="ACR74" s="24"/>
      <c r="ACS74" s="24"/>
      <c r="ACT74" s="24"/>
      <c r="ACU74" s="24"/>
      <c r="ACV74" s="24"/>
      <c r="ACW74" s="24"/>
      <c r="ACX74" s="24"/>
      <c r="ACY74" s="24"/>
      <c r="ACZ74" s="24"/>
      <c r="ADA74" s="24"/>
      <c r="ADB74" s="24"/>
      <c r="ADC74" s="24"/>
      <c r="ADD74" s="24"/>
      <c r="ADE74" s="24"/>
      <c r="ADF74" s="24"/>
      <c r="ADG74" s="24"/>
      <c r="ADH74" s="24"/>
      <c r="ADI74" s="24"/>
      <c r="ADJ74" s="24"/>
      <c r="ADK74" s="24"/>
      <c r="ADL74" s="24"/>
      <c r="ADM74" s="24"/>
      <c r="ADN74" s="24"/>
      <c r="ADO74" s="24"/>
      <c r="ADP74" s="24"/>
      <c r="ADQ74" s="24"/>
      <c r="ADR74" s="24"/>
      <c r="ADS74" s="24"/>
      <c r="ADT74" s="24"/>
      <c r="ADU74" s="24"/>
      <c r="ADV74" s="24"/>
      <c r="ADW74" s="24"/>
      <c r="ADX74" s="24"/>
      <c r="ADY74" s="24"/>
      <c r="ADZ74" s="24"/>
      <c r="AEA74" s="24"/>
      <c r="AEB74" s="24"/>
      <c r="AEC74" s="24"/>
      <c r="AED74" s="24"/>
      <c r="AEE74" s="24"/>
      <c r="AEF74" s="24"/>
      <c r="AEG74" s="24"/>
      <c r="AEH74" s="24"/>
      <c r="AEI74" s="24"/>
      <c r="AEJ74" s="24"/>
      <c r="AEK74" s="24"/>
      <c r="AEL74" s="24"/>
      <c r="AEM74" s="24"/>
      <c r="AEN74" s="24"/>
      <c r="AEO74" s="24"/>
      <c r="AEP74" s="24"/>
      <c r="AEQ74" s="24"/>
      <c r="AER74" s="24"/>
      <c r="AES74" s="24"/>
      <c r="AET74" s="24"/>
      <c r="AEU74" s="24"/>
      <c r="AEV74" s="24"/>
      <c r="AEW74" s="24"/>
      <c r="AEX74" s="24"/>
      <c r="AEY74" s="24"/>
      <c r="AEZ74" s="24"/>
      <c r="AFA74" s="24"/>
      <c r="AFB74" s="24"/>
      <c r="AFC74" s="24"/>
      <c r="AFD74" s="24"/>
      <c r="AFE74" s="24"/>
      <c r="AFF74" s="24"/>
      <c r="AFG74" s="24"/>
      <c r="AFH74" s="24"/>
      <c r="AFI74" s="24"/>
      <c r="AFJ74" s="24"/>
      <c r="AFK74" s="24"/>
      <c r="AFL74" s="24"/>
      <c r="AFM74" s="24"/>
      <c r="AFN74" s="24"/>
      <c r="AFO74" s="24"/>
      <c r="AFP74" s="24"/>
      <c r="AFQ74" s="24"/>
      <c r="AFR74" s="24"/>
      <c r="AFS74" s="24"/>
      <c r="AFT74" s="24"/>
      <c r="AFU74" s="24"/>
      <c r="AFV74" s="24"/>
      <c r="AFW74" s="24"/>
      <c r="AFX74" s="24"/>
      <c r="AFY74" s="24"/>
      <c r="AFZ74" s="24"/>
      <c r="AGA74" s="24"/>
      <c r="AGB74" s="24"/>
      <c r="AGC74" s="24"/>
      <c r="AGD74" s="24"/>
      <c r="AGE74" s="24"/>
      <c r="AGF74" s="24"/>
      <c r="AGG74" s="24"/>
      <c r="AGH74" s="24"/>
      <c r="AGI74" s="24"/>
      <c r="AGJ74" s="24"/>
      <c r="AGK74" s="24"/>
      <c r="AGL74" s="24"/>
      <c r="AGM74" s="24"/>
      <c r="AGN74" s="24"/>
      <c r="AGO74" s="24"/>
      <c r="AGP74" s="24"/>
      <c r="AGQ74" s="24"/>
      <c r="AGR74" s="24"/>
      <c r="AGS74" s="24"/>
      <c r="AGT74" s="24"/>
      <c r="AGU74" s="24"/>
      <c r="AGV74" s="24"/>
      <c r="AGW74" s="24"/>
      <c r="AGX74" s="24"/>
      <c r="AGY74" s="24"/>
      <c r="AGZ74" s="24"/>
      <c r="AHA74" s="24"/>
      <c r="AHB74" s="24"/>
      <c r="AHC74" s="24"/>
      <c r="AHD74" s="24"/>
      <c r="AHE74" s="24"/>
      <c r="AHF74" s="24"/>
      <c r="AHG74" s="24"/>
      <c r="AHH74" s="24"/>
      <c r="AHI74" s="24"/>
      <c r="AHJ74" s="24"/>
      <c r="AHK74" s="24"/>
      <c r="AHL74" s="24"/>
      <c r="AHM74" s="24"/>
      <c r="AHN74" s="24"/>
      <c r="AHO74" s="24"/>
      <c r="AHP74" s="24"/>
      <c r="AHQ74" s="24"/>
      <c r="AHR74" s="24"/>
      <c r="AHS74" s="24"/>
      <c r="AHT74" s="24"/>
      <c r="AHU74" s="24"/>
      <c r="AHV74" s="24"/>
      <c r="AHW74" s="24"/>
      <c r="AHX74" s="24"/>
      <c r="AHY74" s="24"/>
      <c r="AHZ74" s="24"/>
      <c r="AIA74" s="24"/>
      <c r="AIB74" s="24"/>
      <c r="AIC74" s="24"/>
      <c r="AID74" s="24"/>
      <c r="AIE74" s="24"/>
      <c r="AIF74" s="24"/>
      <c r="AIG74" s="24"/>
      <c r="AIH74" s="24"/>
      <c r="AII74" s="24"/>
      <c r="AIJ74" s="24"/>
      <c r="AIK74" s="24"/>
      <c r="AIL74" s="24"/>
      <c r="AIM74" s="24"/>
      <c r="AIN74" s="24"/>
      <c r="AIO74" s="24"/>
      <c r="AIP74" s="24"/>
      <c r="AIQ74" s="24"/>
      <c r="AIR74" s="24"/>
      <c r="AIS74" s="24"/>
      <c r="AIT74" s="24"/>
      <c r="AIU74" s="24"/>
      <c r="AIV74" s="24"/>
      <c r="AIW74" s="24"/>
      <c r="AIX74" s="24"/>
      <c r="AIY74" s="24"/>
      <c r="AIZ74" s="24"/>
      <c r="AJA74" s="24"/>
      <c r="AJB74" s="24"/>
      <c r="AJC74" s="24"/>
      <c r="AJD74" s="24"/>
      <c r="AJE74" s="24"/>
      <c r="AJF74" s="24"/>
      <c r="AJG74" s="24"/>
      <c r="AJH74" s="24"/>
      <c r="AJI74" s="24"/>
      <c r="AJJ74" s="24"/>
      <c r="AJK74" s="24"/>
      <c r="AJL74" s="24"/>
      <c r="AJM74" s="24"/>
      <c r="AJN74" s="24"/>
      <c r="AJO74" s="24"/>
      <c r="AJP74" s="24"/>
      <c r="AJQ74" s="24"/>
      <c r="AJR74" s="24"/>
      <c r="AJS74" s="24"/>
      <c r="AJT74" s="24"/>
      <c r="AJU74" s="24"/>
      <c r="AJV74" s="24"/>
      <c r="AJW74" s="24"/>
      <c r="AJX74" s="24"/>
      <c r="AJY74" s="24"/>
      <c r="AJZ74" s="24"/>
      <c r="AKA74" s="24"/>
      <c r="AKB74" s="24"/>
      <c r="AKC74" s="24"/>
      <c r="AKD74" s="24"/>
      <c r="AKE74" s="24"/>
      <c r="AKF74" s="24"/>
      <c r="AKG74" s="24"/>
      <c r="AKH74" s="24"/>
      <c r="AKI74" s="24"/>
      <c r="AKJ74" s="24"/>
      <c r="AKK74" s="24"/>
      <c r="AKL74" s="24"/>
      <c r="AKM74" s="24"/>
      <c r="AKN74" s="24"/>
      <c r="AKO74" s="24"/>
      <c r="AKP74" s="24"/>
      <c r="AKQ74" s="24"/>
      <c r="AKR74" s="24"/>
      <c r="AKS74" s="24"/>
      <c r="AKT74" s="24"/>
      <c r="AKU74" s="24"/>
      <c r="AKV74" s="24"/>
      <c r="AKW74" s="24"/>
      <c r="AKX74" s="24"/>
      <c r="AKY74" s="24"/>
      <c r="AKZ74" s="24"/>
      <c r="ALA74" s="24"/>
      <c r="ALB74" s="24"/>
      <c r="ALC74" s="24"/>
      <c r="ALD74" s="24"/>
      <c r="ALE74" s="24"/>
      <c r="ALF74" s="24"/>
      <c r="ALG74" s="24"/>
      <c r="ALH74" s="24"/>
      <c r="ALI74" s="24"/>
      <c r="ALJ74" s="24"/>
      <c r="ALK74" s="24"/>
      <c r="ALL74" s="24"/>
      <c r="ALM74" s="24"/>
      <c r="ALN74" s="24"/>
      <c r="ALO74" s="24"/>
      <c r="ALP74" s="24"/>
      <c r="ALQ74" s="24"/>
      <c r="ALR74" s="24"/>
      <c r="ALS74" s="24"/>
      <c r="ALT74" s="24"/>
      <c r="ALU74" s="24"/>
      <c r="ALV74" s="24"/>
      <c r="ALW74" s="24"/>
      <c r="ALX74" s="24"/>
      <c r="ALY74" s="24"/>
      <c r="ALZ74" s="24"/>
      <c r="AMA74" s="24"/>
      <c r="AMB74" s="24"/>
      <c r="AMC74" s="24"/>
    </row>
    <row r="75" spans="1:1017" s="61" customFormat="1">
      <c r="A75" s="132" t="s">
        <v>215</v>
      </c>
      <c r="B75" s="132">
        <v>407818</v>
      </c>
      <c r="C75" s="134" t="s">
        <v>212</v>
      </c>
      <c r="D75" s="133" t="s">
        <v>213</v>
      </c>
      <c r="E75" s="132" t="s">
        <v>214</v>
      </c>
      <c r="F75" s="112">
        <v>3309.6</v>
      </c>
      <c r="G75" s="60">
        <v>12.37</v>
      </c>
      <c r="H75" s="83">
        <f t="shared" si="18"/>
        <v>0.21229999999999999</v>
      </c>
      <c r="I75" s="60">
        <f t="shared" si="19"/>
        <v>15</v>
      </c>
      <c r="J75" s="60">
        <f t="shared" si="20"/>
        <v>40939.75</v>
      </c>
      <c r="K75" s="60">
        <f t="shared" si="21"/>
        <v>49644</v>
      </c>
      <c r="L75" s="58"/>
      <c r="M75" s="24"/>
      <c r="N75" s="24"/>
      <c r="O75" s="24"/>
      <c r="P75" s="24"/>
      <c r="Q75" s="24"/>
      <c r="R75" s="24"/>
      <c r="S75" s="24"/>
      <c r="T75" s="24"/>
      <c r="U75" s="24"/>
      <c r="V75" s="24"/>
      <c r="W75" s="24"/>
      <c r="X75" s="24"/>
      <c r="Y75" s="24"/>
      <c r="Z75" s="24"/>
      <c r="AA75" s="24"/>
      <c r="AB75" s="24"/>
      <c r="AC75" s="24"/>
      <c r="AD75" s="24"/>
      <c r="AE75" s="24"/>
      <c r="AF75" s="24"/>
      <c r="AG75" s="24"/>
      <c r="AH75" s="24"/>
      <c r="AI75" s="24"/>
      <c r="AJ75" s="24"/>
      <c r="AK75" s="24"/>
      <c r="AL75" s="24"/>
      <c r="AM75" s="24"/>
      <c r="AN75" s="24"/>
      <c r="AO75" s="24"/>
      <c r="AP75" s="24"/>
      <c r="AQ75" s="24"/>
      <c r="AR75" s="24"/>
      <c r="AS75" s="24"/>
      <c r="AT75" s="24"/>
      <c r="AU75" s="24"/>
      <c r="AV75" s="24"/>
      <c r="AW75" s="24"/>
      <c r="AX75" s="24"/>
      <c r="AY75" s="24"/>
      <c r="AZ75" s="24"/>
      <c r="BA75" s="24"/>
      <c r="BB75" s="24"/>
      <c r="BC75" s="24"/>
      <c r="BD75" s="24"/>
      <c r="BE75" s="24"/>
      <c r="BF75" s="24"/>
      <c r="BG75" s="24"/>
      <c r="BH75" s="24"/>
      <c r="BI75" s="24"/>
      <c r="BJ75" s="24"/>
      <c r="BK75" s="24"/>
      <c r="BL75" s="24"/>
      <c r="BM75" s="24"/>
      <c r="BN75" s="24"/>
      <c r="BO75" s="24"/>
      <c r="BP75" s="24"/>
      <c r="BQ75" s="24"/>
      <c r="BR75" s="24"/>
      <c r="BS75" s="24"/>
      <c r="BT75" s="24"/>
      <c r="BU75" s="24"/>
      <c r="BV75" s="24"/>
      <c r="BW75" s="24"/>
      <c r="BX75" s="24"/>
      <c r="BY75" s="24"/>
      <c r="BZ75" s="24"/>
      <c r="CA75" s="24"/>
      <c r="CB75" s="24"/>
      <c r="CC75" s="24"/>
      <c r="CD75" s="24"/>
      <c r="CE75" s="24"/>
      <c r="CF75" s="24"/>
      <c r="CG75" s="24"/>
      <c r="CH75" s="24"/>
      <c r="CI75" s="24"/>
      <c r="CJ75" s="24"/>
      <c r="CK75" s="24"/>
      <c r="CL75" s="24"/>
      <c r="CM75" s="24"/>
      <c r="CN75" s="24"/>
      <c r="CO75" s="24"/>
      <c r="CP75" s="24"/>
      <c r="CQ75" s="24"/>
      <c r="CR75" s="24"/>
      <c r="CS75" s="24"/>
      <c r="CT75" s="24"/>
      <c r="CU75" s="24"/>
      <c r="CV75" s="24"/>
      <c r="CW75" s="24"/>
      <c r="CX75" s="24"/>
      <c r="CY75" s="24"/>
      <c r="CZ75" s="24"/>
      <c r="DA75" s="24"/>
      <c r="DB75" s="24"/>
      <c r="DC75" s="24"/>
      <c r="DD75" s="24"/>
      <c r="DE75" s="24"/>
      <c r="DF75" s="24"/>
      <c r="DG75" s="24"/>
      <c r="DH75" s="24"/>
      <c r="DI75" s="24"/>
      <c r="DJ75" s="24"/>
      <c r="DK75" s="24"/>
      <c r="DL75" s="24"/>
      <c r="DM75" s="24"/>
      <c r="DN75" s="24"/>
      <c r="DO75" s="24"/>
      <c r="DP75" s="24"/>
      <c r="DQ75" s="24"/>
      <c r="DR75" s="24"/>
      <c r="DS75" s="24"/>
      <c r="DT75" s="24"/>
      <c r="DU75" s="24"/>
      <c r="DV75" s="24"/>
      <c r="DW75" s="24"/>
      <c r="DX75" s="24"/>
      <c r="DY75" s="24"/>
      <c r="DZ75" s="24"/>
      <c r="EA75" s="24"/>
      <c r="EB75" s="24"/>
      <c r="EC75" s="24"/>
      <c r="ED75" s="24"/>
      <c r="EE75" s="24"/>
      <c r="EF75" s="24"/>
      <c r="EG75" s="24"/>
      <c r="EH75" s="24"/>
      <c r="EI75" s="24"/>
      <c r="EJ75" s="24"/>
      <c r="EK75" s="24"/>
      <c r="EL75" s="24"/>
      <c r="EM75" s="24"/>
      <c r="EN75" s="24"/>
      <c r="EO75" s="24"/>
      <c r="EP75" s="24"/>
      <c r="EQ75" s="24"/>
      <c r="ER75" s="24"/>
      <c r="ES75" s="24"/>
      <c r="ET75" s="24"/>
      <c r="EU75" s="24"/>
      <c r="EV75" s="24"/>
      <c r="EW75" s="24"/>
      <c r="EX75" s="24"/>
      <c r="EY75" s="24"/>
      <c r="EZ75" s="24"/>
      <c r="FA75" s="24"/>
      <c r="FB75" s="24"/>
      <c r="FC75" s="24"/>
      <c r="FD75" s="24"/>
      <c r="FE75" s="24"/>
      <c r="FF75" s="24"/>
      <c r="FG75" s="24"/>
      <c r="FH75" s="24"/>
      <c r="FI75" s="24"/>
      <c r="FJ75" s="24"/>
      <c r="FK75" s="24"/>
      <c r="FL75" s="24"/>
      <c r="FM75" s="24"/>
      <c r="FN75" s="24"/>
      <c r="FO75" s="24"/>
      <c r="FP75" s="24"/>
      <c r="FQ75" s="24"/>
      <c r="FR75" s="24"/>
      <c r="FS75" s="24"/>
      <c r="FT75" s="24"/>
      <c r="FU75" s="24"/>
      <c r="FV75" s="24"/>
      <c r="FW75" s="24"/>
      <c r="FX75" s="24"/>
      <c r="FY75" s="24"/>
      <c r="FZ75" s="24"/>
      <c r="GA75" s="24"/>
      <c r="GB75" s="24"/>
      <c r="GC75" s="24"/>
      <c r="GD75" s="24"/>
      <c r="GE75" s="24"/>
      <c r="GF75" s="24"/>
      <c r="GG75" s="24"/>
      <c r="GH75" s="24"/>
      <c r="GI75" s="24"/>
      <c r="GJ75" s="24"/>
      <c r="GK75" s="24"/>
      <c r="GL75" s="24"/>
      <c r="GM75" s="24"/>
      <c r="GN75" s="24"/>
      <c r="GO75" s="24"/>
      <c r="GP75" s="24"/>
      <c r="GQ75" s="24"/>
      <c r="GR75" s="24"/>
      <c r="GS75" s="24"/>
      <c r="GT75" s="24"/>
      <c r="GU75" s="24"/>
      <c r="GV75" s="24"/>
      <c r="GW75" s="24"/>
      <c r="GX75" s="24"/>
      <c r="GY75" s="24"/>
      <c r="GZ75" s="24"/>
      <c r="HA75" s="24"/>
      <c r="HB75" s="24"/>
      <c r="HC75" s="24"/>
      <c r="HD75" s="24"/>
      <c r="HE75" s="24"/>
      <c r="HF75" s="24"/>
      <c r="HG75" s="24"/>
      <c r="HH75" s="24"/>
      <c r="HI75" s="24"/>
      <c r="HJ75" s="24"/>
      <c r="HK75" s="24"/>
      <c r="HL75" s="24"/>
      <c r="HM75" s="24"/>
      <c r="HN75" s="24"/>
      <c r="HO75" s="24"/>
      <c r="HP75" s="24"/>
      <c r="HQ75" s="24"/>
      <c r="HR75" s="24"/>
      <c r="HS75" s="24"/>
      <c r="HT75" s="24"/>
      <c r="HU75" s="24"/>
      <c r="HV75" s="24"/>
      <c r="HW75" s="24"/>
      <c r="HX75" s="24"/>
      <c r="HY75" s="24"/>
      <c r="HZ75" s="24"/>
      <c r="IA75" s="24"/>
      <c r="IB75" s="24"/>
      <c r="IC75" s="24"/>
      <c r="ID75" s="24"/>
      <c r="IE75" s="24"/>
      <c r="IF75" s="24"/>
      <c r="IG75" s="24"/>
      <c r="IH75" s="24"/>
      <c r="II75" s="24"/>
      <c r="IJ75" s="24"/>
      <c r="IK75" s="24"/>
      <c r="IL75" s="24"/>
      <c r="IM75" s="24"/>
      <c r="IN75" s="24"/>
      <c r="IO75" s="24"/>
      <c r="IP75" s="24"/>
      <c r="IQ75" s="24"/>
      <c r="IR75" s="24"/>
      <c r="IS75" s="24"/>
      <c r="IT75" s="24"/>
      <c r="IU75" s="24"/>
      <c r="IV75" s="24"/>
      <c r="IW75" s="24"/>
      <c r="IX75" s="24"/>
      <c r="IY75" s="24"/>
      <c r="IZ75" s="24"/>
      <c r="JA75" s="24"/>
      <c r="JB75" s="24"/>
      <c r="JC75" s="24"/>
      <c r="JD75" s="24"/>
      <c r="JE75" s="24"/>
      <c r="JF75" s="24"/>
      <c r="JG75" s="24"/>
      <c r="JH75" s="24"/>
      <c r="JI75" s="24"/>
      <c r="JJ75" s="24"/>
      <c r="JK75" s="24"/>
      <c r="JL75" s="24"/>
      <c r="JM75" s="24"/>
      <c r="JN75" s="24"/>
      <c r="JO75" s="24"/>
      <c r="JP75" s="24"/>
      <c r="JQ75" s="24"/>
      <c r="JR75" s="24"/>
      <c r="JS75" s="24"/>
      <c r="JT75" s="24"/>
      <c r="JU75" s="24"/>
      <c r="JV75" s="24"/>
      <c r="JW75" s="24"/>
      <c r="JX75" s="24"/>
      <c r="JY75" s="24"/>
      <c r="JZ75" s="24"/>
      <c r="KA75" s="24"/>
      <c r="KB75" s="24"/>
      <c r="KC75" s="24"/>
      <c r="KD75" s="24"/>
      <c r="KE75" s="24"/>
      <c r="KF75" s="24"/>
      <c r="KG75" s="24"/>
      <c r="KH75" s="24"/>
      <c r="KI75" s="24"/>
      <c r="KJ75" s="24"/>
      <c r="KK75" s="24"/>
      <c r="KL75" s="24"/>
      <c r="KM75" s="24"/>
      <c r="KN75" s="24"/>
      <c r="KO75" s="24"/>
      <c r="KP75" s="24"/>
      <c r="KQ75" s="24"/>
      <c r="KR75" s="24"/>
      <c r="KS75" s="24"/>
      <c r="KT75" s="24"/>
      <c r="KU75" s="24"/>
      <c r="KV75" s="24"/>
      <c r="KW75" s="24"/>
      <c r="KX75" s="24"/>
      <c r="KY75" s="24"/>
      <c r="KZ75" s="24"/>
      <c r="LA75" s="24"/>
      <c r="LB75" s="24"/>
      <c r="LC75" s="24"/>
      <c r="LD75" s="24"/>
      <c r="LE75" s="24"/>
      <c r="LF75" s="24"/>
      <c r="LG75" s="24"/>
      <c r="LH75" s="24"/>
      <c r="LI75" s="24"/>
      <c r="LJ75" s="24"/>
      <c r="LK75" s="24"/>
      <c r="LL75" s="24"/>
      <c r="LM75" s="24"/>
      <c r="LN75" s="24"/>
      <c r="LO75" s="24"/>
      <c r="LP75" s="24"/>
      <c r="LQ75" s="24"/>
      <c r="LR75" s="24"/>
      <c r="LS75" s="24"/>
      <c r="LT75" s="24"/>
      <c r="LU75" s="24"/>
      <c r="LV75" s="24"/>
      <c r="LW75" s="24"/>
      <c r="LX75" s="24"/>
      <c r="LY75" s="24"/>
      <c r="LZ75" s="24"/>
      <c r="MA75" s="24"/>
      <c r="MB75" s="24"/>
      <c r="MC75" s="24"/>
      <c r="MD75" s="24"/>
      <c r="ME75" s="24"/>
      <c r="MF75" s="24"/>
      <c r="MG75" s="24"/>
      <c r="MH75" s="24"/>
      <c r="MI75" s="24"/>
      <c r="MJ75" s="24"/>
      <c r="MK75" s="24"/>
      <c r="ML75" s="24"/>
      <c r="MM75" s="24"/>
      <c r="MN75" s="24"/>
      <c r="MO75" s="24"/>
      <c r="MP75" s="24"/>
      <c r="MQ75" s="24"/>
      <c r="MR75" s="24"/>
      <c r="MS75" s="24"/>
      <c r="MT75" s="24"/>
      <c r="MU75" s="24"/>
      <c r="MV75" s="24"/>
      <c r="MW75" s="24"/>
      <c r="MX75" s="24"/>
      <c r="MY75" s="24"/>
      <c r="MZ75" s="24"/>
      <c r="NA75" s="24"/>
      <c r="NB75" s="24"/>
      <c r="NC75" s="24"/>
      <c r="ND75" s="24"/>
      <c r="NE75" s="24"/>
      <c r="NF75" s="24"/>
      <c r="NG75" s="24"/>
      <c r="NH75" s="24"/>
      <c r="NI75" s="24"/>
      <c r="NJ75" s="24"/>
      <c r="NK75" s="24"/>
      <c r="NL75" s="24"/>
      <c r="NM75" s="24"/>
      <c r="NN75" s="24"/>
      <c r="NO75" s="24"/>
      <c r="NP75" s="24"/>
      <c r="NQ75" s="24"/>
      <c r="NR75" s="24"/>
      <c r="NS75" s="24"/>
      <c r="NT75" s="24"/>
      <c r="NU75" s="24"/>
      <c r="NV75" s="24"/>
      <c r="NW75" s="24"/>
      <c r="NX75" s="24"/>
      <c r="NY75" s="24"/>
      <c r="NZ75" s="24"/>
      <c r="OA75" s="24"/>
      <c r="OB75" s="24"/>
      <c r="OC75" s="24"/>
      <c r="OD75" s="24"/>
      <c r="OE75" s="24"/>
      <c r="OF75" s="24"/>
      <c r="OG75" s="24"/>
      <c r="OH75" s="24"/>
      <c r="OI75" s="24"/>
      <c r="OJ75" s="24"/>
      <c r="OK75" s="24"/>
      <c r="OL75" s="24"/>
      <c r="OM75" s="24"/>
      <c r="ON75" s="24"/>
      <c r="OO75" s="24"/>
      <c r="OP75" s="24"/>
      <c r="OQ75" s="24"/>
      <c r="OR75" s="24"/>
      <c r="OS75" s="24"/>
      <c r="OT75" s="24"/>
      <c r="OU75" s="24"/>
      <c r="OV75" s="24"/>
      <c r="OW75" s="24"/>
      <c r="OX75" s="24"/>
      <c r="OY75" s="24"/>
      <c r="OZ75" s="24"/>
      <c r="PA75" s="24"/>
      <c r="PB75" s="24"/>
      <c r="PC75" s="24"/>
      <c r="PD75" s="24"/>
      <c r="PE75" s="24"/>
      <c r="PF75" s="24"/>
      <c r="PG75" s="24"/>
      <c r="PH75" s="24"/>
      <c r="PI75" s="24"/>
      <c r="PJ75" s="24"/>
      <c r="PK75" s="24"/>
      <c r="PL75" s="24"/>
      <c r="PM75" s="24"/>
      <c r="PN75" s="24"/>
      <c r="PO75" s="24"/>
      <c r="PP75" s="24"/>
      <c r="PQ75" s="24"/>
      <c r="PR75" s="24"/>
      <c r="PS75" s="24"/>
      <c r="PT75" s="24"/>
      <c r="PU75" s="24"/>
      <c r="PV75" s="24"/>
      <c r="PW75" s="24"/>
      <c r="PX75" s="24"/>
      <c r="PY75" s="24"/>
      <c r="PZ75" s="24"/>
      <c r="QA75" s="24"/>
      <c r="QB75" s="24"/>
      <c r="QC75" s="24"/>
      <c r="QD75" s="24"/>
      <c r="QE75" s="24"/>
      <c r="QF75" s="24"/>
      <c r="QG75" s="24"/>
      <c r="QH75" s="24"/>
      <c r="QI75" s="24"/>
      <c r="QJ75" s="24"/>
      <c r="QK75" s="24"/>
      <c r="QL75" s="24"/>
      <c r="QM75" s="24"/>
      <c r="QN75" s="24"/>
      <c r="QO75" s="24"/>
      <c r="QP75" s="24"/>
      <c r="QQ75" s="24"/>
      <c r="QR75" s="24"/>
      <c r="QS75" s="24"/>
      <c r="QT75" s="24"/>
      <c r="QU75" s="24"/>
      <c r="QV75" s="24"/>
      <c r="QW75" s="24"/>
      <c r="QX75" s="24"/>
      <c r="QY75" s="24"/>
      <c r="QZ75" s="24"/>
      <c r="RA75" s="24"/>
      <c r="RB75" s="24"/>
      <c r="RC75" s="24"/>
      <c r="RD75" s="24"/>
      <c r="RE75" s="24"/>
      <c r="RF75" s="24"/>
      <c r="RG75" s="24"/>
      <c r="RH75" s="24"/>
      <c r="RI75" s="24"/>
      <c r="RJ75" s="24"/>
      <c r="RK75" s="24"/>
      <c r="RL75" s="24"/>
      <c r="RM75" s="24"/>
      <c r="RN75" s="24"/>
      <c r="RO75" s="24"/>
      <c r="RP75" s="24"/>
      <c r="RQ75" s="24"/>
      <c r="RR75" s="24"/>
      <c r="RS75" s="24"/>
      <c r="RT75" s="24"/>
      <c r="RU75" s="24"/>
      <c r="RV75" s="24"/>
      <c r="RW75" s="24"/>
      <c r="RX75" s="24"/>
      <c r="RY75" s="24"/>
      <c r="RZ75" s="24"/>
      <c r="SA75" s="24"/>
      <c r="SB75" s="24"/>
      <c r="SC75" s="24"/>
      <c r="SD75" s="24"/>
      <c r="SE75" s="24"/>
      <c r="SF75" s="24"/>
      <c r="SG75" s="24"/>
      <c r="SH75" s="24"/>
      <c r="SI75" s="24"/>
      <c r="SJ75" s="24"/>
      <c r="SK75" s="24"/>
      <c r="SL75" s="24"/>
      <c r="SM75" s="24"/>
      <c r="SN75" s="24"/>
      <c r="SO75" s="24"/>
      <c r="SP75" s="24"/>
      <c r="SQ75" s="24"/>
      <c r="SR75" s="24"/>
      <c r="SS75" s="24"/>
      <c r="ST75" s="24"/>
      <c r="SU75" s="24"/>
      <c r="SV75" s="24"/>
      <c r="SW75" s="24"/>
      <c r="SX75" s="24"/>
      <c r="SY75" s="24"/>
      <c r="SZ75" s="24"/>
      <c r="TA75" s="24"/>
      <c r="TB75" s="24"/>
      <c r="TC75" s="24"/>
      <c r="TD75" s="24"/>
      <c r="TE75" s="24"/>
      <c r="TF75" s="24"/>
      <c r="TG75" s="24"/>
      <c r="TH75" s="24"/>
      <c r="TI75" s="24"/>
      <c r="TJ75" s="24"/>
      <c r="TK75" s="24"/>
      <c r="TL75" s="24"/>
      <c r="TM75" s="24"/>
      <c r="TN75" s="24"/>
      <c r="TO75" s="24"/>
      <c r="TP75" s="24"/>
      <c r="TQ75" s="24"/>
      <c r="TR75" s="24"/>
      <c r="TS75" s="24"/>
      <c r="TT75" s="24"/>
      <c r="TU75" s="24"/>
      <c r="TV75" s="24"/>
      <c r="TW75" s="24"/>
      <c r="TX75" s="24"/>
      <c r="TY75" s="24"/>
      <c r="TZ75" s="24"/>
      <c r="UA75" s="24"/>
      <c r="UB75" s="24"/>
      <c r="UC75" s="24"/>
      <c r="UD75" s="24"/>
      <c r="UE75" s="24"/>
      <c r="UF75" s="24"/>
      <c r="UG75" s="24"/>
      <c r="UH75" s="24"/>
      <c r="UI75" s="24"/>
      <c r="UJ75" s="24"/>
      <c r="UK75" s="24"/>
      <c r="UL75" s="24"/>
      <c r="UM75" s="24"/>
      <c r="UN75" s="24"/>
      <c r="UO75" s="24"/>
      <c r="UP75" s="24"/>
      <c r="UQ75" s="24"/>
      <c r="UR75" s="24"/>
      <c r="US75" s="24"/>
      <c r="UT75" s="24"/>
      <c r="UU75" s="24"/>
      <c r="UV75" s="24"/>
      <c r="UW75" s="24"/>
      <c r="UX75" s="24"/>
      <c r="UY75" s="24"/>
      <c r="UZ75" s="24"/>
      <c r="VA75" s="24"/>
      <c r="VB75" s="24"/>
      <c r="VC75" s="24"/>
      <c r="VD75" s="24"/>
      <c r="VE75" s="24"/>
      <c r="VF75" s="24"/>
      <c r="VG75" s="24"/>
      <c r="VH75" s="24"/>
      <c r="VI75" s="24"/>
      <c r="VJ75" s="24"/>
      <c r="VK75" s="24"/>
      <c r="VL75" s="24"/>
      <c r="VM75" s="24"/>
      <c r="VN75" s="24"/>
      <c r="VO75" s="24"/>
      <c r="VP75" s="24"/>
      <c r="VQ75" s="24"/>
      <c r="VR75" s="24"/>
      <c r="VS75" s="24"/>
      <c r="VT75" s="24"/>
      <c r="VU75" s="24"/>
      <c r="VV75" s="24"/>
      <c r="VW75" s="24"/>
      <c r="VX75" s="24"/>
      <c r="VY75" s="24"/>
      <c r="VZ75" s="24"/>
      <c r="WA75" s="24"/>
      <c r="WB75" s="24"/>
      <c r="WC75" s="24"/>
      <c r="WD75" s="24"/>
      <c r="WE75" s="24"/>
      <c r="WF75" s="24"/>
      <c r="WG75" s="24"/>
      <c r="WH75" s="24"/>
      <c r="WI75" s="24"/>
      <c r="WJ75" s="24"/>
      <c r="WK75" s="24"/>
      <c r="WL75" s="24"/>
      <c r="WM75" s="24"/>
      <c r="WN75" s="24"/>
      <c r="WO75" s="24"/>
      <c r="WP75" s="24"/>
      <c r="WQ75" s="24"/>
      <c r="WR75" s="24"/>
      <c r="WS75" s="24"/>
      <c r="WT75" s="24"/>
      <c r="WU75" s="24"/>
      <c r="WV75" s="24"/>
      <c r="WW75" s="24"/>
      <c r="WX75" s="24"/>
      <c r="WY75" s="24"/>
      <c r="WZ75" s="24"/>
      <c r="XA75" s="24"/>
      <c r="XB75" s="24"/>
      <c r="XC75" s="24"/>
      <c r="XD75" s="24"/>
      <c r="XE75" s="24"/>
      <c r="XF75" s="24"/>
      <c r="XG75" s="24"/>
      <c r="XH75" s="24"/>
      <c r="XI75" s="24"/>
      <c r="XJ75" s="24"/>
      <c r="XK75" s="24"/>
      <c r="XL75" s="24"/>
      <c r="XM75" s="24"/>
      <c r="XN75" s="24"/>
      <c r="XO75" s="24"/>
      <c r="XP75" s="24"/>
      <c r="XQ75" s="24"/>
      <c r="XR75" s="24"/>
      <c r="XS75" s="24"/>
      <c r="XT75" s="24"/>
      <c r="XU75" s="24"/>
      <c r="XV75" s="24"/>
      <c r="XW75" s="24"/>
      <c r="XX75" s="24"/>
      <c r="XY75" s="24"/>
      <c r="XZ75" s="24"/>
      <c r="YA75" s="24"/>
      <c r="YB75" s="24"/>
      <c r="YC75" s="24"/>
      <c r="YD75" s="24"/>
      <c r="YE75" s="24"/>
      <c r="YF75" s="24"/>
      <c r="YG75" s="24"/>
      <c r="YH75" s="24"/>
      <c r="YI75" s="24"/>
      <c r="YJ75" s="24"/>
      <c r="YK75" s="24"/>
      <c r="YL75" s="24"/>
      <c r="YM75" s="24"/>
      <c r="YN75" s="24"/>
      <c r="YO75" s="24"/>
      <c r="YP75" s="24"/>
      <c r="YQ75" s="24"/>
      <c r="YR75" s="24"/>
      <c r="YS75" s="24"/>
      <c r="YT75" s="24"/>
      <c r="YU75" s="24"/>
      <c r="YV75" s="24"/>
      <c r="YW75" s="24"/>
      <c r="YX75" s="24"/>
      <c r="YY75" s="24"/>
      <c r="YZ75" s="24"/>
      <c r="ZA75" s="24"/>
      <c r="ZB75" s="24"/>
      <c r="ZC75" s="24"/>
      <c r="ZD75" s="24"/>
      <c r="ZE75" s="24"/>
      <c r="ZF75" s="24"/>
      <c r="ZG75" s="24"/>
      <c r="ZH75" s="24"/>
      <c r="ZI75" s="24"/>
      <c r="ZJ75" s="24"/>
      <c r="ZK75" s="24"/>
      <c r="ZL75" s="24"/>
      <c r="ZM75" s="24"/>
      <c r="ZN75" s="24"/>
      <c r="ZO75" s="24"/>
      <c r="ZP75" s="24"/>
      <c r="ZQ75" s="24"/>
      <c r="ZR75" s="24"/>
      <c r="ZS75" s="24"/>
      <c r="ZT75" s="24"/>
      <c r="ZU75" s="24"/>
      <c r="ZV75" s="24"/>
      <c r="ZW75" s="24"/>
      <c r="ZX75" s="24"/>
      <c r="ZY75" s="24"/>
      <c r="ZZ75" s="24"/>
      <c r="AAA75" s="24"/>
      <c r="AAB75" s="24"/>
      <c r="AAC75" s="24"/>
      <c r="AAD75" s="24"/>
      <c r="AAE75" s="24"/>
      <c r="AAF75" s="24"/>
      <c r="AAG75" s="24"/>
      <c r="AAH75" s="24"/>
      <c r="AAI75" s="24"/>
      <c r="AAJ75" s="24"/>
      <c r="AAK75" s="24"/>
      <c r="AAL75" s="24"/>
      <c r="AAM75" s="24"/>
      <c r="AAN75" s="24"/>
      <c r="AAO75" s="24"/>
      <c r="AAP75" s="24"/>
      <c r="AAQ75" s="24"/>
      <c r="AAR75" s="24"/>
      <c r="AAS75" s="24"/>
      <c r="AAT75" s="24"/>
      <c r="AAU75" s="24"/>
      <c r="AAV75" s="24"/>
      <c r="AAW75" s="24"/>
      <c r="AAX75" s="24"/>
      <c r="AAY75" s="24"/>
      <c r="AAZ75" s="24"/>
      <c r="ABA75" s="24"/>
      <c r="ABB75" s="24"/>
      <c r="ABC75" s="24"/>
      <c r="ABD75" s="24"/>
      <c r="ABE75" s="24"/>
      <c r="ABF75" s="24"/>
      <c r="ABG75" s="24"/>
      <c r="ABH75" s="24"/>
      <c r="ABI75" s="24"/>
      <c r="ABJ75" s="24"/>
      <c r="ABK75" s="24"/>
      <c r="ABL75" s="24"/>
      <c r="ABM75" s="24"/>
      <c r="ABN75" s="24"/>
      <c r="ABO75" s="24"/>
      <c r="ABP75" s="24"/>
      <c r="ABQ75" s="24"/>
      <c r="ABR75" s="24"/>
      <c r="ABS75" s="24"/>
      <c r="ABT75" s="24"/>
      <c r="ABU75" s="24"/>
      <c r="ABV75" s="24"/>
      <c r="ABW75" s="24"/>
      <c r="ABX75" s="24"/>
      <c r="ABY75" s="24"/>
      <c r="ABZ75" s="24"/>
      <c r="ACA75" s="24"/>
      <c r="ACB75" s="24"/>
      <c r="ACC75" s="24"/>
      <c r="ACD75" s="24"/>
      <c r="ACE75" s="24"/>
      <c r="ACF75" s="24"/>
      <c r="ACG75" s="24"/>
      <c r="ACH75" s="24"/>
      <c r="ACI75" s="24"/>
      <c r="ACJ75" s="24"/>
      <c r="ACK75" s="24"/>
      <c r="ACL75" s="24"/>
      <c r="ACM75" s="24"/>
      <c r="ACN75" s="24"/>
      <c r="ACO75" s="24"/>
      <c r="ACP75" s="24"/>
      <c r="ACQ75" s="24"/>
      <c r="ACR75" s="24"/>
      <c r="ACS75" s="24"/>
      <c r="ACT75" s="24"/>
      <c r="ACU75" s="24"/>
      <c r="ACV75" s="24"/>
      <c r="ACW75" s="24"/>
      <c r="ACX75" s="24"/>
      <c r="ACY75" s="24"/>
      <c r="ACZ75" s="24"/>
      <c r="ADA75" s="24"/>
      <c r="ADB75" s="24"/>
      <c r="ADC75" s="24"/>
      <c r="ADD75" s="24"/>
      <c r="ADE75" s="24"/>
      <c r="ADF75" s="24"/>
      <c r="ADG75" s="24"/>
      <c r="ADH75" s="24"/>
      <c r="ADI75" s="24"/>
      <c r="ADJ75" s="24"/>
      <c r="ADK75" s="24"/>
      <c r="ADL75" s="24"/>
      <c r="ADM75" s="24"/>
      <c r="ADN75" s="24"/>
      <c r="ADO75" s="24"/>
      <c r="ADP75" s="24"/>
      <c r="ADQ75" s="24"/>
      <c r="ADR75" s="24"/>
      <c r="ADS75" s="24"/>
      <c r="ADT75" s="24"/>
      <c r="ADU75" s="24"/>
      <c r="ADV75" s="24"/>
      <c r="ADW75" s="24"/>
      <c r="ADX75" s="24"/>
      <c r="ADY75" s="24"/>
      <c r="ADZ75" s="24"/>
      <c r="AEA75" s="24"/>
      <c r="AEB75" s="24"/>
      <c r="AEC75" s="24"/>
      <c r="AED75" s="24"/>
      <c r="AEE75" s="24"/>
      <c r="AEF75" s="24"/>
      <c r="AEG75" s="24"/>
      <c r="AEH75" s="24"/>
      <c r="AEI75" s="24"/>
      <c r="AEJ75" s="24"/>
      <c r="AEK75" s="24"/>
      <c r="AEL75" s="24"/>
      <c r="AEM75" s="24"/>
      <c r="AEN75" s="24"/>
      <c r="AEO75" s="24"/>
      <c r="AEP75" s="24"/>
      <c r="AEQ75" s="24"/>
      <c r="AER75" s="24"/>
      <c r="AES75" s="24"/>
      <c r="AET75" s="24"/>
      <c r="AEU75" s="24"/>
      <c r="AEV75" s="24"/>
      <c r="AEW75" s="24"/>
      <c r="AEX75" s="24"/>
      <c r="AEY75" s="24"/>
      <c r="AEZ75" s="24"/>
      <c r="AFA75" s="24"/>
      <c r="AFB75" s="24"/>
      <c r="AFC75" s="24"/>
      <c r="AFD75" s="24"/>
      <c r="AFE75" s="24"/>
      <c r="AFF75" s="24"/>
      <c r="AFG75" s="24"/>
      <c r="AFH75" s="24"/>
      <c r="AFI75" s="24"/>
      <c r="AFJ75" s="24"/>
      <c r="AFK75" s="24"/>
      <c r="AFL75" s="24"/>
      <c r="AFM75" s="24"/>
      <c r="AFN75" s="24"/>
      <c r="AFO75" s="24"/>
      <c r="AFP75" s="24"/>
      <c r="AFQ75" s="24"/>
      <c r="AFR75" s="24"/>
      <c r="AFS75" s="24"/>
      <c r="AFT75" s="24"/>
      <c r="AFU75" s="24"/>
      <c r="AFV75" s="24"/>
      <c r="AFW75" s="24"/>
      <c r="AFX75" s="24"/>
      <c r="AFY75" s="24"/>
      <c r="AFZ75" s="24"/>
      <c r="AGA75" s="24"/>
      <c r="AGB75" s="24"/>
      <c r="AGC75" s="24"/>
      <c r="AGD75" s="24"/>
      <c r="AGE75" s="24"/>
      <c r="AGF75" s="24"/>
      <c r="AGG75" s="24"/>
      <c r="AGH75" s="24"/>
      <c r="AGI75" s="24"/>
      <c r="AGJ75" s="24"/>
      <c r="AGK75" s="24"/>
      <c r="AGL75" s="24"/>
      <c r="AGM75" s="24"/>
      <c r="AGN75" s="24"/>
      <c r="AGO75" s="24"/>
      <c r="AGP75" s="24"/>
      <c r="AGQ75" s="24"/>
      <c r="AGR75" s="24"/>
      <c r="AGS75" s="24"/>
      <c r="AGT75" s="24"/>
      <c r="AGU75" s="24"/>
      <c r="AGV75" s="24"/>
      <c r="AGW75" s="24"/>
      <c r="AGX75" s="24"/>
      <c r="AGY75" s="24"/>
      <c r="AGZ75" s="24"/>
      <c r="AHA75" s="24"/>
      <c r="AHB75" s="24"/>
      <c r="AHC75" s="24"/>
      <c r="AHD75" s="24"/>
      <c r="AHE75" s="24"/>
      <c r="AHF75" s="24"/>
      <c r="AHG75" s="24"/>
      <c r="AHH75" s="24"/>
      <c r="AHI75" s="24"/>
      <c r="AHJ75" s="24"/>
      <c r="AHK75" s="24"/>
      <c r="AHL75" s="24"/>
      <c r="AHM75" s="24"/>
      <c r="AHN75" s="24"/>
      <c r="AHO75" s="24"/>
      <c r="AHP75" s="24"/>
      <c r="AHQ75" s="24"/>
      <c r="AHR75" s="24"/>
      <c r="AHS75" s="24"/>
      <c r="AHT75" s="24"/>
      <c r="AHU75" s="24"/>
      <c r="AHV75" s="24"/>
      <c r="AHW75" s="24"/>
      <c r="AHX75" s="24"/>
      <c r="AHY75" s="24"/>
      <c r="AHZ75" s="24"/>
      <c r="AIA75" s="24"/>
      <c r="AIB75" s="24"/>
      <c r="AIC75" s="24"/>
      <c r="AID75" s="24"/>
      <c r="AIE75" s="24"/>
      <c r="AIF75" s="24"/>
      <c r="AIG75" s="24"/>
      <c r="AIH75" s="24"/>
      <c r="AII75" s="24"/>
      <c r="AIJ75" s="24"/>
      <c r="AIK75" s="24"/>
      <c r="AIL75" s="24"/>
      <c r="AIM75" s="24"/>
      <c r="AIN75" s="24"/>
      <c r="AIO75" s="24"/>
      <c r="AIP75" s="24"/>
      <c r="AIQ75" s="24"/>
      <c r="AIR75" s="24"/>
      <c r="AIS75" s="24"/>
      <c r="AIT75" s="24"/>
      <c r="AIU75" s="24"/>
      <c r="AIV75" s="24"/>
      <c r="AIW75" s="24"/>
      <c r="AIX75" s="24"/>
      <c r="AIY75" s="24"/>
      <c r="AIZ75" s="24"/>
      <c r="AJA75" s="24"/>
      <c r="AJB75" s="24"/>
      <c r="AJC75" s="24"/>
      <c r="AJD75" s="24"/>
      <c r="AJE75" s="24"/>
      <c r="AJF75" s="24"/>
      <c r="AJG75" s="24"/>
      <c r="AJH75" s="24"/>
      <c r="AJI75" s="24"/>
      <c r="AJJ75" s="24"/>
      <c r="AJK75" s="24"/>
      <c r="AJL75" s="24"/>
      <c r="AJM75" s="24"/>
      <c r="AJN75" s="24"/>
      <c r="AJO75" s="24"/>
      <c r="AJP75" s="24"/>
      <c r="AJQ75" s="24"/>
      <c r="AJR75" s="24"/>
      <c r="AJS75" s="24"/>
      <c r="AJT75" s="24"/>
      <c r="AJU75" s="24"/>
      <c r="AJV75" s="24"/>
      <c r="AJW75" s="24"/>
      <c r="AJX75" s="24"/>
      <c r="AJY75" s="24"/>
      <c r="AJZ75" s="24"/>
      <c r="AKA75" s="24"/>
      <c r="AKB75" s="24"/>
      <c r="AKC75" s="24"/>
      <c r="AKD75" s="24"/>
      <c r="AKE75" s="24"/>
      <c r="AKF75" s="24"/>
      <c r="AKG75" s="24"/>
      <c r="AKH75" s="24"/>
      <c r="AKI75" s="24"/>
      <c r="AKJ75" s="24"/>
      <c r="AKK75" s="24"/>
      <c r="AKL75" s="24"/>
      <c r="AKM75" s="24"/>
      <c r="AKN75" s="24"/>
      <c r="AKO75" s="24"/>
      <c r="AKP75" s="24"/>
      <c r="AKQ75" s="24"/>
      <c r="AKR75" s="24"/>
      <c r="AKS75" s="24"/>
      <c r="AKT75" s="24"/>
      <c r="AKU75" s="24"/>
      <c r="AKV75" s="24"/>
      <c r="AKW75" s="24"/>
      <c r="AKX75" s="24"/>
      <c r="AKY75" s="24"/>
      <c r="AKZ75" s="24"/>
      <c r="ALA75" s="24"/>
      <c r="ALB75" s="24"/>
      <c r="ALC75" s="24"/>
      <c r="ALD75" s="24"/>
      <c r="ALE75" s="24"/>
      <c r="ALF75" s="24"/>
      <c r="ALG75" s="24"/>
      <c r="ALH75" s="24"/>
      <c r="ALI75" s="24"/>
      <c r="ALJ75" s="24"/>
      <c r="ALK75" s="24"/>
      <c r="ALL75" s="24"/>
      <c r="ALM75" s="24"/>
      <c r="ALN75" s="24"/>
      <c r="ALO75" s="24"/>
      <c r="ALP75" s="24"/>
      <c r="ALQ75" s="24"/>
      <c r="ALR75" s="24"/>
      <c r="ALS75" s="24"/>
      <c r="ALT75" s="24"/>
      <c r="ALU75" s="24"/>
      <c r="ALV75" s="24"/>
      <c r="ALW75" s="24"/>
      <c r="ALX75" s="24"/>
      <c r="ALY75" s="24"/>
      <c r="ALZ75" s="24"/>
      <c r="AMA75" s="24"/>
      <c r="AMB75" s="24"/>
      <c r="AMC75" s="24"/>
    </row>
    <row r="76" spans="1:1017" s="61" customFormat="1" ht="33">
      <c r="A76" s="132" t="s">
        <v>221</v>
      </c>
      <c r="B76" s="133" t="s">
        <v>216</v>
      </c>
      <c r="C76" s="134" t="s">
        <v>217</v>
      </c>
      <c r="D76" s="133" t="s">
        <v>218</v>
      </c>
      <c r="E76" s="132" t="s">
        <v>63</v>
      </c>
      <c r="F76" s="112">
        <v>526.35</v>
      </c>
      <c r="G76" s="60">
        <v>58.95</v>
      </c>
      <c r="H76" s="83">
        <f t="shared" si="18"/>
        <v>0.21229999999999999</v>
      </c>
      <c r="I76" s="60">
        <f t="shared" si="19"/>
        <v>71.47</v>
      </c>
      <c r="J76" s="60">
        <f t="shared" si="20"/>
        <v>31028.33</v>
      </c>
      <c r="K76" s="60">
        <f t="shared" si="21"/>
        <v>37618.230000000003</v>
      </c>
      <c r="L76" s="58"/>
      <c r="M76" s="24"/>
      <c r="N76" s="24"/>
      <c r="O76" s="24"/>
      <c r="P76" s="24"/>
      <c r="Q76" s="24"/>
      <c r="R76" s="24"/>
      <c r="S76" s="24"/>
      <c r="T76" s="24"/>
      <c r="U76" s="24"/>
      <c r="V76" s="24"/>
      <c r="W76" s="24"/>
      <c r="X76" s="24"/>
      <c r="Y76" s="24"/>
      <c r="Z76" s="24"/>
      <c r="AA76" s="24"/>
      <c r="AB76" s="24"/>
      <c r="AC76" s="24"/>
      <c r="AD76" s="24"/>
      <c r="AE76" s="24"/>
      <c r="AF76" s="24"/>
      <c r="AG76" s="24"/>
      <c r="AH76" s="24"/>
      <c r="AI76" s="24"/>
      <c r="AJ76" s="24"/>
      <c r="AK76" s="24"/>
      <c r="AL76" s="24"/>
      <c r="AM76" s="24"/>
      <c r="AN76" s="24"/>
      <c r="AO76" s="24"/>
      <c r="AP76" s="24"/>
      <c r="AQ76" s="24"/>
      <c r="AR76" s="24"/>
      <c r="AS76" s="24"/>
      <c r="AT76" s="24"/>
      <c r="AU76" s="24"/>
      <c r="AV76" s="24"/>
      <c r="AW76" s="24"/>
      <c r="AX76" s="24"/>
      <c r="AY76" s="24"/>
      <c r="AZ76" s="24"/>
      <c r="BA76" s="24"/>
      <c r="BB76" s="24"/>
      <c r="BC76" s="24"/>
      <c r="BD76" s="24"/>
      <c r="BE76" s="24"/>
      <c r="BF76" s="24"/>
      <c r="BG76" s="24"/>
      <c r="BH76" s="24"/>
      <c r="BI76" s="24"/>
      <c r="BJ76" s="24"/>
      <c r="BK76" s="24"/>
      <c r="BL76" s="24"/>
      <c r="BM76" s="24"/>
      <c r="BN76" s="24"/>
      <c r="BO76" s="24"/>
      <c r="BP76" s="24"/>
      <c r="BQ76" s="24"/>
      <c r="BR76" s="24"/>
      <c r="BS76" s="24"/>
      <c r="BT76" s="24"/>
      <c r="BU76" s="24"/>
      <c r="BV76" s="24"/>
      <c r="BW76" s="24"/>
      <c r="BX76" s="24"/>
      <c r="BY76" s="24"/>
      <c r="BZ76" s="24"/>
      <c r="CA76" s="24"/>
      <c r="CB76" s="24"/>
      <c r="CC76" s="24"/>
      <c r="CD76" s="24"/>
      <c r="CE76" s="24"/>
      <c r="CF76" s="24"/>
      <c r="CG76" s="24"/>
      <c r="CH76" s="24"/>
      <c r="CI76" s="24"/>
      <c r="CJ76" s="24"/>
      <c r="CK76" s="24"/>
      <c r="CL76" s="24"/>
      <c r="CM76" s="24"/>
      <c r="CN76" s="24"/>
      <c r="CO76" s="24"/>
      <c r="CP76" s="24"/>
      <c r="CQ76" s="24"/>
      <c r="CR76" s="24"/>
      <c r="CS76" s="24"/>
      <c r="CT76" s="24"/>
      <c r="CU76" s="24"/>
      <c r="CV76" s="24"/>
      <c r="CW76" s="24"/>
      <c r="CX76" s="24"/>
      <c r="CY76" s="24"/>
      <c r="CZ76" s="24"/>
      <c r="DA76" s="24"/>
      <c r="DB76" s="24"/>
      <c r="DC76" s="24"/>
      <c r="DD76" s="24"/>
      <c r="DE76" s="24"/>
      <c r="DF76" s="24"/>
      <c r="DG76" s="24"/>
      <c r="DH76" s="24"/>
      <c r="DI76" s="24"/>
      <c r="DJ76" s="24"/>
      <c r="DK76" s="24"/>
      <c r="DL76" s="24"/>
      <c r="DM76" s="24"/>
      <c r="DN76" s="24"/>
      <c r="DO76" s="24"/>
      <c r="DP76" s="24"/>
      <c r="DQ76" s="24"/>
      <c r="DR76" s="24"/>
      <c r="DS76" s="24"/>
      <c r="DT76" s="24"/>
      <c r="DU76" s="24"/>
      <c r="DV76" s="24"/>
      <c r="DW76" s="24"/>
      <c r="DX76" s="24"/>
      <c r="DY76" s="24"/>
      <c r="DZ76" s="24"/>
      <c r="EA76" s="24"/>
      <c r="EB76" s="24"/>
      <c r="EC76" s="24"/>
      <c r="ED76" s="24"/>
      <c r="EE76" s="24"/>
      <c r="EF76" s="24"/>
      <c r="EG76" s="24"/>
      <c r="EH76" s="24"/>
      <c r="EI76" s="24"/>
      <c r="EJ76" s="24"/>
      <c r="EK76" s="24"/>
      <c r="EL76" s="24"/>
      <c r="EM76" s="24"/>
      <c r="EN76" s="24"/>
      <c r="EO76" s="24"/>
      <c r="EP76" s="24"/>
      <c r="EQ76" s="24"/>
      <c r="ER76" s="24"/>
      <c r="ES76" s="24"/>
      <c r="ET76" s="24"/>
      <c r="EU76" s="24"/>
      <c r="EV76" s="24"/>
      <c r="EW76" s="24"/>
      <c r="EX76" s="24"/>
      <c r="EY76" s="24"/>
      <c r="EZ76" s="24"/>
      <c r="FA76" s="24"/>
      <c r="FB76" s="24"/>
      <c r="FC76" s="24"/>
      <c r="FD76" s="24"/>
      <c r="FE76" s="24"/>
      <c r="FF76" s="24"/>
      <c r="FG76" s="24"/>
      <c r="FH76" s="24"/>
      <c r="FI76" s="24"/>
      <c r="FJ76" s="24"/>
      <c r="FK76" s="24"/>
      <c r="FL76" s="24"/>
      <c r="FM76" s="24"/>
      <c r="FN76" s="24"/>
      <c r="FO76" s="24"/>
      <c r="FP76" s="24"/>
      <c r="FQ76" s="24"/>
      <c r="FR76" s="24"/>
      <c r="FS76" s="24"/>
      <c r="FT76" s="24"/>
      <c r="FU76" s="24"/>
      <c r="FV76" s="24"/>
      <c r="FW76" s="24"/>
      <c r="FX76" s="24"/>
      <c r="FY76" s="24"/>
      <c r="FZ76" s="24"/>
      <c r="GA76" s="24"/>
      <c r="GB76" s="24"/>
      <c r="GC76" s="24"/>
      <c r="GD76" s="24"/>
      <c r="GE76" s="24"/>
      <c r="GF76" s="24"/>
      <c r="GG76" s="24"/>
      <c r="GH76" s="24"/>
      <c r="GI76" s="24"/>
      <c r="GJ76" s="24"/>
      <c r="GK76" s="24"/>
      <c r="GL76" s="24"/>
      <c r="GM76" s="24"/>
      <c r="GN76" s="24"/>
      <c r="GO76" s="24"/>
      <c r="GP76" s="24"/>
      <c r="GQ76" s="24"/>
      <c r="GR76" s="24"/>
      <c r="GS76" s="24"/>
      <c r="GT76" s="24"/>
      <c r="GU76" s="24"/>
      <c r="GV76" s="24"/>
      <c r="GW76" s="24"/>
      <c r="GX76" s="24"/>
      <c r="GY76" s="24"/>
      <c r="GZ76" s="24"/>
      <c r="HA76" s="24"/>
      <c r="HB76" s="24"/>
      <c r="HC76" s="24"/>
      <c r="HD76" s="24"/>
      <c r="HE76" s="24"/>
      <c r="HF76" s="24"/>
      <c r="HG76" s="24"/>
      <c r="HH76" s="24"/>
      <c r="HI76" s="24"/>
      <c r="HJ76" s="24"/>
      <c r="HK76" s="24"/>
      <c r="HL76" s="24"/>
      <c r="HM76" s="24"/>
      <c r="HN76" s="24"/>
      <c r="HO76" s="24"/>
      <c r="HP76" s="24"/>
      <c r="HQ76" s="24"/>
      <c r="HR76" s="24"/>
      <c r="HS76" s="24"/>
      <c r="HT76" s="24"/>
      <c r="HU76" s="24"/>
      <c r="HV76" s="24"/>
      <c r="HW76" s="24"/>
      <c r="HX76" s="24"/>
      <c r="HY76" s="24"/>
      <c r="HZ76" s="24"/>
      <c r="IA76" s="24"/>
      <c r="IB76" s="24"/>
      <c r="IC76" s="24"/>
      <c r="ID76" s="24"/>
      <c r="IE76" s="24"/>
      <c r="IF76" s="24"/>
      <c r="IG76" s="24"/>
      <c r="IH76" s="24"/>
      <c r="II76" s="24"/>
      <c r="IJ76" s="24"/>
      <c r="IK76" s="24"/>
      <c r="IL76" s="24"/>
      <c r="IM76" s="24"/>
      <c r="IN76" s="24"/>
      <c r="IO76" s="24"/>
      <c r="IP76" s="24"/>
      <c r="IQ76" s="24"/>
      <c r="IR76" s="24"/>
      <c r="IS76" s="24"/>
      <c r="IT76" s="24"/>
      <c r="IU76" s="24"/>
      <c r="IV76" s="24"/>
      <c r="IW76" s="24"/>
      <c r="IX76" s="24"/>
      <c r="IY76" s="24"/>
      <c r="IZ76" s="24"/>
      <c r="JA76" s="24"/>
      <c r="JB76" s="24"/>
      <c r="JC76" s="24"/>
      <c r="JD76" s="24"/>
      <c r="JE76" s="24"/>
      <c r="JF76" s="24"/>
      <c r="JG76" s="24"/>
      <c r="JH76" s="24"/>
      <c r="JI76" s="24"/>
      <c r="JJ76" s="24"/>
      <c r="JK76" s="24"/>
      <c r="JL76" s="24"/>
      <c r="JM76" s="24"/>
      <c r="JN76" s="24"/>
      <c r="JO76" s="24"/>
      <c r="JP76" s="24"/>
      <c r="JQ76" s="24"/>
      <c r="JR76" s="24"/>
      <c r="JS76" s="24"/>
      <c r="JT76" s="24"/>
      <c r="JU76" s="24"/>
      <c r="JV76" s="24"/>
      <c r="JW76" s="24"/>
      <c r="JX76" s="24"/>
      <c r="JY76" s="24"/>
      <c r="JZ76" s="24"/>
      <c r="KA76" s="24"/>
      <c r="KB76" s="24"/>
      <c r="KC76" s="24"/>
      <c r="KD76" s="24"/>
      <c r="KE76" s="24"/>
      <c r="KF76" s="24"/>
      <c r="KG76" s="24"/>
      <c r="KH76" s="24"/>
      <c r="KI76" s="24"/>
      <c r="KJ76" s="24"/>
      <c r="KK76" s="24"/>
      <c r="KL76" s="24"/>
      <c r="KM76" s="24"/>
      <c r="KN76" s="24"/>
      <c r="KO76" s="24"/>
      <c r="KP76" s="24"/>
      <c r="KQ76" s="24"/>
      <c r="KR76" s="24"/>
      <c r="KS76" s="24"/>
      <c r="KT76" s="24"/>
      <c r="KU76" s="24"/>
      <c r="KV76" s="24"/>
      <c r="KW76" s="24"/>
      <c r="KX76" s="24"/>
      <c r="KY76" s="24"/>
      <c r="KZ76" s="24"/>
      <c r="LA76" s="24"/>
      <c r="LB76" s="24"/>
      <c r="LC76" s="24"/>
      <c r="LD76" s="24"/>
      <c r="LE76" s="24"/>
      <c r="LF76" s="24"/>
      <c r="LG76" s="24"/>
      <c r="LH76" s="24"/>
      <c r="LI76" s="24"/>
      <c r="LJ76" s="24"/>
      <c r="LK76" s="24"/>
      <c r="LL76" s="24"/>
      <c r="LM76" s="24"/>
      <c r="LN76" s="24"/>
      <c r="LO76" s="24"/>
      <c r="LP76" s="24"/>
      <c r="LQ76" s="24"/>
      <c r="LR76" s="24"/>
      <c r="LS76" s="24"/>
      <c r="LT76" s="24"/>
      <c r="LU76" s="24"/>
      <c r="LV76" s="24"/>
      <c r="LW76" s="24"/>
      <c r="LX76" s="24"/>
      <c r="LY76" s="24"/>
      <c r="LZ76" s="24"/>
      <c r="MA76" s="24"/>
      <c r="MB76" s="24"/>
      <c r="MC76" s="24"/>
      <c r="MD76" s="24"/>
      <c r="ME76" s="24"/>
      <c r="MF76" s="24"/>
      <c r="MG76" s="24"/>
      <c r="MH76" s="24"/>
      <c r="MI76" s="24"/>
      <c r="MJ76" s="24"/>
      <c r="MK76" s="24"/>
      <c r="ML76" s="24"/>
      <c r="MM76" s="24"/>
      <c r="MN76" s="24"/>
      <c r="MO76" s="24"/>
      <c r="MP76" s="24"/>
      <c r="MQ76" s="24"/>
      <c r="MR76" s="24"/>
      <c r="MS76" s="24"/>
      <c r="MT76" s="24"/>
      <c r="MU76" s="24"/>
      <c r="MV76" s="24"/>
      <c r="MW76" s="24"/>
      <c r="MX76" s="24"/>
      <c r="MY76" s="24"/>
      <c r="MZ76" s="24"/>
      <c r="NA76" s="24"/>
      <c r="NB76" s="24"/>
      <c r="NC76" s="24"/>
      <c r="ND76" s="24"/>
      <c r="NE76" s="24"/>
      <c r="NF76" s="24"/>
      <c r="NG76" s="24"/>
      <c r="NH76" s="24"/>
      <c r="NI76" s="24"/>
      <c r="NJ76" s="24"/>
      <c r="NK76" s="24"/>
      <c r="NL76" s="24"/>
      <c r="NM76" s="24"/>
      <c r="NN76" s="24"/>
      <c r="NO76" s="24"/>
      <c r="NP76" s="24"/>
      <c r="NQ76" s="24"/>
      <c r="NR76" s="24"/>
      <c r="NS76" s="24"/>
      <c r="NT76" s="24"/>
      <c r="NU76" s="24"/>
      <c r="NV76" s="24"/>
      <c r="NW76" s="24"/>
      <c r="NX76" s="24"/>
      <c r="NY76" s="24"/>
      <c r="NZ76" s="24"/>
      <c r="OA76" s="24"/>
      <c r="OB76" s="24"/>
      <c r="OC76" s="24"/>
      <c r="OD76" s="24"/>
      <c r="OE76" s="24"/>
      <c r="OF76" s="24"/>
      <c r="OG76" s="24"/>
      <c r="OH76" s="24"/>
      <c r="OI76" s="24"/>
      <c r="OJ76" s="24"/>
      <c r="OK76" s="24"/>
      <c r="OL76" s="24"/>
      <c r="OM76" s="24"/>
      <c r="ON76" s="24"/>
      <c r="OO76" s="24"/>
      <c r="OP76" s="24"/>
      <c r="OQ76" s="24"/>
      <c r="OR76" s="24"/>
      <c r="OS76" s="24"/>
      <c r="OT76" s="24"/>
      <c r="OU76" s="24"/>
      <c r="OV76" s="24"/>
      <c r="OW76" s="24"/>
      <c r="OX76" s="24"/>
      <c r="OY76" s="24"/>
      <c r="OZ76" s="24"/>
      <c r="PA76" s="24"/>
      <c r="PB76" s="24"/>
      <c r="PC76" s="24"/>
      <c r="PD76" s="24"/>
      <c r="PE76" s="24"/>
      <c r="PF76" s="24"/>
      <c r="PG76" s="24"/>
      <c r="PH76" s="24"/>
      <c r="PI76" s="24"/>
      <c r="PJ76" s="24"/>
      <c r="PK76" s="24"/>
      <c r="PL76" s="24"/>
      <c r="PM76" s="24"/>
      <c r="PN76" s="24"/>
      <c r="PO76" s="24"/>
      <c r="PP76" s="24"/>
      <c r="PQ76" s="24"/>
      <c r="PR76" s="24"/>
      <c r="PS76" s="24"/>
      <c r="PT76" s="24"/>
      <c r="PU76" s="24"/>
      <c r="PV76" s="24"/>
      <c r="PW76" s="24"/>
      <c r="PX76" s="24"/>
      <c r="PY76" s="24"/>
      <c r="PZ76" s="24"/>
      <c r="QA76" s="24"/>
      <c r="QB76" s="24"/>
      <c r="QC76" s="24"/>
      <c r="QD76" s="24"/>
      <c r="QE76" s="24"/>
      <c r="QF76" s="24"/>
      <c r="QG76" s="24"/>
      <c r="QH76" s="24"/>
      <c r="QI76" s="24"/>
      <c r="QJ76" s="24"/>
      <c r="QK76" s="24"/>
      <c r="QL76" s="24"/>
      <c r="QM76" s="24"/>
      <c r="QN76" s="24"/>
      <c r="QO76" s="24"/>
      <c r="QP76" s="24"/>
      <c r="QQ76" s="24"/>
      <c r="QR76" s="24"/>
      <c r="QS76" s="24"/>
      <c r="QT76" s="24"/>
      <c r="QU76" s="24"/>
      <c r="QV76" s="24"/>
      <c r="QW76" s="24"/>
      <c r="QX76" s="24"/>
      <c r="QY76" s="24"/>
      <c r="QZ76" s="24"/>
      <c r="RA76" s="24"/>
      <c r="RB76" s="24"/>
      <c r="RC76" s="24"/>
      <c r="RD76" s="24"/>
      <c r="RE76" s="24"/>
      <c r="RF76" s="24"/>
      <c r="RG76" s="24"/>
      <c r="RH76" s="24"/>
      <c r="RI76" s="24"/>
      <c r="RJ76" s="24"/>
      <c r="RK76" s="24"/>
      <c r="RL76" s="24"/>
      <c r="RM76" s="24"/>
      <c r="RN76" s="24"/>
      <c r="RO76" s="24"/>
      <c r="RP76" s="24"/>
      <c r="RQ76" s="24"/>
      <c r="RR76" s="24"/>
      <c r="RS76" s="24"/>
      <c r="RT76" s="24"/>
      <c r="RU76" s="24"/>
      <c r="RV76" s="24"/>
      <c r="RW76" s="24"/>
      <c r="RX76" s="24"/>
      <c r="RY76" s="24"/>
      <c r="RZ76" s="24"/>
      <c r="SA76" s="24"/>
      <c r="SB76" s="24"/>
      <c r="SC76" s="24"/>
      <c r="SD76" s="24"/>
      <c r="SE76" s="24"/>
      <c r="SF76" s="24"/>
      <c r="SG76" s="24"/>
      <c r="SH76" s="24"/>
      <c r="SI76" s="24"/>
      <c r="SJ76" s="24"/>
      <c r="SK76" s="24"/>
      <c r="SL76" s="24"/>
      <c r="SM76" s="24"/>
      <c r="SN76" s="24"/>
      <c r="SO76" s="24"/>
      <c r="SP76" s="24"/>
      <c r="SQ76" s="24"/>
      <c r="SR76" s="24"/>
      <c r="SS76" s="24"/>
      <c r="ST76" s="24"/>
      <c r="SU76" s="24"/>
      <c r="SV76" s="24"/>
      <c r="SW76" s="24"/>
      <c r="SX76" s="24"/>
      <c r="SY76" s="24"/>
      <c r="SZ76" s="24"/>
      <c r="TA76" s="24"/>
      <c r="TB76" s="24"/>
      <c r="TC76" s="24"/>
      <c r="TD76" s="24"/>
      <c r="TE76" s="24"/>
      <c r="TF76" s="24"/>
      <c r="TG76" s="24"/>
      <c r="TH76" s="24"/>
      <c r="TI76" s="24"/>
      <c r="TJ76" s="24"/>
      <c r="TK76" s="24"/>
      <c r="TL76" s="24"/>
      <c r="TM76" s="24"/>
      <c r="TN76" s="24"/>
      <c r="TO76" s="24"/>
      <c r="TP76" s="24"/>
      <c r="TQ76" s="24"/>
      <c r="TR76" s="24"/>
      <c r="TS76" s="24"/>
      <c r="TT76" s="24"/>
      <c r="TU76" s="24"/>
      <c r="TV76" s="24"/>
      <c r="TW76" s="24"/>
      <c r="TX76" s="24"/>
      <c r="TY76" s="24"/>
      <c r="TZ76" s="24"/>
      <c r="UA76" s="24"/>
      <c r="UB76" s="24"/>
      <c r="UC76" s="24"/>
      <c r="UD76" s="24"/>
      <c r="UE76" s="24"/>
      <c r="UF76" s="24"/>
      <c r="UG76" s="24"/>
      <c r="UH76" s="24"/>
      <c r="UI76" s="24"/>
      <c r="UJ76" s="24"/>
      <c r="UK76" s="24"/>
      <c r="UL76" s="24"/>
      <c r="UM76" s="24"/>
      <c r="UN76" s="24"/>
      <c r="UO76" s="24"/>
      <c r="UP76" s="24"/>
      <c r="UQ76" s="24"/>
      <c r="UR76" s="24"/>
      <c r="US76" s="24"/>
      <c r="UT76" s="24"/>
      <c r="UU76" s="24"/>
      <c r="UV76" s="24"/>
      <c r="UW76" s="24"/>
      <c r="UX76" s="24"/>
      <c r="UY76" s="24"/>
      <c r="UZ76" s="24"/>
      <c r="VA76" s="24"/>
      <c r="VB76" s="24"/>
      <c r="VC76" s="24"/>
      <c r="VD76" s="24"/>
      <c r="VE76" s="24"/>
      <c r="VF76" s="24"/>
      <c r="VG76" s="24"/>
      <c r="VH76" s="24"/>
      <c r="VI76" s="24"/>
      <c r="VJ76" s="24"/>
      <c r="VK76" s="24"/>
      <c r="VL76" s="24"/>
      <c r="VM76" s="24"/>
      <c r="VN76" s="24"/>
      <c r="VO76" s="24"/>
      <c r="VP76" s="24"/>
      <c r="VQ76" s="24"/>
      <c r="VR76" s="24"/>
      <c r="VS76" s="24"/>
      <c r="VT76" s="24"/>
      <c r="VU76" s="24"/>
      <c r="VV76" s="24"/>
      <c r="VW76" s="24"/>
      <c r="VX76" s="24"/>
      <c r="VY76" s="24"/>
      <c r="VZ76" s="24"/>
      <c r="WA76" s="24"/>
      <c r="WB76" s="24"/>
      <c r="WC76" s="24"/>
      <c r="WD76" s="24"/>
      <c r="WE76" s="24"/>
      <c r="WF76" s="24"/>
      <c r="WG76" s="24"/>
      <c r="WH76" s="24"/>
      <c r="WI76" s="24"/>
      <c r="WJ76" s="24"/>
      <c r="WK76" s="24"/>
      <c r="WL76" s="24"/>
      <c r="WM76" s="24"/>
      <c r="WN76" s="24"/>
      <c r="WO76" s="24"/>
      <c r="WP76" s="24"/>
      <c r="WQ76" s="24"/>
      <c r="WR76" s="24"/>
      <c r="WS76" s="24"/>
      <c r="WT76" s="24"/>
      <c r="WU76" s="24"/>
      <c r="WV76" s="24"/>
      <c r="WW76" s="24"/>
      <c r="WX76" s="24"/>
      <c r="WY76" s="24"/>
      <c r="WZ76" s="24"/>
      <c r="XA76" s="24"/>
      <c r="XB76" s="24"/>
      <c r="XC76" s="24"/>
      <c r="XD76" s="24"/>
      <c r="XE76" s="24"/>
      <c r="XF76" s="24"/>
      <c r="XG76" s="24"/>
      <c r="XH76" s="24"/>
      <c r="XI76" s="24"/>
      <c r="XJ76" s="24"/>
      <c r="XK76" s="24"/>
      <c r="XL76" s="24"/>
      <c r="XM76" s="24"/>
      <c r="XN76" s="24"/>
      <c r="XO76" s="24"/>
      <c r="XP76" s="24"/>
      <c r="XQ76" s="24"/>
      <c r="XR76" s="24"/>
      <c r="XS76" s="24"/>
      <c r="XT76" s="24"/>
      <c r="XU76" s="24"/>
      <c r="XV76" s="24"/>
      <c r="XW76" s="24"/>
      <c r="XX76" s="24"/>
      <c r="XY76" s="24"/>
      <c r="XZ76" s="24"/>
      <c r="YA76" s="24"/>
      <c r="YB76" s="24"/>
      <c r="YC76" s="24"/>
      <c r="YD76" s="24"/>
      <c r="YE76" s="24"/>
      <c r="YF76" s="24"/>
      <c r="YG76" s="24"/>
      <c r="YH76" s="24"/>
      <c r="YI76" s="24"/>
      <c r="YJ76" s="24"/>
      <c r="YK76" s="24"/>
      <c r="YL76" s="24"/>
      <c r="YM76" s="24"/>
      <c r="YN76" s="24"/>
      <c r="YO76" s="24"/>
      <c r="YP76" s="24"/>
      <c r="YQ76" s="24"/>
      <c r="YR76" s="24"/>
      <c r="YS76" s="24"/>
      <c r="YT76" s="24"/>
      <c r="YU76" s="24"/>
      <c r="YV76" s="24"/>
      <c r="YW76" s="24"/>
      <c r="YX76" s="24"/>
      <c r="YY76" s="24"/>
      <c r="YZ76" s="24"/>
      <c r="ZA76" s="24"/>
      <c r="ZB76" s="24"/>
      <c r="ZC76" s="24"/>
      <c r="ZD76" s="24"/>
      <c r="ZE76" s="24"/>
      <c r="ZF76" s="24"/>
      <c r="ZG76" s="24"/>
      <c r="ZH76" s="24"/>
      <c r="ZI76" s="24"/>
      <c r="ZJ76" s="24"/>
      <c r="ZK76" s="24"/>
      <c r="ZL76" s="24"/>
      <c r="ZM76" s="24"/>
      <c r="ZN76" s="24"/>
      <c r="ZO76" s="24"/>
      <c r="ZP76" s="24"/>
      <c r="ZQ76" s="24"/>
      <c r="ZR76" s="24"/>
      <c r="ZS76" s="24"/>
      <c r="ZT76" s="24"/>
      <c r="ZU76" s="24"/>
      <c r="ZV76" s="24"/>
      <c r="ZW76" s="24"/>
      <c r="ZX76" s="24"/>
      <c r="ZY76" s="24"/>
      <c r="ZZ76" s="24"/>
      <c r="AAA76" s="24"/>
      <c r="AAB76" s="24"/>
      <c r="AAC76" s="24"/>
      <c r="AAD76" s="24"/>
      <c r="AAE76" s="24"/>
      <c r="AAF76" s="24"/>
      <c r="AAG76" s="24"/>
      <c r="AAH76" s="24"/>
      <c r="AAI76" s="24"/>
      <c r="AAJ76" s="24"/>
      <c r="AAK76" s="24"/>
      <c r="AAL76" s="24"/>
      <c r="AAM76" s="24"/>
      <c r="AAN76" s="24"/>
      <c r="AAO76" s="24"/>
      <c r="AAP76" s="24"/>
      <c r="AAQ76" s="24"/>
      <c r="AAR76" s="24"/>
      <c r="AAS76" s="24"/>
      <c r="AAT76" s="24"/>
      <c r="AAU76" s="24"/>
      <c r="AAV76" s="24"/>
      <c r="AAW76" s="24"/>
      <c r="AAX76" s="24"/>
      <c r="AAY76" s="24"/>
      <c r="AAZ76" s="24"/>
      <c r="ABA76" s="24"/>
      <c r="ABB76" s="24"/>
      <c r="ABC76" s="24"/>
      <c r="ABD76" s="24"/>
      <c r="ABE76" s="24"/>
      <c r="ABF76" s="24"/>
      <c r="ABG76" s="24"/>
      <c r="ABH76" s="24"/>
      <c r="ABI76" s="24"/>
      <c r="ABJ76" s="24"/>
      <c r="ABK76" s="24"/>
      <c r="ABL76" s="24"/>
      <c r="ABM76" s="24"/>
      <c r="ABN76" s="24"/>
      <c r="ABO76" s="24"/>
      <c r="ABP76" s="24"/>
      <c r="ABQ76" s="24"/>
      <c r="ABR76" s="24"/>
      <c r="ABS76" s="24"/>
      <c r="ABT76" s="24"/>
      <c r="ABU76" s="24"/>
      <c r="ABV76" s="24"/>
      <c r="ABW76" s="24"/>
      <c r="ABX76" s="24"/>
      <c r="ABY76" s="24"/>
      <c r="ABZ76" s="24"/>
      <c r="ACA76" s="24"/>
      <c r="ACB76" s="24"/>
      <c r="ACC76" s="24"/>
      <c r="ACD76" s="24"/>
      <c r="ACE76" s="24"/>
      <c r="ACF76" s="24"/>
      <c r="ACG76" s="24"/>
      <c r="ACH76" s="24"/>
      <c r="ACI76" s="24"/>
      <c r="ACJ76" s="24"/>
      <c r="ACK76" s="24"/>
      <c r="ACL76" s="24"/>
      <c r="ACM76" s="24"/>
      <c r="ACN76" s="24"/>
      <c r="ACO76" s="24"/>
      <c r="ACP76" s="24"/>
      <c r="ACQ76" s="24"/>
      <c r="ACR76" s="24"/>
      <c r="ACS76" s="24"/>
      <c r="ACT76" s="24"/>
      <c r="ACU76" s="24"/>
      <c r="ACV76" s="24"/>
      <c r="ACW76" s="24"/>
      <c r="ACX76" s="24"/>
      <c r="ACY76" s="24"/>
      <c r="ACZ76" s="24"/>
      <c r="ADA76" s="24"/>
      <c r="ADB76" s="24"/>
      <c r="ADC76" s="24"/>
      <c r="ADD76" s="24"/>
      <c r="ADE76" s="24"/>
      <c r="ADF76" s="24"/>
      <c r="ADG76" s="24"/>
      <c r="ADH76" s="24"/>
      <c r="ADI76" s="24"/>
      <c r="ADJ76" s="24"/>
      <c r="ADK76" s="24"/>
      <c r="ADL76" s="24"/>
      <c r="ADM76" s="24"/>
      <c r="ADN76" s="24"/>
      <c r="ADO76" s="24"/>
      <c r="ADP76" s="24"/>
      <c r="ADQ76" s="24"/>
      <c r="ADR76" s="24"/>
      <c r="ADS76" s="24"/>
      <c r="ADT76" s="24"/>
      <c r="ADU76" s="24"/>
      <c r="ADV76" s="24"/>
      <c r="ADW76" s="24"/>
      <c r="ADX76" s="24"/>
      <c r="ADY76" s="24"/>
      <c r="ADZ76" s="24"/>
      <c r="AEA76" s="24"/>
      <c r="AEB76" s="24"/>
      <c r="AEC76" s="24"/>
      <c r="AED76" s="24"/>
      <c r="AEE76" s="24"/>
      <c r="AEF76" s="24"/>
      <c r="AEG76" s="24"/>
      <c r="AEH76" s="24"/>
      <c r="AEI76" s="24"/>
      <c r="AEJ76" s="24"/>
      <c r="AEK76" s="24"/>
      <c r="AEL76" s="24"/>
      <c r="AEM76" s="24"/>
      <c r="AEN76" s="24"/>
      <c r="AEO76" s="24"/>
      <c r="AEP76" s="24"/>
      <c r="AEQ76" s="24"/>
      <c r="AER76" s="24"/>
      <c r="AES76" s="24"/>
      <c r="AET76" s="24"/>
      <c r="AEU76" s="24"/>
      <c r="AEV76" s="24"/>
      <c r="AEW76" s="24"/>
      <c r="AEX76" s="24"/>
      <c r="AEY76" s="24"/>
      <c r="AEZ76" s="24"/>
      <c r="AFA76" s="24"/>
      <c r="AFB76" s="24"/>
      <c r="AFC76" s="24"/>
      <c r="AFD76" s="24"/>
      <c r="AFE76" s="24"/>
      <c r="AFF76" s="24"/>
      <c r="AFG76" s="24"/>
      <c r="AFH76" s="24"/>
      <c r="AFI76" s="24"/>
      <c r="AFJ76" s="24"/>
      <c r="AFK76" s="24"/>
      <c r="AFL76" s="24"/>
      <c r="AFM76" s="24"/>
      <c r="AFN76" s="24"/>
      <c r="AFO76" s="24"/>
      <c r="AFP76" s="24"/>
      <c r="AFQ76" s="24"/>
      <c r="AFR76" s="24"/>
      <c r="AFS76" s="24"/>
      <c r="AFT76" s="24"/>
      <c r="AFU76" s="24"/>
      <c r="AFV76" s="24"/>
      <c r="AFW76" s="24"/>
      <c r="AFX76" s="24"/>
      <c r="AFY76" s="24"/>
      <c r="AFZ76" s="24"/>
      <c r="AGA76" s="24"/>
      <c r="AGB76" s="24"/>
      <c r="AGC76" s="24"/>
      <c r="AGD76" s="24"/>
      <c r="AGE76" s="24"/>
      <c r="AGF76" s="24"/>
      <c r="AGG76" s="24"/>
      <c r="AGH76" s="24"/>
      <c r="AGI76" s="24"/>
      <c r="AGJ76" s="24"/>
      <c r="AGK76" s="24"/>
      <c r="AGL76" s="24"/>
      <c r="AGM76" s="24"/>
      <c r="AGN76" s="24"/>
      <c r="AGO76" s="24"/>
      <c r="AGP76" s="24"/>
      <c r="AGQ76" s="24"/>
      <c r="AGR76" s="24"/>
      <c r="AGS76" s="24"/>
      <c r="AGT76" s="24"/>
      <c r="AGU76" s="24"/>
      <c r="AGV76" s="24"/>
      <c r="AGW76" s="24"/>
      <c r="AGX76" s="24"/>
      <c r="AGY76" s="24"/>
      <c r="AGZ76" s="24"/>
      <c r="AHA76" s="24"/>
      <c r="AHB76" s="24"/>
      <c r="AHC76" s="24"/>
      <c r="AHD76" s="24"/>
      <c r="AHE76" s="24"/>
      <c r="AHF76" s="24"/>
      <c r="AHG76" s="24"/>
      <c r="AHH76" s="24"/>
      <c r="AHI76" s="24"/>
      <c r="AHJ76" s="24"/>
      <c r="AHK76" s="24"/>
      <c r="AHL76" s="24"/>
      <c r="AHM76" s="24"/>
      <c r="AHN76" s="24"/>
      <c r="AHO76" s="24"/>
      <c r="AHP76" s="24"/>
      <c r="AHQ76" s="24"/>
      <c r="AHR76" s="24"/>
      <c r="AHS76" s="24"/>
      <c r="AHT76" s="24"/>
      <c r="AHU76" s="24"/>
      <c r="AHV76" s="24"/>
      <c r="AHW76" s="24"/>
      <c r="AHX76" s="24"/>
      <c r="AHY76" s="24"/>
      <c r="AHZ76" s="24"/>
      <c r="AIA76" s="24"/>
      <c r="AIB76" s="24"/>
      <c r="AIC76" s="24"/>
      <c r="AID76" s="24"/>
      <c r="AIE76" s="24"/>
      <c r="AIF76" s="24"/>
      <c r="AIG76" s="24"/>
      <c r="AIH76" s="24"/>
      <c r="AII76" s="24"/>
      <c r="AIJ76" s="24"/>
      <c r="AIK76" s="24"/>
      <c r="AIL76" s="24"/>
      <c r="AIM76" s="24"/>
      <c r="AIN76" s="24"/>
      <c r="AIO76" s="24"/>
      <c r="AIP76" s="24"/>
      <c r="AIQ76" s="24"/>
      <c r="AIR76" s="24"/>
      <c r="AIS76" s="24"/>
      <c r="AIT76" s="24"/>
      <c r="AIU76" s="24"/>
      <c r="AIV76" s="24"/>
      <c r="AIW76" s="24"/>
      <c r="AIX76" s="24"/>
      <c r="AIY76" s="24"/>
      <c r="AIZ76" s="24"/>
      <c r="AJA76" s="24"/>
      <c r="AJB76" s="24"/>
      <c r="AJC76" s="24"/>
      <c r="AJD76" s="24"/>
      <c r="AJE76" s="24"/>
      <c r="AJF76" s="24"/>
      <c r="AJG76" s="24"/>
      <c r="AJH76" s="24"/>
      <c r="AJI76" s="24"/>
      <c r="AJJ76" s="24"/>
      <c r="AJK76" s="24"/>
      <c r="AJL76" s="24"/>
      <c r="AJM76" s="24"/>
      <c r="AJN76" s="24"/>
      <c r="AJO76" s="24"/>
      <c r="AJP76" s="24"/>
      <c r="AJQ76" s="24"/>
      <c r="AJR76" s="24"/>
      <c r="AJS76" s="24"/>
      <c r="AJT76" s="24"/>
      <c r="AJU76" s="24"/>
      <c r="AJV76" s="24"/>
      <c r="AJW76" s="24"/>
      <c r="AJX76" s="24"/>
      <c r="AJY76" s="24"/>
      <c r="AJZ76" s="24"/>
      <c r="AKA76" s="24"/>
      <c r="AKB76" s="24"/>
      <c r="AKC76" s="24"/>
      <c r="AKD76" s="24"/>
      <c r="AKE76" s="24"/>
      <c r="AKF76" s="24"/>
      <c r="AKG76" s="24"/>
      <c r="AKH76" s="24"/>
      <c r="AKI76" s="24"/>
      <c r="AKJ76" s="24"/>
      <c r="AKK76" s="24"/>
      <c r="AKL76" s="24"/>
      <c r="AKM76" s="24"/>
      <c r="AKN76" s="24"/>
      <c r="AKO76" s="24"/>
      <c r="AKP76" s="24"/>
      <c r="AKQ76" s="24"/>
      <c r="AKR76" s="24"/>
      <c r="AKS76" s="24"/>
      <c r="AKT76" s="24"/>
      <c r="AKU76" s="24"/>
      <c r="AKV76" s="24"/>
      <c r="AKW76" s="24"/>
      <c r="AKX76" s="24"/>
      <c r="AKY76" s="24"/>
      <c r="AKZ76" s="24"/>
      <c r="ALA76" s="24"/>
      <c r="ALB76" s="24"/>
      <c r="ALC76" s="24"/>
      <c r="ALD76" s="24"/>
      <c r="ALE76" s="24"/>
      <c r="ALF76" s="24"/>
      <c r="ALG76" s="24"/>
      <c r="ALH76" s="24"/>
      <c r="ALI76" s="24"/>
      <c r="ALJ76" s="24"/>
      <c r="ALK76" s="24"/>
      <c r="ALL76" s="24"/>
      <c r="ALM76" s="24"/>
      <c r="ALN76" s="24"/>
      <c r="ALO76" s="24"/>
      <c r="ALP76" s="24"/>
      <c r="ALQ76" s="24"/>
      <c r="ALR76" s="24"/>
      <c r="ALS76" s="24"/>
      <c r="ALT76" s="24"/>
      <c r="ALU76" s="24"/>
      <c r="ALV76" s="24"/>
      <c r="ALW76" s="24"/>
      <c r="ALX76" s="24"/>
      <c r="ALY76" s="24"/>
      <c r="ALZ76" s="24"/>
      <c r="AMA76" s="24"/>
      <c r="AMB76" s="24"/>
      <c r="AMC76" s="24"/>
    </row>
    <row r="77" spans="1:1017" s="61" customFormat="1">
      <c r="A77" s="132" t="s">
        <v>740</v>
      </c>
      <c r="B77" s="132" t="s">
        <v>219</v>
      </c>
      <c r="C77" s="134" t="s">
        <v>220</v>
      </c>
      <c r="D77" s="133" t="s">
        <v>218</v>
      </c>
      <c r="E77" s="132" t="s">
        <v>63</v>
      </c>
      <c r="F77" s="112">
        <v>526.35</v>
      </c>
      <c r="G77" s="60">
        <v>538.4</v>
      </c>
      <c r="H77" s="83">
        <f>$K$7</f>
        <v>0.15</v>
      </c>
      <c r="I77" s="60">
        <f>ROUND(((H77+1)*G77),2)</f>
        <v>619.16</v>
      </c>
      <c r="J77" s="60">
        <f t="shared" ref="J77" si="22">TRUNC((G77*F77),2)</f>
        <v>283386.84000000003</v>
      </c>
      <c r="K77" s="60">
        <f t="shared" ref="K77" si="23">TRUNC((I77*F77),2)</f>
        <v>325894.86</v>
      </c>
      <c r="L77" s="58">
        <v>343548.64</v>
      </c>
      <c r="M77" s="184">
        <f>L77-K77</f>
        <v>17653.780000000028</v>
      </c>
      <c r="N77" s="24"/>
      <c r="O77" s="24"/>
      <c r="P77" s="24"/>
      <c r="Q77" s="24"/>
      <c r="R77" s="24"/>
      <c r="S77" s="24"/>
      <c r="T77" s="24"/>
      <c r="U77" s="24"/>
      <c r="V77" s="24"/>
      <c r="W77" s="24"/>
      <c r="X77" s="24"/>
      <c r="Y77" s="24"/>
      <c r="Z77" s="24"/>
      <c r="AA77" s="24"/>
      <c r="AB77" s="24"/>
      <c r="AC77" s="24"/>
      <c r="AD77" s="24"/>
      <c r="AE77" s="24"/>
      <c r="AF77" s="24"/>
      <c r="AG77" s="24"/>
      <c r="AH77" s="24"/>
      <c r="AI77" s="24"/>
      <c r="AJ77" s="24"/>
      <c r="AK77" s="24"/>
      <c r="AL77" s="24"/>
      <c r="AM77" s="24"/>
      <c r="AN77" s="24"/>
      <c r="AO77" s="24"/>
      <c r="AP77" s="24"/>
      <c r="AQ77" s="24"/>
      <c r="AR77" s="24"/>
      <c r="AS77" s="24"/>
      <c r="AT77" s="24"/>
      <c r="AU77" s="24"/>
      <c r="AV77" s="24"/>
      <c r="AW77" s="24"/>
      <c r="AX77" s="24"/>
      <c r="AY77" s="24"/>
      <c r="AZ77" s="24"/>
      <c r="BA77" s="24"/>
      <c r="BB77" s="24"/>
      <c r="BC77" s="24"/>
      <c r="BD77" s="24"/>
      <c r="BE77" s="24"/>
      <c r="BF77" s="24"/>
      <c r="BG77" s="24"/>
      <c r="BH77" s="24"/>
      <c r="BI77" s="24"/>
      <c r="BJ77" s="24"/>
      <c r="BK77" s="24"/>
      <c r="BL77" s="24"/>
      <c r="BM77" s="24"/>
      <c r="BN77" s="24"/>
      <c r="BO77" s="24"/>
      <c r="BP77" s="24"/>
      <c r="BQ77" s="24"/>
      <c r="BR77" s="24"/>
      <c r="BS77" s="24"/>
      <c r="BT77" s="24"/>
      <c r="BU77" s="24"/>
      <c r="BV77" s="24"/>
      <c r="BW77" s="24"/>
      <c r="BX77" s="24"/>
      <c r="BY77" s="24"/>
      <c r="BZ77" s="24"/>
      <c r="CA77" s="24"/>
      <c r="CB77" s="24"/>
      <c r="CC77" s="24"/>
      <c r="CD77" s="24"/>
      <c r="CE77" s="24"/>
      <c r="CF77" s="24"/>
      <c r="CG77" s="24"/>
      <c r="CH77" s="24"/>
      <c r="CI77" s="24"/>
      <c r="CJ77" s="24"/>
      <c r="CK77" s="24"/>
      <c r="CL77" s="24"/>
      <c r="CM77" s="24"/>
      <c r="CN77" s="24"/>
      <c r="CO77" s="24"/>
      <c r="CP77" s="24"/>
      <c r="CQ77" s="24"/>
      <c r="CR77" s="24"/>
      <c r="CS77" s="24"/>
      <c r="CT77" s="24"/>
      <c r="CU77" s="24"/>
      <c r="CV77" s="24"/>
      <c r="CW77" s="24"/>
      <c r="CX77" s="24"/>
      <c r="CY77" s="24"/>
      <c r="CZ77" s="24"/>
      <c r="DA77" s="24"/>
      <c r="DB77" s="24"/>
      <c r="DC77" s="24"/>
      <c r="DD77" s="24"/>
      <c r="DE77" s="24"/>
      <c r="DF77" s="24"/>
      <c r="DG77" s="24"/>
      <c r="DH77" s="24"/>
      <c r="DI77" s="24"/>
      <c r="DJ77" s="24"/>
      <c r="DK77" s="24"/>
      <c r="DL77" s="24"/>
      <c r="DM77" s="24"/>
      <c r="DN77" s="24"/>
      <c r="DO77" s="24"/>
      <c r="DP77" s="24"/>
      <c r="DQ77" s="24"/>
      <c r="DR77" s="24"/>
      <c r="DS77" s="24"/>
      <c r="DT77" s="24"/>
      <c r="DU77" s="24"/>
      <c r="DV77" s="24"/>
      <c r="DW77" s="24"/>
      <c r="DX77" s="24"/>
      <c r="DY77" s="24"/>
      <c r="DZ77" s="24"/>
      <c r="EA77" s="24"/>
      <c r="EB77" s="24"/>
      <c r="EC77" s="24"/>
      <c r="ED77" s="24"/>
      <c r="EE77" s="24"/>
      <c r="EF77" s="24"/>
      <c r="EG77" s="24"/>
      <c r="EH77" s="24"/>
      <c r="EI77" s="24"/>
      <c r="EJ77" s="24"/>
      <c r="EK77" s="24"/>
      <c r="EL77" s="24"/>
      <c r="EM77" s="24"/>
      <c r="EN77" s="24"/>
      <c r="EO77" s="24"/>
      <c r="EP77" s="24"/>
      <c r="EQ77" s="24"/>
      <c r="ER77" s="24"/>
      <c r="ES77" s="24"/>
      <c r="ET77" s="24"/>
      <c r="EU77" s="24"/>
      <c r="EV77" s="24"/>
      <c r="EW77" s="24"/>
      <c r="EX77" s="24"/>
      <c r="EY77" s="24"/>
      <c r="EZ77" s="24"/>
      <c r="FA77" s="24"/>
      <c r="FB77" s="24"/>
      <c r="FC77" s="24"/>
      <c r="FD77" s="24"/>
      <c r="FE77" s="24"/>
      <c r="FF77" s="24"/>
      <c r="FG77" s="24"/>
      <c r="FH77" s="24"/>
      <c r="FI77" s="24"/>
      <c r="FJ77" s="24"/>
      <c r="FK77" s="24"/>
      <c r="FL77" s="24"/>
      <c r="FM77" s="24"/>
      <c r="FN77" s="24"/>
      <c r="FO77" s="24"/>
      <c r="FP77" s="24"/>
      <c r="FQ77" s="24"/>
      <c r="FR77" s="24"/>
      <c r="FS77" s="24"/>
      <c r="FT77" s="24"/>
      <c r="FU77" s="24"/>
      <c r="FV77" s="24"/>
      <c r="FW77" s="24"/>
      <c r="FX77" s="24"/>
      <c r="FY77" s="24"/>
      <c r="FZ77" s="24"/>
      <c r="GA77" s="24"/>
      <c r="GB77" s="24"/>
      <c r="GC77" s="24"/>
      <c r="GD77" s="24"/>
      <c r="GE77" s="24"/>
      <c r="GF77" s="24"/>
      <c r="GG77" s="24"/>
      <c r="GH77" s="24"/>
      <c r="GI77" s="24"/>
      <c r="GJ77" s="24"/>
      <c r="GK77" s="24"/>
      <c r="GL77" s="24"/>
      <c r="GM77" s="24"/>
      <c r="GN77" s="24"/>
      <c r="GO77" s="24"/>
      <c r="GP77" s="24"/>
      <c r="GQ77" s="24"/>
      <c r="GR77" s="24"/>
      <c r="GS77" s="24"/>
      <c r="GT77" s="24"/>
      <c r="GU77" s="24"/>
      <c r="GV77" s="24"/>
      <c r="GW77" s="24"/>
      <c r="GX77" s="24"/>
      <c r="GY77" s="24"/>
      <c r="GZ77" s="24"/>
      <c r="HA77" s="24"/>
      <c r="HB77" s="24"/>
      <c r="HC77" s="24"/>
      <c r="HD77" s="24"/>
      <c r="HE77" s="24"/>
      <c r="HF77" s="24"/>
      <c r="HG77" s="24"/>
      <c r="HH77" s="24"/>
      <c r="HI77" s="24"/>
      <c r="HJ77" s="24"/>
      <c r="HK77" s="24"/>
      <c r="HL77" s="24"/>
      <c r="HM77" s="24"/>
      <c r="HN77" s="24"/>
      <c r="HO77" s="24"/>
      <c r="HP77" s="24"/>
      <c r="HQ77" s="24"/>
      <c r="HR77" s="24"/>
      <c r="HS77" s="24"/>
      <c r="HT77" s="24"/>
      <c r="HU77" s="24"/>
      <c r="HV77" s="24"/>
      <c r="HW77" s="24"/>
      <c r="HX77" s="24"/>
      <c r="HY77" s="24"/>
      <c r="HZ77" s="24"/>
      <c r="IA77" s="24"/>
      <c r="IB77" s="24"/>
      <c r="IC77" s="24"/>
      <c r="ID77" s="24"/>
      <c r="IE77" s="24"/>
      <c r="IF77" s="24"/>
      <c r="IG77" s="24"/>
      <c r="IH77" s="24"/>
      <c r="II77" s="24"/>
      <c r="IJ77" s="24"/>
      <c r="IK77" s="24"/>
      <c r="IL77" s="24"/>
      <c r="IM77" s="24"/>
      <c r="IN77" s="24"/>
      <c r="IO77" s="24"/>
      <c r="IP77" s="24"/>
      <c r="IQ77" s="24"/>
      <c r="IR77" s="24"/>
      <c r="IS77" s="24"/>
      <c r="IT77" s="24"/>
      <c r="IU77" s="24"/>
      <c r="IV77" s="24"/>
      <c r="IW77" s="24"/>
      <c r="IX77" s="24"/>
      <c r="IY77" s="24"/>
      <c r="IZ77" s="24"/>
      <c r="JA77" s="24"/>
      <c r="JB77" s="24"/>
      <c r="JC77" s="24"/>
      <c r="JD77" s="24"/>
      <c r="JE77" s="24"/>
      <c r="JF77" s="24"/>
      <c r="JG77" s="24"/>
      <c r="JH77" s="24"/>
      <c r="JI77" s="24"/>
      <c r="JJ77" s="24"/>
      <c r="JK77" s="24"/>
      <c r="JL77" s="24"/>
      <c r="JM77" s="24"/>
      <c r="JN77" s="24"/>
      <c r="JO77" s="24"/>
      <c r="JP77" s="24"/>
      <c r="JQ77" s="24"/>
      <c r="JR77" s="24"/>
      <c r="JS77" s="24"/>
      <c r="JT77" s="24"/>
      <c r="JU77" s="24"/>
      <c r="JV77" s="24"/>
      <c r="JW77" s="24"/>
      <c r="JX77" s="24"/>
      <c r="JY77" s="24"/>
      <c r="JZ77" s="24"/>
      <c r="KA77" s="24"/>
      <c r="KB77" s="24"/>
      <c r="KC77" s="24"/>
      <c r="KD77" s="24"/>
      <c r="KE77" s="24"/>
      <c r="KF77" s="24"/>
      <c r="KG77" s="24"/>
      <c r="KH77" s="24"/>
      <c r="KI77" s="24"/>
      <c r="KJ77" s="24"/>
      <c r="KK77" s="24"/>
      <c r="KL77" s="24"/>
      <c r="KM77" s="24"/>
      <c r="KN77" s="24"/>
      <c r="KO77" s="24"/>
      <c r="KP77" s="24"/>
      <c r="KQ77" s="24"/>
      <c r="KR77" s="24"/>
      <c r="KS77" s="24"/>
      <c r="KT77" s="24"/>
      <c r="KU77" s="24"/>
      <c r="KV77" s="24"/>
      <c r="KW77" s="24"/>
      <c r="KX77" s="24"/>
      <c r="KY77" s="24"/>
      <c r="KZ77" s="24"/>
      <c r="LA77" s="24"/>
      <c r="LB77" s="24"/>
      <c r="LC77" s="24"/>
      <c r="LD77" s="24"/>
      <c r="LE77" s="24"/>
      <c r="LF77" s="24"/>
      <c r="LG77" s="24"/>
      <c r="LH77" s="24"/>
      <c r="LI77" s="24"/>
      <c r="LJ77" s="24"/>
      <c r="LK77" s="24"/>
      <c r="LL77" s="24"/>
      <c r="LM77" s="24"/>
      <c r="LN77" s="24"/>
      <c r="LO77" s="24"/>
      <c r="LP77" s="24"/>
      <c r="LQ77" s="24"/>
      <c r="LR77" s="24"/>
      <c r="LS77" s="24"/>
      <c r="LT77" s="24"/>
      <c r="LU77" s="24"/>
      <c r="LV77" s="24"/>
      <c r="LW77" s="24"/>
      <c r="LX77" s="24"/>
      <c r="LY77" s="24"/>
      <c r="LZ77" s="24"/>
      <c r="MA77" s="24"/>
      <c r="MB77" s="24"/>
      <c r="MC77" s="24"/>
      <c r="MD77" s="24"/>
      <c r="ME77" s="24"/>
      <c r="MF77" s="24"/>
      <c r="MG77" s="24"/>
      <c r="MH77" s="24"/>
      <c r="MI77" s="24"/>
      <c r="MJ77" s="24"/>
      <c r="MK77" s="24"/>
      <c r="ML77" s="24"/>
      <c r="MM77" s="24"/>
      <c r="MN77" s="24"/>
      <c r="MO77" s="24"/>
      <c r="MP77" s="24"/>
      <c r="MQ77" s="24"/>
      <c r="MR77" s="24"/>
      <c r="MS77" s="24"/>
      <c r="MT77" s="24"/>
      <c r="MU77" s="24"/>
      <c r="MV77" s="24"/>
      <c r="MW77" s="24"/>
      <c r="MX77" s="24"/>
      <c r="MY77" s="24"/>
      <c r="MZ77" s="24"/>
      <c r="NA77" s="24"/>
      <c r="NB77" s="24"/>
      <c r="NC77" s="24"/>
      <c r="ND77" s="24"/>
      <c r="NE77" s="24"/>
      <c r="NF77" s="24"/>
      <c r="NG77" s="24"/>
      <c r="NH77" s="24"/>
      <c r="NI77" s="24"/>
      <c r="NJ77" s="24"/>
      <c r="NK77" s="24"/>
      <c r="NL77" s="24"/>
      <c r="NM77" s="24"/>
      <c r="NN77" s="24"/>
      <c r="NO77" s="24"/>
      <c r="NP77" s="24"/>
      <c r="NQ77" s="24"/>
      <c r="NR77" s="24"/>
      <c r="NS77" s="24"/>
      <c r="NT77" s="24"/>
      <c r="NU77" s="24"/>
      <c r="NV77" s="24"/>
      <c r="NW77" s="24"/>
      <c r="NX77" s="24"/>
      <c r="NY77" s="24"/>
      <c r="NZ77" s="24"/>
      <c r="OA77" s="24"/>
      <c r="OB77" s="24"/>
      <c r="OC77" s="24"/>
      <c r="OD77" s="24"/>
      <c r="OE77" s="24"/>
      <c r="OF77" s="24"/>
      <c r="OG77" s="24"/>
      <c r="OH77" s="24"/>
      <c r="OI77" s="24"/>
      <c r="OJ77" s="24"/>
      <c r="OK77" s="24"/>
      <c r="OL77" s="24"/>
      <c r="OM77" s="24"/>
      <c r="ON77" s="24"/>
      <c r="OO77" s="24"/>
      <c r="OP77" s="24"/>
      <c r="OQ77" s="24"/>
      <c r="OR77" s="24"/>
      <c r="OS77" s="24"/>
      <c r="OT77" s="24"/>
      <c r="OU77" s="24"/>
      <c r="OV77" s="24"/>
      <c r="OW77" s="24"/>
      <c r="OX77" s="24"/>
      <c r="OY77" s="24"/>
      <c r="OZ77" s="24"/>
      <c r="PA77" s="24"/>
      <c r="PB77" s="24"/>
      <c r="PC77" s="24"/>
      <c r="PD77" s="24"/>
      <c r="PE77" s="24"/>
      <c r="PF77" s="24"/>
      <c r="PG77" s="24"/>
      <c r="PH77" s="24"/>
      <c r="PI77" s="24"/>
      <c r="PJ77" s="24"/>
      <c r="PK77" s="24"/>
      <c r="PL77" s="24"/>
      <c r="PM77" s="24"/>
      <c r="PN77" s="24"/>
      <c r="PO77" s="24"/>
      <c r="PP77" s="24"/>
      <c r="PQ77" s="24"/>
      <c r="PR77" s="24"/>
      <c r="PS77" s="24"/>
      <c r="PT77" s="24"/>
      <c r="PU77" s="24"/>
      <c r="PV77" s="24"/>
      <c r="PW77" s="24"/>
      <c r="PX77" s="24"/>
      <c r="PY77" s="24"/>
      <c r="PZ77" s="24"/>
      <c r="QA77" s="24"/>
      <c r="QB77" s="24"/>
      <c r="QC77" s="24"/>
      <c r="QD77" s="24"/>
      <c r="QE77" s="24"/>
      <c r="QF77" s="24"/>
      <c r="QG77" s="24"/>
      <c r="QH77" s="24"/>
      <c r="QI77" s="24"/>
      <c r="QJ77" s="24"/>
      <c r="QK77" s="24"/>
      <c r="QL77" s="24"/>
      <c r="QM77" s="24"/>
      <c r="QN77" s="24"/>
      <c r="QO77" s="24"/>
      <c r="QP77" s="24"/>
      <c r="QQ77" s="24"/>
      <c r="QR77" s="24"/>
      <c r="QS77" s="24"/>
      <c r="QT77" s="24"/>
      <c r="QU77" s="24"/>
      <c r="QV77" s="24"/>
      <c r="QW77" s="24"/>
      <c r="QX77" s="24"/>
      <c r="QY77" s="24"/>
      <c r="QZ77" s="24"/>
      <c r="RA77" s="24"/>
      <c r="RB77" s="24"/>
      <c r="RC77" s="24"/>
      <c r="RD77" s="24"/>
      <c r="RE77" s="24"/>
      <c r="RF77" s="24"/>
      <c r="RG77" s="24"/>
      <c r="RH77" s="24"/>
      <c r="RI77" s="24"/>
      <c r="RJ77" s="24"/>
      <c r="RK77" s="24"/>
      <c r="RL77" s="24"/>
      <c r="RM77" s="24"/>
      <c r="RN77" s="24"/>
      <c r="RO77" s="24"/>
      <c r="RP77" s="24"/>
      <c r="RQ77" s="24"/>
      <c r="RR77" s="24"/>
      <c r="RS77" s="24"/>
      <c r="RT77" s="24"/>
      <c r="RU77" s="24"/>
      <c r="RV77" s="24"/>
      <c r="RW77" s="24"/>
      <c r="RX77" s="24"/>
      <c r="RY77" s="24"/>
      <c r="RZ77" s="24"/>
      <c r="SA77" s="24"/>
      <c r="SB77" s="24"/>
      <c r="SC77" s="24"/>
      <c r="SD77" s="24"/>
      <c r="SE77" s="24"/>
      <c r="SF77" s="24"/>
      <c r="SG77" s="24"/>
      <c r="SH77" s="24"/>
      <c r="SI77" s="24"/>
      <c r="SJ77" s="24"/>
      <c r="SK77" s="24"/>
      <c r="SL77" s="24"/>
      <c r="SM77" s="24"/>
      <c r="SN77" s="24"/>
      <c r="SO77" s="24"/>
      <c r="SP77" s="24"/>
      <c r="SQ77" s="24"/>
      <c r="SR77" s="24"/>
      <c r="SS77" s="24"/>
      <c r="ST77" s="24"/>
      <c r="SU77" s="24"/>
      <c r="SV77" s="24"/>
      <c r="SW77" s="24"/>
      <c r="SX77" s="24"/>
      <c r="SY77" s="24"/>
      <c r="SZ77" s="24"/>
      <c r="TA77" s="24"/>
      <c r="TB77" s="24"/>
      <c r="TC77" s="24"/>
      <c r="TD77" s="24"/>
      <c r="TE77" s="24"/>
      <c r="TF77" s="24"/>
      <c r="TG77" s="24"/>
      <c r="TH77" s="24"/>
      <c r="TI77" s="24"/>
      <c r="TJ77" s="24"/>
      <c r="TK77" s="24"/>
      <c r="TL77" s="24"/>
      <c r="TM77" s="24"/>
      <c r="TN77" s="24"/>
      <c r="TO77" s="24"/>
      <c r="TP77" s="24"/>
      <c r="TQ77" s="24"/>
      <c r="TR77" s="24"/>
      <c r="TS77" s="24"/>
      <c r="TT77" s="24"/>
      <c r="TU77" s="24"/>
      <c r="TV77" s="24"/>
      <c r="TW77" s="24"/>
      <c r="TX77" s="24"/>
      <c r="TY77" s="24"/>
      <c r="TZ77" s="24"/>
      <c r="UA77" s="24"/>
      <c r="UB77" s="24"/>
      <c r="UC77" s="24"/>
      <c r="UD77" s="24"/>
      <c r="UE77" s="24"/>
      <c r="UF77" s="24"/>
      <c r="UG77" s="24"/>
      <c r="UH77" s="24"/>
      <c r="UI77" s="24"/>
      <c r="UJ77" s="24"/>
      <c r="UK77" s="24"/>
      <c r="UL77" s="24"/>
      <c r="UM77" s="24"/>
      <c r="UN77" s="24"/>
      <c r="UO77" s="24"/>
      <c r="UP77" s="24"/>
      <c r="UQ77" s="24"/>
      <c r="UR77" s="24"/>
      <c r="US77" s="24"/>
      <c r="UT77" s="24"/>
      <c r="UU77" s="24"/>
      <c r="UV77" s="24"/>
      <c r="UW77" s="24"/>
      <c r="UX77" s="24"/>
      <c r="UY77" s="24"/>
      <c r="UZ77" s="24"/>
      <c r="VA77" s="24"/>
      <c r="VB77" s="24"/>
      <c r="VC77" s="24"/>
      <c r="VD77" s="24"/>
      <c r="VE77" s="24"/>
      <c r="VF77" s="24"/>
      <c r="VG77" s="24"/>
      <c r="VH77" s="24"/>
      <c r="VI77" s="24"/>
      <c r="VJ77" s="24"/>
      <c r="VK77" s="24"/>
      <c r="VL77" s="24"/>
      <c r="VM77" s="24"/>
      <c r="VN77" s="24"/>
      <c r="VO77" s="24"/>
      <c r="VP77" s="24"/>
      <c r="VQ77" s="24"/>
      <c r="VR77" s="24"/>
      <c r="VS77" s="24"/>
      <c r="VT77" s="24"/>
      <c r="VU77" s="24"/>
      <c r="VV77" s="24"/>
      <c r="VW77" s="24"/>
      <c r="VX77" s="24"/>
      <c r="VY77" s="24"/>
      <c r="VZ77" s="24"/>
      <c r="WA77" s="24"/>
      <c r="WB77" s="24"/>
      <c r="WC77" s="24"/>
      <c r="WD77" s="24"/>
      <c r="WE77" s="24"/>
      <c r="WF77" s="24"/>
      <c r="WG77" s="24"/>
      <c r="WH77" s="24"/>
      <c r="WI77" s="24"/>
      <c r="WJ77" s="24"/>
      <c r="WK77" s="24"/>
      <c r="WL77" s="24"/>
      <c r="WM77" s="24"/>
      <c r="WN77" s="24"/>
      <c r="WO77" s="24"/>
      <c r="WP77" s="24"/>
      <c r="WQ77" s="24"/>
      <c r="WR77" s="24"/>
      <c r="WS77" s="24"/>
      <c r="WT77" s="24"/>
      <c r="WU77" s="24"/>
      <c r="WV77" s="24"/>
      <c r="WW77" s="24"/>
      <c r="WX77" s="24"/>
      <c r="WY77" s="24"/>
      <c r="WZ77" s="24"/>
      <c r="XA77" s="24"/>
      <c r="XB77" s="24"/>
      <c r="XC77" s="24"/>
      <c r="XD77" s="24"/>
      <c r="XE77" s="24"/>
      <c r="XF77" s="24"/>
      <c r="XG77" s="24"/>
      <c r="XH77" s="24"/>
      <c r="XI77" s="24"/>
      <c r="XJ77" s="24"/>
      <c r="XK77" s="24"/>
      <c r="XL77" s="24"/>
      <c r="XM77" s="24"/>
      <c r="XN77" s="24"/>
      <c r="XO77" s="24"/>
      <c r="XP77" s="24"/>
      <c r="XQ77" s="24"/>
      <c r="XR77" s="24"/>
      <c r="XS77" s="24"/>
      <c r="XT77" s="24"/>
      <c r="XU77" s="24"/>
      <c r="XV77" s="24"/>
      <c r="XW77" s="24"/>
      <c r="XX77" s="24"/>
      <c r="XY77" s="24"/>
      <c r="XZ77" s="24"/>
      <c r="YA77" s="24"/>
      <c r="YB77" s="24"/>
      <c r="YC77" s="24"/>
      <c r="YD77" s="24"/>
      <c r="YE77" s="24"/>
      <c r="YF77" s="24"/>
      <c r="YG77" s="24"/>
      <c r="YH77" s="24"/>
      <c r="YI77" s="24"/>
      <c r="YJ77" s="24"/>
      <c r="YK77" s="24"/>
      <c r="YL77" s="24"/>
      <c r="YM77" s="24"/>
      <c r="YN77" s="24"/>
      <c r="YO77" s="24"/>
      <c r="YP77" s="24"/>
      <c r="YQ77" s="24"/>
      <c r="YR77" s="24"/>
      <c r="YS77" s="24"/>
      <c r="YT77" s="24"/>
      <c r="YU77" s="24"/>
      <c r="YV77" s="24"/>
      <c r="YW77" s="24"/>
      <c r="YX77" s="24"/>
      <c r="YY77" s="24"/>
      <c r="YZ77" s="24"/>
      <c r="ZA77" s="24"/>
      <c r="ZB77" s="24"/>
      <c r="ZC77" s="24"/>
      <c r="ZD77" s="24"/>
      <c r="ZE77" s="24"/>
      <c r="ZF77" s="24"/>
      <c r="ZG77" s="24"/>
      <c r="ZH77" s="24"/>
      <c r="ZI77" s="24"/>
      <c r="ZJ77" s="24"/>
      <c r="ZK77" s="24"/>
      <c r="ZL77" s="24"/>
      <c r="ZM77" s="24"/>
      <c r="ZN77" s="24"/>
      <c r="ZO77" s="24"/>
      <c r="ZP77" s="24"/>
      <c r="ZQ77" s="24"/>
      <c r="ZR77" s="24"/>
      <c r="ZS77" s="24"/>
      <c r="ZT77" s="24"/>
      <c r="ZU77" s="24"/>
      <c r="ZV77" s="24"/>
      <c r="ZW77" s="24"/>
      <c r="ZX77" s="24"/>
      <c r="ZY77" s="24"/>
      <c r="ZZ77" s="24"/>
      <c r="AAA77" s="24"/>
      <c r="AAB77" s="24"/>
      <c r="AAC77" s="24"/>
      <c r="AAD77" s="24"/>
      <c r="AAE77" s="24"/>
      <c r="AAF77" s="24"/>
      <c r="AAG77" s="24"/>
      <c r="AAH77" s="24"/>
      <c r="AAI77" s="24"/>
      <c r="AAJ77" s="24"/>
      <c r="AAK77" s="24"/>
      <c r="AAL77" s="24"/>
      <c r="AAM77" s="24"/>
      <c r="AAN77" s="24"/>
      <c r="AAO77" s="24"/>
      <c r="AAP77" s="24"/>
      <c r="AAQ77" s="24"/>
      <c r="AAR77" s="24"/>
      <c r="AAS77" s="24"/>
      <c r="AAT77" s="24"/>
      <c r="AAU77" s="24"/>
      <c r="AAV77" s="24"/>
      <c r="AAW77" s="24"/>
      <c r="AAX77" s="24"/>
      <c r="AAY77" s="24"/>
      <c r="AAZ77" s="24"/>
      <c r="ABA77" s="24"/>
      <c r="ABB77" s="24"/>
      <c r="ABC77" s="24"/>
      <c r="ABD77" s="24"/>
      <c r="ABE77" s="24"/>
      <c r="ABF77" s="24"/>
      <c r="ABG77" s="24"/>
      <c r="ABH77" s="24"/>
      <c r="ABI77" s="24"/>
      <c r="ABJ77" s="24"/>
      <c r="ABK77" s="24"/>
      <c r="ABL77" s="24"/>
      <c r="ABM77" s="24"/>
      <c r="ABN77" s="24"/>
      <c r="ABO77" s="24"/>
      <c r="ABP77" s="24"/>
      <c r="ABQ77" s="24"/>
      <c r="ABR77" s="24"/>
      <c r="ABS77" s="24"/>
      <c r="ABT77" s="24"/>
      <c r="ABU77" s="24"/>
      <c r="ABV77" s="24"/>
      <c r="ABW77" s="24"/>
      <c r="ABX77" s="24"/>
      <c r="ABY77" s="24"/>
      <c r="ABZ77" s="24"/>
      <c r="ACA77" s="24"/>
      <c r="ACB77" s="24"/>
      <c r="ACC77" s="24"/>
      <c r="ACD77" s="24"/>
      <c r="ACE77" s="24"/>
      <c r="ACF77" s="24"/>
      <c r="ACG77" s="24"/>
      <c r="ACH77" s="24"/>
      <c r="ACI77" s="24"/>
      <c r="ACJ77" s="24"/>
      <c r="ACK77" s="24"/>
      <c r="ACL77" s="24"/>
      <c r="ACM77" s="24"/>
      <c r="ACN77" s="24"/>
      <c r="ACO77" s="24"/>
      <c r="ACP77" s="24"/>
      <c r="ACQ77" s="24"/>
      <c r="ACR77" s="24"/>
      <c r="ACS77" s="24"/>
      <c r="ACT77" s="24"/>
      <c r="ACU77" s="24"/>
      <c r="ACV77" s="24"/>
      <c r="ACW77" s="24"/>
      <c r="ACX77" s="24"/>
      <c r="ACY77" s="24"/>
      <c r="ACZ77" s="24"/>
      <c r="ADA77" s="24"/>
      <c r="ADB77" s="24"/>
      <c r="ADC77" s="24"/>
      <c r="ADD77" s="24"/>
      <c r="ADE77" s="24"/>
      <c r="ADF77" s="24"/>
      <c r="ADG77" s="24"/>
      <c r="ADH77" s="24"/>
      <c r="ADI77" s="24"/>
      <c r="ADJ77" s="24"/>
      <c r="ADK77" s="24"/>
      <c r="ADL77" s="24"/>
      <c r="ADM77" s="24"/>
      <c r="ADN77" s="24"/>
      <c r="ADO77" s="24"/>
      <c r="ADP77" s="24"/>
      <c r="ADQ77" s="24"/>
      <c r="ADR77" s="24"/>
      <c r="ADS77" s="24"/>
      <c r="ADT77" s="24"/>
      <c r="ADU77" s="24"/>
      <c r="ADV77" s="24"/>
      <c r="ADW77" s="24"/>
      <c r="ADX77" s="24"/>
      <c r="ADY77" s="24"/>
      <c r="ADZ77" s="24"/>
      <c r="AEA77" s="24"/>
      <c r="AEB77" s="24"/>
      <c r="AEC77" s="24"/>
      <c r="AED77" s="24"/>
      <c r="AEE77" s="24"/>
      <c r="AEF77" s="24"/>
      <c r="AEG77" s="24"/>
      <c r="AEH77" s="24"/>
      <c r="AEI77" s="24"/>
      <c r="AEJ77" s="24"/>
      <c r="AEK77" s="24"/>
      <c r="AEL77" s="24"/>
      <c r="AEM77" s="24"/>
      <c r="AEN77" s="24"/>
      <c r="AEO77" s="24"/>
      <c r="AEP77" s="24"/>
      <c r="AEQ77" s="24"/>
      <c r="AER77" s="24"/>
      <c r="AES77" s="24"/>
      <c r="AET77" s="24"/>
      <c r="AEU77" s="24"/>
      <c r="AEV77" s="24"/>
      <c r="AEW77" s="24"/>
      <c r="AEX77" s="24"/>
      <c r="AEY77" s="24"/>
      <c r="AEZ77" s="24"/>
      <c r="AFA77" s="24"/>
      <c r="AFB77" s="24"/>
      <c r="AFC77" s="24"/>
      <c r="AFD77" s="24"/>
      <c r="AFE77" s="24"/>
      <c r="AFF77" s="24"/>
      <c r="AFG77" s="24"/>
      <c r="AFH77" s="24"/>
      <c r="AFI77" s="24"/>
      <c r="AFJ77" s="24"/>
      <c r="AFK77" s="24"/>
      <c r="AFL77" s="24"/>
      <c r="AFM77" s="24"/>
      <c r="AFN77" s="24"/>
      <c r="AFO77" s="24"/>
      <c r="AFP77" s="24"/>
      <c r="AFQ77" s="24"/>
      <c r="AFR77" s="24"/>
      <c r="AFS77" s="24"/>
      <c r="AFT77" s="24"/>
      <c r="AFU77" s="24"/>
      <c r="AFV77" s="24"/>
      <c r="AFW77" s="24"/>
      <c r="AFX77" s="24"/>
      <c r="AFY77" s="24"/>
      <c r="AFZ77" s="24"/>
      <c r="AGA77" s="24"/>
      <c r="AGB77" s="24"/>
      <c r="AGC77" s="24"/>
      <c r="AGD77" s="24"/>
      <c r="AGE77" s="24"/>
      <c r="AGF77" s="24"/>
      <c r="AGG77" s="24"/>
      <c r="AGH77" s="24"/>
      <c r="AGI77" s="24"/>
      <c r="AGJ77" s="24"/>
      <c r="AGK77" s="24"/>
      <c r="AGL77" s="24"/>
      <c r="AGM77" s="24"/>
      <c r="AGN77" s="24"/>
      <c r="AGO77" s="24"/>
      <c r="AGP77" s="24"/>
      <c r="AGQ77" s="24"/>
      <c r="AGR77" s="24"/>
      <c r="AGS77" s="24"/>
      <c r="AGT77" s="24"/>
      <c r="AGU77" s="24"/>
      <c r="AGV77" s="24"/>
      <c r="AGW77" s="24"/>
      <c r="AGX77" s="24"/>
      <c r="AGY77" s="24"/>
      <c r="AGZ77" s="24"/>
      <c r="AHA77" s="24"/>
      <c r="AHB77" s="24"/>
      <c r="AHC77" s="24"/>
      <c r="AHD77" s="24"/>
      <c r="AHE77" s="24"/>
      <c r="AHF77" s="24"/>
      <c r="AHG77" s="24"/>
      <c r="AHH77" s="24"/>
      <c r="AHI77" s="24"/>
      <c r="AHJ77" s="24"/>
      <c r="AHK77" s="24"/>
      <c r="AHL77" s="24"/>
      <c r="AHM77" s="24"/>
      <c r="AHN77" s="24"/>
      <c r="AHO77" s="24"/>
      <c r="AHP77" s="24"/>
      <c r="AHQ77" s="24"/>
      <c r="AHR77" s="24"/>
      <c r="AHS77" s="24"/>
      <c r="AHT77" s="24"/>
      <c r="AHU77" s="24"/>
      <c r="AHV77" s="24"/>
      <c r="AHW77" s="24"/>
      <c r="AHX77" s="24"/>
      <c r="AHY77" s="24"/>
      <c r="AHZ77" s="24"/>
      <c r="AIA77" s="24"/>
      <c r="AIB77" s="24"/>
      <c r="AIC77" s="24"/>
      <c r="AID77" s="24"/>
      <c r="AIE77" s="24"/>
      <c r="AIF77" s="24"/>
      <c r="AIG77" s="24"/>
      <c r="AIH77" s="24"/>
      <c r="AII77" s="24"/>
      <c r="AIJ77" s="24"/>
      <c r="AIK77" s="24"/>
      <c r="AIL77" s="24"/>
      <c r="AIM77" s="24"/>
      <c r="AIN77" s="24"/>
      <c r="AIO77" s="24"/>
      <c r="AIP77" s="24"/>
      <c r="AIQ77" s="24"/>
      <c r="AIR77" s="24"/>
      <c r="AIS77" s="24"/>
      <c r="AIT77" s="24"/>
      <c r="AIU77" s="24"/>
      <c r="AIV77" s="24"/>
      <c r="AIW77" s="24"/>
      <c r="AIX77" s="24"/>
      <c r="AIY77" s="24"/>
      <c r="AIZ77" s="24"/>
      <c r="AJA77" s="24"/>
      <c r="AJB77" s="24"/>
      <c r="AJC77" s="24"/>
      <c r="AJD77" s="24"/>
      <c r="AJE77" s="24"/>
      <c r="AJF77" s="24"/>
      <c r="AJG77" s="24"/>
      <c r="AJH77" s="24"/>
      <c r="AJI77" s="24"/>
      <c r="AJJ77" s="24"/>
      <c r="AJK77" s="24"/>
      <c r="AJL77" s="24"/>
      <c r="AJM77" s="24"/>
      <c r="AJN77" s="24"/>
      <c r="AJO77" s="24"/>
      <c r="AJP77" s="24"/>
      <c r="AJQ77" s="24"/>
      <c r="AJR77" s="24"/>
      <c r="AJS77" s="24"/>
      <c r="AJT77" s="24"/>
      <c r="AJU77" s="24"/>
      <c r="AJV77" s="24"/>
      <c r="AJW77" s="24"/>
      <c r="AJX77" s="24"/>
      <c r="AJY77" s="24"/>
      <c r="AJZ77" s="24"/>
      <c r="AKA77" s="24"/>
      <c r="AKB77" s="24"/>
      <c r="AKC77" s="24"/>
      <c r="AKD77" s="24"/>
      <c r="AKE77" s="24"/>
      <c r="AKF77" s="24"/>
      <c r="AKG77" s="24"/>
      <c r="AKH77" s="24"/>
      <c r="AKI77" s="24"/>
      <c r="AKJ77" s="24"/>
      <c r="AKK77" s="24"/>
      <c r="AKL77" s="24"/>
      <c r="AKM77" s="24"/>
      <c r="AKN77" s="24"/>
      <c r="AKO77" s="24"/>
      <c r="AKP77" s="24"/>
      <c r="AKQ77" s="24"/>
      <c r="AKR77" s="24"/>
      <c r="AKS77" s="24"/>
      <c r="AKT77" s="24"/>
      <c r="AKU77" s="24"/>
      <c r="AKV77" s="24"/>
      <c r="AKW77" s="24"/>
      <c r="AKX77" s="24"/>
      <c r="AKY77" s="24"/>
      <c r="AKZ77" s="24"/>
      <c r="ALA77" s="24"/>
      <c r="ALB77" s="24"/>
      <c r="ALC77" s="24"/>
      <c r="ALD77" s="24"/>
      <c r="ALE77" s="24"/>
      <c r="ALF77" s="24"/>
      <c r="ALG77" s="24"/>
      <c r="ALH77" s="24"/>
      <c r="ALI77" s="24"/>
      <c r="ALJ77" s="24"/>
      <c r="ALK77" s="24"/>
      <c r="ALL77" s="24"/>
      <c r="ALM77" s="24"/>
      <c r="ALN77" s="24"/>
      <c r="ALO77" s="24"/>
      <c r="ALP77" s="24"/>
      <c r="ALQ77" s="24"/>
      <c r="ALR77" s="24"/>
      <c r="ALS77" s="24"/>
      <c r="ALT77" s="24"/>
      <c r="ALU77" s="24"/>
      <c r="ALV77" s="24"/>
      <c r="ALW77" s="24"/>
      <c r="ALX77" s="24"/>
      <c r="ALY77" s="24"/>
      <c r="ALZ77" s="24"/>
      <c r="AMA77" s="24"/>
      <c r="AMB77" s="24"/>
      <c r="AMC77" s="24"/>
    </row>
    <row r="78" spans="1:1017" s="61" customFormat="1" ht="33">
      <c r="A78" s="132" t="s">
        <v>741</v>
      </c>
      <c r="B78" s="133" t="s">
        <v>222</v>
      </c>
      <c r="C78" s="134" t="s">
        <v>223</v>
      </c>
      <c r="D78" s="133" t="s">
        <v>218</v>
      </c>
      <c r="E78" s="62" t="s">
        <v>116</v>
      </c>
      <c r="F78" s="112">
        <v>373.33</v>
      </c>
      <c r="G78" s="60">
        <v>20.41</v>
      </c>
      <c r="H78" s="83">
        <f t="shared" si="18"/>
        <v>0.21229999999999999</v>
      </c>
      <c r="I78" s="60">
        <f t="shared" si="19"/>
        <v>24.74</v>
      </c>
      <c r="J78" s="60">
        <f t="shared" si="20"/>
        <v>7619.66</v>
      </c>
      <c r="K78" s="60">
        <f t="shared" si="21"/>
        <v>9236.18</v>
      </c>
      <c r="L78" s="58"/>
      <c r="M78" s="184"/>
      <c r="N78" s="24"/>
      <c r="O78" s="24"/>
      <c r="P78" s="24"/>
      <c r="Q78" s="24"/>
      <c r="R78" s="24"/>
      <c r="S78" s="24"/>
      <c r="T78" s="24"/>
      <c r="U78" s="24"/>
      <c r="V78" s="24"/>
      <c r="W78" s="24"/>
      <c r="X78" s="24"/>
      <c r="Y78" s="24"/>
      <c r="Z78" s="24"/>
      <c r="AA78" s="24"/>
      <c r="AB78" s="24"/>
      <c r="AC78" s="24"/>
      <c r="AD78" s="24"/>
      <c r="AE78" s="24"/>
      <c r="AF78" s="24"/>
      <c r="AG78" s="24"/>
      <c r="AH78" s="24"/>
      <c r="AI78" s="24"/>
      <c r="AJ78" s="24"/>
      <c r="AK78" s="24"/>
      <c r="AL78" s="24"/>
      <c r="AM78" s="24"/>
      <c r="AN78" s="24"/>
      <c r="AO78" s="24"/>
      <c r="AP78" s="24"/>
      <c r="AQ78" s="24"/>
      <c r="AR78" s="24"/>
      <c r="AS78" s="24"/>
      <c r="AT78" s="24"/>
      <c r="AU78" s="24"/>
      <c r="AV78" s="24"/>
      <c r="AW78" s="24"/>
      <c r="AX78" s="24"/>
      <c r="AY78" s="24"/>
      <c r="AZ78" s="24"/>
      <c r="BA78" s="24"/>
      <c r="BB78" s="24"/>
      <c r="BC78" s="24"/>
      <c r="BD78" s="24"/>
      <c r="BE78" s="24"/>
      <c r="BF78" s="24"/>
      <c r="BG78" s="24"/>
      <c r="BH78" s="24"/>
      <c r="BI78" s="24"/>
      <c r="BJ78" s="24"/>
      <c r="BK78" s="24"/>
      <c r="BL78" s="24"/>
      <c r="BM78" s="24"/>
      <c r="BN78" s="24"/>
      <c r="BO78" s="24"/>
      <c r="BP78" s="24"/>
      <c r="BQ78" s="24"/>
      <c r="BR78" s="24"/>
      <c r="BS78" s="24"/>
      <c r="BT78" s="24"/>
      <c r="BU78" s="24"/>
      <c r="BV78" s="24"/>
      <c r="BW78" s="24"/>
      <c r="BX78" s="24"/>
      <c r="BY78" s="24"/>
      <c r="BZ78" s="24"/>
      <c r="CA78" s="24"/>
      <c r="CB78" s="24"/>
      <c r="CC78" s="24"/>
      <c r="CD78" s="24"/>
      <c r="CE78" s="24"/>
      <c r="CF78" s="24"/>
      <c r="CG78" s="24"/>
      <c r="CH78" s="24"/>
      <c r="CI78" s="24"/>
      <c r="CJ78" s="24"/>
      <c r="CK78" s="24"/>
      <c r="CL78" s="24"/>
      <c r="CM78" s="24"/>
      <c r="CN78" s="24"/>
      <c r="CO78" s="24"/>
      <c r="CP78" s="24"/>
      <c r="CQ78" s="24"/>
      <c r="CR78" s="24"/>
      <c r="CS78" s="24"/>
      <c r="CT78" s="24"/>
      <c r="CU78" s="24"/>
      <c r="CV78" s="24"/>
      <c r="CW78" s="24"/>
      <c r="CX78" s="24"/>
      <c r="CY78" s="24"/>
      <c r="CZ78" s="24"/>
      <c r="DA78" s="24"/>
      <c r="DB78" s="24"/>
      <c r="DC78" s="24"/>
      <c r="DD78" s="24"/>
      <c r="DE78" s="24"/>
      <c r="DF78" s="24"/>
      <c r="DG78" s="24"/>
      <c r="DH78" s="24"/>
      <c r="DI78" s="24"/>
      <c r="DJ78" s="24"/>
      <c r="DK78" s="24"/>
      <c r="DL78" s="24"/>
      <c r="DM78" s="24"/>
      <c r="DN78" s="24"/>
      <c r="DO78" s="24"/>
      <c r="DP78" s="24"/>
      <c r="DQ78" s="24"/>
      <c r="DR78" s="24"/>
      <c r="DS78" s="24"/>
      <c r="DT78" s="24"/>
      <c r="DU78" s="24"/>
      <c r="DV78" s="24"/>
      <c r="DW78" s="24"/>
      <c r="DX78" s="24"/>
      <c r="DY78" s="24"/>
      <c r="DZ78" s="24"/>
      <c r="EA78" s="24"/>
      <c r="EB78" s="24"/>
      <c r="EC78" s="24"/>
      <c r="ED78" s="24"/>
      <c r="EE78" s="24"/>
      <c r="EF78" s="24"/>
      <c r="EG78" s="24"/>
      <c r="EH78" s="24"/>
      <c r="EI78" s="24"/>
      <c r="EJ78" s="24"/>
      <c r="EK78" s="24"/>
      <c r="EL78" s="24"/>
      <c r="EM78" s="24"/>
      <c r="EN78" s="24"/>
      <c r="EO78" s="24"/>
      <c r="EP78" s="24"/>
      <c r="EQ78" s="24"/>
      <c r="ER78" s="24"/>
      <c r="ES78" s="24"/>
      <c r="ET78" s="24"/>
      <c r="EU78" s="24"/>
      <c r="EV78" s="24"/>
      <c r="EW78" s="24"/>
      <c r="EX78" s="24"/>
      <c r="EY78" s="24"/>
      <c r="EZ78" s="24"/>
      <c r="FA78" s="24"/>
      <c r="FB78" s="24"/>
      <c r="FC78" s="24"/>
      <c r="FD78" s="24"/>
      <c r="FE78" s="24"/>
      <c r="FF78" s="24"/>
      <c r="FG78" s="24"/>
      <c r="FH78" s="24"/>
      <c r="FI78" s="24"/>
      <c r="FJ78" s="24"/>
      <c r="FK78" s="24"/>
      <c r="FL78" s="24"/>
      <c r="FM78" s="24"/>
      <c r="FN78" s="24"/>
      <c r="FO78" s="24"/>
      <c r="FP78" s="24"/>
      <c r="FQ78" s="24"/>
      <c r="FR78" s="24"/>
      <c r="FS78" s="24"/>
      <c r="FT78" s="24"/>
      <c r="FU78" s="24"/>
      <c r="FV78" s="24"/>
      <c r="FW78" s="24"/>
      <c r="FX78" s="24"/>
      <c r="FY78" s="24"/>
      <c r="FZ78" s="24"/>
      <c r="GA78" s="24"/>
      <c r="GB78" s="24"/>
      <c r="GC78" s="24"/>
      <c r="GD78" s="24"/>
      <c r="GE78" s="24"/>
      <c r="GF78" s="24"/>
      <c r="GG78" s="24"/>
      <c r="GH78" s="24"/>
      <c r="GI78" s="24"/>
      <c r="GJ78" s="24"/>
      <c r="GK78" s="24"/>
      <c r="GL78" s="24"/>
      <c r="GM78" s="24"/>
      <c r="GN78" s="24"/>
      <c r="GO78" s="24"/>
      <c r="GP78" s="24"/>
      <c r="GQ78" s="24"/>
      <c r="GR78" s="24"/>
      <c r="GS78" s="24"/>
      <c r="GT78" s="24"/>
      <c r="GU78" s="24"/>
      <c r="GV78" s="24"/>
      <c r="GW78" s="24"/>
      <c r="GX78" s="24"/>
      <c r="GY78" s="24"/>
      <c r="GZ78" s="24"/>
      <c r="HA78" s="24"/>
      <c r="HB78" s="24"/>
      <c r="HC78" s="24"/>
      <c r="HD78" s="24"/>
      <c r="HE78" s="24"/>
      <c r="HF78" s="24"/>
      <c r="HG78" s="24"/>
      <c r="HH78" s="24"/>
      <c r="HI78" s="24"/>
      <c r="HJ78" s="24"/>
      <c r="HK78" s="24"/>
      <c r="HL78" s="24"/>
      <c r="HM78" s="24"/>
      <c r="HN78" s="24"/>
      <c r="HO78" s="24"/>
      <c r="HP78" s="24"/>
      <c r="HQ78" s="24"/>
      <c r="HR78" s="24"/>
      <c r="HS78" s="24"/>
      <c r="HT78" s="24"/>
      <c r="HU78" s="24"/>
      <c r="HV78" s="24"/>
      <c r="HW78" s="24"/>
      <c r="HX78" s="24"/>
      <c r="HY78" s="24"/>
      <c r="HZ78" s="24"/>
      <c r="IA78" s="24"/>
      <c r="IB78" s="24"/>
      <c r="IC78" s="24"/>
      <c r="ID78" s="24"/>
      <c r="IE78" s="24"/>
      <c r="IF78" s="24"/>
      <c r="IG78" s="24"/>
      <c r="IH78" s="24"/>
      <c r="II78" s="24"/>
      <c r="IJ78" s="24"/>
      <c r="IK78" s="24"/>
      <c r="IL78" s="24"/>
      <c r="IM78" s="24"/>
      <c r="IN78" s="24"/>
      <c r="IO78" s="24"/>
      <c r="IP78" s="24"/>
      <c r="IQ78" s="24"/>
      <c r="IR78" s="24"/>
      <c r="IS78" s="24"/>
      <c r="IT78" s="24"/>
      <c r="IU78" s="24"/>
      <c r="IV78" s="24"/>
      <c r="IW78" s="24"/>
      <c r="IX78" s="24"/>
      <c r="IY78" s="24"/>
      <c r="IZ78" s="24"/>
      <c r="JA78" s="24"/>
      <c r="JB78" s="24"/>
      <c r="JC78" s="24"/>
      <c r="JD78" s="24"/>
      <c r="JE78" s="24"/>
      <c r="JF78" s="24"/>
      <c r="JG78" s="24"/>
      <c r="JH78" s="24"/>
      <c r="JI78" s="24"/>
      <c r="JJ78" s="24"/>
      <c r="JK78" s="24"/>
      <c r="JL78" s="24"/>
      <c r="JM78" s="24"/>
      <c r="JN78" s="24"/>
      <c r="JO78" s="24"/>
      <c r="JP78" s="24"/>
      <c r="JQ78" s="24"/>
      <c r="JR78" s="24"/>
      <c r="JS78" s="24"/>
      <c r="JT78" s="24"/>
      <c r="JU78" s="24"/>
      <c r="JV78" s="24"/>
      <c r="JW78" s="24"/>
      <c r="JX78" s="24"/>
      <c r="JY78" s="24"/>
      <c r="JZ78" s="24"/>
      <c r="KA78" s="24"/>
      <c r="KB78" s="24"/>
      <c r="KC78" s="24"/>
      <c r="KD78" s="24"/>
      <c r="KE78" s="24"/>
      <c r="KF78" s="24"/>
      <c r="KG78" s="24"/>
      <c r="KH78" s="24"/>
      <c r="KI78" s="24"/>
      <c r="KJ78" s="24"/>
      <c r="KK78" s="24"/>
      <c r="KL78" s="24"/>
      <c r="KM78" s="24"/>
      <c r="KN78" s="24"/>
      <c r="KO78" s="24"/>
      <c r="KP78" s="24"/>
      <c r="KQ78" s="24"/>
      <c r="KR78" s="24"/>
      <c r="KS78" s="24"/>
      <c r="KT78" s="24"/>
      <c r="KU78" s="24"/>
      <c r="KV78" s="24"/>
      <c r="KW78" s="24"/>
      <c r="KX78" s="24"/>
      <c r="KY78" s="24"/>
      <c r="KZ78" s="24"/>
      <c r="LA78" s="24"/>
      <c r="LB78" s="24"/>
      <c r="LC78" s="24"/>
      <c r="LD78" s="24"/>
      <c r="LE78" s="24"/>
      <c r="LF78" s="24"/>
      <c r="LG78" s="24"/>
      <c r="LH78" s="24"/>
      <c r="LI78" s="24"/>
      <c r="LJ78" s="24"/>
      <c r="LK78" s="24"/>
      <c r="LL78" s="24"/>
      <c r="LM78" s="24"/>
      <c r="LN78" s="24"/>
      <c r="LO78" s="24"/>
      <c r="LP78" s="24"/>
      <c r="LQ78" s="24"/>
      <c r="LR78" s="24"/>
      <c r="LS78" s="24"/>
      <c r="LT78" s="24"/>
      <c r="LU78" s="24"/>
      <c r="LV78" s="24"/>
      <c r="LW78" s="24"/>
      <c r="LX78" s="24"/>
      <c r="LY78" s="24"/>
      <c r="LZ78" s="24"/>
      <c r="MA78" s="24"/>
      <c r="MB78" s="24"/>
      <c r="MC78" s="24"/>
      <c r="MD78" s="24"/>
      <c r="ME78" s="24"/>
      <c r="MF78" s="24"/>
      <c r="MG78" s="24"/>
      <c r="MH78" s="24"/>
      <c r="MI78" s="24"/>
      <c r="MJ78" s="24"/>
      <c r="MK78" s="24"/>
      <c r="ML78" s="24"/>
      <c r="MM78" s="24"/>
      <c r="MN78" s="24"/>
      <c r="MO78" s="24"/>
      <c r="MP78" s="24"/>
      <c r="MQ78" s="24"/>
      <c r="MR78" s="24"/>
      <c r="MS78" s="24"/>
      <c r="MT78" s="24"/>
      <c r="MU78" s="24"/>
      <c r="MV78" s="24"/>
      <c r="MW78" s="24"/>
      <c r="MX78" s="24"/>
      <c r="MY78" s="24"/>
      <c r="MZ78" s="24"/>
      <c r="NA78" s="24"/>
      <c r="NB78" s="24"/>
      <c r="NC78" s="24"/>
      <c r="ND78" s="24"/>
      <c r="NE78" s="24"/>
      <c r="NF78" s="24"/>
      <c r="NG78" s="24"/>
      <c r="NH78" s="24"/>
      <c r="NI78" s="24"/>
      <c r="NJ78" s="24"/>
      <c r="NK78" s="24"/>
      <c r="NL78" s="24"/>
      <c r="NM78" s="24"/>
      <c r="NN78" s="24"/>
      <c r="NO78" s="24"/>
      <c r="NP78" s="24"/>
      <c r="NQ78" s="24"/>
      <c r="NR78" s="24"/>
      <c r="NS78" s="24"/>
      <c r="NT78" s="24"/>
      <c r="NU78" s="24"/>
      <c r="NV78" s="24"/>
      <c r="NW78" s="24"/>
      <c r="NX78" s="24"/>
      <c r="NY78" s="24"/>
      <c r="NZ78" s="24"/>
      <c r="OA78" s="24"/>
      <c r="OB78" s="24"/>
      <c r="OC78" s="24"/>
      <c r="OD78" s="24"/>
      <c r="OE78" s="24"/>
      <c r="OF78" s="24"/>
      <c r="OG78" s="24"/>
      <c r="OH78" s="24"/>
      <c r="OI78" s="24"/>
      <c r="OJ78" s="24"/>
      <c r="OK78" s="24"/>
      <c r="OL78" s="24"/>
      <c r="OM78" s="24"/>
      <c r="ON78" s="24"/>
      <c r="OO78" s="24"/>
      <c r="OP78" s="24"/>
      <c r="OQ78" s="24"/>
      <c r="OR78" s="24"/>
      <c r="OS78" s="24"/>
      <c r="OT78" s="24"/>
      <c r="OU78" s="24"/>
      <c r="OV78" s="24"/>
      <c r="OW78" s="24"/>
      <c r="OX78" s="24"/>
      <c r="OY78" s="24"/>
      <c r="OZ78" s="24"/>
      <c r="PA78" s="24"/>
      <c r="PB78" s="24"/>
      <c r="PC78" s="24"/>
      <c r="PD78" s="24"/>
      <c r="PE78" s="24"/>
      <c r="PF78" s="24"/>
      <c r="PG78" s="24"/>
      <c r="PH78" s="24"/>
      <c r="PI78" s="24"/>
      <c r="PJ78" s="24"/>
      <c r="PK78" s="24"/>
      <c r="PL78" s="24"/>
      <c r="PM78" s="24"/>
      <c r="PN78" s="24"/>
      <c r="PO78" s="24"/>
      <c r="PP78" s="24"/>
      <c r="PQ78" s="24"/>
      <c r="PR78" s="24"/>
      <c r="PS78" s="24"/>
      <c r="PT78" s="24"/>
      <c r="PU78" s="24"/>
      <c r="PV78" s="24"/>
      <c r="PW78" s="24"/>
      <c r="PX78" s="24"/>
      <c r="PY78" s="24"/>
      <c r="PZ78" s="24"/>
      <c r="QA78" s="24"/>
      <c r="QB78" s="24"/>
      <c r="QC78" s="24"/>
      <c r="QD78" s="24"/>
      <c r="QE78" s="24"/>
      <c r="QF78" s="24"/>
      <c r="QG78" s="24"/>
      <c r="QH78" s="24"/>
      <c r="QI78" s="24"/>
      <c r="QJ78" s="24"/>
      <c r="QK78" s="24"/>
      <c r="QL78" s="24"/>
      <c r="QM78" s="24"/>
      <c r="QN78" s="24"/>
      <c r="QO78" s="24"/>
      <c r="QP78" s="24"/>
      <c r="QQ78" s="24"/>
      <c r="QR78" s="24"/>
      <c r="QS78" s="24"/>
      <c r="QT78" s="24"/>
      <c r="QU78" s="24"/>
      <c r="QV78" s="24"/>
      <c r="QW78" s="24"/>
      <c r="QX78" s="24"/>
      <c r="QY78" s="24"/>
      <c r="QZ78" s="24"/>
      <c r="RA78" s="24"/>
      <c r="RB78" s="24"/>
      <c r="RC78" s="24"/>
      <c r="RD78" s="24"/>
      <c r="RE78" s="24"/>
      <c r="RF78" s="24"/>
      <c r="RG78" s="24"/>
      <c r="RH78" s="24"/>
      <c r="RI78" s="24"/>
      <c r="RJ78" s="24"/>
      <c r="RK78" s="24"/>
      <c r="RL78" s="24"/>
      <c r="RM78" s="24"/>
      <c r="RN78" s="24"/>
      <c r="RO78" s="24"/>
      <c r="RP78" s="24"/>
      <c r="RQ78" s="24"/>
      <c r="RR78" s="24"/>
      <c r="RS78" s="24"/>
      <c r="RT78" s="24"/>
      <c r="RU78" s="24"/>
      <c r="RV78" s="24"/>
      <c r="RW78" s="24"/>
      <c r="RX78" s="24"/>
      <c r="RY78" s="24"/>
      <c r="RZ78" s="24"/>
      <c r="SA78" s="24"/>
      <c r="SB78" s="24"/>
      <c r="SC78" s="24"/>
      <c r="SD78" s="24"/>
      <c r="SE78" s="24"/>
      <c r="SF78" s="24"/>
      <c r="SG78" s="24"/>
      <c r="SH78" s="24"/>
      <c r="SI78" s="24"/>
      <c r="SJ78" s="24"/>
      <c r="SK78" s="24"/>
      <c r="SL78" s="24"/>
      <c r="SM78" s="24"/>
      <c r="SN78" s="24"/>
      <c r="SO78" s="24"/>
      <c r="SP78" s="24"/>
      <c r="SQ78" s="24"/>
      <c r="SR78" s="24"/>
      <c r="SS78" s="24"/>
      <c r="ST78" s="24"/>
      <c r="SU78" s="24"/>
      <c r="SV78" s="24"/>
      <c r="SW78" s="24"/>
      <c r="SX78" s="24"/>
      <c r="SY78" s="24"/>
      <c r="SZ78" s="24"/>
      <c r="TA78" s="24"/>
      <c r="TB78" s="24"/>
      <c r="TC78" s="24"/>
      <c r="TD78" s="24"/>
      <c r="TE78" s="24"/>
      <c r="TF78" s="24"/>
      <c r="TG78" s="24"/>
      <c r="TH78" s="24"/>
      <c r="TI78" s="24"/>
      <c r="TJ78" s="24"/>
      <c r="TK78" s="24"/>
      <c r="TL78" s="24"/>
      <c r="TM78" s="24"/>
      <c r="TN78" s="24"/>
      <c r="TO78" s="24"/>
      <c r="TP78" s="24"/>
      <c r="TQ78" s="24"/>
      <c r="TR78" s="24"/>
      <c r="TS78" s="24"/>
      <c r="TT78" s="24"/>
      <c r="TU78" s="24"/>
      <c r="TV78" s="24"/>
      <c r="TW78" s="24"/>
      <c r="TX78" s="24"/>
      <c r="TY78" s="24"/>
      <c r="TZ78" s="24"/>
      <c r="UA78" s="24"/>
      <c r="UB78" s="24"/>
      <c r="UC78" s="24"/>
      <c r="UD78" s="24"/>
      <c r="UE78" s="24"/>
      <c r="UF78" s="24"/>
      <c r="UG78" s="24"/>
      <c r="UH78" s="24"/>
      <c r="UI78" s="24"/>
      <c r="UJ78" s="24"/>
      <c r="UK78" s="24"/>
      <c r="UL78" s="24"/>
      <c r="UM78" s="24"/>
      <c r="UN78" s="24"/>
      <c r="UO78" s="24"/>
      <c r="UP78" s="24"/>
      <c r="UQ78" s="24"/>
      <c r="UR78" s="24"/>
      <c r="US78" s="24"/>
      <c r="UT78" s="24"/>
      <c r="UU78" s="24"/>
      <c r="UV78" s="24"/>
      <c r="UW78" s="24"/>
      <c r="UX78" s="24"/>
      <c r="UY78" s="24"/>
      <c r="UZ78" s="24"/>
      <c r="VA78" s="24"/>
      <c r="VB78" s="24"/>
      <c r="VC78" s="24"/>
      <c r="VD78" s="24"/>
      <c r="VE78" s="24"/>
      <c r="VF78" s="24"/>
      <c r="VG78" s="24"/>
      <c r="VH78" s="24"/>
      <c r="VI78" s="24"/>
      <c r="VJ78" s="24"/>
      <c r="VK78" s="24"/>
      <c r="VL78" s="24"/>
      <c r="VM78" s="24"/>
      <c r="VN78" s="24"/>
      <c r="VO78" s="24"/>
      <c r="VP78" s="24"/>
      <c r="VQ78" s="24"/>
      <c r="VR78" s="24"/>
      <c r="VS78" s="24"/>
      <c r="VT78" s="24"/>
      <c r="VU78" s="24"/>
      <c r="VV78" s="24"/>
      <c r="VW78" s="24"/>
      <c r="VX78" s="24"/>
      <c r="VY78" s="24"/>
      <c r="VZ78" s="24"/>
      <c r="WA78" s="24"/>
      <c r="WB78" s="24"/>
      <c r="WC78" s="24"/>
      <c r="WD78" s="24"/>
      <c r="WE78" s="24"/>
      <c r="WF78" s="24"/>
      <c r="WG78" s="24"/>
      <c r="WH78" s="24"/>
      <c r="WI78" s="24"/>
      <c r="WJ78" s="24"/>
      <c r="WK78" s="24"/>
      <c r="WL78" s="24"/>
      <c r="WM78" s="24"/>
      <c r="WN78" s="24"/>
      <c r="WO78" s="24"/>
      <c r="WP78" s="24"/>
      <c r="WQ78" s="24"/>
      <c r="WR78" s="24"/>
      <c r="WS78" s="24"/>
      <c r="WT78" s="24"/>
      <c r="WU78" s="24"/>
      <c r="WV78" s="24"/>
      <c r="WW78" s="24"/>
      <c r="WX78" s="24"/>
      <c r="WY78" s="24"/>
      <c r="WZ78" s="24"/>
      <c r="XA78" s="24"/>
      <c r="XB78" s="24"/>
      <c r="XC78" s="24"/>
      <c r="XD78" s="24"/>
      <c r="XE78" s="24"/>
      <c r="XF78" s="24"/>
      <c r="XG78" s="24"/>
      <c r="XH78" s="24"/>
      <c r="XI78" s="24"/>
      <c r="XJ78" s="24"/>
      <c r="XK78" s="24"/>
      <c r="XL78" s="24"/>
      <c r="XM78" s="24"/>
      <c r="XN78" s="24"/>
      <c r="XO78" s="24"/>
      <c r="XP78" s="24"/>
      <c r="XQ78" s="24"/>
      <c r="XR78" s="24"/>
      <c r="XS78" s="24"/>
      <c r="XT78" s="24"/>
      <c r="XU78" s="24"/>
      <c r="XV78" s="24"/>
      <c r="XW78" s="24"/>
      <c r="XX78" s="24"/>
      <c r="XY78" s="24"/>
      <c r="XZ78" s="24"/>
      <c r="YA78" s="24"/>
      <c r="YB78" s="24"/>
      <c r="YC78" s="24"/>
      <c r="YD78" s="24"/>
      <c r="YE78" s="24"/>
      <c r="YF78" s="24"/>
      <c r="YG78" s="24"/>
      <c r="YH78" s="24"/>
      <c r="YI78" s="24"/>
      <c r="YJ78" s="24"/>
      <c r="YK78" s="24"/>
      <c r="YL78" s="24"/>
      <c r="YM78" s="24"/>
      <c r="YN78" s="24"/>
      <c r="YO78" s="24"/>
      <c r="YP78" s="24"/>
      <c r="YQ78" s="24"/>
      <c r="YR78" s="24"/>
      <c r="YS78" s="24"/>
      <c r="YT78" s="24"/>
      <c r="YU78" s="24"/>
      <c r="YV78" s="24"/>
      <c r="YW78" s="24"/>
      <c r="YX78" s="24"/>
      <c r="YY78" s="24"/>
      <c r="YZ78" s="24"/>
      <c r="ZA78" s="24"/>
      <c r="ZB78" s="24"/>
      <c r="ZC78" s="24"/>
      <c r="ZD78" s="24"/>
      <c r="ZE78" s="24"/>
      <c r="ZF78" s="24"/>
      <c r="ZG78" s="24"/>
      <c r="ZH78" s="24"/>
      <c r="ZI78" s="24"/>
      <c r="ZJ78" s="24"/>
      <c r="ZK78" s="24"/>
      <c r="ZL78" s="24"/>
      <c r="ZM78" s="24"/>
      <c r="ZN78" s="24"/>
      <c r="ZO78" s="24"/>
      <c r="ZP78" s="24"/>
      <c r="ZQ78" s="24"/>
      <c r="ZR78" s="24"/>
      <c r="ZS78" s="24"/>
      <c r="ZT78" s="24"/>
      <c r="ZU78" s="24"/>
      <c r="ZV78" s="24"/>
      <c r="ZW78" s="24"/>
      <c r="ZX78" s="24"/>
      <c r="ZY78" s="24"/>
      <c r="ZZ78" s="24"/>
      <c r="AAA78" s="24"/>
      <c r="AAB78" s="24"/>
      <c r="AAC78" s="24"/>
      <c r="AAD78" s="24"/>
      <c r="AAE78" s="24"/>
      <c r="AAF78" s="24"/>
      <c r="AAG78" s="24"/>
      <c r="AAH78" s="24"/>
      <c r="AAI78" s="24"/>
      <c r="AAJ78" s="24"/>
      <c r="AAK78" s="24"/>
      <c r="AAL78" s="24"/>
      <c r="AAM78" s="24"/>
      <c r="AAN78" s="24"/>
      <c r="AAO78" s="24"/>
      <c r="AAP78" s="24"/>
      <c r="AAQ78" s="24"/>
      <c r="AAR78" s="24"/>
      <c r="AAS78" s="24"/>
      <c r="AAT78" s="24"/>
      <c r="AAU78" s="24"/>
      <c r="AAV78" s="24"/>
      <c r="AAW78" s="24"/>
      <c r="AAX78" s="24"/>
      <c r="AAY78" s="24"/>
      <c r="AAZ78" s="24"/>
      <c r="ABA78" s="24"/>
      <c r="ABB78" s="24"/>
      <c r="ABC78" s="24"/>
      <c r="ABD78" s="24"/>
      <c r="ABE78" s="24"/>
      <c r="ABF78" s="24"/>
      <c r="ABG78" s="24"/>
      <c r="ABH78" s="24"/>
      <c r="ABI78" s="24"/>
      <c r="ABJ78" s="24"/>
      <c r="ABK78" s="24"/>
      <c r="ABL78" s="24"/>
      <c r="ABM78" s="24"/>
      <c r="ABN78" s="24"/>
      <c r="ABO78" s="24"/>
      <c r="ABP78" s="24"/>
      <c r="ABQ78" s="24"/>
      <c r="ABR78" s="24"/>
      <c r="ABS78" s="24"/>
      <c r="ABT78" s="24"/>
      <c r="ABU78" s="24"/>
      <c r="ABV78" s="24"/>
      <c r="ABW78" s="24"/>
      <c r="ABX78" s="24"/>
      <c r="ABY78" s="24"/>
      <c r="ABZ78" s="24"/>
      <c r="ACA78" s="24"/>
      <c r="ACB78" s="24"/>
      <c r="ACC78" s="24"/>
      <c r="ACD78" s="24"/>
      <c r="ACE78" s="24"/>
      <c r="ACF78" s="24"/>
      <c r="ACG78" s="24"/>
      <c r="ACH78" s="24"/>
      <c r="ACI78" s="24"/>
      <c r="ACJ78" s="24"/>
      <c r="ACK78" s="24"/>
      <c r="ACL78" s="24"/>
      <c r="ACM78" s="24"/>
      <c r="ACN78" s="24"/>
      <c r="ACO78" s="24"/>
      <c r="ACP78" s="24"/>
      <c r="ACQ78" s="24"/>
      <c r="ACR78" s="24"/>
      <c r="ACS78" s="24"/>
      <c r="ACT78" s="24"/>
      <c r="ACU78" s="24"/>
      <c r="ACV78" s="24"/>
      <c r="ACW78" s="24"/>
      <c r="ACX78" s="24"/>
      <c r="ACY78" s="24"/>
      <c r="ACZ78" s="24"/>
      <c r="ADA78" s="24"/>
      <c r="ADB78" s="24"/>
      <c r="ADC78" s="24"/>
      <c r="ADD78" s="24"/>
      <c r="ADE78" s="24"/>
      <c r="ADF78" s="24"/>
      <c r="ADG78" s="24"/>
      <c r="ADH78" s="24"/>
      <c r="ADI78" s="24"/>
      <c r="ADJ78" s="24"/>
      <c r="ADK78" s="24"/>
      <c r="ADL78" s="24"/>
      <c r="ADM78" s="24"/>
      <c r="ADN78" s="24"/>
      <c r="ADO78" s="24"/>
      <c r="ADP78" s="24"/>
      <c r="ADQ78" s="24"/>
      <c r="ADR78" s="24"/>
      <c r="ADS78" s="24"/>
      <c r="ADT78" s="24"/>
      <c r="ADU78" s="24"/>
      <c r="ADV78" s="24"/>
      <c r="ADW78" s="24"/>
      <c r="ADX78" s="24"/>
      <c r="ADY78" s="24"/>
      <c r="ADZ78" s="24"/>
      <c r="AEA78" s="24"/>
      <c r="AEB78" s="24"/>
      <c r="AEC78" s="24"/>
      <c r="AED78" s="24"/>
      <c r="AEE78" s="24"/>
      <c r="AEF78" s="24"/>
      <c r="AEG78" s="24"/>
      <c r="AEH78" s="24"/>
      <c r="AEI78" s="24"/>
      <c r="AEJ78" s="24"/>
      <c r="AEK78" s="24"/>
      <c r="AEL78" s="24"/>
      <c r="AEM78" s="24"/>
      <c r="AEN78" s="24"/>
      <c r="AEO78" s="24"/>
      <c r="AEP78" s="24"/>
      <c r="AEQ78" s="24"/>
      <c r="AER78" s="24"/>
      <c r="AES78" s="24"/>
      <c r="AET78" s="24"/>
      <c r="AEU78" s="24"/>
      <c r="AEV78" s="24"/>
      <c r="AEW78" s="24"/>
      <c r="AEX78" s="24"/>
      <c r="AEY78" s="24"/>
      <c r="AEZ78" s="24"/>
      <c r="AFA78" s="24"/>
      <c r="AFB78" s="24"/>
      <c r="AFC78" s="24"/>
      <c r="AFD78" s="24"/>
      <c r="AFE78" s="24"/>
      <c r="AFF78" s="24"/>
      <c r="AFG78" s="24"/>
      <c r="AFH78" s="24"/>
      <c r="AFI78" s="24"/>
      <c r="AFJ78" s="24"/>
      <c r="AFK78" s="24"/>
      <c r="AFL78" s="24"/>
      <c r="AFM78" s="24"/>
      <c r="AFN78" s="24"/>
      <c r="AFO78" s="24"/>
      <c r="AFP78" s="24"/>
      <c r="AFQ78" s="24"/>
      <c r="AFR78" s="24"/>
      <c r="AFS78" s="24"/>
      <c r="AFT78" s="24"/>
      <c r="AFU78" s="24"/>
      <c r="AFV78" s="24"/>
      <c r="AFW78" s="24"/>
      <c r="AFX78" s="24"/>
      <c r="AFY78" s="24"/>
      <c r="AFZ78" s="24"/>
      <c r="AGA78" s="24"/>
      <c r="AGB78" s="24"/>
      <c r="AGC78" s="24"/>
      <c r="AGD78" s="24"/>
      <c r="AGE78" s="24"/>
      <c r="AGF78" s="24"/>
      <c r="AGG78" s="24"/>
      <c r="AGH78" s="24"/>
      <c r="AGI78" s="24"/>
      <c r="AGJ78" s="24"/>
      <c r="AGK78" s="24"/>
      <c r="AGL78" s="24"/>
      <c r="AGM78" s="24"/>
      <c r="AGN78" s="24"/>
      <c r="AGO78" s="24"/>
      <c r="AGP78" s="24"/>
      <c r="AGQ78" s="24"/>
      <c r="AGR78" s="24"/>
      <c r="AGS78" s="24"/>
      <c r="AGT78" s="24"/>
      <c r="AGU78" s="24"/>
      <c r="AGV78" s="24"/>
      <c r="AGW78" s="24"/>
      <c r="AGX78" s="24"/>
      <c r="AGY78" s="24"/>
      <c r="AGZ78" s="24"/>
      <c r="AHA78" s="24"/>
      <c r="AHB78" s="24"/>
      <c r="AHC78" s="24"/>
      <c r="AHD78" s="24"/>
      <c r="AHE78" s="24"/>
      <c r="AHF78" s="24"/>
      <c r="AHG78" s="24"/>
      <c r="AHH78" s="24"/>
      <c r="AHI78" s="24"/>
      <c r="AHJ78" s="24"/>
      <c r="AHK78" s="24"/>
      <c r="AHL78" s="24"/>
      <c r="AHM78" s="24"/>
      <c r="AHN78" s="24"/>
      <c r="AHO78" s="24"/>
      <c r="AHP78" s="24"/>
      <c r="AHQ78" s="24"/>
      <c r="AHR78" s="24"/>
      <c r="AHS78" s="24"/>
      <c r="AHT78" s="24"/>
      <c r="AHU78" s="24"/>
      <c r="AHV78" s="24"/>
      <c r="AHW78" s="24"/>
      <c r="AHX78" s="24"/>
      <c r="AHY78" s="24"/>
      <c r="AHZ78" s="24"/>
      <c r="AIA78" s="24"/>
      <c r="AIB78" s="24"/>
      <c r="AIC78" s="24"/>
      <c r="AID78" s="24"/>
      <c r="AIE78" s="24"/>
      <c r="AIF78" s="24"/>
      <c r="AIG78" s="24"/>
      <c r="AIH78" s="24"/>
      <c r="AII78" s="24"/>
      <c r="AIJ78" s="24"/>
      <c r="AIK78" s="24"/>
      <c r="AIL78" s="24"/>
      <c r="AIM78" s="24"/>
      <c r="AIN78" s="24"/>
      <c r="AIO78" s="24"/>
      <c r="AIP78" s="24"/>
      <c r="AIQ78" s="24"/>
      <c r="AIR78" s="24"/>
      <c r="AIS78" s="24"/>
      <c r="AIT78" s="24"/>
      <c r="AIU78" s="24"/>
      <c r="AIV78" s="24"/>
      <c r="AIW78" s="24"/>
      <c r="AIX78" s="24"/>
      <c r="AIY78" s="24"/>
      <c r="AIZ78" s="24"/>
      <c r="AJA78" s="24"/>
      <c r="AJB78" s="24"/>
      <c r="AJC78" s="24"/>
      <c r="AJD78" s="24"/>
      <c r="AJE78" s="24"/>
      <c r="AJF78" s="24"/>
      <c r="AJG78" s="24"/>
      <c r="AJH78" s="24"/>
      <c r="AJI78" s="24"/>
      <c r="AJJ78" s="24"/>
      <c r="AJK78" s="24"/>
      <c r="AJL78" s="24"/>
      <c r="AJM78" s="24"/>
      <c r="AJN78" s="24"/>
      <c r="AJO78" s="24"/>
      <c r="AJP78" s="24"/>
      <c r="AJQ78" s="24"/>
      <c r="AJR78" s="24"/>
      <c r="AJS78" s="24"/>
      <c r="AJT78" s="24"/>
      <c r="AJU78" s="24"/>
      <c r="AJV78" s="24"/>
      <c r="AJW78" s="24"/>
      <c r="AJX78" s="24"/>
      <c r="AJY78" s="24"/>
      <c r="AJZ78" s="24"/>
      <c r="AKA78" s="24"/>
      <c r="AKB78" s="24"/>
      <c r="AKC78" s="24"/>
      <c r="AKD78" s="24"/>
      <c r="AKE78" s="24"/>
      <c r="AKF78" s="24"/>
      <c r="AKG78" s="24"/>
      <c r="AKH78" s="24"/>
      <c r="AKI78" s="24"/>
      <c r="AKJ78" s="24"/>
      <c r="AKK78" s="24"/>
      <c r="AKL78" s="24"/>
      <c r="AKM78" s="24"/>
      <c r="AKN78" s="24"/>
      <c r="AKO78" s="24"/>
      <c r="AKP78" s="24"/>
      <c r="AKQ78" s="24"/>
      <c r="AKR78" s="24"/>
      <c r="AKS78" s="24"/>
      <c r="AKT78" s="24"/>
      <c r="AKU78" s="24"/>
      <c r="AKV78" s="24"/>
      <c r="AKW78" s="24"/>
      <c r="AKX78" s="24"/>
      <c r="AKY78" s="24"/>
      <c r="AKZ78" s="24"/>
      <c r="ALA78" s="24"/>
      <c r="ALB78" s="24"/>
      <c r="ALC78" s="24"/>
      <c r="ALD78" s="24"/>
      <c r="ALE78" s="24"/>
      <c r="ALF78" s="24"/>
      <c r="ALG78" s="24"/>
      <c r="ALH78" s="24"/>
      <c r="ALI78" s="24"/>
      <c r="ALJ78" s="24"/>
      <c r="ALK78" s="24"/>
      <c r="ALL78" s="24"/>
      <c r="ALM78" s="24"/>
      <c r="ALN78" s="24"/>
      <c r="ALO78" s="24"/>
      <c r="ALP78" s="24"/>
      <c r="ALQ78" s="24"/>
      <c r="ALR78" s="24"/>
      <c r="ALS78" s="24"/>
      <c r="ALT78" s="24"/>
      <c r="ALU78" s="24"/>
      <c r="ALV78" s="24"/>
      <c r="ALW78" s="24"/>
      <c r="ALX78" s="24"/>
      <c r="ALY78" s="24"/>
      <c r="ALZ78" s="24"/>
      <c r="AMA78" s="24"/>
      <c r="AMB78" s="24"/>
      <c r="AMC78" s="24"/>
    </row>
    <row r="79" spans="1:1017" s="61" customFormat="1">
      <c r="A79" s="63" t="s">
        <v>224</v>
      </c>
      <c r="B79" s="63"/>
      <c r="C79" s="64" t="s">
        <v>225</v>
      </c>
      <c r="D79" s="74"/>
      <c r="E79" s="63"/>
      <c r="F79" s="125"/>
      <c r="G79" s="128"/>
      <c r="H79" s="81"/>
      <c r="I79" s="65"/>
      <c r="J79" s="65"/>
      <c r="K79" s="65">
        <f>SUBTOTAL(9,K80:K80)</f>
        <v>5358.42</v>
      </c>
      <c r="L79" s="58"/>
      <c r="M79" s="184"/>
      <c r="N79" s="24"/>
      <c r="O79" s="24"/>
      <c r="P79" s="24"/>
      <c r="Q79" s="24"/>
      <c r="R79" s="24"/>
      <c r="S79" s="24"/>
      <c r="T79" s="24"/>
      <c r="U79" s="24"/>
      <c r="V79" s="24"/>
      <c r="W79" s="24"/>
      <c r="X79" s="24"/>
      <c r="Y79" s="24"/>
      <c r="Z79" s="24"/>
      <c r="AA79" s="24"/>
      <c r="AB79" s="24"/>
      <c r="AC79" s="24"/>
      <c r="AD79" s="24"/>
      <c r="AE79" s="24"/>
      <c r="AF79" s="24"/>
      <c r="AG79" s="24"/>
      <c r="AH79" s="24"/>
      <c r="AI79" s="24"/>
      <c r="AJ79" s="24"/>
      <c r="AK79" s="24"/>
      <c r="AL79" s="24"/>
      <c r="AM79" s="24"/>
      <c r="AN79" s="24"/>
      <c r="AO79" s="24"/>
      <c r="AP79" s="24"/>
      <c r="AQ79" s="24"/>
      <c r="AR79" s="24"/>
      <c r="AS79" s="24"/>
      <c r="AT79" s="24"/>
      <c r="AU79" s="24"/>
      <c r="AV79" s="24"/>
      <c r="AW79" s="24"/>
      <c r="AX79" s="24"/>
      <c r="AY79" s="24"/>
      <c r="AZ79" s="24"/>
      <c r="BA79" s="24"/>
      <c r="BB79" s="24"/>
      <c r="BC79" s="24"/>
      <c r="BD79" s="24"/>
      <c r="BE79" s="24"/>
      <c r="BF79" s="24"/>
      <c r="BG79" s="24"/>
      <c r="BH79" s="24"/>
      <c r="BI79" s="24"/>
      <c r="BJ79" s="24"/>
      <c r="BK79" s="24"/>
      <c r="BL79" s="24"/>
      <c r="BM79" s="24"/>
      <c r="BN79" s="24"/>
      <c r="BO79" s="24"/>
      <c r="BP79" s="24"/>
      <c r="BQ79" s="24"/>
      <c r="BR79" s="24"/>
      <c r="BS79" s="24"/>
      <c r="BT79" s="24"/>
      <c r="BU79" s="24"/>
      <c r="BV79" s="24"/>
      <c r="BW79" s="24"/>
      <c r="BX79" s="24"/>
      <c r="BY79" s="24"/>
      <c r="BZ79" s="24"/>
      <c r="CA79" s="24"/>
      <c r="CB79" s="24"/>
      <c r="CC79" s="24"/>
      <c r="CD79" s="24"/>
      <c r="CE79" s="24"/>
      <c r="CF79" s="24"/>
      <c r="CG79" s="24"/>
      <c r="CH79" s="24"/>
      <c r="CI79" s="24"/>
      <c r="CJ79" s="24"/>
      <c r="CK79" s="24"/>
      <c r="CL79" s="24"/>
      <c r="CM79" s="24"/>
      <c r="CN79" s="24"/>
      <c r="CO79" s="24"/>
      <c r="CP79" s="24"/>
      <c r="CQ79" s="24"/>
      <c r="CR79" s="24"/>
      <c r="CS79" s="24"/>
      <c r="CT79" s="24"/>
      <c r="CU79" s="24"/>
      <c r="CV79" s="24"/>
      <c r="CW79" s="24"/>
      <c r="CX79" s="24"/>
      <c r="CY79" s="24"/>
      <c r="CZ79" s="24"/>
      <c r="DA79" s="24"/>
      <c r="DB79" s="24"/>
      <c r="DC79" s="24"/>
      <c r="DD79" s="24"/>
      <c r="DE79" s="24"/>
      <c r="DF79" s="24"/>
      <c r="DG79" s="24"/>
      <c r="DH79" s="24"/>
      <c r="DI79" s="24"/>
      <c r="DJ79" s="24"/>
      <c r="DK79" s="24"/>
      <c r="DL79" s="24"/>
      <c r="DM79" s="24"/>
      <c r="DN79" s="24"/>
      <c r="DO79" s="24"/>
      <c r="DP79" s="24"/>
      <c r="DQ79" s="24"/>
      <c r="DR79" s="24"/>
      <c r="DS79" s="24"/>
      <c r="DT79" s="24"/>
      <c r="DU79" s="24"/>
      <c r="DV79" s="24"/>
      <c r="DW79" s="24"/>
      <c r="DX79" s="24"/>
      <c r="DY79" s="24"/>
      <c r="DZ79" s="24"/>
      <c r="EA79" s="24"/>
      <c r="EB79" s="24"/>
      <c r="EC79" s="24"/>
      <c r="ED79" s="24"/>
      <c r="EE79" s="24"/>
      <c r="EF79" s="24"/>
      <c r="EG79" s="24"/>
      <c r="EH79" s="24"/>
      <c r="EI79" s="24"/>
      <c r="EJ79" s="24"/>
      <c r="EK79" s="24"/>
      <c r="EL79" s="24"/>
      <c r="EM79" s="24"/>
      <c r="EN79" s="24"/>
      <c r="EO79" s="24"/>
      <c r="EP79" s="24"/>
      <c r="EQ79" s="24"/>
      <c r="ER79" s="24"/>
      <c r="ES79" s="24"/>
      <c r="ET79" s="24"/>
      <c r="EU79" s="24"/>
      <c r="EV79" s="24"/>
      <c r="EW79" s="24"/>
      <c r="EX79" s="24"/>
      <c r="EY79" s="24"/>
      <c r="EZ79" s="24"/>
      <c r="FA79" s="24"/>
      <c r="FB79" s="24"/>
      <c r="FC79" s="24"/>
      <c r="FD79" s="24"/>
      <c r="FE79" s="24"/>
      <c r="FF79" s="24"/>
      <c r="FG79" s="24"/>
      <c r="FH79" s="24"/>
      <c r="FI79" s="24"/>
      <c r="FJ79" s="24"/>
      <c r="FK79" s="24"/>
      <c r="FL79" s="24"/>
      <c r="FM79" s="24"/>
      <c r="FN79" s="24"/>
      <c r="FO79" s="24"/>
      <c r="FP79" s="24"/>
      <c r="FQ79" s="24"/>
      <c r="FR79" s="24"/>
      <c r="FS79" s="24"/>
      <c r="FT79" s="24"/>
      <c r="FU79" s="24"/>
      <c r="FV79" s="24"/>
      <c r="FW79" s="24"/>
      <c r="FX79" s="24"/>
      <c r="FY79" s="24"/>
      <c r="FZ79" s="24"/>
      <c r="GA79" s="24"/>
      <c r="GB79" s="24"/>
      <c r="GC79" s="24"/>
      <c r="GD79" s="24"/>
      <c r="GE79" s="24"/>
      <c r="GF79" s="24"/>
      <c r="GG79" s="24"/>
      <c r="GH79" s="24"/>
      <c r="GI79" s="24"/>
      <c r="GJ79" s="24"/>
      <c r="GK79" s="24"/>
      <c r="GL79" s="24"/>
      <c r="GM79" s="24"/>
      <c r="GN79" s="24"/>
      <c r="GO79" s="24"/>
      <c r="GP79" s="24"/>
      <c r="GQ79" s="24"/>
      <c r="GR79" s="24"/>
      <c r="GS79" s="24"/>
      <c r="GT79" s="24"/>
      <c r="GU79" s="24"/>
      <c r="GV79" s="24"/>
      <c r="GW79" s="24"/>
      <c r="GX79" s="24"/>
      <c r="GY79" s="24"/>
      <c r="GZ79" s="24"/>
      <c r="HA79" s="24"/>
      <c r="HB79" s="24"/>
      <c r="HC79" s="24"/>
      <c r="HD79" s="24"/>
      <c r="HE79" s="24"/>
      <c r="HF79" s="24"/>
      <c r="HG79" s="24"/>
      <c r="HH79" s="24"/>
      <c r="HI79" s="24"/>
      <c r="HJ79" s="24"/>
      <c r="HK79" s="24"/>
      <c r="HL79" s="24"/>
      <c r="HM79" s="24"/>
      <c r="HN79" s="24"/>
      <c r="HO79" s="24"/>
      <c r="HP79" s="24"/>
      <c r="HQ79" s="24"/>
      <c r="HR79" s="24"/>
      <c r="HS79" s="24"/>
      <c r="HT79" s="24"/>
      <c r="HU79" s="24"/>
      <c r="HV79" s="24"/>
      <c r="HW79" s="24"/>
      <c r="HX79" s="24"/>
      <c r="HY79" s="24"/>
      <c r="HZ79" s="24"/>
      <c r="IA79" s="24"/>
      <c r="IB79" s="24"/>
      <c r="IC79" s="24"/>
      <c r="ID79" s="24"/>
      <c r="IE79" s="24"/>
      <c r="IF79" s="24"/>
      <c r="IG79" s="24"/>
      <c r="IH79" s="24"/>
      <c r="II79" s="24"/>
      <c r="IJ79" s="24"/>
      <c r="IK79" s="24"/>
      <c r="IL79" s="24"/>
      <c r="IM79" s="24"/>
      <c r="IN79" s="24"/>
      <c r="IO79" s="24"/>
      <c r="IP79" s="24"/>
      <c r="IQ79" s="24"/>
      <c r="IR79" s="24"/>
      <c r="IS79" s="24"/>
      <c r="IT79" s="24"/>
      <c r="IU79" s="24"/>
      <c r="IV79" s="24"/>
      <c r="IW79" s="24"/>
      <c r="IX79" s="24"/>
      <c r="IY79" s="24"/>
      <c r="IZ79" s="24"/>
      <c r="JA79" s="24"/>
      <c r="JB79" s="24"/>
      <c r="JC79" s="24"/>
      <c r="JD79" s="24"/>
      <c r="JE79" s="24"/>
      <c r="JF79" s="24"/>
      <c r="JG79" s="24"/>
      <c r="JH79" s="24"/>
      <c r="JI79" s="24"/>
      <c r="JJ79" s="24"/>
      <c r="JK79" s="24"/>
      <c r="JL79" s="24"/>
      <c r="JM79" s="24"/>
      <c r="JN79" s="24"/>
      <c r="JO79" s="24"/>
      <c r="JP79" s="24"/>
      <c r="JQ79" s="24"/>
      <c r="JR79" s="24"/>
      <c r="JS79" s="24"/>
      <c r="JT79" s="24"/>
      <c r="JU79" s="24"/>
      <c r="JV79" s="24"/>
      <c r="JW79" s="24"/>
      <c r="JX79" s="24"/>
      <c r="JY79" s="24"/>
      <c r="JZ79" s="24"/>
      <c r="KA79" s="24"/>
      <c r="KB79" s="24"/>
      <c r="KC79" s="24"/>
      <c r="KD79" s="24"/>
      <c r="KE79" s="24"/>
      <c r="KF79" s="24"/>
      <c r="KG79" s="24"/>
      <c r="KH79" s="24"/>
      <c r="KI79" s="24"/>
      <c r="KJ79" s="24"/>
      <c r="KK79" s="24"/>
      <c r="KL79" s="24"/>
      <c r="KM79" s="24"/>
      <c r="KN79" s="24"/>
      <c r="KO79" s="24"/>
      <c r="KP79" s="24"/>
      <c r="KQ79" s="24"/>
      <c r="KR79" s="24"/>
      <c r="KS79" s="24"/>
      <c r="KT79" s="24"/>
      <c r="KU79" s="24"/>
      <c r="KV79" s="24"/>
      <c r="KW79" s="24"/>
      <c r="KX79" s="24"/>
      <c r="KY79" s="24"/>
      <c r="KZ79" s="24"/>
      <c r="LA79" s="24"/>
      <c r="LB79" s="24"/>
      <c r="LC79" s="24"/>
      <c r="LD79" s="24"/>
      <c r="LE79" s="24"/>
      <c r="LF79" s="24"/>
      <c r="LG79" s="24"/>
      <c r="LH79" s="24"/>
      <c r="LI79" s="24"/>
      <c r="LJ79" s="24"/>
      <c r="LK79" s="24"/>
      <c r="LL79" s="24"/>
      <c r="LM79" s="24"/>
      <c r="LN79" s="24"/>
      <c r="LO79" s="24"/>
      <c r="LP79" s="24"/>
      <c r="LQ79" s="24"/>
      <c r="LR79" s="24"/>
      <c r="LS79" s="24"/>
      <c r="LT79" s="24"/>
      <c r="LU79" s="24"/>
      <c r="LV79" s="24"/>
      <c r="LW79" s="24"/>
      <c r="LX79" s="24"/>
      <c r="LY79" s="24"/>
      <c r="LZ79" s="24"/>
      <c r="MA79" s="24"/>
      <c r="MB79" s="24"/>
      <c r="MC79" s="24"/>
      <c r="MD79" s="24"/>
      <c r="ME79" s="24"/>
      <c r="MF79" s="24"/>
      <c r="MG79" s="24"/>
      <c r="MH79" s="24"/>
      <c r="MI79" s="24"/>
      <c r="MJ79" s="24"/>
      <c r="MK79" s="24"/>
      <c r="ML79" s="24"/>
      <c r="MM79" s="24"/>
      <c r="MN79" s="24"/>
      <c r="MO79" s="24"/>
      <c r="MP79" s="24"/>
      <c r="MQ79" s="24"/>
      <c r="MR79" s="24"/>
      <c r="MS79" s="24"/>
      <c r="MT79" s="24"/>
      <c r="MU79" s="24"/>
      <c r="MV79" s="24"/>
      <c r="MW79" s="24"/>
      <c r="MX79" s="24"/>
      <c r="MY79" s="24"/>
      <c r="MZ79" s="24"/>
      <c r="NA79" s="24"/>
      <c r="NB79" s="24"/>
      <c r="NC79" s="24"/>
      <c r="ND79" s="24"/>
      <c r="NE79" s="24"/>
      <c r="NF79" s="24"/>
      <c r="NG79" s="24"/>
      <c r="NH79" s="24"/>
      <c r="NI79" s="24"/>
      <c r="NJ79" s="24"/>
      <c r="NK79" s="24"/>
      <c r="NL79" s="24"/>
      <c r="NM79" s="24"/>
      <c r="NN79" s="24"/>
      <c r="NO79" s="24"/>
      <c r="NP79" s="24"/>
      <c r="NQ79" s="24"/>
      <c r="NR79" s="24"/>
      <c r="NS79" s="24"/>
      <c r="NT79" s="24"/>
      <c r="NU79" s="24"/>
      <c r="NV79" s="24"/>
      <c r="NW79" s="24"/>
      <c r="NX79" s="24"/>
      <c r="NY79" s="24"/>
      <c r="NZ79" s="24"/>
      <c r="OA79" s="24"/>
      <c r="OB79" s="24"/>
      <c r="OC79" s="24"/>
      <c r="OD79" s="24"/>
      <c r="OE79" s="24"/>
      <c r="OF79" s="24"/>
      <c r="OG79" s="24"/>
      <c r="OH79" s="24"/>
      <c r="OI79" s="24"/>
      <c r="OJ79" s="24"/>
      <c r="OK79" s="24"/>
      <c r="OL79" s="24"/>
      <c r="OM79" s="24"/>
      <c r="ON79" s="24"/>
      <c r="OO79" s="24"/>
      <c r="OP79" s="24"/>
      <c r="OQ79" s="24"/>
      <c r="OR79" s="24"/>
      <c r="OS79" s="24"/>
      <c r="OT79" s="24"/>
      <c r="OU79" s="24"/>
      <c r="OV79" s="24"/>
      <c r="OW79" s="24"/>
      <c r="OX79" s="24"/>
      <c r="OY79" s="24"/>
      <c r="OZ79" s="24"/>
      <c r="PA79" s="24"/>
      <c r="PB79" s="24"/>
      <c r="PC79" s="24"/>
      <c r="PD79" s="24"/>
      <c r="PE79" s="24"/>
      <c r="PF79" s="24"/>
      <c r="PG79" s="24"/>
      <c r="PH79" s="24"/>
      <c r="PI79" s="24"/>
      <c r="PJ79" s="24"/>
      <c r="PK79" s="24"/>
      <c r="PL79" s="24"/>
      <c r="PM79" s="24"/>
      <c r="PN79" s="24"/>
      <c r="PO79" s="24"/>
      <c r="PP79" s="24"/>
      <c r="PQ79" s="24"/>
      <c r="PR79" s="24"/>
      <c r="PS79" s="24"/>
      <c r="PT79" s="24"/>
      <c r="PU79" s="24"/>
      <c r="PV79" s="24"/>
      <c r="PW79" s="24"/>
      <c r="PX79" s="24"/>
      <c r="PY79" s="24"/>
      <c r="PZ79" s="24"/>
      <c r="QA79" s="24"/>
      <c r="QB79" s="24"/>
      <c r="QC79" s="24"/>
      <c r="QD79" s="24"/>
      <c r="QE79" s="24"/>
      <c r="QF79" s="24"/>
      <c r="QG79" s="24"/>
      <c r="QH79" s="24"/>
      <c r="QI79" s="24"/>
      <c r="QJ79" s="24"/>
      <c r="QK79" s="24"/>
      <c r="QL79" s="24"/>
      <c r="QM79" s="24"/>
      <c r="QN79" s="24"/>
      <c r="QO79" s="24"/>
      <c r="QP79" s="24"/>
      <c r="QQ79" s="24"/>
      <c r="QR79" s="24"/>
      <c r="QS79" s="24"/>
      <c r="QT79" s="24"/>
      <c r="QU79" s="24"/>
      <c r="QV79" s="24"/>
      <c r="QW79" s="24"/>
      <c r="QX79" s="24"/>
      <c r="QY79" s="24"/>
      <c r="QZ79" s="24"/>
      <c r="RA79" s="24"/>
      <c r="RB79" s="24"/>
      <c r="RC79" s="24"/>
      <c r="RD79" s="24"/>
      <c r="RE79" s="24"/>
      <c r="RF79" s="24"/>
      <c r="RG79" s="24"/>
      <c r="RH79" s="24"/>
      <c r="RI79" s="24"/>
      <c r="RJ79" s="24"/>
      <c r="RK79" s="24"/>
      <c r="RL79" s="24"/>
      <c r="RM79" s="24"/>
      <c r="RN79" s="24"/>
      <c r="RO79" s="24"/>
      <c r="RP79" s="24"/>
      <c r="RQ79" s="24"/>
      <c r="RR79" s="24"/>
      <c r="RS79" s="24"/>
      <c r="RT79" s="24"/>
      <c r="RU79" s="24"/>
      <c r="RV79" s="24"/>
      <c r="RW79" s="24"/>
      <c r="RX79" s="24"/>
      <c r="RY79" s="24"/>
      <c r="RZ79" s="24"/>
      <c r="SA79" s="24"/>
      <c r="SB79" s="24"/>
      <c r="SC79" s="24"/>
      <c r="SD79" s="24"/>
      <c r="SE79" s="24"/>
      <c r="SF79" s="24"/>
      <c r="SG79" s="24"/>
      <c r="SH79" s="24"/>
      <c r="SI79" s="24"/>
      <c r="SJ79" s="24"/>
      <c r="SK79" s="24"/>
      <c r="SL79" s="24"/>
      <c r="SM79" s="24"/>
      <c r="SN79" s="24"/>
      <c r="SO79" s="24"/>
      <c r="SP79" s="24"/>
      <c r="SQ79" s="24"/>
      <c r="SR79" s="24"/>
      <c r="SS79" s="24"/>
      <c r="ST79" s="24"/>
      <c r="SU79" s="24"/>
      <c r="SV79" s="24"/>
      <c r="SW79" s="24"/>
      <c r="SX79" s="24"/>
      <c r="SY79" s="24"/>
      <c r="SZ79" s="24"/>
      <c r="TA79" s="24"/>
      <c r="TB79" s="24"/>
      <c r="TC79" s="24"/>
      <c r="TD79" s="24"/>
      <c r="TE79" s="24"/>
      <c r="TF79" s="24"/>
      <c r="TG79" s="24"/>
      <c r="TH79" s="24"/>
      <c r="TI79" s="24"/>
      <c r="TJ79" s="24"/>
      <c r="TK79" s="24"/>
      <c r="TL79" s="24"/>
      <c r="TM79" s="24"/>
      <c r="TN79" s="24"/>
      <c r="TO79" s="24"/>
      <c r="TP79" s="24"/>
      <c r="TQ79" s="24"/>
      <c r="TR79" s="24"/>
      <c r="TS79" s="24"/>
      <c r="TT79" s="24"/>
      <c r="TU79" s="24"/>
      <c r="TV79" s="24"/>
      <c r="TW79" s="24"/>
      <c r="TX79" s="24"/>
      <c r="TY79" s="24"/>
      <c r="TZ79" s="24"/>
      <c r="UA79" s="24"/>
      <c r="UB79" s="24"/>
      <c r="UC79" s="24"/>
      <c r="UD79" s="24"/>
      <c r="UE79" s="24"/>
      <c r="UF79" s="24"/>
      <c r="UG79" s="24"/>
      <c r="UH79" s="24"/>
      <c r="UI79" s="24"/>
      <c r="UJ79" s="24"/>
      <c r="UK79" s="24"/>
      <c r="UL79" s="24"/>
      <c r="UM79" s="24"/>
      <c r="UN79" s="24"/>
      <c r="UO79" s="24"/>
      <c r="UP79" s="24"/>
      <c r="UQ79" s="24"/>
      <c r="UR79" s="24"/>
      <c r="US79" s="24"/>
      <c r="UT79" s="24"/>
      <c r="UU79" s="24"/>
      <c r="UV79" s="24"/>
      <c r="UW79" s="24"/>
      <c r="UX79" s="24"/>
      <c r="UY79" s="24"/>
      <c r="UZ79" s="24"/>
      <c r="VA79" s="24"/>
      <c r="VB79" s="24"/>
      <c r="VC79" s="24"/>
      <c r="VD79" s="24"/>
      <c r="VE79" s="24"/>
      <c r="VF79" s="24"/>
      <c r="VG79" s="24"/>
      <c r="VH79" s="24"/>
      <c r="VI79" s="24"/>
      <c r="VJ79" s="24"/>
      <c r="VK79" s="24"/>
      <c r="VL79" s="24"/>
      <c r="VM79" s="24"/>
      <c r="VN79" s="24"/>
      <c r="VO79" s="24"/>
      <c r="VP79" s="24"/>
      <c r="VQ79" s="24"/>
      <c r="VR79" s="24"/>
      <c r="VS79" s="24"/>
      <c r="VT79" s="24"/>
      <c r="VU79" s="24"/>
      <c r="VV79" s="24"/>
      <c r="VW79" s="24"/>
      <c r="VX79" s="24"/>
      <c r="VY79" s="24"/>
      <c r="VZ79" s="24"/>
      <c r="WA79" s="24"/>
      <c r="WB79" s="24"/>
      <c r="WC79" s="24"/>
      <c r="WD79" s="24"/>
      <c r="WE79" s="24"/>
      <c r="WF79" s="24"/>
      <c r="WG79" s="24"/>
      <c r="WH79" s="24"/>
      <c r="WI79" s="24"/>
      <c r="WJ79" s="24"/>
      <c r="WK79" s="24"/>
      <c r="WL79" s="24"/>
      <c r="WM79" s="24"/>
      <c r="WN79" s="24"/>
      <c r="WO79" s="24"/>
      <c r="WP79" s="24"/>
      <c r="WQ79" s="24"/>
      <c r="WR79" s="24"/>
      <c r="WS79" s="24"/>
      <c r="WT79" s="24"/>
      <c r="WU79" s="24"/>
      <c r="WV79" s="24"/>
      <c r="WW79" s="24"/>
      <c r="WX79" s="24"/>
      <c r="WY79" s="24"/>
      <c r="WZ79" s="24"/>
      <c r="XA79" s="24"/>
      <c r="XB79" s="24"/>
      <c r="XC79" s="24"/>
      <c r="XD79" s="24"/>
      <c r="XE79" s="24"/>
      <c r="XF79" s="24"/>
      <c r="XG79" s="24"/>
      <c r="XH79" s="24"/>
      <c r="XI79" s="24"/>
      <c r="XJ79" s="24"/>
      <c r="XK79" s="24"/>
      <c r="XL79" s="24"/>
      <c r="XM79" s="24"/>
      <c r="XN79" s="24"/>
      <c r="XO79" s="24"/>
      <c r="XP79" s="24"/>
      <c r="XQ79" s="24"/>
      <c r="XR79" s="24"/>
      <c r="XS79" s="24"/>
      <c r="XT79" s="24"/>
      <c r="XU79" s="24"/>
      <c r="XV79" s="24"/>
      <c r="XW79" s="24"/>
      <c r="XX79" s="24"/>
      <c r="XY79" s="24"/>
      <c r="XZ79" s="24"/>
      <c r="YA79" s="24"/>
      <c r="YB79" s="24"/>
      <c r="YC79" s="24"/>
      <c r="YD79" s="24"/>
      <c r="YE79" s="24"/>
      <c r="YF79" s="24"/>
      <c r="YG79" s="24"/>
      <c r="YH79" s="24"/>
      <c r="YI79" s="24"/>
      <c r="YJ79" s="24"/>
      <c r="YK79" s="24"/>
      <c r="YL79" s="24"/>
      <c r="YM79" s="24"/>
      <c r="YN79" s="24"/>
      <c r="YO79" s="24"/>
      <c r="YP79" s="24"/>
      <c r="YQ79" s="24"/>
      <c r="YR79" s="24"/>
      <c r="YS79" s="24"/>
      <c r="YT79" s="24"/>
      <c r="YU79" s="24"/>
      <c r="YV79" s="24"/>
      <c r="YW79" s="24"/>
      <c r="YX79" s="24"/>
      <c r="YY79" s="24"/>
      <c r="YZ79" s="24"/>
      <c r="ZA79" s="24"/>
      <c r="ZB79" s="24"/>
      <c r="ZC79" s="24"/>
      <c r="ZD79" s="24"/>
      <c r="ZE79" s="24"/>
      <c r="ZF79" s="24"/>
      <c r="ZG79" s="24"/>
      <c r="ZH79" s="24"/>
      <c r="ZI79" s="24"/>
      <c r="ZJ79" s="24"/>
      <c r="ZK79" s="24"/>
      <c r="ZL79" s="24"/>
      <c r="ZM79" s="24"/>
      <c r="ZN79" s="24"/>
      <c r="ZO79" s="24"/>
      <c r="ZP79" s="24"/>
      <c r="ZQ79" s="24"/>
      <c r="ZR79" s="24"/>
      <c r="ZS79" s="24"/>
      <c r="ZT79" s="24"/>
      <c r="ZU79" s="24"/>
      <c r="ZV79" s="24"/>
      <c r="ZW79" s="24"/>
      <c r="ZX79" s="24"/>
      <c r="ZY79" s="24"/>
      <c r="ZZ79" s="24"/>
      <c r="AAA79" s="24"/>
      <c r="AAB79" s="24"/>
      <c r="AAC79" s="24"/>
      <c r="AAD79" s="24"/>
      <c r="AAE79" s="24"/>
      <c r="AAF79" s="24"/>
      <c r="AAG79" s="24"/>
      <c r="AAH79" s="24"/>
      <c r="AAI79" s="24"/>
      <c r="AAJ79" s="24"/>
      <c r="AAK79" s="24"/>
      <c r="AAL79" s="24"/>
      <c r="AAM79" s="24"/>
      <c r="AAN79" s="24"/>
      <c r="AAO79" s="24"/>
      <c r="AAP79" s="24"/>
      <c r="AAQ79" s="24"/>
      <c r="AAR79" s="24"/>
      <c r="AAS79" s="24"/>
      <c r="AAT79" s="24"/>
      <c r="AAU79" s="24"/>
      <c r="AAV79" s="24"/>
      <c r="AAW79" s="24"/>
      <c r="AAX79" s="24"/>
      <c r="AAY79" s="24"/>
      <c r="AAZ79" s="24"/>
      <c r="ABA79" s="24"/>
      <c r="ABB79" s="24"/>
      <c r="ABC79" s="24"/>
      <c r="ABD79" s="24"/>
      <c r="ABE79" s="24"/>
      <c r="ABF79" s="24"/>
      <c r="ABG79" s="24"/>
      <c r="ABH79" s="24"/>
      <c r="ABI79" s="24"/>
      <c r="ABJ79" s="24"/>
      <c r="ABK79" s="24"/>
      <c r="ABL79" s="24"/>
      <c r="ABM79" s="24"/>
      <c r="ABN79" s="24"/>
      <c r="ABO79" s="24"/>
      <c r="ABP79" s="24"/>
      <c r="ABQ79" s="24"/>
      <c r="ABR79" s="24"/>
      <c r="ABS79" s="24"/>
      <c r="ABT79" s="24"/>
      <c r="ABU79" s="24"/>
      <c r="ABV79" s="24"/>
      <c r="ABW79" s="24"/>
      <c r="ABX79" s="24"/>
      <c r="ABY79" s="24"/>
      <c r="ABZ79" s="24"/>
      <c r="ACA79" s="24"/>
      <c r="ACB79" s="24"/>
      <c r="ACC79" s="24"/>
      <c r="ACD79" s="24"/>
      <c r="ACE79" s="24"/>
      <c r="ACF79" s="24"/>
      <c r="ACG79" s="24"/>
      <c r="ACH79" s="24"/>
      <c r="ACI79" s="24"/>
      <c r="ACJ79" s="24"/>
      <c r="ACK79" s="24"/>
      <c r="ACL79" s="24"/>
      <c r="ACM79" s="24"/>
      <c r="ACN79" s="24"/>
      <c r="ACO79" s="24"/>
      <c r="ACP79" s="24"/>
      <c r="ACQ79" s="24"/>
      <c r="ACR79" s="24"/>
      <c r="ACS79" s="24"/>
      <c r="ACT79" s="24"/>
      <c r="ACU79" s="24"/>
      <c r="ACV79" s="24"/>
      <c r="ACW79" s="24"/>
      <c r="ACX79" s="24"/>
      <c r="ACY79" s="24"/>
      <c r="ACZ79" s="24"/>
      <c r="ADA79" s="24"/>
      <c r="ADB79" s="24"/>
      <c r="ADC79" s="24"/>
      <c r="ADD79" s="24"/>
      <c r="ADE79" s="24"/>
      <c r="ADF79" s="24"/>
      <c r="ADG79" s="24"/>
      <c r="ADH79" s="24"/>
      <c r="ADI79" s="24"/>
      <c r="ADJ79" s="24"/>
      <c r="ADK79" s="24"/>
      <c r="ADL79" s="24"/>
      <c r="ADM79" s="24"/>
      <c r="ADN79" s="24"/>
      <c r="ADO79" s="24"/>
      <c r="ADP79" s="24"/>
      <c r="ADQ79" s="24"/>
      <c r="ADR79" s="24"/>
      <c r="ADS79" s="24"/>
      <c r="ADT79" s="24"/>
      <c r="ADU79" s="24"/>
      <c r="ADV79" s="24"/>
      <c r="ADW79" s="24"/>
      <c r="ADX79" s="24"/>
      <c r="ADY79" s="24"/>
      <c r="ADZ79" s="24"/>
      <c r="AEA79" s="24"/>
      <c r="AEB79" s="24"/>
      <c r="AEC79" s="24"/>
      <c r="AED79" s="24"/>
      <c r="AEE79" s="24"/>
      <c r="AEF79" s="24"/>
      <c r="AEG79" s="24"/>
      <c r="AEH79" s="24"/>
      <c r="AEI79" s="24"/>
      <c r="AEJ79" s="24"/>
      <c r="AEK79" s="24"/>
      <c r="AEL79" s="24"/>
      <c r="AEM79" s="24"/>
      <c r="AEN79" s="24"/>
      <c r="AEO79" s="24"/>
      <c r="AEP79" s="24"/>
      <c r="AEQ79" s="24"/>
      <c r="AER79" s="24"/>
      <c r="AES79" s="24"/>
      <c r="AET79" s="24"/>
      <c r="AEU79" s="24"/>
      <c r="AEV79" s="24"/>
      <c r="AEW79" s="24"/>
      <c r="AEX79" s="24"/>
      <c r="AEY79" s="24"/>
      <c r="AEZ79" s="24"/>
      <c r="AFA79" s="24"/>
      <c r="AFB79" s="24"/>
      <c r="AFC79" s="24"/>
      <c r="AFD79" s="24"/>
      <c r="AFE79" s="24"/>
      <c r="AFF79" s="24"/>
      <c r="AFG79" s="24"/>
      <c r="AFH79" s="24"/>
      <c r="AFI79" s="24"/>
      <c r="AFJ79" s="24"/>
      <c r="AFK79" s="24"/>
      <c r="AFL79" s="24"/>
      <c r="AFM79" s="24"/>
      <c r="AFN79" s="24"/>
      <c r="AFO79" s="24"/>
      <c r="AFP79" s="24"/>
      <c r="AFQ79" s="24"/>
      <c r="AFR79" s="24"/>
      <c r="AFS79" s="24"/>
      <c r="AFT79" s="24"/>
      <c r="AFU79" s="24"/>
      <c r="AFV79" s="24"/>
      <c r="AFW79" s="24"/>
      <c r="AFX79" s="24"/>
      <c r="AFY79" s="24"/>
      <c r="AFZ79" s="24"/>
      <c r="AGA79" s="24"/>
      <c r="AGB79" s="24"/>
      <c r="AGC79" s="24"/>
      <c r="AGD79" s="24"/>
      <c r="AGE79" s="24"/>
      <c r="AGF79" s="24"/>
      <c r="AGG79" s="24"/>
      <c r="AGH79" s="24"/>
      <c r="AGI79" s="24"/>
      <c r="AGJ79" s="24"/>
      <c r="AGK79" s="24"/>
      <c r="AGL79" s="24"/>
      <c r="AGM79" s="24"/>
      <c r="AGN79" s="24"/>
      <c r="AGO79" s="24"/>
      <c r="AGP79" s="24"/>
      <c r="AGQ79" s="24"/>
      <c r="AGR79" s="24"/>
      <c r="AGS79" s="24"/>
      <c r="AGT79" s="24"/>
      <c r="AGU79" s="24"/>
      <c r="AGV79" s="24"/>
      <c r="AGW79" s="24"/>
      <c r="AGX79" s="24"/>
      <c r="AGY79" s="24"/>
      <c r="AGZ79" s="24"/>
      <c r="AHA79" s="24"/>
      <c r="AHB79" s="24"/>
      <c r="AHC79" s="24"/>
      <c r="AHD79" s="24"/>
      <c r="AHE79" s="24"/>
      <c r="AHF79" s="24"/>
      <c r="AHG79" s="24"/>
      <c r="AHH79" s="24"/>
      <c r="AHI79" s="24"/>
      <c r="AHJ79" s="24"/>
      <c r="AHK79" s="24"/>
      <c r="AHL79" s="24"/>
      <c r="AHM79" s="24"/>
      <c r="AHN79" s="24"/>
      <c r="AHO79" s="24"/>
      <c r="AHP79" s="24"/>
      <c r="AHQ79" s="24"/>
      <c r="AHR79" s="24"/>
      <c r="AHS79" s="24"/>
      <c r="AHT79" s="24"/>
      <c r="AHU79" s="24"/>
      <c r="AHV79" s="24"/>
      <c r="AHW79" s="24"/>
      <c r="AHX79" s="24"/>
      <c r="AHY79" s="24"/>
      <c r="AHZ79" s="24"/>
      <c r="AIA79" s="24"/>
      <c r="AIB79" s="24"/>
      <c r="AIC79" s="24"/>
      <c r="AID79" s="24"/>
      <c r="AIE79" s="24"/>
      <c r="AIF79" s="24"/>
      <c r="AIG79" s="24"/>
      <c r="AIH79" s="24"/>
      <c r="AII79" s="24"/>
      <c r="AIJ79" s="24"/>
      <c r="AIK79" s="24"/>
      <c r="AIL79" s="24"/>
      <c r="AIM79" s="24"/>
      <c r="AIN79" s="24"/>
      <c r="AIO79" s="24"/>
      <c r="AIP79" s="24"/>
      <c r="AIQ79" s="24"/>
      <c r="AIR79" s="24"/>
      <c r="AIS79" s="24"/>
      <c r="AIT79" s="24"/>
      <c r="AIU79" s="24"/>
      <c r="AIV79" s="24"/>
      <c r="AIW79" s="24"/>
      <c r="AIX79" s="24"/>
      <c r="AIY79" s="24"/>
      <c r="AIZ79" s="24"/>
      <c r="AJA79" s="24"/>
      <c r="AJB79" s="24"/>
      <c r="AJC79" s="24"/>
      <c r="AJD79" s="24"/>
      <c r="AJE79" s="24"/>
      <c r="AJF79" s="24"/>
      <c r="AJG79" s="24"/>
      <c r="AJH79" s="24"/>
      <c r="AJI79" s="24"/>
      <c r="AJJ79" s="24"/>
      <c r="AJK79" s="24"/>
      <c r="AJL79" s="24"/>
      <c r="AJM79" s="24"/>
      <c r="AJN79" s="24"/>
      <c r="AJO79" s="24"/>
      <c r="AJP79" s="24"/>
      <c r="AJQ79" s="24"/>
      <c r="AJR79" s="24"/>
      <c r="AJS79" s="24"/>
      <c r="AJT79" s="24"/>
      <c r="AJU79" s="24"/>
      <c r="AJV79" s="24"/>
      <c r="AJW79" s="24"/>
      <c r="AJX79" s="24"/>
      <c r="AJY79" s="24"/>
      <c r="AJZ79" s="24"/>
      <c r="AKA79" s="24"/>
      <c r="AKB79" s="24"/>
      <c r="AKC79" s="24"/>
      <c r="AKD79" s="24"/>
      <c r="AKE79" s="24"/>
      <c r="AKF79" s="24"/>
      <c r="AKG79" s="24"/>
      <c r="AKH79" s="24"/>
      <c r="AKI79" s="24"/>
      <c r="AKJ79" s="24"/>
      <c r="AKK79" s="24"/>
      <c r="AKL79" s="24"/>
      <c r="AKM79" s="24"/>
      <c r="AKN79" s="24"/>
      <c r="AKO79" s="24"/>
      <c r="AKP79" s="24"/>
      <c r="AKQ79" s="24"/>
      <c r="AKR79" s="24"/>
      <c r="AKS79" s="24"/>
      <c r="AKT79" s="24"/>
      <c r="AKU79" s="24"/>
      <c r="AKV79" s="24"/>
      <c r="AKW79" s="24"/>
      <c r="AKX79" s="24"/>
      <c r="AKY79" s="24"/>
      <c r="AKZ79" s="24"/>
      <c r="ALA79" s="24"/>
      <c r="ALB79" s="24"/>
      <c r="ALC79" s="24"/>
      <c r="ALD79" s="24"/>
      <c r="ALE79" s="24"/>
      <c r="ALF79" s="24"/>
      <c r="ALG79" s="24"/>
      <c r="ALH79" s="24"/>
      <c r="ALI79" s="24"/>
      <c r="ALJ79" s="24"/>
      <c r="ALK79" s="24"/>
      <c r="ALL79" s="24"/>
      <c r="ALM79" s="24"/>
      <c r="ALN79" s="24"/>
      <c r="ALO79" s="24"/>
      <c r="ALP79" s="24"/>
      <c r="ALQ79" s="24"/>
      <c r="ALR79" s="24"/>
      <c r="ALS79" s="24"/>
      <c r="ALT79" s="24"/>
      <c r="ALU79" s="24"/>
      <c r="ALV79" s="24"/>
      <c r="ALW79" s="24"/>
      <c r="ALX79" s="24"/>
      <c r="ALY79" s="24"/>
      <c r="ALZ79" s="24"/>
      <c r="AMA79" s="24"/>
      <c r="AMB79" s="24"/>
      <c r="AMC79" s="24"/>
    </row>
    <row r="80" spans="1:1017" s="61" customFormat="1">
      <c r="A80" s="132" t="s">
        <v>226</v>
      </c>
      <c r="B80" s="146" t="s">
        <v>227</v>
      </c>
      <c r="C80" s="145" t="s">
        <v>228</v>
      </c>
      <c r="D80" s="133" t="s">
        <v>210</v>
      </c>
      <c r="E80" s="62" t="s">
        <v>109</v>
      </c>
      <c r="F80" s="112">
        <f>ROUND(0.00575*$F$74,2)</f>
        <v>1.38</v>
      </c>
      <c r="G80" s="60">
        <v>3376.45</v>
      </c>
      <c r="H80" s="83">
        <f>$K$7</f>
        <v>0.15</v>
      </c>
      <c r="I80" s="60">
        <f>ROUND(((H80+1)*G80),2)</f>
        <v>3882.92</v>
      </c>
      <c r="J80" s="60">
        <f>TRUNC((G80*F80),2)</f>
        <v>4659.5</v>
      </c>
      <c r="K80" s="60">
        <f>TRUNC((I80*F80),2)</f>
        <v>5358.42</v>
      </c>
      <c r="L80" s="58"/>
      <c r="M80" s="184"/>
      <c r="N80" s="24"/>
      <c r="O80" s="24"/>
      <c r="P80" s="24"/>
      <c r="Q80" s="24"/>
      <c r="R80" s="24"/>
      <c r="S80" s="24"/>
      <c r="T80" s="24"/>
      <c r="U80" s="24"/>
      <c r="V80" s="24"/>
      <c r="W80" s="24"/>
      <c r="X80" s="24"/>
      <c r="Y80" s="24"/>
      <c r="Z80" s="24"/>
      <c r="AA80" s="24"/>
      <c r="AB80" s="24"/>
      <c r="AC80" s="24"/>
      <c r="AD80" s="24"/>
      <c r="AE80" s="24"/>
      <c r="AF80" s="24"/>
      <c r="AG80" s="24"/>
      <c r="AH80" s="24"/>
      <c r="AI80" s="24"/>
      <c r="AJ80" s="24"/>
      <c r="AK80" s="24"/>
      <c r="AL80" s="24"/>
      <c r="AM80" s="24"/>
      <c r="AN80" s="24"/>
      <c r="AO80" s="24"/>
      <c r="AP80" s="24"/>
      <c r="AQ80" s="24"/>
      <c r="AR80" s="24"/>
      <c r="AS80" s="24"/>
      <c r="AT80" s="24"/>
      <c r="AU80" s="24"/>
      <c r="AV80" s="24"/>
      <c r="AW80" s="24"/>
      <c r="AX80" s="24"/>
      <c r="AY80" s="24"/>
      <c r="AZ80" s="24"/>
      <c r="BA80" s="24"/>
      <c r="BB80" s="24"/>
      <c r="BC80" s="24"/>
      <c r="BD80" s="24"/>
      <c r="BE80" s="24"/>
      <c r="BF80" s="24"/>
      <c r="BG80" s="24"/>
      <c r="BH80" s="24"/>
      <c r="BI80" s="24"/>
      <c r="BJ80" s="24"/>
      <c r="BK80" s="24"/>
      <c r="BL80" s="24"/>
      <c r="BM80" s="24"/>
      <c r="BN80" s="24"/>
      <c r="BO80" s="24"/>
      <c r="BP80" s="24"/>
      <c r="BQ80" s="24"/>
      <c r="BR80" s="24"/>
      <c r="BS80" s="24"/>
      <c r="BT80" s="24"/>
      <c r="BU80" s="24"/>
      <c r="BV80" s="24"/>
      <c r="BW80" s="24"/>
      <c r="BX80" s="24"/>
      <c r="BY80" s="24"/>
      <c r="BZ80" s="24"/>
      <c r="CA80" s="24"/>
      <c r="CB80" s="24"/>
      <c r="CC80" s="24"/>
      <c r="CD80" s="24"/>
      <c r="CE80" s="24"/>
      <c r="CF80" s="24"/>
      <c r="CG80" s="24"/>
      <c r="CH80" s="24"/>
      <c r="CI80" s="24"/>
      <c r="CJ80" s="24"/>
      <c r="CK80" s="24"/>
      <c r="CL80" s="24"/>
      <c r="CM80" s="24"/>
      <c r="CN80" s="24"/>
      <c r="CO80" s="24"/>
      <c r="CP80" s="24"/>
      <c r="CQ80" s="24"/>
      <c r="CR80" s="24"/>
      <c r="CS80" s="24"/>
      <c r="CT80" s="24"/>
      <c r="CU80" s="24"/>
      <c r="CV80" s="24"/>
      <c r="CW80" s="24"/>
      <c r="CX80" s="24"/>
      <c r="CY80" s="24"/>
      <c r="CZ80" s="24"/>
      <c r="DA80" s="24"/>
      <c r="DB80" s="24"/>
      <c r="DC80" s="24"/>
      <c r="DD80" s="24"/>
      <c r="DE80" s="24"/>
      <c r="DF80" s="24"/>
      <c r="DG80" s="24"/>
      <c r="DH80" s="24"/>
      <c r="DI80" s="24"/>
      <c r="DJ80" s="24"/>
      <c r="DK80" s="24"/>
      <c r="DL80" s="24"/>
      <c r="DM80" s="24"/>
      <c r="DN80" s="24"/>
      <c r="DO80" s="24"/>
      <c r="DP80" s="24"/>
      <c r="DQ80" s="24"/>
      <c r="DR80" s="24"/>
      <c r="DS80" s="24"/>
      <c r="DT80" s="24"/>
      <c r="DU80" s="24"/>
      <c r="DV80" s="24"/>
      <c r="DW80" s="24"/>
      <c r="DX80" s="24"/>
      <c r="DY80" s="24"/>
      <c r="DZ80" s="24"/>
      <c r="EA80" s="24"/>
      <c r="EB80" s="24"/>
      <c r="EC80" s="24"/>
      <c r="ED80" s="24"/>
      <c r="EE80" s="24"/>
      <c r="EF80" s="24"/>
      <c r="EG80" s="24"/>
      <c r="EH80" s="24"/>
      <c r="EI80" s="24"/>
      <c r="EJ80" s="24"/>
      <c r="EK80" s="24"/>
      <c r="EL80" s="24"/>
      <c r="EM80" s="24"/>
      <c r="EN80" s="24"/>
      <c r="EO80" s="24"/>
      <c r="EP80" s="24"/>
      <c r="EQ80" s="24"/>
      <c r="ER80" s="24"/>
      <c r="ES80" s="24"/>
      <c r="ET80" s="24"/>
      <c r="EU80" s="24"/>
      <c r="EV80" s="24"/>
      <c r="EW80" s="24"/>
      <c r="EX80" s="24"/>
      <c r="EY80" s="24"/>
      <c r="EZ80" s="24"/>
      <c r="FA80" s="24"/>
      <c r="FB80" s="24"/>
      <c r="FC80" s="24"/>
      <c r="FD80" s="24"/>
      <c r="FE80" s="24"/>
      <c r="FF80" s="24"/>
      <c r="FG80" s="24"/>
      <c r="FH80" s="24"/>
      <c r="FI80" s="24"/>
      <c r="FJ80" s="24"/>
      <c r="FK80" s="24"/>
      <c r="FL80" s="24"/>
      <c r="FM80" s="24"/>
      <c r="FN80" s="24"/>
      <c r="FO80" s="24"/>
      <c r="FP80" s="24"/>
      <c r="FQ80" s="24"/>
      <c r="FR80" s="24"/>
      <c r="FS80" s="24"/>
      <c r="FT80" s="24"/>
      <c r="FU80" s="24"/>
      <c r="FV80" s="24"/>
      <c r="FW80" s="24"/>
      <c r="FX80" s="24"/>
      <c r="FY80" s="24"/>
      <c r="FZ80" s="24"/>
      <c r="GA80" s="24"/>
      <c r="GB80" s="24"/>
      <c r="GC80" s="24"/>
      <c r="GD80" s="24"/>
      <c r="GE80" s="24"/>
      <c r="GF80" s="24"/>
      <c r="GG80" s="24"/>
      <c r="GH80" s="24"/>
      <c r="GI80" s="24"/>
      <c r="GJ80" s="24"/>
      <c r="GK80" s="24"/>
      <c r="GL80" s="24"/>
      <c r="GM80" s="24"/>
      <c r="GN80" s="24"/>
      <c r="GO80" s="24"/>
      <c r="GP80" s="24"/>
      <c r="GQ80" s="24"/>
      <c r="GR80" s="24"/>
      <c r="GS80" s="24"/>
      <c r="GT80" s="24"/>
      <c r="GU80" s="24"/>
      <c r="GV80" s="24"/>
      <c r="GW80" s="24"/>
      <c r="GX80" s="24"/>
      <c r="GY80" s="24"/>
      <c r="GZ80" s="24"/>
      <c r="HA80" s="24"/>
      <c r="HB80" s="24"/>
      <c r="HC80" s="24"/>
      <c r="HD80" s="24"/>
      <c r="HE80" s="24"/>
      <c r="HF80" s="24"/>
      <c r="HG80" s="24"/>
      <c r="HH80" s="24"/>
      <c r="HI80" s="24"/>
      <c r="HJ80" s="24"/>
      <c r="HK80" s="24"/>
      <c r="HL80" s="24"/>
      <c r="HM80" s="24"/>
      <c r="HN80" s="24"/>
      <c r="HO80" s="24"/>
      <c r="HP80" s="24"/>
      <c r="HQ80" s="24"/>
      <c r="HR80" s="24"/>
      <c r="HS80" s="24"/>
      <c r="HT80" s="24"/>
      <c r="HU80" s="24"/>
      <c r="HV80" s="24"/>
      <c r="HW80" s="24"/>
      <c r="HX80" s="24"/>
      <c r="HY80" s="24"/>
      <c r="HZ80" s="24"/>
      <c r="IA80" s="24"/>
      <c r="IB80" s="24"/>
      <c r="IC80" s="24"/>
      <c r="ID80" s="24"/>
      <c r="IE80" s="24"/>
      <c r="IF80" s="24"/>
      <c r="IG80" s="24"/>
      <c r="IH80" s="24"/>
      <c r="II80" s="24"/>
      <c r="IJ80" s="24"/>
      <c r="IK80" s="24"/>
      <c r="IL80" s="24"/>
      <c r="IM80" s="24"/>
      <c r="IN80" s="24"/>
      <c r="IO80" s="24"/>
      <c r="IP80" s="24"/>
      <c r="IQ80" s="24"/>
      <c r="IR80" s="24"/>
      <c r="IS80" s="24"/>
      <c r="IT80" s="24"/>
      <c r="IU80" s="24"/>
      <c r="IV80" s="24"/>
      <c r="IW80" s="24"/>
      <c r="IX80" s="24"/>
      <c r="IY80" s="24"/>
      <c r="IZ80" s="24"/>
      <c r="JA80" s="24"/>
      <c r="JB80" s="24"/>
      <c r="JC80" s="24"/>
      <c r="JD80" s="24"/>
      <c r="JE80" s="24"/>
      <c r="JF80" s="24"/>
      <c r="JG80" s="24"/>
      <c r="JH80" s="24"/>
      <c r="JI80" s="24"/>
      <c r="JJ80" s="24"/>
      <c r="JK80" s="24"/>
      <c r="JL80" s="24"/>
      <c r="JM80" s="24"/>
      <c r="JN80" s="24"/>
      <c r="JO80" s="24"/>
      <c r="JP80" s="24"/>
      <c r="JQ80" s="24"/>
      <c r="JR80" s="24"/>
      <c r="JS80" s="24"/>
      <c r="JT80" s="24"/>
      <c r="JU80" s="24"/>
      <c r="JV80" s="24"/>
      <c r="JW80" s="24"/>
      <c r="JX80" s="24"/>
      <c r="JY80" s="24"/>
      <c r="JZ80" s="24"/>
      <c r="KA80" s="24"/>
      <c r="KB80" s="24"/>
      <c r="KC80" s="24"/>
      <c r="KD80" s="24"/>
      <c r="KE80" s="24"/>
      <c r="KF80" s="24"/>
      <c r="KG80" s="24"/>
      <c r="KH80" s="24"/>
      <c r="KI80" s="24"/>
      <c r="KJ80" s="24"/>
      <c r="KK80" s="24"/>
      <c r="KL80" s="24"/>
      <c r="KM80" s="24"/>
      <c r="KN80" s="24"/>
      <c r="KO80" s="24"/>
      <c r="KP80" s="24"/>
      <c r="KQ80" s="24"/>
      <c r="KR80" s="24"/>
      <c r="KS80" s="24"/>
      <c r="KT80" s="24"/>
      <c r="KU80" s="24"/>
      <c r="KV80" s="24"/>
      <c r="KW80" s="24"/>
      <c r="KX80" s="24"/>
      <c r="KY80" s="24"/>
      <c r="KZ80" s="24"/>
      <c r="LA80" s="24"/>
      <c r="LB80" s="24"/>
      <c r="LC80" s="24"/>
      <c r="LD80" s="24"/>
      <c r="LE80" s="24"/>
      <c r="LF80" s="24"/>
      <c r="LG80" s="24"/>
      <c r="LH80" s="24"/>
      <c r="LI80" s="24"/>
      <c r="LJ80" s="24"/>
      <c r="LK80" s="24"/>
      <c r="LL80" s="24"/>
      <c r="LM80" s="24"/>
      <c r="LN80" s="24"/>
      <c r="LO80" s="24"/>
      <c r="LP80" s="24"/>
      <c r="LQ80" s="24"/>
      <c r="LR80" s="24"/>
      <c r="LS80" s="24"/>
      <c r="LT80" s="24"/>
      <c r="LU80" s="24"/>
      <c r="LV80" s="24"/>
      <c r="LW80" s="24"/>
      <c r="LX80" s="24"/>
      <c r="LY80" s="24"/>
      <c r="LZ80" s="24"/>
      <c r="MA80" s="24"/>
      <c r="MB80" s="24"/>
      <c r="MC80" s="24"/>
      <c r="MD80" s="24"/>
      <c r="ME80" s="24"/>
      <c r="MF80" s="24"/>
      <c r="MG80" s="24"/>
      <c r="MH80" s="24"/>
      <c r="MI80" s="24"/>
      <c r="MJ80" s="24"/>
      <c r="MK80" s="24"/>
      <c r="ML80" s="24"/>
      <c r="MM80" s="24"/>
      <c r="MN80" s="24"/>
      <c r="MO80" s="24"/>
      <c r="MP80" s="24"/>
      <c r="MQ80" s="24"/>
      <c r="MR80" s="24"/>
      <c r="MS80" s="24"/>
      <c r="MT80" s="24"/>
      <c r="MU80" s="24"/>
      <c r="MV80" s="24"/>
      <c r="MW80" s="24"/>
      <c r="MX80" s="24"/>
      <c r="MY80" s="24"/>
      <c r="MZ80" s="24"/>
      <c r="NA80" s="24"/>
      <c r="NB80" s="24"/>
      <c r="NC80" s="24"/>
      <c r="ND80" s="24"/>
      <c r="NE80" s="24"/>
      <c r="NF80" s="24"/>
      <c r="NG80" s="24"/>
      <c r="NH80" s="24"/>
      <c r="NI80" s="24"/>
      <c r="NJ80" s="24"/>
      <c r="NK80" s="24"/>
      <c r="NL80" s="24"/>
      <c r="NM80" s="24"/>
      <c r="NN80" s="24"/>
      <c r="NO80" s="24"/>
      <c r="NP80" s="24"/>
      <c r="NQ80" s="24"/>
      <c r="NR80" s="24"/>
      <c r="NS80" s="24"/>
      <c r="NT80" s="24"/>
      <c r="NU80" s="24"/>
      <c r="NV80" s="24"/>
      <c r="NW80" s="24"/>
      <c r="NX80" s="24"/>
      <c r="NY80" s="24"/>
      <c r="NZ80" s="24"/>
      <c r="OA80" s="24"/>
      <c r="OB80" s="24"/>
      <c r="OC80" s="24"/>
      <c r="OD80" s="24"/>
      <c r="OE80" s="24"/>
      <c r="OF80" s="24"/>
      <c r="OG80" s="24"/>
      <c r="OH80" s="24"/>
      <c r="OI80" s="24"/>
      <c r="OJ80" s="24"/>
      <c r="OK80" s="24"/>
      <c r="OL80" s="24"/>
      <c r="OM80" s="24"/>
      <c r="ON80" s="24"/>
      <c r="OO80" s="24"/>
      <c r="OP80" s="24"/>
      <c r="OQ80" s="24"/>
      <c r="OR80" s="24"/>
      <c r="OS80" s="24"/>
      <c r="OT80" s="24"/>
      <c r="OU80" s="24"/>
      <c r="OV80" s="24"/>
      <c r="OW80" s="24"/>
      <c r="OX80" s="24"/>
      <c r="OY80" s="24"/>
      <c r="OZ80" s="24"/>
      <c r="PA80" s="24"/>
      <c r="PB80" s="24"/>
      <c r="PC80" s="24"/>
      <c r="PD80" s="24"/>
      <c r="PE80" s="24"/>
      <c r="PF80" s="24"/>
      <c r="PG80" s="24"/>
      <c r="PH80" s="24"/>
      <c r="PI80" s="24"/>
      <c r="PJ80" s="24"/>
      <c r="PK80" s="24"/>
      <c r="PL80" s="24"/>
      <c r="PM80" s="24"/>
      <c r="PN80" s="24"/>
      <c r="PO80" s="24"/>
      <c r="PP80" s="24"/>
      <c r="PQ80" s="24"/>
      <c r="PR80" s="24"/>
      <c r="PS80" s="24"/>
      <c r="PT80" s="24"/>
      <c r="PU80" s="24"/>
      <c r="PV80" s="24"/>
      <c r="PW80" s="24"/>
      <c r="PX80" s="24"/>
      <c r="PY80" s="24"/>
      <c r="PZ80" s="24"/>
      <c r="QA80" s="24"/>
      <c r="QB80" s="24"/>
      <c r="QC80" s="24"/>
      <c r="QD80" s="24"/>
      <c r="QE80" s="24"/>
      <c r="QF80" s="24"/>
      <c r="QG80" s="24"/>
      <c r="QH80" s="24"/>
      <c r="QI80" s="24"/>
      <c r="QJ80" s="24"/>
      <c r="QK80" s="24"/>
      <c r="QL80" s="24"/>
      <c r="QM80" s="24"/>
      <c r="QN80" s="24"/>
      <c r="QO80" s="24"/>
      <c r="QP80" s="24"/>
      <c r="QQ80" s="24"/>
      <c r="QR80" s="24"/>
      <c r="QS80" s="24"/>
      <c r="QT80" s="24"/>
      <c r="QU80" s="24"/>
      <c r="QV80" s="24"/>
      <c r="QW80" s="24"/>
      <c r="QX80" s="24"/>
      <c r="QY80" s="24"/>
      <c r="QZ80" s="24"/>
      <c r="RA80" s="24"/>
      <c r="RB80" s="24"/>
      <c r="RC80" s="24"/>
      <c r="RD80" s="24"/>
      <c r="RE80" s="24"/>
      <c r="RF80" s="24"/>
      <c r="RG80" s="24"/>
      <c r="RH80" s="24"/>
      <c r="RI80" s="24"/>
      <c r="RJ80" s="24"/>
      <c r="RK80" s="24"/>
      <c r="RL80" s="24"/>
      <c r="RM80" s="24"/>
      <c r="RN80" s="24"/>
      <c r="RO80" s="24"/>
      <c r="RP80" s="24"/>
      <c r="RQ80" s="24"/>
      <c r="RR80" s="24"/>
      <c r="RS80" s="24"/>
      <c r="RT80" s="24"/>
      <c r="RU80" s="24"/>
      <c r="RV80" s="24"/>
      <c r="RW80" s="24"/>
      <c r="RX80" s="24"/>
      <c r="RY80" s="24"/>
      <c r="RZ80" s="24"/>
      <c r="SA80" s="24"/>
      <c r="SB80" s="24"/>
      <c r="SC80" s="24"/>
      <c r="SD80" s="24"/>
      <c r="SE80" s="24"/>
      <c r="SF80" s="24"/>
      <c r="SG80" s="24"/>
      <c r="SH80" s="24"/>
      <c r="SI80" s="24"/>
      <c r="SJ80" s="24"/>
      <c r="SK80" s="24"/>
      <c r="SL80" s="24"/>
      <c r="SM80" s="24"/>
      <c r="SN80" s="24"/>
      <c r="SO80" s="24"/>
      <c r="SP80" s="24"/>
      <c r="SQ80" s="24"/>
      <c r="SR80" s="24"/>
      <c r="SS80" s="24"/>
      <c r="ST80" s="24"/>
      <c r="SU80" s="24"/>
      <c r="SV80" s="24"/>
      <c r="SW80" s="24"/>
      <c r="SX80" s="24"/>
      <c r="SY80" s="24"/>
      <c r="SZ80" s="24"/>
      <c r="TA80" s="24"/>
      <c r="TB80" s="24"/>
      <c r="TC80" s="24"/>
      <c r="TD80" s="24"/>
      <c r="TE80" s="24"/>
      <c r="TF80" s="24"/>
      <c r="TG80" s="24"/>
      <c r="TH80" s="24"/>
      <c r="TI80" s="24"/>
      <c r="TJ80" s="24"/>
      <c r="TK80" s="24"/>
      <c r="TL80" s="24"/>
      <c r="TM80" s="24"/>
      <c r="TN80" s="24"/>
      <c r="TO80" s="24"/>
      <c r="TP80" s="24"/>
      <c r="TQ80" s="24"/>
      <c r="TR80" s="24"/>
      <c r="TS80" s="24"/>
      <c r="TT80" s="24"/>
      <c r="TU80" s="24"/>
      <c r="TV80" s="24"/>
      <c r="TW80" s="24"/>
      <c r="TX80" s="24"/>
      <c r="TY80" s="24"/>
      <c r="TZ80" s="24"/>
      <c r="UA80" s="24"/>
      <c r="UB80" s="24"/>
      <c r="UC80" s="24"/>
      <c r="UD80" s="24"/>
      <c r="UE80" s="24"/>
      <c r="UF80" s="24"/>
      <c r="UG80" s="24"/>
      <c r="UH80" s="24"/>
      <c r="UI80" s="24"/>
      <c r="UJ80" s="24"/>
      <c r="UK80" s="24"/>
      <c r="UL80" s="24"/>
      <c r="UM80" s="24"/>
      <c r="UN80" s="24"/>
      <c r="UO80" s="24"/>
      <c r="UP80" s="24"/>
      <c r="UQ80" s="24"/>
      <c r="UR80" s="24"/>
      <c r="US80" s="24"/>
      <c r="UT80" s="24"/>
      <c r="UU80" s="24"/>
      <c r="UV80" s="24"/>
      <c r="UW80" s="24"/>
      <c r="UX80" s="24"/>
      <c r="UY80" s="24"/>
      <c r="UZ80" s="24"/>
      <c r="VA80" s="24"/>
      <c r="VB80" s="24"/>
      <c r="VC80" s="24"/>
      <c r="VD80" s="24"/>
      <c r="VE80" s="24"/>
      <c r="VF80" s="24"/>
      <c r="VG80" s="24"/>
      <c r="VH80" s="24"/>
      <c r="VI80" s="24"/>
      <c r="VJ80" s="24"/>
      <c r="VK80" s="24"/>
      <c r="VL80" s="24"/>
      <c r="VM80" s="24"/>
      <c r="VN80" s="24"/>
      <c r="VO80" s="24"/>
      <c r="VP80" s="24"/>
      <c r="VQ80" s="24"/>
      <c r="VR80" s="24"/>
      <c r="VS80" s="24"/>
      <c r="VT80" s="24"/>
      <c r="VU80" s="24"/>
      <c r="VV80" s="24"/>
      <c r="VW80" s="24"/>
      <c r="VX80" s="24"/>
      <c r="VY80" s="24"/>
      <c r="VZ80" s="24"/>
      <c r="WA80" s="24"/>
      <c r="WB80" s="24"/>
      <c r="WC80" s="24"/>
      <c r="WD80" s="24"/>
      <c r="WE80" s="24"/>
      <c r="WF80" s="24"/>
      <c r="WG80" s="24"/>
      <c r="WH80" s="24"/>
      <c r="WI80" s="24"/>
      <c r="WJ80" s="24"/>
      <c r="WK80" s="24"/>
      <c r="WL80" s="24"/>
      <c r="WM80" s="24"/>
      <c r="WN80" s="24"/>
      <c r="WO80" s="24"/>
      <c r="WP80" s="24"/>
      <c r="WQ80" s="24"/>
      <c r="WR80" s="24"/>
      <c r="WS80" s="24"/>
      <c r="WT80" s="24"/>
      <c r="WU80" s="24"/>
      <c r="WV80" s="24"/>
      <c r="WW80" s="24"/>
      <c r="WX80" s="24"/>
      <c r="WY80" s="24"/>
      <c r="WZ80" s="24"/>
      <c r="XA80" s="24"/>
      <c r="XB80" s="24"/>
      <c r="XC80" s="24"/>
      <c r="XD80" s="24"/>
      <c r="XE80" s="24"/>
      <c r="XF80" s="24"/>
      <c r="XG80" s="24"/>
      <c r="XH80" s="24"/>
      <c r="XI80" s="24"/>
      <c r="XJ80" s="24"/>
      <c r="XK80" s="24"/>
      <c r="XL80" s="24"/>
      <c r="XM80" s="24"/>
      <c r="XN80" s="24"/>
      <c r="XO80" s="24"/>
      <c r="XP80" s="24"/>
      <c r="XQ80" s="24"/>
      <c r="XR80" s="24"/>
      <c r="XS80" s="24"/>
      <c r="XT80" s="24"/>
      <c r="XU80" s="24"/>
      <c r="XV80" s="24"/>
      <c r="XW80" s="24"/>
      <c r="XX80" s="24"/>
      <c r="XY80" s="24"/>
      <c r="XZ80" s="24"/>
      <c r="YA80" s="24"/>
      <c r="YB80" s="24"/>
      <c r="YC80" s="24"/>
      <c r="YD80" s="24"/>
      <c r="YE80" s="24"/>
      <c r="YF80" s="24"/>
      <c r="YG80" s="24"/>
      <c r="YH80" s="24"/>
      <c r="YI80" s="24"/>
      <c r="YJ80" s="24"/>
      <c r="YK80" s="24"/>
      <c r="YL80" s="24"/>
      <c r="YM80" s="24"/>
      <c r="YN80" s="24"/>
      <c r="YO80" s="24"/>
      <c r="YP80" s="24"/>
      <c r="YQ80" s="24"/>
      <c r="YR80" s="24"/>
      <c r="YS80" s="24"/>
      <c r="YT80" s="24"/>
      <c r="YU80" s="24"/>
      <c r="YV80" s="24"/>
      <c r="YW80" s="24"/>
      <c r="YX80" s="24"/>
      <c r="YY80" s="24"/>
      <c r="YZ80" s="24"/>
      <c r="ZA80" s="24"/>
      <c r="ZB80" s="24"/>
      <c r="ZC80" s="24"/>
      <c r="ZD80" s="24"/>
      <c r="ZE80" s="24"/>
      <c r="ZF80" s="24"/>
      <c r="ZG80" s="24"/>
      <c r="ZH80" s="24"/>
      <c r="ZI80" s="24"/>
      <c r="ZJ80" s="24"/>
      <c r="ZK80" s="24"/>
      <c r="ZL80" s="24"/>
      <c r="ZM80" s="24"/>
      <c r="ZN80" s="24"/>
      <c r="ZO80" s="24"/>
      <c r="ZP80" s="24"/>
      <c r="ZQ80" s="24"/>
      <c r="ZR80" s="24"/>
      <c r="ZS80" s="24"/>
      <c r="ZT80" s="24"/>
      <c r="ZU80" s="24"/>
      <c r="ZV80" s="24"/>
      <c r="ZW80" s="24"/>
      <c r="ZX80" s="24"/>
      <c r="ZY80" s="24"/>
      <c r="ZZ80" s="24"/>
      <c r="AAA80" s="24"/>
      <c r="AAB80" s="24"/>
      <c r="AAC80" s="24"/>
      <c r="AAD80" s="24"/>
      <c r="AAE80" s="24"/>
      <c r="AAF80" s="24"/>
      <c r="AAG80" s="24"/>
      <c r="AAH80" s="24"/>
      <c r="AAI80" s="24"/>
      <c r="AAJ80" s="24"/>
      <c r="AAK80" s="24"/>
      <c r="AAL80" s="24"/>
      <c r="AAM80" s="24"/>
      <c r="AAN80" s="24"/>
      <c r="AAO80" s="24"/>
      <c r="AAP80" s="24"/>
      <c r="AAQ80" s="24"/>
      <c r="AAR80" s="24"/>
      <c r="AAS80" s="24"/>
      <c r="AAT80" s="24"/>
      <c r="AAU80" s="24"/>
      <c r="AAV80" s="24"/>
      <c r="AAW80" s="24"/>
      <c r="AAX80" s="24"/>
      <c r="AAY80" s="24"/>
      <c r="AAZ80" s="24"/>
      <c r="ABA80" s="24"/>
      <c r="ABB80" s="24"/>
      <c r="ABC80" s="24"/>
      <c r="ABD80" s="24"/>
      <c r="ABE80" s="24"/>
      <c r="ABF80" s="24"/>
      <c r="ABG80" s="24"/>
      <c r="ABH80" s="24"/>
      <c r="ABI80" s="24"/>
      <c r="ABJ80" s="24"/>
      <c r="ABK80" s="24"/>
      <c r="ABL80" s="24"/>
      <c r="ABM80" s="24"/>
      <c r="ABN80" s="24"/>
      <c r="ABO80" s="24"/>
      <c r="ABP80" s="24"/>
      <c r="ABQ80" s="24"/>
      <c r="ABR80" s="24"/>
      <c r="ABS80" s="24"/>
      <c r="ABT80" s="24"/>
      <c r="ABU80" s="24"/>
      <c r="ABV80" s="24"/>
      <c r="ABW80" s="24"/>
      <c r="ABX80" s="24"/>
      <c r="ABY80" s="24"/>
      <c r="ABZ80" s="24"/>
      <c r="ACA80" s="24"/>
      <c r="ACB80" s="24"/>
      <c r="ACC80" s="24"/>
      <c r="ACD80" s="24"/>
      <c r="ACE80" s="24"/>
      <c r="ACF80" s="24"/>
      <c r="ACG80" s="24"/>
      <c r="ACH80" s="24"/>
      <c r="ACI80" s="24"/>
      <c r="ACJ80" s="24"/>
      <c r="ACK80" s="24"/>
      <c r="ACL80" s="24"/>
      <c r="ACM80" s="24"/>
      <c r="ACN80" s="24"/>
      <c r="ACO80" s="24"/>
      <c r="ACP80" s="24"/>
      <c r="ACQ80" s="24"/>
      <c r="ACR80" s="24"/>
      <c r="ACS80" s="24"/>
      <c r="ACT80" s="24"/>
      <c r="ACU80" s="24"/>
      <c r="ACV80" s="24"/>
      <c r="ACW80" s="24"/>
      <c r="ACX80" s="24"/>
      <c r="ACY80" s="24"/>
      <c r="ACZ80" s="24"/>
      <c r="ADA80" s="24"/>
      <c r="ADB80" s="24"/>
      <c r="ADC80" s="24"/>
      <c r="ADD80" s="24"/>
      <c r="ADE80" s="24"/>
      <c r="ADF80" s="24"/>
      <c r="ADG80" s="24"/>
      <c r="ADH80" s="24"/>
      <c r="ADI80" s="24"/>
      <c r="ADJ80" s="24"/>
      <c r="ADK80" s="24"/>
      <c r="ADL80" s="24"/>
      <c r="ADM80" s="24"/>
      <c r="ADN80" s="24"/>
      <c r="ADO80" s="24"/>
      <c r="ADP80" s="24"/>
      <c r="ADQ80" s="24"/>
      <c r="ADR80" s="24"/>
      <c r="ADS80" s="24"/>
      <c r="ADT80" s="24"/>
      <c r="ADU80" s="24"/>
      <c r="ADV80" s="24"/>
      <c r="ADW80" s="24"/>
      <c r="ADX80" s="24"/>
      <c r="ADY80" s="24"/>
      <c r="ADZ80" s="24"/>
      <c r="AEA80" s="24"/>
      <c r="AEB80" s="24"/>
      <c r="AEC80" s="24"/>
      <c r="AED80" s="24"/>
      <c r="AEE80" s="24"/>
      <c r="AEF80" s="24"/>
      <c r="AEG80" s="24"/>
      <c r="AEH80" s="24"/>
      <c r="AEI80" s="24"/>
      <c r="AEJ80" s="24"/>
      <c r="AEK80" s="24"/>
      <c r="AEL80" s="24"/>
      <c r="AEM80" s="24"/>
      <c r="AEN80" s="24"/>
      <c r="AEO80" s="24"/>
      <c r="AEP80" s="24"/>
      <c r="AEQ80" s="24"/>
      <c r="AER80" s="24"/>
      <c r="AES80" s="24"/>
      <c r="AET80" s="24"/>
      <c r="AEU80" s="24"/>
      <c r="AEV80" s="24"/>
      <c r="AEW80" s="24"/>
      <c r="AEX80" s="24"/>
      <c r="AEY80" s="24"/>
      <c r="AEZ80" s="24"/>
      <c r="AFA80" s="24"/>
      <c r="AFB80" s="24"/>
      <c r="AFC80" s="24"/>
      <c r="AFD80" s="24"/>
      <c r="AFE80" s="24"/>
      <c r="AFF80" s="24"/>
      <c r="AFG80" s="24"/>
      <c r="AFH80" s="24"/>
      <c r="AFI80" s="24"/>
      <c r="AFJ80" s="24"/>
      <c r="AFK80" s="24"/>
      <c r="AFL80" s="24"/>
      <c r="AFM80" s="24"/>
      <c r="AFN80" s="24"/>
      <c r="AFO80" s="24"/>
      <c r="AFP80" s="24"/>
      <c r="AFQ80" s="24"/>
      <c r="AFR80" s="24"/>
      <c r="AFS80" s="24"/>
      <c r="AFT80" s="24"/>
      <c r="AFU80" s="24"/>
      <c r="AFV80" s="24"/>
      <c r="AFW80" s="24"/>
      <c r="AFX80" s="24"/>
      <c r="AFY80" s="24"/>
      <c r="AFZ80" s="24"/>
      <c r="AGA80" s="24"/>
      <c r="AGB80" s="24"/>
      <c r="AGC80" s="24"/>
      <c r="AGD80" s="24"/>
      <c r="AGE80" s="24"/>
      <c r="AGF80" s="24"/>
      <c r="AGG80" s="24"/>
      <c r="AGH80" s="24"/>
      <c r="AGI80" s="24"/>
      <c r="AGJ80" s="24"/>
      <c r="AGK80" s="24"/>
      <c r="AGL80" s="24"/>
      <c r="AGM80" s="24"/>
      <c r="AGN80" s="24"/>
      <c r="AGO80" s="24"/>
      <c r="AGP80" s="24"/>
      <c r="AGQ80" s="24"/>
      <c r="AGR80" s="24"/>
      <c r="AGS80" s="24"/>
      <c r="AGT80" s="24"/>
      <c r="AGU80" s="24"/>
      <c r="AGV80" s="24"/>
      <c r="AGW80" s="24"/>
      <c r="AGX80" s="24"/>
      <c r="AGY80" s="24"/>
      <c r="AGZ80" s="24"/>
      <c r="AHA80" s="24"/>
      <c r="AHB80" s="24"/>
      <c r="AHC80" s="24"/>
      <c r="AHD80" s="24"/>
      <c r="AHE80" s="24"/>
      <c r="AHF80" s="24"/>
      <c r="AHG80" s="24"/>
      <c r="AHH80" s="24"/>
      <c r="AHI80" s="24"/>
      <c r="AHJ80" s="24"/>
      <c r="AHK80" s="24"/>
      <c r="AHL80" s="24"/>
      <c r="AHM80" s="24"/>
      <c r="AHN80" s="24"/>
      <c r="AHO80" s="24"/>
      <c r="AHP80" s="24"/>
      <c r="AHQ80" s="24"/>
      <c r="AHR80" s="24"/>
      <c r="AHS80" s="24"/>
      <c r="AHT80" s="24"/>
      <c r="AHU80" s="24"/>
      <c r="AHV80" s="24"/>
      <c r="AHW80" s="24"/>
      <c r="AHX80" s="24"/>
      <c r="AHY80" s="24"/>
      <c r="AHZ80" s="24"/>
      <c r="AIA80" s="24"/>
      <c r="AIB80" s="24"/>
      <c r="AIC80" s="24"/>
      <c r="AID80" s="24"/>
      <c r="AIE80" s="24"/>
      <c r="AIF80" s="24"/>
      <c r="AIG80" s="24"/>
      <c r="AIH80" s="24"/>
      <c r="AII80" s="24"/>
      <c r="AIJ80" s="24"/>
      <c r="AIK80" s="24"/>
      <c r="AIL80" s="24"/>
      <c r="AIM80" s="24"/>
      <c r="AIN80" s="24"/>
      <c r="AIO80" s="24"/>
      <c r="AIP80" s="24"/>
      <c r="AIQ80" s="24"/>
      <c r="AIR80" s="24"/>
      <c r="AIS80" s="24"/>
      <c r="AIT80" s="24"/>
      <c r="AIU80" s="24"/>
      <c r="AIV80" s="24"/>
      <c r="AIW80" s="24"/>
      <c r="AIX80" s="24"/>
      <c r="AIY80" s="24"/>
      <c r="AIZ80" s="24"/>
      <c r="AJA80" s="24"/>
      <c r="AJB80" s="24"/>
      <c r="AJC80" s="24"/>
      <c r="AJD80" s="24"/>
      <c r="AJE80" s="24"/>
      <c r="AJF80" s="24"/>
      <c r="AJG80" s="24"/>
      <c r="AJH80" s="24"/>
      <c r="AJI80" s="24"/>
      <c r="AJJ80" s="24"/>
      <c r="AJK80" s="24"/>
      <c r="AJL80" s="24"/>
      <c r="AJM80" s="24"/>
      <c r="AJN80" s="24"/>
      <c r="AJO80" s="24"/>
      <c r="AJP80" s="24"/>
      <c r="AJQ80" s="24"/>
      <c r="AJR80" s="24"/>
      <c r="AJS80" s="24"/>
      <c r="AJT80" s="24"/>
      <c r="AJU80" s="24"/>
      <c r="AJV80" s="24"/>
      <c r="AJW80" s="24"/>
      <c r="AJX80" s="24"/>
      <c r="AJY80" s="24"/>
      <c r="AJZ80" s="24"/>
      <c r="AKA80" s="24"/>
      <c r="AKB80" s="24"/>
      <c r="AKC80" s="24"/>
      <c r="AKD80" s="24"/>
      <c r="AKE80" s="24"/>
      <c r="AKF80" s="24"/>
      <c r="AKG80" s="24"/>
      <c r="AKH80" s="24"/>
      <c r="AKI80" s="24"/>
      <c r="AKJ80" s="24"/>
      <c r="AKK80" s="24"/>
      <c r="AKL80" s="24"/>
      <c r="AKM80" s="24"/>
      <c r="AKN80" s="24"/>
      <c r="AKO80" s="24"/>
      <c r="AKP80" s="24"/>
      <c r="AKQ80" s="24"/>
      <c r="AKR80" s="24"/>
      <c r="AKS80" s="24"/>
      <c r="AKT80" s="24"/>
      <c r="AKU80" s="24"/>
      <c r="AKV80" s="24"/>
      <c r="AKW80" s="24"/>
      <c r="AKX80" s="24"/>
      <c r="AKY80" s="24"/>
      <c r="AKZ80" s="24"/>
      <c r="ALA80" s="24"/>
      <c r="ALB80" s="24"/>
      <c r="ALC80" s="24"/>
      <c r="ALD80" s="24"/>
      <c r="ALE80" s="24"/>
      <c r="ALF80" s="24"/>
      <c r="ALG80" s="24"/>
      <c r="ALH80" s="24"/>
      <c r="ALI80" s="24"/>
      <c r="ALJ80" s="24"/>
      <c r="ALK80" s="24"/>
      <c r="ALL80" s="24"/>
      <c r="ALM80" s="24"/>
      <c r="ALN80" s="24"/>
      <c r="ALO80" s="24"/>
      <c r="ALP80" s="24"/>
      <c r="ALQ80" s="24"/>
      <c r="ALR80" s="24"/>
      <c r="ALS80" s="24"/>
      <c r="ALT80" s="24"/>
      <c r="ALU80" s="24"/>
      <c r="ALV80" s="24"/>
      <c r="ALW80" s="24"/>
      <c r="ALX80" s="24"/>
      <c r="ALY80" s="24"/>
      <c r="ALZ80" s="24"/>
      <c r="AMA80" s="24"/>
      <c r="AMB80" s="24"/>
      <c r="AMC80" s="24"/>
    </row>
    <row r="81" spans="1:1017" s="61" customFormat="1">
      <c r="A81" s="63" t="s">
        <v>229</v>
      </c>
      <c r="B81" s="63"/>
      <c r="C81" s="64" t="s">
        <v>230</v>
      </c>
      <c r="D81" s="74"/>
      <c r="E81" s="63"/>
      <c r="F81" s="125"/>
      <c r="G81" s="128"/>
      <c r="H81" s="81"/>
      <c r="I81" s="65"/>
      <c r="J81" s="65"/>
      <c r="K81" s="65">
        <f>SUBTOTAL(9,K82:K82)</f>
        <v>1023.62</v>
      </c>
      <c r="L81" s="58"/>
      <c r="M81" s="184"/>
      <c r="N81" s="24"/>
      <c r="O81" s="24"/>
      <c r="P81" s="24"/>
      <c r="Q81" s="24"/>
      <c r="R81" s="24"/>
      <c r="S81" s="24"/>
      <c r="T81" s="24"/>
      <c r="U81" s="24"/>
      <c r="V81" s="24"/>
      <c r="W81" s="24"/>
      <c r="X81" s="24"/>
      <c r="Y81" s="24"/>
      <c r="Z81" s="24"/>
      <c r="AA81" s="24"/>
      <c r="AB81" s="24"/>
      <c r="AC81" s="24"/>
      <c r="AD81" s="24"/>
      <c r="AE81" s="24"/>
      <c r="AF81" s="24"/>
      <c r="AG81" s="24"/>
      <c r="AH81" s="24"/>
      <c r="AI81" s="24"/>
      <c r="AJ81" s="24"/>
      <c r="AK81" s="24"/>
      <c r="AL81" s="24"/>
      <c r="AM81" s="24"/>
      <c r="AN81" s="24"/>
      <c r="AO81" s="24"/>
      <c r="AP81" s="24"/>
      <c r="AQ81" s="24"/>
      <c r="AR81" s="24"/>
      <c r="AS81" s="24"/>
      <c r="AT81" s="24"/>
      <c r="AU81" s="24"/>
      <c r="AV81" s="24"/>
      <c r="AW81" s="24"/>
      <c r="AX81" s="24"/>
      <c r="AY81" s="24"/>
      <c r="AZ81" s="24"/>
      <c r="BA81" s="24"/>
      <c r="BB81" s="24"/>
      <c r="BC81" s="24"/>
      <c r="BD81" s="24"/>
      <c r="BE81" s="24"/>
      <c r="BF81" s="24"/>
      <c r="BG81" s="24"/>
      <c r="BH81" s="24"/>
      <c r="BI81" s="24"/>
      <c r="BJ81" s="24"/>
      <c r="BK81" s="24"/>
      <c r="BL81" s="24"/>
      <c r="BM81" s="24"/>
      <c r="BN81" s="24"/>
      <c r="BO81" s="24"/>
      <c r="BP81" s="24"/>
      <c r="BQ81" s="24"/>
      <c r="BR81" s="24"/>
      <c r="BS81" s="24"/>
      <c r="BT81" s="24"/>
      <c r="BU81" s="24"/>
      <c r="BV81" s="24"/>
      <c r="BW81" s="24"/>
      <c r="BX81" s="24"/>
      <c r="BY81" s="24"/>
      <c r="BZ81" s="24"/>
      <c r="CA81" s="24"/>
      <c r="CB81" s="24"/>
      <c r="CC81" s="24"/>
      <c r="CD81" s="24"/>
      <c r="CE81" s="24"/>
      <c r="CF81" s="24"/>
      <c r="CG81" s="24"/>
      <c r="CH81" s="24"/>
      <c r="CI81" s="24"/>
      <c r="CJ81" s="24"/>
      <c r="CK81" s="24"/>
      <c r="CL81" s="24"/>
      <c r="CM81" s="24"/>
      <c r="CN81" s="24"/>
      <c r="CO81" s="24"/>
      <c r="CP81" s="24"/>
      <c r="CQ81" s="24"/>
      <c r="CR81" s="24"/>
      <c r="CS81" s="24"/>
      <c r="CT81" s="24"/>
      <c r="CU81" s="24"/>
      <c r="CV81" s="24"/>
      <c r="CW81" s="24"/>
      <c r="CX81" s="24"/>
      <c r="CY81" s="24"/>
      <c r="CZ81" s="24"/>
      <c r="DA81" s="24"/>
      <c r="DB81" s="24"/>
      <c r="DC81" s="24"/>
      <c r="DD81" s="24"/>
      <c r="DE81" s="24"/>
      <c r="DF81" s="24"/>
      <c r="DG81" s="24"/>
      <c r="DH81" s="24"/>
      <c r="DI81" s="24"/>
      <c r="DJ81" s="24"/>
      <c r="DK81" s="24"/>
      <c r="DL81" s="24"/>
      <c r="DM81" s="24"/>
      <c r="DN81" s="24"/>
      <c r="DO81" s="24"/>
      <c r="DP81" s="24"/>
      <c r="DQ81" s="24"/>
      <c r="DR81" s="24"/>
      <c r="DS81" s="24"/>
      <c r="DT81" s="24"/>
      <c r="DU81" s="24"/>
      <c r="DV81" s="24"/>
      <c r="DW81" s="24"/>
      <c r="DX81" s="24"/>
      <c r="DY81" s="24"/>
      <c r="DZ81" s="24"/>
      <c r="EA81" s="24"/>
      <c r="EB81" s="24"/>
      <c r="EC81" s="24"/>
      <c r="ED81" s="24"/>
      <c r="EE81" s="24"/>
      <c r="EF81" s="24"/>
      <c r="EG81" s="24"/>
      <c r="EH81" s="24"/>
      <c r="EI81" s="24"/>
      <c r="EJ81" s="24"/>
      <c r="EK81" s="24"/>
      <c r="EL81" s="24"/>
      <c r="EM81" s="24"/>
      <c r="EN81" s="24"/>
      <c r="EO81" s="24"/>
      <c r="EP81" s="24"/>
      <c r="EQ81" s="24"/>
      <c r="ER81" s="24"/>
      <c r="ES81" s="24"/>
      <c r="ET81" s="24"/>
      <c r="EU81" s="24"/>
      <c r="EV81" s="24"/>
      <c r="EW81" s="24"/>
      <c r="EX81" s="24"/>
      <c r="EY81" s="24"/>
      <c r="EZ81" s="24"/>
      <c r="FA81" s="24"/>
      <c r="FB81" s="24"/>
      <c r="FC81" s="24"/>
      <c r="FD81" s="24"/>
      <c r="FE81" s="24"/>
      <c r="FF81" s="24"/>
      <c r="FG81" s="24"/>
      <c r="FH81" s="24"/>
      <c r="FI81" s="24"/>
      <c r="FJ81" s="24"/>
      <c r="FK81" s="24"/>
      <c r="FL81" s="24"/>
      <c r="FM81" s="24"/>
      <c r="FN81" s="24"/>
      <c r="FO81" s="24"/>
      <c r="FP81" s="24"/>
      <c r="FQ81" s="24"/>
      <c r="FR81" s="24"/>
      <c r="FS81" s="24"/>
      <c r="FT81" s="24"/>
      <c r="FU81" s="24"/>
      <c r="FV81" s="24"/>
      <c r="FW81" s="24"/>
      <c r="FX81" s="24"/>
      <c r="FY81" s="24"/>
      <c r="FZ81" s="24"/>
      <c r="GA81" s="24"/>
      <c r="GB81" s="24"/>
      <c r="GC81" s="24"/>
      <c r="GD81" s="24"/>
      <c r="GE81" s="24"/>
      <c r="GF81" s="24"/>
      <c r="GG81" s="24"/>
      <c r="GH81" s="24"/>
      <c r="GI81" s="24"/>
      <c r="GJ81" s="24"/>
      <c r="GK81" s="24"/>
      <c r="GL81" s="24"/>
      <c r="GM81" s="24"/>
      <c r="GN81" s="24"/>
      <c r="GO81" s="24"/>
      <c r="GP81" s="24"/>
      <c r="GQ81" s="24"/>
      <c r="GR81" s="24"/>
      <c r="GS81" s="24"/>
      <c r="GT81" s="24"/>
      <c r="GU81" s="24"/>
      <c r="GV81" s="24"/>
      <c r="GW81" s="24"/>
      <c r="GX81" s="24"/>
      <c r="GY81" s="24"/>
      <c r="GZ81" s="24"/>
      <c r="HA81" s="24"/>
      <c r="HB81" s="24"/>
      <c r="HC81" s="24"/>
      <c r="HD81" s="24"/>
      <c r="HE81" s="24"/>
      <c r="HF81" s="24"/>
      <c r="HG81" s="24"/>
      <c r="HH81" s="24"/>
      <c r="HI81" s="24"/>
      <c r="HJ81" s="24"/>
      <c r="HK81" s="24"/>
      <c r="HL81" s="24"/>
      <c r="HM81" s="24"/>
      <c r="HN81" s="24"/>
      <c r="HO81" s="24"/>
      <c r="HP81" s="24"/>
      <c r="HQ81" s="24"/>
      <c r="HR81" s="24"/>
      <c r="HS81" s="24"/>
      <c r="HT81" s="24"/>
      <c r="HU81" s="24"/>
      <c r="HV81" s="24"/>
      <c r="HW81" s="24"/>
      <c r="HX81" s="24"/>
      <c r="HY81" s="24"/>
      <c r="HZ81" s="24"/>
      <c r="IA81" s="24"/>
      <c r="IB81" s="24"/>
      <c r="IC81" s="24"/>
      <c r="ID81" s="24"/>
      <c r="IE81" s="24"/>
      <c r="IF81" s="24"/>
      <c r="IG81" s="24"/>
      <c r="IH81" s="24"/>
      <c r="II81" s="24"/>
      <c r="IJ81" s="24"/>
      <c r="IK81" s="24"/>
      <c r="IL81" s="24"/>
      <c r="IM81" s="24"/>
      <c r="IN81" s="24"/>
      <c r="IO81" s="24"/>
      <c r="IP81" s="24"/>
      <c r="IQ81" s="24"/>
      <c r="IR81" s="24"/>
      <c r="IS81" s="24"/>
      <c r="IT81" s="24"/>
      <c r="IU81" s="24"/>
      <c r="IV81" s="24"/>
      <c r="IW81" s="24"/>
      <c r="IX81" s="24"/>
      <c r="IY81" s="24"/>
      <c r="IZ81" s="24"/>
      <c r="JA81" s="24"/>
      <c r="JB81" s="24"/>
      <c r="JC81" s="24"/>
      <c r="JD81" s="24"/>
      <c r="JE81" s="24"/>
      <c r="JF81" s="24"/>
      <c r="JG81" s="24"/>
      <c r="JH81" s="24"/>
      <c r="JI81" s="24"/>
      <c r="JJ81" s="24"/>
      <c r="JK81" s="24"/>
      <c r="JL81" s="24"/>
      <c r="JM81" s="24"/>
      <c r="JN81" s="24"/>
      <c r="JO81" s="24"/>
      <c r="JP81" s="24"/>
      <c r="JQ81" s="24"/>
      <c r="JR81" s="24"/>
      <c r="JS81" s="24"/>
      <c r="JT81" s="24"/>
      <c r="JU81" s="24"/>
      <c r="JV81" s="24"/>
      <c r="JW81" s="24"/>
      <c r="JX81" s="24"/>
      <c r="JY81" s="24"/>
      <c r="JZ81" s="24"/>
      <c r="KA81" s="24"/>
      <c r="KB81" s="24"/>
      <c r="KC81" s="24"/>
      <c r="KD81" s="24"/>
      <c r="KE81" s="24"/>
      <c r="KF81" s="24"/>
      <c r="KG81" s="24"/>
      <c r="KH81" s="24"/>
      <c r="KI81" s="24"/>
      <c r="KJ81" s="24"/>
      <c r="KK81" s="24"/>
      <c r="KL81" s="24"/>
      <c r="KM81" s="24"/>
      <c r="KN81" s="24"/>
      <c r="KO81" s="24"/>
      <c r="KP81" s="24"/>
      <c r="KQ81" s="24"/>
      <c r="KR81" s="24"/>
      <c r="KS81" s="24"/>
      <c r="KT81" s="24"/>
      <c r="KU81" s="24"/>
      <c r="KV81" s="24"/>
      <c r="KW81" s="24"/>
      <c r="KX81" s="24"/>
      <c r="KY81" s="24"/>
      <c r="KZ81" s="24"/>
      <c r="LA81" s="24"/>
      <c r="LB81" s="24"/>
      <c r="LC81" s="24"/>
      <c r="LD81" s="24"/>
      <c r="LE81" s="24"/>
      <c r="LF81" s="24"/>
      <c r="LG81" s="24"/>
      <c r="LH81" s="24"/>
      <c r="LI81" s="24"/>
      <c r="LJ81" s="24"/>
      <c r="LK81" s="24"/>
      <c r="LL81" s="24"/>
      <c r="LM81" s="24"/>
      <c r="LN81" s="24"/>
      <c r="LO81" s="24"/>
      <c r="LP81" s="24"/>
      <c r="LQ81" s="24"/>
      <c r="LR81" s="24"/>
      <c r="LS81" s="24"/>
      <c r="LT81" s="24"/>
      <c r="LU81" s="24"/>
      <c r="LV81" s="24"/>
      <c r="LW81" s="24"/>
      <c r="LX81" s="24"/>
      <c r="LY81" s="24"/>
      <c r="LZ81" s="24"/>
      <c r="MA81" s="24"/>
      <c r="MB81" s="24"/>
      <c r="MC81" s="24"/>
      <c r="MD81" s="24"/>
      <c r="ME81" s="24"/>
      <c r="MF81" s="24"/>
      <c r="MG81" s="24"/>
      <c r="MH81" s="24"/>
      <c r="MI81" s="24"/>
      <c r="MJ81" s="24"/>
      <c r="MK81" s="24"/>
      <c r="ML81" s="24"/>
      <c r="MM81" s="24"/>
      <c r="MN81" s="24"/>
      <c r="MO81" s="24"/>
      <c r="MP81" s="24"/>
      <c r="MQ81" s="24"/>
      <c r="MR81" s="24"/>
      <c r="MS81" s="24"/>
      <c r="MT81" s="24"/>
      <c r="MU81" s="24"/>
      <c r="MV81" s="24"/>
      <c r="MW81" s="24"/>
      <c r="MX81" s="24"/>
      <c r="MY81" s="24"/>
      <c r="MZ81" s="24"/>
      <c r="NA81" s="24"/>
      <c r="NB81" s="24"/>
      <c r="NC81" s="24"/>
      <c r="ND81" s="24"/>
      <c r="NE81" s="24"/>
      <c r="NF81" s="24"/>
      <c r="NG81" s="24"/>
      <c r="NH81" s="24"/>
      <c r="NI81" s="24"/>
      <c r="NJ81" s="24"/>
      <c r="NK81" s="24"/>
      <c r="NL81" s="24"/>
      <c r="NM81" s="24"/>
      <c r="NN81" s="24"/>
      <c r="NO81" s="24"/>
      <c r="NP81" s="24"/>
      <c r="NQ81" s="24"/>
      <c r="NR81" s="24"/>
      <c r="NS81" s="24"/>
      <c r="NT81" s="24"/>
      <c r="NU81" s="24"/>
      <c r="NV81" s="24"/>
      <c r="NW81" s="24"/>
      <c r="NX81" s="24"/>
      <c r="NY81" s="24"/>
      <c r="NZ81" s="24"/>
      <c r="OA81" s="24"/>
      <c r="OB81" s="24"/>
      <c r="OC81" s="24"/>
      <c r="OD81" s="24"/>
      <c r="OE81" s="24"/>
      <c r="OF81" s="24"/>
      <c r="OG81" s="24"/>
      <c r="OH81" s="24"/>
      <c r="OI81" s="24"/>
      <c r="OJ81" s="24"/>
      <c r="OK81" s="24"/>
      <c r="OL81" s="24"/>
      <c r="OM81" s="24"/>
      <c r="ON81" s="24"/>
      <c r="OO81" s="24"/>
      <c r="OP81" s="24"/>
      <c r="OQ81" s="24"/>
      <c r="OR81" s="24"/>
      <c r="OS81" s="24"/>
      <c r="OT81" s="24"/>
      <c r="OU81" s="24"/>
      <c r="OV81" s="24"/>
      <c r="OW81" s="24"/>
      <c r="OX81" s="24"/>
      <c r="OY81" s="24"/>
      <c r="OZ81" s="24"/>
      <c r="PA81" s="24"/>
      <c r="PB81" s="24"/>
      <c r="PC81" s="24"/>
      <c r="PD81" s="24"/>
      <c r="PE81" s="24"/>
      <c r="PF81" s="24"/>
      <c r="PG81" s="24"/>
      <c r="PH81" s="24"/>
      <c r="PI81" s="24"/>
      <c r="PJ81" s="24"/>
      <c r="PK81" s="24"/>
      <c r="PL81" s="24"/>
      <c r="PM81" s="24"/>
      <c r="PN81" s="24"/>
      <c r="PO81" s="24"/>
      <c r="PP81" s="24"/>
      <c r="PQ81" s="24"/>
      <c r="PR81" s="24"/>
      <c r="PS81" s="24"/>
      <c r="PT81" s="24"/>
      <c r="PU81" s="24"/>
      <c r="PV81" s="24"/>
      <c r="PW81" s="24"/>
      <c r="PX81" s="24"/>
      <c r="PY81" s="24"/>
      <c r="PZ81" s="24"/>
      <c r="QA81" s="24"/>
      <c r="QB81" s="24"/>
      <c r="QC81" s="24"/>
      <c r="QD81" s="24"/>
      <c r="QE81" s="24"/>
      <c r="QF81" s="24"/>
      <c r="QG81" s="24"/>
      <c r="QH81" s="24"/>
      <c r="QI81" s="24"/>
      <c r="QJ81" s="24"/>
      <c r="QK81" s="24"/>
      <c r="QL81" s="24"/>
      <c r="QM81" s="24"/>
      <c r="QN81" s="24"/>
      <c r="QO81" s="24"/>
      <c r="QP81" s="24"/>
      <c r="QQ81" s="24"/>
      <c r="QR81" s="24"/>
      <c r="QS81" s="24"/>
      <c r="QT81" s="24"/>
      <c r="QU81" s="24"/>
      <c r="QV81" s="24"/>
      <c r="QW81" s="24"/>
      <c r="QX81" s="24"/>
      <c r="QY81" s="24"/>
      <c r="QZ81" s="24"/>
      <c r="RA81" s="24"/>
      <c r="RB81" s="24"/>
      <c r="RC81" s="24"/>
      <c r="RD81" s="24"/>
      <c r="RE81" s="24"/>
      <c r="RF81" s="24"/>
      <c r="RG81" s="24"/>
      <c r="RH81" s="24"/>
      <c r="RI81" s="24"/>
      <c r="RJ81" s="24"/>
      <c r="RK81" s="24"/>
      <c r="RL81" s="24"/>
      <c r="RM81" s="24"/>
      <c r="RN81" s="24"/>
      <c r="RO81" s="24"/>
      <c r="RP81" s="24"/>
      <c r="RQ81" s="24"/>
      <c r="RR81" s="24"/>
      <c r="RS81" s="24"/>
      <c r="RT81" s="24"/>
      <c r="RU81" s="24"/>
      <c r="RV81" s="24"/>
      <c r="RW81" s="24"/>
      <c r="RX81" s="24"/>
      <c r="RY81" s="24"/>
      <c r="RZ81" s="24"/>
      <c r="SA81" s="24"/>
      <c r="SB81" s="24"/>
      <c r="SC81" s="24"/>
      <c r="SD81" s="24"/>
      <c r="SE81" s="24"/>
      <c r="SF81" s="24"/>
      <c r="SG81" s="24"/>
      <c r="SH81" s="24"/>
      <c r="SI81" s="24"/>
      <c r="SJ81" s="24"/>
      <c r="SK81" s="24"/>
      <c r="SL81" s="24"/>
      <c r="SM81" s="24"/>
      <c r="SN81" s="24"/>
      <c r="SO81" s="24"/>
      <c r="SP81" s="24"/>
      <c r="SQ81" s="24"/>
      <c r="SR81" s="24"/>
      <c r="SS81" s="24"/>
      <c r="ST81" s="24"/>
      <c r="SU81" s="24"/>
      <c r="SV81" s="24"/>
      <c r="SW81" s="24"/>
      <c r="SX81" s="24"/>
      <c r="SY81" s="24"/>
      <c r="SZ81" s="24"/>
      <c r="TA81" s="24"/>
      <c r="TB81" s="24"/>
      <c r="TC81" s="24"/>
      <c r="TD81" s="24"/>
      <c r="TE81" s="24"/>
      <c r="TF81" s="24"/>
      <c r="TG81" s="24"/>
      <c r="TH81" s="24"/>
      <c r="TI81" s="24"/>
      <c r="TJ81" s="24"/>
      <c r="TK81" s="24"/>
      <c r="TL81" s="24"/>
      <c r="TM81" s="24"/>
      <c r="TN81" s="24"/>
      <c r="TO81" s="24"/>
      <c r="TP81" s="24"/>
      <c r="TQ81" s="24"/>
      <c r="TR81" s="24"/>
      <c r="TS81" s="24"/>
      <c r="TT81" s="24"/>
      <c r="TU81" s="24"/>
      <c r="TV81" s="24"/>
      <c r="TW81" s="24"/>
      <c r="TX81" s="24"/>
      <c r="TY81" s="24"/>
      <c r="TZ81" s="24"/>
      <c r="UA81" s="24"/>
      <c r="UB81" s="24"/>
      <c r="UC81" s="24"/>
      <c r="UD81" s="24"/>
      <c r="UE81" s="24"/>
      <c r="UF81" s="24"/>
      <c r="UG81" s="24"/>
      <c r="UH81" s="24"/>
      <c r="UI81" s="24"/>
      <c r="UJ81" s="24"/>
      <c r="UK81" s="24"/>
      <c r="UL81" s="24"/>
      <c r="UM81" s="24"/>
      <c r="UN81" s="24"/>
      <c r="UO81" s="24"/>
      <c r="UP81" s="24"/>
      <c r="UQ81" s="24"/>
      <c r="UR81" s="24"/>
      <c r="US81" s="24"/>
      <c r="UT81" s="24"/>
      <c r="UU81" s="24"/>
      <c r="UV81" s="24"/>
      <c r="UW81" s="24"/>
      <c r="UX81" s="24"/>
      <c r="UY81" s="24"/>
      <c r="UZ81" s="24"/>
      <c r="VA81" s="24"/>
      <c r="VB81" s="24"/>
      <c r="VC81" s="24"/>
      <c r="VD81" s="24"/>
      <c r="VE81" s="24"/>
      <c r="VF81" s="24"/>
      <c r="VG81" s="24"/>
      <c r="VH81" s="24"/>
      <c r="VI81" s="24"/>
      <c r="VJ81" s="24"/>
      <c r="VK81" s="24"/>
      <c r="VL81" s="24"/>
      <c r="VM81" s="24"/>
      <c r="VN81" s="24"/>
      <c r="VO81" s="24"/>
      <c r="VP81" s="24"/>
      <c r="VQ81" s="24"/>
      <c r="VR81" s="24"/>
      <c r="VS81" s="24"/>
      <c r="VT81" s="24"/>
      <c r="VU81" s="24"/>
      <c r="VV81" s="24"/>
      <c r="VW81" s="24"/>
      <c r="VX81" s="24"/>
      <c r="VY81" s="24"/>
      <c r="VZ81" s="24"/>
      <c r="WA81" s="24"/>
      <c r="WB81" s="24"/>
      <c r="WC81" s="24"/>
      <c r="WD81" s="24"/>
      <c r="WE81" s="24"/>
      <c r="WF81" s="24"/>
      <c r="WG81" s="24"/>
      <c r="WH81" s="24"/>
      <c r="WI81" s="24"/>
      <c r="WJ81" s="24"/>
      <c r="WK81" s="24"/>
      <c r="WL81" s="24"/>
      <c r="WM81" s="24"/>
      <c r="WN81" s="24"/>
      <c r="WO81" s="24"/>
      <c r="WP81" s="24"/>
      <c r="WQ81" s="24"/>
      <c r="WR81" s="24"/>
      <c r="WS81" s="24"/>
      <c r="WT81" s="24"/>
      <c r="WU81" s="24"/>
      <c r="WV81" s="24"/>
      <c r="WW81" s="24"/>
      <c r="WX81" s="24"/>
      <c r="WY81" s="24"/>
      <c r="WZ81" s="24"/>
      <c r="XA81" s="24"/>
      <c r="XB81" s="24"/>
      <c r="XC81" s="24"/>
      <c r="XD81" s="24"/>
      <c r="XE81" s="24"/>
      <c r="XF81" s="24"/>
      <c r="XG81" s="24"/>
      <c r="XH81" s="24"/>
      <c r="XI81" s="24"/>
      <c r="XJ81" s="24"/>
      <c r="XK81" s="24"/>
      <c r="XL81" s="24"/>
      <c r="XM81" s="24"/>
      <c r="XN81" s="24"/>
      <c r="XO81" s="24"/>
      <c r="XP81" s="24"/>
      <c r="XQ81" s="24"/>
      <c r="XR81" s="24"/>
      <c r="XS81" s="24"/>
      <c r="XT81" s="24"/>
      <c r="XU81" s="24"/>
      <c r="XV81" s="24"/>
      <c r="XW81" s="24"/>
      <c r="XX81" s="24"/>
      <c r="XY81" s="24"/>
      <c r="XZ81" s="24"/>
      <c r="YA81" s="24"/>
      <c r="YB81" s="24"/>
      <c r="YC81" s="24"/>
      <c r="YD81" s="24"/>
      <c r="YE81" s="24"/>
      <c r="YF81" s="24"/>
      <c r="YG81" s="24"/>
      <c r="YH81" s="24"/>
      <c r="YI81" s="24"/>
      <c r="YJ81" s="24"/>
      <c r="YK81" s="24"/>
      <c r="YL81" s="24"/>
      <c r="YM81" s="24"/>
      <c r="YN81" s="24"/>
      <c r="YO81" s="24"/>
      <c r="YP81" s="24"/>
      <c r="YQ81" s="24"/>
      <c r="YR81" s="24"/>
      <c r="YS81" s="24"/>
      <c r="YT81" s="24"/>
      <c r="YU81" s="24"/>
      <c r="YV81" s="24"/>
      <c r="YW81" s="24"/>
      <c r="YX81" s="24"/>
      <c r="YY81" s="24"/>
      <c r="YZ81" s="24"/>
      <c r="ZA81" s="24"/>
      <c r="ZB81" s="24"/>
      <c r="ZC81" s="24"/>
      <c r="ZD81" s="24"/>
      <c r="ZE81" s="24"/>
      <c r="ZF81" s="24"/>
      <c r="ZG81" s="24"/>
      <c r="ZH81" s="24"/>
      <c r="ZI81" s="24"/>
      <c r="ZJ81" s="24"/>
      <c r="ZK81" s="24"/>
      <c r="ZL81" s="24"/>
      <c r="ZM81" s="24"/>
      <c r="ZN81" s="24"/>
      <c r="ZO81" s="24"/>
      <c r="ZP81" s="24"/>
      <c r="ZQ81" s="24"/>
      <c r="ZR81" s="24"/>
      <c r="ZS81" s="24"/>
      <c r="ZT81" s="24"/>
      <c r="ZU81" s="24"/>
      <c r="ZV81" s="24"/>
      <c r="ZW81" s="24"/>
      <c r="ZX81" s="24"/>
      <c r="ZY81" s="24"/>
      <c r="ZZ81" s="24"/>
      <c r="AAA81" s="24"/>
      <c r="AAB81" s="24"/>
      <c r="AAC81" s="24"/>
      <c r="AAD81" s="24"/>
      <c r="AAE81" s="24"/>
      <c r="AAF81" s="24"/>
      <c r="AAG81" s="24"/>
      <c r="AAH81" s="24"/>
      <c r="AAI81" s="24"/>
      <c r="AAJ81" s="24"/>
      <c r="AAK81" s="24"/>
      <c r="AAL81" s="24"/>
      <c r="AAM81" s="24"/>
      <c r="AAN81" s="24"/>
      <c r="AAO81" s="24"/>
      <c r="AAP81" s="24"/>
      <c r="AAQ81" s="24"/>
      <c r="AAR81" s="24"/>
      <c r="AAS81" s="24"/>
      <c r="AAT81" s="24"/>
      <c r="AAU81" s="24"/>
      <c r="AAV81" s="24"/>
      <c r="AAW81" s="24"/>
      <c r="AAX81" s="24"/>
      <c r="AAY81" s="24"/>
      <c r="AAZ81" s="24"/>
      <c r="ABA81" s="24"/>
      <c r="ABB81" s="24"/>
      <c r="ABC81" s="24"/>
      <c r="ABD81" s="24"/>
      <c r="ABE81" s="24"/>
      <c r="ABF81" s="24"/>
      <c r="ABG81" s="24"/>
      <c r="ABH81" s="24"/>
      <c r="ABI81" s="24"/>
      <c r="ABJ81" s="24"/>
      <c r="ABK81" s="24"/>
      <c r="ABL81" s="24"/>
      <c r="ABM81" s="24"/>
      <c r="ABN81" s="24"/>
      <c r="ABO81" s="24"/>
      <c r="ABP81" s="24"/>
      <c r="ABQ81" s="24"/>
      <c r="ABR81" s="24"/>
      <c r="ABS81" s="24"/>
      <c r="ABT81" s="24"/>
      <c r="ABU81" s="24"/>
      <c r="ABV81" s="24"/>
      <c r="ABW81" s="24"/>
      <c r="ABX81" s="24"/>
      <c r="ABY81" s="24"/>
      <c r="ABZ81" s="24"/>
      <c r="ACA81" s="24"/>
      <c r="ACB81" s="24"/>
      <c r="ACC81" s="24"/>
      <c r="ACD81" s="24"/>
      <c r="ACE81" s="24"/>
      <c r="ACF81" s="24"/>
      <c r="ACG81" s="24"/>
      <c r="ACH81" s="24"/>
      <c r="ACI81" s="24"/>
      <c r="ACJ81" s="24"/>
      <c r="ACK81" s="24"/>
      <c r="ACL81" s="24"/>
      <c r="ACM81" s="24"/>
      <c r="ACN81" s="24"/>
      <c r="ACO81" s="24"/>
      <c r="ACP81" s="24"/>
      <c r="ACQ81" s="24"/>
      <c r="ACR81" s="24"/>
      <c r="ACS81" s="24"/>
      <c r="ACT81" s="24"/>
      <c r="ACU81" s="24"/>
      <c r="ACV81" s="24"/>
      <c r="ACW81" s="24"/>
      <c r="ACX81" s="24"/>
      <c r="ACY81" s="24"/>
      <c r="ACZ81" s="24"/>
      <c r="ADA81" s="24"/>
      <c r="ADB81" s="24"/>
      <c r="ADC81" s="24"/>
      <c r="ADD81" s="24"/>
      <c r="ADE81" s="24"/>
      <c r="ADF81" s="24"/>
      <c r="ADG81" s="24"/>
      <c r="ADH81" s="24"/>
      <c r="ADI81" s="24"/>
      <c r="ADJ81" s="24"/>
      <c r="ADK81" s="24"/>
      <c r="ADL81" s="24"/>
      <c r="ADM81" s="24"/>
      <c r="ADN81" s="24"/>
      <c r="ADO81" s="24"/>
      <c r="ADP81" s="24"/>
      <c r="ADQ81" s="24"/>
      <c r="ADR81" s="24"/>
      <c r="ADS81" s="24"/>
      <c r="ADT81" s="24"/>
      <c r="ADU81" s="24"/>
      <c r="ADV81" s="24"/>
      <c r="ADW81" s="24"/>
      <c r="ADX81" s="24"/>
      <c r="ADY81" s="24"/>
      <c r="ADZ81" s="24"/>
      <c r="AEA81" s="24"/>
      <c r="AEB81" s="24"/>
      <c r="AEC81" s="24"/>
      <c r="AED81" s="24"/>
      <c r="AEE81" s="24"/>
      <c r="AEF81" s="24"/>
      <c r="AEG81" s="24"/>
      <c r="AEH81" s="24"/>
      <c r="AEI81" s="24"/>
      <c r="AEJ81" s="24"/>
      <c r="AEK81" s="24"/>
      <c r="AEL81" s="24"/>
      <c r="AEM81" s="24"/>
      <c r="AEN81" s="24"/>
      <c r="AEO81" s="24"/>
      <c r="AEP81" s="24"/>
      <c r="AEQ81" s="24"/>
      <c r="AER81" s="24"/>
      <c r="AES81" s="24"/>
      <c r="AET81" s="24"/>
      <c r="AEU81" s="24"/>
      <c r="AEV81" s="24"/>
      <c r="AEW81" s="24"/>
      <c r="AEX81" s="24"/>
      <c r="AEY81" s="24"/>
      <c r="AEZ81" s="24"/>
      <c r="AFA81" s="24"/>
      <c r="AFB81" s="24"/>
      <c r="AFC81" s="24"/>
      <c r="AFD81" s="24"/>
      <c r="AFE81" s="24"/>
      <c r="AFF81" s="24"/>
      <c r="AFG81" s="24"/>
      <c r="AFH81" s="24"/>
      <c r="AFI81" s="24"/>
      <c r="AFJ81" s="24"/>
      <c r="AFK81" s="24"/>
      <c r="AFL81" s="24"/>
      <c r="AFM81" s="24"/>
      <c r="AFN81" s="24"/>
      <c r="AFO81" s="24"/>
      <c r="AFP81" s="24"/>
      <c r="AFQ81" s="24"/>
      <c r="AFR81" s="24"/>
      <c r="AFS81" s="24"/>
      <c r="AFT81" s="24"/>
      <c r="AFU81" s="24"/>
      <c r="AFV81" s="24"/>
      <c r="AFW81" s="24"/>
      <c r="AFX81" s="24"/>
      <c r="AFY81" s="24"/>
      <c r="AFZ81" s="24"/>
      <c r="AGA81" s="24"/>
      <c r="AGB81" s="24"/>
      <c r="AGC81" s="24"/>
      <c r="AGD81" s="24"/>
      <c r="AGE81" s="24"/>
      <c r="AGF81" s="24"/>
      <c r="AGG81" s="24"/>
      <c r="AGH81" s="24"/>
      <c r="AGI81" s="24"/>
      <c r="AGJ81" s="24"/>
      <c r="AGK81" s="24"/>
      <c r="AGL81" s="24"/>
      <c r="AGM81" s="24"/>
      <c r="AGN81" s="24"/>
      <c r="AGO81" s="24"/>
      <c r="AGP81" s="24"/>
      <c r="AGQ81" s="24"/>
      <c r="AGR81" s="24"/>
      <c r="AGS81" s="24"/>
      <c r="AGT81" s="24"/>
      <c r="AGU81" s="24"/>
      <c r="AGV81" s="24"/>
      <c r="AGW81" s="24"/>
      <c r="AGX81" s="24"/>
      <c r="AGY81" s="24"/>
      <c r="AGZ81" s="24"/>
      <c r="AHA81" s="24"/>
      <c r="AHB81" s="24"/>
      <c r="AHC81" s="24"/>
      <c r="AHD81" s="24"/>
      <c r="AHE81" s="24"/>
      <c r="AHF81" s="24"/>
      <c r="AHG81" s="24"/>
      <c r="AHH81" s="24"/>
      <c r="AHI81" s="24"/>
      <c r="AHJ81" s="24"/>
      <c r="AHK81" s="24"/>
      <c r="AHL81" s="24"/>
      <c r="AHM81" s="24"/>
      <c r="AHN81" s="24"/>
      <c r="AHO81" s="24"/>
      <c r="AHP81" s="24"/>
      <c r="AHQ81" s="24"/>
      <c r="AHR81" s="24"/>
      <c r="AHS81" s="24"/>
      <c r="AHT81" s="24"/>
      <c r="AHU81" s="24"/>
      <c r="AHV81" s="24"/>
      <c r="AHW81" s="24"/>
      <c r="AHX81" s="24"/>
      <c r="AHY81" s="24"/>
      <c r="AHZ81" s="24"/>
      <c r="AIA81" s="24"/>
      <c r="AIB81" s="24"/>
      <c r="AIC81" s="24"/>
      <c r="AID81" s="24"/>
      <c r="AIE81" s="24"/>
      <c r="AIF81" s="24"/>
      <c r="AIG81" s="24"/>
      <c r="AIH81" s="24"/>
      <c r="AII81" s="24"/>
      <c r="AIJ81" s="24"/>
      <c r="AIK81" s="24"/>
      <c r="AIL81" s="24"/>
      <c r="AIM81" s="24"/>
      <c r="AIN81" s="24"/>
      <c r="AIO81" s="24"/>
      <c r="AIP81" s="24"/>
      <c r="AIQ81" s="24"/>
      <c r="AIR81" s="24"/>
      <c r="AIS81" s="24"/>
      <c r="AIT81" s="24"/>
      <c r="AIU81" s="24"/>
      <c r="AIV81" s="24"/>
      <c r="AIW81" s="24"/>
      <c r="AIX81" s="24"/>
      <c r="AIY81" s="24"/>
      <c r="AIZ81" s="24"/>
      <c r="AJA81" s="24"/>
      <c r="AJB81" s="24"/>
      <c r="AJC81" s="24"/>
      <c r="AJD81" s="24"/>
      <c r="AJE81" s="24"/>
      <c r="AJF81" s="24"/>
      <c r="AJG81" s="24"/>
      <c r="AJH81" s="24"/>
      <c r="AJI81" s="24"/>
      <c r="AJJ81" s="24"/>
      <c r="AJK81" s="24"/>
      <c r="AJL81" s="24"/>
      <c r="AJM81" s="24"/>
      <c r="AJN81" s="24"/>
      <c r="AJO81" s="24"/>
      <c r="AJP81" s="24"/>
      <c r="AJQ81" s="24"/>
      <c r="AJR81" s="24"/>
      <c r="AJS81" s="24"/>
      <c r="AJT81" s="24"/>
      <c r="AJU81" s="24"/>
      <c r="AJV81" s="24"/>
      <c r="AJW81" s="24"/>
      <c r="AJX81" s="24"/>
      <c r="AJY81" s="24"/>
      <c r="AJZ81" s="24"/>
      <c r="AKA81" s="24"/>
      <c r="AKB81" s="24"/>
      <c r="AKC81" s="24"/>
      <c r="AKD81" s="24"/>
      <c r="AKE81" s="24"/>
      <c r="AKF81" s="24"/>
      <c r="AKG81" s="24"/>
      <c r="AKH81" s="24"/>
      <c r="AKI81" s="24"/>
      <c r="AKJ81" s="24"/>
      <c r="AKK81" s="24"/>
      <c r="AKL81" s="24"/>
      <c r="AKM81" s="24"/>
      <c r="AKN81" s="24"/>
      <c r="AKO81" s="24"/>
      <c r="AKP81" s="24"/>
      <c r="AKQ81" s="24"/>
      <c r="AKR81" s="24"/>
      <c r="AKS81" s="24"/>
      <c r="AKT81" s="24"/>
      <c r="AKU81" s="24"/>
      <c r="AKV81" s="24"/>
      <c r="AKW81" s="24"/>
      <c r="AKX81" s="24"/>
      <c r="AKY81" s="24"/>
      <c r="AKZ81" s="24"/>
      <c r="ALA81" s="24"/>
      <c r="ALB81" s="24"/>
      <c r="ALC81" s="24"/>
      <c r="ALD81" s="24"/>
      <c r="ALE81" s="24"/>
      <c r="ALF81" s="24"/>
      <c r="ALG81" s="24"/>
      <c r="ALH81" s="24"/>
      <c r="ALI81" s="24"/>
      <c r="ALJ81" s="24"/>
      <c r="ALK81" s="24"/>
      <c r="ALL81" s="24"/>
      <c r="ALM81" s="24"/>
      <c r="ALN81" s="24"/>
      <c r="ALO81" s="24"/>
      <c r="ALP81" s="24"/>
      <c r="ALQ81" s="24"/>
      <c r="ALR81" s="24"/>
      <c r="ALS81" s="24"/>
      <c r="ALT81" s="24"/>
      <c r="ALU81" s="24"/>
      <c r="ALV81" s="24"/>
      <c r="ALW81" s="24"/>
      <c r="ALX81" s="24"/>
      <c r="ALY81" s="24"/>
      <c r="ALZ81" s="24"/>
      <c r="AMA81" s="24"/>
      <c r="AMB81" s="24"/>
      <c r="AMC81" s="24"/>
    </row>
    <row r="82" spans="1:1017" s="59" customFormat="1">
      <c r="A82" s="132" t="s">
        <v>231</v>
      </c>
      <c r="B82" s="133" t="s">
        <v>232</v>
      </c>
      <c r="C82" s="134" t="s">
        <v>233</v>
      </c>
      <c r="D82" s="133" t="s">
        <v>210</v>
      </c>
      <c r="E82" s="62" t="s">
        <v>109</v>
      </c>
      <c r="F82" s="112">
        <f>F80</f>
        <v>1.38</v>
      </c>
      <c r="G82" s="60">
        <v>645.01</v>
      </c>
      <c r="H82" s="83">
        <f>$K$7</f>
        <v>0.15</v>
      </c>
      <c r="I82" s="60">
        <f>ROUND(((H82+1)*G82),2)</f>
        <v>741.76</v>
      </c>
      <c r="J82" s="60">
        <f>TRUNC((G82*F82),2)</f>
        <v>890.11</v>
      </c>
      <c r="K82" s="60">
        <f>TRUNC((I82*F82),2)</f>
        <v>1023.62</v>
      </c>
      <c r="L82" s="58"/>
      <c r="M82" s="184"/>
      <c r="N82" s="24"/>
      <c r="O82" s="24"/>
      <c r="P82" s="24"/>
      <c r="Q82" s="24"/>
      <c r="R82" s="24"/>
      <c r="S82" s="24"/>
      <c r="T82" s="24"/>
      <c r="U82" s="24"/>
      <c r="V82" s="24"/>
      <c r="W82" s="24"/>
      <c r="X82" s="24"/>
      <c r="Y82" s="24"/>
      <c r="Z82" s="24"/>
      <c r="AA82" s="24"/>
      <c r="AB82" s="24"/>
      <c r="AC82" s="24"/>
      <c r="AD82" s="24"/>
      <c r="AE82" s="24"/>
      <c r="AF82" s="24"/>
      <c r="AG82" s="24"/>
      <c r="AH82" s="24"/>
      <c r="AI82" s="24"/>
      <c r="AJ82" s="24"/>
      <c r="AK82" s="24"/>
      <c r="AL82" s="24"/>
      <c r="AM82" s="24"/>
      <c r="AN82" s="24"/>
      <c r="AO82" s="24"/>
      <c r="AP82" s="24"/>
      <c r="AQ82" s="24"/>
      <c r="AR82" s="24"/>
      <c r="AS82" s="24"/>
      <c r="AT82" s="24"/>
      <c r="AU82" s="24"/>
      <c r="AV82" s="24"/>
      <c r="AW82" s="24"/>
      <c r="AX82" s="24"/>
      <c r="AY82" s="24"/>
      <c r="AZ82" s="24"/>
      <c r="BA82" s="24"/>
      <c r="BB82" s="24"/>
      <c r="BC82" s="24"/>
      <c r="BD82" s="24"/>
      <c r="BE82" s="24"/>
      <c r="BF82" s="24"/>
      <c r="BG82" s="24"/>
      <c r="BH82" s="24"/>
      <c r="BI82" s="24"/>
      <c r="BJ82" s="24"/>
      <c r="BK82" s="24"/>
      <c r="BL82" s="24"/>
      <c r="BM82" s="24"/>
      <c r="BN82" s="24"/>
      <c r="BO82" s="24"/>
      <c r="BP82" s="24"/>
      <c r="BQ82" s="24"/>
      <c r="BR82" s="24"/>
      <c r="BS82" s="24"/>
      <c r="BT82" s="24"/>
      <c r="BU82" s="24"/>
      <c r="BV82" s="24"/>
      <c r="BW82" s="24"/>
      <c r="BX82" s="24"/>
      <c r="BY82" s="24"/>
      <c r="BZ82" s="24"/>
      <c r="CA82" s="24"/>
      <c r="CB82" s="24"/>
      <c r="CC82" s="24"/>
      <c r="CD82" s="24"/>
      <c r="CE82" s="24"/>
      <c r="CF82" s="24"/>
      <c r="CG82" s="24"/>
      <c r="CH82" s="24"/>
      <c r="CI82" s="24"/>
      <c r="CJ82" s="24"/>
      <c r="CK82" s="24"/>
      <c r="CL82" s="24"/>
      <c r="CM82" s="24"/>
      <c r="CN82" s="24"/>
      <c r="CO82" s="24"/>
      <c r="CP82" s="24"/>
      <c r="CQ82" s="24"/>
      <c r="CR82" s="24"/>
      <c r="CS82" s="24"/>
      <c r="CT82" s="24"/>
      <c r="CU82" s="24"/>
      <c r="CV82" s="24"/>
      <c r="CW82" s="24"/>
      <c r="CX82" s="24"/>
      <c r="CY82" s="24"/>
      <c r="CZ82" s="24"/>
      <c r="DA82" s="24"/>
      <c r="DB82" s="24"/>
      <c r="DC82" s="24"/>
      <c r="DD82" s="24"/>
      <c r="DE82" s="24"/>
      <c r="DF82" s="24"/>
      <c r="DG82" s="24"/>
      <c r="DH82" s="24"/>
      <c r="DI82" s="24"/>
      <c r="DJ82" s="24"/>
      <c r="DK82" s="24"/>
      <c r="DL82" s="24"/>
      <c r="DM82" s="24"/>
      <c r="DN82" s="24"/>
      <c r="DO82" s="24"/>
      <c r="DP82" s="24"/>
      <c r="DQ82" s="24"/>
      <c r="DR82" s="24"/>
      <c r="DS82" s="24"/>
      <c r="DT82" s="24"/>
      <c r="DU82" s="24"/>
      <c r="DV82" s="24"/>
      <c r="DW82" s="24"/>
      <c r="DX82" s="24"/>
      <c r="DY82" s="24"/>
      <c r="DZ82" s="24"/>
      <c r="EA82" s="24"/>
      <c r="EB82" s="24"/>
      <c r="EC82" s="24"/>
      <c r="ED82" s="24"/>
      <c r="EE82" s="24"/>
      <c r="EF82" s="24"/>
      <c r="EG82" s="24"/>
      <c r="EH82" s="24"/>
      <c r="EI82" s="24"/>
      <c r="EJ82" s="24"/>
      <c r="EK82" s="24"/>
      <c r="EL82" s="24"/>
      <c r="EM82" s="24"/>
      <c r="EN82" s="24"/>
      <c r="EO82" s="24"/>
      <c r="EP82" s="24"/>
      <c r="EQ82" s="24"/>
      <c r="ER82" s="24"/>
      <c r="ES82" s="24"/>
      <c r="ET82" s="24"/>
      <c r="EU82" s="24"/>
      <c r="EV82" s="24"/>
      <c r="EW82" s="24"/>
      <c r="EX82" s="24"/>
      <c r="EY82" s="24"/>
      <c r="EZ82" s="24"/>
      <c r="FA82" s="24"/>
      <c r="FB82" s="24"/>
      <c r="FC82" s="24"/>
      <c r="FD82" s="24"/>
      <c r="FE82" s="24"/>
      <c r="FF82" s="24"/>
      <c r="FG82" s="24"/>
      <c r="FH82" s="24"/>
      <c r="FI82" s="24"/>
      <c r="FJ82" s="24"/>
      <c r="FK82" s="24"/>
      <c r="FL82" s="24"/>
      <c r="FM82" s="24"/>
      <c r="FN82" s="24"/>
      <c r="FO82" s="24"/>
      <c r="FP82" s="24"/>
      <c r="FQ82" s="24"/>
      <c r="FR82" s="24"/>
      <c r="FS82" s="24"/>
      <c r="FT82" s="24"/>
      <c r="FU82" s="24"/>
      <c r="FV82" s="24"/>
      <c r="FW82" s="24"/>
      <c r="FX82" s="24"/>
      <c r="FY82" s="24"/>
      <c r="FZ82" s="24"/>
      <c r="GA82" s="24"/>
      <c r="GB82" s="24"/>
      <c r="GC82" s="24"/>
      <c r="GD82" s="24"/>
      <c r="GE82" s="24"/>
      <c r="GF82" s="24"/>
      <c r="GG82" s="24"/>
      <c r="GH82" s="24"/>
      <c r="GI82" s="24"/>
      <c r="GJ82" s="24"/>
      <c r="GK82" s="24"/>
      <c r="GL82" s="24"/>
      <c r="GM82" s="24"/>
      <c r="GN82" s="24"/>
      <c r="GO82" s="24"/>
      <c r="GP82" s="24"/>
      <c r="GQ82" s="24"/>
      <c r="GR82" s="24"/>
      <c r="GS82" s="24"/>
      <c r="GT82" s="24"/>
      <c r="GU82" s="24"/>
      <c r="GV82" s="24"/>
      <c r="GW82" s="24"/>
      <c r="GX82" s="24"/>
      <c r="GY82" s="24"/>
      <c r="GZ82" s="24"/>
      <c r="HA82" s="24"/>
      <c r="HB82" s="24"/>
      <c r="HC82" s="24"/>
      <c r="HD82" s="24"/>
      <c r="HE82" s="24"/>
      <c r="HF82" s="24"/>
      <c r="HG82" s="24"/>
      <c r="HH82" s="24"/>
      <c r="HI82" s="24"/>
      <c r="HJ82" s="24"/>
      <c r="HK82" s="24"/>
      <c r="HL82" s="24"/>
      <c r="HM82" s="24"/>
      <c r="HN82" s="24"/>
      <c r="HO82" s="24"/>
      <c r="HP82" s="24"/>
      <c r="HQ82" s="24"/>
      <c r="HR82" s="24"/>
      <c r="HS82" s="24"/>
      <c r="HT82" s="24"/>
      <c r="HU82" s="24"/>
      <c r="HV82" s="24"/>
      <c r="HW82" s="24"/>
      <c r="HX82" s="24"/>
      <c r="HY82" s="24"/>
      <c r="HZ82" s="24"/>
      <c r="IA82" s="24"/>
      <c r="IB82" s="24"/>
      <c r="IC82" s="24"/>
      <c r="ID82" s="24"/>
      <c r="IE82" s="24"/>
      <c r="IF82" s="24"/>
      <c r="IG82" s="24"/>
      <c r="IH82" s="24"/>
      <c r="II82" s="24"/>
      <c r="IJ82" s="24"/>
      <c r="IK82" s="24"/>
      <c r="IL82" s="24"/>
      <c r="IM82" s="24"/>
      <c r="IN82" s="24"/>
      <c r="IO82" s="24"/>
      <c r="IP82" s="24"/>
      <c r="IQ82" s="24"/>
      <c r="IR82" s="24"/>
      <c r="IS82" s="24"/>
      <c r="IT82" s="24"/>
      <c r="IU82" s="24"/>
      <c r="IV82" s="24"/>
      <c r="IW82" s="24"/>
      <c r="IX82" s="24"/>
      <c r="IY82" s="24"/>
      <c r="IZ82" s="24"/>
      <c r="JA82" s="24"/>
      <c r="JB82" s="24"/>
      <c r="JC82" s="24"/>
      <c r="JD82" s="24"/>
      <c r="JE82" s="24"/>
      <c r="JF82" s="24"/>
      <c r="JG82" s="24"/>
      <c r="JH82" s="24"/>
      <c r="JI82" s="24"/>
      <c r="JJ82" s="24"/>
      <c r="JK82" s="24"/>
      <c r="JL82" s="24"/>
      <c r="JM82" s="24"/>
      <c r="JN82" s="24"/>
      <c r="JO82" s="24"/>
      <c r="JP82" s="24"/>
      <c r="JQ82" s="24"/>
      <c r="JR82" s="24"/>
      <c r="JS82" s="24"/>
      <c r="JT82" s="24"/>
      <c r="JU82" s="24"/>
      <c r="JV82" s="24"/>
      <c r="JW82" s="24"/>
      <c r="JX82" s="24"/>
      <c r="JY82" s="24"/>
      <c r="JZ82" s="24"/>
      <c r="KA82" s="24"/>
      <c r="KB82" s="24"/>
      <c r="KC82" s="24"/>
      <c r="KD82" s="24"/>
      <c r="KE82" s="24"/>
      <c r="KF82" s="24"/>
      <c r="KG82" s="24"/>
      <c r="KH82" s="24"/>
      <c r="KI82" s="24"/>
      <c r="KJ82" s="24"/>
      <c r="KK82" s="24"/>
      <c r="KL82" s="24"/>
      <c r="KM82" s="24"/>
      <c r="KN82" s="24"/>
      <c r="KO82" s="24"/>
      <c r="KP82" s="24"/>
      <c r="KQ82" s="24"/>
      <c r="KR82" s="24"/>
      <c r="KS82" s="24"/>
      <c r="KT82" s="24"/>
      <c r="KU82" s="24"/>
      <c r="KV82" s="24"/>
      <c r="KW82" s="24"/>
      <c r="KX82" s="24"/>
      <c r="KY82" s="24"/>
      <c r="KZ82" s="24"/>
      <c r="LA82" s="24"/>
      <c r="LB82" s="24"/>
      <c r="LC82" s="24"/>
      <c r="LD82" s="24"/>
      <c r="LE82" s="24"/>
      <c r="LF82" s="24"/>
      <c r="LG82" s="24"/>
      <c r="LH82" s="24"/>
      <c r="LI82" s="24"/>
      <c r="LJ82" s="24"/>
      <c r="LK82" s="24"/>
      <c r="LL82" s="24"/>
      <c r="LM82" s="24"/>
      <c r="LN82" s="24"/>
      <c r="LO82" s="24"/>
      <c r="LP82" s="24"/>
      <c r="LQ82" s="24"/>
      <c r="LR82" s="24"/>
      <c r="LS82" s="24"/>
      <c r="LT82" s="24"/>
      <c r="LU82" s="24"/>
      <c r="LV82" s="24"/>
      <c r="LW82" s="24"/>
      <c r="LX82" s="24"/>
      <c r="LY82" s="24"/>
      <c r="LZ82" s="24"/>
      <c r="MA82" s="24"/>
      <c r="MB82" s="24"/>
      <c r="MC82" s="24"/>
      <c r="MD82" s="24"/>
      <c r="ME82" s="24"/>
      <c r="MF82" s="24"/>
      <c r="MG82" s="24"/>
      <c r="MH82" s="24"/>
      <c r="MI82" s="24"/>
      <c r="MJ82" s="24"/>
      <c r="MK82" s="24"/>
      <c r="ML82" s="24"/>
      <c r="MM82" s="24"/>
      <c r="MN82" s="24"/>
      <c r="MO82" s="24"/>
      <c r="MP82" s="24"/>
      <c r="MQ82" s="24"/>
      <c r="MR82" s="24"/>
      <c r="MS82" s="24"/>
      <c r="MT82" s="24"/>
      <c r="MU82" s="24"/>
      <c r="MV82" s="24"/>
      <c r="MW82" s="24"/>
      <c r="MX82" s="24"/>
      <c r="MY82" s="24"/>
      <c r="MZ82" s="24"/>
      <c r="NA82" s="24"/>
      <c r="NB82" s="24"/>
      <c r="NC82" s="24"/>
      <c r="ND82" s="24"/>
      <c r="NE82" s="24"/>
      <c r="NF82" s="24"/>
      <c r="NG82" s="24"/>
      <c r="NH82" s="24"/>
      <c r="NI82" s="24"/>
      <c r="NJ82" s="24"/>
      <c r="NK82" s="24"/>
      <c r="NL82" s="24"/>
      <c r="NM82" s="24"/>
      <c r="NN82" s="24"/>
      <c r="NO82" s="24"/>
      <c r="NP82" s="24"/>
      <c r="NQ82" s="24"/>
      <c r="NR82" s="24"/>
      <c r="NS82" s="24"/>
      <c r="NT82" s="24"/>
      <c r="NU82" s="24"/>
      <c r="NV82" s="24"/>
      <c r="NW82" s="24"/>
      <c r="NX82" s="24"/>
      <c r="NY82" s="24"/>
      <c r="NZ82" s="24"/>
      <c r="OA82" s="24"/>
      <c r="OB82" s="24"/>
      <c r="OC82" s="24"/>
      <c r="OD82" s="24"/>
      <c r="OE82" s="24"/>
      <c r="OF82" s="24"/>
      <c r="OG82" s="24"/>
      <c r="OH82" s="24"/>
      <c r="OI82" s="24"/>
      <c r="OJ82" s="24"/>
      <c r="OK82" s="24"/>
      <c r="OL82" s="24"/>
      <c r="OM82" s="24"/>
      <c r="ON82" s="24"/>
      <c r="OO82" s="24"/>
      <c r="OP82" s="24"/>
      <c r="OQ82" s="24"/>
      <c r="OR82" s="24"/>
      <c r="OS82" s="24"/>
      <c r="OT82" s="24"/>
      <c r="OU82" s="24"/>
      <c r="OV82" s="24"/>
      <c r="OW82" s="24"/>
      <c r="OX82" s="24"/>
      <c r="OY82" s="24"/>
      <c r="OZ82" s="24"/>
      <c r="PA82" s="24"/>
      <c r="PB82" s="24"/>
      <c r="PC82" s="24"/>
      <c r="PD82" s="24"/>
      <c r="PE82" s="24"/>
      <c r="PF82" s="24"/>
      <c r="PG82" s="24"/>
      <c r="PH82" s="24"/>
      <c r="PI82" s="24"/>
      <c r="PJ82" s="24"/>
      <c r="PK82" s="24"/>
      <c r="PL82" s="24"/>
      <c r="PM82" s="24"/>
      <c r="PN82" s="24"/>
      <c r="PO82" s="24"/>
      <c r="PP82" s="24"/>
      <c r="PQ82" s="24"/>
      <c r="PR82" s="24"/>
      <c r="PS82" s="24"/>
      <c r="PT82" s="24"/>
      <c r="PU82" s="24"/>
      <c r="PV82" s="24"/>
      <c r="PW82" s="24"/>
      <c r="PX82" s="24"/>
      <c r="PY82" s="24"/>
      <c r="PZ82" s="24"/>
      <c r="QA82" s="24"/>
      <c r="QB82" s="24"/>
      <c r="QC82" s="24"/>
      <c r="QD82" s="24"/>
      <c r="QE82" s="24"/>
      <c r="QF82" s="24"/>
      <c r="QG82" s="24"/>
      <c r="QH82" s="24"/>
      <c r="QI82" s="24"/>
      <c r="QJ82" s="24"/>
      <c r="QK82" s="24"/>
      <c r="QL82" s="24"/>
      <c r="QM82" s="24"/>
      <c r="QN82" s="24"/>
      <c r="QO82" s="24"/>
      <c r="QP82" s="24"/>
      <c r="QQ82" s="24"/>
      <c r="QR82" s="24"/>
      <c r="QS82" s="24"/>
      <c r="QT82" s="24"/>
      <c r="QU82" s="24"/>
      <c r="QV82" s="24"/>
      <c r="QW82" s="24"/>
      <c r="QX82" s="24"/>
      <c r="QY82" s="24"/>
      <c r="QZ82" s="24"/>
      <c r="RA82" s="24"/>
      <c r="RB82" s="24"/>
      <c r="RC82" s="24"/>
      <c r="RD82" s="24"/>
      <c r="RE82" s="24"/>
      <c r="RF82" s="24"/>
      <c r="RG82" s="24"/>
      <c r="RH82" s="24"/>
      <c r="RI82" s="24"/>
      <c r="RJ82" s="24"/>
      <c r="RK82" s="24"/>
      <c r="RL82" s="24"/>
      <c r="RM82" s="24"/>
      <c r="RN82" s="24"/>
      <c r="RO82" s="24"/>
      <c r="RP82" s="24"/>
      <c r="RQ82" s="24"/>
      <c r="RR82" s="24"/>
      <c r="RS82" s="24"/>
      <c r="RT82" s="24"/>
      <c r="RU82" s="24"/>
      <c r="RV82" s="24"/>
      <c r="RW82" s="24"/>
      <c r="RX82" s="24"/>
      <c r="RY82" s="24"/>
      <c r="RZ82" s="24"/>
      <c r="SA82" s="24"/>
      <c r="SB82" s="24"/>
      <c r="SC82" s="24"/>
      <c r="SD82" s="24"/>
      <c r="SE82" s="24"/>
      <c r="SF82" s="24"/>
      <c r="SG82" s="24"/>
      <c r="SH82" s="24"/>
      <c r="SI82" s="24"/>
      <c r="SJ82" s="24"/>
      <c r="SK82" s="24"/>
      <c r="SL82" s="24"/>
      <c r="SM82" s="24"/>
      <c r="SN82" s="24"/>
      <c r="SO82" s="24"/>
      <c r="SP82" s="24"/>
      <c r="SQ82" s="24"/>
      <c r="SR82" s="24"/>
      <c r="SS82" s="24"/>
      <c r="ST82" s="24"/>
      <c r="SU82" s="24"/>
      <c r="SV82" s="24"/>
      <c r="SW82" s="24"/>
      <c r="SX82" s="24"/>
      <c r="SY82" s="24"/>
      <c r="SZ82" s="24"/>
      <c r="TA82" s="24"/>
      <c r="TB82" s="24"/>
      <c r="TC82" s="24"/>
      <c r="TD82" s="24"/>
      <c r="TE82" s="24"/>
      <c r="TF82" s="24"/>
      <c r="TG82" s="24"/>
      <c r="TH82" s="24"/>
      <c r="TI82" s="24"/>
      <c r="TJ82" s="24"/>
      <c r="TK82" s="24"/>
      <c r="TL82" s="24"/>
      <c r="TM82" s="24"/>
      <c r="TN82" s="24"/>
      <c r="TO82" s="24"/>
      <c r="TP82" s="24"/>
      <c r="TQ82" s="24"/>
      <c r="TR82" s="24"/>
      <c r="TS82" s="24"/>
      <c r="TT82" s="24"/>
      <c r="TU82" s="24"/>
      <c r="TV82" s="24"/>
      <c r="TW82" s="24"/>
      <c r="TX82" s="24"/>
      <c r="TY82" s="24"/>
      <c r="TZ82" s="24"/>
      <c r="UA82" s="24"/>
      <c r="UB82" s="24"/>
      <c r="UC82" s="24"/>
      <c r="UD82" s="24"/>
      <c r="UE82" s="24"/>
      <c r="UF82" s="24"/>
      <c r="UG82" s="24"/>
      <c r="UH82" s="24"/>
      <c r="UI82" s="24"/>
      <c r="UJ82" s="24"/>
      <c r="UK82" s="24"/>
      <c r="UL82" s="24"/>
      <c r="UM82" s="24"/>
      <c r="UN82" s="24"/>
      <c r="UO82" s="24"/>
      <c r="UP82" s="24"/>
      <c r="UQ82" s="24"/>
      <c r="UR82" s="24"/>
      <c r="US82" s="24"/>
      <c r="UT82" s="24"/>
      <c r="UU82" s="24"/>
      <c r="UV82" s="24"/>
      <c r="UW82" s="24"/>
      <c r="UX82" s="24"/>
      <c r="UY82" s="24"/>
      <c r="UZ82" s="24"/>
      <c r="VA82" s="24"/>
      <c r="VB82" s="24"/>
      <c r="VC82" s="24"/>
      <c r="VD82" s="24"/>
      <c r="VE82" s="24"/>
      <c r="VF82" s="24"/>
      <c r="VG82" s="24"/>
      <c r="VH82" s="24"/>
      <c r="VI82" s="24"/>
      <c r="VJ82" s="24"/>
      <c r="VK82" s="24"/>
      <c r="VL82" s="24"/>
      <c r="VM82" s="24"/>
      <c r="VN82" s="24"/>
      <c r="VO82" s="24"/>
      <c r="VP82" s="24"/>
      <c r="VQ82" s="24"/>
      <c r="VR82" s="24"/>
      <c r="VS82" s="24"/>
      <c r="VT82" s="24"/>
      <c r="VU82" s="24"/>
      <c r="VV82" s="24"/>
      <c r="VW82" s="24"/>
      <c r="VX82" s="24"/>
      <c r="VY82" s="24"/>
      <c r="VZ82" s="24"/>
      <c r="WA82" s="24"/>
      <c r="WB82" s="24"/>
      <c r="WC82" s="24"/>
      <c r="WD82" s="24"/>
      <c r="WE82" s="24"/>
      <c r="WF82" s="24"/>
      <c r="WG82" s="24"/>
      <c r="WH82" s="24"/>
      <c r="WI82" s="24"/>
      <c r="WJ82" s="24"/>
      <c r="WK82" s="24"/>
      <c r="WL82" s="24"/>
      <c r="WM82" s="24"/>
      <c r="WN82" s="24"/>
      <c r="WO82" s="24"/>
      <c r="WP82" s="24"/>
      <c r="WQ82" s="24"/>
      <c r="WR82" s="24"/>
      <c r="WS82" s="24"/>
      <c r="WT82" s="24"/>
      <c r="WU82" s="24"/>
      <c r="WV82" s="24"/>
      <c r="WW82" s="24"/>
      <c r="WX82" s="24"/>
      <c r="WY82" s="24"/>
      <c r="WZ82" s="24"/>
      <c r="XA82" s="24"/>
      <c r="XB82" s="24"/>
      <c r="XC82" s="24"/>
      <c r="XD82" s="24"/>
      <c r="XE82" s="24"/>
      <c r="XF82" s="24"/>
      <c r="XG82" s="24"/>
      <c r="XH82" s="24"/>
      <c r="XI82" s="24"/>
      <c r="XJ82" s="24"/>
      <c r="XK82" s="24"/>
      <c r="XL82" s="24"/>
      <c r="XM82" s="24"/>
      <c r="XN82" s="24"/>
      <c r="XO82" s="24"/>
      <c r="XP82" s="24"/>
      <c r="XQ82" s="24"/>
      <c r="XR82" s="24"/>
      <c r="XS82" s="24"/>
      <c r="XT82" s="24"/>
      <c r="XU82" s="24"/>
      <c r="XV82" s="24"/>
      <c r="XW82" s="24"/>
      <c r="XX82" s="24"/>
      <c r="XY82" s="24"/>
      <c r="XZ82" s="24"/>
      <c r="YA82" s="24"/>
      <c r="YB82" s="24"/>
      <c r="YC82" s="24"/>
      <c r="YD82" s="24"/>
      <c r="YE82" s="24"/>
      <c r="YF82" s="24"/>
      <c r="YG82" s="24"/>
      <c r="YH82" s="24"/>
      <c r="YI82" s="24"/>
      <c r="YJ82" s="24"/>
      <c r="YK82" s="24"/>
      <c r="YL82" s="24"/>
      <c r="YM82" s="24"/>
      <c r="YN82" s="24"/>
      <c r="YO82" s="24"/>
      <c r="YP82" s="24"/>
      <c r="YQ82" s="24"/>
      <c r="YR82" s="24"/>
      <c r="YS82" s="24"/>
      <c r="YT82" s="24"/>
      <c r="YU82" s="24"/>
      <c r="YV82" s="24"/>
      <c r="YW82" s="24"/>
      <c r="YX82" s="24"/>
      <c r="YY82" s="24"/>
      <c r="YZ82" s="24"/>
      <c r="ZA82" s="24"/>
      <c r="ZB82" s="24"/>
      <c r="ZC82" s="24"/>
      <c r="ZD82" s="24"/>
      <c r="ZE82" s="24"/>
      <c r="ZF82" s="24"/>
      <c r="ZG82" s="24"/>
      <c r="ZH82" s="24"/>
      <c r="ZI82" s="24"/>
      <c r="ZJ82" s="24"/>
      <c r="ZK82" s="24"/>
      <c r="ZL82" s="24"/>
      <c r="ZM82" s="24"/>
      <c r="ZN82" s="24"/>
      <c r="ZO82" s="24"/>
      <c r="ZP82" s="24"/>
      <c r="ZQ82" s="24"/>
      <c r="ZR82" s="24"/>
      <c r="ZS82" s="24"/>
      <c r="ZT82" s="24"/>
      <c r="ZU82" s="24"/>
      <c r="ZV82" s="24"/>
      <c r="ZW82" s="24"/>
      <c r="ZX82" s="24"/>
      <c r="ZY82" s="24"/>
      <c r="ZZ82" s="24"/>
      <c r="AAA82" s="24"/>
      <c r="AAB82" s="24"/>
      <c r="AAC82" s="24"/>
      <c r="AAD82" s="24"/>
      <c r="AAE82" s="24"/>
      <c r="AAF82" s="24"/>
      <c r="AAG82" s="24"/>
      <c r="AAH82" s="24"/>
      <c r="AAI82" s="24"/>
      <c r="AAJ82" s="24"/>
      <c r="AAK82" s="24"/>
      <c r="AAL82" s="24"/>
      <c r="AAM82" s="24"/>
      <c r="AAN82" s="24"/>
      <c r="AAO82" s="24"/>
      <c r="AAP82" s="24"/>
      <c r="AAQ82" s="24"/>
      <c r="AAR82" s="24"/>
      <c r="AAS82" s="24"/>
      <c r="AAT82" s="24"/>
      <c r="AAU82" s="24"/>
      <c r="AAV82" s="24"/>
      <c r="AAW82" s="24"/>
      <c r="AAX82" s="24"/>
      <c r="AAY82" s="24"/>
      <c r="AAZ82" s="24"/>
      <c r="ABA82" s="24"/>
      <c r="ABB82" s="24"/>
      <c r="ABC82" s="24"/>
      <c r="ABD82" s="24"/>
      <c r="ABE82" s="24"/>
      <c r="ABF82" s="24"/>
      <c r="ABG82" s="24"/>
      <c r="ABH82" s="24"/>
      <c r="ABI82" s="24"/>
      <c r="ABJ82" s="24"/>
      <c r="ABK82" s="24"/>
      <c r="ABL82" s="24"/>
      <c r="ABM82" s="24"/>
      <c r="ABN82" s="24"/>
      <c r="ABO82" s="24"/>
      <c r="ABP82" s="24"/>
      <c r="ABQ82" s="24"/>
      <c r="ABR82" s="24"/>
      <c r="ABS82" s="24"/>
      <c r="ABT82" s="24"/>
      <c r="ABU82" s="24"/>
      <c r="ABV82" s="24"/>
      <c r="ABW82" s="24"/>
      <c r="ABX82" s="24"/>
      <c r="ABY82" s="24"/>
      <c r="ABZ82" s="24"/>
      <c r="ACA82" s="24"/>
      <c r="ACB82" s="24"/>
      <c r="ACC82" s="24"/>
      <c r="ACD82" s="24"/>
      <c r="ACE82" s="24"/>
      <c r="ACF82" s="24"/>
      <c r="ACG82" s="24"/>
      <c r="ACH82" s="24"/>
      <c r="ACI82" s="24"/>
      <c r="ACJ82" s="24"/>
      <c r="ACK82" s="24"/>
      <c r="ACL82" s="24"/>
      <c r="ACM82" s="24"/>
      <c r="ACN82" s="24"/>
      <c r="ACO82" s="24"/>
      <c r="ACP82" s="24"/>
      <c r="ACQ82" s="24"/>
      <c r="ACR82" s="24"/>
      <c r="ACS82" s="24"/>
      <c r="ACT82" s="24"/>
      <c r="ACU82" s="24"/>
      <c r="ACV82" s="24"/>
      <c r="ACW82" s="24"/>
      <c r="ACX82" s="24"/>
      <c r="ACY82" s="24"/>
      <c r="ACZ82" s="24"/>
      <c r="ADA82" s="24"/>
      <c r="ADB82" s="24"/>
      <c r="ADC82" s="24"/>
      <c r="ADD82" s="24"/>
      <c r="ADE82" s="24"/>
      <c r="ADF82" s="24"/>
      <c r="ADG82" s="24"/>
      <c r="ADH82" s="24"/>
      <c r="ADI82" s="24"/>
      <c r="ADJ82" s="24"/>
      <c r="ADK82" s="24"/>
      <c r="ADL82" s="24"/>
      <c r="ADM82" s="24"/>
      <c r="ADN82" s="24"/>
      <c r="ADO82" s="24"/>
      <c r="ADP82" s="24"/>
      <c r="ADQ82" s="24"/>
      <c r="ADR82" s="24"/>
      <c r="ADS82" s="24"/>
      <c r="ADT82" s="24"/>
      <c r="ADU82" s="24"/>
      <c r="ADV82" s="24"/>
      <c r="ADW82" s="24"/>
      <c r="ADX82" s="24"/>
      <c r="ADY82" s="24"/>
      <c r="ADZ82" s="24"/>
      <c r="AEA82" s="24"/>
      <c r="AEB82" s="24"/>
      <c r="AEC82" s="24"/>
      <c r="AED82" s="24"/>
      <c r="AEE82" s="24"/>
      <c r="AEF82" s="24"/>
      <c r="AEG82" s="24"/>
      <c r="AEH82" s="24"/>
      <c r="AEI82" s="24"/>
      <c r="AEJ82" s="24"/>
      <c r="AEK82" s="24"/>
      <c r="AEL82" s="24"/>
      <c r="AEM82" s="24"/>
      <c r="AEN82" s="24"/>
      <c r="AEO82" s="24"/>
      <c r="AEP82" s="24"/>
      <c r="AEQ82" s="24"/>
      <c r="AER82" s="24"/>
      <c r="AES82" s="24"/>
      <c r="AET82" s="24"/>
      <c r="AEU82" s="24"/>
      <c r="AEV82" s="24"/>
      <c r="AEW82" s="24"/>
      <c r="AEX82" s="24"/>
      <c r="AEY82" s="24"/>
      <c r="AEZ82" s="24"/>
      <c r="AFA82" s="24"/>
      <c r="AFB82" s="24"/>
      <c r="AFC82" s="24"/>
      <c r="AFD82" s="24"/>
      <c r="AFE82" s="24"/>
      <c r="AFF82" s="24"/>
      <c r="AFG82" s="24"/>
      <c r="AFH82" s="24"/>
      <c r="AFI82" s="24"/>
      <c r="AFJ82" s="24"/>
      <c r="AFK82" s="24"/>
      <c r="AFL82" s="24"/>
      <c r="AFM82" s="24"/>
      <c r="AFN82" s="24"/>
      <c r="AFO82" s="24"/>
      <c r="AFP82" s="24"/>
      <c r="AFQ82" s="24"/>
      <c r="AFR82" s="24"/>
      <c r="AFS82" s="24"/>
      <c r="AFT82" s="24"/>
      <c r="AFU82" s="24"/>
      <c r="AFV82" s="24"/>
      <c r="AFW82" s="24"/>
      <c r="AFX82" s="24"/>
      <c r="AFY82" s="24"/>
      <c r="AFZ82" s="24"/>
      <c r="AGA82" s="24"/>
      <c r="AGB82" s="24"/>
      <c r="AGC82" s="24"/>
      <c r="AGD82" s="24"/>
      <c r="AGE82" s="24"/>
      <c r="AGF82" s="24"/>
      <c r="AGG82" s="24"/>
      <c r="AGH82" s="24"/>
      <c r="AGI82" s="24"/>
      <c r="AGJ82" s="24"/>
      <c r="AGK82" s="24"/>
      <c r="AGL82" s="24"/>
      <c r="AGM82" s="24"/>
      <c r="AGN82" s="24"/>
      <c r="AGO82" s="24"/>
      <c r="AGP82" s="24"/>
      <c r="AGQ82" s="24"/>
      <c r="AGR82" s="24"/>
      <c r="AGS82" s="24"/>
      <c r="AGT82" s="24"/>
      <c r="AGU82" s="24"/>
      <c r="AGV82" s="24"/>
      <c r="AGW82" s="24"/>
      <c r="AGX82" s="24"/>
      <c r="AGY82" s="24"/>
      <c r="AGZ82" s="24"/>
      <c r="AHA82" s="24"/>
      <c r="AHB82" s="24"/>
      <c r="AHC82" s="24"/>
      <c r="AHD82" s="24"/>
      <c r="AHE82" s="24"/>
      <c r="AHF82" s="24"/>
      <c r="AHG82" s="24"/>
      <c r="AHH82" s="24"/>
      <c r="AHI82" s="24"/>
      <c r="AHJ82" s="24"/>
      <c r="AHK82" s="24"/>
      <c r="AHL82" s="24"/>
      <c r="AHM82" s="24"/>
      <c r="AHN82" s="24"/>
      <c r="AHO82" s="24"/>
      <c r="AHP82" s="24"/>
      <c r="AHQ82" s="24"/>
      <c r="AHR82" s="24"/>
      <c r="AHS82" s="24"/>
      <c r="AHT82" s="24"/>
      <c r="AHU82" s="24"/>
      <c r="AHV82" s="24"/>
      <c r="AHW82" s="24"/>
      <c r="AHX82" s="24"/>
      <c r="AHY82" s="24"/>
      <c r="AHZ82" s="24"/>
      <c r="AIA82" s="24"/>
      <c r="AIB82" s="24"/>
      <c r="AIC82" s="24"/>
      <c r="AID82" s="24"/>
      <c r="AIE82" s="24"/>
      <c r="AIF82" s="24"/>
      <c r="AIG82" s="24"/>
      <c r="AIH82" s="24"/>
      <c r="AII82" s="24"/>
      <c r="AIJ82" s="24"/>
      <c r="AIK82" s="24"/>
      <c r="AIL82" s="24"/>
      <c r="AIM82" s="24"/>
      <c r="AIN82" s="24"/>
      <c r="AIO82" s="24"/>
      <c r="AIP82" s="24"/>
      <c r="AIQ82" s="24"/>
      <c r="AIR82" s="24"/>
      <c r="AIS82" s="24"/>
      <c r="AIT82" s="24"/>
      <c r="AIU82" s="24"/>
      <c r="AIV82" s="24"/>
      <c r="AIW82" s="24"/>
      <c r="AIX82" s="24"/>
      <c r="AIY82" s="24"/>
      <c r="AIZ82" s="24"/>
      <c r="AJA82" s="24"/>
      <c r="AJB82" s="24"/>
      <c r="AJC82" s="24"/>
      <c r="AJD82" s="24"/>
      <c r="AJE82" s="24"/>
      <c r="AJF82" s="24"/>
      <c r="AJG82" s="24"/>
      <c r="AJH82" s="24"/>
      <c r="AJI82" s="24"/>
      <c r="AJJ82" s="24"/>
      <c r="AJK82" s="24"/>
      <c r="AJL82" s="24"/>
      <c r="AJM82" s="24"/>
      <c r="AJN82" s="24"/>
      <c r="AJO82" s="24"/>
      <c r="AJP82" s="24"/>
      <c r="AJQ82" s="24"/>
      <c r="AJR82" s="24"/>
      <c r="AJS82" s="24"/>
      <c r="AJT82" s="24"/>
      <c r="AJU82" s="24"/>
      <c r="AJV82" s="24"/>
      <c r="AJW82" s="24"/>
      <c r="AJX82" s="24"/>
      <c r="AJY82" s="24"/>
      <c r="AJZ82" s="24"/>
      <c r="AKA82" s="24"/>
      <c r="AKB82" s="24"/>
      <c r="AKC82" s="24"/>
      <c r="AKD82" s="24"/>
      <c r="AKE82" s="24"/>
      <c r="AKF82" s="24"/>
      <c r="AKG82" s="24"/>
      <c r="AKH82" s="24"/>
      <c r="AKI82" s="24"/>
      <c r="AKJ82" s="24"/>
      <c r="AKK82" s="24"/>
      <c r="AKL82" s="24"/>
      <c r="AKM82" s="24"/>
      <c r="AKN82" s="24"/>
      <c r="AKO82" s="24"/>
      <c r="AKP82" s="24"/>
      <c r="AKQ82" s="24"/>
      <c r="AKR82" s="24"/>
      <c r="AKS82" s="24"/>
      <c r="AKT82" s="24"/>
      <c r="AKU82" s="24"/>
      <c r="AKV82" s="24"/>
      <c r="AKW82" s="24"/>
      <c r="AKX82" s="24"/>
      <c r="AKY82" s="24"/>
      <c r="AKZ82" s="24"/>
      <c r="ALA82" s="24"/>
      <c r="ALB82" s="24"/>
      <c r="ALC82" s="24"/>
      <c r="ALD82" s="24"/>
      <c r="ALE82" s="24"/>
      <c r="ALF82" s="24"/>
      <c r="ALG82" s="24"/>
      <c r="ALH82" s="24"/>
      <c r="ALI82" s="24"/>
      <c r="ALJ82" s="24"/>
      <c r="ALK82" s="24"/>
      <c r="ALL82" s="24"/>
      <c r="ALM82" s="24"/>
      <c r="ALN82" s="24"/>
      <c r="ALO82" s="24"/>
      <c r="ALP82" s="24"/>
      <c r="ALQ82" s="24"/>
      <c r="ALR82" s="24"/>
      <c r="ALS82" s="24"/>
      <c r="ALT82" s="24"/>
      <c r="ALU82" s="24"/>
      <c r="ALV82" s="24"/>
      <c r="ALW82" s="24"/>
      <c r="ALX82" s="24"/>
      <c r="ALY82" s="24"/>
      <c r="ALZ82" s="24"/>
      <c r="AMA82" s="24"/>
      <c r="AMB82" s="24"/>
      <c r="AMC82" s="24"/>
    </row>
    <row r="83" spans="1:1017" s="59" customFormat="1">
      <c r="A83" s="55" t="s">
        <v>8</v>
      </c>
      <c r="B83" s="55"/>
      <c r="C83" s="56" t="s">
        <v>234</v>
      </c>
      <c r="D83" s="73"/>
      <c r="E83" s="55"/>
      <c r="F83" s="111"/>
      <c r="G83" s="57"/>
      <c r="H83" s="80"/>
      <c r="I83" s="57"/>
      <c r="J83" s="57"/>
      <c r="K83" s="57">
        <f>SUBTOTAL(9,K84:K99)</f>
        <v>2285332.5599999996</v>
      </c>
      <c r="L83" s="58"/>
      <c r="M83" s="184"/>
      <c r="N83" s="24"/>
      <c r="O83" s="24"/>
      <c r="P83" s="24"/>
      <c r="Q83" s="24"/>
      <c r="R83" s="24"/>
      <c r="S83" s="24"/>
      <c r="T83" s="24"/>
      <c r="U83" s="24"/>
      <c r="V83" s="24"/>
      <c r="W83" s="24"/>
      <c r="X83" s="24"/>
      <c r="Y83" s="24"/>
      <c r="Z83" s="24"/>
      <c r="AA83" s="24"/>
      <c r="AB83" s="24"/>
      <c r="AC83" s="24"/>
      <c r="AD83" s="24"/>
      <c r="AE83" s="24"/>
      <c r="AF83" s="24"/>
      <c r="AG83" s="24"/>
      <c r="AH83" s="24"/>
      <c r="AI83" s="24"/>
      <c r="AJ83" s="24"/>
      <c r="AK83" s="24"/>
      <c r="AL83" s="24"/>
      <c r="AM83" s="24"/>
      <c r="AN83" s="24"/>
      <c r="AO83" s="24"/>
      <c r="AP83" s="24"/>
      <c r="AQ83" s="24"/>
      <c r="AR83" s="24"/>
      <c r="AS83" s="24"/>
      <c r="AT83" s="24"/>
      <c r="AU83" s="24"/>
      <c r="AV83" s="24"/>
      <c r="AW83" s="24"/>
      <c r="AX83" s="24"/>
      <c r="AY83" s="24"/>
      <c r="AZ83" s="24"/>
      <c r="BA83" s="24"/>
      <c r="BB83" s="24"/>
      <c r="BC83" s="24"/>
      <c r="BD83" s="24"/>
      <c r="BE83" s="24"/>
      <c r="BF83" s="24"/>
      <c r="BG83" s="24"/>
      <c r="BH83" s="24"/>
      <c r="BI83" s="24"/>
      <c r="BJ83" s="24"/>
      <c r="BK83" s="24"/>
      <c r="BL83" s="24"/>
      <c r="BM83" s="24"/>
      <c r="BN83" s="24"/>
      <c r="BO83" s="24"/>
      <c r="BP83" s="24"/>
      <c r="BQ83" s="24"/>
      <c r="BR83" s="24"/>
      <c r="BS83" s="24"/>
      <c r="BT83" s="24"/>
      <c r="BU83" s="24"/>
      <c r="BV83" s="24"/>
      <c r="BW83" s="24"/>
      <c r="BX83" s="24"/>
      <c r="BY83" s="24"/>
      <c r="BZ83" s="24"/>
      <c r="CA83" s="24"/>
      <c r="CB83" s="24"/>
      <c r="CC83" s="24"/>
      <c r="CD83" s="24"/>
      <c r="CE83" s="24"/>
      <c r="CF83" s="24"/>
      <c r="CG83" s="24"/>
      <c r="CH83" s="24"/>
      <c r="CI83" s="24"/>
      <c r="CJ83" s="24"/>
      <c r="CK83" s="24"/>
      <c r="CL83" s="24"/>
      <c r="CM83" s="24"/>
      <c r="CN83" s="24"/>
      <c r="CO83" s="24"/>
      <c r="CP83" s="24"/>
      <c r="CQ83" s="24"/>
      <c r="CR83" s="24"/>
      <c r="CS83" s="24"/>
      <c r="CT83" s="24"/>
      <c r="CU83" s="24"/>
      <c r="CV83" s="24"/>
      <c r="CW83" s="24"/>
      <c r="CX83" s="24"/>
      <c r="CY83" s="24"/>
      <c r="CZ83" s="24"/>
      <c r="DA83" s="24"/>
      <c r="DB83" s="24"/>
      <c r="DC83" s="24"/>
      <c r="DD83" s="24"/>
      <c r="DE83" s="24"/>
      <c r="DF83" s="24"/>
      <c r="DG83" s="24"/>
      <c r="DH83" s="24"/>
      <c r="DI83" s="24"/>
      <c r="DJ83" s="24"/>
      <c r="DK83" s="24"/>
      <c r="DL83" s="24"/>
      <c r="DM83" s="24"/>
      <c r="DN83" s="24"/>
      <c r="DO83" s="24"/>
      <c r="DP83" s="24"/>
      <c r="DQ83" s="24"/>
      <c r="DR83" s="24"/>
      <c r="DS83" s="24"/>
      <c r="DT83" s="24"/>
      <c r="DU83" s="24"/>
      <c r="DV83" s="24"/>
      <c r="DW83" s="24"/>
      <c r="DX83" s="24"/>
      <c r="DY83" s="24"/>
      <c r="DZ83" s="24"/>
      <c r="EA83" s="24"/>
      <c r="EB83" s="24"/>
      <c r="EC83" s="24"/>
      <c r="ED83" s="24"/>
      <c r="EE83" s="24"/>
      <c r="EF83" s="24"/>
      <c r="EG83" s="24"/>
      <c r="EH83" s="24"/>
      <c r="EI83" s="24"/>
      <c r="EJ83" s="24"/>
      <c r="EK83" s="24"/>
      <c r="EL83" s="24"/>
      <c r="EM83" s="24"/>
      <c r="EN83" s="24"/>
      <c r="EO83" s="24"/>
      <c r="EP83" s="24"/>
      <c r="EQ83" s="24"/>
      <c r="ER83" s="24"/>
      <c r="ES83" s="24"/>
      <c r="ET83" s="24"/>
      <c r="EU83" s="24"/>
      <c r="EV83" s="24"/>
      <c r="EW83" s="24"/>
      <c r="EX83" s="24"/>
      <c r="EY83" s="24"/>
      <c r="EZ83" s="24"/>
      <c r="FA83" s="24"/>
      <c r="FB83" s="24"/>
      <c r="FC83" s="24"/>
      <c r="FD83" s="24"/>
      <c r="FE83" s="24"/>
      <c r="FF83" s="24"/>
      <c r="FG83" s="24"/>
      <c r="FH83" s="24"/>
      <c r="FI83" s="24"/>
      <c r="FJ83" s="24"/>
      <c r="FK83" s="24"/>
      <c r="FL83" s="24"/>
      <c r="FM83" s="24"/>
      <c r="FN83" s="24"/>
      <c r="FO83" s="24"/>
      <c r="FP83" s="24"/>
      <c r="FQ83" s="24"/>
      <c r="FR83" s="24"/>
      <c r="FS83" s="24"/>
      <c r="FT83" s="24"/>
      <c r="FU83" s="24"/>
      <c r="FV83" s="24"/>
      <c r="FW83" s="24"/>
      <c r="FX83" s="24"/>
      <c r="FY83" s="24"/>
      <c r="FZ83" s="24"/>
      <c r="GA83" s="24"/>
      <c r="GB83" s="24"/>
      <c r="GC83" s="24"/>
      <c r="GD83" s="24"/>
      <c r="GE83" s="24"/>
      <c r="GF83" s="24"/>
      <c r="GG83" s="24"/>
      <c r="GH83" s="24"/>
      <c r="GI83" s="24"/>
      <c r="GJ83" s="24"/>
      <c r="GK83" s="24"/>
      <c r="GL83" s="24"/>
      <c r="GM83" s="24"/>
      <c r="GN83" s="24"/>
      <c r="GO83" s="24"/>
      <c r="GP83" s="24"/>
      <c r="GQ83" s="24"/>
      <c r="GR83" s="24"/>
      <c r="GS83" s="24"/>
      <c r="GT83" s="24"/>
      <c r="GU83" s="24"/>
      <c r="GV83" s="24"/>
      <c r="GW83" s="24"/>
      <c r="GX83" s="24"/>
      <c r="GY83" s="24"/>
      <c r="GZ83" s="24"/>
      <c r="HA83" s="24"/>
      <c r="HB83" s="24"/>
      <c r="HC83" s="24"/>
      <c r="HD83" s="24"/>
      <c r="HE83" s="24"/>
      <c r="HF83" s="24"/>
      <c r="HG83" s="24"/>
      <c r="HH83" s="24"/>
      <c r="HI83" s="24"/>
      <c r="HJ83" s="24"/>
      <c r="HK83" s="24"/>
      <c r="HL83" s="24"/>
      <c r="HM83" s="24"/>
      <c r="HN83" s="24"/>
      <c r="HO83" s="24"/>
      <c r="HP83" s="24"/>
      <c r="HQ83" s="24"/>
      <c r="HR83" s="24"/>
      <c r="HS83" s="24"/>
      <c r="HT83" s="24"/>
      <c r="HU83" s="24"/>
      <c r="HV83" s="24"/>
      <c r="HW83" s="24"/>
      <c r="HX83" s="24"/>
      <c r="HY83" s="24"/>
      <c r="HZ83" s="24"/>
      <c r="IA83" s="24"/>
      <c r="IB83" s="24"/>
      <c r="IC83" s="24"/>
      <c r="ID83" s="24"/>
      <c r="IE83" s="24"/>
      <c r="IF83" s="24"/>
      <c r="IG83" s="24"/>
      <c r="IH83" s="24"/>
      <c r="II83" s="24"/>
      <c r="IJ83" s="24"/>
      <c r="IK83" s="24"/>
      <c r="IL83" s="24"/>
      <c r="IM83" s="24"/>
      <c r="IN83" s="24"/>
      <c r="IO83" s="24"/>
      <c r="IP83" s="24"/>
      <c r="IQ83" s="24"/>
      <c r="IR83" s="24"/>
      <c r="IS83" s="24"/>
      <c r="IT83" s="24"/>
      <c r="IU83" s="24"/>
      <c r="IV83" s="24"/>
      <c r="IW83" s="24"/>
      <c r="IX83" s="24"/>
      <c r="IY83" s="24"/>
      <c r="IZ83" s="24"/>
      <c r="JA83" s="24"/>
      <c r="JB83" s="24"/>
      <c r="JC83" s="24"/>
      <c r="JD83" s="24"/>
      <c r="JE83" s="24"/>
      <c r="JF83" s="24"/>
      <c r="JG83" s="24"/>
      <c r="JH83" s="24"/>
      <c r="JI83" s="24"/>
      <c r="JJ83" s="24"/>
      <c r="JK83" s="24"/>
      <c r="JL83" s="24"/>
      <c r="JM83" s="24"/>
      <c r="JN83" s="24"/>
      <c r="JO83" s="24"/>
      <c r="JP83" s="24"/>
      <c r="JQ83" s="24"/>
      <c r="JR83" s="24"/>
      <c r="JS83" s="24"/>
      <c r="JT83" s="24"/>
      <c r="JU83" s="24"/>
      <c r="JV83" s="24"/>
      <c r="JW83" s="24"/>
      <c r="JX83" s="24"/>
      <c r="JY83" s="24"/>
      <c r="JZ83" s="24"/>
      <c r="KA83" s="24"/>
      <c r="KB83" s="24"/>
      <c r="KC83" s="24"/>
      <c r="KD83" s="24"/>
      <c r="KE83" s="24"/>
      <c r="KF83" s="24"/>
      <c r="KG83" s="24"/>
      <c r="KH83" s="24"/>
      <c r="KI83" s="24"/>
      <c r="KJ83" s="24"/>
      <c r="KK83" s="24"/>
      <c r="KL83" s="24"/>
      <c r="KM83" s="24"/>
      <c r="KN83" s="24"/>
      <c r="KO83" s="24"/>
      <c r="KP83" s="24"/>
      <c r="KQ83" s="24"/>
      <c r="KR83" s="24"/>
      <c r="KS83" s="24"/>
      <c r="KT83" s="24"/>
      <c r="KU83" s="24"/>
      <c r="KV83" s="24"/>
      <c r="KW83" s="24"/>
      <c r="KX83" s="24"/>
      <c r="KY83" s="24"/>
      <c r="KZ83" s="24"/>
      <c r="LA83" s="24"/>
      <c r="LB83" s="24"/>
      <c r="LC83" s="24"/>
      <c r="LD83" s="24"/>
      <c r="LE83" s="24"/>
      <c r="LF83" s="24"/>
      <c r="LG83" s="24"/>
      <c r="LH83" s="24"/>
      <c r="LI83" s="24"/>
      <c r="LJ83" s="24"/>
      <c r="LK83" s="24"/>
      <c r="LL83" s="24"/>
      <c r="LM83" s="24"/>
      <c r="LN83" s="24"/>
      <c r="LO83" s="24"/>
      <c r="LP83" s="24"/>
      <c r="LQ83" s="24"/>
      <c r="LR83" s="24"/>
      <c r="LS83" s="24"/>
      <c r="LT83" s="24"/>
      <c r="LU83" s="24"/>
      <c r="LV83" s="24"/>
      <c r="LW83" s="24"/>
      <c r="LX83" s="24"/>
      <c r="LY83" s="24"/>
      <c r="LZ83" s="24"/>
      <c r="MA83" s="24"/>
      <c r="MB83" s="24"/>
      <c r="MC83" s="24"/>
      <c r="MD83" s="24"/>
      <c r="ME83" s="24"/>
      <c r="MF83" s="24"/>
      <c r="MG83" s="24"/>
      <c r="MH83" s="24"/>
      <c r="MI83" s="24"/>
      <c r="MJ83" s="24"/>
      <c r="MK83" s="24"/>
      <c r="ML83" s="24"/>
      <c r="MM83" s="24"/>
      <c r="MN83" s="24"/>
      <c r="MO83" s="24"/>
      <c r="MP83" s="24"/>
      <c r="MQ83" s="24"/>
      <c r="MR83" s="24"/>
      <c r="MS83" s="24"/>
      <c r="MT83" s="24"/>
      <c r="MU83" s="24"/>
      <c r="MV83" s="24"/>
      <c r="MW83" s="24"/>
      <c r="MX83" s="24"/>
      <c r="MY83" s="24"/>
      <c r="MZ83" s="24"/>
      <c r="NA83" s="24"/>
      <c r="NB83" s="24"/>
      <c r="NC83" s="24"/>
      <c r="ND83" s="24"/>
      <c r="NE83" s="24"/>
      <c r="NF83" s="24"/>
      <c r="NG83" s="24"/>
      <c r="NH83" s="24"/>
      <c r="NI83" s="24"/>
      <c r="NJ83" s="24"/>
      <c r="NK83" s="24"/>
      <c r="NL83" s="24"/>
      <c r="NM83" s="24"/>
      <c r="NN83" s="24"/>
      <c r="NO83" s="24"/>
      <c r="NP83" s="24"/>
      <c r="NQ83" s="24"/>
      <c r="NR83" s="24"/>
      <c r="NS83" s="24"/>
      <c r="NT83" s="24"/>
      <c r="NU83" s="24"/>
      <c r="NV83" s="24"/>
      <c r="NW83" s="24"/>
      <c r="NX83" s="24"/>
      <c r="NY83" s="24"/>
      <c r="NZ83" s="24"/>
      <c r="OA83" s="24"/>
      <c r="OB83" s="24"/>
      <c r="OC83" s="24"/>
      <c r="OD83" s="24"/>
      <c r="OE83" s="24"/>
      <c r="OF83" s="24"/>
      <c r="OG83" s="24"/>
      <c r="OH83" s="24"/>
      <c r="OI83" s="24"/>
      <c r="OJ83" s="24"/>
      <c r="OK83" s="24"/>
      <c r="OL83" s="24"/>
      <c r="OM83" s="24"/>
      <c r="ON83" s="24"/>
      <c r="OO83" s="24"/>
      <c r="OP83" s="24"/>
      <c r="OQ83" s="24"/>
      <c r="OR83" s="24"/>
      <c r="OS83" s="24"/>
      <c r="OT83" s="24"/>
      <c r="OU83" s="24"/>
      <c r="OV83" s="24"/>
      <c r="OW83" s="24"/>
      <c r="OX83" s="24"/>
      <c r="OY83" s="24"/>
      <c r="OZ83" s="24"/>
      <c r="PA83" s="24"/>
      <c r="PB83" s="24"/>
      <c r="PC83" s="24"/>
      <c r="PD83" s="24"/>
      <c r="PE83" s="24"/>
      <c r="PF83" s="24"/>
      <c r="PG83" s="24"/>
      <c r="PH83" s="24"/>
      <c r="PI83" s="24"/>
      <c r="PJ83" s="24"/>
      <c r="PK83" s="24"/>
      <c r="PL83" s="24"/>
      <c r="PM83" s="24"/>
      <c r="PN83" s="24"/>
      <c r="PO83" s="24"/>
      <c r="PP83" s="24"/>
      <c r="PQ83" s="24"/>
      <c r="PR83" s="24"/>
      <c r="PS83" s="24"/>
      <c r="PT83" s="24"/>
      <c r="PU83" s="24"/>
      <c r="PV83" s="24"/>
      <c r="PW83" s="24"/>
      <c r="PX83" s="24"/>
      <c r="PY83" s="24"/>
      <c r="PZ83" s="24"/>
      <c r="QA83" s="24"/>
      <c r="QB83" s="24"/>
      <c r="QC83" s="24"/>
      <c r="QD83" s="24"/>
      <c r="QE83" s="24"/>
      <c r="QF83" s="24"/>
      <c r="QG83" s="24"/>
      <c r="QH83" s="24"/>
      <c r="QI83" s="24"/>
      <c r="QJ83" s="24"/>
      <c r="QK83" s="24"/>
      <c r="QL83" s="24"/>
      <c r="QM83" s="24"/>
      <c r="QN83" s="24"/>
      <c r="QO83" s="24"/>
      <c r="QP83" s="24"/>
      <c r="QQ83" s="24"/>
      <c r="QR83" s="24"/>
      <c r="QS83" s="24"/>
      <c r="QT83" s="24"/>
      <c r="QU83" s="24"/>
      <c r="QV83" s="24"/>
      <c r="QW83" s="24"/>
      <c r="QX83" s="24"/>
      <c r="QY83" s="24"/>
      <c r="QZ83" s="24"/>
      <c r="RA83" s="24"/>
      <c r="RB83" s="24"/>
      <c r="RC83" s="24"/>
      <c r="RD83" s="24"/>
      <c r="RE83" s="24"/>
      <c r="RF83" s="24"/>
      <c r="RG83" s="24"/>
      <c r="RH83" s="24"/>
      <c r="RI83" s="24"/>
      <c r="RJ83" s="24"/>
      <c r="RK83" s="24"/>
      <c r="RL83" s="24"/>
      <c r="RM83" s="24"/>
      <c r="RN83" s="24"/>
      <c r="RO83" s="24"/>
      <c r="RP83" s="24"/>
      <c r="RQ83" s="24"/>
      <c r="RR83" s="24"/>
      <c r="RS83" s="24"/>
      <c r="RT83" s="24"/>
      <c r="RU83" s="24"/>
      <c r="RV83" s="24"/>
      <c r="RW83" s="24"/>
      <c r="RX83" s="24"/>
      <c r="RY83" s="24"/>
      <c r="RZ83" s="24"/>
      <c r="SA83" s="24"/>
      <c r="SB83" s="24"/>
      <c r="SC83" s="24"/>
      <c r="SD83" s="24"/>
      <c r="SE83" s="24"/>
      <c r="SF83" s="24"/>
      <c r="SG83" s="24"/>
      <c r="SH83" s="24"/>
      <c r="SI83" s="24"/>
      <c r="SJ83" s="24"/>
      <c r="SK83" s="24"/>
      <c r="SL83" s="24"/>
      <c r="SM83" s="24"/>
      <c r="SN83" s="24"/>
      <c r="SO83" s="24"/>
      <c r="SP83" s="24"/>
      <c r="SQ83" s="24"/>
      <c r="SR83" s="24"/>
      <c r="SS83" s="24"/>
      <c r="ST83" s="24"/>
      <c r="SU83" s="24"/>
      <c r="SV83" s="24"/>
      <c r="SW83" s="24"/>
      <c r="SX83" s="24"/>
      <c r="SY83" s="24"/>
      <c r="SZ83" s="24"/>
      <c r="TA83" s="24"/>
      <c r="TB83" s="24"/>
      <c r="TC83" s="24"/>
      <c r="TD83" s="24"/>
      <c r="TE83" s="24"/>
      <c r="TF83" s="24"/>
      <c r="TG83" s="24"/>
      <c r="TH83" s="24"/>
      <c r="TI83" s="24"/>
      <c r="TJ83" s="24"/>
      <c r="TK83" s="24"/>
      <c r="TL83" s="24"/>
      <c r="TM83" s="24"/>
      <c r="TN83" s="24"/>
      <c r="TO83" s="24"/>
      <c r="TP83" s="24"/>
      <c r="TQ83" s="24"/>
      <c r="TR83" s="24"/>
      <c r="TS83" s="24"/>
      <c r="TT83" s="24"/>
      <c r="TU83" s="24"/>
      <c r="TV83" s="24"/>
      <c r="TW83" s="24"/>
      <c r="TX83" s="24"/>
      <c r="TY83" s="24"/>
      <c r="TZ83" s="24"/>
      <c r="UA83" s="24"/>
      <c r="UB83" s="24"/>
      <c r="UC83" s="24"/>
      <c r="UD83" s="24"/>
      <c r="UE83" s="24"/>
      <c r="UF83" s="24"/>
      <c r="UG83" s="24"/>
      <c r="UH83" s="24"/>
      <c r="UI83" s="24"/>
      <c r="UJ83" s="24"/>
      <c r="UK83" s="24"/>
      <c r="UL83" s="24"/>
      <c r="UM83" s="24"/>
      <c r="UN83" s="24"/>
      <c r="UO83" s="24"/>
      <c r="UP83" s="24"/>
      <c r="UQ83" s="24"/>
      <c r="UR83" s="24"/>
      <c r="US83" s="24"/>
      <c r="UT83" s="24"/>
      <c r="UU83" s="24"/>
      <c r="UV83" s="24"/>
      <c r="UW83" s="24"/>
      <c r="UX83" s="24"/>
      <c r="UY83" s="24"/>
      <c r="UZ83" s="24"/>
      <c r="VA83" s="24"/>
      <c r="VB83" s="24"/>
      <c r="VC83" s="24"/>
      <c r="VD83" s="24"/>
      <c r="VE83" s="24"/>
      <c r="VF83" s="24"/>
      <c r="VG83" s="24"/>
      <c r="VH83" s="24"/>
      <c r="VI83" s="24"/>
      <c r="VJ83" s="24"/>
      <c r="VK83" s="24"/>
      <c r="VL83" s="24"/>
      <c r="VM83" s="24"/>
      <c r="VN83" s="24"/>
      <c r="VO83" s="24"/>
      <c r="VP83" s="24"/>
      <c r="VQ83" s="24"/>
      <c r="VR83" s="24"/>
      <c r="VS83" s="24"/>
      <c r="VT83" s="24"/>
      <c r="VU83" s="24"/>
      <c r="VV83" s="24"/>
      <c r="VW83" s="24"/>
      <c r="VX83" s="24"/>
      <c r="VY83" s="24"/>
      <c r="VZ83" s="24"/>
      <c r="WA83" s="24"/>
      <c r="WB83" s="24"/>
      <c r="WC83" s="24"/>
      <c r="WD83" s="24"/>
      <c r="WE83" s="24"/>
      <c r="WF83" s="24"/>
      <c r="WG83" s="24"/>
      <c r="WH83" s="24"/>
      <c r="WI83" s="24"/>
      <c r="WJ83" s="24"/>
      <c r="WK83" s="24"/>
      <c r="WL83" s="24"/>
      <c r="WM83" s="24"/>
      <c r="WN83" s="24"/>
      <c r="WO83" s="24"/>
      <c r="WP83" s="24"/>
      <c r="WQ83" s="24"/>
      <c r="WR83" s="24"/>
      <c r="WS83" s="24"/>
      <c r="WT83" s="24"/>
      <c r="WU83" s="24"/>
      <c r="WV83" s="24"/>
      <c r="WW83" s="24"/>
      <c r="WX83" s="24"/>
      <c r="WY83" s="24"/>
      <c r="WZ83" s="24"/>
      <c r="XA83" s="24"/>
      <c r="XB83" s="24"/>
      <c r="XC83" s="24"/>
      <c r="XD83" s="24"/>
      <c r="XE83" s="24"/>
      <c r="XF83" s="24"/>
      <c r="XG83" s="24"/>
      <c r="XH83" s="24"/>
      <c r="XI83" s="24"/>
      <c r="XJ83" s="24"/>
      <c r="XK83" s="24"/>
      <c r="XL83" s="24"/>
      <c r="XM83" s="24"/>
      <c r="XN83" s="24"/>
      <c r="XO83" s="24"/>
      <c r="XP83" s="24"/>
      <c r="XQ83" s="24"/>
      <c r="XR83" s="24"/>
      <c r="XS83" s="24"/>
      <c r="XT83" s="24"/>
      <c r="XU83" s="24"/>
      <c r="XV83" s="24"/>
      <c r="XW83" s="24"/>
      <c r="XX83" s="24"/>
      <c r="XY83" s="24"/>
      <c r="XZ83" s="24"/>
      <c r="YA83" s="24"/>
      <c r="YB83" s="24"/>
      <c r="YC83" s="24"/>
      <c r="YD83" s="24"/>
      <c r="YE83" s="24"/>
      <c r="YF83" s="24"/>
      <c r="YG83" s="24"/>
      <c r="YH83" s="24"/>
      <c r="YI83" s="24"/>
      <c r="YJ83" s="24"/>
      <c r="YK83" s="24"/>
      <c r="YL83" s="24"/>
      <c r="YM83" s="24"/>
      <c r="YN83" s="24"/>
      <c r="YO83" s="24"/>
      <c r="YP83" s="24"/>
      <c r="YQ83" s="24"/>
      <c r="YR83" s="24"/>
      <c r="YS83" s="24"/>
      <c r="YT83" s="24"/>
      <c r="YU83" s="24"/>
      <c r="YV83" s="24"/>
      <c r="YW83" s="24"/>
      <c r="YX83" s="24"/>
      <c r="YY83" s="24"/>
      <c r="YZ83" s="24"/>
      <c r="ZA83" s="24"/>
      <c r="ZB83" s="24"/>
      <c r="ZC83" s="24"/>
      <c r="ZD83" s="24"/>
      <c r="ZE83" s="24"/>
      <c r="ZF83" s="24"/>
      <c r="ZG83" s="24"/>
      <c r="ZH83" s="24"/>
      <c r="ZI83" s="24"/>
      <c r="ZJ83" s="24"/>
      <c r="ZK83" s="24"/>
      <c r="ZL83" s="24"/>
      <c r="ZM83" s="24"/>
      <c r="ZN83" s="24"/>
      <c r="ZO83" s="24"/>
      <c r="ZP83" s="24"/>
      <c r="ZQ83" s="24"/>
      <c r="ZR83" s="24"/>
      <c r="ZS83" s="24"/>
      <c r="ZT83" s="24"/>
      <c r="ZU83" s="24"/>
      <c r="ZV83" s="24"/>
      <c r="ZW83" s="24"/>
      <c r="ZX83" s="24"/>
      <c r="ZY83" s="24"/>
      <c r="ZZ83" s="24"/>
      <c r="AAA83" s="24"/>
      <c r="AAB83" s="24"/>
      <c r="AAC83" s="24"/>
      <c r="AAD83" s="24"/>
      <c r="AAE83" s="24"/>
      <c r="AAF83" s="24"/>
      <c r="AAG83" s="24"/>
      <c r="AAH83" s="24"/>
      <c r="AAI83" s="24"/>
      <c r="AAJ83" s="24"/>
      <c r="AAK83" s="24"/>
      <c r="AAL83" s="24"/>
      <c r="AAM83" s="24"/>
      <c r="AAN83" s="24"/>
      <c r="AAO83" s="24"/>
      <c r="AAP83" s="24"/>
      <c r="AAQ83" s="24"/>
      <c r="AAR83" s="24"/>
      <c r="AAS83" s="24"/>
      <c r="AAT83" s="24"/>
      <c r="AAU83" s="24"/>
      <c r="AAV83" s="24"/>
      <c r="AAW83" s="24"/>
      <c r="AAX83" s="24"/>
      <c r="AAY83" s="24"/>
      <c r="AAZ83" s="24"/>
      <c r="ABA83" s="24"/>
      <c r="ABB83" s="24"/>
      <c r="ABC83" s="24"/>
      <c r="ABD83" s="24"/>
      <c r="ABE83" s="24"/>
      <c r="ABF83" s="24"/>
      <c r="ABG83" s="24"/>
      <c r="ABH83" s="24"/>
      <c r="ABI83" s="24"/>
      <c r="ABJ83" s="24"/>
      <c r="ABK83" s="24"/>
      <c r="ABL83" s="24"/>
      <c r="ABM83" s="24"/>
      <c r="ABN83" s="24"/>
      <c r="ABO83" s="24"/>
      <c r="ABP83" s="24"/>
      <c r="ABQ83" s="24"/>
      <c r="ABR83" s="24"/>
      <c r="ABS83" s="24"/>
      <c r="ABT83" s="24"/>
      <c r="ABU83" s="24"/>
      <c r="ABV83" s="24"/>
      <c r="ABW83" s="24"/>
      <c r="ABX83" s="24"/>
      <c r="ABY83" s="24"/>
      <c r="ABZ83" s="24"/>
      <c r="ACA83" s="24"/>
      <c r="ACB83" s="24"/>
      <c r="ACC83" s="24"/>
      <c r="ACD83" s="24"/>
      <c r="ACE83" s="24"/>
      <c r="ACF83" s="24"/>
      <c r="ACG83" s="24"/>
      <c r="ACH83" s="24"/>
      <c r="ACI83" s="24"/>
      <c r="ACJ83" s="24"/>
      <c r="ACK83" s="24"/>
      <c r="ACL83" s="24"/>
      <c r="ACM83" s="24"/>
      <c r="ACN83" s="24"/>
      <c r="ACO83" s="24"/>
      <c r="ACP83" s="24"/>
      <c r="ACQ83" s="24"/>
      <c r="ACR83" s="24"/>
      <c r="ACS83" s="24"/>
      <c r="ACT83" s="24"/>
      <c r="ACU83" s="24"/>
      <c r="ACV83" s="24"/>
      <c r="ACW83" s="24"/>
      <c r="ACX83" s="24"/>
      <c r="ACY83" s="24"/>
      <c r="ACZ83" s="24"/>
      <c r="ADA83" s="24"/>
      <c r="ADB83" s="24"/>
      <c r="ADC83" s="24"/>
      <c r="ADD83" s="24"/>
      <c r="ADE83" s="24"/>
      <c r="ADF83" s="24"/>
      <c r="ADG83" s="24"/>
      <c r="ADH83" s="24"/>
      <c r="ADI83" s="24"/>
      <c r="ADJ83" s="24"/>
      <c r="ADK83" s="24"/>
      <c r="ADL83" s="24"/>
      <c r="ADM83" s="24"/>
      <c r="ADN83" s="24"/>
      <c r="ADO83" s="24"/>
      <c r="ADP83" s="24"/>
      <c r="ADQ83" s="24"/>
      <c r="ADR83" s="24"/>
      <c r="ADS83" s="24"/>
      <c r="ADT83" s="24"/>
      <c r="ADU83" s="24"/>
      <c r="ADV83" s="24"/>
      <c r="ADW83" s="24"/>
      <c r="ADX83" s="24"/>
      <c r="ADY83" s="24"/>
      <c r="ADZ83" s="24"/>
      <c r="AEA83" s="24"/>
      <c r="AEB83" s="24"/>
      <c r="AEC83" s="24"/>
      <c r="AED83" s="24"/>
      <c r="AEE83" s="24"/>
      <c r="AEF83" s="24"/>
      <c r="AEG83" s="24"/>
      <c r="AEH83" s="24"/>
      <c r="AEI83" s="24"/>
      <c r="AEJ83" s="24"/>
      <c r="AEK83" s="24"/>
      <c r="AEL83" s="24"/>
      <c r="AEM83" s="24"/>
      <c r="AEN83" s="24"/>
      <c r="AEO83" s="24"/>
      <c r="AEP83" s="24"/>
      <c r="AEQ83" s="24"/>
      <c r="AER83" s="24"/>
      <c r="AES83" s="24"/>
      <c r="AET83" s="24"/>
      <c r="AEU83" s="24"/>
      <c r="AEV83" s="24"/>
      <c r="AEW83" s="24"/>
      <c r="AEX83" s="24"/>
      <c r="AEY83" s="24"/>
      <c r="AEZ83" s="24"/>
      <c r="AFA83" s="24"/>
      <c r="AFB83" s="24"/>
      <c r="AFC83" s="24"/>
      <c r="AFD83" s="24"/>
      <c r="AFE83" s="24"/>
      <c r="AFF83" s="24"/>
      <c r="AFG83" s="24"/>
      <c r="AFH83" s="24"/>
      <c r="AFI83" s="24"/>
      <c r="AFJ83" s="24"/>
      <c r="AFK83" s="24"/>
      <c r="AFL83" s="24"/>
      <c r="AFM83" s="24"/>
      <c r="AFN83" s="24"/>
      <c r="AFO83" s="24"/>
      <c r="AFP83" s="24"/>
      <c r="AFQ83" s="24"/>
      <c r="AFR83" s="24"/>
      <c r="AFS83" s="24"/>
      <c r="AFT83" s="24"/>
      <c r="AFU83" s="24"/>
      <c r="AFV83" s="24"/>
      <c r="AFW83" s="24"/>
      <c r="AFX83" s="24"/>
      <c r="AFY83" s="24"/>
      <c r="AFZ83" s="24"/>
      <c r="AGA83" s="24"/>
      <c r="AGB83" s="24"/>
      <c r="AGC83" s="24"/>
      <c r="AGD83" s="24"/>
      <c r="AGE83" s="24"/>
      <c r="AGF83" s="24"/>
      <c r="AGG83" s="24"/>
      <c r="AGH83" s="24"/>
      <c r="AGI83" s="24"/>
      <c r="AGJ83" s="24"/>
      <c r="AGK83" s="24"/>
      <c r="AGL83" s="24"/>
      <c r="AGM83" s="24"/>
      <c r="AGN83" s="24"/>
      <c r="AGO83" s="24"/>
      <c r="AGP83" s="24"/>
      <c r="AGQ83" s="24"/>
      <c r="AGR83" s="24"/>
      <c r="AGS83" s="24"/>
      <c r="AGT83" s="24"/>
      <c r="AGU83" s="24"/>
      <c r="AGV83" s="24"/>
      <c r="AGW83" s="24"/>
      <c r="AGX83" s="24"/>
      <c r="AGY83" s="24"/>
      <c r="AGZ83" s="24"/>
      <c r="AHA83" s="24"/>
      <c r="AHB83" s="24"/>
      <c r="AHC83" s="24"/>
      <c r="AHD83" s="24"/>
      <c r="AHE83" s="24"/>
      <c r="AHF83" s="24"/>
      <c r="AHG83" s="24"/>
      <c r="AHH83" s="24"/>
      <c r="AHI83" s="24"/>
      <c r="AHJ83" s="24"/>
      <c r="AHK83" s="24"/>
      <c r="AHL83" s="24"/>
      <c r="AHM83" s="24"/>
      <c r="AHN83" s="24"/>
      <c r="AHO83" s="24"/>
      <c r="AHP83" s="24"/>
      <c r="AHQ83" s="24"/>
      <c r="AHR83" s="24"/>
      <c r="AHS83" s="24"/>
      <c r="AHT83" s="24"/>
      <c r="AHU83" s="24"/>
      <c r="AHV83" s="24"/>
      <c r="AHW83" s="24"/>
      <c r="AHX83" s="24"/>
      <c r="AHY83" s="24"/>
      <c r="AHZ83" s="24"/>
      <c r="AIA83" s="24"/>
      <c r="AIB83" s="24"/>
      <c r="AIC83" s="24"/>
      <c r="AID83" s="24"/>
      <c r="AIE83" s="24"/>
      <c r="AIF83" s="24"/>
      <c r="AIG83" s="24"/>
      <c r="AIH83" s="24"/>
      <c r="AII83" s="24"/>
      <c r="AIJ83" s="24"/>
      <c r="AIK83" s="24"/>
      <c r="AIL83" s="24"/>
      <c r="AIM83" s="24"/>
      <c r="AIN83" s="24"/>
      <c r="AIO83" s="24"/>
      <c r="AIP83" s="24"/>
      <c r="AIQ83" s="24"/>
      <c r="AIR83" s="24"/>
      <c r="AIS83" s="24"/>
      <c r="AIT83" s="24"/>
      <c r="AIU83" s="24"/>
      <c r="AIV83" s="24"/>
      <c r="AIW83" s="24"/>
      <c r="AIX83" s="24"/>
      <c r="AIY83" s="24"/>
      <c r="AIZ83" s="24"/>
      <c r="AJA83" s="24"/>
      <c r="AJB83" s="24"/>
      <c r="AJC83" s="24"/>
      <c r="AJD83" s="24"/>
      <c r="AJE83" s="24"/>
      <c r="AJF83" s="24"/>
      <c r="AJG83" s="24"/>
      <c r="AJH83" s="24"/>
      <c r="AJI83" s="24"/>
      <c r="AJJ83" s="24"/>
      <c r="AJK83" s="24"/>
      <c r="AJL83" s="24"/>
      <c r="AJM83" s="24"/>
      <c r="AJN83" s="24"/>
      <c r="AJO83" s="24"/>
      <c r="AJP83" s="24"/>
      <c r="AJQ83" s="24"/>
      <c r="AJR83" s="24"/>
      <c r="AJS83" s="24"/>
      <c r="AJT83" s="24"/>
      <c r="AJU83" s="24"/>
      <c r="AJV83" s="24"/>
      <c r="AJW83" s="24"/>
      <c r="AJX83" s="24"/>
      <c r="AJY83" s="24"/>
      <c r="AJZ83" s="24"/>
      <c r="AKA83" s="24"/>
      <c r="AKB83" s="24"/>
      <c r="AKC83" s="24"/>
      <c r="AKD83" s="24"/>
      <c r="AKE83" s="24"/>
      <c r="AKF83" s="24"/>
      <c r="AKG83" s="24"/>
      <c r="AKH83" s="24"/>
      <c r="AKI83" s="24"/>
      <c r="AKJ83" s="24"/>
      <c r="AKK83" s="24"/>
      <c r="AKL83" s="24"/>
      <c r="AKM83" s="24"/>
      <c r="AKN83" s="24"/>
      <c r="AKO83" s="24"/>
      <c r="AKP83" s="24"/>
      <c r="AKQ83" s="24"/>
      <c r="AKR83" s="24"/>
      <c r="AKS83" s="24"/>
      <c r="AKT83" s="24"/>
      <c r="AKU83" s="24"/>
      <c r="AKV83" s="24"/>
      <c r="AKW83" s="24"/>
      <c r="AKX83" s="24"/>
      <c r="AKY83" s="24"/>
      <c r="AKZ83" s="24"/>
      <c r="ALA83" s="24"/>
      <c r="ALB83" s="24"/>
      <c r="ALC83" s="24"/>
      <c r="ALD83" s="24"/>
      <c r="ALE83" s="24"/>
      <c r="ALF83" s="24"/>
      <c r="ALG83" s="24"/>
      <c r="ALH83" s="24"/>
      <c r="ALI83" s="24"/>
      <c r="ALJ83" s="24"/>
      <c r="ALK83" s="24"/>
      <c r="ALL83" s="24"/>
      <c r="ALM83" s="24"/>
      <c r="ALN83" s="24"/>
      <c r="ALO83" s="24"/>
      <c r="ALP83" s="24"/>
      <c r="ALQ83" s="24"/>
      <c r="ALR83" s="24"/>
      <c r="ALS83" s="24"/>
      <c r="ALT83" s="24"/>
      <c r="ALU83" s="24"/>
      <c r="ALV83" s="24"/>
      <c r="ALW83" s="24"/>
      <c r="ALX83" s="24"/>
      <c r="ALY83" s="24"/>
      <c r="ALZ83" s="24"/>
      <c r="AMA83" s="24"/>
      <c r="AMB83" s="24"/>
      <c r="AMC83" s="24"/>
    </row>
    <row r="84" spans="1:1017" s="59" customFormat="1" ht="33">
      <c r="A84" s="132" t="s">
        <v>235</v>
      </c>
      <c r="B84" s="133">
        <v>3108000</v>
      </c>
      <c r="C84" s="145" t="s">
        <v>236</v>
      </c>
      <c r="D84" s="133" t="s">
        <v>237</v>
      </c>
      <c r="E84" s="142" t="s">
        <v>101</v>
      </c>
      <c r="F84" s="112">
        <v>2748.21</v>
      </c>
      <c r="G84" s="60">
        <v>104.25</v>
      </c>
      <c r="H84" s="83">
        <f t="shared" ref="H84:H88" si="24">$K$6</f>
        <v>0.21229999999999999</v>
      </c>
      <c r="I84" s="60">
        <f t="shared" ref="I84:I89" si="25">ROUND(((H84+1)*G84),2)</f>
        <v>126.38</v>
      </c>
      <c r="J84" s="60">
        <f t="shared" ref="J84:J89" si="26">TRUNC((G84*F84),2)</f>
        <v>286500.89</v>
      </c>
      <c r="K84" s="60">
        <f t="shared" ref="K84:K89" si="27">TRUNC((I84*F84),2)</f>
        <v>347318.77</v>
      </c>
      <c r="L84" s="58"/>
      <c r="M84" s="184"/>
      <c r="N84" s="24"/>
      <c r="O84" s="24"/>
      <c r="P84" s="24"/>
      <c r="Q84" s="24"/>
      <c r="R84" s="24"/>
      <c r="S84" s="24"/>
      <c r="T84" s="24"/>
      <c r="U84" s="24"/>
      <c r="V84" s="24"/>
      <c r="W84" s="24"/>
      <c r="X84" s="24"/>
      <c r="Y84" s="24"/>
      <c r="Z84" s="24"/>
      <c r="AA84" s="24"/>
      <c r="AB84" s="24"/>
      <c r="AC84" s="24"/>
      <c r="AD84" s="24"/>
      <c r="AE84" s="24"/>
      <c r="AF84" s="24"/>
      <c r="AG84" s="24"/>
      <c r="AH84" s="24"/>
      <c r="AI84" s="24"/>
      <c r="AJ84" s="24"/>
      <c r="AK84" s="24"/>
      <c r="AL84" s="24"/>
      <c r="AM84" s="24"/>
      <c r="AN84" s="24"/>
      <c r="AO84" s="24"/>
      <c r="AP84" s="24"/>
      <c r="AQ84" s="24"/>
      <c r="AR84" s="24"/>
      <c r="AS84" s="24"/>
      <c r="AT84" s="24"/>
      <c r="AU84" s="24"/>
      <c r="AV84" s="24"/>
      <c r="AW84" s="24"/>
      <c r="AX84" s="24"/>
      <c r="AY84" s="24"/>
      <c r="AZ84" s="24"/>
      <c r="BA84" s="24"/>
      <c r="BB84" s="24"/>
      <c r="BC84" s="24"/>
      <c r="BD84" s="24"/>
      <c r="BE84" s="24"/>
      <c r="BF84" s="24"/>
      <c r="BG84" s="24"/>
      <c r="BH84" s="24"/>
      <c r="BI84" s="24"/>
      <c r="BJ84" s="24"/>
      <c r="BK84" s="24"/>
      <c r="BL84" s="24"/>
      <c r="BM84" s="24"/>
      <c r="BN84" s="24"/>
      <c r="BO84" s="24"/>
      <c r="BP84" s="24"/>
      <c r="BQ84" s="24"/>
      <c r="BR84" s="24"/>
      <c r="BS84" s="24"/>
      <c r="BT84" s="24"/>
      <c r="BU84" s="24"/>
      <c r="BV84" s="24"/>
      <c r="BW84" s="24"/>
      <c r="BX84" s="24"/>
      <c r="BY84" s="24"/>
      <c r="BZ84" s="24"/>
      <c r="CA84" s="24"/>
      <c r="CB84" s="24"/>
      <c r="CC84" s="24"/>
      <c r="CD84" s="24"/>
      <c r="CE84" s="24"/>
      <c r="CF84" s="24"/>
      <c r="CG84" s="24"/>
      <c r="CH84" s="24"/>
      <c r="CI84" s="24"/>
      <c r="CJ84" s="24"/>
      <c r="CK84" s="24"/>
      <c r="CL84" s="24"/>
      <c r="CM84" s="24"/>
      <c r="CN84" s="24"/>
      <c r="CO84" s="24"/>
      <c r="CP84" s="24"/>
      <c r="CQ84" s="24"/>
      <c r="CR84" s="24"/>
      <c r="CS84" s="24"/>
      <c r="CT84" s="24"/>
      <c r="CU84" s="24"/>
      <c r="CV84" s="24"/>
      <c r="CW84" s="24"/>
      <c r="CX84" s="24"/>
      <c r="CY84" s="24"/>
      <c r="CZ84" s="24"/>
      <c r="DA84" s="24"/>
      <c r="DB84" s="24"/>
      <c r="DC84" s="24"/>
      <c r="DD84" s="24"/>
      <c r="DE84" s="24"/>
      <c r="DF84" s="24"/>
      <c r="DG84" s="24"/>
      <c r="DH84" s="24"/>
      <c r="DI84" s="24"/>
      <c r="DJ84" s="24"/>
      <c r="DK84" s="24"/>
      <c r="DL84" s="24"/>
      <c r="DM84" s="24"/>
      <c r="DN84" s="24"/>
      <c r="DO84" s="24"/>
      <c r="DP84" s="24"/>
      <c r="DQ84" s="24"/>
      <c r="DR84" s="24"/>
      <c r="DS84" s="24"/>
      <c r="DT84" s="24"/>
      <c r="DU84" s="24"/>
      <c r="DV84" s="24"/>
      <c r="DW84" s="24"/>
      <c r="DX84" s="24"/>
      <c r="DY84" s="24"/>
      <c r="DZ84" s="24"/>
      <c r="EA84" s="24"/>
      <c r="EB84" s="24"/>
      <c r="EC84" s="24"/>
      <c r="ED84" s="24"/>
      <c r="EE84" s="24"/>
      <c r="EF84" s="24"/>
      <c r="EG84" s="24"/>
      <c r="EH84" s="24"/>
      <c r="EI84" s="24"/>
      <c r="EJ84" s="24"/>
      <c r="EK84" s="24"/>
      <c r="EL84" s="24"/>
      <c r="EM84" s="24"/>
      <c r="EN84" s="24"/>
      <c r="EO84" s="24"/>
      <c r="EP84" s="24"/>
      <c r="EQ84" s="24"/>
      <c r="ER84" s="24"/>
      <c r="ES84" s="24"/>
      <c r="ET84" s="24"/>
      <c r="EU84" s="24"/>
      <c r="EV84" s="24"/>
      <c r="EW84" s="24"/>
      <c r="EX84" s="24"/>
      <c r="EY84" s="24"/>
      <c r="EZ84" s="24"/>
      <c r="FA84" s="24"/>
      <c r="FB84" s="24"/>
      <c r="FC84" s="24"/>
      <c r="FD84" s="24"/>
      <c r="FE84" s="24"/>
      <c r="FF84" s="24"/>
      <c r="FG84" s="24"/>
      <c r="FH84" s="24"/>
      <c r="FI84" s="24"/>
      <c r="FJ84" s="24"/>
      <c r="FK84" s="24"/>
      <c r="FL84" s="24"/>
      <c r="FM84" s="24"/>
      <c r="FN84" s="24"/>
      <c r="FO84" s="24"/>
      <c r="FP84" s="24"/>
      <c r="FQ84" s="24"/>
      <c r="FR84" s="24"/>
      <c r="FS84" s="24"/>
      <c r="FT84" s="24"/>
      <c r="FU84" s="24"/>
      <c r="FV84" s="24"/>
      <c r="FW84" s="24"/>
      <c r="FX84" s="24"/>
      <c r="FY84" s="24"/>
      <c r="FZ84" s="24"/>
      <c r="GA84" s="24"/>
      <c r="GB84" s="24"/>
      <c r="GC84" s="24"/>
      <c r="GD84" s="24"/>
      <c r="GE84" s="24"/>
      <c r="GF84" s="24"/>
      <c r="GG84" s="24"/>
      <c r="GH84" s="24"/>
      <c r="GI84" s="24"/>
      <c r="GJ84" s="24"/>
      <c r="GK84" s="24"/>
      <c r="GL84" s="24"/>
      <c r="GM84" s="24"/>
      <c r="GN84" s="24"/>
      <c r="GO84" s="24"/>
      <c r="GP84" s="24"/>
      <c r="GQ84" s="24"/>
      <c r="GR84" s="24"/>
      <c r="GS84" s="24"/>
      <c r="GT84" s="24"/>
      <c r="GU84" s="24"/>
      <c r="GV84" s="24"/>
      <c r="GW84" s="24"/>
      <c r="GX84" s="24"/>
      <c r="GY84" s="24"/>
      <c r="GZ84" s="24"/>
      <c r="HA84" s="24"/>
      <c r="HB84" s="24"/>
      <c r="HC84" s="24"/>
      <c r="HD84" s="24"/>
      <c r="HE84" s="24"/>
      <c r="HF84" s="24"/>
      <c r="HG84" s="24"/>
      <c r="HH84" s="24"/>
      <c r="HI84" s="24"/>
      <c r="HJ84" s="24"/>
      <c r="HK84" s="24"/>
      <c r="HL84" s="24"/>
      <c r="HM84" s="24"/>
      <c r="HN84" s="24"/>
      <c r="HO84" s="24"/>
      <c r="HP84" s="24"/>
      <c r="HQ84" s="24"/>
      <c r="HR84" s="24"/>
      <c r="HS84" s="24"/>
      <c r="HT84" s="24"/>
      <c r="HU84" s="24"/>
      <c r="HV84" s="24"/>
      <c r="HW84" s="24"/>
      <c r="HX84" s="24"/>
      <c r="HY84" s="24"/>
      <c r="HZ84" s="24"/>
      <c r="IA84" s="24"/>
      <c r="IB84" s="24"/>
      <c r="IC84" s="24"/>
      <c r="ID84" s="24"/>
      <c r="IE84" s="24"/>
      <c r="IF84" s="24"/>
      <c r="IG84" s="24"/>
      <c r="IH84" s="24"/>
      <c r="II84" s="24"/>
      <c r="IJ84" s="24"/>
      <c r="IK84" s="24"/>
      <c r="IL84" s="24"/>
      <c r="IM84" s="24"/>
      <c r="IN84" s="24"/>
      <c r="IO84" s="24"/>
      <c r="IP84" s="24"/>
      <c r="IQ84" s="24"/>
      <c r="IR84" s="24"/>
      <c r="IS84" s="24"/>
      <c r="IT84" s="24"/>
      <c r="IU84" s="24"/>
      <c r="IV84" s="24"/>
      <c r="IW84" s="24"/>
      <c r="IX84" s="24"/>
      <c r="IY84" s="24"/>
      <c r="IZ84" s="24"/>
      <c r="JA84" s="24"/>
      <c r="JB84" s="24"/>
      <c r="JC84" s="24"/>
      <c r="JD84" s="24"/>
      <c r="JE84" s="24"/>
      <c r="JF84" s="24"/>
      <c r="JG84" s="24"/>
      <c r="JH84" s="24"/>
      <c r="JI84" s="24"/>
      <c r="JJ84" s="24"/>
      <c r="JK84" s="24"/>
      <c r="JL84" s="24"/>
      <c r="JM84" s="24"/>
      <c r="JN84" s="24"/>
      <c r="JO84" s="24"/>
      <c r="JP84" s="24"/>
      <c r="JQ84" s="24"/>
      <c r="JR84" s="24"/>
      <c r="JS84" s="24"/>
      <c r="JT84" s="24"/>
      <c r="JU84" s="24"/>
      <c r="JV84" s="24"/>
      <c r="JW84" s="24"/>
      <c r="JX84" s="24"/>
      <c r="JY84" s="24"/>
      <c r="JZ84" s="24"/>
      <c r="KA84" s="24"/>
      <c r="KB84" s="24"/>
      <c r="KC84" s="24"/>
      <c r="KD84" s="24"/>
      <c r="KE84" s="24"/>
      <c r="KF84" s="24"/>
      <c r="KG84" s="24"/>
      <c r="KH84" s="24"/>
      <c r="KI84" s="24"/>
      <c r="KJ84" s="24"/>
      <c r="KK84" s="24"/>
      <c r="KL84" s="24"/>
      <c r="KM84" s="24"/>
      <c r="KN84" s="24"/>
      <c r="KO84" s="24"/>
      <c r="KP84" s="24"/>
      <c r="KQ84" s="24"/>
      <c r="KR84" s="24"/>
      <c r="KS84" s="24"/>
      <c r="KT84" s="24"/>
      <c r="KU84" s="24"/>
      <c r="KV84" s="24"/>
      <c r="KW84" s="24"/>
      <c r="KX84" s="24"/>
      <c r="KY84" s="24"/>
      <c r="KZ84" s="24"/>
      <c r="LA84" s="24"/>
      <c r="LB84" s="24"/>
      <c r="LC84" s="24"/>
      <c r="LD84" s="24"/>
      <c r="LE84" s="24"/>
      <c r="LF84" s="24"/>
      <c r="LG84" s="24"/>
      <c r="LH84" s="24"/>
      <c r="LI84" s="24"/>
      <c r="LJ84" s="24"/>
      <c r="LK84" s="24"/>
      <c r="LL84" s="24"/>
      <c r="LM84" s="24"/>
      <c r="LN84" s="24"/>
      <c r="LO84" s="24"/>
      <c r="LP84" s="24"/>
      <c r="LQ84" s="24"/>
      <c r="LR84" s="24"/>
      <c r="LS84" s="24"/>
      <c r="LT84" s="24"/>
      <c r="LU84" s="24"/>
      <c r="LV84" s="24"/>
      <c r="LW84" s="24"/>
      <c r="LX84" s="24"/>
      <c r="LY84" s="24"/>
      <c r="LZ84" s="24"/>
      <c r="MA84" s="24"/>
      <c r="MB84" s="24"/>
      <c r="MC84" s="24"/>
      <c r="MD84" s="24"/>
      <c r="ME84" s="24"/>
      <c r="MF84" s="24"/>
      <c r="MG84" s="24"/>
      <c r="MH84" s="24"/>
      <c r="MI84" s="24"/>
      <c r="MJ84" s="24"/>
      <c r="MK84" s="24"/>
      <c r="ML84" s="24"/>
      <c r="MM84" s="24"/>
      <c r="MN84" s="24"/>
      <c r="MO84" s="24"/>
      <c r="MP84" s="24"/>
      <c r="MQ84" s="24"/>
      <c r="MR84" s="24"/>
      <c r="MS84" s="24"/>
      <c r="MT84" s="24"/>
      <c r="MU84" s="24"/>
      <c r="MV84" s="24"/>
      <c r="MW84" s="24"/>
      <c r="MX84" s="24"/>
      <c r="MY84" s="24"/>
      <c r="MZ84" s="24"/>
      <c r="NA84" s="24"/>
      <c r="NB84" s="24"/>
      <c r="NC84" s="24"/>
      <c r="ND84" s="24"/>
      <c r="NE84" s="24"/>
      <c r="NF84" s="24"/>
      <c r="NG84" s="24"/>
      <c r="NH84" s="24"/>
      <c r="NI84" s="24"/>
      <c r="NJ84" s="24"/>
      <c r="NK84" s="24"/>
      <c r="NL84" s="24"/>
      <c r="NM84" s="24"/>
      <c r="NN84" s="24"/>
      <c r="NO84" s="24"/>
      <c r="NP84" s="24"/>
      <c r="NQ84" s="24"/>
      <c r="NR84" s="24"/>
      <c r="NS84" s="24"/>
      <c r="NT84" s="24"/>
      <c r="NU84" s="24"/>
      <c r="NV84" s="24"/>
      <c r="NW84" s="24"/>
      <c r="NX84" s="24"/>
      <c r="NY84" s="24"/>
      <c r="NZ84" s="24"/>
      <c r="OA84" s="24"/>
      <c r="OB84" s="24"/>
      <c r="OC84" s="24"/>
      <c r="OD84" s="24"/>
      <c r="OE84" s="24"/>
      <c r="OF84" s="24"/>
      <c r="OG84" s="24"/>
      <c r="OH84" s="24"/>
      <c r="OI84" s="24"/>
      <c r="OJ84" s="24"/>
      <c r="OK84" s="24"/>
      <c r="OL84" s="24"/>
      <c r="OM84" s="24"/>
      <c r="ON84" s="24"/>
      <c r="OO84" s="24"/>
      <c r="OP84" s="24"/>
      <c r="OQ84" s="24"/>
      <c r="OR84" s="24"/>
      <c r="OS84" s="24"/>
      <c r="OT84" s="24"/>
      <c r="OU84" s="24"/>
      <c r="OV84" s="24"/>
      <c r="OW84" s="24"/>
      <c r="OX84" s="24"/>
      <c r="OY84" s="24"/>
      <c r="OZ84" s="24"/>
      <c r="PA84" s="24"/>
      <c r="PB84" s="24"/>
      <c r="PC84" s="24"/>
      <c r="PD84" s="24"/>
      <c r="PE84" s="24"/>
      <c r="PF84" s="24"/>
      <c r="PG84" s="24"/>
      <c r="PH84" s="24"/>
      <c r="PI84" s="24"/>
      <c r="PJ84" s="24"/>
      <c r="PK84" s="24"/>
      <c r="PL84" s="24"/>
      <c r="PM84" s="24"/>
      <c r="PN84" s="24"/>
      <c r="PO84" s="24"/>
      <c r="PP84" s="24"/>
      <c r="PQ84" s="24"/>
      <c r="PR84" s="24"/>
      <c r="PS84" s="24"/>
      <c r="PT84" s="24"/>
      <c r="PU84" s="24"/>
      <c r="PV84" s="24"/>
      <c r="PW84" s="24"/>
      <c r="PX84" s="24"/>
      <c r="PY84" s="24"/>
      <c r="PZ84" s="24"/>
      <c r="QA84" s="24"/>
      <c r="QB84" s="24"/>
      <c r="QC84" s="24"/>
      <c r="QD84" s="24"/>
      <c r="QE84" s="24"/>
      <c r="QF84" s="24"/>
      <c r="QG84" s="24"/>
      <c r="QH84" s="24"/>
      <c r="QI84" s="24"/>
      <c r="QJ84" s="24"/>
      <c r="QK84" s="24"/>
      <c r="QL84" s="24"/>
      <c r="QM84" s="24"/>
      <c r="QN84" s="24"/>
      <c r="QO84" s="24"/>
      <c r="QP84" s="24"/>
      <c r="QQ84" s="24"/>
      <c r="QR84" s="24"/>
      <c r="QS84" s="24"/>
      <c r="QT84" s="24"/>
      <c r="QU84" s="24"/>
      <c r="QV84" s="24"/>
      <c r="QW84" s="24"/>
      <c r="QX84" s="24"/>
      <c r="QY84" s="24"/>
      <c r="QZ84" s="24"/>
      <c r="RA84" s="24"/>
      <c r="RB84" s="24"/>
      <c r="RC84" s="24"/>
      <c r="RD84" s="24"/>
      <c r="RE84" s="24"/>
      <c r="RF84" s="24"/>
      <c r="RG84" s="24"/>
      <c r="RH84" s="24"/>
      <c r="RI84" s="24"/>
      <c r="RJ84" s="24"/>
      <c r="RK84" s="24"/>
      <c r="RL84" s="24"/>
      <c r="RM84" s="24"/>
      <c r="RN84" s="24"/>
      <c r="RO84" s="24"/>
      <c r="RP84" s="24"/>
      <c r="RQ84" s="24"/>
      <c r="RR84" s="24"/>
      <c r="RS84" s="24"/>
      <c r="RT84" s="24"/>
      <c r="RU84" s="24"/>
      <c r="RV84" s="24"/>
      <c r="RW84" s="24"/>
      <c r="RX84" s="24"/>
      <c r="RY84" s="24"/>
      <c r="RZ84" s="24"/>
      <c r="SA84" s="24"/>
      <c r="SB84" s="24"/>
      <c r="SC84" s="24"/>
      <c r="SD84" s="24"/>
      <c r="SE84" s="24"/>
      <c r="SF84" s="24"/>
      <c r="SG84" s="24"/>
      <c r="SH84" s="24"/>
      <c r="SI84" s="24"/>
      <c r="SJ84" s="24"/>
      <c r="SK84" s="24"/>
      <c r="SL84" s="24"/>
      <c r="SM84" s="24"/>
      <c r="SN84" s="24"/>
      <c r="SO84" s="24"/>
      <c r="SP84" s="24"/>
      <c r="SQ84" s="24"/>
      <c r="SR84" s="24"/>
      <c r="SS84" s="24"/>
      <c r="ST84" s="24"/>
      <c r="SU84" s="24"/>
      <c r="SV84" s="24"/>
      <c r="SW84" s="24"/>
      <c r="SX84" s="24"/>
      <c r="SY84" s="24"/>
      <c r="SZ84" s="24"/>
      <c r="TA84" s="24"/>
      <c r="TB84" s="24"/>
      <c r="TC84" s="24"/>
      <c r="TD84" s="24"/>
      <c r="TE84" s="24"/>
      <c r="TF84" s="24"/>
      <c r="TG84" s="24"/>
      <c r="TH84" s="24"/>
      <c r="TI84" s="24"/>
      <c r="TJ84" s="24"/>
      <c r="TK84" s="24"/>
      <c r="TL84" s="24"/>
      <c r="TM84" s="24"/>
      <c r="TN84" s="24"/>
      <c r="TO84" s="24"/>
      <c r="TP84" s="24"/>
      <c r="TQ84" s="24"/>
      <c r="TR84" s="24"/>
      <c r="TS84" s="24"/>
      <c r="TT84" s="24"/>
      <c r="TU84" s="24"/>
      <c r="TV84" s="24"/>
      <c r="TW84" s="24"/>
      <c r="TX84" s="24"/>
      <c r="TY84" s="24"/>
      <c r="TZ84" s="24"/>
      <c r="UA84" s="24"/>
      <c r="UB84" s="24"/>
      <c r="UC84" s="24"/>
      <c r="UD84" s="24"/>
      <c r="UE84" s="24"/>
      <c r="UF84" s="24"/>
      <c r="UG84" s="24"/>
      <c r="UH84" s="24"/>
      <c r="UI84" s="24"/>
      <c r="UJ84" s="24"/>
      <c r="UK84" s="24"/>
      <c r="UL84" s="24"/>
      <c r="UM84" s="24"/>
      <c r="UN84" s="24"/>
      <c r="UO84" s="24"/>
      <c r="UP84" s="24"/>
      <c r="UQ84" s="24"/>
      <c r="UR84" s="24"/>
      <c r="US84" s="24"/>
      <c r="UT84" s="24"/>
      <c r="UU84" s="24"/>
      <c r="UV84" s="24"/>
      <c r="UW84" s="24"/>
      <c r="UX84" s="24"/>
      <c r="UY84" s="24"/>
      <c r="UZ84" s="24"/>
      <c r="VA84" s="24"/>
      <c r="VB84" s="24"/>
      <c r="VC84" s="24"/>
      <c r="VD84" s="24"/>
      <c r="VE84" s="24"/>
      <c r="VF84" s="24"/>
      <c r="VG84" s="24"/>
      <c r="VH84" s="24"/>
      <c r="VI84" s="24"/>
      <c r="VJ84" s="24"/>
      <c r="VK84" s="24"/>
      <c r="VL84" s="24"/>
      <c r="VM84" s="24"/>
      <c r="VN84" s="24"/>
      <c r="VO84" s="24"/>
      <c r="VP84" s="24"/>
      <c r="VQ84" s="24"/>
      <c r="VR84" s="24"/>
      <c r="VS84" s="24"/>
      <c r="VT84" s="24"/>
      <c r="VU84" s="24"/>
      <c r="VV84" s="24"/>
      <c r="VW84" s="24"/>
      <c r="VX84" s="24"/>
      <c r="VY84" s="24"/>
      <c r="VZ84" s="24"/>
      <c r="WA84" s="24"/>
      <c r="WB84" s="24"/>
      <c r="WC84" s="24"/>
      <c r="WD84" s="24"/>
      <c r="WE84" s="24"/>
      <c r="WF84" s="24"/>
      <c r="WG84" s="24"/>
      <c r="WH84" s="24"/>
      <c r="WI84" s="24"/>
      <c r="WJ84" s="24"/>
      <c r="WK84" s="24"/>
      <c r="WL84" s="24"/>
      <c r="WM84" s="24"/>
      <c r="WN84" s="24"/>
      <c r="WO84" s="24"/>
      <c r="WP84" s="24"/>
      <c r="WQ84" s="24"/>
      <c r="WR84" s="24"/>
      <c r="WS84" s="24"/>
      <c r="WT84" s="24"/>
      <c r="WU84" s="24"/>
      <c r="WV84" s="24"/>
      <c r="WW84" s="24"/>
      <c r="WX84" s="24"/>
      <c r="WY84" s="24"/>
      <c r="WZ84" s="24"/>
      <c r="XA84" s="24"/>
      <c r="XB84" s="24"/>
      <c r="XC84" s="24"/>
      <c r="XD84" s="24"/>
      <c r="XE84" s="24"/>
      <c r="XF84" s="24"/>
      <c r="XG84" s="24"/>
      <c r="XH84" s="24"/>
      <c r="XI84" s="24"/>
      <c r="XJ84" s="24"/>
      <c r="XK84" s="24"/>
      <c r="XL84" s="24"/>
      <c r="XM84" s="24"/>
      <c r="XN84" s="24"/>
      <c r="XO84" s="24"/>
      <c r="XP84" s="24"/>
      <c r="XQ84" s="24"/>
      <c r="XR84" s="24"/>
      <c r="XS84" s="24"/>
      <c r="XT84" s="24"/>
      <c r="XU84" s="24"/>
      <c r="XV84" s="24"/>
      <c r="XW84" s="24"/>
      <c r="XX84" s="24"/>
      <c r="XY84" s="24"/>
      <c r="XZ84" s="24"/>
      <c r="YA84" s="24"/>
      <c r="YB84" s="24"/>
      <c r="YC84" s="24"/>
      <c r="YD84" s="24"/>
      <c r="YE84" s="24"/>
      <c r="YF84" s="24"/>
      <c r="YG84" s="24"/>
      <c r="YH84" s="24"/>
      <c r="YI84" s="24"/>
      <c r="YJ84" s="24"/>
      <c r="YK84" s="24"/>
      <c r="YL84" s="24"/>
      <c r="YM84" s="24"/>
      <c r="YN84" s="24"/>
      <c r="YO84" s="24"/>
      <c r="YP84" s="24"/>
      <c r="YQ84" s="24"/>
      <c r="YR84" s="24"/>
      <c r="YS84" s="24"/>
      <c r="YT84" s="24"/>
      <c r="YU84" s="24"/>
      <c r="YV84" s="24"/>
      <c r="YW84" s="24"/>
      <c r="YX84" s="24"/>
      <c r="YY84" s="24"/>
      <c r="YZ84" s="24"/>
      <c r="ZA84" s="24"/>
      <c r="ZB84" s="24"/>
      <c r="ZC84" s="24"/>
      <c r="ZD84" s="24"/>
      <c r="ZE84" s="24"/>
      <c r="ZF84" s="24"/>
      <c r="ZG84" s="24"/>
      <c r="ZH84" s="24"/>
      <c r="ZI84" s="24"/>
      <c r="ZJ84" s="24"/>
      <c r="ZK84" s="24"/>
      <c r="ZL84" s="24"/>
      <c r="ZM84" s="24"/>
      <c r="ZN84" s="24"/>
      <c r="ZO84" s="24"/>
      <c r="ZP84" s="24"/>
      <c r="ZQ84" s="24"/>
      <c r="ZR84" s="24"/>
      <c r="ZS84" s="24"/>
      <c r="ZT84" s="24"/>
      <c r="ZU84" s="24"/>
      <c r="ZV84" s="24"/>
      <c r="ZW84" s="24"/>
      <c r="ZX84" s="24"/>
      <c r="ZY84" s="24"/>
      <c r="ZZ84" s="24"/>
      <c r="AAA84" s="24"/>
      <c r="AAB84" s="24"/>
      <c r="AAC84" s="24"/>
      <c r="AAD84" s="24"/>
      <c r="AAE84" s="24"/>
      <c r="AAF84" s="24"/>
      <c r="AAG84" s="24"/>
      <c r="AAH84" s="24"/>
      <c r="AAI84" s="24"/>
      <c r="AAJ84" s="24"/>
      <c r="AAK84" s="24"/>
      <c r="AAL84" s="24"/>
      <c r="AAM84" s="24"/>
      <c r="AAN84" s="24"/>
      <c r="AAO84" s="24"/>
      <c r="AAP84" s="24"/>
      <c r="AAQ84" s="24"/>
      <c r="AAR84" s="24"/>
      <c r="AAS84" s="24"/>
      <c r="AAT84" s="24"/>
      <c r="AAU84" s="24"/>
      <c r="AAV84" s="24"/>
      <c r="AAW84" s="24"/>
      <c r="AAX84" s="24"/>
      <c r="AAY84" s="24"/>
      <c r="AAZ84" s="24"/>
      <c r="ABA84" s="24"/>
      <c r="ABB84" s="24"/>
      <c r="ABC84" s="24"/>
      <c r="ABD84" s="24"/>
      <c r="ABE84" s="24"/>
      <c r="ABF84" s="24"/>
      <c r="ABG84" s="24"/>
      <c r="ABH84" s="24"/>
      <c r="ABI84" s="24"/>
      <c r="ABJ84" s="24"/>
      <c r="ABK84" s="24"/>
      <c r="ABL84" s="24"/>
      <c r="ABM84" s="24"/>
      <c r="ABN84" s="24"/>
      <c r="ABO84" s="24"/>
      <c r="ABP84" s="24"/>
      <c r="ABQ84" s="24"/>
      <c r="ABR84" s="24"/>
      <c r="ABS84" s="24"/>
      <c r="ABT84" s="24"/>
      <c r="ABU84" s="24"/>
      <c r="ABV84" s="24"/>
      <c r="ABW84" s="24"/>
      <c r="ABX84" s="24"/>
      <c r="ABY84" s="24"/>
      <c r="ABZ84" s="24"/>
      <c r="ACA84" s="24"/>
      <c r="ACB84" s="24"/>
      <c r="ACC84" s="24"/>
      <c r="ACD84" s="24"/>
      <c r="ACE84" s="24"/>
      <c r="ACF84" s="24"/>
      <c r="ACG84" s="24"/>
      <c r="ACH84" s="24"/>
      <c r="ACI84" s="24"/>
      <c r="ACJ84" s="24"/>
      <c r="ACK84" s="24"/>
      <c r="ACL84" s="24"/>
      <c r="ACM84" s="24"/>
      <c r="ACN84" s="24"/>
      <c r="ACO84" s="24"/>
      <c r="ACP84" s="24"/>
      <c r="ACQ84" s="24"/>
      <c r="ACR84" s="24"/>
      <c r="ACS84" s="24"/>
      <c r="ACT84" s="24"/>
      <c r="ACU84" s="24"/>
      <c r="ACV84" s="24"/>
      <c r="ACW84" s="24"/>
      <c r="ACX84" s="24"/>
      <c r="ACY84" s="24"/>
      <c r="ACZ84" s="24"/>
      <c r="ADA84" s="24"/>
      <c r="ADB84" s="24"/>
      <c r="ADC84" s="24"/>
      <c r="ADD84" s="24"/>
      <c r="ADE84" s="24"/>
      <c r="ADF84" s="24"/>
      <c r="ADG84" s="24"/>
      <c r="ADH84" s="24"/>
      <c r="ADI84" s="24"/>
      <c r="ADJ84" s="24"/>
      <c r="ADK84" s="24"/>
      <c r="ADL84" s="24"/>
      <c r="ADM84" s="24"/>
      <c r="ADN84" s="24"/>
      <c r="ADO84" s="24"/>
      <c r="ADP84" s="24"/>
      <c r="ADQ84" s="24"/>
      <c r="ADR84" s="24"/>
      <c r="ADS84" s="24"/>
      <c r="ADT84" s="24"/>
      <c r="ADU84" s="24"/>
      <c r="ADV84" s="24"/>
      <c r="ADW84" s="24"/>
      <c r="ADX84" s="24"/>
      <c r="ADY84" s="24"/>
      <c r="ADZ84" s="24"/>
      <c r="AEA84" s="24"/>
      <c r="AEB84" s="24"/>
      <c r="AEC84" s="24"/>
      <c r="AED84" s="24"/>
      <c r="AEE84" s="24"/>
      <c r="AEF84" s="24"/>
      <c r="AEG84" s="24"/>
      <c r="AEH84" s="24"/>
      <c r="AEI84" s="24"/>
      <c r="AEJ84" s="24"/>
      <c r="AEK84" s="24"/>
      <c r="AEL84" s="24"/>
      <c r="AEM84" s="24"/>
      <c r="AEN84" s="24"/>
      <c r="AEO84" s="24"/>
      <c r="AEP84" s="24"/>
      <c r="AEQ84" s="24"/>
      <c r="AER84" s="24"/>
      <c r="AES84" s="24"/>
      <c r="AET84" s="24"/>
      <c r="AEU84" s="24"/>
      <c r="AEV84" s="24"/>
      <c r="AEW84" s="24"/>
      <c r="AEX84" s="24"/>
      <c r="AEY84" s="24"/>
      <c r="AEZ84" s="24"/>
      <c r="AFA84" s="24"/>
      <c r="AFB84" s="24"/>
      <c r="AFC84" s="24"/>
      <c r="AFD84" s="24"/>
      <c r="AFE84" s="24"/>
      <c r="AFF84" s="24"/>
      <c r="AFG84" s="24"/>
      <c r="AFH84" s="24"/>
      <c r="AFI84" s="24"/>
      <c r="AFJ84" s="24"/>
      <c r="AFK84" s="24"/>
      <c r="AFL84" s="24"/>
      <c r="AFM84" s="24"/>
      <c r="AFN84" s="24"/>
      <c r="AFO84" s="24"/>
      <c r="AFP84" s="24"/>
      <c r="AFQ84" s="24"/>
      <c r="AFR84" s="24"/>
      <c r="AFS84" s="24"/>
      <c r="AFT84" s="24"/>
      <c r="AFU84" s="24"/>
      <c r="AFV84" s="24"/>
      <c r="AFW84" s="24"/>
      <c r="AFX84" s="24"/>
      <c r="AFY84" s="24"/>
      <c r="AFZ84" s="24"/>
      <c r="AGA84" s="24"/>
      <c r="AGB84" s="24"/>
      <c r="AGC84" s="24"/>
      <c r="AGD84" s="24"/>
      <c r="AGE84" s="24"/>
      <c r="AGF84" s="24"/>
      <c r="AGG84" s="24"/>
      <c r="AGH84" s="24"/>
      <c r="AGI84" s="24"/>
      <c r="AGJ84" s="24"/>
      <c r="AGK84" s="24"/>
      <c r="AGL84" s="24"/>
      <c r="AGM84" s="24"/>
      <c r="AGN84" s="24"/>
      <c r="AGO84" s="24"/>
      <c r="AGP84" s="24"/>
      <c r="AGQ84" s="24"/>
      <c r="AGR84" s="24"/>
      <c r="AGS84" s="24"/>
      <c r="AGT84" s="24"/>
      <c r="AGU84" s="24"/>
      <c r="AGV84" s="24"/>
      <c r="AGW84" s="24"/>
      <c r="AGX84" s="24"/>
      <c r="AGY84" s="24"/>
      <c r="AGZ84" s="24"/>
      <c r="AHA84" s="24"/>
      <c r="AHB84" s="24"/>
      <c r="AHC84" s="24"/>
      <c r="AHD84" s="24"/>
      <c r="AHE84" s="24"/>
      <c r="AHF84" s="24"/>
      <c r="AHG84" s="24"/>
      <c r="AHH84" s="24"/>
      <c r="AHI84" s="24"/>
      <c r="AHJ84" s="24"/>
      <c r="AHK84" s="24"/>
      <c r="AHL84" s="24"/>
      <c r="AHM84" s="24"/>
      <c r="AHN84" s="24"/>
      <c r="AHO84" s="24"/>
      <c r="AHP84" s="24"/>
      <c r="AHQ84" s="24"/>
      <c r="AHR84" s="24"/>
      <c r="AHS84" s="24"/>
      <c r="AHT84" s="24"/>
      <c r="AHU84" s="24"/>
      <c r="AHV84" s="24"/>
      <c r="AHW84" s="24"/>
      <c r="AHX84" s="24"/>
      <c r="AHY84" s="24"/>
      <c r="AHZ84" s="24"/>
      <c r="AIA84" s="24"/>
      <c r="AIB84" s="24"/>
      <c r="AIC84" s="24"/>
      <c r="AID84" s="24"/>
      <c r="AIE84" s="24"/>
      <c r="AIF84" s="24"/>
      <c r="AIG84" s="24"/>
      <c r="AIH84" s="24"/>
      <c r="AII84" s="24"/>
      <c r="AIJ84" s="24"/>
      <c r="AIK84" s="24"/>
      <c r="AIL84" s="24"/>
      <c r="AIM84" s="24"/>
      <c r="AIN84" s="24"/>
      <c r="AIO84" s="24"/>
      <c r="AIP84" s="24"/>
      <c r="AIQ84" s="24"/>
      <c r="AIR84" s="24"/>
      <c r="AIS84" s="24"/>
      <c r="AIT84" s="24"/>
      <c r="AIU84" s="24"/>
      <c r="AIV84" s="24"/>
      <c r="AIW84" s="24"/>
      <c r="AIX84" s="24"/>
      <c r="AIY84" s="24"/>
      <c r="AIZ84" s="24"/>
      <c r="AJA84" s="24"/>
      <c r="AJB84" s="24"/>
      <c r="AJC84" s="24"/>
      <c r="AJD84" s="24"/>
      <c r="AJE84" s="24"/>
      <c r="AJF84" s="24"/>
      <c r="AJG84" s="24"/>
      <c r="AJH84" s="24"/>
      <c r="AJI84" s="24"/>
      <c r="AJJ84" s="24"/>
      <c r="AJK84" s="24"/>
      <c r="AJL84" s="24"/>
      <c r="AJM84" s="24"/>
      <c r="AJN84" s="24"/>
      <c r="AJO84" s="24"/>
      <c r="AJP84" s="24"/>
      <c r="AJQ84" s="24"/>
      <c r="AJR84" s="24"/>
      <c r="AJS84" s="24"/>
      <c r="AJT84" s="24"/>
      <c r="AJU84" s="24"/>
      <c r="AJV84" s="24"/>
      <c r="AJW84" s="24"/>
      <c r="AJX84" s="24"/>
      <c r="AJY84" s="24"/>
      <c r="AJZ84" s="24"/>
      <c r="AKA84" s="24"/>
      <c r="AKB84" s="24"/>
      <c r="AKC84" s="24"/>
      <c r="AKD84" s="24"/>
      <c r="AKE84" s="24"/>
      <c r="AKF84" s="24"/>
      <c r="AKG84" s="24"/>
      <c r="AKH84" s="24"/>
      <c r="AKI84" s="24"/>
      <c r="AKJ84" s="24"/>
      <c r="AKK84" s="24"/>
      <c r="AKL84" s="24"/>
      <c r="AKM84" s="24"/>
      <c r="AKN84" s="24"/>
      <c r="AKO84" s="24"/>
      <c r="AKP84" s="24"/>
      <c r="AKQ84" s="24"/>
      <c r="AKR84" s="24"/>
      <c r="AKS84" s="24"/>
      <c r="AKT84" s="24"/>
      <c r="AKU84" s="24"/>
      <c r="AKV84" s="24"/>
      <c r="AKW84" s="24"/>
      <c r="AKX84" s="24"/>
      <c r="AKY84" s="24"/>
      <c r="AKZ84" s="24"/>
      <c r="ALA84" s="24"/>
      <c r="ALB84" s="24"/>
      <c r="ALC84" s="24"/>
      <c r="ALD84" s="24"/>
      <c r="ALE84" s="24"/>
      <c r="ALF84" s="24"/>
      <c r="ALG84" s="24"/>
      <c r="ALH84" s="24"/>
      <c r="ALI84" s="24"/>
      <c r="ALJ84" s="24"/>
      <c r="ALK84" s="24"/>
      <c r="ALL84" s="24"/>
      <c r="ALM84" s="24"/>
      <c r="ALN84" s="24"/>
      <c r="ALO84" s="24"/>
      <c r="ALP84" s="24"/>
      <c r="ALQ84" s="24"/>
      <c r="ALR84" s="24"/>
      <c r="ALS84" s="24"/>
      <c r="ALT84" s="24"/>
      <c r="ALU84" s="24"/>
      <c r="ALV84" s="24"/>
      <c r="ALW84" s="24"/>
      <c r="ALX84" s="24"/>
      <c r="ALY84" s="24"/>
      <c r="ALZ84" s="24"/>
      <c r="AMA84" s="24"/>
      <c r="AMB84" s="24"/>
      <c r="AMC84" s="24"/>
    </row>
    <row r="85" spans="1:1017" s="59" customFormat="1">
      <c r="A85" s="132" t="s">
        <v>238</v>
      </c>
      <c r="B85" s="144" t="s">
        <v>239</v>
      </c>
      <c r="C85" s="145" t="s">
        <v>240</v>
      </c>
      <c r="D85" s="133" t="s">
        <v>213</v>
      </c>
      <c r="E85" s="132" t="s">
        <v>214</v>
      </c>
      <c r="F85" s="112">
        <v>33146</v>
      </c>
      <c r="G85" s="60">
        <v>12.85</v>
      </c>
      <c r="H85" s="83">
        <f t="shared" si="24"/>
        <v>0.21229999999999999</v>
      </c>
      <c r="I85" s="60">
        <f t="shared" si="25"/>
        <v>15.58</v>
      </c>
      <c r="J85" s="60">
        <f t="shared" si="26"/>
        <v>425926.1</v>
      </c>
      <c r="K85" s="60">
        <f t="shared" si="27"/>
        <v>516414.68</v>
      </c>
      <c r="L85" s="58"/>
      <c r="M85" s="184"/>
      <c r="N85" s="24"/>
      <c r="O85" s="24"/>
      <c r="P85" s="24"/>
      <c r="Q85" s="24"/>
      <c r="R85" s="24"/>
      <c r="S85" s="24"/>
      <c r="T85" s="24"/>
      <c r="U85" s="24"/>
      <c r="V85" s="24"/>
      <c r="W85" s="24"/>
      <c r="X85" s="24"/>
      <c r="Y85" s="24"/>
      <c r="Z85" s="24"/>
      <c r="AA85" s="24"/>
      <c r="AB85" s="24"/>
      <c r="AC85" s="24"/>
      <c r="AD85" s="24"/>
      <c r="AE85" s="24"/>
      <c r="AF85" s="24"/>
      <c r="AG85" s="24"/>
      <c r="AH85" s="24"/>
      <c r="AI85" s="24"/>
      <c r="AJ85" s="24"/>
      <c r="AK85" s="24"/>
      <c r="AL85" s="24"/>
      <c r="AM85" s="24"/>
      <c r="AN85" s="24"/>
      <c r="AO85" s="24"/>
      <c r="AP85" s="24"/>
      <c r="AQ85" s="24"/>
      <c r="AR85" s="24"/>
      <c r="AS85" s="24"/>
      <c r="AT85" s="24"/>
      <c r="AU85" s="24"/>
      <c r="AV85" s="24"/>
      <c r="AW85" s="24"/>
      <c r="AX85" s="24"/>
      <c r="AY85" s="24"/>
      <c r="AZ85" s="24"/>
      <c r="BA85" s="24"/>
      <c r="BB85" s="24"/>
      <c r="BC85" s="24"/>
      <c r="BD85" s="24"/>
      <c r="BE85" s="24"/>
      <c r="BF85" s="24"/>
      <c r="BG85" s="24"/>
      <c r="BH85" s="24"/>
      <c r="BI85" s="24"/>
      <c r="BJ85" s="24"/>
      <c r="BK85" s="24"/>
      <c r="BL85" s="24"/>
      <c r="BM85" s="24"/>
      <c r="BN85" s="24"/>
      <c r="BO85" s="24"/>
      <c r="BP85" s="24"/>
      <c r="BQ85" s="24"/>
      <c r="BR85" s="24"/>
      <c r="BS85" s="24"/>
      <c r="BT85" s="24"/>
      <c r="BU85" s="24"/>
      <c r="BV85" s="24"/>
      <c r="BW85" s="24"/>
      <c r="BX85" s="24"/>
      <c r="BY85" s="24"/>
      <c r="BZ85" s="24"/>
      <c r="CA85" s="24"/>
      <c r="CB85" s="24"/>
      <c r="CC85" s="24"/>
      <c r="CD85" s="24"/>
      <c r="CE85" s="24"/>
      <c r="CF85" s="24"/>
      <c r="CG85" s="24"/>
      <c r="CH85" s="24"/>
      <c r="CI85" s="24"/>
      <c r="CJ85" s="24"/>
      <c r="CK85" s="24"/>
      <c r="CL85" s="24"/>
      <c r="CM85" s="24"/>
      <c r="CN85" s="24"/>
      <c r="CO85" s="24"/>
      <c r="CP85" s="24"/>
      <c r="CQ85" s="24"/>
      <c r="CR85" s="24"/>
      <c r="CS85" s="24"/>
      <c r="CT85" s="24"/>
      <c r="CU85" s="24"/>
      <c r="CV85" s="24"/>
      <c r="CW85" s="24"/>
      <c r="CX85" s="24"/>
      <c r="CY85" s="24"/>
      <c r="CZ85" s="24"/>
      <c r="DA85" s="24"/>
      <c r="DB85" s="24"/>
      <c r="DC85" s="24"/>
      <c r="DD85" s="24"/>
      <c r="DE85" s="24"/>
      <c r="DF85" s="24"/>
      <c r="DG85" s="24"/>
      <c r="DH85" s="24"/>
      <c r="DI85" s="24"/>
      <c r="DJ85" s="24"/>
      <c r="DK85" s="24"/>
      <c r="DL85" s="24"/>
      <c r="DM85" s="24"/>
      <c r="DN85" s="24"/>
      <c r="DO85" s="24"/>
      <c r="DP85" s="24"/>
      <c r="DQ85" s="24"/>
      <c r="DR85" s="24"/>
      <c r="DS85" s="24"/>
      <c r="DT85" s="24"/>
      <c r="DU85" s="24"/>
      <c r="DV85" s="24"/>
      <c r="DW85" s="24"/>
      <c r="DX85" s="24"/>
      <c r="DY85" s="24"/>
      <c r="DZ85" s="24"/>
      <c r="EA85" s="24"/>
      <c r="EB85" s="24"/>
      <c r="EC85" s="24"/>
      <c r="ED85" s="24"/>
      <c r="EE85" s="24"/>
      <c r="EF85" s="24"/>
      <c r="EG85" s="24"/>
      <c r="EH85" s="24"/>
      <c r="EI85" s="24"/>
      <c r="EJ85" s="24"/>
      <c r="EK85" s="24"/>
      <c r="EL85" s="24"/>
      <c r="EM85" s="24"/>
      <c r="EN85" s="24"/>
      <c r="EO85" s="24"/>
      <c r="EP85" s="24"/>
      <c r="EQ85" s="24"/>
      <c r="ER85" s="24"/>
      <c r="ES85" s="24"/>
      <c r="ET85" s="24"/>
      <c r="EU85" s="24"/>
      <c r="EV85" s="24"/>
      <c r="EW85" s="24"/>
      <c r="EX85" s="24"/>
      <c r="EY85" s="24"/>
      <c r="EZ85" s="24"/>
      <c r="FA85" s="24"/>
      <c r="FB85" s="24"/>
      <c r="FC85" s="24"/>
      <c r="FD85" s="24"/>
      <c r="FE85" s="24"/>
      <c r="FF85" s="24"/>
      <c r="FG85" s="24"/>
      <c r="FH85" s="24"/>
      <c r="FI85" s="24"/>
      <c r="FJ85" s="24"/>
      <c r="FK85" s="24"/>
      <c r="FL85" s="24"/>
      <c r="FM85" s="24"/>
      <c r="FN85" s="24"/>
      <c r="FO85" s="24"/>
      <c r="FP85" s="24"/>
      <c r="FQ85" s="24"/>
      <c r="FR85" s="24"/>
      <c r="FS85" s="24"/>
      <c r="FT85" s="24"/>
      <c r="FU85" s="24"/>
      <c r="FV85" s="24"/>
      <c r="FW85" s="24"/>
      <c r="FX85" s="24"/>
      <c r="FY85" s="24"/>
      <c r="FZ85" s="24"/>
      <c r="GA85" s="24"/>
      <c r="GB85" s="24"/>
      <c r="GC85" s="24"/>
      <c r="GD85" s="24"/>
      <c r="GE85" s="24"/>
      <c r="GF85" s="24"/>
      <c r="GG85" s="24"/>
      <c r="GH85" s="24"/>
      <c r="GI85" s="24"/>
      <c r="GJ85" s="24"/>
      <c r="GK85" s="24"/>
      <c r="GL85" s="24"/>
      <c r="GM85" s="24"/>
      <c r="GN85" s="24"/>
      <c r="GO85" s="24"/>
      <c r="GP85" s="24"/>
      <c r="GQ85" s="24"/>
      <c r="GR85" s="24"/>
      <c r="GS85" s="24"/>
      <c r="GT85" s="24"/>
      <c r="GU85" s="24"/>
      <c r="GV85" s="24"/>
      <c r="GW85" s="24"/>
      <c r="GX85" s="24"/>
      <c r="GY85" s="24"/>
      <c r="GZ85" s="24"/>
      <c r="HA85" s="24"/>
      <c r="HB85" s="24"/>
      <c r="HC85" s="24"/>
      <c r="HD85" s="24"/>
      <c r="HE85" s="24"/>
      <c r="HF85" s="24"/>
      <c r="HG85" s="24"/>
      <c r="HH85" s="24"/>
      <c r="HI85" s="24"/>
      <c r="HJ85" s="24"/>
      <c r="HK85" s="24"/>
      <c r="HL85" s="24"/>
      <c r="HM85" s="24"/>
      <c r="HN85" s="24"/>
      <c r="HO85" s="24"/>
      <c r="HP85" s="24"/>
      <c r="HQ85" s="24"/>
      <c r="HR85" s="24"/>
      <c r="HS85" s="24"/>
      <c r="HT85" s="24"/>
      <c r="HU85" s="24"/>
      <c r="HV85" s="24"/>
      <c r="HW85" s="24"/>
      <c r="HX85" s="24"/>
      <c r="HY85" s="24"/>
      <c r="HZ85" s="24"/>
      <c r="IA85" s="24"/>
      <c r="IB85" s="24"/>
      <c r="IC85" s="24"/>
      <c r="ID85" s="24"/>
      <c r="IE85" s="24"/>
      <c r="IF85" s="24"/>
      <c r="IG85" s="24"/>
      <c r="IH85" s="24"/>
      <c r="II85" s="24"/>
      <c r="IJ85" s="24"/>
      <c r="IK85" s="24"/>
      <c r="IL85" s="24"/>
      <c r="IM85" s="24"/>
      <c r="IN85" s="24"/>
      <c r="IO85" s="24"/>
      <c r="IP85" s="24"/>
      <c r="IQ85" s="24"/>
      <c r="IR85" s="24"/>
      <c r="IS85" s="24"/>
      <c r="IT85" s="24"/>
      <c r="IU85" s="24"/>
      <c r="IV85" s="24"/>
      <c r="IW85" s="24"/>
      <c r="IX85" s="24"/>
      <c r="IY85" s="24"/>
      <c r="IZ85" s="24"/>
      <c r="JA85" s="24"/>
      <c r="JB85" s="24"/>
      <c r="JC85" s="24"/>
      <c r="JD85" s="24"/>
      <c r="JE85" s="24"/>
      <c r="JF85" s="24"/>
      <c r="JG85" s="24"/>
      <c r="JH85" s="24"/>
      <c r="JI85" s="24"/>
      <c r="JJ85" s="24"/>
      <c r="JK85" s="24"/>
      <c r="JL85" s="24"/>
      <c r="JM85" s="24"/>
      <c r="JN85" s="24"/>
      <c r="JO85" s="24"/>
      <c r="JP85" s="24"/>
      <c r="JQ85" s="24"/>
      <c r="JR85" s="24"/>
      <c r="JS85" s="24"/>
      <c r="JT85" s="24"/>
      <c r="JU85" s="24"/>
      <c r="JV85" s="24"/>
      <c r="JW85" s="24"/>
      <c r="JX85" s="24"/>
      <c r="JY85" s="24"/>
      <c r="JZ85" s="24"/>
      <c r="KA85" s="24"/>
      <c r="KB85" s="24"/>
      <c r="KC85" s="24"/>
      <c r="KD85" s="24"/>
      <c r="KE85" s="24"/>
      <c r="KF85" s="24"/>
      <c r="KG85" s="24"/>
      <c r="KH85" s="24"/>
      <c r="KI85" s="24"/>
      <c r="KJ85" s="24"/>
      <c r="KK85" s="24"/>
      <c r="KL85" s="24"/>
      <c r="KM85" s="24"/>
      <c r="KN85" s="24"/>
      <c r="KO85" s="24"/>
      <c r="KP85" s="24"/>
      <c r="KQ85" s="24"/>
      <c r="KR85" s="24"/>
      <c r="KS85" s="24"/>
      <c r="KT85" s="24"/>
      <c r="KU85" s="24"/>
      <c r="KV85" s="24"/>
      <c r="KW85" s="24"/>
      <c r="KX85" s="24"/>
      <c r="KY85" s="24"/>
      <c r="KZ85" s="24"/>
      <c r="LA85" s="24"/>
      <c r="LB85" s="24"/>
      <c r="LC85" s="24"/>
      <c r="LD85" s="24"/>
      <c r="LE85" s="24"/>
      <c r="LF85" s="24"/>
      <c r="LG85" s="24"/>
      <c r="LH85" s="24"/>
      <c r="LI85" s="24"/>
      <c r="LJ85" s="24"/>
      <c r="LK85" s="24"/>
      <c r="LL85" s="24"/>
      <c r="LM85" s="24"/>
      <c r="LN85" s="24"/>
      <c r="LO85" s="24"/>
      <c r="LP85" s="24"/>
      <c r="LQ85" s="24"/>
      <c r="LR85" s="24"/>
      <c r="LS85" s="24"/>
      <c r="LT85" s="24"/>
      <c r="LU85" s="24"/>
      <c r="LV85" s="24"/>
      <c r="LW85" s="24"/>
      <c r="LX85" s="24"/>
      <c r="LY85" s="24"/>
      <c r="LZ85" s="24"/>
      <c r="MA85" s="24"/>
      <c r="MB85" s="24"/>
      <c r="MC85" s="24"/>
      <c r="MD85" s="24"/>
      <c r="ME85" s="24"/>
      <c r="MF85" s="24"/>
      <c r="MG85" s="24"/>
      <c r="MH85" s="24"/>
      <c r="MI85" s="24"/>
      <c r="MJ85" s="24"/>
      <c r="MK85" s="24"/>
      <c r="ML85" s="24"/>
      <c r="MM85" s="24"/>
      <c r="MN85" s="24"/>
      <c r="MO85" s="24"/>
      <c r="MP85" s="24"/>
      <c r="MQ85" s="24"/>
      <c r="MR85" s="24"/>
      <c r="MS85" s="24"/>
      <c r="MT85" s="24"/>
      <c r="MU85" s="24"/>
      <c r="MV85" s="24"/>
      <c r="MW85" s="24"/>
      <c r="MX85" s="24"/>
      <c r="MY85" s="24"/>
      <c r="MZ85" s="24"/>
      <c r="NA85" s="24"/>
      <c r="NB85" s="24"/>
      <c r="NC85" s="24"/>
      <c r="ND85" s="24"/>
      <c r="NE85" s="24"/>
      <c r="NF85" s="24"/>
      <c r="NG85" s="24"/>
      <c r="NH85" s="24"/>
      <c r="NI85" s="24"/>
      <c r="NJ85" s="24"/>
      <c r="NK85" s="24"/>
      <c r="NL85" s="24"/>
      <c r="NM85" s="24"/>
      <c r="NN85" s="24"/>
      <c r="NO85" s="24"/>
      <c r="NP85" s="24"/>
      <c r="NQ85" s="24"/>
      <c r="NR85" s="24"/>
      <c r="NS85" s="24"/>
      <c r="NT85" s="24"/>
      <c r="NU85" s="24"/>
      <c r="NV85" s="24"/>
      <c r="NW85" s="24"/>
      <c r="NX85" s="24"/>
      <c r="NY85" s="24"/>
      <c r="NZ85" s="24"/>
      <c r="OA85" s="24"/>
      <c r="OB85" s="24"/>
      <c r="OC85" s="24"/>
      <c r="OD85" s="24"/>
      <c r="OE85" s="24"/>
      <c r="OF85" s="24"/>
      <c r="OG85" s="24"/>
      <c r="OH85" s="24"/>
      <c r="OI85" s="24"/>
      <c r="OJ85" s="24"/>
      <c r="OK85" s="24"/>
      <c r="OL85" s="24"/>
      <c r="OM85" s="24"/>
      <c r="ON85" s="24"/>
      <c r="OO85" s="24"/>
      <c r="OP85" s="24"/>
      <c r="OQ85" s="24"/>
      <c r="OR85" s="24"/>
      <c r="OS85" s="24"/>
      <c r="OT85" s="24"/>
      <c r="OU85" s="24"/>
      <c r="OV85" s="24"/>
      <c r="OW85" s="24"/>
      <c r="OX85" s="24"/>
      <c r="OY85" s="24"/>
      <c r="OZ85" s="24"/>
      <c r="PA85" s="24"/>
      <c r="PB85" s="24"/>
      <c r="PC85" s="24"/>
      <c r="PD85" s="24"/>
      <c r="PE85" s="24"/>
      <c r="PF85" s="24"/>
      <c r="PG85" s="24"/>
      <c r="PH85" s="24"/>
      <c r="PI85" s="24"/>
      <c r="PJ85" s="24"/>
      <c r="PK85" s="24"/>
      <c r="PL85" s="24"/>
      <c r="PM85" s="24"/>
      <c r="PN85" s="24"/>
      <c r="PO85" s="24"/>
      <c r="PP85" s="24"/>
      <c r="PQ85" s="24"/>
      <c r="PR85" s="24"/>
      <c r="PS85" s="24"/>
      <c r="PT85" s="24"/>
      <c r="PU85" s="24"/>
      <c r="PV85" s="24"/>
      <c r="PW85" s="24"/>
      <c r="PX85" s="24"/>
      <c r="PY85" s="24"/>
      <c r="PZ85" s="24"/>
      <c r="QA85" s="24"/>
      <c r="QB85" s="24"/>
      <c r="QC85" s="24"/>
      <c r="QD85" s="24"/>
      <c r="QE85" s="24"/>
      <c r="QF85" s="24"/>
      <c r="QG85" s="24"/>
      <c r="QH85" s="24"/>
      <c r="QI85" s="24"/>
      <c r="QJ85" s="24"/>
      <c r="QK85" s="24"/>
      <c r="QL85" s="24"/>
      <c r="QM85" s="24"/>
      <c r="QN85" s="24"/>
      <c r="QO85" s="24"/>
      <c r="QP85" s="24"/>
      <c r="QQ85" s="24"/>
      <c r="QR85" s="24"/>
      <c r="QS85" s="24"/>
      <c r="QT85" s="24"/>
      <c r="QU85" s="24"/>
      <c r="QV85" s="24"/>
      <c r="QW85" s="24"/>
      <c r="QX85" s="24"/>
      <c r="QY85" s="24"/>
      <c r="QZ85" s="24"/>
      <c r="RA85" s="24"/>
      <c r="RB85" s="24"/>
      <c r="RC85" s="24"/>
      <c r="RD85" s="24"/>
      <c r="RE85" s="24"/>
      <c r="RF85" s="24"/>
      <c r="RG85" s="24"/>
      <c r="RH85" s="24"/>
      <c r="RI85" s="24"/>
      <c r="RJ85" s="24"/>
      <c r="RK85" s="24"/>
      <c r="RL85" s="24"/>
      <c r="RM85" s="24"/>
      <c r="RN85" s="24"/>
      <c r="RO85" s="24"/>
      <c r="RP85" s="24"/>
      <c r="RQ85" s="24"/>
      <c r="RR85" s="24"/>
      <c r="RS85" s="24"/>
      <c r="RT85" s="24"/>
      <c r="RU85" s="24"/>
      <c r="RV85" s="24"/>
      <c r="RW85" s="24"/>
      <c r="RX85" s="24"/>
      <c r="RY85" s="24"/>
      <c r="RZ85" s="24"/>
      <c r="SA85" s="24"/>
      <c r="SB85" s="24"/>
      <c r="SC85" s="24"/>
      <c r="SD85" s="24"/>
      <c r="SE85" s="24"/>
      <c r="SF85" s="24"/>
      <c r="SG85" s="24"/>
      <c r="SH85" s="24"/>
      <c r="SI85" s="24"/>
      <c r="SJ85" s="24"/>
      <c r="SK85" s="24"/>
      <c r="SL85" s="24"/>
      <c r="SM85" s="24"/>
      <c r="SN85" s="24"/>
      <c r="SO85" s="24"/>
      <c r="SP85" s="24"/>
      <c r="SQ85" s="24"/>
      <c r="SR85" s="24"/>
      <c r="SS85" s="24"/>
      <c r="ST85" s="24"/>
      <c r="SU85" s="24"/>
      <c r="SV85" s="24"/>
      <c r="SW85" s="24"/>
      <c r="SX85" s="24"/>
      <c r="SY85" s="24"/>
      <c r="SZ85" s="24"/>
      <c r="TA85" s="24"/>
      <c r="TB85" s="24"/>
      <c r="TC85" s="24"/>
      <c r="TD85" s="24"/>
      <c r="TE85" s="24"/>
      <c r="TF85" s="24"/>
      <c r="TG85" s="24"/>
      <c r="TH85" s="24"/>
      <c r="TI85" s="24"/>
      <c r="TJ85" s="24"/>
      <c r="TK85" s="24"/>
      <c r="TL85" s="24"/>
      <c r="TM85" s="24"/>
      <c r="TN85" s="24"/>
      <c r="TO85" s="24"/>
      <c r="TP85" s="24"/>
      <c r="TQ85" s="24"/>
      <c r="TR85" s="24"/>
      <c r="TS85" s="24"/>
      <c r="TT85" s="24"/>
      <c r="TU85" s="24"/>
      <c r="TV85" s="24"/>
      <c r="TW85" s="24"/>
      <c r="TX85" s="24"/>
      <c r="TY85" s="24"/>
      <c r="TZ85" s="24"/>
      <c r="UA85" s="24"/>
      <c r="UB85" s="24"/>
      <c r="UC85" s="24"/>
      <c r="UD85" s="24"/>
      <c r="UE85" s="24"/>
      <c r="UF85" s="24"/>
      <c r="UG85" s="24"/>
      <c r="UH85" s="24"/>
      <c r="UI85" s="24"/>
      <c r="UJ85" s="24"/>
      <c r="UK85" s="24"/>
      <c r="UL85" s="24"/>
      <c r="UM85" s="24"/>
      <c r="UN85" s="24"/>
      <c r="UO85" s="24"/>
      <c r="UP85" s="24"/>
      <c r="UQ85" s="24"/>
      <c r="UR85" s="24"/>
      <c r="US85" s="24"/>
      <c r="UT85" s="24"/>
      <c r="UU85" s="24"/>
      <c r="UV85" s="24"/>
      <c r="UW85" s="24"/>
      <c r="UX85" s="24"/>
      <c r="UY85" s="24"/>
      <c r="UZ85" s="24"/>
      <c r="VA85" s="24"/>
      <c r="VB85" s="24"/>
      <c r="VC85" s="24"/>
      <c r="VD85" s="24"/>
      <c r="VE85" s="24"/>
      <c r="VF85" s="24"/>
      <c r="VG85" s="24"/>
      <c r="VH85" s="24"/>
      <c r="VI85" s="24"/>
      <c r="VJ85" s="24"/>
      <c r="VK85" s="24"/>
      <c r="VL85" s="24"/>
      <c r="VM85" s="24"/>
      <c r="VN85" s="24"/>
      <c r="VO85" s="24"/>
      <c r="VP85" s="24"/>
      <c r="VQ85" s="24"/>
      <c r="VR85" s="24"/>
      <c r="VS85" s="24"/>
      <c r="VT85" s="24"/>
      <c r="VU85" s="24"/>
      <c r="VV85" s="24"/>
      <c r="VW85" s="24"/>
      <c r="VX85" s="24"/>
      <c r="VY85" s="24"/>
      <c r="VZ85" s="24"/>
      <c r="WA85" s="24"/>
      <c r="WB85" s="24"/>
      <c r="WC85" s="24"/>
      <c r="WD85" s="24"/>
      <c r="WE85" s="24"/>
      <c r="WF85" s="24"/>
      <c r="WG85" s="24"/>
      <c r="WH85" s="24"/>
      <c r="WI85" s="24"/>
      <c r="WJ85" s="24"/>
      <c r="WK85" s="24"/>
      <c r="WL85" s="24"/>
      <c r="WM85" s="24"/>
      <c r="WN85" s="24"/>
      <c r="WO85" s="24"/>
      <c r="WP85" s="24"/>
      <c r="WQ85" s="24"/>
      <c r="WR85" s="24"/>
      <c r="WS85" s="24"/>
      <c r="WT85" s="24"/>
      <c r="WU85" s="24"/>
      <c r="WV85" s="24"/>
      <c r="WW85" s="24"/>
      <c r="WX85" s="24"/>
      <c r="WY85" s="24"/>
      <c r="WZ85" s="24"/>
      <c r="XA85" s="24"/>
      <c r="XB85" s="24"/>
      <c r="XC85" s="24"/>
      <c r="XD85" s="24"/>
      <c r="XE85" s="24"/>
      <c r="XF85" s="24"/>
      <c r="XG85" s="24"/>
      <c r="XH85" s="24"/>
      <c r="XI85" s="24"/>
      <c r="XJ85" s="24"/>
      <c r="XK85" s="24"/>
      <c r="XL85" s="24"/>
      <c r="XM85" s="24"/>
      <c r="XN85" s="24"/>
      <c r="XO85" s="24"/>
      <c r="XP85" s="24"/>
      <c r="XQ85" s="24"/>
      <c r="XR85" s="24"/>
      <c r="XS85" s="24"/>
      <c r="XT85" s="24"/>
      <c r="XU85" s="24"/>
      <c r="XV85" s="24"/>
      <c r="XW85" s="24"/>
      <c r="XX85" s="24"/>
      <c r="XY85" s="24"/>
      <c r="XZ85" s="24"/>
      <c r="YA85" s="24"/>
      <c r="YB85" s="24"/>
      <c r="YC85" s="24"/>
      <c r="YD85" s="24"/>
      <c r="YE85" s="24"/>
      <c r="YF85" s="24"/>
      <c r="YG85" s="24"/>
      <c r="YH85" s="24"/>
      <c r="YI85" s="24"/>
      <c r="YJ85" s="24"/>
      <c r="YK85" s="24"/>
      <c r="YL85" s="24"/>
      <c r="YM85" s="24"/>
      <c r="YN85" s="24"/>
      <c r="YO85" s="24"/>
      <c r="YP85" s="24"/>
      <c r="YQ85" s="24"/>
      <c r="YR85" s="24"/>
      <c r="YS85" s="24"/>
      <c r="YT85" s="24"/>
      <c r="YU85" s="24"/>
      <c r="YV85" s="24"/>
      <c r="YW85" s="24"/>
      <c r="YX85" s="24"/>
      <c r="YY85" s="24"/>
      <c r="YZ85" s="24"/>
      <c r="ZA85" s="24"/>
      <c r="ZB85" s="24"/>
      <c r="ZC85" s="24"/>
      <c r="ZD85" s="24"/>
      <c r="ZE85" s="24"/>
      <c r="ZF85" s="24"/>
      <c r="ZG85" s="24"/>
      <c r="ZH85" s="24"/>
      <c r="ZI85" s="24"/>
      <c r="ZJ85" s="24"/>
      <c r="ZK85" s="24"/>
      <c r="ZL85" s="24"/>
      <c r="ZM85" s="24"/>
      <c r="ZN85" s="24"/>
      <c r="ZO85" s="24"/>
      <c r="ZP85" s="24"/>
      <c r="ZQ85" s="24"/>
      <c r="ZR85" s="24"/>
      <c r="ZS85" s="24"/>
      <c r="ZT85" s="24"/>
      <c r="ZU85" s="24"/>
      <c r="ZV85" s="24"/>
      <c r="ZW85" s="24"/>
      <c r="ZX85" s="24"/>
      <c r="ZY85" s="24"/>
      <c r="ZZ85" s="24"/>
      <c r="AAA85" s="24"/>
      <c r="AAB85" s="24"/>
      <c r="AAC85" s="24"/>
      <c r="AAD85" s="24"/>
      <c r="AAE85" s="24"/>
      <c r="AAF85" s="24"/>
      <c r="AAG85" s="24"/>
      <c r="AAH85" s="24"/>
      <c r="AAI85" s="24"/>
      <c r="AAJ85" s="24"/>
      <c r="AAK85" s="24"/>
      <c r="AAL85" s="24"/>
      <c r="AAM85" s="24"/>
      <c r="AAN85" s="24"/>
      <c r="AAO85" s="24"/>
      <c r="AAP85" s="24"/>
      <c r="AAQ85" s="24"/>
      <c r="AAR85" s="24"/>
      <c r="AAS85" s="24"/>
      <c r="AAT85" s="24"/>
      <c r="AAU85" s="24"/>
      <c r="AAV85" s="24"/>
      <c r="AAW85" s="24"/>
      <c r="AAX85" s="24"/>
      <c r="AAY85" s="24"/>
      <c r="AAZ85" s="24"/>
      <c r="ABA85" s="24"/>
      <c r="ABB85" s="24"/>
      <c r="ABC85" s="24"/>
      <c r="ABD85" s="24"/>
      <c r="ABE85" s="24"/>
      <c r="ABF85" s="24"/>
      <c r="ABG85" s="24"/>
      <c r="ABH85" s="24"/>
      <c r="ABI85" s="24"/>
      <c r="ABJ85" s="24"/>
      <c r="ABK85" s="24"/>
      <c r="ABL85" s="24"/>
      <c r="ABM85" s="24"/>
      <c r="ABN85" s="24"/>
      <c r="ABO85" s="24"/>
      <c r="ABP85" s="24"/>
      <c r="ABQ85" s="24"/>
      <c r="ABR85" s="24"/>
      <c r="ABS85" s="24"/>
      <c r="ABT85" s="24"/>
      <c r="ABU85" s="24"/>
      <c r="ABV85" s="24"/>
      <c r="ABW85" s="24"/>
      <c r="ABX85" s="24"/>
      <c r="ABY85" s="24"/>
      <c r="ABZ85" s="24"/>
      <c r="ACA85" s="24"/>
      <c r="ACB85" s="24"/>
      <c r="ACC85" s="24"/>
      <c r="ACD85" s="24"/>
      <c r="ACE85" s="24"/>
      <c r="ACF85" s="24"/>
      <c r="ACG85" s="24"/>
      <c r="ACH85" s="24"/>
      <c r="ACI85" s="24"/>
      <c r="ACJ85" s="24"/>
      <c r="ACK85" s="24"/>
      <c r="ACL85" s="24"/>
      <c r="ACM85" s="24"/>
      <c r="ACN85" s="24"/>
      <c r="ACO85" s="24"/>
      <c r="ACP85" s="24"/>
      <c r="ACQ85" s="24"/>
      <c r="ACR85" s="24"/>
      <c r="ACS85" s="24"/>
      <c r="ACT85" s="24"/>
      <c r="ACU85" s="24"/>
      <c r="ACV85" s="24"/>
      <c r="ACW85" s="24"/>
      <c r="ACX85" s="24"/>
      <c r="ACY85" s="24"/>
      <c r="ACZ85" s="24"/>
      <c r="ADA85" s="24"/>
      <c r="ADB85" s="24"/>
      <c r="ADC85" s="24"/>
      <c r="ADD85" s="24"/>
      <c r="ADE85" s="24"/>
      <c r="ADF85" s="24"/>
      <c r="ADG85" s="24"/>
      <c r="ADH85" s="24"/>
      <c r="ADI85" s="24"/>
      <c r="ADJ85" s="24"/>
      <c r="ADK85" s="24"/>
      <c r="ADL85" s="24"/>
      <c r="ADM85" s="24"/>
      <c r="ADN85" s="24"/>
      <c r="ADO85" s="24"/>
      <c r="ADP85" s="24"/>
      <c r="ADQ85" s="24"/>
      <c r="ADR85" s="24"/>
      <c r="ADS85" s="24"/>
      <c r="ADT85" s="24"/>
      <c r="ADU85" s="24"/>
      <c r="ADV85" s="24"/>
      <c r="ADW85" s="24"/>
      <c r="ADX85" s="24"/>
      <c r="ADY85" s="24"/>
      <c r="ADZ85" s="24"/>
      <c r="AEA85" s="24"/>
      <c r="AEB85" s="24"/>
      <c r="AEC85" s="24"/>
      <c r="AED85" s="24"/>
      <c r="AEE85" s="24"/>
      <c r="AEF85" s="24"/>
      <c r="AEG85" s="24"/>
      <c r="AEH85" s="24"/>
      <c r="AEI85" s="24"/>
      <c r="AEJ85" s="24"/>
      <c r="AEK85" s="24"/>
      <c r="AEL85" s="24"/>
      <c r="AEM85" s="24"/>
      <c r="AEN85" s="24"/>
      <c r="AEO85" s="24"/>
      <c r="AEP85" s="24"/>
      <c r="AEQ85" s="24"/>
      <c r="AER85" s="24"/>
      <c r="AES85" s="24"/>
      <c r="AET85" s="24"/>
      <c r="AEU85" s="24"/>
      <c r="AEV85" s="24"/>
      <c r="AEW85" s="24"/>
      <c r="AEX85" s="24"/>
      <c r="AEY85" s="24"/>
      <c r="AEZ85" s="24"/>
      <c r="AFA85" s="24"/>
      <c r="AFB85" s="24"/>
      <c r="AFC85" s="24"/>
      <c r="AFD85" s="24"/>
      <c r="AFE85" s="24"/>
      <c r="AFF85" s="24"/>
      <c r="AFG85" s="24"/>
      <c r="AFH85" s="24"/>
      <c r="AFI85" s="24"/>
      <c r="AFJ85" s="24"/>
      <c r="AFK85" s="24"/>
      <c r="AFL85" s="24"/>
      <c r="AFM85" s="24"/>
      <c r="AFN85" s="24"/>
      <c r="AFO85" s="24"/>
      <c r="AFP85" s="24"/>
      <c r="AFQ85" s="24"/>
      <c r="AFR85" s="24"/>
      <c r="AFS85" s="24"/>
      <c r="AFT85" s="24"/>
      <c r="AFU85" s="24"/>
      <c r="AFV85" s="24"/>
      <c r="AFW85" s="24"/>
      <c r="AFX85" s="24"/>
      <c r="AFY85" s="24"/>
      <c r="AFZ85" s="24"/>
      <c r="AGA85" s="24"/>
      <c r="AGB85" s="24"/>
      <c r="AGC85" s="24"/>
      <c r="AGD85" s="24"/>
      <c r="AGE85" s="24"/>
      <c r="AGF85" s="24"/>
      <c r="AGG85" s="24"/>
      <c r="AGH85" s="24"/>
      <c r="AGI85" s="24"/>
      <c r="AGJ85" s="24"/>
      <c r="AGK85" s="24"/>
      <c r="AGL85" s="24"/>
      <c r="AGM85" s="24"/>
      <c r="AGN85" s="24"/>
      <c r="AGO85" s="24"/>
      <c r="AGP85" s="24"/>
      <c r="AGQ85" s="24"/>
      <c r="AGR85" s="24"/>
      <c r="AGS85" s="24"/>
      <c r="AGT85" s="24"/>
      <c r="AGU85" s="24"/>
      <c r="AGV85" s="24"/>
      <c r="AGW85" s="24"/>
      <c r="AGX85" s="24"/>
      <c r="AGY85" s="24"/>
      <c r="AGZ85" s="24"/>
      <c r="AHA85" s="24"/>
      <c r="AHB85" s="24"/>
      <c r="AHC85" s="24"/>
      <c r="AHD85" s="24"/>
      <c r="AHE85" s="24"/>
      <c r="AHF85" s="24"/>
      <c r="AHG85" s="24"/>
      <c r="AHH85" s="24"/>
      <c r="AHI85" s="24"/>
      <c r="AHJ85" s="24"/>
      <c r="AHK85" s="24"/>
      <c r="AHL85" s="24"/>
      <c r="AHM85" s="24"/>
      <c r="AHN85" s="24"/>
      <c r="AHO85" s="24"/>
      <c r="AHP85" s="24"/>
      <c r="AHQ85" s="24"/>
      <c r="AHR85" s="24"/>
      <c r="AHS85" s="24"/>
      <c r="AHT85" s="24"/>
      <c r="AHU85" s="24"/>
      <c r="AHV85" s="24"/>
      <c r="AHW85" s="24"/>
      <c r="AHX85" s="24"/>
      <c r="AHY85" s="24"/>
      <c r="AHZ85" s="24"/>
      <c r="AIA85" s="24"/>
      <c r="AIB85" s="24"/>
      <c r="AIC85" s="24"/>
      <c r="AID85" s="24"/>
      <c r="AIE85" s="24"/>
      <c r="AIF85" s="24"/>
      <c r="AIG85" s="24"/>
      <c r="AIH85" s="24"/>
      <c r="AII85" s="24"/>
      <c r="AIJ85" s="24"/>
      <c r="AIK85" s="24"/>
      <c r="AIL85" s="24"/>
      <c r="AIM85" s="24"/>
      <c r="AIN85" s="24"/>
      <c r="AIO85" s="24"/>
      <c r="AIP85" s="24"/>
      <c r="AIQ85" s="24"/>
      <c r="AIR85" s="24"/>
      <c r="AIS85" s="24"/>
      <c r="AIT85" s="24"/>
      <c r="AIU85" s="24"/>
      <c r="AIV85" s="24"/>
      <c r="AIW85" s="24"/>
      <c r="AIX85" s="24"/>
      <c r="AIY85" s="24"/>
      <c r="AIZ85" s="24"/>
      <c r="AJA85" s="24"/>
      <c r="AJB85" s="24"/>
      <c r="AJC85" s="24"/>
      <c r="AJD85" s="24"/>
      <c r="AJE85" s="24"/>
      <c r="AJF85" s="24"/>
      <c r="AJG85" s="24"/>
      <c r="AJH85" s="24"/>
      <c r="AJI85" s="24"/>
      <c r="AJJ85" s="24"/>
      <c r="AJK85" s="24"/>
      <c r="AJL85" s="24"/>
      <c r="AJM85" s="24"/>
      <c r="AJN85" s="24"/>
      <c r="AJO85" s="24"/>
      <c r="AJP85" s="24"/>
      <c r="AJQ85" s="24"/>
      <c r="AJR85" s="24"/>
      <c r="AJS85" s="24"/>
      <c r="AJT85" s="24"/>
      <c r="AJU85" s="24"/>
      <c r="AJV85" s="24"/>
      <c r="AJW85" s="24"/>
      <c r="AJX85" s="24"/>
      <c r="AJY85" s="24"/>
      <c r="AJZ85" s="24"/>
      <c r="AKA85" s="24"/>
      <c r="AKB85" s="24"/>
      <c r="AKC85" s="24"/>
      <c r="AKD85" s="24"/>
      <c r="AKE85" s="24"/>
      <c r="AKF85" s="24"/>
      <c r="AKG85" s="24"/>
      <c r="AKH85" s="24"/>
      <c r="AKI85" s="24"/>
      <c r="AKJ85" s="24"/>
      <c r="AKK85" s="24"/>
      <c r="AKL85" s="24"/>
      <c r="AKM85" s="24"/>
      <c r="AKN85" s="24"/>
      <c r="AKO85" s="24"/>
      <c r="AKP85" s="24"/>
      <c r="AKQ85" s="24"/>
      <c r="AKR85" s="24"/>
      <c r="AKS85" s="24"/>
      <c r="AKT85" s="24"/>
      <c r="AKU85" s="24"/>
      <c r="AKV85" s="24"/>
      <c r="AKW85" s="24"/>
      <c r="AKX85" s="24"/>
      <c r="AKY85" s="24"/>
      <c r="AKZ85" s="24"/>
      <c r="ALA85" s="24"/>
      <c r="ALB85" s="24"/>
      <c r="ALC85" s="24"/>
      <c r="ALD85" s="24"/>
      <c r="ALE85" s="24"/>
      <c r="ALF85" s="24"/>
      <c r="ALG85" s="24"/>
      <c r="ALH85" s="24"/>
      <c r="ALI85" s="24"/>
      <c r="ALJ85" s="24"/>
      <c r="ALK85" s="24"/>
      <c r="ALL85" s="24"/>
      <c r="ALM85" s="24"/>
      <c r="ALN85" s="24"/>
      <c r="ALO85" s="24"/>
      <c r="ALP85" s="24"/>
      <c r="ALQ85" s="24"/>
      <c r="ALR85" s="24"/>
      <c r="ALS85" s="24"/>
      <c r="ALT85" s="24"/>
      <c r="ALU85" s="24"/>
      <c r="ALV85" s="24"/>
      <c r="ALW85" s="24"/>
      <c r="ALX85" s="24"/>
      <c r="ALY85" s="24"/>
      <c r="ALZ85" s="24"/>
      <c r="AMA85" s="24"/>
      <c r="AMB85" s="24"/>
      <c r="AMC85" s="24"/>
    </row>
    <row r="86" spans="1:1017" s="59" customFormat="1">
      <c r="A86" s="132" t="s">
        <v>241</v>
      </c>
      <c r="B86" s="133" t="s">
        <v>242</v>
      </c>
      <c r="C86" s="145" t="s">
        <v>243</v>
      </c>
      <c r="D86" s="133" t="s">
        <v>244</v>
      </c>
      <c r="E86" s="150" t="s">
        <v>63</v>
      </c>
      <c r="F86" s="112">
        <v>399.1</v>
      </c>
      <c r="G86" s="60">
        <v>523.44000000000005</v>
      </c>
      <c r="H86" s="83">
        <f>$K$7</f>
        <v>0.15</v>
      </c>
      <c r="I86" s="60">
        <f t="shared" si="25"/>
        <v>601.96</v>
      </c>
      <c r="J86" s="60">
        <f t="shared" si="26"/>
        <v>208904.9</v>
      </c>
      <c r="K86" s="60">
        <f t="shared" si="27"/>
        <v>240242.23</v>
      </c>
      <c r="L86" s="58">
        <v>253256.88</v>
      </c>
      <c r="M86" s="184">
        <f t="shared" ref="M86" si="28">L86-K86</f>
        <v>13014.649999999994</v>
      </c>
      <c r="N86" s="24"/>
      <c r="O86" s="24"/>
      <c r="P86" s="24"/>
      <c r="Q86" s="24"/>
      <c r="R86" s="24"/>
      <c r="S86" s="24"/>
      <c r="T86" s="24"/>
      <c r="U86" s="24"/>
      <c r="V86" s="24"/>
      <c r="W86" s="24"/>
      <c r="X86" s="24"/>
      <c r="Y86" s="24"/>
      <c r="Z86" s="24"/>
      <c r="AA86" s="24"/>
      <c r="AB86" s="24"/>
      <c r="AC86" s="24"/>
      <c r="AD86" s="24"/>
      <c r="AE86" s="24"/>
      <c r="AF86" s="24"/>
      <c r="AG86" s="24"/>
      <c r="AH86" s="24"/>
      <c r="AI86" s="24"/>
      <c r="AJ86" s="24"/>
      <c r="AK86" s="24"/>
      <c r="AL86" s="24"/>
      <c r="AM86" s="24"/>
      <c r="AN86" s="24"/>
      <c r="AO86" s="24"/>
      <c r="AP86" s="24"/>
      <c r="AQ86" s="24"/>
      <c r="AR86" s="24"/>
      <c r="AS86" s="24"/>
      <c r="AT86" s="24"/>
      <c r="AU86" s="24"/>
      <c r="AV86" s="24"/>
      <c r="AW86" s="24"/>
      <c r="AX86" s="24"/>
      <c r="AY86" s="24"/>
      <c r="AZ86" s="24"/>
      <c r="BA86" s="24"/>
      <c r="BB86" s="24"/>
      <c r="BC86" s="24"/>
      <c r="BD86" s="24"/>
      <c r="BE86" s="24"/>
      <c r="BF86" s="24"/>
      <c r="BG86" s="24"/>
      <c r="BH86" s="24"/>
      <c r="BI86" s="24"/>
      <c r="BJ86" s="24"/>
      <c r="BK86" s="24"/>
      <c r="BL86" s="24"/>
      <c r="BM86" s="24"/>
      <c r="BN86" s="24"/>
      <c r="BO86" s="24"/>
      <c r="BP86" s="24"/>
      <c r="BQ86" s="24"/>
      <c r="BR86" s="24"/>
      <c r="BS86" s="24"/>
      <c r="BT86" s="24"/>
      <c r="BU86" s="24"/>
      <c r="BV86" s="24"/>
      <c r="BW86" s="24"/>
      <c r="BX86" s="24"/>
      <c r="BY86" s="24"/>
      <c r="BZ86" s="24"/>
      <c r="CA86" s="24"/>
      <c r="CB86" s="24"/>
      <c r="CC86" s="24"/>
      <c r="CD86" s="24"/>
      <c r="CE86" s="24"/>
      <c r="CF86" s="24"/>
      <c r="CG86" s="24"/>
      <c r="CH86" s="24"/>
      <c r="CI86" s="24"/>
      <c r="CJ86" s="24"/>
      <c r="CK86" s="24"/>
      <c r="CL86" s="24"/>
      <c r="CM86" s="24"/>
      <c r="CN86" s="24"/>
      <c r="CO86" s="24"/>
      <c r="CP86" s="24"/>
      <c r="CQ86" s="24"/>
      <c r="CR86" s="24"/>
      <c r="CS86" s="24"/>
      <c r="CT86" s="24"/>
      <c r="CU86" s="24"/>
      <c r="CV86" s="24"/>
      <c r="CW86" s="24"/>
      <c r="CX86" s="24"/>
      <c r="CY86" s="24"/>
      <c r="CZ86" s="24"/>
      <c r="DA86" s="24"/>
      <c r="DB86" s="24"/>
      <c r="DC86" s="24"/>
      <c r="DD86" s="24"/>
      <c r="DE86" s="24"/>
      <c r="DF86" s="24"/>
      <c r="DG86" s="24"/>
      <c r="DH86" s="24"/>
      <c r="DI86" s="24"/>
      <c r="DJ86" s="24"/>
      <c r="DK86" s="24"/>
      <c r="DL86" s="24"/>
      <c r="DM86" s="24"/>
      <c r="DN86" s="24"/>
      <c r="DO86" s="24"/>
      <c r="DP86" s="24"/>
      <c r="DQ86" s="24"/>
      <c r="DR86" s="24"/>
      <c r="DS86" s="24"/>
      <c r="DT86" s="24"/>
      <c r="DU86" s="24"/>
      <c r="DV86" s="24"/>
      <c r="DW86" s="24"/>
      <c r="DX86" s="24"/>
      <c r="DY86" s="24"/>
      <c r="DZ86" s="24"/>
      <c r="EA86" s="24"/>
      <c r="EB86" s="24"/>
      <c r="EC86" s="24"/>
      <c r="ED86" s="24"/>
      <c r="EE86" s="24"/>
      <c r="EF86" s="24"/>
      <c r="EG86" s="24"/>
      <c r="EH86" s="24"/>
      <c r="EI86" s="24"/>
      <c r="EJ86" s="24"/>
      <c r="EK86" s="24"/>
      <c r="EL86" s="24"/>
      <c r="EM86" s="24"/>
      <c r="EN86" s="24"/>
      <c r="EO86" s="24"/>
      <c r="EP86" s="24"/>
      <c r="EQ86" s="24"/>
      <c r="ER86" s="24"/>
      <c r="ES86" s="24"/>
      <c r="ET86" s="24"/>
      <c r="EU86" s="24"/>
      <c r="EV86" s="24"/>
      <c r="EW86" s="24"/>
      <c r="EX86" s="24"/>
      <c r="EY86" s="24"/>
      <c r="EZ86" s="24"/>
      <c r="FA86" s="24"/>
      <c r="FB86" s="24"/>
      <c r="FC86" s="24"/>
      <c r="FD86" s="24"/>
      <c r="FE86" s="24"/>
      <c r="FF86" s="24"/>
      <c r="FG86" s="24"/>
      <c r="FH86" s="24"/>
      <c r="FI86" s="24"/>
      <c r="FJ86" s="24"/>
      <c r="FK86" s="24"/>
      <c r="FL86" s="24"/>
      <c r="FM86" s="24"/>
      <c r="FN86" s="24"/>
      <c r="FO86" s="24"/>
      <c r="FP86" s="24"/>
      <c r="FQ86" s="24"/>
      <c r="FR86" s="24"/>
      <c r="FS86" s="24"/>
      <c r="FT86" s="24"/>
      <c r="FU86" s="24"/>
      <c r="FV86" s="24"/>
      <c r="FW86" s="24"/>
      <c r="FX86" s="24"/>
      <c r="FY86" s="24"/>
      <c r="FZ86" s="24"/>
      <c r="GA86" s="24"/>
      <c r="GB86" s="24"/>
      <c r="GC86" s="24"/>
      <c r="GD86" s="24"/>
      <c r="GE86" s="24"/>
      <c r="GF86" s="24"/>
      <c r="GG86" s="24"/>
      <c r="GH86" s="24"/>
      <c r="GI86" s="24"/>
      <c r="GJ86" s="24"/>
      <c r="GK86" s="24"/>
      <c r="GL86" s="24"/>
      <c r="GM86" s="24"/>
      <c r="GN86" s="24"/>
      <c r="GO86" s="24"/>
      <c r="GP86" s="24"/>
      <c r="GQ86" s="24"/>
      <c r="GR86" s="24"/>
      <c r="GS86" s="24"/>
      <c r="GT86" s="24"/>
      <c r="GU86" s="24"/>
      <c r="GV86" s="24"/>
      <c r="GW86" s="24"/>
      <c r="GX86" s="24"/>
      <c r="GY86" s="24"/>
      <c r="GZ86" s="24"/>
      <c r="HA86" s="24"/>
      <c r="HB86" s="24"/>
      <c r="HC86" s="24"/>
      <c r="HD86" s="24"/>
      <c r="HE86" s="24"/>
      <c r="HF86" s="24"/>
      <c r="HG86" s="24"/>
      <c r="HH86" s="24"/>
      <c r="HI86" s="24"/>
      <c r="HJ86" s="24"/>
      <c r="HK86" s="24"/>
      <c r="HL86" s="24"/>
      <c r="HM86" s="24"/>
      <c r="HN86" s="24"/>
      <c r="HO86" s="24"/>
      <c r="HP86" s="24"/>
      <c r="HQ86" s="24"/>
      <c r="HR86" s="24"/>
      <c r="HS86" s="24"/>
      <c r="HT86" s="24"/>
      <c r="HU86" s="24"/>
      <c r="HV86" s="24"/>
      <c r="HW86" s="24"/>
      <c r="HX86" s="24"/>
      <c r="HY86" s="24"/>
      <c r="HZ86" s="24"/>
      <c r="IA86" s="24"/>
      <c r="IB86" s="24"/>
      <c r="IC86" s="24"/>
      <c r="ID86" s="24"/>
      <c r="IE86" s="24"/>
      <c r="IF86" s="24"/>
      <c r="IG86" s="24"/>
      <c r="IH86" s="24"/>
      <c r="II86" s="24"/>
      <c r="IJ86" s="24"/>
      <c r="IK86" s="24"/>
      <c r="IL86" s="24"/>
      <c r="IM86" s="24"/>
      <c r="IN86" s="24"/>
      <c r="IO86" s="24"/>
      <c r="IP86" s="24"/>
      <c r="IQ86" s="24"/>
      <c r="IR86" s="24"/>
      <c r="IS86" s="24"/>
      <c r="IT86" s="24"/>
      <c r="IU86" s="24"/>
      <c r="IV86" s="24"/>
      <c r="IW86" s="24"/>
      <c r="IX86" s="24"/>
      <c r="IY86" s="24"/>
      <c r="IZ86" s="24"/>
      <c r="JA86" s="24"/>
      <c r="JB86" s="24"/>
      <c r="JC86" s="24"/>
      <c r="JD86" s="24"/>
      <c r="JE86" s="24"/>
      <c r="JF86" s="24"/>
      <c r="JG86" s="24"/>
      <c r="JH86" s="24"/>
      <c r="JI86" s="24"/>
      <c r="JJ86" s="24"/>
      <c r="JK86" s="24"/>
      <c r="JL86" s="24"/>
      <c r="JM86" s="24"/>
      <c r="JN86" s="24"/>
      <c r="JO86" s="24"/>
      <c r="JP86" s="24"/>
      <c r="JQ86" s="24"/>
      <c r="JR86" s="24"/>
      <c r="JS86" s="24"/>
      <c r="JT86" s="24"/>
      <c r="JU86" s="24"/>
      <c r="JV86" s="24"/>
      <c r="JW86" s="24"/>
      <c r="JX86" s="24"/>
      <c r="JY86" s="24"/>
      <c r="JZ86" s="24"/>
      <c r="KA86" s="24"/>
      <c r="KB86" s="24"/>
      <c r="KC86" s="24"/>
      <c r="KD86" s="24"/>
      <c r="KE86" s="24"/>
      <c r="KF86" s="24"/>
      <c r="KG86" s="24"/>
      <c r="KH86" s="24"/>
      <c r="KI86" s="24"/>
      <c r="KJ86" s="24"/>
      <c r="KK86" s="24"/>
      <c r="KL86" s="24"/>
      <c r="KM86" s="24"/>
      <c r="KN86" s="24"/>
      <c r="KO86" s="24"/>
      <c r="KP86" s="24"/>
      <c r="KQ86" s="24"/>
      <c r="KR86" s="24"/>
      <c r="KS86" s="24"/>
      <c r="KT86" s="24"/>
      <c r="KU86" s="24"/>
      <c r="KV86" s="24"/>
      <c r="KW86" s="24"/>
      <c r="KX86" s="24"/>
      <c r="KY86" s="24"/>
      <c r="KZ86" s="24"/>
      <c r="LA86" s="24"/>
      <c r="LB86" s="24"/>
      <c r="LC86" s="24"/>
      <c r="LD86" s="24"/>
      <c r="LE86" s="24"/>
      <c r="LF86" s="24"/>
      <c r="LG86" s="24"/>
      <c r="LH86" s="24"/>
      <c r="LI86" s="24"/>
      <c r="LJ86" s="24"/>
      <c r="LK86" s="24"/>
      <c r="LL86" s="24"/>
      <c r="LM86" s="24"/>
      <c r="LN86" s="24"/>
      <c r="LO86" s="24"/>
      <c r="LP86" s="24"/>
      <c r="LQ86" s="24"/>
      <c r="LR86" s="24"/>
      <c r="LS86" s="24"/>
      <c r="LT86" s="24"/>
      <c r="LU86" s="24"/>
      <c r="LV86" s="24"/>
      <c r="LW86" s="24"/>
      <c r="LX86" s="24"/>
      <c r="LY86" s="24"/>
      <c r="LZ86" s="24"/>
      <c r="MA86" s="24"/>
      <c r="MB86" s="24"/>
      <c r="MC86" s="24"/>
      <c r="MD86" s="24"/>
      <c r="ME86" s="24"/>
      <c r="MF86" s="24"/>
      <c r="MG86" s="24"/>
      <c r="MH86" s="24"/>
      <c r="MI86" s="24"/>
      <c r="MJ86" s="24"/>
      <c r="MK86" s="24"/>
      <c r="ML86" s="24"/>
      <c r="MM86" s="24"/>
      <c r="MN86" s="24"/>
      <c r="MO86" s="24"/>
      <c r="MP86" s="24"/>
      <c r="MQ86" s="24"/>
      <c r="MR86" s="24"/>
      <c r="MS86" s="24"/>
      <c r="MT86" s="24"/>
      <c r="MU86" s="24"/>
      <c r="MV86" s="24"/>
      <c r="MW86" s="24"/>
      <c r="MX86" s="24"/>
      <c r="MY86" s="24"/>
      <c r="MZ86" s="24"/>
      <c r="NA86" s="24"/>
      <c r="NB86" s="24"/>
      <c r="NC86" s="24"/>
      <c r="ND86" s="24"/>
      <c r="NE86" s="24"/>
      <c r="NF86" s="24"/>
      <c r="NG86" s="24"/>
      <c r="NH86" s="24"/>
      <c r="NI86" s="24"/>
      <c r="NJ86" s="24"/>
      <c r="NK86" s="24"/>
      <c r="NL86" s="24"/>
      <c r="NM86" s="24"/>
      <c r="NN86" s="24"/>
      <c r="NO86" s="24"/>
      <c r="NP86" s="24"/>
      <c r="NQ86" s="24"/>
      <c r="NR86" s="24"/>
      <c r="NS86" s="24"/>
      <c r="NT86" s="24"/>
      <c r="NU86" s="24"/>
      <c r="NV86" s="24"/>
      <c r="NW86" s="24"/>
      <c r="NX86" s="24"/>
      <c r="NY86" s="24"/>
      <c r="NZ86" s="24"/>
      <c r="OA86" s="24"/>
      <c r="OB86" s="24"/>
      <c r="OC86" s="24"/>
      <c r="OD86" s="24"/>
      <c r="OE86" s="24"/>
      <c r="OF86" s="24"/>
      <c r="OG86" s="24"/>
      <c r="OH86" s="24"/>
      <c r="OI86" s="24"/>
      <c r="OJ86" s="24"/>
      <c r="OK86" s="24"/>
      <c r="OL86" s="24"/>
      <c r="OM86" s="24"/>
      <c r="ON86" s="24"/>
      <c r="OO86" s="24"/>
      <c r="OP86" s="24"/>
      <c r="OQ86" s="24"/>
      <c r="OR86" s="24"/>
      <c r="OS86" s="24"/>
      <c r="OT86" s="24"/>
      <c r="OU86" s="24"/>
      <c r="OV86" s="24"/>
      <c r="OW86" s="24"/>
      <c r="OX86" s="24"/>
      <c r="OY86" s="24"/>
      <c r="OZ86" s="24"/>
      <c r="PA86" s="24"/>
      <c r="PB86" s="24"/>
      <c r="PC86" s="24"/>
      <c r="PD86" s="24"/>
      <c r="PE86" s="24"/>
      <c r="PF86" s="24"/>
      <c r="PG86" s="24"/>
      <c r="PH86" s="24"/>
      <c r="PI86" s="24"/>
      <c r="PJ86" s="24"/>
      <c r="PK86" s="24"/>
      <c r="PL86" s="24"/>
      <c r="PM86" s="24"/>
      <c r="PN86" s="24"/>
      <c r="PO86" s="24"/>
      <c r="PP86" s="24"/>
      <c r="PQ86" s="24"/>
      <c r="PR86" s="24"/>
      <c r="PS86" s="24"/>
      <c r="PT86" s="24"/>
      <c r="PU86" s="24"/>
      <c r="PV86" s="24"/>
      <c r="PW86" s="24"/>
      <c r="PX86" s="24"/>
      <c r="PY86" s="24"/>
      <c r="PZ86" s="24"/>
      <c r="QA86" s="24"/>
      <c r="QB86" s="24"/>
      <c r="QC86" s="24"/>
      <c r="QD86" s="24"/>
      <c r="QE86" s="24"/>
      <c r="QF86" s="24"/>
      <c r="QG86" s="24"/>
      <c r="QH86" s="24"/>
      <c r="QI86" s="24"/>
      <c r="QJ86" s="24"/>
      <c r="QK86" s="24"/>
      <c r="QL86" s="24"/>
      <c r="QM86" s="24"/>
      <c r="QN86" s="24"/>
      <c r="QO86" s="24"/>
      <c r="QP86" s="24"/>
      <c r="QQ86" s="24"/>
      <c r="QR86" s="24"/>
      <c r="QS86" s="24"/>
      <c r="QT86" s="24"/>
      <c r="QU86" s="24"/>
      <c r="QV86" s="24"/>
      <c r="QW86" s="24"/>
      <c r="QX86" s="24"/>
      <c r="QY86" s="24"/>
      <c r="QZ86" s="24"/>
      <c r="RA86" s="24"/>
      <c r="RB86" s="24"/>
      <c r="RC86" s="24"/>
      <c r="RD86" s="24"/>
      <c r="RE86" s="24"/>
      <c r="RF86" s="24"/>
      <c r="RG86" s="24"/>
      <c r="RH86" s="24"/>
      <c r="RI86" s="24"/>
      <c r="RJ86" s="24"/>
      <c r="RK86" s="24"/>
      <c r="RL86" s="24"/>
      <c r="RM86" s="24"/>
      <c r="RN86" s="24"/>
      <c r="RO86" s="24"/>
      <c r="RP86" s="24"/>
      <c r="RQ86" s="24"/>
      <c r="RR86" s="24"/>
      <c r="RS86" s="24"/>
      <c r="RT86" s="24"/>
      <c r="RU86" s="24"/>
      <c r="RV86" s="24"/>
      <c r="RW86" s="24"/>
      <c r="RX86" s="24"/>
      <c r="RY86" s="24"/>
      <c r="RZ86" s="24"/>
      <c r="SA86" s="24"/>
      <c r="SB86" s="24"/>
      <c r="SC86" s="24"/>
      <c r="SD86" s="24"/>
      <c r="SE86" s="24"/>
      <c r="SF86" s="24"/>
      <c r="SG86" s="24"/>
      <c r="SH86" s="24"/>
      <c r="SI86" s="24"/>
      <c r="SJ86" s="24"/>
      <c r="SK86" s="24"/>
      <c r="SL86" s="24"/>
      <c r="SM86" s="24"/>
      <c r="SN86" s="24"/>
      <c r="SO86" s="24"/>
      <c r="SP86" s="24"/>
      <c r="SQ86" s="24"/>
      <c r="SR86" s="24"/>
      <c r="SS86" s="24"/>
      <c r="ST86" s="24"/>
      <c r="SU86" s="24"/>
      <c r="SV86" s="24"/>
      <c r="SW86" s="24"/>
      <c r="SX86" s="24"/>
      <c r="SY86" s="24"/>
      <c r="SZ86" s="24"/>
      <c r="TA86" s="24"/>
      <c r="TB86" s="24"/>
      <c r="TC86" s="24"/>
      <c r="TD86" s="24"/>
      <c r="TE86" s="24"/>
      <c r="TF86" s="24"/>
      <c r="TG86" s="24"/>
      <c r="TH86" s="24"/>
      <c r="TI86" s="24"/>
      <c r="TJ86" s="24"/>
      <c r="TK86" s="24"/>
      <c r="TL86" s="24"/>
      <c r="TM86" s="24"/>
      <c r="TN86" s="24"/>
      <c r="TO86" s="24"/>
      <c r="TP86" s="24"/>
      <c r="TQ86" s="24"/>
      <c r="TR86" s="24"/>
      <c r="TS86" s="24"/>
      <c r="TT86" s="24"/>
      <c r="TU86" s="24"/>
      <c r="TV86" s="24"/>
      <c r="TW86" s="24"/>
      <c r="TX86" s="24"/>
      <c r="TY86" s="24"/>
      <c r="TZ86" s="24"/>
      <c r="UA86" s="24"/>
      <c r="UB86" s="24"/>
      <c r="UC86" s="24"/>
      <c r="UD86" s="24"/>
      <c r="UE86" s="24"/>
      <c r="UF86" s="24"/>
      <c r="UG86" s="24"/>
      <c r="UH86" s="24"/>
      <c r="UI86" s="24"/>
      <c r="UJ86" s="24"/>
      <c r="UK86" s="24"/>
      <c r="UL86" s="24"/>
      <c r="UM86" s="24"/>
      <c r="UN86" s="24"/>
      <c r="UO86" s="24"/>
      <c r="UP86" s="24"/>
      <c r="UQ86" s="24"/>
      <c r="UR86" s="24"/>
      <c r="US86" s="24"/>
      <c r="UT86" s="24"/>
      <c r="UU86" s="24"/>
      <c r="UV86" s="24"/>
      <c r="UW86" s="24"/>
      <c r="UX86" s="24"/>
      <c r="UY86" s="24"/>
      <c r="UZ86" s="24"/>
      <c r="VA86" s="24"/>
      <c r="VB86" s="24"/>
      <c r="VC86" s="24"/>
      <c r="VD86" s="24"/>
      <c r="VE86" s="24"/>
      <c r="VF86" s="24"/>
      <c r="VG86" s="24"/>
      <c r="VH86" s="24"/>
      <c r="VI86" s="24"/>
      <c r="VJ86" s="24"/>
      <c r="VK86" s="24"/>
      <c r="VL86" s="24"/>
      <c r="VM86" s="24"/>
      <c r="VN86" s="24"/>
      <c r="VO86" s="24"/>
      <c r="VP86" s="24"/>
      <c r="VQ86" s="24"/>
      <c r="VR86" s="24"/>
      <c r="VS86" s="24"/>
      <c r="VT86" s="24"/>
      <c r="VU86" s="24"/>
      <c r="VV86" s="24"/>
      <c r="VW86" s="24"/>
      <c r="VX86" s="24"/>
      <c r="VY86" s="24"/>
      <c r="VZ86" s="24"/>
      <c r="WA86" s="24"/>
      <c r="WB86" s="24"/>
      <c r="WC86" s="24"/>
      <c r="WD86" s="24"/>
      <c r="WE86" s="24"/>
      <c r="WF86" s="24"/>
      <c r="WG86" s="24"/>
      <c r="WH86" s="24"/>
      <c r="WI86" s="24"/>
      <c r="WJ86" s="24"/>
      <c r="WK86" s="24"/>
      <c r="WL86" s="24"/>
      <c r="WM86" s="24"/>
      <c r="WN86" s="24"/>
      <c r="WO86" s="24"/>
      <c r="WP86" s="24"/>
      <c r="WQ86" s="24"/>
      <c r="WR86" s="24"/>
      <c r="WS86" s="24"/>
      <c r="WT86" s="24"/>
      <c r="WU86" s="24"/>
      <c r="WV86" s="24"/>
      <c r="WW86" s="24"/>
      <c r="WX86" s="24"/>
      <c r="WY86" s="24"/>
      <c r="WZ86" s="24"/>
      <c r="XA86" s="24"/>
      <c r="XB86" s="24"/>
      <c r="XC86" s="24"/>
      <c r="XD86" s="24"/>
      <c r="XE86" s="24"/>
      <c r="XF86" s="24"/>
      <c r="XG86" s="24"/>
      <c r="XH86" s="24"/>
      <c r="XI86" s="24"/>
      <c r="XJ86" s="24"/>
      <c r="XK86" s="24"/>
      <c r="XL86" s="24"/>
      <c r="XM86" s="24"/>
      <c r="XN86" s="24"/>
      <c r="XO86" s="24"/>
      <c r="XP86" s="24"/>
      <c r="XQ86" s="24"/>
      <c r="XR86" s="24"/>
      <c r="XS86" s="24"/>
      <c r="XT86" s="24"/>
      <c r="XU86" s="24"/>
      <c r="XV86" s="24"/>
      <c r="XW86" s="24"/>
      <c r="XX86" s="24"/>
      <c r="XY86" s="24"/>
      <c r="XZ86" s="24"/>
      <c r="YA86" s="24"/>
      <c r="YB86" s="24"/>
      <c r="YC86" s="24"/>
      <c r="YD86" s="24"/>
      <c r="YE86" s="24"/>
      <c r="YF86" s="24"/>
      <c r="YG86" s="24"/>
      <c r="YH86" s="24"/>
      <c r="YI86" s="24"/>
      <c r="YJ86" s="24"/>
      <c r="YK86" s="24"/>
      <c r="YL86" s="24"/>
      <c r="YM86" s="24"/>
      <c r="YN86" s="24"/>
      <c r="YO86" s="24"/>
      <c r="YP86" s="24"/>
      <c r="YQ86" s="24"/>
      <c r="YR86" s="24"/>
      <c r="YS86" s="24"/>
      <c r="YT86" s="24"/>
      <c r="YU86" s="24"/>
      <c r="YV86" s="24"/>
      <c r="YW86" s="24"/>
      <c r="YX86" s="24"/>
      <c r="YY86" s="24"/>
      <c r="YZ86" s="24"/>
      <c r="ZA86" s="24"/>
      <c r="ZB86" s="24"/>
      <c r="ZC86" s="24"/>
      <c r="ZD86" s="24"/>
      <c r="ZE86" s="24"/>
      <c r="ZF86" s="24"/>
      <c r="ZG86" s="24"/>
      <c r="ZH86" s="24"/>
      <c r="ZI86" s="24"/>
      <c r="ZJ86" s="24"/>
      <c r="ZK86" s="24"/>
      <c r="ZL86" s="24"/>
      <c r="ZM86" s="24"/>
      <c r="ZN86" s="24"/>
      <c r="ZO86" s="24"/>
      <c r="ZP86" s="24"/>
      <c r="ZQ86" s="24"/>
      <c r="ZR86" s="24"/>
      <c r="ZS86" s="24"/>
      <c r="ZT86" s="24"/>
      <c r="ZU86" s="24"/>
      <c r="ZV86" s="24"/>
      <c r="ZW86" s="24"/>
      <c r="ZX86" s="24"/>
      <c r="ZY86" s="24"/>
      <c r="ZZ86" s="24"/>
      <c r="AAA86" s="24"/>
      <c r="AAB86" s="24"/>
      <c r="AAC86" s="24"/>
      <c r="AAD86" s="24"/>
      <c r="AAE86" s="24"/>
      <c r="AAF86" s="24"/>
      <c r="AAG86" s="24"/>
      <c r="AAH86" s="24"/>
      <c r="AAI86" s="24"/>
      <c r="AAJ86" s="24"/>
      <c r="AAK86" s="24"/>
      <c r="AAL86" s="24"/>
      <c r="AAM86" s="24"/>
      <c r="AAN86" s="24"/>
      <c r="AAO86" s="24"/>
      <c r="AAP86" s="24"/>
      <c r="AAQ86" s="24"/>
      <c r="AAR86" s="24"/>
      <c r="AAS86" s="24"/>
      <c r="AAT86" s="24"/>
      <c r="AAU86" s="24"/>
      <c r="AAV86" s="24"/>
      <c r="AAW86" s="24"/>
      <c r="AAX86" s="24"/>
      <c r="AAY86" s="24"/>
      <c r="AAZ86" s="24"/>
      <c r="ABA86" s="24"/>
      <c r="ABB86" s="24"/>
      <c r="ABC86" s="24"/>
      <c r="ABD86" s="24"/>
      <c r="ABE86" s="24"/>
      <c r="ABF86" s="24"/>
      <c r="ABG86" s="24"/>
      <c r="ABH86" s="24"/>
      <c r="ABI86" s="24"/>
      <c r="ABJ86" s="24"/>
      <c r="ABK86" s="24"/>
      <c r="ABL86" s="24"/>
      <c r="ABM86" s="24"/>
      <c r="ABN86" s="24"/>
      <c r="ABO86" s="24"/>
      <c r="ABP86" s="24"/>
      <c r="ABQ86" s="24"/>
      <c r="ABR86" s="24"/>
      <c r="ABS86" s="24"/>
      <c r="ABT86" s="24"/>
      <c r="ABU86" s="24"/>
      <c r="ABV86" s="24"/>
      <c r="ABW86" s="24"/>
      <c r="ABX86" s="24"/>
      <c r="ABY86" s="24"/>
      <c r="ABZ86" s="24"/>
      <c r="ACA86" s="24"/>
      <c r="ACB86" s="24"/>
      <c r="ACC86" s="24"/>
      <c r="ACD86" s="24"/>
      <c r="ACE86" s="24"/>
      <c r="ACF86" s="24"/>
      <c r="ACG86" s="24"/>
      <c r="ACH86" s="24"/>
      <c r="ACI86" s="24"/>
      <c r="ACJ86" s="24"/>
      <c r="ACK86" s="24"/>
      <c r="ACL86" s="24"/>
      <c r="ACM86" s="24"/>
      <c r="ACN86" s="24"/>
      <c r="ACO86" s="24"/>
      <c r="ACP86" s="24"/>
      <c r="ACQ86" s="24"/>
      <c r="ACR86" s="24"/>
      <c r="ACS86" s="24"/>
      <c r="ACT86" s="24"/>
      <c r="ACU86" s="24"/>
      <c r="ACV86" s="24"/>
      <c r="ACW86" s="24"/>
      <c r="ACX86" s="24"/>
      <c r="ACY86" s="24"/>
      <c r="ACZ86" s="24"/>
      <c r="ADA86" s="24"/>
      <c r="ADB86" s="24"/>
      <c r="ADC86" s="24"/>
      <c r="ADD86" s="24"/>
      <c r="ADE86" s="24"/>
      <c r="ADF86" s="24"/>
      <c r="ADG86" s="24"/>
      <c r="ADH86" s="24"/>
      <c r="ADI86" s="24"/>
      <c r="ADJ86" s="24"/>
      <c r="ADK86" s="24"/>
      <c r="ADL86" s="24"/>
      <c r="ADM86" s="24"/>
      <c r="ADN86" s="24"/>
      <c r="ADO86" s="24"/>
      <c r="ADP86" s="24"/>
      <c r="ADQ86" s="24"/>
      <c r="ADR86" s="24"/>
      <c r="ADS86" s="24"/>
      <c r="ADT86" s="24"/>
      <c r="ADU86" s="24"/>
      <c r="ADV86" s="24"/>
      <c r="ADW86" s="24"/>
      <c r="ADX86" s="24"/>
      <c r="ADY86" s="24"/>
      <c r="ADZ86" s="24"/>
      <c r="AEA86" s="24"/>
      <c r="AEB86" s="24"/>
      <c r="AEC86" s="24"/>
      <c r="AED86" s="24"/>
      <c r="AEE86" s="24"/>
      <c r="AEF86" s="24"/>
      <c r="AEG86" s="24"/>
      <c r="AEH86" s="24"/>
      <c r="AEI86" s="24"/>
      <c r="AEJ86" s="24"/>
      <c r="AEK86" s="24"/>
      <c r="AEL86" s="24"/>
      <c r="AEM86" s="24"/>
      <c r="AEN86" s="24"/>
      <c r="AEO86" s="24"/>
      <c r="AEP86" s="24"/>
      <c r="AEQ86" s="24"/>
      <c r="AER86" s="24"/>
      <c r="AES86" s="24"/>
      <c r="AET86" s="24"/>
      <c r="AEU86" s="24"/>
      <c r="AEV86" s="24"/>
      <c r="AEW86" s="24"/>
      <c r="AEX86" s="24"/>
      <c r="AEY86" s="24"/>
      <c r="AEZ86" s="24"/>
      <c r="AFA86" s="24"/>
      <c r="AFB86" s="24"/>
      <c r="AFC86" s="24"/>
      <c r="AFD86" s="24"/>
      <c r="AFE86" s="24"/>
      <c r="AFF86" s="24"/>
      <c r="AFG86" s="24"/>
      <c r="AFH86" s="24"/>
      <c r="AFI86" s="24"/>
      <c r="AFJ86" s="24"/>
      <c r="AFK86" s="24"/>
      <c r="AFL86" s="24"/>
      <c r="AFM86" s="24"/>
      <c r="AFN86" s="24"/>
      <c r="AFO86" s="24"/>
      <c r="AFP86" s="24"/>
      <c r="AFQ86" s="24"/>
      <c r="AFR86" s="24"/>
      <c r="AFS86" s="24"/>
      <c r="AFT86" s="24"/>
      <c r="AFU86" s="24"/>
      <c r="AFV86" s="24"/>
      <c r="AFW86" s="24"/>
      <c r="AFX86" s="24"/>
      <c r="AFY86" s="24"/>
      <c r="AFZ86" s="24"/>
      <c r="AGA86" s="24"/>
      <c r="AGB86" s="24"/>
      <c r="AGC86" s="24"/>
      <c r="AGD86" s="24"/>
      <c r="AGE86" s="24"/>
      <c r="AGF86" s="24"/>
      <c r="AGG86" s="24"/>
      <c r="AGH86" s="24"/>
      <c r="AGI86" s="24"/>
      <c r="AGJ86" s="24"/>
      <c r="AGK86" s="24"/>
      <c r="AGL86" s="24"/>
      <c r="AGM86" s="24"/>
      <c r="AGN86" s="24"/>
      <c r="AGO86" s="24"/>
      <c r="AGP86" s="24"/>
      <c r="AGQ86" s="24"/>
      <c r="AGR86" s="24"/>
      <c r="AGS86" s="24"/>
      <c r="AGT86" s="24"/>
      <c r="AGU86" s="24"/>
      <c r="AGV86" s="24"/>
      <c r="AGW86" s="24"/>
      <c r="AGX86" s="24"/>
      <c r="AGY86" s="24"/>
      <c r="AGZ86" s="24"/>
      <c r="AHA86" s="24"/>
      <c r="AHB86" s="24"/>
      <c r="AHC86" s="24"/>
      <c r="AHD86" s="24"/>
      <c r="AHE86" s="24"/>
      <c r="AHF86" s="24"/>
      <c r="AHG86" s="24"/>
      <c r="AHH86" s="24"/>
      <c r="AHI86" s="24"/>
      <c r="AHJ86" s="24"/>
      <c r="AHK86" s="24"/>
      <c r="AHL86" s="24"/>
      <c r="AHM86" s="24"/>
      <c r="AHN86" s="24"/>
      <c r="AHO86" s="24"/>
      <c r="AHP86" s="24"/>
      <c r="AHQ86" s="24"/>
      <c r="AHR86" s="24"/>
      <c r="AHS86" s="24"/>
      <c r="AHT86" s="24"/>
      <c r="AHU86" s="24"/>
      <c r="AHV86" s="24"/>
      <c r="AHW86" s="24"/>
      <c r="AHX86" s="24"/>
      <c r="AHY86" s="24"/>
      <c r="AHZ86" s="24"/>
      <c r="AIA86" s="24"/>
      <c r="AIB86" s="24"/>
      <c r="AIC86" s="24"/>
      <c r="AID86" s="24"/>
      <c r="AIE86" s="24"/>
      <c r="AIF86" s="24"/>
      <c r="AIG86" s="24"/>
      <c r="AIH86" s="24"/>
      <c r="AII86" s="24"/>
      <c r="AIJ86" s="24"/>
      <c r="AIK86" s="24"/>
      <c r="AIL86" s="24"/>
      <c r="AIM86" s="24"/>
      <c r="AIN86" s="24"/>
      <c r="AIO86" s="24"/>
      <c r="AIP86" s="24"/>
      <c r="AIQ86" s="24"/>
      <c r="AIR86" s="24"/>
      <c r="AIS86" s="24"/>
      <c r="AIT86" s="24"/>
      <c r="AIU86" s="24"/>
      <c r="AIV86" s="24"/>
      <c r="AIW86" s="24"/>
      <c r="AIX86" s="24"/>
      <c r="AIY86" s="24"/>
      <c r="AIZ86" s="24"/>
      <c r="AJA86" s="24"/>
      <c r="AJB86" s="24"/>
      <c r="AJC86" s="24"/>
      <c r="AJD86" s="24"/>
      <c r="AJE86" s="24"/>
      <c r="AJF86" s="24"/>
      <c r="AJG86" s="24"/>
      <c r="AJH86" s="24"/>
      <c r="AJI86" s="24"/>
      <c r="AJJ86" s="24"/>
      <c r="AJK86" s="24"/>
      <c r="AJL86" s="24"/>
      <c r="AJM86" s="24"/>
      <c r="AJN86" s="24"/>
      <c r="AJO86" s="24"/>
      <c r="AJP86" s="24"/>
      <c r="AJQ86" s="24"/>
      <c r="AJR86" s="24"/>
      <c r="AJS86" s="24"/>
      <c r="AJT86" s="24"/>
      <c r="AJU86" s="24"/>
      <c r="AJV86" s="24"/>
      <c r="AJW86" s="24"/>
      <c r="AJX86" s="24"/>
      <c r="AJY86" s="24"/>
      <c r="AJZ86" s="24"/>
      <c r="AKA86" s="24"/>
      <c r="AKB86" s="24"/>
      <c r="AKC86" s="24"/>
      <c r="AKD86" s="24"/>
      <c r="AKE86" s="24"/>
      <c r="AKF86" s="24"/>
      <c r="AKG86" s="24"/>
      <c r="AKH86" s="24"/>
      <c r="AKI86" s="24"/>
      <c r="AKJ86" s="24"/>
      <c r="AKK86" s="24"/>
      <c r="AKL86" s="24"/>
      <c r="AKM86" s="24"/>
      <c r="AKN86" s="24"/>
      <c r="AKO86" s="24"/>
      <c r="AKP86" s="24"/>
      <c r="AKQ86" s="24"/>
      <c r="AKR86" s="24"/>
      <c r="AKS86" s="24"/>
      <c r="AKT86" s="24"/>
      <c r="AKU86" s="24"/>
      <c r="AKV86" s="24"/>
      <c r="AKW86" s="24"/>
      <c r="AKX86" s="24"/>
      <c r="AKY86" s="24"/>
      <c r="AKZ86" s="24"/>
      <c r="ALA86" s="24"/>
      <c r="ALB86" s="24"/>
      <c r="ALC86" s="24"/>
      <c r="ALD86" s="24"/>
      <c r="ALE86" s="24"/>
      <c r="ALF86" s="24"/>
      <c r="ALG86" s="24"/>
      <c r="ALH86" s="24"/>
      <c r="ALI86" s="24"/>
      <c r="ALJ86" s="24"/>
      <c r="ALK86" s="24"/>
      <c r="ALL86" s="24"/>
      <c r="ALM86" s="24"/>
      <c r="ALN86" s="24"/>
      <c r="ALO86" s="24"/>
      <c r="ALP86" s="24"/>
      <c r="ALQ86" s="24"/>
      <c r="ALR86" s="24"/>
      <c r="ALS86" s="24"/>
      <c r="ALT86" s="24"/>
      <c r="ALU86" s="24"/>
      <c r="ALV86" s="24"/>
      <c r="ALW86" s="24"/>
      <c r="ALX86" s="24"/>
      <c r="ALY86" s="24"/>
      <c r="ALZ86" s="24"/>
      <c r="AMA86" s="24"/>
      <c r="AMB86" s="24"/>
      <c r="AMC86" s="24"/>
    </row>
    <row r="87" spans="1:1017" s="59" customFormat="1" ht="33">
      <c r="A87" s="132" t="s">
        <v>245</v>
      </c>
      <c r="B87" s="133">
        <v>1106088</v>
      </c>
      <c r="C87" s="145" t="s">
        <v>246</v>
      </c>
      <c r="D87" s="133" t="s">
        <v>244</v>
      </c>
      <c r="E87" s="150" t="s">
        <v>63</v>
      </c>
      <c r="F87" s="143">
        <v>399.1</v>
      </c>
      <c r="G87" s="60">
        <v>68.31</v>
      </c>
      <c r="H87" s="83">
        <f>$K$6</f>
        <v>0.21229999999999999</v>
      </c>
      <c r="I87" s="60">
        <f t="shared" si="25"/>
        <v>82.81</v>
      </c>
      <c r="J87" s="60">
        <f t="shared" si="26"/>
        <v>27262.52</v>
      </c>
      <c r="K87" s="60">
        <f t="shared" si="27"/>
        <v>33049.47</v>
      </c>
      <c r="L87" s="58"/>
      <c r="M87" s="184">
        <f>M86+M77</f>
        <v>30668.430000000022</v>
      </c>
      <c r="N87" s="24"/>
      <c r="O87" s="24"/>
      <c r="P87" s="24"/>
      <c r="Q87" s="24"/>
      <c r="R87" s="24"/>
      <c r="S87" s="24"/>
      <c r="T87" s="24"/>
      <c r="U87" s="24"/>
      <c r="V87" s="24"/>
      <c r="W87" s="24"/>
      <c r="X87" s="24"/>
      <c r="Y87" s="24"/>
      <c r="Z87" s="24"/>
      <c r="AA87" s="24"/>
      <c r="AB87" s="24"/>
      <c r="AC87" s="24"/>
      <c r="AD87" s="24"/>
      <c r="AE87" s="24"/>
      <c r="AF87" s="24"/>
      <c r="AG87" s="24"/>
      <c r="AH87" s="24"/>
      <c r="AI87" s="24"/>
      <c r="AJ87" s="24"/>
      <c r="AK87" s="24"/>
      <c r="AL87" s="24"/>
      <c r="AM87" s="24"/>
      <c r="AN87" s="24"/>
      <c r="AO87" s="24"/>
      <c r="AP87" s="24"/>
      <c r="AQ87" s="24"/>
      <c r="AR87" s="24"/>
      <c r="AS87" s="24"/>
      <c r="AT87" s="24"/>
      <c r="AU87" s="24"/>
      <c r="AV87" s="24"/>
      <c r="AW87" s="24"/>
      <c r="AX87" s="24"/>
      <c r="AY87" s="24"/>
      <c r="AZ87" s="24"/>
      <c r="BA87" s="24"/>
      <c r="BB87" s="24"/>
      <c r="BC87" s="24"/>
      <c r="BD87" s="24"/>
      <c r="BE87" s="24"/>
      <c r="BF87" s="24"/>
      <c r="BG87" s="24"/>
      <c r="BH87" s="24"/>
      <c r="BI87" s="24"/>
      <c r="BJ87" s="24"/>
      <c r="BK87" s="24"/>
      <c r="BL87" s="24"/>
      <c r="BM87" s="24"/>
      <c r="BN87" s="24"/>
      <c r="BO87" s="24"/>
      <c r="BP87" s="24"/>
      <c r="BQ87" s="24"/>
      <c r="BR87" s="24"/>
      <c r="BS87" s="24"/>
      <c r="BT87" s="24"/>
      <c r="BU87" s="24"/>
      <c r="BV87" s="24"/>
      <c r="BW87" s="24"/>
      <c r="BX87" s="24"/>
      <c r="BY87" s="24"/>
      <c r="BZ87" s="24"/>
      <c r="CA87" s="24"/>
      <c r="CB87" s="24"/>
      <c r="CC87" s="24"/>
      <c r="CD87" s="24"/>
      <c r="CE87" s="24"/>
      <c r="CF87" s="24"/>
      <c r="CG87" s="24"/>
      <c r="CH87" s="24"/>
      <c r="CI87" s="24"/>
      <c r="CJ87" s="24"/>
      <c r="CK87" s="24"/>
      <c r="CL87" s="24"/>
      <c r="CM87" s="24"/>
      <c r="CN87" s="24"/>
      <c r="CO87" s="24"/>
      <c r="CP87" s="24"/>
      <c r="CQ87" s="24"/>
      <c r="CR87" s="24"/>
      <c r="CS87" s="24"/>
      <c r="CT87" s="24"/>
      <c r="CU87" s="24"/>
      <c r="CV87" s="24"/>
      <c r="CW87" s="24"/>
      <c r="CX87" s="24"/>
      <c r="CY87" s="24"/>
      <c r="CZ87" s="24"/>
      <c r="DA87" s="24"/>
      <c r="DB87" s="24"/>
      <c r="DC87" s="24"/>
      <c r="DD87" s="24"/>
      <c r="DE87" s="24"/>
      <c r="DF87" s="24"/>
      <c r="DG87" s="24"/>
      <c r="DH87" s="24"/>
      <c r="DI87" s="24"/>
      <c r="DJ87" s="24"/>
      <c r="DK87" s="24"/>
      <c r="DL87" s="24"/>
      <c r="DM87" s="24"/>
      <c r="DN87" s="24"/>
      <c r="DO87" s="24"/>
      <c r="DP87" s="24"/>
      <c r="DQ87" s="24"/>
      <c r="DR87" s="24"/>
      <c r="DS87" s="24"/>
      <c r="DT87" s="24"/>
      <c r="DU87" s="24"/>
      <c r="DV87" s="24"/>
      <c r="DW87" s="24"/>
      <c r="DX87" s="24"/>
      <c r="DY87" s="24"/>
      <c r="DZ87" s="24"/>
      <c r="EA87" s="24"/>
      <c r="EB87" s="24"/>
      <c r="EC87" s="24"/>
      <c r="ED87" s="24"/>
      <c r="EE87" s="24"/>
      <c r="EF87" s="24"/>
      <c r="EG87" s="24"/>
      <c r="EH87" s="24"/>
      <c r="EI87" s="24"/>
      <c r="EJ87" s="24"/>
      <c r="EK87" s="24"/>
      <c r="EL87" s="24"/>
      <c r="EM87" s="24"/>
      <c r="EN87" s="24"/>
      <c r="EO87" s="24"/>
      <c r="EP87" s="24"/>
      <c r="EQ87" s="24"/>
      <c r="ER87" s="24"/>
      <c r="ES87" s="24"/>
      <c r="ET87" s="24"/>
      <c r="EU87" s="24"/>
      <c r="EV87" s="24"/>
      <c r="EW87" s="24"/>
      <c r="EX87" s="24"/>
      <c r="EY87" s="24"/>
      <c r="EZ87" s="24"/>
      <c r="FA87" s="24"/>
      <c r="FB87" s="24"/>
      <c r="FC87" s="24"/>
      <c r="FD87" s="24"/>
      <c r="FE87" s="24"/>
      <c r="FF87" s="24"/>
      <c r="FG87" s="24"/>
      <c r="FH87" s="24"/>
      <c r="FI87" s="24"/>
      <c r="FJ87" s="24"/>
      <c r="FK87" s="24"/>
      <c r="FL87" s="24"/>
      <c r="FM87" s="24"/>
      <c r="FN87" s="24"/>
      <c r="FO87" s="24"/>
      <c r="FP87" s="24"/>
      <c r="FQ87" s="24"/>
      <c r="FR87" s="24"/>
      <c r="FS87" s="24"/>
      <c r="FT87" s="24"/>
      <c r="FU87" s="24"/>
      <c r="FV87" s="24"/>
      <c r="FW87" s="24"/>
      <c r="FX87" s="24"/>
      <c r="FY87" s="24"/>
      <c r="FZ87" s="24"/>
      <c r="GA87" s="24"/>
      <c r="GB87" s="24"/>
      <c r="GC87" s="24"/>
      <c r="GD87" s="24"/>
      <c r="GE87" s="24"/>
      <c r="GF87" s="24"/>
      <c r="GG87" s="24"/>
      <c r="GH87" s="24"/>
      <c r="GI87" s="24"/>
      <c r="GJ87" s="24"/>
      <c r="GK87" s="24"/>
      <c r="GL87" s="24"/>
      <c r="GM87" s="24"/>
      <c r="GN87" s="24"/>
      <c r="GO87" s="24"/>
      <c r="GP87" s="24"/>
      <c r="GQ87" s="24"/>
      <c r="GR87" s="24"/>
      <c r="GS87" s="24"/>
      <c r="GT87" s="24"/>
      <c r="GU87" s="24"/>
      <c r="GV87" s="24"/>
      <c r="GW87" s="24"/>
      <c r="GX87" s="24"/>
      <c r="GY87" s="24"/>
      <c r="GZ87" s="24"/>
      <c r="HA87" s="24"/>
      <c r="HB87" s="24"/>
      <c r="HC87" s="24"/>
      <c r="HD87" s="24"/>
      <c r="HE87" s="24"/>
      <c r="HF87" s="24"/>
      <c r="HG87" s="24"/>
      <c r="HH87" s="24"/>
      <c r="HI87" s="24"/>
      <c r="HJ87" s="24"/>
      <c r="HK87" s="24"/>
      <c r="HL87" s="24"/>
      <c r="HM87" s="24"/>
      <c r="HN87" s="24"/>
      <c r="HO87" s="24"/>
      <c r="HP87" s="24"/>
      <c r="HQ87" s="24"/>
      <c r="HR87" s="24"/>
      <c r="HS87" s="24"/>
      <c r="HT87" s="24"/>
      <c r="HU87" s="24"/>
      <c r="HV87" s="24"/>
      <c r="HW87" s="24"/>
      <c r="HX87" s="24"/>
      <c r="HY87" s="24"/>
      <c r="HZ87" s="24"/>
      <c r="IA87" s="24"/>
      <c r="IB87" s="24"/>
      <c r="IC87" s="24"/>
      <c r="ID87" s="24"/>
      <c r="IE87" s="24"/>
      <c r="IF87" s="24"/>
      <c r="IG87" s="24"/>
      <c r="IH87" s="24"/>
      <c r="II87" s="24"/>
      <c r="IJ87" s="24"/>
      <c r="IK87" s="24"/>
      <c r="IL87" s="24"/>
      <c r="IM87" s="24"/>
      <c r="IN87" s="24"/>
      <c r="IO87" s="24"/>
      <c r="IP87" s="24"/>
      <c r="IQ87" s="24"/>
      <c r="IR87" s="24"/>
      <c r="IS87" s="24"/>
      <c r="IT87" s="24"/>
      <c r="IU87" s="24"/>
      <c r="IV87" s="24"/>
      <c r="IW87" s="24"/>
      <c r="IX87" s="24"/>
      <c r="IY87" s="24"/>
      <c r="IZ87" s="24"/>
      <c r="JA87" s="24"/>
      <c r="JB87" s="24"/>
      <c r="JC87" s="24"/>
      <c r="JD87" s="24"/>
      <c r="JE87" s="24"/>
      <c r="JF87" s="24"/>
      <c r="JG87" s="24"/>
      <c r="JH87" s="24"/>
      <c r="JI87" s="24"/>
      <c r="JJ87" s="24"/>
      <c r="JK87" s="24"/>
      <c r="JL87" s="24"/>
      <c r="JM87" s="24"/>
      <c r="JN87" s="24"/>
      <c r="JO87" s="24"/>
      <c r="JP87" s="24"/>
      <c r="JQ87" s="24"/>
      <c r="JR87" s="24"/>
      <c r="JS87" s="24"/>
      <c r="JT87" s="24"/>
      <c r="JU87" s="24"/>
      <c r="JV87" s="24"/>
      <c r="JW87" s="24"/>
      <c r="JX87" s="24"/>
      <c r="JY87" s="24"/>
      <c r="JZ87" s="24"/>
      <c r="KA87" s="24"/>
      <c r="KB87" s="24"/>
      <c r="KC87" s="24"/>
      <c r="KD87" s="24"/>
      <c r="KE87" s="24"/>
      <c r="KF87" s="24"/>
      <c r="KG87" s="24"/>
      <c r="KH87" s="24"/>
      <c r="KI87" s="24"/>
      <c r="KJ87" s="24"/>
      <c r="KK87" s="24"/>
      <c r="KL87" s="24"/>
      <c r="KM87" s="24"/>
      <c r="KN87" s="24"/>
      <c r="KO87" s="24"/>
      <c r="KP87" s="24"/>
      <c r="KQ87" s="24"/>
      <c r="KR87" s="24"/>
      <c r="KS87" s="24"/>
      <c r="KT87" s="24"/>
      <c r="KU87" s="24"/>
      <c r="KV87" s="24"/>
      <c r="KW87" s="24"/>
      <c r="KX87" s="24"/>
      <c r="KY87" s="24"/>
      <c r="KZ87" s="24"/>
      <c r="LA87" s="24"/>
      <c r="LB87" s="24"/>
      <c r="LC87" s="24"/>
      <c r="LD87" s="24"/>
      <c r="LE87" s="24"/>
      <c r="LF87" s="24"/>
      <c r="LG87" s="24"/>
      <c r="LH87" s="24"/>
      <c r="LI87" s="24"/>
      <c r="LJ87" s="24"/>
      <c r="LK87" s="24"/>
      <c r="LL87" s="24"/>
      <c r="LM87" s="24"/>
      <c r="LN87" s="24"/>
      <c r="LO87" s="24"/>
      <c r="LP87" s="24"/>
      <c r="LQ87" s="24"/>
      <c r="LR87" s="24"/>
      <c r="LS87" s="24"/>
      <c r="LT87" s="24"/>
      <c r="LU87" s="24"/>
      <c r="LV87" s="24"/>
      <c r="LW87" s="24"/>
      <c r="LX87" s="24"/>
      <c r="LY87" s="24"/>
      <c r="LZ87" s="24"/>
      <c r="MA87" s="24"/>
      <c r="MB87" s="24"/>
      <c r="MC87" s="24"/>
      <c r="MD87" s="24"/>
      <c r="ME87" s="24"/>
      <c r="MF87" s="24"/>
      <c r="MG87" s="24"/>
      <c r="MH87" s="24"/>
      <c r="MI87" s="24"/>
      <c r="MJ87" s="24"/>
      <c r="MK87" s="24"/>
      <c r="ML87" s="24"/>
      <c r="MM87" s="24"/>
      <c r="MN87" s="24"/>
      <c r="MO87" s="24"/>
      <c r="MP87" s="24"/>
      <c r="MQ87" s="24"/>
      <c r="MR87" s="24"/>
      <c r="MS87" s="24"/>
      <c r="MT87" s="24"/>
      <c r="MU87" s="24"/>
      <c r="MV87" s="24"/>
      <c r="MW87" s="24"/>
      <c r="MX87" s="24"/>
      <c r="MY87" s="24"/>
      <c r="MZ87" s="24"/>
      <c r="NA87" s="24"/>
      <c r="NB87" s="24"/>
      <c r="NC87" s="24"/>
      <c r="ND87" s="24"/>
      <c r="NE87" s="24"/>
      <c r="NF87" s="24"/>
      <c r="NG87" s="24"/>
      <c r="NH87" s="24"/>
      <c r="NI87" s="24"/>
      <c r="NJ87" s="24"/>
      <c r="NK87" s="24"/>
      <c r="NL87" s="24"/>
      <c r="NM87" s="24"/>
      <c r="NN87" s="24"/>
      <c r="NO87" s="24"/>
      <c r="NP87" s="24"/>
      <c r="NQ87" s="24"/>
      <c r="NR87" s="24"/>
      <c r="NS87" s="24"/>
      <c r="NT87" s="24"/>
      <c r="NU87" s="24"/>
      <c r="NV87" s="24"/>
      <c r="NW87" s="24"/>
      <c r="NX87" s="24"/>
      <c r="NY87" s="24"/>
      <c r="NZ87" s="24"/>
      <c r="OA87" s="24"/>
      <c r="OB87" s="24"/>
      <c r="OC87" s="24"/>
      <c r="OD87" s="24"/>
      <c r="OE87" s="24"/>
      <c r="OF87" s="24"/>
      <c r="OG87" s="24"/>
      <c r="OH87" s="24"/>
      <c r="OI87" s="24"/>
      <c r="OJ87" s="24"/>
      <c r="OK87" s="24"/>
      <c r="OL87" s="24"/>
      <c r="OM87" s="24"/>
      <c r="ON87" s="24"/>
      <c r="OO87" s="24"/>
      <c r="OP87" s="24"/>
      <c r="OQ87" s="24"/>
      <c r="OR87" s="24"/>
      <c r="OS87" s="24"/>
      <c r="OT87" s="24"/>
      <c r="OU87" s="24"/>
      <c r="OV87" s="24"/>
      <c r="OW87" s="24"/>
      <c r="OX87" s="24"/>
      <c r="OY87" s="24"/>
      <c r="OZ87" s="24"/>
      <c r="PA87" s="24"/>
      <c r="PB87" s="24"/>
      <c r="PC87" s="24"/>
      <c r="PD87" s="24"/>
      <c r="PE87" s="24"/>
      <c r="PF87" s="24"/>
      <c r="PG87" s="24"/>
      <c r="PH87" s="24"/>
      <c r="PI87" s="24"/>
      <c r="PJ87" s="24"/>
      <c r="PK87" s="24"/>
      <c r="PL87" s="24"/>
      <c r="PM87" s="24"/>
      <c r="PN87" s="24"/>
      <c r="PO87" s="24"/>
      <c r="PP87" s="24"/>
      <c r="PQ87" s="24"/>
      <c r="PR87" s="24"/>
      <c r="PS87" s="24"/>
      <c r="PT87" s="24"/>
      <c r="PU87" s="24"/>
      <c r="PV87" s="24"/>
      <c r="PW87" s="24"/>
      <c r="PX87" s="24"/>
      <c r="PY87" s="24"/>
      <c r="PZ87" s="24"/>
      <c r="QA87" s="24"/>
      <c r="QB87" s="24"/>
      <c r="QC87" s="24"/>
      <c r="QD87" s="24"/>
      <c r="QE87" s="24"/>
      <c r="QF87" s="24"/>
      <c r="QG87" s="24"/>
      <c r="QH87" s="24"/>
      <c r="QI87" s="24"/>
      <c r="QJ87" s="24"/>
      <c r="QK87" s="24"/>
      <c r="QL87" s="24"/>
      <c r="QM87" s="24"/>
      <c r="QN87" s="24"/>
      <c r="QO87" s="24"/>
      <c r="QP87" s="24"/>
      <c r="QQ87" s="24"/>
      <c r="QR87" s="24"/>
      <c r="QS87" s="24"/>
      <c r="QT87" s="24"/>
      <c r="QU87" s="24"/>
      <c r="QV87" s="24"/>
      <c r="QW87" s="24"/>
      <c r="QX87" s="24"/>
      <c r="QY87" s="24"/>
      <c r="QZ87" s="24"/>
      <c r="RA87" s="24"/>
      <c r="RB87" s="24"/>
      <c r="RC87" s="24"/>
      <c r="RD87" s="24"/>
      <c r="RE87" s="24"/>
      <c r="RF87" s="24"/>
      <c r="RG87" s="24"/>
      <c r="RH87" s="24"/>
      <c r="RI87" s="24"/>
      <c r="RJ87" s="24"/>
      <c r="RK87" s="24"/>
      <c r="RL87" s="24"/>
      <c r="RM87" s="24"/>
      <c r="RN87" s="24"/>
      <c r="RO87" s="24"/>
      <c r="RP87" s="24"/>
      <c r="RQ87" s="24"/>
      <c r="RR87" s="24"/>
      <c r="RS87" s="24"/>
      <c r="RT87" s="24"/>
      <c r="RU87" s="24"/>
      <c r="RV87" s="24"/>
      <c r="RW87" s="24"/>
      <c r="RX87" s="24"/>
      <c r="RY87" s="24"/>
      <c r="RZ87" s="24"/>
      <c r="SA87" s="24"/>
      <c r="SB87" s="24"/>
      <c r="SC87" s="24"/>
      <c r="SD87" s="24"/>
      <c r="SE87" s="24"/>
      <c r="SF87" s="24"/>
      <c r="SG87" s="24"/>
      <c r="SH87" s="24"/>
      <c r="SI87" s="24"/>
      <c r="SJ87" s="24"/>
      <c r="SK87" s="24"/>
      <c r="SL87" s="24"/>
      <c r="SM87" s="24"/>
      <c r="SN87" s="24"/>
      <c r="SO87" s="24"/>
      <c r="SP87" s="24"/>
      <c r="SQ87" s="24"/>
      <c r="SR87" s="24"/>
      <c r="SS87" s="24"/>
      <c r="ST87" s="24"/>
      <c r="SU87" s="24"/>
      <c r="SV87" s="24"/>
      <c r="SW87" s="24"/>
      <c r="SX87" s="24"/>
      <c r="SY87" s="24"/>
      <c r="SZ87" s="24"/>
      <c r="TA87" s="24"/>
      <c r="TB87" s="24"/>
      <c r="TC87" s="24"/>
      <c r="TD87" s="24"/>
      <c r="TE87" s="24"/>
      <c r="TF87" s="24"/>
      <c r="TG87" s="24"/>
      <c r="TH87" s="24"/>
      <c r="TI87" s="24"/>
      <c r="TJ87" s="24"/>
      <c r="TK87" s="24"/>
      <c r="TL87" s="24"/>
      <c r="TM87" s="24"/>
      <c r="TN87" s="24"/>
      <c r="TO87" s="24"/>
      <c r="TP87" s="24"/>
      <c r="TQ87" s="24"/>
      <c r="TR87" s="24"/>
      <c r="TS87" s="24"/>
      <c r="TT87" s="24"/>
      <c r="TU87" s="24"/>
      <c r="TV87" s="24"/>
      <c r="TW87" s="24"/>
      <c r="TX87" s="24"/>
      <c r="TY87" s="24"/>
      <c r="TZ87" s="24"/>
      <c r="UA87" s="24"/>
      <c r="UB87" s="24"/>
      <c r="UC87" s="24"/>
      <c r="UD87" s="24"/>
      <c r="UE87" s="24"/>
      <c r="UF87" s="24"/>
      <c r="UG87" s="24"/>
      <c r="UH87" s="24"/>
      <c r="UI87" s="24"/>
      <c r="UJ87" s="24"/>
      <c r="UK87" s="24"/>
      <c r="UL87" s="24"/>
      <c r="UM87" s="24"/>
      <c r="UN87" s="24"/>
      <c r="UO87" s="24"/>
      <c r="UP87" s="24"/>
      <c r="UQ87" s="24"/>
      <c r="UR87" s="24"/>
      <c r="US87" s="24"/>
      <c r="UT87" s="24"/>
      <c r="UU87" s="24"/>
      <c r="UV87" s="24"/>
      <c r="UW87" s="24"/>
      <c r="UX87" s="24"/>
      <c r="UY87" s="24"/>
      <c r="UZ87" s="24"/>
      <c r="VA87" s="24"/>
      <c r="VB87" s="24"/>
      <c r="VC87" s="24"/>
      <c r="VD87" s="24"/>
      <c r="VE87" s="24"/>
      <c r="VF87" s="24"/>
      <c r="VG87" s="24"/>
      <c r="VH87" s="24"/>
      <c r="VI87" s="24"/>
      <c r="VJ87" s="24"/>
      <c r="VK87" s="24"/>
      <c r="VL87" s="24"/>
      <c r="VM87" s="24"/>
      <c r="VN87" s="24"/>
      <c r="VO87" s="24"/>
      <c r="VP87" s="24"/>
      <c r="VQ87" s="24"/>
      <c r="VR87" s="24"/>
      <c r="VS87" s="24"/>
      <c r="VT87" s="24"/>
      <c r="VU87" s="24"/>
      <c r="VV87" s="24"/>
      <c r="VW87" s="24"/>
      <c r="VX87" s="24"/>
      <c r="VY87" s="24"/>
      <c r="VZ87" s="24"/>
      <c r="WA87" s="24"/>
      <c r="WB87" s="24"/>
      <c r="WC87" s="24"/>
      <c r="WD87" s="24"/>
      <c r="WE87" s="24"/>
      <c r="WF87" s="24"/>
      <c r="WG87" s="24"/>
      <c r="WH87" s="24"/>
      <c r="WI87" s="24"/>
      <c r="WJ87" s="24"/>
      <c r="WK87" s="24"/>
      <c r="WL87" s="24"/>
      <c r="WM87" s="24"/>
      <c r="WN87" s="24"/>
      <c r="WO87" s="24"/>
      <c r="WP87" s="24"/>
      <c r="WQ87" s="24"/>
      <c r="WR87" s="24"/>
      <c r="WS87" s="24"/>
      <c r="WT87" s="24"/>
      <c r="WU87" s="24"/>
      <c r="WV87" s="24"/>
      <c r="WW87" s="24"/>
      <c r="WX87" s="24"/>
      <c r="WY87" s="24"/>
      <c r="WZ87" s="24"/>
      <c r="XA87" s="24"/>
      <c r="XB87" s="24"/>
      <c r="XC87" s="24"/>
      <c r="XD87" s="24"/>
      <c r="XE87" s="24"/>
      <c r="XF87" s="24"/>
      <c r="XG87" s="24"/>
      <c r="XH87" s="24"/>
      <c r="XI87" s="24"/>
      <c r="XJ87" s="24"/>
      <c r="XK87" s="24"/>
      <c r="XL87" s="24"/>
      <c r="XM87" s="24"/>
      <c r="XN87" s="24"/>
      <c r="XO87" s="24"/>
      <c r="XP87" s="24"/>
      <c r="XQ87" s="24"/>
      <c r="XR87" s="24"/>
      <c r="XS87" s="24"/>
      <c r="XT87" s="24"/>
      <c r="XU87" s="24"/>
      <c r="XV87" s="24"/>
      <c r="XW87" s="24"/>
      <c r="XX87" s="24"/>
      <c r="XY87" s="24"/>
      <c r="XZ87" s="24"/>
      <c r="YA87" s="24"/>
      <c r="YB87" s="24"/>
      <c r="YC87" s="24"/>
      <c r="YD87" s="24"/>
      <c r="YE87" s="24"/>
      <c r="YF87" s="24"/>
      <c r="YG87" s="24"/>
      <c r="YH87" s="24"/>
      <c r="YI87" s="24"/>
      <c r="YJ87" s="24"/>
      <c r="YK87" s="24"/>
      <c r="YL87" s="24"/>
      <c r="YM87" s="24"/>
      <c r="YN87" s="24"/>
      <c r="YO87" s="24"/>
      <c r="YP87" s="24"/>
      <c r="YQ87" s="24"/>
      <c r="YR87" s="24"/>
      <c r="YS87" s="24"/>
      <c r="YT87" s="24"/>
      <c r="YU87" s="24"/>
      <c r="YV87" s="24"/>
      <c r="YW87" s="24"/>
      <c r="YX87" s="24"/>
      <c r="YY87" s="24"/>
      <c r="YZ87" s="24"/>
      <c r="ZA87" s="24"/>
      <c r="ZB87" s="24"/>
      <c r="ZC87" s="24"/>
      <c r="ZD87" s="24"/>
      <c r="ZE87" s="24"/>
      <c r="ZF87" s="24"/>
      <c r="ZG87" s="24"/>
      <c r="ZH87" s="24"/>
      <c r="ZI87" s="24"/>
      <c r="ZJ87" s="24"/>
      <c r="ZK87" s="24"/>
      <c r="ZL87" s="24"/>
      <c r="ZM87" s="24"/>
      <c r="ZN87" s="24"/>
      <c r="ZO87" s="24"/>
      <c r="ZP87" s="24"/>
      <c r="ZQ87" s="24"/>
      <c r="ZR87" s="24"/>
      <c r="ZS87" s="24"/>
      <c r="ZT87" s="24"/>
      <c r="ZU87" s="24"/>
      <c r="ZV87" s="24"/>
      <c r="ZW87" s="24"/>
      <c r="ZX87" s="24"/>
      <c r="ZY87" s="24"/>
      <c r="ZZ87" s="24"/>
      <c r="AAA87" s="24"/>
      <c r="AAB87" s="24"/>
      <c r="AAC87" s="24"/>
      <c r="AAD87" s="24"/>
      <c r="AAE87" s="24"/>
      <c r="AAF87" s="24"/>
      <c r="AAG87" s="24"/>
      <c r="AAH87" s="24"/>
      <c r="AAI87" s="24"/>
      <c r="AAJ87" s="24"/>
      <c r="AAK87" s="24"/>
      <c r="AAL87" s="24"/>
      <c r="AAM87" s="24"/>
      <c r="AAN87" s="24"/>
      <c r="AAO87" s="24"/>
      <c r="AAP87" s="24"/>
      <c r="AAQ87" s="24"/>
      <c r="AAR87" s="24"/>
      <c r="AAS87" s="24"/>
      <c r="AAT87" s="24"/>
      <c r="AAU87" s="24"/>
      <c r="AAV87" s="24"/>
      <c r="AAW87" s="24"/>
      <c r="AAX87" s="24"/>
      <c r="AAY87" s="24"/>
      <c r="AAZ87" s="24"/>
      <c r="ABA87" s="24"/>
      <c r="ABB87" s="24"/>
      <c r="ABC87" s="24"/>
      <c r="ABD87" s="24"/>
      <c r="ABE87" s="24"/>
      <c r="ABF87" s="24"/>
      <c r="ABG87" s="24"/>
      <c r="ABH87" s="24"/>
      <c r="ABI87" s="24"/>
      <c r="ABJ87" s="24"/>
      <c r="ABK87" s="24"/>
      <c r="ABL87" s="24"/>
      <c r="ABM87" s="24"/>
      <c r="ABN87" s="24"/>
      <c r="ABO87" s="24"/>
      <c r="ABP87" s="24"/>
      <c r="ABQ87" s="24"/>
      <c r="ABR87" s="24"/>
      <c r="ABS87" s="24"/>
      <c r="ABT87" s="24"/>
      <c r="ABU87" s="24"/>
      <c r="ABV87" s="24"/>
      <c r="ABW87" s="24"/>
      <c r="ABX87" s="24"/>
      <c r="ABY87" s="24"/>
      <c r="ABZ87" s="24"/>
      <c r="ACA87" s="24"/>
      <c r="ACB87" s="24"/>
      <c r="ACC87" s="24"/>
      <c r="ACD87" s="24"/>
      <c r="ACE87" s="24"/>
      <c r="ACF87" s="24"/>
      <c r="ACG87" s="24"/>
      <c r="ACH87" s="24"/>
      <c r="ACI87" s="24"/>
      <c r="ACJ87" s="24"/>
      <c r="ACK87" s="24"/>
      <c r="ACL87" s="24"/>
      <c r="ACM87" s="24"/>
      <c r="ACN87" s="24"/>
      <c r="ACO87" s="24"/>
      <c r="ACP87" s="24"/>
      <c r="ACQ87" s="24"/>
      <c r="ACR87" s="24"/>
      <c r="ACS87" s="24"/>
      <c r="ACT87" s="24"/>
      <c r="ACU87" s="24"/>
      <c r="ACV87" s="24"/>
      <c r="ACW87" s="24"/>
      <c r="ACX87" s="24"/>
      <c r="ACY87" s="24"/>
      <c r="ACZ87" s="24"/>
      <c r="ADA87" s="24"/>
      <c r="ADB87" s="24"/>
      <c r="ADC87" s="24"/>
      <c r="ADD87" s="24"/>
      <c r="ADE87" s="24"/>
      <c r="ADF87" s="24"/>
      <c r="ADG87" s="24"/>
      <c r="ADH87" s="24"/>
      <c r="ADI87" s="24"/>
      <c r="ADJ87" s="24"/>
      <c r="ADK87" s="24"/>
      <c r="ADL87" s="24"/>
      <c r="ADM87" s="24"/>
      <c r="ADN87" s="24"/>
      <c r="ADO87" s="24"/>
      <c r="ADP87" s="24"/>
      <c r="ADQ87" s="24"/>
      <c r="ADR87" s="24"/>
      <c r="ADS87" s="24"/>
      <c r="ADT87" s="24"/>
      <c r="ADU87" s="24"/>
      <c r="ADV87" s="24"/>
      <c r="ADW87" s="24"/>
      <c r="ADX87" s="24"/>
      <c r="ADY87" s="24"/>
      <c r="ADZ87" s="24"/>
      <c r="AEA87" s="24"/>
      <c r="AEB87" s="24"/>
      <c r="AEC87" s="24"/>
      <c r="AED87" s="24"/>
      <c r="AEE87" s="24"/>
      <c r="AEF87" s="24"/>
      <c r="AEG87" s="24"/>
      <c r="AEH87" s="24"/>
      <c r="AEI87" s="24"/>
      <c r="AEJ87" s="24"/>
      <c r="AEK87" s="24"/>
      <c r="AEL87" s="24"/>
      <c r="AEM87" s="24"/>
      <c r="AEN87" s="24"/>
      <c r="AEO87" s="24"/>
      <c r="AEP87" s="24"/>
      <c r="AEQ87" s="24"/>
      <c r="AER87" s="24"/>
      <c r="AES87" s="24"/>
      <c r="AET87" s="24"/>
      <c r="AEU87" s="24"/>
      <c r="AEV87" s="24"/>
      <c r="AEW87" s="24"/>
      <c r="AEX87" s="24"/>
      <c r="AEY87" s="24"/>
      <c r="AEZ87" s="24"/>
      <c r="AFA87" s="24"/>
      <c r="AFB87" s="24"/>
      <c r="AFC87" s="24"/>
      <c r="AFD87" s="24"/>
      <c r="AFE87" s="24"/>
      <c r="AFF87" s="24"/>
      <c r="AFG87" s="24"/>
      <c r="AFH87" s="24"/>
      <c r="AFI87" s="24"/>
      <c r="AFJ87" s="24"/>
      <c r="AFK87" s="24"/>
      <c r="AFL87" s="24"/>
      <c r="AFM87" s="24"/>
      <c r="AFN87" s="24"/>
      <c r="AFO87" s="24"/>
      <c r="AFP87" s="24"/>
      <c r="AFQ87" s="24"/>
      <c r="AFR87" s="24"/>
      <c r="AFS87" s="24"/>
      <c r="AFT87" s="24"/>
      <c r="AFU87" s="24"/>
      <c r="AFV87" s="24"/>
      <c r="AFW87" s="24"/>
      <c r="AFX87" s="24"/>
      <c r="AFY87" s="24"/>
      <c r="AFZ87" s="24"/>
      <c r="AGA87" s="24"/>
      <c r="AGB87" s="24"/>
      <c r="AGC87" s="24"/>
      <c r="AGD87" s="24"/>
      <c r="AGE87" s="24"/>
      <c r="AGF87" s="24"/>
      <c r="AGG87" s="24"/>
      <c r="AGH87" s="24"/>
      <c r="AGI87" s="24"/>
      <c r="AGJ87" s="24"/>
      <c r="AGK87" s="24"/>
      <c r="AGL87" s="24"/>
      <c r="AGM87" s="24"/>
      <c r="AGN87" s="24"/>
      <c r="AGO87" s="24"/>
      <c r="AGP87" s="24"/>
      <c r="AGQ87" s="24"/>
      <c r="AGR87" s="24"/>
      <c r="AGS87" s="24"/>
      <c r="AGT87" s="24"/>
      <c r="AGU87" s="24"/>
      <c r="AGV87" s="24"/>
      <c r="AGW87" s="24"/>
      <c r="AGX87" s="24"/>
      <c r="AGY87" s="24"/>
      <c r="AGZ87" s="24"/>
      <c r="AHA87" s="24"/>
      <c r="AHB87" s="24"/>
      <c r="AHC87" s="24"/>
      <c r="AHD87" s="24"/>
      <c r="AHE87" s="24"/>
      <c r="AHF87" s="24"/>
      <c r="AHG87" s="24"/>
      <c r="AHH87" s="24"/>
      <c r="AHI87" s="24"/>
      <c r="AHJ87" s="24"/>
      <c r="AHK87" s="24"/>
      <c r="AHL87" s="24"/>
      <c r="AHM87" s="24"/>
      <c r="AHN87" s="24"/>
      <c r="AHO87" s="24"/>
      <c r="AHP87" s="24"/>
      <c r="AHQ87" s="24"/>
      <c r="AHR87" s="24"/>
      <c r="AHS87" s="24"/>
      <c r="AHT87" s="24"/>
      <c r="AHU87" s="24"/>
      <c r="AHV87" s="24"/>
      <c r="AHW87" s="24"/>
      <c r="AHX87" s="24"/>
      <c r="AHY87" s="24"/>
      <c r="AHZ87" s="24"/>
      <c r="AIA87" s="24"/>
      <c r="AIB87" s="24"/>
      <c r="AIC87" s="24"/>
      <c r="AID87" s="24"/>
      <c r="AIE87" s="24"/>
      <c r="AIF87" s="24"/>
      <c r="AIG87" s="24"/>
      <c r="AIH87" s="24"/>
      <c r="AII87" s="24"/>
      <c r="AIJ87" s="24"/>
      <c r="AIK87" s="24"/>
      <c r="AIL87" s="24"/>
      <c r="AIM87" s="24"/>
      <c r="AIN87" s="24"/>
      <c r="AIO87" s="24"/>
      <c r="AIP87" s="24"/>
      <c r="AIQ87" s="24"/>
      <c r="AIR87" s="24"/>
      <c r="AIS87" s="24"/>
      <c r="AIT87" s="24"/>
      <c r="AIU87" s="24"/>
      <c r="AIV87" s="24"/>
      <c r="AIW87" s="24"/>
      <c r="AIX87" s="24"/>
      <c r="AIY87" s="24"/>
      <c r="AIZ87" s="24"/>
      <c r="AJA87" s="24"/>
      <c r="AJB87" s="24"/>
      <c r="AJC87" s="24"/>
      <c r="AJD87" s="24"/>
      <c r="AJE87" s="24"/>
      <c r="AJF87" s="24"/>
      <c r="AJG87" s="24"/>
      <c r="AJH87" s="24"/>
      <c r="AJI87" s="24"/>
      <c r="AJJ87" s="24"/>
      <c r="AJK87" s="24"/>
      <c r="AJL87" s="24"/>
      <c r="AJM87" s="24"/>
      <c r="AJN87" s="24"/>
      <c r="AJO87" s="24"/>
      <c r="AJP87" s="24"/>
      <c r="AJQ87" s="24"/>
      <c r="AJR87" s="24"/>
      <c r="AJS87" s="24"/>
      <c r="AJT87" s="24"/>
      <c r="AJU87" s="24"/>
      <c r="AJV87" s="24"/>
      <c r="AJW87" s="24"/>
      <c r="AJX87" s="24"/>
      <c r="AJY87" s="24"/>
      <c r="AJZ87" s="24"/>
      <c r="AKA87" s="24"/>
      <c r="AKB87" s="24"/>
      <c r="AKC87" s="24"/>
      <c r="AKD87" s="24"/>
      <c r="AKE87" s="24"/>
      <c r="AKF87" s="24"/>
      <c r="AKG87" s="24"/>
      <c r="AKH87" s="24"/>
      <c r="AKI87" s="24"/>
      <c r="AKJ87" s="24"/>
      <c r="AKK87" s="24"/>
      <c r="AKL87" s="24"/>
      <c r="AKM87" s="24"/>
      <c r="AKN87" s="24"/>
      <c r="AKO87" s="24"/>
      <c r="AKP87" s="24"/>
      <c r="AKQ87" s="24"/>
      <c r="AKR87" s="24"/>
      <c r="AKS87" s="24"/>
      <c r="AKT87" s="24"/>
      <c r="AKU87" s="24"/>
      <c r="AKV87" s="24"/>
      <c r="AKW87" s="24"/>
      <c r="AKX87" s="24"/>
      <c r="AKY87" s="24"/>
      <c r="AKZ87" s="24"/>
      <c r="ALA87" s="24"/>
      <c r="ALB87" s="24"/>
      <c r="ALC87" s="24"/>
      <c r="ALD87" s="24"/>
      <c r="ALE87" s="24"/>
      <c r="ALF87" s="24"/>
      <c r="ALG87" s="24"/>
      <c r="ALH87" s="24"/>
      <c r="ALI87" s="24"/>
      <c r="ALJ87" s="24"/>
      <c r="ALK87" s="24"/>
      <c r="ALL87" s="24"/>
      <c r="ALM87" s="24"/>
      <c r="ALN87" s="24"/>
      <c r="ALO87" s="24"/>
      <c r="ALP87" s="24"/>
      <c r="ALQ87" s="24"/>
      <c r="ALR87" s="24"/>
      <c r="ALS87" s="24"/>
      <c r="ALT87" s="24"/>
      <c r="ALU87" s="24"/>
      <c r="ALV87" s="24"/>
      <c r="ALW87" s="24"/>
      <c r="ALX87" s="24"/>
      <c r="ALY87" s="24"/>
      <c r="ALZ87" s="24"/>
      <c r="AMA87" s="24"/>
      <c r="AMB87" s="24"/>
      <c r="AMC87" s="24"/>
    </row>
    <row r="88" spans="1:1017" s="61" customFormat="1" ht="33">
      <c r="A88" s="132" t="s">
        <v>247</v>
      </c>
      <c r="B88" s="133">
        <v>1107888</v>
      </c>
      <c r="C88" s="145" t="s">
        <v>248</v>
      </c>
      <c r="D88" s="133" t="s">
        <v>244</v>
      </c>
      <c r="E88" s="137" t="s">
        <v>63</v>
      </c>
      <c r="F88" s="112">
        <v>46.95</v>
      </c>
      <c r="G88" s="60">
        <v>451.74</v>
      </c>
      <c r="H88" s="83">
        <f t="shared" si="24"/>
        <v>0.21229999999999999</v>
      </c>
      <c r="I88" s="60">
        <f t="shared" si="25"/>
        <v>547.64</v>
      </c>
      <c r="J88" s="60">
        <f t="shared" si="26"/>
        <v>21209.19</v>
      </c>
      <c r="K88" s="60">
        <f t="shared" si="27"/>
        <v>25711.69</v>
      </c>
      <c r="L88" s="58">
        <v>25711.7</v>
      </c>
      <c r="M88" s="24"/>
      <c r="N88" s="24"/>
      <c r="O88" s="24"/>
      <c r="P88" s="24"/>
      <c r="Q88" s="24"/>
      <c r="R88" s="24"/>
      <c r="S88" s="24"/>
      <c r="T88" s="24"/>
      <c r="U88" s="24"/>
      <c r="V88" s="24"/>
      <c r="W88" s="24"/>
      <c r="X88" s="24"/>
      <c r="Y88" s="24"/>
      <c r="Z88" s="24"/>
      <c r="AA88" s="24"/>
      <c r="AB88" s="24"/>
      <c r="AC88" s="24"/>
      <c r="AD88" s="24"/>
      <c r="AE88" s="24"/>
      <c r="AF88" s="24"/>
      <c r="AG88" s="24"/>
      <c r="AH88" s="24"/>
      <c r="AI88" s="24"/>
      <c r="AJ88" s="24"/>
      <c r="AK88" s="24"/>
      <c r="AL88" s="24"/>
      <c r="AM88" s="24"/>
      <c r="AN88" s="24"/>
      <c r="AO88" s="24"/>
      <c r="AP88" s="24"/>
      <c r="AQ88" s="24"/>
      <c r="AR88" s="24"/>
      <c r="AS88" s="24"/>
      <c r="AT88" s="24"/>
      <c r="AU88" s="24"/>
      <c r="AV88" s="24"/>
      <c r="AW88" s="24"/>
      <c r="AX88" s="24"/>
      <c r="AY88" s="24"/>
      <c r="AZ88" s="24"/>
      <c r="BA88" s="24"/>
      <c r="BB88" s="24"/>
      <c r="BC88" s="24"/>
      <c r="BD88" s="24"/>
      <c r="BE88" s="24"/>
      <c r="BF88" s="24"/>
      <c r="BG88" s="24"/>
      <c r="BH88" s="24"/>
      <c r="BI88" s="24"/>
      <c r="BJ88" s="24"/>
      <c r="BK88" s="24"/>
      <c r="BL88" s="24"/>
      <c r="BM88" s="24"/>
      <c r="BN88" s="24"/>
      <c r="BO88" s="24"/>
      <c r="BP88" s="24"/>
      <c r="BQ88" s="24"/>
      <c r="BR88" s="24"/>
      <c r="BS88" s="24"/>
      <c r="BT88" s="24"/>
      <c r="BU88" s="24"/>
      <c r="BV88" s="24"/>
      <c r="BW88" s="24"/>
      <c r="BX88" s="24"/>
      <c r="BY88" s="24"/>
      <c r="BZ88" s="24"/>
      <c r="CA88" s="24"/>
      <c r="CB88" s="24"/>
      <c r="CC88" s="24"/>
      <c r="CD88" s="24"/>
      <c r="CE88" s="24"/>
      <c r="CF88" s="24"/>
      <c r="CG88" s="24"/>
      <c r="CH88" s="24"/>
      <c r="CI88" s="24"/>
      <c r="CJ88" s="24"/>
      <c r="CK88" s="24"/>
      <c r="CL88" s="24"/>
      <c r="CM88" s="24"/>
      <c r="CN88" s="24"/>
      <c r="CO88" s="24"/>
      <c r="CP88" s="24"/>
      <c r="CQ88" s="24"/>
      <c r="CR88" s="24"/>
      <c r="CS88" s="24"/>
      <c r="CT88" s="24"/>
      <c r="CU88" s="24"/>
      <c r="CV88" s="24"/>
      <c r="CW88" s="24"/>
      <c r="CX88" s="24"/>
      <c r="CY88" s="24"/>
      <c r="CZ88" s="24"/>
      <c r="DA88" s="24"/>
      <c r="DB88" s="24"/>
      <c r="DC88" s="24"/>
      <c r="DD88" s="24"/>
      <c r="DE88" s="24"/>
      <c r="DF88" s="24"/>
      <c r="DG88" s="24"/>
      <c r="DH88" s="24"/>
      <c r="DI88" s="24"/>
      <c r="DJ88" s="24"/>
      <c r="DK88" s="24"/>
      <c r="DL88" s="24"/>
      <c r="DM88" s="24"/>
      <c r="DN88" s="24"/>
      <c r="DO88" s="24"/>
      <c r="DP88" s="24"/>
      <c r="DQ88" s="24"/>
      <c r="DR88" s="24"/>
      <c r="DS88" s="24"/>
      <c r="DT88" s="24"/>
      <c r="DU88" s="24"/>
      <c r="DV88" s="24"/>
      <c r="DW88" s="24"/>
      <c r="DX88" s="24"/>
      <c r="DY88" s="24"/>
      <c r="DZ88" s="24"/>
      <c r="EA88" s="24"/>
      <c r="EB88" s="24"/>
      <c r="EC88" s="24"/>
      <c r="ED88" s="24"/>
      <c r="EE88" s="24"/>
      <c r="EF88" s="24"/>
      <c r="EG88" s="24"/>
      <c r="EH88" s="24"/>
      <c r="EI88" s="24"/>
      <c r="EJ88" s="24"/>
      <c r="EK88" s="24"/>
      <c r="EL88" s="24"/>
      <c r="EM88" s="24"/>
      <c r="EN88" s="24"/>
      <c r="EO88" s="24"/>
      <c r="EP88" s="24"/>
      <c r="EQ88" s="24"/>
      <c r="ER88" s="24"/>
      <c r="ES88" s="24"/>
      <c r="ET88" s="24"/>
      <c r="EU88" s="24"/>
      <c r="EV88" s="24"/>
      <c r="EW88" s="24"/>
      <c r="EX88" s="24"/>
      <c r="EY88" s="24"/>
      <c r="EZ88" s="24"/>
      <c r="FA88" s="24"/>
      <c r="FB88" s="24"/>
      <c r="FC88" s="24"/>
      <c r="FD88" s="24"/>
      <c r="FE88" s="24"/>
      <c r="FF88" s="24"/>
      <c r="FG88" s="24"/>
      <c r="FH88" s="24"/>
      <c r="FI88" s="24"/>
      <c r="FJ88" s="24"/>
      <c r="FK88" s="24"/>
      <c r="FL88" s="24"/>
      <c r="FM88" s="24"/>
      <c r="FN88" s="24"/>
      <c r="FO88" s="24"/>
      <c r="FP88" s="24"/>
      <c r="FQ88" s="24"/>
      <c r="FR88" s="24"/>
      <c r="FS88" s="24"/>
      <c r="FT88" s="24"/>
      <c r="FU88" s="24"/>
      <c r="FV88" s="24"/>
      <c r="FW88" s="24"/>
      <c r="FX88" s="24"/>
      <c r="FY88" s="24"/>
      <c r="FZ88" s="24"/>
      <c r="GA88" s="24"/>
      <c r="GB88" s="24"/>
      <c r="GC88" s="24"/>
      <c r="GD88" s="24"/>
      <c r="GE88" s="24"/>
      <c r="GF88" s="24"/>
      <c r="GG88" s="24"/>
      <c r="GH88" s="24"/>
      <c r="GI88" s="24"/>
      <c r="GJ88" s="24"/>
      <c r="GK88" s="24"/>
      <c r="GL88" s="24"/>
      <c r="GM88" s="24"/>
      <c r="GN88" s="24"/>
      <c r="GO88" s="24"/>
      <c r="GP88" s="24"/>
      <c r="GQ88" s="24"/>
      <c r="GR88" s="24"/>
      <c r="GS88" s="24"/>
      <c r="GT88" s="24"/>
      <c r="GU88" s="24"/>
      <c r="GV88" s="24"/>
      <c r="GW88" s="24"/>
      <c r="GX88" s="24"/>
      <c r="GY88" s="24"/>
      <c r="GZ88" s="24"/>
      <c r="HA88" s="24"/>
      <c r="HB88" s="24"/>
      <c r="HC88" s="24"/>
      <c r="HD88" s="24"/>
      <c r="HE88" s="24"/>
      <c r="HF88" s="24"/>
      <c r="HG88" s="24"/>
      <c r="HH88" s="24"/>
      <c r="HI88" s="24"/>
      <c r="HJ88" s="24"/>
      <c r="HK88" s="24"/>
      <c r="HL88" s="24"/>
      <c r="HM88" s="24"/>
      <c r="HN88" s="24"/>
      <c r="HO88" s="24"/>
      <c r="HP88" s="24"/>
      <c r="HQ88" s="24"/>
      <c r="HR88" s="24"/>
      <c r="HS88" s="24"/>
      <c r="HT88" s="24"/>
      <c r="HU88" s="24"/>
      <c r="HV88" s="24"/>
      <c r="HW88" s="24"/>
      <c r="HX88" s="24"/>
      <c r="HY88" s="24"/>
      <c r="HZ88" s="24"/>
      <c r="IA88" s="24"/>
      <c r="IB88" s="24"/>
      <c r="IC88" s="24"/>
      <c r="ID88" s="24"/>
      <c r="IE88" s="24"/>
      <c r="IF88" s="24"/>
      <c r="IG88" s="24"/>
      <c r="IH88" s="24"/>
      <c r="II88" s="24"/>
      <c r="IJ88" s="24"/>
      <c r="IK88" s="24"/>
      <c r="IL88" s="24"/>
      <c r="IM88" s="24"/>
      <c r="IN88" s="24"/>
      <c r="IO88" s="24"/>
      <c r="IP88" s="24"/>
      <c r="IQ88" s="24"/>
      <c r="IR88" s="24"/>
      <c r="IS88" s="24"/>
      <c r="IT88" s="24"/>
      <c r="IU88" s="24"/>
      <c r="IV88" s="24"/>
      <c r="IW88" s="24"/>
      <c r="IX88" s="24"/>
      <c r="IY88" s="24"/>
      <c r="IZ88" s="24"/>
      <c r="JA88" s="24"/>
      <c r="JB88" s="24"/>
      <c r="JC88" s="24"/>
      <c r="JD88" s="24"/>
      <c r="JE88" s="24"/>
      <c r="JF88" s="24"/>
      <c r="JG88" s="24"/>
      <c r="JH88" s="24"/>
      <c r="JI88" s="24"/>
      <c r="JJ88" s="24"/>
      <c r="JK88" s="24"/>
      <c r="JL88" s="24"/>
      <c r="JM88" s="24"/>
      <c r="JN88" s="24"/>
      <c r="JO88" s="24"/>
      <c r="JP88" s="24"/>
      <c r="JQ88" s="24"/>
      <c r="JR88" s="24"/>
      <c r="JS88" s="24"/>
      <c r="JT88" s="24"/>
      <c r="JU88" s="24"/>
      <c r="JV88" s="24"/>
      <c r="JW88" s="24"/>
      <c r="JX88" s="24"/>
      <c r="JY88" s="24"/>
      <c r="JZ88" s="24"/>
      <c r="KA88" s="24"/>
      <c r="KB88" s="24"/>
      <c r="KC88" s="24"/>
      <c r="KD88" s="24"/>
      <c r="KE88" s="24"/>
      <c r="KF88" s="24"/>
      <c r="KG88" s="24"/>
      <c r="KH88" s="24"/>
      <c r="KI88" s="24"/>
      <c r="KJ88" s="24"/>
      <c r="KK88" s="24"/>
      <c r="KL88" s="24"/>
      <c r="KM88" s="24"/>
      <c r="KN88" s="24"/>
      <c r="KO88" s="24"/>
      <c r="KP88" s="24"/>
      <c r="KQ88" s="24"/>
      <c r="KR88" s="24"/>
      <c r="KS88" s="24"/>
      <c r="KT88" s="24"/>
      <c r="KU88" s="24"/>
      <c r="KV88" s="24"/>
      <c r="KW88" s="24"/>
      <c r="KX88" s="24"/>
      <c r="KY88" s="24"/>
      <c r="KZ88" s="24"/>
      <c r="LA88" s="24"/>
      <c r="LB88" s="24"/>
      <c r="LC88" s="24"/>
      <c r="LD88" s="24"/>
      <c r="LE88" s="24"/>
      <c r="LF88" s="24"/>
      <c r="LG88" s="24"/>
      <c r="LH88" s="24"/>
      <c r="LI88" s="24"/>
      <c r="LJ88" s="24"/>
      <c r="LK88" s="24"/>
      <c r="LL88" s="24"/>
      <c r="LM88" s="24"/>
      <c r="LN88" s="24"/>
      <c r="LO88" s="24"/>
      <c r="LP88" s="24"/>
      <c r="LQ88" s="24"/>
      <c r="LR88" s="24"/>
      <c r="LS88" s="24"/>
      <c r="LT88" s="24"/>
      <c r="LU88" s="24"/>
      <c r="LV88" s="24"/>
      <c r="LW88" s="24"/>
      <c r="LX88" s="24"/>
      <c r="LY88" s="24"/>
      <c r="LZ88" s="24"/>
      <c r="MA88" s="24"/>
      <c r="MB88" s="24"/>
      <c r="MC88" s="24"/>
      <c r="MD88" s="24"/>
      <c r="ME88" s="24"/>
      <c r="MF88" s="24"/>
      <c r="MG88" s="24"/>
      <c r="MH88" s="24"/>
      <c r="MI88" s="24"/>
      <c r="MJ88" s="24"/>
      <c r="MK88" s="24"/>
      <c r="ML88" s="24"/>
      <c r="MM88" s="24"/>
      <c r="MN88" s="24"/>
      <c r="MO88" s="24"/>
      <c r="MP88" s="24"/>
      <c r="MQ88" s="24"/>
      <c r="MR88" s="24"/>
      <c r="MS88" s="24"/>
      <c r="MT88" s="24"/>
      <c r="MU88" s="24"/>
      <c r="MV88" s="24"/>
      <c r="MW88" s="24"/>
      <c r="MX88" s="24"/>
      <c r="MY88" s="24"/>
      <c r="MZ88" s="24"/>
      <c r="NA88" s="24"/>
      <c r="NB88" s="24"/>
      <c r="NC88" s="24"/>
      <c r="ND88" s="24"/>
      <c r="NE88" s="24"/>
      <c r="NF88" s="24"/>
      <c r="NG88" s="24"/>
      <c r="NH88" s="24"/>
      <c r="NI88" s="24"/>
      <c r="NJ88" s="24"/>
      <c r="NK88" s="24"/>
      <c r="NL88" s="24"/>
      <c r="NM88" s="24"/>
      <c r="NN88" s="24"/>
      <c r="NO88" s="24"/>
      <c r="NP88" s="24"/>
      <c r="NQ88" s="24"/>
      <c r="NR88" s="24"/>
      <c r="NS88" s="24"/>
      <c r="NT88" s="24"/>
      <c r="NU88" s="24"/>
      <c r="NV88" s="24"/>
      <c r="NW88" s="24"/>
      <c r="NX88" s="24"/>
      <c r="NY88" s="24"/>
      <c r="NZ88" s="24"/>
      <c r="OA88" s="24"/>
      <c r="OB88" s="24"/>
      <c r="OC88" s="24"/>
      <c r="OD88" s="24"/>
      <c r="OE88" s="24"/>
      <c r="OF88" s="24"/>
      <c r="OG88" s="24"/>
      <c r="OH88" s="24"/>
      <c r="OI88" s="24"/>
      <c r="OJ88" s="24"/>
      <c r="OK88" s="24"/>
      <c r="OL88" s="24"/>
      <c r="OM88" s="24"/>
      <c r="ON88" s="24"/>
      <c r="OO88" s="24"/>
      <c r="OP88" s="24"/>
      <c r="OQ88" s="24"/>
      <c r="OR88" s="24"/>
      <c r="OS88" s="24"/>
      <c r="OT88" s="24"/>
      <c r="OU88" s="24"/>
      <c r="OV88" s="24"/>
      <c r="OW88" s="24"/>
      <c r="OX88" s="24"/>
      <c r="OY88" s="24"/>
      <c r="OZ88" s="24"/>
      <c r="PA88" s="24"/>
      <c r="PB88" s="24"/>
      <c r="PC88" s="24"/>
      <c r="PD88" s="24"/>
      <c r="PE88" s="24"/>
      <c r="PF88" s="24"/>
      <c r="PG88" s="24"/>
      <c r="PH88" s="24"/>
      <c r="PI88" s="24"/>
      <c r="PJ88" s="24"/>
      <c r="PK88" s="24"/>
      <c r="PL88" s="24"/>
      <c r="PM88" s="24"/>
      <c r="PN88" s="24"/>
      <c r="PO88" s="24"/>
      <c r="PP88" s="24"/>
      <c r="PQ88" s="24"/>
      <c r="PR88" s="24"/>
      <c r="PS88" s="24"/>
      <c r="PT88" s="24"/>
      <c r="PU88" s="24"/>
      <c r="PV88" s="24"/>
      <c r="PW88" s="24"/>
      <c r="PX88" s="24"/>
      <c r="PY88" s="24"/>
      <c r="PZ88" s="24"/>
      <c r="QA88" s="24"/>
      <c r="QB88" s="24"/>
      <c r="QC88" s="24"/>
      <c r="QD88" s="24"/>
      <c r="QE88" s="24"/>
      <c r="QF88" s="24"/>
      <c r="QG88" s="24"/>
      <c r="QH88" s="24"/>
      <c r="QI88" s="24"/>
      <c r="QJ88" s="24"/>
      <c r="QK88" s="24"/>
      <c r="QL88" s="24"/>
      <c r="QM88" s="24"/>
      <c r="QN88" s="24"/>
      <c r="QO88" s="24"/>
      <c r="QP88" s="24"/>
      <c r="QQ88" s="24"/>
      <c r="QR88" s="24"/>
      <c r="QS88" s="24"/>
      <c r="QT88" s="24"/>
      <c r="QU88" s="24"/>
      <c r="QV88" s="24"/>
      <c r="QW88" s="24"/>
      <c r="QX88" s="24"/>
      <c r="QY88" s="24"/>
      <c r="QZ88" s="24"/>
      <c r="RA88" s="24"/>
      <c r="RB88" s="24"/>
      <c r="RC88" s="24"/>
      <c r="RD88" s="24"/>
      <c r="RE88" s="24"/>
      <c r="RF88" s="24"/>
      <c r="RG88" s="24"/>
      <c r="RH88" s="24"/>
      <c r="RI88" s="24"/>
      <c r="RJ88" s="24"/>
      <c r="RK88" s="24"/>
      <c r="RL88" s="24"/>
      <c r="RM88" s="24"/>
      <c r="RN88" s="24"/>
      <c r="RO88" s="24"/>
      <c r="RP88" s="24"/>
      <c r="RQ88" s="24"/>
      <c r="RR88" s="24"/>
      <c r="RS88" s="24"/>
      <c r="RT88" s="24"/>
      <c r="RU88" s="24"/>
      <c r="RV88" s="24"/>
      <c r="RW88" s="24"/>
      <c r="RX88" s="24"/>
      <c r="RY88" s="24"/>
      <c r="RZ88" s="24"/>
      <c r="SA88" s="24"/>
      <c r="SB88" s="24"/>
      <c r="SC88" s="24"/>
      <c r="SD88" s="24"/>
      <c r="SE88" s="24"/>
      <c r="SF88" s="24"/>
      <c r="SG88" s="24"/>
      <c r="SH88" s="24"/>
      <c r="SI88" s="24"/>
      <c r="SJ88" s="24"/>
      <c r="SK88" s="24"/>
      <c r="SL88" s="24"/>
      <c r="SM88" s="24"/>
      <c r="SN88" s="24"/>
      <c r="SO88" s="24"/>
      <c r="SP88" s="24"/>
      <c r="SQ88" s="24"/>
      <c r="SR88" s="24"/>
      <c r="SS88" s="24"/>
      <c r="ST88" s="24"/>
      <c r="SU88" s="24"/>
      <c r="SV88" s="24"/>
      <c r="SW88" s="24"/>
      <c r="SX88" s="24"/>
      <c r="SY88" s="24"/>
      <c r="SZ88" s="24"/>
      <c r="TA88" s="24"/>
      <c r="TB88" s="24"/>
      <c r="TC88" s="24"/>
      <c r="TD88" s="24"/>
      <c r="TE88" s="24"/>
      <c r="TF88" s="24"/>
      <c r="TG88" s="24"/>
      <c r="TH88" s="24"/>
      <c r="TI88" s="24"/>
      <c r="TJ88" s="24"/>
      <c r="TK88" s="24"/>
      <c r="TL88" s="24"/>
      <c r="TM88" s="24"/>
      <c r="TN88" s="24"/>
      <c r="TO88" s="24"/>
      <c r="TP88" s="24"/>
      <c r="TQ88" s="24"/>
      <c r="TR88" s="24"/>
      <c r="TS88" s="24"/>
      <c r="TT88" s="24"/>
      <c r="TU88" s="24"/>
      <c r="TV88" s="24"/>
      <c r="TW88" s="24"/>
      <c r="TX88" s="24"/>
      <c r="TY88" s="24"/>
      <c r="TZ88" s="24"/>
      <c r="UA88" s="24"/>
      <c r="UB88" s="24"/>
      <c r="UC88" s="24"/>
      <c r="UD88" s="24"/>
      <c r="UE88" s="24"/>
      <c r="UF88" s="24"/>
      <c r="UG88" s="24"/>
      <c r="UH88" s="24"/>
      <c r="UI88" s="24"/>
      <c r="UJ88" s="24"/>
      <c r="UK88" s="24"/>
      <c r="UL88" s="24"/>
      <c r="UM88" s="24"/>
      <c r="UN88" s="24"/>
      <c r="UO88" s="24"/>
      <c r="UP88" s="24"/>
      <c r="UQ88" s="24"/>
      <c r="UR88" s="24"/>
      <c r="US88" s="24"/>
      <c r="UT88" s="24"/>
      <c r="UU88" s="24"/>
      <c r="UV88" s="24"/>
      <c r="UW88" s="24"/>
      <c r="UX88" s="24"/>
      <c r="UY88" s="24"/>
      <c r="UZ88" s="24"/>
      <c r="VA88" s="24"/>
      <c r="VB88" s="24"/>
      <c r="VC88" s="24"/>
      <c r="VD88" s="24"/>
      <c r="VE88" s="24"/>
      <c r="VF88" s="24"/>
      <c r="VG88" s="24"/>
      <c r="VH88" s="24"/>
      <c r="VI88" s="24"/>
      <c r="VJ88" s="24"/>
      <c r="VK88" s="24"/>
      <c r="VL88" s="24"/>
      <c r="VM88" s="24"/>
      <c r="VN88" s="24"/>
      <c r="VO88" s="24"/>
      <c r="VP88" s="24"/>
      <c r="VQ88" s="24"/>
      <c r="VR88" s="24"/>
      <c r="VS88" s="24"/>
      <c r="VT88" s="24"/>
      <c r="VU88" s="24"/>
      <c r="VV88" s="24"/>
      <c r="VW88" s="24"/>
      <c r="VX88" s="24"/>
      <c r="VY88" s="24"/>
      <c r="VZ88" s="24"/>
      <c r="WA88" s="24"/>
      <c r="WB88" s="24"/>
      <c r="WC88" s="24"/>
      <c r="WD88" s="24"/>
      <c r="WE88" s="24"/>
      <c r="WF88" s="24"/>
      <c r="WG88" s="24"/>
      <c r="WH88" s="24"/>
      <c r="WI88" s="24"/>
      <c r="WJ88" s="24"/>
      <c r="WK88" s="24"/>
      <c r="WL88" s="24"/>
      <c r="WM88" s="24"/>
      <c r="WN88" s="24"/>
      <c r="WO88" s="24"/>
      <c r="WP88" s="24"/>
      <c r="WQ88" s="24"/>
      <c r="WR88" s="24"/>
      <c r="WS88" s="24"/>
      <c r="WT88" s="24"/>
      <c r="WU88" s="24"/>
      <c r="WV88" s="24"/>
      <c r="WW88" s="24"/>
      <c r="WX88" s="24"/>
      <c r="WY88" s="24"/>
      <c r="WZ88" s="24"/>
      <c r="XA88" s="24"/>
      <c r="XB88" s="24"/>
      <c r="XC88" s="24"/>
      <c r="XD88" s="24"/>
      <c r="XE88" s="24"/>
      <c r="XF88" s="24"/>
      <c r="XG88" s="24"/>
      <c r="XH88" s="24"/>
      <c r="XI88" s="24"/>
      <c r="XJ88" s="24"/>
      <c r="XK88" s="24"/>
      <c r="XL88" s="24"/>
      <c r="XM88" s="24"/>
      <c r="XN88" s="24"/>
      <c r="XO88" s="24"/>
      <c r="XP88" s="24"/>
      <c r="XQ88" s="24"/>
      <c r="XR88" s="24"/>
      <c r="XS88" s="24"/>
      <c r="XT88" s="24"/>
      <c r="XU88" s="24"/>
      <c r="XV88" s="24"/>
      <c r="XW88" s="24"/>
      <c r="XX88" s="24"/>
      <c r="XY88" s="24"/>
      <c r="XZ88" s="24"/>
      <c r="YA88" s="24"/>
      <c r="YB88" s="24"/>
      <c r="YC88" s="24"/>
      <c r="YD88" s="24"/>
      <c r="YE88" s="24"/>
      <c r="YF88" s="24"/>
      <c r="YG88" s="24"/>
      <c r="YH88" s="24"/>
      <c r="YI88" s="24"/>
      <c r="YJ88" s="24"/>
      <c r="YK88" s="24"/>
      <c r="YL88" s="24"/>
      <c r="YM88" s="24"/>
      <c r="YN88" s="24"/>
      <c r="YO88" s="24"/>
      <c r="YP88" s="24"/>
      <c r="YQ88" s="24"/>
      <c r="YR88" s="24"/>
      <c r="YS88" s="24"/>
      <c r="YT88" s="24"/>
      <c r="YU88" s="24"/>
      <c r="YV88" s="24"/>
      <c r="YW88" s="24"/>
      <c r="YX88" s="24"/>
      <c r="YY88" s="24"/>
      <c r="YZ88" s="24"/>
      <c r="ZA88" s="24"/>
      <c r="ZB88" s="24"/>
      <c r="ZC88" s="24"/>
      <c r="ZD88" s="24"/>
      <c r="ZE88" s="24"/>
      <c r="ZF88" s="24"/>
      <c r="ZG88" s="24"/>
      <c r="ZH88" s="24"/>
      <c r="ZI88" s="24"/>
      <c r="ZJ88" s="24"/>
      <c r="ZK88" s="24"/>
      <c r="ZL88" s="24"/>
      <c r="ZM88" s="24"/>
      <c r="ZN88" s="24"/>
      <c r="ZO88" s="24"/>
      <c r="ZP88" s="24"/>
      <c r="ZQ88" s="24"/>
      <c r="ZR88" s="24"/>
      <c r="ZS88" s="24"/>
      <c r="ZT88" s="24"/>
      <c r="ZU88" s="24"/>
      <c r="ZV88" s="24"/>
      <c r="ZW88" s="24"/>
      <c r="ZX88" s="24"/>
      <c r="ZY88" s="24"/>
      <c r="ZZ88" s="24"/>
      <c r="AAA88" s="24"/>
      <c r="AAB88" s="24"/>
      <c r="AAC88" s="24"/>
      <c r="AAD88" s="24"/>
      <c r="AAE88" s="24"/>
      <c r="AAF88" s="24"/>
      <c r="AAG88" s="24"/>
      <c r="AAH88" s="24"/>
      <c r="AAI88" s="24"/>
      <c r="AAJ88" s="24"/>
      <c r="AAK88" s="24"/>
      <c r="AAL88" s="24"/>
      <c r="AAM88" s="24"/>
      <c r="AAN88" s="24"/>
      <c r="AAO88" s="24"/>
      <c r="AAP88" s="24"/>
      <c r="AAQ88" s="24"/>
      <c r="AAR88" s="24"/>
      <c r="AAS88" s="24"/>
      <c r="AAT88" s="24"/>
      <c r="AAU88" s="24"/>
      <c r="AAV88" s="24"/>
      <c r="AAW88" s="24"/>
      <c r="AAX88" s="24"/>
      <c r="AAY88" s="24"/>
      <c r="AAZ88" s="24"/>
      <c r="ABA88" s="24"/>
      <c r="ABB88" s="24"/>
      <c r="ABC88" s="24"/>
      <c r="ABD88" s="24"/>
      <c r="ABE88" s="24"/>
      <c r="ABF88" s="24"/>
      <c r="ABG88" s="24"/>
      <c r="ABH88" s="24"/>
      <c r="ABI88" s="24"/>
      <c r="ABJ88" s="24"/>
      <c r="ABK88" s="24"/>
      <c r="ABL88" s="24"/>
      <c r="ABM88" s="24"/>
      <c r="ABN88" s="24"/>
      <c r="ABO88" s="24"/>
      <c r="ABP88" s="24"/>
      <c r="ABQ88" s="24"/>
      <c r="ABR88" s="24"/>
      <c r="ABS88" s="24"/>
      <c r="ABT88" s="24"/>
      <c r="ABU88" s="24"/>
      <c r="ABV88" s="24"/>
      <c r="ABW88" s="24"/>
      <c r="ABX88" s="24"/>
      <c r="ABY88" s="24"/>
      <c r="ABZ88" s="24"/>
      <c r="ACA88" s="24"/>
      <c r="ACB88" s="24"/>
      <c r="ACC88" s="24"/>
      <c r="ACD88" s="24"/>
      <c r="ACE88" s="24"/>
      <c r="ACF88" s="24"/>
      <c r="ACG88" s="24"/>
      <c r="ACH88" s="24"/>
      <c r="ACI88" s="24"/>
      <c r="ACJ88" s="24"/>
      <c r="ACK88" s="24"/>
      <c r="ACL88" s="24"/>
      <c r="ACM88" s="24"/>
      <c r="ACN88" s="24"/>
      <c r="ACO88" s="24"/>
      <c r="ACP88" s="24"/>
      <c r="ACQ88" s="24"/>
      <c r="ACR88" s="24"/>
      <c r="ACS88" s="24"/>
      <c r="ACT88" s="24"/>
      <c r="ACU88" s="24"/>
      <c r="ACV88" s="24"/>
      <c r="ACW88" s="24"/>
      <c r="ACX88" s="24"/>
      <c r="ACY88" s="24"/>
      <c r="ACZ88" s="24"/>
      <c r="ADA88" s="24"/>
      <c r="ADB88" s="24"/>
      <c r="ADC88" s="24"/>
      <c r="ADD88" s="24"/>
      <c r="ADE88" s="24"/>
      <c r="ADF88" s="24"/>
      <c r="ADG88" s="24"/>
      <c r="ADH88" s="24"/>
      <c r="ADI88" s="24"/>
      <c r="ADJ88" s="24"/>
      <c r="ADK88" s="24"/>
      <c r="ADL88" s="24"/>
      <c r="ADM88" s="24"/>
      <c r="ADN88" s="24"/>
      <c r="ADO88" s="24"/>
      <c r="ADP88" s="24"/>
      <c r="ADQ88" s="24"/>
      <c r="ADR88" s="24"/>
      <c r="ADS88" s="24"/>
      <c r="ADT88" s="24"/>
      <c r="ADU88" s="24"/>
      <c r="ADV88" s="24"/>
      <c r="ADW88" s="24"/>
      <c r="ADX88" s="24"/>
      <c r="ADY88" s="24"/>
      <c r="ADZ88" s="24"/>
      <c r="AEA88" s="24"/>
      <c r="AEB88" s="24"/>
      <c r="AEC88" s="24"/>
      <c r="AED88" s="24"/>
      <c r="AEE88" s="24"/>
      <c r="AEF88" s="24"/>
      <c r="AEG88" s="24"/>
      <c r="AEH88" s="24"/>
      <c r="AEI88" s="24"/>
      <c r="AEJ88" s="24"/>
      <c r="AEK88" s="24"/>
      <c r="AEL88" s="24"/>
      <c r="AEM88" s="24"/>
      <c r="AEN88" s="24"/>
      <c r="AEO88" s="24"/>
      <c r="AEP88" s="24"/>
      <c r="AEQ88" s="24"/>
      <c r="AER88" s="24"/>
      <c r="AES88" s="24"/>
      <c r="AET88" s="24"/>
      <c r="AEU88" s="24"/>
      <c r="AEV88" s="24"/>
      <c r="AEW88" s="24"/>
      <c r="AEX88" s="24"/>
      <c r="AEY88" s="24"/>
      <c r="AEZ88" s="24"/>
      <c r="AFA88" s="24"/>
      <c r="AFB88" s="24"/>
      <c r="AFC88" s="24"/>
      <c r="AFD88" s="24"/>
      <c r="AFE88" s="24"/>
      <c r="AFF88" s="24"/>
      <c r="AFG88" s="24"/>
      <c r="AFH88" s="24"/>
      <c r="AFI88" s="24"/>
      <c r="AFJ88" s="24"/>
      <c r="AFK88" s="24"/>
      <c r="AFL88" s="24"/>
      <c r="AFM88" s="24"/>
      <c r="AFN88" s="24"/>
      <c r="AFO88" s="24"/>
      <c r="AFP88" s="24"/>
      <c r="AFQ88" s="24"/>
      <c r="AFR88" s="24"/>
      <c r="AFS88" s="24"/>
      <c r="AFT88" s="24"/>
      <c r="AFU88" s="24"/>
      <c r="AFV88" s="24"/>
      <c r="AFW88" s="24"/>
      <c r="AFX88" s="24"/>
      <c r="AFY88" s="24"/>
      <c r="AFZ88" s="24"/>
      <c r="AGA88" s="24"/>
      <c r="AGB88" s="24"/>
      <c r="AGC88" s="24"/>
      <c r="AGD88" s="24"/>
      <c r="AGE88" s="24"/>
      <c r="AGF88" s="24"/>
      <c r="AGG88" s="24"/>
      <c r="AGH88" s="24"/>
      <c r="AGI88" s="24"/>
      <c r="AGJ88" s="24"/>
      <c r="AGK88" s="24"/>
      <c r="AGL88" s="24"/>
      <c r="AGM88" s="24"/>
      <c r="AGN88" s="24"/>
      <c r="AGO88" s="24"/>
      <c r="AGP88" s="24"/>
      <c r="AGQ88" s="24"/>
      <c r="AGR88" s="24"/>
      <c r="AGS88" s="24"/>
      <c r="AGT88" s="24"/>
      <c r="AGU88" s="24"/>
      <c r="AGV88" s="24"/>
      <c r="AGW88" s="24"/>
      <c r="AGX88" s="24"/>
      <c r="AGY88" s="24"/>
      <c r="AGZ88" s="24"/>
      <c r="AHA88" s="24"/>
      <c r="AHB88" s="24"/>
      <c r="AHC88" s="24"/>
      <c r="AHD88" s="24"/>
      <c r="AHE88" s="24"/>
      <c r="AHF88" s="24"/>
      <c r="AHG88" s="24"/>
      <c r="AHH88" s="24"/>
      <c r="AHI88" s="24"/>
      <c r="AHJ88" s="24"/>
      <c r="AHK88" s="24"/>
      <c r="AHL88" s="24"/>
      <c r="AHM88" s="24"/>
      <c r="AHN88" s="24"/>
      <c r="AHO88" s="24"/>
      <c r="AHP88" s="24"/>
      <c r="AHQ88" s="24"/>
      <c r="AHR88" s="24"/>
      <c r="AHS88" s="24"/>
      <c r="AHT88" s="24"/>
      <c r="AHU88" s="24"/>
      <c r="AHV88" s="24"/>
      <c r="AHW88" s="24"/>
      <c r="AHX88" s="24"/>
      <c r="AHY88" s="24"/>
      <c r="AHZ88" s="24"/>
      <c r="AIA88" s="24"/>
      <c r="AIB88" s="24"/>
      <c r="AIC88" s="24"/>
      <c r="AID88" s="24"/>
      <c r="AIE88" s="24"/>
      <c r="AIF88" s="24"/>
      <c r="AIG88" s="24"/>
      <c r="AIH88" s="24"/>
      <c r="AII88" s="24"/>
      <c r="AIJ88" s="24"/>
      <c r="AIK88" s="24"/>
      <c r="AIL88" s="24"/>
      <c r="AIM88" s="24"/>
      <c r="AIN88" s="24"/>
      <c r="AIO88" s="24"/>
      <c r="AIP88" s="24"/>
      <c r="AIQ88" s="24"/>
      <c r="AIR88" s="24"/>
      <c r="AIS88" s="24"/>
      <c r="AIT88" s="24"/>
      <c r="AIU88" s="24"/>
      <c r="AIV88" s="24"/>
      <c r="AIW88" s="24"/>
      <c r="AIX88" s="24"/>
      <c r="AIY88" s="24"/>
      <c r="AIZ88" s="24"/>
      <c r="AJA88" s="24"/>
      <c r="AJB88" s="24"/>
      <c r="AJC88" s="24"/>
      <c r="AJD88" s="24"/>
      <c r="AJE88" s="24"/>
      <c r="AJF88" s="24"/>
      <c r="AJG88" s="24"/>
      <c r="AJH88" s="24"/>
      <c r="AJI88" s="24"/>
      <c r="AJJ88" s="24"/>
      <c r="AJK88" s="24"/>
      <c r="AJL88" s="24"/>
      <c r="AJM88" s="24"/>
      <c r="AJN88" s="24"/>
      <c r="AJO88" s="24"/>
      <c r="AJP88" s="24"/>
      <c r="AJQ88" s="24"/>
      <c r="AJR88" s="24"/>
      <c r="AJS88" s="24"/>
      <c r="AJT88" s="24"/>
      <c r="AJU88" s="24"/>
      <c r="AJV88" s="24"/>
      <c r="AJW88" s="24"/>
      <c r="AJX88" s="24"/>
      <c r="AJY88" s="24"/>
      <c r="AJZ88" s="24"/>
      <c r="AKA88" s="24"/>
      <c r="AKB88" s="24"/>
      <c r="AKC88" s="24"/>
      <c r="AKD88" s="24"/>
      <c r="AKE88" s="24"/>
      <c r="AKF88" s="24"/>
      <c r="AKG88" s="24"/>
      <c r="AKH88" s="24"/>
      <c r="AKI88" s="24"/>
      <c r="AKJ88" s="24"/>
      <c r="AKK88" s="24"/>
      <c r="AKL88" s="24"/>
      <c r="AKM88" s="24"/>
      <c r="AKN88" s="24"/>
      <c r="AKO88" s="24"/>
      <c r="AKP88" s="24"/>
      <c r="AKQ88" s="24"/>
      <c r="AKR88" s="24"/>
      <c r="AKS88" s="24"/>
      <c r="AKT88" s="24"/>
      <c r="AKU88" s="24"/>
      <c r="AKV88" s="24"/>
      <c r="AKW88" s="24"/>
      <c r="AKX88" s="24"/>
      <c r="AKY88" s="24"/>
      <c r="AKZ88" s="24"/>
      <c r="ALA88" s="24"/>
      <c r="ALB88" s="24"/>
      <c r="ALC88" s="24"/>
      <c r="ALD88" s="24"/>
      <c r="ALE88" s="24"/>
      <c r="ALF88" s="24"/>
      <c r="ALG88" s="24"/>
      <c r="ALH88" s="24"/>
      <c r="ALI88" s="24"/>
      <c r="ALJ88" s="24"/>
      <c r="ALK88" s="24"/>
      <c r="ALL88" s="24"/>
      <c r="ALM88" s="24"/>
      <c r="ALN88" s="24"/>
      <c r="ALO88" s="24"/>
      <c r="ALP88" s="24"/>
      <c r="ALQ88" s="24"/>
      <c r="ALR88" s="24"/>
      <c r="ALS88" s="24"/>
      <c r="ALT88" s="24"/>
      <c r="ALU88" s="24"/>
      <c r="ALV88" s="24"/>
      <c r="ALW88" s="24"/>
      <c r="ALX88" s="24"/>
      <c r="ALY88" s="24"/>
      <c r="ALZ88" s="24"/>
      <c r="AMA88" s="24"/>
      <c r="AMB88" s="24"/>
      <c r="AMC88" s="24"/>
    </row>
    <row r="89" spans="1:1017" s="61" customFormat="1">
      <c r="A89" s="132" t="s">
        <v>249</v>
      </c>
      <c r="B89" s="133">
        <v>1100657</v>
      </c>
      <c r="C89" s="145" t="s">
        <v>250</v>
      </c>
      <c r="D89" s="133" t="s">
        <v>244</v>
      </c>
      <c r="E89" s="150" t="s">
        <v>63</v>
      </c>
      <c r="F89" s="112">
        <f>46.95+399.1</f>
        <v>446.05</v>
      </c>
      <c r="G89" s="60">
        <v>3.49</v>
      </c>
      <c r="H89" s="83">
        <f>$K$6</f>
        <v>0.21229999999999999</v>
      </c>
      <c r="I89" s="60">
        <f t="shared" si="25"/>
        <v>4.2300000000000004</v>
      </c>
      <c r="J89" s="60">
        <f t="shared" si="26"/>
        <v>1556.71</v>
      </c>
      <c r="K89" s="60">
        <f t="shared" si="27"/>
        <v>1886.79</v>
      </c>
      <c r="L89" s="58"/>
      <c r="M89" s="24"/>
      <c r="N89" s="24"/>
      <c r="O89" s="24"/>
      <c r="P89" s="24"/>
      <c r="Q89" s="24"/>
      <c r="R89" s="24"/>
      <c r="S89" s="24"/>
      <c r="T89" s="24"/>
      <c r="U89" s="24"/>
      <c r="V89" s="24"/>
      <c r="W89" s="24"/>
      <c r="X89" s="24"/>
      <c r="Y89" s="24"/>
      <c r="Z89" s="24"/>
      <c r="AA89" s="24"/>
      <c r="AB89" s="24"/>
      <c r="AC89" s="24"/>
      <c r="AD89" s="24"/>
      <c r="AE89" s="24"/>
      <c r="AF89" s="24"/>
      <c r="AG89" s="24"/>
      <c r="AH89" s="24"/>
      <c r="AI89" s="24"/>
      <c r="AJ89" s="24"/>
      <c r="AK89" s="24"/>
      <c r="AL89" s="24"/>
      <c r="AM89" s="24"/>
      <c r="AN89" s="24"/>
      <c r="AO89" s="24"/>
      <c r="AP89" s="24"/>
      <c r="AQ89" s="24"/>
      <c r="AR89" s="24"/>
      <c r="AS89" s="24"/>
      <c r="AT89" s="24"/>
      <c r="AU89" s="24"/>
      <c r="AV89" s="24"/>
      <c r="AW89" s="24"/>
      <c r="AX89" s="24"/>
      <c r="AY89" s="24"/>
      <c r="AZ89" s="24"/>
      <c r="BA89" s="24"/>
      <c r="BB89" s="24"/>
      <c r="BC89" s="24"/>
      <c r="BD89" s="24"/>
      <c r="BE89" s="24"/>
      <c r="BF89" s="24"/>
      <c r="BG89" s="24"/>
      <c r="BH89" s="24"/>
      <c r="BI89" s="24"/>
      <c r="BJ89" s="24"/>
      <c r="BK89" s="24"/>
      <c r="BL89" s="24"/>
      <c r="BM89" s="24"/>
      <c r="BN89" s="24"/>
      <c r="BO89" s="24"/>
      <c r="BP89" s="24"/>
      <c r="BQ89" s="24"/>
      <c r="BR89" s="24"/>
      <c r="BS89" s="24"/>
      <c r="BT89" s="24"/>
      <c r="BU89" s="24"/>
      <c r="BV89" s="24"/>
      <c r="BW89" s="24"/>
      <c r="BX89" s="24"/>
      <c r="BY89" s="24"/>
      <c r="BZ89" s="24"/>
      <c r="CA89" s="24"/>
      <c r="CB89" s="24"/>
      <c r="CC89" s="24"/>
      <c r="CD89" s="24"/>
      <c r="CE89" s="24"/>
      <c r="CF89" s="24"/>
      <c r="CG89" s="24"/>
      <c r="CH89" s="24"/>
      <c r="CI89" s="24"/>
      <c r="CJ89" s="24"/>
      <c r="CK89" s="24"/>
      <c r="CL89" s="24"/>
      <c r="CM89" s="24"/>
      <c r="CN89" s="24"/>
      <c r="CO89" s="24"/>
      <c r="CP89" s="24"/>
      <c r="CQ89" s="24"/>
      <c r="CR89" s="24"/>
      <c r="CS89" s="24"/>
      <c r="CT89" s="24"/>
      <c r="CU89" s="24"/>
      <c r="CV89" s="24"/>
      <c r="CW89" s="24"/>
      <c r="CX89" s="24"/>
      <c r="CY89" s="24"/>
      <c r="CZ89" s="24"/>
      <c r="DA89" s="24"/>
      <c r="DB89" s="24"/>
      <c r="DC89" s="24"/>
      <c r="DD89" s="24"/>
      <c r="DE89" s="24"/>
      <c r="DF89" s="24"/>
      <c r="DG89" s="24"/>
      <c r="DH89" s="24"/>
      <c r="DI89" s="24"/>
      <c r="DJ89" s="24"/>
      <c r="DK89" s="24"/>
      <c r="DL89" s="24"/>
      <c r="DM89" s="24"/>
      <c r="DN89" s="24"/>
      <c r="DO89" s="24"/>
      <c r="DP89" s="24"/>
      <c r="DQ89" s="24"/>
      <c r="DR89" s="24"/>
      <c r="DS89" s="24"/>
      <c r="DT89" s="24"/>
      <c r="DU89" s="24"/>
      <c r="DV89" s="24"/>
      <c r="DW89" s="24"/>
      <c r="DX89" s="24"/>
      <c r="DY89" s="24"/>
      <c r="DZ89" s="24"/>
      <c r="EA89" s="24"/>
      <c r="EB89" s="24"/>
      <c r="EC89" s="24"/>
      <c r="ED89" s="24"/>
      <c r="EE89" s="24"/>
      <c r="EF89" s="24"/>
      <c r="EG89" s="24"/>
      <c r="EH89" s="24"/>
      <c r="EI89" s="24"/>
      <c r="EJ89" s="24"/>
      <c r="EK89" s="24"/>
      <c r="EL89" s="24"/>
      <c r="EM89" s="24"/>
      <c r="EN89" s="24"/>
      <c r="EO89" s="24"/>
      <c r="EP89" s="24"/>
      <c r="EQ89" s="24"/>
      <c r="ER89" s="24"/>
      <c r="ES89" s="24"/>
      <c r="ET89" s="24"/>
      <c r="EU89" s="24"/>
      <c r="EV89" s="24"/>
      <c r="EW89" s="24"/>
      <c r="EX89" s="24"/>
      <c r="EY89" s="24"/>
      <c r="EZ89" s="24"/>
      <c r="FA89" s="24"/>
      <c r="FB89" s="24"/>
      <c r="FC89" s="24"/>
      <c r="FD89" s="24"/>
      <c r="FE89" s="24"/>
      <c r="FF89" s="24"/>
      <c r="FG89" s="24"/>
      <c r="FH89" s="24"/>
      <c r="FI89" s="24"/>
      <c r="FJ89" s="24"/>
      <c r="FK89" s="24"/>
      <c r="FL89" s="24"/>
      <c r="FM89" s="24"/>
      <c r="FN89" s="24"/>
      <c r="FO89" s="24"/>
      <c r="FP89" s="24"/>
      <c r="FQ89" s="24"/>
      <c r="FR89" s="24"/>
      <c r="FS89" s="24"/>
      <c r="FT89" s="24"/>
      <c r="FU89" s="24"/>
      <c r="FV89" s="24"/>
      <c r="FW89" s="24"/>
      <c r="FX89" s="24"/>
      <c r="FY89" s="24"/>
      <c r="FZ89" s="24"/>
      <c r="GA89" s="24"/>
      <c r="GB89" s="24"/>
      <c r="GC89" s="24"/>
      <c r="GD89" s="24"/>
      <c r="GE89" s="24"/>
      <c r="GF89" s="24"/>
      <c r="GG89" s="24"/>
      <c r="GH89" s="24"/>
      <c r="GI89" s="24"/>
      <c r="GJ89" s="24"/>
      <c r="GK89" s="24"/>
      <c r="GL89" s="24"/>
      <c r="GM89" s="24"/>
      <c r="GN89" s="24"/>
      <c r="GO89" s="24"/>
      <c r="GP89" s="24"/>
      <c r="GQ89" s="24"/>
      <c r="GR89" s="24"/>
      <c r="GS89" s="24"/>
      <c r="GT89" s="24"/>
      <c r="GU89" s="24"/>
      <c r="GV89" s="24"/>
      <c r="GW89" s="24"/>
      <c r="GX89" s="24"/>
      <c r="GY89" s="24"/>
      <c r="GZ89" s="24"/>
      <c r="HA89" s="24"/>
      <c r="HB89" s="24"/>
      <c r="HC89" s="24"/>
      <c r="HD89" s="24"/>
      <c r="HE89" s="24"/>
      <c r="HF89" s="24"/>
      <c r="HG89" s="24"/>
      <c r="HH89" s="24"/>
      <c r="HI89" s="24"/>
      <c r="HJ89" s="24"/>
      <c r="HK89" s="24"/>
      <c r="HL89" s="24"/>
      <c r="HM89" s="24"/>
      <c r="HN89" s="24"/>
      <c r="HO89" s="24"/>
      <c r="HP89" s="24"/>
      <c r="HQ89" s="24"/>
      <c r="HR89" s="24"/>
      <c r="HS89" s="24"/>
      <c r="HT89" s="24"/>
      <c r="HU89" s="24"/>
      <c r="HV89" s="24"/>
      <c r="HW89" s="24"/>
      <c r="HX89" s="24"/>
      <c r="HY89" s="24"/>
      <c r="HZ89" s="24"/>
      <c r="IA89" s="24"/>
      <c r="IB89" s="24"/>
      <c r="IC89" s="24"/>
      <c r="ID89" s="24"/>
      <c r="IE89" s="24"/>
      <c r="IF89" s="24"/>
      <c r="IG89" s="24"/>
      <c r="IH89" s="24"/>
      <c r="II89" s="24"/>
      <c r="IJ89" s="24"/>
      <c r="IK89" s="24"/>
      <c r="IL89" s="24"/>
      <c r="IM89" s="24"/>
      <c r="IN89" s="24"/>
      <c r="IO89" s="24"/>
      <c r="IP89" s="24"/>
      <c r="IQ89" s="24"/>
      <c r="IR89" s="24"/>
      <c r="IS89" s="24"/>
      <c r="IT89" s="24"/>
      <c r="IU89" s="24"/>
      <c r="IV89" s="24"/>
      <c r="IW89" s="24"/>
      <c r="IX89" s="24"/>
      <c r="IY89" s="24"/>
      <c r="IZ89" s="24"/>
      <c r="JA89" s="24"/>
      <c r="JB89" s="24"/>
      <c r="JC89" s="24"/>
      <c r="JD89" s="24"/>
      <c r="JE89" s="24"/>
      <c r="JF89" s="24"/>
      <c r="JG89" s="24"/>
      <c r="JH89" s="24"/>
      <c r="JI89" s="24"/>
      <c r="JJ89" s="24"/>
      <c r="JK89" s="24"/>
      <c r="JL89" s="24"/>
      <c r="JM89" s="24"/>
      <c r="JN89" s="24"/>
      <c r="JO89" s="24"/>
      <c r="JP89" s="24"/>
      <c r="JQ89" s="24"/>
      <c r="JR89" s="24"/>
      <c r="JS89" s="24"/>
      <c r="JT89" s="24"/>
      <c r="JU89" s="24"/>
      <c r="JV89" s="24"/>
      <c r="JW89" s="24"/>
      <c r="JX89" s="24"/>
      <c r="JY89" s="24"/>
      <c r="JZ89" s="24"/>
      <c r="KA89" s="24"/>
      <c r="KB89" s="24"/>
      <c r="KC89" s="24"/>
      <c r="KD89" s="24"/>
      <c r="KE89" s="24"/>
      <c r="KF89" s="24"/>
      <c r="KG89" s="24"/>
      <c r="KH89" s="24"/>
      <c r="KI89" s="24"/>
      <c r="KJ89" s="24"/>
      <c r="KK89" s="24"/>
      <c r="KL89" s="24"/>
      <c r="KM89" s="24"/>
      <c r="KN89" s="24"/>
      <c r="KO89" s="24"/>
      <c r="KP89" s="24"/>
      <c r="KQ89" s="24"/>
      <c r="KR89" s="24"/>
      <c r="KS89" s="24"/>
      <c r="KT89" s="24"/>
      <c r="KU89" s="24"/>
      <c r="KV89" s="24"/>
      <c r="KW89" s="24"/>
      <c r="KX89" s="24"/>
      <c r="KY89" s="24"/>
      <c r="KZ89" s="24"/>
      <c r="LA89" s="24"/>
      <c r="LB89" s="24"/>
      <c r="LC89" s="24"/>
      <c r="LD89" s="24"/>
      <c r="LE89" s="24"/>
      <c r="LF89" s="24"/>
      <c r="LG89" s="24"/>
      <c r="LH89" s="24"/>
      <c r="LI89" s="24"/>
      <c r="LJ89" s="24"/>
      <c r="LK89" s="24"/>
      <c r="LL89" s="24"/>
      <c r="LM89" s="24"/>
      <c r="LN89" s="24"/>
      <c r="LO89" s="24"/>
      <c r="LP89" s="24"/>
      <c r="LQ89" s="24"/>
      <c r="LR89" s="24"/>
      <c r="LS89" s="24"/>
      <c r="LT89" s="24"/>
      <c r="LU89" s="24"/>
      <c r="LV89" s="24"/>
      <c r="LW89" s="24"/>
      <c r="LX89" s="24"/>
      <c r="LY89" s="24"/>
      <c r="LZ89" s="24"/>
      <c r="MA89" s="24"/>
      <c r="MB89" s="24"/>
      <c r="MC89" s="24"/>
      <c r="MD89" s="24"/>
      <c r="ME89" s="24"/>
      <c r="MF89" s="24"/>
      <c r="MG89" s="24"/>
      <c r="MH89" s="24"/>
      <c r="MI89" s="24"/>
      <c r="MJ89" s="24"/>
      <c r="MK89" s="24"/>
      <c r="ML89" s="24"/>
      <c r="MM89" s="24"/>
      <c r="MN89" s="24"/>
      <c r="MO89" s="24"/>
      <c r="MP89" s="24"/>
      <c r="MQ89" s="24"/>
      <c r="MR89" s="24"/>
      <c r="MS89" s="24"/>
      <c r="MT89" s="24"/>
      <c r="MU89" s="24"/>
      <c r="MV89" s="24"/>
      <c r="MW89" s="24"/>
      <c r="MX89" s="24"/>
      <c r="MY89" s="24"/>
      <c r="MZ89" s="24"/>
      <c r="NA89" s="24"/>
      <c r="NB89" s="24"/>
      <c r="NC89" s="24"/>
      <c r="ND89" s="24"/>
      <c r="NE89" s="24"/>
      <c r="NF89" s="24"/>
      <c r="NG89" s="24"/>
      <c r="NH89" s="24"/>
      <c r="NI89" s="24"/>
      <c r="NJ89" s="24"/>
      <c r="NK89" s="24"/>
      <c r="NL89" s="24"/>
      <c r="NM89" s="24"/>
      <c r="NN89" s="24"/>
      <c r="NO89" s="24"/>
      <c r="NP89" s="24"/>
      <c r="NQ89" s="24"/>
      <c r="NR89" s="24"/>
      <c r="NS89" s="24"/>
      <c r="NT89" s="24"/>
      <c r="NU89" s="24"/>
      <c r="NV89" s="24"/>
      <c r="NW89" s="24"/>
      <c r="NX89" s="24"/>
      <c r="NY89" s="24"/>
      <c r="NZ89" s="24"/>
      <c r="OA89" s="24"/>
      <c r="OB89" s="24"/>
      <c r="OC89" s="24"/>
      <c r="OD89" s="24"/>
      <c r="OE89" s="24"/>
      <c r="OF89" s="24"/>
      <c r="OG89" s="24"/>
      <c r="OH89" s="24"/>
      <c r="OI89" s="24"/>
      <c r="OJ89" s="24"/>
      <c r="OK89" s="24"/>
      <c r="OL89" s="24"/>
      <c r="OM89" s="24"/>
      <c r="ON89" s="24"/>
      <c r="OO89" s="24"/>
      <c r="OP89" s="24"/>
      <c r="OQ89" s="24"/>
      <c r="OR89" s="24"/>
      <c r="OS89" s="24"/>
      <c r="OT89" s="24"/>
      <c r="OU89" s="24"/>
      <c r="OV89" s="24"/>
      <c r="OW89" s="24"/>
      <c r="OX89" s="24"/>
      <c r="OY89" s="24"/>
      <c r="OZ89" s="24"/>
      <c r="PA89" s="24"/>
      <c r="PB89" s="24"/>
      <c r="PC89" s="24"/>
      <c r="PD89" s="24"/>
      <c r="PE89" s="24"/>
      <c r="PF89" s="24"/>
      <c r="PG89" s="24"/>
      <c r="PH89" s="24"/>
      <c r="PI89" s="24"/>
      <c r="PJ89" s="24"/>
      <c r="PK89" s="24"/>
      <c r="PL89" s="24"/>
      <c r="PM89" s="24"/>
      <c r="PN89" s="24"/>
      <c r="PO89" s="24"/>
      <c r="PP89" s="24"/>
      <c r="PQ89" s="24"/>
      <c r="PR89" s="24"/>
      <c r="PS89" s="24"/>
      <c r="PT89" s="24"/>
      <c r="PU89" s="24"/>
      <c r="PV89" s="24"/>
      <c r="PW89" s="24"/>
      <c r="PX89" s="24"/>
      <c r="PY89" s="24"/>
      <c r="PZ89" s="24"/>
      <c r="QA89" s="24"/>
      <c r="QB89" s="24"/>
      <c r="QC89" s="24"/>
      <c r="QD89" s="24"/>
      <c r="QE89" s="24"/>
      <c r="QF89" s="24"/>
      <c r="QG89" s="24"/>
      <c r="QH89" s="24"/>
      <c r="QI89" s="24"/>
      <c r="QJ89" s="24"/>
      <c r="QK89" s="24"/>
      <c r="QL89" s="24"/>
      <c r="QM89" s="24"/>
      <c r="QN89" s="24"/>
      <c r="QO89" s="24"/>
      <c r="QP89" s="24"/>
      <c r="QQ89" s="24"/>
      <c r="QR89" s="24"/>
      <c r="QS89" s="24"/>
      <c r="QT89" s="24"/>
      <c r="QU89" s="24"/>
      <c r="QV89" s="24"/>
      <c r="QW89" s="24"/>
      <c r="QX89" s="24"/>
      <c r="QY89" s="24"/>
      <c r="QZ89" s="24"/>
      <c r="RA89" s="24"/>
      <c r="RB89" s="24"/>
      <c r="RC89" s="24"/>
      <c r="RD89" s="24"/>
      <c r="RE89" s="24"/>
      <c r="RF89" s="24"/>
      <c r="RG89" s="24"/>
      <c r="RH89" s="24"/>
      <c r="RI89" s="24"/>
      <c r="RJ89" s="24"/>
      <c r="RK89" s="24"/>
      <c r="RL89" s="24"/>
      <c r="RM89" s="24"/>
      <c r="RN89" s="24"/>
      <c r="RO89" s="24"/>
      <c r="RP89" s="24"/>
      <c r="RQ89" s="24"/>
      <c r="RR89" s="24"/>
      <c r="RS89" s="24"/>
      <c r="RT89" s="24"/>
      <c r="RU89" s="24"/>
      <c r="RV89" s="24"/>
      <c r="RW89" s="24"/>
      <c r="RX89" s="24"/>
      <c r="RY89" s="24"/>
      <c r="RZ89" s="24"/>
      <c r="SA89" s="24"/>
      <c r="SB89" s="24"/>
      <c r="SC89" s="24"/>
      <c r="SD89" s="24"/>
      <c r="SE89" s="24"/>
      <c r="SF89" s="24"/>
      <c r="SG89" s="24"/>
      <c r="SH89" s="24"/>
      <c r="SI89" s="24"/>
      <c r="SJ89" s="24"/>
      <c r="SK89" s="24"/>
      <c r="SL89" s="24"/>
      <c r="SM89" s="24"/>
      <c r="SN89" s="24"/>
      <c r="SO89" s="24"/>
      <c r="SP89" s="24"/>
      <c r="SQ89" s="24"/>
      <c r="SR89" s="24"/>
      <c r="SS89" s="24"/>
      <c r="ST89" s="24"/>
      <c r="SU89" s="24"/>
      <c r="SV89" s="24"/>
      <c r="SW89" s="24"/>
      <c r="SX89" s="24"/>
      <c r="SY89" s="24"/>
      <c r="SZ89" s="24"/>
      <c r="TA89" s="24"/>
      <c r="TB89" s="24"/>
      <c r="TC89" s="24"/>
      <c r="TD89" s="24"/>
      <c r="TE89" s="24"/>
      <c r="TF89" s="24"/>
      <c r="TG89" s="24"/>
      <c r="TH89" s="24"/>
      <c r="TI89" s="24"/>
      <c r="TJ89" s="24"/>
      <c r="TK89" s="24"/>
      <c r="TL89" s="24"/>
      <c r="TM89" s="24"/>
      <c r="TN89" s="24"/>
      <c r="TO89" s="24"/>
      <c r="TP89" s="24"/>
      <c r="TQ89" s="24"/>
      <c r="TR89" s="24"/>
      <c r="TS89" s="24"/>
      <c r="TT89" s="24"/>
      <c r="TU89" s="24"/>
      <c r="TV89" s="24"/>
      <c r="TW89" s="24"/>
      <c r="TX89" s="24"/>
      <c r="TY89" s="24"/>
      <c r="TZ89" s="24"/>
      <c r="UA89" s="24"/>
      <c r="UB89" s="24"/>
      <c r="UC89" s="24"/>
      <c r="UD89" s="24"/>
      <c r="UE89" s="24"/>
      <c r="UF89" s="24"/>
      <c r="UG89" s="24"/>
      <c r="UH89" s="24"/>
      <c r="UI89" s="24"/>
      <c r="UJ89" s="24"/>
      <c r="UK89" s="24"/>
      <c r="UL89" s="24"/>
      <c r="UM89" s="24"/>
      <c r="UN89" s="24"/>
      <c r="UO89" s="24"/>
      <c r="UP89" s="24"/>
      <c r="UQ89" s="24"/>
      <c r="UR89" s="24"/>
      <c r="US89" s="24"/>
      <c r="UT89" s="24"/>
      <c r="UU89" s="24"/>
      <c r="UV89" s="24"/>
      <c r="UW89" s="24"/>
      <c r="UX89" s="24"/>
      <c r="UY89" s="24"/>
      <c r="UZ89" s="24"/>
      <c r="VA89" s="24"/>
      <c r="VB89" s="24"/>
      <c r="VC89" s="24"/>
      <c r="VD89" s="24"/>
      <c r="VE89" s="24"/>
      <c r="VF89" s="24"/>
      <c r="VG89" s="24"/>
      <c r="VH89" s="24"/>
      <c r="VI89" s="24"/>
      <c r="VJ89" s="24"/>
      <c r="VK89" s="24"/>
      <c r="VL89" s="24"/>
      <c r="VM89" s="24"/>
      <c r="VN89" s="24"/>
      <c r="VO89" s="24"/>
      <c r="VP89" s="24"/>
      <c r="VQ89" s="24"/>
      <c r="VR89" s="24"/>
      <c r="VS89" s="24"/>
      <c r="VT89" s="24"/>
      <c r="VU89" s="24"/>
      <c r="VV89" s="24"/>
      <c r="VW89" s="24"/>
      <c r="VX89" s="24"/>
      <c r="VY89" s="24"/>
      <c r="VZ89" s="24"/>
      <c r="WA89" s="24"/>
      <c r="WB89" s="24"/>
      <c r="WC89" s="24"/>
      <c r="WD89" s="24"/>
      <c r="WE89" s="24"/>
      <c r="WF89" s="24"/>
      <c r="WG89" s="24"/>
      <c r="WH89" s="24"/>
      <c r="WI89" s="24"/>
      <c r="WJ89" s="24"/>
      <c r="WK89" s="24"/>
      <c r="WL89" s="24"/>
      <c r="WM89" s="24"/>
      <c r="WN89" s="24"/>
      <c r="WO89" s="24"/>
      <c r="WP89" s="24"/>
      <c r="WQ89" s="24"/>
      <c r="WR89" s="24"/>
      <c r="WS89" s="24"/>
      <c r="WT89" s="24"/>
      <c r="WU89" s="24"/>
      <c r="WV89" s="24"/>
      <c r="WW89" s="24"/>
      <c r="WX89" s="24"/>
      <c r="WY89" s="24"/>
      <c r="WZ89" s="24"/>
      <c r="XA89" s="24"/>
      <c r="XB89" s="24"/>
      <c r="XC89" s="24"/>
      <c r="XD89" s="24"/>
      <c r="XE89" s="24"/>
      <c r="XF89" s="24"/>
      <c r="XG89" s="24"/>
      <c r="XH89" s="24"/>
      <c r="XI89" s="24"/>
      <c r="XJ89" s="24"/>
      <c r="XK89" s="24"/>
      <c r="XL89" s="24"/>
      <c r="XM89" s="24"/>
      <c r="XN89" s="24"/>
      <c r="XO89" s="24"/>
      <c r="XP89" s="24"/>
      <c r="XQ89" s="24"/>
      <c r="XR89" s="24"/>
      <c r="XS89" s="24"/>
      <c r="XT89" s="24"/>
      <c r="XU89" s="24"/>
      <c r="XV89" s="24"/>
      <c r="XW89" s="24"/>
      <c r="XX89" s="24"/>
      <c r="XY89" s="24"/>
      <c r="XZ89" s="24"/>
      <c r="YA89" s="24"/>
      <c r="YB89" s="24"/>
      <c r="YC89" s="24"/>
      <c r="YD89" s="24"/>
      <c r="YE89" s="24"/>
      <c r="YF89" s="24"/>
      <c r="YG89" s="24"/>
      <c r="YH89" s="24"/>
      <c r="YI89" s="24"/>
      <c r="YJ89" s="24"/>
      <c r="YK89" s="24"/>
      <c r="YL89" s="24"/>
      <c r="YM89" s="24"/>
      <c r="YN89" s="24"/>
      <c r="YO89" s="24"/>
      <c r="YP89" s="24"/>
      <c r="YQ89" s="24"/>
      <c r="YR89" s="24"/>
      <c r="YS89" s="24"/>
      <c r="YT89" s="24"/>
      <c r="YU89" s="24"/>
      <c r="YV89" s="24"/>
      <c r="YW89" s="24"/>
      <c r="YX89" s="24"/>
      <c r="YY89" s="24"/>
      <c r="YZ89" s="24"/>
      <c r="ZA89" s="24"/>
      <c r="ZB89" s="24"/>
      <c r="ZC89" s="24"/>
      <c r="ZD89" s="24"/>
      <c r="ZE89" s="24"/>
      <c r="ZF89" s="24"/>
      <c r="ZG89" s="24"/>
      <c r="ZH89" s="24"/>
      <c r="ZI89" s="24"/>
      <c r="ZJ89" s="24"/>
      <c r="ZK89" s="24"/>
      <c r="ZL89" s="24"/>
      <c r="ZM89" s="24"/>
      <c r="ZN89" s="24"/>
      <c r="ZO89" s="24"/>
      <c r="ZP89" s="24"/>
      <c r="ZQ89" s="24"/>
      <c r="ZR89" s="24"/>
      <c r="ZS89" s="24"/>
      <c r="ZT89" s="24"/>
      <c r="ZU89" s="24"/>
      <c r="ZV89" s="24"/>
      <c r="ZW89" s="24"/>
      <c r="ZX89" s="24"/>
      <c r="ZY89" s="24"/>
      <c r="ZZ89" s="24"/>
      <c r="AAA89" s="24"/>
      <c r="AAB89" s="24"/>
      <c r="AAC89" s="24"/>
      <c r="AAD89" s="24"/>
      <c r="AAE89" s="24"/>
      <c r="AAF89" s="24"/>
      <c r="AAG89" s="24"/>
      <c r="AAH89" s="24"/>
      <c r="AAI89" s="24"/>
      <c r="AAJ89" s="24"/>
      <c r="AAK89" s="24"/>
      <c r="AAL89" s="24"/>
      <c r="AAM89" s="24"/>
      <c r="AAN89" s="24"/>
      <c r="AAO89" s="24"/>
      <c r="AAP89" s="24"/>
      <c r="AAQ89" s="24"/>
      <c r="AAR89" s="24"/>
      <c r="AAS89" s="24"/>
      <c r="AAT89" s="24"/>
      <c r="AAU89" s="24"/>
      <c r="AAV89" s="24"/>
      <c r="AAW89" s="24"/>
      <c r="AAX89" s="24"/>
      <c r="AAY89" s="24"/>
      <c r="AAZ89" s="24"/>
      <c r="ABA89" s="24"/>
      <c r="ABB89" s="24"/>
      <c r="ABC89" s="24"/>
      <c r="ABD89" s="24"/>
      <c r="ABE89" s="24"/>
      <c r="ABF89" s="24"/>
      <c r="ABG89" s="24"/>
      <c r="ABH89" s="24"/>
      <c r="ABI89" s="24"/>
      <c r="ABJ89" s="24"/>
      <c r="ABK89" s="24"/>
      <c r="ABL89" s="24"/>
      <c r="ABM89" s="24"/>
      <c r="ABN89" s="24"/>
      <c r="ABO89" s="24"/>
      <c r="ABP89" s="24"/>
      <c r="ABQ89" s="24"/>
      <c r="ABR89" s="24"/>
      <c r="ABS89" s="24"/>
      <c r="ABT89" s="24"/>
      <c r="ABU89" s="24"/>
      <c r="ABV89" s="24"/>
      <c r="ABW89" s="24"/>
      <c r="ABX89" s="24"/>
      <c r="ABY89" s="24"/>
      <c r="ABZ89" s="24"/>
      <c r="ACA89" s="24"/>
      <c r="ACB89" s="24"/>
      <c r="ACC89" s="24"/>
      <c r="ACD89" s="24"/>
      <c r="ACE89" s="24"/>
      <c r="ACF89" s="24"/>
      <c r="ACG89" s="24"/>
      <c r="ACH89" s="24"/>
      <c r="ACI89" s="24"/>
      <c r="ACJ89" s="24"/>
      <c r="ACK89" s="24"/>
      <c r="ACL89" s="24"/>
      <c r="ACM89" s="24"/>
      <c r="ACN89" s="24"/>
      <c r="ACO89" s="24"/>
      <c r="ACP89" s="24"/>
      <c r="ACQ89" s="24"/>
      <c r="ACR89" s="24"/>
      <c r="ACS89" s="24"/>
      <c r="ACT89" s="24"/>
      <c r="ACU89" s="24"/>
      <c r="ACV89" s="24"/>
      <c r="ACW89" s="24"/>
      <c r="ACX89" s="24"/>
      <c r="ACY89" s="24"/>
      <c r="ACZ89" s="24"/>
      <c r="ADA89" s="24"/>
      <c r="ADB89" s="24"/>
      <c r="ADC89" s="24"/>
      <c r="ADD89" s="24"/>
      <c r="ADE89" s="24"/>
      <c r="ADF89" s="24"/>
      <c r="ADG89" s="24"/>
      <c r="ADH89" s="24"/>
      <c r="ADI89" s="24"/>
      <c r="ADJ89" s="24"/>
      <c r="ADK89" s="24"/>
      <c r="ADL89" s="24"/>
      <c r="ADM89" s="24"/>
      <c r="ADN89" s="24"/>
      <c r="ADO89" s="24"/>
      <c r="ADP89" s="24"/>
      <c r="ADQ89" s="24"/>
      <c r="ADR89" s="24"/>
      <c r="ADS89" s="24"/>
      <c r="ADT89" s="24"/>
      <c r="ADU89" s="24"/>
      <c r="ADV89" s="24"/>
      <c r="ADW89" s="24"/>
      <c r="ADX89" s="24"/>
      <c r="ADY89" s="24"/>
      <c r="ADZ89" s="24"/>
      <c r="AEA89" s="24"/>
      <c r="AEB89" s="24"/>
      <c r="AEC89" s="24"/>
      <c r="AED89" s="24"/>
      <c r="AEE89" s="24"/>
      <c r="AEF89" s="24"/>
      <c r="AEG89" s="24"/>
      <c r="AEH89" s="24"/>
      <c r="AEI89" s="24"/>
      <c r="AEJ89" s="24"/>
      <c r="AEK89" s="24"/>
      <c r="AEL89" s="24"/>
      <c r="AEM89" s="24"/>
      <c r="AEN89" s="24"/>
      <c r="AEO89" s="24"/>
      <c r="AEP89" s="24"/>
      <c r="AEQ89" s="24"/>
      <c r="AER89" s="24"/>
      <c r="AES89" s="24"/>
      <c r="AET89" s="24"/>
      <c r="AEU89" s="24"/>
      <c r="AEV89" s="24"/>
      <c r="AEW89" s="24"/>
      <c r="AEX89" s="24"/>
      <c r="AEY89" s="24"/>
      <c r="AEZ89" s="24"/>
      <c r="AFA89" s="24"/>
      <c r="AFB89" s="24"/>
      <c r="AFC89" s="24"/>
      <c r="AFD89" s="24"/>
      <c r="AFE89" s="24"/>
      <c r="AFF89" s="24"/>
      <c r="AFG89" s="24"/>
      <c r="AFH89" s="24"/>
      <c r="AFI89" s="24"/>
      <c r="AFJ89" s="24"/>
      <c r="AFK89" s="24"/>
      <c r="AFL89" s="24"/>
      <c r="AFM89" s="24"/>
      <c r="AFN89" s="24"/>
      <c r="AFO89" s="24"/>
      <c r="AFP89" s="24"/>
      <c r="AFQ89" s="24"/>
      <c r="AFR89" s="24"/>
      <c r="AFS89" s="24"/>
      <c r="AFT89" s="24"/>
      <c r="AFU89" s="24"/>
      <c r="AFV89" s="24"/>
      <c r="AFW89" s="24"/>
      <c r="AFX89" s="24"/>
      <c r="AFY89" s="24"/>
      <c r="AFZ89" s="24"/>
      <c r="AGA89" s="24"/>
      <c r="AGB89" s="24"/>
      <c r="AGC89" s="24"/>
      <c r="AGD89" s="24"/>
      <c r="AGE89" s="24"/>
      <c r="AGF89" s="24"/>
      <c r="AGG89" s="24"/>
      <c r="AGH89" s="24"/>
      <c r="AGI89" s="24"/>
      <c r="AGJ89" s="24"/>
      <c r="AGK89" s="24"/>
      <c r="AGL89" s="24"/>
      <c r="AGM89" s="24"/>
      <c r="AGN89" s="24"/>
      <c r="AGO89" s="24"/>
      <c r="AGP89" s="24"/>
      <c r="AGQ89" s="24"/>
      <c r="AGR89" s="24"/>
      <c r="AGS89" s="24"/>
      <c r="AGT89" s="24"/>
      <c r="AGU89" s="24"/>
      <c r="AGV89" s="24"/>
      <c r="AGW89" s="24"/>
      <c r="AGX89" s="24"/>
      <c r="AGY89" s="24"/>
      <c r="AGZ89" s="24"/>
      <c r="AHA89" s="24"/>
      <c r="AHB89" s="24"/>
      <c r="AHC89" s="24"/>
      <c r="AHD89" s="24"/>
      <c r="AHE89" s="24"/>
      <c r="AHF89" s="24"/>
      <c r="AHG89" s="24"/>
      <c r="AHH89" s="24"/>
      <c r="AHI89" s="24"/>
      <c r="AHJ89" s="24"/>
      <c r="AHK89" s="24"/>
      <c r="AHL89" s="24"/>
      <c r="AHM89" s="24"/>
      <c r="AHN89" s="24"/>
      <c r="AHO89" s="24"/>
      <c r="AHP89" s="24"/>
      <c r="AHQ89" s="24"/>
      <c r="AHR89" s="24"/>
      <c r="AHS89" s="24"/>
      <c r="AHT89" s="24"/>
      <c r="AHU89" s="24"/>
      <c r="AHV89" s="24"/>
      <c r="AHW89" s="24"/>
      <c r="AHX89" s="24"/>
      <c r="AHY89" s="24"/>
      <c r="AHZ89" s="24"/>
      <c r="AIA89" s="24"/>
      <c r="AIB89" s="24"/>
      <c r="AIC89" s="24"/>
      <c r="AID89" s="24"/>
      <c r="AIE89" s="24"/>
      <c r="AIF89" s="24"/>
      <c r="AIG89" s="24"/>
      <c r="AIH89" s="24"/>
      <c r="AII89" s="24"/>
      <c r="AIJ89" s="24"/>
      <c r="AIK89" s="24"/>
      <c r="AIL89" s="24"/>
      <c r="AIM89" s="24"/>
      <c r="AIN89" s="24"/>
      <c r="AIO89" s="24"/>
      <c r="AIP89" s="24"/>
      <c r="AIQ89" s="24"/>
      <c r="AIR89" s="24"/>
      <c r="AIS89" s="24"/>
      <c r="AIT89" s="24"/>
      <c r="AIU89" s="24"/>
      <c r="AIV89" s="24"/>
      <c r="AIW89" s="24"/>
      <c r="AIX89" s="24"/>
      <c r="AIY89" s="24"/>
      <c r="AIZ89" s="24"/>
      <c r="AJA89" s="24"/>
      <c r="AJB89" s="24"/>
      <c r="AJC89" s="24"/>
      <c r="AJD89" s="24"/>
      <c r="AJE89" s="24"/>
      <c r="AJF89" s="24"/>
      <c r="AJG89" s="24"/>
      <c r="AJH89" s="24"/>
      <c r="AJI89" s="24"/>
      <c r="AJJ89" s="24"/>
      <c r="AJK89" s="24"/>
      <c r="AJL89" s="24"/>
      <c r="AJM89" s="24"/>
      <c r="AJN89" s="24"/>
      <c r="AJO89" s="24"/>
      <c r="AJP89" s="24"/>
      <c r="AJQ89" s="24"/>
      <c r="AJR89" s="24"/>
      <c r="AJS89" s="24"/>
      <c r="AJT89" s="24"/>
      <c r="AJU89" s="24"/>
      <c r="AJV89" s="24"/>
      <c r="AJW89" s="24"/>
      <c r="AJX89" s="24"/>
      <c r="AJY89" s="24"/>
      <c r="AJZ89" s="24"/>
      <c r="AKA89" s="24"/>
      <c r="AKB89" s="24"/>
      <c r="AKC89" s="24"/>
      <c r="AKD89" s="24"/>
      <c r="AKE89" s="24"/>
      <c r="AKF89" s="24"/>
      <c r="AKG89" s="24"/>
      <c r="AKH89" s="24"/>
      <c r="AKI89" s="24"/>
      <c r="AKJ89" s="24"/>
      <c r="AKK89" s="24"/>
      <c r="AKL89" s="24"/>
      <c r="AKM89" s="24"/>
      <c r="AKN89" s="24"/>
      <c r="AKO89" s="24"/>
      <c r="AKP89" s="24"/>
      <c r="AKQ89" s="24"/>
      <c r="AKR89" s="24"/>
      <c r="AKS89" s="24"/>
      <c r="AKT89" s="24"/>
      <c r="AKU89" s="24"/>
      <c r="AKV89" s="24"/>
      <c r="AKW89" s="24"/>
      <c r="AKX89" s="24"/>
      <c r="AKY89" s="24"/>
      <c r="AKZ89" s="24"/>
      <c r="ALA89" s="24"/>
      <c r="ALB89" s="24"/>
      <c r="ALC89" s="24"/>
      <c r="ALD89" s="24"/>
      <c r="ALE89" s="24"/>
      <c r="ALF89" s="24"/>
      <c r="ALG89" s="24"/>
      <c r="ALH89" s="24"/>
      <c r="ALI89" s="24"/>
      <c r="ALJ89" s="24"/>
      <c r="ALK89" s="24"/>
      <c r="ALL89" s="24"/>
      <c r="ALM89" s="24"/>
      <c r="ALN89" s="24"/>
      <c r="ALO89" s="24"/>
      <c r="ALP89" s="24"/>
      <c r="ALQ89" s="24"/>
      <c r="ALR89" s="24"/>
      <c r="ALS89" s="24"/>
      <c r="ALT89" s="24"/>
      <c r="ALU89" s="24"/>
      <c r="ALV89" s="24"/>
      <c r="ALW89" s="24"/>
      <c r="ALX89" s="24"/>
      <c r="ALY89" s="24"/>
      <c r="ALZ89" s="24"/>
      <c r="AMA89" s="24"/>
      <c r="AMB89" s="24"/>
      <c r="AMC89" s="24"/>
    </row>
    <row r="90" spans="1:1017" s="61" customFormat="1">
      <c r="A90" s="178" t="s">
        <v>251</v>
      </c>
      <c r="B90" s="178"/>
      <c r="C90" s="179" t="s">
        <v>252</v>
      </c>
      <c r="D90" s="180"/>
      <c r="E90" s="178"/>
      <c r="F90" s="181"/>
      <c r="G90" s="182"/>
      <c r="H90" s="183"/>
      <c r="I90" s="182"/>
      <c r="J90" s="182"/>
      <c r="K90" s="182">
        <f>SUBTOTAL(9,K91:K99)</f>
        <v>1120708.93</v>
      </c>
      <c r="L90" s="58"/>
      <c r="M90" s="24"/>
      <c r="N90" s="24"/>
      <c r="O90" s="24"/>
      <c r="P90" s="24"/>
      <c r="Q90" s="24"/>
      <c r="R90" s="24"/>
      <c r="S90" s="24"/>
      <c r="T90" s="24"/>
      <c r="U90" s="24"/>
      <c r="V90" s="24"/>
      <c r="W90" s="24"/>
      <c r="X90" s="24"/>
      <c r="Y90" s="24"/>
      <c r="Z90" s="24"/>
      <c r="AA90" s="24"/>
      <c r="AB90" s="24"/>
      <c r="AC90" s="24"/>
      <c r="AD90" s="24"/>
      <c r="AE90" s="24"/>
      <c r="AF90" s="24"/>
      <c r="AG90" s="24"/>
      <c r="AH90" s="24"/>
      <c r="AI90" s="24"/>
      <c r="AJ90" s="24"/>
      <c r="AK90" s="24"/>
      <c r="AL90" s="24"/>
      <c r="AM90" s="24"/>
      <c r="AN90" s="24"/>
      <c r="AO90" s="24"/>
      <c r="AP90" s="24"/>
      <c r="AQ90" s="24"/>
      <c r="AR90" s="24"/>
      <c r="AS90" s="24"/>
      <c r="AT90" s="24"/>
      <c r="AU90" s="24"/>
      <c r="AV90" s="24"/>
      <c r="AW90" s="24"/>
      <c r="AX90" s="24"/>
      <c r="AY90" s="24"/>
      <c r="AZ90" s="24"/>
      <c r="BA90" s="24"/>
      <c r="BB90" s="24"/>
      <c r="BC90" s="24"/>
      <c r="BD90" s="24"/>
      <c r="BE90" s="24"/>
      <c r="BF90" s="24"/>
      <c r="BG90" s="24"/>
      <c r="BH90" s="24"/>
      <c r="BI90" s="24"/>
      <c r="BJ90" s="24"/>
      <c r="BK90" s="24"/>
      <c r="BL90" s="24"/>
      <c r="BM90" s="24"/>
      <c r="BN90" s="24"/>
      <c r="BO90" s="24"/>
      <c r="BP90" s="24"/>
      <c r="BQ90" s="24"/>
      <c r="BR90" s="24"/>
      <c r="BS90" s="24"/>
      <c r="BT90" s="24"/>
      <c r="BU90" s="24"/>
      <c r="BV90" s="24"/>
      <c r="BW90" s="24"/>
      <c r="BX90" s="24"/>
      <c r="BY90" s="24"/>
      <c r="BZ90" s="24"/>
      <c r="CA90" s="24"/>
      <c r="CB90" s="24"/>
      <c r="CC90" s="24"/>
      <c r="CD90" s="24"/>
      <c r="CE90" s="24"/>
      <c r="CF90" s="24"/>
      <c r="CG90" s="24"/>
      <c r="CH90" s="24"/>
      <c r="CI90" s="24"/>
      <c r="CJ90" s="24"/>
      <c r="CK90" s="24"/>
      <c r="CL90" s="24"/>
      <c r="CM90" s="24"/>
      <c r="CN90" s="24"/>
      <c r="CO90" s="24"/>
      <c r="CP90" s="24"/>
      <c r="CQ90" s="24"/>
      <c r="CR90" s="24"/>
      <c r="CS90" s="24"/>
      <c r="CT90" s="24"/>
      <c r="CU90" s="24"/>
      <c r="CV90" s="24"/>
      <c r="CW90" s="24"/>
      <c r="CX90" s="24"/>
      <c r="CY90" s="24"/>
      <c r="CZ90" s="24"/>
      <c r="DA90" s="24"/>
      <c r="DB90" s="24"/>
      <c r="DC90" s="24"/>
      <c r="DD90" s="24"/>
      <c r="DE90" s="24"/>
      <c r="DF90" s="24"/>
      <c r="DG90" s="24"/>
      <c r="DH90" s="24"/>
      <c r="DI90" s="24"/>
      <c r="DJ90" s="24"/>
      <c r="DK90" s="24"/>
      <c r="DL90" s="24"/>
      <c r="DM90" s="24"/>
      <c r="DN90" s="24"/>
      <c r="DO90" s="24"/>
      <c r="DP90" s="24"/>
      <c r="DQ90" s="24"/>
      <c r="DR90" s="24"/>
      <c r="DS90" s="24"/>
      <c r="DT90" s="24"/>
      <c r="DU90" s="24"/>
      <c r="DV90" s="24"/>
      <c r="DW90" s="24"/>
      <c r="DX90" s="24"/>
      <c r="DY90" s="24"/>
      <c r="DZ90" s="24"/>
      <c r="EA90" s="24"/>
      <c r="EB90" s="24"/>
      <c r="EC90" s="24"/>
      <c r="ED90" s="24"/>
      <c r="EE90" s="24"/>
      <c r="EF90" s="24"/>
      <c r="EG90" s="24"/>
      <c r="EH90" s="24"/>
      <c r="EI90" s="24"/>
      <c r="EJ90" s="24"/>
      <c r="EK90" s="24"/>
      <c r="EL90" s="24"/>
      <c r="EM90" s="24"/>
      <c r="EN90" s="24"/>
      <c r="EO90" s="24"/>
      <c r="EP90" s="24"/>
      <c r="EQ90" s="24"/>
      <c r="ER90" s="24"/>
      <c r="ES90" s="24"/>
      <c r="ET90" s="24"/>
      <c r="EU90" s="24"/>
      <c r="EV90" s="24"/>
      <c r="EW90" s="24"/>
      <c r="EX90" s="24"/>
      <c r="EY90" s="24"/>
      <c r="EZ90" s="24"/>
      <c r="FA90" s="24"/>
      <c r="FB90" s="24"/>
      <c r="FC90" s="24"/>
      <c r="FD90" s="24"/>
      <c r="FE90" s="24"/>
      <c r="FF90" s="24"/>
      <c r="FG90" s="24"/>
      <c r="FH90" s="24"/>
      <c r="FI90" s="24"/>
      <c r="FJ90" s="24"/>
      <c r="FK90" s="24"/>
      <c r="FL90" s="24"/>
      <c r="FM90" s="24"/>
      <c r="FN90" s="24"/>
      <c r="FO90" s="24"/>
      <c r="FP90" s="24"/>
      <c r="FQ90" s="24"/>
      <c r="FR90" s="24"/>
      <c r="FS90" s="24"/>
      <c r="FT90" s="24"/>
      <c r="FU90" s="24"/>
      <c r="FV90" s="24"/>
      <c r="FW90" s="24"/>
      <c r="FX90" s="24"/>
      <c r="FY90" s="24"/>
      <c r="FZ90" s="24"/>
      <c r="GA90" s="24"/>
      <c r="GB90" s="24"/>
      <c r="GC90" s="24"/>
      <c r="GD90" s="24"/>
      <c r="GE90" s="24"/>
      <c r="GF90" s="24"/>
      <c r="GG90" s="24"/>
      <c r="GH90" s="24"/>
      <c r="GI90" s="24"/>
      <c r="GJ90" s="24"/>
      <c r="GK90" s="24"/>
      <c r="GL90" s="24"/>
      <c r="GM90" s="24"/>
      <c r="GN90" s="24"/>
      <c r="GO90" s="24"/>
      <c r="GP90" s="24"/>
      <c r="GQ90" s="24"/>
      <c r="GR90" s="24"/>
      <c r="GS90" s="24"/>
      <c r="GT90" s="24"/>
      <c r="GU90" s="24"/>
      <c r="GV90" s="24"/>
      <c r="GW90" s="24"/>
      <c r="GX90" s="24"/>
      <c r="GY90" s="24"/>
      <c r="GZ90" s="24"/>
      <c r="HA90" s="24"/>
      <c r="HB90" s="24"/>
      <c r="HC90" s="24"/>
      <c r="HD90" s="24"/>
      <c r="HE90" s="24"/>
      <c r="HF90" s="24"/>
      <c r="HG90" s="24"/>
      <c r="HH90" s="24"/>
      <c r="HI90" s="24"/>
      <c r="HJ90" s="24"/>
      <c r="HK90" s="24"/>
      <c r="HL90" s="24"/>
      <c r="HM90" s="24"/>
      <c r="HN90" s="24"/>
      <c r="HO90" s="24"/>
      <c r="HP90" s="24"/>
      <c r="HQ90" s="24"/>
      <c r="HR90" s="24"/>
      <c r="HS90" s="24"/>
      <c r="HT90" s="24"/>
      <c r="HU90" s="24"/>
      <c r="HV90" s="24"/>
      <c r="HW90" s="24"/>
      <c r="HX90" s="24"/>
      <c r="HY90" s="24"/>
      <c r="HZ90" s="24"/>
      <c r="IA90" s="24"/>
      <c r="IB90" s="24"/>
      <c r="IC90" s="24"/>
      <c r="ID90" s="24"/>
      <c r="IE90" s="24"/>
      <c r="IF90" s="24"/>
      <c r="IG90" s="24"/>
      <c r="IH90" s="24"/>
      <c r="II90" s="24"/>
      <c r="IJ90" s="24"/>
      <c r="IK90" s="24"/>
      <c r="IL90" s="24"/>
      <c r="IM90" s="24"/>
      <c r="IN90" s="24"/>
      <c r="IO90" s="24"/>
      <c r="IP90" s="24"/>
      <c r="IQ90" s="24"/>
      <c r="IR90" s="24"/>
      <c r="IS90" s="24"/>
      <c r="IT90" s="24"/>
      <c r="IU90" s="24"/>
      <c r="IV90" s="24"/>
      <c r="IW90" s="24"/>
      <c r="IX90" s="24"/>
      <c r="IY90" s="24"/>
      <c r="IZ90" s="24"/>
      <c r="JA90" s="24"/>
      <c r="JB90" s="24"/>
      <c r="JC90" s="24"/>
      <c r="JD90" s="24"/>
      <c r="JE90" s="24"/>
      <c r="JF90" s="24"/>
      <c r="JG90" s="24"/>
      <c r="JH90" s="24"/>
      <c r="JI90" s="24"/>
      <c r="JJ90" s="24"/>
      <c r="JK90" s="24"/>
      <c r="JL90" s="24"/>
      <c r="JM90" s="24"/>
      <c r="JN90" s="24"/>
      <c r="JO90" s="24"/>
      <c r="JP90" s="24"/>
      <c r="JQ90" s="24"/>
      <c r="JR90" s="24"/>
      <c r="JS90" s="24"/>
      <c r="JT90" s="24"/>
      <c r="JU90" s="24"/>
      <c r="JV90" s="24"/>
      <c r="JW90" s="24"/>
      <c r="JX90" s="24"/>
      <c r="JY90" s="24"/>
      <c r="JZ90" s="24"/>
      <c r="KA90" s="24"/>
      <c r="KB90" s="24"/>
      <c r="KC90" s="24"/>
      <c r="KD90" s="24"/>
      <c r="KE90" s="24"/>
      <c r="KF90" s="24"/>
      <c r="KG90" s="24"/>
      <c r="KH90" s="24"/>
      <c r="KI90" s="24"/>
      <c r="KJ90" s="24"/>
      <c r="KK90" s="24"/>
      <c r="KL90" s="24"/>
      <c r="KM90" s="24"/>
      <c r="KN90" s="24"/>
      <c r="KO90" s="24"/>
      <c r="KP90" s="24"/>
      <c r="KQ90" s="24"/>
      <c r="KR90" s="24"/>
      <c r="KS90" s="24"/>
      <c r="KT90" s="24"/>
      <c r="KU90" s="24"/>
      <c r="KV90" s="24"/>
      <c r="KW90" s="24"/>
      <c r="KX90" s="24"/>
      <c r="KY90" s="24"/>
      <c r="KZ90" s="24"/>
      <c r="LA90" s="24"/>
      <c r="LB90" s="24"/>
      <c r="LC90" s="24"/>
      <c r="LD90" s="24"/>
      <c r="LE90" s="24"/>
      <c r="LF90" s="24"/>
      <c r="LG90" s="24"/>
      <c r="LH90" s="24"/>
      <c r="LI90" s="24"/>
      <c r="LJ90" s="24"/>
      <c r="LK90" s="24"/>
      <c r="LL90" s="24"/>
      <c r="LM90" s="24"/>
      <c r="LN90" s="24"/>
      <c r="LO90" s="24"/>
      <c r="LP90" s="24"/>
      <c r="LQ90" s="24"/>
      <c r="LR90" s="24"/>
      <c r="LS90" s="24"/>
      <c r="LT90" s="24"/>
      <c r="LU90" s="24"/>
      <c r="LV90" s="24"/>
      <c r="LW90" s="24"/>
      <c r="LX90" s="24"/>
      <c r="LY90" s="24"/>
      <c r="LZ90" s="24"/>
      <c r="MA90" s="24"/>
      <c r="MB90" s="24"/>
      <c r="MC90" s="24"/>
      <c r="MD90" s="24"/>
      <c r="ME90" s="24"/>
      <c r="MF90" s="24"/>
      <c r="MG90" s="24"/>
      <c r="MH90" s="24"/>
      <c r="MI90" s="24"/>
      <c r="MJ90" s="24"/>
      <c r="MK90" s="24"/>
      <c r="ML90" s="24"/>
      <c r="MM90" s="24"/>
      <c r="MN90" s="24"/>
      <c r="MO90" s="24"/>
      <c r="MP90" s="24"/>
      <c r="MQ90" s="24"/>
      <c r="MR90" s="24"/>
      <c r="MS90" s="24"/>
      <c r="MT90" s="24"/>
      <c r="MU90" s="24"/>
      <c r="MV90" s="24"/>
      <c r="MW90" s="24"/>
      <c r="MX90" s="24"/>
      <c r="MY90" s="24"/>
      <c r="MZ90" s="24"/>
      <c r="NA90" s="24"/>
      <c r="NB90" s="24"/>
      <c r="NC90" s="24"/>
      <c r="ND90" s="24"/>
      <c r="NE90" s="24"/>
      <c r="NF90" s="24"/>
      <c r="NG90" s="24"/>
      <c r="NH90" s="24"/>
      <c r="NI90" s="24"/>
      <c r="NJ90" s="24"/>
      <c r="NK90" s="24"/>
      <c r="NL90" s="24"/>
      <c r="NM90" s="24"/>
      <c r="NN90" s="24"/>
      <c r="NO90" s="24"/>
      <c r="NP90" s="24"/>
      <c r="NQ90" s="24"/>
      <c r="NR90" s="24"/>
      <c r="NS90" s="24"/>
      <c r="NT90" s="24"/>
      <c r="NU90" s="24"/>
      <c r="NV90" s="24"/>
      <c r="NW90" s="24"/>
      <c r="NX90" s="24"/>
      <c r="NY90" s="24"/>
      <c r="NZ90" s="24"/>
      <c r="OA90" s="24"/>
      <c r="OB90" s="24"/>
      <c r="OC90" s="24"/>
      <c r="OD90" s="24"/>
      <c r="OE90" s="24"/>
      <c r="OF90" s="24"/>
      <c r="OG90" s="24"/>
      <c r="OH90" s="24"/>
      <c r="OI90" s="24"/>
      <c r="OJ90" s="24"/>
      <c r="OK90" s="24"/>
      <c r="OL90" s="24"/>
      <c r="OM90" s="24"/>
      <c r="ON90" s="24"/>
      <c r="OO90" s="24"/>
      <c r="OP90" s="24"/>
      <c r="OQ90" s="24"/>
      <c r="OR90" s="24"/>
      <c r="OS90" s="24"/>
      <c r="OT90" s="24"/>
      <c r="OU90" s="24"/>
      <c r="OV90" s="24"/>
      <c r="OW90" s="24"/>
      <c r="OX90" s="24"/>
      <c r="OY90" s="24"/>
      <c r="OZ90" s="24"/>
      <c r="PA90" s="24"/>
      <c r="PB90" s="24"/>
      <c r="PC90" s="24"/>
      <c r="PD90" s="24"/>
      <c r="PE90" s="24"/>
      <c r="PF90" s="24"/>
      <c r="PG90" s="24"/>
      <c r="PH90" s="24"/>
      <c r="PI90" s="24"/>
      <c r="PJ90" s="24"/>
      <c r="PK90" s="24"/>
      <c r="PL90" s="24"/>
      <c r="PM90" s="24"/>
      <c r="PN90" s="24"/>
      <c r="PO90" s="24"/>
      <c r="PP90" s="24"/>
      <c r="PQ90" s="24"/>
      <c r="PR90" s="24"/>
      <c r="PS90" s="24"/>
      <c r="PT90" s="24"/>
      <c r="PU90" s="24"/>
      <c r="PV90" s="24"/>
      <c r="PW90" s="24"/>
      <c r="PX90" s="24"/>
      <c r="PY90" s="24"/>
      <c r="PZ90" s="24"/>
      <c r="QA90" s="24"/>
      <c r="QB90" s="24"/>
      <c r="QC90" s="24"/>
      <c r="QD90" s="24"/>
      <c r="QE90" s="24"/>
      <c r="QF90" s="24"/>
      <c r="QG90" s="24"/>
      <c r="QH90" s="24"/>
      <c r="QI90" s="24"/>
      <c r="QJ90" s="24"/>
      <c r="QK90" s="24"/>
      <c r="QL90" s="24"/>
      <c r="QM90" s="24"/>
      <c r="QN90" s="24"/>
      <c r="QO90" s="24"/>
      <c r="QP90" s="24"/>
      <c r="QQ90" s="24"/>
      <c r="QR90" s="24"/>
      <c r="QS90" s="24"/>
      <c r="QT90" s="24"/>
      <c r="QU90" s="24"/>
      <c r="QV90" s="24"/>
      <c r="QW90" s="24"/>
      <c r="QX90" s="24"/>
      <c r="QY90" s="24"/>
      <c r="QZ90" s="24"/>
      <c r="RA90" s="24"/>
      <c r="RB90" s="24"/>
      <c r="RC90" s="24"/>
      <c r="RD90" s="24"/>
      <c r="RE90" s="24"/>
      <c r="RF90" s="24"/>
      <c r="RG90" s="24"/>
      <c r="RH90" s="24"/>
      <c r="RI90" s="24"/>
      <c r="RJ90" s="24"/>
      <c r="RK90" s="24"/>
      <c r="RL90" s="24"/>
      <c r="RM90" s="24"/>
      <c r="RN90" s="24"/>
      <c r="RO90" s="24"/>
      <c r="RP90" s="24"/>
      <c r="RQ90" s="24"/>
      <c r="RR90" s="24"/>
      <c r="RS90" s="24"/>
      <c r="RT90" s="24"/>
      <c r="RU90" s="24"/>
      <c r="RV90" s="24"/>
      <c r="RW90" s="24"/>
      <c r="RX90" s="24"/>
      <c r="RY90" s="24"/>
      <c r="RZ90" s="24"/>
      <c r="SA90" s="24"/>
      <c r="SB90" s="24"/>
      <c r="SC90" s="24"/>
      <c r="SD90" s="24"/>
      <c r="SE90" s="24"/>
      <c r="SF90" s="24"/>
      <c r="SG90" s="24"/>
      <c r="SH90" s="24"/>
      <c r="SI90" s="24"/>
      <c r="SJ90" s="24"/>
      <c r="SK90" s="24"/>
      <c r="SL90" s="24"/>
      <c r="SM90" s="24"/>
      <c r="SN90" s="24"/>
      <c r="SO90" s="24"/>
      <c r="SP90" s="24"/>
      <c r="SQ90" s="24"/>
      <c r="SR90" s="24"/>
      <c r="SS90" s="24"/>
      <c r="ST90" s="24"/>
      <c r="SU90" s="24"/>
      <c r="SV90" s="24"/>
      <c r="SW90" s="24"/>
      <c r="SX90" s="24"/>
      <c r="SY90" s="24"/>
      <c r="SZ90" s="24"/>
      <c r="TA90" s="24"/>
      <c r="TB90" s="24"/>
      <c r="TC90" s="24"/>
      <c r="TD90" s="24"/>
      <c r="TE90" s="24"/>
      <c r="TF90" s="24"/>
      <c r="TG90" s="24"/>
      <c r="TH90" s="24"/>
      <c r="TI90" s="24"/>
      <c r="TJ90" s="24"/>
      <c r="TK90" s="24"/>
      <c r="TL90" s="24"/>
      <c r="TM90" s="24"/>
      <c r="TN90" s="24"/>
      <c r="TO90" s="24"/>
      <c r="TP90" s="24"/>
      <c r="TQ90" s="24"/>
      <c r="TR90" s="24"/>
      <c r="TS90" s="24"/>
      <c r="TT90" s="24"/>
      <c r="TU90" s="24"/>
      <c r="TV90" s="24"/>
      <c r="TW90" s="24"/>
      <c r="TX90" s="24"/>
      <c r="TY90" s="24"/>
      <c r="TZ90" s="24"/>
      <c r="UA90" s="24"/>
      <c r="UB90" s="24"/>
      <c r="UC90" s="24"/>
      <c r="UD90" s="24"/>
      <c r="UE90" s="24"/>
      <c r="UF90" s="24"/>
      <c r="UG90" s="24"/>
      <c r="UH90" s="24"/>
      <c r="UI90" s="24"/>
      <c r="UJ90" s="24"/>
      <c r="UK90" s="24"/>
      <c r="UL90" s="24"/>
      <c r="UM90" s="24"/>
      <c r="UN90" s="24"/>
      <c r="UO90" s="24"/>
      <c r="UP90" s="24"/>
      <c r="UQ90" s="24"/>
      <c r="UR90" s="24"/>
      <c r="US90" s="24"/>
      <c r="UT90" s="24"/>
      <c r="UU90" s="24"/>
      <c r="UV90" s="24"/>
      <c r="UW90" s="24"/>
      <c r="UX90" s="24"/>
      <c r="UY90" s="24"/>
      <c r="UZ90" s="24"/>
      <c r="VA90" s="24"/>
      <c r="VB90" s="24"/>
      <c r="VC90" s="24"/>
      <c r="VD90" s="24"/>
      <c r="VE90" s="24"/>
      <c r="VF90" s="24"/>
      <c r="VG90" s="24"/>
      <c r="VH90" s="24"/>
      <c r="VI90" s="24"/>
      <c r="VJ90" s="24"/>
      <c r="VK90" s="24"/>
      <c r="VL90" s="24"/>
      <c r="VM90" s="24"/>
      <c r="VN90" s="24"/>
      <c r="VO90" s="24"/>
      <c r="VP90" s="24"/>
      <c r="VQ90" s="24"/>
      <c r="VR90" s="24"/>
      <c r="VS90" s="24"/>
      <c r="VT90" s="24"/>
      <c r="VU90" s="24"/>
      <c r="VV90" s="24"/>
      <c r="VW90" s="24"/>
      <c r="VX90" s="24"/>
      <c r="VY90" s="24"/>
      <c r="VZ90" s="24"/>
      <c r="WA90" s="24"/>
      <c r="WB90" s="24"/>
      <c r="WC90" s="24"/>
      <c r="WD90" s="24"/>
      <c r="WE90" s="24"/>
      <c r="WF90" s="24"/>
      <c r="WG90" s="24"/>
      <c r="WH90" s="24"/>
      <c r="WI90" s="24"/>
      <c r="WJ90" s="24"/>
      <c r="WK90" s="24"/>
      <c r="WL90" s="24"/>
      <c r="WM90" s="24"/>
      <c r="WN90" s="24"/>
      <c r="WO90" s="24"/>
      <c r="WP90" s="24"/>
      <c r="WQ90" s="24"/>
      <c r="WR90" s="24"/>
      <c r="WS90" s="24"/>
      <c r="WT90" s="24"/>
      <c r="WU90" s="24"/>
      <c r="WV90" s="24"/>
      <c r="WW90" s="24"/>
      <c r="WX90" s="24"/>
      <c r="WY90" s="24"/>
      <c r="WZ90" s="24"/>
      <c r="XA90" s="24"/>
      <c r="XB90" s="24"/>
      <c r="XC90" s="24"/>
      <c r="XD90" s="24"/>
      <c r="XE90" s="24"/>
      <c r="XF90" s="24"/>
      <c r="XG90" s="24"/>
      <c r="XH90" s="24"/>
      <c r="XI90" s="24"/>
      <c r="XJ90" s="24"/>
      <c r="XK90" s="24"/>
      <c r="XL90" s="24"/>
      <c r="XM90" s="24"/>
      <c r="XN90" s="24"/>
      <c r="XO90" s="24"/>
      <c r="XP90" s="24"/>
      <c r="XQ90" s="24"/>
      <c r="XR90" s="24"/>
      <c r="XS90" s="24"/>
      <c r="XT90" s="24"/>
      <c r="XU90" s="24"/>
      <c r="XV90" s="24"/>
      <c r="XW90" s="24"/>
      <c r="XX90" s="24"/>
      <c r="XY90" s="24"/>
      <c r="XZ90" s="24"/>
      <c r="YA90" s="24"/>
      <c r="YB90" s="24"/>
      <c r="YC90" s="24"/>
      <c r="YD90" s="24"/>
      <c r="YE90" s="24"/>
      <c r="YF90" s="24"/>
      <c r="YG90" s="24"/>
      <c r="YH90" s="24"/>
      <c r="YI90" s="24"/>
      <c r="YJ90" s="24"/>
      <c r="YK90" s="24"/>
      <c r="YL90" s="24"/>
      <c r="YM90" s="24"/>
      <c r="YN90" s="24"/>
      <c r="YO90" s="24"/>
      <c r="YP90" s="24"/>
      <c r="YQ90" s="24"/>
      <c r="YR90" s="24"/>
      <c r="YS90" s="24"/>
      <c r="YT90" s="24"/>
      <c r="YU90" s="24"/>
      <c r="YV90" s="24"/>
      <c r="YW90" s="24"/>
      <c r="YX90" s="24"/>
      <c r="YY90" s="24"/>
      <c r="YZ90" s="24"/>
      <c r="ZA90" s="24"/>
      <c r="ZB90" s="24"/>
      <c r="ZC90" s="24"/>
      <c r="ZD90" s="24"/>
      <c r="ZE90" s="24"/>
      <c r="ZF90" s="24"/>
      <c r="ZG90" s="24"/>
      <c r="ZH90" s="24"/>
      <c r="ZI90" s="24"/>
      <c r="ZJ90" s="24"/>
      <c r="ZK90" s="24"/>
      <c r="ZL90" s="24"/>
      <c r="ZM90" s="24"/>
      <c r="ZN90" s="24"/>
      <c r="ZO90" s="24"/>
      <c r="ZP90" s="24"/>
      <c r="ZQ90" s="24"/>
      <c r="ZR90" s="24"/>
      <c r="ZS90" s="24"/>
      <c r="ZT90" s="24"/>
      <c r="ZU90" s="24"/>
      <c r="ZV90" s="24"/>
      <c r="ZW90" s="24"/>
      <c r="ZX90" s="24"/>
      <c r="ZY90" s="24"/>
      <c r="ZZ90" s="24"/>
      <c r="AAA90" s="24"/>
      <c r="AAB90" s="24"/>
      <c r="AAC90" s="24"/>
      <c r="AAD90" s="24"/>
      <c r="AAE90" s="24"/>
      <c r="AAF90" s="24"/>
      <c r="AAG90" s="24"/>
      <c r="AAH90" s="24"/>
      <c r="AAI90" s="24"/>
      <c r="AAJ90" s="24"/>
      <c r="AAK90" s="24"/>
      <c r="AAL90" s="24"/>
      <c r="AAM90" s="24"/>
      <c r="AAN90" s="24"/>
      <c r="AAO90" s="24"/>
      <c r="AAP90" s="24"/>
      <c r="AAQ90" s="24"/>
      <c r="AAR90" s="24"/>
      <c r="AAS90" s="24"/>
      <c r="AAT90" s="24"/>
      <c r="AAU90" s="24"/>
      <c r="AAV90" s="24"/>
      <c r="AAW90" s="24"/>
      <c r="AAX90" s="24"/>
      <c r="AAY90" s="24"/>
      <c r="AAZ90" s="24"/>
      <c r="ABA90" s="24"/>
      <c r="ABB90" s="24"/>
      <c r="ABC90" s="24"/>
      <c r="ABD90" s="24"/>
      <c r="ABE90" s="24"/>
      <c r="ABF90" s="24"/>
      <c r="ABG90" s="24"/>
      <c r="ABH90" s="24"/>
      <c r="ABI90" s="24"/>
      <c r="ABJ90" s="24"/>
      <c r="ABK90" s="24"/>
      <c r="ABL90" s="24"/>
      <c r="ABM90" s="24"/>
      <c r="ABN90" s="24"/>
      <c r="ABO90" s="24"/>
      <c r="ABP90" s="24"/>
      <c r="ABQ90" s="24"/>
      <c r="ABR90" s="24"/>
      <c r="ABS90" s="24"/>
      <c r="ABT90" s="24"/>
      <c r="ABU90" s="24"/>
      <c r="ABV90" s="24"/>
      <c r="ABW90" s="24"/>
      <c r="ABX90" s="24"/>
      <c r="ABY90" s="24"/>
      <c r="ABZ90" s="24"/>
      <c r="ACA90" s="24"/>
      <c r="ACB90" s="24"/>
      <c r="ACC90" s="24"/>
      <c r="ACD90" s="24"/>
      <c r="ACE90" s="24"/>
      <c r="ACF90" s="24"/>
      <c r="ACG90" s="24"/>
      <c r="ACH90" s="24"/>
      <c r="ACI90" s="24"/>
      <c r="ACJ90" s="24"/>
      <c r="ACK90" s="24"/>
      <c r="ACL90" s="24"/>
      <c r="ACM90" s="24"/>
      <c r="ACN90" s="24"/>
      <c r="ACO90" s="24"/>
      <c r="ACP90" s="24"/>
      <c r="ACQ90" s="24"/>
      <c r="ACR90" s="24"/>
      <c r="ACS90" s="24"/>
      <c r="ACT90" s="24"/>
      <c r="ACU90" s="24"/>
      <c r="ACV90" s="24"/>
      <c r="ACW90" s="24"/>
      <c r="ACX90" s="24"/>
      <c r="ACY90" s="24"/>
      <c r="ACZ90" s="24"/>
      <c r="ADA90" s="24"/>
      <c r="ADB90" s="24"/>
      <c r="ADC90" s="24"/>
      <c r="ADD90" s="24"/>
      <c r="ADE90" s="24"/>
      <c r="ADF90" s="24"/>
      <c r="ADG90" s="24"/>
      <c r="ADH90" s="24"/>
      <c r="ADI90" s="24"/>
      <c r="ADJ90" s="24"/>
      <c r="ADK90" s="24"/>
      <c r="ADL90" s="24"/>
      <c r="ADM90" s="24"/>
      <c r="ADN90" s="24"/>
      <c r="ADO90" s="24"/>
      <c r="ADP90" s="24"/>
      <c r="ADQ90" s="24"/>
      <c r="ADR90" s="24"/>
      <c r="ADS90" s="24"/>
      <c r="ADT90" s="24"/>
      <c r="ADU90" s="24"/>
      <c r="ADV90" s="24"/>
      <c r="ADW90" s="24"/>
      <c r="ADX90" s="24"/>
      <c r="ADY90" s="24"/>
      <c r="ADZ90" s="24"/>
      <c r="AEA90" s="24"/>
      <c r="AEB90" s="24"/>
      <c r="AEC90" s="24"/>
      <c r="AED90" s="24"/>
      <c r="AEE90" s="24"/>
      <c r="AEF90" s="24"/>
      <c r="AEG90" s="24"/>
      <c r="AEH90" s="24"/>
      <c r="AEI90" s="24"/>
      <c r="AEJ90" s="24"/>
      <c r="AEK90" s="24"/>
      <c r="AEL90" s="24"/>
      <c r="AEM90" s="24"/>
      <c r="AEN90" s="24"/>
      <c r="AEO90" s="24"/>
      <c r="AEP90" s="24"/>
      <c r="AEQ90" s="24"/>
      <c r="AER90" s="24"/>
      <c r="AES90" s="24"/>
      <c r="AET90" s="24"/>
      <c r="AEU90" s="24"/>
      <c r="AEV90" s="24"/>
      <c r="AEW90" s="24"/>
      <c r="AEX90" s="24"/>
      <c r="AEY90" s="24"/>
      <c r="AEZ90" s="24"/>
      <c r="AFA90" s="24"/>
      <c r="AFB90" s="24"/>
      <c r="AFC90" s="24"/>
      <c r="AFD90" s="24"/>
      <c r="AFE90" s="24"/>
      <c r="AFF90" s="24"/>
      <c r="AFG90" s="24"/>
      <c r="AFH90" s="24"/>
      <c r="AFI90" s="24"/>
      <c r="AFJ90" s="24"/>
      <c r="AFK90" s="24"/>
      <c r="AFL90" s="24"/>
      <c r="AFM90" s="24"/>
      <c r="AFN90" s="24"/>
      <c r="AFO90" s="24"/>
      <c r="AFP90" s="24"/>
      <c r="AFQ90" s="24"/>
      <c r="AFR90" s="24"/>
      <c r="AFS90" s="24"/>
      <c r="AFT90" s="24"/>
      <c r="AFU90" s="24"/>
      <c r="AFV90" s="24"/>
      <c r="AFW90" s="24"/>
      <c r="AFX90" s="24"/>
      <c r="AFY90" s="24"/>
      <c r="AFZ90" s="24"/>
      <c r="AGA90" s="24"/>
      <c r="AGB90" s="24"/>
      <c r="AGC90" s="24"/>
      <c r="AGD90" s="24"/>
      <c r="AGE90" s="24"/>
      <c r="AGF90" s="24"/>
      <c r="AGG90" s="24"/>
      <c r="AGH90" s="24"/>
      <c r="AGI90" s="24"/>
      <c r="AGJ90" s="24"/>
      <c r="AGK90" s="24"/>
      <c r="AGL90" s="24"/>
      <c r="AGM90" s="24"/>
      <c r="AGN90" s="24"/>
      <c r="AGO90" s="24"/>
      <c r="AGP90" s="24"/>
      <c r="AGQ90" s="24"/>
      <c r="AGR90" s="24"/>
      <c r="AGS90" s="24"/>
      <c r="AGT90" s="24"/>
      <c r="AGU90" s="24"/>
      <c r="AGV90" s="24"/>
      <c r="AGW90" s="24"/>
      <c r="AGX90" s="24"/>
      <c r="AGY90" s="24"/>
      <c r="AGZ90" s="24"/>
      <c r="AHA90" s="24"/>
      <c r="AHB90" s="24"/>
      <c r="AHC90" s="24"/>
      <c r="AHD90" s="24"/>
      <c r="AHE90" s="24"/>
      <c r="AHF90" s="24"/>
      <c r="AHG90" s="24"/>
      <c r="AHH90" s="24"/>
      <c r="AHI90" s="24"/>
      <c r="AHJ90" s="24"/>
      <c r="AHK90" s="24"/>
      <c r="AHL90" s="24"/>
      <c r="AHM90" s="24"/>
      <c r="AHN90" s="24"/>
      <c r="AHO90" s="24"/>
      <c r="AHP90" s="24"/>
      <c r="AHQ90" s="24"/>
      <c r="AHR90" s="24"/>
      <c r="AHS90" s="24"/>
      <c r="AHT90" s="24"/>
      <c r="AHU90" s="24"/>
      <c r="AHV90" s="24"/>
      <c r="AHW90" s="24"/>
      <c r="AHX90" s="24"/>
      <c r="AHY90" s="24"/>
      <c r="AHZ90" s="24"/>
      <c r="AIA90" s="24"/>
      <c r="AIB90" s="24"/>
      <c r="AIC90" s="24"/>
      <c r="AID90" s="24"/>
      <c r="AIE90" s="24"/>
      <c r="AIF90" s="24"/>
      <c r="AIG90" s="24"/>
      <c r="AIH90" s="24"/>
      <c r="AII90" s="24"/>
      <c r="AIJ90" s="24"/>
      <c r="AIK90" s="24"/>
      <c r="AIL90" s="24"/>
      <c r="AIM90" s="24"/>
      <c r="AIN90" s="24"/>
      <c r="AIO90" s="24"/>
      <c r="AIP90" s="24"/>
      <c r="AIQ90" s="24"/>
      <c r="AIR90" s="24"/>
      <c r="AIS90" s="24"/>
      <c r="AIT90" s="24"/>
      <c r="AIU90" s="24"/>
      <c r="AIV90" s="24"/>
      <c r="AIW90" s="24"/>
      <c r="AIX90" s="24"/>
      <c r="AIY90" s="24"/>
      <c r="AIZ90" s="24"/>
      <c r="AJA90" s="24"/>
      <c r="AJB90" s="24"/>
      <c r="AJC90" s="24"/>
      <c r="AJD90" s="24"/>
      <c r="AJE90" s="24"/>
      <c r="AJF90" s="24"/>
      <c r="AJG90" s="24"/>
      <c r="AJH90" s="24"/>
      <c r="AJI90" s="24"/>
      <c r="AJJ90" s="24"/>
      <c r="AJK90" s="24"/>
      <c r="AJL90" s="24"/>
      <c r="AJM90" s="24"/>
      <c r="AJN90" s="24"/>
      <c r="AJO90" s="24"/>
      <c r="AJP90" s="24"/>
      <c r="AJQ90" s="24"/>
      <c r="AJR90" s="24"/>
      <c r="AJS90" s="24"/>
      <c r="AJT90" s="24"/>
      <c r="AJU90" s="24"/>
      <c r="AJV90" s="24"/>
      <c r="AJW90" s="24"/>
      <c r="AJX90" s="24"/>
      <c r="AJY90" s="24"/>
      <c r="AJZ90" s="24"/>
      <c r="AKA90" s="24"/>
      <c r="AKB90" s="24"/>
      <c r="AKC90" s="24"/>
      <c r="AKD90" s="24"/>
      <c r="AKE90" s="24"/>
      <c r="AKF90" s="24"/>
      <c r="AKG90" s="24"/>
      <c r="AKH90" s="24"/>
      <c r="AKI90" s="24"/>
      <c r="AKJ90" s="24"/>
      <c r="AKK90" s="24"/>
      <c r="AKL90" s="24"/>
      <c r="AKM90" s="24"/>
      <c r="AKN90" s="24"/>
      <c r="AKO90" s="24"/>
      <c r="AKP90" s="24"/>
      <c r="AKQ90" s="24"/>
      <c r="AKR90" s="24"/>
      <c r="AKS90" s="24"/>
      <c r="AKT90" s="24"/>
      <c r="AKU90" s="24"/>
      <c r="AKV90" s="24"/>
      <c r="AKW90" s="24"/>
      <c r="AKX90" s="24"/>
      <c r="AKY90" s="24"/>
      <c r="AKZ90" s="24"/>
      <c r="ALA90" s="24"/>
      <c r="ALB90" s="24"/>
      <c r="ALC90" s="24"/>
      <c r="ALD90" s="24"/>
      <c r="ALE90" s="24"/>
      <c r="ALF90" s="24"/>
      <c r="ALG90" s="24"/>
      <c r="ALH90" s="24"/>
      <c r="ALI90" s="24"/>
      <c r="ALJ90" s="24"/>
      <c r="ALK90" s="24"/>
      <c r="ALL90" s="24"/>
      <c r="ALM90" s="24"/>
      <c r="ALN90" s="24"/>
      <c r="ALO90" s="24"/>
      <c r="ALP90" s="24"/>
      <c r="ALQ90" s="24"/>
      <c r="ALR90" s="24"/>
      <c r="ALS90" s="24"/>
      <c r="ALT90" s="24"/>
      <c r="ALU90" s="24"/>
      <c r="ALV90" s="24"/>
      <c r="ALW90" s="24"/>
      <c r="ALX90" s="24"/>
      <c r="ALY90" s="24"/>
      <c r="ALZ90" s="24"/>
      <c r="AMA90" s="24"/>
      <c r="AMB90" s="24"/>
      <c r="AMC90" s="24"/>
    </row>
    <row r="91" spans="1:1017" s="61" customFormat="1" ht="33">
      <c r="A91" s="132" t="s">
        <v>253</v>
      </c>
      <c r="B91" s="133" t="s">
        <v>204</v>
      </c>
      <c r="C91" s="134" t="s">
        <v>745</v>
      </c>
      <c r="D91" s="133" t="s">
        <v>206</v>
      </c>
      <c r="E91" s="132" t="s">
        <v>63</v>
      </c>
      <c r="F91" s="112">
        <v>108.75</v>
      </c>
      <c r="G91" s="60">
        <v>17.829999999999998</v>
      </c>
      <c r="H91" s="83">
        <f t="shared" ref="H91:H94" si="29">$K$6</f>
        <v>0.21229999999999999</v>
      </c>
      <c r="I91" s="60">
        <f t="shared" ref="I91:I99" si="30">ROUND(((H91+1)*G91),2)</f>
        <v>21.62</v>
      </c>
      <c r="J91" s="60">
        <f t="shared" ref="J91:J99" si="31">TRUNC((G91*F91),2)</f>
        <v>1939.01</v>
      </c>
      <c r="K91" s="60">
        <f t="shared" ref="K91:K99" si="32">TRUNC((I91*F91),2)</f>
        <v>2351.17</v>
      </c>
      <c r="L91" s="58"/>
      <c r="M91" s="24"/>
      <c r="N91" s="24"/>
      <c r="O91" s="24"/>
      <c r="P91" s="24"/>
      <c r="Q91" s="24"/>
      <c r="R91" s="24"/>
      <c r="S91" s="24"/>
      <c r="T91" s="24"/>
      <c r="U91" s="24"/>
      <c r="V91" s="24"/>
      <c r="W91" s="24"/>
      <c r="X91" s="24"/>
      <c r="Y91" s="24"/>
      <c r="Z91" s="24"/>
      <c r="AA91" s="24"/>
      <c r="AB91" s="24"/>
      <c r="AC91" s="24"/>
      <c r="AD91" s="24"/>
      <c r="AE91" s="24"/>
      <c r="AF91" s="24"/>
      <c r="AG91" s="24"/>
      <c r="AH91" s="24"/>
      <c r="AI91" s="24"/>
      <c r="AJ91" s="24"/>
      <c r="AK91" s="24"/>
      <c r="AL91" s="24"/>
      <c r="AM91" s="24"/>
      <c r="AN91" s="24"/>
      <c r="AO91" s="24"/>
      <c r="AP91" s="24"/>
      <c r="AQ91" s="24"/>
      <c r="AR91" s="24"/>
      <c r="AS91" s="24"/>
      <c r="AT91" s="24"/>
      <c r="AU91" s="24"/>
      <c r="AV91" s="24"/>
      <c r="AW91" s="24"/>
      <c r="AX91" s="24"/>
      <c r="AY91" s="24"/>
      <c r="AZ91" s="24"/>
      <c r="BA91" s="24"/>
      <c r="BB91" s="24"/>
      <c r="BC91" s="24"/>
      <c r="BD91" s="24"/>
      <c r="BE91" s="24"/>
      <c r="BF91" s="24"/>
      <c r="BG91" s="24"/>
      <c r="BH91" s="24"/>
      <c r="BI91" s="24"/>
      <c r="BJ91" s="24"/>
      <c r="BK91" s="24"/>
      <c r="BL91" s="24"/>
      <c r="BM91" s="24"/>
      <c r="BN91" s="24"/>
      <c r="BO91" s="24"/>
      <c r="BP91" s="24"/>
      <c r="BQ91" s="24"/>
      <c r="BR91" s="24"/>
      <c r="BS91" s="24"/>
      <c r="BT91" s="24"/>
      <c r="BU91" s="24"/>
      <c r="BV91" s="24"/>
      <c r="BW91" s="24"/>
      <c r="BX91" s="24"/>
      <c r="BY91" s="24"/>
      <c r="BZ91" s="24"/>
      <c r="CA91" s="24"/>
      <c r="CB91" s="24"/>
      <c r="CC91" s="24"/>
      <c r="CD91" s="24"/>
      <c r="CE91" s="24"/>
      <c r="CF91" s="24"/>
      <c r="CG91" s="24"/>
      <c r="CH91" s="24"/>
      <c r="CI91" s="24"/>
      <c r="CJ91" s="24"/>
      <c r="CK91" s="24"/>
      <c r="CL91" s="24"/>
      <c r="CM91" s="24"/>
      <c r="CN91" s="24"/>
      <c r="CO91" s="24"/>
      <c r="CP91" s="24"/>
      <c r="CQ91" s="24"/>
      <c r="CR91" s="24"/>
      <c r="CS91" s="24"/>
      <c r="CT91" s="24"/>
      <c r="CU91" s="24"/>
      <c r="CV91" s="24"/>
      <c r="CW91" s="24"/>
      <c r="CX91" s="24"/>
      <c r="CY91" s="24"/>
      <c r="CZ91" s="24"/>
      <c r="DA91" s="24"/>
      <c r="DB91" s="24"/>
      <c r="DC91" s="24"/>
      <c r="DD91" s="24"/>
      <c r="DE91" s="24"/>
      <c r="DF91" s="24"/>
      <c r="DG91" s="24"/>
      <c r="DH91" s="24"/>
      <c r="DI91" s="24"/>
      <c r="DJ91" s="24"/>
      <c r="DK91" s="24"/>
      <c r="DL91" s="24"/>
      <c r="DM91" s="24"/>
      <c r="DN91" s="24"/>
      <c r="DO91" s="24"/>
      <c r="DP91" s="24"/>
      <c r="DQ91" s="24"/>
      <c r="DR91" s="24"/>
      <c r="DS91" s="24"/>
      <c r="DT91" s="24"/>
      <c r="DU91" s="24"/>
      <c r="DV91" s="24"/>
      <c r="DW91" s="24"/>
      <c r="DX91" s="24"/>
      <c r="DY91" s="24"/>
      <c r="DZ91" s="24"/>
      <c r="EA91" s="24"/>
      <c r="EB91" s="24"/>
      <c r="EC91" s="24"/>
      <c r="ED91" s="24"/>
      <c r="EE91" s="24"/>
      <c r="EF91" s="24"/>
      <c r="EG91" s="24"/>
      <c r="EH91" s="24"/>
      <c r="EI91" s="24"/>
      <c r="EJ91" s="24"/>
      <c r="EK91" s="24"/>
      <c r="EL91" s="24"/>
      <c r="EM91" s="24"/>
      <c r="EN91" s="24"/>
      <c r="EO91" s="24"/>
      <c r="EP91" s="24"/>
      <c r="EQ91" s="24"/>
      <c r="ER91" s="24"/>
      <c r="ES91" s="24"/>
      <c r="ET91" s="24"/>
      <c r="EU91" s="24"/>
      <c r="EV91" s="24"/>
      <c r="EW91" s="24"/>
      <c r="EX91" s="24"/>
      <c r="EY91" s="24"/>
      <c r="EZ91" s="24"/>
      <c r="FA91" s="24"/>
      <c r="FB91" s="24"/>
      <c r="FC91" s="24"/>
      <c r="FD91" s="24"/>
      <c r="FE91" s="24"/>
      <c r="FF91" s="24"/>
      <c r="FG91" s="24"/>
      <c r="FH91" s="24"/>
      <c r="FI91" s="24"/>
      <c r="FJ91" s="24"/>
      <c r="FK91" s="24"/>
      <c r="FL91" s="24"/>
      <c r="FM91" s="24"/>
      <c r="FN91" s="24"/>
      <c r="FO91" s="24"/>
      <c r="FP91" s="24"/>
      <c r="FQ91" s="24"/>
      <c r="FR91" s="24"/>
      <c r="FS91" s="24"/>
      <c r="FT91" s="24"/>
      <c r="FU91" s="24"/>
      <c r="FV91" s="24"/>
      <c r="FW91" s="24"/>
      <c r="FX91" s="24"/>
      <c r="FY91" s="24"/>
      <c r="FZ91" s="24"/>
      <c r="GA91" s="24"/>
      <c r="GB91" s="24"/>
      <c r="GC91" s="24"/>
      <c r="GD91" s="24"/>
      <c r="GE91" s="24"/>
      <c r="GF91" s="24"/>
      <c r="GG91" s="24"/>
      <c r="GH91" s="24"/>
      <c r="GI91" s="24"/>
      <c r="GJ91" s="24"/>
      <c r="GK91" s="24"/>
      <c r="GL91" s="24"/>
      <c r="GM91" s="24"/>
      <c r="GN91" s="24"/>
      <c r="GO91" s="24"/>
      <c r="GP91" s="24"/>
      <c r="GQ91" s="24"/>
      <c r="GR91" s="24"/>
      <c r="GS91" s="24"/>
      <c r="GT91" s="24"/>
      <c r="GU91" s="24"/>
      <c r="GV91" s="24"/>
      <c r="GW91" s="24"/>
      <c r="GX91" s="24"/>
      <c r="GY91" s="24"/>
      <c r="GZ91" s="24"/>
      <c r="HA91" s="24"/>
      <c r="HB91" s="24"/>
      <c r="HC91" s="24"/>
      <c r="HD91" s="24"/>
      <c r="HE91" s="24"/>
      <c r="HF91" s="24"/>
      <c r="HG91" s="24"/>
      <c r="HH91" s="24"/>
      <c r="HI91" s="24"/>
      <c r="HJ91" s="24"/>
      <c r="HK91" s="24"/>
      <c r="HL91" s="24"/>
      <c r="HM91" s="24"/>
      <c r="HN91" s="24"/>
      <c r="HO91" s="24"/>
      <c r="HP91" s="24"/>
      <c r="HQ91" s="24"/>
      <c r="HR91" s="24"/>
      <c r="HS91" s="24"/>
      <c r="HT91" s="24"/>
      <c r="HU91" s="24"/>
      <c r="HV91" s="24"/>
      <c r="HW91" s="24"/>
      <c r="HX91" s="24"/>
      <c r="HY91" s="24"/>
      <c r="HZ91" s="24"/>
      <c r="IA91" s="24"/>
      <c r="IB91" s="24"/>
      <c r="IC91" s="24"/>
      <c r="ID91" s="24"/>
      <c r="IE91" s="24"/>
      <c r="IF91" s="24"/>
      <c r="IG91" s="24"/>
      <c r="IH91" s="24"/>
      <c r="II91" s="24"/>
      <c r="IJ91" s="24"/>
      <c r="IK91" s="24"/>
      <c r="IL91" s="24"/>
      <c r="IM91" s="24"/>
      <c r="IN91" s="24"/>
      <c r="IO91" s="24"/>
      <c r="IP91" s="24"/>
      <c r="IQ91" s="24"/>
      <c r="IR91" s="24"/>
      <c r="IS91" s="24"/>
      <c r="IT91" s="24"/>
      <c r="IU91" s="24"/>
      <c r="IV91" s="24"/>
      <c r="IW91" s="24"/>
      <c r="IX91" s="24"/>
      <c r="IY91" s="24"/>
      <c r="IZ91" s="24"/>
      <c r="JA91" s="24"/>
      <c r="JB91" s="24"/>
      <c r="JC91" s="24"/>
      <c r="JD91" s="24"/>
      <c r="JE91" s="24"/>
      <c r="JF91" s="24"/>
      <c r="JG91" s="24"/>
      <c r="JH91" s="24"/>
      <c r="JI91" s="24"/>
      <c r="JJ91" s="24"/>
      <c r="JK91" s="24"/>
      <c r="JL91" s="24"/>
      <c r="JM91" s="24"/>
      <c r="JN91" s="24"/>
      <c r="JO91" s="24"/>
      <c r="JP91" s="24"/>
      <c r="JQ91" s="24"/>
      <c r="JR91" s="24"/>
      <c r="JS91" s="24"/>
      <c r="JT91" s="24"/>
      <c r="JU91" s="24"/>
      <c r="JV91" s="24"/>
      <c r="JW91" s="24"/>
      <c r="JX91" s="24"/>
      <c r="JY91" s="24"/>
      <c r="JZ91" s="24"/>
      <c r="KA91" s="24"/>
      <c r="KB91" s="24"/>
      <c r="KC91" s="24"/>
      <c r="KD91" s="24"/>
      <c r="KE91" s="24"/>
      <c r="KF91" s="24"/>
      <c r="KG91" s="24"/>
      <c r="KH91" s="24"/>
      <c r="KI91" s="24"/>
      <c r="KJ91" s="24"/>
      <c r="KK91" s="24"/>
      <c r="KL91" s="24"/>
      <c r="KM91" s="24"/>
      <c r="KN91" s="24"/>
      <c r="KO91" s="24"/>
      <c r="KP91" s="24"/>
      <c r="KQ91" s="24"/>
      <c r="KR91" s="24"/>
      <c r="KS91" s="24"/>
      <c r="KT91" s="24"/>
      <c r="KU91" s="24"/>
      <c r="KV91" s="24"/>
      <c r="KW91" s="24"/>
      <c r="KX91" s="24"/>
      <c r="KY91" s="24"/>
      <c r="KZ91" s="24"/>
      <c r="LA91" s="24"/>
      <c r="LB91" s="24"/>
      <c r="LC91" s="24"/>
      <c r="LD91" s="24"/>
      <c r="LE91" s="24"/>
      <c r="LF91" s="24"/>
      <c r="LG91" s="24"/>
      <c r="LH91" s="24"/>
      <c r="LI91" s="24"/>
      <c r="LJ91" s="24"/>
      <c r="LK91" s="24"/>
      <c r="LL91" s="24"/>
      <c r="LM91" s="24"/>
      <c r="LN91" s="24"/>
      <c r="LO91" s="24"/>
      <c r="LP91" s="24"/>
      <c r="LQ91" s="24"/>
      <c r="LR91" s="24"/>
      <c r="LS91" s="24"/>
      <c r="LT91" s="24"/>
      <c r="LU91" s="24"/>
      <c r="LV91" s="24"/>
      <c r="LW91" s="24"/>
      <c r="LX91" s="24"/>
      <c r="LY91" s="24"/>
      <c r="LZ91" s="24"/>
      <c r="MA91" s="24"/>
      <c r="MB91" s="24"/>
      <c r="MC91" s="24"/>
      <c r="MD91" s="24"/>
      <c r="ME91" s="24"/>
      <c r="MF91" s="24"/>
      <c r="MG91" s="24"/>
      <c r="MH91" s="24"/>
      <c r="MI91" s="24"/>
      <c r="MJ91" s="24"/>
      <c r="MK91" s="24"/>
      <c r="ML91" s="24"/>
      <c r="MM91" s="24"/>
      <c r="MN91" s="24"/>
      <c r="MO91" s="24"/>
      <c r="MP91" s="24"/>
      <c r="MQ91" s="24"/>
      <c r="MR91" s="24"/>
      <c r="MS91" s="24"/>
      <c r="MT91" s="24"/>
      <c r="MU91" s="24"/>
      <c r="MV91" s="24"/>
      <c r="MW91" s="24"/>
      <c r="MX91" s="24"/>
      <c r="MY91" s="24"/>
      <c r="MZ91" s="24"/>
      <c r="NA91" s="24"/>
      <c r="NB91" s="24"/>
      <c r="NC91" s="24"/>
      <c r="ND91" s="24"/>
      <c r="NE91" s="24"/>
      <c r="NF91" s="24"/>
      <c r="NG91" s="24"/>
      <c r="NH91" s="24"/>
      <c r="NI91" s="24"/>
      <c r="NJ91" s="24"/>
      <c r="NK91" s="24"/>
      <c r="NL91" s="24"/>
      <c r="NM91" s="24"/>
      <c r="NN91" s="24"/>
      <c r="NO91" s="24"/>
      <c r="NP91" s="24"/>
      <c r="NQ91" s="24"/>
      <c r="NR91" s="24"/>
      <c r="NS91" s="24"/>
      <c r="NT91" s="24"/>
      <c r="NU91" s="24"/>
      <c r="NV91" s="24"/>
      <c r="NW91" s="24"/>
      <c r="NX91" s="24"/>
      <c r="NY91" s="24"/>
      <c r="NZ91" s="24"/>
      <c r="OA91" s="24"/>
      <c r="OB91" s="24"/>
      <c r="OC91" s="24"/>
      <c r="OD91" s="24"/>
      <c r="OE91" s="24"/>
      <c r="OF91" s="24"/>
      <c r="OG91" s="24"/>
      <c r="OH91" s="24"/>
      <c r="OI91" s="24"/>
      <c r="OJ91" s="24"/>
      <c r="OK91" s="24"/>
      <c r="OL91" s="24"/>
      <c r="OM91" s="24"/>
      <c r="ON91" s="24"/>
      <c r="OO91" s="24"/>
      <c r="OP91" s="24"/>
      <c r="OQ91" s="24"/>
      <c r="OR91" s="24"/>
      <c r="OS91" s="24"/>
      <c r="OT91" s="24"/>
      <c r="OU91" s="24"/>
      <c r="OV91" s="24"/>
      <c r="OW91" s="24"/>
      <c r="OX91" s="24"/>
      <c r="OY91" s="24"/>
      <c r="OZ91" s="24"/>
      <c r="PA91" s="24"/>
      <c r="PB91" s="24"/>
      <c r="PC91" s="24"/>
      <c r="PD91" s="24"/>
      <c r="PE91" s="24"/>
      <c r="PF91" s="24"/>
      <c r="PG91" s="24"/>
      <c r="PH91" s="24"/>
      <c r="PI91" s="24"/>
      <c r="PJ91" s="24"/>
      <c r="PK91" s="24"/>
      <c r="PL91" s="24"/>
      <c r="PM91" s="24"/>
      <c r="PN91" s="24"/>
      <c r="PO91" s="24"/>
      <c r="PP91" s="24"/>
      <c r="PQ91" s="24"/>
      <c r="PR91" s="24"/>
      <c r="PS91" s="24"/>
      <c r="PT91" s="24"/>
      <c r="PU91" s="24"/>
      <c r="PV91" s="24"/>
      <c r="PW91" s="24"/>
      <c r="PX91" s="24"/>
      <c r="PY91" s="24"/>
      <c r="PZ91" s="24"/>
      <c r="QA91" s="24"/>
      <c r="QB91" s="24"/>
      <c r="QC91" s="24"/>
      <c r="QD91" s="24"/>
      <c r="QE91" s="24"/>
      <c r="QF91" s="24"/>
      <c r="QG91" s="24"/>
      <c r="QH91" s="24"/>
      <c r="QI91" s="24"/>
      <c r="QJ91" s="24"/>
      <c r="QK91" s="24"/>
      <c r="QL91" s="24"/>
      <c r="QM91" s="24"/>
      <c r="QN91" s="24"/>
      <c r="QO91" s="24"/>
      <c r="QP91" s="24"/>
      <c r="QQ91" s="24"/>
      <c r="QR91" s="24"/>
      <c r="QS91" s="24"/>
      <c r="QT91" s="24"/>
      <c r="QU91" s="24"/>
      <c r="QV91" s="24"/>
      <c r="QW91" s="24"/>
      <c r="QX91" s="24"/>
      <c r="QY91" s="24"/>
      <c r="QZ91" s="24"/>
      <c r="RA91" s="24"/>
      <c r="RB91" s="24"/>
      <c r="RC91" s="24"/>
      <c r="RD91" s="24"/>
      <c r="RE91" s="24"/>
      <c r="RF91" s="24"/>
      <c r="RG91" s="24"/>
      <c r="RH91" s="24"/>
      <c r="RI91" s="24"/>
      <c r="RJ91" s="24"/>
      <c r="RK91" s="24"/>
      <c r="RL91" s="24"/>
      <c r="RM91" s="24"/>
      <c r="RN91" s="24"/>
      <c r="RO91" s="24"/>
      <c r="RP91" s="24"/>
      <c r="RQ91" s="24"/>
      <c r="RR91" s="24"/>
      <c r="RS91" s="24"/>
      <c r="RT91" s="24"/>
      <c r="RU91" s="24"/>
      <c r="RV91" s="24"/>
      <c r="RW91" s="24"/>
      <c r="RX91" s="24"/>
      <c r="RY91" s="24"/>
      <c r="RZ91" s="24"/>
      <c r="SA91" s="24"/>
      <c r="SB91" s="24"/>
      <c r="SC91" s="24"/>
      <c r="SD91" s="24"/>
      <c r="SE91" s="24"/>
      <c r="SF91" s="24"/>
      <c r="SG91" s="24"/>
      <c r="SH91" s="24"/>
      <c r="SI91" s="24"/>
      <c r="SJ91" s="24"/>
      <c r="SK91" s="24"/>
      <c r="SL91" s="24"/>
      <c r="SM91" s="24"/>
      <c r="SN91" s="24"/>
      <c r="SO91" s="24"/>
      <c r="SP91" s="24"/>
      <c r="SQ91" s="24"/>
      <c r="SR91" s="24"/>
      <c r="SS91" s="24"/>
      <c r="ST91" s="24"/>
      <c r="SU91" s="24"/>
      <c r="SV91" s="24"/>
      <c r="SW91" s="24"/>
      <c r="SX91" s="24"/>
      <c r="SY91" s="24"/>
      <c r="SZ91" s="24"/>
      <c r="TA91" s="24"/>
      <c r="TB91" s="24"/>
      <c r="TC91" s="24"/>
      <c r="TD91" s="24"/>
      <c r="TE91" s="24"/>
      <c r="TF91" s="24"/>
      <c r="TG91" s="24"/>
      <c r="TH91" s="24"/>
      <c r="TI91" s="24"/>
      <c r="TJ91" s="24"/>
      <c r="TK91" s="24"/>
      <c r="TL91" s="24"/>
      <c r="TM91" s="24"/>
      <c r="TN91" s="24"/>
      <c r="TO91" s="24"/>
      <c r="TP91" s="24"/>
      <c r="TQ91" s="24"/>
      <c r="TR91" s="24"/>
      <c r="TS91" s="24"/>
      <c r="TT91" s="24"/>
      <c r="TU91" s="24"/>
      <c r="TV91" s="24"/>
      <c r="TW91" s="24"/>
      <c r="TX91" s="24"/>
      <c r="TY91" s="24"/>
      <c r="TZ91" s="24"/>
      <c r="UA91" s="24"/>
      <c r="UB91" s="24"/>
      <c r="UC91" s="24"/>
      <c r="UD91" s="24"/>
      <c r="UE91" s="24"/>
      <c r="UF91" s="24"/>
      <c r="UG91" s="24"/>
      <c r="UH91" s="24"/>
      <c r="UI91" s="24"/>
      <c r="UJ91" s="24"/>
      <c r="UK91" s="24"/>
      <c r="UL91" s="24"/>
      <c r="UM91" s="24"/>
      <c r="UN91" s="24"/>
      <c r="UO91" s="24"/>
      <c r="UP91" s="24"/>
      <c r="UQ91" s="24"/>
      <c r="UR91" s="24"/>
      <c r="US91" s="24"/>
      <c r="UT91" s="24"/>
      <c r="UU91" s="24"/>
      <c r="UV91" s="24"/>
      <c r="UW91" s="24"/>
      <c r="UX91" s="24"/>
      <c r="UY91" s="24"/>
      <c r="UZ91" s="24"/>
      <c r="VA91" s="24"/>
      <c r="VB91" s="24"/>
      <c r="VC91" s="24"/>
      <c r="VD91" s="24"/>
      <c r="VE91" s="24"/>
      <c r="VF91" s="24"/>
      <c r="VG91" s="24"/>
      <c r="VH91" s="24"/>
      <c r="VI91" s="24"/>
      <c r="VJ91" s="24"/>
      <c r="VK91" s="24"/>
      <c r="VL91" s="24"/>
      <c r="VM91" s="24"/>
      <c r="VN91" s="24"/>
      <c r="VO91" s="24"/>
      <c r="VP91" s="24"/>
      <c r="VQ91" s="24"/>
      <c r="VR91" s="24"/>
      <c r="VS91" s="24"/>
      <c r="VT91" s="24"/>
      <c r="VU91" s="24"/>
      <c r="VV91" s="24"/>
      <c r="VW91" s="24"/>
      <c r="VX91" s="24"/>
      <c r="VY91" s="24"/>
      <c r="VZ91" s="24"/>
      <c r="WA91" s="24"/>
      <c r="WB91" s="24"/>
      <c r="WC91" s="24"/>
      <c r="WD91" s="24"/>
      <c r="WE91" s="24"/>
      <c r="WF91" s="24"/>
      <c r="WG91" s="24"/>
      <c r="WH91" s="24"/>
      <c r="WI91" s="24"/>
      <c r="WJ91" s="24"/>
      <c r="WK91" s="24"/>
      <c r="WL91" s="24"/>
      <c r="WM91" s="24"/>
      <c r="WN91" s="24"/>
      <c r="WO91" s="24"/>
      <c r="WP91" s="24"/>
      <c r="WQ91" s="24"/>
      <c r="WR91" s="24"/>
      <c r="WS91" s="24"/>
      <c r="WT91" s="24"/>
      <c r="WU91" s="24"/>
      <c r="WV91" s="24"/>
      <c r="WW91" s="24"/>
      <c r="WX91" s="24"/>
      <c r="WY91" s="24"/>
      <c r="WZ91" s="24"/>
      <c r="XA91" s="24"/>
      <c r="XB91" s="24"/>
      <c r="XC91" s="24"/>
      <c r="XD91" s="24"/>
      <c r="XE91" s="24"/>
      <c r="XF91" s="24"/>
      <c r="XG91" s="24"/>
      <c r="XH91" s="24"/>
      <c r="XI91" s="24"/>
      <c r="XJ91" s="24"/>
      <c r="XK91" s="24"/>
      <c r="XL91" s="24"/>
      <c r="XM91" s="24"/>
      <c r="XN91" s="24"/>
      <c r="XO91" s="24"/>
      <c r="XP91" s="24"/>
      <c r="XQ91" s="24"/>
      <c r="XR91" s="24"/>
      <c r="XS91" s="24"/>
      <c r="XT91" s="24"/>
      <c r="XU91" s="24"/>
      <c r="XV91" s="24"/>
      <c r="XW91" s="24"/>
      <c r="XX91" s="24"/>
      <c r="XY91" s="24"/>
      <c r="XZ91" s="24"/>
      <c r="YA91" s="24"/>
      <c r="YB91" s="24"/>
      <c r="YC91" s="24"/>
      <c r="YD91" s="24"/>
      <c r="YE91" s="24"/>
      <c r="YF91" s="24"/>
      <c r="YG91" s="24"/>
      <c r="YH91" s="24"/>
      <c r="YI91" s="24"/>
      <c r="YJ91" s="24"/>
      <c r="YK91" s="24"/>
      <c r="YL91" s="24"/>
      <c r="YM91" s="24"/>
      <c r="YN91" s="24"/>
      <c r="YO91" s="24"/>
      <c r="YP91" s="24"/>
      <c r="YQ91" s="24"/>
      <c r="YR91" s="24"/>
      <c r="YS91" s="24"/>
      <c r="YT91" s="24"/>
      <c r="YU91" s="24"/>
      <c r="YV91" s="24"/>
      <c r="YW91" s="24"/>
      <c r="YX91" s="24"/>
      <c r="YY91" s="24"/>
      <c r="YZ91" s="24"/>
      <c r="ZA91" s="24"/>
      <c r="ZB91" s="24"/>
      <c r="ZC91" s="24"/>
      <c r="ZD91" s="24"/>
      <c r="ZE91" s="24"/>
      <c r="ZF91" s="24"/>
      <c r="ZG91" s="24"/>
      <c r="ZH91" s="24"/>
      <c r="ZI91" s="24"/>
      <c r="ZJ91" s="24"/>
      <c r="ZK91" s="24"/>
      <c r="ZL91" s="24"/>
      <c r="ZM91" s="24"/>
      <c r="ZN91" s="24"/>
      <c r="ZO91" s="24"/>
      <c r="ZP91" s="24"/>
      <c r="ZQ91" s="24"/>
      <c r="ZR91" s="24"/>
      <c r="ZS91" s="24"/>
      <c r="ZT91" s="24"/>
      <c r="ZU91" s="24"/>
      <c r="ZV91" s="24"/>
      <c r="ZW91" s="24"/>
      <c r="ZX91" s="24"/>
      <c r="ZY91" s="24"/>
      <c r="ZZ91" s="24"/>
      <c r="AAA91" s="24"/>
      <c r="AAB91" s="24"/>
      <c r="AAC91" s="24"/>
      <c r="AAD91" s="24"/>
      <c r="AAE91" s="24"/>
      <c r="AAF91" s="24"/>
      <c r="AAG91" s="24"/>
      <c r="AAH91" s="24"/>
      <c r="AAI91" s="24"/>
      <c r="AAJ91" s="24"/>
      <c r="AAK91" s="24"/>
      <c r="AAL91" s="24"/>
      <c r="AAM91" s="24"/>
      <c r="AAN91" s="24"/>
      <c r="AAO91" s="24"/>
      <c r="AAP91" s="24"/>
      <c r="AAQ91" s="24"/>
      <c r="AAR91" s="24"/>
      <c r="AAS91" s="24"/>
      <c r="AAT91" s="24"/>
      <c r="AAU91" s="24"/>
      <c r="AAV91" s="24"/>
      <c r="AAW91" s="24"/>
      <c r="AAX91" s="24"/>
      <c r="AAY91" s="24"/>
      <c r="AAZ91" s="24"/>
      <c r="ABA91" s="24"/>
      <c r="ABB91" s="24"/>
      <c r="ABC91" s="24"/>
      <c r="ABD91" s="24"/>
      <c r="ABE91" s="24"/>
      <c r="ABF91" s="24"/>
      <c r="ABG91" s="24"/>
      <c r="ABH91" s="24"/>
      <c r="ABI91" s="24"/>
      <c r="ABJ91" s="24"/>
      <c r="ABK91" s="24"/>
      <c r="ABL91" s="24"/>
      <c r="ABM91" s="24"/>
      <c r="ABN91" s="24"/>
      <c r="ABO91" s="24"/>
      <c r="ABP91" s="24"/>
      <c r="ABQ91" s="24"/>
      <c r="ABR91" s="24"/>
      <c r="ABS91" s="24"/>
      <c r="ABT91" s="24"/>
      <c r="ABU91" s="24"/>
      <c r="ABV91" s="24"/>
      <c r="ABW91" s="24"/>
      <c r="ABX91" s="24"/>
      <c r="ABY91" s="24"/>
      <c r="ABZ91" s="24"/>
      <c r="ACA91" s="24"/>
      <c r="ACB91" s="24"/>
      <c r="ACC91" s="24"/>
      <c r="ACD91" s="24"/>
      <c r="ACE91" s="24"/>
      <c r="ACF91" s="24"/>
      <c r="ACG91" s="24"/>
      <c r="ACH91" s="24"/>
      <c r="ACI91" s="24"/>
      <c r="ACJ91" s="24"/>
      <c r="ACK91" s="24"/>
      <c r="ACL91" s="24"/>
      <c r="ACM91" s="24"/>
      <c r="ACN91" s="24"/>
      <c r="ACO91" s="24"/>
      <c r="ACP91" s="24"/>
      <c r="ACQ91" s="24"/>
      <c r="ACR91" s="24"/>
      <c r="ACS91" s="24"/>
      <c r="ACT91" s="24"/>
      <c r="ACU91" s="24"/>
      <c r="ACV91" s="24"/>
      <c r="ACW91" s="24"/>
      <c r="ACX91" s="24"/>
      <c r="ACY91" s="24"/>
      <c r="ACZ91" s="24"/>
      <c r="ADA91" s="24"/>
      <c r="ADB91" s="24"/>
      <c r="ADC91" s="24"/>
      <c r="ADD91" s="24"/>
      <c r="ADE91" s="24"/>
      <c r="ADF91" s="24"/>
      <c r="ADG91" s="24"/>
      <c r="ADH91" s="24"/>
      <c r="ADI91" s="24"/>
      <c r="ADJ91" s="24"/>
      <c r="ADK91" s="24"/>
      <c r="ADL91" s="24"/>
      <c r="ADM91" s="24"/>
      <c r="ADN91" s="24"/>
      <c r="ADO91" s="24"/>
      <c r="ADP91" s="24"/>
      <c r="ADQ91" s="24"/>
      <c r="ADR91" s="24"/>
      <c r="ADS91" s="24"/>
      <c r="ADT91" s="24"/>
      <c r="ADU91" s="24"/>
      <c r="ADV91" s="24"/>
      <c r="ADW91" s="24"/>
      <c r="ADX91" s="24"/>
      <c r="ADY91" s="24"/>
      <c r="ADZ91" s="24"/>
      <c r="AEA91" s="24"/>
      <c r="AEB91" s="24"/>
      <c r="AEC91" s="24"/>
      <c r="AED91" s="24"/>
      <c r="AEE91" s="24"/>
      <c r="AEF91" s="24"/>
      <c r="AEG91" s="24"/>
      <c r="AEH91" s="24"/>
      <c r="AEI91" s="24"/>
      <c r="AEJ91" s="24"/>
      <c r="AEK91" s="24"/>
      <c r="AEL91" s="24"/>
      <c r="AEM91" s="24"/>
      <c r="AEN91" s="24"/>
      <c r="AEO91" s="24"/>
      <c r="AEP91" s="24"/>
      <c r="AEQ91" s="24"/>
      <c r="AER91" s="24"/>
      <c r="AES91" s="24"/>
      <c r="AET91" s="24"/>
      <c r="AEU91" s="24"/>
      <c r="AEV91" s="24"/>
      <c r="AEW91" s="24"/>
      <c r="AEX91" s="24"/>
      <c r="AEY91" s="24"/>
      <c r="AEZ91" s="24"/>
      <c r="AFA91" s="24"/>
      <c r="AFB91" s="24"/>
      <c r="AFC91" s="24"/>
      <c r="AFD91" s="24"/>
      <c r="AFE91" s="24"/>
      <c r="AFF91" s="24"/>
      <c r="AFG91" s="24"/>
      <c r="AFH91" s="24"/>
      <c r="AFI91" s="24"/>
      <c r="AFJ91" s="24"/>
      <c r="AFK91" s="24"/>
      <c r="AFL91" s="24"/>
      <c r="AFM91" s="24"/>
      <c r="AFN91" s="24"/>
      <c r="AFO91" s="24"/>
      <c r="AFP91" s="24"/>
      <c r="AFQ91" s="24"/>
      <c r="AFR91" s="24"/>
      <c r="AFS91" s="24"/>
      <c r="AFT91" s="24"/>
      <c r="AFU91" s="24"/>
      <c r="AFV91" s="24"/>
      <c r="AFW91" s="24"/>
      <c r="AFX91" s="24"/>
      <c r="AFY91" s="24"/>
      <c r="AFZ91" s="24"/>
      <c r="AGA91" s="24"/>
      <c r="AGB91" s="24"/>
      <c r="AGC91" s="24"/>
      <c r="AGD91" s="24"/>
      <c r="AGE91" s="24"/>
      <c r="AGF91" s="24"/>
      <c r="AGG91" s="24"/>
      <c r="AGH91" s="24"/>
      <c r="AGI91" s="24"/>
      <c r="AGJ91" s="24"/>
      <c r="AGK91" s="24"/>
      <c r="AGL91" s="24"/>
      <c r="AGM91" s="24"/>
      <c r="AGN91" s="24"/>
      <c r="AGO91" s="24"/>
      <c r="AGP91" s="24"/>
      <c r="AGQ91" s="24"/>
      <c r="AGR91" s="24"/>
      <c r="AGS91" s="24"/>
      <c r="AGT91" s="24"/>
      <c r="AGU91" s="24"/>
      <c r="AGV91" s="24"/>
      <c r="AGW91" s="24"/>
      <c r="AGX91" s="24"/>
      <c r="AGY91" s="24"/>
      <c r="AGZ91" s="24"/>
      <c r="AHA91" s="24"/>
      <c r="AHB91" s="24"/>
      <c r="AHC91" s="24"/>
      <c r="AHD91" s="24"/>
      <c r="AHE91" s="24"/>
      <c r="AHF91" s="24"/>
      <c r="AHG91" s="24"/>
      <c r="AHH91" s="24"/>
      <c r="AHI91" s="24"/>
      <c r="AHJ91" s="24"/>
      <c r="AHK91" s="24"/>
      <c r="AHL91" s="24"/>
      <c r="AHM91" s="24"/>
      <c r="AHN91" s="24"/>
      <c r="AHO91" s="24"/>
      <c r="AHP91" s="24"/>
      <c r="AHQ91" s="24"/>
      <c r="AHR91" s="24"/>
      <c r="AHS91" s="24"/>
      <c r="AHT91" s="24"/>
      <c r="AHU91" s="24"/>
      <c r="AHV91" s="24"/>
      <c r="AHW91" s="24"/>
      <c r="AHX91" s="24"/>
      <c r="AHY91" s="24"/>
      <c r="AHZ91" s="24"/>
      <c r="AIA91" s="24"/>
      <c r="AIB91" s="24"/>
      <c r="AIC91" s="24"/>
      <c r="AID91" s="24"/>
      <c r="AIE91" s="24"/>
      <c r="AIF91" s="24"/>
      <c r="AIG91" s="24"/>
      <c r="AIH91" s="24"/>
      <c r="AII91" s="24"/>
      <c r="AIJ91" s="24"/>
      <c r="AIK91" s="24"/>
      <c r="AIL91" s="24"/>
      <c r="AIM91" s="24"/>
      <c r="AIN91" s="24"/>
      <c r="AIO91" s="24"/>
      <c r="AIP91" s="24"/>
      <c r="AIQ91" s="24"/>
      <c r="AIR91" s="24"/>
      <c r="AIS91" s="24"/>
      <c r="AIT91" s="24"/>
      <c r="AIU91" s="24"/>
      <c r="AIV91" s="24"/>
      <c r="AIW91" s="24"/>
      <c r="AIX91" s="24"/>
      <c r="AIY91" s="24"/>
      <c r="AIZ91" s="24"/>
      <c r="AJA91" s="24"/>
      <c r="AJB91" s="24"/>
      <c r="AJC91" s="24"/>
      <c r="AJD91" s="24"/>
      <c r="AJE91" s="24"/>
      <c r="AJF91" s="24"/>
      <c r="AJG91" s="24"/>
      <c r="AJH91" s="24"/>
      <c r="AJI91" s="24"/>
      <c r="AJJ91" s="24"/>
      <c r="AJK91" s="24"/>
      <c r="AJL91" s="24"/>
      <c r="AJM91" s="24"/>
      <c r="AJN91" s="24"/>
      <c r="AJO91" s="24"/>
      <c r="AJP91" s="24"/>
      <c r="AJQ91" s="24"/>
      <c r="AJR91" s="24"/>
      <c r="AJS91" s="24"/>
      <c r="AJT91" s="24"/>
      <c r="AJU91" s="24"/>
      <c r="AJV91" s="24"/>
      <c r="AJW91" s="24"/>
      <c r="AJX91" s="24"/>
      <c r="AJY91" s="24"/>
      <c r="AJZ91" s="24"/>
      <c r="AKA91" s="24"/>
      <c r="AKB91" s="24"/>
      <c r="AKC91" s="24"/>
      <c r="AKD91" s="24"/>
      <c r="AKE91" s="24"/>
      <c r="AKF91" s="24"/>
      <c r="AKG91" s="24"/>
      <c r="AKH91" s="24"/>
      <c r="AKI91" s="24"/>
      <c r="AKJ91" s="24"/>
      <c r="AKK91" s="24"/>
      <c r="AKL91" s="24"/>
      <c r="AKM91" s="24"/>
      <c r="AKN91" s="24"/>
      <c r="AKO91" s="24"/>
      <c r="AKP91" s="24"/>
      <c r="AKQ91" s="24"/>
      <c r="AKR91" s="24"/>
      <c r="AKS91" s="24"/>
      <c r="AKT91" s="24"/>
      <c r="AKU91" s="24"/>
      <c r="AKV91" s="24"/>
      <c r="AKW91" s="24"/>
      <c r="AKX91" s="24"/>
      <c r="AKY91" s="24"/>
      <c r="AKZ91" s="24"/>
      <c r="ALA91" s="24"/>
      <c r="ALB91" s="24"/>
      <c r="ALC91" s="24"/>
      <c r="ALD91" s="24"/>
      <c r="ALE91" s="24"/>
      <c r="ALF91" s="24"/>
      <c r="ALG91" s="24"/>
      <c r="ALH91" s="24"/>
      <c r="ALI91" s="24"/>
      <c r="ALJ91" s="24"/>
      <c r="ALK91" s="24"/>
      <c r="ALL91" s="24"/>
      <c r="ALM91" s="24"/>
      <c r="ALN91" s="24"/>
      <c r="ALO91" s="24"/>
      <c r="ALP91" s="24"/>
      <c r="ALQ91" s="24"/>
      <c r="ALR91" s="24"/>
      <c r="ALS91" s="24"/>
      <c r="ALT91" s="24"/>
      <c r="ALU91" s="24"/>
      <c r="ALV91" s="24"/>
      <c r="ALW91" s="24"/>
      <c r="ALX91" s="24"/>
      <c r="ALY91" s="24"/>
      <c r="ALZ91" s="24"/>
      <c r="AMA91" s="24"/>
      <c r="AMB91" s="24"/>
      <c r="AMC91" s="24"/>
    </row>
    <row r="92" spans="1:1017" s="61" customFormat="1">
      <c r="A92" s="132" t="s">
        <v>254</v>
      </c>
      <c r="B92" s="133" t="s">
        <v>743</v>
      </c>
      <c r="C92" s="145" t="s">
        <v>742</v>
      </c>
      <c r="D92" s="133" t="s">
        <v>206</v>
      </c>
      <c r="E92" s="150" t="s">
        <v>63</v>
      </c>
      <c r="F92" s="112">
        <f>F91</f>
        <v>108.75</v>
      </c>
      <c r="G92" s="60">
        <v>97.47</v>
      </c>
      <c r="H92" s="83">
        <f>$K$7</f>
        <v>0.15</v>
      </c>
      <c r="I92" s="60">
        <f t="shared" si="30"/>
        <v>112.09</v>
      </c>
      <c r="J92" s="60">
        <f t="shared" si="31"/>
        <v>10599.86</v>
      </c>
      <c r="K92" s="60">
        <f t="shared" si="32"/>
        <v>12189.78</v>
      </c>
      <c r="L92" s="58"/>
      <c r="M92" s="24"/>
      <c r="N92" s="24"/>
      <c r="O92" s="24"/>
      <c r="P92" s="24"/>
      <c r="Q92" s="24"/>
      <c r="R92" s="24"/>
      <c r="S92" s="24"/>
      <c r="T92" s="24"/>
      <c r="U92" s="24"/>
      <c r="V92" s="24"/>
      <c r="W92" s="24"/>
      <c r="X92" s="24"/>
      <c r="Y92" s="24"/>
      <c r="Z92" s="24"/>
      <c r="AA92" s="24"/>
      <c r="AB92" s="24"/>
      <c r="AC92" s="24"/>
      <c r="AD92" s="24"/>
      <c r="AE92" s="24"/>
      <c r="AF92" s="24"/>
      <c r="AG92" s="24"/>
      <c r="AH92" s="24"/>
      <c r="AI92" s="24"/>
      <c r="AJ92" s="24"/>
      <c r="AK92" s="24"/>
      <c r="AL92" s="24"/>
      <c r="AM92" s="24"/>
      <c r="AN92" s="24"/>
      <c r="AO92" s="24"/>
      <c r="AP92" s="24"/>
      <c r="AQ92" s="24"/>
      <c r="AR92" s="24"/>
      <c r="AS92" s="24"/>
      <c r="AT92" s="24"/>
      <c r="AU92" s="24"/>
      <c r="AV92" s="24"/>
      <c r="AW92" s="24"/>
      <c r="AX92" s="24"/>
      <c r="AY92" s="24"/>
      <c r="AZ92" s="24"/>
      <c r="BA92" s="24"/>
      <c r="BB92" s="24"/>
      <c r="BC92" s="24"/>
      <c r="BD92" s="24"/>
      <c r="BE92" s="24"/>
      <c r="BF92" s="24"/>
      <c r="BG92" s="24"/>
      <c r="BH92" s="24"/>
      <c r="BI92" s="24"/>
      <c r="BJ92" s="24"/>
      <c r="BK92" s="24"/>
      <c r="BL92" s="24"/>
      <c r="BM92" s="24"/>
      <c r="BN92" s="24"/>
      <c r="BO92" s="24"/>
      <c r="BP92" s="24"/>
      <c r="BQ92" s="24"/>
      <c r="BR92" s="24"/>
      <c r="BS92" s="24"/>
      <c r="BT92" s="24"/>
      <c r="BU92" s="24"/>
      <c r="BV92" s="24"/>
      <c r="BW92" s="24"/>
      <c r="BX92" s="24"/>
      <c r="BY92" s="24"/>
      <c r="BZ92" s="24"/>
      <c r="CA92" s="24"/>
      <c r="CB92" s="24"/>
      <c r="CC92" s="24"/>
      <c r="CD92" s="24"/>
      <c r="CE92" s="24"/>
      <c r="CF92" s="24"/>
      <c r="CG92" s="24"/>
      <c r="CH92" s="24"/>
      <c r="CI92" s="24"/>
      <c r="CJ92" s="24"/>
      <c r="CK92" s="24"/>
      <c r="CL92" s="24"/>
      <c r="CM92" s="24"/>
      <c r="CN92" s="24"/>
      <c r="CO92" s="24"/>
      <c r="CP92" s="24"/>
      <c r="CQ92" s="24"/>
      <c r="CR92" s="24"/>
      <c r="CS92" s="24"/>
      <c r="CT92" s="24"/>
      <c r="CU92" s="24"/>
      <c r="CV92" s="24"/>
      <c r="CW92" s="24"/>
      <c r="CX92" s="24"/>
      <c r="CY92" s="24"/>
      <c r="CZ92" s="24"/>
      <c r="DA92" s="24"/>
      <c r="DB92" s="24"/>
      <c r="DC92" s="24"/>
      <c r="DD92" s="24"/>
      <c r="DE92" s="24"/>
      <c r="DF92" s="24"/>
      <c r="DG92" s="24"/>
      <c r="DH92" s="24"/>
      <c r="DI92" s="24"/>
      <c r="DJ92" s="24"/>
      <c r="DK92" s="24"/>
      <c r="DL92" s="24"/>
      <c r="DM92" s="24"/>
      <c r="DN92" s="24"/>
      <c r="DO92" s="24"/>
      <c r="DP92" s="24"/>
      <c r="DQ92" s="24"/>
      <c r="DR92" s="24"/>
      <c r="DS92" s="24"/>
      <c r="DT92" s="24"/>
      <c r="DU92" s="24"/>
      <c r="DV92" s="24"/>
      <c r="DW92" s="24"/>
      <c r="DX92" s="24"/>
      <c r="DY92" s="24"/>
      <c r="DZ92" s="24"/>
      <c r="EA92" s="24"/>
      <c r="EB92" s="24"/>
      <c r="EC92" s="24"/>
      <c r="ED92" s="24"/>
      <c r="EE92" s="24"/>
      <c r="EF92" s="24"/>
      <c r="EG92" s="24"/>
      <c r="EH92" s="24"/>
      <c r="EI92" s="24"/>
      <c r="EJ92" s="24"/>
      <c r="EK92" s="24"/>
      <c r="EL92" s="24"/>
      <c r="EM92" s="24"/>
      <c r="EN92" s="24"/>
      <c r="EO92" s="24"/>
      <c r="EP92" s="24"/>
      <c r="EQ92" s="24"/>
      <c r="ER92" s="24"/>
      <c r="ES92" s="24"/>
      <c r="ET92" s="24"/>
      <c r="EU92" s="24"/>
      <c r="EV92" s="24"/>
      <c r="EW92" s="24"/>
      <c r="EX92" s="24"/>
      <c r="EY92" s="24"/>
      <c r="EZ92" s="24"/>
      <c r="FA92" s="24"/>
      <c r="FB92" s="24"/>
      <c r="FC92" s="24"/>
      <c r="FD92" s="24"/>
      <c r="FE92" s="24"/>
      <c r="FF92" s="24"/>
      <c r="FG92" s="24"/>
      <c r="FH92" s="24"/>
      <c r="FI92" s="24"/>
      <c r="FJ92" s="24"/>
      <c r="FK92" s="24"/>
      <c r="FL92" s="24"/>
      <c r="FM92" s="24"/>
      <c r="FN92" s="24"/>
      <c r="FO92" s="24"/>
      <c r="FP92" s="24"/>
      <c r="FQ92" s="24"/>
      <c r="FR92" s="24"/>
      <c r="FS92" s="24"/>
      <c r="FT92" s="24"/>
      <c r="FU92" s="24"/>
      <c r="FV92" s="24"/>
      <c r="FW92" s="24"/>
      <c r="FX92" s="24"/>
      <c r="FY92" s="24"/>
      <c r="FZ92" s="24"/>
      <c r="GA92" s="24"/>
      <c r="GB92" s="24"/>
      <c r="GC92" s="24"/>
      <c r="GD92" s="24"/>
      <c r="GE92" s="24"/>
      <c r="GF92" s="24"/>
      <c r="GG92" s="24"/>
      <c r="GH92" s="24"/>
      <c r="GI92" s="24"/>
      <c r="GJ92" s="24"/>
      <c r="GK92" s="24"/>
      <c r="GL92" s="24"/>
      <c r="GM92" s="24"/>
      <c r="GN92" s="24"/>
      <c r="GO92" s="24"/>
      <c r="GP92" s="24"/>
      <c r="GQ92" s="24"/>
      <c r="GR92" s="24"/>
      <c r="GS92" s="24"/>
      <c r="GT92" s="24"/>
      <c r="GU92" s="24"/>
      <c r="GV92" s="24"/>
      <c r="GW92" s="24"/>
      <c r="GX92" s="24"/>
      <c r="GY92" s="24"/>
      <c r="GZ92" s="24"/>
      <c r="HA92" s="24"/>
      <c r="HB92" s="24"/>
      <c r="HC92" s="24"/>
      <c r="HD92" s="24"/>
      <c r="HE92" s="24"/>
      <c r="HF92" s="24"/>
      <c r="HG92" s="24"/>
      <c r="HH92" s="24"/>
      <c r="HI92" s="24"/>
      <c r="HJ92" s="24"/>
      <c r="HK92" s="24"/>
      <c r="HL92" s="24"/>
      <c r="HM92" s="24"/>
      <c r="HN92" s="24"/>
      <c r="HO92" s="24"/>
      <c r="HP92" s="24"/>
      <c r="HQ92" s="24"/>
      <c r="HR92" s="24"/>
      <c r="HS92" s="24"/>
      <c r="HT92" s="24"/>
      <c r="HU92" s="24"/>
      <c r="HV92" s="24"/>
      <c r="HW92" s="24"/>
      <c r="HX92" s="24"/>
      <c r="HY92" s="24"/>
      <c r="HZ92" s="24"/>
      <c r="IA92" s="24"/>
      <c r="IB92" s="24"/>
      <c r="IC92" s="24"/>
      <c r="ID92" s="24"/>
      <c r="IE92" s="24"/>
      <c r="IF92" s="24"/>
      <c r="IG92" s="24"/>
      <c r="IH92" s="24"/>
      <c r="II92" s="24"/>
      <c r="IJ92" s="24"/>
      <c r="IK92" s="24"/>
      <c r="IL92" s="24"/>
      <c r="IM92" s="24"/>
      <c r="IN92" s="24"/>
      <c r="IO92" s="24"/>
      <c r="IP92" s="24"/>
      <c r="IQ92" s="24"/>
      <c r="IR92" s="24"/>
      <c r="IS92" s="24"/>
      <c r="IT92" s="24"/>
      <c r="IU92" s="24"/>
      <c r="IV92" s="24"/>
      <c r="IW92" s="24"/>
      <c r="IX92" s="24"/>
      <c r="IY92" s="24"/>
      <c r="IZ92" s="24"/>
      <c r="JA92" s="24"/>
      <c r="JB92" s="24"/>
      <c r="JC92" s="24"/>
      <c r="JD92" s="24"/>
      <c r="JE92" s="24"/>
      <c r="JF92" s="24"/>
      <c r="JG92" s="24"/>
      <c r="JH92" s="24"/>
      <c r="JI92" s="24"/>
      <c r="JJ92" s="24"/>
      <c r="JK92" s="24"/>
      <c r="JL92" s="24"/>
      <c r="JM92" s="24"/>
      <c r="JN92" s="24"/>
      <c r="JO92" s="24"/>
      <c r="JP92" s="24"/>
      <c r="JQ92" s="24"/>
      <c r="JR92" s="24"/>
      <c r="JS92" s="24"/>
      <c r="JT92" s="24"/>
      <c r="JU92" s="24"/>
      <c r="JV92" s="24"/>
      <c r="JW92" s="24"/>
      <c r="JX92" s="24"/>
      <c r="JY92" s="24"/>
      <c r="JZ92" s="24"/>
      <c r="KA92" s="24"/>
      <c r="KB92" s="24"/>
      <c r="KC92" s="24"/>
      <c r="KD92" s="24"/>
      <c r="KE92" s="24"/>
      <c r="KF92" s="24"/>
      <c r="KG92" s="24"/>
      <c r="KH92" s="24"/>
      <c r="KI92" s="24"/>
      <c r="KJ92" s="24"/>
      <c r="KK92" s="24"/>
      <c r="KL92" s="24"/>
      <c r="KM92" s="24"/>
      <c r="KN92" s="24"/>
      <c r="KO92" s="24"/>
      <c r="KP92" s="24"/>
      <c r="KQ92" s="24"/>
      <c r="KR92" s="24"/>
      <c r="KS92" s="24"/>
      <c r="KT92" s="24"/>
      <c r="KU92" s="24"/>
      <c r="KV92" s="24"/>
      <c r="KW92" s="24"/>
      <c r="KX92" s="24"/>
      <c r="KY92" s="24"/>
      <c r="KZ92" s="24"/>
      <c r="LA92" s="24"/>
      <c r="LB92" s="24"/>
      <c r="LC92" s="24"/>
      <c r="LD92" s="24"/>
      <c r="LE92" s="24"/>
      <c r="LF92" s="24"/>
      <c r="LG92" s="24"/>
      <c r="LH92" s="24"/>
      <c r="LI92" s="24"/>
      <c r="LJ92" s="24"/>
      <c r="LK92" s="24"/>
      <c r="LL92" s="24"/>
      <c r="LM92" s="24"/>
      <c r="LN92" s="24"/>
      <c r="LO92" s="24"/>
      <c r="LP92" s="24"/>
      <c r="LQ92" s="24"/>
      <c r="LR92" s="24"/>
      <c r="LS92" s="24"/>
      <c r="LT92" s="24"/>
      <c r="LU92" s="24"/>
      <c r="LV92" s="24"/>
      <c r="LW92" s="24"/>
      <c r="LX92" s="24"/>
      <c r="LY92" s="24"/>
      <c r="LZ92" s="24"/>
      <c r="MA92" s="24"/>
      <c r="MB92" s="24"/>
      <c r="MC92" s="24"/>
      <c r="MD92" s="24"/>
      <c r="ME92" s="24"/>
      <c r="MF92" s="24"/>
      <c r="MG92" s="24"/>
      <c r="MH92" s="24"/>
      <c r="MI92" s="24"/>
      <c r="MJ92" s="24"/>
      <c r="MK92" s="24"/>
      <c r="ML92" s="24"/>
      <c r="MM92" s="24"/>
      <c r="MN92" s="24"/>
      <c r="MO92" s="24"/>
      <c r="MP92" s="24"/>
      <c r="MQ92" s="24"/>
      <c r="MR92" s="24"/>
      <c r="MS92" s="24"/>
      <c r="MT92" s="24"/>
      <c r="MU92" s="24"/>
      <c r="MV92" s="24"/>
      <c r="MW92" s="24"/>
      <c r="MX92" s="24"/>
      <c r="MY92" s="24"/>
      <c r="MZ92" s="24"/>
      <c r="NA92" s="24"/>
      <c r="NB92" s="24"/>
      <c r="NC92" s="24"/>
      <c r="ND92" s="24"/>
      <c r="NE92" s="24"/>
      <c r="NF92" s="24"/>
      <c r="NG92" s="24"/>
      <c r="NH92" s="24"/>
      <c r="NI92" s="24"/>
      <c r="NJ92" s="24"/>
      <c r="NK92" s="24"/>
      <c r="NL92" s="24"/>
      <c r="NM92" s="24"/>
      <c r="NN92" s="24"/>
      <c r="NO92" s="24"/>
      <c r="NP92" s="24"/>
      <c r="NQ92" s="24"/>
      <c r="NR92" s="24"/>
      <c r="NS92" s="24"/>
      <c r="NT92" s="24"/>
      <c r="NU92" s="24"/>
      <c r="NV92" s="24"/>
      <c r="NW92" s="24"/>
      <c r="NX92" s="24"/>
      <c r="NY92" s="24"/>
      <c r="NZ92" s="24"/>
      <c r="OA92" s="24"/>
      <c r="OB92" s="24"/>
      <c r="OC92" s="24"/>
      <c r="OD92" s="24"/>
      <c r="OE92" s="24"/>
      <c r="OF92" s="24"/>
      <c r="OG92" s="24"/>
      <c r="OH92" s="24"/>
      <c r="OI92" s="24"/>
      <c r="OJ92" s="24"/>
      <c r="OK92" s="24"/>
      <c r="OL92" s="24"/>
      <c r="OM92" s="24"/>
      <c r="ON92" s="24"/>
      <c r="OO92" s="24"/>
      <c r="OP92" s="24"/>
      <c r="OQ92" s="24"/>
      <c r="OR92" s="24"/>
      <c r="OS92" s="24"/>
      <c r="OT92" s="24"/>
      <c r="OU92" s="24"/>
      <c r="OV92" s="24"/>
      <c r="OW92" s="24"/>
      <c r="OX92" s="24"/>
      <c r="OY92" s="24"/>
      <c r="OZ92" s="24"/>
      <c r="PA92" s="24"/>
      <c r="PB92" s="24"/>
      <c r="PC92" s="24"/>
      <c r="PD92" s="24"/>
      <c r="PE92" s="24"/>
      <c r="PF92" s="24"/>
      <c r="PG92" s="24"/>
      <c r="PH92" s="24"/>
      <c r="PI92" s="24"/>
      <c r="PJ92" s="24"/>
      <c r="PK92" s="24"/>
      <c r="PL92" s="24"/>
      <c r="PM92" s="24"/>
      <c r="PN92" s="24"/>
      <c r="PO92" s="24"/>
      <c r="PP92" s="24"/>
      <c r="PQ92" s="24"/>
      <c r="PR92" s="24"/>
      <c r="PS92" s="24"/>
      <c r="PT92" s="24"/>
      <c r="PU92" s="24"/>
      <c r="PV92" s="24"/>
      <c r="PW92" s="24"/>
      <c r="PX92" s="24"/>
      <c r="PY92" s="24"/>
      <c r="PZ92" s="24"/>
      <c r="QA92" s="24"/>
      <c r="QB92" s="24"/>
      <c r="QC92" s="24"/>
      <c r="QD92" s="24"/>
      <c r="QE92" s="24"/>
      <c r="QF92" s="24"/>
      <c r="QG92" s="24"/>
      <c r="QH92" s="24"/>
      <c r="QI92" s="24"/>
      <c r="QJ92" s="24"/>
      <c r="QK92" s="24"/>
      <c r="QL92" s="24"/>
      <c r="QM92" s="24"/>
      <c r="QN92" s="24"/>
      <c r="QO92" s="24"/>
      <c r="QP92" s="24"/>
      <c r="QQ92" s="24"/>
      <c r="QR92" s="24"/>
      <c r="QS92" s="24"/>
      <c r="QT92" s="24"/>
      <c r="QU92" s="24"/>
      <c r="QV92" s="24"/>
      <c r="QW92" s="24"/>
      <c r="QX92" s="24"/>
      <c r="QY92" s="24"/>
      <c r="QZ92" s="24"/>
      <c r="RA92" s="24"/>
      <c r="RB92" s="24"/>
      <c r="RC92" s="24"/>
      <c r="RD92" s="24"/>
      <c r="RE92" s="24"/>
      <c r="RF92" s="24"/>
      <c r="RG92" s="24"/>
      <c r="RH92" s="24"/>
      <c r="RI92" s="24"/>
      <c r="RJ92" s="24"/>
      <c r="RK92" s="24"/>
      <c r="RL92" s="24"/>
      <c r="RM92" s="24"/>
      <c r="RN92" s="24"/>
      <c r="RO92" s="24"/>
      <c r="RP92" s="24"/>
      <c r="RQ92" s="24"/>
      <c r="RR92" s="24"/>
      <c r="RS92" s="24"/>
      <c r="RT92" s="24"/>
      <c r="RU92" s="24"/>
      <c r="RV92" s="24"/>
      <c r="RW92" s="24"/>
      <c r="RX92" s="24"/>
      <c r="RY92" s="24"/>
      <c r="RZ92" s="24"/>
      <c r="SA92" s="24"/>
      <c r="SB92" s="24"/>
      <c r="SC92" s="24"/>
      <c r="SD92" s="24"/>
      <c r="SE92" s="24"/>
      <c r="SF92" s="24"/>
      <c r="SG92" s="24"/>
      <c r="SH92" s="24"/>
      <c r="SI92" s="24"/>
      <c r="SJ92" s="24"/>
      <c r="SK92" s="24"/>
      <c r="SL92" s="24"/>
      <c r="SM92" s="24"/>
      <c r="SN92" s="24"/>
      <c r="SO92" s="24"/>
      <c r="SP92" s="24"/>
      <c r="SQ92" s="24"/>
      <c r="SR92" s="24"/>
      <c r="SS92" s="24"/>
      <c r="ST92" s="24"/>
      <c r="SU92" s="24"/>
      <c r="SV92" s="24"/>
      <c r="SW92" s="24"/>
      <c r="SX92" s="24"/>
      <c r="SY92" s="24"/>
      <c r="SZ92" s="24"/>
      <c r="TA92" s="24"/>
      <c r="TB92" s="24"/>
      <c r="TC92" s="24"/>
      <c r="TD92" s="24"/>
      <c r="TE92" s="24"/>
      <c r="TF92" s="24"/>
      <c r="TG92" s="24"/>
      <c r="TH92" s="24"/>
      <c r="TI92" s="24"/>
      <c r="TJ92" s="24"/>
      <c r="TK92" s="24"/>
      <c r="TL92" s="24"/>
      <c r="TM92" s="24"/>
      <c r="TN92" s="24"/>
      <c r="TO92" s="24"/>
      <c r="TP92" s="24"/>
      <c r="TQ92" s="24"/>
      <c r="TR92" s="24"/>
      <c r="TS92" s="24"/>
      <c r="TT92" s="24"/>
      <c r="TU92" s="24"/>
      <c r="TV92" s="24"/>
      <c r="TW92" s="24"/>
      <c r="TX92" s="24"/>
      <c r="TY92" s="24"/>
      <c r="TZ92" s="24"/>
      <c r="UA92" s="24"/>
      <c r="UB92" s="24"/>
      <c r="UC92" s="24"/>
      <c r="UD92" s="24"/>
      <c r="UE92" s="24"/>
      <c r="UF92" s="24"/>
      <c r="UG92" s="24"/>
      <c r="UH92" s="24"/>
      <c r="UI92" s="24"/>
      <c r="UJ92" s="24"/>
      <c r="UK92" s="24"/>
      <c r="UL92" s="24"/>
      <c r="UM92" s="24"/>
      <c r="UN92" s="24"/>
      <c r="UO92" s="24"/>
      <c r="UP92" s="24"/>
      <c r="UQ92" s="24"/>
      <c r="UR92" s="24"/>
      <c r="US92" s="24"/>
      <c r="UT92" s="24"/>
      <c r="UU92" s="24"/>
      <c r="UV92" s="24"/>
      <c r="UW92" s="24"/>
      <c r="UX92" s="24"/>
      <c r="UY92" s="24"/>
      <c r="UZ92" s="24"/>
      <c r="VA92" s="24"/>
      <c r="VB92" s="24"/>
      <c r="VC92" s="24"/>
      <c r="VD92" s="24"/>
      <c r="VE92" s="24"/>
      <c r="VF92" s="24"/>
      <c r="VG92" s="24"/>
      <c r="VH92" s="24"/>
      <c r="VI92" s="24"/>
      <c r="VJ92" s="24"/>
      <c r="VK92" s="24"/>
      <c r="VL92" s="24"/>
      <c r="VM92" s="24"/>
      <c r="VN92" s="24"/>
      <c r="VO92" s="24"/>
      <c r="VP92" s="24"/>
      <c r="VQ92" s="24"/>
      <c r="VR92" s="24"/>
      <c r="VS92" s="24"/>
      <c r="VT92" s="24"/>
      <c r="VU92" s="24"/>
      <c r="VV92" s="24"/>
      <c r="VW92" s="24"/>
      <c r="VX92" s="24"/>
      <c r="VY92" s="24"/>
      <c r="VZ92" s="24"/>
      <c r="WA92" s="24"/>
      <c r="WB92" s="24"/>
      <c r="WC92" s="24"/>
      <c r="WD92" s="24"/>
      <c r="WE92" s="24"/>
      <c r="WF92" s="24"/>
      <c r="WG92" s="24"/>
      <c r="WH92" s="24"/>
      <c r="WI92" s="24"/>
      <c r="WJ92" s="24"/>
      <c r="WK92" s="24"/>
      <c r="WL92" s="24"/>
      <c r="WM92" s="24"/>
      <c r="WN92" s="24"/>
      <c r="WO92" s="24"/>
      <c r="WP92" s="24"/>
      <c r="WQ92" s="24"/>
      <c r="WR92" s="24"/>
      <c r="WS92" s="24"/>
      <c r="WT92" s="24"/>
      <c r="WU92" s="24"/>
      <c r="WV92" s="24"/>
      <c r="WW92" s="24"/>
      <c r="WX92" s="24"/>
      <c r="WY92" s="24"/>
      <c r="WZ92" s="24"/>
      <c r="XA92" s="24"/>
      <c r="XB92" s="24"/>
      <c r="XC92" s="24"/>
      <c r="XD92" s="24"/>
      <c r="XE92" s="24"/>
      <c r="XF92" s="24"/>
      <c r="XG92" s="24"/>
      <c r="XH92" s="24"/>
      <c r="XI92" s="24"/>
      <c r="XJ92" s="24"/>
      <c r="XK92" s="24"/>
      <c r="XL92" s="24"/>
      <c r="XM92" s="24"/>
      <c r="XN92" s="24"/>
      <c r="XO92" s="24"/>
      <c r="XP92" s="24"/>
      <c r="XQ92" s="24"/>
      <c r="XR92" s="24"/>
      <c r="XS92" s="24"/>
      <c r="XT92" s="24"/>
      <c r="XU92" s="24"/>
      <c r="XV92" s="24"/>
      <c r="XW92" s="24"/>
      <c r="XX92" s="24"/>
      <c r="XY92" s="24"/>
      <c r="XZ92" s="24"/>
      <c r="YA92" s="24"/>
      <c r="YB92" s="24"/>
      <c r="YC92" s="24"/>
      <c r="YD92" s="24"/>
      <c r="YE92" s="24"/>
      <c r="YF92" s="24"/>
      <c r="YG92" s="24"/>
      <c r="YH92" s="24"/>
      <c r="YI92" s="24"/>
      <c r="YJ92" s="24"/>
      <c r="YK92" s="24"/>
      <c r="YL92" s="24"/>
      <c r="YM92" s="24"/>
      <c r="YN92" s="24"/>
      <c r="YO92" s="24"/>
      <c r="YP92" s="24"/>
      <c r="YQ92" s="24"/>
      <c r="YR92" s="24"/>
      <c r="YS92" s="24"/>
      <c r="YT92" s="24"/>
      <c r="YU92" s="24"/>
      <c r="YV92" s="24"/>
      <c r="YW92" s="24"/>
      <c r="YX92" s="24"/>
      <c r="YY92" s="24"/>
      <c r="YZ92" s="24"/>
      <c r="ZA92" s="24"/>
      <c r="ZB92" s="24"/>
      <c r="ZC92" s="24"/>
      <c r="ZD92" s="24"/>
      <c r="ZE92" s="24"/>
      <c r="ZF92" s="24"/>
      <c r="ZG92" s="24"/>
      <c r="ZH92" s="24"/>
      <c r="ZI92" s="24"/>
      <c r="ZJ92" s="24"/>
      <c r="ZK92" s="24"/>
      <c r="ZL92" s="24"/>
      <c r="ZM92" s="24"/>
      <c r="ZN92" s="24"/>
      <c r="ZO92" s="24"/>
      <c r="ZP92" s="24"/>
      <c r="ZQ92" s="24"/>
      <c r="ZR92" s="24"/>
      <c r="ZS92" s="24"/>
      <c r="ZT92" s="24"/>
      <c r="ZU92" s="24"/>
      <c r="ZV92" s="24"/>
      <c r="ZW92" s="24"/>
      <c r="ZX92" s="24"/>
      <c r="ZY92" s="24"/>
      <c r="ZZ92" s="24"/>
      <c r="AAA92" s="24"/>
      <c r="AAB92" s="24"/>
      <c r="AAC92" s="24"/>
      <c r="AAD92" s="24"/>
      <c r="AAE92" s="24"/>
      <c r="AAF92" s="24"/>
      <c r="AAG92" s="24"/>
      <c r="AAH92" s="24"/>
      <c r="AAI92" s="24"/>
      <c r="AAJ92" s="24"/>
      <c r="AAK92" s="24"/>
      <c r="AAL92" s="24"/>
      <c r="AAM92" s="24"/>
      <c r="AAN92" s="24"/>
      <c r="AAO92" s="24"/>
      <c r="AAP92" s="24"/>
      <c r="AAQ92" s="24"/>
      <c r="AAR92" s="24"/>
      <c r="AAS92" s="24"/>
      <c r="AAT92" s="24"/>
      <c r="AAU92" s="24"/>
      <c r="AAV92" s="24"/>
      <c r="AAW92" s="24"/>
      <c r="AAX92" s="24"/>
      <c r="AAY92" s="24"/>
      <c r="AAZ92" s="24"/>
      <c r="ABA92" s="24"/>
      <c r="ABB92" s="24"/>
      <c r="ABC92" s="24"/>
      <c r="ABD92" s="24"/>
      <c r="ABE92" s="24"/>
      <c r="ABF92" s="24"/>
      <c r="ABG92" s="24"/>
      <c r="ABH92" s="24"/>
      <c r="ABI92" s="24"/>
      <c r="ABJ92" s="24"/>
      <c r="ABK92" s="24"/>
      <c r="ABL92" s="24"/>
      <c r="ABM92" s="24"/>
      <c r="ABN92" s="24"/>
      <c r="ABO92" s="24"/>
      <c r="ABP92" s="24"/>
      <c r="ABQ92" s="24"/>
      <c r="ABR92" s="24"/>
      <c r="ABS92" s="24"/>
      <c r="ABT92" s="24"/>
      <c r="ABU92" s="24"/>
      <c r="ABV92" s="24"/>
      <c r="ABW92" s="24"/>
      <c r="ABX92" s="24"/>
      <c r="ABY92" s="24"/>
      <c r="ABZ92" s="24"/>
      <c r="ACA92" s="24"/>
      <c r="ACB92" s="24"/>
      <c r="ACC92" s="24"/>
      <c r="ACD92" s="24"/>
      <c r="ACE92" s="24"/>
      <c r="ACF92" s="24"/>
      <c r="ACG92" s="24"/>
      <c r="ACH92" s="24"/>
      <c r="ACI92" s="24"/>
      <c r="ACJ92" s="24"/>
      <c r="ACK92" s="24"/>
      <c r="ACL92" s="24"/>
      <c r="ACM92" s="24"/>
      <c r="ACN92" s="24"/>
      <c r="ACO92" s="24"/>
      <c r="ACP92" s="24"/>
      <c r="ACQ92" s="24"/>
      <c r="ACR92" s="24"/>
      <c r="ACS92" s="24"/>
      <c r="ACT92" s="24"/>
      <c r="ACU92" s="24"/>
      <c r="ACV92" s="24"/>
      <c r="ACW92" s="24"/>
      <c r="ACX92" s="24"/>
      <c r="ACY92" s="24"/>
      <c r="ACZ92" s="24"/>
      <c r="ADA92" s="24"/>
      <c r="ADB92" s="24"/>
      <c r="ADC92" s="24"/>
      <c r="ADD92" s="24"/>
      <c r="ADE92" s="24"/>
      <c r="ADF92" s="24"/>
      <c r="ADG92" s="24"/>
      <c r="ADH92" s="24"/>
      <c r="ADI92" s="24"/>
      <c r="ADJ92" s="24"/>
      <c r="ADK92" s="24"/>
      <c r="ADL92" s="24"/>
      <c r="ADM92" s="24"/>
      <c r="ADN92" s="24"/>
      <c r="ADO92" s="24"/>
      <c r="ADP92" s="24"/>
      <c r="ADQ92" s="24"/>
      <c r="ADR92" s="24"/>
      <c r="ADS92" s="24"/>
      <c r="ADT92" s="24"/>
      <c r="ADU92" s="24"/>
      <c r="ADV92" s="24"/>
      <c r="ADW92" s="24"/>
      <c r="ADX92" s="24"/>
      <c r="ADY92" s="24"/>
      <c r="ADZ92" s="24"/>
      <c r="AEA92" s="24"/>
      <c r="AEB92" s="24"/>
      <c r="AEC92" s="24"/>
      <c r="AED92" s="24"/>
      <c r="AEE92" s="24"/>
      <c r="AEF92" s="24"/>
      <c r="AEG92" s="24"/>
      <c r="AEH92" s="24"/>
      <c r="AEI92" s="24"/>
      <c r="AEJ92" s="24"/>
      <c r="AEK92" s="24"/>
      <c r="AEL92" s="24"/>
      <c r="AEM92" s="24"/>
      <c r="AEN92" s="24"/>
      <c r="AEO92" s="24"/>
      <c r="AEP92" s="24"/>
      <c r="AEQ92" s="24"/>
      <c r="AER92" s="24"/>
      <c r="AES92" s="24"/>
      <c r="AET92" s="24"/>
      <c r="AEU92" s="24"/>
      <c r="AEV92" s="24"/>
      <c r="AEW92" s="24"/>
      <c r="AEX92" s="24"/>
      <c r="AEY92" s="24"/>
      <c r="AEZ92" s="24"/>
      <c r="AFA92" s="24"/>
      <c r="AFB92" s="24"/>
      <c r="AFC92" s="24"/>
      <c r="AFD92" s="24"/>
      <c r="AFE92" s="24"/>
      <c r="AFF92" s="24"/>
      <c r="AFG92" s="24"/>
      <c r="AFH92" s="24"/>
      <c r="AFI92" s="24"/>
      <c r="AFJ92" s="24"/>
      <c r="AFK92" s="24"/>
      <c r="AFL92" s="24"/>
      <c r="AFM92" s="24"/>
      <c r="AFN92" s="24"/>
      <c r="AFO92" s="24"/>
      <c r="AFP92" s="24"/>
      <c r="AFQ92" s="24"/>
      <c r="AFR92" s="24"/>
      <c r="AFS92" s="24"/>
      <c r="AFT92" s="24"/>
      <c r="AFU92" s="24"/>
      <c r="AFV92" s="24"/>
      <c r="AFW92" s="24"/>
      <c r="AFX92" s="24"/>
      <c r="AFY92" s="24"/>
      <c r="AFZ92" s="24"/>
      <c r="AGA92" s="24"/>
      <c r="AGB92" s="24"/>
      <c r="AGC92" s="24"/>
      <c r="AGD92" s="24"/>
      <c r="AGE92" s="24"/>
      <c r="AGF92" s="24"/>
      <c r="AGG92" s="24"/>
      <c r="AGH92" s="24"/>
      <c r="AGI92" s="24"/>
      <c r="AGJ92" s="24"/>
      <c r="AGK92" s="24"/>
      <c r="AGL92" s="24"/>
      <c r="AGM92" s="24"/>
      <c r="AGN92" s="24"/>
      <c r="AGO92" s="24"/>
      <c r="AGP92" s="24"/>
      <c r="AGQ92" s="24"/>
      <c r="AGR92" s="24"/>
      <c r="AGS92" s="24"/>
      <c r="AGT92" s="24"/>
      <c r="AGU92" s="24"/>
      <c r="AGV92" s="24"/>
      <c r="AGW92" s="24"/>
      <c r="AGX92" s="24"/>
      <c r="AGY92" s="24"/>
      <c r="AGZ92" s="24"/>
      <c r="AHA92" s="24"/>
      <c r="AHB92" s="24"/>
      <c r="AHC92" s="24"/>
      <c r="AHD92" s="24"/>
      <c r="AHE92" s="24"/>
      <c r="AHF92" s="24"/>
      <c r="AHG92" s="24"/>
      <c r="AHH92" s="24"/>
      <c r="AHI92" s="24"/>
      <c r="AHJ92" s="24"/>
      <c r="AHK92" s="24"/>
      <c r="AHL92" s="24"/>
      <c r="AHM92" s="24"/>
      <c r="AHN92" s="24"/>
      <c r="AHO92" s="24"/>
      <c r="AHP92" s="24"/>
      <c r="AHQ92" s="24"/>
      <c r="AHR92" s="24"/>
      <c r="AHS92" s="24"/>
      <c r="AHT92" s="24"/>
      <c r="AHU92" s="24"/>
      <c r="AHV92" s="24"/>
      <c r="AHW92" s="24"/>
      <c r="AHX92" s="24"/>
      <c r="AHY92" s="24"/>
      <c r="AHZ92" s="24"/>
      <c r="AIA92" s="24"/>
      <c r="AIB92" s="24"/>
      <c r="AIC92" s="24"/>
      <c r="AID92" s="24"/>
      <c r="AIE92" s="24"/>
      <c r="AIF92" s="24"/>
      <c r="AIG92" s="24"/>
      <c r="AIH92" s="24"/>
      <c r="AII92" s="24"/>
      <c r="AIJ92" s="24"/>
      <c r="AIK92" s="24"/>
      <c r="AIL92" s="24"/>
      <c r="AIM92" s="24"/>
      <c r="AIN92" s="24"/>
      <c r="AIO92" s="24"/>
      <c r="AIP92" s="24"/>
      <c r="AIQ92" s="24"/>
      <c r="AIR92" s="24"/>
      <c r="AIS92" s="24"/>
      <c r="AIT92" s="24"/>
      <c r="AIU92" s="24"/>
      <c r="AIV92" s="24"/>
      <c r="AIW92" s="24"/>
      <c r="AIX92" s="24"/>
      <c r="AIY92" s="24"/>
      <c r="AIZ92" s="24"/>
      <c r="AJA92" s="24"/>
      <c r="AJB92" s="24"/>
      <c r="AJC92" s="24"/>
      <c r="AJD92" s="24"/>
      <c r="AJE92" s="24"/>
      <c r="AJF92" s="24"/>
      <c r="AJG92" s="24"/>
      <c r="AJH92" s="24"/>
      <c r="AJI92" s="24"/>
      <c r="AJJ92" s="24"/>
      <c r="AJK92" s="24"/>
      <c r="AJL92" s="24"/>
      <c r="AJM92" s="24"/>
      <c r="AJN92" s="24"/>
      <c r="AJO92" s="24"/>
      <c r="AJP92" s="24"/>
      <c r="AJQ92" s="24"/>
      <c r="AJR92" s="24"/>
      <c r="AJS92" s="24"/>
      <c r="AJT92" s="24"/>
      <c r="AJU92" s="24"/>
      <c r="AJV92" s="24"/>
      <c r="AJW92" s="24"/>
      <c r="AJX92" s="24"/>
      <c r="AJY92" s="24"/>
      <c r="AJZ92" s="24"/>
      <c r="AKA92" s="24"/>
      <c r="AKB92" s="24"/>
      <c r="AKC92" s="24"/>
      <c r="AKD92" s="24"/>
      <c r="AKE92" s="24"/>
      <c r="AKF92" s="24"/>
      <c r="AKG92" s="24"/>
      <c r="AKH92" s="24"/>
      <c r="AKI92" s="24"/>
      <c r="AKJ92" s="24"/>
      <c r="AKK92" s="24"/>
      <c r="AKL92" s="24"/>
      <c r="AKM92" s="24"/>
      <c r="AKN92" s="24"/>
      <c r="AKO92" s="24"/>
      <c r="AKP92" s="24"/>
      <c r="AKQ92" s="24"/>
      <c r="AKR92" s="24"/>
      <c r="AKS92" s="24"/>
      <c r="AKT92" s="24"/>
      <c r="AKU92" s="24"/>
      <c r="AKV92" s="24"/>
      <c r="AKW92" s="24"/>
      <c r="AKX92" s="24"/>
      <c r="AKY92" s="24"/>
      <c r="AKZ92" s="24"/>
      <c r="ALA92" s="24"/>
      <c r="ALB92" s="24"/>
      <c r="ALC92" s="24"/>
      <c r="ALD92" s="24"/>
      <c r="ALE92" s="24"/>
      <c r="ALF92" s="24"/>
      <c r="ALG92" s="24"/>
      <c r="ALH92" s="24"/>
      <c r="ALI92" s="24"/>
      <c r="ALJ92" s="24"/>
      <c r="ALK92" s="24"/>
      <c r="ALL92" s="24"/>
      <c r="ALM92" s="24"/>
      <c r="ALN92" s="24"/>
      <c r="ALO92" s="24"/>
      <c r="ALP92" s="24"/>
      <c r="ALQ92" s="24"/>
      <c r="ALR92" s="24"/>
      <c r="ALS92" s="24"/>
      <c r="ALT92" s="24"/>
      <c r="ALU92" s="24"/>
      <c r="ALV92" s="24"/>
      <c r="ALW92" s="24"/>
      <c r="ALX92" s="24"/>
      <c r="ALY92" s="24"/>
      <c r="ALZ92" s="24"/>
      <c r="AMA92" s="24"/>
      <c r="AMB92" s="24"/>
      <c r="AMC92" s="24"/>
    </row>
    <row r="93" spans="1:1017" s="61" customFormat="1" ht="33">
      <c r="A93" s="132" t="s">
        <v>257</v>
      </c>
      <c r="B93" s="133">
        <v>4011282</v>
      </c>
      <c r="C93" s="145" t="s">
        <v>255</v>
      </c>
      <c r="D93" s="133" t="s">
        <v>256</v>
      </c>
      <c r="E93" s="132" t="s">
        <v>63</v>
      </c>
      <c r="F93" s="112">
        <v>217.5</v>
      </c>
      <c r="G93" s="60">
        <v>168.85</v>
      </c>
      <c r="H93" s="83">
        <f t="shared" si="29"/>
        <v>0.21229999999999999</v>
      </c>
      <c r="I93" s="60">
        <f t="shared" si="30"/>
        <v>204.7</v>
      </c>
      <c r="J93" s="60">
        <f t="shared" si="31"/>
        <v>36724.870000000003</v>
      </c>
      <c r="K93" s="60">
        <f t="shared" si="32"/>
        <v>44522.25</v>
      </c>
      <c r="L93" s="58"/>
      <c r="M93" s="24"/>
      <c r="N93" s="24"/>
      <c r="O93" s="24"/>
      <c r="P93" s="24"/>
      <c r="Q93" s="24"/>
      <c r="R93" s="24"/>
      <c r="S93" s="24"/>
      <c r="T93" s="24"/>
      <c r="U93" s="24"/>
      <c r="V93" s="24"/>
      <c r="W93" s="24"/>
      <c r="X93" s="24"/>
      <c r="Y93" s="24"/>
      <c r="Z93" s="24"/>
      <c r="AA93" s="24"/>
      <c r="AB93" s="24"/>
      <c r="AC93" s="24"/>
      <c r="AD93" s="24"/>
      <c r="AE93" s="24"/>
      <c r="AF93" s="24"/>
      <c r="AG93" s="24"/>
      <c r="AH93" s="24"/>
      <c r="AI93" s="24"/>
      <c r="AJ93" s="24"/>
      <c r="AK93" s="24"/>
      <c r="AL93" s="24"/>
      <c r="AM93" s="24"/>
      <c r="AN93" s="24"/>
      <c r="AO93" s="24"/>
      <c r="AP93" s="24"/>
      <c r="AQ93" s="24"/>
      <c r="AR93" s="24"/>
      <c r="AS93" s="24"/>
      <c r="AT93" s="24"/>
      <c r="AU93" s="24"/>
      <c r="AV93" s="24"/>
      <c r="AW93" s="24"/>
      <c r="AX93" s="24"/>
      <c r="AY93" s="24"/>
      <c r="AZ93" s="24"/>
      <c r="BA93" s="24"/>
      <c r="BB93" s="24"/>
      <c r="BC93" s="24"/>
      <c r="BD93" s="24"/>
      <c r="BE93" s="24"/>
      <c r="BF93" s="24"/>
      <c r="BG93" s="24"/>
      <c r="BH93" s="24"/>
      <c r="BI93" s="24"/>
      <c r="BJ93" s="24"/>
      <c r="BK93" s="24"/>
      <c r="BL93" s="24"/>
      <c r="BM93" s="24"/>
      <c r="BN93" s="24"/>
      <c r="BO93" s="24"/>
      <c r="BP93" s="24"/>
      <c r="BQ93" s="24"/>
      <c r="BR93" s="24"/>
      <c r="BS93" s="24"/>
      <c r="BT93" s="24"/>
      <c r="BU93" s="24"/>
      <c r="BV93" s="24"/>
      <c r="BW93" s="24"/>
      <c r="BX93" s="24"/>
      <c r="BY93" s="24"/>
      <c r="BZ93" s="24"/>
      <c r="CA93" s="24"/>
      <c r="CB93" s="24"/>
      <c r="CC93" s="24"/>
      <c r="CD93" s="24"/>
      <c r="CE93" s="24"/>
      <c r="CF93" s="24"/>
      <c r="CG93" s="24"/>
      <c r="CH93" s="24"/>
      <c r="CI93" s="24"/>
      <c r="CJ93" s="24"/>
      <c r="CK93" s="24"/>
      <c r="CL93" s="24"/>
      <c r="CM93" s="24"/>
      <c r="CN93" s="24"/>
      <c r="CO93" s="24"/>
      <c r="CP93" s="24"/>
      <c r="CQ93" s="24"/>
      <c r="CR93" s="24"/>
      <c r="CS93" s="24"/>
      <c r="CT93" s="24"/>
      <c r="CU93" s="24"/>
      <c r="CV93" s="24"/>
      <c r="CW93" s="24"/>
      <c r="CX93" s="24"/>
      <c r="CY93" s="24"/>
      <c r="CZ93" s="24"/>
      <c r="DA93" s="24"/>
      <c r="DB93" s="24"/>
      <c r="DC93" s="24"/>
      <c r="DD93" s="24"/>
      <c r="DE93" s="24"/>
      <c r="DF93" s="24"/>
      <c r="DG93" s="24"/>
      <c r="DH93" s="24"/>
      <c r="DI93" s="24"/>
      <c r="DJ93" s="24"/>
      <c r="DK93" s="24"/>
      <c r="DL93" s="24"/>
      <c r="DM93" s="24"/>
      <c r="DN93" s="24"/>
      <c r="DO93" s="24"/>
      <c r="DP93" s="24"/>
      <c r="DQ93" s="24"/>
      <c r="DR93" s="24"/>
      <c r="DS93" s="24"/>
      <c r="DT93" s="24"/>
      <c r="DU93" s="24"/>
      <c r="DV93" s="24"/>
      <c r="DW93" s="24"/>
      <c r="DX93" s="24"/>
      <c r="DY93" s="24"/>
      <c r="DZ93" s="24"/>
      <c r="EA93" s="24"/>
      <c r="EB93" s="24"/>
      <c r="EC93" s="24"/>
      <c r="ED93" s="24"/>
      <c r="EE93" s="24"/>
      <c r="EF93" s="24"/>
      <c r="EG93" s="24"/>
      <c r="EH93" s="24"/>
      <c r="EI93" s="24"/>
      <c r="EJ93" s="24"/>
      <c r="EK93" s="24"/>
      <c r="EL93" s="24"/>
      <c r="EM93" s="24"/>
      <c r="EN93" s="24"/>
      <c r="EO93" s="24"/>
      <c r="EP93" s="24"/>
      <c r="EQ93" s="24"/>
      <c r="ER93" s="24"/>
      <c r="ES93" s="24"/>
      <c r="ET93" s="24"/>
      <c r="EU93" s="24"/>
      <c r="EV93" s="24"/>
      <c r="EW93" s="24"/>
      <c r="EX93" s="24"/>
      <c r="EY93" s="24"/>
      <c r="EZ93" s="24"/>
      <c r="FA93" s="24"/>
      <c r="FB93" s="24"/>
      <c r="FC93" s="24"/>
      <c r="FD93" s="24"/>
      <c r="FE93" s="24"/>
      <c r="FF93" s="24"/>
      <c r="FG93" s="24"/>
      <c r="FH93" s="24"/>
      <c r="FI93" s="24"/>
      <c r="FJ93" s="24"/>
      <c r="FK93" s="24"/>
      <c r="FL93" s="24"/>
      <c r="FM93" s="24"/>
      <c r="FN93" s="24"/>
      <c r="FO93" s="24"/>
      <c r="FP93" s="24"/>
      <c r="FQ93" s="24"/>
      <c r="FR93" s="24"/>
      <c r="FS93" s="24"/>
      <c r="FT93" s="24"/>
      <c r="FU93" s="24"/>
      <c r="FV93" s="24"/>
      <c r="FW93" s="24"/>
      <c r="FX93" s="24"/>
      <c r="FY93" s="24"/>
      <c r="FZ93" s="24"/>
      <c r="GA93" s="24"/>
      <c r="GB93" s="24"/>
      <c r="GC93" s="24"/>
      <c r="GD93" s="24"/>
      <c r="GE93" s="24"/>
      <c r="GF93" s="24"/>
      <c r="GG93" s="24"/>
      <c r="GH93" s="24"/>
      <c r="GI93" s="24"/>
      <c r="GJ93" s="24"/>
      <c r="GK93" s="24"/>
      <c r="GL93" s="24"/>
      <c r="GM93" s="24"/>
      <c r="GN93" s="24"/>
      <c r="GO93" s="24"/>
      <c r="GP93" s="24"/>
      <c r="GQ93" s="24"/>
      <c r="GR93" s="24"/>
      <c r="GS93" s="24"/>
      <c r="GT93" s="24"/>
      <c r="GU93" s="24"/>
      <c r="GV93" s="24"/>
      <c r="GW93" s="24"/>
      <c r="GX93" s="24"/>
      <c r="GY93" s="24"/>
      <c r="GZ93" s="24"/>
      <c r="HA93" s="24"/>
      <c r="HB93" s="24"/>
      <c r="HC93" s="24"/>
      <c r="HD93" s="24"/>
      <c r="HE93" s="24"/>
      <c r="HF93" s="24"/>
      <c r="HG93" s="24"/>
      <c r="HH93" s="24"/>
      <c r="HI93" s="24"/>
      <c r="HJ93" s="24"/>
      <c r="HK93" s="24"/>
      <c r="HL93" s="24"/>
      <c r="HM93" s="24"/>
      <c r="HN93" s="24"/>
      <c r="HO93" s="24"/>
      <c r="HP93" s="24"/>
      <c r="HQ93" s="24"/>
      <c r="HR93" s="24"/>
      <c r="HS93" s="24"/>
      <c r="HT93" s="24"/>
      <c r="HU93" s="24"/>
      <c r="HV93" s="24"/>
      <c r="HW93" s="24"/>
      <c r="HX93" s="24"/>
      <c r="HY93" s="24"/>
      <c r="HZ93" s="24"/>
      <c r="IA93" s="24"/>
      <c r="IB93" s="24"/>
      <c r="IC93" s="24"/>
      <c r="ID93" s="24"/>
      <c r="IE93" s="24"/>
      <c r="IF93" s="24"/>
      <c r="IG93" s="24"/>
      <c r="IH93" s="24"/>
      <c r="II93" s="24"/>
      <c r="IJ93" s="24"/>
      <c r="IK93" s="24"/>
      <c r="IL93" s="24"/>
      <c r="IM93" s="24"/>
      <c r="IN93" s="24"/>
      <c r="IO93" s="24"/>
      <c r="IP93" s="24"/>
      <c r="IQ93" s="24"/>
      <c r="IR93" s="24"/>
      <c r="IS93" s="24"/>
      <c r="IT93" s="24"/>
      <c r="IU93" s="24"/>
      <c r="IV93" s="24"/>
      <c r="IW93" s="24"/>
      <c r="IX93" s="24"/>
      <c r="IY93" s="24"/>
      <c r="IZ93" s="24"/>
      <c r="JA93" s="24"/>
      <c r="JB93" s="24"/>
      <c r="JC93" s="24"/>
      <c r="JD93" s="24"/>
      <c r="JE93" s="24"/>
      <c r="JF93" s="24"/>
      <c r="JG93" s="24"/>
      <c r="JH93" s="24"/>
      <c r="JI93" s="24"/>
      <c r="JJ93" s="24"/>
      <c r="JK93" s="24"/>
      <c r="JL93" s="24"/>
      <c r="JM93" s="24"/>
      <c r="JN93" s="24"/>
      <c r="JO93" s="24"/>
      <c r="JP93" s="24"/>
      <c r="JQ93" s="24"/>
      <c r="JR93" s="24"/>
      <c r="JS93" s="24"/>
      <c r="JT93" s="24"/>
      <c r="JU93" s="24"/>
      <c r="JV93" s="24"/>
      <c r="JW93" s="24"/>
      <c r="JX93" s="24"/>
      <c r="JY93" s="24"/>
      <c r="JZ93" s="24"/>
      <c r="KA93" s="24"/>
      <c r="KB93" s="24"/>
      <c r="KC93" s="24"/>
      <c r="KD93" s="24"/>
      <c r="KE93" s="24"/>
      <c r="KF93" s="24"/>
      <c r="KG93" s="24"/>
      <c r="KH93" s="24"/>
      <c r="KI93" s="24"/>
      <c r="KJ93" s="24"/>
      <c r="KK93" s="24"/>
      <c r="KL93" s="24"/>
      <c r="KM93" s="24"/>
      <c r="KN93" s="24"/>
      <c r="KO93" s="24"/>
      <c r="KP93" s="24"/>
      <c r="KQ93" s="24"/>
      <c r="KR93" s="24"/>
      <c r="KS93" s="24"/>
      <c r="KT93" s="24"/>
      <c r="KU93" s="24"/>
      <c r="KV93" s="24"/>
      <c r="KW93" s="24"/>
      <c r="KX93" s="24"/>
      <c r="KY93" s="24"/>
      <c r="KZ93" s="24"/>
      <c r="LA93" s="24"/>
      <c r="LB93" s="24"/>
      <c r="LC93" s="24"/>
      <c r="LD93" s="24"/>
      <c r="LE93" s="24"/>
      <c r="LF93" s="24"/>
      <c r="LG93" s="24"/>
      <c r="LH93" s="24"/>
      <c r="LI93" s="24"/>
      <c r="LJ93" s="24"/>
      <c r="LK93" s="24"/>
      <c r="LL93" s="24"/>
      <c r="LM93" s="24"/>
      <c r="LN93" s="24"/>
      <c r="LO93" s="24"/>
      <c r="LP93" s="24"/>
      <c r="LQ93" s="24"/>
      <c r="LR93" s="24"/>
      <c r="LS93" s="24"/>
      <c r="LT93" s="24"/>
      <c r="LU93" s="24"/>
      <c r="LV93" s="24"/>
      <c r="LW93" s="24"/>
      <c r="LX93" s="24"/>
      <c r="LY93" s="24"/>
      <c r="LZ93" s="24"/>
      <c r="MA93" s="24"/>
      <c r="MB93" s="24"/>
      <c r="MC93" s="24"/>
      <c r="MD93" s="24"/>
      <c r="ME93" s="24"/>
      <c r="MF93" s="24"/>
      <c r="MG93" s="24"/>
      <c r="MH93" s="24"/>
      <c r="MI93" s="24"/>
      <c r="MJ93" s="24"/>
      <c r="MK93" s="24"/>
      <c r="ML93" s="24"/>
      <c r="MM93" s="24"/>
      <c r="MN93" s="24"/>
      <c r="MO93" s="24"/>
      <c r="MP93" s="24"/>
      <c r="MQ93" s="24"/>
      <c r="MR93" s="24"/>
      <c r="MS93" s="24"/>
      <c r="MT93" s="24"/>
      <c r="MU93" s="24"/>
      <c r="MV93" s="24"/>
      <c r="MW93" s="24"/>
      <c r="MX93" s="24"/>
      <c r="MY93" s="24"/>
      <c r="MZ93" s="24"/>
      <c r="NA93" s="24"/>
      <c r="NB93" s="24"/>
      <c r="NC93" s="24"/>
      <c r="ND93" s="24"/>
      <c r="NE93" s="24"/>
      <c r="NF93" s="24"/>
      <c r="NG93" s="24"/>
      <c r="NH93" s="24"/>
      <c r="NI93" s="24"/>
      <c r="NJ93" s="24"/>
      <c r="NK93" s="24"/>
      <c r="NL93" s="24"/>
      <c r="NM93" s="24"/>
      <c r="NN93" s="24"/>
      <c r="NO93" s="24"/>
      <c r="NP93" s="24"/>
      <c r="NQ93" s="24"/>
      <c r="NR93" s="24"/>
      <c r="NS93" s="24"/>
      <c r="NT93" s="24"/>
      <c r="NU93" s="24"/>
      <c r="NV93" s="24"/>
      <c r="NW93" s="24"/>
      <c r="NX93" s="24"/>
      <c r="NY93" s="24"/>
      <c r="NZ93" s="24"/>
      <c r="OA93" s="24"/>
      <c r="OB93" s="24"/>
      <c r="OC93" s="24"/>
      <c r="OD93" s="24"/>
      <c r="OE93" s="24"/>
      <c r="OF93" s="24"/>
      <c r="OG93" s="24"/>
      <c r="OH93" s="24"/>
      <c r="OI93" s="24"/>
      <c r="OJ93" s="24"/>
      <c r="OK93" s="24"/>
      <c r="OL93" s="24"/>
      <c r="OM93" s="24"/>
      <c r="ON93" s="24"/>
      <c r="OO93" s="24"/>
      <c r="OP93" s="24"/>
      <c r="OQ93" s="24"/>
      <c r="OR93" s="24"/>
      <c r="OS93" s="24"/>
      <c r="OT93" s="24"/>
      <c r="OU93" s="24"/>
      <c r="OV93" s="24"/>
      <c r="OW93" s="24"/>
      <c r="OX93" s="24"/>
      <c r="OY93" s="24"/>
      <c r="OZ93" s="24"/>
      <c r="PA93" s="24"/>
      <c r="PB93" s="24"/>
      <c r="PC93" s="24"/>
      <c r="PD93" s="24"/>
      <c r="PE93" s="24"/>
      <c r="PF93" s="24"/>
      <c r="PG93" s="24"/>
      <c r="PH93" s="24"/>
      <c r="PI93" s="24"/>
      <c r="PJ93" s="24"/>
      <c r="PK93" s="24"/>
      <c r="PL93" s="24"/>
      <c r="PM93" s="24"/>
      <c r="PN93" s="24"/>
      <c r="PO93" s="24"/>
      <c r="PP93" s="24"/>
      <c r="PQ93" s="24"/>
      <c r="PR93" s="24"/>
      <c r="PS93" s="24"/>
      <c r="PT93" s="24"/>
      <c r="PU93" s="24"/>
      <c r="PV93" s="24"/>
      <c r="PW93" s="24"/>
      <c r="PX93" s="24"/>
      <c r="PY93" s="24"/>
      <c r="PZ93" s="24"/>
      <c r="QA93" s="24"/>
      <c r="QB93" s="24"/>
      <c r="QC93" s="24"/>
      <c r="QD93" s="24"/>
      <c r="QE93" s="24"/>
      <c r="QF93" s="24"/>
      <c r="QG93" s="24"/>
      <c r="QH93" s="24"/>
      <c r="QI93" s="24"/>
      <c r="QJ93" s="24"/>
      <c r="QK93" s="24"/>
      <c r="QL93" s="24"/>
      <c r="QM93" s="24"/>
      <c r="QN93" s="24"/>
      <c r="QO93" s="24"/>
      <c r="QP93" s="24"/>
      <c r="QQ93" s="24"/>
      <c r="QR93" s="24"/>
      <c r="QS93" s="24"/>
      <c r="QT93" s="24"/>
      <c r="QU93" s="24"/>
      <c r="QV93" s="24"/>
      <c r="QW93" s="24"/>
      <c r="QX93" s="24"/>
      <c r="QY93" s="24"/>
      <c r="QZ93" s="24"/>
      <c r="RA93" s="24"/>
      <c r="RB93" s="24"/>
      <c r="RC93" s="24"/>
      <c r="RD93" s="24"/>
      <c r="RE93" s="24"/>
      <c r="RF93" s="24"/>
      <c r="RG93" s="24"/>
      <c r="RH93" s="24"/>
      <c r="RI93" s="24"/>
      <c r="RJ93" s="24"/>
      <c r="RK93" s="24"/>
      <c r="RL93" s="24"/>
      <c r="RM93" s="24"/>
      <c r="RN93" s="24"/>
      <c r="RO93" s="24"/>
      <c r="RP93" s="24"/>
      <c r="RQ93" s="24"/>
      <c r="RR93" s="24"/>
      <c r="RS93" s="24"/>
      <c r="RT93" s="24"/>
      <c r="RU93" s="24"/>
      <c r="RV93" s="24"/>
      <c r="RW93" s="24"/>
      <c r="RX93" s="24"/>
      <c r="RY93" s="24"/>
      <c r="RZ93" s="24"/>
      <c r="SA93" s="24"/>
      <c r="SB93" s="24"/>
      <c r="SC93" s="24"/>
      <c r="SD93" s="24"/>
      <c r="SE93" s="24"/>
      <c r="SF93" s="24"/>
      <c r="SG93" s="24"/>
      <c r="SH93" s="24"/>
      <c r="SI93" s="24"/>
      <c r="SJ93" s="24"/>
      <c r="SK93" s="24"/>
      <c r="SL93" s="24"/>
      <c r="SM93" s="24"/>
      <c r="SN93" s="24"/>
      <c r="SO93" s="24"/>
      <c r="SP93" s="24"/>
      <c r="SQ93" s="24"/>
      <c r="SR93" s="24"/>
      <c r="SS93" s="24"/>
      <c r="ST93" s="24"/>
      <c r="SU93" s="24"/>
      <c r="SV93" s="24"/>
      <c r="SW93" s="24"/>
      <c r="SX93" s="24"/>
      <c r="SY93" s="24"/>
      <c r="SZ93" s="24"/>
      <c r="TA93" s="24"/>
      <c r="TB93" s="24"/>
      <c r="TC93" s="24"/>
      <c r="TD93" s="24"/>
      <c r="TE93" s="24"/>
      <c r="TF93" s="24"/>
      <c r="TG93" s="24"/>
      <c r="TH93" s="24"/>
      <c r="TI93" s="24"/>
      <c r="TJ93" s="24"/>
      <c r="TK93" s="24"/>
      <c r="TL93" s="24"/>
      <c r="TM93" s="24"/>
      <c r="TN93" s="24"/>
      <c r="TO93" s="24"/>
      <c r="TP93" s="24"/>
      <c r="TQ93" s="24"/>
      <c r="TR93" s="24"/>
      <c r="TS93" s="24"/>
      <c r="TT93" s="24"/>
      <c r="TU93" s="24"/>
      <c r="TV93" s="24"/>
      <c r="TW93" s="24"/>
      <c r="TX93" s="24"/>
      <c r="TY93" s="24"/>
      <c r="TZ93" s="24"/>
      <c r="UA93" s="24"/>
      <c r="UB93" s="24"/>
      <c r="UC93" s="24"/>
      <c r="UD93" s="24"/>
      <c r="UE93" s="24"/>
      <c r="UF93" s="24"/>
      <c r="UG93" s="24"/>
      <c r="UH93" s="24"/>
      <c r="UI93" s="24"/>
      <c r="UJ93" s="24"/>
      <c r="UK93" s="24"/>
      <c r="UL93" s="24"/>
      <c r="UM93" s="24"/>
      <c r="UN93" s="24"/>
      <c r="UO93" s="24"/>
      <c r="UP93" s="24"/>
      <c r="UQ93" s="24"/>
      <c r="UR93" s="24"/>
      <c r="US93" s="24"/>
      <c r="UT93" s="24"/>
      <c r="UU93" s="24"/>
      <c r="UV93" s="24"/>
      <c r="UW93" s="24"/>
      <c r="UX93" s="24"/>
      <c r="UY93" s="24"/>
      <c r="UZ93" s="24"/>
      <c r="VA93" s="24"/>
      <c r="VB93" s="24"/>
      <c r="VC93" s="24"/>
      <c r="VD93" s="24"/>
      <c r="VE93" s="24"/>
      <c r="VF93" s="24"/>
      <c r="VG93" s="24"/>
      <c r="VH93" s="24"/>
      <c r="VI93" s="24"/>
      <c r="VJ93" s="24"/>
      <c r="VK93" s="24"/>
      <c r="VL93" s="24"/>
      <c r="VM93" s="24"/>
      <c r="VN93" s="24"/>
      <c r="VO93" s="24"/>
      <c r="VP93" s="24"/>
      <c r="VQ93" s="24"/>
      <c r="VR93" s="24"/>
      <c r="VS93" s="24"/>
      <c r="VT93" s="24"/>
      <c r="VU93" s="24"/>
      <c r="VV93" s="24"/>
      <c r="VW93" s="24"/>
      <c r="VX93" s="24"/>
      <c r="VY93" s="24"/>
      <c r="VZ93" s="24"/>
      <c r="WA93" s="24"/>
      <c r="WB93" s="24"/>
      <c r="WC93" s="24"/>
      <c r="WD93" s="24"/>
      <c r="WE93" s="24"/>
      <c r="WF93" s="24"/>
      <c r="WG93" s="24"/>
      <c r="WH93" s="24"/>
      <c r="WI93" s="24"/>
      <c r="WJ93" s="24"/>
      <c r="WK93" s="24"/>
      <c r="WL93" s="24"/>
      <c r="WM93" s="24"/>
      <c r="WN93" s="24"/>
      <c r="WO93" s="24"/>
      <c r="WP93" s="24"/>
      <c r="WQ93" s="24"/>
      <c r="WR93" s="24"/>
      <c r="WS93" s="24"/>
      <c r="WT93" s="24"/>
      <c r="WU93" s="24"/>
      <c r="WV93" s="24"/>
      <c r="WW93" s="24"/>
      <c r="WX93" s="24"/>
      <c r="WY93" s="24"/>
      <c r="WZ93" s="24"/>
      <c r="XA93" s="24"/>
      <c r="XB93" s="24"/>
      <c r="XC93" s="24"/>
      <c r="XD93" s="24"/>
      <c r="XE93" s="24"/>
      <c r="XF93" s="24"/>
      <c r="XG93" s="24"/>
      <c r="XH93" s="24"/>
      <c r="XI93" s="24"/>
      <c r="XJ93" s="24"/>
      <c r="XK93" s="24"/>
      <c r="XL93" s="24"/>
      <c r="XM93" s="24"/>
      <c r="XN93" s="24"/>
      <c r="XO93" s="24"/>
      <c r="XP93" s="24"/>
      <c r="XQ93" s="24"/>
      <c r="XR93" s="24"/>
      <c r="XS93" s="24"/>
      <c r="XT93" s="24"/>
      <c r="XU93" s="24"/>
      <c r="XV93" s="24"/>
      <c r="XW93" s="24"/>
      <c r="XX93" s="24"/>
      <c r="XY93" s="24"/>
      <c r="XZ93" s="24"/>
      <c r="YA93" s="24"/>
      <c r="YB93" s="24"/>
      <c r="YC93" s="24"/>
      <c r="YD93" s="24"/>
      <c r="YE93" s="24"/>
      <c r="YF93" s="24"/>
      <c r="YG93" s="24"/>
      <c r="YH93" s="24"/>
      <c r="YI93" s="24"/>
      <c r="YJ93" s="24"/>
      <c r="YK93" s="24"/>
      <c r="YL93" s="24"/>
      <c r="YM93" s="24"/>
      <c r="YN93" s="24"/>
      <c r="YO93" s="24"/>
      <c r="YP93" s="24"/>
      <c r="YQ93" s="24"/>
      <c r="YR93" s="24"/>
      <c r="YS93" s="24"/>
      <c r="YT93" s="24"/>
      <c r="YU93" s="24"/>
      <c r="YV93" s="24"/>
      <c r="YW93" s="24"/>
      <c r="YX93" s="24"/>
      <c r="YY93" s="24"/>
      <c r="YZ93" s="24"/>
      <c r="ZA93" s="24"/>
      <c r="ZB93" s="24"/>
      <c r="ZC93" s="24"/>
      <c r="ZD93" s="24"/>
      <c r="ZE93" s="24"/>
      <c r="ZF93" s="24"/>
      <c r="ZG93" s="24"/>
      <c r="ZH93" s="24"/>
      <c r="ZI93" s="24"/>
      <c r="ZJ93" s="24"/>
      <c r="ZK93" s="24"/>
      <c r="ZL93" s="24"/>
      <c r="ZM93" s="24"/>
      <c r="ZN93" s="24"/>
      <c r="ZO93" s="24"/>
      <c r="ZP93" s="24"/>
      <c r="ZQ93" s="24"/>
      <c r="ZR93" s="24"/>
      <c r="ZS93" s="24"/>
      <c r="ZT93" s="24"/>
      <c r="ZU93" s="24"/>
      <c r="ZV93" s="24"/>
      <c r="ZW93" s="24"/>
      <c r="ZX93" s="24"/>
      <c r="ZY93" s="24"/>
      <c r="ZZ93" s="24"/>
      <c r="AAA93" s="24"/>
      <c r="AAB93" s="24"/>
      <c r="AAC93" s="24"/>
      <c r="AAD93" s="24"/>
      <c r="AAE93" s="24"/>
      <c r="AAF93" s="24"/>
      <c r="AAG93" s="24"/>
      <c r="AAH93" s="24"/>
      <c r="AAI93" s="24"/>
      <c r="AAJ93" s="24"/>
      <c r="AAK93" s="24"/>
      <c r="AAL93" s="24"/>
      <c r="AAM93" s="24"/>
      <c r="AAN93" s="24"/>
      <c r="AAO93" s="24"/>
      <c r="AAP93" s="24"/>
      <c r="AAQ93" s="24"/>
      <c r="AAR93" s="24"/>
      <c r="AAS93" s="24"/>
      <c r="AAT93" s="24"/>
      <c r="AAU93" s="24"/>
      <c r="AAV93" s="24"/>
      <c r="AAW93" s="24"/>
      <c r="AAX93" s="24"/>
      <c r="AAY93" s="24"/>
      <c r="AAZ93" s="24"/>
      <c r="ABA93" s="24"/>
      <c r="ABB93" s="24"/>
      <c r="ABC93" s="24"/>
      <c r="ABD93" s="24"/>
      <c r="ABE93" s="24"/>
      <c r="ABF93" s="24"/>
      <c r="ABG93" s="24"/>
      <c r="ABH93" s="24"/>
      <c r="ABI93" s="24"/>
      <c r="ABJ93" s="24"/>
      <c r="ABK93" s="24"/>
      <c r="ABL93" s="24"/>
      <c r="ABM93" s="24"/>
      <c r="ABN93" s="24"/>
      <c r="ABO93" s="24"/>
      <c r="ABP93" s="24"/>
      <c r="ABQ93" s="24"/>
      <c r="ABR93" s="24"/>
      <c r="ABS93" s="24"/>
      <c r="ABT93" s="24"/>
      <c r="ABU93" s="24"/>
      <c r="ABV93" s="24"/>
      <c r="ABW93" s="24"/>
      <c r="ABX93" s="24"/>
      <c r="ABY93" s="24"/>
      <c r="ABZ93" s="24"/>
      <c r="ACA93" s="24"/>
      <c r="ACB93" s="24"/>
      <c r="ACC93" s="24"/>
      <c r="ACD93" s="24"/>
      <c r="ACE93" s="24"/>
      <c r="ACF93" s="24"/>
      <c r="ACG93" s="24"/>
      <c r="ACH93" s="24"/>
      <c r="ACI93" s="24"/>
      <c r="ACJ93" s="24"/>
      <c r="ACK93" s="24"/>
      <c r="ACL93" s="24"/>
      <c r="ACM93" s="24"/>
      <c r="ACN93" s="24"/>
      <c r="ACO93" s="24"/>
      <c r="ACP93" s="24"/>
      <c r="ACQ93" s="24"/>
      <c r="ACR93" s="24"/>
      <c r="ACS93" s="24"/>
      <c r="ACT93" s="24"/>
      <c r="ACU93" s="24"/>
      <c r="ACV93" s="24"/>
      <c r="ACW93" s="24"/>
      <c r="ACX93" s="24"/>
      <c r="ACY93" s="24"/>
      <c r="ACZ93" s="24"/>
      <c r="ADA93" s="24"/>
      <c r="ADB93" s="24"/>
      <c r="ADC93" s="24"/>
      <c r="ADD93" s="24"/>
      <c r="ADE93" s="24"/>
      <c r="ADF93" s="24"/>
      <c r="ADG93" s="24"/>
      <c r="ADH93" s="24"/>
      <c r="ADI93" s="24"/>
      <c r="ADJ93" s="24"/>
      <c r="ADK93" s="24"/>
      <c r="ADL93" s="24"/>
      <c r="ADM93" s="24"/>
      <c r="ADN93" s="24"/>
      <c r="ADO93" s="24"/>
      <c r="ADP93" s="24"/>
      <c r="ADQ93" s="24"/>
      <c r="ADR93" s="24"/>
      <c r="ADS93" s="24"/>
      <c r="ADT93" s="24"/>
      <c r="ADU93" s="24"/>
      <c r="ADV93" s="24"/>
      <c r="ADW93" s="24"/>
      <c r="ADX93" s="24"/>
      <c r="ADY93" s="24"/>
      <c r="ADZ93" s="24"/>
      <c r="AEA93" s="24"/>
      <c r="AEB93" s="24"/>
      <c r="AEC93" s="24"/>
      <c r="AED93" s="24"/>
      <c r="AEE93" s="24"/>
      <c r="AEF93" s="24"/>
      <c r="AEG93" s="24"/>
      <c r="AEH93" s="24"/>
      <c r="AEI93" s="24"/>
      <c r="AEJ93" s="24"/>
      <c r="AEK93" s="24"/>
      <c r="AEL93" s="24"/>
      <c r="AEM93" s="24"/>
      <c r="AEN93" s="24"/>
      <c r="AEO93" s="24"/>
      <c r="AEP93" s="24"/>
      <c r="AEQ93" s="24"/>
      <c r="AER93" s="24"/>
      <c r="AES93" s="24"/>
      <c r="AET93" s="24"/>
      <c r="AEU93" s="24"/>
      <c r="AEV93" s="24"/>
      <c r="AEW93" s="24"/>
      <c r="AEX93" s="24"/>
      <c r="AEY93" s="24"/>
      <c r="AEZ93" s="24"/>
      <c r="AFA93" s="24"/>
      <c r="AFB93" s="24"/>
      <c r="AFC93" s="24"/>
      <c r="AFD93" s="24"/>
      <c r="AFE93" s="24"/>
      <c r="AFF93" s="24"/>
      <c r="AFG93" s="24"/>
      <c r="AFH93" s="24"/>
      <c r="AFI93" s="24"/>
      <c r="AFJ93" s="24"/>
      <c r="AFK93" s="24"/>
      <c r="AFL93" s="24"/>
      <c r="AFM93" s="24"/>
      <c r="AFN93" s="24"/>
      <c r="AFO93" s="24"/>
      <c r="AFP93" s="24"/>
      <c r="AFQ93" s="24"/>
      <c r="AFR93" s="24"/>
      <c r="AFS93" s="24"/>
      <c r="AFT93" s="24"/>
      <c r="AFU93" s="24"/>
      <c r="AFV93" s="24"/>
      <c r="AFW93" s="24"/>
      <c r="AFX93" s="24"/>
      <c r="AFY93" s="24"/>
      <c r="AFZ93" s="24"/>
      <c r="AGA93" s="24"/>
      <c r="AGB93" s="24"/>
      <c r="AGC93" s="24"/>
      <c r="AGD93" s="24"/>
      <c r="AGE93" s="24"/>
      <c r="AGF93" s="24"/>
      <c r="AGG93" s="24"/>
      <c r="AGH93" s="24"/>
      <c r="AGI93" s="24"/>
      <c r="AGJ93" s="24"/>
      <c r="AGK93" s="24"/>
      <c r="AGL93" s="24"/>
      <c r="AGM93" s="24"/>
      <c r="AGN93" s="24"/>
      <c r="AGO93" s="24"/>
      <c r="AGP93" s="24"/>
      <c r="AGQ93" s="24"/>
      <c r="AGR93" s="24"/>
      <c r="AGS93" s="24"/>
      <c r="AGT93" s="24"/>
      <c r="AGU93" s="24"/>
      <c r="AGV93" s="24"/>
      <c r="AGW93" s="24"/>
      <c r="AGX93" s="24"/>
      <c r="AGY93" s="24"/>
      <c r="AGZ93" s="24"/>
      <c r="AHA93" s="24"/>
      <c r="AHB93" s="24"/>
      <c r="AHC93" s="24"/>
      <c r="AHD93" s="24"/>
      <c r="AHE93" s="24"/>
      <c r="AHF93" s="24"/>
      <c r="AHG93" s="24"/>
      <c r="AHH93" s="24"/>
      <c r="AHI93" s="24"/>
      <c r="AHJ93" s="24"/>
      <c r="AHK93" s="24"/>
      <c r="AHL93" s="24"/>
      <c r="AHM93" s="24"/>
      <c r="AHN93" s="24"/>
      <c r="AHO93" s="24"/>
      <c r="AHP93" s="24"/>
      <c r="AHQ93" s="24"/>
      <c r="AHR93" s="24"/>
      <c r="AHS93" s="24"/>
      <c r="AHT93" s="24"/>
      <c r="AHU93" s="24"/>
      <c r="AHV93" s="24"/>
      <c r="AHW93" s="24"/>
      <c r="AHX93" s="24"/>
      <c r="AHY93" s="24"/>
      <c r="AHZ93" s="24"/>
      <c r="AIA93" s="24"/>
      <c r="AIB93" s="24"/>
      <c r="AIC93" s="24"/>
      <c r="AID93" s="24"/>
      <c r="AIE93" s="24"/>
      <c r="AIF93" s="24"/>
      <c r="AIG93" s="24"/>
      <c r="AIH93" s="24"/>
      <c r="AII93" s="24"/>
      <c r="AIJ93" s="24"/>
      <c r="AIK93" s="24"/>
      <c r="AIL93" s="24"/>
      <c r="AIM93" s="24"/>
      <c r="AIN93" s="24"/>
      <c r="AIO93" s="24"/>
      <c r="AIP93" s="24"/>
      <c r="AIQ93" s="24"/>
      <c r="AIR93" s="24"/>
      <c r="AIS93" s="24"/>
      <c r="AIT93" s="24"/>
      <c r="AIU93" s="24"/>
      <c r="AIV93" s="24"/>
      <c r="AIW93" s="24"/>
      <c r="AIX93" s="24"/>
      <c r="AIY93" s="24"/>
      <c r="AIZ93" s="24"/>
      <c r="AJA93" s="24"/>
      <c r="AJB93" s="24"/>
      <c r="AJC93" s="24"/>
      <c r="AJD93" s="24"/>
      <c r="AJE93" s="24"/>
      <c r="AJF93" s="24"/>
      <c r="AJG93" s="24"/>
      <c r="AJH93" s="24"/>
      <c r="AJI93" s="24"/>
      <c r="AJJ93" s="24"/>
      <c r="AJK93" s="24"/>
      <c r="AJL93" s="24"/>
      <c r="AJM93" s="24"/>
      <c r="AJN93" s="24"/>
      <c r="AJO93" s="24"/>
      <c r="AJP93" s="24"/>
      <c r="AJQ93" s="24"/>
      <c r="AJR93" s="24"/>
      <c r="AJS93" s="24"/>
      <c r="AJT93" s="24"/>
      <c r="AJU93" s="24"/>
      <c r="AJV93" s="24"/>
      <c r="AJW93" s="24"/>
      <c r="AJX93" s="24"/>
      <c r="AJY93" s="24"/>
      <c r="AJZ93" s="24"/>
      <c r="AKA93" s="24"/>
      <c r="AKB93" s="24"/>
      <c r="AKC93" s="24"/>
      <c r="AKD93" s="24"/>
      <c r="AKE93" s="24"/>
      <c r="AKF93" s="24"/>
      <c r="AKG93" s="24"/>
      <c r="AKH93" s="24"/>
      <c r="AKI93" s="24"/>
      <c r="AKJ93" s="24"/>
      <c r="AKK93" s="24"/>
      <c r="AKL93" s="24"/>
      <c r="AKM93" s="24"/>
      <c r="AKN93" s="24"/>
      <c r="AKO93" s="24"/>
      <c r="AKP93" s="24"/>
      <c r="AKQ93" s="24"/>
      <c r="AKR93" s="24"/>
      <c r="AKS93" s="24"/>
      <c r="AKT93" s="24"/>
      <c r="AKU93" s="24"/>
      <c r="AKV93" s="24"/>
      <c r="AKW93" s="24"/>
      <c r="AKX93" s="24"/>
      <c r="AKY93" s="24"/>
      <c r="AKZ93" s="24"/>
      <c r="ALA93" s="24"/>
      <c r="ALB93" s="24"/>
      <c r="ALC93" s="24"/>
      <c r="ALD93" s="24"/>
      <c r="ALE93" s="24"/>
      <c r="ALF93" s="24"/>
      <c r="ALG93" s="24"/>
      <c r="ALH93" s="24"/>
      <c r="ALI93" s="24"/>
      <c r="ALJ93" s="24"/>
      <c r="ALK93" s="24"/>
      <c r="ALL93" s="24"/>
      <c r="ALM93" s="24"/>
      <c r="ALN93" s="24"/>
      <c r="ALO93" s="24"/>
      <c r="ALP93" s="24"/>
      <c r="ALQ93" s="24"/>
      <c r="ALR93" s="24"/>
      <c r="ALS93" s="24"/>
      <c r="ALT93" s="24"/>
      <c r="ALU93" s="24"/>
      <c r="ALV93" s="24"/>
      <c r="ALW93" s="24"/>
      <c r="ALX93" s="24"/>
      <c r="ALY93" s="24"/>
      <c r="ALZ93" s="24"/>
      <c r="AMA93" s="24"/>
      <c r="AMB93" s="24"/>
      <c r="AMC93" s="24"/>
    </row>
    <row r="94" spans="1:1017" s="61" customFormat="1">
      <c r="A94" s="132" t="s">
        <v>260</v>
      </c>
      <c r="B94" s="133">
        <v>4011352</v>
      </c>
      <c r="C94" s="145" t="s">
        <v>258</v>
      </c>
      <c r="D94" s="133" t="s">
        <v>259</v>
      </c>
      <c r="E94" s="150" t="s">
        <v>101</v>
      </c>
      <c r="F94" s="112">
        <f>ROUND(F93/0.2,2)</f>
        <v>1087.5</v>
      </c>
      <c r="G94" s="60">
        <v>0.69</v>
      </c>
      <c r="H94" s="83">
        <f t="shared" si="29"/>
        <v>0.21229999999999999</v>
      </c>
      <c r="I94" s="60">
        <f t="shared" si="30"/>
        <v>0.84</v>
      </c>
      <c r="J94" s="60">
        <f t="shared" si="31"/>
        <v>750.37</v>
      </c>
      <c r="K94" s="60">
        <f t="shared" si="32"/>
        <v>913.5</v>
      </c>
      <c r="L94" s="58"/>
      <c r="M94" s="24"/>
      <c r="N94" s="24"/>
      <c r="O94" s="24"/>
      <c r="P94" s="24"/>
      <c r="Q94" s="24"/>
      <c r="R94" s="24"/>
      <c r="S94" s="24"/>
      <c r="T94" s="24"/>
      <c r="U94" s="24"/>
      <c r="V94" s="24"/>
      <c r="W94" s="24"/>
      <c r="X94" s="24"/>
      <c r="Y94" s="24"/>
      <c r="Z94" s="24"/>
      <c r="AA94" s="24"/>
      <c r="AB94" s="24"/>
      <c r="AC94" s="24"/>
      <c r="AD94" s="24"/>
      <c r="AE94" s="24"/>
      <c r="AF94" s="24"/>
      <c r="AG94" s="24"/>
      <c r="AH94" s="24"/>
      <c r="AI94" s="24"/>
      <c r="AJ94" s="24"/>
      <c r="AK94" s="24"/>
      <c r="AL94" s="24"/>
      <c r="AM94" s="24"/>
      <c r="AN94" s="24"/>
      <c r="AO94" s="24"/>
      <c r="AP94" s="24"/>
      <c r="AQ94" s="24"/>
      <c r="AR94" s="24"/>
      <c r="AS94" s="24"/>
      <c r="AT94" s="24"/>
      <c r="AU94" s="24"/>
      <c r="AV94" s="24"/>
      <c r="AW94" s="24"/>
      <c r="AX94" s="24"/>
      <c r="AY94" s="24"/>
      <c r="AZ94" s="24"/>
      <c r="BA94" s="24"/>
      <c r="BB94" s="24"/>
      <c r="BC94" s="24"/>
      <c r="BD94" s="24"/>
      <c r="BE94" s="24"/>
      <c r="BF94" s="24"/>
      <c r="BG94" s="24"/>
      <c r="BH94" s="24"/>
      <c r="BI94" s="24"/>
      <c r="BJ94" s="24"/>
      <c r="BK94" s="24"/>
      <c r="BL94" s="24"/>
      <c r="BM94" s="24"/>
      <c r="BN94" s="24"/>
      <c r="BO94" s="24"/>
      <c r="BP94" s="24"/>
      <c r="BQ94" s="24"/>
      <c r="BR94" s="24"/>
      <c r="BS94" s="24"/>
      <c r="BT94" s="24"/>
      <c r="BU94" s="24"/>
      <c r="BV94" s="24"/>
      <c r="BW94" s="24"/>
      <c r="BX94" s="24"/>
      <c r="BY94" s="24"/>
      <c r="BZ94" s="24"/>
      <c r="CA94" s="24"/>
      <c r="CB94" s="24"/>
      <c r="CC94" s="24"/>
      <c r="CD94" s="24"/>
      <c r="CE94" s="24"/>
      <c r="CF94" s="24"/>
      <c r="CG94" s="24"/>
      <c r="CH94" s="24"/>
      <c r="CI94" s="24"/>
      <c r="CJ94" s="24"/>
      <c r="CK94" s="24"/>
      <c r="CL94" s="24"/>
      <c r="CM94" s="24"/>
      <c r="CN94" s="24"/>
      <c r="CO94" s="24"/>
      <c r="CP94" s="24"/>
      <c r="CQ94" s="24"/>
      <c r="CR94" s="24"/>
      <c r="CS94" s="24"/>
      <c r="CT94" s="24"/>
      <c r="CU94" s="24"/>
      <c r="CV94" s="24"/>
      <c r="CW94" s="24"/>
      <c r="CX94" s="24"/>
      <c r="CY94" s="24"/>
      <c r="CZ94" s="24"/>
      <c r="DA94" s="24"/>
      <c r="DB94" s="24"/>
      <c r="DC94" s="24"/>
      <c r="DD94" s="24"/>
      <c r="DE94" s="24"/>
      <c r="DF94" s="24"/>
      <c r="DG94" s="24"/>
      <c r="DH94" s="24"/>
      <c r="DI94" s="24"/>
      <c r="DJ94" s="24"/>
      <c r="DK94" s="24"/>
      <c r="DL94" s="24"/>
      <c r="DM94" s="24"/>
      <c r="DN94" s="24"/>
      <c r="DO94" s="24"/>
      <c r="DP94" s="24"/>
      <c r="DQ94" s="24"/>
      <c r="DR94" s="24"/>
      <c r="DS94" s="24"/>
      <c r="DT94" s="24"/>
      <c r="DU94" s="24"/>
      <c r="DV94" s="24"/>
      <c r="DW94" s="24"/>
      <c r="DX94" s="24"/>
      <c r="DY94" s="24"/>
      <c r="DZ94" s="24"/>
      <c r="EA94" s="24"/>
      <c r="EB94" s="24"/>
      <c r="EC94" s="24"/>
      <c r="ED94" s="24"/>
      <c r="EE94" s="24"/>
      <c r="EF94" s="24"/>
      <c r="EG94" s="24"/>
      <c r="EH94" s="24"/>
      <c r="EI94" s="24"/>
      <c r="EJ94" s="24"/>
      <c r="EK94" s="24"/>
      <c r="EL94" s="24"/>
      <c r="EM94" s="24"/>
      <c r="EN94" s="24"/>
      <c r="EO94" s="24"/>
      <c r="EP94" s="24"/>
      <c r="EQ94" s="24"/>
      <c r="ER94" s="24"/>
      <c r="ES94" s="24"/>
      <c r="ET94" s="24"/>
      <c r="EU94" s="24"/>
      <c r="EV94" s="24"/>
      <c r="EW94" s="24"/>
      <c r="EX94" s="24"/>
      <c r="EY94" s="24"/>
      <c r="EZ94" s="24"/>
      <c r="FA94" s="24"/>
      <c r="FB94" s="24"/>
      <c r="FC94" s="24"/>
      <c r="FD94" s="24"/>
      <c r="FE94" s="24"/>
      <c r="FF94" s="24"/>
      <c r="FG94" s="24"/>
      <c r="FH94" s="24"/>
      <c r="FI94" s="24"/>
      <c r="FJ94" s="24"/>
      <c r="FK94" s="24"/>
      <c r="FL94" s="24"/>
      <c r="FM94" s="24"/>
      <c r="FN94" s="24"/>
      <c r="FO94" s="24"/>
      <c r="FP94" s="24"/>
      <c r="FQ94" s="24"/>
      <c r="FR94" s="24"/>
      <c r="FS94" s="24"/>
      <c r="FT94" s="24"/>
      <c r="FU94" s="24"/>
      <c r="FV94" s="24"/>
      <c r="FW94" s="24"/>
      <c r="FX94" s="24"/>
      <c r="FY94" s="24"/>
      <c r="FZ94" s="24"/>
      <c r="GA94" s="24"/>
      <c r="GB94" s="24"/>
      <c r="GC94" s="24"/>
      <c r="GD94" s="24"/>
      <c r="GE94" s="24"/>
      <c r="GF94" s="24"/>
      <c r="GG94" s="24"/>
      <c r="GH94" s="24"/>
      <c r="GI94" s="24"/>
      <c r="GJ94" s="24"/>
      <c r="GK94" s="24"/>
      <c r="GL94" s="24"/>
      <c r="GM94" s="24"/>
      <c r="GN94" s="24"/>
      <c r="GO94" s="24"/>
      <c r="GP94" s="24"/>
      <c r="GQ94" s="24"/>
      <c r="GR94" s="24"/>
      <c r="GS94" s="24"/>
      <c r="GT94" s="24"/>
      <c r="GU94" s="24"/>
      <c r="GV94" s="24"/>
      <c r="GW94" s="24"/>
      <c r="GX94" s="24"/>
      <c r="GY94" s="24"/>
      <c r="GZ94" s="24"/>
      <c r="HA94" s="24"/>
      <c r="HB94" s="24"/>
      <c r="HC94" s="24"/>
      <c r="HD94" s="24"/>
      <c r="HE94" s="24"/>
      <c r="HF94" s="24"/>
      <c r="HG94" s="24"/>
      <c r="HH94" s="24"/>
      <c r="HI94" s="24"/>
      <c r="HJ94" s="24"/>
      <c r="HK94" s="24"/>
      <c r="HL94" s="24"/>
      <c r="HM94" s="24"/>
      <c r="HN94" s="24"/>
      <c r="HO94" s="24"/>
      <c r="HP94" s="24"/>
      <c r="HQ94" s="24"/>
      <c r="HR94" s="24"/>
      <c r="HS94" s="24"/>
      <c r="HT94" s="24"/>
      <c r="HU94" s="24"/>
      <c r="HV94" s="24"/>
      <c r="HW94" s="24"/>
      <c r="HX94" s="24"/>
      <c r="HY94" s="24"/>
      <c r="HZ94" s="24"/>
      <c r="IA94" s="24"/>
      <c r="IB94" s="24"/>
      <c r="IC94" s="24"/>
      <c r="ID94" s="24"/>
      <c r="IE94" s="24"/>
      <c r="IF94" s="24"/>
      <c r="IG94" s="24"/>
      <c r="IH94" s="24"/>
      <c r="II94" s="24"/>
      <c r="IJ94" s="24"/>
      <c r="IK94" s="24"/>
      <c r="IL94" s="24"/>
      <c r="IM94" s="24"/>
      <c r="IN94" s="24"/>
      <c r="IO94" s="24"/>
      <c r="IP94" s="24"/>
      <c r="IQ94" s="24"/>
      <c r="IR94" s="24"/>
      <c r="IS94" s="24"/>
      <c r="IT94" s="24"/>
      <c r="IU94" s="24"/>
      <c r="IV94" s="24"/>
      <c r="IW94" s="24"/>
      <c r="IX94" s="24"/>
      <c r="IY94" s="24"/>
      <c r="IZ94" s="24"/>
      <c r="JA94" s="24"/>
      <c r="JB94" s="24"/>
      <c r="JC94" s="24"/>
      <c r="JD94" s="24"/>
      <c r="JE94" s="24"/>
      <c r="JF94" s="24"/>
      <c r="JG94" s="24"/>
      <c r="JH94" s="24"/>
      <c r="JI94" s="24"/>
      <c r="JJ94" s="24"/>
      <c r="JK94" s="24"/>
      <c r="JL94" s="24"/>
      <c r="JM94" s="24"/>
      <c r="JN94" s="24"/>
      <c r="JO94" s="24"/>
      <c r="JP94" s="24"/>
      <c r="JQ94" s="24"/>
      <c r="JR94" s="24"/>
      <c r="JS94" s="24"/>
      <c r="JT94" s="24"/>
      <c r="JU94" s="24"/>
      <c r="JV94" s="24"/>
      <c r="JW94" s="24"/>
      <c r="JX94" s="24"/>
      <c r="JY94" s="24"/>
      <c r="JZ94" s="24"/>
      <c r="KA94" s="24"/>
      <c r="KB94" s="24"/>
      <c r="KC94" s="24"/>
      <c r="KD94" s="24"/>
      <c r="KE94" s="24"/>
      <c r="KF94" s="24"/>
      <c r="KG94" s="24"/>
      <c r="KH94" s="24"/>
      <c r="KI94" s="24"/>
      <c r="KJ94" s="24"/>
      <c r="KK94" s="24"/>
      <c r="KL94" s="24"/>
      <c r="KM94" s="24"/>
      <c r="KN94" s="24"/>
      <c r="KO94" s="24"/>
      <c r="KP94" s="24"/>
      <c r="KQ94" s="24"/>
      <c r="KR94" s="24"/>
      <c r="KS94" s="24"/>
      <c r="KT94" s="24"/>
      <c r="KU94" s="24"/>
      <c r="KV94" s="24"/>
      <c r="KW94" s="24"/>
      <c r="KX94" s="24"/>
      <c r="KY94" s="24"/>
      <c r="KZ94" s="24"/>
      <c r="LA94" s="24"/>
      <c r="LB94" s="24"/>
      <c r="LC94" s="24"/>
      <c r="LD94" s="24"/>
      <c r="LE94" s="24"/>
      <c r="LF94" s="24"/>
      <c r="LG94" s="24"/>
      <c r="LH94" s="24"/>
      <c r="LI94" s="24"/>
      <c r="LJ94" s="24"/>
      <c r="LK94" s="24"/>
      <c r="LL94" s="24"/>
      <c r="LM94" s="24"/>
      <c r="LN94" s="24"/>
      <c r="LO94" s="24"/>
      <c r="LP94" s="24"/>
      <c r="LQ94" s="24"/>
      <c r="LR94" s="24"/>
      <c r="LS94" s="24"/>
      <c r="LT94" s="24"/>
      <c r="LU94" s="24"/>
      <c r="LV94" s="24"/>
      <c r="LW94" s="24"/>
      <c r="LX94" s="24"/>
      <c r="LY94" s="24"/>
      <c r="LZ94" s="24"/>
      <c r="MA94" s="24"/>
      <c r="MB94" s="24"/>
      <c r="MC94" s="24"/>
      <c r="MD94" s="24"/>
      <c r="ME94" s="24"/>
      <c r="MF94" s="24"/>
      <c r="MG94" s="24"/>
      <c r="MH94" s="24"/>
      <c r="MI94" s="24"/>
      <c r="MJ94" s="24"/>
      <c r="MK94" s="24"/>
      <c r="ML94" s="24"/>
      <c r="MM94" s="24"/>
      <c r="MN94" s="24"/>
      <c r="MO94" s="24"/>
      <c r="MP94" s="24"/>
      <c r="MQ94" s="24"/>
      <c r="MR94" s="24"/>
      <c r="MS94" s="24"/>
      <c r="MT94" s="24"/>
      <c r="MU94" s="24"/>
      <c r="MV94" s="24"/>
      <c r="MW94" s="24"/>
      <c r="MX94" s="24"/>
      <c r="MY94" s="24"/>
      <c r="MZ94" s="24"/>
      <c r="NA94" s="24"/>
      <c r="NB94" s="24"/>
      <c r="NC94" s="24"/>
      <c r="ND94" s="24"/>
      <c r="NE94" s="24"/>
      <c r="NF94" s="24"/>
      <c r="NG94" s="24"/>
      <c r="NH94" s="24"/>
      <c r="NI94" s="24"/>
      <c r="NJ94" s="24"/>
      <c r="NK94" s="24"/>
      <c r="NL94" s="24"/>
      <c r="NM94" s="24"/>
      <c r="NN94" s="24"/>
      <c r="NO94" s="24"/>
      <c r="NP94" s="24"/>
      <c r="NQ94" s="24"/>
      <c r="NR94" s="24"/>
      <c r="NS94" s="24"/>
      <c r="NT94" s="24"/>
      <c r="NU94" s="24"/>
      <c r="NV94" s="24"/>
      <c r="NW94" s="24"/>
      <c r="NX94" s="24"/>
      <c r="NY94" s="24"/>
      <c r="NZ94" s="24"/>
      <c r="OA94" s="24"/>
      <c r="OB94" s="24"/>
      <c r="OC94" s="24"/>
      <c r="OD94" s="24"/>
      <c r="OE94" s="24"/>
      <c r="OF94" s="24"/>
      <c r="OG94" s="24"/>
      <c r="OH94" s="24"/>
      <c r="OI94" s="24"/>
      <c r="OJ94" s="24"/>
      <c r="OK94" s="24"/>
      <c r="OL94" s="24"/>
      <c r="OM94" s="24"/>
      <c r="ON94" s="24"/>
      <c r="OO94" s="24"/>
      <c r="OP94" s="24"/>
      <c r="OQ94" s="24"/>
      <c r="OR94" s="24"/>
      <c r="OS94" s="24"/>
      <c r="OT94" s="24"/>
      <c r="OU94" s="24"/>
      <c r="OV94" s="24"/>
      <c r="OW94" s="24"/>
      <c r="OX94" s="24"/>
      <c r="OY94" s="24"/>
      <c r="OZ94" s="24"/>
      <c r="PA94" s="24"/>
      <c r="PB94" s="24"/>
      <c r="PC94" s="24"/>
      <c r="PD94" s="24"/>
      <c r="PE94" s="24"/>
      <c r="PF94" s="24"/>
      <c r="PG94" s="24"/>
      <c r="PH94" s="24"/>
      <c r="PI94" s="24"/>
      <c r="PJ94" s="24"/>
      <c r="PK94" s="24"/>
      <c r="PL94" s="24"/>
      <c r="PM94" s="24"/>
      <c r="PN94" s="24"/>
      <c r="PO94" s="24"/>
      <c r="PP94" s="24"/>
      <c r="PQ94" s="24"/>
      <c r="PR94" s="24"/>
      <c r="PS94" s="24"/>
      <c r="PT94" s="24"/>
      <c r="PU94" s="24"/>
      <c r="PV94" s="24"/>
      <c r="PW94" s="24"/>
      <c r="PX94" s="24"/>
      <c r="PY94" s="24"/>
      <c r="PZ94" s="24"/>
      <c r="QA94" s="24"/>
      <c r="QB94" s="24"/>
      <c r="QC94" s="24"/>
      <c r="QD94" s="24"/>
      <c r="QE94" s="24"/>
      <c r="QF94" s="24"/>
      <c r="QG94" s="24"/>
      <c r="QH94" s="24"/>
      <c r="QI94" s="24"/>
      <c r="QJ94" s="24"/>
      <c r="QK94" s="24"/>
      <c r="QL94" s="24"/>
      <c r="QM94" s="24"/>
      <c r="QN94" s="24"/>
      <c r="QO94" s="24"/>
      <c r="QP94" s="24"/>
      <c r="QQ94" s="24"/>
      <c r="QR94" s="24"/>
      <c r="QS94" s="24"/>
      <c r="QT94" s="24"/>
      <c r="QU94" s="24"/>
      <c r="QV94" s="24"/>
      <c r="QW94" s="24"/>
      <c r="QX94" s="24"/>
      <c r="QY94" s="24"/>
      <c r="QZ94" s="24"/>
      <c r="RA94" s="24"/>
      <c r="RB94" s="24"/>
      <c r="RC94" s="24"/>
      <c r="RD94" s="24"/>
      <c r="RE94" s="24"/>
      <c r="RF94" s="24"/>
      <c r="RG94" s="24"/>
      <c r="RH94" s="24"/>
      <c r="RI94" s="24"/>
      <c r="RJ94" s="24"/>
      <c r="RK94" s="24"/>
      <c r="RL94" s="24"/>
      <c r="RM94" s="24"/>
      <c r="RN94" s="24"/>
      <c r="RO94" s="24"/>
      <c r="RP94" s="24"/>
      <c r="RQ94" s="24"/>
      <c r="RR94" s="24"/>
      <c r="RS94" s="24"/>
      <c r="RT94" s="24"/>
      <c r="RU94" s="24"/>
      <c r="RV94" s="24"/>
      <c r="RW94" s="24"/>
      <c r="RX94" s="24"/>
      <c r="RY94" s="24"/>
      <c r="RZ94" s="24"/>
      <c r="SA94" s="24"/>
      <c r="SB94" s="24"/>
      <c r="SC94" s="24"/>
      <c r="SD94" s="24"/>
      <c r="SE94" s="24"/>
      <c r="SF94" s="24"/>
      <c r="SG94" s="24"/>
      <c r="SH94" s="24"/>
      <c r="SI94" s="24"/>
      <c r="SJ94" s="24"/>
      <c r="SK94" s="24"/>
      <c r="SL94" s="24"/>
      <c r="SM94" s="24"/>
      <c r="SN94" s="24"/>
      <c r="SO94" s="24"/>
      <c r="SP94" s="24"/>
      <c r="SQ94" s="24"/>
      <c r="SR94" s="24"/>
      <c r="SS94" s="24"/>
      <c r="ST94" s="24"/>
      <c r="SU94" s="24"/>
      <c r="SV94" s="24"/>
      <c r="SW94" s="24"/>
      <c r="SX94" s="24"/>
      <c r="SY94" s="24"/>
      <c r="SZ94" s="24"/>
      <c r="TA94" s="24"/>
      <c r="TB94" s="24"/>
      <c r="TC94" s="24"/>
      <c r="TD94" s="24"/>
      <c r="TE94" s="24"/>
      <c r="TF94" s="24"/>
      <c r="TG94" s="24"/>
      <c r="TH94" s="24"/>
      <c r="TI94" s="24"/>
      <c r="TJ94" s="24"/>
      <c r="TK94" s="24"/>
      <c r="TL94" s="24"/>
      <c r="TM94" s="24"/>
      <c r="TN94" s="24"/>
      <c r="TO94" s="24"/>
      <c r="TP94" s="24"/>
      <c r="TQ94" s="24"/>
      <c r="TR94" s="24"/>
      <c r="TS94" s="24"/>
      <c r="TT94" s="24"/>
      <c r="TU94" s="24"/>
      <c r="TV94" s="24"/>
      <c r="TW94" s="24"/>
      <c r="TX94" s="24"/>
      <c r="TY94" s="24"/>
      <c r="TZ94" s="24"/>
      <c r="UA94" s="24"/>
      <c r="UB94" s="24"/>
      <c r="UC94" s="24"/>
      <c r="UD94" s="24"/>
      <c r="UE94" s="24"/>
      <c r="UF94" s="24"/>
      <c r="UG94" s="24"/>
      <c r="UH94" s="24"/>
      <c r="UI94" s="24"/>
      <c r="UJ94" s="24"/>
      <c r="UK94" s="24"/>
      <c r="UL94" s="24"/>
      <c r="UM94" s="24"/>
      <c r="UN94" s="24"/>
      <c r="UO94" s="24"/>
      <c r="UP94" s="24"/>
      <c r="UQ94" s="24"/>
      <c r="UR94" s="24"/>
      <c r="US94" s="24"/>
      <c r="UT94" s="24"/>
      <c r="UU94" s="24"/>
      <c r="UV94" s="24"/>
      <c r="UW94" s="24"/>
      <c r="UX94" s="24"/>
      <c r="UY94" s="24"/>
      <c r="UZ94" s="24"/>
      <c r="VA94" s="24"/>
      <c r="VB94" s="24"/>
      <c r="VC94" s="24"/>
      <c r="VD94" s="24"/>
      <c r="VE94" s="24"/>
      <c r="VF94" s="24"/>
      <c r="VG94" s="24"/>
      <c r="VH94" s="24"/>
      <c r="VI94" s="24"/>
      <c r="VJ94" s="24"/>
      <c r="VK94" s="24"/>
      <c r="VL94" s="24"/>
      <c r="VM94" s="24"/>
      <c r="VN94" s="24"/>
      <c r="VO94" s="24"/>
      <c r="VP94" s="24"/>
      <c r="VQ94" s="24"/>
      <c r="VR94" s="24"/>
      <c r="VS94" s="24"/>
      <c r="VT94" s="24"/>
      <c r="VU94" s="24"/>
      <c r="VV94" s="24"/>
      <c r="VW94" s="24"/>
      <c r="VX94" s="24"/>
      <c r="VY94" s="24"/>
      <c r="VZ94" s="24"/>
      <c r="WA94" s="24"/>
      <c r="WB94" s="24"/>
      <c r="WC94" s="24"/>
      <c r="WD94" s="24"/>
      <c r="WE94" s="24"/>
      <c r="WF94" s="24"/>
      <c r="WG94" s="24"/>
      <c r="WH94" s="24"/>
      <c r="WI94" s="24"/>
      <c r="WJ94" s="24"/>
      <c r="WK94" s="24"/>
      <c r="WL94" s="24"/>
      <c r="WM94" s="24"/>
      <c r="WN94" s="24"/>
      <c r="WO94" s="24"/>
      <c r="WP94" s="24"/>
      <c r="WQ94" s="24"/>
      <c r="WR94" s="24"/>
      <c r="WS94" s="24"/>
      <c r="WT94" s="24"/>
      <c r="WU94" s="24"/>
      <c r="WV94" s="24"/>
      <c r="WW94" s="24"/>
      <c r="WX94" s="24"/>
      <c r="WY94" s="24"/>
      <c r="WZ94" s="24"/>
      <c r="XA94" s="24"/>
      <c r="XB94" s="24"/>
      <c r="XC94" s="24"/>
      <c r="XD94" s="24"/>
      <c r="XE94" s="24"/>
      <c r="XF94" s="24"/>
      <c r="XG94" s="24"/>
      <c r="XH94" s="24"/>
      <c r="XI94" s="24"/>
      <c r="XJ94" s="24"/>
      <c r="XK94" s="24"/>
      <c r="XL94" s="24"/>
      <c r="XM94" s="24"/>
      <c r="XN94" s="24"/>
      <c r="XO94" s="24"/>
      <c r="XP94" s="24"/>
      <c r="XQ94" s="24"/>
      <c r="XR94" s="24"/>
      <c r="XS94" s="24"/>
      <c r="XT94" s="24"/>
      <c r="XU94" s="24"/>
      <c r="XV94" s="24"/>
      <c r="XW94" s="24"/>
      <c r="XX94" s="24"/>
      <c r="XY94" s="24"/>
      <c r="XZ94" s="24"/>
      <c r="YA94" s="24"/>
      <c r="YB94" s="24"/>
      <c r="YC94" s="24"/>
      <c r="YD94" s="24"/>
      <c r="YE94" s="24"/>
      <c r="YF94" s="24"/>
      <c r="YG94" s="24"/>
      <c r="YH94" s="24"/>
      <c r="YI94" s="24"/>
      <c r="YJ94" s="24"/>
      <c r="YK94" s="24"/>
      <c r="YL94" s="24"/>
      <c r="YM94" s="24"/>
      <c r="YN94" s="24"/>
      <c r="YO94" s="24"/>
      <c r="YP94" s="24"/>
      <c r="YQ94" s="24"/>
      <c r="YR94" s="24"/>
      <c r="YS94" s="24"/>
      <c r="YT94" s="24"/>
      <c r="YU94" s="24"/>
      <c r="YV94" s="24"/>
      <c r="YW94" s="24"/>
      <c r="YX94" s="24"/>
      <c r="YY94" s="24"/>
      <c r="YZ94" s="24"/>
      <c r="ZA94" s="24"/>
      <c r="ZB94" s="24"/>
      <c r="ZC94" s="24"/>
      <c r="ZD94" s="24"/>
      <c r="ZE94" s="24"/>
      <c r="ZF94" s="24"/>
      <c r="ZG94" s="24"/>
      <c r="ZH94" s="24"/>
      <c r="ZI94" s="24"/>
      <c r="ZJ94" s="24"/>
      <c r="ZK94" s="24"/>
      <c r="ZL94" s="24"/>
      <c r="ZM94" s="24"/>
      <c r="ZN94" s="24"/>
      <c r="ZO94" s="24"/>
      <c r="ZP94" s="24"/>
      <c r="ZQ94" s="24"/>
      <c r="ZR94" s="24"/>
      <c r="ZS94" s="24"/>
      <c r="ZT94" s="24"/>
      <c r="ZU94" s="24"/>
      <c r="ZV94" s="24"/>
      <c r="ZW94" s="24"/>
      <c r="ZX94" s="24"/>
      <c r="ZY94" s="24"/>
      <c r="ZZ94" s="24"/>
      <c r="AAA94" s="24"/>
      <c r="AAB94" s="24"/>
      <c r="AAC94" s="24"/>
      <c r="AAD94" s="24"/>
      <c r="AAE94" s="24"/>
      <c r="AAF94" s="24"/>
      <c r="AAG94" s="24"/>
      <c r="AAH94" s="24"/>
      <c r="AAI94" s="24"/>
      <c r="AAJ94" s="24"/>
      <c r="AAK94" s="24"/>
      <c r="AAL94" s="24"/>
      <c r="AAM94" s="24"/>
      <c r="AAN94" s="24"/>
      <c r="AAO94" s="24"/>
      <c r="AAP94" s="24"/>
      <c r="AAQ94" s="24"/>
      <c r="AAR94" s="24"/>
      <c r="AAS94" s="24"/>
      <c r="AAT94" s="24"/>
      <c r="AAU94" s="24"/>
      <c r="AAV94" s="24"/>
      <c r="AAW94" s="24"/>
      <c r="AAX94" s="24"/>
      <c r="AAY94" s="24"/>
      <c r="AAZ94" s="24"/>
      <c r="ABA94" s="24"/>
      <c r="ABB94" s="24"/>
      <c r="ABC94" s="24"/>
      <c r="ABD94" s="24"/>
      <c r="ABE94" s="24"/>
      <c r="ABF94" s="24"/>
      <c r="ABG94" s="24"/>
      <c r="ABH94" s="24"/>
      <c r="ABI94" s="24"/>
      <c r="ABJ94" s="24"/>
      <c r="ABK94" s="24"/>
      <c r="ABL94" s="24"/>
      <c r="ABM94" s="24"/>
      <c r="ABN94" s="24"/>
      <c r="ABO94" s="24"/>
      <c r="ABP94" s="24"/>
      <c r="ABQ94" s="24"/>
      <c r="ABR94" s="24"/>
      <c r="ABS94" s="24"/>
      <c r="ABT94" s="24"/>
      <c r="ABU94" s="24"/>
      <c r="ABV94" s="24"/>
      <c r="ABW94" s="24"/>
      <c r="ABX94" s="24"/>
      <c r="ABY94" s="24"/>
      <c r="ABZ94" s="24"/>
      <c r="ACA94" s="24"/>
      <c r="ACB94" s="24"/>
      <c r="ACC94" s="24"/>
      <c r="ACD94" s="24"/>
      <c r="ACE94" s="24"/>
      <c r="ACF94" s="24"/>
      <c r="ACG94" s="24"/>
      <c r="ACH94" s="24"/>
      <c r="ACI94" s="24"/>
      <c r="ACJ94" s="24"/>
      <c r="ACK94" s="24"/>
      <c r="ACL94" s="24"/>
      <c r="ACM94" s="24"/>
      <c r="ACN94" s="24"/>
      <c r="ACO94" s="24"/>
      <c r="ACP94" s="24"/>
      <c r="ACQ94" s="24"/>
      <c r="ACR94" s="24"/>
      <c r="ACS94" s="24"/>
      <c r="ACT94" s="24"/>
      <c r="ACU94" s="24"/>
      <c r="ACV94" s="24"/>
      <c r="ACW94" s="24"/>
      <c r="ACX94" s="24"/>
      <c r="ACY94" s="24"/>
      <c r="ACZ94" s="24"/>
      <c r="ADA94" s="24"/>
      <c r="ADB94" s="24"/>
      <c r="ADC94" s="24"/>
      <c r="ADD94" s="24"/>
      <c r="ADE94" s="24"/>
      <c r="ADF94" s="24"/>
      <c r="ADG94" s="24"/>
      <c r="ADH94" s="24"/>
      <c r="ADI94" s="24"/>
      <c r="ADJ94" s="24"/>
      <c r="ADK94" s="24"/>
      <c r="ADL94" s="24"/>
      <c r="ADM94" s="24"/>
      <c r="ADN94" s="24"/>
      <c r="ADO94" s="24"/>
      <c r="ADP94" s="24"/>
      <c r="ADQ94" s="24"/>
      <c r="ADR94" s="24"/>
      <c r="ADS94" s="24"/>
      <c r="ADT94" s="24"/>
      <c r="ADU94" s="24"/>
      <c r="ADV94" s="24"/>
      <c r="ADW94" s="24"/>
      <c r="ADX94" s="24"/>
      <c r="ADY94" s="24"/>
      <c r="ADZ94" s="24"/>
      <c r="AEA94" s="24"/>
      <c r="AEB94" s="24"/>
      <c r="AEC94" s="24"/>
      <c r="AED94" s="24"/>
      <c r="AEE94" s="24"/>
      <c r="AEF94" s="24"/>
      <c r="AEG94" s="24"/>
      <c r="AEH94" s="24"/>
      <c r="AEI94" s="24"/>
      <c r="AEJ94" s="24"/>
      <c r="AEK94" s="24"/>
      <c r="AEL94" s="24"/>
      <c r="AEM94" s="24"/>
      <c r="AEN94" s="24"/>
      <c r="AEO94" s="24"/>
      <c r="AEP94" s="24"/>
      <c r="AEQ94" s="24"/>
      <c r="AER94" s="24"/>
      <c r="AES94" s="24"/>
      <c r="AET94" s="24"/>
      <c r="AEU94" s="24"/>
      <c r="AEV94" s="24"/>
      <c r="AEW94" s="24"/>
      <c r="AEX94" s="24"/>
      <c r="AEY94" s="24"/>
      <c r="AEZ94" s="24"/>
      <c r="AFA94" s="24"/>
      <c r="AFB94" s="24"/>
      <c r="AFC94" s="24"/>
      <c r="AFD94" s="24"/>
      <c r="AFE94" s="24"/>
      <c r="AFF94" s="24"/>
      <c r="AFG94" s="24"/>
      <c r="AFH94" s="24"/>
      <c r="AFI94" s="24"/>
      <c r="AFJ94" s="24"/>
      <c r="AFK94" s="24"/>
      <c r="AFL94" s="24"/>
      <c r="AFM94" s="24"/>
      <c r="AFN94" s="24"/>
      <c r="AFO94" s="24"/>
      <c r="AFP94" s="24"/>
      <c r="AFQ94" s="24"/>
      <c r="AFR94" s="24"/>
      <c r="AFS94" s="24"/>
      <c r="AFT94" s="24"/>
      <c r="AFU94" s="24"/>
      <c r="AFV94" s="24"/>
      <c r="AFW94" s="24"/>
      <c r="AFX94" s="24"/>
      <c r="AFY94" s="24"/>
      <c r="AFZ94" s="24"/>
      <c r="AGA94" s="24"/>
      <c r="AGB94" s="24"/>
      <c r="AGC94" s="24"/>
      <c r="AGD94" s="24"/>
      <c r="AGE94" s="24"/>
      <c r="AGF94" s="24"/>
      <c r="AGG94" s="24"/>
      <c r="AGH94" s="24"/>
      <c r="AGI94" s="24"/>
      <c r="AGJ94" s="24"/>
      <c r="AGK94" s="24"/>
      <c r="AGL94" s="24"/>
      <c r="AGM94" s="24"/>
      <c r="AGN94" s="24"/>
      <c r="AGO94" s="24"/>
      <c r="AGP94" s="24"/>
      <c r="AGQ94" s="24"/>
      <c r="AGR94" s="24"/>
      <c r="AGS94" s="24"/>
      <c r="AGT94" s="24"/>
      <c r="AGU94" s="24"/>
      <c r="AGV94" s="24"/>
      <c r="AGW94" s="24"/>
      <c r="AGX94" s="24"/>
      <c r="AGY94" s="24"/>
      <c r="AGZ94" s="24"/>
      <c r="AHA94" s="24"/>
      <c r="AHB94" s="24"/>
      <c r="AHC94" s="24"/>
      <c r="AHD94" s="24"/>
      <c r="AHE94" s="24"/>
      <c r="AHF94" s="24"/>
      <c r="AHG94" s="24"/>
      <c r="AHH94" s="24"/>
      <c r="AHI94" s="24"/>
      <c r="AHJ94" s="24"/>
      <c r="AHK94" s="24"/>
      <c r="AHL94" s="24"/>
      <c r="AHM94" s="24"/>
      <c r="AHN94" s="24"/>
      <c r="AHO94" s="24"/>
      <c r="AHP94" s="24"/>
      <c r="AHQ94" s="24"/>
      <c r="AHR94" s="24"/>
      <c r="AHS94" s="24"/>
      <c r="AHT94" s="24"/>
      <c r="AHU94" s="24"/>
      <c r="AHV94" s="24"/>
      <c r="AHW94" s="24"/>
      <c r="AHX94" s="24"/>
      <c r="AHY94" s="24"/>
      <c r="AHZ94" s="24"/>
      <c r="AIA94" s="24"/>
      <c r="AIB94" s="24"/>
      <c r="AIC94" s="24"/>
      <c r="AID94" s="24"/>
      <c r="AIE94" s="24"/>
      <c r="AIF94" s="24"/>
      <c r="AIG94" s="24"/>
      <c r="AIH94" s="24"/>
      <c r="AII94" s="24"/>
      <c r="AIJ94" s="24"/>
      <c r="AIK94" s="24"/>
      <c r="AIL94" s="24"/>
      <c r="AIM94" s="24"/>
      <c r="AIN94" s="24"/>
      <c r="AIO94" s="24"/>
      <c r="AIP94" s="24"/>
      <c r="AIQ94" s="24"/>
      <c r="AIR94" s="24"/>
      <c r="AIS94" s="24"/>
      <c r="AIT94" s="24"/>
      <c r="AIU94" s="24"/>
      <c r="AIV94" s="24"/>
      <c r="AIW94" s="24"/>
      <c r="AIX94" s="24"/>
      <c r="AIY94" s="24"/>
      <c r="AIZ94" s="24"/>
      <c r="AJA94" s="24"/>
      <c r="AJB94" s="24"/>
      <c r="AJC94" s="24"/>
      <c r="AJD94" s="24"/>
      <c r="AJE94" s="24"/>
      <c r="AJF94" s="24"/>
      <c r="AJG94" s="24"/>
      <c r="AJH94" s="24"/>
      <c r="AJI94" s="24"/>
      <c r="AJJ94" s="24"/>
      <c r="AJK94" s="24"/>
      <c r="AJL94" s="24"/>
      <c r="AJM94" s="24"/>
      <c r="AJN94" s="24"/>
      <c r="AJO94" s="24"/>
      <c r="AJP94" s="24"/>
      <c r="AJQ94" s="24"/>
      <c r="AJR94" s="24"/>
      <c r="AJS94" s="24"/>
      <c r="AJT94" s="24"/>
      <c r="AJU94" s="24"/>
      <c r="AJV94" s="24"/>
      <c r="AJW94" s="24"/>
      <c r="AJX94" s="24"/>
      <c r="AJY94" s="24"/>
      <c r="AJZ94" s="24"/>
      <c r="AKA94" s="24"/>
      <c r="AKB94" s="24"/>
      <c r="AKC94" s="24"/>
      <c r="AKD94" s="24"/>
      <c r="AKE94" s="24"/>
      <c r="AKF94" s="24"/>
      <c r="AKG94" s="24"/>
      <c r="AKH94" s="24"/>
      <c r="AKI94" s="24"/>
      <c r="AKJ94" s="24"/>
      <c r="AKK94" s="24"/>
      <c r="AKL94" s="24"/>
      <c r="AKM94" s="24"/>
      <c r="AKN94" s="24"/>
      <c r="AKO94" s="24"/>
      <c r="AKP94" s="24"/>
      <c r="AKQ94" s="24"/>
      <c r="AKR94" s="24"/>
      <c r="AKS94" s="24"/>
      <c r="AKT94" s="24"/>
      <c r="AKU94" s="24"/>
      <c r="AKV94" s="24"/>
      <c r="AKW94" s="24"/>
      <c r="AKX94" s="24"/>
      <c r="AKY94" s="24"/>
      <c r="AKZ94" s="24"/>
      <c r="ALA94" s="24"/>
      <c r="ALB94" s="24"/>
      <c r="ALC94" s="24"/>
      <c r="ALD94" s="24"/>
      <c r="ALE94" s="24"/>
      <c r="ALF94" s="24"/>
      <c r="ALG94" s="24"/>
      <c r="ALH94" s="24"/>
      <c r="ALI94" s="24"/>
      <c r="ALJ94" s="24"/>
      <c r="ALK94" s="24"/>
      <c r="ALL94" s="24"/>
      <c r="ALM94" s="24"/>
      <c r="ALN94" s="24"/>
      <c r="ALO94" s="24"/>
      <c r="ALP94" s="24"/>
      <c r="ALQ94" s="24"/>
      <c r="ALR94" s="24"/>
      <c r="ALS94" s="24"/>
      <c r="ALT94" s="24"/>
      <c r="ALU94" s="24"/>
      <c r="ALV94" s="24"/>
      <c r="ALW94" s="24"/>
      <c r="ALX94" s="24"/>
      <c r="ALY94" s="24"/>
      <c r="ALZ94" s="24"/>
      <c r="AMA94" s="24"/>
      <c r="AMB94" s="24"/>
      <c r="AMC94" s="24"/>
    </row>
    <row r="95" spans="1:1017" s="61" customFormat="1">
      <c r="A95" s="132" t="s">
        <v>263</v>
      </c>
      <c r="B95" s="133" t="s">
        <v>261</v>
      </c>
      <c r="C95" s="145" t="s">
        <v>262</v>
      </c>
      <c r="D95" s="133" t="s">
        <v>46</v>
      </c>
      <c r="E95" s="150" t="s">
        <v>63</v>
      </c>
      <c r="F95" s="112">
        <v>955.84</v>
      </c>
      <c r="G95" s="60">
        <v>949.84</v>
      </c>
      <c r="H95" s="83">
        <f>$K$7</f>
        <v>0.15</v>
      </c>
      <c r="I95" s="60">
        <f t="shared" si="30"/>
        <v>1092.32</v>
      </c>
      <c r="J95" s="60">
        <f t="shared" si="31"/>
        <v>907895.06</v>
      </c>
      <c r="K95" s="60">
        <f t="shared" si="32"/>
        <v>1044083.14</v>
      </c>
      <c r="L95" s="58"/>
      <c r="M95" s="24"/>
      <c r="N95" s="24"/>
      <c r="O95" s="24"/>
      <c r="P95" s="24"/>
      <c r="Q95" s="24"/>
      <c r="R95" s="24"/>
      <c r="S95" s="24"/>
      <c r="T95" s="24"/>
      <c r="U95" s="24"/>
      <c r="V95" s="24"/>
      <c r="W95" s="24"/>
      <c r="X95" s="24"/>
      <c r="Y95" s="24"/>
      <c r="Z95" s="24"/>
      <c r="AA95" s="24"/>
      <c r="AB95" s="24"/>
      <c r="AC95" s="24"/>
      <c r="AD95" s="24"/>
      <c r="AE95" s="24"/>
      <c r="AF95" s="24"/>
      <c r="AG95" s="24"/>
      <c r="AH95" s="24"/>
      <c r="AI95" s="24"/>
      <c r="AJ95" s="24"/>
      <c r="AK95" s="24"/>
      <c r="AL95" s="24"/>
      <c r="AM95" s="24"/>
      <c r="AN95" s="24"/>
      <c r="AO95" s="24"/>
      <c r="AP95" s="24"/>
      <c r="AQ95" s="24"/>
      <c r="AR95" s="24"/>
      <c r="AS95" s="24"/>
      <c r="AT95" s="24"/>
      <c r="AU95" s="24"/>
      <c r="AV95" s="24"/>
      <c r="AW95" s="24"/>
      <c r="AX95" s="24"/>
      <c r="AY95" s="24"/>
      <c r="AZ95" s="24"/>
      <c r="BA95" s="24"/>
      <c r="BB95" s="24"/>
      <c r="BC95" s="24"/>
      <c r="BD95" s="24"/>
      <c r="BE95" s="24"/>
      <c r="BF95" s="24"/>
      <c r="BG95" s="24"/>
      <c r="BH95" s="24"/>
      <c r="BI95" s="24"/>
      <c r="BJ95" s="24"/>
      <c r="BK95" s="24"/>
      <c r="BL95" s="24"/>
      <c r="BM95" s="24"/>
      <c r="BN95" s="24"/>
      <c r="BO95" s="24"/>
      <c r="BP95" s="24"/>
      <c r="BQ95" s="24"/>
      <c r="BR95" s="24"/>
      <c r="BS95" s="24"/>
      <c r="BT95" s="24"/>
      <c r="BU95" s="24"/>
      <c r="BV95" s="24"/>
      <c r="BW95" s="24"/>
      <c r="BX95" s="24"/>
      <c r="BY95" s="24"/>
      <c r="BZ95" s="24"/>
      <c r="CA95" s="24"/>
      <c r="CB95" s="24"/>
      <c r="CC95" s="24"/>
      <c r="CD95" s="24"/>
      <c r="CE95" s="24"/>
      <c r="CF95" s="24"/>
      <c r="CG95" s="24"/>
      <c r="CH95" s="24"/>
      <c r="CI95" s="24"/>
      <c r="CJ95" s="24"/>
      <c r="CK95" s="24"/>
      <c r="CL95" s="24"/>
      <c r="CM95" s="24"/>
      <c r="CN95" s="24"/>
      <c r="CO95" s="24"/>
      <c r="CP95" s="24"/>
      <c r="CQ95" s="24"/>
      <c r="CR95" s="24"/>
      <c r="CS95" s="24"/>
      <c r="CT95" s="24"/>
      <c r="CU95" s="24"/>
      <c r="CV95" s="24"/>
      <c r="CW95" s="24"/>
      <c r="CX95" s="24"/>
      <c r="CY95" s="24"/>
      <c r="CZ95" s="24"/>
      <c r="DA95" s="24"/>
      <c r="DB95" s="24"/>
      <c r="DC95" s="24"/>
      <c r="DD95" s="24"/>
      <c r="DE95" s="24"/>
      <c r="DF95" s="24"/>
      <c r="DG95" s="24"/>
      <c r="DH95" s="24"/>
      <c r="DI95" s="24"/>
      <c r="DJ95" s="24"/>
      <c r="DK95" s="24"/>
      <c r="DL95" s="24"/>
      <c r="DM95" s="24"/>
      <c r="DN95" s="24"/>
      <c r="DO95" s="24"/>
      <c r="DP95" s="24"/>
      <c r="DQ95" s="24"/>
      <c r="DR95" s="24"/>
      <c r="DS95" s="24"/>
      <c r="DT95" s="24"/>
      <c r="DU95" s="24"/>
      <c r="DV95" s="24"/>
      <c r="DW95" s="24"/>
      <c r="DX95" s="24"/>
      <c r="DY95" s="24"/>
      <c r="DZ95" s="24"/>
      <c r="EA95" s="24"/>
      <c r="EB95" s="24"/>
      <c r="EC95" s="24"/>
      <c r="ED95" s="24"/>
      <c r="EE95" s="24"/>
      <c r="EF95" s="24"/>
      <c r="EG95" s="24"/>
      <c r="EH95" s="24"/>
      <c r="EI95" s="24"/>
      <c r="EJ95" s="24"/>
      <c r="EK95" s="24"/>
      <c r="EL95" s="24"/>
      <c r="EM95" s="24"/>
      <c r="EN95" s="24"/>
      <c r="EO95" s="24"/>
      <c r="EP95" s="24"/>
      <c r="EQ95" s="24"/>
      <c r="ER95" s="24"/>
      <c r="ES95" s="24"/>
      <c r="ET95" s="24"/>
      <c r="EU95" s="24"/>
      <c r="EV95" s="24"/>
      <c r="EW95" s="24"/>
      <c r="EX95" s="24"/>
      <c r="EY95" s="24"/>
      <c r="EZ95" s="24"/>
      <c r="FA95" s="24"/>
      <c r="FB95" s="24"/>
      <c r="FC95" s="24"/>
      <c r="FD95" s="24"/>
      <c r="FE95" s="24"/>
      <c r="FF95" s="24"/>
      <c r="FG95" s="24"/>
      <c r="FH95" s="24"/>
      <c r="FI95" s="24"/>
      <c r="FJ95" s="24"/>
      <c r="FK95" s="24"/>
      <c r="FL95" s="24"/>
      <c r="FM95" s="24"/>
      <c r="FN95" s="24"/>
      <c r="FO95" s="24"/>
      <c r="FP95" s="24"/>
      <c r="FQ95" s="24"/>
      <c r="FR95" s="24"/>
      <c r="FS95" s="24"/>
      <c r="FT95" s="24"/>
      <c r="FU95" s="24"/>
      <c r="FV95" s="24"/>
      <c r="FW95" s="24"/>
      <c r="FX95" s="24"/>
      <c r="FY95" s="24"/>
      <c r="FZ95" s="24"/>
      <c r="GA95" s="24"/>
      <c r="GB95" s="24"/>
      <c r="GC95" s="24"/>
      <c r="GD95" s="24"/>
      <c r="GE95" s="24"/>
      <c r="GF95" s="24"/>
      <c r="GG95" s="24"/>
      <c r="GH95" s="24"/>
      <c r="GI95" s="24"/>
      <c r="GJ95" s="24"/>
      <c r="GK95" s="24"/>
      <c r="GL95" s="24"/>
      <c r="GM95" s="24"/>
      <c r="GN95" s="24"/>
      <c r="GO95" s="24"/>
      <c r="GP95" s="24"/>
      <c r="GQ95" s="24"/>
      <c r="GR95" s="24"/>
      <c r="GS95" s="24"/>
      <c r="GT95" s="24"/>
      <c r="GU95" s="24"/>
      <c r="GV95" s="24"/>
      <c r="GW95" s="24"/>
      <c r="GX95" s="24"/>
      <c r="GY95" s="24"/>
      <c r="GZ95" s="24"/>
      <c r="HA95" s="24"/>
      <c r="HB95" s="24"/>
      <c r="HC95" s="24"/>
      <c r="HD95" s="24"/>
      <c r="HE95" s="24"/>
      <c r="HF95" s="24"/>
      <c r="HG95" s="24"/>
      <c r="HH95" s="24"/>
      <c r="HI95" s="24"/>
      <c r="HJ95" s="24"/>
      <c r="HK95" s="24"/>
      <c r="HL95" s="24"/>
      <c r="HM95" s="24"/>
      <c r="HN95" s="24"/>
      <c r="HO95" s="24"/>
      <c r="HP95" s="24"/>
      <c r="HQ95" s="24"/>
      <c r="HR95" s="24"/>
      <c r="HS95" s="24"/>
      <c r="HT95" s="24"/>
      <c r="HU95" s="24"/>
      <c r="HV95" s="24"/>
      <c r="HW95" s="24"/>
      <c r="HX95" s="24"/>
      <c r="HY95" s="24"/>
      <c r="HZ95" s="24"/>
      <c r="IA95" s="24"/>
      <c r="IB95" s="24"/>
      <c r="IC95" s="24"/>
      <c r="ID95" s="24"/>
      <c r="IE95" s="24"/>
      <c r="IF95" s="24"/>
      <c r="IG95" s="24"/>
      <c r="IH95" s="24"/>
      <c r="II95" s="24"/>
      <c r="IJ95" s="24"/>
      <c r="IK95" s="24"/>
      <c r="IL95" s="24"/>
      <c r="IM95" s="24"/>
      <c r="IN95" s="24"/>
      <c r="IO95" s="24"/>
      <c r="IP95" s="24"/>
      <c r="IQ95" s="24"/>
      <c r="IR95" s="24"/>
      <c r="IS95" s="24"/>
      <c r="IT95" s="24"/>
      <c r="IU95" s="24"/>
      <c r="IV95" s="24"/>
      <c r="IW95" s="24"/>
      <c r="IX95" s="24"/>
      <c r="IY95" s="24"/>
      <c r="IZ95" s="24"/>
      <c r="JA95" s="24"/>
      <c r="JB95" s="24"/>
      <c r="JC95" s="24"/>
      <c r="JD95" s="24"/>
      <c r="JE95" s="24"/>
      <c r="JF95" s="24"/>
      <c r="JG95" s="24"/>
      <c r="JH95" s="24"/>
      <c r="JI95" s="24"/>
      <c r="JJ95" s="24"/>
      <c r="JK95" s="24"/>
      <c r="JL95" s="24"/>
      <c r="JM95" s="24"/>
      <c r="JN95" s="24"/>
      <c r="JO95" s="24"/>
      <c r="JP95" s="24"/>
      <c r="JQ95" s="24"/>
      <c r="JR95" s="24"/>
      <c r="JS95" s="24"/>
      <c r="JT95" s="24"/>
      <c r="JU95" s="24"/>
      <c r="JV95" s="24"/>
      <c r="JW95" s="24"/>
      <c r="JX95" s="24"/>
      <c r="JY95" s="24"/>
      <c r="JZ95" s="24"/>
      <c r="KA95" s="24"/>
      <c r="KB95" s="24"/>
      <c r="KC95" s="24"/>
      <c r="KD95" s="24"/>
      <c r="KE95" s="24"/>
      <c r="KF95" s="24"/>
      <c r="KG95" s="24"/>
      <c r="KH95" s="24"/>
      <c r="KI95" s="24"/>
      <c r="KJ95" s="24"/>
      <c r="KK95" s="24"/>
      <c r="KL95" s="24"/>
      <c r="KM95" s="24"/>
      <c r="KN95" s="24"/>
      <c r="KO95" s="24"/>
      <c r="KP95" s="24"/>
      <c r="KQ95" s="24"/>
      <c r="KR95" s="24"/>
      <c r="KS95" s="24"/>
      <c r="KT95" s="24"/>
      <c r="KU95" s="24"/>
      <c r="KV95" s="24"/>
      <c r="KW95" s="24"/>
      <c r="KX95" s="24"/>
      <c r="KY95" s="24"/>
      <c r="KZ95" s="24"/>
      <c r="LA95" s="24"/>
      <c r="LB95" s="24"/>
      <c r="LC95" s="24"/>
      <c r="LD95" s="24"/>
      <c r="LE95" s="24"/>
      <c r="LF95" s="24"/>
      <c r="LG95" s="24"/>
      <c r="LH95" s="24"/>
      <c r="LI95" s="24"/>
      <c r="LJ95" s="24"/>
      <c r="LK95" s="24"/>
      <c r="LL95" s="24"/>
      <c r="LM95" s="24"/>
      <c r="LN95" s="24"/>
      <c r="LO95" s="24"/>
      <c r="LP95" s="24"/>
      <c r="LQ95" s="24"/>
      <c r="LR95" s="24"/>
      <c r="LS95" s="24"/>
      <c r="LT95" s="24"/>
      <c r="LU95" s="24"/>
      <c r="LV95" s="24"/>
      <c r="LW95" s="24"/>
      <c r="LX95" s="24"/>
      <c r="LY95" s="24"/>
      <c r="LZ95" s="24"/>
      <c r="MA95" s="24"/>
      <c r="MB95" s="24"/>
      <c r="MC95" s="24"/>
      <c r="MD95" s="24"/>
      <c r="ME95" s="24"/>
      <c r="MF95" s="24"/>
      <c r="MG95" s="24"/>
      <c r="MH95" s="24"/>
      <c r="MI95" s="24"/>
      <c r="MJ95" s="24"/>
      <c r="MK95" s="24"/>
      <c r="ML95" s="24"/>
      <c r="MM95" s="24"/>
      <c r="MN95" s="24"/>
      <c r="MO95" s="24"/>
      <c r="MP95" s="24"/>
      <c r="MQ95" s="24"/>
      <c r="MR95" s="24"/>
      <c r="MS95" s="24"/>
      <c r="MT95" s="24"/>
      <c r="MU95" s="24"/>
      <c r="MV95" s="24"/>
      <c r="MW95" s="24"/>
      <c r="MX95" s="24"/>
      <c r="MY95" s="24"/>
      <c r="MZ95" s="24"/>
      <c r="NA95" s="24"/>
      <c r="NB95" s="24"/>
      <c r="NC95" s="24"/>
      <c r="ND95" s="24"/>
      <c r="NE95" s="24"/>
      <c r="NF95" s="24"/>
      <c r="NG95" s="24"/>
      <c r="NH95" s="24"/>
      <c r="NI95" s="24"/>
      <c r="NJ95" s="24"/>
      <c r="NK95" s="24"/>
      <c r="NL95" s="24"/>
      <c r="NM95" s="24"/>
      <c r="NN95" s="24"/>
      <c r="NO95" s="24"/>
      <c r="NP95" s="24"/>
      <c r="NQ95" s="24"/>
      <c r="NR95" s="24"/>
      <c r="NS95" s="24"/>
      <c r="NT95" s="24"/>
      <c r="NU95" s="24"/>
      <c r="NV95" s="24"/>
      <c r="NW95" s="24"/>
      <c r="NX95" s="24"/>
      <c r="NY95" s="24"/>
      <c r="NZ95" s="24"/>
      <c r="OA95" s="24"/>
      <c r="OB95" s="24"/>
      <c r="OC95" s="24"/>
      <c r="OD95" s="24"/>
      <c r="OE95" s="24"/>
      <c r="OF95" s="24"/>
      <c r="OG95" s="24"/>
      <c r="OH95" s="24"/>
      <c r="OI95" s="24"/>
      <c r="OJ95" s="24"/>
      <c r="OK95" s="24"/>
      <c r="OL95" s="24"/>
      <c r="OM95" s="24"/>
      <c r="ON95" s="24"/>
      <c r="OO95" s="24"/>
      <c r="OP95" s="24"/>
      <c r="OQ95" s="24"/>
      <c r="OR95" s="24"/>
      <c r="OS95" s="24"/>
      <c r="OT95" s="24"/>
      <c r="OU95" s="24"/>
      <c r="OV95" s="24"/>
      <c r="OW95" s="24"/>
      <c r="OX95" s="24"/>
      <c r="OY95" s="24"/>
      <c r="OZ95" s="24"/>
      <c r="PA95" s="24"/>
      <c r="PB95" s="24"/>
      <c r="PC95" s="24"/>
      <c r="PD95" s="24"/>
      <c r="PE95" s="24"/>
      <c r="PF95" s="24"/>
      <c r="PG95" s="24"/>
      <c r="PH95" s="24"/>
      <c r="PI95" s="24"/>
      <c r="PJ95" s="24"/>
      <c r="PK95" s="24"/>
      <c r="PL95" s="24"/>
      <c r="PM95" s="24"/>
      <c r="PN95" s="24"/>
      <c r="PO95" s="24"/>
      <c r="PP95" s="24"/>
      <c r="PQ95" s="24"/>
      <c r="PR95" s="24"/>
      <c r="PS95" s="24"/>
      <c r="PT95" s="24"/>
      <c r="PU95" s="24"/>
      <c r="PV95" s="24"/>
      <c r="PW95" s="24"/>
      <c r="PX95" s="24"/>
      <c r="PY95" s="24"/>
      <c r="PZ95" s="24"/>
      <c r="QA95" s="24"/>
      <c r="QB95" s="24"/>
      <c r="QC95" s="24"/>
      <c r="QD95" s="24"/>
      <c r="QE95" s="24"/>
      <c r="QF95" s="24"/>
      <c r="QG95" s="24"/>
      <c r="QH95" s="24"/>
      <c r="QI95" s="24"/>
      <c r="QJ95" s="24"/>
      <c r="QK95" s="24"/>
      <c r="QL95" s="24"/>
      <c r="QM95" s="24"/>
      <c r="QN95" s="24"/>
      <c r="QO95" s="24"/>
      <c r="QP95" s="24"/>
      <c r="QQ95" s="24"/>
      <c r="QR95" s="24"/>
      <c r="QS95" s="24"/>
      <c r="QT95" s="24"/>
      <c r="QU95" s="24"/>
      <c r="QV95" s="24"/>
      <c r="QW95" s="24"/>
      <c r="QX95" s="24"/>
      <c r="QY95" s="24"/>
      <c r="QZ95" s="24"/>
      <c r="RA95" s="24"/>
      <c r="RB95" s="24"/>
      <c r="RC95" s="24"/>
      <c r="RD95" s="24"/>
      <c r="RE95" s="24"/>
      <c r="RF95" s="24"/>
      <c r="RG95" s="24"/>
      <c r="RH95" s="24"/>
      <c r="RI95" s="24"/>
      <c r="RJ95" s="24"/>
      <c r="RK95" s="24"/>
      <c r="RL95" s="24"/>
      <c r="RM95" s="24"/>
      <c r="RN95" s="24"/>
      <c r="RO95" s="24"/>
      <c r="RP95" s="24"/>
      <c r="RQ95" s="24"/>
      <c r="RR95" s="24"/>
      <c r="RS95" s="24"/>
      <c r="RT95" s="24"/>
      <c r="RU95" s="24"/>
      <c r="RV95" s="24"/>
      <c r="RW95" s="24"/>
      <c r="RX95" s="24"/>
      <c r="RY95" s="24"/>
      <c r="RZ95" s="24"/>
      <c r="SA95" s="24"/>
      <c r="SB95" s="24"/>
      <c r="SC95" s="24"/>
      <c r="SD95" s="24"/>
      <c r="SE95" s="24"/>
      <c r="SF95" s="24"/>
      <c r="SG95" s="24"/>
      <c r="SH95" s="24"/>
      <c r="SI95" s="24"/>
      <c r="SJ95" s="24"/>
      <c r="SK95" s="24"/>
      <c r="SL95" s="24"/>
      <c r="SM95" s="24"/>
      <c r="SN95" s="24"/>
      <c r="SO95" s="24"/>
      <c r="SP95" s="24"/>
      <c r="SQ95" s="24"/>
      <c r="SR95" s="24"/>
      <c r="SS95" s="24"/>
      <c r="ST95" s="24"/>
      <c r="SU95" s="24"/>
      <c r="SV95" s="24"/>
      <c r="SW95" s="24"/>
      <c r="SX95" s="24"/>
      <c r="SY95" s="24"/>
      <c r="SZ95" s="24"/>
      <c r="TA95" s="24"/>
      <c r="TB95" s="24"/>
      <c r="TC95" s="24"/>
      <c r="TD95" s="24"/>
      <c r="TE95" s="24"/>
      <c r="TF95" s="24"/>
      <c r="TG95" s="24"/>
      <c r="TH95" s="24"/>
      <c r="TI95" s="24"/>
      <c r="TJ95" s="24"/>
      <c r="TK95" s="24"/>
      <c r="TL95" s="24"/>
      <c r="TM95" s="24"/>
      <c r="TN95" s="24"/>
      <c r="TO95" s="24"/>
      <c r="TP95" s="24"/>
      <c r="TQ95" s="24"/>
      <c r="TR95" s="24"/>
      <c r="TS95" s="24"/>
      <c r="TT95" s="24"/>
      <c r="TU95" s="24"/>
      <c r="TV95" s="24"/>
      <c r="TW95" s="24"/>
      <c r="TX95" s="24"/>
      <c r="TY95" s="24"/>
      <c r="TZ95" s="24"/>
      <c r="UA95" s="24"/>
      <c r="UB95" s="24"/>
      <c r="UC95" s="24"/>
      <c r="UD95" s="24"/>
      <c r="UE95" s="24"/>
      <c r="UF95" s="24"/>
      <c r="UG95" s="24"/>
      <c r="UH95" s="24"/>
      <c r="UI95" s="24"/>
      <c r="UJ95" s="24"/>
      <c r="UK95" s="24"/>
      <c r="UL95" s="24"/>
      <c r="UM95" s="24"/>
      <c r="UN95" s="24"/>
      <c r="UO95" s="24"/>
      <c r="UP95" s="24"/>
      <c r="UQ95" s="24"/>
      <c r="UR95" s="24"/>
      <c r="US95" s="24"/>
      <c r="UT95" s="24"/>
      <c r="UU95" s="24"/>
      <c r="UV95" s="24"/>
      <c r="UW95" s="24"/>
      <c r="UX95" s="24"/>
      <c r="UY95" s="24"/>
      <c r="UZ95" s="24"/>
      <c r="VA95" s="24"/>
      <c r="VB95" s="24"/>
      <c r="VC95" s="24"/>
      <c r="VD95" s="24"/>
      <c r="VE95" s="24"/>
      <c r="VF95" s="24"/>
      <c r="VG95" s="24"/>
      <c r="VH95" s="24"/>
      <c r="VI95" s="24"/>
      <c r="VJ95" s="24"/>
      <c r="VK95" s="24"/>
      <c r="VL95" s="24"/>
      <c r="VM95" s="24"/>
      <c r="VN95" s="24"/>
      <c r="VO95" s="24"/>
      <c r="VP95" s="24"/>
      <c r="VQ95" s="24"/>
      <c r="VR95" s="24"/>
      <c r="VS95" s="24"/>
      <c r="VT95" s="24"/>
      <c r="VU95" s="24"/>
      <c r="VV95" s="24"/>
      <c r="VW95" s="24"/>
      <c r="VX95" s="24"/>
      <c r="VY95" s="24"/>
      <c r="VZ95" s="24"/>
      <c r="WA95" s="24"/>
      <c r="WB95" s="24"/>
      <c r="WC95" s="24"/>
      <c r="WD95" s="24"/>
      <c r="WE95" s="24"/>
      <c r="WF95" s="24"/>
      <c r="WG95" s="24"/>
      <c r="WH95" s="24"/>
      <c r="WI95" s="24"/>
      <c r="WJ95" s="24"/>
      <c r="WK95" s="24"/>
      <c r="WL95" s="24"/>
      <c r="WM95" s="24"/>
      <c r="WN95" s="24"/>
      <c r="WO95" s="24"/>
      <c r="WP95" s="24"/>
      <c r="WQ95" s="24"/>
      <c r="WR95" s="24"/>
      <c r="WS95" s="24"/>
      <c r="WT95" s="24"/>
      <c r="WU95" s="24"/>
      <c r="WV95" s="24"/>
      <c r="WW95" s="24"/>
      <c r="WX95" s="24"/>
      <c r="WY95" s="24"/>
      <c r="WZ95" s="24"/>
      <c r="XA95" s="24"/>
      <c r="XB95" s="24"/>
      <c r="XC95" s="24"/>
      <c r="XD95" s="24"/>
      <c r="XE95" s="24"/>
      <c r="XF95" s="24"/>
      <c r="XG95" s="24"/>
      <c r="XH95" s="24"/>
      <c r="XI95" s="24"/>
      <c r="XJ95" s="24"/>
      <c r="XK95" s="24"/>
      <c r="XL95" s="24"/>
      <c r="XM95" s="24"/>
      <c r="XN95" s="24"/>
      <c r="XO95" s="24"/>
      <c r="XP95" s="24"/>
      <c r="XQ95" s="24"/>
      <c r="XR95" s="24"/>
      <c r="XS95" s="24"/>
      <c r="XT95" s="24"/>
      <c r="XU95" s="24"/>
      <c r="XV95" s="24"/>
      <c r="XW95" s="24"/>
      <c r="XX95" s="24"/>
      <c r="XY95" s="24"/>
      <c r="XZ95" s="24"/>
      <c r="YA95" s="24"/>
      <c r="YB95" s="24"/>
      <c r="YC95" s="24"/>
      <c r="YD95" s="24"/>
      <c r="YE95" s="24"/>
      <c r="YF95" s="24"/>
      <c r="YG95" s="24"/>
      <c r="YH95" s="24"/>
      <c r="YI95" s="24"/>
      <c r="YJ95" s="24"/>
      <c r="YK95" s="24"/>
      <c r="YL95" s="24"/>
      <c r="YM95" s="24"/>
      <c r="YN95" s="24"/>
      <c r="YO95" s="24"/>
      <c r="YP95" s="24"/>
      <c r="YQ95" s="24"/>
      <c r="YR95" s="24"/>
      <c r="YS95" s="24"/>
      <c r="YT95" s="24"/>
      <c r="YU95" s="24"/>
      <c r="YV95" s="24"/>
      <c r="YW95" s="24"/>
      <c r="YX95" s="24"/>
      <c r="YY95" s="24"/>
      <c r="YZ95" s="24"/>
      <c r="ZA95" s="24"/>
      <c r="ZB95" s="24"/>
      <c r="ZC95" s="24"/>
      <c r="ZD95" s="24"/>
      <c r="ZE95" s="24"/>
      <c r="ZF95" s="24"/>
      <c r="ZG95" s="24"/>
      <c r="ZH95" s="24"/>
      <c r="ZI95" s="24"/>
      <c r="ZJ95" s="24"/>
      <c r="ZK95" s="24"/>
      <c r="ZL95" s="24"/>
      <c r="ZM95" s="24"/>
      <c r="ZN95" s="24"/>
      <c r="ZO95" s="24"/>
      <c r="ZP95" s="24"/>
      <c r="ZQ95" s="24"/>
      <c r="ZR95" s="24"/>
      <c r="ZS95" s="24"/>
      <c r="ZT95" s="24"/>
      <c r="ZU95" s="24"/>
      <c r="ZV95" s="24"/>
      <c r="ZW95" s="24"/>
      <c r="ZX95" s="24"/>
      <c r="ZY95" s="24"/>
      <c r="ZZ95" s="24"/>
      <c r="AAA95" s="24"/>
      <c r="AAB95" s="24"/>
      <c r="AAC95" s="24"/>
      <c r="AAD95" s="24"/>
      <c r="AAE95" s="24"/>
      <c r="AAF95" s="24"/>
      <c r="AAG95" s="24"/>
      <c r="AAH95" s="24"/>
      <c r="AAI95" s="24"/>
      <c r="AAJ95" s="24"/>
      <c r="AAK95" s="24"/>
      <c r="AAL95" s="24"/>
      <c r="AAM95" s="24"/>
      <c r="AAN95" s="24"/>
      <c r="AAO95" s="24"/>
      <c r="AAP95" s="24"/>
      <c r="AAQ95" s="24"/>
      <c r="AAR95" s="24"/>
      <c r="AAS95" s="24"/>
      <c r="AAT95" s="24"/>
      <c r="AAU95" s="24"/>
      <c r="AAV95" s="24"/>
      <c r="AAW95" s="24"/>
      <c r="AAX95" s="24"/>
      <c r="AAY95" s="24"/>
      <c r="AAZ95" s="24"/>
      <c r="ABA95" s="24"/>
      <c r="ABB95" s="24"/>
      <c r="ABC95" s="24"/>
      <c r="ABD95" s="24"/>
      <c r="ABE95" s="24"/>
      <c r="ABF95" s="24"/>
      <c r="ABG95" s="24"/>
      <c r="ABH95" s="24"/>
      <c r="ABI95" s="24"/>
      <c r="ABJ95" s="24"/>
      <c r="ABK95" s="24"/>
      <c r="ABL95" s="24"/>
      <c r="ABM95" s="24"/>
      <c r="ABN95" s="24"/>
      <c r="ABO95" s="24"/>
      <c r="ABP95" s="24"/>
      <c r="ABQ95" s="24"/>
      <c r="ABR95" s="24"/>
      <c r="ABS95" s="24"/>
      <c r="ABT95" s="24"/>
      <c r="ABU95" s="24"/>
      <c r="ABV95" s="24"/>
      <c r="ABW95" s="24"/>
      <c r="ABX95" s="24"/>
      <c r="ABY95" s="24"/>
      <c r="ABZ95" s="24"/>
      <c r="ACA95" s="24"/>
      <c r="ACB95" s="24"/>
      <c r="ACC95" s="24"/>
      <c r="ACD95" s="24"/>
      <c r="ACE95" s="24"/>
      <c r="ACF95" s="24"/>
      <c r="ACG95" s="24"/>
      <c r="ACH95" s="24"/>
      <c r="ACI95" s="24"/>
      <c r="ACJ95" s="24"/>
      <c r="ACK95" s="24"/>
      <c r="ACL95" s="24"/>
      <c r="ACM95" s="24"/>
      <c r="ACN95" s="24"/>
      <c r="ACO95" s="24"/>
      <c r="ACP95" s="24"/>
      <c r="ACQ95" s="24"/>
      <c r="ACR95" s="24"/>
      <c r="ACS95" s="24"/>
      <c r="ACT95" s="24"/>
      <c r="ACU95" s="24"/>
      <c r="ACV95" s="24"/>
      <c r="ACW95" s="24"/>
      <c r="ACX95" s="24"/>
      <c r="ACY95" s="24"/>
      <c r="ACZ95" s="24"/>
      <c r="ADA95" s="24"/>
      <c r="ADB95" s="24"/>
      <c r="ADC95" s="24"/>
      <c r="ADD95" s="24"/>
      <c r="ADE95" s="24"/>
      <c r="ADF95" s="24"/>
      <c r="ADG95" s="24"/>
      <c r="ADH95" s="24"/>
      <c r="ADI95" s="24"/>
      <c r="ADJ95" s="24"/>
      <c r="ADK95" s="24"/>
      <c r="ADL95" s="24"/>
      <c r="ADM95" s="24"/>
      <c r="ADN95" s="24"/>
      <c r="ADO95" s="24"/>
      <c r="ADP95" s="24"/>
      <c r="ADQ95" s="24"/>
      <c r="ADR95" s="24"/>
      <c r="ADS95" s="24"/>
      <c r="ADT95" s="24"/>
      <c r="ADU95" s="24"/>
      <c r="ADV95" s="24"/>
      <c r="ADW95" s="24"/>
      <c r="ADX95" s="24"/>
      <c r="ADY95" s="24"/>
      <c r="ADZ95" s="24"/>
      <c r="AEA95" s="24"/>
      <c r="AEB95" s="24"/>
      <c r="AEC95" s="24"/>
      <c r="AED95" s="24"/>
      <c r="AEE95" s="24"/>
      <c r="AEF95" s="24"/>
      <c r="AEG95" s="24"/>
      <c r="AEH95" s="24"/>
      <c r="AEI95" s="24"/>
      <c r="AEJ95" s="24"/>
      <c r="AEK95" s="24"/>
      <c r="AEL95" s="24"/>
      <c r="AEM95" s="24"/>
      <c r="AEN95" s="24"/>
      <c r="AEO95" s="24"/>
      <c r="AEP95" s="24"/>
      <c r="AEQ95" s="24"/>
      <c r="AER95" s="24"/>
      <c r="AES95" s="24"/>
      <c r="AET95" s="24"/>
      <c r="AEU95" s="24"/>
      <c r="AEV95" s="24"/>
      <c r="AEW95" s="24"/>
      <c r="AEX95" s="24"/>
      <c r="AEY95" s="24"/>
      <c r="AEZ95" s="24"/>
      <c r="AFA95" s="24"/>
      <c r="AFB95" s="24"/>
      <c r="AFC95" s="24"/>
      <c r="AFD95" s="24"/>
      <c r="AFE95" s="24"/>
      <c r="AFF95" s="24"/>
      <c r="AFG95" s="24"/>
      <c r="AFH95" s="24"/>
      <c r="AFI95" s="24"/>
      <c r="AFJ95" s="24"/>
      <c r="AFK95" s="24"/>
      <c r="AFL95" s="24"/>
      <c r="AFM95" s="24"/>
      <c r="AFN95" s="24"/>
      <c r="AFO95" s="24"/>
      <c r="AFP95" s="24"/>
      <c r="AFQ95" s="24"/>
      <c r="AFR95" s="24"/>
      <c r="AFS95" s="24"/>
      <c r="AFT95" s="24"/>
      <c r="AFU95" s="24"/>
      <c r="AFV95" s="24"/>
      <c r="AFW95" s="24"/>
      <c r="AFX95" s="24"/>
      <c r="AFY95" s="24"/>
      <c r="AFZ95" s="24"/>
      <c r="AGA95" s="24"/>
      <c r="AGB95" s="24"/>
      <c r="AGC95" s="24"/>
      <c r="AGD95" s="24"/>
      <c r="AGE95" s="24"/>
      <c r="AGF95" s="24"/>
      <c r="AGG95" s="24"/>
      <c r="AGH95" s="24"/>
      <c r="AGI95" s="24"/>
      <c r="AGJ95" s="24"/>
      <c r="AGK95" s="24"/>
      <c r="AGL95" s="24"/>
      <c r="AGM95" s="24"/>
      <c r="AGN95" s="24"/>
      <c r="AGO95" s="24"/>
      <c r="AGP95" s="24"/>
      <c r="AGQ95" s="24"/>
      <c r="AGR95" s="24"/>
      <c r="AGS95" s="24"/>
      <c r="AGT95" s="24"/>
      <c r="AGU95" s="24"/>
      <c r="AGV95" s="24"/>
      <c r="AGW95" s="24"/>
      <c r="AGX95" s="24"/>
      <c r="AGY95" s="24"/>
      <c r="AGZ95" s="24"/>
      <c r="AHA95" s="24"/>
      <c r="AHB95" s="24"/>
      <c r="AHC95" s="24"/>
      <c r="AHD95" s="24"/>
      <c r="AHE95" s="24"/>
      <c r="AHF95" s="24"/>
      <c r="AHG95" s="24"/>
      <c r="AHH95" s="24"/>
      <c r="AHI95" s="24"/>
      <c r="AHJ95" s="24"/>
      <c r="AHK95" s="24"/>
      <c r="AHL95" s="24"/>
      <c r="AHM95" s="24"/>
      <c r="AHN95" s="24"/>
      <c r="AHO95" s="24"/>
      <c r="AHP95" s="24"/>
      <c r="AHQ95" s="24"/>
      <c r="AHR95" s="24"/>
      <c r="AHS95" s="24"/>
      <c r="AHT95" s="24"/>
      <c r="AHU95" s="24"/>
      <c r="AHV95" s="24"/>
      <c r="AHW95" s="24"/>
      <c r="AHX95" s="24"/>
      <c r="AHY95" s="24"/>
      <c r="AHZ95" s="24"/>
      <c r="AIA95" s="24"/>
      <c r="AIB95" s="24"/>
      <c r="AIC95" s="24"/>
      <c r="AID95" s="24"/>
      <c r="AIE95" s="24"/>
      <c r="AIF95" s="24"/>
      <c r="AIG95" s="24"/>
      <c r="AIH95" s="24"/>
      <c r="AII95" s="24"/>
      <c r="AIJ95" s="24"/>
      <c r="AIK95" s="24"/>
      <c r="AIL95" s="24"/>
      <c r="AIM95" s="24"/>
      <c r="AIN95" s="24"/>
      <c r="AIO95" s="24"/>
      <c r="AIP95" s="24"/>
      <c r="AIQ95" s="24"/>
      <c r="AIR95" s="24"/>
      <c r="AIS95" s="24"/>
      <c r="AIT95" s="24"/>
      <c r="AIU95" s="24"/>
      <c r="AIV95" s="24"/>
      <c r="AIW95" s="24"/>
      <c r="AIX95" s="24"/>
      <c r="AIY95" s="24"/>
      <c r="AIZ95" s="24"/>
      <c r="AJA95" s="24"/>
      <c r="AJB95" s="24"/>
      <c r="AJC95" s="24"/>
      <c r="AJD95" s="24"/>
      <c r="AJE95" s="24"/>
      <c r="AJF95" s="24"/>
      <c r="AJG95" s="24"/>
      <c r="AJH95" s="24"/>
      <c r="AJI95" s="24"/>
      <c r="AJJ95" s="24"/>
      <c r="AJK95" s="24"/>
      <c r="AJL95" s="24"/>
      <c r="AJM95" s="24"/>
      <c r="AJN95" s="24"/>
      <c r="AJO95" s="24"/>
      <c r="AJP95" s="24"/>
      <c r="AJQ95" s="24"/>
      <c r="AJR95" s="24"/>
      <c r="AJS95" s="24"/>
      <c r="AJT95" s="24"/>
      <c r="AJU95" s="24"/>
      <c r="AJV95" s="24"/>
      <c r="AJW95" s="24"/>
      <c r="AJX95" s="24"/>
      <c r="AJY95" s="24"/>
      <c r="AJZ95" s="24"/>
      <c r="AKA95" s="24"/>
      <c r="AKB95" s="24"/>
      <c r="AKC95" s="24"/>
      <c r="AKD95" s="24"/>
      <c r="AKE95" s="24"/>
      <c r="AKF95" s="24"/>
      <c r="AKG95" s="24"/>
      <c r="AKH95" s="24"/>
      <c r="AKI95" s="24"/>
      <c r="AKJ95" s="24"/>
      <c r="AKK95" s="24"/>
      <c r="AKL95" s="24"/>
      <c r="AKM95" s="24"/>
      <c r="AKN95" s="24"/>
      <c r="AKO95" s="24"/>
      <c r="AKP95" s="24"/>
      <c r="AKQ95" s="24"/>
      <c r="AKR95" s="24"/>
      <c r="AKS95" s="24"/>
      <c r="AKT95" s="24"/>
      <c r="AKU95" s="24"/>
      <c r="AKV95" s="24"/>
      <c r="AKW95" s="24"/>
      <c r="AKX95" s="24"/>
      <c r="AKY95" s="24"/>
      <c r="AKZ95" s="24"/>
      <c r="ALA95" s="24"/>
      <c r="ALB95" s="24"/>
      <c r="ALC95" s="24"/>
      <c r="ALD95" s="24"/>
      <c r="ALE95" s="24"/>
      <c r="ALF95" s="24"/>
      <c r="ALG95" s="24"/>
      <c r="ALH95" s="24"/>
      <c r="ALI95" s="24"/>
      <c r="ALJ95" s="24"/>
      <c r="ALK95" s="24"/>
      <c r="ALL95" s="24"/>
      <c r="ALM95" s="24"/>
      <c r="ALN95" s="24"/>
      <c r="ALO95" s="24"/>
      <c r="ALP95" s="24"/>
      <c r="ALQ95" s="24"/>
      <c r="ALR95" s="24"/>
      <c r="ALS95" s="24"/>
      <c r="ALT95" s="24"/>
      <c r="ALU95" s="24"/>
      <c r="ALV95" s="24"/>
      <c r="ALW95" s="24"/>
      <c r="ALX95" s="24"/>
      <c r="ALY95" s="24"/>
      <c r="ALZ95" s="24"/>
      <c r="AMA95" s="24"/>
      <c r="AMB95" s="24"/>
      <c r="AMC95" s="24"/>
    </row>
    <row r="96" spans="1:1017" s="61" customFormat="1">
      <c r="A96" s="132" t="s">
        <v>265</v>
      </c>
      <c r="B96" s="133" t="s">
        <v>219</v>
      </c>
      <c r="C96" s="145" t="s">
        <v>264</v>
      </c>
      <c r="D96" s="133" t="s">
        <v>46</v>
      </c>
      <c r="E96" s="150" t="s">
        <v>195</v>
      </c>
      <c r="F96" s="112">
        <f>ROUND(F95*0.5*(16),2)</f>
        <v>7646.72</v>
      </c>
      <c r="G96" s="60">
        <v>0.82</v>
      </c>
      <c r="H96" s="83">
        <f t="shared" ref="H96:H97" si="33">$K$6</f>
        <v>0.21229999999999999</v>
      </c>
      <c r="I96" s="60">
        <f t="shared" si="30"/>
        <v>0.99</v>
      </c>
      <c r="J96" s="60">
        <f t="shared" si="31"/>
        <v>6270.31</v>
      </c>
      <c r="K96" s="60">
        <f t="shared" si="32"/>
        <v>7570.25</v>
      </c>
      <c r="L96" s="58"/>
      <c r="M96" s="24"/>
      <c r="N96" s="24"/>
      <c r="O96" s="24"/>
      <c r="P96" s="24"/>
      <c r="Q96" s="24"/>
      <c r="R96" s="24"/>
      <c r="S96" s="24"/>
      <c r="T96" s="24"/>
      <c r="U96" s="24"/>
      <c r="V96" s="24"/>
      <c r="W96" s="24"/>
      <c r="X96" s="24"/>
      <c r="Y96" s="24"/>
      <c r="Z96" s="24"/>
      <c r="AA96" s="24"/>
      <c r="AB96" s="24"/>
      <c r="AC96" s="24"/>
      <c r="AD96" s="24"/>
      <c r="AE96" s="24"/>
      <c r="AF96" s="24"/>
      <c r="AG96" s="24"/>
      <c r="AH96" s="24"/>
      <c r="AI96" s="24"/>
      <c r="AJ96" s="24"/>
      <c r="AK96" s="24"/>
      <c r="AL96" s="24"/>
      <c r="AM96" s="24"/>
      <c r="AN96" s="24"/>
      <c r="AO96" s="24"/>
      <c r="AP96" s="24"/>
      <c r="AQ96" s="24"/>
      <c r="AR96" s="24"/>
      <c r="AS96" s="24"/>
      <c r="AT96" s="24"/>
      <c r="AU96" s="24"/>
      <c r="AV96" s="24"/>
      <c r="AW96" s="24"/>
      <c r="AX96" s="24"/>
      <c r="AY96" s="24"/>
      <c r="AZ96" s="24"/>
      <c r="BA96" s="24"/>
      <c r="BB96" s="24"/>
      <c r="BC96" s="24"/>
      <c r="BD96" s="24"/>
      <c r="BE96" s="24"/>
      <c r="BF96" s="24"/>
      <c r="BG96" s="24"/>
      <c r="BH96" s="24"/>
      <c r="BI96" s="24"/>
      <c r="BJ96" s="24"/>
      <c r="BK96" s="24"/>
      <c r="BL96" s="24"/>
      <c r="BM96" s="24"/>
      <c r="BN96" s="24"/>
      <c r="BO96" s="24"/>
      <c r="BP96" s="24"/>
      <c r="BQ96" s="24"/>
      <c r="BR96" s="24"/>
      <c r="BS96" s="24"/>
      <c r="BT96" s="24"/>
      <c r="BU96" s="24"/>
      <c r="BV96" s="24"/>
      <c r="BW96" s="24"/>
      <c r="BX96" s="24"/>
      <c r="BY96" s="24"/>
      <c r="BZ96" s="24"/>
      <c r="CA96" s="24"/>
      <c r="CB96" s="24"/>
      <c r="CC96" s="24"/>
      <c r="CD96" s="24"/>
      <c r="CE96" s="24"/>
      <c r="CF96" s="24"/>
      <c r="CG96" s="24"/>
      <c r="CH96" s="24"/>
      <c r="CI96" s="24"/>
      <c r="CJ96" s="24"/>
      <c r="CK96" s="24"/>
      <c r="CL96" s="24"/>
      <c r="CM96" s="24"/>
      <c r="CN96" s="24"/>
      <c r="CO96" s="24"/>
      <c r="CP96" s="24"/>
      <c r="CQ96" s="24"/>
      <c r="CR96" s="24"/>
      <c r="CS96" s="24"/>
      <c r="CT96" s="24"/>
      <c r="CU96" s="24"/>
      <c r="CV96" s="24"/>
      <c r="CW96" s="24"/>
      <c r="CX96" s="24"/>
      <c r="CY96" s="24"/>
      <c r="CZ96" s="24"/>
      <c r="DA96" s="24"/>
      <c r="DB96" s="24"/>
      <c r="DC96" s="24"/>
      <c r="DD96" s="24"/>
      <c r="DE96" s="24"/>
      <c r="DF96" s="24"/>
      <c r="DG96" s="24"/>
      <c r="DH96" s="24"/>
      <c r="DI96" s="24"/>
      <c r="DJ96" s="24"/>
      <c r="DK96" s="24"/>
      <c r="DL96" s="24"/>
      <c r="DM96" s="24"/>
      <c r="DN96" s="24"/>
      <c r="DO96" s="24"/>
      <c r="DP96" s="24"/>
      <c r="DQ96" s="24"/>
      <c r="DR96" s="24"/>
      <c r="DS96" s="24"/>
      <c r="DT96" s="24"/>
      <c r="DU96" s="24"/>
      <c r="DV96" s="24"/>
      <c r="DW96" s="24"/>
      <c r="DX96" s="24"/>
      <c r="DY96" s="24"/>
      <c r="DZ96" s="24"/>
      <c r="EA96" s="24"/>
      <c r="EB96" s="24"/>
      <c r="EC96" s="24"/>
      <c r="ED96" s="24"/>
      <c r="EE96" s="24"/>
      <c r="EF96" s="24"/>
      <c r="EG96" s="24"/>
      <c r="EH96" s="24"/>
      <c r="EI96" s="24"/>
      <c r="EJ96" s="24"/>
      <c r="EK96" s="24"/>
      <c r="EL96" s="24"/>
      <c r="EM96" s="24"/>
      <c r="EN96" s="24"/>
      <c r="EO96" s="24"/>
      <c r="EP96" s="24"/>
      <c r="EQ96" s="24"/>
      <c r="ER96" s="24"/>
      <c r="ES96" s="24"/>
      <c r="ET96" s="24"/>
      <c r="EU96" s="24"/>
      <c r="EV96" s="24"/>
      <c r="EW96" s="24"/>
      <c r="EX96" s="24"/>
      <c r="EY96" s="24"/>
      <c r="EZ96" s="24"/>
      <c r="FA96" s="24"/>
      <c r="FB96" s="24"/>
      <c r="FC96" s="24"/>
      <c r="FD96" s="24"/>
      <c r="FE96" s="24"/>
      <c r="FF96" s="24"/>
      <c r="FG96" s="24"/>
      <c r="FH96" s="24"/>
      <c r="FI96" s="24"/>
      <c r="FJ96" s="24"/>
      <c r="FK96" s="24"/>
      <c r="FL96" s="24"/>
      <c r="FM96" s="24"/>
      <c r="FN96" s="24"/>
      <c r="FO96" s="24"/>
      <c r="FP96" s="24"/>
      <c r="FQ96" s="24"/>
      <c r="FR96" s="24"/>
      <c r="FS96" s="24"/>
      <c r="FT96" s="24"/>
      <c r="FU96" s="24"/>
      <c r="FV96" s="24"/>
      <c r="FW96" s="24"/>
      <c r="FX96" s="24"/>
      <c r="FY96" s="24"/>
      <c r="FZ96" s="24"/>
      <c r="GA96" s="24"/>
      <c r="GB96" s="24"/>
      <c r="GC96" s="24"/>
      <c r="GD96" s="24"/>
      <c r="GE96" s="24"/>
      <c r="GF96" s="24"/>
      <c r="GG96" s="24"/>
      <c r="GH96" s="24"/>
      <c r="GI96" s="24"/>
      <c r="GJ96" s="24"/>
      <c r="GK96" s="24"/>
      <c r="GL96" s="24"/>
      <c r="GM96" s="24"/>
      <c r="GN96" s="24"/>
      <c r="GO96" s="24"/>
      <c r="GP96" s="24"/>
      <c r="GQ96" s="24"/>
      <c r="GR96" s="24"/>
      <c r="GS96" s="24"/>
      <c r="GT96" s="24"/>
      <c r="GU96" s="24"/>
      <c r="GV96" s="24"/>
      <c r="GW96" s="24"/>
      <c r="GX96" s="24"/>
      <c r="GY96" s="24"/>
      <c r="GZ96" s="24"/>
      <c r="HA96" s="24"/>
      <c r="HB96" s="24"/>
      <c r="HC96" s="24"/>
      <c r="HD96" s="24"/>
      <c r="HE96" s="24"/>
      <c r="HF96" s="24"/>
      <c r="HG96" s="24"/>
      <c r="HH96" s="24"/>
      <c r="HI96" s="24"/>
      <c r="HJ96" s="24"/>
      <c r="HK96" s="24"/>
      <c r="HL96" s="24"/>
      <c r="HM96" s="24"/>
      <c r="HN96" s="24"/>
      <c r="HO96" s="24"/>
      <c r="HP96" s="24"/>
      <c r="HQ96" s="24"/>
      <c r="HR96" s="24"/>
      <c r="HS96" s="24"/>
      <c r="HT96" s="24"/>
      <c r="HU96" s="24"/>
      <c r="HV96" s="24"/>
      <c r="HW96" s="24"/>
      <c r="HX96" s="24"/>
      <c r="HY96" s="24"/>
      <c r="HZ96" s="24"/>
      <c r="IA96" s="24"/>
      <c r="IB96" s="24"/>
      <c r="IC96" s="24"/>
      <c r="ID96" s="24"/>
      <c r="IE96" s="24"/>
      <c r="IF96" s="24"/>
      <c r="IG96" s="24"/>
      <c r="IH96" s="24"/>
      <c r="II96" s="24"/>
      <c r="IJ96" s="24"/>
      <c r="IK96" s="24"/>
      <c r="IL96" s="24"/>
      <c r="IM96" s="24"/>
      <c r="IN96" s="24"/>
      <c r="IO96" s="24"/>
      <c r="IP96" s="24"/>
      <c r="IQ96" s="24"/>
      <c r="IR96" s="24"/>
      <c r="IS96" s="24"/>
      <c r="IT96" s="24"/>
      <c r="IU96" s="24"/>
      <c r="IV96" s="24"/>
      <c r="IW96" s="24"/>
      <c r="IX96" s="24"/>
      <c r="IY96" s="24"/>
      <c r="IZ96" s="24"/>
      <c r="JA96" s="24"/>
      <c r="JB96" s="24"/>
      <c r="JC96" s="24"/>
      <c r="JD96" s="24"/>
      <c r="JE96" s="24"/>
      <c r="JF96" s="24"/>
      <c r="JG96" s="24"/>
      <c r="JH96" s="24"/>
      <c r="JI96" s="24"/>
      <c r="JJ96" s="24"/>
      <c r="JK96" s="24"/>
      <c r="JL96" s="24"/>
      <c r="JM96" s="24"/>
      <c r="JN96" s="24"/>
      <c r="JO96" s="24"/>
      <c r="JP96" s="24"/>
      <c r="JQ96" s="24"/>
      <c r="JR96" s="24"/>
      <c r="JS96" s="24"/>
      <c r="JT96" s="24"/>
      <c r="JU96" s="24"/>
      <c r="JV96" s="24"/>
      <c r="JW96" s="24"/>
      <c r="JX96" s="24"/>
      <c r="JY96" s="24"/>
      <c r="JZ96" s="24"/>
      <c r="KA96" s="24"/>
      <c r="KB96" s="24"/>
      <c r="KC96" s="24"/>
      <c r="KD96" s="24"/>
      <c r="KE96" s="24"/>
      <c r="KF96" s="24"/>
      <c r="KG96" s="24"/>
      <c r="KH96" s="24"/>
      <c r="KI96" s="24"/>
      <c r="KJ96" s="24"/>
      <c r="KK96" s="24"/>
      <c r="KL96" s="24"/>
      <c r="KM96" s="24"/>
      <c r="KN96" s="24"/>
      <c r="KO96" s="24"/>
      <c r="KP96" s="24"/>
      <c r="KQ96" s="24"/>
      <c r="KR96" s="24"/>
      <c r="KS96" s="24"/>
      <c r="KT96" s="24"/>
      <c r="KU96" s="24"/>
      <c r="KV96" s="24"/>
      <c r="KW96" s="24"/>
      <c r="KX96" s="24"/>
      <c r="KY96" s="24"/>
      <c r="KZ96" s="24"/>
      <c r="LA96" s="24"/>
      <c r="LB96" s="24"/>
      <c r="LC96" s="24"/>
      <c r="LD96" s="24"/>
      <c r="LE96" s="24"/>
      <c r="LF96" s="24"/>
      <c r="LG96" s="24"/>
      <c r="LH96" s="24"/>
      <c r="LI96" s="24"/>
      <c r="LJ96" s="24"/>
      <c r="LK96" s="24"/>
      <c r="LL96" s="24"/>
      <c r="LM96" s="24"/>
      <c r="LN96" s="24"/>
      <c r="LO96" s="24"/>
      <c r="LP96" s="24"/>
      <c r="LQ96" s="24"/>
      <c r="LR96" s="24"/>
      <c r="LS96" s="24"/>
      <c r="LT96" s="24"/>
      <c r="LU96" s="24"/>
      <c r="LV96" s="24"/>
      <c r="LW96" s="24"/>
      <c r="LX96" s="24"/>
      <c r="LY96" s="24"/>
      <c r="LZ96" s="24"/>
      <c r="MA96" s="24"/>
      <c r="MB96" s="24"/>
      <c r="MC96" s="24"/>
      <c r="MD96" s="24"/>
      <c r="ME96" s="24"/>
      <c r="MF96" s="24"/>
      <c r="MG96" s="24"/>
      <c r="MH96" s="24"/>
      <c r="MI96" s="24"/>
      <c r="MJ96" s="24"/>
      <c r="MK96" s="24"/>
      <c r="ML96" s="24"/>
      <c r="MM96" s="24"/>
      <c r="MN96" s="24"/>
      <c r="MO96" s="24"/>
      <c r="MP96" s="24"/>
      <c r="MQ96" s="24"/>
      <c r="MR96" s="24"/>
      <c r="MS96" s="24"/>
      <c r="MT96" s="24"/>
      <c r="MU96" s="24"/>
      <c r="MV96" s="24"/>
      <c r="MW96" s="24"/>
      <c r="MX96" s="24"/>
      <c r="MY96" s="24"/>
      <c r="MZ96" s="24"/>
      <c r="NA96" s="24"/>
      <c r="NB96" s="24"/>
      <c r="NC96" s="24"/>
      <c r="ND96" s="24"/>
      <c r="NE96" s="24"/>
      <c r="NF96" s="24"/>
      <c r="NG96" s="24"/>
      <c r="NH96" s="24"/>
      <c r="NI96" s="24"/>
      <c r="NJ96" s="24"/>
      <c r="NK96" s="24"/>
      <c r="NL96" s="24"/>
      <c r="NM96" s="24"/>
      <c r="NN96" s="24"/>
      <c r="NO96" s="24"/>
      <c r="NP96" s="24"/>
      <c r="NQ96" s="24"/>
      <c r="NR96" s="24"/>
      <c r="NS96" s="24"/>
      <c r="NT96" s="24"/>
      <c r="NU96" s="24"/>
      <c r="NV96" s="24"/>
      <c r="NW96" s="24"/>
      <c r="NX96" s="24"/>
      <c r="NY96" s="24"/>
      <c r="NZ96" s="24"/>
      <c r="OA96" s="24"/>
      <c r="OB96" s="24"/>
      <c r="OC96" s="24"/>
      <c r="OD96" s="24"/>
      <c r="OE96" s="24"/>
      <c r="OF96" s="24"/>
      <c r="OG96" s="24"/>
      <c r="OH96" s="24"/>
      <c r="OI96" s="24"/>
      <c r="OJ96" s="24"/>
      <c r="OK96" s="24"/>
      <c r="OL96" s="24"/>
      <c r="OM96" s="24"/>
      <c r="ON96" s="24"/>
      <c r="OO96" s="24"/>
      <c r="OP96" s="24"/>
      <c r="OQ96" s="24"/>
      <c r="OR96" s="24"/>
      <c r="OS96" s="24"/>
      <c r="OT96" s="24"/>
      <c r="OU96" s="24"/>
      <c r="OV96" s="24"/>
      <c r="OW96" s="24"/>
      <c r="OX96" s="24"/>
      <c r="OY96" s="24"/>
      <c r="OZ96" s="24"/>
      <c r="PA96" s="24"/>
      <c r="PB96" s="24"/>
      <c r="PC96" s="24"/>
      <c r="PD96" s="24"/>
      <c r="PE96" s="24"/>
      <c r="PF96" s="24"/>
      <c r="PG96" s="24"/>
      <c r="PH96" s="24"/>
      <c r="PI96" s="24"/>
      <c r="PJ96" s="24"/>
      <c r="PK96" s="24"/>
      <c r="PL96" s="24"/>
      <c r="PM96" s="24"/>
      <c r="PN96" s="24"/>
      <c r="PO96" s="24"/>
      <c r="PP96" s="24"/>
      <c r="PQ96" s="24"/>
      <c r="PR96" s="24"/>
      <c r="PS96" s="24"/>
      <c r="PT96" s="24"/>
      <c r="PU96" s="24"/>
      <c r="PV96" s="24"/>
      <c r="PW96" s="24"/>
      <c r="PX96" s="24"/>
      <c r="PY96" s="24"/>
      <c r="PZ96" s="24"/>
      <c r="QA96" s="24"/>
      <c r="QB96" s="24"/>
      <c r="QC96" s="24"/>
      <c r="QD96" s="24"/>
      <c r="QE96" s="24"/>
      <c r="QF96" s="24"/>
      <c r="QG96" s="24"/>
      <c r="QH96" s="24"/>
      <c r="QI96" s="24"/>
      <c r="QJ96" s="24"/>
      <c r="QK96" s="24"/>
      <c r="QL96" s="24"/>
      <c r="QM96" s="24"/>
      <c r="QN96" s="24"/>
      <c r="QO96" s="24"/>
      <c r="QP96" s="24"/>
      <c r="QQ96" s="24"/>
      <c r="QR96" s="24"/>
      <c r="QS96" s="24"/>
      <c r="QT96" s="24"/>
      <c r="QU96" s="24"/>
      <c r="QV96" s="24"/>
      <c r="QW96" s="24"/>
      <c r="QX96" s="24"/>
      <c r="QY96" s="24"/>
      <c r="QZ96" s="24"/>
      <c r="RA96" s="24"/>
      <c r="RB96" s="24"/>
      <c r="RC96" s="24"/>
      <c r="RD96" s="24"/>
      <c r="RE96" s="24"/>
      <c r="RF96" s="24"/>
      <c r="RG96" s="24"/>
      <c r="RH96" s="24"/>
      <c r="RI96" s="24"/>
      <c r="RJ96" s="24"/>
      <c r="RK96" s="24"/>
      <c r="RL96" s="24"/>
      <c r="RM96" s="24"/>
      <c r="RN96" s="24"/>
      <c r="RO96" s="24"/>
      <c r="RP96" s="24"/>
      <c r="RQ96" s="24"/>
      <c r="RR96" s="24"/>
      <c r="RS96" s="24"/>
      <c r="RT96" s="24"/>
      <c r="RU96" s="24"/>
      <c r="RV96" s="24"/>
      <c r="RW96" s="24"/>
      <c r="RX96" s="24"/>
      <c r="RY96" s="24"/>
      <c r="RZ96" s="24"/>
      <c r="SA96" s="24"/>
      <c r="SB96" s="24"/>
      <c r="SC96" s="24"/>
      <c r="SD96" s="24"/>
      <c r="SE96" s="24"/>
      <c r="SF96" s="24"/>
      <c r="SG96" s="24"/>
      <c r="SH96" s="24"/>
      <c r="SI96" s="24"/>
      <c r="SJ96" s="24"/>
      <c r="SK96" s="24"/>
      <c r="SL96" s="24"/>
      <c r="SM96" s="24"/>
      <c r="SN96" s="24"/>
      <c r="SO96" s="24"/>
      <c r="SP96" s="24"/>
      <c r="SQ96" s="24"/>
      <c r="SR96" s="24"/>
      <c r="SS96" s="24"/>
      <c r="ST96" s="24"/>
      <c r="SU96" s="24"/>
      <c r="SV96" s="24"/>
      <c r="SW96" s="24"/>
      <c r="SX96" s="24"/>
      <c r="SY96" s="24"/>
      <c r="SZ96" s="24"/>
      <c r="TA96" s="24"/>
      <c r="TB96" s="24"/>
      <c r="TC96" s="24"/>
      <c r="TD96" s="24"/>
      <c r="TE96" s="24"/>
      <c r="TF96" s="24"/>
      <c r="TG96" s="24"/>
      <c r="TH96" s="24"/>
      <c r="TI96" s="24"/>
      <c r="TJ96" s="24"/>
      <c r="TK96" s="24"/>
      <c r="TL96" s="24"/>
      <c r="TM96" s="24"/>
      <c r="TN96" s="24"/>
      <c r="TO96" s="24"/>
      <c r="TP96" s="24"/>
      <c r="TQ96" s="24"/>
      <c r="TR96" s="24"/>
      <c r="TS96" s="24"/>
      <c r="TT96" s="24"/>
      <c r="TU96" s="24"/>
      <c r="TV96" s="24"/>
      <c r="TW96" s="24"/>
      <c r="TX96" s="24"/>
      <c r="TY96" s="24"/>
      <c r="TZ96" s="24"/>
      <c r="UA96" s="24"/>
      <c r="UB96" s="24"/>
      <c r="UC96" s="24"/>
      <c r="UD96" s="24"/>
      <c r="UE96" s="24"/>
      <c r="UF96" s="24"/>
      <c r="UG96" s="24"/>
      <c r="UH96" s="24"/>
      <c r="UI96" s="24"/>
      <c r="UJ96" s="24"/>
      <c r="UK96" s="24"/>
      <c r="UL96" s="24"/>
      <c r="UM96" s="24"/>
      <c r="UN96" s="24"/>
      <c r="UO96" s="24"/>
      <c r="UP96" s="24"/>
      <c r="UQ96" s="24"/>
      <c r="UR96" s="24"/>
      <c r="US96" s="24"/>
      <c r="UT96" s="24"/>
      <c r="UU96" s="24"/>
      <c r="UV96" s="24"/>
      <c r="UW96" s="24"/>
      <c r="UX96" s="24"/>
      <c r="UY96" s="24"/>
      <c r="UZ96" s="24"/>
      <c r="VA96" s="24"/>
      <c r="VB96" s="24"/>
      <c r="VC96" s="24"/>
      <c r="VD96" s="24"/>
      <c r="VE96" s="24"/>
      <c r="VF96" s="24"/>
      <c r="VG96" s="24"/>
      <c r="VH96" s="24"/>
      <c r="VI96" s="24"/>
      <c r="VJ96" s="24"/>
      <c r="VK96" s="24"/>
      <c r="VL96" s="24"/>
      <c r="VM96" s="24"/>
      <c r="VN96" s="24"/>
      <c r="VO96" s="24"/>
      <c r="VP96" s="24"/>
      <c r="VQ96" s="24"/>
      <c r="VR96" s="24"/>
      <c r="VS96" s="24"/>
      <c r="VT96" s="24"/>
      <c r="VU96" s="24"/>
      <c r="VV96" s="24"/>
      <c r="VW96" s="24"/>
      <c r="VX96" s="24"/>
      <c r="VY96" s="24"/>
      <c r="VZ96" s="24"/>
      <c r="WA96" s="24"/>
      <c r="WB96" s="24"/>
      <c r="WC96" s="24"/>
      <c r="WD96" s="24"/>
      <c r="WE96" s="24"/>
      <c r="WF96" s="24"/>
      <c r="WG96" s="24"/>
      <c r="WH96" s="24"/>
      <c r="WI96" s="24"/>
      <c r="WJ96" s="24"/>
      <c r="WK96" s="24"/>
      <c r="WL96" s="24"/>
      <c r="WM96" s="24"/>
      <c r="WN96" s="24"/>
      <c r="WO96" s="24"/>
      <c r="WP96" s="24"/>
      <c r="WQ96" s="24"/>
      <c r="WR96" s="24"/>
      <c r="WS96" s="24"/>
      <c r="WT96" s="24"/>
      <c r="WU96" s="24"/>
      <c r="WV96" s="24"/>
      <c r="WW96" s="24"/>
      <c r="WX96" s="24"/>
      <c r="WY96" s="24"/>
      <c r="WZ96" s="24"/>
      <c r="XA96" s="24"/>
      <c r="XB96" s="24"/>
      <c r="XC96" s="24"/>
      <c r="XD96" s="24"/>
      <c r="XE96" s="24"/>
      <c r="XF96" s="24"/>
      <c r="XG96" s="24"/>
      <c r="XH96" s="24"/>
      <c r="XI96" s="24"/>
      <c r="XJ96" s="24"/>
      <c r="XK96" s="24"/>
      <c r="XL96" s="24"/>
      <c r="XM96" s="24"/>
      <c r="XN96" s="24"/>
      <c r="XO96" s="24"/>
      <c r="XP96" s="24"/>
      <c r="XQ96" s="24"/>
      <c r="XR96" s="24"/>
      <c r="XS96" s="24"/>
      <c r="XT96" s="24"/>
      <c r="XU96" s="24"/>
      <c r="XV96" s="24"/>
      <c r="XW96" s="24"/>
      <c r="XX96" s="24"/>
      <c r="XY96" s="24"/>
      <c r="XZ96" s="24"/>
      <c r="YA96" s="24"/>
      <c r="YB96" s="24"/>
      <c r="YC96" s="24"/>
      <c r="YD96" s="24"/>
      <c r="YE96" s="24"/>
      <c r="YF96" s="24"/>
      <c r="YG96" s="24"/>
      <c r="YH96" s="24"/>
      <c r="YI96" s="24"/>
      <c r="YJ96" s="24"/>
      <c r="YK96" s="24"/>
      <c r="YL96" s="24"/>
      <c r="YM96" s="24"/>
      <c r="YN96" s="24"/>
      <c r="YO96" s="24"/>
      <c r="YP96" s="24"/>
      <c r="YQ96" s="24"/>
      <c r="YR96" s="24"/>
      <c r="YS96" s="24"/>
      <c r="YT96" s="24"/>
      <c r="YU96" s="24"/>
      <c r="YV96" s="24"/>
      <c r="YW96" s="24"/>
      <c r="YX96" s="24"/>
      <c r="YY96" s="24"/>
      <c r="YZ96" s="24"/>
      <c r="ZA96" s="24"/>
      <c r="ZB96" s="24"/>
      <c r="ZC96" s="24"/>
      <c r="ZD96" s="24"/>
      <c r="ZE96" s="24"/>
      <c r="ZF96" s="24"/>
      <c r="ZG96" s="24"/>
      <c r="ZH96" s="24"/>
      <c r="ZI96" s="24"/>
      <c r="ZJ96" s="24"/>
      <c r="ZK96" s="24"/>
      <c r="ZL96" s="24"/>
      <c r="ZM96" s="24"/>
      <c r="ZN96" s="24"/>
      <c r="ZO96" s="24"/>
      <c r="ZP96" s="24"/>
      <c r="ZQ96" s="24"/>
      <c r="ZR96" s="24"/>
      <c r="ZS96" s="24"/>
      <c r="ZT96" s="24"/>
      <c r="ZU96" s="24"/>
      <c r="ZV96" s="24"/>
      <c r="ZW96" s="24"/>
      <c r="ZX96" s="24"/>
      <c r="ZY96" s="24"/>
      <c r="ZZ96" s="24"/>
      <c r="AAA96" s="24"/>
      <c r="AAB96" s="24"/>
      <c r="AAC96" s="24"/>
      <c r="AAD96" s="24"/>
      <c r="AAE96" s="24"/>
      <c r="AAF96" s="24"/>
      <c r="AAG96" s="24"/>
      <c r="AAH96" s="24"/>
      <c r="AAI96" s="24"/>
      <c r="AAJ96" s="24"/>
      <c r="AAK96" s="24"/>
      <c r="AAL96" s="24"/>
      <c r="AAM96" s="24"/>
      <c r="AAN96" s="24"/>
      <c r="AAO96" s="24"/>
      <c r="AAP96" s="24"/>
      <c r="AAQ96" s="24"/>
      <c r="AAR96" s="24"/>
      <c r="AAS96" s="24"/>
      <c r="AAT96" s="24"/>
      <c r="AAU96" s="24"/>
      <c r="AAV96" s="24"/>
      <c r="AAW96" s="24"/>
      <c r="AAX96" s="24"/>
      <c r="AAY96" s="24"/>
      <c r="AAZ96" s="24"/>
      <c r="ABA96" s="24"/>
      <c r="ABB96" s="24"/>
      <c r="ABC96" s="24"/>
      <c r="ABD96" s="24"/>
      <c r="ABE96" s="24"/>
      <c r="ABF96" s="24"/>
      <c r="ABG96" s="24"/>
      <c r="ABH96" s="24"/>
      <c r="ABI96" s="24"/>
      <c r="ABJ96" s="24"/>
      <c r="ABK96" s="24"/>
      <c r="ABL96" s="24"/>
      <c r="ABM96" s="24"/>
      <c r="ABN96" s="24"/>
      <c r="ABO96" s="24"/>
      <c r="ABP96" s="24"/>
      <c r="ABQ96" s="24"/>
      <c r="ABR96" s="24"/>
      <c r="ABS96" s="24"/>
      <c r="ABT96" s="24"/>
      <c r="ABU96" s="24"/>
      <c r="ABV96" s="24"/>
      <c r="ABW96" s="24"/>
      <c r="ABX96" s="24"/>
      <c r="ABY96" s="24"/>
      <c r="ABZ96" s="24"/>
      <c r="ACA96" s="24"/>
      <c r="ACB96" s="24"/>
      <c r="ACC96" s="24"/>
      <c r="ACD96" s="24"/>
      <c r="ACE96" s="24"/>
      <c r="ACF96" s="24"/>
      <c r="ACG96" s="24"/>
      <c r="ACH96" s="24"/>
      <c r="ACI96" s="24"/>
      <c r="ACJ96" s="24"/>
      <c r="ACK96" s="24"/>
      <c r="ACL96" s="24"/>
      <c r="ACM96" s="24"/>
      <c r="ACN96" s="24"/>
      <c r="ACO96" s="24"/>
      <c r="ACP96" s="24"/>
      <c r="ACQ96" s="24"/>
      <c r="ACR96" s="24"/>
      <c r="ACS96" s="24"/>
      <c r="ACT96" s="24"/>
      <c r="ACU96" s="24"/>
      <c r="ACV96" s="24"/>
      <c r="ACW96" s="24"/>
      <c r="ACX96" s="24"/>
      <c r="ACY96" s="24"/>
      <c r="ACZ96" s="24"/>
      <c r="ADA96" s="24"/>
      <c r="ADB96" s="24"/>
      <c r="ADC96" s="24"/>
      <c r="ADD96" s="24"/>
      <c r="ADE96" s="24"/>
      <c r="ADF96" s="24"/>
      <c r="ADG96" s="24"/>
      <c r="ADH96" s="24"/>
      <c r="ADI96" s="24"/>
      <c r="ADJ96" s="24"/>
      <c r="ADK96" s="24"/>
      <c r="ADL96" s="24"/>
      <c r="ADM96" s="24"/>
      <c r="ADN96" s="24"/>
      <c r="ADO96" s="24"/>
      <c r="ADP96" s="24"/>
      <c r="ADQ96" s="24"/>
      <c r="ADR96" s="24"/>
      <c r="ADS96" s="24"/>
      <c r="ADT96" s="24"/>
      <c r="ADU96" s="24"/>
      <c r="ADV96" s="24"/>
      <c r="ADW96" s="24"/>
      <c r="ADX96" s="24"/>
      <c r="ADY96" s="24"/>
      <c r="ADZ96" s="24"/>
      <c r="AEA96" s="24"/>
      <c r="AEB96" s="24"/>
      <c r="AEC96" s="24"/>
      <c r="AED96" s="24"/>
      <c r="AEE96" s="24"/>
      <c r="AEF96" s="24"/>
      <c r="AEG96" s="24"/>
      <c r="AEH96" s="24"/>
      <c r="AEI96" s="24"/>
      <c r="AEJ96" s="24"/>
      <c r="AEK96" s="24"/>
      <c r="AEL96" s="24"/>
      <c r="AEM96" s="24"/>
      <c r="AEN96" s="24"/>
      <c r="AEO96" s="24"/>
      <c r="AEP96" s="24"/>
      <c r="AEQ96" s="24"/>
      <c r="AER96" s="24"/>
      <c r="AES96" s="24"/>
      <c r="AET96" s="24"/>
      <c r="AEU96" s="24"/>
      <c r="AEV96" s="24"/>
      <c r="AEW96" s="24"/>
      <c r="AEX96" s="24"/>
      <c r="AEY96" s="24"/>
      <c r="AEZ96" s="24"/>
      <c r="AFA96" s="24"/>
      <c r="AFB96" s="24"/>
      <c r="AFC96" s="24"/>
      <c r="AFD96" s="24"/>
      <c r="AFE96" s="24"/>
      <c r="AFF96" s="24"/>
      <c r="AFG96" s="24"/>
      <c r="AFH96" s="24"/>
      <c r="AFI96" s="24"/>
      <c r="AFJ96" s="24"/>
      <c r="AFK96" s="24"/>
      <c r="AFL96" s="24"/>
      <c r="AFM96" s="24"/>
      <c r="AFN96" s="24"/>
      <c r="AFO96" s="24"/>
      <c r="AFP96" s="24"/>
      <c r="AFQ96" s="24"/>
      <c r="AFR96" s="24"/>
      <c r="AFS96" s="24"/>
      <c r="AFT96" s="24"/>
      <c r="AFU96" s="24"/>
      <c r="AFV96" s="24"/>
      <c r="AFW96" s="24"/>
      <c r="AFX96" s="24"/>
      <c r="AFY96" s="24"/>
      <c r="AFZ96" s="24"/>
      <c r="AGA96" s="24"/>
      <c r="AGB96" s="24"/>
      <c r="AGC96" s="24"/>
      <c r="AGD96" s="24"/>
      <c r="AGE96" s="24"/>
      <c r="AGF96" s="24"/>
      <c r="AGG96" s="24"/>
      <c r="AGH96" s="24"/>
      <c r="AGI96" s="24"/>
      <c r="AGJ96" s="24"/>
      <c r="AGK96" s="24"/>
      <c r="AGL96" s="24"/>
      <c r="AGM96" s="24"/>
      <c r="AGN96" s="24"/>
      <c r="AGO96" s="24"/>
      <c r="AGP96" s="24"/>
      <c r="AGQ96" s="24"/>
      <c r="AGR96" s="24"/>
      <c r="AGS96" s="24"/>
      <c r="AGT96" s="24"/>
      <c r="AGU96" s="24"/>
      <c r="AGV96" s="24"/>
      <c r="AGW96" s="24"/>
      <c r="AGX96" s="24"/>
      <c r="AGY96" s="24"/>
      <c r="AGZ96" s="24"/>
      <c r="AHA96" s="24"/>
      <c r="AHB96" s="24"/>
      <c r="AHC96" s="24"/>
      <c r="AHD96" s="24"/>
      <c r="AHE96" s="24"/>
      <c r="AHF96" s="24"/>
      <c r="AHG96" s="24"/>
      <c r="AHH96" s="24"/>
      <c r="AHI96" s="24"/>
      <c r="AHJ96" s="24"/>
      <c r="AHK96" s="24"/>
      <c r="AHL96" s="24"/>
      <c r="AHM96" s="24"/>
      <c r="AHN96" s="24"/>
      <c r="AHO96" s="24"/>
      <c r="AHP96" s="24"/>
      <c r="AHQ96" s="24"/>
      <c r="AHR96" s="24"/>
      <c r="AHS96" s="24"/>
      <c r="AHT96" s="24"/>
      <c r="AHU96" s="24"/>
      <c r="AHV96" s="24"/>
      <c r="AHW96" s="24"/>
      <c r="AHX96" s="24"/>
      <c r="AHY96" s="24"/>
      <c r="AHZ96" s="24"/>
      <c r="AIA96" s="24"/>
      <c r="AIB96" s="24"/>
      <c r="AIC96" s="24"/>
      <c r="AID96" s="24"/>
      <c r="AIE96" s="24"/>
      <c r="AIF96" s="24"/>
      <c r="AIG96" s="24"/>
      <c r="AIH96" s="24"/>
      <c r="AII96" s="24"/>
      <c r="AIJ96" s="24"/>
      <c r="AIK96" s="24"/>
      <c r="AIL96" s="24"/>
      <c r="AIM96" s="24"/>
      <c r="AIN96" s="24"/>
      <c r="AIO96" s="24"/>
      <c r="AIP96" s="24"/>
      <c r="AIQ96" s="24"/>
      <c r="AIR96" s="24"/>
      <c r="AIS96" s="24"/>
      <c r="AIT96" s="24"/>
      <c r="AIU96" s="24"/>
      <c r="AIV96" s="24"/>
      <c r="AIW96" s="24"/>
      <c r="AIX96" s="24"/>
      <c r="AIY96" s="24"/>
      <c r="AIZ96" s="24"/>
      <c r="AJA96" s="24"/>
      <c r="AJB96" s="24"/>
      <c r="AJC96" s="24"/>
      <c r="AJD96" s="24"/>
      <c r="AJE96" s="24"/>
      <c r="AJF96" s="24"/>
      <c r="AJG96" s="24"/>
      <c r="AJH96" s="24"/>
      <c r="AJI96" s="24"/>
      <c r="AJJ96" s="24"/>
      <c r="AJK96" s="24"/>
      <c r="AJL96" s="24"/>
      <c r="AJM96" s="24"/>
      <c r="AJN96" s="24"/>
      <c r="AJO96" s="24"/>
      <c r="AJP96" s="24"/>
      <c r="AJQ96" s="24"/>
      <c r="AJR96" s="24"/>
      <c r="AJS96" s="24"/>
      <c r="AJT96" s="24"/>
      <c r="AJU96" s="24"/>
      <c r="AJV96" s="24"/>
      <c r="AJW96" s="24"/>
      <c r="AJX96" s="24"/>
      <c r="AJY96" s="24"/>
      <c r="AJZ96" s="24"/>
      <c r="AKA96" s="24"/>
      <c r="AKB96" s="24"/>
      <c r="AKC96" s="24"/>
      <c r="AKD96" s="24"/>
      <c r="AKE96" s="24"/>
      <c r="AKF96" s="24"/>
      <c r="AKG96" s="24"/>
      <c r="AKH96" s="24"/>
      <c r="AKI96" s="24"/>
      <c r="AKJ96" s="24"/>
      <c r="AKK96" s="24"/>
      <c r="AKL96" s="24"/>
      <c r="AKM96" s="24"/>
      <c r="AKN96" s="24"/>
      <c r="AKO96" s="24"/>
      <c r="AKP96" s="24"/>
      <c r="AKQ96" s="24"/>
      <c r="AKR96" s="24"/>
      <c r="AKS96" s="24"/>
      <c r="AKT96" s="24"/>
      <c r="AKU96" s="24"/>
      <c r="AKV96" s="24"/>
      <c r="AKW96" s="24"/>
      <c r="AKX96" s="24"/>
      <c r="AKY96" s="24"/>
      <c r="AKZ96" s="24"/>
      <c r="ALA96" s="24"/>
      <c r="ALB96" s="24"/>
      <c r="ALC96" s="24"/>
      <c r="ALD96" s="24"/>
      <c r="ALE96" s="24"/>
      <c r="ALF96" s="24"/>
      <c r="ALG96" s="24"/>
      <c r="ALH96" s="24"/>
      <c r="ALI96" s="24"/>
      <c r="ALJ96" s="24"/>
      <c r="ALK96" s="24"/>
      <c r="ALL96" s="24"/>
      <c r="ALM96" s="24"/>
      <c r="ALN96" s="24"/>
      <c r="ALO96" s="24"/>
      <c r="ALP96" s="24"/>
      <c r="ALQ96" s="24"/>
      <c r="ALR96" s="24"/>
      <c r="ALS96" s="24"/>
      <c r="ALT96" s="24"/>
      <c r="ALU96" s="24"/>
      <c r="ALV96" s="24"/>
      <c r="ALW96" s="24"/>
      <c r="ALX96" s="24"/>
      <c r="ALY96" s="24"/>
      <c r="ALZ96" s="24"/>
      <c r="AMA96" s="24"/>
      <c r="AMB96" s="24"/>
      <c r="AMC96" s="24"/>
    </row>
    <row r="97" spans="1:1017" s="61" customFormat="1">
      <c r="A97" s="132" t="s">
        <v>268</v>
      </c>
      <c r="B97" s="133" t="s">
        <v>266</v>
      </c>
      <c r="C97" s="145" t="s">
        <v>267</v>
      </c>
      <c r="D97" s="133" t="s">
        <v>46</v>
      </c>
      <c r="E97" s="150" t="s">
        <v>63</v>
      </c>
      <c r="F97" s="112">
        <f>F95</f>
        <v>955.84</v>
      </c>
      <c r="G97" s="60">
        <v>3.11</v>
      </c>
      <c r="H97" s="83">
        <f t="shared" si="33"/>
        <v>0.21229999999999999</v>
      </c>
      <c r="I97" s="60">
        <f t="shared" si="30"/>
        <v>3.77</v>
      </c>
      <c r="J97" s="60">
        <f t="shared" si="31"/>
        <v>2972.66</v>
      </c>
      <c r="K97" s="60">
        <f t="shared" si="32"/>
        <v>3603.51</v>
      </c>
      <c r="L97" s="58"/>
      <c r="M97" s="24"/>
      <c r="N97" s="24"/>
      <c r="O97" s="24"/>
      <c r="P97" s="24"/>
      <c r="Q97" s="24"/>
      <c r="R97" s="24"/>
      <c r="S97" s="24"/>
      <c r="T97" s="24"/>
      <c r="U97" s="24"/>
      <c r="V97" s="24"/>
      <c r="W97" s="24"/>
      <c r="X97" s="24"/>
      <c r="Y97" s="24"/>
      <c r="Z97" s="24"/>
      <c r="AA97" s="24"/>
      <c r="AB97" s="24"/>
      <c r="AC97" s="24"/>
      <c r="AD97" s="24"/>
      <c r="AE97" s="24"/>
      <c r="AF97" s="24"/>
      <c r="AG97" s="24"/>
      <c r="AH97" s="24"/>
      <c r="AI97" s="24"/>
      <c r="AJ97" s="24"/>
      <c r="AK97" s="24"/>
      <c r="AL97" s="24"/>
      <c r="AM97" s="24"/>
      <c r="AN97" s="24"/>
      <c r="AO97" s="24"/>
      <c r="AP97" s="24"/>
      <c r="AQ97" s="24"/>
      <c r="AR97" s="24"/>
      <c r="AS97" s="24"/>
      <c r="AT97" s="24"/>
      <c r="AU97" s="24"/>
      <c r="AV97" s="24"/>
      <c r="AW97" s="24"/>
      <c r="AX97" s="24"/>
      <c r="AY97" s="24"/>
      <c r="AZ97" s="24"/>
      <c r="BA97" s="24"/>
      <c r="BB97" s="24"/>
      <c r="BC97" s="24"/>
      <c r="BD97" s="24"/>
      <c r="BE97" s="24"/>
      <c r="BF97" s="24"/>
      <c r="BG97" s="24"/>
      <c r="BH97" s="24"/>
      <c r="BI97" s="24"/>
      <c r="BJ97" s="24"/>
      <c r="BK97" s="24"/>
      <c r="BL97" s="24"/>
      <c r="BM97" s="24"/>
      <c r="BN97" s="24"/>
      <c r="BO97" s="24"/>
      <c r="BP97" s="24"/>
      <c r="BQ97" s="24"/>
      <c r="BR97" s="24"/>
      <c r="BS97" s="24"/>
      <c r="BT97" s="24"/>
      <c r="BU97" s="24"/>
      <c r="BV97" s="24"/>
      <c r="BW97" s="24"/>
      <c r="BX97" s="24"/>
      <c r="BY97" s="24"/>
      <c r="BZ97" s="24"/>
      <c r="CA97" s="24"/>
      <c r="CB97" s="24"/>
      <c r="CC97" s="24"/>
      <c r="CD97" s="24"/>
      <c r="CE97" s="24"/>
      <c r="CF97" s="24"/>
      <c r="CG97" s="24"/>
      <c r="CH97" s="24"/>
      <c r="CI97" s="24"/>
      <c r="CJ97" s="24"/>
      <c r="CK97" s="24"/>
      <c r="CL97" s="24"/>
      <c r="CM97" s="24"/>
      <c r="CN97" s="24"/>
      <c r="CO97" s="24"/>
      <c r="CP97" s="24"/>
      <c r="CQ97" s="24"/>
      <c r="CR97" s="24"/>
      <c r="CS97" s="24"/>
      <c r="CT97" s="24"/>
      <c r="CU97" s="24"/>
      <c r="CV97" s="24"/>
      <c r="CW97" s="24"/>
      <c r="CX97" s="24"/>
      <c r="CY97" s="24"/>
      <c r="CZ97" s="24"/>
      <c r="DA97" s="24"/>
      <c r="DB97" s="24"/>
      <c r="DC97" s="24"/>
      <c r="DD97" s="24"/>
      <c r="DE97" s="24"/>
      <c r="DF97" s="24"/>
      <c r="DG97" s="24"/>
      <c r="DH97" s="24"/>
      <c r="DI97" s="24"/>
      <c r="DJ97" s="24"/>
      <c r="DK97" s="24"/>
      <c r="DL97" s="24"/>
      <c r="DM97" s="24"/>
      <c r="DN97" s="24"/>
      <c r="DO97" s="24"/>
      <c r="DP97" s="24"/>
      <c r="DQ97" s="24"/>
      <c r="DR97" s="24"/>
      <c r="DS97" s="24"/>
      <c r="DT97" s="24"/>
      <c r="DU97" s="24"/>
      <c r="DV97" s="24"/>
      <c r="DW97" s="24"/>
      <c r="DX97" s="24"/>
      <c r="DY97" s="24"/>
      <c r="DZ97" s="24"/>
      <c r="EA97" s="24"/>
      <c r="EB97" s="24"/>
      <c r="EC97" s="24"/>
      <c r="ED97" s="24"/>
      <c r="EE97" s="24"/>
      <c r="EF97" s="24"/>
      <c r="EG97" s="24"/>
      <c r="EH97" s="24"/>
      <c r="EI97" s="24"/>
      <c r="EJ97" s="24"/>
      <c r="EK97" s="24"/>
      <c r="EL97" s="24"/>
      <c r="EM97" s="24"/>
      <c r="EN97" s="24"/>
      <c r="EO97" s="24"/>
      <c r="EP97" s="24"/>
      <c r="EQ97" s="24"/>
      <c r="ER97" s="24"/>
      <c r="ES97" s="24"/>
      <c r="ET97" s="24"/>
      <c r="EU97" s="24"/>
      <c r="EV97" s="24"/>
      <c r="EW97" s="24"/>
      <c r="EX97" s="24"/>
      <c r="EY97" s="24"/>
      <c r="EZ97" s="24"/>
      <c r="FA97" s="24"/>
      <c r="FB97" s="24"/>
      <c r="FC97" s="24"/>
      <c r="FD97" s="24"/>
      <c r="FE97" s="24"/>
      <c r="FF97" s="24"/>
      <c r="FG97" s="24"/>
      <c r="FH97" s="24"/>
      <c r="FI97" s="24"/>
      <c r="FJ97" s="24"/>
      <c r="FK97" s="24"/>
      <c r="FL97" s="24"/>
      <c r="FM97" s="24"/>
      <c r="FN97" s="24"/>
      <c r="FO97" s="24"/>
      <c r="FP97" s="24"/>
      <c r="FQ97" s="24"/>
      <c r="FR97" s="24"/>
      <c r="FS97" s="24"/>
      <c r="FT97" s="24"/>
      <c r="FU97" s="24"/>
      <c r="FV97" s="24"/>
      <c r="FW97" s="24"/>
      <c r="FX97" s="24"/>
      <c r="FY97" s="24"/>
      <c r="FZ97" s="24"/>
      <c r="GA97" s="24"/>
      <c r="GB97" s="24"/>
      <c r="GC97" s="24"/>
      <c r="GD97" s="24"/>
      <c r="GE97" s="24"/>
      <c r="GF97" s="24"/>
      <c r="GG97" s="24"/>
      <c r="GH97" s="24"/>
      <c r="GI97" s="24"/>
      <c r="GJ97" s="24"/>
      <c r="GK97" s="24"/>
      <c r="GL97" s="24"/>
      <c r="GM97" s="24"/>
      <c r="GN97" s="24"/>
      <c r="GO97" s="24"/>
      <c r="GP97" s="24"/>
      <c r="GQ97" s="24"/>
      <c r="GR97" s="24"/>
      <c r="GS97" s="24"/>
      <c r="GT97" s="24"/>
      <c r="GU97" s="24"/>
      <c r="GV97" s="24"/>
      <c r="GW97" s="24"/>
      <c r="GX97" s="24"/>
      <c r="GY97" s="24"/>
      <c r="GZ97" s="24"/>
      <c r="HA97" s="24"/>
      <c r="HB97" s="24"/>
      <c r="HC97" s="24"/>
      <c r="HD97" s="24"/>
      <c r="HE97" s="24"/>
      <c r="HF97" s="24"/>
      <c r="HG97" s="24"/>
      <c r="HH97" s="24"/>
      <c r="HI97" s="24"/>
      <c r="HJ97" s="24"/>
      <c r="HK97" s="24"/>
      <c r="HL97" s="24"/>
      <c r="HM97" s="24"/>
      <c r="HN97" s="24"/>
      <c r="HO97" s="24"/>
      <c r="HP97" s="24"/>
      <c r="HQ97" s="24"/>
      <c r="HR97" s="24"/>
      <c r="HS97" s="24"/>
      <c r="HT97" s="24"/>
      <c r="HU97" s="24"/>
      <c r="HV97" s="24"/>
      <c r="HW97" s="24"/>
      <c r="HX97" s="24"/>
      <c r="HY97" s="24"/>
      <c r="HZ97" s="24"/>
      <c r="IA97" s="24"/>
      <c r="IB97" s="24"/>
      <c r="IC97" s="24"/>
      <c r="ID97" s="24"/>
      <c r="IE97" s="24"/>
      <c r="IF97" s="24"/>
      <c r="IG97" s="24"/>
      <c r="IH97" s="24"/>
      <c r="II97" s="24"/>
      <c r="IJ97" s="24"/>
      <c r="IK97" s="24"/>
      <c r="IL97" s="24"/>
      <c r="IM97" s="24"/>
      <c r="IN97" s="24"/>
      <c r="IO97" s="24"/>
      <c r="IP97" s="24"/>
      <c r="IQ97" s="24"/>
      <c r="IR97" s="24"/>
      <c r="IS97" s="24"/>
      <c r="IT97" s="24"/>
      <c r="IU97" s="24"/>
      <c r="IV97" s="24"/>
      <c r="IW97" s="24"/>
      <c r="IX97" s="24"/>
      <c r="IY97" s="24"/>
      <c r="IZ97" s="24"/>
      <c r="JA97" s="24"/>
      <c r="JB97" s="24"/>
      <c r="JC97" s="24"/>
      <c r="JD97" s="24"/>
      <c r="JE97" s="24"/>
      <c r="JF97" s="24"/>
      <c r="JG97" s="24"/>
      <c r="JH97" s="24"/>
      <c r="JI97" s="24"/>
      <c r="JJ97" s="24"/>
      <c r="JK97" s="24"/>
      <c r="JL97" s="24"/>
      <c r="JM97" s="24"/>
      <c r="JN97" s="24"/>
      <c r="JO97" s="24"/>
      <c r="JP97" s="24"/>
      <c r="JQ97" s="24"/>
      <c r="JR97" s="24"/>
      <c r="JS97" s="24"/>
      <c r="JT97" s="24"/>
      <c r="JU97" s="24"/>
      <c r="JV97" s="24"/>
      <c r="JW97" s="24"/>
      <c r="JX97" s="24"/>
      <c r="JY97" s="24"/>
      <c r="JZ97" s="24"/>
      <c r="KA97" s="24"/>
      <c r="KB97" s="24"/>
      <c r="KC97" s="24"/>
      <c r="KD97" s="24"/>
      <c r="KE97" s="24"/>
      <c r="KF97" s="24"/>
      <c r="KG97" s="24"/>
      <c r="KH97" s="24"/>
      <c r="KI97" s="24"/>
      <c r="KJ97" s="24"/>
      <c r="KK97" s="24"/>
      <c r="KL97" s="24"/>
      <c r="KM97" s="24"/>
      <c r="KN97" s="24"/>
      <c r="KO97" s="24"/>
      <c r="KP97" s="24"/>
      <c r="KQ97" s="24"/>
      <c r="KR97" s="24"/>
      <c r="KS97" s="24"/>
      <c r="KT97" s="24"/>
      <c r="KU97" s="24"/>
      <c r="KV97" s="24"/>
      <c r="KW97" s="24"/>
      <c r="KX97" s="24"/>
      <c r="KY97" s="24"/>
      <c r="KZ97" s="24"/>
      <c r="LA97" s="24"/>
      <c r="LB97" s="24"/>
      <c r="LC97" s="24"/>
      <c r="LD97" s="24"/>
      <c r="LE97" s="24"/>
      <c r="LF97" s="24"/>
      <c r="LG97" s="24"/>
      <c r="LH97" s="24"/>
      <c r="LI97" s="24"/>
      <c r="LJ97" s="24"/>
      <c r="LK97" s="24"/>
      <c r="LL97" s="24"/>
      <c r="LM97" s="24"/>
      <c r="LN97" s="24"/>
      <c r="LO97" s="24"/>
      <c r="LP97" s="24"/>
      <c r="LQ97" s="24"/>
      <c r="LR97" s="24"/>
      <c r="LS97" s="24"/>
      <c r="LT97" s="24"/>
      <c r="LU97" s="24"/>
      <c r="LV97" s="24"/>
      <c r="LW97" s="24"/>
      <c r="LX97" s="24"/>
      <c r="LY97" s="24"/>
      <c r="LZ97" s="24"/>
      <c r="MA97" s="24"/>
      <c r="MB97" s="24"/>
      <c r="MC97" s="24"/>
      <c r="MD97" s="24"/>
      <c r="ME97" s="24"/>
      <c r="MF97" s="24"/>
      <c r="MG97" s="24"/>
      <c r="MH97" s="24"/>
      <c r="MI97" s="24"/>
      <c r="MJ97" s="24"/>
      <c r="MK97" s="24"/>
      <c r="ML97" s="24"/>
      <c r="MM97" s="24"/>
      <c r="MN97" s="24"/>
      <c r="MO97" s="24"/>
      <c r="MP97" s="24"/>
      <c r="MQ97" s="24"/>
      <c r="MR97" s="24"/>
      <c r="MS97" s="24"/>
      <c r="MT97" s="24"/>
      <c r="MU97" s="24"/>
      <c r="MV97" s="24"/>
      <c r="MW97" s="24"/>
      <c r="MX97" s="24"/>
      <c r="MY97" s="24"/>
      <c r="MZ97" s="24"/>
      <c r="NA97" s="24"/>
      <c r="NB97" s="24"/>
      <c r="NC97" s="24"/>
      <c r="ND97" s="24"/>
      <c r="NE97" s="24"/>
      <c r="NF97" s="24"/>
      <c r="NG97" s="24"/>
      <c r="NH97" s="24"/>
      <c r="NI97" s="24"/>
      <c r="NJ97" s="24"/>
      <c r="NK97" s="24"/>
      <c r="NL97" s="24"/>
      <c r="NM97" s="24"/>
      <c r="NN97" s="24"/>
      <c r="NO97" s="24"/>
      <c r="NP97" s="24"/>
      <c r="NQ97" s="24"/>
      <c r="NR97" s="24"/>
      <c r="NS97" s="24"/>
      <c r="NT97" s="24"/>
      <c r="NU97" s="24"/>
      <c r="NV97" s="24"/>
      <c r="NW97" s="24"/>
      <c r="NX97" s="24"/>
      <c r="NY97" s="24"/>
      <c r="NZ97" s="24"/>
      <c r="OA97" s="24"/>
      <c r="OB97" s="24"/>
      <c r="OC97" s="24"/>
      <c r="OD97" s="24"/>
      <c r="OE97" s="24"/>
      <c r="OF97" s="24"/>
      <c r="OG97" s="24"/>
      <c r="OH97" s="24"/>
      <c r="OI97" s="24"/>
      <c r="OJ97" s="24"/>
      <c r="OK97" s="24"/>
      <c r="OL97" s="24"/>
      <c r="OM97" s="24"/>
      <c r="ON97" s="24"/>
      <c r="OO97" s="24"/>
      <c r="OP97" s="24"/>
      <c r="OQ97" s="24"/>
      <c r="OR97" s="24"/>
      <c r="OS97" s="24"/>
      <c r="OT97" s="24"/>
      <c r="OU97" s="24"/>
      <c r="OV97" s="24"/>
      <c r="OW97" s="24"/>
      <c r="OX97" s="24"/>
      <c r="OY97" s="24"/>
      <c r="OZ97" s="24"/>
      <c r="PA97" s="24"/>
      <c r="PB97" s="24"/>
      <c r="PC97" s="24"/>
      <c r="PD97" s="24"/>
      <c r="PE97" s="24"/>
      <c r="PF97" s="24"/>
      <c r="PG97" s="24"/>
      <c r="PH97" s="24"/>
      <c r="PI97" s="24"/>
      <c r="PJ97" s="24"/>
      <c r="PK97" s="24"/>
      <c r="PL97" s="24"/>
      <c r="PM97" s="24"/>
      <c r="PN97" s="24"/>
      <c r="PO97" s="24"/>
      <c r="PP97" s="24"/>
      <c r="PQ97" s="24"/>
      <c r="PR97" s="24"/>
      <c r="PS97" s="24"/>
      <c r="PT97" s="24"/>
      <c r="PU97" s="24"/>
      <c r="PV97" s="24"/>
      <c r="PW97" s="24"/>
      <c r="PX97" s="24"/>
      <c r="PY97" s="24"/>
      <c r="PZ97" s="24"/>
      <c r="QA97" s="24"/>
      <c r="QB97" s="24"/>
      <c r="QC97" s="24"/>
      <c r="QD97" s="24"/>
      <c r="QE97" s="24"/>
      <c r="QF97" s="24"/>
      <c r="QG97" s="24"/>
      <c r="QH97" s="24"/>
      <c r="QI97" s="24"/>
      <c r="QJ97" s="24"/>
      <c r="QK97" s="24"/>
      <c r="QL97" s="24"/>
      <c r="QM97" s="24"/>
      <c r="QN97" s="24"/>
      <c r="QO97" s="24"/>
      <c r="QP97" s="24"/>
      <c r="QQ97" s="24"/>
      <c r="QR97" s="24"/>
      <c r="QS97" s="24"/>
      <c r="QT97" s="24"/>
      <c r="QU97" s="24"/>
      <c r="QV97" s="24"/>
      <c r="QW97" s="24"/>
      <c r="QX97" s="24"/>
      <c r="QY97" s="24"/>
      <c r="QZ97" s="24"/>
      <c r="RA97" s="24"/>
      <c r="RB97" s="24"/>
      <c r="RC97" s="24"/>
      <c r="RD97" s="24"/>
      <c r="RE97" s="24"/>
      <c r="RF97" s="24"/>
      <c r="RG97" s="24"/>
      <c r="RH97" s="24"/>
      <c r="RI97" s="24"/>
      <c r="RJ97" s="24"/>
      <c r="RK97" s="24"/>
      <c r="RL97" s="24"/>
      <c r="RM97" s="24"/>
      <c r="RN97" s="24"/>
      <c r="RO97" s="24"/>
      <c r="RP97" s="24"/>
      <c r="RQ97" s="24"/>
      <c r="RR97" s="24"/>
      <c r="RS97" s="24"/>
      <c r="RT97" s="24"/>
      <c r="RU97" s="24"/>
      <c r="RV97" s="24"/>
      <c r="RW97" s="24"/>
      <c r="RX97" s="24"/>
      <c r="RY97" s="24"/>
      <c r="RZ97" s="24"/>
      <c r="SA97" s="24"/>
      <c r="SB97" s="24"/>
      <c r="SC97" s="24"/>
      <c r="SD97" s="24"/>
      <c r="SE97" s="24"/>
      <c r="SF97" s="24"/>
      <c r="SG97" s="24"/>
      <c r="SH97" s="24"/>
      <c r="SI97" s="24"/>
      <c r="SJ97" s="24"/>
      <c r="SK97" s="24"/>
      <c r="SL97" s="24"/>
      <c r="SM97" s="24"/>
      <c r="SN97" s="24"/>
      <c r="SO97" s="24"/>
      <c r="SP97" s="24"/>
      <c r="SQ97" s="24"/>
      <c r="SR97" s="24"/>
      <c r="SS97" s="24"/>
      <c r="ST97" s="24"/>
      <c r="SU97" s="24"/>
      <c r="SV97" s="24"/>
      <c r="SW97" s="24"/>
      <c r="SX97" s="24"/>
      <c r="SY97" s="24"/>
      <c r="SZ97" s="24"/>
      <c r="TA97" s="24"/>
      <c r="TB97" s="24"/>
      <c r="TC97" s="24"/>
      <c r="TD97" s="24"/>
      <c r="TE97" s="24"/>
      <c r="TF97" s="24"/>
      <c r="TG97" s="24"/>
      <c r="TH97" s="24"/>
      <c r="TI97" s="24"/>
      <c r="TJ97" s="24"/>
      <c r="TK97" s="24"/>
      <c r="TL97" s="24"/>
      <c r="TM97" s="24"/>
      <c r="TN97" s="24"/>
      <c r="TO97" s="24"/>
      <c r="TP97" s="24"/>
      <c r="TQ97" s="24"/>
      <c r="TR97" s="24"/>
      <c r="TS97" s="24"/>
      <c r="TT97" s="24"/>
      <c r="TU97" s="24"/>
      <c r="TV97" s="24"/>
      <c r="TW97" s="24"/>
      <c r="TX97" s="24"/>
      <c r="TY97" s="24"/>
      <c r="TZ97" s="24"/>
      <c r="UA97" s="24"/>
      <c r="UB97" s="24"/>
      <c r="UC97" s="24"/>
      <c r="UD97" s="24"/>
      <c r="UE97" s="24"/>
      <c r="UF97" s="24"/>
      <c r="UG97" s="24"/>
      <c r="UH97" s="24"/>
      <c r="UI97" s="24"/>
      <c r="UJ97" s="24"/>
      <c r="UK97" s="24"/>
      <c r="UL97" s="24"/>
      <c r="UM97" s="24"/>
      <c r="UN97" s="24"/>
      <c r="UO97" s="24"/>
      <c r="UP97" s="24"/>
      <c r="UQ97" s="24"/>
      <c r="UR97" s="24"/>
      <c r="US97" s="24"/>
      <c r="UT97" s="24"/>
      <c r="UU97" s="24"/>
      <c r="UV97" s="24"/>
      <c r="UW97" s="24"/>
      <c r="UX97" s="24"/>
      <c r="UY97" s="24"/>
      <c r="UZ97" s="24"/>
      <c r="VA97" s="24"/>
      <c r="VB97" s="24"/>
      <c r="VC97" s="24"/>
      <c r="VD97" s="24"/>
      <c r="VE97" s="24"/>
      <c r="VF97" s="24"/>
      <c r="VG97" s="24"/>
      <c r="VH97" s="24"/>
      <c r="VI97" s="24"/>
      <c r="VJ97" s="24"/>
      <c r="VK97" s="24"/>
      <c r="VL97" s="24"/>
      <c r="VM97" s="24"/>
      <c r="VN97" s="24"/>
      <c r="VO97" s="24"/>
      <c r="VP97" s="24"/>
      <c r="VQ97" s="24"/>
      <c r="VR97" s="24"/>
      <c r="VS97" s="24"/>
      <c r="VT97" s="24"/>
      <c r="VU97" s="24"/>
      <c r="VV97" s="24"/>
      <c r="VW97" s="24"/>
      <c r="VX97" s="24"/>
      <c r="VY97" s="24"/>
      <c r="VZ97" s="24"/>
      <c r="WA97" s="24"/>
      <c r="WB97" s="24"/>
      <c r="WC97" s="24"/>
      <c r="WD97" s="24"/>
      <c r="WE97" s="24"/>
      <c r="WF97" s="24"/>
      <c r="WG97" s="24"/>
      <c r="WH97" s="24"/>
      <c r="WI97" s="24"/>
      <c r="WJ97" s="24"/>
      <c r="WK97" s="24"/>
      <c r="WL97" s="24"/>
      <c r="WM97" s="24"/>
      <c r="WN97" s="24"/>
      <c r="WO97" s="24"/>
      <c r="WP97" s="24"/>
      <c r="WQ97" s="24"/>
      <c r="WR97" s="24"/>
      <c r="WS97" s="24"/>
      <c r="WT97" s="24"/>
      <c r="WU97" s="24"/>
      <c r="WV97" s="24"/>
      <c r="WW97" s="24"/>
      <c r="WX97" s="24"/>
      <c r="WY97" s="24"/>
      <c r="WZ97" s="24"/>
      <c r="XA97" s="24"/>
      <c r="XB97" s="24"/>
      <c r="XC97" s="24"/>
      <c r="XD97" s="24"/>
      <c r="XE97" s="24"/>
      <c r="XF97" s="24"/>
      <c r="XG97" s="24"/>
      <c r="XH97" s="24"/>
      <c r="XI97" s="24"/>
      <c r="XJ97" s="24"/>
      <c r="XK97" s="24"/>
      <c r="XL97" s="24"/>
      <c r="XM97" s="24"/>
      <c r="XN97" s="24"/>
      <c r="XO97" s="24"/>
      <c r="XP97" s="24"/>
      <c r="XQ97" s="24"/>
      <c r="XR97" s="24"/>
      <c r="XS97" s="24"/>
      <c r="XT97" s="24"/>
      <c r="XU97" s="24"/>
      <c r="XV97" s="24"/>
      <c r="XW97" s="24"/>
      <c r="XX97" s="24"/>
      <c r="XY97" s="24"/>
      <c r="XZ97" s="24"/>
      <c r="YA97" s="24"/>
      <c r="YB97" s="24"/>
      <c r="YC97" s="24"/>
      <c r="YD97" s="24"/>
      <c r="YE97" s="24"/>
      <c r="YF97" s="24"/>
      <c r="YG97" s="24"/>
      <c r="YH97" s="24"/>
      <c r="YI97" s="24"/>
      <c r="YJ97" s="24"/>
      <c r="YK97" s="24"/>
      <c r="YL97" s="24"/>
      <c r="YM97" s="24"/>
      <c r="YN97" s="24"/>
      <c r="YO97" s="24"/>
      <c r="YP97" s="24"/>
      <c r="YQ97" s="24"/>
      <c r="YR97" s="24"/>
      <c r="YS97" s="24"/>
      <c r="YT97" s="24"/>
      <c r="YU97" s="24"/>
      <c r="YV97" s="24"/>
      <c r="YW97" s="24"/>
      <c r="YX97" s="24"/>
      <c r="YY97" s="24"/>
      <c r="YZ97" s="24"/>
      <c r="ZA97" s="24"/>
      <c r="ZB97" s="24"/>
      <c r="ZC97" s="24"/>
      <c r="ZD97" s="24"/>
      <c r="ZE97" s="24"/>
      <c r="ZF97" s="24"/>
      <c r="ZG97" s="24"/>
      <c r="ZH97" s="24"/>
      <c r="ZI97" s="24"/>
      <c r="ZJ97" s="24"/>
      <c r="ZK97" s="24"/>
      <c r="ZL97" s="24"/>
      <c r="ZM97" s="24"/>
      <c r="ZN97" s="24"/>
      <c r="ZO97" s="24"/>
      <c r="ZP97" s="24"/>
      <c r="ZQ97" s="24"/>
      <c r="ZR97" s="24"/>
      <c r="ZS97" s="24"/>
      <c r="ZT97" s="24"/>
      <c r="ZU97" s="24"/>
      <c r="ZV97" s="24"/>
      <c r="ZW97" s="24"/>
      <c r="ZX97" s="24"/>
      <c r="ZY97" s="24"/>
      <c r="ZZ97" s="24"/>
      <c r="AAA97" s="24"/>
      <c r="AAB97" s="24"/>
      <c r="AAC97" s="24"/>
      <c r="AAD97" s="24"/>
      <c r="AAE97" s="24"/>
      <c r="AAF97" s="24"/>
      <c r="AAG97" s="24"/>
      <c r="AAH97" s="24"/>
      <c r="AAI97" s="24"/>
      <c r="AAJ97" s="24"/>
      <c r="AAK97" s="24"/>
      <c r="AAL97" s="24"/>
      <c r="AAM97" s="24"/>
      <c r="AAN97" s="24"/>
      <c r="AAO97" s="24"/>
      <c r="AAP97" s="24"/>
      <c r="AAQ97" s="24"/>
      <c r="AAR97" s="24"/>
      <c r="AAS97" s="24"/>
      <c r="AAT97" s="24"/>
      <c r="AAU97" s="24"/>
      <c r="AAV97" s="24"/>
      <c r="AAW97" s="24"/>
      <c r="AAX97" s="24"/>
      <c r="AAY97" s="24"/>
      <c r="AAZ97" s="24"/>
      <c r="ABA97" s="24"/>
      <c r="ABB97" s="24"/>
      <c r="ABC97" s="24"/>
      <c r="ABD97" s="24"/>
      <c r="ABE97" s="24"/>
      <c r="ABF97" s="24"/>
      <c r="ABG97" s="24"/>
      <c r="ABH97" s="24"/>
      <c r="ABI97" s="24"/>
      <c r="ABJ97" s="24"/>
      <c r="ABK97" s="24"/>
      <c r="ABL97" s="24"/>
      <c r="ABM97" s="24"/>
      <c r="ABN97" s="24"/>
      <c r="ABO97" s="24"/>
      <c r="ABP97" s="24"/>
      <c r="ABQ97" s="24"/>
      <c r="ABR97" s="24"/>
      <c r="ABS97" s="24"/>
      <c r="ABT97" s="24"/>
      <c r="ABU97" s="24"/>
      <c r="ABV97" s="24"/>
      <c r="ABW97" s="24"/>
      <c r="ABX97" s="24"/>
      <c r="ABY97" s="24"/>
      <c r="ABZ97" s="24"/>
      <c r="ACA97" s="24"/>
      <c r="ACB97" s="24"/>
      <c r="ACC97" s="24"/>
      <c r="ACD97" s="24"/>
      <c r="ACE97" s="24"/>
      <c r="ACF97" s="24"/>
      <c r="ACG97" s="24"/>
      <c r="ACH97" s="24"/>
      <c r="ACI97" s="24"/>
      <c r="ACJ97" s="24"/>
      <c r="ACK97" s="24"/>
      <c r="ACL97" s="24"/>
      <c r="ACM97" s="24"/>
      <c r="ACN97" s="24"/>
      <c r="ACO97" s="24"/>
      <c r="ACP97" s="24"/>
      <c r="ACQ97" s="24"/>
      <c r="ACR97" s="24"/>
      <c r="ACS97" s="24"/>
      <c r="ACT97" s="24"/>
      <c r="ACU97" s="24"/>
      <c r="ACV97" s="24"/>
      <c r="ACW97" s="24"/>
      <c r="ACX97" s="24"/>
      <c r="ACY97" s="24"/>
      <c r="ACZ97" s="24"/>
      <c r="ADA97" s="24"/>
      <c r="ADB97" s="24"/>
      <c r="ADC97" s="24"/>
      <c r="ADD97" s="24"/>
      <c r="ADE97" s="24"/>
      <c r="ADF97" s="24"/>
      <c r="ADG97" s="24"/>
      <c r="ADH97" s="24"/>
      <c r="ADI97" s="24"/>
      <c r="ADJ97" s="24"/>
      <c r="ADK97" s="24"/>
      <c r="ADL97" s="24"/>
      <c r="ADM97" s="24"/>
      <c r="ADN97" s="24"/>
      <c r="ADO97" s="24"/>
      <c r="ADP97" s="24"/>
      <c r="ADQ97" s="24"/>
      <c r="ADR97" s="24"/>
      <c r="ADS97" s="24"/>
      <c r="ADT97" s="24"/>
      <c r="ADU97" s="24"/>
      <c r="ADV97" s="24"/>
      <c r="ADW97" s="24"/>
      <c r="ADX97" s="24"/>
      <c r="ADY97" s="24"/>
      <c r="ADZ97" s="24"/>
      <c r="AEA97" s="24"/>
      <c r="AEB97" s="24"/>
      <c r="AEC97" s="24"/>
      <c r="AED97" s="24"/>
      <c r="AEE97" s="24"/>
      <c r="AEF97" s="24"/>
      <c r="AEG97" s="24"/>
      <c r="AEH97" s="24"/>
      <c r="AEI97" s="24"/>
      <c r="AEJ97" s="24"/>
      <c r="AEK97" s="24"/>
      <c r="AEL97" s="24"/>
      <c r="AEM97" s="24"/>
      <c r="AEN97" s="24"/>
      <c r="AEO97" s="24"/>
      <c r="AEP97" s="24"/>
      <c r="AEQ97" s="24"/>
      <c r="AER97" s="24"/>
      <c r="AES97" s="24"/>
      <c r="AET97" s="24"/>
      <c r="AEU97" s="24"/>
      <c r="AEV97" s="24"/>
      <c r="AEW97" s="24"/>
      <c r="AEX97" s="24"/>
      <c r="AEY97" s="24"/>
      <c r="AEZ97" s="24"/>
      <c r="AFA97" s="24"/>
      <c r="AFB97" s="24"/>
      <c r="AFC97" s="24"/>
      <c r="AFD97" s="24"/>
      <c r="AFE97" s="24"/>
      <c r="AFF97" s="24"/>
      <c r="AFG97" s="24"/>
      <c r="AFH97" s="24"/>
      <c r="AFI97" s="24"/>
      <c r="AFJ97" s="24"/>
      <c r="AFK97" s="24"/>
      <c r="AFL97" s="24"/>
      <c r="AFM97" s="24"/>
      <c r="AFN97" s="24"/>
      <c r="AFO97" s="24"/>
      <c r="AFP97" s="24"/>
      <c r="AFQ97" s="24"/>
      <c r="AFR97" s="24"/>
      <c r="AFS97" s="24"/>
      <c r="AFT97" s="24"/>
      <c r="AFU97" s="24"/>
      <c r="AFV97" s="24"/>
      <c r="AFW97" s="24"/>
      <c r="AFX97" s="24"/>
      <c r="AFY97" s="24"/>
      <c r="AFZ97" s="24"/>
      <c r="AGA97" s="24"/>
      <c r="AGB97" s="24"/>
      <c r="AGC97" s="24"/>
      <c r="AGD97" s="24"/>
      <c r="AGE97" s="24"/>
      <c r="AGF97" s="24"/>
      <c r="AGG97" s="24"/>
      <c r="AGH97" s="24"/>
      <c r="AGI97" s="24"/>
      <c r="AGJ97" s="24"/>
      <c r="AGK97" s="24"/>
      <c r="AGL97" s="24"/>
      <c r="AGM97" s="24"/>
      <c r="AGN97" s="24"/>
      <c r="AGO97" s="24"/>
      <c r="AGP97" s="24"/>
      <c r="AGQ97" s="24"/>
      <c r="AGR97" s="24"/>
      <c r="AGS97" s="24"/>
      <c r="AGT97" s="24"/>
      <c r="AGU97" s="24"/>
      <c r="AGV97" s="24"/>
      <c r="AGW97" s="24"/>
      <c r="AGX97" s="24"/>
      <c r="AGY97" s="24"/>
      <c r="AGZ97" s="24"/>
      <c r="AHA97" s="24"/>
      <c r="AHB97" s="24"/>
      <c r="AHC97" s="24"/>
      <c r="AHD97" s="24"/>
      <c r="AHE97" s="24"/>
      <c r="AHF97" s="24"/>
      <c r="AHG97" s="24"/>
      <c r="AHH97" s="24"/>
      <c r="AHI97" s="24"/>
      <c r="AHJ97" s="24"/>
      <c r="AHK97" s="24"/>
      <c r="AHL97" s="24"/>
      <c r="AHM97" s="24"/>
      <c r="AHN97" s="24"/>
      <c r="AHO97" s="24"/>
      <c r="AHP97" s="24"/>
      <c r="AHQ97" s="24"/>
      <c r="AHR97" s="24"/>
      <c r="AHS97" s="24"/>
      <c r="AHT97" s="24"/>
      <c r="AHU97" s="24"/>
      <c r="AHV97" s="24"/>
      <c r="AHW97" s="24"/>
      <c r="AHX97" s="24"/>
      <c r="AHY97" s="24"/>
      <c r="AHZ97" s="24"/>
      <c r="AIA97" s="24"/>
      <c r="AIB97" s="24"/>
      <c r="AIC97" s="24"/>
      <c r="AID97" s="24"/>
      <c r="AIE97" s="24"/>
      <c r="AIF97" s="24"/>
      <c r="AIG97" s="24"/>
      <c r="AIH97" s="24"/>
      <c r="AII97" s="24"/>
      <c r="AIJ97" s="24"/>
      <c r="AIK97" s="24"/>
      <c r="AIL97" s="24"/>
      <c r="AIM97" s="24"/>
      <c r="AIN97" s="24"/>
      <c r="AIO97" s="24"/>
      <c r="AIP97" s="24"/>
      <c r="AIQ97" s="24"/>
      <c r="AIR97" s="24"/>
      <c r="AIS97" s="24"/>
      <c r="AIT97" s="24"/>
      <c r="AIU97" s="24"/>
      <c r="AIV97" s="24"/>
      <c r="AIW97" s="24"/>
      <c r="AIX97" s="24"/>
      <c r="AIY97" s="24"/>
      <c r="AIZ97" s="24"/>
      <c r="AJA97" s="24"/>
      <c r="AJB97" s="24"/>
      <c r="AJC97" s="24"/>
      <c r="AJD97" s="24"/>
      <c r="AJE97" s="24"/>
      <c r="AJF97" s="24"/>
      <c r="AJG97" s="24"/>
      <c r="AJH97" s="24"/>
      <c r="AJI97" s="24"/>
      <c r="AJJ97" s="24"/>
      <c r="AJK97" s="24"/>
      <c r="AJL97" s="24"/>
      <c r="AJM97" s="24"/>
      <c r="AJN97" s="24"/>
      <c r="AJO97" s="24"/>
      <c r="AJP97" s="24"/>
      <c r="AJQ97" s="24"/>
      <c r="AJR97" s="24"/>
      <c r="AJS97" s="24"/>
      <c r="AJT97" s="24"/>
      <c r="AJU97" s="24"/>
      <c r="AJV97" s="24"/>
      <c r="AJW97" s="24"/>
      <c r="AJX97" s="24"/>
      <c r="AJY97" s="24"/>
      <c r="AJZ97" s="24"/>
      <c r="AKA97" s="24"/>
      <c r="AKB97" s="24"/>
      <c r="AKC97" s="24"/>
      <c r="AKD97" s="24"/>
      <c r="AKE97" s="24"/>
      <c r="AKF97" s="24"/>
      <c r="AKG97" s="24"/>
      <c r="AKH97" s="24"/>
      <c r="AKI97" s="24"/>
      <c r="AKJ97" s="24"/>
      <c r="AKK97" s="24"/>
      <c r="AKL97" s="24"/>
      <c r="AKM97" s="24"/>
      <c r="AKN97" s="24"/>
      <c r="AKO97" s="24"/>
      <c r="AKP97" s="24"/>
      <c r="AKQ97" s="24"/>
      <c r="AKR97" s="24"/>
      <c r="AKS97" s="24"/>
      <c r="AKT97" s="24"/>
      <c r="AKU97" s="24"/>
      <c r="AKV97" s="24"/>
      <c r="AKW97" s="24"/>
      <c r="AKX97" s="24"/>
      <c r="AKY97" s="24"/>
      <c r="AKZ97" s="24"/>
      <c r="ALA97" s="24"/>
      <c r="ALB97" s="24"/>
      <c r="ALC97" s="24"/>
      <c r="ALD97" s="24"/>
      <c r="ALE97" s="24"/>
      <c r="ALF97" s="24"/>
      <c r="ALG97" s="24"/>
      <c r="ALH97" s="24"/>
      <c r="ALI97" s="24"/>
      <c r="ALJ97" s="24"/>
      <c r="ALK97" s="24"/>
      <c r="ALL97" s="24"/>
      <c r="ALM97" s="24"/>
      <c r="ALN97" s="24"/>
      <c r="ALO97" s="24"/>
      <c r="ALP97" s="24"/>
      <c r="ALQ97" s="24"/>
      <c r="ALR97" s="24"/>
      <c r="ALS97" s="24"/>
      <c r="ALT97" s="24"/>
      <c r="ALU97" s="24"/>
      <c r="ALV97" s="24"/>
      <c r="ALW97" s="24"/>
      <c r="ALX97" s="24"/>
      <c r="ALY97" s="24"/>
      <c r="ALZ97" s="24"/>
      <c r="AMA97" s="24"/>
      <c r="AMB97" s="24"/>
      <c r="AMC97" s="24"/>
    </row>
    <row r="98" spans="1:1017" s="61" customFormat="1">
      <c r="A98" s="132" t="s">
        <v>271</v>
      </c>
      <c r="B98" s="133" t="s">
        <v>269</v>
      </c>
      <c r="C98" s="145" t="s">
        <v>270</v>
      </c>
      <c r="D98" s="133" t="s">
        <v>259</v>
      </c>
      <c r="E98" s="150" t="s">
        <v>109</v>
      </c>
      <c r="F98" s="112">
        <v>1.41</v>
      </c>
      <c r="G98" s="60">
        <v>2731.7</v>
      </c>
      <c r="H98" s="83">
        <f t="shared" ref="H98:H99" si="34">$K$7</f>
        <v>0.15</v>
      </c>
      <c r="I98" s="60">
        <f t="shared" si="30"/>
        <v>3141.46</v>
      </c>
      <c r="J98" s="60">
        <f t="shared" si="31"/>
        <v>3851.69</v>
      </c>
      <c r="K98" s="60">
        <f t="shared" si="32"/>
        <v>4429.45</v>
      </c>
      <c r="L98" s="58"/>
      <c r="M98" s="24"/>
      <c r="N98" s="24"/>
      <c r="O98" s="24"/>
      <c r="P98" s="24"/>
      <c r="Q98" s="24"/>
      <c r="R98" s="24"/>
      <c r="S98" s="24"/>
      <c r="T98" s="24"/>
      <c r="U98" s="24"/>
      <c r="V98" s="24"/>
      <c r="W98" s="24"/>
      <c r="X98" s="24"/>
      <c r="Y98" s="24"/>
      <c r="Z98" s="24"/>
      <c r="AA98" s="24"/>
      <c r="AB98" s="24"/>
      <c r="AC98" s="24"/>
      <c r="AD98" s="24"/>
      <c r="AE98" s="24"/>
      <c r="AF98" s="24"/>
      <c r="AG98" s="24"/>
      <c r="AH98" s="24"/>
      <c r="AI98" s="24"/>
      <c r="AJ98" s="24"/>
      <c r="AK98" s="24"/>
      <c r="AL98" s="24"/>
      <c r="AM98" s="24"/>
      <c r="AN98" s="24"/>
      <c r="AO98" s="24"/>
      <c r="AP98" s="24"/>
      <c r="AQ98" s="24"/>
      <c r="AR98" s="24"/>
      <c r="AS98" s="24"/>
      <c r="AT98" s="24"/>
      <c r="AU98" s="24"/>
      <c r="AV98" s="24"/>
      <c r="AW98" s="24"/>
      <c r="AX98" s="24"/>
      <c r="AY98" s="24"/>
      <c r="AZ98" s="24"/>
      <c r="BA98" s="24"/>
      <c r="BB98" s="24"/>
      <c r="BC98" s="24"/>
      <c r="BD98" s="24"/>
      <c r="BE98" s="24"/>
      <c r="BF98" s="24"/>
      <c r="BG98" s="24"/>
      <c r="BH98" s="24"/>
      <c r="BI98" s="24"/>
      <c r="BJ98" s="24"/>
      <c r="BK98" s="24"/>
      <c r="BL98" s="24"/>
      <c r="BM98" s="24"/>
      <c r="BN98" s="24"/>
      <c r="BO98" s="24"/>
      <c r="BP98" s="24"/>
      <c r="BQ98" s="24"/>
      <c r="BR98" s="24"/>
      <c r="BS98" s="24"/>
      <c r="BT98" s="24"/>
      <c r="BU98" s="24"/>
      <c r="BV98" s="24"/>
      <c r="BW98" s="24"/>
      <c r="BX98" s="24"/>
      <c r="BY98" s="24"/>
      <c r="BZ98" s="24"/>
      <c r="CA98" s="24"/>
      <c r="CB98" s="24"/>
      <c r="CC98" s="24"/>
      <c r="CD98" s="24"/>
      <c r="CE98" s="24"/>
      <c r="CF98" s="24"/>
      <c r="CG98" s="24"/>
      <c r="CH98" s="24"/>
      <c r="CI98" s="24"/>
      <c r="CJ98" s="24"/>
      <c r="CK98" s="24"/>
      <c r="CL98" s="24"/>
      <c r="CM98" s="24"/>
      <c r="CN98" s="24"/>
      <c r="CO98" s="24"/>
      <c r="CP98" s="24"/>
      <c r="CQ98" s="24"/>
      <c r="CR98" s="24"/>
      <c r="CS98" s="24"/>
      <c r="CT98" s="24"/>
      <c r="CU98" s="24"/>
      <c r="CV98" s="24"/>
      <c r="CW98" s="24"/>
      <c r="CX98" s="24"/>
      <c r="CY98" s="24"/>
      <c r="CZ98" s="24"/>
      <c r="DA98" s="24"/>
      <c r="DB98" s="24"/>
      <c r="DC98" s="24"/>
      <c r="DD98" s="24"/>
      <c r="DE98" s="24"/>
      <c r="DF98" s="24"/>
      <c r="DG98" s="24"/>
      <c r="DH98" s="24"/>
      <c r="DI98" s="24"/>
      <c r="DJ98" s="24"/>
      <c r="DK98" s="24"/>
      <c r="DL98" s="24"/>
      <c r="DM98" s="24"/>
      <c r="DN98" s="24"/>
      <c r="DO98" s="24"/>
      <c r="DP98" s="24"/>
      <c r="DQ98" s="24"/>
      <c r="DR98" s="24"/>
      <c r="DS98" s="24"/>
      <c r="DT98" s="24"/>
      <c r="DU98" s="24"/>
      <c r="DV98" s="24"/>
      <c r="DW98" s="24"/>
      <c r="DX98" s="24"/>
      <c r="DY98" s="24"/>
      <c r="DZ98" s="24"/>
      <c r="EA98" s="24"/>
      <c r="EB98" s="24"/>
      <c r="EC98" s="24"/>
      <c r="ED98" s="24"/>
      <c r="EE98" s="24"/>
      <c r="EF98" s="24"/>
      <c r="EG98" s="24"/>
      <c r="EH98" s="24"/>
      <c r="EI98" s="24"/>
      <c r="EJ98" s="24"/>
      <c r="EK98" s="24"/>
      <c r="EL98" s="24"/>
      <c r="EM98" s="24"/>
      <c r="EN98" s="24"/>
      <c r="EO98" s="24"/>
      <c r="EP98" s="24"/>
      <c r="EQ98" s="24"/>
      <c r="ER98" s="24"/>
      <c r="ES98" s="24"/>
      <c r="ET98" s="24"/>
      <c r="EU98" s="24"/>
      <c r="EV98" s="24"/>
      <c r="EW98" s="24"/>
      <c r="EX98" s="24"/>
      <c r="EY98" s="24"/>
      <c r="EZ98" s="24"/>
      <c r="FA98" s="24"/>
      <c r="FB98" s="24"/>
      <c r="FC98" s="24"/>
      <c r="FD98" s="24"/>
      <c r="FE98" s="24"/>
      <c r="FF98" s="24"/>
      <c r="FG98" s="24"/>
      <c r="FH98" s="24"/>
      <c r="FI98" s="24"/>
      <c r="FJ98" s="24"/>
      <c r="FK98" s="24"/>
      <c r="FL98" s="24"/>
      <c r="FM98" s="24"/>
      <c r="FN98" s="24"/>
      <c r="FO98" s="24"/>
      <c r="FP98" s="24"/>
      <c r="FQ98" s="24"/>
      <c r="FR98" s="24"/>
      <c r="FS98" s="24"/>
      <c r="FT98" s="24"/>
      <c r="FU98" s="24"/>
      <c r="FV98" s="24"/>
      <c r="FW98" s="24"/>
      <c r="FX98" s="24"/>
      <c r="FY98" s="24"/>
      <c r="FZ98" s="24"/>
      <c r="GA98" s="24"/>
      <c r="GB98" s="24"/>
      <c r="GC98" s="24"/>
      <c r="GD98" s="24"/>
      <c r="GE98" s="24"/>
      <c r="GF98" s="24"/>
      <c r="GG98" s="24"/>
      <c r="GH98" s="24"/>
      <c r="GI98" s="24"/>
      <c r="GJ98" s="24"/>
      <c r="GK98" s="24"/>
      <c r="GL98" s="24"/>
      <c r="GM98" s="24"/>
      <c r="GN98" s="24"/>
      <c r="GO98" s="24"/>
      <c r="GP98" s="24"/>
      <c r="GQ98" s="24"/>
      <c r="GR98" s="24"/>
      <c r="GS98" s="24"/>
      <c r="GT98" s="24"/>
      <c r="GU98" s="24"/>
      <c r="GV98" s="24"/>
      <c r="GW98" s="24"/>
      <c r="GX98" s="24"/>
      <c r="GY98" s="24"/>
      <c r="GZ98" s="24"/>
      <c r="HA98" s="24"/>
      <c r="HB98" s="24"/>
      <c r="HC98" s="24"/>
      <c r="HD98" s="24"/>
      <c r="HE98" s="24"/>
      <c r="HF98" s="24"/>
      <c r="HG98" s="24"/>
      <c r="HH98" s="24"/>
      <c r="HI98" s="24"/>
      <c r="HJ98" s="24"/>
      <c r="HK98" s="24"/>
      <c r="HL98" s="24"/>
      <c r="HM98" s="24"/>
      <c r="HN98" s="24"/>
      <c r="HO98" s="24"/>
      <c r="HP98" s="24"/>
      <c r="HQ98" s="24"/>
      <c r="HR98" s="24"/>
      <c r="HS98" s="24"/>
      <c r="HT98" s="24"/>
      <c r="HU98" s="24"/>
      <c r="HV98" s="24"/>
      <c r="HW98" s="24"/>
      <c r="HX98" s="24"/>
      <c r="HY98" s="24"/>
      <c r="HZ98" s="24"/>
      <c r="IA98" s="24"/>
      <c r="IB98" s="24"/>
      <c r="IC98" s="24"/>
      <c r="ID98" s="24"/>
      <c r="IE98" s="24"/>
      <c r="IF98" s="24"/>
      <c r="IG98" s="24"/>
      <c r="IH98" s="24"/>
      <c r="II98" s="24"/>
      <c r="IJ98" s="24"/>
      <c r="IK98" s="24"/>
      <c r="IL98" s="24"/>
      <c r="IM98" s="24"/>
      <c r="IN98" s="24"/>
      <c r="IO98" s="24"/>
      <c r="IP98" s="24"/>
      <c r="IQ98" s="24"/>
      <c r="IR98" s="24"/>
      <c r="IS98" s="24"/>
      <c r="IT98" s="24"/>
      <c r="IU98" s="24"/>
      <c r="IV98" s="24"/>
      <c r="IW98" s="24"/>
      <c r="IX98" s="24"/>
      <c r="IY98" s="24"/>
      <c r="IZ98" s="24"/>
      <c r="JA98" s="24"/>
      <c r="JB98" s="24"/>
      <c r="JC98" s="24"/>
      <c r="JD98" s="24"/>
      <c r="JE98" s="24"/>
      <c r="JF98" s="24"/>
      <c r="JG98" s="24"/>
      <c r="JH98" s="24"/>
      <c r="JI98" s="24"/>
      <c r="JJ98" s="24"/>
      <c r="JK98" s="24"/>
      <c r="JL98" s="24"/>
      <c r="JM98" s="24"/>
      <c r="JN98" s="24"/>
      <c r="JO98" s="24"/>
      <c r="JP98" s="24"/>
      <c r="JQ98" s="24"/>
      <c r="JR98" s="24"/>
      <c r="JS98" s="24"/>
      <c r="JT98" s="24"/>
      <c r="JU98" s="24"/>
      <c r="JV98" s="24"/>
      <c r="JW98" s="24"/>
      <c r="JX98" s="24"/>
      <c r="JY98" s="24"/>
      <c r="JZ98" s="24"/>
      <c r="KA98" s="24"/>
      <c r="KB98" s="24"/>
      <c r="KC98" s="24"/>
      <c r="KD98" s="24"/>
      <c r="KE98" s="24"/>
      <c r="KF98" s="24"/>
      <c r="KG98" s="24"/>
      <c r="KH98" s="24"/>
      <c r="KI98" s="24"/>
      <c r="KJ98" s="24"/>
      <c r="KK98" s="24"/>
      <c r="KL98" s="24"/>
      <c r="KM98" s="24"/>
      <c r="KN98" s="24"/>
      <c r="KO98" s="24"/>
      <c r="KP98" s="24"/>
      <c r="KQ98" s="24"/>
      <c r="KR98" s="24"/>
      <c r="KS98" s="24"/>
      <c r="KT98" s="24"/>
      <c r="KU98" s="24"/>
      <c r="KV98" s="24"/>
      <c r="KW98" s="24"/>
      <c r="KX98" s="24"/>
      <c r="KY98" s="24"/>
      <c r="KZ98" s="24"/>
      <c r="LA98" s="24"/>
      <c r="LB98" s="24"/>
      <c r="LC98" s="24"/>
      <c r="LD98" s="24"/>
      <c r="LE98" s="24"/>
      <c r="LF98" s="24"/>
      <c r="LG98" s="24"/>
      <c r="LH98" s="24"/>
      <c r="LI98" s="24"/>
      <c r="LJ98" s="24"/>
      <c r="LK98" s="24"/>
      <c r="LL98" s="24"/>
      <c r="LM98" s="24"/>
      <c r="LN98" s="24"/>
      <c r="LO98" s="24"/>
      <c r="LP98" s="24"/>
      <c r="LQ98" s="24"/>
      <c r="LR98" s="24"/>
      <c r="LS98" s="24"/>
      <c r="LT98" s="24"/>
      <c r="LU98" s="24"/>
      <c r="LV98" s="24"/>
      <c r="LW98" s="24"/>
      <c r="LX98" s="24"/>
      <c r="LY98" s="24"/>
      <c r="LZ98" s="24"/>
      <c r="MA98" s="24"/>
      <c r="MB98" s="24"/>
      <c r="MC98" s="24"/>
      <c r="MD98" s="24"/>
      <c r="ME98" s="24"/>
      <c r="MF98" s="24"/>
      <c r="MG98" s="24"/>
      <c r="MH98" s="24"/>
      <c r="MI98" s="24"/>
      <c r="MJ98" s="24"/>
      <c r="MK98" s="24"/>
      <c r="ML98" s="24"/>
      <c r="MM98" s="24"/>
      <c r="MN98" s="24"/>
      <c r="MO98" s="24"/>
      <c r="MP98" s="24"/>
      <c r="MQ98" s="24"/>
      <c r="MR98" s="24"/>
      <c r="MS98" s="24"/>
      <c r="MT98" s="24"/>
      <c r="MU98" s="24"/>
      <c r="MV98" s="24"/>
      <c r="MW98" s="24"/>
      <c r="MX98" s="24"/>
      <c r="MY98" s="24"/>
      <c r="MZ98" s="24"/>
      <c r="NA98" s="24"/>
      <c r="NB98" s="24"/>
      <c r="NC98" s="24"/>
      <c r="ND98" s="24"/>
      <c r="NE98" s="24"/>
      <c r="NF98" s="24"/>
      <c r="NG98" s="24"/>
      <c r="NH98" s="24"/>
      <c r="NI98" s="24"/>
      <c r="NJ98" s="24"/>
      <c r="NK98" s="24"/>
      <c r="NL98" s="24"/>
      <c r="NM98" s="24"/>
      <c r="NN98" s="24"/>
      <c r="NO98" s="24"/>
      <c r="NP98" s="24"/>
      <c r="NQ98" s="24"/>
      <c r="NR98" s="24"/>
      <c r="NS98" s="24"/>
      <c r="NT98" s="24"/>
      <c r="NU98" s="24"/>
      <c r="NV98" s="24"/>
      <c r="NW98" s="24"/>
      <c r="NX98" s="24"/>
      <c r="NY98" s="24"/>
      <c r="NZ98" s="24"/>
      <c r="OA98" s="24"/>
      <c r="OB98" s="24"/>
      <c r="OC98" s="24"/>
      <c r="OD98" s="24"/>
      <c r="OE98" s="24"/>
      <c r="OF98" s="24"/>
      <c r="OG98" s="24"/>
      <c r="OH98" s="24"/>
      <c r="OI98" s="24"/>
      <c r="OJ98" s="24"/>
      <c r="OK98" s="24"/>
      <c r="OL98" s="24"/>
      <c r="OM98" s="24"/>
      <c r="ON98" s="24"/>
      <c r="OO98" s="24"/>
      <c r="OP98" s="24"/>
      <c r="OQ98" s="24"/>
      <c r="OR98" s="24"/>
      <c r="OS98" s="24"/>
      <c r="OT98" s="24"/>
      <c r="OU98" s="24"/>
      <c r="OV98" s="24"/>
      <c r="OW98" s="24"/>
      <c r="OX98" s="24"/>
      <c r="OY98" s="24"/>
      <c r="OZ98" s="24"/>
      <c r="PA98" s="24"/>
      <c r="PB98" s="24"/>
      <c r="PC98" s="24"/>
      <c r="PD98" s="24"/>
      <c r="PE98" s="24"/>
      <c r="PF98" s="24"/>
      <c r="PG98" s="24"/>
      <c r="PH98" s="24"/>
      <c r="PI98" s="24"/>
      <c r="PJ98" s="24"/>
      <c r="PK98" s="24"/>
      <c r="PL98" s="24"/>
      <c r="PM98" s="24"/>
      <c r="PN98" s="24"/>
      <c r="PO98" s="24"/>
      <c r="PP98" s="24"/>
      <c r="PQ98" s="24"/>
      <c r="PR98" s="24"/>
      <c r="PS98" s="24"/>
      <c r="PT98" s="24"/>
      <c r="PU98" s="24"/>
      <c r="PV98" s="24"/>
      <c r="PW98" s="24"/>
      <c r="PX98" s="24"/>
      <c r="PY98" s="24"/>
      <c r="PZ98" s="24"/>
      <c r="QA98" s="24"/>
      <c r="QB98" s="24"/>
      <c r="QC98" s="24"/>
      <c r="QD98" s="24"/>
      <c r="QE98" s="24"/>
      <c r="QF98" s="24"/>
      <c r="QG98" s="24"/>
      <c r="QH98" s="24"/>
      <c r="QI98" s="24"/>
      <c r="QJ98" s="24"/>
      <c r="QK98" s="24"/>
      <c r="QL98" s="24"/>
      <c r="QM98" s="24"/>
      <c r="QN98" s="24"/>
      <c r="QO98" s="24"/>
      <c r="QP98" s="24"/>
      <c r="QQ98" s="24"/>
      <c r="QR98" s="24"/>
      <c r="QS98" s="24"/>
      <c r="QT98" s="24"/>
      <c r="QU98" s="24"/>
      <c r="QV98" s="24"/>
      <c r="QW98" s="24"/>
      <c r="QX98" s="24"/>
      <c r="QY98" s="24"/>
      <c r="QZ98" s="24"/>
      <c r="RA98" s="24"/>
      <c r="RB98" s="24"/>
      <c r="RC98" s="24"/>
      <c r="RD98" s="24"/>
      <c r="RE98" s="24"/>
      <c r="RF98" s="24"/>
      <c r="RG98" s="24"/>
      <c r="RH98" s="24"/>
      <c r="RI98" s="24"/>
      <c r="RJ98" s="24"/>
      <c r="RK98" s="24"/>
      <c r="RL98" s="24"/>
      <c r="RM98" s="24"/>
      <c r="RN98" s="24"/>
      <c r="RO98" s="24"/>
      <c r="RP98" s="24"/>
      <c r="RQ98" s="24"/>
      <c r="RR98" s="24"/>
      <c r="RS98" s="24"/>
      <c r="RT98" s="24"/>
      <c r="RU98" s="24"/>
      <c r="RV98" s="24"/>
      <c r="RW98" s="24"/>
      <c r="RX98" s="24"/>
      <c r="RY98" s="24"/>
      <c r="RZ98" s="24"/>
      <c r="SA98" s="24"/>
      <c r="SB98" s="24"/>
      <c r="SC98" s="24"/>
      <c r="SD98" s="24"/>
      <c r="SE98" s="24"/>
      <c r="SF98" s="24"/>
      <c r="SG98" s="24"/>
      <c r="SH98" s="24"/>
      <c r="SI98" s="24"/>
      <c r="SJ98" s="24"/>
      <c r="SK98" s="24"/>
      <c r="SL98" s="24"/>
      <c r="SM98" s="24"/>
      <c r="SN98" s="24"/>
      <c r="SO98" s="24"/>
      <c r="SP98" s="24"/>
      <c r="SQ98" s="24"/>
      <c r="SR98" s="24"/>
      <c r="SS98" s="24"/>
      <c r="ST98" s="24"/>
      <c r="SU98" s="24"/>
      <c r="SV98" s="24"/>
      <c r="SW98" s="24"/>
      <c r="SX98" s="24"/>
      <c r="SY98" s="24"/>
      <c r="SZ98" s="24"/>
      <c r="TA98" s="24"/>
      <c r="TB98" s="24"/>
      <c r="TC98" s="24"/>
      <c r="TD98" s="24"/>
      <c r="TE98" s="24"/>
      <c r="TF98" s="24"/>
      <c r="TG98" s="24"/>
      <c r="TH98" s="24"/>
      <c r="TI98" s="24"/>
      <c r="TJ98" s="24"/>
      <c r="TK98" s="24"/>
      <c r="TL98" s="24"/>
      <c r="TM98" s="24"/>
      <c r="TN98" s="24"/>
      <c r="TO98" s="24"/>
      <c r="TP98" s="24"/>
      <c r="TQ98" s="24"/>
      <c r="TR98" s="24"/>
      <c r="TS98" s="24"/>
      <c r="TT98" s="24"/>
      <c r="TU98" s="24"/>
      <c r="TV98" s="24"/>
      <c r="TW98" s="24"/>
      <c r="TX98" s="24"/>
      <c r="TY98" s="24"/>
      <c r="TZ98" s="24"/>
      <c r="UA98" s="24"/>
      <c r="UB98" s="24"/>
      <c r="UC98" s="24"/>
      <c r="UD98" s="24"/>
      <c r="UE98" s="24"/>
      <c r="UF98" s="24"/>
      <c r="UG98" s="24"/>
      <c r="UH98" s="24"/>
      <c r="UI98" s="24"/>
      <c r="UJ98" s="24"/>
      <c r="UK98" s="24"/>
      <c r="UL98" s="24"/>
      <c r="UM98" s="24"/>
      <c r="UN98" s="24"/>
      <c r="UO98" s="24"/>
      <c r="UP98" s="24"/>
      <c r="UQ98" s="24"/>
      <c r="UR98" s="24"/>
      <c r="US98" s="24"/>
      <c r="UT98" s="24"/>
      <c r="UU98" s="24"/>
      <c r="UV98" s="24"/>
      <c r="UW98" s="24"/>
      <c r="UX98" s="24"/>
      <c r="UY98" s="24"/>
      <c r="UZ98" s="24"/>
      <c r="VA98" s="24"/>
      <c r="VB98" s="24"/>
      <c r="VC98" s="24"/>
      <c r="VD98" s="24"/>
      <c r="VE98" s="24"/>
      <c r="VF98" s="24"/>
      <c r="VG98" s="24"/>
      <c r="VH98" s="24"/>
      <c r="VI98" s="24"/>
      <c r="VJ98" s="24"/>
      <c r="VK98" s="24"/>
      <c r="VL98" s="24"/>
      <c r="VM98" s="24"/>
      <c r="VN98" s="24"/>
      <c r="VO98" s="24"/>
      <c r="VP98" s="24"/>
      <c r="VQ98" s="24"/>
      <c r="VR98" s="24"/>
      <c r="VS98" s="24"/>
      <c r="VT98" s="24"/>
      <c r="VU98" s="24"/>
      <c r="VV98" s="24"/>
      <c r="VW98" s="24"/>
      <c r="VX98" s="24"/>
      <c r="VY98" s="24"/>
      <c r="VZ98" s="24"/>
      <c r="WA98" s="24"/>
      <c r="WB98" s="24"/>
      <c r="WC98" s="24"/>
      <c r="WD98" s="24"/>
      <c r="WE98" s="24"/>
      <c r="WF98" s="24"/>
      <c r="WG98" s="24"/>
      <c r="WH98" s="24"/>
      <c r="WI98" s="24"/>
      <c r="WJ98" s="24"/>
      <c r="WK98" s="24"/>
      <c r="WL98" s="24"/>
      <c r="WM98" s="24"/>
      <c r="WN98" s="24"/>
      <c r="WO98" s="24"/>
      <c r="WP98" s="24"/>
      <c r="WQ98" s="24"/>
      <c r="WR98" s="24"/>
      <c r="WS98" s="24"/>
      <c r="WT98" s="24"/>
      <c r="WU98" s="24"/>
      <c r="WV98" s="24"/>
      <c r="WW98" s="24"/>
      <c r="WX98" s="24"/>
      <c r="WY98" s="24"/>
      <c r="WZ98" s="24"/>
      <c r="XA98" s="24"/>
      <c r="XB98" s="24"/>
      <c r="XC98" s="24"/>
      <c r="XD98" s="24"/>
      <c r="XE98" s="24"/>
      <c r="XF98" s="24"/>
      <c r="XG98" s="24"/>
      <c r="XH98" s="24"/>
      <c r="XI98" s="24"/>
      <c r="XJ98" s="24"/>
      <c r="XK98" s="24"/>
      <c r="XL98" s="24"/>
      <c r="XM98" s="24"/>
      <c r="XN98" s="24"/>
      <c r="XO98" s="24"/>
      <c r="XP98" s="24"/>
      <c r="XQ98" s="24"/>
      <c r="XR98" s="24"/>
      <c r="XS98" s="24"/>
      <c r="XT98" s="24"/>
      <c r="XU98" s="24"/>
      <c r="XV98" s="24"/>
      <c r="XW98" s="24"/>
      <c r="XX98" s="24"/>
      <c r="XY98" s="24"/>
      <c r="XZ98" s="24"/>
      <c r="YA98" s="24"/>
      <c r="YB98" s="24"/>
      <c r="YC98" s="24"/>
      <c r="YD98" s="24"/>
      <c r="YE98" s="24"/>
      <c r="YF98" s="24"/>
      <c r="YG98" s="24"/>
      <c r="YH98" s="24"/>
      <c r="YI98" s="24"/>
      <c r="YJ98" s="24"/>
      <c r="YK98" s="24"/>
      <c r="YL98" s="24"/>
      <c r="YM98" s="24"/>
      <c r="YN98" s="24"/>
      <c r="YO98" s="24"/>
      <c r="YP98" s="24"/>
      <c r="YQ98" s="24"/>
      <c r="YR98" s="24"/>
      <c r="YS98" s="24"/>
      <c r="YT98" s="24"/>
      <c r="YU98" s="24"/>
      <c r="YV98" s="24"/>
      <c r="YW98" s="24"/>
      <c r="YX98" s="24"/>
      <c r="YY98" s="24"/>
      <c r="YZ98" s="24"/>
      <c r="ZA98" s="24"/>
      <c r="ZB98" s="24"/>
      <c r="ZC98" s="24"/>
      <c r="ZD98" s="24"/>
      <c r="ZE98" s="24"/>
      <c r="ZF98" s="24"/>
      <c r="ZG98" s="24"/>
      <c r="ZH98" s="24"/>
      <c r="ZI98" s="24"/>
      <c r="ZJ98" s="24"/>
      <c r="ZK98" s="24"/>
      <c r="ZL98" s="24"/>
      <c r="ZM98" s="24"/>
      <c r="ZN98" s="24"/>
      <c r="ZO98" s="24"/>
      <c r="ZP98" s="24"/>
      <c r="ZQ98" s="24"/>
      <c r="ZR98" s="24"/>
      <c r="ZS98" s="24"/>
      <c r="ZT98" s="24"/>
      <c r="ZU98" s="24"/>
      <c r="ZV98" s="24"/>
      <c r="ZW98" s="24"/>
      <c r="ZX98" s="24"/>
      <c r="ZY98" s="24"/>
      <c r="ZZ98" s="24"/>
      <c r="AAA98" s="24"/>
      <c r="AAB98" s="24"/>
      <c r="AAC98" s="24"/>
      <c r="AAD98" s="24"/>
      <c r="AAE98" s="24"/>
      <c r="AAF98" s="24"/>
      <c r="AAG98" s="24"/>
      <c r="AAH98" s="24"/>
      <c r="AAI98" s="24"/>
      <c r="AAJ98" s="24"/>
      <c r="AAK98" s="24"/>
      <c r="AAL98" s="24"/>
      <c r="AAM98" s="24"/>
      <c r="AAN98" s="24"/>
      <c r="AAO98" s="24"/>
      <c r="AAP98" s="24"/>
      <c r="AAQ98" s="24"/>
      <c r="AAR98" s="24"/>
      <c r="AAS98" s="24"/>
      <c r="AAT98" s="24"/>
      <c r="AAU98" s="24"/>
      <c r="AAV98" s="24"/>
      <c r="AAW98" s="24"/>
      <c r="AAX98" s="24"/>
      <c r="AAY98" s="24"/>
      <c r="AAZ98" s="24"/>
      <c r="ABA98" s="24"/>
      <c r="ABB98" s="24"/>
      <c r="ABC98" s="24"/>
      <c r="ABD98" s="24"/>
      <c r="ABE98" s="24"/>
      <c r="ABF98" s="24"/>
      <c r="ABG98" s="24"/>
      <c r="ABH98" s="24"/>
      <c r="ABI98" s="24"/>
      <c r="ABJ98" s="24"/>
      <c r="ABK98" s="24"/>
      <c r="ABL98" s="24"/>
      <c r="ABM98" s="24"/>
      <c r="ABN98" s="24"/>
      <c r="ABO98" s="24"/>
      <c r="ABP98" s="24"/>
      <c r="ABQ98" s="24"/>
      <c r="ABR98" s="24"/>
      <c r="ABS98" s="24"/>
      <c r="ABT98" s="24"/>
      <c r="ABU98" s="24"/>
      <c r="ABV98" s="24"/>
      <c r="ABW98" s="24"/>
      <c r="ABX98" s="24"/>
      <c r="ABY98" s="24"/>
      <c r="ABZ98" s="24"/>
      <c r="ACA98" s="24"/>
      <c r="ACB98" s="24"/>
      <c r="ACC98" s="24"/>
      <c r="ACD98" s="24"/>
      <c r="ACE98" s="24"/>
      <c r="ACF98" s="24"/>
      <c r="ACG98" s="24"/>
      <c r="ACH98" s="24"/>
      <c r="ACI98" s="24"/>
      <c r="ACJ98" s="24"/>
      <c r="ACK98" s="24"/>
      <c r="ACL98" s="24"/>
      <c r="ACM98" s="24"/>
      <c r="ACN98" s="24"/>
      <c r="ACO98" s="24"/>
      <c r="ACP98" s="24"/>
      <c r="ACQ98" s="24"/>
      <c r="ACR98" s="24"/>
      <c r="ACS98" s="24"/>
      <c r="ACT98" s="24"/>
      <c r="ACU98" s="24"/>
      <c r="ACV98" s="24"/>
      <c r="ACW98" s="24"/>
      <c r="ACX98" s="24"/>
      <c r="ACY98" s="24"/>
      <c r="ACZ98" s="24"/>
      <c r="ADA98" s="24"/>
      <c r="ADB98" s="24"/>
      <c r="ADC98" s="24"/>
      <c r="ADD98" s="24"/>
      <c r="ADE98" s="24"/>
      <c r="ADF98" s="24"/>
      <c r="ADG98" s="24"/>
      <c r="ADH98" s="24"/>
      <c r="ADI98" s="24"/>
      <c r="ADJ98" s="24"/>
      <c r="ADK98" s="24"/>
      <c r="ADL98" s="24"/>
      <c r="ADM98" s="24"/>
      <c r="ADN98" s="24"/>
      <c r="ADO98" s="24"/>
      <c r="ADP98" s="24"/>
      <c r="ADQ98" s="24"/>
      <c r="ADR98" s="24"/>
      <c r="ADS98" s="24"/>
      <c r="ADT98" s="24"/>
      <c r="ADU98" s="24"/>
      <c r="ADV98" s="24"/>
      <c r="ADW98" s="24"/>
      <c r="ADX98" s="24"/>
      <c r="ADY98" s="24"/>
      <c r="ADZ98" s="24"/>
      <c r="AEA98" s="24"/>
      <c r="AEB98" s="24"/>
      <c r="AEC98" s="24"/>
      <c r="AED98" s="24"/>
      <c r="AEE98" s="24"/>
      <c r="AEF98" s="24"/>
      <c r="AEG98" s="24"/>
      <c r="AEH98" s="24"/>
      <c r="AEI98" s="24"/>
      <c r="AEJ98" s="24"/>
      <c r="AEK98" s="24"/>
      <c r="AEL98" s="24"/>
      <c r="AEM98" s="24"/>
      <c r="AEN98" s="24"/>
      <c r="AEO98" s="24"/>
      <c r="AEP98" s="24"/>
      <c r="AEQ98" s="24"/>
      <c r="AER98" s="24"/>
      <c r="AES98" s="24"/>
      <c r="AET98" s="24"/>
      <c r="AEU98" s="24"/>
      <c r="AEV98" s="24"/>
      <c r="AEW98" s="24"/>
      <c r="AEX98" s="24"/>
      <c r="AEY98" s="24"/>
      <c r="AEZ98" s="24"/>
      <c r="AFA98" s="24"/>
      <c r="AFB98" s="24"/>
      <c r="AFC98" s="24"/>
      <c r="AFD98" s="24"/>
      <c r="AFE98" s="24"/>
      <c r="AFF98" s="24"/>
      <c r="AFG98" s="24"/>
      <c r="AFH98" s="24"/>
      <c r="AFI98" s="24"/>
      <c r="AFJ98" s="24"/>
      <c r="AFK98" s="24"/>
      <c r="AFL98" s="24"/>
      <c r="AFM98" s="24"/>
      <c r="AFN98" s="24"/>
      <c r="AFO98" s="24"/>
      <c r="AFP98" s="24"/>
      <c r="AFQ98" s="24"/>
      <c r="AFR98" s="24"/>
      <c r="AFS98" s="24"/>
      <c r="AFT98" s="24"/>
      <c r="AFU98" s="24"/>
      <c r="AFV98" s="24"/>
      <c r="AFW98" s="24"/>
      <c r="AFX98" s="24"/>
      <c r="AFY98" s="24"/>
      <c r="AFZ98" s="24"/>
      <c r="AGA98" s="24"/>
      <c r="AGB98" s="24"/>
      <c r="AGC98" s="24"/>
      <c r="AGD98" s="24"/>
      <c r="AGE98" s="24"/>
      <c r="AGF98" s="24"/>
      <c r="AGG98" s="24"/>
      <c r="AGH98" s="24"/>
      <c r="AGI98" s="24"/>
      <c r="AGJ98" s="24"/>
      <c r="AGK98" s="24"/>
      <c r="AGL98" s="24"/>
      <c r="AGM98" s="24"/>
      <c r="AGN98" s="24"/>
      <c r="AGO98" s="24"/>
      <c r="AGP98" s="24"/>
      <c r="AGQ98" s="24"/>
      <c r="AGR98" s="24"/>
      <c r="AGS98" s="24"/>
      <c r="AGT98" s="24"/>
      <c r="AGU98" s="24"/>
      <c r="AGV98" s="24"/>
      <c r="AGW98" s="24"/>
      <c r="AGX98" s="24"/>
      <c r="AGY98" s="24"/>
      <c r="AGZ98" s="24"/>
      <c r="AHA98" s="24"/>
      <c r="AHB98" s="24"/>
      <c r="AHC98" s="24"/>
      <c r="AHD98" s="24"/>
      <c r="AHE98" s="24"/>
      <c r="AHF98" s="24"/>
      <c r="AHG98" s="24"/>
      <c r="AHH98" s="24"/>
      <c r="AHI98" s="24"/>
      <c r="AHJ98" s="24"/>
      <c r="AHK98" s="24"/>
      <c r="AHL98" s="24"/>
      <c r="AHM98" s="24"/>
      <c r="AHN98" s="24"/>
      <c r="AHO98" s="24"/>
      <c r="AHP98" s="24"/>
      <c r="AHQ98" s="24"/>
      <c r="AHR98" s="24"/>
      <c r="AHS98" s="24"/>
      <c r="AHT98" s="24"/>
      <c r="AHU98" s="24"/>
      <c r="AHV98" s="24"/>
      <c r="AHW98" s="24"/>
      <c r="AHX98" s="24"/>
      <c r="AHY98" s="24"/>
      <c r="AHZ98" s="24"/>
      <c r="AIA98" s="24"/>
      <c r="AIB98" s="24"/>
      <c r="AIC98" s="24"/>
      <c r="AID98" s="24"/>
      <c r="AIE98" s="24"/>
      <c r="AIF98" s="24"/>
      <c r="AIG98" s="24"/>
      <c r="AIH98" s="24"/>
      <c r="AII98" s="24"/>
      <c r="AIJ98" s="24"/>
      <c r="AIK98" s="24"/>
      <c r="AIL98" s="24"/>
      <c r="AIM98" s="24"/>
      <c r="AIN98" s="24"/>
      <c r="AIO98" s="24"/>
      <c r="AIP98" s="24"/>
      <c r="AIQ98" s="24"/>
      <c r="AIR98" s="24"/>
      <c r="AIS98" s="24"/>
      <c r="AIT98" s="24"/>
      <c r="AIU98" s="24"/>
      <c r="AIV98" s="24"/>
      <c r="AIW98" s="24"/>
      <c r="AIX98" s="24"/>
      <c r="AIY98" s="24"/>
      <c r="AIZ98" s="24"/>
      <c r="AJA98" s="24"/>
      <c r="AJB98" s="24"/>
      <c r="AJC98" s="24"/>
      <c r="AJD98" s="24"/>
      <c r="AJE98" s="24"/>
      <c r="AJF98" s="24"/>
      <c r="AJG98" s="24"/>
      <c r="AJH98" s="24"/>
      <c r="AJI98" s="24"/>
      <c r="AJJ98" s="24"/>
      <c r="AJK98" s="24"/>
      <c r="AJL98" s="24"/>
      <c r="AJM98" s="24"/>
      <c r="AJN98" s="24"/>
      <c r="AJO98" s="24"/>
      <c r="AJP98" s="24"/>
      <c r="AJQ98" s="24"/>
      <c r="AJR98" s="24"/>
      <c r="AJS98" s="24"/>
      <c r="AJT98" s="24"/>
      <c r="AJU98" s="24"/>
      <c r="AJV98" s="24"/>
      <c r="AJW98" s="24"/>
      <c r="AJX98" s="24"/>
      <c r="AJY98" s="24"/>
      <c r="AJZ98" s="24"/>
      <c r="AKA98" s="24"/>
      <c r="AKB98" s="24"/>
      <c r="AKC98" s="24"/>
      <c r="AKD98" s="24"/>
      <c r="AKE98" s="24"/>
      <c r="AKF98" s="24"/>
      <c r="AKG98" s="24"/>
      <c r="AKH98" s="24"/>
      <c r="AKI98" s="24"/>
      <c r="AKJ98" s="24"/>
      <c r="AKK98" s="24"/>
      <c r="AKL98" s="24"/>
      <c r="AKM98" s="24"/>
      <c r="AKN98" s="24"/>
      <c r="AKO98" s="24"/>
      <c r="AKP98" s="24"/>
      <c r="AKQ98" s="24"/>
      <c r="AKR98" s="24"/>
      <c r="AKS98" s="24"/>
      <c r="AKT98" s="24"/>
      <c r="AKU98" s="24"/>
      <c r="AKV98" s="24"/>
      <c r="AKW98" s="24"/>
      <c r="AKX98" s="24"/>
      <c r="AKY98" s="24"/>
      <c r="AKZ98" s="24"/>
      <c r="ALA98" s="24"/>
      <c r="ALB98" s="24"/>
      <c r="ALC98" s="24"/>
      <c r="ALD98" s="24"/>
      <c r="ALE98" s="24"/>
      <c r="ALF98" s="24"/>
      <c r="ALG98" s="24"/>
      <c r="ALH98" s="24"/>
      <c r="ALI98" s="24"/>
      <c r="ALJ98" s="24"/>
      <c r="ALK98" s="24"/>
      <c r="ALL98" s="24"/>
      <c r="ALM98" s="24"/>
      <c r="ALN98" s="24"/>
      <c r="ALO98" s="24"/>
      <c r="ALP98" s="24"/>
      <c r="ALQ98" s="24"/>
      <c r="ALR98" s="24"/>
      <c r="ALS98" s="24"/>
      <c r="ALT98" s="24"/>
      <c r="ALU98" s="24"/>
      <c r="ALV98" s="24"/>
      <c r="ALW98" s="24"/>
      <c r="ALX98" s="24"/>
      <c r="ALY98" s="24"/>
      <c r="ALZ98" s="24"/>
      <c r="AMA98" s="24"/>
      <c r="AMB98" s="24"/>
      <c r="AMC98" s="24"/>
    </row>
    <row r="99" spans="1:1017" s="61" customFormat="1">
      <c r="A99" s="132" t="s">
        <v>744</v>
      </c>
      <c r="B99" s="133" t="s">
        <v>272</v>
      </c>
      <c r="C99" s="145" t="s">
        <v>273</v>
      </c>
      <c r="D99" s="133" t="s">
        <v>259</v>
      </c>
      <c r="E99" s="150" t="s">
        <v>109</v>
      </c>
      <c r="F99" s="112">
        <v>1.41</v>
      </c>
      <c r="G99" s="60">
        <v>645.01</v>
      </c>
      <c r="H99" s="83">
        <f t="shared" si="34"/>
        <v>0.15</v>
      </c>
      <c r="I99" s="60">
        <f t="shared" si="30"/>
        <v>741.76</v>
      </c>
      <c r="J99" s="60">
        <f t="shared" si="31"/>
        <v>909.46</v>
      </c>
      <c r="K99" s="60">
        <f t="shared" si="32"/>
        <v>1045.8800000000001</v>
      </c>
      <c r="L99" s="58"/>
      <c r="M99" s="24"/>
      <c r="N99" s="24"/>
      <c r="O99" s="24"/>
      <c r="P99" s="24"/>
      <c r="Q99" s="24"/>
      <c r="R99" s="24"/>
      <c r="S99" s="24"/>
      <c r="T99" s="24"/>
      <c r="U99" s="24"/>
      <c r="V99" s="24"/>
      <c r="W99" s="24"/>
      <c r="X99" s="24"/>
      <c r="Y99" s="24"/>
      <c r="Z99" s="24"/>
      <c r="AA99" s="24"/>
      <c r="AB99" s="24"/>
      <c r="AC99" s="24"/>
      <c r="AD99" s="24"/>
      <c r="AE99" s="24"/>
      <c r="AF99" s="24"/>
      <c r="AG99" s="24"/>
      <c r="AH99" s="24"/>
      <c r="AI99" s="24"/>
      <c r="AJ99" s="24"/>
      <c r="AK99" s="24"/>
      <c r="AL99" s="24"/>
      <c r="AM99" s="24"/>
      <c r="AN99" s="24"/>
      <c r="AO99" s="24"/>
      <c r="AP99" s="24"/>
      <c r="AQ99" s="24"/>
      <c r="AR99" s="24"/>
      <c r="AS99" s="24"/>
      <c r="AT99" s="24"/>
      <c r="AU99" s="24"/>
      <c r="AV99" s="24"/>
      <c r="AW99" s="24"/>
      <c r="AX99" s="24"/>
      <c r="AY99" s="24"/>
      <c r="AZ99" s="24"/>
      <c r="BA99" s="24"/>
      <c r="BB99" s="24"/>
      <c r="BC99" s="24"/>
      <c r="BD99" s="24"/>
      <c r="BE99" s="24"/>
      <c r="BF99" s="24"/>
      <c r="BG99" s="24"/>
      <c r="BH99" s="24"/>
      <c r="BI99" s="24"/>
      <c r="BJ99" s="24"/>
      <c r="BK99" s="24"/>
      <c r="BL99" s="24"/>
      <c r="BM99" s="24"/>
      <c r="BN99" s="24"/>
      <c r="BO99" s="24"/>
      <c r="BP99" s="24"/>
      <c r="BQ99" s="24"/>
      <c r="BR99" s="24"/>
      <c r="BS99" s="24"/>
      <c r="BT99" s="24"/>
      <c r="BU99" s="24"/>
      <c r="BV99" s="24"/>
      <c r="BW99" s="24"/>
      <c r="BX99" s="24"/>
      <c r="BY99" s="24"/>
      <c r="BZ99" s="24"/>
      <c r="CA99" s="24"/>
      <c r="CB99" s="24"/>
      <c r="CC99" s="24"/>
      <c r="CD99" s="24"/>
      <c r="CE99" s="24"/>
      <c r="CF99" s="24"/>
      <c r="CG99" s="24"/>
      <c r="CH99" s="24"/>
      <c r="CI99" s="24"/>
      <c r="CJ99" s="24"/>
      <c r="CK99" s="24"/>
      <c r="CL99" s="24"/>
      <c r="CM99" s="24"/>
      <c r="CN99" s="24"/>
      <c r="CO99" s="24"/>
      <c r="CP99" s="24"/>
      <c r="CQ99" s="24"/>
      <c r="CR99" s="24"/>
      <c r="CS99" s="24"/>
      <c r="CT99" s="24"/>
      <c r="CU99" s="24"/>
      <c r="CV99" s="24"/>
      <c r="CW99" s="24"/>
      <c r="CX99" s="24"/>
      <c r="CY99" s="24"/>
      <c r="CZ99" s="24"/>
      <c r="DA99" s="24"/>
      <c r="DB99" s="24"/>
      <c r="DC99" s="24"/>
      <c r="DD99" s="24"/>
      <c r="DE99" s="24"/>
      <c r="DF99" s="24"/>
      <c r="DG99" s="24"/>
      <c r="DH99" s="24"/>
      <c r="DI99" s="24"/>
      <c r="DJ99" s="24"/>
      <c r="DK99" s="24"/>
      <c r="DL99" s="24"/>
      <c r="DM99" s="24"/>
      <c r="DN99" s="24"/>
      <c r="DO99" s="24"/>
      <c r="DP99" s="24"/>
      <c r="DQ99" s="24"/>
      <c r="DR99" s="24"/>
      <c r="DS99" s="24"/>
      <c r="DT99" s="24"/>
      <c r="DU99" s="24"/>
      <c r="DV99" s="24"/>
      <c r="DW99" s="24"/>
      <c r="DX99" s="24"/>
      <c r="DY99" s="24"/>
      <c r="DZ99" s="24"/>
      <c r="EA99" s="24"/>
      <c r="EB99" s="24"/>
      <c r="EC99" s="24"/>
      <c r="ED99" s="24"/>
      <c r="EE99" s="24"/>
      <c r="EF99" s="24"/>
      <c r="EG99" s="24"/>
      <c r="EH99" s="24"/>
      <c r="EI99" s="24"/>
      <c r="EJ99" s="24"/>
      <c r="EK99" s="24"/>
      <c r="EL99" s="24"/>
      <c r="EM99" s="24"/>
      <c r="EN99" s="24"/>
      <c r="EO99" s="24"/>
      <c r="EP99" s="24"/>
      <c r="EQ99" s="24"/>
      <c r="ER99" s="24"/>
      <c r="ES99" s="24"/>
      <c r="ET99" s="24"/>
      <c r="EU99" s="24"/>
      <c r="EV99" s="24"/>
      <c r="EW99" s="24"/>
      <c r="EX99" s="24"/>
      <c r="EY99" s="24"/>
      <c r="EZ99" s="24"/>
      <c r="FA99" s="24"/>
      <c r="FB99" s="24"/>
      <c r="FC99" s="24"/>
      <c r="FD99" s="24"/>
      <c r="FE99" s="24"/>
      <c r="FF99" s="24"/>
      <c r="FG99" s="24"/>
      <c r="FH99" s="24"/>
      <c r="FI99" s="24"/>
      <c r="FJ99" s="24"/>
      <c r="FK99" s="24"/>
      <c r="FL99" s="24"/>
      <c r="FM99" s="24"/>
      <c r="FN99" s="24"/>
      <c r="FO99" s="24"/>
      <c r="FP99" s="24"/>
      <c r="FQ99" s="24"/>
      <c r="FR99" s="24"/>
      <c r="FS99" s="24"/>
      <c r="FT99" s="24"/>
      <c r="FU99" s="24"/>
      <c r="FV99" s="24"/>
      <c r="FW99" s="24"/>
      <c r="FX99" s="24"/>
      <c r="FY99" s="24"/>
      <c r="FZ99" s="24"/>
      <c r="GA99" s="24"/>
      <c r="GB99" s="24"/>
      <c r="GC99" s="24"/>
      <c r="GD99" s="24"/>
      <c r="GE99" s="24"/>
      <c r="GF99" s="24"/>
      <c r="GG99" s="24"/>
      <c r="GH99" s="24"/>
      <c r="GI99" s="24"/>
      <c r="GJ99" s="24"/>
      <c r="GK99" s="24"/>
      <c r="GL99" s="24"/>
      <c r="GM99" s="24"/>
      <c r="GN99" s="24"/>
      <c r="GO99" s="24"/>
      <c r="GP99" s="24"/>
      <c r="GQ99" s="24"/>
      <c r="GR99" s="24"/>
      <c r="GS99" s="24"/>
      <c r="GT99" s="24"/>
      <c r="GU99" s="24"/>
      <c r="GV99" s="24"/>
      <c r="GW99" s="24"/>
      <c r="GX99" s="24"/>
      <c r="GY99" s="24"/>
      <c r="GZ99" s="24"/>
      <c r="HA99" s="24"/>
      <c r="HB99" s="24"/>
      <c r="HC99" s="24"/>
      <c r="HD99" s="24"/>
      <c r="HE99" s="24"/>
      <c r="HF99" s="24"/>
      <c r="HG99" s="24"/>
      <c r="HH99" s="24"/>
      <c r="HI99" s="24"/>
      <c r="HJ99" s="24"/>
      <c r="HK99" s="24"/>
      <c r="HL99" s="24"/>
      <c r="HM99" s="24"/>
      <c r="HN99" s="24"/>
      <c r="HO99" s="24"/>
      <c r="HP99" s="24"/>
      <c r="HQ99" s="24"/>
      <c r="HR99" s="24"/>
      <c r="HS99" s="24"/>
      <c r="HT99" s="24"/>
      <c r="HU99" s="24"/>
      <c r="HV99" s="24"/>
      <c r="HW99" s="24"/>
      <c r="HX99" s="24"/>
      <c r="HY99" s="24"/>
      <c r="HZ99" s="24"/>
      <c r="IA99" s="24"/>
      <c r="IB99" s="24"/>
      <c r="IC99" s="24"/>
      <c r="ID99" s="24"/>
      <c r="IE99" s="24"/>
      <c r="IF99" s="24"/>
      <c r="IG99" s="24"/>
      <c r="IH99" s="24"/>
      <c r="II99" s="24"/>
      <c r="IJ99" s="24"/>
      <c r="IK99" s="24"/>
      <c r="IL99" s="24"/>
      <c r="IM99" s="24"/>
      <c r="IN99" s="24"/>
      <c r="IO99" s="24"/>
      <c r="IP99" s="24"/>
      <c r="IQ99" s="24"/>
      <c r="IR99" s="24"/>
      <c r="IS99" s="24"/>
      <c r="IT99" s="24"/>
      <c r="IU99" s="24"/>
      <c r="IV99" s="24"/>
      <c r="IW99" s="24"/>
      <c r="IX99" s="24"/>
      <c r="IY99" s="24"/>
      <c r="IZ99" s="24"/>
      <c r="JA99" s="24"/>
      <c r="JB99" s="24"/>
      <c r="JC99" s="24"/>
      <c r="JD99" s="24"/>
      <c r="JE99" s="24"/>
      <c r="JF99" s="24"/>
      <c r="JG99" s="24"/>
      <c r="JH99" s="24"/>
      <c r="JI99" s="24"/>
      <c r="JJ99" s="24"/>
      <c r="JK99" s="24"/>
      <c r="JL99" s="24"/>
      <c r="JM99" s="24"/>
      <c r="JN99" s="24"/>
      <c r="JO99" s="24"/>
      <c r="JP99" s="24"/>
      <c r="JQ99" s="24"/>
      <c r="JR99" s="24"/>
      <c r="JS99" s="24"/>
      <c r="JT99" s="24"/>
      <c r="JU99" s="24"/>
      <c r="JV99" s="24"/>
      <c r="JW99" s="24"/>
      <c r="JX99" s="24"/>
      <c r="JY99" s="24"/>
      <c r="JZ99" s="24"/>
      <c r="KA99" s="24"/>
      <c r="KB99" s="24"/>
      <c r="KC99" s="24"/>
      <c r="KD99" s="24"/>
      <c r="KE99" s="24"/>
      <c r="KF99" s="24"/>
      <c r="KG99" s="24"/>
      <c r="KH99" s="24"/>
      <c r="KI99" s="24"/>
      <c r="KJ99" s="24"/>
      <c r="KK99" s="24"/>
      <c r="KL99" s="24"/>
      <c r="KM99" s="24"/>
      <c r="KN99" s="24"/>
      <c r="KO99" s="24"/>
      <c r="KP99" s="24"/>
      <c r="KQ99" s="24"/>
      <c r="KR99" s="24"/>
      <c r="KS99" s="24"/>
      <c r="KT99" s="24"/>
      <c r="KU99" s="24"/>
      <c r="KV99" s="24"/>
      <c r="KW99" s="24"/>
      <c r="KX99" s="24"/>
      <c r="KY99" s="24"/>
      <c r="KZ99" s="24"/>
      <c r="LA99" s="24"/>
      <c r="LB99" s="24"/>
      <c r="LC99" s="24"/>
      <c r="LD99" s="24"/>
      <c r="LE99" s="24"/>
      <c r="LF99" s="24"/>
      <c r="LG99" s="24"/>
      <c r="LH99" s="24"/>
      <c r="LI99" s="24"/>
      <c r="LJ99" s="24"/>
      <c r="LK99" s="24"/>
      <c r="LL99" s="24"/>
      <c r="LM99" s="24"/>
      <c r="LN99" s="24"/>
      <c r="LO99" s="24"/>
      <c r="LP99" s="24"/>
      <c r="LQ99" s="24"/>
      <c r="LR99" s="24"/>
      <c r="LS99" s="24"/>
      <c r="LT99" s="24"/>
      <c r="LU99" s="24"/>
      <c r="LV99" s="24"/>
      <c r="LW99" s="24"/>
      <c r="LX99" s="24"/>
      <c r="LY99" s="24"/>
      <c r="LZ99" s="24"/>
      <c r="MA99" s="24"/>
      <c r="MB99" s="24"/>
      <c r="MC99" s="24"/>
      <c r="MD99" s="24"/>
      <c r="ME99" s="24"/>
      <c r="MF99" s="24"/>
      <c r="MG99" s="24"/>
      <c r="MH99" s="24"/>
      <c r="MI99" s="24"/>
      <c r="MJ99" s="24"/>
      <c r="MK99" s="24"/>
      <c r="ML99" s="24"/>
      <c r="MM99" s="24"/>
      <c r="MN99" s="24"/>
      <c r="MO99" s="24"/>
      <c r="MP99" s="24"/>
      <c r="MQ99" s="24"/>
      <c r="MR99" s="24"/>
      <c r="MS99" s="24"/>
      <c r="MT99" s="24"/>
      <c r="MU99" s="24"/>
      <c r="MV99" s="24"/>
      <c r="MW99" s="24"/>
      <c r="MX99" s="24"/>
      <c r="MY99" s="24"/>
      <c r="MZ99" s="24"/>
      <c r="NA99" s="24"/>
      <c r="NB99" s="24"/>
      <c r="NC99" s="24"/>
      <c r="ND99" s="24"/>
      <c r="NE99" s="24"/>
      <c r="NF99" s="24"/>
      <c r="NG99" s="24"/>
      <c r="NH99" s="24"/>
      <c r="NI99" s="24"/>
      <c r="NJ99" s="24"/>
      <c r="NK99" s="24"/>
      <c r="NL99" s="24"/>
      <c r="NM99" s="24"/>
      <c r="NN99" s="24"/>
      <c r="NO99" s="24"/>
      <c r="NP99" s="24"/>
      <c r="NQ99" s="24"/>
      <c r="NR99" s="24"/>
      <c r="NS99" s="24"/>
      <c r="NT99" s="24"/>
      <c r="NU99" s="24"/>
      <c r="NV99" s="24"/>
      <c r="NW99" s="24"/>
      <c r="NX99" s="24"/>
      <c r="NY99" s="24"/>
      <c r="NZ99" s="24"/>
      <c r="OA99" s="24"/>
      <c r="OB99" s="24"/>
      <c r="OC99" s="24"/>
      <c r="OD99" s="24"/>
      <c r="OE99" s="24"/>
      <c r="OF99" s="24"/>
      <c r="OG99" s="24"/>
      <c r="OH99" s="24"/>
      <c r="OI99" s="24"/>
      <c r="OJ99" s="24"/>
      <c r="OK99" s="24"/>
      <c r="OL99" s="24"/>
      <c r="OM99" s="24"/>
      <c r="ON99" s="24"/>
      <c r="OO99" s="24"/>
      <c r="OP99" s="24"/>
      <c r="OQ99" s="24"/>
      <c r="OR99" s="24"/>
      <c r="OS99" s="24"/>
      <c r="OT99" s="24"/>
      <c r="OU99" s="24"/>
      <c r="OV99" s="24"/>
      <c r="OW99" s="24"/>
      <c r="OX99" s="24"/>
      <c r="OY99" s="24"/>
      <c r="OZ99" s="24"/>
      <c r="PA99" s="24"/>
      <c r="PB99" s="24"/>
      <c r="PC99" s="24"/>
      <c r="PD99" s="24"/>
      <c r="PE99" s="24"/>
      <c r="PF99" s="24"/>
      <c r="PG99" s="24"/>
      <c r="PH99" s="24"/>
      <c r="PI99" s="24"/>
      <c r="PJ99" s="24"/>
      <c r="PK99" s="24"/>
      <c r="PL99" s="24"/>
      <c r="PM99" s="24"/>
      <c r="PN99" s="24"/>
      <c r="PO99" s="24"/>
      <c r="PP99" s="24"/>
      <c r="PQ99" s="24"/>
      <c r="PR99" s="24"/>
      <c r="PS99" s="24"/>
      <c r="PT99" s="24"/>
      <c r="PU99" s="24"/>
      <c r="PV99" s="24"/>
      <c r="PW99" s="24"/>
      <c r="PX99" s="24"/>
      <c r="PY99" s="24"/>
      <c r="PZ99" s="24"/>
      <c r="QA99" s="24"/>
      <c r="QB99" s="24"/>
      <c r="QC99" s="24"/>
      <c r="QD99" s="24"/>
      <c r="QE99" s="24"/>
      <c r="QF99" s="24"/>
      <c r="QG99" s="24"/>
      <c r="QH99" s="24"/>
      <c r="QI99" s="24"/>
      <c r="QJ99" s="24"/>
      <c r="QK99" s="24"/>
      <c r="QL99" s="24"/>
      <c r="QM99" s="24"/>
      <c r="QN99" s="24"/>
      <c r="QO99" s="24"/>
      <c r="QP99" s="24"/>
      <c r="QQ99" s="24"/>
      <c r="QR99" s="24"/>
      <c r="QS99" s="24"/>
      <c r="QT99" s="24"/>
      <c r="QU99" s="24"/>
      <c r="QV99" s="24"/>
      <c r="QW99" s="24"/>
      <c r="QX99" s="24"/>
      <c r="QY99" s="24"/>
      <c r="QZ99" s="24"/>
      <c r="RA99" s="24"/>
      <c r="RB99" s="24"/>
      <c r="RC99" s="24"/>
      <c r="RD99" s="24"/>
      <c r="RE99" s="24"/>
      <c r="RF99" s="24"/>
      <c r="RG99" s="24"/>
      <c r="RH99" s="24"/>
      <c r="RI99" s="24"/>
      <c r="RJ99" s="24"/>
      <c r="RK99" s="24"/>
      <c r="RL99" s="24"/>
      <c r="RM99" s="24"/>
      <c r="RN99" s="24"/>
      <c r="RO99" s="24"/>
      <c r="RP99" s="24"/>
      <c r="RQ99" s="24"/>
      <c r="RR99" s="24"/>
      <c r="RS99" s="24"/>
      <c r="RT99" s="24"/>
      <c r="RU99" s="24"/>
      <c r="RV99" s="24"/>
      <c r="RW99" s="24"/>
      <c r="RX99" s="24"/>
      <c r="RY99" s="24"/>
      <c r="RZ99" s="24"/>
      <c r="SA99" s="24"/>
      <c r="SB99" s="24"/>
      <c r="SC99" s="24"/>
      <c r="SD99" s="24"/>
      <c r="SE99" s="24"/>
      <c r="SF99" s="24"/>
      <c r="SG99" s="24"/>
      <c r="SH99" s="24"/>
      <c r="SI99" s="24"/>
      <c r="SJ99" s="24"/>
      <c r="SK99" s="24"/>
      <c r="SL99" s="24"/>
      <c r="SM99" s="24"/>
      <c r="SN99" s="24"/>
      <c r="SO99" s="24"/>
      <c r="SP99" s="24"/>
      <c r="SQ99" s="24"/>
      <c r="SR99" s="24"/>
      <c r="SS99" s="24"/>
      <c r="ST99" s="24"/>
      <c r="SU99" s="24"/>
      <c r="SV99" s="24"/>
      <c r="SW99" s="24"/>
      <c r="SX99" s="24"/>
      <c r="SY99" s="24"/>
      <c r="SZ99" s="24"/>
      <c r="TA99" s="24"/>
      <c r="TB99" s="24"/>
      <c r="TC99" s="24"/>
      <c r="TD99" s="24"/>
      <c r="TE99" s="24"/>
      <c r="TF99" s="24"/>
      <c r="TG99" s="24"/>
      <c r="TH99" s="24"/>
      <c r="TI99" s="24"/>
      <c r="TJ99" s="24"/>
      <c r="TK99" s="24"/>
      <c r="TL99" s="24"/>
      <c r="TM99" s="24"/>
      <c r="TN99" s="24"/>
      <c r="TO99" s="24"/>
      <c r="TP99" s="24"/>
      <c r="TQ99" s="24"/>
      <c r="TR99" s="24"/>
      <c r="TS99" s="24"/>
      <c r="TT99" s="24"/>
      <c r="TU99" s="24"/>
      <c r="TV99" s="24"/>
      <c r="TW99" s="24"/>
      <c r="TX99" s="24"/>
      <c r="TY99" s="24"/>
      <c r="TZ99" s="24"/>
      <c r="UA99" s="24"/>
      <c r="UB99" s="24"/>
      <c r="UC99" s="24"/>
      <c r="UD99" s="24"/>
      <c r="UE99" s="24"/>
      <c r="UF99" s="24"/>
      <c r="UG99" s="24"/>
      <c r="UH99" s="24"/>
      <c r="UI99" s="24"/>
      <c r="UJ99" s="24"/>
      <c r="UK99" s="24"/>
      <c r="UL99" s="24"/>
      <c r="UM99" s="24"/>
      <c r="UN99" s="24"/>
      <c r="UO99" s="24"/>
      <c r="UP99" s="24"/>
      <c r="UQ99" s="24"/>
      <c r="UR99" s="24"/>
      <c r="US99" s="24"/>
      <c r="UT99" s="24"/>
      <c r="UU99" s="24"/>
      <c r="UV99" s="24"/>
      <c r="UW99" s="24"/>
      <c r="UX99" s="24"/>
      <c r="UY99" s="24"/>
      <c r="UZ99" s="24"/>
      <c r="VA99" s="24"/>
      <c r="VB99" s="24"/>
      <c r="VC99" s="24"/>
      <c r="VD99" s="24"/>
      <c r="VE99" s="24"/>
      <c r="VF99" s="24"/>
      <c r="VG99" s="24"/>
      <c r="VH99" s="24"/>
      <c r="VI99" s="24"/>
      <c r="VJ99" s="24"/>
      <c r="VK99" s="24"/>
      <c r="VL99" s="24"/>
      <c r="VM99" s="24"/>
      <c r="VN99" s="24"/>
      <c r="VO99" s="24"/>
      <c r="VP99" s="24"/>
      <c r="VQ99" s="24"/>
      <c r="VR99" s="24"/>
      <c r="VS99" s="24"/>
      <c r="VT99" s="24"/>
      <c r="VU99" s="24"/>
      <c r="VV99" s="24"/>
      <c r="VW99" s="24"/>
      <c r="VX99" s="24"/>
      <c r="VY99" s="24"/>
      <c r="VZ99" s="24"/>
      <c r="WA99" s="24"/>
      <c r="WB99" s="24"/>
      <c r="WC99" s="24"/>
      <c r="WD99" s="24"/>
      <c r="WE99" s="24"/>
      <c r="WF99" s="24"/>
      <c r="WG99" s="24"/>
      <c r="WH99" s="24"/>
      <c r="WI99" s="24"/>
      <c r="WJ99" s="24"/>
      <c r="WK99" s="24"/>
      <c r="WL99" s="24"/>
      <c r="WM99" s="24"/>
      <c r="WN99" s="24"/>
      <c r="WO99" s="24"/>
      <c r="WP99" s="24"/>
      <c r="WQ99" s="24"/>
      <c r="WR99" s="24"/>
      <c r="WS99" s="24"/>
      <c r="WT99" s="24"/>
      <c r="WU99" s="24"/>
      <c r="WV99" s="24"/>
      <c r="WW99" s="24"/>
      <c r="WX99" s="24"/>
      <c r="WY99" s="24"/>
      <c r="WZ99" s="24"/>
      <c r="XA99" s="24"/>
      <c r="XB99" s="24"/>
      <c r="XC99" s="24"/>
      <c r="XD99" s="24"/>
      <c r="XE99" s="24"/>
      <c r="XF99" s="24"/>
      <c r="XG99" s="24"/>
      <c r="XH99" s="24"/>
      <c r="XI99" s="24"/>
      <c r="XJ99" s="24"/>
      <c r="XK99" s="24"/>
      <c r="XL99" s="24"/>
      <c r="XM99" s="24"/>
      <c r="XN99" s="24"/>
      <c r="XO99" s="24"/>
      <c r="XP99" s="24"/>
      <c r="XQ99" s="24"/>
      <c r="XR99" s="24"/>
      <c r="XS99" s="24"/>
      <c r="XT99" s="24"/>
      <c r="XU99" s="24"/>
      <c r="XV99" s="24"/>
      <c r="XW99" s="24"/>
      <c r="XX99" s="24"/>
      <c r="XY99" s="24"/>
      <c r="XZ99" s="24"/>
      <c r="YA99" s="24"/>
      <c r="YB99" s="24"/>
      <c r="YC99" s="24"/>
      <c r="YD99" s="24"/>
      <c r="YE99" s="24"/>
      <c r="YF99" s="24"/>
      <c r="YG99" s="24"/>
      <c r="YH99" s="24"/>
      <c r="YI99" s="24"/>
      <c r="YJ99" s="24"/>
      <c r="YK99" s="24"/>
      <c r="YL99" s="24"/>
      <c r="YM99" s="24"/>
      <c r="YN99" s="24"/>
      <c r="YO99" s="24"/>
      <c r="YP99" s="24"/>
      <c r="YQ99" s="24"/>
      <c r="YR99" s="24"/>
      <c r="YS99" s="24"/>
      <c r="YT99" s="24"/>
      <c r="YU99" s="24"/>
      <c r="YV99" s="24"/>
      <c r="YW99" s="24"/>
      <c r="YX99" s="24"/>
      <c r="YY99" s="24"/>
      <c r="YZ99" s="24"/>
      <c r="ZA99" s="24"/>
      <c r="ZB99" s="24"/>
      <c r="ZC99" s="24"/>
      <c r="ZD99" s="24"/>
      <c r="ZE99" s="24"/>
      <c r="ZF99" s="24"/>
      <c r="ZG99" s="24"/>
      <c r="ZH99" s="24"/>
      <c r="ZI99" s="24"/>
      <c r="ZJ99" s="24"/>
      <c r="ZK99" s="24"/>
      <c r="ZL99" s="24"/>
      <c r="ZM99" s="24"/>
      <c r="ZN99" s="24"/>
      <c r="ZO99" s="24"/>
      <c r="ZP99" s="24"/>
      <c r="ZQ99" s="24"/>
      <c r="ZR99" s="24"/>
      <c r="ZS99" s="24"/>
      <c r="ZT99" s="24"/>
      <c r="ZU99" s="24"/>
      <c r="ZV99" s="24"/>
      <c r="ZW99" s="24"/>
      <c r="ZX99" s="24"/>
      <c r="ZY99" s="24"/>
      <c r="ZZ99" s="24"/>
      <c r="AAA99" s="24"/>
      <c r="AAB99" s="24"/>
      <c r="AAC99" s="24"/>
      <c r="AAD99" s="24"/>
      <c r="AAE99" s="24"/>
      <c r="AAF99" s="24"/>
      <c r="AAG99" s="24"/>
      <c r="AAH99" s="24"/>
      <c r="AAI99" s="24"/>
      <c r="AAJ99" s="24"/>
      <c r="AAK99" s="24"/>
      <c r="AAL99" s="24"/>
      <c r="AAM99" s="24"/>
      <c r="AAN99" s="24"/>
      <c r="AAO99" s="24"/>
      <c r="AAP99" s="24"/>
      <c r="AAQ99" s="24"/>
      <c r="AAR99" s="24"/>
      <c r="AAS99" s="24"/>
      <c r="AAT99" s="24"/>
      <c r="AAU99" s="24"/>
      <c r="AAV99" s="24"/>
      <c r="AAW99" s="24"/>
      <c r="AAX99" s="24"/>
      <c r="AAY99" s="24"/>
      <c r="AAZ99" s="24"/>
      <c r="ABA99" s="24"/>
      <c r="ABB99" s="24"/>
      <c r="ABC99" s="24"/>
      <c r="ABD99" s="24"/>
      <c r="ABE99" s="24"/>
      <c r="ABF99" s="24"/>
      <c r="ABG99" s="24"/>
      <c r="ABH99" s="24"/>
      <c r="ABI99" s="24"/>
      <c r="ABJ99" s="24"/>
      <c r="ABK99" s="24"/>
      <c r="ABL99" s="24"/>
      <c r="ABM99" s="24"/>
      <c r="ABN99" s="24"/>
      <c r="ABO99" s="24"/>
      <c r="ABP99" s="24"/>
      <c r="ABQ99" s="24"/>
      <c r="ABR99" s="24"/>
      <c r="ABS99" s="24"/>
      <c r="ABT99" s="24"/>
      <c r="ABU99" s="24"/>
      <c r="ABV99" s="24"/>
      <c r="ABW99" s="24"/>
      <c r="ABX99" s="24"/>
      <c r="ABY99" s="24"/>
      <c r="ABZ99" s="24"/>
      <c r="ACA99" s="24"/>
      <c r="ACB99" s="24"/>
      <c r="ACC99" s="24"/>
      <c r="ACD99" s="24"/>
      <c r="ACE99" s="24"/>
      <c r="ACF99" s="24"/>
      <c r="ACG99" s="24"/>
      <c r="ACH99" s="24"/>
      <c r="ACI99" s="24"/>
      <c r="ACJ99" s="24"/>
      <c r="ACK99" s="24"/>
      <c r="ACL99" s="24"/>
      <c r="ACM99" s="24"/>
      <c r="ACN99" s="24"/>
      <c r="ACO99" s="24"/>
      <c r="ACP99" s="24"/>
      <c r="ACQ99" s="24"/>
      <c r="ACR99" s="24"/>
      <c r="ACS99" s="24"/>
      <c r="ACT99" s="24"/>
      <c r="ACU99" s="24"/>
      <c r="ACV99" s="24"/>
      <c r="ACW99" s="24"/>
      <c r="ACX99" s="24"/>
      <c r="ACY99" s="24"/>
      <c r="ACZ99" s="24"/>
      <c r="ADA99" s="24"/>
      <c r="ADB99" s="24"/>
      <c r="ADC99" s="24"/>
      <c r="ADD99" s="24"/>
      <c r="ADE99" s="24"/>
      <c r="ADF99" s="24"/>
      <c r="ADG99" s="24"/>
      <c r="ADH99" s="24"/>
      <c r="ADI99" s="24"/>
      <c r="ADJ99" s="24"/>
      <c r="ADK99" s="24"/>
      <c r="ADL99" s="24"/>
      <c r="ADM99" s="24"/>
      <c r="ADN99" s="24"/>
      <c r="ADO99" s="24"/>
      <c r="ADP99" s="24"/>
      <c r="ADQ99" s="24"/>
      <c r="ADR99" s="24"/>
      <c r="ADS99" s="24"/>
      <c r="ADT99" s="24"/>
      <c r="ADU99" s="24"/>
      <c r="ADV99" s="24"/>
      <c r="ADW99" s="24"/>
      <c r="ADX99" s="24"/>
      <c r="ADY99" s="24"/>
      <c r="ADZ99" s="24"/>
      <c r="AEA99" s="24"/>
      <c r="AEB99" s="24"/>
      <c r="AEC99" s="24"/>
      <c r="AED99" s="24"/>
      <c r="AEE99" s="24"/>
      <c r="AEF99" s="24"/>
      <c r="AEG99" s="24"/>
      <c r="AEH99" s="24"/>
      <c r="AEI99" s="24"/>
      <c r="AEJ99" s="24"/>
      <c r="AEK99" s="24"/>
      <c r="AEL99" s="24"/>
      <c r="AEM99" s="24"/>
      <c r="AEN99" s="24"/>
      <c r="AEO99" s="24"/>
      <c r="AEP99" s="24"/>
      <c r="AEQ99" s="24"/>
      <c r="AER99" s="24"/>
      <c r="AES99" s="24"/>
      <c r="AET99" s="24"/>
      <c r="AEU99" s="24"/>
      <c r="AEV99" s="24"/>
      <c r="AEW99" s="24"/>
      <c r="AEX99" s="24"/>
      <c r="AEY99" s="24"/>
      <c r="AEZ99" s="24"/>
      <c r="AFA99" s="24"/>
      <c r="AFB99" s="24"/>
      <c r="AFC99" s="24"/>
      <c r="AFD99" s="24"/>
      <c r="AFE99" s="24"/>
      <c r="AFF99" s="24"/>
      <c r="AFG99" s="24"/>
      <c r="AFH99" s="24"/>
      <c r="AFI99" s="24"/>
      <c r="AFJ99" s="24"/>
      <c r="AFK99" s="24"/>
      <c r="AFL99" s="24"/>
      <c r="AFM99" s="24"/>
      <c r="AFN99" s="24"/>
      <c r="AFO99" s="24"/>
      <c r="AFP99" s="24"/>
      <c r="AFQ99" s="24"/>
      <c r="AFR99" s="24"/>
      <c r="AFS99" s="24"/>
      <c r="AFT99" s="24"/>
      <c r="AFU99" s="24"/>
      <c r="AFV99" s="24"/>
      <c r="AFW99" s="24"/>
      <c r="AFX99" s="24"/>
      <c r="AFY99" s="24"/>
      <c r="AFZ99" s="24"/>
      <c r="AGA99" s="24"/>
      <c r="AGB99" s="24"/>
      <c r="AGC99" s="24"/>
      <c r="AGD99" s="24"/>
      <c r="AGE99" s="24"/>
      <c r="AGF99" s="24"/>
      <c r="AGG99" s="24"/>
      <c r="AGH99" s="24"/>
      <c r="AGI99" s="24"/>
      <c r="AGJ99" s="24"/>
      <c r="AGK99" s="24"/>
      <c r="AGL99" s="24"/>
      <c r="AGM99" s="24"/>
      <c r="AGN99" s="24"/>
      <c r="AGO99" s="24"/>
      <c r="AGP99" s="24"/>
      <c r="AGQ99" s="24"/>
      <c r="AGR99" s="24"/>
      <c r="AGS99" s="24"/>
      <c r="AGT99" s="24"/>
      <c r="AGU99" s="24"/>
      <c r="AGV99" s="24"/>
      <c r="AGW99" s="24"/>
      <c r="AGX99" s="24"/>
      <c r="AGY99" s="24"/>
      <c r="AGZ99" s="24"/>
      <c r="AHA99" s="24"/>
      <c r="AHB99" s="24"/>
      <c r="AHC99" s="24"/>
      <c r="AHD99" s="24"/>
      <c r="AHE99" s="24"/>
      <c r="AHF99" s="24"/>
      <c r="AHG99" s="24"/>
      <c r="AHH99" s="24"/>
      <c r="AHI99" s="24"/>
      <c r="AHJ99" s="24"/>
      <c r="AHK99" s="24"/>
      <c r="AHL99" s="24"/>
      <c r="AHM99" s="24"/>
      <c r="AHN99" s="24"/>
      <c r="AHO99" s="24"/>
      <c r="AHP99" s="24"/>
      <c r="AHQ99" s="24"/>
      <c r="AHR99" s="24"/>
      <c r="AHS99" s="24"/>
      <c r="AHT99" s="24"/>
      <c r="AHU99" s="24"/>
      <c r="AHV99" s="24"/>
      <c r="AHW99" s="24"/>
      <c r="AHX99" s="24"/>
      <c r="AHY99" s="24"/>
      <c r="AHZ99" s="24"/>
      <c r="AIA99" s="24"/>
      <c r="AIB99" s="24"/>
      <c r="AIC99" s="24"/>
      <c r="AID99" s="24"/>
      <c r="AIE99" s="24"/>
      <c r="AIF99" s="24"/>
      <c r="AIG99" s="24"/>
      <c r="AIH99" s="24"/>
      <c r="AII99" s="24"/>
      <c r="AIJ99" s="24"/>
      <c r="AIK99" s="24"/>
      <c r="AIL99" s="24"/>
      <c r="AIM99" s="24"/>
      <c r="AIN99" s="24"/>
      <c r="AIO99" s="24"/>
      <c r="AIP99" s="24"/>
      <c r="AIQ99" s="24"/>
      <c r="AIR99" s="24"/>
      <c r="AIS99" s="24"/>
      <c r="AIT99" s="24"/>
      <c r="AIU99" s="24"/>
      <c r="AIV99" s="24"/>
      <c r="AIW99" s="24"/>
      <c r="AIX99" s="24"/>
      <c r="AIY99" s="24"/>
      <c r="AIZ99" s="24"/>
      <c r="AJA99" s="24"/>
      <c r="AJB99" s="24"/>
      <c r="AJC99" s="24"/>
      <c r="AJD99" s="24"/>
      <c r="AJE99" s="24"/>
      <c r="AJF99" s="24"/>
      <c r="AJG99" s="24"/>
      <c r="AJH99" s="24"/>
      <c r="AJI99" s="24"/>
      <c r="AJJ99" s="24"/>
      <c r="AJK99" s="24"/>
      <c r="AJL99" s="24"/>
      <c r="AJM99" s="24"/>
      <c r="AJN99" s="24"/>
      <c r="AJO99" s="24"/>
      <c r="AJP99" s="24"/>
      <c r="AJQ99" s="24"/>
      <c r="AJR99" s="24"/>
      <c r="AJS99" s="24"/>
      <c r="AJT99" s="24"/>
      <c r="AJU99" s="24"/>
      <c r="AJV99" s="24"/>
      <c r="AJW99" s="24"/>
      <c r="AJX99" s="24"/>
      <c r="AJY99" s="24"/>
      <c r="AJZ99" s="24"/>
      <c r="AKA99" s="24"/>
      <c r="AKB99" s="24"/>
      <c r="AKC99" s="24"/>
      <c r="AKD99" s="24"/>
      <c r="AKE99" s="24"/>
      <c r="AKF99" s="24"/>
      <c r="AKG99" s="24"/>
      <c r="AKH99" s="24"/>
      <c r="AKI99" s="24"/>
      <c r="AKJ99" s="24"/>
      <c r="AKK99" s="24"/>
      <c r="AKL99" s="24"/>
      <c r="AKM99" s="24"/>
      <c r="AKN99" s="24"/>
      <c r="AKO99" s="24"/>
      <c r="AKP99" s="24"/>
      <c r="AKQ99" s="24"/>
      <c r="AKR99" s="24"/>
      <c r="AKS99" s="24"/>
      <c r="AKT99" s="24"/>
      <c r="AKU99" s="24"/>
      <c r="AKV99" s="24"/>
      <c r="AKW99" s="24"/>
      <c r="AKX99" s="24"/>
      <c r="AKY99" s="24"/>
      <c r="AKZ99" s="24"/>
      <c r="ALA99" s="24"/>
      <c r="ALB99" s="24"/>
      <c r="ALC99" s="24"/>
      <c r="ALD99" s="24"/>
      <c r="ALE99" s="24"/>
      <c r="ALF99" s="24"/>
      <c r="ALG99" s="24"/>
      <c r="ALH99" s="24"/>
      <c r="ALI99" s="24"/>
      <c r="ALJ99" s="24"/>
      <c r="ALK99" s="24"/>
      <c r="ALL99" s="24"/>
      <c r="ALM99" s="24"/>
      <c r="ALN99" s="24"/>
      <c r="ALO99" s="24"/>
      <c r="ALP99" s="24"/>
      <c r="ALQ99" s="24"/>
      <c r="ALR99" s="24"/>
      <c r="ALS99" s="24"/>
      <c r="ALT99" s="24"/>
      <c r="ALU99" s="24"/>
      <c r="ALV99" s="24"/>
      <c r="ALW99" s="24"/>
      <c r="ALX99" s="24"/>
      <c r="ALY99" s="24"/>
      <c r="ALZ99" s="24"/>
      <c r="AMA99" s="24"/>
      <c r="AMB99" s="24"/>
      <c r="AMC99" s="24"/>
    </row>
    <row r="100" spans="1:1017" s="59" customFormat="1">
      <c r="A100" s="124" t="s">
        <v>9</v>
      </c>
      <c r="B100" s="55"/>
      <c r="C100" s="56" t="s">
        <v>274</v>
      </c>
      <c r="D100" s="73"/>
      <c r="E100" s="55"/>
      <c r="F100" s="111"/>
      <c r="G100" s="57"/>
      <c r="H100" s="80"/>
      <c r="I100" s="57"/>
      <c r="J100" s="57"/>
      <c r="K100" s="57">
        <f>SUBTOTAL(9,K101:K121)</f>
        <v>623062.60999999987</v>
      </c>
      <c r="L100" s="58"/>
      <c r="M100" s="24"/>
      <c r="N100" s="24"/>
      <c r="O100" s="24"/>
      <c r="P100" s="24"/>
      <c r="Q100" s="24"/>
      <c r="R100" s="24"/>
      <c r="S100" s="24"/>
      <c r="T100" s="24"/>
      <c r="U100" s="24"/>
      <c r="V100" s="24"/>
      <c r="W100" s="24"/>
      <c r="X100" s="24"/>
      <c r="Y100" s="24"/>
      <c r="Z100" s="24"/>
      <c r="AA100" s="24"/>
      <c r="AB100" s="24"/>
      <c r="AC100" s="24"/>
      <c r="AD100" s="24"/>
      <c r="AE100" s="24"/>
      <c r="AF100" s="24"/>
      <c r="AG100" s="24"/>
      <c r="AH100" s="24"/>
      <c r="AI100" s="24"/>
      <c r="AJ100" s="24"/>
      <c r="AK100" s="24"/>
      <c r="AL100" s="24"/>
      <c r="AM100" s="24"/>
      <c r="AN100" s="24"/>
      <c r="AO100" s="24"/>
      <c r="AP100" s="24"/>
      <c r="AQ100" s="24"/>
      <c r="AR100" s="24"/>
      <c r="AS100" s="24"/>
      <c r="AT100" s="24"/>
      <c r="AU100" s="24"/>
      <c r="AV100" s="24"/>
      <c r="AW100" s="24"/>
      <c r="AX100" s="24"/>
      <c r="AY100" s="24"/>
      <c r="AZ100" s="24"/>
      <c r="BA100" s="24"/>
      <c r="BB100" s="24"/>
      <c r="BC100" s="24"/>
      <c r="BD100" s="24"/>
      <c r="BE100" s="24"/>
      <c r="BF100" s="24"/>
      <c r="BG100" s="24"/>
      <c r="BH100" s="24"/>
      <c r="BI100" s="24"/>
      <c r="BJ100" s="24"/>
      <c r="BK100" s="24"/>
      <c r="BL100" s="24"/>
      <c r="BM100" s="24"/>
      <c r="BN100" s="24"/>
      <c r="BO100" s="24"/>
      <c r="BP100" s="24"/>
      <c r="BQ100" s="24"/>
      <c r="BR100" s="24"/>
      <c r="BS100" s="24"/>
      <c r="BT100" s="24"/>
      <c r="BU100" s="24"/>
      <c r="BV100" s="24"/>
      <c r="BW100" s="24"/>
      <c r="BX100" s="24"/>
      <c r="BY100" s="24"/>
      <c r="BZ100" s="24"/>
      <c r="CA100" s="24"/>
      <c r="CB100" s="24"/>
      <c r="CC100" s="24"/>
      <c r="CD100" s="24"/>
      <c r="CE100" s="24"/>
      <c r="CF100" s="24"/>
      <c r="CG100" s="24"/>
      <c r="CH100" s="24"/>
      <c r="CI100" s="24"/>
      <c r="CJ100" s="24"/>
      <c r="CK100" s="24"/>
      <c r="CL100" s="24"/>
      <c r="CM100" s="24"/>
      <c r="CN100" s="24"/>
      <c r="CO100" s="24"/>
      <c r="CP100" s="24"/>
      <c r="CQ100" s="24"/>
      <c r="CR100" s="24"/>
      <c r="CS100" s="24"/>
      <c r="CT100" s="24"/>
      <c r="CU100" s="24"/>
      <c r="CV100" s="24"/>
      <c r="CW100" s="24"/>
      <c r="CX100" s="24"/>
      <c r="CY100" s="24"/>
      <c r="CZ100" s="24"/>
      <c r="DA100" s="24"/>
      <c r="DB100" s="24"/>
      <c r="DC100" s="24"/>
      <c r="DD100" s="24"/>
      <c r="DE100" s="24"/>
      <c r="DF100" s="24"/>
      <c r="DG100" s="24"/>
      <c r="DH100" s="24"/>
      <c r="DI100" s="24"/>
      <c r="DJ100" s="24"/>
      <c r="DK100" s="24"/>
      <c r="DL100" s="24"/>
      <c r="DM100" s="24"/>
      <c r="DN100" s="24"/>
      <c r="DO100" s="24"/>
      <c r="DP100" s="24"/>
      <c r="DQ100" s="24"/>
      <c r="DR100" s="24"/>
      <c r="DS100" s="24"/>
      <c r="DT100" s="24"/>
      <c r="DU100" s="24"/>
      <c r="DV100" s="24"/>
      <c r="DW100" s="24"/>
      <c r="DX100" s="24"/>
      <c r="DY100" s="24"/>
      <c r="DZ100" s="24"/>
      <c r="EA100" s="24"/>
      <c r="EB100" s="24"/>
      <c r="EC100" s="24"/>
      <c r="ED100" s="24"/>
      <c r="EE100" s="24"/>
      <c r="EF100" s="24"/>
      <c r="EG100" s="24"/>
      <c r="EH100" s="24"/>
      <c r="EI100" s="24"/>
      <c r="EJ100" s="24"/>
      <c r="EK100" s="24"/>
      <c r="EL100" s="24"/>
      <c r="EM100" s="24"/>
      <c r="EN100" s="24"/>
      <c r="EO100" s="24"/>
      <c r="EP100" s="24"/>
      <c r="EQ100" s="24"/>
      <c r="ER100" s="24"/>
      <c r="ES100" s="24"/>
      <c r="ET100" s="24"/>
      <c r="EU100" s="24"/>
      <c r="EV100" s="24"/>
      <c r="EW100" s="24"/>
      <c r="EX100" s="24"/>
      <c r="EY100" s="24"/>
      <c r="EZ100" s="24"/>
      <c r="FA100" s="24"/>
      <c r="FB100" s="24"/>
      <c r="FC100" s="24"/>
      <c r="FD100" s="24"/>
      <c r="FE100" s="24"/>
      <c r="FF100" s="24"/>
      <c r="FG100" s="24"/>
      <c r="FH100" s="24"/>
      <c r="FI100" s="24"/>
      <c r="FJ100" s="24"/>
      <c r="FK100" s="24"/>
      <c r="FL100" s="24"/>
      <c r="FM100" s="24"/>
      <c r="FN100" s="24"/>
      <c r="FO100" s="24"/>
      <c r="FP100" s="24"/>
      <c r="FQ100" s="24"/>
      <c r="FR100" s="24"/>
      <c r="FS100" s="24"/>
      <c r="FT100" s="24"/>
      <c r="FU100" s="24"/>
      <c r="FV100" s="24"/>
      <c r="FW100" s="24"/>
      <c r="FX100" s="24"/>
      <c r="FY100" s="24"/>
      <c r="FZ100" s="24"/>
      <c r="GA100" s="24"/>
      <c r="GB100" s="24"/>
      <c r="GC100" s="24"/>
      <c r="GD100" s="24"/>
      <c r="GE100" s="24"/>
      <c r="GF100" s="24"/>
      <c r="GG100" s="24"/>
      <c r="GH100" s="24"/>
      <c r="GI100" s="24"/>
      <c r="GJ100" s="24"/>
      <c r="GK100" s="24"/>
      <c r="GL100" s="24"/>
      <c r="GM100" s="24"/>
      <c r="GN100" s="24"/>
      <c r="GO100" s="24"/>
      <c r="GP100" s="24"/>
      <c r="GQ100" s="24"/>
      <c r="GR100" s="24"/>
      <c r="GS100" s="24"/>
      <c r="GT100" s="24"/>
      <c r="GU100" s="24"/>
      <c r="GV100" s="24"/>
      <c r="GW100" s="24"/>
      <c r="GX100" s="24"/>
      <c r="GY100" s="24"/>
      <c r="GZ100" s="24"/>
      <c r="HA100" s="24"/>
      <c r="HB100" s="24"/>
      <c r="HC100" s="24"/>
      <c r="HD100" s="24"/>
      <c r="HE100" s="24"/>
      <c r="HF100" s="24"/>
      <c r="HG100" s="24"/>
      <c r="HH100" s="24"/>
      <c r="HI100" s="24"/>
      <c r="HJ100" s="24"/>
      <c r="HK100" s="24"/>
      <c r="HL100" s="24"/>
      <c r="HM100" s="24"/>
      <c r="HN100" s="24"/>
      <c r="HO100" s="24"/>
      <c r="HP100" s="24"/>
      <c r="HQ100" s="24"/>
      <c r="HR100" s="24"/>
      <c r="HS100" s="24"/>
      <c r="HT100" s="24"/>
      <c r="HU100" s="24"/>
      <c r="HV100" s="24"/>
      <c r="HW100" s="24"/>
      <c r="HX100" s="24"/>
      <c r="HY100" s="24"/>
      <c r="HZ100" s="24"/>
      <c r="IA100" s="24"/>
      <c r="IB100" s="24"/>
      <c r="IC100" s="24"/>
      <c r="ID100" s="24"/>
      <c r="IE100" s="24"/>
      <c r="IF100" s="24"/>
      <c r="IG100" s="24"/>
      <c r="IH100" s="24"/>
      <c r="II100" s="24"/>
      <c r="IJ100" s="24"/>
      <c r="IK100" s="24"/>
      <c r="IL100" s="24"/>
      <c r="IM100" s="24"/>
      <c r="IN100" s="24"/>
      <c r="IO100" s="24"/>
      <c r="IP100" s="24"/>
      <c r="IQ100" s="24"/>
      <c r="IR100" s="24"/>
      <c r="IS100" s="24"/>
      <c r="IT100" s="24"/>
      <c r="IU100" s="24"/>
      <c r="IV100" s="24"/>
      <c r="IW100" s="24"/>
      <c r="IX100" s="24"/>
      <c r="IY100" s="24"/>
      <c r="IZ100" s="24"/>
      <c r="JA100" s="24"/>
      <c r="JB100" s="24"/>
      <c r="JC100" s="24"/>
      <c r="JD100" s="24"/>
      <c r="JE100" s="24"/>
      <c r="JF100" s="24"/>
      <c r="JG100" s="24"/>
      <c r="JH100" s="24"/>
      <c r="JI100" s="24"/>
      <c r="JJ100" s="24"/>
      <c r="JK100" s="24"/>
      <c r="JL100" s="24"/>
      <c r="JM100" s="24"/>
      <c r="JN100" s="24"/>
      <c r="JO100" s="24"/>
      <c r="JP100" s="24"/>
      <c r="JQ100" s="24"/>
      <c r="JR100" s="24"/>
      <c r="JS100" s="24"/>
      <c r="JT100" s="24"/>
      <c r="JU100" s="24"/>
      <c r="JV100" s="24"/>
      <c r="JW100" s="24"/>
      <c r="JX100" s="24"/>
      <c r="JY100" s="24"/>
      <c r="JZ100" s="24"/>
      <c r="KA100" s="24"/>
      <c r="KB100" s="24"/>
      <c r="KC100" s="24"/>
      <c r="KD100" s="24"/>
      <c r="KE100" s="24"/>
      <c r="KF100" s="24"/>
      <c r="KG100" s="24"/>
      <c r="KH100" s="24"/>
      <c r="KI100" s="24"/>
      <c r="KJ100" s="24"/>
      <c r="KK100" s="24"/>
      <c r="KL100" s="24"/>
      <c r="KM100" s="24"/>
      <c r="KN100" s="24"/>
      <c r="KO100" s="24"/>
      <c r="KP100" s="24"/>
      <c r="KQ100" s="24"/>
      <c r="KR100" s="24"/>
      <c r="KS100" s="24"/>
      <c r="KT100" s="24"/>
      <c r="KU100" s="24"/>
      <c r="KV100" s="24"/>
      <c r="KW100" s="24"/>
      <c r="KX100" s="24"/>
      <c r="KY100" s="24"/>
      <c r="KZ100" s="24"/>
      <c r="LA100" s="24"/>
      <c r="LB100" s="24"/>
      <c r="LC100" s="24"/>
      <c r="LD100" s="24"/>
      <c r="LE100" s="24"/>
      <c r="LF100" s="24"/>
      <c r="LG100" s="24"/>
      <c r="LH100" s="24"/>
      <c r="LI100" s="24"/>
      <c r="LJ100" s="24"/>
      <c r="LK100" s="24"/>
      <c r="LL100" s="24"/>
      <c r="LM100" s="24"/>
      <c r="LN100" s="24"/>
      <c r="LO100" s="24"/>
      <c r="LP100" s="24"/>
      <c r="LQ100" s="24"/>
      <c r="LR100" s="24"/>
      <c r="LS100" s="24"/>
      <c r="LT100" s="24"/>
      <c r="LU100" s="24"/>
      <c r="LV100" s="24"/>
      <c r="LW100" s="24"/>
      <c r="LX100" s="24"/>
      <c r="LY100" s="24"/>
      <c r="LZ100" s="24"/>
      <c r="MA100" s="24"/>
      <c r="MB100" s="24"/>
      <c r="MC100" s="24"/>
      <c r="MD100" s="24"/>
      <c r="ME100" s="24"/>
      <c r="MF100" s="24"/>
      <c r="MG100" s="24"/>
      <c r="MH100" s="24"/>
      <c r="MI100" s="24"/>
      <c r="MJ100" s="24"/>
      <c r="MK100" s="24"/>
      <c r="ML100" s="24"/>
      <c r="MM100" s="24"/>
      <c r="MN100" s="24"/>
      <c r="MO100" s="24"/>
      <c r="MP100" s="24"/>
      <c r="MQ100" s="24"/>
      <c r="MR100" s="24"/>
      <c r="MS100" s="24"/>
      <c r="MT100" s="24"/>
      <c r="MU100" s="24"/>
      <c r="MV100" s="24"/>
      <c r="MW100" s="24"/>
      <c r="MX100" s="24"/>
      <c r="MY100" s="24"/>
      <c r="MZ100" s="24"/>
      <c r="NA100" s="24"/>
      <c r="NB100" s="24"/>
      <c r="NC100" s="24"/>
      <c r="ND100" s="24"/>
      <c r="NE100" s="24"/>
      <c r="NF100" s="24"/>
      <c r="NG100" s="24"/>
      <c r="NH100" s="24"/>
      <c r="NI100" s="24"/>
      <c r="NJ100" s="24"/>
      <c r="NK100" s="24"/>
      <c r="NL100" s="24"/>
      <c r="NM100" s="24"/>
      <c r="NN100" s="24"/>
      <c r="NO100" s="24"/>
      <c r="NP100" s="24"/>
      <c r="NQ100" s="24"/>
      <c r="NR100" s="24"/>
      <c r="NS100" s="24"/>
      <c r="NT100" s="24"/>
      <c r="NU100" s="24"/>
      <c r="NV100" s="24"/>
      <c r="NW100" s="24"/>
      <c r="NX100" s="24"/>
      <c r="NY100" s="24"/>
      <c r="NZ100" s="24"/>
      <c r="OA100" s="24"/>
      <c r="OB100" s="24"/>
      <c r="OC100" s="24"/>
      <c r="OD100" s="24"/>
      <c r="OE100" s="24"/>
      <c r="OF100" s="24"/>
      <c r="OG100" s="24"/>
      <c r="OH100" s="24"/>
      <c r="OI100" s="24"/>
      <c r="OJ100" s="24"/>
      <c r="OK100" s="24"/>
      <c r="OL100" s="24"/>
      <c r="OM100" s="24"/>
      <c r="ON100" s="24"/>
      <c r="OO100" s="24"/>
      <c r="OP100" s="24"/>
      <c r="OQ100" s="24"/>
      <c r="OR100" s="24"/>
      <c r="OS100" s="24"/>
      <c r="OT100" s="24"/>
      <c r="OU100" s="24"/>
      <c r="OV100" s="24"/>
      <c r="OW100" s="24"/>
      <c r="OX100" s="24"/>
      <c r="OY100" s="24"/>
      <c r="OZ100" s="24"/>
      <c r="PA100" s="24"/>
      <c r="PB100" s="24"/>
      <c r="PC100" s="24"/>
      <c r="PD100" s="24"/>
      <c r="PE100" s="24"/>
      <c r="PF100" s="24"/>
      <c r="PG100" s="24"/>
      <c r="PH100" s="24"/>
      <c r="PI100" s="24"/>
      <c r="PJ100" s="24"/>
      <c r="PK100" s="24"/>
      <c r="PL100" s="24"/>
      <c r="PM100" s="24"/>
      <c r="PN100" s="24"/>
      <c r="PO100" s="24"/>
      <c r="PP100" s="24"/>
      <c r="PQ100" s="24"/>
      <c r="PR100" s="24"/>
      <c r="PS100" s="24"/>
      <c r="PT100" s="24"/>
      <c r="PU100" s="24"/>
      <c r="PV100" s="24"/>
      <c r="PW100" s="24"/>
      <c r="PX100" s="24"/>
      <c r="PY100" s="24"/>
      <c r="PZ100" s="24"/>
      <c r="QA100" s="24"/>
      <c r="QB100" s="24"/>
      <c r="QC100" s="24"/>
      <c r="QD100" s="24"/>
      <c r="QE100" s="24"/>
      <c r="QF100" s="24"/>
      <c r="QG100" s="24"/>
      <c r="QH100" s="24"/>
      <c r="QI100" s="24"/>
      <c r="QJ100" s="24"/>
      <c r="QK100" s="24"/>
      <c r="QL100" s="24"/>
      <c r="QM100" s="24"/>
      <c r="QN100" s="24"/>
      <c r="QO100" s="24"/>
      <c r="QP100" s="24"/>
      <c r="QQ100" s="24"/>
      <c r="QR100" s="24"/>
      <c r="QS100" s="24"/>
      <c r="QT100" s="24"/>
      <c r="QU100" s="24"/>
      <c r="QV100" s="24"/>
      <c r="QW100" s="24"/>
      <c r="QX100" s="24"/>
      <c r="QY100" s="24"/>
      <c r="QZ100" s="24"/>
      <c r="RA100" s="24"/>
      <c r="RB100" s="24"/>
      <c r="RC100" s="24"/>
      <c r="RD100" s="24"/>
      <c r="RE100" s="24"/>
      <c r="RF100" s="24"/>
      <c r="RG100" s="24"/>
      <c r="RH100" s="24"/>
      <c r="RI100" s="24"/>
      <c r="RJ100" s="24"/>
      <c r="RK100" s="24"/>
      <c r="RL100" s="24"/>
      <c r="RM100" s="24"/>
      <c r="RN100" s="24"/>
      <c r="RO100" s="24"/>
      <c r="RP100" s="24"/>
      <c r="RQ100" s="24"/>
      <c r="RR100" s="24"/>
      <c r="RS100" s="24"/>
      <c r="RT100" s="24"/>
      <c r="RU100" s="24"/>
      <c r="RV100" s="24"/>
      <c r="RW100" s="24"/>
      <c r="RX100" s="24"/>
      <c r="RY100" s="24"/>
      <c r="RZ100" s="24"/>
      <c r="SA100" s="24"/>
      <c r="SB100" s="24"/>
      <c r="SC100" s="24"/>
      <c r="SD100" s="24"/>
      <c r="SE100" s="24"/>
      <c r="SF100" s="24"/>
      <c r="SG100" s="24"/>
      <c r="SH100" s="24"/>
      <c r="SI100" s="24"/>
      <c r="SJ100" s="24"/>
      <c r="SK100" s="24"/>
      <c r="SL100" s="24"/>
      <c r="SM100" s="24"/>
      <c r="SN100" s="24"/>
      <c r="SO100" s="24"/>
      <c r="SP100" s="24"/>
      <c r="SQ100" s="24"/>
      <c r="SR100" s="24"/>
      <c r="SS100" s="24"/>
      <c r="ST100" s="24"/>
      <c r="SU100" s="24"/>
      <c r="SV100" s="24"/>
      <c r="SW100" s="24"/>
      <c r="SX100" s="24"/>
      <c r="SY100" s="24"/>
      <c r="SZ100" s="24"/>
      <c r="TA100" s="24"/>
      <c r="TB100" s="24"/>
      <c r="TC100" s="24"/>
      <c r="TD100" s="24"/>
      <c r="TE100" s="24"/>
      <c r="TF100" s="24"/>
      <c r="TG100" s="24"/>
      <c r="TH100" s="24"/>
      <c r="TI100" s="24"/>
      <c r="TJ100" s="24"/>
      <c r="TK100" s="24"/>
      <c r="TL100" s="24"/>
      <c r="TM100" s="24"/>
      <c r="TN100" s="24"/>
      <c r="TO100" s="24"/>
      <c r="TP100" s="24"/>
      <c r="TQ100" s="24"/>
      <c r="TR100" s="24"/>
      <c r="TS100" s="24"/>
      <c r="TT100" s="24"/>
      <c r="TU100" s="24"/>
      <c r="TV100" s="24"/>
      <c r="TW100" s="24"/>
      <c r="TX100" s="24"/>
      <c r="TY100" s="24"/>
      <c r="TZ100" s="24"/>
      <c r="UA100" s="24"/>
      <c r="UB100" s="24"/>
      <c r="UC100" s="24"/>
      <c r="UD100" s="24"/>
      <c r="UE100" s="24"/>
      <c r="UF100" s="24"/>
      <c r="UG100" s="24"/>
      <c r="UH100" s="24"/>
      <c r="UI100" s="24"/>
      <c r="UJ100" s="24"/>
      <c r="UK100" s="24"/>
      <c r="UL100" s="24"/>
      <c r="UM100" s="24"/>
      <c r="UN100" s="24"/>
      <c r="UO100" s="24"/>
      <c r="UP100" s="24"/>
      <c r="UQ100" s="24"/>
      <c r="UR100" s="24"/>
      <c r="US100" s="24"/>
      <c r="UT100" s="24"/>
      <c r="UU100" s="24"/>
      <c r="UV100" s="24"/>
      <c r="UW100" s="24"/>
      <c r="UX100" s="24"/>
      <c r="UY100" s="24"/>
      <c r="UZ100" s="24"/>
      <c r="VA100" s="24"/>
      <c r="VB100" s="24"/>
      <c r="VC100" s="24"/>
      <c r="VD100" s="24"/>
      <c r="VE100" s="24"/>
      <c r="VF100" s="24"/>
      <c r="VG100" s="24"/>
      <c r="VH100" s="24"/>
      <c r="VI100" s="24"/>
      <c r="VJ100" s="24"/>
      <c r="VK100" s="24"/>
      <c r="VL100" s="24"/>
      <c r="VM100" s="24"/>
      <c r="VN100" s="24"/>
      <c r="VO100" s="24"/>
      <c r="VP100" s="24"/>
      <c r="VQ100" s="24"/>
      <c r="VR100" s="24"/>
      <c r="VS100" s="24"/>
      <c r="VT100" s="24"/>
      <c r="VU100" s="24"/>
      <c r="VV100" s="24"/>
      <c r="VW100" s="24"/>
      <c r="VX100" s="24"/>
      <c r="VY100" s="24"/>
      <c r="VZ100" s="24"/>
      <c r="WA100" s="24"/>
      <c r="WB100" s="24"/>
      <c r="WC100" s="24"/>
      <c r="WD100" s="24"/>
      <c r="WE100" s="24"/>
      <c r="WF100" s="24"/>
      <c r="WG100" s="24"/>
      <c r="WH100" s="24"/>
      <c r="WI100" s="24"/>
      <c r="WJ100" s="24"/>
      <c r="WK100" s="24"/>
      <c r="WL100" s="24"/>
      <c r="WM100" s="24"/>
      <c r="WN100" s="24"/>
      <c r="WO100" s="24"/>
      <c r="WP100" s="24"/>
      <c r="WQ100" s="24"/>
      <c r="WR100" s="24"/>
      <c r="WS100" s="24"/>
      <c r="WT100" s="24"/>
      <c r="WU100" s="24"/>
      <c r="WV100" s="24"/>
      <c r="WW100" s="24"/>
      <c r="WX100" s="24"/>
      <c r="WY100" s="24"/>
      <c r="WZ100" s="24"/>
      <c r="XA100" s="24"/>
      <c r="XB100" s="24"/>
      <c r="XC100" s="24"/>
      <c r="XD100" s="24"/>
      <c r="XE100" s="24"/>
      <c r="XF100" s="24"/>
      <c r="XG100" s="24"/>
      <c r="XH100" s="24"/>
      <c r="XI100" s="24"/>
      <c r="XJ100" s="24"/>
      <c r="XK100" s="24"/>
      <c r="XL100" s="24"/>
      <c r="XM100" s="24"/>
      <c r="XN100" s="24"/>
      <c r="XO100" s="24"/>
      <c r="XP100" s="24"/>
      <c r="XQ100" s="24"/>
      <c r="XR100" s="24"/>
      <c r="XS100" s="24"/>
      <c r="XT100" s="24"/>
      <c r="XU100" s="24"/>
      <c r="XV100" s="24"/>
      <c r="XW100" s="24"/>
      <c r="XX100" s="24"/>
      <c r="XY100" s="24"/>
      <c r="XZ100" s="24"/>
      <c r="YA100" s="24"/>
      <c r="YB100" s="24"/>
      <c r="YC100" s="24"/>
      <c r="YD100" s="24"/>
      <c r="YE100" s="24"/>
      <c r="YF100" s="24"/>
      <c r="YG100" s="24"/>
      <c r="YH100" s="24"/>
      <c r="YI100" s="24"/>
      <c r="YJ100" s="24"/>
      <c r="YK100" s="24"/>
      <c r="YL100" s="24"/>
      <c r="YM100" s="24"/>
      <c r="YN100" s="24"/>
      <c r="YO100" s="24"/>
      <c r="YP100" s="24"/>
      <c r="YQ100" s="24"/>
      <c r="YR100" s="24"/>
      <c r="YS100" s="24"/>
      <c r="YT100" s="24"/>
      <c r="YU100" s="24"/>
      <c r="YV100" s="24"/>
      <c r="YW100" s="24"/>
      <c r="YX100" s="24"/>
      <c r="YY100" s="24"/>
      <c r="YZ100" s="24"/>
      <c r="ZA100" s="24"/>
      <c r="ZB100" s="24"/>
      <c r="ZC100" s="24"/>
      <c r="ZD100" s="24"/>
      <c r="ZE100" s="24"/>
      <c r="ZF100" s="24"/>
      <c r="ZG100" s="24"/>
      <c r="ZH100" s="24"/>
      <c r="ZI100" s="24"/>
      <c r="ZJ100" s="24"/>
      <c r="ZK100" s="24"/>
      <c r="ZL100" s="24"/>
      <c r="ZM100" s="24"/>
      <c r="ZN100" s="24"/>
      <c r="ZO100" s="24"/>
      <c r="ZP100" s="24"/>
      <c r="ZQ100" s="24"/>
      <c r="ZR100" s="24"/>
      <c r="ZS100" s="24"/>
      <c r="ZT100" s="24"/>
      <c r="ZU100" s="24"/>
      <c r="ZV100" s="24"/>
      <c r="ZW100" s="24"/>
      <c r="ZX100" s="24"/>
      <c r="ZY100" s="24"/>
      <c r="ZZ100" s="24"/>
      <c r="AAA100" s="24"/>
      <c r="AAB100" s="24"/>
      <c r="AAC100" s="24"/>
      <c r="AAD100" s="24"/>
      <c r="AAE100" s="24"/>
      <c r="AAF100" s="24"/>
      <c r="AAG100" s="24"/>
      <c r="AAH100" s="24"/>
      <c r="AAI100" s="24"/>
      <c r="AAJ100" s="24"/>
      <c r="AAK100" s="24"/>
      <c r="AAL100" s="24"/>
      <c r="AAM100" s="24"/>
      <c r="AAN100" s="24"/>
      <c r="AAO100" s="24"/>
      <c r="AAP100" s="24"/>
      <c r="AAQ100" s="24"/>
      <c r="AAR100" s="24"/>
      <c r="AAS100" s="24"/>
      <c r="AAT100" s="24"/>
      <c r="AAU100" s="24"/>
      <c r="AAV100" s="24"/>
      <c r="AAW100" s="24"/>
      <c r="AAX100" s="24"/>
      <c r="AAY100" s="24"/>
      <c r="AAZ100" s="24"/>
      <c r="ABA100" s="24"/>
      <c r="ABB100" s="24"/>
      <c r="ABC100" s="24"/>
      <c r="ABD100" s="24"/>
      <c r="ABE100" s="24"/>
      <c r="ABF100" s="24"/>
      <c r="ABG100" s="24"/>
      <c r="ABH100" s="24"/>
      <c r="ABI100" s="24"/>
      <c r="ABJ100" s="24"/>
      <c r="ABK100" s="24"/>
      <c r="ABL100" s="24"/>
      <c r="ABM100" s="24"/>
      <c r="ABN100" s="24"/>
      <c r="ABO100" s="24"/>
      <c r="ABP100" s="24"/>
      <c r="ABQ100" s="24"/>
      <c r="ABR100" s="24"/>
      <c r="ABS100" s="24"/>
      <c r="ABT100" s="24"/>
      <c r="ABU100" s="24"/>
      <c r="ABV100" s="24"/>
      <c r="ABW100" s="24"/>
      <c r="ABX100" s="24"/>
      <c r="ABY100" s="24"/>
      <c r="ABZ100" s="24"/>
      <c r="ACA100" s="24"/>
      <c r="ACB100" s="24"/>
      <c r="ACC100" s="24"/>
      <c r="ACD100" s="24"/>
      <c r="ACE100" s="24"/>
      <c r="ACF100" s="24"/>
      <c r="ACG100" s="24"/>
      <c r="ACH100" s="24"/>
      <c r="ACI100" s="24"/>
      <c r="ACJ100" s="24"/>
      <c r="ACK100" s="24"/>
      <c r="ACL100" s="24"/>
      <c r="ACM100" s="24"/>
      <c r="ACN100" s="24"/>
      <c r="ACO100" s="24"/>
      <c r="ACP100" s="24"/>
      <c r="ACQ100" s="24"/>
      <c r="ACR100" s="24"/>
      <c r="ACS100" s="24"/>
      <c r="ACT100" s="24"/>
      <c r="ACU100" s="24"/>
      <c r="ACV100" s="24"/>
      <c r="ACW100" s="24"/>
      <c r="ACX100" s="24"/>
      <c r="ACY100" s="24"/>
      <c r="ACZ100" s="24"/>
      <c r="ADA100" s="24"/>
      <c r="ADB100" s="24"/>
      <c r="ADC100" s="24"/>
      <c r="ADD100" s="24"/>
      <c r="ADE100" s="24"/>
      <c r="ADF100" s="24"/>
      <c r="ADG100" s="24"/>
      <c r="ADH100" s="24"/>
      <c r="ADI100" s="24"/>
      <c r="ADJ100" s="24"/>
      <c r="ADK100" s="24"/>
      <c r="ADL100" s="24"/>
      <c r="ADM100" s="24"/>
      <c r="ADN100" s="24"/>
      <c r="ADO100" s="24"/>
      <c r="ADP100" s="24"/>
      <c r="ADQ100" s="24"/>
      <c r="ADR100" s="24"/>
      <c r="ADS100" s="24"/>
      <c r="ADT100" s="24"/>
      <c r="ADU100" s="24"/>
      <c r="ADV100" s="24"/>
      <c r="ADW100" s="24"/>
      <c r="ADX100" s="24"/>
      <c r="ADY100" s="24"/>
      <c r="ADZ100" s="24"/>
      <c r="AEA100" s="24"/>
      <c r="AEB100" s="24"/>
      <c r="AEC100" s="24"/>
      <c r="AED100" s="24"/>
      <c r="AEE100" s="24"/>
      <c r="AEF100" s="24"/>
      <c r="AEG100" s="24"/>
      <c r="AEH100" s="24"/>
      <c r="AEI100" s="24"/>
      <c r="AEJ100" s="24"/>
      <c r="AEK100" s="24"/>
      <c r="AEL100" s="24"/>
      <c r="AEM100" s="24"/>
      <c r="AEN100" s="24"/>
      <c r="AEO100" s="24"/>
      <c r="AEP100" s="24"/>
      <c r="AEQ100" s="24"/>
      <c r="AER100" s="24"/>
      <c r="AES100" s="24"/>
      <c r="AET100" s="24"/>
      <c r="AEU100" s="24"/>
      <c r="AEV100" s="24"/>
      <c r="AEW100" s="24"/>
      <c r="AEX100" s="24"/>
      <c r="AEY100" s="24"/>
      <c r="AEZ100" s="24"/>
      <c r="AFA100" s="24"/>
      <c r="AFB100" s="24"/>
      <c r="AFC100" s="24"/>
      <c r="AFD100" s="24"/>
      <c r="AFE100" s="24"/>
      <c r="AFF100" s="24"/>
      <c r="AFG100" s="24"/>
      <c r="AFH100" s="24"/>
      <c r="AFI100" s="24"/>
      <c r="AFJ100" s="24"/>
      <c r="AFK100" s="24"/>
      <c r="AFL100" s="24"/>
      <c r="AFM100" s="24"/>
      <c r="AFN100" s="24"/>
      <c r="AFO100" s="24"/>
      <c r="AFP100" s="24"/>
      <c r="AFQ100" s="24"/>
      <c r="AFR100" s="24"/>
      <c r="AFS100" s="24"/>
      <c r="AFT100" s="24"/>
      <c r="AFU100" s="24"/>
      <c r="AFV100" s="24"/>
      <c r="AFW100" s="24"/>
      <c r="AFX100" s="24"/>
      <c r="AFY100" s="24"/>
      <c r="AFZ100" s="24"/>
      <c r="AGA100" s="24"/>
      <c r="AGB100" s="24"/>
      <c r="AGC100" s="24"/>
      <c r="AGD100" s="24"/>
      <c r="AGE100" s="24"/>
      <c r="AGF100" s="24"/>
      <c r="AGG100" s="24"/>
      <c r="AGH100" s="24"/>
      <c r="AGI100" s="24"/>
      <c r="AGJ100" s="24"/>
      <c r="AGK100" s="24"/>
      <c r="AGL100" s="24"/>
      <c r="AGM100" s="24"/>
      <c r="AGN100" s="24"/>
      <c r="AGO100" s="24"/>
      <c r="AGP100" s="24"/>
      <c r="AGQ100" s="24"/>
      <c r="AGR100" s="24"/>
      <c r="AGS100" s="24"/>
      <c r="AGT100" s="24"/>
      <c r="AGU100" s="24"/>
      <c r="AGV100" s="24"/>
      <c r="AGW100" s="24"/>
      <c r="AGX100" s="24"/>
      <c r="AGY100" s="24"/>
      <c r="AGZ100" s="24"/>
      <c r="AHA100" s="24"/>
      <c r="AHB100" s="24"/>
      <c r="AHC100" s="24"/>
      <c r="AHD100" s="24"/>
      <c r="AHE100" s="24"/>
      <c r="AHF100" s="24"/>
      <c r="AHG100" s="24"/>
      <c r="AHH100" s="24"/>
      <c r="AHI100" s="24"/>
      <c r="AHJ100" s="24"/>
      <c r="AHK100" s="24"/>
      <c r="AHL100" s="24"/>
      <c r="AHM100" s="24"/>
      <c r="AHN100" s="24"/>
      <c r="AHO100" s="24"/>
      <c r="AHP100" s="24"/>
      <c r="AHQ100" s="24"/>
      <c r="AHR100" s="24"/>
      <c r="AHS100" s="24"/>
      <c r="AHT100" s="24"/>
      <c r="AHU100" s="24"/>
      <c r="AHV100" s="24"/>
      <c r="AHW100" s="24"/>
      <c r="AHX100" s="24"/>
      <c r="AHY100" s="24"/>
      <c r="AHZ100" s="24"/>
      <c r="AIA100" s="24"/>
      <c r="AIB100" s="24"/>
      <c r="AIC100" s="24"/>
      <c r="AID100" s="24"/>
      <c r="AIE100" s="24"/>
      <c r="AIF100" s="24"/>
      <c r="AIG100" s="24"/>
      <c r="AIH100" s="24"/>
      <c r="AII100" s="24"/>
      <c r="AIJ100" s="24"/>
      <c r="AIK100" s="24"/>
      <c r="AIL100" s="24"/>
      <c r="AIM100" s="24"/>
      <c r="AIN100" s="24"/>
      <c r="AIO100" s="24"/>
      <c r="AIP100" s="24"/>
      <c r="AIQ100" s="24"/>
      <c r="AIR100" s="24"/>
      <c r="AIS100" s="24"/>
      <c r="AIT100" s="24"/>
      <c r="AIU100" s="24"/>
      <c r="AIV100" s="24"/>
      <c r="AIW100" s="24"/>
      <c r="AIX100" s="24"/>
      <c r="AIY100" s="24"/>
      <c r="AIZ100" s="24"/>
      <c r="AJA100" s="24"/>
      <c r="AJB100" s="24"/>
      <c r="AJC100" s="24"/>
      <c r="AJD100" s="24"/>
      <c r="AJE100" s="24"/>
      <c r="AJF100" s="24"/>
      <c r="AJG100" s="24"/>
      <c r="AJH100" s="24"/>
      <c r="AJI100" s="24"/>
      <c r="AJJ100" s="24"/>
      <c r="AJK100" s="24"/>
      <c r="AJL100" s="24"/>
      <c r="AJM100" s="24"/>
      <c r="AJN100" s="24"/>
      <c r="AJO100" s="24"/>
      <c r="AJP100" s="24"/>
      <c r="AJQ100" s="24"/>
      <c r="AJR100" s="24"/>
      <c r="AJS100" s="24"/>
      <c r="AJT100" s="24"/>
      <c r="AJU100" s="24"/>
      <c r="AJV100" s="24"/>
      <c r="AJW100" s="24"/>
      <c r="AJX100" s="24"/>
      <c r="AJY100" s="24"/>
      <c r="AJZ100" s="24"/>
      <c r="AKA100" s="24"/>
      <c r="AKB100" s="24"/>
      <c r="AKC100" s="24"/>
      <c r="AKD100" s="24"/>
      <c r="AKE100" s="24"/>
      <c r="AKF100" s="24"/>
      <c r="AKG100" s="24"/>
      <c r="AKH100" s="24"/>
      <c r="AKI100" s="24"/>
      <c r="AKJ100" s="24"/>
      <c r="AKK100" s="24"/>
      <c r="AKL100" s="24"/>
      <c r="AKM100" s="24"/>
      <c r="AKN100" s="24"/>
      <c r="AKO100" s="24"/>
      <c r="AKP100" s="24"/>
      <c r="AKQ100" s="24"/>
      <c r="AKR100" s="24"/>
      <c r="AKS100" s="24"/>
      <c r="AKT100" s="24"/>
      <c r="AKU100" s="24"/>
      <c r="AKV100" s="24"/>
      <c r="AKW100" s="24"/>
      <c r="AKX100" s="24"/>
      <c r="AKY100" s="24"/>
      <c r="AKZ100" s="24"/>
      <c r="ALA100" s="24"/>
      <c r="ALB100" s="24"/>
      <c r="ALC100" s="24"/>
      <c r="ALD100" s="24"/>
      <c r="ALE100" s="24"/>
      <c r="ALF100" s="24"/>
      <c r="ALG100" s="24"/>
      <c r="ALH100" s="24"/>
      <c r="ALI100" s="24"/>
      <c r="ALJ100" s="24"/>
      <c r="ALK100" s="24"/>
      <c r="ALL100" s="24"/>
      <c r="ALM100" s="24"/>
      <c r="ALN100" s="24"/>
      <c r="ALO100" s="24"/>
      <c r="ALP100" s="24"/>
      <c r="ALQ100" s="24"/>
      <c r="ALR100" s="24"/>
      <c r="ALS100" s="24"/>
      <c r="ALT100" s="24"/>
      <c r="ALU100" s="24"/>
      <c r="ALV100" s="24"/>
      <c r="ALW100" s="24"/>
      <c r="ALX100" s="24"/>
      <c r="ALY100" s="24"/>
      <c r="ALZ100" s="24"/>
      <c r="AMA100" s="24"/>
      <c r="AMB100" s="24"/>
      <c r="AMC100" s="24"/>
    </row>
    <row r="101" spans="1:1017" s="59" customFormat="1">
      <c r="A101" s="63" t="s">
        <v>275</v>
      </c>
      <c r="B101" s="63"/>
      <c r="C101" s="64" t="s">
        <v>276</v>
      </c>
      <c r="D101" s="74"/>
      <c r="E101" s="63"/>
      <c r="F101" s="113"/>
      <c r="G101" s="65"/>
      <c r="H101" s="81"/>
      <c r="I101" s="65"/>
      <c r="J101" s="65"/>
      <c r="K101" s="65">
        <f>SUBTOTAL(9,K102:K104)</f>
        <v>146396.93000000002</v>
      </c>
      <c r="L101" s="58"/>
      <c r="M101" s="24"/>
      <c r="N101" s="24"/>
      <c r="O101" s="24"/>
      <c r="P101" s="24"/>
      <c r="Q101" s="24"/>
      <c r="R101" s="24"/>
      <c r="S101" s="24"/>
      <c r="T101" s="24"/>
      <c r="U101" s="24"/>
      <c r="V101" s="24"/>
      <c r="W101" s="24"/>
      <c r="X101" s="24"/>
      <c r="Y101" s="24"/>
      <c r="Z101" s="24"/>
      <c r="AA101" s="24"/>
      <c r="AB101" s="24"/>
      <c r="AC101" s="24"/>
      <c r="AD101" s="24"/>
      <c r="AE101" s="24"/>
      <c r="AF101" s="24"/>
      <c r="AG101" s="24"/>
      <c r="AH101" s="24"/>
      <c r="AI101" s="24"/>
      <c r="AJ101" s="24"/>
      <c r="AK101" s="24"/>
      <c r="AL101" s="24"/>
      <c r="AM101" s="24"/>
      <c r="AN101" s="24"/>
      <c r="AO101" s="24"/>
      <c r="AP101" s="24"/>
      <c r="AQ101" s="24"/>
      <c r="AR101" s="24"/>
      <c r="AS101" s="24"/>
      <c r="AT101" s="24"/>
      <c r="AU101" s="24"/>
      <c r="AV101" s="24"/>
      <c r="AW101" s="24"/>
      <c r="AX101" s="24"/>
      <c r="AY101" s="24"/>
      <c r="AZ101" s="24"/>
      <c r="BA101" s="24"/>
      <c r="BB101" s="24"/>
      <c r="BC101" s="24"/>
      <c r="BD101" s="24"/>
      <c r="BE101" s="24"/>
      <c r="BF101" s="24"/>
      <c r="BG101" s="24"/>
      <c r="BH101" s="24"/>
      <c r="BI101" s="24"/>
      <c r="BJ101" s="24"/>
      <c r="BK101" s="24"/>
      <c r="BL101" s="24"/>
      <c r="BM101" s="24"/>
      <c r="BN101" s="24"/>
      <c r="BO101" s="24"/>
      <c r="BP101" s="24"/>
      <c r="BQ101" s="24"/>
      <c r="BR101" s="24"/>
      <c r="BS101" s="24"/>
      <c r="BT101" s="24"/>
      <c r="BU101" s="24"/>
      <c r="BV101" s="24"/>
      <c r="BW101" s="24"/>
      <c r="BX101" s="24"/>
      <c r="BY101" s="24"/>
      <c r="BZ101" s="24"/>
      <c r="CA101" s="24"/>
      <c r="CB101" s="24"/>
      <c r="CC101" s="24"/>
      <c r="CD101" s="24"/>
      <c r="CE101" s="24"/>
      <c r="CF101" s="24"/>
      <c r="CG101" s="24"/>
      <c r="CH101" s="24"/>
      <c r="CI101" s="24"/>
      <c r="CJ101" s="24"/>
      <c r="CK101" s="24"/>
      <c r="CL101" s="24"/>
      <c r="CM101" s="24"/>
      <c r="CN101" s="24"/>
      <c r="CO101" s="24"/>
      <c r="CP101" s="24"/>
      <c r="CQ101" s="24"/>
      <c r="CR101" s="24"/>
      <c r="CS101" s="24"/>
      <c r="CT101" s="24"/>
      <c r="CU101" s="24"/>
      <c r="CV101" s="24"/>
      <c r="CW101" s="24"/>
      <c r="CX101" s="24"/>
      <c r="CY101" s="24"/>
      <c r="CZ101" s="24"/>
      <c r="DA101" s="24"/>
      <c r="DB101" s="24"/>
      <c r="DC101" s="24"/>
      <c r="DD101" s="24"/>
      <c r="DE101" s="24"/>
      <c r="DF101" s="24"/>
      <c r="DG101" s="24"/>
      <c r="DH101" s="24"/>
      <c r="DI101" s="24"/>
      <c r="DJ101" s="24"/>
      <c r="DK101" s="24"/>
      <c r="DL101" s="24"/>
      <c r="DM101" s="24"/>
      <c r="DN101" s="24"/>
      <c r="DO101" s="24"/>
      <c r="DP101" s="24"/>
      <c r="DQ101" s="24"/>
      <c r="DR101" s="24"/>
      <c r="DS101" s="24"/>
      <c r="DT101" s="24"/>
      <c r="DU101" s="24"/>
      <c r="DV101" s="24"/>
      <c r="DW101" s="24"/>
      <c r="DX101" s="24"/>
      <c r="DY101" s="24"/>
      <c r="DZ101" s="24"/>
      <c r="EA101" s="24"/>
      <c r="EB101" s="24"/>
      <c r="EC101" s="24"/>
      <c r="ED101" s="24"/>
      <c r="EE101" s="24"/>
      <c r="EF101" s="24"/>
      <c r="EG101" s="24"/>
      <c r="EH101" s="24"/>
      <c r="EI101" s="24"/>
      <c r="EJ101" s="24"/>
      <c r="EK101" s="24"/>
      <c r="EL101" s="24"/>
      <c r="EM101" s="24"/>
      <c r="EN101" s="24"/>
      <c r="EO101" s="24"/>
      <c r="EP101" s="24"/>
      <c r="EQ101" s="24"/>
      <c r="ER101" s="24"/>
      <c r="ES101" s="24"/>
      <c r="ET101" s="24"/>
      <c r="EU101" s="24"/>
      <c r="EV101" s="24"/>
      <c r="EW101" s="24"/>
      <c r="EX101" s="24"/>
      <c r="EY101" s="24"/>
      <c r="EZ101" s="24"/>
      <c r="FA101" s="24"/>
      <c r="FB101" s="24"/>
      <c r="FC101" s="24"/>
      <c r="FD101" s="24"/>
      <c r="FE101" s="24"/>
      <c r="FF101" s="24"/>
      <c r="FG101" s="24"/>
      <c r="FH101" s="24"/>
      <c r="FI101" s="24"/>
      <c r="FJ101" s="24"/>
      <c r="FK101" s="24"/>
      <c r="FL101" s="24"/>
      <c r="FM101" s="24"/>
      <c r="FN101" s="24"/>
      <c r="FO101" s="24"/>
      <c r="FP101" s="24"/>
      <c r="FQ101" s="24"/>
      <c r="FR101" s="24"/>
      <c r="FS101" s="24"/>
      <c r="FT101" s="24"/>
      <c r="FU101" s="24"/>
      <c r="FV101" s="24"/>
      <c r="FW101" s="24"/>
      <c r="FX101" s="24"/>
      <c r="FY101" s="24"/>
      <c r="FZ101" s="24"/>
      <c r="GA101" s="24"/>
      <c r="GB101" s="24"/>
      <c r="GC101" s="24"/>
      <c r="GD101" s="24"/>
      <c r="GE101" s="24"/>
      <c r="GF101" s="24"/>
      <c r="GG101" s="24"/>
      <c r="GH101" s="24"/>
      <c r="GI101" s="24"/>
      <c r="GJ101" s="24"/>
      <c r="GK101" s="24"/>
      <c r="GL101" s="24"/>
      <c r="GM101" s="24"/>
      <c r="GN101" s="24"/>
      <c r="GO101" s="24"/>
      <c r="GP101" s="24"/>
      <c r="GQ101" s="24"/>
      <c r="GR101" s="24"/>
      <c r="GS101" s="24"/>
      <c r="GT101" s="24"/>
      <c r="GU101" s="24"/>
      <c r="GV101" s="24"/>
      <c r="GW101" s="24"/>
      <c r="GX101" s="24"/>
      <c r="GY101" s="24"/>
      <c r="GZ101" s="24"/>
      <c r="HA101" s="24"/>
      <c r="HB101" s="24"/>
      <c r="HC101" s="24"/>
      <c r="HD101" s="24"/>
      <c r="HE101" s="24"/>
      <c r="HF101" s="24"/>
      <c r="HG101" s="24"/>
      <c r="HH101" s="24"/>
      <c r="HI101" s="24"/>
      <c r="HJ101" s="24"/>
      <c r="HK101" s="24"/>
      <c r="HL101" s="24"/>
      <c r="HM101" s="24"/>
      <c r="HN101" s="24"/>
      <c r="HO101" s="24"/>
      <c r="HP101" s="24"/>
      <c r="HQ101" s="24"/>
      <c r="HR101" s="24"/>
      <c r="HS101" s="24"/>
      <c r="HT101" s="24"/>
      <c r="HU101" s="24"/>
      <c r="HV101" s="24"/>
      <c r="HW101" s="24"/>
      <c r="HX101" s="24"/>
      <c r="HY101" s="24"/>
      <c r="HZ101" s="24"/>
      <c r="IA101" s="24"/>
      <c r="IB101" s="24"/>
      <c r="IC101" s="24"/>
      <c r="ID101" s="24"/>
      <c r="IE101" s="24"/>
      <c r="IF101" s="24"/>
      <c r="IG101" s="24"/>
      <c r="IH101" s="24"/>
      <c r="II101" s="24"/>
      <c r="IJ101" s="24"/>
      <c r="IK101" s="24"/>
      <c r="IL101" s="24"/>
      <c r="IM101" s="24"/>
      <c r="IN101" s="24"/>
      <c r="IO101" s="24"/>
      <c r="IP101" s="24"/>
      <c r="IQ101" s="24"/>
      <c r="IR101" s="24"/>
      <c r="IS101" s="24"/>
      <c r="IT101" s="24"/>
      <c r="IU101" s="24"/>
      <c r="IV101" s="24"/>
      <c r="IW101" s="24"/>
      <c r="IX101" s="24"/>
      <c r="IY101" s="24"/>
      <c r="IZ101" s="24"/>
      <c r="JA101" s="24"/>
      <c r="JB101" s="24"/>
      <c r="JC101" s="24"/>
      <c r="JD101" s="24"/>
      <c r="JE101" s="24"/>
      <c r="JF101" s="24"/>
      <c r="JG101" s="24"/>
      <c r="JH101" s="24"/>
      <c r="JI101" s="24"/>
      <c r="JJ101" s="24"/>
      <c r="JK101" s="24"/>
      <c r="JL101" s="24"/>
      <c r="JM101" s="24"/>
      <c r="JN101" s="24"/>
      <c r="JO101" s="24"/>
      <c r="JP101" s="24"/>
      <c r="JQ101" s="24"/>
      <c r="JR101" s="24"/>
      <c r="JS101" s="24"/>
      <c r="JT101" s="24"/>
      <c r="JU101" s="24"/>
      <c r="JV101" s="24"/>
      <c r="JW101" s="24"/>
      <c r="JX101" s="24"/>
      <c r="JY101" s="24"/>
      <c r="JZ101" s="24"/>
      <c r="KA101" s="24"/>
      <c r="KB101" s="24"/>
      <c r="KC101" s="24"/>
      <c r="KD101" s="24"/>
      <c r="KE101" s="24"/>
      <c r="KF101" s="24"/>
      <c r="KG101" s="24"/>
      <c r="KH101" s="24"/>
      <c r="KI101" s="24"/>
      <c r="KJ101" s="24"/>
      <c r="KK101" s="24"/>
      <c r="KL101" s="24"/>
      <c r="KM101" s="24"/>
      <c r="KN101" s="24"/>
      <c r="KO101" s="24"/>
      <c r="KP101" s="24"/>
      <c r="KQ101" s="24"/>
      <c r="KR101" s="24"/>
      <c r="KS101" s="24"/>
      <c r="KT101" s="24"/>
      <c r="KU101" s="24"/>
      <c r="KV101" s="24"/>
      <c r="KW101" s="24"/>
      <c r="KX101" s="24"/>
      <c r="KY101" s="24"/>
      <c r="KZ101" s="24"/>
      <c r="LA101" s="24"/>
      <c r="LB101" s="24"/>
      <c r="LC101" s="24"/>
      <c r="LD101" s="24"/>
      <c r="LE101" s="24"/>
      <c r="LF101" s="24"/>
      <c r="LG101" s="24"/>
      <c r="LH101" s="24"/>
      <c r="LI101" s="24"/>
      <c r="LJ101" s="24"/>
      <c r="LK101" s="24"/>
      <c r="LL101" s="24"/>
      <c r="LM101" s="24"/>
      <c r="LN101" s="24"/>
      <c r="LO101" s="24"/>
      <c r="LP101" s="24"/>
      <c r="LQ101" s="24"/>
      <c r="LR101" s="24"/>
      <c r="LS101" s="24"/>
      <c r="LT101" s="24"/>
      <c r="LU101" s="24"/>
      <c r="LV101" s="24"/>
      <c r="LW101" s="24"/>
      <c r="LX101" s="24"/>
      <c r="LY101" s="24"/>
      <c r="LZ101" s="24"/>
      <c r="MA101" s="24"/>
      <c r="MB101" s="24"/>
      <c r="MC101" s="24"/>
      <c r="MD101" s="24"/>
      <c r="ME101" s="24"/>
      <c r="MF101" s="24"/>
      <c r="MG101" s="24"/>
      <c r="MH101" s="24"/>
      <c r="MI101" s="24"/>
      <c r="MJ101" s="24"/>
      <c r="MK101" s="24"/>
      <c r="ML101" s="24"/>
      <c r="MM101" s="24"/>
      <c r="MN101" s="24"/>
      <c r="MO101" s="24"/>
      <c r="MP101" s="24"/>
      <c r="MQ101" s="24"/>
      <c r="MR101" s="24"/>
      <c r="MS101" s="24"/>
      <c r="MT101" s="24"/>
      <c r="MU101" s="24"/>
      <c r="MV101" s="24"/>
      <c r="MW101" s="24"/>
      <c r="MX101" s="24"/>
      <c r="MY101" s="24"/>
      <c r="MZ101" s="24"/>
      <c r="NA101" s="24"/>
      <c r="NB101" s="24"/>
      <c r="NC101" s="24"/>
      <c r="ND101" s="24"/>
      <c r="NE101" s="24"/>
      <c r="NF101" s="24"/>
      <c r="NG101" s="24"/>
      <c r="NH101" s="24"/>
      <c r="NI101" s="24"/>
      <c r="NJ101" s="24"/>
      <c r="NK101" s="24"/>
      <c r="NL101" s="24"/>
      <c r="NM101" s="24"/>
      <c r="NN101" s="24"/>
      <c r="NO101" s="24"/>
      <c r="NP101" s="24"/>
      <c r="NQ101" s="24"/>
      <c r="NR101" s="24"/>
      <c r="NS101" s="24"/>
      <c r="NT101" s="24"/>
      <c r="NU101" s="24"/>
      <c r="NV101" s="24"/>
      <c r="NW101" s="24"/>
      <c r="NX101" s="24"/>
      <c r="NY101" s="24"/>
      <c r="NZ101" s="24"/>
      <c r="OA101" s="24"/>
      <c r="OB101" s="24"/>
      <c r="OC101" s="24"/>
      <c r="OD101" s="24"/>
      <c r="OE101" s="24"/>
      <c r="OF101" s="24"/>
      <c r="OG101" s="24"/>
      <c r="OH101" s="24"/>
      <c r="OI101" s="24"/>
      <c r="OJ101" s="24"/>
      <c r="OK101" s="24"/>
      <c r="OL101" s="24"/>
      <c r="OM101" s="24"/>
      <c r="ON101" s="24"/>
      <c r="OO101" s="24"/>
      <c r="OP101" s="24"/>
      <c r="OQ101" s="24"/>
      <c r="OR101" s="24"/>
      <c r="OS101" s="24"/>
      <c r="OT101" s="24"/>
      <c r="OU101" s="24"/>
      <c r="OV101" s="24"/>
      <c r="OW101" s="24"/>
      <c r="OX101" s="24"/>
      <c r="OY101" s="24"/>
      <c r="OZ101" s="24"/>
      <c r="PA101" s="24"/>
      <c r="PB101" s="24"/>
      <c r="PC101" s="24"/>
      <c r="PD101" s="24"/>
      <c r="PE101" s="24"/>
      <c r="PF101" s="24"/>
      <c r="PG101" s="24"/>
      <c r="PH101" s="24"/>
      <c r="PI101" s="24"/>
      <c r="PJ101" s="24"/>
      <c r="PK101" s="24"/>
      <c r="PL101" s="24"/>
      <c r="PM101" s="24"/>
      <c r="PN101" s="24"/>
      <c r="PO101" s="24"/>
      <c r="PP101" s="24"/>
      <c r="PQ101" s="24"/>
      <c r="PR101" s="24"/>
      <c r="PS101" s="24"/>
      <c r="PT101" s="24"/>
      <c r="PU101" s="24"/>
      <c r="PV101" s="24"/>
      <c r="PW101" s="24"/>
      <c r="PX101" s="24"/>
      <c r="PY101" s="24"/>
      <c r="PZ101" s="24"/>
      <c r="QA101" s="24"/>
      <c r="QB101" s="24"/>
      <c r="QC101" s="24"/>
      <c r="QD101" s="24"/>
      <c r="QE101" s="24"/>
      <c r="QF101" s="24"/>
      <c r="QG101" s="24"/>
      <c r="QH101" s="24"/>
      <c r="QI101" s="24"/>
      <c r="QJ101" s="24"/>
      <c r="QK101" s="24"/>
      <c r="QL101" s="24"/>
      <c r="QM101" s="24"/>
      <c r="QN101" s="24"/>
      <c r="QO101" s="24"/>
      <c r="QP101" s="24"/>
      <c r="QQ101" s="24"/>
      <c r="QR101" s="24"/>
      <c r="QS101" s="24"/>
      <c r="QT101" s="24"/>
      <c r="QU101" s="24"/>
      <c r="QV101" s="24"/>
      <c r="QW101" s="24"/>
      <c r="QX101" s="24"/>
      <c r="QY101" s="24"/>
      <c r="QZ101" s="24"/>
      <c r="RA101" s="24"/>
      <c r="RB101" s="24"/>
      <c r="RC101" s="24"/>
      <c r="RD101" s="24"/>
      <c r="RE101" s="24"/>
      <c r="RF101" s="24"/>
      <c r="RG101" s="24"/>
      <c r="RH101" s="24"/>
      <c r="RI101" s="24"/>
      <c r="RJ101" s="24"/>
      <c r="RK101" s="24"/>
      <c r="RL101" s="24"/>
      <c r="RM101" s="24"/>
      <c r="RN101" s="24"/>
      <c r="RO101" s="24"/>
      <c r="RP101" s="24"/>
      <c r="RQ101" s="24"/>
      <c r="RR101" s="24"/>
      <c r="RS101" s="24"/>
      <c r="RT101" s="24"/>
      <c r="RU101" s="24"/>
      <c r="RV101" s="24"/>
      <c r="RW101" s="24"/>
      <c r="RX101" s="24"/>
      <c r="RY101" s="24"/>
      <c r="RZ101" s="24"/>
      <c r="SA101" s="24"/>
      <c r="SB101" s="24"/>
      <c r="SC101" s="24"/>
      <c r="SD101" s="24"/>
      <c r="SE101" s="24"/>
      <c r="SF101" s="24"/>
      <c r="SG101" s="24"/>
      <c r="SH101" s="24"/>
      <c r="SI101" s="24"/>
      <c r="SJ101" s="24"/>
      <c r="SK101" s="24"/>
      <c r="SL101" s="24"/>
      <c r="SM101" s="24"/>
      <c r="SN101" s="24"/>
      <c r="SO101" s="24"/>
      <c r="SP101" s="24"/>
      <c r="SQ101" s="24"/>
      <c r="SR101" s="24"/>
      <c r="SS101" s="24"/>
      <c r="ST101" s="24"/>
      <c r="SU101" s="24"/>
      <c r="SV101" s="24"/>
      <c r="SW101" s="24"/>
      <c r="SX101" s="24"/>
      <c r="SY101" s="24"/>
      <c r="SZ101" s="24"/>
      <c r="TA101" s="24"/>
      <c r="TB101" s="24"/>
      <c r="TC101" s="24"/>
      <c r="TD101" s="24"/>
      <c r="TE101" s="24"/>
      <c r="TF101" s="24"/>
      <c r="TG101" s="24"/>
      <c r="TH101" s="24"/>
      <c r="TI101" s="24"/>
      <c r="TJ101" s="24"/>
      <c r="TK101" s="24"/>
      <c r="TL101" s="24"/>
      <c r="TM101" s="24"/>
      <c r="TN101" s="24"/>
      <c r="TO101" s="24"/>
      <c r="TP101" s="24"/>
      <c r="TQ101" s="24"/>
      <c r="TR101" s="24"/>
      <c r="TS101" s="24"/>
      <c r="TT101" s="24"/>
      <c r="TU101" s="24"/>
      <c r="TV101" s="24"/>
      <c r="TW101" s="24"/>
      <c r="TX101" s="24"/>
      <c r="TY101" s="24"/>
      <c r="TZ101" s="24"/>
      <c r="UA101" s="24"/>
      <c r="UB101" s="24"/>
      <c r="UC101" s="24"/>
      <c r="UD101" s="24"/>
      <c r="UE101" s="24"/>
      <c r="UF101" s="24"/>
      <c r="UG101" s="24"/>
      <c r="UH101" s="24"/>
      <c r="UI101" s="24"/>
      <c r="UJ101" s="24"/>
      <c r="UK101" s="24"/>
      <c r="UL101" s="24"/>
      <c r="UM101" s="24"/>
      <c r="UN101" s="24"/>
      <c r="UO101" s="24"/>
      <c r="UP101" s="24"/>
      <c r="UQ101" s="24"/>
      <c r="UR101" s="24"/>
      <c r="US101" s="24"/>
      <c r="UT101" s="24"/>
      <c r="UU101" s="24"/>
      <c r="UV101" s="24"/>
      <c r="UW101" s="24"/>
      <c r="UX101" s="24"/>
      <c r="UY101" s="24"/>
      <c r="UZ101" s="24"/>
      <c r="VA101" s="24"/>
      <c r="VB101" s="24"/>
      <c r="VC101" s="24"/>
      <c r="VD101" s="24"/>
      <c r="VE101" s="24"/>
      <c r="VF101" s="24"/>
      <c r="VG101" s="24"/>
      <c r="VH101" s="24"/>
      <c r="VI101" s="24"/>
      <c r="VJ101" s="24"/>
      <c r="VK101" s="24"/>
      <c r="VL101" s="24"/>
      <c r="VM101" s="24"/>
      <c r="VN101" s="24"/>
      <c r="VO101" s="24"/>
      <c r="VP101" s="24"/>
      <c r="VQ101" s="24"/>
      <c r="VR101" s="24"/>
      <c r="VS101" s="24"/>
      <c r="VT101" s="24"/>
      <c r="VU101" s="24"/>
      <c r="VV101" s="24"/>
      <c r="VW101" s="24"/>
      <c r="VX101" s="24"/>
      <c r="VY101" s="24"/>
      <c r="VZ101" s="24"/>
      <c r="WA101" s="24"/>
      <c r="WB101" s="24"/>
      <c r="WC101" s="24"/>
      <c r="WD101" s="24"/>
      <c r="WE101" s="24"/>
      <c r="WF101" s="24"/>
      <c r="WG101" s="24"/>
      <c r="WH101" s="24"/>
      <c r="WI101" s="24"/>
      <c r="WJ101" s="24"/>
      <c r="WK101" s="24"/>
      <c r="WL101" s="24"/>
      <c r="WM101" s="24"/>
      <c r="WN101" s="24"/>
      <c r="WO101" s="24"/>
      <c r="WP101" s="24"/>
      <c r="WQ101" s="24"/>
      <c r="WR101" s="24"/>
      <c r="WS101" s="24"/>
      <c r="WT101" s="24"/>
      <c r="WU101" s="24"/>
      <c r="WV101" s="24"/>
      <c r="WW101" s="24"/>
      <c r="WX101" s="24"/>
      <c r="WY101" s="24"/>
      <c r="WZ101" s="24"/>
      <c r="XA101" s="24"/>
      <c r="XB101" s="24"/>
      <c r="XC101" s="24"/>
      <c r="XD101" s="24"/>
      <c r="XE101" s="24"/>
      <c r="XF101" s="24"/>
      <c r="XG101" s="24"/>
      <c r="XH101" s="24"/>
      <c r="XI101" s="24"/>
      <c r="XJ101" s="24"/>
      <c r="XK101" s="24"/>
      <c r="XL101" s="24"/>
      <c r="XM101" s="24"/>
      <c r="XN101" s="24"/>
      <c r="XO101" s="24"/>
      <c r="XP101" s="24"/>
      <c r="XQ101" s="24"/>
      <c r="XR101" s="24"/>
      <c r="XS101" s="24"/>
      <c r="XT101" s="24"/>
      <c r="XU101" s="24"/>
      <c r="XV101" s="24"/>
      <c r="XW101" s="24"/>
      <c r="XX101" s="24"/>
      <c r="XY101" s="24"/>
      <c r="XZ101" s="24"/>
      <c r="YA101" s="24"/>
      <c r="YB101" s="24"/>
      <c r="YC101" s="24"/>
      <c r="YD101" s="24"/>
      <c r="YE101" s="24"/>
      <c r="YF101" s="24"/>
      <c r="YG101" s="24"/>
      <c r="YH101" s="24"/>
      <c r="YI101" s="24"/>
      <c r="YJ101" s="24"/>
      <c r="YK101" s="24"/>
      <c r="YL101" s="24"/>
      <c r="YM101" s="24"/>
      <c r="YN101" s="24"/>
      <c r="YO101" s="24"/>
      <c r="YP101" s="24"/>
      <c r="YQ101" s="24"/>
      <c r="YR101" s="24"/>
      <c r="YS101" s="24"/>
      <c r="YT101" s="24"/>
      <c r="YU101" s="24"/>
      <c r="YV101" s="24"/>
      <c r="YW101" s="24"/>
      <c r="YX101" s="24"/>
      <c r="YY101" s="24"/>
      <c r="YZ101" s="24"/>
      <c r="ZA101" s="24"/>
      <c r="ZB101" s="24"/>
      <c r="ZC101" s="24"/>
      <c r="ZD101" s="24"/>
      <c r="ZE101" s="24"/>
      <c r="ZF101" s="24"/>
      <c r="ZG101" s="24"/>
      <c r="ZH101" s="24"/>
      <c r="ZI101" s="24"/>
      <c r="ZJ101" s="24"/>
      <c r="ZK101" s="24"/>
      <c r="ZL101" s="24"/>
      <c r="ZM101" s="24"/>
      <c r="ZN101" s="24"/>
      <c r="ZO101" s="24"/>
      <c r="ZP101" s="24"/>
      <c r="ZQ101" s="24"/>
      <c r="ZR101" s="24"/>
      <c r="ZS101" s="24"/>
      <c r="ZT101" s="24"/>
      <c r="ZU101" s="24"/>
      <c r="ZV101" s="24"/>
      <c r="ZW101" s="24"/>
      <c r="ZX101" s="24"/>
      <c r="ZY101" s="24"/>
      <c r="ZZ101" s="24"/>
      <c r="AAA101" s="24"/>
      <c r="AAB101" s="24"/>
      <c r="AAC101" s="24"/>
      <c r="AAD101" s="24"/>
      <c r="AAE101" s="24"/>
      <c r="AAF101" s="24"/>
      <c r="AAG101" s="24"/>
      <c r="AAH101" s="24"/>
      <c r="AAI101" s="24"/>
      <c r="AAJ101" s="24"/>
      <c r="AAK101" s="24"/>
      <c r="AAL101" s="24"/>
      <c r="AAM101" s="24"/>
      <c r="AAN101" s="24"/>
      <c r="AAO101" s="24"/>
      <c r="AAP101" s="24"/>
      <c r="AAQ101" s="24"/>
      <c r="AAR101" s="24"/>
      <c r="AAS101" s="24"/>
      <c r="AAT101" s="24"/>
      <c r="AAU101" s="24"/>
      <c r="AAV101" s="24"/>
      <c r="AAW101" s="24"/>
      <c r="AAX101" s="24"/>
      <c r="AAY101" s="24"/>
      <c r="AAZ101" s="24"/>
      <c r="ABA101" s="24"/>
      <c r="ABB101" s="24"/>
      <c r="ABC101" s="24"/>
      <c r="ABD101" s="24"/>
      <c r="ABE101" s="24"/>
      <c r="ABF101" s="24"/>
      <c r="ABG101" s="24"/>
      <c r="ABH101" s="24"/>
      <c r="ABI101" s="24"/>
      <c r="ABJ101" s="24"/>
      <c r="ABK101" s="24"/>
      <c r="ABL101" s="24"/>
      <c r="ABM101" s="24"/>
      <c r="ABN101" s="24"/>
      <c r="ABO101" s="24"/>
      <c r="ABP101" s="24"/>
      <c r="ABQ101" s="24"/>
      <c r="ABR101" s="24"/>
      <c r="ABS101" s="24"/>
      <c r="ABT101" s="24"/>
      <c r="ABU101" s="24"/>
      <c r="ABV101" s="24"/>
      <c r="ABW101" s="24"/>
      <c r="ABX101" s="24"/>
      <c r="ABY101" s="24"/>
      <c r="ABZ101" s="24"/>
      <c r="ACA101" s="24"/>
      <c r="ACB101" s="24"/>
      <c r="ACC101" s="24"/>
      <c r="ACD101" s="24"/>
      <c r="ACE101" s="24"/>
      <c r="ACF101" s="24"/>
      <c r="ACG101" s="24"/>
      <c r="ACH101" s="24"/>
      <c r="ACI101" s="24"/>
      <c r="ACJ101" s="24"/>
      <c r="ACK101" s="24"/>
      <c r="ACL101" s="24"/>
      <c r="ACM101" s="24"/>
      <c r="ACN101" s="24"/>
      <c r="ACO101" s="24"/>
      <c r="ACP101" s="24"/>
      <c r="ACQ101" s="24"/>
      <c r="ACR101" s="24"/>
      <c r="ACS101" s="24"/>
      <c r="ACT101" s="24"/>
      <c r="ACU101" s="24"/>
      <c r="ACV101" s="24"/>
      <c r="ACW101" s="24"/>
      <c r="ACX101" s="24"/>
      <c r="ACY101" s="24"/>
      <c r="ACZ101" s="24"/>
      <c r="ADA101" s="24"/>
      <c r="ADB101" s="24"/>
      <c r="ADC101" s="24"/>
      <c r="ADD101" s="24"/>
      <c r="ADE101" s="24"/>
      <c r="ADF101" s="24"/>
      <c r="ADG101" s="24"/>
      <c r="ADH101" s="24"/>
      <c r="ADI101" s="24"/>
      <c r="ADJ101" s="24"/>
      <c r="ADK101" s="24"/>
      <c r="ADL101" s="24"/>
      <c r="ADM101" s="24"/>
      <c r="ADN101" s="24"/>
      <c r="ADO101" s="24"/>
      <c r="ADP101" s="24"/>
      <c r="ADQ101" s="24"/>
      <c r="ADR101" s="24"/>
      <c r="ADS101" s="24"/>
      <c r="ADT101" s="24"/>
      <c r="ADU101" s="24"/>
      <c r="ADV101" s="24"/>
      <c r="ADW101" s="24"/>
      <c r="ADX101" s="24"/>
      <c r="ADY101" s="24"/>
      <c r="ADZ101" s="24"/>
      <c r="AEA101" s="24"/>
      <c r="AEB101" s="24"/>
      <c r="AEC101" s="24"/>
      <c r="AED101" s="24"/>
      <c r="AEE101" s="24"/>
      <c r="AEF101" s="24"/>
      <c r="AEG101" s="24"/>
      <c r="AEH101" s="24"/>
      <c r="AEI101" s="24"/>
      <c r="AEJ101" s="24"/>
      <c r="AEK101" s="24"/>
      <c r="AEL101" s="24"/>
      <c r="AEM101" s="24"/>
      <c r="AEN101" s="24"/>
      <c r="AEO101" s="24"/>
      <c r="AEP101" s="24"/>
      <c r="AEQ101" s="24"/>
      <c r="AER101" s="24"/>
      <c r="AES101" s="24"/>
      <c r="AET101" s="24"/>
      <c r="AEU101" s="24"/>
      <c r="AEV101" s="24"/>
      <c r="AEW101" s="24"/>
      <c r="AEX101" s="24"/>
      <c r="AEY101" s="24"/>
      <c r="AEZ101" s="24"/>
      <c r="AFA101" s="24"/>
      <c r="AFB101" s="24"/>
      <c r="AFC101" s="24"/>
      <c r="AFD101" s="24"/>
      <c r="AFE101" s="24"/>
      <c r="AFF101" s="24"/>
      <c r="AFG101" s="24"/>
      <c r="AFH101" s="24"/>
      <c r="AFI101" s="24"/>
      <c r="AFJ101" s="24"/>
      <c r="AFK101" s="24"/>
      <c r="AFL101" s="24"/>
      <c r="AFM101" s="24"/>
      <c r="AFN101" s="24"/>
      <c r="AFO101" s="24"/>
      <c r="AFP101" s="24"/>
      <c r="AFQ101" s="24"/>
      <c r="AFR101" s="24"/>
      <c r="AFS101" s="24"/>
      <c r="AFT101" s="24"/>
      <c r="AFU101" s="24"/>
      <c r="AFV101" s="24"/>
      <c r="AFW101" s="24"/>
      <c r="AFX101" s="24"/>
      <c r="AFY101" s="24"/>
      <c r="AFZ101" s="24"/>
      <c r="AGA101" s="24"/>
      <c r="AGB101" s="24"/>
      <c r="AGC101" s="24"/>
      <c r="AGD101" s="24"/>
      <c r="AGE101" s="24"/>
      <c r="AGF101" s="24"/>
      <c r="AGG101" s="24"/>
      <c r="AGH101" s="24"/>
      <c r="AGI101" s="24"/>
      <c r="AGJ101" s="24"/>
      <c r="AGK101" s="24"/>
      <c r="AGL101" s="24"/>
      <c r="AGM101" s="24"/>
      <c r="AGN101" s="24"/>
      <c r="AGO101" s="24"/>
      <c r="AGP101" s="24"/>
      <c r="AGQ101" s="24"/>
      <c r="AGR101" s="24"/>
      <c r="AGS101" s="24"/>
      <c r="AGT101" s="24"/>
      <c r="AGU101" s="24"/>
      <c r="AGV101" s="24"/>
      <c r="AGW101" s="24"/>
      <c r="AGX101" s="24"/>
      <c r="AGY101" s="24"/>
      <c r="AGZ101" s="24"/>
      <c r="AHA101" s="24"/>
      <c r="AHB101" s="24"/>
      <c r="AHC101" s="24"/>
      <c r="AHD101" s="24"/>
      <c r="AHE101" s="24"/>
      <c r="AHF101" s="24"/>
      <c r="AHG101" s="24"/>
      <c r="AHH101" s="24"/>
      <c r="AHI101" s="24"/>
      <c r="AHJ101" s="24"/>
      <c r="AHK101" s="24"/>
      <c r="AHL101" s="24"/>
      <c r="AHM101" s="24"/>
      <c r="AHN101" s="24"/>
      <c r="AHO101" s="24"/>
      <c r="AHP101" s="24"/>
      <c r="AHQ101" s="24"/>
      <c r="AHR101" s="24"/>
      <c r="AHS101" s="24"/>
      <c r="AHT101" s="24"/>
      <c r="AHU101" s="24"/>
      <c r="AHV101" s="24"/>
      <c r="AHW101" s="24"/>
      <c r="AHX101" s="24"/>
      <c r="AHY101" s="24"/>
      <c r="AHZ101" s="24"/>
      <c r="AIA101" s="24"/>
      <c r="AIB101" s="24"/>
      <c r="AIC101" s="24"/>
      <c r="AID101" s="24"/>
      <c r="AIE101" s="24"/>
      <c r="AIF101" s="24"/>
      <c r="AIG101" s="24"/>
      <c r="AIH101" s="24"/>
      <c r="AII101" s="24"/>
      <c r="AIJ101" s="24"/>
      <c r="AIK101" s="24"/>
      <c r="AIL101" s="24"/>
      <c r="AIM101" s="24"/>
      <c r="AIN101" s="24"/>
      <c r="AIO101" s="24"/>
      <c r="AIP101" s="24"/>
      <c r="AIQ101" s="24"/>
      <c r="AIR101" s="24"/>
      <c r="AIS101" s="24"/>
      <c r="AIT101" s="24"/>
      <c r="AIU101" s="24"/>
      <c r="AIV101" s="24"/>
      <c r="AIW101" s="24"/>
      <c r="AIX101" s="24"/>
      <c r="AIY101" s="24"/>
      <c r="AIZ101" s="24"/>
      <c r="AJA101" s="24"/>
      <c r="AJB101" s="24"/>
      <c r="AJC101" s="24"/>
      <c r="AJD101" s="24"/>
      <c r="AJE101" s="24"/>
      <c r="AJF101" s="24"/>
      <c r="AJG101" s="24"/>
      <c r="AJH101" s="24"/>
      <c r="AJI101" s="24"/>
      <c r="AJJ101" s="24"/>
      <c r="AJK101" s="24"/>
      <c r="AJL101" s="24"/>
      <c r="AJM101" s="24"/>
      <c r="AJN101" s="24"/>
      <c r="AJO101" s="24"/>
      <c r="AJP101" s="24"/>
      <c r="AJQ101" s="24"/>
      <c r="AJR101" s="24"/>
      <c r="AJS101" s="24"/>
      <c r="AJT101" s="24"/>
      <c r="AJU101" s="24"/>
      <c r="AJV101" s="24"/>
      <c r="AJW101" s="24"/>
      <c r="AJX101" s="24"/>
      <c r="AJY101" s="24"/>
      <c r="AJZ101" s="24"/>
      <c r="AKA101" s="24"/>
      <c r="AKB101" s="24"/>
      <c r="AKC101" s="24"/>
      <c r="AKD101" s="24"/>
      <c r="AKE101" s="24"/>
      <c r="AKF101" s="24"/>
      <c r="AKG101" s="24"/>
      <c r="AKH101" s="24"/>
      <c r="AKI101" s="24"/>
      <c r="AKJ101" s="24"/>
      <c r="AKK101" s="24"/>
      <c r="AKL101" s="24"/>
      <c r="AKM101" s="24"/>
      <c r="AKN101" s="24"/>
      <c r="AKO101" s="24"/>
      <c r="AKP101" s="24"/>
      <c r="AKQ101" s="24"/>
      <c r="AKR101" s="24"/>
      <c r="AKS101" s="24"/>
      <c r="AKT101" s="24"/>
      <c r="AKU101" s="24"/>
      <c r="AKV101" s="24"/>
      <c r="AKW101" s="24"/>
      <c r="AKX101" s="24"/>
      <c r="AKY101" s="24"/>
      <c r="AKZ101" s="24"/>
      <c r="ALA101" s="24"/>
      <c r="ALB101" s="24"/>
      <c r="ALC101" s="24"/>
      <c r="ALD101" s="24"/>
      <c r="ALE101" s="24"/>
      <c r="ALF101" s="24"/>
      <c r="ALG101" s="24"/>
      <c r="ALH101" s="24"/>
      <c r="ALI101" s="24"/>
      <c r="ALJ101" s="24"/>
      <c r="ALK101" s="24"/>
      <c r="ALL101" s="24"/>
      <c r="ALM101" s="24"/>
      <c r="ALN101" s="24"/>
      <c r="ALO101" s="24"/>
      <c r="ALP101" s="24"/>
      <c r="ALQ101" s="24"/>
      <c r="ALR101" s="24"/>
      <c r="ALS101" s="24"/>
      <c r="ALT101" s="24"/>
      <c r="ALU101" s="24"/>
      <c r="ALV101" s="24"/>
      <c r="ALW101" s="24"/>
      <c r="ALX101" s="24"/>
      <c r="ALY101" s="24"/>
      <c r="ALZ101" s="24"/>
      <c r="AMA101" s="24"/>
      <c r="AMB101" s="24"/>
      <c r="AMC101" s="24"/>
    </row>
    <row r="102" spans="1:1017" s="59" customFormat="1">
      <c r="A102" s="132" t="s">
        <v>277</v>
      </c>
      <c r="B102" s="133">
        <v>5213408</v>
      </c>
      <c r="C102" s="145" t="s">
        <v>278</v>
      </c>
      <c r="D102" s="133" t="s">
        <v>279</v>
      </c>
      <c r="E102" s="150" t="s">
        <v>101</v>
      </c>
      <c r="F102" s="112">
        <v>25.54</v>
      </c>
      <c r="G102" s="60">
        <v>49.05</v>
      </c>
      <c r="H102" s="83">
        <f t="shared" ref="H102:H104" si="35">$K$6</f>
        <v>0.21229999999999999</v>
      </c>
      <c r="I102" s="60">
        <f t="shared" ref="I102:I104" si="36">ROUND(((H102+1)*G102),2)</f>
        <v>59.46</v>
      </c>
      <c r="J102" s="60">
        <f t="shared" ref="J102:J104" si="37">TRUNC((G102*F102),2)</f>
        <v>1252.73</v>
      </c>
      <c r="K102" s="60">
        <f t="shared" ref="K102:K104" si="38">TRUNC((I102*F102),2)</f>
        <v>1518.6</v>
      </c>
      <c r="L102" s="58"/>
      <c r="M102" s="24"/>
      <c r="N102" s="24"/>
      <c r="O102" s="24"/>
      <c r="P102" s="24"/>
      <c r="Q102" s="24"/>
      <c r="R102" s="24"/>
      <c r="S102" s="24"/>
      <c r="T102" s="24"/>
      <c r="U102" s="24"/>
      <c r="V102" s="24"/>
      <c r="W102" s="24"/>
      <c r="X102" s="24"/>
      <c r="Y102" s="24"/>
      <c r="Z102" s="24"/>
      <c r="AA102" s="24"/>
      <c r="AB102" s="24"/>
      <c r="AC102" s="24"/>
      <c r="AD102" s="24"/>
      <c r="AE102" s="24"/>
      <c r="AF102" s="24"/>
      <c r="AG102" s="24"/>
      <c r="AH102" s="24"/>
      <c r="AI102" s="24"/>
      <c r="AJ102" s="24"/>
      <c r="AK102" s="24"/>
      <c r="AL102" s="24"/>
      <c r="AM102" s="24"/>
      <c r="AN102" s="24"/>
      <c r="AO102" s="24"/>
      <c r="AP102" s="24"/>
      <c r="AQ102" s="24"/>
      <c r="AR102" s="24"/>
      <c r="AS102" s="24"/>
      <c r="AT102" s="24"/>
      <c r="AU102" s="24"/>
      <c r="AV102" s="24"/>
      <c r="AW102" s="24"/>
      <c r="AX102" s="24"/>
      <c r="AY102" s="24"/>
      <c r="AZ102" s="24"/>
      <c r="BA102" s="24"/>
      <c r="BB102" s="24"/>
      <c r="BC102" s="24"/>
      <c r="BD102" s="24"/>
      <c r="BE102" s="24"/>
      <c r="BF102" s="24"/>
      <c r="BG102" s="24"/>
      <c r="BH102" s="24"/>
      <c r="BI102" s="24"/>
      <c r="BJ102" s="24"/>
      <c r="BK102" s="24"/>
      <c r="BL102" s="24"/>
      <c r="BM102" s="24"/>
      <c r="BN102" s="24"/>
      <c r="BO102" s="24"/>
      <c r="BP102" s="24"/>
      <c r="BQ102" s="24"/>
      <c r="BR102" s="24"/>
      <c r="BS102" s="24"/>
      <c r="BT102" s="24"/>
      <c r="BU102" s="24"/>
      <c r="BV102" s="24"/>
      <c r="BW102" s="24"/>
      <c r="BX102" s="24"/>
      <c r="BY102" s="24"/>
      <c r="BZ102" s="24"/>
      <c r="CA102" s="24"/>
      <c r="CB102" s="24"/>
      <c r="CC102" s="24"/>
      <c r="CD102" s="24"/>
      <c r="CE102" s="24"/>
      <c r="CF102" s="24"/>
      <c r="CG102" s="24"/>
      <c r="CH102" s="24"/>
      <c r="CI102" s="24"/>
      <c r="CJ102" s="24"/>
      <c r="CK102" s="24"/>
      <c r="CL102" s="24"/>
      <c r="CM102" s="24"/>
      <c r="CN102" s="24"/>
      <c r="CO102" s="24"/>
      <c r="CP102" s="24"/>
      <c r="CQ102" s="24"/>
      <c r="CR102" s="24"/>
      <c r="CS102" s="24"/>
      <c r="CT102" s="24"/>
      <c r="CU102" s="24"/>
      <c r="CV102" s="24"/>
      <c r="CW102" s="24"/>
      <c r="CX102" s="24"/>
      <c r="CY102" s="24"/>
      <c r="CZ102" s="24"/>
      <c r="DA102" s="24"/>
      <c r="DB102" s="24"/>
      <c r="DC102" s="24"/>
      <c r="DD102" s="24"/>
      <c r="DE102" s="24"/>
      <c r="DF102" s="24"/>
      <c r="DG102" s="24"/>
      <c r="DH102" s="24"/>
      <c r="DI102" s="24"/>
      <c r="DJ102" s="24"/>
      <c r="DK102" s="24"/>
      <c r="DL102" s="24"/>
      <c r="DM102" s="24"/>
      <c r="DN102" s="24"/>
      <c r="DO102" s="24"/>
      <c r="DP102" s="24"/>
      <c r="DQ102" s="24"/>
      <c r="DR102" s="24"/>
      <c r="DS102" s="24"/>
      <c r="DT102" s="24"/>
      <c r="DU102" s="24"/>
      <c r="DV102" s="24"/>
      <c r="DW102" s="24"/>
      <c r="DX102" s="24"/>
      <c r="DY102" s="24"/>
      <c r="DZ102" s="24"/>
      <c r="EA102" s="24"/>
      <c r="EB102" s="24"/>
      <c r="EC102" s="24"/>
      <c r="ED102" s="24"/>
      <c r="EE102" s="24"/>
      <c r="EF102" s="24"/>
      <c r="EG102" s="24"/>
      <c r="EH102" s="24"/>
      <c r="EI102" s="24"/>
      <c r="EJ102" s="24"/>
      <c r="EK102" s="24"/>
      <c r="EL102" s="24"/>
      <c r="EM102" s="24"/>
      <c r="EN102" s="24"/>
      <c r="EO102" s="24"/>
      <c r="EP102" s="24"/>
      <c r="EQ102" s="24"/>
      <c r="ER102" s="24"/>
      <c r="ES102" s="24"/>
      <c r="ET102" s="24"/>
      <c r="EU102" s="24"/>
      <c r="EV102" s="24"/>
      <c r="EW102" s="24"/>
      <c r="EX102" s="24"/>
      <c r="EY102" s="24"/>
      <c r="EZ102" s="24"/>
      <c r="FA102" s="24"/>
      <c r="FB102" s="24"/>
      <c r="FC102" s="24"/>
      <c r="FD102" s="24"/>
      <c r="FE102" s="24"/>
      <c r="FF102" s="24"/>
      <c r="FG102" s="24"/>
      <c r="FH102" s="24"/>
      <c r="FI102" s="24"/>
      <c r="FJ102" s="24"/>
      <c r="FK102" s="24"/>
      <c r="FL102" s="24"/>
      <c r="FM102" s="24"/>
      <c r="FN102" s="24"/>
      <c r="FO102" s="24"/>
      <c r="FP102" s="24"/>
      <c r="FQ102" s="24"/>
      <c r="FR102" s="24"/>
      <c r="FS102" s="24"/>
      <c r="FT102" s="24"/>
      <c r="FU102" s="24"/>
      <c r="FV102" s="24"/>
      <c r="FW102" s="24"/>
      <c r="FX102" s="24"/>
      <c r="FY102" s="24"/>
      <c r="FZ102" s="24"/>
      <c r="GA102" s="24"/>
      <c r="GB102" s="24"/>
      <c r="GC102" s="24"/>
      <c r="GD102" s="24"/>
      <c r="GE102" s="24"/>
      <c r="GF102" s="24"/>
      <c r="GG102" s="24"/>
      <c r="GH102" s="24"/>
      <c r="GI102" s="24"/>
      <c r="GJ102" s="24"/>
      <c r="GK102" s="24"/>
      <c r="GL102" s="24"/>
      <c r="GM102" s="24"/>
      <c r="GN102" s="24"/>
      <c r="GO102" s="24"/>
      <c r="GP102" s="24"/>
      <c r="GQ102" s="24"/>
      <c r="GR102" s="24"/>
      <c r="GS102" s="24"/>
      <c r="GT102" s="24"/>
      <c r="GU102" s="24"/>
      <c r="GV102" s="24"/>
      <c r="GW102" s="24"/>
      <c r="GX102" s="24"/>
      <c r="GY102" s="24"/>
      <c r="GZ102" s="24"/>
      <c r="HA102" s="24"/>
      <c r="HB102" s="24"/>
      <c r="HC102" s="24"/>
      <c r="HD102" s="24"/>
      <c r="HE102" s="24"/>
      <c r="HF102" s="24"/>
      <c r="HG102" s="24"/>
      <c r="HH102" s="24"/>
      <c r="HI102" s="24"/>
      <c r="HJ102" s="24"/>
      <c r="HK102" s="24"/>
      <c r="HL102" s="24"/>
      <c r="HM102" s="24"/>
      <c r="HN102" s="24"/>
      <c r="HO102" s="24"/>
      <c r="HP102" s="24"/>
      <c r="HQ102" s="24"/>
      <c r="HR102" s="24"/>
      <c r="HS102" s="24"/>
      <c r="HT102" s="24"/>
      <c r="HU102" s="24"/>
      <c r="HV102" s="24"/>
      <c r="HW102" s="24"/>
      <c r="HX102" s="24"/>
      <c r="HY102" s="24"/>
      <c r="HZ102" s="24"/>
      <c r="IA102" s="24"/>
      <c r="IB102" s="24"/>
      <c r="IC102" s="24"/>
      <c r="ID102" s="24"/>
      <c r="IE102" s="24"/>
      <c r="IF102" s="24"/>
      <c r="IG102" s="24"/>
      <c r="IH102" s="24"/>
      <c r="II102" s="24"/>
      <c r="IJ102" s="24"/>
      <c r="IK102" s="24"/>
      <c r="IL102" s="24"/>
      <c r="IM102" s="24"/>
      <c r="IN102" s="24"/>
      <c r="IO102" s="24"/>
      <c r="IP102" s="24"/>
      <c r="IQ102" s="24"/>
      <c r="IR102" s="24"/>
      <c r="IS102" s="24"/>
      <c r="IT102" s="24"/>
      <c r="IU102" s="24"/>
      <c r="IV102" s="24"/>
      <c r="IW102" s="24"/>
      <c r="IX102" s="24"/>
      <c r="IY102" s="24"/>
      <c r="IZ102" s="24"/>
      <c r="JA102" s="24"/>
      <c r="JB102" s="24"/>
      <c r="JC102" s="24"/>
      <c r="JD102" s="24"/>
      <c r="JE102" s="24"/>
      <c r="JF102" s="24"/>
      <c r="JG102" s="24"/>
      <c r="JH102" s="24"/>
      <c r="JI102" s="24"/>
      <c r="JJ102" s="24"/>
      <c r="JK102" s="24"/>
      <c r="JL102" s="24"/>
      <c r="JM102" s="24"/>
      <c r="JN102" s="24"/>
      <c r="JO102" s="24"/>
      <c r="JP102" s="24"/>
      <c r="JQ102" s="24"/>
      <c r="JR102" s="24"/>
      <c r="JS102" s="24"/>
      <c r="JT102" s="24"/>
      <c r="JU102" s="24"/>
      <c r="JV102" s="24"/>
      <c r="JW102" s="24"/>
      <c r="JX102" s="24"/>
      <c r="JY102" s="24"/>
      <c r="JZ102" s="24"/>
      <c r="KA102" s="24"/>
      <c r="KB102" s="24"/>
      <c r="KC102" s="24"/>
      <c r="KD102" s="24"/>
      <c r="KE102" s="24"/>
      <c r="KF102" s="24"/>
      <c r="KG102" s="24"/>
      <c r="KH102" s="24"/>
      <c r="KI102" s="24"/>
      <c r="KJ102" s="24"/>
      <c r="KK102" s="24"/>
      <c r="KL102" s="24"/>
      <c r="KM102" s="24"/>
      <c r="KN102" s="24"/>
      <c r="KO102" s="24"/>
      <c r="KP102" s="24"/>
      <c r="KQ102" s="24"/>
      <c r="KR102" s="24"/>
      <c r="KS102" s="24"/>
      <c r="KT102" s="24"/>
      <c r="KU102" s="24"/>
      <c r="KV102" s="24"/>
      <c r="KW102" s="24"/>
      <c r="KX102" s="24"/>
      <c r="KY102" s="24"/>
      <c r="KZ102" s="24"/>
      <c r="LA102" s="24"/>
      <c r="LB102" s="24"/>
      <c r="LC102" s="24"/>
      <c r="LD102" s="24"/>
      <c r="LE102" s="24"/>
      <c r="LF102" s="24"/>
      <c r="LG102" s="24"/>
      <c r="LH102" s="24"/>
      <c r="LI102" s="24"/>
      <c r="LJ102" s="24"/>
      <c r="LK102" s="24"/>
      <c r="LL102" s="24"/>
      <c r="LM102" s="24"/>
      <c r="LN102" s="24"/>
      <c r="LO102" s="24"/>
      <c r="LP102" s="24"/>
      <c r="LQ102" s="24"/>
      <c r="LR102" s="24"/>
      <c r="LS102" s="24"/>
      <c r="LT102" s="24"/>
      <c r="LU102" s="24"/>
      <c r="LV102" s="24"/>
      <c r="LW102" s="24"/>
      <c r="LX102" s="24"/>
      <c r="LY102" s="24"/>
      <c r="LZ102" s="24"/>
      <c r="MA102" s="24"/>
      <c r="MB102" s="24"/>
      <c r="MC102" s="24"/>
      <c r="MD102" s="24"/>
      <c r="ME102" s="24"/>
      <c r="MF102" s="24"/>
      <c r="MG102" s="24"/>
      <c r="MH102" s="24"/>
      <c r="MI102" s="24"/>
      <c r="MJ102" s="24"/>
      <c r="MK102" s="24"/>
      <c r="ML102" s="24"/>
      <c r="MM102" s="24"/>
      <c r="MN102" s="24"/>
      <c r="MO102" s="24"/>
      <c r="MP102" s="24"/>
      <c r="MQ102" s="24"/>
      <c r="MR102" s="24"/>
      <c r="MS102" s="24"/>
      <c r="MT102" s="24"/>
      <c r="MU102" s="24"/>
      <c r="MV102" s="24"/>
      <c r="MW102" s="24"/>
      <c r="MX102" s="24"/>
      <c r="MY102" s="24"/>
      <c r="MZ102" s="24"/>
      <c r="NA102" s="24"/>
      <c r="NB102" s="24"/>
      <c r="NC102" s="24"/>
      <c r="ND102" s="24"/>
      <c r="NE102" s="24"/>
      <c r="NF102" s="24"/>
      <c r="NG102" s="24"/>
      <c r="NH102" s="24"/>
      <c r="NI102" s="24"/>
      <c r="NJ102" s="24"/>
      <c r="NK102" s="24"/>
      <c r="NL102" s="24"/>
      <c r="NM102" s="24"/>
      <c r="NN102" s="24"/>
      <c r="NO102" s="24"/>
      <c r="NP102" s="24"/>
      <c r="NQ102" s="24"/>
      <c r="NR102" s="24"/>
      <c r="NS102" s="24"/>
      <c r="NT102" s="24"/>
      <c r="NU102" s="24"/>
      <c r="NV102" s="24"/>
      <c r="NW102" s="24"/>
      <c r="NX102" s="24"/>
      <c r="NY102" s="24"/>
      <c r="NZ102" s="24"/>
      <c r="OA102" s="24"/>
      <c r="OB102" s="24"/>
      <c r="OC102" s="24"/>
      <c r="OD102" s="24"/>
      <c r="OE102" s="24"/>
      <c r="OF102" s="24"/>
      <c r="OG102" s="24"/>
      <c r="OH102" s="24"/>
      <c r="OI102" s="24"/>
      <c r="OJ102" s="24"/>
      <c r="OK102" s="24"/>
      <c r="OL102" s="24"/>
      <c r="OM102" s="24"/>
      <c r="ON102" s="24"/>
      <c r="OO102" s="24"/>
      <c r="OP102" s="24"/>
      <c r="OQ102" s="24"/>
      <c r="OR102" s="24"/>
      <c r="OS102" s="24"/>
      <c r="OT102" s="24"/>
      <c r="OU102" s="24"/>
      <c r="OV102" s="24"/>
      <c r="OW102" s="24"/>
      <c r="OX102" s="24"/>
      <c r="OY102" s="24"/>
      <c r="OZ102" s="24"/>
      <c r="PA102" s="24"/>
      <c r="PB102" s="24"/>
      <c r="PC102" s="24"/>
      <c r="PD102" s="24"/>
      <c r="PE102" s="24"/>
      <c r="PF102" s="24"/>
      <c r="PG102" s="24"/>
      <c r="PH102" s="24"/>
      <c r="PI102" s="24"/>
      <c r="PJ102" s="24"/>
      <c r="PK102" s="24"/>
      <c r="PL102" s="24"/>
      <c r="PM102" s="24"/>
      <c r="PN102" s="24"/>
      <c r="PO102" s="24"/>
      <c r="PP102" s="24"/>
      <c r="PQ102" s="24"/>
      <c r="PR102" s="24"/>
      <c r="PS102" s="24"/>
      <c r="PT102" s="24"/>
      <c r="PU102" s="24"/>
      <c r="PV102" s="24"/>
      <c r="PW102" s="24"/>
      <c r="PX102" s="24"/>
      <c r="PY102" s="24"/>
      <c r="PZ102" s="24"/>
      <c r="QA102" s="24"/>
      <c r="QB102" s="24"/>
      <c r="QC102" s="24"/>
      <c r="QD102" s="24"/>
      <c r="QE102" s="24"/>
      <c r="QF102" s="24"/>
      <c r="QG102" s="24"/>
      <c r="QH102" s="24"/>
      <c r="QI102" s="24"/>
      <c r="QJ102" s="24"/>
      <c r="QK102" s="24"/>
      <c r="QL102" s="24"/>
      <c r="QM102" s="24"/>
      <c r="QN102" s="24"/>
      <c r="QO102" s="24"/>
      <c r="QP102" s="24"/>
      <c r="QQ102" s="24"/>
      <c r="QR102" s="24"/>
      <c r="QS102" s="24"/>
      <c r="QT102" s="24"/>
      <c r="QU102" s="24"/>
      <c r="QV102" s="24"/>
      <c r="QW102" s="24"/>
      <c r="QX102" s="24"/>
      <c r="QY102" s="24"/>
      <c r="QZ102" s="24"/>
      <c r="RA102" s="24"/>
      <c r="RB102" s="24"/>
      <c r="RC102" s="24"/>
      <c r="RD102" s="24"/>
      <c r="RE102" s="24"/>
      <c r="RF102" s="24"/>
      <c r="RG102" s="24"/>
      <c r="RH102" s="24"/>
      <c r="RI102" s="24"/>
      <c r="RJ102" s="24"/>
      <c r="RK102" s="24"/>
      <c r="RL102" s="24"/>
      <c r="RM102" s="24"/>
      <c r="RN102" s="24"/>
      <c r="RO102" s="24"/>
      <c r="RP102" s="24"/>
      <c r="RQ102" s="24"/>
      <c r="RR102" s="24"/>
      <c r="RS102" s="24"/>
      <c r="RT102" s="24"/>
      <c r="RU102" s="24"/>
      <c r="RV102" s="24"/>
      <c r="RW102" s="24"/>
      <c r="RX102" s="24"/>
      <c r="RY102" s="24"/>
      <c r="RZ102" s="24"/>
      <c r="SA102" s="24"/>
      <c r="SB102" s="24"/>
      <c r="SC102" s="24"/>
      <c r="SD102" s="24"/>
      <c r="SE102" s="24"/>
      <c r="SF102" s="24"/>
      <c r="SG102" s="24"/>
      <c r="SH102" s="24"/>
      <c r="SI102" s="24"/>
      <c r="SJ102" s="24"/>
      <c r="SK102" s="24"/>
      <c r="SL102" s="24"/>
      <c r="SM102" s="24"/>
      <c r="SN102" s="24"/>
      <c r="SO102" s="24"/>
      <c r="SP102" s="24"/>
      <c r="SQ102" s="24"/>
      <c r="SR102" s="24"/>
      <c r="SS102" s="24"/>
      <c r="ST102" s="24"/>
      <c r="SU102" s="24"/>
      <c r="SV102" s="24"/>
      <c r="SW102" s="24"/>
      <c r="SX102" s="24"/>
      <c r="SY102" s="24"/>
      <c r="SZ102" s="24"/>
      <c r="TA102" s="24"/>
      <c r="TB102" s="24"/>
      <c r="TC102" s="24"/>
      <c r="TD102" s="24"/>
      <c r="TE102" s="24"/>
      <c r="TF102" s="24"/>
      <c r="TG102" s="24"/>
      <c r="TH102" s="24"/>
      <c r="TI102" s="24"/>
      <c r="TJ102" s="24"/>
      <c r="TK102" s="24"/>
      <c r="TL102" s="24"/>
      <c r="TM102" s="24"/>
      <c r="TN102" s="24"/>
      <c r="TO102" s="24"/>
      <c r="TP102" s="24"/>
      <c r="TQ102" s="24"/>
      <c r="TR102" s="24"/>
      <c r="TS102" s="24"/>
      <c r="TT102" s="24"/>
      <c r="TU102" s="24"/>
      <c r="TV102" s="24"/>
      <c r="TW102" s="24"/>
      <c r="TX102" s="24"/>
      <c r="TY102" s="24"/>
      <c r="TZ102" s="24"/>
      <c r="UA102" s="24"/>
      <c r="UB102" s="24"/>
      <c r="UC102" s="24"/>
      <c r="UD102" s="24"/>
      <c r="UE102" s="24"/>
      <c r="UF102" s="24"/>
      <c r="UG102" s="24"/>
      <c r="UH102" s="24"/>
      <c r="UI102" s="24"/>
      <c r="UJ102" s="24"/>
      <c r="UK102" s="24"/>
      <c r="UL102" s="24"/>
      <c r="UM102" s="24"/>
      <c r="UN102" s="24"/>
      <c r="UO102" s="24"/>
      <c r="UP102" s="24"/>
      <c r="UQ102" s="24"/>
      <c r="UR102" s="24"/>
      <c r="US102" s="24"/>
      <c r="UT102" s="24"/>
      <c r="UU102" s="24"/>
      <c r="UV102" s="24"/>
      <c r="UW102" s="24"/>
      <c r="UX102" s="24"/>
      <c r="UY102" s="24"/>
      <c r="UZ102" s="24"/>
      <c r="VA102" s="24"/>
      <c r="VB102" s="24"/>
      <c r="VC102" s="24"/>
      <c r="VD102" s="24"/>
      <c r="VE102" s="24"/>
      <c r="VF102" s="24"/>
      <c r="VG102" s="24"/>
      <c r="VH102" s="24"/>
      <c r="VI102" s="24"/>
      <c r="VJ102" s="24"/>
      <c r="VK102" s="24"/>
      <c r="VL102" s="24"/>
      <c r="VM102" s="24"/>
      <c r="VN102" s="24"/>
      <c r="VO102" s="24"/>
      <c r="VP102" s="24"/>
      <c r="VQ102" s="24"/>
      <c r="VR102" s="24"/>
      <c r="VS102" s="24"/>
      <c r="VT102" s="24"/>
      <c r="VU102" s="24"/>
      <c r="VV102" s="24"/>
      <c r="VW102" s="24"/>
      <c r="VX102" s="24"/>
      <c r="VY102" s="24"/>
      <c r="VZ102" s="24"/>
      <c r="WA102" s="24"/>
      <c r="WB102" s="24"/>
      <c r="WC102" s="24"/>
      <c r="WD102" s="24"/>
      <c r="WE102" s="24"/>
      <c r="WF102" s="24"/>
      <c r="WG102" s="24"/>
      <c r="WH102" s="24"/>
      <c r="WI102" s="24"/>
      <c r="WJ102" s="24"/>
      <c r="WK102" s="24"/>
      <c r="WL102" s="24"/>
      <c r="WM102" s="24"/>
      <c r="WN102" s="24"/>
      <c r="WO102" s="24"/>
      <c r="WP102" s="24"/>
      <c r="WQ102" s="24"/>
      <c r="WR102" s="24"/>
      <c r="WS102" s="24"/>
      <c r="WT102" s="24"/>
      <c r="WU102" s="24"/>
      <c r="WV102" s="24"/>
      <c r="WW102" s="24"/>
      <c r="WX102" s="24"/>
      <c r="WY102" s="24"/>
      <c r="WZ102" s="24"/>
      <c r="XA102" s="24"/>
      <c r="XB102" s="24"/>
      <c r="XC102" s="24"/>
      <c r="XD102" s="24"/>
      <c r="XE102" s="24"/>
      <c r="XF102" s="24"/>
      <c r="XG102" s="24"/>
      <c r="XH102" s="24"/>
      <c r="XI102" s="24"/>
      <c r="XJ102" s="24"/>
      <c r="XK102" s="24"/>
      <c r="XL102" s="24"/>
      <c r="XM102" s="24"/>
      <c r="XN102" s="24"/>
      <c r="XO102" s="24"/>
      <c r="XP102" s="24"/>
      <c r="XQ102" s="24"/>
      <c r="XR102" s="24"/>
      <c r="XS102" s="24"/>
      <c r="XT102" s="24"/>
      <c r="XU102" s="24"/>
      <c r="XV102" s="24"/>
      <c r="XW102" s="24"/>
      <c r="XX102" s="24"/>
      <c r="XY102" s="24"/>
      <c r="XZ102" s="24"/>
      <c r="YA102" s="24"/>
      <c r="YB102" s="24"/>
      <c r="YC102" s="24"/>
      <c r="YD102" s="24"/>
      <c r="YE102" s="24"/>
      <c r="YF102" s="24"/>
      <c r="YG102" s="24"/>
      <c r="YH102" s="24"/>
      <c r="YI102" s="24"/>
      <c r="YJ102" s="24"/>
      <c r="YK102" s="24"/>
      <c r="YL102" s="24"/>
      <c r="YM102" s="24"/>
      <c r="YN102" s="24"/>
      <c r="YO102" s="24"/>
      <c r="YP102" s="24"/>
      <c r="YQ102" s="24"/>
      <c r="YR102" s="24"/>
      <c r="YS102" s="24"/>
      <c r="YT102" s="24"/>
      <c r="YU102" s="24"/>
      <c r="YV102" s="24"/>
      <c r="YW102" s="24"/>
      <c r="YX102" s="24"/>
      <c r="YY102" s="24"/>
      <c r="YZ102" s="24"/>
      <c r="ZA102" s="24"/>
      <c r="ZB102" s="24"/>
      <c r="ZC102" s="24"/>
      <c r="ZD102" s="24"/>
      <c r="ZE102" s="24"/>
      <c r="ZF102" s="24"/>
      <c r="ZG102" s="24"/>
      <c r="ZH102" s="24"/>
      <c r="ZI102" s="24"/>
      <c r="ZJ102" s="24"/>
      <c r="ZK102" s="24"/>
      <c r="ZL102" s="24"/>
      <c r="ZM102" s="24"/>
      <c r="ZN102" s="24"/>
      <c r="ZO102" s="24"/>
      <c r="ZP102" s="24"/>
      <c r="ZQ102" s="24"/>
      <c r="ZR102" s="24"/>
      <c r="ZS102" s="24"/>
      <c r="ZT102" s="24"/>
      <c r="ZU102" s="24"/>
      <c r="ZV102" s="24"/>
      <c r="ZW102" s="24"/>
      <c r="ZX102" s="24"/>
      <c r="ZY102" s="24"/>
      <c r="ZZ102" s="24"/>
      <c r="AAA102" s="24"/>
      <c r="AAB102" s="24"/>
      <c r="AAC102" s="24"/>
      <c r="AAD102" s="24"/>
      <c r="AAE102" s="24"/>
      <c r="AAF102" s="24"/>
      <c r="AAG102" s="24"/>
      <c r="AAH102" s="24"/>
      <c r="AAI102" s="24"/>
      <c r="AAJ102" s="24"/>
      <c r="AAK102" s="24"/>
      <c r="AAL102" s="24"/>
      <c r="AAM102" s="24"/>
      <c r="AAN102" s="24"/>
      <c r="AAO102" s="24"/>
      <c r="AAP102" s="24"/>
      <c r="AAQ102" s="24"/>
      <c r="AAR102" s="24"/>
      <c r="AAS102" s="24"/>
      <c r="AAT102" s="24"/>
      <c r="AAU102" s="24"/>
      <c r="AAV102" s="24"/>
      <c r="AAW102" s="24"/>
      <c r="AAX102" s="24"/>
      <c r="AAY102" s="24"/>
      <c r="AAZ102" s="24"/>
      <c r="ABA102" s="24"/>
      <c r="ABB102" s="24"/>
      <c r="ABC102" s="24"/>
      <c r="ABD102" s="24"/>
      <c r="ABE102" s="24"/>
      <c r="ABF102" s="24"/>
      <c r="ABG102" s="24"/>
      <c r="ABH102" s="24"/>
      <c r="ABI102" s="24"/>
      <c r="ABJ102" s="24"/>
      <c r="ABK102" s="24"/>
      <c r="ABL102" s="24"/>
      <c r="ABM102" s="24"/>
      <c r="ABN102" s="24"/>
      <c r="ABO102" s="24"/>
      <c r="ABP102" s="24"/>
      <c r="ABQ102" s="24"/>
      <c r="ABR102" s="24"/>
      <c r="ABS102" s="24"/>
      <c r="ABT102" s="24"/>
      <c r="ABU102" s="24"/>
      <c r="ABV102" s="24"/>
      <c r="ABW102" s="24"/>
      <c r="ABX102" s="24"/>
      <c r="ABY102" s="24"/>
      <c r="ABZ102" s="24"/>
      <c r="ACA102" s="24"/>
      <c r="ACB102" s="24"/>
      <c r="ACC102" s="24"/>
      <c r="ACD102" s="24"/>
      <c r="ACE102" s="24"/>
      <c r="ACF102" s="24"/>
      <c r="ACG102" s="24"/>
      <c r="ACH102" s="24"/>
      <c r="ACI102" s="24"/>
      <c r="ACJ102" s="24"/>
      <c r="ACK102" s="24"/>
      <c r="ACL102" s="24"/>
      <c r="ACM102" s="24"/>
      <c r="ACN102" s="24"/>
      <c r="ACO102" s="24"/>
      <c r="ACP102" s="24"/>
      <c r="ACQ102" s="24"/>
      <c r="ACR102" s="24"/>
      <c r="ACS102" s="24"/>
      <c r="ACT102" s="24"/>
      <c r="ACU102" s="24"/>
      <c r="ACV102" s="24"/>
      <c r="ACW102" s="24"/>
      <c r="ACX102" s="24"/>
      <c r="ACY102" s="24"/>
      <c r="ACZ102" s="24"/>
      <c r="ADA102" s="24"/>
      <c r="ADB102" s="24"/>
      <c r="ADC102" s="24"/>
      <c r="ADD102" s="24"/>
      <c r="ADE102" s="24"/>
      <c r="ADF102" s="24"/>
      <c r="ADG102" s="24"/>
      <c r="ADH102" s="24"/>
      <c r="ADI102" s="24"/>
      <c r="ADJ102" s="24"/>
      <c r="ADK102" s="24"/>
      <c r="ADL102" s="24"/>
      <c r="ADM102" s="24"/>
      <c r="ADN102" s="24"/>
      <c r="ADO102" s="24"/>
      <c r="ADP102" s="24"/>
      <c r="ADQ102" s="24"/>
      <c r="ADR102" s="24"/>
      <c r="ADS102" s="24"/>
      <c r="ADT102" s="24"/>
      <c r="ADU102" s="24"/>
      <c r="ADV102" s="24"/>
      <c r="ADW102" s="24"/>
      <c r="ADX102" s="24"/>
      <c r="ADY102" s="24"/>
      <c r="ADZ102" s="24"/>
      <c r="AEA102" s="24"/>
      <c r="AEB102" s="24"/>
      <c r="AEC102" s="24"/>
      <c r="AED102" s="24"/>
      <c r="AEE102" s="24"/>
      <c r="AEF102" s="24"/>
      <c r="AEG102" s="24"/>
      <c r="AEH102" s="24"/>
      <c r="AEI102" s="24"/>
      <c r="AEJ102" s="24"/>
      <c r="AEK102" s="24"/>
      <c r="AEL102" s="24"/>
      <c r="AEM102" s="24"/>
      <c r="AEN102" s="24"/>
      <c r="AEO102" s="24"/>
      <c r="AEP102" s="24"/>
      <c r="AEQ102" s="24"/>
      <c r="AER102" s="24"/>
      <c r="AES102" s="24"/>
      <c r="AET102" s="24"/>
      <c r="AEU102" s="24"/>
      <c r="AEV102" s="24"/>
      <c r="AEW102" s="24"/>
      <c r="AEX102" s="24"/>
      <c r="AEY102" s="24"/>
      <c r="AEZ102" s="24"/>
      <c r="AFA102" s="24"/>
      <c r="AFB102" s="24"/>
      <c r="AFC102" s="24"/>
      <c r="AFD102" s="24"/>
      <c r="AFE102" s="24"/>
      <c r="AFF102" s="24"/>
      <c r="AFG102" s="24"/>
      <c r="AFH102" s="24"/>
      <c r="AFI102" s="24"/>
      <c r="AFJ102" s="24"/>
      <c r="AFK102" s="24"/>
      <c r="AFL102" s="24"/>
      <c r="AFM102" s="24"/>
      <c r="AFN102" s="24"/>
      <c r="AFO102" s="24"/>
      <c r="AFP102" s="24"/>
      <c r="AFQ102" s="24"/>
      <c r="AFR102" s="24"/>
      <c r="AFS102" s="24"/>
      <c r="AFT102" s="24"/>
      <c r="AFU102" s="24"/>
      <c r="AFV102" s="24"/>
      <c r="AFW102" s="24"/>
      <c r="AFX102" s="24"/>
      <c r="AFY102" s="24"/>
      <c r="AFZ102" s="24"/>
      <c r="AGA102" s="24"/>
      <c r="AGB102" s="24"/>
      <c r="AGC102" s="24"/>
      <c r="AGD102" s="24"/>
      <c r="AGE102" s="24"/>
      <c r="AGF102" s="24"/>
      <c r="AGG102" s="24"/>
      <c r="AGH102" s="24"/>
      <c r="AGI102" s="24"/>
      <c r="AGJ102" s="24"/>
      <c r="AGK102" s="24"/>
      <c r="AGL102" s="24"/>
      <c r="AGM102" s="24"/>
      <c r="AGN102" s="24"/>
      <c r="AGO102" s="24"/>
      <c r="AGP102" s="24"/>
      <c r="AGQ102" s="24"/>
      <c r="AGR102" s="24"/>
      <c r="AGS102" s="24"/>
      <c r="AGT102" s="24"/>
      <c r="AGU102" s="24"/>
      <c r="AGV102" s="24"/>
      <c r="AGW102" s="24"/>
      <c r="AGX102" s="24"/>
      <c r="AGY102" s="24"/>
      <c r="AGZ102" s="24"/>
      <c r="AHA102" s="24"/>
      <c r="AHB102" s="24"/>
      <c r="AHC102" s="24"/>
      <c r="AHD102" s="24"/>
      <c r="AHE102" s="24"/>
      <c r="AHF102" s="24"/>
      <c r="AHG102" s="24"/>
      <c r="AHH102" s="24"/>
      <c r="AHI102" s="24"/>
      <c r="AHJ102" s="24"/>
      <c r="AHK102" s="24"/>
      <c r="AHL102" s="24"/>
      <c r="AHM102" s="24"/>
      <c r="AHN102" s="24"/>
      <c r="AHO102" s="24"/>
      <c r="AHP102" s="24"/>
      <c r="AHQ102" s="24"/>
      <c r="AHR102" s="24"/>
      <c r="AHS102" s="24"/>
      <c r="AHT102" s="24"/>
      <c r="AHU102" s="24"/>
      <c r="AHV102" s="24"/>
      <c r="AHW102" s="24"/>
      <c r="AHX102" s="24"/>
      <c r="AHY102" s="24"/>
      <c r="AHZ102" s="24"/>
      <c r="AIA102" s="24"/>
      <c r="AIB102" s="24"/>
      <c r="AIC102" s="24"/>
      <c r="AID102" s="24"/>
      <c r="AIE102" s="24"/>
      <c r="AIF102" s="24"/>
      <c r="AIG102" s="24"/>
      <c r="AIH102" s="24"/>
      <c r="AII102" s="24"/>
      <c r="AIJ102" s="24"/>
      <c r="AIK102" s="24"/>
      <c r="AIL102" s="24"/>
      <c r="AIM102" s="24"/>
      <c r="AIN102" s="24"/>
      <c r="AIO102" s="24"/>
      <c r="AIP102" s="24"/>
      <c r="AIQ102" s="24"/>
      <c r="AIR102" s="24"/>
      <c r="AIS102" s="24"/>
      <c r="AIT102" s="24"/>
      <c r="AIU102" s="24"/>
      <c r="AIV102" s="24"/>
      <c r="AIW102" s="24"/>
      <c r="AIX102" s="24"/>
      <c r="AIY102" s="24"/>
      <c r="AIZ102" s="24"/>
      <c r="AJA102" s="24"/>
      <c r="AJB102" s="24"/>
      <c r="AJC102" s="24"/>
      <c r="AJD102" s="24"/>
      <c r="AJE102" s="24"/>
      <c r="AJF102" s="24"/>
      <c r="AJG102" s="24"/>
      <c r="AJH102" s="24"/>
      <c r="AJI102" s="24"/>
      <c r="AJJ102" s="24"/>
      <c r="AJK102" s="24"/>
      <c r="AJL102" s="24"/>
      <c r="AJM102" s="24"/>
      <c r="AJN102" s="24"/>
      <c r="AJO102" s="24"/>
      <c r="AJP102" s="24"/>
      <c r="AJQ102" s="24"/>
      <c r="AJR102" s="24"/>
      <c r="AJS102" s="24"/>
      <c r="AJT102" s="24"/>
      <c r="AJU102" s="24"/>
      <c r="AJV102" s="24"/>
      <c r="AJW102" s="24"/>
      <c r="AJX102" s="24"/>
      <c r="AJY102" s="24"/>
      <c r="AJZ102" s="24"/>
      <c r="AKA102" s="24"/>
      <c r="AKB102" s="24"/>
      <c r="AKC102" s="24"/>
      <c r="AKD102" s="24"/>
      <c r="AKE102" s="24"/>
      <c r="AKF102" s="24"/>
      <c r="AKG102" s="24"/>
      <c r="AKH102" s="24"/>
      <c r="AKI102" s="24"/>
      <c r="AKJ102" s="24"/>
      <c r="AKK102" s="24"/>
      <c r="AKL102" s="24"/>
      <c r="AKM102" s="24"/>
      <c r="AKN102" s="24"/>
      <c r="AKO102" s="24"/>
      <c r="AKP102" s="24"/>
      <c r="AKQ102" s="24"/>
      <c r="AKR102" s="24"/>
      <c r="AKS102" s="24"/>
      <c r="AKT102" s="24"/>
      <c r="AKU102" s="24"/>
      <c r="AKV102" s="24"/>
      <c r="AKW102" s="24"/>
      <c r="AKX102" s="24"/>
      <c r="AKY102" s="24"/>
      <c r="AKZ102" s="24"/>
      <c r="ALA102" s="24"/>
      <c r="ALB102" s="24"/>
      <c r="ALC102" s="24"/>
      <c r="ALD102" s="24"/>
      <c r="ALE102" s="24"/>
      <c r="ALF102" s="24"/>
      <c r="ALG102" s="24"/>
      <c r="ALH102" s="24"/>
      <c r="ALI102" s="24"/>
      <c r="ALJ102" s="24"/>
      <c r="ALK102" s="24"/>
      <c r="ALL102" s="24"/>
      <c r="ALM102" s="24"/>
      <c r="ALN102" s="24"/>
      <c r="ALO102" s="24"/>
      <c r="ALP102" s="24"/>
      <c r="ALQ102" s="24"/>
      <c r="ALR102" s="24"/>
      <c r="ALS102" s="24"/>
      <c r="ALT102" s="24"/>
      <c r="ALU102" s="24"/>
      <c r="ALV102" s="24"/>
      <c r="ALW102" s="24"/>
      <c r="ALX102" s="24"/>
      <c r="ALY102" s="24"/>
      <c r="ALZ102" s="24"/>
      <c r="AMA102" s="24"/>
      <c r="AMB102" s="24"/>
      <c r="AMC102" s="24"/>
    </row>
    <row r="103" spans="1:1017" s="59" customFormat="1">
      <c r="A103" s="132" t="s">
        <v>280</v>
      </c>
      <c r="B103" s="133">
        <v>5213409</v>
      </c>
      <c r="C103" s="145" t="s">
        <v>281</v>
      </c>
      <c r="D103" s="133" t="s">
        <v>279</v>
      </c>
      <c r="E103" s="150" t="s">
        <v>101</v>
      </c>
      <c r="F103" s="112">
        <v>1153.03</v>
      </c>
      <c r="G103" s="60">
        <v>97.64</v>
      </c>
      <c r="H103" s="83">
        <f t="shared" si="35"/>
        <v>0.21229999999999999</v>
      </c>
      <c r="I103" s="60">
        <f t="shared" si="36"/>
        <v>118.37</v>
      </c>
      <c r="J103" s="60">
        <f t="shared" si="37"/>
        <v>112581.84</v>
      </c>
      <c r="K103" s="60">
        <f t="shared" si="38"/>
        <v>136484.16</v>
      </c>
      <c r="L103" s="58"/>
      <c r="M103" s="24"/>
      <c r="N103" s="24"/>
      <c r="O103" s="24"/>
      <c r="P103" s="24"/>
      <c r="Q103" s="24"/>
      <c r="R103" s="24"/>
      <c r="S103" s="24"/>
      <c r="T103" s="24"/>
      <c r="U103" s="24"/>
      <c r="V103" s="24"/>
      <c r="W103" s="24"/>
      <c r="X103" s="24"/>
      <c r="Y103" s="24"/>
      <c r="Z103" s="24"/>
      <c r="AA103" s="24"/>
      <c r="AB103" s="24"/>
      <c r="AC103" s="24"/>
      <c r="AD103" s="24"/>
      <c r="AE103" s="24"/>
      <c r="AF103" s="24"/>
      <c r="AG103" s="24"/>
      <c r="AH103" s="24"/>
      <c r="AI103" s="24"/>
      <c r="AJ103" s="24"/>
      <c r="AK103" s="24"/>
      <c r="AL103" s="24"/>
      <c r="AM103" s="24"/>
      <c r="AN103" s="24"/>
      <c r="AO103" s="24"/>
      <c r="AP103" s="24"/>
      <c r="AQ103" s="24"/>
      <c r="AR103" s="24"/>
      <c r="AS103" s="24"/>
      <c r="AT103" s="24"/>
      <c r="AU103" s="24"/>
      <c r="AV103" s="24"/>
      <c r="AW103" s="24"/>
      <c r="AX103" s="24"/>
      <c r="AY103" s="24"/>
      <c r="AZ103" s="24"/>
      <c r="BA103" s="24"/>
      <c r="BB103" s="24"/>
      <c r="BC103" s="24"/>
      <c r="BD103" s="24"/>
      <c r="BE103" s="24"/>
      <c r="BF103" s="24"/>
      <c r="BG103" s="24"/>
      <c r="BH103" s="24"/>
      <c r="BI103" s="24"/>
      <c r="BJ103" s="24"/>
      <c r="BK103" s="24"/>
      <c r="BL103" s="24"/>
      <c r="BM103" s="24"/>
      <c r="BN103" s="24"/>
      <c r="BO103" s="24"/>
      <c r="BP103" s="24"/>
      <c r="BQ103" s="24"/>
      <c r="BR103" s="24"/>
      <c r="BS103" s="24"/>
      <c r="BT103" s="24"/>
      <c r="BU103" s="24"/>
      <c r="BV103" s="24"/>
      <c r="BW103" s="24"/>
      <c r="BX103" s="24"/>
      <c r="BY103" s="24"/>
      <c r="BZ103" s="24"/>
      <c r="CA103" s="24"/>
      <c r="CB103" s="24"/>
      <c r="CC103" s="24"/>
      <c r="CD103" s="24"/>
      <c r="CE103" s="24"/>
      <c r="CF103" s="24"/>
      <c r="CG103" s="24"/>
      <c r="CH103" s="24"/>
      <c r="CI103" s="24"/>
      <c r="CJ103" s="24"/>
      <c r="CK103" s="24"/>
      <c r="CL103" s="24"/>
      <c r="CM103" s="24"/>
      <c r="CN103" s="24"/>
      <c r="CO103" s="24"/>
      <c r="CP103" s="24"/>
      <c r="CQ103" s="24"/>
      <c r="CR103" s="24"/>
      <c r="CS103" s="24"/>
      <c r="CT103" s="24"/>
      <c r="CU103" s="24"/>
      <c r="CV103" s="24"/>
      <c r="CW103" s="24"/>
      <c r="CX103" s="24"/>
      <c r="CY103" s="24"/>
      <c r="CZ103" s="24"/>
      <c r="DA103" s="24"/>
      <c r="DB103" s="24"/>
      <c r="DC103" s="24"/>
      <c r="DD103" s="24"/>
      <c r="DE103" s="24"/>
      <c r="DF103" s="24"/>
      <c r="DG103" s="24"/>
      <c r="DH103" s="24"/>
      <c r="DI103" s="24"/>
      <c r="DJ103" s="24"/>
      <c r="DK103" s="24"/>
      <c r="DL103" s="24"/>
      <c r="DM103" s="24"/>
      <c r="DN103" s="24"/>
      <c r="DO103" s="24"/>
      <c r="DP103" s="24"/>
      <c r="DQ103" s="24"/>
      <c r="DR103" s="24"/>
      <c r="DS103" s="24"/>
      <c r="DT103" s="24"/>
      <c r="DU103" s="24"/>
      <c r="DV103" s="24"/>
      <c r="DW103" s="24"/>
      <c r="DX103" s="24"/>
      <c r="DY103" s="24"/>
      <c r="DZ103" s="24"/>
      <c r="EA103" s="24"/>
      <c r="EB103" s="24"/>
      <c r="EC103" s="24"/>
      <c r="ED103" s="24"/>
      <c r="EE103" s="24"/>
      <c r="EF103" s="24"/>
      <c r="EG103" s="24"/>
      <c r="EH103" s="24"/>
      <c r="EI103" s="24"/>
      <c r="EJ103" s="24"/>
      <c r="EK103" s="24"/>
      <c r="EL103" s="24"/>
      <c r="EM103" s="24"/>
      <c r="EN103" s="24"/>
      <c r="EO103" s="24"/>
      <c r="EP103" s="24"/>
      <c r="EQ103" s="24"/>
      <c r="ER103" s="24"/>
      <c r="ES103" s="24"/>
      <c r="ET103" s="24"/>
      <c r="EU103" s="24"/>
      <c r="EV103" s="24"/>
      <c r="EW103" s="24"/>
      <c r="EX103" s="24"/>
      <c r="EY103" s="24"/>
      <c r="EZ103" s="24"/>
      <c r="FA103" s="24"/>
      <c r="FB103" s="24"/>
      <c r="FC103" s="24"/>
      <c r="FD103" s="24"/>
      <c r="FE103" s="24"/>
      <c r="FF103" s="24"/>
      <c r="FG103" s="24"/>
      <c r="FH103" s="24"/>
      <c r="FI103" s="24"/>
      <c r="FJ103" s="24"/>
      <c r="FK103" s="24"/>
      <c r="FL103" s="24"/>
      <c r="FM103" s="24"/>
      <c r="FN103" s="24"/>
      <c r="FO103" s="24"/>
      <c r="FP103" s="24"/>
      <c r="FQ103" s="24"/>
      <c r="FR103" s="24"/>
      <c r="FS103" s="24"/>
      <c r="FT103" s="24"/>
      <c r="FU103" s="24"/>
      <c r="FV103" s="24"/>
      <c r="FW103" s="24"/>
      <c r="FX103" s="24"/>
      <c r="FY103" s="24"/>
      <c r="FZ103" s="24"/>
      <c r="GA103" s="24"/>
      <c r="GB103" s="24"/>
      <c r="GC103" s="24"/>
      <c r="GD103" s="24"/>
      <c r="GE103" s="24"/>
      <c r="GF103" s="24"/>
      <c r="GG103" s="24"/>
      <c r="GH103" s="24"/>
      <c r="GI103" s="24"/>
      <c r="GJ103" s="24"/>
      <c r="GK103" s="24"/>
      <c r="GL103" s="24"/>
      <c r="GM103" s="24"/>
      <c r="GN103" s="24"/>
      <c r="GO103" s="24"/>
      <c r="GP103" s="24"/>
      <c r="GQ103" s="24"/>
      <c r="GR103" s="24"/>
      <c r="GS103" s="24"/>
      <c r="GT103" s="24"/>
      <c r="GU103" s="24"/>
      <c r="GV103" s="24"/>
      <c r="GW103" s="24"/>
      <c r="GX103" s="24"/>
      <c r="GY103" s="24"/>
      <c r="GZ103" s="24"/>
      <c r="HA103" s="24"/>
      <c r="HB103" s="24"/>
      <c r="HC103" s="24"/>
      <c r="HD103" s="24"/>
      <c r="HE103" s="24"/>
      <c r="HF103" s="24"/>
      <c r="HG103" s="24"/>
      <c r="HH103" s="24"/>
      <c r="HI103" s="24"/>
      <c r="HJ103" s="24"/>
      <c r="HK103" s="24"/>
      <c r="HL103" s="24"/>
      <c r="HM103" s="24"/>
      <c r="HN103" s="24"/>
      <c r="HO103" s="24"/>
      <c r="HP103" s="24"/>
      <c r="HQ103" s="24"/>
      <c r="HR103" s="24"/>
      <c r="HS103" s="24"/>
      <c r="HT103" s="24"/>
      <c r="HU103" s="24"/>
      <c r="HV103" s="24"/>
      <c r="HW103" s="24"/>
      <c r="HX103" s="24"/>
      <c r="HY103" s="24"/>
      <c r="HZ103" s="24"/>
      <c r="IA103" s="24"/>
      <c r="IB103" s="24"/>
      <c r="IC103" s="24"/>
      <c r="ID103" s="24"/>
      <c r="IE103" s="24"/>
      <c r="IF103" s="24"/>
      <c r="IG103" s="24"/>
      <c r="IH103" s="24"/>
      <c r="II103" s="24"/>
      <c r="IJ103" s="24"/>
      <c r="IK103" s="24"/>
      <c r="IL103" s="24"/>
      <c r="IM103" s="24"/>
      <c r="IN103" s="24"/>
      <c r="IO103" s="24"/>
      <c r="IP103" s="24"/>
      <c r="IQ103" s="24"/>
      <c r="IR103" s="24"/>
      <c r="IS103" s="24"/>
      <c r="IT103" s="24"/>
      <c r="IU103" s="24"/>
      <c r="IV103" s="24"/>
      <c r="IW103" s="24"/>
      <c r="IX103" s="24"/>
      <c r="IY103" s="24"/>
      <c r="IZ103" s="24"/>
      <c r="JA103" s="24"/>
      <c r="JB103" s="24"/>
      <c r="JC103" s="24"/>
      <c r="JD103" s="24"/>
      <c r="JE103" s="24"/>
      <c r="JF103" s="24"/>
      <c r="JG103" s="24"/>
      <c r="JH103" s="24"/>
      <c r="JI103" s="24"/>
      <c r="JJ103" s="24"/>
      <c r="JK103" s="24"/>
      <c r="JL103" s="24"/>
      <c r="JM103" s="24"/>
      <c r="JN103" s="24"/>
      <c r="JO103" s="24"/>
      <c r="JP103" s="24"/>
      <c r="JQ103" s="24"/>
      <c r="JR103" s="24"/>
      <c r="JS103" s="24"/>
      <c r="JT103" s="24"/>
      <c r="JU103" s="24"/>
      <c r="JV103" s="24"/>
      <c r="JW103" s="24"/>
      <c r="JX103" s="24"/>
      <c r="JY103" s="24"/>
      <c r="JZ103" s="24"/>
      <c r="KA103" s="24"/>
      <c r="KB103" s="24"/>
      <c r="KC103" s="24"/>
      <c r="KD103" s="24"/>
      <c r="KE103" s="24"/>
      <c r="KF103" s="24"/>
      <c r="KG103" s="24"/>
      <c r="KH103" s="24"/>
      <c r="KI103" s="24"/>
      <c r="KJ103" s="24"/>
      <c r="KK103" s="24"/>
      <c r="KL103" s="24"/>
      <c r="KM103" s="24"/>
      <c r="KN103" s="24"/>
      <c r="KO103" s="24"/>
      <c r="KP103" s="24"/>
      <c r="KQ103" s="24"/>
      <c r="KR103" s="24"/>
      <c r="KS103" s="24"/>
      <c r="KT103" s="24"/>
      <c r="KU103" s="24"/>
      <c r="KV103" s="24"/>
      <c r="KW103" s="24"/>
      <c r="KX103" s="24"/>
      <c r="KY103" s="24"/>
      <c r="KZ103" s="24"/>
      <c r="LA103" s="24"/>
      <c r="LB103" s="24"/>
      <c r="LC103" s="24"/>
      <c r="LD103" s="24"/>
      <c r="LE103" s="24"/>
      <c r="LF103" s="24"/>
      <c r="LG103" s="24"/>
      <c r="LH103" s="24"/>
      <c r="LI103" s="24"/>
      <c r="LJ103" s="24"/>
      <c r="LK103" s="24"/>
      <c r="LL103" s="24"/>
      <c r="LM103" s="24"/>
      <c r="LN103" s="24"/>
      <c r="LO103" s="24"/>
      <c r="LP103" s="24"/>
      <c r="LQ103" s="24"/>
      <c r="LR103" s="24"/>
      <c r="LS103" s="24"/>
      <c r="LT103" s="24"/>
      <c r="LU103" s="24"/>
      <c r="LV103" s="24"/>
      <c r="LW103" s="24"/>
      <c r="LX103" s="24"/>
      <c r="LY103" s="24"/>
      <c r="LZ103" s="24"/>
      <c r="MA103" s="24"/>
      <c r="MB103" s="24"/>
      <c r="MC103" s="24"/>
      <c r="MD103" s="24"/>
      <c r="ME103" s="24"/>
      <c r="MF103" s="24"/>
      <c r="MG103" s="24"/>
      <c r="MH103" s="24"/>
      <c r="MI103" s="24"/>
      <c r="MJ103" s="24"/>
      <c r="MK103" s="24"/>
      <c r="ML103" s="24"/>
      <c r="MM103" s="24"/>
      <c r="MN103" s="24"/>
      <c r="MO103" s="24"/>
      <c r="MP103" s="24"/>
      <c r="MQ103" s="24"/>
      <c r="MR103" s="24"/>
      <c r="MS103" s="24"/>
      <c r="MT103" s="24"/>
      <c r="MU103" s="24"/>
      <c r="MV103" s="24"/>
      <c r="MW103" s="24"/>
      <c r="MX103" s="24"/>
      <c r="MY103" s="24"/>
      <c r="MZ103" s="24"/>
      <c r="NA103" s="24"/>
      <c r="NB103" s="24"/>
      <c r="NC103" s="24"/>
      <c r="ND103" s="24"/>
      <c r="NE103" s="24"/>
      <c r="NF103" s="24"/>
      <c r="NG103" s="24"/>
      <c r="NH103" s="24"/>
      <c r="NI103" s="24"/>
      <c r="NJ103" s="24"/>
      <c r="NK103" s="24"/>
      <c r="NL103" s="24"/>
      <c r="NM103" s="24"/>
      <c r="NN103" s="24"/>
      <c r="NO103" s="24"/>
      <c r="NP103" s="24"/>
      <c r="NQ103" s="24"/>
      <c r="NR103" s="24"/>
      <c r="NS103" s="24"/>
      <c r="NT103" s="24"/>
      <c r="NU103" s="24"/>
      <c r="NV103" s="24"/>
      <c r="NW103" s="24"/>
      <c r="NX103" s="24"/>
      <c r="NY103" s="24"/>
      <c r="NZ103" s="24"/>
      <c r="OA103" s="24"/>
      <c r="OB103" s="24"/>
      <c r="OC103" s="24"/>
      <c r="OD103" s="24"/>
      <c r="OE103" s="24"/>
      <c r="OF103" s="24"/>
      <c r="OG103" s="24"/>
      <c r="OH103" s="24"/>
      <c r="OI103" s="24"/>
      <c r="OJ103" s="24"/>
      <c r="OK103" s="24"/>
      <c r="OL103" s="24"/>
      <c r="OM103" s="24"/>
      <c r="ON103" s="24"/>
      <c r="OO103" s="24"/>
      <c r="OP103" s="24"/>
      <c r="OQ103" s="24"/>
      <c r="OR103" s="24"/>
      <c r="OS103" s="24"/>
      <c r="OT103" s="24"/>
      <c r="OU103" s="24"/>
      <c r="OV103" s="24"/>
      <c r="OW103" s="24"/>
      <c r="OX103" s="24"/>
      <c r="OY103" s="24"/>
      <c r="OZ103" s="24"/>
      <c r="PA103" s="24"/>
      <c r="PB103" s="24"/>
      <c r="PC103" s="24"/>
      <c r="PD103" s="24"/>
      <c r="PE103" s="24"/>
      <c r="PF103" s="24"/>
      <c r="PG103" s="24"/>
      <c r="PH103" s="24"/>
      <c r="PI103" s="24"/>
      <c r="PJ103" s="24"/>
      <c r="PK103" s="24"/>
      <c r="PL103" s="24"/>
      <c r="PM103" s="24"/>
      <c r="PN103" s="24"/>
      <c r="PO103" s="24"/>
      <c r="PP103" s="24"/>
      <c r="PQ103" s="24"/>
      <c r="PR103" s="24"/>
      <c r="PS103" s="24"/>
      <c r="PT103" s="24"/>
      <c r="PU103" s="24"/>
      <c r="PV103" s="24"/>
      <c r="PW103" s="24"/>
      <c r="PX103" s="24"/>
      <c r="PY103" s="24"/>
      <c r="PZ103" s="24"/>
      <c r="QA103" s="24"/>
      <c r="QB103" s="24"/>
      <c r="QC103" s="24"/>
      <c r="QD103" s="24"/>
      <c r="QE103" s="24"/>
      <c r="QF103" s="24"/>
      <c r="QG103" s="24"/>
      <c r="QH103" s="24"/>
      <c r="QI103" s="24"/>
      <c r="QJ103" s="24"/>
      <c r="QK103" s="24"/>
      <c r="QL103" s="24"/>
      <c r="QM103" s="24"/>
      <c r="QN103" s="24"/>
      <c r="QO103" s="24"/>
      <c r="QP103" s="24"/>
      <c r="QQ103" s="24"/>
      <c r="QR103" s="24"/>
      <c r="QS103" s="24"/>
      <c r="QT103" s="24"/>
      <c r="QU103" s="24"/>
      <c r="QV103" s="24"/>
      <c r="QW103" s="24"/>
      <c r="QX103" s="24"/>
      <c r="QY103" s="24"/>
      <c r="QZ103" s="24"/>
      <c r="RA103" s="24"/>
      <c r="RB103" s="24"/>
      <c r="RC103" s="24"/>
      <c r="RD103" s="24"/>
      <c r="RE103" s="24"/>
      <c r="RF103" s="24"/>
      <c r="RG103" s="24"/>
      <c r="RH103" s="24"/>
      <c r="RI103" s="24"/>
      <c r="RJ103" s="24"/>
      <c r="RK103" s="24"/>
      <c r="RL103" s="24"/>
      <c r="RM103" s="24"/>
      <c r="RN103" s="24"/>
      <c r="RO103" s="24"/>
      <c r="RP103" s="24"/>
      <c r="RQ103" s="24"/>
      <c r="RR103" s="24"/>
      <c r="RS103" s="24"/>
      <c r="RT103" s="24"/>
      <c r="RU103" s="24"/>
      <c r="RV103" s="24"/>
      <c r="RW103" s="24"/>
      <c r="RX103" s="24"/>
      <c r="RY103" s="24"/>
      <c r="RZ103" s="24"/>
      <c r="SA103" s="24"/>
      <c r="SB103" s="24"/>
      <c r="SC103" s="24"/>
      <c r="SD103" s="24"/>
      <c r="SE103" s="24"/>
      <c r="SF103" s="24"/>
      <c r="SG103" s="24"/>
      <c r="SH103" s="24"/>
      <c r="SI103" s="24"/>
      <c r="SJ103" s="24"/>
      <c r="SK103" s="24"/>
      <c r="SL103" s="24"/>
      <c r="SM103" s="24"/>
      <c r="SN103" s="24"/>
      <c r="SO103" s="24"/>
      <c r="SP103" s="24"/>
      <c r="SQ103" s="24"/>
      <c r="SR103" s="24"/>
      <c r="SS103" s="24"/>
      <c r="ST103" s="24"/>
      <c r="SU103" s="24"/>
      <c r="SV103" s="24"/>
      <c r="SW103" s="24"/>
      <c r="SX103" s="24"/>
      <c r="SY103" s="24"/>
      <c r="SZ103" s="24"/>
      <c r="TA103" s="24"/>
      <c r="TB103" s="24"/>
      <c r="TC103" s="24"/>
      <c r="TD103" s="24"/>
      <c r="TE103" s="24"/>
      <c r="TF103" s="24"/>
      <c r="TG103" s="24"/>
      <c r="TH103" s="24"/>
      <c r="TI103" s="24"/>
      <c r="TJ103" s="24"/>
      <c r="TK103" s="24"/>
      <c r="TL103" s="24"/>
      <c r="TM103" s="24"/>
      <c r="TN103" s="24"/>
      <c r="TO103" s="24"/>
      <c r="TP103" s="24"/>
      <c r="TQ103" s="24"/>
      <c r="TR103" s="24"/>
      <c r="TS103" s="24"/>
      <c r="TT103" s="24"/>
      <c r="TU103" s="24"/>
      <c r="TV103" s="24"/>
      <c r="TW103" s="24"/>
      <c r="TX103" s="24"/>
      <c r="TY103" s="24"/>
      <c r="TZ103" s="24"/>
      <c r="UA103" s="24"/>
      <c r="UB103" s="24"/>
      <c r="UC103" s="24"/>
      <c r="UD103" s="24"/>
      <c r="UE103" s="24"/>
      <c r="UF103" s="24"/>
      <c r="UG103" s="24"/>
      <c r="UH103" s="24"/>
      <c r="UI103" s="24"/>
      <c r="UJ103" s="24"/>
      <c r="UK103" s="24"/>
      <c r="UL103" s="24"/>
      <c r="UM103" s="24"/>
      <c r="UN103" s="24"/>
      <c r="UO103" s="24"/>
      <c r="UP103" s="24"/>
      <c r="UQ103" s="24"/>
      <c r="UR103" s="24"/>
      <c r="US103" s="24"/>
      <c r="UT103" s="24"/>
      <c r="UU103" s="24"/>
      <c r="UV103" s="24"/>
      <c r="UW103" s="24"/>
      <c r="UX103" s="24"/>
      <c r="UY103" s="24"/>
      <c r="UZ103" s="24"/>
      <c r="VA103" s="24"/>
      <c r="VB103" s="24"/>
      <c r="VC103" s="24"/>
      <c r="VD103" s="24"/>
      <c r="VE103" s="24"/>
      <c r="VF103" s="24"/>
      <c r="VG103" s="24"/>
      <c r="VH103" s="24"/>
      <c r="VI103" s="24"/>
      <c r="VJ103" s="24"/>
      <c r="VK103" s="24"/>
      <c r="VL103" s="24"/>
      <c r="VM103" s="24"/>
      <c r="VN103" s="24"/>
      <c r="VO103" s="24"/>
      <c r="VP103" s="24"/>
      <c r="VQ103" s="24"/>
      <c r="VR103" s="24"/>
      <c r="VS103" s="24"/>
      <c r="VT103" s="24"/>
      <c r="VU103" s="24"/>
      <c r="VV103" s="24"/>
      <c r="VW103" s="24"/>
      <c r="VX103" s="24"/>
      <c r="VY103" s="24"/>
      <c r="VZ103" s="24"/>
      <c r="WA103" s="24"/>
      <c r="WB103" s="24"/>
      <c r="WC103" s="24"/>
      <c r="WD103" s="24"/>
      <c r="WE103" s="24"/>
      <c r="WF103" s="24"/>
      <c r="WG103" s="24"/>
      <c r="WH103" s="24"/>
      <c r="WI103" s="24"/>
      <c r="WJ103" s="24"/>
      <c r="WK103" s="24"/>
      <c r="WL103" s="24"/>
      <c r="WM103" s="24"/>
      <c r="WN103" s="24"/>
      <c r="WO103" s="24"/>
      <c r="WP103" s="24"/>
      <c r="WQ103" s="24"/>
      <c r="WR103" s="24"/>
      <c r="WS103" s="24"/>
      <c r="WT103" s="24"/>
      <c r="WU103" s="24"/>
      <c r="WV103" s="24"/>
      <c r="WW103" s="24"/>
      <c r="WX103" s="24"/>
      <c r="WY103" s="24"/>
      <c r="WZ103" s="24"/>
      <c r="XA103" s="24"/>
      <c r="XB103" s="24"/>
      <c r="XC103" s="24"/>
      <c r="XD103" s="24"/>
      <c r="XE103" s="24"/>
      <c r="XF103" s="24"/>
      <c r="XG103" s="24"/>
      <c r="XH103" s="24"/>
      <c r="XI103" s="24"/>
      <c r="XJ103" s="24"/>
      <c r="XK103" s="24"/>
      <c r="XL103" s="24"/>
      <c r="XM103" s="24"/>
      <c r="XN103" s="24"/>
      <c r="XO103" s="24"/>
      <c r="XP103" s="24"/>
      <c r="XQ103" s="24"/>
      <c r="XR103" s="24"/>
      <c r="XS103" s="24"/>
      <c r="XT103" s="24"/>
      <c r="XU103" s="24"/>
      <c r="XV103" s="24"/>
      <c r="XW103" s="24"/>
      <c r="XX103" s="24"/>
      <c r="XY103" s="24"/>
      <c r="XZ103" s="24"/>
      <c r="YA103" s="24"/>
      <c r="YB103" s="24"/>
      <c r="YC103" s="24"/>
      <c r="YD103" s="24"/>
      <c r="YE103" s="24"/>
      <c r="YF103" s="24"/>
      <c r="YG103" s="24"/>
      <c r="YH103" s="24"/>
      <c r="YI103" s="24"/>
      <c r="YJ103" s="24"/>
      <c r="YK103" s="24"/>
      <c r="YL103" s="24"/>
      <c r="YM103" s="24"/>
      <c r="YN103" s="24"/>
      <c r="YO103" s="24"/>
      <c r="YP103" s="24"/>
      <c r="YQ103" s="24"/>
      <c r="YR103" s="24"/>
      <c r="YS103" s="24"/>
      <c r="YT103" s="24"/>
      <c r="YU103" s="24"/>
      <c r="YV103" s="24"/>
      <c r="YW103" s="24"/>
      <c r="YX103" s="24"/>
      <c r="YY103" s="24"/>
      <c r="YZ103" s="24"/>
      <c r="ZA103" s="24"/>
      <c r="ZB103" s="24"/>
      <c r="ZC103" s="24"/>
      <c r="ZD103" s="24"/>
      <c r="ZE103" s="24"/>
      <c r="ZF103" s="24"/>
      <c r="ZG103" s="24"/>
      <c r="ZH103" s="24"/>
      <c r="ZI103" s="24"/>
      <c r="ZJ103" s="24"/>
      <c r="ZK103" s="24"/>
      <c r="ZL103" s="24"/>
      <c r="ZM103" s="24"/>
      <c r="ZN103" s="24"/>
      <c r="ZO103" s="24"/>
      <c r="ZP103" s="24"/>
      <c r="ZQ103" s="24"/>
      <c r="ZR103" s="24"/>
      <c r="ZS103" s="24"/>
      <c r="ZT103" s="24"/>
      <c r="ZU103" s="24"/>
      <c r="ZV103" s="24"/>
      <c r="ZW103" s="24"/>
      <c r="ZX103" s="24"/>
      <c r="ZY103" s="24"/>
      <c r="ZZ103" s="24"/>
      <c r="AAA103" s="24"/>
      <c r="AAB103" s="24"/>
      <c r="AAC103" s="24"/>
      <c r="AAD103" s="24"/>
      <c r="AAE103" s="24"/>
      <c r="AAF103" s="24"/>
      <c r="AAG103" s="24"/>
      <c r="AAH103" s="24"/>
      <c r="AAI103" s="24"/>
      <c r="AAJ103" s="24"/>
      <c r="AAK103" s="24"/>
      <c r="AAL103" s="24"/>
      <c r="AAM103" s="24"/>
      <c r="AAN103" s="24"/>
      <c r="AAO103" s="24"/>
      <c r="AAP103" s="24"/>
      <c r="AAQ103" s="24"/>
      <c r="AAR103" s="24"/>
      <c r="AAS103" s="24"/>
      <c r="AAT103" s="24"/>
      <c r="AAU103" s="24"/>
      <c r="AAV103" s="24"/>
      <c r="AAW103" s="24"/>
      <c r="AAX103" s="24"/>
      <c r="AAY103" s="24"/>
      <c r="AAZ103" s="24"/>
      <c r="ABA103" s="24"/>
      <c r="ABB103" s="24"/>
      <c r="ABC103" s="24"/>
      <c r="ABD103" s="24"/>
      <c r="ABE103" s="24"/>
      <c r="ABF103" s="24"/>
      <c r="ABG103" s="24"/>
      <c r="ABH103" s="24"/>
      <c r="ABI103" s="24"/>
      <c r="ABJ103" s="24"/>
      <c r="ABK103" s="24"/>
      <c r="ABL103" s="24"/>
      <c r="ABM103" s="24"/>
      <c r="ABN103" s="24"/>
      <c r="ABO103" s="24"/>
      <c r="ABP103" s="24"/>
      <c r="ABQ103" s="24"/>
      <c r="ABR103" s="24"/>
      <c r="ABS103" s="24"/>
      <c r="ABT103" s="24"/>
      <c r="ABU103" s="24"/>
      <c r="ABV103" s="24"/>
      <c r="ABW103" s="24"/>
      <c r="ABX103" s="24"/>
      <c r="ABY103" s="24"/>
      <c r="ABZ103" s="24"/>
      <c r="ACA103" s="24"/>
      <c r="ACB103" s="24"/>
      <c r="ACC103" s="24"/>
      <c r="ACD103" s="24"/>
      <c r="ACE103" s="24"/>
      <c r="ACF103" s="24"/>
      <c r="ACG103" s="24"/>
      <c r="ACH103" s="24"/>
      <c r="ACI103" s="24"/>
      <c r="ACJ103" s="24"/>
      <c r="ACK103" s="24"/>
      <c r="ACL103" s="24"/>
      <c r="ACM103" s="24"/>
      <c r="ACN103" s="24"/>
      <c r="ACO103" s="24"/>
      <c r="ACP103" s="24"/>
      <c r="ACQ103" s="24"/>
      <c r="ACR103" s="24"/>
      <c r="ACS103" s="24"/>
      <c r="ACT103" s="24"/>
      <c r="ACU103" s="24"/>
      <c r="ACV103" s="24"/>
      <c r="ACW103" s="24"/>
      <c r="ACX103" s="24"/>
      <c r="ACY103" s="24"/>
      <c r="ACZ103" s="24"/>
      <c r="ADA103" s="24"/>
      <c r="ADB103" s="24"/>
      <c r="ADC103" s="24"/>
      <c r="ADD103" s="24"/>
      <c r="ADE103" s="24"/>
      <c r="ADF103" s="24"/>
      <c r="ADG103" s="24"/>
      <c r="ADH103" s="24"/>
      <c r="ADI103" s="24"/>
      <c r="ADJ103" s="24"/>
      <c r="ADK103" s="24"/>
      <c r="ADL103" s="24"/>
      <c r="ADM103" s="24"/>
      <c r="ADN103" s="24"/>
      <c r="ADO103" s="24"/>
      <c r="ADP103" s="24"/>
      <c r="ADQ103" s="24"/>
      <c r="ADR103" s="24"/>
      <c r="ADS103" s="24"/>
      <c r="ADT103" s="24"/>
      <c r="ADU103" s="24"/>
      <c r="ADV103" s="24"/>
      <c r="ADW103" s="24"/>
      <c r="ADX103" s="24"/>
      <c r="ADY103" s="24"/>
      <c r="ADZ103" s="24"/>
      <c r="AEA103" s="24"/>
      <c r="AEB103" s="24"/>
      <c r="AEC103" s="24"/>
      <c r="AED103" s="24"/>
      <c r="AEE103" s="24"/>
      <c r="AEF103" s="24"/>
      <c r="AEG103" s="24"/>
      <c r="AEH103" s="24"/>
      <c r="AEI103" s="24"/>
      <c r="AEJ103" s="24"/>
      <c r="AEK103" s="24"/>
      <c r="AEL103" s="24"/>
      <c r="AEM103" s="24"/>
      <c r="AEN103" s="24"/>
      <c r="AEO103" s="24"/>
      <c r="AEP103" s="24"/>
      <c r="AEQ103" s="24"/>
      <c r="AER103" s="24"/>
      <c r="AES103" s="24"/>
      <c r="AET103" s="24"/>
      <c r="AEU103" s="24"/>
      <c r="AEV103" s="24"/>
      <c r="AEW103" s="24"/>
      <c r="AEX103" s="24"/>
      <c r="AEY103" s="24"/>
      <c r="AEZ103" s="24"/>
      <c r="AFA103" s="24"/>
      <c r="AFB103" s="24"/>
      <c r="AFC103" s="24"/>
      <c r="AFD103" s="24"/>
      <c r="AFE103" s="24"/>
      <c r="AFF103" s="24"/>
      <c r="AFG103" s="24"/>
      <c r="AFH103" s="24"/>
      <c r="AFI103" s="24"/>
      <c r="AFJ103" s="24"/>
      <c r="AFK103" s="24"/>
      <c r="AFL103" s="24"/>
      <c r="AFM103" s="24"/>
      <c r="AFN103" s="24"/>
      <c r="AFO103" s="24"/>
      <c r="AFP103" s="24"/>
      <c r="AFQ103" s="24"/>
      <c r="AFR103" s="24"/>
      <c r="AFS103" s="24"/>
      <c r="AFT103" s="24"/>
      <c r="AFU103" s="24"/>
      <c r="AFV103" s="24"/>
      <c r="AFW103" s="24"/>
      <c r="AFX103" s="24"/>
      <c r="AFY103" s="24"/>
      <c r="AFZ103" s="24"/>
      <c r="AGA103" s="24"/>
      <c r="AGB103" s="24"/>
      <c r="AGC103" s="24"/>
      <c r="AGD103" s="24"/>
      <c r="AGE103" s="24"/>
      <c r="AGF103" s="24"/>
      <c r="AGG103" s="24"/>
      <c r="AGH103" s="24"/>
      <c r="AGI103" s="24"/>
      <c r="AGJ103" s="24"/>
      <c r="AGK103" s="24"/>
      <c r="AGL103" s="24"/>
      <c r="AGM103" s="24"/>
      <c r="AGN103" s="24"/>
      <c r="AGO103" s="24"/>
      <c r="AGP103" s="24"/>
      <c r="AGQ103" s="24"/>
      <c r="AGR103" s="24"/>
      <c r="AGS103" s="24"/>
      <c r="AGT103" s="24"/>
      <c r="AGU103" s="24"/>
      <c r="AGV103" s="24"/>
      <c r="AGW103" s="24"/>
      <c r="AGX103" s="24"/>
      <c r="AGY103" s="24"/>
      <c r="AGZ103" s="24"/>
      <c r="AHA103" s="24"/>
      <c r="AHB103" s="24"/>
      <c r="AHC103" s="24"/>
      <c r="AHD103" s="24"/>
      <c r="AHE103" s="24"/>
      <c r="AHF103" s="24"/>
      <c r="AHG103" s="24"/>
      <c r="AHH103" s="24"/>
      <c r="AHI103" s="24"/>
      <c r="AHJ103" s="24"/>
      <c r="AHK103" s="24"/>
      <c r="AHL103" s="24"/>
      <c r="AHM103" s="24"/>
      <c r="AHN103" s="24"/>
      <c r="AHO103" s="24"/>
      <c r="AHP103" s="24"/>
      <c r="AHQ103" s="24"/>
      <c r="AHR103" s="24"/>
      <c r="AHS103" s="24"/>
      <c r="AHT103" s="24"/>
      <c r="AHU103" s="24"/>
      <c r="AHV103" s="24"/>
      <c r="AHW103" s="24"/>
      <c r="AHX103" s="24"/>
      <c r="AHY103" s="24"/>
      <c r="AHZ103" s="24"/>
      <c r="AIA103" s="24"/>
      <c r="AIB103" s="24"/>
      <c r="AIC103" s="24"/>
      <c r="AID103" s="24"/>
      <c r="AIE103" s="24"/>
      <c r="AIF103" s="24"/>
      <c r="AIG103" s="24"/>
      <c r="AIH103" s="24"/>
      <c r="AII103" s="24"/>
      <c r="AIJ103" s="24"/>
      <c r="AIK103" s="24"/>
      <c r="AIL103" s="24"/>
      <c r="AIM103" s="24"/>
      <c r="AIN103" s="24"/>
      <c r="AIO103" s="24"/>
      <c r="AIP103" s="24"/>
      <c r="AIQ103" s="24"/>
      <c r="AIR103" s="24"/>
      <c r="AIS103" s="24"/>
      <c r="AIT103" s="24"/>
      <c r="AIU103" s="24"/>
      <c r="AIV103" s="24"/>
      <c r="AIW103" s="24"/>
      <c r="AIX103" s="24"/>
      <c r="AIY103" s="24"/>
      <c r="AIZ103" s="24"/>
      <c r="AJA103" s="24"/>
      <c r="AJB103" s="24"/>
      <c r="AJC103" s="24"/>
      <c r="AJD103" s="24"/>
      <c r="AJE103" s="24"/>
      <c r="AJF103" s="24"/>
      <c r="AJG103" s="24"/>
      <c r="AJH103" s="24"/>
      <c r="AJI103" s="24"/>
      <c r="AJJ103" s="24"/>
      <c r="AJK103" s="24"/>
      <c r="AJL103" s="24"/>
      <c r="AJM103" s="24"/>
      <c r="AJN103" s="24"/>
      <c r="AJO103" s="24"/>
      <c r="AJP103" s="24"/>
      <c r="AJQ103" s="24"/>
      <c r="AJR103" s="24"/>
      <c r="AJS103" s="24"/>
      <c r="AJT103" s="24"/>
      <c r="AJU103" s="24"/>
      <c r="AJV103" s="24"/>
      <c r="AJW103" s="24"/>
      <c r="AJX103" s="24"/>
      <c r="AJY103" s="24"/>
      <c r="AJZ103" s="24"/>
      <c r="AKA103" s="24"/>
      <c r="AKB103" s="24"/>
      <c r="AKC103" s="24"/>
      <c r="AKD103" s="24"/>
      <c r="AKE103" s="24"/>
      <c r="AKF103" s="24"/>
      <c r="AKG103" s="24"/>
      <c r="AKH103" s="24"/>
      <c r="AKI103" s="24"/>
      <c r="AKJ103" s="24"/>
      <c r="AKK103" s="24"/>
      <c r="AKL103" s="24"/>
      <c r="AKM103" s="24"/>
      <c r="AKN103" s="24"/>
      <c r="AKO103" s="24"/>
      <c r="AKP103" s="24"/>
      <c r="AKQ103" s="24"/>
      <c r="AKR103" s="24"/>
      <c r="AKS103" s="24"/>
      <c r="AKT103" s="24"/>
      <c r="AKU103" s="24"/>
      <c r="AKV103" s="24"/>
      <c r="AKW103" s="24"/>
      <c r="AKX103" s="24"/>
      <c r="AKY103" s="24"/>
      <c r="AKZ103" s="24"/>
      <c r="ALA103" s="24"/>
      <c r="ALB103" s="24"/>
      <c r="ALC103" s="24"/>
      <c r="ALD103" s="24"/>
      <c r="ALE103" s="24"/>
      <c r="ALF103" s="24"/>
      <c r="ALG103" s="24"/>
      <c r="ALH103" s="24"/>
      <c r="ALI103" s="24"/>
      <c r="ALJ103" s="24"/>
      <c r="ALK103" s="24"/>
      <c r="ALL103" s="24"/>
      <c r="ALM103" s="24"/>
      <c r="ALN103" s="24"/>
      <c r="ALO103" s="24"/>
      <c r="ALP103" s="24"/>
      <c r="ALQ103" s="24"/>
      <c r="ALR103" s="24"/>
      <c r="ALS103" s="24"/>
      <c r="ALT103" s="24"/>
      <c r="ALU103" s="24"/>
      <c r="ALV103" s="24"/>
      <c r="ALW103" s="24"/>
      <c r="ALX103" s="24"/>
      <c r="ALY103" s="24"/>
      <c r="ALZ103" s="24"/>
      <c r="AMA103" s="24"/>
      <c r="AMB103" s="24"/>
      <c r="AMC103" s="24"/>
    </row>
    <row r="104" spans="1:1017" s="59" customFormat="1" ht="33">
      <c r="A104" s="132" t="s">
        <v>282</v>
      </c>
      <c r="B104" s="133">
        <v>5219615</v>
      </c>
      <c r="C104" s="145" t="s">
        <v>283</v>
      </c>
      <c r="D104" s="133" t="s">
        <v>279</v>
      </c>
      <c r="E104" s="151" t="s">
        <v>47</v>
      </c>
      <c r="F104" s="112">
        <v>197</v>
      </c>
      <c r="G104" s="60">
        <v>35.15</v>
      </c>
      <c r="H104" s="83">
        <f t="shared" si="35"/>
        <v>0.21229999999999999</v>
      </c>
      <c r="I104" s="60">
        <f t="shared" si="36"/>
        <v>42.61</v>
      </c>
      <c r="J104" s="60">
        <f t="shared" si="37"/>
        <v>6924.55</v>
      </c>
      <c r="K104" s="60">
        <f t="shared" si="38"/>
        <v>8394.17</v>
      </c>
      <c r="L104" s="58"/>
      <c r="M104" s="24"/>
      <c r="N104" s="24"/>
      <c r="O104" s="24"/>
      <c r="P104" s="24"/>
      <c r="Q104" s="24"/>
      <c r="R104" s="24"/>
      <c r="S104" s="24"/>
      <c r="T104" s="24"/>
      <c r="U104" s="24"/>
      <c r="V104" s="24"/>
      <c r="W104" s="24"/>
      <c r="X104" s="24"/>
      <c r="Y104" s="24"/>
      <c r="Z104" s="24"/>
      <c r="AA104" s="24"/>
      <c r="AB104" s="24"/>
      <c r="AC104" s="24"/>
      <c r="AD104" s="24"/>
      <c r="AE104" s="24"/>
      <c r="AF104" s="24"/>
      <c r="AG104" s="24"/>
      <c r="AH104" s="24"/>
      <c r="AI104" s="24"/>
      <c r="AJ104" s="24"/>
      <c r="AK104" s="24"/>
      <c r="AL104" s="24"/>
      <c r="AM104" s="24"/>
      <c r="AN104" s="24"/>
      <c r="AO104" s="24"/>
      <c r="AP104" s="24"/>
      <c r="AQ104" s="24"/>
      <c r="AR104" s="24"/>
      <c r="AS104" s="24"/>
      <c r="AT104" s="24"/>
      <c r="AU104" s="24"/>
      <c r="AV104" s="24"/>
      <c r="AW104" s="24"/>
      <c r="AX104" s="24"/>
      <c r="AY104" s="24"/>
      <c r="AZ104" s="24"/>
      <c r="BA104" s="24"/>
      <c r="BB104" s="24"/>
      <c r="BC104" s="24"/>
      <c r="BD104" s="24"/>
      <c r="BE104" s="24"/>
      <c r="BF104" s="24"/>
      <c r="BG104" s="24"/>
      <c r="BH104" s="24"/>
      <c r="BI104" s="24"/>
      <c r="BJ104" s="24"/>
      <c r="BK104" s="24"/>
      <c r="BL104" s="24"/>
      <c r="BM104" s="24"/>
      <c r="BN104" s="24"/>
      <c r="BO104" s="24"/>
      <c r="BP104" s="24"/>
      <c r="BQ104" s="24"/>
      <c r="BR104" s="24"/>
      <c r="BS104" s="24"/>
      <c r="BT104" s="24"/>
      <c r="BU104" s="24"/>
      <c r="BV104" s="24"/>
      <c r="BW104" s="24"/>
      <c r="BX104" s="24"/>
      <c r="BY104" s="24"/>
      <c r="BZ104" s="24"/>
      <c r="CA104" s="24"/>
      <c r="CB104" s="24"/>
      <c r="CC104" s="24"/>
      <c r="CD104" s="24"/>
      <c r="CE104" s="24"/>
      <c r="CF104" s="24"/>
      <c r="CG104" s="24"/>
      <c r="CH104" s="24"/>
      <c r="CI104" s="24"/>
      <c r="CJ104" s="24"/>
      <c r="CK104" s="24"/>
      <c r="CL104" s="24"/>
      <c r="CM104" s="24"/>
      <c r="CN104" s="24"/>
      <c r="CO104" s="24"/>
      <c r="CP104" s="24"/>
      <c r="CQ104" s="24"/>
      <c r="CR104" s="24"/>
      <c r="CS104" s="24"/>
      <c r="CT104" s="24"/>
      <c r="CU104" s="24"/>
      <c r="CV104" s="24"/>
      <c r="CW104" s="24"/>
      <c r="CX104" s="24"/>
      <c r="CY104" s="24"/>
      <c r="CZ104" s="24"/>
      <c r="DA104" s="24"/>
      <c r="DB104" s="24"/>
      <c r="DC104" s="24"/>
      <c r="DD104" s="24"/>
      <c r="DE104" s="24"/>
      <c r="DF104" s="24"/>
      <c r="DG104" s="24"/>
      <c r="DH104" s="24"/>
      <c r="DI104" s="24"/>
      <c r="DJ104" s="24"/>
      <c r="DK104" s="24"/>
      <c r="DL104" s="24"/>
      <c r="DM104" s="24"/>
      <c r="DN104" s="24"/>
      <c r="DO104" s="24"/>
      <c r="DP104" s="24"/>
      <c r="DQ104" s="24"/>
      <c r="DR104" s="24"/>
      <c r="DS104" s="24"/>
      <c r="DT104" s="24"/>
      <c r="DU104" s="24"/>
      <c r="DV104" s="24"/>
      <c r="DW104" s="24"/>
      <c r="DX104" s="24"/>
      <c r="DY104" s="24"/>
      <c r="DZ104" s="24"/>
      <c r="EA104" s="24"/>
      <c r="EB104" s="24"/>
      <c r="EC104" s="24"/>
      <c r="ED104" s="24"/>
      <c r="EE104" s="24"/>
      <c r="EF104" s="24"/>
      <c r="EG104" s="24"/>
      <c r="EH104" s="24"/>
      <c r="EI104" s="24"/>
      <c r="EJ104" s="24"/>
      <c r="EK104" s="24"/>
      <c r="EL104" s="24"/>
      <c r="EM104" s="24"/>
      <c r="EN104" s="24"/>
      <c r="EO104" s="24"/>
      <c r="EP104" s="24"/>
      <c r="EQ104" s="24"/>
      <c r="ER104" s="24"/>
      <c r="ES104" s="24"/>
      <c r="ET104" s="24"/>
      <c r="EU104" s="24"/>
      <c r="EV104" s="24"/>
      <c r="EW104" s="24"/>
      <c r="EX104" s="24"/>
      <c r="EY104" s="24"/>
      <c r="EZ104" s="24"/>
      <c r="FA104" s="24"/>
      <c r="FB104" s="24"/>
      <c r="FC104" s="24"/>
      <c r="FD104" s="24"/>
      <c r="FE104" s="24"/>
      <c r="FF104" s="24"/>
      <c r="FG104" s="24"/>
      <c r="FH104" s="24"/>
      <c r="FI104" s="24"/>
      <c r="FJ104" s="24"/>
      <c r="FK104" s="24"/>
      <c r="FL104" s="24"/>
      <c r="FM104" s="24"/>
      <c r="FN104" s="24"/>
      <c r="FO104" s="24"/>
      <c r="FP104" s="24"/>
      <c r="FQ104" s="24"/>
      <c r="FR104" s="24"/>
      <c r="FS104" s="24"/>
      <c r="FT104" s="24"/>
      <c r="FU104" s="24"/>
      <c r="FV104" s="24"/>
      <c r="FW104" s="24"/>
      <c r="FX104" s="24"/>
      <c r="FY104" s="24"/>
      <c r="FZ104" s="24"/>
      <c r="GA104" s="24"/>
      <c r="GB104" s="24"/>
      <c r="GC104" s="24"/>
      <c r="GD104" s="24"/>
      <c r="GE104" s="24"/>
      <c r="GF104" s="24"/>
      <c r="GG104" s="24"/>
      <c r="GH104" s="24"/>
      <c r="GI104" s="24"/>
      <c r="GJ104" s="24"/>
      <c r="GK104" s="24"/>
      <c r="GL104" s="24"/>
      <c r="GM104" s="24"/>
      <c r="GN104" s="24"/>
      <c r="GO104" s="24"/>
      <c r="GP104" s="24"/>
      <c r="GQ104" s="24"/>
      <c r="GR104" s="24"/>
      <c r="GS104" s="24"/>
      <c r="GT104" s="24"/>
      <c r="GU104" s="24"/>
      <c r="GV104" s="24"/>
      <c r="GW104" s="24"/>
      <c r="GX104" s="24"/>
      <c r="GY104" s="24"/>
      <c r="GZ104" s="24"/>
      <c r="HA104" s="24"/>
      <c r="HB104" s="24"/>
      <c r="HC104" s="24"/>
      <c r="HD104" s="24"/>
      <c r="HE104" s="24"/>
      <c r="HF104" s="24"/>
      <c r="HG104" s="24"/>
      <c r="HH104" s="24"/>
      <c r="HI104" s="24"/>
      <c r="HJ104" s="24"/>
      <c r="HK104" s="24"/>
      <c r="HL104" s="24"/>
      <c r="HM104" s="24"/>
      <c r="HN104" s="24"/>
      <c r="HO104" s="24"/>
      <c r="HP104" s="24"/>
      <c r="HQ104" s="24"/>
      <c r="HR104" s="24"/>
      <c r="HS104" s="24"/>
      <c r="HT104" s="24"/>
      <c r="HU104" s="24"/>
      <c r="HV104" s="24"/>
      <c r="HW104" s="24"/>
      <c r="HX104" s="24"/>
      <c r="HY104" s="24"/>
      <c r="HZ104" s="24"/>
      <c r="IA104" s="24"/>
      <c r="IB104" s="24"/>
      <c r="IC104" s="24"/>
      <c r="ID104" s="24"/>
      <c r="IE104" s="24"/>
      <c r="IF104" s="24"/>
      <c r="IG104" s="24"/>
      <c r="IH104" s="24"/>
      <c r="II104" s="24"/>
      <c r="IJ104" s="24"/>
      <c r="IK104" s="24"/>
      <c r="IL104" s="24"/>
      <c r="IM104" s="24"/>
      <c r="IN104" s="24"/>
      <c r="IO104" s="24"/>
      <c r="IP104" s="24"/>
      <c r="IQ104" s="24"/>
      <c r="IR104" s="24"/>
      <c r="IS104" s="24"/>
      <c r="IT104" s="24"/>
      <c r="IU104" s="24"/>
      <c r="IV104" s="24"/>
      <c r="IW104" s="24"/>
      <c r="IX104" s="24"/>
      <c r="IY104" s="24"/>
      <c r="IZ104" s="24"/>
      <c r="JA104" s="24"/>
      <c r="JB104" s="24"/>
      <c r="JC104" s="24"/>
      <c r="JD104" s="24"/>
      <c r="JE104" s="24"/>
      <c r="JF104" s="24"/>
      <c r="JG104" s="24"/>
      <c r="JH104" s="24"/>
      <c r="JI104" s="24"/>
      <c r="JJ104" s="24"/>
      <c r="JK104" s="24"/>
      <c r="JL104" s="24"/>
      <c r="JM104" s="24"/>
      <c r="JN104" s="24"/>
      <c r="JO104" s="24"/>
      <c r="JP104" s="24"/>
      <c r="JQ104" s="24"/>
      <c r="JR104" s="24"/>
      <c r="JS104" s="24"/>
      <c r="JT104" s="24"/>
      <c r="JU104" s="24"/>
      <c r="JV104" s="24"/>
      <c r="JW104" s="24"/>
      <c r="JX104" s="24"/>
      <c r="JY104" s="24"/>
      <c r="JZ104" s="24"/>
      <c r="KA104" s="24"/>
      <c r="KB104" s="24"/>
      <c r="KC104" s="24"/>
      <c r="KD104" s="24"/>
      <c r="KE104" s="24"/>
      <c r="KF104" s="24"/>
      <c r="KG104" s="24"/>
      <c r="KH104" s="24"/>
      <c r="KI104" s="24"/>
      <c r="KJ104" s="24"/>
      <c r="KK104" s="24"/>
      <c r="KL104" s="24"/>
      <c r="KM104" s="24"/>
      <c r="KN104" s="24"/>
      <c r="KO104" s="24"/>
      <c r="KP104" s="24"/>
      <c r="KQ104" s="24"/>
      <c r="KR104" s="24"/>
      <c r="KS104" s="24"/>
      <c r="KT104" s="24"/>
      <c r="KU104" s="24"/>
      <c r="KV104" s="24"/>
      <c r="KW104" s="24"/>
      <c r="KX104" s="24"/>
      <c r="KY104" s="24"/>
      <c r="KZ104" s="24"/>
      <c r="LA104" s="24"/>
      <c r="LB104" s="24"/>
      <c r="LC104" s="24"/>
      <c r="LD104" s="24"/>
      <c r="LE104" s="24"/>
      <c r="LF104" s="24"/>
      <c r="LG104" s="24"/>
      <c r="LH104" s="24"/>
      <c r="LI104" s="24"/>
      <c r="LJ104" s="24"/>
      <c r="LK104" s="24"/>
      <c r="LL104" s="24"/>
      <c r="LM104" s="24"/>
      <c r="LN104" s="24"/>
      <c r="LO104" s="24"/>
      <c r="LP104" s="24"/>
      <c r="LQ104" s="24"/>
      <c r="LR104" s="24"/>
      <c r="LS104" s="24"/>
      <c r="LT104" s="24"/>
      <c r="LU104" s="24"/>
      <c r="LV104" s="24"/>
      <c r="LW104" s="24"/>
      <c r="LX104" s="24"/>
      <c r="LY104" s="24"/>
      <c r="LZ104" s="24"/>
      <c r="MA104" s="24"/>
      <c r="MB104" s="24"/>
      <c r="MC104" s="24"/>
      <c r="MD104" s="24"/>
      <c r="ME104" s="24"/>
      <c r="MF104" s="24"/>
      <c r="MG104" s="24"/>
      <c r="MH104" s="24"/>
      <c r="MI104" s="24"/>
      <c r="MJ104" s="24"/>
      <c r="MK104" s="24"/>
      <c r="ML104" s="24"/>
      <c r="MM104" s="24"/>
      <c r="MN104" s="24"/>
      <c r="MO104" s="24"/>
      <c r="MP104" s="24"/>
      <c r="MQ104" s="24"/>
      <c r="MR104" s="24"/>
      <c r="MS104" s="24"/>
      <c r="MT104" s="24"/>
      <c r="MU104" s="24"/>
      <c r="MV104" s="24"/>
      <c r="MW104" s="24"/>
      <c r="MX104" s="24"/>
      <c r="MY104" s="24"/>
      <c r="MZ104" s="24"/>
      <c r="NA104" s="24"/>
      <c r="NB104" s="24"/>
      <c r="NC104" s="24"/>
      <c r="ND104" s="24"/>
      <c r="NE104" s="24"/>
      <c r="NF104" s="24"/>
      <c r="NG104" s="24"/>
      <c r="NH104" s="24"/>
      <c r="NI104" s="24"/>
      <c r="NJ104" s="24"/>
      <c r="NK104" s="24"/>
      <c r="NL104" s="24"/>
      <c r="NM104" s="24"/>
      <c r="NN104" s="24"/>
      <c r="NO104" s="24"/>
      <c r="NP104" s="24"/>
      <c r="NQ104" s="24"/>
      <c r="NR104" s="24"/>
      <c r="NS104" s="24"/>
      <c r="NT104" s="24"/>
      <c r="NU104" s="24"/>
      <c r="NV104" s="24"/>
      <c r="NW104" s="24"/>
      <c r="NX104" s="24"/>
      <c r="NY104" s="24"/>
      <c r="NZ104" s="24"/>
      <c r="OA104" s="24"/>
      <c r="OB104" s="24"/>
      <c r="OC104" s="24"/>
      <c r="OD104" s="24"/>
      <c r="OE104" s="24"/>
      <c r="OF104" s="24"/>
      <c r="OG104" s="24"/>
      <c r="OH104" s="24"/>
      <c r="OI104" s="24"/>
      <c r="OJ104" s="24"/>
      <c r="OK104" s="24"/>
      <c r="OL104" s="24"/>
      <c r="OM104" s="24"/>
      <c r="ON104" s="24"/>
      <c r="OO104" s="24"/>
      <c r="OP104" s="24"/>
      <c r="OQ104" s="24"/>
      <c r="OR104" s="24"/>
      <c r="OS104" s="24"/>
      <c r="OT104" s="24"/>
      <c r="OU104" s="24"/>
      <c r="OV104" s="24"/>
      <c r="OW104" s="24"/>
      <c r="OX104" s="24"/>
      <c r="OY104" s="24"/>
      <c r="OZ104" s="24"/>
      <c r="PA104" s="24"/>
      <c r="PB104" s="24"/>
      <c r="PC104" s="24"/>
      <c r="PD104" s="24"/>
      <c r="PE104" s="24"/>
      <c r="PF104" s="24"/>
      <c r="PG104" s="24"/>
      <c r="PH104" s="24"/>
      <c r="PI104" s="24"/>
      <c r="PJ104" s="24"/>
      <c r="PK104" s="24"/>
      <c r="PL104" s="24"/>
      <c r="PM104" s="24"/>
      <c r="PN104" s="24"/>
      <c r="PO104" s="24"/>
      <c r="PP104" s="24"/>
      <c r="PQ104" s="24"/>
      <c r="PR104" s="24"/>
      <c r="PS104" s="24"/>
      <c r="PT104" s="24"/>
      <c r="PU104" s="24"/>
      <c r="PV104" s="24"/>
      <c r="PW104" s="24"/>
      <c r="PX104" s="24"/>
      <c r="PY104" s="24"/>
      <c r="PZ104" s="24"/>
      <c r="QA104" s="24"/>
      <c r="QB104" s="24"/>
      <c r="QC104" s="24"/>
      <c r="QD104" s="24"/>
      <c r="QE104" s="24"/>
      <c r="QF104" s="24"/>
      <c r="QG104" s="24"/>
      <c r="QH104" s="24"/>
      <c r="QI104" s="24"/>
      <c r="QJ104" s="24"/>
      <c r="QK104" s="24"/>
      <c r="QL104" s="24"/>
      <c r="QM104" s="24"/>
      <c r="QN104" s="24"/>
      <c r="QO104" s="24"/>
      <c r="QP104" s="24"/>
      <c r="QQ104" s="24"/>
      <c r="QR104" s="24"/>
      <c r="QS104" s="24"/>
      <c r="QT104" s="24"/>
      <c r="QU104" s="24"/>
      <c r="QV104" s="24"/>
      <c r="QW104" s="24"/>
      <c r="QX104" s="24"/>
      <c r="QY104" s="24"/>
      <c r="QZ104" s="24"/>
      <c r="RA104" s="24"/>
      <c r="RB104" s="24"/>
      <c r="RC104" s="24"/>
      <c r="RD104" s="24"/>
      <c r="RE104" s="24"/>
      <c r="RF104" s="24"/>
      <c r="RG104" s="24"/>
      <c r="RH104" s="24"/>
      <c r="RI104" s="24"/>
      <c r="RJ104" s="24"/>
      <c r="RK104" s="24"/>
      <c r="RL104" s="24"/>
      <c r="RM104" s="24"/>
      <c r="RN104" s="24"/>
      <c r="RO104" s="24"/>
      <c r="RP104" s="24"/>
      <c r="RQ104" s="24"/>
      <c r="RR104" s="24"/>
      <c r="RS104" s="24"/>
      <c r="RT104" s="24"/>
      <c r="RU104" s="24"/>
      <c r="RV104" s="24"/>
      <c r="RW104" s="24"/>
      <c r="RX104" s="24"/>
      <c r="RY104" s="24"/>
      <c r="RZ104" s="24"/>
      <c r="SA104" s="24"/>
      <c r="SB104" s="24"/>
      <c r="SC104" s="24"/>
      <c r="SD104" s="24"/>
      <c r="SE104" s="24"/>
      <c r="SF104" s="24"/>
      <c r="SG104" s="24"/>
      <c r="SH104" s="24"/>
      <c r="SI104" s="24"/>
      <c r="SJ104" s="24"/>
      <c r="SK104" s="24"/>
      <c r="SL104" s="24"/>
      <c r="SM104" s="24"/>
      <c r="SN104" s="24"/>
      <c r="SO104" s="24"/>
      <c r="SP104" s="24"/>
      <c r="SQ104" s="24"/>
      <c r="SR104" s="24"/>
      <c r="SS104" s="24"/>
      <c r="ST104" s="24"/>
      <c r="SU104" s="24"/>
      <c r="SV104" s="24"/>
      <c r="SW104" s="24"/>
      <c r="SX104" s="24"/>
      <c r="SY104" s="24"/>
      <c r="SZ104" s="24"/>
      <c r="TA104" s="24"/>
      <c r="TB104" s="24"/>
      <c r="TC104" s="24"/>
      <c r="TD104" s="24"/>
      <c r="TE104" s="24"/>
      <c r="TF104" s="24"/>
      <c r="TG104" s="24"/>
      <c r="TH104" s="24"/>
      <c r="TI104" s="24"/>
      <c r="TJ104" s="24"/>
      <c r="TK104" s="24"/>
      <c r="TL104" s="24"/>
      <c r="TM104" s="24"/>
      <c r="TN104" s="24"/>
      <c r="TO104" s="24"/>
      <c r="TP104" s="24"/>
      <c r="TQ104" s="24"/>
      <c r="TR104" s="24"/>
      <c r="TS104" s="24"/>
      <c r="TT104" s="24"/>
      <c r="TU104" s="24"/>
      <c r="TV104" s="24"/>
      <c r="TW104" s="24"/>
      <c r="TX104" s="24"/>
      <c r="TY104" s="24"/>
      <c r="TZ104" s="24"/>
      <c r="UA104" s="24"/>
      <c r="UB104" s="24"/>
      <c r="UC104" s="24"/>
      <c r="UD104" s="24"/>
      <c r="UE104" s="24"/>
      <c r="UF104" s="24"/>
      <c r="UG104" s="24"/>
      <c r="UH104" s="24"/>
      <c r="UI104" s="24"/>
      <c r="UJ104" s="24"/>
      <c r="UK104" s="24"/>
      <c r="UL104" s="24"/>
      <c r="UM104" s="24"/>
      <c r="UN104" s="24"/>
      <c r="UO104" s="24"/>
      <c r="UP104" s="24"/>
      <c r="UQ104" s="24"/>
      <c r="UR104" s="24"/>
      <c r="US104" s="24"/>
      <c r="UT104" s="24"/>
      <c r="UU104" s="24"/>
      <c r="UV104" s="24"/>
      <c r="UW104" s="24"/>
      <c r="UX104" s="24"/>
      <c r="UY104" s="24"/>
      <c r="UZ104" s="24"/>
      <c r="VA104" s="24"/>
      <c r="VB104" s="24"/>
      <c r="VC104" s="24"/>
      <c r="VD104" s="24"/>
      <c r="VE104" s="24"/>
      <c r="VF104" s="24"/>
      <c r="VG104" s="24"/>
      <c r="VH104" s="24"/>
      <c r="VI104" s="24"/>
      <c r="VJ104" s="24"/>
      <c r="VK104" s="24"/>
      <c r="VL104" s="24"/>
      <c r="VM104" s="24"/>
      <c r="VN104" s="24"/>
      <c r="VO104" s="24"/>
      <c r="VP104" s="24"/>
      <c r="VQ104" s="24"/>
      <c r="VR104" s="24"/>
      <c r="VS104" s="24"/>
      <c r="VT104" s="24"/>
      <c r="VU104" s="24"/>
      <c r="VV104" s="24"/>
      <c r="VW104" s="24"/>
      <c r="VX104" s="24"/>
      <c r="VY104" s="24"/>
      <c r="VZ104" s="24"/>
      <c r="WA104" s="24"/>
      <c r="WB104" s="24"/>
      <c r="WC104" s="24"/>
      <c r="WD104" s="24"/>
      <c r="WE104" s="24"/>
      <c r="WF104" s="24"/>
      <c r="WG104" s="24"/>
      <c r="WH104" s="24"/>
      <c r="WI104" s="24"/>
      <c r="WJ104" s="24"/>
      <c r="WK104" s="24"/>
      <c r="WL104" s="24"/>
      <c r="WM104" s="24"/>
      <c r="WN104" s="24"/>
      <c r="WO104" s="24"/>
      <c r="WP104" s="24"/>
      <c r="WQ104" s="24"/>
      <c r="WR104" s="24"/>
      <c r="WS104" s="24"/>
      <c r="WT104" s="24"/>
      <c r="WU104" s="24"/>
      <c r="WV104" s="24"/>
      <c r="WW104" s="24"/>
      <c r="WX104" s="24"/>
      <c r="WY104" s="24"/>
      <c r="WZ104" s="24"/>
      <c r="XA104" s="24"/>
      <c r="XB104" s="24"/>
      <c r="XC104" s="24"/>
      <c r="XD104" s="24"/>
      <c r="XE104" s="24"/>
      <c r="XF104" s="24"/>
      <c r="XG104" s="24"/>
      <c r="XH104" s="24"/>
      <c r="XI104" s="24"/>
      <c r="XJ104" s="24"/>
      <c r="XK104" s="24"/>
      <c r="XL104" s="24"/>
      <c r="XM104" s="24"/>
      <c r="XN104" s="24"/>
      <c r="XO104" s="24"/>
      <c r="XP104" s="24"/>
      <c r="XQ104" s="24"/>
      <c r="XR104" s="24"/>
      <c r="XS104" s="24"/>
      <c r="XT104" s="24"/>
      <c r="XU104" s="24"/>
      <c r="XV104" s="24"/>
      <c r="XW104" s="24"/>
      <c r="XX104" s="24"/>
      <c r="XY104" s="24"/>
      <c r="XZ104" s="24"/>
      <c r="YA104" s="24"/>
      <c r="YB104" s="24"/>
      <c r="YC104" s="24"/>
      <c r="YD104" s="24"/>
      <c r="YE104" s="24"/>
      <c r="YF104" s="24"/>
      <c r="YG104" s="24"/>
      <c r="YH104" s="24"/>
      <c r="YI104" s="24"/>
      <c r="YJ104" s="24"/>
      <c r="YK104" s="24"/>
      <c r="YL104" s="24"/>
      <c r="YM104" s="24"/>
      <c r="YN104" s="24"/>
      <c r="YO104" s="24"/>
      <c r="YP104" s="24"/>
      <c r="YQ104" s="24"/>
      <c r="YR104" s="24"/>
      <c r="YS104" s="24"/>
      <c r="YT104" s="24"/>
      <c r="YU104" s="24"/>
      <c r="YV104" s="24"/>
      <c r="YW104" s="24"/>
      <c r="YX104" s="24"/>
      <c r="YY104" s="24"/>
      <c r="YZ104" s="24"/>
      <c r="ZA104" s="24"/>
      <c r="ZB104" s="24"/>
      <c r="ZC104" s="24"/>
      <c r="ZD104" s="24"/>
      <c r="ZE104" s="24"/>
      <c r="ZF104" s="24"/>
      <c r="ZG104" s="24"/>
      <c r="ZH104" s="24"/>
      <c r="ZI104" s="24"/>
      <c r="ZJ104" s="24"/>
      <c r="ZK104" s="24"/>
      <c r="ZL104" s="24"/>
      <c r="ZM104" s="24"/>
      <c r="ZN104" s="24"/>
      <c r="ZO104" s="24"/>
      <c r="ZP104" s="24"/>
      <c r="ZQ104" s="24"/>
      <c r="ZR104" s="24"/>
      <c r="ZS104" s="24"/>
      <c r="ZT104" s="24"/>
      <c r="ZU104" s="24"/>
      <c r="ZV104" s="24"/>
      <c r="ZW104" s="24"/>
      <c r="ZX104" s="24"/>
      <c r="ZY104" s="24"/>
      <c r="ZZ104" s="24"/>
      <c r="AAA104" s="24"/>
      <c r="AAB104" s="24"/>
      <c r="AAC104" s="24"/>
      <c r="AAD104" s="24"/>
      <c r="AAE104" s="24"/>
      <c r="AAF104" s="24"/>
      <c r="AAG104" s="24"/>
      <c r="AAH104" s="24"/>
      <c r="AAI104" s="24"/>
      <c r="AAJ104" s="24"/>
      <c r="AAK104" s="24"/>
      <c r="AAL104" s="24"/>
      <c r="AAM104" s="24"/>
      <c r="AAN104" s="24"/>
      <c r="AAO104" s="24"/>
      <c r="AAP104" s="24"/>
      <c r="AAQ104" s="24"/>
      <c r="AAR104" s="24"/>
      <c r="AAS104" s="24"/>
      <c r="AAT104" s="24"/>
      <c r="AAU104" s="24"/>
      <c r="AAV104" s="24"/>
      <c r="AAW104" s="24"/>
      <c r="AAX104" s="24"/>
      <c r="AAY104" s="24"/>
      <c r="AAZ104" s="24"/>
      <c r="ABA104" s="24"/>
      <c r="ABB104" s="24"/>
      <c r="ABC104" s="24"/>
      <c r="ABD104" s="24"/>
      <c r="ABE104" s="24"/>
      <c r="ABF104" s="24"/>
      <c r="ABG104" s="24"/>
      <c r="ABH104" s="24"/>
      <c r="ABI104" s="24"/>
      <c r="ABJ104" s="24"/>
      <c r="ABK104" s="24"/>
      <c r="ABL104" s="24"/>
      <c r="ABM104" s="24"/>
      <c r="ABN104" s="24"/>
      <c r="ABO104" s="24"/>
      <c r="ABP104" s="24"/>
      <c r="ABQ104" s="24"/>
      <c r="ABR104" s="24"/>
      <c r="ABS104" s="24"/>
      <c r="ABT104" s="24"/>
      <c r="ABU104" s="24"/>
      <c r="ABV104" s="24"/>
      <c r="ABW104" s="24"/>
      <c r="ABX104" s="24"/>
      <c r="ABY104" s="24"/>
      <c r="ABZ104" s="24"/>
      <c r="ACA104" s="24"/>
      <c r="ACB104" s="24"/>
      <c r="ACC104" s="24"/>
      <c r="ACD104" s="24"/>
      <c r="ACE104" s="24"/>
      <c r="ACF104" s="24"/>
      <c r="ACG104" s="24"/>
      <c r="ACH104" s="24"/>
      <c r="ACI104" s="24"/>
      <c r="ACJ104" s="24"/>
      <c r="ACK104" s="24"/>
      <c r="ACL104" s="24"/>
      <c r="ACM104" s="24"/>
      <c r="ACN104" s="24"/>
      <c r="ACO104" s="24"/>
      <c r="ACP104" s="24"/>
      <c r="ACQ104" s="24"/>
      <c r="ACR104" s="24"/>
      <c r="ACS104" s="24"/>
      <c r="ACT104" s="24"/>
      <c r="ACU104" s="24"/>
      <c r="ACV104" s="24"/>
      <c r="ACW104" s="24"/>
      <c r="ACX104" s="24"/>
      <c r="ACY104" s="24"/>
      <c r="ACZ104" s="24"/>
      <c r="ADA104" s="24"/>
      <c r="ADB104" s="24"/>
      <c r="ADC104" s="24"/>
      <c r="ADD104" s="24"/>
      <c r="ADE104" s="24"/>
      <c r="ADF104" s="24"/>
      <c r="ADG104" s="24"/>
      <c r="ADH104" s="24"/>
      <c r="ADI104" s="24"/>
      <c r="ADJ104" s="24"/>
      <c r="ADK104" s="24"/>
      <c r="ADL104" s="24"/>
      <c r="ADM104" s="24"/>
      <c r="ADN104" s="24"/>
      <c r="ADO104" s="24"/>
      <c r="ADP104" s="24"/>
      <c r="ADQ104" s="24"/>
      <c r="ADR104" s="24"/>
      <c r="ADS104" s="24"/>
      <c r="ADT104" s="24"/>
      <c r="ADU104" s="24"/>
      <c r="ADV104" s="24"/>
      <c r="ADW104" s="24"/>
      <c r="ADX104" s="24"/>
      <c r="ADY104" s="24"/>
      <c r="ADZ104" s="24"/>
      <c r="AEA104" s="24"/>
      <c r="AEB104" s="24"/>
      <c r="AEC104" s="24"/>
      <c r="AED104" s="24"/>
      <c r="AEE104" s="24"/>
      <c r="AEF104" s="24"/>
      <c r="AEG104" s="24"/>
      <c r="AEH104" s="24"/>
      <c r="AEI104" s="24"/>
      <c r="AEJ104" s="24"/>
      <c r="AEK104" s="24"/>
      <c r="AEL104" s="24"/>
      <c r="AEM104" s="24"/>
      <c r="AEN104" s="24"/>
      <c r="AEO104" s="24"/>
      <c r="AEP104" s="24"/>
      <c r="AEQ104" s="24"/>
      <c r="AER104" s="24"/>
      <c r="AES104" s="24"/>
      <c r="AET104" s="24"/>
      <c r="AEU104" s="24"/>
      <c r="AEV104" s="24"/>
      <c r="AEW104" s="24"/>
      <c r="AEX104" s="24"/>
      <c r="AEY104" s="24"/>
      <c r="AEZ104" s="24"/>
      <c r="AFA104" s="24"/>
      <c r="AFB104" s="24"/>
      <c r="AFC104" s="24"/>
      <c r="AFD104" s="24"/>
      <c r="AFE104" s="24"/>
      <c r="AFF104" s="24"/>
      <c r="AFG104" s="24"/>
      <c r="AFH104" s="24"/>
      <c r="AFI104" s="24"/>
      <c r="AFJ104" s="24"/>
      <c r="AFK104" s="24"/>
      <c r="AFL104" s="24"/>
      <c r="AFM104" s="24"/>
      <c r="AFN104" s="24"/>
      <c r="AFO104" s="24"/>
      <c r="AFP104" s="24"/>
      <c r="AFQ104" s="24"/>
      <c r="AFR104" s="24"/>
      <c r="AFS104" s="24"/>
      <c r="AFT104" s="24"/>
      <c r="AFU104" s="24"/>
      <c r="AFV104" s="24"/>
      <c r="AFW104" s="24"/>
      <c r="AFX104" s="24"/>
      <c r="AFY104" s="24"/>
      <c r="AFZ104" s="24"/>
      <c r="AGA104" s="24"/>
      <c r="AGB104" s="24"/>
      <c r="AGC104" s="24"/>
      <c r="AGD104" s="24"/>
      <c r="AGE104" s="24"/>
      <c r="AGF104" s="24"/>
      <c r="AGG104" s="24"/>
      <c r="AGH104" s="24"/>
      <c r="AGI104" s="24"/>
      <c r="AGJ104" s="24"/>
      <c r="AGK104" s="24"/>
      <c r="AGL104" s="24"/>
      <c r="AGM104" s="24"/>
      <c r="AGN104" s="24"/>
      <c r="AGO104" s="24"/>
      <c r="AGP104" s="24"/>
      <c r="AGQ104" s="24"/>
      <c r="AGR104" s="24"/>
      <c r="AGS104" s="24"/>
      <c r="AGT104" s="24"/>
      <c r="AGU104" s="24"/>
      <c r="AGV104" s="24"/>
      <c r="AGW104" s="24"/>
      <c r="AGX104" s="24"/>
      <c r="AGY104" s="24"/>
      <c r="AGZ104" s="24"/>
      <c r="AHA104" s="24"/>
      <c r="AHB104" s="24"/>
      <c r="AHC104" s="24"/>
      <c r="AHD104" s="24"/>
      <c r="AHE104" s="24"/>
      <c r="AHF104" s="24"/>
      <c r="AHG104" s="24"/>
      <c r="AHH104" s="24"/>
      <c r="AHI104" s="24"/>
      <c r="AHJ104" s="24"/>
      <c r="AHK104" s="24"/>
      <c r="AHL104" s="24"/>
      <c r="AHM104" s="24"/>
      <c r="AHN104" s="24"/>
      <c r="AHO104" s="24"/>
      <c r="AHP104" s="24"/>
      <c r="AHQ104" s="24"/>
      <c r="AHR104" s="24"/>
      <c r="AHS104" s="24"/>
      <c r="AHT104" s="24"/>
      <c r="AHU104" s="24"/>
      <c r="AHV104" s="24"/>
      <c r="AHW104" s="24"/>
      <c r="AHX104" s="24"/>
      <c r="AHY104" s="24"/>
      <c r="AHZ104" s="24"/>
      <c r="AIA104" s="24"/>
      <c r="AIB104" s="24"/>
      <c r="AIC104" s="24"/>
      <c r="AID104" s="24"/>
      <c r="AIE104" s="24"/>
      <c r="AIF104" s="24"/>
      <c r="AIG104" s="24"/>
      <c r="AIH104" s="24"/>
      <c r="AII104" s="24"/>
      <c r="AIJ104" s="24"/>
      <c r="AIK104" s="24"/>
      <c r="AIL104" s="24"/>
      <c r="AIM104" s="24"/>
      <c r="AIN104" s="24"/>
      <c r="AIO104" s="24"/>
      <c r="AIP104" s="24"/>
      <c r="AIQ104" s="24"/>
      <c r="AIR104" s="24"/>
      <c r="AIS104" s="24"/>
      <c r="AIT104" s="24"/>
      <c r="AIU104" s="24"/>
      <c r="AIV104" s="24"/>
      <c r="AIW104" s="24"/>
      <c r="AIX104" s="24"/>
      <c r="AIY104" s="24"/>
      <c r="AIZ104" s="24"/>
      <c r="AJA104" s="24"/>
      <c r="AJB104" s="24"/>
      <c r="AJC104" s="24"/>
      <c r="AJD104" s="24"/>
      <c r="AJE104" s="24"/>
      <c r="AJF104" s="24"/>
      <c r="AJG104" s="24"/>
      <c r="AJH104" s="24"/>
      <c r="AJI104" s="24"/>
      <c r="AJJ104" s="24"/>
      <c r="AJK104" s="24"/>
      <c r="AJL104" s="24"/>
      <c r="AJM104" s="24"/>
      <c r="AJN104" s="24"/>
      <c r="AJO104" s="24"/>
      <c r="AJP104" s="24"/>
      <c r="AJQ104" s="24"/>
      <c r="AJR104" s="24"/>
      <c r="AJS104" s="24"/>
      <c r="AJT104" s="24"/>
      <c r="AJU104" s="24"/>
      <c r="AJV104" s="24"/>
      <c r="AJW104" s="24"/>
      <c r="AJX104" s="24"/>
      <c r="AJY104" s="24"/>
      <c r="AJZ104" s="24"/>
      <c r="AKA104" s="24"/>
      <c r="AKB104" s="24"/>
      <c r="AKC104" s="24"/>
      <c r="AKD104" s="24"/>
      <c r="AKE104" s="24"/>
      <c r="AKF104" s="24"/>
      <c r="AKG104" s="24"/>
      <c r="AKH104" s="24"/>
      <c r="AKI104" s="24"/>
      <c r="AKJ104" s="24"/>
      <c r="AKK104" s="24"/>
      <c r="AKL104" s="24"/>
      <c r="AKM104" s="24"/>
      <c r="AKN104" s="24"/>
      <c r="AKO104" s="24"/>
      <c r="AKP104" s="24"/>
      <c r="AKQ104" s="24"/>
      <c r="AKR104" s="24"/>
      <c r="AKS104" s="24"/>
      <c r="AKT104" s="24"/>
      <c r="AKU104" s="24"/>
      <c r="AKV104" s="24"/>
      <c r="AKW104" s="24"/>
      <c r="AKX104" s="24"/>
      <c r="AKY104" s="24"/>
      <c r="AKZ104" s="24"/>
      <c r="ALA104" s="24"/>
      <c r="ALB104" s="24"/>
      <c r="ALC104" s="24"/>
      <c r="ALD104" s="24"/>
      <c r="ALE104" s="24"/>
      <c r="ALF104" s="24"/>
      <c r="ALG104" s="24"/>
      <c r="ALH104" s="24"/>
      <c r="ALI104" s="24"/>
      <c r="ALJ104" s="24"/>
      <c r="ALK104" s="24"/>
      <c r="ALL104" s="24"/>
      <c r="ALM104" s="24"/>
      <c r="ALN104" s="24"/>
      <c r="ALO104" s="24"/>
      <c r="ALP104" s="24"/>
      <c r="ALQ104" s="24"/>
      <c r="ALR104" s="24"/>
      <c r="ALS104" s="24"/>
      <c r="ALT104" s="24"/>
      <c r="ALU104" s="24"/>
      <c r="ALV104" s="24"/>
      <c r="ALW104" s="24"/>
      <c r="ALX104" s="24"/>
      <c r="ALY104" s="24"/>
      <c r="ALZ104" s="24"/>
      <c r="AMA104" s="24"/>
      <c r="AMB104" s="24"/>
      <c r="AMC104" s="24"/>
    </row>
    <row r="105" spans="1:1017" s="61" customFormat="1">
      <c r="A105" s="63" t="s">
        <v>284</v>
      </c>
      <c r="B105" s="63"/>
      <c r="C105" s="64" t="s">
        <v>285</v>
      </c>
      <c r="D105" s="74"/>
      <c r="E105" s="63"/>
      <c r="F105" s="125"/>
      <c r="G105" s="65"/>
      <c r="H105" s="81"/>
      <c r="I105" s="65"/>
      <c r="J105" s="65"/>
      <c r="K105" s="65">
        <f>SUBTOTAL(9,K106:K111)</f>
        <v>361572.20999999996</v>
      </c>
      <c r="L105" s="58"/>
      <c r="M105" s="24"/>
      <c r="N105" s="24"/>
      <c r="O105" s="24"/>
      <c r="P105" s="24"/>
      <c r="Q105" s="24"/>
      <c r="R105" s="24"/>
      <c r="S105" s="24"/>
      <c r="T105" s="24"/>
      <c r="U105" s="24"/>
      <c r="V105" s="24"/>
      <c r="W105" s="24"/>
      <c r="X105" s="24"/>
      <c r="Y105" s="24"/>
      <c r="Z105" s="24"/>
      <c r="AA105" s="24"/>
      <c r="AB105" s="24"/>
      <c r="AC105" s="24"/>
      <c r="AD105" s="24"/>
      <c r="AE105" s="24"/>
      <c r="AF105" s="24"/>
      <c r="AG105" s="24"/>
      <c r="AH105" s="24"/>
      <c r="AI105" s="24"/>
      <c r="AJ105" s="24"/>
      <c r="AK105" s="24"/>
      <c r="AL105" s="24"/>
      <c r="AM105" s="24"/>
      <c r="AN105" s="24"/>
      <c r="AO105" s="24"/>
      <c r="AP105" s="24"/>
      <c r="AQ105" s="24"/>
      <c r="AR105" s="24"/>
      <c r="AS105" s="24"/>
      <c r="AT105" s="24"/>
      <c r="AU105" s="24"/>
      <c r="AV105" s="24"/>
      <c r="AW105" s="24"/>
      <c r="AX105" s="24"/>
      <c r="AY105" s="24"/>
      <c r="AZ105" s="24"/>
      <c r="BA105" s="24"/>
      <c r="BB105" s="24"/>
      <c r="BC105" s="24"/>
      <c r="BD105" s="24"/>
      <c r="BE105" s="24"/>
      <c r="BF105" s="24"/>
      <c r="BG105" s="24"/>
      <c r="BH105" s="24"/>
      <c r="BI105" s="24"/>
      <c r="BJ105" s="24"/>
      <c r="BK105" s="24"/>
      <c r="BL105" s="24"/>
      <c r="BM105" s="24"/>
      <c r="BN105" s="24"/>
      <c r="BO105" s="24"/>
      <c r="BP105" s="24"/>
      <c r="BQ105" s="24"/>
      <c r="BR105" s="24"/>
      <c r="BS105" s="24"/>
      <c r="BT105" s="24"/>
      <c r="BU105" s="24"/>
      <c r="BV105" s="24"/>
      <c r="BW105" s="24"/>
      <c r="BX105" s="24"/>
      <c r="BY105" s="24"/>
      <c r="BZ105" s="24"/>
      <c r="CA105" s="24"/>
      <c r="CB105" s="24"/>
      <c r="CC105" s="24"/>
      <c r="CD105" s="24"/>
      <c r="CE105" s="24"/>
      <c r="CF105" s="24"/>
      <c r="CG105" s="24"/>
      <c r="CH105" s="24"/>
      <c r="CI105" s="24"/>
      <c r="CJ105" s="24"/>
      <c r="CK105" s="24"/>
      <c r="CL105" s="24"/>
      <c r="CM105" s="24"/>
      <c r="CN105" s="24"/>
      <c r="CO105" s="24"/>
      <c r="CP105" s="24"/>
      <c r="CQ105" s="24"/>
      <c r="CR105" s="24"/>
      <c r="CS105" s="24"/>
      <c r="CT105" s="24"/>
      <c r="CU105" s="24"/>
      <c r="CV105" s="24"/>
      <c r="CW105" s="24"/>
      <c r="CX105" s="24"/>
      <c r="CY105" s="24"/>
      <c r="CZ105" s="24"/>
      <c r="DA105" s="24"/>
      <c r="DB105" s="24"/>
      <c r="DC105" s="24"/>
      <c r="DD105" s="24"/>
      <c r="DE105" s="24"/>
      <c r="DF105" s="24"/>
      <c r="DG105" s="24"/>
      <c r="DH105" s="24"/>
      <c r="DI105" s="24"/>
      <c r="DJ105" s="24"/>
      <c r="DK105" s="24"/>
      <c r="DL105" s="24"/>
      <c r="DM105" s="24"/>
      <c r="DN105" s="24"/>
      <c r="DO105" s="24"/>
      <c r="DP105" s="24"/>
      <c r="DQ105" s="24"/>
      <c r="DR105" s="24"/>
      <c r="DS105" s="24"/>
      <c r="DT105" s="24"/>
      <c r="DU105" s="24"/>
      <c r="DV105" s="24"/>
      <c r="DW105" s="24"/>
      <c r="DX105" s="24"/>
      <c r="DY105" s="24"/>
      <c r="DZ105" s="24"/>
      <c r="EA105" s="24"/>
      <c r="EB105" s="24"/>
      <c r="EC105" s="24"/>
      <c r="ED105" s="24"/>
      <c r="EE105" s="24"/>
      <c r="EF105" s="24"/>
      <c r="EG105" s="24"/>
      <c r="EH105" s="24"/>
      <c r="EI105" s="24"/>
      <c r="EJ105" s="24"/>
      <c r="EK105" s="24"/>
      <c r="EL105" s="24"/>
      <c r="EM105" s="24"/>
      <c r="EN105" s="24"/>
      <c r="EO105" s="24"/>
      <c r="EP105" s="24"/>
      <c r="EQ105" s="24"/>
      <c r="ER105" s="24"/>
      <c r="ES105" s="24"/>
      <c r="ET105" s="24"/>
      <c r="EU105" s="24"/>
      <c r="EV105" s="24"/>
      <c r="EW105" s="24"/>
      <c r="EX105" s="24"/>
      <c r="EY105" s="24"/>
      <c r="EZ105" s="24"/>
      <c r="FA105" s="24"/>
      <c r="FB105" s="24"/>
      <c r="FC105" s="24"/>
      <c r="FD105" s="24"/>
      <c r="FE105" s="24"/>
      <c r="FF105" s="24"/>
      <c r="FG105" s="24"/>
      <c r="FH105" s="24"/>
      <c r="FI105" s="24"/>
      <c r="FJ105" s="24"/>
      <c r="FK105" s="24"/>
      <c r="FL105" s="24"/>
      <c r="FM105" s="24"/>
      <c r="FN105" s="24"/>
      <c r="FO105" s="24"/>
      <c r="FP105" s="24"/>
      <c r="FQ105" s="24"/>
      <c r="FR105" s="24"/>
      <c r="FS105" s="24"/>
      <c r="FT105" s="24"/>
      <c r="FU105" s="24"/>
      <c r="FV105" s="24"/>
      <c r="FW105" s="24"/>
      <c r="FX105" s="24"/>
      <c r="FY105" s="24"/>
      <c r="FZ105" s="24"/>
      <c r="GA105" s="24"/>
      <c r="GB105" s="24"/>
      <c r="GC105" s="24"/>
      <c r="GD105" s="24"/>
      <c r="GE105" s="24"/>
      <c r="GF105" s="24"/>
      <c r="GG105" s="24"/>
      <c r="GH105" s="24"/>
      <c r="GI105" s="24"/>
      <c r="GJ105" s="24"/>
      <c r="GK105" s="24"/>
      <c r="GL105" s="24"/>
      <c r="GM105" s="24"/>
      <c r="GN105" s="24"/>
      <c r="GO105" s="24"/>
      <c r="GP105" s="24"/>
      <c r="GQ105" s="24"/>
      <c r="GR105" s="24"/>
      <c r="GS105" s="24"/>
      <c r="GT105" s="24"/>
      <c r="GU105" s="24"/>
      <c r="GV105" s="24"/>
      <c r="GW105" s="24"/>
      <c r="GX105" s="24"/>
      <c r="GY105" s="24"/>
      <c r="GZ105" s="24"/>
      <c r="HA105" s="24"/>
      <c r="HB105" s="24"/>
      <c r="HC105" s="24"/>
      <c r="HD105" s="24"/>
      <c r="HE105" s="24"/>
      <c r="HF105" s="24"/>
      <c r="HG105" s="24"/>
      <c r="HH105" s="24"/>
      <c r="HI105" s="24"/>
      <c r="HJ105" s="24"/>
      <c r="HK105" s="24"/>
      <c r="HL105" s="24"/>
      <c r="HM105" s="24"/>
      <c r="HN105" s="24"/>
      <c r="HO105" s="24"/>
      <c r="HP105" s="24"/>
      <c r="HQ105" s="24"/>
      <c r="HR105" s="24"/>
      <c r="HS105" s="24"/>
      <c r="HT105" s="24"/>
      <c r="HU105" s="24"/>
      <c r="HV105" s="24"/>
      <c r="HW105" s="24"/>
      <c r="HX105" s="24"/>
      <c r="HY105" s="24"/>
      <c r="HZ105" s="24"/>
      <c r="IA105" s="24"/>
      <c r="IB105" s="24"/>
      <c r="IC105" s="24"/>
      <c r="ID105" s="24"/>
      <c r="IE105" s="24"/>
      <c r="IF105" s="24"/>
      <c r="IG105" s="24"/>
      <c r="IH105" s="24"/>
      <c r="II105" s="24"/>
      <c r="IJ105" s="24"/>
      <c r="IK105" s="24"/>
      <c r="IL105" s="24"/>
      <c r="IM105" s="24"/>
      <c r="IN105" s="24"/>
      <c r="IO105" s="24"/>
      <c r="IP105" s="24"/>
      <c r="IQ105" s="24"/>
      <c r="IR105" s="24"/>
      <c r="IS105" s="24"/>
      <c r="IT105" s="24"/>
      <c r="IU105" s="24"/>
      <c r="IV105" s="24"/>
      <c r="IW105" s="24"/>
      <c r="IX105" s="24"/>
      <c r="IY105" s="24"/>
      <c r="IZ105" s="24"/>
      <c r="JA105" s="24"/>
      <c r="JB105" s="24"/>
      <c r="JC105" s="24"/>
      <c r="JD105" s="24"/>
      <c r="JE105" s="24"/>
      <c r="JF105" s="24"/>
      <c r="JG105" s="24"/>
      <c r="JH105" s="24"/>
      <c r="JI105" s="24"/>
      <c r="JJ105" s="24"/>
      <c r="JK105" s="24"/>
      <c r="JL105" s="24"/>
      <c r="JM105" s="24"/>
      <c r="JN105" s="24"/>
      <c r="JO105" s="24"/>
      <c r="JP105" s="24"/>
      <c r="JQ105" s="24"/>
      <c r="JR105" s="24"/>
      <c r="JS105" s="24"/>
      <c r="JT105" s="24"/>
      <c r="JU105" s="24"/>
      <c r="JV105" s="24"/>
      <c r="JW105" s="24"/>
      <c r="JX105" s="24"/>
      <c r="JY105" s="24"/>
      <c r="JZ105" s="24"/>
      <c r="KA105" s="24"/>
      <c r="KB105" s="24"/>
      <c r="KC105" s="24"/>
      <c r="KD105" s="24"/>
      <c r="KE105" s="24"/>
      <c r="KF105" s="24"/>
      <c r="KG105" s="24"/>
      <c r="KH105" s="24"/>
      <c r="KI105" s="24"/>
      <c r="KJ105" s="24"/>
      <c r="KK105" s="24"/>
      <c r="KL105" s="24"/>
      <c r="KM105" s="24"/>
      <c r="KN105" s="24"/>
      <c r="KO105" s="24"/>
      <c r="KP105" s="24"/>
      <c r="KQ105" s="24"/>
      <c r="KR105" s="24"/>
      <c r="KS105" s="24"/>
      <c r="KT105" s="24"/>
      <c r="KU105" s="24"/>
      <c r="KV105" s="24"/>
      <c r="KW105" s="24"/>
      <c r="KX105" s="24"/>
      <c r="KY105" s="24"/>
      <c r="KZ105" s="24"/>
      <c r="LA105" s="24"/>
      <c r="LB105" s="24"/>
      <c r="LC105" s="24"/>
      <c r="LD105" s="24"/>
      <c r="LE105" s="24"/>
      <c r="LF105" s="24"/>
      <c r="LG105" s="24"/>
      <c r="LH105" s="24"/>
      <c r="LI105" s="24"/>
      <c r="LJ105" s="24"/>
      <c r="LK105" s="24"/>
      <c r="LL105" s="24"/>
      <c r="LM105" s="24"/>
      <c r="LN105" s="24"/>
      <c r="LO105" s="24"/>
      <c r="LP105" s="24"/>
      <c r="LQ105" s="24"/>
      <c r="LR105" s="24"/>
      <c r="LS105" s="24"/>
      <c r="LT105" s="24"/>
      <c r="LU105" s="24"/>
      <c r="LV105" s="24"/>
      <c r="LW105" s="24"/>
      <c r="LX105" s="24"/>
      <c r="LY105" s="24"/>
      <c r="LZ105" s="24"/>
      <c r="MA105" s="24"/>
      <c r="MB105" s="24"/>
      <c r="MC105" s="24"/>
      <c r="MD105" s="24"/>
      <c r="ME105" s="24"/>
      <c r="MF105" s="24"/>
      <c r="MG105" s="24"/>
      <c r="MH105" s="24"/>
      <c r="MI105" s="24"/>
      <c r="MJ105" s="24"/>
      <c r="MK105" s="24"/>
      <c r="ML105" s="24"/>
      <c r="MM105" s="24"/>
      <c r="MN105" s="24"/>
      <c r="MO105" s="24"/>
      <c r="MP105" s="24"/>
      <c r="MQ105" s="24"/>
      <c r="MR105" s="24"/>
      <c r="MS105" s="24"/>
      <c r="MT105" s="24"/>
      <c r="MU105" s="24"/>
      <c r="MV105" s="24"/>
      <c r="MW105" s="24"/>
      <c r="MX105" s="24"/>
      <c r="MY105" s="24"/>
      <c r="MZ105" s="24"/>
      <c r="NA105" s="24"/>
      <c r="NB105" s="24"/>
      <c r="NC105" s="24"/>
      <c r="ND105" s="24"/>
      <c r="NE105" s="24"/>
      <c r="NF105" s="24"/>
      <c r="NG105" s="24"/>
      <c r="NH105" s="24"/>
      <c r="NI105" s="24"/>
      <c r="NJ105" s="24"/>
      <c r="NK105" s="24"/>
      <c r="NL105" s="24"/>
      <c r="NM105" s="24"/>
      <c r="NN105" s="24"/>
      <c r="NO105" s="24"/>
      <c r="NP105" s="24"/>
      <c r="NQ105" s="24"/>
      <c r="NR105" s="24"/>
      <c r="NS105" s="24"/>
      <c r="NT105" s="24"/>
      <c r="NU105" s="24"/>
      <c r="NV105" s="24"/>
      <c r="NW105" s="24"/>
      <c r="NX105" s="24"/>
      <c r="NY105" s="24"/>
      <c r="NZ105" s="24"/>
      <c r="OA105" s="24"/>
      <c r="OB105" s="24"/>
      <c r="OC105" s="24"/>
      <c r="OD105" s="24"/>
      <c r="OE105" s="24"/>
      <c r="OF105" s="24"/>
      <c r="OG105" s="24"/>
      <c r="OH105" s="24"/>
      <c r="OI105" s="24"/>
      <c r="OJ105" s="24"/>
      <c r="OK105" s="24"/>
      <c r="OL105" s="24"/>
      <c r="OM105" s="24"/>
      <c r="ON105" s="24"/>
      <c r="OO105" s="24"/>
      <c r="OP105" s="24"/>
      <c r="OQ105" s="24"/>
      <c r="OR105" s="24"/>
      <c r="OS105" s="24"/>
      <c r="OT105" s="24"/>
      <c r="OU105" s="24"/>
      <c r="OV105" s="24"/>
      <c r="OW105" s="24"/>
      <c r="OX105" s="24"/>
      <c r="OY105" s="24"/>
      <c r="OZ105" s="24"/>
      <c r="PA105" s="24"/>
      <c r="PB105" s="24"/>
      <c r="PC105" s="24"/>
      <c r="PD105" s="24"/>
      <c r="PE105" s="24"/>
      <c r="PF105" s="24"/>
      <c r="PG105" s="24"/>
      <c r="PH105" s="24"/>
      <c r="PI105" s="24"/>
      <c r="PJ105" s="24"/>
      <c r="PK105" s="24"/>
      <c r="PL105" s="24"/>
      <c r="PM105" s="24"/>
      <c r="PN105" s="24"/>
      <c r="PO105" s="24"/>
      <c r="PP105" s="24"/>
      <c r="PQ105" s="24"/>
      <c r="PR105" s="24"/>
      <c r="PS105" s="24"/>
      <c r="PT105" s="24"/>
      <c r="PU105" s="24"/>
      <c r="PV105" s="24"/>
      <c r="PW105" s="24"/>
      <c r="PX105" s="24"/>
      <c r="PY105" s="24"/>
      <c r="PZ105" s="24"/>
      <c r="QA105" s="24"/>
      <c r="QB105" s="24"/>
      <c r="QC105" s="24"/>
      <c r="QD105" s="24"/>
      <c r="QE105" s="24"/>
      <c r="QF105" s="24"/>
      <c r="QG105" s="24"/>
      <c r="QH105" s="24"/>
      <c r="QI105" s="24"/>
      <c r="QJ105" s="24"/>
      <c r="QK105" s="24"/>
      <c r="QL105" s="24"/>
      <c r="QM105" s="24"/>
      <c r="QN105" s="24"/>
      <c r="QO105" s="24"/>
      <c r="QP105" s="24"/>
      <c r="QQ105" s="24"/>
      <c r="QR105" s="24"/>
      <c r="QS105" s="24"/>
      <c r="QT105" s="24"/>
      <c r="QU105" s="24"/>
      <c r="QV105" s="24"/>
      <c r="QW105" s="24"/>
      <c r="QX105" s="24"/>
      <c r="QY105" s="24"/>
      <c r="QZ105" s="24"/>
      <c r="RA105" s="24"/>
      <c r="RB105" s="24"/>
      <c r="RC105" s="24"/>
      <c r="RD105" s="24"/>
      <c r="RE105" s="24"/>
      <c r="RF105" s="24"/>
      <c r="RG105" s="24"/>
      <c r="RH105" s="24"/>
      <c r="RI105" s="24"/>
      <c r="RJ105" s="24"/>
      <c r="RK105" s="24"/>
      <c r="RL105" s="24"/>
      <c r="RM105" s="24"/>
      <c r="RN105" s="24"/>
      <c r="RO105" s="24"/>
      <c r="RP105" s="24"/>
      <c r="RQ105" s="24"/>
      <c r="RR105" s="24"/>
      <c r="RS105" s="24"/>
      <c r="RT105" s="24"/>
      <c r="RU105" s="24"/>
      <c r="RV105" s="24"/>
      <c r="RW105" s="24"/>
      <c r="RX105" s="24"/>
      <c r="RY105" s="24"/>
      <c r="RZ105" s="24"/>
      <c r="SA105" s="24"/>
      <c r="SB105" s="24"/>
      <c r="SC105" s="24"/>
      <c r="SD105" s="24"/>
      <c r="SE105" s="24"/>
      <c r="SF105" s="24"/>
      <c r="SG105" s="24"/>
      <c r="SH105" s="24"/>
      <c r="SI105" s="24"/>
      <c r="SJ105" s="24"/>
      <c r="SK105" s="24"/>
      <c r="SL105" s="24"/>
      <c r="SM105" s="24"/>
      <c r="SN105" s="24"/>
      <c r="SO105" s="24"/>
      <c r="SP105" s="24"/>
      <c r="SQ105" s="24"/>
      <c r="SR105" s="24"/>
      <c r="SS105" s="24"/>
      <c r="ST105" s="24"/>
      <c r="SU105" s="24"/>
      <c r="SV105" s="24"/>
      <c r="SW105" s="24"/>
      <c r="SX105" s="24"/>
      <c r="SY105" s="24"/>
      <c r="SZ105" s="24"/>
      <c r="TA105" s="24"/>
      <c r="TB105" s="24"/>
      <c r="TC105" s="24"/>
      <c r="TD105" s="24"/>
      <c r="TE105" s="24"/>
      <c r="TF105" s="24"/>
      <c r="TG105" s="24"/>
      <c r="TH105" s="24"/>
      <c r="TI105" s="24"/>
      <c r="TJ105" s="24"/>
      <c r="TK105" s="24"/>
      <c r="TL105" s="24"/>
      <c r="TM105" s="24"/>
      <c r="TN105" s="24"/>
      <c r="TO105" s="24"/>
      <c r="TP105" s="24"/>
      <c r="TQ105" s="24"/>
      <c r="TR105" s="24"/>
      <c r="TS105" s="24"/>
      <c r="TT105" s="24"/>
      <c r="TU105" s="24"/>
      <c r="TV105" s="24"/>
      <c r="TW105" s="24"/>
      <c r="TX105" s="24"/>
      <c r="TY105" s="24"/>
      <c r="TZ105" s="24"/>
      <c r="UA105" s="24"/>
      <c r="UB105" s="24"/>
      <c r="UC105" s="24"/>
      <c r="UD105" s="24"/>
      <c r="UE105" s="24"/>
      <c r="UF105" s="24"/>
      <c r="UG105" s="24"/>
      <c r="UH105" s="24"/>
      <c r="UI105" s="24"/>
      <c r="UJ105" s="24"/>
      <c r="UK105" s="24"/>
      <c r="UL105" s="24"/>
      <c r="UM105" s="24"/>
      <c r="UN105" s="24"/>
      <c r="UO105" s="24"/>
      <c r="UP105" s="24"/>
      <c r="UQ105" s="24"/>
      <c r="UR105" s="24"/>
      <c r="US105" s="24"/>
      <c r="UT105" s="24"/>
      <c r="UU105" s="24"/>
      <c r="UV105" s="24"/>
      <c r="UW105" s="24"/>
      <c r="UX105" s="24"/>
      <c r="UY105" s="24"/>
      <c r="UZ105" s="24"/>
      <c r="VA105" s="24"/>
      <c r="VB105" s="24"/>
      <c r="VC105" s="24"/>
      <c r="VD105" s="24"/>
      <c r="VE105" s="24"/>
      <c r="VF105" s="24"/>
      <c r="VG105" s="24"/>
      <c r="VH105" s="24"/>
      <c r="VI105" s="24"/>
      <c r="VJ105" s="24"/>
      <c r="VK105" s="24"/>
      <c r="VL105" s="24"/>
      <c r="VM105" s="24"/>
      <c r="VN105" s="24"/>
      <c r="VO105" s="24"/>
      <c r="VP105" s="24"/>
      <c r="VQ105" s="24"/>
      <c r="VR105" s="24"/>
      <c r="VS105" s="24"/>
      <c r="VT105" s="24"/>
      <c r="VU105" s="24"/>
      <c r="VV105" s="24"/>
      <c r="VW105" s="24"/>
      <c r="VX105" s="24"/>
      <c r="VY105" s="24"/>
      <c r="VZ105" s="24"/>
      <c r="WA105" s="24"/>
      <c r="WB105" s="24"/>
      <c r="WC105" s="24"/>
      <c r="WD105" s="24"/>
      <c r="WE105" s="24"/>
      <c r="WF105" s="24"/>
      <c r="WG105" s="24"/>
      <c r="WH105" s="24"/>
      <c r="WI105" s="24"/>
      <c r="WJ105" s="24"/>
      <c r="WK105" s="24"/>
      <c r="WL105" s="24"/>
      <c r="WM105" s="24"/>
      <c r="WN105" s="24"/>
      <c r="WO105" s="24"/>
      <c r="WP105" s="24"/>
      <c r="WQ105" s="24"/>
      <c r="WR105" s="24"/>
      <c r="WS105" s="24"/>
      <c r="WT105" s="24"/>
      <c r="WU105" s="24"/>
      <c r="WV105" s="24"/>
      <c r="WW105" s="24"/>
      <c r="WX105" s="24"/>
      <c r="WY105" s="24"/>
      <c r="WZ105" s="24"/>
      <c r="XA105" s="24"/>
      <c r="XB105" s="24"/>
      <c r="XC105" s="24"/>
      <c r="XD105" s="24"/>
      <c r="XE105" s="24"/>
      <c r="XF105" s="24"/>
      <c r="XG105" s="24"/>
      <c r="XH105" s="24"/>
      <c r="XI105" s="24"/>
      <c r="XJ105" s="24"/>
      <c r="XK105" s="24"/>
      <c r="XL105" s="24"/>
      <c r="XM105" s="24"/>
      <c r="XN105" s="24"/>
      <c r="XO105" s="24"/>
      <c r="XP105" s="24"/>
      <c r="XQ105" s="24"/>
      <c r="XR105" s="24"/>
      <c r="XS105" s="24"/>
      <c r="XT105" s="24"/>
      <c r="XU105" s="24"/>
      <c r="XV105" s="24"/>
      <c r="XW105" s="24"/>
      <c r="XX105" s="24"/>
      <c r="XY105" s="24"/>
      <c r="XZ105" s="24"/>
      <c r="YA105" s="24"/>
      <c r="YB105" s="24"/>
      <c r="YC105" s="24"/>
      <c r="YD105" s="24"/>
      <c r="YE105" s="24"/>
      <c r="YF105" s="24"/>
      <c r="YG105" s="24"/>
      <c r="YH105" s="24"/>
      <c r="YI105" s="24"/>
      <c r="YJ105" s="24"/>
      <c r="YK105" s="24"/>
      <c r="YL105" s="24"/>
      <c r="YM105" s="24"/>
      <c r="YN105" s="24"/>
      <c r="YO105" s="24"/>
      <c r="YP105" s="24"/>
      <c r="YQ105" s="24"/>
      <c r="YR105" s="24"/>
      <c r="YS105" s="24"/>
      <c r="YT105" s="24"/>
      <c r="YU105" s="24"/>
      <c r="YV105" s="24"/>
      <c r="YW105" s="24"/>
      <c r="YX105" s="24"/>
      <c r="YY105" s="24"/>
      <c r="YZ105" s="24"/>
      <c r="ZA105" s="24"/>
      <c r="ZB105" s="24"/>
      <c r="ZC105" s="24"/>
      <c r="ZD105" s="24"/>
      <c r="ZE105" s="24"/>
      <c r="ZF105" s="24"/>
      <c r="ZG105" s="24"/>
      <c r="ZH105" s="24"/>
      <c r="ZI105" s="24"/>
      <c r="ZJ105" s="24"/>
      <c r="ZK105" s="24"/>
      <c r="ZL105" s="24"/>
      <c r="ZM105" s="24"/>
      <c r="ZN105" s="24"/>
      <c r="ZO105" s="24"/>
      <c r="ZP105" s="24"/>
      <c r="ZQ105" s="24"/>
      <c r="ZR105" s="24"/>
      <c r="ZS105" s="24"/>
      <c r="ZT105" s="24"/>
      <c r="ZU105" s="24"/>
      <c r="ZV105" s="24"/>
      <c r="ZW105" s="24"/>
      <c r="ZX105" s="24"/>
      <c r="ZY105" s="24"/>
      <c r="ZZ105" s="24"/>
      <c r="AAA105" s="24"/>
      <c r="AAB105" s="24"/>
      <c r="AAC105" s="24"/>
      <c r="AAD105" s="24"/>
      <c r="AAE105" s="24"/>
      <c r="AAF105" s="24"/>
      <c r="AAG105" s="24"/>
      <c r="AAH105" s="24"/>
      <c r="AAI105" s="24"/>
      <c r="AAJ105" s="24"/>
      <c r="AAK105" s="24"/>
      <c r="AAL105" s="24"/>
      <c r="AAM105" s="24"/>
      <c r="AAN105" s="24"/>
      <c r="AAO105" s="24"/>
      <c r="AAP105" s="24"/>
      <c r="AAQ105" s="24"/>
      <c r="AAR105" s="24"/>
      <c r="AAS105" s="24"/>
      <c r="AAT105" s="24"/>
      <c r="AAU105" s="24"/>
      <c r="AAV105" s="24"/>
      <c r="AAW105" s="24"/>
      <c r="AAX105" s="24"/>
      <c r="AAY105" s="24"/>
      <c r="AAZ105" s="24"/>
      <c r="ABA105" s="24"/>
      <c r="ABB105" s="24"/>
      <c r="ABC105" s="24"/>
      <c r="ABD105" s="24"/>
      <c r="ABE105" s="24"/>
      <c r="ABF105" s="24"/>
      <c r="ABG105" s="24"/>
      <c r="ABH105" s="24"/>
      <c r="ABI105" s="24"/>
      <c r="ABJ105" s="24"/>
      <c r="ABK105" s="24"/>
      <c r="ABL105" s="24"/>
      <c r="ABM105" s="24"/>
      <c r="ABN105" s="24"/>
      <c r="ABO105" s="24"/>
      <c r="ABP105" s="24"/>
      <c r="ABQ105" s="24"/>
      <c r="ABR105" s="24"/>
      <c r="ABS105" s="24"/>
      <c r="ABT105" s="24"/>
      <c r="ABU105" s="24"/>
      <c r="ABV105" s="24"/>
      <c r="ABW105" s="24"/>
      <c r="ABX105" s="24"/>
      <c r="ABY105" s="24"/>
      <c r="ABZ105" s="24"/>
      <c r="ACA105" s="24"/>
      <c r="ACB105" s="24"/>
      <c r="ACC105" s="24"/>
      <c r="ACD105" s="24"/>
      <c r="ACE105" s="24"/>
      <c r="ACF105" s="24"/>
      <c r="ACG105" s="24"/>
      <c r="ACH105" s="24"/>
      <c r="ACI105" s="24"/>
      <c r="ACJ105" s="24"/>
      <c r="ACK105" s="24"/>
      <c r="ACL105" s="24"/>
      <c r="ACM105" s="24"/>
      <c r="ACN105" s="24"/>
      <c r="ACO105" s="24"/>
      <c r="ACP105" s="24"/>
      <c r="ACQ105" s="24"/>
      <c r="ACR105" s="24"/>
      <c r="ACS105" s="24"/>
      <c r="ACT105" s="24"/>
      <c r="ACU105" s="24"/>
      <c r="ACV105" s="24"/>
      <c r="ACW105" s="24"/>
      <c r="ACX105" s="24"/>
      <c r="ACY105" s="24"/>
      <c r="ACZ105" s="24"/>
      <c r="ADA105" s="24"/>
      <c r="ADB105" s="24"/>
      <c r="ADC105" s="24"/>
      <c r="ADD105" s="24"/>
      <c r="ADE105" s="24"/>
      <c r="ADF105" s="24"/>
      <c r="ADG105" s="24"/>
      <c r="ADH105" s="24"/>
      <c r="ADI105" s="24"/>
      <c r="ADJ105" s="24"/>
      <c r="ADK105" s="24"/>
      <c r="ADL105" s="24"/>
      <c r="ADM105" s="24"/>
      <c r="ADN105" s="24"/>
      <c r="ADO105" s="24"/>
      <c r="ADP105" s="24"/>
      <c r="ADQ105" s="24"/>
      <c r="ADR105" s="24"/>
      <c r="ADS105" s="24"/>
      <c r="ADT105" s="24"/>
      <c r="ADU105" s="24"/>
      <c r="ADV105" s="24"/>
      <c r="ADW105" s="24"/>
      <c r="ADX105" s="24"/>
      <c r="ADY105" s="24"/>
      <c r="ADZ105" s="24"/>
      <c r="AEA105" s="24"/>
      <c r="AEB105" s="24"/>
      <c r="AEC105" s="24"/>
      <c r="AED105" s="24"/>
      <c r="AEE105" s="24"/>
      <c r="AEF105" s="24"/>
      <c r="AEG105" s="24"/>
      <c r="AEH105" s="24"/>
      <c r="AEI105" s="24"/>
      <c r="AEJ105" s="24"/>
      <c r="AEK105" s="24"/>
      <c r="AEL105" s="24"/>
      <c r="AEM105" s="24"/>
      <c r="AEN105" s="24"/>
      <c r="AEO105" s="24"/>
      <c r="AEP105" s="24"/>
      <c r="AEQ105" s="24"/>
      <c r="AER105" s="24"/>
      <c r="AES105" s="24"/>
      <c r="AET105" s="24"/>
      <c r="AEU105" s="24"/>
      <c r="AEV105" s="24"/>
      <c r="AEW105" s="24"/>
      <c r="AEX105" s="24"/>
      <c r="AEY105" s="24"/>
      <c r="AEZ105" s="24"/>
      <c r="AFA105" s="24"/>
      <c r="AFB105" s="24"/>
      <c r="AFC105" s="24"/>
      <c r="AFD105" s="24"/>
      <c r="AFE105" s="24"/>
      <c r="AFF105" s="24"/>
      <c r="AFG105" s="24"/>
      <c r="AFH105" s="24"/>
      <c r="AFI105" s="24"/>
      <c r="AFJ105" s="24"/>
      <c r="AFK105" s="24"/>
      <c r="AFL105" s="24"/>
      <c r="AFM105" s="24"/>
      <c r="AFN105" s="24"/>
      <c r="AFO105" s="24"/>
      <c r="AFP105" s="24"/>
      <c r="AFQ105" s="24"/>
      <c r="AFR105" s="24"/>
      <c r="AFS105" s="24"/>
      <c r="AFT105" s="24"/>
      <c r="AFU105" s="24"/>
      <c r="AFV105" s="24"/>
      <c r="AFW105" s="24"/>
      <c r="AFX105" s="24"/>
      <c r="AFY105" s="24"/>
      <c r="AFZ105" s="24"/>
      <c r="AGA105" s="24"/>
      <c r="AGB105" s="24"/>
      <c r="AGC105" s="24"/>
      <c r="AGD105" s="24"/>
      <c r="AGE105" s="24"/>
      <c r="AGF105" s="24"/>
      <c r="AGG105" s="24"/>
      <c r="AGH105" s="24"/>
      <c r="AGI105" s="24"/>
      <c r="AGJ105" s="24"/>
      <c r="AGK105" s="24"/>
      <c r="AGL105" s="24"/>
      <c r="AGM105" s="24"/>
      <c r="AGN105" s="24"/>
      <c r="AGO105" s="24"/>
      <c r="AGP105" s="24"/>
      <c r="AGQ105" s="24"/>
      <c r="AGR105" s="24"/>
      <c r="AGS105" s="24"/>
      <c r="AGT105" s="24"/>
      <c r="AGU105" s="24"/>
      <c r="AGV105" s="24"/>
      <c r="AGW105" s="24"/>
      <c r="AGX105" s="24"/>
      <c r="AGY105" s="24"/>
      <c r="AGZ105" s="24"/>
      <c r="AHA105" s="24"/>
      <c r="AHB105" s="24"/>
      <c r="AHC105" s="24"/>
      <c r="AHD105" s="24"/>
      <c r="AHE105" s="24"/>
      <c r="AHF105" s="24"/>
      <c r="AHG105" s="24"/>
      <c r="AHH105" s="24"/>
      <c r="AHI105" s="24"/>
      <c r="AHJ105" s="24"/>
      <c r="AHK105" s="24"/>
      <c r="AHL105" s="24"/>
      <c r="AHM105" s="24"/>
      <c r="AHN105" s="24"/>
      <c r="AHO105" s="24"/>
      <c r="AHP105" s="24"/>
      <c r="AHQ105" s="24"/>
      <c r="AHR105" s="24"/>
      <c r="AHS105" s="24"/>
      <c r="AHT105" s="24"/>
      <c r="AHU105" s="24"/>
      <c r="AHV105" s="24"/>
      <c r="AHW105" s="24"/>
      <c r="AHX105" s="24"/>
      <c r="AHY105" s="24"/>
      <c r="AHZ105" s="24"/>
      <c r="AIA105" s="24"/>
      <c r="AIB105" s="24"/>
      <c r="AIC105" s="24"/>
      <c r="AID105" s="24"/>
      <c r="AIE105" s="24"/>
      <c r="AIF105" s="24"/>
      <c r="AIG105" s="24"/>
      <c r="AIH105" s="24"/>
      <c r="AII105" s="24"/>
      <c r="AIJ105" s="24"/>
      <c r="AIK105" s="24"/>
      <c r="AIL105" s="24"/>
      <c r="AIM105" s="24"/>
      <c r="AIN105" s="24"/>
      <c r="AIO105" s="24"/>
      <c r="AIP105" s="24"/>
      <c r="AIQ105" s="24"/>
      <c r="AIR105" s="24"/>
      <c r="AIS105" s="24"/>
      <c r="AIT105" s="24"/>
      <c r="AIU105" s="24"/>
      <c r="AIV105" s="24"/>
      <c r="AIW105" s="24"/>
      <c r="AIX105" s="24"/>
      <c r="AIY105" s="24"/>
      <c r="AIZ105" s="24"/>
      <c r="AJA105" s="24"/>
      <c r="AJB105" s="24"/>
      <c r="AJC105" s="24"/>
      <c r="AJD105" s="24"/>
      <c r="AJE105" s="24"/>
      <c r="AJF105" s="24"/>
      <c r="AJG105" s="24"/>
      <c r="AJH105" s="24"/>
      <c r="AJI105" s="24"/>
      <c r="AJJ105" s="24"/>
      <c r="AJK105" s="24"/>
      <c r="AJL105" s="24"/>
      <c r="AJM105" s="24"/>
      <c r="AJN105" s="24"/>
      <c r="AJO105" s="24"/>
      <c r="AJP105" s="24"/>
      <c r="AJQ105" s="24"/>
      <c r="AJR105" s="24"/>
      <c r="AJS105" s="24"/>
      <c r="AJT105" s="24"/>
      <c r="AJU105" s="24"/>
      <c r="AJV105" s="24"/>
      <c r="AJW105" s="24"/>
      <c r="AJX105" s="24"/>
      <c r="AJY105" s="24"/>
      <c r="AJZ105" s="24"/>
      <c r="AKA105" s="24"/>
      <c r="AKB105" s="24"/>
      <c r="AKC105" s="24"/>
      <c r="AKD105" s="24"/>
      <c r="AKE105" s="24"/>
      <c r="AKF105" s="24"/>
      <c r="AKG105" s="24"/>
      <c r="AKH105" s="24"/>
      <c r="AKI105" s="24"/>
      <c r="AKJ105" s="24"/>
      <c r="AKK105" s="24"/>
      <c r="AKL105" s="24"/>
      <c r="AKM105" s="24"/>
      <c r="AKN105" s="24"/>
      <c r="AKO105" s="24"/>
      <c r="AKP105" s="24"/>
      <c r="AKQ105" s="24"/>
      <c r="AKR105" s="24"/>
      <c r="AKS105" s="24"/>
      <c r="AKT105" s="24"/>
      <c r="AKU105" s="24"/>
      <c r="AKV105" s="24"/>
      <c r="AKW105" s="24"/>
      <c r="AKX105" s="24"/>
      <c r="AKY105" s="24"/>
      <c r="AKZ105" s="24"/>
      <c r="ALA105" s="24"/>
      <c r="ALB105" s="24"/>
      <c r="ALC105" s="24"/>
      <c r="ALD105" s="24"/>
      <c r="ALE105" s="24"/>
      <c r="ALF105" s="24"/>
      <c r="ALG105" s="24"/>
      <c r="ALH105" s="24"/>
      <c r="ALI105" s="24"/>
      <c r="ALJ105" s="24"/>
      <c r="ALK105" s="24"/>
      <c r="ALL105" s="24"/>
      <c r="ALM105" s="24"/>
      <c r="ALN105" s="24"/>
      <c r="ALO105" s="24"/>
      <c r="ALP105" s="24"/>
      <c r="ALQ105" s="24"/>
      <c r="ALR105" s="24"/>
      <c r="ALS105" s="24"/>
      <c r="ALT105" s="24"/>
      <c r="ALU105" s="24"/>
      <c r="ALV105" s="24"/>
      <c r="ALW105" s="24"/>
      <c r="ALX105" s="24"/>
      <c r="ALY105" s="24"/>
      <c r="ALZ105" s="24"/>
      <c r="AMA105" s="24"/>
      <c r="AMB105" s="24"/>
      <c r="AMC105" s="24"/>
    </row>
    <row r="106" spans="1:1017" s="61" customFormat="1" ht="33">
      <c r="A106" s="132" t="s">
        <v>286</v>
      </c>
      <c r="B106" s="133">
        <v>5213443</v>
      </c>
      <c r="C106" s="134" t="s">
        <v>287</v>
      </c>
      <c r="D106" s="133" t="s">
        <v>288</v>
      </c>
      <c r="E106" s="62" t="s">
        <v>47</v>
      </c>
      <c r="F106" s="112">
        <v>1</v>
      </c>
      <c r="G106" s="60">
        <v>1081.4000000000001</v>
      </c>
      <c r="H106" s="83">
        <f t="shared" ref="H106:H108" si="39">$K$6</f>
        <v>0.21229999999999999</v>
      </c>
      <c r="I106" s="60">
        <f t="shared" ref="I106:I107" si="40">ROUND(((H106+1)*G106),2)</f>
        <v>1310.98</v>
      </c>
      <c r="J106" s="60">
        <f t="shared" ref="J106:J107" si="41">TRUNC((G106*F106),2)</f>
        <v>1081.4000000000001</v>
      </c>
      <c r="K106" s="60">
        <f t="shared" ref="K106:K107" si="42">TRUNC((I106*F106),2)</f>
        <v>1310.98</v>
      </c>
      <c r="L106" s="58"/>
      <c r="M106" s="24"/>
      <c r="N106" s="24"/>
      <c r="O106" s="24"/>
      <c r="P106" s="24"/>
      <c r="Q106" s="24"/>
      <c r="R106" s="24"/>
      <c r="S106" s="24"/>
      <c r="T106" s="24"/>
      <c r="U106" s="24"/>
      <c r="V106" s="24"/>
      <c r="W106" s="24"/>
      <c r="X106" s="24"/>
      <c r="Y106" s="24"/>
      <c r="Z106" s="24"/>
      <c r="AA106" s="24"/>
      <c r="AB106" s="24"/>
      <c r="AC106" s="24"/>
      <c r="AD106" s="24"/>
      <c r="AE106" s="24"/>
      <c r="AF106" s="24"/>
      <c r="AG106" s="24"/>
      <c r="AH106" s="24"/>
      <c r="AI106" s="24"/>
      <c r="AJ106" s="24"/>
      <c r="AK106" s="24"/>
      <c r="AL106" s="24"/>
      <c r="AM106" s="24"/>
      <c r="AN106" s="24"/>
      <c r="AO106" s="24"/>
      <c r="AP106" s="24"/>
      <c r="AQ106" s="24"/>
      <c r="AR106" s="24"/>
      <c r="AS106" s="24"/>
      <c r="AT106" s="24"/>
      <c r="AU106" s="24"/>
      <c r="AV106" s="24"/>
      <c r="AW106" s="24"/>
      <c r="AX106" s="24"/>
      <c r="AY106" s="24"/>
      <c r="AZ106" s="24"/>
      <c r="BA106" s="24"/>
      <c r="BB106" s="24"/>
      <c r="BC106" s="24"/>
      <c r="BD106" s="24"/>
      <c r="BE106" s="24"/>
      <c r="BF106" s="24"/>
      <c r="BG106" s="24"/>
      <c r="BH106" s="24"/>
      <c r="BI106" s="24"/>
      <c r="BJ106" s="24"/>
      <c r="BK106" s="24"/>
      <c r="BL106" s="24"/>
      <c r="BM106" s="24"/>
      <c r="BN106" s="24"/>
      <c r="BO106" s="24"/>
      <c r="BP106" s="24"/>
      <c r="BQ106" s="24"/>
      <c r="BR106" s="24"/>
      <c r="BS106" s="24"/>
      <c r="BT106" s="24"/>
      <c r="BU106" s="24"/>
      <c r="BV106" s="24"/>
      <c r="BW106" s="24"/>
      <c r="BX106" s="24"/>
      <c r="BY106" s="24"/>
      <c r="BZ106" s="24"/>
      <c r="CA106" s="24"/>
      <c r="CB106" s="24"/>
      <c r="CC106" s="24"/>
      <c r="CD106" s="24"/>
      <c r="CE106" s="24"/>
      <c r="CF106" s="24"/>
      <c r="CG106" s="24"/>
      <c r="CH106" s="24"/>
      <c r="CI106" s="24"/>
      <c r="CJ106" s="24"/>
      <c r="CK106" s="24"/>
      <c r="CL106" s="24"/>
      <c r="CM106" s="24"/>
      <c r="CN106" s="24"/>
      <c r="CO106" s="24"/>
      <c r="CP106" s="24"/>
      <c r="CQ106" s="24"/>
      <c r="CR106" s="24"/>
      <c r="CS106" s="24"/>
      <c r="CT106" s="24"/>
      <c r="CU106" s="24"/>
      <c r="CV106" s="24"/>
      <c r="CW106" s="24"/>
      <c r="CX106" s="24"/>
      <c r="CY106" s="24"/>
      <c r="CZ106" s="24"/>
      <c r="DA106" s="24"/>
      <c r="DB106" s="24"/>
      <c r="DC106" s="24"/>
      <c r="DD106" s="24"/>
      <c r="DE106" s="24"/>
      <c r="DF106" s="24"/>
      <c r="DG106" s="24"/>
      <c r="DH106" s="24"/>
      <c r="DI106" s="24"/>
      <c r="DJ106" s="24"/>
      <c r="DK106" s="24"/>
      <c r="DL106" s="24"/>
      <c r="DM106" s="24"/>
      <c r="DN106" s="24"/>
      <c r="DO106" s="24"/>
      <c r="DP106" s="24"/>
      <c r="DQ106" s="24"/>
      <c r="DR106" s="24"/>
      <c r="DS106" s="24"/>
      <c r="DT106" s="24"/>
      <c r="DU106" s="24"/>
      <c r="DV106" s="24"/>
      <c r="DW106" s="24"/>
      <c r="DX106" s="24"/>
      <c r="DY106" s="24"/>
      <c r="DZ106" s="24"/>
      <c r="EA106" s="24"/>
      <c r="EB106" s="24"/>
      <c r="EC106" s="24"/>
      <c r="ED106" s="24"/>
      <c r="EE106" s="24"/>
      <c r="EF106" s="24"/>
      <c r="EG106" s="24"/>
      <c r="EH106" s="24"/>
      <c r="EI106" s="24"/>
      <c r="EJ106" s="24"/>
      <c r="EK106" s="24"/>
      <c r="EL106" s="24"/>
      <c r="EM106" s="24"/>
      <c r="EN106" s="24"/>
      <c r="EO106" s="24"/>
      <c r="EP106" s="24"/>
      <c r="EQ106" s="24"/>
      <c r="ER106" s="24"/>
      <c r="ES106" s="24"/>
      <c r="ET106" s="24"/>
      <c r="EU106" s="24"/>
      <c r="EV106" s="24"/>
      <c r="EW106" s="24"/>
      <c r="EX106" s="24"/>
      <c r="EY106" s="24"/>
      <c r="EZ106" s="24"/>
      <c r="FA106" s="24"/>
      <c r="FB106" s="24"/>
      <c r="FC106" s="24"/>
      <c r="FD106" s="24"/>
      <c r="FE106" s="24"/>
      <c r="FF106" s="24"/>
      <c r="FG106" s="24"/>
      <c r="FH106" s="24"/>
      <c r="FI106" s="24"/>
      <c r="FJ106" s="24"/>
      <c r="FK106" s="24"/>
      <c r="FL106" s="24"/>
      <c r="FM106" s="24"/>
      <c r="FN106" s="24"/>
      <c r="FO106" s="24"/>
      <c r="FP106" s="24"/>
      <c r="FQ106" s="24"/>
      <c r="FR106" s="24"/>
      <c r="FS106" s="24"/>
      <c r="FT106" s="24"/>
      <c r="FU106" s="24"/>
      <c r="FV106" s="24"/>
      <c r="FW106" s="24"/>
      <c r="FX106" s="24"/>
      <c r="FY106" s="24"/>
      <c r="FZ106" s="24"/>
      <c r="GA106" s="24"/>
      <c r="GB106" s="24"/>
      <c r="GC106" s="24"/>
      <c r="GD106" s="24"/>
      <c r="GE106" s="24"/>
      <c r="GF106" s="24"/>
      <c r="GG106" s="24"/>
      <c r="GH106" s="24"/>
      <c r="GI106" s="24"/>
      <c r="GJ106" s="24"/>
      <c r="GK106" s="24"/>
      <c r="GL106" s="24"/>
      <c r="GM106" s="24"/>
      <c r="GN106" s="24"/>
      <c r="GO106" s="24"/>
      <c r="GP106" s="24"/>
      <c r="GQ106" s="24"/>
      <c r="GR106" s="24"/>
      <c r="GS106" s="24"/>
      <c r="GT106" s="24"/>
      <c r="GU106" s="24"/>
      <c r="GV106" s="24"/>
      <c r="GW106" s="24"/>
      <c r="GX106" s="24"/>
      <c r="GY106" s="24"/>
      <c r="GZ106" s="24"/>
      <c r="HA106" s="24"/>
      <c r="HB106" s="24"/>
      <c r="HC106" s="24"/>
      <c r="HD106" s="24"/>
      <c r="HE106" s="24"/>
      <c r="HF106" s="24"/>
      <c r="HG106" s="24"/>
      <c r="HH106" s="24"/>
      <c r="HI106" s="24"/>
      <c r="HJ106" s="24"/>
      <c r="HK106" s="24"/>
      <c r="HL106" s="24"/>
      <c r="HM106" s="24"/>
      <c r="HN106" s="24"/>
      <c r="HO106" s="24"/>
      <c r="HP106" s="24"/>
      <c r="HQ106" s="24"/>
      <c r="HR106" s="24"/>
      <c r="HS106" s="24"/>
      <c r="HT106" s="24"/>
      <c r="HU106" s="24"/>
      <c r="HV106" s="24"/>
      <c r="HW106" s="24"/>
      <c r="HX106" s="24"/>
      <c r="HY106" s="24"/>
      <c r="HZ106" s="24"/>
      <c r="IA106" s="24"/>
      <c r="IB106" s="24"/>
      <c r="IC106" s="24"/>
      <c r="ID106" s="24"/>
      <c r="IE106" s="24"/>
      <c r="IF106" s="24"/>
      <c r="IG106" s="24"/>
      <c r="IH106" s="24"/>
      <c r="II106" s="24"/>
      <c r="IJ106" s="24"/>
      <c r="IK106" s="24"/>
      <c r="IL106" s="24"/>
      <c r="IM106" s="24"/>
      <c r="IN106" s="24"/>
      <c r="IO106" s="24"/>
      <c r="IP106" s="24"/>
      <c r="IQ106" s="24"/>
      <c r="IR106" s="24"/>
      <c r="IS106" s="24"/>
      <c r="IT106" s="24"/>
      <c r="IU106" s="24"/>
      <c r="IV106" s="24"/>
      <c r="IW106" s="24"/>
      <c r="IX106" s="24"/>
      <c r="IY106" s="24"/>
      <c r="IZ106" s="24"/>
      <c r="JA106" s="24"/>
      <c r="JB106" s="24"/>
      <c r="JC106" s="24"/>
      <c r="JD106" s="24"/>
      <c r="JE106" s="24"/>
      <c r="JF106" s="24"/>
      <c r="JG106" s="24"/>
      <c r="JH106" s="24"/>
      <c r="JI106" s="24"/>
      <c r="JJ106" s="24"/>
      <c r="JK106" s="24"/>
      <c r="JL106" s="24"/>
      <c r="JM106" s="24"/>
      <c r="JN106" s="24"/>
      <c r="JO106" s="24"/>
      <c r="JP106" s="24"/>
      <c r="JQ106" s="24"/>
      <c r="JR106" s="24"/>
      <c r="JS106" s="24"/>
      <c r="JT106" s="24"/>
      <c r="JU106" s="24"/>
      <c r="JV106" s="24"/>
      <c r="JW106" s="24"/>
      <c r="JX106" s="24"/>
      <c r="JY106" s="24"/>
      <c r="JZ106" s="24"/>
      <c r="KA106" s="24"/>
      <c r="KB106" s="24"/>
      <c r="KC106" s="24"/>
      <c r="KD106" s="24"/>
      <c r="KE106" s="24"/>
      <c r="KF106" s="24"/>
      <c r="KG106" s="24"/>
      <c r="KH106" s="24"/>
      <c r="KI106" s="24"/>
      <c r="KJ106" s="24"/>
      <c r="KK106" s="24"/>
      <c r="KL106" s="24"/>
      <c r="KM106" s="24"/>
      <c r="KN106" s="24"/>
      <c r="KO106" s="24"/>
      <c r="KP106" s="24"/>
      <c r="KQ106" s="24"/>
      <c r="KR106" s="24"/>
      <c r="KS106" s="24"/>
      <c r="KT106" s="24"/>
      <c r="KU106" s="24"/>
      <c r="KV106" s="24"/>
      <c r="KW106" s="24"/>
      <c r="KX106" s="24"/>
      <c r="KY106" s="24"/>
      <c r="KZ106" s="24"/>
      <c r="LA106" s="24"/>
      <c r="LB106" s="24"/>
      <c r="LC106" s="24"/>
      <c r="LD106" s="24"/>
      <c r="LE106" s="24"/>
      <c r="LF106" s="24"/>
      <c r="LG106" s="24"/>
      <c r="LH106" s="24"/>
      <c r="LI106" s="24"/>
      <c r="LJ106" s="24"/>
      <c r="LK106" s="24"/>
      <c r="LL106" s="24"/>
      <c r="LM106" s="24"/>
      <c r="LN106" s="24"/>
      <c r="LO106" s="24"/>
      <c r="LP106" s="24"/>
      <c r="LQ106" s="24"/>
      <c r="LR106" s="24"/>
      <c r="LS106" s="24"/>
      <c r="LT106" s="24"/>
      <c r="LU106" s="24"/>
      <c r="LV106" s="24"/>
      <c r="LW106" s="24"/>
      <c r="LX106" s="24"/>
      <c r="LY106" s="24"/>
      <c r="LZ106" s="24"/>
      <c r="MA106" s="24"/>
      <c r="MB106" s="24"/>
      <c r="MC106" s="24"/>
      <c r="MD106" s="24"/>
      <c r="ME106" s="24"/>
      <c r="MF106" s="24"/>
      <c r="MG106" s="24"/>
      <c r="MH106" s="24"/>
      <c r="MI106" s="24"/>
      <c r="MJ106" s="24"/>
      <c r="MK106" s="24"/>
      <c r="ML106" s="24"/>
      <c r="MM106" s="24"/>
      <c r="MN106" s="24"/>
      <c r="MO106" s="24"/>
      <c r="MP106" s="24"/>
      <c r="MQ106" s="24"/>
      <c r="MR106" s="24"/>
      <c r="MS106" s="24"/>
      <c r="MT106" s="24"/>
      <c r="MU106" s="24"/>
      <c r="MV106" s="24"/>
      <c r="MW106" s="24"/>
      <c r="MX106" s="24"/>
      <c r="MY106" s="24"/>
      <c r="MZ106" s="24"/>
      <c r="NA106" s="24"/>
      <c r="NB106" s="24"/>
      <c r="NC106" s="24"/>
      <c r="ND106" s="24"/>
      <c r="NE106" s="24"/>
      <c r="NF106" s="24"/>
      <c r="NG106" s="24"/>
      <c r="NH106" s="24"/>
      <c r="NI106" s="24"/>
      <c r="NJ106" s="24"/>
      <c r="NK106" s="24"/>
      <c r="NL106" s="24"/>
      <c r="NM106" s="24"/>
      <c r="NN106" s="24"/>
      <c r="NO106" s="24"/>
      <c r="NP106" s="24"/>
      <c r="NQ106" s="24"/>
      <c r="NR106" s="24"/>
      <c r="NS106" s="24"/>
      <c r="NT106" s="24"/>
      <c r="NU106" s="24"/>
      <c r="NV106" s="24"/>
      <c r="NW106" s="24"/>
      <c r="NX106" s="24"/>
      <c r="NY106" s="24"/>
      <c r="NZ106" s="24"/>
      <c r="OA106" s="24"/>
      <c r="OB106" s="24"/>
      <c r="OC106" s="24"/>
      <c r="OD106" s="24"/>
      <c r="OE106" s="24"/>
      <c r="OF106" s="24"/>
      <c r="OG106" s="24"/>
      <c r="OH106" s="24"/>
      <c r="OI106" s="24"/>
      <c r="OJ106" s="24"/>
      <c r="OK106" s="24"/>
      <c r="OL106" s="24"/>
      <c r="OM106" s="24"/>
      <c r="ON106" s="24"/>
      <c r="OO106" s="24"/>
      <c r="OP106" s="24"/>
      <c r="OQ106" s="24"/>
      <c r="OR106" s="24"/>
      <c r="OS106" s="24"/>
      <c r="OT106" s="24"/>
      <c r="OU106" s="24"/>
      <c r="OV106" s="24"/>
      <c r="OW106" s="24"/>
      <c r="OX106" s="24"/>
      <c r="OY106" s="24"/>
      <c r="OZ106" s="24"/>
      <c r="PA106" s="24"/>
      <c r="PB106" s="24"/>
      <c r="PC106" s="24"/>
      <c r="PD106" s="24"/>
      <c r="PE106" s="24"/>
      <c r="PF106" s="24"/>
      <c r="PG106" s="24"/>
      <c r="PH106" s="24"/>
      <c r="PI106" s="24"/>
      <c r="PJ106" s="24"/>
      <c r="PK106" s="24"/>
      <c r="PL106" s="24"/>
      <c r="PM106" s="24"/>
      <c r="PN106" s="24"/>
      <c r="PO106" s="24"/>
      <c r="PP106" s="24"/>
      <c r="PQ106" s="24"/>
      <c r="PR106" s="24"/>
      <c r="PS106" s="24"/>
      <c r="PT106" s="24"/>
      <c r="PU106" s="24"/>
      <c r="PV106" s="24"/>
      <c r="PW106" s="24"/>
      <c r="PX106" s="24"/>
      <c r="PY106" s="24"/>
      <c r="PZ106" s="24"/>
      <c r="QA106" s="24"/>
      <c r="QB106" s="24"/>
      <c r="QC106" s="24"/>
      <c r="QD106" s="24"/>
      <c r="QE106" s="24"/>
      <c r="QF106" s="24"/>
      <c r="QG106" s="24"/>
      <c r="QH106" s="24"/>
      <c r="QI106" s="24"/>
      <c r="QJ106" s="24"/>
      <c r="QK106" s="24"/>
      <c r="QL106" s="24"/>
      <c r="QM106" s="24"/>
      <c r="QN106" s="24"/>
      <c r="QO106" s="24"/>
      <c r="QP106" s="24"/>
      <c r="QQ106" s="24"/>
      <c r="QR106" s="24"/>
      <c r="QS106" s="24"/>
      <c r="QT106" s="24"/>
      <c r="QU106" s="24"/>
      <c r="QV106" s="24"/>
      <c r="QW106" s="24"/>
      <c r="QX106" s="24"/>
      <c r="QY106" s="24"/>
      <c r="QZ106" s="24"/>
      <c r="RA106" s="24"/>
      <c r="RB106" s="24"/>
      <c r="RC106" s="24"/>
      <c r="RD106" s="24"/>
      <c r="RE106" s="24"/>
      <c r="RF106" s="24"/>
      <c r="RG106" s="24"/>
      <c r="RH106" s="24"/>
      <c r="RI106" s="24"/>
      <c r="RJ106" s="24"/>
      <c r="RK106" s="24"/>
      <c r="RL106" s="24"/>
      <c r="RM106" s="24"/>
      <c r="RN106" s="24"/>
      <c r="RO106" s="24"/>
      <c r="RP106" s="24"/>
      <c r="RQ106" s="24"/>
      <c r="RR106" s="24"/>
      <c r="RS106" s="24"/>
      <c r="RT106" s="24"/>
      <c r="RU106" s="24"/>
      <c r="RV106" s="24"/>
      <c r="RW106" s="24"/>
      <c r="RX106" s="24"/>
      <c r="RY106" s="24"/>
      <c r="RZ106" s="24"/>
      <c r="SA106" s="24"/>
      <c r="SB106" s="24"/>
      <c r="SC106" s="24"/>
      <c r="SD106" s="24"/>
      <c r="SE106" s="24"/>
      <c r="SF106" s="24"/>
      <c r="SG106" s="24"/>
      <c r="SH106" s="24"/>
      <c r="SI106" s="24"/>
      <c r="SJ106" s="24"/>
      <c r="SK106" s="24"/>
      <c r="SL106" s="24"/>
      <c r="SM106" s="24"/>
      <c r="SN106" s="24"/>
      <c r="SO106" s="24"/>
      <c r="SP106" s="24"/>
      <c r="SQ106" s="24"/>
      <c r="SR106" s="24"/>
      <c r="SS106" s="24"/>
      <c r="ST106" s="24"/>
      <c r="SU106" s="24"/>
      <c r="SV106" s="24"/>
      <c r="SW106" s="24"/>
      <c r="SX106" s="24"/>
      <c r="SY106" s="24"/>
      <c r="SZ106" s="24"/>
      <c r="TA106" s="24"/>
      <c r="TB106" s="24"/>
      <c r="TC106" s="24"/>
      <c r="TD106" s="24"/>
      <c r="TE106" s="24"/>
      <c r="TF106" s="24"/>
      <c r="TG106" s="24"/>
      <c r="TH106" s="24"/>
      <c r="TI106" s="24"/>
      <c r="TJ106" s="24"/>
      <c r="TK106" s="24"/>
      <c r="TL106" s="24"/>
      <c r="TM106" s="24"/>
      <c r="TN106" s="24"/>
      <c r="TO106" s="24"/>
      <c r="TP106" s="24"/>
      <c r="TQ106" s="24"/>
      <c r="TR106" s="24"/>
      <c r="TS106" s="24"/>
      <c r="TT106" s="24"/>
      <c r="TU106" s="24"/>
      <c r="TV106" s="24"/>
      <c r="TW106" s="24"/>
      <c r="TX106" s="24"/>
      <c r="TY106" s="24"/>
      <c r="TZ106" s="24"/>
      <c r="UA106" s="24"/>
      <c r="UB106" s="24"/>
      <c r="UC106" s="24"/>
      <c r="UD106" s="24"/>
      <c r="UE106" s="24"/>
      <c r="UF106" s="24"/>
      <c r="UG106" s="24"/>
      <c r="UH106" s="24"/>
      <c r="UI106" s="24"/>
      <c r="UJ106" s="24"/>
      <c r="UK106" s="24"/>
      <c r="UL106" s="24"/>
      <c r="UM106" s="24"/>
      <c r="UN106" s="24"/>
      <c r="UO106" s="24"/>
      <c r="UP106" s="24"/>
      <c r="UQ106" s="24"/>
      <c r="UR106" s="24"/>
      <c r="US106" s="24"/>
      <c r="UT106" s="24"/>
      <c r="UU106" s="24"/>
      <c r="UV106" s="24"/>
      <c r="UW106" s="24"/>
      <c r="UX106" s="24"/>
      <c r="UY106" s="24"/>
      <c r="UZ106" s="24"/>
      <c r="VA106" s="24"/>
      <c r="VB106" s="24"/>
      <c r="VC106" s="24"/>
      <c r="VD106" s="24"/>
      <c r="VE106" s="24"/>
      <c r="VF106" s="24"/>
      <c r="VG106" s="24"/>
      <c r="VH106" s="24"/>
      <c r="VI106" s="24"/>
      <c r="VJ106" s="24"/>
      <c r="VK106" s="24"/>
      <c r="VL106" s="24"/>
      <c r="VM106" s="24"/>
      <c r="VN106" s="24"/>
      <c r="VO106" s="24"/>
      <c r="VP106" s="24"/>
      <c r="VQ106" s="24"/>
      <c r="VR106" s="24"/>
      <c r="VS106" s="24"/>
      <c r="VT106" s="24"/>
      <c r="VU106" s="24"/>
      <c r="VV106" s="24"/>
      <c r="VW106" s="24"/>
      <c r="VX106" s="24"/>
      <c r="VY106" s="24"/>
      <c r="VZ106" s="24"/>
      <c r="WA106" s="24"/>
      <c r="WB106" s="24"/>
      <c r="WC106" s="24"/>
      <c r="WD106" s="24"/>
      <c r="WE106" s="24"/>
      <c r="WF106" s="24"/>
      <c r="WG106" s="24"/>
      <c r="WH106" s="24"/>
      <c r="WI106" s="24"/>
      <c r="WJ106" s="24"/>
      <c r="WK106" s="24"/>
      <c r="WL106" s="24"/>
      <c r="WM106" s="24"/>
      <c r="WN106" s="24"/>
      <c r="WO106" s="24"/>
      <c r="WP106" s="24"/>
      <c r="WQ106" s="24"/>
      <c r="WR106" s="24"/>
      <c r="WS106" s="24"/>
      <c r="WT106" s="24"/>
      <c r="WU106" s="24"/>
      <c r="WV106" s="24"/>
      <c r="WW106" s="24"/>
      <c r="WX106" s="24"/>
      <c r="WY106" s="24"/>
      <c r="WZ106" s="24"/>
      <c r="XA106" s="24"/>
      <c r="XB106" s="24"/>
      <c r="XC106" s="24"/>
      <c r="XD106" s="24"/>
      <c r="XE106" s="24"/>
      <c r="XF106" s="24"/>
      <c r="XG106" s="24"/>
      <c r="XH106" s="24"/>
      <c r="XI106" s="24"/>
      <c r="XJ106" s="24"/>
      <c r="XK106" s="24"/>
      <c r="XL106" s="24"/>
      <c r="XM106" s="24"/>
      <c r="XN106" s="24"/>
      <c r="XO106" s="24"/>
      <c r="XP106" s="24"/>
      <c r="XQ106" s="24"/>
      <c r="XR106" s="24"/>
      <c r="XS106" s="24"/>
      <c r="XT106" s="24"/>
      <c r="XU106" s="24"/>
      <c r="XV106" s="24"/>
      <c r="XW106" s="24"/>
      <c r="XX106" s="24"/>
      <c r="XY106" s="24"/>
      <c r="XZ106" s="24"/>
      <c r="YA106" s="24"/>
      <c r="YB106" s="24"/>
      <c r="YC106" s="24"/>
      <c r="YD106" s="24"/>
      <c r="YE106" s="24"/>
      <c r="YF106" s="24"/>
      <c r="YG106" s="24"/>
      <c r="YH106" s="24"/>
      <c r="YI106" s="24"/>
      <c r="YJ106" s="24"/>
      <c r="YK106" s="24"/>
      <c r="YL106" s="24"/>
      <c r="YM106" s="24"/>
      <c r="YN106" s="24"/>
      <c r="YO106" s="24"/>
      <c r="YP106" s="24"/>
      <c r="YQ106" s="24"/>
      <c r="YR106" s="24"/>
      <c r="YS106" s="24"/>
      <c r="YT106" s="24"/>
      <c r="YU106" s="24"/>
      <c r="YV106" s="24"/>
      <c r="YW106" s="24"/>
      <c r="YX106" s="24"/>
      <c r="YY106" s="24"/>
      <c r="YZ106" s="24"/>
      <c r="ZA106" s="24"/>
      <c r="ZB106" s="24"/>
      <c r="ZC106" s="24"/>
      <c r="ZD106" s="24"/>
      <c r="ZE106" s="24"/>
      <c r="ZF106" s="24"/>
      <c r="ZG106" s="24"/>
      <c r="ZH106" s="24"/>
      <c r="ZI106" s="24"/>
      <c r="ZJ106" s="24"/>
      <c r="ZK106" s="24"/>
      <c r="ZL106" s="24"/>
      <c r="ZM106" s="24"/>
      <c r="ZN106" s="24"/>
      <c r="ZO106" s="24"/>
      <c r="ZP106" s="24"/>
      <c r="ZQ106" s="24"/>
      <c r="ZR106" s="24"/>
      <c r="ZS106" s="24"/>
      <c r="ZT106" s="24"/>
      <c r="ZU106" s="24"/>
      <c r="ZV106" s="24"/>
      <c r="ZW106" s="24"/>
      <c r="ZX106" s="24"/>
      <c r="ZY106" s="24"/>
      <c r="ZZ106" s="24"/>
      <c r="AAA106" s="24"/>
      <c r="AAB106" s="24"/>
      <c r="AAC106" s="24"/>
      <c r="AAD106" s="24"/>
      <c r="AAE106" s="24"/>
      <c r="AAF106" s="24"/>
      <c r="AAG106" s="24"/>
      <c r="AAH106" s="24"/>
      <c r="AAI106" s="24"/>
      <c r="AAJ106" s="24"/>
      <c r="AAK106" s="24"/>
      <c r="AAL106" s="24"/>
      <c r="AAM106" s="24"/>
      <c r="AAN106" s="24"/>
      <c r="AAO106" s="24"/>
      <c r="AAP106" s="24"/>
      <c r="AAQ106" s="24"/>
      <c r="AAR106" s="24"/>
      <c r="AAS106" s="24"/>
      <c r="AAT106" s="24"/>
      <c r="AAU106" s="24"/>
      <c r="AAV106" s="24"/>
      <c r="AAW106" s="24"/>
      <c r="AAX106" s="24"/>
      <c r="AAY106" s="24"/>
      <c r="AAZ106" s="24"/>
      <c r="ABA106" s="24"/>
      <c r="ABB106" s="24"/>
      <c r="ABC106" s="24"/>
      <c r="ABD106" s="24"/>
      <c r="ABE106" s="24"/>
      <c r="ABF106" s="24"/>
      <c r="ABG106" s="24"/>
      <c r="ABH106" s="24"/>
      <c r="ABI106" s="24"/>
      <c r="ABJ106" s="24"/>
      <c r="ABK106" s="24"/>
      <c r="ABL106" s="24"/>
      <c r="ABM106" s="24"/>
      <c r="ABN106" s="24"/>
      <c r="ABO106" s="24"/>
      <c r="ABP106" s="24"/>
      <c r="ABQ106" s="24"/>
      <c r="ABR106" s="24"/>
      <c r="ABS106" s="24"/>
      <c r="ABT106" s="24"/>
      <c r="ABU106" s="24"/>
      <c r="ABV106" s="24"/>
      <c r="ABW106" s="24"/>
      <c r="ABX106" s="24"/>
      <c r="ABY106" s="24"/>
      <c r="ABZ106" s="24"/>
      <c r="ACA106" s="24"/>
      <c r="ACB106" s="24"/>
      <c r="ACC106" s="24"/>
      <c r="ACD106" s="24"/>
      <c r="ACE106" s="24"/>
      <c r="ACF106" s="24"/>
      <c r="ACG106" s="24"/>
      <c r="ACH106" s="24"/>
      <c r="ACI106" s="24"/>
      <c r="ACJ106" s="24"/>
      <c r="ACK106" s="24"/>
      <c r="ACL106" s="24"/>
      <c r="ACM106" s="24"/>
      <c r="ACN106" s="24"/>
      <c r="ACO106" s="24"/>
      <c r="ACP106" s="24"/>
      <c r="ACQ106" s="24"/>
      <c r="ACR106" s="24"/>
      <c r="ACS106" s="24"/>
      <c r="ACT106" s="24"/>
      <c r="ACU106" s="24"/>
      <c r="ACV106" s="24"/>
      <c r="ACW106" s="24"/>
      <c r="ACX106" s="24"/>
      <c r="ACY106" s="24"/>
      <c r="ACZ106" s="24"/>
      <c r="ADA106" s="24"/>
      <c r="ADB106" s="24"/>
      <c r="ADC106" s="24"/>
      <c r="ADD106" s="24"/>
      <c r="ADE106" s="24"/>
      <c r="ADF106" s="24"/>
      <c r="ADG106" s="24"/>
      <c r="ADH106" s="24"/>
      <c r="ADI106" s="24"/>
      <c r="ADJ106" s="24"/>
      <c r="ADK106" s="24"/>
      <c r="ADL106" s="24"/>
      <c r="ADM106" s="24"/>
      <c r="ADN106" s="24"/>
      <c r="ADO106" s="24"/>
      <c r="ADP106" s="24"/>
      <c r="ADQ106" s="24"/>
      <c r="ADR106" s="24"/>
      <c r="ADS106" s="24"/>
      <c r="ADT106" s="24"/>
      <c r="ADU106" s="24"/>
      <c r="ADV106" s="24"/>
      <c r="ADW106" s="24"/>
      <c r="ADX106" s="24"/>
      <c r="ADY106" s="24"/>
      <c r="ADZ106" s="24"/>
      <c r="AEA106" s="24"/>
      <c r="AEB106" s="24"/>
      <c r="AEC106" s="24"/>
      <c r="AED106" s="24"/>
      <c r="AEE106" s="24"/>
      <c r="AEF106" s="24"/>
      <c r="AEG106" s="24"/>
      <c r="AEH106" s="24"/>
      <c r="AEI106" s="24"/>
      <c r="AEJ106" s="24"/>
      <c r="AEK106" s="24"/>
      <c r="AEL106" s="24"/>
      <c r="AEM106" s="24"/>
      <c r="AEN106" s="24"/>
      <c r="AEO106" s="24"/>
      <c r="AEP106" s="24"/>
      <c r="AEQ106" s="24"/>
      <c r="AER106" s="24"/>
      <c r="AES106" s="24"/>
      <c r="AET106" s="24"/>
      <c r="AEU106" s="24"/>
      <c r="AEV106" s="24"/>
      <c r="AEW106" s="24"/>
      <c r="AEX106" s="24"/>
      <c r="AEY106" s="24"/>
      <c r="AEZ106" s="24"/>
      <c r="AFA106" s="24"/>
      <c r="AFB106" s="24"/>
      <c r="AFC106" s="24"/>
      <c r="AFD106" s="24"/>
      <c r="AFE106" s="24"/>
      <c r="AFF106" s="24"/>
      <c r="AFG106" s="24"/>
      <c r="AFH106" s="24"/>
      <c r="AFI106" s="24"/>
      <c r="AFJ106" s="24"/>
      <c r="AFK106" s="24"/>
      <c r="AFL106" s="24"/>
      <c r="AFM106" s="24"/>
      <c r="AFN106" s="24"/>
      <c r="AFO106" s="24"/>
      <c r="AFP106" s="24"/>
      <c r="AFQ106" s="24"/>
      <c r="AFR106" s="24"/>
      <c r="AFS106" s="24"/>
      <c r="AFT106" s="24"/>
      <c r="AFU106" s="24"/>
      <c r="AFV106" s="24"/>
      <c r="AFW106" s="24"/>
      <c r="AFX106" s="24"/>
      <c r="AFY106" s="24"/>
      <c r="AFZ106" s="24"/>
      <c r="AGA106" s="24"/>
      <c r="AGB106" s="24"/>
      <c r="AGC106" s="24"/>
      <c r="AGD106" s="24"/>
      <c r="AGE106" s="24"/>
      <c r="AGF106" s="24"/>
      <c r="AGG106" s="24"/>
      <c r="AGH106" s="24"/>
      <c r="AGI106" s="24"/>
      <c r="AGJ106" s="24"/>
      <c r="AGK106" s="24"/>
      <c r="AGL106" s="24"/>
      <c r="AGM106" s="24"/>
      <c r="AGN106" s="24"/>
      <c r="AGO106" s="24"/>
      <c r="AGP106" s="24"/>
      <c r="AGQ106" s="24"/>
      <c r="AGR106" s="24"/>
      <c r="AGS106" s="24"/>
      <c r="AGT106" s="24"/>
      <c r="AGU106" s="24"/>
      <c r="AGV106" s="24"/>
      <c r="AGW106" s="24"/>
      <c r="AGX106" s="24"/>
      <c r="AGY106" s="24"/>
      <c r="AGZ106" s="24"/>
      <c r="AHA106" s="24"/>
      <c r="AHB106" s="24"/>
      <c r="AHC106" s="24"/>
      <c r="AHD106" s="24"/>
      <c r="AHE106" s="24"/>
      <c r="AHF106" s="24"/>
      <c r="AHG106" s="24"/>
      <c r="AHH106" s="24"/>
      <c r="AHI106" s="24"/>
      <c r="AHJ106" s="24"/>
      <c r="AHK106" s="24"/>
      <c r="AHL106" s="24"/>
      <c r="AHM106" s="24"/>
      <c r="AHN106" s="24"/>
      <c r="AHO106" s="24"/>
      <c r="AHP106" s="24"/>
      <c r="AHQ106" s="24"/>
      <c r="AHR106" s="24"/>
      <c r="AHS106" s="24"/>
      <c r="AHT106" s="24"/>
      <c r="AHU106" s="24"/>
      <c r="AHV106" s="24"/>
      <c r="AHW106" s="24"/>
      <c r="AHX106" s="24"/>
      <c r="AHY106" s="24"/>
      <c r="AHZ106" s="24"/>
      <c r="AIA106" s="24"/>
      <c r="AIB106" s="24"/>
      <c r="AIC106" s="24"/>
      <c r="AID106" s="24"/>
      <c r="AIE106" s="24"/>
      <c r="AIF106" s="24"/>
      <c r="AIG106" s="24"/>
      <c r="AIH106" s="24"/>
      <c r="AII106" s="24"/>
      <c r="AIJ106" s="24"/>
      <c r="AIK106" s="24"/>
      <c r="AIL106" s="24"/>
      <c r="AIM106" s="24"/>
      <c r="AIN106" s="24"/>
      <c r="AIO106" s="24"/>
      <c r="AIP106" s="24"/>
      <c r="AIQ106" s="24"/>
      <c r="AIR106" s="24"/>
      <c r="AIS106" s="24"/>
      <c r="AIT106" s="24"/>
      <c r="AIU106" s="24"/>
      <c r="AIV106" s="24"/>
      <c r="AIW106" s="24"/>
      <c r="AIX106" s="24"/>
      <c r="AIY106" s="24"/>
      <c r="AIZ106" s="24"/>
      <c r="AJA106" s="24"/>
      <c r="AJB106" s="24"/>
      <c r="AJC106" s="24"/>
      <c r="AJD106" s="24"/>
      <c r="AJE106" s="24"/>
      <c r="AJF106" s="24"/>
      <c r="AJG106" s="24"/>
      <c r="AJH106" s="24"/>
      <c r="AJI106" s="24"/>
      <c r="AJJ106" s="24"/>
      <c r="AJK106" s="24"/>
      <c r="AJL106" s="24"/>
      <c r="AJM106" s="24"/>
      <c r="AJN106" s="24"/>
      <c r="AJO106" s="24"/>
      <c r="AJP106" s="24"/>
      <c r="AJQ106" s="24"/>
      <c r="AJR106" s="24"/>
      <c r="AJS106" s="24"/>
      <c r="AJT106" s="24"/>
      <c r="AJU106" s="24"/>
      <c r="AJV106" s="24"/>
      <c r="AJW106" s="24"/>
      <c r="AJX106" s="24"/>
      <c r="AJY106" s="24"/>
      <c r="AJZ106" s="24"/>
      <c r="AKA106" s="24"/>
      <c r="AKB106" s="24"/>
      <c r="AKC106" s="24"/>
      <c r="AKD106" s="24"/>
      <c r="AKE106" s="24"/>
      <c r="AKF106" s="24"/>
      <c r="AKG106" s="24"/>
      <c r="AKH106" s="24"/>
      <c r="AKI106" s="24"/>
      <c r="AKJ106" s="24"/>
      <c r="AKK106" s="24"/>
      <c r="AKL106" s="24"/>
      <c r="AKM106" s="24"/>
      <c r="AKN106" s="24"/>
      <c r="AKO106" s="24"/>
      <c r="AKP106" s="24"/>
      <c r="AKQ106" s="24"/>
      <c r="AKR106" s="24"/>
      <c r="AKS106" s="24"/>
      <c r="AKT106" s="24"/>
      <c r="AKU106" s="24"/>
      <c r="AKV106" s="24"/>
      <c r="AKW106" s="24"/>
      <c r="AKX106" s="24"/>
      <c r="AKY106" s="24"/>
      <c r="AKZ106" s="24"/>
      <c r="ALA106" s="24"/>
      <c r="ALB106" s="24"/>
      <c r="ALC106" s="24"/>
      <c r="ALD106" s="24"/>
      <c r="ALE106" s="24"/>
      <c r="ALF106" s="24"/>
      <c r="ALG106" s="24"/>
      <c r="ALH106" s="24"/>
      <c r="ALI106" s="24"/>
      <c r="ALJ106" s="24"/>
      <c r="ALK106" s="24"/>
      <c r="ALL106" s="24"/>
      <c r="ALM106" s="24"/>
      <c r="ALN106" s="24"/>
      <c r="ALO106" s="24"/>
      <c r="ALP106" s="24"/>
      <c r="ALQ106" s="24"/>
      <c r="ALR106" s="24"/>
      <c r="ALS106" s="24"/>
      <c r="ALT106" s="24"/>
      <c r="ALU106" s="24"/>
      <c r="ALV106" s="24"/>
      <c r="ALW106" s="24"/>
      <c r="ALX106" s="24"/>
      <c r="ALY106" s="24"/>
      <c r="ALZ106" s="24"/>
      <c r="AMA106" s="24"/>
      <c r="AMB106" s="24"/>
      <c r="AMC106" s="24"/>
    </row>
    <row r="107" spans="1:1017" s="61" customFormat="1" ht="33">
      <c r="A107" s="132" t="s">
        <v>289</v>
      </c>
      <c r="B107" s="133" t="s">
        <v>290</v>
      </c>
      <c r="C107" s="134" t="s">
        <v>291</v>
      </c>
      <c r="D107" s="133" t="s">
        <v>288</v>
      </c>
      <c r="E107" s="62" t="s">
        <v>47</v>
      </c>
      <c r="F107" s="112">
        <v>2</v>
      </c>
      <c r="G107" s="60">
        <v>592.04</v>
      </c>
      <c r="H107" s="83">
        <f t="shared" si="39"/>
        <v>0.21229999999999999</v>
      </c>
      <c r="I107" s="60">
        <f t="shared" si="40"/>
        <v>717.73</v>
      </c>
      <c r="J107" s="60">
        <f t="shared" si="41"/>
        <v>1184.08</v>
      </c>
      <c r="K107" s="60">
        <f t="shared" si="42"/>
        <v>1435.46</v>
      </c>
      <c r="L107" s="58"/>
      <c r="M107" s="24"/>
      <c r="N107" s="24"/>
      <c r="O107" s="24"/>
      <c r="P107" s="24"/>
      <c r="Q107" s="24"/>
      <c r="R107" s="24"/>
      <c r="S107" s="24"/>
      <c r="T107" s="24"/>
      <c r="U107" s="24"/>
      <c r="V107" s="24"/>
      <c r="W107" s="24"/>
      <c r="X107" s="24"/>
      <c r="Y107" s="24"/>
      <c r="Z107" s="24"/>
      <c r="AA107" s="24"/>
      <c r="AB107" s="24"/>
      <c r="AC107" s="24"/>
      <c r="AD107" s="24"/>
      <c r="AE107" s="24"/>
      <c r="AF107" s="24"/>
      <c r="AG107" s="24"/>
      <c r="AH107" s="24"/>
      <c r="AI107" s="24"/>
      <c r="AJ107" s="24"/>
      <c r="AK107" s="24"/>
      <c r="AL107" s="24"/>
      <c r="AM107" s="24"/>
      <c r="AN107" s="24"/>
      <c r="AO107" s="24"/>
      <c r="AP107" s="24"/>
      <c r="AQ107" s="24"/>
      <c r="AR107" s="24"/>
      <c r="AS107" s="24"/>
      <c r="AT107" s="24"/>
      <c r="AU107" s="24"/>
      <c r="AV107" s="24"/>
      <c r="AW107" s="24"/>
      <c r="AX107" s="24"/>
      <c r="AY107" s="24"/>
      <c r="AZ107" s="24"/>
      <c r="BA107" s="24"/>
      <c r="BB107" s="24"/>
      <c r="BC107" s="24"/>
      <c r="BD107" s="24"/>
      <c r="BE107" s="24"/>
      <c r="BF107" s="24"/>
      <c r="BG107" s="24"/>
      <c r="BH107" s="24"/>
      <c r="BI107" s="24"/>
      <c r="BJ107" s="24"/>
      <c r="BK107" s="24"/>
      <c r="BL107" s="24"/>
      <c r="BM107" s="24"/>
      <c r="BN107" s="24"/>
      <c r="BO107" s="24"/>
      <c r="BP107" s="24"/>
      <c r="BQ107" s="24"/>
      <c r="BR107" s="24"/>
      <c r="BS107" s="24"/>
      <c r="BT107" s="24"/>
      <c r="BU107" s="24"/>
      <c r="BV107" s="24"/>
      <c r="BW107" s="24"/>
      <c r="BX107" s="24"/>
      <c r="BY107" s="24"/>
      <c r="BZ107" s="24"/>
      <c r="CA107" s="24"/>
      <c r="CB107" s="24"/>
      <c r="CC107" s="24"/>
      <c r="CD107" s="24"/>
      <c r="CE107" s="24"/>
      <c r="CF107" s="24"/>
      <c r="CG107" s="24"/>
      <c r="CH107" s="24"/>
      <c r="CI107" s="24"/>
      <c r="CJ107" s="24"/>
      <c r="CK107" s="24"/>
      <c r="CL107" s="24"/>
      <c r="CM107" s="24"/>
      <c r="CN107" s="24"/>
      <c r="CO107" s="24"/>
      <c r="CP107" s="24"/>
      <c r="CQ107" s="24"/>
      <c r="CR107" s="24"/>
      <c r="CS107" s="24"/>
      <c r="CT107" s="24"/>
      <c r="CU107" s="24"/>
      <c r="CV107" s="24"/>
      <c r="CW107" s="24"/>
      <c r="CX107" s="24"/>
      <c r="CY107" s="24"/>
      <c r="CZ107" s="24"/>
      <c r="DA107" s="24"/>
      <c r="DB107" s="24"/>
      <c r="DC107" s="24"/>
      <c r="DD107" s="24"/>
      <c r="DE107" s="24"/>
      <c r="DF107" s="24"/>
      <c r="DG107" s="24"/>
      <c r="DH107" s="24"/>
      <c r="DI107" s="24"/>
      <c r="DJ107" s="24"/>
      <c r="DK107" s="24"/>
      <c r="DL107" s="24"/>
      <c r="DM107" s="24"/>
      <c r="DN107" s="24"/>
      <c r="DO107" s="24"/>
      <c r="DP107" s="24"/>
      <c r="DQ107" s="24"/>
      <c r="DR107" s="24"/>
      <c r="DS107" s="24"/>
      <c r="DT107" s="24"/>
      <c r="DU107" s="24"/>
      <c r="DV107" s="24"/>
      <c r="DW107" s="24"/>
      <c r="DX107" s="24"/>
      <c r="DY107" s="24"/>
      <c r="DZ107" s="24"/>
      <c r="EA107" s="24"/>
      <c r="EB107" s="24"/>
      <c r="EC107" s="24"/>
      <c r="ED107" s="24"/>
      <c r="EE107" s="24"/>
      <c r="EF107" s="24"/>
      <c r="EG107" s="24"/>
      <c r="EH107" s="24"/>
      <c r="EI107" s="24"/>
      <c r="EJ107" s="24"/>
      <c r="EK107" s="24"/>
      <c r="EL107" s="24"/>
      <c r="EM107" s="24"/>
      <c r="EN107" s="24"/>
      <c r="EO107" s="24"/>
      <c r="EP107" s="24"/>
      <c r="EQ107" s="24"/>
      <c r="ER107" s="24"/>
      <c r="ES107" s="24"/>
      <c r="ET107" s="24"/>
      <c r="EU107" s="24"/>
      <c r="EV107" s="24"/>
      <c r="EW107" s="24"/>
      <c r="EX107" s="24"/>
      <c r="EY107" s="24"/>
      <c r="EZ107" s="24"/>
      <c r="FA107" s="24"/>
      <c r="FB107" s="24"/>
      <c r="FC107" s="24"/>
      <c r="FD107" s="24"/>
      <c r="FE107" s="24"/>
      <c r="FF107" s="24"/>
      <c r="FG107" s="24"/>
      <c r="FH107" s="24"/>
      <c r="FI107" s="24"/>
      <c r="FJ107" s="24"/>
      <c r="FK107" s="24"/>
      <c r="FL107" s="24"/>
      <c r="FM107" s="24"/>
      <c r="FN107" s="24"/>
      <c r="FO107" s="24"/>
      <c r="FP107" s="24"/>
      <c r="FQ107" s="24"/>
      <c r="FR107" s="24"/>
      <c r="FS107" s="24"/>
      <c r="FT107" s="24"/>
      <c r="FU107" s="24"/>
      <c r="FV107" s="24"/>
      <c r="FW107" s="24"/>
      <c r="FX107" s="24"/>
      <c r="FY107" s="24"/>
      <c r="FZ107" s="24"/>
      <c r="GA107" s="24"/>
      <c r="GB107" s="24"/>
      <c r="GC107" s="24"/>
      <c r="GD107" s="24"/>
      <c r="GE107" s="24"/>
      <c r="GF107" s="24"/>
      <c r="GG107" s="24"/>
      <c r="GH107" s="24"/>
      <c r="GI107" s="24"/>
      <c r="GJ107" s="24"/>
      <c r="GK107" s="24"/>
      <c r="GL107" s="24"/>
      <c r="GM107" s="24"/>
      <c r="GN107" s="24"/>
      <c r="GO107" s="24"/>
      <c r="GP107" s="24"/>
      <c r="GQ107" s="24"/>
      <c r="GR107" s="24"/>
      <c r="GS107" s="24"/>
      <c r="GT107" s="24"/>
      <c r="GU107" s="24"/>
      <c r="GV107" s="24"/>
      <c r="GW107" s="24"/>
      <c r="GX107" s="24"/>
      <c r="GY107" s="24"/>
      <c r="GZ107" s="24"/>
      <c r="HA107" s="24"/>
      <c r="HB107" s="24"/>
      <c r="HC107" s="24"/>
      <c r="HD107" s="24"/>
      <c r="HE107" s="24"/>
      <c r="HF107" s="24"/>
      <c r="HG107" s="24"/>
      <c r="HH107" s="24"/>
      <c r="HI107" s="24"/>
      <c r="HJ107" s="24"/>
      <c r="HK107" s="24"/>
      <c r="HL107" s="24"/>
      <c r="HM107" s="24"/>
      <c r="HN107" s="24"/>
      <c r="HO107" s="24"/>
      <c r="HP107" s="24"/>
      <c r="HQ107" s="24"/>
      <c r="HR107" s="24"/>
      <c r="HS107" s="24"/>
      <c r="HT107" s="24"/>
      <c r="HU107" s="24"/>
      <c r="HV107" s="24"/>
      <c r="HW107" s="24"/>
      <c r="HX107" s="24"/>
      <c r="HY107" s="24"/>
      <c r="HZ107" s="24"/>
      <c r="IA107" s="24"/>
      <c r="IB107" s="24"/>
      <c r="IC107" s="24"/>
      <c r="ID107" s="24"/>
      <c r="IE107" s="24"/>
      <c r="IF107" s="24"/>
      <c r="IG107" s="24"/>
      <c r="IH107" s="24"/>
      <c r="II107" s="24"/>
      <c r="IJ107" s="24"/>
      <c r="IK107" s="24"/>
      <c r="IL107" s="24"/>
      <c r="IM107" s="24"/>
      <c r="IN107" s="24"/>
      <c r="IO107" s="24"/>
      <c r="IP107" s="24"/>
      <c r="IQ107" s="24"/>
      <c r="IR107" s="24"/>
      <c r="IS107" s="24"/>
      <c r="IT107" s="24"/>
      <c r="IU107" s="24"/>
      <c r="IV107" s="24"/>
      <c r="IW107" s="24"/>
      <c r="IX107" s="24"/>
      <c r="IY107" s="24"/>
      <c r="IZ107" s="24"/>
      <c r="JA107" s="24"/>
      <c r="JB107" s="24"/>
      <c r="JC107" s="24"/>
      <c r="JD107" s="24"/>
      <c r="JE107" s="24"/>
      <c r="JF107" s="24"/>
      <c r="JG107" s="24"/>
      <c r="JH107" s="24"/>
      <c r="JI107" s="24"/>
      <c r="JJ107" s="24"/>
      <c r="JK107" s="24"/>
      <c r="JL107" s="24"/>
      <c r="JM107" s="24"/>
      <c r="JN107" s="24"/>
      <c r="JO107" s="24"/>
      <c r="JP107" s="24"/>
      <c r="JQ107" s="24"/>
      <c r="JR107" s="24"/>
      <c r="JS107" s="24"/>
      <c r="JT107" s="24"/>
      <c r="JU107" s="24"/>
      <c r="JV107" s="24"/>
      <c r="JW107" s="24"/>
      <c r="JX107" s="24"/>
      <c r="JY107" s="24"/>
      <c r="JZ107" s="24"/>
      <c r="KA107" s="24"/>
      <c r="KB107" s="24"/>
      <c r="KC107" s="24"/>
      <c r="KD107" s="24"/>
      <c r="KE107" s="24"/>
      <c r="KF107" s="24"/>
      <c r="KG107" s="24"/>
      <c r="KH107" s="24"/>
      <c r="KI107" s="24"/>
      <c r="KJ107" s="24"/>
      <c r="KK107" s="24"/>
      <c r="KL107" s="24"/>
      <c r="KM107" s="24"/>
      <c r="KN107" s="24"/>
      <c r="KO107" s="24"/>
      <c r="KP107" s="24"/>
      <c r="KQ107" s="24"/>
      <c r="KR107" s="24"/>
      <c r="KS107" s="24"/>
      <c r="KT107" s="24"/>
      <c r="KU107" s="24"/>
      <c r="KV107" s="24"/>
      <c r="KW107" s="24"/>
      <c r="KX107" s="24"/>
      <c r="KY107" s="24"/>
      <c r="KZ107" s="24"/>
      <c r="LA107" s="24"/>
      <c r="LB107" s="24"/>
      <c r="LC107" s="24"/>
      <c r="LD107" s="24"/>
      <c r="LE107" s="24"/>
      <c r="LF107" s="24"/>
      <c r="LG107" s="24"/>
      <c r="LH107" s="24"/>
      <c r="LI107" s="24"/>
      <c r="LJ107" s="24"/>
      <c r="LK107" s="24"/>
      <c r="LL107" s="24"/>
      <c r="LM107" s="24"/>
      <c r="LN107" s="24"/>
      <c r="LO107" s="24"/>
      <c r="LP107" s="24"/>
      <c r="LQ107" s="24"/>
      <c r="LR107" s="24"/>
      <c r="LS107" s="24"/>
      <c r="LT107" s="24"/>
      <c r="LU107" s="24"/>
      <c r="LV107" s="24"/>
      <c r="LW107" s="24"/>
      <c r="LX107" s="24"/>
      <c r="LY107" s="24"/>
      <c r="LZ107" s="24"/>
      <c r="MA107" s="24"/>
      <c r="MB107" s="24"/>
      <c r="MC107" s="24"/>
      <c r="MD107" s="24"/>
      <c r="ME107" s="24"/>
      <c r="MF107" s="24"/>
      <c r="MG107" s="24"/>
      <c r="MH107" s="24"/>
      <c r="MI107" s="24"/>
      <c r="MJ107" s="24"/>
      <c r="MK107" s="24"/>
      <c r="ML107" s="24"/>
      <c r="MM107" s="24"/>
      <c r="MN107" s="24"/>
      <c r="MO107" s="24"/>
      <c r="MP107" s="24"/>
      <c r="MQ107" s="24"/>
      <c r="MR107" s="24"/>
      <c r="MS107" s="24"/>
      <c r="MT107" s="24"/>
      <c r="MU107" s="24"/>
      <c r="MV107" s="24"/>
      <c r="MW107" s="24"/>
      <c r="MX107" s="24"/>
      <c r="MY107" s="24"/>
      <c r="MZ107" s="24"/>
      <c r="NA107" s="24"/>
      <c r="NB107" s="24"/>
      <c r="NC107" s="24"/>
      <c r="ND107" s="24"/>
      <c r="NE107" s="24"/>
      <c r="NF107" s="24"/>
      <c r="NG107" s="24"/>
      <c r="NH107" s="24"/>
      <c r="NI107" s="24"/>
      <c r="NJ107" s="24"/>
      <c r="NK107" s="24"/>
      <c r="NL107" s="24"/>
      <c r="NM107" s="24"/>
      <c r="NN107" s="24"/>
      <c r="NO107" s="24"/>
      <c r="NP107" s="24"/>
      <c r="NQ107" s="24"/>
      <c r="NR107" s="24"/>
      <c r="NS107" s="24"/>
      <c r="NT107" s="24"/>
      <c r="NU107" s="24"/>
      <c r="NV107" s="24"/>
      <c r="NW107" s="24"/>
      <c r="NX107" s="24"/>
      <c r="NY107" s="24"/>
      <c r="NZ107" s="24"/>
      <c r="OA107" s="24"/>
      <c r="OB107" s="24"/>
      <c r="OC107" s="24"/>
      <c r="OD107" s="24"/>
      <c r="OE107" s="24"/>
      <c r="OF107" s="24"/>
      <c r="OG107" s="24"/>
      <c r="OH107" s="24"/>
      <c r="OI107" s="24"/>
      <c r="OJ107" s="24"/>
      <c r="OK107" s="24"/>
      <c r="OL107" s="24"/>
      <c r="OM107" s="24"/>
      <c r="ON107" s="24"/>
      <c r="OO107" s="24"/>
      <c r="OP107" s="24"/>
      <c r="OQ107" s="24"/>
      <c r="OR107" s="24"/>
      <c r="OS107" s="24"/>
      <c r="OT107" s="24"/>
      <c r="OU107" s="24"/>
      <c r="OV107" s="24"/>
      <c r="OW107" s="24"/>
      <c r="OX107" s="24"/>
      <c r="OY107" s="24"/>
      <c r="OZ107" s="24"/>
      <c r="PA107" s="24"/>
      <c r="PB107" s="24"/>
      <c r="PC107" s="24"/>
      <c r="PD107" s="24"/>
      <c r="PE107" s="24"/>
      <c r="PF107" s="24"/>
      <c r="PG107" s="24"/>
      <c r="PH107" s="24"/>
      <c r="PI107" s="24"/>
      <c r="PJ107" s="24"/>
      <c r="PK107" s="24"/>
      <c r="PL107" s="24"/>
      <c r="PM107" s="24"/>
      <c r="PN107" s="24"/>
      <c r="PO107" s="24"/>
      <c r="PP107" s="24"/>
      <c r="PQ107" s="24"/>
      <c r="PR107" s="24"/>
      <c r="PS107" s="24"/>
      <c r="PT107" s="24"/>
      <c r="PU107" s="24"/>
      <c r="PV107" s="24"/>
      <c r="PW107" s="24"/>
      <c r="PX107" s="24"/>
      <c r="PY107" s="24"/>
      <c r="PZ107" s="24"/>
      <c r="QA107" s="24"/>
      <c r="QB107" s="24"/>
      <c r="QC107" s="24"/>
      <c r="QD107" s="24"/>
      <c r="QE107" s="24"/>
      <c r="QF107" s="24"/>
      <c r="QG107" s="24"/>
      <c r="QH107" s="24"/>
      <c r="QI107" s="24"/>
      <c r="QJ107" s="24"/>
      <c r="QK107" s="24"/>
      <c r="QL107" s="24"/>
      <c r="QM107" s="24"/>
      <c r="QN107" s="24"/>
      <c r="QO107" s="24"/>
      <c r="QP107" s="24"/>
      <c r="QQ107" s="24"/>
      <c r="QR107" s="24"/>
      <c r="QS107" s="24"/>
      <c r="QT107" s="24"/>
      <c r="QU107" s="24"/>
      <c r="QV107" s="24"/>
      <c r="QW107" s="24"/>
      <c r="QX107" s="24"/>
      <c r="QY107" s="24"/>
      <c r="QZ107" s="24"/>
      <c r="RA107" s="24"/>
      <c r="RB107" s="24"/>
      <c r="RC107" s="24"/>
      <c r="RD107" s="24"/>
      <c r="RE107" s="24"/>
      <c r="RF107" s="24"/>
      <c r="RG107" s="24"/>
      <c r="RH107" s="24"/>
      <c r="RI107" s="24"/>
      <c r="RJ107" s="24"/>
      <c r="RK107" s="24"/>
      <c r="RL107" s="24"/>
      <c r="RM107" s="24"/>
      <c r="RN107" s="24"/>
      <c r="RO107" s="24"/>
      <c r="RP107" s="24"/>
      <c r="RQ107" s="24"/>
      <c r="RR107" s="24"/>
      <c r="RS107" s="24"/>
      <c r="RT107" s="24"/>
      <c r="RU107" s="24"/>
      <c r="RV107" s="24"/>
      <c r="RW107" s="24"/>
      <c r="RX107" s="24"/>
      <c r="RY107" s="24"/>
      <c r="RZ107" s="24"/>
      <c r="SA107" s="24"/>
      <c r="SB107" s="24"/>
      <c r="SC107" s="24"/>
      <c r="SD107" s="24"/>
      <c r="SE107" s="24"/>
      <c r="SF107" s="24"/>
      <c r="SG107" s="24"/>
      <c r="SH107" s="24"/>
      <c r="SI107" s="24"/>
      <c r="SJ107" s="24"/>
      <c r="SK107" s="24"/>
      <c r="SL107" s="24"/>
      <c r="SM107" s="24"/>
      <c r="SN107" s="24"/>
      <c r="SO107" s="24"/>
      <c r="SP107" s="24"/>
      <c r="SQ107" s="24"/>
      <c r="SR107" s="24"/>
      <c r="SS107" s="24"/>
      <c r="ST107" s="24"/>
      <c r="SU107" s="24"/>
      <c r="SV107" s="24"/>
      <c r="SW107" s="24"/>
      <c r="SX107" s="24"/>
      <c r="SY107" s="24"/>
      <c r="SZ107" s="24"/>
      <c r="TA107" s="24"/>
      <c r="TB107" s="24"/>
      <c r="TC107" s="24"/>
      <c r="TD107" s="24"/>
      <c r="TE107" s="24"/>
      <c r="TF107" s="24"/>
      <c r="TG107" s="24"/>
      <c r="TH107" s="24"/>
      <c r="TI107" s="24"/>
      <c r="TJ107" s="24"/>
      <c r="TK107" s="24"/>
      <c r="TL107" s="24"/>
      <c r="TM107" s="24"/>
      <c r="TN107" s="24"/>
      <c r="TO107" s="24"/>
      <c r="TP107" s="24"/>
      <c r="TQ107" s="24"/>
      <c r="TR107" s="24"/>
      <c r="TS107" s="24"/>
      <c r="TT107" s="24"/>
      <c r="TU107" s="24"/>
      <c r="TV107" s="24"/>
      <c r="TW107" s="24"/>
      <c r="TX107" s="24"/>
      <c r="TY107" s="24"/>
      <c r="TZ107" s="24"/>
      <c r="UA107" s="24"/>
      <c r="UB107" s="24"/>
      <c r="UC107" s="24"/>
      <c r="UD107" s="24"/>
      <c r="UE107" s="24"/>
      <c r="UF107" s="24"/>
      <c r="UG107" s="24"/>
      <c r="UH107" s="24"/>
      <c r="UI107" s="24"/>
      <c r="UJ107" s="24"/>
      <c r="UK107" s="24"/>
      <c r="UL107" s="24"/>
      <c r="UM107" s="24"/>
      <c r="UN107" s="24"/>
      <c r="UO107" s="24"/>
      <c r="UP107" s="24"/>
      <c r="UQ107" s="24"/>
      <c r="UR107" s="24"/>
      <c r="US107" s="24"/>
      <c r="UT107" s="24"/>
      <c r="UU107" s="24"/>
      <c r="UV107" s="24"/>
      <c r="UW107" s="24"/>
      <c r="UX107" s="24"/>
      <c r="UY107" s="24"/>
      <c r="UZ107" s="24"/>
      <c r="VA107" s="24"/>
      <c r="VB107" s="24"/>
      <c r="VC107" s="24"/>
      <c r="VD107" s="24"/>
      <c r="VE107" s="24"/>
      <c r="VF107" s="24"/>
      <c r="VG107" s="24"/>
      <c r="VH107" s="24"/>
      <c r="VI107" s="24"/>
      <c r="VJ107" s="24"/>
      <c r="VK107" s="24"/>
      <c r="VL107" s="24"/>
      <c r="VM107" s="24"/>
      <c r="VN107" s="24"/>
      <c r="VO107" s="24"/>
      <c r="VP107" s="24"/>
      <c r="VQ107" s="24"/>
      <c r="VR107" s="24"/>
      <c r="VS107" s="24"/>
      <c r="VT107" s="24"/>
      <c r="VU107" s="24"/>
      <c r="VV107" s="24"/>
      <c r="VW107" s="24"/>
      <c r="VX107" s="24"/>
      <c r="VY107" s="24"/>
      <c r="VZ107" s="24"/>
      <c r="WA107" s="24"/>
      <c r="WB107" s="24"/>
      <c r="WC107" s="24"/>
      <c r="WD107" s="24"/>
      <c r="WE107" s="24"/>
      <c r="WF107" s="24"/>
      <c r="WG107" s="24"/>
      <c r="WH107" s="24"/>
      <c r="WI107" s="24"/>
      <c r="WJ107" s="24"/>
      <c r="WK107" s="24"/>
      <c r="WL107" s="24"/>
      <c r="WM107" s="24"/>
      <c r="WN107" s="24"/>
      <c r="WO107" s="24"/>
      <c r="WP107" s="24"/>
      <c r="WQ107" s="24"/>
      <c r="WR107" s="24"/>
      <c r="WS107" s="24"/>
      <c r="WT107" s="24"/>
      <c r="WU107" s="24"/>
      <c r="WV107" s="24"/>
      <c r="WW107" s="24"/>
      <c r="WX107" s="24"/>
      <c r="WY107" s="24"/>
      <c r="WZ107" s="24"/>
      <c r="XA107" s="24"/>
      <c r="XB107" s="24"/>
      <c r="XC107" s="24"/>
      <c r="XD107" s="24"/>
      <c r="XE107" s="24"/>
      <c r="XF107" s="24"/>
      <c r="XG107" s="24"/>
      <c r="XH107" s="24"/>
      <c r="XI107" s="24"/>
      <c r="XJ107" s="24"/>
      <c r="XK107" s="24"/>
      <c r="XL107" s="24"/>
      <c r="XM107" s="24"/>
      <c r="XN107" s="24"/>
      <c r="XO107" s="24"/>
      <c r="XP107" s="24"/>
      <c r="XQ107" s="24"/>
      <c r="XR107" s="24"/>
      <c r="XS107" s="24"/>
      <c r="XT107" s="24"/>
      <c r="XU107" s="24"/>
      <c r="XV107" s="24"/>
      <c r="XW107" s="24"/>
      <c r="XX107" s="24"/>
      <c r="XY107" s="24"/>
      <c r="XZ107" s="24"/>
      <c r="YA107" s="24"/>
      <c r="YB107" s="24"/>
      <c r="YC107" s="24"/>
      <c r="YD107" s="24"/>
      <c r="YE107" s="24"/>
      <c r="YF107" s="24"/>
      <c r="YG107" s="24"/>
      <c r="YH107" s="24"/>
      <c r="YI107" s="24"/>
      <c r="YJ107" s="24"/>
      <c r="YK107" s="24"/>
      <c r="YL107" s="24"/>
      <c r="YM107" s="24"/>
      <c r="YN107" s="24"/>
      <c r="YO107" s="24"/>
      <c r="YP107" s="24"/>
      <c r="YQ107" s="24"/>
      <c r="YR107" s="24"/>
      <c r="YS107" s="24"/>
      <c r="YT107" s="24"/>
      <c r="YU107" s="24"/>
      <c r="YV107" s="24"/>
      <c r="YW107" s="24"/>
      <c r="YX107" s="24"/>
      <c r="YY107" s="24"/>
      <c r="YZ107" s="24"/>
      <c r="ZA107" s="24"/>
      <c r="ZB107" s="24"/>
      <c r="ZC107" s="24"/>
      <c r="ZD107" s="24"/>
      <c r="ZE107" s="24"/>
      <c r="ZF107" s="24"/>
      <c r="ZG107" s="24"/>
      <c r="ZH107" s="24"/>
      <c r="ZI107" s="24"/>
      <c r="ZJ107" s="24"/>
      <c r="ZK107" s="24"/>
      <c r="ZL107" s="24"/>
      <c r="ZM107" s="24"/>
      <c r="ZN107" s="24"/>
      <c r="ZO107" s="24"/>
      <c r="ZP107" s="24"/>
      <c r="ZQ107" s="24"/>
      <c r="ZR107" s="24"/>
      <c r="ZS107" s="24"/>
      <c r="ZT107" s="24"/>
      <c r="ZU107" s="24"/>
      <c r="ZV107" s="24"/>
      <c r="ZW107" s="24"/>
      <c r="ZX107" s="24"/>
      <c r="ZY107" s="24"/>
      <c r="ZZ107" s="24"/>
      <c r="AAA107" s="24"/>
      <c r="AAB107" s="24"/>
      <c r="AAC107" s="24"/>
      <c r="AAD107" s="24"/>
      <c r="AAE107" s="24"/>
      <c r="AAF107" s="24"/>
      <c r="AAG107" s="24"/>
      <c r="AAH107" s="24"/>
      <c r="AAI107" s="24"/>
      <c r="AAJ107" s="24"/>
      <c r="AAK107" s="24"/>
      <c r="AAL107" s="24"/>
      <c r="AAM107" s="24"/>
      <c r="AAN107" s="24"/>
      <c r="AAO107" s="24"/>
      <c r="AAP107" s="24"/>
      <c r="AAQ107" s="24"/>
      <c r="AAR107" s="24"/>
      <c r="AAS107" s="24"/>
      <c r="AAT107" s="24"/>
      <c r="AAU107" s="24"/>
      <c r="AAV107" s="24"/>
      <c r="AAW107" s="24"/>
      <c r="AAX107" s="24"/>
      <c r="AAY107" s="24"/>
      <c r="AAZ107" s="24"/>
      <c r="ABA107" s="24"/>
      <c r="ABB107" s="24"/>
      <c r="ABC107" s="24"/>
      <c r="ABD107" s="24"/>
      <c r="ABE107" s="24"/>
      <c r="ABF107" s="24"/>
      <c r="ABG107" s="24"/>
      <c r="ABH107" s="24"/>
      <c r="ABI107" s="24"/>
      <c r="ABJ107" s="24"/>
      <c r="ABK107" s="24"/>
      <c r="ABL107" s="24"/>
      <c r="ABM107" s="24"/>
      <c r="ABN107" s="24"/>
      <c r="ABO107" s="24"/>
      <c r="ABP107" s="24"/>
      <c r="ABQ107" s="24"/>
      <c r="ABR107" s="24"/>
      <c r="ABS107" s="24"/>
      <c r="ABT107" s="24"/>
      <c r="ABU107" s="24"/>
      <c r="ABV107" s="24"/>
      <c r="ABW107" s="24"/>
      <c r="ABX107" s="24"/>
      <c r="ABY107" s="24"/>
      <c r="ABZ107" s="24"/>
      <c r="ACA107" s="24"/>
      <c r="ACB107" s="24"/>
      <c r="ACC107" s="24"/>
      <c r="ACD107" s="24"/>
      <c r="ACE107" s="24"/>
      <c r="ACF107" s="24"/>
      <c r="ACG107" s="24"/>
      <c r="ACH107" s="24"/>
      <c r="ACI107" s="24"/>
      <c r="ACJ107" s="24"/>
      <c r="ACK107" s="24"/>
      <c r="ACL107" s="24"/>
      <c r="ACM107" s="24"/>
      <c r="ACN107" s="24"/>
      <c r="ACO107" s="24"/>
      <c r="ACP107" s="24"/>
      <c r="ACQ107" s="24"/>
      <c r="ACR107" s="24"/>
      <c r="ACS107" s="24"/>
      <c r="ACT107" s="24"/>
      <c r="ACU107" s="24"/>
      <c r="ACV107" s="24"/>
      <c r="ACW107" s="24"/>
      <c r="ACX107" s="24"/>
      <c r="ACY107" s="24"/>
      <c r="ACZ107" s="24"/>
      <c r="ADA107" s="24"/>
      <c r="ADB107" s="24"/>
      <c r="ADC107" s="24"/>
      <c r="ADD107" s="24"/>
      <c r="ADE107" s="24"/>
      <c r="ADF107" s="24"/>
      <c r="ADG107" s="24"/>
      <c r="ADH107" s="24"/>
      <c r="ADI107" s="24"/>
      <c r="ADJ107" s="24"/>
      <c r="ADK107" s="24"/>
      <c r="ADL107" s="24"/>
      <c r="ADM107" s="24"/>
      <c r="ADN107" s="24"/>
      <c r="ADO107" s="24"/>
      <c r="ADP107" s="24"/>
      <c r="ADQ107" s="24"/>
      <c r="ADR107" s="24"/>
      <c r="ADS107" s="24"/>
      <c r="ADT107" s="24"/>
      <c r="ADU107" s="24"/>
      <c r="ADV107" s="24"/>
      <c r="ADW107" s="24"/>
      <c r="ADX107" s="24"/>
      <c r="ADY107" s="24"/>
      <c r="ADZ107" s="24"/>
      <c r="AEA107" s="24"/>
      <c r="AEB107" s="24"/>
      <c r="AEC107" s="24"/>
      <c r="AED107" s="24"/>
      <c r="AEE107" s="24"/>
      <c r="AEF107" s="24"/>
      <c r="AEG107" s="24"/>
      <c r="AEH107" s="24"/>
      <c r="AEI107" s="24"/>
      <c r="AEJ107" s="24"/>
      <c r="AEK107" s="24"/>
      <c r="AEL107" s="24"/>
      <c r="AEM107" s="24"/>
      <c r="AEN107" s="24"/>
      <c r="AEO107" s="24"/>
      <c r="AEP107" s="24"/>
      <c r="AEQ107" s="24"/>
      <c r="AER107" s="24"/>
      <c r="AES107" s="24"/>
      <c r="AET107" s="24"/>
      <c r="AEU107" s="24"/>
      <c r="AEV107" s="24"/>
      <c r="AEW107" s="24"/>
      <c r="AEX107" s="24"/>
      <c r="AEY107" s="24"/>
      <c r="AEZ107" s="24"/>
      <c r="AFA107" s="24"/>
      <c r="AFB107" s="24"/>
      <c r="AFC107" s="24"/>
      <c r="AFD107" s="24"/>
      <c r="AFE107" s="24"/>
      <c r="AFF107" s="24"/>
      <c r="AFG107" s="24"/>
      <c r="AFH107" s="24"/>
      <c r="AFI107" s="24"/>
      <c r="AFJ107" s="24"/>
      <c r="AFK107" s="24"/>
      <c r="AFL107" s="24"/>
      <c r="AFM107" s="24"/>
      <c r="AFN107" s="24"/>
      <c r="AFO107" s="24"/>
      <c r="AFP107" s="24"/>
      <c r="AFQ107" s="24"/>
      <c r="AFR107" s="24"/>
      <c r="AFS107" s="24"/>
      <c r="AFT107" s="24"/>
      <c r="AFU107" s="24"/>
      <c r="AFV107" s="24"/>
      <c r="AFW107" s="24"/>
      <c r="AFX107" s="24"/>
      <c r="AFY107" s="24"/>
      <c r="AFZ107" s="24"/>
      <c r="AGA107" s="24"/>
      <c r="AGB107" s="24"/>
      <c r="AGC107" s="24"/>
      <c r="AGD107" s="24"/>
      <c r="AGE107" s="24"/>
      <c r="AGF107" s="24"/>
      <c r="AGG107" s="24"/>
      <c r="AGH107" s="24"/>
      <c r="AGI107" s="24"/>
      <c r="AGJ107" s="24"/>
      <c r="AGK107" s="24"/>
      <c r="AGL107" s="24"/>
      <c r="AGM107" s="24"/>
      <c r="AGN107" s="24"/>
      <c r="AGO107" s="24"/>
      <c r="AGP107" s="24"/>
      <c r="AGQ107" s="24"/>
      <c r="AGR107" s="24"/>
      <c r="AGS107" s="24"/>
      <c r="AGT107" s="24"/>
      <c r="AGU107" s="24"/>
      <c r="AGV107" s="24"/>
      <c r="AGW107" s="24"/>
      <c r="AGX107" s="24"/>
      <c r="AGY107" s="24"/>
      <c r="AGZ107" s="24"/>
      <c r="AHA107" s="24"/>
      <c r="AHB107" s="24"/>
      <c r="AHC107" s="24"/>
      <c r="AHD107" s="24"/>
      <c r="AHE107" s="24"/>
      <c r="AHF107" s="24"/>
      <c r="AHG107" s="24"/>
      <c r="AHH107" s="24"/>
      <c r="AHI107" s="24"/>
      <c r="AHJ107" s="24"/>
      <c r="AHK107" s="24"/>
      <c r="AHL107" s="24"/>
      <c r="AHM107" s="24"/>
      <c r="AHN107" s="24"/>
      <c r="AHO107" s="24"/>
      <c r="AHP107" s="24"/>
      <c r="AHQ107" s="24"/>
      <c r="AHR107" s="24"/>
      <c r="AHS107" s="24"/>
      <c r="AHT107" s="24"/>
      <c r="AHU107" s="24"/>
      <c r="AHV107" s="24"/>
      <c r="AHW107" s="24"/>
      <c r="AHX107" s="24"/>
      <c r="AHY107" s="24"/>
      <c r="AHZ107" s="24"/>
      <c r="AIA107" s="24"/>
      <c r="AIB107" s="24"/>
      <c r="AIC107" s="24"/>
      <c r="AID107" s="24"/>
      <c r="AIE107" s="24"/>
      <c r="AIF107" s="24"/>
      <c r="AIG107" s="24"/>
      <c r="AIH107" s="24"/>
      <c r="AII107" s="24"/>
      <c r="AIJ107" s="24"/>
      <c r="AIK107" s="24"/>
      <c r="AIL107" s="24"/>
      <c r="AIM107" s="24"/>
      <c r="AIN107" s="24"/>
      <c r="AIO107" s="24"/>
      <c r="AIP107" s="24"/>
      <c r="AIQ107" s="24"/>
      <c r="AIR107" s="24"/>
      <c r="AIS107" s="24"/>
      <c r="AIT107" s="24"/>
      <c r="AIU107" s="24"/>
      <c r="AIV107" s="24"/>
      <c r="AIW107" s="24"/>
      <c r="AIX107" s="24"/>
      <c r="AIY107" s="24"/>
      <c r="AIZ107" s="24"/>
      <c r="AJA107" s="24"/>
      <c r="AJB107" s="24"/>
      <c r="AJC107" s="24"/>
      <c r="AJD107" s="24"/>
      <c r="AJE107" s="24"/>
      <c r="AJF107" s="24"/>
      <c r="AJG107" s="24"/>
      <c r="AJH107" s="24"/>
      <c r="AJI107" s="24"/>
      <c r="AJJ107" s="24"/>
      <c r="AJK107" s="24"/>
      <c r="AJL107" s="24"/>
      <c r="AJM107" s="24"/>
      <c r="AJN107" s="24"/>
      <c r="AJO107" s="24"/>
      <c r="AJP107" s="24"/>
      <c r="AJQ107" s="24"/>
      <c r="AJR107" s="24"/>
      <c r="AJS107" s="24"/>
      <c r="AJT107" s="24"/>
      <c r="AJU107" s="24"/>
      <c r="AJV107" s="24"/>
      <c r="AJW107" s="24"/>
      <c r="AJX107" s="24"/>
      <c r="AJY107" s="24"/>
      <c r="AJZ107" s="24"/>
      <c r="AKA107" s="24"/>
      <c r="AKB107" s="24"/>
      <c r="AKC107" s="24"/>
      <c r="AKD107" s="24"/>
      <c r="AKE107" s="24"/>
      <c r="AKF107" s="24"/>
      <c r="AKG107" s="24"/>
      <c r="AKH107" s="24"/>
      <c r="AKI107" s="24"/>
      <c r="AKJ107" s="24"/>
      <c r="AKK107" s="24"/>
      <c r="AKL107" s="24"/>
      <c r="AKM107" s="24"/>
      <c r="AKN107" s="24"/>
      <c r="AKO107" s="24"/>
      <c r="AKP107" s="24"/>
      <c r="AKQ107" s="24"/>
      <c r="AKR107" s="24"/>
      <c r="AKS107" s="24"/>
      <c r="AKT107" s="24"/>
      <c r="AKU107" s="24"/>
      <c r="AKV107" s="24"/>
      <c r="AKW107" s="24"/>
      <c r="AKX107" s="24"/>
      <c r="AKY107" s="24"/>
      <c r="AKZ107" s="24"/>
      <c r="ALA107" s="24"/>
      <c r="ALB107" s="24"/>
      <c r="ALC107" s="24"/>
      <c r="ALD107" s="24"/>
      <c r="ALE107" s="24"/>
      <c r="ALF107" s="24"/>
      <c r="ALG107" s="24"/>
      <c r="ALH107" s="24"/>
      <c r="ALI107" s="24"/>
      <c r="ALJ107" s="24"/>
      <c r="ALK107" s="24"/>
      <c r="ALL107" s="24"/>
      <c r="ALM107" s="24"/>
      <c r="ALN107" s="24"/>
      <c r="ALO107" s="24"/>
      <c r="ALP107" s="24"/>
      <c r="ALQ107" s="24"/>
      <c r="ALR107" s="24"/>
      <c r="ALS107" s="24"/>
      <c r="ALT107" s="24"/>
      <c r="ALU107" s="24"/>
      <c r="ALV107" s="24"/>
      <c r="ALW107" s="24"/>
      <c r="ALX107" s="24"/>
      <c r="ALY107" s="24"/>
      <c r="ALZ107" s="24"/>
      <c r="AMA107" s="24"/>
      <c r="AMB107" s="24"/>
      <c r="AMC107" s="24"/>
    </row>
    <row r="108" spans="1:1017" s="61" customFormat="1" ht="33">
      <c r="A108" s="132" t="s">
        <v>292</v>
      </c>
      <c r="B108" s="133" t="s">
        <v>293</v>
      </c>
      <c r="C108" s="134" t="s">
        <v>294</v>
      </c>
      <c r="D108" s="133" t="s">
        <v>288</v>
      </c>
      <c r="E108" s="62" t="s">
        <v>47</v>
      </c>
      <c r="F108" s="112">
        <v>1</v>
      </c>
      <c r="G108" s="60">
        <v>281.77</v>
      </c>
      <c r="H108" s="83">
        <f t="shared" si="39"/>
        <v>0.21229999999999999</v>
      </c>
      <c r="I108" s="60">
        <f t="shared" ref="I108" si="43">ROUND(((H108+1)*G108),2)</f>
        <v>341.59</v>
      </c>
      <c r="J108" s="60">
        <f t="shared" ref="J108" si="44">TRUNC((G108*F108),2)</f>
        <v>281.77</v>
      </c>
      <c r="K108" s="60">
        <f t="shared" ref="K108" si="45">TRUNC((I108*F108),2)</f>
        <v>341.59</v>
      </c>
      <c r="L108" s="58"/>
      <c r="M108" s="24"/>
      <c r="N108" s="24"/>
      <c r="O108" s="24"/>
      <c r="P108" s="24"/>
      <c r="Q108" s="24"/>
      <c r="R108" s="24"/>
      <c r="S108" s="24"/>
      <c r="T108" s="24"/>
      <c r="U108" s="24"/>
      <c r="V108" s="24"/>
      <c r="W108" s="24"/>
      <c r="X108" s="24"/>
      <c r="Y108" s="24"/>
      <c r="Z108" s="24"/>
      <c r="AA108" s="24"/>
      <c r="AB108" s="24"/>
      <c r="AC108" s="24"/>
      <c r="AD108" s="24"/>
      <c r="AE108" s="24"/>
      <c r="AF108" s="24"/>
      <c r="AG108" s="24"/>
      <c r="AH108" s="24"/>
      <c r="AI108" s="24"/>
      <c r="AJ108" s="24"/>
      <c r="AK108" s="24"/>
      <c r="AL108" s="24"/>
      <c r="AM108" s="24"/>
      <c r="AN108" s="24"/>
      <c r="AO108" s="24"/>
      <c r="AP108" s="24"/>
      <c r="AQ108" s="24"/>
      <c r="AR108" s="24"/>
      <c r="AS108" s="24"/>
      <c r="AT108" s="24"/>
      <c r="AU108" s="24"/>
      <c r="AV108" s="24"/>
      <c r="AW108" s="24"/>
      <c r="AX108" s="24"/>
      <c r="AY108" s="24"/>
      <c r="AZ108" s="24"/>
      <c r="BA108" s="24"/>
      <c r="BB108" s="24"/>
      <c r="BC108" s="24"/>
      <c r="BD108" s="24"/>
      <c r="BE108" s="24"/>
      <c r="BF108" s="24"/>
      <c r="BG108" s="24"/>
      <c r="BH108" s="24"/>
      <c r="BI108" s="24"/>
      <c r="BJ108" s="24"/>
      <c r="BK108" s="24"/>
      <c r="BL108" s="24"/>
      <c r="BM108" s="24"/>
      <c r="BN108" s="24"/>
      <c r="BO108" s="24"/>
      <c r="BP108" s="24"/>
      <c r="BQ108" s="24"/>
      <c r="BR108" s="24"/>
      <c r="BS108" s="24"/>
      <c r="BT108" s="24"/>
      <c r="BU108" s="24"/>
      <c r="BV108" s="24"/>
      <c r="BW108" s="24"/>
      <c r="BX108" s="24"/>
      <c r="BY108" s="24"/>
      <c r="BZ108" s="24"/>
      <c r="CA108" s="24"/>
      <c r="CB108" s="24"/>
      <c r="CC108" s="24"/>
      <c r="CD108" s="24"/>
      <c r="CE108" s="24"/>
      <c r="CF108" s="24"/>
      <c r="CG108" s="24"/>
      <c r="CH108" s="24"/>
      <c r="CI108" s="24"/>
      <c r="CJ108" s="24"/>
      <c r="CK108" s="24"/>
      <c r="CL108" s="24"/>
      <c r="CM108" s="24"/>
      <c r="CN108" s="24"/>
      <c r="CO108" s="24"/>
      <c r="CP108" s="24"/>
      <c r="CQ108" s="24"/>
      <c r="CR108" s="24"/>
      <c r="CS108" s="24"/>
      <c r="CT108" s="24"/>
      <c r="CU108" s="24"/>
      <c r="CV108" s="24"/>
      <c r="CW108" s="24"/>
      <c r="CX108" s="24"/>
      <c r="CY108" s="24"/>
      <c r="CZ108" s="24"/>
      <c r="DA108" s="24"/>
      <c r="DB108" s="24"/>
      <c r="DC108" s="24"/>
      <c r="DD108" s="24"/>
      <c r="DE108" s="24"/>
      <c r="DF108" s="24"/>
      <c r="DG108" s="24"/>
      <c r="DH108" s="24"/>
      <c r="DI108" s="24"/>
      <c r="DJ108" s="24"/>
      <c r="DK108" s="24"/>
      <c r="DL108" s="24"/>
      <c r="DM108" s="24"/>
      <c r="DN108" s="24"/>
      <c r="DO108" s="24"/>
      <c r="DP108" s="24"/>
      <c r="DQ108" s="24"/>
      <c r="DR108" s="24"/>
      <c r="DS108" s="24"/>
      <c r="DT108" s="24"/>
      <c r="DU108" s="24"/>
      <c r="DV108" s="24"/>
      <c r="DW108" s="24"/>
      <c r="DX108" s="24"/>
      <c r="DY108" s="24"/>
      <c r="DZ108" s="24"/>
      <c r="EA108" s="24"/>
      <c r="EB108" s="24"/>
      <c r="EC108" s="24"/>
      <c r="ED108" s="24"/>
      <c r="EE108" s="24"/>
      <c r="EF108" s="24"/>
      <c r="EG108" s="24"/>
      <c r="EH108" s="24"/>
      <c r="EI108" s="24"/>
      <c r="EJ108" s="24"/>
      <c r="EK108" s="24"/>
      <c r="EL108" s="24"/>
      <c r="EM108" s="24"/>
      <c r="EN108" s="24"/>
      <c r="EO108" s="24"/>
      <c r="EP108" s="24"/>
      <c r="EQ108" s="24"/>
      <c r="ER108" s="24"/>
      <c r="ES108" s="24"/>
      <c r="ET108" s="24"/>
      <c r="EU108" s="24"/>
      <c r="EV108" s="24"/>
      <c r="EW108" s="24"/>
      <c r="EX108" s="24"/>
      <c r="EY108" s="24"/>
      <c r="EZ108" s="24"/>
      <c r="FA108" s="24"/>
      <c r="FB108" s="24"/>
      <c r="FC108" s="24"/>
      <c r="FD108" s="24"/>
      <c r="FE108" s="24"/>
      <c r="FF108" s="24"/>
      <c r="FG108" s="24"/>
      <c r="FH108" s="24"/>
      <c r="FI108" s="24"/>
      <c r="FJ108" s="24"/>
      <c r="FK108" s="24"/>
      <c r="FL108" s="24"/>
      <c r="FM108" s="24"/>
      <c r="FN108" s="24"/>
      <c r="FO108" s="24"/>
      <c r="FP108" s="24"/>
      <c r="FQ108" s="24"/>
      <c r="FR108" s="24"/>
      <c r="FS108" s="24"/>
      <c r="FT108" s="24"/>
      <c r="FU108" s="24"/>
      <c r="FV108" s="24"/>
      <c r="FW108" s="24"/>
      <c r="FX108" s="24"/>
      <c r="FY108" s="24"/>
      <c r="FZ108" s="24"/>
      <c r="GA108" s="24"/>
      <c r="GB108" s="24"/>
      <c r="GC108" s="24"/>
      <c r="GD108" s="24"/>
      <c r="GE108" s="24"/>
      <c r="GF108" s="24"/>
      <c r="GG108" s="24"/>
      <c r="GH108" s="24"/>
      <c r="GI108" s="24"/>
      <c r="GJ108" s="24"/>
      <c r="GK108" s="24"/>
      <c r="GL108" s="24"/>
      <c r="GM108" s="24"/>
      <c r="GN108" s="24"/>
      <c r="GO108" s="24"/>
      <c r="GP108" s="24"/>
      <c r="GQ108" s="24"/>
      <c r="GR108" s="24"/>
      <c r="GS108" s="24"/>
      <c r="GT108" s="24"/>
      <c r="GU108" s="24"/>
      <c r="GV108" s="24"/>
      <c r="GW108" s="24"/>
      <c r="GX108" s="24"/>
      <c r="GY108" s="24"/>
      <c r="GZ108" s="24"/>
      <c r="HA108" s="24"/>
      <c r="HB108" s="24"/>
      <c r="HC108" s="24"/>
      <c r="HD108" s="24"/>
      <c r="HE108" s="24"/>
      <c r="HF108" s="24"/>
      <c r="HG108" s="24"/>
      <c r="HH108" s="24"/>
      <c r="HI108" s="24"/>
      <c r="HJ108" s="24"/>
      <c r="HK108" s="24"/>
      <c r="HL108" s="24"/>
      <c r="HM108" s="24"/>
      <c r="HN108" s="24"/>
      <c r="HO108" s="24"/>
      <c r="HP108" s="24"/>
      <c r="HQ108" s="24"/>
      <c r="HR108" s="24"/>
      <c r="HS108" s="24"/>
      <c r="HT108" s="24"/>
      <c r="HU108" s="24"/>
      <c r="HV108" s="24"/>
      <c r="HW108" s="24"/>
      <c r="HX108" s="24"/>
      <c r="HY108" s="24"/>
      <c r="HZ108" s="24"/>
      <c r="IA108" s="24"/>
      <c r="IB108" s="24"/>
      <c r="IC108" s="24"/>
      <c r="ID108" s="24"/>
      <c r="IE108" s="24"/>
      <c r="IF108" s="24"/>
      <c r="IG108" s="24"/>
      <c r="IH108" s="24"/>
      <c r="II108" s="24"/>
      <c r="IJ108" s="24"/>
      <c r="IK108" s="24"/>
      <c r="IL108" s="24"/>
      <c r="IM108" s="24"/>
      <c r="IN108" s="24"/>
      <c r="IO108" s="24"/>
      <c r="IP108" s="24"/>
      <c r="IQ108" s="24"/>
      <c r="IR108" s="24"/>
      <c r="IS108" s="24"/>
      <c r="IT108" s="24"/>
      <c r="IU108" s="24"/>
      <c r="IV108" s="24"/>
      <c r="IW108" s="24"/>
      <c r="IX108" s="24"/>
      <c r="IY108" s="24"/>
      <c r="IZ108" s="24"/>
      <c r="JA108" s="24"/>
      <c r="JB108" s="24"/>
      <c r="JC108" s="24"/>
      <c r="JD108" s="24"/>
      <c r="JE108" s="24"/>
      <c r="JF108" s="24"/>
      <c r="JG108" s="24"/>
      <c r="JH108" s="24"/>
      <c r="JI108" s="24"/>
      <c r="JJ108" s="24"/>
      <c r="JK108" s="24"/>
      <c r="JL108" s="24"/>
      <c r="JM108" s="24"/>
      <c r="JN108" s="24"/>
      <c r="JO108" s="24"/>
      <c r="JP108" s="24"/>
      <c r="JQ108" s="24"/>
      <c r="JR108" s="24"/>
      <c r="JS108" s="24"/>
      <c r="JT108" s="24"/>
      <c r="JU108" s="24"/>
      <c r="JV108" s="24"/>
      <c r="JW108" s="24"/>
      <c r="JX108" s="24"/>
      <c r="JY108" s="24"/>
      <c r="JZ108" s="24"/>
      <c r="KA108" s="24"/>
      <c r="KB108" s="24"/>
      <c r="KC108" s="24"/>
      <c r="KD108" s="24"/>
      <c r="KE108" s="24"/>
      <c r="KF108" s="24"/>
      <c r="KG108" s="24"/>
      <c r="KH108" s="24"/>
      <c r="KI108" s="24"/>
      <c r="KJ108" s="24"/>
      <c r="KK108" s="24"/>
      <c r="KL108" s="24"/>
      <c r="KM108" s="24"/>
      <c r="KN108" s="24"/>
      <c r="KO108" s="24"/>
      <c r="KP108" s="24"/>
      <c r="KQ108" s="24"/>
      <c r="KR108" s="24"/>
      <c r="KS108" s="24"/>
      <c r="KT108" s="24"/>
      <c r="KU108" s="24"/>
      <c r="KV108" s="24"/>
      <c r="KW108" s="24"/>
      <c r="KX108" s="24"/>
      <c r="KY108" s="24"/>
      <c r="KZ108" s="24"/>
      <c r="LA108" s="24"/>
      <c r="LB108" s="24"/>
      <c r="LC108" s="24"/>
      <c r="LD108" s="24"/>
      <c r="LE108" s="24"/>
      <c r="LF108" s="24"/>
      <c r="LG108" s="24"/>
      <c r="LH108" s="24"/>
      <c r="LI108" s="24"/>
      <c r="LJ108" s="24"/>
      <c r="LK108" s="24"/>
      <c r="LL108" s="24"/>
      <c r="LM108" s="24"/>
      <c r="LN108" s="24"/>
      <c r="LO108" s="24"/>
      <c r="LP108" s="24"/>
      <c r="LQ108" s="24"/>
      <c r="LR108" s="24"/>
      <c r="LS108" s="24"/>
      <c r="LT108" s="24"/>
      <c r="LU108" s="24"/>
      <c r="LV108" s="24"/>
      <c r="LW108" s="24"/>
      <c r="LX108" s="24"/>
      <c r="LY108" s="24"/>
      <c r="LZ108" s="24"/>
      <c r="MA108" s="24"/>
      <c r="MB108" s="24"/>
      <c r="MC108" s="24"/>
      <c r="MD108" s="24"/>
      <c r="ME108" s="24"/>
      <c r="MF108" s="24"/>
      <c r="MG108" s="24"/>
      <c r="MH108" s="24"/>
      <c r="MI108" s="24"/>
      <c r="MJ108" s="24"/>
      <c r="MK108" s="24"/>
      <c r="ML108" s="24"/>
      <c r="MM108" s="24"/>
      <c r="MN108" s="24"/>
      <c r="MO108" s="24"/>
      <c r="MP108" s="24"/>
      <c r="MQ108" s="24"/>
      <c r="MR108" s="24"/>
      <c r="MS108" s="24"/>
      <c r="MT108" s="24"/>
      <c r="MU108" s="24"/>
      <c r="MV108" s="24"/>
      <c r="MW108" s="24"/>
      <c r="MX108" s="24"/>
      <c r="MY108" s="24"/>
      <c r="MZ108" s="24"/>
      <c r="NA108" s="24"/>
      <c r="NB108" s="24"/>
      <c r="NC108" s="24"/>
      <c r="ND108" s="24"/>
      <c r="NE108" s="24"/>
      <c r="NF108" s="24"/>
      <c r="NG108" s="24"/>
      <c r="NH108" s="24"/>
      <c r="NI108" s="24"/>
      <c r="NJ108" s="24"/>
      <c r="NK108" s="24"/>
      <c r="NL108" s="24"/>
      <c r="NM108" s="24"/>
      <c r="NN108" s="24"/>
      <c r="NO108" s="24"/>
      <c r="NP108" s="24"/>
      <c r="NQ108" s="24"/>
      <c r="NR108" s="24"/>
      <c r="NS108" s="24"/>
      <c r="NT108" s="24"/>
      <c r="NU108" s="24"/>
      <c r="NV108" s="24"/>
      <c r="NW108" s="24"/>
      <c r="NX108" s="24"/>
      <c r="NY108" s="24"/>
      <c r="NZ108" s="24"/>
      <c r="OA108" s="24"/>
      <c r="OB108" s="24"/>
      <c r="OC108" s="24"/>
      <c r="OD108" s="24"/>
      <c r="OE108" s="24"/>
      <c r="OF108" s="24"/>
      <c r="OG108" s="24"/>
      <c r="OH108" s="24"/>
      <c r="OI108" s="24"/>
      <c r="OJ108" s="24"/>
      <c r="OK108" s="24"/>
      <c r="OL108" s="24"/>
      <c r="OM108" s="24"/>
      <c r="ON108" s="24"/>
      <c r="OO108" s="24"/>
      <c r="OP108" s="24"/>
      <c r="OQ108" s="24"/>
      <c r="OR108" s="24"/>
      <c r="OS108" s="24"/>
      <c r="OT108" s="24"/>
      <c r="OU108" s="24"/>
      <c r="OV108" s="24"/>
      <c r="OW108" s="24"/>
      <c r="OX108" s="24"/>
      <c r="OY108" s="24"/>
      <c r="OZ108" s="24"/>
      <c r="PA108" s="24"/>
      <c r="PB108" s="24"/>
      <c r="PC108" s="24"/>
      <c r="PD108" s="24"/>
      <c r="PE108" s="24"/>
      <c r="PF108" s="24"/>
      <c r="PG108" s="24"/>
      <c r="PH108" s="24"/>
      <c r="PI108" s="24"/>
      <c r="PJ108" s="24"/>
      <c r="PK108" s="24"/>
      <c r="PL108" s="24"/>
      <c r="PM108" s="24"/>
      <c r="PN108" s="24"/>
      <c r="PO108" s="24"/>
      <c r="PP108" s="24"/>
      <c r="PQ108" s="24"/>
      <c r="PR108" s="24"/>
      <c r="PS108" s="24"/>
      <c r="PT108" s="24"/>
      <c r="PU108" s="24"/>
      <c r="PV108" s="24"/>
      <c r="PW108" s="24"/>
      <c r="PX108" s="24"/>
      <c r="PY108" s="24"/>
      <c r="PZ108" s="24"/>
      <c r="QA108" s="24"/>
      <c r="QB108" s="24"/>
      <c r="QC108" s="24"/>
      <c r="QD108" s="24"/>
      <c r="QE108" s="24"/>
      <c r="QF108" s="24"/>
      <c r="QG108" s="24"/>
      <c r="QH108" s="24"/>
      <c r="QI108" s="24"/>
      <c r="QJ108" s="24"/>
      <c r="QK108" s="24"/>
      <c r="QL108" s="24"/>
      <c r="QM108" s="24"/>
      <c r="QN108" s="24"/>
      <c r="QO108" s="24"/>
      <c r="QP108" s="24"/>
      <c r="QQ108" s="24"/>
      <c r="QR108" s="24"/>
      <c r="QS108" s="24"/>
      <c r="QT108" s="24"/>
      <c r="QU108" s="24"/>
      <c r="QV108" s="24"/>
      <c r="QW108" s="24"/>
      <c r="QX108" s="24"/>
      <c r="QY108" s="24"/>
      <c r="QZ108" s="24"/>
      <c r="RA108" s="24"/>
      <c r="RB108" s="24"/>
      <c r="RC108" s="24"/>
      <c r="RD108" s="24"/>
      <c r="RE108" s="24"/>
      <c r="RF108" s="24"/>
      <c r="RG108" s="24"/>
      <c r="RH108" s="24"/>
      <c r="RI108" s="24"/>
      <c r="RJ108" s="24"/>
      <c r="RK108" s="24"/>
      <c r="RL108" s="24"/>
      <c r="RM108" s="24"/>
      <c r="RN108" s="24"/>
      <c r="RO108" s="24"/>
      <c r="RP108" s="24"/>
      <c r="RQ108" s="24"/>
      <c r="RR108" s="24"/>
      <c r="RS108" s="24"/>
      <c r="RT108" s="24"/>
      <c r="RU108" s="24"/>
      <c r="RV108" s="24"/>
      <c r="RW108" s="24"/>
      <c r="RX108" s="24"/>
      <c r="RY108" s="24"/>
      <c r="RZ108" s="24"/>
      <c r="SA108" s="24"/>
      <c r="SB108" s="24"/>
      <c r="SC108" s="24"/>
      <c r="SD108" s="24"/>
      <c r="SE108" s="24"/>
      <c r="SF108" s="24"/>
      <c r="SG108" s="24"/>
      <c r="SH108" s="24"/>
      <c r="SI108" s="24"/>
      <c r="SJ108" s="24"/>
      <c r="SK108" s="24"/>
      <c r="SL108" s="24"/>
      <c r="SM108" s="24"/>
      <c r="SN108" s="24"/>
      <c r="SO108" s="24"/>
      <c r="SP108" s="24"/>
      <c r="SQ108" s="24"/>
      <c r="SR108" s="24"/>
      <c r="SS108" s="24"/>
      <c r="ST108" s="24"/>
      <c r="SU108" s="24"/>
      <c r="SV108" s="24"/>
      <c r="SW108" s="24"/>
      <c r="SX108" s="24"/>
      <c r="SY108" s="24"/>
      <c r="SZ108" s="24"/>
      <c r="TA108" s="24"/>
      <c r="TB108" s="24"/>
      <c r="TC108" s="24"/>
      <c r="TD108" s="24"/>
      <c r="TE108" s="24"/>
      <c r="TF108" s="24"/>
      <c r="TG108" s="24"/>
      <c r="TH108" s="24"/>
      <c r="TI108" s="24"/>
      <c r="TJ108" s="24"/>
      <c r="TK108" s="24"/>
      <c r="TL108" s="24"/>
      <c r="TM108" s="24"/>
      <c r="TN108" s="24"/>
      <c r="TO108" s="24"/>
      <c r="TP108" s="24"/>
      <c r="TQ108" s="24"/>
      <c r="TR108" s="24"/>
      <c r="TS108" s="24"/>
      <c r="TT108" s="24"/>
      <c r="TU108" s="24"/>
      <c r="TV108" s="24"/>
      <c r="TW108" s="24"/>
      <c r="TX108" s="24"/>
      <c r="TY108" s="24"/>
      <c r="TZ108" s="24"/>
      <c r="UA108" s="24"/>
      <c r="UB108" s="24"/>
      <c r="UC108" s="24"/>
      <c r="UD108" s="24"/>
      <c r="UE108" s="24"/>
      <c r="UF108" s="24"/>
      <c r="UG108" s="24"/>
      <c r="UH108" s="24"/>
      <c r="UI108" s="24"/>
      <c r="UJ108" s="24"/>
      <c r="UK108" s="24"/>
      <c r="UL108" s="24"/>
      <c r="UM108" s="24"/>
      <c r="UN108" s="24"/>
      <c r="UO108" s="24"/>
      <c r="UP108" s="24"/>
      <c r="UQ108" s="24"/>
      <c r="UR108" s="24"/>
      <c r="US108" s="24"/>
      <c r="UT108" s="24"/>
      <c r="UU108" s="24"/>
      <c r="UV108" s="24"/>
      <c r="UW108" s="24"/>
      <c r="UX108" s="24"/>
      <c r="UY108" s="24"/>
      <c r="UZ108" s="24"/>
      <c r="VA108" s="24"/>
      <c r="VB108" s="24"/>
      <c r="VC108" s="24"/>
      <c r="VD108" s="24"/>
      <c r="VE108" s="24"/>
      <c r="VF108" s="24"/>
      <c r="VG108" s="24"/>
      <c r="VH108" s="24"/>
      <c r="VI108" s="24"/>
      <c r="VJ108" s="24"/>
      <c r="VK108" s="24"/>
      <c r="VL108" s="24"/>
      <c r="VM108" s="24"/>
      <c r="VN108" s="24"/>
      <c r="VO108" s="24"/>
      <c r="VP108" s="24"/>
      <c r="VQ108" s="24"/>
      <c r="VR108" s="24"/>
      <c r="VS108" s="24"/>
      <c r="VT108" s="24"/>
      <c r="VU108" s="24"/>
      <c r="VV108" s="24"/>
      <c r="VW108" s="24"/>
      <c r="VX108" s="24"/>
      <c r="VY108" s="24"/>
      <c r="VZ108" s="24"/>
      <c r="WA108" s="24"/>
      <c r="WB108" s="24"/>
      <c r="WC108" s="24"/>
      <c r="WD108" s="24"/>
      <c r="WE108" s="24"/>
      <c r="WF108" s="24"/>
      <c r="WG108" s="24"/>
      <c r="WH108" s="24"/>
      <c r="WI108" s="24"/>
      <c r="WJ108" s="24"/>
      <c r="WK108" s="24"/>
      <c r="WL108" s="24"/>
      <c r="WM108" s="24"/>
      <c r="WN108" s="24"/>
      <c r="WO108" s="24"/>
      <c r="WP108" s="24"/>
      <c r="WQ108" s="24"/>
      <c r="WR108" s="24"/>
      <c r="WS108" s="24"/>
      <c r="WT108" s="24"/>
      <c r="WU108" s="24"/>
      <c r="WV108" s="24"/>
      <c r="WW108" s="24"/>
      <c r="WX108" s="24"/>
      <c r="WY108" s="24"/>
      <c r="WZ108" s="24"/>
      <c r="XA108" s="24"/>
      <c r="XB108" s="24"/>
      <c r="XC108" s="24"/>
      <c r="XD108" s="24"/>
      <c r="XE108" s="24"/>
      <c r="XF108" s="24"/>
      <c r="XG108" s="24"/>
      <c r="XH108" s="24"/>
      <c r="XI108" s="24"/>
      <c r="XJ108" s="24"/>
      <c r="XK108" s="24"/>
      <c r="XL108" s="24"/>
      <c r="XM108" s="24"/>
      <c r="XN108" s="24"/>
      <c r="XO108" s="24"/>
      <c r="XP108" s="24"/>
      <c r="XQ108" s="24"/>
      <c r="XR108" s="24"/>
      <c r="XS108" s="24"/>
      <c r="XT108" s="24"/>
      <c r="XU108" s="24"/>
      <c r="XV108" s="24"/>
      <c r="XW108" s="24"/>
      <c r="XX108" s="24"/>
      <c r="XY108" s="24"/>
      <c r="XZ108" s="24"/>
      <c r="YA108" s="24"/>
      <c r="YB108" s="24"/>
      <c r="YC108" s="24"/>
      <c r="YD108" s="24"/>
      <c r="YE108" s="24"/>
      <c r="YF108" s="24"/>
      <c r="YG108" s="24"/>
      <c r="YH108" s="24"/>
      <c r="YI108" s="24"/>
      <c r="YJ108" s="24"/>
      <c r="YK108" s="24"/>
      <c r="YL108" s="24"/>
      <c r="YM108" s="24"/>
      <c r="YN108" s="24"/>
      <c r="YO108" s="24"/>
      <c r="YP108" s="24"/>
      <c r="YQ108" s="24"/>
      <c r="YR108" s="24"/>
      <c r="YS108" s="24"/>
      <c r="YT108" s="24"/>
      <c r="YU108" s="24"/>
      <c r="YV108" s="24"/>
      <c r="YW108" s="24"/>
      <c r="YX108" s="24"/>
      <c r="YY108" s="24"/>
      <c r="YZ108" s="24"/>
      <c r="ZA108" s="24"/>
      <c r="ZB108" s="24"/>
      <c r="ZC108" s="24"/>
      <c r="ZD108" s="24"/>
      <c r="ZE108" s="24"/>
      <c r="ZF108" s="24"/>
      <c r="ZG108" s="24"/>
      <c r="ZH108" s="24"/>
      <c r="ZI108" s="24"/>
      <c r="ZJ108" s="24"/>
      <c r="ZK108" s="24"/>
      <c r="ZL108" s="24"/>
      <c r="ZM108" s="24"/>
      <c r="ZN108" s="24"/>
      <c r="ZO108" s="24"/>
      <c r="ZP108" s="24"/>
      <c r="ZQ108" s="24"/>
      <c r="ZR108" s="24"/>
      <c r="ZS108" s="24"/>
      <c r="ZT108" s="24"/>
      <c r="ZU108" s="24"/>
      <c r="ZV108" s="24"/>
      <c r="ZW108" s="24"/>
      <c r="ZX108" s="24"/>
      <c r="ZY108" s="24"/>
      <c r="ZZ108" s="24"/>
      <c r="AAA108" s="24"/>
      <c r="AAB108" s="24"/>
      <c r="AAC108" s="24"/>
      <c r="AAD108" s="24"/>
      <c r="AAE108" s="24"/>
      <c r="AAF108" s="24"/>
      <c r="AAG108" s="24"/>
      <c r="AAH108" s="24"/>
      <c r="AAI108" s="24"/>
      <c r="AAJ108" s="24"/>
      <c r="AAK108" s="24"/>
      <c r="AAL108" s="24"/>
      <c r="AAM108" s="24"/>
      <c r="AAN108" s="24"/>
      <c r="AAO108" s="24"/>
      <c r="AAP108" s="24"/>
      <c r="AAQ108" s="24"/>
      <c r="AAR108" s="24"/>
      <c r="AAS108" s="24"/>
      <c r="AAT108" s="24"/>
      <c r="AAU108" s="24"/>
      <c r="AAV108" s="24"/>
      <c r="AAW108" s="24"/>
      <c r="AAX108" s="24"/>
      <c r="AAY108" s="24"/>
      <c r="AAZ108" s="24"/>
      <c r="ABA108" s="24"/>
      <c r="ABB108" s="24"/>
      <c r="ABC108" s="24"/>
      <c r="ABD108" s="24"/>
      <c r="ABE108" s="24"/>
      <c r="ABF108" s="24"/>
      <c r="ABG108" s="24"/>
      <c r="ABH108" s="24"/>
      <c r="ABI108" s="24"/>
      <c r="ABJ108" s="24"/>
      <c r="ABK108" s="24"/>
      <c r="ABL108" s="24"/>
      <c r="ABM108" s="24"/>
      <c r="ABN108" s="24"/>
      <c r="ABO108" s="24"/>
      <c r="ABP108" s="24"/>
      <c r="ABQ108" s="24"/>
      <c r="ABR108" s="24"/>
      <c r="ABS108" s="24"/>
      <c r="ABT108" s="24"/>
      <c r="ABU108" s="24"/>
      <c r="ABV108" s="24"/>
      <c r="ABW108" s="24"/>
      <c r="ABX108" s="24"/>
      <c r="ABY108" s="24"/>
      <c r="ABZ108" s="24"/>
      <c r="ACA108" s="24"/>
      <c r="ACB108" s="24"/>
      <c r="ACC108" s="24"/>
      <c r="ACD108" s="24"/>
      <c r="ACE108" s="24"/>
      <c r="ACF108" s="24"/>
      <c r="ACG108" s="24"/>
      <c r="ACH108" s="24"/>
      <c r="ACI108" s="24"/>
      <c r="ACJ108" s="24"/>
      <c r="ACK108" s="24"/>
      <c r="ACL108" s="24"/>
      <c r="ACM108" s="24"/>
      <c r="ACN108" s="24"/>
      <c r="ACO108" s="24"/>
      <c r="ACP108" s="24"/>
      <c r="ACQ108" s="24"/>
      <c r="ACR108" s="24"/>
      <c r="ACS108" s="24"/>
      <c r="ACT108" s="24"/>
      <c r="ACU108" s="24"/>
      <c r="ACV108" s="24"/>
      <c r="ACW108" s="24"/>
      <c r="ACX108" s="24"/>
      <c r="ACY108" s="24"/>
      <c r="ACZ108" s="24"/>
      <c r="ADA108" s="24"/>
      <c r="ADB108" s="24"/>
      <c r="ADC108" s="24"/>
      <c r="ADD108" s="24"/>
      <c r="ADE108" s="24"/>
      <c r="ADF108" s="24"/>
      <c r="ADG108" s="24"/>
      <c r="ADH108" s="24"/>
      <c r="ADI108" s="24"/>
      <c r="ADJ108" s="24"/>
      <c r="ADK108" s="24"/>
      <c r="ADL108" s="24"/>
      <c r="ADM108" s="24"/>
      <c r="ADN108" s="24"/>
      <c r="ADO108" s="24"/>
      <c r="ADP108" s="24"/>
      <c r="ADQ108" s="24"/>
      <c r="ADR108" s="24"/>
      <c r="ADS108" s="24"/>
      <c r="ADT108" s="24"/>
      <c r="ADU108" s="24"/>
      <c r="ADV108" s="24"/>
      <c r="ADW108" s="24"/>
      <c r="ADX108" s="24"/>
      <c r="ADY108" s="24"/>
      <c r="ADZ108" s="24"/>
      <c r="AEA108" s="24"/>
      <c r="AEB108" s="24"/>
      <c r="AEC108" s="24"/>
      <c r="AED108" s="24"/>
      <c r="AEE108" s="24"/>
      <c r="AEF108" s="24"/>
      <c r="AEG108" s="24"/>
      <c r="AEH108" s="24"/>
      <c r="AEI108" s="24"/>
      <c r="AEJ108" s="24"/>
      <c r="AEK108" s="24"/>
      <c r="AEL108" s="24"/>
      <c r="AEM108" s="24"/>
      <c r="AEN108" s="24"/>
      <c r="AEO108" s="24"/>
      <c r="AEP108" s="24"/>
      <c r="AEQ108" s="24"/>
      <c r="AER108" s="24"/>
      <c r="AES108" s="24"/>
      <c r="AET108" s="24"/>
      <c r="AEU108" s="24"/>
      <c r="AEV108" s="24"/>
      <c r="AEW108" s="24"/>
      <c r="AEX108" s="24"/>
      <c r="AEY108" s="24"/>
      <c r="AEZ108" s="24"/>
      <c r="AFA108" s="24"/>
      <c r="AFB108" s="24"/>
      <c r="AFC108" s="24"/>
      <c r="AFD108" s="24"/>
      <c r="AFE108" s="24"/>
      <c r="AFF108" s="24"/>
      <c r="AFG108" s="24"/>
      <c r="AFH108" s="24"/>
      <c r="AFI108" s="24"/>
      <c r="AFJ108" s="24"/>
      <c r="AFK108" s="24"/>
      <c r="AFL108" s="24"/>
      <c r="AFM108" s="24"/>
      <c r="AFN108" s="24"/>
      <c r="AFO108" s="24"/>
      <c r="AFP108" s="24"/>
      <c r="AFQ108" s="24"/>
      <c r="AFR108" s="24"/>
      <c r="AFS108" s="24"/>
      <c r="AFT108" s="24"/>
      <c r="AFU108" s="24"/>
      <c r="AFV108" s="24"/>
      <c r="AFW108" s="24"/>
      <c r="AFX108" s="24"/>
      <c r="AFY108" s="24"/>
      <c r="AFZ108" s="24"/>
      <c r="AGA108" s="24"/>
      <c r="AGB108" s="24"/>
      <c r="AGC108" s="24"/>
      <c r="AGD108" s="24"/>
      <c r="AGE108" s="24"/>
      <c r="AGF108" s="24"/>
      <c r="AGG108" s="24"/>
      <c r="AGH108" s="24"/>
      <c r="AGI108" s="24"/>
      <c r="AGJ108" s="24"/>
      <c r="AGK108" s="24"/>
      <c r="AGL108" s="24"/>
      <c r="AGM108" s="24"/>
      <c r="AGN108" s="24"/>
      <c r="AGO108" s="24"/>
      <c r="AGP108" s="24"/>
      <c r="AGQ108" s="24"/>
      <c r="AGR108" s="24"/>
      <c r="AGS108" s="24"/>
      <c r="AGT108" s="24"/>
      <c r="AGU108" s="24"/>
      <c r="AGV108" s="24"/>
      <c r="AGW108" s="24"/>
      <c r="AGX108" s="24"/>
      <c r="AGY108" s="24"/>
      <c r="AGZ108" s="24"/>
      <c r="AHA108" s="24"/>
      <c r="AHB108" s="24"/>
      <c r="AHC108" s="24"/>
      <c r="AHD108" s="24"/>
      <c r="AHE108" s="24"/>
      <c r="AHF108" s="24"/>
      <c r="AHG108" s="24"/>
      <c r="AHH108" s="24"/>
      <c r="AHI108" s="24"/>
      <c r="AHJ108" s="24"/>
      <c r="AHK108" s="24"/>
      <c r="AHL108" s="24"/>
      <c r="AHM108" s="24"/>
      <c r="AHN108" s="24"/>
      <c r="AHO108" s="24"/>
      <c r="AHP108" s="24"/>
      <c r="AHQ108" s="24"/>
      <c r="AHR108" s="24"/>
      <c r="AHS108" s="24"/>
      <c r="AHT108" s="24"/>
      <c r="AHU108" s="24"/>
      <c r="AHV108" s="24"/>
      <c r="AHW108" s="24"/>
      <c r="AHX108" s="24"/>
      <c r="AHY108" s="24"/>
      <c r="AHZ108" s="24"/>
      <c r="AIA108" s="24"/>
      <c r="AIB108" s="24"/>
      <c r="AIC108" s="24"/>
      <c r="AID108" s="24"/>
      <c r="AIE108" s="24"/>
      <c r="AIF108" s="24"/>
      <c r="AIG108" s="24"/>
      <c r="AIH108" s="24"/>
      <c r="AII108" s="24"/>
      <c r="AIJ108" s="24"/>
      <c r="AIK108" s="24"/>
      <c r="AIL108" s="24"/>
      <c r="AIM108" s="24"/>
      <c r="AIN108" s="24"/>
      <c r="AIO108" s="24"/>
      <c r="AIP108" s="24"/>
      <c r="AIQ108" s="24"/>
      <c r="AIR108" s="24"/>
      <c r="AIS108" s="24"/>
      <c r="AIT108" s="24"/>
      <c r="AIU108" s="24"/>
      <c r="AIV108" s="24"/>
      <c r="AIW108" s="24"/>
      <c r="AIX108" s="24"/>
      <c r="AIY108" s="24"/>
      <c r="AIZ108" s="24"/>
      <c r="AJA108" s="24"/>
      <c r="AJB108" s="24"/>
      <c r="AJC108" s="24"/>
      <c r="AJD108" s="24"/>
      <c r="AJE108" s="24"/>
      <c r="AJF108" s="24"/>
      <c r="AJG108" s="24"/>
      <c r="AJH108" s="24"/>
      <c r="AJI108" s="24"/>
      <c r="AJJ108" s="24"/>
      <c r="AJK108" s="24"/>
      <c r="AJL108" s="24"/>
      <c r="AJM108" s="24"/>
      <c r="AJN108" s="24"/>
      <c r="AJO108" s="24"/>
      <c r="AJP108" s="24"/>
      <c r="AJQ108" s="24"/>
      <c r="AJR108" s="24"/>
      <c r="AJS108" s="24"/>
      <c r="AJT108" s="24"/>
      <c r="AJU108" s="24"/>
      <c r="AJV108" s="24"/>
      <c r="AJW108" s="24"/>
      <c r="AJX108" s="24"/>
      <c r="AJY108" s="24"/>
      <c r="AJZ108" s="24"/>
      <c r="AKA108" s="24"/>
      <c r="AKB108" s="24"/>
      <c r="AKC108" s="24"/>
      <c r="AKD108" s="24"/>
      <c r="AKE108" s="24"/>
      <c r="AKF108" s="24"/>
      <c r="AKG108" s="24"/>
      <c r="AKH108" s="24"/>
      <c r="AKI108" s="24"/>
      <c r="AKJ108" s="24"/>
      <c r="AKK108" s="24"/>
      <c r="AKL108" s="24"/>
      <c r="AKM108" s="24"/>
      <c r="AKN108" s="24"/>
      <c r="AKO108" s="24"/>
      <c r="AKP108" s="24"/>
      <c r="AKQ108" s="24"/>
      <c r="AKR108" s="24"/>
      <c r="AKS108" s="24"/>
      <c r="AKT108" s="24"/>
      <c r="AKU108" s="24"/>
      <c r="AKV108" s="24"/>
      <c r="AKW108" s="24"/>
      <c r="AKX108" s="24"/>
      <c r="AKY108" s="24"/>
      <c r="AKZ108" s="24"/>
      <c r="ALA108" s="24"/>
      <c r="ALB108" s="24"/>
      <c r="ALC108" s="24"/>
      <c r="ALD108" s="24"/>
      <c r="ALE108" s="24"/>
      <c r="ALF108" s="24"/>
      <c r="ALG108" s="24"/>
      <c r="ALH108" s="24"/>
      <c r="ALI108" s="24"/>
      <c r="ALJ108" s="24"/>
      <c r="ALK108" s="24"/>
      <c r="ALL108" s="24"/>
      <c r="ALM108" s="24"/>
      <c r="ALN108" s="24"/>
      <c r="ALO108" s="24"/>
      <c r="ALP108" s="24"/>
      <c r="ALQ108" s="24"/>
      <c r="ALR108" s="24"/>
      <c r="ALS108" s="24"/>
      <c r="ALT108" s="24"/>
      <c r="ALU108" s="24"/>
      <c r="ALV108" s="24"/>
      <c r="ALW108" s="24"/>
      <c r="ALX108" s="24"/>
      <c r="ALY108" s="24"/>
      <c r="ALZ108" s="24"/>
      <c r="AMA108" s="24"/>
      <c r="AMB108" s="24"/>
      <c r="AMC108" s="24"/>
    </row>
    <row r="109" spans="1:1017" s="61" customFormat="1" ht="33">
      <c r="A109" s="132" t="s">
        <v>292</v>
      </c>
      <c r="B109" s="133">
        <v>5213568</v>
      </c>
      <c r="C109" s="134" t="s">
        <v>295</v>
      </c>
      <c r="D109" s="133" t="s">
        <v>288</v>
      </c>
      <c r="E109" s="62" t="s">
        <v>101</v>
      </c>
      <c r="F109" s="112">
        <v>30</v>
      </c>
      <c r="G109" s="60">
        <v>1320.54</v>
      </c>
      <c r="H109" s="83">
        <f t="shared" ref="H109:H120" si="46">$K$6</f>
        <v>0.21229999999999999</v>
      </c>
      <c r="I109" s="60">
        <f t="shared" ref="I109:I111" si="47">ROUND(((H109+1)*G109),2)</f>
        <v>1600.89</v>
      </c>
      <c r="J109" s="60">
        <f t="shared" ref="J109:J111" si="48">TRUNC((G109*F109),2)</f>
        <v>39616.199999999997</v>
      </c>
      <c r="K109" s="60">
        <f t="shared" ref="K109:K111" si="49">TRUNC((I109*F109),2)</f>
        <v>48026.7</v>
      </c>
      <c r="L109" s="58"/>
      <c r="M109" s="24"/>
      <c r="N109" s="24"/>
      <c r="O109" s="24"/>
      <c r="P109" s="24"/>
      <c r="Q109" s="24"/>
      <c r="R109" s="24"/>
      <c r="S109" s="24"/>
      <c r="T109" s="24"/>
      <c r="U109" s="24"/>
      <c r="V109" s="24"/>
      <c r="W109" s="24"/>
      <c r="X109" s="24"/>
      <c r="Y109" s="24"/>
      <c r="Z109" s="24"/>
      <c r="AA109" s="24"/>
      <c r="AB109" s="24"/>
      <c r="AC109" s="24"/>
      <c r="AD109" s="24"/>
      <c r="AE109" s="24"/>
      <c r="AF109" s="24"/>
      <c r="AG109" s="24"/>
      <c r="AH109" s="24"/>
      <c r="AI109" s="24"/>
      <c r="AJ109" s="24"/>
      <c r="AK109" s="24"/>
      <c r="AL109" s="24"/>
      <c r="AM109" s="24"/>
      <c r="AN109" s="24"/>
      <c r="AO109" s="24"/>
      <c r="AP109" s="24"/>
      <c r="AQ109" s="24"/>
      <c r="AR109" s="24"/>
      <c r="AS109" s="24"/>
      <c r="AT109" s="24"/>
      <c r="AU109" s="24"/>
      <c r="AV109" s="24"/>
      <c r="AW109" s="24"/>
      <c r="AX109" s="24"/>
      <c r="AY109" s="24"/>
      <c r="AZ109" s="24"/>
      <c r="BA109" s="24"/>
      <c r="BB109" s="24"/>
      <c r="BC109" s="24"/>
      <c r="BD109" s="24"/>
      <c r="BE109" s="24"/>
      <c r="BF109" s="24"/>
      <c r="BG109" s="24"/>
      <c r="BH109" s="24"/>
      <c r="BI109" s="24"/>
      <c r="BJ109" s="24"/>
      <c r="BK109" s="24"/>
      <c r="BL109" s="24"/>
      <c r="BM109" s="24"/>
      <c r="BN109" s="24"/>
      <c r="BO109" s="24"/>
      <c r="BP109" s="24"/>
      <c r="BQ109" s="24"/>
      <c r="BR109" s="24"/>
      <c r="BS109" s="24"/>
      <c r="BT109" s="24"/>
      <c r="BU109" s="24"/>
      <c r="BV109" s="24"/>
      <c r="BW109" s="24"/>
      <c r="BX109" s="24"/>
      <c r="BY109" s="24"/>
      <c r="BZ109" s="24"/>
      <c r="CA109" s="24"/>
      <c r="CB109" s="24"/>
      <c r="CC109" s="24"/>
      <c r="CD109" s="24"/>
      <c r="CE109" s="24"/>
      <c r="CF109" s="24"/>
      <c r="CG109" s="24"/>
      <c r="CH109" s="24"/>
      <c r="CI109" s="24"/>
      <c r="CJ109" s="24"/>
      <c r="CK109" s="24"/>
      <c r="CL109" s="24"/>
      <c r="CM109" s="24"/>
      <c r="CN109" s="24"/>
      <c r="CO109" s="24"/>
      <c r="CP109" s="24"/>
      <c r="CQ109" s="24"/>
      <c r="CR109" s="24"/>
      <c r="CS109" s="24"/>
      <c r="CT109" s="24"/>
      <c r="CU109" s="24"/>
      <c r="CV109" s="24"/>
      <c r="CW109" s="24"/>
      <c r="CX109" s="24"/>
      <c r="CY109" s="24"/>
      <c r="CZ109" s="24"/>
      <c r="DA109" s="24"/>
      <c r="DB109" s="24"/>
      <c r="DC109" s="24"/>
      <c r="DD109" s="24"/>
      <c r="DE109" s="24"/>
      <c r="DF109" s="24"/>
      <c r="DG109" s="24"/>
      <c r="DH109" s="24"/>
      <c r="DI109" s="24"/>
      <c r="DJ109" s="24"/>
      <c r="DK109" s="24"/>
      <c r="DL109" s="24"/>
      <c r="DM109" s="24"/>
      <c r="DN109" s="24"/>
      <c r="DO109" s="24"/>
      <c r="DP109" s="24"/>
      <c r="DQ109" s="24"/>
      <c r="DR109" s="24"/>
      <c r="DS109" s="24"/>
      <c r="DT109" s="24"/>
      <c r="DU109" s="24"/>
      <c r="DV109" s="24"/>
      <c r="DW109" s="24"/>
      <c r="DX109" s="24"/>
      <c r="DY109" s="24"/>
      <c r="DZ109" s="24"/>
      <c r="EA109" s="24"/>
      <c r="EB109" s="24"/>
      <c r="EC109" s="24"/>
      <c r="ED109" s="24"/>
      <c r="EE109" s="24"/>
      <c r="EF109" s="24"/>
      <c r="EG109" s="24"/>
      <c r="EH109" s="24"/>
      <c r="EI109" s="24"/>
      <c r="EJ109" s="24"/>
      <c r="EK109" s="24"/>
      <c r="EL109" s="24"/>
      <c r="EM109" s="24"/>
      <c r="EN109" s="24"/>
      <c r="EO109" s="24"/>
      <c r="EP109" s="24"/>
      <c r="EQ109" s="24"/>
      <c r="ER109" s="24"/>
      <c r="ES109" s="24"/>
      <c r="ET109" s="24"/>
      <c r="EU109" s="24"/>
      <c r="EV109" s="24"/>
      <c r="EW109" s="24"/>
      <c r="EX109" s="24"/>
      <c r="EY109" s="24"/>
      <c r="EZ109" s="24"/>
      <c r="FA109" s="24"/>
      <c r="FB109" s="24"/>
      <c r="FC109" s="24"/>
      <c r="FD109" s="24"/>
      <c r="FE109" s="24"/>
      <c r="FF109" s="24"/>
      <c r="FG109" s="24"/>
      <c r="FH109" s="24"/>
      <c r="FI109" s="24"/>
      <c r="FJ109" s="24"/>
      <c r="FK109" s="24"/>
      <c r="FL109" s="24"/>
      <c r="FM109" s="24"/>
      <c r="FN109" s="24"/>
      <c r="FO109" s="24"/>
      <c r="FP109" s="24"/>
      <c r="FQ109" s="24"/>
      <c r="FR109" s="24"/>
      <c r="FS109" s="24"/>
      <c r="FT109" s="24"/>
      <c r="FU109" s="24"/>
      <c r="FV109" s="24"/>
      <c r="FW109" s="24"/>
      <c r="FX109" s="24"/>
      <c r="FY109" s="24"/>
      <c r="FZ109" s="24"/>
      <c r="GA109" s="24"/>
      <c r="GB109" s="24"/>
      <c r="GC109" s="24"/>
      <c r="GD109" s="24"/>
      <c r="GE109" s="24"/>
      <c r="GF109" s="24"/>
      <c r="GG109" s="24"/>
      <c r="GH109" s="24"/>
      <c r="GI109" s="24"/>
      <c r="GJ109" s="24"/>
      <c r="GK109" s="24"/>
      <c r="GL109" s="24"/>
      <c r="GM109" s="24"/>
      <c r="GN109" s="24"/>
      <c r="GO109" s="24"/>
      <c r="GP109" s="24"/>
      <c r="GQ109" s="24"/>
      <c r="GR109" s="24"/>
      <c r="GS109" s="24"/>
      <c r="GT109" s="24"/>
      <c r="GU109" s="24"/>
      <c r="GV109" s="24"/>
      <c r="GW109" s="24"/>
      <c r="GX109" s="24"/>
      <c r="GY109" s="24"/>
      <c r="GZ109" s="24"/>
      <c r="HA109" s="24"/>
      <c r="HB109" s="24"/>
      <c r="HC109" s="24"/>
      <c r="HD109" s="24"/>
      <c r="HE109" s="24"/>
      <c r="HF109" s="24"/>
      <c r="HG109" s="24"/>
      <c r="HH109" s="24"/>
      <c r="HI109" s="24"/>
      <c r="HJ109" s="24"/>
      <c r="HK109" s="24"/>
      <c r="HL109" s="24"/>
      <c r="HM109" s="24"/>
      <c r="HN109" s="24"/>
      <c r="HO109" s="24"/>
      <c r="HP109" s="24"/>
      <c r="HQ109" s="24"/>
      <c r="HR109" s="24"/>
      <c r="HS109" s="24"/>
      <c r="HT109" s="24"/>
      <c r="HU109" s="24"/>
      <c r="HV109" s="24"/>
      <c r="HW109" s="24"/>
      <c r="HX109" s="24"/>
      <c r="HY109" s="24"/>
      <c r="HZ109" s="24"/>
      <c r="IA109" s="24"/>
      <c r="IB109" s="24"/>
      <c r="IC109" s="24"/>
      <c r="ID109" s="24"/>
      <c r="IE109" s="24"/>
      <c r="IF109" s="24"/>
      <c r="IG109" s="24"/>
      <c r="IH109" s="24"/>
      <c r="II109" s="24"/>
      <c r="IJ109" s="24"/>
      <c r="IK109" s="24"/>
      <c r="IL109" s="24"/>
      <c r="IM109" s="24"/>
      <c r="IN109" s="24"/>
      <c r="IO109" s="24"/>
      <c r="IP109" s="24"/>
      <c r="IQ109" s="24"/>
      <c r="IR109" s="24"/>
      <c r="IS109" s="24"/>
      <c r="IT109" s="24"/>
      <c r="IU109" s="24"/>
      <c r="IV109" s="24"/>
      <c r="IW109" s="24"/>
      <c r="IX109" s="24"/>
      <c r="IY109" s="24"/>
      <c r="IZ109" s="24"/>
      <c r="JA109" s="24"/>
      <c r="JB109" s="24"/>
      <c r="JC109" s="24"/>
      <c r="JD109" s="24"/>
      <c r="JE109" s="24"/>
      <c r="JF109" s="24"/>
      <c r="JG109" s="24"/>
      <c r="JH109" s="24"/>
      <c r="JI109" s="24"/>
      <c r="JJ109" s="24"/>
      <c r="JK109" s="24"/>
      <c r="JL109" s="24"/>
      <c r="JM109" s="24"/>
      <c r="JN109" s="24"/>
      <c r="JO109" s="24"/>
      <c r="JP109" s="24"/>
      <c r="JQ109" s="24"/>
      <c r="JR109" s="24"/>
      <c r="JS109" s="24"/>
      <c r="JT109" s="24"/>
      <c r="JU109" s="24"/>
      <c r="JV109" s="24"/>
      <c r="JW109" s="24"/>
      <c r="JX109" s="24"/>
      <c r="JY109" s="24"/>
      <c r="JZ109" s="24"/>
      <c r="KA109" s="24"/>
      <c r="KB109" s="24"/>
      <c r="KC109" s="24"/>
      <c r="KD109" s="24"/>
      <c r="KE109" s="24"/>
      <c r="KF109" s="24"/>
      <c r="KG109" s="24"/>
      <c r="KH109" s="24"/>
      <c r="KI109" s="24"/>
      <c r="KJ109" s="24"/>
      <c r="KK109" s="24"/>
      <c r="KL109" s="24"/>
      <c r="KM109" s="24"/>
      <c r="KN109" s="24"/>
      <c r="KO109" s="24"/>
      <c r="KP109" s="24"/>
      <c r="KQ109" s="24"/>
      <c r="KR109" s="24"/>
      <c r="KS109" s="24"/>
      <c r="KT109" s="24"/>
      <c r="KU109" s="24"/>
      <c r="KV109" s="24"/>
      <c r="KW109" s="24"/>
      <c r="KX109" s="24"/>
      <c r="KY109" s="24"/>
      <c r="KZ109" s="24"/>
      <c r="LA109" s="24"/>
      <c r="LB109" s="24"/>
      <c r="LC109" s="24"/>
      <c r="LD109" s="24"/>
      <c r="LE109" s="24"/>
      <c r="LF109" s="24"/>
      <c r="LG109" s="24"/>
      <c r="LH109" s="24"/>
      <c r="LI109" s="24"/>
      <c r="LJ109" s="24"/>
      <c r="LK109" s="24"/>
      <c r="LL109" s="24"/>
      <c r="LM109" s="24"/>
      <c r="LN109" s="24"/>
      <c r="LO109" s="24"/>
      <c r="LP109" s="24"/>
      <c r="LQ109" s="24"/>
      <c r="LR109" s="24"/>
      <c r="LS109" s="24"/>
      <c r="LT109" s="24"/>
      <c r="LU109" s="24"/>
      <c r="LV109" s="24"/>
      <c r="LW109" s="24"/>
      <c r="LX109" s="24"/>
      <c r="LY109" s="24"/>
      <c r="LZ109" s="24"/>
      <c r="MA109" s="24"/>
      <c r="MB109" s="24"/>
      <c r="MC109" s="24"/>
      <c r="MD109" s="24"/>
      <c r="ME109" s="24"/>
      <c r="MF109" s="24"/>
      <c r="MG109" s="24"/>
      <c r="MH109" s="24"/>
      <c r="MI109" s="24"/>
      <c r="MJ109" s="24"/>
      <c r="MK109" s="24"/>
      <c r="ML109" s="24"/>
      <c r="MM109" s="24"/>
      <c r="MN109" s="24"/>
      <c r="MO109" s="24"/>
      <c r="MP109" s="24"/>
      <c r="MQ109" s="24"/>
      <c r="MR109" s="24"/>
      <c r="MS109" s="24"/>
      <c r="MT109" s="24"/>
      <c r="MU109" s="24"/>
      <c r="MV109" s="24"/>
      <c r="MW109" s="24"/>
      <c r="MX109" s="24"/>
      <c r="MY109" s="24"/>
      <c r="MZ109" s="24"/>
      <c r="NA109" s="24"/>
      <c r="NB109" s="24"/>
      <c r="NC109" s="24"/>
      <c r="ND109" s="24"/>
      <c r="NE109" s="24"/>
      <c r="NF109" s="24"/>
      <c r="NG109" s="24"/>
      <c r="NH109" s="24"/>
      <c r="NI109" s="24"/>
      <c r="NJ109" s="24"/>
      <c r="NK109" s="24"/>
      <c r="NL109" s="24"/>
      <c r="NM109" s="24"/>
      <c r="NN109" s="24"/>
      <c r="NO109" s="24"/>
      <c r="NP109" s="24"/>
      <c r="NQ109" s="24"/>
      <c r="NR109" s="24"/>
      <c r="NS109" s="24"/>
      <c r="NT109" s="24"/>
      <c r="NU109" s="24"/>
      <c r="NV109" s="24"/>
      <c r="NW109" s="24"/>
      <c r="NX109" s="24"/>
      <c r="NY109" s="24"/>
      <c r="NZ109" s="24"/>
      <c r="OA109" s="24"/>
      <c r="OB109" s="24"/>
      <c r="OC109" s="24"/>
      <c r="OD109" s="24"/>
      <c r="OE109" s="24"/>
      <c r="OF109" s="24"/>
      <c r="OG109" s="24"/>
      <c r="OH109" s="24"/>
      <c r="OI109" s="24"/>
      <c r="OJ109" s="24"/>
      <c r="OK109" s="24"/>
      <c r="OL109" s="24"/>
      <c r="OM109" s="24"/>
      <c r="ON109" s="24"/>
      <c r="OO109" s="24"/>
      <c r="OP109" s="24"/>
      <c r="OQ109" s="24"/>
      <c r="OR109" s="24"/>
      <c r="OS109" s="24"/>
      <c r="OT109" s="24"/>
      <c r="OU109" s="24"/>
      <c r="OV109" s="24"/>
      <c r="OW109" s="24"/>
      <c r="OX109" s="24"/>
      <c r="OY109" s="24"/>
      <c r="OZ109" s="24"/>
      <c r="PA109" s="24"/>
      <c r="PB109" s="24"/>
      <c r="PC109" s="24"/>
      <c r="PD109" s="24"/>
      <c r="PE109" s="24"/>
      <c r="PF109" s="24"/>
      <c r="PG109" s="24"/>
      <c r="PH109" s="24"/>
      <c r="PI109" s="24"/>
      <c r="PJ109" s="24"/>
      <c r="PK109" s="24"/>
      <c r="PL109" s="24"/>
      <c r="PM109" s="24"/>
      <c r="PN109" s="24"/>
      <c r="PO109" s="24"/>
      <c r="PP109" s="24"/>
      <c r="PQ109" s="24"/>
      <c r="PR109" s="24"/>
      <c r="PS109" s="24"/>
      <c r="PT109" s="24"/>
      <c r="PU109" s="24"/>
      <c r="PV109" s="24"/>
      <c r="PW109" s="24"/>
      <c r="PX109" s="24"/>
      <c r="PY109" s="24"/>
      <c r="PZ109" s="24"/>
      <c r="QA109" s="24"/>
      <c r="QB109" s="24"/>
      <c r="QC109" s="24"/>
      <c r="QD109" s="24"/>
      <c r="QE109" s="24"/>
      <c r="QF109" s="24"/>
      <c r="QG109" s="24"/>
      <c r="QH109" s="24"/>
      <c r="QI109" s="24"/>
      <c r="QJ109" s="24"/>
      <c r="QK109" s="24"/>
      <c r="QL109" s="24"/>
      <c r="QM109" s="24"/>
      <c r="QN109" s="24"/>
      <c r="QO109" s="24"/>
      <c r="QP109" s="24"/>
      <c r="QQ109" s="24"/>
      <c r="QR109" s="24"/>
      <c r="QS109" s="24"/>
      <c r="QT109" s="24"/>
      <c r="QU109" s="24"/>
      <c r="QV109" s="24"/>
      <c r="QW109" s="24"/>
      <c r="QX109" s="24"/>
      <c r="QY109" s="24"/>
      <c r="QZ109" s="24"/>
      <c r="RA109" s="24"/>
      <c r="RB109" s="24"/>
      <c r="RC109" s="24"/>
      <c r="RD109" s="24"/>
      <c r="RE109" s="24"/>
      <c r="RF109" s="24"/>
      <c r="RG109" s="24"/>
      <c r="RH109" s="24"/>
      <c r="RI109" s="24"/>
      <c r="RJ109" s="24"/>
      <c r="RK109" s="24"/>
      <c r="RL109" s="24"/>
      <c r="RM109" s="24"/>
      <c r="RN109" s="24"/>
      <c r="RO109" s="24"/>
      <c r="RP109" s="24"/>
      <c r="RQ109" s="24"/>
      <c r="RR109" s="24"/>
      <c r="RS109" s="24"/>
      <c r="RT109" s="24"/>
      <c r="RU109" s="24"/>
      <c r="RV109" s="24"/>
      <c r="RW109" s="24"/>
      <c r="RX109" s="24"/>
      <c r="RY109" s="24"/>
      <c r="RZ109" s="24"/>
      <c r="SA109" s="24"/>
      <c r="SB109" s="24"/>
      <c r="SC109" s="24"/>
      <c r="SD109" s="24"/>
      <c r="SE109" s="24"/>
      <c r="SF109" s="24"/>
      <c r="SG109" s="24"/>
      <c r="SH109" s="24"/>
      <c r="SI109" s="24"/>
      <c r="SJ109" s="24"/>
      <c r="SK109" s="24"/>
      <c r="SL109" s="24"/>
      <c r="SM109" s="24"/>
      <c r="SN109" s="24"/>
      <c r="SO109" s="24"/>
      <c r="SP109" s="24"/>
      <c r="SQ109" s="24"/>
      <c r="SR109" s="24"/>
      <c r="SS109" s="24"/>
      <c r="ST109" s="24"/>
      <c r="SU109" s="24"/>
      <c r="SV109" s="24"/>
      <c r="SW109" s="24"/>
      <c r="SX109" s="24"/>
      <c r="SY109" s="24"/>
      <c r="SZ109" s="24"/>
      <c r="TA109" s="24"/>
      <c r="TB109" s="24"/>
      <c r="TC109" s="24"/>
      <c r="TD109" s="24"/>
      <c r="TE109" s="24"/>
      <c r="TF109" s="24"/>
      <c r="TG109" s="24"/>
      <c r="TH109" s="24"/>
      <c r="TI109" s="24"/>
      <c r="TJ109" s="24"/>
      <c r="TK109" s="24"/>
      <c r="TL109" s="24"/>
      <c r="TM109" s="24"/>
      <c r="TN109" s="24"/>
      <c r="TO109" s="24"/>
      <c r="TP109" s="24"/>
      <c r="TQ109" s="24"/>
      <c r="TR109" s="24"/>
      <c r="TS109" s="24"/>
      <c r="TT109" s="24"/>
      <c r="TU109" s="24"/>
      <c r="TV109" s="24"/>
      <c r="TW109" s="24"/>
      <c r="TX109" s="24"/>
      <c r="TY109" s="24"/>
      <c r="TZ109" s="24"/>
      <c r="UA109" s="24"/>
      <c r="UB109" s="24"/>
      <c r="UC109" s="24"/>
      <c r="UD109" s="24"/>
      <c r="UE109" s="24"/>
      <c r="UF109" s="24"/>
      <c r="UG109" s="24"/>
      <c r="UH109" s="24"/>
      <c r="UI109" s="24"/>
      <c r="UJ109" s="24"/>
      <c r="UK109" s="24"/>
      <c r="UL109" s="24"/>
      <c r="UM109" s="24"/>
      <c r="UN109" s="24"/>
      <c r="UO109" s="24"/>
      <c r="UP109" s="24"/>
      <c r="UQ109" s="24"/>
      <c r="UR109" s="24"/>
      <c r="US109" s="24"/>
      <c r="UT109" s="24"/>
      <c r="UU109" s="24"/>
      <c r="UV109" s="24"/>
      <c r="UW109" s="24"/>
      <c r="UX109" s="24"/>
      <c r="UY109" s="24"/>
      <c r="UZ109" s="24"/>
      <c r="VA109" s="24"/>
      <c r="VB109" s="24"/>
      <c r="VC109" s="24"/>
      <c r="VD109" s="24"/>
      <c r="VE109" s="24"/>
      <c r="VF109" s="24"/>
      <c r="VG109" s="24"/>
      <c r="VH109" s="24"/>
      <c r="VI109" s="24"/>
      <c r="VJ109" s="24"/>
      <c r="VK109" s="24"/>
      <c r="VL109" s="24"/>
      <c r="VM109" s="24"/>
      <c r="VN109" s="24"/>
      <c r="VO109" s="24"/>
      <c r="VP109" s="24"/>
      <c r="VQ109" s="24"/>
      <c r="VR109" s="24"/>
      <c r="VS109" s="24"/>
      <c r="VT109" s="24"/>
      <c r="VU109" s="24"/>
      <c r="VV109" s="24"/>
      <c r="VW109" s="24"/>
      <c r="VX109" s="24"/>
      <c r="VY109" s="24"/>
      <c r="VZ109" s="24"/>
      <c r="WA109" s="24"/>
      <c r="WB109" s="24"/>
      <c r="WC109" s="24"/>
      <c r="WD109" s="24"/>
      <c r="WE109" s="24"/>
      <c r="WF109" s="24"/>
      <c r="WG109" s="24"/>
      <c r="WH109" s="24"/>
      <c r="WI109" s="24"/>
      <c r="WJ109" s="24"/>
      <c r="WK109" s="24"/>
      <c r="WL109" s="24"/>
      <c r="WM109" s="24"/>
      <c r="WN109" s="24"/>
      <c r="WO109" s="24"/>
      <c r="WP109" s="24"/>
      <c r="WQ109" s="24"/>
      <c r="WR109" s="24"/>
      <c r="WS109" s="24"/>
      <c r="WT109" s="24"/>
      <c r="WU109" s="24"/>
      <c r="WV109" s="24"/>
      <c r="WW109" s="24"/>
      <c r="WX109" s="24"/>
      <c r="WY109" s="24"/>
      <c r="WZ109" s="24"/>
      <c r="XA109" s="24"/>
      <c r="XB109" s="24"/>
      <c r="XC109" s="24"/>
      <c r="XD109" s="24"/>
      <c r="XE109" s="24"/>
      <c r="XF109" s="24"/>
      <c r="XG109" s="24"/>
      <c r="XH109" s="24"/>
      <c r="XI109" s="24"/>
      <c r="XJ109" s="24"/>
      <c r="XK109" s="24"/>
      <c r="XL109" s="24"/>
      <c r="XM109" s="24"/>
      <c r="XN109" s="24"/>
      <c r="XO109" s="24"/>
      <c r="XP109" s="24"/>
      <c r="XQ109" s="24"/>
      <c r="XR109" s="24"/>
      <c r="XS109" s="24"/>
      <c r="XT109" s="24"/>
      <c r="XU109" s="24"/>
      <c r="XV109" s="24"/>
      <c r="XW109" s="24"/>
      <c r="XX109" s="24"/>
      <c r="XY109" s="24"/>
      <c r="XZ109" s="24"/>
      <c r="YA109" s="24"/>
      <c r="YB109" s="24"/>
      <c r="YC109" s="24"/>
      <c r="YD109" s="24"/>
      <c r="YE109" s="24"/>
      <c r="YF109" s="24"/>
      <c r="YG109" s="24"/>
      <c r="YH109" s="24"/>
      <c r="YI109" s="24"/>
      <c r="YJ109" s="24"/>
      <c r="YK109" s="24"/>
      <c r="YL109" s="24"/>
      <c r="YM109" s="24"/>
      <c r="YN109" s="24"/>
      <c r="YO109" s="24"/>
      <c r="YP109" s="24"/>
      <c r="YQ109" s="24"/>
      <c r="YR109" s="24"/>
      <c r="YS109" s="24"/>
      <c r="YT109" s="24"/>
      <c r="YU109" s="24"/>
      <c r="YV109" s="24"/>
      <c r="YW109" s="24"/>
      <c r="YX109" s="24"/>
      <c r="YY109" s="24"/>
      <c r="YZ109" s="24"/>
      <c r="ZA109" s="24"/>
      <c r="ZB109" s="24"/>
      <c r="ZC109" s="24"/>
      <c r="ZD109" s="24"/>
      <c r="ZE109" s="24"/>
      <c r="ZF109" s="24"/>
      <c r="ZG109" s="24"/>
      <c r="ZH109" s="24"/>
      <c r="ZI109" s="24"/>
      <c r="ZJ109" s="24"/>
      <c r="ZK109" s="24"/>
      <c r="ZL109" s="24"/>
      <c r="ZM109" s="24"/>
      <c r="ZN109" s="24"/>
      <c r="ZO109" s="24"/>
      <c r="ZP109" s="24"/>
      <c r="ZQ109" s="24"/>
      <c r="ZR109" s="24"/>
      <c r="ZS109" s="24"/>
      <c r="ZT109" s="24"/>
      <c r="ZU109" s="24"/>
      <c r="ZV109" s="24"/>
      <c r="ZW109" s="24"/>
      <c r="ZX109" s="24"/>
      <c r="ZY109" s="24"/>
      <c r="ZZ109" s="24"/>
      <c r="AAA109" s="24"/>
      <c r="AAB109" s="24"/>
      <c r="AAC109" s="24"/>
      <c r="AAD109" s="24"/>
      <c r="AAE109" s="24"/>
      <c r="AAF109" s="24"/>
      <c r="AAG109" s="24"/>
      <c r="AAH109" s="24"/>
      <c r="AAI109" s="24"/>
      <c r="AAJ109" s="24"/>
      <c r="AAK109" s="24"/>
      <c r="AAL109" s="24"/>
      <c r="AAM109" s="24"/>
      <c r="AAN109" s="24"/>
      <c r="AAO109" s="24"/>
      <c r="AAP109" s="24"/>
      <c r="AAQ109" s="24"/>
      <c r="AAR109" s="24"/>
      <c r="AAS109" s="24"/>
      <c r="AAT109" s="24"/>
      <c r="AAU109" s="24"/>
      <c r="AAV109" s="24"/>
      <c r="AAW109" s="24"/>
      <c r="AAX109" s="24"/>
      <c r="AAY109" s="24"/>
      <c r="AAZ109" s="24"/>
      <c r="ABA109" s="24"/>
      <c r="ABB109" s="24"/>
      <c r="ABC109" s="24"/>
      <c r="ABD109" s="24"/>
      <c r="ABE109" s="24"/>
      <c r="ABF109" s="24"/>
      <c r="ABG109" s="24"/>
      <c r="ABH109" s="24"/>
      <c r="ABI109" s="24"/>
      <c r="ABJ109" s="24"/>
      <c r="ABK109" s="24"/>
      <c r="ABL109" s="24"/>
      <c r="ABM109" s="24"/>
      <c r="ABN109" s="24"/>
      <c r="ABO109" s="24"/>
      <c r="ABP109" s="24"/>
      <c r="ABQ109" s="24"/>
      <c r="ABR109" s="24"/>
      <c r="ABS109" s="24"/>
      <c r="ABT109" s="24"/>
      <c r="ABU109" s="24"/>
      <c r="ABV109" s="24"/>
      <c r="ABW109" s="24"/>
      <c r="ABX109" s="24"/>
      <c r="ABY109" s="24"/>
      <c r="ABZ109" s="24"/>
      <c r="ACA109" s="24"/>
      <c r="ACB109" s="24"/>
      <c r="ACC109" s="24"/>
      <c r="ACD109" s="24"/>
      <c r="ACE109" s="24"/>
      <c r="ACF109" s="24"/>
      <c r="ACG109" s="24"/>
      <c r="ACH109" s="24"/>
      <c r="ACI109" s="24"/>
      <c r="ACJ109" s="24"/>
      <c r="ACK109" s="24"/>
      <c r="ACL109" s="24"/>
      <c r="ACM109" s="24"/>
      <c r="ACN109" s="24"/>
      <c r="ACO109" s="24"/>
      <c r="ACP109" s="24"/>
      <c r="ACQ109" s="24"/>
      <c r="ACR109" s="24"/>
      <c r="ACS109" s="24"/>
      <c r="ACT109" s="24"/>
      <c r="ACU109" s="24"/>
      <c r="ACV109" s="24"/>
      <c r="ACW109" s="24"/>
      <c r="ACX109" s="24"/>
      <c r="ACY109" s="24"/>
      <c r="ACZ109" s="24"/>
      <c r="ADA109" s="24"/>
      <c r="ADB109" s="24"/>
      <c r="ADC109" s="24"/>
      <c r="ADD109" s="24"/>
      <c r="ADE109" s="24"/>
      <c r="ADF109" s="24"/>
      <c r="ADG109" s="24"/>
      <c r="ADH109" s="24"/>
      <c r="ADI109" s="24"/>
      <c r="ADJ109" s="24"/>
      <c r="ADK109" s="24"/>
      <c r="ADL109" s="24"/>
      <c r="ADM109" s="24"/>
      <c r="ADN109" s="24"/>
      <c r="ADO109" s="24"/>
      <c r="ADP109" s="24"/>
      <c r="ADQ109" s="24"/>
      <c r="ADR109" s="24"/>
      <c r="ADS109" s="24"/>
      <c r="ADT109" s="24"/>
      <c r="ADU109" s="24"/>
      <c r="ADV109" s="24"/>
      <c r="ADW109" s="24"/>
      <c r="ADX109" s="24"/>
      <c r="ADY109" s="24"/>
      <c r="ADZ109" s="24"/>
      <c r="AEA109" s="24"/>
      <c r="AEB109" s="24"/>
      <c r="AEC109" s="24"/>
      <c r="AED109" s="24"/>
      <c r="AEE109" s="24"/>
      <c r="AEF109" s="24"/>
      <c r="AEG109" s="24"/>
      <c r="AEH109" s="24"/>
      <c r="AEI109" s="24"/>
      <c r="AEJ109" s="24"/>
      <c r="AEK109" s="24"/>
      <c r="AEL109" s="24"/>
      <c r="AEM109" s="24"/>
      <c r="AEN109" s="24"/>
      <c r="AEO109" s="24"/>
      <c r="AEP109" s="24"/>
      <c r="AEQ109" s="24"/>
      <c r="AER109" s="24"/>
      <c r="AES109" s="24"/>
      <c r="AET109" s="24"/>
      <c r="AEU109" s="24"/>
      <c r="AEV109" s="24"/>
      <c r="AEW109" s="24"/>
      <c r="AEX109" s="24"/>
      <c r="AEY109" s="24"/>
      <c r="AEZ109" s="24"/>
      <c r="AFA109" s="24"/>
      <c r="AFB109" s="24"/>
      <c r="AFC109" s="24"/>
      <c r="AFD109" s="24"/>
      <c r="AFE109" s="24"/>
      <c r="AFF109" s="24"/>
      <c r="AFG109" s="24"/>
      <c r="AFH109" s="24"/>
      <c r="AFI109" s="24"/>
      <c r="AFJ109" s="24"/>
      <c r="AFK109" s="24"/>
      <c r="AFL109" s="24"/>
      <c r="AFM109" s="24"/>
      <c r="AFN109" s="24"/>
      <c r="AFO109" s="24"/>
      <c r="AFP109" s="24"/>
      <c r="AFQ109" s="24"/>
      <c r="AFR109" s="24"/>
      <c r="AFS109" s="24"/>
      <c r="AFT109" s="24"/>
      <c r="AFU109" s="24"/>
      <c r="AFV109" s="24"/>
      <c r="AFW109" s="24"/>
      <c r="AFX109" s="24"/>
      <c r="AFY109" s="24"/>
      <c r="AFZ109" s="24"/>
      <c r="AGA109" s="24"/>
      <c r="AGB109" s="24"/>
      <c r="AGC109" s="24"/>
      <c r="AGD109" s="24"/>
      <c r="AGE109" s="24"/>
      <c r="AGF109" s="24"/>
      <c r="AGG109" s="24"/>
      <c r="AGH109" s="24"/>
      <c r="AGI109" s="24"/>
      <c r="AGJ109" s="24"/>
      <c r="AGK109" s="24"/>
      <c r="AGL109" s="24"/>
      <c r="AGM109" s="24"/>
      <c r="AGN109" s="24"/>
      <c r="AGO109" s="24"/>
      <c r="AGP109" s="24"/>
      <c r="AGQ109" s="24"/>
      <c r="AGR109" s="24"/>
      <c r="AGS109" s="24"/>
      <c r="AGT109" s="24"/>
      <c r="AGU109" s="24"/>
      <c r="AGV109" s="24"/>
      <c r="AGW109" s="24"/>
      <c r="AGX109" s="24"/>
      <c r="AGY109" s="24"/>
      <c r="AGZ109" s="24"/>
      <c r="AHA109" s="24"/>
      <c r="AHB109" s="24"/>
      <c r="AHC109" s="24"/>
      <c r="AHD109" s="24"/>
      <c r="AHE109" s="24"/>
      <c r="AHF109" s="24"/>
      <c r="AHG109" s="24"/>
      <c r="AHH109" s="24"/>
      <c r="AHI109" s="24"/>
      <c r="AHJ109" s="24"/>
      <c r="AHK109" s="24"/>
      <c r="AHL109" s="24"/>
      <c r="AHM109" s="24"/>
      <c r="AHN109" s="24"/>
      <c r="AHO109" s="24"/>
      <c r="AHP109" s="24"/>
      <c r="AHQ109" s="24"/>
      <c r="AHR109" s="24"/>
      <c r="AHS109" s="24"/>
      <c r="AHT109" s="24"/>
      <c r="AHU109" s="24"/>
      <c r="AHV109" s="24"/>
      <c r="AHW109" s="24"/>
      <c r="AHX109" s="24"/>
      <c r="AHY109" s="24"/>
      <c r="AHZ109" s="24"/>
      <c r="AIA109" s="24"/>
      <c r="AIB109" s="24"/>
      <c r="AIC109" s="24"/>
      <c r="AID109" s="24"/>
      <c r="AIE109" s="24"/>
      <c r="AIF109" s="24"/>
      <c r="AIG109" s="24"/>
      <c r="AIH109" s="24"/>
      <c r="AII109" s="24"/>
      <c r="AIJ109" s="24"/>
      <c r="AIK109" s="24"/>
      <c r="AIL109" s="24"/>
      <c r="AIM109" s="24"/>
      <c r="AIN109" s="24"/>
      <c r="AIO109" s="24"/>
      <c r="AIP109" s="24"/>
      <c r="AIQ109" s="24"/>
      <c r="AIR109" s="24"/>
      <c r="AIS109" s="24"/>
      <c r="AIT109" s="24"/>
      <c r="AIU109" s="24"/>
      <c r="AIV109" s="24"/>
      <c r="AIW109" s="24"/>
      <c r="AIX109" s="24"/>
      <c r="AIY109" s="24"/>
      <c r="AIZ109" s="24"/>
      <c r="AJA109" s="24"/>
      <c r="AJB109" s="24"/>
      <c r="AJC109" s="24"/>
      <c r="AJD109" s="24"/>
      <c r="AJE109" s="24"/>
      <c r="AJF109" s="24"/>
      <c r="AJG109" s="24"/>
      <c r="AJH109" s="24"/>
      <c r="AJI109" s="24"/>
      <c r="AJJ109" s="24"/>
      <c r="AJK109" s="24"/>
      <c r="AJL109" s="24"/>
      <c r="AJM109" s="24"/>
      <c r="AJN109" s="24"/>
      <c r="AJO109" s="24"/>
      <c r="AJP109" s="24"/>
      <c r="AJQ109" s="24"/>
      <c r="AJR109" s="24"/>
      <c r="AJS109" s="24"/>
      <c r="AJT109" s="24"/>
      <c r="AJU109" s="24"/>
      <c r="AJV109" s="24"/>
      <c r="AJW109" s="24"/>
      <c r="AJX109" s="24"/>
      <c r="AJY109" s="24"/>
      <c r="AJZ109" s="24"/>
      <c r="AKA109" s="24"/>
      <c r="AKB109" s="24"/>
      <c r="AKC109" s="24"/>
      <c r="AKD109" s="24"/>
      <c r="AKE109" s="24"/>
      <c r="AKF109" s="24"/>
      <c r="AKG109" s="24"/>
      <c r="AKH109" s="24"/>
      <c r="AKI109" s="24"/>
      <c r="AKJ109" s="24"/>
      <c r="AKK109" s="24"/>
      <c r="AKL109" s="24"/>
      <c r="AKM109" s="24"/>
      <c r="AKN109" s="24"/>
      <c r="AKO109" s="24"/>
      <c r="AKP109" s="24"/>
      <c r="AKQ109" s="24"/>
      <c r="AKR109" s="24"/>
      <c r="AKS109" s="24"/>
      <c r="AKT109" s="24"/>
      <c r="AKU109" s="24"/>
      <c r="AKV109" s="24"/>
      <c r="AKW109" s="24"/>
      <c r="AKX109" s="24"/>
      <c r="AKY109" s="24"/>
      <c r="AKZ109" s="24"/>
      <c r="ALA109" s="24"/>
      <c r="ALB109" s="24"/>
      <c r="ALC109" s="24"/>
      <c r="ALD109" s="24"/>
      <c r="ALE109" s="24"/>
      <c r="ALF109" s="24"/>
      <c r="ALG109" s="24"/>
      <c r="ALH109" s="24"/>
      <c r="ALI109" s="24"/>
      <c r="ALJ109" s="24"/>
      <c r="ALK109" s="24"/>
      <c r="ALL109" s="24"/>
      <c r="ALM109" s="24"/>
      <c r="ALN109" s="24"/>
      <c r="ALO109" s="24"/>
      <c r="ALP109" s="24"/>
      <c r="ALQ109" s="24"/>
      <c r="ALR109" s="24"/>
      <c r="ALS109" s="24"/>
      <c r="ALT109" s="24"/>
      <c r="ALU109" s="24"/>
      <c r="ALV109" s="24"/>
      <c r="ALW109" s="24"/>
      <c r="ALX109" s="24"/>
      <c r="ALY109" s="24"/>
      <c r="ALZ109" s="24"/>
      <c r="AMA109" s="24"/>
      <c r="AMB109" s="24"/>
      <c r="AMC109" s="24"/>
    </row>
    <row r="110" spans="1:1017" s="61" customFormat="1" ht="33">
      <c r="A110" s="132" t="s">
        <v>296</v>
      </c>
      <c r="B110" s="133">
        <v>5213352</v>
      </c>
      <c r="C110" s="134" t="s">
        <v>297</v>
      </c>
      <c r="D110" s="133" t="s">
        <v>288</v>
      </c>
      <c r="E110" s="62" t="s">
        <v>47</v>
      </c>
      <c r="F110" s="112">
        <v>4</v>
      </c>
      <c r="G110" s="60">
        <v>1120.8699999999999</v>
      </c>
      <c r="H110" s="83">
        <f t="shared" si="46"/>
        <v>0.21229999999999999</v>
      </c>
      <c r="I110" s="60">
        <f t="shared" si="47"/>
        <v>1358.83</v>
      </c>
      <c r="J110" s="60">
        <f t="shared" si="48"/>
        <v>4483.4799999999996</v>
      </c>
      <c r="K110" s="60">
        <f t="shared" si="49"/>
        <v>5435.32</v>
      </c>
      <c r="L110" s="58"/>
      <c r="M110" s="24"/>
      <c r="N110" s="24"/>
      <c r="O110" s="24"/>
      <c r="P110" s="24"/>
      <c r="Q110" s="24"/>
      <c r="R110" s="24"/>
      <c r="S110" s="24"/>
      <c r="T110" s="24"/>
      <c r="U110" s="24"/>
      <c r="V110" s="24"/>
      <c r="W110" s="24"/>
      <c r="X110" s="24"/>
      <c r="Y110" s="24"/>
      <c r="Z110" s="24"/>
      <c r="AA110" s="24"/>
      <c r="AB110" s="24"/>
      <c r="AC110" s="24"/>
      <c r="AD110" s="24"/>
      <c r="AE110" s="24"/>
      <c r="AF110" s="24"/>
      <c r="AG110" s="24"/>
      <c r="AH110" s="24"/>
      <c r="AI110" s="24"/>
      <c r="AJ110" s="24"/>
      <c r="AK110" s="24"/>
      <c r="AL110" s="24"/>
      <c r="AM110" s="24"/>
      <c r="AN110" s="24"/>
      <c r="AO110" s="24"/>
      <c r="AP110" s="24"/>
      <c r="AQ110" s="24"/>
      <c r="AR110" s="24"/>
      <c r="AS110" s="24"/>
      <c r="AT110" s="24"/>
      <c r="AU110" s="24"/>
      <c r="AV110" s="24"/>
      <c r="AW110" s="24"/>
      <c r="AX110" s="24"/>
      <c r="AY110" s="24"/>
      <c r="AZ110" s="24"/>
      <c r="BA110" s="24"/>
      <c r="BB110" s="24"/>
      <c r="BC110" s="24"/>
      <c r="BD110" s="24"/>
      <c r="BE110" s="24"/>
      <c r="BF110" s="24"/>
      <c r="BG110" s="24"/>
      <c r="BH110" s="24"/>
      <c r="BI110" s="24"/>
      <c r="BJ110" s="24"/>
      <c r="BK110" s="24"/>
      <c r="BL110" s="24"/>
      <c r="BM110" s="24"/>
      <c r="BN110" s="24"/>
      <c r="BO110" s="24"/>
      <c r="BP110" s="24"/>
      <c r="BQ110" s="24"/>
      <c r="BR110" s="24"/>
      <c r="BS110" s="24"/>
      <c r="BT110" s="24"/>
      <c r="BU110" s="24"/>
      <c r="BV110" s="24"/>
      <c r="BW110" s="24"/>
      <c r="BX110" s="24"/>
      <c r="BY110" s="24"/>
      <c r="BZ110" s="24"/>
      <c r="CA110" s="24"/>
      <c r="CB110" s="24"/>
      <c r="CC110" s="24"/>
      <c r="CD110" s="24"/>
      <c r="CE110" s="24"/>
      <c r="CF110" s="24"/>
      <c r="CG110" s="24"/>
      <c r="CH110" s="24"/>
      <c r="CI110" s="24"/>
      <c r="CJ110" s="24"/>
      <c r="CK110" s="24"/>
      <c r="CL110" s="24"/>
      <c r="CM110" s="24"/>
      <c r="CN110" s="24"/>
      <c r="CO110" s="24"/>
      <c r="CP110" s="24"/>
      <c r="CQ110" s="24"/>
      <c r="CR110" s="24"/>
      <c r="CS110" s="24"/>
      <c r="CT110" s="24"/>
      <c r="CU110" s="24"/>
      <c r="CV110" s="24"/>
      <c r="CW110" s="24"/>
      <c r="CX110" s="24"/>
      <c r="CY110" s="24"/>
      <c r="CZ110" s="24"/>
      <c r="DA110" s="24"/>
      <c r="DB110" s="24"/>
      <c r="DC110" s="24"/>
      <c r="DD110" s="24"/>
      <c r="DE110" s="24"/>
      <c r="DF110" s="24"/>
      <c r="DG110" s="24"/>
      <c r="DH110" s="24"/>
      <c r="DI110" s="24"/>
      <c r="DJ110" s="24"/>
      <c r="DK110" s="24"/>
      <c r="DL110" s="24"/>
      <c r="DM110" s="24"/>
      <c r="DN110" s="24"/>
      <c r="DO110" s="24"/>
      <c r="DP110" s="24"/>
      <c r="DQ110" s="24"/>
      <c r="DR110" s="24"/>
      <c r="DS110" s="24"/>
      <c r="DT110" s="24"/>
      <c r="DU110" s="24"/>
      <c r="DV110" s="24"/>
      <c r="DW110" s="24"/>
      <c r="DX110" s="24"/>
      <c r="DY110" s="24"/>
      <c r="DZ110" s="24"/>
      <c r="EA110" s="24"/>
      <c r="EB110" s="24"/>
      <c r="EC110" s="24"/>
      <c r="ED110" s="24"/>
      <c r="EE110" s="24"/>
      <c r="EF110" s="24"/>
      <c r="EG110" s="24"/>
      <c r="EH110" s="24"/>
      <c r="EI110" s="24"/>
      <c r="EJ110" s="24"/>
      <c r="EK110" s="24"/>
      <c r="EL110" s="24"/>
      <c r="EM110" s="24"/>
      <c r="EN110" s="24"/>
      <c r="EO110" s="24"/>
      <c r="EP110" s="24"/>
      <c r="EQ110" s="24"/>
      <c r="ER110" s="24"/>
      <c r="ES110" s="24"/>
      <c r="ET110" s="24"/>
      <c r="EU110" s="24"/>
      <c r="EV110" s="24"/>
      <c r="EW110" s="24"/>
      <c r="EX110" s="24"/>
      <c r="EY110" s="24"/>
      <c r="EZ110" s="24"/>
      <c r="FA110" s="24"/>
      <c r="FB110" s="24"/>
      <c r="FC110" s="24"/>
      <c r="FD110" s="24"/>
      <c r="FE110" s="24"/>
      <c r="FF110" s="24"/>
      <c r="FG110" s="24"/>
      <c r="FH110" s="24"/>
      <c r="FI110" s="24"/>
      <c r="FJ110" s="24"/>
      <c r="FK110" s="24"/>
      <c r="FL110" s="24"/>
      <c r="FM110" s="24"/>
      <c r="FN110" s="24"/>
      <c r="FO110" s="24"/>
      <c r="FP110" s="24"/>
      <c r="FQ110" s="24"/>
      <c r="FR110" s="24"/>
      <c r="FS110" s="24"/>
      <c r="FT110" s="24"/>
      <c r="FU110" s="24"/>
      <c r="FV110" s="24"/>
      <c r="FW110" s="24"/>
      <c r="FX110" s="24"/>
      <c r="FY110" s="24"/>
      <c r="FZ110" s="24"/>
      <c r="GA110" s="24"/>
      <c r="GB110" s="24"/>
      <c r="GC110" s="24"/>
      <c r="GD110" s="24"/>
      <c r="GE110" s="24"/>
      <c r="GF110" s="24"/>
      <c r="GG110" s="24"/>
      <c r="GH110" s="24"/>
      <c r="GI110" s="24"/>
      <c r="GJ110" s="24"/>
      <c r="GK110" s="24"/>
      <c r="GL110" s="24"/>
      <c r="GM110" s="24"/>
      <c r="GN110" s="24"/>
      <c r="GO110" s="24"/>
      <c r="GP110" s="24"/>
      <c r="GQ110" s="24"/>
      <c r="GR110" s="24"/>
      <c r="GS110" s="24"/>
      <c r="GT110" s="24"/>
      <c r="GU110" s="24"/>
      <c r="GV110" s="24"/>
      <c r="GW110" s="24"/>
      <c r="GX110" s="24"/>
      <c r="GY110" s="24"/>
      <c r="GZ110" s="24"/>
      <c r="HA110" s="24"/>
      <c r="HB110" s="24"/>
      <c r="HC110" s="24"/>
      <c r="HD110" s="24"/>
      <c r="HE110" s="24"/>
      <c r="HF110" s="24"/>
      <c r="HG110" s="24"/>
      <c r="HH110" s="24"/>
      <c r="HI110" s="24"/>
      <c r="HJ110" s="24"/>
      <c r="HK110" s="24"/>
      <c r="HL110" s="24"/>
      <c r="HM110" s="24"/>
      <c r="HN110" s="24"/>
      <c r="HO110" s="24"/>
      <c r="HP110" s="24"/>
      <c r="HQ110" s="24"/>
      <c r="HR110" s="24"/>
      <c r="HS110" s="24"/>
      <c r="HT110" s="24"/>
      <c r="HU110" s="24"/>
      <c r="HV110" s="24"/>
      <c r="HW110" s="24"/>
      <c r="HX110" s="24"/>
      <c r="HY110" s="24"/>
      <c r="HZ110" s="24"/>
      <c r="IA110" s="24"/>
      <c r="IB110" s="24"/>
      <c r="IC110" s="24"/>
      <c r="ID110" s="24"/>
      <c r="IE110" s="24"/>
      <c r="IF110" s="24"/>
      <c r="IG110" s="24"/>
      <c r="IH110" s="24"/>
      <c r="II110" s="24"/>
      <c r="IJ110" s="24"/>
      <c r="IK110" s="24"/>
      <c r="IL110" s="24"/>
      <c r="IM110" s="24"/>
      <c r="IN110" s="24"/>
      <c r="IO110" s="24"/>
      <c r="IP110" s="24"/>
      <c r="IQ110" s="24"/>
      <c r="IR110" s="24"/>
      <c r="IS110" s="24"/>
      <c r="IT110" s="24"/>
      <c r="IU110" s="24"/>
      <c r="IV110" s="24"/>
      <c r="IW110" s="24"/>
      <c r="IX110" s="24"/>
      <c r="IY110" s="24"/>
      <c r="IZ110" s="24"/>
      <c r="JA110" s="24"/>
      <c r="JB110" s="24"/>
      <c r="JC110" s="24"/>
      <c r="JD110" s="24"/>
      <c r="JE110" s="24"/>
      <c r="JF110" s="24"/>
      <c r="JG110" s="24"/>
      <c r="JH110" s="24"/>
      <c r="JI110" s="24"/>
      <c r="JJ110" s="24"/>
      <c r="JK110" s="24"/>
      <c r="JL110" s="24"/>
      <c r="JM110" s="24"/>
      <c r="JN110" s="24"/>
      <c r="JO110" s="24"/>
      <c r="JP110" s="24"/>
      <c r="JQ110" s="24"/>
      <c r="JR110" s="24"/>
      <c r="JS110" s="24"/>
      <c r="JT110" s="24"/>
      <c r="JU110" s="24"/>
      <c r="JV110" s="24"/>
      <c r="JW110" s="24"/>
      <c r="JX110" s="24"/>
      <c r="JY110" s="24"/>
      <c r="JZ110" s="24"/>
      <c r="KA110" s="24"/>
      <c r="KB110" s="24"/>
      <c r="KC110" s="24"/>
      <c r="KD110" s="24"/>
      <c r="KE110" s="24"/>
      <c r="KF110" s="24"/>
      <c r="KG110" s="24"/>
      <c r="KH110" s="24"/>
      <c r="KI110" s="24"/>
      <c r="KJ110" s="24"/>
      <c r="KK110" s="24"/>
      <c r="KL110" s="24"/>
      <c r="KM110" s="24"/>
      <c r="KN110" s="24"/>
      <c r="KO110" s="24"/>
      <c r="KP110" s="24"/>
      <c r="KQ110" s="24"/>
      <c r="KR110" s="24"/>
      <c r="KS110" s="24"/>
      <c r="KT110" s="24"/>
      <c r="KU110" s="24"/>
      <c r="KV110" s="24"/>
      <c r="KW110" s="24"/>
      <c r="KX110" s="24"/>
      <c r="KY110" s="24"/>
      <c r="KZ110" s="24"/>
      <c r="LA110" s="24"/>
      <c r="LB110" s="24"/>
      <c r="LC110" s="24"/>
      <c r="LD110" s="24"/>
      <c r="LE110" s="24"/>
      <c r="LF110" s="24"/>
      <c r="LG110" s="24"/>
      <c r="LH110" s="24"/>
      <c r="LI110" s="24"/>
      <c r="LJ110" s="24"/>
      <c r="LK110" s="24"/>
      <c r="LL110" s="24"/>
      <c r="LM110" s="24"/>
      <c r="LN110" s="24"/>
      <c r="LO110" s="24"/>
      <c r="LP110" s="24"/>
      <c r="LQ110" s="24"/>
      <c r="LR110" s="24"/>
      <c r="LS110" s="24"/>
      <c r="LT110" s="24"/>
      <c r="LU110" s="24"/>
      <c r="LV110" s="24"/>
      <c r="LW110" s="24"/>
      <c r="LX110" s="24"/>
      <c r="LY110" s="24"/>
      <c r="LZ110" s="24"/>
      <c r="MA110" s="24"/>
      <c r="MB110" s="24"/>
      <c r="MC110" s="24"/>
      <c r="MD110" s="24"/>
      <c r="ME110" s="24"/>
      <c r="MF110" s="24"/>
      <c r="MG110" s="24"/>
      <c r="MH110" s="24"/>
      <c r="MI110" s="24"/>
      <c r="MJ110" s="24"/>
      <c r="MK110" s="24"/>
      <c r="ML110" s="24"/>
      <c r="MM110" s="24"/>
      <c r="MN110" s="24"/>
      <c r="MO110" s="24"/>
      <c r="MP110" s="24"/>
      <c r="MQ110" s="24"/>
      <c r="MR110" s="24"/>
      <c r="MS110" s="24"/>
      <c r="MT110" s="24"/>
      <c r="MU110" s="24"/>
      <c r="MV110" s="24"/>
      <c r="MW110" s="24"/>
      <c r="MX110" s="24"/>
      <c r="MY110" s="24"/>
      <c r="MZ110" s="24"/>
      <c r="NA110" s="24"/>
      <c r="NB110" s="24"/>
      <c r="NC110" s="24"/>
      <c r="ND110" s="24"/>
      <c r="NE110" s="24"/>
      <c r="NF110" s="24"/>
      <c r="NG110" s="24"/>
      <c r="NH110" s="24"/>
      <c r="NI110" s="24"/>
      <c r="NJ110" s="24"/>
      <c r="NK110" s="24"/>
      <c r="NL110" s="24"/>
      <c r="NM110" s="24"/>
      <c r="NN110" s="24"/>
      <c r="NO110" s="24"/>
      <c r="NP110" s="24"/>
      <c r="NQ110" s="24"/>
      <c r="NR110" s="24"/>
      <c r="NS110" s="24"/>
      <c r="NT110" s="24"/>
      <c r="NU110" s="24"/>
      <c r="NV110" s="24"/>
      <c r="NW110" s="24"/>
      <c r="NX110" s="24"/>
      <c r="NY110" s="24"/>
      <c r="NZ110" s="24"/>
      <c r="OA110" s="24"/>
      <c r="OB110" s="24"/>
      <c r="OC110" s="24"/>
      <c r="OD110" s="24"/>
      <c r="OE110" s="24"/>
      <c r="OF110" s="24"/>
      <c r="OG110" s="24"/>
      <c r="OH110" s="24"/>
      <c r="OI110" s="24"/>
      <c r="OJ110" s="24"/>
      <c r="OK110" s="24"/>
      <c r="OL110" s="24"/>
      <c r="OM110" s="24"/>
      <c r="ON110" s="24"/>
      <c r="OO110" s="24"/>
      <c r="OP110" s="24"/>
      <c r="OQ110" s="24"/>
      <c r="OR110" s="24"/>
      <c r="OS110" s="24"/>
      <c r="OT110" s="24"/>
      <c r="OU110" s="24"/>
      <c r="OV110" s="24"/>
      <c r="OW110" s="24"/>
      <c r="OX110" s="24"/>
      <c r="OY110" s="24"/>
      <c r="OZ110" s="24"/>
      <c r="PA110" s="24"/>
      <c r="PB110" s="24"/>
      <c r="PC110" s="24"/>
      <c r="PD110" s="24"/>
      <c r="PE110" s="24"/>
      <c r="PF110" s="24"/>
      <c r="PG110" s="24"/>
      <c r="PH110" s="24"/>
      <c r="PI110" s="24"/>
      <c r="PJ110" s="24"/>
      <c r="PK110" s="24"/>
      <c r="PL110" s="24"/>
      <c r="PM110" s="24"/>
      <c r="PN110" s="24"/>
      <c r="PO110" s="24"/>
      <c r="PP110" s="24"/>
      <c r="PQ110" s="24"/>
      <c r="PR110" s="24"/>
      <c r="PS110" s="24"/>
      <c r="PT110" s="24"/>
      <c r="PU110" s="24"/>
      <c r="PV110" s="24"/>
      <c r="PW110" s="24"/>
      <c r="PX110" s="24"/>
      <c r="PY110" s="24"/>
      <c r="PZ110" s="24"/>
      <c r="QA110" s="24"/>
      <c r="QB110" s="24"/>
      <c r="QC110" s="24"/>
      <c r="QD110" s="24"/>
      <c r="QE110" s="24"/>
      <c r="QF110" s="24"/>
      <c r="QG110" s="24"/>
      <c r="QH110" s="24"/>
      <c r="QI110" s="24"/>
      <c r="QJ110" s="24"/>
      <c r="QK110" s="24"/>
      <c r="QL110" s="24"/>
      <c r="QM110" s="24"/>
      <c r="QN110" s="24"/>
      <c r="QO110" s="24"/>
      <c r="QP110" s="24"/>
      <c r="QQ110" s="24"/>
      <c r="QR110" s="24"/>
      <c r="QS110" s="24"/>
      <c r="QT110" s="24"/>
      <c r="QU110" s="24"/>
      <c r="QV110" s="24"/>
      <c r="QW110" s="24"/>
      <c r="QX110" s="24"/>
      <c r="QY110" s="24"/>
      <c r="QZ110" s="24"/>
      <c r="RA110" s="24"/>
      <c r="RB110" s="24"/>
      <c r="RC110" s="24"/>
      <c r="RD110" s="24"/>
      <c r="RE110" s="24"/>
      <c r="RF110" s="24"/>
      <c r="RG110" s="24"/>
      <c r="RH110" s="24"/>
      <c r="RI110" s="24"/>
      <c r="RJ110" s="24"/>
      <c r="RK110" s="24"/>
      <c r="RL110" s="24"/>
      <c r="RM110" s="24"/>
      <c r="RN110" s="24"/>
      <c r="RO110" s="24"/>
      <c r="RP110" s="24"/>
      <c r="RQ110" s="24"/>
      <c r="RR110" s="24"/>
      <c r="RS110" s="24"/>
      <c r="RT110" s="24"/>
      <c r="RU110" s="24"/>
      <c r="RV110" s="24"/>
      <c r="RW110" s="24"/>
      <c r="RX110" s="24"/>
      <c r="RY110" s="24"/>
      <c r="RZ110" s="24"/>
      <c r="SA110" s="24"/>
      <c r="SB110" s="24"/>
      <c r="SC110" s="24"/>
      <c r="SD110" s="24"/>
      <c r="SE110" s="24"/>
      <c r="SF110" s="24"/>
      <c r="SG110" s="24"/>
      <c r="SH110" s="24"/>
      <c r="SI110" s="24"/>
      <c r="SJ110" s="24"/>
      <c r="SK110" s="24"/>
      <c r="SL110" s="24"/>
      <c r="SM110" s="24"/>
      <c r="SN110" s="24"/>
      <c r="SO110" s="24"/>
      <c r="SP110" s="24"/>
      <c r="SQ110" s="24"/>
      <c r="SR110" s="24"/>
      <c r="SS110" s="24"/>
      <c r="ST110" s="24"/>
      <c r="SU110" s="24"/>
      <c r="SV110" s="24"/>
      <c r="SW110" s="24"/>
      <c r="SX110" s="24"/>
      <c r="SY110" s="24"/>
      <c r="SZ110" s="24"/>
      <c r="TA110" s="24"/>
      <c r="TB110" s="24"/>
      <c r="TC110" s="24"/>
      <c r="TD110" s="24"/>
      <c r="TE110" s="24"/>
      <c r="TF110" s="24"/>
      <c r="TG110" s="24"/>
      <c r="TH110" s="24"/>
      <c r="TI110" s="24"/>
      <c r="TJ110" s="24"/>
      <c r="TK110" s="24"/>
      <c r="TL110" s="24"/>
      <c r="TM110" s="24"/>
      <c r="TN110" s="24"/>
      <c r="TO110" s="24"/>
      <c r="TP110" s="24"/>
      <c r="TQ110" s="24"/>
      <c r="TR110" s="24"/>
      <c r="TS110" s="24"/>
      <c r="TT110" s="24"/>
      <c r="TU110" s="24"/>
      <c r="TV110" s="24"/>
      <c r="TW110" s="24"/>
      <c r="TX110" s="24"/>
      <c r="TY110" s="24"/>
      <c r="TZ110" s="24"/>
      <c r="UA110" s="24"/>
      <c r="UB110" s="24"/>
      <c r="UC110" s="24"/>
      <c r="UD110" s="24"/>
      <c r="UE110" s="24"/>
      <c r="UF110" s="24"/>
      <c r="UG110" s="24"/>
      <c r="UH110" s="24"/>
      <c r="UI110" s="24"/>
      <c r="UJ110" s="24"/>
      <c r="UK110" s="24"/>
      <c r="UL110" s="24"/>
      <c r="UM110" s="24"/>
      <c r="UN110" s="24"/>
      <c r="UO110" s="24"/>
      <c r="UP110" s="24"/>
      <c r="UQ110" s="24"/>
      <c r="UR110" s="24"/>
      <c r="US110" s="24"/>
      <c r="UT110" s="24"/>
      <c r="UU110" s="24"/>
      <c r="UV110" s="24"/>
      <c r="UW110" s="24"/>
      <c r="UX110" s="24"/>
      <c r="UY110" s="24"/>
      <c r="UZ110" s="24"/>
      <c r="VA110" s="24"/>
      <c r="VB110" s="24"/>
      <c r="VC110" s="24"/>
      <c r="VD110" s="24"/>
      <c r="VE110" s="24"/>
      <c r="VF110" s="24"/>
      <c r="VG110" s="24"/>
      <c r="VH110" s="24"/>
      <c r="VI110" s="24"/>
      <c r="VJ110" s="24"/>
      <c r="VK110" s="24"/>
      <c r="VL110" s="24"/>
      <c r="VM110" s="24"/>
      <c r="VN110" s="24"/>
      <c r="VO110" s="24"/>
      <c r="VP110" s="24"/>
      <c r="VQ110" s="24"/>
      <c r="VR110" s="24"/>
      <c r="VS110" s="24"/>
      <c r="VT110" s="24"/>
      <c r="VU110" s="24"/>
      <c r="VV110" s="24"/>
      <c r="VW110" s="24"/>
      <c r="VX110" s="24"/>
      <c r="VY110" s="24"/>
      <c r="VZ110" s="24"/>
      <c r="WA110" s="24"/>
      <c r="WB110" s="24"/>
      <c r="WC110" s="24"/>
      <c r="WD110" s="24"/>
      <c r="WE110" s="24"/>
      <c r="WF110" s="24"/>
      <c r="WG110" s="24"/>
      <c r="WH110" s="24"/>
      <c r="WI110" s="24"/>
      <c r="WJ110" s="24"/>
      <c r="WK110" s="24"/>
      <c r="WL110" s="24"/>
      <c r="WM110" s="24"/>
      <c r="WN110" s="24"/>
      <c r="WO110" s="24"/>
      <c r="WP110" s="24"/>
      <c r="WQ110" s="24"/>
      <c r="WR110" s="24"/>
      <c r="WS110" s="24"/>
      <c r="WT110" s="24"/>
      <c r="WU110" s="24"/>
      <c r="WV110" s="24"/>
      <c r="WW110" s="24"/>
      <c r="WX110" s="24"/>
      <c r="WY110" s="24"/>
      <c r="WZ110" s="24"/>
      <c r="XA110" s="24"/>
      <c r="XB110" s="24"/>
      <c r="XC110" s="24"/>
      <c r="XD110" s="24"/>
      <c r="XE110" s="24"/>
      <c r="XF110" s="24"/>
      <c r="XG110" s="24"/>
      <c r="XH110" s="24"/>
      <c r="XI110" s="24"/>
      <c r="XJ110" s="24"/>
      <c r="XK110" s="24"/>
      <c r="XL110" s="24"/>
      <c r="XM110" s="24"/>
      <c r="XN110" s="24"/>
      <c r="XO110" s="24"/>
      <c r="XP110" s="24"/>
      <c r="XQ110" s="24"/>
      <c r="XR110" s="24"/>
      <c r="XS110" s="24"/>
      <c r="XT110" s="24"/>
      <c r="XU110" s="24"/>
      <c r="XV110" s="24"/>
      <c r="XW110" s="24"/>
      <c r="XX110" s="24"/>
      <c r="XY110" s="24"/>
      <c r="XZ110" s="24"/>
      <c r="YA110" s="24"/>
      <c r="YB110" s="24"/>
      <c r="YC110" s="24"/>
      <c r="YD110" s="24"/>
      <c r="YE110" s="24"/>
      <c r="YF110" s="24"/>
      <c r="YG110" s="24"/>
      <c r="YH110" s="24"/>
      <c r="YI110" s="24"/>
      <c r="YJ110" s="24"/>
      <c r="YK110" s="24"/>
      <c r="YL110" s="24"/>
      <c r="YM110" s="24"/>
      <c r="YN110" s="24"/>
      <c r="YO110" s="24"/>
      <c r="YP110" s="24"/>
      <c r="YQ110" s="24"/>
      <c r="YR110" s="24"/>
      <c r="YS110" s="24"/>
      <c r="YT110" s="24"/>
      <c r="YU110" s="24"/>
      <c r="YV110" s="24"/>
      <c r="YW110" s="24"/>
      <c r="YX110" s="24"/>
      <c r="YY110" s="24"/>
      <c r="YZ110" s="24"/>
      <c r="ZA110" s="24"/>
      <c r="ZB110" s="24"/>
      <c r="ZC110" s="24"/>
      <c r="ZD110" s="24"/>
      <c r="ZE110" s="24"/>
      <c r="ZF110" s="24"/>
      <c r="ZG110" s="24"/>
      <c r="ZH110" s="24"/>
      <c r="ZI110" s="24"/>
      <c r="ZJ110" s="24"/>
      <c r="ZK110" s="24"/>
      <c r="ZL110" s="24"/>
      <c r="ZM110" s="24"/>
      <c r="ZN110" s="24"/>
      <c r="ZO110" s="24"/>
      <c r="ZP110" s="24"/>
      <c r="ZQ110" s="24"/>
      <c r="ZR110" s="24"/>
      <c r="ZS110" s="24"/>
      <c r="ZT110" s="24"/>
      <c r="ZU110" s="24"/>
      <c r="ZV110" s="24"/>
      <c r="ZW110" s="24"/>
      <c r="ZX110" s="24"/>
      <c r="ZY110" s="24"/>
      <c r="ZZ110" s="24"/>
      <c r="AAA110" s="24"/>
      <c r="AAB110" s="24"/>
      <c r="AAC110" s="24"/>
      <c r="AAD110" s="24"/>
      <c r="AAE110" s="24"/>
      <c r="AAF110" s="24"/>
      <c r="AAG110" s="24"/>
      <c r="AAH110" s="24"/>
      <c r="AAI110" s="24"/>
      <c r="AAJ110" s="24"/>
      <c r="AAK110" s="24"/>
      <c r="AAL110" s="24"/>
      <c r="AAM110" s="24"/>
      <c r="AAN110" s="24"/>
      <c r="AAO110" s="24"/>
      <c r="AAP110" s="24"/>
      <c r="AAQ110" s="24"/>
      <c r="AAR110" s="24"/>
      <c r="AAS110" s="24"/>
      <c r="AAT110" s="24"/>
      <c r="AAU110" s="24"/>
      <c r="AAV110" s="24"/>
      <c r="AAW110" s="24"/>
      <c r="AAX110" s="24"/>
      <c r="AAY110" s="24"/>
      <c r="AAZ110" s="24"/>
      <c r="ABA110" s="24"/>
      <c r="ABB110" s="24"/>
      <c r="ABC110" s="24"/>
      <c r="ABD110" s="24"/>
      <c r="ABE110" s="24"/>
      <c r="ABF110" s="24"/>
      <c r="ABG110" s="24"/>
      <c r="ABH110" s="24"/>
      <c r="ABI110" s="24"/>
      <c r="ABJ110" s="24"/>
      <c r="ABK110" s="24"/>
      <c r="ABL110" s="24"/>
      <c r="ABM110" s="24"/>
      <c r="ABN110" s="24"/>
      <c r="ABO110" s="24"/>
      <c r="ABP110" s="24"/>
      <c r="ABQ110" s="24"/>
      <c r="ABR110" s="24"/>
      <c r="ABS110" s="24"/>
      <c r="ABT110" s="24"/>
      <c r="ABU110" s="24"/>
      <c r="ABV110" s="24"/>
      <c r="ABW110" s="24"/>
      <c r="ABX110" s="24"/>
      <c r="ABY110" s="24"/>
      <c r="ABZ110" s="24"/>
      <c r="ACA110" s="24"/>
      <c r="ACB110" s="24"/>
      <c r="ACC110" s="24"/>
      <c r="ACD110" s="24"/>
      <c r="ACE110" s="24"/>
      <c r="ACF110" s="24"/>
      <c r="ACG110" s="24"/>
      <c r="ACH110" s="24"/>
      <c r="ACI110" s="24"/>
      <c r="ACJ110" s="24"/>
      <c r="ACK110" s="24"/>
      <c r="ACL110" s="24"/>
      <c r="ACM110" s="24"/>
      <c r="ACN110" s="24"/>
      <c r="ACO110" s="24"/>
      <c r="ACP110" s="24"/>
      <c r="ACQ110" s="24"/>
      <c r="ACR110" s="24"/>
      <c r="ACS110" s="24"/>
      <c r="ACT110" s="24"/>
      <c r="ACU110" s="24"/>
      <c r="ACV110" s="24"/>
      <c r="ACW110" s="24"/>
      <c r="ACX110" s="24"/>
      <c r="ACY110" s="24"/>
      <c r="ACZ110" s="24"/>
      <c r="ADA110" s="24"/>
      <c r="ADB110" s="24"/>
      <c r="ADC110" s="24"/>
      <c r="ADD110" s="24"/>
      <c r="ADE110" s="24"/>
      <c r="ADF110" s="24"/>
      <c r="ADG110" s="24"/>
      <c r="ADH110" s="24"/>
      <c r="ADI110" s="24"/>
      <c r="ADJ110" s="24"/>
      <c r="ADK110" s="24"/>
      <c r="ADL110" s="24"/>
      <c r="ADM110" s="24"/>
      <c r="ADN110" s="24"/>
      <c r="ADO110" s="24"/>
      <c r="ADP110" s="24"/>
      <c r="ADQ110" s="24"/>
      <c r="ADR110" s="24"/>
      <c r="ADS110" s="24"/>
      <c r="ADT110" s="24"/>
      <c r="ADU110" s="24"/>
      <c r="ADV110" s="24"/>
      <c r="ADW110" s="24"/>
      <c r="ADX110" s="24"/>
      <c r="ADY110" s="24"/>
      <c r="ADZ110" s="24"/>
      <c r="AEA110" s="24"/>
      <c r="AEB110" s="24"/>
      <c r="AEC110" s="24"/>
      <c r="AED110" s="24"/>
      <c r="AEE110" s="24"/>
      <c r="AEF110" s="24"/>
      <c r="AEG110" s="24"/>
      <c r="AEH110" s="24"/>
      <c r="AEI110" s="24"/>
      <c r="AEJ110" s="24"/>
      <c r="AEK110" s="24"/>
      <c r="AEL110" s="24"/>
      <c r="AEM110" s="24"/>
      <c r="AEN110" s="24"/>
      <c r="AEO110" s="24"/>
      <c r="AEP110" s="24"/>
      <c r="AEQ110" s="24"/>
      <c r="AER110" s="24"/>
      <c r="AES110" s="24"/>
      <c r="AET110" s="24"/>
      <c r="AEU110" s="24"/>
      <c r="AEV110" s="24"/>
      <c r="AEW110" s="24"/>
      <c r="AEX110" s="24"/>
      <c r="AEY110" s="24"/>
      <c r="AEZ110" s="24"/>
      <c r="AFA110" s="24"/>
      <c r="AFB110" s="24"/>
      <c r="AFC110" s="24"/>
      <c r="AFD110" s="24"/>
      <c r="AFE110" s="24"/>
      <c r="AFF110" s="24"/>
      <c r="AFG110" s="24"/>
      <c r="AFH110" s="24"/>
      <c r="AFI110" s="24"/>
      <c r="AFJ110" s="24"/>
      <c r="AFK110" s="24"/>
      <c r="AFL110" s="24"/>
      <c r="AFM110" s="24"/>
      <c r="AFN110" s="24"/>
      <c r="AFO110" s="24"/>
      <c r="AFP110" s="24"/>
      <c r="AFQ110" s="24"/>
      <c r="AFR110" s="24"/>
      <c r="AFS110" s="24"/>
      <c r="AFT110" s="24"/>
      <c r="AFU110" s="24"/>
      <c r="AFV110" s="24"/>
      <c r="AFW110" s="24"/>
      <c r="AFX110" s="24"/>
      <c r="AFY110" s="24"/>
      <c r="AFZ110" s="24"/>
      <c r="AGA110" s="24"/>
      <c r="AGB110" s="24"/>
      <c r="AGC110" s="24"/>
      <c r="AGD110" s="24"/>
      <c r="AGE110" s="24"/>
      <c r="AGF110" s="24"/>
      <c r="AGG110" s="24"/>
      <c r="AGH110" s="24"/>
      <c r="AGI110" s="24"/>
      <c r="AGJ110" s="24"/>
      <c r="AGK110" s="24"/>
      <c r="AGL110" s="24"/>
      <c r="AGM110" s="24"/>
      <c r="AGN110" s="24"/>
      <c r="AGO110" s="24"/>
      <c r="AGP110" s="24"/>
      <c r="AGQ110" s="24"/>
      <c r="AGR110" s="24"/>
      <c r="AGS110" s="24"/>
      <c r="AGT110" s="24"/>
      <c r="AGU110" s="24"/>
      <c r="AGV110" s="24"/>
      <c r="AGW110" s="24"/>
      <c r="AGX110" s="24"/>
      <c r="AGY110" s="24"/>
      <c r="AGZ110" s="24"/>
      <c r="AHA110" s="24"/>
      <c r="AHB110" s="24"/>
      <c r="AHC110" s="24"/>
      <c r="AHD110" s="24"/>
      <c r="AHE110" s="24"/>
      <c r="AHF110" s="24"/>
      <c r="AHG110" s="24"/>
      <c r="AHH110" s="24"/>
      <c r="AHI110" s="24"/>
      <c r="AHJ110" s="24"/>
      <c r="AHK110" s="24"/>
      <c r="AHL110" s="24"/>
      <c r="AHM110" s="24"/>
      <c r="AHN110" s="24"/>
      <c r="AHO110" s="24"/>
      <c r="AHP110" s="24"/>
      <c r="AHQ110" s="24"/>
      <c r="AHR110" s="24"/>
      <c r="AHS110" s="24"/>
      <c r="AHT110" s="24"/>
      <c r="AHU110" s="24"/>
      <c r="AHV110" s="24"/>
      <c r="AHW110" s="24"/>
      <c r="AHX110" s="24"/>
      <c r="AHY110" s="24"/>
      <c r="AHZ110" s="24"/>
      <c r="AIA110" s="24"/>
      <c r="AIB110" s="24"/>
      <c r="AIC110" s="24"/>
      <c r="AID110" s="24"/>
      <c r="AIE110" s="24"/>
      <c r="AIF110" s="24"/>
      <c r="AIG110" s="24"/>
      <c r="AIH110" s="24"/>
      <c r="AII110" s="24"/>
      <c r="AIJ110" s="24"/>
      <c r="AIK110" s="24"/>
      <c r="AIL110" s="24"/>
      <c r="AIM110" s="24"/>
      <c r="AIN110" s="24"/>
      <c r="AIO110" s="24"/>
      <c r="AIP110" s="24"/>
      <c r="AIQ110" s="24"/>
      <c r="AIR110" s="24"/>
      <c r="AIS110" s="24"/>
      <c r="AIT110" s="24"/>
      <c r="AIU110" s="24"/>
      <c r="AIV110" s="24"/>
      <c r="AIW110" s="24"/>
      <c r="AIX110" s="24"/>
      <c r="AIY110" s="24"/>
      <c r="AIZ110" s="24"/>
      <c r="AJA110" s="24"/>
      <c r="AJB110" s="24"/>
      <c r="AJC110" s="24"/>
      <c r="AJD110" s="24"/>
      <c r="AJE110" s="24"/>
      <c r="AJF110" s="24"/>
      <c r="AJG110" s="24"/>
      <c r="AJH110" s="24"/>
      <c r="AJI110" s="24"/>
      <c r="AJJ110" s="24"/>
      <c r="AJK110" s="24"/>
      <c r="AJL110" s="24"/>
      <c r="AJM110" s="24"/>
      <c r="AJN110" s="24"/>
      <c r="AJO110" s="24"/>
      <c r="AJP110" s="24"/>
      <c r="AJQ110" s="24"/>
      <c r="AJR110" s="24"/>
      <c r="AJS110" s="24"/>
      <c r="AJT110" s="24"/>
      <c r="AJU110" s="24"/>
      <c r="AJV110" s="24"/>
      <c r="AJW110" s="24"/>
      <c r="AJX110" s="24"/>
      <c r="AJY110" s="24"/>
      <c r="AJZ110" s="24"/>
      <c r="AKA110" s="24"/>
      <c r="AKB110" s="24"/>
      <c r="AKC110" s="24"/>
      <c r="AKD110" s="24"/>
      <c r="AKE110" s="24"/>
      <c r="AKF110" s="24"/>
      <c r="AKG110" s="24"/>
      <c r="AKH110" s="24"/>
      <c r="AKI110" s="24"/>
      <c r="AKJ110" s="24"/>
      <c r="AKK110" s="24"/>
      <c r="AKL110" s="24"/>
      <c r="AKM110" s="24"/>
      <c r="AKN110" s="24"/>
      <c r="AKO110" s="24"/>
      <c r="AKP110" s="24"/>
      <c r="AKQ110" s="24"/>
      <c r="AKR110" s="24"/>
      <c r="AKS110" s="24"/>
      <c r="AKT110" s="24"/>
      <c r="AKU110" s="24"/>
      <c r="AKV110" s="24"/>
      <c r="AKW110" s="24"/>
      <c r="AKX110" s="24"/>
      <c r="AKY110" s="24"/>
      <c r="AKZ110" s="24"/>
      <c r="ALA110" s="24"/>
      <c r="ALB110" s="24"/>
      <c r="ALC110" s="24"/>
      <c r="ALD110" s="24"/>
      <c r="ALE110" s="24"/>
      <c r="ALF110" s="24"/>
      <c r="ALG110" s="24"/>
      <c r="ALH110" s="24"/>
      <c r="ALI110" s="24"/>
      <c r="ALJ110" s="24"/>
      <c r="ALK110" s="24"/>
      <c r="ALL110" s="24"/>
      <c r="ALM110" s="24"/>
      <c r="ALN110" s="24"/>
      <c r="ALO110" s="24"/>
      <c r="ALP110" s="24"/>
      <c r="ALQ110" s="24"/>
      <c r="ALR110" s="24"/>
      <c r="ALS110" s="24"/>
      <c r="ALT110" s="24"/>
      <c r="ALU110" s="24"/>
      <c r="ALV110" s="24"/>
      <c r="ALW110" s="24"/>
      <c r="ALX110" s="24"/>
      <c r="ALY110" s="24"/>
      <c r="ALZ110" s="24"/>
      <c r="AMA110" s="24"/>
      <c r="AMB110" s="24"/>
      <c r="AMC110" s="24"/>
    </row>
    <row r="111" spans="1:1017" s="61" customFormat="1" ht="33">
      <c r="A111" s="132" t="s">
        <v>298</v>
      </c>
      <c r="B111" s="133">
        <v>5213630</v>
      </c>
      <c r="C111" s="134" t="s">
        <v>299</v>
      </c>
      <c r="D111" s="133" t="s">
        <v>288</v>
      </c>
      <c r="E111" s="151" t="s">
        <v>47</v>
      </c>
      <c r="F111" s="112">
        <v>4</v>
      </c>
      <c r="G111" s="60">
        <v>62901.54</v>
      </c>
      <c r="H111" s="83">
        <f t="shared" si="46"/>
        <v>0.21229999999999999</v>
      </c>
      <c r="I111" s="60">
        <f t="shared" si="47"/>
        <v>76255.539999999994</v>
      </c>
      <c r="J111" s="60">
        <f t="shared" si="48"/>
        <v>251606.16</v>
      </c>
      <c r="K111" s="60">
        <f t="shared" si="49"/>
        <v>305022.15999999997</v>
      </c>
      <c r="L111" s="58"/>
      <c r="M111" s="24"/>
      <c r="N111" s="24"/>
      <c r="O111" s="24"/>
      <c r="P111" s="24"/>
      <c r="Q111" s="24"/>
      <c r="R111" s="24"/>
      <c r="S111" s="24"/>
      <c r="T111" s="24"/>
      <c r="U111" s="24"/>
      <c r="V111" s="24"/>
      <c r="W111" s="24"/>
      <c r="X111" s="24"/>
      <c r="Y111" s="24"/>
      <c r="Z111" s="24"/>
      <c r="AA111" s="24"/>
      <c r="AB111" s="24"/>
      <c r="AC111" s="24"/>
      <c r="AD111" s="24"/>
      <c r="AE111" s="24"/>
      <c r="AF111" s="24"/>
      <c r="AG111" s="24"/>
      <c r="AH111" s="24"/>
      <c r="AI111" s="24"/>
      <c r="AJ111" s="24"/>
      <c r="AK111" s="24"/>
      <c r="AL111" s="24"/>
      <c r="AM111" s="24"/>
      <c r="AN111" s="24"/>
      <c r="AO111" s="24"/>
      <c r="AP111" s="24"/>
      <c r="AQ111" s="24"/>
      <c r="AR111" s="24"/>
      <c r="AS111" s="24"/>
      <c r="AT111" s="24"/>
      <c r="AU111" s="24"/>
      <c r="AV111" s="24"/>
      <c r="AW111" s="24"/>
      <c r="AX111" s="24"/>
      <c r="AY111" s="24"/>
      <c r="AZ111" s="24"/>
      <c r="BA111" s="24"/>
      <c r="BB111" s="24"/>
      <c r="BC111" s="24"/>
      <c r="BD111" s="24"/>
      <c r="BE111" s="24"/>
      <c r="BF111" s="24"/>
      <c r="BG111" s="24"/>
      <c r="BH111" s="24"/>
      <c r="BI111" s="24"/>
      <c r="BJ111" s="24"/>
      <c r="BK111" s="24"/>
      <c r="BL111" s="24"/>
      <c r="BM111" s="24"/>
      <c r="BN111" s="24"/>
      <c r="BO111" s="24"/>
      <c r="BP111" s="24"/>
      <c r="BQ111" s="24"/>
      <c r="BR111" s="24"/>
      <c r="BS111" s="24"/>
      <c r="BT111" s="24"/>
      <c r="BU111" s="24"/>
      <c r="BV111" s="24"/>
      <c r="BW111" s="24"/>
      <c r="BX111" s="24"/>
      <c r="BY111" s="24"/>
      <c r="BZ111" s="24"/>
      <c r="CA111" s="24"/>
      <c r="CB111" s="24"/>
      <c r="CC111" s="24"/>
      <c r="CD111" s="24"/>
      <c r="CE111" s="24"/>
      <c r="CF111" s="24"/>
      <c r="CG111" s="24"/>
      <c r="CH111" s="24"/>
      <c r="CI111" s="24"/>
      <c r="CJ111" s="24"/>
      <c r="CK111" s="24"/>
      <c r="CL111" s="24"/>
      <c r="CM111" s="24"/>
      <c r="CN111" s="24"/>
      <c r="CO111" s="24"/>
      <c r="CP111" s="24"/>
      <c r="CQ111" s="24"/>
      <c r="CR111" s="24"/>
      <c r="CS111" s="24"/>
      <c r="CT111" s="24"/>
      <c r="CU111" s="24"/>
      <c r="CV111" s="24"/>
      <c r="CW111" s="24"/>
      <c r="CX111" s="24"/>
      <c r="CY111" s="24"/>
      <c r="CZ111" s="24"/>
      <c r="DA111" s="24"/>
      <c r="DB111" s="24"/>
      <c r="DC111" s="24"/>
      <c r="DD111" s="24"/>
      <c r="DE111" s="24"/>
      <c r="DF111" s="24"/>
      <c r="DG111" s="24"/>
      <c r="DH111" s="24"/>
      <c r="DI111" s="24"/>
      <c r="DJ111" s="24"/>
      <c r="DK111" s="24"/>
      <c r="DL111" s="24"/>
      <c r="DM111" s="24"/>
      <c r="DN111" s="24"/>
      <c r="DO111" s="24"/>
      <c r="DP111" s="24"/>
      <c r="DQ111" s="24"/>
      <c r="DR111" s="24"/>
      <c r="DS111" s="24"/>
      <c r="DT111" s="24"/>
      <c r="DU111" s="24"/>
      <c r="DV111" s="24"/>
      <c r="DW111" s="24"/>
      <c r="DX111" s="24"/>
      <c r="DY111" s="24"/>
      <c r="DZ111" s="24"/>
      <c r="EA111" s="24"/>
      <c r="EB111" s="24"/>
      <c r="EC111" s="24"/>
      <c r="ED111" s="24"/>
      <c r="EE111" s="24"/>
      <c r="EF111" s="24"/>
      <c r="EG111" s="24"/>
      <c r="EH111" s="24"/>
      <c r="EI111" s="24"/>
      <c r="EJ111" s="24"/>
      <c r="EK111" s="24"/>
      <c r="EL111" s="24"/>
      <c r="EM111" s="24"/>
      <c r="EN111" s="24"/>
      <c r="EO111" s="24"/>
      <c r="EP111" s="24"/>
      <c r="EQ111" s="24"/>
      <c r="ER111" s="24"/>
      <c r="ES111" s="24"/>
      <c r="ET111" s="24"/>
      <c r="EU111" s="24"/>
      <c r="EV111" s="24"/>
      <c r="EW111" s="24"/>
      <c r="EX111" s="24"/>
      <c r="EY111" s="24"/>
      <c r="EZ111" s="24"/>
      <c r="FA111" s="24"/>
      <c r="FB111" s="24"/>
      <c r="FC111" s="24"/>
      <c r="FD111" s="24"/>
      <c r="FE111" s="24"/>
      <c r="FF111" s="24"/>
      <c r="FG111" s="24"/>
      <c r="FH111" s="24"/>
      <c r="FI111" s="24"/>
      <c r="FJ111" s="24"/>
      <c r="FK111" s="24"/>
      <c r="FL111" s="24"/>
      <c r="FM111" s="24"/>
      <c r="FN111" s="24"/>
      <c r="FO111" s="24"/>
      <c r="FP111" s="24"/>
      <c r="FQ111" s="24"/>
      <c r="FR111" s="24"/>
      <c r="FS111" s="24"/>
      <c r="FT111" s="24"/>
      <c r="FU111" s="24"/>
      <c r="FV111" s="24"/>
      <c r="FW111" s="24"/>
      <c r="FX111" s="24"/>
      <c r="FY111" s="24"/>
      <c r="FZ111" s="24"/>
      <c r="GA111" s="24"/>
      <c r="GB111" s="24"/>
      <c r="GC111" s="24"/>
      <c r="GD111" s="24"/>
      <c r="GE111" s="24"/>
      <c r="GF111" s="24"/>
      <c r="GG111" s="24"/>
      <c r="GH111" s="24"/>
      <c r="GI111" s="24"/>
      <c r="GJ111" s="24"/>
      <c r="GK111" s="24"/>
      <c r="GL111" s="24"/>
      <c r="GM111" s="24"/>
      <c r="GN111" s="24"/>
      <c r="GO111" s="24"/>
      <c r="GP111" s="24"/>
      <c r="GQ111" s="24"/>
      <c r="GR111" s="24"/>
      <c r="GS111" s="24"/>
      <c r="GT111" s="24"/>
      <c r="GU111" s="24"/>
      <c r="GV111" s="24"/>
      <c r="GW111" s="24"/>
      <c r="GX111" s="24"/>
      <c r="GY111" s="24"/>
      <c r="GZ111" s="24"/>
      <c r="HA111" s="24"/>
      <c r="HB111" s="24"/>
      <c r="HC111" s="24"/>
      <c r="HD111" s="24"/>
      <c r="HE111" s="24"/>
      <c r="HF111" s="24"/>
      <c r="HG111" s="24"/>
      <c r="HH111" s="24"/>
      <c r="HI111" s="24"/>
      <c r="HJ111" s="24"/>
      <c r="HK111" s="24"/>
      <c r="HL111" s="24"/>
      <c r="HM111" s="24"/>
      <c r="HN111" s="24"/>
      <c r="HO111" s="24"/>
      <c r="HP111" s="24"/>
      <c r="HQ111" s="24"/>
      <c r="HR111" s="24"/>
      <c r="HS111" s="24"/>
      <c r="HT111" s="24"/>
      <c r="HU111" s="24"/>
      <c r="HV111" s="24"/>
      <c r="HW111" s="24"/>
      <c r="HX111" s="24"/>
      <c r="HY111" s="24"/>
      <c r="HZ111" s="24"/>
      <c r="IA111" s="24"/>
      <c r="IB111" s="24"/>
      <c r="IC111" s="24"/>
      <c r="ID111" s="24"/>
      <c r="IE111" s="24"/>
      <c r="IF111" s="24"/>
      <c r="IG111" s="24"/>
      <c r="IH111" s="24"/>
      <c r="II111" s="24"/>
      <c r="IJ111" s="24"/>
      <c r="IK111" s="24"/>
      <c r="IL111" s="24"/>
      <c r="IM111" s="24"/>
      <c r="IN111" s="24"/>
      <c r="IO111" s="24"/>
      <c r="IP111" s="24"/>
      <c r="IQ111" s="24"/>
      <c r="IR111" s="24"/>
      <c r="IS111" s="24"/>
      <c r="IT111" s="24"/>
      <c r="IU111" s="24"/>
      <c r="IV111" s="24"/>
      <c r="IW111" s="24"/>
      <c r="IX111" s="24"/>
      <c r="IY111" s="24"/>
      <c r="IZ111" s="24"/>
      <c r="JA111" s="24"/>
      <c r="JB111" s="24"/>
      <c r="JC111" s="24"/>
      <c r="JD111" s="24"/>
      <c r="JE111" s="24"/>
      <c r="JF111" s="24"/>
      <c r="JG111" s="24"/>
      <c r="JH111" s="24"/>
      <c r="JI111" s="24"/>
      <c r="JJ111" s="24"/>
      <c r="JK111" s="24"/>
      <c r="JL111" s="24"/>
      <c r="JM111" s="24"/>
      <c r="JN111" s="24"/>
      <c r="JO111" s="24"/>
      <c r="JP111" s="24"/>
      <c r="JQ111" s="24"/>
      <c r="JR111" s="24"/>
      <c r="JS111" s="24"/>
      <c r="JT111" s="24"/>
      <c r="JU111" s="24"/>
      <c r="JV111" s="24"/>
      <c r="JW111" s="24"/>
      <c r="JX111" s="24"/>
      <c r="JY111" s="24"/>
      <c r="JZ111" s="24"/>
      <c r="KA111" s="24"/>
      <c r="KB111" s="24"/>
      <c r="KC111" s="24"/>
      <c r="KD111" s="24"/>
      <c r="KE111" s="24"/>
      <c r="KF111" s="24"/>
      <c r="KG111" s="24"/>
      <c r="KH111" s="24"/>
      <c r="KI111" s="24"/>
      <c r="KJ111" s="24"/>
      <c r="KK111" s="24"/>
      <c r="KL111" s="24"/>
      <c r="KM111" s="24"/>
      <c r="KN111" s="24"/>
      <c r="KO111" s="24"/>
      <c r="KP111" s="24"/>
      <c r="KQ111" s="24"/>
      <c r="KR111" s="24"/>
      <c r="KS111" s="24"/>
      <c r="KT111" s="24"/>
      <c r="KU111" s="24"/>
      <c r="KV111" s="24"/>
      <c r="KW111" s="24"/>
      <c r="KX111" s="24"/>
      <c r="KY111" s="24"/>
      <c r="KZ111" s="24"/>
      <c r="LA111" s="24"/>
      <c r="LB111" s="24"/>
      <c r="LC111" s="24"/>
      <c r="LD111" s="24"/>
      <c r="LE111" s="24"/>
      <c r="LF111" s="24"/>
      <c r="LG111" s="24"/>
      <c r="LH111" s="24"/>
      <c r="LI111" s="24"/>
      <c r="LJ111" s="24"/>
      <c r="LK111" s="24"/>
      <c r="LL111" s="24"/>
      <c r="LM111" s="24"/>
      <c r="LN111" s="24"/>
      <c r="LO111" s="24"/>
      <c r="LP111" s="24"/>
      <c r="LQ111" s="24"/>
      <c r="LR111" s="24"/>
      <c r="LS111" s="24"/>
      <c r="LT111" s="24"/>
      <c r="LU111" s="24"/>
      <c r="LV111" s="24"/>
      <c r="LW111" s="24"/>
      <c r="LX111" s="24"/>
      <c r="LY111" s="24"/>
      <c r="LZ111" s="24"/>
      <c r="MA111" s="24"/>
      <c r="MB111" s="24"/>
      <c r="MC111" s="24"/>
      <c r="MD111" s="24"/>
      <c r="ME111" s="24"/>
      <c r="MF111" s="24"/>
      <c r="MG111" s="24"/>
      <c r="MH111" s="24"/>
      <c r="MI111" s="24"/>
      <c r="MJ111" s="24"/>
      <c r="MK111" s="24"/>
      <c r="ML111" s="24"/>
      <c r="MM111" s="24"/>
      <c r="MN111" s="24"/>
      <c r="MO111" s="24"/>
      <c r="MP111" s="24"/>
      <c r="MQ111" s="24"/>
      <c r="MR111" s="24"/>
      <c r="MS111" s="24"/>
      <c r="MT111" s="24"/>
      <c r="MU111" s="24"/>
      <c r="MV111" s="24"/>
      <c r="MW111" s="24"/>
      <c r="MX111" s="24"/>
      <c r="MY111" s="24"/>
      <c r="MZ111" s="24"/>
      <c r="NA111" s="24"/>
      <c r="NB111" s="24"/>
      <c r="NC111" s="24"/>
      <c r="ND111" s="24"/>
      <c r="NE111" s="24"/>
      <c r="NF111" s="24"/>
      <c r="NG111" s="24"/>
      <c r="NH111" s="24"/>
      <c r="NI111" s="24"/>
      <c r="NJ111" s="24"/>
      <c r="NK111" s="24"/>
      <c r="NL111" s="24"/>
      <c r="NM111" s="24"/>
      <c r="NN111" s="24"/>
      <c r="NO111" s="24"/>
      <c r="NP111" s="24"/>
      <c r="NQ111" s="24"/>
      <c r="NR111" s="24"/>
      <c r="NS111" s="24"/>
      <c r="NT111" s="24"/>
      <c r="NU111" s="24"/>
      <c r="NV111" s="24"/>
      <c r="NW111" s="24"/>
      <c r="NX111" s="24"/>
      <c r="NY111" s="24"/>
      <c r="NZ111" s="24"/>
      <c r="OA111" s="24"/>
      <c r="OB111" s="24"/>
      <c r="OC111" s="24"/>
      <c r="OD111" s="24"/>
      <c r="OE111" s="24"/>
      <c r="OF111" s="24"/>
      <c r="OG111" s="24"/>
      <c r="OH111" s="24"/>
      <c r="OI111" s="24"/>
      <c r="OJ111" s="24"/>
      <c r="OK111" s="24"/>
      <c r="OL111" s="24"/>
      <c r="OM111" s="24"/>
      <c r="ON111" s="24"/>
      <c r="OO111" s="24"/>
      <c r="OP111" s="24"/>
      <c r="OQ111" s="24"/>
      <c r="OR111" s="24"/>
      <c r="OS111" s="24"/>
      <c r="OT111" s="24"/>
      <c r="OU111" s="24"/>
      <c r="OV111" s="24"/>
      <c r="OW111" s="24"/>
      <c r="OX111" s="24"/>
      <c r="OY111" s="24"/>
      <c r="OZ111" s="24"/>
      <c r="PA111" s="24"/>
      <c r="PB111" s="24"/>
      <c r="PC111" s="24"/>
      <c r="PD111" s="24"/>
      <c r="PE111" s="24"/>
      <c r="PF111" s="24"/>
      <c r="PG111" s="24"/>
      <c r="PH111" s="24"/>
      <c r="PI111" s="24"/>
      <c r="PJ111" s="24"/>
      <c r="PK111" s="24"/>
      <c r="PL111" s="24"/>
      <c r="PM111" s="24"/>
      <c r="PN111" s="24"/>
      <c r="PO111" s="24"/>
      <c r="PP111" s="24"/>
      <c r="PQ111" s="24"/>
      <c r="PR111" s="24"/>
      <c r="PS111" s="24"/>
      <c r="PT111" s="24"/>
      <c r="PU111" s="24"/>
      <c r="PV111" s="24"/>
      <c r="PW111" s="24"/>
      <c r="PX111" s="24"/>
      <c r="PY111" s="24"/>
      <c r="PZ111" s="24"/>
      <c r="QA111" s="24"/>
      <c r="QB111" s="24"/>
      <c r="QC111" s="24"/>
      <c r="QD111" s="24"/>
      <c r="QE111" s="24"/>
      <c r="QF111" s="24"/>
      <c r="QG111" s="24"/>
      <c r="QH111" s="24"/>
      <c r="QI111" s="24"/>
      <c r="QJ111" s="24"/>
      <c r="QK111" s="24"/>
      <c r="QL111" s="24"/>
      <c r="QM111" s="24"/>
      <c r="QN111" s="24"/>
      <c r="QO111" s="24"/>
      <c r="QP111" s="24"/>
      <c r="QQ111" s="24"/>
      <c r="QR111" s="24"/>
      <c r="QS111" s="24"/>
      <c r="QT111" s="24"/>
      <c r="QU111" s="24"/>
      <c r="QV111" s="24"/>
      <c r="QW111" s="24"/>
      <c r="QX111" s="24"/>
      <c r="QY111" s="24"/>
      <c r="QZ111" s="24"/>
      <c r="RA111" s="24"/>
      <c r="RB111" s="24"/>
      <c r="RC111" s="24"/>
      <c r="RD111" s="24"/>
      <c r="RE111" s="24"/>
      <c r="RF111" s="24"/>
      <c r="RG111" s="24"/>
      <c r="RH111" s="24"/>
      <c r="RI111" s="24"/>
      <c r="RJ111" s="24"/>
      <c r="RK111" s="24"/>
      <c r="RL111" s="24"/>
      <c r="RM111" s="24"/>
      <c r="RN111" s="24"/>
      <c r="RO111" s="24"/>
      <c r="RP111" s="24"/>
      <c r="RQ111" s="24"/>
      <c r="RR111" s="24"/>
      <c r="RS111" s="24"/>
      <c r="RT111" s="24"/>
      <c r="RU111" s="24"/>
      <c r="RV111" s="24"/>
      <c r="RW111" s="24"/>
      <c r="RX111" s="24"/>
      <c r="RY111" s="24"/>
      <c r="RZ111" s="24"/>
      <c r="SA111" s="24"/>
      <c r="SB111" s="24"/>
      <c r="SC111" s="24"/>
      <c r="SD111" s="24"/>
      <c r="SE111" s="24"/>
      <c r="SF111" s="24"/>
      <c r="SG111" s="24"/>
      <c r="SH111" s="24"/>
      <c r="SI111" s="24"/>
      <c r="SJ111" s="24"/>
      <c r="SK111" s="24"/>
      <c r="SL111" s="24"/>
      <c r="SM111" s="24"/>
      <c r="SN111" s="24"/>
      <c r="SO111" s="24"/>
      <c r="SP111" s="24"/>
      <c r="SQ111" s="24"/>
      <c r="SR111" s="24"/>
      <c r="SS111" s="24"/>
      <c r="ST111" s="24"/>
      <c r="SU111" s="24"/>
      <c r="SV111" s="24"/>
      <c r="SW111" s="24"/>
      <c r="SX111" s="24"/>
      <c r="SY111" s="24"/>
      <c r="SZ111" s="24"/>
      <c r="TA111" s="24"/>
      <c r="TB111" s="24"/>
      <c r="TC111" s="24"/>
      <c r="TD111" s="24"/>
      <c r="TE111" s="24"/>
      <c r="TF111" s="24"/>
      <c r="TG111" s="24"/>
      <c r="TH111" s="24"/>
      <c r="TI111" s="24"/>
      <c r="TJ111" s="24"/>
      <c r="TK111" s="24"/>
      <c r="TL111" s="24"/>
      <c r="TM111" s="24"/>
      <c r="TN111" s="24"/>
      <c r="TO111" s="24"/>
      <c r="TP111" s="24"/>
      <c r="TQ111" s="24"/>
      <c r="TR111" s="24"/>
      <c r="TS111" s="24"/>
      <c r="TT111" s="24"/>
      <c r="TU111" s="24"/>
      <c r="TV111" s="24"/>
      <c r="TW111" s="24"/>
      <c r="TX111" s="24"/>
      <c r="TY111" s="24"/>
      <c r="TZ111" s="24"/>
      <c r="UA111" s="24"/>
      <c r="UB111" s="24"/>
      <c r="UC111" s="24"/>
      <c r="UD111" s="24"/>
      <c r="UE111" s="24"/>
      <c r="UF111" s="24"/>
      <c r="UG111" s="24"/>
      <c r="UH111" s="24"/>
      <c r="UI111" s="24"/>
      <c r="UJ111" s="24"/>
      <c r="UK111" s="24"/>
      <c r="UL111" s="24"/>
      <c r="UM111" s="24"/>
      <c r="UN111" s="24"/>
      <c r="UO111" s="24"/>
      <c r="UP111" s="24"/>
      <c r="UQ111" s="24"/>
      <c r="UR111" s="24"/>
      <c r="US111" s="24"/>
      <c r="UT111" s="24"/>
      <c r="UU111" s="24"/>
      <c r="UV111" s="24"/>
      <c r="UW111" s="24"/>
      <c r="UX111" s="24"/>
      <c r="UY111" s="24"/>
      <c r="UZ111" s="24"/>
      <c r="VA111" s="24"/>
      <c r="VB111" s="24"/>
      <c r="VC111" s="24"/>
      <c r="VD111" s="24"/>
      <c r="VE111" s="24"/>
      <c r="VF111" s="24"/>
      <c r="VG111" s="24"/>
      <c r="VH111" s="24"/>
      <c r="VI111" s="24"/>
      <c r="VJ111" s="24"/>
      <c r="VK111" s="24"/>
      <c r="VL111" s="24"/>
      <c r="VM111" s="24"/>
      <c r="VN111" s="24"/>
      <c r="VO111" s="24"/>
      <c r="VP111" s="24"/>
      <c r="VQ111" s="24"/>
      <c r="VR111" s="24"/>
      <c r="VS111" s="24"/>
      <c r="VT111" s="24"/>
      <c r="VU111" s="24"/>
      <c r="VV111" s="24"/>
      <c r="VW111" s="24"/>
      <c r="VX111" s="24"/>
      <c r="VY111" s="24"/>
      <c r="VZ111" s="24"/>
      <c r="WA111" s="24"/>
      <c r="WB111" s="24"/>
      <c r="WC111" s="24"/>
      <c r="WD111" s="24"/>
      <c r="WE111" s="24"/>
      <c r="WF111" s="24"/>
      <c r="WG111" s="24"/>
      <c r="WH111" s="24"/>
      <c r="WI111" s="24"/>
      <c r="WJ111" s="24"/>
      <c r="WK111" s="24"/>
      <c r="WL111" s="24"/>
      <c r="WM111" s="24"/>
      <c r="WN111" s="24"/>
      <c r="WO111" s="24"/>
      <c r="WP111" s="24"/>
      <c r="WQ111" s="24"/>
      <c r="WR111" s="24"/>
      <c r="WS111" s="24"/>
      <c r="WT111" s="24"/>
      <c r="WU111" s="24"/>
      <c r="WV111" s="24"/>
      <c r="WW111" s="24"/>
      <c r="WX111" s="24"/>
      <c r="WY111" s="24"/>
      <c r="WZ111" s="24"/>
      <c r="XA111" s="24"/>
      <c r="XB111" s="24"/>
      <c r="XC111" s="24"/>
      <c r="XD111" s="24"/>
      <c r="XE111" s="24"/>
      <c r="XF111" s="24"/>
      <c r="XG111" s="24"/>
      <c r="XH111" s="24"/>
      <c r="XI111" s="24"/>
      <c r="XJ111" s="24"/>
      <c r="XK111" s="24"/>
      <c r="XL111" s="24"/>
      <c r="XM111" s="24"/>
      <c r="XN111" s="24"/>
      <c r="XO111" s="24"/>
      <c r="XP111" s="24"/>
      <c r="XQ111" s="24"/>
      <c r="XR111" s="24"/>
      <c r="XS111" s="24"/>
      <c r="XT111" s="24"/>
      <c r="XU111" s="24"/>
      <c r="XV111" s="24"/>
      <c r="XW111" s="24"/>
      <c r="XX111" s="24"/>
      <c r="XY111" s="24"/>
      <c r="XZ111" s="24"/>
      <c r="YA111" s="24"/>
      <c r="YB111" s="24"/>
      <c r="YC111" s="24"/>
      <c r="YD111" s="24"/>
      <c r="YE111" s="24"/>
      <c r="YF111" s="24"/>
      <c r="YG111" s="24"/>
      <c r="YH111" s="24"/>
      <c r="YI111" s="24"/>
      <c r="YJ111" s="24"/>
      <c r="YK111" s="24"/>
      <c r="YL111" s="24"/>
      <c r="YM111" s="24"/>
      <c r="YN111" s="24"/>
      <c r="YO111" s="24"/>
      <c r="YP111" s="24"/>
      <c r="YQ111" s="24"/>
      <c r="YR111" s="24"/>
      <c r="YS111" s="24"/>
      <c r="YT111" s="24"/>
      <c r="YU111" s="24"/>
      <c r="YV111" s="24"/>
      <c r="YW111" s="24"/>
      <c r="YX111" s="24"/>
      <c r="YY111" s="24"/>
      <c r="YZ111" s="24"/>
      <c r="ZA111" s="24"/>
      <c r="ZB111" s="24"/>
      <c r="ZC111" s="24"/>
      <c r="ZD111" s="24"/>
      <c r="ZE111" s="24"/>
      <c r="ZF111" s="24"/>
      <c r="ZG111" s="24"/>
      <c r="ZH111" s="24"/>
      <c r="ZI111" s="24"/>
      <c r="ZJ111" s="24"/>
      <c r="ZK111" s="24"/>
      <c r="ZL111" s="24"/>
      <c r="ZM111" s="24"/>
      <c r="ZN111" s="24"/>
      <c r="ZO111" s="24"/>
      <c r="ZP111" s="24"/>
      <c r="ZQ111" s="24"/>
      <c r="ZR111" s="24"/>
      <c r="ZS111" s="24"/>
      <c r="ZT111" s="24"/>
      <c r="ZU111" s="24"/>
      <c r="ZV111" s="24"/>
      <c r="ZW111" s="24"/>
      <c r="ZX111" s="24"/>
      <c r="ZY111" s="24"/>
      <c r="ZZ111" s="24"/>
      <c r="AAA111" s="24"/>
      <c r="AAB111" s="24"/>
      <c r="AAC111" s="24"/>
      <c r="AAD111" s="24"/>
      <c r="AAE111" s="24"/>
      <c r="AAF111" s="24"/>
      <c r="AAG111" s="24"/>
      <c r="AAH111" s="24"/>
      <c r="AAI111" s="24"/>
      <c r="AAJ111" s="24"/>
      <c r="AAK111" s="24"/>
      <c r="AAL111" s="24"/>
      <c r="AAM111" s="24"/>
      <c r="AAN111" s="24"/>
      <c r="AAO111" s="24"/>
      <c r="AAP111" s="24"/>
      <c r="AAQ111" s="24"/>
      <c r="AAR111" s="24"/>
      <c r="AAS111" s="24"/>
      <c r="AAT111" s="24"/>
      <c r="AAU111" s="24"/>
      <c r="AAV111" s="24"/>
      <c r="AAW111" s="24"/>
      <c r="AAX111" s="24"/>
      <c r="AAY111" s="24"/>
      <c r="AAZ111" s="24"/>
      <c r="ABA111" s="24"/>
      <c r="ABB111" s="24"/>
      <c r="ABC111" s="24"/>
      <c r="ABD111" s="24"/>
      <c r="ABE111" s="24"/>
      <c r="ABF111" s="24"/>
      <c r="ABG111" s="24"/>
      <c r="ABH111" s="24"/>
      <c r="ABI111" s="24"/>
      <c r="ABJ111" s="24"/>
      <c r="ABK111" s="24"/>
      <c r="ABL111" s="24"/>
      <c r="ABM111" s="24"/>
      <c r="ABN111" s="24"/>
      <c r="ABO111" s="24"/>
      <c r="ABP111" s="24"/>
      <c r="ABQ111" s="24"/>
      <c r="ABR111" s="24"/>
      <c r="ABS111" s="24"/>
      <c r="ABT111" s="24"/>
      <c r="ABU111" s="24"/>
      <c r="ABV111" s="24"/>
      <c r="ABW111" s="24"/>
      <c r="ABX111" s="24"/>
      <c r="ABY111" s="24"/>
      <c r="ABZ111" s="24"/>
      <c r="ACA111" s="24"/>
      <c r="ACB111" s="24"/>
      <c r="ACC111" s="24"/>
      <c r="ACD111" s="24"/>
      <c r="ACE111" s="24"/>
      <c r="ACF111" s="24"/>
      <c r="ACG111" s="24"/>
      <c r="ACH111" s="24"/>
      <c r="ACI111" s="24"/>
      <c r="ACJ111" s="24"/>
      <c r="ACK111" s="24"/>
      <c r="ACL111" s="24"/>
      <c r="ACM111" s="24"/>
      <c r="ACN111" s="24"/>
      <c r="ACO111" s="24"/>
      <c r="ACP111" s="24"/>
      <c r="ACQ111" s="24"/>
      <c r="ACR111" s="24"/>
      <c r="ACS111" s="24"/>
      <c r="ACT111" s="24"/>
      <c r="ACU111" s="24"/>
      <c r="ACV111" s="24"/>
      <c r="ACW111" s="24"/>
      <c r="ACX111" s="24"/>
      <c r="ACY111" s="24"/>
      <c r="ACZ111" s="24"/>
      <c r="ADA111" s="24"/>
      <c r="ADB111" s="24"/>
      <c r="ADC111" s="24"/>
      <c r="ADD111" s="24"/>
      <c r="ADE111" s="24"/>
      <c r="ADF111" s="24"/>
      <c r="ADG111" s="24"/>
      <c r="ADH111" s="24"/>
      <c r="ADI111" s="24"/>
      <c r="ADJ111" s="24"/>
      <c r="ADK111" s="24"/>
      <c r="ADL111" s="24"/>
      <c r="ADM111" s="24"/>
      <c r="ADN111" s="24"/>
      <c r="ADO111" s="24"/>
      <c r="ADP111" s="24"/>
      <c r="ADQ111" s="24"/>
      <c r="ADR111" s="24"/>
      <c r="ADS111" s="24"/>
      <c r="ADT111" s="24"/>
      <c r="ADU111" s="24"/>
      <c r="ADV111" s="24"/>
      <c r="ADW111" s="24"/>
      <c r="ADX111" s="24"/>
      <c r="ADY111" s="24"/>
      <c r="ADZ111" s="24"/>
      <c r="AEA111" s="24"/>
      <c r="AEB111" s="24"/>
      <c r="AEC111" s="24"/>
      <c r="AED111" s="24"/>
      <c r="AEE111" s="24"/>
      <c r="AEF111" s="24"/>
      <c r="AEG111" s="24"/>
      <c r="AEH111" s="24"/>
      <c r="AEI111" s="24"/>
      <c r="AEJ111" s="24"/>
      <c r="AEK111" s="24"/>
      <c r="AEL111" s="24"/>
      <c r="AEM111" s="24"/>
      <c r="AEN111" s="24"/>
      <c r="AEO111" s="24"/>
      <c r="AEP111" s="24"/>
      <c r="AEQ111" s="24"/>
      <c r="AER111" s="24"/>
      <c r="AES111" s="24"/>
      <c r="AET111" s="24"/>
      <c r="AEU111" s="24"/>
      <c r="AEV111" s="24"/>
      <c r="AEW111" s="24"/>
      <c r="AEX111" s="24"/>
      <c r="AEY111" s="24"/>
      <c r="AEZ111" s="24"/>
      <c r="AFA111" s="24"/>
      <c r="AFB111" s="24"/>
      <c r="AFC111" s="24"/>
      <c r="AFD111" s="24"/>
      <c r="AFE111" s="24"/>
      <c r="AFF111" s="24"/>
      <c r="AFG111" s="24"/>
      <c r="AFH111" s="24"/>
      <c r="AFI111" s="24"/>
      <c r="AFJ111" s="24"/>
      <c r="AFK111" s="24"/>
      <c r="AFL111" s="24"/>
      <c r="AFM111" s="24"/>
      <c r="AFN111" s="24"/>
      <c r="AFO111" s="24"/>
      <c r="AFP111" s="24"/>
      <c r="AFQ111" s="24"/>
      <c r="AFR111" s="24"/>
      <c r="AFS111" s="24"/>
      <c r="AFT111" s="24"/>
      <c r="AFU111" s="24"/>
      <c r="AFV111" s="24"/>
      <c r="AFW111" s="24"/>
      <c r="AFX111" s="24"/>
      <c r="AFY111" s="24"/>
      <c r="AFZ111" s="24"/>
      <c r="AGA111" s="24"/>
      <c r="AGB111" s="24"/>
      <c r="AGC111" s="24"/>
      <c r="AGD111" s="24"/>
      <c r="AGE111" s="24"/>
      <c r="AGF111" s="24"/>
      <c r="AGG111" s="24"/>
      <c r="AGH111" s="24"/>
      <c r="AGI111" s="24"/>
      <c r="AGJ111" s="24"/>
      <c r="AGK111" s="24"/>
      <c r="AGL111" s="24"/>
      <c r="AGM111" s="24"/>
      <c r="AGN111" s="24"/>
      <c r="AGO111" s="24"/>
      <c r="AGP111" s="24"/>
      <c r="AGQ111" s="24"/>
      <c r="AGR111" s="24"/>
      <c r="AGS111" s="24"/>
      <c r="AGT111" s="24"/>
      <c r="AGU111" s="24"/>
      <c r="AGV111" s="24"/>
      <c r="AGW111" s="24"/>
      <c r="AGX111" s="24"/>
      <c r="AGY111" s="24"/>
      <c r="AGZ111" s="24"/>
      <c r="AHA111" s="24"/>
      <c r="AHB111" s="24"/>
      <c r="AHC111" s="24"/>
      <c r="AHD111" s="24"/>
      <c r="AHE111" s="24"/>
      <c r="AHF111" s="24"/>
      <c r="AHG111" s="24"/>
      <c r="AHH111" s="24"/>
      <c r="AHI111" s="24"/>
      <c r="AHJ111" s="24"/>
      <c r="AHK111" s="24"/>
      <c r="AHL111" s="24"/>
      <c r="AHM111" s="24"/>
      <c r="AHN111" s="24"/>
      <c r="AHO111" s="24"/>
      <c r="AHP111" s="24"/>
      <c r="AHQ111" s="24"/>
      <c r="AHR111" s="24"/>
      <c r="AHS111" s="24"/>
      <c r="AHT111" s="24"/>
      <c r="AHU111" s="24"/>
      <c r="AHV111" s="24"/>
      <c r="AHW111" s="24"/>
      <c r="AHX111" s="24"/>
      <c r="AHY111" s="24"/>
      <c r="AHZ111" s="24"/>
      <c r="AIA111" s="24"/>
      <c r="AIB111" s="24"/>
      <c r="AIC111" s="24"/>
      <c r="AID111" s="24"/>
      <c r="AIE111" s="24"/>
      <c r="AIF111" s="24"/>
      <c r="AIG111" s="24"/>
      <c r="AIH111" s="24"/>
      <c r="AII111" s="24"/>
      <c r="AIJ111" s="24"/>
      <c r="AIK111" s="24"/>
      <c r="AIL111" s="24"/>
      <c r="AIM111" s="24"/>
      <c r="AIN111" s="24"/>
      <c r="AIO111" s="24"/>
      <c r="AIP111" s="24"/>
      <c r="AIQ111" s="24"/>
      <c r="AIR111" s="24"/>
      <c r="AIS111" s="24"/>
      <c r="AIT111" s="24"/>
      <c r="AIU111" s="24"/>
      <c r="AIV111" s="24"/>
      <c r="AIW111" s="24"/>
      <c r="AIX111" s="24"/>
      <c r="AIY111" s="24"/>
      <c r="AIZ111" s="24"/>
      <c r="AJA111" s="24"/>
      <c r="AJB111" s="24"/>
      <c r="AJC111" s="24"/>
      <c r="AJD111" s="24"/>
      <c r="AJE111" s="24"/>
      <c r="AJF111" s="24"/>
      <c r="AJG111" s="24"/>
      <c r="AJH111" s="24"/>
      <c r="AJI111" s="24"/>
      <c r="AJJ111" s="24"/>
      <c r="AJK111" s="24"/>
      <c r="AJL111" s="24"/>
      <c r="AJM111" s="24"/>
      <c r="AJN111" s="24"/>
      <c r="AJO111" s="24"/>
      <c r="AJP111" s="24"/>
      <c r="AJQ111" s="24"/>
      <c r="AJR111" s="24"/>
      <c r="AJS111" s="24"/>
      <c r="AJT111" s="24"/>
      <c r="AJU111" s="24"/>
      <c r="AJV111" s="24"/>
      <c r="AJW111" s="24"/>
      <c r="AJX111" s="24"/>
      <c r="AJY111" s="24"/>
      <c r="AJZ111" s="24"/>
      <c r="AKA111" s="24"/>
      <c r="AKB111" s="24"/>
      <c r="AKC111" s="24"/>
      <c r="AKD111" s="24"/>
      <c r="AKE111" s="24"/>
      <c r="AKF111" s="24"/>
      <c r="AKG111" s="24"/>
      <c r="AKH111" s="24"/>
      <c r="AKI111" s="24"/>
      <c r="AKJ111" s="24"/>
      <c r="AKK111" s="24"/>
      <c r="AKL111" s="24"/>
      <c r="AKM111" s="24"/>
      <c r="AKN111" s="24"/>
      <c r="AKO111" s="24"/>
      <c r="AKP111" s="24"/>
      <c r="AKQ111" s="24"/>
      <c r="AKR111" s="24"/>
      <c r="AKS111" s="24"/>
      <c r="AKT111" s="24"/>
      <c r="AKU111" s="24"/>
      <c r="AKV111" s="24"/>
      <c r="AKW111" s="24"/>
      <c r="AKX111" s="24"/>
      <c r="AKY111" s="24"/>
      <c r="AKZ111" s="24"/>
      <c r="ALA111" s="24"/>
      <c r="ALB111" s="24"/>
      <c r="ALC111" s="24"/>
      <c r="ALD111" s="24"/>
      <c r="ALE111" s="24"/>
      <c r="ALF111" s="24"/>
      <c r="ALG111" s="24"/>
      <c r="ALH111" s="24"/>
      <c r="ALI111" s="24"/>
      <c r="ALJ111" s="24"/>
      <c r="ALK111" s="24"/>
      <c r="ALL111" s="24"/>
      <c r="ALM111" s="24"/>
      <c r="ALN111" s="24"/>
      <c r="ALO111" s="24"/>
      <c r="ALP111" s="24"/>
      <c r="ALQ111" s="24"/>
      <c r="ALR111" s="24"/>
      <c r="ALS111" s="24"/>
      <c r="ALT111" s="24"/>
      <c r="ALU111" s="24"/>
      <c r="ALV111" s="24"/>
      <c r="ALW111" s="24"/>
      <c r="ALX111" s="24"/>
      <c r="ALY111" s="24"/>
      <c r="ALZ111" s="24"/>
      <c r="AMA111" s="24"/>
      <c r="AMB111" s="24"/>
      <c r="AMC111" s="24"/>
    </row>
    <row r="112" spans="1:1017" s="61" customFormat="1">
      <c r="A112" s="63" t="s">
        <v>300</v>
      </c>
      <c r="B112" s="63"/>
      <c r="C112" s="64" t="s">
        <v>301</v>
      </c>
      <c r="D112" s="74"/>
      <c r="E112" s="63"/>
      <c r="F112" s="125"/>
      <c r="G112" s="65"/>
      <c r="H112" s="81"/>
      <c r="I112" s="65"/>
      <c r="J112" s="65"/>
      <c r="K112" s="65">
        <f>SUBTOTAL(9,K113:K121)</f>
        <v>115093.47000000002</v>
      </c>
      <c r="L112" s="58"/>
      <c r="M112" s="24"/>
      <c r="N112" s="24"/>
      <c r="O112" s="24"/>
      <c r="P112" s="24"/>
      <c r="Q112" s="24"/>
      <c r="R112" s="24"/>
      <c r="S112" s="24"/>
      <c r="T112" s="24"/>
      <c r="U112" s="24"/>
      <c r="V112" s="24"/>
      <c r="W112" s="24"/>
      <c r="X112" s="24"/>
      <c r="Y112" s="24"/>
      <c r="Z112" s="24"/>
      <c r="AA112" s="24"/>
      <c r="AB112" s="24"/>
      <c r="AC112" s="24"/>
      <c r="AD112" s="24"/>
      <c r="AE112" s="24"/>
      <c r="AF112" s="24"/>
      <c r="AG112" s="24"/>
      <c r="AH112" s="24"/>
      <c r="AI112" s="24"/>
      <c r="AJ112" s="24"/>
      <c r="AK112" s="24"/>
      <c r="AL112" s="24"/>
      <c r="AM112" s="24"/>
      <c r="AN112" s="24"/>
      <c r="AO112" s="24"/>
      <c r="AP112" s="24"/>
      <c r="AQ112" s="24"/>
      <c r="AR112" s="24"/>
      <c r="AS112" s="24"/>
      <c r="AT112" s="24"/>
      <c r="AU112" s="24"/>
      <c r="AV112" s="24"/>
      <c r="AW112" s="24"/>
      <c r="AX112" s="24"/>
      <c r="AY112" s="24"/>
      <c r="AZ112" s="24"/>
      <c r="BA112" s="24"/>
      <c r="BB112" s="24"/>
      <c r="BC112" s="24"/>
      <c r="BD112" s="24"/>
      <c r="BE112" s="24"/>
      <c r="BF112" s="24"/>
      <c r="BG112" s="24"/>
      <c r="BH112" s="24"/>
      <c r="BI112" s="24"/>
      <c r="BJ112" s="24"/>
      <c r="BK112" s="24"/>
      <c r="BL112" s="24"/>
      <c r="BM112" s="24"/>
      <c r="BN112" s="24"/>
      <c r="BO112" s="24"/>
      <c r="BP112" s="24"/>
      <c r="BQ112" s="24"/>
      <c r="BR112" s="24"/>
      <c r="BS112" s="24"/>
      <c r="BT112" s="24"/>
      <c r="BU112" s="24"/>
      <c r="BV112" s="24"/>
      <c r="BW112" s="24"/>
      <c r="BX112" s="24"/>
      <c r="BY112" s="24"/>
      <c r="BZ112" s="24"/>
      <c r="CA112" s="24"/>
      <c r="CB112" s="24"/>
      <c r="CC112" s="24"/>
      <c r="CD112" s="24"/>
      <c r="CE112" s="24"/>
      <c r="CF112" s="24"/>
      <c r="CG112" s="24"/>
      <c r="CH112" s="24"/>
      <c r="CI112" s="24"/>
      <c r="CJ112" s="24"/>
      <c r="CK112" s="24"/>
      <c r="CL112" s="24"/>
      <c r="CM112" s="24"/>
      <c r="CN112" s="24"/>
      <c r="CO112" s="24"/>
      <c r="CP112" s="24"/>
      <c r="CQ112" s="24"/>
      <c r="CR112" s="24"/>
      <c r="CS112" s="24"/>
      <c r="CT112" s="24"/>
      <c r="CU112" s="24"/>
      <c r="CV112" s="24"/>
      <c r="CW112" s="24"/>
      <c r="CX112" s="24"/>
      <c r="CY112" s="24"/>
      <c r="CZ112" s="24"/>
      <c r="DA112" s="24"/>
      <c r="DB112" s="24"/>
      <c r="DC112" s="24"/>
      <c r="DD112" s="24"/>
      <c r="DE112" s="24"/>
      <c r="DF112" s="24"/>
      <c r="DG112" s="24"/>
      <c r="DH112" s="24"/>
      <c r="DI112" s="24"/>
      <c r="DJ112" s="24"/>
      <c r="DK112" s="24"/>
      <c r="DL112" s="24"/>
      <c r="DM112" s="24"/>
      <c r="DN112" s="24"/>
      <c r="DO112" s="24"/>
      <c r="DP112" s="24"/>
      <c r="DQ112" s="24"/>
      <c r="DR112" s="24"/>
      <c r="DS112" s="24"/>
      <c r="DT112" s="24"/>
      <c r="DU112" s="24"/>
      <c r="DV112" s="24"/>
      <c r="DW112" s="24"/>
      <c r="DX112" s="24"/>
      <c r="DY112" s="24"/>
      <c r="DZ112" s="24"/>
      <c r="EA112" s="24"/>
      <c r="EB112" s="24"/>
      <c r="EC112" s="24"/>
      <c r="ED112" s="24"/>
      <c r="EE112" s="24"/>
      <c r="EF112" s="24"/>
      <c r="EG112" s="24"/>
      <c r="EH112" s="24"/>
      <c r="EI112" s="24"/>
      <c r="EJ112" s="24"/>
      <c r="EK112" s="24"/>
      <c r="EL112" s="24"/>
      <c r="EM112" s="24"/>
      <c r="EN112" s="24"/>
      <c r="EO112" s="24"/>
      <c r="EP112" s="24"/>
      <c r="EQ112" s="24"/>
      <c r="ER112" s="24"/>
      <c r="ES112" s="24"/>
      <c r="ET112" s="24"/>
      <c r="EU112" s="24"/>
      <c r="EV112" s="24"/>
      <c r="EW112" s="24"/>
      <c r="EX112" s="24"/>
      <c r="EY112" s="24"/>
      <c r="EZ112" s="24"/>
      <c r="FA112" s="24"/>
      <c r="FB112" s="24"/>
      <c r="FC112" s="24"/>
      <c r="FD112" s="24"/>
      <c r="FE112" s="24"/>
      <c r="FF112" s="24"/>
      <c r="FG112" s="24"/>
      <c r="FH112" s="24"/>
      <c r="FI112" s="24"/>
      <c r="FJ112" s="24"/>
      <c r="FK112" s="24"/>
      <c r="FL112" s="24"/>
      <c r="FM112" s="24"/>
      <c r="FN112" s="24"/>
      <c r="FO112" s="24"/>
      <c r="FP112" s="24"/>
      <c r="FQ112" s="24"/>
      <c r="FR112" s="24"/>
      <c r="FS112" s="24"/>
      <c r="FT112" s="24"/>
      <c r="FU112" s="24"/>
      <c r="FV112" s="24"/>
      <c r="FW112" s="24"/>
      <c r="FX112" s="24"/>
      <c r="FY112" s="24"/>
      <c r="FZ112" s="24"/>
      <c r="GA112" s="24"/>
      <c r="GB112" s="24"/>
      <c r="GC112" s="24"/>
      <c r="GD112" s="24"/>
      <c r="GE112" s="24"/>
      <c r="GF112" s="24"/>
      <c r="GG112" s="24"/>
      <c r="GH112" s="24"/>
      <c r="GI112" s="24"/>
      <c r="GJ112" s="24"/>
      <c r="GK112" s="24"/>
      <c r="GL112" s="24"/>
      <c r="GM112" s="24"/>
      <c r="GN112" s="24"/>
      <c r="GO112" s="24"/>
      <c r="GP112" s="24"/>
      <c r="GQ112" s="24"/>
      <c r="GR112" s="24"/>
      <c r="GS112" s="24"/>
      <c r="GT112" s="24"/>
      <c r="GU112" s="24"/>
      <c r="GV112" s="24"/>
      <c r="GW112" s="24"/>
      <c r="GX112" s="24"/>
      <c r="GY112" s="24"/>
      <c r="GZ112" s="24"/>
      <c r="HA112" s="24"/>
      <c r="HB112" s="24"/>
      <c r="HC112" s="24"/>
      <c r="HD112" s="24"/>
      <c r="HE112" s="24"/>
      <c r="HF112" s="24"/>
      <c r="HG112" s="24"/>
      <c r="HH112" s="24"/>
      <c r="HI112" s="24"/>
      <c r="HJ112" s="24"/>
      <c r="HK112" s="24"/>
      <c r="HL112" s="24"/>
      <c r="HM112" s="24"/>
      <c r="HN112" s="24"/>
      <c r="HO112" s="24"/>
      <c r="HP112" s="24"/>
      <c r="HQ112" s="24"/>
      <c r="HR112" s="24"/>
      <c r="HS112" s="24"/>
      <c r="HT112" s="24"/>
      <c r="HU112" s="24"/>
      <c r="HV112" s="24"/>
      <c r="HW112" s="24"/>
      <c r="HX112" s="24"/>
      <c r="HY112" s="24"/>
      <c r="HZ112" s="24"/>
      <c r="IA112" s="24"/>
      <c r="IB112" s="24"/>
      <c r="IC112" s="24"/>
      <c r="ID112" s="24"/>
      <c r="IE112" s="24"/>
      <c r="IF112" s="24"/>
      <c r="IG112" s="24"/>
      <c r="IH112" s="24"/>
      <c r="II112" s="24"/>
      <c r="IJ112" s="24"/>
      <c r="IK112" s="24"/>
      <c r="IL112" s="24"/>
      <c r="IM112" s="24"/>
      <c r="IN112" s="24"/>
      <c r="IO112" s="24"/>
      <c r="IP112" s="24"/>
      <c r="IQ112" s="24"/>
      <c r="IR112" s="24"/>
      <c r="IS112" s="24"/>
      <c r="IT112" s="24"/>
      <c r="IU112" s="24"/>
      <c r="IV112" s="24"/>
      <c r="IW112" s="24"/>
      <c r="IX112" s="24"/>
      <c r="IY112" s="24"/>
      <c r="IZ112" s="24"/>
      <c r="JA112" s="24"/>
      <c r="JB112" s="24"/>
      <c r="JC112" s="24"/>
      <c r="JD112" s="24"/>
      <c r="JE112" s="24"/>
      <c r="JF112" s="24"/>
      <c r="JG112" s="24"/>
      <c r="JH112" s="24"/>
      <c r="JI112" s="24"/>
      <c r="JJ112" s="24"/>
      <c r="JK112" s="24"/>
      <c r="JL112" s="24"/>
      <c r="JM112" s="24"/>
      <c r="JN112" s="24"/>
      <c r="JO112" s="24"/>
      <c r="JP112" s="24"/>
      <c r="JQ112" s="24"/>
      <c r="JR112" s="24"/>
      <c r="JS112" s="24"/>
      <c r="JT112" s="24"/>
      <c r="JU112" s="24"/>
      <c r="JV112" s="24"/>
      <c r="JW112" s="24"/>
      <c r="JX112" s="24"/>
      <c r="JY112" s="24"/>
      <c r="JZ112" s="24"/>
      <c r="KA112" s="24"/>
      <c r="KB112" s="24"/>
      <c r="KC112" s="24"/>
      <c r="KD112" s="24"/>
      <c r="KE112" s="24"/>
      <c r="KF112" s="24"/>
      <c r="KG112" s="24"/>
      <c r="KH112" s="24"/>
      <c r="KI112" s="24"/>
      <c r="KJ112" s="24"/>
      <c r="KK112" s="24"/>
      <c r="KL112" s="24"/>
      <c r="KM112" s="24"/>
      <c r="KN112" s="24"/>
      <c r="KO112" s="24"/>
      <c r="KP112" s="24"/>
      <c r="KQ112" s="24"/>
      <c r="KR112" s="24"/>
      <c r="KS112" s="24"/>
      <c r="KT112" s="24"/>
      <c r="KU112" s="24"/>
      <c r="KV112" s="24"/>
      <c r="KW112" s="24"/>
      <c r="KX112" s="24"/>
      <c r="KY112" s="24"/>
      <c r="KZ112" s="24"/>
      <c r="LA112" s="24"/>
      <c r="LB112" s="24"/>
      <c r="LC112" s="24"/>
      <c r="LD112" s="24"/>
      <c r="LE112" s="24"/>
      <c r="LF112" s="24"/>
      <c r="LG112" s="24"/>
      <c r="LH112" s="24"/>
      <c r="LI112" s="24"/>
      <c r="LJ112" s="24"/>
      <c r="LK112" s="24"/>
      <c r="LL112" s="24"/>
      <c r="LM112" s="24"/>
      <c r="LN112" s="24"/>
      <c r="LO112" s="24"/>
      <c r="LP112" s="24"/>
      <c r="LQ112" s="24"/>
      <c r="LR112" s="24"/>
      <c r="LS112" s="24"/>
      <c r="LT112" s="24"/>
      <c r="LU112" s="24"/>
      <c r="LV112" s="24"/>
      <c r="LW112" s="24"/>
      <c r="LX112" s="24"/>
      <c r="LY112" s="24"/>
      <c r="LZ112" s="24"/>
      <c r="MA112" s="24"/>
      <c r="MB112" s="24"/>
      <c r="MC112" s="24"/>
      <c r="MD112" s="24"/>
      <c r="ME112" s="24"/>
      <c r="MF112" s="24"/>
      <c r="MG112" s="24"/>
      <c r="MH112" s="24"/>
      <c r="MI112" s="24"/>
      <c r="MJ112" s="24"/>
      <c r="MK112" s="24"/>
      <c r="ML112" s="24"/>
      <c r="MM112" s="24"/>
      <c r="MN112" s="24"/>
      <c r="MO112" s="24"/>
      <c r="MP112" s="24"/>
      <c r="MQ112" s="24"/>
      <c r="MR112" s="24"/>
      <c r="MS112" s="24"/>
      <c r="MT112" s="24"/>
      <c r="MU112" s="24"/>
      <c r="MV112" s="24"/>
      <c r="MW112" s="24"/>
      <c r="MX112" s="24"/>
      <c r="MY112" s="24"/>
      <c r="MZ112" s="24"/>
      <c r="NA112" s="24"/>
      <c r="NB112" s="24"/>
      <c r="NC112" s="24"/>
      <c r="ND112" s="24"/>
      <c r="NE112" s="24"/>
      <c r="NF112" s="24"/>
      <c r="NG112" s="24"/>
      <c r="NH112" s="24"/>
      <c r="NI112" s="24"/>
      <c r="NJ112" s="24"/>
      <c r="NK112" s="24"/>
      <c r="NL112" s="24"/>
      <c r="NM112" s="24"/>
      <c r="NN112" s="24"/>
      <c r="NO112" s="24"/>
      <c r="NP112" s="24"/>
      <c r="NQ112" s="24"/>
      <c r="NR112" s="24"/>
      <c r="NS112" s="24"/>
      <c r="NT112" s="24"/>
      <c r="NU112" s="24"/>
      <c r="NV112" s="24"/>
      <c r="NW112" s="24"/>
      <c r="NX112" s="24"/>
      <c r="NY112" s="24"/>
      <c r="NZ112" s="24"/>
      <c r="OA112" s="24"/>
      <c r="OB112" s="24"/>
      <c r="OC112" s="24"/>
      <c r="OD112" s="24"/>
      <c r="OE112" s="24"/>
      <c r="OF112" s="24"/>
      <c r="OG112" s="24"/>
      <c r="OH112" s="24"/>
      <c r="OI112" s="24"/>
      <c r="OJ112" s="24"/>
      <c r="OK112" s="24"/>
      <c r="OL112" s="24"/>
      <c r="OM112" s="24"/>
      <c r="ON112" s="24"/>
      <c r="OO112" s="24"/>
      <c r="OP112" s="24"/>
      <c r="OQ112" s="24"/>
      <c r="OR112" s="24"/>
      <c r="OS112" s="24"/>
      <c r="OT112" s="24"/>
      <c r="OU112" s="24"/>
      <c r="OV112" s="24"/>
      <c r="OW112" s="24"/>
      <c r="OX112" s="24"/>
      <c r="OY112" s="24"/>
      <c r="OZ112" s="24"/>
      <c r="PA112" s="24"/>
      <c r="PB112" s="24"/>
      <c r="PC112" s="24"/>
      <c r="PD112" s="24"/>
      <c r="PE112" s="24"/>
      <c r="PF112" s="24"/>
      <c r="PG112" s="24"/>
      <c r="PH112" s="24"/>
      <c r="PI112" s="24"/>
      <c r="PJ112" s="24"/>
      <c r="PK112" s="24"/>
      <c r="PL112" s="24"/>
      <c r="PM112" s="24"/>
      <c r="PN112" s="24"/>
      <c r="PO112" s="24"/>
      <c r="PP112" s="24"/>
      <c r="PQ112" s="24"/>
      <c r="PR112" s="24"/>
      <c r="PS112" s="24"/>
      <c r="PT112" s="24"/>
      <c r="PU112" s="24"/>
      <c r="PV112" s="24"/>
      <c r="PW112" s="24"/>
      <c r="PX112" s="24"/>
      <c r="PY112" s="24"/>
      <c r="PZ112" s="24"/>
      <c r="QA112" s="24"/>
      <c r="QB112" s="24"/>
      <c r="QC112" s="24"/>
      <c r="QD112" s="24"/>
      <c r="QE112" s="24"/>
      <c r="QF112" s="24"/>
      <c r="QG112" s="24"/>
      <c r="QH112" s="24"/>
      <c r="QI112" s="24"/>
      <c r="QJ112" s="24"/>
      <c r="QK112" s="24"/>
      <c r="QL112" s="24"/>
      <c r="QM112" s="24"/>
      <c r="QN112" s="24"/>
      <c r="QO112" s="24"/>
      <c r="QP112" s="24"/>
      <c r="QQ112" s="24"/>
      <c r="QR112" s="24"/>
      <c r="QS112" s="24"/>
      <c r="QT112" s="24"/>
      <c r="QU112" s="24"/>
      <c r="QV112" s="24"/>
      <c r="QW112" s="24"/>
      <c r="QX112" s="24"/>
      <c r="QY112" s="24"/>
      <c r="QZ112" s="24"/>
      <c r="RA112" s="24"/>
      <c r="RB112" s="24"/>
      <c r="RC112" s="24"/>
      <c r="RD112" s="24"/>
      <c r="RE112" s="24"/>
      <c r="RF112" s="24"/>
      <c r="RG112" s="24"/>
      <c r="RH112" s="24"/>
      <c r="RI112" s="24"/>
      <c r="RJ112" s="24"/>
      <c r="RK112" s="24"/>
      <c r="RL112" s="24"/>
      <c r="RM112" s="24"/>
      <c r="RN112" s="24"/>
      <c r="RO112" s="24"/>
      <c r="RP112" s="24"/>
      <c r="RQ112" s="24"/>
      <c r="RR112" s="24"/>
      <c r="RS112" s="24"/>
      <c r="RT112" s="24"/>
      <c r="RU112" s="24"/>
      <c r="RV112" s="24"/>
      <c r="RW112" s="24"/>
      <c r="RX112" s="24"/>
      <c r="RY112" s="24"/>
      <c r="RZ112" s="24"/>
      <c r="SA112" s="24"/>
      <c r="SB112" s="24"/>
      <c r="SC112" s="24"/>
      <c r="SD112" s="24"/>
      <c r="SE112" s="24"/>
      <c r="SF112" s="24"/>
      <c r="SG112" s="24"/>
      <c r="SH112" s="24"/>
      <c r="SI112" s="24"/>
      <c r="SJ112" s="24"/>
      <c r="SK112" s="24"/>
      <c r="SL112" s="24"/>
      <c r="SM112" s="24"/>
      <c r="SN112" s="24"/>
      <c r="SO112" s="24"/>
      <c r="SP112" s="24"/>
      <c r="SQ112" s="24"/>
      <c r="SR112" s="24"/>
      <c r="SS112" s="24"/>
      <c r="ST112" s="24"/>
      <c r="SU112" s="24"/>
      <c r="SV112" s="24"/>
      <c r="SW112" s="24"/>
      <c r="SX112" s="24"/>
      <c r="SY112" s="24"/>
      <c r="SZ112" s="24"/>
      <c r="TA112" s="24"/>
      <c r="TB112" s="24"/>
      <c r="TC112" s="24"/>
      <c r="TD112" s="24"/>
      <c r="TE112" s="24"/>
      <c r="TF112" s="24"/>
      <c r="TG112" s="24"/>
      <c r="TH112" s="24"/>
      <c r="TI112" s="24"/>
      <c r="TJ112" s="24"/>
      <c r="TK112" s="24"/>
      <c r="TL112" s="24"/>
      <c r="TM112" s="24"/>
      <c r="TN112" s="24"/>
      <c r="TO112" s="24"/>
      <c r="TP112" s="24"/>
      <c r="TQ112" s="24"/>
      <c r="TR112" s="24"/>
      <c r="TS112" s="24"/>
      <c r="TT112" s="24"/>
      <c r="TU112" s="24"/>
      <c r="TV112" s="24"/>
      <c r="TW112" s="24"/>
      <c r="TX112" s="24"/>
      <c r="TY112" s="24"/>
      <c r="TZ112" s="24"/>
      <c r="UA112" s="24"/>
      <c r="UB112" s="24"/>
      <c r="UC112" s="24"/>
      <c r="UD112" s="24"/>
      <c r="UE112" s="24"/>
      <c r="UF112" s="24"/>
      <c r="UG112" s="24"/>
      <c r="UH112" s="24"/>
      <c r="UI112" s="24"/>
      <c r="UJ112" s="24"/>
      <c r="UK112" s="24"/>
      <c r="UL112" s="24"/>
      <c r="UM112" s="24"/>
      <c r="UN112" s="24"/>
      <c r="UO112" s="24"/>
      <c r="UP112" s="24"/>
      <c r="UQ112" s="24"/>
      <c r="UR112" s="24"/>
      <c r="US112" s="24"/>
      <c r="UT112" s="24"/>
      <c r="UU112" s="24"/>
      <c r="UV112" s="24"/>
      <c r="UW112" s="24"/>
      <c r="UX112" s="24"/>
      <c r="UY112" s="24"/>
      <c r="UZ112" s="24"/>
      <c r="VA112" s="24"/>
      <c r="VB112" s="24"/>
      <c r="VC112" s="24"/>
      <c r="VD112" s="24"/>
      <c r="VE112" s="24"/>
      <c r="VF112" s="24"/>
      <c r="VG112" s="24"/>
      <c r="VH112" s="24"/>
      <c r="VI112" s="24"/>
      <c r="VJ112" s="24"/>
      <c r="VK112" s="24"/>
      <c r="VL112" s="24"/>
      <c r="VM112" s="24"/>
      <c r="VN112" s="24"/>
      <c r="VO112" s="24"/>
      <c r="VP112" s="24"/>
      <c r="VQ112" s="24"/>
      <c r="VR112" s="24"/>
      <c r="VS112" s="24"/>
      <c r="VT112" s="24"/>
      <c r="VU112" s="24"/>
      <c r="VV112" s="24"/>
      <c r="VW112" s="24"/>
      <c r="VX112" s="24"/>
      <c r="VY112" s="24"/>
      <c r="VZ112" s="24"/>
      <c r="WA112" s="24"/>
      <c r="WB112" s="24"/>
      <c r="WC112" s="24"/>
      <c r="WD112" s="24"/>
      <c r="WE112" s="24"/>
      <c r="WF112" s="24"/>
      <c r="WG112" s="24"/>
      <c r="WH112" s="24"/>
      <c r="WI112" s="24"/>
      <c r="WJ112" s="24"/>
      <c r="WK112" s="24"/>
      <c r="WL112" s="24"/>
      <c r="WM112" s="24"/>
      <c r="WN112" s="24"/>
      <c r="WO112" s="24"/>
      <c r="WP112" s="24"/>
      <c r="WQ112" s="24"/>
      <c r="WR112" s="24"/>
      <c r="WS112" s="24"/>
      <c r="WT112" s="24"/>
      <c r="WU112" s="24"/>
      <c r="WV112" s="24"/>
      <c r="WW112" s="24"/>
      <c r="WX112" s="24"/>
      <c r="WY112" s="24"/>
      <c r="WZ112" s="24"/>
      <c r="XA112" s="24"/>
      <c r="XB112" s="24"/>
      <c r="XC112" s="24"/>
      <c r="XD112" s="24"/>
      <c r="XE112" s="24"/>
      <c r="XF112" s="24"/>
      <c r="XG112" s="24"/>
      <c r="XH112" s="24"/>
      <c r="XI112" s="24"/>
      <c r="XJ112" s="24"/>
      <c r="XK112" s="24"/>
      <c r="XL112" s="24"/>
      <c r="XM112" s="24"/>
      <c r="XN112" s="24"/>
      <c r="XO112" s="24"/>
      <c r="XP112" s="24"/>
      <c r="XQ112" s="24"/>
      <c r="XR112" s="24"/>
      <c r="XS112" s="24"/>
      <c r="XT112" s="24"/>
      <c r="XU112" s="24"/>
      <c r="XV112" s="24"/>
      <c r="XW112" s="24"/>
      <c r="XX112" s="24"/>
      <c r="XY112" s="24"/>
      <c r="XZ112" s="24"/>
      <c r="YA112" s="24"/>
      <c r="YB112" s="24"/>
      <c r="YC112" s="24"/>
      <c r="YD112" s="24"/>
      <c r="YE112" s="24"/>
      <c r="YF112" s="24"/>
      <c r="YG112" s="24"/>
      <c r="YH112" s="24"/>
      <c r="YI112" s="24"/>
      <c r="YJ112" s="24"/>
      <c r="YK112" s="24"/>
      <c r="YL112" s="24"/>
      <c r="YM112" s="24"/>
      <c r="YN112" s="24"/>
      <c r="YO112" s="24"/>
      <c r="YP112" s="24"/>
      <c r="YQ112" s="24"/>
      <c r="YR112" s="24"/>
      <c r="YS112" s="24"/>
      <c r="YT112" s="24"/>
      <c r="YU112" s="24"/>
      <c r="YV112" s="24"/>
      <c r="YW112" s="24"/>
      <c r="YX112" s="24"/>
      <c r="YY112" s="24"/>
      <c r="YZ112" s="24"/>
      <c r="ZA112" s="24"/>
      <c r="ZB112" s="24"/>
      <c r="ZC112" s="24"/>
      <c r="ZD112" s="24"/>
      <c r="ZE112" s="24"/>
      <c r="ZF112" s="24"/>
      <c r="ZG112" s="24"/>
      <c r="ZH112" s="24"/>
      <c r="ZI112" s="24"/>
      <c r="ZJ112" s="24"/>
      <c r="ZK112" s="24"/>
      <c r="ZL112" s="24"/>
      <c r="ZM112" s="24"/>
      <c r="ZN112" s="24"/>
      <c r="ZO112" s="24"/>
      <c r="ZP112" s="24"/>
      <c r="ZQ112" s="24"/>
      <c r="ZR112" s="24"/>
      <c r="ZS112" s="24"/>
      <c r="ZT112" s="24"/>
      <c r="ZU112" s="24"/>
      <c r="ZV112" s="24"/>
      <c r="ZW112" s="24"/>
      <c r="ZX112" s="24"/>
      <c r="ZY112" s="24"/>
      <c r="ZZ112" s="24"/>
      <c r="AAA112" s="24"/>
      <c r="AAB112" s="24"/>
      <c r="AAC112" s="24"/>
      <c r="AAD112" s="24"/>
      <c r="AAE112" s="24"/>
      <c r="AAF112" s="24"/>
      <c r="AAG112" s="24"/>
      <c r="AAH112" s="24"/>
      <c r="AAI112" s="24"/>
      <c r="AAJ112" s="24"/>
      <c r="AAK112" s="24"/>
      <c r="AAL112" s="24"/>
      <c r="AAM112" s="24"/>
      <c r="AAN112" s="24"/>
      <c r="AAO112" s="24"/>
      <c r="AAP112" s="24"/>
      <c r="AAQ112" s="24"/>
      <c r="AAR112" s="24"/>
      <c r="AAS112" s="24"/>
      <c r="AAT112" s="24"/>
      <c r="AAU112" s="24"/>
      <c r="AAV112" s="24"/>
      <c r="AAW112" s="24"/>
      <c r="AAX112" s="24"/>
      <c r="AAY112" s="24"/>
      <c r="AAZ112" s="24"/>
      <c r="ABA112" s="24"/>
      <c r="ABB112" s="24"/>
      <c r="ABC112" s="24"/>
      <c r="ABD112" s="24"/>
      <c r="ABE112" s="24"/>
      <c r="ABF112" s="24"/>
      <c r="ABG112" s="24"/>
      <c r="ABH112" s="24"/>
      <c r="ABI112" s="24"/>
      <c r="ABJ112" s="24"/>
      <c r="ABK112" s="24"/>
      <c r="ABL112" s="24"/>
      <c r="ABM112" s="24"/>
      <c r="ABN112" s="24"/>
      <c r="ABO112" s="24"/>
      <c r="ABP112" s="24"/>
      <c r="ABQ112" s="24"/>
      <c r="ABR112" s="24"/>
      <c r="ABS112" s="24"/>
      <c r="ABT112" s="24"/>
      <c r="ABU112" s="24"/>
      <c r="ABV112" s="24"/>
      <c r="ABW112" s="24"/>
      <c r="ABX112" s="24"/>
      <c r="ABY112" s="24"/>
      <c r="ABZ112" s="24"/>
      <c r="ACA112" s="24"/>
      <c r="ACB112" s="24"/>
      <c r="ACC112" s="24"/>
      <c r="ACD112" s="24"/>
      <c r="ACE112" s="24"/>
      <c r="ACF112" s="24"/>
      <c r="ACG112" s="24"/>
      <c r="ACH112" s="24"/>
      <c r="ACI112" s="24"/>
      <c r="ACJ112" s="24"/>
      <c r="ACK112" s="24"/>
      <c r="ACL112" s="24"/>
      <c r="ACM112" s="24"/>
      <c r="ACN112" s="24"/>
      <c r="ACO112" s="24"/>
      <c r="ACP112" s="24"/>
      <c r="ACQ112" s="24"/>
      <c r="ACR112" s="24"/>
      <c r="ACS112" s="24"/>
      <c r="ACT112" s="24"/>
      <c r="ACU112" s="24"/>
      <c r="ACV112" s="24"/>
      <c r="ACW112" s="24"/>
      <c r="ACX112" s="24"/>
      <c r="ACY112" s="24"/>
      <c r="ACZ112" s="24"/>
      <c r="ADA112" s="24"/>
      <c r="ADB112" s="24"/>
      <c r="ADC112" s="24"/>
      <c r="ADD112" s="24"/>
      <c r="ADE112" s="24"/>
      <c r="ADF112" s="24"/>
      <c r="ADG112" s="24"/>
      <c r="ADH112" s="24"/>
      <c r="ADI112" s="24"/>
      <c r="ADJ112" s="24"/>
      <c r="ADK112" s="24"/>
      <c r="ADL112" s="24"/>
      <c r="ADM112" s="24"/>
      <c r="ADN112" s="24"/>
      <c r="ADO112" s="24"/>
      <c r="ADP112" s="24"/>
      <c r="ADQ112" s="24"/>
      <c r="ADR112" s="24"/>
      <c r="ADS112" s="24"/>
      <c r="ADT112" s="24"/>
      <c r="ADU112" s="24"/>
      <c r="ADV112" s="24"/>
      <c r="ADW112" s="24"/>
      <c r="ADX112" s="24"/>
      <c r="ADY112" s="24"/>
      <c r="ADZ112" s="24"/>
      <c r="AEA112" s="24"/>
      <c r="AEB112" s="24"/>
      <c r="AEC112" s="24"/>
      <c r="AED112" s="24"/>
      <c r="AEE112" s="24"/>
      <c r="AEF112" s="24"/>
      <c r="AEG112" s="24"/>
      <c r="AEH112" s="24"/>
      <c r="AEI112" s="24"/>
      <c r="AEJ112" s="24"/>
      <c r="AEK112" s="24"/>
      <c r="AEL112" s="24"/>
      <c r="AEM112" s="24"/>
      <c r="AEN112" s="24"/>
      <c r="AEO112" s="24"/>
      <c r="AEP112" s="24"/>
      <c r="AEQ112" s="24"/>
      <c r="AER112" s="24"/>
      <c r="AES112" s="24"/>
      <c r="AET112" s="24"/>
      <c r="AEU112" s="24"/>
      <c r="AEV112" s="24"/>
      <c r="AEW112" s="24"/>
      <c r="AEX112" s="24"/>
      <c r="AEY112" s="24"/>
      <c r="AEZ112" s="24"/>
      <c r="AFA112" s="24"/>
      <c r="AFB112" s="24"/>
      <c r="AFC112" s="24"/>
      <c r="AFD112" s="24"/>
      <c r="AFE112" s="24"/>
      <c r="AFF112" s="24"/>
      <c r="AFG112" s="24"/>
      <c r="AFH112" s="24"/>
      <c r="AFI112" s="24"/>
      <c r="AFJ112" s="24"/>
      <c r="AFK112" s="24"/>
      <c r="AFL112" s="24"/>
      <c r="AFM112" s="24"/>
      <c r="AFN112" s="24"/>
      <c r="AFO112" s="24"/>
      <c r="AFP112" s="24"/>
      <c r="AFQ112" s="24"/>
      <c r="AFR112" s="24"/>
      <c r="AFS112" s="24"/>
      <c r="AFT112" s="24"/>
      <c r="AFU112" s="24"/>
      <c r="AFV112" s="24"/>
      <c r="AFW112" s="24"/>
      <c r="AFX112" s="24"/>
      <c r="AFY112" s="24"/>
      <c r="AFZ112" s="24"/>
      <c r="AGA112" s="24"/>
      <c r="AGB112" s="24"/>
      <c r="AGC112" s="24"/>
      <c r="AGD112" s="24"/>
      <c r="AGE112" s="24"/>
      <c r="AGF112" s="24"/>
      <c r="AGG112" s="24"/>
      <c r="AGH112" s="24"/>
      <c r="AGI112" s="24"/>
      <c r="AGJ112" s="24"/>
      <c r="AGK112" s="24"/>
      <c r="AGL112" s="24"/>
      <c r="AGM112" s="24"/>
      <c r="AGN112" s="24"/>
      <c r="AGO112" s="24"/>
      <c r="AGP112" s="24"/>
      <c r="AGQ112" s="24"/>
      <c r="AGR112" s="24"/>
      <c r="AGS112" s="24"/>
      <c r="AGT112" s="24"/>
      <c r="AGU112" s="24"/>
      <c r="AGV112" s="24"/>
      <c r="AGW112" s="24"/>
      <c r="AGX112" s="24"/>
      <c r="AGY112" s="24"/>
      <c r="AGZ112" s="24"/>
      <c r="AHA112" s="24"/>
      <c r="AHB112" s="24"/>
      <c r="AHC112" s="24"/>
      <c r="AHD112" s="24"/>
      <c r="AHE112" s="24"/>
      <c r="AHF112" s="24"/>
      <c r="AHG112" s="24"/>
      <c r="AHH112" s="24"/>
      <c r="AHI112" s="24"/>
      <c r="AHJ112" s="24"/>
      <c r="AHK112" s="24"/>
      <c r="AHL112" s="24"/>
      <c r="AHM112" s="24"/>
      <c r="AHN112" s="24"/>
      <c r="AHO112" s="24"/>
      <c r="AHP112" s="24"/>
      <c r="AHQ112" s="24"/>
      <c r="AHR112" s="24"/>
      <c r="AHS112" s="24"/>
      <c r="AHT112" s="24"/>
      <c r="AHU112" s="24"/>
      <c r="AHV112" s="24"/>
      <c r="AHW112" s="24"/>
      <c r="AHX112" s="24"/>
      <c r="AHY112" s="24"/>
      <c r="AHZ112" s="24"/>
      <c r="AIA112" s="24"/>
      <c r="AIB112" s="24"/>
      <c r="AIC112" s="24"/>
      <c r="AID112" s="24"/>
      <c r="AIE112" s="24"/>
      <c r="AIF112" s="24"/>
      <c r="AIG112" s="24"/>
      <c r="AIH112" s="24"/>
      <c r="AII112" s="24"/>
      <c r="AIJ112" s="24"/>
      <c r="AIK112" s="24"/>
      <c r="AIL112" s="24"/>
      <c r="AIM112" s="24"/>
      <c r="AIN112" s="24"/>
      <c r="AIO112" s="24"/>
      <c r="AIP112" s="24"/>
      <c r="AIQ112" s="24"/>
      <c r="AIR112" s="24"/>
      <c r="AIS112" s="24"/>
      <c r="AIT112" s="24"/>
      <c r="AIU112" s="24"/>
      <c r="AIV112" s="24"/>
      <c r="AIW112" s="24"/>
      <c r="AIX112" s="24"/>
      <c r="AIY112" s="24"/>
      <c r="AIZ112" s="24"/>
      <c r="AJA112" s="24"/>
      <c r="AJB112" s="24"/>
      <c r="AJC112" s="24"/>
      <c r="AJD112" s="24"/>
      <c r="AJE112" s="24"/>
      <c r="AJF112" s="24"/>
      <c r="AJG112" s="24"/>
      <c r="AJH112" s="24"/>
      <c r="AJI112" s="24"/>
      <c r="AJJ112" s="24"/>
      <c r="AJK112" s="24"/>
      <c r="AJL112" s="24"/>
      <c r="AJM112" s="24"/>
      <c r="AJN112" s="24"/>
      <c r="AJO112" s="24"/>
      <c r="AJP112" s="24"/>
      <c r="AJQ112" s="24"/>
      <c r="AJR112" s="24"/>
      <c r="AJS112" s="24"/>
      <c r="AJT112" s="24"/>
      <c r="AJU112" s="24"/>
      <c r="AJV112" s="24"/>
      <c r="AJW112" s="24"/>
      <c r="AJX112" s="24"/>
      <c r="AJY112" s="24"/>
      <c r="AJZ112" s="24"/>
      <c r="AKA112" s="24"/>
      <c r="AKB112" s="24"/>
      <c r="AKC112" s="24"/>
      <c r="AKD112" s="24"/>
      <c r="AKE112" s="24"/>
      <c r="AKF112" s="24"/>
      <c r="AKG112" s="24"/>
      <c r="AKH112" s="24"/>
      <c r="AKI112" s="24"/>
      <c r="AKJ112" s="24"/>
      <c r="AKK112" s="24"/>
      <c r="AKL112" s="24"/>
      <c r="AKM112" s="24"/>
      <c r="AKN112" s="24"/>
      <c r="AKO112" s="24"/>
      <c r="AKP112" s="24"/>
      <c r="AKQ112" s="24"/>
      <c r="AKR112" s="24"/>
      <c r="AKS112" s="24"/>
      <c r="AKT112" s="24"/>
      <c r="AKU112" s="24"/>
      <c r="AKV112" s="24"/>
      <c r="AKW112" s="24"/>
      <c r="AKX112" s="24"/>
      <c r="AKY112" s="24"/>
      <c r="AKZ112" s="24"/>
      <c r="ALA112" s="24"/>
      <c r="ALB112" s="24"/>
      <c r="ALC112" s="24"/>
      <c r="ALD112" s="24"/>
      <c r="ALE112" s="24"/>
      <c r="ALF112" s="24"/>
      <c r="ALG112" s="24"/>
      <c r="ALH112" s="24"/>
      <c r="ALI112" s="24"/>
      <c r="ALJ112" s="24"/>
      <c r="ALK112" s="24"/>
      <c r="ALL112" s="24"/>
      <c r="ALM112" s="24"/>
      <c r="ALN112" s="24"/>
      <c r="ALO112" s="24"/>
      <c r="ALP112" s="24"/>
      <c r="ALQ112" s="24"/>
      <c r="ALR112" s="24"/>
      <c r="ALS112" s="24"/>
      <c r="ALT112" s="24"/>
      <c r="ALU112" s="24"/>
      <c r="ALV112" s="24"/>
      <c r="ALW112" s="24"/>
      <c r="ALX112" s="24"/>
      <c r="ALY112" s="24"/>
      <c r="ALZ112" s="24"/>
      <c r="AMA112" s="24"/>
      <c r="AMB112" s="24"/>
      <c r="AMC112" s="24"/>
    </row>
    <row r="113" spans="1:1017" s="61" customFormat="1" ht="33">
      <c r="A113" s="132" t="s">
        <v>302</v>
      </c>
      <c r="B113" s="133">
        <v>6106325</v>
      </c>
      <c r="C113" s="134" t="s">
        <v>303</v>
      </c>
      <c r="D113" s="133" t="s">
        <v>304</v>
      </c>
      <c r="E113" s="62" t="s">
        <v>63</v>
      </c>
      <c r="F113" s="112">
        <v>7.2</v>
      </c>
      <c r="G113" s="60">
        <v>82.37</v>
      </c>
      <c r="H113" s="83">
        <f t="shared" si="46"/>
        <v>0.21229999999999999</v>
      </c>
      <c r="I113" s="60">
        <f t="shared" ref="I113:I121" si="50">ROUND(((H113+1)*G113),2)</f>
        <v>99.86</v>
      </c>
      <c r="J113" s="60">
        <f t="shared" ref="J113:J121" si="51">TRUNC((G113*F113),2)</f>
        <v>593.05999999999995</v>
      </c>
      <c r="K113" s="60">
        <f t="shared" ref="K113:K121" si="52">TRUNC((I113*F113),2)</f>
        <v>718.99</v>
      </c>
      <c r="L113" s="58"/>
      <c r="M113" s="24"/>
      <c r="N113" s="24"/>
      <c r="O113" s="24"/>
      <c r="P113" s="24"/>
      <c r="Q113" s="24"/>
      <c r="R113" s="24"/>
      <c r="S113" s="24"/>
      <c r="T113" s="24"/>
      <c r="U113" s="24"/>
      <c r="V113" s="24"/>
      <c r="W113" s="24"/>
      <c r="X113" s="24"/>
      <c r="Y113" s="24"/>
      <c r="Z113" s="24"/>
      <c r="AA113" s="24"/>
      <c r="AB113" s="24"/>
      <c r="AC113" s="24"/>
      <c r="AD113" s="24"/>
      <c r="AE113" s="24"/>
      <c r="AF113" s="24"/>
      <c r="AG113" s="24"/>
      <c r="AH113" s="24"/>
      <c r="AI113" s="24"/>
      <c r="AJ113" s="24"/>
      <c r="AK113" s="24"/>
      <c r="AL113" s="24"/>
      <c r="AM113" s="24"/>
      <c r="AN113" s="24"/>
      <c r="AO113" s="24"/>
      <c r="AP113" s="24"/>
      <c r="AQ113" s="24"/>
      <c r="AR113" s="24"/>
      <c r="AS113" s="24"/>
      <c r="AT113" s="24"/>
      <c r="AU113" s="24"/>
      <c r="AV113" s="24"/>
      <c r="AW113" s="24"/>
      <c r="AX113" s="24"/>
      <c r="AY113" s="24"/>
      <c r="AZ113" s="24"/>
      <c r="BA113" s="24"/>
      <c r="BB113" s="24"/>
      <c r="BC113" s="24"/>
      <c r="BD113" s="24"/>
      <c r="BE113" s="24"/>
      <c r="BF113" s="24"/>
      <c r="BG113" s="24"/>
      <c r="BH113" s="24"/>
      <c r="BI113" s="24"/>
      <c r="BJ113" s="24"/>
      <c r="BK113" s="24"/>
      <c r="BL113" s="24"/>
      <c r="BM113" s="24"/>
      <c r="BN113" s="24"/>
      <c r="BO113" s="24"/>
      <c r="BP113" s="24"/>
      <c r="BQ113" s="24"/>
      <c r="BR113" s="24"/>
      <c r="BS113" s="24"/>
      <c r="BT113" s="24"/>
      <c r="BU113" s="24"/>
      <c r="BV113" s="24"/>
      <c r="BW113" s="24"/>
      <c r="BX113" s="24"/>
      <c r="BY113" s="24"/>
      <c r="BZ113" s="24"/>
      <c r="CA113" s="24"/>
      <c r="CB113" s="24"/>
      <c r="CC113" s="24"/>
      <c r="CD113" s="24"/>
      <c r="CE113" s="24"/>
      <c r="CF113" s="24"/>
      <c r="CG113" s="24"/>
      <c r="CH113" s="24"/>
      <c r="CI113" s="24"/>
      <c r="CJ113" s="24"/>
      <c r="CK113" s="24"/>
      <c r="CL113" s="24"/>
      <c r="CM113" s="24"/>
      <c r="CN113" s="24"/>
      <c r="CO113" s="24"/>
      <c r="CP113" s="24"/>
      <c r="CQ113" s="24"/>
      <c r="CR113" s="24"/>
      <c r="CS113" s="24"/>
      <c r="CT113" s="24"/>
      <c r="CU113" s="24"/>
      <c r="CV113" s="24"/>
      <c r="CW113" s="24"/>
      <c r="CX113" s="24"/>
      <c r="CY113" s="24"/>
      <c r="CZ113" s="24"/>
      <c r="DA113" s="24"/>
      <c r="DB113" s="24"/>
      <c r="DC113" s="24"/>
      <c r="DD113" s="24"/>
      <c r="DE113" s="24"/>
      <c r="DF113" s="24"/>
      <c r="DG113" s="24"/>
      <c r="DH113" s="24"/>
      <c r="DI113" s="24"/>
      <c r="DJ113" s="24"/>
      <c r="DK113" s="24"/>
      <c r="DL113" s="24"/>
      <c r="DM113" s="24"/>
      <c r="DN113" s="24"/>
      <c r="DO113" s="24"/>
      <c r="DP113" s="24"/>
      <c r="DQ113" s="24"/>
      <c r="DR113" s="24"/>
      <c r="DS113" s="24"/>
      <c r="DT113" s="24"/>
      <c r="DU113" s="24"/>
      <c r="DV113" s="24"/>
      <c r="DW113" s="24"/>
      <c r="DX113" s="24"/>
      <c r="DY113" s="24"/>
      <c r="DZ113" s="24"/>
      <c r="EA113" s="24"/>
      <c r="EB113" s="24"/>
      <c r="EC113" s="24"/>
      <c r="ED113" s="24"/>
      <c r="EE113" s="24"/>
      <c r="EF113" s="24"/>
      <c r="EG113" s="24"/>
      <c r="EH113" s="24"/>
      <c r="EI113" s="24"/>
      <c r="EJ113" s="24"/>
      <c r="EK113" s="24"/>
      <c r="EL113" s="24"/>
      <c r="EM113" s="24"/>
      <c r="EN113" s="24"/>
      <c r="EO113" s="24"/>
      <c r="EP113" s="24"/>
      <c r="EQ113" s="24"/>
      <c r="ER113" s="24"/>
      <c r="ES113" s="24"/>
      <c r="ET113" s="24"/>
      <c r="EU113" s="24"/>
      <c r="EV113" s="24"/>
      <c r="EW113" s="24"/>
      <c r="EX113" s="24"/>
      <c r="EY113" s="24"/>
      <c r="EZ113" s="24"/>
      <c r="FA113" s="24"/>
      <c r="FB113" s="24"/>
      <c r="FC113" s="24"/>
      <c r="FD113" s="24"/>
      <c r="FE113" s="24"/>
      <c r="FF113" s="24"/>
      <c r="FG113" s="24"/>
      <c r="FH113" s="24"/>
      <c r="FI113" s="24"/>
      <c r="FJ113" s="24"/>
      <c r="FK113" s="24"/>
      <c r="FL113" s="24"/>
      <c r="FM113" s="24"/>
      <c r="FN113" s="24"/>
      <c r="FO113" s="24"/>
      <c r="FP113" s="24"/>
      <c r="FQ113" s="24"/>
      <c r="FR113" s="24"/>
      <c r="FS113" s="24"/>
      <c r="FT113" s="24"/>
      <c r="FU113" s="24"/>
      <c r="FV113" s="24"/>
      <c r="FW113" s="24"/>
      <c r="FX113" s="24"/>
      <c r="FY113" s="24"/>
      <c r="FZ113" s="24"/>
      <c r="GA113" s="24"/>
      <c r="GB113" s="24"/>
      <c r="GC113" s="24"/>
      <c r="GD113" s="24"/>
      <c r="GE113" s="24"/>
      <c r="GF113" s="24"/>
      <c r="GG113" s="24"/>
      <c r="GH113" s="24"/>
      <c r="GI113" s="24"/>
      <c r="GJ113" s="24"/>
      <c r="GK113" s="24"/>
      <c r="GL113" s="24"/>
      <c r="GM113" s="24"/>
      <c r="GN113" s="24"/>
      <c r="GO113" s="24"/>
      <c r="GP113" s="24"/>
      <c r="GQ113" s="24"/>
      <c r="GR113" s="24"/>
      <c r="GS113" s="24"/>
      <c r="GT113" s="24"/>
      <c r="GU113" s="24"/>
      <c r="GV113" s="24"/>
      <c r="GW113" s="24"/>
      <c r="GX113" s="24"/>
      <c r="GY113" s="24"/>
      <c r="GZ113" s="24"/>
      <c r="HA113" s="24"/>
      <c r="HB113" s="24"/>
      <c r="HC113" s="24"/>
      <c r="HD113" s="24"/>
      <c r="HE113" s="24"/>
      <c r="HF113" s="24"/>
      <c r="HG113" s="24"/>
      <c r="HH113" s="24"/>
      <c r="HI113" s="24"/>
      <c r="HJ113" s="24"/>
      <c r="HK113" s="24"/>
      <c r="HL113" s="24"/>
      <c r="HM113" s="24"/>
      <c r="HN113" s="24"/>
      <c r="HO113" s="24"/>
      <c r="HP113" s="24"/>
      <c r="HQ113" s="24"/>
      <c r="HR113" s="24"/>
      <c r="HS113" s="24"/>
      <c r="HT113" s="24"/>
      <c r="HU113" s="24"/>
      <c r="HV113" s="24"/>
      <c r="HW113" s="24"/>
      <c r="HX113" s="24"/>
      <c r="HY113" s="24"/>
      <c r="HZ113" s="24"/>
      <c r="IA113" s="24"/>
      <c r="IB113" s="24"/>
      <c r="IC113" s="24"/>
      <c r="ID113" s="24"/>
      <c r="IE113" s="24"/>
      <c r="IF113" s="24"/>
      <c r="IG113" s="24"/>
      <c r="IH113" s="24"/>
      <c r="II113" s="24"/>
      <c r="IJ113" s="24"/>
      <c r="IK113" s="24"/>
      <c r="IL113" s="24"/>
      <c r="IM113" s="24"/>
      <c r="IN113" s="24"/>
      <c r="IO113" s="24"/>
      <c r="IP113" s="24"/>
      <c r="IQ113" s="24"/>
      <c r="IR113" s="24"/>
      <c r="IS113" s="24"/>
      <c r="IT113" s="24"/>
      <c r="IU113" s="24"/>
      <c r="IV113" s="24"/>
      <c r="IW113" s="24"/>
      <c r="IX113" s="24"/>
      <c r="IY113" s="24"/>
      <c r="IZ113" s="24"/>
      <c r="JA113" s="24"/>
      <c r="JB113" s="24"/>
      <c r="JC113" s="24"/>
      <c r="JD113" s="24"/>
      <c r="JE113" s="24"/>
      <c r="JF113" s="24"/>
      <c r="JG113" s="24"/>
      <c r="JH113" s="24"/>
      <c r="JI113" s="24"/>
      <c r="JJ113" s="24"/>
      <c r="JK113" s="24"/>
      <c r="JL113" s="24"/>
      <c r="JM113" s="24"/>
      <c r="JN113" s="24"/>
      <c r="JO113" s="24"/>
      <c r="JP113" s="24"/>
      <c r="JQ113" s="24"/>
      <c r="JR113" s="24"/>
      <c r="JS113" s="24"/>
      <c r="JT113" s="24"/>
      <c r="JU113" s="24"/>
      <c r="JV113" s="24"/>
      <c r="JW113" s="24"/>
      <c r="JX113" s="24"/>
      <c r="JY113" s="24"/>
      <c r="JZ113" s="24"/>
      <c r="KA113" s="24"/>
      <c r="KB113" s="24"/>
      <c r="KC113" s="24"/>
      <c r="KD113" s="24"/>
      <c r="KE113" s="24"/>
      <c r="KF113" s="24"/>
      <c r="KG113" s="24"/>
      <c r="KH113" s="24"/>
      <c r="KI113" s="24"/>
      <c r="KJ113" s="24"/>
      <c r="KK113" s="24"/>
      <c r="KL113" s="24"/>
      <c r="KM113" s="24"/>
      <c r="KN113" s="24"/>
      <c r="KO113" s="24"/>
      <c r="KP113" s="24"/>
      <c r="KQ113" s="24"/>
      <c r="KR113" s="24"/>
      <c r="KS113" s="24"/>
      <c r="KT113" s="24"/>
      <c r="KU113" s="24"/>
      <c r="KV113" s="24"/>
      <c r="KW113" s="24"/>
      <c r="KX113" s="24"/>
      <c r="KY113" s="24"/>
      <c r="KZ113" s="24"/>
      <c r="LA113" s="24"/>
      <c r="LB113" s="24"/>
      <c r="LC113" s="24"/>
      <c r="LD113" s="24"/>
      <c r="LE113" s="24"/>
      <c r="LF113" s="24"/>
      <c r="LG113" s="24"/>
      <c r="LH113" s="24"/>
      <c r="LI113" s="24"/>
      <c r="LJ113" s="24"/>
      <c r="LK113" s="24"/>
      <c r="LL113" s="24"/>
      <c r="LM113" s="24"/>
      <c r="LN113" s="24"/>
      <c r="LO113" s="24"/>
      <c r="LP113" s="24"/>
      <c r="LQ113" s="24"/>
      <c r="LR113" s="24"/>
      <c r="LS113" s="24"/>
      <c r="LT113" s="24"/>
      <c r="LU113" s="24"/>
      <c r="LV113" s="24"/>
      <c r="LW113" s="24"/>
      <c r="LX113" s="24"/>
      <c r="LY113" s="24"/>
      <c r="LZ113" s="24"/>
      <c r="MA113" s="24"/>
      <c r="MB113" s="24"/>
      <c r="MC113" s="24"/>
      <c r="MD113" s="24"/>
      <c r="ME113" s="24"/>
      <c r="MF113" s="24"/>
      <c r="MG113" s="24"/>
      <c r="MH113" s="24"/>
      <c r="MI113" s="24"/>
      <c r="MJ113" s="24"/>
      <c r="MK113" s="24"/>
      <c r="ML113" s="24"/>
      <c r="MM113" s="24"/>
      <c r="MN113" s="24"/>
      <c r="MO113" s="24"/>
      <c r="MP113" s="24"/>
      <c r="MQ113" s="24"/>
      <c r="MR113" s="24"/>
      <c r="MS113" s="24"/>
      <c r="MT113" s="24"/>
      <c r="MU113" s="24"/>
      <c r="MV113" s="24"/>
      <c r="MW113" s="24"/>
      <c r="MX113" s="24"/>
      <c r="MY113" s="24"/>
      <c r="MZ113" s="24"/>
      <c r="NA113" s="24"/>
      <c r="NB113" s="24"/>
      <c r="NC113" s="24"/>
      <c r="ND113" s="24"/>
      <c r="NE113" s="24"/>
      <c r="NF113" s="24"/>
      <c r="NG113" s="24"/>
      <c r="NH113" s="24"/>
      <c r="NI113" s="24"/>
      <c r="NJ113" s="24"/>
      <c r="NK113" s="24"/>
      <c r="NL113" s="24"/>
      <c r="NM113" s="24"/>
      <c r="NN113" s="24"/>
      <c r="NO113" s="24"/>
      <c r="NP113" s="24"/>
      <c r="NQ113" s="24"/>
      <c r="NR113" s="24"/>
      <c r="NS113" s="24"/>
      <c r="NT113" s="24"/>
      <c r="NU113" s="24"/>
      <c r="NV113" s="24"/>
      <c r="NW113" s="24"/>
      <c r="NX113" s="24"/>
      <c r="NY113" s="24"/>
      <c r="NZ113" s="24"/>
      <c r="OA113" s="24"/>
      <c r="OB113" s="24"/>
      <c r="OC113" s="24"/>
      <c r="OD113" s="24"/>
      <c r="OE113" s="24"/>
      <c r="OF113" s="24"/>
      <c r="OG113" s="24"/>
      <c r="OH113" s="24"/>
      <c r="OI113" s="24"/>
      <c r="OJ113" s="24"/>
      <c r="OK113" s="24"/>
      <c r="OL113" s="24"/>
      <c r="OM113" s="24"/>
      <c r="ON113" s="24"/>
      <c r="OO113" s="24"/>
      <c r="OP113" s="24"/>
      <c r="OQ113" s="24"/>
      <c r="OR113" s="24"/>
      <c r="OS113" s="24"/>
      <c r="OT113" s="24"/>
      <c r="OU113" s="24"/>
      <c r="OV113" s="24"/>
      <c r="OW113" s="24"/>
      <c r="OX113" s="24"/>
      <c r="OY113" s="24"/>
      <c r="OZ113" s="24"/>
      <c r="PA113" s="24"/>
      <c r="PB113" s="24"/>
      <c r="PC113" s="24"/>
      <c r="PD113" s="24"/>
      <c r="PE113" s="24"/>
      <c r="PF113" s="24"/>
      <c r="PG113" s="24"/>
      <c r="PH113" s="24"/>
      <c r="PI113" s="24"/>
      <c r="PJ113" s="24"/>
      <c r="PK113" s="24"/>
      <c r="PL113" s="24"/>
      <c r="PM113" s="24"/>
      <c r="PN113" s="24"/>
      <c r="PO113" s="24"/>
      <c r="PP113" s="24"/>
      <c r="PQ113" s="24"/>
      <c r="PR113" s="24"/>
      <c r="PS113" s="24"/>
      <c r="PT113" s="24"/>
      <c r="PU113" s="24"/>
      <c r="PV113" s="24"/>
      <c r="PW113" s="24"/>
      <c r="PX113" s="24"/>
      <c r="PY113" s="24"/>
      <c r="PZ113" s="24"/>
      <c r="QA113" s="24"/>
      <c r="QB113" s="24"/>
      <c r="QC113" s="24"/>
      <c r="QD113" s="24"/>
      <c r="QE113" s="24"/>
      <c r="QF113" s="24"/>
      <c r="QG113" s="24"/>
      <c r="QH113" s="24"/>
      <c r="QI113" s="24"/>
      <c r="QJ113" s="24"/>
      <c r="QK113" s="24"/>
      <c r="QL113" s="24"/>
      <c r="QM113" s="24"/>
      <c r="QN113" s="24"/>
      <c r="QO113" s="24"/>
      <c r="QP113" s="24"/>
      <c r="QQ113" s="24"/>
      <c r="QR113" s="24"/>
      <c r="QS113" s="24"/>
      <c r="QT113" s="24"/>
      <c r="QU113" s="24"/>
      <c r="QV113" s="24"/>
      <c r="QW113" s="24"/>
      <c r="QX113" s="24"/>
      <c r="QY113" s="24"/>
      <c r="QZ113" s="24"/>
      <c r="RA113" s="24"/>
      <c r="RB113" s="24"/>
      <c r="RC113" s="24"/>
      <c r="RD113" s="24"/>
      <c r="RE113" s="24"/>
      <c r="RF113" s="24"/>
      <c r="RG113" s="24"/>
      <c r="RH113" s="24"/>
      <c r="RI113" s="24"/>
      <c r="RJ113" s="24"/>
      <c r="RK113" s="24"/>
      <c r="RL113" s="24"/>
      <c r="RM113" s="24"/>
      <c r="RN113" s="24"/>
      <c r="RO113" s="24"/>
      <c r="RP113" s="24"/>
      <c r="RQ113" s="24"/>
      <c r="RR113" s="24"/>
      <c r="RS113" s="24"/>
      <c r="RT113" s="24"/>
      <c r="RU113" s="24"/>
      <c r="RV113" s="24"/>
      <c r="RW113" s="24"/>
      <c r="RX113" s="24"/>
      <c r="RY113" s="24"/>
      <c r="RZ113" s="24"/>
      <c r="SA113" s="24"/>
      <c r="SB113" s="24"/>
      <c r="SC113" s="24"/>
      <c r="SD113" s="24"/>
      <c r="SE113" s="24"/>
      <c r="SF113" s="24"/>
      <c r="SG113" s="24"/>
      <c r="SH113" s="24"/>
      <c r="SI113" s="24"/>
      <c r="SJ113" s="24"/>
      <c r="SK113" s="24"/>
      <c r="SL113" s="24"/>
      <c r="SM113" s="24"/>
      <c r="SN113" s="24"/>
      <c r="SO113" s="24"/>
      <c r="SP113" s="24"/>
      <c r="SQ113" s="24"/>
      <c r="SR113" s="24"/>
      <c r="SS113" s="24"/>
      <c r="ST113" s="24"/>
      <c r="SU113" s="24"/>
      <c r="SV113" s="24"/>
      <c r="SW113" s="24"/>
      <c r="SX113" s="24"/>
      <c r="SY113" s="24"/>
      <c r="SZ113" s="24"/>
      <c r="TA113" s="24"/>
      <c r="TB113" s="24"/>
      <c r="TC113" s="24"/>
      <c r="TD113" s="24"/>
      <c r="TE113" s="24"/>
      <c r="TF113" s="24"/>
      <c r="TG113" s="24"/>
      <c r="TH113" s="24"/>
      <c r="TI113" s="24"/>
      <c r="TJ113" s="24"/>
      <c r="TK113" s="24"/>
      <c r="TL113" s="24"/>
      <c r="TM113" s="24"/>
      <c r="TN113" s="24"/>
      <c r="TO113" s="24"/>
      <c r="TP113" s="24"/>
      <c r="TQ113" s="24"/>
      <c r="TR113" s="24"/>
      <c r="TS113" s="24"/>
      <c r="TT113" s="24"/>
      <c r="TU113" s="24"/>
      <c r="TV113" s="24"/>
      <c r="TW113" s="24"/>
      <c r="TX113" s="24"/>
      <c r="TY113" s="24"/>
      <c r="TZ113" s="24"/>
      <c r="UA113" s="24"/>
      <c r="UB113" s="24"/>
      <c r="UC113" s="24"/>
      <c r="UD113" s="24"/>
      <c r="UE113" s="24"/>
      <c r="UF113" s="24"/>
      <c r="UG113" s="24"/>
      <c r="UH113" s="24"/>
      <c r="UI113" s="24"/>
      <c r="UJ113" s="24"/>
      <c r="UK113" s="24"/>
      <c r="UL113" s="24"/>
      <c r="UM113" s="24"/>
      <c r="UN113" s="24"/>
      <c r="UO113" s="24"/>
      <c r="UP113" s="24"/>
      <c r="UQ113" s="24"/>
      <c r="UR113" s="24"/>
      <c r="US113" s="24"/>
      <c r="UT113" s="24"/>
      <c r="UU113" s="24"/>
      <c r="UV113" s="24"/>
      <c r="UW113" s="24"/>
      <c r="UX113" s="24"/>
      <c r="UY113" s="24"/>
      <c r="UZ113" s="24"/>
      <c r="VA113" s="24"/>
      <c r="VB113" s="24"/>
      <c r="VC113" s="24"/>
      <c r="VD113" s="24"/>
      <c r="VE113" s="24"/>
      <c r="VF113" s="24"/>
      <c r="VG113" s="24"/>
      <c r="VH113" s="24"/>
      <c r="VI113" s="24"/>
      <c r="VJ113" s="24"/>
      <c r="VK113" s="24"/>
      <c r="VL113" s="24"/>
      <c r="VM113" s="24"/>
      <c r="VN113" s="24"/>
      <c r="VO113" s="24"/>
      <c r="VP113" s="24"/>
      <c r="VQ113" s="24"/>
      <c r="VR113" s="24"/>
      <c r="VS113" s="24"/>
      <c r="VT113" s="24"/>
      <c r="VU113" s="24"/>
      <c r="VV113" s="24"/>
      <c r="VW113" s="24"/>
      <c r="VX113" s="24"/>
      <c r="VY113" s="24"/>
      <c r="VZ113" s="24"/>
      <c r="WA113" s="24"/>
      <c r="WB113" s="24"/>
      <c r="WC113" s="24"/>
      <c r="WD113" s="24"/>
      <c r="WE113" s="24"/>
      <c r="WF113" s="24"/>
      <c r="WG113" s="24"/>
      <c r="WH113" s="24"/>
      <c r="WI113" s="24"/>
      <c r="WJ113" s="24"/>
      <c r="WK113" s="24"/>
      <c r="WL113" s="24"/>
      <c r="WM113" s="24"/>
      <c r="WN113" s="24"/>
      <c r="WO113" s="24"/>
      <c r="WP113" s="24"/>
      <c r="WQ113" s="24"/>
      <c r="WR113" s="24"/>
      <c r="WS113" s="24"/>
      <c r="WT113" s="24"/>
      <c r="WU113" s="24"/>
      <c r="WV113" s="24"/>
      <c r="WW113" s="24"/>
      <c r="WX113" s="24"/>
      <c r="WY113" s="24"/>
      <c r="WZ113" s="24"/>
      <c r="XA113" s="24"/>
      <c r="XB113" s="24"/>
      <c r="XC113" s="24"/>
      <c r="XD113" s="24"/>
      <c r="XE113" s="24"/>
      <c r="XF113" s="24"/>
      <c r="XG113" s="24"/>
      <c r="XH113" s="24"/>
      <c r="XI113" s="24"/>
      <c r="XJ113" s="24"/>
      <c r="XK113" s="24"/>
      <c r="XL113" s="24"/>
      <c r="XM113" s="24"/>
      <c r="XN113" s="24"/>
      <c r="XO113" s="24"/>
      <c r="XP113" s="24"/>
      <c r="XQ113" s="24"/>
      <c r="XR113" s="24"/>
      <c r="XS113" s="24"/>
      <c r="XT113" s="24"/>
      <c r="XU113" s="24"/>
      <c r="XV113" s="24"/>
      <c r="XW113" s="24"/>
      <c r="XX113" s="24"/>
      <c r="XY113" s="24"/>
      <c r="XZ113" s="24"/>
      <c r="YA113" s="24"/>
      <c r="YB113" s="24"/>
      <c r="YC113" s="24"/>
      <c r="YD113" s="24"/>
      <c r="YE113" s="24"/>
      <c r="YF113" s="24"/>
      <c r="YG113" s="24"/>
      <c r="YH113" s="24"/>
      <c r="YI113" s="24"/>
      <c r="YJ113" s="24"/>
      <c r="YK113" s="24"/>
      <c r="YL113" s="24"/>
      <c r="YM113" s="24"/>
      <c r="YN113" s="24"/>
      <c r="YO113" s="24"/>
      <c r="YP113" s="24"/>
      <c r="YQ113" s="24"/>
      <c r="YR113" s="24"/>
      <c r="YS113" s="24"/>
      <c r="YT113" s="24"/>
      <c r="YU113" s="24"/>
      <c r="YV113" s="24"/>
      <c r="YW113" s="24"/>
      <c r="YX113" s="24"/>
      <c r="YY113" s="24"/>
      <c r="YZ113" s="24"/>
      <c r="ZA113" s="24"/>
      <c r="ZB113" s="24"/>
      <c r="ZC113" s="24"/>
      <c r="ZD113" s="24"/>
      <c r="ZE113" s="24"/>
      <c r="ZF113" s="24"/>
      <c r="ZG113" s="24"/>
      <c r="ZH113" s="24"/>
      <c r="ZI113" s="24"/>
      <c r="ZJ113" s="24"/>
      <c r="ZK113" s="24"/>
      <c r="ZL113" s="24"/>
      <c r="ZM113" s="24"/>
      <c r="ZN113" s="24"/>
      <c r="ZO113" s="24"/>
      <c r="ZP113" s="24"/>
      <c r="ZQ113" s="24"/>
      <c r="ZR113" s="24"/>
      <c r="ZS113" s="24"/>
      <c r="ZT113" s="24"/>
      <c r="ZU113" s="24"/>
      <c r="ZV113" s="24"/>
      <c r="ZW113" s="24"/>
      <c r="ZX113" s="24"/>
      <c r="ZY113" s="24"/>
      <c r="ZZ113" s="24"/>
      <c r="AAA113" s="24"/>
      <c r="AAB113" s="24"/>
      <c r="AAC113" s="24"/>
      <c r="AAD113" s="24"/>
      <c r="AAE113" s="24"/>
      <c r="AAF113" s="24"/>
      <c r="AAG113" s="24"/>
      <c r="AAH113" s="24"/>
      <c r="AAI113" s="24"/>
      <c r="AAJ113" s="24"/>
      <c r="AAK113" s="24"/>
      <c r="AAL113" s="24"/>
      <c r="AAM113" s="24"/>
      <c r="AAN113" s="24"/>
      <c r="AAO113" s="24"/>
      <c r="AAP113" s="24"/>
      <c r="AAQ113" s="24"/>
      <c r="AAR113" s="24"/>
      <c r="AAS113" s="24"/>
      <c r="AAT113" s="24"/>
      <c r="AAU113" s="24"/>
      <c r="AAV113" s="24"/>
      <c r="AAW113" s="24"/>
      <c r="AAX113" s="24"/>
      <c r="AAY113" s="24"/>
      <c r="AAZ113" s="24"/>
      <c r="ABA113" s="24"/>
      <c r="ABB113" s="24"/>
      <c r="ABC113" s="24"/>
      <c r="ABD113" s="24"/>
      <c r="ABE113" s="24"/>
      <c r="ABF113" s="24"/>
      <c r="ABG113" s="24"/>
      <c r="ABH113" s="24"/>
      <c r="ABI113" s="24"/>
      <c r="ABJ113" s="24"/>
      <c r="ABK113" s="24"/>
      <c r="ABL113" s="24"/>
      <c r="ABM113" s="24"/>
      <c r="ABN113" s="24"/>
      <c r="ABO113" s="24"/>
      <c r="ABP113" s="24"/>
      <c r="ABQ113" s="24"/>
      <c r="ABR113" s="24"/>
      <c r="ABS113" s="24"/>
      <c r="ABT113" s="24"/>
      <c r="ABU113" s="24"/>
      <c r="ABV113" s="24"/>
      <c r="ABW113" s="24"/>
      <c r="ABX113" s="24"/>
      <c r="ABY113" s="24"/>
      <c r="ABZ113" s="24"/>
      <c r="ACA113" s="24"/>
      <c r="ACB113" s="24"/>
      <c r="ACC113" s="24"/>
      <c r="ACD113" s="24"/>
      <c r="ACE113" s="24"/>
      <c r="ACF113" s="24"/>
      <c r="ACG113" s="24"/>
      <c r="ACH113" s="24"/>
      <c r="ACI113" s="24"/>
      <c r="ACJ113" s="24"/>
      <c r="ACK113" s="24"/>
      <c r="ACL113" s="24"/>
      <c r="ACM113" s="24"/>
      <c r="ACN113" s="24"/>
      <c r="ACO113" s="24"/>
      <c r="ACP113" s="24"/>
      <c r="ACQ113" s="24"/>
      <c r="ACR113" s="24"/>
      <c r="ACS113" s="24"/>
      <c r="ACT113" s="24"/>
      <c r="ACU113" s="24"/>
      <c r="ACV113" s="24"/>
      <c r="ACW113" s="24"/>
      <c r="ACX113" s="24"/>
      <c r="ACY113" s="24"/>
      <c r="ACZ113" s="24"/>
      <c r="ADA113" s="24"/>
      <c r="ADB113" s="24"/>
      <c r="ADC113" s="24"/>
      <c r="ADD113" s="24"/>
      <c r="ADE113" s="24"/>
      <c r="ADF113" s="24"/>
      <c r="ADG113" s="24"/>
      <c r="ADH113" s="24"/>
      <c r="ADI113" s="24"/>
      <c r="ADJ113" s="24"/>
      <c r="ADK113" s="24"/>
      <c r="ADL113" s="24"/>
      <c r="ADM113" s="24"/>
      <c r="ADN113" s="24"/>
      <c r="ADO113" s="24"/>
      <c r="ADP113" s="24"/>
      <c r="ADQ113" s="24"/>
      <c r="ADR113" s="24"/>
      <c r="ADS113" s="24"/>
      <c r="ADT113" s="24"/>
      <c r="ADU113" s="24"/>
      <c r="ADV113" s="24"/>
      <c r="ADW113" s="24"/>
      <c r="ADX113" s="24"/>
      <c r="ADY113" s="24"/>
      <c r="ADZ113" s="24"/>
      <c r="AEA113" s="24"/>
      <c r="AEB113" s="24"/>
      <c r="AEC113" s="24"/>
      <c r="AED113" s="24"/>
      <c r="AEE113" s="24"/>
      <c r="AEF113" s="24"/>
      <c r="AEG113" s="24"/>
      <c r="AEH113" s="24"/>
      <c r="AEI113" s="24"/>
      <c r="AEJ113" s="24"/>
      <c r="AEK113" s="24"/>
      <c r="AEL113" s="24"/>
      <c r="AEM113" s="24"/>
      <c r="AEN113" s="24"/>
      <c r="AEO113" s="24"/>
      <c r="AEP113" s="24"/>
      <c r="AEQ113" s="24"/>
      <c r="AER113" s="24"/>
      <c r="AES113" s="24"/>
      <c r="AET113" s="24"/>
      <c r="AEU113" s="24"/>
      <c r="AEV113" s="24"/>
      <c r="AEW113" s="24"/>
      <c r="AEX113" s="24"/>
      <c r="AEY113" s="24"/>
      <c r="AEZ113" s="24"/>
      <c r="AFA113" s="24"/>
      <c r="AFB113" s="24"/>
      <c r="AFC113" s="24"/>
      <c r="AFD113" s="24"/>
      <c r="AFE113" s="24"/>
      <c r="AFF113" s="24"/>
      <c r="AFG113" s="24"/>
      <c r="AFH113" s="24"/>
      <c r="AFI113" s="24"/>
      <c r="AFJ113" s="24"/>
      <c r="AFK113" s="24"/>
      <c r="AFL113" s="24"/>
      <c r="AFM113" s="24"/>
      <c r="AFN113" s="24"/>
      <c r="AFO113" s="24"/>
      <c r="AFP113" s="24"/>
      <c r="AFQ113" s="24"/>
      <c r="AFR113" s="24"/>
      <c r="AFS113" s="24"/>
      <c r="AFT113" s="24"/>
      <c r="AFU113" s="24"/>
      <c r="AFV113" s="24"/>
      <c r="AFW113" s="24"/>
      <c r="AFX113" s="24"/>
      <c r="AFY113" s="24"/>
      <c r="AFZ113" s="24"/>
      <c r="AGA113" s="24"/>
      <c r="AGB113" s="24"/>
      <c r="AGC113" s="24"/>
      <c r="AGD113" s="24"/>
      <c r="AGE113" s="24"/>
      <c r="AGF113" s="24"/>
      <c r="AGG113" s="24"/>
      <c r="AGH113" s="24"/>
      <c r="AGI113" s="24"/>
      <c r="AGJ113" s="24"/>
      <c r="AGK113" s="24"/>
      <c r="AGL113" s="24"/>
      <c r="AGM113" s="24"/>
      <c r="AGN113" s="24"/>
      <c r="AGO113" s="24"/>
      <c r="AGP113" s="24"/>
      <c r="AGQ113" s="24"/>
      <c r="AGR113" s="24"/>
      <c r="AGS113" s="24"/>
      <c r="AGT113" s="24"/>
      <c r="AGU113" s="24"/>
      <c r="AGV113" s="24"/>
      <c r="AGW113" s="24"/>
      <c r="AGX113" s="24"/>
      <c r="AGY113" s="24"/>
      <c r="AGZ113" s="24"/>
      <c r="AHA113" s="24"/>
      <c r="AHB113" s="24"/>
      <c r="AHC113" s="24"/>
      <c r="AHD113" s="24"/>
      <c r="AHE113" s="24"/>
      <c r="AHF113" s="24"/>
      <c r="AHG113" s="24"/>
      <c r="AHH113" s="24"/>
      <c r="AHI113" s="24"/>
      <c r="AHJ113" s="24"/>
      <c r="AHK113" s="24"/>
      <c r="AHL113" s="24"/>
      <c r="AHM113" s="24"/>
      <c r="AHN113" s="24"/>
      <c r="AHO113" s="24"/>
      <c r="AHP113" s="24"/>
      <c r="AHQ113" s="24"/>
      <c r="AHR113" s="24"/>
      <c r="AHS113" s="24"/>
      <c r="AHT113" s="24"/>
      <c r="AHU113" s="24"/>
      <c r="AHV113" s="24"/>
      <c r="AHW113" s="24"/>
      <c r="AHX113" s="24"/>
      <c r="AHY113" s="24"/>
      <c r="AHZ113" s="24"/>
      <c r="AIA113" s="24"/>
      <c r="AIB113" s="24"/>
      <c r="AIC113" s="24"/>
      <c r="AID113" s="24"/>
      <c r="AIE113" s="24"/>
      <c r="AIF113" s="24"/>
      <c r="AIG113" s="24"/>
      <c r="AIH113" s="24"/>
      <c r="AII113" s="24"/>
      <c r="AIJ113" s="24"/>
      <c r="AIK113" s="24"/>
      <c r="AIL113" s="24"/>
      <c r="AIM113" s="24"/>
      <c r="AIN113" s="24"/>
      <c r="AIO113" s="24"/>
      <c r="AIP113" s="24"/>
      <c r="AIQ113" s="24"/>
      <c r="AIR113" s="24"/>
      <c r="AIS113" s="24"/>
      <c r="AIT113" s="24"/>
      <c r="AIU113" s="24"/>
      <c r="AIV113" s="24"/>
      <c r="AIW113" s="24"/>
      <c r="AIX113" s="24"/>
      <c r="AIY113" s="24"/>
      <c r="AIZ113" s="24"/>
      <c r="AJA113" s="24"/>
      <c r="AJB113" s="24"/>
      <c r="AJC113" s="24"/>
      <c r="AJD113" s="24"/>
      <c r="AJE113" s="24"/>
      <c r="AJF113" s="24"/>
      <c r="AJG113" s="24"/>
      <c r="AJH113" s="24"/>
      <c r="AJI113" s="24"/>
      <c r="AJJ113" s="24"/>
      <c r="AJK113" s="24"/>
      <c r="AJL113" s="24"/>
      <c r="AJM113" s="24"/>
      <c r="AJN113" s="24"/>
      <c r="AJO113" s="24"/>
      <c r="AJP113" s="24"/>
      <c r="AJQ113" s="24"/>
      <c r="AJR113" s="24"/>
      <c r="AJS113" s="24"/>
      <c r="AJT113" s="24"/>
      <c r="AJU113" s="24"/>
      <c r="AJV113" s="24"/>
      <c r="AJW113" s="24"/>
      <c r="AJX113" s="24"/>
      <c r="AJY113" s="24"/>
      <c r="AJZ113" s="24"/>
      <c r="AKA113" s="24"/>
      <c r="AKB113" s="24"/>
      <c r="AKC113" s="24"/>
      <c r="AKD113" s="24"/>
      <c r="AKE113" s="24"/>
      <c r="AKF113" s="24"/>
      <c r="AKG113" s="24"/>
      <c r="AKH113" s="24"/>
      <c r="AKI113" s="24"/>
      <c r="AKJ113" s="24"/>
      <c r="AKK113" s="24"/>
      <c r="AKL113" s="24"/>
      <c r="AKM113" s="24"/>
      <c r="AKN113" s="24"/>
      <c r="AKO113" s="24"/>
      <c r="AKP113" s="24"/>
      <c r="AKQ113" s="24"/>
      <c r="AKR113" s="24"/>
      <c r="AKS113" s="24"/>
      <c r="AKT113" s="24"/>
      <c r="AKU113" s="24"/>
      <c r="AKV113" s="24"/>
      <c r="AKW113" s="24"/>
      <c r="AKX113" s="24"/>
      <c r="AKY113" s="24"/>
      <c r="AKZ113" s="24"/>
      <c r="ALA113" s="24"/>
      <c r="ALB113" s="24"/>
      <c r="ALC113" s="24"/>
      <c r="ALD113" s="24"/>
      <c r="ALE113" s="24"/>
      <c r="ALF113" s="24"/>
      <c r="ALG113" s="24"/>
      <c r="ALH113" s="24"/>
      <c r="ALI113" s="24"/>
      <c r="ALJ113" s="24"/>
      <c r="ALK113" s="24"/>
      <c r="ALL113" s="24"/>
      <c r="ALM113" s="24"/>
      <c r="ALN113" s="24"/>
      <c r="ALO113" s="24"/>
      <c r="ALP113" s="24"/>
      <c r="ALQ113" s="24"/>
      <c r="ALR113" s="24"/>
      <c r="ALS113" s="24"/>
      <c r="ALT113" s="24"/>
      <c r="ALU113" s="24"/>
      <c r="ALV113" s="24"/>
      <c r="ALW113" s="24"/>
      <c r="ALX113" s="24"/>
      <c r="ALY113" s="24"/>
      <c r="ALZ113" s="24"/>
      <c r="AMA113" s="24"/>
      <c r="AMB113" s="24"/>
      <c r="AMC113" s="24"/>
    </row>
    <row r="114" spans="1:1017" s="61" customFormat="1" ht="33">
      <c r="A114" s="132" t="s">
        <v>305</v>
      </c>
      <c r="B114" s="133">
        <v>6106327</v>
      </c>
      <c r="C114" s="134" t="s">
        <v>306</v>
      </c>
      <c r="D114" s="133" t="s">
        <v>304</v>
      </c>
      <c r="E114" s="62" t="s">
        <v>63</v>
      </c>
      <c r="F114" s="112">
        <v>18.399999999999999</v>
      </c>
      <c r="G114" s="60">
        <v>198.69</v>
      </c>
      <c r="H114" s="83">
        <f t="shared" si="46"/>
        <v>0.21229999999999999</v>
      </c>
      <c r="I114" s="60">
        <f t="shared" si="50"/>
        <v>240.87</v>
      </c>
      <c r="J114" s="60">
        <f t="shared" si="51"/>
        <v>3655.89</v>
      </c>
      <c r="K114" s="60">
        <f t="shared" si="52"/>
        <v>4432</v>
      </c>
      <c r="L114" s="58">
        <v>4432.01</v>
      </c>
      <c r="M114" s="24"/>
      <c r="N114" s="24"/>
      <c r="O114" s="24"/>
      <c r="P114" s="24"/>
      <c r="Q114" s="24"/>
      <c r="R114" s="24"/>
      <c r="S114" s="24"/>
      <c r="T114" s="24"/>
      <c r="U114" s="24"/>
      <c r="V114" s="24"/>
      <c r="W114" s="24"/>
      <c r="X114" s="24"/>
      <c r="Y114" s="24"/>
      <c r="Z114" s="24"/>
      <c r="AA114" s="24"/>
      <c r="AB114" s="24"/>
      <c r="AC114" s="24"/>
      <c r="AD114" s="24"/>
      <c r="AE114" s="24"/>
      <c r="AF114" s="24"/>
      <c r="AG114" s="24"/>
      <c r="AH114" s="24"/>
      <c r="AI114" s="24"/>
      <c r="AJ114" s="24"/>
      <c r="AK114" s="24"/>
      <c r="AL114" s="24"/>
      <c r="AM114" s="24"/>
      <c r="AN114" s="24"/>
      <c r="AO114" s="24"/>
      <c r="AP114" s="24"/>
      <c r="AQ114" s="24"/>
      <c r="AR114" s="24"/>
      <c r="AS114" s="24"/>
      <c r="AT114" s="24"/>
      <c r="AU114" s="24"/>
      <c r="AV114" s="24"/>
      <c r="AW114" s="24"/>
      <c r="AX114" s="24"/>
      <c r="AY114" s="24"/>
      <c r="AZ114" s="24"/>
      <c r="BA114" s="24"/>
      <c r="BB114" s="24"/>
      <c r="BC114" s="24"/>
      <c r="BD114" s="24"/>
      <c r="BE114" s="24"/>
      <c r="BF114" s="24"/>
      <c r="BG114" s="24"/>
      <c r="BH114" s="24"/>
      <c r="BI114" s="24"/>
      <c r="BJ114" s="24"/>
      <c r="BK114" s="24"/>
      <c r="BL114" s="24"/>
      <c r="BM114" s="24"/>
      <c r="BN114" s="24"/>
      <c r="BO114" s="24"/>
      <c r="BP114" s="24"/>
      <c r="BQ114" s="24"/>
      <c r="BR114" s="24"/>
      <c r="BS114" s="24"/>
      <c r="BT114" s="24"/>
      <c r="BU114" s="24"/>
      <c r="BV114" s="24"/>
      <c r="BW114" s="24"/>
      <c r="BX114" s="24"/>
      <c r="BY114" s="24"/>
      <c r="BZ114" s="24"/>
      <c r="CA114" s="24"/>
      <c r="CB114" s="24"/>
      <c r="CC114" s="24"/>
      <c r="CD114" s="24"/>
      <c r="CE114" s="24"/>
      <c r="CF114" s="24"/>
      <c r="CG114" s="24"/>
      <c r="CH114" s="24"/>
      <c r="CI114" s="24"/>
      <c r="CJ114" s="24"/>
      <c r="CK114" s="24"/>
      <c r="CL114" s="24"/>
      <c r="CM114" s="24"/>
      <c r="CN114" s="24"/>
      <c r="CO114" s="24"/>
      <c r="CP114" s="24"/>
      <c r="CQ114" s="24"/>
      <c r="CR114" s="24"/>
      <c r="CS114" s="24"/>
      <c r="CT114" s="24"/>
      <c r="CU114" s="24"/>
      <c r="CV114" s="24"/>
      <c r="CW114" s="24"/>
      <c r="CX114" s="24"/>
      <c r="CY114" s="24"/>
      <c r="CZ114" s="24"/>
      <c r="DA114" s="24"/>
      <c r="DB114" s="24"/>
      <c r="DC114" s="24"/>
      <c r="DD114" s="24"/>
      <c r="DE114" s="24"/>
      <c r="DF114" s="24"/>
      <c r="DG114" s="24"/>
      <c r="DH114" s="24"/>
      <c r="DI114" s="24"/>
      <c r="DJ114" s="24"/>
      <c r="DK114" s="24"/>
      <c r="DL114" s="24"/>
      <c r="DM114" s="24"/>
      <c r="DN114" s="24"/>
      <c r="DO114" s="24"/>
      <c r="DP114" s="24"/>
      <c r="DQ114" s="24"/>
      <c r="DR114" s="24"/>
      <c r="DS114" s="24"/>
      <c r="DT114" s="24"/>
      <c r="DU114" s="24"/>
      <c r="DV114" s="24"/>
      <c r="DW114" s="24"/>
      <c r="DX114" s="24"/>
      <c r="DY114" s="24"/>
      <c r="DZ114" s="24"/>
      <c r="EA114" s="24"/>
      <c r="EB114" s="24"/>
      <c r="EC114" s="24"/>
      <c r="ED114" s="24"/>
      <c r="EE114" s="24"/>
      <c r="EF114" s="24"/>
      <c r="EG114" s="24"/>
      <c r="EH114" s="24"/>
      <c r="EI114" s="24"/>
      <c r="EJ114" s="24"/>
      <c r="EK114" s="24"/>
      <c r="EL114" s="24"/>
      <c r="EM114" s="24"/>
      <c r="EN114" s="24"/>
      <c r="EO114" s="24"/>
      <c r="EP114" s="24"/>
      <c r="EQ114" s="24"/>
      <c r="ER114" s="24"/>
      <c r="ES114" s="24"/>
      <c r="ET114" s="24"/>
      <c r="EU114" s="24"/>
      <c r="EV114" s="24"/>
      <c r="EW114" s="24"/>
      <c r="EX114" s="24"/>
      <c r="EY114" s="24"/>
      <c r="EZ114" s="24"/>
      <c r="FA114" s="24"/>
      <c r="FB114" s="24"/>
      <c r="FC114" s="24"/>
      <c r="FD114" s="24"/>
      <c r="FE114" s="24"/>
      <c r="FF114" s="24"/>
      <c r="FG114" s="24"/>
      <c r="FH114" s="24"/>
      <c r="FI114" s="24"/>
      <c r="FJ114" s="24"/>
      <c r="FK114" s="24"/>
      <c r="FL114" s="24"/>
      <c r="FM114" s="24"/>
      <c r="FN114" s="24"/>
      <c r="FO114" s="24"/>
      <c r="FP114" s="24"/>
      <c r="FQ114" s="24"/>
      <c r="FR114" s="24"/>
      <c r="FS114" s="24"/>
      <c r="FT114" s="24"/>
      <c r="FU114" s="24"/>
      <c r="FV114" s="24"/>
      <c r="FW114" s="24"/>
      <c r="FX114" s="24"/>
      <c r="FY114" s="24"/>
      <c r="FZ114" s="24"/>
      <c r="GA114" s="24"/>
      <c r="GB114" s="24"/>
      <c r="GC114" s="24"/>
      <c r="GD114" s="24"/>
      <c r="GE114" s="24"/>
      <c r="GF114" s="24"/>
      <c r="GG114" s="24"/>
      <c r="GH114" s="24"/>
      <c r="GI114" s="24"/>
      <c r="GJ114" s="24"/>
      <c r="GK114" s="24"/>
      <c r="GL114" s="24"/>
      <c r="GM114" s="24"/>
      <c r="GN114" s="24"/>
      <c r="GO114" s="24"/>
      <c r="GP114" s="24"/>
      <c r="GQ114" s="24"/>
      <c r="GR114" s="24"/>
      <c r="GS114" s="24"/>
      <c r="GT114" s="24"/>
      <c r="GU114" s="24"/>
      <c r="GV114" s="24"/>
      <c r="GW114" s="24"/>
      <c r="GX114" s="24"/>
      <c r="GY114" s="24"/>
      <c r="GZ114" s="24"/>
      <c r="HA114" s="24"/>
      <c r="HB114" s="24"/>
      <c r="HC114" s="24"/>
      <c r="HD114" s="24"/>
      <c r="HE114" s="24"/>
      <c r="HF114" s="24"/>
      <c r="HG114" s="24"/>
      <c r="HH114" s="24"/>
      <c r="HI114" s="24"/>
      <c r="HJ114" s="24"/>
      <c r="HK114" s="24"/>
      <c r="HL114" s="24"/>
      <c r="HM114" s="24"/>
      <c r="HN114" s="24"/>
      <c r="HO114" s="24"/>
      <c r="HP114" s="24"/>
      <c r="HQ114" s="24"/>
      <c r="HR114" s="24"/>
      <c r="HS114" s="24"/>
      <c r="HT114" s="24"/>
      <c r="HU114" s="24"/>
      <c r="HV114" s="24"/>
      <c r="HW114" s="24"/>
      <c r="HX114" s="24"/>
      <c r="HY114" s="24"/>
      <c r="HZ114" s="24"/>
      <c r="IA114" s="24"/>
      <c r="IB114" s="24"/>
      <c r="IC114" s="24"/>
      <c r="ID114" s="24"/>
      <c r="IE114" s="24"/>
      <c r="IF114" s="24"/>
      <c r="IG114" s="24"/>
      <c r="IH114" s="24"/>
      <c r="II114" s="24"/>
      <c r="IJ114" s="24"/>
      <c r="IK114" s="24"/>
      <c r="IL114" s="24"/>
      <c r="IM114" s="24"/>
      <c r="IN114" s="24"/>
      <c r="IO114" s="24"/>
      <c r="IP114" s="24"/>
      <c r="IQ114" s="24"/>
      <c r="IR114" s="24"/>
      <c r="IS114" s="24"/>
      <c r="IT114" s="24"/>
      <c r="IU114" s="24"/>
      <c r="IV114" s="24"/>
      <c r="IW114" s="24"/>
      <c r="IX114" s="24"/>
      <c r="IY114" s="24"/>
      <c r="IZ114" s="24"/>
      <c r="JA114" s="24"/>
      <c r="JB114" s="24"/>
      <c r="JC114" s="24"/>
      <c r="JD114" s="24"/>
      <c r="JE114" s="24"/>
      <c r="JF114" s="24"/>
      <c r="JG114" s="24"/>
      <c r="JH114" s="24"/>
      <c r="JI114" s="24"/>
      <c r="JJ114" s="24"/>
      <c r="JK114" s="24"/>
      <c r="JL114" s="24"/>
      <c r="JM114" s="24"/>
      <c r="JN114" s="24"/>
      <c r="JO114" s="24"/>
      <c r="JP114" s="24"/>
      <c r="JQ114" s="24"/>
      <c r="JR114" s="24"/>
      <c r="JS114" s="24"/>
      <c r="JT114" s="24"/>
      <c r="JU114" s="24"/>
      <c r="JV114" s="24"/>
      <c r="JW114" s="24"/>
      <c r="JX114" s="24"/>
      <c r="JY114" s="24"/>
      <c r="JZ114" s="24"/>
      <c r="KA114" s="24"/>
      <c r="KB114" s="24"/>
      <c r="KC114" s="24"/>
      <c r="KD114" s="24"/>
      <c r="KE114" s="24"/>
      <c r="KF114" s="24"/>
      <c r="KG114" s="24"/>
      <c r="KH114" s="24"/>
      <c r="KI114" s="24"/>
      <c r="KJ114" s="24"/>
      <c r="KK114" s="24"/>
      <c r="KL114" s="24"/>
      <c r="KM114" s="24"/>
      <c r="KN114" s="24"/>
      <c r="KO114" s="24"/>
      <c r="KP114" s="24"/>
      <c r="KQ114" s="24"/>
      <c r="KR114" s="24"/>
      <c r="KS114" s="24"/>
      <c r="KT114" s="24"/>
      <c r="KU114" s="24"/>
      <c r="KV114" s="24"/>
      <c r="KW114" s="24"/>
      <c r="KX114" s="24"/>
      <c r="KY114" s="24"/>
      <c r="KZ114" s="24"/>
      <c r="LA114" s="24"/>
      <c r="LB114" s="24"/>
      <c r="LC114" s="24"/>
      <c r="LD114" s="24"/>
      <c r="LE114" s="24"/>
      <c r="LF114" s="24"/>
      <c r="LG114" s="24"/>
      <c r="LH114" s="24"/>
      <c r="LI114" s="24"/>
      <c r="LJ114" s="24"/>
      <c r="LK114" s="24"/>
      <c r="LL114" s="24"/>
      <c r="LM114" s="24"/>
      <c r="LN114" s="24"/>
      <c r="LO114" s="24"/>
      <c r="LP114" s="24"/>
      <c r="LQ114" s="24"/>
      <c r="LR114" s="24"/>
      <c r="LS114" s="24"/>
      <c r="LT114" s="24"/>
      <c r="LU114" s="24"/>
      <c r="LV114" s="24"/>
      <c r="LW114" s="24"/>
      <c r="LX114" s="24"/>
      <c r="LY114" s="24"/>
      <c r="LZ114" s="24"/>
      <c r="MA114" s="24"/>
      <c r="MB114" s="24"/>
      <c r="MC114" s="24"/>
      <c r="MD114" s="24"/>
      <c r="ME114" s="24"/>
      <c r="MF114" s="24"/>
      <c r="MG114" s="24"/>
      <c r="MH114" s="24"/>
      <c r="MI114" s="24"/>
      <c r="MJ114" s="24"/>
      <c r="MK114" s="24"/>
      <c r="ML114" s="24"/>
      <c r="MM114" s="24"/>
      <c r="MN114" s="24"/>
      <c r="MO114" s="24"/>
      <c r="MP114" s="24"/>
      <c r="MQ114" s="24"/>
      <c r="MR114" s="24"/>
      <c r="MS114" s="24"/>
      <c r="MT114" s="24"/>
      <c r="MU114" s="24"/>
      <c r="MV114" s="24"/>
      <c r="MW114" s="24"/>
      <c r="MX114" s="24"/>
      <c r="MY114" s="24"/>
      <c r="MZ114" s="24"/>
      <c r="NA114" s="24"/>
      <c r="NB114" s="24"/>
      <c r="NC114" s="24"/>
      <c r="ND114" s="24"/>
      <c r="NE114" s="24"/>
      <c r="NF114" s="24"/>
      <c r="NG114" s="24"/>
      <c r="NH114" s="24"/>
      <c r="NI114" s="24"/>
      <c r="NJ114" s="24"/>
      <c r="NK114" s="24"/>
      <c r="NL114" s="24"/>
      <c r="NM114" s="24"/>
      <c r="NN114" s="24"/>
      <c r="NO114" s="24"/>
      <c r="NP114" s="24"/>
      <c r="NQ114" s="24"/>
      <c r="NR114" s="24"/>
      <c r="NS114" s="24"/>
      <c r="NT114" s="24"/>
      <c r="NU114" s="24"/>
      <c r="NV114" s="24"/>
      <c r="NW114" s="24"/>
      <c r="NX114" s="24"/>
      <c r="NY114" s="24"/>
      <c r="NZ114" s="24"/>
      <c r="OA114" s="24"/>
      <c r="OB114" s="24"/>
      <c r="OC114" s="24"/>
      <c r="OD114" s="24"/>
      <c r="OE114" s="24"/>
      <c r="OF114" s="24"/>
      <c r="OG114" s="24"/>
      <c r="OH114" s="24"/>
      <c r="OI114" s="24"/>
      <c r="OJ114" s="24"/>
      <c r="OK114" s="24"/>
      <c r="OL114" s="24"/>
      <c r="OM114" s="24"/>
      <c r="ON114" s="24"/>
      <c r="OO114" s="24"/>
      <c r="OP114" s="24"/>
      <c r="OQ114" s="24"/>
      <c r="OR114" s="24"/>
      <c r="OS114" s="24"/>
      <c r="OT114" s="24"/>
      <c r="OU114" s="24"/>
      <c r="OV114" s="24"/>
      <c r="OW114" s="24"/>
      <c r="OX114" s="24"/>
      <c r="OY114" s="24"/>
      <c r="OZ114" s="24"/>
      <c r="PA114" s="24"/>
      <c r="PB114" s="24"/>
      <c r="PC114" s="24"/>
      <c r="PD114" s="24"/>
      <c r="PE114" s="24"/>
      <c r="PF114" s="24"/>
      <c r="PG114" s="24"/>
      <c r="PH114" s="24"/>
      <c r="PI114" s="24"/>
      <c r="PJ114" s="24"/>
      <c r="PK114" s="24"/>
      <c r="PL114" s="24"/>
      <c r="PM114" s="24"/>
      <c r="PN114" s="24"/>
      <c r="PO114" s="24"/>
      <c r="PP114" s="24"/>
      <c r="PQ114" s="24"/>
      <c r="PR114" s="24"/>
      <c r="PS114" s="24"/>
      <c r="PT114" s="24"/>
      <c r="PU114" s="24"/>
      <c r="PV114" s="24"/>
      <c r="PW114" s="24"/>
      <c r="PX114" s="24"/>
      <c r="PY114" s="24"/>
      <c r="PZ114" s="24"/>
      <c r="QA114" s="24"/>
      <c r="QB114" s="24"/>
      <c r="QC114" s="24"/>
      <c r="QD114" s="24"/>
      <c r="QE114" s="24"/>
      <c r="QF114" s="24"/>
      <c r="QG114" s="24"/>
      <c r="QH114" s="24"/>
      <c r="QI114" s="24"/>
      <c r="QJ114" s="24"/>
      <c r="QK114" s="24"/>
      <c r="QL114" s="24"/>
      <c r="QM114" s="24"/>
      <c r="QN114" s="24"/>
      <c r="QO114" s="24"/>
      <c r="QP114" s="24"/>
      <c r="QQ114" s="24"/>
      <c r="QR114" s="24"/>
      <c r="QS114" s="24"/>
      <c r="QT114" s="24"/>
      <c r="QU114" s="24"/>
      <c r="QV114" s="24"/>
      <c r="QW114" s="24"/>
      <c r="QX114" s="24"/>
      <c r="QY114" s="24"/>
      <c r="QZ114" s="24"/>
      <c r="RA114" s="24"/>
      <c r="RB114" s="24"/>
      <c r="RC114" s="24"/>
      <c r="RD114" s="24"/>
      <c r="RE114" s="24"/>
      <c r="RF114" s="24"/>
      <c r="RG114" s="24"/>
      <c r="RH114" s="24"/>
      <c r="RI114" s="24"/>
      <c r="RJ114" s="24"/>
      <c r="RK114" s="24"/>
      <c r="RL114" s="24"/>
      <c r="RM114" s="24"/>
      <c r="RN114" s="24"/>
      <c r="RO114" s="24"/>
      <c r="RP114" s="24"/>
      <c r="RQ114" s="24"/>
      <c r="RR114" s="24"/>
      <c r="RS114" s="24"/>
      <c r="RT114" s="24"/>
      <c r="RU114" s="24"/>
      <c r="RV114" s="24"/>
      <c r="RW114" s="24"/>
      <c r="RX114" s="24"/>
      <c r="RY114" s="24"/>
      <c r="RZ114" s="24"/>
      <c r="SA114" s="24"/>
      <c r="SB114" s="24"/>
      <c r="SC114" s="24"/>
      <c r="SD114" s="24"/>
      <c r="SE114" s="24"/>
      <c r="SF114" s="24"/>
      <c r="SG114" s="24"/>
      <c r="SH114" s="24"/>
      <c r="SI114" s="24"/>
      <c r="SJ114" s="24"/>
      <c r="SK114" s="24"/>
      <c r="SL114" s="24"/>
      <c r="SM114" s="24"/>
      <c r="SN114" s="24"/>
      <c r="SO114" s="24"/>
      <c r="SP114" s="24"/>
      <c r="SQ114" s="24"/>
      <c r="SR114" s="24"/>
      <c r="SS114" s="24"/>
      <c r="ST114" s="24"/>
      <c r="SU114" s="24"/>
      <c r="SV114" s="24"/>
      <c r="SW114" s="24"/>
      <c r="SX114" s="24"/>
      <c r="SY114" s="24"/>
      <c r="SZ114" s="24"/>
      <c r="TA114" s="24"/>
      <c r="TB114" s="24"/>
      <c r="TC114" s="24"/>
      <c r="TD114" s="24"/>
      <c r="TE114" s="24"/>
      <c r="TF114" s="24"/>
      <c r="TG114" s="24"/>
      <c r="TH114" s="24"/>
      <c r="TI114" s="24"/>
      <c r="TJ114" s="24"/>
      <c r="TK114" s="24"/>
      <c r="TL114" s="24"/>
      <c r="TM114" s="24"/>
      <c r="TN114" s="24"/>
      <c r="TO114" s="24"/>
      <c r="TP114" s="24"/>
      <c r="TQ114" s="24"/>
      <c r="TR114" s="24"/>
      <c r="TS114" s="24"/>
      <c r="TT114" s="24"/>
      <c r="TU114" s="24"/>
      <c r="TV114" s="24"/>
      <c r="TW114" s="24"/>
      <c r="TX114" s="24"/>
      <c r="TY114" s="24"/>
      <c r="TZ114" s="24"/>
      <c r="UA114" s="24"/>
      <c r="UB114" s="24"/>
      <c r="UC114" s="24"/>
      <c r="UD114" s="24"/>
      <c r="UE114" s="24"/>
      <c r="UF114" s="24"/>
      <c r="UG114" s="24"/>
      <c r="UH114" s="24"/>
      <c r="UI114" s="24"/>
      <c r="UJ114" s="24"/>
      <c r="UK114" s="24"/>
      <c r="UL114" s="24"/>
      <c r="UM114" s="24"/>
      <c r="UN114" s="24"/>
      <c r="UO114" s="24"/>
      <c r="UP114" s="24"/>
      <c r="UQ114" s="24"/>
      <c r="UR114" s="24"/>
      <c r="US114" s="24"/>
      <c r="UT114" s="24"/>
      <c r="UU114" s="24"/>
      <c r="UV114" s="24"/>
      <c r="UW114" s="24"/>
      <c r="UX114" s="24"/>
      <c r="UY114" s="24"/>
      <c r="UZ114" s="24"/>
      <c r="VA114" s="24"/>
      <c r="VB114" s="24"/>
      <c r="VC114" s="24"/>
      <c r="VD114" s="24"/>
      <c r="VE114" s="24"/>
      <c r="VF114" s="24"/>
      <c r="VG114" s="24"/>
      <c r="VH114" s="24"/>
      <c r="VI114" s="24"/>
      <c r="VJ114" s="24"/>
      <c r="VK114" s="24"/>
      <c r="VL114" s="24"/>
      <c r="VM114" s="24"/>
      <c r="VN114" s="24"/>
      <c r="VO114" s="24"/>
      <c r="VP114" s="24"/>
      <c r="VQ114" s="24"/>
      <c r="VR114" s="24"/>
      <c r="VS114" s="24"/>
      <c r="VT114" s="24"/>
      <c r="VU114" s="24"/>
      <c r="VV114" s="24"/>
      <c r="VW114" s="24"/>
      <c r="VX114" s="24"/>
      <c r="VY114" s="24"/>
      <c r="VZ114" s="24"/>
      <c r="WA114" s="24"/>
      <c r="WB114" s="24"/>
      <c r="WC114" s="24"/>
      <c r="WD114" s="24"/>
      <c r="WE114" s="24"/>
      <c r="WF114" s="24"/>
      <c r="WG114" s="24"/>
      <c r="WH114" s="24"/>
      <c r="WI114" s="24"/>
      <c r="WJ114" s="24"/>
      <c r="WK114" s="24"/>
      <c r="WL114" s="24"/>
      <c r="WM114" s="24"/>
      <c r="WN114" s="24"/>
      <c r="WO114" s="24"/>
      <c r="WP114" s="24"/>
      <c r="WQ114" s="24"/>
      <c r="WR114" s="24"/>
      <c r="WS114" s="24"/>
      <c r="WT114" s="24"/>
      <c r="WU114" s="24"/>
      <c r="WV114" s="24"/>
      <c r="WW114" s="24"/>
      <c r="WX114" s="24"/>
      <c r="WY114" s="24"/>
      <c r="WZ114" s="24"/>
      <c r="XA114" s="24"/>
      <c r="XB114" s="24"/>
      <c r="XC114" s="24"/>
      <c r="XD114" s="24"/>
      <c r="XE114" s="24"/>
      <c r="XF114" s="24"/>
      <c r="XG114" s="24"/>
      <c r="XH114" s="24"/>
      <c r="XI114" s="24"/>
      <c r="XJ114" s="24"/>
      <c r="XK114" s="24"/>
      <c r="XL114" s="24"/>
      <c r="XM114" s="24"/>
      <c r="XN114" s="24"/>
      <c r="XO114" s="24"/>
      <c r="XP114" s="24"/>
      <c r="XQ114" s="24"/>
      <c r="XR114" s="24"/>
      <c r="XS114" s="24"/>
      <c r="XT114" s="24"/>
      <c r="XU114" s="24"/>
      <c r="XV114" s="24"/>
      <c r="XW114" s="24"/>
      <c r="XX114" s="24"/>
      <c r="XY114" s="24"/>
      <c r="XZ114" s="24"/>
      <c r="YA114" s="24"/>
      <c r="YB114" s="24"/>
      <c r="YC114" s="24"/>
      <c r="YD114" s="24"/>
      <c r="YE114" s="24"/>
      <c r="YF114" s="24"/>
      <c r="YG114" s="24"/>
      <c r="YH114" s="24"/>
      <c r="YI114" s="24"/>
      <c r="YJ114" s="24"/>
      <c r="YK114" s="24"/>
      <c r="YL114" s="24"/>
      <c r="YM114" s="24"/>
      <c r="YN114" s="24"/>
      <c r="YO114" s="24"/>
      <c r="YP114" s="24"/>
      <c r="YQ114" s="24"/>
      <c r="YR114" s="24"/>
      <c r="YS114" s="24"/>
      <c r="YT114" s="24"/>
      <c r="YU114" s="24"/>
      <c r="YV114" s="24"/>
      <c r="YW114" s="24"/>
      <c r="YX114" s="24"/>
      <c r="YY114" s="24"/>
      <c r="YZ114" s="24"/>
      <c r="ZA114" s="24"/>
      <c r="ZB114" s="24"/>
      <c r="ZC114" s="24"/>
      <c r="ZD114" s="24"/>
      <c r="ZE114" s="24"/>
      <c r="ZF114" s="24"/>
      <c r="ZG114" s="24"/>
      <c r="ZH114" s="24"/>
      <c r="ZI114" s="24"/>
      <c r="ZJ114" s="24"/>
      <c r="ZK114" s="24"/>
      <c r="ZL114" s="24"/>
      <c r="ZM114" s="24"/>
      <c r="ZN114" s="24"/>
      <c r="ZO114" s="24"/>
      <c r="ZP114" s="24"/>
      <c r="ZQ114" s="24"/>
      <c r="ZR114" s="24"/>
      <c r="ZS114" s="24"/>
      <c r="ZT114" s="24"/>
      <c r="ZU114" s="24"/>
      <c r="ZV114" s="24"/>
      <c r="ZW114" s="24"/>
      <c r="ZX114" s="24"/>
      <c r="ZY114" s="24"/>
      <c r="ZZ114" s="24"/>
      <c r="AAA114" s="24"/>
      <c r="AAB114" s="24"/>
      <c r="AAC114" s="24"/>
      <c r="AAD114" s="24"/>
      <c r="AAE114" s="24"/>
      <c r="AAF114" s="24"/>
      <c r="AAG114" s="24"/>
      <c r="AAH114" s="24"/>
      <c r="AAI114" s="24"/>
      <c r="AAJ114" s="24"/>
      <c r="AAK114" s="24"/>
      <c r="AAL114" s="24"/>
      <c r="AAM114" s="24"/>
      <c r="AAN114" s="24"/>
      <c r="AAO114" s="24"/>
      <c r="AAP114" s="24"/>
      <c r="AAQ114" s="24"/>
      <c r="AAR114" s="24"/>
      <c r="AAS114" s="24"/>
      <c r="AAT114" s="24"/>
      <c r="AAU114" s="24"/>
      <c r="AAV114" s="24"/>
      <c r="AAW114" s="24"/>
      <c r="AAX114" s="24"/>
      <c r="AAY114" s="24"/>
      <c r="AAZ114" s="24"/>
      <c r="ABA114" s="24"/>
      <c r="ABB114" s="24"/>
      <c r="ABC114" s="24"/>
      <c r="ABD114" s="24"/>
      <c r="ABE114" s="24"/>
      <c r="ABF114" s="24"/>
      <c r="ABG114" s="24"/>
      <c r="ABH114" s="24"/>
      <c r="ABI114" s="24"/>
      <c r="ABJ114" s="24"/>
      <c r="ABK114" s="24"/>
      <c r="ABL114" s="24"/>
      <c r="ABM114" s="24"/>
      <c r="ABN114" s="24"/>
      <c r="ABO114" s="24"/>
      <c r="ABP114" s="24"/>
      <c r="ABQ114" s="24"/>
      <c r="ABR114" s="24"/>
      <c r="ABS114" s="24"/>
      <c r="ABT114" s="24"/>
      <c r="ABU114" s="24"/>
      <c r="ABV114" s="24"/>
      <c r="ABW114" s="24"/>
      <c r="ABX114" s="24"/>
      <c r="ABY114" s="24"/>
      <c r="ABZ114" s="24"/>
      <c r="ACA114" s="24"/>
      <c r="ACB114" s="24"/>
      <c r="ACC114" s="24"/>
      <c r="ACD114" s="24"/>
      <c r="ACE114" s="24"/>
      <c r="ACF114" s="24"/>
      <c r="ACG114" s="24"/>
      <c r="ACH114" s="24"/>
      <c r="ACI114" s="24"/>
      <c r="ACJ114" s="24"/>
      <c r="ACK114" s="24"/>
      <c r="ACL114" s="24"/>
      <c r="ACM114" s="24"/>
      <c r="ACN114" s="24"/>
      <c r="ACO114" s="24"/>
      <c r="ACP114" s="24"/>
      <c r="ACQ114" s="24"/>
      <c r="ACR114" s="24"/>
      <c r="ACS114" s="24"/>
      <c r="ACT114" s="24"/>
      <c r="ACU114" s="24"/>
      <c r="ACV114" s="24"/>
      <c r="ACW114" s="24"/>
      <c r="ACX114" s="24"/>
      <c r="ACY114" s="24"/>
      <c r="ACZ114" s="24"/>
      <c r="ADA114" s="24"/>
      <c r="ADB114" s="24"/>
      <c r="ADC114" s="24"/>
      <c r="ADD114" s="24"/>
      <c r="ADE114" s="24"/>
      <c r="ADF114" s="24"/>
      <c r="ADG114" s="24"/>
      <c r="ADH114" s="24"/>
      <c r="ADI114" s="24"/>
      <c r="ADJ114" s="24"/>
      <c r="ADK114" s="24"/>
      <c r="ADL114" s="24"/>
      <c r="ADM114" s="24"/>
      <c r="ADN114" s="24"/>
      <c r="ADO114" s="24"/>
      <c r="ADP114" s="24"/>
      <c r="ADQ114" s="24"/>
      <c r="ADR114" s="24"/>
      <c r="ADS114" s="24"/>
      <c r="ADT114" s="24"/>
      <c r="ADU114" s="24"/>
      <c r="ADV114" s="24"/>
      <c r="ADW114" s="24"/>
      <c r="ADX114" s="24"/>
      <c r="ADY114" s="24"/>
      <c r="ADZ114" s="24"/>
      <c r="AEA114" s="24"/>
      <c r="AEB114" s="24"/>
      <c r="AEC114" s="24"/>
      <c r="AED114" s="24"/>
      <c r="AEE114" s="24"/>
      <c r="AEF114" s="24"/>
      <c r="AEG114" s="24"/>
      <c r="AEH114" s="24"/>
      <c r="AEI114" s="24"/>
      <c r="AEJ114" s="24"/>
      <c r="AEK114" s="24"/>
      <c r="AEL114" s="24"/>
      <c r="AEM114" s="24"/>
      <c r="AEN114" s="24"/>
      <c r="AEO114" s="24"/>
      <c r="AEP114" s="24"/>
      <c r="AEQ114" s="24"/>
      <c r="AER114" s="24"/>
      <c r="AES114" s="24"/>
      <c r="AET114" s="24"/>
      <c r="AEU114" s="24"/>
      <c r="AEV114" s="24"/>
      <c r="AEW114" s="24"/>
      <c r="AEX114" s="24"/>
      <c r="AEY114" s="24"/>
      <c r="AEZ114" s="24"/>
      <c r="AFA114" s="24"/>
      <c r="AFB114" s="24"/>
      <c r="AFC114" s="24"/>
      <c r="AFD114" s="24"/>
      <c r="AFE114" s="24"/>
      <c r="AFF114" s="24"/>
      <c r="AFG114" s="24"/>
      <c r="AFH114" s="24"/>
      <c r="AFI114" s="24"/>
      <c r="AFJ114" s="24"/>
      <c r="AFK114" s="24"/>
      <c r="AFL114" s="24"/>
      <c r="AFM114" s="24"/>
      <c r="AFN114" s="24"/>
      <c r="AFO114" s="24"/>
      <c r="AFP114" s="24"/>
      <c r="AFQ114" s="24"/>
      <c r="AFR114" s="24"/>
      <c r="AFS114" s="24"/>
      <c r="AFT114" s="24"/>
      <c r="AFU114" s="24"/>
      <c r="AFV114" s="24"/>
      <c r="AFW114" s="24"/>
      <c r="AFX114" s="24"/>
      <c r="AFY114" s="24"/>
      <c r="AFZ114" s="24"/>
      <c r="AGA114" s="24"/>
      <c r="AGB114" s="24"/>
      <c r="AGC114" s="24"/>
      <c r="AGD114" s="24"/>
      <c r="AGE114" s="24"/>
      <c r="AGF114" s="24"/>
      <c r="AGG114" s="24"/>
      <c r="AGH114" s="24"/>
      <c r="AGI114" s="24"/>
      <c r="AGJ114" s="24"/>
      <c r="AGK114" s="24"/>
      <c r="AGL114" s="24"/>
      <c r="AGM114" s="24"/>
      <c r="AGN114" s="24"/>
      <c r="AGO114" s="24"/>
      <c r="AGP114" s="24"/>
      <c r="AGQ114" s="24"/>
      <c r="AGR114" s="24"/>
      <c r="AGS114" s="24"/>
      <c r="AGT114" s="24"/>
      <c r="AGU114" s="24"/>
      <c r="AGV114" s="24"/>
      <c r="AGW114" s="24"/>
      <c r="AGX114" s="24"/>
      <c r="AGY114" s="24"/>
      <c r="AGZ114" s="24"/>
      <c r="AHA114" s="24"/>
      <c r="AHB114" s="24"/>
      <c r="AHC114" s="24"/>
      <c r="AHD114" s="24"/>
      <c r="AHE114" s="24"/>
      <c r="AHF114" s="24"/>
      <c r="AHG114" s="24"/>
      <c r="AHH114" s="24"/>
      <c r="AHI114" s="24"/>
      <c r="AHJ114" s="24"/>
      <c r="AHK114" s="24"/>
      <c r="AHL114" s="24"/>
      <c r="AHM114" s="24"/>
      <c r="AHN114" s="24"/>
      <c r="AHO114" s="24"/>
      <c r="AHP114" s="24"/>
      <c r="AHQ114" s="24"/>
      <c r="AHR114" s="24"/>
      <c r="AHS114" s="24"/>
      <c r="AHT114" s="24"/>
      <c r="AHU114" s="24"/>
      <c r="AHV114" s="24"/>
      <c r="AHW114" s="24"/>
      <c r="AHX114" s="24"/>
      <c r="AHY114" s="24"/>
      <c r="AHZ114" s="24"/>
      <c r="AIA114" s="24"/>
      <c r="AIB114" s="24"/>
      <c r="AIC114" s="24"/>
      <c r="AID114" s="24"/>
      <c r="AIE114" s="24"/>
      <c r="AIF114" s="24"/>
      <c r="AIG114" s="24"/>
      <c r="AIH114" s="24"/>
      <c r="AII114" s="24"/>
      <c r="AIJ114" s="24"/>
      <c r="AIK114" s="24"/>
      <c r="AIL114" s="24"/>
      <c r="AIM114" s="24"/>
      <c r="AIN114" s="24"/>
      <c r="AIO114" s="24"/>
      <c r="AIP114" s="24"/>
      <c r="AIQ114" s="24"/>
      <c r="AIR114" s="24"/>
      <c r="AIS114" s="24"/>
      <c r="AIT114" s="24"/>
      <c r="AIU114" s="24"/>
      <c r="AIV114" s="24"/>
      <c r="AIW114" s="24"/>
      <c r="AIX114" s="24"/>
      <c r="AIY114" s="24"/>
      <c r="AIZ114" s="24"/>
      <c r="AJA114" s="24"/>
      <c r="AJB114" s="24"/>
      <c r="AJC114" s="24"/>
      <c r="AJD114" s="24"/>
      <c r="AJE114" s="24"/>
      <c r="AJF114" s="24"/>
      <c r="AJG114" s="24"/>
      <c r="AJH114" s="24"/>
      <c r="AJI114" s="24"/>
      <c r="AJJ114" s="24"/>
      <c r="AJK114" s="24"/>
      <c r="AJL114" s="24"/>
      <c r="AJM114" s="24"/>
      <c r="AJN114" s="24"/>
      <c r="AJO114" s="24"/>
      <c r="AJP114" s="24"/>
      <c r="AJQ114" s="24"/>
      <c r="AJR114" s="24"/>
      <c r="AJS114" s="24"/>
      <c r="AJT114" s="24"/>
      <c r="AJU114" s="24"/>
      <c r="AJV114" s="24"/>
      <c r="AJW114" s="24"/>
      <c r="AJX114" s="24"/>
      <c r="AJY114" s="24"/>
      <c r="AJZ114" s="24"/>
      <c r="AKA114" s="24"/>
      <c r="AKB114" s="24"/>
      <c r="AKC114" s="24"/>
      <c r="AKD114" s="24"/>
      <c r="AKE114" s="24"/>
      <c r="AKF114" s="24"/>
      <c r="AKG114" s="24"/>
      <c r="AKH114" s="24"/>
      <c r="AKI114" s="24"/>
      <c r="AKJ114" s="24"/>
      <c r="AKK114" s="24"/>
      <c r="AKL114" s="24"/>
      <c r="AKM114" s="24"/>
      <c r="AKN114" s="24"/>
      <c r="AKO114" s="24"/>
      <c r="AKP114" s="24"/>
      <c r="AKQ114" s="24"/>
      <c r="AKR114" s="24"/>
      <c r="AKS114" s="24"/>
      <c r="AKT114" s="24"/>
      <c r="AKU114" s="24"/>
      <c r="AKV114" s="24"/>
      <c r="AKW114" s="24"/>
      <c r="AKX114" s="24"/>
      <c r="AKY114" s="24"/>
      <c r="AKZ114" s="24"/>
      <c r="ALA114" s="24"/>
      <c r="ALB114" s="24"/>
      <c r="ALC114" s="24"/>
      <c r="ALD114" s="24"/>
      <c r="ALE114" s="24"/>
      <c r="ALF114" s="24"/>
      <c r="ALG114" s="24"/>
      <c r="ALH114" s="24"/>
      <c r="ALI114" s="24"/>
      <c r="ALJ114" s="24"/>
      <c r="ALK114" s="24"/>
      <c r="ALL114" s="24"/>
      <c r="ALM114" s="24"/>
      <c r="ALN114" s="24"/>
      <c r="ALO114" s="24"/>
      <c r="ALP114" s="24"/>
      <c r="ALQ114" s="24"/>
      <c r="ALR114" s="24"/>
      <c r="ALS114" s="24"/>
      <c r="ALT114" s="24"/>
      <c r="ALU114" s="24"/>
      <c r="ALV114" s="24"/>
      <c r="ALW114" s="24"/>
      <c r="ALX114" s="24"/>
      <c r="ALY114" s="24"/>
      <c r="ALZ114" s="24"/>
      <c r="AMA114" s="24"/>
      <c r="AMB114" s="24"/>
      <c r="AMC114" s="24"/>
    </row>
    <row r="115" spans="1:1017" s="61" customFormat="1" ht="33">
      <c r="A115" s="132" t="s">
        <v>307</v>
      </c>
      <c r="B115" s="133">
        <v>6106329</v>
      </c>
      <c r="C115" s="134" t="s">
        <v>308</v>
      </c>
      <c r="D115" s="133" t="s">
        <v>304</v>
      </c>
      <c r="E115" s="62" t="s">
        <v>63</v>
      </c>
      <c r="F115" s="112">
        <v>54.4</v>
      </c>
      <c r="G115" s="60">
        <v>990.43</v>
      </c>
      <c r="H115" s="83">
        <f t="shared" si="46"/>
        <v>0.21229999999999999</v>
      </c>
      <c r="I115" s="60">
        <f t="shared" si="50"/>
        <v>1200.7</v>
      </c>
      <c r="J115" s="60">
        <f t="shared" si="51"/>
        <v>53879.39</v>
      </c>
      <c r="K115" s="60">
        <f t="shared" si="52"/>
        <v>65318.080000000002</v>
      </c>
      <c r="L115" s="58"/>
      <c r="M115" s="24"/>
      <c r="N115" s="24"/>
      <c r="O115" s="24"/>
      <c r="P115" s="24"/>
      <c r="Q115" s="24"/>
      <c r="R115" s="24"/>
      <c r="S115" s="24"/>
      <c r="T115" s="24"/>
      <c r="U115" s="24"/>
      <c r="V115" s="24"/>
      <c r="W115" s="24"/>
      <c r="X115" s="24"/>
      <c r="Y115" s="24"/>
      <c r="Z115" s="24"/>
      <c r="AA115" s="24"/>
      <c r="AB115" s="24"/>
      <c r="AC115" s="24"/>
      <c r="AD115" s="24"/>
      <c r="AE115" s="24"/>
      <c r="AF115" s="24"/>
      <c r="AG115" s="24"/>
      <c r="AH115" s="24"/>
      <c r="AI115" s="24"/>
      <c r="AJ115" s="24"/>
      <c r="AK115" s="24"/>
      <c r="AL115" s="24"/>
      <c r="AM115" s="24"/>
      <c r="AN115" s="24"/>
      <c r="AO115" s="24"/>
      <c r="AP115" s="24"/>
      <c r="AQ115" s="24"/>
      <c r="AR115" s="24"/>
      <c r="AS115" s="24"/>
      <c r="AT115" s="24"/>
      <c r="AU115" s="24"/>
      <c r="AV115" s="24"/>
      <c r="AW115" s="24"/>
      <c r="AX115" s="24"/>
      <c r="AY115" s="24"/>
      <c r="AZ115" s="24"/>
      <c r="BA115" s="24"/>
      <c r="BB115" s="24"/>
      <c r="BC115" s="24"/>
      <c r="BD115" s="24"/>
      <c r="BE115" s="24"/>
      <c r="BF115" s="24"/>
      <c r="BG115" s="24"/>
      <c r="BH115" s="24"/>
      <c r="BI115" s="24"/>
      <c r="BJ115" s="24"/>
      <c r="BK115" s="24"/>
      <c r="BL115" s="24"/>
      <c r="BM115" s="24"/>
      <c r="BN115" s="24"/>
      <c r="BO115" s="24"/>
      <c r="BP115" s="24"/>
      <c r="BQ115" s="24"/>
      <c r="BR115" s="24"/>
      <c r="BS115" s="24"/>
      <c r="BT115" s="24"/>
      <c r="BU115" s="24"/>
      <c r="BV115" s="24"/>
      <c r="BW115" s="24"/>
      <c r="BX115" s="24"/>
      <c r="BY115" s="24"/>
      <c r="BZ115" s="24"/>
      <c r="CA115" s="24"/>
      <c r="CB115" s="24"/>
      <c r="CC115" s="24"/>
      <c r="CD115" s="24"/>
      <c r="CE115" s="24"/>
      <c r="CF115" s="24"/>
      <c r="CG115" s="24"/>
      <c r="CH115" s="24"/>
      <c r="CI115" s="24"/>
      <c r="CJ115" s="24"/>
      <c r="CK115" s="24"/>
      <c r="CL115" s="24"/>
      <c r="CM115" s="24"/>
      <c r="CN115" s="24"/>
      <c r="CO115" s="24"/>
      <c r="CP115" s="24"/>
      <c r="CQ115" s="24"/>
      <c r="CR115" s="24"/>
      <c r="CS115" s="24"/>
      <c r="CT115" s="24"/>
      <c r="CU115" s="24"/>
      <c r="CV115" s="24"/>
      <c r="CW115" s="24"/>
      <c r="CX115" s="24"/>
      <c r="CY115" s="24"/>
      <c r="CZ115" s="24"/>
      <c r="DA115" s="24"/>
      <c r="DB115" s="24"/>
      <c r="DC115" s="24"/>
      <c r="DD115" s="24"/>
      <c r="DE115" s="24"/>
      <c r="DF115" s="24"/>
      <c r="DG115" s="24"/>
      <c r="DH115" s="24"/>
      <c r="DI115" s="24"/>
      <c r="DJ115" s="24"/>
      <c r="DK115" s="24"/>
      <c r="DL115" s="24"/>
      <c r="DM115" s="24"/>
      <c r="DN115" s="24"/>
      <c r="DO115" s="24"/>
      <c r="DP115" s="24"/>
      <c r="DQ115" s="24"/>
      <c r="DR115" s="24"/>
      <c r="DS115" s="24"/>
      <c r="DT115" s="24"/>
      <c r="DU115" s="24"/>
      <c r="DV115" s="24"/>
      <c r="DW115" s="24"/>
      <c r="DX115" s="24"/>
      <c r="DY115" s="24"/>
      <c r="DZ115" s="24"/>
      <c r="EA115" s="24"/>
      <c r="EB115" s="24"/>
      <c r="EC115" s="24"/>
      <c r="ED115" s="24"/>
      <c r="EE115" s="24"/>
      <c r="EF115" s="24"/>
      <c r="EG115" s="24"/>
      <c r="EH115" s="24"/>
      <c r="EI115" s="24"/>
      <c r="EJ115" s="24"/>
      <c r="EK115" s="24"/>
      <c r="EL115" s="24"/>
      <c r="EM115" s="24"/>
      <c r="EN115" s="24"/>
      <c r="EO115" s="24"/>
      <c r="EP115" s="24"/>
      <c r="EQ115" s="24"/>
      <c r="ER115" s="24"/>
      <c r="ES115" s="24"/>
      <c r="ET115" s="24"/>
      <c r="EU115" s="24"/>
      <c r="EV115" s="24"/>
      <c r="EW115" s="24"/>
      <c r="EX115" s="24"/>
      <c r="EY115" s="24"/>
      <c r="EZ115" s="24"/>
      <c r="FA115" s="24"/>
      <c r="FB115" s="24"/>
      <c r="FC115" s="24"/>
      <c r="FD115" s="24"/>
      <c r="FE115" s="24"/>
      <c r="FF115" s="24"/>
      <c r="FG115" s="24"/>
      <c r="FH115" s="24"/>
      <c r="FI115" s="24"/>
      <c r="FJ115" s="24"/>
      <c r="FK115" s="24"/>
      <c r="FL115" s="24"/>
      <c r="FM115" s="24"/>
      <c r="FN115" s="24"/>
      <c r="FO115" s="24"/>
      <c r="FP115" s="24"/>
      <c r="FQ115" s="24"/>
      <c r="FR115" s="24"/>
      <c r="FS115" s="24"/>
      <c r="FT115" s="24"/>
      <c r="FU115" s="24"/>
      <c r="FV115" s="24"/>
      <c r="FW115" s="24"/>
      <c r="FX115" s="24"/>
      <c r="FY115" s="24"/>
      <c r="FZ115" s="24"/>
      <c r="GA115" s="24"/>
      <c r="GB115" s="24"/>
      <c r="GC115" s="24"/>
      <c r="GD115" s="24"/>
      <c r="GE115" s="24"/>
      <c r="GF115" s="24"/>
      <c r="GG115" s="24"/>
      <c r="GH115" s="24"/>
      <c r="GI115" s="24"/>
      <c r="GJ115" s="24"/>
      <c r="GK115" s="24"/>
      <c r="GL115" s="24"/>
      <c r="GM115" s="24"/>
      <c r="GN115" s="24"/>
      <c r="GO115" s="24"/>
      <c r="GP115" s="24"/>
      <c r="GQ115" s="24"/>
      <c r="GR115" s="24"/>
      <c r="GS115" s="24"/>
      <c r="GT115" s="24"/>
      <c r="GU115" s="24"/>
      <c r="GV115" s="24"/>
      <c r="GW115" s="24"/>
      <c r="GX115" s="24"/>
      <c r="GY115" s="24"/>
      <c r="GZ115" s="24"/>
      <c r="HA115" s="24"/>
      <c r="HB115" s="24"/>
      <c r="HC115" s="24"/>
      <c r="HD115" s="24"/>
      <c r="HE115" s="24"/>
      <c r="HF115" s="24"/>
      <c r="HG115" s="24"/>
      <c r="HH115" s="24"/>
      <c r="HI115" s="24"/>
      <c r="HJ115" s="24"/>
      <c r="HK115" s="24"/>
      <c r="HL115" s="24"/>
      <c r="HM115" s="24"/>
      <c r="HN115" s="24"/>
      <c r="HO115" s="24"/>
      <c r="HP115" s="24"/>
      <c r="HQ115" s="24"/>
      <c r="HR115" s="24"/>
      <c r="HS115" s="24"/>
      <c r="HT115" s="24"/>
      <c r="HU115" s="24"/>
      <c r="HV115" s="24"/>
      <c r="HW115" s="24"/>
      <c r="HX115" s="24"/>
      <c r="HY115" s="24"/>
      <c r="HZ115" s="24"/>
      <c r="IA115" s="24"/>
      <c r="IB115" s="24"/>
      <c r="IC115" s="24"/>
      <c r="ID115" s="24"/>
      <c r="IE115" s="24"/>
      <c r="IF115" s="24"/>
      <c r="IG115" s="24"/>
      <c r="IH115" s="24"/>
      <c r="II115" s="24"/>
      <c r="IJ115" s="24"/>
      <c r="IK115" s="24"/>
      <c r="IL115" s="24"/>
      <c r="IM115" s="24"/>
      <c r="IN115" s="24"/>
      <c r="IO115" s="24"/>
      <c r="IP115" s="24"/>
      <c r="IQ115" s="24"/>
      <c r="IR115" s="24"/>
      <c r="IS115" s="24"/>
      <c r="IT115" s="24"/>
      <c r="IU115" s="24"/>
      <c r="IV115" s="24"/>
      <c r="IW115" s="24"/>
      <c r="IX115" s="24"/>
      <c r="IY115" s="24"/>
      <c r="IZ115" s="24"/>
      <c r="JA115" s="24"/>
      <c r="JB115" s="24"/>
      <c r="JC115" s="24"/>
      <c r="JD115" s="24"/>
      <c r="JE115" s="24"/>
      <c r="JF115" s="24"/>
      <c r="JG115" s="24"/>
      <c r="JH115" s="24"/>
      <c r="JI115" s="24"/>
      <c r="JJ115" s="24"/>
      <c r="JK115" s="24"/>
      <c r="JL115" s="24"/>
      <c r="JM115" s="24"/>
      <c r="JN115" s="24"/>
      <c r="JO115" s="24"/>
      <c r="JP115" s="24"/>
      <c r="JQ115" s="24"/>
      <c r="JR115" s="24"/>
      <c r="JS115" s="24"/>
      <c r="JT115" s="24"/>
      <c r="JU115" s="24"/>
      <c r="JV115" s="24"/>
      <c r="JW115" s="24"/>
      <c r="JX115" s="24"/>
      <c r="JY115" s="24"/>
      <c r="JZ115" s="24"/>
      <c r="KA115" s="24"/>
      <c r="KB115" s="24"/>
      <c r="KC115" s="24"/>
      <c r="KD115" s="24"/>
      <c r="KE115" s="24"/>
      <c r="KF115" s="24"/>
      <c r="KG115" s="24"/>
      <c r="KH115" s="24"/>
      <c r="KI115" s="24"/>
      <c r="KJ115" s="24"/>
      <c r="KK115" s="24"/>
      <c r="KL115" s="24"/>
      <c r="KM115" s="24"/>
      <c r="KN115" s="24"/>
      <c r="KO115" s="24"/>
      <c r="KP115" s="24"/>
      <c r="KQ115" s="24"/>
      <c r="KR115" s="24"/>
      <c r="KS115" s="24"/>
      <c r="KT115" s="24"/>
      <c r="KU115" s="24"/>
      <c r="KV115" s="24"/>
      <c r="KW115" s="24"/>
      <c r="KX115" s="24"/>
      <c r="KY115" s="24"/>
      <c r="KZ115" s="24"/>
      <c r="LA115" s="24"/>
      <c r="LB115" s="24"/>
      <c r="LC115" s="24"/>
      <c r="LD115" s="24"/>
      <c r="LE115" s="24"/>
      <c r="LF115" s="24"/>
      <c r="LG115" s="24"/>
      <c r="LH115" s="24"/>
      <c r="LI115" s="24"/>
      <c r="LJ115" s="24"/>
      <c r="LK115" s="24"/>
      <c r="LL115" s="24"/>
      <c r="LM115" s="24"/>
      <c r="LN115" s="24"/>
      <c r="LO115" s="24"/>
      <c r="LP115" s="24"/>
      <c r="LQ115" s="24"/>
      <c r="LR115" s="24"/>
      <c r="LS115" s="24"/>
      <c r="LT115" s="24"/>
      <c r="LU115" s="24"/>
      <c r="LV115" s="24"/>
      <c r="LW115" s="24"/>
      <c r="LX115" s="24"/>
      <c r="LY115" s="24"/>
      <c r="LZ115" s="24"/>
      <c r="MA115" s="24"/>
      <c r="MB115" s="24"/>
      <c r="MC115" s="24"/>
      <c r="MD115" s="24"/>
      <c r="ME115" s="24"/>
      <c r="MF115" s="24"/>
      <c r="MG115" s="24"/>
      <c r="MH115" s="24"/>
      <c r="MI115" s="24"/>
      <c r="MJ115" s="24"/>
      <c r="MK115" s="24"/>
      <c r="ML115" s="24"/>
      <c r="MM115" s="24"/>
      <c r="MN115" s="24"/>
      <c r="MO115" s="24"/>
      <c r="MP115" s="24"/>
      <c r="MQ115" s="24"/>
      <c r="MR115" s="24"/>
      <c r="MS115" s="24"/>
      <c r="MT115" s="24"/>
      <c r="MU115" s="24"/>
      <c r="MV115" s="24"/>
      <c r="MW115" s="24"/>
      <c r="MX115" s="24"/>
      <c r="MY115" s="24"/>
      <c r="MZ115" s="24"/>
      <c r="NA115" s="24"/>
      <c r="NB115" s="24"/>
      <c r="NC115" s="24"/>
      <c r="ND115" s="24"/>
      <c r="NE115" s="24"/>
      <c r="NF115" s="24"/>
      <c r="NG115" s="24"/>
      <c r="NH115" s="24"/>
      <c r="NI115" s="24"/>
      <c r="NJ115" s="24"/>
      <c r="NK115" s="24"/>
      <c r="NL115" s="24"/>
      <c r="NM115" s="24"/>
      <c r="NN115" s="24"/>
      <c r="NO115" s="24"/>
      <c r="NP115" s="24"/>
      <c r="NQ115" s="24"/>
      <c r="NR115" s="24"/>
      <c r="NS115" s="24"/>
      <c r="NT115" s="24"/>
      <c r="NU115" s="24"/>
      <c r="NV115" s="24"/>
      <c r="NW115" s="24"/>
      <c r="NX115" s="24"/>
      <c r="NY115" s="24"/>
      <c r="NZ115" s="24"/>
      <c r="OA115" s="24"/>
      <c r="OB115" s="24"/>
      <c r="OC115" s="24"/>
      <c r="OD115" s="24"/>
      <c r="OE115" s="24"/>
      <c r="OF115" s="24"/>
      <c r="OG115" s="24"/>
      <c r="OH115" s="24"/>
      <c r="OI115" s="24"/>
      <c r="OJ115" s="24"/>
      <c r="OK115" s="24"/>
      <c r="OL115" s="24"/>
      <c r="OM115" s="24"/>
      <c r="ON115" s="24"/>
      <c r="OO115" s="24"/>
      <c r="OP115" s="24"/>
      <c r="OQ115" s="24"/>
      <c r="OR115" s="24"/>
      <c r="OS115" s="24"/>
      <c r="OT115" s="24"/>
      <c r="OU115" s="24"/>
      <c r="OV115" s="24"/>
      <c r="OW115" s="24"/>
      <c r="OX115" s="24"/>
      <c r="OY115" s="24"/>
      <c r="OZ115" s="24"/>
      <c r="PA115" s="24"/>
      <c r="PB115" s="24"/>
      <c r="PC115" s="24"/>
      <c r="PD115" s="24"/>
      <c r="PE115" s="24"/>
      <c r="PF115" s="24"/>
      <c r="PG115" s="24"/>
      <c r="PH115" s="24"/>
      <c r="PI115" s="24"/>
      <c r="PJ115" s="24"/>
      <c r="PK115" s="24"/>
      <c r="PL115" s="24"/>
      <c r="PM115" s="24"/>
      <c r="PN115" s="24"/>
      <c r="PO115" s="24"/>
      <c r="PP115" s="24"/>
      <c r="PQ115" s="24"/>
      <c r="PR115" s="24"/>
      <c r="PS115" s="24"/>
      <c r="PT115" s="24"/>
      <c r="PU115" s="24"/>
      <c r="PV115" s="24"/>
      <c r="PW115" s="24"/>
      <c r="PX115" s="24"/>
      <c r="PY115" s="24"/>
      <c r="PZ115" s="24"/>
      <c r="QA115" s="24"/>
      <c r="QB115" s="24"/>
      <c r="QC115" s="24"/>
      <c r="QD115" s="24"/>
      <c r="QE115" s="24"/>
      <c r="QF115" s="24"/>
      <c r="QG115" s="24"/>
      <c r="QH115" s="24"/>
      <c r="QI115" s="24"/>
      <c r="QJ115" s="24"/>
      <c r="QK115" s="24"/>
      <c r="QL115" s="24"/>
      <c r="QM115" s="24"/>
      <c r="QN115" s="24"/>
      <c r="QO115" s="24"/>
      <c r="QP115" s="24"/>
      <c r="QQ115" s="24"/>
      <c r="QR115" s="24"/>
      <c r="QS115" s="24"/>
      <c r="QT115" s="24"/>
      <c r="QU115" s="24"/>
      <c r="QV115" s="24"/>
      <c r="QW115" s="24"/>
      <c r="QX115" s="24"/>
      <c r="QY115" s="24"/>
      <c r="QZ115" s="24"/>
      <c r="RA115" s="24"/>
      <c r="RB115" s="24"/>
      <c r="RC115" s="24"/>
      <c r="RD115" s="24"/>
      <c r="RE115" s="24"/>
      <c r="RF115" s="24"/>
      <c r="RG115" s="24"/>
      <c r="RH115" s="24"/>
      <c r="RI115" s="24"/>
      <c r="RJ115" s="24"/>
      <c r="RK115" s="24"/>
      <c r="RL115" s="24"/>
      <c r="RM115" s="24"/>
      <c r="RN115" s="24"/>
      <c r="RO115" s="24"/>
      <c r="RP115" s="24"/>
      <c r="RQ115" s="24"/>
      <c r="RR115" s="24"/>
      <c r="RS115" s="24"/>
      <c r="RT115" s="24"/>
      <c r="RU115" s="24"/>
      <c r="RV115" s="24"/>
      <c r="RW115" s="24"/>
      <c r="RX115" s="24"/>
      <c r="RY115" s="24"/>
      <c r="RZ115" s="24"/>
      <c r="SA115" s="24"/>
      <c r="SB115" s="24"/>
      <c r="SC115" s="24"/>
      <c r="SD115" s="24"/>
      <c r="SE115" s="24"/>
      <c r="SF115" s="24"/>
      <c r="SG115" s="24"/>
      <c r="SH115" s="24"/>
      <c r="SI115" s="24"/>
      <c r="SJ115" s="24"/>
      <c r="SK115" s="24"/>
      <c r="SL115" s="24"/>
      <c r="SM115" s="24"/>
      <c r="SN115" s="24"/>
      <c r="SO115" s="24"/>
      <c r="SP115" s="24"/>
      <c r="SQ115" s="24"/>
      <c r="SR115" s="24"/>
      <c r="SS115" s="24"/>
      <c r="ST115" s="24"/>
      <c r="SU115" s="24"/>
      <c r="SV115" s="24"/>
      <c r="SW115" s="24"/>
      <c r="SX115" s="24"/>
      <c r="SY115" s="24"/>
      <c r="SZ115" s="24"/>
      <c r="TA115" s="24"/>
      <c r="TB115" s="24"/>
      <c r="TC115" s="24"/>
      <c r="TD115" s="24"/>
      <c r="TE115" s="24"/>
      <c r="TF115" s="24"/>
      <c r="TG115" s="24"/>
      <c r="TH115" s="24"/>
      <c r="TI115" s="24"/>
      <c r="TJ115" s="24"/>
      <c r="TK115" s="24"/>
      <c r="TL115" s="24"/>
      <c r="TM115" s="24"/>
      <c r="TN115" s="24"/>
      <c r="TO115" s="24"/>
      <c r="TP115" s="24"/>
      <c r="TQ115" s="24"/>
      <c r="TR115" s="24"/>
      <c r="TS115" s="24"/>
      <c r="TT115" s="24"/>
      <c r="TU115" s="24"/>
      <c r="TV115" s="24"/>
      <c r="TW115" s="24"/>
      <c r="TX115" s="24"/>
      <c r="TY115" s="24"/>
      <c r="TZ115" s="24"/>
      <c r="UA115" s="24"/>
      <c r="UB115" s="24"/>
      <c r="UC115" s="24"/>
      <c r="UD115" s="24"/>
      <c r="UE115" s="24"/>
      <c r="UF115" s="24"/>
      <c r="UG115" s="24"/>
      <c r="UH115" s="24"/>
      <c r="UI115" s="24"/>
      <c r="UJ115" s="24"/>
      <c r="UK115" s="24"/>
      <c r="UL115" s="24"/>
      <c r="UM115" s="24"/>
      <c r="UN115" s="24"/>
      <c r="UO115" s="24"/>
      <c r="UP115" s="24"/>
      <c r="UQ115" s="24"/>
      <c r="UR115" s="24"/>
      <c r="US115" s="24"/>
      <c r="UT115" s="24"/>
      <c r="UU115" s="24"/>
      <c r="UV115" s="24"/>
      <c r="UW115" s="24"/>
      <c r="UX115" s="24"/>
      <c r="UY115" s="24"/>
      <c r="UZ115" s="24"/>
      <c r="VA115" s="24"/>
      <c r="VB115" s="24"/>
      <c r="VC115" s="24"/>
      <c r="VD115" s="24"/>
      <c r="VE115" s="24"/>
      <c r="VF115" s="24"/>
      <c r="VG115" s="24"/>
      <c r="VH115" s="24"/>
      <c r="VI115" s="24"/>
      <c r="VJ115" s="24"/>
      <c r="VK115" s="24"/>
      <c r="VL115" s="24"/>
      <c r="VM115" s="24"/>
      <c r="VN115" s="24"/>
      <c r="VO115" s="24"/>
      <c r="VP115" s="24"/>
      <c r="VQ115" s="24"/>
      <c r="VR115" s="24"/>
      <c r="VS115" s="24"/>
      <c r="VT115" s="24"/>
      <c r="VU115" s="24"/>
      <c r="VV115" s="24"/>
      <c r="VW115" s="24"/>
      <c r="VX115" s="24"/>
      <c r="VY115" s="24"/>
      <c r="VZ115" s="24"/>
      <c r="WA115" s="24"/>
      <c r="WB115" s="24"/>
      <c r="WC115" s="24"/>
      <c r="WD115" s="24"/>
      <c r="WE115" s="24"/>
      <c r="WF115" s="24"/>
      <c r="WG115" s="24"/>
      <c r="WH115" s="24"/>
      <c r="WI115" s="24"/>
      <c r="WJ115" s="24"/>
      <c r="WK115" s="24"/>
      <c r="WL115" s="24"/>
      <c r="WM115" s="24"/>
      <c r="WN115" s="24"/>
      <c r="WO115" s="24"/>
      <c r="WP115" s="24"/>
      <c r="WQ115" s="24"/>
      <c r="WR115" s="24"/>
      <c r="WS115" s="24"/>
      <c r="WT115" s="24"/>
      <c r="WU115" s="24"/>
      <c r="WV115" s="24"/>
      <c r="WW115" s="24"/>
      <c r="WX115" s="24"/>
      <c r="WY115" s="24"/>
      <c r="WZ115" s="24"/>
      <c r="XA115" s="24"/>
      <c r="XB115" s="24"/>
      <c r="XC115" s="24"/>
      <c r="XD115" s="24"/>
      <c r="XE115" s="24"/>
      <c r="XF115" s="24"/>
      <c r="XG115" s="24"/>
      <c r="XH115" s="24"/>
      <c r="XI115" s="24"/>
      <c r="XJ115" s="24"/>
      <c r="XK115" s="24"/>
      <c r="XL115" s="24"/>
      <c r="XM115" s="24"/>
      <c r="XN115" s="24"/>
      <c r="XO115" s="24"/>
      <c r="XP115" s="24"/>
      <c r="XQ115" s="24"/>
      <c r="XR115" s="24"/>
      <c r="XS115" s="24"/>
      <c r="XT115" s="24"/>
      <c r="XU115" s="24"/>
      <c r="XV115" s="24"/>
      <c r="XW115" s="24"/>
      <c r="XX115" s="24"/>
      <c r="XY115" s="24"/>
      <c r="XZ115" s="24"/>
      <c r="YA115" s="24"/>
      <c r="YB115" s="24"/>
      <c r="YC115" s="24"/>
      <c r="YD115" s="24"/>
      <c r="YE115" s="24"/>
      <c r="YF115" s="24"/>
      <c r="YG115" s="24"/>
      <c r="YH115" s="24"/>
      <c r="YI115" s="24"/>
      <c r="YJ115" s="24"/>
      <c r="YK115" s="24"/>
      <c r="YL115" s="24"/>
      <c r="YM115" s="24"/>
      <c r="YN115" s="24"/>
      <c r="YO115" s="24"/>
      <c r="YP115" s="24"/>
      <c r="YQ115" s="24"/>
      <c r="YR115" s="24"/>
      <c r="YS115" s="24"/>
      <c r="YT115" s="24"/>
      <c r="YU115" s="24"/>
      <c r="YV115" s="24"/>
      <c r="YW115" s="24"/>
      <c r="YX115" s="24"/>
      <c r="YY115" s="24"/>
      <c r="YZ115" s="24"/>
      <c r="ZA115" s="24"/>
      <c r="ZB115" s="24"/>
      <c r="ZC115" s="24"/>
      <c r="ZD115" s="24"/>
      <c r="ZE115" s="24"/>
      <c r="ZF115" s="24"/>
      <c r="ZG115" s="24"/>
      <c r="ZH115" s="24"/>
      <c r="ZI115" s="24"/>
      <c r="ZJ115" s="24"/>
      <c r="ZK115" s="24"/>
      <c r="ZL115" s="24"/>
      <c r="ZM115" s="24"/>
      <c r="ZN115" s="24"/>
      <c r="ZO115" s="24"/>
      <c r="ZP115" s="24"/>
      <c r="ZQ115" s="24"/>
      <c r="ZR115" s="24"/>
      <c r="ZS115" s="24"/>
      <c r="ZT115" s="24"/>
      <c r="ZU115" s="24"/>
      <c r="ZV115" s="24"/>
      <c r="ZW115" s="24"/>
      <c r="ZX115" s="24"/>
      <c r="ZY115" s="24"/>
      <c r="ZZ115" s="24"/>
      <c r="AAA115" s="24"/>
      <c r="AAB115" s="24"/>
      <c r="AAC115" s="24"/>
      <c r="AAD115" s="24"/>
      <c r="AAE115" s="24"/>
      <c r="AAF115" s="24"/>
      <c r="AAG115" s="24"/>
      <c r="AAH115" s="24"/>
      <c r="AAI115" s="24"/>
      <c r="AAJ115" s="24"/>
      <c r="AAK115" s="24"/>
      <c r="AAL115" s="24"/>
      <c r="AAM115" s="24"/>
      <c r="AAN115" s="24"/>
      <c r="AAO115" s="24"/>
      <c r="AAP115" s="24"/>
      <c r="AAQ115" s="24"/>
      <c r="AAR115" s="24"/>
      <c r="AAS115" s="24"/>
      <c r="AAT115" s="24"/>
      <c r="AAU115" s="24"/>
      <c r="AAV115" s="24"/>
      <c r="AAW115" s="24"/>
      <c r="AAX115" s="24"/>
      <c r="AAY115" s="24"/>
      <c r="AAZ115" s="24"/>
      <c r="ABA115" s="24"/>
      <c r="ABB115" s="24"/>
      <c r="ABC115" s="24"/>
      <c r="ABD115" s="24"/>
      <c r="ABE115" s="24"/>
      <c r="ABF115" s="24"/>
      <c r="ABG115" s="24"/>
      <c r="ABH115" s="24"/>
      <c r="ABI115" s="24"/>
      <c r="ABJ115" s="24"/>
      <c r="ABK115" s="24"/>
      <c r="ABL115" s="24"/>
      <c r="ABM115" s="24"/>
      <c r="ABN115" s="24"/>
      <c r="ABO115" s="24"/>
      <c r="ABP115" s="24"/>
      <c r="ABQ115" s="24"/>
      <c r="ABR115" s="24"/>
      <c r="ABS115" s="24"/>
      <c r="ABT115" s="24"/>
      <c r="ABU115" s="24"/>
      <c r="ABV115" s="24"/>
      <c r="ABW115" s="24"/>
      <c r="ABX115" s="24"/>
      <c r="ABY115" s="24"/>
      <c r="ABZ115" s="24"/>
      <c r="ACA115" s="24"/>
      <c r="ACB115" s="24"/>
      <c r="ACC115" s="24"/>
      <c r="ACD115" s="24"/>
      <c r="ACE115" s="24"/>
      <c r="ACF115" s="24"/>
      <c r="ACG115" s="24"/>
      <c r="ACH115" s="24"/>
      <c r="ACI115" s="24"/>
      <c r="ACJ115" s="24"/>
      <c r="ACK115" s="24"/>
      <c r="ACL115" s="24"/>
      <c r="ACM115" s="24"/>
      <c r="ACN115" s="24"/>
      <c r="ACO115" s="24"/>
      <c r="ACP115" s="24"/>
      <c r="ACQ115" s="24"/>
      <c r="ACR115" s="24"/>
      <c r="ACS115" s="24"/>
      <c r="ACT115" s="24"/>
      <c r="ACU115" s="24"/>
      <c r="ACV115" s="24"/>
      <c r="ACW115" s="24"/>
      <c r="ACX115" s="24"/>
      <c r="ACY115" s="24"/>
      <c r="ACZ115" s="24"/>
      <c r="ADA115" s="24"/>
      <c r="ADB115" s="24"/>
      <c r="ADC115" s="24"/>
      <c r="ADD115" s="24"/>
      <c r="ADE115" s="24"/>
      <c r="ADF115" s="24"/>
      <c r="ADG115" s="24"/>
      <c r="ADH115" s="24"/>
      <c r="ADI115" s="24"/>
      <c r="ADJ115" s="24"/>
      <c r="ADK115" s="24"/>
      <c r="ADL115" s="24"/>
      <c r="ADM115" s="24"/>
      <c r="ADN115" s="24"/>
      <c r="ADO115" s="24"/>
      <c r="ADP115" s="24"/>
      <c r="ADQ115" s="24"/>
      <c r="ADR115" s="24"/>
      <c r="ADS115" s="24"/>
      <c r="ADT115" s="24"/>
      <c r="ADU115" s="24"/>
      <c r="ADV115" s="24"/>
      <c r="ADW115" s="24"/>
      <c r="ADX115" s="24"/>
      <c r="ADY115" s="24"/>
      <c r="ADZ115" s="24"/>
      <c r="AEA115" s="24"/>
      <c r="AEB115" s="24"/>
      <c r="AEC115" s="24"/>
      <c r="AED115" s="24"/>
      <c r="AEE115" s="24"/>
      <c r="AEF115" s="24"/>
      <c r="AEG115" s="24"/>
      <c r="AEH115" s="24"/>
      <c r="AEI115" s="24"/>
      <c r="AEJ115" s="24"/>
      <c r="AEK115" s="24"/>
      <c r="AEL115" s="24"/>
      <c r="AEM115" s="24"/>
      <c r="AEN115" s="24"/>
      <c r="AEO115" s="24"/>
      <c r="AEP115" s="24"/>
      <c r="AEQ115" s="24"/>
      <c r="AER115" s="24"/>
      <c r="AES115" s="24"/>
      <c r="AET115" s="24"/>
      <c r="AEU115" s="24"/>
      <c r="AEV115" s="24"/>
      <c r="AEW115" s="24"/>
      <c r="AEX115" s="24"/>
      <c r="AEY115" s="24"/>
      <c r="AEZ115" s="24"/>
      <c r="AFA115" s="24"/>
      <c r="AFB115" s="24"/>
      <c r="AFC115" s="24"/>
      <c r="AFD115" s="24"/>
      <c r="AFE115" s="24"/>
      <c r="AFF115" s="24"/>
      <c r="AFG115" s="24"/>
      <c r="AFH115" s="24"/>
      <c r="AFI115" s="24"/>
      <c r="AFJ115" s="24"/>
      <c r="AFK115" s="24"/>
      <c r="AFL115" s="24"/>
      <c r="AFM115" s="24"/>
      <c r="AFN115" s="24"/>
      <c r="AFO115" s="24"/>
      <c r="AFP115" s="24"/>
      <c r="AFQ115" s="24"/>
      <c r="AFR115" s="24"/>
      <c r="AFS115" s="24"/>
      <c r="AFT115" s="24"/>
      <c r="AFU115" s="24"/>
      <c r="AFV115" s="24"/>
      <c r="AFW115" s="24"/>
      <c r="AFX115" s="24"/>
      <c r="AFY115" s="24"/>
      <c r="AFZ115" s="24"/>
      <c r="AGA115" s="24"/>
      <c r="AGB115" s="24"/>
      <c r="AGC115" s="24"/>
      <c r="AGD115" s="24"/>
      <c r="AGE115" s="24"/>
      <c r="AGF115" s="24"/>
      <c r="AGG115" s="24"/>
      <c r="AGH115" s="24"/>
      <c r="AGI115" s="24"/>
      <c r="AGJ115" s="24"/>
      <c r="AGK115" s="24"/>
      <c r="AGL115" s="24"/>
      <c r="AGM115" s="24"/>
      <c r="AGN115" s="24"/>
      <c r="AGO115" s="24"/>
      <c r="AGP115" s="24"/>
      <c r="AGQ115" s="24"/>
      <c r="AGR115" s="24"/>
      <c r="AGS115" s="24"/>
      <c r="AGT115" s="24"/>
      <c r="AGU115" s="24"/>
      <c r="AGV115" s="24"/>
      <c r="AGW115" s="24"/>
      <c r="AGX115" s="24"/>
      <c r="AGY115" s="24"/>
      <c r="AGZ115" s="24"/>
      <c r="AHA115" s="24"/>
      <c r="AHB115" s="24"/>
      <c r="AHC115" s="24"/>
      <c r="AHD115" s="24"/>
      <c r="AHE115" s="24"/>
      <c r="AHF115" s="24"/>
      <c r="AHG115" s="24"/>
      <c r="AHH115" s="24"/>
      <c r="AHI115" s="24"/>
      <c r="AHJ115" s="24"/>
      <c r="AHK115" s="24"/>
      <c r="AHL115" s="24"/>
      <c r="AHM115" s="24"/>
      <c r="AHN115" s="24"/>
      <c r="AHO115" s="24"/>
      <c r="AHP115" s="24"/>
      <c r="AHQ115" s="24"/>
      <c r="AHR115" s="24"/>
      <c r="AHS115" s="24"/>
      <c r="AHT115" s="24"/>
      <c r="AHU115" s="24"/>
      <c r="AHV115" s="24"/>
      <c r="AHW115" s="24"/>
      <c r="AHX115" s="24"/>
      <c r="AHY115" s="24"/>
      <c r="AHZ115" s="24"/>
      <c r="AIA115" s="24"/>
      <c r="AIB115" s="24"/>
      <c r="AIC115" s="24"/>
      <c r="AID115" s="24"/>
      <c r="AIE115" s="24"/>
      <c r="AIF115" s="24"/>
      <c r="AIG115" s="24"/>
      <c r="AIH115" s="24"/>
      <c r="AII115" s="24"/>
      <c r="AIJ115" s="24"/>
      <c r="AIK115" s="24"/>
      <c r="AIL115" s="24"/>
      <c r="AIM115" s="24"/>
      <c r="AIN115" s="24"/>
      <c r="AIO115" s="24"/>
      <c r="AIP115" s="24"/>
      <c r="AIQ115" s="24"/>
      <c r="AIR115" s="24"/>
      <c r="AIS115" s="24"/>
      <c r="AIT115" s="24"/>
      <c r="AIU115" s="24"/>
      <c r="AIV115" s="24"/>
      <c r="AIW115" s="24"/>
      <c r="AIX115" s="24"/>
      <c r="AIY115" s="24"/>
      <c r="AIZ115" s="24"/>
      <c r="AJA115" s="24"/>
      <c r="AJB115" s="24"/>
      <c r="AJC115" s="24"/>
      <c r="AJD115" s="24"/>
      <c r="AJE115" s="24"/>
      <c r="AJF115" s="24"/>
      <c r="AJG115" s="24"/>
      <c r="AJH115" s="24"/>
      <c r="AJI115" s="24"/>
      <c r="AJJ115" s="24"/>
      <c r="AJK115" s="24"/>
      <c r="AJL115" s="24"/>
      <c r="AJM115" s="24"/>
      <c r="AJN115" s="24"/>
      <c r="AJO115" s="24"/>
      <c r="AJP115" s="24"/>
      <c r="AJQ115" s="24"/>
      <c r="AJR115" s="24"/>
      <c r="AJS115" s="24"/>
      <c r="AJT115" s="24"/>
      <c r="AJU115" s="24"/>
      <c r="AJV115" s="24"/>
      <c r="AJW115" s="24"/>
      <c r="AJX115" s="24"/>
      <c r="AJY115" s="24"/>
      <c r="AJZ115" s="24"/>
      <c r="AKA115" s="24"/>
      <c r="AKB115" s="24"/>
      <c r="AKC115" s="24"/>
      <c r="AKD115" s="24"/>
      <c r="AKE115" s="24"/>
      <c r="AKF115" s="24"/>
      <c r="AKG115" s="24"/>
      <c r="AKH115" s="24"/>
      <c r="AKI115" s="24"/>
      <c r="AKJ115" s="24"/>
      <c r="AKK115" s="24"/>
      <c r="AKL115" s="24"/>
      <c r="AKM115" s="24"/>
      <c r="AKN115" s="24"/>
      <c r="AKO115" s="24"/>
      <c r="AKP115" s="24"/>
      <c r="AKQ115" s="24"/>
      <c r="AKR115" s="24"/>
      <c r="AKS115" s="24"/>
      <c r="AKT115" s="24"/>
      <c r="AKU115" s="24"/>
      <c r="AKV115" s="24"/>
      <c r="AKW115" s="24"/>
      <c r="AKX115" s="24"/>
      <c r="AKY115" s="24"/>
      <c r="AKZ115" s="24"/>
      <c r="ALA115" s="24"/>
      <c r="ALB115" s="24"/>
      <c r="ALC115" s="24"/>
      <c r="ALD115" s="24"/>
      <c r="ALE115" s="24"/>
      <c r="ALF115" s="24"/>
      <c r="ALG115" s="24"/>
      <c r="ALH115" s="24"/>
      <c r="ALI115" s="24"/>
      <c r="ALJ115" s="24"/>
      <c r="ALK115" s="24"/>
      <c r="ALL115" s="24"/>
      <c r="ALM115" s="24"/>
      <c r="ALN115" s="24"/>
      <c r="ALO115" s="24"/>
      <c r="ALP115" s="24"/>
      <c r="ALQ115" s="24"/>
      <c r="ALR115" s="24"/>
      <c r="ALS115" s="24"/>
      <c r="ALT115" s="24"/>
      <c r="ALU115" s="24"/>
      <c r="ALV115" s="24"/>
      <c r="ALW115" s="24"/>
      <c r="ALX115" s="24"/>
      <c r="ALY115" s="24"/>
      <c r="ALZ115" s="24"/>
      <c r="AMA115" s="24"/>
      <c r="AMB115" s="24"/>
      <c r="AMC115" s="24"/>
    </row>
    <row r="116" spans="1:1017" s="61" customFormat="1" ht="33">
      <c r="A116" s="132" t="s">
        <v>309</v>
      </c>
      <c r="B116" s="133">
        <v>3107970</v>
      </c>
      <c r="C116" s="134" t="s">
        <v>310</v>
      </c>
      <c r="D116" s="133" t="s">
        <v>237</v>
      </c>
      <c r="E116" s="62" t="s">
        <v>101</v>
      </c>
      <c r="F116" s="112">
        <v>75.36</v>
      </c>
      <c r="G116" s="60">
        <v>131.37</v>
      </c>
      <c r="H116" s="83">
        <f t="shared" si="46"/>
        <v>0.21229999999999999</v>
      </c>
      <c r="I116" s="60">
        <f t="shared" si="50"/>
        <v>159.26</v>
      </c>
      <c r="J116" s="60">
        <f t="shared" si="51"/>
        <v>9900.0400000000009</v>
      </c>
      <c r="K116" s="60">
        <f t="shared" si="52"/>
        <v>12001.83</v>
      </c>
      <c r="L116" s="58"/>
      <c r="M116" s="24"/>
      <c r="N116" s="24"/>
      <c r="O116" s="24"/>
      <c r="P116" s="24"/>
      <c r="Q116" s="24"/>
      <c r="R116" s="24"/>
      <c r="S116" s="24"/>
      <c r="T116" s="24"/>
      <c r="U116" s="24"/>
      <c r="V116" s="24"/>
      <c r="W116" s="24"/>
      <c r="X116" s="24"/>
      <c r="Y116" s="24"/>
      <c r="Z116" s="24"/>
      <c r="AA116" s="24"/>
      <c r="AB116" s="24"/>
      <c r="AC116" s="24"/>
      <c r="AD116" s="24"/>
      <c r="AE116" s="24"/>
      <c r="AF116" s="24"/>
      <c r="AG116" s="24"/>
      <c r="AH116" s="24"/>
      <c r="AI116" s="24"/>
      <c r="AJ116" s="24"/>
      <c r="AK116" s="24"/>
      <c r="AL116" s="24"/>
      <c r="AM116" s="24"/>
      <c r="AN116" s="24"/>
      <c r="AO116" s="24"/>
      <c r="AP116" s="24"/>
      <c r="AQ116" s="24"/>
      <c r="AR116" s="24"/>
      <c r="AS116" s="24"/>
      <c r="AT116" s="24"/>
      <c r="AU116" s="24"/>
      <c r="AV116" s="24"/>
      <c r="AW116" s="24"/>
      <c r="AX116" s="24"/>
      <c r="AY116" s="24"/>
      <c r="AZ116" s="24"/>
      <c r="BA116" s="24"/>
      <c r="BB116" s="24"/>
      <c r="BC116" s="24"/>
      <c r="BD116" s="24"/>
      <c r="BE116" s="24"/>
      <c r="BF116" s="24"/>
      <c r="BG116" s="24"/>
      <c r="BH116" s="24"/>
      <c r="BI116" s="24"/>
      <c r="BJ116" s="24"/>
      <c r="BK116" s="24"/>
      <c r="BL116" s="24"/>
      <c r="BM116" s="24"/>
      <c r="BN116" s="24"/>
      <c r="BO116" s="24"/>
      <c r="BP116" s="24"/>
      <c r="BQ116" s="24"/>
      <c r="BR116" s="24"/>
      <c r="BS116" s="24"/>
      <c r="BT116" s="24"/>
      <c r="BU116" s="24"/>
      <c r="BV116" s="24"/>
      <c r="BW116" s="24"/>
      <c r="BX116" s="24"/>
      <c r="BY116" s="24"/>
      <c r="BZ116" s="24"/>
      <c r="CA116" s="24"/>
      <c r="CB116" s="24"/>
      <c r="CC116" s="24"/>
      <c r="CD116" s="24"/>
      <c r="CE116" s="24"/>
      <c r="CF116" s="24"/>
      <c r="CG116" s="24"/>
      <c r="CH116" s="24"/>
      <c r="CI116" s="24"/>
      <c r="CJ116" s="24"/>
      <c r="CK116" s="24"/>
      <c r="CL116" s="24"/>
      <c r="CM116" s="24"/>
      <c r="CN116" s="24"/>
      <c r="CO116" s="24"/>
      <c r="CP116" s="24"/>
      <c r="CQ116" s="24"/>
      <c r="CR116" s="24"/>
      <c r="CS116" s="24"/>
      <c r="CT116" s="24"/>
      <c r="CU116" s="24"/>
      <c r="CV116" s="24"/>
      <c r="CW116" s="24"/>
      <c r="CX116" s="24"/>
      <c r="CY116" s="24"/>
      <c r="CZ116" s="24"/>
      <c r="DA116" s="24"/>
      <c r="DB116" s="24"/>
      <c r="DC116" s="24"/>
      <c r="DD116" s="24"/>
      <c r="DE116" s="24"/>
      <c r="DF116" s="24"/>
      <c r="DG116" s="24"/>
      <c r="DH116" s="24"/>
      <c r="DI116" s="24"/>
      <c r="DJ116" s="24"/>
      <c r="DK116" s="24"/>
      <c r="DL116" s="24"/>
      <c r="DM116" s="24"/>
      <c r="DN116" s="24"/>
      <c r="DO116" s="24"/>
      <c r="DP116" s="24"/>
      <c r="DQ116" s="24"/>
      <c r="DR116" s="24"/>
      <c r="DS116" s="24"/>
      <c r="DT116" s="24"/>
      <c r="DU116" s="24"/>
      <c r="DV116" s="24"/>
      <c r="DW116" s="24"/>
      <c r="DX116" s="24"/>
      <c r="DY116" s="24"/>
      <c r="DZ116" s="24"/>
      <c r="EA116" s="24"/>
      <c r="EB116" s="24"/>
      <c r="EC116" s="24"/>
      <c r="ED116" s="24"/>
      <c r="EE116" s="24"/>
      <c r="EF116" s="24"/>
      <c r="EG116" s="24"/>
      <c r="EH116" s="24"/>
      <c r="EI116" s="24"/>
      <c r="EJ116" s="24"/>
      <c r="EK116" s="24"/>
      <c r="EL116" s="24"/>
      <c r="EM116" s="24"/>
      <c r="EN116" s="24"/>
      <c r="EO116" s="24"/>
      <c r="EP116" s="24"/>
      <c r="EQ116" s="24"/>
      <c r="ER116" s="24"/>
      <c r="ES116" s="24"/>
      <c r="ET116" s="24"/>
      <c r="EU116" s="24"/>
      <c r="EV116" s="24"/>
      <c r="EW116" s="24"/>
      <c r="EX116" s="24"/>
      <c r="EY116" s="24"/>
      <c r="EZ116" s="24"/>
      <c r="FA116" s="24"/>
      <c r="FB116" s="24"/>
      <c r="FC116" s="24"/>
      <c r="FD116" s="24"/>
      <c r="FE116" s="24"/>
      <c r="FF116" s="24"/>
      <c r="FG116" s="24"/>
      <c r="FH116" s="24"/>
      <c r="FI116" s="24"/>
      <c r="FJ116" s="24"/>
      <c r="FK116" s="24"/>
      <c r="FL116" s="24"/>
      <c r="FM116" s="24"/>
      <c r="FN116" s="24"/>
      <c r="FO116" s="24"/>
      <c r="FP116" s="24"/>
      <c r="FQ116" s="24"/>
      <c r="FR116" s="24"/>
      <c r="FS116" s="24"/>
      <c r="FT116" s="24"/>
      <c r="FU116" s="24"/>
      <c r="FV116" s="24"/>
      <c r="FW116" s="24"/>
      <c r="FX116" s="24"/>
      <c r="FY116" s="24"/>
      <c r="FZ116" s="24"/>
      <c r="GA116" s="24"/>
      <c r="GB116" s="24"/>
      <c r="GC116" s="24"/>
      <c r="GD116" s="24"/>
      <c r="GE116" s="24"/>
      <c r="GF116" s="24"/>
      <c r="GG116" s="24"/>
      <c r="GH116" s="24"/>
      <c r="GI116" s="24"/>
      <c r="GJ116" s="24"/>
      <c r="GK116" s="24"/>
      <c r="GL116" s="24"/>
      <c r="GM116" s="24"/>
      <c r="GN116" s="24"/>
      <c r="GO116" s="24"/>
      <c r="GP116" s="24"/>
      <c r="GQ116" s="24"/>
      <c r="GR116" s="24"/>
      <c r="GS116" s="24"/>
      <c r="GT116" s="24"/>
      <c r="GU116" s="24"/>
      <c r="GV116" s="24"/>
      <c r="GW116" s="24"/>
      <c r="GX116" s="24"/>
      <c r="GY116" s="24"/>
      <c r="GZ116" s="24"/>
      <c r="HA116" s="24"/>
      <c r="HB116" s="24"/>
      <c r="HC116" s="24"/>
      <c r="HD116" s="24"/>
      <c r="HE116" s="24"/>
      <c r="HF116" s="24"/>
      <c r="HG116" s="24"/>
      <c r="HH116" s="24"/>
      <c r="HI116" s="24"/>
      <c r="HJ116" s="24"/>
      <c r="HK116" s="24"/>
      <c r="HL116" s="24"/>
      <c r="HM116" s="24"/>
      <c r="HN116" s="24"/>
      <c r="HO116" s="24"/>
      <c r="HP116" s="24"/>
      <c r="HQ116" s="24"/>
      <c r="HR116" s="24"/>
      <c r="HS116" s="24"/>
      <c r="HT116" s="24"/>
      <c r="HU116" s="24"/>
      <c r="HV116" s="24"/>
      <c r="HW116" s="24"/>
      <c r="HX116" s="24"/>
      <c r="HY116" s="24"/>
      <c r="HZ116" s="24"/>
      <c r="IA116" s="24"/>
      <c r="IB116" s="24"/>
      <c r="IC116" s="24"/>
      <c r="ID116" s="24"/>
      <c r="IE116" s="24"/>
      <c r="IF116" s="24"/>
      <c r="IG116" s="24"/>
      <c r="IH116" s="24"/>
      <c r="II116" s="24"/>
      <c r="IJ116" s="24"/>
      <c r="IK116" s="24"/>
      <c r="IL116" s="24"/>
      <c r="IM116" s="24"/>
      <c r="IN116" s="24"/>
      <c r="IO116" s="24"/>
      <c r="IP116" s="24"/>
      <c r="IQ116" s="24"/>
      <c r="IR116" s="24"/>
      <c r="IS116" s="24"/>
      <c r="IT116" s="24"/>
      <c r="IU116" s="24"/>
      <c r="IV116" s="24"/>
      <c r="IW116" s="24"/>
      <c r="IX116" s="24"/>
      <c r="IY116" s="24"/>
      <c r="IZ116" s="24"/>
      <c r="JA116" s="24"/>
      <c r="JB116" s="24"/>
      <c r="JC116" s="24"/>
      <c r="JD116" s="24"/>
      <c r="JE116" s="24"/>
      <c r="JF116" s="24"/>
      <c r="JG116" s="24"/>
      <c r="JH116" s="24"/>
      <c r="JI116" s="24"/>
      <c r="JJ116" s="24"/>
      <c r="JK116" s="24"/>
      <c r="JL116" s="24"/>
      <c r="JM116" s="24"/>
      <c r="JN116" s="24"/>
      <c r="JO116" s="24"/>
      <c r="JP116" s="24"/>
      <c r="JQ116" s="24"/>
      <c r="JR116" s="24"/>
      <c r="JS116" s="24"/>
      <c r="JT116" s="24"/>
      <c r="JU116" s="24"/>
      <c r="JV116" s="24"/>
      <c r="JW116" s="24"/>
      <c r="JX116" s="24"/>
      <c r="JY116" s="24"/>
      <c r="JZ116" s="24"/>
      <c r="KA116" s="24"/>
      <c r="KB116" s="24"/>
      <c r="KC116" s="24"/>
      <c r="KD116" s="24"/>
      <c r="KE116" s="24"/>
      <c r="KF116" s="24"/>
      <c r="KG116" s="24"/>
      <c r="KH116" s="24"/>
      <c r="KI116" s="24"/>
      <c r="KJ116" s="24"/>
      <c r="KK116" s="24"/>
      <c r="KL116" s="24"/>
      <c r="KM116" s="24"/>
      <c r="KN116" s="24"/>
      <c r="KO116" s="24"/>
      <c r="KP116" s="24"/>
      <c r="KQ116" s="24"/>
      <c r="KR116" s="24"/>
      <c r="KS116" s="24"/>
      <c r="KT116" s="24"/>
      <c r="KU116" s="24"/>
      <c r="KV116" s="24"/>
      <c r="KW116" s="24"/>
      <c r="KX116" s="24"/>
      <c r="KY116" s="24"/>
      <c r="KZ116" s="24"/>
      <c r="LA116" s="24"/>
      <c r="LB116" s="24"/>
      <c r="LC116" s="24"/>
      <c r="LD116" s="24"/>
      <c r="LE116" s="24"/>
      <c r="LF116" s="24"/>
      <c r="LG116" s="24"/>
      <c r="LH116" s="24"/>
      <c r="LI116" s="24"/>
      <c r="LJ116" s="24"/>
      <c r="LK116" s="24"/>
      <c r="LL116" s="24"/>
      <c r="LM116" s="24"/>
      <c r="LN116" s="24"/>
      <c r="LO116" s="24"/>
      <c r="LP116" s="24"/>
      <c r="LQ116" s="24"/>
      <c r="LR116" s="24"/>
      <c r="LS116" s="24"/>
      <c r="LT116" s="24"/>
      <c r="LU116" s="24"/>
      <c r="LV116" s="24"/>
      <c r="LW116" s="24"/>
      <c r="LX116" s="24"/>
      <c r="LY116" s="24"/>
      <c r="LZ116" s="24"/>
      <c r="MA116" s="24"/>
      <c r="MB116" s="24"/>
      <c r="MC116" s="24"/>
      <c r="MD116" s="24"/>
      <c r="ME116" s="24"/>
      <c r="MF116" s="24"/>
      <c r="MG116" s="24"/>
      <c r="MH116" s="24"/>
      <c r="MI116" s="24"/>
      <c r="MJ116" s="24"/>
      <c r="MK116" s="24"/>
      <c r="ML116" s="24"/>
      <c r="MM116" s="24"/>
      <c r="MN116" s="24"/>
      <c r="MO116" s="24"/>
      <c r="MP116" s="24"/>
      <c r="MQ116" s="24"/>
      <c r="MR116" s="24"/>
      <c r="MS116" s="24"/>
      <c r="MT116" s="24"/>
      <c r="MU116" s="24"/>
      <c r="MV116" s="24"/>
      <c r="MW116" s="24"/>
      <c r="MX116" s="24"/>
      <c r="MY116" s="24"/>
      <c r="MZ116" s="24"/>
      <c r="NA116" s="24"/>
      <c r="NB116" s="24"/>
      <c r="NC116" s="24"/>
      <c r="ND116" s="24"/>
      <c r="NE116" s="24"/>
      <c r="NF116" s="24"/>
      <c r="NG116" s="24"/>
      <c r="NH116" s="24"/>
      <c r="NI116" s="24"/>
      <c r="NJ116" s="24"/>
      <c r="NK116" s="24"/>
      <c r="NL116" s="24"/>
      <c r="NM116" s="24"/>
      <c r="NN116" s="24"/>
      <c r="NO116" s="24"/>
      <c r="NP116" s="24"/>
      <c r="NQ116" s="24"/>
      <c r="NR116" s="24"/>
      <c r="NS116" s="24"/>
      <c r="NT116" s="24"/>
      <c r="NU116" s="24"/>
      <c r="NV116" s="24"/>
      <c r="NW116" s="24"/>
      <c r="NX116" s="24"/>
      <c r="NY116" s="24"/>
      <c r="NZ116" s="24"/>
      <c r="OA116" s="24"/>
      <c r="OB116" s="24"/>
      <c r="OC116" s="24"/>
      <c r="OD116" s="24"/>
      <c r="OE116" s="24"/>
      <c r="OF116" s="24"/>
      <c r="OG116" s="24"/>
      <c r="OH116" s="24"/>
      <c r="OI116" s="24"/>
      <c r="OJ116" s="24"/>
      <c r="OK116" s="24"/>
      <c r="OL116" s="24"/>
      <c r="OM116" s="24"/>
      <c r="ON116" s="24"/>
      <c r="OO116" s="24"/>
      <c r="OP116" s="24"/>
      <c r="OQ116" s="24"/>
      <c r="OR116" s="24"/>
      <c r="OS116" s="24"/>
      <c r="OT116" s="24"/>
      <c r="OU116" s="24"/>
      <c r="OV116" s="24"/>
      <c r="OW116" s="24"/>
      <c r="OX116" s="24"/>
      <c r="OY116" s="24"/>
      <c r="OZ116" s="24"/>
      <c r="PA116" s="24"/>
      <c r="PB116" s="24"/>
      <c r="PC116" s="24"/>
      <c r="PD116" s="24"/>
      <c r="PE116" s="24"/>
      <c r="PF116" s="24"/>
      <c r="PG116" s="24"/>
      <c r="PH116" s="24"/>
      <c r="PI116" s="24"/>
      <c r="PJ116" s="24"/>
      <c r="PK116" s="24"/>
      <c r="PL116" s="24"/>
      <c r="PM116" s="24"/>
      <c r="PN116" s="24"/>
      <c r="PO116" s="24"/>
      <c r="PP116" s="24"/>
      <c r="PQ116" s="24"/>
      <c r="PR116" s="24"/>
      <c r="PS116" s="24"/>
      <c r="PT116" s="24"/>
      <c r="PU116" s="24"/>
      <c r="PV116" s="24"/>
      <c r="PW116" s="24"/>
      <c r="PX116" s="24"/>
      <c r="PY116" s="24"/>
      <c r="PZ116" s="24"/>
      <c r="QA116" s="24"/>
      <c r="QB116" s="24"/>
      <c r="QC116" s="24"/>
      <c r="QD116" s="24"/>
      <c r="QE116" s="24"/>
      <c r="QF116" s="24"/>
      <c r="QG116" s="24"/>
      <c r="QH116" s="24"/>
      <c r="QI116" s="24"/>
      <c r="QJ116" s="24"/>
      <c r="QK116" s="24"/>
      <c r="QL116" s="24"/>
      <c r="QM116" s="24"/>
      <c r="QN116" s="24"/>
      <c r="QO116" s="24"/>
      <c r="QP116" s="24"/>
      <c r="QQ116" s="24"/>
      <c r="QR116" s="24"/>
      <c r="QS116" s="24"/>
      <c r="QT116" s="24"/>
      <c r="QU116" s="24"/>
      <c r="QV116" s="24"/>
      <c r="QW116" s="24"/>
      <c r="QX116" s="24"/>
      <c r="QY116" s="24"/>
      <c r="QZ116" s="24"/>
      <c r="RA116" s="24"/>
      <c r="RB116" s="24"/>
      <c r="RC116" s="24"/>
      <c r="RD116" s="24"/>
      <c r="RE116" s="24"/>
      <c r="RF116" s="24"/>
      <c r="RG116" s="24"/>
      <c r="RH116" s="24"/>
      <c r="RI116" s="24"/>
      <c r="RJ116" s="24"/>
      <c r="RK116" s="24"/>
      <c r="RL116" s="24"/>
      <c r="RM116" s="24"/>
      <c r="RN116" s="24"/>
      <c r="RO116" s="24"/>
      <c r="RP116" s="24"/>
      <c r="RQ116" s="24"/>
      <c r="RR116" s="24"/>
      <c r="RS116" s="24"/>
      <c r="RT116" s="24"/>
      <c r="RU116" s="24"/>
      <c r="RV116" s="24"/>
      <c r="RW116" s="24"/>
      <c r="RX116" s="24"/>
      <c r="RY116" s="24"/>
      <c r="RZ116" s="24"/>
      <c r="SA116" s="24"/>
      <c r="SB116" s="24"/>
      <c r="SC116" s="24"/>
      <c r="SD116" s="24"/>
      <c r="SE116" s="24"/>
      <c r="SF116" s="24"/>
      <c r="SG116" s="24"/>
      <c r="SH116" s="24"/>
      <c r="SI116" s="24"/>
      <c r="SJ116" s="24"/>
      <c r="SK116" s="24"/>
      <c r="SL116" s="24"/>
      <c r="SM116" s="24"/>
      <c r="SN116" s="24"/>
      <c r="SO116" s="24"/>
      <c r="SP116" s="24"/>
      <c r="SQ116" s="24"/>
      <c r="SR116" s="24"/>
      <c r="SS116" s="24"/>
      <c r="ST116" s="24"/>
      <c r="SU116" s="24"/>
      <c r="SV116" s="24"/>
      <c r="SW116" s="24"/>
      <c r="SX116" s="24"/>
      <c r="SY116" s="24"/>
      <c r="SZ116" s="24"/>
      <c r="TA116" s="24"/>
      <c r="TB116" s="24"/>
      <c r="TC116" s="24"/>
      <c r="TD116" s="24"/>
      <c r="TE116" s="24"/>
      <c r="TF116" s="24"/>
      <c r="TG116" s="24"/>
      <c r="TH116" s="24"/>
      <c r="TI116" s="24"/>
      <c r="TJ116" s="24"/>
      <c r="TK116" s="24"/>
      <c r="TL116" s="24"/>
      <c r="TM116" s="24"/>
      <c r="TN116" s="24"/>
      <c r="TO116" s="24"/>
      <c r="TP116" s="24"/>
      <c r="TQ116" s="24"/>
      <c r="TR116" s="24"/>
      <c r="TS116" s="24"/>
      <c r="TT116" s="24"/>
      <c r="TU116" s="24"/>
      <c r="TV116" s="24"/>
      <c r="TW116" s="24"/>
      <c r="TX116" s="24"/>
      <c r="TY116" s="24"/>
      <c r="TZ116" s="24"/>
      <c r="UA116" s="24"/>
      <c r="UB116" s="24"/>
      <c r="UC116" s="24"/>
      <c r="UD116" s="24"/>
      <c r="UE116" s="24"/>
      <c r="UF116" s="24"/>
      <c r="UG116" s="24"/>
      <c r="UH116" s="24"/>
      <c r="UI116" s="24"/>
      <c r="UJ116" s="24"/>
      <c r="UK116" s="24"/>
      <c r="UL116" s="24"/>
      <c r="UM116" s="24"/>
      <c r="UN116" s="24"/>
      <c r="UO116" s="24"/>
      <c r="UP116" s="24"/>
      <c r="UQ116" s="24"/>
      <c r="UR116" s="24"/>
      <c r="US116" s="24"/>
      <c r="UT116" s="24"/>
      <c r="UU116" s="24"/>
      <c r="UV116" s="24"/>
      <c r="UW116" s="24"/>
      <c r="UX116" s="24"/>
      <c r="UY116" s="24"/>
      <c r="UZ116" s="24"/>
      <c r="VA116" s="24"/>
      <c r="VB116" s="24"/>
      <c r="VC116" s="24"/>
      <c r="VD116" s="24"/>
      <c r="VE116" s="24"/>
      <c r="VF116" s="24"/>
      <c r="VG116" s="24"/>
      <c r="VH116" s="24"/>
      <c r="VI116" s="24"/>
      <c r="VJ116" s="24"/>
      <c r="VK116" s="24"/>
      <c r="VL116" s="24"/>
      <c r="VM116" s="24"/>
      <c r="VN116" s="24"/>
      <c r="VO116" s="24"/>
      <c r="VP116" s="24"/>
      <c r="VQ116" s="24"/>
      <c r="VR116" s="24"/>
      <c r="VS116" s="24"/>
      <c r="VT116" s="24"/>
      <c r="VU116" s="24"/>
      <c r="VV116" s="24"/>
      <c r="VW116" s="24"/>
      <c r="VX116" s="24"/>
      <c r="VY116" s="24"/>
      <c r="VZ116" s="24"/>
      <c r="WA116" s="24"/>
      <c r="WB116" s="24"/>
      <c r="WC116" s="24"/>
      <c r="WD116" s="24"/>
      <c r="WE116" s="24"/>
      <c r="WF116" s="24"/>
      <c r="WG116" s="24"/>
      <c r="WH116" s="24"/>
      <c r="WI116" s="24"/>
      <c r="WJ116" s="24"/>
      <c r="WK116" s="24"/>
      <c r="WL116" s="24"/>
      <c r="WM116" s="24"/>
      <c r="WN116" s="24"/>
      <c r="WO116" s="24"/>
      <c r="WP116" s="24"/>
      <c r="WQ116" s="24"/>
      <c r="WR116" s="24"/>
      <c r="WS116" s="24"/>
      <c r="WT116" s="24"/>
      <c r="WU116" s="24"/>
      <c r="WV116" s="24"/>
      <c r="WW116" s="24"/>
      <c r="WX116" s="24"/>
      <c r="WY116" s="24"/>
      <c r="WZ116" s="24"/>
      <c r="XA116" s="24"/>
      <c r="XB116" s="24"/>
      <c r="XC116" s="24"/>
      <c r="XD116" s="24"/>
      <c r="XE116" s="24"/>
      <c r="XF116" s="24"/>
      <c r="XG116" s="24"/>
      <c r="XH116" s="24"/>
      <c r="XI116" s="24"/>
      <c r="XJ116" s="24"/>
      <c r="XK116" s="24"/>
      <c r="XL116" s="24"/>
      <c r="XM116" s="24"/>
      <c r="XN116" s="24"/>
      <c r="XO116" s="24"/>
      <c r="XP116" s="24"/>
      <c r="XQ116" s="24"/>
      <c r="XR116" s="24"/>
      <c r="XS116" s="24"/>
      <c r="XT116" s="24"/>
      <c r="XU116" s="24"/>
      <c r="XV116" s="24"/>
      <c r="XW116" s="24"/>
      <c r="XX116" s="24"/>
      <c r="XY116" s="24"/>
      <c r="XZ116" s="24"/>
      <c r="YA116" s="24"/>
      <c r="YB116" s="24"/>
      <c r="YC116" s="24"/>
      <c r="YD116" s="24"/>
      <c r="YE116" s="24"/>
      <c r="YF116" s="24"/>
      <c r="YG116" s="24"/>
      <c r="YH116" s="24"/>
      <c r="YI116" s="24"/>
      <c r="YJ116" s="24"/>
      <c r="YK116" s="24"/>
      <c r="YL116" s="24"/>
      <c r="YM116" s="24"/>
      <c r="YN116" s="24"/>
      <c r="YO116" s="24"/>
      <c r="YP116" s="24"/>
      <c r="YQ116" s="24"/>
      <c r="YR116" s="24"/>
      <c r="YS116" s="24"/>
      <c r="YT116" s="24"/>
      <c r="YU116" s="24"/>
      <c r="YV116" s="24"/>
      <c r="YW116" s="24"/>
      <c r="YX116" s="24"/>
      <c r="YY116" s="24"/>
      <c r="YZ116" s="24"/>
      <c r="ZA116" s="24"/>
      <c r="ZB116" s="24"/>
      <c r="ZC116" s="24"/>
      <c r="ZD116" s="24"/>
      <c r="ZE116" s="24"/>
      <c r="ZF116" s="24"/>
      <c r="ZG116" s="24"/>
      <c r="ZH116" s="24"/>
      <c r="ZI116" s="24"/>
      <c r="ZJ116" s="24"/>
      <c r="ZK116" s="24"/>
      <c r="ZL116" s="24"/>
      <c r="ZM116" s="24"/>
      <c r="ZN116" s="24"/>
      <c r="ZO116" s="24"/>
      <c r="ZP116" s="24"/>
      <c r="ZQ116" s="24"/>
      <c r="ZR116" s="24"/>
      <c r="ZS116" s="24"/>
      <c r="ZT116" s="24"/>
      <c r="ZU116" s="24"/>
      <c r="ZV116" s="24"/>
      <c r="ZW116" s="24"/>
      <c r="ZX116" s="24"/>
      <c r="ZY116" s="24"/>
      <c r="ZZ116" s="24"/>
      <c r="AAA116" s="24"/>
      <c r="AAB116" s="24"/>
      <c r="AAC116" s="24"/>
      <c r="AAD116" s="24"/>
      <c r="AAE116" s="24"/>
      <c r="AAF116" s="24"/>
      <c r="AAG116" s="24"/>
      <c r="AAH116" s="24"/>
      <c r="AAI116" s="24"/>
      <c r="AAJ116" s="24"/>
      <c r="AAK116" s="24"/>
      <c r="AAL116" s="24"/>
      <c r="AAM116" s="24"/>
      <c r="AAN116" s="24"/>
      <c r="AAO116" s="24"/>
      <c r="AAP116" s="24"/>
      <c r="AAQ116" s="24"/>
      <c r="AAR116" s="24"/>
      <c r="AAS116" s="24"/>
      <c r="AAT116" s="24"/>
      <c r="AAU116" s="24"/>
      <c r="AAV116" s="24"/>
      <c r="AAW116" s="24"/>
      <c r="AAX116" s="24"/>
      <c r="AAY116" s="24"/>
      <c r="AAZ116" s="24"/>
      <c r="ABA116" s="24"/>
      <c r="ABB116" s="24"/>
      <c r="ABC116" s="24"/>
      <c r="ABD116" s="24"/>
      <c r="ABE116" s="24"/>
      <c r="ABF116" s="24"/>
      <c r="ABG116" s="24"/>
      <c r="ABH116" s="24"/>
      <c r="ABI116" s="24"/>
      <c r="ABJ116" s="24"/>
      <c r="ABK116" s="24"/>
      <c r="ABL116" s="24"/>
      <c r="ABM116" s="24"/>
      <c r="ABN116" s="24"/>
      <c r="ABO116" s="24"/>
      <c r="ABP116" s="24"/>
      <c r="ABQ116" s="24"/>
      <c r="ABR116" s="24"/>
      <c r="ABS116" s="24"/>
      <c r="ABT116" s="24"/>
      <c r="ABU116" s="24"/>
      <c r="ABV116" s="24"/>
      <c r="ABW116" s="24"/>
      <c r="ABX116" s="24"/>
      <c r="ABY116" s="24"/>
      <c r="ABZ116" s="24"/>
      <c r="ACA116" s="24"/>
      <c r="ACB116" s="24"/>
      <c r="ACC116" s="24"/>
      <c r="ACD116" s="24"/>
      <c r="ACE116" s="24"/>
      <c r="ACF116" s="24"/>
      <c r="ACG116" s="24"/>
      <c r="ACH116" s="24"/>
      <c r="ACI116" s="24"/>
      <c r="ACJ116" s="24"/>
      <c r="ACK116" s="24"/>
      <c r="ACL116" s="24"/>
      <c r="ACM116" s="24"/>
      <c r="ACN116" s="24"/>
      <c r="ACO116" s="24"/>
      <c r="ACP116" s="24"/>
      <c r="ACQ116" s="24"/>
      <c r="ACR116" s="24"/>
      <c r="ACS116" s="24"/>
      <c r="ACT116" s="24"/>
      <c r="ACU116" s="24"/>
      <c r="ACV116" s="24"/>
      <c r="ACW116" s="24"/>
      <c r="ACX116" s="24"/>
      <c r="ACY116" s="24"/>
      <c r="ACZ116" s="24"/>
      <c r="ADA116" s="24"/>
      <c r="ADB116" s="24"/>
      <c r="ADC116" s="24"/>
      <c r="ADD116" s="24"/>
      <c r="ADE116" s="24"/>
      <c r="ADF116" s="24"/>
      <c r="ADG116" s="24"/>
      <c r="ADH116" s="24"/>
      <c r="ADI116" s="24"/>
      <c r="ADJ116" s="24"/>
      <c r="ADK116" s="24"/>
      <c r="ADL116" s="24"/>
      <c r="ADM116" s="24"/>
      <c r="ADN116" s="24"/>
      <c r="ADO116" s="24"/>
      <c r="ADP116" s="24"/>
      <c r="ADQ116" s="24"/>
      <c r="ADR116" s="24"/>
      <c r="ADS116" s="24"/>
      <c r="ADT116" s="24"/>
      <c r="ADU116" s="24"/>
      <c r="ADV116" s="24"/>
      <c r="ADW116" s="24"/>
      <c r="ADX116" s="24"/>
      <c r="ADY116" s="24"/>
      <c r="ADZ116" s="24"/>
      <c r="AEA116" s="24"/>
      <c r="AEB116" s="24"/>
      <c r="AEC116" s="24"/>
      <c r="AED116" s="24"/>
      <c r="AEE116" s="24"/>
      <c r="AEF116" s="24"/>
      <c r="AEG116" s="24"/>
      <c r="AEH116" s="24"/>
      <c r="AEI116" s="24"/>
      <c r="AEJ116" s="24"/>
      <c r="AEK116" s="24"/>
      <c r="AEL116" s="24"/>
      <c r="AEM116" s="24"/>
      <c r="AEN116" s="24"/>
      <c r="AEO116" s="24"/>
      <c r="AEP116" s="24"/>
      <c r="AEQ116" s="24"/>
      <c r="AER116" s="24"/>
      <c r="AES116" s="24"/>
      <c r="AET116" s="24"/>
      <c r="AEU116" s="24"/>
      <c r="AEV116" s="24"/>
      <c r="AEW116" s="24"/>
      <c r="AEX116" s="24"/>
      <c r="AEY116" s="24"/>
      <c r="AEZ116" s="24"/>
      <c r="AFA116" s="24"/>
      <c r="AFB116" s="24"/>
      <c r="AFC116" s="24"/>
      <c r="AFD116" s="24"/>
      <c r="AFE116" s="24"/>
      <c r="AFF116" s="24"/>
      <c r="AFG116" s="24"/>
      <c r="AFH116" s="24"/>
      <c r="AFI116" s="24"/>
      <c r="AFJ116" s="24"/>
      <c r="AFK116" s="24"/>
      <c r="AFL116" s="24"/>
      <c r="AFM116" s="24"/>
      <c r="AFN116" s="24"/>
      <c r="AFO116" s="24"/>
      <c r="AFP116" s="24"/>
      <c r="AFQ116" s="24"/>
      <c r="AFR116" s="24"/>
      <c r="AFS116" s="24"/>
      <c r="AFT116" s="24"/>
      <c r="AFU116" s="24"/>
      <c r="AFV116" s="24"/>
      <c r="AFW116" s="24"/>
      <c r="AFX116" s="24"/>
      <c r="AFY116" s="24"/>
      <c r="AFZ116" s="24"/>
      <c r="AGA116" s="24"/>
      <c r="AGB116" s="24"/>
      <c r="AGC116" s="24"/>
      <c r="AGD116" s="24"/>
      <c r="AGE116" s="24"/>
      <c r="AGF116" s="24"/>
      <c r="AGG116" s="24"/>
      <c r="AGH116" s="24"/>
      <c r="AGI116" s="24"/>
      <c r="AGJ116" s="24"/>
      <c r="AGK116" s="24"/>
      <c r="AGL116" s="24"/>
      <c r="AGM116" s="24"/>
      <c r="AGN116" s="24"/>
      <c r="AGO116" s="24"/>
      <c r="AGP116" s="24"/>
      <c r="AGQ116" s="24"/>
      <c r="AGR116" s="24"/>
      <c r="AGS116" s="24"/>
      <c r="AGT116" s="24"/>
      <c r="AGU116" s="24"/>
      <c r="AGV116" s="24"/>
      <c r="AGW116" s="24"/>
      <c r="AGX116" s="24"/>
      <c r="AGY116" s="24"/>
      <c r="AGZ116" s="24"/>
      <c r="AHA116" s="24"/>
      <c r="AHB116" s="24"/>
      <c r="AHC116" s="24"/>
      <c r="AHD116" s="24"/>
      <c r="AHE116" s="24"/>
      <c r="AHF116" s="24"/>
      <c r="AHG116" s="24"/>
      <c r="AHH116" s="24"/>
      <c r="AHI116" s="24"/>
      <c r="AHJ116" s="24"/>
      <c r="AHK116" s="24"/>
      <c r="AHL116" s="24"/>
      <c r="AHM116" s="24"/>
      <c r="AHN116" s="24"/>
      <c r="AHO116" s="24"/>
      <c r="AHP116" s="24"/>
      <c r="AHQ116" s="24"/>
      <c r="AHR116" s="24"/>
      <c r="AHS116" s="24"/>
      <c r="AHT116" s="24"/>
      <c r="AHU116" s="24"/>
      <c r="AHV116" s="24"/>
      <c r="AHW116" s="24"/>
      <c r="AHX116" s="24"/>
      <c r="AHY116" s="24"/>
      <c r="AHZ116" s="24"/>
      <c r="AIA116" s="24"/>
      <c r="AIB116" s="24"/>
      <c r="AIC116" s="24"/>
      <c r="AID116" s="24"/>
      <c r="AIE116" s="24"/>
      <c r="AIF116" s="24"/>
      <c r="AIG116" s="24"/>
      <c r="AIH116" s="24"/>
      <c r="AII116" s="24"/>
      <c r="AIJ116" s="24"/>
      <c r="AIK116" s="24"/>
      <c r="AIL116" s="24"/>
      <c r="AIM116" s="24"/>
      <c r="AIN116" s="24"/>
      <c r="AIO116" s="24"/>
      <c r="AIP116" s="24"/>
      <c r="AIQ116" s="24"/>
      <c r="AIR116" s="24"/>
      <c r="AIS116" s="24"/>
      <c r="AIT116" s="24"/>
      <c r="AIU116" s="24"/>
      <c r="AIV116" s="24"/>
      <c r="AIW116" s="24"/>
      <c r="AIX116" s="24"/>
      <c r="AIY116" s="24"/>
      <c r="AIZ116" s="24"/>
      <c r="AJA116" s="24"/>
      <c r="AJB116" s="24"/>
      <c r="AJC116" s="24"/>
      <c r="AJD116" s="24"/>
      <c r="AJE116" s="24"/>
      <c r="AJF116" s="24"/>
      <c r="AJG116" s="24"/>
      <c r="AJH116" s="24"/>
      <c r="AJI116" s="24"/>
      <c r="AJJ116" s="24"/>
      <c r="AJK116" s="24"/>
      <c r="AJL116" s="24"/>
      <c r="AJM116" s="24"/>
      <c r="AJN116" s="24"/>
      <c r="AJO116" s="24"/>
      <c r="AJP116" s="24"/>
      <c r="AJQ116" s="24"/>
      <c r="AJR116" s="24"/>
      <c r="AJS116" s="24"/>
      <c r="AJT116" s="24"/>
      <c r="AJU116" s="24"/>
      <c r="AJV116" s="24"/>
      <c r="AJW116" s="24"/>
      <c r="AJX116" s="24"/>
      <c r="AJY116" s="24"/>
      <c r="AJZ116" s="24"/>
      <c r="AKA116" s="24"/>
      <c r="AKB116" s="24"/>
      <c r="AKC116" s="24"/>
      <c r="AKD116" s="24"/>
      <c r="AKE116" s="24"/>
      <c r="AKF116" s="24"/>
      <c r="AKG116" s="24"/>
      <c r="AKH116" s="24"/>
      <c r="AKI116" s="24"/>
      <c r="AKJ116" s="24"/>
      <c r="AKK116" s="24"/>
      <c r="AKL116" s="24"/>
      <c r="AKM116" s="24"/>
      <c r="AKN116" s="24"/>
      <c r="AKO116" s="24"/>
      <c r="AKP116" s="24"/>
      <c r="AKQ116" s="24"/>
      <c r="AKR116" s="24"/>
      <c r="AKS116" s="24"/>
      <c r="AKT116" s="24"/>
      <c r="AKU116" s="24"/>
      <c r="AKV116" s="24"/>
      <c r="AKW116" s="24"/>
      <c r="AKX116" s="24"/>
      <c r="AKY116" s="24"/>
      <c r="AKZ116" s="24"/>
      <c r="ALA116" s="24"/>
      <c r="ALB116" s="24"/>
      <c r="ALC116" s="24"/>
      <c r="ALD116" s="24"/>
      <c r="ALE116" s="24"/>
      <c r="ALF116" s="24"/>
      <c r="ALG116" s="24"/>
      <c r="ALH116" s="24"/>
      <c r="ALI116" s="24"/>
      <c r="ALJ116" s="24"/>
      <c r="ALK116" s="24"/>
      <c r="ALL116" s="24"/>
      <c r="ALM116" s="24"/>
      <c r="ALN116" s="24"/>
      <c r="ALO116" s="24"/>
      <c r="ALP116" s="24"/>
      <c r="ALQ116" s="24"/>
      <c r="ALR116" s="24"/>
      <c r="ALS116" s="24"/>
      <c r="ALT116" s="24"/>
      <c r="ALU116" s="24"/>
      <c r="ALV116" s="24"/>
      <c r="ALW116" s="24"/>
      <c r="ALX116" s="24"/>
      <c r="ALY116" s="24"/>
      <c r="ALZ116" s="24"/>
      <c r="AMA116" s="24"/>
      <c r="AMB116" s="24"/>
      <c r="AMC116" s="24"/>
    </row>
    <row r="117" spans="1:1017" s="61" customFormat="1">
      <c r="A117" s="132" t="s">
        <v>311</v>
      </c>
      <c r="B117" s="133">
        <v>4815671</v>
      </c>
      <c r="C117" s="134" t="s">
        <v>185</v>
      </c>
      <c r="D117" s="133" t="s">
        <v>312</v>
      </c>
      <c r="E117" s="62" t="s">
        <v>63</v>
      </c>
      <c r="F117" s="112">
        <v>57.39</v>
      </c>
      <c r="G117" s="60">
        <v>18.47</v>
      </c>
      <c r="H117" s="83">
        <f t="shared" si="46"/>
        <v>0.21229999999999999</v>
      </c>
      <c r="I117" s="60">
        <f t="shared" si="50"/>
        <v>22.39</v>
      </c>
      <c r="J117" s="60">
        <f t="shared" si="51"/>
        <v>1059.99</v>
      </c>
      <c r="K117" s="60">
        <f t="shared" si="52"/>
        <v>1284.96</v>
      </c>
      <c r="L117" s="58"/>
      <c r="M117" s="24"/>
      <c r="N117" s="24"/>
      <c r="O117" s="24"/>
      <c r="P117" s="24"/>
      <c r="Q117" s="24"/>
      <c r="R117" s="24"/>
      <c r="S117" s="24"/>
      <c r="T117" s="24"/>
      <c r="U117" s="24"/>
      <c r="V117" s="24"/>
      <c r="W117" s="24"/>
      <c r="X117" s="24"/>
      <c r="Y117" s="24"/>
      <c r="Z117" s="24"/>
      <c r="AA117" s="24"/>
      <c r="AB117" s="24"/>
      <c r="AC117" s="24"/>
      <c r="AD117" s="24"/>
      <c r="AE117" s="24"/>
      <c r="AF117" s="24"/>
      <c r="AG117" s="24"/>
      <c r="AH117" s="24"/>
      <c r="AI117" s="24"/>
      <c r="AJ117" s="24"/>
      <c r="AK117" s="24"/>
      <c r="AL117" s="24"/>
      <c r="AM117" s="24"/>
      <c r="AN117" s="24"/>
      <c r="AO117" s="24"/>
      <c r="AP117" s="24"/>
      <c r="AQ117" s="24"/>
      <c r="AR117" s="24"/>
      <c r="AS117" s="24"/>
      <c r="AT117" s="24"/>
      <c r="AU117" s="24"/>
      <c r="AV117" s="24"/>
      <c r="AW117" s="24"/>
      <c r="AX117" s="24"/>
      <c r="AY117" s="24"/>
      <c r="AZ117" s="24"/>
      <c r="BA117" s="24"/>
      <c r="BB117" s="24"/>
      <c r="BC117" s="24"/>
      <c r="BD117" s="24"/>
      <c r="BE117" s="24"/>
      <c r="BF117" s="24"/>
      <c r="BG117" s="24"/>
      <c r="BH117" s="24"/>
      <c r="BI117" s="24"/>
      <c r="BJ117" s="24"/>
      <c r="BK117" s="24"/>
      <c r="BL117" s="24"/>
      <c r="BM117" s="24"/>
      <c r="BN117" s="24"/>
      <c r="BO117" s="24"/>
      <c r="BP117" s="24"/>
      <c r="BQ117" s="24"/>
      <c r="BR117" s="24"/>
      <c r="BS117" s="24"/>
      <c r="BT117" s="24"/>
      <c r="BU117" s="24"/>
      <c r="BV117" s="24"/>
      <c r="BW117" s="24"/>
      <c r="BX117" s="24"/>
      <c r="BY117" s="24"/>
      <c r="BZ117" s="24"/>
      <c r="CA117" s="24"/>
      <c r="CB117" s="24"/>
      <c r="CC117" s="24"/>
      <c r="CD117" s="24"/>
      <c r="CE117" s="24"/>
      <c r="CF117" s="24"/>
      <c r="CG117" s="24"/>
      <c r="CH117" s="24"/>
      <c r="CI117" s="24"/>
      <c r="CJ117" s="24"/>
      <c r="CK117" s="24"/>
      <c r="CL117" s="24"/>
      <c r="CM117" s="24"/>
      <c r="CN117" s="24"/>
      <c r="CO117" s="24"/>
      <c r="CP117" s="24"/>
      <c r="CQ117" s="24"/>
      <c r="CR117" s="24"/>
      <c r="CS117" s="24"/>
      <c r="CT117" s="24"/>
      <c r="CU117" s="24"/>
      <c r="CV117" s="24"/>
      <c r="CW117" s="24"/>
      <c r="CX117" s="24"/>
      <c r="CY117" s="24"/>
      <c r="CZ117" s="24"/>
      <c r="DA117" s="24"/>
      <c r="DB117" s="24"/>
      <c r="DC117" s="24"/>
      <c r="DD117" s="24"/>
      <c r="DE117" s="24"/>
      <c r="DF117" s="24"/>
      <c r="DG117" s="24"/>
      <c r="DH117" s="24"/>
      <c r="DI117" s="24"/>
      <c r="DJ117" s="24"/>
      <c r="DK117" s="24"/>
      <c r="DL117" s="24"/>
      <c r="DM117" s="24"/>
      <c r="DN117" s="24"/>
      <c r="DO117" s="24"/>
      <c r="DP117" s="24"/>
      <c r="DQ117" s="24"/>
      <c r="DR117" s="24"/>
      <c r="DS117" s="24"/>
      <c r="DT117" s="24"/>
      <c r="DU117" s="24"/>
      <c r="DV117" s="24"/>
      <c r="DW117" s="24"/>
      <c r="DX117" s="24"/>
      <c r="DY117" s="24"/>
      <c r="DZ117" s="24"/>
      <c r="EA117" s="24"/>
      <c r="EB117" s="24"/>
      <c r="EC117" s="24"/>
      <c r="ED117" s="24"/>
      <c r="EE117" s="24"/>
      <c r="EF117" s="24"/>
      <c r="EG117" s="24"/>
      <c r="EH117" s="24"/>
      <c r="EI117" s="24"/>
      <c r="EJ117" s="24"/>
      <c r="EK117" s="24"/>
      <c r="EL117" s="24"/>
      <c r="EM117" s="24"/>
      <c r="EN117" s="24"/>
      <c r="EO117" s="24"/>
      <c r="EP117" s="24"/>
      <c r="EQ117" s="24"/>
      <c r="ER117" s="24"/>
      <c r="ES117" s="24"/>
      <c r="ET117" s="24"/>
      <c r="EU117" s="24"/>
      <c r="EV117" s="24"/>
      <c r="EW117" s="24"/>
      <c r="EX117" s="24"/>
      <c r="EY117" s="24"/>
      <c r="EZ117" s="24"/>
      <c r="FA117" s="24"/>
      <c r="FB117" s="24"/>
      <c r="FC117" s="24"/>
      <c r="FD117" s="24"/>
      <c r="FE117" s="24"/>
      <c r="FF117" s="24"/>
      <c r="FG117" s="24"/>
      <c r="FH117" s="24"/>
      <c r="FI117" s="24"/>
      <c r="FJ117" s="24"/>
      <c r="FK117" s="24"/>
      <c r="FL117" s="24"/>
      <c r="FM117" s="24"/>
      <c r="FN117" s="24"/>
      <c r="FO117" s="24"/>
      <c r="FP117" s="24"/>
      <c r="FQ117" s="24"/>
      <c r="FR117" s="24"/>
      <c r="FS117" s="24"/>
      <c r="FT117" s="24"/>
      <c r="FU117" s="24"/>
      <c r="FV117" s="24"/>
      <c r="FW117" s="24"/>
      <c r="FX117" s="24"/>
      <c r="FY117" s="24"/>
      <c r="FZ117" s="24"/>
      <c r="GA117" s="24"/>
      <c r="GB117" s="24"/>
      <c r="GC117" s="24"/>
      <c r="GD117" s="24"/>
      <c r="GE117" s="24"/>
      <c r="GF117" s="24"/>
      <c r="GG117" s="24"/>
      <c r="GH117" s="24"/>
      <c r="GI117" s="24"/>
      <c r="GJ117" s="24"/>
      <c r="GK117" s="24"/>
      <c r="GL117" s="24"/>
      <c r="GM117" s="24"/>
      <c r="GN117" s="24"/>
      <c r="GO117" s="24"/>
      <c r="GP117" s="24"/>
      <c r="GQ117" s="24"/>
      <c r="GR117" s="24"/>
      <c r="GS117" s="24"/>
      <c r="GT117" s="24"/>
      <c r="GU117" s="24"/>
      <c r="GV117" s="24"/>
      <c r="GW117" s="24"/>
      <c r="GX117" s="24"/>
      <c r="GY117" s="24"/>
      <c r="GZ117" s="24"/>
      <c r="HA117" s="24"/>
      <c r="HB117" s="24"/>
      <c r="HC117" s="24"/>
      <c r="HD117" s="24"/>
      <c r="HE117" s="24"/>
      <c r="HF117" s="24"/>
      <c r="HG117" s="24"/>
      <c r="HH117" s="24"/>
      <c r="HI117" s="24"/>
      <c r="HJ117" s="24"/>
      <c r="HK117" s="24"/>
      <c r="HL117" s="24"/>
      <c r="HM117" s="24"/>
      <c r="HN117" s="24"/>
      <c r="HO117" s="24"/>
      <c r="HP117" s="24"/>
      <c r="HQ117" s="24"/>
      <c r="HR117" s="24"/>
      <c r="HS117" s="24"/>
      <c r="HT117" s="24"/>
      <c r="HU117" s="24"/>
      <c r="HV117" s="24"/>
      <c r="HW117" s="24"/>
      <c r="HX117" s="24"/>
      <c r="HY117" s="24"/>
      <c r="HZ117" s="24"/>
      <c r="IA117" s="24"/>
      <c r="IB117" s="24"/>
      <c r="IC117" s="24"/>
      <c r="ID117" s="24"/>
      <c r="IE117" s="24"/>
      <c r="IF117" s="24"/>
      <c r="IG117" s="24"/>
      <c r="IH117" s="24"/>
      <c r="II117" s="24"/>
      <c r="IJ117" s="24"/>
      <c r="IK117" s="24"/>
      <c r="IL117" s="24"/>
      <c r="IM117" s="24"/>
      <c r="IN117" s="24"/>
      <c r="IO117" s="24"/>
      <c r="IP117" s="24"/>
      <c r="IQ117" s="24"/>
      <c r="IR117" s="24"/>
      <c r="IS117" s="24"/>
      <c r="IT117" s="24"/>
      <c r="IU117" s="24"/>
      <c r="IV117" s="24"/>
      <c r="IW117" s="24"/>
      <c r="IX117" s="24"/>
      <c r="IY117" s="24"/>
      <c r="IZ117" s="24"/>
      <c r="JA117" s="24"/>
      <c r="JB117" s="24"/>
      <c r="JC117" s="24"/>
      <c r="JD117" s="24"/>
      <c r="JE117" s="24"/>
      <c r="JF117" s="24"/>
      <c r="JG117" s="24"/>
      <c r="JH117" s="24"/>
      <c r="JI117" s="24"/>
      <c r="JJ117" s="24"/>
      <c r="JK117" s="24"/>
      <c r="JL117" s="24"/>
      <c r="JM117" s="24"/>
      <c r="JN117" s="24"/>
      <c r="JO117" s="24"/>
      <c r="JP117" s="24"/>
      <c r="JQ117" s="24"/>
      <c r="JR117" s="24"/>
      <c r="JS117" s="24"/>
      <c r="JT117" s="24"/>
      <c r="JU117" s="24"/>
      <c r="JV117" s="24"/>
      <c r="JW117" s="24"/>
      <c r="JX117" s="24"/>
      <c r="JY117" s="24"/>
      <c r="JZ117" s="24"/>
      <c r="KA117" s="24"/>
      <c r="KB117" s="24"/>
      <c r="KC117" s="24"/>
      <c r="KD117" s="24"/>
      <c r="KE117" s="24"/>
      <c r="KF117" s="24"/>
      <c r="KG117" s="24"/>
      <c r="KH117" s="24"/>
      <c r="KI117" s="24"/>
      <c r="KJ117" s="24"/>
      <c r="KK117" s="24"/>
      <c r="KL117" s="24"/>
      <c r="KM117" s="24"/>
      <c r="KN117" s="24"/>
      <c r="KO117" s="24"/>
      <c r="KP117" s="24"/>
      <c r="KQ117" s="24"/>
      <c r="KR117" s="24"/>
      <c r="KS117" s="24"/>
      <c r="KT117" s="24"/>
      <c r="KU117" s="24"/>
      <c r="KV117" s="24"/>
      <c r="KW117" s="24"/>
      <c r="KX117" s="24"/>
      <c r="KY117" s="24"/>
      <c r="KZ117" s="24"/>
      <c r="LA117" s="24"/>
      <c r="LB117" s="24"/>
      <c r="LC117" s="24"/>
      <c r="LD117" s="24"/>
      <c r="LE117" s="24"/>
      <c r="LF117" s="24"/>
      <c r="LG117" s="24"/>
      <c r="LH117" s="24"/>
      <c r="LI117" s="24"/>
      <c r="LJ117" s="24"/>
      <c r="LK117" s="24"/>
      <c r="LL117" s="24"/>
      <c r="LM117" s="24"/>
      <c r="LN117" s="24"/>
      <c r="LO117" s="24"/>
      <c r="LP117" s="24"/>
      <c r="LQ117" s="24"/>
      <c r="LR117" s="24"/>
      <c r="LS117" s="24"/>
      <c r="LT117" s="24"/>
      <c r="LU117" s="24"/>
      <c r="LV117" s="24"/>
      <c r="LW117" s="24"/>
      <c r="LX117" s="24"/>
      <c r="LY117" s="24"/>
      <c r="LZ117" s="24"/>
      <c r="MA117" s="24"/>
      <c r="MB117" s="24"/>
      <c r="MC117" s="24"/>
      <c r="MD117" s="24"/>
      <c r="ME117" s="24"/>
      <c r="MF117" s="24"/>
      <c r="MG117" s="24"/>
      <c r="MH117" s="24"/>
      <c r="MI117" s="24"/>
      <c r="MJ117" s="24"/>
      <c r="MK117" s="24"/>
      <c r="ML117" s="24"/>
      <c r="MM117" s="24"/>
      <c r="MN117" s="24"/>
      <c r="MO117" s="24"/>
      <c r="MP117" s="24"/>
      <c r="MQ117" s="24"/>
      <c r="MR117" s="24"/>
      <c r="MS117" s="24"/>
      <c r="MT117" s="24"/>
      <c r="MU117" s="24"/>
      <c r="MV117" s="24"/>
      <c r="MW117" s="24"/>
      <c r="MX117" s="24"/>
      <c r="MY117" s="24"/>
      <c r="MZ117" s="24"/>
      <c r="NA117" s="24"/>
      <c r="NB117" s="24"/>
      <c r="NC117" s="24"/>
      <c r="ND117" s="24"/>
      <c r="NE117" s="24"/>
      <c r="NF117" s="24"/>
      <c r="NG117" s="24"/>
      <c r="NH117" s="24"/>
      <c r="NI117" s="24"/>
      <c r="NJ117" s="24"/>
      <c r="NK117" s="24"/>
      <c r="NL117" s="24"/>
      <c r="NM117" s="24"/>
      <c r="NN117" s="24"/>
      <c r="NO117" s="24"/>
      <c r="NP117" s="24"/>
      <c r="NQ117" s="24"/>
      <c r="NR117" s="24"/>
      <c r="NS117" s="24"/>
      <c r="NT117" s="24"/>
      <c r="NU117" s="24"/>
      <c r="NV117" s="24"/>
      <c r="NW117" s="24"/>
      <c r="NX117" s="24"/>
      <c r="NY117" s="24"/>
      <c r="NZ117" s="24"/>
      <c r="OA117" s="24"/>
      <c r="OB117" s="24"/>
      <c r="OC117" s="24"/>
      <c r="OD117" s="24"/>
      <c r="OE117" s="24"/>
      <c r="OF117" s="24"/>
      <c r="OG117" s="24"/>
      <c r="OH117" s="24"/>
      <c r="OI117" s="24"/>
      <c r="OJ117" s="24"/>
      <c r="OK117" s="24"/>
      <c r="OL117" s="24"/>
      <c r="OM117" s="24"/>
      <c r="ON117" s="24"/>
      <c r="OO117" s="24"/>
      <c r="OP117" s="24"/>
      <c r="OQ117" s="24"/>
      <c r="OR117" s="24"/>
      <c r="OS117" s="24"/>
      <c r="OT117" s="24"/>
      <c r="OU117" s="24"/>
      <c r="OV117" s="24"/>
      <c r="OW117" s="24"/>
      <c r="OX117" s="24"/>
      <c r="OY117" s="24"/>
      <c r="OZ117" s="24"/>
      <c r="PA117" s="24"/>
      <c r="PB117" s="24"/>
      <c r="PC117" s="24"/>
      <c r="PD117" s="24"/>
      <c r="PE117" s="24"/>
      <c r="PF117" s="24"/>
      <c r="PG117" s="24"/>
      <c r="PH117" s="24"/>
      <c r="PI117" s="24"/>
      <c r="PJ117" s="24"/>
      <c r="PK117" s="24"/>
      <c r="PL117" s="24"/>
      <c r="PM117" s="24"/>
      <c r="PN117" s="24"/>
      <c r="PO117" s="24"/>
      <c r="PP117" s="24"/>
      <c r="PQ117" s="24"/>
      <c r="PR117" s="24"/>
      <c r="PS117" s="24"/>
      <c r="PT117" s="24"/>
      <c r="PU117" s="24"/>
      <c r="PV117" s="24"/>
      <c r="PW117" s="24"/>
      <c r="PX117" s="24"/>
      <c r="PY117" s="24"/>
      <c r="PZ117" s="24"/>
      <c r="QA117" s="24"/>
      <c r="QB117" s="24"/>
      <c r="QC117" s="24"/>
      <c r="QD117" s="24"/>
      <c r="QE117" s="24"/>
      <c r="QF117" s="24"/>
      <c r="QG117" s="24"/>
      <c r="QH117" s="24"/>
      <c r="QI117" s="24"/>
      <c r="QJ117" s="24"/>
      <c r="QK117" s="24"/>
      <c r="QL117" s="24"/>
      <c r="QM117" s="24"/>
      <c r="QN117" s="24"/>
      <c r="QO117" s="24"/>
      <c r="QP117" s="24"/>
      <c r="QQ117" s="24"/>
      <c r="QR117" s="24"/>
      <c r="QS117" s="24"/>
      <c r="QT117" s="24"/>
      <c r="QU117" s="24"/>
      <c r="QV117" s="24"/>
      <c r="QW117" s="24"/>
      <c r="QX117" s="24"/>
      <c r="QY117" s="24"/>
      <c r="QZ117" s="24"/>
      <c r="RA117" s="24"/>
      <c r="RB117" s="24"/>
      <c r="RC117" s="24"/>
      <c r="RD117" s="24"/>
      <c r="RE117" s="24"/>
      <c r="RF117" s="24"/>
      <c r="RG117" s="24"/>
      <c r="RH117" s="24"/>
      <c r="RI117" s="24"/>
      <c r="RJ117" s="24"/>
      <c r="RK117" s="24"/>
      <c r="RL117" s="24"/>
      <c r="RM117" s="24"/>
      <c r="RN117" s="24"/>
      <c r="RO117" s="24"/>
      <c r="RP117" s="24"/>
      <c r="RQ117" s="24"/>
      <c r="RR117" s="24"/>
      <c r="RS117" s="24"/>
      <c r="RT117" s="24"/>
      <c r="RU117" s="24"/>
      <c r="RV117" s="24"/>
      <c r="RW117" s="24"/>
      <c r="RX117" s="24"/>
      <c r="RY117" s="24"/>
      <c r="RZ117" s="24"/>
      <c r="SA117" s="24"/>
      <c r="SB117" s="24"/>
      <c r="SC117" s="24"/>
      <c r="SD117" s="24"/>
      <c r="SE117" s="24"/>
      <c r="SF117" s="24"/>
      <c r="SG117" s="24"/>
      <c r="SH117" s="24"/>
      <c r="SI117" s="24"/>
      <c r="SJ117" s="24"/>
      <c r="SK117" s="24"/>
      <c r="SL117" s="24"/>
      <c r="SM117" s="24"/>
      <c r="SN117" s="24"/>
      <c r="SO117" s="24"/>
      <c r="SP117" s="24"/>
      <c r="SQ117" s="24"/>
      <c r="SR117" s="24"/>
      <c r="SS117" s="24"/>
      <c r="ST117" s="24"/>
      <c r="SU117" s="24"/>
      <c r="SV117" s="24"/>
      <c r="SW117" s="24"/>
      <c r="SX117" s="24"/>
      <c r="SY117" s="24"/>
      <c r="SZ117" s="24"/>
      <c r="TA117" s="24"/>
      <c r="TB117" s="24"/>
      <c r="TC117" s="24"/>
      <c r="TD117" s="24"/>
      <c r="TE117" s="24"/>
      <c r="TF117" s="24"/>
      <c r="TG117" s="24"/>
      <c r="TH117" s="24"/>
      <c r="TI117" s="24"/>
      <c r="TJ117" s="24"/>
      <c r="TK117" s="24"/>
      <c r="TL117" s="24"/>
      <c r="TM117" s="24"/>
      <c r="TN117" s="24"/>
      <c r="TO117" s="24"/>
      <c r="TP117" s="24"/>
      <c r="TQ117" s="24"/>
      <c r="TR117" s="24"/>
      <c r="TS117" s="24"/>
      <c r="TT117" s="24"/>
      <c r="TU117" s="24"/>
      <c r="TV117" s="24"/>
      <c r="TW117" s="24"/>
      <c r="TX117" s="24"/>
      <c r="TY117" s="24"/>
      <c r="TZ117" s="24"/>
      <c r="UA117" s="24"/>
      <c r="UB117" s="24"/>
      <c r="UC117" s="24"/>
      <c r="UD117" s="24"/>
      <c r="UE117" s="24"/>
      <c r="UF117" s="24"/>
      <c r="UG117" s="24"/>
      <c r="UH117" s="24"/>
      <c r="UI117" s="24"/>
      <c r="UJ117" s="24"/>
      <c r="UK117" s="24"/>
      <c r="UL117" s="24"/>
      <c r="UM117" s="24"/>
      <c r="UN117" s="24"/>
      <c r="UO117" s="24"/>
      <c r="UP117" s="24"/>
      <c r="UQ117" s="24"/>
      <c r="UR117" s="24"/>
      <c r="US117" s="24"/>
      <c r="UT117" s="24"/>
      <c r="UU117" s="24"/>
      <c r="UV117" s="24"/>
      <c r="UW117" s="24"/>
      <c r="UX117" s="24"/>
      <c r="UY117" s="24"/>
      <c r="UZ117" s="24"/>
      <c r="VA117" s="24"/>
      <c r="VB117" s="24"/>
      <c r="VC117" s="24"/>
      <c r="VD117" s="24"/>
      <c r="VE117" s="24"/>
      <c r="VF117" s="24"/>
      <c r="VG117" s="24"/>
      <c r="VH117" s="24"/>
      <c r="VI117" s="24"/>
      <c r="VJ117" s="24"/>
      <c r="VK117" s="24"/>
      <c r="VL117" s="24"/>
      <c r="VM117" s="24"/>
      <c r="VN117" s="24"/>
      <c r="VO117" s="24"/>
      <c r="VP117" s="24"/>
      <c r="VQ117" s="24"/>
      <c r="VR117" s="24"/>
      <c r="VS117" s="24"/>
      <c r="VT117" s="24"/>
      <c r="VU117" s="24"/>
      <c r="VV117" s="24"/>
      <c r="VW117" s="24"/>
      <c r="VX117" s="24"/>
      <c r="VY117" s="24"/>
      <c r="VZ117" s="24"/>
      <c r="WA117" s="24"/>
      <c r="WB117" s="24"/>
      <c r="WC117" s="24"/>
      <c r="WD117" s="24"/>
      <c r="WE117" s="24"/>
      <c r="WF117" s="24"/>
      <c r="WG117" s="24"/>
      <c r="WH117" s="24"/>
      <c r="WI117" s="24"/>
      <c r="WJ117" s="24"/>
      <c r="WK117" s="24"/>
      <c r="WL117" s="24"/>
      <c r="WM117" s="24"/>
      <c r="WN117" s="24"/>
      <c r="WO117" s="24"/>
      <c r="WP117" s="24"/>
      <c r="WQ117" s="24"/>
      <c r="WR117" s="24"/>
      <c r="WS117" s="24"/>
      <c r="WT117" s="24"/>
      <c r="WU117" s="24"/>
      <c r="WV117" s="24"/>
      <c r="WW117" s="24"/>
      <c r="WX117" s="24"/>
      <c r="WY117" s="24"/>
      <c r="WZ117" s="24"/>
      <c r="XA117" s="24"/>
      <c r="XB117" s="24"/>
      <c r="XC117" s="24"/>
      <c r="XD117" s="24"/>
      <c r="XE117" s="24"/>
      <c r="XF117" s="24"/>
      <c r="XG117" s="24"/>
      <c r="XH117" s="24"/>
      <c r="XI117" s="24"/>
      <c r="XJ117" s="24"/>
      <c r="XK117" s="24"/>
      <c r="XL117" s="24"/>
      <c r="XM117" s="24"/>
      <c r="XN117" s="24"/>
      <c r="XO117" s="24"/>
      <c r="XP117" s="24"/>
      <c r="XQ117" s="24"/>
      <c r="XR117" s="24"/>
      <c r="XS117" s="24"/>
      <c r="XT117" s="24"/>
      <c r="XU117" s="24"/>
      <c r="XV117" s="24"/>
      <c r="XW117" s="24"/>
      <c r="XX117" s="24"/>
      <c r="XY117" s="24"/>
      <c r="XZ117" s="24"/>
      <c r="YA117" s="24"/>
      <c r="YB117" s="24"/>
      <c r="YC117" s="24"/>
      <c r="YD117" s="24"/>
      <c r="YE117" s="24"/>
      <c r="YF117" s="24"/>
      <c r="YG117" s="24"/>
      <c r="YH117" s="24"/>
      <c r="YI117" s="24"/>
      <c r="YJ117" s="24"/>
      <c r="YK117" s="24"/>
      <c r="YL117" s="24"/>
      <c r="YM117" s="24"/>
      <c r="YN117" s="24"/>
      <c r="YO117" s="24"/>
      <c r="YP117" s="24"/>
      <c r="YQ117" s="24"/>
      <c r="YR117" s="24"/>
      <c r="YS117" s="24"/>
      <c r="YT117" s="24"/>
      <c r="YU117" s="24"/>
      <c r="YV117" s="24"/>
      <c r="YW117" s="24"/>
      <c r="YX117" s="24"/>
      <c r="YY117" s="24"/>
      <c r="YZ117" s="24"/>
      <c r="ZA117" s="24"/>
      <c r="ZB117" s="24"/>
      <c r="ZC117" s="24"/>
      <c r="ZD117" s="24"/>
      <c r="ZE117" s="24"/>
      <c r="ZF117" s="24"/>
      <c r="ZG117" s="24"/>
      <c r="ZH117" s="24"/>
      <c r="ZI117" s="24"/>
      <c r="ZJ117" s="24"/>
      <c r="ZK117" s="24"/>
      <c r="ZL117" s="24"/>
      <c r="ZM117" s="24"/>
      <c r="ZN117" s="24"/>
      <c r="ZO117" s="24"/>
      <c r="ZP117" s="24"/>
      <c r="ZQ117" s="24"/>
      <c r="ZR117" s="24"/>
      <c r="ZS117" s="24"/>
      <c r="ZT117" s="24"/>
      <c r="ZU117" s="24"/>
      <c r="ZV117" s="24"/>
      <c r="ZW117" s="24"/>
      <c r="ZX117" s="24"/>
      <c r="ZY117" s="24"/>
      <c r="ZZ117" s="24"/>
      <c r="AAA117" s="24"/>
      <c r="AAB117" s="24"/>
      <c r="AAC117" s="24"/>
      <c r="AAD117" s="24"/>
      <c r="AAE117" s="24"/>
      <c r="AAF117" s="24"/>
      <c r="AAG117" s="24"/>
      <c r="AAH117" s="24"/>
      <c r="AAI117" s="24"/>
      <c r="AAJ117" s="24"/>
      <c r="AAK117" s="24"/>
      <c r="AAL117" s="24"/>
      <c r="AAM117" s="24"/>
      <c r="AAN117" s="24"/>
      <c r="AAO117" s="24"/>
      <c r="AAP117" s="24"/>
      <c r="AAQ117" s="24"/>
      <c r="AAR117" s="24"/>
      <c r="AAS117" s="24"/>
      <c r="AAT117" s="24"/>
      <c r="AAU117" s="24"/>
      <c r="AAV117" s="24"/>
      <c r="AAW117" s="24"/>
      <c r="AAX117" s="24"/>
      <c r="AAY117" s="24"/>
      <c r="AAZ117" s="24"/>
      <c r="ABA117" s="24"/>
      <c r="ABB117" s="24"/>
      <c r="ABC117" s="24"/>
      <c r="ABD117" s="24"/>
      <c r="ABE117" s="24"/>
      <c r="ABF117" s="24"/>
      <c r="ABG117" s="24"/>
      <c r="ABH117" s="24"/>
      <c r="ABI117" s="24"/>
      <c r="ABJ117" s="24"/>
      <c r="ABK117" s="24"/>
      <c r="ABL117" s="24"/>
      <c r="ABM117" s="24"/>
      <c r="ABN117" s="24"/>
      <c r="ABO117" s="24"/>
      <c r="ABP117" s="24"/>
      <c r="ABQ117" s="24"/>
      <c r="ABR117" s="24"/>
      <c r="ABS117" s="24"/>
      <c r="ABT117" s="24"/>
      <c r="ABU117" s="24"/>
      <c r="ABV117" s="24"/>
      <c r="ABW117" s="24"/>
      <c r="ABX117" s="24"/>
      <c r="ABY117" s="24"/>
      <c r="ABZ117" s="24"/>
      <c r="ACA117" s="24"/>
      <c r="ACB117" s="24"/>
      <c r="ACC117" s="24"/>
      <c r="ACD117" s="24"/>
      <c r="ACE117" s="24"/>
      <c r="ACF117" s="24"/>
      <c r="ACG117" s="24"/>
      <c r="ACH117" s="24"/>
      <c r="ACI117" s="24"/>
      <c r="ACJ117" s="24"/>
      <c r="ACK117" s="24"/>
      <c r="ACL117" s="24"/>
      <c r="ACM117" s="24"/>
      <c r="ACN117" s="24"/>
      <c r="ACO117" s="24"/>
      <c r="ACP117" s="24"/>
      <c r="ACQ117" s="24"/>
      <c r="ACR117" s="24"/>
      <c r="ACS117" s="24"/>
      <c r="ACT117" s="24"/>
      <c r="ACU117" s="24"/>
      <c r="ACV117" s="24"/>
      <c r="ACW117" s="24"/>
      <c r="ACX117" s="24"/>
      <c r="ACY117" s="24"/>
      <c r="ACZ117" s="24"/>
      <c r="ADA117" s="24"/>
      <c r="ADB117" s="24"/>
      <c r="ADC117" s="24"/>
      <c r="ADD117" s="24"/>
      <c r="ADE117" s="24"/>
      <c r="ADF117" s="24"/>
      <c r="ADG117" s="24"/>
      <c r="ADH117" s="24"/>
      <c r="ADI117" s="24"/>
      <c r="ADJ117" s="24"/>
      <c r="ADK117" s="24"/>
      <c r="ADL117" s="24"/>
      <c r="ADM117" s="24"/>
      <c r="ADN117" s="24"/>
      <c r="ADO117" s="24"/>
      <c r="ADP117" s="24"/>
      <c r="ADQ117" s="24"/>
      <c r="ADR117" s="24"/>
      <c r="ADS117" s="24"/>
      <c r="ADT117" s="24"/>
      <c r="ADU117" s="24"/>
      <c r="ADV117" s="24"/>
      <c r="ADW117" s="24"/>
      <c r="ADX117" s="24"/>
      <c r="ADY117" s="24"/>
      <c r="ADZ117" s="24"/>
      <c r="AEA117" s="24"/>
      <c r="AEB117" s="24"/>
      <c r="AEC117" s="24"/>
      <c r="AED117" s="24"/>
      <c r="AEE117" s="24"/>
      <c r="AEF117" s="24"/>
      <c r="AEG117" s="24"/>
      <c r="AEH117" s="24"/>
      <c r="AEI117" s="24"/>
      <c r="AEJ117" s="24"/>
      <c r="AEK117" s="24"/>
      <c r="AEL117" s="24"/>
      <c r="AEM117" s="24"/>
      <c r="AEN117" s="24"/>
      <c r="AEO117" s="24"/>
      <c r="AEP117" s="24"/>
      <c r="AEQ117" s="24"/>
      <c r="AER117" s="24"/>
      <c r="AES117" s="24"/>
      <c r="AET117" s="24"/>
      <c r="AEU117" s="24"/>
      <c r="AEV117" s="24"/>
      <c r="AEW117" s="24"/>
      <c r="AEX117" s="24"/>
      <c r="AEY117" s="24"/>
      <c r="AEZ117" s="24"/>
      <c r="AFA117" s="24"/>
      <c r="AFB117" s="24"/>
      <c r="AFC117" s="24"/>
      <c r="AFD117" s="24"/>
      <c r="AFE117" s="24"/>
      <c r="AFF117" s="24"/>
      <c r="AFG117" s="24"/>
      <c r="AFH117" s="24"/>
      <c r="AFI117" s="24"/>
      <c r="AFJ117" s="24"/>
      <c r="AFK117" s="24"/>
      <c r="AFL117" s="24"/>
      <c r="AFM117" s="24"/>
      <c r="AFN117" s="24"/>
      <c r="AFO117" s="24"/>
      <c r="AFP117" s="24"/>
      <c r="AFQ117" s="24"/>
      <c r="AFR117" s="24"/>
      <c r="AFS117" s="24"/>
      <c r="AFT117" s="24"/>
      <c r="AFU117" s="24"/>
      <c r="AFV117" s="24"/>
      <c r="AFW117" s="24"/>
      <c r="AFX117" s="24"/>
      <c r="AFY117" s="24"/>
      <c r="AFZ117" s="24"/>
      <c r="AGA117" s="24"/>
      <c r="AGB117" s="24"/>
      <c r="AGC117" s="24"/>
      <c r="AGD117" s="24"/>
      <c r="AGE117" s="24"/>
      <c r="AGF117" s="24"/>
      <c r="AGG117" s="24"/>
      <c r="AGH117" s="24"/>
      <c r="AGI117" s="24"/>
      <c r="AGJ117" s="24"/>
      <c r="AGK117" s="24"/>
      <c r="AGL117" s="24"/>
      <c r="AGM117" s="24"/>
      <c r="AGN117" s="24"/>
      <c r="AGO117" s="24"/>
      <c r="AGP117" s="24"/>
      <c r="AGQ117" s="24"/>
      <c r="AGR117" s="24"/>
      <c r="AGS117" s="24"/>
      <c r="AGT117" s="24"/>
      <c r="AGU117" s="24"/>
      <c r="AGV117" s="24"/>
      <c r="AGW117" s="24"/>
      <c r="AGX117" s="24"/>
      <c r="AGY117" s="24"/>
      <c r="AGZ117" s="24"/>
      <c r="AHA117" s="24"/>
      <c r="AHB117" s="24"/>
      <c r="AHC117" s="24"/>
      <c r="AHD117" s="24"/>
      <c r="AHE117" s="24"/>
      <c r="AHF117" s="24"/>
      <c r="AHG117" s="24"/>
      <c r="AHH117" s="24"/>
      <c r="AHI117" s="24"/>
      <c r="AHJ117" s="24"/>
      <c r="AHK117" s="24"/>
      <c r="AHL117" s="24"/>
      <c r="AHM117" s="24"/>
      <c r="AHN117" s="24"/>
      <c r="AHO117" s="24"/>
      <c r="AHP117" s="24"/>
      <c r="AHQ117" s="24"/>
      <c r="AHR117" s="24"/>
      <c r="AHS117" s="24"/>
      <c r="AHT117" s="24"/>
      <c r="AHU117" s="24"/>
      <c r="AHV117" s="24"/>
      <c r="AHW117" s="24"/>
      <c r="AHX117" s="24"/>
      <c r="AHY117" s="24"/>
      <c r="AHZ117" s="24"/>
      <c r="AIA117" s="24"/>
      <c r="AIB117" s="24"/>
      <c r="AIC117" s="24"/>
      <c r="AID117" s="24"/>
      <c r="AIE117" s="24"/>
      <c r="AIF117" s="24"/>
      <c r="AIG117" s="24"/>
      <c r="AIH117" s="24"/>
      <c r="AII117" s="24"/>
      <c r="AIJ117" s="24"/>
      <c r="AIK117" s="24"/>
      <c r="AIL117" s="24"/>
      <c r="AIM117" s="24"/>
      <c r="AIN117" s="24"/>
      <c r="AIO117" s="24"/>
      <c r="AIP117" s="24"/>
      <c r="AIQ117" s="24"/>
      <c r="AIR117" s="24"/>
      <c r="AIS117" s="24"/>
      <c r="AIT117" s="24"/>
      <c r="AIU117" s="24"/>
      <c r="AIV117" s="24"/>
      <c r="AIW117" s="24"/>
      <c r="AIX117" s="24"/>
      <c r="AIY117" s="24"/>
      <c r="AIZ117" s="24"/>
      <c r="AJA117" s="24"/>
      <c r="AJB117" s="24"/>
      <c r="AJC117" s="24"/>
      <c r="AJD117" s="24"/>
      <c r="AJE117" s="24"/>
      <c r="AJF117" s="24"/>
      <c r="AJG117" s="24"/>
      <c r="AJH117" s="24"/>
      <c r="AJI117" s="24"/>
      <c r="AJJ117" s="24"/>
      <c r="AJK117" s="24"/>
      <c r="AJL117" s="24"/>
      <c r="AJM117" s="24"/>
      <c r="AJN117" s="24"/>
      <c r="AJO117" s="24"/>
      <c r="AJP117" s="24"/>
      <c r="AJQ117" s="24"/>
      <c r="AJR117" s="24"/>
      <c r="AJS117" s="24"/>
      <c r="AJT117" s="24"/>
      <c r="AJU117" s="24"/>
      <c r="AJV117" s="24"/>
      <c r="AJW117" s="24"/>
      <c r="AJX117" s="24"/>
      <c r="AJY117" s="24"/>
      <c r="AJZ117" s="24"/>
      <c r="AKA117" s="24"/>
      <c r="AKB117" s="24"/>
      <c r="AKC117" s="24"/>
      <c r="AKD117" s="24"/>
      <c r="AKE117" s="24"/>
      <c r="AKF117" s="24"/>
      <c r="AKG117" s="24"/>
      <c r="AKH117" s="24"/>
      <c r="AKI117" s="24"/>
      <c r="AKJ117" s="24"/>
      <c r="AKK117" s="24"/>
      <c r="AKL117" s="24"/>
      <c r="AKM117" s="24"/>
      <c r="AKN117" s="24"/>
      <c r="AKO117" s="24"/>
      <c r="AKP117" s="24"/>
      <c r="AKQ117" s="24"/>
      <c r="AKR117" s="24"/>
      <c r="AKS117" s="24"/>
      <c r="AKT117" s="24"/>
      <c r="AKU117" s="24"/>
      <c r="AKV117" s="24"/>
      <c r="AKW117" s="24"/>
      <c r="AKX117" s="24"/>
      <c r="AKY117" s="24"/>
      <c r="AKZ117" s="24"/>
      <c r="ALA117" s="24"/>
      <c r="ALB117" s="24"/>
      <c r="ALC117" s="24"/>
      <c r="ALD117" s="24"/>
      <c r="ALE117" s="24"/>
      <c r="ALF117" s="24"/>
      <c r="ALG117" s="24"/>
      <c r="ALH117" s="24"/>
      <c r="ALI117" s="24"/>
      <c r="ALJ117" s="24"/>
      <c r="ALK117" s="24"/>
      <c r="ALL117" s="24"/>
      <c r="ALM117" s="24"/>
      <c r="ALN117" s="24"/>
      <c r="ALO117" s="24"/>
      <c r="ALP117" s="24"/>
      <c r="ALQ117" s="24"/>
      <c r="ALR117" s="24"/>
      <c r="ALS117" s="24"/>
      <c r="ALT117" s="24"/>
      <c r="ALU117" s="24"/>
      <c r="ALV117" s="24"/>
      <c r="ALW117" s="24"/>
      <c r="ALX117" s="24"/>
      <c r="ALY117" s="24"/>
      <c r="ALZ117" s="24"/>
      <c r="AMA117" s="24"/>
      <c r="AMB117" s="24"/>
      <c r="AMC117" s="24"/>
    </row>
    <row r="118" spans="1:1017" s="61" customFormat="1">
      <c r="A118" s="132" t="s">
        <v>313</v>
      </c>
      <c r="B118" s="133">
        <v>407819</v>
      </c>
      <c r="C118" s="134" t="s">
        <v>314</v>
      </c>
      <c r="D118" s="133" t="s">
        <v>213</v>
      </c>
      <c r="E118" s="62" t="s">
        <v>315</v>
      </c>
      <c r="F118" s="112">
        <v>1004</v>
      </c>
      <c r="G118" s="60">
        <v>12.85</v>
      </c>
      <c r="H118" s="83">
        <f t="shared" si="46"/>
        <v>0.21229999999999999</v>
      </c>
      <c r="I118" s="60">
        <f t="shared" si="50"/>
        <v>15.58</v>
      </c>
      <c r="J118" s="60">
        <f t="shared" si="51"/>
        <v>12901.4</v>
      </c>
      <c r="K118" s="60">
        <f t="shared" si="52"/>
        <v>15642.32</v>
      </c>
      <c r="L118" s="58"/>
      <c r="M118" s="24"/>
      <c r="N118" s="24"/>
      <c r="O118" s="24"/>
      <c r="P118" s="24"/>
      <c r="Q118" s="24"/>
      <c r="R118" s="24"/>
      <c r="S118" s="24"/>
      <c r="T118" s="24"/>
      <c r="U118" s="24"/>
      <c r="V118" s="24"/>
      <c r="W118" s="24"/>
      <c r="X118" s="24"/>
      <c r="Y118" s="24"/>
      <c r="Z118" s="24"/>
      <c r="AA118" s="24"/>
      <c r="AB118" s="24"/>
      <c r="AC118" s="24"/>
      <c r="AD118" s="24"/>
      <c r="AE118" s="24"/>
      <c r="AF118" s="24"/>
      <c r="AG118" s="24"/>
      <c r="AH118" s="24"/>
      <c r="AI118" s="24"/>
      <c r="AJ118" s="24"/>
      <c r="AK118" s="24"/>
      <c r="AL118" s="24"/>
      <c r="AM118" s="24"/>
      <c r="AN118" s="24"/>
      <c r="AO118" s="24"/>
      <c r="AP118" s="24"/>
      <c r="AQ118" s="24"/>
      <c r="AR118" s="24"/>
      <c r="AS118" s="24"/>
      <c r="AT118" s="24"/>
      <c r="AU118" s="24"/>
      <c r="AV118" s="24"/>
      <c r="AW118" s="24"/>
      <c r="AX118" s="24"/>
      <c r="AY118" s="24"/>
      <c r="AZ118" s="24"/>
      <c r="BA118" s="24"/>
      <c r="BB118" s="24"/>
      <c r="BC118" s="24"/>
      <c r="BD118" s="24"/>
      <c r="BE118" s="24"/>
      <c r="BF118" s="24"/>
      <c r="BG118" s="24"/>
      <c r="BH118" s="24"/>
      <c r="BI118" s="24"/>
      <c r="BJ118" s="24"/>
      <c r="BK118" s="24"/>
      <c r="BL118" s="24"/>
      <c r="BM118" s="24"/>
      <c r="BN118" s="24"/>
      <c r="BO118" s="24"/>
      <c r="BP118" s="24"/>
      <c r="BQ118" s="24"/>
      <c r="BR118" s="24"/>
      <c r="BS118" s="24"/>
      <c r="BT118" s="24"/>
      <c r="BU118" s="24"/>
      <c r="BV118" s="24"/>
      <c r="BW118" s="24"/>
      <c r="BX118" s="24"/>
      <c r="BY118" s="24"/>
      <c r="BZ118" s="24"/>
      <c r="CA118" s="24"/>
      <c r="CB118" s="24"/>
      <c r="CC118" s="24"/>
      <c r="CD118" s="24"/>
      <c r="CE118" s="24"/>
      <c r="CF118" s="24"/>
      <c r="CG118" s="24"/>
      <c r="CH118" s="24"/>
      <c r="CI118" s="24"/>
      <c r="CJ118" s="24"/>
      <c r="CK118" s="24"/>
      <c r="CL118" s="24"/>
      <c r="CM118" s="24"/>
      <c r="CN118" s="24"/>
      <c r="CO118" s="24"/>
      <c r="CP118" s="24"/>
      <c r="CQ118" s="24"/>
      <c r="CR118" s="24"/>
      <c r="CS118" s="24"/>
      <c r="CT118" s="24"/>
      <c r="CU118" s="24"/>
      <c r="CV118" s="24"/>
      <c r="CW118" s="24"/>
      <c r="CX118" s="24"/>
      <c r="CY118" s="24"/>
      <c r="CZ118" s="24"/>
      <c r="DA118" s="24"/>
      <c r="DB118" s="24"/>
      <c r="DC118" s="24"/>
      <c r="DD118" s="24"/>
      <c r="DE118" s="24"/>
      <c r="DF118" s="24"/>
      <c r="DG118" s="24"/>
      <c r="DH118" s="24"/>
      <c r="DI118" s="24"/>
      <c r="DJ118" s="24"/>
      <c r="DK118" s="24"/>
      <c r="DL118" s="24"/>
      <c r="DM118" s="24"/>
      <c r="DN118" s="24"/>
      <c r="DO118" s="24"/>
      <c r="DP118" s="24"/>
      <c r="DQ118" s="24"/>
      <c r="DR118" s="24"/>
      <c r="DS118" s="24"/>
      <c r="DT118" s="24"/>
      <c r="DU118" s="24"/>
      <c r="DV118" s="24"/>
      <c r="DW118" s="24"/>
      <c r="DX118" s="24"/>
      <c r="DY118" s="24"/>
      <c r="DZ118" s="24"/>
      <c r="EA118" s="24"/>
      <c r="EB118" s="24"/>
      <c r="EC118" s="24"/>
      <c r="ED118" s="24"/>
      <c r="EE118" s="24"/>
      <c r="EF118" s="24"/>
      <c r="EG118" s="24"/>
      <c r="EH118" s="24"/>
      <c r="EI118" s="24"/>
      <c r="EJ118" s="24"/>
      <c r="EK118" s="24"/>
      <c r="EL118" s="24"/>
      <c r="EM118" s="24"/>
      <c r="EN118" s="24"/>
      <c r="EO118" s="24"/>
      <c r="EP118" s="24"/>
      <c r="EQ118" s="24"/>
      <c r="ER118" s="24"/>
      <c r="ES118" s="24"/>
      <c r="ET118" s="24"/>
      <c r="EU118" s="24"/>
      <c r="EV118" s="24"/>
      <c r="EW118" s="24"/>
      <c r="EX118" s="24"/>
      <c r="EY118" s="24"/>
      <c r="EZ118" s="24"/>
      <c r="FA118" s="24"/>
      <c r="FB118" s="24"/>
      <c r="FC118" s="24"/>
      <c r="FD118" s="24"/>
      <c r="FE118" s="24"/>
      <c r="FF118" s="24"/>
      <c r="FG118" s="24"/>
      <c r="FH118" s="24"/>
      <c r="FI118" s="24"/>
      <c r="FJ118" s="24"/>
      <c r="FK118" s="24"/>
      <c r="FL118" s="24"/>
      <c r="FM118" s="24"/>
      <c r="FN118" s="24"/>
      <c r="FO118" s="24"/>
      <c r="FP118" s="24"/>
      <c r="FQ118" s="24"/>
      <c r="FR118" s="24"/>
      <c r="FS118" s="24"/>
      <c r="FT118" s="24"/>
      <c r="FU118" s="24"/>
      <c r="FV118" s="24"/>
      <c r="FW118" s="24"/>
      <c r="FX118" s="24"/>
      <c r="FY118" s="24"/>
      <c r="FZ118" s="24"/>
      <c r="GA118" s="24"/>
      <c r="GB118" s="24"/>
      <c r="GC118" s="24"/>
      <c r="GD118" s="24"/>
      <c r="GE118" s="24"/>
      <c r="GF118" s="24"/>
      <c r="GG118" s="24"/>
      <c r="GH118" s="24"/>
      <c r="GI118" s="24"/>
      <c r="GJ118" s="24"/>
      <c r="GK118" s="24"/>
      <c r="GL118" s="24"/>
      <c r="GM118" s="24"/>
      <c r="GN118" s="24"/>
      <c r="GO118" s="24"/>
      <c r="GP118" s="24"/>
      <c r="GQ118" s="24"/>
      <c r="GR118" s="24"/>
      <c r="GS118" s="24"/>
      <c r="GT118" s="24"/>
      <c r="GU118" s="24"/>
      <c r="GV118" s="24"/>
      <c r="GW118" s="24"/>
      <c r="GX118" s="24"/>
      <c r="GY118" s="24"/>
      <c r="GZ118" s="24"/>
      <c r="HA118" s="24"/>
      <c r="HB118" s="24"/>
      <c r="HC118" s="24"/>
      <c r="HD118" s="24"/>
      <c r="HE118" s="24"/>
      <c r="HF118" s="24"/>
      <c r="HG118" s="24"/>
      <c r="HH118" s="24"/>
      <c r="HI118" s="24"/>
      <c r="HJ118" s="24"/>
      <c r="HK118" s="24"/>
      <c r="HL118" s="24"/>
      <c r="HM118" s="24"/>
      <c r="HN118" s="24"/>
      <c r="HO118" s="24"/>
      <c r="HP118" s="24"/>
      <c r="HQ118" s="24"/>
      <c r="HR118" s="24"/>
      <c r="HS118" s="24"/>
      <c r="HT118" s="24"/>
      <c r="HU118" s="24"/>
      <c r="HV118" s="24"/>
      <c r="HW118" s="24"/>
      <c r="HX118" s="24"/>
      <c r="HY118" s="24"/>
      <c r="HZ118" s="24"/>
      <c r="IA118" s="24"/>
      <c r="IB118" s="24"/>
      <c r="IC118" s="24"/>
      <c r="ID118" s="24"/>
      <c r="IE118" s="24"/>
      <c r="IF118" s="24"/>
      <c r="IG118" s="24"/>
      <c r="IH118" s="24"/>
      <c r="II118" s="24"/>
      <c r="IJ118" s="24"/>
      <c r="IK118" s="24"/>
      <c r="IL118" s="24"/>
      <c r="IM118" s="24"/>
      <c r="IN118" s="24"/>
      <c r="IO118" s="24"/>
      <c r="IP118" s="24"/>
      <c r="IQ118" s="24"/>
      <c r="IR118" s="24"/>
      <c r="IS118" s="24"/>
      <c r="IT118" s="24"/>
      <c r="IU118" s="24"/>
      <c r="IV118" s="24"/>
      <c r="IW118" s="24"/>
      <c r="IX118" s="24"/>
      <c r="IY118" s="24"/>
      <c r="IZ118" s="24"/>
      <c r="JA118" s="24"/>
      <c r="JB118" s="24"/>
      <c r="JC118" s="24"/>
      <c r="JD118" s="24"/>
      <c r="JE118" s="24"/>
      <c r="JF118" s="24"/>
      <c r="JG118" s="24"/>
      <c r="JH118" s="24"/>
      <c r="JI118" s="24"/>
      <c r="JJ118" s="24"/>
      <c r="JK118" s="24"/>
      <c r="JL118" s="24"/>
      <c r="JM118" s="24"/>
      <c r="JN118" s="24"/>
      <c r="JO118" s="24"/>
      <c r="JP118" s="24"/>
      <c r="JQ118" s="24"/>
      <c r="JR118" s="24"/>
      <c r="JS118" s="24"/>
      <c r="JT118" s="24"/>
      <c r="JU118" s="24"/>
      <c r="JV118" s="24"/>
      <c r="JW118" s="24"/>
      <c r="JX118" s="24"/>
      <c r="JY118" s="24"/>
      <c r="JZ118" s="24"/>
      <c r="KA118" s="24"/>
      <c r="KB118" s="24"/>
      <c r="KC118" s="24"/>
      <c r="KD118" s="24"/>
      <c r="KE118" s="24"/>
      <c r="KF118" s="24"/>
      <c r="KG118" s="24"/>
      <c r="KH118" s="24"/>
      <c r="KI118" s="24"/>
      <c r="KJ118" s="24"/>
      <c r="KK118" s="24"/>
      <c r="KL118" s="24"/>
      <c r="KM118" s="24"/>
      <c r="KN118" s="24"/>
      <c r="KO118" s="24"/>
      <c r="KP118" s="24"/>
      <c r="KQ118" s="24"/>
      <c r="KR118" s="24"/>
      <c r="KS118" s="24"/>
      <c r="KT118" s="24"/>
      <c r="KU118" s="24"/>
      <c r="KV118" s="24"/>
      <c r="KW118" s="24"/>
      <c r="KX118" s="24"/>
      <c r="KY118" s="24"/>
      <c r="KZ118" s="24"/>
      <c r="LA118" s="24"/>
      <c r="LB118" s="24"/>
      <c r="LC118" s="24"/>
      <c r="LD118" s="24"/>
      <c r="LE118" s="24"/>
      <c r="LF118" s="24"/>
      <c r="LG118" s="24"/>
      <c r="LH118" s="24"/>
      <c r="LI118" s="24"/>
      <c r="LJ118" s="24"/>
      <c r="LK118" s="24"/>
      <c r="LL118" s="24"/>
      <c r="LM118" s="24"/>
      <c r="LN118" s="24"/>
      <c r="LO118" s="24"/>
      <c r="LP118" s="24"/>
      <c r="LQ118" s="24"/>
      <c r="LR118" s="24"/>
      <c r="LS118" s="24"/>
      <c r="LT118" s="24"/>
      <c r="LU118" s="24"/>
      <c r="LV118" s="24"/>
      <c r="LW118" s="24"/>
      <c r="LX118" s="24"/>
      <c r="LY118" s="24"/>
      <c r="LZ118" s="24"/>
      <c r="MA118" s="24"/>
      <c r="MB118" s="24"/>
      <c r="MC118" s="24"/>
      <c r="MD118" s="24"/>
      <c r="ME118" s="24"/>
      <c r="MF118" s="24"/>
      <c r="MG118" s="24"/>
      <c r="MH118" s="24"/>
      <c r="MI118" s="24"/>
      <c r="MJ118" s="24"/>
      <c r="MK118" s="24"/>
      <c r="ML118" s="24"/>
      <c r="MM118" s="24"/>
      <c r="MN118" s="24"/>
      <c r="MO118" s="24"/>
      <c r="MP118" s="24"/>
      <c r="MQ118" s="24"/>
      <c r="MR118" s="24"/>
      <c r="MS118" s="24"/>
      <c r="MT118" s="24"/>
      <c r="MU118" s="24"/>
      <c r="MV118" s="24"/>
      <c r="MW118" s="24"/>
      <c r="MX118" s="24"/>
      <c r="MY118" s="24"/>
      <c r="MZ118" s="24"/>
      <c r="NA118" s="24"/>
      <c r="NB118" s="24"/>
      <c r="NC118" s="24"/>
      <c r="ND118" s="24"/>
      <c r="NE118" s="24"/>
      <c r="NF118" s="24"/>
      <c r="NG118" s="24"/>
      <c r="NH118" s="24"/>
      <c r="NI118" s="24"/>
      <c r="NJ118" s="24"/>
      <c r="NK118" s="24"/>
      <c r="NL118" s="24"/>
      <c r="NM118" s="24"/>
      <c r="NN118" s="24"/>
      <c r="NO118" s="24"/>
      <c r="NP118" s="24"/>
      <c r="NQ118" s="24"/>
      <c r="NR118" s="24"/>
      <c r="NS118" s="24"/>
      <c r="NT118" s="24"/>
      <c r="NU118" s="24"/>
      <c r="NV118" s="24"/>
      <c r="NW118" s="24"/>
      <c r="NX118" s="24"/>
      <c r="NY118" s="24"/>
      <c r="NZ118" s="24"/>
      <c r="OA118" s="24"/>
      <c r="OB118" s="24"/>
      <c r="OC118" s="24"/>
      <c r="OD118" s="24"/>
      <c r="OE118" s="24"/>
      <c r="OF118" s="24"/>
      <c r="OG118" s="24"/>
      <c r="OH118" s="24"/>
      <c r="OI118" s="24"/>
      <c r="OJ118" s="24"/>
      <c r="OK118" s="24"/>
      <c r="OL118" s="24"/>
      <c r="OM118" s="24"/>
      <c r="ON118" s="24"/>
      <c r="OO118" s="24"/>
      <c r="OP118" s="24"/>
      <c r="OQ118" s="24"/>
      <c r="OR118" s="24"/>
      <c r="OS118" s="24"/>
      <c r="OT118" s="24"/>
      <c r="OU118" s="24"/>
      <c r="OV118" s="24"/>
      <c r="OW118" s="24"/>
      <c r="OX118" s="24"/>
      <c r="OY118" s="24"/>
      <c r="OZ118" s="24"/>
      <c r="PA118" s="24"/>
      <c r="PB118" s="24"/>
      <c r="PC118" s="24"/>
      <c r="PD118" s="24"/>
      <c r="PE118" s="24"/>
      <c r="PF118" s="24"/>
      <c r="PG118" s="24"/>
      <c r="PH118" s="24"/>
      <c r="PI118" s="24"/>
      <c r="PJ118" s="24"/>
      <c r="PK118" s="24"/>
      <c r="PL118" s="24"/>
      <c r="PM118" s="24"/>
      <c r="PN118" s="24"/>
      <c r="PO118" s="24"/>
      <c r="PP118" s="24"/>
      <c r="PQ118" s="24"/>
      <c r="PR118" s="24"/>
      <c r="PS118" s="24"/>
      <c r="PT118" s="24"/>
      <c r="PU118" s="24"/>
      <c r="PV118" s="24"/>
      <c r="PW118" s="24"/>
      <c r="PX118" s="24"/>
      <c r="PY118" s="24"/>
      <c r="PZ118" s="24"/>
      <c r="QA118" s="24"/>
      <c r="QB118" s="24"/>
      <c r="QC118" s="24"/>
      <c r="QD118" s="24"/>
      <c r="QE118" s="24"/>
      <c r="QF118" s="24"/>
      <c r="QG118" s="24"/>
      <c r="QH118" s="24"/>
      <c r="QI118" s="24"/>
      <c r="QJ118" s="24"/>
      <c r="QK118" s="24"/>
      <c r="QL118" s="24"/>
      <c r="QM118" s="24"/>
      <c r="QN118" s="24"/>
      <c r="QO118" s="24"/>
      <c r="QP118" s="24"/>
      <c r="QQ118" s="24"/>
      <c r="QR118" s="24"/>
      <c r="QS118" s="24"/>
      <c r="QT118" s="24"/>
      <c r="QU118" s="24"/>
      <c r="QV118" s="24"/>
      <c r="QW118" s="24"/>
      <c r="QX118" s="24"/>
      <c r="QY118" s="24"/>
      <c r="QZ118" s="24"/>
      <c r="RA118" s="24"/>
      <c r="RB118" s="24"/>
      <c r="RC118" s="24"/>
      <c r="RD118" s="24"/>
      <c r="RE118" s="24"/>
      <c r="RF118" s="24"/>
      <c r="RG118" s="24"/>
      <c r="RH118" s="24"/>
      <c r="RI118" s="24"/>
      <c r="RJ118" s="24"/>
      <c r="RK118" s="24"/>
      <c r="RL118" s="24"/>
      <c r="RM118" s="24"/>
      <c r="RN118" s="24"/>
      <c r="RO118" s="24"/>
      <c r="RP118" s="24"/>
      <c r="RQ118" s="24"/>
      <c r="RR118" s="24"/>
      <c r="RS118" s="24"/>
      <c r="RT118" s="24"/>
      <c r="RU118" s="24"/>
      <c r="RV118" s="24"/>
      <c r="RW118" s="24"/>
      <c r="RX118" s="24"/>
      <c r="RY118" s="24"/>
      <c r="RZ118" s="24"/>
      <c r="SA118" s="24"/>
      <c r="SB118" s="24"/>
      <c r="SC118" s="24"/>
      <c r="SD118" s="24"/>
      <c r="SE118" s="24"/>
      <c r="SF118" s="24"/>
      <c r="SG118" s="24"/>
      <c r="SH118" s="24"/>
      <c r="SI118" s="24"/>
      <c r="SJ118" s="24"/>
      <c r="SK118" s="24"/>
      <c r="SL118" s="24"/>
      <c r="SM118" s="24"/>
      <c r="SN118" s="24"/>
      <c r="SO118" s="24"/>
      <c r="SP118" s="24"/>
      <c r="SQ118" s="24"/>
      <c r="SR118" s="24"/>
      <c r="SS118" s="24"/>
      <c r="ST118" s="24"/>
      <c r="SU118" s="24"/>
      <c r="SV118" s="24"/>
      <c r="SW118" s="24"/>
      <c r="SX118" s="24"/>
      <c r="SY118" s="24"/>
      <c r="SZ118" s="24"/>
      <c r="TA118" s="24"/>
      <c r="TB118" s="24"/>
      <c r="TC118" s="24"/>
      <c r="TD118" s="24"/>
      <c r="TE118" s="24"/>
      <c r="TF118" s="24"/>
      <c r="TG118" s="24"/>
      <c r="TH118" s="24"/>
      <c r="TI118" s="24"/>
      <c r="TJ118" s="24"/>
      <c r="TK118" s="24"/>
      <c r="TL118" s="24"/>
      <c r="TM118" s="24"/>
      <c r="TN118" s="24"/>
      <c r="TO118" s="24"/>
      <c r="TP118" s="24"/>
      <c r="TQ118" s="24"/>
      <c r="TR118" s="24"/>
      <c r="TS118" s="24"/>
      <c r="TT118" s="24"/>
      <c r="TU118" s="24"/>
      <c r="TV118" s="24"/>
      <c r="TW118" s="24"/>
      <c r="TX118" s="24"/>
      <c r="TY118" s="24"/>
      <c r="TZ118" s="24"/>
      <c r="UA118" s="24"/>
      <c r="UB118" s="24"/>
      <c r="UC118" s="24"/>
      <c r="UD118" s="24"/>
      <c r="UE118" s="24"/>
      <c r="UF118" s="24"/>
      <c r="UG118" s="24"/>
      <c r="UH118" s="24"/>
      <c r="UI118" s="24"/>
      <c r="UJ118" s="24"/>
      <c r="UK118" s="24"/>
      <c r="UL118" s="24"/>
      <c r="UM118" s="24"/>
      <c r="UN118" s="24"/>
      <c r="UO118" s="24"/>
      <c r="UP118" s="24"/>
      <c r="UQ118" s="24"/>
      <c r="UR118" s="24"/>
      <c r="US118" s="24"/>
      <c r="UT118" s="24"/>
      <c r="UU118" s="24"/>
      <c r="UV118" s="24"/>
      <c r="UW118" s="24"/>
      <c r="UX118" s="24"/>
      <c r="UY118" s="24"/>
      <c r="UZ118" s="24"/>
      <c r="VA118" s="24"/>
      <c r="VB118" s="24"/>
      <c r="VC118" s="24"/>
      <c r="VD118" s="24"/>
      <c r="VE118" s="24"/>
      <c r="VF118" s="24"/>
      <c r="VG118" s="24"/>
      <c r="VH118" s="24"/>
      <c r="VI118" s="24"/>
      <c r="VJ118" s="24"/>
      <c r="VK118" s="24"/>
      <c r="VL118" s="24"/>
      <c r="VM118" s="24"/>
      <c r="VN118" s="24"/>
      <c r="VO118" s="24"/>
      <c r="VP118" s="24"/>
      <c r="VQ118" s="24"/>
      <c r="VR118" s="24"/>
      <c r="VS118" s="24"/>
      <c r="VT118" s="24"/>
      <c r="VU118" s="24"/>
      <c r="VV118" s="24"/>
      <c r="VW118" s="24"/>
      <c r="VX118" s="24"/>
      <c r="VY118" s="24"/>
      <c r="VZ118" s="24"/>
      <c r="WA118" s="24"/>
      <c r="WB118" s="24"/>
      <c r="WC118" s="24"/>
      <c r="WD118" s="24"/>
      <c r="WE118" s="24"/>
      <c r="WF118" s="24"/>
      <c r="WG118" s="24"/>
      <c r="WH118" s="24"/>
      <c r="WI118" s="24"/>
      <c r="WJ118" s="24"/>
      <c r="WK118" s="24"/>
      <c r="WL118" s="24"/>
      <c r="WM118" s="24"/>
      <c r="WN118" s="24"/>
      <c r="WO118" s="24"/>
      <c r="WP118" s="24"/>
      <c r="WQ118" s="24"/>
      <c r="WR118" s="24"/>
      <c r="WS118" s="24"/>
      <c r="WT118" s="24"/>
      <c r="WU118" s="24"/>
      <c r="WV118" s="24"/>
      <c r="WW118" s="24"/>
      <c r="WX118" s="24"/>
      <c r="WY118" s="24"/>
      <c r="WZ118" s="24"/>
      <c r="XA118" s="24"/>
      <c r="XB118" s="24"/>
      <c r="XC118" s="24"/>
      <c r="XD118" s="24"/>
      <c r="XE118" s="24"/>
      <c r="XF118" s="24"/>
      <c r="XG118" s="24"/>
      <c r="XH118" s="24"/>
      <c r="XI118" s="24"/>
      <c r="XJ118" s="24"/>
      <c r="XK118" s="24"/>
      <c r="XL118" s="24"/>
      <c r="XM118" s="24"/>
      <c r="XN118" s="24"/>
      <c r="XO118" s="24"/>
      <c r="XP118" s="24"/>
      <c r="XQ118" s="24"/>
      <c r="XR118" s="24"/>
      <c r="XS118" s="24"/>
      <c r="XT118" s="24"/>
      <c r="XU118" s="24"/>
      <c r="XV118" s="24"/>
      <c r="XW118" s="24"/>
      <c r="XX118" s="24"/>
      <c r="XY118" s="24"/>
      <c r="XZ118" s="24"/>
      <c r="YA118" s="24"/>
      <c r="YB118" s="24"/>
      <c r="YC118" s="24"/>
      <c r="YD118" s="24"/>
      <c r="YE118" s="24"/>
      <c r="YF118" s="24"/>
      <c r="YG118" s="24"/>
      <c r="YH118" s="24"/>
      <c r="YI118" s="24"/>
      <c r="YJ118" s="24"/>
      <c r="YK118" s="24"/>
      <c r="YL118" s="24"/>
      <c r="YM118" s="24"/>
      <c r="YN118" s="24"/>
      <c r="YO118" s="24"/>
      <c r="YP118" s="24"/>
      <c r="YQ118" s="24"/>
      <c r="YR118" s="24"/>
      <c r="YS118" s="24"/>
      <c r="YT118" s="24"/>
      <c r="YU118" s="24"/>
      <c r="YV118" s="24"/>
      <c r="YW118" s="24"/>
      <c r="YX118" s="24"/>
      <c r="YY118" s="24"/>
      <c r="YZ118" s="24"/>
      <c r="ZA118" s="24"/>
      <c r="ZB118" s="24"/>
      <c r="ZC118" s="24"/>
      <c r="ZD118" s="24"/>
      <c r="ZE118" s="24"/>
      <c r="ZF118" s="24"/>
      <c r="ZG118" s="24"/>
      <c r="ZH118" s="24"/>
      <c r="ZI118" s="24"/>
      <c r="ZJ118" s="24"/>
      <c r="ZK118" s="24"/>
      <c r="ZL118" s="24"/>
      <c r="ZM118" s="24"/>
      <c r="ZN118" s="24"/>
      <c r="ZO118" s="24"/>
      <c r="ZP118" s="24"/>
      <c r="ZQ118" s="24"/>
      <c r="ZR118" s="24"/>
      <c r="ZS118" s="24"/>
      <c r="ZT118" s="24"/>
      <c r="ZU118" s="24"/>
      <c r="ZV118" s="24"/>
      <c r="ZW118" s="24"/>
      <c r="ZX118" s="24"/>
      <c r="ZY118" s="24"/>
      <c r="ZZ118" s="24"/>
      <c r="AAA118" s="24"/>
      <c r="AAB118" s="24"/>
      <c r="AAC118" s="24"/>
      <c r="AAD118" s="24"/>
      <c r="AAE118" s="24"/>
      <c r="AAF118" s="24"/>
      <c r="AAG118" s="24"/>
      <c r="AAH118" s="24"/>
      <c r="AAI118" s="24"/>
      <c r="AAJ118" s="24"/>
      <c r="AAK118" s="24"/>
      <c r="AAL118" s="24"/>
      <c r="AAM118" s="24"/>
      <c r="AAN118" s="24"/>
      <c r="AAO118" s="24"/>
      <c r="AAP118" s="24"/>
      <c r="AAQ118" s="24"/>
      <c r="AAR118" s="24"/>
      <c r="AAS118" s="24"/>
      <c r="AAT118" s="24"/>
      <c r="AAU118" s="24"/>
      <c r="AAV118" s="24"/>
      <c r="AAW118" s="24"/>
      <c r="AAX118" s="24"/>
      <c r="AAY118" s="24"/>
      <c r="AAZ118" s="24"/>
      <c r="ABA118" s="24"/>
      <c r="ABB118" s="24"/>
      <c r="ABC118" s="24"/>
      <c r="ABD118" s="24"/>
      <c r="ABE118" s="24"/>
      <c r="ABF118" s="24"/>
      <c r="ABG118" s="24"/>
      <c r="ABH118" s="24"/>
      <c r="ABI118" s="24"/>
      <c r="ABJ118" s="24"/>
      <c r="ABK118" s="24"/>
      <c r="ABL118" s="24"/>
      <c r="ABM118" s="24"/>
      <c r="ABN118" s="24"/>
      <c r="ABO118" s="24"/>
      <c r="ABP118" s="24"/>
      <c r="ABQ118" s="24"/>
      <c r="ABR118" s="24"/>
      <c r="ABS118" s="24"/>
      <c r="ABT118" s="24"/>
      <c r="ABU118" s="24"/>
      <c r="ABV118" s="24"/>
      <c r="ABW118" s="24"/>
      <c r="ABX118" s="24"/>
      <c r="ABY118" s="24"/>
      <c r="ABZ118" s="24"/>
      <c r="ACA118" s="24"/>
      <c r="ACB118" s="24"/>
      <c r="ACC118" s="24"/>
      <c r="ACD118" s="24"/>
      <c r="ACE118" s="24"/>
      <c r="ACF118" s="24"/>
      <c r="ACG118" s="24"/>
      <c r="ACH118" s="24"/>
      <c r="ACI118" s="24"/>
      <c r="ACJ118" s="24"/>
      <c r="ACK118" s="24"/>
      <c r="ACL118" s="24"/>
      <c r="ACM118" s="24"/>
      <c r="ACN118" s="24"/>
      <c r="ACO118" s="24"/>
      <c r="ACP118" s="24"/>
      <c r="ACQ118" s="24"/>
      <c r="ACR118" s="24"/>
      <c r="ACS118" s="24"/>
      <c r="ACT118" s="24"/>
      <c r="ACU118" s="24"/>
      <c r="ACV118" s="24"/>
      <c r="ACW118" s="24"/>
      <c r="ACX118" s="24"/>
      <c r="ACY118" s="24"/>
      <c r="ACZ118" s="24"/>
      <c r="ADA118" s="24"/>
      <c r="ADB118" s="24"/>
      <c r="ADC118" s="24"/>
      <c r="ADD118" s="24"/>
      <c r="ADE118" s="24"/>
      <c r="ADF118" s="24"/>
      <c r="ADG118" s="24"/>
      <c r="ADH118" s="24"/>
      <c r="ADI118" s="24"/>
      <c r="ADJ118" s="24"/>
      <c r="ADK118" s="24"/>
      <c r="ADL118" s="24"/>
      <c r="ADM118" s="24"/>
      <c r="ADN118" s="24"/>
      <c r="ADO118" s="24"/>
      <c r="ADP118" s="24"/>
      <c r="ADQ118" s="24"/>
      <c r="ADR118" s="24"/>
      <c r="ADS118" s="24"/>
      <c r="ADT118" s="24"/>
      <c r="ADU118" s="24"/>
      <c r="ADV118" s="24"/>
      <c r="ADW118" s="24"/>
      <c r="ADX118" s="24"/>
      <c r="ADY118" s="24"/>
      <c r="ADZ118" s="24"/>
      <c r="AEA118" s="24"/>
      <c r="AEB118" s="24"/>
      <c r="AEC118" s="24"/>
      <c r="AED118" s="24"/>
      <c r="AEE118" s="24"/>
      <c r="AEF118" s="24"/>
      <c r="AEG118" s="24"/>
      <c r="AEH118" s="24"/>
      <c r="AEI118" s="24"/>
      <c r="AEJ118" s="24"/>
      <c r="AEK118" s="24"/>
      <c r="AEL118" s="24"/>
      <c r="AEM118" s="24"/>
      <c r="AEN118" s="24"/>
      <c r="AEO118" s="24"/>
      <c r="AEP118" s="24"/>
      <c r="AEQ118" s="24"/>
      <c r="AER118" s="24"/>
      <c r="AES118" s="24"/>
      <c r="AET118" s="24"/>
      <c r="AEU118" s="24"/>
      <c r="AEV118" s="24"/>
      <c r="AEW118" s="24"/>
      <c r="AEX118" s="24"/>
      <c r="AEY118" s="24"/>
      <c r="AEZ118" s="24"/>
      <c r="AFA118" s="24"/>
      <c r="AFB118" s="24"/>
      <c r="AFC118" s="24"/>
      <c r="AFD118" s="24"/>
      <c r="AFE118" s="24"/>
      <c r="AFF118" s="24"/>
      <c r="AFG118" s="24"/>
      <c r="AFH118" s="24"/>
      <c r="AFI118" s="24"/>
      <c r="AFJ118" s="24"/>
      <c r="AFK118" s="24"/>
      <c r="AFL118" s="24"/>
      <c r="AFM118" s="24"/>
      <c r="AFN118" s="24"/>
      <c r="AFO118" s="24"/>
      <c r="AFP118" s="24"/>
      <c r="AFQ118" s="24"/>
      <c r="AFR118" s="24"/>
      <c r="AFS118" s="24"/>
      <c r="AFT118" s="24"/>
      <c r="AFU118" s="24"/>
      <c r="AFV118" s="24"/>
      <c r="AFW118" s="24"/>
      <c r="AFX118" s="24"/>
      <c r="AFY118" s="24"/>
      <c r="AFZ118" s="24"/>
      <c r="AGA118" s="24"/>
      <c r="AGB118" s="24"/>
      <c r="AGC118" s="24"/>
      <c r="AGD118" s="24"/>
      <c r="AGE118" s="24"/>
      <c r="AGF118" s="24"/>
      <c r="AGG118" s="24"/>
      <c r="AGH118" s="24"/>
      <c r="AGI118" s="24"/>
      <c r="AGJ118" s="24"/>
      <c r="AGK118" s="24"/>
      <c r="AGL118" s="24"/>
      <c r="AGM118" s="24"/>
      <c r="AGN118" s="24"/>
      <c r="AGO118" s="24"/>
      <c r="AGP118" s="24"/>
      <c r="AGQ118" s="24"/>
      <c r="AGR118" s="24"/>
      <c r="AGS118" s="24"/>
      <c r="AGT118" s="24"/>
      <c r="AGU118" s="24"/>
      <c r="AGV118" s="24"/>
      <c r="AGW118" s="24"/>
      <c r="AGX118" s="24"/>
      <c r="AGY118" s="24"/>
      <c r="AGZ118" s="24"/>
      <c r="AHA118" s="24"/>
      <c r="AHB118" s="24"/>
      <c r="AHC118" s="24"/>
      <c r="AHD118" s="24"/>
      <c r="AHE118" s="24"/>
      <c r="AHF118" s="24"/>
      <c r="AHG118" s="24"/>
      <c r="AHH118" s="24"/>
      <c r="AHI118" s="24"/>
      <c r="AHJ118" s="24"/>
      <c r="AHK118" s="24"/>
      <c r="AHL118" s="24"/>
      <c r="AHM118" s="24"/>
      <c r="AHN118" s="24"/>
      <c r="AHO118" s="24"/>
      <c r="AHP118" s="24"/>
      <c r="AHQ118" s="24"/>
      <c r="AHR118" s="24"/>
      <c r="AHS118" s="24"/>
      <c r="AHT118" s="24"/>
      <c r="AHU118" s="24"/>
      <c r="AHV118" s="24"/>
      <c r="AHW118" s="24"/>
      <c r="AHX118" s="24"/>
      <c r="AHY118" s="24"/>
      <c r="AHZ118" s="24"/>
      <c r="AIA118" s="24"/>
      <c r="AIB118" s="24"/>
      <c r="AIC118" s="24"/>
      <c r="AID118" s="24"/>
      <c r="AIE118" s="24"/>
      <c r="AIF118" s="24"/>
      <c r="AIG118" s="24"/>
      <c r="AIH118" s="24"/>
      <c r="AII118" s="24"/>
      <c r="AIJ118" s="24"/>
      <c r="AIK118" s="24"/>
      <c r="AIL118" s="24"/>
      <c r="AIM118" s="24"/>
      <c r="AIN118" s="24"/>
      <c r="AIO118" s="24"/>
      <c r="AIP118" s="24"/>
      <c r="AIQ118" s="24"/>
      <c r="AIR118" s="24"/>
      <c r="AIS118" s="24"/>
      <c r="AIT118" s="24"/>
      <c r="AIU118" s="24"/>
      <c r="AIV118" s="24"/>
      <c r="AIW118" s="24"/>
      <c r="AIX118" s="24"/>
      <c r="AIY118" s="24"/>
      <c r="AIZ118" s="24"/>
      <c r="AJA118" s="24"/>
      <c r="AJB118" s="24"/>
      <c r="AJC118" s="24"/>
      <c r="AJD118" s="24"/>
      <c r="AJE118" s="24"/>
      <c r="AJF118" s="24"/>
      <c r="AJG118" s="24"/>
      <c r="AJH118" s="24"/>
      <c r="AJI118" s="24"/>
      <c r="AJJ118" s="24"/>
      <c r="AJK118" s="24"/>
      <c r="AJL118" s="24"/>
      <c r="AJM118" s="24"/>
      <c r="AJN118" s="24"/>
      <c r="AJO118" s="24"/>
      <c r="AJP118" s="24"/>
      <c r="AJQ118" s="24"/>
      <c r="AJR118" s="24"/>
      <c r="AJS118" s="24"/>
      <c r="AJT118" s="24"/>
      <c r="AJU118" s="24"/>
      <c r="AJV118" s="24"/>
      <c r="AJW118" s="24"/>
      <c r="AJX118" s="24"/>
      <c r="AJY118" s="24"/>
      <c r="AJZ118" s="24"/>
      <c r="AKA118" s="24"/>
      <c r="AKB118" s="24"/>
      <c r="AKC118" s="24"/>
      <c r="AKD118" s="24"/>
      <c r="AKE118" s="24"/>
      <c r="AKF118" s="24"/>
      <c r="AKG118" s="24"/>
      <c r="AKH118" s="24"/>
      <c r="AKI118" s="24"/>
      <c r="AKJ118" s="24"/>
      <c r="AKK118" s="24"/>
      <c r="AKL118" s="24"/>
      <c r="AKM118" s="24"/>
      <c r="AKN118" s="24"/>
      <c r="AKO118" s="24"/>
      <c r="AKP118" s="24"/>
      <c r="AKQ118" s="24"/>
      <c r="AKR118" s="24"/>
      <c r="AKS118" s="24"/>
      <c r="AKT118" s="24"/>
      <c r="AKU118" s="24"/>
      <c r="AKV118" s="24"/>
      <c r="AKW118" s="24"/>
      <c r="AKX118" s="24"/>
      <c r="AKY118" s="24"/>
      <c r="AKZ118" s="24"/>
      <c r="ALA118" s="24"/>
      <c r="ALB118" s="24"/>
      <c r="ALC118" s="24"/>
      <c r="ALD118" s="24"/>
      <c r="ALE118" s="24"/>
      <c r="ALF118" s="24"/>
      <c r="ALG118" s="24"/>
      <c r="ALH118" s="24"/>
      <c r="ALI118" s="24"/>
      <c r="ALJ118" s="24"/>
      <c r="ALK118" s="24"/>
      <c r="ALL118" s="24"/>
      <c r="ALM118" s="24"/>
      <c r="ALN118" s="24"/>
      <c r="ALO118" s="24"/>
      <c r="ALP118" s="24"/>
      <c r="ALQ118" s="24"/>
      <c r="ALR118" s="24"/>
      <c r="ALS118" s="24"/>
      <c r="ALT118" s="24"/>
      <c r="ALU118" s="24"/>
      <c r="ALV118" s="24"/>
      <c r="ALW118" s="24"/>
      <c r="ALX118" s="24"/>
      <c r="ALY118" s="24"/>
      <c r="ALZ118" s="24"/>
      <c r="AMA118" s="24"/>
      <c r="AMB118" s="24"/>
      <c r="AMC118" s="24"/>
    </row>
    <row r="119" spans="1:1017" s="61" customFormat="1" ht="33">
      <c r="A119" s="132" t="s">
        <v>316</v>
      </c>
      <c r="B119" s="133">
        <v>1107900</v>
      </c>
      <c r="C119" s="134" t="s">
        <v>317</v>
      </c>
      <c r="D119" s="133" t="s">
        <v>244</v>
      </c>
      <c r="E119" s="62" t="s">
        <v>63</v>
      </c>
      <c r="F119" s="112">
        <v>22.61</v>
      </c>
      <c r="G119" s="60">
        <v>513.09</v>
      </c>
      <c r="H119" s="83">
        <f t="shared" si="46"/>
        <v>0.21229999999999999</v>
      </c>
      <c r="I119" s="60">
        <f t="shared" si="50"/>
        <v>622.02</v>
      </c>
      <c r="J119" s="60">
        <f t="shared" si="51"/>
        <v>11600.96</v>
      </c>
      <c r="K119" s="60">
        <f t="shared" si="52"/>
        <v>14063.87</v>
      </c>
      <c r="L119" s="58"/>
      <c r="M119" s="24"/>
      <c r="N119" s="24"/>
      <c r="O119" s="24"/>
      <c r="P119" s="24"/>
      <c r="Q119" s="24"/>
      <c r="R119" s="24"/>
      <c r="S119" s="24"/>
      <c r="T119" s="24"/>
      <c r="U119" s="24"/>
      <c r="V119" s="24"/>
      <c r="W119" s="24"/>
      <c r="X119" s="24"/>
      <c r="Y119" s="24"/>
      <c r="Z119" s="24"/>
      <c r="AA119" s="24"/>
      <c r="AB119" s="24"/>
      <c r="AC119" s="24"/>
      <c r="AD119" s="24"/>
      <c r="AE119" s="24"/>
      <c r="AF119" s="24"/>
      <c r="AG119" s="24"/>
      <c r="AH119" s="24"/>
      <c r="AI119" s="24"/>
      <c r="AJ119" s="24"/>
      <c r="AK119" s="24"/>
      <c r="AL119" s="24"/>
      <c r="AM119" s="24"/>
      <c r="AN119" s="24"/>
      <c r="AO119" s="24"/>
      <c r="AP119" s="24"/>
      <c r="AQ119" s="24"/>
      <c r="AR119" s="24"/>
      <c r="AS119" s="24"/>
      <c r="AT119" s="24"/>
      <c r="AU119" s="24"/>
      <c r="AV119" s="24"/>
      <c r="AW119" s="24"/>
      <c r="AX119" s="24"/>
      <c r="AY119" s="24"/>
      <c r="AZ119" s="24"/>
      <c r="BA119" s="24"/>
      <c r="BB119" s="24"/>
      <c r="BC119" s="24"/>
      <c r="BD119" s="24"/>
      <c r="BE119" s="24"/>
      <c r="BF119" s="24"/>
      <c r="BG119" s="24"/>
      <c r="BH119" s="24"/>
      <c r="BI119" s="24"/>
      <c r="BJ119" s="24"/>
      <c r="BK119" s="24"/>
      <c r="BL119" s="24"/>
      <c r="BM119" s="24"/>
      <c r="BN119" s="24"/>
      <c r="BO119" s="24"/>
      <c r="BP119" s="24"/>
      <c r="BQ119" s="24"/>
      <c r="BR119" s="24"/>
      <c r="BS119" s="24"/>
      <c r="BT119" s="24"/>
      <c r="BU119" s="24"/>
      <c r="BV119" s="24"/>
      <c r="BW119" s="24"/>
      <c r="BX119" s="24"/>
      <c r="BY119" s="24"/>
      <c r="BZ119" s="24"/>
      <c r="CA119" s="24"/>
      <c r="CB119" s="24"/>
      <c r="CC119" s="24"/>
      <c r="CD119" s="24"/>
      <c r="CE119" s="24"/>
      <c r="CF119" s="24"/>
      <c r="CG119" s="24"/>
      <c r="CH119" s="24"/>
      <c r="CI119" s="24"/>
      <c r="CJ119" s="24"/>
      <c r="CK119" s="24"/>
      <c r="CL119" s="24"/>
      <c r="CM119" s="24"/>
      <c r="CN119" s="24"/>
      <c r="CO119" s="24"/>
      <c r="CP119" s="24"/>
      <c r="CQ119" s="24"/>
      <c r="CR119" s="24"/>
      <c r="CS119" s="24"/>
      <c r="CT119" s="24"/>
      <c r="CU119" s="24"/>
      <c r="CV119" s="24"/>
      <c r="CW119" s="24"/>
      <c r="CX119" s="24"/>
      <c r="CY119" s="24"/>
      <c r="CZ119" s="24"/>
      <c r="DA119" s="24"/>
      <c r="DB119" s="24"/>
      <c r="DC119" s="24"/>
      <c r="DD119" s="24"/>
      <c r="DE119" s="24"/>
      <c r="DF119" s="24"/>
      <c r="DG119" s="24"/>
      <c r="DH119" s="24"/>
      <c r="DI119" s="24"/>
      <c r="DJ119" s="24"/>
      <c r="DK119" s="24"/>
      <c r="DL119" s="24"/>
      <c r="DM119" s="24"/>
      <c r="DN119" s="24"/>
      <c r="DO119" s="24"/>
      <c r="DP119" s="24"/>
      <c r="DQ119" s="24"/>
      <c r="DR119" s="24"/>
      <c r="DS119" s="24"/>
      <c r="DT119" s="24"/>
      <c r="DU119" s="24"/>
      <c r="DV119" s="24"/>
      <c r="DW119" s="24"/>
      <c r="DX119" s="24"/>
      <c r="DY119" s="24"/>
      <c r="DZ119" s="24"/>
      <c r="EA119" s="24"/>
      <c r="EB119" s="24"/>
      <c r="EC119" s="24"/>
      <c r="ED119" s="24"/>
      <c r="EE119" s="24"/>
      <c r="EF119" s="24"/>
      <c r="EG119" s="24"/>
      <c r="EH119" s="24"/>
      <c r="EI119" s="24"/>
      <c r="EJ119" s="24"/>
      <c r="EK119" s="24"/>
      <c r="EL119" s="24"/>
      <c r="EM119" s="24"/>
      <c r="EN119" s="24"/>
      <c r="EO119" s="24"/>
      <c r="EP119" s="24"/>
      <c r="EQ119" s="24"/>
      <c r="ER119" s="24"/>
      <c r="ES119" s="24"/>
      <c r="ET119" s="24"/>
      <c r="EU119" s="24"/>
      <c r="EV119" s="24"/>
      <c r="EW119" s="24"/>
      <c r="EX119" s="24"/>
      <c r="EY119" s="24"/>
      <c r="EZ119" s="24"/>
      <c r="FA119" s="24"/>
      <c r="FB119" s="24"/>
      <c r="FC119" s="24"/>
      <c r="FD119" s="24"/>
      <c r="FE119" s="24"/>
      <c r="FF119" s="24"/>
      <c r="FG119" s="24"/>
      <c r="FH119" s="24"/>
      <c r="FI119" s="24"/>
      <c r="FJ119" s="24"/>
      <c r="FK119" s="24"/>
      <c r="FL119" s="24"/>
      <c r="FM119" s="24"/>
      <c r="FN119" s="24"/>
      <c r="FO119" s="24"/>
      <c r="FP119" s="24"/>
      <c r="FQ119" s="24"/>
      <c r="FR119" s="24"/>
      <c r="FS119" s="24"/>
      <c r="FT119" s="24"/>
      <c r="FU119" s="24"/>
      <c r="FV119" s="24"/>
      <c r="FW119" s="24"/>
      <c r="FX119" s="24"/>
      <c r="FY119" s="24"/>
      <c r="FZ119" s="24"/>
      <c r="GA119" s="24"/>
      <c r="GB119" s="24"/>
      <c r="GC119" s="24"/>
      <c r="GD119" s="24"/>
      <c r="GE119" s="24"/>
      <c r="GF119" s="24"/>
      <c r="GG119" s="24"/>
      <c r="GH119" s="24"/>
      <c r="GI119" s="24"/>
      <c r="GJ119" s="24"/>
      <c r="GK119" s="24"/>
      <c r="GL119" s="24"/>
      <c r="GM119" s="24"/>
      <c r="GN119" s="24"/>
      <c r="GO119" s="24"/>
      <c r="GP119" s="24"/>
      <c r="GQ119" s="24"/>
      <c r="GR119" s="24"/>
      <c r="GS119" s="24"/>
      <c r="GT119" s="24"/>
      <c r="GU119" s="24"/>
      <c r="GV119" s="24"/>
      <c r="GW119" s="24"/>
      <c r="GX119" s="24"/>
      <c r="GY119" s="24"/>
      <c r="GZ119" s="24"/>
      <c r="HA119" s="24"/>
      <c r="HB119" s="24"/>
      <c r="HC119" s="24"/>
      <c r="HD119" s="24"/>
      <c r="HE119" s="24"/>
      <c r="HF119" s="24"/>
      <c r="HG119" s="24"/>
      <c r="HH119" s="24"/>
      <c r="HI119" s="24"/>
      <c r="HJ119" s="24"/>
      <c r="HK119" s="24"/>
      <c r="HL119" s="24"/>
      <c r="HM119" s="24"/>
      <c r="HN119" s="24"/>
      <c r="HO119" s="24"/>
      <c r="HP119" s="24"/>
      <c r="HQ119" s="24"/>
      <c r="HR119" s="24"/>
      <c r="HS119" s="24"/>
      <c r="HT119" s="24"/>
      <c r="HU119" s="24"/>
      <c r="HV119" s="24"/>
      <c r="HW119" s="24"/>
      <c r="HX119" s="24"/>
      <c r="HY119" s="24"/>
      <c r="HZ119" s="24"/>
      <c r="IA119" s="24"/>
      <c r="IB119" s="24"/>
      <c r="IC119" s="24"/>
      <c r="ID119" s="24"/>
      <c r="IE119" s="24"/>
      <c r="IF119" s="24"/>
      <c r="IG119" s="24"/>
      <c r="IH119" s="24"/>
      <c r="II119" s="24"/>
      <c r="IJ119" s="24"/>
      <c r="IK119" s="24"/>
      <c r="IL119" s="24"/>
      <c r="IM119" s="24"/>
      <c r="IN119" s="24"/>
      <c r="IO119" s="24"/>
      <c r="IP119" s="24"/>
      <c r="IQ119" s="24"/>
      <c r="IR119" s="24"/>
      <c r="IS119" s="24"/>
      <c r="IT119" s="24"/>
      <c r="IU119" s="24"/>
      <c r="IV119" s="24"/>
      <c r="IW119" s="24"/>
      <c r="IX119" s="24"/>
      <c r="IY119" s="24"/>
      <c r="IZ119" s="24"/>
      <c r="JA119" s="24"/>
      <c r="JB119" s="24"/>
      <c r="JC119" s="24"/>
      <c r="JD119" s="24"/>
      <c r="JE119" s="24"/>
      <c r="JF119" s="24"/>
      <c r="JG119" s="24"/>
      <c r="JH119" s="24"/>
      <c r="JI119" s="24"/>
      <c r="JJ119" s="24"/>
      <c r="JK119" s="24"/>
      <c r="JL119" s="24"/>
      <c r="JM119" s="24"/>
      <c r="JN119" s="24"/>
      <c r="JO119" s="24"/>
      <c r="JP119" s="24"/>
      <c r="JQ119" s="24"/>
      <c r="JR119" s="24"/>
      <c r="JS119" s="24"/>
      <c r="JT119" s="24"/>
      <c r="JU119" s="24"/>
      <c r="JV119" s="24"/>
      <c r="JW119" s="24"/>
      <c r="JX119" s="24"/>
      <c r="JY119" s="24"/>
      <c r="JZ119" s="24"/>
      <c r="KA119" s="24"/>
      <c r="KB119" s="24"/>
      <c r="KC119" s="24"/>
      <c r="KD119" s="24"/>
      <c r="KE119" s="24"/>
      <c r="KF119" s="24"/>
      <c r="KG119" s="24"/>
      <c r="KH119" s="24"/>
      <c r="KI119" s="24"/>
      <c r="KJ119" s="24"/>
      <c r="KK119" s="24"/>
      <c r="KL119" s="24"/>
      <c r="KM119" s="24"/>
      <c r="KN119" s="24"/>
      <c r="KO119" s="24"/>
      <c r="KP119" s="24"/>
      <c r="KQ119" s="24"/>
      <c r="KR119" s="24"/>
      <c r="KS119" s="24"/>
      <c r="KT119" s="24"/>
      <c r="KU119" s="24"/>
      <c r="KV119" s="24"/>
      <c r="KW119" s="24"/>
      <c r="KX119" s="24"/>
      <c r="KY119" s="24"/>
      <c r="KZ119" s="24"/>
      <c r="LA119" s="24"/>
      <c r="LB119" s="24"/>
      <c r="LC119" s="24"/>
      <c r="LD119" s="24"/>
      <c r="LE119" s="24"/>
      <c r="LF119" s="24"/>
      <c r="LG119" s="24"/>
      <c r="LH119" s="24"/>
      <c r="LI119" s="24"/>
      <c r="LJ119" s="24"/>
      <c r="LK119" s="24"/>
      <c r="LL119" s="24"/>
      <c r="LM119" s="24"/>
      <c r="LN119" s="24"/>
      <c r="LO119" s="24"/>
      <c r="LP119" s="24"/>
      <c r="LQ119" s="24"/>
      <c r="LR119" s="24"/>
      <c r="LS119" s="24"/>
      <c r="LT119" s="24"/>
      <c r="LU119" s="24"/>
      <c r="LV119" s="24"/>
      <c r="LW119" s="24"/>
      <c r="LX119" s="24"/>
      <c r="LY119" s="24"/>
      <c r="LZ119" s="24"/>
      <c r="MA119" s="24"/>
      <c r="MB119" s="24"/>
      <c r="MC119" s="24"/>
      <c r="MD119" s="24"/>
      <c r="ME119" s="24"/>
      <c r="MF119" s="24"/>
      <c r="MG119" s="24"/>
      <c r="MH119" s="24"/>
      <c r="MI119" s="24"/>
      <c r="MJ119" s="24"/>
      <c r="MK119" s="24"/>
      <c r="ML119" s="24"/>
      <c r="MM119" s="24"/>
      <c r="MN119" s="24"/>
      <c r="MO119" s="24"/>
      <c r="MP119" s="24"/>
      <c r="MQ119" s="24"/>
      <c r="MR119" s="24"/>
      <c r="MS119" s="24"/>
      <c r="MT119" s="24"/>
      <c r="MU119" s="24"/>
      <c r="MV119" s="24"/>
      <c r="MW119" s="24"/>
      <c r="MX119" s="24"/>
      <c r="MY119" s="24"/>
      <c r="MZ119" s="24"/>
      <c r="NA119" s="24"/>
      <c r="NB119" s="24"/>
      <c r="NC119" s="24"/>
      <c r="ND119" s="24"/>
      <c r="NE119" s="24"/>
      <c r="NF119" s="24"/>
      <c r="NG119" s="24"/>
      <c r="NH119" s="24"/>
      <c r="NI119" s="24"/>
      <c r="NJ119" s="24"/>
      <c r="NK119" s="24"/>
      <c r="NL119" s="24"/>
      <c r="NM119" s="24"/>
      <c r="NN119" s="24"/>
      <c r="NO119" s="24"/>
      <c r="NP119" s="24"/>
      <c r="NQ119" s="24"/>
      <c r="NR119" s="24"/>
      <c r="NS119" s="24"/>
      <c r="NT119" s="24"/>
      <c r="NU119" s="24"/>
      <c r="NV119" s="24"/>
      <c r="NW119" s="24"/>
      <c r="NX119" s="24"/>
      <c r="NY119" s="24"/>
      <c r="NZ119" s="24"/>
      <c r="OA119" s="24"/>
      <c r="OB119" s="24"/>
      <c r="OC119" s="24"/>
      <c r="OD119" s="24"/>
      <c r="OE119" s="24"/>
      <c r="OF119" s="24"/>
      <c r="OG119" s="24"/>
      <c r="OH119" s="24"/>
      <c r="OI119" s="24"/>
      <c r="OJ119" s="24"/>
      <c r="OK119" s="24"/>
      <c r="OL119" s="24"/>
      <c r="OM119" s="24"/>
      <c r="ON119" s="24"/>
      <c r="OO119" s="24"/>
      <c r="OP119" s="24"/>
      <c r="OQ119" s="24"/>
      <c r="OR119" s="24"/>
      <c r="OS119" s="24"/>
      <c r="OT119" s="24"/>
      <c r="OU119" s="24"/>
      <c r="OV119" s="24"/>
      <c r="OW119" s="24"/>
      <c r="OX119" s="24"/>
      <c r="OY119" s="24"/>
      <c r="OZ119" s="24"/>
      <c r="PA119" s="24"/>
      <c r="PB119" s="24"/>
      <c r="PC119" s="24"/>
      <c r="PD119" s="24"/>
      <c r="PE119" s="24"/>
      <c r="PF119" s="24"/>
      <c r="PG119" s="24"/>
      <c r="PH119" s="24"/>
      <c r="PI119" s="24"/>
      <c r="PJ119" s="24"/>
      <c r="PK119" s="24"/>
      <c r="PL119" s="24"/>
      <c r="PM119" s="24"/>
      <c r="PN119" s="24"/>
      <c r="PO119" s="24"/>
      <c r="PP119" s="24"/>
      <c r="PQ119" s="24"/>
      <c r="PR119" s="24"/>
      <c r="PS119" s="24"/>
      <c r="PT119" s="24"/>
      <c r="PU119" s="24"/>
      <c r="PV119" s="24"/>
      <c r="PW119" s="24"/>
      <c r="PX119" s="24"/>
      <c r="PY119" s="24"/>
      <c r="PZ119" s="24"/>
      <c r="QA119" s="24"/>
      <c r="QB119" s="24"/>
      <c r="QC119" s="24"/>
      <c r="QD119" s="24"/>
      <c r="QE119" s="24"/>
      <c r="QF119" s="24"/>
      <c r="QG119" s="24"/>
      <c r="QH119" s="24"/>
      <c r="QI119" s="24"/>
      <c r="QJ119" s="24"/>
      <c r="QK119" s="24"/>
      <c r="QL119" s="24"/>
      <c r="QM119" s="24"/>
      <c r="QN119" s="24"/>
      <c r="QO119" s="24"/>
      <c r="QP119" s="24"/>
      <c r="QQ119" s="24"/>
      <c r="QR119" s="24"/>
      <c r="QS119" s="24"/>
      <c r="QT119" s="24"/>
      <c r="QU119" s="24"/>
      <c r="QV119" s="24"/>
      <c r="QW119" s="24"/>
      <c r="QX119" s="24"/>
      <c r="QY119" s="24"/>
      <c r="QZ119" s="24"/>
      <c r="RA119" s="24"/>
      <c r="RB119" s="24"/>
      <c r="RC119" s="24"/>
      <c r="RD119" s="24"/>
      <c r="RE119" s="24"/>
      <c r="RF119" s="24"/>
      <c r="RG119" s="24"/>
      <c r="RH119" s="24"/>
      <c r="RI119" s="24"/>
      <c r="RJ119" s="24"/>
      <c r="RK119" s="24"/>
      <c r="RL119" s="24"/>
      <c r="RM119" s="24"/>
      <c r="RN119" s="24"/>
      <c r="RO119" s="24"/>
      <c r="RP119" s="24"/>
      <c r="RQ119" s="24"/>
      <c r="RR119" s="24"/>
      <c r="RS119" s="24"/>
      <c r="RT119" s="24"/>
      <c r="RU119" s="24"/>
      <c r="RV119" s="24"/>
      <c r="RW119" s="24"/>
      <c r="RX119" s="24"/>
      <c r="RY119" s="24"/>
      <c r="RZ119" s="24"/>
      <c r="SA119" s="24"/>
      <c r="SB119" s="24"/>
      <c r="SC119" s="24"/>
      <c r="SD119" s="24"/>
      <c r="SE119" s="24"/>
      <c r="SF119" s="24"/>
      <c r="SG119" s="24"/>
      <c r="SH119" s="24"/>
      <c r="SI119" s="24"/>
      <c r="SJ119" s="24"/>
      <c r="SK119" s="24"/>
      <c r="SL119" s="24"/>
      <c r="SM119" s="24"/>
      <c r="SN119" s="24"/>
      <c r="SO119" s="24"/>
      <c r="SP119" s="24"/>
      <c r="SQ119" s="24"/>
      <c r="SR119" s="24"/>
      <c r="SS119" s="24"/>
      <c r="ST119" s="24"/>
      <c r="SU119" s="24"/>
      <c r="SV119" s="24"/>
      <c r="SW119" s="24"/>
      <c r="SX119" s="24"/>
      <c r="SY119" s="24"/>
      <c r="SZ119" s="24"/>
      <c r="TA119" s="24"/>
      <c r="TB119" s="24"/>
      <c r="TC119" s="24"/>
      <c r="TD119" s="24"/>
      <c r="TE119" s="24"/>
      <c r="TF119" s="24"/>
      <c r="TG119" s="24"/>
      <c r="TH119" s="24"/>
      <c r="TI119" s="24"/>
      <c r="TJ119" s="24"/>
      <c r="TK119" s="24"/>
      <c r="TL119" s="24"/>
      <c r="TM119" s="24"/>
      <c r="TN119" s="24"/>
      <c r="TO119" s="24"/>
      <c r="TP119" s="24"/>
      <c r="TQ119" s="24"/>
      <c r="TR119" s="24"/>
      <c r="TS119" s="24"/>
      <c r="TT119" s="24"/>
      <c r="TU119" s="24"/>
      <c r="TV119" s="24"/>
      <c r="TW119" s="24"/>
      <c r="TX119" s="24"/>
      <c r="TY119" s="24"/>
      <c r="TZ119" s="24"/>
      <c r="UA119" s="24"/>
      <c r="UB119" s="24"/>
      <c r="UC119" s="24"/>
      <c r="UD119" s="24"/>
      <c r="UE119" s="24"/>
      <c r="UF119" s="24"/>
      <c r="UG119" s="24"/>
      <c r="UH119" s="24"/>
      <c r="UI119" s="24"/>
      <c r="UJ119" s="24"/>
      <c r="UK119" s="24"/>
      <c r="UL119" s="24"/>
      <c r="UM119" s="24"/>
      <c r="UN119" s="24"/>
      <c r="UO119" s="24"/>
      <c r="UP119" s="24"/>
      <c r="UQ119" s="24"/>
      <c r="UR119" s="24"/>
      <c r="US119" s="24"/>
      <c r="UT119" s="24"/>
      <c r="UU119" s="24"/>
      <c r="UV119" s="24"/>
      <c r="UW119" s="24"/>
      <c r="UX119" s="24"/>
      <c r="UY119" s="24"/>
      <c r="UZ119" s="24"/>
      <c r="VA119" s="24"/>
      <c r="VB119" s="24"/>
      <c r="VC119" s="24"/>
      <c r="VD119" s="24"/>
      <c r="VE119" s="24"/>
      <c r="VF119" s="24"/>
      <c r="VG119" s="24"/>
      <c r="VH119" s="24"/>
      <c r="VI119" s="24"/>
      <c r="VJ119" s="24"/>
      <c r="VK119" s="24"/>
      <c r="VL119" s="24"/>
      <c r="VM119" s="24"/>
      <c r="VN119" s="24"/>
      <c r="VO119" s="24"/>
      <c r="VP119" s="24"/>
      <c r="VQ119" s="24"/>
      <c r="VR119" s="24"/>
      <c r="VS119" s="24"/>
      <c r="VT119" s="24"/>
      <c r="VU119" s="24"/>
      <c r="VV119" s="24"/>
      <c r="VW119" s="24"/>
      <c r="VX119" s="24"/>
      <c r="VY119" s="24"/>
      <c r="VZ119" s="24"/>
      <c r="WA119" s="24"/>
      <c r="WB119" s="24"/>
      <c r="WC119" s="24"/>
      <c r="WD119" s="24"/>
      <c r="WE119" s="24"/>
      <c r="WF119" s="24"/>
      <c r="WG119" s="24"/>
      <c r="WH119" s="24"/>
      <c r="WI119" s="24"/>
      <c r="WJ119" s="24"/>
      <c r="WK119" s="24"/>
      <c r="WL119" s="24"/>
      <c r="WM119" s="24"/>
      <c r="WN119" s="24"/>
      <c r="WO119" s="24"/>
      <c r="WP119" s="24"/>
      <c r="WQ119" s="24"/>
      <c r="WR119" s="24"/>
      <c r="WS119" s="24"/>
      <c r="WT119" s="24"/>
      <c r="WU119" s="24"/>
      <c r="WV119" s="24"/>
      <c r="WW119" s="24"/>
      <c r="WX119" s="24"/>
      <c r="WY119" s="24"/>
      <c r="WZ119" s="24"/>
      <c r="XA119" s="24"/>
      <c r="XB119" s="24"/>
      <c r="XC119" s="24"/>
      <c r="XD119" s="24"/>
      <c r="XE119" s="24"/>
      <c r="XF119" s="24"/>
      <c r="XG119" s="24"/>
      <c r="XH119" s="24"/>
      <c r="XI119" s="24"/>
      <c r="XJ119" s="24"/>
      <c r="XK119" s="24"/>
      <c r="XL119" s="24"/>
      <c r="XM119" s="24"/>
      <c r="XN119" s="24"/>
      <c r="XO119" s="24"/>
      <c r="XP119" s="24"/>
      <c r="XQ119" s="24"/>
      <c r="XR119" s="24"/>
      <c r="XS119" s="24"/>
      <c r="XT119" s="24"/>
      <c r="XU119" s="24"/>
      <c r="XV119" s="24"/>
      <c r="XW119" s="24"/>
      <c r="XX119" s="24"/>
      <c r="XY119" s="24"/>
      <c r="XZ119" s="24"/>
      <c r="YA119" s="24"/>
      <c r="YB119" s="24"/>
      <c r="YC119" s="24"/>
      <c r="YD119" s="24"/>
      <c r="YE119" s="24"/>
      <c r="YF119" s="24"/>
      <c r="YG119" s="24"/>
      <c r="YH119" s="24"/>
      <c r="YI119" s="24"/>
      <c r="YJ119" s="24"/>
      <c r="YK119" s="24"/>
      <c r="YL119" s="24"/>
      <c r="YM119" s="24"/>
      <c r="YN119" s="24"/>
      <c r="YO119" s="24"/>
      <c r="YP119" s="24"/>
      <c r="YQ119" s="24"/>
      <c r="YR119" s="24"/>
      <c r="YS119" s="24"/>
      <c r="YT119" s="24"/>
      <c r="YU119" s="24"/>
      <c r="YV119" s="24"/>
      <c r="YW119" s="24"/>
      <c r="YX119" s="24"/>
      <c r="YY119" s="24"/>
      <c r="YZ119" s="24"/>
      <c r="ZA119" s="24"/>
      <c r="ZB119" s="24"/>
      <c r="ZC119" s="24"/>
      <c r="ZD119" s="24"/>
      <c r="ZE119" s="24"/>
      <c r="ZF119" s="24"/>
      <c r="ZG119" s="24"/>
      <c r="ZH119" s="24"/>
      <c r="ZI119" s="24"/>
      <c r="ZJ119" s="24"/>
      <c r="ZK119" s="24"/>
      <c r="ZL119" s="24"/>
      <c r="ZM119" s="24"/>
      <c r="ZN119" s="24"/>
      <c r="ZO119" s="24"/>
      <c r="ZP119" s="24"/>
      <c r="ZQ119" s="24"/>
      <c r="ZR119" s="24"/>
      <c r="ZS119" s="24"/>
      <c r="ZT119" s="24"/>
      <c r="ZU119" s="24"/>
      <c r="ZV119" s="24"/>
      <c r="ZW119" s="24"/>
      <c r="ZX119" s="24"/>
      <c r="ZY119" s="24"/>
      <c r="ZZ119" s="24"/>
      <c r="AAA119" s="24"/>
      <c r="AAB119" s="24"/>
      <c r="AAC119" s="24"/>
      <c r="AAD119" s="24"/>
      <c r="AAE119" s="24"/>
      <c r="AAF119" s="24"/>
      <c r="AAG119" s="24"/>
      <c r="AAH119" s="24"/>
      <c r="AAI119" s="24"/>
      <c r="AAJ119" s="24"/>
      <c r="AAK119" s="24"/>
      <c r="AAL119" s="24"/>
      <c r="AAM119" s="24"/>
      <c r="AAN119" s="24"/>
      <c r="AAO119" s="24"/>
      <c r="AAP119" s="24"/>
      <c r="AAQ119" s="24"/>
      <c r="AAR119" s="24"/>
      <c r="AAS119" s="24"/>
      <c r="AAT119" s="24"/>
      <c r="AAU119" s="24"/>
      <c r="AAV119" s="24"/>
      <c r="AAW119" s="24"/>
      <c r="AAX119" s="24"/>
      <c r="AAY119" s="24"/>
      <c r="AAZ119" s="24"/>
      <c r="ABA119" s="24"/>
      <c r="ABB119" s="24"/>
      <c r="ABC119" s="24"/>
      <c r="ABD119" s="24"/>
      <c r="ABE119" s="24"/>
      <c r="ABF119" s="24"/>
      <c r="ABG119" s="24"/>
      <c r="ABH119" s="24"/>
      <c r="ABI119" s="24"/>
      <c r="ABJ119" s="24"/>
      <c r="ABK119" s="24"/>
      <c r="ABL119" s="24"/>
      <c r="ABM119" s="24"/>
      <c r="ABN119" s="24"/>
      <c r="ABO119" s="24"/>
      <c r="ABP119" s="24"/>
      <c r="ABQ119" s="24"/>
      <c r="ABR119" s="24"/>
      <c r="ABS119" s="24"/>
      <c r="ABT119" s="24"/>
      <c r="ABU119" s="24"/>
      <c r="ABV119" s="24"/>
      <c r="ABW119" s="24"/>
      <c r="ABX119" s="24"/>
      <c r="ABY119" s="24"/>
      <c r="ABZ119" s="24"/>
      <c r="ACA119" s="24"/>
      <c r="ACB119" s="24"/>
      <c r="ACC119" s="24"/>
      <c r="ACD119" s="24"/>
      <c r="ACE119" s="24"/>
      <c r="ACF119" s="24"/>
      <c r="ACG119" s="24"/>
      <c r="ACH119" s="24"/>
      <c r="ACI119" s="24"/>
      <c r="ACJ119" s="24"/>
      <c r="ACK119" s="24"/>
      <c r="ACL119" s="24"/>
      <c r="ACM119" s="24"/>
      <c r="ACN119" s="24"/>
      <c r="ACO119" s="24"/>
      <c r="ACP119" s="24"/>
      <c r="ACQ119" s="24"/>
      <c r="ACR119" s="24"/>
      <c r="ACS119" s="24"/>
      <c r="ACT119" s="24"/>
      <c r="ACU119" s="24"/>
      <c r="ACV119" s="24"/>
      <c r="ACW119" s="24"/>
      <c r="ACX119" s="24"/>
      <c r="ACY119" s="24"/>
      <c r="ACZ119" s="24"/>
      <c r="ADA119" s="24"/>
      <c r="ADB119" s="24"/>
      <c r="ADC119" s="24"/>
      <c r="ADD119" s="24"/>
      <c r="ADE119" s="24"/>
      <c r="ADF119" s="24"/>
      <c r="ADG119" s="24"/>
      <c r="ADH119" s="24"/>
      <c r="ADI119" s="24"/>
      <c r="ADJ119" s="24"/>
      <c r="ADK119" s="24"/>
      <c r="ADL119" s="24"/>
      <c r="ADM119" s="24"/>
      <c r="ADN119" s="24"/>
      <c r="ADO119" s="24"/>
      <c r="ADP119" s="24"/>
      <c r="ADQ119" s="24"/>
      <c r="ADR119" s="24"/>
      <c r="ADS119" s="24"/>
      <c r="ADT119" s="24"/>
      <c r="ADU119" s="24"/>
      <c r="ADV119" s="24"/>
      <c r="ADW119" s="24"/>
      <c r="ADX119" s="24"/>
      <c r="ADY119" s="24"/>
      <c r="ADZ119" s="24"/>
      <c r="AEA119" s="24"/>
      <c r="AEB119" s="24"/>
      <c r="AEC119" s="24"/>
      <c r="AED119" s="24"/>
      <c r="AEE119" s="24"/>
      <c r="AEF119" s="24"/>
      <c r="AEG119" s="24"/>
      <c r="AEH119" s="24"/>
      <c r="AEI119" s="24"/>
      <c r="AEJ119" s="24"/>
      <c r="AEK119" s="24"/>
      <c r="AEL119" s="24"/>
      <c r="AEM119" s="24"/>
      <c r="AEN119" s="24"/>
      <c r="AEO119" s="24"/>
      <c r="AEP119" s="24"/>
      <c r="AEQ119" s="24"/>
      <c r="AER119" s="24"/>
      <c r="AES119" s="24"/>
      <c r="AET119" s="24"/>
      <c r="AEU119" s="24"/>
      <c r="AEV119" s="24"/>
      <c r="AEW119" s="24"/>
      <c r="AEX119" s="24"/>
      <c r="AEY119" s="24"/>
      <c r="AEZ119" s="24"/>
      <c r="AFA119" s="24"/>
      <c r="AFB119" s="24"/>
      <c r="AFC119" s="24"/>
      <c r="AFD119" s="24"/>
      <c r="AFE119" s="24"/>
      <c r="AFF119" s="24"/>
      <c r="AFG119" s="24"/>
      <c r="AFH119" s="24"/>
      <c r="AFI119" s="24"/>
      <c r="AFJ119" s="24"/>
      <c r="AFK119" s="24"/>
      <c r="AFL119" s="24"/>
      <c r="AFM119" s="24"/>
      <c r="AFN119" s="24"/>
      <c r="AFO119" s="24"/>
      <c r="AFP119" s="24"/>
      <c r="AFQ119" s="24"/>
      <c r="AFR119" s="24"/>
      <c r="AFS119" s="24"/>
      <c r="AFT119" s="24"/>
      <c r="AFU119" s="24"/>
      <c r="AFV119" s="24"/>
      <c r="AFW119" s="24"/>
      <c r="AFX119" s="24"/>
      <c r="AFY119" s="24"/>
      <c r="AFZ119" s="24"/>
      <c r="AGA119" s="24"/>
      <c r="AGB119" s="24"/>
      <c r="AGC119" s="24"/>
      <c r="AGD119" s="24"/>
      <c r="AGE119" s="24"/>
      <c r="AGF119" s="24"/>
      <c r="AGG119" s="24"/>
      <c r="AGH119" s="24"/>
      <c r="AGI119" s="24"/>
      <c r="AGJ119" s="24"/>
      <c r="AGK119" s="24"/>
      <c r="AGL119" s="24"/>
      <c r="AGM119" s="24"/>
      <c r="AGN119" s="24"/>
      <c r="AGO119" s="24"/>
      <c r="AGP119" s="24"/>
      <c r="AGQ119" s="24"/>
      <c r="AGR119" s="24"/>
      <c r="AGS119" s="24"/>
      <c r="AGT119" s="24"/>
      <c r="AGU119" s="24"/>
      <c r="AGV119" s="24"/>
      <c r="AGW119" s="24"/>
      <c r="AGX119" s="24"/>
      <c r="AGY119" s="24"/>
      <c r="AGZ119" s="24"/>
      <c r="AHA119" s="24"/>
      <c r="AHB119" s="24"/>
      <c r="AHC119" s="24"/>
      <c r="AHD119" s="24"/>
      <c r="AHE119" s="24"/>
      <c r="AHF119" s="24"/>
      <c r="AHG119" s="24"/>
      <c r="AHH119" s="24"/>
      <c r="AHI119" s="24"/>
      <c r="AHJ119" s="24"/>
      <c r="AHK119" s="24"/>
      <c r="AHL119" s="24"/>
      <c r="AHM119" s="24"/>
      <c r="AHN119" s="24"/>
      <c r="AHO119" s="24"/>
      <c r="AHP119" s="24"/>
      <c r="AHQ119" s="24"/>
      <c r="AHR119" s="24"/>
      <c r="AHS119" s="24"/>
      <c r="AHT119" s="24"/>
      <c r="AHU119" s="24"/>
      <c r="AHV119" s="24"/>
      <c r="AHW119" s="24"/>
      <c r="AHX119" s="24"/>
      <c r="AHY119" s="24"/>
      <c r="AHZ119" s="24"/>
      <c r="AIA119" s="24"/>
      <c r="AIB119" s="24"/>
      <c r="AIC119" s="24"/>
      <c r="AID119" s="24"/>
      <c r="AIE119" s="24"/>
      <c r="AIF119" s="24"/>
      <c r="AIG119" s="24"/>
      <c r="AIH119" s="24"/>
      <c r="AII119" s="24"/>
      <c r="AIJ119" s="24"/>
      <c r="AIK119" s="24"/>
      <c r="AIL119" s="24"/>
      <c r="AIM119" s="24"/>
      <c r="AIN119" s="24"/>
      <c r="AIO119" s="24"/>
      <c r="AIP119" s="24"/>
      <c r="AIQ119" s="24"/>
      <c r="AIR119" s="24"/>
      <c r="AIS119" s="24"/>
      <c r="AIT119" s="24"/>
      <c r="AIU119" s="24"/>
      <c r="AIV119" s="24"/>
      <c r="AIW119" s="24"/>
      <c r="AIX119" s="24"/>
      <c r="AIY119" s="24"/>
      <c r="AIZ119" s="24"/>
      <c r="AJA119" s="24"/>
      <c r="AJB119" s="24"/>
      <c r="AJC119" s="24"/>
      <c r="AJD119" s="24"/>
      <c r="AJE119" s="24"/>
      <c r="AJF119" s="24"/>
      <c r="AJG119" s="24"/>
      <c r="AJH119" s="24"/>
      <c r="AJI119" s="24"/>
      <c r="AJJ119" s="24"/>
      <c r="AJK119" s="24"/>
      <c r="AJL119" s="24"/>
      <c r="AJM119" s="24"/>
      <c r="AJN119" s="24"/>
      <c r="AJO119" s="24"/>
      <c r="AJP119" s="24"/>
      <c r="AJQ119" s="24"/>
      <c r="AJR119" s="24"/>
      <c r="AJS119" s="24"/>
      <c r="AJT119" s="24"/>
      <c r="AJU119" s="24"/>
      <c r="AJV119" s="24"/>
      <c r="AJW119" s="24"/>
      <c r="AJX119" s="24"/>
      <c r="AJY119" s="24"/>
      <c r="AJZ119" s="24"/>
      <c r="AKA119" s="24"/>
      <c r="AKB119" s="24"/>
      <c r="AKC119" s="24"/>
      <c r="AKD119" s="24"/>
      <c r="AKE119" s="24"/>
      <c r="AKF119" s="24"/>
      <c r="AKG119" s="24"/>
      <c r="AKH119" s="24"/>
      <c r="AKI119" s="24"/>
      <c r="AKJ119" s="24"/>
      <c r="AKK119" s="24"/>
      <c r="AKL119" s="24"/>
      <c r="AKM119" s="24"/>
      <c r="AKN119" s="24"/>
      <c r="AKO119" s="24"/>
      <c r="AKP119" s="24"/>
      <c r="AKQ119" s="24"/>
      <c r="AKR119" s="24"/>
      <c r="AKS119" s="24"/>
      <c r="AKT119" s="24"/>
      <c r="AKU119" s="24"/>
      <c r="AKV119" s="24"/>
      <c r="AKW119" s="24"/>
      <c r="AKX119" s="24"/>
      <c r="AKY119" s="24"/>
      <c r="AKZ119" s="24"/>
      <c r="ALA119" s="24"/>
      <c r="ALB119" s="24"/>
      <c r="ALC119" s="24"/>
      <c r="ALD119" s="24"/>
      <c r="ALE119" s="24"/>
      <c r="ALF119" s="24"/>
      <c r="ALG119" s="24"/>
      <c r="ALH119" s="24"/>
      <c r="ALI119" s="24"/>
      <c r="ALJ119" s="24"/>
      <c r="ALK119" s="24"/>
      <c r="ALL119" s="24"/>
      <c r="ALM119" s="24"/>
      <c r="ALN119" s="24"/>
      <c r="ALO119" s="24"/>
      <c r="ALP119" s="24"/>
      <c r="ALQ119" s="24"/>
      <c r="ALR119" s="24"/>
      <c r="ALS119" s="24"/>
      <c r="ALT119" s="24"/>
      <c r="ALU119" s="24"/>
      <c r="ALV119" s="24"/>
      <c r="ALW119" s="24"/>
      <c r="ALX119" s="24"/>
      <c r="ALY119" s="24"/>
      <c r="ALZ119" s="24"/>
      <c r="AMA119" s="24"/>
      <c r="AMB119" s="24"/>
      <c r="AMC119" s="24"/>
    </row>
    <row r="120" spans="1:1017" s="59" customFormat="1">
      <c r="A120" s="132" t="s">
        <v>318</v>
      </c>
      <c r="B120" s="133">
        <v>1100657</v>
      </c>
      <c r="C120" s="134" t="s">
        <v>250</v>
      </c>
      <c r="D120" s="133" t="s">
        <v>312</v>
      </c>
      <c r="E120" s="62" t="s">
        <v>63</v>
      </c>
      <c r="F120" s="112">
        <v>22.61</v>
      </c>
      <c r="G120" s="60">
        <v>3.49</v>
      </c>
      <c r="H120" s="83">
        <f t="shared" si="46"/>
        <v>0.21229999999999999</v>
      </c>
      <c r="I120" s="60">
        <f t="shared" si="50"/>
        <v>4.2300000000000004</v>
      </c>
      <c r="J120" s="60">
        <f t="shared" si="51"/>
        <v>78.900000000000006</v>
      </c>
      <c r="K120" s="60">
        <f t="shared" si="52"/>
        <v>95.64</v>
      </c>
      <c r="L120" s="58"/>
      <c r="M120" s="24"/>
      <c r="N120" s="24"/>
      <c r="O120" s="24"/>
      <c r="P120" s="24"/>
      <c r="Q120" s="24"/>
      <c r="R120" s="24"/>
      <c r="S120" s="24"/>
      <c r="T120" s="24"/>
      <c r="U120" s="24"/>
      <c r="V120" s="24"/>
      <c r="W120" s="24"/>
      <c r="X120" s="24"/>
      <c r="Y120" s="24"/>
      <c r="Z120" s="24"/>
      <c r="AA120" s="24"/>
      <c r="AB120" s="24"/>
      <c r="AC120" s="24"/>
      <c r="AD120" s="24"/>
      <c r="AE120" s="24"/>
      <c r="AF120" s="24"/>
      <c r="AG120" s="24"/>
      <c r="AH120" s="24"/>
      <c r="AI120" s="24"/>
      <c r="AJ120" s="24"/>
      <c r="AK120" s="24"/>
      <c r="AL120" s="24"/>
      <c r="AM120" s="24"/>
      <c r="AN120" s="24"/>
      <c r="AO120" s="24"/>
      <c r="AP120" s="24"/>
      <c r="AQ120" s="24"/>
      <c r="AR120" s="24"/>
      <c r="AS120" s="24"/>
      <c r="AT120" s="24"/>
      <c r="AU120" s="24"/>
      <c r="AV120" s="24"/>
      <c r="AW120" s="24"/>
      <c r="AX120" s="24"/>
      <c r="AY120" s="24"/>
      <c r="AZ120" s="24"/>
      <c r="BA120" s="24"/>
      <c r="BB120" s="24"/>
      <c r="BC120" s="24"/>
      <c r="BD120" s="24"/>
      <c r="BE120" s="24"/>
      <c r="BF120" s="24"/>
      <c r="BG120" s="24"/>
      <c r="BH120" s="24"/>
      <c r="BI120" s="24"/>
      <c r="BJ120" s="24"/>
      <c r="BK120" s="24"/>
      <c r="BL120" s="24"/>
      <c r="BM120" s="24"/>
      <c r="BN120" s="24"/>
      <c r="BO120" s="24"/>
      <c r="BP120" s="24"/>
      <c r="BQ120" s="24"/>
      <c r="BR120" s="24"/>
      <c r="BS120" s="24"/>
      <c r="BT120" s="24"/>
      <c r="BU120" s="24"/>
      <c r="BV120" s="24"/>
      <c r="BW120" s="24"/>
      <c r="BX120" s="24"/>
      <c r="BY120" s="24"/>
      <c r="BZ120" s="24"/>
      <c r="CA120" s="24"/>
      <c r="CB120" s="24"/>
      <c r="CC120" s="24"/>
      <c r="CD120" s="24"/>
      <c r="CE120" s="24"/>
      <c r="CF120" s="24"/>
      <c r="CG120" s="24"/>
      <c r="CH120" s="24"/>
      <c r="CI120" s="24"/>
      <c r="CJ120" s="24"/>
      <c r="CK120" s="24"/>
      <c r="CL120" s="24"/>
      <c r="CM120" s="24"/>
      <c r="CN120" s="24"/>
      <c r="CO120" s="24"/>
      <c r="CP120" s="24"/>
      <c r="CQ120" s="24"/>
      <c r="CR120" s="24"/>
      <c r="CS120" s="24"/>
      <c r="CT120" s="24"/>
      <c r="CU120" s="24"/>
      <c r="CV120" s="24"/>
      <c r="CW120" s="24"/>
      <c r="CX120" s="24"/>
      <c r="CY120" s="24"/>
      <c r="CZ120" s="24"/>
      <c r="DA120" s="24"/>
      <c r="DB120" s="24"/>
      <c r="DC120" s="24"/>
      <c r="DD120" s="24"/>
      <c r="DE120" s="24"/>
      <c r="DF120" s="24"/>
      <c r="DG120" s="24"/>
      <c r="DH120" s="24"/>
      <c r="DI120" s="24"/>
      <c r="DJ120" s="24"/>
      <c r="DK120" s="24"/>
      <c r="DL120" s="24"/>
      <c r="DM120" s="24"/>
      <c r="DN120" s="24"/>
      <c r="DO120" s="24"/>
      <c r="DP120" s="24"/>
      <c r="DQ120" s="24"/>
      <c r="DR120" s="24"/>
      <c r="DS120" s="24"/>
      <c r="DT120" s="24"/>
      <c r="DU120" s="24"/>
      <c r="DV120" s="24"/>
      <c r="DW120" s="24"/>
      <c r="DX120" s="24"/>
      <c r="DY120" s="24"/>
      <c r="DZ120" s="24"/>
      <c r="EA120" s="24"/>
      <c r="EB120" s="24"/>
      <c r="EC120" s="24"/>
      <c r="ED120" s="24"/>
      <c r="EE120" s="24"/>
      <c r="EF120" s="24"/>
      <c r="EG120" s="24"/>
      <c r="EH120" s="24"/>
      <c r="EI120" s="24"/>
      <c r="EJ120" s="24"/>
      <c r="EK120" s="24"/>
      <c r="EL120" s="24"/>
      <c r="EM120" s="24"/>
      <c r="EN120" s="24"/>
      <c r="EO120" s="24"/>
      <c r="EP120" s="24"/>
      <c r="EQ120" s="24"/>
      <c r="ER120" s="24"/>
      <c r="ES120" s="24"/>
      <c r="ET120" s="24"/>
      <c r="EU120" s="24"/>
      <c r="EV120" s="24"/>
      <c r="EW120" s="24"/>
      <c r="EX120" s="24"/>
      <c r="EY120" s="24"/>
      <c r="EZ120" s="24"/>
      <c r="FA120" s="24"/>
      <c r="FB120" s="24"/>
      <c r="FC120" s="24"/>
      <c r="FD120" s="24"/>
      <c r="FE120" s="24"/>
      <c r="FF120" s="24"/>
      <c r="FG120" s="24"/>
      <c r="FH120" s="24"/>
      <c r="FI120" s="24"/>
      <c r="FJ120" s="24"/>
      <c r="FK120" s="24"/>
      <c r="FL120" s="24"/>
      <c r="FM120" s="24"/>
      <c r="FN120" s="24"/>
      <c r="FO120" s="24"/>
      <c r="FP120" s="24"/>
      <c r="FQ120" s="24"/>
      <c r="FR120" s="24"/>
      <c r="FS120" s="24"/>
      <c r="FT120" s="24"/>
      <c r="FU120" s="24"/>
      <c r="FV120" s="24"/>
      <c r="FW120" s="24"/>
      <c r="FX120" s="24"/>
      <c r="FY120" s="24"/>
      <c r="FZ120" s="24"/>
      <c r="GA120" s="24"/>
      <c r="GB120" s="24"/>
      <c r="GC120" s="24"/>
      <c r="GD120" s="24"/>
      <c r="GE120" s="24"/>
      <c r="GF120" s="24"/>
      <c r="GG120" s="24"/>
      <c r="GH120" s="24"/>
      <c r="GI120" s="24"/>
      <c r="GJ120" s="24"/>
      <c r="GK120" s="24"/>
      <c r="GL120" s="24"/>
      <c r="GM120" s="24"/>
      <c r="GN120" s="24"/>
      <c r="GO120" s="24"/>
      <c r="GP120" s="24"/>
      <c r="GQ120" s="24"/>
      <c r="GR120" s="24"/>
      <c r="GS120" s="24"/>
      <c r="GT120" s="24"/>
      <c r="GU120" s="24"/>
      <c r="GV120" s="24"/>
      <c r="GW120" s="24"/>
      <c r="GX120" s="24"/>
      <c r="GY120" s="24"/>
      <c r="GZ120" s="24"/>
      <c r="HA120" s="24"/>
      <c r="HB120" s="24"/>
      <c r="HC120" s="24"/>
      <c r="HD120" s="24"/>
      <c r="HE120" s="24"/>
      <c r="HF120" s="24"/>
      <c r="HG120" s="24"/>
      <c r="HH120" s="24"/>
      <c r="HI120" s="24"/>
      <c r="HJ120" s="24"/>
      <c r="HK120" s="24"/>
      <c r="HL120" s="24"/>
      <c r="HM120" s="24"/>
      <c r="HN120" s="24"/>
      <c r="HO120" s="24"/>
      <c r="HP120" s="24"/>
      <c r="HQ120" s="24"/>
      <c r="HR120" s="24"/>
      <c r="HS120" s="24"/>
      <c r="HT120" s="24"/>
      <c r="HU120" s="24"/>
      <c r="HV120" s="24"/>
      <c r="HW120" s="24"/>
      <c r="HX120" s="24"/>
      <c r="HY120" s="24"/>
      <c r="HZ120" s="24"/>
      <c r="IA120" s="24"/>
      <c r="IB120" s="24"/>
      <c r="IC120" s="24"/>
      <c r="ID120" s="24"/>
      <c r="IE120" s="24"/>
      <c r="IF120" s="24"/>
      <c r="IG120" s="24"/>
      <c r="IH120" s="24"/>
      <c r="II120" s="24"/>
      <c r="IJ120" s="24"/>
      <c r="IK120" s="24"/>
      <c r="IL120" s="24"/>
      <c r="IM120" s="24"/>
      <c r="IN120" s="24"/>
      <c r="IO120" s="24"/>
      <c r="IP120" s="24"/>
      <c r="IQ120" s="24"/>
      <c r="IR120" s="24"/>
      <c r="IS120" s="24"/>
      <c r="IT120" s="24"/>
      <c r="IU120" s="24"/>
      <c r="IV120" s="24"/>
      <c r="IW120" s="24"/>
      <c r="IX120" s="24"/>
      <c r="IY120" s="24"/>
      <c r="IZ120" s="24"/>
      <c r="JA120" s="24"/>
      <c r="JB120" s="24"/>
      <c r="JC120" s="24"/>
      <c r="JD120" s="24"/>
      <c r="JE120" s="24"/>
      <c r="JF120" s="24"/>
      <c r="JG120" s="24"/>
      <c r="JH120" s="24"/>
      <c r="JI120" s="24"/>
      <c r="JJ120" s="24"/>
      <c r="JK120" s="24"/>
      <c r="JL120" s="24"/>
      <c r="JM120" s="24"/>
      <c r="JN120" s="24"/>
      <c r="JO120" s="24"/>
      <c r="JP120" s="24"/>
      <c r="JQ120" s="24"/>
      <c r="JR120" s="24"/>
      <c r="JS120" s="24"/>
      <c r="JT120" s="24"/>
      <c r="JU120" s="24"/>
      <c r="JV120" s="24"/>
      <c r="JW120" s="24"/>
      <c r="JX120" s="24"/>
      <c r="JY120" s="24"/>
      <c r="JZ120" s="24"/>
      <c r="KA120" s="24"/>
      <c r="KB120" s="24"/>
      <c r="KC120" s="24"/>
      <c r="KD120" s="24"/>
      <c r="KE120" s="24"/>
      <c r="KF120" s="24"/>
      <c r="KG120" s="24"/>
      <c r="KH120" s="24"/>
      <c r="KI120" s="24"/>
      <c r="KJ120" s="24"/>
      <c r="KK120" s="24"/>
      <c r="KL120" s="24"/>
      <c r="KM120" s="24"/>
      <c r="KN120" s="24"/>
      <c r="KO120" s="24"/>
      <c r="KP120" s="24"/>
      <c r="KQ120" s="24"/>
      <c r="KR120" s="24"/>
      <c r="KS120" s="24"/>
      <c r="KT120" s="24"/>
      <c r="KU120" s="24"/>
      <c r="KV120" s="24"/>
      <c r="KW120" s="24"/>
      <c r="KX120" s="24"/>
      <c r="KY120" s="24"/>
      <c r="KZ120" s="24"/>
      <c r="LA120" s="24"/>
      <c r="LB120" s="24"/>
      <c r="LC120" s="24"/>
      <c r="LD120" s="24"/>
      <c r="LE120" s="24"/>
      <c r="LF120" s="24"/>
      <c r="LG120" s="24"/>
      <c r="LH120" s="24"/>
      <c r="LI120" s="24"/>
      <c r="LJ120" s="24"/>
      <c r="LK120" s="24"/>
      <c r="LL120" s="24"/>
      <c r="LM120" s="24"/>
      <c r="LN120" s="24"/>
      <c r="LO120" s="24"/>
      <c r="LP120" s="24"/>
      <c r="LQ120" s="24"/>
      <c r="LR120" s="24"/>
      <c r="LS120" s="24"/>
      <c r="LT120" s="24"/>
      <c r="LU120" s="24"/>
      <c r="LV120" s="24"/>
      <c r="LW120" s="24"/>
      <c r="LX120" s="24"/>
      <c r="LY120" s="24"/>
      <c r="LZ120" s="24"/>
      <c r="MA120" s="24"/>
      <c r="MB120" s="24"/>
      <c r="MC120" s="24"/>
      <c r="MD120" s="24"/>
      <c r="ME120" s="24"/>
      <c r="MF120" s="24"/>
      <c r="MG120" s="24"/>
      <c r="MH120" s="24"/>
      <c r="MI120" s="24"/>
      <c r="MJ120" s="24"/>
      <c r="MK120" s="24"/>
      <c r="ML120" s="24"/>
      <c r="MM120" s="24"/>
      <c r="MN120" s="24"/>
      <c r="MO120" s="24"/>
      <c r="MP120" s="24"/>
      <c r="MQ120" s="24"/>
      <c r="MR120" s="24"/>
      <c r="MS120" s="24"/>
      <c r="MT120" s="24"/>
      <c r="MU120" s="24"/>
      <c r="MV120" s="24"/>
      <c r="MW120" s="24"/>
      <c r="MX120" s="24"/>
      <c r="MY120" s="24"/>
      <c r="MZ120" s="24"/>
      <c r="NA120" s="24"/>
      <c r="NB120" s="24"/>
      <c r="NC120" s="24"/>
      <c r="ND120" s="24"/>
      <c r="NE120" s="24"/>
      <c r="NF120" s="24"/>
      <c r="NG120" s="24"/>
      <c r="NH120" s="24"/>
      <c r="NI120" s="24"/>
      <c r="NJ120" s="24"/>
      <c r="NK120" s="24"/>
      <c r="NL120" s="24"/>
      <c r="NM120" s="24"/>
      <c r="NN120" s="24"/>
      <c r="NO120" s="24"/>
      <c r="NP120" s="24"/>
      <c r="NQ120" s="24"/>
      <c r="NR120" s="24"/>
      <c r="NS120" s="24"/>
      <c r="NT120" s="24"/>
      <c r="NU120" s="24"/>
      <c r="NV120" s="24"/>
      <c r="NW120" s="24"/>
      <c r="NX120" s="24"/>
      <c r="NY120" s="24"/>
      <c r="NZ120" s="24"/>
      <c r="OA120" s="24"/>
      <c r="OB120" s="24"/>
      <c r="OC120" s="24"/>
      <c r="OD120" s="24"/>
      <c r="OE120" s="24"/>
      <c r="OF120" s="24"/>
      <c r="OG120" s="24"/>
      <c r="OH120" s="24"/>
      <c r="OI120" s="24"/>
      <c r="OJ120" s="24"/>
      <c r="OK120" s="24"/>
      <c r="OL120" s="24"/>
      <c r="OM120" s="24"/>
      <c r="ON120" s="24"/>
      <c r="OO120" s="24"/>
      <c r="OP120" s="24"/>
      <c r="OQ120" s="24"/>
      <c r="OR120" s="24"/>
      <c r="OS120" s="24"/>
      <c r="OT120" s="24"/>
      <c r="OU120" s="24"/>
      <c r="OV120" s="24"/>
      <c r="OW120" s="24"/>
      <c r="OX120" s="24"/>
      <c r="OY120" s="24"/>
      <c r="OZ120" s="24"/>
      <c r="PA120" s="24"/>
      <c r="PB120" s="24"/>
      <c r="PC120" s="24"/>
      <c r="PD120" s="24"/>
      <c r="PE120" s="24"/>
      <c r="PF120" s="24"/>
      <c r="PG120" s="24"/>
      <c r="PH120" s="24"/>
      <c r="PI120" s="24"/>
      <c r="PJ120" s="24"/>
      <c r="PK120" s="24"/>
      <c r="PL120" s="24"/>
      <c r="PM120" s="24"/>
      <c r="PN120" s="24"/>
      <c r="PO120" s="24"/>
      <c r="PP120" s="24"/>
      <c r="PQ120" s="24"/>
      <c r="PR120" s="24"/>
      <c r="PS120" s="24"/>
      <c r="PT120" s="24"/>
      <c r="PU120" s="24"/>
      <c r="PV120" s="24"/>
      <c r="PW120" s="24"/>
      <c r="PX120" s="24"/>
      <c r="PY120" s="24"/>
      <c r="PZ120" s="24"/>
      <c r="QA120" s="24"/>
      <c r="QB120" s="24"/>
      <c r="QC120" s="24"/>
      <c r="QD120" s="24"/>
      <c r="QE120" s="24"/>
      <c r="QF120" s="24"/>
      <c r="QG120" s="24"/>
      <c r="QH120" s="24"/>
      <c r="QI120" s="24"/>
      <c r="QJ120" s="24"/>
      <c r="QK120" s="24"/>
      <c r="QL120" s="24"/>
      <c r="QM120" s="24"/>
      <c r="QN120" s="24"/>
      <c r="QO120" s="24"/>
      <c r="QP120" s="24"/>
      <c r="QQ120" s="24"/>
      <c r="QR120" s="24"/>
      <c r="QS120" s="24"/>
      <c r="QT120" s="24"/>
      <c r="QU120" s="24"/>
      <c r="QV120" s="24"/>
      <c r="QW120" s="24"/>
      <c r="QX120" s="24"/>
      <c r="QY120" s="24"/>
      <c r="QZ120" s="24"/>
      <c r="RA120" s="24"/>
      <c r="RB120" s="24"/>
      <c r="RC120" s="24"/>
      <c r="RD120" s="24"/>
      <c r="RE120" s="24"/>
      <c r="RF120" s="24"/>
      <c r="RG120" s="24"/>
      <c r="RH120" s="24"/>
      <c r="RI120" s="24"/>
      <c r="RJ120" s="24"/>
      <c r="RK120" s="24"/>
      <c r="RL120" s="24"/>
      <c r="RM120" s="24"/>
      <c r="RN120" s="24"/>
      <c r="RO120" s="24"/>
      <c r="RP120" s="24"/>
      <c r="RQ120" s="24"/>
      <c r="RR120" s="24"/>
      <c r="RS120" s="24"/>
      <c r="RT120" s="24"/>
      <c r="RU120" s="24"/>
      <c r="RV120" s="24"/>
      <c r="RW120" s="24"/>
      <c r="RX120" s="24"/>
      <c r="RY120" s="24"/>
      <c r="RZ120" s="24"/>
      <c r="SA120" s="24"/>
      <c r="SB120" s="24"/>
      <c r="SC120" s="24"/>
      <c r="SD120" s="24"/>
      <c r="SE120" s="24"/>
      <c r="SF120" s="24"/>
      <c r="SG120" s="24"/>
      <c r="SH120" s="24"/>
      <c r="SI120" s="24"/>
      <c r="SJ120" s="24"/>
      <c r="SK120" s="24"/>
      <c r="SL120" s="24"/>
      <c r="SM120" s="24"/>
      <c r="SN120" s="24"/>
      <c r="SO120" s="24"/>
      <c r="SP120" s="24"/>
      <c r="SQ120" s="24"/>
      <c r="SR120" s="24"/>
      <c r="SS120" s="24"/>
      <c r="ST120" s="24"/>
      <c r="SU120" s="24"/>
      <c r="SV120" s="24"/>
      <c r="SW120" s="24"/>
      <c r="SX120" s="24"/>
      <c r="SY120" s="24"/>
      <c r="SZ120" s="24"/>
      <c r="TA120" s="24"/>
      <c r="TB120" s="24"/>
      <c r="TC120" s="24"/>
      <c r="TD120" s="24"/>
      <c r="TE120" s="24"/>
      <c r="TF120" s="24"/>
      <c r="TG120" s="24"/>
      <c r="TH120" s="24"/>
      <c r="TI120" s="24"/>
      <c r="TJ120" s="24"/>
      <c r="TK120" s="24"/>
      <c r="TL120" s="24"/>
      <c r="TM120" s="24"/>
      <c r="TN120" s="24"/>
      <c r="TO120" s="24"/>
      <c r="TP120" s="24"/>
      <c r="TQ120" s="24"/>
      <c r="TR120" s="24"/>
      <c r="TS120" s="24"/>
      <c r="TT120" s="24"/>
      <c r="TU120" s="24"/>
      <c r="TV120" s="24"/>
      <c r="TW120" s="24"/>
      <c r="TX120" s="24"/>
      <c r="TY120" s="24"/>
      <c r="TZ120" s="24"/>
      <c r="UA120" s="24"/>
      <c r="UB120" s="24"/>
      <c r="UC120" s="24"/>
      <c r="UD120" s="24"/>
      <c r="UE120" s="24"/>
      <c r="UF120" s="24"/>
      <c r="UG120" s="24"/>
      <c r="UH120" s="24"/>
      <c r="UI120" s="24"/>
      <c r="UJ120" s="24"/>
      <c r="UK120" s="24"/>
      <c r="UL120" s="24"/>
      <c r="UM120" s="24"/>
      <c r="UN120" s="24"/>
      <c r="UO120" s="24"/>
      <c r="UP120" s="24"/>
      <c r="UQ120" s="24"/>
      <c r="UR120" s="24"/>
      <c r="US120" s="24"/>
      <c r="UT120" s="24"/>
      <c r="UU120" s="24"/>
      <c r="UV120" s="24"/>
      <c r="UW120" s="24"/>
      <c r="UX120" s="24"/>
      <c r="UY120" s="24"/>
      <c r="UZ120" s="24"/>
      <c r="VA120" s="24"/>
      <c r="VB120" s="24"/>
      <c r="VC120" s="24"/>
      <c r="VD120" s="24"/>
      <c r="VE120" s="24"/>
      <c r="VF120" s="24"/>
      <c r="VG120" s="24"/>
      <c r="VH120" s="24"/>
      <c r="VI120" s="24"/>
      <c r="VJ120" s="24"/>
      <c r="VK120" s="24"/>
      <c r="VL120" s="24"/>
      <c r="VM120" s="24"/>
      <c r="VN120" s="24"/>
      <c r="VO120" s="24"/>
      <c r="VP120" s="24"/>
      <c r="VQ120" s="24"/>
      <c r="VR120" s="24"/>
      <c r="VS120" s="24"/>
      <c r="VT120" s="24"/>
      <c r="VU120" s="24"/>
      <c r="VV120" s="24"/>
      <c r="VW120" s="24"/>
      <c r="VX120" s="24"/>
      <c r="VY120" s="24"/>
      <c r="VZ120" s="24"/>
      <c r="WA120" s="24"/>
      <c r="WB120" s="24"/>
      <c r="WC120" s="24"/>
      <c r="WD120" s="24"/>
      <c r="WE120" s="24"/>
      <c r="WF120" s="24"/>
      <c r="WG120" s="24"/>
      <c r="WH120" s="24"/>
      <c r="WI120" s="24"/>
      <c r="WJ120" s="24"/>
      <c r="WK120" s="24"/>
      <c r="WL120" s="24"/>
      <c r="WM120" s="24"/>
      <c r="WN120" s="24"/>
      <c r="WO120" s="24"/>
      <c r="WP120" s="24"/>
      <c r="WQ120" s="24"/>
      <c r="WR120" s="24"/>
      <c r="WS120" s="24"/>
      <c r="WT120" s="24"/>
      <c r="WU120" s="24"/>
      <c r="WV120" s="24"/>
      <c r="WW120" s="24"/>
      <c r="WX120" s="24"/>
      <c r="WY120" s="24"/>
      <c r="WZ120" s="24"/>
      <c r="XA120" s="24"/>
      <c r="XB120" s="24"/>
      <c r="XC120" s="24"/>
      <c r="XD120" s="24"/>
      <c r="XE120" s="24"/>
      <c r="XF120" s="24"/>
      <c r="XG120" s="24"/>
      <c r="XH120" s="24"/>
      <c r="XI120" s="24"/>
      <c r="XJ120" s="24"/>
      <c r="XK120" s="24"/>
      <c r="XL120" s="24"/>
      <c r="XM120" s="24"/>
      <c r="XN120" s="24"/>
      <c r="XO120" s="24"/>
      <c r="XP120" s="24"/>
      <c r="XQ120" s="24"/>
      <c r="XR120" s="24"/>
      <c r="XS120" s="24"/>
      <c r="XT120" s="24"/>
      <c r="XU120" s="24"/>
      <c r="XV120" s="24"/>
      <c r="XW120" s="24"/>
      <c r="XX120" s="24"/>
      <c r="XY120" s="24"/>
      <c r="XZ120" s="24"/>
      <c r="YA120" s="24"/>
      <c r="YB120" s="24"/>
      <c r="YC120" s="24"/>
      <c r="YD120" s="24"/>
      <c r="YE120" s="24"/>
      <c r="YF120" s="24"/>
      <c r="YG120" s="24"/>
      <c r="YH120" s="24"/>
      <c r="YI120" s="24"/>
      <c r="YJ120" s="24"/>
      <c r="YK120" s="24"/>
      <c r="YL120" s="24"/>
      <c r="YM120" s="24"/>
      <c r="YN120" s="24"/>
      <c r="YO120" s="24"/>
      <c r="YP120" s="24"/>
      <c r="YQ120" s="24"/>
      <c r="YR120" s="24"/>
      <c r="YS120" s="24"/>
      <c r="YT120" s="24"/>
      <c r="YU120" s="24"/>
      <c r="YV120" s="24"/>
      <c r="YW120" s="24"/>
      <c r="YX120" s="24"/>
      <c r="YY120" s="24"/>
      <c r="YZ120" s="24"/>
      <c r="ZA120" s="24"/>
      <c r="ZB120" s="24"/>
      <c r="ZC120" s="24"/>
      <c r="ZD120" s="24"/>
      <c r="ZE120" s="24"/>
      <c r="ZF120" s="24"/>
      <c r="ZG120" s="24"/>
      <c r="ZH120" s="24"/>
      <c r="ZI120" s="24"/>
      <c r="ZJ120" s="24"/>
      <c r="ZK120" s="24"/>
      <c r="ZL120" s="24"/>
      <c r="ZM120" s="24"/>
      <c r="ZN120" s="24"/>
      <c r="ZO120" s="24"/>
      <c r="ZP120" s="24"/>
      <c r="ZQ120" s="24"/>
      <c r="ZR120" s="24"/>
      <c r="ZS120" s="24"/>
      <c r="ZT120" s="24"/>
      <c r="ZU120" s="24"/>
      <c r="ZV120" s="24"/>
      <c r="ZW120" s="24"/>
      <c r="ZX120" s="24"/>
      <c r="ZY120" s="24"/>
      <c r="ZZ120" s="24"/>
      <c r="AAA120" s="24"/>
      <c r="AAB120" s="24"/>
      <c r="AAC120" s="24"/>
      <c r="AAD120" s="24"/>
      <c r="AAE120" s="24"/>
      <c r="AAF120" s="24"/>
      <c r="AAG120" s="24"/>
      <c r="AAH120" s="24"/>
      <c r="AAI120" s="24"/>
      <c r="AAJ120" s="24"/>
      <c r="AAK120" s="24"/>
      <c r="AAL120" s="24"/>
      <c r="AAM120" s="24"/>
      <c r="AAN120" s="24"/>
      <c r="AAO120" s="24"/>
      <c r="AAP120" s="24"/>
      <c r="AAQ120" s="24"/>
      <c r="AAR120" s="24"/>
      <c r="AAS120" s="24"/>
      <c r="AAT120" s="24"/>
      <c r="AAU120" s="24"/>
      <c r="AAV120" s="24"/>
      <c r="AAW120" s="24"/>
      <c r="AAX120" s="24"/>
      <c r="AAY120" s="24"/>
      <c r="AAZ120" s="24"/>
      <c r="ABA120" s="24"/>
      <c r="ABB120" s="24"/>
      <c r="ABC120" s="24"/>
      <c r="ABD120" s="24"/>
      <c r="ABE120" s="24"/>
      <c r="ABF120" s="24"/>
      <c r="ABG120" s="24"/>
      <c r="ABH120" s="24"/>
      <c r="ABI120" s="24"/>
      <c r="ABJ120" s="24"/>
      <c r="ABK120" s="24"/>
      <c r="ABL120" s="24"/>
      <c r="ABM120" s="24"/>
      <c r="ABN120" s="24"/>
      <c r="ABO120" s="24"/>
      <c r="ABP120" s="24"/>
      <c r="ABQ120" s="24"/>
      <c r="ABR120" s="24"/>
      <c r="ABS120" s="24"/>
      <c r="ABT120" s="24"/>
      <c r="ABU120" s="24"/>
      <c r="ABV120" s="24"/>
      <c r="ABW120" s="24"/>
      <c r="ABX120" s="24"/>
      <c r="ABY120" s="24"/>
      <c r="ABZ120" s="24"/>
      <c r="ACA120" s="24"/>
      <c r="ACB120" s="24"/>
      <c r="ACC120" s="24"/>
      <c r="ACD120" s="24"/>
      <c r="ACE120" s="24"/>
      <c r="ACF120" s="24"/>
      <c r="ACG120" s="24"/>
      <c r="ACH120" s="24"/>
      <c r="ACI120" s="24"/>
      <c r="ACJ120" s="24"/>
      <c r="ACK120" s="24"/>
      <c r="ACL120" s="24"/>
      <c r="ACM120" s="24"/>
      <c r="ACN120" s="24"/>
      <c r="ACO120" s="24"/>
      <c r="ACP120" s="24"/>
      <c r="ACQ120" s="24"/>
      <c r="ACR120" s="24"/>
      <c r="ACS120" s="24"/>
      <c r="ACT120" s="24"/>
      <c r="ACU120" s="24"/>
      <c r="ACV120" s="24"/>
      <c r="ACW120" s="24"/>
      <c r="ACX120" s="24"/>
      <c r="ACY120" s="24"/>
      <c r="ACZ120" s="24"/>
      <c r="ADA120" s="24"/>
      <c r="ADB120" s="24"/>
      <c r="ADC120" s="24"/>
      <c r="ADD120" s="24"/>
      <c r="ADE120" s="24"/>
      <c r="ADF120" s="24"/>
      <c r="ADG120" s="24"/>
      <c r="ADH120" s="24"/>
      <c r="ADI120" s="24"/>
      <c r="ADJ120" s="24"/>
      <c r="ADK120" s="24"/>
      <c r="ADL120" s="24"/>
      <c r="ADM120" s="24"/>
      <c r="ADN120" s="24"/>
      <c r="ADO120" s="24"/>
      <c r="ADP120" s="24"/>
      <c r="ADQ120" s="24"/>
      <c r="ADR120" s="24"/>
      <c r="ADS120" s="24"/>
      <c r="ADT120" s="24"/>
      <c r="ADU120" s="24"/>
      <c r="ADV120" s="24"/>
      <c r="ADW120" s="24"/>
      <c r="ADX120" s="24"/>
      <c r="ADY120" s="24"/>
      <c r="ADZ120" s="24"/>
      <c r="AEA120" s="24"/>
      <c r="AEB120" s="24"/>
      <c r="AEC120" s="24"/>
      <c r="AED120" s="24"/>
      <c r="AEE120" s="24"/>
      <c r="AEF120" s="24"/>
      <c r="AEG120" s="24"/>
      <c r="AEH120" s="24"/>
      <c r="AEI120" s="24"/>
      <c r="AEJ120" s="24"/>
      <c r="AEK120" s="24"/>
      <c r="AEL120" s="24"/>
      <c r="AEM120" s="24"/>
      <c r="AEN120" s="24"/>
      <c r="AEO120" s="24"/>
      <c r="AEP120" s="24"/>
      <c r="AEQ120" s="24"/>
      <c r="AER120" s="24"/>
      <c r="AES120" s="24"/>
      <c r="AET120" s="24"/>
      <c r="AEU120" s="24"/>
      <c r="AEV120" s="24"/>
      <c r="AEW120" s="24"/>
      <c r="AEX120" s="24"/>
      <c r="AEY120" s="24"/>
      <c r="AEZ120" s="24"/>
      <c r="AFA120" s="24"/>
      <c r="AFB120" s="24"/>
      <c r="AFC120" s="24"/>
      <c r="AFD120" s="24"/>
      <c r="AFE120" s="24"/>
      <c r="AFF120" s="24"/>
      <c r="AFG120" s="24"/>
      <c r="AFH120" s="24"/>
      <c r="AFI120" s="24"/>
      <c r="AFJ120" s="24"/>
      <c r="AFK120" s="24"/>
      <c r="AFL120" s="24"/>
      <c r="AFM120" s="24"/>
      <c r="AFN120" s="24"/>
      <c r="AFO120" s="24"/>
      <c r="AFP120" s="24"/>
      <c r="AFQ120" s="24"/>
      <c r="AFR120" s="24"/>
      <c r="AFS120" s="24"/>
      <c r="AFT120" s="24"/>
      <c r="AFU120" s="24"/>
      <c r="AFV120" s="24"/>
      <c r="AFW120" s="24"/>
      <c r="AFX120" s="24"/>
      <c r="AFY120" s="24"/>
      <c r="AFZ120" s="24"/>
      <c r="AGA120" s="24"/>
      <c r="AGB120" s="24"/>
      <c r="AGC120" s="24"/>
      <c r="AGD120" s="24"/>
      <c r="AGE120" s="24"/>
      <c r="AGF120" s="24"/>
      <c r="AGG120" s="24"/>
      <c r="AGH120" s="24"/>
      <c r="AGI120" s="24"/>
      <c r="AGJ120" s="24"/>
      <c r="AGK120" s="24"/>
      <c r="AGL120" s="24"/>
      <c r="AGM120" s="24"/>
      <c r="AGN120" s="24"/>
      <c r="AGO120" s="24"/>
      <c r="AGP120" s="24"/>
      <c r="AGQ120" s="24"/>
      <c r="AGR120" s="24"/>
      <c r="AGS120" s="24"/>
      <c r="AGT120" s="24"/>
      <c r="AGU120" s="24"/>
      <c r="AGV120" s="24"/>
      <c r="AGW120" s="24"/>
      <c r="AGX120" s="24"/>
      <c r="AGY120" s="24"/>
      <c r="AGZ120" s="24"/>
      <c r="AHA120" s="24"/>
      <c r="AHB120" s="24"/>
      <c r="AHC120" s="24"/>
      <c r="AHD120" s="24"/>
      <c r="AHE120" s="24"/>
      <c r="AHF120" s="24"/>
      <c r="AHG120" s="24"/>
      <c r="AHH120" s="24"/>
      <c r="AHI120" s="24"/>
      <c r="AHJ120" s="24"/>
      <c r="AHK120" s="24"/>
      <c r="AHL120" s="24"/>
      <c r="AHM120" s="24"/>
      <c r="AHN120" s="24"/>
      <c r="AHO120" s="24"/>
      <c r="AHP120" s="24"/>
      <c r="AHQ120" s="24"/>
      <c r="AHR120" s="24"/>
      <c r="AHS120" s="24"/>
      <c r="AHT120" s="24"/>
      <c r="AHU120" s="24"/>
      <c r="AHV120" s="24"/>
      <c r="AHW120" s="24"/>
      <c r="AHX120" s="24"/>
      <c r="AHY120" s="24"/>
      <c r="AHZ120" s="24"/>
      <c r="AIA120" s="24"/>
      <c r="AIB120" s="24"/>
      <c r="AIC120" s="24"/>
      <c r="AID120" s="24"/>
      <c r="AIE120" s="24"/>
      <c r="AIF120" s="24"/>
      <c r="AIG120" s="24"/>
      <c r="AIH120" s="24"/>
      <c r="AII120" s="24"/>
      <c r="AIJ120" s="24"/>
      <c r="AIK120" s="24"/>
      <c r="AIL120" s="24"/>
      <c r="AIM120" s="24"/>
      <c r="AIN120" s="24"/>
      <c r="AIO120" s="24"/>
      <c r="AIP120" s="24"/>
      <c r="AIQ120" s="24"/>
      <c r="AIR120" s="24"/>
      <c r="AIS120" s="24"/>
      <c r="AIT120" s="24"/>
      <c r="AIU120" s="24"/>
      <c r="AIV120" s="24"/>
      <c r="AIW120" s="24"/>
      <c r="AIX120" s="24"/>
      <c r="AIY120" s="24"/>
      <c r="AIZ120" s="24"/>
      <c r="AJA120" s="24"/>
      <c r="AJB120" s="24"/>
      <c r="AJC120" s="24"/>
      <c r="AJD120" s="24"/>
      <c r="AJE120" s="24"/>
      <c r="AJF120" s="24"/>
      <c r="AJG120" s="24"/>
      <c r="AJH120" s="24"/>
      <c r="AJI120" s="24"/>
      <c r="AJJ120" s="24"/>
      <c r="AJK120" s="24"/>
      <c r="AJL120" s="24"/>
      <c r="AJM120" s="24"/>
      <c r="AJN120" s="24"/>
      <c r="AJO120" s="24"/>
      <c r="AJP120" s="24"/>
      <c r="AJQ120" s="24"/>
      <c r="AJR120" s="24"/>
      <c r="AJS120" s="24"/>
      <c r="AJT120" s="24"/>
      <c r="AJU120" s="24"/>
      <c r="AJV120" s="24"/>
      <c r="AJW120" s="24"/>
      <c r="AJX120" s="24"/>
      <c r="AJY120" s="24"/>
      <c r="AJZ120" s="24"/>
      <c r="AKA120" s="24"/>
      <c r="AKB120" s="24"/>
      <c r="AKC120" s="24"/>
      <c r="AKD120" s="24"/>
      <c r="AKE120" s="24"/>
      <c r="AKF120" s="24"/>
      <c r="AKG120" s="24"/>
      <c r="AKH120" s="24"/>
      <c r="AKI120" s="24"/>
      <c r="AKJ120" s="24"/>
      <c r="AKK120" s="24"/>
      <c r="AKL120" s="24"/>
      <c r="AKM120" s="24"/>
      <c r="AKN120" s="24"/>
      <c r="AKO120" s="24"/>
      <c r="AKP120" s="24"/>
      <c r="AKQ120" s="24"/>
      <c r="AKR120" s="24"/>
      <c r="AKS120" s="24"/>
      <c r="AKT120" s="24"/>
      <c r="AKU120" s="24"/>
      <c r="AKV120" s="24"/>
      <c r="AKW120" s="24"/>
      <c r="AKX120" s="24"/>
      <c r="AKY120" s="24"/>
      <c r="AKZ120" s="24"/>
      <c r="ALA120" s="24"/>
      <c r="ALB120" s="24"/>
      <c r="ALC120" s="24"/>
      <c r="ALD120" s="24"/>
      <c r="ALE120" s="24"/>
      <c r="ALF120" s="24"/>
      <c r="ALG120" s="24"/>
      <c r="ALH120" s="24"/>
      <c r="ALI120" s="24"/>
      <c r="ALJ120" s="24"/>
      <c r="ALK120" s="24"/>
      <c r="ALL120" s="24"/>
      <c r="ALM120" s="24"/>
      <c r="ALN120" s="24"/>
      <c r="ALO120" s="24"/>
      <c r="ALP120" s="24"/>
      <c r="ALQ120" s="24"/>
      <c r="ALR120" s="24"/>
      <c r="ALS120" s="24"/>
      <c r="ALT120" s="24"/>
      <c r="ALU120" s="24"/>
      <c r="ALV120" s="24"/>
      <c r="ALW120" s="24"/>
      <c r="ALX120" s="24"/>
      <c r="ALY120" s="24"/>
      <c r="ALZ120" s="24"/>
      <c r="AMA120" s="24"/>
      <c r="AMB120" s="24"/>
      <c r="AMC120" s="24"/>
    </row>
    <row r="121" spans="1:1017" s="59" customFormat="1">
      <c r="A121" s="132" t="s">
        <v>319</v>
      </c>
      <c r="B121" s="133" t="s">
        <v>106</v>
      </c>
      <c r="C121" s="134" t="s">
        <v>320</v>
      </c>
      <c r="D121" s="133" t="s">
        <v>108</v>
      </c>
      <c r="E121" s="62" t="s">
        <v>109</v>
      </c>
      <c r="F121" s="112">
        <v>33.909999999999997</v>
      </c>
      <c r="G121" s="60">
        <v>39.380000000000003</v>
      </c>
      <c r="H121" s="83">
        <f>$K$7</f>
        <v>0.15</v>
      </c>
      <c r="I121" s="60">
        <f t="shared" si="50"/>
        <v>45.29</v>
      </c>
      <c r="J121" s="60">
        <f t="shared" si="51"/>
        <v>1335.37</v>
      </c>
      <c r="K121" s="60">
        <f t="shared" si="52"/>
        <v>1535.78</v>
      </c>
      <c r="L121" s="58"/>
      <c r="M121" s="24"/>
      <c r="N121" s="24"/>
      <c r="O121" s="24"/>
      <c r="P121" s="24"/>
      <c r="Q121" s="24"/>
      <c r="R121" s="24"/>
      <c r="S121" s="24"/>
      <c r="T121" s="24"/>
      <c r="U121" s="24"/>
      <c r="V121" s="24"/>
      <c r="W121" s="24"/>
      <c r="X121" s="24"/>
      <c r="Y121" s="24"/>
      <c r="Z121" s="24"/>
      <c r="AA121" s="24"/>
      <c r="AB121" s="24"/>
      <c r="AC121" s="24"/>
      <c r="AD121" s="24"/>
      <c r="AE121" s="24"/>
      <c r="AF121" s="24"/>
      <c r="AG121" s="24"/>
      <c r="AH121" s="24"/>
      <c r="AI121" s="24"/>
      <c r="AJ121" s="24"/>
      <c r="AK121" s="24"/>
      <c r="AL121" s="24"/>
      <c r="AM121" s="24"/>
      <c r="AN121" s="24"/>
      <c r="AO121" s="24"/>
      <c r="AP121" s="24"/>
      <c r="AQ121" s="24"/>
      <c r="AR121" s="24"/>
      <c r="AS121" s="24"/>
      <c r="AT121" s="24"/>
      <c r="AU121" s="24"/>
      <c r="AV121" s="24"/>
      <c r="AW121" s="24"/>
      <c r="AX121" s="24"/>
      <c r="AY121" s="24"/>
      <c r="AZ121" s="24"/>
      <c r="BA121" s="24"/>
      <c r="BB121" s="24"/>
      <c r="BC121" s="24"/>
      <c r="BD121" s="24"/>
      <c r="BE121" s="24"/>
      <c r="BF121" s="24"/>
      <c r="BG121" s="24"/>
      <c r="BH121" s="24"/>
      <c r="BI121" s="24"/>
      <c r="BJ121" s="24"/>
      <c r="BK121" s="24"/>
      <c r="BL121" s="24"/>
      <c r="BM121" s="24"/>
      <c r="BN121" s="24"/>
      <c r="BO121" s="24"/>
      <c r="BP121" s="24"/>
      <c r="BQ121" s="24"/>
      <c r="BR121" s="24"/>
      <c r="BS121" s="24"/>
      <c r="BT121" s="24"/>
      <c r="BU121" s="24"/>
      <c r="BV121" s="24"/>
      <c r="BW121" s="24"/>
      <c r="BX121" s="24"/>
      <c r="BY121" s="24"/>
      <c r="BZ121" s="24"/>
      <c r="CA121" s="24"/>
      <c r="CB121" s="24"/>
      <c r="CC121" s="24"/>
      <c r="CD121" s="24"/>
      <c r="CE121" s="24"/>
      <c r="CF121" s="24"/>
      <c r="CG121" s="24"/>
      <c r="CH121" s="24"/>
      <c r="CI121" s="24"/>
      <c r="CJ121" s="24"/>
      <c r="CK121" s="24"/>
      <c r="CL121" s="24"/>
      <c r="CM121" s="24"/>
      <c r="CN121" s="24"/>
      <c r="CO121" s="24"/>
      <c r="CP121" s="24"/>
      <c r="CQ121" s="24"/>
      <c r="CR121" s="24"/>
      <c r="CS121" s="24"/>
      <c r="CT121" s="24"/>
      <c r="CU121" s="24"/>
      <c r="CV121" s="24"/>
      <c r="CW121" s="24"/>
      <c r="CX121" s="24"/>
      <c r="CY121" s="24"/>
      <c r="CZ121" s="24"/>
      <c r="DA121" s="24"/>
      <c r="DB121" s="24"/>
      <c r="DC121" s="24"/>
      <c r="DD121" s="24"/>
      <c r="DE121" s="24"/>
      <c r="DF121" s="24"/>
      <c r="DG121" s="24"/>
      <c r="DH121" s="24"/>
      <c r="DI121" s="24"/>
      <c r="DJ121" s="24"/>
      <c r="DK121" s="24"/>
      <c r="DL121" s="24"/>
      <c r="DM121" s="24"/>
      <c r="DN121" s="24"/>
      <c r="DO121" s="24"/>
      <c r="DP121" s="24"/>
      <c r="DQ121" s="24"/>
      <c r="DR121" s="24"/>
      <c r="DS121" s="24"/>
      <c r="DT121" s="24"/>
      <c r="DU121" s="24"/>
      <c r="DV121" s="24"/>
      <c r="DW121" s="24"/>
      <c r="DX121" s="24"/>
      <c r="DY121" s="24"/>
      <c r="DZ121" s="24"/>
      <c r="EA121" s="24"/>
      <c r="EB121" s="24"/>
      <c r="EC121" s="24"/>
      <c r="ED121" s="24"/>
      <c r="EE121" s="24"/>
      <c r="EF121" s="24"/>
      <c r="EG121" s="24"/>
      <c r="EH121" s="24"/>
      <c r="EI121" s="24"/>
      <c r="EJ121" s="24"/>
      <c r="EK121" s="24"/>
      <c r="EL121" s="24"/>
      <c r="EM121" s="24"/>
      <c r="EN121" s="24"/>
      <c r="EO121" s="24"/>
      <c r="EP121" s="24"/>
      <c r="EQ121" s="24"/>
      <c r="ER121" s="24"/>
      <c r="ES121" s="24"/>
      <c r="ET121" s="24"/>
      <c r="EU121" s="24"/>
      <c r="EV121" s="24"/>
      <c r="EW121" s="24"/>
      <c r="EX121" s="24"/>
      <c r="EY121" s="24"/>
      <c r="EZ121" s="24"/>
      <c r="FA121" s="24"/>
      <c r="FB121" s="24"/>
      <c r="FC121" s="24"/>
      <c r="FD121" s="24"/>
      <c r="FE121" s="24"/>
      <c r="FF121" s="24"/>
      <c r="FG121" s="24"/>
      <c r="FH121" s="24"/>
      <c r="FI121" s="24"/>
      <c r="FJ121" s="24"/>
      <c r="FK121" s="24"/>
      <c r="FL121" s="24"/>
      <c r="FM121" s="24"/>
      <c r="FN121" s="24"/>
      <c r="FO121" s="24"/>
      <c r="FP121" s="24"/>
      <c r="FQ121" s="24"/>
      <c r="FR121" s="24"/>
      <c r="FS121" s="24"/>
      <c r="FT121" s="24"/>
      <c r="FU121" s="24"/>
      <c r="FV121" s="24"/>
      <c r="FW121" s="24"/>
      <c r="FX121" s="24"/>
      <c r="FY121" s="24"/>
      <c r="FZ121" s="24"/>
      <c r="GA121" s="24"/>
      <c r="GB121" s="24"/>
      <c r="GC121" s="24"/>
      <c r="GD121" s="24"/>
      <c r="GE121" s="24"/>
      <c r="GF121" s="24"/>
      <c r="GG121" s="24"/>
      <c r="GH121" s="24"/>
      <c r="GI121" s="24"/>
      <c r="GJ121" s="24"/>
      <c r="GK121" s="24"/>
      <c r="GL121" s="24"/>
      <c r="GM121" s="24"/>
      <c r="GN121" s="24"/>
      <c r="GO121" s="24"/>
      <c r="GP121" s="24"/>
      <c r="GQ121" s="24"/>
      <c r="GR121" s="24"/>
      <c r="GS121" s="24"/>
      <c r="GT121" s="24"/>
      <c r="GU121" s="24"/>
      <c r="GV121" s="24"/>
      <c r="GW121" s="24"/>
      <c r="GX121" s="24"/>
      <c r="GY121" s="24"/>
      <c r="GZ121" s="24"/>
      <c r="HA121" s="24"/>
      <c r="HB121" s="24"/>
      <c r="HC121" s="24"/>
      <c r="HD121" s="24"/>
      <c r="HE121" s="24"/>
      <c r="HF121" s="24"/>
      <c r="HG121" s="24"/>
      <c r="HH121" s="24"/>
      <c r="HI121" s="24"/>
      <c r="HJ121" s="24"/>
      <c r="HK121" s="24"/>
      <c r="HL121" s="24"/>
      <c r="HM121" s="24"/>
      <c r="HN121" s="24"/>
      <c r="HO121" s="24"/>
      <c r="HP121" s="24"/>
      <c r="HQ121" s="24"/>
      <c r="HR121" s="24"/>
      <c r="HS121" s="24"/>
      <c r="HT121" s="24"/>
      <c r="HU121" s="24"/>
      <c r="HV121" s="24"/>
      <c r="HW121" s="24"/>
      <c r="HX121" s="24"/>
      <c r="HY121" s="24"/>
      <c r="HZ121" s="24"/>
      <c r="IA121" s="24"/>
      <c r="IB121" s="24"/>
      <c r="IC121" s="24"/>
      <c r="ID121" s="24"/>
      <c r="IE121" s="24"/>
      <c r="IF121" s="24"/>
      <c r="IG121" s="24"/>
      <c r="IH121" s="24"/>
      <c r="II121" s="24"/>
      <c r="IJ121" s="24"/>
      <c r="IK121" s="24"/>
      <c r="IL121" s="24"/>
      <c r="IM121" s="24"/>
      <c r="IN121" s="24"/>
      <c r="IO121" s="24"/>
      <c r="IP121" s="24"/>
      <c r="IQ121" s="24"/>
      <c r="IR121" s="24"/>
      <c r="IS121" s="24"/>
      <c r="IT121" s="24"/>
      <c r="IU121" s="24"/>
      <c r="IV121" s="24"/>
      <c r="IW121" s="24"/>
      <c r="IX121" s="24"/>
      <c r="IY121" s="24"/>
      <c r="IZ121" s="24"/>
      <c r="JA121" s="24"/>
      <c r="JB121" s="24"/>
      <c r="JC121" s="24"/>
      <c r="JD121" s="24"/>
      <c r="JE121" s="24"/>
      <c r="JF121" s="24"/>
      <c r="JG121" s="24"/>
      <c r="JH121" s="24"/>
      <c r="JI121" s="24"/>
      <c r="JJ121" s="24"/>
      <c r="JK121" s="24"/>
      <c r="JL121" s="24"/>
      <c r="JM121" s="24"/>
      <c r="JN121" s="24"/>
      <c r="JO121" s="24"/>
      <c r="JP121" s="24"/>
      <c r="JQ121" s="24"/>
      <c r="JR121" s="24"/>
      <c r="JS121" s="24"/>
      <c r="JT121" s="24"/>
      <c r="JU121" s="24"/>
      <c r="JV121" s="24"/>
      <c r="JW121" s="24"/>
      <c r="JX121" s="24"/>
      <c r="JY121" s="24"/>
      <c r="JZ121" s="24"/>
      <c r="KA121" s="24"/>
      <c r="KB121" s="24"/>
      <c r="KC121" s="24"/>
      <c r="KD121" s="24"/>
      <c r="KE121" s="24"/>
      <c r="KF121" s="24"/>
      <c r="KG121" s="24"/>
      <c r="KH121" s="24"/>
      <c r="KI121" s="24"/>
      <c r="KJ121" s="24"/>
      <c r="KK121" s="24"/>
      <c r="KL121" s="24"/>
      <c r="KM121" s="24"/>
      <c r="KN121" s="24"/>
      <c r="KO121" s="24"/>
      <c r="KP121" s="24"/>
      <c r="KQ121" s="24"/>
      <c r="KR121" s="24"/>
      <c r="KS121" s="24"/>
      <c r="KT121" s="24"/>
      <c r="KU121" s="24"/>
      <c r="KV121" s="24"/>
      <c r="KW121" s="24"/>
      <c r="KX121" s="24"/>
      <c r="KY121" s="24"/>
      <c r="KZ121" s="24"/>
      <c r="LA121" s="24"/>
      <c r="LB121" s="24"/>
      <c r="LC121" s="24"/>
      <c r="LD121" s="24"/>
      <c r="LE121" s="24"/>
      <c r="LF121" s="24"/>
      <c r="LG121" s="24"/>
      <c r="LH121" s="24"/>
      <c r="LI121" s="24"/>
      <c r="LJ121" s="24"/>
      <c r="LK121" s="24"/>
      <c r="LL121" s="24"/>
      <c r="LM121" s="24"/>
      <c r="LN121" s="24"/>
      <c r="LO121" s="24"/>
      <c r="LP121" s="24"/>
      <c r="LQ121" s="24"/>
      <c r="LR121" s="24"/>
      <c r="LS121" s="24"/>
      <c r="LT121" s="24"/>
      <c r="LU121" s="24"/>
      <c r="LV121" s="24"/>
      <c r="LW121" s="24"/>
      <c r="LX121" s="24"/>
      <c r="LY121" s="24"/>
      <c r="LZ121" s="24"/>
      <c r="MA121" s="24"/>
      <c r="MB121" s="24"/>
      <c r="MC121" s="24"/>
      <c r="MD121" s="24"/>
      <c r="ME121" s="24"/>
      <c r="MF121" s="24"/>
      <c r="MG121" s="24"/>
      <c r="MH121" s="24"/>
      <c r="MI121" s="24"/>
      <c r="MJ121" s="24"/>
      <c r="MK121" s="24"/>
      <c r="ML121" s="24"/>
      <c r="MM121" s="24"/>
      <c r="MN121" s="24"/>
      <c r="MO121" s="24"/>
      <c r="MP121" s="24"/>
      <c r="MQ121" s="24"/>
      <c r="MR121" s="24"/>
      <c r="MS121" s="24"/>
      <c r="MT121" s="24"/>
      <c r="MU121" s="24"/>
      <c r="MV121" s="24"/>
      <c r="MW121" s="24"/>
      <c r="MX121" s="24"/>
      <c r="MY121" s="24"/>
      <c r="MZ121" s="24"/>
      <c r="NA121" s="24"/>
      <c r="NB121" s="24"/>
      <c r="NC121" s="24"/>
      <c r="ND121" s="24"/>
      <c r="NE121" s="24"/>
      <c r="NF121" s="24"/>
      <c r="NG121" s="24"/>
      <c r="NH121" s="24"/>
      <c r="NI121" s="24"/>
      <c r="NJ121" s="24"/>
      <c r="NK121" s="24"/>
      <c r="NL121" s="24"/>
      <c r="NM121" s="24"/>
      <c r="NN121" s="24"/>
      <c r="NO121" s="24"/>
      <c r="NP121" s="24"/>
      <c r="NQ121" s="24"/>
      <c r="NR121" s="24"/>
      <c r="NS121" s="24"/>
      <c r="NT121" s="24"/>
      <c r="NU121" s="24"/>
      <c r="NV121" s="24"/>
      <c r="NW121" s="24"/>
      <c r="NX121" s="24"/>
      <c r="NY121" s="24"/>
      <c r="NZ121" s="24"/>
      <c r="OA121" s="24"/>
      <c r="OB121" s="24"/>
      <c r="OC121" s="24"/>
      <c r="OD121" s="24"/>
      <c r="OE121" s="24"/>
      <c r="OF121" s="24"/>
      <c r="OG121" s="24"/>
      <c r="OH121" s="24"/>
      <c r="OI121" s="24"/>
      <c r="OJ121" s="24"/>
      <c r="OK121" s="24"/>
      <c r="OL121" s="24"/>
      <c r="OM121" s="24"/>
      <c r="ON121" s="24"/>
      <c r="OO121" s="24"/>
      <c r="OP121" s="24"/>
      <c r="OQ121" s="24"/>
      <c r="OR121" s="24"/>
      <c r="OS121" s="24"/>
      <c r="OT121" s="24"/>
      <c r="OU121" s="24"/>
      <c r="OV121" s="24"/>
      <c r="OW121" s="24"/>
      <c r="OX121" s="24"/>
      <c r="OY121" s="24"/>
      <c r="OZ121" s="24"/>
      <c r="PA121" s="24"/>
      <c r="PB121" s="24"/>
      <c r="PC121" s="24"/>
      <c r="PD121" s="24"/>
      <c r="PE121" s="24"/>
      <c r="PF121" s="24"/>
      <c r="PG121" s="24"/>
      <c r="PH121" s="24"/>
      <c r="PI121" s="24"/>
      <c r="PJ121" s="24"/>
      <c r="PK121" s="24"/>
      <c r="PL121" s="24"/>
      <c r="PM121" s="24"/>
      <c r="PN121" s="24"/>
      <c r="PO121" s="24"/>
      <c r="PP121" s="24"/>
      <c r="PQ121" s="24"/>
      <c r="PR121" s="24"/>
      <c r="PS121" s="24"/>
      <c r="PT121" s="24"/>
      <c r="PU121" s="24"/>
      <c r="PV121" s="24"/>
      <c r="PW121" s="24"/>
      <c r="PX121" s="24"/>
      <c r="PY121" s="24"/>
      <c r="PZ121" s="24"/>
      <c r="QA121" s="24"/>
      <c r="QB121" s="24"/>
      <c r="QC121" s="24"/>
      <c r="QD121" s="24"/>
      <c r="QE121" s="24"/>
      <c r="QF121" s="24"/>
      <c r="QG121" s="24"/>
      <c r="QH121" s="24"/>
      <c r="QI121" s="24"/>
      <c r="QJ121" s="24"/>
      <c r="QK121" s="24"/>
      <c r="QL121" s="24"/>
      <c r="QM121" s="24"/>
      <c r="QN121" s="24"/>
      <c r="QO121" s="24"/>
      <c r="QP121" s="24"/>
      <c r="QQ121" s="24"/>
      <c r="QR121" s="24"/>
      <c r="QS121" s="24"/>
      <c r="QT121" s="24"/>
      <c r="QU121" s="24"/>
      <c r="QV121" s="24"/>
      <c r="QW121" s="24"/>
      <c r="QX121" s="24"/>
      <c r="QY121" s="24"/>
      <c r="QZ121" s="24"/>
      <c r="RA121" s="24"/>
      <c r="RB121" s="24"/>
      <c r="RC121" s="24"/>
      <c r="RD121" s="24"/>
      <c r="RE121" s="24"/>
      <c r="RF121" s="24"/>
      <c r="RG121" s="24"/>
      <c r="RH121" s="24"/>
      <c r="RI121" s="24"/>
      <c r="RJ121" s="24"/>
      <c r="RK121" s="24"/>
      <c r="RL121" s="24"/>
      <c r="RM121" s="24"/>
      <c r="RN121" s="24"/>
      <c r="RO121" s="24"/>
      <c r="RP121" s="24"/>
      <c r="RQ121" s="24"/>
      <c r="RR121" s="24"/>
      <c r="RS121" s="24"/>
      <c r="RT121" s="24"/>
      <c r="RU121" s="24"/>
      <c r="RV121" s="24"/>
      <c r="RW121" s="24"/>
      <c r="RX121" s="24"/>
      <c r="RY121" s="24"/>
      <c r="RZ121" s="24"/>
      <c r="SA121" s="24"/>
      <c r="SB121" s="24"/>
      <c r="SC121" s="24"/>
      <c r="SD121" s="24"/>
      <c r="SE121" s="24"/>
      <c r="SF121" s="24"/>
      <c r="SG121" s="24"/>
      <c r="SH121" s="24"/>
      <c r="SI121" s="24"/>
      <c r="SJ121" s="24"/>
      <c r="SK121" s="24"/>
      <c r="SL121" s="24"/>
      <c r="SM121" s="24"/>
      <c r="SN121" s="24"/>
      <c r="SO121" s="24"/>
      <c r="SP121" s="24"/>
      <c r="SQ121" s="24"/>
      <c r="SR121" s="24"/>
      <c r="SS121" s="24"/>
      <c r="ST121" s="24"/>
      <c r="SU121" s="24"/>
      <c r="SV121" s="24"/>
      <c r="SW121" s="24"/>
      <c r="SX121" s="24"/>
      <c r="SY121" s="24"/>
      <c r="SZ121" s="24"/>
      <c r="TA121" s="24"/>
      <c r="TB121" s="24"/>
      <c r="TC121" s="24"/>
      <c r="TD121" s="24"/>
      <c r="TE121" s="24"/>
      <c r="TF121" s="24"/>
      <c r="TG121" s="24"/>
      <c r="TH121" s="24"/>
      <c r="TI121" s="24"/>
      <c r="TJ121" s="24"/>
      <c r="TK121" s="24"/>
      <c r="TL121" s="24"/>
      <c r="TM121" s="24"/>
      <c r="TN121" s="24"/>
      <c r="TO121" s="24"/>
      <c r="TP121" s="24"/>
      <c r="TQ121" s="24"/>
      <c r="TR121" s="24"/>
      <c r="TS121" s="24"/>
      <c r="TT121" s="24"/>
      <c r="TU121" s="24"/>
      <c r="TV121" s="24"/>
      <c r="TW121" s="24"/>
      <c r="TX121" s="24"/>
      <c r="TY121" s="24"/>
      <c r="TZ121" s="24"/>
      <c r="UA121" s="24"/>
      <c r="UB121" s="24"/>
      <c r="UC121" s="24"/>
      <c r="UD121" s="24"/>
      <c r="UE121" s="24"/>
      <c r="UF121" s="24"/>
      <c r="UG121" s="24"/>
      <c r="UH121" s="24"/>
      <c r="UI121" s="24"/>
      <c r="UJ121" s="24"/>
      <c r="UK121" s="24"/>
      <c r="UL121" s="24"/>
      <c r="UM121" s="24"/>
      <c r="UN121" s="24"/>
      <c r="UO121" s="24"/>
      <c r="UP121" s="24"/>
      <c r="UQ121" s="24"/>
      <c r="UR121" s="24"/>
      <c r="US121" s="24"/>
      <c r="UT121" s="24"/>
      <c r="UU121" s="24"/>
      <c r="UV121" s="24"/>
      <c r="UW121" s="24"/>
      <c r="UX121" s="24"/>
      <c r="UY121" s="24"/>
      <c r="UZ121" s="24"/>
      <c r="VA121" s="24"/>
      <c r="VB121" s="24"/>
      <c r="VC121" s="24"/>
      <c r="VD121" s="24"/>
      <c r="VE121" s="24"/>
      <c r="VF121" s="24"/>
      <c r="VG121" s="24"/>
      <c r="VH121" s="24"/>
      <c r="VI121" s="24"/>
      <c r="VJ121" s="24"/>
      <c r="VK121" s="24"/>
      <c r="VL121" s="24"/>
      <c r="VM121" s="24"/>
      <c r="VN121" s="24"/>
      <c r="VO121" s="24"/>
      <c r="VP121" s="24"/>
      <c r="VQ121" s="24"/>
      <c r="VR121" s="24"/>
      <c r="VS121" s="24"/>
      <c r="VT121" s="24"/>
      <c r="VU121" s="24"/>
      <c r="VV121" s="24"/>
      <c r="VW121" s="24"/>
      <c r="VX121" s="24"/>
      <c r="VY121" s="24"/>
      <c r="VZ121" s="24"/>
      <c r="WA121" s="24"/>
      <c r="WB121" s="24"/>
      <c r="WC121" s="24"/>
      <c r="WD121" s="24"/>
      <c r="WE121" s="24"/>
      <c r="WF121" s="24"/>
      <c r="WG121" s="24"/>
      <c r="WH121" s="24"/>
      <c r="WI121" s="24"/>
      <c r="WJ121" s="24"/>
      <c r="WK121" s="24"/>
      <c r="WL121" s="24"/>
      <c r="WM121" s="24"/>
      <c r="WN121" s="24"/>
      <c r="WO121" s="24"/>
      <c r="WP121" s="24"/>
      <c r="WQ121" s="24"/>
      <c r="WR121" s="24"/>
      <c r="WS121" s="24"/>
      <c r="WT121" s="24"/>
      <c r="WU121" s="24"/>
      <c r="WV121" s="24"/>
      <c r="WW121" s="24"/>
      <c r="WX121" s="24"/>
      <c r="WY121" s="24"/>
      <c r="WZ121" s="24"/>
      <c r="XA121" s="24"/>
      <c r="XB121" s="24"/>
      <c r="XC121" s="24"/>
      <c r="XD121" s="24"/>
      <c r="XE121" s="24"/>
      <c r="XF121" s="24"/>
      <c r="XG121" s="24"/>
      <c r="XH121" s="24"/>
      <c r="XI121" s="24"/>
      <c r="XJ121" s="24"/>
      <c r="XK121" s="24"/>
      <c r="XL121" s="24"/>
      <c r="XM121" s="24"/>
      <c r="XN121" s="24"/>
      <c r="XO121" s="24"/>
      <c r="XP121" s="24"/>
      <c r="XQ121" s="24"/>
      <c r="XR121" s="24"/>
      <c r="XS121" s="24"/>
      <c r="XT121" s="24"/>
      <c r="XU121" s="24"/>
      <c r="XV121" s="24"/>
      <c r="XW121" s="24"/>
      <c r="XX121" s="24"/>
      <c r="XY121" s="24"/>
      <c r="XZ121" s="24"/>
      <c r="YA121" s="24"/>
      <c r="YB121" s="24"/>
      <c r="YC121" s="24"/>
      <c r="YD121" s="24"/>
      <c r="YE121" s="24"/>
      <c r="YF121" s="24"/>
      <c r="YG121" s="24"/>
      <c r="YH121" s="24"/>
      <c r="YI121" s="24"/>
      <c r="YJ121" s="24"/>
      <c r="YK121" s="24"/>
      <c r="YL121" s="24"/>
      <c r="YM121" s="24"/>
      <c r="YN121" s="24"/>
      <c r="YO121" s="24"/>
      <c r="YP121" s="24"/>
      <c r="YQ121" s="24"/>
      <c r="YR121" s="24"/>
      <c r="YS121" s="24"/>
      <c r="YT121" s="24"/>
      <c r="YU121" s="24"/>
      <c r="YV121" s="24"/>
      <c r="YW121" s="24"/>
      <c r="YX121" s="24"/>
      <c r="YY121" s="24"/>
      <c r="YZ121" s="24"/>
      <c r="ZA121" s="24"/>
      <c r="ZB121" s="24"/>
      <c r="ZC121" s="24"/>
      <c r="ZD121" s="24"/>
      <c r="ZE121" s="24"/>
      <c r="ZF121" s="24"/>
      <c r="ZG121" s="24"/>
      <c r="ZH121" s="24"/>
      <c r="ZI121" s="24"/>
      <c r="ZJ121" s="24"/>
      <c r="ZK121" s="24"/>
      <c r="ZL121" s="24"/>
      <c r="ZM121" s="24"/>
      <c r="ZN121" s="24"/>
      <c r="ZO121" s="24"/>
      <c r="ZP121" s="24"/>
      <c r="ZQ121" s="24"/>
      <c r="ZR121" s="24"/>
      <c r="ZS121" s="24"/>
      <c r="ZT121" s="24"/>
      <c r="ZU121" s="24"/>
      <c r="ZV121" s="24"/>
      <c r="ZW121" s="24"/>
      <c r="ZX121" s="24"/>
      <c r="ZY121" s="24"/>
      <c r="ZZ121" s="24"/>
      <c r="AAA121" s="24"/>
      <c r="AAB121" s="24"/>
      <c r="AAC121" s="24"/>
      <c r="AAD121" s="24"/>
      <c r="AAE121" s="24"/>
      <c r="AAF121" s="24"/>
      <c r="AAG121" s="24"/>
      <c r="AAH121" s="24"/>
      <c r="AAI121" s="24"/>
      <c r="AAJ121" s="24"/>
      <c r="AAK121" s="24"/>
      <c r="AAL121" s="24"/>
      <c r="AAM121" s="24"/>
      <c r="AAN121" s="24"/>
      <c r="AAO121" s="24"/>
      <c r="AAP121" s="24"/>
      <c r="AAQ121" s="24"/>
      <c r="AAR121" s="24"/>
      <c r="AAS121" s="24"/>
      <c r="AAT121" s="24"/>
      <c r="AAU121" s="24"/>
      <c r="AAV121" s="24"/>
      <c r="AAW121" s="24"/>
      <c r="AAX121" s="24"/>
      <c r="AAY121" s="24"/>
      <c r="AAZ121" s="24"/>
      <c r="ABA121" s="24"/>
      <c r="ABB121" s="24"/>
      <c r="ABC121" s="24"/>
      <c r="ABD121" s="24"/>
      <c r="ABE121" s="24"/>
      <c r="ABF121" s="24"/>
      <c r="ABG121" s="24"/>
      <c r="ABH121" s="24"/>
      <c r="ABI121" s="24"/>
      <c r="ABJ121" s="24"/>
      <c r="ABK121" s="24"/>
      <c r="ABL121" s="24"/>
      <c r="ABM121" s="24"/>
      <c r="ABN121" s="24"/>
      <c r="ABO121" s="24"/>
      <c r="ABP121" s="24"/>
      <c r="ABQ121" s="24"/>
      <c r="ABR121" s="24"/>
      <c r="ABS121" s="24"/>
      <c r="ABT121" s="24"/>
      <c r="ABU121" s="24"/>
      <c r="ABV121" s="24"/>
      <c r="ABW121" s="24"/>
      <c r="ABX121" s="24"/>
      <c r="ABY121" s="24"/>
      <c r="ABZ121" s="24"/>
      <c r="ACA121" s="24"/>
      <c r="ACB121" s="24"/>
      <c r="ACC121" s="24"/>
      <c r="ACD121" s="24"/>
      <c r="ACE121" s="24"/>
      <c r="ACF121" s="24"/>
      <c r="ACG121" s="24"/>
      <c r="ACH121" s="24"/>
      <c r="ACI121" s="24"/>
      <c r="ACJ121" s="24"/>
      <c r="ACK121" s="24"/>
      <c r="ACL121" s="24"/>
      <c r="ACM121" s="24"/>
      <c r="ACN121" s="24"/>
      <c r="ACO121" s="24"/>
      <c r="ACP121" s="24"/>
      <c r="ACQ121" s="24"/>
      <c r="ACR121" s="24"/>
      <c r="ACS121" s="24"/>
      <c r="ACT121" s="24"/>
      <c r="ACU121" s="24"/>
      <c r="ACV121" s="24"/>
      <c r="ACW121" s="24"/>
      <c r="ACX121" s="24"/>
      <c r="ACY121" s="24"/>
      <c r="ACZ121" s="24"/>
      <c r="ADA121" s="24"/>
      <c r="ADB121" s="24"/>
      <c r="ADC121" s="24"/>
      <c r="ADD121" s="24"/>
      <c r="ADE121" s="24"/>
      <c r="ADF121" s="24"/>
      <c r="ADG121" s="24"/>
      <c r="ADH121" s="24"/>
      <c r="ADI121" s="24"/>
      <c r="ADJ121" s="24"/>
      <c r="ADK121" s="24"/>
      <c r="ADL121" s="24"/>
      <c r="ADM121" s="24"/>
      <c r="ADN121" s="24"/>
      <c r="ADO121" s="24"/>
      <c r="ADP121" s="24"/>
      <c r="ADQ121" s="24"/>
      <c r="ADR121" s="24"/>
      <c r="ADS121" s="24"/>
      <c r="ADT121" s="24"/>
      <c r="ADU121" s="24"/>
      <c r="ADV121" s="24"/>
      <c r="ADW121" s="24"/>
      <c r="ADX121" s="24"/>
      <c r="ADY121" s="24"/>
      <c r="ADZ121" s="24"/>
      <c r="AEA121" s="24"/>
      <c r="AEB121" s="24"/>
      <c r="AEC121" s="24"/>
      <c r="AED121" s="24"/>
      <c r="AEE121" s="24"/>
      <c r="AEF121" s="24"/>
      <c r="AEG121" s="24"/>
      <c r="AEH121" s="24"/>
      <c r="AEI121" s="24"/>
      <c r="AEJ121" s="24"/>
      <c r="AEK121" s="24"/>
      <c r="AEL121" s="24"/>
      <c r="AEM121" s="24"/>
      <c r="AEN121" s="24"/>
      <c r="AEO121" s="24"/>
      <c r="AEP121" s="24"/>
      <c r="AEQ121" s="24"/>
      <c r="AER121" s="24"/>
      <c r="AES121" s="24"/>
      <c r="AET121" s="24"/>
      <c r="AEU121" s="24"/>
      <c r="AEV121" s="24"/>
      <c r="AEW121" s="24"/>
      <c r="AEX121" s="24"/>
      <c r="AEY121" s="24"/>
      <c r="AEZ121" s="24"/>
      <c r="AFA121" s="24"/>
      <c r="AFB121" s="24"/>
      <c r="AFC121" s="24"/>
      <c r="AFD121" s="24"/>
      <c r="AFE121" s="24"/>
      <c r="AFF121" s="24"/>
      <c r="AFG121" s="24"/>
      <c r="AFH121" s="24"/>
      <c r="AFI121" s="24"/>
      <c r="AFJ121" s="24"/>
      <c r="AFK121" s="24"/>
      <c r="AFL121" s="24"/>
      <c r="AFM121" s="24"/>
      <c r="AFN121" s="24"/>
      <c r="AFO121" s="24"/>
      <c r="AFP121" s="24"/>
      <c r="AFQ121" s="24"/>
      <c r="AFR121" s="24"/>
      <c r="AFS121" s="24"/>
      <c r="AFT121" s="24"/>
      <c r="AFU121" s="24"/>
      <c r="AFV121" s="24"/>
      <c r="AFW121" s="24"/>
      <c r="AFX121" s="24"/>
      <c r="AFY121" s="24"/>
      <c r="AFZ121" s="24"/>
      <c r="AGA121" s="24"/>
      <c r="AGB121" s="24"/>
      <c r="AGC121" s="24"/>
      <c r="AGD121" s="24"/>
      <c r="AGE121" s="24"/>
      <c r="AGF121" s="24"/>
      <c r="AGG121" s="24"/>
      <c r="AGH121" s="24"/>
      <c r="AGI121" s="24"/>
      <c r="AGJ121" s="24"/>
      <c r="AGK121" s="24"/>
      <c r="AGL121" s="24"/>
      <c r="AGM121" s="24"/>
      <c r="AGN121" s="24"/>
      <c r="AGO121" s="24"/>
      <c r="AGP121" s="24"/>
      <c r="AGQ121" s="24"/>
      <c r="AGR121" s="24"/>
      <c r="AGS121" s="24"/>
      <c r="AGT121" s="24"/>
      <c r="AGU121" s="24"/>
      <c r="AGV121" s="24"/>
      <c r="AGW121" s="24"/>
      <c r="AGX121" s="24"/>
      <c r="AGY121" s="24"/>
      <c r="AGZ121" s="24"/>
      <c r="AHA121" s="24"/>
      <c r="AHB121" s="24"/>
      <c r="AHC121" s="24"/>
      <c r="AHD121" s="24"/>
      <c r="AHE121" s="24"/>
      <c r="AHF121" s="24"/>
      <c r="AHG121" s="24"/>
      <c r="AHH121" s="24"/>
      <c r="AHI121" s="24"/>
      <c r="AHJ121" s="24"/>
      <c r="AHK121" s="24"/>
      <c r="AHL121" s="24"/>
      <c r="AHM121" s="24"/>
      <c r="AHN121" s="24"/>
      <c r="AHO121" s="24"/>
      <c r="AHP121" s="24"/>
      <c r="AHQ121" s="24"/>
      <c r="AHR121" s="24"/>
      <c r="AHS121" s="24"/>
      <c r="AHT121" s="24"/>
      <c r="AHU121" s="24"/>
      <c r="AHV121" s="24"/>
      <c r="AHW121" s="24"/>
      <c r="AHX121" s="24"/>
      <c r="AHY121" s="24"/>
      <c r="AHZ121" s="24"/>
      <c r="AIA121" s="24"/>
      <c r="AIB121" s="24"/>
      <c r="AIC121" s="24"/>
      <c r="AID121" s="24"/>
      <c r="AIE121" s="24"/>
      <c r="AIF121" s="24"/>
      <c r="AIG121" s="24"/>
      <c r="AIH121" s="24"/>
      <c r="AII121" s="24"/>
      <c r="AIJ121" s="24"/>
      <c r="AIK121" s="24"/>
      <c r="AIL121" s="24"/>
      <c r="AIM121" s="24"/>
      <c r="AIN121" s="24"/>
      <c r="AIO121" s="24"/>
      <c r="AIP121" s="24"/>
      <c r="AIQ121" s="24"/>
      <c r="AIR121" s="24"/>
      <c r="AIS121" s="24"/>
      <c r="AIT121" s="24"/>
      <c r="AIU121" s="24"/>
      <c r="AIV121" s="24"/>
      <c r="AIW121" s="24"/>
      <c r="AIX121" s="24"/>
      <c r="AIY121" s="24"/>
      <c r="AIZ121" s="24"/>
      <c r="AJA121" s="24"/>
      <c r="AJB121" s="24"/>
      <c r="AJC121" s="24"/>
      <c r="AJD121" s="24"/>
      <c r="AJE121" s="24"/>
      <c r="AJF121" s="24"/>
      <c r="AJG121" s="24"/>
      <c r="AJH121" s="24"/>
      <c r="AJI121" s="24"/>
      <c r="AJJ121" s="24"/>
      <c r="AJK121" s="24"/>
      <c r="AJL121" s="24"/>
      <c r="AJM121" s="24"/>
      <c r="AJN121" s="24"/>
      <c r="AJO121" s="24"/>
      <c r="AJP121" s="24"/>
      <c r="AJQ121" s="24"/>
      <c r="AJR121" s="24"/>
      <c r="AJS121" s="24"/>
      <c r="AJT121" s="24"/>
      <c r="AJU121" s="24"/>
      <c r="AJV121" s="24"/>
      <c r="AJW121" s="24"/>
      <c r="AJX121" s="24"/>
      <c r="AJY121" s="24"/>
      <c r="AJZ121" s="24"/>
      <c r="AKA121" s="24"/>
      <c r="AKB121" s="24"/>
      <c r="AKC121" s="24"/>
      <c r="AKD121" s="24"/>
      <c r="AKE121" s="24"/>
      <c r="AKF121" s="24"/>
      <c r="AKG121" s="24"/>
      <c r="AKH121" s="24"/>
      <c r="AKI121" s="24"/>
      <c r="AKJ121" s="24"/>
      <c r="AKK121" s="24"/>
      <c r="AKL121" s="24"/>
      <c r="AKM121" s="24"/>
      <c r="AKN121" s="24"/>
      <c r="AKO121" s="24"/>
      <c r="AKP121" s="24"/>
      <c r="AKQ121" s="24"/>
      <c r="AKR121" s="24"/>
      <c r="AKS121" s="24"/>
      <c r="AKT121" s="24"/>
      <c r="AKU121" s="24"/>
      <c r="AKV121" s="24"/>
      <c r="AKW121" s="24"/>
      <c r="AKX121" s="24"/>
      <c r="AKY121" s="24"/>
      <c r="AKZ121" s="24"/>
      <c r="ALA121" s="24"/>
      <c r="ALB121" s="24"/>
      <c r="ALC121" s="24"/>
      <c r="ALD121" s="24"/>
      <c r="ALE121" s="24"/>
      <c r="ALF121" s="24"/>
      <c r="ALG121" s="24"/>
      <c r="ALH121" s="24"/>
      <c r="ALI121" s="24"/>
      <c r="ALJ121" s="24"/>
      <c r="ALK121" s="24"/>
      <c r="ALL121" s="24"/>
      <c r="ALM121" s="24"/>
      <c r="ALN121" s="24"/>
      <c r="ALO121" s="24"/>
      <c r="ALP121" s="24"/>
      <c r="ALQ121" s="24"/>
      <c r="ALR121" s="24"/>
      <c r="ALS121" s="24"/>
      <c r="ALT121" s="24"/>
      <c r="ALU121" s="24"/>
      <c r="ALV121" s="24"/>
      <c r="ALW121" s="24"/>
      <c r="ALX121" s="24"/>
      <c r="ALY121" s="24"/>
      <c r="ALZ121" s="24"/>
      <c r="AMA121" s="24"/>
      <c r="AMB121" s="24"/>
      <c r="AMC121" s="24"/>
    </row>
    <row r="122" spans="1:1017" s="78" customFormat="1">
      <c r="A122" s="124" t="s">
        <v>10</v>
      </c>
      <c r="B122" s="55"/>
      <c r="C122" s="56" t="s">
        <v>321</v>
      </c>
      <c r="D122" s="73"/>
      <c r="E122" s="55"/>
      <c r="F122" s="111"/>
      <c r="G122" s="57"/>
      <c r="H122" s="80"/>
      <c r="I122" s="57"/>
      <c r="J122" s="57"/>
      <c r="K122" s="57">
        <f>SUBTOTAL(9,K123:K130)</f>
        <v>561010.43000000005</v>
      </c>
      <c r="L122" s="58"/>
      <c r="M122" s="24"/>
      <c r="N122" s="24"/>
      <c r="O122" s="24"/>
      <c r="P122" s="24"/>
      <c r="Q122" s="24"/>
      <c r="R122" s="24"/>
      <c r="S122" s="24"/>
      <c r="T122" s="24"/>
      <c r="U122" s="24"/>
      <c r="V122" s="77"/>
      <c r="W122" s="77"/>
      <c r="X122" s="77"/>
      <c r="Y122" s="77"/>
      <c r="Z122" s="77"/>
      <c r="AA122" s="77"/>
      <c r="AB122" s="77"/>
      <c r="AC122" s="77"/>
      <c r="AD122" s="77"/>
      <c r="AE122" s="77"/>
      <c r="AF122" s="77"/>
      <c r="AG122" s="77"/>
      <c r="AH122" s="77"/>
      <c r="AI122" s="77"/>
      <c r="AJ122" s="77"/>
      <c r="AK122" s="77"/>
      <c r="AL122" s="77"/>
      <c r="AM122" s="77"/>
      <c r="AN122" s="77"/>
      <c r="AO122" s="77"/>
      <c r="AP122" s="77"/>
      <c r="AQ122" s="77"/>
      <c r="AR122" s="77"/>
      <c r="AS122" s="77"/>
      <c r="AT122" s="77"/>
      <c r="AU122" s="77"/>
      <c r="AV122" s="77"/>
      <c r="AW122" s="77"/>
      <c r="AX122" s="77"/>
      <c r="AY122" s="77"/>
      <c r="AZ122" s="77"/>
      <c r="BA122" s="77"/>
      <c r="BB122" s="77"/>
      <c r="BC122" s="77"/>
      <c r="BD122" s="77"/>
      <c r="BE122" s="77"/>
      <c r="BF122" s="77"/>
      <c r="BG122" s="77"/>
      <c r="BH122" s="77"/>
      <c r="BI122" s="77"/>
      <c r="BJ122" s="77"/>
      <c r="BK122" s="77"/>
      <c r="BL122" s="77"/>
      <c r="BM122" s="77"/>
      <c r="BN122" s="77"/>
      <c r="BO122" s="77"/>
      <c r="BP122" s="77"/>
      <c r="BQ122" s="77"/>
      <c r="BR122" s="77"/>
      <c r="BS122" s="77"/>
      <c r="BT122" s="77"/>
      <c r="BU122" s="77"/>
      <c r="BV122" s="77"/>
      <c r="BW122" s="77"/>
      <c r="BX122" s="77"/>
      <c r="BY122" s="77"/>
      <c r="BZ122" s="77"/>
      <c r="CA122" s="77"/>
      <c r="CB122" s="77"/>
      <c r="CC122" s="77"/>
      <c r="CD122" s="77"/>
      <c r="CE122" s="77"/>
      <c r="CF122" s="77"/>
      <c r="CG122" s="77"/>
      <c r="CH122" s="77"/>
      <c r="CI122" s="77"/>
      <c r="CJ122" s="77"/>
      <c r="CK122" s="77"/>
      <c r="CL122" s="77"/>
      <c r="CM122" s="77"/>
      <c r="CN122" s="77"/>
      <c r="CO122" s="77"/>
      <c r="CP122" s="77"/>
      <c r="CQ122" s="77"/>
      <c r="CR122" s="77"/>
      <c r="CS122" s="77"/>
      <c r="CT122" s="77"/>
      <c r="CU122" s="77"/>
      <c r="CV122" s="77"/>
      <c r="CW122" s="77"/>
      <c r="CX122" s="77"/>
      <c r="CY122" s="77"/>
      <c r="CZ122" s="77"/>
      <c r="DA122" s="77"/>
      <c r="DB122" s="77"/>
      <c r="DC122" s="77"/>
      <c r="DD122" s="77"/>
      <c r="DE122" s="77"/>
      <c r="DF122" s="77"/>
      <c r="DG122" s="77"/>
      <c r="DH122" s="77"/>
      <c r="DI122" s="77"/>
      <c r="DJ122" s="77"/>
      <c r="DK122" s="77"/>
      <c r="DL122" s="77"/>
      <c r="DM122" s="77"/>
      <c r="DN122" s="77"/>
      <c r="DO122" s="77"/>
      <c r="DP122" s="77"/>
      <c r="DQ122" s="77"/>
      <c r="DR122" s="77"/>
      <c r="DS122" s="77"/>
      <c r="DT122" s="77"/>
      <c r="DU122" s="77"/>
      <c r="DV122" s="77"/>
      <c r="DW122" s="77"/>
      <c r="DX122" s="77"/>
      <c r="DY122" s="77"/>
      <c r="DZ122" s="77"/>
      <c r="EA122" s="77"/>
      <c r="EB122" s="77"/>
      <c r="EC122" s="77"/>
      <c r="ED122" s="77"/>
      <c r="EE122" s="77"/>
      <c r="EF122" s="77"/>
      <c r="EG122" s="77"/>
      <c r="EH122" s="77"/>
      <c r="EI122" s="77"/>
      <c r="EJ122" s="77"/>
      <c r="EK122" s="77"/>
      <c r="EL122" s="77"/>
      <c r="EM122" s="77"/>
      <c r="EN122" s="77"/>
      <c r="EO122" s="77"/>
      <c r="EP122" s="77"/>
      <c r="EQ122" s="77"/>
      <c r="ER122" s="77"/>
      <c r="ES122" s="77"/>
      <c r="ET122" s="77"/>
      <c r="EU122" s="77"/>
      <c r="EV122" s="77"/>
      <c r="EW122" s="77"/>
      <c r="EX122" s="77"/>
      <c r="EY122" s="77"/>
      <c r="EZ122" s="77"/>
      <c r="FA122" s="77"/>
      <c r="FB122" s="77"/>
      <c r="FC122" s="77"/>
      <c r="FD122" s="77"/>
      <c r="FE122" s="77"/>
      <c r="FF122" s="77"/>
      <c r="FG122" s="77"/>
      <c r="FH122" s="77"/>
      <c r="FI122" s="77"/>
      <c r="FJ122" s="77"/>
      <c r="FK122" s="77"/>
      <c r="FL122" s="77"/>
      <c r="FM122" s="77"/>
      <c r="FN122" s="77"/>
      <c r="FO122" s="77"/>
      <c r="FP122" s="77"/>
      <c r="FQ122" s="77"/>
      <c r="FR122" s="77"/>
      <c r="FS122" s="77"/>
      <c r="FT122" s="77"/>
      <c r="FU122" s="77"/>
      <c r="FV122" s="77"/>
      <c r="FW122" s="77"/>
      <c r="FX122" s="77"/>
      <c r="FY122" s="77"/>
      <c r="FZ122" s="77"/>
      <c r="GA122" s="77"/>
      <c r="GB122" s="77"/>
      <c r="GC122" s="77"/>
      <c r="GD122" s="77"/>
      <c r="GE122" s="77"/>
      <c r="GF122" s="77"/>
      <c r="GG122" s="77"/>
      <c r="GH122" s="77"/>
      <c r="GI122" s="77"/>
      <c r="GJ122" s="77"/>
      <c r="GK122" s="77"/>
      <c r="GL122" s="77"/>
      <c r="GM122" s="77"/>
      <c r="GN122" s="77"/>
      <c r="GO122" s="77"/>
      <c r="GP122" s="77"/>
      <c r="GQ122" s="77"/>
      <c r="GR122" s="77"/>
      <c r="GS122" s="77"/>
      <c r="GT122" s="77"/>
      <c r="GU122" s="77"/>
      <c r="GV122" s="77"/>
      <c r="GW122" s="77"/>
      <c r="GX122" s="77"/>
      <c r="GY122" s="77"/>
      <c r="GZ122" s="77"/>
      <c r="HA122" s="77"/>
      <c r="HB122" s="77"/>
      <c r="HC122" s="77"/>
      <c r="HD122" s="77"/>
      <c r="HE122" s="77"/>
      <c r="HF122" s="77"/>
      <c r="HG122" s="77"/>
      <c r="HH122" s="77"/>
      <c r="HI122" s="77"/>
      <c r="HJ122" s="77"/>
      <c r="HK122" s="77"/>
      <c r="HL122" s="77"/>
      <c r="HM122" s="77"/>
      <c r="HN122" s="77"/>
      <c r="HO122" s="77"/>
      <c r="HP122" s="77"/>
      <c r="HQ122" s="77"/>
      <c r="HR122" s="77"/>
      <c r="HS122" s="77"/>
      <c r="HT122" s="77"/>
      <c r="HU122" s="77"/>
      <c r="HV122" s="77"/>
      <c r="HW122" s="77"/>
      <c r="HX122" s="77"/>
      <c r="HY122" s="77"/>
      <c r="HZ122" s="77"/>
      <c r="IA122" s="77"/>
      <c r="IB122" s="77"/>
      <c r="IC122" s="77"/>
      <c r="ID122" s="77"/>
      <c r="IE122" s="77"/>
      <c r="IF122" s="77"/>
      <c r="IG122" s="77"/>
      <c r="IH122" s="77"/>
      <c r="II122" s="77"/>
      <c r="IJ122" s="77"/>
      <c r="IK122" s="77"/>
      <c r="IL122" s="77"/>
      <c r="IM122" s="77"/>
      <c r="IN122" s="77"/>
      <c r="IO122" s="77"/>
      <c r="IP122" s="77"/>
      <c r="IQ122" s="77"/>
      <c r="IR122" s="77"/>
      <c r="IS122" s="77"/>
      <c r="IT122" s="77"/>
      <c r="IU122" s="77"/>
      <c r="IV122" s="77"/>
      <c r="IW122" s="77"/>
      <c r="IX122" s="77"/>
      <c r="IY122" s="77"/>
      <c r="IZ122" s="77"/>
      <c r="JA122" s="77"/>
      <c r="JB122" s="77"/>
      <c r="JC122" s="77"/>
      <c r="JD122" s="77"/>
      <c r="JE122" s="77"/>
      <c r="JF122" s="77"/>
      <c r="JG122" s="77"/>
      <c r="JH122" s="77"/>
      <c r="JI122" s="77"/>
      <c r="JJ122" s="77"/>
      <c r="JK122" s="77"/>
      <c r="JL122" s="77"/>
      <c r="JM122" s="77"/>
      <c r="JN122" s="77"/>
      <c r="JO122" s="77"/>
      <c r="JP122" s="77"/>
      <c r="JQ122" s="77"/>
      <c r="JR122" s="77"/>
      <c r="JS122" s="77"/>
      <c r="JT122" s="77"/>
      <c r="JU122" s="77"/>
      <c r="JV122" s="77"/>
      <c r="JW122" s="77"/>
      <c r="JX122" s="77"/>
      <c r="JY122" s="77"/>
      <c r="JZ122" s="77"/>
      <c r="KA122" s="77"/>
      <c r="KB122" s="77"/>
      <c r="KC122" s="77"/>
      <c r="KD122" s="77"/>
      <c r="KE122" s="77"/>
      <c r="KF122" s="77"/>
      <c r="KG122" s="77"/>
      <c r="KH122" s="77"/>
      <c r="KI122" s="77"/>
      <c r="KJ122" s="77"/>
      <c r="KK122" s="77"/>
      <c r="KL122" s="77"/>
      <c r="KM122" s="77"/>
      <c r="KN122" s="77"/>
      <c r="KO122" s="77"/>
      <c r="KP122" s="77"/>
      <c r="KQ122" s="77"/>
      <c r="KR122" s="77"/>
      <c r="KS122" s="77"/>
      <c r="KT122" s="77"/>
      <c r="KU122" s="77"/>
      <c r="KV122" s="77"/>
      <c r="KW122" s="77"/>
      <c r="KX122" s="77"/>
      <c r="KY122" s="77"/>
      <c r="KZ122" s="77"/>
      <c r="LA122" s="77"/>
      <c r="LB122" s="77"/>
      <c r="LC122" s="77"/>
      <c r="LD122" s="77"/>
      <c r="LE122" s="77"/>
      <c r="LF122" s="77"/>
      <c r="LG122" s="77"/>
      <c r="LH122" s="77"/>
      <c r="LI122" s="77"/>
      <c r="LJ122" s="77"/>
      <c r="LK122" s="77"/>
      <c r="LL122" s="77"/>
      <c r="LM122" s="77"/>
      <c r="LN122" s="77"/>
      <c r="LO122" s="77"/>
      <c r="LP122" s="77"/>
      <c r="LQ122" s="77"/>
      <c r="LR122" s="77"/>
      <c r="LS122" s="77"/>
      <c r="LT122" s="77"/>
      <c r="LU122" s="77"/>
      <c r="LV122" s="77"/>
      <c r="LW122" s="77"/>
      <c r="LX122" s="77"/>
      <c r="LY122" s="77"/>
      <c r="LZ122" s="77"/>
      <c r="MA122" s="77"/>
      <c r="MB122" s="77"/>
      <c r="MC122" s="77"/>
      <c r="MD122" s="77"/>
      <c r="ME122" s="77"/>
      <c r="MF122" s="77"/>
      <c r="MG122" s="77"/>
      <c r="MH122" s="77"/>
      <c r="MI122" s="77"/>
      <c r="MJ122" s="77"/>
      <c r="MK122" s="77"/>
      <c r="ML122" s="77"/>
      <c r="MM122" s="77"/>
      <c r="MN122" s="77"/>
      <c r="MO122" s="77"/>
      <c r="MP122" s="77"/>
      <c r="MQ122" s="77"/>
      <c r="MR122" s="77"/>
      <c r="MS122" s="77"/>
      <c r="MT122" s="77"/>
      <c r="MU122" s="77"/>
      <c r="MV122" s="77"/>
      <c r="MW122" s="77"/>
      <c r="MX122" s="77"/>
      <c r="MY122" s="77"/>
      <c r="MZ122" s="77"/>
      <c r="NA122" s="77"/>
      <c r="NB122" s="77"/>
      <c r="NC122" s="77"/>
      <c r="ND122" s="77"/>
      <c r="NE122" s="77"/>
      <c r="NF122" s="77"/>
      <c r="NG122" s="77"/>
      <c r="NH122" s="77"/>
      <c r="NI122" s="77"/>
      <c r="NJ122" s="77"/>
      <c r="NK122" s="77"/>
      <c r="NL122" s="77"/>
      <c r="NM122" s="77"/>
      <c r="NN122" s="77"/>
      <c r="NO122" s="77"/>
      <c r="NP122" s="77"/>
      <c r="NQ122" s="77"/>
      <c r="NR122" s="77"/>
      <c r="NS122" s="77"/>
      <c r="NT122" s="77"/>
      <c r="NU122" s="77"/>
      <c r="NV122" s="77"/>
      <c r="NW122" s="77"/>
      <c r="NX122" s="77"/>
      <c r="NY122" s="77"/>
      <c r="NZ122" s="77"/>
      <c r="OA122" s="77"/>
      <c r="OB122" s="77"/>
      <c r="OC122" s="77"/>
      <c r="OD122" s="77"/>
      <c r="OE122" s="77"/>
      <c r="OF122" s="77"/>
      <c r="OG122" s="77"/>
      <c r="OH122" s="77"/>
      <c r="OI122" s="77"/>
      <c r="OJ122" s="77"/>
      <c r="OK122" s="77"/>
      <c r="OL122" s="77"/>
      <c r="OM122" s="77"/>
      <c r="ON122" s="77"/>
      <c r="OO122" s="77"/>
      <c r="OP122" s="77"/>
      <c r="OQ122" s="77"/>
      <c r="OR122" s="77"/>
      <c r="OS122" s="77"/>
      <c r="OT122" s="77"/>
      <c r="OU122" s="77"/>
      <c r="OV122" s="77"/>
      <c r="OW122" s="77"/>
      <c r="OX122" s="77"/>
      <c r="OY122" s="77"/>
      <c r="OZ122" s="77"/>
      <c r="PA122" s="77"/>
      <c r="PB122" s="77"/>
      <c r="PC122" s="77"/>
      <c r="PD122" s="77"/>
      <c r="PE122" s="77"/>
      <c r="PF122" s="77"/>
      <c r="PG122" s="77"/>
      <c r="PH122" s="77"/>
      <c r="PI122" s="77"/>
      <c r="PJ122" s="77"/>
      <c r="PK122" s="77"/>
      <c r="PL122" s="77"/>
      <c r="PM122" s="77"/>
      <c r="PN122" s="77"/>
      <c r="PO122" s="77"/>
      <c r="PP122" s="77"/>
      <c r="PQ122" s="77"/>
      <c r="PR122" s="77"/>
      <c r="PS122" s="77"/>
      <c r="PT122" s="77"/>
      <c r="PU122" s="77"/>
      <c r="PV122" s="77"/>
      <c r="PW122" s="77"/>
      <c r="PX122" s="77"/>
      <c r="PY122" s="77"/>
      <c r="PZ122" s="77"/>
      <c r="QA122" s="77"/>
      <c r="QB122" s="77"/>
      <c r="QC122" s="77"/>
      <c r="QD122" s="77"/>
      <c r="QE122" s="77"/>
      <c r="QF122" s="77"/>
      <c r="QG122" s="77"/>
      <c r="QH122" s="77"/>
      <c r="QI122" s="77"/>
      <c r="QJ122" s="77"/>
      <c r="QK122" s="77"/>
      <c r="QL122" s="77"/>
      <c r="QM122" s="77"/>
      <c r="QN122" s="77"/>
      <c r="QO122" s="77"/>
      <c r="QP122" s="77"/>
      <c r="QQ122" s="77"/>
      <c r="QR122" s="77"/>
      <c r="QS122" s="77"/>
      <c r="QT122" s="77"/>
      <c r="QU122" s="77"/>
      <c r="QV122" s="77"/>
      <c r="QW122" s="77"/>
      <c r="QX122" s="77"/>
      <c r="QY122" s="77"/>
      <c r="QZ122" s="77"/>
      <c r="RA122" s="77"/>
      <c r="RB122" s="77"/>
      <c r="RC122" s="77"/>
      <c r="RD122" s="77"/>
      <c r="RE122" s="77"/>
      <c r="RF122" s="77"/>
      <c r="RG122" s="77"/>
      <c r="RH122" s="77"/>
      <c r="RI122" s="77"/>
      <c r="RJ122" s="77"/>
      <c r="RK122" s="77"/>
      <c r="RL122" s="77"/>
      <c r="RM122" s="77"/>
      <c r="RN122" s="77"/>
      <c r="RO122" s="77"/>
      <c r="RP122" s="77"/>
      <c r="RQ122" s="77"/>
      <c r="RR122" s="77"/>
      <c r="RS122" s="77"/>
      <c r="RT122" s="77"/>
      <c r="RU122" s="77"/>
      <c r="RV122" s="77"/>
      <c r="RW122" s="77"/>
      <c r="RX122" s="77"/>
      <c r="RY122" s="77"/>
      <c r="RZ122" s="77"/>
      <c r="SA122" s="77"/>
      <c r="SB122" s="77"/>
      <c r="SC122" s="77"/>
      <c r="SD122" s="77"/>
      <c r="SE122" s="77"/>
      <c r="SF122" s="77"/>
      <c r="SG122" s="77"/>
      <c r="SH122" s="77"/>
      <c r="SI122" s="77"/>
      <c r="SJ122" s="77"/>
      <c r="SK122" s="77"/>
      <c r="SL122" s="77"/>
      <c r="SM122" s="77"/>
      <c r="SN122" s="77"/>
      <c r="SO122" s="77"/>
      <c r="SP122" s="77"/>
      <c r="SQ122" s="77"/>
      <c r="SR122" s="77"/>
      <c r="SS122" s="77"/>
      <c r="ST122" s="77"/>
      <c r="SU122" s="77"/>
      <c r="SV122" s="77"/>
      <c r="SW122" s="77"/>
      <c r="SX122" s="77"/>
      <c r="SY122" s="77"/>
      <c r="SZ122" s="77"/>
      <c r="TA122" s="77"/>
      <c r="TB122" s="77"/>
      <c r="TC122" s="77"/>
      <c r="TD122" s="77"/>
      <c r="TE122" s="77"/>
      <c r="TF122" s="77"/>
      <c r="TG122" s="77"/>
      <c r="TH122" s="77"/>
      <c r="TI122" s="77"/>
      <c r="TJ122" s="77"/>
      <c r="TK122" s="77"/>
      <c r="TL122" s="77"/>
      <c r="TM122" s="77"/>
      <c r="TN122" s="77"/>
      <c r="TO122" s="77"/>
      <c r="TP122" s="77"/>
      <c r="TQ122" s="77"/>
      <c r="TR122" s="77"/>
      <c r="TS122" s="77"/>
      <c r="TT122" s="77"/>
      <c r="TU122" s="77"/>
      <c r="TV122" s="77"/>
      <c r="TW122" s="77"/>
      <c r="TX122" s="77"/>
      <c r="TY122" s="77"/>
      <c r="TZ122" s="77"/>
      <c r="UA122" s="77"/>
      <c r="UB122" s="77"/>
      <c r="UC122" s="77"/>
      <c r="UD122" s="77"/>
      <c r="UE122" s="77"/>
      <c r="UF122" s="77"/>
      <c r="UG122" s="77"/>
      <c r="UH122" s="77"/>
      <c r="UI122" s="77"/>
      <c r="UJ122" s="77"/>
      <c r="UK122" s="77"/>
      <c r="UL122" s="77"/>
      <c r="UM122" s="77"/>
      <c r="UN122" s="77"/>
      <c r="UO122" s="77"/>
      <c r="UP122" s="77"/>
      <c r="UQ122" s="77"/>
      <c r="UR122" s="77"/>
      <c r="US122" s="77"/>
      <c r="UT122" s="77"/>
      <c r="UU122" s="77"/>
      <c r="UV122" s="77"/>
      <c r="UW122" s="77"/>
      <c r="UX122" s="77"/>
      <c r="UY122" s="77"/>
      <c r="UZ122" s="77"/>
      <c r="VA122" s="77"/>
      <c r="VB122" s="77"/>
      <c r="VC122" s="77"/>
      <c r="VD122" s="77"/>
      <c r="VE122" s="77"/>
      <c r="VF122" s="77"/>
      <c r="VG122" s="77"/>
      <c r="VH122" s="77"/>
      <c r="VI122" s="77"/>
      <c r="VJ122" s="77"/>
      <c r="VK122" s="77"/>
      <c r="VL122" s="77"/>
      <c r="VM122" s="77"/>
      <c r="VN122" s="77"/>
      <c r="VO122" s="77"/>
      <c r="VP122" s="77"/>
      <c r="VQ122" s="77"/>
      <c r="VR122" s="77"/>
      <c r="VS122" s="77"/>
      <c r="VT122" s="77"/>
      <c r="VU122" s="77"/>
      <c r="VV122" s="77"/>
      <c r="VW122" s="77"/>
      <c r="VX122" s="77"/>
      <c r="VY122" s="77"/>
      <c r="VZ122" s="77"/>
      <c r="WA122" s="77"/>
      <c r="WB122" s="77"/>
      <c r="WC122" s="77"/>
      <c r="WD122" s="77"/>
      <c r="WE122" s="77"/>
      <c r="WF122" s="77"/>
      <c r="WG122" s="77"/>
      <c r="WH122" s="77"/>
      <c r="WI122" s="77"/>
      <c r="WJ122" s="77"/>
      <c r="WK122" s="77"/>
      <c r="WL122" s="77"/>
      <c r="WM122" s="77"/>
      <c r="WN122" s="77"/>
      <c r="WO122" s="77"/>
      <c r="WP122" s="77"/>
      <c r="WQ122" s="77"/>
      <c r="WR122" s="77"/>
      <c r="WS122" s="77"/>
      <c r="WT122" s="77"/>
      <c r="WU122" s="77"/>
      <c r="WV122" s="77"/>
      <c r="WW122" s="77"/>
      <c r="WX122" s="77"/>
      <c r="WY122" s="77"/>
      <c r="WZ122" s="77"/>
      <c r="XA122" s="77"/>
      <c r="XB122" s="77"/>
      <c r="XC122" s="77"/>
      <c r="XD122" s="77"/>
      <c r="XE122" s="77"/>
      <c r="XF122" s="77"/>
      <c r="XG122" s="77"/>
      <c r="XH122" s="77"/>
      <c r="XI122" s="77"/>
      <c r="XJ122" s="77"/>
      <c r="XK122" s="77"/>
      <c r="XL122" s="77"/>
      <c r="XM122" s="77"/>
      <c r="XN122" s="77"/>
      <c r="XO122" s="77"/>
      <c r="XP122" s="77"/>
      <c r="XQ122" s="77"/>
      <c r="XR122" s="77"/>
      <c r="XS122" s="77"/>
      <c r="XT122" s="77"/>
      <c r="XU122" s="77"/>
      <c r="XV122" s="77"/>
      <c r="XW122" s="77"/>
      <c r="XX122" s="77"/>
      <c r="XY122" s="77"/>
      <c r="XZ122" s="77"/>
      <c r="YA122" s="77"/>
      <c r="YB122" s="77"/>
      <c r="YC122" s="77"/>
      <c r="YD122" s="77"/>
      <c r="YE122" s="77"/>
      <c r="YF122" s="77"/>
      <c r="YG122" s="77"/>
      <c r="YH122" s="77"/>
      <c r="YI122" s="77"/>
      <c r="YJ122" s="77"/>
      <c r="YK122" s="77"/>
      <c r="YL122" s="77"/>
      <c r="YM122" s="77"/>
      <c r="YN122" s="77"/>
      <c r="YO122" s="77"/>
      <c r="YP122" s="77"/>
      <c r="YQ122" s="77"/>
      <c r="YR122" s="77"/>
      <c r="YS122" s="77"/>
      <c r="YT122" s="77"/>
      <c r="YU122" s="77"/>
      <c r="YV122" s="77"/>
      <c r="YW122" s="77"/>
      <c r="YX122" s="77"/>
      <c r="YY122" s="77"/>
      <c r="YZ122" s="77"/>
      <c r="ZA122" s="77"/>
      <c r="ZB122" s="77"/>
      <c r="ZC122" s="77"/>
      <c r="ZD122" s="77"/>
      <c r="ZE122" s="77"/>
      <c r="ZF122" s="77"/>
      <c r="ZG122" s="77"/>
      <c r="ZH122" s="77"/>
      <c r="ZI122" s="77"/>
      <c r="ZJ122" s="77"/>
      <c r="ZK122" s="77"/>
      <c r="ZL122" s="77"/>
      <c r="ZM122" s="77"/>
      <c r="ZN122" s="77"/>
      <c r="ZO122" s="77"/>
      <c r="ZP122" s="77"/>
      <c r="ZQ122" s="77"/>
      <c r="ZR122" s="77"/>
      <c r="ZS122" s="77"/>
      <c r="ZT122" s="77"/>
      <c r="ZU122" s="77"/>
      <c r="ZV122" s="77"/>
      <c r="ZW122" s="77"/>
      <c r="ZX122" s="77"/>
      <c r="ZY122" s="77"/>
      <c r="ZZ122" s="77"/>
      <c r="AAA122" s="77"/>
      <c r="AAB122" s="77"/>
      <c r="AAC122" s="77"/>
      <c r="AAD122" s="77"/>
      <c r="AAE122" s="77"/>
      <c r="AAF122" s="77"/>
      <c r="AAG122" s="77"/>
      <c r="AAH122" s="77"/>
      <c r="AAI122" s="77"/>
      <c r="AAJ122" s="77"/>
      <c r="AAK122" s="77"/>
      <c r="AAL122" s="77"/>
      <c r="AAM122" s="77"/>
      <c r="AAN122" s="77"/>
      <c r="AAO122" s="77"/>
      <c r="AAP122" s="77"/>
      <c r="AAQ122" s="77"/>
      <c r="AAR122" s="77"/>
      <c r="AAS122" s="77"/>
      <c r="AAT122" s="77"/>
      <c r="AAU122" s="77"/>
      <c r="AAV122" s="77"/>
      <c r="AAW122" s="77"/>
      <c r="AAX122" s="77"/>
      <c r="AAY122" s="77"/>
      <c r="AAZ122" s="77"/>
      <c r="ABA122" s="77"/>
      <c r="ABB122" s="77"/>
      <c r="ABC122" s="77"/>
      <c r="ABD122" s="77"/>
      <c r="ABE122" s="77"/>
      <c r="ABF122" s="77"/>
      <c r="ABG122" s="77"/>
      <c r="ABH122" s="77"/>
      <c r="ABI122" s="77"/>
      <c r="ABJ122" s="77"/>
      <c r="ABK122" s="77"/>
      <c r="ABL122" s="77"/>
      <c r="ABM122" s="77"/>
      <c r="ABN122" s="77"/>
      <c r="ABO122" s="77"/>
      <c r="ABP122" s="77"/>
      <c r="ABQ122" s="77"/>
      <c r="ABR122" s="77"/>
      <c r="ABS122" s="77"/>
      <c r="ABT122" s="77"/>
      <c r="ABU122" s="77"/>
      <c r="ABV122" s="77"/>
      <c r="ABW122" s="77"/>
      <c r="ABX122" s="77"/>
      <c r="ABY122" s="77"/>
      <c r="ABZ122" s="77"/>
      <c r="ACA122" s="77"/>
      <c r="ACB122" s="77"/>
      <c r="ACC122" s="77"/>
      <c r="ACD122" s="77"/>
      <c r="ACE122" s="77"/>
      <c r="ACF122" s="77"/>
      <c r="ACG122" s="77"/>
      <c r="ACH122" s="77"/>
      <c r="ACI122" s="77"/>
      <c r="ACJ122" s="77"/>
      <c r="ACK122" s="77"/>
      <c r="ACL122" s="77"/>
      <c r="ACM122" s="77"/>
      <c r="ACN122" s="77"/>
      <c r="ACO122" s="77"/>
      <c r="ACP122" s="77"/>
      <c r="ACQ122" s="77"/>
      <c r="ACR122" s="77"/>
      <c r="ACS122" s="77"/>
      <c r="ACT122" s="77"/>
      <c r="ACU122" s="77"/>
      <c r="ACV122" s="77"/>
      <c r="ACW122" s="77"/>
      <c r="ACX122" s="77"/>
      <c r="ACY122" s="77"/>
      <c r="ACZ122" s="77"/>
      <c r="ADA122" s="77"/>
      <c r="ADB122" s="77"/>
      <c r="ADC122" s="77"/>
      <c r="ADD122" s="77"/>
      <c r="ADE122" s="77"/>
      <c r="ADF122" s="77"/>
      <c r="ADG122" s="77"/>
      <c r="ADH122" s="77"/>
      <c r="ADI122" s="77"/>
      <c r="ADJ122" s="77"/>
      <c r="ADK122" s="77"/>
      <c r="ADL122" s="77"/>
      <c r="ADM122" s="77"/>
      <c r="ADN122" s="77"/>
      <c r="ADO122" s="77"/>
      <c r="ADP122" s="77"/>
      <c r="ADQ122" s="77"/>
      <c r="ADR122" s="77"/>
      <c r="ADS122" s="77"/>
      <c r="ADT122" s="77"/>
      <c r="ADU122" s="77"/>
      <c r="ADV122" s="77"/>
      <c r="ADW122" s="77"/>
      <c r="ADX122" s="77"/>
      <c r="ADY122" s="77"/>
      <c r="ADZ122" s="77"/>
      <c r="AEA122" s="77"/>
      <c r="AEB122" s="77"/>
      <c r="AEC122" s="77"/>
      <c r="AED122" s="77"/>
      <c r="AEE122" s="77"/>
      <c r="AEF122" s="77"/>
      <c r="AEG122" s="77"/>
      <c r="AEH122" s="77"/>
      <c r="AEI122" s="77"/>
      <c r="AEJ122" s="77"/>
      <c r="AEK122" s="77"/>
      <c r="AEL122" s="77"/>
      <c r="AEM122" s="77"/>
      <c r="AEN122" s="77"/>
      <c r="AEO122" s="77"/>
      <c r="AEP122" s="77"/>
      <c r="AEQ122" s="77"/>
      <c r="AER122" s="77"/>
      <c r="AES122" s="77"/>
      <c r="AET122" s="77"/>
      <c r="AEU122" s="77"/>
      <c r="AEV122" s="77"/>
      <c r="AEW122" s="77"/>
      <c r="AEX122" s="77"/>
      <c r="AEY122" s="77"/>
      <c r="AEZ122" s="77"/>
      <c r="AFA122" s="77"/>
      <c r="AFB122" s="77"/>
      <c r="AFC122" s="77"/>
      <c r="AFD122" s="77"/>
      <c r="AFE122" s="77"/>
      <c r="AFF122" s="77"/>
      <c r="AFG122" s="77"/>
      <c r="AFH122" s="77"/>
      <c r="AFI122" s="77"/>
      <c r="AFJ122" s="77"/>
      <c r="AFK122" s="77"/>
      <c r="AFL122" s="77"/>
      <c r="AFM122" s="77"/>
      <c r="AFN122" s="77"/>
      <c r="AFO122" s="77"/>
      <c r="AFP122" s="77"/>
      <c r="AFQ122" s="77"/>
      <c r="AFR122" s="77"/>
      <c r="AFS122" s="77"/>
      <c r="AFT122" s="77"/>
      <c r="AFU122" s="77"/>
      <c r="AFV122" s="77"/>
      <c r="AFW122" s="77"/>
      <c r="AFX122" s="77"/>
      <c r="AFY122" s="77"/>
      <c r="AFZ122" s="77"/>
      <c r="AGA122" s="77"/>
      <c r="AGB122" s="77"/>
      <c r="AGC122" s="77"/>
      <c r="AGD122" s="77"/>
      <c r="AGE122" s="77"/>
      <c r="AGF122" s="77"/>
      <c r="AGG122" s="77"/>
      <c r="AGH122" s="77"/>
      <c r="AGI122" s="77"/>
      <c r="AGJ122" s="77"/>
      <c r="AGK122" s="77"/>
      <c r="AGL122" s="77"/>
      <c r="AGM122" s="77"/>
      <c r="AGN122" s="77"/>
      <c r="AGO122" s="77"/>
      <c r="AGP122" s="77"/>
      <c r="AGQ122" s="77"/>
      <c r="AGR122" s="77"/>
      <c r="AGS122" s="77"/>
      <c r="AGT122" s="77"/>
      <c r="AGU122" s="77"/>
      <c r="AGV122" s="77"/>
      <c r="AGW122" s="77"/>
      <c r="AGX122" s="77"/>
      <c r="AGY122" s="77"/>
      <c r="AGZ122" s="77"/>
      <c r="AHA122" s="77"/>
      <c r="AHB122" s="77"/>
      <c r="AHC122" s="77"/>
      <c r="AHD122" s="77"/>
      <c r="AHE122" s="77"/>
      <c r="AHF122" s="77"/>
      <c r="AHG122" s="77"/>
      <c r="AHH122" s="77"/>
      <c r="AHI122" s="77"/>
      <c r="AHJ122" s="77"/>
      <c r="AHK122" s="77"/>
      <c r="AHL122" s="77"/>
      <c r="AHM122" s="77"/>
      <c r="AHN122" s="77"/>
      <c r="AHO122" s="77"/>
      <c r="AHP122" s="77"/>
      <c r="AHQ122" s="77"/>
      <c r="AHR122" s="77"/>
      <c r="AHS122" s="77"/>
      <c r="AHT122" s="77"/>
      <c r="AHU122" s="77"/>
      <c r="AHV122" s="77"/>
      <c r="AHW122" s="77"/>
      <c r="AHX122" s="77"/>
      <c r="AHY122" s="77"/>
      <c r="AHZ122" s="77"/>
      <c r="AIA122" s="77"/>
      <c r="AIB122" s="77"/>
      <c r="AIC122" s="77"/>
      <c r="AID122" s="77"/>
      <c r="AIE122" s="77"/>
      <c r="AIF122" s="77"/>
      <c r="AIG122" s="77"/>
      <c r="AIH122" s="77"/>
      <c r="AII122" s="77"/>
      <c r="AIJ122" s="77"/>
      <c r="AIK122" s="77"/>
      <c r="AIL122" s="77"/>
      <c r="AIM122" s="77"/>
      <c r="AIN122" s="77"/>
      <c r="AIO122" s="77"/>
      <c r="AIP122" s="77"/>
      <c r="AIQ122" s="77"/>
      <c r="AIR122" s="77"/>
      <c r="AIS122" s="77"/>
      <c r="AIT122" s="77"/>
      <c r="AIU122" s="77"/>
      <c r="AIV122" s="77"/>
      <c r="AIW122" s="77"/>
      <c r="AIX122" s="77"/>
      <c r="AIY122" s="77"/>
      <c r="AIZ122" s="77"/>
      <c r="AJA122" s="77"/>
      <c r="AJB122" s="77"/>
      <c r="AJC122" s="77"/>
      <c r="AJD122" s="77"/>
      <c r="AJE122" s="77"/>
      <c r="AJF122" s="77"/>
      <c r="AJG122" s="77"/>
      <c r="AJH122" s="77"/>
      <c r="AJI122" s="77"/>
      <c r="AJJ122" s="77"/>
      <c r="AJK122" s="77"/>
      <c r="AJL122" s="77"/>
      <c r="AJM122" s="77"/>
      <c r="AJN122" s="77"/>
      <c r="AJO122" s="77"/>
      <c r="AJP122" s="77"/>
      <c r="AJQ122" s="77"/>
      <c r="AJR122" s="77"/>
      <c r="AJS122" s="77"/>
      <c r="AJT122" s="77"/>
      <c r="AJU122" s="77"/>
      <c r="AJV122" s="77"/>
      <c r="AJW122" s="77"/>
      <c r="AJX122" s="77"/>
      <c r="AJY122" s="77"/>
      <c r="AJZ122" s="77"/>
      <c r="AKA122" s="77"/>
      <c r="AKB122" s="77"/>
      <c r="AKC122" s="77"/>
      <c r="AKD122" s="77"/>
      <c r="AKE122" s="77"/>
      <c r="AKF122" s="77"/>
      <c r="AKG122" s="77"/>
      <c r="AKH122" s="77"/>
      <c r="AKI122" s="77"/>
      <c r="AKJ122" s="77"/>
      <c r="AKK122" s="77"/>
      <c r="AKL122" s="77"/>
      <c r="AKM122" s="77"/>
      <c r="AKN122" s="77"/>
      <c r="AKO122" s="77"/>
      <c r="AKP122" s="77"/>
      <c r="AKQ122" s="77"/>
      <c r="AKR122" s="77"/>
      <c r="AKS122" s="77"/>
      <c r="AKT122" s="77"/>
      <c r="AKU122" s="77"/>
      <c r="AKV122" s="77"/>
      <c r="AKW122" s="77"/>
      <c r="AKX122" s="77"/>
      <c r="AKY122" s="77"/>
      <c r="AKZ122" s="77"/>
      <c r="ALA122" s="77"/>
      <c r="ALB122" s="77"/>
      <c r="ALC122" s="77"/>
      <c r="ALD122" s="77"/>
      <c r="ALE122" s="77"/>
      <c r="ALF122" s="77"/>
      <c r="ALG122" s="77"/>
      <c r="ALH122" s="77"/>
      <c r="ALI122" s="77"/>
      <c r="ALJ122" s="77"/>
      <c r="ALK122" s="77"/>
      <c r="ALL122" s="77"/>
      <c r="ALM122" s="77"/>
      <c r="ALN122" s="77"/>
      <c r="ALO122" s="77"/>
      <c r="ALP122" s="77"/>
      <c r="ALQ122" s="77"/>
      <c r="ALR122" s="77"/>
      <c r="ALS122" s="77"/>
      <c r="ALT122" s="77"/>
      <c r="ALU122" s="77"/>
      <c r="ALV122" s="77"/>
      <c r="ALW122" s="77"/>
      <c r="ALX122" s="77"/>
      <c r="ALY122" s="77"/>
      <c r="ALZ122" s="77"/>
      <c r="AMA122" s="77"/>
      <c r="AMB122" s="77"/>
      <c r="AMC122" s="77"/>
    </row>
    <row r="123" spans="1:1017" s="61" customFormat="1">
      <c r="A123" s="132" t="s">
        <v>322</v>
      </c>
      <c r="B123" s="133" t="s">
        <v>323</v>
      </c>
      <c r="C123" s="134" t="s">
        <v>324</v>
      </c>
      <c r="D123" s="133" t="s">
        <v>325</v>
      </c>
      <c r="E123" s="62" t="s">
        <v>116</v>
      </c>
      <c r="F123" s="112">
        <v>420</v>
      </c>
      <c r="G123" s="60">
        <v>914.52</v>
      </c>
      <c r="H123" s="83">
        <f t="shared" ref="H123:H130" si="53">$K$6</f>
        <v>0.21229999999999999</v>
      </c>
      <c r="I123" s="60">
        <f t="shared" ref="I123:I130" si="54">ROUND(((H123+1)*G123),2)</f>
        <v>1108.67</v>
      </c>
      <c r="J123" s="60">
        <f t="shared" ref="J123:J130" si="55">TRUNC((G123*F123),2)</f>
        <v>384098.4</v>
      </c>
      <c r="K123" s="60">
        <f t="shared" ref="K123:K130" si="56">TRUNC((I123*F123),2)</f>
        <v>465641.4</v>
      </c>
      <c r="L123" s="58"/>
      <c r="M123" s="24"/>
      <c r="N123" s="24"/>
      <c r="O123" s="24"/>
      <c r="P123" s="24"/>
      <c r="Q123" s="24"/>
      <c r="R123" s="24"/>
      <c r="S123" s="24"/>
      <c r="T123" s="24"/>
      <c r="U123" s="24"/>
      <c r="V123" s="24"/>
      <c r="W123" s="24"/>
      <c r="X123" s="24"/>
      <c r="Y123" s="24"/>
      <c r="Z123" s="24"/>
      <c r="AA123" s="24"/>
      <c r="AB123" s="24"/>
      <c r="AC123" s="24"/>
      <c r="AD123" s="24"/>
      <c r="AE123" s="24"/>
      <c r="AF123" s="24"/>
      <c r="AG123" s="24"/>
      <c r="AH123" s="24"/>
      <c r="AI123" s="24"/>
      <c r="AJ123" s="24"/>
      <c r="AK123" s="24"/>
      <c r="AL123" s="24"/>
      <c r="AM123" s="24"/>
      <c r="AN123" s="24"/>
      <c r="AO123" s="24"/>
      <c r="AP123" s="24"/>
      <c r="AQ123" s="24"/>
      <c r="AR123" s="24"/>
      <c r="AS123" s="24"/>
      <c r="AT123" s="24"/>
      <c r="AU123" s="24"/>
      <c r="AV123" s="24"/>
      <c r="AW123" s="24"/>
      <c r="AX123" s="24"/>
      <c r="AY123" s="24"/>
      <c r="AZ123" s="24"/>
      <c r="BA123" s="24"/>
      <c r="BB123" s="24"/>
      <c r="BC123" s="24"/>
      <c r="BD123" s="24"/>
      <c r="BE123" s="24"/>
      <c r="BF123" s="24"/>
      <c r="BG123" s="24"/>
      <c r="BH123" s="24"/>
      <c r="BI123" s="24"/>
      <c r="BJ123" s="24"/>
      <c r="BK123" s="24"/>
      <c r="BL123" s="24"/>
      <c r="BM123" s="24"/>
      <c r="BN123" s="24"/>
      <c r="BO123" s="24"/>
      <c r="BP123" s="24"/>
      <c r="BQ123" s="24"/>
      <c r="BR123" s="24"/>
      <c r="BS123" s="24"/>
      <c r="BT123" s="24"/>
      <c r="BU123" s="24"/>
      <c r="BV123" s="24"/>
      <c r="BW123" s="24"/>
      <c r="BX123" s="24"/>
      <c r="BY123" s="24"/>
      <c r="BZ123" s="24"/>
      <c r="CA123" s="24"/>
      <c r="CB123" s="24"/>
      <c r="CC123" s="24"/>
      <c r="CD123" s="24"/>
      <c r="CE123" s="24"/>
      <c r="CF123" s="24"/>
      <c r="CG123" s="24"/>
      <c r="CH123" s="24"/>
      <c r="CI123" s="24"/>
      <c r="CJ123" s="24"/>
      <c r="CK123" s="24"/>
      <c r="CL123" s="24"/>
      <c r="CM123" s="24"/>
      <c r="CN123" s="24"/>
      <c r="CO123" s="24"/>
      <c r="CP123" s="24"/>
      <c r="CQ123" s="24"/>
      <c r="CR123" s="24"/>
      <c r="CS123" s="24"/>
      <c r="CT123" s="24"/>
      <c r="CU123" s="24"/>
      <c r="CV123" s="24"/>
      <c r="CW123" s="24"/>
      <c r="CX123" s="24"/>
      <c r="CY123" s="24"/>
      <c r="CZ123" s="24"/>
      <c r="DA123" s="24"/>
      <c r="DB123" s="24"/>
      <c r="DC123" s="24"/>
      <c r="DD123" s="24"/>
      <c r="DE123" s="24"/>
      <c r="DF123" s="24"/>
      <c r="DG123" s="24"/>
      <c r="DH123" s="24"/>
      <c r="DI123" s="24"/>
      <c r="DJ123" s="24"/>
      <c r="DK123" s="24"/>
      <c r="DL123" s="24"/>
      <c r="DM123" s="24"/>
      <c r="DN123" s="24"/>
      <c r="DO123" s="24"/>
      <c r="DP123" s="24"/>
      <c r="DQ123" s="24"/>
      <c r="DR123" s="24"/>
      <c r="DS123" s="24"/>
      <c r="DT123" s="24"/>
      <c r="DU123" s="24"/>
      <c r="DV123" s="24"/>
      <c r="DW123" s="24"/>
      <c r="DX123" s="24"/>
      <c r="DY123" s="24"/>
      <c r="DZ123" s="24"/>
      <c r="EA123" s="24"/>
      <c r="EB123" s="24"/>
      <c r="EC123" s="24"/>
      <c r="ED123" s="24"/>
      <c r="EE123" s="24"/>
      <c r="EF123" s="24"/>
      <c r="EG123" s="24"/>
      <c r="EH123" s="24"/>
      <c r="EI123" s="24"/>
      <c r="EJ123" s="24"/>
      <c r="EK123" s="24"/>
      <c r="EL123" s="24"/>
      <c r="EM123" s="24"/>
      <c r="EN123" s="24"/>
      <c r="EO123" s="24"/>
      <c r="EP123" s="24"/>
      <c r="EQ123" s="24"/>
      <c r="ER123" s="24"/>
      <c r="ES123" s="24"/>
      <c r="ET123" s="24"/>
      <c r="EU123" s="24"/>
      <c r="EV123" s="24"/>
      <c r="EW123" s="24"/>
      <c r="EX123" s="24"/>
      <c r="EY123" s="24"/>
      <c r="EZ123" s="24"/>
      <c r="FA123" s="24"/>
      <c r="FB123" s="24"/>
      <c r="FC123" s="24"/>
      <c r="FD123" s="24"/>
      <c r="FE123" s="24"/>
      <c r="FF123" s="24"/>
      <c r="FG123" s="24"/>
      <c r="FH123" s="24"/>
      <c r="FI123" s="24"/>
      <c r="FJ123" s="24"/>
      <c r="FK123" s="24"/>
      <c r="FL123" s="24"/>
      <c r="FM123" s="24"/>
      <c r="FN123" s="24"/>
      <c r="FO123" s="24"/>
      <c r="FP123" s="24"/>
      <c r="FQ123" s="24"/>
      <c r="FR123" s="24"/>
      <c r="FS123" s="24"/>
      <c r="FT123" s="24"/>
      <c r="FU123" s="24"/>
      <c r="FV123" s="24"/>
      <c r="FW123" s="24"/>
      <c r="FX123" s="24"/>
      <c r="FY123" s="24"/>
      <c r="FZ123" s="24"/>
      <c r="GA123" s="24"/>
      <c r="GB123" s="24"/>
      <c r="GC123" s="24"/>
      <c r="GD123" s="24"/>
      <c r="GE123" s="24"/>
      <c r="GF123" s="24"/>
      <c r="GG123" s="24"/>
      <c r="GH123" s="24"/>
      <c r="GI123" s="24"/>
      <c r="GJ123" s="24"/>
      <c r="GK123" s="24"/>
      <c r="GL123" s="24"/>
      <c r="GM123" s="24"/>
      <c r="GN123" s="24"/>
      <c r="GO123" s="24"/>
      <c r="GP123" s="24"/>
      <c r="GQ123" s="24"/>
      <c r="GR123" s="24"/>
      <c r="GS123" s="24"/>
      <c r="GT123" s="24"/>
      <c r="GU123" s="24"/>
      <c r="GV123" s="24"/>
      <c r="GW123" s="24"/>
      <c r="GX123" s="24"/>
      <c r="GY123" s="24"/>
      <c r="GZ123" s="24"/>
      <c r="HA123" s="24"/>
      <c r="HB123" s="24"/>
      <c r="HC123" s="24"/>
      <c r="HD123" s="24"/>
      <c r="HE123" s="24"/>
      <c r="HF123" s="24"/>
      <c r="HG123" s="24"/>
      <c r="HH123" s="24"/>
      <c r="HI123" s="24"/>
      <c r="HJ123" s="24"/>
      <c r="HK123" s="24"/>
      <c r="HL123" s="24"/>
      <c r="HM123" s="24"/>
      <c r="HN123" s="24"/>
      <c r="HO123" s="24"/>
      <c r="HP123" s="24"/>
      <c r="HQ123" s="24"/>
      <c r="HR123" s="24"/>
      <c r="HS123" s="24"/>
      <c r="HT123" s="24"/>
      <c r="HU123" s="24"/>
      <c r="HV123" s="24"/>
      <c r="HW123" s="24"/>
      <c r="HX123" s="24"/>
      <c r="HY123" s="24"/>
      <c r="HZ123" s="24"/>
      <c r="IA123" s="24"/>
      <c r="IB123" s="24"/>
      <c r="IC123" s="24"/>
      <c r="ID123" s="24"/>
      <c r="IE123" s="24"/>
      <c r="IF123" s="24"/>
      <c r="IG123" s="24"/>
      <c r="IH123" s="24"/>
      <c r="II123" s="24"/>
      <c r="IJ123" s="24"/>
      <c r="IK123" s="24"/>
      <c r="IL123" s="24"/>
      <c r="IM123" s="24"/>
      <c r="IN123" s="24"/>
      <c r="IO123" s="24"/>
      <c r="IP123" s="24"/>
      <c r="IQ123" s="24"/>
      <c r="IR123" s="24"/>
      <c r="IS123" s="24"/>
      <c r="IT123" s="24"/>
      <c r="IU123" s="24"/>
      <c r="IV123" s="24"/>
      <c r="IW123" s="24"/>
      <c r="IX123" s="24"/>
      <c r="IY123" s="24"/>
      <c r="IZ123" s="24"/>
      <c r="JA123" s="24"/>
      <c r="JB123" s="24"/>
      <c r="JC123" s="24"/>
      <c r="JD123" s="24"/>
      <c r="JE123" s="24"/>
      <c r="JF123" s="24"/>
      <c r="JG123" s="24"/>
      <c r="JH123" s="24"/>
      <c r="JI123" s="24"/>
      <c r="JJ123" s="24"/>
      <c r="JK123" s="24"/>
      <c r="JL123" s="24"/>
      <c r="JM123" s="24"/>
      <c r="JN123" s="24"/>
      <c r="JO123" s="24"/>
      <c r="JP123" s="24"/>
      <c r="JQ123" s="24"/>
      <c r="JR123" s="24"/>
      <c r="JS123" s="24"/>
      <c r="JT123" s="24"/>
      <c r="JU123" s="24"/>
      <c r="JV123" s="24"/>
      <c r="JW123" s="24"/>
      <c r="JX123" s="24"/>
      <c r="JY123" s="24"/>
      <c r="JZ123" s="24"/>
      <c r="KA123" s="24"/>
      <c r="KB123" s="24"/>
      <c r="KC123" s="24"/>
      <c r="KD123" s="24"/>
      <c r="KE123" s="24"/>
      <c r="KF123" s="24"/>
      <c r="KG123" s="24"/>
      <c r="KH123" s="24"/>
      <c r="KI123" s="24"/>
      <c r="KJ123" s="24"/>
      <c r="KK123" s="24"/>
      <c r="KL123" s="24"/>
      <c r="KM123" s="24"/>
      <c r="KN123" s="24"/>
      <c r="KO123" s="24"/>
      <c r="KP123" s="24"/>
      <c r="KQ123" s="24"/>
      <c r="KR123" s="24"/>
      <c r="KS123" s="24"/>
      <c r="KT123" s="24"/>
      <c r="KU123" s="24"/>
      <c r="KV123" s="24"/>
      <c r="KW123" s="24"/>
      <c r="KX123" s="24"/>
      <c r="KY123" s="24"/>
      <c r="KZ123" s="24"/>
      <c r="LA123" s="24"/>
      <c r="LB123" s="24"/>
      <c r="LC123" s="24"/>
      <c r="LD123" s="24"/>
      <c r="LE123" s="24"/>
      <c r="LF123" s="24"/>
      <c r="LG123" s="24"/>
      <c r="LH123" s="24"/>
      <c r="LI123" s="24"/>
      <c r="LJ123" s="24"/>
      <c r="LK123" s="24"/>
      <c r="LL123" s="24"/>
      <c r="LM123" s="24"/>
      <c r="LN123" s="24"/>
      <c r="LO123" s="24"/>
      <c r="LP123" s="24"/>
      <c r="LQ123" s="24"/>
      <c r="LR123" s="24"/>
      <c r="LS123" s="24"/>
      <c r="LT123" s="24"/>
      <c r="LU123" s="24"/>
      <c r="LV123" s="24"/>
      <c r="LW123" s="24"/>
      <c r="LX123" s="24"/>
      <c r="LY123" s="24"/>
      <c r="LZ123" s="24"/>
      <c r="MA123" s="24"/>
      <c r="MB123" s="24"/>
      <c r="MC123" s="24"/>
      <c r="MD123" s="24"/>
      <c r="ME123" s="24"/>
      <c r="MF123" s="24"/>
      <c r="MG123" s="24"/>
      <c r="MH123" s="24"/>
      <c r="MI123" s="24"/>
      <c r="MJ123" s="24"/>
      <c r="MK123" s="24"/>
      <c r="ML123" s="24"/>
      <c r="MM123" s="24"/>
      <c r="MN123" s="24"/>
      <c r="MO123" s="24"/>
      <c r="MP123" s="24"/>
      <c r="MQ123" s="24"/>
      <c r="MR123" s="24"/>
      <c r="MS123" s="24"/>
      <c r="MT123" s="24"/>
      <c r="MU123" s="24"/>
      <c r="MV123" s="24"/>
      <c r="MW123" s="24"/>
      <c r="MX123" s="24"/>
      <c r="MY123" s="24"/>
      <c r="MZ123" s="24"/>
      <c r="NA123" s="24"/>
      <c r="NB123" s="24"/>
      <c r="NC123" s="24"/>
      <c r="ND123" s="24"/>
      <c r="NE123" s="24"/>
      <c r="NF123" s="24"/>
      <c r="NG123" s="24"/>
      <c r="NH123" s="24"/>
      <c r="NI123" s="24"/>
      <c r="NJ123" s="24"/>
      <c r="NK123" s="24"/>
      <c r="NL123" s="24"/>
      <c r="NM123" s="24"/>
      <c r="NN123" s="24"/>
      <c r="NO123" s="24"/>
      <c r="NP123" s="24"/>
      <c r="NQ123" s="24"/>
      <c r="NR123" s="24"/>
      <c r="NS123" s="24"/>
      <c r="NT123" s="24"/>
      <c r="NU123" s="24"/>
      <c r="NV123" s="24"/>
      <c r="NW123" s="24"/>
      <c r="NX123" s="24"/>
      <c r="NY123" s="24"/>
      <c r="NZ123" s="24"/>
      <c r="OA123" s="24"/>
      <c r="OB123" s="24"/>
      <c r="OC123" s="24"/>
      <c r="OD123" s="24"/>
      <c r="OE123" s="24"/>
      <c r="OF123" s="24"/>
      <c r="OG123" s="24"/>
      <c r="OH123" s="24"/>
      <c r="OI123" s="24"/>
      <c r="OJ123" s="24"/>
      <c r="OK123" s="24"/>
      <c r="OL123" s="24"/>
      <c r="OM123" s="24"/>
      <c r="ON123" s="24"/>
      <c r="OO123" s="24"/>
      <c r="OP123" s="24"/>
      <c r="OQ123" s="24"/>
      <c r="OR123" s="24"/>
      <c r="OS123" s="24"/>
      <c r="OT123" s="24"/>
      <c r="OU123" s="24"/>
      <c r="OV123" s="24"/>
      <c r="OW123" s="24"/>
      <c r="OX123" s="24"/>
      <c r="OY123" s="24"/>
      <c r="OZ123" s="24"/>
      <c r="PA123" s="24"/>
      <c r="PB123" s="24"/>
      <c r="PC123" s="24"/>
      <c r="PD123" s="24"/>
      <c r="PE123" s="24"/>
      <c r="PF123" s="24"/>
      <c r="PG123" s="24"/>
      <c r="PH123" s="24"/>
      <c r="PI123" s="24"/>
      <c r="PJ123" s="24"/>
      <c r="PK123" s="24"/>
      <c r="PL123" s="24"/>
      <c r="PM123" s="24"/>
      <c r="PN123" s="24"/>
      <c r="PO123" s="24"/>
      <c r="PP123" s="24"/>
      <c r="PQ123" s="24"/>
      <c r="PR123" s="24"/>
      <c r="PS123" s="24"/>
      <c r="PT123" s="24"/>
      <c r="PU123" s="24"/>
      <c r="PV123" s="24"/>
      <c r="PW123" s="24"/>
      <c r="PX123" s="24"/>
      <c r="PY123" s="24"/>
      <c r="PZ123" s="24"/>
      <c r="QA123" s="24"/>
      <c r="QB123" s="24"/>
      <c r="QC123" s="24"/>
      <c r="QD123" s="24"/>
      <c r="QE123" s="24"/>
      <c r="QF123" s="24"/>
      <c r="QG123" s="24"/>
      <c r="QH123" s="24"/>
      <c r="QI123" s="24"/>
      <c r="QJ123" s="24"/>
      <c r="QK123" s="24"/>
      <c r="QL123" s="24"/>
      <c r="QM123" s="24"/>
      <c r="QN123" s="24"/>
      <c r="QO123" s="24"/>
      <c r="QP123" s="24"/>
      <c r="QQ123" s="24"/>
      <c r="QR123" s="24"/>
      <c r="QS123" s="24"/>
      <c r="QT123" s="24"/>
      <c r="QU123" s="24"/>
      <c r="QV123" s="24"/>
      <c r="QW123" s="24"/>
      <c r="QX123" s="24"/>
      <c r="QY123" s="24"/>
      <c r="QZ123" s="24"/>
      <c r="RA123" s="24"/>
      <c r="RB123" s="24"/>
      <c r="RC123" s="24"/>
      <c r="RD123" s="24"/>
      <c r="RE123" s="24"/>
      <c r="RF123" s="24"/>
      <c r="RG123" s="24"/>
      <c r="RH123" s="24"/>
      <c r="RI123" s="24"/>
      <c r="RJ123" s="24"/>
      <c r="RK123" s="24"/>
      <c r="RL123" s="24"/>
      <c r="RM123" s="24"/>
      <c r="RN123" s="24"/>
      <c r="RO123" s="24"/>
      <c r="RP123" s="24"/>
      <c r="RQ123" s="24"/>
      <c r="RR123" s="24"/>
      <c r="RS123" s="24"/>
      <c r="RT123" s="24"/>
      <c r="RU123" s="24"/>
      <c r="RV123" s="24"/>
      <c r="RW123" s="24"/>
      <c r="RX123" s="24"/>
      <c r="RY123" s="24"/>
      <c r="RZ123" s="24"/>
      <c r="SA123" s="24"/>
      <c r="SB123" s="24"/>
      <c r="SC123" s="24"/>
      <c r="SD123" s="24"/>
      <c r="SE123" s="24"/>
      <c r="SF123" s="24"/>
      <c r="SG123" s="24"/>
      <c r="SH123" s="24"/>
      <c r="SI123" s="24"/>
      <c r="SJ123" s="24"/>
      <c r="SK123" s="24"/>
      <c r="SL123" s="24"/>
      <c r="SM123" s="24"/>
      <c r="SN123" s="24"/>
      <c r="SO123" s="24"/>
      <c r="SP123" s="24"/>
      <c r="SQ123" s="24"/>
      <c r="SR123" s="24"/>
      <c r="SS123" s="24"/>
      <c r="ST123" s="24"/>
      <c r="SU123" s="24"/>
      <c r="SV123" s="24"/>
      <c r="SW123" s="24"/>
      <c r="SX123" s="24"/>
      <c r="SY123" s="24"/>
      <c r="SZ123" s="24"/>
      <c r="TA123" s="24"/>
      <c r="TB123" s="24"/>
      <c r="TC123" s="24"/>
      <c r="TD123" s="24"/>
      <c r="TE123" s="24"/>
      <c r="TF123" s="24"/>
      <c r="TG123" s="24"/>
      <c r="TH123" s="24"/>
      <c r="TI123" s="24"/>
      <c r="TJ123" s="24"/>
      <c r="TK123" s="24"/>
      <c r="TL123" s="24"/>
      <c r="TM123" s="24"/>
      <c r="TN123" s="24"/>
      <c r="TO123" s="24"/>
      <c r="TP123" s="24"/>
      <c r="TQ123" s="24"/>
      <c r="TR123" s="24"/>
      <c r="TS123" s="24"/>
      <c r="TT123" s="24"/>
      <c r="TU123" s="24"/>
      <c r="TV123" s="24"/>
      <c r="TW123" s="24"/>
      <c r="TX123" s="24"/>
      <c r="TY123" s="24"/>
      <c r="TZ123" s="24"/>
      <c r="UA123" s="24"/>
      <c r="UB123" s="24"/>
      <c r="UC123" s="24"/>
      <c r="UD123" s="24"/>
      <c r="UE123" s="24"/>
      <c r="UF123" s="24"/>
      <c r="UG123" s="24"/>
      <c r="UH123" s="24"/>
      <c r="UI123" s="24"/>
      <c r="UJ123" s="24"/>
      <c r="UK123" s="24"/>
      <c r="UL123" s="24"/>
      <c r="UM123" s="24"/>
      <c r="UN123" s="24"/>
      <c r="UO123" s="24"/>
      <c r="UP123" s="24"/>
      <c r="UQ123" s="24"/>
      <c r="UR123" s="24"/>
      <c r="US123" s="24"/>
      <c r="UT123" s="24"/>
      <c r="UU123" s="24"/>
      <c r="UV123" s="24"/>
      <c r="UW123" s="24"/>
      <c r="UX123" s="24"/>
      <c r="UY123" s="24"/>
      <c r="UZ123" s="24"/>
      <c r="VA123" s="24"/>
      <c r="VB123" s="24"/>
      <c r="VC123" s="24"/>
      <c r="VD123" s="24"/>
      <c r="VE123" s="24"/>
      <c r="VF123" s="24"/>
      <c r="VG123" s="24"/>
      <c r="VH123" s="24"/>
      <c r="VI123" s="24"/>
      <c r="VJ123" s="24"/>
      <c r="VK123" s="24"/>
      <c r="VL123" s="24"/>
      <c r="VM123" s="24"/>
      <c r="VN123" s="24"/>
      <c r="VO123" s="24"/>
      <c r="VP123" s="24"/>
      <c r="VQ123" s="24"/>
      <c r="VR123" s="24"/>
      <c r="VS123" s="24"/>
      <c r="VT123" s="24"/>
      <c r="VU123" s="24"/>
      <c r="VV123" s="24"/>
      <c r="VW123" s="24"/>
      <c r="VX123" s="24"/>
      <c r="VY123" s="24"/>
      <c r="VZ123" s="24"/>
      <c r="WA123" s="24"/>
      <c r="WB123" s="24"/>
      <c r="WC123" s="24"/>
      <c r="WD123" s="24"/>
      <c r="WE123" s="24"/>
      <c r="WF123" s="24"/>
      <c r="WG123" s="24"/>
      <c r="WH123" s="24"/>
      <c r="WI123" s="24"/>
      <c r="WJ123" s="24"/>
      <c r="WK123" s="24"/>
      <c r="WL123" s="24"/>
      <c r="WM123" s="24"/>
      <c r="WN123" s="24"/>
      <c r="WO123" s="24"/>
      <c r="WP123" s="24"/>
      <c r="WQ123" s="24"/>
      <c r="WR123" s="24"/>
      <c r="WS123" s="24"/>
      <c r="WT123" s="24"/>
      <c r="WU123" s="24"/>
      <c r="WV123" s="24"/>
      <c r="WW123" s="24"/>
      <c r="WX123" s="24"/>
      <c r="WY123" s="24"/>
      <c r="WZ123" s="24"/>
      <c r="XA123" s="24"/>
      <c r="XB123" s="24"/>
      <c r="XC123" s="24"/>
      <c r="XD123" s="24"/>
      <c r="XE123" s="24"/>
      <c r="XF123" s="24"/>
      <c r="XG123" s="24"/>
      <c r="XH123" s="24"/>
      <c r="XI123" s="24"/>
      <c r="XJ123" s="24"/>
      <c r="XK123" s="24"/>
      <c r="XL123" s="24"/>
      <c r="XM123" s="24"/>
      <c r="XN123" s="24"/>
      <c r="XO123" s="24"/>
      <c r="XP123" s="24"/>
      <c r="XQ123" s="24"/>
      <c r="XR123" s="24"/>
      <c r="XS123" s="24"/>
      <c r="XT123" s="24"/>
      <c r="XU123" s="24"/>
      <c r="XV123" s="24"/>
      <c r="XW123" s="24"/>
      <c r="XX123" s="24"/>
      <c r="XY123" s="24"/>
      <c r="XZ123" s="24"/>
      <c r="YA123" s="24"/>
      <c r="YB123" s="24"/>
      <c r="YC123" s="24"/>
      <c r="YD123" s="24"/>
      <c r="YE123" s="24"/>
      <c r="YF123" s="24"/>
      <c r="YG123" s="24"/>
      <c r="YH123" s="24"/>
      <c r="YI123" s="24"/>
      <c r="YJ123" s="24"/>
      <c r="YK123" s="24"/>
      <c r="YL123" s="24"/>
      <c r="YM123" s="24"/>
      <c r="YN123" s="24"/>
      <c r="YO123" s="24"/>
      <c r="YP123" s="24"/>
      <c r="YQ123" s="24"/>
      <c r="YR123" s="24"/>
      <c r="YS123" s="24"/>
      <c r="YT123" s="24"/>
      <c r="YU123" s="24"/>
      <c r="YV123" s="24"/>
      <c r="YW123" s="24"/>
      <c r="YX123" s="24"/>
      <c r="YY123" s="24"/>
      <c r="YZ123" s="24"/>
      <c r="ZA123" s="24"/>
      <c r="ZB123" s="24"/>
      <c r="ZC123" s="24"/>
      <c r="ZD123" s="24"/>
      <c r="ZE123" s="24"/>
      <c r="ZF123" s="24"/>
      <c r="ZG123" s="24"/>
      <c r="ZH123" s="24"/>
      <c r="ZI123" s="24"/>
      <c r="ZJ123" s="24"/>
      <c r="ZK123" s="24"/>
      <c r="ZL123" s="24"/>
      <c r="ZM123" s="24"/>
      <c r="ZN123" s="24"/>
      <c r="ZO123" s="24"/>
      <c r="ZP123" s="24"/>
      <c r="ZQ123" s="24"/>
      <c r="ZR123" s="24"/>
      <c r="ZS123" s="24"/>
      <c r="ZT123" s="24"/>
      <c r="ZU123" s="24"/>
      <c r="ZV123" s="24"/>
      <c r="ZW123" s="24"/>
      <c r="ZX123" s="24"/>
      <c r="ZY123" s="24"/>
      <c r="ZZ123" s="24"/>
      <c r="AAA123" s="24"/>
      <c r="AAB123" s="24"/>
      <c r="AAC123" s="24"/>
      <c r="AAD123" s="24"/>
      <c r="AAE123" s="24"/>
      <c r="AAF123" s="24"/>
      <c r="AAG123" s="24"/>
      <c r="AAH123" s="24"/>
      <c r="AAI123" s="24"/>
      <c r="AAJ123" s="24"/>
      <c r="AAK123" s="24"/>
      <c r="AAL123" s="24"/>
      <c r="AAM123" s="24"/>
      <c r="AAN123" s="24"/>
      <c r="AAO123" s="24"/>
      <c r="AAP123" s="24"/>
      <c r="AAQ123" s="24"/>
      <c r="AAR123" s="24"/>
      <c r="AAS123" s="24"/>
      <c r="AAT123" s="24"/>
      <c r="AAU123" s="24"/>
      <c r="AAV123" s="24"/>
      <c r="AAW123" s="24"/>
      <c r="AAX123" s="24"/>
      <c r="AAY123" s="24"/>
      <c r="AAZ123" s="24"/>
      <c r="ABA123" s="24"/>
      <c r="ABB123" s="24"/>
      <c r="ABC123" s="24"/>
      <c r="ABD123" s="24"/>
      <c r="ABE123" s="24"/>
      <c r="ABF123" s="24"/>
      <c r="ABG123" s="24"/>
      <c r="ABH123" s="24"/>
      <c r="ABI123" s="24"/>
      <c r="ABJ123" s="24"/>
      <c r="ABK123" s="24"/>
      <c r="ABL123" s="24"/>
      <c r="ABM123" s="24"/>
      <c r="ABN123" s="24"/>
      <c r="ABO123" s="24"/>
      <c r="ABP123" s="24"/>
      <c r="ABQ123" s="24"/>
      <c r="ABR123" s="24"/>
      <c r="ABS123" s="24"/>
      <c r="ABT123" s="24"/>
      <c r="ABU123" s="24"/>
      <c r="ABV123" s="24"/>
      <c r="ABW123" s="24"/>
      <c r="ABX123" s="24"/>
      <c r="ABY123" s="24"/>
      <c r="ABZ123" s="24"/>
      <c r="ACA123" s="24"/>
      <c r="ACB123" s="24"/>
      <c r="ACC123" s="24"/>
      <c r="ACD123" s="24"/>
      <c r="ACE123" s="24"/>
      <c r="ACF123" s="24"/>
      <c r="ACG123" s="24"/>
      <c r="ACH123" s="24"/>
      <c r="ACI123" s="24"/>
      <c r="ACJ123" s="24"/>
      <c r="ACK123" s="24"/>
      <c r="ACL123" s="24"/>
      <c r="ACM123" s="24"/>
      <c r="ACN123" s="24"/>
      <c r="ACO123" s="24"/>
      <c r="ACP123" s="24"/>
      <c r="ACQ123" s="24"/>
      <c r="ACR123" s="24"/>
      <c r="ACS123" s="24"/>
      <c r="ACT123" s="24"/>
      <c r="ACU123" s="24"/>
      <c r="ACV123" s="24"/>
      <c r="ACW123" s="24"/>
      <c r="ACX123" s="24"/>
      <c r="ACY123" s="24"/>
      <c r="ACZ123" s="24"/>
      <c r="ADA123" s="24"/>
      <c r="ADB123" s="24"/>
      <c r="ADC123" s="24"/>
      <c r="ADD123" s="24"/>
      <c r="ADE123" s="24"/>
      <c r="ADF123" s="24"/>
      <c r="ADG123" s="24"/>
      <c r="ADH123" s="24"/>
      <c r="ADI123" s="24"/>
      <c r="ADJ123" s="24"/>
      <c r="ADK123" s="24"/>
      <c r="ADL123" s="24"/>
      <c r="ADM123" s="24"/>
      <c r="ADN123" s="24"/>
      <c r="ADO123" s="24"/>
      <c r="ADP123" s="24"/>
      <c r="ADQ123" s="24"/>
      <c r="ADR123" s="24"/>
      <c r="ADS123" s="24"/>
      <c r="ADT123" s="24"/>
      <c r="ADU123" s="24"/>
      <c r="ADV123" s="24"/>
      <c r="ADW123" s="24"/>
      <c r="ADX123" s="24"/>
      <c r="ADY123" s="24"/>
      <c r="ADZ123" s="24"/>
      <c r="AEA123" s="24"/>
      <c r="AEB123" s="24"/>
      <c r="AEC123" s="24"/>
      <c r="AED123" s="24"/>
      <c r="AEE123" s="24"/>
      <c r="AEF123" s="24"/>
      <c r="AEG123" s="24"/>
      <c r="AEH123" s="24"/>
      <c r="AEI123" s="24"/>
      <c r="AEJ123" s="24"/>
      <c r="AEK123" s="24"/>
      <c r="AEL123" s="24"/>
      <c r="AEM123" s="24"/>
      <c r="AEN123" s="24"/>
      <c r="AEO123" s="24"/>
      <c r="AEP123" s="24"/>
      <c r="AEQ123" s="24"/>
      <c r="AER123" s="24"/>
      <c r="AES123" s="24"/>
      <c r="AET123" s="24"/>
      <c r="AEU123" s="24"/>
      <c r="AEV123" s="24"/>
      <c r="AEW123" s="24"/>
      <c r="AEX123" s="24"/>
      <c r="AEY123" s="24"/>
      <c r="AEZ123" s="24"/>
      <c r="AFA123" s="24"/>
      <c r="AFB123" s="24"/>
      <c r="AFC123" s="24"/>
      <c r="AFD123" s="24"/>
      <c r="AFE123" s="24"/>
      <c r="AFF123" s="24"/>
      <c r="AFG123" s="24"/>
      <c r="AFH123" s="24"/>
      <c r="AFI123" s="24"/>
      <c r="AFJ123" s="24"/>
      <c r="AFK123" s="24"/>
      <c r="AFL123" s="24"/>
      <c r="AFM123" s="24"/>
      <c r="AFN123" s="24"/>
      <c r="AFO123" s="24"/>
      <c r="AFP123" s="24"/>
      <c r="AFQ123" s="24"/>
      <c r="AFR123" s="24"/>
      <c r="AFS123" s="24"/>
      <c r="AFT123" s="24"/>
      <c r="AFU123" s="24"/>
      <c r="AFV123" s="24"/>
      <c r="AFW123" s="24"/>
      <c r="AFX123" s="24"/>
      <c r="AFY123" s="24"/>
      <c r="AFZ123" s="24"/>
      <c r="AGA123" s="24"/>
      <c r="AGB123" s="24"/>
      <c r="AGC123" s="24"/>
      <c r="AGD123" s="24"/>
      <c r="AGE123" s="24"/>
      <c r="AGF123" s="24"/>
      <c r="AGG123" s="24"/>
      <c r="AGH123" s="24"/>
      <c r="AGI123" s="24"/>
      <c r="AGJ123" s="24"/>
      <c r="AGK123" s="24"/>
      <c r="AGL123" s="24"/>
      <c r="AGM123" s="24"/>
      <c r="AGN123" s="24"/>
      <c r="AGO123" s="24"/>
      <c r="AGP123" s="24"/>
      <c r="AGQ123" s="24"/>
      <c r="AGR123" s="24"/>
      <c r="AGS123" s="24"/>
      <c r="AGT123" s="24"/>
      <c r="AGU123" s="24"/>
      <c r="AGV123" s="24"/>
      <c r="AGW123" s="24"/>
      <c r="AGX123" s="24"/>
      <c r="AGY123" s="24"/>
      <c r="AGZ123" s="24"/>
      <c r="AHA123" s="24"/>
      <c r="AHB123" s="24"/>
      <c r="AHC123" s="24"/>
      <c r="AHD123" s="24"/>
      <c r="AHE123" s="24"/>
      <c r="AHF123" s="24"/>
      <c r="AHG123" s="24"/>
      <c r="AHH123" s="24"/>
      <c r="AHI123" s="24"/>
      <c r="AHJ123" s="24"/>
      <c r="AHK123" s="24"/>
      <c r="AHL123" s="24"/>
      <c r="AHM123" s="24"/>
      <c r="AHN123" s="24"/>
      <c r="AHO123" s="24"/>
      <c r="AHP123" s="24"/>
      <c r="AHQ123" s="24"/>
      <c r="AHR123" s="24"/>
      <c r="AHS123" s="24"/>
      <c r="AHT123" s="24"/>
      <c r="AHU123" s="24"/>
      <c r="AHV123" s="24"/>
      <c r="AHW123" s="24"/>
      <c r="AHX123" s="24"/>
      <c r="AHY123" s="24"/>
      <c r="AHZ123" s="24"/>
      <c r="AIA123" s="24"/>
      <c r="AIB123" s="24"/>
      <c r="AIC123" s="24"/>
      <c r="AID123" s="24"/>
      <c r="AIE123" s="24"/>
      <c r="AIF123" s="24"/>
      <c r="AIG123" s="24"/>
      <c r="AIH123" s="24"/>
      <c r="AII123" s="24"/>
      <c r="AIJ123" s="24"/>
      <c r="AIK123" s="24"/>
      <c r="AIL123" s="24"/>
      <c r="AIM123" s="24"/>
      <c r="AIN123" s="24"/>
      <c r="AIO123" s="24"/>
      <c r="AIP123" s="24"/>
      <c r="AIQ123" s="24"/>
      <c r="AIR123" s="24"/>
      <c r="AIS123" s="24"/>
      <c r="AIT123" s="24"/>
      <c r="AIU123" s="24"/>
      <c r="AIV123" s="24"/>
      <c r="AIW123" s="24"/>
      <c r="AIX123" s="24"/>
      <c r="AIY123" s="24"/>
      <c r="AIZ123" s="24"/>
      <c r="AJA123" s="24"/>
      <c r="AJB123" s="24"/>
      <c r="AJC123" s="24"/>
      <c r="AJD123" s="24"/>
      <c r="AJE123" s="24"/>
      <c r="AJF123" s="24"/>
      <c r="AJG123" s="24"/>
      <c r="AJH123" s="24"/>
      <c r="AJI123" s="24"/>
      <c r="AJJ123" s="24"/>
      <c r="AJK123" s="24"/>
      <c r="AJL123" s="24"/>
      <c r="AJM123" s="24"/>
      <c r="AJN123" s="24"/>
      <c r="AJO123" s="24"/>
      <c r="AJP123" s="24"/>
      <c r="AJQ123" s="24"/>
      <c r="AJR123" s="24"/>
      <c r="AJS123" s="24"/>
      <c r="AJT123" s="24"/>
      <c r="AJU123" s="24"/>
      <c r="AJV123" s="24"/>
      <c r="AJW123" s="24"/>
      <c r="AJX123" s="24"/>
      <c r="AJY123" s="24"/>
      <c r="AJZ123" s="24"/>
      <c r="AKA123" s="24"/>
      <c r="AKB123" s="24"/>
      <c r="AKC123" s="24"/>
      <c r="AKD123" s="24"/>
      <c r="AKE123" s="24"/>
      <c r="AKF123" s="24"/>
      <c r="AKG123" s="24"/>
      <c r="AKH123" s="24"/>
      <c r="AKI123" s="24"/>
      <c r="AKJ123" s="24"/>
      <c r="AKK123" s="24"/>
      <c r="AKL123" s="24"/>
      <c r="AKM123" s="24"/>
      <c r="AKN123" s="24"/>
      <c r="AKO123" s="24"/>
      <c r="AKP123" s="24"/>
      <c r="AKQ123" s="24"/>
      <c r="AKR123" s="24"/>
      <c r="AKS123" s="24"/>
      <c r="AKT123" s="24"/>
      <c r="AKU123" s="24"/>
      <c r="AKV123" s="24"/>
      <c r="AKW123" s="24"/>
      <c r="AKX123" s="24"/>
      <c r="AKY123" s="24"/>
      <c r="AKZ123" s="24"/>
      <c r="ALA123" s="24"/>
      <c r="ALB123" s="24"/>
      <c r="ALC123" s="24"/>
      <c r="ALD123" s="24"/>
      <c r="ALE123" s="24"/>
      <c r="ALF123" s="24"/>
      <c r="ALG123" s="24"/>
      <c r="ALH123" s="24"/>
      <c r="ALI123" s="24"/>
      <c r="ALJ123" s="24"/>
      <c r="ALK123" s="24"/>
      <c r="ALL123" s="24"/>
      <c r="ALM123" s="24"/>
      <c r="ALN123" s="24"/>
      <c r="ALO123" s="24"/>
      <c r="ALP123" s="24"/>
      <c r="ALQ123" s="24"/>
      <c r="ALR123" s="24"/>
      <c r="ALS123" s="24"/>
      <c r="ALT123" s="24"/>
      <c r="ALU123" s="24"/>
      <c r="ALV123" s="24"/>
      <c r="ALW123" s="24"/>
      <c r="ALX123" s="24"/>
      <c r="ALY123" s="24"/>
      <c r="ALZ123" s="24"/>
      <c r="AMA123" s="24"/>
      <c r="AMB123" s="24"/>
      <c r="AMC123" s="24"/>
    </row>
    <row r="124" spans="1:1017" s="59" customFormat="1" ht="33">
      <c r="A124" s="132" t="s">
        <v>326</v>
      </c>
      <c r="B124" s="133" t="s">
        <v>327</v>
      </c>
      <c r="C124" s="134" t="s">
        <v>328</v>
      </c>
      <c r="D124" s="133" t="s">
        <v>325</v>
      </c>
      <c r="E124" s="62" t="s">
        <v>116</v>
      </c>
      <c r="F124" s="112">
        <v>36</v>
      </c>
      <c r="G124" s="60">
        <v>1451.94</v>
      </c>
      <c r="H124" s="83">
        <f t="shared" si="53"/>
        <v>0.21229999999999999</v>
      </c>
      <c r="I124" s="60">
        <f t="shared" si="54"/>
        <v>1760.19</v>
      </c>
      <c r="J124" s="60">
        <f t="shared" si="55"/>
        <v>52269.84</v>
      </c>
      <c r="K124" s="60">
        <f t="shared" si="56"/>
        <v>63366.84</v>
      </c>
      <c r="L124" s="58"/>
      <c r="M124" s="24"/>
      <c r="N124" s="24"/>
      <c r="O124" s="24"/>
      <c r="P124" s="24"/>
      <c r="Q124" s="24"/>
      <c r="R124" s="24"/>
      <c r="S124" s="24"/>
      <c r="T124" s="24"/>
      <c r="U124" s="24"/>
      <c r="V124" s="24"/>
      <c r="W124" s="24"/>
      <c r="X124" s="24"/>
      <c r="Y124" s="24"/>
      <c r="Z124" s="24"/>
      <c r="AA124" s="24"/>
      <c r="AB124" s="24"/>
      <c r="AC124" s="24"/>
      <c r="AD124" s="24"/>
      <c r="AE124" s="24"/>
      <c r="AF124" s="24"/>
      <c r="AG124" s="24"/>
      <c r="AH124" s="24"/>
      <c r="AI124" s="24"/>
      <c r="AJ124" s="24"/>
      <c r="AK124" s="24"/>
      <c r="AL124" s="24"/>
      <c r="AM124" s="24"/>
      <c r="AN124" s="24"/>
      <c r="AO124" s="24"/>
      <c r="AP124" s="24"/>
      <c r="AQ124" s="24"/>
      <c r="AR124" s="24"/>
      <c r="AS124" s="24"/>
      <c r="AT124" s="24"/>
      <c r="AU124" s="24"/>
      <c r="AV124" s="24"/>
      <c r="AW124" s="24"/>
      <c r="AX124" s="24"/>
      <c r="AY124" s="24"/>
      <c r="AZ124" s="24"/>
      <c r="BA124" s="24"/>
      <c r="BB124" s="24"/>
      <c r="BC124" s="24"/>
      <c r="BD124" s="24"/>
      <c r="BE124" s="24"/>
      <c r="BF124" s="24"/>
      <c r="BG124" s="24"/>
      <c r="BH124" s="24"/>
      <c r="BI124" s="24"/>
      <c r="BJ124" s="24"/>
      <c r="BK124" s="24"/>
      <c r="BL124" s="24"/>
      <c r="BM124" s="24"/>
      <c r="BN124" s="24"/>
      <c r="BO124" s="24"/>
      <c r="BP124" s="24"/>
      <c r="BQ124" s="24"/>
      <c r="BR124" s="24"/>
      <c r="BS124" s="24"/>
      <c r="BT124" s="24"/>
      <c r="BU124" s="24"/>
      <c r="BV124" s="24"/>
      <c r="BW124" s="24"/>
      <c r="BX124" s="24"/>
      <c r="BY124" s="24"/>
      <c r="BZ124" s="24"/>
      <c r="CA124" s="24"/>
      <c r="CB124" s="24"/>
      <c r="CC124" s="24"/>
      <c r="CD124" s="24"/>
      <c r="CE124" s="24"/>
      <c r="CF124" s="24"/>
      <c r="CG124" s="24"/>
      <c r="CH124" s="24"/>
      <c r="CI124" s="24"/>
      <c r="CJ124" s="24"/>
      <c r="CK124" s="24"/>
      <c r="CL124" s="24"/>
      <c r="CM124" s="24"/>
      <c r="CN124" s="24"/>
      <c r="CO124" s="24"/>
      <c r="CP124" s="24"/>
      <c r="CQ124" s="24"/>
      <c r="CR124" s="24"/>
      <c r="CS124" s="24"/>
      <c r="CT124" s="24"/>
      <c r="CU124" s="24"/>
      <c r="CV124" s="24"/>
      <c r="CW124" s="24"/>
      <c r="CX124" s="24"/>
      <c r="CY124" s="24"/>
      <c r="CZ124" s="24"/>
      <c r="DA124" s="24"/>
      <c r="DB124" s="24"/>
      <c r="DC124" s="24"/>
      <c r="DD124" s="24"/>
      <c r="DE124" s="24"/>
      <c r="DF124" s="24"/>
      <c r="DG124" s="24"/>
      <c r="DH124" s="24"/>
      <c r="DI124" s="24"/>
      <c r="DJ124" s="24"/>
      <c r="DK124" s="24"/>
      <c r="DL124" s="24"/>
      <c r="DM124" s="24"/>
      <c r="DN124" s="24"/>
      <c r="DO124" s="24"/>
      <c r="DP124" s="24"/>
      <c r="DQ124" s="24"/>
      <c r="DR124" s="24"/>
      <c r="DS124" s="24"/>
      <c r="DT124" s="24"/>
      <c r="DU124" s="24"/>
      <c r="DV124" s="24"/>
      <c r="DW124" s="24"/>
      <c r="DX124" s="24"/>
      <c r="DY124" s="24"/>
      <c r="DZ124" s="24"/>
      <c r="EA124" s="24"/>
      <c r="EB124" s="24"/>
      <c r="EC124" s="24"/>
      <c r="ED124" s="24"/>
      <c r="EE124" s="24"/>
      <c r="EF124" s="24"/>
      <c r="EG124" s="24"/>
      <c r="EH124" s="24"/>
      <c r="EI124" s="24"/>
      <c r="EJ124" s="24"/>
      <c r="EK124" s="24"/>
      <c r="EL124" s="24"/>
      <c r="EM124" s="24"/>
      <c r="EN124" s="24"/>
      <c r="EO124" s="24"/>
      <c r="EP124" s="24"/>
      <c r="EQ124" s="24"/>
      <c r="ER124" s="24"/>
      <c r="ES124" s="24"/>
      <c r="ET124" s="24"/>
      <c r="EU124" s="24"/>
      <c r="EV124" s="24"/>
      <c r="EW124" s="24"/>
      <c r="EX124" s="24"/>
      <c r="EY124" s="24"/>
      <c r="EZ124" s="24"/>
      <c r="FA124" s="24"/>
      <c r="FB124" s="24"/>
      <c r="FC124" s="24"/>
      <c r="FD124" s="24"/>
      <c r="FE124" s="24"/>
      <c r="FF124" s="24"/>
      <c r="FG124" s="24"/>
      <c r="FH124" s="24"/>
      <c r="FI124" s="24"/>
      <c r="FJ124" s="24"/>
      <c r="FK124" s="24"/>
      <c r="FL124" s="24"/>
      <c r="FM124" s="24"/>
      <c r="FN124" s="24"/>
      <c r="FO124" s="24"/>
      <c r="FP124" s="24"/>
      <c r="FQ124" s="24"/>
      <c r="FR124" s="24"/>
      <c r="FS124" s="24"/>
      <c r="FT124" s="24"/>
      <c r="FU124" s="24"/>
      <c r="FV124" s="24"/>
      <c r="FW124" s="24"/>
      <c r="FX124" s="24"/>
      <c r="FY124" s="24"/>
      <c r="FZ124" s="24"/>
      <c r="GA124" s="24"/>
      <c r="GB124" s="24"/>
      <c r="GC124" s="24"/>
      <c r="GD124" s="24"/>
      <c r="GE124" s="24"/>
      <c r="GF124" s="24"/>
      <c r="GG124" s="24"/>
      <c r="GH124" s="24"/>
      <c r="GI124" s="24"/>
      <c r="GJ124" s="24"/>
      <c r="GK124" s="24"/>
      <c r="GL124" s="24"/>
      <c r="GM124" s="24"/>
      <c r="GN124" s="24"/>
      <c r="GO124" s="24"/>
      <c r="GP124" s="24"/>
      <c r="GQ124" s="24"/>
      <c r="GR124" s="24"/>
      <c r="GS124" s="24"/>
      <c r="GT124" s="24"/>
      <c r="GU124" s="24"/>
      <c r="GV124" s="24"/>
      <c r="GW124" s="24"/>
      <c r="GX124" s="24"/>
      <c r="GY124" s="24"/>
      <c r="GZ124" s="24"/>
      <c r="HA124" s="24"/>
      <c r="HB124" s="24"/>
      <c r="HC124" s="24"/>
      <c r="HD124" s="24"/>
      <c r="HE124" s="24"/>
      <c r="HF124" s="24"/>
      <c r="HG124" s="24"/>
      <c r="HH124" s="24"/>
      <c r="HI124" s="24"/>
      <c r="HJ124" s="24"/>
      <c r="HK124" s="24"/>
      <c r="HL124" s="24"/>
      <c r="HM124" s="24"/>
      <c r="HN124" s="24"/>
      <c r="HO124" s="24"/>
      <c r="HP124" s="24"/>
      <c r="HQ124" s="24"/>
      <c r="HR124" s="24"/>
      <c r="HS124" s="24"/>
      <c r="HT124" s="24"/>
      <c r="HU124" s="24"/>
      <c r="HV124" s="24"/>
      <c r="HW124" s="24"/>
      <c r="HX124" s="24"/>
      <c r="HY124" s="24"/>
      <c r="HZ124" s="24"/>
      <c r="IA124" s="24"/>
      <c r="IB124" s="24"/>
      <c r="IC124" s="24"/>
      <c r="ID124" s="24"/>
      <c r="IE124" s="24"/>
      <c r="IF124" s="24"/>
      <c r="IG124" s="24"/>
      <c r="IH124" s="24"/>
      <c r="II124" s="24"/>
      <c r="IJ124" s="24"/>
      <c r="IK124" s="24"/>
      <c r="IL124" s="24"/>
      <c r="IM124" s="24"/>
      <c r="IN124" s="24"/>
      <c r="IO124" s="24"/>
      <c r="IP124" s="24"/>
      <c r="IQ124" s="24"/>
      <c r="IR124" s="24"/>
      <c r="IS124" s="24"/>
      <c r="IT124" s="24"/>
      <c r="IU124" s="24"/>
      <c r="IV124" s="24"/>
      <c r="IW124" s="24"/>
      <c r="IX124" s="24"/>
      <c r="IY124" s="24"/>
      <c r="IZ124" s="24"/>
      <c r="JA124" s="24"/>
      <c r="JB124" s="24"/>
      <c r="JC124" s="24"/>
      <c r="JD124" s="24"/>
      <c r="JE124" s="24"/>
      <c r="JF124" s="24"/>
      <c r="JG124" s="24"/>
      <c r="JH124" s="24"/>
      <c r="JI124" s="24"/>
      <c r="JJ124" s="24"/>
      <c r="JK124" s="24"/>
      <c r="JL124" s="24"/>
      <c r="JM124" s="24"/>
      <c r="JN124" s="24"/>
      <c r="JO124" s="24"/>
      <c r="JP124" s="24"/>
      <c r="JQ124" s="24"/>
      <c r="JR124" s="24"/>
      <c r="JS124" s="24"/>
      <c r="JT124" s="24"/>
      <c r="JU124" s="24"/>
      <c r="JV124" s="24"/>
      <c r="JW124" s="24"/>
      <c r="JX124" s="24"/>
      <c r="JY124" s="24"/>
      <c r="JZ124" s="24"/>
      <c r="KA124" s="24"/>
      <c r="KB124" s="24"/>
      <c r="KC124" s="24"/>
      <c r="KD124" s="24"/>
      <c r="KE124" s="24"/>
      <c r="KF124" s="24"/>
      <c r="KG124" s="24"/>
      <c r="KH124" s="24"/>
      <c r="KI124" s="24"/>
      <c r="KJ124" s="24"/>
      <c r="KK124" s="24"/>
      <c r="KL124" s="24"/>
      <c r="KM124" s="24"/>
      <c r="KN124" s="24"/>
      <c r="KO124" s="24"/>
      <c r="KP124" s="24"/>
      <c r="KQ124" s="24"/>
      <c r="KR124" s="24"/>
      <c r="KS124" s="24"/>
      <c r="KT124" s="24"/>
      <c r="KU124" s="24"/>
      <c r="KV124" s="24"/>
      <c r="KW124" s="24"/>
      <c r="KX124" s="24"/>
      <c r="KY124" s="24"/>
      <c r="KZ124" s="24"/>
      <c r="LA124" s="24"/>
      <c r="LB124" s="24"/>
      <c r="LC124" s="24"/>
      <c r="LD124" s="24"/>
      <c r="LE124" s="24"/>
      <c r="LF124" s="24"/>
      <c r="LG124" s="24"/>
      <c r="LH124" s="24"/>
      <c r="LI124" s="24"/>
      <c r="LJ124" s="24"/>
      <c r="LK124" s="24"/>
      <c r="LL124" s="24"/>
      <c r="LM124" s="24"/>
      <c r="LN124" s="24"/>
      <c r="LO124" s="24"/>
      <c r="LP124" s="24"/>
      <c r="LQ124" s="24"/>
      <c r="LR124" s="24"/>
      <c r="LS124" s="24"/>
      <c r="LT124" s="24"/>
      <c r="LU124" s="24"/>
      <c r="LV124" s="24"/>
      <c r="LW124" s="24"/>
      <c r="LX124" s="24"/>
      <c r="LY124" s="24"/>
      <c r="LZ124" s="24"/>
      <c r="MA124" s="24"/>
      <c r="MB124" s="24"/>
      <c r="MC124" s="24"/>
      <c r="MD124" s="24"/>
      <c r="ME124" s="24"/>
      <c r="MF124" s="24"/>
      <c r="MG124" s="24"/>
      <c r="MH124" s="24"/>
      <c r="MI124" s="24"/>
      <c r="MJ124" s="24"/>
      <c r="MK124" s="24"/>
      <c r="ML124" s="24"/>
      <c r="MM124" s="24"/>
      <c r="MN124" s="24"/>
      <c r="MO124" s="24"/>
      <c r="MP124" s="24"/>
      <c r="MQ124" s="24"/>
      <c r="MR124" s="24"/>
      <c r="MS124" s="24"/>
      <c r="MT124" s="24"/>
      <c r="MU124" s="24"/>
      <c r="MV124" s="24"/>
      <c r="MW124" s="24"/>
      <c r="MX124" s="24"/>
      <c r="MY124" s="24"/>
      <c r="MZ124" s="24"/>
      <c r="NA124" s="24"/>
      <c r="NB124" s="24"/>
      <c r="NC124" s="24"/>
      <c r="ND124" s="24"/>
      <c r="NE124" s="24"/>
      <c r="NF124" s="24"/>
      <c r="NG124" s="24"/>
      <c r="NH124" s="24"/>
      <c r="NI124" s="24"/>
      <c r="NJ124" s="24"/>
      <c r="NK124" s="24"/>
      <c r="NL124" s="24"/>
      <c r="NM124" s="24"/>
      <c r="NN124" s="24"/>
      <c r="NO124" s="24"/>
      <c r="NP124" s="24"/>
      <c r="NQ124" s="24"/>
      <c r="NR124" s="24"/>
      <c r="NS124" s="24"/>
      <c r="NT124" s="24"/>
      <c r="NU124" s="24"/>
      <c r="NV124" s="24"/>
      <c r="NW124" s="24"/>
      <c r="NX124" s="24"/>
      <c r="NY124" s="24"/>
      <c r="NZ124" s="24"/>
      <c r="OA124" s="24"/>
      <c r="OB124" s="24"/>
      <c r="OC124" s="24"/>
      <c r="OD124" s="24"/>
      <c r="OE124" s="24"/>
      <c r="OF124" s="24"/>
      <c r="OG124" s="24"/>
      <c r="OH124" s="24"/>
      <c r="OI124" s="24"/>
      <c r="OJ124" s="24"/>
      <c r="OK124" s="24"/>
      <c r="OL124" s="24"/>
      <c r="OM124" s="24"/>
      <c r="ON124" s="24"/>
      <c r="OO124" s="24"/>
      <c r="OP124" s="24"/>
      <c r="OQ124" s="24"/>
      <c r="OR124" s="24"/>
      <c r="OS124" s="24"/>
      <c r="OT124" s="24"/>
      <c r="OU124" s="24"/>
      <c r="OV124" s="24"/>
      <c r="OW124" s="24"/>
      <c r="OX124" s="24"/>
      <c r="OY124" s="24"/>
      <c r="OZ124" s="24"/>
      <c r="PA124" s="24"/>
      <c r="PB124" s="24"/>
      <c r="PC124" s="24"/>
      <c r="PD124" s="24"/>
      <c r="PE124" s="24"/>
      <c r="PF124" s="24"/>
      <c r="PG124" s="24"/>
      <c r="PH124" s="24"/>
      <c r="PI124" s="24"/>
      <c r="PJ124" s="24"/>
      <c r="PK124" s="24"/>
      <c r="PL124" s="24"/>
      <c r="PM124" s="24"/>
      <c r="PN124" s="24"/>
      <c r="PO124" s="24"/>
      <c r="PP124" s="24"/>
      <c r="PQ124" s="24"/>
      <c r="PR124" s="24"/>
      <c r="PS124" s="24"/>
      <c r="PT124" s="24"/>
      <c r="PU124" s="24"/>
      <c r="PV124" s="24"/>
      <c r="PW124" s="24"/>
      <c r="PX124" s="24"/>
      <c r="PY124" s="24"/>
      <c r="PZ124" s="24"/>
      <c r="QA124" s="24"/>
      <c r="QB124" s="24"/>
      <c r="QC124" s="24"/>
      <c r="QD124" s="24"/>
      <c r="QE124" s="24"/>
      <c r="QF124" s="24"/>
      <c r="QG124" s="24"/>
      <c r="QH124" s="24"/>
      <c r="QI124" s="24"/>
      <c r="QJ124" s="24"/>
      <c r="QK124" s="24"/>
      <c r="QL124" s="24"/>
      <c r="QM124" s="24"/>
      <c r="QN124" s="24"/>
      <c r="QO124" s="24"/>
      <c r="QP124" s="24"/>
      <c r="QQ124" s="24"/>
      <c r="QR124" s="24"/>
      <c r="QS124" s="24"/>
      <c r="QT124" s="24"/>
      <c r="QU124" s="24"/>
      <c r="QV124" s="24"/>
      <c r="QW124" s="24"/>
      <c r="QX124" s="24"/>
      <c r="QY124" s="24"/>
      <c r="QZ124" s="24"/>
      <c r="RA124" s="24"/>
      <c r="RB124" s="24"/>
      <c r="RC124" s="24"/>
      <c r="RD124" s="24"/>
      <c r="RE124" s="24"/>
      <c r="RF124" s="24"/>
      <c r="RG124" s="24"/>
      <c r="RH124" s="24"/>
      <c r="RI124" s="24"/>
      <c r="RJ124" s="24"/>
      <c r="RK124" s="24"/>
      <c r="RL124" s="24"/>
      <c r="RM124" s="24"/>
      <c r="RN124" s="24"/>
      <c r="RO124" s="24"/>
      <c r="RP124" s="24"/>
      <c r="RQ124" s="24"/>
      <c r="RR124" s="24"/>
      <c r="RS124" s="24"/>
      <c r="RT124" s="24"/>
      <c r="RU124" s="24"/>
      <c r="RV124" s="24"/>
      <c r="RW124" s="24"/>
      <c r="RX124" s="24"/>
      <c r="RY124" s="24"/>
      <c r="RZ124" s="24"/>
      <c r="SA124" s="24"/>
      <c r="SB124" s="24"/>
      <c r="SC124" s="24"/>
      <c r="SD124" s="24"/>
      <c r="SE124" s="24"/>
      <c r="SF124" s="24"/>
      <c r="SG124" s="24"/>
      <c r="SH124" s="24"/>
      <c r="SI124" s="24"/>
      <c r="SJ124" s="24"/>
      <c r="SK124" s="24"/>
      <c r="SL124" s="24"/>
      <c r="SM124" s="24"/>
      <c r="SN124" s="24"/>
      <c r="SO124" s="24"/>
      <c r="SP124" s="24"/>
      <c r="SQ124" s="24"/>
      <c r="SR124" s="24"/>
      <c r="SS124" s="24"/>
      <c r="ST124" s="24"/>
      <c r="SU124" s="24"/>
      <c r="SV124" s="24"/>
      <c r="SW124" s="24"/>
      <c r="SX124" s="24"/>
      <c r="SY124" s="24"/>
      <c r="SZ124" s="24"/>
      <c r="TA124" s="24"/>
      <c r="TB124" s="24"/>
      <c r="TC124" s="24"/>
      <c r="TD124" s="24"/>
      <c r="TE124" s="24"/>
      <c r="TF124" s="24"/>
      <c r="TG124" s="24"/>
      <c r="TH124" s="24"/>
      <c r="TI124" s="24"/>
      <c r="TJ124" s="24"/>
      <c r="TK124" s="24"/>
      <c r="TL124" s="24"/>
      <c r="TM124" s="24"/>
      <c r="TN124" s="24"/>
      <c r="TO124" s="24"/>
      <c r="TP124" s="24"/>
      <c r="TQ124" s="24"/>
      <c r="TR124" s="24"/>
      <c r="TS124" s="24"/>
      <c r="TT124" s="24"/>
      <c r="TU124" s="24"/>
      <c r="TV124" s="24"/>
      <c r="TW124" s="24"/>
      <c r="TX124" s="24"/>
      <c r="TY124" s="24"/>
      <c r="TZ124" s="24"/>
      <c r="UA124" s="24"/>
      <c r="UB124" s="24"/>
      <c r="UC124" s="24"/>
      <c r="UD124" s="24"/>
      <c r="UE124" s="24"/>
      <c r="UF124" s="24"/>
      <c r="UG124" s="24"/>
      <c r="UH124" s="24"/>
      <c r="UI124" s="24"/>
      <c r="UJ124" s="24"/>
      <c r="UK124" s="24"/>
      <c r="UL124" s="24"/>
      <c r="UM124" s="24"/>
      <c r="UN124" s="24"/>
      <c r="UO124" s="24"/>
      <c r="UP124" s="24"/>
      <c r="UQ124" s="24"/>
      <c r="UR124" s="24"/>
      <c r="US124" s="24"/>
      <c r="UT124" s="24"/>
      <c r="UU124" s="24"/>
      <c r="UV124" s="24"/>
      <c r="UW124" s="24"/>
      <c r="UX124" s="24"/>
      <c r="UY124" s="24"/>
      <c r="UZ124" s="24"/>
      <c r="VA124" s="24"/>
      <c r="VB124" s="24"/>
      <c r="VC124" s="24"/>
      <c r="VD124" s="24"/>
      <c r="VE124" s="24"/>
      <c r="VF124" s="24"/>
      <c r="VG124" s="24"/>
      <c r="VH124" s="24"/>
      <c r="VI124" s="24"/>
      <c r="VJ124" s="24"/>
      <c r="VK124" s="24"/>
      <c r="VL124" s="24"/>
      <c r="VM124" s="24"/>
      <c r="VN124" s="24"/>
      <c r="VO124" s="24"/>
      <c r="VP124" s="24"/>
      <c r="VQ124" s="24"/>
      <c r="VR124" s="24"/>
      <c r="VS124" s="24"/>
      <c r="VT124" s="24"/>
      <c r="VU124" s="24"/>
      <c r="VV124" s="24"/>
      <c r="VW124" s="24"/>
      <c r="VX124" s="24"/>
      <c r="VY124" s="24"/>
      <c r="VZ124" s="24"/>
      <c r="WA124" s="24"/>
      <c r="WB124" s="24"/>
      <c r="WC124" s="24"/>
      <c r="WD124" s="24"/>
      <c r="WE124" s="24"/>
      <c r="WF124" s="24"/>
      <c r="WG124" s="24"/>
      <c r="WH124" s="24"/>
      <c r="WI124" s="24"/>
      <c r="WJ124" s="24"/>
      <c r="WK124" s="24"/>
      <c r="WL124" s="24"/>
      <c r="WM124" s="24"/>
      <c r="WN124" s="24"/>
      <c r="WO124" s="24"/>
      <c r="WP124" s="24"/>
      <c r="WQ124" s="24"/>
      <c r="WR124" s="24"/>
      <c r="WS124" s="24"/>
      <c r="WT124" s="24"/>
      <c r="WU124" s="24"/>
      <c r="WV124" s="24"/>
      <c r="WW124" s="24"/>
      <c r="WX124" s="24"/>
      <c r="WY124" s="24"/>
      <c r="WZ124" s="24"/>
      <c r="XA124" s="24"/>
      <c r="XB124" s="24"/>
      <c r="XC124" s="24"/>
      <c r="XD124" s="24"/>
      <c r="XE124" s="24"/>
      <c r="XF124" s="24"/>
      <c r="XG124" s="24"/>
      <c r="XH124" s="24"/>
      <c r="XI124" s="24"/>
      <c r="XJ124" s="24"/>
      <c r="XK124" s="24"/>
      <c r="XL124" s="24"/>
      <c r="XM124" s="24"/>
      <c r="XN124" s="24"/>
      <c r="XO124" s="24"/>
      <c r="XP124" s="24"/>
      <c r="XQ124" s="24"/>
      <c r="XR124" s="24"/>
      <c r="XS124" s="24"/>
      <c r="XT124" s="24"/>
      <c r="XU124" s="24"/>
      <c r="XV124" s="24"/>
      <c r="XW124" s="24"/>
      <c r="XX124" s="24"/>
      <c r="XY124" s="24"/>
      <c r="XZ124" s="24"/>
      <c r="YA124" s="24"/>
      <c r="YB124" s="24"/>
      <c r="YC124" s="24"/>
      <c r="YD124" s="24"/>
      <c r="YE124" s="24"/>
      <c r="YF124" s="24"/>
      <c r="YG124" s="24"/>
      <c r="YH124" s="24"/>
      <c r="YI124" s="24"/>
      <c r="YJ124" s="24"/>
      <c r="YK124" s="24"/>
      <c r="YL124" s="24"/>
      <c r="YM124" s="24"/>
      <c r="YN124" s="24"/>
      <c r="YO124" s="24"/>
      <c r="YP124" s="24"/>
      <c r="YQ124" s="24"/>
      <c r="YR124" s="24"/>
      <c r="YS124" s="24"/>
      <c r="YT124" s="24"/>
      <c r="YU124" s="24"/>
      <c r="YV124" s="24"/>
      <c r="YW124" s="24"/>
      <c r="YX124" s="24"/>
      <c r="YY124" s="24"/>
      <c r="YZ124" s="24"/>
      <c r="ZA124" s="24"/>
      <c r="ZB124" s="24"/>
      <c r="ZC124" s="24"/>
      <c r="ZD124" s="24"/>
      <c r="ZE124" s="24"/>
      <c r="ZF124" s="24"/>
      <c r="ZG124" s="24"/>
      <c r="ZH124" s="24"/>
      <c r="ZI124" s="24"/>
      <c r="ZJ124" s="24"/>
      <c r="ZK124" s="24"/>
      <c r="ZL124" s="24"/>
      <c r="ZM124" s="24"/>
      <c r="ZN124" s="24"/>
      <c r="ZO124" s="24"/>
      <c r="ZP124" s="24"/>
      <c r="ZQ124" s="24"/>
      <c r="ZR124" s="24"/>
      <c r="ZS124" s="24"/>
      <c r="ZT124" s="24"/>
      <c r="ZU124" s="24"/>
      <c r="ZV124" s="24"/>
      <c r="ZW124" s="24"/>
      <c r="ZX124" s="24"/>
      <c r="ZY124" s="24"/>
      <c r="ZZ124" s="24"/>
      <c r="AAA124" s="24"/>
      <c r="AAB124" s="24"/>
      <c r="AAC124" s="24"/>
      <c r="AAD124" s="24"/>
      <c r="AAE124" s="24"/>
      <c r="AAF124" s="24"/>
      <c r="AAG124" s="24"/>
      <c r="AAH124" s="24"/>
      <c r="AAI124" s="24"/>
      <c r="AAJ124" s="24"/>
      <c r="AAK124" s="24"/>
      <c r="AAL124" s="24"/>
      <c r="AAM124" s="24"/>
      <c r="AAN124" s="24"/>
      <c r="AAO124" s="24"/>
      <c r="AAP124" s="24"/>
      <c r="AAQ124" s="24"/>
      <c r="AAR124" s="24"/>
      <c r="AAS124" s="24"/>
      <c r="AAT124" s="24"/>
      <c r="AAU124" s="24"/>
      <c r="AAV124" s="24"/>
      <c r="AAW124" s="24"/>
      <c r="AAX124" s="24"/>
      <c r="AAY124" s="24"/>
      <c r="AAZ124" s="24"/>
      <c r="ABA124" s="24"/>
      <c r="ABB124" s="24"/>
      <c r="ABC124" s="24"/>
      <c r="ABD124" s="24"/>
      <c r="ABE124" s="24"/>
      <c r="ABF124" s="24"/>
      <c r="ABG124" s="24"/>
      <c r="ABH124" s="24"/>
      <c r="ABI124" s="24"/>
      <c r="ABJ124" s="24"/>
      <c r="ABK124" s="24"/>
      <c r="ABL124" s="24"/>
      <c r="ABM124" s="24"/>
      <c r="ABN124" s="24"/>
      <c r="ABO124" s="24"/>
      <c r="ABP124" s="24"/>
      <c r="ABQ124" s="24"/>
      <c r="ABR124" s="24"/>
      <c r="ABS124" s="24"/>
      <c r="ABT124" s="24"/>
      <c r="ABU124" s="24"/>
      <c r="ABV124" s="24"/>
      <c r="ABW124" s="24"/>
      <c r="ABX124" s="24"/>
      <c r="ABY124" s="24"/>
      <c r="ABZ124" s="24"/>
      <c r="ACA124" s="24"/>
      <c r="ACB124" s="24"/>
      <c r="ACC124" s="24"/>
      <c r="ACD124" s="24"/>
      <c r="ACE124" s="24"/>
      <c r="ACF124" s="24"/>
      <c r="ACG124" s="24"/>
      <c r="ACH124" s="24"/>
      <c r="ACI124" s="24"/>
      <c r="ACJ124" s="24"/>
      <c r="ACK124" s="24"/>
      <c r="ACL124" s="24"/>
      <c r="ACM124" s="24"/>
      <c r="ACN124" s="24"/>
      <c r="ACO124" s="24"/>
      <c r="ACP124" s="24"/>
      <c r="ACQ124" s="24"/>
      <c r="ACR124" s="24"/>
      <c r="ACS124" s="24"/>
      <c r="ACT124" s="24"/>
      <c r="ACU124" s="24"/>
      <c r="ACV124" s="24"/>
      <c r="ACW124" s="24"/>
      <c r="ACX124" s="24"/>
      <c r="ACY124" s="24"/>
      <c r="ACZ124" s="24"/>
      <c r="ADA124" s="24"/>
      <c r="ADB124" s="24"/>
      <c r="ADC124" s="24"/>
      <c r="ADD124" s="24"/>
      <c r="ADE124" s="24"/>
      <c r="ADF124" s="24"/>
      <c r="ADG124" s="24"/>
      <c r="ADH124" s="24"/>
      <c r="ADI124" s="24"/>
      <c r="ADJ124" s="24"/>
      <c r="ADK124" s="24"/>
      <c r="ADL124" s="24"/>
      <c r="ADM124" s="24"/>
      <c r="ADN124" s="24"/>
      <c r="ADO124" s="24"/>
      <c r="ADP124" s="24"/>
      <c r="ADQ124" s="24"/>
      <c r="ADR124" s="24"/>
      <c r="ADS124" s="24"/>
      <c r="ADT124" s="24"/>
      <c r="ADU124" s="24"/>
      <c r="ADV124" s="24"/>
      <c r="ADW124" s="24"/>
      <c r="ADX124" s="24"/>
      <c r="ADY124" s="24"/>
      <c r="ADZ124" s="24"/>
      <c r="AEA124" s="24"/>
      <c r="AEB124" s="24"/>
      <c r="AEC124" s="24"/>
      <c r="AED124" s="24"/>
      <c r="AEE124" s="24"/>
      <c r="AEF124" s="24"/>
      <c r="AEG124" s="24"/>
      <c r="AEH124" s="24"/>
      <c r="AEI124" s="24"/>
      <c r="AEJ124" s="24"/>
      <c r="AEK124" s="24"/>
      <c r="AEL124" s="24"/>
      <c r="AEM124" s="24"/>
      <c r="AEN124" s="24"/>
      <c r="AEO124" s="24"/>
      <c r="AEP124" s="24"/>
      <c r="AEQ124" s="24"/>
      <c r="AER124" s="24"/>
      <c r="AES124" s="24"/>
      <c r="AET124" s="24"/>
      <c r="AEU124" s="24"/>
      <c r="AEV124" s="24"/>
      <c r="AEW124" s="24"/>
      <c r="AEX124" s="24"/>
      <c r="AEY124" s="24"/>
      <c r="AEZ124" s="24"/>
      <c r="AFA124" s="24"/>
      <c r="AFB124" s="24"/>
      <c r="AFC124" s="24"/>
      <c r="AFD124" s="24"/>
      <c r="AFE124" s="24"/>
      <c r="AFF124" s="24"/>
      <c r="AFG124" s="24"/>
      <c r="AFH124" s="24"/>
      <c r="AFI124" s="24"/>
      <c r="AFJ124" s="24"/>
      <c r="AFK124" s="24"/>
      <c r="AFL124" s="24"/>
      <c r="AFM124" s="24"/>
      <c r="AFN124" s="24"/>
      <c r="AFO124" s="24"/>
      <c r="AFP124" s="24"/>
      <c r="AFQ124" s="24"/>
      <c r="AFR124" s="24"/>
      <c r="AFS124" s="24"/>
      <c r="AFT124" s="24"/>
      <c r="AFU124" s="24"/>
      <c r="AFV124" s="24"/>
      <c r="AFW124" s="24"/>
      <c r="AFX124" s="24"/>
      <c r="AFY124" s="24"/>
      <c r="AFZ124" s="24"/>
      <c r="AGA124" s="24"/>
      <c r="AGB124" s="24"/>
      <c r="AGC124" s="24"/>
      <c r="AGD124" s="24"/>
      <c r="AGE124" s="24"/>
      <c r="AGF124" s="24"/>
      <c r="AGG124" s="24"/>
      <c r="AGH124" s="24"/>
      <c r="AGI124" s="24"/>
      <c r="AGJ124" s="24"/>
      <c r="AGK124" s="24"/>
      <c r="AGL124" s="24"/>
      <c r="AGM124" s="24"/>
      <c r="AGN124" s="24"/>
      <c r="AGO124" s="24"/>
      <c r="AGP124" s="24"/>
      <c r="AGQ124" s="24"/>
      <c r="AGR124" s="24"/>
      <c r="AGS124" s="24"/>
      <c r="AGT124" s="24"/>
      <c r="AGU124" s="24"/>
      <c r="AGV124" s="24"/>
      <c r="AGW124" s="24"/>
      <c r="AGX124" s="24"/>
      <c r="AGY124" s="24"/>
      <c r="AGZ124" s="24"/>
      <c r="AHA124" s="24"/>
      <c r="AHB124" s="24"/>
      <c r="AHC124" s="24"/>
      <c r="AHD124" s="24"/>
      <c r="AHE124" s="24"/>
      <c r="AHF124" s="24"/>
      <c r="AHG124" s="24"/>
      <c r="AHH124" s="24"/>
      <c r="AHI124" s="24"/>
      <c r="AHJ124" s="24"/>
      <c r="AHK124" s="24"/>
      <c r="AHL124" s="24"/>
      <c r="AHM124" s="24"/>
      <c r="AHN124" s="24"/>
      <c r="AHO124" s="24"/>
      <c r="AHP124" s="24"/>
      <c r="AHQ124" s="24"/>
      <c r="AHR124" s="24"/>
      <c r="AHS124" s="24"/>
      <c r="AHT124" s="24"/>
      <c r="AHU124" s="24"/>
      <c r="AHV124" s="24"/>
      <c r="AHW124" s="24"/>
      <c r="AHX124" s="24"/>
      <c r="AHY124" s="24"/>
      <c r="AHZ124" s="24"/>
      <c r="AIA124" s="24"/>
      <c r="AIB124" s="24"/>
      <c r="AIC124" s="24"/>
      <c r="AID124" s="24"/>
      <c r="AIE124" s="24"/>
      <c r="AIF124" s="24"/>
      <c r="AIG124" s="24"/>
      <c r="AIH124" s="24"/>
      <c r="AII124" s="24"/>
      <c r="AIJ124" s="24"/>
      <c r="AIK124" s="24"/>
      <c r="AIL124" s="24"/>
      <c r="AIM124" s="24"/>
      <c r="AIN124" s="24"/>
      <c r="AIO124" s="24"/>
      <c r="AIP124" s="24"/>
      <c r="AIQ124" s="24"/>
      <c r="AIR124" s="24"/>
      <c r="AIS124" s="24"/>
      <c r="AIT124" s="24"/>
      <c r="AIU124" s="24"/>
      <c r="AIV124" s="24"/>
      <c r="AIW124" s="24"/>
      <c r="AIX124" s="24"/>
      <c r="AIY124" s="24"/>
      <c r="AIZ124" s="24"/>
      <c r="AJA124" s="24"/>
      <c r="AJB124" s="24"/>
      <c r="AJC124" s="24"/>
      <c r="AJD124" s="24"/>
      <c r="AJE124" s="24"/>
      <c r="AJF124" s="24"/>
      <c r="AJG124" s="24"/>
      <c r="AJH124" s="24"/>
      <c r="AJI124" s="24"/>
      <c r="AJJ124" s="24"/>
      <c r="AJK124" s="24"/>
      <c r="AJL124" s="24"/>
      <c r="AJM124" s="24"/>
      <c r="AJN124" s="24"/>
      <c r="AJO124" s="24"/>
      <c r="AJP124" s="24"/>
      <c r="AJQ124" s="24"/>
      <c r="AJR124" s="24"/>
      <c r="AJS124" s="24"/>
      <c r="AJT124" s="24"/>
      <c r="AJU124" s="24"/>
      <c r="AJV124" s="24"/>
      <c r="AJW124" s="24"/>
      <c r="AJX124" s="24"/>
      <c r="AJY124" s="24"/>
      <c r="AJZ124" s="24"/>
      <c r="AKA124" s="24"/>
      <c r="AKB124" s="24"/>
      <c r="AKC124" s="24"/>
      <c r="AKD124" s="24"/>
      <c r="AKE124" s="24"/>
      <c r="AKF124" s="24"/>
      <c r="AKG124" s="24"/>
      <c r="AKH124" s="24"/>
      <c r="AKI124" s="24"/>
      <c r="AKJ124" s="24"/>
      <c r="AKK124" s="24"/>
      <c r="AKL124" s="24"/>
      <c r="AKM124" s="24"/>
      <c r="AKN124" s="24"/>
      <c r="AKO124" s="24"/>
      <c r="AKP124" s="24"/>
      <c r="AKQ124" s="24"/>
      <c r="AKR124" s="24"/>
      <c r="AKS124" s="24"/>
      <c r="AKT124" s="24"/>
      <c r="AKU124" s="24"/>
      <c r="AKV124" s="24"/>
      <c r="AKW124" s="24"/>
      <c r="AKX124" s="24"/>
      <c r="AKY124" s="24"/>
      <c r="AKZ124" s="24"/>
      <c r="ALA124" s="24"/>
      <c r="ALB124" s="24"/>
      <c r="ALC124" s="24"/>
      <c r="ALD124" s="24"/>
      <c r="ALE124" s="24"/>
      <c r="ALF124" s="24"/>
      <c r="ALG124" s="24"/>
      <c r="ALH124" s="24"/>
      <c r="ALI124" s="24"/>
      <c r="ALJ124" s="24"/>
      <c r="ALK124" s="24"/>
      <c r="ALL124" s="24"/>
      <c r="ALM124" s="24"/>
      <c r="ALN124" s="24"/>
      <c r="ALO124" s="24"/>
      <c r="ALP124" s="24"/>
      <c r="ALQ124" s="24"/>
      <c r="ALR124" s="24"/>
      <c r="ALS124" s="24"/>
      <c r="ALT124" s="24"/>
      <c r="ALU124" s="24"/>
      <c r="ALV124" s="24"/>
      <c r="ALW124" s="24"/>
      <c r="ALX124" s="24"/>
      <c r="ALY124" s="24"/>
      <c r="ALZ124" s="24"/>
      <c r="AMA124" s="24"/>
      <c r="AMB124" s="24"/>
      <c r="AMC124" s="24"/>
    </row>
    <row r="125" spans="1:1017" s="61" customFormat="1" ht="33">
      <c r="A125" s="132" t="s">
        <v>329</v>
      </c>
      <c r="B125" s="133" t="s">
        <v>330</v>
      </c>
      <c r="C125" s="134" t="s">
        <v>331</v>
      </c>
      <c r="D125" s="133" t="s">
        <v>325</v>
      </c>
      <c r="E125" s="62" t="s">
        <v>47</v>
      </c>
      <c r="F125" s="112">
        <v>1</v>
      </c>
      <c r="G125" s="60">
        <v>7988.87</v>
      </c>
      <c r="H125" s="83">
        <f t="shared" si="53"/>
        <v>0.21229999999999999</v>
      </c>
      <c r="I125" s="60">
        <f t="shared" si="54"/>
        <v>9684.91</v>
      </c>
      <c r="J125" s="60">
        <f t="shared" si="55"/>
        <v>7988.87</v>
      </c>
      <c r="K125" s="60">
        <f t="shared" si="56"/>
        <v>9684.91</v>
      </c>
      <c r="L125" s="58"/>
      <c r="M125" s="24"/>
      <c r="N125" s="24"/>
      <c r="O125" s="24"/>
      <c r="P125" s="24"/>
      <c r="Q125" s="24"/>
      <c r="R125" s="24"/>
      <c r="S125" s="24"/>
      <c r="T125" s="24"/>
      <c r="U125" s="24"/>
      <c r="V125" s="24"/>
      <c r="W125" s="24"/>
      <c r="X125" s="24"/>
      <c r="Y125" s="24"/>
      <c r="Z125" s="24"/>
      <c r="AA125" s="24"/>
      <c r="AB125" s="24"/>
      <c r="AC125" s="24"/>
      <c r="AD125" s="24"/>
      <c r="AE125" s="24"/>
      <c r="AF125" s="24"/>
      <c r="AG125" s="24"/>
      <c r="AH125" s="24"/>
      <c r="AI125" s="24"/>
      <c r="AJ125" s="24"/>
      <c r="AK125" s="24"/>
      <c r="AL125" s="24"/>
      <c r="AM125" s="24"/>
      <c r="AN125" s="24"/>
      <c r="AO125" s="24"/>
      <c r="AP125" s="24"/>
      <c r="AQ125" s="24"/>
      <c r="AR125" s="24"/>
      <c r="AS125" s="24"/>
      <c r="AT125" s="24"/>
      <c r="AU125" s="24"/>
      <c r="AV125" s="24"/>
      <c r="AW125" s="24"/>
      <c r="AX125" s="24"/>
      <c r="AY125" s="24"/>
      <c r="AZ125" s="24"/>
      <c r="BA125" s="24"/>
      <c r="BB125" s="24"/>
      <c r="BC125" s="24"/>
      <c r="BD125" s="24"/>
      <c r="BE125" s="24"/>
      <c r="BF125" s="24"/>
      <c r="BG125" s="24"/>
      <c r="BH125" s="24"/>
      <c r="BI125" s="24"/>
      <c r="BJ125" s="24"/>
      <c r="BK125" s="24"/>
      <c r="BL125" s="24"/>
      <c r="BM125" s="24"/>
      <c r="BN125" s="24"/>
      <c r="BO125" s="24"/>
      <c r="BP125" s="24"/>
      <c r="BQ125" s="24"/>
      <c r="BR125" s="24"/>
      <c r="BS125" s="24"/>
      <c r="BT125" s="24"/>
      <c r="BU125" s="24"/>
      <c r="BV125" s="24"/>
      <c r="BW125" s="24"/>
      <c r="BX125" s="24"/>
      <c r="BY125" s="24"/>
      <c r="BZ125" s="24"/>
      <c r="CA125" s="24"/>
      <c r="CB125" s="24"/>
      <c r="CC125" s="24"/>
      <c r="CD125" s="24"/>
      <c r="CE125" s="24"/>
      <c r="CF125" s="24"/>
      <c r="CG125" s="24"/>
      <c r="CH125" s="24"/>
      <c r="CI125" s="24"/>
      <c r="CJ125" s="24"/>
      <c r="CK125" s="24"/>
      <c r="CL125" s="24"/>
      <c r="CM125" s="24"/>
      <c r="CN125" s="24"/>
      <c r="CO125" s="24"/>
      <c r="CP125" s="24"/>
      <c r="CQ125" s="24"/>
      <c r="CR125" s="24"/>
      <c r="CS125" s="24"/>
      <c r="CT125" s="24"/>
      <c r="CU125" s="24"/>
      <c r="CV125" s="24"/>
      <c r="CW125" s="24"/>
      <c r="CX125" s="24"/>
      <c r="CY125" s="24"/>
      <c r="CZ125" s="24"/>
      <c r="DA125" s="24"/>
      <c r="DB125" s="24"/>
      <c r="DC125" s="24"/>
      <c r="DD125" s="24"/>
      <c r="DE125" s="24"/>
      <c r="DF125" s="24"/>
      <c r="DG125" s="24"/>
      <c r="DH125" s="24"/>
      <c r="DI125" s="24"/>
      <c r="DJ125" s="24"/>
      <c r="DK125" s="24"/>
      <c r="DL125" s="24"/>
      <c r="DM125" s="24"/>
      <c r="DN125" s="24"/>
      <c r="DO125" s="24"/>
      <c r="DP125" s="24"/>
      <c r="DQ125" s="24"/>
      <c r="DR125" s="24"/>
      <c r="DS125" s="24"/>
      <c r="DT125" s="24"/>
      <c r="DU125" s="24"/>
      <c r="DV125" s="24"/>
      <c r="DW125" s="24"/>
      <c r="DX125" s="24"/>
      <c r="DY125" s="24"/>
      <c r="DZ125" s="24"/>
      <c r="EA125" s="24"/>
      <c r="EB125" s="24"/>
      <c r="EC125" s="24"/>
      <c r="ED125" s="24"/>
      <c r="EE125" s="24"/>
      <c r="EF125" s="24"/>
      <c r="EG125" s="24"/>
      <c r="EH125" s="24"/>
      <c r="EI125" s="24"/>
      <c r="EJ125" s="24"/>
      <c r="EK125" s="24"/>
      <c r="EL125" s="24"/>
      <c r="EM125" s="24"/>
      <c r="EN125" s="24"/>
      <c r="EO125" s="24"/>
      <c r="EP125" s="24"/>
      <c r="EQ125" s="24"/>
      <c r="ER125" s="24"/>
      <c r="ES125" s="24"/>
      <c r="ET125" s="24"/>
      <c r="EU125" s="24"/>
      <c r="EV125" s="24"/>
      <c r="EW125" s="24"/>
      <c r="EX125" s="24"/>
      <c r="EY125" s="24"/>
      <c r="EZ125" s="24"/>
      <c r="FA125" s="24"/>
      <c r="FB125" s="24"/>
      <c r="FC125" s="24"/>
      <c r="FD125" s="24"/>
      <c r="FE125" s="24"/>
      <c r="FF125" s="24"/>
      <c r="FG125" s="24"/>
      <c r="FH125" s="24"/>
      <c r="FI125" s="24"/>
      <c r="FJ125" s="24"/>
      <c r="FK125" s="24"/>
      <c r="FL125" s="24"/>
      <c r="FM125" s="24"/>
      <c r="FN125" s="24"/>
      <c r="FO125" s="24"/>
      <c r="FP125" s="24"/>
      <c r="FQ125" s="24"/>
      <c r="FR125" s="24"/>
      <c r="FS125" s="24"/>
      <c r="FT125" s="24"/>
      <c r="FU125" s="24"/>
      <c r="FV125" s="24"/>
      <c r="FW125" s="24"/>
      <c r="FX125" s="24"/>
      <c r="FY125" s="24"/>
      <c r="FZ125" s="24"/>
      <c r="GA125" s="24"/>
      <c r="GB125" s="24"/>
      <c r="GC125" s="24"/>
      <c r="GD125" s="24"/>
      <c r="GE125" s="24"/>
      <c r="GF125" s="24"/>
      <c r="GG125" s="24"/>
      <c r="GH125" s="24"/>
      <c r="GI125" s="24"/>
      <c r="GJ125" s="24"/>
      <c r="GK125" s="24"/>
      <c r="GL125" s="24"/>
      <c r="GM125" s="24"/>
      <c r="GN125" s="24"/>
      <c r="GO125" s="24"/>
      <c r="GP125" s="24"/>
      <c r="GQ125" s="24"/>
      <c r="GR125" s="24"/>
      <c r="GS125" s="24"/>
      <c r="GT125" s="24"/>
      <c r="GU125" s="24"/>
      <c r="GV125" s="24"/>
      <c r="GW125" s="24"/>
      <c r="GX125" s="24"/>
      <c r="GY125" s="24"/>
      <c r="GZ125" s="24"/>
      <c r="HA125" s="24"/>
      <c r="HB125" s="24"/>
      <c r="HC125" s="24"/>
      <c r="HD125" s="24"/>
      <c r="HE125" s="24"/>
      <c r="HF125" s="24"/>
      <c r="HG125" s="24"/>
      <c r="HH125" s="24"/>
      <c r="HI125" s="24"/>
      <c r="HJ125" s="24"/>
      <c r="HK125" s="24"/>
      <c r="HL125" s="24"/>
      <c r="HM125" s="24"/>
      <c r="HN125" s="24"/>
      <c r="HO125" s="24"/>
      <c r="HP125" s="24"/>
      <c r="HQ125" s="24"/>
      <c r="HR125" s="24"/>
      <c r="HS125" s="24"/>
      <c r="HT125" s="24"/>
      <c r="HU125" s="24"/>
      <c r="HV125" s="24"/>
      <c r="HW125" s="24"/>
      <c r="HX125" s="24"/>
      <c r="HY125" s="24"/>
      <c r="HZ125" s="24"/>
      <c r="IA125" s="24"/>
      <c r="IB125" s="24"/>
      <c r="IC125" s="24"/>
      <c r="ID125" s="24"/>
      <c r="IE125" s="24"/>
      <c r="IF125" s="24"/>
      <c r="IG125" s="24"/>
      <c r="IH125" s="24"/>
      <c r="II125" s="24"/>
      <c r="IJ125" s="24"/>
      <c r="IK125" s="24"/>
      <c r="IL125" s="24"/>
      <c r="IM125" s="24"/>
      <c r="IN125" s="24"/>
      <c r="IO125" s="24"/>
      <c r="IP125" s="24"/>
      <c r="IQ125" s="24"/>
      <c r="IR125" s="24"/>
      <c r="IS125" s="24"/>
      <c r="IT125" s="24"/>
      <c r="IU125" s="24"/>
      <c r="IV125" s="24"/>
      <c r="IW125" s="24"/>
      <c r="IX125" s="24"/>
      <c r="IY125" s="24"/>
      <c r="IZ125" s="24"/>
      <c r="JA125" s="24"/>
      <c r="JB125" s="24"/>
      <c r="JC125" s="24"/>
      <c r="JD125" s="24"/>
      <c r="JE125" s="24"/>
      <c r="JF125" s="24"/>
      <c r="JG125" s="24"/>
      <c r="JH125" s="24"/>
      <c r="JI125" s="24"/>
      <c r="JJ125" s="24"/>
      <c r="JK125" s="24"/>
      <c r="JL125" s="24"/>
      <c r="JM125" s="24"/>
      <c r="JN125" s="24"/>
      <c r="JO125" s="24"/>
      <c r="JP125" s="24"/>
      <c r="JQ125" s="24"/>
      <c r="JR125" s="24"/>
      <c r="JS125" s="24"/>
      <c r="JT125" s="24"/>
      <c r="JU125" s="24"/>
      <c r="JV125" s="24"/>
      <c r="JW125" s="24"/>
      <c r="JX125" s="24"/>
      <c r="JY125" s="24"/>
      <c r="JZ125" s="24"/>
      <c r="KA125" s="24"/>
      <c r="KB125" s="24"/>
      <c r="KC125" s="24"/>
      <c r="KD125" s="24"/>
      <c r="KE125" s="24"/>
      <c r="KF125" s="24"/>
      <c r="KG125" s="24"/>
      <c r="KH125" s="24"/>
      <c r="KI125" s="24"/>
      <c r="KJ125" s="24"/>
      <c r="KK125" s="24"/>
      <c r="KL125" s="24"/>
      <c r="KM125" s="24"/>
      <c r="KN125" s="24"/>
      <c r="KO125" s="24"/>
      <c r="KP125" s="24"/>
      <c r="KQ125" s="24"/>
      <c r="KR125" s="24"/>
      <c r="KS125" s="24"/>
      <c r="KT125" s="24"/>
      <c r="KU125" s="24"/>
      <c r="KV125" s="24"/>
      <c r="KW125" s="24"/>
      <c r="KX125" s="24"/>
      <c r="KY125" s="24"/>
      <c r="KZ125" s="24"/>
      <c r="LA125" s="24"/>
      <c r="LB125" s="24"/>
      <c r="LC125" s="24"/>
      <c r="LD125" s="24"/>
      <c r="LE125" s="24"/>
      <c r="LF125" s="24"/>
      <c r="LG125" s="24"/>
      <c r="LH125" s="24"/>
      <c r="LI125" s="24"/>
      <c r="LJ125" s="24"/>
      <c r="LK125" s="24"/>
      <c r="LL125" s="24"/>
      <c r="LM125" s="24"/>
      <c r="LN125" s="24"/>
      <c r="LO125" s="24"/>
      <c r="LP125" s="24"/>
      <c r="LQ125" s="24"/>
      <c r="LR125" s="24"/>
      <c r="LS125" s="24"/>
      <c r="LT125" s="24"/>
      <c r="LU125" s="24"/>
      <c r="LV125" s="24"/>
      <c r="LW125" s="24"/>
      <c r="LX125" s="24"/>
      <c r="LY125" s="24"/>
      <c r="LZ125" s="24"/>
      <c r="MA125" s="24"/>
      <c r="MB125" s="24"/>
      <c r="MC125" s="24"/>
      <c r="MD125" s="24"/>
      <c r="ME125" s="24"/>
      <c r="MF125" s="24"/>
      <c r="MG125" s="24"/>
      <c r="MH125" s="24"/>
      <c r="MI125" s="24"/>
      <c r="MJ125" s="24"/>
      <c r="MK125" s="24"/>
      <c r="ML125" s="24"/>
      <c r="MM125" s="24"/>
      <c r="MN125" s="24"/>
      <c r="MO125" s="24"/>
      <c r="MP125" s="24"/>
      <c r="MQ125" s="24"/>
      <c r="MR125" s="24"/>
      <c r="MS125" s="24"/>
      <c r="MT125" s="24"/>
      <c r="MU125" s="24"/>
      <c r="MV125" s="24"/>
      <c r="MW125" s="24"/>
      <c r="MX125" s="24"/>
      <c r="MY125" s="24"/>
      <c r="MZ125" s="24"/>
      <c r="NA125" s="24"/>
      <c r="NB125" s="24"/>
      <c r="NC125" s="24"/>
      <c r="ND125" s="24"/>
      <c r="NE125" s="24"/>
      <c r="NF125" s="24"/>
      <c r="NG125" s="24"/>
      <c r="NH125" s="24"/>
      <c r="NI125" s="24"/>
      <c r="NJ125" s="24"/>
      <c r="NK125" s="24"/>
      <c r="NL125" s="24"/>
      <c r="NM125" s="24"/>
      <c r="NN125" s="24"/>
      <c r="NO125" s="24"/>
      <c r="NP125" s="24"/>
      <c r="NQ125" s="24"/>
      <c r="NR125" s="24"/>
      <c r="NS125" s="24"/>
      <c r="NT125" s="24"/>
      <c r="NU125" s="24"/>
      <c r="NV125" s="24"/>
      <c r="NW125" s="24"/>
      <c r="NX125" s="24"/>
      <c r="NY125" s="24"/>
      <c r="NZ125" s="24"/>
      <c r="OA125" s="24"/>
      <c r="OB125" s="24"/>
      <c r="OC125" s="24"/>
      <c r="OD125" s="24"/>
      <c r="OE125" s="24"/>
      <c r="OF125" s="24"/>
      <c r="OG125" s="24"/>
      <c r="OH125" s="24"/>
      <c r="OI125" s="24"/>
      <c r="OJ125" s="24"/>
      <c r="OK125" s="24"/>
      <c r="OL125" s="24"/>
      <c r="OM125" s="24"/>
      <c r="ON125" s="24"/>
      <c r="OO125" s="24"/>
      <c r="OP125" s="24"/>
      <c r="OQ125" s="24"/>
      <c r="OR125" s="24"/>
      <c r="OS125" s="24"/>
      <c r="OT125" s="24"/>
      <c r="OU125" s="24"/>
      <c r="OV125" s="24"/>
      <c r="OW125" s="24"/>
      <c r="OX125" s="24"/>
      <c r="OY125" s="24"/>
      <c r="OZ125" s="24"/>
      <c r="PA125" s="24"/>
      <c r="PB125" s="24"/>
      <c r="PC125" s="24"/>
      <c r="PD125" s="24"/>
      <c r="PE125" s="24"/>
      <c r="PF125" s="24"/>
      <c r="PG125" s="24"/>
      <c r="PH125" s="24"/>
      <c r="PI125" s="24"/>
      <c r="PJ125" s="24"/>
      <c r="PK125" s="24"/>
      <c r="PL125" s="24"/>
      <c r="PM125" s="24"/>
      <c r="PN125" s="24"/>
      <c r="PO125" s="24"/>
      <c r="PP125" s="24"/>
      <c r="PQ125" s="24"/>
      <c r="PR125" s="24"/>
      <c r="PS125" s="24"/>
      <c r="PT125" s="24"/>
      <c r="PU125" s="24"/>
      <c r="PV125" s="24"/>
      <c r="PW125" s="24"/>
      <c r="PX125" s="24"/>
      <c r="PY125" s="24"/>
      <c r="PZ125" s="24"/>
      <c r="QA125" s="24"/>
      <c r="QB125" s="24"/>
      <c r="QC125" s="24"/>
      <c r="QD125" s="24"/>
      <c r="QE125" s="24"/>
      <c r="QF125" s="24"/>
      <c r="QG125" s="24"/>
      <c r="QH125" s="24"/>
      <c r="QI125" s="24"/>
      <c r="QJ125" s="24"/>
      <c r="QK125" s="24"/>
      <c r="QL125" s="24"/>
      <c r="QM125" s="24"/>
      <c r="QN125" s="24"/>
      <c r="QO125" s="24"/>
      <c r="QP125" s="24"/>
      <c r="QQ125" s="24"/>
      <c r="QR125" s="24"/>
      <c r="QS125" s="24"/>
      <c r="QT125" s="24"/>
      <c r="QU125" s="24"/>
      <c r="QV125" s="24"/>
      <c r="QW125" s="24"/>
      <c r="QX125" s="24"/>
      <c r="QY125" s="24"/>
      <c r="QZ125" s="24"/>
      <c r="RA125" s="24"/>
      <c r="RB125" s="24"/>
      <c r="RC125" s="24"/>
      <c r="RD125" s="24"/>
      <c r="RE125" s="24"/>
      <c r="RF125" s="24"/>
      <c r="RG125" s="24"/>
      <c r="RH125" s="24"/>
      <c r="RI125" s="24"/>
      <c r="RJ125" s="24"/>
      <c r="RK125" s="24"/>
      <c r="RL125" s="24"/>
      <c r="RM125" s="24"/>
      <c r="RN125" s="24"/>
      <c r="RO125" s="24"/>
      <c r="RP125" s="24"/>
      <c r="RQ125" s="24"/>
      <c r="RR125" s="24"/>
      <c r="RS125" s="24"/>
      <c r="RT125" s="24"/>
      <c r="RU125" s="24"/>
      <c r="RV125" s="24"/>
      <c r="RW125" s="24"/>
      <c r="RX125" s="24"/>
      <c r="RY125" s="24"/>
      <c r="RZ125" s="24"/>
      <c r="SA125" s="24"/>
      <c r="SB125" s="24"/>
      <c r="SC125" s="24"/>
      <c r="SD125" s="24"/>
      <c r="SE125" s="24"/>
      <c r="SF125" s="24"/>
      <c r="SG125" s="24"/>
      <c r="SH125" s="24"/>
      <c r="SI125" s="24"/>
      <c r="SJ125" s="24"/>
      <c r="SK125" s="24"/>
      <c r="SL125" s="24"/>
      <c r="SM125" s="24"/>
      <c r="SN125" s="24"/>
      <c r="SO125" s="24"/>
      <c r="SP125" s="24"/>
      <c r="SQ125" s="24"/>
      <c r="SR125" s="24"/>
      <c r="SS125" s="24"/>
      <c r="ST125" s="24"/>
      <c r="SU125" s="24"/>
      <c r="SV125" s="24"/>
      <c r="SW125" s="24"/>
      <c r="SX125" s="24"/>
      <c r="SY125" s="24"/>
      <c r="SZ125" s="24"/>
      <c r="TA125" s="24"/>
      <c r="TB125" s="24"/>
      <c r="TC125" s="24"/>
      <c r="TD125" s="24"/>
      <c r="TE125" s="24"/>
      <c r="TF125" s="24"/>
      <c r="TG125" s="24"/>
      <c r="TH125" s="24"/>
      <c r="TI125" s="24"/>
      <c r="TJ125" s="24"/>
      <c r="TK125" s="24"/>
      <c r="TL125" s="24"/>
      <c r="TM125" s="24"/>
      <c r="TN125" s="24"/>
      <c r="TO125" s="24"/>
      <c r="TP125" s="24"/>
      <c r="TQ125" s="24"/>
      <c r="TR125" s="24"/>
      <c r="TS125" s="24"/>
      <c r="TT125" s="24"/>
      <c r="TU125" s="24"/>
      <c r="TV125" s="24"/>
      <c r="TW125" s="24"/>
      <c r="TX125" s="24"/>
      <c r="TY125" s="24"/>
      <c r="TZ125" s="24"/>
      <c r="UA125" s="24"/>
      <c r="UB125" s="24"/>
      <c r="UC125" s="24"/>
      <c r="UD125" s="24"/>
      <c r="UE125" s="24"/>
      <c r="UF125" s="24"/>
      <c r="UG125" s="24"/>
      <c r="UH125" s="24"/>
      <c r="UI125" s="24"/>
      <c r="UJ125" s="24"/>
      <c r="UK125" s="24"/>
      <c r="UL125" s="24"/>
      <c r="UM125" s="24"/>
      <c r="UN125" s="24"/>
      <c r="UO125" s="24"/>
      <c r="UP125" s="24"/>
      <c r="UQ125" s="24"/>
      <c r="UR125" s="24"/>
      <c r="US125" s="24"/>
      <c r="UT125" s="24"/>
      <c r="UU125" s="24"/>
      <c r="UV125" s="24"/>
      <c r="UW125" s="24"/>
      <c r="UX125" s="24"/>
      <c r="UY125" s="24"/>
      <c r="UZ125" s="24"/>
      <c r="VA125" s="24"/>
      <c r="VB125" s="24"/>
      <c r="VC125" s="24"/>
      <c r="VD125" s="24"/>
      <c r="VE125" s="24"/>
      <c r="VF125" s="24"/>
      <c r="VG125" s="24"/>
      <c r="VH125" s="24"/>
      <c r="VI125" s="24"/>
      <c r="VJ125" s="24"/>
      <c r="VK125" s="24"/>
      <c r="VL125" s="24"/>
      <c r="VM125" s="24"/>
      <c r="VN125" s="24"/>
      <c r="VO125" s="24"/>
      <c r="VP125" s="24"/>
      <c r="VQ125" s="24"/>
      <c r="VR125" s="24"/>
      <c r="VS125" s="24"/>
      <c r="VT125" s="24"/>
      <c r="VU125" s="24"/>
      <c r="VV125" s="24"/>
      <c r="VW125" s="24"/>
      <c r="VX125" s="24"/>
      <c r="VY125" s="24"/>
      <c r="VZ125" s="24"/>
      <c r="WA125" s="24"/>
      <c r="WB125" s="24"/>
      <c r="WC125" s="24"/>
      <c r="WD125" s="24"/>
      <c r="WE125" s="24"/>
      <c r="WF125" s="24"/>
      <c r="WG125" s="24"/>
      <c r="WH125" s="24"/>
      <c r="WI125" s="24"/>
      <c r="WJ125" s="24"/>
      <c r="WK125" s="24"/>
      <c r="WL125" s="24"/>
      <c r="WM125" s="24"/>
      <c r="WN125" s="24"/>
      <c r="WO125" s="24"/>
      <c r="WP125" s="24"/>
      <c r="WQ125" s="24"/>
      <c r="WR125" s="24"/>
      <c r="WS125" s="24"/>
      <c r="WT125" s="24"/>
      <c r="WU125" s="24"/>
      <c r="WV125" s="24"/>
      <c r="WW125" s="24"/>
      <c r="WX125" s="24"/>
      <c r="WY125" s="24"/>
      <c r="WZ125" s="24"/>
      <c r="XA125" s="24"/>
      <c r="XB125" s="24"/>
      <c r="XC125" s="24"/>
      <c r="XD125" s="24"/>
      <c r="XE125" s="24"/>
      <c r="XF125" s="24"/>
      <c r="XG125" s="24"/>
      <c r="XH125" s="24"/>
      <c r="XI125" s="24"/>
      <c r="XJ125" s="24"/>
      <c r="XK125" s="24"/>
      <c r="XL125" s="24"/>
      <c r="XM125" s="24"/>
      <c r="XN125" s="24"/>
      <c r="XO125" s="24"/>
      <c r="XP125" s="24"/>
      <c r="XQ125" s="24"/>
      <c r="XR125" s="24"/>
      <c r="XS125" s="24"/>
      <c r="XT125" s="24"/>
      <c r="XU125" s="24"/>
      <c r="XV125" s="24"/>
      <c r="XW125" s="24"/>
      <c r="XX125" s="24"/>
      <c r="XY125" s="24"/>
      <c r="XZ125" s="24"/>
      <c r="YA125" s="24"/>
      <c r="YB125" s="24"/>
      <c r="YC125" s="24"/>
      <c r="YD125" s="24"/>
      <c r="YE125" s="24"/>
      <c r="YF125" s="24"/>
      <c r="YG125" s="24"/>
      <c r="YH125" s="24"/>
      <c r="YI125" s="24"/>
      <c r="YJ125" s="24"/>
      <c r="YK125" s="24"/>
      <c r="YL125" s="24"/>
      <c r="YM125" s="24"/>
      <c r="YN125" s="24"/>
      <c r="YO125" s="24"/>
      <c r="YP125" s="24"/>
      <c r="YQ125" s="24"/>
      <c r="YR125" s="24"/>
      <c r="YS125" s="24"/>
      <c r="YT125" s="24"/>
      <c r="YU125" s="24"/>
      <c r="YV125" s="24"/>
      <c r="YW125" s="24"/>
      <c r="YX125" s="24"/>
      <c r="YY125" s="24"/>
      <c r="YZ125" s="24"/>
      <c r="ZA125" s="24"/>
      <c r="ZB125" s="24"/>
      <c r="ZC125" s="24"/>
      <c r="ZD125" s="24"/>
      <c r="ZE125" s="24"/>
      <c r="ZF125" s="24"/>
      <c r="ZG125" s="24"/>
      <c r="ZH125" s="24"/>
      <c r="ZI125" s="24"/>
      <c r="ZJ125" s="24"/>
      <c r="ZK125" s="24"/>
      <c r="ZL125" s="24"/>
      <c r="ZM125" s="24"/>
      <c r="ZN125" s="24"/>
      <c r="ZO125" s="24"/>
      <c r="ZP125" s="24"/>
      <c r="ZQ125" s="24"/>
      <c r="ZR125" s="24"/>
      <c r="ZS125" s="24"/>
      <c r="ZT125" s="24"/>
      <c r="ZU125" s="24"/>
      <c r="ZV125" s="24"/>
      <c r="ZW125" s="24"/>
      <c r="ZX125" s="24"/>
      <c r="ZY125" s="24"/>
      <c r="ZZ125" s="24"/>
      <c r="AAA125" s="24"/>
      <c r="AAB125" s="24"/>
      <c r="AAC125" s="24"/>
      <c r="AAD125" s="24"/>
      <c r="AAE125" s="24"/>
      <c r="AAF125" s="24"/>
      <c r="AAG125" s="24"/>
      <c r="AAH125" s="24"/>
      <c r="AAI125" s="24"/>
      <c r="AAJ125" s="24"/>
      <c r="AAK125" s="24"/>
      <c r="AAL125" s="24"/>
      <c r="AAM125" s="24"/>
      <c r="AAN125" s="24"/>
      <c r="AAO125" s="24"/>
      <c r="AAP125" s="24"/>
      <c r="AAQ125" s="24"/>
      <c r="AAR125" s="24"/>
      <c r="AAS125" s="24"/>
      <c r="AAT125" s="24"/>
      <c r="AAU125" s="24"/>
      <c r="AAV125" s="24"/>
      <c r="AAW125" s="24"/>
      <c r="AAX125" s="24"/>
      <c r="AAY125" s="24"/>
      <c r="AAZ125" s="24"/>
      <c r="ABA125" s="24"/>
      <c r="ABB125" s="24"/>
      <c r="ABC125" s="24"/>
      <c r="ABD125" s="24"/>
      <c r="ABE125" s="24"/>
      <c r="ABF125" s="24"/>
      <c r="ABG125" s="24"/>
      <c r="ABH125" s="24"/>
      <c r="ABI125" s="24"/>
      <c r="ABJ125" s="24"/>
      <c r="ABK125" s="24"/>
      <c r="ABL125" s="24"/>
      <c r="ABM125" s="24"/>
      <c r="ABN125" s="24"/>
      <c r="ABO125" s="24"/>
      <c r="ABP125" s="24"/>
      <c r="ABQ125" s="24"/>
      <c r="ABR125" s="24"/>
      <c r="ABS125" s="24"/>
      <c r="ABT125" s="24"/>
      <c r="ABU125" s="24"/>
      <c r="ABV125" s="24"/>
      <c r="ABW125" s="24"/>
      <c r="ABX125" s="24"/>
      <c r="ABY125" s="24"/>
      <c r="ABZ125" s="24"/>
      <c r="ACA125" s="24"/>
      <c r="ACB125" s="24"/>
      <c r="ACC125" s="24"/>
      <c r="ACD125" s="24"/>
      <c r="ACE125" s="24"/>
      <c r="ACF125" s="24"/>
      <c r="ACG125" s="24"/>
      <c r="ACH125" s="24"/>
      <c r="ACI125" s="24"/>
      <c r="ACJ125" s="24"/>
      <c r="ACK125" s="24"/>
      <c r="ACL125" s="24"/>
      <c r="ACM125" s="24"/>
      <c r="ACN125" s="24"/>
      <c r="ACO125" s="24"/>
      <c r="ACP125" s="24"/>
      <c r="ACQ125" s="24"/>
      <c r="ACR125" s="24"/>
      <c r="ACS125" s="24"/>
      <c r="ACT125" s="24"/>
      <c r="ACU125" s="24"/>
      <c r="ACV125" s="24"/>
      <c r="ACW125" s="24"/>
      <c r="ACX125" s="24"/>
      <c r="ACY125" s="24"/>
      <c r="ACZ125" s="24"/>
      <c r="ADA125" s="24"/>
      <c r="ADB125" s="24"/>
      <c r="ADC125" s="24"/>
      <c r="ADD125" s="24"/>
      <c r="ADE125" s="24"/>
      <c r="ADF125" s="24"/>
      <c r="ADG125" s="24"/>
      <c r="ADH125" s="24"/>
      <c r="ADI125" s="24"/>
      <c r="ADJ125" s="24"/>
      <c r="ADK125" s="24"/>
      <c r="ADL125" s="24"/>
      <c r="ADM125" s="24"/>
      <c r="ADN125" s="24"/>
      <c r="ADO125" s="24"/>
      <c r="ADP125" s="24"/>
      <c r="ADQ125" s="24"/>
      <c r="ADR125" s="24"/>
      <c r="ADS125" s="24"/>
      <c r="ADT125" s="24"/>
      <c r="ADU125" s="24"/>
      <c r="ADV125" s="24"/>
      <c r="ADW125" s="24"/>
      <c r="ADX125" s="24"/>
      <c r="ADY125" s="24"/>
      <c r="ADZ125" s="24"/>
      <c r="AEA125" s="24"/>
      <c r="AEB125" s="24"/>
      <c r="AEC125" s="24"/>
      <c r="AED125" s="24"/>
      <c r="AEE125" s="24"/>
      <c r="AEF125" s="24"/>
      <c r="AEG125" s="24"/>
      <c r="AEH125" s="24"/>
      <c r="AEI125" s="24"/>
      <c r="AEJ125" s="24"/>
      <c r="AEK125" s="24"/>
      <c r="AEL125" s="24"/>
      <c r="AEM125" s="24"/>
      <c r="AEN125" s="24"/>
      <c r="AEO125" s="24"/>
      <c r="AEP125" s="24"/>
      <c r="AEQ125" s="24"/>
      <c r="AER125" s="24"/>
      <c r="AES125" s="24"/>
      <c r="AET125" s="24"/>
      <c r="AEU125" s="24"/>
      <c r="AEV125" s="24"/>
      <c r="AEW125" s="24"/>
      <c r="AEX125" s="24"/>
      <c r="AEY125" s="24"/>
      <c r="AEZ125" s="24"/>
      <c r="AFA125" s="24"/>
      <c r="AFB125" s="24"/>
      <c r="AFC125" s="24"/>
      <c r="AFD125" s="24"/>
      <c r="AFE125" s="24"/>
      <c r="AFF125" s="24"/>
      <c r="AFG125" s="24"/>
      <c r="AFH125" s="24"/>
      <c r="AFI125" s="24"/>
      <c r="AFJ125" s="24"/>
      <c r="AFK125" s="24"/>
      <c r="AFL125" s="24"/>
      <c r="AFM125" s="24"/>
      <c r="AFN125" s="24"/>
      <c r="AFO125" s="24"/>
      <c r="AFP125" s="24"/>
      <c r="AFQ125" s="24"/>
      <c r="AFR125" s="24"/>
      <c r="AFS125" s="24"/>
      <c r="AFT125" s="24"/>
      <c r="AFU125" s="24"/>
      <c r="AFV125" s="24"/>
      <c r="AFW125" s="24"/>
      <c r="AFX125" s="24"/>
      <c r="AFY125" s="24"/>
      <c r="AFZ125" s="24"/>
      <c r="AGA125" s="24"/>
      <c r="AGB125" s="24"/>
      <c r="AGC125" s="24"/>
      <c r="AGD125" s="24"/>
      <c r="AGE125" s="24"/>
      <c r="AGF125" s="24"/>
      <c r="AGG125" s="24"/>
      <c r="AGH125" s="24"/>
      <c r="AGI125" s="24"/>
      <c r="AGJ125" s="24"/>
      <c r="AGK125" s="24"/>
      <c r="AGL125" s="24"/>
      <c r="AGM125" s="24"/>
      <c r="AGN125" s="24"/>
      <c r="AGO125" s="24"/>
      <c r="AGP125" s="24"/>
      <c r="AGQ125" s="24"/>
      <c r="AGR125" s="24"/>
      <c r="AGS125" s="24"/>
      <c r="AGT125" s="24"/>
      <c r="AGU125" s="24"/>
      <c r="AGV125" s="24"/>
      <c r="AGW125" s="24"/>
      <c r="AGX125" s="24"/>
      <c r="AGY125" s="24"/>
      <c r="AGZ125" s="24"/>
      <c r="AHA125" s="24"/>
      <c r="AHB125" s="24"/>
      <c r="AHC125" s="24"/>
      <c r="AHD125" s="24"/>
      <c r="AHE125" s="24"/>
      <c r="AHF125" s="24"/>
      <c r="AHG125" s="24"/>
      <c r="AHH125" s="24"/>
      <c r="AHI125" s="24"/>
      <c r="AHJ125" s="24"/>
      <c r="AHK125" s="24"/>
      <c r="AHL125" s="24"/>
      <c r="AHM125" s="24"/>
      <c r="AHN125" s="24"/>
      <c r="AHO125" s="24"/>
      <c r="AHP125" s="24"/>
      <c r="AHQ125" s="24"/>
      <c r="AHR125" s="24"/>
      <c r="AHS125" s="24"/>
      <c r="AHT125" s="24"/>
      <c r="AHU125" s="24"/>
      <c r="AHV125" s="24"/>
      <c r="AHW125" s="24"/>
      <c r="AHX125" s="24"/>
      <c r="AHY125" s="24"/>
      <c r="AHZ125" s="24"/>
      <c r="AIA125" s="24"/>
      <c r="AIB125" s="24"/>
      <c r="AIC125" s="24"/>
      <c r="AID125" s="24"/>
      <c r="AIE125" s="24"/>
      <c r="AIF125" s="24"/>
      <c r="AIG125" s="24"/>
      <c r="AIH125" s="24"/>
      <c r="AII125" s="24"/>
      <c r="AIJ125" s="24"/>
      <c r="AIK125" s="24"/>
      <c r="AIL125" s="24"/>
      <c r="AIM125" s="24"/>
      <c r="AIN125" s="24"/>
      <c r="AIO125" s="24"/>
      <c r="AIP125" s="24"/>
      <c r="AIQ125" s="24"/>
      <c r="AIR125" s="24"/>
      <c r="AIS125" s="24"/>
      <c r="AIT125" s="24"/>
      <c r="AIU125" s="24"/>
      <c r="AIV125" s="24"/>
      <c r="AIW125" s="24"/>
      <c r="AIX125" s="24"/>
      <c r="AIY125" s="24"/>
      <c r="AIZ125" s="24"/>
      <c r="AJA125" s="24"/>
      <c r="AJB125" s="24"/>
      <c r="AJC125" s="24"/>
      <c r="AJD125" s="24"/>
      <c r="AJE125" s="24"/>
      <c r="AJF125" s="24"/>
      <c r="AJG125" s="24"/>
      <c r="AJH125" s="24"/>
      <c r="AJI125" s="24"/>
      <c r="AJJ125" s="24"/>
      <c r="AJK125" s="24"/>
      <c r="AJL125" s="24"/>
      <c r="AJM125" s="24"/>
      <c r="AJN125" s="24"/>
      <c r="AJO125" s="24"/>
      <c r="AJP125" s="24"/>
      <c r="AJQ125" s="24"/>
      <c r="AJR125" s="24"/>
      <c r="AJS125" s="24"/>
      <c r="AJT125" s="24"/>
      <c r="AJU125" s="24"/>
      <c r="AJV125" s="24"/>
      <c r="AJW125" s="24"/>
      <c r="AJX125" s="24"/>
      <c r="AJY125" s="24"/>
      <c r="AJZ125" s="24"/>
      <c r="AKA125" s="24"/>
      <c r="AKB125" s="24"/>
      <c r="AKC125" s="24"/>
      <c r="AKD125" s="24"/>
      <c r="AKE125" s="24"/>
      <c r="AKF125" s="24"/>
      <c r="AKG125" s="24"/>
      <c r="AKH125" s="24"/>
      <c r="AKI125" s="24"/>
      <c r="AKJ125" s="24"/>
      <c r="AKK125" s="24"/>
      <c r="AKL125" s="24"/>
      <c r="AKM125" s="24"/>
      <c r="AKN125" s="24"/>
      <c r="AKO125" s="24"/>
      <c r="AKP125" s="24"/>
      <c r="AKQ125" s="24"/>
      <c r="AKR125" s="24"/>
      <c r="AKS125" s="24"/>
      <c r="AKT125" s="24"/>
      <c r="AKU125" s="24"/>
      <c r="AKV125" s="24"/>
      <c r="AKW125" s="24"/>
      <c r="AKX125" s="24"/>
      <c r="AKY125" s="24"/>
      <c r="AKZ125" s="24"/>
      <c r="ALA125" s="24"/>
      <c r="ALB125" s="24"/>
      <c r="ALC125" s="24"/>
      <c r="ALD125" s="24"/>
      <c r="ALE125" s="24"/>
      <c r="ALF125" s="24"/>
      <c r="ALG125" s="24"/>
      <c r="ALH125" s="24"/>
      <c r="ALI125" s="24"/>
      <c r="ALJ125" s="24"/>
      <c r="ALK125" s="24"/>
      <c r="ALL125" s="24"/>
      <c r="ALM125" s="24"/>
      <c r="ALN125" s="24"/>
      <c r="ALO125" s="24"/>
      <c r="ALP125" s="24"/>
      <c r="ALQ125" s="24"/>
      <c r="ALR125" s="24"/>
      <c r="ALS125" s="24"/>
      <c r="ALT125" s="24"/>
      <c r="ALU125" s="24"/>
      <c r="ALV125" s="24"/>
      <c r="ALW125" s="24"/>
      <c r="ALX125" s="24"/>
      <c r="ALY125" s="24"/>
      <c r="ALZ125" s="24"/>
      <c r="AMA125" s="24"/>
      <c r="AMB125" s="24"/>
      <c r="AMC125" s="24"/>
    </row>
    <row r="126" spans="1:1017" s="61" customFormat="1" ht="33">
      <c r="A126" s="132" t="s">
        <v>332</v>
      </c>
      <c r="B126" s="133" t="s">
        <v>333</v>
      </c>
      <c r="C126" s="134" t="s">
        <v>334</v>
      </c>
      <c r="D126" s="133" t="s">
        <v>335</v>
      </c>
      <c r="E126" s="62" t="s">
        <v>47</v>
      </c>
      <c r="F126" s="112">
        <v>5</v>
      </c>
      <c r="G126" s="60">
        <v>2781.04</v>
      </c>
      <c r="H126" s="83">
        <f t="shared" si="53"/>
        <v>0.21229999999999999</v>
      </c>
      <c r="I126" s="60">
        <f t="shared" si="54"/>
        <v>3371.45</v>
      </c>
      <c r="J126" s="60">
        <f t="shared" si="55"/>
        <v>13905.2</v>
      </c>
      <c r="K126" s="60">
        <f t="shared" si="56"/>
        <v>16857.25</v>
      </c>
      <c r="L126" s="58"/>
      <c r="M126" s="24"/>
      <c r="N126" s="24"/>
      <c r="O126" s="24"/>
      <c r="P126" s="24"/>
      <c r="Q126" s="24"/>
      <c r="R126" s="24"/>
      <c r="S126" s="24"/>
      <c r="T126" s="24"/>
      <c r="U126" s="24"/>
      <c r="V126" s="24"/>
      <c r="W126" s="24"/>
      <c r="X126" s="24"/>
      <c r="Y126" s="24"/>
      <c r="Z126" s="24"/>
      <c r="AA126" s="24"/>
      <c r="AB126" s="24"/>
      <c r="AC126" s="24"/>
      <c r="AD126" s="24"/>
      <c r="AE126" s="24"/>
      <c r="AF126" s="24"/>
      <c r="AG126" s="24"/>
      <c r="AH126" s="24"/>
      <c r="AI126" s="24"/>
      <c r="AJ126" s="24"/>
      <c r="AK126" s="24"/>
      <c r="AL126" s="24"/>
      <c r="AM126" s="24"/>
      <c r="AN126" s="24"/>
      <c r="AO126" s="24"/>
      <c r="AP126" s="24"/>
      <c r="AQ126" s="24"/>
      <c r="AR126" s="24"/>
      <c r="AS126" s="24"/>
      <c r="AT126" s="24"/>
      <c r="AU126" s="24"/>
      <c r="AV126" s="24"/>
      <c r="AW126" s="24"/>
      <c r="AX126" s="24"/>
      <c r="AY126" s="24"/>
      <c r="AZ126" s="24"/>
      <c r="BA126" s="24"/>
      <c r="BB126" s="24"/>
      <c r="BC126" s="24"/>
      <c r="BD126" s="24"/>
      <c r="BE126" s="24"/>
      <c r="BF126" s="24"/>
      <c r="BG126" s="24"/>
      <c r="BH126" s="24"/>
      <c r="BI126" s="24"/>
      <c r="BJ126" s="24"/>
      <c r="BK126" s="24"/>
      <c r="BL126" s="24"/>
      <c r="BM126" s="24"/>
      <c r="BN126" s="24"/>
      <c r="BO126" s="24"/>
      <c r="BP126" s="24"/>
      <c r="BQ126" s="24"/>
      <c r="BR126" s="24"/>
      <c r="BS126" s="24"/>
      <c r="BT126" s="24"/>
      <c r="BU126" s="24"/>
      <c r="BV126" s="24"/>
      <c r="BW126" s="24"/>
      <c r="BX126" s="24"/>
      <c r="BY126" s="24"/>
      <c r="BZ126" s="24"/>
      <c r="CA126" s="24"/>
      <c r="CB126" s="24"/>
      <c r="CC126" s="24"/>
      <c r="CD126" s="24"/>
      <c r="CE126" s="24"/>
      <c r="CF126" s="24"/>
      <c r="CG126" s="24"/>
      <c r="CH126" s="24"/>
      <c r="CI126" s="24"/>
      <c r="CJ126" s="24"/>
      <c r="CK126" s="24"/>
      <c r="CL126" s="24"/>
      <c r="CM126" s="24"/>
      <c r="CN126" s="24"/>
      <c r="CO126" s="24"/>
      <c r="CP126" s="24"/>
      <c r="CQ126" s="24"/>
      <c r="CR126" s="24"/>
      <c r="CS126" s="24"/>
      <c r="CT126" s="24"/>
      <c r="CU126" s="24"/>
      <c r="CV126" s="24"/>
      <c r="CW126" s="24"/>
      <c r="CX126" s="24"/>
      <c r="CY126" s="24"/>
      <c r="CZ126" s="24"/>
      <c r="DA126" s="24"/>
      <c r="DB126" s="24"/>
      <c r="DC126" s="24"/>
      <c r="DD126" s="24"/>
      <c r="DE126" s="24"/>
      <c r="DF126" s="24"/>
      <c r="DG126" s="24"/>
      <c r="DH126" s="24"/>
      <c r="DI126" s="24"/>
      <c r="DJ126" s="24"/>
      <c r="DK126" s="24"/>
      <c r="DL126" s="24"/>
      <c r="DM126" s="24"/>
      <c r="DN126" s="24"/>
      <c r="DO126" s="24"/>
      <c r="DP126" s="24"/>
      <c r="DQ126" s="24"/>
      <c r="DR126" s="24"/>
      <c r="DS126" s="24"/>
      <c r="DT126" s="24"/>
      <c r="DU126" s="24"/>
      <c r="DV126" s="24"/>
      <c r="DW126" s="24"/>
      <c r="DX126" s="24"/>
      <c r="DY126" s="24"/>
      <c r="DZ126" s="24"/>
      <c r="EA126" s="24"/>
      <c r="EB126" s="24"/>
      <c r="EC126" s="24"/>
      <c r="ED126" s="24"/>
      <c r="EE126" s="24"/>
      <c r="EF126" s="24"/>
      <c r="EG126" s="24"/>
      <c r="EH126" s="24"/>
      <c r="EI126" s="24"/>
      <c r="EJ126" s="24"/>
      <c r="EK126" s="24"/>
      <c r="EL126" s="24"/>
      <c r="EM126" s="24"/>
      <c r="EN126" s="24"/>
      <c r="EO126" s="24"/>
      <c r="EP126" s="24"/>
      <c r="EQ126" s="24"/>
      <c r="ER126" s="24"/>
      <c r="ES126" s="24"/>
      <c r="ET126" s="24"/>
      <c r="EU126" s="24"/>
      <c r="EV126" s="24"/>
      <c r="EW126" s="24"/>
      <c r="EX126" s="24"/>
      <c r="EY126" s="24"/>
      <c r="EZ126" s="24"/>
      <c r="FA126" s="24"/>
      <c r="FB126" s="24"/>
      <c r="FC126" s="24"/>
      <c r="FD126" s="24"/>
      <c r="FE126" s="24"/>
      <c r="FF126" s="24"/>
      <c r="FG126" s="24"/>
      <c r="FH126" s="24"/>
      <c r="FI126" s="24"/>
      <c r="FJ126" s="24"/>
      <c r="FK126" s="24"/>
      <c r="FL126" s="24"/>
      <c r="FM126" s="24"/>
      <c r="FN126" s="24"/>
      <c r="FO126" s="24"/>
      <c r="FP126" s="24"/>
      <c r="FQ126" s="24"/>
      <c r="FR126" s="24"/>
      <c r="FS126" s="24"/>
      <c r="FT126" s="24"/>
      <c r="FU126" s="24"/>
      <c r="FV126" s="24"/>
      <c r="FW126" s="24"/>
      <c r="FX126" s="24"/>
      <c r="FY126" s="24"/>
      <c r="FZ126" s="24"/>
      <c r="GA126" s="24"/>
      <c r="GB126" s="24"/>
      <c r="GC126" s="24"/>
      <c r="GD126" s="24"/>
      <c r="GE126" s="24"/>
      <c r="GF126" s="24"/>
      <c r="GG126" s="24"/>
      <c r="GH126" s="24"/>
      <c r="GI126" s="24"/>
      <c r="GJ126" s="24"/>
      <c r="GK126" s="24"/>
      <c r="GL126" s="24"/>
      <c r="GM126" s="24"/>
      <c r="GN126" s="24"/>
      <c r="GO126" s="24"/>
      <c r="GP126" s="24"/>
      <c r="GQ126" s="24"/>
      <c r="GR126" s="24"/>
      <c r="GS126" s="24"/>
      <c r="GT126" s="24"/>
      <c r="GU126" s="24"/>
      <c r="GV126" s="24"/>
      <c r="GW126" s="24"/>
      <c r="GX126" s="24"/>
      <c r="GY126" s="24"/>
      <c r="GZ126" s="24"/>
      <c r="HA126" s="24"/>
      <c r="HB126" s="24"/>
      <c r="HC126" s="24"/>
      <c r="HD126" s="24"/>
      <c r="HE126" s="24"/>
      <c r="HF126" s="24"/>
      <c r="HG126" s="24"/>
      <c r="HH126" s="24"/>
      <c r="HI126" s="24"/>
      <c r="HJ126" s="24"/>
      <c r="HK126" s="24"/>
      <c r="HL126" s="24"/>
      <c r="HM126" s="24"/>
      <c r="HN126" s="24"/>
      <c r="HO126" s="24"/>
      <c r="HP126" s="24"/>
      <c r="HQ126" s="24"/>
      <c r="HR126" s="24"/>
      <c r="HS126" s="24"/>
      <c r="HT126" s="24"/>
      <c r="HU126" s="24"/>
      <c r="HV126" s="24"/>
      <c r="HW126" s="24"/>
      <c r="HX126" s="24"/>
      <c r="HY126" s="24"/>
      <c r="HZ126" s="24"/>
      <c r="IA126" s="24"/>
      <c r="IB126" s="24"/>
      <c r="IC126" s="24"/>
      <c r="ID126" s="24"/>
      <c r="IE126" s="24"/>
      <c r="IF126" s="24"/>
      <c r="IG126" s="24"/>
      <c r="IH126" s="24"/>
      <c r="II126" s="24"/>
      <c r="IJ126" s="24"/>
      <c r="IK126" s="24"/>
      <c r="IL126" s="24"/>
      <c r="IM126" s="24"/>
      <c r="IN126" s="24"/>
      <c r="IO126" s="24"/>
      <c r="IP126" s="24"/>
      <c r="IQ126" s="24"/>
      <c r="IR126" s="24"/>
      <c r="IS126" s="24"/>
      <c r="IT126" s="24"/>
      <c r="IU126" s="24"/>
      <c r="IV126" s="24"/>
      <c r="IW126" s="24"/>
      <c r="IX126" s="24"/>
      <c r="IY126" s="24"/>
      <c r="IZ126" s="24"/>
      <c r="JA126" s="24"/>
      <c r="JB126" s="24"/>
      <c r="JC126" s="24"/>
      <c r="JD126" s="24"/>
      <c r="JE126" s="24"/>
      <c r="JF126" s="24"/>
      <c r="JG126" s="24"/>
      <c r="JH126" s="24"/>
      <c r="JI126" s="24"/>
      <c r="JJ126" s="24"/>
      <c r="JK126" s="24"/>
      <c r="JL126" s="24"/>
      <c r="JM126" s="24"/>
      <c r="JN126" s="24"/>
      <c r="JO126" s="24"/>
      <c r="JP126" s="24"/>
      <c r="JQ126" s="24"/>
      <c r="JR126" s="24"/>
      <c r="JS126" s="24"/>
      <c r="JT126" s="24"/>
      <c r="JU126" s="24"/>
      <c r="JV126" s="24"/>
      <c r="JW126" s="24"/>
      <c r="JX126" s="24"/>
      <c r="JY126" s="24"/>
      <c r="JZ126" s="24"/>
      <c r="KA126" s="24"/>
      <c r="KB126" s="24"/>
      <c r="KC126" s="24"/>
      <c r="KD126" s="24"/>
      <c r="KE126" s="24"/>
      <c r="KF126" s="24"/>
      <c r="KG126" s="24"/>
      <c r="KH126" s="24"/>
      <c r="KI126" s="24"/>
      <c r="KJ126" s="24"/>
      <c r="KK126" s="24"/>
      <c r="KL126" s="24"/>
      <c r="KM126" s="24"/>
      <c r="KN126" s="24"/>
      <c r="KO126" s="24"/>
      <c r="KP126" s="24"/>
      <c r="KQ126" s="24"/>
      <c r="KR126" s="24"/>
      <c r="KS126" s="24"/>
      <c r="KT126" s="24"/>
      <c r="KU126" s="24"/>
      <c r="KV126" s="24"/>
      <c r="KW126" s="24"/>
      <c r="KX126" s="24"/>
      <c r="KY126" s="24"/>
      <c r="KZ126" s="24"/>
      <c r="LA126" s="24"/>
      <c r="LB126" s="24"/>
      <c r="LC126" s="24"/>
      <c r="LD126" s="24"/>
      <c r="LE126" s="24"/>
      <c r="LF126" s="24"/>
      <c r="LG126" s="24"/>
      <c r="LH126" s="24"/>
      <c r="LI126" s="24"/>
      <c r="LJ126" s="24"/>
      <c r="LK126" s="24"/>
      <c r="LL126" s="24"/>
      <c r="LM126" s="24"/>
      <c r="LN126" s="24"/>
      <c r="LO126" s="24"/>
      <c r="LP126" s="24"/>
      <c r="LQ126" s="24"/>
      <c r="LR126" s="24"/>
      <c r="LS126" s="24"/>
      <c r="LT126" s="24"/>
      <c r="LU126" s="24"/>
      <c r="LV126" s="24"/>
      <c r="LW126" s="24"/>
      <c r="LX126" s="24"/>
      <c r="LY126" s="24"/>
      <c r="LZ126" s="24"/>
      <c r="MA126" s="24"/>
      <c r="MB126" s="24"/>
      <c r="MC126" s="24"/>
      <c r="MD126" s="24"/>
      <c r="ME126" s="24"/>
      <c r="MF126" s="24"/>
      <c r="MG126" s="24"/>
      <c r="MH126" s="24"/>
      <c r="MI126" s="24"/>
      <c r="MJ126" s="24"/>
      <c r="MK126" s="24"/>
      <c r="ML126" s="24"/>
      <c r="MM126" s="24"/>
      <c r="MN126" s="24"/>
      <c r="MO126" s="24"/>
      <c r="MP126" s="24"/>
      <c r="MQ126" s="24"/>
      <c r="MR126" s="24"/>
      <c r="MS126" s="24"/>
      <c r="MT126" s="24"/>
      <c r="MU126" s="24"/>
      <c r="MV126" s="24"/>
      <c r="MW126" s="24"/>
      <c r="MX126" s="24"/>
      <c r="MY126" s="24"/>
      <c r="MZ126" s="24"/>
      <c r="NA126" s="24"/>
      <c r="NB126" s="24"/>
      <c r="NC126" s="24"/>
      <c r="ND126" s="24"/>
      <c r="NE126" s="24"/>
      <c r="NF126" s="24"/>
      <c r="NG126" s="24"/>
      <c r="NH126" s="24"/>
      <c r="NI126" s="24"/>
      <c r="NJ126" s="24"/>
      <c r="NK126" s="24"/>
      <c r="NL126" s="24"/>
      <c r="NM126" s="24"/>
      <c r="NN126" s="24"/>
      <c r="NO126" s="24"/>
      <c r="NP126" s="24"/>
      <c r="NQ126" s="24"/>
      <c r="NR126" s="24"/>
      <c r="NS126" s="24"/>
      <c r="NT126" s="24"/>
      <c r="NU126" s="24"/>
      <c r="NV126" s="24"/>
      <c r="NW126" s="24"/>
      <c r="NX126" s="24"/>
      <c r="NY126" s="24"/>
      <c r="NZ126" s="24"/>
      <c r="OA126" s="24"/>
      <c r="OB126" s="24"/>
      <c r="OC126" s="24"/>
      <c r="OD126" s="24"/>
      <c r="OE126" s="24"/>
      <c r="OF126" s="24"/>
      <c r="OG126" s="24"/>
      <c r="OH126" s="24"/>
      <c r="OI126" s="24"/>
      <c r="OJ126" s="24"/>
      <c r="OK126" s="24"/>
      <c r="OL126" s="24"/>
      <c r="OM126" s="24"/>
      <c r="ON126" s="24"/>
      <c r="OO126" s="24"/>
      <c r="OP126" s="24"/>
      <c r="OQ126" s="24"/>
      <c r="OR126" s="24"/>
      <c r="OS126" s="24"/>
      <c r="OT126" s="24"/>
      <c r="OU126" s="24"/>
      <c r="OV126" s="24"/>
      <c r="OW126" s="24"/>
      <c r="OX126" s="24"/>
      <c r="OY126" s="24"/>
      <c r="OZ126" s="24"/>
      <c r="PA126" s="24"/>
      <c r="PB126" s="24"/>
      <c r="PC126" s="24"/>
      <c r="PD126" s="24"/>
      <c r="PE126" s="24"/>
      <c r="PF126" s="24"/>
      <c r="PG126" s="24"/>
      <c r="PH126" s="24"/>
      <c r="PI126" s="24"/>
      <c r="PJ126" s="24"/>
      <c r="PK126" s="24"/>
      <c r="PL126" s="24"/>
      <c r="PM126" s="24"/>
      <c r="PN126" s="24"/>
      <c r="PO126" s="24"/>
      <c r="PP126" s="24"/>
      <c r="PQ126" s="24"/>
      <c r="PR126" s="24"/>
      <c r="PS126" s="24"/>
      <c r="PT126" s="24"/>
      <c r="PU126" s="24"/>
      <c r="PV126" s="24"/>
      <c r="PW126" s="24"/>
      <c r="PX126" s="24"/>
      <c r="PY126" s="24"/>
      <c r="PZ126" s="24"/>
      <c r="QA126" s="24"/>
      <c r="QB126" s="24"/>
      <c r="QC126" s="24"/>
      <c r="QD126" s="24"/>
      <c r="QE126" s="24"/>
      <c r="QF126" s="24"/>
      <c r="QG126" s="24"/>
      <c r="QH126" s="24"/>
      <c r="QI126" s="24"/>
      <c r="QJ126" s="24"/>
      <c r="QK126" s="24"/>
      <c r="QL126" s="24"/>
      <c r="QM126" s="24"/>
      <c r="QN126" s="24"/>
      <c r="QO126" s="24"/>
      <c r="QP126" s="24"/>
      <c r="QQ126" s="24"/>
      <c r="QR126" s="24"/>
      <c r="QS126" s="24"/>
      <c r="QT126" s="24"/>
      <c r="QU126" s="24"/>
      <c r="QV126" s="24"/>
      <c r="QW126" s="24"/>
      <c r="QX126" s="24"/>
      <c r="QY126" s="24"/>
      <c r="QZ126" s="24"/>
      <c r="RA126" s="24"/>
      <c r="RB126" s="24"/>
      <c r="RC126" s="24"/>
      <c r="RD126" s="24"/>
      <c r="RE126" s="24"/>
      <c r="RF126" s="24"/>
      <c r="RG126" s="24"/>
      <c r="RH126" s="24"/>
      <c r="RI126" s="24"/>
      <c r="RJ126" s="24"/>
      <c r="RK126" s="24"/>
      <c r="RL126" s="24"/>
      <c r="RM126" s="24"/>
      <c r="RN126" s="24"/>
      <c r="RO126" s="24"/>
      <c r="RP126" s="24"/>
      <c r="RQ126" s="24"/>
      <c r="RR126" s="24"/>
      <c r="RS126" s="24"/>
      <c r="RT126" s="24"/>
      <c r="RU126" s="24"/>
      <c r="RV126" s="24"/>
      <c r="RW126" s="24"/>
      <c r="RX126" s="24"/>
      <c r="RY126" s="24"/>
      <c r="RZ126" s="24"/>
      <c r="SA126" s="24"/>
      <c r="SB126" s="24"/>
      <c r="SC126" s="24"/>
      <c r="SD126" s="24"/>
      <c r="SE126" s="24"/>
      <c r="SF126" s="24"/>
      <c r="SG126" s="24"/>
      <c r="SH126" s="24"/>
      <c r="SI126" s="24"/>
      <c r="SJ126" s="24"/>
      <c r="SK126" s="24"/>
      <c r="SL126" s="24"/>
      <c r="SM126" s="24"/>
      <c r="SN126" s="24"/>
      <c r="SO126" s="24"/>
      <c r="SP126" s="24"/>
      <c r="SQ126" s="24"/>
      <c r="SR126" s="24"/>
      <c r="SS126" s="24"/>
      <c r="ST126" s="24"/>
      <c r="SU126" s="24"/>
      <c r="SV126" s="24"/>
      <c r="SW126" s="24"/>
      <c r="SX126" s="24"/>
      <c r="SY126" s="24"/>
      <c r="SZ126" s="24"/>
      <c r="TA126" s="24"/>
      <c r="TB126" s="24"/>
      <c r="TC126" s="24"/>
      <c r="TD126" s="24"/>
      <c r="TE126" s="24"/>
      <c r="TF126" s="24"/>
      <c r="TG126" s="24"/>
      <c r="TH126" s="24"/>
      <c r="TI126" s="24"/>
      <c r="TJ126" s="24"/>
      <c r="TK126" s="24"/>
      <c r="TL126" s="24"/>
      <c r="TM126" s="24"/>
      <c r="TN126" s="24"/>
      <c r="TO126" s="24"/>
      <c r="TP126" s="24"/>
      <c r="TQ126" s="24"/>
      <c r="TR126" s="24"/>
      <c r="TS126" s="24"/>
      <c r="TT126" s="24"/>
      <c r="TU126" s="24"/>
      <c r="TV126" s="24"/>
      <c r="TW126" s="24"/>
      <c r="TX126" s="24"/>
      <c r="TY126" s="24"/>
      <c r="TZ126" s="24"/>
      <c r="UA126" s="24"/>
      <c r="UB126" s="24"/>
      <c r="UC126" s="24"/>
      <c r="UD126" s="24"/>
      <c r="UE126" s="24"/>
      <c r="UF126" s="24"/>
      <c r="UG126" s="24"/>
      <c r="UH126" s="24"/>
      <c r="UI126" s="24"/>
      <c r="UJ126" s="24"/>
      <c r="UK126" s="24"/>
      <c r="UL126" s="24"/>
      <c r="UM126" s="24"/>
      <c r="UN126" s="24"/>
      <c r="UO126" s="24"/>
      <c r="UP126" s="24"/>
      <c r="UQ126" s="24"/>
      <c r="UR126" s="24"/>
      <c r="US126" s="24"/>
      <c r="UT126" s="24"/>
      <c r="UU126" s="24"/>
      <c r="UV126" s="24"/>
      <c r="UW126" s="24"/>
      <c r="UX126" s="24"/>
      <c r="UY126" s="24"/>
      <c r="UZ126" s="24"/>
      <c r="VA126" s="24"/>
      <c r="VB126" s="24"/>
      <c r="VC126" s="24"/>
      <c r="VD126" s="24"/>
      <c r="VE126" s="24"/>
      <c r="VF126" s="24"/>
      <c r="VG126" s="24"/>
      <c r="VH126" s="24"/>
      <c r="VI126" s="24"/>
      <c r="VJ126" s="24"/>
      <c r="VK126" s="24"/>
      <c r="VL126" s="24"/>
      <c r="VM126" s="24"/>
      <c r="VN126" s="24"/>
      <c r="VO126" s="24"/>
      <c r="VP126" s="24"/>
      <c r="VQ126" s="24"/>
      <c r="VR126" s="24"/>
      <c r="VS126" s="24"/>
      <c r="VT126" s="24"/>
      <c r="VU126" s="24"/>
      <c r="VV126" s="24"/>
      <c r="VW126" s="24"/>
      <c r="VX126" s="24"/>
      <c r="VY126" s="24"/>
      <c r="VZ126" s="24"/>
      <c r="WA126" s="24"/>
      <c r="WB126" s="24"/>
      <c r="WC126" s="24"/>
      <c r="WD126" s="24"/>
      <c r="WE126" s="24"/>
      <c r="WF126" s="24"/>
      <c r="WG126" s="24"/>
      <c r="WH126" s="24"/>
      <c r="WI126" s="24"/>
      <c r="WJ126" s="24"/>
      <c r="WK126" s="24"/>
      <c r="WL126" s="24"/>
      <c r="WM126" s="24"/>
      <c r="WN126" s="24"/>
      <c r="WO126" s="24"/>
      <c r="WP126" s="24"/>
      <c r="WQ126" s="24"/>
      <c r="WR126" s="24"/>
      <c r="WS126" s="24"/>
      <c r="WT126" s="24"/>
      <c r="WU126" s="24"/>
      <c r="WV126" s="24"/>
      <c r="WW126" s="24"/>
      <c r="WX126" s="24"/>
      <c r="WY126" s="24"/>
      <c r="WZ126" s="24"/>
      <c r="XA126" s="24"/>
      <c r="XB126" s="24"/>
      <c r="XC126" s="24"/>
      <c r="XD126" s="24"/>
      <c r="XE126" s="24"/>
      <c r="XF126" s="24"/>
      <c r="XG126" s="24"/>
      <c r="XH126" s="24"/>
      <c r="XI126" s="24"/>
      <c r="XJ126" s="24"/>
      <c r="XK126" s="24"/>
      <c r="XL126" s="24"/>
      <c r="XM126" s="24"/>
      <c r="XN126" s="24"/>
      <c r="XO126" s="24"/>
      <c r="XP126" s="24"/>
      <c r="XQ126" s="24"/>
      <c r="XR126" s="24"/>
      <c r="XS126" s="24"/>
      <c r="XT126" s="24"/>
      <c r="XU126" s="24"/>
      <c r="XV126" s="24"/>
      <c r="XW126" s="24"/>
      <c r="XX126" s="24"/>
      <c r="XY126" s="24"/>
      <c r="XZ126" s="24"/>
      <c r="YA126" s="24"/>
      <c r="YB126" s="24"/>
      <c r="YC126" s="24"/>
      <c r="YD126" s="24"/>
      <c r="YE126" s="24"/>
      <c r="YF126" s="24"/>
      <c r="YG126" s="24"/>
      <c r="YH126" s="24"/>
      <c r="YI126" s="24"/>
      <c r="YJ126" s="24"/>
      <c r="YK126" s="24"/>
      <c r="YL126" s="24"/>
      <c r="YM126" s="24"/>
      <c r="YN126" s="24"/>
      <c r="YO126" s="24"/>
      <c r="YP126" s="24"/>
      <c r="YQ126" s="24"/>
      <c r="YR126" s="24"/>
      <c r="YS126" s="24"/>
      <c r="YT126" s="24"/>
      <c r="YU126" s="24"/>
      <c r="YV126" s="24"/>
      <c r="YW126" s="24"/>
      <c r="YX126" s="24"/>
      <c r="YY126" s="24"/>
      <c r="YZ126" s="24"/>
      <c r="ZA126" s="24"/>
      <c r="ZB126" s="24"/>
      <c r="ZC126" s="24"/>
      <c r="ZD126" s="24"/>
      <c r="ZE126" s="24"/>
      <c r="ZF126" s="24"/>
      <c r="ZG126" s="24"/>
      <c r="ZH126" s="24"/>
      <c r="ZI126" s="24"/>
      <c r="ZJ126" s="24"/>
      <c r="ZK126" s="24"/>
      <c r="ZL126" s="24"/>
      <c r="ZM126" s="24"/>
      <c r="ZN126" s="24"/>
      <c r="ZO126" s="24"/>
      <c r="ZP126" s="24"/>
      <c r="ZQ126" s="24"/>
      <c r="ZR126" s="24"/>
      <c r="ZS126" s="24"/>
      <c r="ZT126" s="24"/>
      <c r="ZU126" s="24"/>
      <c r="ZV126" s="24"/>
      <c r="ZW126" s="24"/>
      <c r="ZX126" s="24"/>
      <c r="ZY126" s="24"/>
      <c r="ZZ126" s="24"/>
      <c r="AAA126" s="24"/>
      <c r="AAB126" s="24"/>
      <c r="AAC126" s="24"/>
      <c r="AAD126" s="24"/>
      <c r="AAE126" s="24"/>
      <c r="AAF126" s="24"/>
      <c r="AAG126" s="24"/>
      <c r="AAH126" s="24"/>
      <c r="AAI126" s="24"/>
      <c r="AAJ126" s="24"/>
      <c r="AAK126" s="24"/>
      <c r="AAL126" s="24"/>
      <c r="AAM126" s="24"/>
      <c r="AAN126" s="24"/>
      <c r="AAO126" s="24"/>
      <c r="AAP126" s="24"/>
      <c r="AAQ126" s="24"/>
      <c r="AAR126" s="24"/>
      <c r="AAS126" s="24"/>
      <c r="AAT126" s="24"/>
      <c r="AAU126" s="24"/>
      <c r="AAV126" s="24"/>
      <c r="AAW126" s="24"/>
      <c r="AAX126" s="24"/>
      <c r="AAY126" s="24"/>
      <c r="AAZ126" s="24"/>
      <c r="ABA126" s="24"/>
      <c r="ABB126" s="24"/>
      <c r="ABC126" s="24"/>
      <c r="ABD126" s="24"/>
      <c r="ABE126" s="24"/>
      <c r="ABF126" s="24"/>
      <c r="ABG126" s="24"/>
      <c r="ABH126" s="24"/>
      <c r="ABI126" s="24"/>
      <c r="ABJ126" s="24"/>
      <c r="ABK126" s="24"/>
      <c r="ABL126" s="24"/>
      <c r="ABM126" s="24"/>
      <c r="ABN126" s="24"/>
      <c r="ABO126" s="24"/>
      <c r="ABP126" s="24"/>
      <c r="ABQ126" s="24"/>
      <c r="ABR126" s="24"/>
      <c r="ABS126" s="24"/>
      <c r="ABT126" s="24"/>
      <c r="ABU126" s="24"/>
      <c r="ABV126" s="24"/>
      <c r="ABW126" s="24"/>
      <c r="ABX126" s="24"/>
      <c r="ABY126" s="24"/>
      <c r="ABZ126" s="24"/>
      <c r="ACA126" s="24"/>
      <c r="ACB126" s="24"/>
      <c r="ACC126" s="24"/>
      <c r="ACD126" s="24"/>
      <c r="ACE126" s="24"/>
      <c r="ACF126" s="24"/>
      <c r="ACG126" s="24"/>
      <c r="ACH126" s="24"/>
      <c r="ACI126" s="24"/>
      <c r="ACJ126" s="24"/>
      <c r="ACK126" s="24"/>
      <c r="ACL126" s="24"/>
      <c r="ACM126" s="24"/>
      <c r="ACN126" s="24"/>
      <c r="ACO126" s="24"/>
      <c r="ACP126" s="24"/>
      <c r="ACQ126" s="24"/>
      <c r="ACR126" s="24"/>
      <c r="ACS126" s="24"/>
      <c r="ACT126" s="24"/>
      <c r="ACU126" s="24"/>
      <c r="ACV126" s="24"/>
      <c r="ACW126" s="24"/>
      <c r="ACX126" s="24"/>
      <c r="ACY126" s="24"/>
      <c r="ACZ126" s="24"/>
      <c r="ADA126" s="24"/>
      <c r="ADB126" s="24"/>
      <c r="ADC126" s="24"/>
      <c r="ADD126" s="24"/>
      <c r="ADE126" s="24"/>
      <c r="ADF126" s="24"/>
      <c r="ADG126" s="24"/>
      <c r="ADH126" s="24"/>
      <c r="ADI126" s="24"/>
      <c r="ADJ126" s="24"/>
      <c r="ADK126" s="24"/>
      <c r="ADL126" s="24"/>
      <c r="ADM126" s="24"/>
      <c r="ADN126" s="24"/>
      <c r="ADO126" s="24"/>
      <c r="ADP126" s="24"/>
      <c r="ADQ126" s="24"/>
      <c r="ADR126" s="24"/>
      <c r="ADS126" s="24"/>
      <c r="ADT126" s="24"/>
      <c r="ADU126" s="24"/>
      <c r="ADV126" s="24"/>
      <c r="ADW126" s="24"/>
      <c r="ADX126" s="24"/>
      <c r="ADY126" s="24"/>
      <c r="ADZ126" s="24"/>
      <c r="AEA126" s="24"/>
      <c r="AEB126" s="24"/>
      <c r="AEC126" s="24"/>
      <c r="AED126" s="24"/>
      <c r="AEE126" s="24"/>
      <c r="AEF126" s="24"/>
      <c r="AEG126" s="24"/>
      <c r="AEH126" s="24"/>
      <c r="AEI126" s="24"/>
      <c r="AEJ126" s="24"/>
      <c r="AEK126" s="24"/>
      <c r="AEL126" s="24"/>
      <c r="AEM126" s="24"/>
      <c r="AEN126" s="24"/>
      <c r="AEO126" s="24"/>
      <c r="AEP126" s="24"/>
      <c r="AEQ126" s="24"/>
      <c r="AER126" s="24"/>
      <c r="AES126" s="24"/>
      <c r="AET126" s="24"/>
      <c r="AEU126" s="24"/>
      <c r="AEV126" s="24"/>
      <c r="AEW126" s="24"/>
      <c r="AEX126" s="24"/>
      <c r="AEY126" s="24"/>
      <c r="AEZ126" s="24"/>
      <c r="AFA126" s="24"/>
      <c r="AFB126" s="24"/>
      <c r="AFC126" s="24"/>
      <c r="AFD126" s="24"/>
      <c r="AFE126" s="24"/>
      <c r="AFF126" s="24"/>
      <c r="AFG126" s="24"/>
      <c r="AFH126" s="24"/>
      <c r="AFI126" s="24"/>
      <c r="AFJ126" s="24"/>
      <c r="AFK126" s="24"/>
      <c r="AFL126" s="24"/>
      <c r="AFM126" s="24"/>
      <c r="AFN126" s="24"/>
      <c r="AFO126" s="24"/>
      <c r="AFP126" s="24"/>
      <c r="AFQ126" s="24"/>
      <c r="AFR126" s="24"/>
      <c r="AFS126" s="24"/>
      <c r="AFT126" s="24"/>
      <c r="AFU126" s="24"/>
      <c r="AFV126" s="24"/>
      <c r="AFW126" s="24"/>
      <c r="AFX126" s="24"/>
      <c r="AFY126" s="24"/>
      <c r="AFZ126" s="24"/>
      <c r="AGA126" s="24"/>
      <c r="AGB126" s="24"/>
      <c r="AGC126" s="24"/>
      <c r="AGD126" s="24"/>
      <c r="AGE126" s="24"/>
      <c r="AGF126" s="24"/>
      <c r="AGG126" s="24"/>
      <c r="AGH126" s="24"/>
      <c r="AGI126" s="24"/>
      <c r="AGJ126" s="24"/>
      <c r="AGK126" s="24"/>
      <c r="AGL126" s="24"/>
      <c r="AGM126" s="24"/>
      <c r="AGN126" s="24"/>
      <c r="AGO126" s="24"/>
      <c r="AGP126" s="24"/>
      <c r="AGQ126" s="24"/>
      <c r="AGR126" s="24"/>
      <c r="AGS126" s="24"/>
      <c r="AGT126" s="24"/>
      <c r="AGU126" s="24"/>
      <c r="AGV126" s="24"/>
      <c r="AGW126" s="24"/>
      <c r="AGX126" s="24"/>
      <c r="AGY126" s="24"/>
      <c r="AGZ126" s="24"/>
      <c r="AHA126" s="24"/>
      <c r="AHB126" s="24"/>
      <c r="AHC126" s="24"/>
      <c r="AHD126" s="24"/>
      <c r="AHE126" s="24"/>
      <c r="AHF126" s="24"/>
      <c r="AHG126" s="24"/>
      <c r="AHH126" s="24"/>
      <c r="AHI126" s="24"/>
      <c r="AHJ126" s="24"/>
      <c r="AHK126" s="24"/>
      <c r="AHL126" s="24"/>
      <c r="AHM126" s="24"/>
      <c r="AHN126" s="24"/>
      <c r="AHO126" s="24"/>
      <c r="AHP126" s="24"/>
      <c r="AHQ126" s="24"/>
      <c r="AHR126" s="24"/>
      <c r="AHS126" s="24"/>
      <c r="AHT126" s="24"/>
      <c r="AHU126" s="24"/>
      <c r="AHV126" s="24"/>
      <c r="AHW126" s="24"/>
      <c r="AHX126" s="24"/>
      <c r="AHY126" s="24"/>
      <c r="AHZ126" s="24"/>
      <c r="AIA126" s="24"/>
      <c r="AIB126" s="24"/>
      <c r="AIC126" s="24"/>
      <c r="AID126" s="24"/>
      <c r="AIE126" s="24"/>
      <c r="AIF126" s="24"/>
      <c r="AIG126" s="24"/>
      <c r="AIH126" s="24"/>
      <c r="AII126" s="24"/>
      <c r="AIJ126" s="24"/>
      <c r="AIK126" s="24"/>
      <c r="AIL126" s="24"/>
      <c r="AIM126" s="24"/>
      <c r="AIN126" s="24"/>
      <c r="AIO126" s="24"/>
      <c r="AIP126" s="24"/>
      <c r="AIQ126" s="24"/>
      <c r="AIR126" s="24"/>
      <c r="AIS126" s="24"/>
      <c r="AIT126" s="24"/>
      <c r="AIU126" s="24"/>
      <c r="AIV126" s="24"/>
      <c r="AIW126" s="24"/>
      <c r="AIX126" s="24"/>
      <c r="AIY126" s="24"/>
      <c r="AIZ126" s="24"/>
      <c r="AJA126" s="24"/>
      <c r="AJB126" s="24"/>
      <c r="AJC126" s="24"/>
      <c r="AJD126" s="24"/>
      <c r="AJE126" s="24"/>
      <c r="AJF126" s="24"/>
      <c r="AJG126" s="24"/>
      <c r="AJH126" s="24"/>
      <c r="AJI126" s="24"/>
      <c r="AJJ126" s="24"/>
      <c r="AJK126" s="24"/>
      <c r="AJL126" s="24"/>
      <c r="AJM126" s="24"/>
      <c r="AJN126" s="24"/>
      <c r="AJO126" s="24"/>
      <c r="AJP126" s="24"/>
      <c r="AJQ126" s="24"/>
      <c r="AJR126" s="24"/>
      <c r="AJS126" s="24"/>
      <c r="AJT126" s="24"/>
      <c r="AJU126" s="24"/>
      <c r="AJV126" s="24"/>
      <c r="AJW126" s="24"/>
      <c r="AJX126" s="24"/>
      <c r="AJY126" s="24"/>
      <c r="AJZ126" s="24"/>
      <c r="AKA126" s="24"/>
      <c r="AKB126" s="24"/>
      <c r="AKC126" s="24"/>
      <c r="AKD126" s="24"/>
      <c r="AKE126" s="24"/>
      <c r="AKF126" s="24"/>
      <c r="AKG126" s="24"/>
      <c r="AKH126" s="24"/>
      <c r="AKI126" s="24"/>
      <c r="AKJ126" s="24"/>
      <c r="AKK126" s="24"/>
      <c r="AKL126" s="24"/>
      <c r="AKM126" s="24"/>
      <c r="AKN126" s="24"/>
      <c r="AKO126" s="24"/>
      <c r="AKP126" s="24"/>
      <c r="AKQ126" s="24"/>
      <c r="AKR126" s="24"/>
      <c r="AKS126" s="24"/>
      <c r="AKT126" s="24"/>
      <c r="AKU126" s="24"/>
      <c r="AKV126" s="24"/>
      <c r="AKW126" s="24"/>
      <c r="AKX126" s="24"/>
      <c r="AKY126" s="24"/>
      <c r="AKZ126" s="24"/>
      <c r="ALA126" s="24"/>
      <c r="ALB126" s="24"/>
      <c r="ALC126" s="24"/>
      <c r="ALD126" s="24"/>
      <c r="ALE126" s="24"/>
      <c r="ALF126" s="24"/>
      <c r="ALG126" s="24"/>
      <c r="ALH126" s="24"/>
      <c r="ALI126" s="24"/>
      <c r="ALJ126" s="24"/>
      <c r="ALK126" s="24"/>
      <c r="ALL126" s="24"/>
      <c r="ALM126" s="24"/>
      <c r="ALN126" s="24"/>
      <c r="ALO126" s="24"/>
      <c r="ALP126" s="24"/>
      <c r="ALQ126" s="24"/>
      <c r="ALR126" s="24"/>
      <c r="ALS126" s="24"/>
      <c r="ALT126" s="24"/>
      <c r="ALU126" s="24"/>
      <c r="ALV126" s="24"/>
      <c r="ALW126" s="24"/>
      <c r="ALX126" s="24"/>
      <c r="ALY126" s="24"/>
      <c r="ALZ126" s="24"/>
      <c r="AMA126" s="24"/>
      <c r="AMB126" s="24"/>
      <c r="AMC126" s="24"/>
    </row>
    <row r="127" spans="1:1017" s="61" customFormat="1" ht="33">
      <c r="A127" s="132" t="s">
        <v>336</v>
      </c>
      <c r="B127" s="133" t="s">
        <v>337</v>
      </c>
      <c r="C127" s="134" t="s">
        <v>338</v>
      </c>
      <c r="D127" s="133" t="s">
        <v>288</v>
      </c>
      <c r="E127" s="62" t="s">
        <v>47</v>
      </c>
      <c r="F127" s="112">
        <v>25</v>
      </c>
      <c r="G127" s="60">
        <v>8.6199999999999992</v>
      </c>
      <c r="H127" s="83">
        <f t="shared" si="53"/>
        <v>0.21229999999999999</v>
      </c>
      <c r="I127" s="60">
        <f t="shared" si="54"/>
        <v>10.45</v>
      </c>
      <c r="J127" s="60">
        <f t="shared" si="55"/>
        <v>215.5</v>
      </c>
      <c r="K127" s="60">
        <f t="shared" si="56"/>
        <v>261.25</v>
      </c>
      <c r="L127" s="58"/>
      <c r="M127" s="24"/>
      <c r="N127" s="24"/>
      <c r="O127" s="24"/>
      <c r="P127" s="24"/>
      <c r="Q127" s="24"/>
      <c r="R127" s="24"/>
      <c r="S127" s="24"/>
      <c r="T127" s="24"/>
      <c r="U127" s="24"/>
      <c r="V127" s="24"/>
      <c r="W127" s="24"/>
      <c r="X127" s="24"/>
      <c r="Y127" s="24"/>
      <c r="Z127" s="24"/>
      <c r="AA127" s="24"/>
      <c r="AB127" s="24"/>
      <c r="AC127" s="24"/>
      <c r="AD127" s="24"/>
      <c r="AE127" s="24"/>
      <c r="AF127" s="24"/>
      <c r="AG127" s="24"/>
      <c r="AH127" s="24"/>
      <c r="AI127" s="24"/>
      <c r="AJ127" s="24"/>
      <c r="AK127" s="24"/>
      <c r="AL127" s="24"/>
      <c r="AM127" s="24"/>
      <c r="AN127" s="24"/>
      <c r="AO127" s="24"/>
      <c r="AP127" s="24"/>
      <c r="AQ127" s="24"/>
      <c r="AR127" s="24"/>
      <c r="AS127" s="24"/>
      <c r="AT127" s="24"/>
      <c r="AU127" s="24"/>
      <c r="AV127" s="24"/>
      <c r="AW127" s="24"/>
      <c r="AX127" s="24"/>
      <c r="AY127" s="24"/>
      <c r="AZ127" s="24"/>
      <c r="BA127" s="24"/>
      <c r="BB127" s="24"/>
      <c r="BC127" s="24"/>
      <c r="BD127" s="24"/>
      <c r="BE127" s="24"/>
      <c r="BF127" s="24"/>
      <c r="BG127" s="24"/>
      <c r="BH127" s="24"/>
      <c r="BI127" s="24"/>
      <c r="BJ127" s="24"/>
      <c r="BK127" s="24"/>
      <c r="BL127" s="24"/>
      <c r="BM127" s="24"/>
      <c r="BN127" s="24"/>
      <c r="BO127" s="24"/>
      <c r="BP127" s="24"/>
      <c r="BQ127" s="24"/>
      <c r="BR127" s="24"/>
      <c r="BS127" s="24"/>
      <c r="BT127" s="24"/>
      <c r="BU127" s="24"/>
      <c r="BV127" s="24"/>
      <c r="BW127" s="24"/>
      <c r="BX127" s="24"/>
      <c r="BY127" s="24"/>
      <c r="BZ127" s="24"/>
      <c r="CA127" s="24"/>
      <c r="CB127" s="24"/>
      <c r="CC127" s="24"/>
      <c r="CD127" s="24"/>
      <c r="CE127" s="24"/>
      <c r="CF127" s="24"/>
      <c r="CG127" s="24"/>
      <c r="CH127" s="24"/>
      <c r="CI127" s="24"/>
      <c r="CJ127" s="24"/>
      <c r="CK127" s="24"/>
      <c r="CL127" s="24"/>
      <c r="CM127" s="24"/>
      <c r="CN127" s="24"/>
      <c r="CO127" s="24"/>
      <c r="CP127" s="24"/>
      <c r="CQ127" s="24"/>
      <c r="CR127" s="24"/>
      <c r="CS127" s="24"/>
      <c r="CT127" s="24"/>
      <c r="CU127" s="24"/>
      <c r="CV127" s="24"/>
      <c r="CW127" s="24"/>
      <c r="CX127" s="24"/>
      <c r="CY127" s="24"/>
      <c r="CZ127" s="24"/>
      <c r="DA127" s="24"/>
      <c r="DB127" s="24"/>
      <c r="DC127" s="24"/>
      <c r="DD127" s="24"/>
      <c r="DE127" s="24"/>
      <c r="DF127" s="24"/>
      <c r="DG127" s="24"/>
      <c r="DH127" s="24"/>
      <c r="DI127" s="24"/>
      <c r="DJ127" s="24"/>
      <c r="DK127" s="24"/>
      <c r="DL127" s="24"/>
      <c r="DM127" s="24"/>
      <c r="DN127" s="24"/>
      <c r="DO127" s="24"/>
      <c r="DP127" s="24"/>
      <c r="DQ127" s="24"/>
      <c r="DR127" s="24"/>
      <c r="DS127" s="24"/>
      <c r="DT127" s="24"/>
      <c r="DU127" s="24"/>
      <c r="DV127" s="24"/>
      <c r="DW127" s="24"/>
      <c r="DX127" s="24"/>
      <c r="DY127" s="24"/>
      <c r="DZ127" s="24"/>
      <c r="EA127" s="24"/>
      <c r="EB127" s="24"/>
      <c r="EC127" s="24"/>
      <c r="ED127" s="24"/>
      <c r="EE127" s="24"/>
      <c r="EF127" s="24"/>
      <c r="EG127" s="24"/>
      <c r="EH127" s="24"/>
      <c r="EI127" s="24"/>
      <c r="EJ127" s="24"/>
      <c r="EK127" s="24"/>
      <c r="EL127" s="24"/>
      <c r="EM127" s="24"/>
      <c r="EN127" s="24"/>
      <c r="EO127" s="24"/>
      <c r="EP127" s="24"/>
      <c r="EQ127" s="24"/>
      <c r="ER127" s="24"/>
      <c r="ES127" s="24"/>
      <c r="ET127" s="24"/>
      <c r="EU127" s="24"/>
      <c r="EV127" s="24"/>
      <c r="EW127" s="24"/>
      <c r="EX127" s="24"/>
      <c r="EY127" s="24"/>
      <c r="EZ127" s="24"/>
      <c r="FA127" s="24"/>
      <c r="FB127" s="24"/>
      <c r="FC127" s="24"/>
      <c r="FD127" s="24"/>
      <c r="FE127" s="24"/>
      <c r="FF127" s="24"/>
      <c r="FG127" s="24"/>
      <c r="FH127" s="24"/>
      <c r="FI127" s="24"/>
      <c r="FJ127" s="24"/>
      <c r="FK127" s="24"/>
      <c r="FL127" s="24"/>
      <c r="FM127" s="24"/>
      <c r="FN127" s="24"/>
      <c r="FO127" s="24"/>
      <c r="FP127" s="24"/>
      <c r="FQ127" s="24"/>
      <c r="FR127" s="24"/>
      <c r="FS127" s="24"/>
      <c r="FT127" s="24"/>
      <c r="FU127" s="24"/>
      <c r="FV127" s="24"/>
      <c r="FW127" s="24"/>
      <c r="FX127" s="24"/>
      <c r="FY127" s="24"/>
      <c r="FZ127" s="24"/>
      <c r="GA127" s="24"/>
      <c r="GB127" s="24"/>
      <c r="GC127" s="24"/>
      <c r="GD127" s="24"/>
      <c r="GE127" s="24"/>
      <c r="GF127" s="24"/>
      <c r="GG127" s="24"/>
      <c r="GH127" s="24"/>
      <c r="GI127" s="24"/>
      <c r="GJ127" s="24"/>
      <c r="GK127" s="24"/>
      <c r="GL127" s="24"/>
      <c r="GM127" s="24"/>
      <c r="GN127" s="24"/>
      <c r="GO127" s="24"/>
      <c r="GP127" s="24"/>
      <c r="GQ127" s="24"/>
      <c r="GR127" s="24"/>
      <c r="GS127" s="24"/>
      <c r="GT127" s="24"/>
      <c r="GU127" s="24"/>
      <c r="GV127" s="24"/>
      <c r="GW127" s="24"/>
      <c r="GX127" s="24"/>
      <c r="GY127" s="24"/>
      <c r="GZ127" s="24"/>
      <c r="HA127" s="24"/>
      <c r="HB127" s="24"/>
      <c r="HC127" s="24"/>
      <c r="HD127" s="24"/>
      <c r="HE127" s="24"/>
      <c r="HF127" s="24"/>
      <c r="HG127" s="24"/>
      <c r="HH127" s="24"/>
      <c r="HI127" s="24"/>
      <c r="HJ127" s="24"/>
      <c r="HK127" s="24"/>
      <c r="HL127" s="24"/>
      <c r="HM127" s="24"/>
      <c r="HN127" s="24"/>
      <c r="HO127" s="24"/>
      <c r="HP127" s="24"/>
      <c r="HQ127" s="24"/>
      <c r="HR127" s="24"/>
      <c r="HS127" s="24"/>
      <c r="HT127" s="24"/>
      <c r="HU127" s="24"/>
      <c r="HV127" s="24"/>
      <c r="HW127" s="24"/>
      <c r="HX127" s="24"/>
      <c r="HY127" s="24"/>
      <c r="HZ127" s="24"/>
      <c r="IA127" s="24"/>
      <c r="IB127" s="24"/>
      <c r="IC127" s="24"/>
      <c r="ID127" s="24"/>
      <c r="IE127" s="24"/>
      <c r="IF127" s="24"/>
      <c r="IG127" s="24"/>
      <c r="IH127" s="24"/>
      <c r="II127" s="24"/>
      <c r="IJ127" s="24"/>
      <c r="IK127" s="24"/>
      <c r="IL127" s="24"/>
      <c r="IM127" s="24"/>
      <c r="IN127" s="24"/>
      <c r="IO127" s="24"/>
      <c r="IP127" s="24"/>
      <c r="IQ127" s="24"/>
      <c r="IR127" s="24"/>
      <c r="IS127" s="24"/>
      <c r="IT127" s="24"/>
      <c r="IU127" s="24"/>
      <c r="IV127" s="24"/>
      <c r="IW127" s="24"/>
      <c r="IX127" s="24"/>
      <c r="IY127" s="24"/>
      <c r="IZ127" s="24"/>
      <c r="JA127" s="24"/>
      <c r="JB127" s="24"/>
      <c r="JC127" s="24"/>
      <c r="JD127" s="24"/>
      <c r="JE127" s="24"/>
      <c r="JF127" s="24"/>
      <c r="JG127" s="24"/>
      <c r="JH127" s="24"/>
      <c r="JI127" s="24"/>
      <c r="JJ127" s="24"/>
      <c r="JK127" s="24"/>
      <c r="JL127" s="24"/>
      <c r="JM127" s="24"/>
      <c r="JN127" s="24"/>
      <c r="JO127" s="24"/>
      <c r="JP127" s="24"/>
      <c r="JQ127" s="24"/>
      <c r="JR127" s="24"/>
      <c r="JS127" s="24"/>
      <c r="JT127" s="24"/>
      <c r="JU127" s="24"/>
      <c r="JV127" s="24"/>
      <c r="JW127" s="24"/>
      <c r="JX127" s="24"/>
      <c r="JY127" s="24"/>
      <c r="JZ127" s="24"/>
      <c r="KA127" s="24"/>
      <c r="KB127" s="24"/>
      <c r="KC127" s="24"/>
      <c r="KD127" s="24"/>
      <c r="KE127" s="24"/>
      <c r="KF127" s="24"/>
      <c r="KG127" s="24"/>
      <c r="KH127" s="24"/>
      <c r="KI127" s="24"/>
      <c r="KJ127" s="24"/>
      <c r="KK127" s="24"/>
      <c r="KL127" s="24"/>
      <c r="KM127" s="24"/>
      <c r="KN127" s="24"/>
      <c r="KO127" s="24"/>
      <c r="KP127" s="24"/>
      <c r="KQ127" s="24"/>
      <c r="KR127" s="24"/>
      <c r="KS127" s="24"/>
      <c r="KT127" s="24"/>
      <c r="KU127" s="24"/>
      <c r="KV127" s="24"/>
      <c r="KW127" s="24"/>
      <c r="KX127" s="24"/>
      <c r="KY127" s="24"/>
      <c r="KZ127" s="24"/>
      <c r="LA127" s="24"/>
      <c r="LB127" s="24"/>
      <c r="LC127" s="24"/>
      <c r="LD127" s="24"/>
      <c r="LE127" s="24"/>
      <c r="LF127" s="24"/>
      <c r="LG127" s="24"/>
      <c r="LH127" s="24"/>
      <c r="LI127" s="24"/>
      <c r="LJ127" s="24"/>
      <c r="LK127" s="24"/>
      <c r="LL127" s="24"/>
      <c r="LM127" s="24"/>
      <c r="LN127" s="24"/>
      <c r="LO127" s="24"/>
      <c r="LP127" s="24"/>
      <c r="LQ127" s="24"/>
      <c r="LR127" s="24"/>
      <c r="LS127" s="24"/>
      <c r="LT127" s="24"/>
      <c r="LU127" s="24"/>
      <c r="LV127" s="24"/>
      <c r="LW127" s="24"/>
      <c r="LX127" s="24"/>
      <c r="LY127" s="24"/>
      <c r="LZ127" s="24"/>
      <c r="MA127" s="24"/>
      <c r="MB127" s="24"/>
      <c r="MC127" s="24"/>
      <c r="MD127" s="24"/>
      <c r="ME127" s="24"/>
      <c r="MF127" s="24"/>
      <c r="MG127" s="24"/>
      <c r="MH127" s="24"/>
      <c r="MI127" s="24"/>
      <c r="MJ127" s="24"/>
      <c r="MK127" s="24"/>
      <c r="ML127" s="24"/>
      <c r="MM127" s="24"/>
      <c r="MN127" s="24"/>
      <c r="MO127" s="24"/>
      <c r="MP127" s="24"/>
      <c r="MQ127" s="24"/>
      <c r="MR127" s="24"/>
      <c r="MS127" s="24"/>
      <c r="MT127" s="24"/>
      <c r="MU127" s="24"/>
      <c r="MV127" s="24"/>
      <c r="MW127" s="24"/>
      <c r="MX127" s="24"/>
      <c r="MY127" s="24"/>
      <c r="MZ127" s="24"/>
      <c r="NA127" s="24"/>
      <c r="NB127" s="24"/>
      <c r="NC127" s="24"/>
      <c r="ND127" s="24"/>
      <c r="NE127" s="24"/>
      <c r="NF127" s="24"/>
      <c r="NG127" s="24"/>
      <c r="NH127" s="24"/>
      <c r="NI127" s="24"/>
      <c r="NJ127" s="24"/>
      <c r="NK127" s="24"/>
      <c r="NL127" s="24"/>
      <c r="NM127" s="24"/>
      <c r="NN127" s="24"/>
      <c r="NO127" s="24"/>
      <c r="NP127" s="24"/>
      <c r="NQ127" s="24"/>
      <c r="NR127" s="24"/>
      <c r="NS127" s="24"/>
      <c r="NT127" s="24"/>
      <c r="NU127" s="24"/>
      <c r="NV127" s="24"/>
      <c r="NW127" s="24"/>
      <c r="NX127" s="24"/>
      <c r="NY127" s="24"/>
      <c r="NZ127" s="24"/>
      <c r="OA127" s="24"/>
      <c r="OB127" s="24"/>
      <c r="OC127" s="24"/>
      <c r="OD127" s="24"/>
      <c r="OE127" s="24"/>
      <c r="OF127" s="24"/>
      <c r="OG127" s="24"/>
      <c r="OH127" s="24"/>
      <c r="OI127" s="24"/>
      <c r="OJ127" s="24"/>
      <c r="OK127" s="24"/>
      <c r="OL127" s="24"/>
      <c r="OM127" s="24"/>
      <c r="ON127" s="24"/>
      <c r="OO127" s="24"/>
      <c r="OP127" s="24"/>
      <c r="OQ127" s="24"/>
      <c r="OR127" s="24"/>
      <c r="OS127" s="24"/>
      <c r="OT127" s="24"/>
      <c r="OU127" s="24"/>
      <c r="OV127" s="24"/>
      <c r="OW127" s="24"/>
      <c r="OX127" s="24"/>
      <c r="OY127" s="24"/>
      <c r="OZ127" s="24"/>
      <c r="PA127" s="24"/>
      <c r="PB127" s="24"/>
      <c r="PC127" s="24"/>
      <c r="PD127" s="24"/>
      <c r="PE127" s="24"/>
      <c r="PF127" s="24"/>
      <c r="PG127" s="24"/>
      <c r="PH127" s="24"/>
      <c r="PI127" s="24"/>
      <c r="PJ127" s="24"/>
      <c r="PK127" s="24"/>
      <c r="PL127" s="24"/>
      <c r="PM127" s="24"/>
      <c r="PN127" s="24"/>
      <c r="PO127" s="24"/>
      <c r="PP127" s="24"/>
      <c r="PQ127" s="24"/>
      <c r="PR127" s="24"/>
      <c r="PS127" s="24"/>
      <c r="PT127" s="24"/>
      <c r="PU127" s="24"/>
      <c r="PV127" s="24"/>
      <c r="PW127" s="24"/>
      <c r="PX127" s="24"/>
      <c r="PY127" s="24"/>
      <c r="PZ127" s="24"/>
      <c r="QA127" s="24"/>
      <c r="QB127" s="24"/>
      <c r="QC127" s="24"/>
      <c r="QD127" s="24"/>
      <c r="QE127" s="24"/>
      <c r="QF127" s="24"/>
      <c r="QG127" s="24"/>
      <c r="QH127" s="24"/>
      <c r="QI127" s="24"/>
      <c r="QJ127" s="24"/>
      <c r="QK127" s="24"/>
      <c r="QL127" s="24"/>
      <c r="QM127" s="24"/>
      <c r="QN127" s="24"/>
      <c r="QO127" s="24"/>
      <c r="QP127" s="24"/>
      <c r="QQ127" s="24"/>
      <c r="QR127" s="24"/>
      <c r="QS127" s="24"/>
      <c r="QT127" s="24"/>
      <c r="QU127" s="24"/>
      <c r="QV127" s="24"/>
      <c r="QW127" s="24"/>
      <c r="QX127" s="24"/>
      <c r="QY127" s="24"/>
      <c r="QZ127" s="24"/>
      <c r="RA127" s="24"/>
      <c r="RB127" s="24"/>
      <c r="RC127" s="24"/>
      <c r="RD127" s="24"/>
      <c r="RE127" s="24"/>
      <c r="RF127" s="24"/>
      <c r="RG127" s="24"/>
      <c r="RH127" s="24"/>
      <c r="RI127" s="24"/>
      <c r="RJ127" s="24"/>
      <c r="RK127" s="24"/>
      <c r="RL127" s="24"/>
      <c r="RM127" s="24"/>
      <c r="RN127" s="24"/>
      <c r="RO127" s="24"/>
      <c r="RP127" s="24"/>
      <c r="RQ127" s="24"/>
      <c r="RR127" s="24"/>
      <c r="RS127" s="24"/>
      <c r="RT127" s="24"/>
      <c r="RU127" s="24"/>
      <c r="RV127" s="24"/>
      <c r="RW127" s="24"/>
      <c r="RX127" s="24"/>
      <c r="RY127" s="24"/>
      <c r="RZ127" s="24"/>
      <c r="SA127" s="24"/>
      <c r="SB127" s="24"/>
      <c r="SC127" s="24"/>
      <c r="SD127" s="24"/>
      <c r="SE127" s="24"/>
      <c r="SF127" s="24"/>
      <c r="SG127" s="24"/>
      <c r="SH127" s="24"/>
      <c r="SI127" s="24"/>
      <c r="SJ127" s="24"/>
      <c r="SK127" s="24"/>
      <c r="SL127" s="24"/>
      <c r="SM127" s="24"/>
      <c r="SN127" s="24"/>
      <c r="SO127" s="24"/>
      <c r="SP127" s="24"/>
      <c r="SQ127" s="24"/>
      <c r="SR127" s="24"/>
      <c r="SS127" s="24"/>
      <c r="ST127" s="24"/>
      <c r="SU127" s="24"/>
      <c r="SV127" s="24"/>
      <c r="SW127" s="24"/>
      <c r="SX127" s="24"/>
      <c r="SY127" s="24"/>
      <c r="SZ127" s="24"/>
      <c r="TA127" s="24"/>
      <c r="TB127" s="24"/>
      <c r="TC127" s="24"/>
      <c r="TD127" s="24"/>
      <c r="TE127" s="24"/>
      <c r="TF127" s="24"/>
      <c r="TG127" s="24"/>
      <c r="TH127" s="24"/>
      <c r="TI127" s="24"/>
      <c r="TJ127" s="24"/>
      <c r="TK127" s="24"/>
      <c r="TL127" s="24"/>
      <c r="TM127" s="24"/>
      <c r="TN127" s="24"/>
      <c r="TO127" s="24"/>
      <c r="TP127" s="24"/>
      <c r="TQ127" s="24"/>
      <c r="TR127" s="24"/>
      <c r="TS127" s="24"/>
      <c r="TT127" s="24"/>
      <c r="TU127" s="24"/>
      <c r="TV127" s="24"/>
      <c r="TW127" s="24"/>
      <c r="TX127" s="24"/>
      <c r="TY127" s="24"/>
      <c r="TZ127" s="24"/>
      <c r="UA127" s="24"/>
      <c r="UB127" s="24"/>
      <c r="UC127" s="24"/>
      <c r="UD127" s="24"/>
      <c r="UE127" s="24"/>
      <c r="UF127" s="24"/>
      <c r="UG127" s="24"/>
      <c r="UH127" s="24"/>
      <c r="UI127" s="24"/>
      <c r="UJ127" s="24"/>
      <c r="UK127" s="24"/>
      <c r="UL127" s="24"/>
      <c r="UM127" s="24"/>
      <c r="UN127" s="24"/>
      <c r="UO127" s="24"/>
      <c r="UP127" s="24"/>
      <c r="UQ127" s="24"/>
      <c r="UR127" s="24"/>
      <c r="US127" s="24"/>
      <c r="UT127" s="24"/>
      <c r="UU127" s="24"/>
      <c r="UV127" s="24"/>
      <c r="UW127" s="24"/>
      <c r="UX127" s="24"/>
      <c r="UY127" s="24"/>
      <c r="UZ127" s="24"/>
      <c r="VA127" s="24"/>
      <c r="VB127" s="24"/>
      <c r="VC127" s="24"/>
      <c r="VD127" s="24"/>
      <c r="VE127" s="24"/>
      <c r="VF127" s="24"/>
      <c r="VG127" s="24"/>
      <c r="VH127" s="24"/>
      <c r="VI127" s="24"/>
      <c r="VJ127" s="24"/>
      <c r="VK127" s="24"/>
      <c r="VL127" s="24"/>
      <c r="VM127" s="24"/>
      <c r="VN127" s="24"/>
      <c r="VO127" s="24"/>
      <c r="VP127" s="24"/>
      <c r="VQ127" s="24"/>
      <c r="VR127" s="24"/>
      <c r="VS127" s="24"/>
      <c r="VT127" s="24"/>
      <c r="VU127" s="24"/>
      <c r="VV127" s="24"/>
      <c r="VW127" s="24"/>
      <c r="VX127" s="24"/>
      <c r="VY127" s="24"/>
      <c r="VZ127" s="24"/>
      <c r="WA127" s="24"/>
      <c r="WB127" s="24"/>
      <c r="WC127" s="24"/>
      <c r="WD127" s="24"/>
      <c r="WE127" s="24"/>
      <c r="WF127" s="24"/>
      <c r="WG127" s="24"/>
      <c r="WH127" s="24"/>
      <c r="WI127" s="24"/>
      <c r="WJ127" s="24"/>
      <c r="WK127" s="24"/>
      <c r="WL127" s="24"/>
      <c r="WM127" s="24"/>
      <c r="WN127" s="24"/>
      <c r="WO127" s="24"/>
      <c r="WP127" s="24"/>
      <c r="WQ127" s="24"/>
      <c r="WR127" s="24"/>
      <c r="WS127" s="24"/>
      <c r="WT127" s="24"/>
      <c r="WU127" s="24"/>
      <c r="WV127" s="24"/>
      <c r="WW127" s="24"/>
      <c r="WX127" s="24"/>
      <c r="WY127" s="24"/>
      <c r="WZ127" s="24"/>
      <c r="XA127" s="24"/>
      <c r="XB127" s="24"/>
      <c r="XC127" s="24"/>
      <c r="XD127" s="24"/>
      <c r="XE127" s="24"/>
      <c r="XF127" s="24"/>
      <c r="XG127" s="24"/>
      <c r="XH127" s="24"/>
      <c r="XI127" s="24"/>
      <c r="XJ127" s="24"/>
      <c r="XK127" s="24"/>
      <c r="XL127" s="24"/>
      <c r="XM127" s="24"/>
      <c r="XN127" s="24"/>
      <c r="XO127" s="24"/>
      <c r="XP127" s="24"/>
      <c r="XQ127" s="24"/>
      <c r="XR127" s="24"/>
      <c r="XS127" s="24"/>
      <c r="XT127" s="24"/>
      <c r="XU127" s="24"/>
      <c r="XV127" s="24"/>
      <c r="XW127" s="24"/>
      <c r="XX127" s="24"/>
      <c r="XY127" s="24"/>
      <c r="XZ127" s="24"/>
      <c r="YA127" s="24"/>
      <c r="YB127" s="24"/>
      <c r="YC127" s="24"/>
      <c r="YD127" s="24"/>
      <c r="YE127" s="24"/>
      <c r="YF127" s="24"/>
      <c r="YG127" s="24"/>
      <c r="YH127" s="24"/>
      <c r="YI127" s="24"/>
      <c r="YJ127" s="24"/>
      <c r="YK127" s="24"/>
      <c r="YL127" s="24"/>
      <c r="YM127" s="24"/>
      <c r="YN127" s="24"/>
      <c r="YO127" s="24"/>
      <c r="YP127" s="24"/>
      <c r="YQ127" s="24"/>
      <c r="YR127" s="24"/>
      <c r="YS127" s="24"/>
      <c r="YT127" s="24"/>
      <c r="YU127" s="24"/>
      <c r="YV127" s="24"/>
      <c r="YW127" s="24"/>
      <c r="YX127" s="24"/>
      <c r="YY127" s="24"/>
      <c r="YZ127" s="24"/>
      <c r="ZA127" s="24"/>
      <c r="ZB127" s="24"/>
      <c r="ZC127" s="24"/>
      <c r="ZD127" s="24"/>
      <c r="ZE127" s="24"/>
      <c r="ZF127" s="24"/>
      <c r="ZG127" s="24"/>
      <c r="ZH127" s="24"/>
      <c r="ZI127" s="24"/>
      <c r="ZJ127" s="24"/>
      <c r="ZK127" s="24"/>
      <c r="ZL127" s="24"/>
      <c r="ZM127" s="24"/>
      <c r="ZN127" s="24"/>
      <c r="ZO127" s="24"/>
      <c r="ZP127" s="24"/>
      <c r="ZQ127" s="24"/>
      <c r="ZR127" s="24"/>
      <c r="ZS127" s="24"/>
      <c r="ZT127" s="24"/>
      <c r="ZU127" s="24"/>
      <c r="ZV127" s="24"/>
      <c r="ZW127" s="24"/>
      <c r="ZX127" s="24"/>
      <c r="ZY127" s="24"/>
      <c r="ZZ127" s="24"/>
      <c r="AAA127" s="24"/>
      <c r="AAB127" s="24"/>
      <c r="AAC127" s="24"/>
      <c r="AAD127" s="24"/>
      <c r="AAE127" s="24"/>
      <c r="AAF127" s="24"/>
      <c r="AAG127" s="24"/>
      <c r="AAH127" s="24"/>
      <c r="AAI127" s="24"/>
      <c r="AAJ127" s="24"/>
      <c r="AAK127" s="24"/>
      <c r="AAL127" s="24"/>
      <c r="AAM127" s="24"/>
      <c r="AAN127" s="24"/>
      <c r="AAO127" s="24"/>
      <c r="AAP127" s="24"/>
      <c r="AAQ127" s="24"/>
      <c r="AAR127" s="24"/>
      <c r="AAS127" s="24"/>
      <c r="AAT127" s="24"/>
      <c r="AAU127" s="24"/>
      <c r="AAV127" s="24"/>
      <c r="AAW127" s="24"/>
      <c r="AAX127" s="24"/>
      <c r="AAY127" s="24"/>
      <c r="AAZ127" s="24"/>
      <c r="ABA127" s="24"/>
      <c r="ABB127" s="24"/>
      <c r="ABC127" s="24"/>
      <c r="ABD127" s="24"/>
      <c r="ABE127" s="24"/>
      <c r="ABF127" s="24"/>
      <c r="ABG127" s="24"/>
      <c r="ABH127" s="24"/>
      <c r="ABI127" s="24"/>
      <c r="ABJ127" s="24"/>
      <c r="ABK127" s="24"/>
      <c r="ABL127" s="24"/>
      <c r="ABM127" s="24"/>
      <c r="ABN127" s="24"/>
      <c r="ABO127" s="24"/>
      <c r="ABP127" s="24"/>
      <c r="ABQ127" s="24"/>
      <c r="ABR127" s="24"/>
      <c r="ABS127" s="24"/>
      <c r="ABT127" s="24"/>
      <c r="ABU127" s="24"/>
      <c r="ABV127" s="24"/>
      <c r="ABW127" s="24"/>
      <c r="ABX127" s="24"/>
      <c r="ABY127" s="24"/>
      <c r="ABZ127" s="24"/>
      <c r="ACA127" s="24"/>
      <c r="ACB127" s="24"/>
      <c r="ACC127" s="24"/>
      <c r="ACD127" s="24"/>
      <c r="ACE127" s="24"/>
      <c r="ACF127" s="24"/>
      <c r="ACG127" s="24"/>
      <c r="ACH127" s="24"/>
      <c r="ACI127" s="24"/>
      <c r="ACJ127" s="24"/>
      <c r="ACK127" s="24"/>
      <c r="ACL127" s="24"/>
      <c r="ACM127" s="24"/>
      <c r="ACN127" s="24"/>
      <c r="ACO127" s="24"/>
      <c r="ACP127" s="24"/>
      <c r="ACQ127" s="24"/>
      <c r="ACR127" s="24"/>
      <c r="ACS127" s="24"/>
      <c r="ACT127" s="24"/>
      <c r="ACU127" s="24"/>
      <c r="ACV127" s="24"/>
      <c r="ACW127" s="24"/>
      <c r="ACX127" s="24"/>
      <c r="ACY127" s="24"/>
      <c r="ACZ127" s="24"/>
      <c r="ADA127" s="24"/>
      <c r="ADB127" s="24"/>
      <c r="ADC127" s="24"/>
      <c r="ADD127" s="24"/>
      <c r="ADE127" s="24"/>
      <c r="ADF127" s="24"/>
      <c r="ADG127" s="24"/>
      <c r="ADH127" s="24"/>
      <c r="ADI127" s="24"/>
      <c r="ADJ127" s="24"/>
      <c r="ADK127" s="24"/>
      <c r="ADL127" s="24"/>
      <c r="ADM127" s="24"/>
      <c r="ADN127" s="24"/>
      <c r="ADO127" s="24"/>
      <c r="ADP127" s="24"/>
      <c r="ADQ127" s="24"/>
      <c r="ADR127" s="24"/>
      <c r="ADS127" s="24"/>
      <c r="ADT127" s="24"/>
      <c r="ADU127" s="24"/>
      <c r="ADV127" s="24"/>
      <c r="ADW127" s="24"/>
      <c r="ADX127" s="24"/>
      <c r="ADY127" s="24"/>
      <c r="ADZ127" s="24"/>
      <c r="AEA127" s="24"/>
      <c r="AEB127" s="24"/>
      <c r="AEC127" s="24"/>
      <c r="AED127" s="24"/>
      <c r="AEE127" s="24"/>
      <c r="AEF127" s="24"/>
      <c r="AEG127" s="24"/>
      <c r="AEH127" s="24"/>
      <c r="AEI127" s="24"/>
      <c r="AEJ127" s="24"/>
      <c r="AEK127" s="24"/>
      <c r="AEL127" s="24"/>
      <c r="AEM127" s="24"/>
      <c r="AEN127" s="24"/>
      <c r="AEO127" s="24"/>
      <c r="AEP127" s="24"/>
      <c r="AEQ127" s="24"/>
      <c r="AER127" s="24"/>
      <c r="AES127" s="24"/>
      <c r="AET127" s="24"/>
      <c r="AEU127" s="24"/>
      <c r="AEV127" s="24"/>
      <c r="AEW127" s="24"/>
      <c r="AEX127" s="24"/>
      <c r="AEY127" s="24"/>
      <c r="AEZ127" s="24"/>
      <c r="AFA127" s="24"/>
      <c r="AFB127" s="24"/>
      <c r="AFC127" s="24"/>
      <c r="AFD127" s="24"/>
      <c r="AFE127" s="24"/>
      <c r="AFF127" s="24"/>
      <c r="AFG127" s="24"/>
      <c r="AFH127" s="24"/>
      <c r="AFI127" s="24"/>
      <c r="AFJ127" s="24"/>
      <c r="AFK127" s="24"/>
      <c r="AFL127" s="24"/>
      <c r="AFM127" s="24"/>
      <c r="AFN127" s="24"/>
      <c r="AFO127" s="24"/>
      <c r="AFP127" s="24"/>
      <c r="AFQ127" s="24"/>
      <c r="AFR127" s="24"/>
      <c r="AFS127" s="24"/>
      <c r="AFT127" s="24"/>
      <c r="AFU127" s="24"/>
      <c r="AFV127" s="24"/>
      <c r="AFW127" s="24"/>
      <c r="AFX127" s="24"/>
      <c r="AFY127" s="24"/>
      <c r="AFZ127" s="24"/>
      <c r="AGA127" s="24"/>
      <c r="AGB127" s="24"/>
      <c r="AGC127" s="24"/>
      <c r="AGD127" s="24"/>
      <c r="AGE127" s="24"/>
      <c r="AGF127" s="24"/>
      <c r="AGG127" s="24"/>
      <c r="AGH127" s="24"/>
      <c r="AGI127" s="24"/>
      <c r="AGJ127" s="24"/>
      <c r="AGK127" s="24"/>
      <c r="AGL127" s="24"/>
      <c r="AGM127" s="24"/>
      <c r="AGN127" s="24"/>
      <c r="AGO127" s="24"/>
      <c r="AGP127" s="24"/>
      <c r="AGQ127" s="24"/>
      <c r="AGR127" s="24"/>
      <c r="AGS127" s="24"/>
      <c r="AGT127" s="24"/>
      <c r="AGU127" s="24"/>
      <c r="AGV127" s="24"/>
      <c r="AGW127" s="24"/>
      <c r="AGX127" s="24"/>
      <c r="AGY127" s="24"/>
      <c r="AGZ127" s="24"/>
      <c r="AHA127" s="24"/>
      <c r="AHB127" s="24"/>
      <c r="AHC127" s="24"/>
      <c r="AHD127" s="24"/>
      <c r="AHE127" s="24"/>
      <c r="AHF127" s="24"/>
      <c r="AHG127" s="24"/>
      <c r="AHH127" s="24"/>
      <c r="AHI127" s="24"/>
      <c r="AHJ127" s="24"/>
      <c r="AHK127" s="24"/>
      <c r="AHL127" s="24"/>
      <c r="AHM127" s="24"/>
      <c r="AHN127" s="24"/>
      <c r="AHO127" s="24"/>
      <c r="AHP127" s="24"/>
      <c r="AHQ127" s="24"/>
      <c r="AHR127" s="24"/>
      <c r="AHS127" s="24"/>
      <c r="AHT127" s="24"/>
      <c r="AHU127" s="24"/>
      <c r="AHV127" s="24"/>
      <c r="AHW127" s="24"/>
      <c r="AHX127" s="24"/>
      <c r="AHY127" s="24"/>
      <c r="AHZ127" s="24"/>
      <c r="AIA127" s="24"/>
      <c r="AIB127" s="24"/>
      <c r="AIC127" s="24"/>
      <c r="AID127" s="24"/>
      <c r="AIE127" s="24"/>
      <c r="AIF127" s="24"/>
      <c r="AIG127" s="24"/>
      <c r="AIH127" s="24"/>
      <c r="AII127" s="24"/>
      <c r="AIJ127" s="24"/>
      <c r="AIK127" s="24"/>
      <c r="AIL127" s="24"/>
      <c r="AIM127" s="24"/>
      <c r="AIN127" s="24"/>
      <c r="AIO127" s="24"/>
      <c r="AIP127" s="24"/>
      <c r="AIQ127" s="24"/>
      <c r="AIR127" s="24"/>
      <c r="AIS127" s="24"/>
      <c r="AIT127" s="24"/>
      <c r="AIU127" s="24"/>
      <c r="AIV127" s="24"/>
      <c r="AIW127" s="24"/>
      <c r="AIX127" s="24"/>
      <c r="AIY127" s="24"/>
      <c r="AIZ127" s="24"/>
      <c r="AJA127" s="24"/>
      <c r="AJB127" s="24"/>
      <c r="AJC127" s="24"/>
      <c r="AJD127" s="24"/>
      <c r="AJE127" s="24"/>
      <c r="AJF127" s="24"/>
      <c r="AJG127" s="24"/>
      <c r="AJH127" s="24"/>
      <c r="AJI127" s="24"/>
      <c r="AJJ127" s="24"/>
      <c r="AJK127" s="24"/>
      <c r="AJL127" s="24"/>
      <c r="AJM127" s="24"/>
      <c r="AJN127" s="24"/>
      <c r="AJO127" s="24"/>
      <c r="AJP127" s="24"/>
      <c r="AJQ127" s="24"/>
      <c r="AJR127" s="24"/>
      <c r="AJS127" s="24"/>
      <c r="AJT127" s="24"/>
      <c r="AJU127" s="24"/>
      <c r="AJV127" s="24"/>
      <c r="AJW127" s="24"/>
      <c r="AJX127" s="24"/>
      <c r="AJY127" s="24"/>
      <c r="AJZ127" s="24"/>
      <c r="AKA127" s="24"/>
      <c r="AKB127" s="24"/>
      <c r="AKC127" s="24"/>
      <c r="AKD127" s="24"/>
      <c r="AKE127" s="24"/>
      <c r="AKF127" s="24"/>
      <c r="AKG127" s="24"/>
      <c r="AKH127" s="24"/>
      <c r="AKI127" s="24"/>
      <c r="AKJ127" s="24"/>
      <c r="AKK127" s="24"/>
      <c r="AKL127" s="24"/>
      <c r="AKM127" s="24"/>
      <c r="AKN127" s="24"/>
      <c r="AKO127" s="24"/>
      <c r="AKP127" s="24"/>
      <c r="AKQ127" s="24"/>
      <c r="AKR127" s="24"/>
      <c r="AKS127" s="24"/>
      <c r="AKT127" s="24"/>
      <c r="AKU127" s="24"/>
      <c r="AKV127" s="24"/>
      <c r="AKW127" s="24"/>
      <c r="AKX127" s="24"/>
      <c r="AKY127" s="24"/>
      <c r="AKZ127" s="24"/>
      <c r="ALA127" s="24"/>
      <c r="ALB127" s="24"/>
      <c r="ALC127" s="24"/>
      <c r="ALD127" s="24"/>
      <c r="ALE127" s="24"/>
      <c r="ALF127" s="24"/>
      <c r="ALG127" s="24"/>
      <c r="ALH127" s="24"/>
      <c r="ALI127" s="24"/>
      <c r="ALJ127" s="24"/>
      <c r="ALK127" s="24"/>
      <c r="ALL127" s="24"/>
      <c r="ALM127" s="24"/>
      <c r="ALN127" s="24"/>
      <c r="ALO127" s="24"/>
      <c r="ALP127" s="24"/>
      <c r="ALQ127" s="24"/>
      <c r="ALR127" s="24"/>
      <c r="ALS127" s="24"/>
      <c r="ALT127" s="24"/>
      <c r="ALU127" s="24"/>
      <c r="ALV127" s="24"/>
      <c r="ALW127" s="24"/>
      <c r="ALX127" s="24"/>
      <c r="ALY127" s="24"/>
      <c r="ALZ127" s="24"/>
      <c r="AMA127" s="24"/>
      <c r="AMB127" s="24"/>
      <c r="AMC127" s="24"/>
    </row>
    <row r="128" spans="1:1017" s="61" customFormat="1" ht="33">
      <c r="A128" s="132" t="s">
        <v>339</v>
      </c>
      <c r="B128" s="133" t="s">
        <v>340</v>
      </c>
      <c r="C128" s="134" t="s">
        <v>341</v>
      </c>
      <c r="D128" s="133" t="s">
        <v>288</v>
      </c>
      <c r="E128" s="62" t="s">
        <v>47</v>
      </c>
      <c r="F128" s="112">
        <v>9</v>
      </c>
      <c r="G128" s="60">
        <v>12.75</v>
      </c>
      <c r="H128" s="83">
        <f t="shared" si="53"/>
        <v>0.21229999999999999</v>
      </c>
      <c r="I128" s="60">
        <f t="shared" si="54"/>
        <v>15.46</v>
      </c>
      <c r="J128" s="60">
        <f t="shared" si="55"/>
        <v>114.75</v>
      </c>
      <c r="K128" s="60">
        <f t="shared" si="56"/>
        <v>139.13999999999999</v>
      </c>
      <c r="L128" s="58"/>
      <c r="M128" s="24"/>
      <c r="N128" s="24"/>
      <c r="O128" s="24"/>
      <c r="P128" s="24"/>
      <c r="Q128" s="24"/>
      <c r="R128" s="24"/>
      <c r="S128" s="24"/>
      <c r="T128" s="24"/>
      <c r="U128" s="24"/>
      <c r="V128" s="24"/>
      <c r="W128" s="24"/>
      <c r="X128" s="24"/>
      <c r="Y128" s="24"/>
      <c r="Z128" s="24"/>
      <c r="AA128" s="24"/>
      <c r="AB128" s="24"/>
      <c r="AC128" s="24"/>
      <c r="AD128" s="24"/>
      <c r="AE128" s="24"/>
      <c r="AF128" s="24"/>
      <c r="AG128" s="24"/>
      <c r="AH128" s="24"/>
      <c r="AI128" s="24"/>
      <c r="AJ128" s="24"/>
      <c r="AK128" s="24"/>
      <c r="AL128" s="24"/>
      <c r="AM128" s="24"/>
      <c r="AN128" s="24"/>
      <c r="AO128" s="24"/>
      <c r="AP128" s="24"/>
      <c r="AQ128" s="24"/>
      <c r="AR128" s="24"/>
      <c r="AS128" s="24"/>
      <c r="AT128" s="24"/>
      <c r="AU128" s="24"/>
      <c r="AV128" s="24"/>
      <c r="AW128" s="24"/>
      <c r="AX128" s="24"/>
      <c r="AY128" s="24"/>
      <c r="AZ128" s="24"/>
      <c r="BA128" s="24"/>
      <c r="BB128" s="24"/>
      <c r="BC128" s="24"/>
      <c r="BD128" s="24"/>
      <c r="BE128" s="24"/>
      <c r="BF128" s="24"/>
      <c r="BG128" s="24"/>
      <c r="BH128" s="24"/>
      <c r="BI128" s="24"/>
      <c r="BJ128" s="24"/>
      <c r="BK128" s="24"/>
      <c r="BL128" s="24"/>
      <c r="BM128" s="24"/>
      <c r="BN128" s="24"/>
      <c r="BO128" s="24"/>
      <c r="BP128" s="24"/>
      <c r="BQ128" s="24"/>
      <c r="BR128" s="24"/>
      <c r="BS128" s="24"/>
      <c r="BT128" s="24"/>
      <c r="BU128" s="24"/>
      <c r="BV128" s="24"/>
      <c r="BW128" s="24"/>
      <c r="BX128" s="24"/>
      <c r="BY128" s="24"/>
      <c r="BZ128" s="24"/>
      <c r="CA128" s="24"/>
      <c r="CB128" s="24"/>
      <c r="CC128" s="24"/>
      <c r="CD128" s="24"/>
      <c r="CE128" s="24"/>
      <c r="CF128" s="24"/>
      <c r="CG128" s="24"/>
      <c r="CH128" s="24"/>
      <c r="CI128" s="24"/>
      <c r="CJ128" s="24"/>
      <c r="CK128" s="24"/>
      <c r="CL128" s="24"/>
      <c r="CM128" s="24"/>
      <c r="CN128" s="24"/>
      <c r="CO128" s="24"/>
      <c r="CP128" s="24"/>
      <c r="CQ128" s="24"/>
      <c r="CR128" s="24"/>
      <c r="CS128" s="24"/>
      <c r="CT128" s="24"/>
      <c r="CU128" s="24"/>
      <c r="CV128" s="24"/>
      <c r="CW128" s="24"/>
      <c r="CX128" s="24"/>
      <c r="CY128" s="24"/>
      <c r="CZ128" s="24"/>
      <c r="DA128" s="24"/>
      <c r="DB128" s="24"/>
      <c r="DC128" s="24"/>
      <c r="DD128" s="24"/>
      <c r="DE128" s="24"/>
      <c r="DF128" s="24"/>
      <c r="DG128" s="24"/>
      <c r="DH128" s="24"/>
      <c r="DI128" s="24"/>
      <c r="DJ128" s="24"/>
      <c r="DK128" s="24"/>
      <c r="DL128" s="24"/>
      <c r="DM128" s="24"/>
      <c r="DN128" s="24"/>
      <c r="DO128" s="24"/>
      <c r="DP128" s="24"/>
      <c r="DQ128" s="24"/>
      <c r="DR128" s="24"/>
      <c r="DS128" s="24"/>
      <c r="DT128" s="24"/>
      <c r="DU128" s="24"/>
      <c r="DV128" s="24"/>
      <c r="DW128" s="24"/>
      <c r="DX128" s="24"/>
      <c r="DY128" s="24"/>
      <c r="DZ128" s="24"/>
      <c r="EA128" s="24"/>
      <c r="EB128" s="24"/>
      <c r="EC128" s="24"/>
      <c r="ED128" s="24"/>
      <c r="EE128" s="24"/>
      <c r="EF128" s="24"/>
      <c r="EG128" s="24"/>
      <c r="EH128" s="24"/>
      <c r="EI128" s="24"/>
      <c r="EJ128" s="24"/>
      <c r="EK128" s="24"/>
      <c r="EL128" s="24"/>
      <c r="EM128" s="24"/>
      <c r="EN128" s="24"/>
      <c r="EO128" s="24"/>
      <c r="EP128" s="24"/>
      <c r="EQ128" s="24"/>
      <c r="ER128" s="24"/>
      <c r="ES128" s="24"/>
      <c r="ET128" s="24"/>
      <c r="EU128" s="24"/>
      <c r="EV128" s="24"/>
      <c r="EW128" s="24"/>
      <c r="EX128" s="24"/>
      <c r="EY128" s="24"/>
      <c r="EZ128" s="24"/>
      <c r="FA128" s="24"/>
      <c r="FB128" s="24"/>
      <c r="FC128" s="24"/>
      <c r="FD128" s="24"/>
      <c r="FE128" s="24"/>
      <c r="FF128" s="24"/>
      <c r="FG128" s="24"/>
      <c r="FH128" s="24"/>
      <c r="FI128" s="24"/>
      <c r="FJ128" s="24"/>
      <c r="FK128" s="24"/>
      <c r="FL128" s="24"/>
      <c r="FM128" s="24"/>
      <c r="FN128" s="24"/>
      <c r="FO128" s="24"/>
      <c r="FP128" s="24"/>
      <c r="FQ128" s="24"/>
      <c r="FR128" s="24"/>
      <c r="FS128" s="24"/>
      <c r="FT128" s="24"/>
      <c r="FU128" s="24"/>
      <c r="FV128" s="24"/>
      <c r="FW128" s="24"/>
      <c r="FX128" s="24"/>
      <c r="FY128" s="24"/>
      <c r="FZ128" s="24"/>
      <c r="GA128" s="24"/>
      <c r="GB128" s="24"/>
      <c r="GC128" s="24"/>
      <c r="GD128" s="24"/>
      <c r="GE128" s="24"/>
      <c r="GF128" s="24"/>
      <c r="GG128" s="24"/>
      <c r="GH128" s="24"/>
      <c r="GI128" s="24"/>
      <c r="GJ128" s="24"/>
      <c r="GK128" s="24"/>
      <c r="GL128" s="24"/>
      <c r="GM128" s="24"/>
      <c r="GN128" s="24"/>
      <c r="GO128" s="24"/>
      <c r="GP128" s="24"/>
      <c r="GQ128" s="24"/>
      <c r="GR128" s="24"/>
      <c r="GS128" s="24"/>
      <c r="GT128" s="24"/>
      <c r="GU128" s="24"/>
      <c r="GV128" s="24"/>
      <c r="GW128" s="24"/>
      <c r="GX128" s="24"/>
      <c r="GY128" s="24"/>
      <c r="GZ128" s="24"/>
      <c r="HA128" s="24"/>
      <c r="HB128" s="24"/>
      <c r="HC128" s="24"/>
      <c r="HD128" s="24"/>
      <c r="HE128" s="24"/>
      <c r="HF128" s="24"/>
      <c r="HG128" s="24"/>
      <c r="HH128" s="24"/>
      <c r="HI128" s="24"/>
      <c r="HJ128" s="24"/>
      <c r="HK128" s="24"/>
      <c r="HL128" s="24"/>
      <c r="HM128" s="24"/>
      <c r="HN128" s="24"/>
      <c r="HO128" s="24"/>
      <c r="HP128" s="24"/>
      <c r="HQ128" s="24"/>
      <c r="HR128" s="24"/>
      <c r="HS128" s="24"/>
      <c r="HT128" s="24"/>
      <c r="HU128" s="24"/>
      <c r="HV128" s="24"/>
      <c r="HW128" s="24"/>
      <c r="HX128" s="24"/>
      <c r="HY128" s="24"/>
      <c r="HZ128" s="24"/>
      <c r="IA128" s="24"/>
      <c r="IB128" s="24"/>
      <c r="IC128" s="24"/>
      <c r="ID128" s="24"/>
      <c r="IE128" s="24"/>
      <c r="IF128" s="24"/>
      <c r="IG128" s="24"/>
      <c r="IH128" s="24"/>
      <c r="II128" s="24"/>
      <c r="IJ128" s="24"/>
      <c r="IK128" s="24"/>
      <c r="IL128" s="24"/>
      <c r="IM128" s="24"/>
      <c r="IN128" s="24"/>
      <c r="IO128" s="24"/>
      <c r="IP128" s="24"/>
      <c r="IQ128" s="24"/>
      <c r="IR128" s="24"/>
      <c r="IS128" s="24"/>
      <c r="IT128" s="24"/>
      <c r="IU128" s="24"/>
      <c r="IV128" s="24"/>
      <c r="IW128" s="24"/>
      <c r="IX128" s="24"/>
      <c r="IY128" s="24"/>
      <c r="IZ128" s="24"/>
      <c r="JA128" s="24"/>
      <c r="JB128" s="24"/>
      <c r="JC128" s="24"/>
      <c r="JD128" s="24"/>
      <c r="JE128" s="24"/>
      <c r="JF128" s="24"/>
      <c r="JG128" s="24"/>
      <c r="JH128" s="24"/>
      <c r="JI128" s="24"/>
      <c r="JJ128" s="24"/>
      <c r="JK128" s="24"/>
      <c r="JL128" s="24"/>
      <c r="JM128" s="24"/>
      <c r="JN128" s="24"/>
      <c r="JO128" s="24"/>
      <c r="JP128" s="24"/>
      <c r="JQ128" s="24"/>
      <c r="JR128" s="24"/>
      <c r="JS128" s="24"/>
      <c r="JT128" s="24"/>
      <c r="JU128" s="24"/>
      <c r="JV128" s="24"/>
      <c r="JW128" s="24"/>
      <c r="JX128" s="24"/>
      <c r="JY128" s="24"/>
      <c r="JZ128" s="24"/>
      <c r="KA128" s="24"/>
      <c r="KB128" s="24"/>
      <c r="KC128" s="24"/>
      <c r="KD128" s="24"/>
      <c r="KE128" s="24"/>
      <c r="KF128" s="24"/>
      <c r="KG128" s="24"/>
      <c r="KH128" s="24"/>
      <c r="KI128" s="24"/>
      <c r="KJ128" s="24"/>
      <c r="KK128" s="24"/>
      <c r="KL128" s="24"/>
      <c r="KM128" s="24"/>
      <c r="KN128" s="24"/>
      <c r="KO128" s="24"/>
      <c r="KP128" s="24"/>
      <c r="KQ128" s="24"/>
      <c r="KR128" s="24"/>
      <c r="KS128" s="24"/>
      <c r="KT128" s="24"/>
      <c r="KU128" s="24"/>
      <c r="KV128" s="24"/>
      <c r="KW128" s="24"/>
      <c r="KX128" s="24"/>
      <c r="KY128" s="24"/>
      <c r="KZ128" s="24"/>
      <c r="LA128" s="24"/>
      <c r="LB128" s="24"/>
      <c r="LC128" s="24"/>
      <c r="LD128" s="24"/>
      <c r="LE128" s="24"/>
      <c r="LF128" s="24"/>
      <c r="LG128" s="24"/>
      <c r="LH128" s="24"/>
      <c r="LI128" s="24"/>
      <c r="LJ128" s="24"/>
      <c r="LK128" s="24"/>
      <c r="LL128" s="24"/>
      <c r="LM128" s="24"/>
      <c r="LN128" s="24"/>
      <c r="LO128" s="24"/>
      <c r="LP128" s="24"/>
      <c r="LQ128" s="24"/>
      <c r="LR128" s="24"/>
      <c r="LS128" s="24"/>
      <c r="LT128" s="24"/>
      <c r="LU128" s="24"/>
      <c r="LV128" s="24"/>
      <c r="LW128" s="24"/>
      <c r="LX128" s="24"/>
      <c r="LY128" s="24"/>
      <c r="LZ128" s="24"/>
      <c r="MA128" s="24"/>
      <c r="MB128" s="24"/>
      <c r="MC128" s="24"/>
      <c r="MD128" s="24"/>
      <c r="ME128" s="24"/>
      <c r="MF128" s="24"/>
      <c r="MG128" s="24"/>
      <c r="MH128" s="24"/>
      <c r="MI128" s="24"/>
      <c r="MJ128" s="24"/>
      <c r="MK128" s="24"/>
      <c r="ML128" s="24"/>
      <c r="MM128" s="24"/>
      <c r="MN128" s="24"/>
      <c r="MO128" s="24"/>
      <c r="MP128" s="24"/>
      <c r="MQ128" s="24"/>
      <c r="MR128" s="24"/>
      <c r="MS128" s="24"/>
      <c r="MT128" s="24"/>
      <c r="MU128" s="24"/>
      <c r="MV128" s="24"/>
      <c r="MW128" s="24"/>
      <c r="MX128" s="24"/>
      <c r="MY128" s="24"/>
      <c r="MZ128" s="24"/>
      <c r="NA128" s="24"/>
      <c r="NB128" s="24"/>
      <c r="NC128" s="24"/>
      <c r="ND128" s="24"/>
      <c r="NE128" s="24"/>
      <c r="NF128" s="24"/>
      <c r="NG128" s="24"/>
      <c r="NH128" s="24"/>
      <c r="NI128" s="24"/>
      <c r="NJ128" s="24"/>
      <c r="NK128" s="24"/>
      <c r="NL128" s="24"/>
      <c r="NM128" s="24"/>
      <c r="NN128" s="24"/>
      <c r="NO128" s="24"/>
      <c r="NP128" s="24"/>
      <c r="NQ128" s="24"/>
      <c r="NR128" s="24"/>
      <c r="NS128" s="24"/>
      <c r="NT128" s="24"/>
      <c r="NU128" s="24"/>
      <c r="NV128" s="24"/>
      <c r="NW128" s="24"/>
      <c r="NX128" s="24"/>
      <c r="NY128" s="24"/>
      <c r="NZ128" s="24"/>
      <c r="OA128" s="24"/>
      <c r="OB128" s="24"/>
      <c r="OC128" s="24"/>
      <c r="OD128" s="24"/>
      <c r="OE128" s="24"/>
      <c r="OF128" s="24"/>
      <c r="OG128" s="24"/>
      <c r="OH128" s="24"/>
      <c r="OI128" s="24"/>
      <c r="OJ128" s="24"/>
      <c r="OK128" s="24"/>
      <c r="OL128" s="24"/>
      <c r="OM128" s="24"/>
      <c r="ON128" s="24"/>
      <c r="OO128" s="24"/>
      <c r="OP128" s="24"/>
      <c r="OQ128" s="24"/>
      <c r="OR128" s="24"/>
      <c r="OS128" s="24"/>
      <c r="OT128" s="24"/>
      <c r="OU128" s="24"/>
      <c r="OV128" s="24"/>
      <c r="OW128" s="24"/>
      <c r="OX128" s="24"/>
      <c r="OY128" s="24"/>
      <c r="OZ128" s="24"/>
      <c r="PA128" s="24"/>
      <c r="PB128" s="24"/>
      <c r="PC128" s="24"/>
      <c r="PD128" s="24"/>
      <c r="PE128" s="24"/>
      <c r="PF128" s="24"/>
      <c r="PG128" s="24"/>
      <c r="PH128" s="24"/>
      <c r="PI128" s="24"/>
      <c r="PJ128" s="24"/>
      <c r="PK128" s="24"/>
      <c r="PL128" s="24"/>
      <c r="PM128" s="24"/>
      <c r="PN128" s="24"/>
      <c r="PO128" s="24"/>
      <c r="PP128" s="24"/>
      <c r="PQ128" s="24"/>
      <c r="PR128" s="24"/>
      <c r="PS128" s="24"/>
      <c r="PT128" s="24"/>
      <c r="PU128" s="24"/>
      <c r="PV128" s="24"/>
      <c r="PW128" s="24"/>
      <c r="PX128" s="24"/>
      <c r="PY128" s="24"/>
      <c r="PZ128" s="24"/>
      <c r="QA128" s="24"/>
      <c r="QB128" s="24"/>
      <c r="QC128" s="24"/>
      <c r="QD128" s="24"/>
      <c r="QE128" s="24"/>
      <c r="QF128" s="24"/>
      <c r="QG128" s="24"/>
      <c r="QH128" s="24"/>
      <c r="QI128" s="24"/>
      <c r="QJ128" s="24"/>
      <c r="QK128" s="24"/>
      <c r="QL128" s="24"/>
      <c r="QM128" s="24"/>
      <c r="QN128" s="24"/>
      <c r="QO128" s="24"/>
      <c r="QP128" s="24"/>
      <c r="QQ128" s="24"/>
      <c r="QR128" s="24"/>
      <c r="QS128" s="24"/>
      <c r="QT128" s="24"/>
      <c r="QU128" s="24"/>
      <c r="QV128" s="24"/>
      <c r="QW128" s="24"/>
      <c r="QX128" s="24"/>
      <c r="QY128" s="24"/>
      <c r="QZ128" s="24"/>
      <c r="RA128" s="24"/>
      <c r="RB128" s="24"/>
      <c r="RC128" s="24"/>
      <c r="RD128" s="24"/>
      <c r="RE128" s="24"/>
      <c r="RF128" s="24"/>
      <c r="RG128" s="24"/>
      <c r="RH128" s="24"/>
      <c r="RI128" s="24"/>
      <c r="RJ128" s="24"/>
      <c r="RK128" s="24"/>
      <c r="RL128" s="24"/>
      <c r="RM128" s="24"/>
      <c r="RN128" s="24"/>
      <c r="RO128" s="24"/>
      <c r="RP128" s="24"/>
      <c r="RQ128" s="24"/>
      <c r="RR128" s="24"/>
      <c r="RS128" s="24"/>
      <c r="RT128" s="24"/>
      <c r="RU128" s="24"/>
      <c r="RV128" s="24"/>
      <c r="RW128" s="24"/>
      <c r="RX128" s="24"/>
      <c r="RY128" s="24"/>
      <c r="RZ128" s="24"/>
      <c r="SA128" s="24"/>
      <c r="SB128" s="24"/>
      <c r="SC128" s="24"/>
      <c r="SD128" s="24"/>
      <c r="SE128" s="24"/>
      <c r="SF128" s="24"/>
      <c r="SG128" s="24"/>
      <c r="SH128" s="24"/>
      <c r="SI128" s="24"/>
      <c r="SJ128" s="24"/>
      <c r="SK128" s="24"/>
      <c r="SL128" s="24"/>
      <c r="SM128" s="24"/>
      <c r="SN128" s="24"/>
      <c r="SO128" s="24"/>
      <c r="SP128" s="24"/>
      <c r="SQ128" s="24"/>
      <c r="SR128" s="24"/>
      <c r="SS128" s="24"/>
      <c r="ST128" s="24"/>
      <c r="SU128" s="24"/>
      <c r="SV128" s="24"/>
      <c r="SW128" s="24"/>
      <c r="SX128" s="24"/>
      <c r="SY128" s="24"/>
      <c r="SZ128" s="24"/>
      <c r="TA128" s="24"/>
      <c r="TB128" s="24"/>
      <c r="TC128" s="24"/>
      <c r="TD128" s="24"/>
      <c r="TE128" s="24"/>
      <c r="TF128" s="24"/>
      <c r="TG128" s="24"/>
      <c r="TH128" s="24"/>
      <c r="TI128" s="24"/>
      <c r="TJ128" s="24"/>
      <c r="TK128" s="24"/>
      <c r="TL128" s="24"/>
      <c r="TM128" s="24"/>
      <c r="TN128" s="24"/>
      <c r="TO128" s="24"/>
      <c r="TP128" s="24"/>
      <c r="TQ128" s="24"/>
      <c r="TR128" s="24"/>
      <c r="TS128" s="24"/>
      <c r="TT128" s="24"/>
      <c r="TU128" s="24"/>
      <c r="TV128" s="24"/>
      <c r="TW128" s="24"/>
      <c r="TX128" s="24"/>
      <c r="TY128" s="24"/>
      <c r="TZ128" s="24"/>
      <c r="UA128" s="24"/>
      <c r="UB128" s="24"/>
      <c r="UC128" s="24"/>
      <c r="UD128" s="24"/>
      <c r="UE128" s="24"/>
      <c r="UF128" s="24"/>
      <c r="UG128" s="24"/>
      <c r="UH128" s="24"/>
      <c r="UI128" s="24"/>
      <c r="UJ128" s="24"/>
      <c r="UK128" s="24"/>
      <c r="UL128" s="24"/>
      <c r="UM128" s="24"/>
      <c r="UN128" s="24"/>
      <c r="UO128" s="24"/>
      <c r="UP128" s="24"/>
      <c r="UQ128" s="24"/>
      <c r="UR128" s="24"/>
      <c r="US128" s="24"/>
      <c r="UT128" s="24"/>
      <c r="UU128" s="24"/>
      <c r="UV128" s="24"/>
      <c r="UW128" s="24"/>
      <c r="UX128" s="24"/>
      <c r="UY128" s="24"/>
      <c r="UZ128" s="24"/>
      <c r="VA128" s="24"/>
      <c r="VB128" s="24"/>
      <c r="VC128" s="24"/>
      <c r="VD128" s="24"/>
      <c r="VE128" s="24"/>
      <c r="VF128" s="24"/>
      <c r="VG128" s="24"/>
      <c r="VH128" s="24"/>
      <c r="VI128" s="24"/>
      <c r="VJ128" s="24"/>
      <c r="VK128" s="24"/>
      <c r="VL128" s="24"/>
      <c r="VM128" s="24"/>
      <c r="VN128" s="24"/>
      <c r="VO128" s="24"/>
      <c r="VP128" s="24"/>
      <c r="VQ128" s="24"/>
      <c r="VR128" s="24"/>
      <c r="VS128" s="24"/>
      <c r="VT128" s="24"/>
      <c r="VU128" s="24"/>
      <c r="VV128" s="24"/>
      <c r="VW128" s="24"/>
      <c r="VX128" s="24"/>
      <c r="VY128" s="24"/>
      <c r="VZ128" s="24"/>
      <c r="WA128" s="24"/>
      <c r="WB128" s="24"/>
      <c r="WC128" s="24"/>
      <c r="WD128" s="24"/>
      <c r="WE128" s="24"/>
      <c r="WF128" s="24"/>
      <c r="WG128" s="24"/>
      <c r="WH128" s="24"/>
      <c r="WI128" s="24"/>
      <c r="WJ128" s="24"/>
      <c r="WK128" s="24"/>
      <c r="WL128" s="24"/>
      <c r="WM128" s="24"/>
      <c r="WN128" s="24"/>
      <c r="WO128" s="24"/>
      <c r="WP128" s="24"/>
      <c r="WQ128" s="24"/>
      <c r="WR128" s="24"/>
      <c r="WS128" s="24"/>
      <c r="WT128" s="24"/>
      <c r="WU128" s="24"/>
      <c r="WV128" s="24"/>
      <c r="WW128" s="24"/>
      <c r="WX128" s="24"/>
      <c r="WY128" s="24"/>
      <c r="WZ128" s="24"/>
      <c r="XA128" s="24"/>
      <c r="XB128" s="24"/>
      <c r="XC128" s="24"/>
      <c r="XD128" s="24"/>
      <c r="XE128" s="24"/>
      <c r="XF128" s="24"/>
      <c r="XG128" s="24"/>
      <c r="XH128" s="24"/>
      <c r="XI128" s="24"/>
      <c r="XJ128" s="24"/>
      <c r="XK128" s="24"/>
      <c r="XL128" s="24"/>
      <c r="XM128" s="24"/>
      <c r="XN128" s="24"/>
      <c r="XO128" s="24"/>
      <c r="XP128" s="24"/>
      <c r="XQ128" s="24"/>
      <c r="XR128" s="24"/>
      <c r="XS128" s="24"/>
      <c r="XT128" s="24"/>
      <c r="XU128" s="24"/>
      <c r="XV128" s="24"/>
      <c r="XW128" s="24"/>
      <c r="XX128" s="24"/>
      <c r="XY128" s="24"/>
      <c r="XZ128" s="24"/>
      <c r="YA128" s="24"/>
      <c r="YB128" s="24"/>
      <c r="YC128" s="24"/>
      <c r="YD128" s="24"/>
      <c r="YE128" s="24"/>
      <c r="YF128" s="24"/>
      <c r="YG128" s="24"/>
      <c r="YH128" s="24"/>
      <c r="YI128" s="24"/>
      <c r="YJ128" s="24"/>
      <c r="YK128" s="24"/>
      <c r="YL128" s="24"/>
      <c r="YM128" s="24"/>
      <c r="YN128" s="24"/>
      <c r="YO128" s="24"/>
      <c r="YP128" s="24"/>
      <c r="YQ128" s="24"/>
      <c r="YR128" s="24"/>
      <c r="YS128" s="24"/>
      <c r="YT128" s="24"/>
      <c r="YU128" s="24"/>
      <c r="YV128" s="24"/>
      <c r="YW128" s="24"/>
      <c r="YX128" s="24"/>
      <c r="YY128" s="24"/>
      <c r="YZ128" s="24"/>
      <c r="ZA128" s="24"/>
      <c r="ZB128" s="24"/>
      <c r="ZC128" s="24"/>
      <c r="ZD128" s="24"/>
      <c r="ZE128" s="24"/>
      <c r="ZF128" s="24"/>
      <c r="ZG128" s="24"/>
      <c r="ZH128" s="24"/>
      <c r="ZI128" s="24"/>
      <c r="ZJ128" s="24"/>
      <c r="ZK128" s="24"/>
      <c r="ZL128" s="24"/>
      <c r="ZM128" s="24"/>
      <c r="ZN128" s="24"/>
      <c r="ZO128" s="24"/>
      <c r="ZP128" s="24"/>
      <c r="ZQ128" s="24"/>
      <c r="ZR128" s="24"/>
      <c r="ZS128" s="24"/>
      <c r="ZT128" s="24"/>
      <c r="ZU128" s="24"/>
      <c r="ZV128" s="24"/>
      <c r="ZW128" s="24"/>
      <c r="ZX128" s="24"/>
      <c r="ZY128" s="24"/>
      <c r="ZZ128" s="24"/>
      <c r="AAA128" s="24"/>
      <c r="AAB128" s="24"/>
      <c r="AAC128" s="24"/>
      <c r="AAD128" s="24"/>
      <c r="AAE128" s="24"/>
      <c r="AAF128" s="24"/>
      <c r="AAG128" s="24"/>
      <c r="AAH128" s="24"/>
      <c r="AAI128" s="24"/>
      <c r="AAJ128" s="24"/>
      <c r="AAK128" s="24"/>
      <c r="AAL128" s="24"/>
      <c r="AAM128" s="24"/>
      <c r="AAN128" s="24"/>
      <c r="AAO128" s="24"/>
      <c r="AAP128" s="24"/>
      <c r="AAQ128" s="24"/>
      <c r="AAR128" s="24"/>
      <c r="AAS128" s="24"/>
      <c r="AAT128" s="24"/>
      <c r="AAU128" s="24"/>
      <c r="AAV128" s="24"/>
      <c r="AAW128" s="24"/>
      <c r="AAX128" s="24"/>
      <c r="AAY128" s="24"/>
      <c r="AAZ128" s="24"/>
      <c r="ABA128" s="24"/>
      <c r="ABB128" s="24"/>
      <c r="ABC128" s="24"/>
      <c r="ABD128" s="24"/>
      <c r="ABE128" s="24"/>
      <c r="ABF128" s="24"/>
      <c r="ABG128" s="24"/>
      <c r="ABH128" s="24"/>
      <c r="ABI128" s="24"/>
      <c r="ABJ128" s="24"/>
      <c r="ABK128" s="24"/>
      <c r="ABL128" s="24"/>
      <c r="ABM128" s="24"/>
      <c r="ABN128" s="24"/>
      <c r="ABO128" s="24"/>
      <c r="ABP128" s="24"/>
      <c r="ABQ128" s="24"/>
      <c r="ABR128" s="24"/>
      <c r="ABS128" s="24"/>
      <c r="ABT128" s="24"/>
      <c r="ABU128" s="24"/>
      <c r="ABV128" s="24"/>
      <c r="ABW128" s="24"/>
      <c r="ABX128" s="24"/>
      <c r="ABY128" s="24"/>
      <c r="ABZ128" s="24"/>
      <c r="ACA128" s="24"/>
      <c r="ACB128" s="24"/>
      <c r="ACC128" s="24"/>
      <c r="ACD128" s="24"/>
      <c r="ACE128" s="24"/>
      <c r="ACF128" s="24"/>
      <c r="ACG128" s="24"/>
      <c r="ACH128" s="24"/>
      <c r="ACI128" s="24"/>
      <c r="ACJ128" s="24"/>
      <c r="ACK128" s="24"/>
      <c r="ACL128" s="24"/>
      <c r="ACM128" s="24"/>
      <c r="ACN128" s="24"/>
      <c r="ACO128" s="24"/>
      <c r="ACP128" s="24"/>
      <c r="ACQ128" s="24"/>
      <c r="ACR128" s="24"/>
      <c r="ACS128" s="24"/>
      <c r="ACT128" s="24"/>
      <c r="ACU128" s="24"/>
      <c r="ACV128" s="24"/>
      <c r="ACW128" s="24"/>
      <c r="ACX128" s="24"/>
      <c r="ACY128" s="24"/>
      <c r="ACZ128" s="24"/>
      <c r="ADA128" s="24"/>
      <c r="ADB128" s="24"/>
      <c r="ADC128" s="24"/>
      <c r="ADD128" s="24"/>
      <c r="ADE128" s="24"/>
      <c r="ADF128" s="24"/>
      <c r="ADG128" s="24"/>
      <c r="ADH128" s="24"/>
      <c r="ADI128" s="24"/>
      <c r="ADJ128" s="24"/>
      <c r="ADK128" s="24"/>
      <c r="ADL128" s="24"/>
      <c r="ADM128" s="24"/>
      <c r="ADN128" s="24"/>
      <c r="ADO128" s="24"/>
      <c r="ADP128" s="24"/>
      <c r="ADQ128" s="24"/>
      <c r="ADR128" s="24"/>
      <c r="ADS128" s="24"/>
      <c r="ADT128" s="24"/>
      <c r="ADU128" s="24"/>
      <c r="ADV128" s="24"/>
      <c r="ADW128" s="24"/>
      <c r="ADX128" s="24"/>
      <c r="ADY128" s="24"/>
      <c r="ADZ128" s="24"/>
      <c r="AEA128" s="24"/>
      <c r="AEB128" s="24"/>
      <c r="AEC128" s="24"/>
      <c r="AED128" s="24"/>
      <c r="AEE128" s="24"/>
      <c r="AEF128" s="24"/>
      <c r="AEG128" s="24"/>
      <c r="AEH128" s="24"/>
      <c r="AEI128" s="24"/>
      <c r="AEJ128" s="24"/>
      <c r="AEK128" s="24"/>
      <c r="AEL128" s="24"/>
      <c r="AEM128" s="24"/>
      <c r="AEN128" s="24"/>
      <c r="AEO128" s="24"/>
      <c r="AEP128" s="24"/>
      <c r="AEQ128" s="24"/>
      <c r="AER128" s="24"/>
      <c r="AES128" s="24"/>
      <c r="AET128" s="24"/>
      <c r="AEU128" s="24"/>
      <c r="AEV128" s="24"/>
      <c r="AEW128" s="24"/>
      <c r="AEX128" s="24"/>
      <c r="AEY128" s="24"/>
      <c r="AEZ128" s="24"/>
      <c r="AFA128" s="24"/>
      <c r="AFB128" s="24"/>
      <c r="AFC128" s="24"/>
      <c r="AFD128" s="24"/>
      <c r="AFE128" s="24"/>
      <c r="AFF128" s="24"/>
      <c r="AFG128" s="24"/>
      <c r="AFH128" s="24"/>
      <c r="AFI128" s="24"/>
      <c r="AFJ128" s="24"/>
      <c r="AFK128" s="24"/>
      <c r="AFL128" s="24"/>
      <c r="AFM128" s="24"/>
      <c r="AFN128" s="24"/>
      <c r="AFO128" s="24"/>
      <c r="AFP128" s="24"/>
      <c r="AFQ128" s="24"/>
      <c r="AFR128" s="24"/>
      <c r="AFS128" s="24"/>
      <c r="AFT128" s="24"/>
      <c r="AFU128" s="24"/>
      <c r="AFV128" s="24"/>
      <c r="AFW128" s="24"/>
      <c r="AFX128" s="24"/>
      <c r="AFY128" s="24"/>
      <c r="AFZ128" s="24"/>
      <c r="AGA128" s="24"/>
      <c r="AGB128" s="24"/>
      <c r="AGC128" s="24"/>
      <c r="AGD128" s="24"/>
      <c r="AGE128" s="24"/>
      <c r="AGF128" s="24"/>
      <c r="AGG128" s="24"/>
      <c r="AGH128" s="24"/>
      <c r="AGI128" s="24"/>
      <c r="AGJ128" s="24"/>
      <c r="AGK128" s="24"/>
      <c r="AGL128" s="24"/>
      <c r="AGM128" s="24"/>
      <c r="AGN128" s="24"/>
      <c r="AGO128" s="24"/>
      <c r="AGP128" s="24"/>
      <c r="AGQ128" s="24"/>
      <c r="AGR128" s="24"/>
      <c r="AGS128" s="24"/>
      <c r="AGT128" s="24"/>
      <c r="AGU128" s="24"/>
      <c r="AGV128" s="24"/>
      <c r="AGW128" s="24"/>
      <c r="AGX128" s="24"/>
      <c r="AGY128" s="24"/>
      <c r="AGZ128" s="24"/>
      <c r="AHA128" s="24"/>
      <c r="AHB128" s="24"/>
      <c r="AHC128" s="24"/>
      <c r="AHD128" s="24"/>
      <c r="AHE128" s="24"/>
      <c r="AHF128" s="24"/>
      <c r="AHG128" s="24"/>
      <c r="AHH128" s="24"/>
      <c r="AHI128" s="24"/>
      <c r="AHJ128" s="24"/>
      <c r="AHK128" s="24"/>
      <c r="AHL128" s="24"/>
      <c r="AHM128" s="24"/>
      <c r="AHN128" s="24"/>
      <c r="AHO128" s="24"/>
      <c r="AHP128" s="24"/>
      <c r="AHQ128" s="24"/>
      <c r="AHR128" s="24"/>
      <c r="AHS128" s="24"/>
      <c r="AHT128" s="24"/>
      <c r="AHU128" s="24"/>
      <c r="AHV128" s="24"/>
      <c r="AHW128" s="24"/>
      <c r="AHX128" s="24"/>
      <c r="AHY128" s="24"/>
      <c r="AHZ128" s="24"/>
      <c r="AIA128" s="24"/>
      <c r="AIB128" s="24"/>
      <c r="AIC128" s="24"/>
      <c r="AID128" s="24"/>
      <c r="AIE128" s="24"/>
      <c r="AIF128" s="24"/>
      <c r="AIG128" s="24"/>
      <c r="AIH128" s="24"/>
      <c r="AII128" s="24"/>
      <c r="AIJ128" s="24"/>
      <c r="AIK128" s="24"/>
      <c r="AIL128" s="24"/>
      <c r="AIM128" s="24"/>
      <c r="AIN128" s="24"/>
      <c r="AIO128" s="24"/>
      <c r="AIP128" s="24"/>
      <c r="AIQ128" s="24"/>
      <c r="AIR128" s="24"/>
      <c r="AIS128" s="24"/>
      <c r="AIT128" s="24"/>
      <c r="AIU128" s="24"/>
      <c r="AIV128" s="24"/>
      <c r="AIW128" s="24"/>
      <c r="AIX128" s="24"/>
      <c r="AIY128" s="24"/>
      <c r="AIZ128" s="24"/>
      <c r="AJA128" s="24"/>
      <c r="AJB128" s="24"/>
      <c r="AJC128" s="24"/>
      <c r="AJD128" s="24"/>
      <c r="AJE128" s="24"/>
      <c r="AJF128" s="24"/>
      <c r="AJG128" s="24"/>
      <c r="AJH128" s="24"/>
      <c r="AJI128" s="24"/>
      <c r="AJJ128" s="24"/>
      <c r="AJK128" s="24"/>
      <c r="AJL128" s="24"/>
      <c r="AJM128" s="24"/>
      <c r="AJN128" s="24"/>
      <c r="AJO128" s="24"/>
      <c r="AJP128" s="24"/>
      <c r="AJQ128" s="24"/>
      <c r="AJR128" s="24"/>
      <c r="AJS128" s="24"/>
      <c r="AJT128" s="24"/>
      <c r="AJU128" s="24"/>
      <c r="AJV128" s="24"/>
      <c r="AJW128" s="24"/>
      <c r="AJX128" s="24"/>
      <c r="AJY128" s="24"/>
      <c r="AJZ128" s="24"/>
      <c r="AKA128" s="24"/>
      <c r="AKB128" s="24"/>
      <c r="AKC128" s="24"/>
      <c r="AKD128" s="24"/>
      <c r="AKE128" s="24"/>
      <c r="AKF128" s="24"/>
      <c r="AKG128" s="24"/>
      <c r="AKH128" s="24"/>
      <c r="AKI128" s="24"/>
      <c r="AKJ128" s="24"/>
      <c r="AKK128" s="24"/>
      <c r="AKL128" s="24"/>
      <c r="AKM128" s="24"/>
      <c r="AKN128" s="24"/>
      <c r="AKO128" s="24"/>
      <c r="AKP128" s="24"/>
      <c r="AKQ128" s="24"/>
      <c r="AKR128" s="24"/>
      <c r="AKS128" s="24"/>
      <c r="AKT128" s="24"/>
      <c r="AKU128" s="24"/>
      <c r="AKV128" s="24"/>
      <c r="AKW128" s="24"/>
      <c r="AKX128" s="24"/>
      <c r="AKY128" s="24"/>
      <c r="AKZ128" s="24"/>
      <c r="ALA128" s="24"/>
      <c r="ALB128" s="24"/>
      <c r="ALC128" s="24"/>
      <c r="ALD128" s="24"/>
      <c r="ALE128" s="24"/>
      <c r="ALF128" s="24"/>
      <c r="ALG128" s="24"/>
      <c r="ALH128" s="24"/>
      <c r="ALI128" s="24"/>
      <c r="ALJ128" s="24"/>
      <c r="ALK128" s="24"/>
      <c r="ALL128" s="24"/>
      <c r="ALM128" s="24"/>
      <c r="ALN128" s="24"/>
      <c r="ALO128" s="24"/>
      <c r="ALP128" s="24"/>
      <c r="ALQ128" s="24"/>
      <c r="ALR128" s="24"/>
      <c r="ALS128" s="24"/>
      <c r="ALT128" s="24"/>
      <c r="ALU128" s="24"/>
      <c r="ALV128" s="24"/>
      <c r="ALW128" s="24"/>
      <c r="ALX128" s="24"/>
      <c r="ALY128" s="24"/>
      <c r="ALZ128" s="24"/>
      <c r="AMA128" s="24"/>
      <c r="AMB128" s="24"/>
      <c r="AMC128" s="24"/>
    </row>
    <row r="129" spans="1:1017" s="61" customFormat="1" ht="33">
      <c r="A129" s="132" t="s">
        <v>342</v>
      </c>
      <c r="B129" s="133" t="s">
        <v>343</v>
      </c>
      <c r="C129" s="134" t="s">
        <v>344</v>
      </c>
      <c r="D129" s="133" t="s">
        <v>288</v>
      </c>
      <c r="E129" s="62" t="s">
        <v>47</v>
      </c>
      <c r="F129" s="112">
        <v>29</v>
      </c>
      <c r="G129" s="60">
        <v>21.32</v>
      </c>
      <c r="H129" s="83">
        <f t="shared" si="53"/>
        <v>0.21229999999999999</v>
      </c>
      <c r="I129" s="60">
        <f t="shared" si="54"/>
        <v>25.85</v>
      </c>
      <c r="J129" s="60">
        <f t="shared" si="55"/>
        <v>618.28</v>
      </c>
      <c r="K129" s="60">
        <f t="shared" si="56"/>
        <v>749.65</v>
      </c>
      <c r="L129" s="58"/>
      <c r="M129" s="24"/>
      <c r="N129" s="24"/>
      <c r="O129" s="24"/>
      <c r="P129" s="24"/>
      <c r="Q129" s="24"/>
      <c r="R129" s="24"/>
      <c r="S129" s="24"/>
      <c r="T129" s="24"/>
      <c r="U129" s="24"/>
      <c r="V129" s="24"/>
      <c r="W129" s="24"/>
      <c r="X129" s="24"/>
      <c r="Y129" s="24"/>
      <c r="Z129" s="24"/>
      <c r="AA129" s="24"/>
      <c r="AB129" s="24"/>
      <c r="AC129" s="24"/>
      <c r="AD129" s="24"/>
      <c r="AE129" s="24"/>
      <c r="AF129" s="24"/>
      <c r="AG129" s="24"/>
      <c r="AH129" s="24"/>
      <c r="AI129" s="24"/>
      <c r="AJ129" s="24"/>
      <c r="AK129" s="24"/>
      <c r="AL129" s="24"/>
      <c r="AM129" s="24"/>
      <c r="AN129" s="24"/>
      <c r="AO129" s="24"/>
      <c r="AP129" s="24"/>
      <c r="AQ129" s="24"/>
      <c r="AR129" s="24"/>
      <c r="AS129" s="24"/>
      <c r="AT129" s="24"/>
      <c r="AU129" s="24"/>
      <c r="AV129" s="24"/>
      <c r="AW129" s="24"/>
      <c r="AX129" s="24"/>
      <c r="AY129" s="24"/>
      <c r="AZ129" s="24"/>
      <c r="BA129" s="24"/>
      <c r="BB129" s="24"/>
      <c r="BC129" s="24"/>
      <c r="BD129" s="24"/>
      <c r="BE129" s="24"/>
      <c r="BF129" s="24"/>
      <c r="BG129" s="24"/>
      <c r="BH129" s="24"/>
      <c r="BI129" s="24"/>
      <c r="BJ129" s="24"/>
      <c r="BK129" s="24"/>
      <c r="BL129" s="24"/>
      <c r="BM129" s="24"/>
      <c r="BN129" s="24"/>
      <c r="BO129" s="24"/>
      <c r="BP129" s="24"/>
      <c r="BQ129" s="24"/>
      <c r="BR129" s="24"/>
      <c r="BS129" s="24"/>
      <c r="BT129" s="24"/>
      <c r="BU129" s="24"/>
      <c r="BV129" s="24"/>
      <c r="BW129" s="24"/>
      <c r="BX129" s="24"/>
      <c r="BY129" s="24"/>
      <c r="BZ129" s="24"/>
      <c r="CA129" s="24"/>
      <c r="CB129" s="24"/>
      <c r="CC129" s="24"/>
      <c r="CD129" s="24"/>
      <c r="CE129" s="24"/>
      <c r="CF129" s="24"/>
      <c r="CG129" s="24"/>
      <c r="CH129" s="24"/>
      <c r="CI129" s="24"/>
      <c r="CJ129" s="24"/>
      <c r="CK129" s="24"/>
      <c r="CL129" s="24"/>
      <c r="CM129" s="24"/>
      <c r="CN129" s="24"/>
      <c r="CO129" s="24"/>
      <c r="CP129" s="24"/>
      <c r="CQ129" s="24"/>
      <c r="CR129" s="24"/>
      <c r="CS129" s="24"/>
      <c r="CT129" s="24"/>
      <c r="CU129" s="24"/>
      <c r="CV129" s="24"/>
      <c r="CW129" s="24"/>
      <c r="CX129" s="24"/>
      <c r="CY129" s="24"/>
      <c r="CZ129" s="24"/>
      <c r="DA129" s="24"/>
      <c r="DB129" s="24"/>
      <c r="DC129" s="24"/>
      <c r="DD129" s="24"/>
      <c r="DE129" s="24"/>
      <c r="DF129" s="24"/>
      <c r="DG129" s="24"/>
      <c r="DH129" s="24"/>
      <c r="DI129" s="24"/>
      <c r="DJ129" s="24"/>
      <c r="DK129" s="24"/>
      <c r="DL129" s="24"/>
      <c r="DM129" s="24"/>
      <c r="DN129" s="24"/>
      <c r="DO129" s="24"/>
      <c r="DP129" s="24"/>
      <c r="DQ129" s="24"/>
      <c r="DR129" s="24"/>
      <c r="DS129" s="24"/>
      <c r="DT129" s="24"/>
      <c r="DU129" s="24"/>
      <c r="DV129" s="24"/>
      <c r="DW129" s="24"/>
      <c r="DX129" s="24"/>
      <c r="DY129" s="24"/>
      <c r="DZ129" s="24"/>
      <c r="EA129" s="24"/>
      <c r="EB129" s="24"/>
      <c r="EC129" s="24"/>
      <c r="ED129" s="24"/>
      <c r="EE129" s="24"/>
      <c r="EF129" s="24"/>
      <c r="EG129" s="24"/>
      <c r="EH129" s="24"/>
      <c r="EI129" s="24"/>
      <c r="EJ129" s="24"/>
      <c r="EK129" s="24"/>
      <c r="EL129" s="24"/>
      <c r="EM129" s="24"/>
      <c r="EN129" s="24"/>
      <c r="EO129" s="24"/>
      <c r="EP129" s="24"/>
      <c r="EQ129" s="24"/>
      <c r="ER129" s="24"/>
      <c r="ES129" s="24"/>
      <c r="ET129" s="24"/>
      <c r="EU129" s="24"/>
      <c r="EV129" s="24"/>
      <c r="EW129" s="24"/>
      <c r="EX129" s="24"/>
      <c r="EY129" s="24"/>
      <c r="EZ129" s="24"/>
      <c r="FA129" s="24"/>
      <c r="FB129" s="24"/>
      <c r="FC129" s="24"/>
      <c r="FD129" s="24"/>
      <c r="FE129" s="24"/>
      <c r="FF129" s="24"/>
      <c r="FG129" s="24"/>
      <c r="FH129" s="24"/>
      <c r="FI129" s="24"/>
      <c r="FJ129" s="24"/>
      <c r="FK129" s="24"/>
      <c r="FL129" s="24"/>
      <c r="FM129" s="24"/>
      <c r="FN129" s="24"/>
      <c r="FO129" s="24"/>
      <c r="FP129" s="24"/>
      <c r="FQ129" s="24"/>
      <c r="FR129" s="24"/>
      <c r="FS129" s="24"/>
      <c r="FT129" s="24"/>
      <c r="FU129" s="24"/>
      <c r="FV129" s="24"/>
      <c r="FW129" s="24"/>
      <c r="FX129" s="24"/>
      <c r="FY129" s="24"/>
      <c r="FZ129" s="24"/>
      <c r="GA129" s="24"/>
      <c r="GB129" s="24"/>
      <c r="GC129" s="24"/>
      <c r="GD129" s="24"/>
      <c r="GE129" s="24"/>
      <c r="GF129" s="24"/>
      <c r="GG129" s="24"/>
      <c r="GH129" s="24"/>
      <c r="GI129" s="24"/>
      <c r="GJ129" s="24"/>
      <c r="GK129" s="24"/>
      <c r="GL129" s="24"/>
      <c r="GM129" s="24"/>
      <c r="GN129" s="24"/>
      <c r="GO129" s="24"/>
      <c r="GP129" s="24"/>
      <c r="GQ129" s="24"/>
      <c r="GR129" s="24"/>
      <c r="GS129" s="24"/>
      <c r="GT129" s="24"/>
      <c r="GU129" s="24"/>
      <c r="GV129" s="24"/>
      <c r="GW129" s="24"/>
      <c r="GX129" s="24"/>
      <c r="GY129" s="24"/>
      <c r="GZ129" s="24"/>
      <c r="HA129" s="24"/>
      <c r="HB129" s="24"/>
      <c r="HC129" s="24"/>
      <c r="HD129" s="24"/>
      <c r="HE129" s="24"/>
      <c r="HF129" s="24"/>
      <c r="HG129" s="24"/>
      <c r="HH129" s="24"/>
      <c r="HI129" s="24"/>
      <c r="HJ129" s="24"/>
      <c r="HK129" s="24"/>
      <c r="HL129" s="24"/>
      <c r="HM129" s="24"/>
      <c r="HN129" s="24"/>
      <c r="HO129" s="24"/>
      <c r="HP129" s="24"/>
      <c r="HQ129" s="24"/>
      <c r="HR129" s="24"/>
      <c r="HS129" s="24"/>
      <c r="HT129" s="24"/>
      <c r="HU129" s="24"/>
      <c r="HV129" s="24"/>
      <c r="HW129" s="24"/>
      <c r="HX129" s="24"/>
      <c r="HY129" s="24"/>
      <c r="HZ129" s="24"/>
      <c r="IA129" s="24"/>
      <c r="IB129" s="24"/>
      <c r="IC129" s="24"/>
      <c r="ID129" s="24"/>
      <c r="IE129" s="24"/>
      <c r="IF129" s="24"/>
      <c r="IG129" s="24"/>
      <c r="IH129" s="24"/>
      <c r="II129" s="24"/>
      <c r="IJ129" s="24"/>
      <c r="IK129" s="24"/>
      <c r="IL129" s="24"/>
      <c r="IM129" s="24"/>
      <c r="IN129" s="24"/>
      <c r="IO129" s="24"/>
      <c r="IP129" s="24"/>
      <c r="IQ129" s="24"/>
      <c r="IR129" s="24"/>
      <c r="IS129" s="24"/>
      <c r="IT129" s="24"/>
      <c r="IU129" s="24"/>
      <c r="IV129" s="24"/>
      <c r="IW129" s="24"/>
      <c r="IX129" s="24"/>
      <c r="IY129" s="24"/>
      <c r="IZ129" s="24"/>
      <c r="JA129" s="24"/>
      <c r="JB129" s="24"/>
      <c r="JC129" s="24"/>
      <c r="JD129" s="24"/>
      <c r="JE129" s="24"/>
      <c r="JF129" s="24"/>
      <c r="JG129" s="24"/>
      <c r="JH129" s="24"/>
      <c r="JI129" s="24"/>
      <c r="JJ129" s="24"/>
      <c r="JK129" s="24"/>
      <c r="JL129" s="24"/>
      <c r="JM129" s="24"/>
      <c r="JN129" s="24"/>
      <c r="JO129" s="24"/>
      <c r="JP129" s="24"/>
      <c r="JQ129" s="24"/>
      <c r="JR129" s="24"/>
      <c r="JS129" s="24"/>
      <c r="JT129" s="24"/>
      <c r="JU129" s="24"/>
      <c r="JV129" s="24"/>
      <c r="JW129" s="24"/>
      <c r="JX129" s="24"/>
      <c r="JY129" s="24"/>
      <c r="JZ129" s="24"/>
      <c r="KA129" s="24"/>
      <c r="KB129" s="24"/>
      <c r="KC129" s="24"/>
      <c r="KD129" s="24"/>
      <c r="KE129" s="24"/>
      <c r="KF129" s="24"/>
      <c r="KG129" s="24"/>
      <c r="KH129" s="24"/>
      <c r="KI129" s="24"/>
      <c r="KJ129" s="24"/>
      <c r="KK129" s="24"/>
      <c r="KL129" s="24"/>
      <c r="KM129" s="24"/>
      <c r="KN129" s="24"/>
      <c r="KO129" s="24"/>
      <c r="KP129" s="24"/>
      <c r="KQ129" s="24"/>
      <c r="KR129" s="24"/>
      <c r="KS129" s="24"/>
      <c r="KT129" s="24"/>
      <c r="KU129" s="24"/>
      <c r="KV129" s="24"/>
      <c r="KW129" s="24"/>
      <c r="KX129" s="24"/>
      <c r="KY129" s="24"/>
      <c r="KZ129" s="24"/>
      <c r="LA129" s="24"/>
      <c r="LB129" s="24"/>
      <c r="LC129" s="24"/>
      <c r="LD129" s="24"/>
      <c r="LE129" s="24"/>
      <c r="LF129" s="24"/>
      <c r="LG129" s="24"/>
      <c r="LH129" s="24"/>
      <c r="LI129" s="24"/>
      <c r="LJ129" s="24"/>
      <c r="LK129" s="24"/>
      <c r="LL129" s="24"/>
      <c r="LM129" s="24"/>
      <c r="LN129" s="24"/>
      <c r="LO129" s="24"/>
      <c r="LP129" s="24"/>
      <c r="LQ129" s="24"/>
      <c r="LR129" s="24"/>
      <c r="LS129" s="24"/>
      <c r="LT129" s="24"/>
      <c r="LU129" s="24"/>
      <c r="LV129" s="24"/>
      <c r="LW129" s="24"/>
      <c r="LX129" s="24"/>
      <c r="LY129" s="24"/>
      <c r="LZ129" s="24"/>
      <c r="MA129" s="24"/>
      <c r="MB129" s="24"/>
      <c r="MC129" s="24"/>
      <c r="MD129" s="24"/>
      <c r="ME129" s="24"/>
      <c r="MF129" s="24"/>
      <c r="MG129" s="24"/>
      <c r="MH129" s="24"/>
      <c r="MI129" s="24"/>
      <c r="MJ129" s="24"/>
      <c r="MK129" s="24"/>
      <c r="ML129" s="24"/>
      <c r="MM129" s="24"/>
      <c r="MN129" s="24"/>
      <c r="MO129" s="24"/>
      <c r="MP129" s="24"/>
      <c r="MQ129" s="24"/>
      <c r="MR129" s="24"/>
      <c r="MS129" s="24"/>
      <c r="MT129" s="24"/>
      <c r="MU129" s="24"/>
      <c r="MV129" s="24"/>
      <c r="MW129" s="24"/>
      <c r="MX129" s="24"/>
      <c r="MY129" s="24"/>
      <c r="MZ129" s="24"/>
      <c r="NA129" s="24"/>
      <c r="NB129" s="24"/>
      <c r="NC129" s="24"/>
      <c r="ND129" s="24"/>
      <c r="NE129" s="24"/>
      <c r="NF129" s="24"/>
      <c r="NG129" s="24"/>
      <c r="NH129" s="24"/>
      <c r="NI129" s="24"/>
      <c r="NJ129" s="24"/>
      <c r="NK129" s="24"/>
      <c r="NL129" s="24"/>
      <c r="NM129" s="24"/>
      <c r="NN129" s="24"/>
      <c r="NO129" s="24"/>
      <c r="NP129" s="24"/>
      <c r="NQ129" s="24"/>
      <c r="NR129" s="24"/>
      <c r="NS129" s="24"/>
      <c r="NT129" s="24"/>
      <c r="NU129" s="24"/>
      <c r="NV129" s="24"/>
      <c r="NW129" s="24"/>
      <c r="NX129" s="24"/>
      <c r="NY129" s="24"/>
      <c r="NZ129" s="24"/>
      <c r="OA129" s="24"/>
      <c r="OB129" s="24"/>
      <c r="OC129" s="24"/>
      <c r="OD129" s="24"/>
      <c r="OE129" s="24"/>
      <c r="OF129" s="24"/>
      <c r="OG129" s="24"/>
      <c r="OH129" s="24"/>
      <c r="OI129" s="24"/>
      <c r="OJ129" s="24"/>
      <c r="OK129" s="24"/>
      <c r="OL129" s="24"/>
      <c r="OM129" s="24"/>
      <c r="ON129" s="24"/>
      <c r="OO129" s="24"/>
      <c r="OP129" s="24"/>
      <c r="OQ129" s="24"/>
      <c r="OR129" s="24"/>
      <c r="OS129" s="24"/>
      <c r="OT129" s="24"/>
      <c r="OU129" s="24"/>
      <c r="OV129" s="24"/>
      <c r="OW129" s="24"/>
      <c r="OX129" s="24"/>
      <c r="OY129" s="24"/>
      <c r="OZ129" s="24"/>
      <c r="PA129" s="24"/>
      <c r="PB129" s="24"/>
      <c r="PC129" s="24"/>
      <c r="PD129" s="24"/>
      <c r="PE129" s="24"/>
      <c r="PF129" s="24"/>
      <c r="PG129" s="24"/>
      <c r="PH129" s="24"/>
      <c r="PI129" s="24"/>
      <c r="PJ129" s="24"/>
      <c r="PK129" s="24"/>
      <c r="PL129" s="24"/>
      <c r="PM129" s="24"/>
      <c r="PN129" s="24"/>
      <c r="PO129" s="24"/>
      <c r="PP129" s="24"/>
      <c r="PQ129" s="24"/>
      <c r="PR129" s="24"/>
      <c r="PS129" s="24"/>
      <c r="PT129" s="24"/>
      <c r="PU129" s="24"/>
      <c r="PV129" s="24"/>
      <c r="PW129" s="24"/>
      <c r="PX129" s="24"/>
      <c r="PY129" s="24"/>
      <c r="PZ129" s="24"/>
      <c r="QA129" s="24"/>
      <c r="QB129" s="24"/>
      <c r="QC129" s="24"/>
      <c r="QD129" s="24"/>
      <c r="QE129" s="24"/>
      <c r="QF129" s="24"/>
      <c r="QG129" s="24"/>
      <c r="QH129" s="24"/>
      <c r="QI129" s="24"/>
      <c r="QJ129" s="24"/>
      <c r="QK129" s="24"/>
      <c r="QL129" s="24"/>
      <c r="QM129" s="24"/>
      <c r="QN129" s="24"/>
      <c r="QO129" s="24"/>
      <c r="QP129" s="24"/>
      <c r="QQ129" s="24"/>
      <c r="QR129" s="24"/>
      <c r="QS129" s="24"/>
      <c r="QT129" s="24"/>
      <c r="QU129" s="24"/>
      <c r="QV129" s="24"/>
      <c r="QW129" s="24"/>
      <c r="QX129" s="24"/>
      <c r="QY129" s="24"/>
      <c r="QZ129" s="24"/>
      <c r="RA129" s="24"/>
      <c r="RB129" s="24"/>
      <c r="RC129" s="24"/>
      <c r="RD129" s="24"/>
      <c r="RE129" s="24"/>
      <c r="RF129" s="24"/>
      <c r="RG129" s="24"/>
      <c r="RH129" s="24"/>
      <c r="RI129" s="24"/>
      <c r="RJ129" s="24"/>
      <c r="RK129" s="24"/>
      <c r="RL129" s="24"/>
      <c r="RM129" s="24"/>
      <c r="RN129" s="24"/>
      <c r="RO129" s="24"/>
      <c r="RP129" s="24"/>
      <c r="RQ129" s="24"/>
      <c r="RR129" s="24"/>
      <c r="RS129" s="24"/>
      <c r="RT129" s="24"/>
      <c r="RU129" s="24"/>
      <c r="RV129" s="24"/>
      <c r="RW129" s="24"/>
      <c r="RX129" s="24"/>
      <c r="RY129" s="24"/>
      <c r="RZ129" s="24"/>
      <c r="SA129" s="24"/>
      <c r="SB129" s="24"/>
      <c r="SC129" s="24"/>
      <c r="SD129" s="24"/>
      <c r="SE129" s="24"/>
      <c r="SF129" s="24"/>
      <c r="SG129" s="24"/>
      <c r="SH129" s="24"/>
      <c r="SI129" s="24"/>
      <c r="SJ129" s="24"/>
      <c r="SK129" s="24"/>
      <c r="SL129" s="24"/>
      <c r="SM129" s="24"/>
      <c r="SN129" s="24"/>
      <c r="SO129" s="24"/>
      <c r="SP129" s="24"/>
      <c r="SQ129" s="24"/>
      <c r="SR129" s="24"/>
      <c r="SS129" s="24"/>
      <c r="ST129" s="24"/>
      <c r="SU129" s="24"/>
      <c r="SV129" s="24"/>
      <c r="SW129" s="24"/>
      <c r="SX129" s="24"/>
      <c r="SY129" s="24"/>
      <c r="SZ129" s="24"/>
      <c r="TA129" s="24"/>
      <c r="TB129" s="24"/>
      <c r="TC129" s="24"/>
      <c r="TD129" s="24"/>
      <c r="TE129" s="24"/>
      <c r="TF129" s="24"/>
      <c r="TG129" s="24"/>
      <c r="TH129" s="24"/>
      <c r="TI129" s="24"/>
      <c r="TJ129" s="24"/>
      <c r="TK129" s="24"/>
      <c r="TL129" s="24"/>
      <c r="TM129" s="24"/>
      <c r="TN129" s="24"/>
      <c r="TO129" s="24"/>
      <c r="TP129" s="24"/>
      <c r="TQ129" s="24"/>
      <c r="TR129" s="24"/>
      <c r="TS129" s="24"/>
      <c r="TT129" s="24"/>
      <c r="TU129" s="24"/>
      <c r="TV129" s="24"/>
      <c r="TW129" s="24"/>
      <c r="TX129" s="24"/>
      <c r="TY129" s="24"/>
      <c r="TZ129" s="24"/>
      <c r="UA129" s="24"/>
      <c r="UB129" s="24"/>
      <c r="UC129" s="24"/>
      <c r="UD129" s="24"/>
      <c r="UE129" s="24"/>
      <c r="UF129" s="24"/>
      <c r="UG129" s="24"/>
      <c r="UH129" s="24"/>
      <c r="UI129" s="24"/>
      <c r="UJ129" s="24"/>
      <c r="UK129" s="24"/>
      <c r="UL129" s="24"/>
      <c r="UM129" s="24"/>
      <c r="UN129" s="24"/>
      <c r="UO129" s="24"/>
      <c r="UP129" s="24"/>
      <c r="UQ129" s="24"/>
      <c r="UR129" s="24"/>
      <c r="US129" s="24"/>
      <c r="UT129" s="24"/>
      <c r="UU129" s="24"/>
      <c r="UV129" s="24"/>
      <c r="UW129" s="24"/>
      <c r="UX129" s="24"/>
      <c r="UY129" s="24"/>
      <c r="UZ129" s="24"/>
      <c r="VA129" s="24"/>
      <c r="VB129" s="24"/>
      <c r="VC129" s="24"/>
      <c r="VD129" s="24"/>
      <c r="VE129" s="24"/>
      <c r="VF129" s="24"/>
      <c r="VG129" s="24"/>
      <c r="VH129" s="24"/>
      <c r="VI129" s="24"/>
      <c r="VJ129" s="24"/>
      <c r="VK129" s="24"/>
      <c r="VL129" s="24"/>
      <c r="VM129" s="24"/>
      <c r="VN129" s="24"/>
      <c r="VO129" s="24"/>
      <c r="VP129" s="24"/>
      <c r="VQ129" s="24"/>
      <c r="VR129" s="24"/>
      <c r="VS129" s="24"/>
      <c r="VT129" s="24"/>
      <c r="VU129" s="24"/>
      <c r="VV129" s="24"/>
      <c r="VW129" s="24"/>
      <c r="VX129" s="24"/>
      <c r="VY129" s="24"/>
      <c r="VZ129" s="24"/>
      <c r="WA129" s="24"/>
      <c r="WB129" s="24"/>
      <c r="WC129" s="24"/>
      <c r="WD129" s="24"/>
      <c r="WE129" s="24"/>
      <c r="WF129" s="24"/>
      <c r="WG129" s="24"/>
      <c r="WH129" s="24"/>
      <c r="WI129" s="24"/>
      <c r="WJ129" s="24"/>
      <c r="WK129" s="24"/>
      <c r="WL129" s="24"/>
      <c r="WM129" s="24"/>
      <c r="WN129" s="24"/>
      <c r="WO129" s="24"/>
      <c r="WP129" s="24"/>
      <c r="WQ129" s="24"/>
      <c r="WR129" s="24"/>
      <c r="WS129" s="24"/>
      <c r="WT129" s="24"/>
      <c r="WU129" s="24"/>
      <c r="WV129" s="24"/>
      <c r="WW129" s="24"/>
      <c r="WX129" s="24"/>
      <c r="WY129" s="24"/>
      <c r="WZ129" s="24"/>
      <c r="XA129" s="24"/>
      <c r="XB129" s="24"/>
      <c r="XC129" s="24"/>
      <c r="XD129" s="24"/>
      <c r="XE129" s="24"/>
      <c r="XF129" s="24"/>
      <c r="XG129" s="24"/>
      <c r="XH129" s="24"/>
      <c r="XI129" s="24"/>
      <c r="XJ129" s="24"/>
      <c r="XK129" s="24"/>
      <c r="XL129" s="24"/>
      <c r="XM129" s="24"/>
      <c r="XN129" s="24"/>
      <c r="XO129" s="24"/>
      <c r="XP129" s="24"/>
      <c r="XQ129" s="24"/>
      <c r="XR129" s="24"/>
      <c r="XS129" s="24"/>
      <c r="XT129" s="24"/>
      <c r="XU129" s="24"/>
      <c r="XV129" s="24"/>
      <c r="XW129" s="24"/>
      <c r="XX129" s="24"/>
      <c r="XY129" s="24"/>
      <c r="XZ129" s="24"/>
      <c r="YA129" s="24"/>
      <c r="YB129" s="24"/>
      <c r="YC129" s="24"/>
      <c r="YD129" s="24"/>
      <c r="YE129" s="24"/>
      <c r="YF129" s="24"/>
      <c r="YG129" s="24"/>
      <c r="YH129" s="24"/>
      <c r="YI129" s="24"/>
      <c r="YJ129" s="24"/>
      <c r="YK129" s="24"/>
      <c r="YL129" s="24"/>
      <c r="YM129" s="24"/>
      <c r="YN129" s="24"/>
      <c r="YO129" s="24"/>
      <c r="YP129" s="24"/>
      <c r="YQ129" s="24"/>
      <c r="YR129" s="24"/>
      <c r="YS129" s="24"/>
      <c r="YT129" s="24"/>
      <c r="YU129" s="24"/>
      <c r="YV129" s="24"/>
      <c r="YW129" s="24"/>
      <c r="YX129" s="24"/>
      <c r="YY129" s="24"/>
      <c r="YZ129" s="24"/>
      <c r="ZA129" s="24"/>
      <c r="ZB129" s="24"/>
      <c r="ZC129" s="24"/>
      <c r="ZD129" s="24"/>
      <c r="ZE129" s="24"/>
      <c r="ZF129" s="24"/>
      <c r="ZG129" s="24"/>
      <c r="ZH129" s="24"/>
      <c r="ZI129" s="24"/>
      <c r="ZJ129" s="24"/>
      <c r="ZK129" s="24"/>
      <c r="ZL129" s="24"/>
      <c r="ZM129" s="24"/>
      <c r="ZN129" s="24"/>
      <c r="ZO129" s="24"/>
      <c r="ZP129" s="24"/>
      <c r="ZQ129" s="24"/>
      <c r="ZR129" s="24"/>
      <c r="ZS129" s="24"/>
      <c r="ZT129" s="24"/>
      <c r="ZU129" s="24"/>
      <c r="ZV129" s="24"/>
      <c r="ZW129" s="24"/>
      <c r="ZX129" s="24"/>
      <c r="ZY129" s="24"/>
      <c r="ZZ129" s="24"/>
      <c r="AAA129" s="24"/>
      <c r="AAB129" s="24"/>
      <c r="AAC129" s="24"/>
      <c r="AAD129" s="24"/>
      <c r="AAE129" s="24"/>
      <c r="AAF129" s="24"/>
      <c r="AAG129" s="24"/>
      <c r="AAH129" s="24"/>
      <c r="AAI129" s="24"/>
      <c r="AAJ129" s="24"/>
      <c r="AAK129" s="24"/>
      <c r="AAL129" s="24"/>
      <c r="AAM129" s="24"/>
      <c r="AAN129" s="24"/>
      <c r="AAO129" s="24"/>
      <c r="AAP129" s="24"/>
      <c r="AAQ129" s="24"/>
      <c r="AAR129" s="24"/>
      <c r="AAS129" s="24"/>
      <c r="AAT129" s="24"/>
      <c r="AAU129" s="24"/>
      <c r="AAV129" s="24"/>
      <c r="AAW129" s="24"/>
      <c r="AAX129" s="24"/>
      <c r="AAY129" s="24"/>
      <c r="AAZ129" s="24"/>
      <c r="ABA129" s="24"/>
      <c r="ABB129" s="24"/>
      <c r="ABC129" s="24"/>
      <c r="ABD129" s="24"/>
      <c r="ABE129" s="24"/>
      <c r="ABF129" s="24"/>
      <c r="ABG129" s="24"/>
      <c r="ABH129" s="24"/>
      <c r="ABI129" s="24"/>
      <c r="ABJ129" s="24"/>
      <c r="ABK129" s="24"/>
      <c r="ABL129" s="24"/>
      <c r="ABM129" s="24"/>
      <c r="ABN129" s="24"/>
      <c r="ABO129" s="24"/>
      <c r="ABP129" s="24"/>
      <c r="ABQ129" s="24"/>
      <c r="ABR129" s="24"/>
      <c r="ABS129" s="24"/>
      <c r="ABT129" s="24"/>
      <c r="ABU129" s="24"/>
      <c r="ABV129" s="24"/>
      <c r="ABW129" s="24"/>
      <c r="ABX129" s="24"/>
      <c r="ABY129" s="24"/>
      <c r="ABZ129" s="24"/>
      <c r="ACA129" s="24"/>
      <c r="ACB129" s="24"/>
      <c r="ACC129" s="24"/>
      <c r="ACD129" s="24"/>
      <c r="ACE129" s="24"/>
      <c r="ACF129" s="24"/>
      <c r="ACG129" s="24"/>
      <c r="ACH129" s="24"/>
      <c r="ACI129" s="24"/>
      <c r="ACJ129" s="24"/>
      <c r="ACK129" s="24"/>
      <c r="ACL129" s="24"/>
      <c r="ACM129" s="24"/>
      <c r="ACN129" s="24"/>
      <c r="ACO129" s="24"/>
      <c r="ACP129" s="24"/>
      <c r="ACQ129" s="24"/>
      <c r="ACR129" s="24"/>
      <c r="ACS129" s="24"/>
      <c r="ACT129" s="24"/>
      <c r="ACU129" s="24"/>
      <c r="ACV129" s="24"/>
      <c r="ACW129" s="24"/>
      <c r="ACX129" s="24"/>
      <c r="ACY129" s="24"/>
      <c r="ACZ129" s="24"/>
      <c r="ADA129" s="24"/>
      <c r="ADB129" s="24"/>
      <c r="ADC129" s="24"/>
      <c r="ADD129" s="24"/>
      <c r="ADE129" s="24"/>
      <c r="ADF129" s="24"/>
      <c r="ADG129" s="24"/>
      <c r="ADH129" s="24"/>
      <c r="ADI129" s="24"/>
      <c r="ADJ129" s="24"/>
      <c r="ADK129" s="24"/>
      <c r="ADL129" s="24"/>
      <c r="ADM129" s="24"/>
      <c r="ADN129" s="24"/>
      <c r="ADO129" s="24"/>
      <c r="ADP129" s="24"/>
      <c r="ADQ129" s="24"/>
      <c r="ADR129" s="24"/>
      <c r="ADS129" s="24"/>
      <c r="ADT129" s="24"/>
      <c r="ADU129" s="24"/>
      <c r="ADV129" s="24"/>
      <c r="ADW129" s="24"/>
      <c r="ADX129" s="24"/>
      <c r="ADY129" s="24"/>
      <c r="ADZ129" s="24"/>
      <c r="AEA129" s="24"/>
      <c r="AEB129" s="24"/>
      <c r="AEC129" s="24"/>
      <c r="AED129" s="24"/>
      <c r="AEE129" s="24"/>
      <c r="AEF129" s="24"/>
      <c r="AEG129" s="24"/>
      <c r="AEH129" s="24"/>
      <c r="AEI129" s="24"/>
      <c r="AEJ129" s="24"/>
      <c r="AEK129" s="24"/>
      <c r="AEL129" s="24"/>
      <c r="AEM129" s="24"/>
      <c r="AEN129" s="24"/>
      <c r="AEO129" s="24"/>
      <c r="AEP129" s="24"/>
      <c r="AEQ129" s="24"/>
      <c r="AER129" s="24"/>
      <c r="AES129" s="24"/>
      <c r="AET129" s="24"/>
      <c r="AEU129" s="24"/>
      <c r="AEV129" s="24"/>
      <c r="AEW129" s="24"/>
      <c r="AEX129" s="24"/>
      <c r="AEY129" s="24"/>
      <c r="AEZ129" s="24"/>
      <c r="AFA129" s="24"/>
      <c r="AFB129" s="24"/>
      <c r="AFC129" s="24"/>
      <c r="AFD129" s="24"/>
      <c r="AFE129" s="24"/>
      <c r="AFF129" s="24"/>
      <c r="AFG129" s="24"/>
      <c r="AFH129" s="24"/>
      <c r="AFI129" s="24"/>
      <c r="AFJ129" s="24"/>
      <c r="AFK129" s="24"/>
      <c r="AFL129" s="24"/>
      <c r="AFM129" s="24"/>
      <c r="AFN129" s="24"/>
      <c r="AFO129" s="24"/>
      <c r="AFP129" s="24"/>
      <c r="AFQ129" s="24"/>
      <c r="AFR129" s="24"/>
      <c r="AFS129" s="24"/>
      <c r="AFT129" s="24"/>
      <c r="AFU129" s="24"/>
      <c r="AFV129" s="24"/>
      <c r="AFW129" s="24"/>
      <c r="AFX129" s="24"/>
      <c r="AFY129" s="24"/>
      <c r="AFZ129" s="24"/>
      <c r="AGA129" s="24"/>
      <c r="AGB129" s="24"/>
      <c r="AGC129" s="24"/>
      <c r="AGD129" s="24"/>
      <c r="AGE129" s="24"/>
      <c r="AGF129" s="24"/>
      <c r="AGG129" s="24"/>
      <c r="AGH129" s="24"/>
      <c r="AGI129" s="24"/>
      <c r="AGJ129" s="24"/>
      <c r="AGK129" s="24"/>
      <c r="AGL129" s="24"/>
      <c r="AGM129" s="24"/>
      <c r="AGN129" s="24"/>
      <c r="AGO129" s="24"/>
      <c r="AGP129" s="24"/>
      <c r="AGQ129" s="24"/>
      <c r="AGR129" s="24"/>
      <c r="AGS129" s="24"/>
      <c r="AGT129" s="24"/>
      <c r="AGU129" s="24"/>
      <c r="AGV129" s="24"/>
      <c r="AGW129" s="24"/>
      <c r="AGX129" s="24"/>
      <c r="AGY129" s="24"/>
      <c r="AGZ129" s="24"/>
      <c r="AHA129" s="24"/>
      <c r="AHB129" s="24"/>
      <c r="AHC129" s="24"/>
      <c r="AHD129" s="24"/>
      <c r="AHE129" s="24"/>
      <c r="AHF129" s="24"/>
      <c r="AHG129" s="24"/>
      <c r="AHH129" s="24"/>
      <c r="AHI129" s="24"/>
      <c r="AHJ129" s="24"/>
      <c r="AHK129" s="24"/>
      <c r="AHL129" s="24"/>
      <c r="AHM129" s="24"/>
      <c r="AHN129" s="24"/>
      <c r="AHO129" s="24"/>
      <c r="AHP129" s="24"/>
      <c r="AHQ129" s="24"/>
      <c r="AHR129" s="24"/>
      <c r="AHS129" s="24"/>
      <c r="AHT129" s="24"/>
      <c r="AHU129" s="24"/>
      <c r="AHV129" s="24"/>
      <c r="AHW129" s="24"/>
      <c r="AHX129" s="24"/>
      <c r="AHY129" s="24"/>
      <c r="AHZ129" s="24"/>
      <c r="AIA129" s="24"/>
      <c r="AIB129" s="24"/>
      <c r="AIC129" s="24"/>
      <c r="AID129" s="24"/>
      <c r="AIE129" s="24"/>
      <c r="AIF129" s="24"/>
      <c r="AIG129" s="24"/>
      <c r="AIH129" s="24"/>
      <c r="AII129" s="24"/>
      <c r="AIJ129" s="24"/>
      <c r="AIK129" s="24"/>
      <c r="AIL129" s="24"/>
      <c r="AIM129" s="24"/>
      <c r="AIN129" s="24"/>
      <c r="AIO129" s="24"/>
      <c r="AIP129" s="24"/>
      <c r="AIQ129" s="24"/>
      <c r="AIR129" s="24"/>
      <c r="AIS129" s="24"/>
      <c r="AIT129" s="24"/>
      <c r="AIU129" s="24"/>
      <c r="AIV129" s="24"/>
      <c r="AIW129" s="24"/>
      <c r="AIX129" s="24"/>
      <c r="AIY129" s="24"/>
      <c r="AIZ129" s="24"/>
      <c r="AJA129" s="24"/>
      <c r="AJB129" s="24"/>
      <c r="AJC129" s="24"/>
      <c r="AJD129" s="24"/>
      <c r="AJE129" s="24"/>
      <c r="AJF129" s="24"/>
      <c r="AJG129" s="24"/>
      <c r="AJH129" s="24"/>
      <c r="AJI129" s="24"/>
      <c r="AJJ129" s="24"/>
      <c r="AJK129" s="24"/>
      <c r="AJL129" s="24"/>
      <c r="AJM129" s="24"/>
      <c r="AJN129" s="24"/>
      <c r="AJO129" s="24"/>
      <c r="AJP129" s="24"/>
      <c r="AJQ129" s="24"/>
      <c r="AJR129" s="24"/>
      <c r="AJS129" s="24"/>
      <c r="AJT129" s="24"/>
      <c r="AJU129" s="24"/>
      <c r="AJV129" s="24"/>
      <c r="AJW129" s="24"/>
      <c r="AJX129" s="24"/>
      <c r="AJY129" s="24"/>
      <c r="AJZ129" s="24"/>
      <c r="AKA129" s="24"/>
      <c r="AKB129" s="24"/>
      <c r="AKC129" s="24"/>
      <c r="AKD129" s="24"/>
      <c r="AKE129" s="24"/>
      <c r="AKF129" s="24"/>
      <c r="AKG129" s="24"/>
      <c r="AKH129" s="24"/>
      <c r="AKI129" s="24"/>
      <c r="AKJ129" s="24"/>
      <c r="AKK129" s="24"/>
      <c r="AKL129" s="24"/>
      <c r="AKM129" s="24"/>
      <c r="AKN129" s="24"/>
      <c r="AKO129" s="24"/>
      <c r="AKP129" s="24"/>
      <c r="AKQ129" s="24"/>
      <c r="AKR129" s="24"/>
      <c r="AKS129" s="24"/>
      <c r="AKT129" s="24"/>
      <c r="AKU129" s="24"/>
      <c r="AKV129" s="24"/>
      <c r="AKW129" s="24"/>
      <c r="AKX129" s="24"/>
      <c r="AKY129" s="24"/>
      <c r="AKZ129" s="24"/>
      <c r="ALA129" s="24"/>
      <c r="ALB129" s="24"/>
      <c r="ALC129" s="24"/>
      <c r="ALD129" s="24"/>
      <c r="ALE129" s="24"/>
      <c r="ALF129" s="24"/>
      <c r="ALG129" s="24"/>
      <c r="ALH129" s="24"/>
      <c r="ALI129" s="24"/>
      <c r="ALJ129" s="24"/>
      <c r="ALK129" s="24"/>
      <c r="ALL129" s="24"/>
      <c r="ALM129" s="24"/>
      <c r="ALN129" s="24"/>
      <c r="ALO129" s="24"/>
      <c r="ALP129" s="24"/>
      <c r="ALQ129" s="24"/>
      <c r="ALR129" s="24"/>
      <c r="ALS129" s="24"/>
      <c r="ALT129" s="24"/>
      <c r="ALU129" s="24"/>
      <c r="ALV129" s="24"/>
      <c r="ALW129" s="24"/>
      <c r="ALX129" s="24"/>
      <c r="ALY129" s="24"/>
      <c r="ALZ129" s="24"/>
      <c r="AMA129" s="24"/>
      <c r="AMB129" s="24"/>
      <c r="AMC129" s="24"/>
    </row>
    <row r="130" spans="1:1017" s="154" customFormat="1" ht="33">
      <c r="A130" s="132" t="s">
        <v>345</v>
      </c>
      <c r="B130" s="133">
        <v>4413993</v>
      </c>
      <c r="C130" s="134" t="s">
        <v>346</v>
      </c>
      <c r="D130" s="133" t="s">
        <v>347</v>
      </c>
      <c r="E130" s="150" t="s">
        <v>101</v>
      </c>
      <c r="F130" s="143">
        <v>5986.1</v>
      </c>
      <c r="G130" s="86">
        <v>0.59</v>
      </c>
      <c r="H130" s="83">
        <f t="shared" si="53"/>
        <v>0.21229999999999999</v>
      </c>
      <c r="I130" s="60">
        <f t="shared" si="54"/>
        <v>0.72</v>
      </c>
      <c r="J130" s="60">
        <f t="shared" si="55"/>
        <v>3531.79</v>
      </c>
      <c r="K130" s="60">
        <f t="shared" si="56"/>
        <v>4309.99</v>
      </c>
      <c r="L130" s="152"/>
      <c r="M130" s="153"/>
      <c r="N130" s="153"/>
      <c r="O130" s="153"/>
      <c r="P130" s="153"/>
      <c r="Q130" s="153"/>
      <c r="R130" s="153"/>
      <c r="S130" s="153"/>
      <c r="T130" s="153"/>
      <c r="U130" s="153"/>
      <c r="V130" s="153"/>
      <c r="W130" s="153"/>
      <c r="X130" s="153"/>
      <c r="Y130" s="153"/>
      <c r="Z130" s="153"/>
      <c r="AA130" s="153"/>
      <c r="AB130" s="153"/>
      <c r="AC130" s="153"/>
      <c r="AD130" s="153"/>
      <c r="AE130" s="153"/>
      <c r="AF130" s="153"/>
      <c r="AG130" s="153"/>
      <c r="AH130" s="153"/>
      <c r="AI130" s="153"/>
      <c r="AJ130" s="153"/>
      <c r="AK130" s="153"/>
      <c r="AL130" s="153"/>
      <c r="AM130" s="153"/>
      <c r="AN130" s="153"/>
      <c r="AO130" s="153"/>
      <c r="AP130" s="153"/>
      <c r="AQ130" s="153"/>
      <c r="AR130" s="153"/>
      <c r="AS130" s="153"/>
      <c r="AT130" s="153"/>
      <c r="AU130" s="153"/>
      <c r="AV130" s="153"/>
      <c r="AW130" s="153"/>
      <c r="AX130" s="153"/>
      <c r="AY130" s="153"/>
      <c r="AZ130" s="153"/>
      <c r="BA130" s="153"/>
      <c r="BB130" s="153"/>
      <c r="BC130" s="153"/>
      <c r="BD130" s="153"/>
      <c r="BE130" s="153"/>
      <c r="BF130" s="153"/>
      <c r="BG130" s="153"/>
      <c r="BH130" s="153"/>
      <c r="BI130" s="153"/>
      <c r="BJ130" s="153"/>
      <c r="BK130" s="153"/>
      <c r="BL130" s="153"/>
      <c r="BM130" s="153"/>
      <c r="BN130" s="153"/>
      <c r="BO130" s="153"/>
      <c r="BP130" s="153"/>
      <c r="BQ130" s="153"/>
      <c r="BR130" s="153"/>
      <c r="BS130" s="153"/>
      <c r="BT130" s="153"/>
      <c r="BU130" s="153"/>
      <c r="BV130" s="153"/>
      <c r="BW130" s="153"/>
      <c r="BX130" s="153"/>
      <c r="BY130" s="153"/>
      <c r="BZ130" s="153"/>
      <c r="CA130" s="153"/>
      <c r="CB130" s="153"/>
      <c r="CC130" s="153"/>
      <c r="CD130" s="153"/>
      <c r="CE130" s="153"/>
      <c r="CF130" s="153"/>
      <c r="CG130" s="153"/>
      <c r="CH130" s="153"/>
      <c r="CI130" s="153"/>
      <c r="CJ130" s="153"/>
      <c r="CK130" s="153"/>
      <c r="CL130" s="153"/>
      <c r="CM130" s="153"/>
      <c r="CN130" s="153"/>
      <c r="CO130" s="153"/>
      <c r="CP130" s="153"/>
      <c r="CQ130" s="153"/>
      <c r="CR130" s="153"/>
      <c r="CS130" s="153"/>
      <c r="CT130" s="153"/>
      <c r="CU130" s="153"/>
      <c r="CV130" s="153"/>
      <c r="CW130" s="153"/>
      <c r="CX130" s="153"/>
      <c r="CY130" s="153"/>
      <c r="CZ130" s="153"/>
      <c r="DA130" s="153"/>
      <c r="DB130" s="153"/>
      <c r="DC130" s="153"/>
      <c r="DD130" s="153"/>
      <c r="DE130" s="153"/>
      <c r="DF130" s="153"/>
      <c r="DG130" s="153"/>
      <c r="DH130" s="153"/>
      <c r="DI130" s="153"/>
      <c r="DJ130" s="153"/>
      <c r="DK130" s="153"/>
      <c r="DL130" s="153"/>
      <c r="DM130" s="153"/>
      <c r="DN130" s="153"/>
      <c r="DO130" s="153"/>
      <c r="DP130" s="153"/>
      <c r="DQ130" s="153"/>
      <c r="DR130" s="153"/>
      <c r="DS130" s="153"/>
      <c r="DT130" s="153"/>
      <c r="DU130" s="153"/>
      <c r="DV130" s="153"/>
      <c r="DW130" s="153"/>
      <c r="DX130" s="153"/>
      <c r="DY130" s="153"/>
      <c r="DZ130" s="153"/>
      <c r="EA130" s="153"/>
      <c r="EB130" s="153"/>
      <c r="EC130" s="153"/>
      <c r="ED130" s="153"/>
      <c r="EE130" s="153"/>
      <c r="EF130" s="153"/>
      <c r="EG130" s="153"/>
      <c r="EH130" s="153"/>
      <c r="EI130" s="153"/>
      <c r="EJ130" s="153"/>
      <c r="EK130" s="153"/>
      <c r="EL130" s="153"/>
      <c r="EM130" s="153"/>
      <c r="EN130" s="153"/>
      <c r="EO130" s="153"/>
      <c r="EP130" s="153"/>
      <c r="EQ130" s="153"/>
      <c r="ER130" s="153"/>
      <c r="ES130" s="153"/>
      <c r="ET130" s="153"/>
      <c r="EU130" s="153"/>
      <c r="EV130" s="153"/>
      <c r="EW130" s="153"/>
      <c r="EX130" s="153"/>
      <c r="EY130" s="153"/>
      <c r="EZ130" s="153"/>
      <c r="FA130" s="153"/>
      <c r="FB130" s="153"/>
      <c r="FC130" s="153"/>
      <c r="FD130" s="153"/>
      <c r="FE130" s="153"/>
      <c r="FF130" s="153"/>
      <c r="FG130" s="153"/>
      <c r="FH130" s="153"/>
      <c r="FI130" s="153"/>
      <c r="FJ130" s="153"/>
      <c r="FK130" s="153"/>
      <c r="FL130" s="153"/>
      <c r="FM130" s="153"/>
      <c r="FN130" s="153"/>
      <c r="FO130" s="153"/>
      <c r="FP130" s="153"/>
      <c r="FQ130" s="153"/>
      <c r="FR130" s="153"/>
      <c r="FS130" s="153"/>
      <c r="FT130" s="153"/>
      <c r="FU130" s="153"/>
      <c r="FV130" s="153"/>
      <c r="FW130" s="153"/>
      <c r="FX130" s="153"/>
      <c r="FY130" s="153"/>
      <c r="FZ130" s="153"/>
      <c r="GA130" s="153"/>
      <c r="GB130" s="153"/>
      <c r="GC130" s="153"/>
      <c r="GD130" s="153"/>
      <c r="GE130" s="153"/>
      <c r="GF130" s="153"/>
      <c r="GG130" s="153"/>
      <c r="GH130" s="153"/>
      <c r="GI130" s="153"/>
      <c r="GJ130" s="153"/>
      <c r="GK130" s="153"/>
      <c r="GL130" s="153"/>
      <c r="GM130" s="153"/>
      <c r="GN130" s="153"/>
      <c r="GO130" s="153"/>
      <c r="GP130" s="153"/>
      <c r="GQ130" s="153"/>
      <c r="GR130" s="153"/>
      <c r="GS130" s="153"/>
      <c r="GT130" s="153"/>
      <c r="GU130" s="153"/>
      <c r="GV130" s="153"/>
      <c r="GW130" s="153"/>
      <c r="GX130" s="153"/>
      <c r="GY130" s="153"/>
      <c r="GZ130" s="153"/>
      <c r="HA130" s="153"/>
      <c r="HB130" s="153"/>
      <c r="HC130" s="153"/>
      <c r="HD130" s="153"/>
      <c r="HE130" s="153"/>
      <c r="HF130" s="153"/>
      <c r="HG130" s="153"/>
      <c r="HH130" s="153"/>
      <c r="HI130" s="153"/>
      <c r="HJ130" s="153"/>
      <c r="HK130" s="153"/>
      <c r="HL130" s="153"/>
      <c r="HM130" s="153"/>
      <c r="HN130" s="153"/>
      <c r="HO130" s="153"/>
      <c r="HP130" s="153"/>
      <c r="HQ130" s="153"/>
      <c r="HR130" s="153"/>
      <c r="HS130" s="153"/>
      <c r="HT130" s="153"/>
      <c r="HU130" s="153"/>
      <c r="HV130" s="153"/>
      <c r="HW130" s="153"/>
      <c r="HX130" s="153"/>
      <c r="HY130" s="153"/>
      <c r="HZ130" s="153"/>
      <c r="IA130" s="153"/>
      <c r="IB130" s="153"/>
      <c r="IC130" s="153"/>
      <c r="ID130" s="153"/>
      <c r="IE130" s="153"/>
      <c r="IF130" s="153"/>
      <c r="IG130" s="153"/>
      <c r="IH130" s="153"/>
      <c r="II130" s="153"/>
      <c r="IJ130" s="153"/>
      <c r="IK130" s="153"/>
      <c r="IL130" s="153"/>
      <c r="IM130" s="153"/>
      <c r="IN130" s="153"/>
      <c r="IO130" s="153"/>
      <c r="IP130" s="153"/>
      <c r="IQ130" s="153"/>
      <c r="IR130" s="153"/>
      <c r="IS130" s="153"/>
      <c r="IT130" s="153"/>
      <c r="IU130" s="153"/>
      <c r="IV130" s="153"/>
      <c r="IW130" s="153"/>
      <c r="IX130" s="153"/>
      <c r="IY130" s="153"/>
      <c r="IZ130" s="153"/>
      <c r="JA130" s="153"/>
      <c r="JB130" s="153"/>
      <c r="JC130" s="153"/>
      <c r="JD130" s="153"/>
      <c r="JE130" s="153"/>
      <c r="JF130" s="153"/>
      <c r="JG130" s="153"/>
      <c r="JH130" s="153"/>
      <c r="JI130" s="153"/>
      <c r="JJ130" s="153"/>
      <c r="JK130" s="153"/>
      <c r="JL130" s="153"/>
      <c r="JM130" s="153"/>
      <c r="JN130" s="153"/>
      <c r="JO130" s="153"/>
      <c r="JP130" s="153"/>
      <c r="JQ130" s="153"/>
      <c r="JR130" s="153"/>
      <c r="JS130" s="153"/>
      <c r="JT130" s="153"/>
      <c r="JU130" s="153"/>
      <c r="JV130" s="153"/>
      <c r="JW130" s="153"/>
      <c r="JX130" s="153"/>
      <c r="JY130" s="153"/>
      <c r="JZ130" s="153"/>
      <c r="KA130" s="153"/>
      <c r="KB130" s="153"/>
      <c r="KC130" s="153"/>
      <c r="KD130" s="153"/>
      <c r="KE130" s="153"/>
      <c r="KF130" s="153"/>
      <c r="KG130" s="153"/>
      <c r="KH130" s="153"/>
      <c r="KI130" s="153"/>
      <c r="KJ130" s="153"/>
      <c r="KK130" s="153"/>
      <c r="KL130" s="153"/>
      <c r="KM130" s="153"/>
      <c r="KN130" s="153"/>
      <c r="KO130" s="153"/>
      <c r="KP130" s="153"/>
      <c r="KQ130" s="153"/>
      <c r="KR130" s="153"/>
      <c r="KS130" s="153"/>
      <c r="KT130" s="153"/>
      <c r="KU130" s="153"/>
      <c r="KV130" s="153"/>
      <c r="KW130" s="153"/>
      <c r="KX130" s="153"/>
      <c r="KY130" s="153"/>
      <c r="KZ130" s="153"/>
      <c r="LA130" s="153"/>
      <c r="LB130" s="153"/>
      <c r="LC130" s="153"/>
      <c r="LD130" s="153"/>
      <c r="LE130" s="153"/>
      <c r="LF130" s="153"/>
      <c r="LG130" s="153"/>
      <c r="LH130" s="153"/>
      <c r="LI130" s="153"/>
      <c r="LJ130" s="153"/>
      <c r="LK130" s="153"/>
      <c r="LL130" s="153"/>
      <c r="LM130" s="153"/>
      <c r="LN130" s="153"/>
      <c r="LO130" s="153"/>
      <c r="LP130" s="153"/>
      <c r="LQ130" s="153"/>
      <c r="LR130" s="153"/>
      <c r="LS130" s="153"/>
      <c r="LT130" s="153"/>
      <c r="LU130" s="153"/>
      <c r="LV130" s="153"/>
      <c r="LW130" s="153"/>
      <c r="LX130" s="153"/>
      <c r="LY130" s="153"/>
      <c r="LZ130" s="153"/>
      <c r="MA130" s="153"/>
      <c r="MB130" s="153"/>
      <c r="MC130" s="153"/>
      <c r="MD130" s="153"/>
      <c r="ME130" s="153"/>
      <c r="MF130" s="153"/>
      <c r="MG130" s="153"/>
      <c r="MH130" s="153"/>
      <c r="MI130" s="153"/>
      <c r="MJ130" s="153"/>
      <c r="MK130" s="153"/>
      <c r="ML130" s="153"/>
      <c r="MM130" s="153"/>
      <c r="MN130" s="153"/>
      <c r="MO130" s="153"/>
      <c r="MP130" s="153"/>
      <c r="MQ130" s="153"/>
      <c r="MR130" s="153"/>
      <c r="MS130" s="153"/>
      <c r="MT130" s="153"/>
      <c r="MU130" s="153"/>
      <c r="MV130" s="153"/>
      <c r="MW130" s="153"/>
      <c r="MX130" s="153"/>
      <c r="MY130" s="153"/>
      <c r="MZ130" s="153"/>
      <c r="NA130" s="153"/>
      <c r="NB130" s="153"/>
      <c r="NC130" s="153"/>
      <c r="ND130" s="153"/>
      <c r="NE130" s="153"/>
      <c r="NF130" s="153"/>
      <c r="NG130" s="153"/>
      <c r="NH130" s="153"/>
      <c r="NI130" s="153"/>
      <c r="NJ130" s="153"/>
      <c r="NK130" s="153"/>
      <c r="NL130" s="153"/>
      <c r="NM130" s="153"/>
      <c r="NN130" s="153"/>
      <c r="NO130" s="153"/>
      <c r="NP130" s="153"/>
      <c r="NQ130" s="153"/>
      <c r="NR130" s="153"/>
      <c r="NS130" s="153"/>
      <c r="NT130" s="153"/>
      <c r="NU130" s="153"/>
      <c r="NV130" s="153"/>
      <c r="NW130" s="153"/>
      <c r="NX130" s="153"/>
      <c r="NY130" s="153"/>
      <c r="NZ130" s="153"/>
      <c r="OA130" s="153"/>
      <c r="OB130" s="153"/>
      <c r="OC130" s="153"/>
      <c r="OD130" s="153"/>
      <c r="OE130" s="153"/>
      <c r="OF130" s="153"/>
      <c r="OG130" s="153"/>
      <c r="OH130" s="153"/>
      <c r="OI130" s="153"/>
      <c r="OJ130" s="153"/>
      <c r="OK130" s="153"/>
      <c r="OL130" s="153"/>
      <c r="OM130" s="153"/>
      <c r="ON130" s="153"/>
      <c r="OO130" s="153"/>
      <c r="OP130" s="153"/>
      <c r="OQ130" s="153"/>
      <c r="OR130" s="153"/>
      <c r="OS130" s="153"/>
      <c r="OT130" s="153"/>
      <c r="OU130" s="153"/>
      <c r="OV130" s="153"/>
      <c r="OW130" s="153"/>
      <c r="OX130" s="153"/>
      <c r="OY130" s="153"/>
      <c r="OZ130" s="153"/>
      <c r="PA130" s="153"/>
      <c r="PB130" s="153"/>
      <c r="PC130" s="153"/>
      <c r="PD130" s="153"/>
      <c r="PE130" s="153"/>
      <c r="PF130" s="153"/>
      <c r="PG130" s="153"/>
      <c r="PH130" s="153"/>
      <c r="PI130" s="153"/>
      <c r="PJ130" s="153"/>
      <c r="PK130" s="153"/>
      <c r="PL130" s="153"/>
      <c r="PM130" s="153"/>
      <c r="PN130" s="153"/>
      <c r="PO130" s="153"/>
      <c r="PP130" s="153"/>
      <c r="PQ130" s="153"/>
      <c r="PR130" s="153"/>
      <c r="PS130" s="153"/>
      <c r="PT130" s="153"/>
      <c r="PU130" s="153"/>
      <c r="PV130" s="153"/>
      <c r="PW130" s="153"/>
      <c r="PX130" s="153"/>
      <c r="PY130" s="153"/>
      <c r="PZ130" s="153"/>
      <c r="QA130" s="153"/>
      <c r="QB130" s="153"/>
      <c r="QC130" s="153"/>
      <c r="QD130" s="153"/>
      <c r="QE130" s="153"/>
      <c r="QF130" s="153"/>
      <c r="QG130" s="153"/>
      <c r="QH130" s="153"/>
      <c r="QI130" s="153"/>
      <c r="QJ130" s="153"/>
      <c r="QK130" s="153"/>
      <c r="QL130" s="153"/>
      <c r="QM130" s="153"/>
      <c r="QN130" s="153"/>
      <c r="QO130" s="153"/>
      <c r="QP130" s="153"/>
      <c r="QQ130" s="153"/>
      <c r="QR130" s="153"/>
      <c r="QS130" s="153"/>
      <c r="QT130" s="153"/>
      <c r="QU130" s="153"/>
      <c r="QV130" s="153"/>
      <c r="QW130" s="153"/>
      <c r="QX130" s="153"/>
      <c r="QY130" s="153"/>
      <c r="QZ130" s="153"/>
      <c r="RA130" s="153"/>
      <c r="RB130" s="153"/>
      <c r="RC130" s="153"/>
      <c r="RD130" s="153"/>
      <c r="RE130" s="153"/>
      <c r="RF130" s="153"/>
      <c r="RG130" s="153"/>
      <c r="RH130" s="153"/>
      <c r="RI130" s="153"/>
      <c r="RJ130" s="153"/>
      <c r="RK130" s="153"/>
      <c r="RL130" s="153"/>
      <c r="RM130" s="153"/>
      <c r="RN130" s="153"/>
      <c r="RO130" s="153"/>
      <c r="RP130" s="153"/>
      <c r="RQ130" s="153"/>
      <c r="RR130" s="153"/>
      <c r="RS130" s="153"/>
      <c r="RT130" s="153"/>
      <c r="RU130" s="153"/>
      <c r="RV130" s="153"/>
      <c r="RW130" s="153"/>
      <c r="RX130" s="153"/>
      <c r="RY130" s="153"/>
      <c r="RZ130" s="153"/>
      <c r="SA130" s="153"/>
      <c r="SB130" s="153"/>
      <c r="SC130" s="153"/>
      <c r="SD130" s="153"/>
      <c r="SE130" s="153"/>
      <c r="SF130" s="153"/>
      <c r="SG130" s="153"/>
      <c r="SH130" s="153"/>
      <c r="SI130" s="153"/>
      <c r="SJ130" s="153"/>
      <c r="SK130" s="153"/>
      <c r="SL130" s="153"/>
      <c r="SM130" s="153"/>
      <c r="SN130" s="153"/>
      <c r="SO130" s="153"/>
      <c r="SP130" s="153"/>
      <c r="SQ130" s="153"/>
      <c r="SR130" s="153"/>
      <c r="SS130" s="153"/>
      <c r="ST130" s="153"/>
      <c r="SU130" s="153"/>
      <c r="SV130" s="153"/>
      <c r="SW130" s="153"/>
      <c r="SX130" s="153"/>
      <c r="SY130" s="153"/>
      <c r="SZ130" s="153"/>
      <c r="TA130" s="153"/>
      <c r="TB130" s="153"/>
      <c r="TC130" s="153"/>
      <c r="TD130" s="153"/>
      <c r="TE130" s="153"/>
      <c r="TF130" s="153"/>
      <c r="TG130" s="153"/>
      <c r="TH130" s="153"/>
      <c r="TI130" s="153"/>
      <c r="TJ130" s="153"/>
      <c r="TK130" s="153"/>
      <c r="TL130" s="153"/>
      <c r="TM130" s="153"/>
      <c r="TN130" s="153"/>
      <c r="TO130" s="153"/>
      <c r="TP130" s="153"/>
      <c r="TQ130" s="153"/>
      <c r="TR130" s="153"/>
      <c r="TS130" s="153"/>
      <c r="TT130" s="153"/>
      <c r="TU130" s="153"/>
      <c r="TV130" s="153"/>
      <c r="TW130" s="153"/>
      <c r="TX130" s="153"/>
      <c r="TY130" s="153"/>
      <c r="TZ130" s="153"/>
      <c r="UA130" s="153"/>
      <c r="UB130" s="153"/>
      <c r="UC130" s="153"/>
      <c r="UD130" s="153"/>
      <c r="UE130" s="153"/>
      <c r="UF130" s="153"/>
      <c r="UG130" s="153"/>
      <c r="UH130" s="153"/>
      <c r="UI130" s="153"/>
      <c r="UJ130" s="153"/>
      <c r="UK130" s="153"/>
      <c r="UL130" s="153"/>
      <c r="UM130" s="153"/>
      <c r="UN130" s="153"/>
      <c r="UO130" s="153"/>
      <c r="UP130" s="153"/>
      <c r="UQ130" s="153"/>
      <c r="UR130" s="153"/>
      <c r="US130" s="153"/>
      <c r="UT130" s="153"/>
      <c r="UU130" s="153"/>
      <c r="UV130" s="153"/>
      <c r="UW130" s="153"/>
      <c r="UX130" s="153"/>
      <c r="UY130" s="153"/>
      <c r="UZ130" s="153"/>
      <c r="VA130" s="153"/>
      <c r="VB130" s="153"/>
      <c r="VC130" s="153"/>
      <c r="VD130" s="153"/>
      <c r="VE130" s="153"/>
      <c r="VF130" s="153"/>
      <c r="VG130" s="153"/>
      <c r="VH130" s="153"/>
      <c r="VI130" s="153"/>
      <c r="VJ130" s="153"/>
      <c r="VK130" s="153"/>
      <c r="VL130" s="153"/>
      <c r="VM130" s="153"/>
      <c r="VN130" s="153"/>
      <c r="VO130" s="153"/>
      <c r="VP130" s="153"/>
      <c r="VQ130" s="153"/>
      <c r="VR130" s="153"/>
      <c r="VS130" s="153"/>
      <c r="VT130" s="153"/>
      <c r="VU130" s="153"/>
      <c r="VV130" s="153"/>
      <c r="VW130" s="153"/>
      <c r="VX130" s="153"/>
      <c r="VY130" s="153"/>
      <c r="VZ130" s="153"/>
      <c r="WA130" s="153"/>
      <c r="WB130" s="153"/>
      <c r="WC130" s="153"/>
      <c r="WD130" s="153"/>
      <c r="WE130" s="153"/>
      <c r="WF130" s="153"/>
      <c r="WG130" s="153"/>
      <c r="WH130" s="153"/>
      <c r="WI130" s="153"/>
      <c r="WJ130" s="153"/>
      <c r="WK130" s="153"/>
      <c r="WL130" s="153"/>
      <c r="WM130" s="153"/>
      <c r="WN130" s="153"/>
      <c r="WO130" s="153"/>
      <c r="WP130" s="153"/>
      <c r="WQ130" s="153"/>
      <c r="WR130" s="153"/>
      <c r="WS130" s="153"/>
      <c r="WT130" s="153"/>
      <c r="WU130" s="153"/>
      <c r="WV130" s="153"/>
      <c r="WW130" s="153"/>
      <c r="WX130" s="153"/>
      <c r="WY130" s="153"/>
      <c r="WZ130" s="153"/>
      <c r="XA130" s="153"/>
      <c r="XB130" s="153"/>
      <c r="XC130" s="153"/>
      <c r="XD130" s="153"/>
      <c r="XE130" s="153"/>
      <c r="XF130" s="153"/>
      <c r="XG130" s="153"/>
      <c r="XH130" s="153"/>
      <c r="XI130" s="153"/>
      <c r="XJ130" s="153"/>
      <c r="XK130" s="153"/>
      <c r="XL130" s="153"/>
      <c r="XM130" s="153"/>
      <c r="XN130" s="153"/>
      <c r="XO130" s="153"/>
      <c r="XP130" s="153"/>
      <c r="XQ130" s="153"/>
      <c r="XR130" s="153"/>
      <c r="XS130" s="153"/>
      <c r="XT130" s="153"/>
      <c r="XU130" s="153"/>
      <c r="XV130" s="153"/>
      <c r="XW130" s="153"/>
      <c r="XX130" s="153"/>
      <c r="XY130" s="153"/>
      <c r="XZ130" s="153"/>
      <c r="YA130" s="153"/>
      <c r="YB130" s="153"/>
      <c r="YC130" s="153"/>
      <c r="YD130" s="153"/>
      <c r="YE130" s="153"/>
      <c r="YF130" s="153"/>
      <c r="YG130" s="153"/>
      <c r="YH130" s="153"/>
      <c r="YI130" s="153"/>
      <c r="YJ130" s="153"/>
      <c r="YK130" s="153"/>
      <c r="YL130" s="153"/>
      <c r="YM130" s="153"/>
      <c r="YN130" s="153"/>
      <c r="YO130" s="153"/>
      <c r="YP130" s="153"/>
      <c r="YQ130" s="153"/>
      <c r="YR130" s="153"/>
      <c r="YS130" s="153"/>
      <c r="YT130" s="153"/>
      <c r="YU130" s="153"/>
      <c r="YV130" s="153"/>
      <c r="YW130" s="153"/>
      <c r="YX130" s="153"/>
      <c r="YY130" s="153"/>
      <c r="YZ130" s="153"/>
      <c r="ZA130" s="153"/>
      <c r="ZB130" s="153"/>
      <c r="ZC130" s="153"/>
      <c r="ZD130" s="153"/>
      <c r="ZE130" s="153"/>
      <c r="ZF130" s="153"/>
      <c r="ZG130" s="153"/>
      <c r="ZH130" s="153"/>
      <c r="ZI130" s="153"/>
      <c r="ZJ130" s="153"/>
      <c r="ZK130" s="153"/>
      <c r="ZL130" s="153"/>
      <c r="ZM130" s="153"/>
      <c r="ZN130" s="153"/>
      <c r="ZO130" s="153"/>
      <c r="ZP130" s="153"/>
      <c r="ZQ130" s="153"/>
      <c r="ZR130" s="153"/>
      <c r="ZS130" s="153"/>
      <c r="ZT130" s="153"/>
      <c r="ZU130" s="153"/>
      <c r="ZV130" s="153"/>
      <c r="ZW130" s="153"/>
      <c r="ZX130" s="153"/>
      <c r="ZY130" s="153"/>
      <c r="ZZ130" s="153"/>
      <c r="AAA130" s="153"/>
      <c r="AAB130" s="153"/>
      <c r="AAC130" s="153"/>
      <c r="AAD130" s="153"/>
      <c r="AAE130" s="153"/>
      <c r="AAF130" s="153"/>
      <c r="AAG130" s="153"/>
      <c r="AAH130" s="153"/>
      <c r="AAI130" s="153"/>
      <c r="AAJ130" s="153"/>
      <c r="AAK130" s="153"/>
      <c r="AAL130" s="153"/>
      <c r="AAM130" s="153"/>
      <c r="AAN130" s="153"/>
      <c r="AAO130" s="153"/>
      <c r="AAP130" s="153"/>
      <c r="AAQ130" s="153"/>
      <c r="AAR130" s="153"/>
      <c r="AAS130" s="153"/>
      <c r="AAT130" s="153"/>
      <c r="AAU130" s="153"/>
      <c r="AAV130" s="153"/>
      <c r="AAW130" s="153"/>
      <c r="AAX130" s="153"/>
      <c r="AAY130" s="153"/>
      <c r="AAZ130" s="153"/>
      <c r="ABA130" s="153"/>
      <c r="ABB130" s="153"/>
      <c r="ABC130" s="153"/>
      <c r="ABD130" s="153"/>
      <c r="ABE130" s="153"/>
      <c r="ABF130" s="153"/>
      <c r="ABG130" s="153"/>
      <c r="ABH130" s="153"/>
      <c r="ABI130" s="153"/>
      <c r="ABJ130" s="153"/>
      <c r="ABK130" s="153"/>
      <c r="ABL130" s="153"/>
      <c r="ABM130" s="153"/>
      <c r="ABN130" s="153"/>
      <c r="ABO130" s="153"/>
      <c r="ABP130" s="153"/>
      <c r="ABQ130" s="153"/>
      <c r="ABR130" s="153"/>
      <c r="ABS130" s="153"/>
      <c r="ABT130" s="153"/>
      <c r="ABU130" s="153"/>
      <c r="ABV130" s="153"/>
      <c r="ABW130" s="153"/>
      <c r="ABX130" s="153"/>
      <c r="ABY130" s="153"/>
      <c r="ABZ130" s="153"/>
      <c r="ACA130" s="153"/>
      <c r="ACB130" s="153"/>
      <c r="ACC130" s="153"/>
      <c r="ACD130" s="153"/>
      <c r="ACE130" s="153"/>
      <c r="ACF130" s="153"/>
      <c r="ACG130" s="153"/>
      <c r="ACH130" s="153"/>
      <c r="ACI130" s="153"/>
      <c r="ACJ130" s="153"/>
      <c r="ACK130" s="153"/>
      <c r="ACL130" s="153"/>
      <c r="ACM130" s="153"/>
      <c r="ACN130" s="153"/>
      <c r="ACO130" s="153"/>
      <c r="ACP130" s="153"/>
      <c r="ACQ130" s="153"/>
      <c r="ACR130" s="153"/>
      <c r="ACS130" s="153"/>
      <c r="ACT130" s="153"/>
      <c r="ACU130" s="153"/>
      <c r="ACV130" s="153"/>
      <c r="ACW130" s="153"/>
      <c r="ACX130" s="153"/>
      <c r="ACY130" s="153"/>
      <c r="ACZ130" s="153"/>
      <c r="ADA130" s="153"/>
      <c r="ADB130" s="153"/>
      <c r="ADC130" s="153"/>
      <c r="ADD130" s="153"/>
      <c r="ADE130" s="153"/>
      <c r="ADF130" s="153"/>
      <c r="ADG130" s="153"/>
      <c r="ADH130" s="153"/>
      <c r="ADI130" s="153"/>
      <c r="ADJ130" s="153"/>
      <c r="ADK130" s="153"/>
      <c r="ADL130" s="153"/>
      <c r="ADM130" s="153"/>
      <c r="ADN130" s="153"/>
      <c r="ADO130" s="153"/>
      <c r="ADP130" s="153"/>
      <c r="ADQ130" s="153"/>
      <c r="ADR130" s="153"/>
      <c r="ADS130" s="153"/>
      <c r="ADT130" s="153"/>
      <c r="ADU130" s="153"/>
      <c r="ADV130" s="153"/>
      <c r="ADW130" s="153"/>
      <c r="ADX130" s="153"/>
      <c r="ADY130" s="153"/>
      <c r="ADZ130" s="153"/>
      <c r="AEA130" s="153"/>
      <c r="AEB130" s="153"/>
      <c r="AEC130" s="153"/>
      <c r="AED130" s="153"/>
      <c r="AEE130" s="153"/>
      <c r="AEF130" s="153"/>
      <c r="AEG130" s="153"/>
      <c r="AEH130" s="153"/>
      <c r="AEI130" s="153"/>
      <c r="AEJ130" s="153"/>
      <c r="AEK130" s="153"/>
      <c r="AEL130" s="153"/>
      <c r="AEM130" s="153"/>
      <c r="AEN130" s="153"/>
      <c r="AEO130" s="153"/>
      <c r="AEP130" s="153"/>
      <c r="AEQ130" s="153"/>
      <c r="AER130" s="153"/>
      <c r="AES130" s="153"/>
      <c r="AET130" s="153"/>
      <c r="AEU130" s="153"/>
      <c r="AEV130" s="153"/>
      <c r="AEW130" s="153"/>
      <c r="AEX130" s="153"/>
      <c r="AEY130" s="153"/>
      <c r="AEZ130" s="153"/>
      <c r="AFA130" s="153"/>
      <c r="AFB130" s="153"/>
      <c r="AFC130" s="153"/>
      <c r="AFD130" s="153"/>
      <c r="AFE130" s="153"/>
      <c r="AFF130" s="153"/>
      <c r="AFG130" s="153"/>
      <c r="AFH130" s="153"/>
      <c r="AFI130" s="153"/>
      <c r="AFJ130" s="153"/>
      <c r="AFK130" s="153"/>
      <c r="AFL130" s="153"/>
      <c r="AFM130" s="153"/>
      <c r="AFN130" s="153"/>
      <c r="AFO130" s="153"/>
      <c r="AFP130" s="153"/>
      <c r="AFQ130" s="153"/>
      <c r="AFR130" s="153"/>
      <c r="AFS130" s="153"/>
      <c r="AFT130" s="153"/>
      <c r="AFU130" s="153"/>
      <c r="AFV130" s="153"/>
      <c r="AFW130" s="153"/>
      <c r="AFX130" s="153"/>
      <c r="AFY130" s="153"/>
      <c r="AFZ130" s="153"/>
      <c r="AGA130" s="153"/>
      <c r="AGB130" s="153"/>
      <c r="AGC130" s="153"/>
      <c r="AGD130" s="153"/>
      <c r="AGE130" s="153"/>
      <c r="AGF130" s="153"/>
      <c r="AGG130" s="153"/>
      <c r="AGH130" s="153"/>
      <c r="AGI130" s="153"/>
      <c r="AGJ130" s="153"/>
      <c r="AGK130" s="153"/>
      <c r="AGL130" s="153"/>
      <c r="AGM130" s="153"/>
      <c r="AGN130" s="153"/>
      <c r="AGO130" s="153"/>
      <c r="AGP130" s="153"/>
      <c r="AGQ130" s="153"/>
      <c r="AGR130" s="153"/>
      <c r="AGS130" s="153"/>
      <c r="AGT130" s="153"/>
      <c r="AGU130" s="153"/>
      <c r="AGV130" s="153"/>
      <c r="AGW130" s="153"/>
      <c r="AGX130" s="153"/>
      <c r="AGY130" s="153"/>
      <c r="AGZ130" s="153"/>
      <c r="AHA130" s="153"/>
      <c r="AHB130" s="153"/>
      <c r="AHC130" s="153"/>
      <c r="AHD130" s="153"/>
      <c r="AHE130" s="153"/>
      <c r="AHF130" s="153"/>
      <c r="AHG130" s="153"/>
      <c r="AHH130" s="153"/>
      <c r="AHI130" s="153"/>
      <c r="AHJ130" s="153"/>
      <c r="AHK130" s="153"/>
      <c r="AHL130" s="153"/>
      <c r="AHM130" s="153"/>
      <c r="AHN130" s="153"/>
      <c r="AHO130" s="153"/>
      <c r="AHP130" s="153"/>
      <c r="AHQ130" s="153"/>
      <c r="AHR130" s="153"/>
      <c r="AHS130" s="153"/>
      <c r="AHT130" s="153"/>
      <c r="AHU130" s="153"/>
      <c r="AHV130" s="153"/>
      <c r="AHW130" s="153"/>
      <c r="AHX130" s="153"/>
      <c r="AHY130" s="153"/>
      <c r="AHZ130" s="153"/>
      <c r="AIA130" s="153"/>
      <c r="AIB130" s="153"/>
      <c r="AIC130" s="153"/>
      <c r="AID130" s="153"/>
      <c r="AIE130" s="153"/>
      <c r="AIF130" s="153"/>
      <c r="AIG130" s="153"/>
      <c r="AIH130" s="153"/>
      <c r="AII130" s="153"/>
      <c r="AIJ130" s="153"/>
      <c r="AIK130" s="153"/>
      <c r="AIL130" s="153"/>
      <c r="AIM130" s="153"/>
      <c r="AIN130" s="153"/>
      <c r="AIO130" s="153"/>
      <c r="AIP130" s="153"/>
      <c r="AIQ130" s="153"/>
      <c r="AIR130" s="153"/>
      <c r="AIS130" s="153"/>
      <c r="AIT130" s="153"/>
      <c r="AIU130" s="153"/>
      <c r="AIV130" s="153"/>
      <c r="AIW130" s="153"/>
      <c r="AIX130" s="153"/>
      <c r="AIY130" s="153"/>
      <c r="AIZ130" s="153"/>
      <c r="AJA130" s="153"/>
      <c r="AJB130" s="153"/>
      <c r="AJC130" s="153"/>
      <c r="AJD130" s="153"/>
      <c r="AJE130" s="153"/>
      <c r="AJF130" s="153"/>
      <c r="AJG130" s="153"/>
      <c r="AJH130" s="153"/>
      <c r="AJI130" s="153"/>
      <c r="AJJ130" s="153"/>
      <c r="AJK130" s="153"/>
      <c r="AJL130" s="153"/>
      <c r="AJM130" s="153"/>
      <c r="AJN130" s="153"/>
      <c r="AJO130" s="153"/>
      <c r="AJP130" s="153"/>
      <c r="AJQ130" s="153"/>
      <c r="AJR130" s="153"/>
      <c r="AJS130" s="153"/>
      <c r="AJT130" s="153"/>
      <c r="AJU130" s="153"/>
      <c r="AJV130" s="153"/>
      <c r="AJW130" s="153"/>
      <c r="AJX130" s="153"/>
      <c r="AJY130" s="153"/>
      <c r="AJZ130" s="153"/>
      <c r="AKA130" s="153"/>
      <c r="AKB130" s="153"/>
      <c r="AKC130" s="153"/>
      <c r="AKD130" s="153"/>
      <c r="AKE130" s="153"/>
      <c r="AKF130" s="153"/>
      <c r="AKG130" s="153"/>
      <c r="AKH130" s="153"/>
      <c r="AKI130" s="153"/>
      <c r="AKJ130" s="153"/>
      <c r="AKK130" s="153"/>
      <c r="AKL130" s="153"/>
      <c r="AKM130" s="153"/>
      <c r="AKN130" s="153"/>
      <c r="AKO130" s="153"/>
      <c r="AKP130" s="153"/>
      <c r="AKQ130" s="153"/>
      <c r="AKR130" s="153"/>
      <c r="AKS130" s="153"/>
      <c r="AKT130" s="153"/>
      <c r="AKU130" s="153"/>
      <c r="AKV130" s="153"/>
      <c r="AKW130" s="153"/>
      <c r="AKX130" s="153"/>
      <c r="AKY130" s="153"/>
      <c r="AKZ130" s="153"/>
      <c r="ALA130" s="153"/>
      <c r="ALB130" s="153"/>
      <c r="ALC130" s="153"/>
      <c r="ALD130" s="153"/>
      <c r="ALE130" s="153"/>
      <c r="ALF130" s="153"/>
      <c r="ALG130" s="153"/>
      <c r="ALH130" s="153"/>
      <c r="ALI130" s="153"/>
      <c r="ALJ130" s="153"/>
      <c r="ALK130" s="153"/>
      <c r="ALL130" s="153"/>
      <c r="ALM130" s="153"/>
      <c r="ALN130" s="153"/>
      <c r="ALO130" s="153"/>
      <c r="ALP130" s="153"/>
      <c r="ALQ130" s="153"/>
      <c r="ALR130" s="153"/>
      <c r="ALS130" s="153"/>
      <c r="ALT130" s="153"/>
      <c r="ALU130" s="153"/>
      <c r="ALV130" s="153"/>
      <c r="ALW130" s="153"/>
      <c r="ALX130" s="153"/>
      <c r="ALY130" s="153"/>
      <c r="ALZ130" s="153"/>
      <c r="AMA130" s="153"/>
      <c r="AMB130" s="153"/>
      <c r="AMC130" s="153"/>
    </row>
    <row r="131" spans="1:1017" s="61" customFormat="1">
      <c r="A131" s="55" t="s">
        <v>11</v>
      </c>
      <c r="B131" s="55"/>
      <c r="C131" s="56" t="s">
        <v>348</v>
      </c>
      <c r="D131" s="73"/>
      <c r="E131" s="55"/>
      <c r="F131" s="111"/>
      <c r="G131" s="57"/>
      <c r="H131" s="80"/>
      <c r="I131" s="57"/>
      <c r="J131" s="57"/>
      <c r="K131" s="57">
        <f>SUBTOTAL(9,K132:K155)</f>
        <v>373448.30000000005</v>
      </c>
      <c r="L131" s="58"/>
      <c r="M131" s="24"/>
      <c r="N131" s="24"/>
      <c r="O131" s="24"/>
      <c r="P131" s="24"/>
      <c r="Q131" s="24"/>
      <c r="R131" s="24"/>
      <c r="S131" s="24"/>
      <c r="T131" s="24"/>
      <c r="U131" s="24"/>
      <c r="V131" s="24"/>
      <c r="W131" s="24"/>
      <c r="X131" s="24"/>
      <c r="Y131" s="24"/>
      <c r="Z131" s="24"/>
      <c r="AA131" s="24"/>
      <c r="AB131" s="24"/>
      <c r="AC131" s="24"/>
      <c r="AD131" s="24"/>
      <c r="AE131" s="24"/>
      <c r="AF131" s="24"/>
      <c r="AG131" s="24"/>
      <c r="AH131" s="24"/>
      <c r="AI131" s="24"/>
      <c r="AJ131" s="24"/>
      <c r="AK131" s="24"/>
      <c r="AL131" s="24"/>
      <c r="AM131" s="24"/>
      <c r="AN131" s="24"/>
      <c r="AO131" s="24"/>
      <c r="AP131" s="24"/>
      <c r="AQ131" s="24"/>
      <c r="AR131" s="24"/>
      <c r="AS131" s="24"/>
      <c r="AT131" s="24"/>
      <c r="AU131" s="24"/>
      <c r="AV131" s="24"/>
      <c r="AW131" s="24"/>
      <c r="AX131" s="24"/>
      <c r="AY131" s="24"/>
      <c r="AZ131" s="24"/>
      <c r="BA131" s="24"/>
      <c r="BB131" s="24"/>
      <c r="BC131" s="24"/>
      <c r="BD131" s="24"/>
      <c r="BE131" s="24"/>
      <c r="BF131" s="24"/>
      <c r="BG131" s="24"/>
      <c r="BH131" s="24"/>
      <c r="BI131" s="24"/>
      <c r="BJ131" s="24"/>
      <c r="BK131" s="24"/>
      <c r="BL131" s="24"/>
      <c r="BM131" s="24"/>
      <c r="BN131" s="24"/>
      <c r="BO131" s="24"/>
      <c r="BP131" s="24"/>
      <c r="BQ131" s="24"/>
      <c r="BR131" s="24"/>
      <c r="BS131" s="24"/>
      <c r="BT131" s="24"/>
      <c r="BU131" s="24"/>
      <c r="BV131" s="24"/>
      <c r="BW131" s="24"/>
      <c r="BX131" s="24"/>
      <c r="BY131" s="24"/>
      <c r="BZ131" s="24"/>
      <c r="CA131" s="24"/>
      <c r="CB131" s="24"/>
      <c r="CC131" s="24"/>
      <c r="CD131" s="24"/>
      <c r="CE131" s="24"/>
      <c r="CF131" s="24"/>
      <c r="CG131" s="24"/>
      <c r="CH131" s="24"/>
      <c r="CI131" s="24"/>
      <c r="CJ131" s="24"/>
      <c r="CK131" s="24"/>
      <c r="CL131" s="24"/>
      <c r="CM131" s="24"/>
      <c r="CN131" s="24"/>
      <c r="CO131" s="24"/>
      <c r="CP131" s="24"/>
      <c r="CQ131" s="24"/>
      <c r="CR131" s="24"/>
      <c r="CS131" s="24"/>
      <c r="CT131" s="24"/>
      <c r="CU131" s="24"/>
      <c r="CV131" s="24"/>
      <c r="CW131" s="24"/>
      <c r="CX131" s="24"/>
      <c r="CY131" s="24"/>
      <c r="CZ131" s="24"/>
      <c r="DA131" s="24"/>
      <c r="DB131" s="24"/>
      <c r="DC131" s="24"/>
      <c r="DD131" s="24"/>
      <c r="DE131" s="24"/>
      <c r="DF131" s="24"/>
      <c r="DG131" s="24"/>
      <c r="DH131" s="24"/>
      <c r="DI131" s="24"/>
      <c r="DJ131" s="24"/>
      <c r="DK131" s="24"/>
      <c r="DL131" s="24"/>
      <c r="DM131" s="24"/>
      <c r="DN131" s="24"/>
      <c r="DO131" s="24"/>
      <c r="DP131" s="24"/>
      <c r="DQ131" s="24"/>
      <c r="DR131" s="24"/>
      <c r="DS131" s="24"/>
      <c r="DT131" s="24"/>
      <c r="DU131" s="24"/>
      <c r="DV131" s="24"/>
      <c r="DW131" s="24"/>
      <c r="DX131" s="24"/>
      <c r="DY131" s="24"/>
      <c r="DZ131" s="24"/>
      <c r="EA131" s="24"/>
      <c r="EB131" s="24"/>
      <c r="EC131" s="24"/>
      <c r="ED131" s="24"/>
      <c r="EE131" s="24"/>
      <c r="EF131" s="24"/>
      <c r="EG131" s="24"/>
      <c r="EH131" s="24"/>
      <c r="EI131" s="24"/>
      <c r="EJ131" s="24"/>
      <c r="EK131" s="24"/>
      <c r="EL131" s="24"/>
      <c r="EM131" s="24"/>
      <c r="EN131" s="24"/>
      <c r="EO131" s="24"/>
      <c r="EP131" s="24"/>
      <c r="EQ131" s="24"/>
      <c r="ER131" s="24"/>
      <c r="ES131" s="24"/>
      <c r="ET131" s="24"/>
      <c r="EU131" s="24"/>
      <c r="EV131" s="24"/>
      <c r="EW131" s="24"/>
      <c r="EX131" s="24"/>
      <c r="EY131" s="24"/>
      <c r="EZ131" s="24"/>
      <c r="FA131" s="24"/>
      <c r="FB131" s="24"/>
      <c r="FC131" s="24"/>
      <c r="FD131" s="24"/>
      <c r="FE131" s="24"/>
      <c r="FF131" s="24"/>
      <c r="FG131" s="24"/>
      <c r="FH131" s="24"/>
      <c r="FI131" s="24"/>
      <c r="FJ131" s="24"/>
      <c r="FK131" s="24"/>
      <c r="FL131" s="24"/>
      <c r="FM131" s="24"/>
      <c r="FN131" s="24"/>
      <c r="FO131" s="24"/>
      <c r="FP131" s="24"/>
      <c r="FQ131" s="24"/>
      <c r="FR131" s="24"/>
      <c r="FS131" s="24"/>
      <c r="FT131" s="24"/>
      <c r="FU131" s="24"/>
      <c r="FV131" s="24"/>
      <c r="FW131" s="24"/>
      <c r="FX131" s="24"/>
      <c r="FY131" s="24"/>
      <c r="FZ131" s="24"/>
      <c r="GA131" s="24"/>
      <c r="GB131" s="24"/>
      <c r="GC131" s="24"/>
      <c r="GD131" s="24"/>
      <c r="GE131" s="24"/>
      <c r="GF131" s="24"/>
      <c r="GG131" s="24"/>
      <c r="GH131" s="24"/>
      <c r="GI131" s="24"/>
      <c r="GJ131" s="24"/>
      <c r="GK131" s="24"/>
      <c r="GL131" s="24"/>
      <c r="GM131" s="24"/>
      <c r="GN131" s="24"/>
      <c r="GO131" s="24"/>
      <c r="GP131" s="24"/>
      <c r="GQ131" s="24"/>
      <c r="GR131" s="24"/>
      <c r="GS131" s="24"/>
      <c r="GT131" s="24"/>
      <c r="GU131" s="24"/>
      <c r="GV131" s="24"/>
      <c r="GW131" s="24"/>
      <c r="GX131" s="24"/>
      <c r="GY131" s="24"/>
      <c r="GZ131" s="24"/>
      <c r="HA131" s="24"/>
      <c r="HB131" s="24"/>
      <c r="HC131" s="24"/>
      <c r="HD131" s="24"/>
      <c r="HE131" s="24"/>
      <c r="HF131" s="24"/>
      <c r="HG131" s="24"/>
      <c r="HH131" s="24"/>
      <c r="HI131" s="24"/>
      <c r="HJ131" s="24"/>
      <c r="HK131" s="24"/>
      <c r="HL131" s="24"/>
      <c r="HM131" s="24"/>
      <c r="HN131" s="24"/>
      <c r="HO131" s="24"/>
      <c r="HP131" s="24"/>
      <c r="HQ131" s="24"/>
      <c r="HR131" s="24"/>
      <c r="HS131" s="24"/>
      <c r="HT131" s="24"/>
      <c r="HU131" s="24"/>
      <c r="HV131" s="24"/>
      <c r="HW131" s="24"/>
      <c r="HX131" s="24"/>
      <c r="HY131" s="24"/>
      <c r="HZ131" s="24"/>
      <c r="IA131" s="24"/>
      <c r="IB131" s="24"/>
      <c r="IC131" s="24"/>
      <c r="ID131" s="24"/>
      <c r="IE131" s="24"/>
      <c r="IF131" s="24"/>
      <c r="IG131" s="24"/>
      <c r="IH131" s="24"/>
      <c r="II131" s="24"/>
      <c r="IJ131" s="24"/>
      <c r="IK131" s="24"/>
      <c r="IL131" s="24"/>
      <c r="IM131" s="24"/>
      <c r="IN131" s="24"/>
      <c r="IO131" s="24"/>
      <c r="IP131" s="24"/>
      <c r="IQ131" s="24"/>
      <c r="IR131" s="24"/>
      <c r="IS131" s="24"/>
      <c r="IT131" s="24"/>
      <c r="IU131" s="24"/>
      <c r="IV131" s="24"/>
      <c r="IW131" s="24"/>
      <c r="IX131" s="24"/>
      <c r="IY131" s="24"/>
      <c r="IZ131" s="24"/>
      <c r="JA131" s="24"/>
      <c r="JB131" s="24"/>
      <c r="JC131" s="24"/>
      <c r="JD131" s="24"/>
      <c r="JE131" s="24"/>
      <c r="JF131" s="24"/>
      <c r="JG131" s="24"/>
      <c r="JH131" s="24"/>
      <c r="JI131" s="24"/>
      <c r="JJ131" s="24"/>
      <c r="JK131" s="24"/>
      <c r="JL131" s="24"/>
      <c r="JM131" s="24"/>
      <c r="JN131" s="24"/>
      <c r="JO131" s="24"/>
      <c r="JP131" s="24"/>
      <c r="JQ131" s="24"/>
      <c r="JR131" s="24"/>
      <c r="JS131" s="24"/>
      <c r="JT131" s="24"/>
      <c r="JU131" s="24"/>
      <c r="JV131" s="24"/>
      <c r="JW131" s="24"/>
      <c r="JX131" s="24"/>
      <c r="JY131" s="24"/>
      <c r="JZ131" s="24"/>
      <c r="KA131" s="24"/>
      <c r="KB131" s="24"/>
      <c r="KC131" s="24"/>
      <c r="KD131" s="24"/>
      <c r="KE131" s="24"/>
      <c r="KF131" s="24"/>
      <c r="KG131" s="24"/>
      <c r="KH131" s="24"/>
      <c r="KI131" s="24"/>
      <c r="KJ131" s="24"/>
      <c r="KK131" s="24"/>
      <c r="KL131" s="24"/>
      <c r="KM131" s="24"/>
      <c r="KN131" s="24"/>
      <c r="KO131" s="24"/>
      <c r="KP131" s="24"/>
      <c r="KQ131" s="24"/>
      <c r="KR131" s="24"/>
      <c r="KS131" s="24"/>
      <c r="KT131" s="24"/>
      <c r="KU131" s="24"/>
      <c r="KV131" s="24"/>
      <c r="KW131" s="24"/>
      <c r="KX131" s="24"/>
      <c r="KY131" s="24"/>
      <c r="KZ131" s="24"/>
      <c r="LA131" s="24"/>
      <c r="LB131" s="24"/>
      <c r="LC131" s="24"/>
      <c r="LD131" s="24"/>
      <c r="LE131" s="24"/>
      <c r="LF131" s="24"/>
      <c r="LG131" s="24"/>
      <c r="LH131" s="24"/>
      <c r="LI131" s="24"/>
      <c r="LJ131" s="24"/>
      <c r="LK131" s="24"/>
      <c r="LL131" s="24"/>
      <c r="LM131" s="24"/>
      <c r="LN131" s="24"/>
      <c r="LO131" s="24"/>
      <c r="LP131" s="24"/>
      <c r="LQ131" s="24"/>
      <c r="LR131" s="24"/>
      <c r="LS131" s="24"/>
      <c r="LT131" s="24"/>
      <c r="LU131" s="24"/>
      <c r="LV131" s="24"/>
      <c r="LW131" s="24"/>
      <c r="LX131" s="24"/>
      <c r="LY131" s="24"/>
      <c r="LZ131" s="24"/>
      <c r="MA131" s="24"/>
      <c r="MB131" s="24"/>
      <c r="MC131" s="24"/>
      <c r="MD131" s="24"/>
      <c r="ME131" s="24"/>
      <c r="MF131" s="24"/>
      <c r="MG131" s="24"/>
      <c r="MH131" s="24"/>
      <c r="MI131" s="24"/>
      <c r="MJ131" s="24"/>
      <c r="MK131" s="24"/>
      <c r="ML131" s="24"/>
      <c r="MM131" s="24"/>
      <c r="MN131" s="24"/>
      <c r="MO131" s="24"/>
      <c r="MP131" s="24"/>
      <c r="MQ131" s="24"/>
      <c r="MR131" s="24"/>
      <c r="MS131" s="24"/>
      <c r="MT131" s="24"/>
      <c r="MU131" s="24"/>
      <c r="MV131" s="24"/>
      <c r="MW131" s="24"/>
      <c r="MX131" s="24"/>
      <c r="MY131" s="24"/>
      <c r="MZ131" s="24"/>
      <c r="NA131" s="24"/>
      <c r="NB131" s="24"/>
      <c r="NC131" s="24"/>
      <c r="ND131" s="24"/>
      <c r="NE131" s="24"/>
      <c r="NF131" s="24"/>
      <c r="NG131" s="24"/>
      <c r="NH131" s="24"/>
      <c r="NI131" s="24"/>
      <c r="NJ131" s="24"/>
      <c r="NK131" s="24"/>
      <c r="NL131" s="24"/>
      <c r="NM131" s="24"/>
      <c r="NN131" s="24"/>
      <c r="NO131" s="24"/>
      <c r="NP131" s="24"/>
      <c r="NQ131" s="24"/>
      <c r="NR131" s="24"/>
      <c r="NS131" s="24"/>
      <c r="NT131" s="24"/>
      <c r="NU131" s="24"/>
      <c r="NV131" s="24"/>
      <c r="NW131" s="24"/>
      <c r="NX131" s="24"/>
      <c r="NY131" s="24"/>
      <c r="NZ131" s="24"/>
      <c r="OA131" s="24"/>
      <c r="OB131" s="24"/>
      <c r="OC131" s="24"/>
      <c r="OD131" s="24"/>
      <c r="OE131" s="24"/>
      <c r="OF131" s="24"/>
      <c r="OG131" s="24"/>
      <c r="OH131" s="24"/>
      <c r="OI131" s="24"/>
      <c r="OJ131" s="24"/>
      <c r="OK131" s="24"/>
      <c r="OL131" s="24"/>
      <c r="OM131" s="24"/>
      <c r="ON131" s="24"/>
      <c r="OO131" s="24"/>
      <c r="OP131" s="24"/>
      <c r="OQ131" s="24"/>
      <c r="OR131" s="24"/>
      <c r="OS131" s="24"/>
      <c r="OT131" s="24"/>
      <c r="OU131" s="24"/>
      <c r="OV131" s="24"/>
      <c r="OW131" s="24"/>
      <c r="OX131" s="24"/>
      <c r="OY131" s="24"/>
      <c r="OZ131" s="24"/>
      <c r="PA131" s="24"/>
      <c r="PB131" s="24"/>
      <c r="PC131" s="24"/>
      <c r="PD131" s="24"/>
      <c r="PE131" s="24"/>
      <c r="PF131" s="24"/>
      <c r="PG131" s="24"/>
      <c r="PH131" s="24"/>
      <c r="PI131" s="24"/>
      <c r="PJ131" s="24"/>
      <c r="PK131" s="24"/>
      <c r="PL131" s="24"/>
      <c r="PM131" s="24"/>
      <c r="PN131" s="24"/>
      <c r="PO131" s="24"/>
      <c r="PP131" s="24"/>
      <c r="PQ131" s="24"/>
      <c r="PR131" s="24"/>
      <c r="PS131" s="24"/>
      <c r="PT131" s="24"/>
      <c r="PU131" s="24"/>
      <c r="PV131" s="24"/>
      <c r="PW131" s="24"/>
      <c r="PX131" s="24"/>
      <c r="PY131" s="24"/>
      <c r="PZ131" s="24"/>
      <c r="QA131" s="24"/>
      <c r="QB131" s="24"/>
      <c r="QC131" s="24"/>
      <c r="QD131" s="24"/>
      <c r="QE131" s="24"/>
      <c r="QF131" s="24"/>
      <c r="QG131" s="24"/>
      <c r="QH131" s="24"/>
      <c r="QI131" s="24"/>
      <c r="QJ131" s="24"/>
      <c r="QK131" s="24"/>
      <c r="QL131" s="24"/>
      <c r="QM131" s="24"/>
      <c r="QN131" s="24"/>
      <c r="QO131" s="24"/>
      <c r="QP131" s="24"/>
      <c r="QQ131" s="24"/>
      <c r="QR131" s="24"/>
      <c r="QS131" s="24"/>
      <c r="QT131" s="24"/>
      <c r="QU131" s="24"/>
      <c r="QV131" s="24"/>
      <c r="QW131" s="24"/>
      <c r="QX131" s="24"/>
      <c r="QY131" s="24"/>
      <c r="QZ131" s="24"/>
      <c r="RA131" s="24"/>
      <c r="RB131" s="24"/>
      <c r="RC131" s="24"/>
      <c r="RD131" s="24"/>
      <c r="RE131" s="24"/>
      <c r="RF131" s="24"/>
      <c r="RG131" s="24"/>
      <c r="RH131" s="24"/>
      <c r="RI131" s="24"/>
      <c r="RJ131" s="24"/>
      <c r="RK131" s="24"/>
      <c r="RL131" s="24"/>
      <c r="RM131" s="24"/>
      <c r="RN131" s="24"/>
      <c r="RO131" s="24"/>
      <c r="RP131" s="24"/>
      <c r="RQ131" s="24"/>
      <c r="RR131" s="24"/>
      <c r="RS131" s="24"/>
      <c r="RT131" s="24"/>
      <c r="RU131" s="24"/>
      <c r="RV131" s="24"/>
      <c r="RW131" s="24"/>
      <c r="RX131" s="24"/>
      <c r="RY131" s="24"/>
      <c r="RZ131" s="24"/>
      <c r="SA131" s="24"/>
      <c r="SB131" s="24"/>
      <c r="SC131" s="24"/>
      <c r="SD131" s="24"/>
      <c r="SE131" s="24"/>
      <c r="SF131" s="24"/>
      <c r="SG131" s="24"/>
      <c r="SH131" s="24"/>
      <c r="SI131" s="24"/>
      <c r="SJ131" s="24"/>
      <c r="SK131" s="24"/>
      <c r="SL131" s="24"/>
      <c r="SM131" s="24"/>
      <c r="SN131" s="24"/>
      <c r="SO131" s="24"/>
      <c r="SP131" s="24"/>
      <c r="SQ131" s="24"/>
      <c r="SR131" s="24"/>
      <c r="SS131" s="24"/>
      <c r="ST131" s="24"/>
      <c r="SU131" s="24"/>
      <c r="SV131" s="24"/>
      <c r="SW131" s="24"/>
      <c r="SX131" s="24"/>
      <c r="SY131" s="24"/>
      <c r="SZ131" s="24"/>
      <c r="TA131" s="24"/>
      <c r="TB131" s="24"/>
      <c r="TC131" s="24"/>
      <c r="TD131" s="24"/>
      <c r="TE131" s="24"/>
      <c r="TF131" s="24"/>
      <c r="TG131" s="24"/>
      <c r="TH131" s="24"/>
      <c r="TI131" s="24"/>
      <c r="TJ131" s="24"/>
      <c r="TK131" s="24"/>
      <c r="TL131" s="24"/>
      <c r="TM131" s="24"/>
      <c r="TN131" s="24"/>
      <c r="TO131" s="24"/>
      <c r="TP131" s="24"/>
      <c r="TQ131" s="24"/>
      <c r="TR131" s="24"/>
      <c r="TS131" s="24"/>
      <c r="TT131" s="24"/>
      <c r="TU131" s="24"/>
      <c r="TV131" s="24"/>
      <c r="TW131" s="24"/>
      <c r="TX131" s="24"/>
      <c r="TY131" s="24"/>
      <c r="TZ131" s="24"/>
      <c r="UA131" s="24"/>
      <c r="UB131" s="24"/>
      <c r="UC131" s="24"/>
      <c r="UD131" s="24"/>
      <c r="UE131" s="24"/>
      <c r="UF131" s="24"/>
      <c r="UG131" s="24"/>
      <c r="UH131" s="24"/>
      <c r="UI131" s="24"/>
      <c r="UJ131" s="24"/>
      <c r="UK131" s="24"/>
      <c r="UL131" s="24"/>
      <c r="UM131" s="24"/>
      <c r="UN131" s="24"/>
      <c r="UO131" s="24"/>
      <c r="UP131" s="24"/>
      <c r="UQ131" s="24"/>
      <c r="UR131" s="24"/>
      <c r="US131" s="24"/>
      <c r="UT131" s="24"/>
      <c r="UU131" s="24"/>
      <c r="UV131" s="24"/>
      <c r="UW131" s="24"/>
      <c r="UX131" s="24"/>
      <c r="UY131" s="24"/>
      <c r="UZ131" s="24"/>
      <c r="VA131" s="24"/>
      <c r="VB131" s="24"/>
      <c r="VC131" s="24"/>
      <c r="VD131" s="24"/>
      <c r="VE131" s="24"/>
      <c r="VF131" s="24"/>
      <c r="VG131" s="24"/>
      <c r="VH131" s="24"/>
      <c r="VI131" s="24"/>
      <c r="VJ131" s="24"/>
      <c r="VK131" s="24"/>
      <c r="VL131" s="24"/>
      <c r="VM131" s="24"/>
      <c r="VN131" s="24"/>
      <c r="VO131" s="24"/>
      <c r="VP131" s="24"/>
      <c r="VQ131" s="24"/>
      <c r="VR131" s="24"/>
      <c r="VS131" s="24"/>
      <c r="VT131" s="24"/>
      <c r="VU131" s="24"/>
      <c r="VV131" s="24"/>
      <c r="VW131" s="24"/>
      <c r="VX131" s="24"/>
      <c r="VY131" s="24"/>
      <c r="VZ131" s="24"/>
      <c r="WA131" s="24"/>
      <c r="WB131" s="24"/>
      <c r="WC131" s="24"/>
      <c r="WD131" s="24"/>
      <c r="WE131" s="24"/>
      <c r="WF131" s="24"/>
      <c r="WG131" s="24"/>
      <c r="WH131" s="24"/>
      <c r="WI131" s="24"/>
      <c r="WJ131" s="24"/>
      <c r="WK131" s="24"/>
      <c r="WL131" s="24"/>
      <c r="WM131" s="24"/>
      <c r="WN131" s="24"/>
      <c r="WO131" s="24"/>
      <c r="WP131" s="24"/>
      <c r="WQ131" s="24"/>
      <c r="WR131" s="24"/>
      <c r="WS131" s="24"/>
      <c r="WT131" s="24"/>
      <c r="WU131" s="24"/>
      <c r="WV131" s="24"/>
      <c r="WW131" s="24"/>
      <c r="WX131" s="24"/>
      <c r="WY131" s="24"/>
      <c r="WZ131" s="24"/>
      <c r="XA131" s="24"/>
      <c r="XB131" s="24"/>
      <c r="XC131" s="24"/>
      <c r="XD131" s="24"/>
      <c r="XE131" s="24"/>
      <c r="XF131" s="24"/>
      <c r="XG131" s="24"/>
      <c r="XH131" s="24"/>
      <c r="XI131" s="24"/>
      <c r="XJ131" s="24"/>
      <c r="XK131" s="24"/>
      <c r="XL131" s="24"/>
      <c r="XM131" s="24"/>
      <c r="XN131" s="24"/>
      <c r="XO131" s="24"/>
      <c r="XP131" s="24"/>
      <c r="XQ131" s="24"/>
      <c r="XR131" s="24"/>
      <c r="XS131" s="24"/>
      <c r="XT131" s="24"/>
      <c r="XU131" s="24"/>
      <c r="XV131" s="24"/>
      <c r="XW131" s="24"/>
      <c r="XX131" s="24"/>
      <c r="XY131" s="24"/>
      <c r="XZ131" s="24"/>
      <c r="YA131" s="24"/>
      <c r="YB131" s="24"/>
      <c r="YC131" s="24"/>
      <c r="YD131" s="24"/>
      <c r="YE131" s="24"/>
      <c r="YF131" s="24"/>
      <c r="YG131" s="24"/>
      <c r="YH131" s="24"/>
      <c r="YI131" s="24"/>
      <c r="YJ131" s="24"/>
      <c r="YK131" s="24"/>
      <c r="YL131" s="24"/>
      <c r="YM131" s="24"/>
      <c r="YN131" s="24"/>
      <c r="YO131" s="24"/>
      <c r="YP131" s="24"/>
      <c r="YQ131" s="24"/>
      <c r="YR131" s="24"/>
      <c r="YS131" s="24"/>
      <c r="YT131" s="24"/>
      <c r="YU131" s="24"/>
      <c r="YV131" s="24"/>
      <c r="YW131" s="24"/>
      <c r="YX131" s="24"/>
      <c r="YY131" s="24"/>
      <c r="YZ131" s="24"/>
      <c r="ZA131" s="24"/>
      <c r="ZB131" s="24"/>
      <c r="ZC131" s="24"/>
      <c r="ZD131" s="24"/>
      <c r="ZE131" s="24"/>
      <c r="ZF131" s="24"/>
      <c r="ZG131" s="24"/>
      <c r="ZH131" s="24"/>
      <c r="ZI131" s="24"/>
      <c r="ZJ131" s="24"/>
      <c r="ZK131" s="24"/>
      <c r="ZL131" s="24"/>
      <c r="ZM131" s="24"/>
      <c r="ZN131" s="24"/>
      <c r="ZO131" s="24"/>
      <c r="ZP131" s="24"/>
      <c r="ZQ131" s="24"/>
      <c r="ZR131" s="24"/>
      <c r="ZS131" s="24"/>
      <c r="ZT131" s="24"/>
      <c r="ZU131" s="24"/>
      <c r="ZV131" s="24"/>
      <c r="ZW131" s="24"/>
      <c r="ZX131" s="24"/>
      <c r="ZY131" s="24"/>
      <c r="ZZ131" s="24"/>
      <c r="AAA131" s="24"/>
      <c r="AAB131" s="24"/>
      <c r="AAC131" s="24"/>
      <c r="AAD131" s="24"/>
      <c r="AAE131" s="24"/>
      <c r="AAF131" s="24"/>
      <c r="AAG131" s="24"/>
      <c r="AAH131" s="24"/>
      <c r="AAI131" s="24"/>
      <c r="AAJ131" s="24"/>
      <c r="AAK131" s="24"/>
      <c r="AAL131" s="24"/>
      <c r="AAM131" s="24"/>
      <c r="AAN131" s="24"/>
      <c r="AAO131" s="24"/>
      <c r="AAP131" s="24"/>
      <c r="AAQ131" s="24"/>
      <c r="AAR131" s="24"/>
      <c r="AAS131" s="24"/>
      <c r="AAT131" s="24"/>
      <c r="AAU131" s="24"/>
      <c r="AAV131" s="24"/>
      <c r="AAW131" s="24"/>
      <c r="AAX131" s="24"/>
      <c r="AAY131" s="24"/>
      <c r="AAZ131" s="24"/>
      <c r="ABA131" s="24"/>
      <c r="ABB131" s="24"/>
      <c r="ABC131" s="24"/>
      <c r="ABD131" s="24"/>
      <c r="ABE131" s="24"/>
      <c r="ABF131" s="24"/>
      <c r="ABG131" s="24"/>
      <c r="ABH131" s="24"/>
      <c r="ABI131" s="24"/>
      <c r="ABJ131" s="24"/>
      <c r="ABK131" s="24"/>
      <c r="ABL131" s="24"/>
      <c r="ABM131" s="24"/>
      <c r="ABN131" s="24"/>
      <c r="ABO131" s="24"/>
      <c r="ABP131" s="24"/>
      <c r="ABQ131" s="24"/>
      <c r="ABR131" s="24"/>
      <c r="ABS131" s="24"/>
      <c r="ABT131" s="24"/>
      <c r="ABU131" s="24"/>
      <c r="ABV131" s="24"/>
      <c r="ABW131" s="24"/>
      <c r="ABX131" s="24"/>
      <c r="ABY131" s="24"/>
      <c r="ABZ131" s="24"/>
      <c r="ACA131" s="24"/>
      <c r="ACB131" s="24"/>
      <c r="ACC131" s="24"/>
      <c r="ACD131" s="24"/>
      <c r="ACE131" s="24"/>
      <c r="ACF131" s="24"/>
      <c r="ACG131" s="24"/>
      <c r="ACH131" s="24"/>
      <c r="ACI131" s="24"/>
      <c r="ACJ131" s="24"/>
      <c r="ACK131" s="24"/>
      <c r="ACL131" s="24"/>
      <c r="ACM131" s="24"/>
      <c r="ACN131" s="24"/>
      <c r="ACO131" s="24"/>
      <c r="ACP131" s="24"/>
      <c r="ACQ131" s="24"/>
      <c r="ACR131" s="24"/>
      <c r="ACS131" s="24"/>
      <c r="ACT131" s="24"/>
      <c r="ACU131" s="24"/>
      <c r="ACV131" s="24"/>
      <c r="ACW131" s="24"/>
      <c r="ACX131" s="24"/>
      <c r="ACY131" s="24"/>
      <c r="ACZ131" s="24"/>
      <c r="ADA131" s="24"/>
      <c r="ADB131" s="24"/>
      <c r="ADC131" s="24"/>
      <c r="ADD131" s="24"/>
      <c r="ADE131" s="24"/>
      <c r="ADF131" s="24"/>
      <c r="ADG131" s="24"/>
      <c r="ADH131" s="24"/>
      <c r="ADI131" s="24"/>
      <c r="ADJ131" s="24"/>
      <c r="ADK131" s="24"/>
      <c r="ADL131" s="24"/>
      <c r="ADM131" s="24"/>
      <c r="ADN131" s="24"/>
      <c r="ADO131" s="24"/>
      <c r="ADP131" s="24"/>
      <c r="ADQ131" s="24"/>
      <c r="ADR131" s="24"/>
      <c r="ADS131" s="24"/>
      <c r="ADT131" s="24"/>
      <c r="ADU131" s="24"/>
      <c r="ADV131" s="24"/>
      <c r="ADW131" s="24"/>
      <c r="ADX131" s="24"/>
      <c r="ADY131" s="24"/>
      <c r="ADZ131" s="24"/>
      <c r="AEA131" s="24"/>
      <c r="AEB131" s="24"/>
      <c r="AEC131" s="24"/>
      <c r="AED131" s="24"/>
      <c r="AEE131" s="24"/>
      <c r="AEF131" s="24"/>
      <c r="AEG131" s="24"/>
      <c r="AEH131" s="24"/>
      <c r="AEI131" s="24"/>
      <c r="AEJ131" s="24"/>
      <c r="AEK131" s="24"/>
      <c r="AEL131" s="24"/>
      <c r="AEM131" s="24"/>
      <c r="AEN131" s="24"/>
      <c r="AEO131" s="24"/>
      <c r="AEP131" s="24"/>
      <c r="AEQ131" s="24"/>
      <c r="AER131" s="24"/>
      <c r="AES131" s="24"/>
      <c r="AET131" s="24"/>
      <c r="AEU131" s="24"/>
      <c r="AEV131" s="24"/>
      <c r="AEW131" s="24"/>
      <c r="AEX131" s="24"/>
      <c r="AEY131" s="24"/>
      <c r="AEZ131" s="24"/>
      <c r="AFA131" s="24"/>
      <c r="AFB131" s="24"/>
      <c r="AFC131" s="24"/>
      <c r="AFD131" s="24"/>
      <c r="AFE131" s="24"/>
      <c r="AFF131" s="24"/>
      <c r="AFG131" s="24"/>
      <c r="AFH131" s="24"/>
      <c r="AFI131" s="24"/>
      <c r="AFJ131" s="24"/>
      <c r="AFK131" s="24"/>
      <c r="AFL131" s="24"/>
      <c r="AFM131" s="24"/>
      <c r="AFN131" s="24"/>
      <c r="AFO131" s="24"/>
      <c r="AFP131" s="24"/>
      <c r="AFQ131" s="24"/>
      <c r="AFR131" s="24"/>
      <c r="AFS131" s="24"/>
      <c r="AFT131" s="24"/>
      <c r="AFU131" s="24"/>
      <c r="AFV131" s="24"/>
      <c r="AFW131" s="24"/>
      <c r="AFX131" s="24"/>
      <c r="AFY131" s="24"/>
      <c r="AFZ131" s="24"/>
      <c r="AGA131" s="24"/>
      <c r="AGB131" s="24"/>
      <c r="AGC131" s="24"/>
      <c r="AGD131" s="24"/>
      <c r="AGE131" s="24"/>
      <c r="AGF131" s="24"/>
      <c r="AGG131" s="24"/>
      <c r="AGH131" s="24"/>
      <c r="AGI131" s="24"/>
      <c r="AGJ131" s="24"/>
      <c r="AGK131" s="24"/>
      <c r="AGL131" s="24"/>
      <c r="AGM131" s="24"/>
      <c r="AGN131" s="24"/>
      <c r="AGO131" s="24"/>
      <c r="AGP131" s="24"/>
      <c r="AGQ131" s="24"/>
      <c r="AGR131" s="24"/>
      <c r="AGS131" s="24"/>
      <c r="AGT131" s="24"/>
      <c r="AGU131" s="24"/>
      <c r="AGV131" s="24"/>
      <c r="AGW131" s="24"/>
      <c r="AGX131" s="24"/>
      <c r="AGY131" s="24"/>
      <c r="AGZ131" s="24"/>
      <c r="AHA131" s="24"/>
      <c r="AHB131" s="24"/>
      <c r="AHC131" s="24"/>
      <c r="AHD131" s="24"/>
      <c r="AHE131" s="24"/>
      <c r="AHF131" s="24"/>
      <c r="AHG131" s="24"/>
      <c r="AHH131" s="24"/>
      <c r="AHI131" s="24"/>
      <c r="AHJ131" s="24"/>
      <c r="AHK131" s="24"/>
      <c r="AHL131" s="24"/>
      <c r="AHM131" s="24"/>
      <c r="AHN131" s="24"/>
      <c r="AHO131" s="24"/>
      <c r="AHP131" s="24"/>
      <c r="AHQ131" s="24"/>
      <c r="AHR131" s="24"/>
      <c r="AHS131" s="24"/>
      <c r="AHT131" s="24"/>
      <c r="AHU131" s="24"/>
      <c r="AHV131" s="24"/>
      <c r="AHW131" s="24"/>
      <c r="AHX131" s="24"/>
      <c r="AHY131" s="24"/>
      <c r="AHZ131" s="24"/>
      <c r="AIA131" s="24"/>
      <c r="AIB131" s="24"/>
      <c r="AIC131" s="24"/>
      <c r="AID131" s="24"/>
      <c r="AIE131" s="24"/>
      <c r="AIF131" s="24"/>
      <c r="AIG131" s="24"/>
      <c r="AIH131" s="24"/>
      <c r="AII131" s="24"/>
      <c r="AIJ131" s="24"/>
      <c r="AIK131" s="24"/>
      <c r="AIL131" s="24"/>
      <c r="AIM131" s="24"/>
      <c r="AIN131" s="24"/>
      <c r="AIO131" s="24"/>
      <c r="AIP131" s="24"/>
      <c r="AIQ131" s="24"/>
      <c r="AIR131" s="24"/>
      <c r="AIS131" s="24"/>
      <c r="AIT131" s="24"/>
      <c r="AIU131" s="24"/>
      <c r="AIV131" s="24"/>
      <c r="AIW131" s="24"/>
      <c r="AIX131" s="24"/>
      <c r="AIY131" s="24"/>
      <c r="AIZ131" s="24"/>
      <c r="AJA131" s="24"/>
      <c r="AJB131" s="24"/>
      <c r="AJC131" s="24"/>
      <c r="AJD131" s="24"/>
      <c r="AJE131" s="24"/>
      <c r="AJF131" s="24"/>
      <c r="AJG131" s="24"/>
      <c r="AJH131" s="24"/>
      <c r="AJI131" s="24"/>
      <c r="AJJ131" s="24"/>
      <c r="AJK131" s="24"/>
      <c r="AJL131" s="24"/>
      <c r="AJM131" s="24"/>
      <c r="AJN131" s="24"/>
      <c r="AJO131" s="24"/>
      <c r="AJP131" s="24"/>
      <c r="AJQ131" s="24"/>
      <c r="AJR131" s="24"/>
      <c r="AJS131" s="24"/>
      <c r="AJT131" s="24"/>
      <c r="AJU131" s="24"/>
      <c r="AJV131" s="24"/>
      <c r="AJW131" s="24"/>
      <c r="AJX131" s="24"/>
      <c r="AJY131" s="24"/>
      <c r="AJZ131" s="24"/>
      <c r="AKA131" s="24"/>
      <c r="AKB131" s="24"/>
      <c r="AKC131" s="24"/>
      <c r="AKD131" s="24"/>
      <c r="AKE131" s="24"/>
      <c r="AKF131" s="24"/>
      <c r="AKG131" s="24"/>
      <c r="AKH131" s="24"/>
      <c r="AKI131" s="24"/>
      <c r="AKJ131" s="24"/>
      <c r="AKK131" s="24"/>
      <c r="AKL131" s="24"/>
      <c r="AKM131" s="24"/>
      <c r="AKN131" s="24"/>
      <c r="AKO131" s="24"/>
      <c r="AKP131" s="24"/>
      <c r="AKQ131" s="24"/>
      <c r="AKR131" s="24"/>
      <c r="AKS131" s="24"/>
      <c r="AKT131" s="24"/>
      <c r="AKU131" s="24"/>
      <c r="AKV131" s="24"/>
      <c r="AKW131" s="24"/>
      <c r="AKX131" s="24"/>
      <c r="AKY131" s="24"/>
      <c r="AKZ131" s="24"/>
      <c r="ALA131" s="24"/>
      <c r="ALB131" s="24"/>
      <c r="ALC131" s="24"/>
      <c r="ALD131" s="24"/>
      <c r="ALE131" s="24"/>
      <c r="ALF131" s="24"/>
      <c r="ALG131" s="24"/>
      <c r="ALH131" s="24"/>
      <c r="ALI131" s="24"/>
      <c r="ALJ131" s="24"/>
      <c r="ALK131" s="24"/>
      <c r="ALL131" s="24"/>
      <c r="ALM131" s="24"/>
      <c r="ALN131" s="24"/>
      <c r="ALO131" s="24"/>
      <c r="ALP131" s="24"/>
      <c r="ALQ131" s="24"/>
      <c r="ALR131" s="24"/>
      <c r="ALS131" s="24"/>
      <c r="ALT131" s="24"/>
      <c r="ALU131" s="24"/>
      <c r="ALV131" s="24"/>
      <c r="ALW131" s="24"/>
      <c r="ALX131" s="24"/>
      <c r="ALY131" s="24"/>
      <c r="ALZ131" s="24"/>
      <c r="AMA131" s="24"/>
      <c r="AMB131" s="24"/>
      <c r="AMC131" s="24"/>
    </row>
    <row r="132" spans="1:1017" s="61" customFormat="1" ht="33">
      <c r="A132" s="132" t="s">
        <v>349</v>
      </c>
      <c r="B132" s="133" t="s">
        <v>350</v>
      </c>
      <c r="C132" s="134" t="s">
        <v>351</v>
      </c>
      <c r="D132" s="133" t="s">
        <v>46</v>
      </c>
      <c r="E132" s="62" t="s">
        <v>47</v>
      </c>
      <c r="F132" s="112">
        <v>1</v>
      </c>
      <c r="G132" s="60">
        <v>2373.56</v>
      </c>
      <c r="H132" s="83">
        <f t="shared" ref="H132:H155" si="57">$K$6</f>
        <v>0.21229999999999999</v>
      </c>
      <c r="I132" s="60">
        <f t="shared" ref="I132:I155" si="58">ROUND(((H132+1)*G132),2)</f>
        <v>2877.47</v>
      </c>
      <c r="J132" s="60">
        <f t="shared" ref="J132:J155" si="59">TRUNC((G132*F132),2)</f>
        <v>2373.56</v>
      </c>
      <c r="K132" s="60">
        <f t="shared" ref="K132:K155" si="60">TRUNC((I132*F132),2)</f>
        <v>2877.47</v>
      </c>
      <c r="L132" s="58"/>
      <c r="M132" s="24"/>
      <c r="N132" s="24"/>
      <c r="O132" s="24"/>
      <c r="P132" s="24"/>
      <c r="Q132" s="24"/>
      <c r="R132" s="24"/>
      <c r="S132" s="24"/>
      <c r="T132" s="24"/>
      <c r="U132" s="24"/>
      <c r="V132" s="24"/>
      <c r="W132" s="24"/>
      <c r="X132" s="24"/>
      <c r="Y132" s="24"/>
      <c r="Z132" s="24"/>
      <c r="AA132" s="24"/>
      <c r="AB132" s="24"/>
      <c r="AC132" s="24"/>
      <c r="AD132" s="24"/>
      <c r="AE132" s="24"/>
      <c r="AF132" s="24"/>
      <c r="AG132" s="24"/>
      <c r="AH132" s="24"/>
      <c r="AI132" s="24"/>
      <c r="AJ132" s="24"/>
      <c r="AK132" s="24"/>
      <c r="AL132" s="24"/>
      <c r="AM132" s="24"/>
      <c r="AN132" s="24"/>
      <c r="AO132" s="24"/>
      <c r="AP132" s="24"/>
      <c r="AQ132" s="24"/>
      <c r="AR132" s="24"/>
      <c r="AS132" s="24"/>
      <c r="AT132" s="24"/>
      <c r="AU132" s="24"/>
      <c r="AV132" s="24"/>
      <c r="AW132" s="24"/>
      <c r="AX132" s="24"/>
      <c r="AY132" s="24"/>
      <c r="AZ132" s="24"/>
      <c r="BA132" s="24"/>
      <c r="BB132" s="24"/>
      <c r="BC132" s="24"/>
      <c r="BD132" s="24"/>
      <c r="BE132" s="24"/>
      <c r="BF132" s="24"/>
      <c r="BG132" s="24"/>
      <c r="BH132" s="24"/>
      <c r="BI132" s="24"/>
      <c r="BJ132" s="24"/>
      <c r="BK132" s="24"/>
      <c r="BL132" s="24"/>
      <c r="BM132" s="24"/>
      <c r="BN132" s="24"/>
      <c r="BO132" s="24"/>
      <c r="BP132" s="24"/>
      <c r="BQ132" s="24"/>
      <c r="BR132" s="24"/>
      <c r="BS132" s="24"/>
      <c r="BT132" s="24"/>
      <c r="BU132" s="24"/>
      <c r="BV132" s="24"/>
      <c r="BW132" s="24"/>
      <c r="BX132" s="24"/>
      <c r="BY132" s="24"/>
      <c r="BZ132" s="24"/>
      <c r="CA132" s="24"/>
      <c r="CB132" s="24"/>
      <c r="CC132" s="24"/>
      <c r="CD132" s="24"/>
      <c r="CE132" s="24"/>
      <c r="CF132" s="24"/>
      <c r="CG132" s="24"/>
      <c r="CH132" s="24"/>
      <c r="CI132" s="24"/>
      <c r="CJ132" s="24"/>
      <c r="CK132" s="24"/>
      <c r="CL132" s="24"/>
      <c r="CM132" s="24"/>
      <c r="CN132" s="24"/>
      <c r="CO132" s="24"/>
      <c r="CP132" s="24"/>
      <c r="CQ132" s="24"/>
      <c r="CR132" s="24"/>
      <c r="CS132" s="24"/>
      <c r="CT132" s="24"/>
      <c r="CU132" s="24"/>
      <c r="CV132" s="24"/>
      <c r="CW132" s="24"/>
      <c r="CX132" s="24"/>
      <c r="CY132" s="24"/>
      <c r="CZ132" s="24"/>
      <c r="DA132" s="24"/>
      <c r="DB132" s="24"/>
      <c r="DC132" s="24"/>
      <c r="DD132" s="24"/>
      <c r="DE132" s="24"/>
      <c r="DF132" s="24"/>
      <c r="DG132" s="24"/>
      <c r="DH132" s="24"/>
      <c r="DI132" s="24"/>
      <c r="DJ132" s="24"/>
      <c r="DK132" s="24"/>
      <c r="DL132" s="24"/>
      <c r="DM132" s="24"/>
      <c r="DN132" s="24"/>
      <c r="DO132" s="24"/>
      <c r="DP132" s="24"/>
      <c r="DQ132" s="24"/>
      <c r="DR132" s="24"/>
      <c r="DS132" s="24"/>
      <c r="DT132" s="24"/>
      <c r="DU132" s="24"/>
      <c r="DV132" s="24"/>
      <c r="DW132" s="24"/>
      <c r="DX132" s="24"/>
      <c r="DY132" s="24"/>
      <c r="DZ132" s="24"/>
      <c r="EA132" s="24"/>
      <c r="EB132" s="24"/>
      <c r="EC132" s="24"/>
      <c r="ED132" s="24"/>
      <c r="EE132" s="24"/>
      <c r="EF132" s="24"/>
      <c r="EG132" s="24"/>
      <c r="EH132" s="24"/>
      <c r="EI132" s="24"/>
      <c r="EJ132" s="24"/>
      <c r="EK132" s="24"/>
      <c r="EL132" s="24"/>
      <c r="EM132" s="24"/>
      <c r="EN132" s="24"/>
      <c r="EO132" s="24"/>
      <c r="EP132" s="24"/>
      <c r="EQ132" s="24"/>
      <c r="ER132" s="24"/>
      <c r="ES132" s="24"/>
      <c r="ET132" s="24"/>
      <c r="EU132" s="24"/>
      <c r="EV132" s="24"/>
      <c r="EW132" s="24"/>
      <c r="EX132" s="24"/>
      <c r="EY132" s="24"/>
      <c r="EZ132" s="24"/>
      <c r="FA132" s="24"/>
      <c r="FB132" s="24"/>
      <c r="FC132" s="24"/>
      <c r="FD132" s="24"/>
      <c r="FE132" s="24"/>
      <c r="FF132" s="24"/>
      <c r="FG132" s="24"/>
      <c r="FH132" s="24"/>
      <c r="FI132" s="24"/>
      <c r="FJ132" s="24"/>
      <c r="FK132" s="24"/>
      <c r="FL132" s="24"/>
      <c r="FM132" s="24"/>
      <c r="FN132" s="24"/>
      <c r="FO132" s="24"/>
      <c r="FP132" s="24"/>
      <c r="FQ132" s="24"/>
      <c r="FR132" s="24"/>
      <c r="FS132" s="24"/>
      <c r="FT132" s="24"/>
      <c r="FU132" s="24"/>
      <c r="FV132" s="24"/>
      <c r="FW132" s="24"/>
      <c r="FX132" s="24"/>
      <c r="FY132" s="24"/>
      <c r="FZ132" s="24"/>
      <c r="GA132" s="24"/>
      <c r="GB132" s="24"/>
      <c r="GC132" s="24"/>
      <c r="GD132" s="24"/>
      <c r="GE132" s="24"/>
      <c r="GF132" s="24"/>
      <c r="GG132" s="24"/>
      <c r="GH132" s="24"/>
      <c r="GI132" s="24"/>
      <c r="GJ132" s="24"/>
      <c r="GK132" s="24"/>
      <c r="GL132" s="24"/>
      <c r="GM132" s="24"/>
      <c r="GN132" s="24"/>
      <c r="GO132" s="24"/>
      <c r="GP132" s="24"/>
      <c r="GQ132" s="24"/>
      <c r="GR132" s="24"/>
      <c r="GS132" s="24"/>
      <c r="GT132" s="24"/>
      <c r="GU132" s="24"/>
      <c r="GV132" s="24"/>
      <c r="GW132" s="24"/>
      <c r="GX132" s="24"/>
      <c r="GY132" s="24"/>
      <c r="GZ132" s="24"/>
      <c r="HA132" s="24"/>
      <c r="HB132" s="24"/>
      <c r="HC132" s="24"/>
      <c r="HD132" s="24"/>
      <c r="HE132" s="24"/>
      <c r="HF132" s="24"/>
      <c r="HG132" s="24"/>
      <c r="HH132" s="24"/>
      <c r="HI132" s="24"/>
      <c r="HJ132" s="24"/>
      <c r="HK132" s="24"/>
      <c r="HL132" s="24"/>
      <c r="HM132" s="24"/>
      <c r="HN132" s="24"/>
      <c r="HO132" s="24"/>
      <c r="HP132" s="24"/>
      <c r="HQ132" s="24"/>
      <c r="HR132" s="24"/>
      <c r="HS132" s="24"/>
      <c r="HT132" s="24"/>
      <c r="HU132" s="24"/>
      <c r="HV132" s="24"/>
      <c r="HW132" s="24"/>
      <c r="HX132" s="24"/>
      <c r="HY132" s="24"/>
      <c r="HZ132" s="24"/>
      <c r="IA132" s="24"/>
      <c r="IB132" s="24"/>
      <c r="IC132" s="24"/>
      <c r="ID132" s="24"/>
      <c r="IE132" s="24"/>
      <c r="IF132" s="24"/>
      <c r="IG132" s="24"/>
      <c r="IH132" s="24"/>
      <c r="II132" s="24"/>
      <c r="IJ132" s="24"/>
      <c r="IK132" s="24"/>
      <c r="IL132" s="24"/>
      <c r="IM132" s="24"/>
      <c r="IN132" s="24"/>
      <c r="IO132" s="24"/>
      <c r="IP132" s="24"/>
      <c r="IQ132" s="24"/>
      <c r="IR132" s="24"/>
      <c r="IS132" s="24"/>
      <c r="IT132" s="24"/>
      <c r="IU132" s="24"/>
      <c r="IV132" s="24"/>
      <c r="IW132" s="24"/>
      <c r="IX132" s="24"/>
      <c r="IY132" s="24"/>
      <c r="IZ132" s="24"/>
      <c r="JA132" s="24"/>
      <c r="JB132" s="24"/>
      <c r="JC132" s="24"/>
      <c r="JD132" s="24"/>
      <c r="JE132" s="24"/>
      <c r="JF132" s="24"/>
      <c r="JG132" s="24"/>
      <c r="JH132" s="24"/>
      <c r="JI132" s="24"/>
      <c r="JJ132" s="24"/>
      <c r="JK132" s="24"/>
      <c r="JL132" s="24"/>
      <c r="JM132" s="24"/>
      <c r="JN132" s="24"/>
      <c r="JO132" s="24"/>
      <c r="JP132" s="24"/>
      <c r="JQ132" s="24"/>
      <c r="JR132" s="24"/>
      <c r="JS132" s="24"/>
      <c r="JT132" s="24"/>
      <c r="JU132" s="24"/>
      <c r="JV132" s="24"/>
      <c r="JW132" s="24"/>
      <c r="JX132" s="24"/>
      <c r="JY132" s="24"/>
      <c r="JZ132" s="24"/>
      <c r="KA132" s="24"/>
      <c r="KB132" s="24"/>
      <c r="KC132" s="24"/>
      <c r="KD132" s="24"/>
      <c r="KE132" s="24"/>
      <c r="KF132" s="24"/>
      <c r="KG132" s="24"/>
      <c r="KH132" s="24"/>
      <c r="KI132" s="24"/>
      <c r="KJ132" s="24"/>
      <c r="KK132" s="24"/>
      <c r="KL132" s="24"/>
      <c r="KM132" s="24"/>
      <c r="KN132" s="24"/>
      <c r="KO132" s="24"/>
      <c r="KP132" s="24"/>
      <c r="KQ132" s="24"/>
      <c r="KR132" s="24"/>
      <c r="KS132" s="24"/>
      <c r="KT132" s="24"/>
      <c r="KU132" s="24"/>
      <c r="KV132" s="24"/>
      <c r="KW132" s="24"/>
      <c r="KX132" s="24"/>
      <c r="KY132" s="24"/>
      <c r="KZ132" s="24"/>
      <c r="LA132" s="24"/>
      <c r="LB132" s="24"/>
      <c r="LC132" s="24"/>
      <c r="LD132" s="24"/>
      <c r="LE132" s="24"/>
      <c r="LF132" s="24"/>
      <c r="LG132" s="24"/>
      <c r="LH132" s="24"/>
      <c r="LI132" s="24"/>
      <c r="LJ132" s="24"/>
      <c r="LK132" s="24"/>
      <c r="LL132" s="24"/>
      <c r="LM132" s="24"/>
      <c r="LN132" s="24"/>
      <c r="LO132" s="24"/>
      <c r="LP132" s="24"/>
      <c r="LQ132" s="24"/>
      <c r="LR132" s="24"/>
      <c r="LS132" s="24"/>
      <c r="LT132" s="24"/>
      <c r="LU132" s="24"/>
      <c r="LV132" s="24"/>
      <c r="LW132" s="24"/>
      <c r="LX132" s="24"/>
      <c r="LY132" s="24"/>
      <c r="LZ132" s="24"/>
      <c r="MA132" s="24"/>
      <c r="MB132" s="24"/>
      <c r="MC132" s="24"/>
      <c r="MD132" s="24"/>
      <c r="ME132" s="24"/>
      <c r="MF132" s="24"/>
      <c r="MG132" s="24"/>
      <c r="MH132" s="24"/>
      <c r="MI132" s="24"/>
      <c r="MJ132" s="24"/>
      <c r="MK132" s="24"/>
      <c r="ML132" s="24"/>
      <c r="MM132" s="24"/>
      <c r="MN132" s="24"/>
      <c r="MO132" s="24"/>
      <c r="MP132" s="24"/>
      <c r="MQ132" s="24"/>
      <c r="MR132" s="24"/>
      <c r="MS132" s="24"/>
      <c r="MT132" s="24"/>
      <c r="MU132" s="24"/>
      <c r="MV132" s="24"/>
      <c r="MW132" s="24"/>
      <c r="MX132" s="24"/>
      <c r="MY132" s="24"/>
      <c r="MZ132" s="24"/>
      <c r="NA132" s="24"/>
      <c r="NB132" s="24"/>
      <c r="NC132" s="24"/>
      <c r="ND132" s="24"/>
      <c r="NE132" s="24"/>
      <c r="NF132" s="24"/>
      <c r="NG132" s="24"/>
      <c r="NH132" s="24"/>
      <c r="NI132" s="24"/>
      <c r="NJ132" s="24"/>
      <c r="NK132" s="24"/>
      <c r="NL132" s="24"/>
      <c r="NM132" s="24"/>
      <c r="NN132" s="24"/>
      <c r="NO132" s="24"/>
      <c r="NP132" s="24"/>
      <c r="NQ132" s="24"/>
      <c r="NR132" s="24"/>
      <c r="NS132" s="24"/>
      <c r="NT132" s="24"/>
      <c r="NU132" s="24"/>
      <c r="NV132" s="24"/>
      <c r="NW132" s="24"/>
      <c r="NX132" s="24"/>
      <c r="NY132" s="24"/>
      <c r="NZ132" s="24"/>
      <c r="OA132" s="24"/>
      <c r="OB132" s="24"/>
      <c r="OC132" s="24"/>
      <c r="OD132" s="24"/>
      <c r="OE132" s="24"/>
      <c r="OF132" s="24"/>
      <c r="OG132" s="24"/>
      <c r="OH132" s="24"/>
      <c r="OI132" s="24"/>
      <c r="OJ132" s="24"/>
      <c r="OK132" s="24"/>
      <c r="OL132" s="24"/>
      <c r="OM132" s="24"/>
      <c r="ON132" s="24"/>
      <c r="OO132" s="24"/>
      <c r="OP132" s="24"/>
      <c r="OQ132" s="24"/>
      <c r="OR132" s="24"/>
      <c r="OS132" s="24"/>
      <c r="OT132" s="24"/>
      <c r="OU132" s="24"/>
      <c r="OV132" s="24"/>
      <c r="OW132" s="24"/>
      <c r="OX132" s="24"/>
      <c r="OY132" s="24"/>
      <c r="OZ132" s="24"/>
      <c r="PA132" s="24"/>
      <c r="PB132" s="24"/>
      <c r="PC132" s="24"/>
      <c r="PD132" s="24"/>
      <c r="PE132" s="24"/>
      <c r="PF132" s="24"/>
      <c r="PG132" s="24"/>
      <c r="PH132" s="24"/>
      <c r="PI132" s="24"/>
      <c r="PJ132" s="24"/>
      <c r="PK132" s="24"/>
      <c r="PL132" s="24"/>
      <c r="PM132" s="24"/>
      <c r="PN132" s="24"/>
      <c r="PO132" s="24"/>
      <c r="PP132" s="24"/>
      <c r="PQ132" s="24"/>
      <c r="PR132" s="24"/>
      <c r="PS132" s="24"/>
      <c r="PT132" s="24"/>
      <c r="PU132" s="24"/>
      <c r="PV132" s="24"/>
      <c r="PW132" s="24"/>
      <c r="PX132" s="24"/>
      <c r="PY132" s="24"/>
      <c r="PZ132" s="24"/>
      <c r="QA132" s="24"/>
      <c r="QB132" s="24"/>
      <c r="QC132" s="24"/>
      <c r="QD132" s="24"/>
      <c r="QE132" s="24"/>
      <c r="QF132" s="24"/>
      <c r="QG132" s="24"/>
      <c r="QH132" s="24"/>
      <c r="QI132" s="24"/>
      <c r="QJ132" s="24"/>
      <c r="QK132" s="24"/>
      <c r="QL132" s="24"/>
      <c r="QM132" s="24"/>
      <c r="QN132" s="24"/>
      <c r="QO132" s="24"/>
      <c r="QP132" s="24"/>
      <c r="QQ132" s="24"/>
      <c r="QR132" s="24"/>
      <c r="QS132" s="24"/>
      <c r="QT132" s="24"/>
      <c r="QU132" s="24"/>
      <c r="QV132" s="24"/>
      <c r="QW132" s="24"/>
      <c r="QX132" s="24"/>
      <c r="QY132" s="24"/>
      <c r="QZ132" s="24"/>
      <c r="RA132" s="24"/>
      <c r="RB132" s="24"/>
      <c r="RC132" s="24"/>
      <c r="RD132" s="24"/>
      <c r="RE132" s="24"/>
      <c r="RF132" s="24"/>
      <c r="RG132" s="24"/>
      <c r="RH132" s="24"/>
      <c r="RI132" s="24"/>
      <c r="RJ132" s="24"/>
      <c r="RK132" s="24"/>
      <c r="RL132" s="24"/>
      <c r="RM132" s="24"/>
      <c r="RN132" s="24"/>
      <c r="RO132" s="24"/>
      <c r="RP132" s="24"/>
      <c r="RQ132" s="24"/>
      <c r="RR132" s="24"/>
      <c r="RS132" s="24"/>
      <c r="RT132" s="24"/>
      <c r="RU132" s="24"/>
      <c r="RV132" s="24"/>
      <c r="RW132" s="24"/>
      <c r="RX132" s="24"/>
      <c r="RY132" s="24"/>
      <c r="RZ132" s="24"/>
      <c r="SA132" s="24"/>
      <c r="SB132" s="24"/>
      <c r="SC132" s="24"/>
      <c r="SD132" s="24"/>
      <c r="SE132" s="24"/>
      <c r="SF132" s="24"/>
      <c r="SG132" s="24"/>
      <c r="SH132" s="24"/>
      <c r="SI132" s="24"/>
      <c r="SJ132" s="24"/>
      <c r="SK132" s="24"/>
      <c r="SL132" s="24"/>
      <c r="SM132" s="24"/>
      <c r="SN132" s="24"/>
      <c r="SO132" s="24"/>
      <c r="SP132" s="24"/>
      <c r="SQ132" s="24"/>
      <c r="SR132" s="24"/>
      <c r="SS132" s="24"/>
      <c r="ST132" s="24"/>
      <c r="SU132" s="24"/>
      <c r="SV132" s="24"/>
      <c r="SW132" s="24"/>
      <c r="SX132" s="24"/>
      <c r="SY132" s="24"/>
      <c r="SZ132" s="24"/>
      <c r="TA132" s="24"/>
      <c r="TB132" s="24"/>
      <c r="TC132" s="24"/>
      <c r="TD132" s="24"/>
      <c r="TE132" s="24"/>
      <c r="TF132" s="24"/>
      <c r="TG132" s="24"/>
      <c r="TH132" s="24"/>
      <c r="TI132" s="24"/>
      <c r="TJ132" s="24"/>
      <c r="TK132" s="24"/>
      <c r="TL132" s="24"/>
      <c r="TM132" s="24"/>
      <c r="TN132" s="24"/>
      <c r="TO132" s="24"/>
      <c r="TP132" s="24"/>
      <c r="TQ132" s="24"/>
      <c r="TR132" s="24"/>
      <c r="TS132" s="24"/>
      <c r="TT132" s="24"/>
      <c r="TU132" s="24"/>
      <c r="TV132" s="24"/>
      <c r="TW132" s="24"/>
      <c r="TX132" s="24"/>
      <c r="TY132" s="24"/>
      <c r="TZ132" s="24"/>
      <c r="UA132" s="24"/>
      <c r="UB132" s="24"/>
      <c r="UC132" s="24"/>
      <c r="UD132" s="24"/>
      <c r="UE132" s="24"/>
      <c r="UF132" s="24"/>
      <c r="UG132" s="24"/>
      <c r="UH132" s="24"/>
      <c r="UI132" s="24"/>
      <c r="UJ132" s="24"/>
      <c r="UK132" s="24"/>
      <c r="UL132" s="24"/>
      <c r="UM132" s="24"/>
      <c r="UN132" s="24"/>
      <c r="UO132" s="24"/>
      <c r="UP132" s="24"/>
      <c r="UQ132" s="24"/>
      <c r="UR132" s="24"/>
      <c r="US132" s="24"/>
      <c r="UT132" s="24"/>
      <c r="UU132" s="24"/>
      <c r="UV132" s="24"/>
      <c r="UW132" s="24"/>
      <c r="UX132" s="24"/>
      <c r="UY132" s="24"/>
      <c r="UZ132" s="24"/>
      <c r="VA132" s="24"/>
      <c r="VB132" s="24"/>
      <c r="VC132" s="24"/>
      <c r="VD132" s="24"/>
      <c r="VE132" s="24"/>
      <c r="VF132" s="24"/>
      <c r="VG132" s="24"/>
      <c r="VH132" s="24"/>
      <c r="VI132" s="24"/>
      <c r="VJ132" s="24"/>
      <c r="VK132" s="24"/>
      <c r="VL132" s="24"/>
      <c r="VM132" s="24"/>
      <c r="VN132" s="24"/>
      <c r="VO132" s="24"/>
      <c r="VP132" s="24"/>
      <c r="VQ132" s="24"/>
      <c r="VR132" s="24"/>
      <c r="VS132" s="24"/>
      <c r="VT132" s="24"/>
      <c r="VU132" s="24"/>
      <c r="VV132" s="24"/>
      <c r="VW132" s="24"/>
      <c r="VX132" s="24"/>
      <c r="VY132" s="24"/>
      <c r="VZ132" s="24"/>
      <c r="WA132" s="24"/>
      <c r="WB132" s="24"/>
      <c r="WC132" s="24"/>
      <c r="WD132" s="24"/>
      <c r="WE132" s="24"/>
      <c r="WF132" s="24"/>
      <c r="WG132" s="24"/>
      <c r="WH132" s="24"/>
      <c r="WI132" s="24"/>
      <c r="WJ132" s="24"/>
      <c r="WK132" s="24"/>
      <c r="WL132" s="24"/>
      <c r="WM132" s="24"/>
      <c r="WN132" s="24"/>
      <c r="WO132" s="24"/>
      <c r="WP132" s="24"/>
      <c r="WQ132" s="24"/>
      <c r="WR132" s="24"/>
      <c r="WS132" s="24"/>
      <c r="WT132" s="24"/>
      <c r="WU132" s="24"/>
      <c r="WV132" s="24"/>
      <c r="WW132" s="24"/>
      <c r="WX132" s="24"/>
      <c r="WY132" s="24"/>
      <c r="WZ132" s="24"/>
      <c r="XA132" s="24"/>
      <c r="XB132" s="24"/>
      <c r="XC132" s="24"/>
      <c r="XD132" s="24"/>
      <c r="XE132" s="24"/>
      <c r="XF132" s="24"/>
      <c r="XG132" s="24"/>
      <c r="XH132" s="24"/>
      <c r="XI132" s="24"/>
      <c r="XJ132" s="24"/>
      <c r="XK132" s="24"/>
      <c r="XL132" s="24"/>
      <c r="XM132" s="24"/>
      <c r="XN132" s="24"/>
      <c r="XO132" s="24"/>
      <c r="XP132" s="24"/>
      <c r="XQ132" s="24"/>
      <c r="XR132" s="24"/>
      <c r="XS132" s="24"/>
      <c r="XT132" s="24"/>
      <c r="XU132" s="24"/>
      <c r="XV132" s="24"/>
      <c r="XW132" s="24"/>
      <c r="XX132" s="24"/>
      <c r="XY132" s="24"/>
      <c r="XZ132" s="24"/>
      <c r="YA132" s="24"/>
      <c r="YB132" s="24"/>
      <c r="YC132" s="24"/>
      <c r="YD132" s="24"/>
      <c r="YE132" s="24"/>
      <c r="YF132" s="24"/>
      <c r="YG132" s="24"/>
      <c r="YH132" s="24"/>
      <c r="YI132" s="24"/>
      <c r="YJ132" s="24"/>
      <c r="YK132" s="24"/>
      <c r="YL132" s="24"/>
      <c r="YM132" s="24"/>
      <c r="YN132" s="24"/>
      <c r="YO132" s="24"/>
      <c r="YP132" s="24"/>
      <c r="YQ132" s="24"/>
      <c r="YR132" s="24"/>
      <c r="YS132" s="24"/>
      <c r="YT132" s="24"/>
      <c r="YU132" s="24"/>
      <c r="YV132" s="24"/>
      <c r="YW132" s="24"/>
      <c r="YX132" s="24"/>
      <c r="YY132" s="24"/>
      <c r="YZ132" s="24"/>
      <c r="ZA132" s="24"/>
      <c r="ZB132" s="24"/>
      <c r="ZC132" s="24"/>
      <c r="ZD132" s="24"/>
      <c r="ZE132" s="24"/>
      <c r="ZF132" s="24"/>
      <c r="ZG132" s="24"/>
      <c r="ZH132" s="24"/>
      <c r="ZI132" s="24"/>
      <c r="ZJ132" s="24"/>
      <c r="ZK132" s="24"/>
      <c r="ZL132" s="24"/>
      <c r="ZM132" s="24"/>
      <c r="ZN132" s="24"/>
      <c r="ZO132" s="24"/>
      <c r="ZP132" s="24"/>
      <c r="ZQ132" s="24"/>
      <c r="ZR132" s="24"/>
      <c r="ZS132" s="24"/>
      <c r="ZT132" s="24"/>
      <c r="ZU132" s="24"/>
      <c r="ZV132" s="24"/>
      <c r="ZW132" s="24"/>
      <c r="ZX132" s="24"/>
      <c r="ZY132" s="24"/>
      <c r="ZZ132" s="24"/>
      <c r="AAA132" s="24"/>
      <c r="AAB132" s="24"/>
      <c r="AAC132" s="24"/>
      <c r="AAD132" s="24"/>
      <c r="AAE132" s="24"/>
      <c r="AAF132" s="24"/>
      <c r="AAG132" s="24"/>
      <c r="AAH132" s="24"/>
      <c r="AAI132" s="24"/>
      <c r="AAJ132" s="24"/>
      <c r="AAK132" s="24"/>
      <c r="AAL132" s="24"/>
      <c r="AAM132" s="24"/>
      <c r="AAN132" s="24"/>
      <c r="AAO132" s="24"/>
      <c r="AAP132" s="24"/>
      <c r="AAQ132" s="24"/>
      <c r="AAR132" s="24"/>
      <c r="AAS132" s="24"/>
      <c r="AAT132" s="24"/>
      <c r="AAU132" s="24"/>
      <c r="AAV132" s="24"/>
      <c r="AAW132" s="24"/>
      <c r="AAX132" s="24"/>
      <c r="AAY132" s="24"/>
      <c r="AAZ132" s="24"/>
      <c r="ABA132" s="24"/>
      <c r="ABB132" s="24"/>
      <c r="ABC132" s="24"/>
      <c r="ABD132" s="24"/>
      <c r="ABE132" s="24"/>
      <c r="ABF132" s="24"/>
      <c r="ABG132" s="24"/>
      <c r="ABH132" s="24"/>
      <c r="ABI132" s="24"/>
      <c r="ABJ132" s="24"/>
      <c r="ABK132" s="24"/>
      <c r="ABL132" s="24"/>
      <c r="ABM132" s="24"/>
      <c r="ABN132" s="24"/>
      <c r="ABO132" s="24"/>
      <c r="ABP132" s="24"/>
      <c r="ABQ132" s="24"/>
      <c r="ABR132" s="24"/>
      <c r="ABS132" s="24"/>
      <c r="ABT132" s="24"/>
      <c r="ABU132" s="24"/>
      <c r="ABV132" s="24"/>
      <c r="ABW132" s="24"/>
      <c r="ABX132" s="24"/>
      <c r="ABY132" s="24"/>
      <c r="ABZ132" s="24"/>
      <c r="ACA132" s="24"/>
      <c r="ACB132" s="24"/>
      <c r="ACC132" s="24"/>
      <c r="ACD132" s="24"/>
      <c r="ACE132" s="24"/>
      <c r="ACF132" s="24"/>
      <c r="ACG132" s="24"/>
      <c r="ACH132" s="24"/>
      <c r="ACI132" s="24"/>
      <c r="ACJ132" s="24"/>
      <c r="ACK132" s="24"/>
      <c r="ACL132" s="24"/>
      <c r="ACM132" s="24"/>
      <c r="ACN132" s="24"/>
      <c r="ACO132" s="24"/>
      <c r="ACP132" s="24"/>
      <c r="ACQ132" s="24"/>
      <c r="ACR132" s="24"/>
      <c r="ACS132" s="24"/>
      <c r="ACT132" s="24"/>
      <c r="ACU132" s="24"/>
      <c r="ACV132" s="24"/>
      <c r="ACW132" s="24"/>
      <c r="ACX132" s="24"/>
      <c r="ACY132" s="24"/>
      <c r="ACZ132" s="24"/>
      <c r="ADA132" s="24"/>
      <c r="ADB132" s="24"/>
      <c r="ADC132" s="24"/>
      <c r="ADD132" s="24"/>
      <c r="ADE132" s="24"/>
      <c r="ADF132" s="24"/>
      <c r="ADG132" s="24"/>
      <c r="ADH132" s="24"/>
      <c r="ADI132" s="24"/>
      <c r="ADJ132" s="24"/>
      <c r="ADK132" s="24"/>
      <c r="ADL132" s="24"/>
      <c r="ADM132" s="24"/>
      <c r="ADN132" s="24"/>
      <c r="ADO132" s="24"/>
      <c r="ADP132" s="24"/>
      <c r="ADQ132" s="24"/>
      <c r="ADR132" s="24"/>
      <c r="ADS132" s="24"/>
      <c r="ADT132" s="24"/>
      <c r="ADU132" s="24"/>
      <c r="ADV132" s="24"/>
      <c r="ADW132" s="24"/>
      <c r="ADX132" s="24"/>
      <c r="ADY132" s="24"/>
      <c r="ADZ132" s="24"/>
      <c r="AEA132" s="24"/>
      <c r="AEB132" s="24"/>
      <c r="AEC132" s="24"/>
      <c r="AED132" s="24"/>
      <c r="AEE132" s="24"/>
      <c r="AEF132" s="24"/>
      <c r="AEG132" s="24"/>
      <c r="AEH132" s="24"/>
      <c r="AEI132" s="24"/>
      <c r="AEJ132" s="24"/>
      <c r="AEK132" s="24"/>
      <c r="AEL132" s="24"/>
      <c r="AEM132" s="24"/>
      <c r="AEN132" s="24"/>
      <c r="AEO132" s="24"/>
      <c r="AEP132" s="24"/>
      <c r="AEQ132" s="24"/>
      <c r="AER132" s="24"/>
      <c r="AES132" s="24"/>
      <c r="AET132" s="24"/>
      <c r="AEU132" s="24"/>
      <c r="AEV132" s="24"/>
      <c r="AEW132" s="24"/>
      <c r="AEX132" s="24"/>
      <c r="AEY132" s="24"/>
      <c r="AEZ132" s="24"/>
      <c r="AFA132" s="24"/>
      <c r="AFB132" s="24"/>
      <c r="AFC132" s="24"/>
      <c r="AFD132" s="24"/>
      <c r="AFE132" s="24"/>
      <c r="AFF132" s="24"/>
      <c r="AFG132" s="24"/>
      <c r="AFH132" s="24"/>
      <c r="AFI132" s="24"/>
      <c r="AFJ132" s="24"/>
      <c r="AFK132" s="24"/>
      <c r="AFL132" s="24"/>
      <c r="AFM132" s="24"/>
      <c r="AFN132" s="24"/>
      <c r="AFO132" s="24"/>
      <c r="AFP132" s="24"/>
      <c r="AFQ132" s="24"/>
      <c r="AFR132" s="24"/>
      <c r="AFS132" s="24"/>
      <c r="AFT132" s="24"/>
      <c r="AFU132" s="24"/>
      <c r="AFV132" s="24"/>
      <c r="AFW132" s="24"/>
      <c r="AFX132" s="24"/>
      <c r="AFY132" s="24"/>
      <c r="AFZ132" s="24"/>
      <c r="AGA132" s="24"/>
      <c r="AGB132" s="24"/>
      <c r="AGC132" s="24"/>
      <c r="AGD132" s="24"/>
      <c r="AGE132" s="24"/>
      <c r="AGF132" s="24"/>
      <c r="AGG132" s="24"/>
      <c r="AGH132" s="24"/>
      <c r="AGI132" s="24"/>
      <c r="AGJ132" s="24"/>
      <c r="AGK132" s="24"/>
      <c r="AGL132" s="24"/>
      <c r="AGM132" s="24"/>
      <c r="AGN132" s="24"/>
      <c r="AGO132" s="24"/>
      <c r="AGP132" s="24"/>
      <c r="AGQ132" s="24"/>
      <c r="AGR132" s="24"/>
      <c r="AGS132" s="24"/>
      <c r="AGT132" s="24"/>
      <c r="AGU132" s="24"/>
      <c r="AGV132" s="24"/>
      <c r="AGW132" s="24"/>
      <c r="AGX132" s="24"/>
      <c r="AGY132" s="24"/>
      <c r="AGZ132" s="24"/>
      <c r="AHA132" s="24"/>
      <c r="AHB132" s="24"/>
      <c r="AHC132" s="24"/>
      <c r="AHD132" s="24"/>
      <c r="AHE132" s="24"/>
      <c r="AHF132" s="24"/>
      <c r="AHG132" s="24"/>
      <c r="AHH132" s="24"/>
      <c r="AHI132" s="24"/>
      <c r="AHJ132" s="24"/>
      <c r="AHK132" s="24"/>
      <c r="AHL132" s="24"/>
      <c r="AHM132" s="24"/>
      <c r="AHN132" s="24"/>
      <c r="AHO132" s="24"/>
      <c r="AHP132" s="24"/>
      <c r="AHQ132" s="24"/>
      <c r="AHR132" s="24"/>
      <c r="AHS132" s="24"/>
      <c r="AHT132" s="24"/>
      <c r="AHU132" s="24"/>
      <c r="AHV132" s="24"/>
      <c r="AHW132" s="24"/>
      <c r="AHX132" s="24"/>
      <c r="AHY132" s="24"/>
      <c r="AHZ132" s="24"/>
      <c r="AIA132" s="24"/>
      <c r="AIB132" s="24"/>
      <c r="AIC132" s="24"/>
      <c r="AID132" s="24"/>
      <c r="AIE132" s="24"/>
      <c r="AIF132" s="24"/>
      <c r="AIG132" s="24"/>
      <c r="AIH132" s="24"/>
      <c r="AII132" s="24"/>
      <c r="AIJ132" s="24"/>
      <c r="AIK132" s="24"/>
      <c r="AIL132" s="24"/>
      <c r="AIM132" s="24"/>
      <c r="AIN132" s="24"/>
      <c r="AIO132" s="24"/>
      <c r="AIP132" s="24"/>
      <c r="AIQ132" s="24"/>
      <c r="AIR132" s="24"/>
      <c r="AIS132" s="24"/>
      <c r="AIT132" s="24"/>
      <c r="AIU132" s="24"/>
      <c r="AIV132" s="24"/>
      <c r="AIW132" s="24"/>
      <c r="AIX132" s="24"/>
      <c r="AIY132" s="24"/>
      <c r="AIZ132" s="24"/>
      <c r="AJA132" s="24"/>
      <c r="AJB132" s="24"/>
      <c r="AJC132" s="24"/>
      <c r="AJD132" s="24"/>
      <c r="AJE132" s="24"/>
      <c r="AJF132" s="24"/>
      <c r="AJG132" s="24"/>
      <c r="AJH132" s="24"/>
      <c r="AJI132" s="24"/>
      <c r="AJJ132" s="24"/>
      <c r="AJK132" s="24"/>
      <c r="AJL132" s="24"/>
      <c r="AJM132" s="24"/>
      <c r="AJN132" s="24"/>
      <c r="AJO132" s="24"/>
      <c r="AJP132" s="24"/>
      <c r="AJQ132" s="24"/>
      <c r="AJR132" s="24"/>
      <c r="AJS132" s="24"/>
      <c r="AJT132" s="24"/>
      <c r="AJU132" s="24"/>
      <c r="AJV132" s="24"/>
      <c r="AJW132" s="24"/>
      <c r="AJX132" s="24"/>
      <c r="AJY132" s="24"/>
      <c r="AJZ132" s="24"/>
      <c r="AKA132" s="24"/>
      <c r="AKB132" s="24"/>
      <c r="AKC132" s="24"/>
      <c r="AKD132" s="24"/>
      <c r="AKE132" s="24"/>
      <c r="AKF132" s="24"/>
      <c r="AKG132" s="24"/>
      <c r="AKH132" s="24"/>
      <c r="AKI132" s="24"/>
      <c r="AKJ132" s="24"/>
      <c r="AKK132" s="24"/>
      <c r="AKL132" s="24"/>
      <c r="AKM132" s="24"/>
      <c r="AKN132" s="24"/>
      <c r="AKO132" s="24"/>
      <c r="AKP132" s="24"/>
      <c r="AKQ132" s="24"/>
      <c r="AKR132" s="24"/>
      <c r="AKS132" s="24"/>
      <c r="AKT132" s="24"/>
      <c r="AKU132" s="24"/>
      <c r="AKV132" s="24"/>
      <c r="AKW132" s="24"/>
      <c r="AKX132" s="24"/>
      <c r="AKY132" s="24"/>
      <c r="AKZ132" s="24"/>
      <c r="ALA132" s="24"/>
      <c r="ALB132" s="24"/>
      <c r="ALC132" s="24"/>
      <c r="ALD132" s="24"/>
      <c r="ALE132" s="24"/>
      <c r="ALF132" s="24"/>
      <c r="ALG132" s="24"/>
      <c r="ALH132" s="24"/>
      <c r="ALI132" s="24"/>
      <c r="ALJ132" s="24"/>
      <c r="ALK132" s="24"/>
      <c r="ALL132" s="24"/>
      <c r="ALM132" s="24"/>
      <c r="ALN132" s="24"/>
      <c r="ALO132" s="24"/>
      <c r="ALP132" s="24"/>
      <c r="ALQ132" s="24"/>
      <c r="ALR132" s="24"/>
      <c r="ALS132" s="24"/>
      <c r="ALT132" s="24"/>
      <c r="ALU132" s="24"/>
      <c r="ALV132" s="24"/>
      <c r="ALW132" s="24"/>
      <c r="ALX132" s="24"/>
      <c r="ALY132" s="24"/>
      <c r="ALZ132" s="24"/>
      <c r="AMA132" s="24"/>
      <c r="AMB132" s="24"/>
      <c r="AMC132" s="24"/>
    </row>
    <row r="133" spans="1:1017" s="61" customFormat="1" ht="33">
      <c r="A133" s="132" t="s">
        <v>352</v>
      </c>
      <c r="B133" s="133" t="s">
        <v>353</v>
      </c>
      <c r="C133" s="134" t="s">
        <v>354</v>
      </c>
      <c r="D133" s="133" t="s">
        <v>46</v>
      </c>
      <c r="E133" s="62" t="s">
        <v>47</v>
      </c>
      <c r="F133" s="112">
        <v>1</v>
      </c>
      <c r="G133" s="60">
        <v>79.89</v>
      </c>
      <c r="H133" s="83">
        <f t="shared" si="57"/>
        <v>0.21229999999999999</v>
      </c>
      <c r="I133" s="60">
        <f t="shared" si="58"/>
        <v>96.85</v>
      </c>
      <c r="J133" s="60">
        <f t="shared" si="59"/>
        <v>79.89</v>
      </c>
      <c r="K133" s="60">
        <f t="shared" si="60"/>
        <v>96.85</v>
      </c>
      <c r="L133" s="58"/>
      <c r="M133" s="24"/>
      <c r="N133" s="24"/>
      <c r="O133" s="24"/>
      <c r="P133" s="24"/>
      <c r="Q133" s="24"/>
      <c r="R133" s="24"/>
      <c r="S133" s="24"/>
      <c r="T133" s="24"/>
      <c r="U133" s="24"/>
      <c r="V133" s="24"/>
      <c r="W133" s="24"/>
      <c r="X133" s="24"/>
      <c r="Y133" s="24"/>
      <c r="Z133" s="24"/>
      <c r="AA133" s="24"/>
      <c r="AB133" s="24"/>
      <c r="AC133" s="24"/>
      <c r="AD133" s="24"/>
      <c r="AE133" s="24"/>
      <c r="AF133" s="24"/>
      <c r="AG133" s="24"/>
      <c r="AH133" s="24"/>
      <c r="AI133" s="24"/>
      <c r="AJ133" s="24"/>
      <c r="AK133" s="24"/>
      <c r="AL133" s="24"/>
      <c r="AM133" s="24"/>
      <c r="AN133" s="24"/>
      <c r="AO133" s="24"/>
      <c r="AP133" s="24"/>
      <c r="AQ133" s="24"/>
      <c r="AR133" s="24"/>
      <c r="AS133" s="24"/>
      <c r="AT133" s="24"/>
      <c r="AU133" s="24"/>
      <c r="AV133" s="24"/>
      <c r="AW133" s="24"/>
      <c r="AX133" s="24"/>
      <c r="AY133" s="24"/>
      <c r="AZ133" s="24"/>
      <c r="BA133" s="24"/>
      <c r="BB133" s="24"/>
      <c r="BC133" s="24"/>
      <c r="BD133" s="24"/>
      <c r="BE133" s="24"/>
      <c r="BF133" s="24"/>
      <c r="BG133" s="24"/>
      <c r="BH133" s="24"/>
      <c r="BI133" s="24"/>
      <c r="BJ133" s="24"/>
      <c r="BK133" s="24"/>
      <c r="BL133" s="24"/>
      <c r="BM133" s="24"/>
      <c r="BN133" s="24"/>
      <c r="BO133" s="24"/>
      <c r="BP133" s="24"/>
      <c r="BQ133" s="24"/>
      <c r="BR133" s="24"/>
      <c r="BS133" s="24"/>
      <c r="BT133" s="24"/>
      <c r="BU133" s="24"/>
      <c r="BV133" s="24"/>
      <c r="BW133" s="24"/>
      <c r="BX133" s="24"/>
      <c r="BY133" s="24"/>
      <c r="BZ133" s="24"/>
      <c r="CA133" s="24"/>
      <c r="CB133" s="24"/>
      <c r="CC133" s="24"/>
      <c r="CD133" s="24"/>
      <c r="CE133" s="24"/>
      <c r="CF133" s="24"/>
      <c r="CG133" s="24"/>
      <c r="CH133" s="24"/>
      <c r="CI133" s="24"/>
      <c r="CJ133" s="24"/>
      <c r="CK133" s="24"/>
      <c r="CL133" s="24"/>
      <c r="CM133" s="24"/>
      <c r="CN133" s="24"/>
      <c r="CO133" s="24"/>
      <c r="CP133" s="24"/>
      <c r="CQ133" s="24"/>
      <c r="CR133" s="24"/>
      <c r="CS133" s="24"/>
      <c r="CT133" s="24"/>
      <c r="CU133" s="24"/>
      <c r="CV133" s="24"/>
      <c r="CW133" s="24"/>
      <c r="CX133" s="24"/>
      <c r="CY133" s="24"/>
      <c r="CZ133" s="24"/>
      <c r="DA133" s="24"/>
      <c r="DB133" s="24"/>
      <c r="DC133" s="24"/>
      <c r="DD133" s="24"/>
      <c r="DE133" s="24"/>
      <c r="DF133" s="24"/>
      <c r="DG133" s="24"/>
      <c r="DH133" s="24"/>
      <c r="DI133" s="24"/>
      <c r="DJ133" s="24"/>
      <c r="DK133" s="24"/>
      <c r="DL133" s="24"/>
      <c r="DM133" s="24"/>
      <c r="DN133" s="24"/>
      <c r="DO133" s="24"/>
      <c r="DP133" s="24"/>
      <c r="DQ133" s="24"/>
      <c r="DR133" s="24"/>
      <c r="DS133" s="24"/>
      <c r="DT133" s="24"/>
      <c r="DU133" s="24"/>
      <c r="DV133" s="24"/>
      <c r="DW133" s="24"/>
      <c r="DX133" s="24"/>
      <c r="DY133" s="24"/>
      <c r="DZ133" s="24"/>
      <c r="EA133" s="24"/>
      <c r="EB133" s="24"/>
      <c r="EC133" s="24"/>
      <c r="ED133" s="24"/>
      <c r="EE133" s="24"/>
      <c r="EF133" s="24"/>
      <c r="EG133" s="24"/>
      <c r="EH133" s="24"/>
      <c r="EI133" s="24"/>
      <c r="EJ133" s="24"/>
      <c r="EK133" s="24"/>
      <c r="EL133" s="24"/>
      <c r="EM133" s="24"/>
      <c r="EN133" s="24"/>
      <c r="EO133" s="24"/>
      <c r="EP133" s="24"/>
      <c r="EQ133" s="24"/>
      <c r="ER133" s="24"/>
      <c r="ES133" s="24"/>
      <c r="ET133" s="24"/>
      <c r="EU133" s="24"/>
      <c r="EV133" s="24"/>
      <c r="EW133" s="24"/>
      <c r="EX133" s="24"/>
      <c r="EY133" s="24"/>
      <c r="EZ133" s="24"/>
      <c r="FA133" s="24"/>
      <c r="FB133" s="24"/>
      <c r="FC133" s="24"/>
      <c r="FD133" s="24"/>
      <c r="FE133" s="24"/>
      <c r="FF133" s="24"/>
      <c r="FG133" s="24"/>
      <c r="FH133" s="24"/>
      <c r="FI133" s="24"/>
      <c r="FJ133" s="24"/>
      <c r="FK133" s="24"/>
      <c r="FL133" s="24"/>
      <c r="FM133" s="24"/>
      <c r="FN133" s="24"/>
      <c r="FO133" s="24"/>
      <c r="FP133" s="24"/>
      <c r="FQ133" s="24"/>
      <c r="FR133" s="24"/>
      <c r="FS133" s="24"/>
      <c r="FT133" s="24"/>
      <c r="FU133" s="24"/>
      <c r="FV133" s="24"/>
      <c r="FW133" s="24"/>
      <c r="FX133" s="24"/>
      <c r="FY133" s="24"/>
      <c r="FZ133" s="24"/>
      <c r="GA133" s="24"/>
      <c r="GB133" s="24"/>
      <c r="GC133" s="24"/>
      <c r="GD133" s="24"/>
      <c r="GE133" s="24"/>
      <c r="GF133" s="24"/>
      <c r="GG133" s="24"/>
      <c r="GH133" s="24"/>
      <c r="GI133" s="24"/>
      <c r="GJ133" s="24"/>
      <c r="GK133" s="24"/>
      <c r="GL133" s="24"/>
      <c r="GM133" s="24"/>
      <c r="GN133" s="24"/>
      <c r="GO133" s="24"/>
      <c r="GP133" s="24"/>
      <c r="GQ133" s="24"/>
      <c r="GR133" s="24"/>
      <c r="GS133" s="24"/>
      <c r="GT133" s="24"/>
      <c r="GU133" s="24"/>
      <c r="GV133" s="24"/>
      <c r="GW133" s="24"/>
      <c r="GX133" s="24"/>
      <c r="GY133" s="24"/>
      <c r="GZ133" s="24"/>
      <c r="HA133" s="24"/>
      <c r="HB133" s="24"/>
      <c r="HC133" s="24"/>
      <c r="HD133" s="24"/>
      <c r="HE133" s="24"/>
      <c r="HF133" s="24"/>
      <c r="HG133" s="24"/>
      <c r="HH133" s="24"/>
      <c r="HI133" s="24"/>
      <c r="HJ133" s="24"/>
      <c r="HK133" s="24"/>
      <c r="HL133" s="24"/>
      <c r="HM133" s="24"/>
      <c r="HN133" s="24"/>
      <c r="HO133" s="24"/>
      <c r="HP133" s="24"/>
      <c r="HQ133" s="24"/>
      <c r="HR133" s="24"/>
      <c r="HS133" s="24"/>
      <c r="HT133" s="24"/>
      <c r="HU133" s="24"/>
      <c r="HV133" s="24"/>
      <c r="HW133" s="24"/>
      <c r="HX133" s="24"/>
      <c r="HY133" s="24"/>
      <c r="HZ133" s="24"/>
      <c r="IA133" s="24"/>
      <c r="IB133" s="24"/>
      <c r="IC133" s="24"/>
      <c r="ID133" s="24"/>
      <c r="IE133" s="24"/>
      <c r="IF133" s="24"/>
      <c r="IG133" s="24"/>
      <c r="IH133" s="24"/>
      <c r="II133" s="24"/>
      <c r="IJ133" s="24"/>
      <c r="IK133" s="24"/>
      <c r="IL133" s="24"/>
      <c r="IM133" s="24"/>
      <c r="IN133" s="24"/>
      <c r="IO133" s="24"/>
      <c r="IP133" s="24"/>
      <c r="IQ133" s="24"/>
      <c r="IR133" s="24"/>
      <c r="IS133" s="24"/>
      <c r="IT133" s="24"/>
      <c r="IU133" s="24"/>
      <c r="IV133" s="24"/>
      <c r="IW133" s="24"/>
      <c r="IX133" s="24"/>
      <c r="IY133" s="24"/>
      <c r="IZ133" s="24"/>
      <c r="JA133" s="24"/>
      <c r="JB133" s="24"/>
      <c r="JC133" s="24"/>
      <c r="JD133" s="24"/>
      <c r="JE133" s="24"/>
      <c r="JF133" s="24"/>
      <c r="JG133" s="24"/>
      <c r="JH133" s="24"/>
      <c r="JI133" s="24"/>
      <c r="JJ133" s="24"/>
      <c r="JK133" s="24"/>
      <c r="JL133" s="24"/>
      <c r="JM133" s="24"/>
      <c r="JN133" s="24"/>
      <c r="JO133" s="24"/>
      <c r="JP133" s="24"/>
      <c r="JQ133" s="24"/>
      <c r="JR133" s="24"/>
      <c r="JS133" s="24"/>
      <c r="JT133" s="24"/>
      <c r="JU133" s="24"/>
      <c r="JV133" s="24"/>
      <c r="JW133" s="24"/>
      <c r="JX133" s="24"/>
      <c r="JY133" s="24"/>
      <c r="JZ133" s="24"/>
      <c r="KA133" s="24"/>
      <c r="KB133" s="24"/>
      <c r="KC133" s="24"/>
      <c r="KD133" s="24"/>
      <c r="KE133" s="24"/>
      <c r="KF133" s="24"/>
      <c r="KG133" s="24"/>
      <c r="KH133" s="24"/>
      <c r="KI133" s="24"/>
      <c r="KJ133" s="24"/>
      <c r="KK133" s="24"/>
      <c r="KL133" s="24"/>
      <c r="KM133" s="24"/>
      <c r="KN133" s="24"/>
      <c r="KO133" s="24"/>
      <c r="KP133" s="24"/>
      <c r="KQ133" s="24"/>
      <c r="KR133" s="24"/>
      <c r="KS133" s="24"/>
      <c r="KT133" s="24"/>
      <c r="KU133" s="24"/>
      <c r="KV133" s="24"/>
      <c r="KW133" s="24"/>
      <c r="KX133" s="24"/>
      <c r="KY133" s="24"/>
      <c r="KZ133" s="24"/>
      <c r="LA133" s="24"/>
      <c r="LB133" s="24"/>
      <c r="LC133" s="24"/>
      <c r="LD133" s="24"/>
      <c r="LE133" s="24"/>
      <c r="LF133" s="24"/>
      <c r="LG133" s="24"/>
      <c r="LH133" s="24"/>
      <c r="LI133" s="24"/>
      <c r="LJ133" s="24"/>
      <c r="LK133" s="24"/>
      <c r="LL133" s="24"/>
      <c r="LM133" s="24"/>
      <c r="LN133" s="24"/>
      <c r="LO133" s="24"/>
      <c r="LP133" s="24"/>
      <c r="LQ133" s="24"/>
      <c r="LR133" s="24"/>
      <c r="LS133" s="24"/>
      <c r="LT133" s="24"/>
      <c r="LU133" s="24"/>
      <c r="LV133" s="24"/>
      <c r="LW133" s="24"/>
      <c r="LX133" s="24"/>
      <c r="LY133" s="24"/>
      <c r="LZ133" s="24"/>
      <c r="MA133" s="24"/>
      <c r="MB133" s="24"/>
      <c r="MC133" s="24"/>
      <c r="MD133" s="24"/>
      <c r="ME133" s="24"/>
      <c r="MF133" s="24"/>
      <c r="MG133" s="24"/>
      <c r="MH133" s="24"/>
      <c r="MI133" s="24"/>
      <c r="MJ133" s="24"/>
      <c r="MK133" s="24"/>
      <c r="ML133" s="24"/>
      <c r="MM133" s="24"/>
      <c r="MN133" s="24"/>
      <c r="MO133" s="24"/>
      <c r="MP133" s="24"/>
      <c r="MQ133" s="24"/>
      <c r="MR133" s="24"/>
      <c r="MS133" s="24"/>
      <c r="MT133" s="24"/>
      <c r="MU133" s="24"/>
      <c r="MV133" s="24"/>
      <c r="MW133" s="24"/>
      <c r="MX133" s="24"/>
      <c r="MY133" s="24"/>
      <c r="MZ133" s="24"/>
      <c r="NA133" s="24"/>
      <c r="NB133" s="24"/>
      <c r="NC133" s="24"/>
      <c r="ND133" s="24"/>
      <c r="NE133" s="24"/>
      <c r="NF133" s="24"/>
      <c r="NG133" s="24"/>
      <c r="NH133" s="24"/>
      <c r="NI133" s="24"/>
      <c r="NJ133" s="24"/>
      <c r="NK133" s="24"/>
      <c r="NL133" s="24"/>
      <c r="NM133" s="24"/>
      <c r="NN133" s="24"/>
      <c r="NO133" s="24"/>
      <c r="NP133" s="24"/>
      <c r="NQ133" s="24"/>
      <c r="NR133" s="24"/>
      <c r="NS133" s="24"/>
      <c r="NT133" s="24"/>
      <c r="NU133" s="24"/>
      <c r="NV133" s="24"/>
      <c r="NW133" s="24"/>
      <c r="NX133" s="24"/>
      <c r="NY133" s="24"/>
      <c r="NZ133" s="24"/>
      <c r="OA133" s="24"/>
      <c r="OB133" s="24"/>
      <c r="OC133" s="24"/>
      <c r="OD133" s="24"/>
      <c r="OE133" s="24"/>
      <c r="OF133" s="24"/>
      <c r="OG133" s="24"/>
      <c r="OH133" s="24"/>
      <c r="OI133" s="24"/>
      <c r="OJ133" s="24"/>
      <c r="OK133" s="24"/>
      <c r="OL133" s="24"/>
      <c r="OM133" s="24"/>
      <c r="ON133" s="24"/>
      <c r="OO133" s="24"/>
      <c r="OP133" s="24"/>
      <c r="OQ133" s="24"/>
      <c r="OR133" s="24"/>
      <c r="OS133" s="24"/>
      <c r="OT133" s="24"/>
      <c r="OU133" s="24"/>
      <c r="OV133" s="24"/>
      <c r="OW133" s="24"/>
      <c r="OX133" s="24"/>
      <c r="OY133" s="24"/>
      <c r="OZ133" s="24"/>
      <c r="PA133" s="24"/>
      <c r="PB133" s="24"/>
      <c r="PC133" s="24"/>
      <c r="PD133" s="24"/>
      <c r="PE133" s="24"/>
      <c r="PF133" s="24"/>
      <c r="PG133" s="24"/>
      <c r="PH133" s="24"/>
      <c r="PI133" s="24"/>
      <c r="PJ133" s="24"/>
      <c r="PK133" s="24"/>
      <c r="PL133" s="24"/>
      <c r="PM133" s="24"/>
      <c r="PN133" s="24"/>
      <c r="PO133" s="24"/>
      <c r="PP133" s="24"/>
      <c r="PQ133" s="24"/>
      <c r="PR133" s="24"/>
      <c r="PS133" s="24"/>
      <c r="PT133" s="24"/>
      <c r="PU133" s="24"/>
      <c r="PV133" s="24"/>
      <c r="PW133" s="24"/>
      <c r="PX133" s="24"/>
      <c r="PY133" s="24"/>
      <c r="PZ133" s="24"/>
      <c r="QA133" s="24"/>
      <c r="QB133" s="24"/>
      <c r="QC133" s="24"/>
      <c r="QD133" s="24"/>
      <c r="QE133" s="24"/>
      <c r="QF133" s="24"/>
      <c r="QG133" s="24"/>
      <c r="QH133" s="24"/>
      <c r="QI133" s="24"/>
      <c r="QJ133" s="24"/>
      <c r="QK133" s="24"/>
      <c r="QL133" s="24"/>
      <c r="QM133" s="24"/>
      <c r="QN133" s="24"/>
      <c r="QO133" s="24"/>
      <c r="QP133" s="24"/>
      <c r="QQ133" s="24"/>
      <c r="QR133" s="24"/>
      <c r="QS133" s="24"/>
      <c r="QT133" s="24"/>
      <c r="QU133" s="24"/>
      <c r="QV133" s="24"/>
      <c r="QW133" s="24"/>
      <c r="QX133" s="24"/>
      <c r="QY133" s="24"/>
      <c r="QZ133" s="24"/>
      <c r="RA133" s="24"/>
      <c r="RB133" s="24"/>
      <c r="RC133" s="24"/>
      <c r="RD133" s="24"/>
      <c r="RE133" s="24"/>
      <c r="RF133" s="24"/>
      <c r="RG133" s="24"/>
      <c r="RH133" s="24"/>
      <c r="RI133" s="24"/>
      <c r="RJ133" s="24"/>
      <c r="RK133" s="24"/>
      <c r="RL133" s="24"/>
      <c r="RM133" s="24"/>
      <c r="RN133" s="24"/>
      <c r="RO133" s="24"/>
      <c r="RP133" s="24"/>
      <c r="RQ133" s="24"/>
      <c r="RR133" s="24"/>
      <c r="RS133" s="24"/>
      <c r="RT133" s="24"/>
      <c r="RU133" s="24"/>
      <c r="RV133" s="24"/>
      <c r="RW133" s="24"/>
      <c r="RX133" s="24"/>
      <c r="RY133" s="24"/>
      <c r="RZ133" s="24"/>
      <c r="SA133" s="24"/>
      <c r="SB133" s="24"/>
      <c r="SC133" s="24"/>
      <c r="SD133" s="24"/>
      <c r="SE133" s="24"/>
      <c r="SF133" s="24"/>
      <c r="SG133" s="24"/>
      <c r="SH133" s="24"/>
      <c r="SI133" s="24"/>
      <c r="SJ133" s="24"/>
      <c r="SK133" s="24"/>
      <c r="SL133" s="24"/>
      <c r="SM133" s="24"/>
      <c r="SN133" s="24"/>
      <c r="SO133" s="24"/>
      <c r="SP133" s="24"/>
      <c r="SQ133" s="24"/>
      <c r="SR133" s="24"/>
      <c r="SS133" s="24"/>
      <c r="ST133" s="24"/>
      <c r="SU133" s="24"/>
      <c r="SV133" s="24"/>
      <c r="SW133" s="24"/>
      <c r="SX133" s="24"/>
      <c r="SY133" s="24"/>
      <c r="SZ133" s="24"/>
      <c r="TA133" s="24"/>
      <c r="TB133" s="24"/>
      <c r="TC133" s="24"/>
      <c r="TD133" s="24"/>
      <c r="TE133" s="24"/>
      <c r="TF133" s="24"/>
      <c r="TG133" s="24"/>
      <c r="TH133" s="24"/>
      <c r="TI133" s="24"/>
      <c r="TJ133" s="24"/>
      <c r="TK133" s="24"/>
      <c r="TL133" s="24"/>
      <c r="TM133" s="24"/>
      <c r="TN133" s="24"/>
      <c r="TO133" s="24"/>
      <c r="TP133" s="24"/>
      <c r="TQ133" s="24"/>
      <c r="TR133" s="24"/>
      <c r="TS133" s="24"/>
      <c r="TT133" s="24"/>
      <c r="TU133" s="24"/>
      <c r="TV133" s="24"/>
      <c r="TW133" s="24"/>
      <c r="TX133" s="24"/>
      <c r="TY133" s="24"/>
      <c r="TZ133" s="24"/>
      <c r="UA133" s="24"/>
      <c r="UB133" s="24"/>
      <c r="UC133" s="24"/>
      <c r="UD133" s="24"/>
      <c r="UE133" s="24"/>
      <c r="UF133" s="24"/>
      <c r="UG133" s="24"/>
      <c r="UH133" s="24"/>
      <c r="UI133" s="24"/>
      <c r="UJ133" s="24"/>
      <c r="UK133" s="24"/>
      <c r="UL133" s="24"/>
      <c r="UM133" s="24"/>
      <c r="UN133" s="24"/>
      <c r="UO133" s="24"/>
      <c r="UP133" s="24"/>
      <c r="UQ133" s="24"/>
      <c r="UR133" s="24"/>
      <c r="US133" s="24"/>
      <c r="UT133" s="24"/>
      <c r="UU133" s="24"/>
      <c r="UV133" s="24"/>
      <c r="UW133" s="24"/>
      <c r="UX133" s="24"/>
      <c r="UY133" s="24"/>
      <c r="UZ133" s="24"/>
      <c r="VA133" s="24"/>
      <c r="VB133" s="24"/>
      <c r="VC133" s="24"/>
      <c r="VD133" s="24"/>
      <c r="VE133" s="24"/>
      <c r="VF133" s="24"/>
      <c r="VG133" s="24"/>
      <c r="VH133" s="24"/>
      <c r="VI133" s="24"/>
      <c r="VJ133" s="24"/>
      <c r="VK133" s="24"/>
      <c r="VL133" s="24"/>
      <c r="VM133" s="24"/>
      <c r="VN133" s="24"/>
      <c r="VO133" s="24"/>
      <c r="VP133" s="24"/>
      <c r="VQ133" s="24"/>
      <c r="VR133" s="24"/>
      <c r="VS133" s="24"/>
      <c r="VT133" s="24"/>
      <c r="VU133" s="24"/>
      <c r="VV133" s="24"/>
      <c r="VW133" s="24"/>
      <c r="VX133" s="24"/>
      <c r="VY133" s="24"/>
      <c r="VZ133" s="24"/>
      <c r="WA133" s="24"/>
      <c r="WB133" s="24"/>
      <c r="WC133" s="24"/>
      <c r="WD133" s="24"/>
      <c r="WE133" s="24"/>
      <c r="WF133" s="24"/>
      <c r="WG133" s="24"/>
      <c r="WH133" s="24"/>
      <c r="WI133" s="24"/>
      <c r="WJ133" s="24"/>
      <c r="WK133" s="24"/>
      <c r="WL133" s="24"/>
      <c r="WM133" s="24"/>
      <c r="WN133" s="24"/>
      <c r="WO133" s="24"/>
      <c r="WP133" s="24"/>
      <c r="WQ133" s="24"/>
      <c r="WR133" s="24"/>
      <c r="WS133" s="24"/>
      <c r="WT133" s="24"/>
      <c r="WU133" s="24"/>
      <c r="WV133" s="24"/>
      <c r="WW133" s="24"/>
      <c r="WX133" s="24"/>
      <c r="WY133" s="24"/>
      <c r="WZ133" s="24"/>
      <c r="XA133" s="24"/>
      <c r="XB133" s="24"/>
      <c r="XC133" s="24"/>
      <c r="XD133" s="24"/>
      <c r="XE133" s="24"/>
      <c r="XF133" s="24"/>
      <c r="XG133" s="24"/>
      <c r="XH133" s="24"/>
      <c r="XI133" s="24"/>
      <c r="XJ133" s="24"/>
      <c r="XK133" s="24"/>
      <c r="XL133" s="24"/>
      <c r="XM133" s="24"/>
      <c r="XN133" s="24"/>
      <c r="XO133" s="24"/>
      <c r="XP133" s="24"/>
      <c r="XQ133" s="24"/>
      <c r="XR133" s="24"/>
      <c r="XS133" s="24"/>
      <c r="XT133" s="24"/>
      <c r="XU133" s="24"/>
      <c r="XV133" s="24"/>
      <c r="XW133" s="24"/>
      <c r="XX133" s="24"/>
      <c r="XY133" s="24"/>
      <c r="XZ133" s="24"/>
      <c r="YA133" s="24"/>
      <c r="YB133" s="24"/>
      <c r="YC133" s="24"/>
      <c r="YD133" s="24"/>
      <c r="YE133" s="24"/>
      <c r="YF133" s="24"/>
      <c r="YG133" s="24"/>
      <c r="YH133" s="24"/>
      <c r="YI133" s="24"/>
      <c r="YJ133" s="24"/>
      <c r="YK133" s="24"/>
      <c r="YL133" s="24"/>
      <c r="YM133" s="24"/>
      <c r="YN133" s="24"/>
      <c r="YO133" s="24"/>
      <c r="YP133" s="24"/>
      <c r="YQ133" s="24"/>
      <c r="YR133" s="24"/>
      <c r="YS133" s="24"/>
      <c r="YT133" s="24"/>
      <c r="YU133" s="24"/>
      <c r="YV133" s="24"/>
      <c r="YW133" s="24"/>
      <c r="YX133" s="24"/>
      <c r="YY133" s="24"/>
      <c r="YZ133" s="24"/>
      <c r="ZA133" s="24"/>
      <c r="ZB133" s="24"/>
      <c r="ZC133" s="24"/>
      <c r="ZD133" s="24"/>
      <c r="ZE133" s="24"/>
      <c r="ZF133" s="24"/>
      <c r="ZG133" s="24"/>
      <c r="ZH133" s="24"/>
      <c r="ZI133" s="24"/>
      <c r="ZJ133" s="24"/>
      <c r="ZK133" s="24"/>
      <c r="ZL133" s="24"/>
      <c r="ZM133" s="24"/>
      <c r="ZN133" s="24"/>
      <c r="ZO133" s="24"/>
      <c r="ZP133" s="24"/>
      <c r="ZQ133" s="24"/>
      <c r="ZR133" s="24"/>
      <c r="ZS133" s="24"/>
      <c r="ZT133" s="24"/>
      <c r="ZU133" s="24"/>
      <c r="ZV133" s="24"/>
      <c r="ZW133" s="24"/>
      <c r="ZX133" s="24"/>
      <c r="ZY133" s="24"/>
      <c r="ZZ133" s="24"/>
      <c r="AAA133" s="24"/>
      <c r="AAB133" s="24"/>
      <c r="AAC133" s="24"/>
      <c r="AAD133" s="24"/>
      <c r="AAE133" s="24"/>
      <c r="AAF133" s="24"/>
      <c r="AAG133" s="24"/>
      <c r="AAH133" s="24"/>
      <c r="AAI133" s="24"/>
      <c r="AAJ133" s="24"/>
      <c r="AAK133" s="24"/>
      <c r="AAL133" s="24"/>
      <c r="AAM133" s="24"/>
      <c r="AAN133" s="24"/>
      <c r="AAO133" s="24"/>
      <c r="AAP133" s="24"/>
      <c r="AAQ133" s="24"/>
      <c r="AAR133" s="24"/>
      <c r="AAS133" s="24"/>
      <c r="AAT133" s="24"/>
      <c r="AAU133" s="24"/>
      <c r="AAV133" s="24"/>
      <c r="AAW133" s="24"/>
      <c r="AAX133" s="24"/>
      <c r="AAY133" s="24"/>
      <c r="AAZ133" s="24"/>
      <c r="ABA133" s="24"/>
      <c r="ABB133" s="24"/>
      <c r="ABC133" s="24"/>
      <c r="ABD133" s="24"/>
      <c r="ABE133" s="24"/>
      <c r="ABF133" s="24"/>
      <c r="ABG133" s="24"/>
      <c r="ABH133" s="24"/>
      <c r="ABI133" s="24"/>
      <c r="ABJ133" s="24"/>
      <c r="ABK133" s="24"/>
      <c r="ABL133" s="24"/>
      <c r="ABM133" s="24"/>
      <c r="ABN133" s="24"/>
      <c r="ABO133" s="24"/>
      <c r="ABP133" s="24"/>
      <c r="ABQ133" s="24"/>
      <c r="ABR133" s="24"/>
      <c r="ABS133" s="24"/>
      <c r="ABT133" s="24"/>
      <c r="ABU133" s="24"/>
      <c r="ABV133" s="24"/>
      <c r="ABW133" s="24"/>
      <c r="ABX133" s="24"/>
      <c r="ABY133" s="24"/>
      <c r="ABZ133" s="24"/>
      <c r="ACA133" s="24"/>
      <c r="ACB133" s="24"/>
      <c r="ACC133" s="24"/>
      <c r="ACD133" s="24"/>
      <c r="ACE133" s="24"/>
      <c r="ACF133" s="24"/>
      <c r="ACG133" s="24"/>
      <c r="ACH133" s="24"/>
      <c r="ACI133" s="24"/>
      <c r="ACJ133" s="24"/>
      <c r="ACK133" s="24"/>
      <c r="ACL133" s="24"/>
      <c r="ACM133" s="24"/>
      <c r="ACN133" s="24"/>
      <c r="ACO133" s="24"/>
      <c r="ACP133" s="24"/>
      <c r="ACQ133" s="24"/>
      <c r="ACR133" s="24"/>
      <c r="ACS133" s="24"/>
      <c r="ACT133" s="24"/>
      <c r="ACU133" s="24"/>
      <c r="ACV133" s="24"/>
      <c r="ACW133" s="24"/>
      <c r="ACX133" s="24"/>
      <c r="ACY133" s="24"/>
      <c r="ACZ133" s="24"/>
      <c r="ADA133" s="24"/>
      <c r="ADB133" s="24"/>
      <c r="ADC133" s="24"/>
      <c r="ADD133" s="24"/>
      <c r="ADE133" s="24"/>
      <c r="ADF133" s="24"/>
      <c r="ADG133" s="24"/>
      <c r="ADH133" s="24"/>
      <c r="ADI133" s="24"/>
      <c r="ADJ133" s="24"/>
      <c r="ADK133" s="24"/>
      <c r="ADL133" s="24"/>
      <c r="ADM133" s="24"/>
      <c r="ADN133" s="24"/>
      <c r="ADO133" s="24"/>
      <c r="ADP133" s="24"/>
      <c r="ADQ133" s="24"/>
      <c r="ADR133" s="24"/>
      <c r="ADS133" s="24"/>
      <c r="ADT133" s="24"/>
      <c r="ADU133" s="24"/>
      <c r="ADV133" s="24"/>
      <c r="ADW133" s="24"/>
      <c r="ADX133" s="24"/>
      <c r="ADY133" s="24"/>
      <c r="ADZ133" s="24"/>
      <c r="AEA133" s="24"/>
      <c r="AEB133" s="24"/>
      <c r="AEC133" s="24"/>
      <c r="AED133" s="24"/>
      <c r="AEE133" s="24"/>
      <c r="AEF133" s="24"/>
      <c r="AEG133" s="24"/>
      <c r="AEH133" s="24"/>
      <c r="AEI133" s="24"/>
      <c r="AEJ133" s="24"/>
      <c r="AEK133" s="24"/>
      <c r="AEL133" s="24"/>
      <c r="AEM133" s="24"/>
      <c r="AEN133" s="24"/>
      <c r="AEO133" s="24"/>
      <c r="AEP133" s="24"/>
      <c r="AEQ133" s="24"/>
      <c r="AER133" s="24"/>
      <c r="AES133" s="24"/>
      <c r="AET133" s="24"/>
      <c r="AEU133" s="24"/>
      <c r="AEV133" s="24"/>
      <c r="AEW133" s="24"/>
      <c r="AEX133" s="24"/>
      <c r="AEY133" s="24"/>
      <c r="AEZ133" s="24"/>
      <c r="AFA133" s="24"/>
      <c r="AFB133" s="24"/>
      <c r="AFC133" s="24"/>
      <c r="AFD133" s="24"/>
      <c r="AFE133" s="24"/>
      <c r="AFF133" s="24"/>
      <c r="AFG133" s="24"/>
      <c r="AFH133" s="24"/>
      <c r="AFI133" s="24"/>
      <c r="AFJ133" s="24"/>
      <c r="AFK133" s="24"/>
      <c r="AFL133" s="24"/>
      <c r="AFM133" s="24"/>
      <c r="AFN133" s="24"/>
      <c r="AFO133" s="24"/>
      <c r="AFP133" s="24"/>
      <c r="AFQ133" s="24"/>
      <c r="AFR133" s="24"/>
      <c r="AFS133" s="24"/>
      <c r="AFT133" s="24"/>
      <c r="AFU133" s="24"/>
      <c r="AFV133" s="24"/>
      <c r="AFW133" s="24"/>
      <c r="AFX133" s="24"/>
      <c r="AFY133" s="24"/>
      <c r="AFZ133" s="24"/>
      <c r="AGA133" s="24"/>
      <c r="AGB133" s="24"/>
      <c r="AGC133" s="24"/>
      <c r="AGD133" s="24"/>
      <c r="AGE133" s="24"/>
      <c r="AGF133" s="24"/>
      <c r="AGG133" s="24"/>
      <c r="AGH133" s="24"/>
      <c r="AGI133" s="24"/>
      <c r="AGJ133" s="24"/>
      <c r="AGK133" s="24"/>
      <c r="AGL133" s="24"/>
      <c r="AGM133" s="24"/>
      <c r="AGN133" s="24"/>
      <c r="AGO133" s="24"/>
      <c r="AGP133" s="24"/>
      <c r="AGQ133" s="24"/>
      <c r="AGR133" s="24"/>
      <c r="AGS133" s="24"/>
      <c r="AGT133" s="24"/>
      <c r="AGU133" s="24"/>
      <c r="AGV133" s="24"/>
      <c r="AGW133" s="24"/>
      <c r="AGX133" s="24"/>
      <c r="AGY133" s="24"/>
      <c r="AGZ133" s="24"/>
      <c r="AHA133" s="24"/>
      <c r="AHB133" s="24"/>
      <c r="AHC133" s="24"/>
      <c r="AHD133" s="24"/>
      <c r="AHE133" s="24"/>
      <c r="AHF133" s="24"/>
      <c r="AHG133" s="24"/>
      <c r="AHH133" s="24"/>
      <c r="AHI133" s="24"/>
      <c r="AHJ133" s="24"/>
      <c r="AHK133" s="24"/>
      <c r="AHL133" s="24"/>
      <c r="AHM133" s="24"/>
      <c r="AHN133" s="24"/>
      <c r="AHO133" s="24"/>
      <c r="AHP133" s="24"/>
      <c r="AHQ133" s="24"/>
      <c r="AHR133" s="24"/>
      <c r="AHS133" s="24"/>
      <c r="AHT133" s="24"/>
      <c r="AHU133" s="24"/>
      <c r="AHV133" s="24"/>
      <c r="AHW133" s="24"/>
      <c r="AHX133" s="24"/>
      <c r="AHY133" s="24"/>
      <c r="AHZ133" s="24"/>
      <c r="AIA133" s="24"/>
      <c r="AIB133" s="24"/>
      <c r="AIC133" s="24"/>
      <c r="AID133" s="24"/>
      <c r="AIE133" s="24"/>
      <c r="AIF133" s="24"/>
      <c r="AIG133" s="24"/>
      <c r="AIH133" s="24"/>
      <c r="AII133" s="24"/>
      <c r="AIJ133" s="24"/>
      <c r="AIK133" s="24"/>
      <c r="AIL133" s="24"/>
      <c r="AIM133" s="24"/>
      <c r="AIN133" s="24"/>
      <c r="AIO133" s="24"/>
      <c r="AIP133" s="24"/>
      <c r="AIQ133" s="24"/>
      <c r="AIR133" s="24"/>
      <c r="AIS133" s="24"/>
      <c r="AIT133" s="24"/>
      <c r="AIU133" s="24"/>
      <c r="AIV133" s="24"/>
      <c r="AIW133" s="24"/>
      <c r="AIX133" s="24"/>
      <c r="AIY133" s="24"/>
      <c r="AIZ133" s="24"/>
      <c r="AJA133" s="24"/>
      <c r="AJB133" s="24"/>
      <c r="AJC133" s="24"/>
      <c r="AJD133" s="24"/>
      <c r="AJE133" s="24"/>
      <c r="AJF133" s="24"/>
      <c r="AJG133" s="24"/>
      <c r="AJH133" s="24"/>
      <c r="AJI133" s="24"/>
      <c r="AJJ133" s="24"/>
      <c r="AJK133" s="24"/>
      <c r="AJL133" s="24"/>
      <c r="AJM133" s="24"/>
      <c r="AJN133" s="24"/>
      <c r="AJO133" s="24"/>
      <c r="AJP133" s="24"/>
      <c r="AJQ133" s="24"/>
      <c r="AJR133" s="24"/>
      <c r="AJS133" s="24"/>
      <c r="AJT133" s="24"/>
      <c r="AJU133" s="24"/>
      <c r="AJV133" s="24"/>
      <c r="AJW133" s="24"/>
      <c r="AJX133" s="24"/>
      <c r="AJY133" s="24"/>
      <c r="AJZ133" s="24"/>
      <c r="AKA133" s="24"/>
      <c r="AKB133" s="24"/>
      <c r="AKC133" s="24"/>
      <c r="AKD133" s="24"/>
      <c r="AKE133" s="24"/>
      <c r="AKF133" s="24"/>
      <c r="AKG133" s="24"/>
      <c r="AKH133" s="24"/>
      <c r="AKI133" s="24"/>
      <c r="AKJ133" s="24"/>
      <c r="AKK133" s="24"/>
      <c r="AKL133" s="24"/>
      <c r="AKM133" s="24"/>
      <c r="AKN133" s="24"/>
      <c r="AKO133" s="24"/>
      <c r="AKP133" s="24"/>
      <c r="AKQ133" s="24"/>
      <c r="AKR133" s="24"/>
      <c r="AKS133" s="24"/>
      <c r="AKT133" s="24"/>
      <c r="AKU133" s="24"/>
      <c r="AKV133" s="24"/>
      <c r="AKW133" s="24"/>
      <c r="AKX133" s="24"/>
      <c r="AKY133" s="24"/>
      <c r="AKZ133" s="24"/>
      <c r="ALA133" s="24"/>
      <c r="ALB133" s="24"/>
      <c r="ALC133" s="24"/>
      <c r="ALD133" s="24"/>
      <c r="ALE133" s="24"/>
      <c r="ALF133" s="24"/>
      <c r="ALG133" s="24"/>
      <c r="ALH133" s="24"/>
      <c r="ALI133" s="24"/>
      <c r="ALJ133" s="24"/>
      <c r="ALK133" s="24"/>
      <c r="ALL133" s="24"/>
      <c r="ALM133" s="24"/>
      <c r="ALN133" s="24"/>
      <c r="ALO133" s="24"/>
      <c r="ALP133" s="24"/>
      <c r="ALQ133" s="24"/>
      <c r="ALR133" s="24"/>
      <c r="ALS133" s="24"/>
      <c r="ALT133" s="24"/>
      <c r="ALU133" s="24"/>
      <c r="ALV133" s="24"/>
      <c r="ALW133" s="24"/>
      <c r="ALX133" s="24"/>
      <c r="ALY133" s="24"/>
      <c r="ALZ133" s="24"/>
      <c r="AMA133" s="24"/>
      <c r="AMB133" s="24"/>
      <c r="AMC133" s="24"/>
    </row>
    <row r="134" spans="1:1017" s="61" customFormat="1" ht="33">
      <c r="A134" s="132" t="s">
        <v>355</v>
      </c>
      <c r="B134" s="133" t="s">
        <v>356</v>
      </c>
      <c r="C134" s="134" t="s">
        <v>357</v>
      </c>
      <c r="D134" s="133" t="s">
        <v>46</v>
      </c>
      <c r="E134" s="62" t="s">
        <v>47</v>
      </c>
      <c r="F134" s="112">
        <v>1</v>
      </c>
      <c r="G134" s="60">
        <v>372.68</v>
      </c>
      <c r="H134" s="83">
        <f t="shared" si="57"/>
        <v>0.21229999999999999</v>
      </c>
      <c r="I134" s="60">
        <f t="shared" si="58"/>
        <v>451.8</v>
      </c>
      <c r="J134" s="60">
        <f t="shared" si="59"/>
        <v>372.68</v>
      </c>
      <c r="K134" s="60">
        <f t="shared" si="60"/>
        <v>451.8</v>
      </c>
      <c r="L134" s="58"/>
      <c r="M134" s="24"/>
      <c r="N134" s="24"/>
      <c r="O134" s="24"/>
      <c r="P134" s="24"/>
      <c r="Q134" s="24"/>
      <c r="R134" s="24"/>
      <c r="S134" s="24"/>
      <c r="T134" s="24"/>
      <c r="U134" s="24"/>
      <c r="V134" s="24"/>
      <c r="W134" s="24"/>
      <c r="X134" s="24"/>
      <c r="Y134" s="24"/>
      <c r="Z134" s="24"/>
      <c r="AA134" s="24"/>
      <c r="AB134" s="24"/>
      <c r="AC134" s="24"/>
      <c r="AD134" s="24"/>
      <c r="AE134" s="24"/>
      <c r="AF134" s="24"/>
      <c r="AG134" s="24"/>
      <c r="AH134" s="24"/>
      <c r="AI134" s="24"/>
      <c r="AJ134" s="24"/>
      <c r="AK134" s="24"/>
      <c r="AL134" s="24"/>
      <c r="AM134" s="24"/>
      <c r="AN134" s="24"/>
      <c r="AO134" s="24"/>
      <c r="AP134" s="24"/>
      <c r="AQ134" s="24"/>
      <c r="AR134" s="24"/>
      <c r="AS134" s="24"/>
      <c r="AT134" s="24"/>
      <c r="AU134" s="24"/>
      <c r="AV134" s="24"/>
      <c r="AW134" s="24"/>
      <c r="AX134" s="24"/>
      <c r="AY134" s="24"/>
      <c r="AZ134" s="24"/>
      <c r="BA134" s="24"/>
      <c r="BB134" s="24"/>
      <c r="BC134" s="24"/>
      <c r="BD134" s="24"/>
      <c r="BE134" s="24"/>
      <c r="BF134" s="24"/>
      <c r="BG134" s="24"/>
      <c r="BH134" s="24"/>
      <c r="BI134" s="24"/>
      <c r="BJ134" s="24"/>
      <c r="BK134" s="24"/>
      <c r="BL134" s="24"/>
      <c r="BM134" s="24"/>
      <c r="BN134" s="24"/>
      <c r="BO134" s="24"/>
      <c r="BP134" s="24"/>
      <c r="BQ134" s="24"/>
      <c r="BR134" s="24"/>
      <c r="BS134" s="24"/>
      <c r="BT134" s="24"/>
      <c r="BU134" s="24"/>
      <c r="BV134" s="24"/>
      <c r="BW134" s="24"/>
      <c r="BX134" s="24"/>
      <c r="BY134" s="24"/>
      <c r="BZ134" s="24"/>
      <c r="CA134" s="24"/>
      <c r="CB134" s="24"/>
      <c r="CC134" s="24"/>
      <c r="CD134" s="24"/>
      <c r="CE134" s="24"/>
      <c r="CF134" s="24"/>
      <c r="CG134" s="24"/>
      <c r="CH134" s="24"/>
      <c r="CI134" s="24"/>
      <c r="CJ134" s="24"/>
      <c r="CK134" s="24"/>
      <c r="CL134" s="24"/>
      <c r="CM134" s="24"/>
      <c r="CN134" s="24"/>
      <c r="CO134" s="24"/>
      <c r="CP134" s="24"/>
      <c r="CQ134" s="24"/>
      <c r="CR134" s="24"/>
      <c r="CS134" s="24"/>
      <c r="CT134" s="24"/>
      <c r="CU134" s="24"/>
      <c r="CV134" s="24"/>
      <c r="CW134" s="24"/>
      <c r="CX134" s="24"/>
      <c r="CY134" s="24"/>
      <c r="CZ134" s="24"/>
      <c r="DA134" s="24"/>
      <c r="DB134" s="24"/>
      <c r="DC134" s="24"/>
      <c r="DD134" s="24"/>
      <c r="DE134" s="24"/>
      <c r="DF134" s="24"/>
      <c r="DG134" s="24"/>
      <c r="DH134" s="24"/>
      <c r="DI134" s="24"/>
      <c r="DJ134" s="24"/>
      <c r="DK134" s="24"/>
      <c r="DL134" s="24"/>
      <c r="DM134" s="24"/>
      <c r="DN134" s="24"/>
      <c r="DO134" s="24"/>
      <c r="DP134" s="24"/>
      <c r="DQ134" s="24"/>
      <c r="DR134" s="24"/>
      <c r="DS134" s="24"/>
      <c r="DT134" s="24"/>
      <c r="DU134" s="24"/>
      <c r="DV134" s="24"/>
      <c r="DW134" s="24"/>
      <c r="DX134" s="24"/>
      <c r="DY134" s="24"/>
      <c r="DZ134" s="24"/>
      <c r="EA134" s="24"/>
      <c r="EB134" s="24"/>
      <c r="EC134" s="24"/>
      <c r="ED134" s="24"/>
      <c r="EE134" s="24"/>
      <c r="EF134" s="24"/>
      <c r="EG134" s="24"/>
      <c r="EH134" s="24"/>
      <c r="EI134" s="24"/>
      <c r="EJ134" s="24"/>
      <c r="EK134" s="24"/>
      <c r="EL134" s="24"/>
      <c r="EM134" s="24"/>
      <c r="EN134" s="24"/>
      <c r="EO134" s="24"/>
      <c r="EP134" s="24"/>
      <c r="EQ134" s="24"/>
      <c r="ER134" s="24"/>
      <c r="ES134" s="24"/>
      <c r="ET134" s="24"/>
      <c r="EU134" s="24"/>
      <c r="EV134" s="24"/>
      <c r="EW134" s="24"/>
      <c r="EX134" s="24"/>
      <c r="EY134" s="24"/>
      <c r="EZ134" s="24"/>
      <c r="FA134" s="24"/>
      <c r="FB134" s="24"/>
      <c r="FC134" s="24"/>
      <c r="FD134" s="24"/>
      <c r="FE134" s="24"/>
      <c r="FF134" s="24"/>
      <c r="FG134" s="24"/>
      <c r="FH134" s="24"/>
      <c r="FI134" s="24"/>
      <c r="FJ134" s="24"/>
      <c r="FK134" s="24"/>
      <c r="FL134" s="24"/>
      <c r="FM134" s="24"/>
      <c r="FN134" s="24"/>
      <c r="FO134" s="24"/>
      <c r="FP134" s="24"/>
      <c r="FQ134" s="24"/>
      <c r="FR134" s="24"/>
      <c r="FS134" s="24"/>
      <c r="FT134" s="24"/>
      <c r="FU134" s="24"/>
      <c r="FV134" s="24"/>
      <c r="FW134" s="24"/>
      <c r="FX134" s="24"/>
      <c r="FY134" s="24"/>
      <c r="FZ134" s="24"/>
      <c r="GA134" s="24"/>
      <c r="GB134" s="24"/>
      <c r="GC134" s="24"/>
      <c r="GD134" s="24"/>
      <c r="GE134" s="24"/>
      <c r="GF134" s="24"/>
      <c r="GG134" s="24"/>
      <c r="GH134" s="24"/>
      <c r="GI134" s="24"/>
      <c r="GJ134" s="24"/>
      <c r="GK134" s="24"/>
      <c r="GL134" s="24"/>
      <c r="GM134" s="24"/>
      <c r="GN134" s="24"/>
      <c r="GO134" s="24"/>
      <c r="GP134" s="24"/>
      <c r="GQ134" s="24"/>
      <c r="GR134" s="24"/>
      <c r="GS134" s="24"/>
      <c r="GT134" s="24"/>
      <c r="GU134" s="24"/>
      <c r="GV134" s="24"/>
      <c r="GW134" s="24"/>
      <c r="GX134" s="24"/>
      <c r="GY134" s="24"/>
      <c r="GZ134" s="24"/>
      <c r="HA134" s="24"/>
      <c r="HB134" s="24"/>
      <c r="HC134" s="24"/>
      <c r="HD134" s="24"/>
      <c r="HE134" s="24"/>
      <c r="HF134" s="24"/>
      <c r="HG134" s="24"/>
      <c r="HH134" s="24"/>
      <c r="HI134" s="24"/>
      <c r="HJ134" s="24"/>
      <c r="HK134" s="24"/>
      <c r="HL134" s="24"/>
      <c r="HM134" s="24"/>
      <c r="HN134" s="24"/>
      <c r="HO134" s="24"/>
      <c r="HP134" s="24"/>
      <c r="HQ134" s="24"/>
      <c r="HR134" s="24"/>
      <c r="HS134" s="24"/>
      <c r="HT134" s="24"/>
      <c r="HU134" s="24"/>
      <c r="HV134" s="24"/>
      <c r="HW134" s="24"/>
      <c r="HX134" s="24"/>
      <c r="HY134" s="24"/>
      <c r="HZ134" s="24"/>
      <c r="IA134" s="24"/>
      <c r="IB134" s="24"/>
      <c r="IC134" s="24"/>
      <c r="ID134" s="24"/>
      <c r="IE134" s="24"/>
      <c r="IF134" s="24"/>
      <c r="IG134" s="24"/>
      <c r="IH134" s="24"/>
      <c r="II134" s="24"/>
      <c r="IJ134" s="24"/>
      <c r="IK134" s="24"/>
      <c r="IL134" s="24"/>
      <c r="IM134" s="24"/>
      <c r="IN134" s="24"/>
      <c r="IO134" s="24"/>
      <c r="IP134" s="24"/>
      <c r="IQ134" s="24"/>
      <c r="IR134" s="24"/>
      <c r="IS134" s="24"/>
      <c r="IT134" s="24"/>
      <c r="IU134" s="24"/>
      <c r="IV134" s="24"/>
      <c r="IW134" s="24"/>
      <c r="IX134" s="24"/>
      <c r="IY134" s="24"/>
      <c r="IZ134" s="24"/>
      <c r="JA134" s="24"/>
      <c r="JB134" s="24"/>
      <c r="JC134" s="24"/>
      <c r="JD134" s="24"/>
      <c r="JE134" s="24"/>
      <c r="JF134" s="24"/>
      <c r="JG134" s="24"/>
      <c r="JH134" s="24"/>
      <c r="JI134" s="24"/>
      <c r="JJ134" s="24"/>
      <c r="JK134" s="24"/>
      <c r="JL134" s="24"/>
      <c r="JM134" s="24"/>
      <c r="JN134" s="24"/>
      <c r="JO134" s="24"/>
      <c r="JP134" s="24"/>
      <c r="JQ134" s="24"/>
      <c r="JR134" s="24"/>
      <c r="JS134" s="24"/>
      <c r="JT134" s="24"/>
      <c r="JU134" s="24"/>
      <c r="JV134" s="24"/>
      <c r="JW134" s="24"/>
      <c r="JX134" s="24"/>
      <c r="JY134" s="24"/>
      <c r="JZ134" s="24"/>
      <c r="KA134" s="24"/>
      <c r="KB134" s="24"/>
      <c r="KC134" s="24"/>
      <c r="KD134" s="24"/>
      <c r="KE134" s="24"/>
      <c r="KF134" s="24"/>
      <c r="KG134" s="24"/>
      <c r="KH134" s="24"/>
      <c r="KI134" s="24"/>
      <c r="KJ134" s="24"/>
      <c r="KK134" s="24"/>
      <c r="KL134" s="24"/>
      <c r="KM134" s="24"/>
      <c r="KN134" s="24"/>
      <c r="KO134" s="24"/>
      <c r="KP134" s="24"/>
      <c r="KQ134" s="24"/>
      <c r="KR134" s="24"/>
      <c r="KS134" s="24"/>
      <c r="KT134" s="24"/>
      <c r="KU134" s="24"/>
      <c r="KV134" s="24"/>
      <c r="KW134" s="24"/>
      <c r="KX134" s="24"/>
      <c r="KY134" s="24"/>
      <c r="KZ134" s="24"/>
      <c r="LA134" s="24"/>
      <c r="LB134" s="24"/>
      <c r="LC134" s="24"/>
      <c r="LD134" s="24"/>
      <c r="LE134" s="24"/>
      <c r="LF134" s="24"/>
      <c r="LG134" s="24"/>
      <c r="LH134" s="24"/>
      <c r="LI134" s="24"/>
      <c r="LJ134" s="24"/>
      <c r="LK134" s="24"/>
      <c r="LL134" s="24"/>
      <c r="LM134" s="24"/>
      <c r="LN134" s="24"/>
      <c r="LO134" s="24"/>
      <c r="LP134" s="24"/>
      <c r="LQ134" s="24"/>
      <c r="LR134" s="24"/>
      <c r="LS134" s="24"/>
      <c r="LT134" s="24"/>
      <c r="LU134" s="24"/>
      <c r="LV134" s="24"/>
      <c r="LW134" s="24"/>
      <c r="LX134" s="24"/>
      <c r="LY134" s="24"/>
      <c r="LZ134" s="24"/>
      <c r="MA134" s="24"/>
      <c r="MB134" s="24"/>
      <c r="MC134" s="24"/>
      <c r="MD134" s="24"/>
      <c r="ME134" s="24"/>
      <c r="MF134" s="24"/>
      <c r="MG134" s="24"/>
      <c r="MH134" s="24"/>
      <c r="MI134" s="24"/>
      <c r="MJ134" s="24"/>
      <c r="MK134" s="24"/>
      <c r="ML134" s="24"/>
      <c r="MM134" s="24"/>
      <c r="MN134" s="24"/>
      <c r="MO134" s="24"/>
      <c r="MP134" s="24"/>
      <c r="MQ134" s="24"/>
      <c r="MR134" s="24"/>
      <c r="MS134" s="24"/>
      <c r="MT134" s="24"/>
      <c r="MU134" s="24"/>
      <c r="MV134" s="24"/>
      <c r="MW134" s="24"/>
      <c r="MX134" s="24"/>
      <c r="MY134" s="24"/>
      <c r="MZ134" s="24"/>
      <c r="NA134" s="24"/>
      <c r="NB134" s="24"/>
      <c r="NC134" s="24"/>
      <c r="ND134" s="24"/>
      <c r="NE134" s="24"/>
      <c r="NF134" s="24"/>
      <c r="NG134" s="24"/>
      <c r="NH134" s="24"/>
      <c r="NI134" s="24"/>
      <c r="NJ134" s="24"/>
      <c r="NK134" s="24"/>
      <c r="NL134" s="24"/>
      <c r="NM134" s="24"/>
      <c r="NN134" s="24"/>
      <c r="NO134" s="24"/>
      <c r="NP134" s="24"/>
      <c r="NQ134" s="24"/>
      <c r="NR134" s="24"/>
      <c r="NS134" s="24"/>
      <c r="NT134" s="24"/>
      <c r="NU134" s="24"/>
      <c r="NV134" s="24"/>
      <c r="NW134" s="24"/>
      <c r="NX134" s="24"/>
      <c r="NY134" s="24"/>
      <c r="NZ134" s="24"/>
      <c r="OA134" s="24"/>
      <c r="OB134" s="24"/>
      <c r="OC134" s="24"/>
      <c r="OD134" s="24"/>
      <c r="OE134" s="24"/>
      <c r="OF134" s="24"/>
      <c r="OG134" s="24"/>
      <c r="OH134" s="24"/>
      <c r="OI134" s="24"/>
      <c r="OJ134" s="24"/>
      <c r="OK134" s="24"/>
      <c r="OL134" s="24"/>
      <c r="OM134" s="24"/>
      <c r="ON134" s="24"/>
      <c r="OO134" s="24"/>
      <c r="OP134" s="24"/>
      <c r="OQ134" s="24"/>
      <c r="OR134" s="24"/>
      <c r="OS134" s="24"/>
      <c r="OT134" s="24"/>
      <c r="OU134" s="24"/>
      <c r="OV134" s="24"/>
      <c r="OW134" s="24"/>
      <c r="OX134" s="24"/>
      <c r="OY134" s="24"/>
      <c r="OZ134" s="24"/>
      <c r="PA134" s="24"/>
      <c r="PB134" s="24"/>
      <c r="PC134" s="24"/>
      <c r="PD134" s="24"/>
      <c r="PE134" s="24"/>
      <c r="PF134" s="24"/>
      <c r="PG134" s="24"/>
      <c r="PH134" s="24"/>
      <c r="PI134" s="24"/>
      <c r="PJ134" s="24"/>
      <c r="PK134" s="24"/>
      <c r="PL134" s="24"/>
      <c r="PM134" s="24"/>
      <c r="PN134" s="24"/>
      <c r="PO134" s="24"/>
      <c r="PP134" s="24"/>
      <c r="PQ134" s="24"/>
      <c r="PR134" s="24"/>
      <c r="PS134" s="24"/>
      <c r="PT134" s="24"/>
      <c r="PU134" s="24"/>
      <c r="PV134" s="24"/>
      <c r="PW134" s="24"/>
      <c r="PX134" s="24"/>
      <c r="PY134" s="24"/>
      <c r="PZ134" s="24"/>
      <c r="QA134" s="24"/>
      <c r="QB134" s="24"/>
      <c r="QC134" s="24"/>
      <c r="QD134" s="24"/>
      <c r="QE134" s="24"/>
      <c r="QF134" s="24"/>
      <c r="QG134" s="24"/>
      <c r="QH134" s="24"/>
      <c r="QI134" s="24"/>
      <c r="QJ134" s="24"/>
      <c r="QK134" s="24"/>
      <c r="QL134" s="24"/>
      <c r="QM134" s="24"/>
      <c r="QN134" s="24"/>
      <c r="QO134" s="24"/>
      <c r="QP134" s="24"/>
      <c r="QQ134" s="24"/>
      <c r="QR134" s="24"/>
      <c r="QS134" s="24"/>
      <c r="QT134" s="24"/>
      <c r="QU134" s="24"/>
      <c r="QV134" s="24"/>
      <c r="QW134" s="24"/>
      <c r="QX134" s="24"/>
      <c r="QY134" s="24"/>
      <c r="QZ134" s="24"/>
      <c r="RA134" s="24"/>
      <c r="RB134" s="24"/>
      <c r="RC134" s="24"/>
      <c r="RD134" s="24"/>
      <c r="RE134" s="24"/>
      <c r="RF134" s="24"/>
      <c r="RG134" s="24"/>
      <c r="RH134" s="24"/>
      <c r="RI134" s="24"/>
      <c r="RJ134" s="24"/>
      <c r="RK134" s="24"/>
      <c r="RL134" s="24"/>
      <c r="RM134" s="24"/>
      <c r="RN134" s="24"/>
      <c r="RO134" s="24"/>
      <c r="RP134" s="24"/>
      <c r="RQ134" s="24"/>
      <c r="RR134" s="24"/>
      <c r="RS134" s="24"/>
      <c r="RT134" s="24"/>
      <c r="RU134" s="24"/>
      <c r="RV134" s="24"/>
      <c r="RW134" s="24"/>
      <c r="RX134" s="24"/>
      <c r="RY134" s="24"/>
      <c r="RZ134" s="24"/>
      <c r="SA134" s="24"/>
      <c r="SB134" s="24"/>
      <c r="SC134" s="24"/>
      <c r="SD134" s="24"/>
      <c r="SE134" s="24"/>
      <c r="SF134" s="24"/>
      <c r="SG134" s="24"/>
      <c r="SH134" s="24"/>
      <c r="SI134" s="24"/>
      <c r="SJ134" s="24"/>
      <c r="SK134" s="24"/>
      <c r="SL134" s="24"/>
      <c r="SM134" s="24"/>
      <c r="SN134" s="24"/>
      <c r="SO134" s="24"/>
      <c r="SP134" s="24"/>
      <c r="SQ134" s="24"/>
      <c r="SR134" s="24"/>
      <c r="SS134" s="24"/>
      <c r="ST134" s="24"/>
      <c r="SU134" s="24"/>
      <c r="SV134" s="24"/>
      <c r="SW134" s="24"/>
      <c r="SX134" s="24"/>
      <c r="SY134" s="24"/>
      <c r="SZ134" s="24"/>
      <c r="TA134" s="24"/>
      <c r="TB134" s="24"/>
      <c r="TC134" s="24"/>
      <c r="TD134" s="24"/>
      <c r="TE134" s="24"/>
      <c r="TF134" s="24"/>
      <c r="TG134" s="24"/>
      <c r="TH134" s="24"/>
      <c r="TI134" s="24"/>
      <c r="TJ134" s="24"/>
      <c r="TK134" s="24"/>
      <c r="TL134" s="24"/>
      <c r="TM134" s="24"/>
      <c r="TN134" s="24"/>
      <c r="TO134" s="24"/>
      <c r="TP134" s="24"/>
      <c r="TQ134" s="24"/>
      <c r="TR134" s="24"/>
      <c r="TS134" s="24"/>
      <c r="TT134" s="24"/>
      <c r="TU134" s="24"/>
      <c r="TV134" s="24"/>
      <c r="TW134" s="24"/>
      <c r="TX134" s="24"/>
      <c r="TY134" s="24"/>
      <c r="TZ134" s="24"/>
      <c r="UA134" s="24"/>
      <c r="UB134" s="24"/>
      <c r="UC134" s="24"/>
      <c r="UD134" s="24"/>
      <c r="UE134" s="24"/>
      <c r="UF134" s="24"/>
      <c r="UG134" s="24"/>
      <c r="UH134" s="24"/>
      <c r="UI134" s="24"/>
      <c r="UJ134" s="24"/>
      <c r="UK134" s="24"/>
      <c r="UL134" s="24"/>
      <c r="UM134" s="24"/>
      <c r="UN134" s="24"/>
      <c r="UO134" s="24"/>
      <c r="UP134" s="24"/>
      <c r="UQ134" s="24"/>
      <c r="UR134" s="24"/>
      <c r="US134" s="24"/>
      <c r="UT134" s="24"/>
      <c r="UU134" s="24"/>
      <c r="UV134" s="24"/>
      <c r="UW134" s="24"/>
      <c r="UX134" s="24"/>
      <c r="UY134" s="24"/>
      <c r="UZ134" s="24"/>
      <c r="VA134" s="24"/>
      <c r="VB134" s="24"/>
      <c r="VC134" s="24"/>
      <c r="VD134" s="24"/>
      <c r="VE134" s="24"/>
      <c r="VF134" s="24"/>
      <c r="VG134" s="24"/>
      <c r="VH134" s="24"/>
      <c r="VI134" s="24"/>
      <c r="VJ134" s="24"/>
      <c r="VK134" s="24"/>
      <c r="VL134" s="24"/>
      <c r="VM134" s="24"/>
      <c r="VN134" s="24"/>
      <c r="VO134" s="24"/>
      <c r="VP134" s="24"/>
      <c r="VQ134" s="24"/>
      <c r="VR134" s="24"/>
      <c r="VS134" s="24"/>
      <c r="VT134" s="24"/>
      <c r="VU134" s="24"/>
      <c r="VV134" s="24"/>
      <c r="VW134" s="24"/>
      <c r="VX134" s="24"/>
      <c r="VY134" s="24"/>
      <c r="VZ134" s="24"/>
      <c r="WA134" s="24"/>
      <c r="WB134" s="24"/>
      <c r="WC134" s="24"/>
      <c r="WD134" s="24"/>
      <c r="WE134" s="24"/>
      <c r="WF134" s="24"/>
      <c r="WG134" s="24"/>
      <c r="WH134" s="24"/>
      <c r="WI134" s="24"/>
      <c r="WJ134" s="24"/>
      <c r="WK134" s="24"/>
      <c r="WL134" s="24"/>
      <c r="WM134" s="24"/>
      <c r="WN134" s="24"/>
      <c r="WO134" s="24"/>
      <c r="WP134" s="24"/>
      <c r="WQ134" s="24"/>
      <c r="WR134" s="24"/>
      <c r="WS134" s="24"/>
      <c r="WT134" s="24"/>
      <c r="WU134" s="24"/>
      <c r="WV134" s="24"/>
      <c r="WW134" s="24"/>
      <c r="WX134" s="24"/>
      <c r="WY134" s="24"/>
      <c r="WZ134" s="24"/>
      <c r="XA134" s="24"/>
      <c r="XB134" s="24"/>
      <c r="XC134" s="24"/>
      <c r="XD134" s="24"/>
      <c r="XE134" s="24"/>
      <c r="XF134" s="24"/>
      <c r="XG134" s="24"/>
      <c r="XH134" s="24"/>
      <c r="XI134" s="24"/>
      <c r="XJ134" s="24"/>
      <c r="XK134" s="24"/>
      <c r="XL134" s="24"/>
      <c r="XM134" s="24"/>
      <c r="XN134" s="24"/>
      <c r="XO134" s="24"/>
      <c r="XP134" s="24"/>
      <c r="XQ134" s="24"/>
      <c r="XR134" s="24"/>
      <c r="XS134" s="24"/>
      <c r="XT134" s="24"/>
      <c r="XU134" s="24"/>
      <c r="XV134" s="24"/>
      <c r="XW134" s="24"/>
      <c r="XX134" s="24"/>
      <c r="XY134" s="24"/>
      <c r="XZ134" s="24"/>
      <c r="YA134" s="24"/>
      <c r="YB134" s="24"/>
      <c r="YC134" s="24"/>
      <c r="YD134" s="24"/>
      <c r="YE134" s="24"/>
      <c r="YF134" s="24"/>
      <c r="YG134" s="24"/>
      <c r="YH134" s="24"/>
      <c r="YI134" s="24"/>
      <c r="YJ134" s="24"/>
      <c r="YK134" s="24"/>
      <c r="YL134" s="24"/>
      <c r="YM134" s="24"/>
      <c r="YN134" s="24"/>
      <c r="YO134" s="24"/>
      <c r="YP134" s="24"/>
      <c r="YQ134" s="24"/>
      <c r="YR134" s="24"/>
      <c r="YS134" s="24"/>
      <c r="YT134" s="24"/>
      <c r="YU134" s="24"/>
      <c r="YV134" s="24"/>
      <c r="YW134" s="24"/>
      <c r="YX134" s="24"/>
      <c r="YY134" s="24"/>
      <c r="YZ134" s="24"/>
      <c r="ZA134" s="24"/>
      <c r="ZB134" s="24"/>
      <c r="ZC134" s="24"/>
      <c r="ZD134" s="24"/>
      <c r="ZE134" s="24"/>
      <c r="ZF134" s="24"/>
      <c r="ZG134" s="24"/>
      <c r="ZH134" s="24"/>
      <c r="ZI134" s="24"/>
      <c r="ZJ134" s="24"/>
      <c r="ZK134" s="24"/>
      <c r="ZL134" s="24"/>
      <c r="ZM134" s="24"/>
      <c r="ZN134" s="24"/>
      <c r="ZO134" s="24"/>
      <c r="ZP134" s="24"/>
      <c r="ZQ134" s="24"/>
      <c r="ZR134" s="24"/>
      <c r="ZS134" s="24"/>
      <c r="ZT134" s="24"/>
      <c r="ZU134" s="24"/>
      <c r="ZV134" s="24"/>
      <c r="ZW134" s="24"/>
      <c r="ZX134" s="24"/>
      <c r="ZY134" s="24"/>
      <c r="ZZ134" s="24"/>
      <c r="AAA134" s="24"/>
      <c r="AAB134" s="24"/>
      <c r="AAC134" s="24"/>
      <c r="AAD134" s="24"/>
      <c r="AAE134" s="24"/>
      <c r="AAF134" s="24"/>
      <c r="AAG134" s="24"/>
      <c r="AAH134" s="24"/>
      <c r="AAI134" s="24"/>
      <c r="AAJ134" s="24"/>
      <c r="AAK134" s="24"/>
      <c r="AAL134" s="24"/>
      <c r="AAM134" s="24"/>
      <c r="AAN134" s="24"/>
      <c r="AAO134" s="24"/>
      <c r="AAP134" s="24"/>
      <c r="AAQ134" s="24"/>
      <c r="AAR134" s="24"/>
      <c r="AAS134" s="24"/>
      <c r="AAT134" s="24"/>
      <c r="AAU134" s="24"/>
      <c r="AAV134" s="24"/>
      <c r="AAW134" s="24"/>
      <c r="AAX134" s="24"/>
      <c r="AAY134" s="24"/>
      <c r="AAZ134" s="24"/>
      <c r="ABA134" s="24"/>
      <c r="ABB134" s="24"/>
      <c r="ABC134" s="24"/>
      <c r="ABD134" s="24"/>
      <c r="ABE134" s="24"/>
      <c r="ABF134" s="24"/>
      <c r="ABG134" s="24"/>
      <c r="ABH134" s="24"/>
      <c r="ABI134" s="24"/>
      <c r="ABJ134" s="24"/>
      <c r="ABK134" s="24"/>
      <c r="ABL134" s="24"/>
      <c r="ABM134" s="24"/>
      <c r="ABN134" s="24"/>
      <c r="ABO134" s="24"/>
      <c r="ABP134" s="24"/>
      <c r="ABQ134" s="24"/>
      <c r="ABR134" s="24"/>
      <c r="ABS134" s="24"/>
      <c r="ABT134" s="24"/>
      <c r="ABU134" s="24"/>
      <c r="ABV134" s="24"/>
      <c r="ABW134" s="24"/>
      <c r="ABX134" s="24"/>
      <c r="ABY134" s="24"/>
      <c r="ABZ134" s="24"/>
      <c r="ACA134" s="24"/>
      <c r="ACB134" s="24"/>
      <c r="ACC134" s="24"/>
      <c r="ACD134" s="24"/>
      <c r="ACE134" s="24"/>
      <c r="ACF134" s="24"/>
      <c r="ACG134" s="24"/>
      <c r="ACH134" s="24"/>
      <c r="ACI134" s="24"/>
      <c r="ACJ134" s="24"/>
      <c r="ACK134" s="24"/>
      <c r="ACL134" s="24"/>
      <c r="ACM134" s="24"/>
      <c r="ACN134" s="24"/>
      <c r="ACO134" s="24"/>
      <c r="ACP134" s="24"/>
      <c r="ACQ134" s="24"/>
      <c r="ACR134" s="24"/>
      <c r="ACS134" s="24"/>
      <c r="ACT134" s="24"/>
      <c r="ACU134" s="24"/>
      <c r="ACV134" s="24"/>
      <c r="ACW134" s="24"/>
      <c r="ACX134" s="24"/>
      <c r="ACY134" s="24"/>
      <c r="ACZ134" s="24"/>
      <c r="ADA134" s="24"/>
      <c r="ADB134" s="24"/>
      <c r="ADC134" s="24"/>
      <c r="ADD134" s="24"/>
      <c r="ADE134" s="24"/>
      <c r="ADF134" s="24"/>
      <c r="ADG134" s="24"/>
      <c r="ADH134" s="24"/>
      <c r="ADI134" s="24"/>
      <c r="ADJ134" s="24"/>
      <c r="ADK134" s="24"/>
      <c r="ADL134" s="24"/>
      <c r="ADM134" s="24"/>
      <c r="ADN134" s="24"/>
      <c r="ADO134" s="24"/>
      <c r="ADP134" s="24"/>
      <c r="ADQ134" s="24"/>
      <c r="ADR134" s="24"/>
      <c r="ADS134" s="24"/>
      <c r="ADT134" s="24"/>
      <c r="ADU134" s="24"/>
      <c r="ADV134" s="24"/>
      <c r="ADW134" s="24"/>
      <c r="ADX134" s="24"/>
      <c r="ADY134" s="24"/>
      <c r="ADZ134" s="24"/>
      <c r="AEA134" s="24"/>
      <c r="AEB134" s="24"/>
      <c r="AEC134" s="24"/>
      <c r="AED134" s="24"/>
      <c r="AEE134" s="24"/>
      <c r="AEF134" s="24"/>
      <c r="AEG134" s="24"/>
      <c r="AEH134" s="24"/>
      <c r="AEI134" s="24"/>
      <c r="AEJ134" s="24"/>
      <c r="AEK134" s="24"/>
      <c r="AEL134" s="24"/>
      <c r="AEM134" s="24"/>
      <c r="AEN134" s="24"/>
      <c r="AEO134" s="24"/>
      <c r="AEP134" s="24"/>
      <c r="AEQ134" s="24"/>
      <c r="AER134" s="24"/>
      <c r="AES134" s="24"/>
      <c r="AET134" s="24"/>
      <c r="AEU134" s="24"/>
      <c r="AEV134" s="24"/>
      <c r="AEW134" s="24"/>
      <c r="AEX134" s="24"/>
      <c r="AEY134" s="24"/>
      <c r="AEZ134" s="24"/>
      <c r="AFA134" s="24"/>
      <c r="AFB134" s="24"/>
      <c r="AFC134" s="24"/>
      <c r="AFD134" s="24"/>
      <c r="AFE134" s="24"/>
      <c r="AFF134" s="24"/>
      <c r="AFG134" s="24"/>
      <c r="AFH134" s="24"/>
      <c r="AFI134" s="24"/>
      <c r="AFJ134" s="24"/>
      <c r="AFK134" s="24"/>
      <c r="AFL134" s="24"/>
      <c r="AFM134" s="24"/>
      <c r="AFN134" s="24"/>
      <c r="AFO134" s="24"/>
      <c r="AFP134" s="24"/>
      <c r="AFQ134" s="24"/>
      <c r="AFR134" s="24"/>
      <c r="AFS134" s="24"/>
      <c r="AFT134" s="24"/>
      <c r="AFU134" s="24"/>
      <c r="AFV134" s="24"/>
      <c r="AFW134" s="24"/>
      <c r="AFX134" s="24"/>
      <c r="AFY134" s="24"/>
      <c r="AFZ134" s="24"/>
      <c r="AGA134" s="24"/>
      <c r="AGB134" s="24"/>
      <c r="AGC134" s="24"/>
      <c r="AGD134" s="24"/>
      <c r="AGE134" s="24"/>
      <c r="AGF134" s="24"/>
      <c r="AGG134" s="24"/>
      <c r="AGH134" s="24"/>
      <c r="AGI134" s="24"/>
      <c r="AGJ134" s="24"/>
      <c r="AGK134" s="24"/>
      <c r="AGL134" s="24"/>
      <c r="AGM134" s="24"/>
      <c r="AGN134" s="24"/>
      <c r="AGO134" s="24"/>
      <c r="AGP134" s="24"/>
      <c r="AGQ134" s="24"/>
      <c r="AGR134" s="24"/>
      <c r="AGS134" s="24"/>
      <c r="AGT134" s="24"/>
      <c r="AGU134" s="24"/>
      <c r="AGV134" s="24"/>
      <c r="AGW134" s="24"/>
      <c r="AGX134" s="24"/>
      <c r="AGY134" s="24"/>
      <c r="AGZ134" s="24"/>
      <c r="AHA134" s="24"/>
      <c r="AHB134" s="24"/>
      <c r="AHC134" s="24"/>
      <c r="AHD134" s="24"/>
      <c r="AHE134" s="24"/>
      <c r="AHF134" s="24"/>
      <c r="AHG134" s="24"/>
      <c r="AHH134" s="24"/>
      <c r="AHI134" s="24"/>
      <c r="AHJ134" s="24"/>
      <c r="AHK134" s="24"/>
      <c r="AHL134" s="24"/>
      <c r="AHM134" s="24"/>
      <c r="AHN134" s="24"/>
      <c r="AHO134" s="24"/>
      <c r="AHP134" s="24"/>
      <c r="AHQ134" s="24"/>
      <c r="AHR134" s="24"/>
      <c r="AHS134" s="24"/>
      <c r="AHT134" s="24"/>
      <c r="AHU134" s="24"/>
      <c r="AHV134" s="24"/>
      <c r="AHW134" s="24"/>
      <c r="AHX134" s="24"/>
      <c r="AHY134" s="24"/>
      <c r="AHZ134" s="24"/>
      <c r="AIA134" s="24"/>
      <c r="AIB134" s="24"/>
      <c r="AIC134" s="24"/>
      <c r="AID134" s="24"/>
      <c r="AIE134" s="24"/>
      <c r="AIF134" s="24"/>
      <c r="AIG134" s="24"/>
      <c r="AIH134" s="24"/>
      <c r="AII134" s="24"/>
      <c r="AIJ134" s="24"/>
      <c r="AIK134" s="24"/>
      <c r="AIL134" s="24"/>
      <c r="AIM134" s="24"/>
      <c r="AIN134" s="24"/>
      <c r="AIO134" s="24"/>
      <c r="AIP134" s="24"/>
      <c r="AIQ134" s="24"/>
      <c r="AIR134" s="24"/>
      <c r="AIS134" s="24"/>
      <c r="AIT134" s="24"/>
      <c r="AIU134" s="24"/>
      <c r="AIV134" s="24"/>
      <c r="AIW134" s="24"/>
      <c r="AIX134" s="24"/>
      <c r="AIY134" s="24"/>
      <c r="AIZ134" s="24"/>
      <c r="AJA134" s="24"/>
      <c r="AJB134" s="24"/>
      <c r="AJC134" s="24"/>
      <c r="AJD134" s="24"/>
      <c r="AJE134" s="24"/>
      <c r="AJF134" s="24"/>
      <c r="AJG134" s="24"/>
      <c r="AJH134" s="24"/>
      <c r="AJI134" s="24"/>
      <c r="AJJ134" s="24"/>
      <c r="AJK134" s="24"/>
      <c r="AJL134" s="24"/>
      <c r="AJM134" s="24"/>
      <c r="AJN134" s="24"/>
      <c r="AJO134" s="24"/>
      <c r="AJP134" s="24"/>
      <c r="AJQ134" s="24"/>
      <c r="AJR134" s="24"/>
      <c r="AJS134" s="24"/>
      <c r="AJT134" s="24"/>
      <c r="AJU134" s="24"/>
      <c r="AJV134" s="24"/>
      <c r="AJW134" s="24"/>
      <c r="AJX134" s="24"/>
      <c r="AJY134" s="24"/>
      <c r="AJZ134" s="24"/>
      <c r="AKA134" s="24"/>
      <c r="AKB134" s="24"/>
      <c r="AKC134" s="24"/>
      <c r="AKD134" s="24"/>
      <c r="AKE134" s="24"/>
      <c r="AKF134" s="24"/>
      <c r="AKG134" s="24"/>
      <c r="AKH134" s="24"/>
      <c r="AKI134" s="24"/>
      <c r="AKJ134" s="24"/>
      <c r="AKK134" s="24"/>
      <c r="AKL134" s="24"/>
      <c r="AKM134" s="24"/>
      <c r="AKN134" s="24"/>
      <c r="AKO134" s="24"/>
      <c r="AKP134" s="24"/>
      <c r="AKQ134" s="24"/>
      <c r="AKR134" s="24"/>
      <c r="AKS134" s="24"/>
      <c r="AKT134" s="24"/>
      <c r="AKU134" s="24"/>
      <c r="AKV134" s="24"/>
      <c r="AKW134" s="24"/>
      <c r="AKX134" s="24"/>
      <c r="AKY134" s="24"/>
      <c r="AKZ134" s="24"/>
      <c r="ALA134" s="24"/>
      <c r="ALB134" s="24"/>
      <c r="ALC134" s="24"/>
      <c r="ALD134" s="24"/>
      <c r="ALE134" s="24"/>
      <c r="ALF134" s="24"/>
      <c r="ALG134" s="24"/>
      <c r="ALH134" s="24"/>
      <c r="ALI134" s="24"/>
      <c r="ALJ134" s="24"/>
      <c r="ALK134" s="24"/>
      <c r="ALL134" s="24"/>
      <c r="ALM134" s="24"/>
      <c r="ALN134" s="24"/>
      <c r="ALO134" s="24"/>
      <c r="ALP134" s="24"/>
      <c r="ALQ134" s="24"/>
      <c r="ALR134" s="24"/>
      <c r="ALS134" s="24"/>
      <c r="ALT134" s="24"/>
      <c r="ALU134" s="24"/>
      <c r="ALV134" s="24"/>
      <c r="ALW134" s="24"/>
      <c r="ALX134" s="24"/>
      <c r="ALY134" s="24"/>
      <c r="ALZ134" s="24"/>
      <c r="AMA134" s="24"/>
      <c r="AMB134" s="24"/>
      <c r="AMC134" s="24"/>
    </row>
    <row r="135" spans="1:1017" s="61" customFormat="1" ht="33">
      <c r="A135" s="132" t="s">
        <v>358</v>
      </c>
      <c r="B135" s="133" t="s">
        <v>359</v>
      </c>
      <c r="C135" s="134" t="s">
        <v>360</v>
      </c>
      <c r="D135" s="133" t="s">
        <v>46</v>
      </c>
      <c r="E135" s="62" t="s">
        <v>47</v>
      </c>
      <c r="F135" s="112">
        <v>3</v>
      </c>
      <c r="G135" s="60">
        <v>35.340000000000003</v>
      </c>
      <c r="H135" s="83">
        <f t="shared" si="57"/>
        <v>0.21229999999999999</v>
      </c>
      <c r="I135" s="60">
        <f t="shared" si="58"/>
        <v>42.84</v>
      </c>
      <c r="J135" s="60">
        <f t="shared" si="59"/>
        <v>106.02</v>
      </c>
      <c r="K135" s="60">
        <f t="shared" si="60"/>
        <v>128.52000000000001</v>
      </c>
      <c r="L135" s="58"/>
      <c r="M135" s="24"/>
      <c r="N135" s="24"/>
      <c r="O135" s="24"/>
      <c r="P135" s="24"/>
      <c r="Q135" s="24"/>
      <c r="R135" s="24"/>
      <c r="S135" s="24"/>
      <c r="T135" s="24"/>
      <c r="U135" s="24"/>
      <c r="V135" s="24"/>
      <c r="W135" s="24"/>
      <c r="X135" s="24"/>
      <c r="Y135" s="24"/>
      <c r="Z135" s="24"/>
      <c r="AA135" s="24"/>
      <c r="AB135" s="24"/>
      <c r="AC135" s="24"/>
      <c r="AD135" s="24"/>
      <c r="AE135" s="24"/>
      <c r="AF135" s="24"/>
      <c r="AG135" s="24"/>
      <c r="AH135" s="24"/>
      <c r="AI135" s="24"/>
      <c r="AJ135" s="24"/>
      <c r="AK135" s="24"/>
      <c r="AL135" s="24"/>
      <c r="AM135" s="24"/>
      <c r="AN135" s="24"/>
      <c r="AO135" s="24"/>
      <c r="AP135" s="24"/>
      <c r="AQ135" s="24"/>
      <c r="AR135" s="24"/>
      <c r="AS135" s="24"/>
      <c r="AT135" s="24"/>
      <c r="AU135" s="24"/>
      <c r="AV135" s="24"/>
      <c r="AW135" s="24"/>
      <c r="AX135" s="24"/>
      <c r="AY135" s="24"/>
      <c r="AZ135" s="24"/>
      <c r="BA135" s="24"/>
      <c r="BB135" s="24"/>
      <c r="BC135" s="24"/>
      <c r="BD135" s="24"/>
      <c r="BE135" s="24"/>
      <c r="BF135" s="24"/>
      <c r="BG135" s="24"/>
      <c r="BH135" s="24"/>
      <c r="BI135" s="24"/>
      <c r="BJ135" s="24"/>
      <c r="BK135" s="24"/>
      <c r="BL135" s="24"/>
      <c r="BM135" s="24"/>
      <c r="BN135" s="24"/>
      <c r="BO135" s="24"/>
      <c r="BP135" s="24"/>
      <c r="BQ135" s="24"/>
      <c r="BR135" s="24"/>
      <c r="BS135" s="24"/>
      <c r="BT135" s="24"/>
      <c r="BU135" s="24"/>
      <c r="BV135" s="24"/>
      <c r="BW135" s="24"/>
      <c r="BX135" s="24"/>
      <c r="BY135" s="24"/>
      <c r="BZ135" s="24"/>
      <c r="CA135" s="24"/>
      <c r="CB135" s="24"/>
      <c r="CC135" s="24"/>
      <c r="CD135" s="24"/>
      <c r="CE135" s="24"/>
      <c r="CF135" s="24"/>
      <c r="CG135" s="24"/>
      <c r="CH135" s="24"/>
      <c r="CI135" s="24"/>
      <c r="CJ135" s="24"/>
      <c r="CK135" s="24"/>
      <c r="CL135" s="24"/>
      <c r="CM135" s="24"/>
      <c r="CN135" s="24"/>
      <c r="CO135" s="24"/>
      <c r="CP135" s="24"/>
      <c r="CQ135" s="24"/>
      <c r="CR135" s="24"/>
      <c r="CS135" s="24"/>
      <c r="CT135" s="24"/>
      <c r="CU135" s="24"/>
      <c r="CV135" s="24"/>
      <c r="CW135" s="24"/>
      <c r="CX135" s="24"/>
      <c r="CY135" s="24"/>
      <c r="CZ135" s="24"/>
      <c r="DA135" s="24"/>
      <c r="DB135" s="24"/>
      <c r="DC135" s="24"/>
      <c r="DD135" s="24"/>
      <c r="DE135" s="24"/>
      <c r="DF135" s="24"/>
      <c r="DG135" s="24"/>
      <c r="DH135" s="24"/>
      <c r="DI135" s="24"/>
      <c r="DJ135" s="24"/>
      <c r="DK135" s="24"/>
      <c r="DL135" s="24"/>
      <c r="DM135" s="24"/>
      <c r="DN135" s="24"/>
      <c r="DO135" s="24"/>
      <c r="DP135" s="24"/>
      <c r="DQ135" s="24"/>
      <c r="DR135" s="24"/>
      <c r="DS135" s="24"/>
      <c r="DT135" s="24"/>
      <c r="DU135" s="24"/>
      <c r="DV135" s="24"/>
      <c r="DW135" s="24"/>
      <c r="DX135" s="24"/>
      <c r="DY135" s="24"/>
      <c r="DZ135" s="24"/>
      <c r="EA135" s="24"/>
      <c r="EB135" s="24"/>
      <c r="EC135" s="24"/>
      <c r="ED135" s="24"/>
      <c r="EE135" s="24"/>
      <c r="EF135" s="24"/>
      <c r="EG135" s="24"/>
      <c r="EH135" s="24"/>
      <c r="EI135" s="24"/>
      <c r="EJ135" s="24"/>
      <c r="EK135" s="24"/>
      <c r="EL135" s="24"/>
      <c r="EM135" s="24"/>
      <c r="EN135" s="24"/>
      <c r="EO135" s="24"/>
      <c r="EP135" s="24"/>
      <c r="EQ135" s="24"/>
      <c r="ER135" s="24"/>
      <c r="ES135" s="24"/>
      <c r="ET135" s="24"/>
      <c r="EU135" s="24"/>
      <c r="EV135" s="24"/>
      <c r="EW135" s="24"/>
      <c r="EX135" s="24"/>
      <c r="EY135" s="24"/>
      <c r="EZ135" s="24"/>
      <c r="FA135" s="24"/>
      <c r="FB135" s="24"/>
      <c r="FC135" s="24"/>
      <c r="FD135" s="24"/>
      <c r="FE135" s="24"/>
      <c r="FF135" s="24"/>
      <c r="FG135" s="24"/>
      <c r="FH135" s="24"/>
      <c r="FI135" s="24"/>
      <c r="FJ135" s="24"/>
      <c r="FK135" s="24"/>
      <c r="FL135" s="24"/>
      <c r="FM135" s="24"/>
      <c r="FN135" s="24"/>
      <c r="FO135" s="24"/>
      <c r="FP135" s="24"/>
      <c r="FQ135" s="24"/>
      <c r="FR135" s="24"/>
      <c r="FS135" s="24"/>
      <c r="FT135" s="24"/>
      <c r="FU135" s="24"/>
      <c r="FV135" s="24"/>
      <c r="FW135" s="24"/>
      <c r="FX135" s="24"/>
      <c r="FY135" s="24"/>
      <c r="FZ135" s="24"/>
      <c r="GA135" s="24"/>
      <c r="GB135" s="24"/>
      <c r="GC135" s="24"/>
      <c r="GD135" s="24"/>
      <c r="GE135" s="24"/>
      <c r="GF135" s="24"/>
      <c r="GG135" s="24"/>
      <c r="GH135" s="24"/>
      <c r="GI135" s="24"/>
      <c r="GJ135" s="24"/>
      <c r="GK135" s="24"/>
      <c r="GL135" s="24"/>
      <c r="GM135" s="24"/>
      <c r="GN135" s="24"/>
      <c r="GO135" s="24"/>
      <c r="GP135" s="24"/>
      <c r="GQ135" s="24"/>
      <c r="GR135" s="24"/>
      <c r="GS135" s="24"/>
      <c r="GT135" s="24"/>
      <c r="GU135" s="24"/>
      <c r="GV135" s="24"/>
      <c r="GW135" s="24"/>
      <c r="GX135" s="24"/>
      <c r="GY135" s="24"/>
      <c r="GZ135" s="24"/>
      <c r="HA135" s="24"/>
      <c r="HB135" s="24"/>
      <c r="HC135" s="24"/>
      <c r="HD135" s="24"/>
      <c r="HE135" s="24"/>
      <c r="HF135" s="24"/>
      <c r="HG135" s="24"/>
      <c r="HH135" s="24"/>
      <c r="HI135" s="24"/>
      <c r="HJ135" s="24"/>
      <c r="HK135" s="24"/>
      <c r="HL135" s="24"/>
      <c r="HM135" s="24"/>
      <c r="HN135" s="24"/>
      <c r="HO135" s="24"/>
      <c r="HP135" s="24"/>
      <c r="HQ135" s="24"/>
      <c r="HR135" s="24"/>
      <c r="HS135" s="24"/>
      <c r="HT135" s="24"/>
      <c r="HU135" s="24"/>
      <c r="HV135" s="24"/>
      <c r="HW135" s="24"/>
      <c r="HX135" s="24"/>
      <c r="HY135" s="24"/>
      <c r="HZ135" s="24"/>
      <c r="IA135" s="24"/>
      <c r="IB135" s="24"/>
      <c r="IC135" s="24"/>
      <c r="ID135" s="24"/>
      <c r="IE135" s="24"/>
      <c r="IF135" s="24"/>
      <c r="IG135" s="24"/>
      <c r="IH135" s="24"/>
      <c r="II135" s="24"/>
      <c r="IJ135" s="24"/>
      <c r="IK135" s="24"/>
      <c r="IL135" s="24"/>
      <c r="IM135" s="24"/>
      <c r="IN135" s="24"/>
      <c r="IO135" s="24"/>
      <c r="IP135" s="24"/>
      <c r="IQ135" s="24"/>
      <c r="IR135" s="24"/>
      <c r="IS135" s="24"/>
      <c r="IT135" s="24"/>
      <c r="IU135" s="24"/>
      <c r="IV135" s="24"/>
      <c r="IW135" s="24"/>
      <c r="IX135" s="24"/>
      <c r="IY135" s="24"/>
      <c r="IZ135" s="24"/>
      <c r="JA135" s="24"/>
      <c r="JB135" s="24"/>
      <c r="JC135" s="24"/>
      <c r="JD135" s="24"/>
      <c r="JE135" s="24"/>
      <c r="JF135" s="24"/>
      <c r="JG135" s="24"/>
      <c r="JH135" s="24"/>
      <c r="JI135" s="24"/>
      <c r="JJ135" s="24"/>
      <c r="JK135" s="24"/>
      <c r="JL135" s="24"/>
      <c r="JM135" s="24"/>
      <c r="JN135" s="24"/>
      <c r="JO135" s="24"/>
      <c r="JP135" s="24"/>
      <c r="JQ135" s="24"/>
      <c r="JR135" s="24"/>
      <c r="JS135" s="24"/>
      <c r="JT135" s="24"/>
      <c r="JU135" s="24"/>
      <c r="JV135" s="24"/>
      <c r="JW135" s="24"/>
      <c r="JX135" s="24"/>
      <c r="JY135" s="24"/>
      <c r="JZ135" s="24"/>
      <c r="KA135" s="24"/>
      <c r="KB135" s="24"/>
      <c r="KC135" s="24"/>
      <c r="KD135" s="24"/>
      <c r="KE135" s="24"/>
      <c r="KF135" s="24"/>
      <c r="KG135" s="24"/>
      <c r="KH135" s="24"/>
      <c r="KI135" s="24"/>
      <c r="KJ135" s="24"/>
      <c r="KK135" s="24"/>
      <c r="KL135" s="24"/>
      <c r="KM135" s="24"/>
      <c r="KN135" s="24"/>
      <c r="KO135" s="24"/>
      <c r="KP135" s="24"/>
      <c r="KQ135" s="24"/>
      <c r="KR135" s="24"/>
      <c r="KS135" s="24"/>
      <c r="KT135" s="24"/>
      <c r="KU135" s="24"/>
      <c r="KV135" s="24"/>
      <c r="KW135" s="24"/>
      <c r="KX135" s="24"/>
      <c r="KY135" s="24"/>
      <c r="KZ135" s="24"/>
      <c r="LA135" s="24"/>
      <c r="LB135" s="24"/>
      <c r="LC135" s="24"/>
      <c r="LD135" s="24"/>
      <c r="LE135" s="24"/>
      <c r="LF135" s="24"/>
      <c r="LG135" s="24"/>
      <c r="LH135" s="24"/>
      <c r="LI135" s="24"/>
      <c r="LJ135" s="24"/>
      <c r="LK135" s="24"/>
      <c r="LL135" s="24"/>
      <c r="LM135" s="24"/>
      <c r="LN135" s="24"/>
      <c r="LO135" s="24"/>
      <c r="LP135" s="24"/>
      <c r="LQ135" s="24"/>
      <c r="LR135" s="24"/>
      <c r="LS135" s="24"/>
      <c r="LT135" s="24"/>
      <c r="LU135" s="24"/>
      <c r="LV135" s="24"/>
      <c r="LW135" s="24"/>
      <c r="LX135" s="24"/>
      <c r="LY135" s="24"/>
      <c r="LZ135" s="24"/>
      <c r="MA135" s="24"/>
      <c r="MB135" s="24"/>
      <c r="MC135" s="24"/>
      <c r="MD135" s="24"/>
      <c r="ME135" s="24"/>
      <c r="MF135" s="24"/>
      <c r="MG135" s="24"/>
      <c r="MH135" s="24"/>
      <c r="MI135" s="24"/>
      <c r="MJ135" s="24"/>
      <c r="MK135" s="24"/>
      <c r="ML135" s="24"/>
      <c r="MM135" s="24"/>
      <c r="MN135" s="24"/>
      <c r="MO135" s="24"/>
      <c r="MP135" s="24"/>
      <c r="MQ135" s="24"/>
      <c r="MR135" s="24"/>
      <c r="MS135" s="24"/>
      <c r="MT135" s="24"/>
      <c r="MU135" s="24"/>
      <c r="MV135" s="24"/>
      <c r="MW135" s="24"/>
      <c r="MX135" s="24"/>
      <c r="MY135" s="24"/>
      <c r="MZ135" s="24"/>
      <c r="NA135" s="24"/>
      <c r="NB135" s="24"/>
      <c r="NC135" s="24"/>
      <c r="ND135" s="24"/>
      <c r="NE135" s="24"/>
      <c r="NF135" s="24"/>
      <c r="NG135" s="24"/>
      <c r="NH135" s="24"/>
      <c r="NI135" s="24"/>
      <c r="NJ135" s="24"/>
      <c r="NK135" s="24"/>
      <c r="NL135" s="24"/>
      <c r="NM135" s="24"/>
      <c r="NN135" s="24"/>
      <c r="NO135" s="24"/>
      <c r="NP135" s="24"/>
      <c r="NQ135" s="24"/>
      <c r="NR135" s="24"/>
      <c r="NS135" s="24"/>
      <c r="NT135" s="24"/>
      <c r="NU135" s="24"/>
      <c r="NV135" s="24"/>
      <c r="NW135" s="24"/>
      <c r="NX135" s="24"/>
      <c r="NY135" s="24"/>
      <c r="NZ135" s="24"/>
      <c r="OA135" s="24"/>
      <c r="OB135" s="24"/>
      <c r="OC135" s="24"/>
      <c r="OD135" s="24"/>
      <c r="OE135" s="24"/>
      <c r="OF135" s="24"/>
      <c r="OG135" s="24"/>
      <c r="OH135" s="24"/>
      <c r="OI135" s="24"/>
      <c r="OJ135" s="24"/>
      <c r="OK135" s="24"/>
      <c r="OL135" s="24"/>
      <c r="OM135" s="24"/>
      <c r="ON135" s="24"/>
      <c r="OO135" s="24"/>
      <c r="OP135" s="24"/>
      <c r="OQ135" s="24"/>
      <c r="OR135" s="24"/>
      <c r="OS135" s="24"/>
      <c r="OT135" s="24"/>
      <c r="OU135" s="24"/>
      <c r="OV135" s="24"/>
      <c r="OW135" s="24"/>
      <c r="OX135" s="24"/>
      <c r="OY135" s="24"/>
      <c r="OZ135" s="24"/>
      <c r="PA135" s="24"/>
      <c r="PB135" s="24"/>
      <c r="PC135" s="24"/>
      <c r="PD135" s="24"/>
      <c r="PE135" s="24"/>
      <c r="PF135" s="24"/>
      <c r="PG135" s="24"/>
      <c r="PH135" s="24"/>
      <c r="PI135" s="24"/>
      <c r="PJ135" s="24"/>
      <c r="PK135" s="24"/>
      <c r="PL135" s="24"/>
      <c r="PM135" s="24"/>
      <c r="PN135" s="24"/>
      <c r="PO135" s="24"/>
      <c r="PP135" s="24"/>
      <c r="PQ135" s="24"/>
      <c r="PR135" s="24"/>
      <c r="PS135" s="24"/>
      <c r="PT135" s="24"/>
      <c r="PU135" s="24"/>
      <c r="PV135" s="24"/>
      <c r="PW135" s="24"/>
      <c r="PX135" s="24"/>
      <c r="PY135" s="24"/>
      <c r="PZ135" s="24"/>
      <c r="QA135" s="24"/>
      <c r="QB135" s="24"/>
      <c r="QC135" s="24"/>
      <c r="QD135" s="24"/>
      <c r="QE135" s="24"/>
      <c r="QF135" s="24"/>
      <c r="QG135" s="24"/>
      <c r="QH135" s="24"/>
      <c r="QI135" s="24"/>
      <c r="QJ135" s="24"/>
      <c r="QK135" s="24"/>
      <c r="QL135" s="24"/>
      <c r="QM135" s="24"/>
      <c r="QN135" s="24"/>
      <c r="QO135" s="24"/>
      <c r="QP135" s="24"/>
      <c r="QQ135" s="24"/>
      <c r="QR135" s="24"/>
      <c r="QS135" s="24"/>
      <c r="QT135" s="24"/>
      <c r="QU135" s="24"/>
      <c r="QV135" s="24"/>
      <c r="QW135" s="24"/>
      <c r="QX135" s="24"/>
      <c r="QY135" s="24"/>
      <c r="QZ135" s="24"/>
      <c r="RA135" s="24"/>
      <c r="RB135" s="24"/>
      <c r="RC135" s="24"/>
      <c r="RD135" s="24"/>
      <c r="RE135" s="24"/>
      <c r="RF135" s="24"/>
      <c r="RG135" s="24"/>
      <c r="RH135" s="24"/>
      <c r="RI135" s="24"/>
      <c r="RJ135" s="24"/>
      <c r="RK135" s="24"/>
      <c r="RL135" s="24"/>
      <c r="RM135" s="24"/>
      <c r="RN135" s="24"/>
      <c r="RO135" s="24"/>
      <c r="RP135" s="24"/>
      <c r="RQ135" s="24"/>
      <c r="RR135" s="24"/>
      <c r="RS135" s="24"/>
      <c r="RT135" s="24"/>
      <c r="RU135" s="24"/>
      <c r="RV135" s="24"/>
      <c r="RW135" s="24"/>
      <c r="RX135" s="24"/>
      <c r="RY135" s="24"/>
      <c r="RZ135" s="24"/>
      <c r="SA135" s="24"/>
      <c r="SB135" s="24"/>
      <c r="SC135" s="24"/>
      <c r="SD135" s="24"/>
      <c r="SE135" s="24"/>
      <c r="SF135" s="24"/>
      <c r="SG135" s="24"/>
      <c r="SH135" s="24"/>
      <c r="SI135" s="24"/>
      <c r="SJ135" s="24"/>
      <c r="SK135" s="24"/>
      <c r="SL135" s="24"/>
      <c r="SM135" s="24"/>
      <c r="SN135" s="24"/>
      <c r="SO135" s="24"/>
      <c r="SP135" s="24"/>
      <c r="SQ135" s="24"/>
      <c r="SR135" s="24"/>
      <c r="SS135" s="24"/>
      <c r="ST135" s="24"/>
      <c r="SU135" s="24"/>
      <c r="SV135" s="24"/>
      <c r="SW135" s="24"/>
      <c r="SX135" s="24"/>
      <c r="SY135" s="24"/>
      <c r="SZ135" s="24"/>
      <c r="TA135" s="24"/>
      <c r="TB135" s="24"/>
      <c r="TC135" s="24"/>
      <c r="TD135" s="24"/>
      <c r="TE135" s="24"/>
      <c r="TF135" s="24"/>
      <c r="TG135" s="24"/>
      <c r="TH135" s="24"/>
      <c r="TI135" s="24"/>
      <c r="TJ135" s="24"/>
      <c r="TK135" s="24"/>
      <c r="TL135" s="24"/>
      <c r="TM135" s="24"/>
      <c r="TN135" s="24"/>
      <c r="TO135" s="24"/>
      <c r="TP135" s="24"/>
      <c r="TQ135" s="24"/>
      <c r="TR135" s="24"/>
      <c r="TS135" s="24"/>
      <c r="TT135" s="24"/>
      <c r="TU135" s="24"/>
      <c r="TV135" s="24"/>
      <c r="TW135" s="24"/>
      <c r="TX135" s="24"/>
      <c r="TY135" s="24"/>
      <c r="TZ135" s="24"/>
      <c r="UA135" s="24"/>
      <c r="UB135" s="24"/>
      <c r="UC135" s="24"/>
      <c r="UD135" s="24"/>
      <c r="UE135" s="24"/>
      <c r="UF135" s="24"/>
      <c r="UG135" s="24"/>
      <c r="UH135" s="24"/>
      <c r="UI135" s="24"/>
      <c r="UJ135" s="24"/>
      <c r="UK135" s="24"/>
      <c r="UL135" s="24"/>
      <c r="UM135" s="24"/>
      <c r="UN135" s="24"/>
      <c r="UO135" s="24"/>
      <c r="UP135" s="24"/>
      <c r="UQ135" s="24"/>
      <c r="UR135" s="24"/>
      <c r="US135" s="24"/>
      <c r="UT135" s="24"/>
      <c r="UU135" s="24"/>
      <c r="UV135" s="24"/>
      <c r="UW135" s="24"/>
      <c r="UX135" s="24"/>
      <c r="UY135" s="24"/>
      <c r="UZ135" s="24"/>
      <c r="VA135" s="24"/>
      <c r="VB135" s="24"/>
      <c r="VC135" s="24"/>
      <c r="VD135" s="24"/>
      <c r="VE135" s="24"/>
      <c r="VF135" s="24"/>
      <c r="VG135" s="24"/>
      <c r="VH135" s="24"/>
      <c r="VI135" s="24"/>
      <c r="VJ135" s="24"/>
      <c r="VK135" s="24"/>
      <c r="VL135" s="24"/>
      <c r="VM135" s="24"/>
      <c r="VN135" s="24"/>
      <c r="VO135" s="24"/>
      <c r="VP135" s="24"/>
      <c r="VQ135" s="24"/>
      <c r="VR135" s="24"/>
      <c r="VS135" s="24"/>
      <c r="VT135" s="24"/>
      <c r="VU135" s="24"/>
      <c r="VV135" s="24"/>
      <c r="VW135" s="24"/>
      <c r="VX135" s="24"/>
      <c r="VY135" s="24"/>
      <c r="VZ135" s="24"/>
      <c r="WA135" s="24"/>
      <c r="WB135" s="24"/>
      <c r="WC135" s="24"/>
      <c r="WD135" s="24"/>
      <c r="WE135" s="24"/>
      <c r="WF135" s="24"/>
      <c r="WG135" s="24"/>
      <c r="WH135" s="24"/>
      <c r="WI135" s="24"/>
      <c r="WJ135" s="24"/>
      <c r="WK135" s="24"/>
      <c r="WL135" s="24"/>
      <c r="WM135" s="24"/>
      <c r="WN135" s="24"/>
      <c r="WO135" s="24"/>
      <c r="WP135" s="24"/>
      <c r="WQ135" s="24"/>
      <c r="WR135" s="24"/>
      <c r="WS135" s="24"/>
      <c r="WT135" s="24"/>
      <c r="WU135" s="24"/>
      <c r="WV135" s="24"/>
      <c r="WW135" s="24"/>
      <c r="WX135" s="24"/>
      <c r="WY135" s="24"/>
      <c r="WZ135" s="24"/>
      <c r="XA135" s="24"/>
      <c r="XB135" s="24"/>
      <c r="XC135" s="24"/>
      <c r="XD135" s="24"/>
      <c r="XE135" s="24"/>
      <c r="XF135" s="24"/>
      <c r="XG135" s="24"/>
      <c r="XH135" s="24"/>
      <c r="XI135" s="24"/>
      <c r="XJ135" s="24"/>
      <c r="XK135" s="24"/>
      <c r="XL135" s="24"/>
      <c r="XM135" s="24"/>
      <c r="XN135" s="24"/>
      <c r="XO135" s="24"/>
      <c r="XP135" s="24"/>
      <c r="XQ135" s="24"/>
      <c r="XR135" s="24"/>
      <c r="XS135" s="24"/>
      <c r="XT135" s="24"/>
      <c r="XU135" s="24"/>
      <c r="XV135" s="24"/>
      <c r="XW135" s="24"/>
      <c r="XX135" s="24"/>
      <c r="XY135" s="24"/>
      <c r="XZ135" s="24"/>
      <c r="YA135" s="24"/>
      <c r="YB135" s="24"/>
      <c r="YC135" s="24"/>
      <c r="YD135" s="24"/>
      <c r="YE135" s="24"/>
      <c r="YF135" s="24"/>
      <c r="YG135" s="24"/>
      <c r="YH135" s="24"/>
      <c r="YI135" s="24"/>
      <c r="YJ135" s="24"/>
      <c r="YK135" s="24"/>
      <c r="YL135" s="24"/>
      <c r="YM135" s="24"/>
      <c r="YN135" s="24"/>
      <c r="YO135" s="24"/>
      <c r="YP135" s="24"/>
      <c r="YQ135" s="24"/>
      <c r="YR135" s="24"/>
      <c r="YS135" s="24"/>
      <c r="YT135" s="24"/>
      <c r="YU135" s="24"/>
      <c r="YV135" s="24"/>
      <c r="YW135" s="24"/>
      <c r="YX135" s="24"/>
      <c r="YY135" s="24"/>
      <c r="YZ135" s="24"/>
      <c r="ZA135" s="24"/>
      <c r="ZB135" s="24"/>
      <c r="ZC135" s="24"/>
      <c r="ZD135" s="24"/>
      <c r="ZE135" s="24"/>
      <c r="ZF135" s="24"/>
      <c r="ZG135" s="24"/>
      <c r="ZH135" s="24"/>
      <c r="ZI135" s="24"/>
      <c r="ZJ135" s="24"/>
      <c r="ZK135" s="24"/>
      <c r="ZL135" s="24"/>
      <c r="ZM135" s="24"/>
      <c r="ZN135" s="24"/>
      <c r="ZO135" s="24"/>
      <c r="ZP135" s="24"/>
      <c r="ZQ135" s="24"/>
      <c r="ZR135" s="24"/>
      <c r="ZS135" s="24"/>
      <c r="ZT135" s="24"/>
      <c r="ZU135" s="24"/>
      <c r="ZV135" s="24"/>
      <c r="ZW135" s="24"/>
      <c r="ZX135" s="24"/>
      <c r="ZY135" s="24"/>
      <c r="ZZ135" s="24"/>
      <c r="AAA135" s="24"/>
      <c r="AAB135" s="24"/>
      <c r="AAC135" s="24"/>
      <c r="AAD135" s="24"/>
      <c r="AAE135" s="24"/>
      <c r="AAF135" s="24"/>
      <c r="AAG135" s="24"/>
      <c r="AAH135" s="24"/>
      <c r="AAI135" s="24"/>
      <c r="AAJ135" s="24"/>
      <c r="AAK135" s="24"/>
      <c r="AAL135" s="24"/>
      <c r="AAM135" s="24"/>
      <c r="AAN135" s="24"/>
      <c r="AAO135" s="24"/>
      <c r="AAP135" s="24"/>
      <c r="AAQ135" s="24"/>
      <c r="AAR135" s="24"/>
      <c r="AAS135" s="24"/>
      <c r="AAT135" s="24"/>
      <c r="AAU135" s="24"/>
      <c r="AAV135" s="24"/>
      <c r="AAW135" s="24"/>
      <c r="AAX135" s="24"/>
      <c r="AAY135" s="24"/>
      <c r="AAZ135" s="24"/>
      <c r="ABA135" s="24"/>
      <c r="ABB135" s="24"/>
      <c r="ABC135" s="24"/>
      <c r="ABD135" s="24"/>
      <c r="ABE135" s="24"/>
      <c r="ABF135" s="24"/>
      <c r="ABG135" s="24"/>
      <c r="ABH135" s="24"/>
      <c r="ABI135" s="24"/>
      <c r="ABJ135" s="24"/>
      <c r="ABK135" s="24"/>
      <c r="ABL135" s="24"/>
      <c r="ABM135" s="24"/>
      <c r="ABN135" s="24"/>
      <c r="ABO135" s="24"/>
      <c r="ABP135" s="24"/>
      <c r="ABQ135" s="24"/>
      <c r="ABR135" s="24"/>
      <c r="ABS135" s="24"/>
      <c r="ABT135" s="24"/>
      <c r="ABU135" s="24"/>
      <c r="ABV135" s="24"/>
      <c r="ABW135" s="24"/>
      <c r="ABX135" s="24"/>
      <c r="ABY135" s="24"/>
      <c r="ABZ135" s="24"/>
      <c r="ACA135" s="24"/>
      <c r="ACB135" s="24"/>
      <c r="ACC135" s="24"/>
      <c r="ACD135" s="24"/>
      <c r="ACE135" s="24"/>
      <c r="ACF135" s="24"/>
      <c r="ACG135" s="24"/>
      <c r="ACH135" s="24"/>
      <c r="ACI135" s="24"/>
      <c r="ACJ135" s="24"/>
      <c r="ACK135" s="24"/>
      <c r="ACL135" s="24"/>
      <c r="ACM135" s="24"/>
      <c r="ACN135" s="24"/>
      <c r="ACO135" s="24"/>
      <c r="ACP135" s="24"/>
      <c r="ACQ135" s="24"/>
      <c r="ACR135" s="24"/>
      <c r="ACS135" s="24"/>
      <c r="ACT135" s="24"/>
      <c r="ACU135" s="24"/>
      <c r="ACV135" s="24"/>
      <c r="ACW135" s="24"/>
      <c r="ACX135" s="24"/>
      <c r="ACY135" s="24"/>
      <c r="ACZ135" s="24"/>
      <c r="ADA135" s="24"/>
      <c r="ADB135" s="24"/>
      <c r="ADC135" s="24"/>
      <c r="ADD135" s="24"/>
      <c r="ADE135" s="24"/>
      <c r="ADF135" s="24"/>
      <c r="ADG135" s="24"/>
      <c r="ADH135" s="24"/>
      <c r="ADI135" s="24"/>
      <c r="ADJ135" s="24"/>
      <c r="ADK135" s="24"/>
      <c r="ADL135" s="24"/>
      <c r="ADM135" s="24"/>
      <c r="ADN135" s="24"/>
      <c r="ADO135" s="24"/>
      <c r="ADP135" s="24"/>
      <c r="ADQ135" s="24"/>
      <c r="ADR135" s="24"/>
      <c r="ADS135" s="24"/>
      <c r="ADT135" s="24"/>
      <c r="ADU135" s="24"/>
      <c r="ADV135" s="24"/>
      <c r="ADW135" s="24"/>
      <c r="ADX135" s="24"/>
      <c r="ADY135" s="24"/>
      <c r="ADZ135" s="24"/>
      <c r="AEA135" s="24"/>
      <c r="AEB135" s="24"/>
      <c r="AEC135" s="24"/>
      <c r="AED135" s="24"/>
      <c r="AEE135" s="24"/>
      <c r="AEF135" s="24"/>
      <c r="AEG135" s="24"/>
      <c r="AEH135" s="24"/>
      <c r="AEI135" s="24"/>
      <c r="AEJ135" s="24"/>
      <c r="AEK135" s="24"/>
      <c r="AEL135" s="24"/>
      <c r="AEM135" s="24"/>
      <c r="AEN135" s="24"/>
      <c r="AEO135" s="24"/>
      <c r="AEP135" s="24"/>
      <c r="AEQ135" s="24"/>
      <c r="AER135" s="24"/>
      <c r="AES135" s="24"/>
      <c r="AET135" s="24"/>
      <c r="AEU135" s="24"/>
      <c r="AEV135" s="24"/>
      <c r="AEW135" s="24"/>
      <c r="AEX135" s="24"/>
      <c r="AEY135" s="24"/>
      <c r="AEZ135" s="24"/>
      <c r="AFA135" s="24"/>
      <c r="AFB135" s="24"/>
      <c r="AFC135" s="24"/>
      <c r="AFD135" s="24"/>
      <c r="AFE135" s="24"/>
      <c r="AFF135" s="24"/>
      <c r="AFG135" s="24"/>
      <c r="AFH135" s="24"/>
      <c r="AFI135" s="24"/>
      <c r="AFJ135" s="24"/>
      <c r="AFK135" s="24"/>
      <c r="AFL135" s="24"/>
      <c r="AFM135" s="24"/>
      <c r="AFN135" s="24"/>
      <c r="AFO135" s="24"/>
      <c r="AFP135" s="24"/>
      <c r="AFQ135" s="24"/>
      <c r="AFR135" s="24"/>
      <c r="AFS135" s="24"/>
      <c r="AFT135" s="24"/>
      <c r="AFU135" s="24"/>
      <c r="AFV135" s="24"/>
      <c r="AFW135" s="24"/>
      <c r="AFX135" s="24"/>
      <c r="AFY135" s="24"/>
      <c r="AFZ135" s="24"/>
      <c r="AGA135" s="24"/>
      <c r="AGB135" s="24"/>
      <c r="AGC135" s="24"/>
      <c r="AGD135" s="24"/>
      <c r="AGE135" s="24"/>
      <c r="AGF135" s="24"/>
      <c r="AGG135" s="24"/>
      <c r="AGH135" s="24"/>
      <c r="AGI135" s="24"/>
      <c r="AGJ135" s="24"/>
      <c r="AGK135" s="24"/>
      <c r="AGL135" s="24"/>
      <c r="AGM135" s="24"/>
      <c r="AGN135" s="24"/>
      <c r="AGO135" s="24"/>
      <c r="AGP135" s="24"/>
      <c r="AGQ135" s="24"/>
      <c r="AGR135" s="24"/>
      <c r="AGS135" s="24"/>
      <c r="AGT135" s="24"/>
      <c r="AGU135" s="24"/>
      <c r="AGV135" s="24"/>
      <c r="AGW135" s="24"/>
      <c r="AGX135" s="24"/>
      <c r="AGY135" s="24"/>
      <c r="AGZ135" s="24"/>
      <c r="AHA135" s="24"/>
      <c r="AHB135" s="24"/>
      <c r="AHC135" s="24"/>
      <c r="AHD135" s="24"/>
      <c r="AHE135" s="24"/>
      <c r="AHF135" s="24"/>
      <c r="AHG135" s="24"/>
      <c r="AHH135" s="24"/>
      <c r="AHI135" s="24"/>
      <c r="AHJ135" s="24"/>
      <c r="AHK135" s="24"/>
      <c r="AHL135" s="24"/>
      <c r="AHM135" s="24"/>
      <c r="AHN135" s="24"/>
      <c r="AHO135" s="24"/>
      <c r="AHP135" s="24"/>
      <c r="AHQ135" s="24"/>
      <c r="AHR135" s="24"/>
      <c r="AHS135" s="24"/>
      <c r="AHT135" s="24"/>
      <c r="AHU135" s="24"/>
      <c r="AHV135" s="24"/>
      <c r="AHW135" s="24"/>
      <c r="AHX135" s="24"/>
      <c r="AHY135" s="24"/>
      <c r="AHZ135" s="24"/>
      <c r="AIA135" s="24"/>
      <c r="AIB135" s="24"/>
      <c r="AIC135" s="24"/>
      <c r="AID135" s="24"/>
      <c r="AIE135" s="24"/>
      <c r="AIF135" s="24"/>
      <c r="AIG135" s="24"/>
      <c r="AIH135" s="24"/>
      <c r="AII135" s="24"/>
      <c r="AIJ135" s="24"/>
      <c r="AIK135" s="24"/>
      <c r="AIL135" s="24"/>
      <c r="AIM135" s="24"/>
      <c r="AIN135" s="24"/>
      <c r="AIO135" s="24"/>
      <c r="AIP135" s="24"/>
      <c r="AIQ135" s="24"/>
      <c r="AIR135" s="24"/>
      <c r="AIS135" s="24"/>
      <c r="AIT135" s="24"/>
      <c r="AIU135" s="24"/>
      <c r="AIV135" s="24"/>
      <c r="AIW135" s="24"/>
      <c r="AIX135" s="24"/>
      <c r="AIY135" s="24"/>
      <c r="AIZ135" s="24"/>
      <c r="AJA135" s="24"/>
      <c r="AJB135" s="24"/>
      <c r="AJC135" s="24"/>
      <c r="AJD135" s="24"/>
      <c r="AJE135" s="24"/>
      <c r="AJF135" s="24"/>
      <c r="AJG135" s="24"/>
      <c r="AJH135" s="24"/>
      <c r="AJI135" s="24"/>
      <c r="AJJ135" s="24"/>
      <c r="AJK135" s="24"/>
      <c r="AJL135" s="24"/>
      <c r="AJM135" s="24"/>
      <c r="AJN135" s="24"/>
      <c r="AJO135" s="24"/>
      <c r="AJP135" s="24"/>
      <c r="AJQ135" s="24"/>
      <c r="AJR135" s="24"/>
      <c r="AJS135" s="24"/>
      <c r="AJT135" s="24"/>
      <c r="AJU135" s="24"/>
      <c r="AJV135" s="24"/>
      <c r="AJW135" s="24"/>
      <c r="AJX135" s="24"/>
      <c r="AJY135" s="24"/>
      <c r="AJZ135" s="24"/>
      <c r="AKA135" s="24"/>
      <c r="AKB135" s="24"/>
      <c r="AKC135" s="24"/>
      <c r="AKD135" s="24"/>
      <c r="AKE135" s="24"/>
      <c r="AKF135" s="24"/>
      <c r="AKG135" s="24"/>
      <c r="AKH135" s="24"/>
      <c r="AKI135" s="24"/>
      <c r="AKJ135" s="24"/>
      <c r="AKK135" s="24"/>
      <c r="AKL135" s="24"/>
      <c r="AKM135" s="24"/>
      <c r="AKN135" s="24"/>
      <c r="AKO135" s="24"/>
      <c r="AKP135" s="24"/>
      <c r="AKQ135" s="24"/>
      <c r="AKR135" s="24"/>
      <c r="AKS135" s="24"/>
      <c r="AKT135" s="24"/>
      <c r="AKU135" s="24"/>
      <c r="AKV135" s="24"/>
      <c r="AKW135" s="24"/>
      <c r="AKX135" s="24"/>
      <c r="AKY135" s="24"/>
      <c r="AKZ135" s="24"/>
      <c r="ALA135" s="24"/>
      <c r="ALB135" s="24"/>
      <c r="ALC135" s="24"/>
      <c r="ALD135" s="24"/>
      <c r="ALE135" s="24"/>
      <c r="ALF135" s="24"/>
      <c r="ALG135" s="24"/>
      <c r="ALH135" s="24"/>
      <c r="ALI135" s="24"/>
      <c r="ALJ135" s="24"/>
      <c r="ALK135" s="24"/>
      <c r="ALL135" s="24"/>
      <c r="ALM135" s="24"/>
      <c r="ALN135" s="24"/>
      <c r="ALO135" s="24"/>
      <c r="ALP135" s="24"/>
      <c r="ALQ135" s="24"/>
      <c r="ALR135" s="24"/>
      <c r="ALS135" s="24"/>
      <c r="ALT135" s="24"/>
      <c r="ALU135" s="24"/>
      <c r="ALV135" s="24"/>
      <c r="ALW135" s="24"/>
      <c r="ALX135" s="24"/>
      <c r="ALY135" s="24"/>
      <c r="ALZ135" s="24"/>
      <c r="AMA135" s="24"/>
      <c r="AMB135" s="24"/>
      <c r="AMC135" s="24"/>
    </row>
    <row r="136" spans="1:1017" s="61" customFormat="1">
      <c r="A136" s="132" t="s">
        <v>361</v>
      </c>
      <c r="B136" s="133" t="s">
        <v>362</v>
      </c>
      <c r="C136" s="134" t="s">
        <v>363</v>
      </c>
      <c r="D136" s="133" t="s">
        <v>46</v>
      </c>
      <c r="E136" s="62" t="s">
        <v>116</v>
      </c>
      <c r="F136" s="112">
        <v>3</v>
      </c>
      <c r="G136" s="60">
        <v>13.1</v>
      </c>
      <c r="H136" s="83">
        <f t="shared" si="57"/>
        <v>0.21229999999999999</v>
      </c>
      <c r="I136" s="60">
        <f t="shared" si="58"/>
        <v>15.88</v>
      </c>
      <c r="J136" s="60">
        <f t="shared" si="59"/>
        <v>39.299999999999997</v>
      </c>
      <c r="K136" s="60">
        <f t="shared" si="60"/>
        <v>47.64</v>
      </c>
      <c r="L136" s="58"/>
      <c r="M136" s="24"/>
      <c r="N136" s="24"/>
      <c r="O136" s="24"/>
      <c r="P136" s="24"/>
      <c r="Q136" s="24"/>
      <c r="R136" s="24"/>
      <c r="S136" s="24"/>
      <c r="T136" s="24"/>
      <c r="U136" s="24"/>
      <c r="V136" s="24"/>
      <c r="W136" s="24"/>
      <c r="X136" s="24"/>
      <c r="Y136" s="24"/>
      <c r="Z136" s="24"/>
      <c r="AA136" s="24"/>
      <c r="AB136" s="24"/>
      <c r="AC136" s="24"/>
      <c r="AD136" s="24"/>
      <c r="AE136" s="24"/>
      <c r="AF136" s="24"/>
      <c r="AG136" s="24"/>
      <c r="AH136" s="24"/>
      <c r="AI136" s="24"/>
      <c r="AJ136" s="24"/>
      <c r="AK136" s="24"/>
      <c r="AL136" s="24"/>
      <c r="AM136" s="24"/>
      <c r="AN136" s="24"/>
      <c r="AO136" s="24"/>
      <c r="AP136" s="24"/>
      <c r="AQ136" s="24"/>
      <c r="AR136" s="24"/>
      <c r="AS136" s="24"/>
      <c r="AT136" s="24"/>
      <c r="AU136" s="24"/>
      <c r="AV136" s="24"/>
      <c r="AW136" s="24"/>
      <c r="AX136" s="24"/>
      <c r="AY136" s="24"/>
      <c r="AZ136" s="24"/>
      <c r="BA136" s="24"/>
      <c r="BB136" s="24"/>
      <c r="BC136" s="24"/>
      <c r="BD136" s="24"/>
      <c r="BE136" s="24"/>
      <c r="BF136" s="24"/>
      <c r="BG136" s="24"/>
      <c r="BH136" s="24"/>
      <c r="BI136" s="24"/>
      <c r="BJ136" s="24"/>
      <c r="BK136" s="24"/>
      <c r="BL136" s="24"/>
      <c r="BM136" s="24"/>
      <c r="BN136" s="24"/>
      <c r="BO136" s="24"/>
      <c r="BP136" s="24"/>
      <c r="BQ136" s="24"/>
      <c r="BR136" s="24"/>
      <c r="BS136" s="24"/>
      <c r="BT136" s="24"/>
      <c r="BU136" s="24"/>
      <c r="BV136" s="24"/>
      <c r="BW136" s="24"/>
      <c r="BX136" s="24"/>
      <c r="BY136" s="24"/>
      <c r="BZ136" s="24"/>
      <c r="CA136" s="24"/>
      <c r="CB136" s="24"/>
      <c r="CC136" s="24"/>
      <c r="CD136" s="24"/>
      <c r="CE136" s="24"/>
      <c r="CF136" s="24"/>
      <c r="CG136" s="24"/>
      <c r="CH136" s="24"/>
      <c r="CI136" s="24"/>
      <c r="CJ136" s="24"/>
      <c r="CK136" s="24"/>
      <c r="CL136" s="24"/>
      <c r="CM136" s="24"/>
      <c r="CN136" s="24"/>
      <c r="CO136" s="24"/>
      <c r="CP136" s="24"/>
      <c r="CQ136" s="24"/>
      <c r="CR136" s="24"/>
      <c r="CS136" s="24"/>
      <c r="CT136" s="24"/>
      <c r="CU136" s="24"/>
      <c r="CV136" s="24"/>
      <c r="CW136" s="24"/>
      <c r="CX136" s="24"/>
      <c r="CY136" s="24"/>
      <c r="CZ136" s="24"/>
      <c r="DA136" s="24"/>
      <c r="DB136" s="24"/>
      <c r="DC136" s="24"/>
      <c r="DD136" s="24"/>
      <c r="DE136" s="24"/>
      <c r="DF136" s="24"/>
      <c r="DG136" s="24"/>
      <c r="DH136" s="24"/>
      <c r="DI136" s="24"/>
      <c r="DJ136" s="24"/>
      <c r="DK136" s="24"/>
      <c r="DL136" s="24"/>
      <c r="DM136" s="24"/>
      <c r="DN136" s="24"/>
      <c r="DO136" s="24"/>
      <c r="DP136" s="24"/>
      <c r="DQ136" s="24"/>
      <c r="DR136" s="24"/>
      <c r="DS136" s="24"/>
      <c r="DT136" s="24"/>
      <c r="DU136" s="24"/>
      <c r="DV136" s="24"/>
      <c r="DW136" s="24"/>
      <c r="DX136" s="24"/>
      <c r="DY136" s="24"/>
      <c r="DZ136" s="24"/>
      <c r="EA136" s="24"/>
      <c r="EB136" s="24"/>
      <c r="EC136" s="24"/>
      <c r="ED136" s="24"/>
      <c r="EE136" s="24"/>
      <c r="EF136" s="24"/>
      <c r="EG136" s="24"/>
      <c r="EH136" s="24"/>
      <c r="EI136" s="24"/>
      <c r="EJ136" s="24"/>
      <c r="EK136" s="24"/>
      <c r="EL136" s="24"/>
      <c r="EM136" s="24"/>
      <c r="EN136" s="24"/>
      <c r="EO136" s="24"/>
      <c r="EP136" s="24"/>
      <c r="EQ136" s="24"/>
      <c r="ER136" s="24"/>
      <c r="ES136" s="24"/>
      <c r="ET136" s="24"/>
      <c r="EU136" s="24"/>
      <c r="EV136" s="24"/>
      <c r="EW136" s="24"/>
      <c r="EX136" s="24"/>
      <c r="EY136" s="24"/>
      <c r="EZ136" s="24"/>
      <c r="FA136" s="24"/>
      <c r="FB136" s="24"/>
      <c r="FC136" s="24"/>
      <c r="FD136" s="24"/>
      <c r="FE136" s="24"/>
      <c r="FF136" s="24"/>
      <c r="FG136" s="24"/>
      <c r="FH136" s="24"/>
      <c r="FI136" s="24"/>
      <c r="FJ136" s="24"/>
      <c r="FK136" s="24"/>
      <c r="FL136" s="24"/>
      <c r="FM136" s="24"/>
      <c r="FN136" s="24"/>
      <c r="FO136" s="24"/>
      <c r="FP136" s="24"/>
      <c r="FQ136" s="24"/>
      <c r="FR136" s="24"/>
      <c r="FS136" s="24"/>
      <c r="FT136" s="24"/>
      <c r="FU136" s="24"/>
      <c r="FV136" s="24"/>
      <c r="FW136" s="24"/>
      <c r="FX136" s="24"/>
      <c r="FY136" s="24"/>
      <c r="FZ136" s="24"/>
      <c r="GA136" s="24"/>
      <c r="GB136" s="24"/>
      <c r="GC136" s="24"/>
      <c r="GD136" s="24"/>
      <c r="GE136" s="24"/>
      <c r="GF136" s="24"/>
      <c r="GG136" s="24"/>
      <c r="GH136" s="24"/>
      <c r="GI136" s="24"/>
      <c r="GJ136" s="24"/>
      <c r="GK136" s="24"/>
      <c r="GL136" s="24"/>
      <c r="GM136" s="24"/>
      <c r="GN136" s="24"/>
      <c r="GO136" s="24"/>
      <c r="GP136" s="24"/>
      <c r="GQ136" s="24"/>
      <c r="GR136" s="24"/>
      <c r="GS136" s="24"/>
      <c r="GT136" s="24"/>
      <c r="GU136" s="24"/>
      <c r="GV136" s="24"/>
      <c r="GW136" s="24"/>
      <c r="GX136" s="24"/>
      <c r="GY136" s="24"/>
      <c r="GZ136" s="24"/>
      <c r="HA136" s="24"/>
      <c r="HB136" s="24"/>
      <c r="HC136" s="24"/>
      <c r="HD136" s="24"/>
      <c r="HE136" s="24"/>
      <c r="HF136" s="24"/>
      <c r="HG136" s="24"/>
      <c r="HH136" s="24"/>
      <c r="HI136" s="24"/>
      <c r="HJ136" s="24"/>
      <c r="HK136" s="24"/>
      <c r="HL136" s="24"/>
      <c r="HM136" s="24"/>
      <c r="HN136" s="24"/>
      <c r="HO136" s="24"/>
      <c r="HP136" s="24"/>
      <c r="HQ136" s="24"/>
      <c r="HR136" s="24"/>
      <c r="HS136" s="24"/>
      <c r="HT136" s="24"/>
      <c r="HU136" s="24"/>
      <c r="HV136" s="24"/>
      <c r="HW136" s="24"/>
      <c r="HX136" s="24"/>
      <c r="HY136" s="24"/>
      <c r="HZ136" s="24"/>
      <c r="IA136" s="24"/>
      <c r="IB136" s="24"/>
      <c r="IC136" s="24"/>
      <c r="ID136" s="24"/>
      <c r="IE136" s="24"/>
      <c r="IF136" s="24"/>
      <c r="IG136" s="24"/>
      <c r="IH136" s="24"/>
      <c r="II136" s="24"/>
      <c r="IJ136" s="24"/>
      <c r="IK136" s="24"/>
      <c r="IL136" s="24"/>
      <c r="IM136" s="24"/>
      <c r="IN136" s="24"/>
      <c r="IO136" s="24"/>
      <c r="IP136" s="24"/>
      <c r="IQ136" s="24"/>
      <c r="IR136" s="24"/>
      <c r="IS136" s="24"/>
      <c r="IT136" s="24"/>
      <c r="IU136" s="24"/>
      <c r="IV136" s="24"/>
      <c r="IW136" s="24"/>
      <c r="IX136" s="24"/>
      <c r="IY136" s="24"/>
      <c r="IZ136" s="24"/>
      <c r="JA136" s="24"/>
      <c r="JB136" s="24"/>
      <c r="JC136" s="24"/>
      <c r="JD136" s="24"/>
      <c r="JE136" s="24"/>
      <c r="JF136" s="24"/>
      <c r="JG136" s="24"/>
      <c r="JH136" s="24"/>
      <c r="JI136" s="24"/>
      <c r="JJ136" s="24"/>
      <c r="JK136" s="24"/>
      <c r="JL136" s="24"/>
      <c r="JM136" s="24"/>
      <c r="JN136" s="24"/>
      <c r="JO136" s="24"/>
      <c r="JP136" s="24"/>
      <c r="JQ136" s="24"/>
      <c r="JR136" s="24"/>
      <c r="JS136" s="24"/>
      <c r="JT136" s="24"/>
      <c r="JU136" s="24"/>
      <c r="JV136" s="24"/>
      <c r="JW136" s="24"/>
      <c r="JX136" s="24"/>
      <c r="JY136" s="24"/>
      <c r="JZ136" s="24"/>
      <c r="KA136" s="24"/>
      <c r="KB136" s="24"/>
      <c r="KC136" s="24"/>
      <c r="KD136" s="24"/>
      <c r="KE136" s="24"/>
      <c r="KF136" s="24"/>
      <c r="KG136" s="24"/>
      <c r="KH136" s="24"/>
      <c r="KI136" s="24"/>
      <c r="KJ136" s="24"/>
      <c r="KK136" s="24"/>
      <c r="KL136" s="24"/>
      <c r="KM136" s="24"/>
      <c r="KN136" s="24"/>
      <c r="KO136" s="24"/>
      <c r="KP136" s="24"/>
      <c r="KQ136" s="24"/>
      <c r="KR136" s="24"/>
      <c r="KS136" s="24"/>
      <c r="KT136" s="24"/>
      <c r="KU136" s="24"/>
      <c r="KV136" s="24"/>
      <c r="KW136" s="24"/>
      <c r="KX136" s="24"/>
      <c r="KY136" s="24"/>
      <c r="KZ136" s="24"/>
      <c r="LA136" s="24"/>
      <c r="LB136" s="24"/>
      <c r="LC136" s="24"/>
      <c r="LD136" s="24"/>
      <c r="LE136" s="24"/>
      <c r="LF136" s="24"/>
      <c r="LG136" s="24"/>
      <c r="LH136" s="24"/>
      <c r="LI136" s="24"/>
      <c r="LJ136" s="24"/>
      <c r="LK136" s="24"/>
      <c r="LL136" s="24"/>
      <c r="LM136" s="24"/>
      <c r="LN136" s="24"/>
      <c r="LO136" s="24"/>
      <c r="LP136" s="24"/>
      <c r="LQ136" s="24"/>
      <c r="LR136" s="24"/>
      <c r="LS136" s="24"/>
      <c r="LT136" s="24"/>
      <c r="LU136" s="24"/>
      <c r="LV136" s="24"/>
      <c r="LW136" s="24"/>
      <c r="LX136" s="24"/>
      <c r="LY136" s="24"/>
      <c r="LZ136" s="24"/>
      <c r="MA136" s="24"/>
      <c r="MB136" s="24"/>
      <c r="MC136" s="24"/>
      <c r="MD136" s="24"/>
      <c r="ME136" s="24"/>
      <c r="MF136" s="24"/>
      <c r="MG136" s="24"/>
      <c r="MH136" s="24"/>
      <c r="MI136" s="24"/>
      <c r="MJ136" s="24"/>
      <c r="MK136" s="24"/>
      <c r="ML136" s="24"/>
      <c r="MM136" s="24"/>
      <c r="MN136" s="24"/>
      <c r="MO136" s="24"/>
      <c r="MP136" s="24"/>
      <c r="MQ136" s="24"/>
      <c r="MR136" s="24"/>
      <c r="MS136" s="24"/>
      <c r="MT136" s="24"/>
      <c r="MU136" s="24"/>
      <c r="MV136" s="24"/>
      <c r="MW136" s="24"/>
      <c r="MX136" s="24"/>
      <c r="MY136" s="24"/>
      <c r="MZ136" s="24"/>
      <c r="NA136" s="24"/>
      <c r="NB136" s="24"/>
      <c r="NC136" s="24"/>
      <c r="ND136" s="24"/>
      <c r="NE136" s="24"/>
      <c r="NF136" s="24"/>
      <c r="NG136" s="24"/>
      <c r="NH136" s="24"/>
      <c r="NI136" s="24"/>
      <c r="NJ136" s="24"/>
      <c r="NK136" s="24"/>
      <c r="NL136" s="24"/>
      <c r="NM136" s="24"/>
      <c r="NN136" s="24"/>
      <c r="NO136" s="24"/>
      <c r="NP136" s="24"/>
      <c r="NQ136" s="24"/>
      <c r="NR136" s="24"/>
      <c r="NS136" s="24"/>
      <c r="NT136" s="24"/>
      <c r="NU136" s="24"/>
      <c r="NV136" s="24"/>
      <c r="NW136" s="24"/>
      <c r="NX136" s="24"/>
      <c r="NY136" s="24"/>
      <c r="NZ136" s="24"/>
      <c r="OA136" s="24"/>
      <c r="OB136" s="24"/>
      <c r="OC136" s="24"/>
      <c r="OD136" s="24"/>
      <c r="OE136" s="24"/>
      <c r="OF136" s="24"/>
      <c r="OG136" s="24"/>
      <c r="OH136" s="24"/>
      <c r="OI136" s="24"/>
      <c r="OJ136" s="24"/>
      <c r="OK136" s="24"/>
      <c r="OL136" s="24"/>
      <c r="OM136" s="24"/>
      <c r="ON136" s="24"/>
      <c r="OO136" s="24"/>
      <c r="OP136" s="24"/>
      <c r="OQ136" s="24"/>
      <c r="OR136" s="24"/>
      <c r="OS136" s="24"/>
      <c r="OT136" s="24"/>
      <c r="OU136" s="24"/>
      <c r="OV136" s="24"/>
      <c r="OW136" s="24"/>
      <c r="OX136" s="24"/>
      <c r="OY136" s="24"/>
      <c r="OZ136" s="24"/>
      <c r="PA136" s="24"/>
      <c r="PB136" s="24"/>
      <c r="PC136" s="24"/>
      <c r="PD136" s="24"/>
      <c r="PE136" s="24"/>
      <c r="PF136" s="24"/>
      <c r="PG136" s="24"/>
      <c r="PH136" s="24"/>
      <c r="PI136" s="24"/>
      <c r="PJ136" s="24"/>
      <c r="PK136" s="24"/>
      <c r="PL136" s="24"/>
      <c r="PM136" s="24"/>
      <c r="PN136" s="24"/>
      <c r="PO136" s="24"/>
      <c r="PP136" s="24"/>
      <c r="PQ136" s="24"/>
      <c r="PR136" s="24"/>
      <c r="PS136" s="24"/>
      <c r="PT136" s="24"/>
      <c r="PU136" s="24"/>
      <c r="PV136" s="24"/>
      <c r="PW136" s="24"/>
      <c r="PX136" s="24"/>
      <c r="PY136" s="24"/>
      <c r="PZ136" s="24"/>
      <c r="QA136" s="24"/>
      <c r="QB136" s="24"/>
      <c r="QC136" s="24"/>
      <c r="QD136" s="24"/>
      <c r="QE136" s="24"/>
      <c r="QF136" s="24"/>
      <c r="QG136" s="24"/>
      <c r="QH136" s="24"/>
      <c r="QI136" s="24"/>
      <c r="QJ136" s="24"/>
      <c r="QK136" s="24"/>
      <c r="QL136" s="24"/>
      <c r="QM136" s="24"/>
      <c r="QN136" s="24"/>
      <c r="QO136" s="24"/>
      <c r="QP136" s="24"/>
      <c r="QQ136" s="24"/>
      <c r="QR136" s="24"/>
      <c r="QS136" s="24"/>
      <c r="QT136" s="24"/>
      <c r="QU136" s="24"/>
      <c r="QV136" s="24"/>
      <c r="QW136" s="24"/>
      <c r="QX136" s="24"/>
      <c r="QY136" s="24"/>
      <c r="QZ136" s="24"/>
      <c r="RA136" s="24"/>
      <c r="RB136" s="24"/>
      <c r="RC136" s="24"/>
      <c r="RD136" s="24"/>
      <c r="RE136" s="24"/>
      <c r="RF136" s="24"/>
      <c r="RG136" s="24"/>
      <c r="RH136" s="24"/>
      <c r="RI136" s="24"/>
      <c r="RJ136" s="24"/>
      <c r="RK136" s="24"/>
      <c r="RL136" s="24"/>
      <c r="RM136" s="24"/>
      <c r="RN136" s="24"/>
      <c r="RO136" s="24"/>
      <c r="RP136" s="24"/>
      <c r="RQ136" s="24"/>
      <c r="RR136" s="24"/>
      <c r="RS136" s="24"/>
      <c r="RT136" s="24"/>
      <c r="RU136" s="24"/>
      <c r="RV136" s="24"/>
      <c r="RW136" s="24"/>
      <c r="RX136" s="24"/>
      <c r="RY136" s="24"/>
      <c r="RZ136" s="24"/>
      <c r="SA136" s="24"/>
      <c r="SB136" s="24"/>
      <c r="SC136" s="24"/>
      <c r="SD136" s="24"/>
      <c r="SE136" s="24"/>
      <c r="SF136" s="24"/>
      <c r="SG136" s="24"/>
      <c r="SH136" s="24"/>
      <c r="SI136" s="24"/>
      <c r="SJ136" s="24"/>
      <c r="SK136" s="24"/>
      <c r="SL136" s="24"/>
      <c r="SM136" s="24"/>
      <c r="SN136" s="24"/>
      <c r="SO136" s="24"/>
      <c r="SP136" s="24"/>
      <c r="SQ136" s="24"/>
      <c r="SR136" s="24"/>
      <c r="SS136" s="24"/>
      <c r="ST136" s="24"/>
      <c r="SU136" s="24"/>
      <c r="SV136" s="24"/>
      <c r="SW136" s="24"/>
      <c r="SX136" s="24"/>
      <c r="SY136" s="24"/>
      <c r="SZ136" s="24"/>
      <c r="TA136" s="24"/>
      <c r="TB136" s="24"/>
      <c r="TC136" s="24"/>
      <c r="TD136" s="24"/>
      <c r="TE136" s="24"/>
      <c r="TF136" s="24"/>
      <c r="TG136" s="24"/>
      <c r="TH136" s="24"/>
      <c r="TI136" s="24"/>
      <c r="TJ136" s="24"/>
      <c r="TK136" s="24"/>
      <c r="TL136" s="24"/>
      <c r="TM136" s="24"/>
      <c r="TN136" s="24"/>
      <c r="TO136" s="24"/>
      <c r="TP136" s="24"/>
      <c r="TQ136" s="24"/>
      <c r="TR136" s="24"/>
      <c r="TS136" s="24"/>
      <c r="TT136" s="24"/>
      <c r="TU136" s="24"/>
      <c r="TV136" s="24"/>
      <c r="TW136" s="24"/>
      <c r="TX136" s="24"/>
      <c r="TY136" s="24"/>
      <c r="TZ136" s="24"/>
      <c r="UA136" s="24"/>
      <c r="UB136" s="24"/>
      <c r="UC136" s="24"/>
      <c r="UD136" s="24"/>
      <c r="UE136" s="24"/>
      <c r="UF136" s="24"/>
      <c r="UG136" s="24"/>
      <c r="UH136" s="24"/>
      <c r="UI136" s="24"/>
      <c r="UJ136" s="24"/>
      <c r="UK136" s="24"/>
      <c r="UL136" s="24"/>
      <c r="UM136" s="24"/>
      <c r="UN136" s="24"/>
      <c r="UO136" s="24"/>
      <c r="UP136" s="24"/>
      <c r="UQ136" s="24"/>
      <c r="UR136" s="24"/>
      <c r="US136" s="24"/>
      <c r="UT136" s="24"/>
      <c r="UU136" s="24"/>
      <c r="UV136" s="24"/>
      <c r="UW136" s="24"/>
      <c r="UX136" s="24"/>
      <c r="UY136" s="24"/>
      <c r="UZ136" s="24"/>
      <c r="VA136" s="24"/>
      <c r="VB136" s="24"/>
      <c r="VC136" s="24"/>
      <c r="VD136" s="24"/>
      <c r="VE136" s="24"/>
      <c r="VF136" s="24"/>
      <c r="VG136" s="24"/>
      <c r="VH136" s="24"/>
      <c r="VI136" s="24"/>
      <c r="VJ136" s="24"/>
      <c r="VK136" s="24"/>
      <c r="VL136" s="24"/>
      <c r="VM136" s="24"/>
      <c r="VN136" s="24"/>
      <c r="VO136" s="24"/>
      <c r="VP136" s="24"/>
      <c r="VQ136" s="24"/>
      <c r="VR136" s="24"/>
      <c r="VS136" s="24"/>
      <c r="VT136" s="24"/>
      <c r="VU136" s="24"/>
      <c r="VV136" s="24"/>
      <c r="VW136" s="24"/>
      <c r="VX136" s="24"/>
      <c r="VY136" s="24"/>
      <c r="VZ136" s="24"/>
      <c r="WA136" s="24"/>
      <c r="WB136" s="24"/>
      <c r="WC136" s="24"/>
      <c r="WD136" s="24"/>
      <c r="WE136" s="24"/>
      <c r="WF136" s="24"/>
      <c r="WG136" s="24"/>
      <c r="WH136" s="24"/>
      <c r="WI136" s="24"/>
      <c r="WJ136" s="24"/>
      <c r="WK136" s="24"/>
      <c r="WL136" s="24"/>
      <c r="WM136" s="24"/>
      <c r="WN136" s="24"/>
      <c r="WO136" s="24"/>
      <c r="WP136" s="24"/>
      <c r="WQ136" s="24"/>
      <c r="WR136" s="24"/>
      <c r="WS136" s="24"/>
      <c r="WT136" s="24"/>
      <c r="WU136" s="24"/>
      <c r="WV136" s="24"/>
      <c r="WW136" s="24"/>
      <c r="WX136" s="24"/>
      <c r="WY136" s="24"/>
      <c r="WZ136" s="24"/>
      <c r="XA136" s="24"/>
      <c r="XB136" s="24"/>
      <c r="XC136" s="24"/>
      <c r="XD136" s="24"/>
      <c r="XE136" s="24"/>
      <c r="XF136" s="24"/>
      <c r="XG136" s="24"/>
      <c r="XH136" s="24"/>
      <c r="XI136" s="24"/>
      <c r="XJ136" s="24"/>
      <c r="XK136" s="24"/>
      <c r="XL136" s="24"/>
      <c r="XM136" s="24"/>
      <c r="XN136" s="24"/>
      <c r="XO136" s="24"/>
      <c r="XP136" s="24"/>
      <c r="XQ136" s="24"/>
      <c r="XR136" s="24"/>
      <c r="XS136" s="24"/>
      <c r="XT136" s="24"/>
      <c r="XU136" s="24"/>
      <c r="XV136" s="24"/>
      <c r="XW136" s="24"/>
      <c r="XX136" s="24"/>
      <c r="XY136" s="24"/>
      <c r="XZ136" s="24"/>
      <c r="YA136" s="24"/>
      <c r="YB136" s="24"/>
      <c r="YC136" s="24"/>
      <c r="YD136" s="24"/>
      <c r="YE136" s="24"/>
      <c r="YF136" s="24"/>
      <c r="YG136" s="24"/>
      <c r="YH136" s="24"/>
      <c r="YI136" s="24"/>
      <c r="YJ136" s="24"/>
      <c r="YK136" s="24"/>
      <c r="YL136" s="24"/>
      <c r="YM136" s="24"/>
      <c r="YN136" s="24"/>
      <c r="YO136" s="24"/>
      <c r="YP136" s="24"/>
      <c r="YQ136" s="24"/>
      <c r="YR136" s="24"/>
      <c r="YS136" s="24"/>
      <c r="YT136" s="24"/>
      <c r="YU136" s="24"/>
      <c r="YV136" s="24"/>
      <c r="YW136" s="24"/>
      <c r="YX136" s="24"/>
      <c r="YY136" s="24"/>
      <c r="YZ136" s="24"/>
      <c r="ZA136" s="24"/>
      <c r="ZB136" s="24"/>
      <c r="ZC136" s="24"/>
      <c r="ZD136" s="24"/>
      <c r="ZE136" s="24"/>
      <c r="ZF136" s="24"/>
      <c r="ZG136" s="24"/>
      <c r="ZH136" s="24"/>
      <c r="ZI136" s="24"/>
      <c r="ZJ136" s="24"/>
      <c r="ZK136" s="24"/>
      <c r="ZL136" s="24"/>
      <c r="ZM136" s="24"/>
      <c r="ZN136" s="24"/>
      <c r="ZO136" s="24"/>
      <c r="ZP136" s="24"/>
      <c r="ZQ136" s="24"/>
      <c r="ZR136" s="24"/>
      <c r="ZS136" s="24"/>
      <c r="ZT136" s="24"/>
      <c r="ZU136" s="24"/>
      <c r="ZV136" s="24"/>
      <c r="ZW136" s="24"/>
      <c r="ZX136" s="24"/>
      <c r="ZY136" s="24"/>
      <c r="ZZ136" s="24"/>
      <c r="AAA136" s="24"/>
      <c r="AAB136" s="24"/>
      <c r="AAC136" s="24"/>
      <c r="AAD136" s="24"/>
      <c r="AAE136" s="24"/>
      <c r="AAF136" s="24"/>
      <c r="AAG136" s="24"/>
      <c r="AAH136" s="24"/>
      <c r="AAI136" s="24"/>
      <c r="AAJ136" s="24"/>
      <c r="AAK136" s="24"/>
      <c r="AAL136" s="24"/>
      <c r="AAM136" s="24"/>
      <c r="AAN136" s="24"/>
      <c r="AAO136" s="24"/>
      <c r="AAP136" s="24"/>
      <c r="AAQ136" s="24"/>
      <c r="AAR136" s="24"/>
      <c r="AAS136" s="24"/>
      <c r="AAT136" s="24"/>
      <c r="AAU136" s="24"/>
      <c r="AAV136" s="24"/>
      <c r="AAW136" s="24"/>
      <c r="AAX136" s="24"/>
      <c r="AAY136" s="24"/>
      <c r="AAZ136" s="24"/>
      <c r="ABA136" s="24"/>
      <c r="ABB136" s="24"/>
      <c r="ABC136" s="24"/>
      <c r="ABD136" s="24"/>
      <c r="ABE136" s="24"/>
      <c r="ABF136" s="24"/>
      <c r="ABG136" s="24"/>
      <c r="ABH136" s="24"/>
      <c r="ABI136" s="24"/>
      <c r="ABJ136" s="24"/>
      <c r="ABK136" s="24"/>
      <c r="ABL136" s="24"/>
      <c r="ABM136" s="24"/>
      <c r="ABN136" s="24"/>
      <c r="ABO136" s="24"/>
      <c r="ABP136" s="24"/>
      <c r="ABQ136" s="24"/>
      <c r="ABR136" s="24"/>
      <c r="ABS136" s="24"/>
      <c r="ABT136" s="24"/>
      <c r="ABU136" s="24"/>
      <c r="ABV136" s="24"/>
      <c r="ABW136" s="24"/>
      <c r="ABX136" s="24"/>
      <c r="ABY136" s="24"/>
      <c r="ABZ136" s="24"/>
      <c r="ACA136" s="24"/>
      <c r="ACB136" s="24"/>
      <c r="ACC136" s="24"/>
      <c r="ACD136" s="24"/>
      <c r="ACE136" s="24"/>
      <c r="ACF136" s="24"/>
      <c r="ACG136" s="24"/>
      <c r="ACH136" s="24"/>
      <c r="ACI136" s="24"/>
      <c r="ACJ136" s="24"/>
      <c r="ACK136" s="24"/>
      <c r="ACL136" s="24"/>
      <c r="ACM136" s="24"/>
      <c r="ACN136" s="24"/>
      <c r="ACO136" s="24"/>
      <c r="ACP136" s="24"/>
      <c r="ACQ136" s="24"/>
      <c r="ACR136" s="24"/>
      <c r="ACS136" s="24"/>
      <c r="ACT136" s="24"/>
      <c r="ACU136" s="24"/>
      <c r="ACV136" s="24"/>
      <c r="ACW136" s="24"/>
      <c r="ACX136" s="24"/>
      <c r="ACY136" s="24"/>
      <c r="ACZ136" s="24"/>
      <c r="ADA136" s="24"/>
      <c r="ADB136" s="24"/>
      <c r="ADC136" s="24"/>
      <c r="ADD136" s="24"/>
      <c r="ADE136" s="24"/>
      <c r="ADF136" s="24"/>
      <c r="ADG136" s="24"/>
      <c r="ADH136" s="24"/>
      <c r="ADI136" s="24"/>
      <c r="ADJ136" s="24"/>
      <c r="ADK136" s="24"/>
      <c r="ADL136" s="24"/>
      <c r="ADM136" s="24"/>
      <c r="ADN136" s="24"/>
      <c r="ADO136" s="24"/>
      <c r="ADP136" s="24"/>
      <c r="ADQ136" s="24"/>
      <c r="ADR136" s="24"/>
      <c r="ADS136" s="24"/>
      <c r="ADT136" s="24"/>
      <c r="ADU136" s="24"/>
      <c r="ADV136" s="24"/>
      <c r="ADW136" s="24"/>
      <c r="ADX136" s="24"/>
      <c r="ADY136" s="24"/>
      <c r="ADZ136" s="24"/>
      <c r="AEA136" s="24"/>
      <c r="AEB136" s="24"/>
      <c r="AEC136" s="24"/>
      <c r="AED136" s="24"/>
      <c r="AEE136" s="24"/>
      <c r="AEF136" s="24"/>
      <c r="AEG136" s="24"/>
      <c r="AEH136" s="24"/>
      <c r="AEI136" s="24"/>
      <c r="AEJ136" s="24"/>
      <c r="AEK136" s="24"/>
      <c r="AEL136" s="24"/>
      <c r="AEM136" s="24"/>
      <c r="AEN136" s="24"/>
      <c r="AEO136" s="24"/>
      <c r="AEP136" s="24"/>
      <c r="AEQ136" s="24"/>
      <c r="AER136" s="24"/>
      <c r="AES136" s="24"/>
      <c r="AET136" s="24"/>
      <c r="AEU136" s="24"/>
      <c r="AEV136" s="24"/>
      <c r="AEW136" s="24"/>
      <c r="AEX136" s="24"/>
      <c r="AEY136" s="24"/>
      <c r="AEZ136" s="24"/>
      <c r="AFA136" s="24"/>
      <c r="AFB136" s="24"/>
      <c r="AFC136" s="24"/>
      <c r="AFD136" s="24"/>
      <c r="AFE136" s="24"/>
      <c r="AFF136" s="24"/>
      <c r="AFG136" s="24"/>
      <c r="AFH136" s="24"/>
      <c r="AFI136" s="24"/>
      <c r="AFJ136" s="24"/>
      <c r="AFK136" s="24"/>
      <c r="AFL136" s="24"/>
      <c r="AFM136" s="24"/>
      <c r="AFN136" s="24"/>
      <c r="AFO136" s="24"/>
      <c r="AFP136" s="24"/>
      <c r="AFQ136" s="24"/>
      <c r="AFR136" s="24"/>
      <c r="AFS136" s="24"/>
      <c r="AFT136" s="24"/>
      <c r="AFU136" s="24"/>
      <c r="AFV136" s="24"/>
      <c r="AFW136" s="24"/>
      <c r="AFX136" s="24"/>
      <c r="AFY136" s="24"/>
      <c r="AFZ136" s="24"/>
      <c r="AGA136" s="24"/>
      <c r="AGB136" s="24"/>
      <c r="AGC136" s="24"/>
      <c r="AGD136" s="24"/>
      <c r="AGE136" s="24"/>
      <c r="AGF136" s="24"/>
      <c r="AGG136" s="24"/>
      <c r="AGH136" s="24"/>
      <c r="AGI136" s="24"/>
      <c r="AGJ136" s="24"/>
      <c r="AGK136" s="24"/>
      <c r="AGL136" s="24"/>
      <c r="AGM136" s="24"/>
      <c r="AGN136" s="24"/>
      <c r="AGO136" s="24"/>
      <c r="AGP136" s="24"/>
      <c r="AGQ136" s="24"/>
      <c r="AGR136" s="24"/>
      <c r="AGS136" s="24"/>
      <c r="AGT136" s="24"/>
      <c r="AGU136" s="24"/>
      <c r="AGV136" s="24"/>
      <c r="AGW136" s="24"/>
      <c r="AGX136" s="24"/>
      <c r="AGY136" s="24"/>
      <c r="AGZ136" s="24"/>
      <c r="AHA136" s="24"/>
      <c r="AHB136" s="24"/>
      <c r="AHC136" s="24"/>
      <c r="AHD136" s="24"/>
      <c r="AHE136" s="24"/>
      <c r="AHF136" s="24"/>
      <c r="AHG136" s="24"/>
      <c r="AHH136" s="24"/>
      <c r="AHI136" s="24"/>
      <c r="AHJ136" s="24"/>
      <c r="AHK136" s="24"/>
      <c r="AHL136" s="24"/>
      <c r="AHM136" s="24"/>
      <c r="AHN136" s="24"/>
      <c r="AHO136" s="24"/>
      <c r="AHP136" s="24"/>
      <c r="AHQ136" s="24"/>
      <c r="AHR136" s="24"/>
      <c r="AHS136" s="24"/>
      <c r="AHT136" s="24"/>
      <c r="AHU136" s="24"/>
      <c r="AHV136" s="24"/>
      <c r="AHW136" s="24"/>
      <c r="AHX136" s="24"/>
      <c r="AHY136" s="24"/>
      <c r="AHZ136" s="24"/>
      <c r="AIA136" s="24"/>
      <c r="AIB136" s="24"/>
      <c r="AIC136" s="24"/>
      <c r="AID136" s="24"/>
      <c r="AIE136" s="24"/>
      <c r="AIF136" s="24"/>
      <c r="AIG136" s="24"/>
      <c r="AIH136" s="24"/>
      <c r="AII136" s="24"/>
      <c r="AIJ136" s="24"/>
      <c r="AIK136" s="24"/>
      <c r="AIL136" s="24"/>
      <c r="AIM136" s="24"/>
      <c r="AIN136" s="24"/>
      <c r="AIO136" s="24"/>
      <c r="AIP136" s="24"/>
      <c r="AIQ136" s="24"/>
      <c r="AIR136" s="24"/>
      <c r="AIS136" s="24"/>
      <c r="AIT136" s="24"/>
      <c r="AIU136" s="24"/>
      <c r="AIV136" s="24"/>
      <c r="AIW136" s="24"/>
      <c r="AIX136" s="24"/>
      <c r="AIY136" s="24"/>
      <c r="AIZ136" s="24"/>
      <c r="AJA136" s="24"/>
      <c r="AJB136" s="24"/>
      <c r="AJC136" s="24"/>
      <c r="AJD136" s="24"/>
      <c r="AJE136" s="24"/>
      <c r="AJF136" s="24"/>
      <c r="AJG136" s="24"/>
      <c r="AJH136" s="24"/>
      <c r="AJI136" s="24"/>
      <c r="AJJ136" s="24"/>
      <c r="AJK136" s="24"/>
      <c r="AJL136" s="24"/>
      <c r="AJM136" s="24"/>
      <c r="AJN136" s="24"/>
      <c r="AJO136" s="24"/>
      <c r="AJP136" s="24"/>
      <c r="AJQ136" s="24"/>
      <c r="AJR136" s="24"/>
      <c r="AJS136" s="24"/>
      <c r="AJT136" s="24"/>
      <c r="AJU136" s="24"/>
      <c r="AJV136" s="24"/>
      <c r="AJW136" s="24"/>
      <c r="AJX136" s="24"/>
      <c r="AJY136" s="24"/>
      <c r="AJZ136" s="24"/>
      <c r="AKA136" s="24"/>
      <c r="AKB136" s="24"/>
      <c r="AKC136" s="24"/>
      <c r="AKD136" s="24"/>
      <c r="AKE136" s="24"/>
      <c r="AKF136" s="24"/>
      <c r="AKG136" s="24"/>
      <c r="AKH136" s="24"/>
      <c r="AKI136" s="24"/>
      <c r="AKJ136" s="24"/>
      <c r="AKK136" s="24"/>
      <c r="AKL136" s="24"/>
      <c r="AKM136" s="24"/>
      <c r="AKN136" s="24"/>
      <c r="AKO136" s="24"/>
      <c r="AKP136" s="24"/>
      <c r="AKQ136" s="24"/>
      <c r="AKR136" s="24"/>
      <c r="AKS136" s="24"/>
      <c r="AKT136" s="24"/>
      <c r="AKU136" s="24"/>
      <c r="AKV136" s="24"/>
      <c r="AKW136" s="24"/>
      <c r="AKX136" s="24"/>
      <c r="AKY136" s="24"/>
      <c r="AKZ136" s="24"/>
      <c r="ALA136" s="24"/>
      <c r="ALB136" s="24"/>
      <c r="ALC136" s="24"/>
      <c r="ALD136" s="24"/>
      <c r="ALE136" s="24"/>
      <c r="ALF136" s="24"/>
      <c r="ALG136" s="24"/>
      <c r="ALH136" s="24"/>
      <c r="ALI136" s="24"/>
      <c r="ALJ136" s="24"/>
      <c r="ALK136" s="24"/>
      <c r="ALL136" s="24"/>
      <c r="ALM136" s="24"/>
      <c r="ALN136" s="24"/>
      <c r="ALO136" s="24"/>
      <c r="ALP136" s="24"/>
      <c r="ALQ136" s="24"/>
      <c r="ALR136" s="24"/>
      <c r="ALS136" s="24"/>
      <c r="ALT136" s="24"/>
      <c r="ALU136" s="24"/>
      <c r="ALV136" s="24"/>
      <c r="ALW136" s="24"/>
      <c r="ALX136" s="24"/>
      <c r="ALY136" s="24"/>
      <c r="ALZ136" s="24"/>
      <c r="AMA136" s="24"/>
      <c r="AMB136" s="24"/>
      <c r="AMC136" s="24"/>
    </row>
    <row r="137" spans="1:1017" s="61" customFormat="1">
      <c r="A137" s="132" t="s">
        <v>364</v>
      </c>
      <c r="B137" s="133" t="s">
        <v>365</v>
      </c>
      <c r="C137" s="134" t="s">
        <v>366</v>
      </c>
      <c r="D137" s="133" t="s">
        <v>46</v>
      </c>
      <c r="E137" s="62" t="s">
        <v>47</v>
      </c>
      <c r="F137" s="112">
        <v>4</v>
      </c>
      <c r="G137" s="60">
        <v>0.62</v>
      </c>
      <c r="H137" s="83">
        <f t="shared" si="57"/>
        <v>0.21229999999999999</v>
      </c>
      <c r="I137" s="60">
        <f t="shared" si="58"/>
        <v>0.75</v>
      </c>
      <c r="J137" s="60">
        <f t="shared" si="59"/>
        <v>2.48</v>
      </c>
      <c r="K137" s="60">
        <f t="shared" si="60"/>
        <v>3</v>
      </c>
      <c r="L137" s="58"/>
      <c r="M137" s="24"/>
      <c r="N137" s="24"/>
      <c r="O137" s="24"/>
      <c r="P137" s="24"/>
      <c r="Q137" s="24"/>
      <c r="R137" s="24"/>
      <c r="S137" s="24"/>
      <c r="T137" s="24"/>
      <c r="U137" s="24"/>
      <c r="V137" s="24"/>
      <c r="W137" s="24"/>
      <c r="X137" s="24"/>
      <c r="Y137" s="24"/>
      <c r="Z137" s="24"/>
      <c r="AA137" s="24"/>
      <c r="AB137" s="24"/>
      <c r="AC137" s="24"/>
      <c r="AD137" s="24"/>
      <c r="AE137" s="24"/>
      <c r="AF137" s="24"/>
      <c r="AG137" s="24"/>
      <c r="AH137" s="24"/>
      <c r="AI137" s="24"/>
      <c r="AJ137" s="24"/>
      <c r="AK137" s="24"/>
      <c r="AL137" s="24"/>
      <c r="AM137" s="24"/>
      <c r="AN137" s="24"/>
      <c r="AO137" s="24"/>
      <c r="AP137" s="24"/>
      <c r="AQ137" s="24"/>
      <c r="AR137" s="24"/>
      <c r="AS137" s="24"/>
      <c r="AT137" s="24"/>
      <c r="AU137" s="24"/>
      <c r="AV137" s="24"/>
      <c r="AW137" s="24"/>
      <c r="AX137" s="24"/>
      <c r="AY137" s="24"/>
      <c r="AZ137" s="24"/>
      <c r="BA137" s="24"/>
      <c r="BB137" s="24"/>
      <c r="BC137" s="24"/>
      <c r="BD137" s="24"/>
      <c r="BE137" s="24"/>
      <c r="BF137" s="24"/>
      <c r="BG137" s="24"/>
      <c r="BH137" s="24"/>
      <c r="BI137" s="24"/>
      <c r="BJ137" s="24"/>
      <c r="BK137" s="24"/>
      <c r="BL137" s="24"/>
      <c r="BM137" s="24"/>
      <c r="BN137" s="24"/>
      <c r="BO137" s="24"/>
      <c r="BP137" s="24"/>
      <c r="BQ137" s="24"/>
      <c r="BR137" s="24"/>
      <c r="BS137" s="24"/>
      <c r="BT137" s="24"/>
      <c r="BU137" s="24"/>
      <c r="BV137" s="24"/>
      <c r="BW137" s="24"/>
      <c r="BX137" s="24"/>
      <c r="BY137" s="24"/>
      <c r="BZ137" s="24"/>
      <c r="CA137" s="24"/>
      <c r="CB137" s="24"/>
      <c r="CC137" s="24"/>
      <c r="CD137" s="24"/>
      <c r="CE137" s="24"/>
      <c r="CF137" s="24"/>
      <c r="CG137" s="24"/>
      <c r="CH137" s="24"/>
      <c r="CI137" s="24"/>
      <c r="CJ137" s="24"/>
      <c r="CK137" s="24"/>
      <c r="CL137" s="24"/>
      <c r="CM137" s="24"/>
      <c r="CN137" s="24"/>
      <c r="CO137" s="24"/>
      <c r="CP137" s="24"/>
      <c r="CQ137" s="24"/>
      <c r="CR137" s="24"/>
      <c r="CS137" s="24"/>
      <c r="CT137" s="24"/>
      <c r="CU137" s="24"/>
      <c r="CV137" s="24"/>
      <c r="CW137" s="24"/>
      <c r="CX137" s="24"/>
      <c r="CY137" s="24"/>
      <c r="CZ137" s="24"/>
      <c r="DA137" s="24"/>
      <c r="DB137" s="24"/>
      <c r="DC137" s="24"/>
      <c r="DD137" s="24"/>
      <c r="DE137" s="24"/>
      <c r="DF137" s="24"/>
      <c r="DG137" s="24"/>
      <c r="DH137" s="24"/>
      <c r="DI137" s="24"/>
      <c r="DJ137" s="24"/>
      <c r="DK137" s="24"/>
      <c r="DL137" s="24"/>
      <c r="DM137" s="24"/>
      <c r="DN137" s="24"/>
      <c r="DO137" s="24"/>
      <c r="DP137" s="24"/>
      <c r="DQ137" s="24"/>
      <c r="DR137" s="24"/>
      <c r="DS137" s="24"/>
      <c r="DT137" s="24"/>
      <c r="DU137" s="24"/>
      <c r="DV137" s="24"/>
      <c r="DW137" s="24"/>
      <c r="DX137" s="24"/>
      <c r="DY137" s="24"/>
      <c r="DZ137" s="24"/>
      <c r="EA137" s="24"/>
      <c r="EB137" s="24"/>
      <c r="EC137" s="24"/>
      <c r="ED137" s="24"/>
      <c r="EE137" s="24"/>
      <c r="EF137" s="24"/>
      <c r="EG137" s="24"/>
      <c r="EH137" s="24"/>
      <c r="EI137" s="24"/>
      <c r="EJ137" s="24"/>
      <c r="EK137" s="24"/>
      <c r="EL137" s="24"/>
      <c r="EM137" s="24"/>
      <c r="EN137" s="24"/>
      <c r="EO137" s="24"/>
      <c r="EP137" s="24"/>
      <c r="EQ137" s="24"/>
      <c r="ER137" s="24"/>
      <c r="ES137" s="24"/>
      <c r="ET137" s="24"/>
      <c r="EU137" s="24"/>
      <c r="EV137" s="24"/>
      <c r="EW137" s="24"/>
      <c r="EX137" s="24"/>
      <c r="EY137" s="24"/>
      <c r="EZ137" s="24"/>
      <c r="FA137" s="24"/>
      <c r="FB137" s="24"/>
      <c r="FC137" s="24"/>
      <c r="FD137" s="24"/>
      <c r="FE137" s="24"/>
      <c r="FF137" s="24"/>
      <c r="FG137" s="24"/>
      <c r="FH137" s="24"/>
      <c r="FI137" s="24"/>
      <c r="FJ137" s="24"/>
      <c r="FK137" s="24"/>
      <c r="FL137" s="24"/>
      <c r="FM137" s="24"/>
      <c r="FN137" s="24"/>
      <c r="FO137" s="24"/>
      <c r="FP137" s="24"/>
      <c r="FQ137" s="24"/>
      <c r="FR137" s="24"/>
      <c r="FS137" s="24"/>
      <c r="FT137" s="24"/>
      <c r="FU137" s="24"/>
      <c r="FV137" s="24"/>
      <c r="FW137" s="24"/>
      <c r="FX137" s="24"/>
      <c r="FY137" s="24"/>
      <c r="FZ137" s="24"/>
      <c r="GA137" s="24"/>
      <c r="GB137" s="24"/>
      <c r="GC137" s="24"/>
      <c r="GD137" s="24"/>
      <c r="GE137" s="24"/>
      <c r="GF137" s="24"/>
      <c r="GG137" s="24"/>
      <c r="GH137" s="24"/>
      <c r="GI137" s="24"/>
      <c r="GJ137" s="24"/>
      <c r="GK137" s="24"/>
      <c r="GL137" s="24"/>
      <c r="GM137" s="24"/>
      <c r="GN137" s="24"/>
      <c r="GO137" s="24"/>
      <c r="GP137" s="24"/>
      <c r="GQ137" s="24"/>
      <c r="GR137" s="24"/>
      <c r="GS137" s="24"/>
      <c r="GT137" s="24"/>
      <c r="GU137" s="24"/>
      <c r="GV137" s="24"/>
      <c r="GW137" s="24"/>
      <c r="GX137" s="24"/>
      <c r="GY137" s="24"/>
      <c r="GZ137" s="24"/>
      <c r="HA137" s="24"/>
      <c r="HB137" s="24"/>
      <c r="HC137" s="24"/>
      <c r="HD137" s="24"/>
      <c r="HE137" s="24"/>
      <c r="HF137" s="24"/>
      <c r="HG137" s="24"/>
      <c r="HH137" s="24"/>
      <c r="HI137" s="24"/>
      <c r="HJ137" s="24"/>
      <c r="HK137" s="24"/>
      <c r="HL137" s="24"/>
      <c r="HM137" s="24"/>
      <c r="HN137" s="24"/>
      <c r="HO137" s="24"/>
      <c r="HP137" s="24"/>
      <c r="HQ137" s="24"/>
      <c r="HR137" s="24"/>
      <c r="HS137" s="24"/>
      <c r="HT137" s="24"/>
      <c r="HU137" s="24"/>
      <c r="HV137" s="24"/>
      <c r="HW137" s="24"/>
      <c r="HX137" s="24"/>
      <c r="HY137" s="24"/>
      <c r="HZ137" s="24"/>
      <c r="IA137" s="24"/>
      <c r="IB137" s="24"/>
      <c r="IC137" s="24"/>
      <c r="ID137" s="24"/>
      <c r="IE137" s="24"/>
      <c r="IF137" s="24"/>
      <c r="IG137" s="24"/>
      <c r="IH137" s="24"/>
      <c r="II137" s="24"/>
      <c r="IJ137" s="24"/>
      <c r="IK137" s="24"/>
      <c r="IL137" s="24"/>
      <c r="IM137" s="24"/>
      <c r="IN137" s="24"/>
      <c r="IO137" s="24"/>
      <c r="IP137" s="24"/>
      <c r="IQ137" s="24"/>
      <c r="IR137" s="24"/>
      <c r="IS137" s="24"/>
      <c r="IT137" s="24"/>
      <c r="IU137" s="24"/>
      <c r="IV137" s="24"/>
      <c r="IW137" s="24"/>
      <c r="IX137" s="24"/>
      <c r="IY137" s="24"/>
      <c r="IZ137" s="24"/>
      <c r="JA137" s="24"/>
      <c r="JB137" s="24"/>
      <c r="JC137" s="24"/>
      <c r="JD137" s="24"/>
      <c r="JE137" s="24"/>
      <c r="JF137" s="24"/>
      <c r="JG137" s="24"/>
      <c r="JH137" s="24"/>
      <c r="JI137" s="24"/>
      <c r="JJ137" s="24"/>
      <c r="JK137" s="24"/>
      <c r="JL137" s="24"/>
      <c r="JM137" s="24"/>
      <c r="JN137" s="24"/>
      <c r="JO137" s="24"/>
      <c r="JP137" s="24"/>
      <c r="JQ137" s="24"/>
      <c r="JR137" s="24"/>
      <c r="JS137" s="24"/>
      <c r="JT137" s="24"/>
      <c r="JU137" s="24"/>
      <c r="JV137" s="24"/>
      <c r="JW137" s="24"/>
      <c r="JX137" s="24"/>
      <c r="JY137" s="24"/>
      <c r="JZ137" s="24"/>
      <c r="KA137" s="24"/>
      <c r="KB137" s="24"/>
      <c r="KC137" s="24"/>
      <c r="KD137" s="24"/>
      <c r="KE137" s="24"/>
      <c r="KF137" s="24"/>
      <c r="KG137" s="24"/>
      <c r="KH137" s="24"/>
      <c r="KI137" s="24"/>
      <c r="KJ137" s="24"/>
      <c r="KK137" s="24"/>
      <c r="KL137" s="24"/>
      <c r="KM137" s="24"/>
      <c r="KN137" s="24"/>
      <c r="KO137" s="24"/>
      <c r="KP137" s="24"/>
      <c r="KQ137" s="24"/>
      <c r="KR137" s="24"/>
      <c r="KS137" s="24"/>
      <c r="KT137" s="24"/>
      <c r="KU137" s="24"/>
      <c r="KV137" s="24"/>
      <c r="KW137" s="24"/>
      <c r="KX137" s="24"/>
      <c r="KY137" s="24"/>
      <c r="KZ137" s="24"/>
      <c r="LA137" s="24"/>
      <c r="LB137" s="24"/>
      <c r="LC137" s="24"/>
      <c r="LD137" s="24"/>
      <c r="LE137" s="24"/>
      <c r="LF137" s="24"/>
      <c r="LG137" s="24"/>
      <c r="LH137" s="24"/>
      <c r="LI137" s="24"/>
      <c r="LJ137" s="24"/>
      <c r="LK137" s="24"/>
      <c r="LL137" s="24"/>
      <c r="LM137" s="24"/>
      <c r="LN137" s="24"/>
      <c r="LO137" s="24"/>
      <c r="LP137" s="24"/>
      <c r="LQ137" s="24"/>
      <c r="LR137" s="24"/>
      <c r="LS137" s="24"/>
      <c r="LT137" s="24"/>
      <c r="LU137" s="24"/>
      <c r="LV137" s="24"/>
      <c r="LW137" s="24"/>
      <c r="LX137" s="24"/>
      <c r="LY137" s="24"/>
      <c r="LZ137" s="24"/>
      <c r="MA137" s="24"/>
      <c r="MB137" s="24"/>
      <c r="MC137" s="24"/>
      <c r="MD137" s="24"/>
      <c r="ME137" s="24"/>
      <c r="MF137" s="24"/>
      <c r="MG137" s="24"/>
      <c r="MH137" s="24"/>
      <c r="MI137" s="24"/>
      <c r="MJ137" s="24"/>
      <c r="MK137" s="24"/>
      <c r="ML137" s="24"/>
      <c r="MM137" s="24"/>
      <c r="MN137" s="24"/>
      <c r="MO137" s="24"/>
      <c r="MP137" s="24"/>
      <c r="MQ137" s="24"/>
      <c r="MR137" s="24"/>
      <c r="MS137" s="24"/>
      <c r="MT137" s="24"/>
      <c r="MU137" s="24"/>
      <c r="MV137" s="24"/>
      <c r="MW137" s="24"/>
      <c r="MX137" s="24"/>
      <c r="MY137" s="24"/>
      <c r="MZ137" s="24"/>
      <c r="NA137" s="24"/>
      <c r="NB137" s="24"/>
      <c r="NC137" s="24"/>
      <c r="ND137" s="24"/>
      <c r="NE137" s="24"/>
      <c r="NF137" s="24"/>
      <c r="NG137" s="24"/>
      <c r="NH137" s="24"/>
      <c r="NI137" s="24"/>
      <c r="NJ137" s="24"/>
      <c r="NK137" s="24"/>
      <c r="NL137" s="24"/>
      <c r="NM137" s="24"/>
      <c r="NN137" s="24"/>
      <c r="NO137" s="24"/>
      <c r="NP137" s="24"/>
      <c r="NQ137" s="24"/>
      <c r="NR137" s="24"/>
      <c r="NS137" s="24"/>
      <c r="NT137" s="24"/>
      <c r="NU137" s="24"/>
      <c r="NV137" s="24"/>
      <c r="NW137" s="24"/>
      <c r="NX137" s="24"/>
      <c r="NY137" s="24"/>
      <c r="NZ137" s="24"/>
      <c r="OA137" s="24"/>
      <c r="OB137" s="24"/>
      <c r="OC137" s="24"/>
      <c r="OD137" s="24"/>
      <c r="OE137" s="24"/>
      <c r="OF137" s="24"/>
      <c r="OG137" s="24"/>
      <c r="OH137" s="24"/>
      <c r="OI137" s="24"/>
      <c r="OJ137" s="24"/>
      <c r="OK137" s="24"/>
      <c r="OL137" s="24"/>
      <c r="OM137" s="24"/>
      <c r="ON137" s="24"/>
      <c r="OO137" s="24"/>
      <c r="OP137" s="24"/>
      <c r="OQ137" s="24"/>
      <c r="OR137" s="24"/>
      <c r="OS137" s="24"/>
      <c r="OT137" s="24"/>
      <c r="OU137" s="24"/>
      <c r="OV137" s="24"/>
      <c r="OW137" s="24"/>
      <c r="OX137" s="24"/>
      <c r="OY137" s="24"/>
      <c r="OZ137" s="24"/>
      <c r="PA137" s="24"/>
      <c r="PB137" s="24"/>
      <c r="PC137" s="24"/>
      <c r="PD137" s="24"/>
      <c r="PE137" s="24"/>
      <c r="PF137" s="24"/>
      <c r="PG137" s="24"/>
      <c r="PH137" s="24"/>
      <c r="PI137" s="24"/>
      <c r="PJ137" s="24"/>
      <c r="PK137" s="24"/>
      <c r="PL137" s="24"/>
      <c r="PM137" s="24"/>
      <c r="PN137" s="24"/>
      <c r="PO137" s="24"/>
      <c r="PP137" s="24"/>
      <c r="PQ137" s="24"/>
      <c r="PR137" s="24"/>
      <c r="PS137" s="24"/>
      <c r="PT137" s="24"/>
      <c r="PU137" s="24"/>
      <c r="PV137" s="24"/>
      <c r="PW137" s="24"/>
      <c r="PX137" s="24"/>
      <c r="PY137" s="24"/>
      <c r="PZ137" s="24"/>
      <c r="QA137" s="24"/>
      <c r="QB137" s="24"/>
      <c r="QC137" s="24"/>
      <c r="QD137" s="24"/>
      <c r="QE137" s="24"/>
      <c r="QF137" s="24"/>
      <c r="QG137" s="24"/>
      <c r="QH137" s="24"/>
      <c r="QI137" s="24"/>
      <c r="QJ137" s="24"/>
      <c r="QK137" s="24"/>
      <c r="QL137" s="24"/>
      <c r="QM137" s="24"/>
      <c r="QN137" s="24"/>
      <c r="QO137" s="24"/>
      <c r="QP137" s="24"/>
      <c r="QQ137" s="24"/>
      <c r="QR137" s="24"/>
      <c r="QS137" s="24"/>
      <c r="QT137" s="24"/>
      <c r="QU137" s="24"/>
      <c r="QV137" s="24"/>
      <c r="QW137" s="24"/>
      <c r="QX137" s="24"/>
      <c r="QY137" s="24"/>
      <c r="QZ137" s="24"/>
      <c r="RA137" s="24"/>
      <c r="RB137" s="24"/>
      <c r="RC137" s="24"/>
      <c r="RD137" s="24"/>
      <c r="RE137" s="24"/>
      <c r="RF137" s="24"/>
      <c r="RG137" s="24"/>
      <c r="RH137" s="24"/>
      <c r="RI137" s="24"/>
      <c r="RJ137" s="24"/>
      <c r="RK137" s="24"/>
      <c r="RL137" s="24"/>
      <c r="RM137" s="24"/>
      <c r="RN137" s="24"/>
      <c r="RO137" s="24"/>
      <c r="RP137" s="24"/>
      <c r="RQ137" s="24"/>
      <c r="RR137" s="24"/>
      <c r="RS137" s="24"/>
      <c r="RT137" s="24"/>
      <c r="RU137" s="24"/>
      <c r="RV137" s="24"/>
      <c r="RW137" s="24"/>
      <c r="RX137" s="24"/>
      <c r="RY137" s="24"/>
      <c r="RZ137" s="24"/>
      <c r="SA137" s="24"/>
      <c r="SB137" s="24"/>
      <c r="SC137" s="24"/>
      <c r="SD137" s="24"/>
      <c r="SE137" s="24"/>
      <c r="SF137" s="24"/>
      <c r="SG137" s="24"/>
      <c r="SH137" s="24"/>
      <c r="SI137" s="24"/>
      <c r="SJ137" s="24"/>
      <c r="SK137" s="24"/>
      <c r="SL137" s="24"/>
      <c r="SM137" s="24"/>
      <c r="SN137" s="24"/>
      <c r="SO137" s="24"/>
      <c r="SP137" s="24"/>
      <c r="SQ137" s="24"/>
      <c r="SR137" s="24"/>
      <c r="SS137" s="24"/>
      <c r="ST137" s="24"/>
      <c r="SU137" s="24"/>
      <c r="SV137" s="24"/>
      <c r="SW137" s="24"/>
      <c r="SX137" s="24"/>
      <c r="SY137" s="24"/>
      <c r="SZ137" s="24"/>
      <c r="TA137" s="24"/>
      <c r="TB137" s="24"/>
      <c r="TC137" s="24"/>
      <c r="TD137" s="24"/>
      <c r="TE137" s="24"/>
      <c r="TF137" s="24"/>
      <c r="TG137" s="24"/>
      <c r="TH137" s="24"/>
      <c r="TI137" s="24"/>
      <c r="TJ137" s="24"/>
      <c r="TK137" s="24"/>
      <c r="TL137" s="24"/>
      <c r="TM137" s="24"/>
      <c r="TN137" s="24"/>
      <c r="TO137" s="24"/>
      <c r="TP137" s="24"/>
      <c r="TQ137" s="24"/>
      <c r="TR137" s="24"/>
      <c r="TS137" s="24"/>
      <c r="TT137" s="24"/>
      <c r="TU137" s="24"/>
      <c r="TV137" s="24"/>
      <c r="TW137" s="24"/>
      <c r="TX137" s="24"/>
      <c r="TY137" s="24"/>
      <c r="TZ137" s="24"/>
      <c r="UA137" s="24"/>
      <c r="UB137" s="24"/>
      <c r="UC137" s="24"/>
      <c r="UD137" s="24"/>
      <c r="UE137" s="24"/>
      <c r="UF137" s="24"/>
      <c r="UG137" s="24"/>
      <c r="UH137" s="24"/>
      <c r="UI137" s="24"/>
      <c r="UJ137" s="24"/>
      <c r="UK137" s="24"/>
      <c r="UL137" s="24"/>
      <c r="UM137" s="24"/>
      <c r="UN137" s="24"/>
      <c r="UO137" s="24"/>
      <c r="UP137" s="24"/>
      <c r="UQ137" s="24"/>
      <c r="UR137" s="24"/>
      <c r="US137" s="24"/>
      <c r="UT137" s="24"/>
      <c r="UU137" s="24"/>
      <c r="UV137" s="24"/>
      <c r="UW137" s="24"/>
      <c r="UX137" s="24"/>
      <c r="UY137" s="24"/>
      <c r="UZ137" s="24"/>
      <c r="VA137" s="24"/>
      <c r="VB137" s="24"/>
      <c r="VC137" s="24"/>
      <c r="VD137" s="24"/>
      <c r="VE137" s="24"/>
      <c r="VF137" s="24"/>
      <c r="VG137" s="24"/>
      <c r="VH137" s="24"/>
      <c r="VI137" s="24"/>
      <c r="VJ137" s="24"/>
      <c r="VK137" s="24"/>
      <c r="VL137" s="24"/>
      <c r="VM137" s="24"/>
      <c r="VN137" s="24"/>
      <c r="VO137" s="24"/>
      <c r="VP137" s="24"/>
      <c r="VQ137" s="24"/>
      <c r="VR137" s="24"/>
      <c r="VS137" s="24"/>
      <c r="VT137" s="24"/>
      <c r="VU137" s="24"/>
      <c r="VV137" s="24"/>
      <c r="VW137" s="24"/>
      <c r="VX137" s="24"/>
      <c r="VY137" s="24"/>
      <c r="VZ137" s="24"/>
      <c r="WA137" s="24"/>
      <c r="WB137" s="24"/>
      <c r="WC137" s="24"/>
      <c r="WD137" s="24"/>
      <c r="WE137" s="24"/>
      <c r="WF137" s="24"/>
      <c r="WG137" s="24"/>
      <c r="WH137" s="24"/>
      <c r="WI137" s="24"/>
      <c r="WJ137" s="24"/>
      <c r="WK137" s="24"/>
      <c r="WL137" s="24"/>
      <c r="WM137" s="24"/>
      <c r="WN137" s="24"/>
      <c r="WO137" s="24"/>
      <c r="WP137" s="24"/>
      <c r="WQ137" s="24"/>
      <c r="WR137" s="24"/>
      <c r="WS137" s="24"/>
      <c r="WT137" s="24"/>
      <c r="WU137" s="24"/>
      <c r="WV137" s="24"/>
      <c r="WW137" s="24"/>
      <c r="WX137" s="24"/>
      <c r="WY137" s="24"/>
      <c r="WZ137" s="24"/>
      <c r="XA137" s="24"/>
      <c r="XB137" s="24"/>
      <c r="XC137" s="24"/>
      <c r="XD137" s="24"/>
      <c r="XE137" s="24"/>
      <c r="XF137" s="24"/>
      <c r="XG137" s="24"/>
      <c r="XH137" s="24"/>
      <c r="XI137" s="24"/>
      <c r="XJ137" s="24"/>
      <c r="XK137" s="24"/>
      <c r="XL137" s="24"/>
      <c r="XM137" s="24"/>
      <c r="XN137" s="24"/>
      <c r="XO137" s="24"/>
      <c r="XP137" s="24"/>
      <c r="XQ137" s="24"/>
      <c r="XR137" s="24"/>
      <c r="XS137" s="24"/>
      <c r="XT137" s="24"/>
      <c r="XU137" s="24"/>
      <c r="XV137" s="24"/>
      <c r="XW137" s="24"/>
      <c r="XX137" s="24"/>
      <c r="XY137" s="24"/>
      <c r="XZ137" s="24"/>
      <c r="YA137" s="24"/>
      <c r="YB137" s="24"/>
      <c r="YC137" s="24"/>
      <c r="YD137" s="24"/>
      <c r="YE137" s="24"/>
      <c r="YF137" s="24"/>
      <c r="YG137" s="24"/>
      <c r="YH137" s="24"/>
      <c r="YI137" s="24"/>
      <c r="YJ137" s="24"/>
      <c r="YK137" s="24"/>
      <c r="YL137" s="24"/>
      <c r="YM137" s="24"/>
      <c r="YN137" s="24"/>
      <c r="YO137" s="24"/>
      <c r="YP137" s="24"/>
      <c r="YQ137" s="24"/>
      <c r="YR137" s="24"/>
      <c r="YS137" s="24"/>
      <c r="YT137" s="24"/>
      <c r="YU137" s="24"/>
      <c r="YV137" s="24"/>
      <c r="YW137" s="24"/>
      <c r="YX137" s="24"/>
      <c r="YY137" s="24"/>
      <c r="YZ137" s="24"/>
      <c r="ZA137" s="24"/>
      <c r="ZB137" s="24"/>
      <c r="ZC137" s="24"/>
      <c r="ZD137" s="24"/>
      <c r="ZE137" s="24"/>
      <c r="ZF137" s="24"/>
      <c r="ZG137" s="24"/>
      <c r="ZH137" s="24"/>
      <c r="ZI137" s="24"/>
      <c r="ZJ137" s="24"/>
      <c r="ZK137" s="24"/>
      <c r="ZL137" s="24"/>
      <c r="ZM137" s="24"/>
      <c r="ZN137" s="24"/>
      <c r="ZO137" s="24"/>
      <c r="ZP137" s="24"/>
      <c r="ZQ137" s="24"/>
      <c r="ZR137" s="24"/>
      <c r="ZS137" s="24"/>
      <c r="ZT137" s="24"/>
      <c r="ZU137" s="24"/>
      <c r="ZV137" s="24"/>
      <c r="ZW137" s="24"/>
      <c r="ZX137" s="24"/>
      <c r="ZY137" s="24"/>
      <c r="ZZ137" s="24"/>
      <c r="AAA137" s="24"/>
      <c r="AAB137" s="24"/>
      <c r="AAC137" s="24"/>
      <c r="AAD137" s="24"/>
      <c r="AAE137" s="24"/>
      <c r="AAF137" s="24"/>
      <c r="AAG137" s="24"/>
      <c r="AAH137" s="24"/>
      <c r="AAI137" s="24"/>
      <c r="AAJ137" s="24"/>
      <c r="AAK137" s="24"/>
      <c r="AAL137" s="24"/>
      <c r="AAM137" s="24"/>
      <c r="AAN137" s="24"/>
      <c r="AAO137" s="24"/>
      <c r="AAP137" s="24"/>
      <c r="AAQ137" s="24"/>
      <c r="AAR137" s="24"/>
      <c r="AAS137" s="24"/>
      <c r="AAT137" s="24"/>
      <c r="AAU137" s="24"/>
      <c r="AAV137" s="24"/>
      <c r="AAW137" s="24"/>
      <c r="AAX137" s="24"/>
      <c r="AAY137" s="24"/>
      <c r="AAZ137" s="24"/>
      <c r="ABA137" s="24"/>
      <c r="ABB137" s="24"/>
      <c r="ABC137" s="24"/>
      <c r="ABD137" s="24"/>
      <c r="ABE137" s="24"/>
      <c r="ABF137" s="24"/>
      <c r="ABG137" s="24"/>
      <c r="ABH137" s="24"/>
      <c r="ABI137" s="24"/>
      <c r="ABJ137" s="24"/>
      <c r="ABK137" s="24"/>
      <c r="ABL137" s="24"/>
      <c r="ABM137" s="24"/>
      <c r="ABN137" s="24"/>
      <c r="ABO137" s="24"/>
      <c r="ABP137" s="24"/>
      <c r="ABQ137" s="24"/>
      <c r="ABR137" s="24"/>
      <c r="ABS137" s="24"/>
      <c r="ABT137" s="24"/>
      <c r="ABU137" s="24"/>
      <c r="ABV137" s="24"/>
      <c r="ABW137" s="24"/>
      <c r="ABX137" s="24"/>
      <c r="ABY137" s="24"/>
      <c r="ABZ137" s="24"/>
      <c r="ACA137" s="24"/>
      <c r="ACB137" s="24"/>
      <c r="ACC137" s="24"/>
      <c r="ACD137" s="24"/>
      <c r="ACE137" s="24"/>
      <c r="ACF137" s="24"/>
      <c r="ACG137" s="24"/>
      <c r="ACH137" s="24"/>
      <c r="ACI137" s="24"/>
      <c r="ACJ137" s="24"/>
      <c r="ACK137" s="24"/>
      <c r="ACL137" s="24"/>
      <c r="ACM137" s="24"/>
      <c r="ACN137" s="24"/>
      <c r="ACO137" s="24"/>
      <c r="ACP137" s="24"/>
      <c r="ACQ137" s="24"/>
      <c r="ACR137" s="24"/>
      <c r="ACS137" s="24"/>
      <c r="ACT137" s="24"/>
      <c r="ACU137" s="24"/>
      <c r="ACV137" s="24"/>
      <c r="ACW137" s="24"/>
      <c r="ACX137" s="24"/>
      <c r="ACY137" s="24"/>
      <c r="ACZ137" s="24"/>
      <c r="ADA137" s="24"/>
      <c r="ADB137" s="24"/>
      <c r="ADC137" s="24"/>
      <c r="ADD137" s="24"/>
      <c r="ADE137" s="24"/>
      <c r="ADF137" s="24"/>
      <c r="ADG137" s="24"/>
      <c r="ADH137" s="24"/>
      <c r="ADI137" s="24"/>
      <c r="ADJ137" s="24"/>
      <c r="ADK137" s="24"/>
      <c r="ADL137" s="24"/>
      <c r="ADM137" s="24"/>
      <c r="ADN137" s="24"/>
      <c r="ADO137" s="24"/>
      <c r="ADP137" s="24"/>
      <c r="ADQ137" s="24"/>
      <c r="ADR137" s="24"/>
      <c r="ADS137" s="24"/>
      <c r="ADT137" s="24"/>
      <c r="ADU137" s="24"/>
      <c r="ADV137" s="24"/>
      <c r="ADW137" s="24"/>
      <c r="ADX137" s="24"/>
      <c r="ADY137" s="24"/>
      <c r="ADZ137" s="24"/>
      <c r="AEA137" s="24"/>
      <c r="AEB137" s="24"/>
      <c r="AEC137" s="24"/>
      <c r="AED137" s="24"/>
      <c r="AEE137" s="24"/>
      <c r="AEF137" s="24"/>
      <c r="AEG137" s="24"/>
      <c r="AEH137" s="24"/>
      <c r="AEI137" s="24"/>
      <c r="AEJ137" s="24"/>
      <c r="AEK137" s="24"/>
      <c r="AEL137" s="24"/>
      <c r="AEM137" s="24"/>
      <c r="AEN137" s="24"/>
      <c r="AEO137" s="24"/>
      <c r="AEP137" s="24"/>
      <c r="AEQ137" s="24"/>
      <c r="AER137" s="24"/>
      <c r="AES137" s="24"/>
      <c r="AET137" s="24"/>
      <c r="AEU137" s="24"/>
      <c r="AEV137" s="24"/>
      <c r="AEW137" s="24"/>
      <c r="AEX137" s="24"/>
      <c r="AEY137" s="24"/>
      <c r="AEZ137" s="24"/>
      <c r="AFA137" s="24"/>
      <c r="AFB137" s="24"/>
      <c r="AFC137" s="24"/>
      <c r="AFD137" s="24"/>
      <c r="AFE137" s="24"/>
      <c r="AFF137" s="24"/>
      <c r="AFG137" s="24"/>
      <c r="AFH137" s="24"/>
      <c r="AFI137" s="24"/>
      <c r="AFJ137" s="24"/>
      <c r="AFK137" s="24"/>
      <c r="AFL137" s="24"/>
      <c r="AFM137" s="24"/>
      <c r="AFN137" s="24"/>
      <c r="AFO137" s="24"/>
      <c r="AFP137" s="24"/>
      <c r="AFQ137" s="24"/>
      <c r="AFR137" s="24"/>
      <c r="AFS137" s="24"/>
      <c r="AFT137" s="24"/>
      <c r="AFU137" s="24"/>
      <c r="AFV137" s="24"/>
      <c r="AFW137" s="24"/>
      <c r="AFX137" s="24"/>
      <c r="AFY137" s="24"/>
      <c r="AFZ137" s="24"/>
      <c r="AGA137" s="24"/>
      <c r="AGB137" s="24"/>
      <c r="AGC137" s="24"/>
      <c r="AGD137" s="24"/>
      <c r="AGE137" s="24"/>
      <c r="AGF137" s="24"/>
      <c r="AGG137" s="24"/>
      <c r="AGH137" s="24"/>
      <c r="AGI137" s="24"/>
      <c r="AGJ137" s="24"/>
      <c r="AGK137" s="24"/>
      <c r="AGL137" s="24"/>
      <c r="AGM137" s="24"/>
      <c r="AGN137" s="24"/>
      <c r="AGO137" s="24"/>
      <c r="AGP137" s="24"/>
      <c r="AGQ137" s="24"/>
      <c r="AGR137" s="24"/>
      <c r="AGS137" s="24"/>
      <c r="AGT137" s="24"/>
      <c r="AGU137" s="24"/>
      <c r="AGV137" s="24"/>
      <c r="AGW137" s="24"/>
      <c r="AGX137" s="24"/>
      <c r="AGY137" s="24"/>
      <c r="AGZ137" s="24"/>
      <c r="AHA137" s="24"/>
      <c r="AHB137" s="24"/>
      <c r="AHC137" s="24"/>
      <c r="AHD137" s="24"/>
      <c r="AHE137" s="24"/>
      <c r="AHF137" s="24"/>
      <c r="AHG137" s="24"/>
      <c r="AHH137" s="24"/>
      <c r="AHI137" s="24"/>
      <c r="AHJ137" s="24"/>
      <c r="AHK137" s="24"/>
      <c r="AHL137" s="24"/>
      <c r="AHM137" s="24"/>
      <c r="AHN137" s="24"/>
      <c r="AHO137" s="24"/>
      <c r="AHP137" s="24"/>
      <c r="AHQ137" s="24"/>
      <c r="AHR137" s="24"/>
      <c r="AHS137" s="24"/>
      <c r="AHT137" s="24"/>
      <c r="AHU137" s="24"/>
      <c r="AHV137" s="24"/>
      <c r="AHW137" s="24"/>
      <c r="AHX137" s="24"/>
      <c r="AHY137" s="24"/>
      <c r="AHZ137" s="24"/>
      <c r="AIA137" s="24"/>
      <c r="AIB137" s="24"/>
      <c r="AIC137" s="24"/>
      <c r="AID137" s="24"/>
      <c r="AIE137" s="24"/>
      <c r="AIF137" s="24"/>
      <c r="AIG137" s="24"/>
      <c r="AIH137" s="24"/>
      <c r="AII137" s="24"/>
      <c r="AIJ137" s="24"/>
      <c r="AIK137" s="24"/>
      <c r="AIL137" s="24"/>
      <c r="AIM137" s="24"/>
      <c r="AIN137" s="24"/>
      <c r="AIO137" s="24"/>
      <c r="AIP137" s="24"/>
      <c r="AIQ137" s="24"/>
      <c r="AIR137" s="24"/>
      <c r="AIS137" s="24"/>
      <c r="AIT137" s="24"/>
      <c r="AIU137" s="24"/>
      <c r="AIV137" s="24"/>
      <c r="AIW137" s="24"/>
      <c r="AIX137" s="24"/>
      <c r="AIY137" s="24"/>
      <c r="AIZ137" s="24"/>
      <c r="AJA137" s="24"/>
      <c r="AJB137" s="24"/>
      <c r="AJC137" s="24"/>
      <c r="AJD137" s="24"/>
      <c r="AJE137" s="24"/>
      <c r="AJF137" s="24"/>
      <c r="AJG137" s="24"/>
      <c r="AJH137" s="24"/>
      <c r="AJI137" s="24"/>
      <c r="AJJ137" s="24"/>
      <c r="AJK137" s="24"/>
      <c r="AJL137" s="24"/>
      <c r="AJM137" s="24"/>
      <c r="AJN137" s="24"/>
      <c r="AJO137" s="24"/>
      <c r="AJP137" s="24"/>
      <c r="AJQ137" s="24"/>
      <c r="AJR137" s="24"/>
      <c r="AJS137" s="24"/>
      <c r="AJT137" s="24"/>
      <c r="AJU137" s="24"/>
      <c r="AJV137" s="24"/>
      <c r="AJW137" s="24"/>
      <c r="AJX137" s="24"/>
      <c r="AJY137" s="24"/>
      <c r="AJZ137" s="24"/>
      <c r="AKA137" s="24"/>
      <c r="AKB137" s="24"/>
      <c r="AKC137" s="24"/>
      <c r="AKD137" s="24"/>
      <c r="AKE137" s="24"/>
      <c r="AKF137" s="24"/>
      <c r="AKG137" s="24"/>
      <c r="AKH137" s="24"/>
      <c r="AKI137" s="24"/>
      <c r="AKJ137" s="24"/>
      <c r="AKK137" s="24"/>
      <c r="AKL137" s="24"/>
      <c r="AKM137" s="24"/>
      <c r="AKN137" s="24"/>
      <c r="AKO137" s="24"/>
      <c r="AKP137" s="24"/>
      <c r="AKQ137" s="24"/>
      <c r="AKR137" s="24"/>
      <c r="AKS137" s="24"/>
      <c r="AKT137" s="24"/>
      <c r="AKU137" s="24"/>
      <c r="AKV137" s="24"/>
      <c r="AKW137" s="24"/>
      <c r="AKX137" s="24"/>
      <c r="AKY137" s="24"/>
      <c r="AKZ137" s="24"/>
      <c r="ALA137" s="24"/>
      <c r="ALB137" s="24"/>
      <c r="ALC137" s="24"/>
      <c r="ALD137" s="24"/>
      <c r="ALE137" s="24"/>
      <c r="ALF137" s="24"/>
      <c r="ALG137" s="24"/>
      <c r="ALH137" s="24"/>
      <c r="ALI137" s="24"/>
      <c r="ALJ137" s="24"/>
      <c r="ALK137" s="24"/>
      <c r="ALL137" s="24"/>
      <c r="ALM137" s="24"/>
      <c r="ALN137" s="24"/>
      <c r="ALO137" s="24"/>
      <c r="ALP137" s="24"/>
      <c r="ALQ137" s="24"/>
      <c r="ALR137" s="24"/>
      <c r="ALS137" s="24"/>
      <c r="ALT137" s="24"/>
      <c r="ALU137" s="24"/>
      <c r="ALV137" s="24"/>
      <c r="ALW137" s="24"/>
      <c r="ALX137" s="24"/>
      <c r="ALY137" s="24"/>
      <c r="ALZ137" s="24"/>
      <c r="AMA137" s="24"/>
      <c r="AMB137" s="24"/>
      <c r="AMC137" s="24"/>
    </row>
    <row r="138" spans="1:1017" s="61" customFormat="1" ht="49.5">
      <c r="A138" s="132" t="s">
        <v>367</v>
      </c>
      <c r="B138" s="133" t="s">
        <v>368</v>
      </c>
      <c r="C138" s="134" t="s">
        <v>369</v>
      </c>
      <c r="D138" s="133" t="s">
        <v>46</v>
      </c>
      <c r="E138" s="62" t="s">
        <v>47</v>
      </c>
      <c r="F138" s="112">
        <v>1</v>
      </c>
      <c r="G138" s="60">
        <v>410.06</v>
      </c>
      <c r="H138" s="83">
        <f t="shared" si="57"/>
        <v>0.21229999999999999</v>
      </c>
      <c r="I138" s="60">
        <f t="shared" si="58"/>
        <v>497.12</v>
      </c>
      <c r="J138" s="60">
        <f t="shared" si="59"/>
        <v>410.06</v>
      </c>
      <c r="K138" s="60">
        <f t="shared" si="60"/>
        <v>497.12</v>
      </c>
      <c r="L138" s="58"/>
      <c r="M138" s="24"/>
      <c r="N138" s="24"/>
      <c r="O138" s="24"/>
      <c r="P138" s="24"/>
      <c r="Q138" s="24"/>
      <c r="R138" s="24"/>
      <c r="S138" s="24"/>
      <c r="T138" s="24"/>
      <c r="U138" s="24"/>
      <c r="V138" s="24"/>
      <c r="W138" s="24"/>
      <c r="X138" s="24"/>
      <c r="Y138" s="24"/>
      <c r="Z138" s="24"/>
      <c r="AA138" s="24"/>
      <c r="AB138" s="24"/>
      <c r="AC138" s="24"/>
      <c r="AD138" s="24"/>
      <c r="AE138" s="24"/>
      <c r="AF138" s="24"/>
      <c r="AG138" s="24"/>
      <c r="AH138" s="24"/>
      <c r="AI138" s="24"/>
      <c r="AJ138" s="24"/>
      <c r="AK138" s="24"/>
      <c r="AL138" s="24"/>
      <c r="AM138" s="24"/>
      <c r="AN138" s="24"/>
      <c r="AO138" s="24"/>
      <c r="AP138" s="24"/>
      <c r="AQ138" s="24"/>
      <c r="AR138" s="24"/>
      <c r="AS138" s="24"/>
      <c r="AT138" s="24"/>
      <c r="AU138" s="24"/>
      <c r="AV138" s="24"/>
      <c r="AW138" s="24"/>
      <c r="AX138" s="24"/>
      <c r="AY138" s="24"/>
      <c r="AZ138" s="24"/>
      <c r="BA138" s="24"/>
      <c r="BB138" s="24"/>
      <c r="BC138" s="24"/>
      <c r="BD138" s="24"/>
      <c r="BE138" s="24"/>
      <c r="BF138" s="24"/>
      <c r="BG138" s="24"/>
      <c r="BH138" s="24"/>
      <c r="BI138" s="24"/>
      <c r="BJ138" s="24"/>
      <c r="BK138" s="24"/>
      <c r="BL138" s="24"/>
      <c r="BM138" s="24"/>
      <c r="BN138" s="24"/>
      <c r="BO138" s="24"/>
      <c r="BP138" s="24"/>
      <c r="BQ138" s="24"/>
      <c r="BR138" s="24"/>
      <c r="BS138" s="24"/>
      <c r="BT138" s="24"/>
      <c r="BU138" s="24"/>
      <c r="BV138" s="24"/>
      <c r="BW138" s="24"/>
      <c r="BX138" s="24"/>
      <c r="BY138" s="24"/>
      <c r="BZ138" s="24"/>
      <c r="CA138" s="24"/>
      <c r="CB138" s="24"/>
      <c r="CC138" s="24"/>
      <c r="CD138" s="24"/>
      <c r="CE138" s="24"/>
      <c r="CF138" s="24"/>
      <c r="CG138" s="24"/>
      <c r="CH138" s="24"/>
      <c r="CI138" s="24"/>
      <c r="CJ138" s="24"/>
      <c r="CK138" s="24"/>
      <c r="CL138" s="24"/>
      <c r="CM138" s="24"/>
      <c r="CN138" s="24"/>
      <c r="CO138" s="24"/>
      <c r="CP138" s="24"/>
      <c r="CQ138" s="24"/>
      <c r="CR138" s="24"/>
      <c r="CS138" s="24"/>
      <c r="CT138" s="24"/>
      <c r="CU138" s="24"/>
      <c r="CV138" s="24"/>
      <c r="CW138" s="24"/>
      <c r="CX138" s="24"/>
      <c r="CY138" s="24"/>
      <c r="CZ138" s="24"/>
      <c r="DA138" s="24"/>
      <c r="DB138" s="24"/>
      <c r="DC138" s="24"/>
      <c r="DD138" s="24"/>
      <c r="DE138" s="24"/>
      <c r="DF138" s="24"/>
      <c r="DG138" s="24"/>
      <c r="DH138" s="24"/>
      <c r="DI138" s="24"/>
      <c r="DJ138" s="24"/>
      <c r="DK138" s="24"/>
      <c r="DL138" s="24"/>
      <c r="DM138" s="24"/>
      <c r="DN138" s="24"/>
      <c r="DO138" s="24"/>
      <c r="DP138" s="24"/>
      <c r="DQ138" s="24"/>
      <c r="DR138" s="24"/>
      <c r="DS138" s="24"/>
      <c r="DT138" s="24"/>
      <c r="DU138" s="24"/>
      <c r="DV138" s="24"/>
      <c r="DW138" s="24"/>
      <c r="DX138" s="24"/>
      <c r="DY138" s="24"/>
      <c r="DZ138" s="24"/>
      <c r="EA138" s="24"/>
      <c r="EB138" s="24"/>
      <c r="EC138" s="24"/>
      <c r="ED138" s="24"/>
      <c r="EE138" s="24"/>
      <c r="EF138" s="24"/>
      <c r="EG138" s="24"/>
      <c r="EH138" s="24"/>
      <c r="EI138" s="24"/>
      <c r="EJ138" s="24"/>
      <c r="EK138" s="24"/>
      <c r="EL138" s="24"/>
      <c r="EM138" s="24"/>
      <c r="EN138" s="24"/>
      <c r="EO138" s="24"/>
      <c r="EP138" s="24"/>
      <c r="EQ138" s="24"/>
      <c r="ER138" s="24"/>
      <c r="ES138" s="24"/>
      <c r="ET138" s="24"/>
      <c r="EU138" s="24"/>
      <c r="EV138" s="24"/>
      <c r="EW138" s="24"/>
      <c r="EX138" s="24"/>
      <c r="EY138" s="24"/>
      <c r="EZ138" s="24"/>
      <c r="FA138" s="24"/>
      <c r="FB138" s="24"/>
      <c r="FC138" s="24"/>
      <c r="FD138" s="24"/>
      <c r="FE138" s="24"/>
      <c r="FF138" s="24"/>
      <c r="FG138" s="24"/>
      <c r="FH138" s="24"/>
      <c r="FI138" s="24"/>
      <c r="FJ138" s="24"/>
      <c r="FK138" s="24"/>
      <c r="FL138" s="24"/>
      <c r="FM138" s="24"/>
      <c r="FN138" s="24"/>
      <c r="FO138" s="24"/>
      <c r="FP138" s="24"/>
      <c r="FQ138" s="24"/>
      <c r="FR138" s="24"/>
      <c r="FS138" s="24"/>
      <c r="FT138" s="24"/>
      <c r="FU138" s="24"/>
      <c r="FV138" s="24"/>
      <c r="FW138" s="24"/>
      <c r="FX138" s="24"/>
      <c r="FY138" s="24"/>
      <c r="FZ138" s="24"/>
      <c r="GA138" s="24"/>
      <c r="GB138" s="24"/>
      <c r="GC138" s="24"/>
      <c r="GD138" s="24"/>
      <c r="GE138" s="24"/>
      <c r="GF138" s="24"/>
      <c r="GG138" s="24"/>
      <c r="GH138" s="24"/>
      <c r="GI138" s="24"/>
      <c r="GJ138" s="24"/>
      <c r="GK138" s="24"/>
      <c r="GL138" s="24"/>
      <c r="GM138" s="24"/>
      <c r="GN138" s="24"/>
      <c r="GO138" s="24"/>
      <c r="GP138" s="24"/>
      <c r="GQ138" s="24"/>
      <c r="GR138" s="24"/>
      <c r="GS138" s="24"/>
      <c r="GT138" s="24"/>
      <c r="GU138" s="24"/>
      <c r="GV138" s="24"/>
      <c r="GW138" s="24"/>
      <c r="GX138" s="24"/>
      <c r="GY138" s="24"/>
      <c r="GZ138" s="24"/>
      <c r="HA138" s="24"/>
      <c r="HB138" s="24"/>
      <c r="HC138" s="24"/>
      <c r="HD138" s="24"/>
      <c r="HE138" s="24"/>
      <c r="HF138" s="24"/>
      <c r="HG138" s="24"/>
      <c r="HH138" s="24"/>
      <c r="HI138" s="24"/>
      <c r="HJ138" s="24"/>
      <c r="HK138" s="24"/>
      <c r="HL138" s="24"/>
      <c r="HM138" s="24"/>
      <c r="HN138" s="24"/>
      <c r="HO138" s="24"/>
      <c r="HP138" s="24"/>
      <c r="HQ138" s="24"/>
      <c r="HR138" s="24"/>
      <c r="HS138" s="24"/>
      <c r="HT138" s="24"/>
      <c r="HU138" s="24"/>
      <c r="HV138" s="24"/>
      <c r="HW138" s="24"/>
      <c r="HX138" s="24"/>
      <c r="HY138" s="24"/>
      <c r="HZ138" s="24"/>
      <c r="IA138" s="24"/>
      <c r="IB138" s="24"/>
      <c r="IC138" s="24"/>
      <c r="ID138" s="24"/>
      <c r="IE138" s="24"/>
      <c r="IF138" s="24"/>
      <c r="IG138" s="24"/>
      <c r="IH138" s="24"/>
      <c r="II138" s="24"/>
      <c r="IJ138" s="24"/>
      <c r="IK138" s="24"/>
      <c r="IL138" s="24"/>
      <c r="IM138" s="24"/>
      <c r="IN138" s="24"/>
      <c r="IO138" s="24"/>
      <c r="IP138" s="24"/>
      <c r="IQ138" s="24"/>
      <c r="IR138" s="24"/>
      <c r="IS138" s="24"/>
      <c r="IT138" s="24"/>
      <c r="IU138" s="24"/>
      <c r="IV138" s="24"/>
      <c r="IW138" s="24"/>
      <c r="IX138" s="24"/>
      <c r="IY138" s="24"/>
      <c r="IZ138" s="24"/>
      <c r="JA138" s="24"/>
      <c r="JB138" s="24"/>
      <c r="JC138" s="24"/>
      <c r="JD138" s="24"/>
      <c r="JE138" s="24"/>
      <c r="JF138" s="24"/>
      <c r="JG138" s="24"/>
      <c r="JH138" s="24"/>
      <c r="JI138" s="24"/>
      <c r="JJ138" s="24"/>
      <c r="JK138" s="24"/>
      <c r="JL138" s="24"/>
      <c r="JM138" s="24"/>
      <c r="JN138" s="24"/>
      <c r="JO138" s="24"/>
      <c r="JP138" s="24"/>
      <c r="JQ138" s="24"/>
      <c r="JR138" s="24"/>
      <c r="JS138" s="24"/>
      <c r="JT138" s="24"/>
      <c r="JU138" s="24"/>
      <c r="JV138" s="24"/>
      <c r="JW138" s="24"/>
      <c r="JX138" s="24"/>
      <c r="JY138" s="24"/>
      <c r="JZ138" s="24"/>
      <c r="KA138" s="24"/>
      <c r="KB138" s="24"/>
      <c r="KC138" s="24"/>
      <c r="KD138" s="24"/>
      <c r="KE138" s="24"/>
      <c r="KF138" s="24"/>
      <c r="KG138" s="24"/>
      <c r="KH138" s="24"/>
      <c r="KI138" s="24"/>
      <c r="KJ138" s="24"/>
      <c r="KK138" s="24"/>
      <c r="KL138" s="24"/>
      <c r="KM138" s="24"/>
      <c r="KN138" s="24"/>
      <c r="KO138" s="24"/>
      <c r="KP138" s="24"/>
      <c r="KQ138" s="24"/>
      <c r="KR138" s="24"/>
      <c r="KS138" s="24"/>
      <c r="KT138" s="24"/>
      <c r="KU138" s="24"/>
      <c r="KV138" s="24"/>
      <c r="KW138" s="24"/>
      <c r="KX138" s="24"/>
      <c r="KY138" s="24"/>
      <c r="KZ138" s="24"/>
      <c r="LA138" s="24"/>
      <c r="LB138" s="24"/>
      <c r="LC138" s="24"/>
      <c r="LD138" s="24"/>
      <c r="LE138" s="24"/>
      <c r="LF138" s="24"/>
      <c r="LG138" s="24"/>
      <c r="LH138" s="24"/>
      <c r="LI138" s="24"/>
      <c r="LJ138" s="24"/>
      <c r="LK138" s="24"/>
      <c r="LL138" s="24"/>
      <c r="LM138" s="24"/>
      <c r="LN138" s="24"/>
      <c r="LO138" s="24"/>
      <c r="LP138" s="24"/>
      <c r="LQ138" s="24"/>
      <c r="LR138" s="24"/>
      <c r="LS138" s="24"/>
      <c r="LT138" s="24"/>
      <c r="LU138" s="24"/>
      <c r="LV138" s="24"/>
      <c r="LW138" s="24"/>
      <c r="LX138" s="24"/>
      <c r="LY138" s="24"/>
      <c r="LZ138" s="24"/>
      <c r="MA138" s="24"/>
      <c r="MB138" s="24"/>
      <c r="MC138" s="24"/>
      <c r="MD138" s="24"/>
      <c r="ME138" s="24"/>
      <c r="MF138" s="24"/>
      <c r="MG138" s="24"/>
      <c r="MH138" s="24"/>
      <c r="MI138" s="24"/>
      <c r="MJ138" s="24"/>
      <c r="MK138" s="24"/>
      <c r="ML138" s="24"/>
      <c r="MM138" s="24"/>
      <c r="MN138" s="24"/>
      <c r="MO138" s="24"/>
      <c r="MP138" s="24"/>
      <c r="MQ138" s="24"/>
      <c r="MR138" s="24"/>
      <c r="MS138" s="24"/>
      <c r="MT138" s="24"/>
      <c r="MU138" s="24"/>
      <c r="MV138" s="24"/>
      <c r="MW138" s="24"/>
      <c r="MX138" s="24"/>
      <c r="MY138" s="24"/>
      <c r="MZ138" s="24"/>
      <c r="NA138" s="24"/>
      <c r="NB138" s="24"/>
      <c r="NC138" s="24"/>
      <c r="ND138" s="24"/>
      <c r="NE138" s="24"/>
      <c r="NF138" s="24"/>
      <c r="NG138" s="24"/>
      <c r="NH138" s="24"/>
      <c r="NI138" s="24"/>
      <c r="NJ138" s="24"/>
      <c r="NK138" s="24"/>
      <c r="NL138" s="24"/>
      <c r="NM138" s="24"/>
      <c r="NN138" s="24"/>
      <c r="NO138" s="24"/>
      <c r="NP138" s="24"/>
      <c r="NQ138" s="24"/>
      <c r="NR138" s="24"/>
      <c r="NS138" s="24"/>
      <c r="NT138" s="24"/>
      <c r="NU138" s="24"/>
      <c r="NV138" s="24"/>
      <c r="NW138" s="24"/>
      <c r="NX138" s="24"/>
      <c r="NY138" s="24"/>
      <c r="NZ138" s="24"/>
      <c r="OA138" s="24"/>
      <c r="OB138" s="24"/>
      <c r="OC138" s="24"/>
      <c r="OD138" s="24"/>
      <c r="OE138" s="24"/>
      <c r="OF138" s="24"/>
      <c r="OG138" s="24"/>
      <c r="OH138" s="24"/>
      <c r="OI138" s="24"/>
      <c r="OJ138" s="24"/>
      <c r="OK138" s="24"/>
      <c r="OL138" s="24"/>
      <c r="OM138" s="24"/>
      <c r="ON138" s="24"/>
      <c r="OO138" s="24"/>
      <c r="OP138" s="24"/>
      <c r="OQ138" s="24"/>
      <c r="OR138" s="24"/>
      <c r="OS138" s="24"/>
      <c r="OT138" s="24"/>
      <c r="OU138" s="24"/>
      <c r="OV138" s="24"/>
      <c r="OW138" s="24"/>
      <c r="OX138" s="24"/>
      <c r="OY138" s="24"/>
      <c r="OZ138" s="24"/>
      <c r="PA138" s="24"/>
      <c r="PB138" s="24"/>
      <c r="PC138" s="24"/>
      <c r="PD138" s="24"/>
      <c r="PE138" s="24"/>
      <c r="PF138" s="24"/>
      <c r="PG138" s="24"/>
      <c r="PH138" s="24"/>
      <c r="PI138" s="24"/>
      <c r="PJ138" s="24"/>
      <c r="PK138" s="24"/>
      <c r="PL138" s="24"/>
      <c r="PM138" s="24"/>
      <c r="PN138" s="24"/>
      <c r="PO138" s="24"/>
      <c r="PP138" s="24"/>
      <c r="PQ138" s="24"/>
      <c r="PR138" s="24"/>
      <c r="PS138" s="24"/>
      <c r="PT138" s="24"/>
      <c r="PU138" s="24"/>
      <c r="PV138" s="24"/>
      <c r="PW138" s="24"/>
      <c r="PX138" s="24"/>
      <c r="PY138" s="24"/>
      <c r="PZ138" s="24"/>
      <c r="QA138" s="24"/>
      <c r="QB138" s="24"/>
      <c r="QC138" s="24"/>
      <c r="QD138" s="24"/>
      <c r="QE138" s="24"/>
      <c r="QF138" s="24"/>
      <c r="QG138" s="24"/>
      <c r="QH138" s="24"/>
      <c r="QI138" s="24"/>
      <c r="QJ138" s="24"/>
      <c r="QK138" s="24"/>
      <c r="QL138" s="24"/>
      <c r="QM138" s="24"/>
      <c r="QN138" s="24"/>
      <c r="QO138" s="24"/>
      <c r="QP138" s="24"/>
      <c r="QQ138" s="24"/>
      <c r="QR138" s="24"/>
      <c r="QS138" s="24"/>
      <c r="QT138" s="24"/>
      <c r="QU138" s="24"/>
      <c r="QV138" s="24"/>
      <c r="QW138" s="24"/>
      <c r="QX138" s="24"/>
      <c r="QY138" s="24"/>
      <c r="QZ138" s="24"/>
      <c r="RA138" s="24"/>
      <c r="RB138" s="24"/>
      <c r="RC138" s="24"/>
      <c r="RD138" s="24"/>
      <c r="RE138" s="24"/>
      <c r="RF138" s="24"/>
      <c r="RG138" s="24"/>
      <c r="RH138" s="24"/>
      <c r="RI138" s="24"/>
      <c r="RJ138" s="24"/>
      <c r="RK138" s="24"/>
      <c r="RL138" s="24"/>
      <c r="RM138" s="24"/>
      <c r="RN138" s="24"/>
      <c r="RO138" s="24"/>
      <c r="RP138" s="24"/>
      <c r="RQ138" s="24"/>
      <c r="RR138" s="24"/>
      <c r="RS138" s="24"/>
      <c r="RT138" s="24"/>
      <c r="RU138" s="24"/>
      <c r="RV138" s="24"/>
      <c r="RW138" s="24"/>
      <c r="RX138" s="24"/>
      <c r="RY138" s="24"/>
      <c r="RZ138" s="24"/>
      <c r="SA138" s="24"/>
      <c r="SB138" s="24"/>
      <c r="SC138" s="24"/>
      <c r="SD138" s="24"/>
      <c r="SE138" s="24"/>
      <c r="SF138" s="24"/>
      <c r="SG138" s="24"/>
      <c r="SH138" s="24"/>
      <c r="SI138" s="24"/>
      <c r="SJ138" s="24"/>
      <c r="SK138" s="24"/>
      <c r="SL138" s="24"/>
      <c r="SM138" s="24"/>
      <c r="SN138" s="24"/>
      <c r="SO138" s="24"/>
      <c r="SP138" s="24"/>
      <c r="SQ138" s="24"/>
      <c r="SR138" s="24"/>
      <c r="SS138" s="24"/>
      <c r="ST138" s="24"/>
      <c r="SU138" s="24"/>
      <c r="SV138" s="24"/>
      <c r="SW138" s="24"/>
      <c r="SX138" s="24"/>
      <c r="SY138" s="24"/>
      <c r="SZ138" s="24"/>
      <c r="TA138" s="24"/>
      <c r="TB138" s="24"/>
      <c r="TC138" s="24"/>
      <c r="TD138" s="24"/>
      <c r="TE138" s="24"/>
      <c r="TF138" s="24"/>
      <c r="TG138" s="24"/>
      <c r="TH138" s="24"/>
      <c r="TI138" s="24"/>
      <c r="TJ138" s="24"/>
      <c r="TK138" s="24"/>
      <c r="TL138" s="24"/>
      <c r="TM138" s="24"/>
      <c r="TN138" s="24"/>
      <c r="TO138" s="24"/>
      <c r="TP138" s="24"/>
      <c r="TQ138" s="24"/>
      <c r="TR138" s="24"/>
      <c r="TS138" s="24"/>
      <c r="TT138" s="24"/>
      <c r="TU138" s="24"/>
      <c r="TV138" s="24"/>
      <c r="TW138" s="24"/>
      <c r="TX138" s="24"/>
      <c r="TY138" s="24"/>
      <c r="TZ138" s="24"/>
      <c r="UA138" s="24"/>
      <c r="UB138" s="24"/>
      <c r="UC138" s="24"/>
      <c r="UD138" s="24"/>
      <c r="UE138" s="24"/>
      <c r="UF138" s="24"/>
      <c r="UG138" s="24"/>
      <c r="UH138" s="24"/>
      <c r="UI138" s="24"/>
      <c r="UJ138" s="24"/>
      <c r="UK138" s="24"/>
      <c r="UL138" s="24"/>
      <c r="UM138" s="24"/>
      <c r="UN138" s="24"/>
      <c r="UO138" s="24"/>
      <c r="UP138" s="24"/>
      <c r="UQ138" s="24"/>
      <c r="UR138" s="24"/>
      <c r="US138" s="24"/>
      <c r="UT138" s="24"/>
      <c r="UU138" s="24"/>
      <c r="UV138" s="24"/>
      <c r="UW138" s="24"/>
      <c r="UX138" s="24"/>
      <c r="UY138" s="24"/>
      <c r="UZ138" s="24"/>
      <c r="VA138" s="24"/>
      <c r="VB138" s="24"/>
      <c r="VC138" s="24"/>
      <c r="VD138" s="24"/>
      <c r="VE138" s="24"/>
      <c r="VF138" s="24"/>
      <c r="VG138" s="24"/>
      <c r="VH138" s="24"/>
      <c r="VI138" s="24"/>
      <c r="VJ138" s="24"/>
      <c r="VK138" s="24"/>
      <c r="VL138" s="24"/>
      <c r="VM138" s="24"/>
      <c r="VN138" s="24"/>
      <c r="VO138" s="24"/>
      <c r="VP138" s="24"/>
      <c r="VQ138" s="24"/>
      <c r="VR138" s="24"/>
      <c r="VS138" s="24"/>
      <c r="VT138" s="24"/>
      <c r="VU138" s="24"/>
      <c r="VV138" s="24"/>
      <c r="VW138" s="24"/>
      <c r="VX138" s="24"/>
      <c r="VY138" s="24"/>
      <c r="VZ138" s="24"/>
      <c r="WA138" s="24"/>
      <c r="WB138" s="24"/>
      <c r="WC138" s="24"/>
      <c r="WD138" s="24"/>
      <c r="WE138" s="24"/>
      <c r="WF138" s="24"/>
      <c r="WG138" s="24"/>
      <c r="WH138" s="24"/>
      <c r="WI138" s="24"/>
      <c r="WJ138" s="24"/>
      <c r="WK138" s="24"/>
      <c r="WL138" s="24"/>
      <c r="WM138" s="24"/>
      <c r="WN138" s="24"/>
      <c r="WO138" s="24"/>
      <c r="WP138" s="24"/>
      <c r="WQ138" s="24"/>
      <c r="WR138" s="24"/>
      <c r="WS138" s="24"/>
      <c r="WT138" s="24"/>
      <c r="WU138" s="24"/>
      <c r="WV138" s="24"/>
      <c r="WW138" s="24"/>
      <c r="WX138" s="24"/>
      <c r="WY138" s="24"/>
      <c r="WZ138" s="24"/>
      <c r="XA138" s="24"/>
      <c r="XB138" s="24"/>
      <c r="XC138" s="24"/>
      <c r="XD138" s="24"/>
      <c r="XE138" s="24"/>
      <c r="XF138" s="24"/>
      <c r="XG138" s="24"/>
      <c r="XH138" s="24"/>
      <c r="XI138" s="24"/>
      <c r="XJ138" s="24"/>
      <c r="XK138" s="24"/>
      <c r="XL138" s="24"/>
      <c r="XM138" s="24"/>
      <c r="XN138" s="24"/>
      <c r="XO138" s="24"/>
      <c r="XP138" s="24"/>
      <c r="XQ138" s="24"/>
      <c r="XR138" s="24"/>
      <c r="XS138" s="24"/>
      <c r="XT138" s="24"/>
      <c r="XU138" s="24"/>
      <c r="XV138" s="24"/>
      <c r="XW138" s="24"/>
      <c r="XX138" s="24"/>
      <c r="XY138" s="24"/>
      <c r="XZ138" s="24"/>
      <c r="YA138" s="24"/>
      <c r="YB138" s="24"/>
      <c r="YC138" s="24"/>
      <c r="YD138" s="24"/>
      <c r="YE138" s="24"/>
      <c r="YF138" s="24"/>
      <c r="YG138" s="24"/>
      <c r="YH138" s="24"/>
      <c r="YI138" s="24"/>
      <c r="YJ138" s="24"/>
      <c r="YK138" s="24"/>
      <c r="YL138" s="24"/>
      <c r="YM138" s="24"/>
      <c r="YN138" s="24"/>
      <c r="YO138" s="24"/>
      <c r="YP138" s="24"/>
      <c r="YQ138" s="24"/>
      <c r="YR138" s="24"/>
      <c r="YS138" s="24"/>
      <c r="YT138" s="24"/>
      <c r="YU138" s="24"/>
      <c r="YV138" s="24"/>
      <c r="YW138" s="24"/>
      <c r="YX138" s="24"/>
      <c r="YY138" s="24"/>
      <c r="YZ138" s="24"/>
      <c r="ZA138" s="24"/>
      <c r="ZB138" s="24"/>
      <c r="ZC138" s="24"/>
      <c r="ZD138" s="24"/>
      <c r="ZE138" s="24"/>
      <c r="ZF138" s="24"/>
      <c r="ZG138" s="24"/>
      <c r="ZH138" s="24"/>
      <c r="ZI138" s="24"/>
      <c r="ZJ138" s="24"/>
      <c r="ZK138" s="24"/>
      <c r="ZL138" s="24"/>
      <c r="ZM138" s="24"/>
      <c r="ZN138" s="24"/>
      <c r="ZO138" s="24"/>
      <c r="ZP138" s="24"/>
      <c r="ZQ138" s="24"/>
      <c r="ZR138" s="24"/>
      <c r="ZS138" s="24"/>
      <c r="ZT138" s="24"/>
      <c r="ZU138" s="24"/>
      <c r="ZV138" s="24"/>
      <c r="ZW138" s="24"/>
      <c r="ZX138" s="24"/>
      <c r="ZY138" s="24"/>
      <c r="ZZ138" s="24"/>
      <c r="AAA138" s="24"/>
      <c r="AAB138" s="24"/>
      <c r="AAC138" s="24"/>
      <c r="AAD138" s="24"/>
      <c r="AAE138" s="24"/>
      <c r="AAF138" s="24"/>
      <c r="AAG138" s="24"/>
      <c r="AAH138" s="24"/>
      <c r="AAI138" s="24"/>
      <c r="AAJ138" s="24"/>
      <c r="AAK138" s="24"/>
      <c r="AAL138" s="24"/>
      <c r="AAM138" s="24"/>
      <c r="AAN138" s="24"/>
      <c r="AAO138" s="24"/>
      <c r="AAP138" s="24"/>
      <c r="AAQ138" s="24"/>
      <c r="AAR138" s="24"/>
      <c r="AAS138" s="24"/>
      <c r="AAT138" s="24"/>
      <c r="AAU138" s="24"/>
      <c r="AAV138" s="24"/>
      <c r="AAW138" s="24"/>
      <c r="AAX138" s="24"/>
      <c r="AAY138" s="24"/>
      <c r="AAZ138" s="24"/>
      <c r="ABA138" s="24"/>
      <c r="ABB138" s="24"/>
      <c r="ABC138" s="24"/>
      <c r="ABD138" s="24"/>
      <c r="ABE138" s="24"/>
      <c r="ABF138" s="24"/>
      <c r="ABG138" s="24"/>
      <c r="ABH138" s="24"/>
      <c r="ABI138" s="24"/>
      <c r="ABJ138" s="24"/>
      <c r="ABK138" s="24"/>
      <c r="ABL138" s="24"/>
      <c r="ABM138" s="24"/>
      <c r="ABN138" s="24"/>
      <c r="ABO138" s="24"/>
      <c r="ABP138" s="24"/>
      <c r="ABQ138" s="24"/>
      <c r="ABR138" s="24"/>
      <c r="ABS138" s="24"/>
      <c r="ABT138" s="24"/>
      <c r="ABU138" s="24"/>
      <c r="ABV138" s="24"/>
      <c r="ABW138" s="24"/>
      <c r="ABX138" s="24"/>
      <c r="ABY138" s="24"/>
      <c r="ABZ138" s="24"/>
      <c r="ACA138" s="24"/>
      <c r="ACB138" s="24"/>
      <c r="ACC138" s="24"/>
      <c r="ACD138" s="24"/>
      <c r="ACE138" s="24"/>
      <c r="ACF138" s="24"/>
      <c r="ACG138" s="24"/>
      <c r="ACH138" s="24"/>
      <c r="ACI138" s="24"/>
      <c r="ACJ138" s="24"/>
      <c r="ACK138" s="24"/>
      <c r="ACL138" s="24"/>
      <c r="ACM138" s="24"/>
      <c r="ACN138" s="24"/>
      <c r="ACO138" s="24"/>
      <c r="ACP138" s="24"/>
      <c r="ACQ138" s="24"/>
      <c r="ACR138" s="24"/>
      <c r="ACS138" s="24"/>
      <c r="ACT138" s="24"/>
      <c r="ACU138" s="24"/>
      <c r="ACV138" s="24"/>
      <c r="ACW138" s="24"/>
      <c r="ACX138" s="24"/>
      <c r="ACY138" s="24"/>
      <c r="ACZ138" s="24"/>
      <c r="ADA138" s="24"/>
      <c r="ADB138" s="24"/>
      <c r="ADC138" s="24"/>
      <c r="ADD138" s="24"/>
      <c r="ADE138" s="24"/>
      <c r="ADF138" s="24"/>
      <c r="ADG138" s="24"/>
      <c r="ADH138" s="24"/>
      <c r="ADI138" s="24"/>
      <c r="ADJ138" s="24"/>
      <c r="ADK138" s="24"/>
      <c r="ADL138" s="24"/>
      <c r="ADM138" s="24"/>
      <c r="ADN138" s="24"/>
      <c r="ADO138" s="24"/>
      <c r="ADP138" s="24"/>
      <c r="ADQ138" s="24"/>
      <c r="ADR138" s="24"/>
      <c r="ADS138" s="24"/>
      <c r="ADT138" s="24"/>
      <c r="ADU138" s="24"/>
      <c r="ADV138" s="24"/>
      <c r="ADW138" s="24"/>
      <c r="ADX138" s="24"/>
      <c r="ADY138" s="24"/>
      <c r="ADZ138" s="24"/>
      <c r="AEA138" s="24"/>
      <c r="AEB138" s="24"/>
      <c r="AEC138" s="24"/>
      <c r="AED138" s="24"/>
      <c r="AEE138" s="24"/>
      <c r="AEF138" s="24"/>
      <c r="AEG138" s="24"/>
      <c r="AEH138" s="24"/>
      <c r="AEI138" s="24"/>
      <c r="AEJ138" s="24"/>
      <c r="AEK138" s="24"/>
      <c r="AEL138" s="24"/>
      <c r="AEM138" s="24"/>
      <c r="AEN138" s="24"/>
      <c r="AEO138" s="24"/>
      <c r="AEP138" s="24"/>
      <c r="AEQ138" s="24"/>
      <c r="AER138" s="24"/>
      <c r="AES138" s="24"/>
      <c r="AET138" s="24"/>
      <c r="AEU138" s="24"/>
      <c r="AEV138" s="24"/>
      <c r="AEW138" s="24"/>
      <c r="AEX138" s="24"/>
      <c r="AEY138" s="24"/>
      <c r="AEZ138" s="24"/>
      <c r="AFA138" s="24"/>
      <c r="AFB138" s="24"/>
      <c r="AFC138" s="24"/>
      <c r="AFD138" s="24"/>
      <c r="AFE138" s="24"/>
      <c r="AFF138" s="24"/>
      <c r="AFG138" s="24"/>
      <c r="AFH138" s="24"/>
      <c r="AFI138" s="24"/>
      <c r="AFJ138" s="24"/>
      <c r="AFK138" s="24"/>
      <c r="AFL138" s="24"/>
      <c r="AFM138" s="24"/>
      <c r="AFN138" s="24"/>
      <c r="AFO138" s="24"/>
      <c r="AFP138" s="24"/>
      <c r="AFQ138" s="24"/>
      <c r="AFR138" s="24"/>
      <c r="AFS138" s="24"/>
      <c r="AFT138" s="24"/>
      <c r="AFU138" s="24"/>
      <c r="AFV138" s="24"/>
      <c r="AFW138" s="24"/>
      <c r="AFX138" s="24"/>
      <c r="AFY138" s="24"/>
      <c r="AFZ138" s="24"/>
      <c r="AGA138" s="24"/>
      <c r="AGB138" s="24"/>
      <c r="AGC138" s="24"/>
      <c r="AGD138" s="24"/>
      <c r="AGE138" s="24"/>
      <c r="AGF138" s="24"/>
      <c r="AGG138" s="24"/>
      <c r="AGH138" s="24"/>
      <c r="AGI138" s="24"/>
      <c r="AGJ138" s="24"/>
      <c r="AGK138" s="24"/>
      <c r="AGL138" s="24"/>
      <c r="AGM138" s="24"/>
      <c r="AGN138" s="24"/>
      <c r="AGO138" s="24"/>
      <c r="AGP138" s="24"/>
      <c r="AGQ138" s="24"/>
      <c r="AGR138" s="24"/>
      <c r="AGS138" s="24"/>
      <c r="AGT138" s="24"/>
      <c r="AGU138" s="24"/>
      <c r="AGV138" s="24"/>
      <c r="AGW138" s="24"/>
      <c r="AGX138" s="24"/>
      <c r="AGY138" s="24"/>
      <c r="AGZ138" s="24"/>
      <c r="AHA138" s="24"/>
      <c r="AHB138" s="24"/>
      <c r="AHC138" s="24"/>
      <c r="AHD138" s="24"/>
      <c r="AHE138" s="24"/>
      <c r="AHF138" s="24"/>
      <c r="AHG138" s="24"/>
      <c r="AHH138" s="24"/>
      <c r="AHI138" s="24"/>
      <c r="AHJ138" s="24"/>
      <c r="AHK138" s="24"/>
      <c r="AHL138" s="24"/>
      <c r="AHM138" s="24"/>
      <c r="AHN138" s="24"/>
      <c r="AHO138" s="24"/>
      <c r="AHP138" s="24"/>
      <c r="AHQ138" s="24"/>
      <c r="AHR138" s="24"/>
      <c r="AHS138" s="24"/>
      <c r="AHT138" s="24"/>
      <c r="AHU138" s="24"/>
      <c r="AHV138" s="24"/>
      <c r="AHW138" s="24"/>
      <c r="AHX138" s="24"/>
      <c r="AHY138" s="24"/>
      <c r="AHZ138" s="24"/>
      <c r="AIA138" s="24"/>
      <c r="AIB138" s="24"/>
      <c r="AIC138" s="24"/>
      <c r="AID138" s="24"/>
      <c r="AIE138" s="24"/>
      <c r="AIF138" s="24"/>
      <c r="AIG138" s="24"/>
      <c r="AIH138" s="24"/>
      <c r="AII138" s="24"/>
      <c r="AIJ138" s="24"/>
      <c r="AIK138" s="24"/>
      <c r="AIL138" s="24"/>
      <c r="AIM138" s="24"/>
      <c r="AIN138" s="24"/>
      <c r="AIO138" s="24"/>
      <c r="AIP138" s="24"/>
      <c r="AIQ138" s="24"/>
      <c r="AIR138" s="24"/>
      <c r="AIS138" s="24"/>
      <c r="AIT138" s="24"/>
      <c r="AIU138" s="24"/>
      <c r="AIV138" s="24"/>
      <c r="AIW138" s="24"/>
      <c r="AIX138" s="24"/>
      <c r="AIY138" s="24"/>
      <c r="AIZ138" s="24"/>
      <c r="AJA138" s="24"/>
      <c r="AJB138" s="24"/>
      <c r="AJC138" s="24"/>
      <c r="AJD138" s="24"/>
      <c r="AJE138" s="24"/>
      <c r="AJF138" s="24"/>
      <c r="AJG138" s="24"/>
      <c r="AJH138" s="24"/>
      <c r="AJI138" s="24"/>
      <c r="AJJ138" s="24"/>
      <c r="AJK138" s="24"/>
      <c r="AJL138" s="24"/>
      <c r="AJM138" s="24"/>
      <c r="AJN138" s="24"/>
      <c r="AJO138" s="24"/>
      <c r="AJP138" s="24"/>
      <c r="AJQ138" s="24"/>
      <c r="AJR138" s="24"/>
      <c r="AJS138" s="24"/>
      <c r="AJT138" s="24"/>
      <c r="AJU138" s="24"/>
      <c r="AJV138" s="24"/>
      <c r="AJW138" s="24"/>
      <c r="AJX138" s="24"/>
      <c r="AJY138" s="24"/>
      <c r="AJZ138" s="24"/>
      <c r="AKA138" s="24"/>
      <c r="AKB138" s="24"/>
      <c r="AKC138" s="24"/>
      <c r="AKD138" s="24"/>
      <c r="AKE138" s="24"/>
      <c r="AKF138" s="24"/>
      <c r="AKG138" s="24"/>
      <c r="AKH138" s="24"/>
      <c r="AKI138" s="24"/>
      <c r="AKJ138" s="24"/>
      <c r="AKK138" s="24"/>
      <c r="AKL138" s="24"/>
      <c r="AKM138" s="24"/>
      <c r="AKN138" s="24"/>
      <c r="AKO138" s="24"/>
      <c r="AKP138" s="24"/>
      <c r="AKQ138" s="24"/>
      <c r="AKR138" s="24"/>
      <c r="AKS138" s="24"/>
      <c r="AKT138" s="24"/>
      <c r="AKU138" s="24"/>
      <c r="AKV138" s="24"/>
      <c r="AKW138" s="24"/>
      <c r="AKX138" s="24"/>
      <c r="AKY138" s="24"/>
      <c r="AKZ138" s="24"/>
      <c r="ALA138" s="24"/>
      <c r="ALB138" s="24"/>
      <c r="ALC138" s="24"/>
      <c r="ALD138" s="24"/>
      <c r="ALE138" s="24"/>
      <c r="ALF138" s="24"/>
      <c r="ALG138" s="24"/>
      <c r="ALH138" s="24"/>
      <c r="ALI138" s="24"/>
      <c r="ALJ138" s="24"/>
      <c r="ALK138" s="24"/>
      <c r="ALL138" s="24"/>
      <c r="ALM138" s="24"/>
      <c r="ALN138" s="24"/>
      <c r="ALO138" s="24"/>
      <c r="ALP138" s="24"/>
      <c r="ALQ138" s="24"/>
      <c r="ALR138" s="24"/>
      <c r="ALS138" s="24"/>
      <c r="ALT138" s="24"/>
      <c r="ALU138" s="24"/>
      <c r="ALV138" s="24"/>
      <c r="ALW138" s="24"/>
      <c r="ALX138" s="24"/>
      <c r="ALY138" s="24"/>
      <c r="ALZ138" s="24"/>
      <c r="AMA138" s="24"/>
      <c r="AMB138" s="24"/>
      <c r="AMC138" s="24"/>
    </row>
    <row r="139" spans="1:1017" s="61" customFormat="1" ht="33">
      <c r="A139" s="132" t="s">
        <v>370</v>
      </c>
      <c r="B139" s="133" t="s">
        <v>371</v>
      </c>
      <c r="C139" s="134" t="s">
        <v>372</v>
      </c>
      <c r="D139" s="133" t="s">
        <v>46</v>
      </c>
      <c r="E139" s="62" t="s">
        <v>47</v>
      </c>
      <c r="F139" s="112">
        <v>1</v>
      </c>
      <c r="G139" s="60">
        <v>67.510000000000005</v>
      </c>
      <c r="H139" s="83">
        <f t="shared" si="57"/>
        <v>0.21229999999999999</v>
      </c>
      <c r="I139" s="60">
        <f t="shared" si="58"/>
        <v>81.84</v>
      </c>
      <c r="J139" s="60">
        <f t="shared" si="59"/>
        <v>67.510000000000005</v>
      </c>
      <c r="K139" s="60">
        <f t="shared" si="60"/>
        <v>81.84</v>
      </c>
      <c r="L139" s="24">
        <v>93658</v>
      </c>
      <c r="M139" s="24"/>
      <c r="N139" s="24"/>
      <c r="O139" s="24"/>
      <c r="P139" s="24"/>
      <c r="Q139" s="24"/>
      <c r="R139" s="24"/>
      <c r="S139" s="24"/>
      <c r="T139" s="24"/>
      <c r="U139" s="24"/>
      <c r="V139" s="24"/>
      <c r="W139" s="24"/>
      <c r="X139" s="24"/>
      <c r="Y139" s="24"/>
      <c r="Z139" s="24"/>
      <c r="AA139" s="24"/>
      <c r="AB139" s="24"/>
      <c r="AC139" s="24"/>
      <c r="AD139" s="24"/>
      <c r="AE139" s="24"/>
      <c r="AF139" s="24"/>
      <c r="AG139" s="24"/>
      <c r="AH139" s="24"/>
      <c r="AI139" s="24"/>
      <c r="AJ139" s="24"/>
      <c r="AK139" s="24"/>
      <c r="AL139" s="24"/>
      <c r="AM139" s="24"/>
      <c r="AN139" s="24"/>
      <c r="AO139" s="24"/>
      <c r="AP139" s="24"/>
      <c r="AQ139" s="24"/>
      <c r="AR139" s="24"/>
      <c r="AS139" s="24"/>
      <c r="AT139" s="24"/>
      <c r="AU139" s="24"/>
      <c r="AV139" s="24"/>
      <c r="AW139" s="24"/>
      <c r="AX139" s="24"/>
      <c r="AY139" s="24"/>
      <c r="AZ139" s="24"/>
      <c r="BA139" s="24"/>
      <c r="BB139" s="24"/>
      <c r="BC139" s="24"/>
      <c r="BD139" s="24"/>
      <c r="BE139" s="24"/>
      <c r="BF139" s="24"/>
      <c r="BG139" s="24"/>
      <c r="BH139" s="24"/>
      <c r="BI139" s="24"/>
      <c r="BJ139" s="24"/>
      <c r="BK139" s="24"/>
      <c r="BL139" s="24"/>
      <c r="BM139" s="24"/>
      <c r="BN139" s="24"/>
      <c r="BO139" s="24"/>
      <c r="BP139" s="24"/>
      <c r="BQ139" s="24"/>
      <c r="BR139" s="24"/>
      <c r="BS139" s="24"/>
      <c r="BT139" s="24"/>
      <c r="BU139" s="24"/>
      <c r="BV139" s="24"/>
      <c r="BW139" s="24"/>
      <c r="BX139" s="24"/>
      <c r="BY139" s="24"/>
      <c r="BZ139" s="24"/>
      <c r="CA139" s="24"/>
      <c r="CB139" s="24"/>
      <c r="CC139" s="24"/>
      <c r="CD139" s="24"/>
      <c r="CE139" s="24"/>
      <c r="CF139" s="24"/>
      <c r="CG139" s="24"/>
      <c r="CH139" s="24"/>
      <c r="CI139" s="24"/>
      <c r="CJ139" s="24"/>
      <c r="CK139" s="24"/>
      <c r="CL139" s="24"/>
      <c r="CM139" s="24"/>
      <c r="CN139" s="24"/>
      <c r="CO139" s="24"/>
      <c r="CP139" s="24"/>
      <c r="CQ139" s="24"/>
      <c r="CR139" s="24"/>
      <c r="CS139" s="24"/>
      <c r="CT139" s="24"/>
      <c r="CU139" s="24"/>
      <c r="CV139" s="24"/>
      <c r="CW139" s="24"/>
      <c r="CX139" s="24"/>
      <c r="CY139" s="24"/>
      <c r="CZ139" s="24"/>
      <c r="DA139" s="24"/>
      <c r="DB139" s="24"/>
      <c r="DC139" s="24"/>
      <c r="DD139" s="24"/>
      <c r="DE139" s="24"/>
      <c r="DF139" s="24"/>
      <c r="DG139" s="24"/>
      <c r="DH139" s="24"/>
      <c r="DI139" s="24"/>
      <c r="DJ139" s="24"/>
      <c r="DK139" s="24"/>
      <c r="DL139" s="24"/>
      <c r="DM139" s="24"/>
      <c r="DN139" s="24"/>
      <c r="DO139" s="24"/>
      <c r="DP139" s="24"/>
      <c r="DQ139" s="24"/>
      <c r="DR139" s="24"/>
      <c r="DS139" s="24"/>
      <c r="DT139" s="24"/>
      <c r="DU139" s="24"/>
      <c r="DV139" s="24"/>
      <c r="DW139" s="24"/>
      <c r="DX139" s="24"/>
      <c r="DY139" s="24"/>
      <c r="DZ139" s="24"/>
      <c r="EA139" s="24"/>
      <c r="EB139" s="24"/>
      <c r="EC139" s="24"/>
      <c r="ED139" s="24"/>
      <c r="EE139" s="24"/>
      <c r="EF139" s="24"/>
      <c r="EG139" s="24"/>
      <c r="EH139" s="24"/>
      <c r="EI139" s="24"/>
      <c r="EJ139" s="24"/>
      <c r="EK139" s="24"/>
      <c r="EL139" s="24"/>
      <c r="EM139" s="24"/>
      <c r="EN139" s="24"/>
      <c r="EO139" s="24"/>
      <c r="EP139" s="24"/>
      <c r="EQ139" s="24"/>
      <c r="ER139" s="24"/>
      <c r="ES139" s="24"/>
      <c r="ET139" s="24"/>
      <c r="EU139" s="24"/>
      <c r="EV139" s="24"/>
      <c r="EW139" s="24"/>
      <c r="EX139" s="24"/>
      <c r="EY139" s="24"/>
      <c r="EZ139" s="24"/>
      <c r="FA139" s="24"/>
      <c r="FB139" s="24"/>
      <c r="FC139" s="24"/>
      <c r="FD139" s="24"/>
      <c r="FE139" s="24"/>
      <c r="FF139" s="24"/>
      <c r="FG139" s="24"/>
      <c r="FH139" s="24"/>
      <c r="FI139" s="24"/>
      <c r="FJ139" s="24"/>
      <c r="FK139" s="24"/>
      <c r="FL139" s="24"/>
      <c r="FM139" s="24"/>
      <c r="FN139" s="24"/>
      <c r="FO139" s="24"/>
      <c r="FP139" s="24"/>
      <c r="FQ139" s="24"/>
      <c r="FR139" s="24"/>
      <c r="FS139" s="24"/>
      <c r="FT139" s="24"/>
      <c r="FU139" s="24"/>
      <c r="FV139" s="24"/>
      <c r="FW139" s="24"/>
      <c r="FX139" s="24"/>
      <c r="FY139" s="24"/>
      <c r="FZ139" s="24"/>
      <c r="GA139" s="24"/>
      <c r="GB139" s="24"/>
      <c r="GC139" s="24"/>
      <c r="GD139" s="24"/>
      <c r="GE139" s="24"/>
      <c r="GF139" s="24"/>
      <c r="GG139" s="24"/>
      <c r="GH139" s="24"/>
      <c r="GI139" s="24"/>
      <c r="GJ139" s="24"/>
      <c r="GK139" s="24"/>
      <c r="GL139" s="24"/>
      <c r="GM139" s="24"/>
      <c r="GN139" s="24"/>
      <c r="GO139" s="24"/>
      <c r="GP139" s="24"/>
      <c r="GQ139" s="24"/>
      <c r="GR139" s="24"/>
      <c r="GS139" s="24"/>
      <c r="GT139" s="24"/>
      <c r="GU139" s="24"/>
      <c r="GV139" s="24"/>
      <c r="GW139" s="24"/>
      <c r="GX139" s="24"/>
      <c r="GY139" s="24"/>
      <c r="GZ139" s="24"/>
      <c r="HA139" s="24"/>
      <c r="HB139" s="24"/>
      <c r="HC139" s="24"/>
      <c r="HD139" s="24"/>
      <c r="HE139" s="24"/>
      <c r="HF139" s="24"/>
      <c r="HG139" s="24"/>
      <c r="HH139" s="24"/>
      <c r="HI139" s="24"/>
      <c r="HJ139" s="24"/>
      <c r="HK139" s="24"/>
      <c r="HL139" s="24"/>
      <c r="HM139" s="24"/>
      <c r="HN139" s="24"/>
      <c r="HO139" s="24"/>
      <c r="HP139" s="24"/>
      <c r="HQ139" s="24"/>
      <c r="HR139" s="24"/>
      <c r="HS139" s="24"/>
      <c r="HT139" s="24"/>
      <c r="HU139" s="24"/>
      <c r="HV139" s="24"/>
      <c r="HW139" s="24"/>
      <c r="HX139" s="24"/>
      <c r="HY139" s="24"/>
      <c r="HZ139" s="24"/>
      <c r="IA139" s="24"/>
      <c r="IB139" s="24"/>
      <c r="IC139" s="24"/>
      <c r="ID139" s="24"/>
      <c r="IE139" s="24"/>
      <c r="IF139" s="24"/>
      <c r="IG139" s="24"/>
      <c r="IH139" s="24"/>
      <c r="II139" s="24"/>
      <c r="IJ139" s="24"/>
      <c r="IK139" s="24"/>
      <c r="IL139" s="24"/>
      <c r="IM139" s="24"/>
      <c r="IN139" s="24"/>
      <c r="IO139" s="24"/>
      <c r="IP139" s="24"/>
      <c r="IQ139" s="24"/>
      <c r="IR139" s="24"/>
      <c r="IS139" s="24"/>
      <c r="IT139" s="24"/>
      <c r="IU139" s="24"/>
      <c r="IV139" s="24"/>
      <c r="IW139" s="24"/>
      <c r="IX139" s="24"/>
      <c r="IY139" s="24"/>
      <c r="IZ139" s="24"/>
      <c r="JA139" s="24"/>
      <c r="JB139" s="24"/>
      <c r="JC139" s="24"/>
      <c r="JD139" s="24"/>
      <c r="JE139" s="24"/>
      <c r="JF139" s="24"/>
      <c r="JG139" s="24"/>
      <c r="JH139" s="24"/>
      <c r="JI139" s="24"/>
      <c r="JJ139" s="24"/>
      <c r="JK139" s="24"/>
      <c r="JL139" s="24"/>
      <c r="JM139" s="24"/>
      <c r="JN139" s="24"/>
      <c r="JO139" s="24"/>
      <c r="JP139" s="24"/>
      <c r="JQ139" s="24"/>
      <c r="JR139" s="24"/>
      <c r="JS139" s="24"/>
      <c r="JT139" s="24"/>
      <c r="JU139" s="24"/>
      <c r="JV139" s="24"/>
      <c r="JW139" s="24"/>
      <c r="JX139" s="24"/>
      <c r="JY139" s="24"/>
      <c r="JZ139" s="24"/>
      <c r="KA139" s="24"/>
      <c r="KB139" s="24"/>
      <c r="KC139" s="24"/>
      <c r="KD139" s="24"/>
      <c r="KE139" s="24"/>
      <c r="KF139" s="24"/>
      <c r="KG139" s="24"/>
      <c r="KH139" s="24"/>
      <c r="KI139" s="24"/>
      <c r="KJ139" s="24"/>
      <c r="KK139" s="24"/>
      <c r="KL139" s="24"/>
      <c r="KM139" s="24"/>
      <c r="KN139" s="24"/>
      <c r="KO139" s="24"/>
      <c r="KP139" s="24"/>
      <c r="KQ139" s="24"/>
      <c r="KR139" s="24"/>
      <c r="KS139" s="24"/>
      <c r="KT139" s="24"/>
      <c r="KU139" s="24"/>
      <c r="KV139" s="24"/>
      <c r="KW139" s="24"/>
      <c r="KX139" s="24"/>
      <c r="KY139" s="24"/>
      <c r="KZ139" s="24"/>
      <c r="LA139" s="24"/>
      <c r="LB139" s="24"/>
      <c r="LC139" s="24"/>
      <c r="LD139" s="24"/>
      <c r="LE139" s="24"/>
      <c r="LF139" s="24"/>
      <c r="LG139" s="24"/>
      <c r="LH139" s="24"/>
      <c r="LI139" s="24"/>
      <c r="LJ139" s="24"/>
      <c r="LK139" s="24"/>
      <c r="LL139" s="24"/>
      <c r="LM139" s="24"/>
      <c r="LN139" s="24"/>
      <c r="LO139" s="24"/>
      <c r="LP139" s="24"/>
      <c r="LQ139" s="24"/>
      <c r="LR139" s="24"/>
      <c r="LS139" s="24"/>
      <c r="LT139" s="24"/>
      <c r="LU139" s="24"/>
      <c r="LV139" s="24"/>
      <c r="LW139" s="24"/>
      <c r="LX139" s="24"/>
      <c r="LY139" s="24"/>
      <c r="LZ139" s="24"/>
      <c r="MA139" s="24"/>
      <c r="MB139" s="24"/>
      <c r="MC139" s="24"/>
      <c r="MD139" s="24"/>
      <c r="ME139" s="24"/>
      <c r="MF139" s="24"/>
      <c r="MG139" s="24"/>
      <c r="MH139" s="24"/>
      <c r="MI139" s="24"/>
      <c r="MJ139" s="24"/>
      <c r="MK139" s="24"/>
      <c r="ML139" s="24"/>
      <c r="MM139" s="24"/>
      <c r="MN139" s="24"/>
      <c r="MO139" s="24"/>
      <c r="MP139" s="24"/>
      <c r="MQ139" s="24"/>
      <c r="MR139" s="24"/>
      <c r="MS139" s="24"/>
      <c r="MT139" s="24"/>
      <c r="MU139" s="24"/>
      <c r="MV139" s="24"/>
      <c r="MW139" s="24"/>
      <c r="MX139" s="24"/>
      <c r="MY139" s="24"/>
      <c r="MZ139" s="24"/>
      <c r="NA139" s="24"/>
      <c r="NB139" s="24"/>
      <c r="NC139" s="24"/>
      <c r="ND139" s="24"/>
      <c r="NE139" s="24"/>
      <c r="NF139" s="24"/>
      <c r="NG139" s="24"/>
      <c r="NH139" s="24"/>
      <c r="NI139" s="24"/>
      <c r="NJ139" s="24"/>
      <c r="NK139" s="24"/>
      <c r="NL139" s="24"/>
      <c r="NM139" s="24"/>
      <c r="NN139" s="24"/>
      <c r="NO139" s="24"/>
      <c r="NP139" s="24"/>
      <c r="NQ139" s="24"/>
      <c r="NR139" s="24"/>
      <c r="NS139" s="24"/>
      <c r="NT139" s="24"/>
      <c r="NU139" s="24"/>
      <c r="NV139" s="24"/>
      <c r="NW139" s="24"/>
      <c r="NX139" s="24"/>
      <c r="NY139" s="24"/>
      <c r="NZ139" s="24"/>
      <c r="OA139" s="24"/>
      <c r="OB139" s="24"/>
      <c r="OC139" s="24"/>
      <c r="OD139" s="24"/>
      <c r="OE139" s="24"/>
      <c r="OF139" s="24"/>
      <c r="OG139" s="24"/>
      <c r="OH139" s="24"/>
      <c r="OI139" s="24"/>
      <c r="OJ139" s="24"/>
      <c r="OK139" s="24"/>
      <c r="OL139" s="24"/>
      <c r="OM139" s="24"/>
      <c r="ON139" s="24"/>
      <c r="OO139" s="24"/>
      <c r="OP139" s="24"/>
      <c r="OQ139" s="24"/>
      <c r="OR139" s="24"/>
      <c r="OS139" s="24"/>
      <c r="OT139" s="24"/>
      <c r="OU139" s="24"/>
      <c r="OV139" s="24"/>
      <c r="OW139" s="24"/>
      <c r="OX139" s="24"/>
      <c r="OY139" s="24"/>
      <c r="OZ139" s="24"/>
      <c r="PA139" s="24"/>
      <c r="PB139" s="24"/>
      <c r="PC139" s="24"/>
      <c r="PD139" s="24"/>
      <c r="PE139" s="24"/>
      <c r="PF139" s="24"/>
      <c r="PG139" s="24"/>
      <c r="PH139" s="24"/>
      <c r="PI139" s="24"/>
      <c r="PJ139" s="24"/>
      <c r="PK139" s="24"/>
      <c r="PL139" s="24"/>
      <c r="PM139" s="24"/>
      <c r="PN139" s="24"/>
      <c r="PO139" s="24"/>
      <c r="PP139" s="24"/>
      <c r="PQ139" s="24"/>
      <c r="PR139" s="24"/>
      <c r="PS139" s="24"/>
      <c r="PT139" s="24"/>
      <c r="PU139" s="24"/>
      <c r="PV139" s="24"/>
      <c r="PW139" s="24"/>
      <c r="PX139" s="24"/>
      <c r="PY139" s="24"/>
      <c r="PZ139" s="24"/>
      <c r="QA139" s="24"/>
      <c r="QB139" s="24"/>
      <c r="QC139" s="24"/>
      <c r="QD139" s="24"/>
      <c r="QE139" s="24"/>
      <c r="QF139" s="24"/>
      <c r="QG139" s="24"/>
      <c r="QH139" s="24"/>
      <c r="QI139" s="24"/>
      <c r="QJ139" s="24"/>
      <c r="QK139" s="24"/>
      <c r="QL139" s="24"/>
      <c r="QM139" s="24"/>
      <c r="QN139" s="24"/>
      <c r="QO139" s="24"/>
      <c r="QP139" s="24"/>
      <c r="QQ139" s="24"/>
      <c r="QR139" s="24"/>
      <c r="QS139" s="24"/>
      <c r="QT139" s="24"/>
      <c r="QU139" s="24"/>
      <c r="QV139" s="24"/>
      <c r="QW139" s="24"/>
      <c r="QX139" s="24"/>
      <c r="QY139" s="24"/>
      <c r="QZ139" s="24"/>
      <c r="RA139" s="24"/>
      <c r="RB139" s="24"/>
      <c r="RC139" s="24"/>
      <c r="RD139" s="24"/>
      <c r="RE139" s="24"/>
      <c r="RF139" s="24"/>
      <c r="RG139" s="24"/>
      <c r="RH139" s="24"/>
      <c r="RI139" s="24"/>
      <c r="RJ139" s="24"/>
      <c r="RK139" s="24"/>
      <c r="RL139" s="24"/>
      <c r="RM139" s="24"/>
      <c r="RN139" s="24"/>
      <c r="RO139" s="24"/>
      <c r="RP139" s="24"/>
      <c r="RQ139" s="24"/>
      <c r="RR139" s="24"/>
      <c r="RS139" s="24"/>
      <c r="RT139" s="24"/>
      <c r="RU139" s="24"/>
      <c r="RV139" s="24"/>
      <c r="RW139" s="24"/>
      <c r="RX139" s="24"/>
      <c r="RY139" s="24"/>
      <c r="RZ139" s="24"/>
      <c r="SA139" s="24"/>
      <c r="SB139" s="24"/>
      <c r="SC139" s="24"/>
      <c r="SD139" s="24"/>
      <c r="SE139" s="24"/>
      <c r="SF139" s="24"/>
      <c r="SG139" s="24"/>
      <c r="SH139" s="24"/>
      <c r="SI139" s="24"/>
      <c r="SJ139" s="24"/>
      <c r="SK139" s="24"/>
      <c r="SL139" s="24"/>
      <c r="SM139" s="24"/>
      <c r="SN139" s="24"/>
      <c r="SO139" s="24"/>
      <c r="SP139" s="24"/>
      <c r="SQ139" s="24"/>
      <c r="SR139" s="24"/>
      <c r="SS139" s="24"/>
      <c r="ST139" s="24"/>
      <c r="SU139" s="24"/>
      <c r="SV139" s="24"/>
      <c r="SW139" s="24"/>
      <c r="SX139" s="24"/>
      <c r="SY139" s="24"/>
      <c r="SZ139" s="24"/>
      <c r="TA139" s="24"/>
      <c r="TB139" s="24"/>
      <c r="TC139" s="24"/>
      <c r="TD139" s="24"/>
      <c r="TE139" s="24"/>
      <c r="TF139" s="24"/>
      <c r="TG139" s="24"/>
      <c r="TH139" s="24"/>
      <c r="TI139" s="24"/>
      <c r="TJ139" s="24"/>
      <c r="TK139" s="24"/>
      <c r="TL139" s="24"/>
      <c r="TM139" s="24"/>
      <c r="TN139" s="24"/>
      <c r="TO139" s="24"/>
      <c r="TP139" s="24"/>
      <c r="TQ139" s="24"/>
      <c r="TR139" s="24"/>
      <c r="TS139" s="24"/>
      <c r="TT139" s="24"/>
      <c r="TU139" s="24"/>
      <c r="TV139" s="24"/>
      <c r="TW139" s="24"/>
      <c r="TX139" s="24"/>
      <c r="TY139" s="24"/>
      <c r="TZ139" s="24"/>
      <c r="UA139" s="24"/>
      <c r="UB139" s="24"/>
      <c r="UC139" s="24"/>
      <c r="UD139" s="24"/>
      <c r="UE139" s="24"/>
      <c r="UF139" s="24"/>
      <c r="UG139" s="24"/>
      <c r="UH139" s="24"/>
      <c r="UI139" s="24"/>
      <c r="UJ139" s="24"/>
      <c r="UK139" s="24"/>
      <c r="UL139" s="24"/>
      <c r="UM139" s="24"/>
      <c r="UN139" s="24"/>
      <c r="UO139" s="24"/>
      <c r="UP139" s="24"/>
      <c r="UQ139" s="24"/>
      <c r="UR139" s="24"/>
      <c r="US139" s="24"/>
      <c r="UT139" s="24"/>
      <c r="UU139" s="24"/>
      <c r="UV139" s="24"/>
      <c r="UW139" s="24"/>
      <c r="UX139" s="24"/>
      <c r="UY139" s="24"/>
      <c r="UZ139" s="24"/>
      <c r="VA139" s="24"/>
      <c r="VB139" s="24"/>
      <c r="VC139" s="24"/>
      <c r="VD139" s="24"/>
      <c r="VE139" s="24"/>
      <c r="VF139" s="24"/>
      <c r="VG139" s="24"/>
      <c r="VH139" s="24"/>
      <c r="VI139" s="24"/>
      <c r="VJ139" s="24"/>
      <c r="VK139" s="24"/>
      <c r="VL139" s="24"/>
      <c r="VM139" s="24"/>
      <c r="VN139" s="24"/>
      <c r="VO139" s="24"/>
      <c r="VP139" s="24"/>
      <c r="VQ139" s="24"/>
      <c r="VR139" s="24"/>
      <c r="VS139" s="24"/>
      <c r="VT139" s="24"/>
      <c r="VU139" s="24"/>
      <c r="VV139" s="24"/>
      <c r="VW139" s="24"/>
      <c r="VX139" s="24"/>
      <c r="VY139" s="24"/>
      <c r="VZ139" s="24"/>
      <c r="WA139" s="24"/>
      <c r="WB139" s="24"/>
      <c r="WC139" s="24"/>
      <c r="WD139" s="24"/>
      <c r="WE139" s="24"/>
      <c r="WF139" s="24"/>
      <c r="WG139" s="24"/>
      <c r="WH139" s="24"/>
      <c r="WI139" s="24"/>
      <c r="WJ139" s="24"/>
      <c r="WK139" s="24"/>
      <c r="WL139" s="24"/>
      <c r="WM139" s="24"/>
      <c r="WN139" s="24"/>
      <c r="WO139" s="24"/>
      <c r="WP139" s="24"/>
      <c r="WQ139" s="24"/>
      <c r="WR139" s="24"/>
      <c r="WS139" s="24"/>
      <c r="WT139" s="24"/>
      <c r="WU139" s="24"/>
      <c r="WV139" s="24"/>
      <c r="WW139" s="24"/>
      <c r="WX139" s="24"/>
      <c r="WY139" s="24"/>
      <c r="WZ139" s="24"/>
      <c r="XA139" s="24"/>
      <c r="XB139" s="24"/>
      <c r="XC139" s="24"/>
      <c r="XD139" s="24"/>
      <c r="XE139" s="24"/>
      <c r="XF139" s="24"/>
      <c r="XG139" s="24"/>
      <c r="XH139" s="24"/>
      <c r="XI139" s="24"/>
      <c r="XJ139" s="24"/>
      <c r="XK139" s="24"/>
      <c r="XL139" s="24"/>
      <c r="XM139" s="24"/>
      <c r="XN139" s="24"/>
      <c r="XO139" s="24"/>
      <c r="XP139" s="24"/>
      <c r="XQ139" s="24"/>
      <c r="XR139" s="24"/>
      <c r="XS139" s="24"/>
      <c r="XT139" s="24"/>
      <c r="XU139" s="24"/>
      <c r="XV139" s="24"/>
      <c r="XW139" s="24"/>
      <c r="XX139" s="24"/>
      <c r="XY139" s="24"/>
      <c r="XZ139" s="24"/>
      <c r="YA139" s="24"/>
      <c r="YB139" s="24"/>
      <c r="YC139" s="24"/>
      <c r="YD139" s="24"/>
      <c r="YE139" s="24"/>
      <c r="YF139" s="24"/>
      <c r="YG139" s="24"/>
      <c r="YH139" s="24"/>
      <c r="YI139" s="24"/>
      <c r="YJ139" s="24"/>
      <c r="YK139" s="24"/>
      <c r="YL139" s="24"/>
      <c r="YM139" s="24"/>
      <c r="YN139" s="24"/>
      <c r="YO139" s="24"/>
      <c r="YP139" s="24"/>
      <c r="YQ139" s="24"/>
      <c r="YR139" s="24"/>
      <c r="YS139" s="24"/>
      <c r="YT139" s="24"/>
      <c r="YU139" s="24"/>
      <c r="YV139" s="24"/>
      <c r="YW139" s="24"/>
      <c r="YX139" s="24"/>
      <c r="YY139" s="24"/>
      <c r="YZ139" s="24"/>
      <c r="ZA139" s="24"/>
      <c r="ZB139" s="24"/>
      <c r="ZC139" s="24"/>
      <c r="ZD139" s="24"/>
      <c r="ZE139" s="24"/>
      <c r="ZF139" s="24"/>
      <c r="ZG139" s="24"/>
      <c r="ZH139" s="24"/>
      <c r="ZI139" s="24"/>
      <c r="ZJ139" s="24"/>
      <c r="ZK139" s="24"/>
      <c r="ZL139" s="24"/>
      <c r="ZM139" s="24"/>
      <c r="ZN139" s="24"/>
      <c r="ZO139" s="24"/>
      <c r="ZP139" s="24"/>
      <c r="ZQ139" s="24"/>
      <c r="ZR139" s="24"/>
      <c r="ZS139" s="24"/>
      <c r="ZT139" s="24"/>
      <c r="ZU139" s="24"/>
      <c r="ZV139" s="24"/>
      <c r="ZW139" s="24"/>
      <c r="ZX139" s="24"/>
      <c r="ZY139" s="24"/>
      <c r="ZZ139" s="24"/>
      <c r="AAA139" s="24"/>
      <c r="AAB139" s="24"/>
      <c r="AAC139" s="24"/>
      <c r="AAD139" s="24"/>
      <c r="AAE139" s="24"/>
      <c r="AAF139" s="24"/>
      <c r="AAG139" s="24"/>
      <c r="AAH139" s="24"/>
      <c r="AAI139" s="24"/>
      <c r="AAJ139" s="24"/>
      <c r="AAK139" s="24"/>
      <c r="AAL139" s="24"/>
      <c r="AAM139" s="24"/>
      <c r="AAN139" s="24"/>
      <c r="AAO139" s="24"/>
      <c r="AAP139" s="24"/>
      <c r="AAQ139" s="24"/>
      <c r="AAR139" s="24"/>
      <c r="AAS139" s="24"/>
      <c r="AAT139" s="24"/>
      <c r="AAU139" s="24"/>
      <c r="AAV139" s="24"/>
      <c r="AAW139" s="24"/>
      <c r="AAX139" s="24"/>
      <c r="AAY139" s="24"/>
      <c r="AAZ139" s="24"/>
      <c r="ABA139" s="24"/>
      <c r="ABB139" s="24"/>
      <c r="ABC139" s="24"/>
      <c r="ABD139" s="24"/>
      <c r="ABE139" s="24"/>
      <c r="ABF139" s="24"/>
      <c r="ABG139" s="24"/>
      <c r="ABH139" s="24"/>
      <c r="ABI139" s="24"/>
      <c r="ABJ139" s="24"/>
      <c r="ABK139" s="24"/>
      <c r="ABL139" s="24"/>
      <c r="ABM139" s="24"/>
      <c r="ABN139" s="24"/>
      <c r="ABO139" s="24"/>
      <c r="ABP139" s="24"/>
      <c r="ABQ139" s="24"/>
      <c r="ABR139" s="24"/>
      <c r="ABS139" s="24"/>
      <c r="ABT139" s="24"/>
      <c r="ABU139" s="24"/>
      <c r="ABV139" s="24"/>
      <c r="ABW139" s="24"/>
      <c r="ABX139" s="24"/>
      <c r="ABY139" s="24"/>
      <c r="ABZ139" s="24"/>
      <c r="ACA139" s="24"/>
      <c r="ACB139" s="24"/>
      <c r="ACC139" s="24"/>
      <c r="ACD139" s="24"/>
      <c r="ACE139" s="24"/>
      <c r="ACF139" s="24"/>
      <c r="ACG139" s="24"/>
      <c r="ACH139" s="24"/>
      <c r="ACI139" s="24"/>
      <c r="ACJ139" s="24"/>
      <c r="ACK139" s="24"/>
      <c r="ACL139" s="24"/>
      <c r="ACM139" s="24"/>
      <c r="ACN139" s="24"/>
      <c r="ACO139" s="24"/>
      <c r="ACP139" s="24"/>
      <c r="ACQ139" s="24"/>
      <c r="ACR139" s="24"/>
      <c r="ACS139" s="24"/>
      <c r="ACT139" s="24"/>
      <c r="ACU139" s="24"/>
      <c r="ACV139" s="24"/>
      <c r="ACW139" s="24"/>
      <c r="ACX139" s="24"/>
      <c r="ACY139" s="24"/>
      <c r="ACZ139" s="24"/>
      <c r="ADA139" s="24"/>
      <c r="ADB139" s="24"/>
      <c r="ADC139" s="24"/>
      <c r="ADD139" s="24"/>
      <c r="ADE139" s="24"/>
      <c r="ADF139" s="24"/>
      <c r="ADG139" s="24"/>
      <c r="ADH139" s="24"/>
      <c r="ADI139" s="24"/>
      <c r="ADJ139" s="24"/>
      <c r="ADK139" s="24"/>
      <c r="ADL139" s="24"/>
      <c r="ADM139" s="24"/>
      <c r="ADN139" s="24"/>
      <c r="ADO139" s="24"/>
      <c r="ADP139" s="24"/>
      <c r="ADQ139" s="24"/>
      <c r="ADR139" s="24"/>
      <c r="ADS139" s="24"/>
      <c r="ADT139" s="24"/>
      <c r="ADU139" s="24"/>
      <c r="ADV139" s="24"/>
      <c r="ADW139" s="24"/>
      <c r="ADX139" s="24"/>
      <c r="ADY139" s="24"/>
      <c r="ADZ139" s="24"/>
      <c r="AEA139" s="24"/>
      <c r="AEB139" s="24"/>
      <c r="AEC139" s="24"/>
      <c r="AED139" s="24"/>
      <c r="AEE139" s="24"/>
      <c r="AEF139" s="24"/>
      <c r="AEG139" s="24"/>
      <c r="AEH139" s="24"/>
      <c r="AEI139" s="24"/>
      <c r="AEJ139" s="24"/>
      <c r="AEK139" s="24"/>
      <c r="AEL139" s="24"/>
      <c r="AEM139" s="24"/>
      <c r="AEN139" s="24"/>
      <c r="AEO139" s="24"/>
      <c r="AEP139" s="24"/>
      <c r="AEQ139" s="24"/>
      <c r="AER139" s="24"/>
      <c r="AES139" s="24"/>
      <c r="AET139" s="24"/>
      <c r="AEU139" s="24"/>
      <c r="AEV139" s="24"/>
      <c r="AEW139" s="24"/>
      <c r="AEX139" s="24"/>
      <c r="AEY139" s="24"/>
      <c r="AEZ139" s="24"/>
      <c r="AFA139" s="24"/>
      <c r="AFB139" s="24"/>
      <c r="AFC139" s="24"/>
      <c r="AFD139" s="24"/>
      <c r="AFE139" s="24"/>
      <c r="AFF139" s="24"/>
      <c r="AFG139" s="24"/>
      <c r="AFH139" s="24"/>
      <c r="AFI139" s="24"/>
      <c r="AFJ139" s="24"/>
      <c r="AFK139" s="24"/>
      <c r="AFL139" s="24"/>
      <c r="AFM139" s="24"/>
      <c r="AFN139" s="24"/>
      <c r="AFO139" s="24"/>
      <c r="AFP139" s="24"/>
      <c r="AFQ139" s="24"/>
      <c r="AFR139" s="24"/>
      <c r="AFS139" s="24"/>
      <c r="AFT139" s="24"/>
      <c r="AFU139" s="24"/>
      <c r="AFV139" s="24"/>
      <c r="AFW139" s="24"/>
      <c r="AFX139" s="24"/>
      <c r="AFY139" s="24"/>
      <c r="AFZ139" s="24"/>
      <c r="AGA139" s="24"/>
      <c r="AGB139" s="24"/>
      <c r="AGC139" s="24"/>
      <c r="AGD139" s="24"/>
      <c r="AGE139" s="24"/>
      <c r="AGF139" s="24"/>
      <c r="AGG139" s="24"/>
      <c r="AGH139" s="24"/>
      <c r="AGI139" s="24"/>
      <c r="AGJ139" s="24"/>
      <c r="AGK139" s="24"/>
      <c r="AGL139" s="24"/>
      <c r="AGM139" s="24"/>
      <c r="AGN139" s="24"/>
      <c r="AGO139" s="24"/>
      <c r="AGP139" s="24"/>
      <c r="AGQ139" s="24"/>
      <c r="AGR139" s="24"/>
      <c r="AGS139" s="24"/>
      <c r="AGT139" s="24"/>
      <c r="AGU139" s="24"/>
      <c r="AGV139" s="24"/>
      <c r="AGW139" s="24"/>
      <c r="AGX139" s="24"/>
      <c r="AGY139" s="24"/>
      <c r="AGZ139" s="24"/>
      <c r="AHA139" s="24"/>
      <c r="AHB139" s="24"/>
      <c r="AHC139" s="24"/>
      <c r="AHD139" s="24"/>
      <c r="AHE139" s="24"/>
      <c r="AHF139" s="24"/>
      <c r="AHG139" s="24"/>
      <c r="AHH139" s="24"/>
      <c r="AHI139" s="24"/>
      <c r="AHJ139" s="24"/>
      <c r="AHK139" s="24"/>
      <c r="AHL139" s="24"/>
      <c r="AHM139" s="24"/>
      <c r="AHN139" s="24"/>
      <c r="AHO139" s="24"/>
      <c r="AHP139" s="24"/>
      <c r="AHQ139" s="24"/>
      <c r="AHR139" s="24"/>
      <c r="AHS139" s="24"/>
      <c r="AHT139" s="24"/>
      <c r="AHU139" s="24"/>
      <c r="AHV139" s="24"/>
      <c r="AHW139" s="24"/>
      <c r="AHX139" s="24"/>
      <c r="AHY139" s="24"/>
      <c r="AHZ139" s="24"/>
      <c r="AIA139" s="24"/>
      <c r="AIB139" s="24"/>
      <c r="AIC139" s="24"/>
      <c r="AID139" s="24"/>
      <c r="AIE139" s="24"/>
      <c r="AIF139" s="24"/>
      <c r="AIG139" s="24"/>
      <c r="AIH139" s="24"/>
      <c r="AII139" s="24"/>
      <c r="AIJ139" s="24"/>
      <c r="AIK139" s="24"/>
      <c r="AIL139" s="24"/>
      <c r="AIM139" s="24"/>
      <c r="AIN139" s="24"/>
      <c r="AIO139" s="24"/>
      <c r="AIP139" s="24"/>
      <c r="AIQ139" s="24"/>
      <c r="AIR139" s="24"/>
      <c r="AIS139" s="24"/>
      <c r="AIT139" s="24"/>
      <c r="AIU139" s="24"/>
      <c r="AIV139" s="24"/>
      <c r="AIW139" s="24"/>
      <c r="AIX139" s="24"/>
      <c r="AIY139" s="24"/>
      <c r="AIZ139" s="24"/>
      <c r="AJA139" s="24"/>
      <c r="AJB139" s="24"/>
      <c r="AJC139" s="24"/>
      <c r="AJD139" s="24"/>
      <c r="AJE139" s="24"/>
      <c r="AJF139" s="24"/>
      <c r="AJG139" s="24"/>
      <c r="AJH139" s="24"/>
      <c r="AJI139" s="24"/>
      <c r="AJJ139" s="24"/>
      <c r="AJK139" s="24"/>
      <c r="AJL139" s="24"/>
      <c r="AJM139" s="24"/>
      <c r="AJN139" s="24"/>
      <c r="AJO139" s="24"/>
      <c r="AJP139" s="24"/>
      <c r="AJQ139" s="24"/>
      <c r="AJR139" s="24"/>
      <c r="AJS139" s="24"/>
      <c r="AJT139" s="24"/>
      <c r="AJU139" s="24"/>
      <c r="AJV139" s="24"/>
      <c r="AJW139" s="24"/>
      <c r="AJX139" s="24"/>
      <c r="AJY139" s="24"/>
      <c r="AJZ139" s="24"/>
      <c r="AKA139" s="24"/>
      <c r="AKB139" s="24"/>
      <c r="AKC139" s="24"/>
      <c r="AKD139" s="24"/>
      <c r="AKE139" s="24"/>
      <c r="AKF139" s="24"/>
      <c r="AKG139" s="24"/>
      <c r="AKH139" s="24"/>
      <c r="AKI139" s="24"/>
      <c r="AKJ139" s="24"/>
      <c r="AKK139" s="24"/>
      <c r="AKL139" s="24"/>
      <c r="AKM139" s="24"/>
      <c r="AKN139" s="24"/>
      <c r="AKO139" s="24"/>
      <c r="AKP139" s="24"/>
      <c r="AKQ139" s="24"/>
      <c r="AKR139" s="24"/>
      <c r="AKS139" s="24"/>
      <c r="AKT139" s="24"/>
      <c r="AKU139" s="24"/>
      <c r="AKV139" s="24"/>
      <c r="AKW139" s="24"/>
      <c r="AKX139" s="24"/>
      <c r="AKY139" s="24"/>
      <c r="AKZ139" s="24"/>
      <c r="ALA139" s="24"/>
      <c r="ALB139" s="24"/>
      <c r="ALC139" s="24"/>
      <c r="ALD139" s="24"/>
      <c r="ALE139" s="24"/>
      <c r="ALF139" s="24"/>
      <c r="ALG139" s="24"/>
      <c r="ALH139" s="24"/>
      <c r="ALI139" s="24"/>
      <c r="ALJ139" s="24"/>
      <c r="ALK139" s="24"/>
      <c r="ALL139" s="24"/>
      <c r="ALM139" s="24"/>
      <c r="ALN139" s="24"/>
      <c r="ALO139" s="24"/>
      <c r="ALP139" s="24"/>
      <c r="ALQ139" s="24"/>
      <c r="ALR139" s="24"/>
      <c r="ALS139" s="24"/>
      <c r="ALT139" s="24"/>
      <c r="ALU139" s="24"/>
      <c r="ALV139" s="24"/>
      <c r="ALW139" s="24"/>
      <c r="ALX139" s="24"/>
      <c r="ALY139" s="24"/>
      <c r="ALZ139" s="24"/>
      <c r="AMA139" s="24"/>
      <c r="AMB139" s="24"/>
      <c r="AMC139" s="24"/>
    </row>
    <row r="140" spans="1:1017" s="61" customFormat="1" ht="33">
      <c r="A140" s="132" t="s">
        <v>373</v>
      </c>
      <c r="B140" s="133" t="s">
        <v>374</v>
      </c>
      <c r="C140" s="134" t="s">
        <v>375</v>
      </c>
      <c r="D140" s="133" t="s">
        <v>46</v>
      </c>
      <c r="E140" s="62" t="s">
        <v>47</v>
      </c>
      <c r="F140" s="112">
        <v>1</v>
      </c>
      <c r="G140" s="60">
        <v>13.31</v>
      </c>
      <c r="H140" s="83">
        <f t="shared" si="57"/>
        <v>0.21229999999999999</v>
      </c>
      <c r="I140" s="60">
        <f t="shared" si="58"/>
        <v>16.14</v>
      </c>
      <c r="J140" s="60">
        <f t="shared" si="59"/>
        <v>13.31</v>
      </c>
      <c r="K140" s="60">
        <f t="shared" si="60"/>
        <v>16.14</v>
      </c>
      <c r="L140" s="58"/>
      <c r="M140" s="24"/>
      <c r="N140" s="24"/>
      <c r="O140" s="24"/>
      <c r="P140" s="24"/>
      <c r="Q140" s="24"/>
      <c r="R140" s="24"/>
      <c r="S140" s="24"/>
      <c r="T140" s="24"/>
      <c r="U140" s="24"/>
      <c r="V140" s="24"/>
      <c r="W140" s="24"/>
      <c r="X140" s="24"/>
      <c r="Y140" s="24"/>
      <c r="Z140" s="24"/>
      <c r="AA140" s="24"/>
      <c r="AB140" s="24"/>
      <c r="AC140" s="24"/>
      <c r="AD140" s="24"/>
      <c r="AE140" s="24"/>
      <c r="AF140" s="24"/>
      <c r="AG140" s="24"/>
      <c r="AH140" s="24"/>
      <c r="AI140" s="24"/>
      <c r="AJ140" s="24"/>
      <c r="AK140" s="24"/>
      <c r="AL140" s="24"/>
      <c r="AM140" s="24"/>
      <c r="AN140" s="24"/>
      <c r="AO140" s="24"/>
      <c r="AP140" s="24"/>
      <c r="AQ140" s="24"/>
      <c r="AR140" s="24"/>
      <c r="AS140" s="24"/>
      <c r="AT140" s="24"/>
      <c r="AU140" s="24"/>
      <c r="AV140" s="24"/>
      <c r="AW140" s="24"/>
      <c r="AX140" s="24"/>
      <c r="AY140" s="24"/>
      <c r="AZ140" s="24"/>
      <c r="BA140" s="24"/>
      <c r="BB140" s="24"/>
      <c r="BC140" s="24"/>
      <c r="BD140" s="24"/>
      <c r="BE140" s="24"/>
      <c r="BF140" s="24"/>
      <c r="BG140" s="24"/>
      <c r="BH140" s="24"/>
      <c r="BI140" s="24"/>
      <c r="BJ140" s="24"/>
      <c r="BK140" s="24"/>
      <c r="BL140" s="24"/>
      <c r="BM140" s="24"/>
      <c r="BN140" s="24"/>
      <c r="BO140" s="24"/>
      <c r="BP140" s="24"/>
      <c r="BQ140" s="24"/>
      <c r="BR140" s="24"/>
      <c r="BS140" s="24"/>
      <c r="BT140" s="24"/>
      <c r="BU140" s="24"/>
      <c r="BV140" s="24"/>
      <c r="BW140" s="24"/>
      <c r="BX140" s="24"/>
      <c r="BY140" s="24"/>
      <c r="BZ140" s="24"/>
      <c r="CA140" s="24"/>
      <c r="CB140" s="24"/>
      <c r="CC140" s="24"/>
      <c r="CD140" s="24"/>
      <c r="CE140" s="24"/>
      <c r="CF140" s="24"/>
      <c r="CG140" s="24"/>
      <c r="CH140" s="24"/>
      <c r="CI140" s="24"/>
      <c r="CJ140" s="24"/>
      <c r="CK140" s="24"/>
      <c r="CL140" s="24"/>
      <c r="CM140" s="24"/>
      <c r="CN140" s="24"/>
      <c r="CO140" s="24"/>
      <c r="CP140" s="24"/>
      <c r="CQ140" s="24"/>
      <c r="CR140" s="24"/>
      <c r="CS140" s="24"/>
      <c r="CT140" s="24"/>
      <c r="CU140" s="24"/>
      <c r="CV140" s="24"/>
      <c r="CW140" s="24"/>
      <c r="CX140" s="24"/>
      <c r="CY140" s="24"/>
      <c r="CZ140" s="24"/>
      <c r="DA140" s="24"/>
      <c r="DB140" s="24"/>
      <c r="DC140" s="24"/>
      <c r="DD140" s="24"/>
      <c r="DE140" s="24"/>
      <c r="DF140" s="24"/>
      <c r="DG140" s="24"/>
      <c r="DH140" s="24"/>
      <c r="DI140" s="24"/>
      <c r="DJ140" s="24"/>
      <c r="DK140" s="24"/>
      <c r="DL140" s="24"/>
      <c r="DM140" s="24"/>
      <c r="DN140" s="24"/>
      <c r="DO140" s="24"/>
      <c r="DP140" s="24"/>
      <c r="DQ140" s="24"/>
      <c r="DR140" s="24"/>
      <c r="DS140" s="24"/>
      <c r="DT140" s="24"/>
      <c r="DU140" s="24"/>
      <c r="DV140" s="24"/>
      <c r="DW140" s="24"/>
      <c r="DX140" s="24"/>
      <c r="DY140" s="24"/>
      <c r="DZ140" s="24"/>
      <c r="EA140" s="24"/>
      <c r="EB140" s="24"/>
      <c r="EC140" s="24"/>
      <c r="ED140" s="24"/>
      <c r="EE140" s="24"/>
      <c r="EF140" s="24"/>
      <c r="EG140" s="24"/>
      <c r="EH140" s="24"/>
      <c r="EI140" s="24"/>
      <c r="EJ140" s="24"/>
      <c r="EK140" s="24"/>
      <c r="EL140" s="24"/>
      <c r="EM140" s="24"/>
      <c r="EN140" s="24"/>
      <c r="EO140" s="24"/>
      <c r="EP140" s="24"/>
      <c r="EQ140" s="24"/>
      <c r="ER140" s="24"/>
      <c r="ES140" s="24"/>
      <c r="ET140" s="24"/>
      <c r="EU140" s="24"/>
      <c r="EV140" s="24"/>
      <c r="EW140" s="24"/>
      <c r="EX140" s="24"/>
      <c r="EY140" s="24"/>
      <c r="EZ140" s="24"/>
      <c r="FA140" s="24"/>
      <c r="FB140" s="24"/>
      <c r="FC140" s="24"/>
      <c r="FD140" s="24"/>
      <c r="FE140" s="24"/>
      <c r="FF140" s="24"/>
      <c r="FG140" s="24"/>
      <c r="FH140" s="24"/>
      <c r="FI140" s="24"/>
      <c r="FJ140" s="24"/>
      <c r="FK140" s="24"/>
      <c r="FL140" s="24"/>
      <c r="FM140" s="24"/>
      <c r="FN140" s="24"/>
      <c r="FO140" s="24"/>
      <c r="FP140" s="24"/>
      <c r="FQ140" s="24"/>
      <c r="FR140" s="24"/>
      <c r="FS140" s="24"/>
      <c r="FT140" s="24"/>
      <c r="FU140" s="24"/>
      <c r="FV140" s="24"/>
      <c r="FW140" s="24"/>
      <c r="FX140" s="24"/>
      <c r="FY140" s="24"/>
      <c r="FZ140" s="24"/>
      <c r="GA140" s="24"/>
      <c r="GB140" s="24"/>
      <c r="GC140" s="24"/>
      <c r="GD140" s="24"/>
      <c r="GE140" s="24"/>
      <c r="GF140" s="24"/>
      <c r="GG140" s="24"/>
      <c r="GH140" s="24"/>
      <c r="GI140" s="24"/>
      <c r="GJ140" s="24"/>
      <c r="GK140" s="24"/>
      <c r="GL140" s="24"/>
      <c r="GM140" s="24"/>
      <c r="GN140" s="24"/>
      <c r="GO140" s="24"/>
      <c r="GP140" s="24"/>
      <c r="GQ140" s="24"/>
      <c r="GR140" s="24"/>
      <c r="GS140" s="24"/>
      <c r="GT140" s="24"/>
      <c r="GU140" s="24"/>
      <c r="GV140" s="24"/>
      <c r="GW140" s="24"/>
      <c r="GX140" s="24"/>
      <c r="GY140" s="24"/>
      <c r="GZ140" s="24"/>
      <c r="HA140" s="24"/>
      <c r="HB140" s="24"/>
      <c r="HC140" s="24"/>
      <c r="HD140" s="24"/>
      <c r="HE140" s="24"/>
      <c r="HF140" s="24"/>
      <c r="HG140" s="24"/>
      <c r="HH140" s="24"/>
      <c r="HI140" s="24"/>
      <c r="HJ140" s="24"/>
      <c r="HK140" s="24"/>
      <c r="HL140" s="24"/>
      <c r="HM140" s="24"/>
      <c r="HN140" s="24"/>
      <c r="HO140" s="24"/>
      <c r="HP140" s="24"/>
      <c r="HQ140" s="24"/>
      <c r="HR140" s="24"/>
      <c r="HS140" s="24"/>
      <c r="HT140" s="24"/>
      <c r="HU140" s="24"/>
      <c r="HV140" s="24"/>
      <c r="HW140" s="24"/>
      <c r="HX140" s="24"/>
      <c r="HY140" s="24"/>
      <c r="HZ140" s="24"/>
      <c r="IA140" s="24"/>
      <c r="IB140" s="24"/>
      <c r="IC140" s="24"/>
      <c r="ID140" s="24"/>
      <c r="IE140" s="24"/>
      <c r="IF140" s="24"/>
      <c r="IG140" s="24"/>
      <c r="IH140" s="24"/>
      <c r="II140" s="24"/>
      <c r="IJ140" s="24"/>
      <c r="IK140" s="24"/>
      <c r="IL140" s="24"/>
      <c r="IM140" s="24"/>
      <c r="IN140" s="24"/>
      <c r="IO140" s="24"/>
      <c r="IP140" s="24"/>
      <c r="IQ140" s="24"/>
      <c r="IR140" s="24"/>
      <c r="IS140" s="24"/>
      <c r="IT140" s="24"/>
      <c r="IU140" s="24"/>
      <c r="IV140" s="24"/>
      <c r="IW140" s="24"/>
      <c r="IX140" s="24"/>
      <c r="IY140" s="24"/>
      <c r="IZ140" s="24"/>
      <c r="JA140" s="24"/>
      <c r="JB140" s="24"/>
      <c r="JC140" s="24"/>
      <c r="JD140" s="24"/>
      <c r="JE140" s="24"/>
      <c r="JF140" s="24"/>
      <c r="JG140" s="24"/>
      <c r="JH140" s="24"/>
      <c r="JI140" s="24"/>
      <c r="JJ140" s="24"/>
      <c r="JK140" s="24"/>
      <c r="JL140" s="24"/>
      <c r="JM140" s="24"/>
      <c r="JN140" s="24"/>
      <c r="JO140" s="24"/>
      <c r="JP140" s="24"/>
      <c r="JQ140" s="24"/>
      <c r="JR140" s="24"/>
      <c r="JS140" s="24"/>
      <c r="JT140" s="24"/>
      <c r="JU140" s="24"/>
      <c r="JV140" s="24"/>
      <c r="JW140" s="24"/>
      <c r="JX140" s="24"/>
      <c r="JY140" s="24"/>
      <c r="JZ140" s="24"/>
      <c r="KA140" s="24"/>
      <c r="KB140" s="24"/>
      <c r="KC140" s="24"/>
      <c r="KD140" s="24"/>
      <c r="KE140" s="24"/>
      <c r="KF140" s="24"/>
      <c r="KG140" s="24"/>
      <c r="KH140" s="24"/>
      <c r="KI140" s="24"/>
      <c r="KJ140" s="24"/>
      <c r="KK140" s="24"/>
      <c r="KL140" s="24"/>
      <c r="KM140" s="24"/>
      <c r="KN140" s="24"/>
      <c r="KO140" s="24"/>
      <c r="KP140" s="24"/>
      <c r="KQ140" s="24"/>
      <c r="KR140" s="24"/>
      <c r="KS140" s="24"/>
      <c r="KT140" s="24"/>
      <c r="KU140" s="24"/>
      <c r="KV140" s="24"/>
      <c r="KW140" s="24"/>
      <c r="KX140" s="24"/>
      <c r="KY140" s="24"/>
      <c r="KZ140" s="24"/>
      <c r="LA140" s="24"/>
      <c r="LB140" s="24"/>
      <c r="LC140" s="24"/>
      <c r="LD140" s="24"/>
      <c r="LE140" s="24"/>
      <c r="LF140" s="24"/>
      <c r="LG140" s="24"/>
      <c r="LH140" s="24"/>
      <c r="LI140" s="24"/>
      <c r="LJ140" s="24"/>
      <c r="LK140" s="24"/>
      <c r="LL140" s="24"/>
      <c r="LM140" s="24"/>
      <c r="LN140" s="24"/>
      <c r="LO140" s="24"/>
      <c r="LP140" s="24"/>
      <c r="LQ140" s="24"/>
      <c r="LR140" s="24"/>
      <c r="LS140" s="24"/>
      <c r="LT140" s="24"/>
      <c r="LU140" s="24"/>
      <c r="LV140" s="24"/>
      <c r="LW140" s="24"/>
      <c r="LX140" s="24"/>
      <c r="LY140" s="24"/>
      <c r="LZ140" s="24"/>
      <c r="MA140" s="24"/>
      <c r="MB140" s="24"/>
      <c r="MC140" s="24"/>
      <c r="MD140" s="24"/>
      <c r="ME140" s="24"/>
      <c r="MF140" s="24"/>
      <c r="MG140" s="24"/>
      <c r="MH140" s="24"/>
      <c r="MI140" s="24"/>
      <c r="MJ140" s="24"/>
      <c r="MK140" s="24"/>
      <c r="ML140" s="24"/>
      <c r="MM140" s="24"/>
      <c r="MN140" s="24"/>
      <c r="MO140" s="24"/>
      <c r="MP140" s="24"/>
      <c r="MQ140" s="24"/>
      <c r="MR140" s="24"/>
      <c r="MS140" s="24"/>
      <c r="MT140" s="24"/>
      <c r="MU140" s="24"/>
      <c r="MV140" s="24"/>
      <c r="MW140" s="24"/>
      <c r="MX140" s="24"/>
      <c r="MY140" s="24"/>
      <c r="MZ140" s="24"/>
      <c r="NA140" s="24"/>
      <c r="NB140" s="24"/>
      <c r="NC140" s="24"/>
      <c r="ND140" s="24"/>
      <c r="NE140" s="24"/>
      <c r="NF140" s="24"/>
      <c r="NG140" s="24"/>
      <c r="NH140" s="24"/>
      <c r="NI140" s="24"/>
      <c r="NJ140" s="24"/>
      <c r="NK140" s="24"/>
      <c r="NL140" s="24"/>
      <c r="NM140" s="24"/>
      <c r="NN140" s="24"/>
      <c r="NO140" s="24"/>
      <c r="NP140" s="24"/>
      <c r="NQ140" s="24"/>
      <c r="NR140" s="24"/>
      <c r="NS140" s="24"/>
      <c r="NT140" s="24"/>
      <c r="NU140" s="24"/>
      <c r="NV140" s="24"/>
      <c r="NW140" s="24"/>
      <c r="NX140" s="24"/>
      <c r="NY140" s="24"/>
      <c r="NZ140" s="24"/>
      <c r="OA140" s="24"/>
      <c r="OB140" s="24"/>
      <c r="OC140" s="24"/>
      <c r="OD140" s="24"/>
      <c r="OE140" s="24"/>
      <c r="OF140" s="24"/>
      <c r="OG140" s="24"/>
      <c r="OH140" s="24"/>
      <c r="OI140" s="24"/>
      <c r="OJ140" s="24"/>
      <c r="OK140" s="24"/>
      <c r="OL140" s="24"/>
      <c r="OM140" s="24"/>
      <c r="ON140" s="24"/>
      <c r="OO140" s="24"/>
      <c r="OP140" s="24"/>
      <c r="OQ140" s="24"/>
      <c r="OR140" s="24"/>
      <c r="OS140" s="24"/>
      <c r="OT140" s="24"/>
      <c r="OU140" s="24"/>
      <c r="OV140" s="24"/>
      <c r="OW140" s="24"/>
      <c r="OX140" s="24"/>
      <c r="OY140" s="24"/>
      <c r="OZ140" s="24"/>
      <c r="PA140" s="24"/>
      <c r="PB140" s="24"/>
      <c r="PC140" s="24"/>
      <c r="PD140" s="24"/>
      <c r="PE140" s="24"/>
      <c r="PF140" s="24"/>
      <c r="PG140" s="24"/>
      <c r="PH140" s="24"/>
      <c r="PI140" s="24"/>
      <c r="PJ140" s="24"/>
      <c r="PK140" s="24"/>
      <c r="PL140" s="24"/>
      <c r="PM140" s="24"/>
      <c r="PN140" s="24"/>
      <c r="PO140" s="24"/>
      <c r="PP140" s="24"/>
      <c r="PQ140" s="24"/>
      <c r="PR140" s="24"/>
      <c r="PS140" s="24"/>
      <c r="PT140" s="24"/>
      <c r="PU140" s="24"/>
      <c r="PV140" s="24"/>
      <c r="PW140" s="24"/>
      <c r="PX140" s="24"/>
      <c r="PY140" s="24"/>
      <c r="PZ140" s="24"/>
      <c r="QA140" s="24"/>
      <c r="QB140" s="24"/>
      <c r="QC140" s="24"/>
      <c r="QD140" s="24"/>
      <c r="QE140" s="24"/>
      <c r="QF140" s="24"/>
      <c r="QG140" s="24"/>
      <c r="QH140" s="24"/>
      <c r="QI140" s="24"/>
      <c r="QJ140" s="24"/>
      <c r="QK140" s="24"/>
      <c r="QL140" s="24"/>
      <c r="QM140" s="24"/>
      <c r="QN140" s="24"/>
      <c r="QO140" s="24"/>
      <c r="QP140" s="24"/>
      <c r="QQ140" s="24"/>
      <c r="QR140" s="24"/>
      <c r="QS140" s="24"/>
      <c r="QT140" s="24"/>
      <c r="QU140" s="24"/>
      <c r="QV140" s="24"/>
      <c r="QW140" s="24"/>
      <c r="QX140" s="24"/>
      <c r="QY140" s="24"/>
      <c r="QZ140" s="24"/>
      <c r="RA140" s="24"/>
      <c r="RB140" s="24"/>
      <c r="RC140" s="24"/>
      <c r="RD140" s="24"/>
      <c r="RE140" s="24"/>
      <c r="RF140" s="24"/>
      <c r="RG140" s="24"/>
      <c r="RH140" s="24"/>
      <c r="RI140" s="24"/>
      <c r="RJ140" s="24"/>
      <c r="RK140" s="24"/>
      <c r="RL140" s="24"/>
      <c r="RM140" s="24"/>
      <c r="RN140" s="24"/>
      <c r="RO140" s="24"/>
      <c r="RP140" s="24"/>
      <c r="RQ140" s="24"/>
      <c r="RR140" s="24"/>
      <c r="RS140" s="24"/>
      <c r="RT140" s="24"/>
      <c r="RU140" s="24"/>
      <c r="RV140" s="24"/>
      <c r="RW140" s="24"/>
      <c r="RX140" s="24"/>
      <c r="RY140" s="24"/>
      <c r="RZ140" s="24"/>
      <c r="SA140" s="24"/>
      <c r="SB140" s="24"/>
      <c r="SC140" s="24"/>
      <c r="SD140" s="24"/>
      <c r="SE140" s="24"/>
      <c r="SF140" s="24"/>
      <c r="SG140" s="24"/>
      <c r="SH140" s="24"/>
      <c r="SI140" s="24"/>
      <c r="SJ140" s="24"/>
      <c r="SK140" s="24"/>
      <c r="SL140" s="24"/>
      <c r="SM140" s="24"/>
      <c r="SN140" s="24"/>
      <c r="SO140" s="24"/>
      <c r="SP140" s="24"/>
      <c r="SQ140" s="24"/>
      <c r="SR140" s="24"/>
      <c r="SS140" s="24"/>
      <c r="ST140" s="24"/>
      <c r="SU140" s="24"/>
      <c r="SV140" s="24"/>
      <c r="SW140" s="24"/>
      <c r="SX140" s="24"/>
      <c r="SY140" s="24"/>
      <c r="SZ140" s="24"/>
      <c r="TA140" s="24"/>
      <c r="TB140" s="24"/>
      <c r="TC140" s="24"/>
      <c r="TD140" s="24"/>
      <c r="TE140" s="24"/>
      <c r="TF140" s="24"/>
      <c r="TG140" s="24"/>
      <c r="TH140" s="24"/>
      <c r="TI140" s="24"/>
      <c r="TJ140" s="24"/>
      <c r="TK140" s="24"/>
      <c r="TL140" s="24"/>
      <c r="TM140" s="24"/>
      <c r="TN140" s="24"/>
      <c r="TO140" s="24"/>
      <c r="TP140" s="24"/>
      <c r="TQ140" s="24"/>
      <c r="TR140" s="24"/>
      <c r="TS140" s="24"/>
      <c r="TT140" s="24"/>
      <c r="TU140" s="24"/>
      <c r="TV140" s="24"/>
      <c r="TW140" s="24"/>
      <c r="TX140" s="24"/>
      <c r="TY140" s="24"/>
      <c r="TZ140" s="24"/>
      <c r="UA140" s="24"/>
      <c r="UB140" s="24"/>
      <c r="UC140" s="24"/>
      <c r="UD140" s="24"/>
      <c r="UE140" s="24"/>
      <c r="UF140" s="24"/>
      <c r="UG140" s="24"/>
      <c r="UH140" s="24"/>
      <c r="UI140" s="24"/>
      <c r="UJ140" s="24"/>
      <c r="UK140" s="24"/>
      <c r="UL140" s="24"/>
      <c r="UM140" s="24"/>
      <c r="UN140" s="24"/>
      <c r="UO140" s="24"/>
      <c r="UP140" s="24"/>
      <c r="UQ140" s="24"/>
      <c r="UR140" s="24"/>
      <c r="US140" s="24"/>
      <c r="UT140" s="24"/>
      <c r="UU140" s="24"/>
      <c r="UV140" s="24"/>
      <c r="UW140" s="24"/>
      <c r="UX140" s="24"/>
      <c r="UY140" s="24"/>
      <c r="UZ140" s="24"/>
      <c r="VA140" s="24"/>
      <c r="VB140" s="24"/>
      <c r="VC140" s="24"/>
      <c r="VD140" s="24"/>
      <c r="VE140" s="24"/>
      <c r="VF140" s="24"/>
      <c r="VG140" s="24"/>
      <c r="VH140" s="24"/>
      <c r="VI140" s="24"/>
      <c r="VJ140" s="24"/>
      <c r="VK140" s="24"/>
      <c r="VL140" s="24"/>
      <c r="VM140" s="24"/>
      <c r="VN140" s="24"/>
      <c r="VO140" s="24"/>
      <c r="VP140" s="24"/>
      <c r="VQ140" s="24"/>
      <c r="VR140" s="24"/>
      <c r="VS140" s="24"/>
      <c r="VT140" s="24"/>
      <c r="VU140" s="24"/>
      <c r="VV140" s="24"/>
      <c r="VW140" s="24"/>
      <c r="VX140" s="24"/>
      <c r="VY140" s="24"/>
      <c r="VZ140" s="24"/>
      <c r="WA140" s="24"/>
      <c r="WB140" s="24"/>
      <c r="WC140" s="24"/>
      <c r="WD140" s="24"/>
      <c r="WE140" s="24"/>
      <c r="WF140" s="24"/>
      <c r="WG140" s="24"/>
      <c r="WH140" s="24"/>
      <c r="WI140" s="24"/>
      <c r="WJ140" s="24"/>
      <c r="WK140" s="24"/>
      <c r="WL140" s="24"/>
      <c r="WM140" s="24"/>
      <c r="WN140" s="24"/>
      <c r="WO140" s="24"/>
      <c r="WP140" s="24"/>
      <c r="WQ140" s="24"/>
      <c r="WR140" s="24"/>
      <c r="WS140" s="24"/>
      <c r="WT140" s="24"/>
      <c r="WU140" s="24"/>
      <c r="WV140" s="24"/>
      <c r="WW140" s="24"/>
      <c r="WX140" s="24"/>
      <c r="WY140" s="24"/>
      <c r="WZ140" s="24"/>
      <c r="XA140" s="24"/>
      <c r="XB140" s="24"/>
      <c r="XC140" s="24"/>
      <c r="XD140" s="24"/>
      <c r="XE140" s="24"/>
      <c r="XF140" s="24"/>
      <c r="XG140" s="24"/>
      <c r="XH140" s="24"/>
      <c r="XI140" s="24"/>
      <c r="XJ140" s="24"/>
      <c r="XK140" s="24"/>
      <c r="XL140" s="24"/>
      <c r="XM140" s="24"/>
      <c r="XN140" s="24"/>
      <c r="XO140" s="24"/>
      <c r="XP140" s="24"/>
      <c r="XQ140" s="24"/>
      <c r="XR140" s="24"/>
      <c r="XS140" s="24"/>
      <c r="XT140" s="24"/>
      <c r="XU140" s="24"/>
      <c r="XV140" s="24"/>
      <c r="XW140" s="24"/>
      <c r="XX140" s="24"/>
      <c r="XY140" s="24"/>
      <c r="XZ140" s="24"/>
      <c r="YA140" s="24"/>
      <c r="YB140" s="24"/>
      <c r="YC140" s="24"/>
      <c r="YD140" s="24"/>
      <c r="YE140" s="24"/>
      <c r="YF140" s="24"/>
      <c r="YG140" s="24"/>
      <c r="YH140" s="24"/>
      <c r="YI140" s="24"/>
      <c r="YJ140" s="24"/>
      <c r="YK140" s="24"/>
      <c r="YL140" s="24"/>
      <c r="YM140" s="24"/>
      <c r="YN140" s="24"/>
      <c r="YO140" s="24"/>
      <c r="YP140" s="24"/>
      <c r="YQ140" s="24"/>
      <c r="YR140" s="24"/>
      <c r="YS140" s="24"/>
      <c r="YT140" s="24"/>
      <c r="YU140" s="24"/>
      <c r="YV140" s="24"/>
      <c r="YW140" s="24"/>
      <c r="YX140" s="24"/>
      <c r="YY140" s="24"/>
      <c r="YZ140" s="24"/>
      <c r="ZA140" s="24"/>
      <c r="ZB140" s="24"/>
      <c r="ZC140" s="24"/>
      <c r="ZD140" s="24"/>
      <c r="ZE140" s="24"/>
      <c r="ZF140" s="24"/>
      <c r="ZG140" s="24"/>
      <c r="ZH140" s="24"/>
      <c r="ZI140" s="24"/>
      <c r="ZJ140" s="24"/>
      <c r="ZK140" s="24"/>
      <c r="ZL140" s="24"/>
      <c r="ZM140" s="24"/>
      <c r="ZN140" s="24"/>
      <c r="ZO140" s="24"/>
      <c r="ZP140" s="24"/>
      <c r="ZQ140" s="24"/>
      <c r="ZR140" s="24"/>
      <c r="ZS140" s="24"/>
      <c r="ZT140" s="24"/>
      <c r="ZU140" s="24"/>
      <c r="ZV140" s="24"/>
      <c r="ZW140" s="24"/>
      <c r="ZX140" s="24"/>
      <c r="ZY140" s="24"/>
      <c r="ZZ140" s="24"/>
      <c r="AAA140" s="24"/>
      <c r="AAB140" s="24"/>
      <c r="AAC140" s="24"/>
      <c r="AAD140" s="24"/>
      <c r="AAE140" s="24"/>
      <c r="AAF140" s="24"/>
      <c r="AAG140" s="24"/>
      <c r="AAH140" s="24"/>
      <c r="AAI140" s="24"/>
      <c r="AAJ140" s="24"/>
      <c r="AAK140" s="24"/>
      <c r="AAL140" s="24"/>
      <c r="AAM140" s="24"/>
      <c r="AAN140" s="24"/>
      <c r="AAO140" s="24"/>
      <c r="AAP140" s="24"/>
      <c r="AAQ140" s="24"/>
      <c r="AAR140" s="24"/>
      <c r="AAS140" s="24"/>
      <c r="AAT140" s="24"/>
      <c r="AAU140" s="24"/>
      <c r="AAV140" s="24"/>
      <c r="AAW140" s="24"/>
      <c r="AAX140" s="24"/>
      <c r="AAY140" s="24"/>
      <c r="AAZ140" s="24"/>
      <c r="ABA140" s="24"/>
      <c r="ABB140" s="24"/>
      <c r="ABC140" s="24"/>
      <c r="ABD140" s="24"/>
      <c r="ABE140" s="24"/>
      <c r="ABF140" s="24"/>
      <c r="ABG140" s="24"/>
      <c r="ABH140" s="24"/>
      <c r="ABI140" s="24"/>
      <c r="ABJ140" s="24"/>
      <c r="ABK140" s="24"/>
      <c r="ABL140" s="24"/>
      <c r="ABM140" s="24"/>
      <c r="ABN140" s="24"/>
      <c r="ABO140" s="24"/>
      <c r="ABP140" s="24"/>
      <c r="ABQ140" s="24"/>
      <c r="ABR140" s="24"/>
      <c r="ABS140" s="24"/>
      <c r="ABT140" s="24"/>
      <c r="ABU140" s="24"/>
      <c r="ABV140" s="24"/>
      <c r="ABW140" s="24"/>
      <c r="ABX140" s="24"/>
      <c r="ABY140" s="24"/>
      <c r="ABZ140" s="24"/>
      <c r="ACA140" s="24"/>
      <c r="ACB140" s="24"/>
      <c r="ACC140" s="24"/>
      <c r="ACD140" s="24"/>
      <c r="ACE140" s="24"/>
      <c r="ACF140" s="24"/>
      <c r="ACG140" s="24"/>
      <c r="ACH140" s="24"/>
      <c r="ACI140" s="24"/>
      <c r="ACJ140" s="24"/>
      <c r="ACK140" s="24"/>
      <c r="ACL140" s="24"/>
      <c r="ACM140" s="24"/>
      <c r="ACN140" s="24"/>
      <c r="ACO140" s="24"/>
      <c r="ACP140" s="24"/>
      <c r="ACQ140" s="24"/>
      <c r="ACR140" s="24"/>
      <c r="ACS140" s="24"/>
      <c r="ACT140" s="24"/>
      <c r="ACU140" s="24"/>
      <c r="ACV140" s="24"/>
      <c r="ACW140" s="24"/>
      <c r="ACX140" s="24"/>
      <c r="ACY140" s="24"/>
      <c r="ACZ140" s="24"/>
      <c r="ADA140" s="24"/>
      <c r="ADB140" s="24"/>
      <c r="ADC140" s="24"/>
      <c r="ADD140" s="24"/>
      <c r="ADE140" s="24"/>
      <c r="ADF140" s="24"/>
      <c r="ADG140" s="24"/>
      <c r="ADH140" s="24"/>
      <c r="ADI140" s="24"/>
      <c r="ADJ140" s="24"/>
      <c r="ADK140" s="24"/>
      <c r="ADL140" s="24"/>
      <c r="ADM140" s="24"/>
      <c r="ADN140" s="24"/>
      <c r="ADO140" s="24"/>
      <c r="ADP140" s="24"/>
      <c r="ADQ140" s="24"/>
      <c r="ADR140" s="24"/>
      <c r="ADS140" s="24"/>
      <c r="ADT140" s="24"/>
      <c r="ADU140" s="24"/>
      <c r="ADV140" s="24"/>
      <c r="ADW140" s="24"/>
      <c r="ADX140" s="24"/>
      <c r="ADY140" s="24"/>
      <c r="ADZ140" s="24"/>
      <c r="AEA140" s="24"/>
      <c r="AEB140" s="24"/>
      <c r="AEC140" s="24"/>
      <c r="AED140" s="24"/>
      <c r="AEE140" s="24"/>
      <c r="AEF140" s="24"/>
      <c r="AEG140" s="24"/>
      <c r="AEH140" s="24"/>
      <c r="AEI140" s="24"/>
      <c r="AEJ140" s="24"/>
      <c r="AEK140" s="24"/>
      <c r="AEL140" s="24"/>
      <c r="AEM140" s="24"/>
      <c r="AEN140" s="24"/>
      <c r="AEO140" s="24"/>
      <c r="AEP140" s="24"/>
      <c r="AEQ140" s="24"/>
      <c r="AER140" s="24"/>
      <c r="AES140" s="24"/>
      <c r="AET140" s="24"/>
      <c r="AEU140" s="24"/>
      <c r="AEV140" s="24"/>
      <c r="AEW140" s="24"/>
      <c r="AEX140" s="24"/>
      <c r="AEY140" s="24"/>
      <c r="AEZ140" s="24"/>
      <c r="AFA140" s="24"/>
      <c r="AFB140" s="24"/>
      <c r="AFC140" s="24"/>
      <c r="AFD140" s="24"/>
      <c r="AFE140" s="24"/>
      <c r="AFF140" s="24"/>
      <c r="AFG140" s="24"/>
      <c r="AFH140" s="24"/>
      <c r="AFI140" s="24"/>
      <c r="AFJ140" s="24"/>
      <c r="AFK140" s="24"/>
      <c r="AFL140" s="24"/>
      <c r="AFM140" s="24"/>
      <c r="AFN140" s="24"/>
      <c r="AFO140" s="24"/>
      <c r="AFP140" s="24"/>
      <c r="AFQ140" s="24"/>
      <c r="AFR140" s="24"/>
      <c r="AFS140" s="24"/>
      <c r="AFT140" s="24"/>
      <c r="AFU140" s="24"/>
      <c r="AFV140" s="24"/>
      <c r="AFW140" s="24"/>
      <c r="AFX140" s="24"/>
      <c r="AFY140" s="24"/>
      <c r="AFZ140" s="24"/>
      <c r="AGA140" s="24"/>
      <c r="AGB140" s="24"/>
      <c r="AGC140" s="24"/>
      <c r="AGD140" s="24"/>
      <c r="AGE140" s="24"/>
      <c r="AGF140" s="24"/>
      <c r="AGG140" s="24"/>
      <c r="AGH140" s="24"/>
      <c r="AGI140" s="24"/>
      <c r="AGJ140" s="24"/>
      <c r="AGK140" s="24"/>
      <c r="AGL140" s="24"/>
      <c r="AGM140" s="24"/>
      <c r="AGN140" s="24"/>
      <c r="AGO140" s="24"/>
      <c r="AGP140" s="24"/>
      <c r="AGQ140" s="24"/>
      <c r="AGR140" s="24"/>
      <c r="AGS140" s="24"/>
      <c r="AGT140" s="24"/>
      <c r="AGU140" s="24"/>
      <c r="AGV140" s="24"/>
      <c r="AGW140" s="24"/>
      <c r="AGX140" s="24"/>
      <c r="AGY140" s="24"/>
      <c r="AGZ140" s="24"/>
      <c r="AHA140" s="24"/>
      <c r="AHB140" s="24"/>
      <c r="AHC140" s="24"/>
      <c r="AHD140" s="24"/>
      <c r="AHE140" s="24"/>
      <c r="AHF140" s="24"/>
      <c r="AHG140" s="24"/>
      <c r="AHH140" s="24"/>
      <c r="AHI140" s="24"/>
      <c r="AHJ140" s="24"/>
      <c r="AHK140" s="24"/>
      <c r="AHL140" s="24"/>
      <c r="AHM140" s="24"/>
      <c r="AHN140" s="24"/>
      <c r="AHO140" s="24"/>
      <c r="AHP140" s="24"/>
      <c r="AHQ140" s="24"/>
      <c r="AHR140" s="24"/>
      <c r="AHS140" s="24"/>
      <c r="AHT140" s="24"/>
      <c r="AHU140" s="24"/>
      <c r="AHV140" s="24"/>
      <c r="AHW140" s="24"/>
      <c r="AHX140" s="24"/>
      <c r="AHY140" s="24"/>
      <c r="AHZ140" s="24"/>
      <c r="AIA140" s="24"/>
      <c r="AIB140" s="24"/>
      <c r="AIC140" s="24"/>
      <c r="AID140" s="24"/>
      <c r="AIE140" s="24"/>
      <c r="AIF140" s="24"/>
      <c r="AIG140" s="24"/>
      <c r="AIH140" s="24"/>
      <c r="AII140" s="24"/>
      <c r="AIJ140" s="24"/>
      <c r="AIK140" s="24"/>
      <c r="AIL140" s="24"/>
      <c r="AIM140" s="24"/>
      <c r="AIN140" s="24"/>
      <c r="AIO140" s="24"/>
      <c r="AIP140" s="24"/>
      <c r="AIQ140" s="24"/>
      <c r="AIR140" s="24"/>
      <c r="AIS140" s="24"/>
      <c r="AIT140" s="24"/>
      <c r="AIU140" s="24"/>
      <c r="AIV140" s="24"/>
      <c r="AIW140" s="24"/>
      <c r="AIX140" s="24"/>
      <c r="AIY140" s="24"/>
      <c r="AIZ140" s="24"/>
      <c r="AJA140" s="24"/>
      <c r="AJB140" s="24"/>
      <c r="AJC140" s="24"/>
      <c r="AJD140" s="24"/>
      <c r="AJE140" s="24"/>
      <c r="AJF140" s="24"/>
      <c r="AJG140" s="24"/>
      <c r="AJH140" s="24"/>
      <c r="AJI140" s="24"/>
      <c r="AJJ140" s="24"/>
      <c r="AJK140" s="24"/>
      <c r="AJL140" s="24"/>
      <c r="AJM140" s="24"/>
      <c r="AJN140" s="24"/>
      <c r="AJO140" s="24"/>
      <c r="AJP140" s="24"/>
      <c r="AJQ140" s="24"/>
      <c r="AJR140" s="24"/>
      <c r="AJS140" s="24"/>
      <c r="AJT140" s="24"/>
      <c r="AJU140" s="24"/>
      <c r="AJV140" s="24"/>
      <c r="AJW140" s="24"/>
      <c r="AJX140" s="24"/>
      <c r="AJY140" s="24"/>
      <c r="AJZ140" s="24"/>
      <c r="AKA140" s="24"/>
      <c r="AKB140" s="24"/>
      <c r="AKC140" s="24"/>
      <c r="AKD140" s="24"/>
      <c r="AKE140" s="24"/>
      <c r="AKF140" s="24"/>
      <c r="AKG140" s="24"/>
      <c r="AKH140" s="24"/>
      <c r="AKI140" s="24"/>
      <c r="AKJ140" s="24"/>
      <c r="AKK140" s="24"/>
      <c r="AKL140" s="24"/>
      <c r="AKM140" s="24"/>
      <c r="AKN140" s="24"/>
      <c r="AKO140" s="24"/>
      <c r="AKP140" s="24"/>
      <c r="AKQ140" s="24"/>
      <c r="AKR140" s="24"/>
      <c r="AKS140" s="24"/>
      <c r="AKT140" s="24"/>
      <c r="AKU140" s="24"/>
      <c r="AKV140" s="24"/>
      <c r="AKW140" s="24"/>
      <c r="AKX140" s="24"/>
      <c r="AKY140" s="24"/>
      <c r="AKZ140" s="24"/>
      <c r="ALA140" s="24"/>
      <c r="ALB140" s="24"/>
      <c r="ALC140" s="24"/>
      <c r="ALD140" s="24"/>
      <c r="ALE140" s="24"/>
      <c r="ALF140" s="24"/>
      <c r="ALG140" s="24"/>
      <c r="ALH140" s="24"/>
      <c r="ALI140" s="24"/>
      <c r="ALJ140" s="24"/>
      <c r="ALK140" s="24"/>
      <c r="ALL140" s="24"/>
      <c r="ALM140" s="24"/>
      <c r="ALN140" s="24"/>
      <c r="ALO140" s="24"/>
      <c r="ALP140" s="24"/>
      <c r="ALQ140" s="24"/>
      <c r="ALR140" s="24"/>
      <c r="ALS140" s="24"/>
      <c r="ALT140" s="24"/>
      <c r="ALU140" s="24"/>
      <c r="ALV140" s="24"/>
      <c r="ALW140" s="24"/>
      <c r="ALX140" s="24"/>
      <c r="ALY140" s="24"/>
      <c r="ALZ140" s="24"/>
      <c r="AMA140" s="24"/>
      <c r="AMB140" s="24"/>
      <c r="AMC140" s="24"/>
    </row>
    <row r="141" spans="1:1017" s="61" customFormat="1" ht="33">
      <c r="A141" s="132" t="s">
        <v>376</v>
      </c>
      <c r="B141" s="133" t="s">
        <v>377</v>
      </c>
      <c r="C141" s="134" t="s">
        <v>378</v>
      </c>
      <c r="D141" s="133" t="s">
        <v>46</v>
      </c>
      <c r="E141" s="62" t="s">
        <v>47</v>
      </c>
      <c r="F141" s="112">
        <v>1</v>
      </c>
      <c r="G141" s="60">
        <v>195.83</v>
      </c>
      <c r="H141" s="83">
        <f t="shared" si="57"/>
        <v>0.21229999999999999</v>
      </c>
      <c r="I141" s="60">
        <f t="shared" si="58"/>
        <v>237.4</v>
      </c>
      <c r="J141" s="60">
        <f t="shared" si="59"/>
        <v>195.83</v>
      </c>
      <c r="K141" s="60">
        <f t="shared" si="60"/>
        <v>237.4</v>
      </c>
      <c r="L141" s="58"/>
      <c r="M141" s="24"/>
      <c r="N141" s="24"/>
      <c r="O141" s="24"/>
      <c r="P141" s="24"/>
      <c r="Q141" s="24"/>
      <c r="R141" s="24"/>
      <c r="S141" s="24"/>
      <c r="T141" s="24"/>
      <c r="U141" s="24"/>
      <c r="V141" s="24"/>
      <c r="W141" s="24"/>
      <c r="X141" s="24"/>
      <c r="Y141" s="24"/>
      <c r="Z141" s="24"/>
      <c r="AA141" s="24"/>
      <c r="AB141" s="24"/>
      <c r="AC141" s="24"/>
      <c r="AD141" s="24"/>
      <c r="AE141" s="24"/>
      <c r="AF141" s="24"/>
      <c r="AG141" s="24"/>
      <c r="AH141" s="24"/>
      <c r="AI141" s="24"/>
      <c r="AJ141" s="24"/>
      <c r="AK141" s="24"/>
      <c r="AL141" s="24"/>
      <c r="AM141" s="24"/>
      <c r="AN141" s="24"/>
      <c r="AO141" s="24"/>
      <c r="AP141" s="24"/>
      <c r="AQ141" s="24"/>
      <c r="AR141" s="24"/>
      <c r="AS141" s="24"/>
      <c r="AT141" s="24"/>
      <c r="AU141" s="24"/>
      <c r="AV141" s="24"/>
      <c r="AW141" s="24"/>
      <c r="AX141" s="24"/>
      <c r="AY141" s="24"/>
      <c r="AZ141" s="24"/>
      <c r="BA141" s="24"/>
      <c r="BB141" s="24"/>
      <c r="BC141" s="24"/>
      <c r="BD141" s="24"/>
      <c r="BE141" s="24"/>
      <c r="BF141" s="24"/>
      <c r="BG141" s="24"/>
      <c r="BH141" s="24"/>
      <c r="BI141" s="24"/>
      <c r="BJ141" s="24"/>
      <c r="BK141" s="24"/>
      <c r="BL141" s="24"/>
      <c r="BM141" s="24"/>
      <c r="BN141" s="24"/>
      <c r="BO141" s="24"/>
      <c r="BP141" s="24"/>
      <c r="BQ141" s="24"/>
      <c r="BR141" s="24"/>
      <c r="BS141" s="24"/>
      <c r="BT141" s="24"/>
      <c r="BU141" s="24"/>
      <c r="BV141" s="24"/>
      <c r="BW141" s="24"/>
      <c r="BX141" s="24"/>
      <c r="BY141" s="24"/>
      <c r="BZ141" s="24"/>
      <c r="CA141" s="24"/>
      <c r="CB141" s="24"/>
      <c r="CC141" s="24"/>
      <c r="CD141" s="24"/>
      <c r="CE141" s="24"/>
      <c r="CF141" s="24"/>
      <c r="CG141" s="24"/>
      <c r="CH141" s="24"/>
      <c r="CI141" s="24"/>
      <c r="CJ141" s="24"/>
      <c r="CK141" s="24"/>
      <c r="CL141" s="24"/>
      <c r="CM141" s="24"/>
      <c r="CN141" s="24"/>
      <c r="CO141" s="24"/>
      <c r="CP141" s="24"/>
      <c r="CQ141" s="24"/>
      <c r="CR141" s="24"/>
      <c r="CS141" s="24"/>
      <c r="CT141" s="24"/>
      <c r="CU141" s="24"/>
      <c r="CV141" s="24"/>
      <c r="CW141" s="24"/>
      <c r="CX141" s="24"/>
      <c r="CY141" s="24"/>
      <c r="CZ141" s="24"/>
      <c r="DA141" s="24"/>
      <c r="DB141" s="24"/>
      <c r="DC141" s="24"/>
      <c r="DD141" s="24"/>
      <c r="DE141" s="24"/>
      <c r="DF141" s="24"/>
      <c r="DG141" s="24"/>
      <c r="DH141" s="24"/>
      <c r="DI141" s="24"/>
      <c r="DJ141" s="24"/>
      <c r="DK141" s="24"/>
      <c r="DL141" s="24"/>
      <c r="DM141" s="24"/>
      <c r="DN141" s="24"/>
      <c r="DO141" s="24"/>
      <c r="DP141" s="24"/>
      <c r="DQ141" s="24"/>
      <c r="DR141" s="24"/>
      <c r="DS141" s="24"/>
      <c r="DT141" s="24"/>
      <c r="DU141" s="24"/>
      <c r="DV141" s="24"/>
      <c r="DW141" s="24"/>
      <c r="DX141" s="24"/>
      <c r="DY141" s="24"/>
      <c r="DZ141" s="24"/>
      <c r="EA141" s="24"/>
      <c r="EB141" s="24"/>
      <c r="EC141" s="24"/>
      <c r="ED141" s="24"/>
      <c r="EE141" s="24"/>
      <c r="EF141" s="24"/>
      <c r="EG141" s="24"/>
      <c r="EH141" s="24"/>
      <c r="EI141" s="24"/>
      <c r="EJ141" s="24"/>
      <c r="EK141" s="24"/>
      <c r="EL141" s="24"/>
      <c r="EM141" s="24"/>
      <c r="EN141" s="24"/>
      <c r="EO141" s="24"/>
      <c r="EP141" s="24"/>
      <c r="EQ141" s="24"/>
      <c r="ER141" s="24"/>
      <c r="ES141" s="24"/>
      <c r="ET141" s="24"/>
      <c r="EU141" s="24"/>
      <c r="EV141" s="24"/>
      <c r="EW141" s="24"/>
      <c r="EX141" s="24"/>
      <c r="EY141" s="24"/>
      <c r="EZ141" s="24"/>
      <c r="FA141" s="24"/>
      <c r="FB141" s="24"/>
      <c r="FC141" s="24"/>
      <c r="FD141" s="24"/>
      <c r="FE141" s="24"/>
      <c r="FF141" s="24"/>
      <c r="FG141" s="24"/>
      <c r="FH141" s="24"/>
      <c r="FI141" s="24"/>
      <c r="FJ141" s="24"/>
      <c r="FK141" s="24"/>
      <c r="FL141" s="24"/>
      <c r="FM141" s="24"/>
      <c r="FN141" s="24"/>
      <c r="FO141" s="24"/>
      <c r="FP141" s="24"/>
      <c r="FQ141" s="24"/>
      <c r="FR141" s="24"/>
      <c r="FS141" s="24"/>
      <c r="FT141" s="24"/>
      <c r="FU141" s="24"/>
      <c r="FV141" s="24"/>
      <c r="FW141" s="24"/>
      <c r="FX141" s="24"/>
      <c r="FY141" s="24"/>
      <c r="FZ141" s="24"/>
      <c r="GA141" s="24"/>
      <c r="GB141" s="24"/>
      <c r="GC141" s="24"/>
      <c r="GD141" s="24"/>
      <c r="GE141" s="24"/>
      <c r="GF141" s="24"/>
      <c r="GG141" s="24"/>
      <c r="GH141" s="24"/>
      <c r="GI141" s="24"/>
      <c r="GJ141" s="24"/>
      <c r="GK141" s="24"/>
      <c r="GL141" s="24"/>
      <c r="GM141" s="24"/>
      <c r="GN141" s="24"/>
      <c r="GO141" s="24"/>
      <c r="GP141" s="24"/>
      <c r="GQ141" s="24"/>
      <c r="GR141" s="24"/>
      <c r="GS141" s="24"/>
      <c r="GT141" s="24"/>
      <c r="GU141" s="24"/>
      <c r="GV141" s="24"/>
      <c r="GW141" s="24"/>
      <c r="GX141" s="24"/>
      <c r="GY141" s="24"/>
      <c r="GZ141" s="24"/>
      <c r="HA141" s="24"/>
      <c r="HB141" s="24"/>
      <c r="HC141" s="24"/>
      <c r="HD141" s="24"/>
      <c r="HE141" s="24"/>
      <c r="HF141" s="24"/>
      <c r="HG141" s="24"/>
      <c r="HH141" s="24"/>
      <c r="HI141" s="24"/>
      <c r="HJ141" s="24"/>
      <c r="HK141" s="24"/>
      <c r="HL141" s="24"/>
      <c r="HM141" s="24"/>
      <c r="HN141" s="24"/>
      <c r="HO141" s="24"/>
      <c r="HP141" s="24"/>
      <c r="HQ141" s="24"/>
      <c r="HR141" s="24"/>
      <c r="HS141" s="24"/>
      <c r="HT141" s="24"/>
      <c r="HU141" s="24"/>
      <c r="HV141" s="24"/>
      <c r="HW141" s="24"/>
      <c r="HX141" s="24"/>
      <c r="HY141" s="24"/>
      <c r="HZ141" s="24"/>
      <c r="IA141" s="24"/>
      <c r="IB141" s="24"/>
      <c r="IC141" s="24"/>
      <c r="ID141" s="24"/>
      <c r="IE141" s="24"/>
      <c r="IF141" s="24"/>
      <c r="IG141" s="24"/>
      <c r="IH141" s="24"/>
      <c r="II141" s="24"/>
      <c r="IJ141" s="24"/>
      <c r="IK141" s="24"/>
      <c r="IL141" s="24"/>
      <c r="IM141" s="24"/>
      <c r="IN141" s="24"/>
      <c r="IO141" s="24"/>
      <c r="IP141" s="24"/>
      <c r="IQ141" s="24"/>
      <c r="IR141" s="24"/>
      <c r="IS141" s="24"/>
      <c r="IT141" s="24"/>
      <c r="IU141" s="24"/>
      <c r="IV141" s="24"/>
      <c r="IW141" s="24"/>
      <c r="IX141" s="24"/>
      <c r="IY141" s="24"/>
      <c r="IZ141" s="24"/>
      <c r="JA141" s="24"/>
      <c r="JB141" s="24"/>
      <c r="JC141" s="24"/>
      <c r="JD141" s="24"/>
      <c r="JE141" s="24"/>
      <c r="JF141" s="24"/>
      <c r="JG141" s="24"/>
      <c r="JH141" s="24"/>
      <c r="JI141" s="24"/>
      <c r="JJ141" s="24"/>
      <c r="JK141" s="24"/>
      <c r="JL141" s="24"/>
      <c r="JM141" s="24"/>
      <c r="JN141" s="24"/>
      <c r="JO141" s="24"/>
      <c r="JP141" s="24"/>
      <c r="JQ141" s="24"/>
      <c r="JR141" s="24"/>
      <c r="JS141" s="24"/>
      <c r="JT141" s="24"/>
      <c r="JU141" s="24"/>
      <c r="JV141" s="24"/>
      <c r="JW141" s="24"/>
      <c r="JX141" s="24"/>
      <c r="JY141" s="24"/>
      <c r="JZ141" s="24"/>
      <c r="KA141" s="24"/>
      <c r="KB141" s="24"/>
      <c r="KC141" s="24"/>
      <c r="KD141" s="24"/>
      <c r="KE141" s="24"/>
      <c r="KF141" s="24"/>
      <c r="KG141" s="24"/>
      <c r="KH141" s="24"/>
      <c r="KI141" s="24"/>
      <c r="KJ141" s="24"/>
      <c r="KK141" s="24"/>
      <c r="KL141" s="24"/>
      <c r="KM141" s="24"/>
      <c r="KN141" s="24"/>
      <c r="KO141" s="24"/>
      <c r="KP141" s="24"/>
      <c r="KQ141" s="24"/>
      <c r="KR141" s="24"/>
      <c r="KS141" s="24"/>
      <c r="KT141" s="24"/>
      <c r="KU141" s="24"/>
      <c r="KV141" s="24"/>
      <c r="KW141" s="24"/>
      <c r="KX141" s="24"/>
      <c r="KY141" s="24"/>
      <c r="KZ141" s="24"/>
      <c r="LA141" s="24"/>
      <c r="LB141" s="24"/>
      <c r="LC141" s="24"/>
      <c r="LD141" s="24"/>
      <c r="LE141" s="24"/>
      <c r="LF141" s="24"/>
      <c r="LG141" s="24"/>
      <c r="LH141" s="24"/>
      <c r="LI141" s="24"/>
      <c r="LJ141" s="24"/>
      <c r="LK141" s="24"/>
      <c r="LL141" s="24"/>
      <c r="LM141" s="24"/>
      <c r="LN141" s="24"/>
      <c r="LO141" s="24"/>
      <c r="LP141" s="24"/>
      <c r="LQ141" s="24"/>
      <c r="LR141" s="24"/>
      <c r="LS141" s="24"/>
      <c r="LT141" s="24"/>
      <c r="LU141" s="24"/>
      <c r="LV141" s="24"/>
      <c r="LW141" s="24"/>
      <c r="LX141" s="24"/>
      <c r="LY141" s="24"/>
      <c r="LZ141" s="24"/>
      <c r="MA141" s="24"/>
      <c r="MB141" s="24"/>
      <c r="MC141" s="24"/>
      <c r="MD141" s="24"/>
      <c r="ME141" s="24"/>
      <c r="MF141" s="24"/>
      <c r="MG141" s="24"/>
      <c r="MH141" s="24"/>
      <c r="MI141" s="24"/>
      <c r="MJ141" s="24"/>
      <c r="MK141" s="24"/>
      <c r="ML141" s="24"/>
      <c r="MM141" s="24"/>
      <c r="MN141" s="24"/>
      <c r="MO141" s="24"/>
      <c r="MP141" s="24"/>
      <c r="MQ141" s="24"/>
      <c r="MR141" s="24"/>
      <c r="MS141" s="24"/>
      <c r="MT141" s="24"/>
      <c r="MU141" s="24"/>
      <c r="MV141" s="24"/>
      <c r="MW141" s="24"/>
      <c r="MX141" s="24"/>
      <c r="MY141" s="24"/>
      <c r="MZ141" s="24"/>
      <c r="NA141" s="24"/>
      <c r="NB141" s="24"/>
      <c r="NC141" s="24"/>
      <c r="ND141" s="24"/>
      <c r="NE141" s="24"/>
      <c r="NF141" s="24"/>
      <c r="NG141" s="24"/>
      <c r="NH141" s="24"/>
      <c r="NI141" s="24"/>
      <c r="NJ141" s="24"/>
      <c r="NK141" s="24"/>
      <c r="NL141" s="24"/>
      <c r="NM141" s="24"/>
      <c r="NN141" s="24"/>
      <c r="NO141" s="24"/>
      <c r="NP141" s="24"/>
      <c r="NQ141" s="24"/>
      <c r="NR141" s="24"/>
      <c r="NS141" s="24"/>
      <c r="NT141" s="24"/>
      <c r="NU141" s="24"/>
      <c r="NV141" s="24"/>
      <c r="NW141" s="24"/>
      <c r="NX141" s="24"/>
      <c r="NY141" s="24"/>
      <c r="NZ141" s="24"/>
      <c r="OA141" s="24"/>
      <c r="OB141" s="24"/>
      <c r="OC141" s="24"/>
      <c r="OD141" s="24"/>
      <c r="OE141" s="24"/>
      <c r="OF141" s="24"/>
      <c r="OG141" s="24"/>
      <c r="OH141" s="24"/>
      <c r="OI141" s="24"/>
      <c r="OJ141" s="24"/>
      <c r="OK141" s="24"/>
      <c r="OL141" s="24"/>
      <c r="OM141" s="24"/>
      <c r="ON141" s="24"/>
      <c r="OO141" s="24"/>
      <c r="OP141" s="24"/>
      <c r="OQ141" s="24"/>
      <c r="OR141" s="24"/>
      <c r="OS141" s="24"/>
      <c r="OT141" s="24"/>
      <c r="OU141" s="24"/>
      <c r="OV141" s="24"/>
      <c r="OW141" s="24"/>
      <c r="OX141" s="24"/>
      <c r="OY141" s="24"/>
      <c r="OZ141" s="24"/>
      <c r="PA141" s="24"/>
      <c r="PB141" s="24"/>
      <c r="PC141" s="24"/>
      <c r="PD141" s="24"/>
      <c r="PE141" s="24"/>
      <c r="PF141" s="24"/>
      <c r="PG141" s="24"/>
      <c r="PH141" s="24"/>
      <c r="PI141" s="24"/>
      <c r="PJ141" s="24"/>
      <c r="PK141" s="24"/>
      <c r="PL141" s="24"/>
      <c r="PM141" s="24"/>
      <c r="PN141" s="24"/>
      <c r="PO141" s="24"/>
      <c r="PP141" s="24"/>
      <c r="PQ141" s="24"/>
      <c r="PR141" s="24"/>
      <c r="PS141" s="24"/>
      <c r="PT141" s="24"/>
      <c r="PU141" s="24"/>
      <c r="PV141" s="24"/>
      <c r="PW141" s="24"/>
      <c r="PX141" s="24"/>
      <c r="PY141" s="24"/>
      <c r="PZ141" s="24"/>
      <c r="QA141" s="24"/>
      <c r="QB141" s="24"/>
      <c r="QC141" s="24"/>
      <c r="QD141" s="24"/>
      <c r="QE141" s="24"/>
      <c r="QF141" s="24"/>
      <c r="QG141" s="24"/>
      <c r="QH141" s="24"/>
      <c r="QI141" s="24"/>
      <c r="QJ141" s="24"/>
      <c r="QK141" s="24"/>
      <c r="QL141" s="24"/>
      <c r="QM141" s="24"/>
      <c r="QN141" s="24"/>
      <c r="QO141" s="24"/>
      <c r="QP141" s="24"/>
      <c r="QQ141" s="24"/>
      <c r="QR141" s="24"/>
      <c r="QS141" s="24"/>
      <c r="QT141" s="24"/>
      <c r="QU141" s="24"/>
      <c r="QV141" s="24"/>
      <c r="QW141" s="24"/>
      <c r="QX141" s="24"/>
      <c r="QY141" s="24"/>
      <c r="QZ141" s="24"/>
      <c r="RA141" s="24"/>
      <c r="RB141" s="24"/>
      <c r="RC141" s="24"/>
      <c r="RD141" s="24"/>
      <c r="RE141" s="24"/>
      <c r="RF141" s="24"/>
      <c r="RG141" s="24"/>
      <c r="RH141" s="24"/>
      <c r="RI141" s="24"/>
      <c r="RJ141" s="24"/>
      <c r="RK141" s="24"/>
      <c r="RL141" s="24"/>
      <c r="RM141" s="24"/>
      <c r="RN141" s="24"/>
      <c r="RO141" s="24"/>
      <c r="RP141" s="24"/>
      <c r="RQ141" s="24"/>
      <c r="RR141" s="24"/>
      <c r="RS141" s="24"/>
      <c r="RT141" s="24"/>
      <c r="RU141" s="24"/>
      <c r="RV141" s="24"/>
      <c r="RW141" s="24"/>
      <c r="RX141" s="24"/>
      <c r="RY141" s="24"/>
      <c r="RZ141" s="24"/>
      <c r="SA141" s="24"/>
      <c r="SB141" s="24"/>
      <c r="SC141" s="24"/>
      <c r="SD141" s="24"/>
      <c r="SE141" s="24"/>
      <c r="SF141" s="24"/>
      <c r="SG141" s="24"/>
      <c r="SH141" s="24"/>
      <c r="SI141" s="24"/>
      <c r="SJ141" s="24"/>
      <c r="SK141" s="24"/>
      <c r="SL141" s="24"/>
      <c r="SM141" s="24"/>
      <c r="SN141" s="24"/>
      <c r="SO141" s="24"/>
      <c r="SP141" s="24"/>
      <c r="SQ141" s="24"/>
      <c r="SR141" s="24"/>
      <c r="SS141" s="24"/>
      <c r="ST141" s="24"/>
      <c r="SU141" s="24"/>
      <c r="SV141" s="24"/>
      <c r="SW141" s="24"/>
      <c r="SX141" s="24"/>
      <c r="SY141" s="24"/>
      <c r="SZ141" s="24"/>
      <c r="TA141" s="24"/>
      <c r="TB141" s="24"/>
      <c r="TC141" s="24"/>
      <c r="TD141" s="24"/>
      <c r="TE141" s="24"/>
      <c r="TF141" s="24"/>
      <c r="TG141" s="24"/>
      <c r="TH141" s="24"/>
      <c r="TI141" s="24"/>
      <c r="TJ141" s="24"/>
      <c r="TK141" s="24"/>
      <c r="TL141" s="24"/>
      <c r="TM141" s="24"/>
      <c r="TN141" s="24"/>
      <c r="TO141" s="24"/>
      <c r="TP141" s="24"/>
      <c r="TQ141" s="24"/>
      <c r="TR141" s="24"/>
      <c r="TS141" s="24"/>
      <c r="TT141" s="24"/>
      <c r="TU141" s="24"/>
      <c r="TV141" s="24"/>
      <c r="TW141" s="24"/>
      <c r="TX141" s="24"/>
      <c r="TY141" s="24"/>
      <c r="TZ141" s="24"/>
      <c r="UA141" s="24"/>
      <c r="UB141" s="24"/>
      <c r="UC141" s="24"/>
      <c r="UD141" s="24"/>
      <c r="UE141" s="24"/>
      <c r="UF141" s="24"/>
      <c r="UG141" s="24"/>
      <c r="UH141" s="24"/>
      <c r="UI141" s="24"/>
      <c r="UJ141" s="24"/>
      <c r="UK141" s="24"/>
      <c r="UL141" s="24"/>
      <c r="UM141" s="24"/>
      <c r="UN141" s="24"/>
      <c r="UO141" s="24"/>
      <c r="UP141" s="24"/>
      <c r="UQ141" s="24"/>
      <c r="UR141" s="24"/>
      <c r="US141" s="24"/>
      <c r="UT141" s="24"/>
      <c r="UU141" s="24"/>
      <c r="UV141" s="24"/>
      <c r="UW141" s="24"/>
      <c r="UX141" s="24"/>
      <c r="UY141" s="24"/>
      <c r="UZ141" s="24"/>
      <c r="VA141" s="24"/>
      <c r="VB141" s="24"/>
      <c r="VC141" s="24"/>
      <c r="VD141" s="24"/>
      <c r="VE141" s="24"/>
      <c r="VF141" s="24"/>
      <c r="VG141" s="24"/>
      <c r="VH141" s="24"/>
      <c r="VI141" s="24"/>
      <c r="VJ141" s="24"/>
      <c r="VK141" s="24"/>
      <c r="VL141" s="24"/>
      <c r="VM141" s="24"/>
      <c r="VN141" s="24"/>
      <c r="VO141" s="24"/>
      <c r="VP141" s="24"/>
      <c r="VQ141" s="24"/>
      <c r="VR141" s="24"/>
      <c r="VS141" s="24"/>
      <c r="VT141" s="24"/>
      <c r="VU141" s="24"/>
      <c r="VV141" s="24"/>
      <c r="VW141" s="24"/>
      <c r="VX141" s="24"/>
      <c r="VY141" s="24"/>
      <c r="VZ141" s="24"/>
      <c r="WA141" s="24"/>
      <c r="WB141" s="24"/>
      <c r="WC141" s="24"/>
      <c r="WD141" s="24"/>
      <c r="WE141" s="24"/>
      <c r="WF141" s="24"/>
      <c r="WG141" s="24"/>
      <c r="WH141" s="24"/>
      <c r="WI141" s="24"/>
      <c r="WJ141" s="24"/>
      <c r="WK141" s="24"/>
      <c r="WL141" s="24"/>
      <c r="WM141" s="24"/>
      <c r="WN141" s="24"/>
      <c r="WO141" s="24"/>
      <c r="WP141" s="24"/>
      <c r="WQ141" s="24"/>
      <c r="WR141" s="24"/>
      <c r="WS141" s="24"/>
      <c r="WT141" s="24"/>
      <c r="WU141" s="24"/>
      <c r="WV141" s="24"/>
      <c r="WW141" s="24"/>
      <c r="WX141" s="24"/>
      <c r="WY141" s="24"/>
      <c r="WZ141" s="24"/>
      <c r="XA141" s="24"/>
      <c r="XB141" s="24"/>
      <c r="XC141" s="24"/>
      <c r="XD141" s="24"/>
      <c r="XE141" s="24"/>
      <c r="XF141" s="24"/>
      <c r="XG141" s="24"/>
      <c r="XH141" s="24"/>
      <c r="XI141" s="24"/>
      <c r="XJ141" s="24"/>
      <c r="XK141" s="24"/>
      <c r="XL141" s="24"/>
      <c r="XM141" s="24"/>
      <c r="XN141" s="24"/>
      <c r="XO141" s="24"/>
      <c r="XP141" s="24"/>
      <c r="XQ141" s="24"/>
      <c r="XR141" s="24"/>
      <c r="XS141" s="24"/>
      <c r="XT141" s="24"/>
      <c r="XU141" s="24"/>
      <c r="XV141" s="24"/>
      <c r="XW141" s="24"/>
      <c r="XX141" s="24"/>
      <c r="XY141" s="24"/>
      <c r="XZ141" s="24"/>
      <c r="YA141" s="24"/>
      <c r="YB141" s="24"/>
      <c r="YC141" s="24"/>
      <c r="YD141" s="24"/>
      <c r="YE141" s="24"/>
      <c r="YF141" s="24"/>
      <c r="YG141" s="24"/>
      <c r="YH141" s="24"/>
      <c r="YI141" s="24"/>
      <c r="YJ141" s="24"/>
      <c r="YK141" s="24"/>
      <c r="YL141" s="24"/>
      <c r="YM141" s="24"/>
      <c r="YN141" s="24"/>
      <c r="YO141" s="24"/>
      <c r="YP141" s="24"/>
      <c r="YQ141" s="24"/>
      <c r="YR141" s="24"/>
      <c r="YS141" s="24"/>
      <c r="YT141" s="24"/>
      <c r="YU141" s="24"/>
      <c r="YV141" s="24"/>
      <c r="YW141" s="24"/>
      <c r="YX141" s="24"/>
      <c r="YY141" s="24"/>
      <c r="YZ141" s="24"/>
      <c r="ZA141" s="24"/>
      <c r="ZB141" s="24"/>
      <c r="ZC141" s="24"/>
      <c r="ZD141" s="24"/>
      <c r="ZE141" s="24"/>
      <c r="ZF141" s="24"/>
      <c r="ZG141" s="24"/>
      <c r="ZH141" s="24"/>
      <c r="ZI141" s="24"/>
      <c r="ZJ141" s="24"/>
      <c r="ZK141" s="24"/>
      <c r="ZL141" s="24"/>
      <c r="ZM141" s="24"/>
      <c r="ZN141" s="24"/>
      <c r="ZO141" s="24"/>
      <c r="ZP141" s="24"/>
      <c r="ZQ141" s="24"/>
      <c r="ZR141" s="24"/>
      <c r="ZS141" s="24"/>
      <c r="ZT141" s="24"/>
      <c r="ZU141" s="24"/>
      <c r="ZV141" s="24"/>
      <c r="ZW141" s="24"/>
      <c r="ZX141" s="24"/>
      <c r="ZY141" s="24"/>
      <c r="ZZ141" s="24"/>
      <c r="AAA141" s="24"/>
      <c r="AAB141" s="24"/>
      <c r="AAC141" s="24"/>
      <c r="AAD141" s="24"/>
      <c r="AAE141" s="24"/>
      <c r="AAF141" s="24"/>
      <c r="AAG141" s="24"/>
      <c r="AAH141" s="24"/>
      <c r="AAI141" s="24"/>
      <c r="AAJ141" s="24"/>
      <c r="AAK141" s="24"/>
      <c r="AAL141" s="24"/>
      <c r="AAM141" s="24"/>
      <c r="AAN141" s="24"/>
      <c r="AAO141" s="24"/>
      <c r="AAP141" s="24"/>
      <c r="AAQ141" s="24"/>
      <c r="AAR141" s="24"/>
      <c r="AAS141" s="24"/>
      <c r="AAT141" s="24"/>
      <c r="AAU141" s="24"/>
      <c r="AAV141" s="24"/>
      <c r="AAW141" s="24"/>
      <c r="AAX141" s="24"/>
      <c r="AAY141" s="24"/>
      <c r="AAZ141" s="24"/>
      <c r="ABA141" s="24"/>
      <c r="ABB141" s="24"/>
      <c r="ABC141" s="24"/>
      <c r="ABD141" s="24"/>
      <c r="ABE141" s="24"/>
      <c r="ABF141" s="24"/>
      <c r="ABG141" s="24"/>
      <c r="ABH141" s="24"/>
      <c r="ABI141" s="24"/>
      <c r="ABJ141" s="24"/>
      <c r="ABK141" s="24"/>
      <c r="ABL141" s="24"/>
      <c r="ABM141" s="24"/>
      <c r="ABN141" s="24"/>
      <c r="ABO141" s="24"/>
      <c r="ABP141" s="24"/>
      <c r="ABQ141" s="24"/>
      <c r="ABR141" s="24"/>
      <c r="ABS141" s="24"/>
      <c r="ABT141" s="24"/>
      <c r="ABU141" s="24"/>
      <c r="ABV141" s="24"/>
      <c r="ABW141" s="24"/>
      <c r="ABX141" s="24"/>
      <c r="ABY141" s="24"/>
      <c r="ABZ141" s="24"/>
      <c r="ACA141" s="24"/>
      <c r="ACB141" s="24"/>
      <c r="ACC141" s="24"/>
      <c r="ACD141" s="24"/>
      <c r="ACE141" s="24"/>
      <c r="ACF141" s="24"/>
      <c r="ACG141" s="24"/>
      <c r="ACH141" s="24"/>
      <c r="ACI141" s="24"/>
      <c r="ACJ141" s="24"/>
      <c r="ACK141" s="24"/>
      <c r="ACL141" s="24"/>
      <c r="ACM141" s="24"/>
      <c r="ACN141" s="24"/>
      <c r="ACO141" s="24"/>
      <c r="ACP141" s="24"/>
      <c r="ACQ141" s="24"/>
      <c r="ACR141" s="24"/>
      <c r="ACS141" s="24"/>
      <c r="ACT141" s="24"/>
      <c r="ACU141" s="24"/>
      <c r="ACV141" s="24"/>
      <c r="ACW141" s="24"/>
      <c r="ACX141" s="24"/>
      <c r="ACY141" s="24"/>
      <c r="ACZ141" s="24"/>
      <c r="ADA141" s="24"/>
      <c r="ADB141" s="24"/>
      <c r="ADC141" s="24"/>
      <c r="ADD141" s="24"/>
      <c r="ADE141" s="24"/>
      <c r="ADF141" s="24"/>
      <c r="ADG141" s="24"/>
      <c r="ADH141" s="24"/>
      <c r="ADI141" s="24"/>
      <c r="ADJ141" s="24"/>
      <c r="ADK141" s="24"/>
      <c r="ADL141" s="24"/>
      <c r="ADM141" s="24"/>
      <c r="ADN141" s="24"/>
      <c r="ADO141" s="24"/>
      <c r="ADP141" s="24"/>
      <c r="ADQ141" s="24"/>
      <c r="ADR141" s="24"/>
      <c r="ADS141" s="24"/>
      <c r="ADT141" s="24"/>
      <c r="ADU141" s="24"/>
      <c r="ADV141" s="24"/>
      <c r="ADW141" s="24"/>
      <c r="ADX141" s="24"/>
      <c r="ADY141" s="24"/>
      <c r="ADZ141" s="24"/>
      <c r="AEA141" s="24"/>
      <c r="AEB141" s="24"/>
      <c r="AEC141" s="24"/>
      <c r="AED141" s="24"/>
      <c r="AEE141" s="24"/>
      <c r="AEF141" s="24"/>
      <c r="AEG141" s="24"/>
      <c r="AEH141" s="24"/>
      <c r="AEI141" s="24"/>
      <c r="AEJ141" s="24"/>
      <c r="AEK141" s="24"/>
      <c r="AEL141" s="24"/>
      <c r="AEM141" s="24"/>
      <c r="AEN141" s="24"/>
      <c r="AEO141" s="24"/>
      <c r="AEP141" s="24"/>
      <c r="AEQ141" s="24"/>
      <c r="AER141" s="24"/>
      <c r="AES141" s="24"/>
      <c r="AET141" s="24"/>
      <c r="AEU141" s="24"/>
      <c r="AEV141" s="24"/>
      <c r="AEW141" s="24"/>
      <c r="AEX141" s="24"/>
      <c r="AEY141" s="24"/>
      <c r="AEZ141" s="24"/>
      <c r="AFA141" s="24"/>
      <c r="AFB141" s="24"/>
      <c r="AFC141" s="24"/>
      <c r="AFD141" s="24"/>
      <c r="AFE141" s="24"/>
      <c r="AFF141" s="24"/>
      <c r="AFG141" s="24"/>
      <c r="AFH141" s="24"/>
      <c r="AFI141" s="24"/>
      <c r="AFJ141" s="24"/>
      <c r="AFK141" s="24"/>
      <c r="AFL141" s="24"/>
      <c r="AFM141" s="24"/>
      <c r="AFN141" s="24"/>
      <c r="AFO141" s="24"/>
      <c r="AFP141" s="24"/>
      <c r="AFQ141" s="24"/>
      <c r="AFR141" s="24"/>
      <c r="AFS141" s="24"/>
      <c r="AFT141" s="24"/>
      <c r="AFU141" s="24"/>
      <c r="AFV141" s="24"/>
      <c r="AFW141" s="24"/>
      <c r="AFX141" s="24"/>
      <c r="AFY141" s="24"/>
      <c r="AFZ141" s="24"/>
      <c r="AGA141" s="24"/>
      <c r="AGB141" s="24"/>
      <c r="AGC141" s="24"/>
      <c r="AGD141" s="24"/>
      <c r="AGE141" s="24"/>
      <c r="AGF141" s="24"/>
      <c r="AGG141" s="24"/>
      <c r="AGH141" s="24"/>
      <c r="AGI141" s="24"/>
      <c r="AGJ141" s="24"/>
      <c r="AGK141" s="24"/>
      <c r="AGL141" s="24"/>
      <c r="AGM141" s="24"/>
      <c r="AGN141" s="24"/>
      <c r="AGO141" s="24"/>
      <c r="AGP141" s="24"/>
      <c r="AGQ141" s="24"/>
      <c r="AGR141" s="24"/>
      <c r="AGS141" s="24"/>
      <c r="AGT141" s="24"/>
      <c r="AGU141" s="24"/>
      <c r="AGV141" s="24"/>
      <c r="AGW141" s="24"/>
      <c r="AGX141" s="24"/>
      <c r="AGY141" s="24"/>
      <c r="AGZ141" s="24"/>
      <c r="AHA141" s="24"/>
      <c r="AHB141" s="24"/>
      <c r="AHC141" s="24"/>
      <c r="AHD141" s="24"/>
      <c r="AHE141" s="24"/>
      <c r="AHF141" s="24"/>
      <c r="AHG141" s="24"/>
      <c r="AHH141" s="24"/>
      <c r="AHI141" s="24"/>
      <c r="AHJ141" s="24"/>
      <c r="AHK141" s="24"/>
      <c r="AHL141" s="24"/>
      <c r="AHM141" s="24"/>
      <c r="AHN141" s="24"/>
      <c r="AHO141" s="24"/>
      <c r="AHP141" s="24"/>
      <c r="AHQ141" s="24"/>
      <c r="AHR141" s="24"/>
      <c r="AHS141" s="24"/>
      <c r="AHT141" s="24"/>
      <c r="AHU141" s="24"/>
      <c r="AHV141" s="24"/>
      <c r="AHW141" s="24"/>
      <c r="AHX141" s="24"/>
      <c r="AHY141" s="24"/>
      <c r="AHZ141" s="24"/>
      <c r="AIA141" s="24"/>
      <c r="AIB141" s="24"/>
      <c r="AIC141" s="24"/>
      <c r="AID141" s="24"/>
      <c r="AIE141" s="24"/>
      <c r="AIF141" s="24"/>
      <c r="AIG141" s="24"/>
      <c r="AIH141" s="24"/>
      <c r="AII141" s="24"/>
      <c r="AIJ141" s="24"/>
      <c r="AIK141" s="24"/>
      <c r="AIL141" s="24"/>
      <c r="AIM141" s="24"/>
      <c r="AIN141" s="24"/>
      <c r="AIO141" s="24"/>
      <c r="AIP141" s="24"/>
      <c r="AIQ141" s="24"/>
      <c r="AIR141" s="24"/>
      <c r="AIS141" s="24"/>
      <c r="AIT141" s="24"/>
      <c r="AIU141" s="24"/>
      <c r="AIV141" s="24"/>
      <c r="AIW141" s="24"/>
      <c r="AIX141" s="24"/>
      <c r="AIY141" s="24"/>
      <c r="AIZ141" s="24"/>
      <c r="AJA141" s="24"/>
      <c r="AJB141" s="24"/>
      <c r="AJC141" s="24"/>
      <c r="AJD141" s="24"/>
      <c r="AJE141" s="24"/>
      <c r="AJF141" s="24"/>
      <c r="AJG141" s="24"/>
      <c r="AJH141" s="24"/>
      <c r="AJI141" s="24"/>
      <c r="AJJ141" s="24"/>
      <c r="AJK141" s="24"/>
      <c r="AJL141" s="24"/>
      <c r="AJM141" s="24"/>
      <c r="AJN141" s="24"/>
      <c r="AJO141" s="24"/>
      <c r="AJP141" s="24"/>
      <c r="AJQ141" s="24"/>
      <c r="AJR141" s="24"/>
      <c r="AJS141" s="24"/>
      <c r="AJT141" s="24"/>
      <c r="AJU141" s="24"/>
      <c r="AJV141" s="24"/>
      <c r="AJW141" s="24"/>
      <c r="AJX141" s="24"/>
      <c r="AJY141" s="24"/>
      <c r="AJZ141" s="24"/>
      <c r="AKA141" s="24"/>
      <c r="AKB141" s="24"/>
      <c r="AKC141" s="24"/>
      <c r="AKD141" s="24"/>
      <c r="AKE141" s="24"/>
      <c r="AKF141" s="24"/>
      <c r="AKG141" s="24"/>
      <c r="AKH141" s="24"/>
      <c r="AKI141" s="24"/>
      <c r="AKJ141" s="24"/>
      <c r="AKK141" s="24"/>
      <c r="AKL141" s="24"/>
      <c r="AKM141" s="24"/>
      <c r="AKN141" s="24"/>
      <c r="AKO141" s="24"/>
      <c r="AKP141" s="24"/>
      <c r="AKQ141" s="24"/>
      <c r="AKR141" s="24"/>
      <c r="AKS141" s="24"/>
      <c r="AKT141" s="24"/>
      <c r="AKU141" s="24"/>
      <c r="AKV141" s="24"/>
      <c r="AKW141" s="24"/>
      <c r="AKX141" s="24"/>
      <c r="AKY141" s="24"/>
      <c r="AKZ141" s="24"/>
      <c r="ALA141" s="24"/>
      <c r="ALB141" s="24"/>
      <c r="ALC141" s="24"/>
      <c r="ALD141" s="24"/>
      <c r="ALE141" s="24"/>
      <c r="ALF141" s="24"/>
      <c r="ALG141" s="24"/>
      <c r="ALH141" s="24"/>
      <c r="ALI141" s="24"/>
      <c r="ALJ141" s="24"/>
      <c r="ALK141" s="24"/>
      <c r="ALL141" s="24"/>
      <c r="ALM141" s="24"/>
      <c r="ALN141" s="24"/>
      <c r="ALO141" s="24"/>
      <c r="ALP141" s="24"/>
      <c r="ALQ141" s="24"/>
      <c r="ALR141" s="24"/>
      <c r="ALS141" s="24"/>
      <c r="ALT141" s="24"/>
      <c r="ALU141" s="24"/>
      <c r="ALV141" s="24"/>
      <c r="ALW141" s="24"/>
      <c r="ALX141" s="24"/>
      <c r="ALY141" s="24"/>
      <c r="ALZ141" s="24"/>
      <c r="AMA141" s="24"/>
      <c r="AMB141" s="24"/>
      <c r="AMC141" s="24"/>
    </row>
    <row r="142" spans="1:1017" s="61" customFormat="1">
      <c r="A142" s="132" t="s">
        <v>379</v>
      </c>
      <c r="B142" s="133" t="s">
        <v>380</v>
      </c>
      <c r="C142" s="134" t="s">
        <v>381</v>
      </c>
      <c r="D142" s="133" t="s">
        <v>46</v>
      </c>
      <c r="E142" s="62" t="s">
        <v>47</v>
      </c>
      <c r="F142" s="112">
        <v>1</v>
      </c>
      <c r="G142" s="60">
        <v>322.77</v>
      </c>
      <c r="H142" s="83">
        <f t="shared" si="57"/>
        <v>0.21229999999999999</v>
      </c>
      <c r="I142" s="60">
        <f t="shared" si="58"/>
        <v>391.29</v>
      </c>
      <c r="J142" s="60">
        <f t="shared" si="59"/>
        <v>322.77</v>
      </c>
      <c r="K142" s="60">
        <f t="shared" si="60"/>
        <v>391.29</v>
      </c>
      <c r="L142" s="58"/>
      <c r="M142" s="24"/>
      <c r="N142" s="24"/>
      <c r="O142" s="24"/>
      <c r="P142" s="24"/>
      <c r="Q142" s="24"/>
      <c r="R142" s="24"/>
      <c r="S142" s="24"/>
      <c r="T142" s="24"/>
      <c r="U142" s="24"/>
      <c r="V142" s="24"/>
      <c r="W142" s="24"/>
      <c r="X142" s="24"/>
      <c r="Y142" s="24"/>
      <c r="Z142" s="24"/>
      <c r="AA142" s="24"/>
      <c r="AB142" s="24"/>
      <c r="AC142" s="24"/>
      <c r="AD142" s="24"/>
      <c r="AE142" s="24"/>
      <c r="AF142" s="24"/>
      <c r="AG142" s="24"/>
      <c r="AH142" s="24"/>
      <c r="AI142" s="24"/>
      <c r="AJ142" s="24"/>
      <c r="AK142" s="24"/>
      <c r="AL142" s="24"/>
      <c r="AM142" s="24"/>
      <c r="AN142" s="24"/>
      <c r="AO142" s="24"/>
      <c r="AP142" s="24"/>
      <c r="AQ142" s="24"/>
      <c r="AR142" s="24"/>
      <c r="AS142" s="24"/>
      <c r="AT142" s="24"/>
      <c r="AU142" s="24"/>
      <c r="AV142" s="24"/>
      <c r="AW142" s="24"/>
      <c r="AX142" s="24"/>
      <c r="AY142" s="24"/>
      <c r="AZ142" s="24"/>
      <c r="BA142" s="24"/>
      <c r="BB142" s="24"/>
      <c r="BC142" s="24"/>
      <c r="BD142" s="24"/>
      <c r="BE142" s="24"/>
      <c r="BF142" s="24"/>
      <c r="BG142" s="24"/>
      <c r="BH142" s="24"/>
      <c r="BI142" s="24"/>
      <c r="BJ142" s="24"/>
      <c r="BK142" s="24"/>
      <c r="BL142" s="24"/>
      <c r="BM142" s="24"/>
      <c r="BN142" s="24"/>
      <c r="BO142" s="24"/>
      <c r="BP142" s="24"/>
      <c r="BQ142" s="24"/>
      <c r="BR142" s="24"/>
      <c r="BS142" s="24"/>
      <c r="BT142" s="24"/>
      <c r="BU142" s="24"/>
      <c r="BV142" s="24"/>
      <c r="BW142" s="24"/>
      <c r="BX142" s="24"/>
      <c r="BY142" s="24"/>
      <c r="BZ142" s="24"/>
      <c r="CA142" s="24"/>
      <c r="CB142" s="24"/>
      <c r="CC142" s="24"/>
      <c r="CD142" s="24"/>
      <c r="CE142" s="24"/>
      <c r="CF142" s="24"/>
      <c r="CG142" s="24"/>
      <c r="CH142" s="24"/>
      <c r="CI142" s="24"/>
      <c r="CJ142" s="24"/>
      <c r="CK142" s="24"/>
      <c r="CL142" s="24"/>
      <c r="CM142" s="24"/>
      <c r="CN142" s="24"/>
      <c r="CO142" s="24"/>
      <c r="CP142" s="24"/>
      <c r="CQ142" s="24"/>
      <c r="CR142" s="24"/>
      <c r="CS142" s="24"/>
      <c r="CT142" s="24"/>
      <c r="CU142" s="24"/>
      <c r="CV142" s="24"/>
      <c r="CW142" s="24"/>
      <c r="CX142" s="24"/>
      <c r="CY142" s="24"/>
      <c r="CZ142" s="24"/>
      <c r="DA142" s="24"/>
      <c r="DB142" s="24"/>
      <c r="DC142" s="24"/>
      <c r="DD142" s="24"/>
      <c r="DE142" s="24"/>
      <c r="DF142" s="24"/>
      <c r="DG142" s="24"/>
      <c r="DH142" s="24"/>
      <c r="DI142" s="24"/>
      <c r="DJ142" s="24"/>
      <c r="DK142" s="24"/>
      <c r="DL142" s="24"/>
      <c r="DM142" s="24"/>
      <c r="DN142" s="24"/>
      <c r="DO142" s="24"/>
      <c r="DP142" s="24"/>
      <c r="DQ142" s="24"/>
      <c r="DR142" s="24"/>
      <c r="DS142" s="24"/>
      <c r="DT142" s="24"/>
      <c r="DU142" s="24"/>
      <c r="DV142" s="24"/>
      <c r="DW142" s="24"/>
      <c r="DX142" s="24"/>
      <c r="DY142" s="24"/>
      <c r="DZ142" s="24"/>
      <c r="EA142" s="24"/>
      <c r="EB142" s="24"/>
      <c r="EC142" s="24"/>
      <c r="ED142" s="24"/>
      <c r="EE142" s="24"/>
      <c r="EF142" s="24"/>
      <c r="EG142" s="24"/>
      <c r="EH142" s="24"/>
      <c r="EI142" s="24"/>
      <c r="EJ142" s="24"/>
      <c r="EK142" s="24"/>
      <c r="EL142" s="24"/>
      <c r="EM142" s="24"/>
      <c r="EN142" s="24"/>
      <c r="EO142" s="24"/>
      <c r="EP142" s="24"/>
      <c r="EQ142" s="24"/>
      <c r="ER142" s="24"/>
      <c r="ES142" s="24"/>
      <c r="ET142" s="24"/>
      <c r="EU142" s="24"/>
      <c r="EV142" s="24"/>
      <c r="EW142" s="24"/>
      <c r="EX142" s="24"/>
      <c r="EY142" s="24"/>
      <c r="EZ142" s="24"/>
      <c r="FA142" s="24"/>
      <c r="FB142" s="24"/>
      <c r="FC142" s="24"/>
      <c r="FD142" s="24"/>
      <c r="FE142" s="24"/>
      <c r="FF142" s="24"/>
      <c r="FG142" s="24"/>
      <c r="FH142" s="24"/>
      <c r="FI142" s="24"/>
      <c r="FJ142" s="24"/>
      <c r="FK142" s="24"/>
      <c r="FL142" s="24"/>
      <c r="FM142" s="24"/>
      <c r="FN142" s="24"/>
      <c r="FO142" s="24"/>
      <c r="FP142" s="24"/>
      <c r="FQ142" s="24"/>
      <c r="FR142" s="24"/>
      <c r="FS142" s="24"/>
      <c r="FT142" s="24"/>
      <c r="FU142" s="24"/>
      <c r="FV142" s="24"/>
      <c r="FW142" s="24"/>
      <c r="FX142" s="24"/>
      <c r="FY142" s="24"/>
      <c r="FZ142" s="24"/>
      <c r="GA142" s="24"/>
      <c r="GB142" s="24"/>
      <c r="GC142" s="24"/>
      <c r="GD142" s="24"/>
      <c r="GE142" s="24"/>
      <c r="GF142" s="24"/>
      <c r="GG142" s="24"/>
      <c r="GH142" s="24"/>
      <c r="GI142" s="24"/>
      <c r="GJ142" s="24"/>
      <c r="GK142" s="24"/>
      <c r="GL142" s="24"/>
      <c r="GM142" s="24"/>
      <c r="GN142" s="24"/>
      <c r="GO142" s="24"/>
      <c r="GP142" s="24"/>
      <c r="GQ142" s="24"/>
      <c r="GR142" s="24"/>
      <c r="GS142" s="24"/>
      <c r="GT142" s="24"/>
      <c r="GU142" s="24"/>
      <c r="GV142" s="24"/>
      <c r="GW142" s="24"/>
      <c r="GX142" s="24"/>
      <c r="GY142" s="24"/>
      <c r="GZ142" s="24"/>
      <c r="HA142" s="24"/>
      <c r="HB142" s="24"/>
      <c r="HC142" s="24"/>
      <c r="HD142" s="24"/>
      <c r="HE142" s="24"/>
      <c r="HF142" s="24"/>
      <c r="HG142" s="24"/>
      <c r="HH142" s="24"/>
      <c r="HI142" s="24"/>
      <c r="HJ142" s="24"/>
      <c r="HK142" s="24"/>
      <c r="HL142" s="24"/>
      <c r="HM142" s="24"/>
      <c r="HN142" s="24"/>
      <c r="HO142" s="24"/>
      <c r="HP142" s="24"/>
      <c r="HQ142" s="24"/>
      <c r="HR142" s="24"/>
      <c r="HS142" s="24"/>
      <c r="HT142" s="24"/>
      <c r="HU142" s="24"/>
      <c r="HV142" s="24"/>
      <c r="HW142" s="24"/>
      <c r="HX142" s="24"/>
      <c r="HY142" s="24"/>
      <c r="HZ142" s="24"/>
      <c r="IA142" s="24"/>
      <c r="IB142" s="24"/>
      <c r="IC142" s="24"/>
      <c r="ID142" s="24"/>
      <c r="IE142" s="24"/>
      <c r="IF142" s="24"/>
      <c r="IG142" s="24"/>
      <c r="IH142" s="24"/>
      <c r="II142" s="24"/>
      <c r="IJ142" s="24"/>
      <c r="IK142" s="24"/>
      <c r="IL142" s="24"/>
      <c r="IM142" s="24"/>
      <c r="IN142" s="24"/>
      <c r="IO142" s="24"/>
      <c r="IP142" s="24"/>
      <c r="IQ142" s="24"/>
      <c r="IR142" s="24"/>
      <c r="IS142" s="24"/>
      <c r="IT142" s="24"/>
      <c r="IU142" s="24"/>
      <c r="IV142" s="24"/>
      <c r="IW142" s="24"/>
      <c r="IX142" s="24"/>
      <c r="IY142" s="24"/>
      <c r="IZ142" s="24"/>
      <c r="JA142" s="24"/>
      <c r="JB142" s="24"/>
      <c r="JC142" s="24"/>
      <c r="JD142" s="24"/>
      <c r="JE142" s="24"/>
      <c r="JF142" s="24"/>
      <c r="JG142" s="24"/>
      <c r="JH142" s="24"/>
      <c r="JI142" s="24"/>
      <c r="JJ142" s="24"/>
      <c r="JK142" s="24"/>
      <c r="JL142" s="24"/>
      <c r="JM142" s="24"/>
      <c r="JN142" s="24"/>
      <c r="JO142" s="24"/>
      <c r="JP142" s="24"/>
      <c r="JQ142" s="24"/>
      <c r="JR142" s="24"/>
      <c r="JS142" s="24"/>
      <c r="JT142" s="24"/>
      <c r="JU142" s="24"/>
      <c r="JV142" s="24"/>
      <c r="JW142" s="24"/>
      <c r="JX142" s="24"/>
      <c r="JY142" s="24"/>
      <c r="JZ142" s="24"/>
      <c r="KA142" s="24"/>
      <c r="KB142" s="24"/>
      <c r="KC142" s="24"/>
      <c r="KD142" s="24"/>
      <c r="KE142" s="24"/>
      <c r="KF142" s="24"/>
      <c r="KG142" s="24"/>
      <c r="KH142" s="24"/>
      <c r="KI142" s="24"/>
      <c r="KJ142" s="24"/>
      <c r="KK142" s="24"/>
      <c r="KL142" s="24"/>
      <c r="KM142" s="24"/>
      <c r="KN142" s="24"/>
      <c r="KO142" s="24"/>
      <c r="KP142" s="24"/>
      <c r="KQ142" s="24"/>
      <c r="KR142" s="24"/>
      <c r="KS142" s="24"/>
      <c r="KT142" s="24"/>
      <c r="KU142" s="24"/>
      <c r="KV142" s="24"/>
      <c r="KW142" s="24"/>
      <c r="KX142" s="24"/>
      <c r="KY142" s="24"/>
      <c r="KZ142" s="24"/>
      <c r="LA142" s="24"/>
      <c r="LB142" s="24"/>
      <c r="LC142" s="24"/>
      <c r="LD142" s="24"/>
      <c r="LE142" s="24"/>
      <c r="LF142" s="24"/>
      <c r="LG142" s="24"/>
      <c r="LH142" s="24"/>
      <c r="LI142" s="24"/>
      <c r="LJ142" s="24"/>
      <c r="LK142" s="24"/>
      <c r="LL142" s="24"/>
      <c r="LM142" s="24"/>
      <c r="LN142" s="24"/>
      <c r="LO142" s="24"/>
      <c r="LP142" s="24"/>
      <c r="LQ142" s="24"/>
      <c r="LR142" s="24"/>
      <c r="LS142" s="24"/>
      <c r="LT142" s="24"/>
      <c r="LU142" s="24"/>
      <c r="LV142" s="24"/>
      <c r="LW142" s="24"/>
      <c r="LX142" s="24"/>
      <c r="LY142" s="24"/>
      <c r="LZ142" s="24"/>
      <c r="MA142" s="24"/>
      <c r="MB142" s="24"/>
      <c r="MC142" s="24"/>
      <c r="MD142" s="24"/>
      <c r="ME142" s="24"/>
      <c r="MF142" s="24"/>
      <c r="MG142" s="24"/>
      <c r="MH142" s="24"/>
      <c r="MI142" s="24"/>
      <c r="MJ142" s="24"/>
      <c r="MK142" s="24"/>
      <c r="ML142" s="24"/>
      <c r="MM142" s="24"/>
      <c r="MN142" s="24"/>
      <c r="MO142" s="24"/>
      <c r="MP142" s="24"/>
      <c r="MQ142" s="24"/>
      <c r="MR142" s="24"/>
      <c r="MS142" s="24"/>
      <c r="MT142" s="24"/>
      <c r="MU142" s="24"/>
      <c r="MV142" s="24"/>
      <c r="MW142" s="24"/>
      <c r="MX142" s="24"/>
      <c r="MY142" s="24"/>
      <c r="MZ142" s="24"/>
      <c r="NA142" s="24"/>
      <c r="NB142" s="24"/>
      <c r="NC142" s="24"/>
      <c r="ND142" s="24"/>
      <c r="NE142" s="24"/>
      <c r="NF142" s="24"/>
      <c r="NG142" s="24"/>
      <c r="NH142" s="24"/>
      <c r="NI142" s="24"/>
      <c r="NJ142" s="24"/>
      <c r="NK142" s="24"/>
      <c r="NL142" s="24"/>
      <c r="NM142" s="24"/>
      <c r="NN142" s="24"/>
      <c r="NO142" s="24"/>
      <c r="NP142" s="24"/>
      <c r="NQ142" s="24"/>
      <c r="NR142" s="24"/>
      <c r="NS142" s="24"/>
      <c r="NT142" s="24"/>
      <c r="NU142" s="24"/>
      <c r="NV142" s="24"/>
      <c r="NW142" s="24"/>
      <c r="NX142" s="24"/>
      <c r="NY142" s="24"/>
      <c r="NZ142" s="24"/>
      <c r="OA142" s="24"/>
      <c r="OB142" s="24"/>
      <c r="OC142" s="24"/>
      <c r="OD142" s="24"/>
      <c r="OE142" s="24"/>
      <c r="OF142" s="24"/>
      <c r="OG142" s="24"/>
      <c r="OH142" s="24"/>
      <c r="OI142" s="24"/>
      <c r="OJ142" s="24"/>
      <c r="OK142" s="24"/>
      <c r="OL142" s="24"/>
      <c r="OM142" s="24"/>
      <c r="ON142" s="24"/>
      <c r="OO142" s="24"/>
      <c r="OP142" s="24"/>
      <c r="OQ142" s="24"/>
      <c r="OR142" s="24"/>
      <c r="OS142" s="24"/>
      <c r="OT142" s="24"/>
      <c r="OU142" s="24"/>
      <c r="OV142" s="24"/>
      <c r="OW142" s="24"/>
      <c r="OX142" s="24"/>
      <c r="OY142" s="24"/>
      <c r="OZ142" s="24"/>
      <c r="PA142" s="24"/>
      <c r="PB142" s="24"/>
      <c r="PC142" s="24"/>
      <c r="PD142" s="24"/>
      <c r="PE142" s="24"/>
      <c r="PF142" s="24"/>
      <c r="PG142" s="24"/>
      <c r="PH142" s="24"/>
      <c r="PI142" s="24"/>
      <c r="PJ142" s="24"/>
      <c r="PK142" s="24"/>
      <c r="PL142" s="24"/>
      <c r="PM142" s="24"/>
      <c r="PN142" s="24"/>
      <c r="PO142" s="24"/>
      <c r="PP142" s="24"/>
      <c r="PQ142" s="24"/>
      <c r="PR142" s="24"/>
      <c r="PS142" s="24"/>
      <c r="PT142" s="24"/>
      <c r="PU142" s="24"/>
      <c r="PV142" s="24"/>
      <c r="PW142" s="24"/>
      <c r="PX142" s="24"/>
      <c r="PY142" s="24"/>
      <c r="PZ142" s="24"/>
      <c r="QA142" s="24"/>
      <c r="QB142" s="24"/>
      <c r="QC142" s="24"/>
      <c r="QD142" s="24"/>
      <c r="QE142" s="24"/>
      <c r="QF142" s="24"/>
      <c r="QG142" s="24"/>
      <c r="QH142" s="24"/>
      <c r="QI142" s="24"/>
      <c r="QJ142" s="24"/>
      <c r="QK142" s="24"/>
      <c r="QL142" s="24"/>
      <c r="QM142" s="24"/>
      <c r="QN142" s="24"/>
      <c r="QO142" s="24"/>
      <c r="QP142" s="24"/>
      <c r="QQ142" s="24"/>
      <c r="QR142" s="24"/>
      <c r="QS142" s="24"/>
      <c r="QT142" s="24"/>
      <c r="QU142" s="24"/>
      <c r="QV142" s="24"/>
      <c r="QW142" s="24"/>
      <c r="QX142" s="24"/>
      <c r="QY142" s="24"/>
      <c r="QZ142" s="24"/>
      <c r="RA142" s="24"/>
      <c r="RB142" s="24"/>
      <c r="RC142" s="24"/>
      <c r="RD142" s="24"/>
      <c r="RE142" s="24"/>
      <c r="RF142" s="24"/>
      <c r="RG142" s="24"/>
      <c r="RH142" s="24"/>
      <c r="RI142" s="24"/>
      <c r="RJ142" s="24"/>
      <c r="RK142" s="24"/>
      <c r="RL142" s="24"/>
      <c r="RM142" s="24"/>
      <c r="RN142" s="24"/>
      <c r="RO142" s="24"/>
      <c r="RP142" s="24"/>
      <c r="RQ142" s="24"/>
      <c r="RR142" s="24"/>
      <c r="RS142" s="24"/>
      <c r="RT142" s="24"/>
      <c r="RU142" s="24"/>
      <c r="RV142" s="24"/>
      <c r="RW142" s="24"/>
      <c r="RX142" s="24"/>
      <c r="RY142" s="24"/>
      <c r="RZ142" s="24"/>
      <c r="SA142" s="24"/>
      <c r="SB142" s="24"/>
      <c r="SC142" s="24"/>
      <c r="SD142" s="24"/>
      <c r="SE142" s="24"/>
      <c r="SF142" s="24"/>
      <c r="SG142" s="24"/>
      <c r="SH142" s="24"/>
      <c r="SI142" s="24"/>
      <c r="SJ142" s="24"/>
      <c r="SK142" s="24"/>
      <c r="SL142" s="24"/>
      <c r="SM142" s="24"/>
      <c r="SN142" s="24"/>
      <c r="SO142" s="24"/>
      <c r="SP142" s="24"/>
      <c r="SQ142" s="24"/>
      <c r="SR142" s="24"/>
      <c r="SS142" s="24"/>
      <c r="ST142" s="24"/>
      <c r="SU142" s="24"/>
      <c r="SV142" s="24"/>
      <c r="SW142" s="24"/>
      <c r="SX142" s="24"/>
      <c r="SY142" s="24"/>
      <c r="SZ142" s="24"/>
      <c r="TA142" s="24"/>
      <c r="TB142" s="24"/>
      <c r="TC142" s="24"/>
      <c r="TD142" s="24"/>
      <c r="TE142" s="24"/>
      <c r="TF142" s="24"/>
      <c r="TG142" s="24"/>
      <c r="TH142" s="24"/>
      <c r="TI142" s="24"/>
      <c r="TJ142" s="24"/>
      <c r="TK142" s="24"/>
      <c r="TL142" s="24"/>
      <c r="TM142" s="24"/>
      <c r="TN142" s="24"/>
      <c r="TO142" s="24"/>
      <c r="TP142" s="24"/>
      <c r="TQ142" s="24"/>
      <c r="TR142" s="24"/>
      <c r="TS142" s="24"/>
      <c r="TT142" s="24"/>
      <c r="TU142" s="24"/>
      <c r="TV142" s="24"/>
      <c r="TW142" s="24"/>
      <c r="TX142" s="24"/>
      <c r="TY142" s="24"/>
      <c r="TZ142" s="24"/>
      <c r="UA142" s="24"/>
      <c r="UB142" s="24"/>
      <c r="UC142" s="24"/>
      <c r="UD142" s="24"/>
      <c r="UE142" s="24"/>
      <c r="UF142" s="24"/>
      <c r="UG142" s="24"/>
      <c r="UH142" s="24"/>
      <c r="UI142" s="24"/>
      <c r="UJ142" s="24"/>
      <c r="UK142" s="24"/>
      <c r="UL142" s="24"/>
      <c r="UM142" s="24"/>
      <c r="UN142" s="24"/>
      <c r="UO142" s="24"/>
      <c r="UP142" s="24"/>
      <c r="UQ142" s="24"/>
      <c r="UR142" s="24"/>
      <c r="US142" s="24"/>
      <c r="UT142" s="24"/>
      <c r="UU142" s="24"/>
      <c r="UV142" s="24"/>
      <c r="UW142" s="24"/>
      <c r="UX142" s="24"/>
      <c r="UY142" s="24"/>
      <c r="UZ142" s="24"/>
      <c r="VA142" s="24"/>
      <c r="VB142" s="24"/>
      <c r="VC142" s="24"/>
      <c r="VD142" s="24"/>
      <c r="VE142" s="24"/>
      <c r="VF142" s="24"/>
      <c r="VG142" s="24"/>
      <c r="VH142" s="24"/>
      <c r="VI142" s="24"/>
      <c r="VJ142" s="24"/>
      <c r="VK142" s="24"/>
      <c r="VL142" s="24"/>
      <c r="VM142" s="24"/>
      <c r="VN142" s="24"/>
      <c r="VO142" s="24"/>
      <c r="VP142" s="24"/>
      <c r="VQ142" s="24"/>
      <c r="VR142" s="24"/>
      <c r="VS142" s="24"/>
      <c r="VT142" s="24"/>
      <c r="VU142" s="24"/>
      <c r="VV142" s="24"/>
      <c r="VW142" s="24"/>
      <c r="VX142" s="24"/>
      <c r="VY142" s="24"/>
      <c r="VZ142" s="24"/>
      <c r="WA142" s="24"/>
      <c r="WB142" s="24"/>
      <c r="WC142" s="24"/>
      <c r="WD142" s="24"/>
      <c r="WE142" s="24"/>
      <c r="WF142" s="24"/>
      <c r="WG142" s="24"/>
      <c r="WH142" s="24"/>
      <c r="WI142" s="24"/>
      <c r="WJ142" s="24"/>
      <c r="WK142" s="24"/>
      <c r="WL142" s="24"/>
      <c r="WM142" s="24"/>
      <c r="WN142" s="24"/>
      <c r="WO142" s="24"/>
      <c r="WP142" s="24"/>
      <c r="WQ142" s="24"/>
      <c r="WR142" s="24"/>
      <c r="WS142" s="24"/>
      <c r="WT142" s="24"/>
      <c r="WU142" s="24"/>
      <c r="WV142" s="24"/>
      <c r="WW142" s="24"/>
      <c r="WX142" s="24"/>
      <c r="WY142" s="24"/>
      <c r="WZ142" s="24"/>
      <c r="XA142" s="24"/>
      <c r="XB142" s="24"/>
      <c r="XC142" s="24"/>
      <c r="XD142" s="24"/>
      <c r="XE142" s="24"/>
      <c r="XF142" s="24"/>
      <c r="XG142" s="24"/>
      <c r="XH142" s="24"/>
      <c r="XI142" s="24"/>
      <c r="XJ142" s="24"/>
      <c r="XK142" s="24"/>
      <c r="XL142" s="24"/>
      <c r="XM142" s="24"/>
      <c r="XN142" s="24"/>
      <c r="XO142" s="24"/>
      <c r="XP142" s="24"/>
      <c r="XQ142" s="24"/>
      <c r="XR142" s="24"/>
      <c r="XS142" s="24"/>
      <c r="XT142" s="24"/>
      <c r="XU142" s="24"/>
      <c r="XV142" s="24"/>
      <c r="XW142" s="24"/>
      <c r="XX142" s="24"/>
      <c r="XY142" s="24"/>
      <c r="XZ142" s="24"/>
      <c r="YA142" s="24"/>
      <c r="YB142" s="24"/>
      <c r="YC142" s="24"/>
      <c r="YD142" s="24"/>
      <c r="YE142" s="24"/>
      <c r="YF142" s="24"/>
      <c r="YG142" s="24"/>
      <c r="YH142" s="24"/>
      <c r="YI142" s="24"/>
      <c r="YJ142" s="24"/>
      <c r="YK142" s="24"/>
      <c r="YL142" s="24"/>
      <c r="YM142" s="24"/>
      <c r="YN142" s="24"/>
      <c r="YO142" s="24"/>
      <c r="YP142" s="24"/>
      <c r="YQ142" s="24"/>
      <c r="YR142" s="24"/>
      <c r="YS142" s="24"/>
      <c r="YT142" s="24"/>
      <c r="YU142" s="24"/>
      <c r="YV142" s="24"/>
      <c r="YW142" s="24"/>
      <c r="YX142" s="24"/>
      <c r="YY142" s="24"/>
      <c r="YZ142" s="24"/>
      <c r="ZA142" s="24"/>
      <c r="ZB142" s="24"/>
      <c r="ZC142" s="24"/>
      <c r="ZD142" s="24"/>
      <c r="ZE142" s="24"/>
      <c r="ZF142" s="24"/>
      <c r="ZG142" s="24"/>
      <c r="ZH142" s="24"/>
      <c r="ZI142" s="24"/>
      <c r="ZJ142" s="24"/>
      <c r="ZK142" s="24"/>
      <c r="ZL142" s="24"/>
      <c r="ZM142" s="24"/>
      <c r="ZN142" s="24"/>
      <c r="ZO142" s="24"/>
      <c r="ZP142" s="24"/>
      <c r="ZQ142" s="24"/>
      <c r="ZR142" s="24"/>
      <c r="ZS142" s="24"/>
      <c r="ZT142" s="24"/>
      <c r="ZU142" s="24"/>
      <c r="ZV142" s="24"/>
      <c r="ZW142" s="24"/>
      <c r="ZX142" s="24"/>
      <c r="ZY142" s="24"/>
      <c r="ZZ142" s="24"/>
      <c r="AAA142" s="24"/>
      <c r="AAB142" s="24"/>
      <c r="AAC142" s="24"/>
      <c r="AAD142" s="24"/>
      <c r="AAE142" s="24"/>
      <c r="AAF142" s="24"/>
      <c r="AAG142" s="24"/>
      <c r="AAH142" s="24"/>
      <c r="AAI142" s="24"/>
      <c r="AAJ142" s="24"/>
      <c r="AAK142" s="24"/>
      <c r="AAL142" s="24"/>
      <c r="AAM142" s="24"/>
      <c r="AAN142" s="24"/>
      <c r="AAO142" s="24"/>
      <c r="AAP142" s="24"/>
      <c r="AAQ142" s="24"/>
      <c r="AAR142" s="24"/>
      <c r="AAS142" s="24"/>
      <c r="AAT142" s="24"/>
      <c r="AAU142" s="24"/>
      <c r="AAV142" s="24"/>
      <c r="AAW142" s="24"/>
      <c r="AAX142" s="24"/>
      <c r="AAY142" s="24"/>
      <c r="AAZ142" s="24"/>
      <c r="ABA142" s="24"/>
      <c r="ABB142" s="24"/>
      <c r="ABC142" s="24"/>
      <c r="ABD142" s="24"/>
      <c r="ABE142" s="24"/>
      <c r="ABF142" s="24"/>
      <c r="ABG142" s="24"/>
      <c r="ABH142" s="24"/>
      <c r="ABI142" s="24"/>
      <c r="ABJ142" s="24"/>
      <c r="ABK142" s="24"/>
      <c r="ABL142" s="24"/>
      <c r="ABM142" s="24"/>
      <c r="ABN142" s="24"/>
      <c r="ABO142" s="24"/>
      <c r="ABP142" s="24"/>
      <c r="ABQ142" s="24"/>
      <c r="ABR142" s="24"/>
      <c r="ABS142" s="24"/>
      <c r="ABT142" s="24"/>
      <c r="ABU142" s="24"/>
      <c r="ABV142" s="24"/>
      <c r="ABW142" s="24"/>
      <c r="ABX142" s="24"/>
      <c r="ABY142" s="24"/>
      <c r="ABZ142" s="24"/>
      <c r="ACA142" s="24"/>
      <c r="ACB142" s="24"/>
      <c r="ACC142" s="24"/>
      <c r="ACD142" s="24"/>
      <c r="ACE142" s="24"/>
      <c r="ACF142" s="24"/>
      <c r="ACG142" s="24"/>
      <c r="ACH142" s="24"/>
      <c r="ACI142" s="24"/>
      <c r="ACJ142" s="24"/>
      <c r="ACK142" s="24"/>
      <c r="ACL142" s="24"/>
      <c r="ACM142" s="24"/>
      <c r="ACN142" s="24"/>
      <c r="ACO142" s="24"/>
      <c r="ACP142" s="24"/>
      <c r="ACQ142" s="24"/>
      <c r="ACR142" s="24"/>
      <c r="ACS142" s="24"/>
      <c r="ACT142" s="24"/>
      <c r="ACU142" s="24"/>
      <c r="ACV142" s="24"/>
      <c r="ACW142" s="24"/>
      <c r="ACX142" s="24"/>
      <c r="ACY142" s="24"/>
      <c r="ACZ142" s="24"/>
      <c r="ADA142" s="24"/>
      <c r="ADB142" s="24"/>
      <c r="ADC142" s="24"/>
      <c r="ADD142" s="24"/>
      <c r="ADE142" s="24"/>
      <c r="ADF142" s="24"/>
      <c r="ADG142" s="24"/>
      <c r="ADH142" s="24"/>
      <c r="ADI142" s="24"/>
      <c r="ADJ142" s="24"/>
      <c r="ADK142" s="24"/>
      <c r="ADL142" s="24"/>
      <c r="ADM142" s="24"/>
      <c r="ADN142" s="24"/>
      <c r="ADO142" s="24"/>
      <c r="ADP142" s="24"/>
      <c r="ADQ142" s="24"/>
      <c r="ADR142" s="24"/>
      <c r="ADS142" s="24"/>
      <c r="ADT142" s="24"/>
      <c r="ADU142" s="24"/>
      <c r="ADV142" s="24"/>
      <c r="ADW142" s="24"/>
      <c r="ADX142" s="24"/>
      <c r="ADY142" s="24"/>
      <c r="ADZ142" s="24"/>
      <c r="AEA142" s="24"/>
      <c r="AEB142" s="24"/>
      <c r="AEC142" s="24"/>
      <c r="AED142" s="24"/>
      <c r="AEE142" s="24"/>
      <c r="AEF142" s="24"/>
      <c r="AEG142" s="24"/>
      <c r="AEH142" s="24"/>
      <c r="AEI142" s="24"/>
      <c r="AEJ142" s="24"/>
      <c r="AEK142" s="24"/>
      <c r="AEL142" s="24"/>
      <c r="AEM142" s="24"/>
      <c r="AEN142" s="24"/>
      <c r="AEO142" s="24"/>
      <c r="AEP142" s="24"/>
      <c r="AEQ142" s="24"/>
      <c r="AER142" s="24"/>
      <c r="AES142" s="24"/>
      <c r="AET142" s="24"/>
      <c r="AEU142" s="24"/>
      <c r="AEV142" s="24"/>
      <c r="AEW142" s="24"/>
      <c r="AEX142" s="24"/>
      <c r="AEY142" s="24"/>
      <c r="AEZ142" s="24"/>
      <c r="AFA142" s="24"/>
      <c r="AFB142" s="24"/>
      <c r="AFC142" s="24"/>
      <c r="AFD142" s="24"/>
      <c r="AFE142" s="24"/>
      <c r="AFF142" s="24"/>
      <c r="AFG142" s="24"/>
      <c r="AFH142" s="24"/>
      <c r="AFI142" s="24"/>
      <c r="AFJ142" s="24"/>
      <c r="AFK142" s="24"/>
      <c r="AFL142" s="24"/>
      <c r="AFM142" s="24"/>
      <c r="AFN142" s="24"/>
      <c r="AFO142" s="24"/>
      <c r="AFP142" s="24"/>
      <c r="AFQ142" s="24"/>
      <c r="AFR142" s="24"/>
      <c r="AFS142" s="24"/>
      <c r="AFT142" s="24"/>
      <c r="AFU142" s="24"/>
      <c r="AFV142" s="24"/>
      <c r="AFW142" s="24"/>
      <c r="AFX142" s="24"/>
      <c r="AFY142" s="24"/>
      <c r="AFZ142" s="24"/>
      <c r="AGA142" s="24"/>
      <c r="AGB142" s="24"/>
      <c r="AGC142" s="24"/>
      <c r="AGD142" s="24"/>
      <c r="AGE142" s="24"/>
      <c r="AGF142" s="24"/>
      <c r="AGG142" s="24"/>
      <c r="AGH142" s="24"/>
      <c r="AGI142" s="24"/>
      <c r="AGJ142" s="24"/>
      <c r="AGK142" s="24"/>
      <c r="AGL142" s="24"/>
      <c r="AGM142" s="24"/>
      <c r="AGN142" s="24"/>
      <c r="AGO142" s="24"/>
      <c r="AGP142" s="24"/>
      <c r="AGQ142" s="24"/>
      <c r="AGR142" s="24"/>
      <c r="AGS142" s="24"/>
      <c r="AGT142" s="24"/>
      <c r="AGU142" s="24"/>
      <c r="AGV142" s="24"/>
      <c r="AGW142" s="24"/>
      <c r="AGX142" s="24"/>
      <c r="AGY142" s="24"/>
      <c r="AGZ142" s="24"/>
      <c r="AHA142" s="24"/>
      <c r="AHB142" s="24"/>
      <c r="AHC142" s="24"/>
      <c r="AHD142" s="24"/>
      <c r="AHE142" s="24"/>
      <c r="AHF142" s="24"/>
      <c r="AHG142" s="24"/>
      <c r="AHH142" s="24"/>
      <c r="AHI142" s="24"/>
      <c r="AHJ142" s="24"/>
      <c r="AHK142" s="24"/>
      <c r="AHL142" s="24"/>
      <c r="AHM142" s="24"/>
      <c r="AHN142" s="24"/>
      <c r="AHO142" s="24"/>
      <c r="AHP142" s="24"/>
      <c r="AHQ142" s="24"/>
      <c r="AHR142" s="24"/>
      <c r="AHS142" s="24"/>
      <c r="AHT142" s="24"/>
      <c r="AHU142" s="24"/>
      <c r="AHV142" s="24"/>
      <c r="AHW142" s="24"/>
      <c r="AHX142" s="24"/>
      <c r="AHY142" s="24"/>
      <c r="AHZ142" s="24"/>
      <c r="AIA142" s="24"/>
      <c r="AIB142" s="24"/>
      <c r="AIC142" s="24"/>
      <c r="AID142" s="24"/>
      <c r="AIE142" s="24"/>
      <c r="AIF142" s="24"/>
      <c r="AIG142" s="24"/>
      <c r="AIH142" s="24"/>
      <c r="AII142" s="24"/>
      <c r="AIJ142" s="24"/>
      <c r="AIK142" s="24"/>
      <c r="AIL142" s="24"/>
      <c r="AIM142" s="24"/>
      <c r="AIN142" s="24"/>
      <c r="AIO142" s="24"/>
      <c r="AIP142" s="24"/>
      <c r="AIQ142" s="24"/>
      <c r="AIR142" s="24"/>
      <c r="AIS142" s="24"/>
      <c r="AIT142" s="24"/>
      <c r="AIU142" s="24"/>
      <c r="AIV142" s="24"/>
      <c r="AIW142" s="24"/>
      <c r="AIX142" s="24"/>
      <c r="AIY142" s="24"/>
      <c r="AIZ142" s="24"/>
      <c r="AJA142" s="24"/>
      <c r="AJB142" s="24"/>
      <c r="AJC142" s="24"/>
      <c r="AJD142" s="24"/>
      <c r="AJE142" s="24"/>
      <c r="AJF142" s="24"/>
      <c r="AJG142" s="24"/>
      <c r="AJH142" s="24"/>
      <c r="AJI142" s="24"/>
      <c r="AJJ142" s="24"/>
      <c r="AJK142" s="24"/>
      <c r="AJL142" s="24"/>
      <c r="AJM142" s="24"/>
      <c r="AJN142" s="24"/>
      <c r="AJO142" s="24"/>
      <c r="AJP142" s="24"/>
      <c r="AJQ142" s="24"/>
      <c r="AJR142" s="24"/>
      <c r="AJS142" s="24"/>
      <c r="AJT142" s="24"/>
      <c r="AJU142" s="24"/>
      <c r="AJV142" s="24"/>
      <c r="AJW142" s="24"/>
      <c r="AJX142" s="24"/>
      <c r="AJY142" s="24"/>
      <c r="AJZ142" s="24"/>
      <c r="AKA142" s="24"/>
      <c r="AKB142" s="24"/>
      <c r="AKC142" s="24"/>
      <c r="AKD142" s="24"/>
      <c r="AKE142" s="24"/>
      <c r="AKF142" s="24"/>
      <c r="AKG142" s="24"/>
      <c r="AKH142" s="24"/>
      <c r="AKI142" s="24"/>
      <c r="AKJ142" s="24"/>
      <c r="AKK142" s="24"/>
      <c r="AKL142" s="24"/>
      <c r="AKM142" s="24"/>
      <c r="AKN142" s="24"/>
      <c r="AKO142" s="24"/>
      <c r="AKP142" s="24"/>
      <c r="AKQ142" s="24"/>
      <c r="AKR142" s="24"/>
      <c r="AKS142" s="24"/>
      <c r="AKT142" s="24"/>
      <c r="AKU142" s="24"/>
      <c r="AKV142" s="24"/>
      <c r="AKW142" s="24"/>
      <c r="AKX142" s="24"/>
      <c r="AKY142" s="24"/>
      <c r="AKZ142" s="24"/>
      <c r="ALA142" s="24"/>
      <c r="ALB142" s="24"/>
      <c r="ALC142" s="24"/>
      <c r="ALD142" s="24"/>
      <c r="ALE142" s="24"/>
      <c r="ALF142" s="24"/>
      <c r="ALG142" s="24"/>
      <c r="ALH142" s="24"/>
      <c r="ALI142" s="24"/>
      <c r="ALJ142" s="24"/>
      <c r="ALK142" s="24"/>
      <c r="ALL142" s="24"/>
      <c r="ALM142" s="24"/>
      <c r="ALN142" s="24"/>
      <c r="ALO142" s="24"/>
      <c r="ALP142" s="24"/>
      <c r="ALQ142" s="24"/>
      <c r="ALR142" s="24"/>
      <c r="ALS142" s="24"/>
      <c r="ALT142" s="24"/>
      <c r="ALU142" s="24"/>
      <c r="ALV142" s="24"/>
      <c r="ALW142" s="24"/>
      <c r="ALX142" s="24"/>
      <c r="ALY142" s="24"/>
      <c r="ALZ142" s="24"/>
      <c r="AMA142" s="24"/>
      <c r="AMB142" s="24"/>
      <c r="AMC142" s="24"/>
    </row>
    <row r="143" spans="1:1017" s="61" customFormat="1" ht="33">
      <c r="A143" s="132" t="s">
        <v>382</v>
      </c>
      <c r="B143" s="133" t="s">
        <v>383</v>
      </c>
      <c r="C143" s="134" t="s">
        <v>384</v>
      </c>
      <c r="D143" s="133" t="s">
        <v>46</v>
      </c>
      <c r="E143" s="62" t="s">
        <v>47</v>
      </c>
      <c r="F143" s="112">
        <v>1</v>
      </c>
      <c r="G143" s="60">
        <v>180.04</v>
      </c>
      <c r="H143" s="83">
        <f t="shared" si="57"/>
        <v>0.21229999999999999</v>
      </c>
      <c r="I143" s="60">
        <f t="shared" si="58"/>
        <v>218.26</v>
      </c>
      <c r="J143" s="60">
        <f t="shared" si="59"/>
        <v>180.04</v>
      </c>
      <c r="K143" s="60">
        <f t="shared" si="60"/>
        <v>218.26</v>
      </c>
      <c r="L143" s="58"/>
      <c r="M143" s="24"/>
      <c r="N143" s="24"/>
      <c r="O143" s="24"/>
      <c r="P143" s="24"/>
      <c r="Q143" s="24"/>
      <c r="R143" s="24"/>
      <c r="S143" s="24"/>
      <c r="T143" s="24"/>
      <c r="U143" s="24"/>
      <c r="V143" s="24"/>
      <c r="W143" s="24"/>
      <c r="X143" s="24"/>
      <c r="Y143" s="24"/>
      <c r="Z143" s="24"/>
      <c r="AA143" s="24"/>
      <c r="AB143" s="24"/>
      <c r="AC143" s="24"/>
      <c r="AD143" s="24"/>
      <c r="AE143" s="24"/>
      <c r="AF143" s="24"/>
      <c r="AG143" s="24"/>
      <c r="AH143" s="24"/>
      <c r="AI143" s="24"/>
      <c r="AJ143" s="24"/>
      <c r="AK143" s="24"/>
      <c r="AL143" s="24"/>
      <c r="AM143" s="24"/>
      <c r="AN143" s="24"/>
      <c r="AO143" s="24"/>
      <c r="AP143" s="24"/>
      <c r="AQ143" s="24"/>
      <c r="AR143" s="24"/>
      <c r="AS143" s="24"/>
      <c r="AT143" s="24"/>
      <c r="AU143" s="24"/>
      <c r="AV143" s="24"/>
      <c r="AW143" s="24"/>
      <c r="AX143" s="24"/>
      <c r="AY143" s="24"/>
      <c r="AZ143" s="24"/>
      <c r="BA143" s="24"/>
      <c r="BB143" s="24"/>
      <c r="BC143" s="24"/>
      <c r="BD143" s="24"/>
      <c r="BE143" s="24"/>
      <c r="BF143" s="24"/>
      <c r="BG143" s="24"/>
      <c r="BH143" s="24"/>
      <c r="BI143" s="24"/>
      <c r="BJ143" s="24"/>
      <c r="BK143" s="24"/>
      <c r="BL143" s="24"/>
      <c r="BM143" s="24"/>
      <c r="BN143" s="24"/>
      <c r="BO143" s="24"/>
      <c r="BP143" s="24"/>
      <c r="BQ143" s="24"/>
      <c r="BR143" s="24"/>
      <c r="BS143" s="24"/>
      <c r="BT143" s="24"/>
      <c r="BU143" s="24"/>
      <c r="BV143" s="24"/>
      <c r="BW143" s="24"/>
      <c r="BX143" s="24"/>
      <c r="BY143" s="24"/>
      <c r="BZ143" s="24"/>
      <c r="CA143" s="24"/>
      <c r="CB143" s="24"/>
      <c r="CC143" s="24"/>
      <c r="CD143" s="24"/>
      <c r="CE143" s="24"/>
      <c r="CF143" s="24"/>
      <c r="CG143" s="24"/>
      <c r="CH143" s="24"/>
      <c r="CI143" s="24"/>
      <c r="CJ143" s="24"/>
      <c r="CK143" s="24"/>
      <c r="CL143" s="24"/>
      <c r="CM143" s="24"/>
      <c r="CN143" s="24"/>
      <c r="CO143" s="24"/>
      <c r="CP143" s="24"/>
      <c r="CQ143" s="24"/>
      <c r="CR143" s="24"/>
      <c r="CS143" s="24"/>
      <c r="CT143" s="24"/>
      <c r="CU143" s="24"/>
      <c r="CV143" s="24"/>
      <c r="CW143" s="24"/>
      <c r="CX143" s="24"/>
      <c r="CY143" s="24"/>
      <c r="CZ143" s="24"/>
      <c r="DA143" s="24"/>
      <c r="DB143" s="24"/>
      <c r="DC143" s="24"/>
      <c r="DD143" s="24"/>
      <c r="DE143" s="24"/>
      <c r="DF143" s="24"/>
      <c r="DG143" s="24"/>
      <c r="DH143" s="24"/>
      <c r="DI143" s="24"/>
      <c r="DJ143" s="24"/>
      <c r="DK143" s="24"/>
      <c r="DL143" s="24"/>
      <c r="DM143" s="24"/>
      <c r="DN143" s="24"/>
      <c r="DO143" s="24"/>
      <c r="DP143" s="24"/>
      <c r="DQ143" s="24"/>
      <c r="DR143" s="24"/>
      <c r="DS143" s="24"/>
      <c r="DT143" s="24"/>
      <c r="DU143" s="24"/>
      <c r="DV143" s="24"/>
      <c r="DW143" s="24"/>
      <c r="DX143" s="24"/>
      <c r="DY143" s="24"/>
      <c r="DZ143" s="24"/>
      <c r="EA143" s="24"/>
      <c r="EB143" s="24"/>
      <c r="EC143" s="24"/>
      <c r="ED143" s="24"/>
      <c r="EE143" s="24"/>
      <c r="EF143" s="24"/>
      <c r="EG143" s="24"/>
      <c r="EH143" s="24"/>
      <c r="EI143" s="24"/>
      <c r="EJ143" s="24"/>
      <c r="EK143" s="24"/>
      <c r="EL143" s="24"/>
      <c r="EM143" s="24"/>
      <c r="EN143" s="24"/>
      <c r="EO143" s="24"/>
      <c r="EP143" s="24"/>
      <c r="EQ143" s="24"/>
      <c r="ER143" s="24"/>
      <c r="ES143" s="24"/>
      <c r="ET143" s="24"/>
      <c r="EU143" s="24"/>
      <c r="EV143" s="24"/>
      <c r="EW143" s="24"/>
      <c r="EX143" s="24"/>
      <c r="EY143" s="24"/>
      <c r="EZ143" s="24"/>
      <c r="FA143" s="24"/>
      <c r="FB143" s="24"/>
      <c r="FC143" s="24"/>
      <c r="FD143" s="24"/>
      <c r="FE143" s="24"/>
      <c r="FF143" s="24"/>
      <c r="FG143" s="24"/>
      <c r="FH143" s="24"/>
      <c r="FI143" s="24"/>
      <c r="FJ143" s="24"/>
      <c r="FK143" s="24"/>
      <c r="FL143" s="24"/>
      <c r="FM143" s="24"/>
      <c r="FN143" s="24"/>
      <c r="FO143" s="24"/>
      <c r="FP143" s="24"/>
      <c r="FQ143" s="24"/>
      <c r="FR143" s="24"/>
      <c r="FS143" s="24"/>
      <c r="FT143" s="24"/>
      <c r="FU143" s="24"/>
      <c r="FV143" s="24"/>
      <c r="FW143" s="24"/>
      <c r="FX143" s="24"/>
      <c r="FY143" s="24"/>
      <c r="FZ143" s="24"/>
      <c r="GA143" s="24"/>
      <c r="GB143" s="24"/>
      <c r="GC143" s="24"/>
      <c r="GD143" s="24"/>
      <c r="GE143" s="24"/>
      <c r="GF143" s="24"/>
      <c r="GG143" s="24"/>
      <c r="GH143" s="24"/>
      <c r="GI143" s="24"/>
      <c r="GJ143" s="24"/>
      <c r="GK143" s="24"/>
      <c r="GL143" s="24"/>
      <c r="GM143" s="24"/>
      <c r="GN143" s="24"/>
      <c r="GO143" s="24"/>
      <c r="GP143" s="24"/>
      <c r="GQ143" s="24"/>
      <c r="GR143" s="24"/>
      <c r="GS143" s="24"/>
      <c r="GT143" s="24"/>
      <c r="GU143" s="24"/>
      <c r="GV143" s="24"/>
      <c r="GW143" s="24"/>
      <c r="GX143" s="24"/>
      <c r="GY143" s="24"/>
      <c r="GZ143" s="24"/>
      <c r="HA143" s="24"/>
      <c r="HB143" s="24"/>
      <c r="HC143" s="24"/>
      <c r="HD143" s="24"/>
      <c r="HE143" s="24"/>
      <c r="HF143" s="24"/>
      <c r="HG143" s="24"/>
      <c r="HH143" s="24"/>
      <c r="HI143" s="24"/>
      <c r="HJ143" s="24"/>
      <c r="HK143" s="24"/>
      <c r="HL143" s="24"/>
      <c r="HM143" s="24"/>
      <c r="HN143" s="24"/>
      <c r="HO143" s="24"/>
      <c r="HP143" s="24"/>
      <c r="HQ143" s="24"/>
      <c r="HR143" s="24"/>
      <c r="HS143" s="24"/>
      <c r="HT143" s="24"/>
      <c r="HU143" s="24"/>
      <c r="HV143" s="24"/>
      <c r="HW143" s="24"/>
      <c r="HX143" s="24"/>
      <c r="HY143" s="24"/>
      <c r="HZ143" s="24"/>
      <c r="IA143" s="24"/>
      <c r="IB143" s="24"/>
      <c r="IC143" s="24"/>
      <c r="ID143" s="24"/>
      <c r="IE143" s="24"/>
      <c r="IF143" s="24"/>
      <c r="IG143" s="24"/>
      <c r="IH143" s="24"/>
      <c r="II143" s="24"/>
      <c r="IJ143" s="24"/>
      <c r="IK143" s="24"/>
      <c r="IL143" s="24"/>
      <c r="IM143" s="24"/>
      <c r="IN143" s="24"/>
      <c r="IO143" s="24"/>
      <c r="IP143" s="24"/>
      <c r="IQ143" s="24"/>
      <c r="IR143" s="24"/>
      <c r="IS143" s="24"/>
      <c r="IT143" s="24"/>
      <c r="IU143" s="24"/>
      <c r="IV143" s="24"/>
      <c r="IW143" s="24"/>
      <c r="IX143" s="24"/>
      <c r="IY143" s="24"/>
      <c r="IZ143" s="24"/>
      <c r="JA143" s="24"/>
      <c r="JB143" s="24"/>
      <c r="JC143" s="24"/>
      <c r="JD143" s="24"/>
      <c r="JE143" s="24"/>
      <c r="JF143" s="24"/>
      <c r="JG143" s="24"/>
      <c r="JH143" s="24"/>
      <c r="JI143" s="24"/>
      <c r="JJ143" s="24"/>
      <c r="JK143" s="24"/>
      <c r="JL143" s="24"/>
      <c r="JM143" s="24"/>
      <c r="JN143" s="24"/>
      <c r="JO143" s="24"/>
      <c r="JP143" s="24"/>
      <c r="JQ143" s="24"/>
      <c r="JR143" s="24"/>
      <c r="JS143" s="24"/>
      <c r="JT143" s="24"/>
      <c r="JU143" s="24"/>
      <c r="JV143" s="24"/>
      <c r="JW143" s="24"/>
      <c r="JX143" s="24"/>
      <c r="JY143" s="24"/>
      <c r="JZ143" s="24"/>
      <c r="KA143" s="24"/>
      <c r="KB143" s="24"/>
      <c r="KC143" s="24"/>
      <c r="KD143" s="24"/>
      <c r="KE143" s="24"/>
      <c r="KF143" s="24"/>
      <c r="KG143" s="24"/>
      <c r="KH143" s="24"/>
      <c r="KI143" s="24"/>
      <c r="KJ143" s="24"/>
      <c r="KK143" s="24"/>
      <c r="KL143" s="24"/>
      <c r="KM143" s="24"/>
      <c r="KN143" s="24"/>
      <c r="KO143" s="24"/>
      <c r="KP143" s="24"/>
      <c r="KQ143" s="24"/>
      <c r="KR143" s="24"/>
      <c r="KS143" s="24"/>
      <c r="KT143" s="24"/>
      <c r="KU143" s="24"/>
      <c r="KV143" s="24"/>
      <c r="KW143" s="24"/>
      <c r="KX143" s="24"/>
      <c r="KY143" s="24"/>
      <c r="KZ143" s="24"/>
      <c r="LA143" s="24"/>
      <c r="LB143" s="24"/>
      <c r="LC143" s="24"/>
      <c r="LD143" s="24"/>
      <c r="LE143" s="24"/>
      <c r="LF143" s="24"/>
      <c r="LG143" s="24"/>
      <c r="LH143" s="24"/>
      <c r="LI143" s="24"/>
      <c r="LJ143" s="24"/>
      <c r="LK143" s="24"/>
      <c r="LL143" s="24"/>
      <c r="LM143" s="24"/>
      <c r="LN143" s="24"/>
      <c r="LO143" s="24"/>
      <c r="LP143" s="24"/>
      <c r="LQ143" s="24"/>
      <c r="LR143" s="24"/>
      <c r="LS143" s="24"/>
      <c r="LT143" s="24"/>
      <c r="LU143" s="24"/>
      <c r="LV143" s="24"/>
      <c r="LW143" s="24"/>
      <c r="LX143" s="24"/>
      <c r="LY143" s="24"/>
      <c r="LZ143" s="24"/>
      <c r="MA143" s="24"/>
      <c r="MB143" s="24"/>
      <c r="MC143" s="24"/>
      <c r="MD143" s="24"/>
      <c r="ME143" s="24"/>
      <c r="MF143" s="24"/>
      <c r="MG143" s="24"/>
      <c r="MH143" s="24"/>
      <c r="MI143" s="24"/>
      <c r="MJ143" s="24"/>
      <c r="MK143" s="24"/>
      <c r="ML143" s="24"/>
      <c r="MM143" s="24"/>
      <c r="MN143" s="24"/>
      <c r="MO143" s="24"/>
      <c r="MP143" s="24"/>
      <c r="MQ143" s="24"/>
      <c r="MR143" s="24"/>
      <c r="MS143" s="24"/>
      <c r="MT143" s="24"/>
      <c r="MU143" s="24"/>
      <c r="MV143" s="24"/>
      <c r="MW143" s="24"/>
      <c r="MX143" s="24"/>
      <c r="MY143" s="24"/>
      <c r="MZ143" s="24"/>
      <c r="NA143" s="24"/>
      <c r="NB143" s="24"/>
      <c r="NC143" s="24"/>
      <c r="ND143" s="24"/>
      <c r="NE143" s="24"/>
      <c r="NF143" s="24"/>
      <c r="NG143" s="24"/>
      <c r="NH143" s="24"/>
      <c r="NI143" s="24"/>
      <c r="NJ143" s="24"/>
      <c r="NK143" s="24"/>
      <c r="NL143" s="24"/>
      <c r="NM143" s="24"/>
      <c r="NN143" s="24"/>
      <c r="NO143" s="24"/>
      <c r="NP143" s="24"/>
      <c r="NQ143" s="24"/>
      <c r="NR143" s="24"/>
      <c r="NS143" s="24"/>
      <c r="NT143" s="24"/>
      <c r="NU143" s="24"/>
      <c r="NV143" s="24"/>
      <c r="NW143" s="24"/>
      <c r="NX143" s="24"/>
      <c r="NY143" s="24"/>
      <c r="NZ143" s="24"/>
      <c r="OA143" s="24"/>
      <c r="OB143" s="24"/>
      <c r="OC143" s="24"/>
      <c r="OD143" s="24"/>
      <c r="OE143" s="24"/>
      <c r="OF143" s="24"/>
      <c r="OG143" s="24"/>
      <c r="OH143" s="24"/>
      <c r="OI143" s="24"/>
      <c r="OJ143" s="24"/>
      <c r="OK143" s="24"/>
      <c r="OL143" s="24"/>
      <c r="OM143" s="24"/>
      <c r="ON143" s="24"/>
      <c r="OO143" s="24"/>
      <c r="OP143" s="24"/>
      <c r="OQ143" s="24"/>
      <c r="OR143" s="24"/>
      <c r="OS143" s="24"/>
      <c r="OT143" s="24"/>
      <c r="OU143" s="24"/>
      <c r="OV143" s="24"/>
      <c r="OW143" s="24"/>
      <c r="OX143" s="24"/>
      <c r="OY143" s="24"/>
      <c r="OZ143" s="24"/>
      <c r="PA143" s="24"/>
      <c r="PB143" s="24"/>
      <c r="PC143" s="24"/>
      <c r="PD143" s="24"/>
      <c r="PE143" s="24"/>
      <c r="PF143" s="24"/>
      <c r="PG143" s="24"/>
      <c r="PH143" s="24"/>
      <c r="PI143" s="24"/>
      <c r="PJ143" s="24"/>
      <c r="PK143" s="24"/>
      <c r="PL143" s="24"/>
      <c r="PM143" s="24"/>
      <c r="PN143" s="24"/>
      <c r="PO143" s="24"/>
      <c r="PP143" s="24"/>
      <c r="PQ143" s="24"/>
      <c r="PR143" s="24"/>
      <c r="PS143" s="24"/>
      <c r="PT143" s="24"/>
      <c r="PU143" s="24"/>
      <c r="PV143" s="24"/>
      <c r="PW143" s="24"/>
      <c r="PX143" s="24"/>
      <c r="PY143" s="24"/>
      <c r="PZ143" s="24"/>
      <c r="QA143" s="24"/>
      <c r="QB143" s="24"/>
      <c r="QC143" s="24"/>
      <c r="QD143" s="24"/>
      <c r="QE143" s="24"/>
      <c r="QF143" s="24"/>
      <c r="QG143" s="24"/>
      <c r="QH143" s="24"/>
      <c r="QI143" s="24"/>
      <c r="QJ143" s="24"/>
      <c r="QK143" s="24"/>
      <c r="QL143" s="24"/>
      <c r="QM143" s="24"/>
      <c r="QN143" s="24"/>
      <c r="QO143" s="24"/>
      <c r="QP143" s="24"/>
      <c r="QQ143" s="24"/>
      <c r="QR143" s="24"/>
      <c r="QS143" s="24"/>
      <c r="QT143" s="24"/>
      <c r="QU143" s="24"/>
      <c r="QV143" s="24"/>
      <c r="QW143" s="24"/>
      <c r="QX143" s="24"/>
      <c r="QY143" s="24"/>
      <c r="QZ143" s="24"/>
      <c r="RA143" s="24"/>
      <c r="RB143" s="24"/>
      <c r="RC143" s="24"/>
      <c r="RD143" s="24"/>
      <c r="RE143" s="24"/>
      <c r="RF143" s="24"/>
      <c r="RG143" s="24"/>
      <c r="RH143" s="24"/>
      <c r="RI143" s="24"/>
      <c r="RJ143" s="24"/>
      <c r="RK143" s="24"/>
      <c r="RL143" s="24"/>
      <c r="RM143" s="24"/>
      <c r="RN143" s="24"/>
      <c r="RO143" s="24"/>
      <c r="RP143" s="24"/>
      <c r="RQ143" s="24"/>
      <c r="RR143" s="24"/>
      <c r="RS143" s="24"/>
      <c r="RT143" s="24"/>
      <c r="RU143" s="24"/>
      <c r="RV143" s="24"/>
      <c r="RW143" s="24"/>
      <c r="RX143" s="24"/>
      <c r="RY143" s="24"/>
      <c r="RZ143" s="24"/>
      <c r="SA143" s="24"/>
      <c r="SB143" s="24"/>
      <c r="SC143" s="24"/>
      <c r="SD143" s="24"/>
      <c r="SE143" s="24"/>
      <c r="SF143" s="24"/>
      <c r="SG143" s="24"/>
      <c r="SH143" s="24"/>
      <c r="SI143" s="24"/>
      <c r="SJ143" s="24"/>
      <c r="SK143" s="24"/>
      <c r="SL143" s="24"/>
      <c r="SM143" s="24"/>
      <c r="SN143" s="24"/>
      <c r="SO143" s="24"/>
      <c r="SP143" s="24"/>
      <c r="SQ143" s="24"/>
      <c r="SR143" s="24"/>
      <c r="SS143" s="24"/>
      <c r="ST143" s="24"/>
      <c r="SU143" s="24"/>
      <c r="SV143" s="24"/>
      <c r="SW143" s="24"/>
      <c r="SX143" s="24"/>
      <c r="SY143" s="24"/>
      <c r="SZ143" s="24"/>
      <c r="TA143" s="24"/>
      <c r="TB143" s="24"/>
      <c r="TC143" s="24"/>
      <c r="TD143" s="24"/>
      <c r="TE143" s="24"/>
      <c r="TF143" s="24"/>
      <c r="TG143" s="24"/>
      <c r="TH143" s="24"/>
      <c r="TI143" s="24"/>
      <c r="TJ143" s="24"/>
      <c r="TK143" s="24"/>
      <c r="TL143" s="24"/>
      <c r="TM143" s="24"/>
      <c r="TN143" s="24"/>
      <c r="TO143" s="24"/>
      <c r="TP143" s="24"/>
      <c r="TQ143" s="24"/>
      <c r="TR143" s="24"/>
      <c r="TS143" s="24"/>
      <c r="TT143" s="24"/>
      <c r="TU143" s="24"/>
      <c r="TV143" s="24"/>
      <c r="TW143" s="24"/>
      <c r="TX143" s="24"/>
      <c r="TY143" s="24"/>
      <c r="TZ143" s="24"/>
      <c r="UA143" s="24"/>
      <c r="UB143" s="24"/>
      <c r="UC143" s="24"/>
      <c r="UD143" s="24"/>
      <c r="UE143" s="24"/>
      <c r="UF143" s="24"/>
      <c r="UG143" s="24"/>
      <c r="UH143" s="24"/>
      <c r="UI143" s="24"/>
      <c r="UJ143" s="24"/>
      <c r="UK143" s="24"/>
      <c r="UL143" s="24"/>
      <c r="UM143" s="24"/>
      <c r="UN143" s="24"/>
      <c r="UO143" s="24"/>
      <c r="UP143" s="24"/>
      <c r="UQ143" s="24"/>
      <c r="UR143" s="24"/>
      <c r="US143" s="24"/>
      <c r="UT143" s="24"/>
      <c r="UU143" s="24"/>
      <c r="UV143" s="24"/>
      <c r="UW143" s="24"/>
      <c r="UX143" s="24"/>
      <c r="UY143" s="24"/>
      <c r="UZ143" s="24"/>
      <c r="VA143" s="24"/>
      <c r="VB143" s="24"/>
      <c r="VC143" s="24"/>
      <c r="VD143" s="24"/>
      <c r="VE143" s="24"/>
      <c r="VF143" s="24"/>
      <c r="VG143" s="24"/>
      <c r="VH143" s="24"/>
      <c r="VI143" s="24"/>
      <c r="VJ143" s="24"/>
      <c r="VK143" s="24"/>
      <c r="VL143" s="24"/>
      <c r="VM143" s="24"/>
      <c r="VN143" s="24"/>
      <c r="VO143" s="24"/>
      <c r="VP143" s="24"/>
      <c r="VQ143" s="24"/>
      <c r="VR143" s="24"/>
      <c r="VS143" s="24"/>
      <c r="VT143" s="24"/>
      <c r="VU143" s="24"/>
      <c r="VV143" s="24"/>
      <c r="VW143" s="24"/>
      <c r="VX143" s="24"/>
      <c r="VY143" s="24"/>
      <c r="VZ143" s="24"/>
      <c r="WA143" s="24"/>
      <c r="WB143" s="24"/>
      <c r="WC143" s="24"/>
      <c r="WD143" s="24"/>
      <c r="WE143" s="24"/>
      <c r="WF143" s="24"/>
      <c r="WG143" s="24"/>
      <c r="WH143" s="24"/>
      <c r="WI143" s="24"/>
      <c r="WJ143" s="24"/>
      <c r="WK143" s="24"/>
      <c r="WL143" s="24"/>
      <c r="WM143" s="24"/>
      <c r="WN143" s="24"/>
      <c r="WO143" s="24"/>
      <c r="WP143" s="24"/>
      <c r="WQ143" s="24"/>
      <c r="WR143" s="24"/>
      <c r="WS143" s="24"/>
      <c r="WT143" s="24"/>
      <c r="WU143" s="24"/>
      <c r="WV143" s="24"/>
      <c r="WW143" s="24"/>
      <c r="WX143" s="24"/>
      <c r="WY143" s="24"/>
      <c r="WZ143" s="24"/>
      <c r="XA143" s="24"/>
      <c r="XB143" s="24"/>
      <c r="XC143" s="24"/>
      <c r="XD143" s="24"/>
      <c r="XE143" s="24"/>
      <c r="XF143" s="24"/>
      <c r="XG143" s="24"/>
      <c r="XH143" s="24"/>
      <c r="XI143" s="24"/>
      <c r="XJ143" s="24"/>
      <c r="XK143" s="24"/>
      <c r="XL143" s="24"/>
      <c r="XM143" s="24"/>
      <c r="XN143" s="24"/>
      <c r="XO143" s="24"/>
      <c r="XP143" s="24"/>
      <c r="XQ143" s="24"/>
      <c r="XR143" s="24"/>
      <c r="XS143" s="24"/>
      <c r="XT143" s="24"/>
      <c r="XU143" s="24"/>
      <c r="XV143" s="24"/>
      <c r="XW143" s="24"/>
      <c r="XX143" s="24"/>
      <c r="XY143" s="24"/>
      <c r="XZ143" s="24"/>
      <c r="YA143" s="24"/>
      <c r="YB143" s="24"/>
      <c r="YC143" s="24"/>
      <c r="YD143" s="24"/>
      <c r="YE143" s="24"/>
      <c r="YF143" s="24"/>
      <c r="YG143" s="24"/>
      <c r="YH143" s="24"/>
      <c r="YI143" s="24"/>
      <c r="YJ143" s="24"/>
      <c r="YK143" s="24"/>
      <c r="YL143" s="24"/>
      <c r="YM143" s="24"/>
      <c r="YN143" s="24"/>
      <c r="YO143" s="24"/>
      <c r="YP143" s="24"/>
      <c r="YQ143" s="24"/>
      <c r="YR143" s="24"/>
      <c r="YS143" s="24"/>
      <c r="YT143" s="24"/>
      <c r="YU143" s="24"/>
      <c r="YV143" s="24"/>
      <c r="YW143" s="24"/>
      <c r="YX143" s="24"/>
      <c r="YY143" s="24"/>
      <c r="YZ143" s="24"/>
      <c r="ZA143" s="24"/>
      <c r="ZB143" s="24"/>
      <c r="ZC143" s="24"/>
      <c r="ZD143" s="24"/>
      <c r="ZE143" s="24"/>
      <c r="ZF143" s="24"/>
      <c r="ZG143" s="24"/>
      <c r="ZH143" s="24"/>
      <c r="ZI143" s="24"/>
      <c r="ZJ143" s="24"/>
      <c r="ZK143" s="24"/>
      <c r="ZL143" s="24"/>
      <c r="ZM143" s="24"/>
      <c r="ZN143" s="24"/>
      <c r="ZO143" s="24"/>
      <c r="ZP143" s="24"/>
      <c r="ZQ143" s="24"/>
      <c r="ZR143" s="24"/>
      <c r="ZS143" s="24"/>
      <c r="ZT143" s="24"/>
      <c r="ZU143" s="24"/>
      <c r="ZV143" s="24"/>
      <c r="ZW143" s="24"/>
      <c r="ZX143" s="24"/>
      <c r="ZY143" s="24"/>
      <c r="ZZ143" s="24"/>
      <c r="AAA143" s="24"/>
      <c r="AAB143" s="24"/>
      <c r="AAC143" s="24"/>
      <c r="AAD143" s="24"/>
      <c r="AAE143" s="24"/>
      <c r="AAF143" s="24"/>
      <c r="AAG143" s="24"/>
      <c r="AAH143" s="24"/>
      <c r="AAI143" s="24"/>
      <c r="AAJ143" s="24"/>
      <c r="AAK143" s="24"/>
      <c r="AAL143" s="24"/>
      <c r="AAM143" s="24"/>
      <c r="AAN143" s="24"/>
      <c r="AAO143" s="24"/>
      <c r="AAP143" s="24"/>
      <c r="AAQ143" s="24"/>
      <c r="AAR143" s="24"/>
      <c r="AAS143" s="24"/>
      <c r="AAT143" s="24"/>
      <c r="AAU143" s="24"/>
      <c r="AAV143" s="24"/>
      <c r="AAW143" s="24"/>
      <c r="AAX143" s="24"/>
      <c r="AAY143" s="24"/>
      <c r="AAZ143" s="24"/>
      <c r="ABA143" s="24"/>
      <c r="ABB143" s="24"/>
      <c r="ABC143" s="24"/>
      <c r="ABD143" s="24"/>
      <c r="ABE143" s="24"/>
      <c r="ABF143" s="24"/>
      <c r="ABG143" s="24"/>
      <c r="ABH143" s="24"/>
      <c r="ABI143" s="24"/>
      <c r="ABJ143" s="24"/>
      <c r="ABK143" s="24"/>
      <c r="ABL143" s="24"/>
      <c r="ABM143" s="24"/>
      <c r="ABN143" s="24"/>
      <c r="ABO143" s="24"/>
      <c r="ABP143" s="24"/>
      <c r="ABQ143" s="24"/>
      <c r="ABR143" s="24"/>
      <c r="ABS143" s="24"/>
      <c r="ABT143" s="24"/>
      <c r="ABU143" s="24"/>
      <c r="ABV143" s="24"/>
      <c r="ABW143" s="24"/>
      <c r="ABX143" s="24"/>
      <c r="ABY143" s="24"/>
      <c r="ABZ143" s="24"/>
      <c r="ACA143" s="24"/>
      <c r="ACB143" s="24"/>
      <c r="ACC143" s="24"/>
      <c r="ACD143" s="24"/>
      <c r="ACE143" s="24"/>
      <c r="ACF143" s="24"/>
      <c r="ACG143" s="24"/>
      <c r="ACH143" s="24"/>
      <c r="ACI143" s="24"/>
      <c r="ACJ143" s="24"/>
      <c r="ACK143" s="24"/>
      <c r="ACL143" s="24"/>
      <c r="ACM143" s="24"/>
      <c r="ACN143" s="24"/>
      <c r="ACO143" s="24"/>
      <c r="ACP143" s="24"/>
      <c r="ACQ143" s="24"/>
      <c r="ACR143" s="24"/>
      <c r="ACS143" s="24"/>
      <c r="ACT143" s="24"/>
      <c r="ACU143" s="24"/>
      <c r="ACV143" s="24"/>
      <c r="ACW143" s="24"/>
      <c r="ACX143" s="24"/>
      <c r="ACY143" s="24"/>
      <c r="ACZ143" s="24"/>
      <c r="ADA143" s="24"/>
      <c r="ADB143" s="24"/>
      <c r="ADC143" s="24"/>
      <c r="ADD143" s="24"/>
      <c r="ADE143" s="24"/>
      <c r="ADF143" s="24"/>
      <c r="ADG143" s="24"/>
      <c r="ADH143" s="24"/>
      <c r="ADI143" s="24"/>
      <c r="ADJ143" s="24"/>
      <c r="ADK143" s="24"/>
      <c r="ADL143" s="24"/>
      <c r="ADM143" s="24"/>
      <c r="ADN143" s="24"/>
      <c r="ADO143" s="24"/>
      <c r="ADP143" s="24"/>
      <c r="ADQ143" s="24"/>
      <c r="ADR143" s="24"/>
      <c r="ADS143" s="24"/>
      <c r="ADT143" s="24"/>
      <c r="ADU143" s="24"/>
      <c r="ADV143" s="24"/>
      <c r="ADW143" s="24"/>
      <c r="ADX143" s="24"/>
      <c r="ADY143" s="24"/>
      <c r="ADZ143" s="24"/>
      <c r="AEA143" s="24"/>
      <c r="AEB143" s="24"/>
      <c r="AEC143" s="24"/>
      <c r="AED143" s="24"/>
      <c r="AEE143" s="24"/>
      <c r="AEF143" s="24"/>
      <c r="AEG143" s="24"/>
      <c r="AEH143" s="24"/>
      <c r="AEI143" s="24"/>
      <c r="AEJ143" s="24"/>
      <c r="AEK143" s="24"/>
      <c r="AEL143" s="24"/>
      <c r="AEM143" s="24"/>
      <c r="AEN143" s="24"/>
      <c r="AEO143" s="24"/>
      <c r="AEP143" s="24"/>
      <c r="AEQ143" s="24"/>
      <c r="AER143" s="24"/>
      <c r="AES143" s="24"/>
      <c r="AET143" s="24"/>
      <c r="AEU143" s="24"/>
      <c r="AEV143" s="24"/>
      <c r="AEW143" s="24"/>
      <c r="AEX143" s="24"/>
      <c r="AEY143" s="24"/>
      <c r="AEZ143" s="24"/>
      <c r="AFA143" s="24"/>
      <c r="AFB143" s="24"/>
      <c r="AFC143" s="24"/>
      <c r="AFD143" s="24"/>
      <c r="AFE143" s="24"/>
      <c r="AFF143" s="24"/>
      <c r="AFG143" s="24"/>
      <c r="AFH143" s="24"/>
      <c r="AFI143" s="24"/>
      <c r="AFJ143" s="24"/>
      <c r="AFK143" s="24"/>
      <c r="AFL143" s="24"/>
      <c r="AFM143" s="24"/>
      <c r="AFN143" s="24"/>
      <c r="AFO143" s="24"/>
      <c r="AFP143" s="24"/>
      <c r="AFQ143" s="24"/>
      <c r="AFR143" s="24"/>
      <c r="AFS143" s="24"/>
      <c r="AFT143" s="24"/>
      <c r="AFU143" s="24"/>
      <c r="AFV143" s="24"/>
      <c r="AFW143" s="24"/>
      <c r="AFX143" s="24"/>
      <c r="AFY143" s="24"/>
      <c r="AFZ143" s="24"/>
      <c r="AGA143" s="24"/>
      <c r="AGB143" s="24"/>
      <c r="AGC143" s="24"/>
      <c r="AGD143" s="24"/>
      <c r="AGE143" s="24"/>
      <c r="AGF143" s="24"/>
      <c r="AGG143" s="24"/>
      <c r="AGH143" s="24"/>
      <c r="AGI143" s="24"/>
      <c r="AGJ143" s="24"/>
      <c r="AGK143" s="24"/>
      <c r="AGL143" s="24"/>
      <c r="AGM143" s="24"/>
      <c r="AGN143" s="24"/>
      <c r="AGO143" s="24"/>
      <c r="AGP143" s="24"/>
      <c r="AGQ143" s="24"/>
      <c r="AGR143" s="24"/>
      <c r="AGS143" s="24"/>
      <c r="AGT143" s="24"/>
      <c r="AGU143" s="24"/>
      <c r="AGV143" s="24"/>
      <c r="AGW143" s="24"/>
      <c r="AGX143" s="24"/>
      <c r="AGY143" s="24"/>
      <c r="AGZ143" s="24"/>
      <c r="AHA143" s="24"/>
      <c r="AHB143" s="24"/>
      <c r="AHC143" s="24"/>
      <c r="AHD143" s="24"/>
      <c r="AHE143" s="24"/>
      <c r="AHF143" s="24"/>
      <c r="AHG143" s="24"/>
      <c r="AHH143" s="24"/>
      <c r="AHI143" s="24"/>
      <c r="AHJ143" s="24"/>
      <c r="AHK143" s="24"/>
      <c r="AHL143" s="24"/>
      <c r="AHM143" s="24"/>
      <c r="AHN143" s="24"/>
      <c r="AHO143" s="24"/>
      <c r="AHP143" s="24"/>
      <c r="AHQ143" s="24"/>
      <c r="AHR143" s="24"/>
      <c r="AHS143" s="24"/>
      <c r="AHT143" s="24"/>
      <c r="AHU143" s="24"/>
      <c r="AHV143" s="24"/>
      <c r="AHW143" s="24"/>
      <c r="AHX143" s="24"/>
      <c r="AHY143" s="24"/>
      <c r="AHZ143" s="24"/>
      <c r="AIA143" s="24"/>
      <c r="AIB143" s="24"/>
      <c r="AIC143" s="24"/>
      <c r="AID143" s="24"/>
      <c r="AIE143" s="24"/>
      <c r="AIF143" s="24"/>
      <c r="AIG143" s="24"/>
      <c r="AIH143" s="24"/>
      <c r="AII143" s="24"/>
      <c r="AIJ143" s="24"/>
      <c r="AIK143" s="24"/>
      <c r="AIL143" s="24"/>
      <c r="AIM143" s="24"/>
      <c r="AIN143" s="24"/>
      <c r="AIO143" s="24"/>
      <c r="AIP143" s="24"/>
      <c r="AIQ143" s="24"/>
      <c r="AIR143" s="24"/>
      <c r="AIS143" s="24"/>
      <c r="AIT143" s="24"/>
      <c r="AIU143" s="24"/>
      <c r="AIV143" s="24"/>
      <c r="AIW143" s="24"/>
      <c r="AIX143" s="24"/>
      <c r="AIY143" s="24"/>
      <c r="AIZ143" s="24"/>
      <c r="AJA143" s="24"/>
      <c r="AJB143" s="24"/>
      <c r="AJC143" s="24"/>
      <c r="AJD143" s="24"/>
      <c r="AJE143" s="24"/>
      <c r="AJF143" s="24"/>
      <c r="AJG143" s="24"/>
      <c r="AJH143" s="24"/>
      <c r="AJI143" s="24"/>
      <c r="AJJ143" s="24"/>
      <c r="AJK143" s="24"/>
      <c r="AJL143" s="24"/>
      <c r="AJM143" s="24"/>
      <c r="AJN143" s="24"/>
      <c r="AJO143" s="24"/>
      <c r="AJP143" s="24"/>
      <c r="AJQ143" s="24"/>
      <c r="AJR143" s="24"/>
      <c r="AJS143" s="24"/>
      <c r="AJT143" s="24"/>
      <c r="AJU143" s="24"/>
      <c r="AJV143" s="24"/>
      <c r="AJW143" s="24"/>
      <c r="AJX143" s="24"/>
      <c r="AJY143" s="24"/>
      <c r="AJZ143" s="24"/>
      <c r="AKA143" s="24"/>
      <c r="AKB143" s="24"/>
      <c r="AKC143" s="24"/>
      <c r="AKD143" s="24"/>
      <c r="AKE143" s="24"/>
      <c r="AKF143" s="24"/>
      <c r="AKG143" s="24"/>
      <c r="AKH143" s="24"/>
      <c r="AKI143" s="24"/>
      <c r="AKJ143" s="24"/>
      <c r="AKK143" s="24"/>
      <c r="AKL143" s="24"/>
      <c r="AKM143" s="24"/>
      <c r="AKN143" s="24"/>
      <c r="AKO143" s="24"/>
      <c r="AKP143" s="24"/>
      <c r="AKQ143" s="24"/>
      <c r="AKR143" s="24"/>
      <c r="AKS143" s="24"/>
      <c r="AKT143" s="24"/>
      <c r="AKU143" s="24"/>
      <c r="AKV143" s="24"/>
      <c r="AKW143" s="24"/>
      <c r="AKX143" s="24"/>
      <c r="AKY143" s="24"/>
      <c r="AKZ143" s="24"/>
      <c r="ALA143" s="24"/>
      <c r="ALB143" s="24"/>
      <c r="ALC143" s="24"/>
      <c r="ALD143" s="24"/>
      <c r="ALE143" s="24"/>
      <c r="ALF143" s="24"/>
      <c r="ALG143" s="24"/>
      <c r="ALH143" s="24"/>
      <c r="ALI143" s="24"/>
      <c r="ALJ143" s="24"/>
      <c r="ALK143" s="24"/>
      <c r="ALL143" s="24"/>
      <c r="ALM143" s="24"/>
      <c r="ALN143" s="24"/>
      <c r="ALO143" s="24"/>
      <c r="ALP143" s="24"/>
      <c r="ALQ143" s="24"/>
      <c r="ALR143" s="24"/>
      <c r="ALS143" s="24"/>
      <c r="ALT143" s="24"/>
      <c r="ALU143" s="24"/>
      <c r="ALV143" s="24"/>
      <c r="ALW143" s="24"/>
      <c r="ALX143" s="24"/>
      <c r="ALY143" s="24"/>
      <c r="ALZ143" s="24"/>
      <c r="AMA143" s="24"/>
      <c r="AMB143" s="24"/>
      <c r="AMC143" s="24"/>
    </row>
    <row r="144" spans="1:1017" s="61" customFormat="1" ht="132">
      <c r="A144" s="132" t="s">
        <v>385</v>
      </c>
      <c r="B144" s="133" t="s">
        <v>386</v>
      </c>
      <c r="C144" s="134" t="s">
        <v>387</v>
      </c>
      <c r="D144" s="133" t="s">
        <v>46</v>
      </c>
      <c r="E144" s="62" t="s">
        <v>47</v>
      </c>
      <c r="F144" s="112">
        <v>19</v>
      </c>
      <c r="G144" s="60">
        <v>14069.84</v>
      </c>
      <c r="H144" s="83">
        <f t="shared" si="57"/>
        <v>0.21229999999999999</v>
      </c>
      <c r="I144" s="60">
        <f t="shared" si="58"/>
        <v>17056.87</v>
      </c>
      <c r="J144" s="60">
        <f t="shared" si="59"/>
        <v>267326.96000000002</v>
      </c>
      <c r="K144" s="60">
        <f t="shared" si="60"/>
        <v>324080.53000000003</v>
      </c>
      <c r="L144" s="58"/>
      <c r="M144" s="24"/>
      <c r="N144" s="24"/>
      <c r="O144" s="24"/>
      <c r="P144" s="24"/>
      <c r="Q144" s="24"/>
      <c r="R144" s="24"/>
      <c r="S144" s="24"/>
      <c r="T144" s="24"/>
      <c r="U144" s="24"/>
      <c r="V144" s="24"/>
      <c r="W144" s="24"/>
      <c r="X144" s="24"/>
      <c r="Y144" s="24"/>
      <c r="Z144" s="24"/>
      <c r="AA144" s="24"/>
      <c r="AB144" s="24"/>
      <c r="AC144" s="24"/>
      <c r="AD144" s="24"/>
      <c r="AE144" s="24"/>
      <c r="AF144" s="24"/>
      <c r="AG144" s="24"/>
      <c r="AH144" s="24"/>
      <c r="AI144" s="24"/>
      <c r="AJ144" s="24"/>
      <c r="AK144" s="24"/>
      <c r="AL144" s="24"/>
      <c r="AM144" s="24"/>
      <c r="AN144" s="24"/>
      <c r="AO144" s="24"/>
      <c r="AP144" s="24"/>
      <c r="AQ144" s="24"/>
      <c r="AR144" s="24"/>
      <c r="AS144" s="24"/>
      <c r="AT144" s="24"/>
      <c r="AU144" s="24"/>
      <c r="AV144" s="24"/>
      <c r="AW144" s="24"/>
      <c r="AX144" s="24"/>
      <c r="AY144" s="24"/>
      <c r="AZ144" s="24"/>
      <c r="BA144" s="24"/>
      <c r="BB144" s="24"/>
      <c r="BC144" s="24"/>
      <c r="BD144" s="24"/>
      <c r="BE144" s="24"/>
      <c r="BF144" s="24"/>
      <c r="BG144" s="24"/>
      <c r="BH144" s="24"/>
      <c r="BI144" s="24"/>
      <c r="BJ144" s="24"/>
      <c r="BK144" s="24"/>
      <c r="BL144" s="24"/>
      <c r="BM144" s="24"/>
      <c r="BN144" s="24"/>
      <c r="BO144" s="24"/>
      <c r="BP144" s="24"/>
      <c r="BQ144" s="24"/>
      <c r="BR144" s="24"/>
      <c r="BS144" s="24"/>
      <c r="BT144" s="24"/>
      <c r="BU144" s="24"/>
      <c r="BV144" s="24"/>
      <c r="BW144" s="24"/>
      <c r="BX144" s="24"/>
      <c r="BY144" s="24"/>
      <c r="BZ144" s="24"/>
      <c r="CA144" s="24"/>
      <c r="CB144" s="24"/>
      <c r="CC144" s="24"/>
      <c r="CD144" s="24"/>
      <c r="CE144" s="24"/>
      <c r="CF144" s="24"/>
      <c r="CG144" s="24"/>
      <c r="CH144" s="24"/>
      <c r="CI144" s="24"/>
      <c r="CJ144" s="24"/>
      <c r="CK144" s="24"/>
      <c r="CL144" s="24"/>
      <c r="CM144" s="24"/>
      <c r="CN144" s="24"/>
      <c r="CO144" s="24"/>
      <c r="CP144" s="24"/>
      <c r="CQ144" s="24"/>
      <c r="CR144" s="24"/>
      <c r="CS144" s="24"/>
      <c r="CT144" s="24"/>
      <c r="CU144" s="24"/>
      <c r="CV144" s="24"/>
      <c r="CW144" s="24"/>
      <c r="CX144" s="24"/>
      <c r="CY144" s="24"/>
      <c r="CZ144" s="24"/>
      <c r="DA144" s="24"/>
      <c r="DB144" s="24"/>
      <c r="DC144" s="24"/>
      <c r="DD144" s="24"/>
      <c r="DE144" s="24"/>
      <c r="DF144" s="24"/>
      <c r="DG144" s="24"/>
      <c r="DH144" s="24"/>
      <c r="DI144" s="24"/>
      <c r="DJ144" s="24"/>
      <c r="DK144" s="24"/>
      <c r="DL144" s="24"/>
      <c r="DM144" s="24"/>
      <c r="DN144" s="24"/>
      <c r="DO144" s="24"/>
      <c r="DP144" s="24"/>
      <c r="DQ144" s="24"/>
      <c r="DR144" s="24"/>
      <c r="DS144" s="24"/>
      <c r="DT144" s="24"/>
      <c r="DU144" s="24"/>
      <c r="DV144" s="24"/>
      <c r="DW144" s="24"/>
      <c r="DX144" s="24"/>
      <c r="DY144" s="24"/>
      <c r="DZ144" s="24"/>
      <c r="EA144" s="24"/>
      <c r="EB144" s="24"/>
      <c r="EC144" s="24"/>
      <c r="ED144" s="24"/>
      <c r="EE144" s="24"/>
      <c r="EF144" s="24"/>
      <c r="EG144" s="24"/>
      <c r="EH144" s="24"/>
      <c r="EI144" s="24"/>
      <c r="EJ144" s="24"/>
      <c r="EK144" s="24"/>
      <c r="EL144" s="24"/>
      <c r="EM144" s="24"/>
      <c r="EN144" s="24"/>
      <c r="EO144" s="24"/>
      <c r="EP144" s="24"/>
      <c r="EQ144" s="24"/>
      <c r="ER144" s="24"/>
      <c r="ES144" s="24"/>
      <c r="ET144" s="24"/>
      <c r="EU144" s="24"/>
      <c r="EV144" s="24"/>
      <c r="EW144" s="24"/>
      <c r="EX144" s="24"/>
      <c r="EY144" s="24"/>
      <c r="EZ144" s="24"/>
      <c r="FA144" s="24"/>
      <c r="FB144" s="24"/>
      <c r="FC144" s="24"/>
      <c r="FD144" s="24"/>
      <c r="FE144" s="24"/>
      <c r="FF144" s="24"/>
      <c r="FG144" s="24"/>
      <c r="FH144" s="24"/>
      <c r="FI144" s="24"/>
      <c r="FJ144" s="24"/>
      <c r="FK144" s="24"/>
      <c r="FL144" s="24"/>
      <c r="FM144" s="24"/>
      <c r="FN144" s="24"/>
      <c r="FO144" s="24"/>
      <c r="FP144" s="24"/>
      <c r="FQ144" s="24"/>
      <c r="FR144" s="24"/>
      <c r="FS144" s="24"/>
      <c r="FT144" s="24"/>
      <c r="FU144" s="24"/>
      <c r="FV144" s="24"/>
      <c r="FW144" s="24"/>
      <c r="FX144" s="24"/>
      <c r="FY144" s="24"/>
      <c r="FZ144" s="24"/>
      <c r="GA144" s="24"/>
      <c r="GB144" s="24"/>
      <c r="GC144" s="24"/>
      <c r="GD144" s="24"/>
      <c r="GE144" s="24"/>
      <c r="GF144" s="24"/>
      <c r="GG144" s="24"/>
      <c r="GH144" s="24"/>
      <c r="GI144" s="24"/>
      <c r="GJ144" s="24"/>
      <c r="GK144" s="24"/>
      <c r="GL144" s="24"/>
      <c r="GM144" s="24"/>
      <c r="GN144" s="24"/>
      <c r="GO144" s="24"/>
      <c r="GP144" s="24"/>
      <c r="GQ144" s="24"/>
      <c r="GR144" s="24"/>
      <c r="GS144" s="24"/>
      <c r="GT144" s="24"/>
      <c r="GU144" s="24"/>
      <c r="GV144" s="24"/>
      <c r="GW144" s="24"/>
      <c r="GX144" s="24"/>
      <c r="GY144" s="24"/>
      <c r="GZ144" s="24"/>
      <c r="HA144" s="24"/>
      <c r="HB144" s="24"/>
      <c r="HC144" s="24"/>
      <c r="HD144" s="24"/>
      <c r="HE144" s="24"/>
      <c r="HF144" s="24"/>
      <c r="HG144" s="24"/>
      <c r="HH144" s="24"/>
      <c r="HI144" s="24"/>
      <c r="HJ144" s="24"/>
      <c r="HK144" s="24"/>
      <c r="HL144" s="24"/>
      <c r="HM144" s="24"/>
      <c r="HN144" s="24"/>
      <c r="HO144" s="24"/>
      <c r="HP144" s="24"/>
      <c r="HQ144" s="24"/>
      <c r="HR144" s="24"/>
      <c r="HS144" s="24"/>
      <c r="HT144" s="24"/>
      <c r="HU144" s="24"/>
      <c r="HV144" s="24"/>
      <c r="HW144" s="24"/>
      <c r="HX144" s="24"/>
      <c r="HY144" s="24"/>
      <c r="HZ144" s="24"/>
      <c r="IA144" s="24"/>
      <c r="IB144" s="24"/>
      <c r="IC144" s="24"/>
      <c r="ID144" s="24"/>
      <c r="IE144" s="24"/>
      <c r="IF144" s="24"/>
      <c r="IG144" s="24"/>
      <c r="IH144" s="24"/>
      <c r="II144" s="24"/>
      <c r="IJ144" s="24"/>
      <c r="IK144" s="24"/>
      <c r="IL144" s="24"/>
      <c r="IM144" s="24"/>
      <c r="IN144" s="24"/>
      <c r="IO144" s="24"/>
      <c r="IP144" s="24"/>
      <c r="IQ144" s="24"/>
      <c r="IR144" s="24"/>
      <c r="IS144" s="24"/>
      <c r="IT144" s="24"/>
      <c r="IU144" s="24"/>
      <c r="IV144" s="24"/>
      <c r="IW144" s="24"/>
      <c r="IX144" s="24"/>
      <c r="IY144" s="24"/>
      <c r="IZ144" s="24"/>
      <c r="JA144" s="24"/>
      <c r="JB144" s="24"/>
      <c r="JC144" s="24"/>
      <c r="JD144" s="24"/>
      <c r="JE144" s="24"/>
      <c r="JF144" s="24"/>
      <c r="JG144" s="24"/>
      <c r="JH144" s="24"/>
      <c r="JI144" s="24"/>
      <c r="JJ144" s="24"/>
      <c r="JK144" s="24"/>
      <c r="JL144" s="24"/>
      <c r="JM144" s="24"/>
      <c r="JN144" s="24"/>
      <c r="JO144" s="24"/>
      <c r="JP144" s="24"/>
      <c r="JQ144" s="24"/>
      <c r="JR144" s="24"/>
      <c r="JS144" s="24"/>
      <c r="JT144" s="24"/>
      <c r="JU144" s="24"/>
      <c r="JV144" s="24"/>
      <c r="JW144" s="24"/>
      <c r="JX144" s="24"/>
      <c r="JY144" s="24"/>
      <c r="JZ144" s="24"/>
      <c r="KA144" s="24"/>
      <c r="KB144" s="24"/>
      <c r="KC144" s="24"/>
      <c r="KD144" s="24"/>
      <c r="KE144" s="24"/>
      <c r="KF144" s="24"/>
      <c r="KG144" s="24"/>
      <c r="KH144" s="24"/>
      <c r="KI144" s="24"/>
      <c r="KJ144" s="24"/>
      <c r="KK144" s="24"/>
      <c r="KL144" s="24"/>
      <c r="KM144" s="24"/>
      <c r="KN144" s="24"/>
      <c r="KO144" s="24"/>
      <c r="KP144" s="24"/>
      <c r="KQ144" s="24"/>
      <c r="KR144" s="24"/>
      <c r="KS144" s="24"/>
      <c r="KT144" s="24"/>
      <c r="KU144" s="24"/>
      <c r="KV144" s="24"/>
      <c r="KW144" s="24"/>
      <c r="KX144" s="24"/>
      <c r="KY144" s="24"/>
      <c r="KZ144" s="24"/>
      <c r="LA144" s="24"/>
      <c r="LB144" s="24"/>
      <c r="LC144" s="24"/>
      <c r="LD144" s="24"/>
      <c r="LE144" s="24"/>
      <c r="LF144" s="24"/>
      <c r="LG144" s="24"/>
      <c r="LH144" s="24"/>
      <c r="LI144" s="24"/>
      <c r="LJ144" s="24"/>
      <c r="LK144" s="24"/>
      <c r="LL144" s="24"/>
      <c r="LM144" s="24"/>
      <c r="LN144" s="24"/>
      <c r="LO144" s="24"/>
      <c r="LP144" s="24"/>
      <c r="LQ144" s="24"/>
      <c r="LR144" s="24"/>
      <c r="LS144" s="24"/>
      <c r="LT144" s="24"/>
      <c r="LU144" s="24"/>
      <c r="LV144" s="24"/>
      <c r="LW144" s="24"/>
      <c r="LX144" s="24"/>
      <c r="LY144" s="24"/>
      <c r="LZ144" s="24"/>
      <c r="MA144" s="24"/>
      <c r="MB144" s="24"/>
      <c r="MC144" s="24"/>
      <c r="MD144" s="24"/>
      <c r="ME144" s="24"/>
      <c r="MF144" s="24"/>
      <c r="MG144" s="24"/>
      <c r="MH144" s="24"/>
      <c r="MI144" s="24"/>
      <c r="MJ144" s="24"/>
      <c r="MK144" s="24"/>
      <c r="ML144" s="24"/>
      <c r="MM144" s="24"/>
      <c r="MN144" s="24"/>
      <c r="MO144" s="24"/>
      <c r="MP144" s="24"/>
      <c r="MQ144" s="24"/>
      <c r="MR144" s="24"/>
      <c r="MS144" s="24"/>
      <c r="MT144" s="24"/>
      <c r="MU144" s="24"/>
      <c r="MV144" s="24"/>
      <c r="MW144" s="24"/>
      <c r="MX144" s="24"/>
      <c r="MY144" s="24"/>
      <c r="MZ144" s="24"/>
      <c r="NA144" s="24"/>
      <c r="NB144" s="24"/>
      <c r="NC144" s="24"/>
      <c r="ND144" s="24"/>
      <c r="NE144" s="24"/>
      <c r="NF144" s="24"/>
      <c r="NG144" s="24"/>
      <c r="NH144" s="24"/>
      <c r="NI144" s="24"/>
      <c r="NJ144" s="24"/>
      <c r="NK144" s="24"/>
      <c r="NL144" s="24"/>
      <c r="NM144" s="24"/>
      <c r="NN144" s="24"/>
      <c r="NO144" s="24"/>
      <c r="NP144" s="24"/>
      <c r="NQ144" s="24"/>
      <c r="NR144" s="24"/>
      <c r="NS144" s="24"/>
      <c r="NT144" s="24"/>
      <c r="NU144" s="24"/>
      <c r="NV144" s="24"/>
      <c r="NW144" s="24"/>
      <c r="NX144" s="24"/>
      <c r="NY144" s="24"/>
      <c r="NZ144" s="24"/>
      <c r="OA144" s="24"/>
      <c r="OB144" s="24"/>
      <c r="OC144" s="24"/>
      <c r="OD144" s="24"/>
      <c r="OE144" s="24"/>
      <c r="OF144" s="24"/>
      <c r="OG144" s="24"/>
      <c r="OH144" s="24"/>
      <c r="OI144" s="24"/>
      <c r="OJ144" s="24"/>
      <c r="OK144" s="24"/>
      <c r="OL144" s="24"/>
      <c r="OM144" s="24"/>
      <c r="ON144" s="24"/>
      <c r="OO144" s="24"/>
      <c r="OP144" s="24"/>
      <c r="OQ144" s="24"/>
      <c r="OR144" s="24"/>
      <c r="OS144" s="24"/>
      <c r="OT144" s="24"/>
      <c r="OU144" s="24"/>
      <c r="OV144" s="24"/>
      <c r="OW144" s="24"/>
      <c r="OX144" s="24"/>
      <c r="OY144" s="24"/>
      <c r="OZ144" s="24"/>
      <c r="PA144" s="24"/>
      <c r="PB144" s="24"/>
      <c r="PC144" s="24"/>
      <c r="PD144" s="24"/>
      <c r="PE144" s="24"/>
      <c r="PF144" s="24"/>
      <c r="PG144" s="24"/>
      <c r="PH144" s="24"/>
      <c r="PI144" s="24"/>
      <c r="PJ144" s="24"/>
      <c r="PK144" s="24"/>
      <c r="PL144" s="24"/>
      <c r="PM144" s="24"/>
      <c r="PN144" s="24"/>
      <c r="PO144" s="24"/>
      <c r="PP144" s="24"/>
      <c r="PQ144" s="24"/>
      <c r="PR144" s="24"/>
      <c r="PS144" s="24"/>
      <c r="PT144" s="24"/>
      <c r="PU144" s="24"/>
      <c r="PV144" s="24"/>
      <c r="PW144" s="24"/>
      <c r="PX144" s="24"/>
      <c r="PY144" s="24"/>
      <c r="PZ144" s="24"/>
      <c r="QA144" s="24"/>
      <c r="QB144" s="24"/>
      <c r="QC144" s="24"/>
      <c r="QD144" s="24"/>
      <c r="QE144" s="24"/>
      <c r="QF144" s="24"/>
      <c r="QG144" s="24"/>
      <c r="QH144" s="24"/>
      <c r="QI144" s="24"/>
      <c r="QJ144" s="24"/>
      <c r="QK144" s="24"/>
      <c r="QL144" s="24"/>
      <c r="QM144" s="24"/>
      <c r="QN144" s="24"/>
      <c r="QO144" s="24"/>
      <c r="QP144" s="24"/>
      <c r="QQ144" s="24"/>
      <c r="QR144" s="24"/>
      <c r="QS144" s="24"/>
      <c r="QT144" s="24"/>
      <c r="QU144" s="24"/>
      <c r="QV144" s="24"/>
      <c r="QW144" s="24"/>
      <c r="QX144" s="24"/>
      <c r="QY144" s="24"/>
      <c r="QZ144" s="24"/>
      <c r="RA144" s="24"/>
      <c r="RB144" s="24"/>
      <c r="RC144" s="24"/>
      <c r="RD144" s="24"/>
      <c r="RE144" s="24"/>
      <c r="RF144" s="24"/>
      <c r="RG144" s="24"/>
      <c r="RH144" s="24"/>
      <c r="RI144" s="24"/>
      <c r="RJ144" s="24"/>
      <c r="RK144" s="24"/>
      <c r="RL144" s="24"/>
      <c r="RM144" s="24"/>
      <c r="RN144" s="24"/>
      <c r="RO144" s="24"/>
      <c r="RP144" s="24"/>
      <c r="RQ144" s="24"/>
      <c r="RR144" s="24"/>
      <c r="RS144" s="24"/>
      <c r="RT144" s="24"/>
      <c r="RU144" s="24"/>
      <c r="RV144" s="24"/>
      <c r="RW144" s="24"/>
      <c r="RX144" s="24"/>
      <c r="RY144" s="24"/>
      <c r="RZ144" s="24"/>
      <c r="SA144" s="24"/>
      <c r="SB144" s="24"/>
      <c r="SC144" s="24"/>
      <c r="SD144" s="24"/>
      <c r="SE144" s="24"/>
      <c r="SF144" s="24"/>
      <c r="SG144" s="24"/>
      <c r="SH144" s="24"/>
      <c r="SI144" s="24"/>
      <c r="SJ144" s="24"/>
      <c r="SK144" s="24"/>
      <c r="SL144" s="24"/>
      <c r="SM144" s="24"/>
      <c r="SN144" s="24"/>
      <c r="SO144" s="24"/>
      <c r="SP144" s="24"/>
      <c r="SQ144" s="24"/>
      <c r="SR144" s="24"/>
      <c r="SS144" s="24"/>
      <c r="ST144" s="24"/>
      <c r="SU144" s="24"/>
      <c r="SV144" s="24"/>
      <c r="SW144" s="24"/>
      <c r="SX144" s="24"/>
      <c r="SY144" s="24"/>
      <c r="SZ144" s="24"/>
      <c r="TA144" s="24"/>
      <c r="TB144" s="24"/>
      <c r="TC144" s="24"/>
      <c r="TD144" s="24"/>
      <c r="TE144" s="24"/>
      <c r="TF144" s="24"/>
      <c r="TG144" s="24"/>
      <c r="TH144" s="24"/>
      <c r="TI144" s="24"/>
      <c r="TJ144" s="24"/>
      <c r="TK144" s="24"/>
      <c r="TL144" s="24"/>
      <c r="TM144" s="24"/>
      <c r="TN144" s="24"/>
      <c r="TO144" s="24"/>
      <c r="TP144" s="24"/>
      <c r="TQ144" s="24"/>
      <c r="TR144" s="24"/>
      <c r="TS144" s="24"/>
      <c r="TT144" s="24"/>
      <c r="TU144" s="24"/>
      <c r="TV144" s="24"/>
      <c r="TW144" s="24"/>
      <c r="TX144" s="24"/>
      <c r="TY144" s="24"/>
      <c r="TZ144" s="24"/>
      <c r="UA144" s="24"/>
      <c r="UB144" s="24"/>
      <c r="UC144" s="24"/>
      <c r="UD144" s="24"/>
      <c r="UE144" s="24"/>
      <c r="UF144" s="24"/>
      <c r="UG144" s="24"/>
      <c r="UH144" s="24"/>
      <c r="UI144" s="24"/>
      <c r="UJ144" s="24"/>
      <c r="UK144" s="24"/>
      <c r="UL144" s="24"/>
      <c r="UM144" s="24"/>
      <c r="UN144" s="24"/>
      <c r="UO144" s="24"/>
      <c r="UP144" s="24"/>
      <c r="UQ144" s="24"/>
      <c r="UR144" s="24"/>
      <c r="US144" s="24"/>
      <c r="UT144" s="24"/>
      <c r="UU144" s="24"/>
      <c r="UV144" s="24"/>
      <c r="UW144" s="24"/>
      <c r="UX144" s="24"/>
      <c r="UY144" s="24"/>
      <c r="UZ144" s="24"/>
      <c r="VA144" s="24"/>
      <c r="VB144" s="24"/>
      <c r="VC144" s="24"/>
      <c r="VD144" s="24"/>
      <c r="VE144" s="24"/>
      <c r="VF144" s="24"/>
      <c r="VG144" s="24"/>
      <c r="VH144" s="24"/>
      <c r="VI144" s="24"/>
      <c r="VJ144" s="24"/>
      <c r="VK144" s="24"/>
      <c r="VL144" s="24"/>
      <c r="VM144" s="24"/>
      <c r="VN144" s="24"/>
      <c r="VO144" s="24"/>
      <c r="VP144" s="24"/>
      <c r="VQ144" s="24"/>
      <c r="VR144" s="24"/>
      <c r="VS144" s="24"/>
      <c r="VT144" s="24"/>
      <c r="VU144" s="24"/>
      <c r="VV144" s="24"/>
      <c r="VW144" s="24"/>
      <c r="VX144" s="24"/>
      <c r="VY144" s="24"/>
      <c r="VZ144" s="24"/>
      <c r="WA144" s="24"/>
      <c r="WB144" s="24"/>
      <c r="WC144" s="24"/>
      <c r="WD144" s="24"/>
      <c r="WE144" s="24"/>
      <c r="WF144" s="24"/>
      <c r="WG144" s="24"/>
      <c r="WH144" s="24"/>
      <c r="WI144" s="24"/>
      <c r="WJ144" s="24"/>
      <c r="WK144" s="24"/>
      <c r="WL144" s="24"/>
      <c r="WM144" s="24"/>
      <c r="WN144" s="24"/>
      <c r="WO144" s="24"/>
      <c r="WP144" s="24"/>
      <c r="WQ144" s="24"/>
      <c r="WR144" s="24"/>
      <c r="WS144" s="24"/>
      <c r="WT144" s="24"/>
      <c r="WU144" s="24"/>
      <c r="WV144" s="24"/>
      <c r="WW144" s="24"/>
      <c r="WX144" s="24"/>
      <c r="WY144" s="24"/>
      <c r="WZ144" s="24"/>
      <c r="XA144" s="24"/>
      <c r="XB144" s="24"/>
      <c r="XC144" s="24"/>
      <c r="XD144" s="24"/>
      <c r="XE144" s="24"/>
      <c r="XF144" s="24"/>
      <c r="XG144" s="24"/>
      <c r="XH144" s="24"/>
      <c r="XI144" s="24"/>
      <c r="XJ144" s="24"/>
      <c r="XK144" s="24"/>
      <c r="XL144" s="24"/>
      <c r="XM144" s="24"/>
      <c r="XN144" s="24"/>
      <c r="XO144" s="24"/>
      <c r="XP144" s="24"/>
      <c r="XQ144" s="24"/>
      <c r="XR144" s="24"/>
      <c r="XS144" s="24"/>
      <c r="XT144" s="24"/>
      <c r="XU144" s="24"/>
      <c r="XV144" s="24"/>
      <c r="XW144" s="24"/>
      <c r="XX144" s="24"/>
      <c r="XY144" s="24"/>
      <c r="XZ144" s="24"/>
      <c r="YA144" s="24"/>
      <c r="YB144" s="24"/>
      <c r="YC144" s="24"/>
      <c r="YD144" s="24"/>
      <c r="YE144" s="24"/>
      <c r="YF144" s="24"/>
      <c r="YG144" s="24"/>
      <c r="YH144" s="24"/>
      <c r="YI144" s="24"/>
      <c r="YJ144" s="24"/>
      <c r="YK144" s="24"/>
      <c r="YL144" s="24"/>
      <c r="YM144" s="24"/>
      <c r="YN144" s="24"/>
      <c r="YO144" s="24"/>
      <c r="YP144" s="24"/>
      <c r="YQ144" s="24"/>
      <c r="YR144" s="24"/>
      <c r="YS144" s="24"/>
      <c r="YT144" s="24"/>
      <c r="YU144" s="24"/>
      <c r="YV144" s="24"/>
      <c r="YW144" s="24"/>
      <c r="YX144" s="24"/>
      <c r="YY144" s="24"/>
      <c r="YZ144" s="24"/>
      <c r="ZA144" s="24"/>
      <c r="ZB144" s="24"/>
      <c r="ZC144" s="24"/>
      <c r="ZD144" s="24"/>
      <c r="ZE144" s="24"/>
      <c r="ZF144" s="24"/>
      <c r="ZG144" s="24"/>
      <c r="ZH144" s="24"/>
      <c r="ZI144" s="24"/>
      <c r="ZJ144" s="24"/>
      <c r="ZK144" s="24"/>
      <c r="ZL144" s="24"/>
      <c r="ZM144" s="24"/>
      <c r="ZN144" s="24"/>
      <c r="ZO144" s="24"/>
      <c r="ZP144" s="24"/>
      <c r="ZQ144" s="24"/>
      <c r="ZR144" s="24"/>
      <c r="ZS144" s="24"/>
      <c r="ZT144" s="24"/>
      <c r="ZU144" s="24"/>
      <c r="ZV144" s="24"/>
      <c r="ZW144" s="24"/>
      <c r="ZX144" s="24"/>
      <c r="ZY144" s="24"/>
      <c r="ZZ144" s="24"/>
      <c r="AAA144" s="24"/>
      <c r="AAB144" s="24"/>
      <c r="AAC144" s="24"/>
      <c r="AAD144" s="24"/>
      <c r="AAE144" s="24"/>
      <c r="AAF144" s="24"/>
      <c r="AAG144" s="24"/>
      <c r="AAH144" s="24"/>
      <c r="AAI144" s="24"/>
      <c r="AAJ144" s="24"/>
      <c r="AAK144" s="24"/>
      <c r="AAL144" s="24"/>
      <c r="AAM144" s="24"/>
      <c r="AAN144" s="24"/>
      <c r="AAO144" s="24"/>
      <c r="AAP144" s="24"/>
      <c r="AAQ144" s="24"/>
      <c r="AAR144" s="24"/>
      <c r="AAS144" s="24"/>
      <c r="AAT144" s="24"/>
      <c r="AAU144" s="24"/>
      <c r="AAV144" s="24"/>
      <c r="AAW144" s="24"/>
      <c r="AAX144" s="24"/>
      <c r="AAY144" s="24"/>
      <c r="AAZ144" s="24"/>
      <c r="ABA144" s="24"/>
      <c r="ABB144" s="24"/>
      <c r="ABC144" s="24"/>
      <c r="ABD144" s="24"/>
      <c r="ABE144" s="24"/>
      <c r="ABF144" s="24"/>
      <c r="ABG144" s="24"/>
      <c r="ABH144" s="24"/>
      <c r="ABI144" s="24"/>
      <c r="ABJ144" s="24"/>
      <c r="ABK144" s="24"/>
      <c r="ABL144" s="24"/>
      <c r="ABM144" s="24"/>
      <c r="ABN144" s="24"/>
      <c r="ABO144" s="24"/>
      <c r="ABP144" s="24"/>
      <c r="ABQ144" s="24"/>
      <c r="ABR144" s="24"/>
      <c r="ABS144" s="24"/>
      <c r="ABT144" s="24"/>
      <c r="ABU144" s="24"/>
      <c r="ABV144" s="24"/>
      <c r="ABW144" s="24"/>
      <c r="ABX144" s="24"/>
      <c r="ABY144" s="24"/>
      <c r="ABZ144" s="24"/>
      <c r="ACA144" s="24"/>
      <c r="ACB144" s="24"/>
      <c r="ACC144" s="24"/>
      <c r="ACD144" s="24"/>
      <c r="ACE144" s="24"/>
      <c r="ACF144" s="24"/>
      <c r="ACG144" s="24"/>
      <c r="ACH144" s="24"/>
      <c r="ACI144" s="24"/>
      <c r="ACJ144" s="24"/>
      <c r="ACK144" s="24"/>
      <c r="ACL144" s="24"/>
      <c r="ACM144" s="24"/>
      <c r="ACN144" s="24"/>
      <c r="ACO144" s="24"/>
      <c r="ACP144" s="24"/>
      <c r="ACQ144" s="24"/>
      <c r="ACR144" s="24"/>
      <c r="ACS144" s="24"/>
      <c r="ACT144" s="24"/>
      <c r="ACU144" s="24"/>
      <c r="ACV144" s="24"/>
      <c r="ACW144" s="24"/>
      <c r="ACX144" s="24"/>
      <c r="ACY144" s="24"/>
      <c r="ACZ144" s="24"/>
      <c r="ADA144" s="24"/>
      <c r="ADB144" s="24"/>
      <c r="ADC144" s="24"/>
      <c r="ADD144" s="24"/>
      <c r="ADE144" s="24"/>
      <c r="ADF144" s="24"/>
      <c r="ADG144" s="24"/>
      <c r="ADH144" s="24"/>
      <c r="ADI144" s="24"/>
      <c r="ADJ144" s="24"/>
      <c r="ADK144" s="24"/>
      <c r="ADL144" s="24"/>
      <c r="ADM144" s="24"/>
      <c r="ADN144" s="24"/>
      <c r="ADO144" s="24"/>
      <c r="ADP144" s="24"/>
      <c r="ADQ144" s="24"/>
      <c r="ADR144" s="24"/>
      <c r="ADS144" s="24"/>
      <c r="ADT144" s="24"/>
      <c r="ADU144" s="24"/>
      <c r="ADV144" s="24"/>
      <c r="ADW144" s="24"/>
      <c r="ADX144" s="24"/>
      <c r="ADY144" s="24"/>
      <c r="ADZ144" s="24"/>
      <c r="AEA144" s="24"/>
      <c r="AEB144" s="24"/>
      <c r="AEC144" s="24"/>
      <c r="AED144" s="24"/>
      <c r="AEE144" s="24"/>
      <c r="AEF144" s="24"/>
      <c r="AEG144" s="24"/>
      <c r="AEH144" s="24"/>
      <c r="AEI144" s="24"/>
      <c r="AEJ144" s="24"/>
      <c r="AEK144" s="24"/>
      <c r="AEL144" s="24"/>
      <c r="AEM144" s="24"/>
      <c r="AEN144" s="24"/>
      <c r="AEO144" s="24"/>
      <c r="AEP144" s="24"/>
      <c r="AEQ144" s="24"/>
      <c r="AER144" s="24"/>
      <c r="AES144" s="24"/>
      <c r="AET144" s="24"/>
      <c r="AEU144" s="24"/>
      <c r="AEV144" s="24"/>
      <c r="AEW144" s="24"/>
      <c r="AEX144" s="24"/>
      <c r="AEY144" s="24"/>
      <c r="AEZ144" s="24"/>
      <c r="AFA144" s="24"/>
      <c r="AFB144" s="24"/>
      <c r="AFC144" s="24"/>
      <c r="AFD144" s="24"/>
      <c r="AFE144" s="24"/>
      <c r="AFF144" s="24"/>
      <c r="AFG144" s="24"/>
      <c r="AFH144" s="24"/>
      <c r="AFI144" s="24"/>
      <c r="AFJ144" s="24"/>
      <c r="AFK144" s="24"/>
      <c r="AFL144" s="24"/>
      <c r="AFM144" s="24"/>
      <c r="AFN144" s="24"/>
      <c r="AFO144" s="24"/>
      <c r="AFP144" s="24"/>
      <c r="AFQ144" s="24"/>
      <c r="AFR144" s="24"/>
      <c r="AFS144" s="24"/>
      <c r="AFT144" s="24"/>
      <c r="AFU144" s="24"/>
      <c r="AFV144" s="24"/>
      <c r="AFW144" s="24"/>
      <c r="AFX144" s="24"/>
      <c r="AFY144" s="24"/>
      <c r="AFZ144" s="24"/>
      <c r="AGA144" s="24"/>
      <c r="AGB144" s="24"/>
      <c r="AGC144" s="24"/>
      <c r="AGD144" s="24"/>
      <c r="AGE144" s="24"/>
      <c r="AGF144" s="24"/>
      <c r="AGG144" s="24"/>
      <c r="AGH144" s="24"/>
      <c r="AGI144" s="24"/>
      <c r="AGJ144" s="24"/>
      <c r="AGK144" s="24"/>
      <c r="AGL144" s="24"/>
      <c r="AGM144" s="24"/>
      <c r="AGN144" s="24"/>
      <c r="AGO144" s="24"/>
      <c r="AGP144" s="24"/>
      <c r="AGQ144" s="24"/>
      <c r="AGR144" s="24"/>
      <c r="AGS144" s="24"/>
      <c r="AGT144" s="24"/>
      <c r="AGU144" s="24"/>
      <c r="AGV144" s="24"/>
      <c r="AGW144" s="24"/>
      <c r="AGX144" s="24"/>
      <c r="AGY144" s="24"/>
      <c r="AGZ144" s="24"/>
      <c r="AHA144" s="24"/>
      <c r="AHB144" s="24"/>
      <c r="AHC144" s="24"/>
      <c r="AHD144" s="24"/>
      <c r="AHE144" s="24"/>
      <c r="AHF144" s="24"/>
      <c r="AHG144" s="24"/>
      <c r="AHH144" s="24"/>
      <c r="AHI144" s="24"/>
      <c r="AHJ144" s="24"/>
      <c r="AHK144" s="24"/>
      <c r="AHL144" s="24"/>
      <c r="AHM144" s="24"/>
      <c r="AHN144" s="24"/>
      <c r="AHO144" s="24"/>
      <c r="AHP144" s="24"/>
      <c r="AHQ144" s="24"/>
      <c r="AHR144" s="24"/>
      <c r="AHS144" s="24"/>
      <c r="AHT144" s="24"/>
      <c r="AHU144" s="24"/>
      <c r="AHV144" s="24"/>
      <c r="AHW144" s="24"/>
      <c r="AHX144" s="24"/>
      <c r="AHY144" s="24"/>
      <c r="AHZ144" s="24"/>
      <c r="AIA144" s="24"/>
      <c r="AIB144" s="24"/>
      <c r="AIC144" s="24"/>
      <c r="AID144" s="24"/>
      <c r="AIE144" s="24"/>
      <c r="AIF144" s="24"/>
      <c r="AIG144" s="24"/>
      <c r="AIH144" s="24"/>
      <c r="AII144" s="24"/>
      <c r="AIJ144" s="24"/>
      <c r="AIK144" s="24"/>
      <c r="AIL144" s="24"/>
      <c r="AIM144" s="24"/>
      <c r="AIN144" s="24"/>
      <c r="AIO144" s="24"/>
      <c r="AIP144" s="24"/>
      <c r="AIQ144" s="24"/>
      <c r="AIR144" s="24"/>
      <c r="AIS144" s="24"/>
      <c r="AIT144" s="24"/>
      <c r="AIU144" s="24"/>
      <c r="AIV144" s="24"/>
      <c r="AIW144" s="24"/>
      <c r="AIX144" s="24"/>
      <c r="AIY144" s="24"/>
      <c r="AIZ144" s="24"/>
      <c r="AJA144" s="24"/>
      <c r="AJB144" s="24"/>
      <c r="AJC144" s="24"/>
      <c r="AJD144" s="24"/>
      <c r="AJE144" s="24"/>
      <c r="AJF144" s="24"/>
      <c r="AJG144" s="24"/>
      <c r="AJH144" s="24"/>
      <c r="AJI144" s="24"/>
      <c r="AJJ144" s="24"/>
      <c r="AJK144" s="24"/>
      <c r="AJL144" s="24"/>
      <c r="AJM144" s="24"/>
      <c r="AJN144" s="24"/>
      <c r="AJO144" s="24"/>
      <c r="AJP144" s="24"/>
      <c r="AJQ144" s="24"/>
      <c r="AJR144" s="24"/>
      <c r="AJS144" s="24"/>
      <c r="AJT144" s="24"/>
      <c r="AJU144" s="24"/>
      <c r="AJV144" s="24"/>
      <c r="AJW144" s="24"/>
      <c r="AJX144" s="24"/>
      <c r="AJY144" s="24"/>
      <c r="AJZ144" s="24"/>
      <c r="AKA144" s="24"/>
      <c r="AKB144" s="24"/>
      <c r="AKC144" s="24"/>
      <c r="AKD144" s="24"/>
      <c r="AKE144" s="24"/>
      <c r="AKF144" s="24"/>
      <c r="AKG144" s="24"/>
      <c r="AKH144" s="24"/>
      <c r="AKI144" s="24"/>
      <c r="AKJ144" s="24"/>
      <c r="AKK144" s="24"/>
      <c r="AKL144" s="24"/>
      <c r="AKM144" s="24"/>
      <c r="AKN144" s="24"/>
      <c r="AKO144" s="24"/>
      <c r="AKP144" s="24"/>
      <c r="AKQ144" s="24"/>
      <c r="AKR144" s="24"/>
      <c r="AKS144" s="24"/>
      <c r="AKT144" s="24"/>
      <c r="AKU144" s="24"/>
      <c r="AKV144" s="24"/>
      <c r="AKW144" s="24"/>
      <c r="AKX144" s="24"/>
      <c r="AKY144" s="24"/>
      <c r="AKZ144" s="24"/>
      <c r="ALA144" s="24"/>
      <c r="ALB144" s="24"/>
      <c r="ALC144" s="24"/>
      <c r="ALD144" s="24"/>
      <c r="ALE144" s="24"/>
      <c r="ALF144" s="24"/>
      <c r="ALG144" s="24"/>
      <c r="ALH144" s="24"/>
      <c r="ALI144" s="24"/>
      <c r="ALJ144" s="24"/>
      <c r="ALK144" s="24"/>
      <c r="ALL144" s="24"/>
      <c r="ALM144" s="24"/>
      <c r="ALN144" s="24"/>
      <c r="ALO144" s="24"/>
      <c r="ALP144" s="24"/>
      <c r="ALQ144" s="24"/>
      <c r="ALR144" s="24"/>
      <c r="ALS144" s="24"/>
      <c r="ALT144" s="24"/>
      <c r="ALU144" s="24"/>
      <c r="ALV144" s="24"/>
      <c r="ALW144" s="24"/>
      <c r="ALX144" s="24"/>
      <c r="ALY144" s="24"/>
      <c r="ALZ144" s="24"/>
      <c r="AMA144" s="24"/>
      <c r="AMB144" s="24"/>
      <c r="AMC144" s="24"/>
    </row>
    <row r="145" spans="1:1017" s="61" customFormat="1" ht="33">
      <c r="A145" s="132" t="s">
        <v>388</v>
      </c>
      <c r="B145" s="146" t="s">
        <v>389</v>
      </c>
      <c r="C145" s="145" t="s">
        <v>390</v>
      </c>
      <c r="D145" s="146" t="s">
        <v>46</v>
      </c>
      <c r="E145" s="147" t="s">
        <v>47</v>
      </c>
      <c r="F145" s="148">
        <v>2</v>
      </c>
      <c r="G145" s="86">
        <v>390.73</v>
      </c>
      <c r="H145" s="85">
        <f t="shared" si="57"/>
        <v>0.21229999999999999</v>
      </c>
      <c r="I145" s="60">
        <f t="shared" si="58"/>
        <v>473.68</v>
      </c>
      <c r="J145" s="60">
        <f t="shared" si="59"/>
        <v>781.46</v>
      </c>
      <c r="K145" s="60">
        <f t="shared" si="60"/>
        <v>947.36</v>
      </c>
      <c r="L145" s="58"/>
      <c r="M145" s="24"/>
      <c r="N145" s="24"/>
      <c r="O145" s="24"/>
      <c r="P145" s="24"/>
      <c r="Q145" s="24"/>
      <c r="R145" s="24"/>
      <c r="S145" s="24"/>
      <c r="T145" s="24"/>
      <c r="U145" s="24"/>
      <c r="V145" s="24"/>
      <c r="W145" s="24"/>
      <c r="X145" s="24"/>
      <c r="Y145" s="24"/>
      <c r="Z145" s="24"/>
      <c r="AA145" s="24"/>
      <c r="AB145" s="24"/>
      <c r="AC145" s="24"/>
      <c r="AD145" s="24"/>
      <c r="AE145" s="24"/>
      <c r="AF145" s="24"/>
      <c r="AG145" s="24"/>
      <c r="AH145" s="24"/>
      <c r="AI145" s="24"/>
      <c r="AJ145" s="24"/>
      <c r="AK145" s="24"/>
      <c r="AL145" s="24"/>
      <c r="AM145" s="24"/>
      <c r="AN145" s="24"/>
      <c r="AO145" s="24"/>
      <c r="AP145" s="24"/>
      <c r="AQ145" s="24"/>
      <c r="AR145" s="24"/>
      <c r="AS145" s="24"/>
      <c r="AT145" s="24"/>
      <c r="AU145" s="24"/>
      <c r="AV145" s="24"/>
      <c r="AW145" s="24"/>
      <c r="AX145" s="24"/>
      <c r="AY145" s="24"/>
      <c r="AZ145" s="24"/>
      <c r="BA145" s="24"/>
      <c r="BB145" s="24"/>
      <c r="BC145" s="24"/>
      <c r="BD145" s="24"/>
      <c r="BE145" s="24"/>
      <c r="BF145" s="24"/>
      <c r="BG145" s="24"/>
      <c r="BH145" s="24"/>
      <c r="BI145" s="24"/>
      <c r="BJ145" s="24"/>
      <c r="BK145" s="24"/>
      <c r="BL145" s="24"/>
      <c r="BM145" s="24"/>
      <c r="BN145" s="24"/>
      <c r="BO145" s="24"/>
      <c r="BP145" s="24"/>
      <c r="BQ145" s="24"/>
      <c r="BR145" s="24"/>
      <c r="BS145" s="24"/>
      <c r="BT145" s="24"/>
      <c r="BU145" s="24"/>
      <c r="BV145" s="24"/>
      <c r="BW145" s="24"/>
      <c r="BX145" s="24"/>
      <c r="BY145" s="24"/>
      <c r="BZ145" s="24"/>
      <c r="CA145" s="24"/>
      <c r="CB145" s="24"/>
      <c r="CC145" s="24"/>
      <c r="CD145" s="24"/>
      <c r="CE145" s="24"/>
      <c r="CF145" s="24"/>
      <c r="CG145" s="24"/>
      <c r="CH145" s="24"/>
      <c r="CI145" s="24"/>
      <c r="CJ145" s="24"/>
      <c r="CK145" s="24"/>
      <c r="CL145" s="24"/>
      <c r="CM145" s="24"/>
      <c r="CN145" s="24"/>
      <c r="CO145" s="24"/>
      <c r="CP145" s="24"/>
      <c r="CQ145" s="24"/>
      <c r="CR145" s="24"/>
      <c r="CS145" s="24"/>
      <c r="CT145" s="24"/>
      <c r="CU145" s="24"/>
      <c r="CV145" s="24"/>
      <c r="CW145" s="24"/>
      <c r="CX145" s="24"/>
      <c r="CY145" s="24"/>
      <c r="CZ145" s="24"/>
      <c r="DA145" s="24"/>
      <c r="DB145" s="24"/>
      <c r="DC145" s="24"/>
      <c r="DD145" s="24"/>
      <c r="DE145" s="24"/>
      <c r="DF145" s="24"/>
      <c r="DG145" s="24"/>
      <c r="DH145" s="24"/>
      <c r="DI145" s="24"/>
      <c r="DJ145" s="24"/>
      <c r="DK145" s="24"/>
      <c r="DL145" s="24"/>
      <c r="DM145" s="24"/>
      <c r="DN145" s="24"/>
      <c r="DO145" s="24"/>
      <c r="DP145" s="24"/>
      <c r="DQ145" s="24"/>
      <c r="DR145" s="24"/>
      <c r="DS145" s="24"/>
      <c r="DT145" s="24"/>
      <c r="DU145" s="24"/>
      <c r="DV145" s="24"/>
      <c r="DW145" s="24"/>
      <c r="DX145" s="24"/>
      <c r="DY145" s="24"/>
      <c r="DZ145" s="24"/>
      <c r="EA145" s="24"/>
      <c r="EB145" s="24"/>
      <c r="EC145" s="24"/>
      <c r="ED145" s="24"/>
      <c r="EE145" s="24"/>
      <c r="EF145" s="24"/>
      <c r="EG145" s="24"/>
      <c r="EH145" s="24"/>
      <c r="EI145" s="24"/>
      <c r="EJ145" s="24"/>
      <c r="EK145" s="24"/>
      <c r="EL145" s="24"/>
      <c r="EM145" s="24"/>
      <c r="EN145" s="24"/>
      <c r="EO145" s="24"/>
      <c r="EP145" s="24"/>
      <c r="EQ145" s="24"/>
      <c r="ER145" s="24"/>
      <c r="ES145" s="24"/>
      <c r="ET145" s="24"/>
      <c r="EU145" s="24"/>
      <c r="EV145" s="24"/>
      <c r="EW145" s="24"/>
      <c r="EX145" s="24"/>
      <c r="EY145" s="24"/>
      <c r="EZ145" s="24"/>
      <c r="FA145" s="24"/>
      <c r="FB145" s="24"/>
      <c r="FC145" s="24"/>
      <c r="FD145" s="24"/>
      <c r="FE145" s="24"/>
      <c r="FF145" s="24"/>
      <c r="FG145" s="24"/>
      <c r="FH145" s="24"/>
      <c r="FI145" s="24"/>
      <c r="FJ145" s="24"/>
      <c r="FK145" s="24"/>
      <c r="FL145" s="24"/>
      <c r="FM145" s="24"/>
      <c r="FN145" s="24"/>
      <c r="FO145" s="24"/>
      <c r="FP145" s="24"/>
      <c r="FQ145" s="24"/>
      <c r="FR145" s="24"/>
      <c r="FS145" s="24"/>
      <c r="FT145" s="24"/>
      <c r="FU145" s="24"/>
      <c r="FV145" s="24"/>
      <c r="FW145" s="24"/>
      <c r="FX145" s="24"/>
      <c r="FY145" s="24"/>
      <c r="FZ145" s="24"/>
      <c r="GA145" s="24"/>
      <c r="GB145" s="24"/>
      <c r="GC145" s="24"/>
      <c r="GD145" s="24"/>
      <c r="GE145" s="24"/>
      <c r="GF145" s="24"/>
      <c r="GG145" s="24"/>
      <c r="GH145" s="24"/>
      <c r="GI145" s="24"/>
      <c r="GJ145" s="24"/>
      <c r="GK145" s="24"/>
      <c r="GL145" s="24"/>
      <c r="GM145" s="24"/>
      <c r="GN145" s="24"/>
      <c r="GO145" s="24"/>
      <c r="GP145" s="24"/>
      <c r="GQ145" s="24"/>
      <c r="GR145" s="24"/>
      <c r="GS145" s="24"/>
      <c r="GT145" s="24"/>
      <c r="GU145" s="24"/>
      <c r="GV145" s="24"/>
      <c r="GW145" s="24"/>
      <c r="GX145" s="24"/>
      <c r="GY145" s="24"/>
      <c r="GZ145" s="24"/>
      <c r="HA145" s="24"/>
      <c r="HB145" s="24"/>
      <c r="HC145" s="24"/>
      <c r="HD145" s="24"/>
      <c r="HE145" s="24"/>
      <c r="HF145" s="24"/>
      <c r="HG145" s="24"/>
      <c r="HH145" s="24"/>
      <c r="HI145" s="24"/>
      <c r="HJ145" s="24"/>
      <c r="HK145" s="24"/>
      <c r="HL145" s="24"/>
      <c r="HM145" s="24"/>
      <c r="HN145" s="24"/>
      <c r="HO145" s="24"/>
      <c r="HP145" s="24"/>
      <c r="HQ145" s="24"/>
      <c r="HR145" s="24"/>
      <c r="HS145" s="24"/>
      <c r="HT145" s="24"/>
      <c r="HU145" s="24"/>
      <c r="HV145" s="24"/>
      <c r="HW145" s="24"/>
      <c r="HX145" s="24"/>
      <c r="HY145" s="24"/>
      <c r="HZ145" s="24"/>
      <c r="IA145" s="24"/>
      <c r="IB145" s="24"/>
      <c r="IC145" s="24"/>
      <c r="ID145" s="24"/>
      <c r="IE145" s="24"/>
      <c r="IF145" s="24"/>
      <c r="IG145" s="24"/>
      <c r="IH145" s="24"/>
      <c r="II145" s="24"/>
      <c r="IJ145" s="24"/>
      <c r="IK145" s="24"/>
      <c r="IL145" s="24"/>
      <c r="IM145" s="24"/>
      <c r="IN145" s="24"/>
      <c r="IO145" s="24"/>
      <c r="IP145" s="24"/>
      <c r="IQ145" s="24"/>
      <c r="IR145" s="24"/>
      <c r="IS145" s="24"/>
      <c r="IT145" s="24"/>
      <c r="IU145" s="24"/>
      <c r="IV145" s="24"/>
      <c r="IW145" s="24"/>
      <c r="IX145" s="24"/>
      <c r="IY145" s="24"/>
      <c r="IZ145" s="24"/>
      <c r="JA145" s="24"/>
      <c r="JB145" s="24"/>
      <c r="JC145" s="24"/>
      <c r="JD145" s="24"/>
      <c r="JE145" s="24"/>
      <c r="JF145" s="24"/>
      <c r="JG145" s="24"/>
      <c r="JH145" s="24"/>
      <c r="JI145" s="24"/>
      <c r="JJ145" s="24"/>
      <c r="JK145" s="24"/>
      <c r="JL145" s="24"/>
      <c r="JM145" s="24"/>
      <c r="JN145" s="24"/>
      <c r="JO145" s="24"/>
      <c r="JP145" s="24"/>
      <c r="JQ145" s="24"/>
      <c r="JR145" s="24"/>
      <c r="JS145" s="24"/>
      <c r="JT145" s="24"/>
      <c r="JU145" s="24"/>
      <c r="JV145" s="24"/>
      <c r="JW145" s="24"/>
      <c r="JX145" s="24"/>
      <c r="JY145" s="24"/>
      <c r="JZ145" s="24"/>
      <c r="KA145" s="24"/>
      <c r="KB145" s="24"/>
      <c r="KC145" s="24"/>
      <c r="KD145" s="24"/>
      <c r="KE145" s="24"/>
      <c r="KF145" s="24"/>
      <c r="KG145" s="24"/>
      <c r="KH145" s="24"/>
      <c r="KI145" s="24"/>
      <c r="KJ145" s="24"/>
      <c r="KK145" s="24"/>
      <c r="KL145" s="24"/>
      <c r="KM145" s="24"/>
      <c r="KN145" s="24"/>
      <c r="KO145" s="24"/>
      <c r="KP145" s="24"/>
      <c r="KQ145" s="24"/>
      <c r="KR145" s="24"/>
      <c r="KS145" s="24"/>
      <c r="KT145" s="24"/>
      <c r="KU145" s="24"/>
      <c r="KV145" s="24"/>
      <c r="KW145" s="24"/>
      <c r="KX145" s="24"/>
      <c r="KY145" s="24"/>
      <c r="KZ145" s="24"/>
      <c r="LA145" s="24"/>
      <c r="LB145" s="24"/>
      <c r="LC145" s="24"/>
      <c r="LD145" s="24"/>
      <c r="LE145" s="24"/>
      <c r="LF145" s="24"/>
      <c r="LG145" s="24"/>
      <c r="LH145" s="24"/>
      <c r="LI145" s="24"/>
      <c r="LJ145" s="24"/>
      <c r="LK145" s="24"/>
      <c r="LL145" s="24"/>
      <c r="LM145" s="24"/>
      <c r="LN145" s="24"/>
      <c r="LO145" s="24"/>
      <c r="LP145" s="24"/>
      <c r="LQ145" s="24"/>
      <c r="LR145" s="24"/>
      <c r="LS145" s="24"/>
      <c r="LT145" s="24"/>
      <c r="LU145" s="24"/>
      <c r="LV145" s="24"/>
      <c r="LW145" s="24"/>
      <c r="LX145" s="24"/>
      <c r="LY145" s="24"/>
      <c r="LZ145" s="24"/>
      <c r="MA145" s="24"/>
      <c r="MB145" s="24"/>
      <c r="MC145" s="24"/>
      <c r="MD145" s="24"/>
      <c r="ME145" s="24"/>
      <c r="MF145" s="24"/>
      <c r="MG145" s="24"/>
      <c r="MH145" s="24"/>
      <c r="MI145" s="24"/>
      <c r="MJ145" s="24"/>
      <c r="MK145" s="24"/>
      <c r="ML145" s="24"/>
      <c r="MM145" s="24"/>
      <c r="MN145" s="24"/>
      <c r="MO145" s="24"/>
      <c r="MP145" s="24"/>
      <c r="MQ145" s="24"/>
      <c r="MR145" s="24"/>
      <c r="MS145" s="24"/>
      <c r="MT145" s="24"/>
      <c r="MU145" s="24"/>
      <c r="MV145" s="24"/>
      <c r="MW145" s="24"/>
      <c r="MX145" s="24"/>
      <c r="MY145" s="24"/>
      <c r="MZ145" s="24"/>
      <c r="NA145" s="24"/>
      <c r="NB145" s="24"/>
      <c r="NC145" s="24"/>
      <c r="ND145" s="24"/>
      <c r="NE145" s="24"/>
      <c r="NF145" s="24"/>
      <c r="NG145" s="24"/>
      <c r="NH145" s="24"/>
      <c r="NI145" s="24"/>
      <c r="NJ145" s="24"/>
      <c r="NK145" s="24"/>
      <c r="NL145" s="24"/>
      <c r="NM145" s="24"/>
      <c r="NN145" s="24"/>
      <c r="NO145" s="24"/>
      <c r="NP145" s="24"/>
      <c r="NQ145" s="24"/>
      <c r="NR145" s="24"/>
      <c r="NS145" s="24"/>
      <c r="NT145" s="24"/>
      <c r="NU145" s="24"/>
      <c r="NV145" s="24"/>
      <c r="NW145" s="24"/>
      <c r="NX145" s="24"/>
      <c r="NY145" s="24"/>
      <c r="NZ145" s="24"/>
      <c r="OA145" s="24"/>
      <c r="OB145" s="24"/>
      <c r="OC145" s="24"/>
      <c r="OD145" s="24"/>
      <c r="OE145" s="24"/>
      <c r="OF145" s="24"/>
      <c r="OG145" s="24"/>
      <c r="OH145" s="24"/>
      <c r="OI145" s="24"/>
      <c r="OJ145" s="24"/>
      <c r="OK145" s="24"/>
      <c r="OL145" s="24"/>
      <c r="OM145" s="24"/>
      <c r="ON145" s="24"/>
      <c r="OO145" s="24"/>
      <c r="OP145" s="24"/>
      <c r="OQ145" s="24"/>
      <c r="OR145" s="24"/>
      <c r="OS145" s="24"/>
      <c r="OT145" s="24"/>
      <c r="OU145" s="24"/>
      <c r="OV145" s="24"/>
      <c r="OW145" s="24"/>
      <c r="OX145" s="24"/>
      <c r="OY145" s="24"/>
      <c r="OZ145" s="24"/>
      <c r="PA145" s="24"/>
      <c r="PB145" s="24"/>
      <c r="PC145" s="24"/>
      <c r="PD145" s="24"/>
      <c r="PE145" s="24"/>
      <c r="PF145" s="24"/>
      <c r="PG145" s="24"/>
      <c r="PH145" s="24"/>
      <c r="PI145" s="24"/>
      <c r="PJ145" s="24"/>
      <c r="PK145" s="24"/>
      <c r="PL145" s="24"/>
      <c r="PM145" s="24"/>
      <c r="PN145" s="24"/>
      <c r="PO145" s="24"/>
      <c r="PP145" s="24"/>
      <c r="PQ145" s="24"/>
      <c r="PR145" s="24"/>
      <c r="PS145" s="24"/>
      <c r="PT145" s="24"/>
      <c r="PU145" s="24"/>
      <c r="PV145" s="24"/>
      <c r="PW145" s="24"/>
      <c r="PX145" s="24"/>
      <c r="PY145" s="24"/>
      <c r="PZ145" s="24"/>
      <c r="QA145" s="24"/>
      <c r="QB145" s="24"/>
      <c r="QC145" s="24"/>
      <c r="QD145" s="24"/>
      <c r="QE145" s="24"/>
      <c r="QF145" s="24"/>
      <c r="QG145" s="24"/>
      <c r="QH145" s="24"/>
      <c r="QI145" s="24"/>
      <c r="QJ145" s="24"/>
      <c r="QK145" s="24"/>
      <c r="QL145" s="24"/>
      <c r="QM145" s="24"/>
      <c r="QN145" s="24"/>
      <c r="QO145" s="24"/>
      <c r="QP145" s="24"/>
      <c r="QQ145" s="24"/>
      <c r="QR145" s="24"/>
      <c r="QS145" s="24"/>
      <c r="QT145" s="24"/>
      <c r="QU145" s="24"/>
      <c r="QV145" s="24"/>
      <c r="QW145" s="24"/>
      <c r="QX145" s="24"/>
      <c r="QY145" s="24"/>
      <c r="QZ145" s="24"/>
      <c r="RA145" s="24"/>
      <c r="RB145" s="24"/>
      <c r="RC145" s="24"/>
      <c r="RD145" s="24"/>
      <c r="RE145" s="24"/>
      <c r="RF145" s="24"/>
      <c r="RG145" s="24"/>
      <c r="RH145" s="24"/>
      <c r="RI145" s="24"/>
      <c r="RJ145" s="24"/>
      <c r="RK145" s="24"/>
      <c r="RL145" s="24"/>
      <c r="RM145" s="24"/>
      <c r="RN145" s="24"/>
      <c r="RO145" s="24"/>
      <c r="RP145" s="24"/>
      <c r="RQ145" s="24"/>
      <c r="RR145" s="24"/>
      <c r="RS145" s="24"/>
      <c r="RT145" s="24"/>
      <c r="RU145" s="24"/>
      <c r="RV145" s="24"/>
      <c r="RW145" s="24"/>
      <c r="RX145" s="24"/>
      <c r="RY145" s="24"/>
      <c r="RZ145" s="24"/>
      <c r="SA145" s="24"/>
      <c r="SB145" s="24"/>
      <c r="SC145" s="24"/>
      <c r="SD145" s="24"/>
      <c r="SE145" s="24"/>
      <c r="SF145" s="24"/>
      <c r="SG145" s="24"/>
      <c r="SH145" s="24"/>
      <c r="SI145" s="24"/>
      <c r="SJ145" s="24"/>
      <c r="SK145" s="24"/>
      <c r="SL145" s="24"/>
      <c r="SM145" s="24"/>
      <c r="SN145" s="24"/>
      <c r="SO145" s="24"/>
      <c r="SP145" s="24"/>
      <c r="SQ145" s="24"/>
      <c r="SR145" s="24"/>
      <c r="SS145" s="24"/>
      <c r="ST145" s="24"/>
      <c r="SU145" s="24"/>
      <c r="SV145" s="24"/>
      <c r="SW145" s="24"/>
      <c r="SX145" s="24"/>
      <c r="SY145" s="24"/>
      <c r="SZ145" s="24"/>
      <c r="TA145" s="24"/>
      <c r="TB145" s="24"/>
      <c r="TC145" s="24"/>
      <c r="TD145" s="24"/>
      <c r="TE145" s="24"/>
      <c r="TF145" s="24"/>
      <c r="TG145" s="24"/>
      <c r="TH145" s="24"/>
      <c r="TI145" s="24"/>
      <c r="TJ145" s="24"/>
      <c r="TK145" s="24"/>
      <c r="TL145" s="24"/>
      <c r="TM145" s="24"/>
      <c r="TN145" s="24"/>
      <c r="TO145" s="24"/>
      <c r="TP145" s="24"/>
      <c r="TQ145" s="24"/>
      <c r="TR145" s="24"/>
      <c r="TS145" s="24"/>
      <c r="TT145" s="24"/>
      <c r="TU145" s="24"/>
      <c r="TV145" s="24"/>
      <c r="TW145" s="24"/>
      <c r="TX145" s="24"/>
      <c r="TY145" s="24"/>
      <c r="TZ145" s="24"/>
      <c r="UA145" s="24"/>
      <c r="UB145" s="24"/>
      <c r="UC145" s="24"/>
      <c r="UD145" s="24"/>
      <c r="UE145" s="24"/>
      <c r="UF145" s="24"/>
      <c r="UG145" s="24"/>
      <c r="UH145" s="24"/>
      <c r="UI145" s="24"/>
      <c r="UJ145" s="24"/>
      <c r="UK145" s="24"/>
      <c r="UL145" s="24"/>
      <c r="UM145" s="24"/>
      <c r="UN145" s="24"/>
      <c r="UO145" s="24"/>
      <c r="UP145" s="24"/>
      <c r="UQ145" s="24"/>
      <c r="UR145" s="24"/>
      <c r="US145" s="24"/>
      <c r="UT145" s="24"/>
      <c r="UU145" s="24"/>
      <c r="UV145" s="24"/>
      <c r="UW145" s="24"/>
      <c r="UX145" s="24"/>
      <c r="UY145" s="24"/>
      <c r="UZ145" s="24"/>
      <c r="VA145" s="24"/>
      <c r="VB145" s="24"/>
      <c r="VC145" s="24"/>
      <c r="VD145" s="24"/>
      <c r="VE145" s="24"/>
      <c r="VF145" s="24"/>
      <c r="VG145" s="24"/>
      <c r="VH145" s="24"/>
      <c r="VI145" s="24"/>
      <c r="VJ145" s="24"/>
      <c r="VK145" s="24"/>
      <c r="VL145" s="24"/>
      <c r="VM145" s="24"/>
      <c r="VN145" s="24"/>
      <c r="VO145" s="24"/>
      <c r="VP145" s="24"/>
      <c r="VQ145" s="24"/>
      <c r="VR145" s="24"/>
      <c r="VS145" s="24"/>
      <c r="VT145" s="24"/>
      <c r="VU145" s="24"/>
      <c r="VV145" s="24"/>
      <c r="VW145" s="24"/>
      <c r="VX145" s="24"/>
      <c r="VY145" s="24"/>
      <c r="VZ145" s="24"/>
      <c r="WA145" s="24"/>
      <c r="WB145" s="24"/>
      <c r="WC145" s="24"/>
      <c r="WD145" s="24"/>
      <c r="WE145" s="24"/>
      <c r="WF145" s="24"/>
      <c r="WG145" s="24"/>
      <c r="WH145" s="24"/>
      <c r="WI145" s="24"/>
      <c r="WJ145" s="24"/>
      <c r="WK145" s="24"/>
      <c r="WL145" s="24"/>
      <c r="WM145" s="24"/>
      <c r="WN145" s="24"/>
      <c r="WO145" s="24"/>
      <c r="WP145" s="24"/>
      <c r="WQ145" s="24"/>
      <c r="WR145" s="24"/>
      <c r="WS145" s="24"/>
      <c r="WT145" s="24"/>
      <c r="WU145" s="24"/>
      <c r="WV145" s="24"/>
      <c r="WW145" s="24"/>
      <c r="WX145" s="24"/>
      <c r="WY145" s="24"/>
      <c r="WZ145" s="24"/>
      <c r="XA145" s="24"/>
      <c r="XB145" s="24"/>
      <c r="XC145" s="24"/>
      <c r="XD145" s="24"/>
      <c r="XE145" s="24"/>
      <c r="XF145" s="24"/>
      <c r="XG145" s="24"/>
      <c r="XH145" s="24"/>
      <c r="XI145" s="24"/>
      <c r="XJ145" s="24"/>
      <c r="XK145" s="24"/>
      <c r="XL145" s="24"/>
      <c r="XM145" s="24"/>
      <c r="XN145" s="24"/>
      <c r="XO145" s="24"/>
      <c r="XP145" s="24"/>
      <c r="XQ145" s="24"/>
      <c r="XR145" s="24"/>
      <c r="XS145" s="24"/>
      <c r="XT145" s="24"/>
      <c r="XU145" s="24"/>
      <c r="XV145" s="24"/>
      <c r="XW145" s="24"/>
      <c r="XX145" s="24"/>
      <c r="XY145" s="24"/>
      <c r="XZ145" s="24"/>
      <c r="YA145" s="24"/>
      <c r="YB145" s="24"/>
      <c r="YC145" s="24"/>
      <c r="YD145" s="24"/>
      <c r="YE145" s="24"/>
      <c r="YF145" s="24"/>
      <c r="YG145" s="24"/>
      <c r="YH145" s="24"/>
      <c r="YI145" s="24"/>
      <c r="YJ145" s="24"/>
      <c r="YK145" s="24"/>
      <c r="YL145" s="24"/>
      <c r="YM145" s="24"/>
      <c r="YN145" s="24"/>
      <c r="YO145" s="24"/>
      <c r="YP145" s="24"/>
      <c r="YQ145" s="24"/>
      <c r="YR145" s="24"/>
      <c r="YS145" s="24"/>
      <c r="YT145" s="24"/>
      <c r="YU145" s="24"/>
      <c r="YV145" s="24"/>
      <c r="YW145" s="24"/>
      <c r="YX145" s="24"/>
      <c r="YY145" s="24"/>
      <c r="YZ145" s="24"/>
      <c r="ZA145" s="24"/>
      <c r="ZB145" s="24"/>
      <c r="ZC145" s="24"/>
      <c r="ZD145" s="24"/>
      <c r="ZE145" s="24"/>
      <c r="ZF145" s="24"/>
      <c r="ZG145" s="24"/>
      <c r="ZH145" s="24"/>
      <c r="ZI145" s="24"/>
      <c r="ZJ145" s="24"/>
      <c r="ZK145" s="24"/>
      <c r="ZL145" s="24"/>
      <c r="ZM145" s="24"/>
      <c r="ZN145" s="24"/>
      <c r="ZO145" s="24"/>
      <c r="ZP145" s="24"/>
      <c r="ZQ145" s="24"/>
      <c r="ZR145" s="24"/>
      <c r="ZS145" s="24"/>
      <c r="ZT145" s="24"/>
      <c r="ZU145" s="24"/>
      <c r="ZV145" s="24"/>
      <c r="ZW145" s="24"/>
      <c r="ZX145" s="24"/>
      <c r="ZY145" s="24"/>
      <c r="ZZ145" s="24"/>
      <c r="AAA145" s="24"/>
      <c r="AAB145" s="24"/>
      <c r="AAC145" s="24"/>
      <c r="AAD145" s="24"/>
      <c r="AAE145" s="24"/>
      <c r="AAF145" s="24"/>
      <c r="AAG145" s="24"/>
      <c r="AAH145" s="24"/>
      <c r="AAI145" s="24"/>
      <c r="AAJ145" s="24"/>
      <c r="AAK145" s="24"/>
      <c r="AAL145" s="24"/>
      <c r="AAM145" s="24"/>
      <c r="AAN145" s="24"/>
      <c r="AAO145" s="24"/>
      <c r="AAP145" s="24"/>
      <c r="AAQ145" s="24"/>
      <c r="AAR145" s="24"/>
      <c r="AAS145" s="24"/>
      <c r="AAT145" s="24"/>
      <c r="AAU145" s="24"/>
      <c r="AAV145" s="24"/>
      <c r="AAW145" s="24"/>
      <c r="AAX145" s="24"/>
      <c r="AAY145" s="24"/>
      <c r="AAZ145" s="24"/>
      <c r="ABA145" s="24"/>
      <c r="ABB145" s="24"/>
      <c r="ABC145" s="24"/>
      <c r="ABD145" s="24"/>
      <c r="ABE145" s="24"/>
      <c r="ABF145" s="24"/>
      <c r="ABG145" s="24"/>
      <c r="ABH145" s="24"/>
      <c r="ABI145" s="24"/>
      <c r="ABJ145" s="24"/>
      <c r="ABK145" s="24"/>
      <c r="ABL145" s="24"/>
      <c r="ABM145" s="24"/>
      <c r="ABN145" s="24"/>
      <c r="ABO145" s="24"/>
      <c r="ABP145" s="24"/>
      <c r="ABQ145" s="24"/>
      <c r="ABR145" s="24"/>
      <c r="ABS145" s="24"/>
      <c r="ABT145" s="24"/>
      <c r="ABU145" s="24"/>
      <c r="ABV145" s="24"/>
      <c r="ABW145" s="24"/>
      <c r="ABX145" s="24"/>
      <c r="ABY145" s="24"/>
      <c r="ABZ145" s="24"/>
      <c r="ACA145" s="24"/>
      <c r="ACB145" s="24"/>
      <c r="ACC145" s="24"/>
      <c r="ACD145" s="24"/>
      <c r="ACE145" s="24"/>
      <c r="ACF145" s="24"/>
      <c r="ACG145" s="24"/>
      <c r="ACH145" s="24"/>
      <c r="ACI145" s="24"/>
      <c r="ACJ145" s="24"/>
      <c r="ACK145" s="24"/>
      <c r="ACL145" s="24"/>
      <c r="ACM145" s="24"/>
      <c r="ACN145" s="24"/>
      <c r="ACO145" s="24"/>
      <c r="ACP145" s="24"/>
      <c r="ACQ145" s="24"/>
      <c r="ACR145" s="24"/>
      <c r="ACS145" s="24"/>
      <c r="ACT145" s="24"/>
      <c r="ACU145" s="24"/>
      <c r="ACV145" s="24"/>
      <c r="ACW145" s="24"/>
      <c r="ACX145" s="24"/>
      <c r="ACY145" s="24"/>
      <c r="ACZ145" s="24"/>
      <c r="ADA145" s="24"/>
      <c r="ADB145" s="24"/>
      <c r="ADC145" s="24"/>
      <c r="ADD145" s="24"/>
      <c r="ADE145" s="24"/>
      <c r="ADF145" s="24"/>
      <c r="ADG145" s="24"/>
      <c r="ADH145" s="24"/>
      <c r="ADI145" s="24"/>
      <c r="ADJ145" s="24"/>
      <c r="ADK145" s="24"/>
      <c r="ADL145" s="24"/>
      <c r="ADM145" s="24"/>
      <c r="ADN145" s="24"/>
      <c r="ADO145" s="24"/>
      <c r="ADP145" s="24"/>
      <c r="ADQ145" s="24"/>
      <c r="ADR145" s="24"/>
      <c r="ADS145" s="24"/>
      <c r="ADT145" s="24"/>
      <c r="ADU145" s="24"/>
      <c r="ADV145" s="24"/>
      <c r="ADW145" s="24"/>
      <c r="ADX145" s="24"/>
      <c r="ADY145" s="24"/>
      <c r="ADZ145" s="24"/>
      <c r="AEA145" s="24"/>
      <c r="AEB145" s="24"/>
      <c r="AEC145" s="24"/>
      <c r="AED145" s="24"/>
      <c r="AEE145" s="24"/>
      <c r="AEF145" s="24"/>
      <c r="AEG145" s="24"/>
      <c r="AEH145" s="24"/>
      <c r="AEI145" s="24"/>
      <c r="AEJ145" s="24"/>
      <c r="AEK145" s="24"/>
      <c r="AEL145" s="24"/>
      <c r="AEM145" s="24"/>
      <c r="AEN145" s="24"/>
      <c r="AEO145" s="24"/>
      <c r="AEP145" s="24"/>
      <c r="AEQ145" s="24"/>
      <c r="AER145" s="24"/>
      <c r="AES145" s="24"/>
      <c r="AET145" s="24"/>
      <c r="AEU145" s="24"/>
      <c r="AEV145" s="24"/>
      <c r="AEW145" s="24"/>
      <c r="AEX145" s="24"/>
      <c r="AEY145" s="24"/>
      <c r="AEZ145" s="24"/>
      <c r="AFA145" s="24"/>
      <c r="AFB145" s="24"/>
      <c r="AFC145" s="24"/>
      <c r="AFD145" s="24"/>
      <c r="AFE145" s="24"/>
      <c r="AFF145" s="24"/>
      <c r="AFG145" s="24"/>
      <c r="AFH145" s="24"/>
      <c r="AFI145" s="24"/>
      <c r="AFJ145" s="24"/>
      <c r="AFK145" s="24"/>
      <c r="AFL145" s="24"/>
      <c r="AFM145" s="24"/>
      <c r="AFN145" s="24"/>
      <c r="AFO145" s="24"/>
      <c r="AFP145" s="24"/>
      <c r="AFQ145" s="24"/>
      <c r="AFR145" s="24"/>
      <c r="AFS145" s="24"/>
      <c r="AFT145" s="24"/>
      <c r="AFU145" s="24"/>
      <c r="AFV145" s="24"/>
      <c r="AFW145" s="24"/>
      <c r="AFX145" s="24"/>
      <c r="AFY145" s="24"/>
      <c r="AFZ145" s="24"/>
      <c r="AGA145" s="24"/>
      <c r="AGB145" s="24"/>
      <c r="AGC145" s="24"/>
      <c r="AGD145" s="24"/>
      <c r="AGE145" s="24"/>
      <c r="AGF145" s="24"/>
      <c r="AGG145" s="24"/>
      <c r="AGH145" s="24"/>
      <c r="AGI145" s="24"/>
      <c r="AGJ145" s="24"/>
      <c r="AGK145" s="24"/>
      <c r="AGL145" s="24"/>
      <c r="AGM145" s="24"/>
      <c r="AGN145" s="24"/>
      <c r="AGO145" s="24"/>
      <c r="AGP145" s="24"/>
      <c r="AGQ145" s="24"/>
      <c r="AGR145" s="24"/>
      <c r="AGS145" s="24"/>
      <c r="AGT145" s="24"/>
      <c r="AGU145" s="24"/>
      <c r="AGV145" s="24"/>
      <c r="AGW145" s="24"/>
      <c r="AGX145" s="24"/>
      <c r="AGY145" s="24"/>
      <c r="AGZ145" s="24"/>
      <c r="AHA145" s="24"/>
      <c r="AHB145" s="24"/>
      <c r="AHC145" s="24"/>
      <c r="AHD145" s="24"/>
      <c r="AHE145" s="24"/>
      <c r="AHF145" s="24"/>
      <c r="AHG145" s="24"/>
      <c r="AHH145" s="24"/>
      <c r="AHI145" s="24"/>
      <c r="AHJ145" s="24"/>
      <c r="AHK145" s="24"/>
      <c r="AHL145" s="24"/>
      <c r="AHM145" s="24"/>
      <c r="AHN145" s="24"/>
      <c r="AHO145" s="24"/>
      <c r="AHP145" s="24"/>
      <c r="AHQ145" s="24"/>
      <c r="AHR145" s="24"/>
      <c r="AHS145" s="24"/>
      <c r="AHT145" s="24"/>
      <c r="AHU145" s="24"/>
      <c r="AHV145" s="24"/>
      <c r="AHW145" s="24"/>
      <c r="AHX145" s="24"/>
      <c r="AHY145" s="24"/>
      <c r="AHZ145" s="24"/>
      <c r="AIA145" s="24"/>
      <c r="AIB145" s="24"/>
      <c r="AIC145" s="24"/>
      <c r="AID145" s="24"/>
      <c r="AIE145" s="24"/>
      <c r="AIF145" s="24"/>
      <c r="AIG145" s="24"/>
      <c r="AIH145" s="24"/>
      <c r="AII145" s="24"/>
      <c r="AIJ145" s="24"/>
      <c r="AIK145" s="24"/>
      <c r="AIL145" s="24"/>
      <c r="AIM145" s="24"/>
      <c r="AIN145" s="24"/>
      <c r="AIO145" s="24"/>
      <c r="AIP145" s="24"/>
      <c r="AIQ145" s="24"/>
      <c r="AIR145" s="24"/>
      <c r="AIS145" s="24"/>
      <c r="AIT145" s="24"/>
      <c r="AIU145" s="24"/>
      <c r="AIV145" s="24"/>
      <c r="AIW145" s="24"/>
      <c r="AIX145" s="24"/>
      <c r="AIY145" s="24"/>
      <c r="AIZ145" s="24"/>
      <c r="AJA145" s="24"/>
      <c r="AJB145" s="24"/>
      <c r="AJC145" s="24"/>
      <c r="AJD145" s="24"/>
      <c r="AJE145" s="24"/>
      <c r="AJF145" s="24"/>
      <c r="AJG145" s="24"/>
      <c r="AJH145" s="24"/>
      <c r="AJI145" s="24"/>
      <c r="AJJ145" s="24"/>
      <c r="AJK145" s="24"/>
      <c r="AJL145" s="24"/>
      <c r="AJM145" s="24"/>
      <c r="AJN145" s="24"/>
      <c r="AJO145" s="24"/>
      <c r="AJP145" s="24"/>
      <c r="AJQ145" s="24"/>
      <c r="AJR145" s="24"/>
      <c r="AJS145" s="24"/>
      <c r="AJT145" s="24"/>
      <c r="AJU145" s="24"/>
      <c r="AJV145" s="24"/>
      <c r="AJW145" s="24"/>
      <c r="AJX145" s="24"/>
      <c r="AJY145" s="24"/>
      <c r="AJZ145" s="24"/>
      <c r="AKA145" s="24"/>
      <c r="AKB145" s="24"/>
      <c r="AKC145" s="24"/>
      <c r="AKD145" s="24"/>
      <c r="AKE145" s="24"/>
      <c r="AKF145" s="24"/>
      <c r="AKG145" s="24"/>
      <c r="AKH145" s="24"/>
      <c r="AKI145" s="24"/>
      <c r="AKJ145" s="24"/>
      <c r="AKK145" s="24"/>
      <c r="AKL145" s="24"/>
      <c r="AKM145" s="24"/>
      <c r="AKN145" s="24"/>
      <c r="AKO145" s="24"/>
      <c r="AKP145" s="24"/>
      <c r="AKQ145" s="24"/>
      <c r="AKR145" s="24"/>
      <c r="AKS145" s="24"/>
      <c r="AKT145" s="24"/>
      <c r="AKU145" s="24"/>
      <c r="AKV145" s="24"/>
      <c r="AKW145" s="24"/>
      <c r="AKX145" s="24"/>
      <c r="AKY145" s="24"/>
      <c r="AKZ145" s="24"/>
      <c r="ALA145" s="24"/>
      <c r="ALB145" s="24"/>
      <c r="ALC145" s="24"/>
      <c r="ALD145" s="24"/>
      <c r="ALE145" s="24"/>
      <c r="ALF145" s="24"/>
      <c r="ALG145" s="24"/>
      <c r="ALH145" s="24"/>
      <c r="ALI145" s="24"/>
      <c r="ALJ145" s="24"/>
      <c r="ALK145" s="24"/>
      <c r="ALL145" s="24"/>
      <c r="ALM145" s="24"/>
      <c r="ALN145" s="24"/>
      <c r="ALO145" s="24"/>
      <c r="ALP145" s="24"/>
      <c r="ALQ145" s="24"/>
      <c r="ALR145" s="24"/>
      <c r="ALS145" s="24"/>
      <c r="ALT145" s="24"/>
      <c r="ALU145" s="24"/>
      <c r="ALV145" s="24"/>
      <c r="ALW145" s="24"/>
      <c r="ALX145" s="24"/>
      <c r="ALY145" s="24"/>
      <c r="ALZ145" s="24"/>
      <c r="AMA145" s="24"/>
      <c r="AMB145" s="24"/>
      <c r="AMC145" s="24"/>
    </row>
    <row r="146" spans="1:1017" s="61" customFormat="1" ht="33">
      <c r="A146" s="132" t="s">
        <v>391</v>
      </c>
      <c r="B146" s="133" t="s">
        <v>392</v>
      </c>
      <c r="C146" s="134" t="s">
        <v>393</v>
      </c>
      <c r="D146" s="133" t="s">
        <v>46</v>
      </c>
      <c r="E146" s="62" t="s">
        <v>47</v>
      </c>
      <c r="F146" s="112">
        <v>3</v>
      </c>
      <c r="G146" s="60">
        <v>253.65</v>
      </c>
      <c r="H146" s="83">
        <f t="shared" si="57"/>
        <v>0.21229999999999999</v>
      </c>
      <c r="I146" s="60">
        <f t="shared" si="58"/>
        <v>307.5</v>
      </c>
      <c r="J146" s="60">
        <f t="shared" si="59"/>
        <v>760.95</v>
      </c>
      <c r="K146" s="60">
        <f t="shared" si="60"/>
        <v>922.5</v>
      </c>
      <c r="L146" s="67"/>
      <c r="M146" s="24"/>
      <c r="N146" s="24"/>
      <c r="O146" s="24"/>
      <c r="P146" s="24"/>
      <c r="Q146" s="24"/>
      <c r="R146" s="24"/>
      <c r="S146" s="24"/>
      <c r="T146" s="24"/>
      <c r="U146" s="24"/>
      <c r="V146" s="24"/>
      <c r="W146" s="24"/>
      <c r="X146" s="24"/>
      <c r="Y146" s="24"/>
      <c r="Z146" s="24"/>
      <c r="AA146" s="24"/>
      <c r="AB146" s="24"/>
      <c r="AC146" s="24"/>
      <c r="AD146" s="24"/>
      <c r="AE146" s="24"/>
      <c r="AF146" s="24"/>
      <c r="AG146" s="24"/>
      <c r="AH146" s="24"/>
      <c r="AI146" s="24"/>
      <c r="AJ146" s="24"/>
      <c r="AK146" s="24"/>
      <c r="AL146" s="24"/>
      <c r="AM146" s="24"/>
      <c r="AN146" s="24"/>
      <c r="AO146" s="24"/>
      <c r="AP146" s="24"/>
      <c r="AQ146" s="24"/>
      <c r="AR146" s="24"/>
      <c r="AS146" s="24"/>
      <c r="AT146" s="24"/>
      <c r="AU146" s="24"/>
      <c r="AV146" s="24"/>
      <c r="AW146" s="24"/>
      <c r="AX146" s="24"/>
      <c r="AY146" s="24"/>
      <c r="AZ146" s="24"/>
      <c r="BA146" s="24"/>
      <c r="BB146" s="24"/>
      <c r="BC146" s="24"/>
      <c r="BD146" s="24"/>
      <c r="BE146" s="24"/>
      <c r="BF146" s="24"/>
      <c r="BG146" s="24"/>
      <c r="BH146" s="24"/>
      <c r="BI146" s="24"/>
      <c r="BJ146" s="24"/>
      <c r="BK146" s="24"/>
      <c r="BL146" s="24"/>
      <c r="BM146" s="24"/>
      <c r="BN146" s="24"/>
      <c r="BO146" s="24"/>
      <c r="BP146" s="24"/>
      <c r="BQ146" s="24"/>
      <c r="BR146" s="24"/>
      <c r="BS146" s="24"/>
      <c r="BT146" s="24"/>
      <c r="BU146" s="24"/>
      <c r="BV146" s="24"/>
      <c r="BW146" s="24"/>
      <c r="BX146" s="24"/>
      <c r="BY146" s="24"/>
      <c r="BZ146" s="24"/>
      <c r="CA146" s="24"/>
      <c r="CB146" s="24"/>
      <c r="CC146" s="24"/>
      <c r="CD146" s="24"/>
      <c r="CE146" s="24"/>
      <c r="CF146" s="24"/>
      <c r="CG146" s="24"/>
      <c r="CH146" s="24"/>
      <c r="CI146" s="24"/>
      <c r="CJ146" s="24"/>
      <c r="CK146" s="24"/>
      <c r="CL146" s="24"/>
      <c r="CM146" s="24"/>
      <c r="CN146" s="24"/>
      <c r="CO146" s="24"/>
      <c r="CP146" s="24"/>
      <c r="CQ146" s="24"/>
      <c r="CR146" s="24"/>
      <c r="CS146" s="24"/>
      <c r="CT146" s="24"/>
      <c r="CU146" s="24"/>
      <c r="CV146" s="24"/>
      <c r="CW146" s="24"/>
      <c r="CX146" s="24"/>
      <c r="CY146" s="24"/>
      <c r="CZ146" s="24"/>
      <c r="DA146" s="24"/>
      <c r="DB146" s="24"/>
      <c r="DC146" s="24"/>
      <c r="DD146" s="24"/>
      <c r="DE146" s="24"/>
      <c r="DF146" s="24"/>
      <c r="DG146" s="24"/>
      <c r="DH146" s="24"/>
      <c r="DI146" s="24"/>
      <c r="DJ146" s="24"/>
      <c r="DK146" s="24"/>
      <c r="DL146" s="24"/>
      <c r="DM146" s="24"/>
      <c r="DN146" s="24"/>
      <c r="DO146" s="24"/>
      <c r="DP146" s="24"/>
      <c r="DQ146" s="24"/>
      <c r="DR146" s="24"/>
      <c r="DS146" s="24"/>
      <c r="DT146" s="24"/>
      <c r="DU146" s="24"/>
      <c r="DV146" s="24"/>
      <c r="DW146" s="24"/>
      <c r="DX146" s="24"/>
      <c r="DY146" s="24"/>
      <c r="DZ146" s="24"/>
      <c r="EA146" s="24"/>
      <c r="EB146" s="24"/>
      <c r="EC146" s="24"/>
      <c r="ED146" s="24"/>
      <c r="EE146" s="24"/>
      <c r="EF146" s="24"/>
      <c r="EG146" s="24"/>
      <c r="EH146" s="24"/>
      <c r="EI146" s="24"/>
      <c r="EJ146" s="24"/>
      <c r="EK146" s="24"/>
      <c r="EL146" s="24"/>
      <c r="EM146" s="24"/>
      <c r="EN146" s="24"/>
      <c r="EO146" s="24"/>
      <c r="EP146" s="24"/>
      <c r="EQ146" s="24"/>
      <c r="ER146" s="24"/>
      <c r="ES146" s="24"/>
      <c r="ET146" s="24"/>
      <c r="EU146" s="24"/>
      <c r="EV146" s="24"/>
      <c r="EW146" s="24"/>
      <c r="EX146" s="24"/>
      <c r="EY146" s="24"/>
      <c r="EZ146" s="24"/>
      <c r="FA146" s="24"/>
      <c r="FB146" s="24"/>
      <c r="FC146" s="24"/>
      <c r="FD146" s="24"/>
      <c r="FE146" s="24"/>
      <c r="FF146" s="24"/>
      <c r="FG146" s="24"/>
      <c r="FH146" s="24"/>
      <c r="FI146" s="24"/>
      <c r="FJ146" s="24"/>
      <c r="FK146" s="24"/>
      <c r="FL146" s="24"/>
      <c r="FM146" s="24"/>
      <c r="FN146" s="24"/>
      <c r="FO146" s="24"/>
      <c r="FP146" s="24"/>
      <c r="FQ146" s="24"/>
      <c r="FR146" s="24"/>
      <c r="FS146" s="24"/>
      <c r="FT146" s="24"/>
      <c r="FU146" s="24"/>
      <c r="FV146" s="24"/>
      <c r="FW146" s="24"/>
      <c r="FX146" s="24"/>
      <c r="FY146" s="24"/>
      <c r="FZ146" s="24"/>
      <c r="GA146" s="24"/>
      <c r="GB146" s="24"/>
      <c r="GC146" s="24"/>
      <c r="GD146" s="24"/>
      <c r="GE146" s="24"/>
      <c r="GF146" s="24"/>
      <c r="GG146" s="24"/>
      <c r="GH146" s="24"/>
      <c r="GI146" s="24"/>
      <c r="GJ146" s="24"/>
      <c r="GK146" s="24"/>
      <c r="GL146" s="24"/>
      <c r="GM146" s="24"/>
      <c r="GN146" s="24"/>
      <c r="GO146" s="24"/>
      <c r="GP146" s="24"/>
      <c r="GQ146" s="24"/>
      <c r="GR146" s="24"/>
      <c r="GS146" s="24"/>
      <c r="GT146" s="24"/>
      <c r="GU146" s="24"/>
      <c r="GV146" s="24"/>
      <c r="GW146" s="24"/>
      <c r="GX146" s="24"/>
      <c r="GY146" s="24"/>
      <c r="GZ146" s="24"/>
      <c r="HA146" s="24"/>
      <c r="HB146" s="24"/>
      <c r="HC146" s="24"/>
      <c r="HD146" s="24"/>
      <c r="HE146" s="24"/>
      <c r="HF146" s="24"/>
      <c r="HG146" s="24"/>
      <c r="HH146" s="24"/>
      <c r="HI146" s="24"/>
      <c r="HJ146" s="24"/>
      <c r="HK146" s="24"/>
      <c r="HL146" s="24"/>
      <c r="HM146" s="24"/>
      <c r="HN146" s="24"/>
      <c r="HO146" s="24"/>
      <c r="HP146" s="24"/>
      <c r="HQ146" s="24"/>
      <c r="HR146" s="24"/>
      <c r="HS146" s="24"/>
      <c r="HT146" s="24"/>
      <c r="HU146" s="24"/>
      <c r="HV146" s="24"/>
      <c r="HW146" s="24"/>
      <c r="HX146" s="24"/>
      <c r="HY146" s="24"/>
      <c r="HZ146" s="24"/>
      <c r="IA146" s="24"/>
      <c r="IB146" s="24"/>
      <c r="IC146" s="24"/>
      <c r="ID146" s="24"/>
      <c r="IE146" s="24"/>
      <c r="IF146" s="24"/>
      <c r="IG146" s="24"/>
      <c r="IH146" s="24"/>
      <c r="II146" s="24"/>
      <c r="IJ146" s="24"/>
      <c r="IK146" s="24"/>
      <c r="IL146" s="24"/>
      <c r="IM146" s="24"/>
      <c r="IN146" s="24"/>
      <c r="IO146" s="24"/>
      <c r="IP146" s="24"/>
      <c r="IQ146" s="24"/>
      <c r="IR146" s="24"/>
      <c r="IS146" s="24"/>
      <c r="IT146" s="24"/>
      <c r="IU146" s="24"/>
      <c r="IV146" s="24"/>
      <c r="IW146" s="24"/>
      <c r="IX146" s="24"/>
      <c r="IY146" s="24"/>
      <c r="IZ146" s="24"/>
      <c r="JA146" s="24"/>
      <c r="JB146" s="24"/>
      <c r="JC146" s="24"/>
      <c r="JD146" s="24"/>
      <c r="JE146" s="24"/>
      <c r="JF146" s="24"/>
      <c r="JG146" s="24"/>
      <c r="JH146" s="24"/>
      <c r="JI146" s="24"/>
      <c r="JJ146" s="24"/>
      <c r="JK146" s="24"/>
      <c r="JL146" s="24"/>
      <c r="JM146" s="24"/>
      <c r="JN146" s="24"/>
      <c r="JO146" s="24"/>
      <c r="JP146" s="24"/>
      <c r="JQ146" s="24"/>
      <c r="JR146" s="24"/>
      <c r="JS146" s="24"/>
      <c r="JT146" s="24"/>
      <c r="JU146" s="24"/>
      <c r="JV146" s="24"/>
      <c r="JW146" s="24"/>
      <c r="JX146" s="24"/>
      <c r="JY146" s="24"/>
      <c r="JZ146" s="24"/>
      <c r="KA146" s="24"/>
      <c r="KB146" s="24"/>
      <c r="KC146" s="24"/>
      <c r="KD146" s="24"/>
      <c r="KE146" s="24"/>
      <c r="KF146" s="24"/>
      <c r="KG146" s="24"/>
      <c r="KH146" s="24"/>
      <c r="KI146" s="24"/>
      <c r="KJ146" s="24"/>
      <c r="KK146" s="24"/>
      <c r="KL146" s="24"/>
      <c r="KM146" s="24"/>
      <c r="KN146" s="24"/>
      <c r="KO146" s="24"/>
      <c r="KP146" s="24"/>
      <c r="KQ146" s="24"/>
      <c r="KR146" s="24"/>
      <c r="KS146" s="24"/>
      <c r="KT146" s="24"/>
      <c r="KU146" s="24"/>
      <c r="KV146" s="24"/>
      <c r="KW146" s="24"/>
      <c r="KX146" s="24"/>
      <c r="KY146" s="24"/>
      <c r="KZ146" s="24"/>
      <c r="LA146" s="24"/>
      <c r="LB146" s="24"/>
      <c r="LC146" s="24"/>
      <c r="LD146" s="24"/>
      <c r="LE146" s="24"/>
      <c r="LF146" s="24"/>
      <c r="LG146" s="24"/>
      <c r="LH146" s="24"/>
      <c r="LI146" s="24"/>
      <c r="LJ146" s="24"/>
      <c r="LK146" s="24"/>
      <c r="LL146" s="24"/>
      <c r="LM146" s="24"/>
      <c r="LN146" s="24"/>
      <c r="LO146" s="24"/>
      <c r="LP146" s="24"/>
      <c r="LQ146" s="24"/>
      <c r="LR146" s="24"/>
      <c r="LS146" s="24"/>
      <c r="LT146" s="24"/>
      <c r="LU146" s="24"/>
      <c r="LV146" s="24"/>
      <c r="LW146" s="24"/>
      <c r="LX146" s="24"/>
      <c r="LY146" s="24"/>
      <c r="LZ146" s="24"/>
      <c r="MA146" s="24"/>
      <c r="MB146" s="24"/>
      <c r="MC146" s="24"/>
      <c r="MD146" s="24"/>
      <c r="ME146" s="24"/>
      <c r="MF146" s="24"/>
      <c r="MG146" s="24"/>
      <c r="MH146" s="24"/>
      <c r="MI146" s="24"/>
      <c r="MJ146" s="24"/>
      <c r="MK146" s="24"/>
      <c r="ML146" s="24"/>
      <c r="MM146" s="24"/>
      <c r="MN146" s="24"/>
      <c r="MO146" s="24"/>
      <c r="MP146" s="24"/>
      <c r="MQ146" s="24"/>
      <c r="MR146" s="24"/>
      <c r="MS146" s="24"/>
      <c r="MT146" s="24"/>
      <c r="MU146" s="24"/>
      <c r="MV146" s="24"/>
      <c r="MW146" s="24"/>
      <c r="MX146" s="24"/>
      <c r="MY146" s="24"/>
      <c r="MZ146" s="24"/>
      <c r="NA146" s="24"/>
      <c r="NB146" s="24"/>
      <c r="NC146" s="24"/>
      <c r="ND146" s="24"/>
      <c r="NE146" s="24"/>
      <c r="NF146" s="24"/>
      <c r="NG146" s="24"/>
      <c r="NH146" s="24"/>
      <c r="NI146" s="24"/>
      <c r="NJ146" s="24"/>
      <c r="NK146" s="24"/>
      <c r="NL146" s="24"/>
      <c r="NM146" s="24"/>
      <c r="NN146" s="24"/>
      <c r="NO146" s="24"/>
      <c r="NP146" s="24"/>
      <c r="NQ146" s="24"/>
      <c r="NR146" s="24"/>
      <c r="NS146" s="24"/>
      <c r="NT146" s="24"/>
      <c r="NU146" s="24"/>
      <c r="NV146" s="24"/>
      <c r="NW146" s="24"/>
      <c r="NX146" s="24"/>
      <c r="NY146" s="24"/>
      <c r="NZ146" s="24"/>
      <c r="OA146" s="24"/>
      <c r="OB146" s="24"/>
      <c r="OC146" s="24"/>
      <c r="OD146" s="24"/>
      <c r="OE146" s="24"/>
      <c r="OF146" s="24"/>
      <c r="OG146" s="24"/>
      <c r="OH146" s="24"/>
      <c r="OI146" s="24"/>
      <c r="OJ146" s="24"/>
      <c r="OK146" s="24"/>
      <c r="OL146" s="24"/>
      <c r="OM146" s="24"/>
      <c r="ON146" s="24"/>
      <c r="OO146" s="24"/>
      <c r="OP146" s="24"/>
      <c r="OQ146" s="24"/>
      <c r="OR146" s="24"/>
      <c r="OS146" s="24"/>
      <c r="OT146" s="24"/>
      <c r="OU146" s="24"/>
      <c r="OV146" s="24"/>
      <c r="OW146" s="24"/>
      <c r="OX146" s="24"/>
      <c r="OY146" s="24"/>
      <c r="OZ146" s="24"/>
      <c r="PA146" s="24"/>
      <c r="PB146" s="24"/>
      <c r="PC146" s="24"/>
      <c r="PD146" s="24"/>
      <c r="PE146" s="24"/>
      <c r="PF146" s="24"/>
      <c r="PG146" s="24"/>
      <c r="PH146" s="24"/>
      <c r="PI146" s="24"/>
      <c r="PJ146" s="24"/>
      <c r="PK146" s="24"/>
      <c r="PL146" s="24"/>
      <c r="PM146" s="24"/>
      <c r="PN146" s="24"/>
      <c r="PO146" s="24"/>
      <c r="PP146" s="24"/>
      <c r="PQ146" s="24"/>
      <c r="PR146" s="24"/>
      <c r="PS146" s="24"/>
      <c r="PT146" s="24"/>
      <c r="PU146" s="24"/>
      <c r="PV146" s="24"/>
      <c r="PW146" s="24"/>
      <c r="PX146" s="24"/>
      <c r="PY146" s="24"/>
      <c r="PZ146" s="24"/>
      <c r="QA146" s="24"/>
      <c r="QB146" s="24"/>
      <c r="QC146" s="24"/>
      <c r="QD146" s="24"/>
      <c r="QE146" s="24"/>
      <c r="QF146" s="24"/>
      <c r="QG146" s="24"/>
      <c r="QH146" s="24"/>
      <c r="QI146" s="24"/>
      <c r="QJ146" s="24"/>
      <c r="QK146" s="24"/>
      <c r="QL146" s="24"/>
      <c r="QM146" s="24"/>
      <c r="QN146" s="24"/>
      <c r="QO146" s="24"/>
      <c r="QP146" s="24"/>
      <c r="QQ146" s="24"/>
      <c r="QR146" s="24"/>
      <c r="QS146" s="24"/>
      <c r="QT146" s="24"/>
      <c r="QU146" s="24"/>
      <c r="QV146" s="24"/>
      <c r="QW146" s="24"/>
      <c r="QX146" s="24"/>
      <c r="QY146" s="24"/>
      <c r="QZ146" s="24"/>
      <c r="RA146" s="24"/>
      <c r="RB146" s="24"/>
      <c r="RC146" s="24"/>
      <c r="RD146" s="24"/>
      <c r="RE146" s="24"/>
      <c r="RF146" s="24"/>
      <c r="RG146" s="24"/>
      <c r="RH146" s="24"/>
      <c r="RI146" s="24"/>
      <c r="RJ146" s="24"/>
      <c r="RK146" s="24"/>
      <c r="RL146" s="24"/>
      <c r="RM146" s="24"/>
      <c r="RN146" s="24"/>
      <c r="RO146" s="24"/>
      <c r="RP146" s="24"/>
      <c r="RQ146" s="24"/>
      <c r="RR146" s="24"/>
      <c r="RS146" s="24"/>
      <c r="RT146" s="24"/>
      <c r="RU146" s="24"/>
      <c r="RV146" s="24"/>
      <c r="RW146" s="24"/>
      <c r="RX146" s="24"/>
      <c r="RY146" s="24"/>
      <c r="RZ146" s="24"/>
      <c r="SA146" s="24"/>
      <c r="SB146" s="24"/>
      <c r="SC146" s="24"/>
      <c r="SD146" s="24"/>
      <c r="SE146" s="24"/>
      <c r="SF146" s="24"/>
      <c r="SG146" s="24"/>
      <c r="SH146" s="24"/>
      <c r="SI146" s="24"/>
      <c r="SJ146" s="24"/>
      <c r="SK146" s="24"/>
      <c r="SL146" s="24"/>
      <c r="SM146" s="24"/>
      <c r="SN146" s="24"/>
      <c r="SO146" s="24"/>
      <c r="SP146" s="24"/>
      <c r="SQ146" s="24"/>
      <c r="SR146" s="24"/>
      <c r="SS146" s="24"/>
      <c r="ST146" s="24"/>
      <c r="SU146" s="24"/>
      <c r="SV146" s="24"/>
      <c r="SW146" s="24"/>
      <c r="SX146" s="24"/>
      <c r="SY146" s="24"/>
      <c r="SZ146" s="24"/>
      <c r="TA146" s="24"/>
      <c r="TB146" s="24"/>
      <c r="TC146" s="24"/>
      <c r="TD146" s="24"/>
      <c r="TE146" s="24"/>
      <c r="TF146" s="24"/>
      <c r="TG146" s="24"/>
      <c r="TH146" s="24"/>
      <c r="TI146" s="24"/>
      <c r="TJ146" s="24"/>
      <c r="TK146" s="24"/>
      <c r="TL146" s="24"/>
      <c r="TM146" s="24"/>
      <c r="TN146" s="24"/>
      <c r="TO146" s="24"/>
      <c r="TP146" s="24"/>
      <c r="TQ146" s="24"/>
      <c r="TR146" s="24"/>
      <c r="TS146" s="24"/>
      <c r="TT146" s="24"/>
      <c r="TU146" s="24"/>
      <c r="TV146" s="24"/>
      <c r="TW146" s="24"/>
      <c r="TX146" s="24"/>
      <c r="TY146" s="24"/>
      <c r="TZ146" s="24"/>
      <c r="UA146" s="24"/>
      <c r="UB146" s="24"/>
      <c r="UC146" s="24"/>
      <c r="UD146" s="24"/>
      <c r="UE146" s="24"/>
      <c r="UF146" s="24"/>
      <c r="UG146" s="24"/>
      <c r="UH146" s="24"/>
      <c r="UI146" s="24"/>
      <c r="UJ146" s="24"/>
      <c r="UK146" s="24"/>
      <c r="UL146" s="24"/>
      <c r="UM146" s="24"/>
      <c r="UN146" s="24"/>
      <c r="UO146" s="24"/>
      <c r="UP146" s="24"/>
      <c r="UQ146" s="24"/>
      <c r="UR146" s="24"/>
      <c r="US146" s="24"/>
      <c r="UT146" s="24"/>
      <c r="UU146" s="24"/>
      <c r="UV146" s="24"/>
      <c r="UW146" s="24"/>
      <c r="UX146" s="24"/>
      <c r="UY146" s="24"/>
      <c r="UZ146" s="24"/>
      <c r="VA146" s="24"/>
      <c r="VB146" s="24"/>
      <c r="VC146" s="24"/>
      <c r="VD146" s="24"/>
      <c r="VE146" s="24"/>
      <c r="VF146" s="24"/>
      <c r="VG146" s="24"/>
      <c r="VH146" s="24"/>
      <c r="VI146" s="24"/>
      <c r="VJ146" s="24"/>
      <c r="VK146" s="24"/>
      <c r="VL146" s="24"/>
      <c r="VM146" s="24"/>
      <c r="VN146" s="24"/>
      <c r="VO146" s="24"/>
      <c r="VP146" s="24"/>
      <c r="VQ146" s="24"/>
      <c r="VR146" s="24"/>
      <c r="VS146" s="24"/>
      <c r="VT146" s="24"/>
      <c r="VU146" s="24"/>
      <c r="VV146" s="24"/>
      <c r="VW146" s="24"/>
      <c r="VX146" s="24"/>
      <c r="VY146" s="24"/>
      <c r="VZ146" s="24"/>
      <c r="WA146" s="24"/>
      <c r="WB146" s="24"/>
      <c r="WC146" s="24"/>
      <c r="WD146" s="24"/>
      <c r="WE146" s="24"/>
      <c r="WF146" s="24"/>
      <c r="WG146" s="24"/>
      <c r="WH146" s="24"/>
      <c r="WI146" s="24"/>
      <c r="WJ146" s="24"/>
      <c r="WK146" s="24"/>
      <c r="WL146" s="24"/>
      <c r="WM146" s="24"/>
      <c r="WN146" s="24"/>
      <c r="WO146" s="24"/>
      <c r="WP146" s="24"/>
      <c r="WQ146" s="24"/>
      <c r="WR146" s="24"/>
      <c r="WS146" s="24"/>
      <c r="WT146" s="24"/>
      <c r="WU146" s="24"/>
      <c r="WV146" s="24"/>
      <c r="WW146" s="24"/>
      <c r="WX146" s="24"/>
      <c r="WY146" s="24"/>
      <c r="WZ146" s="24"/>
      <c r="XA146" s="24"/>
      <c r="XB146" s="24"/>
      <c r="XC146" s="24"/>
      <c r="XD146" s="24"/>
      <c r="XE146" s="24"/>
      <c r="XF146" s="24"/>
      <c r="XG146" s="24"/>
      <c r="XH146" s="24"/>
      <c r="XI146" s="24"/>
      <c r="XJ146" s="24"/>
      <c r="XK146" s="24"/>
      <c r="XL146" s="24"/>
      <c r="XM146" s="24"/>
      <c r="XN146" s="24"/>
      <c r="XO146" s="24"/>
      <c r="XP146" s="24"/>
      <c r="XQ146" s="24"/>
      <c r="XR146" s="24"/>
      <c r="XS146" s="24"/>
      <c r="XT146" s="24"/>
      <c r="XU146" s="24"/>
      <c r="XV146" s="24"/>
      <c r="XW146" s="24"/>
      <c r="XX146" s="24"/>
      <c r="XY146" s="24"/>
      <c r="XZ146" s="24"/>
      <c r="YA146" s="24"/>
      <c r="YB146" s="24"/>
      <c r="YC146" s="24"/>
      <c r="YD146" s="24"/>
      <c r="YE146" s="24"/>
      <c r="YF146" s="24"/>
      <c r="YG146" s="24"/>
      <c r="YH146" s="24"/>
      <c r="YI146" s="24"/>
      <c r="YJ146" s="24"/>
      <c r="YK146" s="24"/>
      <c r="YL146" s="24"/>
      <c r="YM146" s="24"/>
      <c r="YN146" s="24"/>
      <c r="YO146" s="24"/>
      <c r="YP146" s="24"/>
      <c r="YQ146" s="24"/>
      <c r="YR146" s="24"/>
      <c r="YS146" s="24"/>
      <c r="YT146" s="24"/>
      <c r="YU146" s="24"/>
      <c r="YV146" s="24"/>
      <c r="YW146" s="24"/>
      <c r="YX146" s="24"/>
      <c r="YY146" s="24"/>
      <c r="YZ146" s="24"/>
      <c r="ZA146" s="24"/>
      <c r="ZB146" s="24"/>
      <c r="ZC146" s="24"/>
      <c r="ZD146" s="24"/>
      <c r="ZE146" s="24"/>
      <c r="ZF146" s="24"/>
      <c r="ZG146" s="24"/>
      <c r="ZH146" s="24"/>
      <c r="ZI146" s="24"/>
      <c r="ZJ146" s="24"/>
      <c r="ZK146" s="24"/>
      <c r="ZL146" s="24"/>
      <c r="ZM146" s="24"/>
      <c r="ZN146" s="24"/>
      <c r="ZO146" s="24"/>
      <c r="ZP146" s="24"/>
      <c r="ZQ146" s="24"/>
      <c r="ZR146" s="24"/>
      <c r="ZS146" s="24"/>
      <c r="ZT146" s="24"/>
      <c r="ZU146" s="24"/>
      <c r="ZV146" s="24"/>
      <c r="ZW146" s="24"/>
      <c r="ZX146" s="24"/>
      <c r="ZY146" s="24"/>
      <c r="ZZ146" s="24"/>
      <c r="AAA146" s="24"/>
      <c r="AAB146" s="24"/>
      <c r="AAC146" s="24"/>
      <c r="AAD146" s="24"/>
      <c r="AAE146" s="24"/>
      <c r="AAF146" s="24"/>
      <c r="AAG146" s="24"/>
      <c r="AAH146" s="24"/>
      <c r="AAI146" s="24"/>
      <c r="AAJ146" s="24"/>
      <c r="AAK146" s="24"/>
      <c r="AAL146" s="24"/>
      <c r="AAM146" s="24"/>
      <c r="AAN146" s="24"/>
      <c r="AAO146" s="24"/>
      <c r="AAP146" s="24"/>
      <c r="AAQ146" s="24"/>
      <c r="AAR146" s="24"/>
      <c r="AAS146" s="24"/>
      <c r="AAT146" s="24"/>
      <c r="AAU146" s="24"/>
      <c r="AAV146" s="24"/>
      <c r="AAW146" s="24"/>
      <c r="AAX146" s="24"/>
      <c r="AAY146" s="24"/>
      <c r="AAZ146" s="24"/>
      <c r="ABA146" s="24"/>
      <c r="ABB146" s="24"/>
      <c r="ABC146" s="24"/>
      <c r="ABD146" s="24"/>
      <c r="ABE146" s="24"/>
      <c r="ABF146" s="24"/>
      <c r="ABG146" s="24"/>
      <c r="ABH146" s="24"/>
      <c r="ABI146" s="24"/>
      <c r="ABJ146" s="24"/>
      <c r="ABK146" s="24"/>
      <c r="ABL146" s="24"/>
      <c r="ABM146" s="24"/>
      <c r="ABN146" s="24"/>
      <c r="ABO146" s="24"/>
      <c r="ABP146" s="24"/>
      <c r="ABQ146" s="24"/>
      <c r="ABR146" s="24"/>
      <c r="ABS146" s="24"/>
      <c r="ABT146" s="24"/>
      <c r="ABU146" s="24"/>
      <c r="ABV146" s="24"/>
      <c r="ABW146" s="24"/>
      <c r="ABX146" s="24"/>
      <c r="ABY146" s="24"/>
      <c r="ABZ146" s="24"/>
      <c r="ACA146" s="24"/>
      <c r="ACB146" s="24"/>
      <c r="ACC146" s="24"/>
      <c r="ACD146" s="24"/>
      <c r="ACE146" s="24"/>
      <c r="ACF146" s="24"/>
      <c r="ACG146" s="24"/>
      <c r="ACH146" s="24"/>
      <c r="ACI146" s="24"/>
      <c r="ACJ146" s="24"/>
      <c r="ACK146" s="24"/>
      <c r="ACL146" s="24"/>
      <c r="ACM146" s="24"/>
      <c r="ACN146" s="24"/>
      <c r="ACO146" s="24"/>
      <c r="ACP146" s="24"/>
      <c r="ACQ146" s="24"/>
      <c r="ACR146" s="24"/>
      <c r="ACS146" s="24"/>
      <c r="ACT146" s="24"/>
      <c r="ACU146" s="24"/>
      <c r="ACV146" s="24"/>
      <c r="ACW146" s="24"/>
      <c r="ACX146" s="24"/>
      <c r="ACY146" s="24"/>
      <c r="ACZ146" s="24"/>
      <c r="ADA146" s="24"/>
      <c r="ADB146" s="24"/>
      <c r="ADC146" s="24"/>
      <c r="ADD146" s="24"/>
      <c r="ADE146" s="24"/>
      <c r="ADF146" s="24"/>
      <c r="ADG146" s="24"/>
      <c r="ADH146" s="24"/>
      <c r="ADI146" s="24"/>
      <c r="ADJ146" s="24"/>
      <c r="ADK146" s="24"/>
      <c r="ADL146" s="24"/>
      <c r="ADM146" s="24"/>
      <c r="ADN146" s="24"/>
      <c r="ADO146" s="24"/>
      <c r="ADP146" s="24"/>
      <c r="ADQ146" s="24"/>
      <c r="ADR146" s="24"/>
      <c r="ADS146" s="24"/>
      <c r="ADT146" s="24"/>
      <c r="ADU146" s="24"/>
      <c r="ADV146" s="24"/>
      <c r="ADW146" s="24"/>
      <c r="ADX146" s="24"/>
      <c r="ADY146" s="24"/>
      <c r="ADZ146" s="24"/>
      <c r="AEA146" s="24"/>
      <c r="AEB146" s="24"/>
      <c r="AEC146" s="24"/>
      <c r="AED146" s="24"/>
      <c r="AEE146" s="24"/>
      <c r="AEF146" s="24"/>
      <c r="AEG146" s="24"/>
      <c r="AEH146" s="24"/>
      <c r="AEI146" s="24"/>
      <c r="AEJ146" s="24"/>
      <c r="AEK146" s="24"/>
      <c r="AEL146" s="24"/>
      <c r="AEM146" s="24"/>
      <c r="AEN146" s="24"/>
      <c r="AEO146" s="24"/>
      <c r="AEP146" s="24"/>
      <c r="AEQ146" s="24"/>
      <c r="AER146" s="24"/>
      <c r="AES146" s="24"/>
      <c r="AET146" s="24"/>
      <c r="AEU146" s="24"/>
      <c r="AEV146" s="24"/>
      <c r="AEW146" s="24"/>
      <c r="AEX146" s="24"/>
      <c r="AEY146" s="24"/>
      <c r="AEZ146" s="24"/>
      <c r="AFA146" s="24"/>
      <c r="AFB146" s="24"/>
      <c r="AFC146" s="24"/>
      <c r="AFD146" s="24"/>
      <c r="AFE146" s="24"/>
      <c r="AFF146" s="24"/>
      <c r="AFG146" s="24"/>
      <c r="AFH146" s="24"/>
      <c r="AFI146" s="24"/>
      <c r="AFJ146" s="24"/>
      <c r="AFK146" s="24"/>
      <c r="AFL146" s="24"/>
      <c r="AFM146" s="24"/>
      <c r="AFN146" s="24"/>
      <c r="AFO146" s="24"/>
      <c r="AFP146" s="24"/>
      <c r="AFQ146" s="24"/>
      <c r="AFR146" s="24"/>
      <c r="AFS146" s="24"/>
      <c r="AFT146" s="24"/>
      <c r="AFU146" s="24"/>
      <c r="AFV146" s="24"/>
      <c r="AFW146" s="24"/>
      <c r="AFX146" s="24"/>
      <c r="AFY146" s="24"/>
      <c r="AFZ146" s="24"/>
      <c r="AGA146" s="24"/>
      <c r="AGB146" s="24"/>
      <c r="AGC146" s="24"/>
      <c r="AGD146" s="24"/>
      <c r="AGE146" s="24"/>
      <c r="AGF146" s="24"/>
      <c r="AGG146" s="24"/>
      <c r="AGH146" s="24"/>
      <c r="AGI146" s="24"/>
      <c r="AGJ146" s="24"/>
      <c r="AGK146" s="24"/>
      <c r="AGL146" s="24"/>
      <c r="AGM146" s="24"/>
      <c r="AGN146" s="24"/>
      <c r="AGO146" s="24"/>
      <c r="AGP146" s="24"/>
      <c r="AGQ146" s="24"/>
      <c r="AGR146" s="24"/>
      <c r="AGS146" s="24"/>
      <c r="AGT146" s="24"/>
      <c r="AGU146" s="24"/>
      <c r="AGV146" s="24"/>
      <c r="AGW146" s="24"/>
      <c r="AGX146" s="24"/>
      <c r="AGY146" s="24"/>
      <c r="AGZ146" s="24"/>
      <c r="AHA146" s="24"/>
      <c r="AHB146" s="24"/>
      <c r="AHC146" s="24"/>
      <c r="AHD146" s="24"/>
      <c r="AHE146" s="24"/>
      <c r="AHF146" s="24"/>
      <c r="AHG146" s="24"/>
      <c r="AHH146" s="24"/>
      <c r="AHI146" s="24"/>
      <c r="AHJ146" s="24"/>
      <c r="AHK146" s="24"/>
      <c r="AHL146" s="24"/>
      <c r="AHM146" s="24"/>
      <c r="AHN146" s="24"/>
      <c r="AHO146" s="24"/>
      <c r="AHP146" s="24"/>
      <c r="AHQ146" s="24"/>
      <c r="AHR146" s="24"/>
      <c r="AHS146" s="24"/>
      <c r="AHT146" s="24"/>
      <c r="AHU146" s="24"/>
      <c r="AHV146" s="24"/>
      <c r="AHW146" s="24"/>
      <c r="AHX146" s="24"/>
      <c r="AHY146" s="24"/>
      <c r="AHZ146" s="24"/>
      <c r="AIA146" s="24"/>
      <c r="AIB146" s="24"/>
      <c r="AIC146" s="24"/>
      <c r="AID146" s="24"/>
      <c r="AIE146" s="24"/>
      <c r="AIF146" s="24"/>
      <c r="AIG146" s="24"/>
      <c r="AIH146" s="24"/>
      <c r="AII146" s="24"/>
      <c r="AIJ146" s="24"/>
      <c r="AIK146" s="24"/>
      <c r="AIL146" s="24"/>
      <c r="AIM146" s="24"/>
      <c r="AIN146" s="24"/>
      <c r="AIO146" s="24"/>
      <c r="AIP146" s="24"/>
      <c r="AIQ146" s="24"/>
      <c r="AIR146" s="24"/>
      <c r="AIS146" s="24"/>
      <c r="AIT146" s="24"/>
      <c r="AIU146" s="24"/>
      <c r="AIV146" s="24"/>
      <c r="AIW146" s="24"/>
      <c r="AIX146" s="24"/>
      <c r="AIY146" s="24"/>
      <c r="AIZ146" s="24"/>
      <c r="AJA146" s="24"/>
      <c r="AJB146" s="24"/>
      <c r="AJC146" s="24"/>
      <c r="AJD146" s="24"/>
      <c r="AJE146" s="24"/>
      <c r="AJF146" s="24"/>
      <c r="AJG146" s="24"/>
      <c r="AJH146" s="24"/>
      <c r="AJI146" s="24"/>
      <c r="AJJ146" s="24"/>
      <c r="AJK146" s="24"/>
      <c r="AJL146" s="24"/>
      <c r="AJM146" s="24"/>
      <c r="AJN146" s="24"/>
      <c r="AJO146" s="24"/>
      <c r="AJP146" s="24"/>
      <c r="AJQ146" s="24"/>
      <c r="AJR146" s="24"/>
      <c r="AJS146" s="24"/>
      <c r="AJT146" s="24"/>
      <c r="AJU146" s="24"/>
      <c r="AJV146" s="24"/>
      <c r="AJW146" s="24"/>
      <c r="AJX146" s="24"/>
      <c r="AJY146" s="24"/>
      <c r="AJZ146" s="24"/>
      <c r="AKA146" s="24"/>
      <c r="AKB146" s="24"/>
      <c r="AKC146" s="24"/>
      <c r="AKD146" s="24"/>
      <c r="AKE146" s="24"/>
      <c r="AKF146" s="24"/>
      <c r="AKG146" s="24"/>
      <c r="AKH146" s="24"/>
      <c r="AKI146" s="24"/>
      <c r="AKJ146" s="24"/>
      <c r="AKK146" s="24"/>
      <c r="AKL146" s="24"/>
      <c r="AKM146" s="24"/>
      <c r="AKN146" s="24"/>
      <c r="AKO146" s="24"/>
      <c r="AKP146" s="24"/>
      <c r="AKQ146" s="24"/>
      <c r="AKR146" s="24"/>
      <c r="AKS146" s="24"/>
      <c r="AKT146" s="24"/>
      <c r="AKU146" s="24"/>
      <c r="AKV146" s="24"/>
      <c r="AKW146" s="24"/>
      <c r="AKX146" s="24"/>
      <c r="AKY146" s="24"/>
      <c r="AKZ146" s="24"/>
      <c r="ALA146" s="24"/>
      <c r="ALB146" s="24"/>
      <c r="ALC146" s="24"/>
      <c r="ALD146" s="24"/>
      <c r="ALE146" s="24"/>
      <c r="ALF146" s="24"/>
      <c r="ALG146" s="24"/>
      <c r="ALH146" s="24"/>
      <c r="ALI146" s="24"/>
      <c r="ALJ146" s="24"/>
      <c r="ALK146" s="24"/>
      <c r="ALL146" s="24"/>
      <c r="ALM146" s="24"/>
      <c r="ALN146" s="24"/>
      <c r="ALO146" s="24"/>
      <c r="ALP146" s="24"/>
      <c r="ALQ146" s="24"/>
      <c r="ALR146" s="24"/>
      <c r="ALS146" s="24"/>
      <c r="ALT146" s="24"/>
      <c r="ALU146" s="24"/>
      <c r="ALV146" s="24"/>
      <c r="ALW146" s="24"/>
      <c r="ALX146" s="24"/>
      <c r="ALY146" s="24"/>
      <c r="ALZ146" s="24"/>
      <c r="AMA146" s="24"/>
      <c r="AMB146" s="24"/>
      <c r="AMC146" s="24"/>
    </row>
    <row r="147" spans="1:1017" s="61" customFormat="1" ht="33">
      <c r="A147" s="132" t="s">
        <v>394</v>
      </c>
      <c r="B147" s="133" t="s">
        <v>395</v>
      </c>
      <c r="C147" s="134" t="s">
        <v>396</v>
      </c>
      <c r="D147" s="133" t="s">
        <v>46</v>
      </c>
      <c r="E147" s="62" t="s">
        <v>47</v>
      </c>
      <c r="F147" s="112">
        <v>14</v>
      </c>
      <c r="G147" s="60">
        <v>254.96</v>
      </c>
      <c r="H147" s="83">
        <f t="shared" si="57"/>
        <v>0.21229999999999999</v>
      </c>
      <c r="I147" s="60">
        <f t="shared" si="58"/>
        <v>309.08999999999997</v>
      </c>
      <c r="J147" s="60">
        <f t="shared" si="59"/>
        <v>3569.44</v>
      </c>
      <c r="K147" s="60">
        <f t="shared" si="60"/>
        <v>4327.26</v>
      </c>
      <c r="L147" s="58"/>
      <c r="M147" s="24"/>
      <c r="N147" s="24"/>
      <c r="O147" s="24"/>
      <c r="P147" s="24"/>
      <c r="Q147" s="24"/>
      <c r="R147" s="24"/>
      <c r="S147" s="24"/>
      <c r="T147" s="24"/>
      <c r="U147" s="24"/>
      <c r="V147" s="24"/>
      <c r="W147" s="24"/>
      <c r="X147" s="24"/>
      <c r="Y147" s="24"/>
      <c r="Z147" s="24"/>
      <c r="AA147" s="24"/>
      <c r="AB147" s="24"/>
      <c r="AC147" s="24"/>
      <c r="AD147" s="24"/>
      <c r="AE147" s="24"/>
      <c r="AF147" s="24"/>
      <c r="AG147" s="24"/>
      <c r="AH147" s="24"/>
      <c r="AI147" s="24"/>
      <c r="AJ147" s="24"/>
      <c r="AK147" s="24"/>
      <c r="AL147" s="24"/>
      <c r="AM147" s="24"/>
      <c r="AN147" s="24"/>
      <c r="AO147" s="24"/>
      <c r="AP147" s="24"/>
      <c r="AQ147" s="24"/>
      <c r="AR147" s="24"/>
      <c r="AS147" s="24"/>
      <c r="AT147" s="24"/>
      <c r="AU147" s="24"/>
      <c r="AV147" s="24"/>
      <c r="AW147" s="24"/>
      <c r="AX147" s="24"/>
      <c r="AY147" s="24"/>
      <c r="AZ147" s="24"/>
      <c r="BA147" s="24"/>
      <c r="BB147" s="24"/>
      <c r="BC147" s="24"/>
      <c r="BD147" s="24"/>
      <c r="BE147" s="24"/>
      <c r="BF147" s="24"/>
      <c r="BG147" s="24"/>
      <c r="BH147" s="24"/>
      <c r="BI147" s="24"/>
      <c r="BJ147" s="24"/>
      <c r="BK147" s="24"/>
      <c r="BL147" s="24"/>
      <c r="BM147" s="24"/>
      <c r="BN147" s="24"/>
      <c r="BO147" s="24"/>
      <c r="BP147" s="24"/>
      <c r="BQ147" s="24"/>
      <c r="BR147" s="24"/>
      <c r="BS147" s="24"/>
      <c r="BT147" s="24"/>
      <c r="BU147" s="24"/>
      <c r="BV147" s="24"/>
      <c r="BW147" s="24"/>
      <c r="BX147" s="24"/>
      <c r="BY147" s="24"/>
      <c r="BZ147" s="24"/>
      <c r="CA147" s="24"/>
      <c r="CB147" s="24"/>
      <c r="CC147" s="24"/>
      <c r="CD147" s="24"/>
      <c r="CE147" s="24"/>
      <c r="CF147" s="24"/>
      <c r="CG147" s="24"/>
      <c r="CH147" s="24"/>
      <c r="CI147" s="24"/>
      <c r="CJ147" s="24"/>
      <c r="CK147" s="24"/>
      <c r="CL147" s="24"/>
      <c r="CM147" s="24"/>
      <c r="CN147" s="24"/>
      <c r="CO147" s="24"/>
      <c r="CP147" s="24"/>
      <c r="CQ147" s="24"/>
      <c r="CR147" s="24"/>
      <c r="CS147" s="24"/>
      <c r="CT147" s="24"/>
      <c r="CU147" s="24"/>
      <c r="CV147" s="24"/>
      <c r="CW147" s="24"/>
      <c r="CX147" s="24"/>
      <c r="CY147" s="24"/>
      <c r="CZ147" s="24"/>
      <c r="DA147" s="24"/>
      <c r="DB147" s="24"/>
      <c r="DC147" s="24"/>
      <c r="DD147" s="24"/>
      <c r="DE147" s="24"/>
      <c r="DF147" s="24"/>
      <c r="DG147" s="24"/>
      <c r="DH147" s="24"/>
      <c r="DI147" s="24"/>
      <c r="DJ147" s="24"/>
      <c r="DK147" s="24"/>
      <c r="DL147" s="24"/>
      <c r="DM147" s="24"/>
      <c r="DN147" s="24"/>
      <c r="DO147" s="24"/>
      <c r="DP147" s="24"/>
      <c r="DQ147" s="24"/>
      <c r="DR147" s="24"/>
      <c r="DS147" s="24"/>
      <c r="DT147" s="24"/>
      <c r="DU147" s="24"/>
      <c r="DV147" s="24"/>
      <c r="DW147" s="24"/>
      <c r="DX147" s="24"/>
      <c r="DY147" s="24"/>
      <c r="DZ147" s="24"/>
      <c r="EA147" s="24"/>
      <c r="EB147" s="24"/>
      <c r="EC147" s="24"/>
      <c r="ED147" s="24"/>
      <c r="EE147" s="24"/>
      <c r="EF147" s="24"/>
      <c r="EG147" s="24"/>
      <c r="EH147" s="24"/>
      <c r="EI147" s="24"/>
      <c r="EJ147" s="24"/>
      <c r="EK147" s="24"/>
      <c r="EL147" s="24"/>
      <c r="EM147" s="24"/>
      <c r="EN147" s="24"/>
      <c r="EO147" s="24"/>
      <c r="EP147" s="24"/>
      <c r="EQ147" s="24"/>
      <c r="ER147" s="24"/>
      <c r="ES147" s="24"/>
      <c r="ET147" s="24"/>
      <c r="EU147" s="24"/>
      <c r="EV147" s="24"/>
      <c r="EW147" s="24"/>
      <c r="EX147" s="24"/>
      <c r="EY147" s="24"/>
      <c r="EZ147" s="24"/>
      <c r="FA147" s="24"/>
      <c r="FB147" s="24"/>
      <c r="FC147" s="24"/>
      <c r="FD147" s="24"/>
      <c r="FE147" s="24"/>
      <c r="FF147" s="24"/>
      <c r="FG147" s="24"/>
      <c r="FH147" s="24"/>
      <c r="FI147" s="24"/>
      <c r="FJ147" s="24"/>
      <c r="FK147" s="24"/>
      <c r="FL147" s="24"/>
      <c r="FM147" s="24"/>
      <c r="FN147" s="24"/>
      <c r="FO147" s="24"/>
      <c r="FP147" s="24"/>
      <c r="FQ147" s="24"/>
      <c r="FR147" s="24"/>
      <c r="FS147" s="24"/>
      <c r="FT147" s="24"/>
      <c r="FU147" s="24"/>
      <c r="FV147" s="24"/>
      <c r="FW147" s="24"/>
      <c r="FX147" s="24"/>
      <c r="FY147" s="24"/>
      <c r="FZ147" s="24"/>
      <c r="GA147" s="24"/>
      <c r="GB147" s="24"/>
      <c r="GC147" s="24"/>
      <c r="GD147" s="24"/>
      <c r="GE147" s="24"/>
      <c r="GF147" s="24"/>
      <c r="GG147" s="24"/>
      <c r="GH147" s="24"/>
      <c r="GI147" s="24"/>
      <c r="GJ147" s="24"/>
      <c r="GK147" s="24"/>
      <c r="GL147" s="24"/>
      <c r="GM147" s="24"/>
      <c r="GN147" s="24"/>
      <c r="GO147" s="24"/>
      <c r="GP147" s="24"/>
      <c r="GQ147" s="24"/>
      <c r="GR147" s="24"/>
      <c r="GS147" s="24"/>
      <c r="GT147" s="24"/>
      <c r="GU147" s="24"/>
      <c r="GV147" s="24"/>
      <c r="GW147" s="24"/>
      <c r="GX147" s="24"/>
      <c r="GY147" s="24"/>
      <c r="GZ147" s="24"/>
      <c r="HA147" s="24"/>
      <c r="HB147" s="24"/>
      <c r="HC147" s="24"/>
      <c r="HD147" s="24"/>
      <c r="HE147" s="24"/>
      <c r="HF147" s="24"/>
      <c r="HG147" s="24"/>
      <c r="HH147" s="24"/>
      <c r="HI147" s="24"/>
      <c r="HJ147" s="24"/>
      <c r="HK147" s="24"/>
      <c r="HL147" s="24"/>
      <c r="HM147" s="24"/>
      <c r="HN147" s="24"/>
      <c r="HO147" s="24"/>
      <c r="HP147" s="24"/>
      <c r="HQ147" s="24"/>
      <c r="HR147" s="24"/>
      <c r="HS147" s="24"/>
      <c r="HT147" s="24"/>
      <c r="HU147" s="24"/>
      <c r="HV147" s="24"/>
      <c r="HW147" s="24"/>
      <c r="HX147" s="24"/>
      <c r="HY147" s="24"/>
      <c r="HZ147" s="24"/>
      <c r="IA147" s="24"/>
      <c r="IB147" s="24"/>
      <c r="IC147" s="24"/>
      <c r="ID147" s="24"/>
      <c r="IE147" s="24"/>
      <c r="IF147" s="24"/>
      <c r="IG147" s="24"/>
      <c r="IH147" s="24"/>
      <c r="II147" s="24"/>
      <c r="IJ147" s="24"/>
      <c r="IK147" s="24"/>
      <c r="IL147" s="24"/>
      <c r="IM147" s="24"/>
      <c r="IN147" s="24"/>
      <c r="IO147" s="24"/>
      <c r="IP147" s="24"/>
      <c r="IQ147" s="24"/>
      <c r="IR147" s="24"/>
      <c r="IS147" s="24"/>
      <c r="IT147" s="24"/>
      <c r="IU147" s="24"/>
      <c r="IV147" s="24"/>
      <c r="IW147" s="24"/>
      <c r="IX147" s="24"/>
      <c r="IY147" s="24"/>
      <c r="IZ147" s="24"/>
      <c r="JA147" s="24"/>
      <c r="JB147" s="24"/>
      <c r="JC147" s="24"/>
      <c r="JD147" s="24"/>
      <c r="JE147" s="24"/>
      <c r="JF147" s="24"/>
      <c r="JG147" s="24"/>
      <c r="JH147" s="24"/>
      <c r="JI147" s="24"/>
      <c r="JJ147" s="24"/>
      <c r="JK147" s="24"/>
      <c r="JL147" s="24"/>
      <c r="JM147" s="24"/>
      <c r="JN147" s="24"/>
      <c r="JO147" s="24"/>
      <c r="JP147" s="24"/>
      <c r="JQ147" s="24"/>
      <c r="JR147" s="24"/>
      <c r="JS147" s="24"/>
      <c r="JT147" s="24"/>
      <c r="JU147" s="24"/>
      <c r="JV147" s="24"/>
      <c r="JW147" s="24"/>
      <c r="JX147" s="24"/>
      <c r="JY147" s="24"/>
      <c r="JZ147" s="24"/>
      <c r="KA147" s="24"/>
      <c r="KB147" s="24"/>
      <c r="KC147" s="24"/>
      <c r="KD147" s="24"/>
      <c r="KE147" s="24"/>
      <c r="KF147" s="24"/>
      <c r="KG147" s="24"/>
      <c r="KH147" s="24"/>
      <c r="KI147" s="24"/>
      <c r="KJ147" s="24"/>
      <c r="KK147" s="24"/>
      <c r="KL147" s="24"/>
      <c r="KM147" s="24"/>
      <c r="KN147" s="24"/>
      <c r="KO147" s="24"/>
      <c r="KP147" s="24"/>
      <c r="KQ147" s="24"/>
      <c r="KR147" s="24"/>
      <c r="KS147" s="24"/>
      <c r="KT147" s="24"/>
      <c r="KU147" s="24"/>
      <c r="KV147" s="24"/>
      <c r="KW147" s="24"/>
      <c r="KX147" s="24"/>
      <c r="KY147" s="24"/>
      <c r="KZ147" s="24"/>
      <c r="LA147" s="24"/>
      <c r="LB147" s="24"/>
      <c r="LC147" s="24"/>
      <c r="LD147" s="24"/>
      <c r="LE147" s="24"/>
      <c r="LF147" s="24"/>
      <c r="LG147" s="24"/>
      <c r="LH147" s="24"/>
      <c r="LI147" s="24"/>
      <c r="LJ147" s="24"/>
      <c r="LK147" s="24"/>
      <c r="LL147" s="24"/>
      <c r="LM147" s="24"/>
      <c r="LN147" s="24"/>
      <c r="LO147" s="24"/>
      <c r="LP147" s="24"/>
      <c r="LQ147" s="24"/>
      <c r="LR147" s="24"/>
      <c r="LS147" s="24"/>
      <c r="LT147" s="24"/>
      <c r="LU147" s="24"/>
      <c r="LV147" s="24"/>
      <c r="LW147" s="24"/>
      <c r="LX147" s="24"/>
      <c r="LY147" s="24"/>
      <c r="LZ147" s="24"/>
      <c r="MA147" s="24"/>
      <c r="MB147" s="24"/>
      <c r="MC147" s="24"/>
      <c r="MD147" s="24"/>
      <c r="ME147" s="24"/>
      <c r="MF147" s="24"/>
      <c r="MG147" s="24"/>
      <c r="MH147" s="24"/>
      <c r="MI147" s="24"/>
      <c r="MJ147" s="24"/>
      <c r="MK147" s="24"/>
      <c r="ML147" s="24"/>
      <c r="MM147" s="24"/>
      <c r="MN147" s="24"/>
      <c r="MO147" s="24"/>
      <c r="MP147" s="24"/>
      <c r="MQ147" s="24"/>
      <c r="MR147" s="24"/>
      <c r="MS147" s="24"/>
      <c r="MT147" s="24"/>
      <c r="MU147" s="24"/>
      <c r="MV147" s="24"/>
      <c r="MW147" s="24"/>
      <c r="MX147" s="24"/>
      <c r="MY147" s="24"/>
      <c r="MZ147" s="24"/>
      <c r="NA147" s="24"/>
      <c r="NB147" s="24"/>
      <c r="NC147" s="24"/>
      <c r="ND147" s="24"/>
      <c r="NE147" s="24"/>
      <c r="NF147" s="24"/>
      <c r="NG147" s="24"/>
      <c r="NH147" s="24"/>
      <c r="NI147" s="24"/>
      <c r="NJ147" s="24"/>
      <c r="NK147" s="24"/>
      <c r="NL147" s="24"/>
      <c r="NM147" s="24"/>
      <c r="NN147" s="24"/>
      <c r="NO147" s="24"/>
      <c r="NP147" s="24"/>
      <c r="NQ147" s="24"/>
      <c r="NR147" s="24"/>
      <c r="NS147" s="24"/>
      <c r="NT147" s="24"/>
      <c r="NU147" s="24"/>
      <c r="NV147" s="24"/>
      <c r="NW147" s="24"/>
      <c r="NX147" s="24"/>
      <c r="NY147" s="24"/>
      <c r="NZ147" s="24"/>
      <c r="OA147" s="24"/>
      <c r="OB147" s="24"/>
      <c r="OC147" s="24"/>
      <c r="OD147" s="24"/>
      <c r="OE147" s="24"/>
      <c r="OF147" s="24"/>
      <c r="OG147" s="24"/>
      <c r="OH147" s="24"/>
      <c r="OI147" s="24"/>
      <c r="OJ147" s="24"/>
      <c r="OK147" s="24"/>
      <c r="OL147" s="24"/>
      <c r="OM147" s="24"/>
      <c r="ON147" s="24"/>
      <c r="OO147" s="24"/>
      <c r="OP147" s="24"/>
      <c r="OQ147" s="24"/>
      <c r="OR147" s="24"/>
      <c r="OS147" s="24"/>
      <c r="OT147" s="24"/>
      <c r="OU147" s="24"/>
      <c r="OV147" s="24"/>
      <c r="OW147" s="24"/>
      <c r="OX147" s="24"/>
      <c r="OY147" s="24"/>
      <c r="OZ147" s="24"/>
      <c r="PA147" s="24"/>
      <c r="PB147" s="24"/>
      <c r="PC147" s="24"/>
      <c r="PD147" s="24"/>
      <c r="PE147" s="24"/>
      <c r="PF147" s="24"/>
      <c r="PG147" s="24"/>
      <c r="PH147" s="24"/>
      <c r="PI147" s="24"/>
      <c r="PJ147" s="24"/>
      <c r="PK147" s="24"/>
      <c r="PL147" s="24"/>
      <c r="PM147" s="24"/>
      <c r="PN147" s="24"/>
      <c r="PO147" s="24"/>
      <c r="PP147" s="24"/>
      <c r="PQ147" s="24"/>
      <c r="PR147" s="24"/>
      <c r="PS147" s="24"/>
      <c r="PT147" s="24"/>
      <c r="PU147" s="24"/>
      <c r="PV147" s="24"/>
      <c r="PW147" s="24"/>
      <c r="PX147" s="24"/>
      <c r="PY147" s="24"/>
      <c r="PZ147" s="24"/>
      <c r="QA147" s="24"/>
      <c r="QB147" s="24"/>
      <c r="QC147" s="24"/>
      <c r="QD147" s="24"/>
      <c r="QE147" s="24"/>
      <c r="QF147" s="24"/>
      <c r="QG147" s="24"/>
      <c r="QH147" s="24"/>
      <c r="QI147" s="24"/>
      <c r="QJ147" s="24"/>
      <c r="QK147" s="24"/>
      <c r="QL147" s="24"/>
      <c r="QM147" s="24"/>
      <c r="QN147" s="24"/>
      <c r="QO147" s="24"/>
      <c r="QP147" s="24"/>
      <c r="QQ147" s="24"/>
      <c r="QR147" s="24"/>
      <c r="QS147" s="24"/>
      <c r="QT147" s="24"/>
      <c r="QU147" s="24"/>
      <c r="QV147" s="24"/>
      <c r="QW147" s="24"/>
      <c r="QX147" s="24"/>
      <c r="QY147" s="24"/>
      <c r="QZ147" s="24"/>
      <c r="RA147" s="24"/>
      <c r="RB147" s="24"/>
      <c r="RC147" s="24"/>
      <c r="RD147" s="24"/>
      <c r="RE147" s="24"/>
      <c r="RF147" s="24"/>
      <c r="RG147" s="24"/>
      <c r="RH147" s="24"/>
      <c r="RI147" s="24"/>
      <c r="RJ147" s="24"/>
      <c r="RK147" s="24"/>
      <c r="RL147" s="24"/>
      <c r="RM147" s="24"/>
      <c r="RN147" s="24"/>
      <c r="RO147" s="24"/>
      <c r="RP147" s="24"/>
      <c r="RQ147" s="24"/>
      <c r="RR147" s="24"/>
      <c r="RS147" s="24"/>
      <c r="RT147" s="24"/>
      <c r="RU147" s="24"/>
      <c r="RV147" s="24"/>
      <c r="RW147" s="24"/>
      <c r="RX147" s="24"/>
      <c r="RY147" s="24"/>
      <c r="RZ147" s="24"/>
      <c r="SA147" s="24"/>
      <c r="SB147" s="24"/>
      <c r="SC147" s="24"/>
      <c r="SD147" s="24"/>
      <c r="SE147" s="24"/>
      <c r="SF147" s="24"/>
      <c r="SG147" s="24"/>
      <c r="SH147" s="24"/>
      <c r="SI147" s="24"/>
      <c r="SJ147" s="24"/>
      <c r="SK147" s="24"/>
      <c r="SL147" s="24"/>
      <c r="SM147" s="24"/>
      <c r="SN147" s="24"/>
      <c r="SO147" s="24"/>
      <c r="SP147" s="24"/>
      <c r="SQ147" s="24"/>
      <c r="SR147" s="24"/>
      <c r="SS147" s="24"/>
      <c r="ST147" s="24"/>
      <c r="SU147" s="24"/>
      <c r="SV147" s="24"/>
      <c r="SW147" s="24"/>
      <c r="SX147" s="24"/>
      <c r="SY147" s="24"/>
      <c r="SZ147" s="24"/>
      <c r="TA147" s="24"/>
      <c r="TB147" s="24"/>
      <c r="TC147" s="24"/>
      <c r="TD147" s="24"/>
      <c r="TE147" s="24"/>
      <c r="TF147" s="24"/>
      <c r="TG147" s="24"/>
      <c r="TH147" s="24"/>
      <c r="TI147" s="24"/>
      <c r="TJ147" s="24"/>
      <c r="TK147" s="24"/>
      <c r="TL147" s="24"/>
      <c r="TM147" s="24"/>
      <c r="TN147" s="24"/>
      <c r="TO147" s="24"/>
      <c r="TP147" s="24"/>
      <c r="TQ147" s="24"/>
      <c r="TR147" s="24"/>
      <c r="TS147" s="24"/>
      <c r="TT147" s="24"/>
      <c r="TU147" s="24"/>
      <c r="TV147" s="24"/>
      <c r="TW147" s="24"/>
      <c r="TX147" s="24"/>
      <c r="TY147" s="24"/>
      <c r="TZ147" s="24"/>
      <c r="UA147" s="24"/>
      <c r="UB147" s="24"/>
      <c r="UC147" s="24"/>
      <c r="UD147" s="24"/>
      <c r="UE147" s="24"/>
      <c r="UF147" s="24"/>
      <c r="UG147" s="24"/>
      <c r="UH147" s="24"/>
      <c r="UI147" s="24"/>
      <c r="UJ147" s="24"/>
      <c r="UK147" s="24"/>
      <c r="UL147" s="24"/>
      <c r="UM147" s="24"/>
      <c r="UN147" s="24"/>
      <c r="UO147" s="24"/>
      <c r="UP147" s="24"/>
      <c r="UQ147" s="24"/>
      <c r="UR147" s="24"/>
      <c r="US147" s="24"/>
      <c r="UT147" s="24"/>
      <c r="UU147" s="24"/>
      <c r="UV147" s="24"/>
      <c r="UW147" s="24"/>
      <c r="UX147" s="24"/>
      <c r="UY147" s="24"/>
      <c r="UZ147" s="24"/>
      <c r="VA147" s="24"/>
      <c r="VB147" s="24"/>
      <c r="VC147" s="24"/>
      <c r="VD147" s="24"/>
      <c r="VE147" s="24"/>
      <c r="VF147" s="24"/>
      <c r="VG147" s="24"/>
      <c r="VH147" s="24"/>
      <c r="VI147" s="24"/>
      <c r="VJ147" s="24"/>
      <c r="VK147" s="24"/>
      <c r="VL147" s="24"/>
      <c r="VM147" s="24"/>
      <c r="VN147" s="24"/>
      <c r="VO147" s="24"/>
      <c r="VP147" s="24"/>
      <c r="VQ147" s="24"/>
      <c r="VR147" s="24"/>
      <c r="VS147" s="24"/>
      <c r="VT147" s="24"/>
      <c r="VU147" s="24"/>
      <c r="VV147" s="24"/>
      <c r="VW147" s="24"/>
      <c r="VX147" s="24"/>
      <c r="VY147" s="24"/>
      <c r="VZ147" s="24"/>
      <c r="WA147" s="24"/>
      <c r="WB147" s="24"/>
      <c r="WC147" s="24"/>
      <c r="WD147" s="24"/>
      <c r="WE147" s="24"/>
      <c r="WF147" s="24"/>
      <c r="WG147" s="24"/>
      <c r="WH147" s="24"/>
      <c r="WI147" s="24"/>
      <c r="WJ147" s="24"/>
      <c r="WK147" s="24"/>
      <c r="WL147" s="24"/>
      <c r="WM147" s="24"/>
      <c r="WN147" s="24"/>
      <c r="WO147" s="24"/>
      <c r="WP147" s="24"/>
      <c r="WQ147" s="24"/>
      <c r="WR147" s="24"/>
      <c r="WS147" s="24"/>
      <c r="WT147" s="24"/>
      <c r="WU147" s="24"/>
      <c r="WV147" s="24"/>
      <c r="WW147" s="24"/>
      <c r="WX147" s="24"/>
      <c r="WY147" s="24"/>
      <c r="WZ147" s="24"/>
      <c r="XA147" s="24"/>
      <c r="XB147" s="24"/>
      <c r="XC147" s="24"/>
      <c r="XD147" s="24"/>
      <c r="XE147" s="24"/>
      <c r="XF147" s="24"/>
      <c r="XG147" s="24"/>
      <c r="XH147" s="24"/>
      <c r="XI147" s="24"/>
      <c r="XJ147" s="24"/>
      <c r="XK147" s="24"/>
      <c r="XL147" s="24"/>
      <c r="XM147" s="24"/>
      <c r="XN147" s="24"/>
      <c r="XO147" s="24"/>
      <c r="XP147" s="24"/>
      <c r="XQ147" s="24"/>
      <c r="XR147" s="24"/>
      <c r="XS147" s="24"/>
      <c r="XT147" s="24"/>
      <c r="XU147" s="24"/>
      <c r="XV147" s="24"/>
      <c r="XW147" s="24"/>
      <c r="XX147" s="24"/>
      <c r="XY147" s="24"/>
      <c r="XZ147" s="24"/>
      <c r="YA147" s="24"/>
      <c r="YB147" s="24"/>
      <c r="YC147" s="24"/>
      <c r="YD147" s="24"/>
      <c r="YE147" s="24"/>
      <c r="YF147" s="24"/>
      <c r="YG147" s="24"/>
      <c r="YH147" s="24"/>
      <c r="YI147" s="24"/>
      <c r="YJ147" s="24"/>
      <c r="YK147" s="24"/>
      <c r="YL147" s="24"/>
      <c r="YM147" s="24"/>
      <c r="YN147" s="24"/>
      <c r="YO147" s="24"/>
      <c r="YP147" s="24"/>
      <c r="YQ147" s="24"/>
      <c r="YR147" s="24"/>
      <c r="YS147" s="24"/>
      <c r="YT147" s="24"/>
      <c r="YU147" s="24"/>
      <c r="YV147" s="24"/>
      <c r="YW147" s="24"/>
      <c r="YX147" s="24"/>
      <c r="YY147" s="24"/>
      <c r="YZ147" s="24"/>
      <c r="ZA147" s="24"/>
      <c r="ZB147" s="24"/>
      <c r="ZC147" s="24"/>
      <c r="ZD147" s="24"/>
      <c r="ZE147" s="24"/>
      <c r="ZF147" s="24"/>
      <c r="ZG147" s="24"/>
      <c r="ZH147" s="24"/>
      <c r="ZI147" s="24"/>
      <c r="ZJ147" s="24"/>
      <c r="ZK147" s="24"/>
      <c r="ZL147" s="24"/>
      <c r="ZM147" s="24"/>
      <c r="ZN147" s="24"/>
      <c r="ZO147" s="24"/>
      <c r="ZP147" s="24"/>
      <c r="ZQ147" s="24"/>
      <c r="ZR147" s="24"/>
      <c r="ZS147" s="24"/>
      <c r="ZT147" s="24"/>
      <c r="ZU147" s="24"/>
      <c r="ZV147" s="24"/>
      <c r="ZW147" s="24"/>
      <c r="ZX147" s="24"/>
      <c r="ZY147" s="24"/>
      <c r="ZZ147" s="24"/>
      <c r="AAA147" s="24"/>
      <c r="AAB147" s="24"/>
      <c r="AAC147" s="24"/>
      <c r="AAD147" s="24"/>
      <c r="AAE147" s="24"/>
      <c r="AAF147" s="24"/>
      <c r="AAG147" s="24"/>
      <c r="AAH147" s="24"/>
      <c r="AAI147" s="24"/>
      <c r="AAJ147" s="24"/>
      <c r="AAK147" s="24"/>
      <c r="AAL147" s="24"/>
      <c r="AAM147" s="24"/>
      <c r="AAN147" s="24"/>
      <c r="AAO147" s="24"/>
      <c r="AAP147" s="24"/>
      <c r="AAQ147" s="24"/>
      <c r="AAR147" s="24"/>
      <c r="AAS147" s="24"/>
      <c r="AAT147" s="24"/>
      <c r="AAU147" s="24"/>
      <c r="AAV147" s="24"/>
      <c r="AAW147" s="24"/>
      <c r="AAX147" s="24"/>
      <c r="AAY147" s="24"/>
      <c r="AAZ147" s="24"/>
      <c r="ABA147" s="24"/>
      <c r="ABB147" s="24"/>
      <c r="ABC147" s="24"/>
      <c r="ABD147" s="24"/>
      <c r="ABE147" s="24"/>
      <c r="ABF147" s="24"/>
      <c r="ABG147" s="24"/>
      <c r="ABH147" s="24"/>
      <c r="ABI147" s="24"/>
      <c r="ABJ147" s="24"/>
      <c r="ABK147" s="24"/>
      <c r="ABL147" s="24"/>
      <c r="ABM147" s="24"/>
      <c r="ABN147" s="24"/>
      <c r="ABO147" s="24"/>
      <c r="ABP147" s="24"/>
      <c r="ABQ147" s="24"/>
      <c r="ABR147" s="24"/>
      <c r="ABS147" s="24"/>
      <c r="ABT147" s="24"/>
      <c r="ABU147" s="24"/>
      <c r="ABV147" s="24"/>
      <c r="ABW147" s="24"/>
      <c r="ABX147" s="24"/>
      <c r="ABY147" s="24"/>
      <c r="ABZ147" s="24"/>
      <c r="ACA147" s="24"/>
      <c r="ACB147" s="24"/>
      <c r="ACC147" s="24"/>
      <c r="ACD147" s="24"/>
      <c r="ACE147" s="24"/>
      <c r="ACF147" s="24"/>
      <c r="ACG147" s="24"/>
      <c r="ACH147" s="24"/>
      <c r="ACI147" s="24"/>
      <c r="ACJ147" s="24"/>
      <c r="ACK147" s="24"/>
      <c r="ACL147" s="24"/>
      <c r="ACM147" s="24"/>
      <c r="ACN147" s="24"/>
      <c r="ACO147" s="24"/>
      <c r="ACP147" s="24"/>
      <c r="ACQ147" s="24"/>
      <c r="ACR147" s="24"/>
      <c r="ACS147" s="24"/>
      <c r="ACT147" s="24"/>
      <c r="ACU147" s="24"/>
      <c r="ACV147" s="24"/>
      <c r="ACW147" s="24"/>
      <c r="ACX147" s="24"/>
      <c r="ACY147" s="24"/>
      <c r="ACZ147" s="24"/>
      <c r="ADA147" s="24"/>
      <c r="ADB147" s="24"/>
      <c r="ADC147" s="24"/>
      <c r="ADD147" s="24"/>
      <c r="ADE147" s="24"/>
      <c r="ADF147" s="24"/>
      <c r="ADG147" s="24"/>
      <c r="ADH147" s="24"/>
      <c r="ADI147" s="24"/>
      <c r="ADJ147" s="24"/>
      <c r="ADK147" s="24"/>
      <c r="ADL147" s="24"/>
      <c r="ADM147" s="24"/>
      <c r="ADN147" s="24"/>
      <c r="ADO147" s="24"/>
      <c r="ADP147" s="24"/>
      <c r="ADQ147" s="24"/>
      <c r="ADR147" s="24"/>
      <c r="ADS147" s="24"/>
      <c r="ADT147" s="24"/>
      <c r="ADU147" s="24"/>
      <c r="ADV147" s="24"/>
      <c r="ADW147" s="24"/>
      <c r="ADX147" s="24"/>
      <c r="ADY147" s="24"/>
      <c r="ADZ147" s="24"/>
      <c r="AEA147" s="24"/>
      <c r="AEB147" s="24"/>
      <c r="AEC147" s="24"/>
      <c r="AED147" s="24"/>
      <c r="AEE147" s="24"/>
      <c r="AEF147" s="24"/>
      <c r="AEG147" s="24"/>
      <c r="AEH147" s="24"/>
      <c r="AEI147" s="24"/>
      <c r="AEJ147" s="24"/>
      <c r="AEK147" s="24"/>
      <c r="AEL147" s="24"/>
      <c r="AEM147" s="24"/>
      <c r="AEN147" s="24"/>
      <c r="AEO147" s="24"/>
      <c r="AEP147" s="24"/>
      <c r="AEQ147" s="24"/>
      <c r="AER147" s="24"/>
      <c r="AES147" s="24"/>
      <c r="AET147" s="24"/>
      <c r="AEU147" s="24"/>
      <c r="AEV147" s="24"/>
      <c r="AEW147" s="24"/>
      <c r="AEX147" s="24"/>
      <c r="AEY147" s="24"/>
      <c r="AEZ147" s="24"/>
      <c r="AFA147" s="24"/>
      <c r="AFB147" s="24"/>
      <c r="AFC147" s="24"/>
      <c r="AFD147" s="24"/>
      <c r="AFE147" s="24"/>
      <c r="AFF147" s="24"/>
      <c r="AFG147" s="24"/>
      <c r="AFH147" s="24"/>
      <c r="AFI147" s="24"/>
      <c r="AFJ147" s="24"/>
      <c r="AFK147" s="24"/>
      <c r="AFL147" s="24"/>
      <c r="AFM147" s="24"/>
      <c r="AFN147" s="24"/>
      <c r="AFO147" s="24"/>
      <c r="AFP147" s="24"/>
      <c r="AFQ147" s="24"/>
      <c r="AFR147" s="24"/>
      <c r="AFS147" s="24"/>
      <c r="AFT147" s="24"/>
      <c r="AFU147" s="24"/>
      <c r="AFV147" s="24"/>
      <c r="AFW147" s="24"/>
      <c r="AFX147" s="24"/>
      <c r="AFY147" s="24"/>
      <c r="AFZ147" s="24"/>
      <c r="AGA147" s="24"/>
      <c r="AGB147" s="24"/>
      <c r="AGC147" s="24"/>
      <c r="AGD147" s="24"/>
      <c r="AGE147" s="24"/>
      <c r="AGF147" s="24"/>
      <c r="AGG147" s="24"/>
      <c r="AGH147" s="24"/>
      <c r="AGI147" s="24"/>
      <c r="AGJ147" s="24"/>
      <c r="AGK147" s="24"/>
      <c r="AGL147" s="24"/>
      <c r="AGM147" s="24"/>
      <c r="AGN147" s="24"/>
      <c r="AGO147" s="24"/>
      <c r="AGP147" s="24"/>
      <c r="AGQ147" s="24"/>
      <c r="AGR147" s="24"/>
      <c r="AGS147" s="24"/>
      <c r="AGT147" s="24"/>
      <c r="AGU147" s="24"/>
      <c r="AGV147" s="24"/>
      <c r="AGW147" s="24"/>
      <c r="AGX147" s="24"/>
      <c r="AGY147" s="24"/>
      <c r="AGZ147" s="24"/>
      <c r="AHA147" s="24"/>
      <c r="AHB147" s="24"/>
      <c r="AHC147" s="24"/>
      <c r="AHD147" s="24"/>
      <c r="AHE147" s="24"/>
      <c r="AHF147" s="24"/>
      <c r="AHG147" s="24"/>
      <c r="AHH147" s="24"/>
      <c r="AHI147" s="24"/>
      <c r="AHJ147" s="24"/>
      <c r="AHK147" s="24"/>
      <c r="AHL147" s="24"/>
      <c r="AHM147" s="24"/>
      <c r="AHN147" s="24"/>
      <c r="AHO147" s="24"/>
      <c r="AHP147" s="24"/>
      <c r="AHQ147" s="24"/>
      <c r="AHR147" s="24"/>
      <c r="AHS147" s="24"/>
      <c r="AHT147" s="24"/>
      <c r="AHU147" s="24"/>
      <c r="AHV147" s="24"/>
      <c r="AHW147" s="24"/>
      <c r="AHX147" s="24"/>
      <c r="AHY147" s="24"/>
      <c r="AHZ147" s="24"/>
      <c r="AIA147" s="24"/>
      <c r="AIB147" s="24"/>
      <c r="AIC147" s="24"/>
      <c r="AID147" s="24"/>
      <c r="AIE147" s="24"/>
      <c r="AIF147" s="24"/>
      <c r="AIG147" s="24"/>
      <c r="AIH147" s="24"/>
      <c r="AII147" s="24"/>
      <c r="AIJ147" s="24"/>
      <c r="AIK147" s="24"/>
      <c r="AIL147" s="24"/>
      <c r="AIM147" s="24"/>
      <c r="AIN147" s="24"/>
      <c r="AIO147" s="24"/>
      <c r="AIP147" s="24"/>
      <c r="AIQ147" s="24"/>
      <c r="AIR147" s="24"/>
      <c r="AIS147" s="24"/>
      <c r="AIT147" s="24"/>
      <c r="AIU147" s="24"/>
      <c r="AIV147" s="24"/>
      <c r="AIW147" s="24"/>
      <c r="AIX147" s="24"/>
      <c r="AIY147" s="24"/>
      <c r="AIZ147" s="24"/>
      <c r="AJA147" s="24"/>
      <c r="AJB147" s="24"/>
      <c r="AJC147" s="24"/>
      <c r="AJD147" s="24"/>
      <c r="AJE147" s="24"/>
      <c r="AJF147" s="24"/>
      <c r="AJG147" s="24"/>
      <c r="AJH147" s="24"/>
      <c r="AJI147" s="24"/>
      <c r="AJJ147" s="24"/>
      <c r="AJK147" s="24"/>
      <c r="AJL147" s="24"/>
      <c r="AJM147" s="24"/>
      <c r="AJN147" s="24"/>
      <c r="AJO147" s="24"/>
      <c r="AJP147" s="24"/>
      <c r="AJQ147" s="24"/>
      <c r="AJR147" s="24"/>
      <c r="AJS147" s="24"/>
      <c r="AJT147" s="24"/>
      <c r="AJU147" s="24"/>
      <c r="AJV147" s="24"/>
      <c r="AJW147" s="24"/>
      <c r="AJX147" s="24"/>
      <c r="AJY147" s="24"/>
      <c r="AJZ147" s="24"/>
      <c r="AKA147" s="24"/>
      <c r="AKB147" s="24"/>
      <c r="AKC147" s="24"/>
      <c r="AKD147" s="24"/>
      <c r="AKE147" s="24"/>
      <c r="AKF147" s="24"/>
      <c r="AKG147" s="24"/>
      <c r="AKH147" s="24"/>
      <c r="AKI147" s="24"/>
      <c r="AKJ147" s="24"/>
      <c r="AKK147" s="24"/>
      <c r="AKL147" s="24"/>
      <c r="AKM147" s="24"/>
      <c r="AKN147" s="24"/>
      <c r="AKO147" s="24"/>
      <c r="AKP147" s="24"/>
      <c r="AKQ147" s="24"/>
      <c r="AKR147" s="24"/>
      <c r="AKS147" s="24"/>
      <c r="AKT147" s="24"/>
      <c r="AKU147" s="24"/>
      <c r="AKV147" s="24"/>
      <c r="AKW147" s="24"/>
      <c r="AKX147" s="24"/>
      <c r="AKY147" s="24"/>
      <c r="AKZ147" s="24"/>
      <c r="ALA147" s="24"/>
      <c r="ALB147" s="24"/>
      <c r="ALC147" s="24"/>
      <c r="ALD147" s="24"/>
      <c r="ALE147" s="24"/>
      <c r="ALF147" s="24"/>
      <c r="ALG147" s="24"/>
      <c r="ALH147" s="24"/>
      <c r="ALI147" s="24"/>
      <c r="ALJ147" s="24"/>
      <c r="ALK147" s="24"/>
      <c r="ALL147" s="24"/>
      <c r="ALM147" s="24"/>
      <c r="ALN147" s="24"/>
      <c r="ALO147" s="24"/>
      <c r="ALP147" s="24"/>
      <c r="ALQ147" s="24"/>
      <c r="ALR147" s="24"/>
      <c r="ALS147" s="24"/>
      <c r="ALT147" s="24"/>
      <c r="ALU147" s="24"/>
      <c r="ALV147" s="24"/>
      <c r="ALW147" s="24"/>
      <c r="ALX147" s="24"/>
      <c r="ALY147" s="24"/>
      <c r="ALZ147" s="24"/>
      <c r="AMA147" s="24"/>
      <c r="AMB147" s="24"/>
      <c r="AMC147" s="24"/>
    </row>
    <row r="148" spans="1:1017" s="61" customFormat="1" ht="33">
      <c r="A148" s="132" t="s">
        <v>397</v>
      </c>
      <c r="B148" s="133" t="s">
        <v>398</v>
      </c>
      <c r="C148" s="134" t="s">
        <v>399</v>
      </c>
      <c r="D148" s="133" t="s">
        <v>46</v>
      </c>
      <c r="E148" s="62" t="s">
        <v>47</v>
      </c>
      <c r="F148" s="112">
        <v>19</v>
      </c>
      <c r="G148" s="60">
        <v>36.409999999999997</v>
      </c>
      <c r="H148" s="83">
        <f t="shared" si="57"/>
        <v>0.21229999999999999</v>
      </c>
      <c r="I148" s="60">
        <f>ROUND(((H148+1)*G148),2)</f>
        <v>44.14</v>
      </c>
      <c r="J148" s="60">
        <f>TRUNC((G148*F148),2)</f>
        <v>691.79</v>
      </c>
      <c r="K148" s="60">
        <f t="shared" si="60"/>
        <v>838.66</v>
      </c>
      <c r="L148" s="58"/>
      <c r="M148" s="24"/>
      <c r="N148" s="24"/>
      <c r="O148" s="24"/>
      <c r="P148" s="24"/>
      <c r="Q148" s="24"/>
      <c r="R148" s="24"/>
      <c r="S148" s="24"/>
      <c r="T148" s="24"/>
      <c r="U148" s="24"/>
      <c r="V148" s="24"/>
      <c r="W148" s="24"/>
      <c r="X148" s="24"/>
      <c r="Y148" s="24"/>
      <c r="Z148" s="24"/>
      <c r="AA148" s="24"/>
      <c r="AB148" s="24"/>
      <c r="AC148" s="24"/>
      <c r="AD148" s="24"/>
      <c r="AE148" s="24"/>
      <c r="AF148" s="24"/>
      <c r="AG148" s="24"/>
      <c r="AH148" s="24"/>
      <c r="AI148" s="24"/>
      <c r="AJ148" s="24"/>
      <c r="AK148" s="24"/>
      <c r="AL148" s="24"/>
      <c r="AM148" s="24"/>
      <c r="AN148" s="24"/>
      <c r="AO148" s="24"/>
      <c r="AP148" s="24"/>
      <c r="AQ148" s="24"/>
      <c r="AR148" s="24"/>
      <c r="AS148" s="24"/>
      <c r="AT148" s="24"/>
      <c r="AU148" s="24"/>
      <c r="AV148" s="24"/>
      <c r="AW148" s="24"/>
      <c r="AX148" s="24"/>
      <c r="AY148" s="24"/>
      <c r="AZ148" s="24"/>
      <c r="BA148" s="24"/>
      <c r="BB148" s="24"/>
      <c r="BC148" s="24"/>
      <c r="BD148" s="24"/>
      <c r="BE148" s="24"/>
      <c r="BF148" s="24"/>
      <c r="BG148" s="24"/>
      <c r="BH148" s="24"/>
      <c r="BI148" s="24"/>
      <c r="BJ148" s="24"/>
      <c r="BK148" s="24"/>
      <c r="BL148" s="24"/>
      <c r="BM148" s="24"/>
      <c r="BN148" s="24"/>
      <c r="BO148" s="24"/>
      <c r="BP148" s="24"/>
      <c r="BQ148" s="24"/>
      <c r="BR148" s="24"/>
      <c r="BS148" s="24"/>
      <c r="BT148" s="24"/>
      <c r="BU148" s="24"/>
      <c r="BV148" s="24"/>
      <c r="BW148" s="24"/>
      <c r="BX148" s="24"/>
      <c r="BY148" s="24"/>
      <c r="BZ148" s="24"/>
      <c r="CA148" s="24"/>
      <c r="CB148" s="24"/>
      <c r="CC148" s="24"/>
      <c r="CD148" s="24"/>
      <c r="CE148" s="24"/>
      <c r="CF148" s="24"/>
      <c r="CG148" s="24"/>
      <c r="CH148" s="24"/>
      <c r="CI148" s="24"/>
      <c r="CJ148" s="24"/>
      <c r="CK148" s="24"/>
      <c r="CL148" s="24"/>
      <c r="CM148" s="24"/>
      <c r="CN148" s="24"/>
      <c r="CO148" s="24"/>
      <c r="CP148" s="24"/>
      <c r="CQ148" s="24"/>
      <c r="CR148" s="24"/>
      <c r="CS148" s="24"/>
      <c r="CT148" s="24"/>
      <c r="CU148" s="24"/>
      <c r="CV148" s="24"/>
      <c r="CW148" s="24"/>
      <c r="CX148" s="24"/>
      <c r="CY148" s="24"/>
      <c r="CZ148" s="24"/>
      <c r="DA148" s="24"/>
      <c r="DB148" s="24"/>
      <c r="DC148" s="24"/>
      <c r="DD148" s="24"/>
      <c r="DE148" s="24"/>
      <c r="DF148" s="24"/>
      <c r="DG148" s="24"/>
      <c r="DH148" s="24"/>
      <c r="DI148" s="24"/>
      <c r="DJ148" s="24"/>
      <c r="DK148" s="24"/>
      <c r="DL148" s="24"/>
      <c r="DM148" s="24"/>
      <c r="DN148" s="24"/>
      <c r="DO148" s="24"/>
      <c r="DP148" s="24"/>
      <c r="DQ148" s="24"/>
      <c r="DR148" s="24"/>
      <c r="DS148" s="24"/>
      <c r="DT148" s="24"/>
      <c r="DU148" s="24"/>
      <c r="DV148" s="24"/>
      <c r="DW148" s="24"/>
      <c r="DX148" s="24"/>
      <c r="DY148" s="24"/>
      <c r="DZ148" s="24"/>
      <c r="EA148" s="24"/>
      <c r="EB148" s="24"/>
      <c r="EC148" s="24"/>
      <c r="ED148" s="24"/>
      <c r="EE148" s="24"/>
      <c r="EF148" s="24"/>
      <c r="EG148" s="24"/>
      <c r="EH148" s="24"/>
      <c r="EI148" s="24"/>
      <c r="EJ148" s="24"/>
      <c r="EK148" s="24"/>
      <c r="EL148" s="24"/>
      <c r="EM148" s="24"/>
      <c r="EN148" s="24"/>
      <c r="EO148" s="24"/>
      <c r="EP148" s="24"/>
      <c r="EQ148" s="24"/>
      <c r="ER148" s="24"/>
      <c r="ES148" s="24"/>
      <c r="ET148" s="24"/>
      <c r="EU148" s="24"/>
      <c r="EV148" s="24"/>
      <c r="EW148" s="24"/>
      <c r="EX148" s="24"/>
      <c r="EY148" s="24"/>
      <c r="EZ148" s="24"/>
      <c r="FA148" s="24"/>
      <c r="FB148" s="24"/>
      <c r="FC148" s="24"/>
      <c r="FD148" s="24"/>
      <c r="FE148" s="24"/>
      <c r="FF148" s="24"/>
      <c r="FG148" s="24"/>
      <c r="FH148" s="24"/>
      <c r="FI148" s="24"/>
      <c r="FJ148" s="24"/>
      <c r="FK148" s="24"/>
      <c r="FL148" s="24"/>
      <c r="FM148" s="24"/>
      <c r="FN148" s="24"/>
      <c r="FO148" s="24"/>
      <c r="FP148" s="24"/>
      <c r="FQ148" s="24"/>
      <c r="FR148" s="24"/>
      <c r="FS148" s="24"/>
      <c r="FT148" s="24"/>
      <c r="FU148" s="24"/>
      <c r="FV148" s="24"/>
      <c r="FW148" s="24"/>
      <c r="FX148" s="24"/>
      <c r="FY148" s="24"/>
      <c r="FZ148" s="24"/>
      <c r="GA148" s="24"/>
      <c r="GB148" s="24"/>
      <c r="GC148" s="24"/>
      <c r="GD148" s="24"/>
      <c r="GE148" s="24"/>
      <c r="GF148" s="24"/>
      <c r="GG148" s="24"/>
      <c r="GH148" s="24"/>
      <c r="GI148" s="24"/>
      <c r="GJ148" s="24"/>
      <c r="GK148" s="24"/>
      <c r="GL148" s="24"/>
      <c r="GM148" s="24"/>
      <c r="GN148" s="24"/>
      <c r="GO148" s="24"/>
      <c r="GP148" s="24"/>
      <c r="GQ148" s="24"/>
      <c r="GR148" s="24"/>
      <c r="GS148" s="24"/>
      <c r="GT148" s="24"/>
      <c r="GU148" s="24"/>
      <c r="GV148" s="24"/>
      <c r="GW148" s="24"/>
      <c r="GX148" s="24"/>
      <c r="GY148" s="24"/>
      <c r="GZ148" s="24"/>
      <c r="HA148" s="24"/>
      <c r="HB148" s="24"/>
      <c r="HC148" s="24"/>
      <c r="HD148" s="24"/>
      <c r="HE148" s="24"/>
      <c r="HF148" s="24"/>
      <c r="HG148" s="24"/>
      <c r="HH148" s="24"/>
      <c r="HI148" s="24"/>
      <c r="HJ148" s="24"/>
      <c r="HK148" s="24"/>
      <c r="HL148" s="24"/>
      <c r="HM148" s="24"/>
      <c r="HN148" s="24"/>
      <c r="HO148" s="24"/>
      <c r="HP148" s="24"/>
      <c r="HQ148" s="24"/>
      <c r="HR148" s="24"/>
      <c r="HS148" s="24"/>
      <c r="HT148" s="24"/>
      <c r="HU148" s="24"/>
      <c r="HV148" s="24"/>
      <c r="HW148" s="24"/>
      <c r="HX148" s="24"/>
      <c r="HY148" s="24"/>
      <c r="HZ148" s="24"/>
      <c r="IA148" s="24"/>
      <c r="IB148" s="24"/>
      <c r="IC148" s="24"/>
      <c r="ID148" s="24"/>
      <c r="IE148" s="24"/>
      <c r="IF148" s="24"/>
      <c r="IG148" s="24"/>
      <c r="IH148" s="24"/>
      <c r="II148" s="24"/>
      <c r="IJ148" s="24"/>
      <c r="IK148" s="24"/>
      <c r="IL148" s="24"/>
      <c r="IM148" s="24"/>
      <c r="IN148" s="24"/>
      <c r="IO148" s="24"/>
      <c r="IP148" s="24"/>
      <c r="IQ148" s="24"/>
      <c r="IR148" s="24"/>
      <c r="IS148" s="24"/>
      <c r="IT148" s="24"/>
      <c r="IU148" s="24"/>
      <c r="IV148" s="24"/>
      <c r="IW148" s="24"/>
      <c r="IX148" s="24"/>
      <c r="IY148" s="24"/>
      <c r="IZ148" s="24"/>
      <c r="JA148" s="24"/>
      <c r="JB148" s="24"/>
      <c r="JC148" s="24"/>
      <c r="JD148" s="24"/>
      <c r="JE148" s="24"/>
      <c r="JF148" s="24"/>
      <c r="JG148" s="24"/>
      <c r="JH148" s="24"/>
      <c r="JI148" s="24"/>
      <c r="JJ148" s="24"/>
      <c r="JK148" s="24"/>
      <c r="JL148" s="24"/>
      <c r="JM148" s="24"/>
      <c r="JN148" s="24"/>
      <c r="JO148" s="24"/>
      <c r="JP148" s="24"/>
      <c r="JQ148" s="24"/>
      <c r="JR148" s="24"/>
      <c r="JS148" s="24"/>
      <c r="JT148" s="24"/>
      <c r="JU148" s="24"/>
      <c r="JV148" s="24"/>
      <c r="JW148" s="24"/>
      <c r="JX148" s="24"/>
      <c r="JY148" s="24"/>
      <c r="JZ148" s="24"/>
      <c r="KA148" s="24"/>
      <c r="KB148" s="24"/>
      <c r="KC148" s="24"/>
      <c r="KD148" s="24"/>
      <c r="KE148" s="24"/>
      <c r="KF148" s="24"/>
      <c r="KG148" s="24"/>
      <c r="KH148" s="24"/>
      <c r="KI148" s="24"/>
      <c r="KJ148" s="24"/>
      <c r="KK148" s="24"/>
      <c r="KL148" s="24"/>
      <c r="KM148" s="24"/>
      <c r="KN148" s="24"/>
      <c r="KO148" s="24"/>
      <c r="KP148" s="24"/>
      <c r="KQ148" s="24"/>
      <c r="KR148" s="24"/>
      <c r="KS148" s="24"/>
      <c r="KT148" s="24"/>
      <c r="KU148" s="24"/>
      <c r="KV148" s="24"/>
      <c r="KW148" s="24"/>
      <c r="KX148" s="24"/>
      <c r="KY148" s="24"/>
      <c r="KZ148" s="24"/>
      <c r="LA148" s="24"/>
      <c r="LB148" s="24"/>
      <c r="LC148" s="24"/>
      <c r="LD148" s="24"/>
      <c r="LE148" s="24"/>
      <c r="LF148" s="24"/>
      <c r="LG148" s="24"/>
      <c r="LH148" s="24"/>
      <c r="LI148" s="24"/>
      <c r="LJ148" s="24"/>
      <c r="LK148" s="24"/>
      <c r="LL148" s="24"/>
      <c r="LM148" s="24"/>
      <c r="LN148" s="24"/>
      <c r="LO148" s="24"/>
      <c r="LP148" s="24"/>
      <c r="LQ148" s="24"/>
      <c r="LR148" s="24"/>
      <c r="LS148" s="24"/>
      <c r="LT148" s="24"/>
      <c r="LU148" s="24"/>
      <c r="LV148" s="24"/>
      <c r="LW148" s="24"/>
      <c r="LX148" s="24"/>
      <c r="LY148" s="24"/>
      <c r="LZ148" s="24"/>
      <c r="MA148" s="24"/>
      <c r="MB148" s="24"/>
      <c r="MC148" s="24"/>
      <c r="MD148" s="24"/>
      <c r="ME148" s="24"/>
      <c r="MF148" s="24"/>
      <c r="MG148" s="24"/>
      <c r="MH148" s="24"/>
      <c r="MI148" s="24"/>
      <c r="MJ148" s="24"/>
      <c r="MK148" s="24"/>
      <c r="ML148" s="24"/>
      <c r="MM148" s="24"/>
      <c r="MN148" s="24"/>
      <c r="MO148" s="24"/>
      <c r="MP148" s="24"/>
      <c r="MQ148" s="24"/>
      <c r="MR148" s="24"/>
      <c r="MS148" s="24"/>
      <c r="MT148" s="24"/>
      <c r="MU148" s="24"/>
      <c r="MV148" s="24"/>
      <c r="MW148" s="24"/>
      <c r="MX148" s="24"/>
      <c r="MY148" s="24"/>
      <c r="MZ148" s="24"/>
      <c r="NA148" s="24"/>
      <c r="NB148" s="24"/>
      <c r="NC148" s="24"/>
      <c r="ND148" s="24"/>
      <c r="NE148" s="24"/>
      <c r="NF148" s="24"/>
      <c r="NG148" s="24"/>
      <c r="NH148" s="24"/>
      <c r="NI148" s="24"/>
      <c r="NJ148" s="24"/>
      <c r="NK148" s="24"/>
      <c r="NL148" s="24"/>
      <c r="NM148" s="24"/>
      <c r="NN148" s="24"/>
      <c r="NO148" s="24"/>
      <c r="NP148" s="24"/>
      <c r="NQ148" s="24"/>
      <c r="NR148" s="24"/>
      <c r="NS148" s="24"/>
      <c r="NT148" s="24"/>
      <c r="NU148" s="24"/>
      <c r="NV148" s="24"/>
      <c r="NW148" s="24"/>
      <c r="NX148" s="24"/>
      <c r="NY148" s="24"/>
      <c r="NZ148" s="24"/>
      <c r="OA148" s="24"/>
      <c r="OB148" s="24"/>
      <c r="OC148" s="24"/>
      <c r="OD148" s="24"/>
      <c r="OE148" s="24"/>
      <c r="OF148" s="24"/>
      <c r="OG148" s="24"/>
      <c r="OH148" s="24"/>
      <c r="OI148" s="24"/>
      <c r="OJ148" s="24"/>
      <c r="OK148" s="24"/>
      <c r="OL148" s="24"/>
      <c r="OM148" s="24"/>
      <c r="ON148" s="24"/>
      <c r="OO148" s="24"/>
      <c r="OP148" s="24"/>
      <c r="OQ148" s="24"/>
      <c r="OR148" s="24"/>
      <c r="OS148" s="24"/>
      <c r="OT148" s="24"/>
      <c r="OU148" s="24"/>
      <c r="OV148" s="24"/>
      <c r="OW148" s="24"/>
      <c r="OX148" s="24"/>
      <c r="OY148" s="24"/>
      <c r="OZ148" s="24"/>
      <c r="PA148" s="24"/>
      <c r="PB148" s="24"/>
      <c r="PC148" s="24"/>
      <c r="PD148" s="24"/>
      <c r="PE148" s="24"/>
      <c r="PF148" s="24"/>
      <c r="PG148" s="24"/>
      <c r="PH148" s="24"/>
      <c r="PI148" s="24"/>
      <c r="PJ148" s="24"/>
      <c r="PK148" s="24"/>
      <c r="PL148" s="24"/>
      <c r="PM148" s="24"/>
      <c r="PN148" s="24"/>
      <c r="PO148" s="24"/>
      <c r="PP148" s="24"/>
      <c r="PQ148" s="24"/>
      <c r="PR148" s="24"/>
      <c r="PS148" s="24"/>
      <c r="PT148" s="24"/>
      <c r="PU148" s="24"/>
      <c r="PV148" s="24"/>
      <c r="PW148" s="24"/>
      <c r="PX148" s="24"/>
      <c r="PY148" s="24"/>
      <c r="PZ148" s="24"/>
      <c r="QA148" s="24"/>
      <c r="QB148" s="24"/>
      <c r="QC148" s="24"/>
      <c r="QD148" s="24"/>
      <c r="QE148" s="24"/>
      <c r="QF148" s="24"/>
      <c r="QG148" s="24"/>
      <c r="QH148" s="24"/>
      <c r="QI148" s="24"/>
      <c r="QJ148" s="24"/>
      <c r="QK148" s="24"/>
      <c r="QL148" s="24"/>
      <c r="QM148" s="24"/>
      <c r="QN148" s="24"/>
      <c r="QO148" s="24"/>
      <c r="QP148" s="24"/>
      <c r="QQ148" s="24"/>
      <c r="QR148" s="24"/>
      <c r="QS148" s="24"/>
      <c r="QT148" s="24"/>
      <c r="QU148" s="24"/>
      <c r="QV148" s="24"/>
      <c r="QW148" s="24"/>
      <c r="QX148" s="24"/>
      <c r="QY148" s="24"/>
      <c r="QZ148" s="24"/>
      <c r="RA148" s="24"/>
      <c r="RB148" s="24"/>
      <c r="RC148" s="24"/>
      <c r="RD148" s="24"/>
      <c r="RE148" s="24"/>
      <c r="RF148" s="24"/>
      <c r="RG148" s="24"/>
      <c r="RH148" s="24"/>
      <c r="RI148" s="24"/>
      <c r="RJ148" s="24"/>
      <c r="RK148" s="24"/>
      <c r="RL148" s="24"/>
      <c r="RM148" s="24"/>
      <c r="RN148" s="24"/>
      <c r="RO148" s="24"/>
      <c r="RP148" s="24"/>
      <c r="RQ148" s="24"/>
      <c r="RR148" s="24"/>
      <c r="RS148" s="24"/>
      <c r="RT148" s="24"/>
      <c r="RU148" s="24"/>
      <c r="RV148" s="24"/>
      <c r="RW148" s="24"/>
      <c r="RX148" s="24"/>
      <c r="RY148" s="24"/>
      <c r="RZ148" s="24"/>
      <c r="SA148" s="24"/>
      <c r="SB148" s="24"/>
      <c r="SC148" s="24"/>
      <c r="SD148" s="24"/>
      <c r="SE148" s="24"/>
      <c r="SF148" s="24"/>
      <c r="SG148" s="24"/>
      <c r="SH148" s="24"/>
      <c r="SI148" s="24"/>
      <c r="SJ148" s="24"/>
      <c r="SK148" s="24"/>
      <c r="SL148" s="24"/>
      <c r="SM148" s="24"/>
      <c r="SN148" s="24"/>
      <c r="SO148" s="24"/>
      <c r="SP148" s="24"/>
      <c r="SQ148" s="24"/>
      <c r="SR148" s="24"/>
      <c r="SS148" s="24"/>
      <c r="ST148" s="24"/>
      <c r="SU148" s="24"/>
      <c r="SV148" s="24"/>
      <c r="SW148" s="24"/>
      <c r="SX148" s="24"/>
      <c r="SY148" s="24"/>
      <c r="SZ148" s="24"/>
      <c r="TA148" s="24"/>
      <c r="TB148" s="24"/>
      <c r="TC148" s="24"/>
      <c r="TD148" s="24"/>
      <c r="TE148" s="24"/>
      <c r="TF148" s="24"/>
      <c r="TG148" s="24"/>
      <c r="TH148" s="24"/>
      <c r="TI148" s="24"/>
      <c r="TJ148" s="24"/>
      <c r="TK148" s="24"/>
      <c r="TL148" s="24"/>
      <c r="TM148" s="24"/>
      <c r="TN148" s="24"/>
      <c r="TO148" s="24"/>
      <c r="TP148" s="24"/>
      <c r="TQ148" s="24"/>
      <c r="TR148" s="24"/>
      <c r="TS148" s="24"/>
      <c r="TT148" s="24"/>
      <c r="TU148" s="24"/>
      <c r="TV148" s="24"/>
      <c r="TW148" s="24"/>
      <c r="TX148" s="24"/>
      <c r="TY148" s="24"/>
      <c r="TZ148" s="24"/>
      <c r="UA148" s="24"/>
      <c r="UB148" s="24"/>
      <c r="UC148" s="24"/>
      <c r="UD148" s="24"/>
      <c r="UE148" s="24"/>
      <c r="UF148" s="24"/>
      <c r="UG148" s="24"/>
      <c r="UH148" s="24"/>
      <c r="UI148" s="24"/>
      <c r="UJ148" s="24"/>
      <c r="UK148" s="24"/>
      <c r="UL148" s="24"/>
      <c r="UM148" s="24"/>
      <c r="UN148" s="24"/>
      <c r="UO148" s="24"/>
      <c r="UP148" s="24"/>
      <c r="UQ148" s="24"/>
      <c r="UR148" s="24"/>
      <c r="US148" s="24"/>
      <c r="UT148" s="24"/>
      <c r="UU148" s="24"/>
      <c r="UV148" s="24"/>
      <c r="UW148" s="24"/>
      <c r="UX148" s="24"/>
      <c r="UY148" s="24"/>
      <c r="UZ148" s="24"/>
      <c r="VA148" s="24"/>
      <c r="VB148" s="24"/>
      <c r="VC148" s="24"/>
      <c r="VD148" s="24"/>
      <c r="VE148" s="24"/>
      <c r="VF148" s="24"/>
      <c r="VG148" s="24"/>
      <c r="VH148" s="24"/>
      <c r="VI148" s="24"/>
      <c r="VJ148" s="24"/>
      <c r="VK148" s="24"/>
      <c r="VL148" s="24"/>
      <c r="VM148" s="24"/>
      <c r="VN148" s="24"/>
      <c r="VO148" s="24"/>
      <c r="VP148" s="24"/>
      <c r="VQ148" s="24"/>
      <c r="VR148" s="24"/>
      <c r="VS148" s="24"/>
      <c r="VT148" s="24"/>
      <c r="VU148" s="24"/>
      <c r="VV148" s="24"/>
      <c r="VW148" s="24"/>
      <c r="VX148" s="24"/>
      <c r="VY148" s="24"/>
      <c r="VZ148" s="24"/>
      <c r="WA148" s="24"/>
      <c r="WB148" s="24"/>
      <c r="WC148" s="24"/>
      <c r="WD148" s="24"/>
      <c r="WE148" s="24"/>
      <c r="WF148" s="24"/>
      <c r="WG148" s="24"/>
      <c r="WH148" s="24"/>
      <c r="WI148" s="24"/>
      <c r="WJ148" s="24"/>
      <c r="WK148" s="24"/>
      <c r="WL148" s="24"/>
      <c r="WM148" s="24"/>
      <c r="WN148" s="24"/>
      <c r="WO148" s="24"/>
      <c r="WP148" s="24"/>
      <c r="WQ148" s="24"/>
      <c r="WR148" s="24"/>
      <c r="WS148" s="24"/>
      <c r="WT148" s="24"/>
      <c r="WU148" s="24"/>
      <c r="WV148" s="24"/>
      <c r="WW148" s="24"/>
      <c r="WX148" s="24"/>
      <c r="WY148" s="24"/>
      <c r="WZ148" s="24"/>
      <c r="XA148" s="24"/>
      <c r="XB148" s="24"/>
      <c r="XC148" s="24"/>
      <c r="XD148" s="24"/>
      <c r="XE148" s="24"/>
      <c r="XF148" s="24"/>
      <c r="XG148" s="24"/>
      <c r="XH148" s="24"/>
      <c r="XI148" s="24"/>
      <c r="XJ148" s="24"/>
      <c r="XK148" s="24"/>
      <c r="XL148" s="24"/>
      <c r="XM148" s="24"/>
      <c r="XN148" s="24"/>
      <c r="XO148" s="24"/>
      <c r="XP148" s="24"/>
      <c r="XQ148" s="24"/>
      <c r="XR148" s="24"/>
      <c r="XS148" s="24"/>
      <c r="XT148" s="24"/>
      <c r="XU148" s="24"/>
      <c r="XV148" s="24"/>
      <c r="XW148" s="24"/>
      <c r="XX148" s="24"/>
      <c r="XY148" s="24"/>
      <c r="XZ148" s="24"/>
      <c r="YA148" s="24"/>
      <c r="YB148" s="24"/>
      <c r="YC148" s="24"/>
      <c r="YD148" s="24"/>
      <c r="YE148" s="24"/>
      <c r="YF148" s="24"/>
      <c r="YG148" s="24"/>
      <c r="YH148" s="24"/>
      <c r="YI148" s="24"/>
      <c r="YJ148" s="24"/>
      <c r="YK148" s="24"/>
      <c r="YL148" s="24"/>
      <c r="YM148" s="24"/>
      <c r="YN148" s="24"/>
      <c r="YO148" s="24"/>
      <c r="YP148" s="24"/>
      <c r="YQ148" s="24"/>
      <c r="YR148" s="24"/>
      <c r="YS148" s="24"/>
      <c r="YT148" s="24"/>
      <c r="YU148" s="24"/>
      <c r="YV148" s="24"/>
      <c r="YW148" s="24"/>
      <c r="YX148" s="24"/>
      <c r="YY148" s="24"/>
      <c r="YZ148" s="24"/>
      <c r="ZA148" s="24"/>
      <c r="ZB148" s="24"/>
      <c r="ZC148" s="24"/>
      <c r="ZD148" s="24"/>
      <c r="ZE148" s="24"/>
      <c r="ZF148" s="24"/>
      <c r="ZG148" s="24"/>
      <c r="ZH148" s="24"/>
      <c r="ZI148" s="24"/>
      <c r="ZJ148" s="24"/>
      <c r="ZK148" s="24"/>
      <c r="ZL148" s="24"/>
      <c r="ZM148" s="24"/>
      <c r="ZN148" s="24"/>
      <c r="ZO148" s="24"/>
      <c r="ZP148" s="24"/>
      <c r="ZQ148" s="24"/>
      <c r="ZR148" s="24"/>
      <c r="ZS148" s="24"/>
      <c r="ZT148" s="24"/>
      <c r="ZU148" s="24"/>
      <c r="ZV148" s="24"/>
      <c r="ZW148" s="24"/>
      <c r="ZX148" s="24"/>
      <c r="ZY148" s="24"/>
      <c r="ZZ148" s="24"/>
      <c r="AAA148" s="24"/>
      <c r="AAB148" s="24"/>
      <c r="AAC148" s="24"/>
      <c r="AAD148" s="24"/>
      <c r="AAE148" s="24"/>
      <c r="AAF148" s="24"/>
      <c r="AAG148" s="24"/>
      <c r="AAH148" s="24"/>
      <c r="AAI148" s="24"/>
      <c r="AAJ148" s="24"/>
      <c r="AAK148" s="24"/>
      <c r="AAL148" s="24"/>
      <c r="AAM148" s="24"/>
      <c r="AAN148" s="24"/>
      <c r="AAO148" s="24"/>
      <c r="AAP148" s="24"/>
      <c r="AAQ148" s="24"/>
      <c r="AAR148" s="24"/>
      <c r="AAS148" s="24"/>
      <c r="AAT148" s="24"/>
      <c r="AAU148" s="24"/>
      <c r="AAV148" s="24"/>
      <c r="AAW148" s="24"/>
      <c r="AAX148" s="24"/>
      <c r="AAY148" s="24"/>
      <c r="AAZ148" s="24"/>
      <c r="ABA148" s="24"/>
      <c r="ABB148" s="24"/>
      <c r="ABC148" s="24"/>
      <c r="ABD148" s="24"/>
      <c r="ABE148" s="24"/>
      <c r="ABF148" s="24"/>
      <c r="ABG148" s="24"/>
      <c r="ABH148" s="24"/>
      <c r="ABI148" s="24"/>
      <c r="ABJ148" s="24"/>
      <c r="ABK148" s="24"/>
      <c r="ABL148" s="24"/>
      <c r="ABM148" s="24"/>
      <c r="ABN148" s="24"/>
      <c r="ABO148" s="24"/>
      <c r="ABP148" s="24"/>
      <c r="ABQ148" s="24"/>
      <c r="ABR148" s="24"/>
      <c r="ABS148" s="24"/>
      <c r="ABT148" s="24"/>
      <c r="ABU148" s="24"/>
      <c r="ABV148" s="24"/>
      <c r="ABW148" s="24"/>
      <c r="ABX148" s="24"/>
      <c r="ABY148" s="24"/>
      <c r="ABZ148" s="24"/>
      <c r="ACA148" s="24"/>
      <c r="ACB148" s="24"/>
      <c r="ACC148" s="24"/>
      <c r="ACD148" s="24"/>
      <c r="ACE148" s="24"/>
      <c r="ACF148" s="24"/>
      <c r="ACG148" s="24"/>
      <c r="ACH148" s="24"/>
      <c r="ACI148" s="24"/>
      <c r="ACJ148" s="24"/>
      <c r="ACK148" s="24"/>
      <c r="ACL148" s="24"/>
      <c r="ACM148" s="24"/>
      <c r="ACN148" s="24"/>
      <c r="ACO148" s="24"/>
      <c r="ACP148" s="24"/>
      <c r="ACQ148" s="24"/>
      <c r="ACR148" s="24"/>
      <c r="ACS148" s="24"/>
      <c r="ACT148" s="24"/>
      <c r="ACU148" s="24"/>
      <c r="ACV148" s="24"/>
      <c r="ACW148" s="24"/>
      <c r="ACX148" s="24"/>
      <c r="ACY148" s="24"/>
      <c r="ACZ148" s="24"/>
      <c r="ADA148" s="24"/>
      <c r="ADB148" s="24"/>
      <c r="ADC148" s="24"/>
      <c r="ADD148" s="24"/>
      <c r="ADE148" s="24"/>
      <c r="ADF148" s="24"/>
      <c r="ADG148" s="24"/>
      <c r="ADH148" s="24"/>
      <c r="ADI148" s="24"/>
      <c r="ADJ148" s="24"/>
      <c r="ADK148" s="24"/>
      <c r="ADL148" s="24"/>
      <c r="ADM148" s="24"/>
      <c r="ADN148" s="24"/>
      <c r="ADO148" s="24"/>
      <c r="ADP148" s="24"/>
      <c r="ADQ148" s="24"/>
      <c r="ADR148" s="24"/>
      <c r="ADS148" s="24"/>
      <c r="ADT148" s="24"/>
      <c r="ADU148" s="24"/>
      <c r="ADV148" s="24"/>
      <c r="ADW148" s="24"/>
      <c r="ADX148" s="24"/>
      <c r="ADY148" s="24"/>
      <c r="ADZ148" s="24"/>
      <c r="AEA148" s="24"/>
      <c r="AEB148" s="24"/>
      <c r="AEC148" s="24"/>
      <c r="AED148" s="24"/>
      <c r="AEE148" s="24"/>
      <c r="AEF148" s="24"/>
      <c r="AEG148" s="24"/>
      <c r="AEH148" s="24"/>
      <c r="AEI148" s="24"/>
      <c r="AEJ148" s="24"/>
      <c r="AEK148" s="24"/>
      <c r="AEL148" s="24"/>
      <c r="AEM148" s="24"/>
      <c r="AEN148" s="24"/>
      <c r="AEO148" s="24"/>
      <c r="AEP148" s="24"/>
      <c r="AEQ148" s="24"/>
      <c r="AER148" s="24"/>
      <c r="AES148" s="24"/>
      <c r="AET148" s="24"/>
      <c r="AEU148" s="24"/>
      <c r="AEV148" s="24"/>
      <c r="AEW148" s="24"/>
      <c r="AEX148" s="24"/>
      <c r="AEY148" s="24"/>
      <c r="AEZ148" s="24"/>
      <c r="AFA148" s="24"/>
      <c r="AFB148" s="24"/>
      <c r="AFC148" s="24"/>
      <c r="AFD148" s="24"/>
      <c r="AFE148" s="24"/>
      <c r="AFF148" s="24"/>
      <c r="AFG148" s="24"/>
      <c r="AFH148" s="24"/>
      <c r="AFI148" s="24"/>
      <c r="AFJ148" s="24"/>
      <c r="AFK148" s="24"/>
      <c r="AFL148" s="24"/>
      <c r="AFM148" s="24"/>
      <c r="AFN148" s="24"/>
      <c r="AFO148" s="24"/>
      <c r="AFP148" s="24"/>
      <c r="AFQ148" s="24"/>
      <c r="AFR148" s="24"/>
      <c r="AFS148" s="24"/>
      <c r="AFT148" s="24"/>
      <c r="AFU148" s="24"/>
      <c r="AFV148" s="24"/>
      <c r="AFW148" s="24"/>
      <c r="AFX148" s="24"/>
      <c r="AFY148" s="24"/>
      <c r="AFZ148" s="24"/>
      <c r="AGA148" s="24"/>
      <c r="AGB148" s="24"/>
      <c r="AGC148" s="24"/>
      <c r="AGD148" s="24"/>
      <c r="AGE148" s="24"/>
      <c r="AGF148" s="24"/>
      <c r="AGG148" s="24"/>
      <c r="AGH148" s="24"/>
      <c r="AGI148" s="24"/>
      <c r="AGJ148" s="24"/>
      <c r="AGK148" s="24"/>
      <c r="AGL148" s="24"/>
      <c r="AGM148" s="24"/>
      <c r="AGN148" s="24"/>
      <c r="AGO148" s="24"/>
      <c r="AGP148" s="24"/>
      <c r="AGQ148" s="24"/>
      <c r="AGR148" s="24"/>
      <c r="AGS148" s="24"/>
      <c r="AGT148" s="24"/>
      <c r="AGU148" s="24"/>
      <c r="AGV148" s="24"/>
      <c r="AGW148" s="24"/>
      <c r="AGX148" s="24"/>
      <c r="AGY148" s="24"/>
      <c r="AGZ148" s="24"/>
      <c r="AHA148" s="24"/>
      <c r="AHB148" s="24"/>
      <c r="AHC148" s="24"/>
      <c r="AHD148" s="24"/>
      <c r="AHE148" s="24"/>
      <c r="AHF148" s="24"/>
      <c r="AHG148" s="24"/>
      <c r="AHH148" s="24"/>
      <c r="AHI148" s="24"/>
      <c r="AHJ148" s="24"/>
      <c r="AHK148" s="24"/>
      <c r="AHL148" s="24"/>
      <c r="AHM148" s="24"/>
      <c r="AHN148" s="24"/>
      <c r="AHO148" s="24"/>
      <c r="AHP148" s="24"/>
      <c r="AHQ148" s="24"/>
      <c r="AHR148" s="24"/>
      <c r="AHS148" s="24"/>
      <c r="AHT148" s="24"/>
      <c r="AHU148" s="24"/>
      <c r="AHV148" s="24"/>
      <c r="AHW148" s="24"/>
      <c r="AHX148" s="24"/>
      <c r="AHY148" s="24"/>
      <c r="AHZ148" s="24"/>
      <c r="AIA148" s="24"/>
      <c r="AIB148" s="24"/>
      <c r="AIC148" s="24"/>
      <c r="AID148" s="24"/>
      <c r="AIE148" s="24"/>
      <c r="AIF148" s="24"/>
      <c r="AIG148" s="24"/>
      <c r="AIH148" s="24"/>
      <c r="AII148" s="24"/>
      <c r="AIJ148" s="24"/>
      <c r="AIK148" s="24"/>
      <c r="AIL148" s="24"/>
      <c r="AIM148" s="24"/>
      <c r="AIN148" s="24"/>
      <c r="AIO148" s="24"/>
      <c r="AIP148" s="24"/>
      <c r="AIQ148" s="24"/>
      <c r="AIR148" s="24"/>
      <c r="AIS148" s="24"/>
      <c r="AIT148" s="24"/>
      <c r="AIU148" s="24"/>
      <c r="AIV148" s="24"/>
      <c r="AIW148" s="24"/>
      <c r="AIX148" s="24"/>
      <c r="AIY148" s="24"/>
      <c r="AIZ148" s="24"/>
      <c r="AJA148" s="24"/>
      <c r="AJB148" s="24"/>
      <c r="AJC148" s="24"/>
      <c r="AJD148" s="24"/>
      <c r="AJE148" s="24"/>
      <c r="AJF148" s="24"/>
      <c r="AJG148" s="24"/>
      <c r="AJH148" s="24"/>
      <c r="AJI148" s="24"/>
      <c r="AJJ148" s="24"/>
      <c r="AJK148" s="24"/>
      <c r="AJL148" s="24"/>
      <c r="AJM148" s="24"/>
      <c r="AJN148" s="24"/>
      <c r="AJO148" s="24"/>
      <c r="AJP148" s="24"/>
      <c r="AJQ148" s="24"/>
      <c r="AJR148" s="24"/>
      <c r="AJS148" s="24"/>
      <c r="AJT148" s="24"/>
      <c r="AJU148" s="24"/>
      <c r="AJV148" s="24"/>
      <c r="AJW148" s="24"/>
      <c r="AJX148" s="24"/>
      <c r="AJY148" s="24"/>
      <c r="AJZ148" s="24"/>
      <c r="AKA148" s="24"/>
      <c r="AKB148" s="24"/>
      <c r="AKC148" s="24"/>
      <c r="AKD148" s="24"/>
      <c r="AKE148" s="24"/>
      <c r="AKF148" s="24"/>
      <c r="AKG148" s="24"/>
      <c r="AKH148" s="24"/>
      <c r="AKI148" s="24"/>
      <c r="AKJ148" s="24"/>
      <c r="AKK148" s="24"/>
      <c r="AKL148" s="24"/>
      <c r="AKM148" s="24"/>
      <c r="AKN148" s="24"/>
      <c r="AKO148" s="24"/>
      <c r="AKP148" s="24"/>
      <c r="AKQ148" s="24"/>
      <c r="AKR148" s="24"/>
      <c r="AKS148" s="24"/>
      <c r="AKT148" s="24"/>
      <c r="AKU148" s="24"/>
      <c r="AKV148" s="24"/>
      <c r="AKW148" s="24"/>
      <c r="AKX148" s="24"/>
      <c r="AKY148" s="24"/>
      <c r="AKZ148" s="24"/>
      <c r="ALA148" s="24"/>
      <c r="ALB148" s="24"/>
      <c r="ALC148" s="24"/>
      <c r="ALD148" s="24"/>
      <c r="ALE148" s="24"/>
      <c r="ALF148" s="24"/>
      <c r="ALG148" s="24"/>
      <c r="ALH148" s="24"/>
      <c r="ALI148" s="24"/>
      <c r="ALJ148" s="24"/>
      <c r="ALK148" s="24"/>
      <c r="ALL148" s="24"/>
      <c r="ALM148" s="24"/>
      <c r="ALN148" s="24"/>
      <c r="ALO148" s="24"/>
      <c r="ALP148" s="24"/>
      <c r="ALQ148" s="24"/>
      <c r="ALR148" s="24"/>
      <c r="ALS148" s="24"/>
      <c r="ALT148" s="24"/>
      <c r="ALU148" s="24"/>
      <c r="ALV148" s="24"/>
      <c r="ALW148" s="24"/>
      <c r="ALX148" s="24"/>
      <c r="ALY148" s="24"/>
      <c r="ALZ148" s="24"/>
      <c r="AMA148" s="24"/>
      <c r="AMB148" s="24"/>
      <c r="AMC148" s="24"/>
    </row>
    <row r="149" spans="1:1017" s="61" customFormat="1" ht="49.5">
      <c r="A149" s="132" t="s">
        <v>400</v>
      </c>
      <c r="B149" s="133" t="s">
        <v>401</v>
      </c>
      <c r="C149" s="134" t="s">
        <v>402</v>
      </c>
      <c r="D149" s="133" t="s">
        <v>46</v>
      </c>
      <c r="E149" s="62" t="s">
        <v>47</v>
      </c>
      <c r="F149" s="112">
        <v>19</v>
      </c>
      <c r="G149" s="60">
        <v>121.15</v>
      </c>
      <c r="H149" s="83">
        <f t="shared" si="57"/>
        <v>0.21229999999999999</v>
      </c>
      <c r="I149" s="60">
        <f>ROUND(((H149+1)*G149),2)</f>
        <v>146.87</v>
      </c>
      <c r="J149" s="60">
        <f>TRUNC((G149*F149),2)</f>
        <v>2301.85</v>
      </c>
      <c r="K149" s="60">
        <f t="shared" si="60"/>
        <v>2790.53</v>
      </c>
      <c r="L149" s="58"/>
      <c r="M149" s="24"/>
      <c r="N149" s="24"/>
      <c r="O149" s="24"/>
      <c r="P149" s="24"/>
      <c r="Q149" s="24"/>
      <c r="R149" s="24"/>
      <c r="S149" s="24"/>
      <c r="T149" s="24"/>
      <c r="U149" s="24"/>
      <c r="V149" s="24"/>
      <c r="W149" s="24"/>
      <c r="X149" s="24"/>
      <c r="Y149" s="24"/>
      <c r="Z149" s="24"/>
      <c r="AA149" s="24"/>
      <c r="AB149" s="24"/>
      <c r="AC149" s="24"/>
      <c r="AD149" s="24"/>
      <c r="AE149" s="24"/>
      <c r="AF149" s="24"/>
      <c r="AG149" s="24"/>
      <c r="AH149" s="24"/>
      <c r="AI149" s="24"/>
      <c r="AJ149" s="24"/>
      <c r="AK149" s="24"/>
      <c r="AL149" s="24"/>
      <c r="AM149" s="24"/>
      <c r="AN149" s="24"/>
      <c r="AO149" s="24"/>
      <c r="AP149" s="24"/>
      <c r="AQ149" s="24"/>
      <c r="AR149" s="24"/>
      <c r="AS149" s="24"/>
      <c r="AT149" s="24"/>
      <c r="AU149" s="24"/>
      <c r="AV149" s="24"/>
      <c r="AW149" s="24"/>
      <c r="AX149" s="24"/>
      <c r="AY149" s="24"/>
      <c r="AZ149" s="24"/>
      <c r="BA149" s="24"/>
      <c r="BB149" s="24"/>
      <c r="BC149" s="24"/>
      <c r="BD149" s="24"/>
      <c r="BE149" s="24"/>
      <c r="BF149" s="24"/>
      <c r="BG149" s="24"/>
      <c r="BH149" s="24"/>
      <c r="BI149" s="24"/>
      <c r="BJ149" s="24"/>
      <c r="BK149" s="24"/>
      <c r="BL149" s="24"/>
      <c r="BM149" s="24"/>
      <c r="BN149" s="24"/>
      <c r="BO149" s="24"/>
      <c r="BP149" s="24"/>
      <c r="BQ149" s="24"/>
      <c r="BR149" s="24"/>
      <c r="BS149" s="24"/>
      <c r="BT149" s="24"/>
      <c r="BU149" s="24"/>
      <c r="BV149" s="24"/>
      <c r="BW149" s="24"/>
      <c r="BX149" s="24"/>
      <c r="BY149" s="24"/>
      <c r="BZ149" s="24"/>
      <c r="CA149" s="24"/>
      <c r="CB149" s="24"/>
      <c r="CC149" s="24"/>
      <c r="CD149" s="24"/>
      <c r="CE149" s="24"/>
      <c r="CF149" s="24"/>
      <c r="CG149" s="24"/>
      <c r="CH149" s="24"/>
      <c r="CI149" s="24"/>
      <c r="CJ149" s="24"/>
      <c r="CK149" s="24"/>
      <c r="CL149" s="24"/>
      <c r="CM149" s="24"/>
      <c r="CN149" s="24"/>
      <c r="CO149" s="24"/>
      <c r="CP149" s="24"/>
      <c r="CQ149" s="24"/>
      <c r="CR149" s="24"/>
      <c r="CS149" s="24"/>
      <c r="CT149" s="24"/>
      <c r="CU149" s="24"/>
      <c r="CV149" s="24"/>
      <c r="CW149" s="24"/>
      <c r="CX149" s="24"/>
      <c r="CY149" s="24"/>
      <c r="CZ149" s="24"/>
      <c r="DA149" s="24"/>
      <c r="DB149" s="24"/>
      <c r="DC149" s="24"/>
      <c r="DD149" s="24"/>
      <c r="DE149" s="24"/>
      <c r="DF149" s="24"/>
      <c r="DG149" s="24"/>
      <c r="DH149" s="24"/>
      <c r="DI149" s="24"/>
      <c r="DJ149" s="24"/>
      <c r="DK149" s="24"/>
      <c r="DL149" s="24"/>
      <c r="DM149" s="24"/>
      <c r="DN149" s="24"/>
      <c r="DO149" s="24"/>
      <c r="DP149" s="24"/>
      <c r="DQ149" s="24"/>
      <c r="DR149" s="24"/>
      <c r="DS149" s="24"/>
      <c r="DT149" s="24"/>
      <c r="DU149" s="24"/>
      <c r="DV149" s="24"/>
      <c r="DW149" s="24"/>
      <c r="DX149" s="24"/>
      <c r="DY149" s="24"/>
      <c r="DZ149" s="24"/>
      <c r="EA149" s="24"/>
      <c r="EB149" s="24"/>
      <c r="EC149" s="24"/>
      <c r="ED149" s="24"/>
      <c r="EE149" s="24"/>
      <c r="EF149" s="24"/>
      <c r="EG149" s="24"/>
      <c r="EH149" s="24"/>
      <c r="EI149" s="24"/>
      <c r="EJ149" s="24"/>
      <c r="EK149" s="24"/>
      <c r="EL149" s="24"/>
      <c r="EM149" s="24"/>
      <c r="EN149" s="24"/>
      <c r="EO149" s="24"/>
      <c r="EP149" s="24"/>
      <c r="EQ149" s="24"/>
      <c r="ER149" s="24"/>
      <c r="ES149" s="24"/>
      <c r="ET149" s="24"/>
      <c r="EU149" s="24"/>
      <c r="EV149" s="24"/>
      <c r="EW149" s="24"/>
      <c r="EX149" s="24"/>
      <c r="EY149" s="24"/>
      <c r="EZ149" s="24"/>
      <c r="FA149" s="24"/>
      <c r="FB149" s="24"/>
      <c r="FC149" s="24"/>
      <c r="FD149" s="24"/>
      <c r="FE149" s="24"/>
      <c r="FF149" s="24"/>
      <c r="FG149" s="24"/>
      <c r="FH149" s="24"/>
      <c r="FI149" s="24"/>
      <c r="FJ149" s="24"/>
      <c r="FK149" s="24"/>
      <c r="FL149" s="24"/>
      <c r="FM149" s="24"/>
      <c r="FN149" s="24"/>
      <c r="FO149" s="24"/>
      <c r="FP149" s="24"/>
      <c r="FQ149" s="24"/>
      <c r="FR149" s="24"/>
      <c r="FS149" s="24"/>
      <c r="FT149" s="24"/>
      <c r="FU149" s="24"/>
      <c r="FV149" s="24"/>
      <c r="FW149" s="24"/>
      <c r="FX149" s="24"/>
      <c r="FY149" s="24"/>
      <c r="FZ149" s="24"/>
      <c r="GA149" s="24"/>
      <c r="GB149" s="24"/>
      <c r="GC149" s="24"/>
      <c r="GD149" s="24"/>
      <c r="GE149" s="24"/>
      <c r="GF149" s="24"/>
      <c r="GG149" s="24"/>
      <c r="GH149" s="24"/>
      <c r="GI149" s="24"/>
      <c r="GJ149" s="24"/>
      <c r="GK149" s="24"/>
      <c r="GL149" s="24"/>
      <c r="GM149" s="24"/>
      <c r="GN149" s="24"/>
      <c r="GO149" s="24"/>
      <c r="GP149" s="24"/>
      <c r="GQ149" s="24"/>
      <c r="GR149" s="24"/>
      <c r="GS149" s="24"/>
      <c r="GT149" s="24"/>
      <c r="GU149" s="24"/>
      <c r="GV149" s="24"/>
      <c r="GW149" s="24"/>
      <c r="GX149" s="24"/>
      <c r="GY149" s="24"/>
      <c r="GZ149" s="24"/>
      <c r="HA149" s="24"/>
      <c r="HB149" s="24"/>
      <c r="HC149" s="24"/>
      <c r="HD149" s="24"/>
      <c r="HE149" s="24"/>
      <c r="HF149" s="24"/>
      <c r="HG149" s="24"/>
      <c r="HH149" s="24"/>
      <c r="HI149" s="24"/>
      <c r="HJ149" s="24"/>
      <c r="HK149" s="24"/>
      <c r="HL149" s="24"/>
      <c r="HM149" s="24"/>
      <c r="HN149" s="24"/>
      <c r="HO149" s="24"/>
      <c r="HP149" s="24"/>
      <c r="HQ149" s="24"/>
      <c r="HR149" s="24"/>
      <c r="HS149" s="24"/>
      <c r="HT149" s="24"/>
      <c r="HU149" s="24"/>
      <c r="HV149" s="24"/>
      <c r="HW149" s="24"/>
      <c r="HX149" s="24"/>
      <c r="HY149" s="24"/>
      <c r="HZ149" s="24"/>
      <c r="IA149" s="24"/>
      <c r="IB149" s="24"/>
      <c r="IC149" s="24"/>
      <c r="ID149" s="24"/>
      <c r="IE149" s="24"/>
      <c r="IF149" s="24"/>
      <c r="IG149" s="24"/>
      <c r="IH149" s="24"/>
      <c r="II149" s="24"/>
      <c r="IJ149" s="24"/>
      <c r="IK149" s="24"/>
      <c r="IL149" s="24"/>
      <c r="IM149" s="24"/>
      <c r="IN149" s="24"/>
      <c r="IO149" s="24"/>
      <c r="IP149" s="24"/>
      <c r="IQ149" s="24"/>
      <c r="IR149" s="24"/>
      <c r="IS149" s="24"/>
      <c r="IT149" s="24"/>
      <c r="IU149" s="24"/>
      <c r="IV149" s="24"/>
      <c r="IW149" s="24"/>
      <c r="IX149" s="24"/>
      <c r="IY149" s="24"/>
      <c r="IZ149" s="24"/>
      <c r="JA149" s="24"/>
      <c r="JB149" s="24"/>
      <c r="JC149" s="24"/>
      <c r="JD149" s="24"/>
      <c r="JE149" s="24"/>
      <c r="JF149" s="24"/>
      <c r="JG149" s="24"/>
      <c r="JH149" s="24"/>
      <c r="JI149" s="24"/>
      <c r="JJ149" s="24"/>
      <c r="JK149" s="24"/>
      <c r="JL149" s="24"/>
      <c r="JM149" s="24"/>
      <c r="JN149" s="24"/>
      <c r="JO149" s="24"/>
      <c r="JP149" s="24"/>
      <c r="JQ149" s="24"/>
      <c r="JR149" s="24"/>
      <c r="JS149" s="24"/>
      <c r="JT149" s="24"/>
      <c r="JU149" s="24"/>
      <c r="JV149" s="24"/>
      <c r="JW149" s="24"/>
      <c r="JX149" s="24"/>
      <c r="JY149" s="24"/>
      <c r="JZ149" s="24"/>
      <c r="KA149" s="24"/>
      <c r="KB149" s="24"/>
      <c r="KC149" s="24"/>
      <c r="KD149" s="24"/>
      <c r="KE149" s="24"/>
      <c r="KF149" s="24"/>
      <c r="KG149" s="24"/>
      <c r="KH149" s="24"/>
      <c r="KI149" s="24"/>
      <c r="KJ149" s="24"/>
      <c r="KK149" s="24"/>
      <c r="KL149" s="24"/>
      <c r="KM149" s="24"/>
      <c r="KN149" s="24"/>
      <c r="KO149" s="24"/>
      <c r="KP149" s="24"/>
      <c r="KQ149" s="24"/>
      <c r="KR149" s="24"/>
      <c r="KS149" s="24"/>
      <c r="KT149" s="24"/>
      <c r="KU149" s="24"/>
      <c r="KV149" s="24"/>
      <c r="KW149" s="24"/>
      <c r="KX149" s="24"/>
      <c r="KY149" s="24"/>
      <c r="KZ149" s="24"/>
      <c r="LA149" s="24"/>
      <c r="LB149" s="24"/>
      <c r="LC149" s="24"/>
      <c r="LD149" s="24"/>
      <c r="LE149" s="24"/>
      <c r="LF149" s="24"/>
      <c r="LG149" s="24"/>
      <c r="LH149" s="24"/>
      <c r="LI149" s="24"/>
      <c r="LJ149" s="24"/>
      <c r="LK149" s="24"/>
      <c r="LL149" s="24"/>
      <c r="LM149" s="24"/>
      <c r="LN149" s="24"/>
      <c r="LO149" s="24"/>
      <c r="LP149" s="24"/>
      <c r="LQ149" s="24"/>
      <c r="LR149" s="24"/>
      <c r="LS149" s="24"/>
      <c r="LT149" s="24"/>
      <c r="LU149" s="24"/>
      <c r="LV149" s="24"/>
      <c r="LW149" s="24"/>
      <c r="LX149" s="24"/>
      <c r="LY149" s="24"/>
      <c r="LZ149" s="24"/>
      <c r="MA149" s="24"/>
      <c r="MB149" s="24"/>
      <c r="MC149" s="24"/>
      <c r="MD149" s="24"/>
      <c r="ME149" s="24"/>
      <c r="MF149" s="24"/>
      <c r="MG149" s="24"/>
      <c r="MH149" s="24"/>
      <c r="MI149" s="24"/>
      <c r="MJ149" s="24"/>
      <c r="MK149" s="24"/>
      <c r="ML149" s="24"/>
      <c r="MM149" s="24"/>
      <c r="MN149" s="24"/>
      <c r="MO149" s="24"/>
      <c r="MP149" s="24"/>
      <c r="MQ149" s="24"/>
      <c r="MR149" s="24"/>
      <c r="MS149" s="24"/>
      <c r="MT149" s="24"/>
      <c r="MU149" s="24"/>
      <c r="MV149" s="24"/>
      <c r="MW149" s="24"/>
      <c r="MX149" s="24"/>
      <c r="MY149" s="24"/>
      <c r="MZ149" s="24"/>
      <c r="NA149" s="24"/>
      <c r="NB149" s="24"/>
      <c r="NC149" s="24"/>
      <c r="ND149" s="24"/>
      <c r="NE149" s="24"/>
      <c r="NF149" s="24"/>
      <c r="NG149" s="24"/>
      <c r="NH149" s="24"/>
      <c r="NI149" s="24"/>
      <c r="NJ149" s="24"/>
      <c r="NK149" s="24"/>
      <c r="NL149" s="24"/>
      <c r="NM149" s="24"/>
      <c r="NN149" s="24"/>
      <c r="NO149" s="24"/>
      <c r="NP149" s="24"/>
      <c r="NQ149" s="24"/>
      <c r="NR149" s="24"/>
      <c r="NS149" s="24"/>
      <c r="NT149" s="24"/>
      <c r="NU149" s="24"/>
      <c r="NV149" s="24"/>
      <c r="NW149" s="24"/>
      <c r="NX149" s="24"/>
      <c r="NY149" s="24"/>
      <c r="NZ149" s="24"/>
      <c r="OA149" s="24"/>
      <c r="OB149" s="24"/>
      <c r="OC149" s="24"/>
      <c r="OD149" s="24"/>
      <c r="OE149" s="24"/>
      <c r="OF149" s="24"/>
      <c r="OG149" s="24"/>
      <c r="OH149" s="24"/>
      <c r="OI149" s="24"/>
      <c r="OJ149" s="24"/>
      <c r="OK149" s="24"/>
      <c r="OL149" s="24"/>
      <c r="OM149" s="24"/>
      <c r="ON149" s="24"/>
      <c r="OO149" s="24"/>
      <c r="OP149" s="24"/>
      <c r="OQ149" s="24"/>
      <c r="OR149" s="24"/>
      <c r="OS149" s="24"/>
      <c r="OT149" s="24"/>
      <c r="OU149" s="24"/>
      <c r="OV149" s="24"/>
      <c r="OW149" s="24"/>
      <c r="OX149" s="24"/>
      <c r="OY149" s="24"/>
      <c r="OZ149" s="24"/>
      <c r="PA149" s="24"/>
      <c r="PB149" s="24"/>
      <c r="PC149" s="24"/>
      <c r="PD149" s="24"/>
      <c r="PE149" s="24"/>
      <c r="PF149" s="24"/>
      <c r="PG149" s="24"/>
      <c r="PH149" s="24"/>
      <c r="PI149" s="24"/>
      <c r="PJ149" s="24"/>
      <c r="PK149" s="24"/>
      <c r="PL149" s="24"/>
      <c r="PM149" s="24"/>
      <c r="PN149" s="24"/>
      <c r="PO149" s="24"/>
      <c r="PP149" s="24"/>
      <c r="PQ149" s="24"/>
      <c r="PR149" s="24"/>
      <c r="PS149" s="24"/>
      <c r="PT149" s="24"/>
      <c r="PU149" s="24"/>
      <c r="PV149" s="24"/>
      <c r="PW149" s="24"/>
      <c r="PX149" s="24"/>
      <c r="PY149" s="24"/>
      <c r="PZ149" s="24"/>
      <c r="QA149" s="24"/>
      <c r="QB149" s="24"/>
      <c r="QC149" s="24"/>
      <c r="QD149" s="24"/>
      <c r="QE149" s="24"/>
      <c r="QF149" s="24"/>
      <c r="QG149" s="24"/>
      <c r="QH149" s="24"/>
      <c r="QI149" s="24"/>
      <c r="QJ149" s="24"/>
      <c r="QK149" s="24"/>
      <c r="QL149" s="24"/>
      <c r="QM149" s="24"/>
      <c r="QN149" s="24"/>
      <c r="QO149" s="24"/>
      <c r="QP149" s="24"/>
      <c r="QQ149" s="24"/>
      <c r="QR149" s="24"/>
      <c r="QS149" s="24"/>
      <c r="QT149" s="24"/>
      <c r="QU149" s="24"/>
      <c r="QV149" s="24"/>
      <c r="QW149" s="24"/>
      <c r="QX149" s="24"/>
      <c r="QY149" s="24"/>
      <c r="QZ149" s="24"/>
      <c r="RA149" s="24"/>
      <c r="RB149" s="24"/>
      <c r="RC149" s="24"/>
      <c r="RD149" s="24"/>
      <c r="RE149" s="24"/>
      <c r="RF149" s="24"/>
      <c r="RG149" s="24"/>
      <c r="RH149" s="24"/>
      <c r="RI149" s="24"/>
      <c r="RJ149" s="24"/>
      <c r="RK149" s="24"/>
      <c r="RL149" s="24"/>
      <c r="RM149" s="24"/>
      <c r="RN149" s="24"/>
      <c r="RO149" s="24"/>
      <c r="RP149" s="24"/>
      <c r="RQ149" s="24"/>
      <c r="RR149" s="24"/>
      <c r="RS149" s="24"/>
      <c r="RT149" s="24"/>
      <c r="RU149" s="24"/>
      <c r="RV149" s="24"/>
      <c r="RW149" s="24"/>
      <c r="RX149" s="24"/>
      <c r="RY149" s="24"/>
      <c r="RZ149" s="24"/>
      <c r="SA149" s="24"/>
      <c r="SB149" s="24"/>
      <c r="SC149" s="24"/>
      <c r="SD149" s="24"/>
      <c r="SE149" s="24"/>
      <c r="SF149" s="24"/>
      <c r="SG149" s="24"/>
      <c r="SH149" s="24"/>
      <c r="SI149" s="24"/>
      <c r="SJ149" s="24"/>
      <c r="SK149" s="24"/>
      <c r="SL149" s="24"/>
      <c r="SM149" s="24"/>
      <c r="SN149" s="24"/>
      <c r="SO149" s="24"/>
      <c r="SP149" s="24"/>
      <c r="SQ149" s="24"/>
      <c r="SR149" s="24"/>
      <c r="SS149" s="24"/>
      <c r="ST149" s="24"/>
      <c r="SU149" s="24"/>
      <c r="SV149" s="24"/>
      <c r="SW149" s="24"/>
      <c r="SX149" s="24"/>
      <c r="SY149" s="24"/>
      <c r="SZ149" s="24"/>
      <c r="TA149" s="24"/>
      <c r="TB149" s="24"/>
      <c r="TC149" s="24"/>
      <c r="TD149" s="24"/>
      <c r="TE149" s="24"/>
      <c r="TF149" s="24"/>
      <c r="TG149" s="24"/>
      <c r="TH149" s="24"/>
      <c r="TI149" s="24"/>
      <c r="TJ149" s="24"/>
      <c r="TK149" s="24"/>
      <c r="TL149" s="24"/>
      <c r="TM149" s="24"/>
      <c r="TN149" s="24"/>
      <c r="TO149" s="24"/>
      <c r="TP149" s="24"/>
      <c r="TQ149" s="24"/>
      <c r="TR149" s="24"/>
      <c r="TS149" s="24"/>
      <c r="TT149" s="24"/>
      <c r="TU149" s="24"/>
      <c r="TV149" s="24"/>
      <c r="TW149" s="24"/>
      <c r="TX149" s="24"/>
      <c r="TY149" s="24"/>
      <c r="TZ149" s="24"/>
      <c r="UA149" s="24"/>
      <c r="UB149" s="24"/>
      <c r="UC149" s="24"/>
      <c r="UD149" s="24"/>
      <c r="UE149" s="24"/>
      <c r="UF149" s="24"/>
      <c r="UG149" s="24"/>
      <c r="UH149" s="24"/>
      <c r="UI149" s="24"/>
      <c r="UJ149" s="24"/>
      <c r="UK149" s="24"/>
      <c r="UL149" s="24"/>
      <c r="UM149" s="24"/>
      <c r="UN149" s="24"/>
      <c r="UO149" s="24"/>
      <c r="UP149" s="24"/>
      <c r="UQ149" s="24"/>
      <c r="UR149" s="24"/>
      <c r="US149" s="24"/>
      <c r="UT149" s="24"/>
      <c r="UU149" s="24"/>
      <c r="UV149" s="24"/>
      <c r="UW149" s="24"/>
      <c r="UX149" s="24"/>
      <c r="UY149" s="24"/>
      <c r="UZ149" s="24"/>
      <c r="VA149" s="24"/>
      <c r="VB149" s="24"/>
      <c r="VC149" s="24"/>
      <c r="VD149" s="24"/>
      <c r="VE149" s="24"/>
      <c r="VF149" s="24"/>
      <c r="VG149" s="24"/>
      <c r="VH149" s="24"/>
      <c r="VI149" s="24"/>
      <c r="VJ149" s="24"/>
      <c r="VK149" s="24"/>
      <c r="VL149" s="24"/>
      <c r="VM149" s="24"/>
      <c r="VN149" s="24"/>
      <c r="VO149" s="24"/>
      <c r="VP149" s="24"/>
      <c r="VQ149" s="24"/>
      <c r="VR149" s="24"/>
      <c r="VS149" s="24"/>
      <c r="VT149" s="24"/>
      <c r="VU149" s="24"/>
      <c r="VV149" s="24"/>
      <c r="VW149" s="24"/>
      <c r="VX149" s="24"/>
      <c r="VY149" s="24"/>
      <c r="VZ149" s="24"/>
      <c r="WA149" s="24"/>
      <c r="WB149" s="24"/>
      <c r="WC149" s="24"/>
      <c r="WD149" s="24"/>
      <c r="WE149" s="24"/>
      <c r="WF149" s="24"/>
      <c r="WG149" s="24"/>
      <c r="WH149" s="24"/>
      <c r="WI149" s="24"/>
      <c r="WJ149" s="24"/>
      <c r="WK149" s="24"/>
      <c r="WL149" s="24"/>
      <c r="WM149" s="24"/>
      <c r="WN149" s="24"/>
      <c r="WO149" s="24"/>
      <c r="WP149" s="24"/>
      <c r="WQ149" s="24"/>
      <c r="WR149" s="24"/>
      <c r="WS149" s="24"/>
      <c r="WT149" s="24"/>
      <c r="WU149" s="24"/>
      <c r="WV149" s="24"/>
      <c r="WW149" s="24"/>
      <c r="WX149" s="24"/>
      <c r="WY149" s="24"/>
      <c r="WZ149" s="24"/>
      <c r="XA149" s="24"/>
      <c r="XB149" s="24"/>
      <c r="XC149" s="24"/>
      <c r="XD149" s="24"/>
      <c r="XE149" s="24"/>
      <c r="XF149" s="24"/>
      <c r="XG149" s="24"/>
      <c r="XH149" s="24"/>
      <c r="XI149" s="24"/>
      <c r="XJ149" s="24"/>
      <c r="XK149" s="24"/>
      <c r="XL149" s="24"/>
      <c r="XM149" s="24"/>
      <c r="XN149" s="24"/>
      <c r="XO149" s="24"/>
      <c r="XP149" s="24"/>
      <c r="XQ149" s="24"/>
      <c r="XR149" s="24"/>
      <c r="XS149" s="24"/>
      <c r="XT149" s="24"/>
      <c r="XU149" s="24"/>
      <c r="XV149" s="24"/>
      <c r="XW149" s="24"/>
      <c r="XX149" s="24"/>
      <c r="XY149" s="24"/>
      <c r="XZ149" s="24"/>
      <c r="YA149" s="24"/>
      <c r="YB149" s="24"/>
      <c r="YC149" s="24"/>
      <c r="YD149" s="24"/>
      <c r="YE149" s="24"/>
      <c r="YF149" s="24"/>
      <c r="YG149" s="24"/>
      <c r="YH149" s="24"/>
      <c r="YI149" s="24"/>
      <c r="YJ149" s="24"/>
      <c r="YK149" s="24"/>
      <c r="YL149" s="24"/>
      <c r="YM149" s="24"/>
      <c r="YN149" s="24"/>
      <c r="YO149" s="24"/>
      <c r="YP149" s="24"/>
      <c r="YQ149" s="24"/>
      <c r="YR149" s="24"/>
      <c r="YS149" s="24"/>
      <c r="YT149" s="24"/>
      <c r="YU149" s="24"/>
      <c r="YV149" s="24"/>
      <c r="YW149" s="24"/>
      <c r="YX149" s="24"/>
      <c r="YY149" s="24"/>
      <c r="YZ149" s="24"/>
      <c r="ZA149" s="24"/>
      <c r="ZB149" s="24"/>
      <c r="ZC149" s="24"/>
      <c r="ZD149" s="24"/>
      <c r="ZE149" s="24"/>
      <c r="ZF149" s="24"/>
      <c r="ZG149" s="24"/>
      <c r="ZH149" s="24"/>
      <c r="ZI149" s="24"/>
      <c r="ZJ149" s="24"/>
      <c r="ZK149" s="24"/>
      <c r="ZL149" s="24"/>
      <c r="ZM149" s="24"/>
      <c r="ZN149" s="24"/>
      <c r="ZO149" s="24"/>
      <c r="ZP149" s="24"/>
      <c r="ZQ149" s="24"/>
      <c r="ZR149" s="24"/>
      <c r="ZS149" s="24"/>
      <c r="ZT149" s="24"/>
      <c r="ZU149" s="24"/>
      <c r="ZV149" s="24"/>
      <c r="ZW149" s="24"/>
      <c r="ZX149" s="24"/>
      <c r="ZY149" s="24"/>
      <c r="ZZ149" s="24"/>
      <c r="AAA149" s="24"/>
      <c r="AAB149" s="24"/>
      <c r="AAC149" s="24"/>
      <c r="AAD149" s="24"/>
      <c r="AAE149" s="24"/>
      <c r="AAF149" s="24"/>
      <c r="AAG149" s="24"/>
      <c r="AAH149" s="24"/>
      <c r="AAI149" s="24"/>
      <c r="AAJ149" s="24"/>
      <c r="AAK149" s="24"/>
      <c r="AAL149" s="24"/>
      <c r="AAM149" s="24"/>
      <c r="AAN149" s="24"/>
      <c r="AAO149" s="24"/>
      <c r="AAP149" s="24"/>
      <c r="AAQ149" s="24"/>
      <c r="AAR149" s="24"/>
      <c r="AAS149" s="24"/>
      <c r="AAT149" s="24"/>
      <c r="AAU149" s="24"/>
      <c r="AAV149" s="24"/>
      <c r="AAW149" s="24"/>
      <c r="AAX149" s="24"/>
      <c r="AAY149" s="24"/>
      <c r="AAZ149" s="24"/>
      <c r="ABA149" s="24"/>
      <c r="ABB149" s="24"/>
      <c r="ABC149" s="24"/>
      <c r="ABD149" s="24"/>
      <c r="ABE149" s="24"/>
      <c r="ABF149" s="24"/>
      <c r="ABG149" s="24"/>
      <c r="ABH149" s="24"/>
      <c r="ABI149" s="24"/>
      <c r="ABJ149" s="24"/>
      <c r="ABK149" s="24"/>
      <c r="ABL149" s="24"/>
      <c r="ABM149" s="24"/>
      <c r="ABN149" s="24"/>
      <c r="ABO149" s="24"/>
      <c r="ABP149" s="24"/>
      <c r="ABQ149" s="24"/>
      <c r="ABR149" s="24"/>
      <c r="ABS149" s="24"/>
      <c r="ABT149" s="24"/>
      <c r="ABU149" s="24"/>
      <c r="ABV149" s="24"/>
      <c r="ABW149" s="24"/>
      <c r="ABX149" s="24"/>
      <c r="ABY149" s="24"/>
      <c r="ABZ149" s="24"/>
      <c r="ACA149" s="24"/>
      <c r="ACB149" s="24"/>
      <c r="ACC149" s="24"/>
      <c r="ACD149" s="24"/>
      <c r="ACE149" s="24"/>
      <c r="ACF149" s="24"/>
      <c r="ACG149" s="24"/>
      <c r="ACH149" s="24"/>
      <c r="ACI149" s="24"/>
      <c r="ACJ149" s="24"/>
      <c r="ACK149" s="24"/>
      <c r="ACL149" s="24"/>
      <c r="ACM149" s="24"/>
      <c r="ACN149" s="24"/>
      <c r="ACO149" s="24"/>
      <c r="ACP149" s="24"/>
      <c r="ACQ149" s="24"/>
      <c r="ACR149" s="24"/>
      <c r="ACS149" s="24"/>
      <c r="ACT149" s="24"/>
      <c r="ACU149" s="24"/>
      <c r="ACV149" s="24"/>
      <c r="ACW149" s="24"/>
      <c r="ACX149" s="24"/>
      <c r="ACY149" s="24"/>
      <c r="ACZ149" s="24"/>
      <c r="ADA149" s="24"/>
      <c r="ADB149" s="24"/>
      <c r="ADC149" s="24"/>
      <c r="ADD149" s="24"/>
      <c r="ADE149" s="24"/>
      <c r="ADF149" s="24"/>
      <c r="ADG149" s="24"/>
      <c r="ADH149" s="24"/>
      <c r="ADI149" s="24"/>
      <c r="ADJ149" s="24"/>
      <c r="ADK149" s="24"/>
      <c r="ADL149" s="24"/>
      <c r="ADM149" s="24"/>
      <c r="ADN149" s="24"/>
      <c r="ADO149" s="24"/>
      <c r="ADP149" s="24"/>
      <c r="ADQ149" s="24"/>
      <c r="ADR149" s="24"/>
      <c r="ADS149" s="24"/>
      <c r="ADT149" s="24"/>
      <c r="ADU149" s="24"/>
      <c r="ADV149" s="24"/>
      <c r="ADW149" s="24"/>
      <c r="ADX149" s="24"/>
      <c r="ADY149" s="24"/>
      <c r="ADZ149" s="24"/>
      <c r="AEA149" s="24"/>
      <c r="AEB149" s="24"/>
      <c r="AEC149" s="24"/>
      <c r="AED149" s="24"/>
      <c r="AEE149" s="24"/>
      <c r="AEF149" s="24"/>
      <c r="AEG149" s="24"/>
      <c r="AEH149" s="24"/>
      <c r="AEI149" s="24"/>
      <c r="AEJ149" s="24"/>
      <c r="AEK149" s="24"/>
      <c r="AEL149" s="24"/>
      <c r="AEM149" s="24"/>
      <c r="AEN149" s="24"/>
      <c r="AEO149" s="24"/>
      <c r="AEP149" s="24"/>
      <c r="AEQ149" s="24"/>
      <c r="AER149" s="24"/>
      <c r="AES149" s="24"/>
      <c r="AET149" s="24"/>
      <c r="AEU149" s="24"/>
      <c r="AEV149" s="24"/>
      <c r="AEW149" s="24"/>
      <c r="AEX149" s="24"/>
      <c r="AEY149" s="24"/>
      <c r="AEZ149" s="24"/>
      <c r="AFA149" s="24"/>
      <c r="AFB149" s="24"/>
      <c r="AFC149" s="24"/>
      <c r="AFD149" s="24"/>
      <c r="AFE149" s="24"/>
      <c r="AFF149" s="24"/>
      <c r="AFG149" s="24"/>
      <c r="AFH149" s="24"/>
      <c r="AFI149" s="24"/>
      <c r="AFJ149" s="24"/>
      <c r="AFK149" s="24"/>
      <c r="AFL149" s="24"/>
      <c r="AFM149" s="24"/>
      <c r="AFN149" s="24"/>
      <c r="AFO149" s="24"/>
      <c r="AFP149" s="24"/>
      <c r="AFQ149" s="24"/>
      <c r="AFR149" s="24"/>
      <c r="AFS149" s="24"/>
      <c r="AFT149" s="24"/>
      <c r="AFU149" s="24"/>
      <c r="AFV149" s="24"/>
      <c r="AFW149" s="24"/>
      <c r="AFX149" s="24"/>
      <c r="AFY149" s="24"/>
      <c r="AFZ149" s="24"/>
      <c r="AGA149" s="24"/>
      <c r="AGB149" s="24"/>
      <c r="AGC149" s="24"/>
      <c r="AGD149" s="24"/>
      <c r="AGE149" s="24"/>
      <c r="AGF149" s="24"/>
      <c r="AGG149" s="24"/>
      <c r="AGH149" s="24"/>
      <c r="AGI149" s="24"/>
      <c r="AGJ149" s="24"/>
      <c r="AGK149" s="24"/>
      <c r="AGL149" s="24"/>
      <c r="AGM149" s="24"/>
      <c r="AGN149" s="24"/>
      <c r="AGO149" s="24"/>
      <c r="AGP149" s="24"/>
      <c r="AGQ149" s="24"/>
      <c r="AGR149" s="24"/>
      <c r="AGS149" s="24"/>
      <c r="AGT149" s="24"/>
      <c r="AGU149" s="24"/>
      <c r="AGV149" s="24"/>
      <c r="AGW149" s="24"/>
      <c r="AGX149" s="24"/>
      <c r="AGY149" s="24"/>
      <c r="AGZ149" s="24"/>
      <c r="AHA149" s="24"/>
      <c r="AHB149" s="24"/>
      <c r="AHC149" s="24"/>
      <c r="AHD149" s="24"/>
      <c r="AHE149" s="24"/>
      <c r="AHF149" s="24"/>
      <c r="AHG149" s="24"/>
      <c r="AHH149" s="24"/>
      <c r="AHI149" s="24"/>
      <c r="AHJ149" s="24"/>
      <c r="AHK149" s="24"/>
      <c r="AHL149" s="24"/>
      <c r="AHM149" s="24"/>
      <c r="AHN149" s="24"/>
      <c r="AHO149" s="24"/>
      <c r="AHP149" s="24"/>
      <c r="AHQ149" s="24"/>
      <c r="AHR149" s="24"/>
      <c r="AHS149" s="24"/>
      <c r="AHT149" s="24"/>
      <c r="AHU149" s="24"/>
      <c r="AHV149" s="24"/>
      <c r="AHW149" s="24"/>
      <c r="AHX149" s="24"/>
      <c r="AHY149" s="24"/>
      <c r="AHZ149" s="24"/>
      <c r="AIA149" s="24"/>
      <c r="AIB149" s="24"/>
      <c r="AIC149" s="24"/>
      <c r="AID149" s="24"/>
      <c r="AIE149" s="24"/>
      <c r="AIF149" s="24"/>
      <c r="AIG149" s="24"/>
      <c r="AIH149" s="24"/>
      <c r="AII149" s="24"/>
      <c r="AIJ149" s="24"/>
      <c r="AIK149" s="24"/>
      <c r="AIL149" s="24"/>
      <c r="AIM149" s="24"/>
      <c r="AIN149" s="24"/>
      <c r="AIO149" s="24"/>
      <c r="AIP149" s="24"/>
      <c r="AIQ149" s="24"/>
      <c r="AIR149" s="24"/>
      <c r="AIS149" s="24"/>
      <c r="AIT149" s="24"/>
      <c r="AIU149" s="24"/>
      <c r="AIV149" s="24"/>
      <c r="AIW149" s="24"/>
      <c r="AIX149" s="24"/>
      <c r="AIY149" s="24"/>
      <c r="AIZ149" s="24"/>
      <c r="AJA149" s="24"/>
      <c r="AJB149" s="24"/>
      <c r="AJC149" s="24"/>
      <c r="AJD149" s="24"/>
      <c r="AJE149" s="24"/>
      <c r="AJF149" s="24"/>
      <c r="AJG149" s="24"/>
      <c r="AJH149" s="24"/>
      <c r="AJI149" s="24"/>
      <c r="AJJ149" s="24"/>
      <c r="AJK149" s="24"/>
      <c r="AJL149" s="24"/>
      <c r="AJM149" s="24"/>
      <c r="AJN149" s="24"/>
      <c r="AJO149" s="24"/>
      <c r="AJP149" s="24"/>
      <c r="AJQ149" s="24"/>
      <c r="AJR149" s="24"/>
      <c r="AJS149" s="24"/>
      <c r="AJT149" s="24"/>
      <c r="AJU149" s="24"/>
      <c r="AJV149" s="24"/>
      <c r="AJW149" s="24"/>
      <c r="AJX149" s="24"/>
      <c r="AJY149" s="24"/>
      <c r="AJZ149" s="24"/>
      <c r="AKA149" s="24"/>
      <c r="AKB149" s="24"/>
      <c r="AKC149" s="24"/>
      <c r="AKD149" s="24"/>
      <c r="AKE149" s="24"/>
      <c r="AKF149" s="24"/>
      <c r="AKG149" s="24"/>
      <c r="AKH149" s="24"/>
      <c r="AKI149" s="24"/>
      <c r="AKJ149" s="24"/>
      <c r="AKK149" s="24"/>
      <c r="AKL149" s="24"/>
      <c r="AKM149" s="24"/>
      <c r="AKN149" s="24"/>
      <c r="AKO149" s="24"/>
      <c r="AKP149" s="24"/>
      <c r="AKQ149" s="24"/>
      <c r="AKR149" s="24"/>
      <c r="AKS149" s="24"/>
      <c r="AKT149" s="24"/>
      <c r="AKU149" s="24"/>
      <c r="AKV149" s="24"/>
      <c r="AKW149" s="24"/>
      <c r="AKX149" s="24"/>
      <c r="AKY149" s="24"/>
      <c r="AKZ149" s="24"/>
      <c r="ALA149" s="24"/>
      <c r="ALB149" s="24"/>
      <c r="ALC149" s="24"/>
      <c r="ALD149" s="24"/>
      <c r="ALE149" s="24"/>
      <c r="ALF149" s="24"/>
      <c r="ALG149" s="24"/>
      <c r="ALH149" s="24"/>
      <c r="ALI149" s="24"/>
      <c r="ALJ149" s="24"/>
      <c r="ALK149" s="24"/>
      <c r="ALL149" s="24"/>
      <c r="ALM149" s="24"/>
      <c r="ALN149" s="24"/>
      <c r="ALO149" s="24"/>
      <c r="ALP149" s="24"/>
      <c r="ALQ149" s="24"/>
      <c r="ALR149" s="24"/>
      <c r="ALS149" s="24"/>
      <c r="ALT149" s="24"/>
      <c r="ALU149" s="24"/>
      <c r="ALV149" s="24"/>
      <c r="ALW149" s="24"/>
      <c r="ALX149" s="24"/>
      <c r="ALY149" s="24"/>
      <c r="ALZ149" s="24"/>
      <c r="AMA149" s="24"/>
      <c r="AMB149" s="24"/>
      <c r="AMC149" s="24"/>
    </row>
    <row r="150" spans="1:1017" s="61" customFormat="1" ht="82.5">
      <c r="A150" s="132" t="s">
        <v>403</v>
      </c>
      <c r="B150" s="133" t="s">
        <v>404</v>
      </c>
      <c r="C150" s="134" t="s">
        <v>405</v>
      </c>
      <c r="D150" s="133" t="s">
        <v>46</v>
      </c>
      <c r="E150" s="62" t="s">
        <v>47</v>
      </c>
      <c r="F150" s="112">
        <v>19</v>
      </c>
      <c r="G150" s="60">
        <v>1167.25</v>
      </c>
      <c r="H150" s="83">
        <f t="shared" si="57"/>
        <v>0.21229999999999999</v>
      </c>
      <c r="I150" s="60">
        <f t="shared" si="58"/>
        <v>1415.06</v>
      </c>
      <c r="J150" s="60">
        <f t="shared" si="59"/>
        <v>22177.75</v>
      </c>
      <c r="K150" s="60">
        <f t="shared" si="60"/>
        <v>26886.14</v>
      </c>
      <c r="L150" s="58"/>
      <c r="M150" s="24"/>
      <c r="N150" s="24"/>
      <c r="O150" s="24"/>
      <c r="P150" s="24"/>
      <c r="Q150" s="24"/>
      <c r="R150" s="24"/>
      <c r="S150" s="24"/>
      <c r="T150" s="24"/>
      <c r="U150" s="24"/>
      <c r="V150" s="24"/>
      <c r="W150" s="24"/>
      <c r="X150" s="24"/>
      <c r="Y150" s="24"/>
      <c r="Z150" s="24"/>
      <c r="AA150" s="24"/>
      <c r="AB150" s="24"/>
      <c r="AC150" s="24"/>
      <c r="AD150" s="24"/>
      <c r="AE150" s="24"/>
      <c r="AF150" s="24"/>
      <c r="AG150" s="24"/>
      <c r="AH150" s="24"/>
      <c r="AI150" s="24"/>
      <c r="AJ150" s="24"/>
      <c r="AK150" s="24"/>
      <c r="AL150" s="24"/>
      <c r="AM150" s="24"/>
      <c r="AN150" s="24"/>
      <c r="AO150" s="24"/>
      <c r="AP150" s="24"/>
      <c r="AQ150" s="24"/>
      <c r="AR150" s="24"/>
      <c r="AS150" s="24"/>
      <c r="AT150" s="24"/>
      <c r="AU150" s="24"/>
      <c r="AV150" s="24"/>
      <c r="AW150" s="24"/>
      <c r="AX150" s="24"/>
      <c r="AY150" s="24"/>
      <c r="AZ150" s="24"/>
      <c r="BA150" s="24"/>
      <c r="BB150" s="24"/>
      <c r="BC150" s="24"/>
      <c r="BD150" s="24"/>
      <c r="BE150" s="24"/>
      <c r="BF150" s="24"/>
      <c r="BG150" s="24"/>
      <c r="BH150" s="24"/>
      <c r="BI150" s="24"/>
      <c r="BJ150" s="24"/>
      <c r="BK150" s="24"/>
      <c r="BL150" s="24"/>
      <c r="BM150" s="24"/>
      <c r="BN150" s="24"/>
      <c r="BO150" s="24"/>
      <c r="BP150" s="24"/>
      <c r="BQ150" s="24"/>
      <c r="BR150" s="24"/>
      <c r="BS150" s="24"/>
      <c r="BT150" s="24"/>
      <c r="BU150" s="24"/>
      <c r="BV150" s="24"/>
      <c r="BW150" s="24"/>
      <c r="BX150" s="24"/>
      <c r="BY150" s="24"/>
      <c r="BZ150" s="24"/>
      <c r="CA150" s="24"/>
      <c r="CB150" s="24"/>
      <c r="CC150" s="24"/>
      <c r="CD150" s="24"/>
      <c r="CE150" s="24"/>
      <c r="CF150" s="24"/>
      <c r="CG150" s="24"/>
      <c r="CH150" s="24"/>
      <c r="CI150" s="24"/>
      <c r="CJ150" s="24"/>
      <c r="CK150" s="24"/>
      <c r="CL150" s="24"/>
      <c r="CM150" s="24"/>
      <c r="CN150" s="24"/>
      <c r="CO150" s="24"/>
      <c r="CP150" s="24"/>
      <c r="CQ150" s="24"/>
      <c r="CR150" s="24"/>
      <c r="CS150" s="24"/>
      <c r="CT150" s="24"/>
      <c r="CU150" s="24"/>
      <c r="CV150" s="24"/>
      <c r="CW150" s="24"/>
      <c r="CX150" s="24"/>
      <c r="CY150" s="24"/>
      <c r="CZ150" s="24"/>
      <c r="DA150" s="24"/>
      <c r="DB150" s="24"/>
      <c r="DC150" s="24"/>
      <c r="DD150" s="24"/>
      <c r="DE150" s="24"/>
      <c r="DF150" s="24"/>
      <c r="DG150" s="24"/>
      <c r="DH150" s="24"/>
      <c r="DI150" s="24"/>
      <c r="DJ150" s="24"/>
      <c r="DK150" s="24"/>
      <c r="DL150" s="24"/>
      <c r="DM150" s="24"/>
      <c r="DN150" s="24"/>
      <c r="DO150" s="24"/>
      <c r="DP150" s="24"/>
      <c r="DQ150" s="24"/>
      <c r="DR150" s="24"/>
      <c r="DS150" s="24"/>
      <c r="DT150" s="24"/>
      <c r="DU150" s="24"/>
      <c r="DV150" s="24"/>
      <c r="DW150" s="24"/>
      <c r="DX150" s="24"/>
      <c r="DY150" s="24"/>
      <c r="DZ150" s="24"/>
      <c r="EA150" s="24"/>
      <c r="EB150" s="24"/>
      <c r="EC150" s="24"/>
      <c r="ED150" s="24"/>
      <c r="EE150" s="24"/>
      <c r="EF150" s="24"/>
      <c r="EG150" s="24"/>
      <c r="EH150" s="24"/>
      <c r="EI150" s="24"/>
      <c r="EJ150" s="24"/>
      <c r="EK150" s="24"/>
      <c r="EL150" s="24"/>
      <c r="EM150" s="24"/>
      <c r="EN150" s="24"/>
      <c r="EO150" s="24"/>
      <c r="EP150" s="24"/>
      <c r="EQ150" s="24"/>
      <c r="ER150" s="24"/>
      <c r="ES150" s="24"/>
      <c r="ET150" s="24"/>
      <c r="EU150" s="24"/>
      <c r="EV150" s="24"/>
      <c r="EW150" s="24"/>
      <c r="EX150" s="24"/>
      <c r="EY150" s="24"/>
      <c r="EZ150" s="24"/>
      <c r="FA150" s="24"/>
      <c r="FB150" s="24"/>
      <c r="FC150" s="24"/>
      <c r="FD150" s="24"/>
      <c r="FE150" s="24"/>
      <c r="FF150" s="24"/>
      <c r="FG150" s="24"/>
      <c r="FH150" s="24"/>
      <c r="FI150" s="24"/>
      <c r="FJ150" s="24"/>
      <c r="FK150" s="24"/>
      <c r="FL150" s="24"/>
      <c r="FM150" s="24"/>
      <c r="FN150" s="24"/>
      <c r="FO150" s="24"/>
      <c r="FP150" s="24"/>
      <c r="FQ150" s="24"/>
      <c r="FR150" s="24"/>
      <c r="FS150" s="24"/>
      <c r="FT150" s="24"/>
      <c r="FU150" s="24"/>
      <c r="FV150" s="24"/>
      <c r="FW150" s="24"/>
      <c r="FX150" s="24"/>
      <c r="FY150" s="24"/>
      <c r="FZ150" s="24"/>
      <c r="GA150" s="24"/>
      <c r="GB150" s="24"/>
      <c r="GC150" s="24"/>
      <c r="GD150" s="24"/>
      <c r="GE150" s="24"/>
      <c r="GF150" s="24"/>
      <c r="GG150" s="24"/>
      <c r="GH150" s="24"/>
      <c r="GI150" s="24"/>
      <c r="GJ150" s="24"/>
      <c r="GK150" s="24"/>
      <c r="GL150" s="24"/>
      <c r="GM150" s="24"/>
      <c r="GN150" s="24"/>
      <c r="GO150" s="24"/>
      <c r="GP150" s="24"/>
      <c r="GQ150" s="24"/>
      <c r="GR150" s="24"/>
      <c r="GS150" s="24"/>
      <c r="GT150" s="24"/>
      <c r="GU150" s="24"/>
      <c r="GV150" s="24"/>
      <c r="GW150" s="24"/>
      <c r="GX150" s="24"/>
      <c r="GY150" s="24"/>
      <c r="GZ150" s="24"/>
      <c r="HA150" s="24"/>
      <c r="HB150" s="24"/>
      <c r="HC150" s="24"/>
      <c r="HD150" s="24"/>
      <c r="HE150" s="24"/>
      <c r="HF150" s="24"/>
      <c r="HG150" s="24"/>
      <c r="HH150" s="24"/>
      <c r="HI150" s="24"/>
      <c r="HJ150" s="24"/>
      <c r="HK150" s="24"/>
      <c r="HL150" s="24"/>
      <c r="HM150" s="24"/>
      <c r="HN150" s="24"/>
      <c r="HO150" s="24"/>
      <c r="HP150" s="24"/>
      <c r="HQ150" s="24"/>
      <c r="HR150" s="24"/>
      <c r="HS150" s="24"/>
      <c r="HT150" s="24"/>
      <c r="HU150" s="24"/>
      <c r="HV150" s="24"/>
      <c r="HW150" s="24"/>
      <c r="HX150" s="24"/>
      <c r="HY150" s="24"/>
      <c r="HZ150" s="24"/>
      <c r="IA150" s="24"/>
      <c r="IB150" s="24"/>
      <c r="IC150" s="24"/>
      <c r="ID150" s="24"/>
      <c r="IE150" s="24"/>
      <c r="IF150" s="24"/>
      <c r="IG150" s="24"/>
      <c r="IH150" s="24"/>
      <c r="II150" s="24"/>
      <c r="IJ150" s="24"/>
      <c r="IK150" s="24"/>
      <c r="IL150" s="24"/>
      <c r="IM150" s="24"/>
      <c r="IN150" s="24"/>
      <c r="IO150" s="24"/>
      <c r="IP150" s="24"/>
      <c r="IQ150" s="24"/>
      <c r="IR150" s="24"/>
      <c r="IS150" s="24"/>
      <c r="IT150" s="24"/>
      <c r="IU150" s="24"/>
      <c r="IV150" s="24"/>
      <c r="IW150" s="24"/>
      <c r="IX150" s="24"/>
      <c r="IY150" s="24"/>
      <c r="IZ150" s="24"/>
      <c r="JA150" s="24"/>
      <c r="JB150" s="24"/>
      <c r="JC150" s="24"/>
      <c r="JD150" s="24"/>
      <c r="JE150" s="24"/>
      <c r="JF150" s="24"/>
      <c r="JG150" s="24"/>
      <c r="JH150" s="24"/>
      <c r="JI150" s="24"/>
      <c r="JJ150" s="24"/>
      <c r="JK150" s="24"/>
      <c r="JL150" s="24"/>
      <c r="JM150" s="24"/>
      <c r="JN150" s="24"/>
      <c r="JO150" s="24"/>
      <c r="JP150" s="24"/>
      <c r="JQ150" s="24"/>
      <c r="JR150" s="24"/>
      <c r="JS150" s="24"/>
      <c r="JT150" s="24"/>
      <c r="JU150" s="24"/>
      <c r="JV150" s="24"/>
      <c r="JW150" s="24"/>
      <c r="JX150" s="24"/>
      <c r="JY150" s="24"/>
      <c r="JZ150" s="24"/>
      <c r="KA150" s="24"/>
      <c r="KB150" s="24"/>
      <c r="KC150" s="24"/>
      <c r="KD150" s="24"/>
      <c r="KE150" s="24"/>
      <c r="KF150" s="24"/>
      <c r="KG150" s="24"/>
      <c r="KH150" s="24"/>
      <c r="KI150" s="24"/>
      <c r="KJ150" s="24"/>
      <c r="KK150" s="24"/>
      <c r="KL150" s="24"/>
      <c r="KM150" s="24"/>
      <c r="KN150" s="24"/>
      <c r="KO150" s="24"/>
      <c r="KP150" s="24"/>
      <c r="KQ150" s="24"/>
      <c r="KR150" s="24"/>
      <c r="KS150" s="24"/>
      <c r="KT150" s="24"/>
      <c r="KU150" s="24"/>
      <c r="KV150" s="24"/>
      <c r="KW150" s="24"/>
      <c r="KX150" s="24"/>
      <c r="KY150" s="24"/>
      <c r="KZ150" s="24"/>
      <c r="LA150" s="24"/>
      <c r="LB150" s="24"/>
      <c r="LC150" s="24"/>
      <c r="LD150" s="24"/>
      <c r="LE150" s="24"/>
      <c r="LF150" s="24"/>
      <c r="LG150" s="24"/>
      <c r="LH150" s="24"/>
      <c r="LI150" s="24"/>
      <c r="LJ150" s="24"/>
      <c r="LK150" s="24"/>
      <c r="LL150" s="24"/>
      <c r="LM150" s="24"/>
      <c r="LN150" s="24"/>
      <c r="LO150" s="24"/>
      <c r="LP150" s="24"/>
      <c r="LQ150" s="24"/>
      <c r="LR150" s="24"/>
      <c r="LS150" s="24"/>
      <c r="LT150" s="24"/>
      <c r="LU150" s="24"/>
      <c r="LV150" s="24"/>
      <c r="LW150" s="24"/>
      <c r="LX150" s="24"/>
      <c r="LY150" s="24"/>
      <c r="LZ150" s="24"/>
      <c r="MA150" s="24"/>
      <c r="MB150" s="24"/>
      <c r="MC150" s="24"/>
      <c r="MD150" s="24"/>
      <c r="ME150" s="24"/>
      <c r="MF150" s="24"/>
      <c r="MG150" s="24"/>
      <c r="MH150" s="24"/>
      <c r="MI150" s="24"/>
      <c r="MJ150" s="24"/>
      <c r="MK150" s="24"/>
      <c r="ML150" s="24"/>
      <c r="MM150" s="24"/>
      <c r="MN150" s="24"/>
      <c r="MO150" s="24"/>
      <c r="MP150" s="24"/>
      <c r="MQ150" s="24"/>
      <c r="MR150" s="24"/>
      <c r="MS150" s="24"/>
      <c r="MT150" s="24"/>
      <c r="MU150" s="24"/>
      <c r="MV150" s="24"/>
      <c r="MW150" s="24"/>
      <c r="MX150" s="24"/>
      <c r="MY150" s="24"/>
      <c r="MZ150" s="24"/>
      <c r="NA150" s="24"/>
      <c r="NB150" s="24"/>
      <c r="NC150" s="24"/>
      <c r="ND150" s="24"/>
      <c r="NE150" s="24"/>
      <c r="NF150" s="24"/>
      <c r="NG150" s="24"/>
      <c r="NH150" s="24"/>
      <c r="NI150" s="24"/>
      <c r="NJ150" s="24"/>
      <c r="NK150" s="24"/>
      <c r="NL150" s="24"/>
      <c r="NM150" s="24"/>
      <c r="NN150" s="24"/>
      <c r="NO150" s="24"/>
      <c r="NP150" s="24"/>
      <c r="NQ150" s="24"/>
      <c r="NR150" s="24"/>
      <c r="NS150" s="24"/>
      <c r="NT150" s="24"/>
      <c r="NU150" s="24"/>
      <c r="NV150" s="24"/>
      <c r="NW150" s="24"/>
      <c r="NX150" s="24"/>
      <c r="NY150" s="24"/>
      <c r="NZ150" s="24"/>
      <c r="OA150" s="24"/>
      <c r="OB150" s="24"/>
      <c r="OC150" s="24"/>
      <c r="OD150" s="24"/>
      <c r="OE150" s="24"/>
      <c r="OF150" s="24"/>
      <c r="OG150" s="24"/>
      <c r="OH150" s="24"/>
      <c r="OI150" s="24"/>
      <c r="OJ150" s="24"/>
      <c r="OK150" s="24"/>
      <c r="OL150" s="24"/>
      <c r="OM150" s="24"/>
      <c r="ON150" s="24"/>
      <c r="OO150" s="24"/>
      <c r="OP150" s="24"/>
      <c r="OQ150" s="24"/>
      <c r="OR150" s="24"/>
      <c r="OS150" s="24"/>
      <c r="OT150" s="24"/>
      <c r="OU150" s="24"/>
      <c r="OV150" s="24"/>
      <c r="OW150" s="24"/>
      <c r="OX150" s="24"/>
      <c r="OY150" s="24"/>
      <c r="OZ150" s="24"/>
      <c r="PA150" s="24"/>
      <c r="PB150" s="24"/>
      <c r="PC150" s="24"/>
      <c r="PD150" s="24"/>
      <c r="PE150" s="24"/>
      <c r="PF150" s="24"/>
      <c r="PG150" s="24"/>
      <c r="PH150" s="24"/>
      <c r="PI150" s="24"/>
      <c r="PJ150" s="24"/>
      <c r="PK150" s="24"/>
      <c r="PL150" s="24"/>
      <c r="PM150" s="24"/>
      <c r="PN150" s="24"/>
      <c r="PO150" s="24"/>
      <c r="PP150" s="24"/>
      <c r="PQ150" s="24"/>
      <c r="PR150" s="24"/>
      <c r="PS150" s="24"/>
      <c r="PT150" s="24"/>
      <c r="PU150" s="24"/>
      <c r="PV150" s="24"/>
      <c r="PW150" s="24"/>
      <c r="PX150" s="24"/>
      <c r="PY150" s="24"/>
      <c r="PZ150" s="24"/>
      <c r="QA150" s="24"/>
      <c r="QB150" s="24"/>
      <c r="QC150" s="24"/>
      <c r="QD150" s="24"/>
      <c r="QE150" s="24"/>
      <c r="QF150" s="24"/>
      <c r="QG150" s="24"/>
      <c r="QH150" s="24"/>
      <c r="QI150" s="24"/>
      <c r="QJ150" s="24"/>
      <c r="QK150" s="24"/>
      <c r="QL150" s="24"/>
      <c r="QM150" s="24"/>
      <c r="QN150" s="24"/>
      <c r="QO150" s="24"/>
      <c r="QP150" s="24"/>
      <c r="QQ150" s="24"/>
      <c r="QR150" s="24"/>
      <c r="QS150" s="24"/>
      <c r="QT150" s="24"/>
      <c r="QU150" s="24"/>
      <c r="QV150" s="24"/>
      <c r="QW150" s="24"/>
      <c r="QX150" s="24"/>
      <c r="QY150" s="24"/>
      <c r="QZ150" s="24"/>
      <c r="RA150" s="24"/>
      <c r="RB150" s="24"/>
      <c r="RC150" s="24"/>
      <c r="RD150" s="24"/>
      <c r="RE150" s="24"/>
      <c r="RF150" s="24"/>
      <c r="RG150" s="24"/>
      <c r="RH150" s="24"/>
      <c r="RI150" s="24"/>
      <c r="RJ150" s="24"/>
      <c r="RK150" s="24"/>
      <c r="RL150" s="24"/>
      <c r="RM150" s="24"/>
      <c r="RN150" s="24"/>
      <c r="RO150" s="24"/>
      <c r="RP150" s="24"/>
      <c r="RQ150" s="24"/>
      <c r="RR150" s="24"/>
      <c r="RS150" s="24"/>
      <c r="RT150" s="24"/>
      <c r="RU150" s="24"/>
      <c r="RV150" s="24"/>
      <c r="RW150" s="24"/>
      <c r="RX150" s="24"/>
      <c r="RY150" s="24"/>
      <c r="RZ150" s="24"/>
      <c r="SA150" s="24"/>
      <c r="SB150" s="24"/>
      <c r="SC150" s="24"/>
      <c r="SD150" s="24"/>
      <c r="SE150" s="24"/>
      <c r="SF150" s="24"/>
      <c r="SG150" s="24"/>
      <c r="SH150" s="24"/>
      <c r="SI150" s="24"/>
      <c r="SJ150" s="24"/>
      <c r="SK150" s="24"/>
      <c r="SL150" s="24"/>
      <c r="SM150" s="24"/>
      <c r="SN150" s="24"/>
      <c r="SO150" s="24"/>
      <c r="SP150" s="24"/>
      <c r="SQ150" s="24"/>
      <c r="SR150" s="24"/>
      <c r="SS150" s="24"/>
      <c r="ST150" s="24"/>
      <c r="SU150" s="24"/>
      <c r="SV150" s="24"/>
      <c r="SW150" s="24"/>
      <c r="SX150" s="24"/>
      <c r="SY150" s="24"/>
      <c r="SZ150" s="24"/>
      <c r="TA150" s="24"/>
      <c r="TB150" s="24"/>
      <c r="TC150" s="24"/>
      <c r="TD150" s="24"/>
      <c r="TE150" s="24"/>
      <c r="TF150" s="24"/>
      <c r="TG150" s="24"/>
      <c r="TH150" s="24"/>
      <c r="TI150" s="24"/>
      <c r="TJ150" s="24"/>
      <c r="TK150" s="24"/>
      <c r="TL150" s="24"/>
      <c r="TM150" s="24"/>
      <c r="TN150" s="24"/>
      <c r="TO150" s="24"/>
      <c r="TP150" s="24"/>
      <c r="TQ150" s="24"/>
      <c r="TR150" s="24"/>
      <c r="TS150" s="24"/>
      <c r="TT150" s="24"/>
      <c r="TU150" s="24"/>
      <c r="TV150" s="24"/>
      <c r="TW150" s="24"/>
      <c r="TX150" s="24"/>
      <c r="TY150" s="24"/>
      <c r="TZ150" s="24"/>
      <c r="UA150" s="24"/>
      <c r="UB150" s="24"/>
      <c r="UC150" s="24"/>
      <c r="UD150" s="24"/>
      <c r="UE150" s="24"/>
      <c r="UF150" s="24"/>
      <c r="UG150" s="24"/>
      <c r="UH150" s="24"/>
      <c r="UI150" s="24"/>
      <c r="UJ150" s="24"/>
      <c r="UK150" s="24"/>
      <c r="UL150" s="24"/>
      <c r="UM150" s="24"/>
      <c r="UN150" s="24"/>
      <c r="UO150" s="24"/>
      <c r="UP150" s="24"/>
      <c r="UQ150" s="24"/>
      <c r="UR150" s="24"/>
      <c r="US150" s="24"/>
      <c r="UT150" s="24"/>
      <c r="UU150" s="24"/>
      <c r="UV150" s="24"/>
      <c r="UW150" s="24"/>
      <c r="UX150" s="24"/>
      <c r="UY150" s="24"/>
      <c r="UZ150" s="24"/>
      <c r="VA150" s="24"/>
      <c r="VB150" s="24"/>
      <c r="VC150" s="24"/>
      <c r="VD150" s="24"/>
      <c r="VE150" s="24"/>
      <c r="VF150" s="24"/>
      <c r="VG150" s="24"/>
      <c r="VH150" s="24"/>
      <c r="VI150" s="24"/>
      <c r="VJ150" s="24"/>
      <c r="VK150" s="24"/>
      <c r="VL150" s="24"/>
      <c r="VM150" s="24"/>
      <c r="VN150" s="24"/>
      <c r="VO150" s="24"/>
      <c r="VP150" s="24"/>
      <c r="VQ150" s="24"/>
      <c r="VR150" s="24"/>
      <c r="VS150" s="24"/>
      <c r="VT150" s="24"/>
      <c r="VU150" s="24"/>
      <c r="VV150" s="24"/>
      <c r="VW150" s="24"/>
      <c r="VX150" s="24"/>
      <c r="VY150" s="24"/>
      <c r="VZ150" s="24"/>
      <c r="WA150" s="24"/>
      <c r="WB150" s="24"/>
      <c r="WC150" s="24"/>
      <c r="WD150" s="24"/>
      <c r="WE150" s="24"/>
      <c r="WF150" s="24"/>
      <c r="WG150" s="24"/>
      <c r="WH150" s="24"/>
      <c r="WI150" s="24"/>
      <c r="WJ150" s="24"/>
      <c r="WK150" s="24"/>
      <c r="WL150" s="24"/>
      <c r="WM150" s="24"/>
      <c r="WN150" s="24"/>
      <c r="WO150" s="24"/>
      <c r="WP150" s="24"/>
      <c r="WQ150" s="24"/>
      <c r="WR150" s="24"/>
      <c r="WS150" s="24"/>
      <c r="WT150" s="24"/>
      <c r="WU150" s="24"/>
      <c r="WV150" s="24"/>
      <c r="WW150" s="24"/>
      <c r="WX150" s="24"/>
      <c r="WY150" s="24"/>
      <c r="WZ150" s="24"/>
      <c r="XA150" s="24"/>
      <c r="XB150" s="24"/>
      <c r="XC150" s="24"/>
      <c r="XD150" s="24"/>
      <c r="XE150" s="24"/>
      <c r="XF150" s="24"/>
      <c r="XG150" s="24"/>
      <c r="XH150" s="24"/>
      <c r="XI150" s="24"/>
      <c r="XJ150" s="24"/>
      <c r="XK150" s="24"/>
      <c r="XL150" s="24"/>
      <c r="XM150" s="24"/>
      <c r="XN150" s="24"/>
      <c r="XO150" s="24"/>
      <c r="XP150" s="24"/>
      <c r="XQ150" s="24"/>
      <c r="XR150" s="24"/>
      <c r="XS150" s="24"/>
      <c r="XT150" s="24"/>
      <c r="XU150" s="24"/>
      <c r="XV150" s="24"/>
      <c r="XW150" s="24"/>
      <c r="XX150" s="24"/>
      <c r="XY150" s="24"/>
      <c r="XZ150" s="24"/>
      <c r="YA150" s="24"/>
      <c r="YB150" s="24"/>
      <c r="YC150" s="24"/>
      <c r="YD150" s="24"/>
      <c r="YE150" s="24"/>
      <c r="YF150" s="24"/>
      <c r="YG150" s="24"/>
      <c r="YH150" s="24"/>
      <c r="YI150" s="24"/>
      <c r="YJ150" s="24"/>
      <c r="YK150" s="24"/>
      <c r="YL150" s="24"/>
      <c r="YM150" s="24"/>
      <c r="YN150" s="24"/>
      <c r="YO150" s="24"/>
      <c r="YP150" s="24"/>
      <c r="YQ150" s="24"/>
      <c r="YR150" s="24"/>
      <c r="YS150" s="24"/>
      <c r="YT150" s="24"/>
      <c r="YU150" s="24"/>
      <c r="YV150" s="24"/>
      <c r="YW150" s="24"/>
      <c r="YX150" s="24"/>
      <c r="YY150" s="24"/>
      <c r="YZ150" s="24"/>
      <c r="ZA150" s="24"/>
      <c r="ZB150" s="24"/>
      <c r="ZC150" s="24"/>
      <c r="ZD150" s="24"/>
      <c r="ZE150" s="24"/>
      <c r="ZF150" s="24"/>
      <c r="ZG150" s="24"/>
      <c r="ZH150" s="24"/>
      <c r="ZI150" s="24"/>
      <c r="ZJ150" s="24"/>
      <c r="ZK150" s="24"/>
      <c r="ZL150" s="24"/>
      <c r="ZM150" s="24"/>
      <c r="ZN150" s="24"/>
      <c r="ZO150" s="24"/>
      <c r="ZP150" s="24"/>
      <c r="ZQ150" s="24"/>
      <c r="ZR150" s="24"/>
      <c r="ZS150" s="24"/>
      <c r="ZT150" s="24"/>
      <c r="ZU150" s="24"/>
      <c r="ZV150" s="24"/>
      <c r="ZW150" s="24"/>
      <c r="ZX150" s="24"/>
      <c r="ZY150" s="24"/>
      <c r="ZZ150" s="24"/>
      <c r="AAA150" s="24"/>
      <c r="AAB150" s="24"/>
      <c r="AAC150" s="24"/>
      <c r="AAD150" s="24"/>
      <c r="AAE150" s="24"/>
      <c r="AAF150" s="24"/>
      <c r="AAG150" s="24"/>
      <c r="AAH150" s="24"/>
      <c r="AAI150" s="24"/>
      <c r="AAJ150" s="24"/>
      <c r="AAK150" s="24"/>
      <c r="AAL150" s="24"/>
      <c r="AAM150" s="24"/>
      <c r="AAN150" s="24"/>
      <c r="AAO150" s="24"/>
      <c r="AAP150" s="24"/>
      <c r="AAQ150" s="24"/>
      <c r="AAR150" s="24"/>
      <c r="AAS150" s="24"/>
      <c r="AAT150" s="24"/>
      <c r="AAU150" s="24"/>
      <c r="AAV150" s="24"/>
      <c r="AAW150" s="24"/>
      <c r="AAX150" s="24"/>
      <c r="AAY150" s="24"/>
      <c r="AAZ150" s="24"/>
      <c r="ABA150" s="24"/>
      <c r="ABB150" s="24"/>
      <c r="ABC150" s="24"/>
      <c r="ABD150" s="24"/>
      <c r="ABE150" s="24"/>
      <c r="ABF150" s="24"/>
      <c r="ABG150" s="24"/>
      <c r="ABH150" s="24"/>
      <c r="ABI150" s="24"/>
      <c r="ABJ150" s="24"/>
      <c r="ABK150" s="24"/>
      <c r="ABL150" s="24"/>
      <c r="ABM150" s="24"/>
      <c r="ABN150" s="24"/>
      <c r="ABO150" s="24"/>
      <c r="ABP150" s="24"/>
      <c r="ABQ150" s="24"/>
      <c r="ABR150" s="24"/>
      <c r="ABS150" s="24"/>
      <c r="ABT150" s="24"/>
      <c r="ABU150" s="24"/>
      <c r="ABV150" s="24"/>
      <c r="ABW150" s="24"/>
      <c r="ABX150" s="24"/>
      <c r="ABY150" s="24"/>
      <c r="ABZ150" s="24"/>
      <c r="ACA150" s="24"/>
      <c r="ACB150" s="24"/>
      <c r="ACC150" s="24"/>
      <c r="ACD150" s="24"/>
      <c r="ACE150" s="24"/>
      <c r="ACF150" s="24"/>
      <c r="ACG150" s="24"/>
      <c r="ACH150" s="24"/>
      <c r="ACI150" s="24"/>
      <c r="ACJ150" s="24"/>
      <c r="ACK150" s="24"/>
      <c r="ACL150" s="24"/>
      <c r="ACM150" s="24"/>
      <c r="ACN150" s="24"/>
      <c r="ACO150" s="24"/>
      <c r="ACP150" s="24"/>
      <c r="ACQ150" s="24"/>
      <c r="ACR150" s="24"/>
      <c r="ACS150" s="24"/>
      <c r="ACT150" s="24"/>
      <c r="ACU150" s="24"/>
      <c r="ACV150" s="24"/>
      <c r="ACW150" s="24"/>
      <c r="ACX150" s="24"/>
      <c r="ACY150" s="24"/>
      <c r="ACZ150" s="24"/>
      <c r="ADA150" s="24"/>
      <c r="ADB150" s="24"/>
      <c r="ADC150" s="24"/>
      <c r="ADD150" s="24"/>
      <c r="ADE150" s="24"/>
      <c r="ADF150" s="24"/>
      <c r="ADG150" s="24"/>
      <c r="ADH150" s="24"/>
      <c r="ADI150" s="24"/>
      <c r="ADJ150" s="24"/>
      <c r="ADK150" s="24"/>
      <c r="ADL150" s="24"/>
      <c r="ADM150" s="24"/>
      <c r="ADN150" s="24"/>
      <c r="ADO150" s="24"/>
      <c r="ADP150" s="24"/>
      <c r="ADQ150" s="24"/>
      <c r="ADR150" s="24"/>
      <c r="ADS150" s="24"/>
      <c r="ADT150" s="24"/>
      <c r="ADU150" s="24"/>
      <c r="ADV150" s="24"/>
      <c r="ADW150" s="24"/>
      <c r="ADX150" s="24"/>
      <c r="ADY150" s="24"/>
      <c r="ADZ150" s="24"/>
      <c r="AEA150" s="24"/>
      <c r="AEB150" s="24"/>
      <c r="AEC150" s="24"/>
      <c r="AED150" s="24"/>
      <c r="AEE150" s="24"/>
      <c r="AEF150" s="24"/>
      <c r="AEG150" s="24"/>
      <c r="AEH150" s="24"/>
      <c r="AEI150" s="24"/>
      <c r="AEJ150" s="24"/>
      <c r="AEK150" s="24"/>
      <c r="AEL150" s="24"/>
      <c r="AEM150" s="24"/>
      <c r="AEN150" s="24"/>
      <c r="AEO150" s="24"/>
      <c r="AEP150" s="24"/>
      <c r="AEQ150" s="24"/>
      <c r="AER150" s="24"/>
      <c r="AES150" s="24"/>
      <c r="AET150" s="24"/>
      <c r="AEU150" s="24"/>
      <c r="AEV150" s="24"/>
      <c r="AEW150" s="24"/>
      <c r="AEX150" s="24"/>
      <c r="AEY150" s="24"/>
      <c r="AEZ150" s="24"/>
      <c r="AFA150" s="24"/>
      <c r="AFB150" s="24"/>
      <c r="AFC150" s="24"/>
      <c r="AFD150" s="24"/>
      <c r="AFE150" s="24"/>
      <c r="AFF150" s="24"/>
      <c r="AFG150" s="24"/>
      <c r="AFH150" s="24"/>
      <c r="AFI150" s="24"/>
      <c r="AFJ150" s="24"/>
      <c r="AFK150" s="24"/>
      <c r="AFL150" s="24"/>
      <c r="AFM150" s="24"/>
      <c r="AFN150" s="24"/>
      <c r="AFO150" s="24"/>
      <c r="AFP150" s="24"/>
      <c r="AFQ150" s="24"/>
      <c r="AFR150" s="24"/>
      <c r="AFS150" s="24"/>
      <c r="AFT150" s="24"/>
      <c r="AFU150" s="24"/>
      <c r="AFV150" s="24"/>
      <c r="AFW150" s="24"/>
      <c r="AFX150" s="24"/>
      <c r="AFY150" s="24"/>
      <c r="AFZ150" s="24"/>
      <c r="AGA150" s="24"/>
      <c r="AGB150" s="24"/>
      <c r="AGC150" s="24"/>
      <c r="AGD150" s="24"/>
      <c r="AGE150" s="24"/>
      <c r="AGF150" s="24"/>
      <c r="AGG150" s="24"/>
      <c r="AGH150" s="24"/>
      <c r="AGI150" s="24"/>
      <c r="AGJ150" s="24"/>
      <c r="AGK150" s="24"/>
      <c r="AGL150" s="24"/>
      <c r="AGM150" s="24"/>
      <c r="AGN150" s="24"/>
      <c r="AGO150" s="24"/>
      <c r="AGP150" s="24"/>
      <c r="AGQ150" s="24"/>
      <c r="AGR150" s="24"/>
      <c r="AGS150" s="24"/>
      <c r="AGT150" s="24"/>
      <c r="AGU150" s="24"/>
      <c r="AGV150" s="24"/>
      <c r="AGW150" s="24"/>
      <c r="AGX150" s="24"/>
      <c r="AGY150" s="24"/>
      <c r="AGZ150" s="24"/>
      <c r="AHA150" s="24"/>
      <c r="AHB150" s="24"/>
      <c r="AHC150" s="24"/>
      <c r="AHD150" s="24"/>
      <c r="AHE150" s="24"/>
      <c r="AHF150" s="24"/>
      <c r="AHG150" s="24"/>
      <c r="AHH150" s="24"/>
      <c r="AHI150" s="24"/>
      <c r="AHJ150" s="24"/>
      <c r="AHK150" s="24"/>
      <c r="AHL150" s="24"/>
      <c r="AHM150" s="24"/>
      <c r="AHN150" s="24"/>
      <c r="AHO150" s="24"/>
      <c r="AHP150" s="24"/>
      <c r="AHQ150" s="24"/>
      <c r="AHR150" s="24"/>
      <c r="AHS150" s="24"/>
      <c r="AHT150" s="24"/>
      <c r="AHU150" s="24"/>
      <c r="AHV150" s="24"/>
      <c r="AHW150" s="24"/>
      <c r="AHX150" s="24"/>
      <c r="AHY150" s="24"/>
      <c r="AHZ150" s="24"/>
      <c r="AIA150" s="24"/>
      <c r="AIB150" s="24"/>
      <c r="AIC150" s="24"/>
      <c r="AID150" s="24"/>
      <c r="AIE150" s="24"/>
      <c r="AIF150" s="24"/>
      <c r="AIG150" s="24"/>
      <c r="AIH150" s="24"/>
      <c r="AII150" s="24"/>
      <c r="AIJ150" s="24"/>
      <c r="AIK150" s="24"/>
      <c r="AIL150" s="24"/>
      <c r="AIM150" s="24"/>
      <c r="AIN150" s="24"/>
      <c r="AIO150" s="24"/>
      <c r="AIP150" s="24"/>
      <c r="AIQ150" s="24"/>
      <c r="AIR150" s="24"/>
      <c r="AIS150" s="24"/>
      <c r="AIT150" s="24"/>
      <c r="AIU150" s="24"/>
      <c r="AIV150" s="24"/>
      <c r="AIW150" s="24"/>
      <c r="AIX150" s="24"/>
      <c r="AIY150" s="24"/>
      <c r="AIZ150" s="24"/>
      <c r="AJA150" s="24"/>
      <c r="AJB150" s="24"/>
      <c r="AJC150" s="24"/>
      <c r="AJD150" s="24"/>
      <c r="AJE150" s="24"/>
      <c r="AJF150" s="24"/>
      <c r="AJG150" s="24"/>
      <c r="AJH150" s="24"/>
      <c r="AJI150" s="24"/>
      <c r="AJJ150" s="24"/>
      <c r="AJK150" s="24"/>
      <c r="AJL150" s="24"/>
      <c r="AJM150" s="24"/>
      <c r="AJN150" s="24"/>
      <c r="AJO150" s="24"/>
      <c r="AJP150" s="24"/>
      <c r="AJQ150" s="24"/>
      <c r="AJR150" s="24"/>
      <c r="AJS150" s="24"/>
      <c r="AJT150" s="24"/>
      <c r="AJU150" s="24"/>
      <c r="AJV150" s="24"/>
      <c r="AJW150" s="24"/>
      <c r="AJX150" s="24"/>
      <c r="AJY150" s="24"/>
      <c r="AJZ150" s="24"/>
      <c r="AKA150" s="24"/>
      <c r="AKB150" s="24"/>
      <c r="AKC150" s="24"/>
      <c r="AKD150" s="24"/>
      <c r="AKE150" s="24"/>
      <c r="AKF150" s="24"/>
      <c r="AKG150" s="24"/>
      <c r="AKH150" s="24"/>
      <c r="AKI150" s="24"/>
      <c r="AKJ150" s="24"/>
      <c r="AKK150" s="24"/>
      <c r="AKL150" s="24"/>
      <c r="AKM150" s="24"/>
      <c r="AKN150" s="24"/>
      <c r="AKO150" s="24"/>
      <c r="AKP150" s="24"/>
      <c r="AKQ150" s="24"/>
      <c r="AKR150" s="24"/>
      <c r="AKS150" s="24"/>
      <c r="AKT150" s="24"/>
      <c r="AKU150" s="24"/>
      <c r="AKV150" s="24"/>
      <c r="AKW150" s="24"/>
      <c r="AKX150" s="24"/>
      <c r="AKY150" s="24"/>
      <c r="AKZ150" s="24"/>
      <c r="ALA150" s="24"/>
      <c r="ALB150" s="24"/>
      <c r="ALC150" s="24"/>
      <c r="ALD150" s="24"/>
      <c r="ALE150" s="24"/>
      <c r="ALF150" s="24"/>
      <c r="ALG150" s="24"/>
      <c r="ALH150" s="24"/>
      <c r="ALI150" s="24"/>
      <c r="ALJ150" s="24"/>
      <c r="ALK150" s="24"/>
      <c r="ALL150" s="24"/>
      <c r="ALM150" s="24"/>
      <c r="ALN150" s="24"/>
      <c r="ALO150" s="24"/>
      <c r="ALP150" s="24"/>
      <c r="ALQ150" s="24"/>
      <c r="ALR150" s="24"/>
      <c r="ALS150" s="24"/>
      <c r="ALT150" s="24"/>
      <c r="ALU150" s="24"/>
      <c r="ALV150" s="24"/>
      <c r="ALW150" s="24"/>
      <c r="ALX150" s="24"/>
      <c r="ALY150" s="24"/>
      <c r="ALZ150" s="24"/>
      <c r="AMA150" s="24"/>
      <c r="AMB150" s="24"/>
      <c r="AMC150" s="24"/>
    </row>
    <row r="151" spans="1:1017" s="61" customFormat="1" ht="33">
      <c r="A151" s="132" t="s">
        <v>406</v>
      </c>
      <c r="B151" s="133" t="s">
        <v>407</v>
      </c>
      <c r="C151" s="134" t="s">
        <v>408</v>
      </c>
      <c r="D151" s="133" t="s">
        <v>46</v>
      </c>
      <c r="E151" s="62" t="s">
        <v>116</v>
      </c>
      <c r="F151" s="112">
        <v>350</v>
      </c>
      <c r="G151" s="60">
        <v>2.42</v>
      </c>
      <c r="H151" s="83">
        <f t="shared" si="57"/>
        <v>0.21229999999999999</v>
      </c>
      <c r="I151" s="60">
        <f t="shared" si="58"/>
        <v>2.93</v>
      </c>
      <c r="J151" s="60">
        <f t="shared" si="59"/>
        <v>847</v>
      </c>
      <c r="K151" s="60">
        <f t="shared" si="60"/>
        <v>1025.5</v>
      </c>
      <c r="L151" s="58"/>
      <c r="M151" s="24"/>
      <c r="N151" s="24"/>
      <c r="O151" s="24"/>
      <c r="P151" s="24"/>
      <c r="Q151" s="24"/>
      <c r="R151" s="24"/>
      <c r="S151" s="24"/>
      <c r="T151" s="24"/>
      <c r="U151" s="24"/>
      <c r="V151" s="24"/>
      <c r="W151" s="24"/>
      <c r="X151" s="24"/>
      <c r="Y151" s="24"/>
      <c r="Z151" s="24"/>
      <c r="AA151" s="24"/>
      <c r="AB151" s="24"/>
      <c r="AC151" s="24"/>
      <c r="AD151" s="24"/>
      <c r="AE151" s="24"/>
      <c r="AF151" s="24"/>
      <c r="AG151" s="24"/>
      <c r="AH151" s="24"/>
      <c r="AI151" s="24"/>
      <c r="AJ151" s="24"/>
      <c r="AK151" s="24"/>
      <c r="AL151" s="24"/>
      <c r="AM151" s="24"/>
      <c r="AN151" s="24"/>
      <c r="AO151" s="24"/>
      <c r="AP151" s="24"/>
      <c r="AQ151" s="24"/>
      <c r="AR151" s="24"/>
      <c r="AS151" s="24"/>
      <c r="AT151" s="24"/>
      <c r="AU151" s="24"/>
      <c r="AV151" s="24"/>
      <c r="AW151" s="24"/>
      <c r="AX151" s="24"/>
      <c r="AY151" s="24"/>
      <c r="AZ151" s="24"/>
      <c r="BA151" s="24"/>
      <c r="BB151" s="24"/>
      <c r="BC151" s="24"/>
      <c r="BD151" s="24"/>
      <c r="BE151" s="24"/>
      <c r="BF151" s="24"/>
      <c r="BG151" s="24"/>
      <c r="BH151" s="24"/>
      <c r="BI151" s="24"/>
      <c r="BJ151" s="24"/>
      <c r="BK151" s="24"/>
      <c r="BL151" s="24"/>
      <c r="BM151" s="24"/>
      <c r="BN151" s="24"/>
      <c r="BO151" s="24"/>
      <c r="BP151" s="24"/>
      <c r="BQ151" s="24"/>
      <c r="BR151" s="24"/>
      <c r="BS151" s="24"/>
      <c r="BT151" s="24"/>
      <c r="BU151" s="24"/>
      <c r="BV151" s="24"/>
      <c r="BW151" s="24"/>
      <c r="BX151" s="24"/>
      <c r="BY151" s="24"/>
      <c r="BZ151" s="24"/>
      <c r="CA151" s="24"/>
      <c r="CB151" s="24"/>
      <c r="CC151" s="24"/>
      <c r="CD151" s="24"/>
      <c r="CE151" s="24"/>
      <c r="CF151" s="24"/>
      <c r="CG151" s="24"/>
      <c r="CH151" s="24"/>
      <c r="CI151" s="24"/>
      <c r="CJ151" s="24"/>
      <c r="CK151" s="24"/>
      <c r="CL151" s="24"/>
      <c r="CM151" s="24"/>
      <c r="CN151" s="24"/>
      <c r="CO151" s="24"/>
      <c r="CP151" s="24"/>
      <c r="CQ151" s="24"/>
      <c r="CR151" s="24"/>
      <c r="CS151" s="24"/>
      <c r="CT151" s="24"/>
      <c r="CU151" s="24"/>
      <c r="CV151" s="24"/>
      <c r="CW151" s="24"/>
      <c r="CX151" s="24"/>
      <c r="CY151" s="24"/>
      <c r="CZ151" s="24"/>
      <c r="DA151" s="24"/>
      <c r="DB151" s="24"/>
      <c r="DC151" s="24"/>
      <c r="DD151" s="24"/>
      <c r="DE151" s="24"/>
      <c r="DF151" s="24"/>
      <c r="DG151" s="24"/>
      <c r="DH151" s="24"/>
      <c r="DI151" s="24"/>
      <c r="DJ151" s="24"/>
      <c r="DK151" s="24"/>
      <c r="DL151" s="24"/>
      <c r="DM151" s="24"/>
      <c r="DN151" s="24"/>
      <c r="DO151" s="24"/>
      <c r="DP151" s="24"/>
      <c r="DQ151" s="24"/>
      <c r="DR151" s="24"/>
      <c r="DS151" s="24"/>
      <c r="DT151" s="24"/>
      <c r="DU151" s="24"/>
      <c r="DV151" s="24"/>
      <c r="DW151" s="24"/>
      <c r="DX151" s="24"/>
      <c r="DY151" s="24"/>
      <c r="DZ151" s="24"/>
      <c r="EA151" s="24"/>
      <c r="EB151" s="24"/>
      <c r="EC151" s="24"/>
      <c r="ED151" s="24"/>
      <c r="EE151" s="24"/>
      <c r="EF151" s="24"/>
      <c r="EG151" s="24"/>
      <c r="EH151" s="24"/>
      <c r="EI151" s="24"/>
      <c r="EJ151" s="24"/>
      <c r="EK151" s="24"/>
      <c r="EL151" s="24"/>
      <c r="EM151" s="24"/>
      <c r="EN151" s="24"/>
      <c r="EO151" s="24"/>
      <c r="EP151" s="24"/>
      <c r="EQ151" s="24"/>
      <c r="ER151" s="24"/>
      <c r="ES151" s="24"/>
      <c r="ET151" s="24"/>
      <c r="EU151" s="24"/>
      <c r="EV151" s="24"/>
      <c r="EW151" s="24"/>
      <c r="EX151" s="24"/>
      <c r="EY151" s="24"/>
      <c r="EZ151" s="24"/>
      <c r="FA151" s="24"/>
      <c r="FB151" s="24"/>
      <c r="FC151" s="24"/>
      <c r="FD151" s="24"/>
      <c r="FE151" s="24"/>
      <c r="FF151" s="24"/>
      <c r="FG151" s="24"/>
      <c r="FH151" s="24"/>
      <c r="FI151" s="24"/>
      <c r="FJ151" s="24"/>
      <c r="FK151" s="24"/>
      <c r="FL151" s="24"/>
      <c r="FM151" s="24"/>
      <c r="FN151" s="24"/>
      <c r="FO151" s="24"/>
      <c r="FP151" s="24"/>
      <c r="FQ151" s="24"/>
      <c r="FR151" s="24"/>
      <c r="FS151" s="24"/>
      <c r="FT151" s="24"/>
      <c r="FU151" s="24"/>
      <c r="FV151" s="24"/>
      <c r="FW151" s="24"/>
      <c r="FX151" s="24"/>
      <c r="FY151" s="24"/>
      <c r="FZ151" s="24"/>
      <c r="GA151" s="24"/>
      <c r="GB151" s="24"/>
      <c r="GC151" s="24"/>
      <c r="GD151" s="24"/>
      <c r="GE151" s="24"/>
      <c r="GF151" s="24"/>
      <c r="GG151" s="24"/>
      <c r="GH151" s="24"/>
      <c r="GI151" s="24"/>
      <c r="GJ151" s="24"/>
      <c r="GK151" s="24"/>
      <c r="GL151" s="24"/>
      <c r="GM151" s="24"/>
      <c r="GN151" s="24"/>
      <c r="GO151" s="24"/>
      <c r="GP151" s="24"/>
      <c r="GQ151" s="24"/>
      <c r="GR151" s="24"/>
      <c r="GS151" s="24"/>
      <c r="GT151" s="24"/>
      <c r="GU151" s="24"/>
      <c r="GV151" s="24"/>
      <c r="GW151" s="24"/>
      <c r="GX151" s="24"/>
      <c r="GY151" s="24"/>
      <c r="GZ151" s="24"/>
      <c r="HA151" s="24"/>
      <c r="HB151" s="24"/>
      <c r="HC151" s="24"/>
      <c r="HD151" s="24"/>
      <c r="HE151" s="24"/>
      <c r="HF151" s="24"/>
      <c r="HG151" s="24"/>
      <c r="HH151" s="24"/>
      <c r="HI151" s="24"/>
      <c r="HJ151" s="24"/>
      <c r="HK151" s="24"/>
      <c r="HL151" s="24"/>
      <c r="HM151" s="24"/>
      <c r="HN151" s="24"/>
      <c r="HO151" s="24"/>
      <c r="HP151" s="24"/>
      <c r="HQ151" s="24"/>
      <c r="HR151" s="24"/>
      <c r="HS151" s="24"/>
      <c r="HT151" s="24"/>
      <c r="HU151" s="24"/>
      <c r="HV151" s="24"/>
      <c r="HW151" s="24"/>
      <c r="HX151" s="24"/>
      <c r="HY151" s="24"/>
      <c r="HZ151" s="24"/>
      <c r="IA151" s="24"/>
      <c r="IB151" s="24"/>
      <c r="IC151" s="24"/>
      <c r="ID151" s="24"/>
      <c r="IE151" s="24"/>
      <c r="IF151" s="24"/>
      <c r="IG151" s="24"/>
      <c r="IH151" s="24"/>
      <c r="II151" s="24"/>
      <c r="IJ151" s="24"/>
      <c r="IK151" s="24"/>
      <c r="IL151" s="24"/>
      <c r="IM151" s="24"/>
      <c r="IN151" s="24"/>
      <c r="IO151" s="24"/>
      <c r="IP151" s="24"/>
      <c r="IQ151" s="24"/>
      <c r="IR151" s="24"/>
      <c r="IS151" s="24"/>
      <c r="IT151" s="24"/>
      <c r="IU151" s="24"/>
      <c r="IV151" s="24"/>
      <c r="IW151" s="24"/>
      <c r="IX151" s="24"/>
      <c r="IY151" s="24"/>
      <c r="IZ151" s="24"/>
      <c r="JA151" s="24"/>
      <c r="JB151" s="24"/>
      <c r="JC151" s="24"/>
      <c r="JD151" s="24"/>
      <c r="JE151" s="24"/>
      <c r="JF151" s="24"/>
      <c r="JG151" s="24"/>
      <c r="JH151" s="24"/>
      <c r="JI151" s="24"/>
      <c r="JJ151" s="24"/>
      <c r="JK151" s="24"/>
      <c r="JL151" s="24"/>
      <c r="JM151" s="24"/>
      <c r="JN151" s="24"/>
      <c r="JO151" s="24"/>
      <c r="JP151" s="24"/>
      <c r="JQ151" s="24"/>
      <c r="JR151" s="24"/>
      <c r="JS151" s="24"/>
      <c r="JT151" s="24"/>
      <c r="JU151" s="24"/>
      <c r="JV151" s="24"/>
      <c r="JW151" s="24"/>
      <c r="JX151" s="24"/>
      <c r="JY151" s="24"/>
      <c r="JZ151" s="24"/>
      <c r="KA151" s="24"/>
      <c r="KB151" s="24"/>
      <c r="KC151" s="24"/>
      <c r="KD151" s="24"/>
      <c r="KE151" s="24"/>
      <c r="KF151" s="24"/>
      <c r="KG151" s="24"/>
      <c r="KH151" s="24"/>
      <c r="KI151" s="24"/>
      <c r="KJ151" s="24"/>
      <c r="KK151" s="24"/>
      <c r="KL151" s="24"/>
      <c r="KM151" s="24"/>
      <c r="KN151" s="24"/>
      <c r="KO151" s="24"/>
      <c r="KP151" s="24"/>
      <c r="KQ151" s="24"/>
      <c r="KR151" s="24"/>
      <c r="KS151" s="24"/>
      <c r="KT151" s="24"/>
      <c r="KU151" s="24"/>
      <c r="KV151" s="24"/>
      <c r="KW151" s="24"/>
      <c r="KX151" s="24"/>
      <c r="KY151" s="24"/>
      <c r="KZ151" s="24"/>
      <c r="LA151" s="24"/>
      <c r="LB151" s="24"/>
      <c r="LC151" s="24"/>
      <c r="LD151" s="24"/>
      <c r="LE151" s="24"/>
      <c r="LF151" s="24"/>
      <c r="LG151" s="24"/>
      <c r="LH151" s="24"/>
      <c r="LI151" s="24"/>
      <c r="LJ151" s="24"/>
      <c r="LK151" s="24"/>
      <c r="LL151" s="24"/>
      <c r="LM151" s="24"/>
      <c r="LN151" s="24"/>
      <c r="LO151" s="24"/>
      <c r="LP151" s="24"/>
      <c r="LQ151" s="24"/>
      <c r="LR151" s="24"/>
      <c r="LS151" s="24"/>
      <c r="LT151" s="24"/>
      <c r="LU151" s="24"/>
      <c r="LV151" s="24"/>
      <c r="LW151" s="24"/>
      <c r="LX151" s="24"/>
      <c r="LY151" s="24"/>
      <c r="LZ151" s="24"/>
      <c r="MA151" s="24"/>
      <c r="MB151" s="24"/>
      <c r="MC151" s="24"/>
      <c r="MD151" s="24"/>
      <c r="ME151" s="24"/>
      <c r="MF151" s="24"/>
      <c r="MG151" s="24"/>
      <c r="MH151" s="24"/>
      <c r="MI151" s="24"/>
      <c r="MJ151" s="24"/>
      <c r="MK151" s="24"/>
      <c r="ML151" s="24"/>
      <c r="MM151" s="24"/>
      <c r="MN151" s="24"/>
      <c r="MO151" s="24"/>
      <c r="MP151" s="24"/>
      <c r="MQ151" s="24"/>
      <c r="MR151" s="24"/>
      <c r="MS151" s="24"/>
      <c r="MT151" s="24"/>
      <c r="MU151" s="24"/>
      <c r="MV151" s="24"/>
      <c r="MW151" s="24"/>
      <c r="MX151" s="24"/>
      <c r="MY151" s="24"/>
      <c r="MZ151" s="24"/>
      <c r="NA151" s="24"/>
      <c r="NB151" s="24"/>
      <c r="NC151" s="24"/>
      <c r="ND151" s="24"/>
      <c r="NE151" s="24"/>
      <c r="NF151" s="24"/>
      <c r="NG151" s="24"/>
      <c r="NH151" s="24"/>
      <c r="NI151" s="24"/>
      <c r="NJ151" s="24"/>
      <c r="NK151" s="24"/>
      <c r="NL151" s="24"/>
      <c r="NM151" s="24"/>
      <c r="NN151" s="24"/>
      <c r="NO151" s="24"/>
      <c r="NP151" s="24"/>
      <c r="NQ151" s="24"/>
      <c r="NR151" s="24"/>
      <c r="NS151" s="24"/>
      <c r="NT151" s="24"/>
      <c r="NU151" s="24"/>
      <c r="NV151" s="24"/>
      <c r="NW151" s="24"/>
      <c r="NX151" s="24"/>
      <c r="NY151" s="24"/>
      <c r="NZ151" s="24"/>
      <c r="OA151" s="24"/>
      <c r="OB151" s="24"/>
      <c r="OC151" s="24"/>
      <c r="OD151" s="24"/>
      <c r="OE151" s="24"/>
      <c r="OF151" s="24"/>
      <c r="OG151" s="24"/>
      <c r="OH151" s="24"/>
      <c r="OI151" s="24"/>
      <c r="OJ151" s="24"/>
      <c r="OK151" s="24"/>
      <c r="OL151" s="24"/>
      <c r="OM151" s="24"/>
      <c r="ON151" s="24"/>
      <c r="OO151" s="24"/>
      <c r="OP151" s="24"/>
      <c r="OQ151" s="24"/>
      <c r="OR151" s="24"/>
      <c r="OS151" s="24"/>
      <c r="OT151" s="24"/>
      <c r="OU151" s="24"/>
      <c r="OV151" s="24"/>
      <c r="OW151" s="24"/>
      <c r="OX151" s="24"/>
      <c r="OY151" s="24"/>
      <c r="OZ151" s="24"/>
      <c r="PA151" s="24"/>
      <c r="PB151" s="24"/>
      <c r="PC151" s="24"/>
      <c r="PD151" s="24"/>
      <c r="PE151" s="24"/>
      <c r="PF151" s="24"/>
      <c r="PG151" s="24"/>
      <c r="PH151" s="24"/>
      <c r="PI151" s="24"/>
      <c r="PJ151" s="24"/>
      <c r="PK151" s="24"/>
      <c r="PL151" s="24"/>
      <c r="PM151" s="24"/>
      <c r="PN151" s="24"/>
      <c r="PO151" s="24"/>
      <c r="PP151" s="24"/>
      <c r="PQ151" s="24"/>
      <c r="PR151" s="24"/>
      <c r="PS151" s="24"/>
      <c r="PT151" s="24"/>
      <c r="PU151" s="24"/>
      <c r="PV151" s="24"/>
      <c r="PW151" s="24"/>
      <c r="PX151" s="24"/>
      <c r="PY151" s="24"/>
      <c r="PZ151" s="24"/>
      <c r="QA151" s="24"/>
      <c r="QB151" s="24"/>
      <c r="QC151" s="24"/>
      <c r="QD151" s="24"/>
      <c r="QE151" s="24"/>
      <c r="QF151" s="24"/>
      <c r="QG151" s="24"/>
      <c r="QH151" s="24"/>
      <c r="QI151" s="24"/>
      <c r="QJ151" s="24"/>
      <c r="QK151" s="24"/>
      <c r="QL151" s="24"/>
      <c r="QM151" s="24"/>
      <c r="QN151" s="24"/>
      <c r="QO151" s="24"/>
      <c r="QP151" s="24"/>
      <c r="QQ151" s="24"/>
      <c r="QR151" s="24"/>
      <c r="QS151" s="24"/>
      <c r="QT151" s="24"/>
      <c r="QU151" s="24"/>
      <c r="QV151" s="24"/>
      <c r="QW151" s="24"/>
      <c r="QX151" s="24"/>
      <c r="QY151" s="24"/>
      <c r="QZ151" s="24"/>
      <c r="RA151" s="24"/>
      <c r="RB151" s="24"/>
      <c r="RC151" s="24"/>
      <c r="RD151" s="24"/>
      <c r="RE151" s="24"/>
      <c r="RF151" s="24"/>
      <c r="RG151" s="24"/>
      <c r="RH151" s="24"/>
      <c r="RI151" s="24"/>
      <c r="RJ151" s="24"/>
      <c r="RK151" s="24"/>
      <c r="RL151" s="24"/>
      <c r="RM151" s="24"/>
      <c r="RN151" s="24"/>
      <c r="RO151" s="24"/>
      <c r="RP151" s="24"/>
      <c r="RQ151" s="24"/>
      <c r="RR151" s="24"/>
      <c r="RS151" s="24"/>
      <c r="RT151" s="24"/>
      <c r="RU151" s="24"/>
      <c r="RV151" s="24"/>
      <c r="RW151" s="24"/>
      <c r="RX151" s="24"/>
      <c r="RY151" s="24"/>
      <c r="RZ151" s="24"/>
      <c r="SA151" s="24"/>
      <c r="SB151" s="24"/>
      <c r="SC151" s="24"/>
      <c r="SD151" s="24"/>
      <c r="SE151" s="24"/>
      <c r="SF151" s="24"/>
      <c r="SG151" s="24"/>
      <c r="SH151" s="24"/>
      <c r="SI151" s="24"/>
      <c r="SJ151" s="24"/>
      <c r="SK151" s="24"/>
      <c r="SL151" s="24"/>
      <c r="SM151" s="24"/>
      <c r="SN151" s="24"/>
      <c r="SO151" s="24"/>
      <c r="SP151" s="24"/>
      <c r="SQ151" s="24"/>
      <c r="SR151" s="24"/>
      <c r="SS151" s="24"/>
      <c r="ST151" s="24"/>
      <c r="SU151" s="24"/>
      <c r="SV151" s="24"/>
      <c r="SW151" s="24"/>
      <c r="SX151" s="24"/>
      <c r="SY151" s="24"/>
      <c r="SZ151" s="24"/>
      <c r="TA151" s="24"/>
      <c r="TB151" s="24"/>
      <c r="TC151" s="24"/>
      <c r="TD151" s="24"/>
      <c r="TE151" s="24"/>
      <c r="TF151" s="24"/>
      <c r="TG151" s="24"/>
      <c r="TH151" s="24"/>
      <c r="TI151" s="24"/>
      <c r="TJ151" s="24"/>
      <c r="TK151" s="24"/>
      <c r="TL151" s="24"/>
      <c r="TM151" s="24"/>
      <c r="TN151" s="24"/>
      <c r="TO151" s="24"/>
      <c r="TP151" s="24"/>
      <c r="TQ151" s="24"/>
      <c r="TR151" s="24"/>
      <c r="TS151" s="24"/>
      <c r="TT151" s="24"/>
      <c r="TU151" s="24"/>
      <c r="TV151" s="24"/>
      <c r="TW151" s="24"/>
      <c r="TX151" s="24"/>
      <c r="TY151" s="24"/>
      <c r="TZ151" s="24"/>
      <c r="UA151" s="24"/>
      <c r="UB151" s="24"/>
      <c r="UC151" s="24"/>
      <c r="UD151" s="24"/>
      <c r="UE151" s="24"/>
      <c r="UF151" s="24"/>
      <c r="UG151" s="24"/>
      <c r="UH151" s="24"/>
      <c r="UI151" s="24"/>
      <c r="UJ151" s="24"/>
      <c r="UK151" s="24"/>
      <c r="UL151" s="24"/>
      <c r="UM151" s="24"/>
      <c r="UN151" s="24"/>
      <c r="UO151" s="24"/>
      <c r="UP151" s="24"/>
      <c r="UQ151" s="24"/>
      <c r="UR151" s="24"/>
      <c r="US151" s="24"/>
      <c r="UT151" s="24"/>
      <c r="UU151" s="24"/>
      <c r="UV151" s="24"/>
      <c r="UW151" s="24"/>
      <c r="UX151" s="24"/>
      <c r="UY151" s="24"/>
      <c r="UZ151" s="24"/>
      <c r="VA151" s="24"/>
      <c r="VB151" s="24"/>
      <c r="VC151" s="24"/>
      <c r="VD151" s="24"/>
      <c r="VE151" s="24"/>
      <c r="VF151" s="24"/>
      <c r="VG151" s="24"/>
      <c r="VH151" s="24"/>
      <c r="VI151" s="24"/>
      <c r="VJ151" s="24"/>
      <c r="VK151" s="24"/>
      <c r="VL151" s="24"/>
      <c r="VM151" s="24"/>
      <c r="VN151" s="24"/>
      <c r="VO151" s="24"/>
      <c r="VP151" s="24"/>
      <c r="VQ151" s="24"/>
      <c r="VR151" s="24"/>
      <c r="VS151" s="24"/>
      <c r="VT151" s="24"/>
      <c r="VU151" s="24"/>
      <c r="VV151" s="24"/>
      <c r="VW151" s="24"/>
      <c r="VX151" s="24"/>
      <c r="VY151" s="24"/>
      <c r="VZ151" s="24"/>
      <c r="WA151" s="24"/>
      <c r="WB151" s="24"/>
      <c r="WC151" s="24"/>
      <c r="WD151" s="24"/>
      <c r="WE151" s="24"/>
      <c r="WF151" s="24"/>
      <c r="WG151" s="24"/>
      <c r="WH151" s="24"/>
      <c r="WI151" s="24"/>
      <c r="WJ151" s="24"/>
      <c r="WK151" s="24"/>
      <c r="WL151" s="24"/>
      <c r="WM151" s="24"/>
      <c r="WN151" s="24"/>
      <c r="WO151" s="24"/>
      <c r="WP151" s="24"/>
      <c r="WQ151" s="24"/>
      <c r="WR151" s="24"/>
      <c r="WS151" s="24"/>
      <c r="WT151" s="24"/>
      <c r="WU151" s="24"/>
      <c r="WV151" s="24"/>
      <c r="WW151" s="24"/>
      <c r="WX151" s="24"/>
      <c r="WY151" s="24"/>
      <c r="WZ151" s="24"/>
      <c r="XA151" s="24"/>
      <c r="XB151" s="24"/>
      <c r="XC151" s="24"/>
      <c r="XD151" s="24"/>
      <c r="XE151" s="24"/>
      <c r="XF151" s="24"/>
      <c r="XG151" s="24"/>
      <c r="XH151" s="24"/>
      <c r="XI151" s="24"/>
      <c r="XJ151" s="24"/>
      <c r="XK151" s="24"/>
      <c r="XL151" s="24"/>
      <c r="XM151" s="24"/>
      <c r="XN151" s="24"/>
      <c r="XO151" s="24"/>
      <c r="XP151" s="24"/>
      <c r="XQ151" s="24"/>
      <c r="XR151" s="24"/>
      <c r="XS151" s="24"/>
      <c r="XT151" s="24"/>
      <c r="XU151" s="24"/>
      <c r="XV151" s="24"/>
      <c r="XW151" s="24"/>
      <c r="XX151" s="24"/>
      <c r="XY151" s="24"/>
      <c r="XZ151" s="24"/>
      <c r="YA151" s="24"/>
      <c r="YB151" s="24"/>
      <c r="YC151" s="24"/>
      <c r="YD151" s="24"/>
      <c r="YE151" s="24"/>
      <c r="YF151" s="24"/>
      <c r="YG151" s="24"/>
      <c r="YH151" s="24"/>
      <c r="YI151" s="24"/>
      <c r="YJ151" s="24"/>
      <c r="YK151" s="24"/>
      <c r="YL151" s="24"/>
      <c r="YM151" s="24"/>
      <c r="YN151" s="24"/>
      <c r="YO151" s="24"/>
      <c r="YP151" s="24"/>
      <c r="YQ151" s="24"/>
      <c r="YR151" s="24"/>
      <c r="YS151" s="24"/>
      <c r="YT151" s="24"/>
      <c r="YU151" s="24"/>
      <c r="YV151" s="24"/>
      <c r="YW151" s="24"/>
      <c r="YX151" s="24"/>
      <c r="YY151" s="24"/>
      <c r="YZ151" s="24"/>
      <c r="ZA151" s="24"/>
      <c r="ZB151" s="24"/>
      <c r="ZC151" s="24"/>
      <c r="ZD151" s="24"/>
      <c r="ZE151" s="24"/>
      <c r="ZF151" s="24"/>
      <c r="ZG151" s="24"/>
      <c r="ZH151" s="24"/>
      <c r="ZI151" s="24"/>
      <c r="ZJ151" s="24"/>
      <c r="ZK151" s="24"/>
      <c r="ZL151" s="24"/>
      <c r="ZM151" s="24"/>
      <c r="ZN151" s="24"/>
      <c r="ZO151" s="24"/>
      <c r="ZP151" s="24"/>
      <c r="ZQ151" s="24"/>
      <c r="ZR151" s="24"/>
      <c r="ZS151" s="24"/>
      <c r="ZT151" s="24"/>
      <c r="ZU151" s="24"/>
      <c r="ZV151" s="24"/>
      <c r="ZW151" s="24"/>
      <c r="ZX151" s="24"/>
      <c r="ZY151" s="24"/>
      <c r="ZZ151" s="24"/>
      <c r="AAA151" s="24"/>
      <c r="AAB151" s="24"/>
      <c r="AAC151" s="24"/>
      <c r="AAD151" s="24"/>
      <c r="AAE151" s="24"/>
      <c r="AAF151" s="24"/>
      <c r="AAG151" s="24"/>
      <c r="AAH151" s="24"/>
      <c r="AAI151" s="24"/>
      <c r="AAJ151" s="24"/>
      <c r="AAK151" s="24"/>
      <c r="AAL151" s="24"/>
      <c r="AAM151" s="24"/>
      <c r="AAN151" s="24"/>
      <c r="AAO151" s="24"/>
      <c r="AAP151" s="24"/>
      <c r="AAQ151" s="24"/>
      <c r="AAR151" s="24"/>
      <c r="AAS151" s="24"/>
      <c r="AAT151" s="24"/>
      <c r="AAU151" s="24"/>
      <c r="AAV151" s="24"/>
      <c r="AAW151" s="24"/>
      <c r="AAX151" s="24"/>
      <c r="AAY151" s="24"/>
      <c r="AAZ151" s="24"/>
      <c r="ABA151" s="24"/>
      <c r="ABB151" s="24"/>
      <c r="ABC151" s="24"/>
      <c r="ABD151" s="24"/>
      <c r="ABE151" s="24"/>
      <c r="ABF151" s="24"/>
      <c r="ABG151" s="24"/>
      <c r="ABH151" s="24"/>
      <c r="ABI151" s="24"/>
      <c r="ABJ151" s="24"/>
      <c r="ABK151" s="24"/>
      <c r="ABL151" s="24"/>
      <c r="ABM151" s="24"/>
      <c r="ABN151" s="24"/>
      <c r="ABO151" s="24"/>
      <c r="ABP151" s="24"/>
      <c r="ABQ151" s="24"/>
      <c r="ABR151" s="24"/>
      <c r="ABS151" s="24"/>
      <c r="ABT151" s="24"/>
      <c r="ABU151" s="24"/>
      <c r="ABV151" s="24"/>
      <c r="ABW151" s="24"/>
      <c r="ABX151" s="24"/>
      <c r="ABY151" s="24"/>
      <c r="ABZ151" s="24"/>
      <c r="ACA151" s="24"/>
      <c r="ACB151" s="24"/>
      <c r="ACC151" s="24"/>
      <c r="ACD151" s="24"/>
      <c r="ACE151" s="24"/>
      <c r="ACF151" s="24"/>
      <c r="ACG151" s="24"/>
      <c r="ACH151" s="24"/>
      <c r="ACI151" s="24"/>
      <c r="ACJ151" s="24"/>
      <c r="ACK151" s="24"/>
      <c r="ACL151" s="24"/>
      <c r="ACM151" s="24"/>
      <c r="ACN151" s="24"/>
      <c r="ACO151" s="24"/>
      <c r="ACP151" s="24"/>
      <c r="ACQ151" s="24"/>
      <c r="ACR151" s="24"/>
      <c r="ACS151" s="24"/>
      <c r="ACT151" s="24"/>
      <c r="ACU151" s="24"/>
      <c r="ACV151" s="24"/>
      <c r="ACW151" s="24"/>
      <c r="ACX151" s="24"/>
      <c r="ACY151" s="24"/>
      <c r="ACZ151" s="24"/>
      <c r="ADA151" s="24"/>
      <c r="ADB151" s="24"/>
      <c r="ADC151" s="24"/>
      <c r="ADD151" s="24"/>
      <c r="ADE151" s="24"/>
      <c r="ADF151" s="24"/>
      <c r="ADG151" s="24"/>
      <c r="ADH151" s="24"/>
      <c r="ADI151" s="24"/>
      <c r="ADJ151" s="24"/>
      <c r="ADK151" s="24"/>
      <c r="ADL151" s="24"/>
      <c r="ADM151" s="24"/>
      <c r="ADN151" s="24"/>
      <c r="ADO151" s="24"/>
      <c r="ADP151" s="24"/>
      <c r="ADQ151" s="24"/>
      <c r="ADR151" s="24"/>
      <c r="ADS151" s="24"/>
      <c r="ADT151" s="24"/>
      <c r="ADU151" s="24"/>
      <c r="ADV151" s="24"/>
      <c r="ADW151" s="24"/>
      <c r="ADX151" s="24"/>
      <c r="ADY151" s="24"/>
      <c r="ADZ151" s="24"/>
      <c r="AEA151" s="24"/>
      <c r="AEB151" s="24"/>
      <c r="AEC151" s="24"/>
      <c r="AED151" s="24"/>
      <c r="AEE151" s="24"/>
      <c r="AEF151" s="24"/>
      <c r="AEG151" s="24"/>
      <c r="AEH151" s="24"/>
      <c r="AEI151" s="24"/>
      <c r="AEJ151" s="24"/>
      <c r="AEK151" s="24"/>
      <c r="AEL151" s="24"/>
      <c r="AEM151" s="24"/>
      <c r="AEN151" s="24"/>
      <c r="AEO151" s="24"/>
      <c r="AEP151" s="24"/>
      <c r="AEQ151" s="24"/>
      <c r="AER151" s="24"/>
      <c r="AES151" s="24"/>
      <c r="AET151" s="24"/>
      <c r="AEU151" s="24"/>
      <c r="AEV151" s="24"/>
      <c r="AEW151" s="24"/>
      <c r="AEX151" s="24"/>
      <c r="AEY151" s="24"/>
      <c r="AEZ151" s="24"/>
      <c r="AFA151" s="24"/>
      <c r="AFB151" s="24"/>
      <c r="AFC151" s="24"/>
      <c r="AFD151" s="24"/>
      <c r="AFE151" s="24"/>
      <c r="AFF151" s="24"/>
      <c r="AFG151" s="24"/>
      <c r="AFH151" s="24"/>
      <c r="AFI151" s="24"/>
      <c r="AFJ151" s="24"/>
      <c r="AFK151" s="24"/>
      <c r="AFL151" s="24"/>
      <c r="AFM151" s="24"/>
      <c r="AFN151" s="24"/>
      <c r="AFO151" s="24"/>
      <c r="AFP151" s="24"/>
      <c r="AFQ151" s="24"/>
      <c r="AFR151" s="24"/>
      <c r="AFS151" s="24"/>
      <c r="AFT151" s="24"/>
      <c r="AFU151" s="24"/>
      <c r="AFV151" s="24"/>
      <c r="AFW151" s="24"/>
      <c r="AFX151" s="24"/>
      <c r="AFY151" s="24"/>
      <c r="AFZ151" s="24"/>
      <c r="AGA151" s="24"/>
      <c r="AGB151" s="24"/>
      <c r="AGC151" s="24"/>
      <c r="AGD151" s="24"/>
      <c r="AGE151" s="24"/>
      <c r="AGF151" s="24"/>
      <c r="AGG151" s="24"/>
      <c r="AGH151" s="24"/>
      <c r="AGI151" s="24"/>
      <c r="AGJ151" s="24"/>
      <c r="AGK151" s="24"/>
      <c r="AGL151" s="24"/>
      <c r="AGM151" s="24"/>
      <c r="AGN151" s="24"/>
      <c r="AGO151" s="24"/>
      <c r="AGP151" s="24"/>
      <c r="AGQ151" s="24"/>
      <c r="AGR151" s="24"/>
      <c r="AGS151" s="24"/>
      <c r="AGT151" s="24"/>
      <c r="AGU151" s="24"/>
      <c r="AGV151" s="24"/>
      <c r="AGW151" s="24"/>
      <c r="AGX151" s="24"/>
      <c r="AGY151" s="24"/>
      <c r="AGZ151" s="24"/>
      <c r="AHA151" s="24"/>
      <c r="AHB151" s="24"/>
      <c r="AHC151" s="24"/>
      <c r="AHD151" s="24"/>
      <c r="AHE151" s="24"/>
      <c r="AHF151" s="24"/>
      <c r="AHG151" s="24"/>
      <c r="AHH151" s="24"/>
      <c r="AHI151" s="24"/>
      <c r="AHJ151" s="24"/>
      <c r="AHK151" s="24"/>
      <c r="AHL151" s="24"/>
      <c r="AHM151" s="24"/>
      <c r="AHN151" s="24"/>
      <c r="AHO151" s="24"/>
      <c r="AHP151" s="24"/>
      <c r="AHQ151" s="24"/>
      <c r="AHR151" s="24"/>
      <c r="AHS151" s="24"/>
      <c r="AHT151" s="24"/>
      <c r="AHU151" s="24"/>
      <c r="AHV151" s="24"/>
      <c r="AHW151" s="24"/>
      <c r="AHX151" s="24"/>
      <c r="AHY151" s="24"/>
      <c r="AHZ151" s="24"/>
      <c r="AIA151" s="24"/>
      <c r="AIB151" s="24"/>
      <c r="AIC151" s="24"/>
      <c r="AID151" s="24"/>
      <c r="AIE151" s="24"/>
      <c r="AIF151" s="24"/>
      <c r="AIG151" s="24"/>
      <c r="AIH151" s="24"/>
      <c r="AII151" s="24"/>
      <c r="AIJ151" s="24"/>
      <c r="AIK151" s="24"/>
      <c r="AIL151" s="24"/>
      <c r="AIM151" s="24"/>
      <c r="AIN151" s="24"/>
      <c r="AIO151" s="24"/>
      <c r="AIP151" s="24"/>
      <c r="AIQ151" s="24"/>
      <c r="AIR151" s="24"/>
      <c r="AIS151" s="24"/>
      <c r="AIT151" s="24"/>
      <c r="AIU151" s="24"/>
      <c r="AIV151" s="24"/>
      <c r="AIW151" s="24"/>
      <c r="AIX151" s="24"/>
      <c r="AIY151" s="24"/>
      <c r="AIZ151" s="24"/>
      <c r="AJA151" s="24"/>
      <c r="AJB151" s="24"/>
      <c r="AJC151" s="24"/>
      <c r="AJD151" s="24"/>
      <c r="AJE151" s="24"/>
      <c r="AJF151" s="24"/>
      <c r="AJG151" s="24"/>
      <c r="AJH151" s="24"/>
      <c r="AJI151" s="24"/>
      <c r="AJJ151" s="24"/>
      <c r="AJK151" s="24"/>
      <c r="AJL151" s="24"/>
      <c r="AJM151" s="24"/>
      <c r="AJN151" s="24"/>
      <c r="AJO151" s="24"/>
      <c r="AJP151" s="24"/>
      <c r="AJQ151" s="24"/>
      <c r="AJR151" s="24"/>
      <c r="AJS151" s="24"/>
      <c r="AJT151" s="24"/>
      <c r="AJU151" s="24"/>
      <c r="AJV151" s="24"/>
      <c r="AJW151" s="24"/>
      <c r="AJX151" s="24"/>
      <c r="AJY151" s="24"/>
      <c r="AJZ151" s="24"/>
      <c r="AKA151" s="24"/>
      <c r="AKB151" s="24"/>
      <c r="AKC151" s="24"/>
      <c r="AKD151" s="24"/>
      <c r="AKE151" s="24"/>
      <c r="AKF151" s="24"/>
      <c r="AKG151" s="24"/>
      <c r="AKH151" s="24"/>
      <c r="AKI151" s="24"/>
      <c r="AKJ151" s="24"/>
      <c r="AKK151" s="24"/>
      <c r="AKL151" s="24"/>
      <c r="AKM151" s="24"/>
      <c r="AKN151" s="24"/>
      <c r="AKO151" s="24"/>
      <c r="AKP151" s="24"/>
      <c r="AKQ151" s="24"/>
      <c r="AKR151" s="24"/>
      <c r="AKS151" s="24"/>
      <c r="AKT151" s="24"/>
      <c r="AKU151" s="24"/>
      <c r="AKV151" s="24"/>
      <c r="AKW151" s="24"/>
      <c r="AKX151" s="24"/>
      <c r="AKY151" s="24"/>
      <c r="AKZ151" s="24"/>
      <c r="ALA151" s="24"/>
      <c r="ALB151" s="24"/>
      <c r="ALC151" s="24"/>
      <c r="ALD151" s="24"/>
      <c r="ALE151" s="24"/>
      <c r="ALF151" s="24"/>
      <c r="ALG151" s="24"/>
      <c r="ALH151" s="24"/>
      <c r="ALI151" s="24"/>
      <c r="ALJ151" s="24"/>
      <c r="ALK151" s="24"/>
      <c r="ALL151" s="24"/>
      <c r="ALM151" s="24"/>
      <c r="ALN151" s="24"/>
      <c r="ALO151" s="24"/>
      <c r="ALP151" s="24"/>
      <c r="ALQ151" s="24"/>
      <c r="ALR151" s="24"/>
      <c r="ALS151" s="24"/>
      <c r="ALT151" s="24"/>
      <c r="ALU151" s="24"/>
      <c r="ALV151" s="24"/>
      <c r="ALW151" s="24"/>
      <c r="ALX151" s="24"/>
      <c r="ALY151" s="24"/>
      <c r="ALZ151" s="24"/>
      <c r="AMA151" s="24"/>
      <c r="AMB151" s="24"/>
      <c r="AMC151" s="24"/>
    </row>
    <row r="152" spans="1:1017" s="61" customFormat="1" ht="33">
      <c r="A152" s="132" t="s">
        <v>409</v>
      </c>
      <c r="B152" s="133" t="s">
        <v>410</v>
      </c>
      <c r="C152" s="134" t="s">
        <v>411</v>
      </c>
      <c r="D152" s="133" t="s">
        <v>46</v>
      </c>
      <c r="E152" s="62" t="s">
        <v>116</v>
      </c>
      <c r="F152" s="112">
        <v>250</v>
      </c>
      <c r="G152" s="60">
        <v>17.420000000000002</v>
      </c>
      <c r="H152" s="83">
        <f t="shared" si="57"/>
        <v>0.21229999999999999</v>
      </c>
      <c r="I152" s="60">
        <f t="shared" si="58"/>
        <v>21.12</v>
      </c>
      <c r="J152" s="60">
        <f t="shared" si="59"/>
        <v>4355</v>
      </c>
      <c r="K152" s="60">
        <f t="shared" si="60"/>
        <v>5280</v>
      </c>
      <c r="L152" s="58"/>
      <c r="M152" s="24"/>
      <c r="N152" s="24"/>
      <c r="O152" s="24"/>
      <c r="P152" s="24"/>
      <c r="Q152" s="24"/>
      <c r="R152" s="24"/>
      <c r="S152" s="24"/>
      <c r="T152" s="24"/>
      <c r="U152" s="24"/>
      <c r="V152" s="24"/>
      <c r="W152" s="24"/>
      <c r="X152" s="24"/>
      <c r="Y152" s="24"/>
      <c r="Z152" s="24"/>
      <c r="AA152" s="24"/>
      <c r="AB152" s="24"/>
      <c r="AC152" s="24"/>
      <c r="AD152" s="24"/>
      <c r="AE152" s="24"/>
      <c r="AF152" s="24"/>
      <c r="AG152" s="24"/>
      <c r="AH152" s="24"/>
      <c r="AI152" s="24"/>
      <c r="AJ152" s="24"/>
      <c r="AK152" s="24"/>
      <c r="AL152" s="24"/>
      <c r="AM152" s="24"/>
      <c r="AN152" s="24"/>
      <c r="AO152" s="24"/>
      <c r="AP152" s="24"/>
      <c r="AQ152" s="24"/>
      <c r="AR152" s="24"/>
      <c r="AS152" s="24"/>
      <c r="AT152" s="24"/>
      <c r="AU152" s="24"/>
      <c r="AV152" s="24"/>
      <c r="AW152" s="24"/>
      <c r="AX152" s="24"/>
      <c r="AY152" s="24"/>
      <c r="AZ152" s="24"/>
      <c r="BA152" s="24"/>
      <c r="BB152" s="24"/>
      <c r="BC152" s="24"/>
      <c r="BD152" s="24"/>
      <c r="BE152" s="24"/>
      <c r="BF152" s="24"/>
      <c r="BG152" s="24"/>
      <c r="BH152" s="24"/>
      <c r="BI152" s="24"/>
      <c r="BJ152" s="24"/>
      <c r="BK152" s="24"/>
      <c r="BL152" s="24"/>
      <c r="BM152" s="24"/>
      <c r="BN152" s="24"/>
      <c r="BO152" s="24"/>
      <c r="BP152" s="24"/>
      <c r="BQ152" s="24"/>
      <c r="BR152" s="24"/>
      <c r="BS152" s="24"/>
      <c r="BT152" s="24"/>
      <c r="BU152" s="24"/>
      <c r="BV152" s="24"/>
      <c r="BW152" s="24"/>
      <c r="BX152" s="24"/>
      <c r="BY152" s="24"/>
      <c r="BZ152" s="24"/>
      <c r="CA152" s="24"/>
      <c r="CB152" s="24"/>
      <c r="CC152" s="24"/>
      <c r="CD152" s="24"/>
      <c r="CE152" s="24"/>
      <c r="CF152" s="24"/>
      <c r="CG152" s="24"/>
      <c r="CH152" s="24"/>
      <c r="CI152" s="24"/>
      <c r="CJ152" s="24"/>
      <c r="CK152" s="24"/>
      <c r="CL152" s="24"/>
      <c r="CM152" s="24"/>
      <c r="CN152" s="24"/>
      <c r="CO152" s="24"/>
      <c r="CP152" s="24"/>
      <c r="CQ152" s="24"/>
      <c r="CR152" s="24"/>
      <c r="CS152" s="24"/>
      <c r="CT152" s="24"/>
      <c r="CU152" s="24"/>
      <c r="CV152" s="24"/>
      <c r="CW152" s="24"/>
      <c r="CX152" s="24"/>
      <c r="CY152" s="24"/>
      <c r="CZ152" s="24"/>
      <c r="DA152" s="24"/>
      <c r="DB152" s="24"/>
      <c r="DC152" s="24"/>
      <c r="DD152" s="24"/>
      <c r="DE152" s="24"/>
      <c r="DF152" s="24"/>
      <c r="DG152" s="24"/>
      <c r="DH152" s="24"/>
      <c r="DI152" s="24"/>
      <c r="DJ152" s="24"/>
      <c r="DK152" s="24"/>
      <c r="DL152" s="24"/>
      <c r="DM152" s="24"/>
      <c r="DN152" s="24"/>
      <c r="DO152" s="24"/>
      <c r="DP152" s="24"/>
      <c r="DQ152" s="24"/>
      <c r="DR152" s="24"/>
      <c r="DS152" s="24"/>
      <c r="DT152" s="24"/>
      <c r="DU152" s="24"/>
      <c r="DV152" s="24"/>
      <c r="DW152" s="24"/>
      <c r="DX152" s="24"/>
      <c r="DY152" s="24"/>
      <c r="DZ152" s="24"/>
      <c r="EA152" s="24"/>
      <c r="EB152" s="24"/>
      <c r="EC152" s="24"/>
      <c r="ED152" s="24"/>
      <c r="EE152" s="24"/>
      <c r="EF152" s="24"/>
      <c r="EG152" s="24"/>
      <c r="EH152" s="24"/>
      <c r="EI152" s="24"/>
      <c r="EJ152" s="24"/>
      <c r="EK152" s="24"/>
      <c r="EL152" s="24"/>
      <c r="EM152" s="24"/>
      <c r="EN152" s="24"/>
      <c r="EO152" s="24"/>
      <c r="EP152" s="24"/>
      <c r="EQ152" s="24"/>
      <c r="ER152" s="24"/>
      <c r="ES152" s="24"/>
      <c r="ET152" s="24"/>
      <c r="EU152" s="24"/>
      <c r="EV152" s="24"/>
      <c r="EW152" s="24"/>
      <c r="EX152" s="24"/>
      <c r="EY152" s="24"/>
      <c r="EZ152" s="24"/>
      <c r="FA152" s="24"/>
      <c r="FB152" s="24"/>
      <c r="FC152" s="24"/>
      <c r="FD152" s="24"/>
      <c r="FE152" s="24"/>
      <c r="FF152" s="24"/>
      <c r="FG152" s="24"/>
      <c r="FH152" s="24"/>
      <c r="FI152" s="24"/>
      <c r="FJ152" s="24"/>
      <c r="FK152" s="24"/>
      <c r="FL152" s="24"/>
      <c r="FM152" s="24"/>
      <c r="FN152" s="24"/>
      <c r="FO152" s="24"/>
      <c r="FP152" s="24"/>
      <c r="FQ152" s="24"/>
      <c r="FR152" s="24"/>
      <c r="FS152" s="24"/>
      <c r="FT152" s="24"/>
      <c r="FU152" s="24"/>
      <c r="FV152" s="24"/>
      <c r="FW152" s="24"/>
      <c r="FX152" s="24"/>
      <c r="FY152" s="24"/>
      <c r="FZ152" s="24"/>
      <c r="GA152" s="24"/>
      <c r="GB152" s="24"/>
      <c r="GC152" s="24"/>
      <c r="GD152" s="24"/>
      <c r="GE152" s="24"/>
      <c r="GF152" s="24"/>
      <c r="GG152" s="24"/>
      <c r="GH152" s="24"/>
      <c r="GI152" s="24"/>
      <c r="GJ152" s="24"/>
      <c r="GK152" s="24"/>
      <c r="GL152" s="24"/>
      <c r="GM152" s="24"/>
      <c r="GN152" s="24"/>
      <c r="GO152" s="24"/>
      <c r="GP152" s="24"/>
      <c r="GQ152" s="24"/>
      <c r="GR152" s="24"/>
      <c r="GS152" s="24"/>
      <c r="GT152" s="24"/>
      <c r="GU152" s="24"/>
      <c r="GV152" s="24"/>
      <c r="GW152" s="24"/>
      <c r="GX152" s="24"/>
      <c r="GY152" s="24"/>
      <c r="GZ152" s="24"/>
      <c r="HA152" s="24"/>
      <c r="HB152" s="24"/>
      <c r="HC152" s="24"/>
      <c r="HD152" s="24"/>
      <c r="HE152" s="24"/>
      <c r="HF152" s="24"/>
      <c r="HG152" s="24"/>
      <c r="HH152" s="24"/>
      <c r="HI152" s="24"/>
      <c r="HJ152" s="24"/>
      <c r="HK152" s="24"/>
      <c r="HL152" s="24"/>
      <c r="HM152" s="24"/>
      <c r="HN152" s="24"/>
      <c r="HO152" s="24"/>
      <c r="HP152" s="24"/>
      <c r="HQ152" s="24"/>
      <c r="HR152" s="24"/>
      <c r="HS152" s="24"/>
      <c r="HT152" s="24"/>
      <c r="HU152" s="24"/>
      <c r="HV152" s="24"/>
      <c r="HW152" s="24"/>
      <c r="HX152" s="24"/>
      <c r="HY152" s="24"/>
      <c r="HZ152" s="24"/>
      <c r="IA152" s="24"/>
      <c r="IB152" s="24"/>
      <c r="IC152" s="24"/>
      <c r="ID152" s="24"/>
      <c r="IE152" s="24"/>
      <c r="IF152" s="24"/>
      <c r="IG152" s="24"/>
      <c r="IH152" s="24"/>
      <c r="II152" s="24"/>
      <c r="IJ152" s="24"/>
      <c r="IK152" s="24"/>
      <c r="IL152" s="24"/>
      <c r="IM152" s="24"/>
      <c r="IN152" s="24"/>
      <c r="IO152" s="24"/>
      <c r="IP152" s="24"/>
      <c r="IQ152" s="24"/>
      <c r="IR152" s="24"/>
      <c r="IS152" s="24"/>
      <c r="IT152" s="24"/>
      <c r="IU152" s="24"/>
      <c r="IV152" s="24"/>
      <c r="IW152" s="24"/>
      <c r="IX152" s="24"/>
      <c r="IY152" s="24"/>
      <c r="IZ152" s="24"/>
      <c r="JA152" s="24"/>
      <c r="JB152" s="24"/>
      <c r="JC152" s="24"/>
      <c r="JD152" s="24"/>
      <c r="JE152" s="24"/>
      <c r="JF152" s="24"/>
      <c r="JG152" s="24"/>
      <c r="JH152" s="24"/>
      <c r="JI152" s="24"/>
      <c r="JJ152" s="24"/>
      <c r="JK152" s="24"/>
      <c r="JL152" s="24"/>
      <c r="JM152" s="24"/>
      <c r="JN152" s="24"/>
      <c r="JO152" s="24"/>
      <c r="JP152" s="24"/>
      <c r="JQ152" s="24"/>
      <c r="JR152" s="24"/>
      <c r="JS152" s="24"/>
      <c r="JT152" s="24"/>
      <c r="JU152" s="24"/>
      <c r="JV152" s="24"/>
      <c r="JW152" s="24"/>
      <c r="JX152" s="24"/>
      <c r="JY152" s="24"/>
      <c r="JZ152" s="24"/>
      <c r="KA152" s="24"/>
      <c r="KB152" s="24"/>
      <c r="KC152" s="24"/>
      <c r="KD152" s="24"/>
      <c r="KE152" s="24"/>
      <c r="KF152" s="24"/>
      <c r="KG152" s="24"/>
      <c r="KH152" s="24"/>
      <c r="KI152" s="24"/>
      <c r="KJ152" s="24"/>
      <c r="KK152" s="24"/>
      <c r="KL152" s="24"/>
      <c r="KM152" s="24"/>
      <c r="KN152" s="24"/>
      <c r="KO152" s="24"/>
      <c r="KP152" s="24"/>
      <c r="KQ152" s="24"/>
      <c r="KR152" s="24"/>
      <c r="KS152" s="24"/>
      <c r="KT152" s="24"/>
      <c r="KU152" s="24"/>
      <c r="KV152" s="24"/>
      <c r="KW152" s="24"/>
      <c r="KX152" s="24"/>
      <c r="KY152" s="24"/>
      <c r="KZ152" s="24"/>
      <c r="LA152" s="24"/>
      <c r="LB152" s="24"/>
      <c r="LC152" s="24"/>
      <c r="LD152" s="24"/>
      <c r="LE152" s="24"/>
      <c r="LF152" s="24"/>
      <c r="LG152" s="24"/>
      <c r="LH152" s="24"/>
      <c r="LI152" s="24"/>
      <c r="LJ152" s="24"/>
      <c r="LK152" s="24"/>
      <c r="LL152" s="24"/>
      <c r="LM152" s="24"/>
      <c r="LN152" s="24"/>
      <c r="LO152" s="24"/>
      <c r="LP152" s="24"/>
      <c r="LQ152" s="24"/>
      <c r="LR152" s="24"/>
      <c r="LS152" s="24"/>
      <c r="LT152" s="24"/>
      <c r="LU152" s="24"/>
      <c r="LV152" s="24"/>
      <c r="LW152" s="24"/>
      <c r="LX152" s="24"/>
      <c r="LY152" s="24"/>
      <c r="LZ152" s="24"/>
      <c r="MA152" s="24"/>
      <c r="MB152" s="24"/>
      <c r="MC152" s="24"/>
      <c r="MD152" s="24"/>
      <c r="ME152" s="24"/>
      <c r="MF152" s="24"/>
      <c r="MG152" s="24"/>
      <c r="MH152" s="24"/>
      <c r="MI152" s="24"/>
      <c r="MJ152" s="24"/>
      <c r="MK152" s="24"/>
      <c r="ML152" s="24"/>
      <c r="MM152" s="24"/>
      <c r="MN152" s="24"/>
      <c r="MO152" s="24"/>
      <c r="MP152" s="24"/>
      <c r="MQ152" s="24"/>
      <c r="MR152" s="24"/>
      <c r="MS152" s="24"/>
      <c r="MT152" s="24"/>
      <c r="MU152" s="24"/>
      <c r="MV152" s="24"/>
      <c r="MW152" s="24"/>
      <c r="MX152" s="24"/>
      <c r="MY152" s="24"/>
      <c r="MZ152" s="24"/>
      <c r="NA152" s="24"/>
      <c r="NB152" s="24"/>
      <c r="NC152" s="24"/>
      <c r="ND152" s="24"/>
      <c r="NE152" s="24"/>
      <c r="NF152" s="24"/>
      <c r="NG152" s="24"/>
      <c r="NH152" s="24"/>
      <c r="NI152" s="24"/>
      <c r="NJ152" s="24"/>
      <c r="NK152" s="24"/>
      <c r="NL152" s="24"/>
      <c r="NM152" s="24"/>
      <c r="NN152" s="24"/>
      <c r="NO152" s="24"/>
      <c r="NP152" s="24"/>
      <c r="NQ152" s="24"/>
      <c r="NR152" s="24"/>
      <c r="NS152" s="24"/>
      <c r="NT152" s="24"/>
      <c r="NU152" s="24"/>
      <c r="NV152" s="24"/>
      <c r="NW152" s="24"/>
      <c r="NX152" s="24"/>
      <c r="NY152" s="24"/>
      <c r="NZ152" s="24"/>
      <c r="OA152" s="24"/>
      <c r="OB152" s="24"/>
      <c r="OC152" s="24"/>
      <c r="OD152" s="24"/>
      <c r="OE152" s="24"/>
      <c r="OF152" s="24"/>
      <c r="OG152" s="24"/>
      <c r="OH152" s="24"/>
      <c r="OI152" s="24"/>
      <c r="OJ152" s="24"/>
      <c r="OK152" s="24"/>
      <c r="OL152" s="24"/>
      <c r="OM152" s="24"/>
      <c r="ON152" s="24"/>
      <c r="OO152" s="24"/>
      <c r="OP152" s="24"/>
      <c r="OQ152" s="24"/>
      <c r="OR152" s="24"/>
      <c r="OS152" s="24"/>
      <c r="OT152" s="24"/>
      <c r="OU152" s="24"/>
      <c r="OV152" s="24"/>
      <c r="OW152" s="24"/>
      <c r="OX152" s="24"/>
      <c r="OY152" s="24"/>
      <c r="OZ152" s="24"/>
      <c r="PA152" s="24"/>
      <c r="PB152" s="24"/>
      <c r="PC152" s="24"/>
      <c r="PD152" s="24"/>
      <c r="PE152" s="24"/>
      <c r="PF152" s="24"/>
      <c r="PG152" s="24"/>
      <c r="PH152" s="24"/>
      <c r="PI152" s="24"/>
      <c r="PJ152" s="24"/>
      <c r="PK152" s="24"/>
      <c r="PL152" s="24"/>
      <c r="PM152" s="24"/>
      <c r="PN152" s="24"/>
      <c r="PO152" s="24"/>
      <c r="PP152" s="24"/>
      <c r="PQ152" s="24"/>
      <c r="PR152" s="24"/>
      <c r="PS152" s="24"/>
      <c r="PT152" s="24"/>
      <c r="PU152" s="24"/>
      <c r="PV152" s="24"/>
      <c r="PW152" s="24"/>
      <c r="PX152" s="24"/>
      <c r="PY152" s="24"/>
      <c r="PZ152" s="24"/>
      <c r="QA152" s="24"/>
      <c r="QB152" s="24"/>
      <c r="QC152" s="24"/>
      <c r="QD152" s="24"/>
      <c r="QE152" s="24"/>
      <c r="QF152" s="24"/>
      <c r="QG152" s="24"/>
      <c r="QH152" s="24"/>
      <c r="QI152" s="24"/>
      <c r="QJ152" s="24"/>
      <c r="QK152" s="24"/>
      <c r="QL152" s="24"/>
      <c r="QM152" s="24"/>
      <c r="QN152" s="24"/>
      <c r="QO152" s="24"/>
      <c r="QP152" s="24"/>
      <c r="QQ152" s="24"/>
      <c r="QR152" s="24"/>
      <c r="QS152" s="24"/>
      <c r="QT152" s="24"/>
      <c r="QU152" s="24"/>
      <c r="QV152" s="24"/>
      <c r="QW152" s="24"/>
      <c r="QX152" s="24"/>
      <c r="QY152" s="24"/>
      <c r="QZ152" s="24"/>
      <c r="RA152" s="24"/>
      <c r="RB152" s="24"/>
      <c r="RC152" s="24"/>
      <c r="RD152" s="24"/>
      <c r="RE152" s="24"/>
      <c r="RF152" s="24"/>
      <c r="RG152" s="24"/>
      <c r="RH152" s="24"/>
      <c r="RI152" s="24"/>
      <c r="RJ152" s="24"/>
      <c r="RK152" s="24"/>
      <c r="RL152" s="24"/>
      <c r="RM152" s="24"/>
      <c r="RN152" s="24"/>
      <c r="RO152" s="24"/>
      <c r="RP152" s="24"/>
      <c r="RQ152" s="24"/>
      <c r="RR152" s="24"/>
      <c r="RS152" s="24"/>
      <c r="RT152" s="24"/>
      <c r="RU152" s="24"/>
      <c r="RV152" s="24"/>
      <c r="RW152" s="24"/>
      <c r="RX152" s="24"/>
      <c r="RY152" s="24"/>
      <c r="RZ152" s="24"/>
      <c r="SA152" s="24"/>
      <c r="SB152" s="24"/>
      <c r="SC152" s="24"/>
      <c r="SD152" s="24"/>
      <c r="SE152" s="24"/>
      <c r="SF152" s="24"/>
      <c r="SG152" s="24"/>
      <c r="SH152" s="24"/>
      <c r="SI152" s="24"/>
      <c r="SJ152" s="24"/>
      <c r="SK152" s="24"/>
      <c r="SL152" s="24"/>
      <c r="SM152" s="24"/>
      <c r="SN152" s="24"/>
      <c r="SO152" s="24"/>
      <c r="SP152" s="24"/>
      <c r="SQ152" s="24"/>
      <c r="SR152" s="24"/>
      <c r="SS152" s="24"/>
      <c r="ST152" s="24"/>
      <c r="SU152" s="24"/>
      <c r="SV152" s="24"/>
      <c r="SW152" s="24"/>
      <c r="SX152" s="24"/>
      <c r="SY152" s="24"/>
      <c r="SZ152" s="24"/>
      <c r="TA152" s="24"/>
      <c r="TB152" s="24"/>
      <c r="TC152" s="24"/>
      <c r="TD152" s="24"/>
      <c r="TE152" s="24"/>
      <c r="TF152" s="24"/>
      <c r="TG152" s="24"/>
      <c r="TH152" s="24"/>
      <c r="TI152" s="24"/>
      <c r="TJ152" s="24"/>
      <c r="TK152" s="24"/>
      <c r="TL152" s="24"/>
      <c r="TM152" s="24"/>
      <c r="TN152" s="24"/>
      <c r="TO152" s="24"/>
      <c r="TP152" s="24"/>
      <c r="TQ152" s="24"/>
      <c r="TR152" s="24"/>
      <c r="TS152" s="24"/>
      <c r="TT152" s="24"/>
      <c r="TU152" s="24"/>
      <c r="TV152" s="24"/>
      <c r="TW152" s="24"/>
      <c r="TX152" s="24"/>
      <c r="TY152" s="24"/>
      <c r="TZ152" s="24"/>
      <c r="UA152" s="24"/>
      <c r="UB152" s="24"/>
      <c r="UC152" s="24"/>
      <c r="UD152" s="24"/>
      <c r="UE152" s="24"/>
      <c r="UF152" s="24"/>
      <c r="UG152" s="24"/>
      <c r="UH152" s="24"/>
      <c r="UI152" s="24"/>
      <c r="UJ152" s="24"/>
      <c r="UK152" s="24"/>
      <c r="UL152" s="24"/>
      <c r="UM152" s="24"/>
      <c r="UN152" s="24"/>
      <c r="UO152" s="24"/>
      <c r="UP152" s="24"/>
      <c r="UQ152" s="24"/>
      <c r="UR152" s="24"/>
      <c r="US152" s="24"/>
      <c r="UT152" s="24"/>
      <c r="UU152" s="24"/>
      <c r="UV152" s="24"/>
      <c r="UW152" s="24"/>
      <c r="UX152" s="24"/>
      <c r="UY152" s="24"/>
      <c r="UZ152" s="24"/>
      <c r="VA152" s="24"/>
      <c r="VB152" s="24"/>
      <c r="VC152" s="24"/>
      <c r="VD152" s="24"/>
      <c r="VE152" s="24"/>
      <c r="VF152" s="24"/>
      <c r="VG152" s="24"/>
      <c r="VH152" s="24"/>
      <c r="VI152" s="24"/>
      <c r="VJ152" s="24"/>
      <c r="VK152" s="24"/>
      <c r="VL152" s="24"/>
      <c r="VM152" s="24"/>
      <c r="VN152" s="24"/>
      <c r="VO152" s="24"/>
      <c r="VP152" s="24"/>
      <c r="VQ152" s="24"/>
      <c r="VR152" s="24"/>
      <c r="VS152" s="24"/>
      <c r="VT152" s="24"/>
      <c r="VU152" s="24"/>
      <c r="VV152" s="24"/>
      <c r="VW152" s="24"/>
      <c r="VX152" s="24"/>
      <c r="VY152" s="24"/>
      <c r="VZ152" s="24"/>
      <c r="WA152" s="24"/>
      <c r="WB152" s="24"/>
      <c r="WC152" s="24"/>
      <c r="WD152" s="24"/>
      <c r="WE152" s="24"/>
      <c r="WF152" s="24"/>
      <c r="WG152" s="24"/>
      <c r="WH152" s="24"/>
      <c r="WI152" s="24"/>
      <c r="WJ152" s="24"/>
      <c r="WK152" s="24"/>
      <c r="WL152" s="24"/>
      <c r="WM152" s="24"/>
      <c r="WN152" s="24"/>
      <c r="WO152" s="24"/>
      <c r="WP152" s="24"/>
      <c r="WQ152" s="24"/>
      <c r="WR152" s="24"/>
      <c r="WS152" s="24"/>
      <c r="WT152" s="24"/>
      <c r="WU152" s="24"/>
      <c r="WV152" s="24"/>
      <c r="WW152" s="24"/>
      <c r="WX152" s="24"/>
      <c r="WY152" s="24"/>
      <c r="WZ152" s="24"/>
      <c r="XA152" s="24"/>
      <c r="XB152" s="24"/>
      <c r="XC152" s="24"/>
      <c r="XD152" s="24"/>
      <c r="XE152" s="24"/>
      <c r="XF152" s="24"/>
      <c r="XG152" s="24"/>
      <c r="XH152" s="24"/>
      <c r="XI152" s="24"/>
      <c r="XJ152" s="24"/>
      <c r="XK152" s="24"/>
      <c r="XL152" s="24"/>
      <c r="XM152" s="24"/>
      <c r="XN152" s="24"/>
      <c r="XO152" s="24"/>
      <c r="XP152" s="24"/>
      <c r="XQ152" s="24"/>
      <c r="XR152" s="24"/>
      <c r="XS152" s="24"/>
      <c r="XT152" s="24"/>
      <c r="XU152" s="24"/>
      <c r="XV152" s="24"/>
      <c r="XW152" s="24"/>
      <c r="XX152" s="24"/>
      <c r="XY152" s="24"/>
      <c r="XZ152" s="24"/>
      <c r="YA152" s="24"/>
      <c r="YB152" s="24"/>
      <c r="YC152" s="24"/>
      <c r="YD152" s="24"/>
      <c r="YE152" s="24"/>
      <c r="YF152" s="24"/>
      <c r="YG152" s="24"/>
      <c r="YH152" s="24"/>
      <c r="YI152" s="24"/>
      <c r="YJ152" s="24"/>
      <c r="YK152" s="24"/>
      <c r="YL152" s="24"/>
      <c r="YM152" s="24"/>
      <c r="YN152" s="24"/>
      <c r="YO152" s="24"/>
      <c r="YP152" s="24"/>
      <c r="YQ152" s="24"/>
      <c r="YR152" s="24"/>
      <c r="YS152" s="24"/>
      <c r="YT152" s="24"/>
      <c r="YU152" s="24"/>
      <c r="YV152" s="24"/>
      <c r="YW152" s="24"/>
      <c r="YX152" s="24"/>
      <c r="YY152" s="24"/>
      <c r="YZ152" s="24"/>
      <c r="ZA152" s="24"/>
      <c r="ZB152" s="24"/>
      <c r="ZC152" s="24"/>
      <c r="ZD152" s="24"/>
      <c r="ZE152" s="24"/>
      <c r="ZF152" s="24"/>
      <c r="ZG152" s="24"/>
      <c r="ZH152" s="24"/>
      <c r="ZI152" s="24"/>
      <c r="ZJ152" s="24"/>
      <c r="ZK152" s="24"/>
      <c r="ZL152" s="24"/>
      <c r="ZM152" s="24"/>
      <c r="ZN152" s="24"/>
      <c r="ZO152" s="24"/>
      <c r="ZP152" s="24"/>
      <c r="ZQ152" s="24"/>
      <c r="ZR152" s="24"/>
      <c r="ZS152" s="24"/>
      <c r="ZT152" s="24"/>
      <c r="ZU152" s="24"/>
      <c r="ZV152" s="24"/>
      <c r="ZW152" s="24"/>
      <c r="ZX152" s="24"/>
      <c r="ZY152" s="24"/>
      <c r="ZZ152" s="24"/>
      <c r="AAA152" s="24"/>
      <c r="AAB152" s="24"/>
      <c r="AAC152" s="24"/>
      <c r="AAD152" s="24"/>
      <c r="AAE152" s="24"/>
      <c r="AAF152" s="24"/>
      <c r="AAG152" s="24"/>
      <c r="AAH152" s="24"/>
      <c r="AAI152" s="24"/>
      <c r="AAJ152" s="24"/>
      <c r="AAK152" s="24"/>
      <c r="AAL152" s="24"/>
      <c r="AAM152" s="24"/>
      <c r="AAN152" s="24"/>
      <c r="AAO152" s="24"/>
      <c r="AAP152" s="24"/>
      <c r="AAQ152" s="24"/>
      <c r="AAR152" s="24"/>
      <c r="AAS152" s="24"/>
      <c r="AAT152" s="24"/>
      <c r="AAU152" s="24"/>
      <c r="AAV152" s="24"/>
      <c r="AAW152" s="24"/>
      <c r="AAX152" s="24"/>
      <c r="AAY152" s="24"/>
      <c r="AAZ152" s="24"/>
      <c r="ABA152" s="24"/>
      <c r="ABB152" s="24"/>
      <c r="ABC152" s="24"/>
      <c r="ABD152" s="24"/>
      <c r="ABE152" s="24"/>
      <c r="ABF152" s="24"/>
      <c r="ABG152" s="24"/>
      <c r="ABH152" s="24"/>
      <c r="ABI152" s="24"/>
      <c r="ABJ152" s="24"/>
      <c r="ABK152" s="24"/>
      <c r="ABL152" s="24"/>
      <c r="ABM152" s="24"/>
      <c r="ABN152" s="24"/>
      <c r="ABO152" s="24"/>
      <c r="ABP152" s="24"/>
      <c r="ABQ152" s="24"/>
      <c r="ABR152" s="24"/>
      <c r="ABS152" s="24"/>
      <c r="ABT152" s="24"/>
      <c r="ABU152" s="24"/>
      <c r="ABV152" s="24"/>
      <c r="ABW152" s="24"/>
      <c r="ABX152" s="24"/>
      <c r="ABY152" s="24"/>
      <c r="ABZ152" s="24"/>
      <c r="ACA152" s="24"/>
      <c r="ACB152" s="24"/>
      <c r="ACC152" s="24"/>
      <c r="ACD152" s="24"/>
      <c r="ACE152" s="24"/>
      <c r="ACF152" s="24"/>
      <c r="ACG152" s="24"/>
      <c r="ACH152" s="24"/>
      <c r="ACI152" s="24"/>
      <c r="ACJ152" s="24"/>
      <c r="ACK152" s="24"/>
      <c r="ACL152" s="24"/>
      <c r="ACM152" s="24"/>
      <c r="ACN152" s="24"/>
      <c r="ACO152" s="24"/>
      <c r="ACP152" s="24"/>
      <c r="ACQ152" s="24"/>
      <c r="ACR152" s="24"/>
      <c r="ACS152" s="24"/>
      <c r="ACT152" s="24"/>
      <c r="ACU152" s="24"/>
      <c r="ACV152" s="24"/>
      <c r="ACW152" s="24"/>
      <c r="ACX152" s="24"/>
      <c r="ACY152" s="24"/>
      <c r="ACZ152" s="24"/>
      <c r="ADA152" s="24"/>
      <c r="ADB152" s="24"/>
      <c r="ADC152" s="24"/>
      <c r="ADD152" s="24"/>
      <c r="ADE152" s="24"/>
      <c r="ADF152" s="24"/>
      <c r="ADG152" s="24"/>
      <c r="ADH152" s="24"/>
      <c r="ADI152" s="24"/>
      <c r="ADJ152" s="24"/>
      <c r="ADK152" s="24"/>
      <c r="ADL152" s="24"/>
      <c r="ADM152" s="24"/>
      <c r="ADN152" s="24"/>
      <c r="ADO152" s="24"/>
      <c r="ADP152" s="24"/>
      <c r="ADQ152" s="24"/>
      <c r="ADR152" s="24"/>
      <c r="ADS152" s="24"/>
      <c r="ADT152" s="24"/>
      <c r="ADU152" s="24"/>
      <c r="ADV152" s="24"/>
      <c r="ADW152" s="24"/>
      <c r="ADX152" s="24"/>
      <c r="ADY152" s="24"/>
      <c r="ADZ152" s="24"/>
      <c r="AEA152" s="24"/>
      <c r="AEB152" s="24"/>
      <c r="AEC152" s="24"/>
      <c r="AED152" s="24"/>
      <c r="AEE152" s="24"/>
      <c r="AEF152" s="24"/>
      <c r="AEG152" s="24"/>
      <c r="AEH152" s="24"/>
      <c r="AEI152" s="24"/>
      <c r="AEJ152" s="24"/>
      <c r="AEK152" s="24"/>
      <c r="AEL152" s="24"/>
      <c r="AEM152" s="24"/>
      <c r="AEN152" s="24"/>
      <c r="AEO152" s="24"/>
      <c r="AEP152" s="24"/>
      <c r="AEQ152" s="24"/>
      <c r="AER152" s="24"/>
      <c r="AES152" s="24"/>
      <c r="AET152" s="24"/>
      <c r="AEU152" s="24"/>
      <c r="AEV152" s="24"/>
      <c r="AEW152" s="24"/>
      <c r="AEX152" s="24"/>
      <c r="AEY152" s="24"/>
      <c r="AEZ152" s="24"/>
      <c r="AFA152" s="24"/>
      <c r="AFB152" s="24"/>
      <c r="AFC152" s="24"/>
      <c r="AFD152" s="24"/>
      <c r="AFE152" s="24"/>
      <c r="AFF152" s="24"/>
      <c r="AFG152" s="24"/>
      <c r="AFH152" s="24"/>
      <c r="AFI152" s="24"/>
      <c r="AFJ152" s="24"/>
      <c r="AFK152" s="24"/>
      <c r="AFL152" s="24"/>
      <c r="AFM152" s="24"/>
      <c r="AFN152" s="24"/>
      <c r="AFO152" s="24"/>
      <c r="AFP152" s="24"/>
      <c r="AFQ152" s="24"/>
      <c r="AFR152" s="24"/>
      <c r="AFS152" s="24"/>
      <c r="AFT152" s="24"/>
      <c r="AFU152" s="24"/>
      <c r="AFV152" s="24"/>
      <c r="AFW152" s="24"/>
      <c r="AFX152" s="24"/>
      <c r="AFY152" s="24"/>
      <c r="AFZ152" s="24"/>
      <c r="AGA152" s="24"/>
      <c r="AGB152" s="24"/>
      <c r="AGC152" s="24"/>
      <c r="AGD152" s="24"/>
      <c r="AGE152" s="24"/>
      <c r="AGF152" s="24"/>
      <c r="AGG152" s="24"/>
      <c r="AGH152" s="24"/>
      <c r="AGI152" s="24"/>
      <c r="AGJ152" s="24"/>
      <c r="AGK152" s="24"/>
      <c r="AGL152" s="24"/>
      <c r="AGM152" s="24"/>
      <c r="AGN152" s="24"/>
      <c r="AGO152" s="24"/>
      <c r="AGP152" s="24"/>
      <c r="AGQ152" s="24"/>
      <c r="AGR152" s="24"/>
      <c r="AGS152" s="24"/>
      <c r="AGT152" s="24"/>
      <c r="AGU152" s="24"/>
      <c r="AGV152" s="24"/>
      <c r="AGW152" s="24"/>
      <c r="AGX152" s="24"/>
      <c r="AGY152" s="24"/>
      <c r="AGZ152" s="24"/>
      <c r="AHA152" s="24"/>
      <c r="AHB152" s="24"/>
      <c r="AHC152" s="24"/>
      <c r="AHD152" s="24"/>
      <c r="AHE152" s="24"/>
      <c r="AHF152" s="24"/>
      <c r="AHG152" s="24"/>
      <c r="AHH152" s="24"/>
      <c r="AHI152" s="24"/>
      <c r="AHJ152" s="24"/>
      <c r="AHK152" s="24"/>
      <c r="AHL152" s="24"/>
      <c r="AHM152" s="24"/>
      <c r="AHN152" s="24"/>
      <c r="AHO152" s="24"/>
      <c r="AHP152" s="24"/>
      <c r="AHQ152" s="24"/>
      <c r="AHR152" s="24"/>
      <c r="AHS152" s="24"/>
      <c r="AHT152" s="24"/>
      <c r="AHU152" s="24"/>
      <c r="AHV152" s="24"/>
      <c r="AHW152" s="24"/>
      <c r="AHX152" s="24"/>
      <c r="AHY152" s="24"/>
      <c r="AHZ152" s="24"/>
      <c r="AIA152" s="24"/>
      <c r="AIB152" s="24"/>
      <c r="AIC152" s="24"/>
      <c r="AID152" s="24"/>
      <c r="AIE152" s="24"/>
      <c r="AIF152" s="24"/>
      <c r="AIG152" s="24"/>
      <c r="AIH152" s="24"/>
      <c r="AII152" s="24"/>
      <c r="AIJ152" s="24"/>
      <c r="AIK152" s="24"/>
      <c r="AIL152" s="24"/>
      <c r="AIM152" s="24"/>
      <c r="AIN152" s="24"/>
      <c r="AIO152" s="24"/>
      <c r="AIP152" s="24"/>
      <c r="AIQ152" s="24"/>
      <c r="AIR152" s="24"/>
      <c r="AIS152" s="24"/>
      <c r="AIT152" s="24"/>
      <c r="AIU152" s="24"/>
      <c r="AIV152" s="24"/>
      <c r="AIW152" s="24"/>
      <c r="AIX152" s="24"/>
      <c r="AIY152" s="24"/>
      <c r="AIZ152" s="24"/>
      <c r="AJA152" s="24"/>
      <c r="AJB152" s="24"/>
      <c r="AJC152" s="24"/>
      <c r="AJD152" s="24"/>
      <c r="AJE152" s="24"/>
      <c r="AJF152" s="24"/>
      <c r="AJG152" s="24"/>
      <c r="AJH152" s="24"/>
      <c r="AJI152" s="24"/>
      <c r="AJJ152" s="24"/>
      <c r="AJK152" s="24"/>
      <c r="AJL152" s="24"/>
      <c r="AJM152" s="24"/>
      <c r="AJN152" s="24"/>
      <c r="AJO152" s="24"/>
      <c r="AJP152" s="24"/>
      <c r="AJQ152" s="24"/>
      <c r="AJR152" s="24"/>
      <c r="AJS152" s="24"/>
      <c r="AJT152" s="24"/>
      <c r="AJU152" s="24"/>
      <c r="AJV152" s="24"/>
      <c r="AJW152" s="24"/>
      <c r="AJX152" s="24"/>
      <c r="AJY152" s="24"/>
      <c r="AJZ152" s="24"/>
      <c r="AKA152" s="24"/>
      <c r="AKB152" s="24"/>
      <c r="AKC152" s="24"/>
      <c r="AKD152" s="24"/>
      <c r="AKE152" s="24"/>
      <c r="AKF152" s="24"/>
      <c r="AKG152" s="24"/>
      <c r="AKH152" s="24"/>
      <c r="AKI152" s="24"/>
      <c r="AKJ152" s="24"/>
      <c r="AKK152" s="24"/>
      <c r="AKL152" s="24"/>
      <c r="AKM152" s="24"/>
      <c r="AKN152" s="24"/>
      <c r="AKO152" s="24"/>
      <c r="AKP152" s="24"/>
      <c r="AKQ152" s="24"/>
      <c r="AKR152" s="24"/>
      <c r="AKS152" s="24"/>
      <c r="AKT152" s="24"/>
      <c r="AKU152" s="24"/>
      <c r="AKV152" s="24"/>
      <c r="AKW152" s="24"/>
      <c r="AKX152" s="24"/>
      <c r="AKY152" s="24"/>
      <c r="AKZ152" s="24"/>
      <c r="ALA152" s="24"/>
      <c r="ALB152" s="24"/>
      <c r="ALC152" s="24"/>
      <c r="ALD152" s="24"/>
      <c r="ALE152" s="24"/>
      <c r="ALF152" s="24"/>
      <c r="ALG152" s="24"/>
      <c r="ALH152" s="24"/>
      <c r="ALI152" s="24"/>
      <c r="ALJ152" s="24"/>
      <c r="ALK152" s="24"/>
      <c r="ALL152" s="24"/>
      <c r="ALM152" s="24"/>
      <c r="ALN152" s="24"/>
      <c r="ALO152" s="24"/>
      <c r="ALP152" s="24"/>
      <c r="ALQ152" s="24"/>
      <c r="ALR152" s="24"/>
      <c r="ALS152" s="24"/>
      <c r="ALT152" s="24"/>
      <c r="ALU152" s="24"/>
      <c r="ALV152" s="24"/>
      <c r="ALW152" s="24"/>
      <c r="ALX152" s="24"/>
      <c r="ALY152" s="24"/>
      <c r="ALZ152" s="24"/>
      <c r="AMA152" s="24"/>
      <c r="AMB152" s="24"/>
      <c r="AMC152" s="24"/>
    </row>
    <row r="153" spans="1:1017" s="61" customFormat="1">
      <c r="A153" s="132" t="s">
        <v>412</v>
      </c>
      <c r="B153" s="133" t="s">
        <v>413</v>
      </c>
      <c r="C153" s="134" t="s">
        <v>414</v>
      </c>
      <c r="D153" s="133" t="s">
        <v>46</v>
      </c>
      <c r="E153" s="62" t="s">
        <v>47</v>
      </c>
      <c r="F153" s="112">
        <v>4</v>
      </c>
      <c r="G153" s="60">
        <v>107.5</v>
      </c>
      <c r="H153" s="83">
        <f t="shared" si="57"/>
        <v>0.21229999999999999</v>
      </c>
      <c r="I153" s="60">
        <f t="shared" si="58"/>
        <v>130.32</v>
      </c>
      <c r="J153" s="60">
        <f t="shared" si="59"/>
        <v>430</v>
      </c>
      <c r="K153" s="60">
        <f t="shared" si="60"/>
        <v>521.28</v>
      </c>
      <c r="L153" s="58"/>
      <c r="M153" s="24"/>
      <c r="N153" s="24"/>
      <c r="O153" s="24"/>
      <c r="P153" s="24"/>
      <c r="Q153" s="24"/>
      <c r="R153" s="24"/>
      <c r="S153" s="24"/>
      <c r="T153" s="24"/>
      <c r="U153" s="24"/>
      <c r="V153" s="24"/>
      <c r="W153" s="24"/>
      <c r="X153" s="24"/>
      <c r="Y153" s="24"/>
      <c r="Z153" s="24"/>
      <c r="AA153" s="24"/>
      <c r="AB153" s="24"/>
      <c r="AC153" s="24"/>
      <c r="AD153" s="24"/>
      <c r="AE153" s="24"/>
      <c r="AF153" s="24"/>
      <c r="AG153" s="24"/>
      <c r="AH153" s="24"/>
      <c r="AI153" s="24"/>
      <c r="AJ153" s="24"/>
      <c r="AK153" s="24"/>
      <c r="AL153" s="24"/>
      <c r="AM153" s="24"/>
      <c r="AN153" s="24"/>
      <c r="AO153" s="24"/>
      <c r="AP153" s="24"/>
      <c r="AQ153" s="24"/>
      <c r="AR153" s="24"/>
      <c r="AS153" s="24"/>
      <c r="AT153" s="24"/>
      <c r="AU153" s="24"/>
      <c r="AV153" s="24"/>
      <c r="AW153" s="24"/>
      <c r="AX153" s="24"/>
      <c r="AY153" s="24"/>
      <c r="AZ153" s="24"/>
      <c r="BA153" s="24"/>
      <c r="BB153" s="24"/>
      <c r="BC153" s="24"/>
      <c r="BD153" s="24"/>
      <c r="BE153" s="24"/>
      <c r="BF153" s="24"/>
      <c r="BG153" s="24"/>
      <c r="BH153" s="24"/>
      <c r="BI153" s="24"/>
      <c r="BJ153" s="24"/>
      <c r="BK153" s="24"/>
      <c r="BL153" s="24"/>
      <c r="BM153" s="24"/>
      <c r="BN153" s="24"/>
      <c r="BO153" s="24"/>
      <c r="BP153" s="24"/>
      <c r="BQ153" s="24"/>
      <c r="BR153" s="24"/>
      <c r="BS153" s="24"/>
      <c r="BT153" s="24"/>
      <c r="BU153" s="24"/>
      <c r="BV153" s="24"/>
      <c r="BW153" s="24"/>
      <c r="BX153" s="24"/>
      <c r="BY153" s="24"/>
      <c r="BZ153" s="24"/>
      <c r="CA153" s="24"/>
      <c r="CB153" s="24"/>
      <c r="CC153" s="24"/>
      <c r="CD153" s="24"/>
      <c r="CE153" s="24"/>
      <c r="CF153" s="24"/>
      <c r="CG153" s="24"/>
      <c r="CH153" s="24"/>
      <c r="CI153" s="24"/>
      <c r="CJ153" s="24"/>
      <c r="CK153" s="24"/>
      <c r="CL153" s="24"/>
      <c r="CM153" s="24"/>
      <c r="CN153" s="24"/>
      <c r="CO153" s="24"/>
      <c r="CP153" s="24"/>
      <c r="CQ153" s="24"/>
      <c r="CR153" s="24"/>
      <c r="CS153" s="24"/>
      <c r="CT153" s="24"/>
      <c r="CU153" s="24"/>
      <c r="CV153" s="24"/>
      <c r="CW153" s="24"/>
      <c r="CX153" s="24"/>
      <c r="CY153" s="24"/>
      <c r="CZ153" s="24"/>
      <c r="DA153" s="24"/>
      <c r="DB153" s="24"/>
      <c r="DC153" s="24"/>
      <c r="DD153" s="24"/>
      <c r="DE153" s="24"/>
      <c r="DF153" s="24"/>
      <c r="DG153" s="24"/>
      <c r="DH153" s="24"/>
      <c r="DI153" s="24"/>
      <c r="DJ153" s="24"/>
      <c r="DK153" s="24"/>
      <c r="DL153" s="24"/>
      <c r="DM153" s="24"/>
      <c r="DN153" s="24"/>
      <c r="DO153" s="24"/>
      <c r="DP153" s="24"/>
      <c r="DQ153" s="24"/>
      <c r="DR153" s="24"/>
      <c r="DS153" s="24"/>
      <c r="DT153" s="24"/>
      <c r="DU153" s="24"/>
      <c r="DV153" s="24"/>
      <c r="DW153" s="24"/>
      <c r="DX153" s="24"/>
      <c r="DY153" s="24"/>
      <c r="DZ153" s="24"/>
      <c r="EA153" s="24"/>
      <c r="EB153" s="24"/>
      <c r="EC153" s="24"/>
      <c r="ED153" s="24"/>
      <c r="EE153" s="24"/>
      <c r="EF153" s="24"/>
      <c r="EG153" s="24"/>
      <c r="EH153" s="24"/>
      <c r="EI153" s="24"/>
      <c r="EJ153" s="24"/>
      <c r="EK153" s="24"/>
      <c r="EL153" s="24"/>
      <c r="EM153" s="24"/>
      <c r="EN153" s="24"/>
      <c r="EO153" s="24"/>
      <c r="EP153" s="24"/>
      <c r="EQ153" s="24"/>
      <c r="ER153" s="24"/>
      <c r="ES153" s="24"/>
      <c r="ET153" s="24"/>
      <c r="EU153" s="24"/>
      <c r="EV153" s="24"/>
      <c r="EW153" s="24"/>
      <c r="EX153" s="24"/>
      <c r="EY153" s="24"/>
      <c r="EZ153" s="24"/>
      <c r="FA153" s="24"/>
      <c r="FB153" s="24"/>
      <c r="FC153" s="24"/>
      <c r="FD153" s="24"/>
      <c r="FE153" s="24"/>
      <c r="FF153" s="24"/>
      <c r="FG153" s="24"/>
      <c r="FH153" s="24"/>
      <c r="FI153" s="24"/>
      <c r="FJ153" s="24"/>
      <c r="FK153" s="24"/>
      <c r="FL153" s="24"/>
      <c r="FM153" s="24"/>
      <c r="FN153" s="24"/>
      <c r="FO153" s="24"/>
      <c r="FP153" s="24"/>
      <c r="FQ153" s="24"/>
      <c r="FR153" s="24"/>
      <c r="FS153" s="24"/>
      <c r="FT153" s="24"/>
      <c r="FU153" s="24"/>
      <c r="FV153" s="24"/>
      <c r="FW153" s="24"/>
      <c r="FX153" s="24"/>
      <c r="FY153" s="24"/>
      <c r="FZ153" s="24"/>
      <c r="GA153" s="24"/>
      <c r="GB153" s="24"/>
      <c r="GC153" s="24"/>
      <c r="GD153" s="24"/>
      <c r="GE153" s="24"/>
      <c r="GF153" s="24"/>
      <c r="GG153" s="24"/>
      <c r="GH153" s="24"/>
      <c r="GI153" s="24"/>
      <c r="GJ153" s="24"/>
      <c r="GK153" s="24"/>
      <c r="GL153" s="24"/>
      <c r="GM153" s="24"/>
      <c r="GN153" s="24"/>
      <c r="GO153" s="24"/>
      <c r="GP153" s="24"/>
      <c r="GQ153" s="24"/>
      <c r="GR153" s="24"/>
      <c r="GS153" s="24"/>
      <c r="GT153" s="24"/>
      <c r="GU153" s="24"/>
      <c r="GV153" s="24"/>
      <c r="GW153" s="24"/>
      <c r="GX153" s="24"/>
      <c r="GY153" s="24"/>
      <c r="GZ153" s="24"/>
      <c r="HA153" s="24"/>
      <c r="HB153" s="24"/>
      <c r="HC153" s="24"/>
      <c r="HD153" s="24"/>
      <c r="HE153" s="24"/>
      <c r="HF153" s="24"/>
      <c r="HG153" s="24"/>
      <c r="HH153" s="24"/>
      <c r="HI153" s="24"/>
      <c r="HJ153" s="24"/>
      <c r="HK153" s="24"/>
      <c r="HL153" s="24"/>
      <c r="HM153" s="24"/>
      <c r="HN153" s="24"/>
      <c r="HO153" s="24"/>
      <c r="HP153" s="24"/>
      <c r="HQ153" s="24"/>
      <c r="HR153" s="24"/>
      <c r="HS153" s="24"/>
      <c r="HT153" s="24"/>
      <c r="HU153" s="24"/>
      <c r="HV153" s="24"/>
      <c r="HW153" s="24"/>
      <c r="HX153" s="24"/>
      <c r="HY153" s="24"/>
      <c r="HZ153" s="24"/>
      <c r="IA153" s="24"/>
      <c r="IB153" s="24"/>
      <c r="IC153" s="24"/>
      <c r="ID153" s="24"/>
      <c r="IE153" s="24"/>
      <c r="IF153" s="24"/>
      <c r="IG153" s="24"/>
      <c r="IH153" s="24"/>
      <c r="II153" s="24"/>
      <c r="IJ153" s="24"/>
      <c r="IK153" s="24"/>
      <c r="IL153" s="24"/>
      <c r="IM153" s="24"/>
      <c r="IN153" s="24"/>
      <c r="IO153" s="24"/>
      <c r="IP153" s="24"/>
      <c r="IQ153" s="24"/>
      <c r="IR153" s="24"/>
      <c r="IS153" s="24"/>
      <c r="IT153" s="24"/>
      <c r="IU153" s="24"/>
      <c r="IV153" s="24"/>
      <c r="IW153" s="24"/>
      <c r="IX153" s="24"/>
      <c r="IY153" s="24"/>
      <c r="IZ153" s="24"/>
      <c r="JA153" s="24"/>
      <c r="JB153" s="24"/>
      <c r="JC153" s="24"/>
      <c r="JD153" s="24"/>
      <c r="JE153" s="24"/>
      <c r="JF153" s="24"/>
      <c r="JG153" s="24"/>
      <c r="JH153" s="24"/>
      <c r="JI153" s="24"/>
      <c r="JJ153" s="24"/>
      <c r="JK153" s="24"/>
      <c r="JL153" s="24"/>
      <c r="JM153" s="24"/>
      <c r="JN153" s="24"/>
      <c r="JO153" s="24"/>
      <c r="JP153" s="24"/>
      <c r="JQ153" s="24"/>
      <c r="JR153" s="24"/>
      <c r="JS153" s="24"/>
      <c r="JT153" s="24"/>
      <c r="JU153" s="24"/>
      <c r="JV153" s="24"/>
      <c r="JW153" s="24"/>
      <c r="JX153" s="24"/>
      <c r="JY153" s="24"/>
      <c r="JZ153" s="24"/>
      <c r="KA153" s="24"/>
      <c r="KB153" s="24"/>
      <c r="KC153" s="24"/>
      <c r="KD153" s="24"/>
      <c r="KE153" s="24"/>
      <c r="KF153" s="24"/>
      <c r="KG153" s="24"/>
      <c r="KH153" s="24"/>
      <c r="KI153" s="24"/>
      <c r="KJ153" s="24"/>
      <c r="KK153" s="24"/>
      <c r="KL153" s="24"/>
      <c r="KM153" s="24"/>
      <c r="KN153" s="24"/>
      <c r="KO153" s="24"/>
      <c r="KP153" s="24"/>
      <c r="KQ153" s="24"/>
      <c r="KR153" s="24"/>
      <c r="KS153" s="24"/>
      <c r="KT153" s="24"/>
      <c r="KU153" s="24"/>
      <c r="KV153" s="24"/>
      <c r="KW153" s="24"/>
      <c r="KX153" s="24"/>
      <c r="KY153" s="24"/>
      <c r="KZ153" s="24"/>
      <c r="LA153" s="24"/>
      <c r="LB153" s="24"/>
      <c r="LC153" s="24"/>
      <c r="LD153" s="24"/>
      <c r="LE153" s="24"/>
      <c r="LF153" s="24"/>
      <c r="LG153" s="24"/>
      <c r="LH153" s="24"/>
      <c r="LI153" s="24"/>
      <c r="LJ153" s="24"/>
      <c r="LK153" s="24"/>
      <c r="LL153" s="24"/>
      <c r="LM153" s="24"/>
      <c r="LN153" s="24"/>
      <c r="LO153" s="24"/>
      <c r="LP153" s="24"/>
      <c r="LQ153" s="24"/>
      <c r="LR153" s="24"/>
      <c r="LS153" s="24"/>
      <c r="LT153" s="24"/>
      <c r="LU153" s="24"/>
      <c r="LV153" s="24"/>
      <c r="LW153" s="24"/>
      <c r="LX153" s="24"/>
      <c r="LY153" s="24"/>
      <c r="LZ153" s="24"/>
      <c r="MA153" s="24"/>
      <c r="MB153" s="24"/>
      <c r="MC153" s="24"/>
      <c r="MD153" s="24"/>
      <c r="ME153" s="24"/>
      <c r="MF153" s="24"/>
      <c r="MG153" s="24"/>
      <c r="MH153" s="24"/>
      <c r="MI153" s="24"/>
      <c r="MJ153" s="24"/>
      <c r="MK153" s="24"/>
      <c r="ML153" s="24"/>
      <c r="MM153" s="24"/>
      <c r="MN153" s="24"/>
      <c r="MO153" s="24"/>
      <c r="MP153" s="24"/>
      <c r="MQ153" s="24"/>
      <c r="MR153" s="24"/>
      <c r="MS153" s="24"/>
      <c r="MT153" s="24"/>
      <c r="MU153" s="24"/>
      <c r="MV153" s="24"/>
      <c r="MW153" s="24"/>
      <c r="MX153" s="24"/>
      <c r="MY153" s="24"/>
      <c r="MZ153" s="24"/>
      <c r="NA153" s="24"/>
      <c r="NB153" s="24"/>
      <c r="NC153" s="24"/>
      <c r="ND153" s="24"/>
      <c r="NE153" s="24"/>
      <c r="NF153" s="24"/>
      <c r="NG153" s="24"/>
      <c r="NH153" s="24"/>
      <c r="NI153" s="24"/>
      <c r="NJ153" s="24"/>
      <c r="NK153" s="24"/>
      <c r="NL153" s="24"/>
      <c r="NM153" s="24"/>
      <c r="NN153" s="24"/>
      <c r="NO153" s="24"/>
      <c r="NP153" s="24"/>
      <c r="NQ153" s="24"/>
      <c r="NR153" s="24"/>
      <c r="NS153" s="24"/>
      <c r="NT153" s="24"/>
      <c r="NU153" s="24"/>
      <c r="NV153" s="24"/>
      <c r="NW153" s="24"/>
      <c r="NX153" s="24"/>
      <c r="NY153" s="24"/>
      <c r="NZ153" s="24"/>
      <c r="OA153" s="24"/>
      <c r="OB153" s="24"/>
      <c r="OC153" s="24"/>
      <c r="OD153" s="24"/>
      <c r="OE153" s="24"/>
      <c r="OF153" s="24"/>
      <c r="OG153" s="24"/>
      <c r="OH153" s="24"/>
      <c r="OI153" s="24"/>
      <c r="OJ153" s="24"/>
      <c r="OK153" s="24"/>
      <c r="OL153" s="24"/>
      <c r="OM153" s="24"/>
      <c r="ON153" s="24"/>
      <c r="OO153" s="24"/>
      <c r="OP153" s="24"/>
      <c r="OQ153" s="24"/>
      <c r="OR153" s="24"/>
      <c r="OS153" s="24"/>
      <c r="OT153" s="24"/>
      <c r="OU153" s="24"/>
      <c r="OV153" s="24"/>
      <c r="OW153" s="24"/>
      <c r="OX153" s="24"/>
      <c r="OY153" s="24"/>
      <c r="OZ153" s="24"/>
      <c r="PA153" s="24"/>
      <c r="PB153" s="24"/>
      <c r="PC153" s="24"/>
      <c r="PD153" s="24"/>
      <c r="PE153" s="24"/>
      <c r="PF153" s="24"/>
      <c r="PG153" s="24"/>
      <c r="PH153" s="24"/>
      <c r="PI153" s="24"/>
      <c r="PJ153" s="24"/>
      <c r="PK153" s="24"/>
      <c r="PL153" s="24"/>
      <c r="PM153" s="24"/>
      <c r="PN153" s="24"/>
      <c r="PO153" s="24"/>
      <c r="PP153" s="24"/>
      <c r="PQ153" s="24"/>
      <c r="PR153" s="24"/>
      <c r="PS153" s="24"/>
      <c r="PT153" s="24"/>
      <c r="PU153" s="24"/>
      <c r="PV153" s="24"/>
      <c r="PW153" s="24"/>
      <c r="PX153" s="24"/>
      <c r="PY153" s="24"/>
      <c r="PZ153" s="24"/>
      <c r="QA153" s="24"/>
      <c r="QB153" s="24"/>
      <c r="QC153" s="24"/>
      <c r="QD153" s="24"/>
      <c r="QE153" s="24"/>
      <c r="QF153" s="24"/>
      <c r="QG153" s="24"/>
      <c r="QH153" s="24"/>
      <c r="QI153" s="24"/>
      <c r="QJ153" s="24"/>
      <c r="QK153" s="24"/>
      <c r="QL153" s="24"/>
      <c r="QM153" s="24"/>
      <c r="QN153" s="24"/>
      <c r="QO153" s="24"/>
      <c r="QP153" s="24"/>
      <c r="QQ153" s="24"/>
      <c r="QR153" s="24"/>
      <c r="QS153" s="24"/>
      <c r="QT153" s="24"/>
      <c r="QU153" s="24"/>
      <c r="QV153" s="24"/>
      <c r="QW153" s="24"/>
      <c r="QX153" s="24"/>
      <c r="QY153" s="24"/>
      <c r="QZ153" s="24"/>
      <c r="RA153" s="24"/>
      <c r="RB153" s="24"/>
      <c r="RC153" s="24"/>
      <c r="RD153" s="24"/>
      <c r="RE153" s="24"/>
      <c r="RF153" s="24"/>
      <c r="RG153" s="24"/>
      <c r="RH153" s="24"/>
      <c r="RI153" s="24"/>
      <c r="RJ153" s="24"/>
      <c r="RK153" s="24"/>
      <c r="RL153" s="24"/>
      <c r="RM153" s="24"/>
      <c r="RN153" s="24"/>
      <c r="RO153" s="24"/>
      <c r="RP153" s="24"/>
      <c r="RQ153" s="24"/>
      <c r="RR153" s="24"/>
      <c r="RS153" s="24"/>
      <c r="RT153" s="24"/>
      <c r="RU153" s="24"/>
      <c r="RV153" s="24"/>
      <c r="RW153" s="24"/>
      <c r="RX153" s="24"/>
      <c r="RY153" s="24"/>
      <c r="RZ153" s="24"/>
      <c r="SA153" s="24"/>
      <c r="SB153" s="24"/>
      <c r="SC153" s="24"/>
      <c r="SD153" s="24"/>
      <c r="SE153" s="24"/>
      <c r="SF153" s="24"/>
      <c r="SG153" s="24"/>
      <c r="SH153" s="24"/>
      <c r="SI153" s="24"/>
      <c r="SJ153" s="24"/>
      <c r="SK153" s="24"/>
      <c r="SL153" s="24"/>
      <c r="SM153" s="24"/>
      <c r="SN153" s="24"/>
      <c r="SO153" s="24"/>
      <c r="SP153" s="24"/>
      <c r="SQ153" s="24"/>
      <c r="SR153" s="24"/>
      <c r="SS153" s="24"/>
      <c r="ST153" s="24"/>
      <c r="SU153" s="24"/>
      <c r="SV153" s="24"/>
      <c r="SW153" s="24"/>
      <c r="SX153" s="24"/>
      <c r="SY153" s="24"/>
      <c r="SZ153" s="24"/>
      <c r="TA153" s="24"/>
      <c r="TB153" s="24"/>
      <c r="TC153" s="24"/>
      <c r="TD153" s="24"/>
      <c r="TE153" s="24"/>
      <c r="TF153" s="24"/>
      <c r="TG153" s="24"/>
      <c r="TH153" s="24"/>
      <c r="TI153" s="24"/>
      <c r="TJ153" s="24"/>
      <c r="TK153" s="24"/>
      <c r="TL153" s="24"/>
      <c r="TM153" s="24"/>
      <c r="TN153" s="24"/>
      <c r="TO153" s="24"/>
      <c r="TP153" s="24"/>
      <c r="TQ153" s="24"/>
      <c r="TR153" s="24"/>
      <c r="TS153" s="24"/>
      <c r="TT153" s="24"/>
      <c r="TU153" s="24"/>
      <c r="TV153" s="24"/>
      <c r="TW153" s="24"/>
      <c r="TX153" s="24"/>
      <c r="TY153" s="24"/>
      <c r="TZ153" s="24"/>
      <c r="UA153" s="24"/>
      <c r="UB153" s="24"/>
      <c r="UC153" s="24"/>
      <c r="UD153" s="24"/>
      <c r="UE153" s="24"/>
      <c r="UF153" s="24"/>
      <c r="UG153" s="24"/>
      <c r="UH153" s="24"/>
      <c r="UI153" s="24"/>
      <c r="UJ153" s="24"/>
      <c r="UK153" s="24"/>
      <c r="UL153" s="24"/>
      <c r="UM153" s="24"/>
      <c r="UN153" s="24"/>
      <c r="UO153" s="24"/>
      <c r="UP153" s="24"/>
      <c r="UQ153" s="24"/>
      <c r="UR153" s="24"/>
      <c r="US153" s="24"/>
      <c r="UT153" s="24"/>
      <c r="UU153" s="24"/>
      <c r="UV153" s="24"/>
      <c r="UW153" s="24"/>
      <c r="UX153" s="24"/>
      <c r="UY153" s="24"/>
      <c r="UZ153" s="24"/>
      <c r="VA153" s="24"/>
      <c r="VB153" s="24"/>
      <c r="VC153" s="24"/>
      <c r="VD153" s="24"/>
      <c r="VE153" s="24"/>
      <c r="VF153" s="24"/>
      <c r="VG153" s="24"/>
      <c r="VH153" s="24"/>
      <c r="VI153" s="24"/>
      <c r="VJ153" s="24"/>
      <c r="VK153" s="24"/>
      <c r="VL153" s="24"/>
      <c r="VM153" s="24"/>
      <c r="VN153" s="24"/>
      <c r="VO153" s="24"/>
      <c r="VP153" s="24"/>
      <c r="VQ153" s="24"/>
      <c r="VR153" s="24"/>
      <c r="VS153" s="24"/>
      <c r="VT153" s="24"/>
      <c r="VU153" s="24"/>
      <c r="VV153" s="24"/>
      <c r="VW153" s="24"/>
      <c r="VX153" s="24"/>
      <c r="VY153" s="24"/>
      <c r="VZ153" s="24"/>
      <c r="WA153" s="24"/>
      <c r="WB153" s="24"/>
      <c r="WC153" s="24"/>
      <c r="WD153" s="24"/>
      <c r="WE153" s="24"/>
      <c r="WF153" s="24"/>
      <c r="WG153" s="24"/>
      <c r="WH153" s="24"/>
      <c r="WI153" s="24"/>
      <c r="WJ153" s="24"/>
      <c r="WK153" s="24"/>
      <c r="WL153" s="24"/>
      <c r="WM153" s="24"/>
      <c r="WN153" s="24"/>
      <c r="WO153" s="24"/>
      <c r="WP153" s="24"/>
      <c r="WQ153" s="24"/>
      <c r="WR153" s="24"/>
      <c r="WS153" s="24"/>
      <c r="WT153" s="24"/>
      <c r="WU153" s="24"/>
      <c r="WV153" s="24"/>
      <c r="WW153" s="24"/>
      <c r="WX153" s="24"/>
      <c r="WY153" s="24"/>
      <c r="WZ153" s="24"/>
      <c r="XA153" s="24"/>
      <c r="XB153" s="24"/>
      <c r="XC153" s="24"/>
      <c r="XD153" s="24"/>
      <c r="XE153" s="24"/>
      <c r="XF153" s="24"/>
      <c r="XG153" s="24"/>
      <c r="XH153" s="24"/>
      <c r="XI153" s="24"/>
      <c r="XJ153" s="24"/>
      <c r="XK153" s="24"/>
      <c r="XL153" s="24"/>
      <c r="XM153" s="24"/>
      <c r="XN153" s="24"/>
      <c r="XO153" s="24"/>
      <c r="XP153" s="24"/>
      <c r="XQ153" s="24"/>
      <c r="XR153" s="24"/>
      <c r="XS153" s="24"/>
      <c r="XT153" s="24"/>
      <c r="XU153" s="24"/>
      <c r="XV153" s="24"/>
      <c r="XW153" s="24"/>
      <c r="XX153" s="24"/>
      <c r="XY153" s="24"/>
      <c r="XZ153" s="24"/>
      <c r="YA153" s="24"/>
      <c r="YB153" s="24"/>
      <c r="YC153" s="24"/>
      <c r="YD153" s="24"/>
      <c r="YE153" s="24"/>
      <c r="YF153" s="24"/>
      <c r="YG153" s="24"/>
      <c r="YH153" s="24"/>
      <c r="YI153" s="24"/>
      <c r="YJ153" s="24"/>
      <c r="YK153" s="24"/>
      <c r="YL153" s="24"/>
      <c r="YM153" s="24"/>
      <c r="YN153" s="24"/>
      <c r="YO153" s="24"/>
      <c r="YP153" s="24"/>
      <c r="YQ153" s="24"/>
      <c r="YR153" s="24"/>
      <c r="YS153" s="24"/>
      <c r="YT153" s="24"/>
      <c r="YU153" s="24"/>
      <c r="YV153" s="24"/>
      <c r="YW153" s="24"/>
      <c r="YX153" s="24"/>
      <c r="YY153" s="24"/>
      <c r="YZ153" s="24"/>
      <c r="ZA153" s="24"/>
      <c r="ZB153" s="24"/>
      <c r="ZC153" s="24"/>
      <c r="ZD153" s="24"/>
      <c r="ZE153" s="24"/>
      <c r="ZF153" s="24"/>
      <c r="ZG153" s="24"/>
      <c r="ZH153" s="24"/>
      <c r="ZI153" s="24"/>
      <c r="ZJ153" s="24"/>
      <c r="ZK153" s="24"/>
      <c r="ZL153" s="24"/>
      <c r="ZM153" s="24"/>
      <c r="ZN153" s="24"/>
      <c r="ZO153" s="24"/>
      <c r="ZP153" s="24"/>
      <c r="ZQ153" s="24"/>
      <c r="ZR153" s="24"/>
      <c r="ZS153" s="24"/>
      <c r="ZT153" s="24"/>
      <c r="ZU153" s="24"/>
      <c r="ZV153" s="24"/>
      <c r="ZW153" s="24"/>
      <c r="ZX153" s="24"/>
      <c r="ZY153" s="24"/>
      <c r="ZZ153" s="24"/>
      <c r="AAA153" s="24"/>
      <c r="AAB153" s="24"/>
      <c r="AAC153" s="24"/>
      <c r="AAD153" s="24"/>
      <c r="AAE153" s="24"/>
      <c r="AAF153" s="24"/>
      <c r="AAG153" s="24"/>
      <c r="AAH153" s="24"/>
      <c r="AAI153" s="24"/>
      <c r="AAJ153" s="24"/>
      <c r="AAK153" s="24"/>
      <c r="AAL153" s="24"/>
      <c r="AAM153" s="24"/>
      <c r="AAN153" s="24"/>
      <c r="AAO153" s="24"/>
      <c r="AAP153" s="24"/>
      <c r="AAQ153" s="24"/>
      <c r="AAR153" s="24"/>
      <c r="AAS153" s="24"/>
      <c r="AAT153" s="24"/>
      <c r="AAU153" s="24"/>
      <c r="AAV153" s="24"/>
      <c r="AAW153" s="24"/>
      <c r="AAX153" s="24"/>
      <c r="AAY153" s="24"/>
      <c r="AAZ153" s="24"/>
      <c r="ABA153" s="24"/>
      <c r="ABB153" s="24"/>
      <c r="ABC153" s="24"/>
      <c r="ABD153" s="24"/>
      <c r="ABE153" s="24"/>
      <c r="ABF153" s="24"/>
      <c r="ABG153" s="24"/>
      <c r="ABH153" s="24"/>
      <c r="ABI153" s="24"/>
      <c r="ABJ153" s="24"/>
      <c r="ABK153" s="24"/>
      <c r="ABL153" s="24"/>
      <c r="ABM153" s="24"/>
      <c r="ABN153" s="24"/>
      <c r="ABO153" s="24"/>
      <c r="ABP153" s="24"/>
      <c r="ABQ153" s="24"/>
      <c r="ABR153" s="24"/>
      <c r="ABS153" s="24"/>
      <c r="ABT153" s="24"/>
      <c r="ABU153" s="24"/>
      <c r="ABV153" s="24"/>
      <c r="ABW153" s="24"/>
      <c r="ABX153" s="24"/>
      <c r="ABY153" s="24"/>
      <c r="ABZ153" s="24"/>
      <c r="ACA153" s="24"/>
      <c r="ACB153" s="24"/>
      <c r="ACC153" s="24"/>
      <c r="ACD153" s="24"/>
      <c r="ACE153" s="24"/>
      <c r="ACF153" s="24"/>
      <c r="ACG153" s="24"/>
      <c r="ACH153" s="24"/>
      <c r="ACI153" s="24"/>
      <c r="ACJ153" s="24"/>
      <c r="ACK153" s="24"/>
      <c r="ACL153" s="24"/>
      <c r="ACM153" s="24"/>
      <c r="ACN153" s="24"/>
      <c r="ACO153" s="24"/>
      <c r="ACP153" s="24"/>
      <c r="ACQ153" s="24"/>
      <c r="ACR153" s="24"/>
      <c r="ACS153" s="24"/>
      <c r="ACT153" s="24"/>
      <c r="ACU153" s="24"/>
      <c r="ACV153" s="24"/>
      <c r="ACW153" s="24"/>
      <c r="ACX153" s="24"/>
      <c r="ACY153" s="24"/>
      <c r="ACZ153" s="24"/>
      <c r="ADA153" s="24"/>
      <c r="ADB153" s="24"/>
      <c r="ADC153" s="24"/>
      <c r="ADD153" s="24"/>
      <c r="ADE153" s="24"/>
      <c r="ADF153" s="24"/>
      <c r="ADG153" s="24"/>
      <c r="ADH153" s="24"/>
      <c r="ADI153" s="24"/>
      <c r="ADJ153" s="24"/>
      <c r="ADK153" s="24"/>
      <c r="ADL153" s="24"/>
      <c r="ADM153" s="24"/>
      <c r="ADN153" s="24"/>
      <c r="ADO153" s="24"/>
      <c r="ADP153" s="24"/>
      <c r="ADQ153" s="24"/>
      <c r="ADR153" s="24"/>
      <c r="ADS153" s="24"/>
      <c r="ADT153" s="24"/>
      <c r="ADU153" s="24"/>
      <c r="ADV153" s="24"/>
      <c r="ADW153" s="24"/>
      <c r="ADX153" s="24"/>
      <c r="ADY153" s="24"/>
      <c r="ADZ153" s="24"/>
      <c r="AEA153" s="24"/>
      <c r="AEB153" s="24"/>
      <c r="AEC153" s="24"/>
      <c r="AED153" s="24"/>
      <c r="AEE153" s="24"/>
      <c r="AEF153" s="24"/>
      <c r="AEG153" s="24"/>
      <c r="AEH153" s="24"/>
      <c r="AEI153" s="24"/>
      <c r="AEJ153" s="24"/>
      <c r="AEK153" s="24"/>
      <c r="AEL153" s="24"/>
      <c r="AEM153" s="24"/>
      <c r="AEN153" s="24"/>
      <c r="AEO153" s="24"/>
      <c r="AEP153" s="24"/>
      <c r="AEQ153" s="24"/>
      <c r="AER153" s="24"/>
      <c r="AES153" s="24"/>
      <c r="AET153" s="24"/>
      <c r="AEU153" s="24"/>
      <c r="AEV153" s="24"/>
      <c r="AEW153" s="24"/>
      <c r="AEX153" s="24"/>
      <c r="AEY153" s="24"/>
      <c r="AEZ153" s="24"/>
      <c r="AFA153" s="24"/>
      <c r="AFB153" s="24"/>
      <c r="AFC153" s="24"/>
      <c r="AFD153" s="24"/>
      <c r="AFE153" s="24"/>
      <c r="AFF153" s="24"/>
      <c r="AFG153" s="24"/>
      <c r="AFH153" s="24"/>
      <c r="AFI153" s="24"/>
      <c r="AFJ153" s="24"/>
      <c r="AFK153" s="24"/>
      <c r="AFL153" s="24"/>
      <c r="AFM153" s="24"/>
      <c r="AFN153" s="24"/>
      <c r="AFO153" s="24"/>
      <c r="AFP153" s="24"/>
      <c r="AFQ153" s="24"/>
      <c r="AFR153" s="24"/>
      <c r="AFS153" s="24"/>
      <c r="AFT153" s="24"/>
      <c r="AFU153" s="24"/>
      <c r="AFV153" s="24"/>
      <c r="AFW153" s="24"/>
      <c r="AFX153" s="24"/>
      <c r="AFY153" s="24"/>
      <c r="AFZ153" s="24"/>
      <c r="AGA153" s="24"/>
      <c r="AGB153" s="24"/>
      <c r="AGC153" s="24"/>
      <c r="AGD153" s="24"/>
      <c r="AGE153" s="24"/>
      <c r="AGF153" s="24"/>
      <c r="AGG153" s="24"/>
      <c r="AGH153" s="24"/>
      <c r="AGI153" s="24"/>
      <c r="AGJ153" s="24"/>
      <c r="AGK153" s="24"/>
      <c r="AGL153" s="24"/>
      <c r="AGM153" s="24"/>
      <c r="AGN153" s="24"/>
      <c r="AGO153" s="24"/>
      <c r="AGP153" s="24"/>
      <c r="AGQ153" s="24"/>
      <c r="AGR153" s="24"/>
      <c r="AGS153" s="24"/>
      <c r="AGT153" s="24"/>
      <c r="AGU153" s="24"/>
      <c r="AGV153" s="24"/>
      <c r="AGW153" s="24"/>
      <c r="AGX153" s="24"/>
      <c r="AGY153" s="24"/>
      <c r="AGZ153" s="24"/>
      <c r="AHA153" s="24"/>
      <c r="AHB153" s="24"/>
      <c r="AHC153" s="24"/>
      <c r="AHD153" s="24"/>
      <c r="AHE153" s="24"/>
      <c r="AHF153" s="24"/>
      <c r="AHG153" s="24"/>
      <c r="AHH153" s="24"/>
      <c r="AHI153" s="24"/>
      <c r="AHJ153" s="24"/>
      <c r="AHK153" s="24"/>
      <c r="AHL153" s="24"/>
      <c r="AHM153" s="24"/>
      <c r="AHN153" s="24"/>
      <c r="AHO153" s="24"/>
      <c r="AHP153" s="24"/>
      <c r="AHQ153" s="24"/>
      <c r="AHR153" s="24"/>
      <c r="AHS153" s="24"/>
      <c r="AHT153" s="24"/>
      <c r="AHU153" s="24"/>
      <c r="AHV153" s="24"/>
      <c r="AHW153" s="24"/>
      <c r="AHX153" s="24"/>
      <c r="AHY153" s="24"/>
      <c r="AHZ153" s="24"/>
      <c r="AIA153" s="24"/>
      <c r="AIB153" s="24"/>
      <c r="AIC153" s="24"/>
      <c r="AID153" s="24"/>
      <c r="AIE153" s="24"/>
      <c r="AIF153" s="24"/>
      <c r="AIG153" s="24"/>
      <c r="AIH153" s="24"/>
      <c r="AII153" s="24"/>
      <c r="AIJ153" s="24"/>
      <c r="AIK153" s="24"/>
      <c r="AIL153" s="24"/>
      <c r="AIM153" s="24"/>
      <c r="AIN153" s="24"/>
      <c r="AIO153" s="24"/>
      <c r="AIP153" s="24"/>
      <c r="AIQ153" s="24"/>
      <c r="AIR153" s="24"/>
      <c r="AIS153" s="24"/>
      <c r="AIT153" s="24"/>
      <c r="AIU153" s="24"/>
      <c r="AIV153" s="24"/>
      <c r="AIW153" s="24"/>
      <c r="AIX153" s="24"/>
      <c r="AIY153" s="24"/>
      <c r="AIZ153" s="24"/>
      <c r="AJA153" s="24"/>
      <c r="AJB153" s="24"/>
      <c r="AJC153" s="24"/>
      <c r="AJD153" s="24"/>
      <c r="AJE153" s="24"/>
      <c r="AJF153" s="24"/>
      <c r="AJG153" s="24"/>
      <c r="AJH153" s="24"/>
      <c r="AJI153" s="24"/>
      <c r="AJJ153" s="24"/>
      <c r="AJK153" s="24"/>
      <c r="AJL153" s="24"/>
      <c r="AJM153" s="24"/>
      <c r="AJN153" s="24"/>
      <c r="AJO153" s="24"/>
      <c r="AJP153" s="24"/>
      <c r="AJQ153" s="24"/>
      <c r="AJR153" s="24"/>
      <c r="AJS153" s="24"/>
      <c r="AJT153" s="24"/>
      <c r="AJU153" s="24"/>
      <c r="AJV153" s="24"/>
      <c r="AJW153" s="24"/>
      <c r="AJX153" s="24"/>
      <c r="AJY153" s="24"/>
      <c r="AJZ153" s="24"/>
      <c r="AKA153" s="24"/>
      <c r="AKB153" s="24"/>
      <c r="AKC153" s="24"/>
      <c r="AKD153" s="24"/>
      <c r="AKE153" s="24"/>
      <c r="AKF153" s="24"/>
      <c r="AKG153" s="24"/>
      <c r="AKH153" s="24"/>
      <c r="AKI153" s="24"/>
      <c r="AKJ153" s="24"/>
      <c r="AKK153" s="24"/>
      <c r="AKL153" s="24"/>
      <c r="AKM153" s="24"/>
      <c r="AKN153" s="24"/>
      <c r="AKO153" s="24"/>
      <c r="AKP153" s="24"/>
      <c r="AKQ153" s="24"/>
      <c r="AKR153" s="24"/>
      <c r="AKS153" s="24"/>
      <c r="AKT153" s="24"/>
      <c r="AKU153" s="24"/>
      <c r="AKV153" s="24"/>
      <c r="AKW153" s="24"/>
      <c r="AKX153" s="24"/>
      <c r="AKY153" s="24"/>
      <c r="AKZ153" s="24"/>
      <c r="ALA153" s="24"/>
      <c r="ALB153" s="24"/>
      <c r="ALC153" s="24"/>
      <c r="ALD153" s="24"/>
      <c r="ALE153" s="24"/>
      <c r="ALF153" s="24"/>
      <c r="ALG153" s="24"/>
      <c r="ALH153" s="24"/>
      <c r="ALI153" s="24"/>
      <c r="ALJ153" s="24"/>
      <c r="ALK153" s="24"/>
      <c r="ALL153" s="24"/>
      <c r="ALM153" s="24"/>
      <c r="ALN153" s="24"/>
      <c r="ALO153" s="24"/>
      <c r="ALP153" s="24"/>
      <c r="ALQ153" s="24"/>
      <c r="ALR153" s="24"/>
      <c r="ALS153" s="24"/>
      <c r="ALT153" s="24"/>
      <c r="ALU153" s="24"/>
      <c r="ALV153" s="24"/>
      <c r="ALW153" s="24"/>
      <c r="ALX153" s="24"/>
      <c r="ALY153" s="24"/>
      <c r="ALZ153" s="24"/>
      <c r="AMA153" s="24"/>
      <c r="AMB153" s="24"/>
      <c r="AMC153" s="24"/>
    </row>
    <row r="154" spans="1:1017" s="61" customFormat="1" ht="33">
      <c r="A154" s="132" t="s">
        <v>415</v>
      </c>
      <c r="B154" s="133" t="s">
        <v>416</v>
      </c>
      <c r="C154" s="134" t="s">
        <v>417</v>
      </c>
      <c r="D154" s="133" t="s">
        <v>46</v>
      </c>
      <c r="E154" s="62" t="s">
        <v>47</v>
      </c>
      <c r="F154" s="112">
        <v>4</v>
      </c>
      <c r="G154" s="60">
        <v>151.66999999999999</v>
      </c>
      <c r="H154" s="83">
        <f t="shared" si="57"/>
        <v>0.21229999999999999</v>
      </c>
      <c r="I154" s="60">
        <f t="shared" si="58"/>
        <v>183.87</v>
      </c>
      <c r="J154" s="60">
        <f t="shared" si="59"/>
        <v>606.67999999999995</v>
      </c>
      <c r="K154" s="60">
        <f t="shared" si="60"/>
        <v>735.48</v>
      </c>
      <c r="L154" s="58"/>
      <c r="M154" s="24"/>
      <c r="N154" s="24"/>
      <c r="O154" s="24"/>
      <c r="P154" s="24"/>
      <c r="Q154" s="24"/>
      <c r="R154" s="24"/>
      <c r="S154" s="24"/>
      <c r="T154" s="24"/>
      <c r="U154" s="24"/>
      <c r="V154" s="24"/>
      <c r="W154" s="24"/>
      <c r="X154" s="24"/>
      <c r="Y154" s="24"/>
      <c r="Z154" s="24"/>
      <c r="AA154" s="24"/>
      <c r="AB154" s="24"/>
      <c r="AC154" s="24"/>
      <c r="AD154" s="24"/>
      <c r="AE154" s="24"/>
      <c r="AF154" s="24"/>
      <c r="AG154" s="24"/>
      <c r="AH154" s="24"/>
      <c r="AI154" s="24"/>
      <c r="AJ154" s="24"/>
      <c r="AK154" s="24"/>
      <c r="AL154" s="24"/>
      <c r="AM154" s="24"/>
      <c r="AN154" s="24"/>
      <c r="AO154" s="24"/>
      <c r="AP154" s="24"/>
      <c r="AQ154" s="24"/>
      <c r="AR154" s="24"/>
      <c r="AS154" s="24"/>
      <c r="AT154" s="24"/>
      <c r="AU154" s="24"/>
      <c r="AV154" s="24"/>
      <c r="AW154" s="24"/>
      <c r="AX154" s="24"/>
      <c r="AY154" s="24"/>
      <c r="AZ154" s="24"/>
      <c r="BA154" s="24"/>
      <c r="BB154" s="24"/>
      <c r="BC154" s="24"/>
      <c r="BD154" s="24"/>
      <c r="BE154" s="24"/>
      <c r="BF154" s="24"/>
      <c r="BG154" s="24"/>
      <c r="BH154" s="24"/>
      <c r="BI154" s="24"/>
      <c r="BJ154" s="24"/>
      <c r="BK154" s="24"/>
      <c r="BL154" s="24"/>
      <c r="BM154" s="24"/>
      <c r="BN154" s="24"/>
      <c r="BO154" s="24"/>
      <c r="BP154" s="24"/>
      <c r="BQ154" s="24"/>
      <c r="BR154" s="24"/>
      <c r="BS154" s="24"/>
      <c r="BT154" s="24"/>
      <c r="BU154" s="24"/>
      <c r="BV154" s="24"/>
      <c r="BW154" s="24"/>
      <c r="BX154" s="24"/>
      <c r="BY154" s="24"/>
      <c r="BZ154" s="24"/>
      <c r="CA154" s="24"/>
      <c r="CB154" s="24"/>
      <c r="CC154" s="24"/>
      <c r="CD154" s="24"/>
      <c r="CE154" s="24"/>
      <c r="CF154" s="24"/>
      <c r="CG154" s="24"/>
      <c r="CH154" s="24"/>
      <c r="CI154" s="24"/>
      <c r="CJ154" s="24"/>
      <c r="CK154" s="24"/>
      <c r="CL154" s="24"/>
      <c r="CM154" s="24"/>
      <c r="CN154" s="24"/>
      <c r="CO154" s="24"/>
      <c r="CP154" s="24"/>
      <c r="CQ154" s="24"/>
      <c r="CR154" s="24"/>
      <c r="CS154" s="24"/>
      <c r="CT154" s="24"/>
      <c r="CU154" s="24"/>
      <c r="CV154" s="24"/>
      <c r="CW154" s="24"/>
      <c r="CX154" s="24"/>
      <c r="CY154" s="24"/>
      <c r="CZ154" s="24"/>
      <c r="DA154" s="24"/>
      <c r="DB154" s="24"/>
      <c r="DC154" s="24"/>
      <c r="DD154" s="24"/>
      <c r="DE154" s="24"/>
      <c r="DF154" s="24"/>
      <c r="DG154" s="24"/>
      <c r="DH154" s="24"/>
      <c r="DI154" s="24"/>
      <c r="DJ154" s="24"/>
      <c r="DK154" s="24"/>
      <c r="DL154" s="24"/>
      <c r="DM154" s="24"/>
      <c r="DN154" s="24"/>
      <c r="DO154" s="24"/>
      <c r="DP154" s="24"/>
      <c r="DQ154" s="24"/>
      <c r="DR154" s="24"/>
      <c r="DS154" s="24"/>
      <c r="DT154" s="24"/>
      <c r="DU154" s="24"/>
      <c r="DV154" s="24"/>
      <c r="DW154" s="24"/>
      <c r="DX154" s="24"/>
      <c r="DY154" s="24"/>
      <c r="DZ154" s="24"/>
      <c r="EA154" s="24"/>
      <c r="EB154" s="24"/>
      <c r="EC154" s="24"/>
      <c r="ED154" s="24"/>
      <c r="EE154" s="24"/>
      <c r="EF154" s="24"/>
      <c r="EG154" s="24"/>
      <c r="EH154" s="24"/>
      <c r="EI154" s="24"/>
      <c r="EJ154" s="24"/>
      <c r="EK154" s="24"/>
      <c r="EL154" s="24"/>
      <c r="EM154" s="24"/>
      <c r="EN154" s="24"/>
      <c r="EO154" s="24"/>
      <c r="EP154" s="24"/>
      <c r="EQ154" s="24"/>
      <c r="ER154" s="24"/>
      <c r="ES154" s="24"/>
      <c r="ET154" s="24"/>
      <c r="EU154" s="24"/>
      <c r="EV154" s="24"/>
      <c r="EW154" s="24"/>
      <c r="EX154" s="24"/>
      <c r="EY154" s="24"/>
      <c r="EZ154" s="24"/>
      <c r="FA154" s="24"/>
      <c r="FB154" s="24"/>
      <c r="FC154" s="24"/>
      <c r="FD154" s="24"/>
      <c r="FE154" s="24"/>
      <c r="FF154" s="24"/>
      <c r="FG154" s="24"/>
      <c r="FH154" s="24"/>
      <c r="FI154" s="24"/>
      <c r="FJ154" s="24"/>
      <c r="FK154" s="24"/>
      <c r="FL154" s="24"/>
      <c r="FM154" s="24"/>
      <c r="FN154" s="24"/>
      <c r="FO154" s="24"/>
      <c r="FP154" s="24"/>
      <c r="FQ154" s="24"/>
      <c r="FR154" s="24"/>
      <c r="FS154" s="24"/>
      <c r="FT154" s="24"/>
      <c r="FU154" s="24"/>
      <c r="FV154" s="24"/>
      <c r="FW154" s="24"/>
      <c r="FX154" s="24"/>
      <c r="FY154" s="24"/>
      <c r="FZ154" s="24"/>
      <c r="GA154" s="24"/>
      <c r="GB154" s="24"/>
      <c r="GC154" s="24"/>
      <c r="GD154" s="24"/>
      <c r="GE154" s="24"/>
      <c r="GF154" s="24"/>
      <c r="GG154" s="24"/>
      <c r="GH154" s="24"/>
      <c r="GI154" s="24"/>
      <c r="GJ154" s="24"/>
      <c r="GK154" s="24"/>
      <c r="GL154" s="24"/>
      <c r="GM154" s="24"/>
      <c r="GN154" s="24"/>
      <c r="GO154" s="24"/>
      <c r="GP154" s="24"/>
      <c r="GQ154" s="24"/>
      <c r="GR154" s="24"/>
      <c r="GS154" s="24"/>
      <c r="GT154" s="24"/>
      <c r="GU154" s="24"/>
      <c r="GV154" s="24"/>
      <c r="GW154" s="24"/>
      <c r="GX154" s="24"/>
      <c r="GY154" s="24"/>
      <c r="GZ154" s="24"/>
      <c r="HA154" s="24"/>
      <c r="HB154" s="24"/>
      <c r="HC154" s="24"/>
      <c r="HD154" s="24"/>
      <c r="HE154" s="24"/>
      <c r="HF154" s="24"/>
      <c r="HG154" s="24"/>
      <c r="HH154" s="24"/>
      <c r="HI154" s="24"/>
      <c r="HJ154" s="24"/>
      <c r="HK154" s="24"/>
      <c r="HL154" s="24"/>
      <c r="HM154" s="24"/>
      <c r="HN154" s="24"/>
      <c r="HO154" s="24"/>
      <c r="HP154" s="24"/>
      <c r="HQ154" s="24"/>
      <c r="HR154" s="24"/>
      <c r="HS154" s="24"/>
      <c r="HT154" s="24"/>
      <c r="HU154" s="24"/>
      <c r="HV154" s="24"/>
      <c r="HW154" s="24"/>
      <c r="HX154" s="24"/>
      <c r="HY154" s="24"/>
      <c r="HZ154" s="24"/>
      <c r="IA154" s="24"/>
      <c r="IB154" s="24"/>
      <c r="IC154" s="24"/>
      <c r="ID154" s="24"/>
      <c r="IE154" s="24"/>
      <c r="IF154" s="24"/>
      <c r="IG154" s="24"/>
      <c r="IH154" s="24"/>
      <c r="II154" s="24"/>
      <c r="IJ154" s="24"/>
      <c r="IK154" s="24"/>
      <c r="IL154" s="24"/>
      <c r="IM154" s="24"/>
      <c r="IN154" s="24"/>
      <c r="IO154" s="24"/>
      <c r="IP154" s="24"/>
      <c r="IQ154" s="24"/>
      <c r="IR154" s="24"/>
      <c r="IS154" s="24"/>
      <c r="IT154" s="24"/>
      <c r="IU154" s="24"/>
      <c r="IV154" s="24"/>
      <c r="IW154" s="24"/>
      <c r="IX154" s="24"/>
      <c r="IY154" s="24"/>
      <c r="IZ154" s="24"/>
      <c r="JA154" s="24"/>
      <c r="JB154" s="24"/>
      <c r="JC154" s="24"/>
      <c r="JD154" s="24"/>
      <c r="JE154" s="24"/>
      <c r="JF154" s="24"/>
      <c r="JG154" s="24"/>
      <c r="JH154" s="24"/>
      <c r="JI154" s="24"/>
      <c r="JJ154" s="24"/>
      <c r="JK154" s="24"/>
      <c r="JL154" s="24"/>
      <c r="JM154" s="24"/>
      <c r="JN154" s="24"/>
      <c r="JO154" s="24"/>
      <c r="JP154" s="24"/>
      <c r="JQ154" s="24"/>
      <c r="JR154" s="24"/>
      <c r="JS154" s="24"/>
      <c r="JT154" s="24"/>
      <c r="JU154" s="24"/>
      <c r="JV154" s="24"/>
      <c r="JW154" s="24"/>
      <c r="JX154" s="24"/>
      <c r="JY154" s="24"/>
      <c r="JZ154" s="24"/>
      <c r="KA154" s="24"/>
      <c r="KB154" s="24"/>
      <c r="KC154" s="24"/>
      <c r="KD154" s="24"/>
      <c r="KE154" s="24"/>
      <c r="KF154" s="24"/>
      <c r="KG154" s="24"/>
      <c r="KH154" s="24"/>
      <c r="KI154" s="24"/>
      <c r="KJ154" s="24"/>
      <c r="KK154" s="24"/>
      <c r="KL154" s="24"/>
      <c r="KM154" s="24"/>
      <c r="KN154" s="24"/>
      <c r="KO154" s="24"/>
      <c r="KP154" s="24"/>
      <c r="KQ154" s="24"/>
      <c r="KR154" s="24"/>
      <c r="KS154" s="24"/>
      <c r="KT154" s="24"/>
      <c r="KU154" s="24"/>
      <c r="KV154" s="24"/>
      <c r="KW154" s="24"/>
      <c r="KX154" s="24"/>
      <c r="KY154" s="24"/>
      <c r="KZ154" s="24"/>
      <c r="LA154" s="24"/>
      <c r="LB154" s="24"/>
      <c r="LC154" s="24"/>
      <c r="LD154" s="24"/>
      <c r="LE154" s="24"/>
      <c r="LF154" s="24"/>
      <c r="LG154" s="24"/>
      <c r="LH154" s="24"/>
      <c r="LI154" s="24"/>
      <c r="LJ154" s="24"/>
      <c r="LK154" s="24"/>
      <c r="LL154" s="24"/>
      <c r="LM154" s="24"/>
      <c r="LN154" s="24"/>
      <c r="LO154" s="24"/>
      <c r="LP154" s="24"/>
      <c r="LQ154" s="24"/>
      <c r="LR154" s="24"/>
      <c r="LS154" s="24"/>
      <c r="LT154" s="24"/>
      <c r="LU154" s="24"/>
      <c r="LV154" s="24"/>
      <c r="LW154" s="24"/>
      <c r="LX154" s="24"/>
      <c r="LY154" s="24"/>
      <c r="LZ154" s="24"/>
      <c r="MA154" s="24"/>
      <c r="MB154" s="24"/>
      <c r="MC154" s="24"/>
      <c r="MD154" s="24"/>
      <c r="ME154" s="24"/>
      <c r="MF154" s="24"/>
      <c r="MG154" s="24"/>
      <c r="MH154" s="24"/>
      <c r="MI154" s="24"/>
      <c r="MJ154" s="24"/>
      <c r="MK154" s="24"/>
      <c r="ML154" s="24"/>
      <c r="MM154" s="24"/>
      <c r="MN154" s="24"/>
      <c r="MO154" s="24"/>
      <c r="MP154" s="24"/>
      <c r="MQ154" s="24"/>
      <c r="MR154" s="24"/>
      <c r="MS154" s="24"/>
      <c r="MT154" s="24"/>
      <c r="MU154" s="24"/>
      <c r="MV154" s="24"/>
      <c r="MW154" s="24"/>
      <c r="MX154" s="24"/>
      <c r="MY154" s="24"/>
      <c r="MZ154" s="24"/>
      <c r="NA154" s="24"/>
      <c r="NB154" s="24"/>
      <c r="NC154" s="24"/>
      <c r="ND154" s="24"/>
      <c r="NE154" s="24"/>
      <c r="NF154" s="24"/>
      <c r="NG154" s="24"/>
      <c r="NH154" s="24"/>
      <c r="NI154" s="24"/>
      <c r="NJ154" s="24"/>
      <c r="NK154" s="24"/>
      <c r="NL154" s="24"/>
      <c r="NM154" s="24"/>
      <c r="NN154" s="24"/>
      <c r="NO154" s="24"/>
      <c r="NP154" s="24"/>
      <c r="NQ154" s="24"/>
      <c r="NR154" s="24"/>
      <c r="NS154" s="24"/>
      <c r="NT154" s="24"/>
      <c r="NU154" s="24"/>
      <c r="NV154" s="24"/>
      <c r="NW154" s="24"/>
      <c r="NX154" s="24"/>
      <c r="NY154" s="24"/>
      <c r="NZ154" s="24"/>
      <c r="OA154" s="24"/>
      <c r="OB154" s="24"/>
      <c r="OC154" s="24"/>
      <c r="OD154" s="24"/>
      <c r="OE154" s="24"/>
      <c r="OF154" s="24"/>
      <c r="OG154" s="24"/>
      <c r="OH154" s="24"/>
      <c r="OI154" s="24"/>
      <c r="OJ154" s="24"/>
      <c r="OK154" s="24"/>
      <c r="OL154" s="24"/>
      <c r="OM154" s="24"/>
      <c r="ON154" s="24"/>
      <c r="OO154" s="24"/>
      <c r="OP154" s="24"/>
      <c r="OQ154" s="24"/>
      <c r="OR154" s="24"/>
      <c r="OS154" s="24"/>
      <c r="OT154" s="24"/>
      <c r="OU154" s="24"/>
      <c r="OV154" s="24"/>
      <c r="OW154" s="24"/>
      <c r="OX154" s="24"/>
      <c r="OY154" s="24"/>
      <c r="OZ154" s="24"/>
      <c r="PA154" s="24"/>
      <c r="PB154" s="24"/>
      <c r="PC154" s="24"/>
      <c r="PD154" s="24"/>
      <c r="PE154" s="24"/>
      <c r="PF154" s="24"/>
      <c r="PG154" s="24"/>
      <c r="PH154" s="24"/>
      <c r="PI154" s="24"/>
      <c r="PJ154" s="24"/>
      <c r="PK154" s="24"/>
      <c r="PL154" s="24"/>
      <c r="PM154" s="24"/>
      <c r="PN154" s="24"/>
      <c r="PO154" s="24"/>
      <c r="PP154" s="24"/>
      <c r="PQ154" s="24"/>
      <c r="PR154" s="24"/>
      <c r="PS154" s="24"/>
      <c r="PT154" s="24"/>
      <c r="PU154" s="24"/>
      <c r="PV154" s="24"/>
      <c r="PW154" s="24"/>
      <c r="PX154" s="24"/>
      <c r="PY154" s="24"/>
      <c r="PZ154" s="24"/>
      <c r="QA154" s="24"/>
      <c r="QB154" s="24"/>
      <c r="QC154" s="24"/>
      <c r="QD154" s="24"/>
      <c r="QE154" s="24"/>
      <c r="QF154" s="24"/>
      <c r="QG154" s="24"/>
      <c r="QH154" s="24"/>
      <c r="QI154" s="24"/>
      <c r="QJ154" s="24"/>
      <c r="QK154" s="24"/>
      <c r="QL154" s="24"/>
      <c r="QM154" s="24"/>
      <c r="QN154" s="24"/>
      <c r="QO154" s="24"/>
      <c r="QP154" s="24"/>
      <c r="QQ154" s="24"/>
      <c r="QR154" s="24"/>
      <c r="QS154" s="24"/>
      <c r="QT154" s="24"/>
      <c r="QU154" s="24"/>
      <c r="QV154" s="24"/>
      <c r="QW154" s="24"/>
      <c r="QX154" s="24"/>
      <c r="QY154" s="24"/>
      <c r="QZ154" s="24"/>
      <c r="RA154" s="24"/>
      <c r="RB154" s="24"/>
      <c r="RC154" s="24"/>
      <c r="RD154" s="24"/>
      <c r="RE154" s="24"/>
      <c r="RF154" s="24"/>
      <c r="RG154" s="24"/>
      <c r="RH154" s="24"/>
      <c r="RI154" s="24"/>
      <c r="RJ154" s="24"/>
      <c r="RK154" s="24"/>
      <c r="RL154" s="24"/>
      <c r="RM154" s="24"/>
      <c r="RN154" s="24"/>
      <c r="RO154" s="24"/>
      <c r="RP154" s="24"/>
      <c r="RQ154" s="24"/>
      <c r="RR154" s="24"/>
      <c r="RS154" s="24"/>
      <c r="RT154" s="24"/>
      <c r="RU154" s="24"/>
      <c r="RV154" s="24"/>
      <c r="RW154" s="24"/>
      <c r="RX154" s="24"/>
      <c r="RY154" s="24"/>
      <c r="RZ154" s="24"/>
      <c r="SA154" s="24"/>
      <c r="SB154" s="24"/>
      <c r="SC154" s="24"/>
      <c r="SD154" s="24"/>
      <c r="SE154" s="24"/>
      <c r="SF154" s="24"/>
      <c r="SG154" s="24"/>
      <c r="SH154" s="24"/>
      <c r="SI154" s="24"/>
      <c r="SJ154" s="24"/>
      <c r="SK154" s="24"/>
      <c r="SL154" s="24"/>
      <c r="SM154" s="24"/>
      <c r="SN154" s="24"/>
      <c r="SO154" s="24"/>
      <c r="SP154" s="24"/>
      <c r="SQ154" s="24"/>
      <c r="SR154" s="24"/>
      <c r="SS154" s="24"/>
      <c r="ST154" s="24"/>
      <c r="SU154" s="24"/>
      <c r="SV154" s="24"/>
      <c r="SW154" s="24"/>
      <c r="SX154" s="24"/>
      <c r="SY154" s="24"/>
      <c r="SZ154" s="24"/>
      <c r="TA154" s="24"/>
      <c r="TB154" s="24"/>
      <c r="TC154" s="24"/>
      <c r="TD154" s="24"/>
      <c r="TE154" s="24"/>
      <c r="TF154" s="24"/>
      <c r="TG154" s="24"/>
      <c r="TH154" s="24"/>
      <c r="TI154" s="24"/>
      <c r="TJ154" s="24"/>
      <c r="TK154" s="24"/>
      <c r="TL154" s="24"/>
      <c r="TM154" s="24"/>
      <c r="TN154" s="24"/>
      <c r="TO154" s="24"/>
      <c r="TP154" s="24"/>
      <c r="TQ154" s="24"/>
      <c r="TR154" s="24"/>
      <c r="TS154" s="24"/>
      <c r="TT154" s="24"/>
      <c r="TU154" s="24"/>
      <c r="TV154" s="24"/>
      <c r="TW154" s="24"/>
      <c r="TX154" s="24"/>
      <c r="TY154" s="24"/>
      <c r="TZ154" s="24"/>
      <c r="UA154" s="24"/>
      <c r="UB154" s="24"/>
      <c r="UC154" s="24"/>
      <c r="UD154" s="24"/>
      <c r="UE154" s="24"/>
      <c r="UF154" s="24"/>
      <c r="UG154" s="24"/>
      <c r="UH154" s="24"/>
      <c r="UI154" s="24"/>
      <c r="UJ154" s="24"/>
      <c r="UK154" s="24"/>
      <c r="UL154" s="24"/>
      <c r="UM154" s="24"/>
      <c r="UN154" s="24"/>
      <c r="UO154" s="24"/>
      <c r="UP154" s="24"/>
      <c r="UQ154" s="24"/>
      <c r="UR154" s="24"/>
      <c r="US154" s="24"/>
      <c r="UT154" s="24"/>
      <c r="UU154" s="24"/>
      <c r="UV154" s="24"/>
      <c r="UW154" s="24"/>
      <c r="UX154" s="24"/>
      <c r="UY154" s="24"/>
      <c r="UZ154" s="24"/>
      <c r="VA154" s="24"/>
      <c r="VB154" s="24"/>
      <c r="VC154" s="24"/>
      <c r="VD154" s="24"/>
      <c r="VE154" s="24"/>
      <c r="VF154" s="24"/>
      <c r="VG154" s="24"/>
      <c r="VH154" s="24"/>
      <c r="VI154" s="24"/>
      <c r="VJ154" s="24"/>
      <c r="VK154" s="24"/>
      <c r="VL154" s="24"/>
      <c r="VM154" s="24"/>
      <c r="VN154" s="24"/>
      <c r="VO154" s="24"/>
      <c r="VP154" s="24"/>
      <c r="VQ154" s="24"/>
      <c r="VR154" s="24"/>
      <c r="VS154" s="24"/>
      <c r="VT154" s="24"/>
      <c r="VU154" s="24"/>
      <c r="VV154" s="24"/>
      <c r="VW154" s="24"/>
      <c r="VX154" s="24"/>
      <c r="VY154" s="24"/>
      <c r="VZ154" s="24"/>
      <c r="WA154" s="24"/>
      <c r="WB154" s="24"/>
      <c r="WC154" s="24"/>
      <c r="WD154" s="24"/>
      <c r="WE154" s="24"/>
      <c r="WF154" s="24"/>
      <c r="WG154" s="24"/>
      <c r="WH154" s="24"/>
      <c r="WI154" s="24"/>
      <c r="WJ154" s="24"/>
      <c r="WK154" s="24"/>
      <c r="WL154" s="24"/>
      <c r="WM154" s="24"/>
      <c r="WN154" s="24"/>
      <c r="WO154" s="24"/>
      <c r="WP154" s="24"/>
      <c r="WQ154" s="24"/>
      <c r="WR154" s="24"/>
      <c r="WS154" s="24"/>
      <c r="WT154" s="24"/>
      <c r="WU154" s="24"/>
      <c r="WV154" s="24"/>
      <c r="WW154" s="24"/>
      <c r="WX154" s="24"/>
      <c r="WY154" s="24"/>
      <c r="WZ154" s="24"/>
      <c r="XA154" s="24"/>
      <c r="XB154" s="24"/>
      <c r="XC154" s="24"/>
      <c r="XD154" s="24"/>
      <c r="XE154" s="24"/>
      <c r="XF154" s="24"/>
      <c r="XG154" s="24"/>
      <c r="XH154" s="24"/>
      <c r="XI154" s="24"/>
      <c r="XJ154" s="24"/>
      <c r="XK154" s="24"/>
      <c r="XL154" s="24"/>
      <c r="XM154" s="24"/>
      <c r="XN154" s="24"/>
      <c r="XO154" s="24"/>
      <c r="XP154" s="24"/>
      <c r="XQ154" s="24"/>
      <c r="XR154" s="24"/>
      <c r="XS154" s="24"/>
      <c r="XT154" s="24"/>
      <c r="XU154" s="24"/>
      <c r="XV154" s="24"/>
      <c r="XW154" s="24"/>
      <c r="XX154" s="24"/>
      <c r="XY154" s="24"/>
      <c r="XZ154" s="24"/>
      <c r="YA154" s="24"/>
      <c r="YB154" s="24"/>
      <c r="YC154" s="24"/>
      <c r="YD154" s="24"/>
      <c r="YE154" s="24"/>
      <c r="YF154" s="24"/>
      <c r="YG154" s="24"/>
      <c r="YH154" s="24"/>
      <c r="YI154" s="24"/>
      <c r="YJ154" s="24"/>
      <c r="YK154" s="24"/>
      <c r="YL154" s="24"/>
      <c r="YM154" s="24"/>
      <c r="YN154" s="24"/>
      <c r="YO154" s="24"/>
      <c r="YP154" s="24"/>
      <c r="YQ154" s="24"/>
      <c r="YR154" s="24"/>
      <c r="YS154" s="24"/>
      <c r="YT154" s="24"/>
      <c r="YU154" s="24"/>
      <c r="YV154" s="24"/>
      <c r="YW154" s="24"/>
      <c r="YX154" s="24"/>
      <c r="YY154" s="24"/>
      <c r="YZ154" s="24"/>
      <c r="ZA154" s="24"/>
      <c r="ZB154" s="24"/>
      <c r="ZC154" s="24"/>
      <c r="ZD154" s="24"/>
      <c r="ZE154" s="24"/>
      <c r="ZF154" s="24"/>
      <c r="ZG154" s="24"/>
      <c r="ZH154" s="24"/>
      <c r="ZI154" s="24"/>
      <c r="ZJ154" s="24"/>
      <c r="ZK154" s="24"/>
      <c r="ZL154" s="24"/>
      <c r="ZM154" s="24"/>
      <c r="ZN154" s="24"/>
      <c r="ZO154" s="24"/>
      <c r="ZP154" s="24"/>
      <c r="ZQ154" s="24"/>
      <c r="ZR154" s="24"/>
      <c r="ZS154" s="24"/>
      <c r="ZT154" s="24"/>
      <c r="ZU154" s="24"/>
      <c r="ZV154" s="24"/>
      <c r="ZW154" s="24"/>
      <c r="ZX154" s="24"/>
      <c r="ZY154" s="24"/>
      <c r="ZZ154" s="24"/>
      <c r="AAA154" s="24"/>
      <c r="AAB154" s="24"/>
      <c r="AAC154" s="24"/>
      <c r="AAD154" s="24"/>
      <c r="AAE154" s="24"/>
      <c r="AAF154" s="24"/>
      <c r="AAG154" s="24"/>
      <c r="AAH154" s="24"/>
      <c r="AAI154" s="24"/>
      <c r="AAJ154" s="24"/>
      <c r="AAK154" s="24"/>
      <c r="AAL154" s="24"/>
      <c r="AAM154" s="24"/>
      <c r="AAN154" s="24"/>
      <c r="AAO154" s="24"/>
      <c r="AAP154" s="24"/>
      <c r="AAQ154" s="24"/>
      <c r="AAR154" s="24"/>
      <c r="AAS154" s="24"/>
      <c r="AAT154" s="24"/>
      <c r="AAU154" s="24"/>
      <c r="AAV154" s="24"/>
      <c r="AAW154" s="24"/>
      <c r="AAX154" s="24"/>
      <c r="AAY154" s="24"/>
      <c r="AAZ154" s="24"/>
      <c r="ABA154" s="24"/>
      <c r="ABB154" s="24"/>
      <c r="ABC154" s="24"/>
      <c r="ABD154" s="24"/>
      <c r="ABE154" s="24"/>
      <c r="ABF154" s="24"/>
      <c r="ABG154" s="24"/>
      <c r="ABH154" s="24"/>
      <c r="ABI154" s="24"/>
      <c r="ABJ154" s="24"/>
      <c r="ABK154" s="24"/>
      <c r="ABL154" s="24"/>
      <c r="ABM154" s="24"/>
      <c r="ABN154" s="24"/>
      <c r="ABO154" s="24"/>
      <c r="ABP154" s="24"/>
      <c r="ABQ154" s="24"/>
      <c r="ABR154" s="24"/>
      <c r="ABS154" s="24"/>
      <c r="ABT154" s="24"/>
      <c r="ABU154" s="24"/>
      <c r="ABV154" s="24"/>
      <c r="ABW154" s="24"/>
      <c r="ABX154" s="24"/>
      <c r="ABY154" s="24"/>
      <c r="ABZ154" s="24"/>
      <c r="ACA154" s="24"/>
      <c r="ACB154" s="24"/>
      <c r="ACC154" s="24"/>
      <c r="ACD154" s="24"/>
      <c r="ACE154" s="24"/>
      <c r="ACF154" s="24"/>
      <c r="ACG154" s="24"/>
      <c r="ACH154" s="24"/>
      <c r="ACI154" s="24"/>
      <c r="ACJ154" s="24"/>
      <c r="ACK154" s="24"/>
      <c r="ACL154" s="24"/>
      <c r="ACM154" s="24"/>
      <c r="ACN154" s="24"/>
      <c r="ACO154" s="24"/>
      <c r="ACP154" s="24"/>
      <c r="ACQ154" s="24"/>
      <c r="ACR154" s="24"/>
      <c r="ACS154" s="24"/>
      <c r="ACT154" s="24"/>
      <c r="ACU154" s="24"/>
      <c r="ACV154" s="24"/>
      <c r="ACW154" s="24"/>
      <c r="ACX154" s="24"/>
      <c r="ACY154" s="24"/>
      <c r="ACZ154" s="24"/>
      <c r="ADA154" s="24"/>
      <c r="ADB154" s="24"/>
      <c r="ADC154" s="24"/>
      <c r="ADD154" s="24"/>
      <c r="ADE154" s="24"/>
      <c r="ADF154" s="24"/>
      <c r="ADG154" s="24"/>
      <c r="ADH154" s="24"/>
      <c r="ADI154" s="24"/>
      <c r="ADJ154" s="24"/>
      <c r="ADK154" s="24"/>
      <c r="ADL154" s="24"/>
      <c r="ADM154" s="24"/>
      <c r="ADN154" s="24"/>
      <c r="ADO154" s="24"/>
      <c r="ADP154" s="24"/>
      <c r="ADQ154" s="24"/>
      <c r="ADR154" s="24"/>
      <c r="ADS154" s="24"/>
      <c r="ADT154" s="24"/>
      <c r="ADU154" s="24"/>
      <c r="ADV154" s="24"/>
      <c r="ADW154" s="24"/>
      <c r="ADX154" s="24"/>
      <c r="ADY154" s="24"/>
      <c r="ADZ154" s="24"/>
      <c r="AEA154" s="24"/>
      <c r="AEB154" s="24"/>
      <c r="AEC154" s="24"/>
      <c r="AED154" s="24"/>
      <c r="AEE154" s="24"/>
      <c r="AEF154" s="24"/>
      <c r="AEG154" s="24"/>
      <c r="AEH154" s="24"/>
      <c r="AEI154" s="24"/>
      <c r="AEJ154" s="24"/>
      <c r="AEK154" s="24"/>
      <c r="AEL154" s="24"/>
      <c r="AEM154" s="24"/>
      <c r="AEN154" s="24"/>
      <c r="AEO154" s="24"/>
      <c r="AEP154" s="24"/>
      <c r="AEQ154" s="24"/>
      <c r="AER154" s="24"/>
      <c r="AES154" s="24"/>
      <c r="AET154" s="24"/>
      <c r="AEU154" s="24"/>
      <c r="AEV154" s="24"/>
      <c r="AEW154" s="24"/>
      <c r="AEX154" s="24"/>
      <c r="AEY154" s="24"/>
      <c r="AEZ154" s="24"/>
      <c r="AFA154" s="24"/>
      <c r="AFB154" s="24"/>
      <c r="AFC154" s="24"/>
      <c r="AFD154" s="24"/>
      <c r="AFE154" s="24"/>
      <c r="AFF154" s="24"/>
      <c r="AFG154" s="24"/>
      <c r="AFH154" s="24"/>
      <c r="AFI154" s="24"/>
      <c r="AFJ154" s="24"/>
      <c r="AFK154" s="24"/>
      <c r="AFL154" s="24"/>
      <c r="AFM154" s="24"/>
      <c r="AFN154" s="24"/>
      <c r="AFO154" s="24"/>
      <c r="AFP154" s="24"/>
      <c r="AFQ154" s="24"/>
      <c r="AFR154" s="24"/>
      <c r="AFS154" s="24"/>
      <c r="AFT154" s="24"/>
      <c r="AFU154" s="24"/>
      <c r="AFV154" s="24"/>
      <c r="AFW154" s="24"/>
      <c r="AFX154" s="24"/>
      <c r="AFY154" s="24"/>
      <c r="AFZ154" s="24"/>
      <c r="AGA154" s="24"/>
      <c r="AGB154" s="24"/>
      <c r="AGC154" s="24"/>
      <c r="AGD154" s="24"/>
      <c r="AGE154" s="24"/>
      <c r="AGF154" s="24"/>
      <c r="AGG154" s="24"/>
      <c r="AGH154" s="24"/>
      <c r="AGI154" s="24"/>
      <c r="AGJ154" s="24"/>
      <c r="AGK154" s="24"/>
      <c r="AGL154" s="24"/>
      <c r="AGM154" s="24"/>
      <c r="AGN154" s="24"/>
      <c r="AGO154" s="24"/>
      <c r="AGP154" s="24"/>
      <c r="AGQ154" s="24"/>
      <c r="AGR154" s="24"/>
      <c r="AGS154" s="24"/>
      <c r="AGT154" s="24"/>
      <c r="AGU154" s="24"/>
      <c r="AGV154" s="24"/>
      <c r="AGW154" s="24"/>
      <c r="AGX154" s="24"/>
      <c r="AGY154" s="24"/>
      <c r="AGZ154" s="24"/>
      <c r="AHA154" s="24"/>
      <c r="AHB154" s="24"/>
      <c r="AHC154" s="24"/>
      <c r="AHD154" s="24"/>
      <c r="AHE154" s="24"/>
      <c r="AHF154" s="24"/>
      <c r="AHG154" s="24"/>
      <c r="AHH154" s="24"/>
      <c r="AHI154" s="24"/>
      <c r="AHJ154" s="24"/>
      <c r="AHK154" s="24"/>
      <c r="AHL154" s="24"/>
      <c r="AHM154" s="24"/>
      <c r="AHN154" s="24"/>
      <c r="AHO154" s="24"/>
      <c r="AHP154" s="24"/>
      <c r="AHQ154" s="24"/>
      <c r="AHR154" s="24"/>
      <c r="AHS154" s="24"/>
      <c r="AHT154" s="24"/>
      <c r="AHU154" s="24"/>
      <c r="AHV154" s="24"/>
      <c r="AHW154" s="24"/>
      <c r="AHX154" s="24"/>
      <c r="AHY154" s="24"/>
      <c r="AHZ154" s="24"/>
      <c r="AIA154" s="24"/>
      <c r="AIB154" s="24"/>
      <c r="AIC154" s="24"/>
      <c r="AID154" s="24"/>
      <c r="AIE154" s="24"/>
      <c r="AIF154" s="24"/>
      <c r="AIG154" s="24"/>
      <c r="AIH154" s="24"/>
      <c r="AII154" s="24"/>
      <c r="AIJ154" s="24"/>
      <c r="AIK154" s="24"/>
      <c r="AIL154" s="24"/>
      <c r="AIM154" s="24"/>
      <c r="AIN154" s="24"/>
      <c r="AIO154" s="24"/>
      <c r="AIP154" s="24"/>
      <c r="AIQ154" s="24"/>
      <c r="AIR154" s="24"/>
      <c r="AIS154" s="24"/>
      <c r="AIT154" s="24"/>
      <c r="AIU154" s="24"/>
      <c r="AIV154" s="24"/>
      <c r="AIW154" s="24"/>
      <c r="AIX154" s="24"/>
      <c r="AIY154" s="24"/>
      <c r="AIZ154" s="24"/>
      <c r="AJA154" s="24"/>
      <c r="AJB154" s="24"/>
      <c r="AJC154" s="24"/>
      <c r="AJD154" s="24"/>
      <c r="AJE154" s="24"/>
      <c r="AJF154" s="24"/>
      <c r="AJG154" s="24"/>
      <c r="AJH154" s="24"/>
      <c r="AJI154" s="24"/>
      <c r="AJJ154" s="24"/>
      <c r="AJK154" s="24"/>
      <c r="AJL154" s="24"/>
      <c r="AJM154" s="24"/>
      <c r="AJN154" s="24"/>
      <c r="AJO154" s="24"/>
      <c r="AJP154" s="24"/>
      <c r="AJQ154" s="24"/>
      <c r="AJR154" s="24"/>
      <c r="AJS154" s="24"/>
      <c r="AJT154" s="24"/>
      <c r="AJU154" s="24"/>
      <c r="AJV154" s="24"/>
      <c r="AJW154" s="24"/>
      <c r="AJX154" s="24"/>
      <c r="AJY154" s="24"/>
      <c r="AJZ154" s="24"/>
      <c r="AKA154" s="24"/>
      <c r="AKB154" s="24"/>
      <c r="AKC154" s="24"/>
      <c r="AKD154" s="24"/>
      <c r="AKE154" s="24"/>
      <c r="AKF154" s="24"/>
      <c r="AKG154" s="24"/>
      <c r="AKH154" s="24"/>
      <c r="AKI154" s="24"/>
      <c r="AKJ154" s="24"/>
      <c r="AKK154" s="24"/>
      <c r="AKL154" s="24"/>
      <c r="AKM154" s="24"/>
      <c r="AKN154" s="24"/>
      <c r="AKO154" s="24"/>
      <c r="AKP154" s="24"/>
      <c r="AKQ154" s="24"/>
      <c r="AKR154" s="24"/>
      <c r="AKS154" s="24"/>
      <c r="AKT154" s="24"/>
      <c r="AKU154" s="24"/>
      <c r="AKV154" s="24"/>
      <c r="AKW154" s="24"/>
      <c r="AKX154" s="24"/>
      <c r="AKY154" s="24"/>
      <c r="AKZ154" s="24"/>
      <c r="ALA154" s="24"/>
      <c r="ALB154" s="24"/>
      <c r="ALC154" s="24"/>
      <c r="ALD154" s="24"/>
      <c r="ALE154" s="24"/>
      <c r="ALF154" s="24"/>
      <c r="ALG154" s="24"/>
      <c r="ALH154" s="24"/>
      <c r="ALI154" s="24"/>
      <c r="ALJ154" s="24"/>
      <c r="ALK154" s="24"/>
      <c r="ALL154" s="24"/>
      <c r="ALM154" s="24"/>
      <c r="ALN154" s="24"/>
      <c r="ALO154" s="24"/>
      <c r="ALP154" s="24"/>
      <c r="ALQ154" s="24"/>
      <c r="ALR154" s="24"/>
      <c r="ALS154" s="24"/>
      <c r="ALT154" s="24"/>
      <c r="ALU154" s="24"/>
      <c r="ALV154" s="24"/>
      <c r="ALW154" s="24"/>
      <c r="ALX154" s="24"/>
      <c r="ALY154" s="24"/>
      <c r="ALZ154" s="24"/>
      <c r="AMA154" s="24"/>
      <c r="AMB154" s="24"/>
      <c r="AMC154" s="24"/>
    </row>
    <row r="155" spans="1:1017" s="59" customFormat="1">
      <c r="A155" s="132" t="s">
        <v>418</v>
      </c>
      <c r="B155" s="133">
        <v>4805749</v>
      </c>
      <c r="C155" s="134" t="s">
        <v>419</v>
      </c>
      <c r="D155" s="133" t="s">
        <v>46</v>
      </c>
      <c r="E155" s="62" t="s">
        <v>47</v>
      </c>
      <c r="F155" s="112">
        <v>0.5</v>
      </c>
      <c r="G155" s="60">
        <v>75.44</v>
      </c>
      <c r="H155" s="83">
        <f t="shared" si="57"/>
        <v>0.21229999999999999</v>
      </c>
      <c r="I155" s="60">
        <f t="shared" si="58"/>
        <v>91.46</v>
      </c>
      <c r="J155" s="60">
        <f t="shared" si="59"/>
        <v>37.72</v>
      </c>
      <c r="K155" s="60">
        <f t="shared" si="60"/>
        <v>45.73</v>
      </c>
      <c r="L155" s="58"/>
      <c r="M155" s="24"/>
      <c r="N155" s="24"/>
      <c r="O155" s="24"/>
      <c r="P155" s="24"/>
      <c r="Q155" s="24"/>
      <c r="R155" s="24"/>
      <c r="S155" s="24"/>
      <c r="T155" s="24"/>
      <c r="U155" s="24"/>
      <c r="V155" s="24"/>
      <c r="W155" s="24"/>
      <c r="X155" s="24"/>
      <c r="Y155" s="24"/>
      <c r="Z155" s="24"/>
      <c r="AA155" s="24"/>
      <c r="AB155" s="24"/>
      <c r="AC155" s="24"/>
      <c r="AD155" s="24"/>
      <c r="AE155" s="24"/>
      <c r="AF155" s="24"/>
      <c r="AG155" s="24"/>
      <c r="AH155" s="24"/>
      <c r="AI155" s="24"/>
      <c r="AJ155" s="24"/>
      <c r="AK155" s="24"/>
      <c r="AL155" s="24"/>
      <c r="AM155" s="24"/>
      <c r="AN155" s="24"/>
      <c r="AO155" s="24"/>
      <c r="AP155" s="24"/>
      <c r="AQ155" s="24"/>
      <c r="AR155" s="24"/>
      <c r="AS155" s="24"/>
      <c r="AT155" s="24"/>
      <c r="AU155" s="24"/>
      <c r="AV155" s="24"/>
      <c r="AW155" s="24"/>
      <c r="AX155" s="24"/>
      <c r="AY155" s="24"/>
      <c r="AZ155" s="24"/>
      <c r="BA155" s="24"/>
      <c r="BB155" s="24"/>
      <c r="BC155" s="24"/>
      <c r="BD155" s="24"/>
      <c r="BE155" s="24"/>
      <c r="BF155" s="24"/>
      <c r="BG155" s="24"/>
      <c r="BH155" s="24"/>
      <c r="BI155" s="24"/>
      <c r="BJ155" s="24"/>
      <c r="BK155" s="24"/>
      <c r="BL155" s="24"/>
      <c r="BM155" s="24"/>
      <c r="BN155" s="24"/>
      <c r="BO155" s="24"/>
      <c r="BP155" s="24"/>
      <c r="BQ155" s="24"/>
      <c r="BR155" s="24"/>
      <c r="BS155" s="24"/>
      <c r="BT155" s="24"/>
      <c r="BU155" s="24"/>
      <c r="BV155" s="24"/>
      <c r="BW155" s="24"/>
      <c r="BX155" s="24"/>
      <c r="BY155" s="24"/>
      <c r="BZ155" s="24"/>
      <c r="CA155" s="24"/>
      <c r="CB155" s="24"/>
      <c r="CC155" s="24"/>
      <c r="CD155" s="24"/>
      <c r="CE155" s="24"/>
      <c r="CF155" s="24"/>
      <c r="CG155" s="24"/>
      <c r="CH155" s="24"/>
      <c r="CI155" s="24"/>
      <c r="CJ155" s="24"/>
      <c r="CK155" s="24"/>
      <c r="CL155" s="24"/>
      <c r="CM155" s="24"/>
      <c r="CN155" s="24"/>
      <c r="CO155" s="24"/>
      <c r="CP155" s="24"/>
      <c r="CQ155" s="24"/>
      <c r="CR155" s="24"/>
      <c r="CS155" s="24"/>
      <c r="CT155" s="24"/>
      <c r="CU155" s="24"/>
      <c r="CV155" s="24"/>
      <c r="CW155" s="24"/>
      <c r="CX155" s="24"/>
      <c r="CY155" s="24"/>
      <c r="CZ155" s="24"/>
      <c r="DA155" s="24"/>
      <c r="DB155" s="24"/>
      <c r="DC155" s="24"/>
      <c r="DD155" s="24"/>
      <c r="DE155" s="24"/>
      <c r="DF155" s="24"/>
      <c r="DG155" s="24"/>
      <c r="DH155" s="24"/>
      <c r="DI155" s="24"/>
      <c r="DJ155" s="24"/>
      <c r="DK155" s="24"/>
      <c r="DL155" s="24"/>
      <c r="DM155" s="24"/>
      <c r="DN155" s="24"/>
      <c r="DO155" s="24"/>
      <c r="DP155" s="24"/>
      <c r="DQ155" s="24"/>
      <c r="DR155" s="24"/>
      <c r="DS155" s="24"/>
      <c r="DT155" s="24"/>
      <c r="DU155" s="24"/>
      <c r="DV155" s="24"/>
      <c r="DW155" s="24"/>
      <c r="DX155" s="24"/>
      <c r="DY155" s="24"/>
      <c r="DZ155" s="24"/>
      <c r="EA155" s="24"/>
      <c r="EB155" s="24"/>
      <c r="EC155" s="24"/>
      <c r="ED155" s="24"/>
      <c r="EE155" s="24"/>
      <c r="EF155" s="24"/>
      <c r="EG155" s="24"/>
      <c r="EH155" s="24"/>
      <c r="EI155" s="24"/>
      <c r="EJ155" s="24"/>
      <c r="EK155" s="24"/>
      <c r="EL155" s="24"/>
      <c r="EM155" s="24"/>
      <c r="EN155" s="24"/>
      <c r="EO155" s="24"/>
      <c r="EP155" s="24"/>
      <c r="EQ155" s="24"/>
      <c r="ER155" s="24"/>
      <c r="ES155" s="24"/>
      <c r="ET155" s="24"/>
      <c r="EU155" s="24"/>
      <c r="EV155" s="24"/>
      <c r="EW155" s="24"/>
      <c r="EX155" s="24"/>
      <c r="EY155" s="24"/>
      <c r="EZ155" s="24"/>
      <c r="FA155" s="24"/>
      <c r="FB155" s="24"/>
      <c r="FC155" s="24"/>
      <c r="FD155" s="24"/>
      <c r="FE155" s="24"/>
      <c r="FF155" s="24"/>
      <c r="FG155" s="24"/>
      <c r="FH155" s="24"/>
      <c r="FI155" s="24"/>
      <c r="FJ155" s="24"/>
      <c r="FK155" s="24"/>
      <c r="FL155" s="24"/>
      <c r="FM155" s="24"/>
      <c r="FN155" s="24"/>
      <c r="FO155" s="24"/>
      <c r="FP155" s="24"/>
      <c r="FQ155" s="24"/>
      <c r="FR155" s="24"/>
      <c r="FS155" s="24"/>
      <c r="FT155" s="24"/>
      <c r="FU155" s="24"/>
      <c r="FV155" s="24"/>
      <c r="FW155" s="24"/>
      <c r="FX155" s="24"/>
      <c r="FY155" s="24"/>
      <c r="FZ155" s="24"/>
      <c r="GA155" s="24"/>
      <c r="GB155" s="24"/>
      <c r="GC155" s="24"/>
      <c r="GD155" s="24"/>
      <c r="GE155" s="24"/>
      <c r="GF155" s="24"/>
      <c r="GG155" s="24"/>
      <c r="GH155" s="24"/>
      <c r="GI155" s="24"/>
      <c r="GJ155" s="24"/>
      <c r="GK155" s="24"/>
      <c r="GL155" s="24"/>
      <c r="GM155" s="24"/>
      <c r="GN155" s="24"/>
      <c r="GO155" s="24"/>
      <c r="GP155" s="24"/>
      <c r="GQ155" s="24"/>
      <c r="GR155" s="24"/>
      <c r="GS155" s="24"/>
      <c r="GT155" s="24"/>
      <c r="GU155" s="24"/>
      <c r="GV155" s="24"/>
      <c r="GW155" s="24"/>
      <c r="GX155" s="24"/>
      <c r="GY155" s="24"/>
      <c r="GZ155" s="24"/>
      <c r="HA155" s="24"/>
      <c r="HB155" s="24"/>
      <c r="HC155" s="24"/>
      <c r="HD155" s="24"/>
      <c r="HE155" s="24"/>
      <c r="HF155" s="24"/>
      <c r="HG155" s="24"/>
      <c r="HH155" s="24"/>
      <c r="HI155" s="24"/>
      <c r="HJ155" s="24"/>
      <c r="HK155" s="24"/>
      <c r="HL155" s="24"/>
      <c r="HM155" s="24"/>
      <c r="HN155" s="24"/>
      <c r="HO155" s="24"/>
      <c r="HP155" s="24"/>
      <c r="HQ155" s="24"/>
      <c r="HR155" s="24"/>
      <c r="HS155" s="24"/>
      <c r="HT155" s="24"/>
      <c r="HU155" s="24"/>
      <c r="HV155" s="24"/>
      <c r="HW155" s="24"/>
      <c r="HX155" s="24"/>
      <c r="HY155" s="24"/>
      <c r="HZ155" s="24"/>
      <c r="IA155" s="24"/>
      <c r="IB155" s="24"/>
      <c r="IC155" s="24"/>
      <c r="ID155" s="24"/>
      <c r="IE155" s="24"/>
      <c r="IF155" s="24"/>
      <c r="IG155" s="24"/>
      <c r="IH155" s="24"/>
      <c r="II155" s="24"/>
      <c r="IJ155" s="24"/>
      <c r="IK155" s="24"/>
      <c r="IL155" s="24"/>
      <c r="IM155" s="24"/>
      <c r="IN155" s="24"/>
      <c r="IO155" s="24"/>
      <c r="IP155" s="24"/>
      <c r="IQ155" s="24"/>
      <c r="IR155" s="24"/>
      <c r="IS155" s="24"/>
      <c r="IT155" s="24"/>
      <c r="IU155" s="24"/>
      <c r="IV155" s="24"/>
      <c r="IW155" s="24"/>
      <c r="IX155" s="24"/>
      <c r="IY155" s="24"/>
      <c r="IZ155" s="24"/>
      <c r="JA155" s="24"/>
      <c r="JB155" s="24"/>
      <c r="JC155" s="24"/>
      <c r="JD155" s="24"/>
      <c r="JE155" s="24"/>
      <c r="JF155" s="24"/>
      <c r="JG155" s="24"/>
      <c r="JH155" s="24"/>
      <c r="JI155" s="24"/>
      <c r="JJ155" s="24"/>
      <c r="JK155" s="24"/>
      <c r="JL155" s="24"/>
      <c r="JM155" s="24"/>
      <c r="JN155" s="24"/>
      <c r="JO155" s="24"/>
      <c r="JP155" s="24"/>
      <c r="JQ155" s="24"/>
      <c r="JR155" s="24"/>
      <c r="JS155" s="24"/>
      <c r="JT155" s="24"/>
      <c r="JU155" s="24"/>
      <c r="JV155" s="24"/>
      <c r="JW155" s="24"/>
      <c r="JX155" s="24"/>
      <c r="JY155" s="24"/>
      <c r="JZ155" s="24"/>
      <c r="KA155" s="24"/>
      <c r="KB155" s="24"/>
      <c r="KC155" s="24"/>
      <c r="KD155" s="24"/>
      <c r="KE155" s="24"/>
      <c r="KF155" s="24"/>
      <c r="KG155" s="24"/>
      <c r="KH155" s="24"/>
      <c r="KI155" s="24"/>
      <c r="KJ155" s="24"/>
      <c r="KK155" s="24"/>
      <c r="KL155" s="24"/>
      <c r="KM155" s="24"/>
      <c r="KN155" s="24"/>
      <c r="KO155" s="24"/>
      <c r="KP155" s="24"/>
      <c r="KQ155" s="24"/>
      <c r="KR155" s="24"/>
      <c r="KS155" s="24"/>
      <c r="KT155" s="24"/>
      <c r="KU155" s="24"/>
      <c r="KV155" s="24"/>
      <c r="KW155" s="24"/>
      <c r="KX155" s="24"/>
      <c r="KY155" s="24"/>
      <c r="KZ155" s="24"/>
      <c r="LA155" s="24"/>
      <c r="LB155" s="24"/>
      <c r="LC155" s="24"/>
      <c r="LD155" s="24"/>
      <c r="LE155" s="24"/>
      <c r="LF155" s="24"/>
      <c r="LG155" s="24"/>
      <c r="LH155" s="24"/>
      <c r="LI155" s="24"/>
      <c r="LJ155" s="24"/>
      <c r="LK155" s="24"/>
      <c r="LL155" s="24"/>
      <c r="LM155" s="24"/>
      <c r="LN155" s="24"/>
      <c r="LO155" s="24"/>
      <c r="LP155" s="24"/>
      <c r="LQ155" s="24"/>
      <c r="LR155" s="24"/>
      <c r="LS155" s="24"/>
      <c r="LT155" s="24"/>
      <c r="LU155" s="24"/>
      <c r="LV155" s="24"/>
      <c r="LW155" s="24"/>
      <c r="LX155" s="24"/>
      <c r="LY155" s="24"/>
      <c r="LZ155" s="24"/>
      <c r="MA155" s="24"/>
      <c r="MB155" s="24"/>
      <c r="MC155" s="24"/>
      <c r="MD155" s="24"/>
      <c r="ME155" s="24"/>
      <c r="MF155" s="24"/>
      <c r="MG155" s="24"/>
      <c r="MH155" s="24"/>
      <c r="MI155" s="24"/>
      <c r="MJ155" s="24"/>
      <c r="MK155" s="24"/>
      <c r="ML155" s="24"/>
      <c r="MM155" s="24"/>
      <c r="MN155" s="24"/>
      <c r="MO155" s="24"/>
      <c r="MP155" s="24"/>
      <c r="MQ155" s="24"/>
      <c r="MR155" s="24"/>
      <c r="MS155" s="24"/>
      <c r="MT155" s="24"/>
      <c r="MU155" s="24"/>
      <c r="MV155" s="24"/>
      <c r="MW155" s="24"/>
      <c r="MX155" s="24"/>
      <c r="MY155" s="24"/>
      <c r="MZ155" s="24"/>
      <c r="NA155" s="24"/>
      <c r="NB155" s="24"/>
      <c r="NC155" s="24"/>
      <c r="ND155" s="24"/>
      <c r="NE155" s="24"/>
      <c r="NF155" s="24"/>
      <c r="NG155" s="24"/>
      <c r="NH155" s="24"/>
      <c r="NI155" s="24"/>
      <c r="NJ155" s="24"/>
      <c r="NK155" s="24"/>
      <c r="NL155" s="24"/>
      <c r="NM155" s="24"/>
      <c r="NN155" s="24"/>
      <c r="NO155" s="24"/>
      <c r="NP155" s="24"/>
      <c r="NQ155" s="24"/>
      <c r="NR155" s="24"/>
      <c r="NS155" s="24"/>
      <c r="NT155" s="24"/>
      <c r="NU155" s="24"/>
      <c r="NV155" s="24"/>
      <c r="NW155" s="24"/>
      <c r="NX155" s="24"/>
      <c r="NY155" s="24"/>
      <c r="NZ155" s="24"/>
      <c r="OA155" s="24"/>
      <c r="OB155" s="24"/>
      <c r="OC155" s="24"/>
      <c r="OD155" s="24"/>
      <c r="OE155" s="24"/>
      <c r="OF155" s="24"/>
      <c r="OG155" s="24"/>
      <c r="OH155" s="24"/>
      <c r="OI155" s="24"/>
      <c r="OJ155" s="24"/>
      <c r="OK155" s="24"/>
      <c r="OL155" s="24"/>
      <c r="OM155" s="24"/>
      <c r="ON155" s="24"/>
      <c r="OO155" s="24"/>
      <c r="OP155" s="24"/>
      <c r="OQ155" s="24"/>
      <c r="OR155" s="24"/>
      <c r="OS155" s="24"/>
      <c r="OT155" s="24"/>
      <c r="OU155" s="24"/>
      <c r="OV155" s="24"/>
      <c r="OW155" s="24"/>
      <c r="OX155" s="24"/>
      <c r="OY155" s="24"/>
      <c r="OZ155" s="24"/>
      <c r="PA155" s="24"/>
      <c r="PB155" s="24"/>
      <c r="PC155" s="24"/>
      <c r="PD155" s="24"/>
      <c r="PE155" s="24"/>
      <c r="PF155" s="24"/>
      <c r="PG155" s="24"/>
      <c r="PH155" s="24"/>
      <c r="PI155" s="24"/>
      <c r="PJ155" s="24"/>
      <c r="PK155" s="24"/>
      <c r="PL155" s="24"/>
      <c r="PM155" s="24"/>
      <c r="PN155" s="24"/>
      <c r="PO155" s="24"/>
      <c r="PP155" s="24"/>
      <c r="PQ155" s="24"/>
      <c r="PR155" s="24"/>
      <c r="PS155" s="24"/>
      <c r="PT155" s="24"/>
      <c r="PU155" s="24"/>
      <c r="PV155" s="24"/>
      <c r="PW155" s="24"/>
      <c r="PX155" s="24"/>
      <c r="PY155" s="24"/>
      <c r="PZ155" s="24"/>
      <c r="QA155" s="24"/>
      <c r="QB155" s="24"/>
      <c r="QC155" s="24"/>
      <c r="QD155" s="24"/>
      <c r="QE155" s="24"/>
      <c r="QF155" s="24"/>
      <c r="QG155" s="24"/>
      <c r="QH155" s="24"/>
      <c r="QI155" s="24"/>
      <c r="QJ155" s="24"/>
      <c r="QK155" s="24"/>
      <c r="QL155" s="24"/>
      <c r="QM155" s="24"/>
      <c r="QN155" s="24"/>
      <c r="QO155" s="24"/>
      <c r="QP155" s="24"/>
      <c r="QQ155" s="24"/>
      <c r="QR155" s="24"/>
      <c r="QS155" s="24"/>
      <c r="QT155" s="24"/>
      <c r="QU155" s="24"/>
      <c r="QV155" s="24"/>
      <c r="QW155" s="24"/>
      <c r="QX155" s="24"/>
      <c r="QY155" s="24"/>
      <c r="QZ155" s="24"/>
      <c r="RA155" s="24"/>
      <c r="RB155" s="24"/>
      <c r="RC155" s="24"/>
      <c r="RD155" s="24"/>
      <c r="RE155" s="24"/>
      <c r="RF155" s="24"/>
      <c r="RG155" s="24"/>
      <c r="RH155" s="24"/>
      <c r="RI155" s="24"/>
      <c r="RJ155" s="24"/>
      <c r="RK155" s="24"/>
      <c r="RL155" s="24"/>
      <c r="RM155" s="24"/>
      <c r="RN155" s="24"/>
      <c r="RO155" s="24"/>
      <c r="RP155" s="24"/>
      <c r="RQ155" s="24"/>
      <c r="RR155" s="24"/>
      <c r="RS155" s="24"/>
      <c r="RT155" s="24"/>
      <c r="RU155" s="24"/>
      <c r="RV155" s="24"/>
      <c r="RW155" s="24"/>
      <c r="RX155" s="24"/>
      <c r="RY155" s="24"/>
      <c r="RZ155" s="24"/>
      <c r="SA155" s="24"/>
      <c r="SB155" s="24"/>
      <c r="SC155" s="24"/>
      <c r="SD155" s="24"/>
      <c r="SE155" s="24"/>
      <c r="SF155" s="24"/>
      <c r="SG155" s="24"/>
      <c r="SH155" s="24"/>
      <c r="SI155" s="24"/>
      <c r="SJ155" s="24"/>
      <c r="SK155" s="24"/>
      <c r="SL155" s="24"/>
      <c r="SM155" s="24"/>
      <c r="SN155" s="24"/>
      <c r="SO155" s="24"/>
      <c r="SP155" s="24"/>
      <c r="SQ155" s="24"/>
      <c r="SR155" s="24"/>
      <c r="SS155" s="24"/>
      <c r="ST155" s="24"/>
      <c r="SU155" s="24"/>
      <c r="SV155" s="24"/>
      <c r="SW155" s="24"/>
      <c r="SX155" s="24"/>
      <c r="SY155" s="24"/>
      <c r="SZ155" s="24"/>
      <c r="TA155" s="24"/>
      <c r="TB155" s="24"/>
      <c r="TC155" s="24"/>
      <c r="TD155" s="24"/>
      <c r="TE155" s="24"/>
      <c r="TF155" s="24"/>
      <c r="TG155" s="24"/>
      <c r="TH155" s="24"/>
      <c r="TI155" s="24"/>
      <c r="TJ155" s="24"/>
      <c r="TK155" s="24"/>
      <c r="TL155" s="24"/>
      <c r="TM155" s="24"/>
      <c r="TN155" s="24"/>
      <c r="TO155" s="24"/>
      <c r="TP155" s="24"/>
      <c r="TQ155" s="24"/>
      <c r="TR155" s="24"/>
      <c r="TS155" s="24"/>
      <c r="TT155" s="24"/>
      <c r="TU155" s="24"/>
      <c r="TV155" s="24"/>
      <c r="TW155" s="24"/>
      <c r="TX155" s="24"/>
      <c r="TY155" s="24"/>
      <c r="TZ155" s="24"/>
      <c r="UA155" s="24"/>
      <c r="UB155" s="24"/>
      <c r="UC155" s="24"/>
      <c r="UD155" s="24"/>
      <c r="UE155" s="24"/>
      <c r="UF155" s="24"/>
      <c r="UG155" s="24"/>
      <c r="UH155" s="24"/>
      <c r="UI155" s="24"/>
      <c r="UJ155" s="24"/>
      <c r="UK155" s="24"/>
      <c r="UL155" s="24"/>
      <c r="UM155" s="24"/>
      <c r="UN155" s="24"/>
      <c r="UO155" s="24"/>
      <c r="UP155" s="24"/>
      <c r="UQ155" s="24"/>
      <c r="UR155" s="24"/>
      <c r="US155" s="24"/>
      <c r="UT155" s="24"/>
      <c r="UU155" s="24"/>
      <c r="UV155" s="24"/>
      <c r="UW155" s="24"/>
      <c r="UX155" s="24"/>
      <c r="UY155" s="24"/>
      <c r="UZ155" s="24"/>
      <c r="VA155" s="24"/>
      <c r="VB155" s="24"/>
      <c r="VC155" s="24"/>
      <c r="VD155" s="24"/>
      <c r="VE155" s="24"/>
      <c r="VF155" s="24"/>
      <c r="VG155" s="24"/>
      <c r="VH155" s="24"/>
      <c r="VI155" s="24"/>
      <c r="VJ155" s="24"/>
      <c r="VK155" s="24"/>
      <c r="VL155" s="24"/>
      <c r="VM155" s="24"/>
      <c r="VN155" s="24"/>
      <c r="VO155" s="24"/>
      <c r="VP155" s="24"/>
      <c r="VQ155" s="24"/>
      <c r="VR155" s="24"/>
      <c r="VS155" s="24"/>
      <c r="VT155" s="24"/>
      <c r="VU155" s="24"/>
      <c r="VV155" s="24"/>
      <c r="VW155" s="24"/>
      <c r="VX155" s="24"/>
      <c r="VY155" s="24"/>
      <c r="VZ155" s="24"/>
      <c r="WA155" s="24"/>
      <c r="WB155" s="24"/>
      <c r="WC155" s="24"/>
      <c r="WD155" s="24"/>
      <c r="WE155" s="24"/>
      <c r="WF155" s="24"/>
      <c r="WG155" s="24"/>
      <c r="WH155" s="24"/>
      <c r="WI155" s="24"/>
      <c r="WJ155" s="24"/>
      <c r="WK155" s="24"/>
      <c r="WL155" s="24"/>
      <c r="WM155" s="24"/>
      <c r="WN155" s="24"/>
      <c r="WO155" s="24"/>
      <c r="WP155" s="24"/>
      <c r="WQ155" s="24"/>
      <c r="WR155" s="24"/>
      <c r="WS155" s="24"/>
      <c r="WT155" s="24"/>
      <c r="WU155" s="24"/>
      <c r="WV155" s="24"/>
      <c r="WW155" s="24"/>
      <c r="WX155" s="24"/>
      <c r="WY155" s="24"/>
      <c r="WZ155" s="24"/>
      <c r="XA155" s="24"/>
      <c r="XB155" s="24"/>
      <c r="XC155" s="24"/>
      <c r="XD155" s="24"/>
      <c r="XE155" s="24"/>
      <c r="XF155" s="24"/>
      <c r="XG155" s="24"/>
      <c r="XH155" s="24"/>
      <c r="XI155" s="24"/>
      <c r="XJ155" s="24"/>
      <c r="XK155" s="24"/>
      <c r="XL155" s="24"/>
      <c r="XM155" s="24"/>
      <c r="XN155" s="24"/>
      <c r="XO155" s="24"/>
      <c r="XP155" s="24"/>
      <c r="XQ155" s="24"/>
      <c r="XR155" s="24"/>
      <c r="XS155" s="24"/>
      <c r="XT155" s="24"/>
      <c r="XU155" s="24"/>
      <c r="XV155" s="24"/>
      <c r="XW155" s="24"/>
      <c r="XX155" s="24"/>
      <c r="XY155" s="24"/>
      <c r="XZ155" s="24"/>
      <c r="YA155" s="24"/>
      <c r="YB155" s="24"/>
      <c r="YC155" s="24"/>
      <c r="YD155" s="24"/>
      <c r="YE155" s="24"/>
      <c r="YF155" s="24"/>
      <c r="YG155" s="24"/>
      <c r="YH155" s="24"/>
      <c r="YI155" s="24"/>
      <c r="YJ155" s="24"/>
      <c r="YK155" s="24"/>
      <c r="YL155" s="24"/>
      <c r="YM155" s="24"/>
      <c r="YN155" s="24"/>
      <c r="YO155" s="24"/>
      <c r="YP155" s="24"/>
      <c r="YQ155" s="24"/>
      <c r="YR155" s="24"/>
      <c r="YS155" s="24"/>
      <c r="YT155" s="24"/>
      <c r="YU155" s="24"/>
      <c r="YV155" s="24"/>
      <c r="YW155" s="24"/>
      <c r="YX155" s="24"/>
      <c r="YY155" s="24"/>
      <c r="YZ155" s="24"/>
      <c r="ZA155" s="24"/>
      <c r="ZB155" s="24"/>
      <c r="ZC155" s="24"/>
      <c r="ZD155" s="24"/>
      <c r="ZE155" s="24"/>
      <c r="ZF155" s="24"/>
      <c r="ZG155" s="24"/>
      <c r="ZH155" s="24"/>
      <c r="ZI155" s="24"/>
      <c r="ZJ155" s="24"/>
      <c r="ZK155" s="24"/>
      <c r="ZL155" s="24"/>
      <c r="ZM155" s="24"/>
      <c r="ZN155" s="24"/>
      <c r="ZO155" s="24"/>
      <c r="ZP155" s="24"/>
      <c r="ZQ155" s="24"/>
      <c r="ZR155" s="24"/>
      <c r="ZS155" s="24"/>
      <c r="ZT155" s="24"/>
      <c r="ZU155" s="24"/>
      <c r="ZV155" s="24"/>
      <c r="ZW155" s="24"/>
      <c r="ZX155" s="24"/>
      <c r="ZY155" s="24"/>
      <c r="ZZ155" s="24"/>
      <c r="AAA155" s="24"/>
      <c r="AAB155" s="24"/>
      <c r="AAC155" s="24"/>
      <c r="AAD155" s="24"/>
      <c r="AAE155" s="24"/>
      <c r="AAF155" s="24"/>
      <c r="AAG155" s="24"/>
      <c r="AAH155" s="24"/>
      <c r="AAI155" s="24"/>
      <c r="AAJ155" s="24"/>
      <c r="AAK155" s="24"/>
      <c r="AAL155" s="24"/>
      <c r="AAM155" s="24"/>
      <c r="AAN155" s="24"/>
      <c r="AAO155" s="24"/>
      <c r="AAP155" s="24"/>
      <c r="AAQ155" s="24"/>
      <c r="AAR155" s="24"/>
      <c r="AAS155" s="24"/>
      <c r="AAT155" s="24"/>
      <c r="AAU155" s="24"/>
      <c r="AAV155" s="24"/>
      <c r="AAW155" s="24"/>
      <c r="AAX155" s="24"/>
      <c r="AAY155" s="24"/>
      <c r="AAZ155" s="24"/>
      <c r="ABA155" s="24"/>
      <c r="ABB155" s="24"/>
      <c r="ABC155" s="24"/>
      <c r="ABD155" s="24"/>
      <c r="ABE155" s="24"/>
      <c r="ABF155" s="24"/>
      <c r="ABG155" s="24"/>
      <c r="ABH155" s="24"/>
      <c r="ABI155" s="24"/>
      <c r="ABJ155" s="24"/>
      <c r="ABK155" s="24"/>
      <c r="ABL155" s="24"/>
      <c r="ABM155" s="24"/>
      <c r="ABN155" s="24"/>
      <c r="ABO155" s="24"/>
      <c r="ABP155" s="24"/>
      <c r="ABQ155" s="24"/>
      <c r="ABR155" s="24"/>
      <c r="ABS155" s="24"/>
      <c r="ABT155" s="24"/>
      <c r="ABU155" s="24"/>
      <c r="ABV155" s="24"/>
      <c r="ABW155" s="24"/>
      <c r="ABX155" s="24"/>
      <c r="ABY155" s="24"/>
      <c r="ABZ155" s="24"/>
      <c r="ACA155" s="24"/>
      <c r="ACB155" s="24"/>
      <c r="ACC155" s="24"/>
      <c r="ACD155" s="24"/>
      <c r="ACE155" s="24"/>
      <c r="ACF155" s="24"/>
      <c r="ACG155" s="24"/>
      <c r="ACH155" s="24"/>
      <c r="ACI155" s="24"/>
      <c r="ACJ155" s="24"/>
      <c r="ACK155" s="24"/>
      <c r="ACL155" s="24"/>
      <c r="ACM155" s="24"/>
      <c r="ACN155" s="24"/>
      <c r="ACO155" s="24"/>
      <c r="ACP155" s="24"/>
      <c r="ACQ155" s="24"/>
      <c r="ACR155" s="24"/>
      <c r="ACS155" s="24"/>
      <c r="ACT155" s="24"/>
      <c r="ACU155" s="24"/>
      <c r="ACV155" s="24"/>
      <c r="ACW155" s="24"/>
      <c r="ACX155" s="24"/>
      <c r="ACY155" s="24"/>
      <c r="ACZ155" s="24"/>
      <c r="ADA155" s="24"/>
      <c r="ADB155" s="24"/>
      <c r="ADC155" s="24"/>
      <c r="ADD155" s="24"/>
      <c r="ADE155" s="24"/>
      <c r="ADF155" s="24"/>
      <c r="ADG155" s="24"/>
      <c r="ADH155" s="24"/>
      <c r="ADI155" s="24"/>
      <c r="ADJ155" s="24"/>
      <c r="ADK155" s="24"/>
      <c r="ADL155" s="24"/>
      <c r="ADM155" s="24"/>
      <c r="ADN155" s="24"/>
      <c r="ADO155" s="24"/>
      <c r="ADP155" s="24"/>
      <c r="ADQ155" s="24"/>
      <c r="ADR155" s="24"/>
      <c r="ADS155" s="24"/>
      <c r="ADT155" s="24"/>
      <c r="ADU155" s="24"/>
      <c r="ADV155" s="24"/>
      <c r="ADW155" s="24"/>
      <c r="ADX155" s="24"/>
      <c r="ADY155" s="24"/>
      <c r="ADZ155" s="24"/>
      <c r="AEA155" s="24"/>
      <c r="AEB155" s="24"/>
      <c r="AEC155" s="24"/>
      <c r="AED155" s="24"/>
      <c r="AEE155" s="24"/>
      <c r="AEF155" s="24"/>
      <c r="AEG155" s="24"/>
      <c r="AEH155" s="24"/>
      <c r="AEI155" s="24"/>
      <c r="AEJ155" s="24"/>
      <c r="AEK155" s="24"/>
      <c r="AEL155" s="24"/>
      <c r="AEM155" s="24"/>
      <c r="AEN155" s="24"/>
      <c r="AEO155" s="24"/>
      <c r="AEP155" s="24"/>
      <c r="AEQ155" s="24"/>
      <c r="AER155" s="24"/>
      <c r="AES155" s="24"/>
      <c r="AET155" s="24"/>
      <c r="AEU155" s="24"/>
      <c r="AEV155" s="24"/>
      <c r="AEW155" s="24"/>
      <c r="AEX155" s="24"/>
      <c r="AEY155" s="24"/>
      <c r="AEZ155" s="24"/>
      <c r="AFA155" s="24"/>
      <c r="AFB155" s="24"/>
      <c r="AFC155" s="24"/>
      <c r="AFD155" s="24"/>
      <c r="AFE155" s="24"/>
      <c r="AFF155" s="24"/>
      <c r="AFG155" s="24"/>
      <c r="AFH155" s="24"/>
      <c r="AFI155" s="24"/>
      <c r="AFJ155" s="24"/>
      <c r="AFK155" s="24"/>
      <c r="AFL155" s="24"/>
      <c r="AFM155" s="24"/>
      <c r="AFN155" s="24"/>
      <c r="AFO155" s="24"/>
      <c r="AFP155" s="24"/>
      <c r="AFQ155" s="24"/>
      <c r="AFR155" s="24"/>
      <c r="AFS155" s="24"/>
      <c r="AFT155" s="24"/>
      <c r="AFU155" s="24"/>
      <c r="AFV155" s="24"/>
      <c r="AFW155" s="24"/>
      <c r="AFX155" s="24"/>
      <c r="AFY155" s="24"/>
      <c r="AFZ155" s="24"/>
      <c r="AGA155" s="24"/>
      <c r="AGB155" s="24"/>
      <c r="AGC155" s="24"/>
      <c r="AGD155" s="24"/>
      <c r="AGE155" s="24"/>
      <c r="AGF155" s="24"/>
      <c r="AGG155" s="24"/>
      <c r="AGH155" s="24"/>
      <c r="AGI155" s="24"/>
      <c r="AGJ155" s="24"/>
      <c r="AGK155" s="24"/>
      <c r="AGL155" s="24"/>
      <c r="AGM155" s="24"/>
      <c r="AGN155" s="24"/>
      <c r="AGO155" s="24"/>
      <c r="AGP155" s="24"/>
      <c r="AGQ155" s="24"/>
      <c r="AGR155" s="24"/>
      <c r="AGS155" s="24"/>
      <c r="AGT155" s="24"/>
      <c r="AGU155" s="24"/>
      <c r="AGV155" s="24"/>
      <c r="AGW155" s="24"/>
      <c r="AGX155" s="24"/>
      <c r="AGY155" s="24"/>
      <c r="AGZ155" s="24"/>
      <c r="AHA155" s="24"/>
      <c r="AHB155" s="24"/>
      <c r="AHC155" s="24"/>
      <c r="AHD155" s="24"/>
      <c r="AHE155" s="24"/>
      <c r="AHF155" s="24"/>
      <c r="AHG155" s="24"/>
      <c r="AHH155" s="24"/>
      <c r="AHI155" s="24"/>
      <c r="AHJ155" s="24"/>
      <c r="AHK155" s="24"/>
      <c r="AHL155" s="24"/>
      <c r="AHM155" s="24"/>
      <c r="AHN155" s="24"/>
      <c r="AHO155" s="24"/>
      <c r="AHP155" s="24"/>
      <c r="AHQ155" s="24"/>
      <c r="AHR155" s="24"/>
      <c r="AHS155" s="24"/>
      <c r="AHT155" s="24"/>
      <c r="AHU155" s="24"/>
      <c r="AHV155" s="24"/>
      <c r="AHW155" s="24"/>
      <c r="AHX155" s="24"/>
      <c r="AHY155" s="24"/>
      <c r="AHZ155" s="24"/>
      <c r="AIA155" s="24"/>
      <c r="AIB155" s="24"/>
      <c r="AIC155" s="24"/>
      <c r="AID155" s="24"/>
      <c r="AIE155" s="24"/>
      <c r="AIF155" s="24"/>
      <c r="AIG155" s="24"/>
      <c r="AIH155" s="24"/>
      <c r="AII155" s="24"/>
      <c r="AIJ155" s="24"/>
      <c r="AIK155" s="24"/>
      <c r="AIL155" s="24"/>
      <c r="AIM155" s="24"/>
      <c r="AIN155" s="24"/>
      <c r="AIO155" s="24"/>
      <c r="AIP155" s="24"/>
      <c r="AIQ155" s="24"/>
      <c r="AIR155" s="24"/>
      <c r="AIS155" s="24"/>
      <c r="AIT155" s="24"/>
      <c r="AIU155" s="24"/>
      <c r="AIV155" s="24"/>
      <c r="AIW155" s="24"/>
      <c r="AIX155" s="24"/>
      <c r="AIY155" s="24"/>
      <c r="AIZ155" s="24"/>
      <c r="AJA155" s="24"/>
      <c r="AJB155" s="24"/>
      <c r="AJC155" s="24"/>
      <c r="AJD155" s="24"/>
      <c r="AJE155" s="24"/>
      <c r="AJF155" s="24"/>
      <c r="AJG155" s="24"/>
      <c r="AJH155" s="24"/>
      <c r="AJI155" s="24"/>
      <c r="AJJ155" s="24"/>
      <c r="AJK155" s="24"/>
      <c r="AJL155" s="24"/>
      <c r="AJM155" s="24"/>
      <c r="AJN155" s="24"/>
      <c r="AJO155" s="24"/>
      <c r="AJP155" s="24"/>
      <c r="AJQ155" s="24"/>
      <c r="AJR155" s="24"/>
      <c r="AJS155" s="24"/>
      <c r="AJT155" s="24"/>
      <c r="AJU155" s="24"/>
      <c r="AJV155" s="24"/>
      <c r="AJW155" s="24"/>
      <c r="AJX155" s="24"/>
      <c r="AJY155" s="24"/>
      <c r="AJZ155" s="24"/>
      <c r="AKA155" s="24"/>
      <c r="AKB155" s="24"/>
      <c r="AKC155" s="24"/>
      <c r="AKD155" s="24"/>
      <c r="AKE155" s="24"/>
      <c r="AKF155" s="24"/>
      <c r="AKG155" s="24"/>
      <c r="AKH155" s="24"/>
      <c r="AKI155" s="24"/>
      <c r="AKJ155" s="24"/>
      <c r="AKK155" s="24"/>
      <c r="AKL155" s="24"/>
      <c r="AKM155" s="24"/>
      <c r="AKN155" s="24"/>
      <c r="AKO155" s="24"/>
      <c r="AKP155" s="24"/>
      <c r="AKQ155" s="24"/>
      <c r="AKR155" s="24"/>
      <c r="AKS155" s="24"/>
      <c r="AKT155" s="24"/>
      <c r="AKU155" s="24"/>
      <c r="AKV155" s="24"/>
      <c r="AKW155" s="24"/>
      <c r="AKX155" s="24"/>
      <c r="AKY155" s="24"/>
      <c r="AKZ155" s="24"/>
      <c r="ALA155" s="24"/>
      <c r="ALB155" s="24"/>
      <c r="ALC155" s="24"/>
      <c r="ALD155" s="24"/>
      <c r="ALE155" s="24"/>
      <c r="ALF155" s="24"/>
      <c r="ALG155" s="24"/>
      <c r="ALH155" s="24"/>
      <c r="ALI155" s="24"/>
      <c r="ALJ155" s="24"/>
      <c r="ALK155" s="24"/>
      <c r="ALL155" s="24"/>
      <c r="ALM155" s="24"/>
      <c r="ALN155" s="24"/>
      <c r="ALO155" s="24"/>
      <c r="ALP155" s="24"/>
      <c r="ALQ155" s="24"/>
      <c r="ALR155" s="24"/>
      <c r="ALS155" s="24"/>
      <c r="ALT155" s="24"/>
      <c r="ALU155" s="24"/>
      <c r="ALV155" s="24"/>
      <c r="ALW155" s="24"/>
      <c r="ALX155" s="24"/>
      <c r="ALY155" s="24"/>
      <c r="ALZ155" s="24"/>
      <c r="AMA155" s="24"/>
      <c r="AMB155" s="24"/>
      <c r="AMC155" s="24"/>
    </row>
    <row r="156" spans="1:1017" s="61" customFormat="1">
      <c r="A156" s="55" t="s">
        <v>12</v>
      </c>
      <c r="B156" s="55"/>
      <c r="C156" s="56" t="s">
        <v>420</v>
      </c>
      <c r="D156" s="73"/>
      <c r="E156" s="55"/>
      <c r="F156" s="111"/>
      <c r="G156" s="57"/>
      <c r="H156" s="80"/>
      <c r="I156" s="57"/>
      <c r="J156" s="57"/>
      <c r="K156" s="57">
        <f>SUBTOTAL(9,K157:K166)</f>
        <v>265381.24000000005</v>
      </c>
      <c r="L156" s="58"/>
      <c r="M156" s="24"/>
      <c r="N156" s="24"/>
      <c r="O156" s="24"/>
      <c r="P156" s="24"/>
      <c r="Q156" s="24"/>
      <c r="R156" s="24"/>
      <c r="S156" s="24"/>
      <c r="T156" s="24"/>
      <c r="U156" s="24"/>
      <c r="V156" s="24"/>
      <c r="W156" s="24"/>
      <c r="X156" s="24"/>
      <c r="Y156" s="24"/>
      <c r="Z156" s="24"/>
      <c r="AA156" s="24"/>
      <c r="AB156" s="24"/>
      <c r="AC156" s="24"/>
      <c r="AD156" s="24"/>
      <c r="AE156" s="24"/>
      <c r="AF156" s="24"/>
      <c r="AG156" s="24"/>
      <c r="AH156" s="24"/>
      <c r="AI156" s="24"/>
      <c r="AJ156" s="24"/>
      <c r="AK156" s="24"/>
      <c r="AL156" s="24"/>
      <c r="AM156" s="24"/>
      <c r="AN156" s="24"/>
      <c r="AO156" s="24"/>
      <c r="AP156" s="24"/>
      <c r="AQ156" s="24"/>
      <c r="AR156" s="24"/>
      <c r="AS156" s="24"/>
      <c r="AT156" s="24"/>
      <c r="AU156" s="24"/>
      <c r="AV156" s="24"/>
      <c r="AW156" s="24"/>
      <c r="AX156" s="24"/>
      <c r="AY156" s="24"/>
      <c r="AZ156" s="24"/>
      <c r="BA156" s="24"/>
      <c r="BB156" s="24"/>
      <c r="BC156" s="24"/>
      <c r="BD156" s="24"/>
      <c r="BE156" s="24"/>
      <c r="BF156" s="24"/>
      <c r="BG156" s="24"/>
      <c r="BH156" s="24"/>
      <c r="BI156" s="24"/>
      <c r="BJ156" s="24"/>
      <c r="BK156" s="24"/>
      <c r="BL156" s="24"/>
      <c r="BM156" s="24"/>
      <c r="BN156" s="24"/>
      <c r="BO156" s="24"/>
      <c r="BP156" s="24"/>
      <c r="BQ156" s="24"/>
      <c r="BR156" s="24"/>
      <c r="BS156" s="24"/>
      <c r="BT156" s="24"/>
      <c r="BU156" s="24"/>
      <c r="BV156" s="24"/>
      <c r="BW156" s="24"/>
      <c r="BX156" s="24"/>
      <c r="BY156" s="24"/>
      <c r="BZ156" s="24"/>
      <c r="CA156" s="24"/>
      <c r="CB156" s="24"/>
      <c r="CC156" s="24"/>
      <c r="CD156" s="24"/>
      <c r="CE156" s="24"/>
      <c r="CF156" s="24"/>
      <c r="CG156" s="24"/>
      <c r="CH156" s="24"/>
      <c r="CI156" s="24"/>
      <c r="CJ156" s="24"/>
      <c r="CK156" s="24"/>
      <c r="CL156" s="24"/>
      <c r="CM156" s="24"/>
      <c r="CN156" s="24"/>
      <c r="CO156" s="24"/>
      <c r="CP156" s="24"/>
      <c r="CQ156" s="24"/>
      <c r="CR156" s="24"/>
      <c r="CS156" s="24"/>
      <c r="CT156" s="24"/>
      <c r="CU156" s="24"/>
      <c r="CV156" s="24"/>
      <c r="CW156" s="24"/>
      <c r="CX156" s="24"/>
      <c r="CY156" s="24"/>
      <c r="CZ156" s="24"/>
      <c r="DA156" s="24"/>
      <c r="DB156" s="24"/>
      <c r="DC156" s="24"/>
      <c r="DD156" s="24"/>
      <c r="DE156" s="24"/>
      <c r="DF156" s="24"/>
      <c r="DG156" s="24"/>
      <c r="DH156" s="24"/>
      <c r="DI156" s="24"/>
      <c r="DJ156" s="24"/>
      <c r="DK156" s="24"/>
      <c r="DL156" s="24"/>
      <c r="DM156" s="24"/>
      <c r="DN156" s="24"/>
      <c r="DO156" s="24"/>
      <c r="DP156" s="24"/>
      <c r="DQ156" s="24"/>
      <c r="DR156" s="24"/>
      <c r="DS156" s="24"/>
      <c r="DT156" s="24"/>
      <c r="DU156" s="24"/>
      <c r="DV156" s="24"/>
      <c r="DW156" s="24"/>
      <c r="DX156" s="24"/>
      <c r="DY156" s="24"/>
      <c r="DZ156" s="24"/>
      <c r="EA156" s="24"/>
      <c r="EB156" s="24"/>
      <c r="EC156" s="24"/>
      <c r="ED156" s="24"/>
      <c r="EE156" s="24"/>
      <c r="EF156" s="24"/>
      <c r="EG156" s="24"/>
      <c r="EH156" s="24"/>
      <c r="EI156" s="24"/>
      <c r="EJ156" s="24"/>
      <c r="EK156" s="24"/>
      <c r="EL156" s="24"/>
      <c r="EM156" s="24"/>
      <c r="EN156" s="24"/>
      <c r="EO156" s="24"/>
      <c r="EP156" s="24"/>
      <c r="EQ156" s="24"/>
      <c r="ER156" s="24"/>
      <c r="ES156" s="24"/>
      <c r="ET156" s="24"/>
      <c r="EU156" s="24"/>
      <c r="EV156" s="24"/>
      <c r="EW156" s="24"/>
      <c r="EX156" s="24"/>
      <c r="EY156" s="24"/>
      <c r="EZ156" s="24"/>
      <c r="FA156" s="24"/>
      <c r="FB156" s="24"/>
      <c r="FC156" s="24"/>
      <c r="FD156" s="24"/>
      <c r="FE156" s="24"/>
      <c r="FF156" s="24"/>
      <c r="FG156" s="24"/>
      <c r="FH156" s="24"/>
      <c r="FI156" s="24"/>
      <c r="FJ156" s="24"/>
      <c r="FK156" s="24"/>
      <c r="FL156" s="24"/>
      <c r="FM156" s="24"/>
      <c r="FN156" s="24"/>
      <c r="FO156" s="24"/>
      <c r="FP156" s="24"/>
      <c r="FQ156" s="24"/>
      <c r="FR156" s="24"/>
      <c r="FS156" s="24"/>
      <c r="FT156" s="24"/>
      <c r="FU156" s="24"/>
      <c r="FV156" s="24"/>
      <c r="FW156" s="24"/>
      <c r="FX156" s="24"/>
      <c r="FY156" s="24"/>
      <c r="FZ156" s="24"/>
      <c r="GA156" s="24"/>
      <c r="GB156" s="24"/>
      <c r="GC156" s="24"/>
      <c r="GD156" s="24"/>
      <c r="GE156" s="24"/>
      <c r="GF156" s="24"/>
      <c r="GG156" s="24"/>
      <c r="GH156" s="24"/>
      <c r="GI156" s="24"/>
      <c r="GJ156" s="24"/>
      <c r="GK156" s="24"/>
      <c r="GL156" s="24"/>
      <c r="GM156" s="24"/>
      <c r="GN156" s="24"/>
      <c r="GO156" s="24"/>
      <c r="GP156" s="24"/>
      <c r="GQ156" s="24"/>
      <c r="GR156" s="24"/>
      <c r="GS156" s="24"/>
      <c r="GT156" s="24"/>
      <c r="GU156" s="24"/>
      <c r="GV156" s="24"/>
      <c r="GW156" s="24"/>
      <c r="GX156" s="24"/>
      <c r="GY156" s="24"/>
      <c r="GZ156" s="24"/>
      <c r="HA156" s="24"/>
      <c r="HB156" s="24"/>
      <c r="HC156" s="24"/>
      <c r="HD156" s="24"/>
      <c r="HE156" s="24"/>
      <c r="HF156" s="24"/>
      <c r="HG156" s="24"/>
      <c r="HH156" s="24"/>
      <c r="HI156" s="24"/>
      <c r="HJ156" s="24"/>
      <c r="HK156" s="24"/>
      <c r="HL156" s="24"/>
      <c r="HM156" s="24"/>
      <c r="HN156" s="24"/>
      <c r="HO156" s="24"/>
      <c r="HP156" s="24"/>
      <c r="HQ156" s="24"/>
      <c r="HR156" s="24"/>
      <c r="HS156" s="24"/>
      <c r="HT156" s="24"/>
      <c r="HU156" s="24"/>
      <c r="HV156" s="24"/>
      <c r="HW156" s="24"/>
      <c r="HX156" s="24"/>
      <c r="HY156" s="24"/>
      <c r="HZ156" s="24"/>
      <c r="IA156" s="24"/>
      <c r="IB156" s="24"/>
      <c r="IC156" s="24"/>
      <c r="ID156" s="24"/>
      <c r="IE156" s="24"/>
      <c r="IF156" s="24"/>
      <c r="IG156" s="24"/>
      <c r="IH156" s="24"/>
      <c r="II156" s="24"/>
      <c r="IJ156" s="24"/>
      <c r="IK156" s="24"/>
      <c r="IL156" s="24"/>
      <c r="IM156" s="24"/>
      <c r="IN156" s="24"/>
      <c r="IO156" s="24"/>
      <c r="IP156" s="24"/>
      <c r="IQ156" s="24"/>
      <c r="IR156" s="24"/>
      <c r="IS156" s="24"/>
      <c r="IT156" s="24"/>
      <c r="IU156" s="24"/>
      <c r="IV156" s="24"/>
      <c r="IW156" s="24"/>
      <c r="IX156" s="24"/>
      <c r="IY156" s="24"/>
      <c r="IZ156" s="24"/>
      <c r="JA156" s="24"/>
      <c r="JB156" s="24"/>
      <c r="JC156" s="24"/>
      <c r="JD156" s="24"/>
      <c r="JE156" s="24"/>
      <c r="JF156" s="24"/>
      <c r="JG156" s="24"/>
      <c r="JH156" s="24"/>
      <c r="JI156" s="24"/>
      <c r="JJ156" s="24"/>
      <c r="JK156" s="24"/>
      <c r="JL156" s="24"/>
      <c r="JM156" s="24"/>
      <c r="JN156" s="24"/>
      <c r="JO156" s="24"/>
      <c r="JP156" s="24"/>
      <c r="JQ156" s="24"/>
      <c r="JR156" s="24"/>
      <c r="JS156" s="24"/>
      <c r="JT156" s="24"/>
      <c r="JU156" s="24"/>
      <c r="JV156" s="24"/>
      <c r="JW156" s="24"/>
      <c r="JX156" s="24"/>
      <c r="JY156" s="24"/>
      <c r="JZ156" s="24"/>
      <c r="KA156" s="24"/>
      <c r="KB156" s="24"/>
      <c r="KC156" s="24"/>
      <c r="KD156" s="24"/>
      <c r="KE156" s="24"/>
      <c r="KF156" s="24"/>
      <c r="KG156" s="24"/>
      <c r="KH156" s="24"/>
      <c r="KI156" s="24"/>
      <c r="KJ156" s="24"/>
      <c r="KK156" s="24"/>
      <c r="KL156" s="24"/>
      <c r="KM156" s="24"/>
      <c r="KN156" s="24"/>
      <c r="KO156" s="24"/>
      <c r="KP156" s="24"/>
      <c r="KQ156" s="24"/>
      <c r="KR156" s="24"/>
      <c r="KS156" s="24"/>
      <c r="KT156" s="24"/>
      <c r="KU156" s="24"/>
      <c r="KV156" s="24"/>
      <c r="KW156" s="24"/>
      <c r="KX156" s="24"/>
      <c r="KY156" s="24"/>
      <c r="KZ156" s="24"/>
      <c r="LA156" s="24"/>
      <c r="LB156" s="24"/>
      <c r="LC156" s="24"/>
      <c r="LD156" s="24"/>
      <c r="LE156" s="24"/>
      <c r="LF156" s="24"/>
      <c r="LG156" s="24"/>
      <c r="LH156" s="24"/>
      <c r="LI156" s="24"/>
      <c r="LJ156" s="24"/>
      <c r="LK156" s="24"/>
      <c r="LL156" s="24"/>
      <c r="LM156" s="24"/>
      <c r="LN156" s="24"/>
      <c r="LO156" s="24"/>
      <c r="LP156" s="24"/>
      <c r="LQ156" s="24"/>
      <c r="LR156" s="24"/>
      <c r="LS156" s="24"/>
      <c r="LT156" s="24"/>
      <c r="LU156" s="24"/>
      <c r="LV156" s="24"/>
      <c r="LW156" s="24"/>
      <c r="LX156" s="24"/>
      <c r="LY156" s="24"/>
      <c r="LZ156" s="24"/>
      <c r="MA156" s="24"/>
      <c r="MB156" s="24"/>
      <c r="MC156" s="24"/>
      <c r="MD156" s="24"/>
      <c r="ME156" s="24"/>
      <c r="MF156" s="24"/>
      <c r="MG156" s="24"/>
      <c r="MH156" s="24"/>
      <c r="MI156" s="24"/>
      <c r="MJ156" s="24"/>
      <c r="MK156" s="24"/>
      <c r="ML156" s="24"/>
      <c r="MM156" s="24"/>
      <c r="MN156" s="24"/>
      <c r="MO156" s="24"/>
      <c r="MP156" s="24"/>
      <c r="MQ156" s="24"/>
      <c r="MR156" s="24"/>
      <c r="MS156" s="24"/>
      <c r="MT156" s="24"/>
      <c r="MU156" s="24"/>
      <c r="MV156" s="24"/>
      <c r="MW156" s="24"/>
      <c r="MX156" s="24"/>
      <c r="MY156" s="24"/>
      <c r="MZ156" s="24"/>
      <c r="NA156" s="24"/>
      <c r="NB156" s="24"/>
      <c r="NC156" s="24"/>
      <c r="ND156" s="24"/>
      <c r="NE156" s="24"/>
      <c r="NF156" s="24"/>
      <c r="NG156" s="24"/>
      <c r="NH156" s="24"/>
      <c r="NI156" s="24"/>
      <c r="NJ156" s="24"/>
      <c r="NK156" s="24"/>
      <c r="NL156" s="24"/>
      <c r="NM156" s="24"/>
      <c r="NN156" s="24"/>
      <c r="NO156" s="24"/>
      <c r="NP156" s="24"/>
      <c r="NQ156" s="24"/>
      <c r="NR156" s="24"/>
      <c r="NS156" s="24"/>
      <c r="NT156" s="24"/>
      <c r="NU156" s="24"/>
      <c r="NV156" s="24"/>
      <c r="NW156" s="24"/>
      <c r="NX156" s="24"/>
      <c r="NY156" s="24"/>
      <c r="NZ156" s="24"/>
      <c r="OA156" s="24"/>
      <c r="OB156" s="24"/>
      <c r="OC156" s="24"/>
      <c r="OD156" s="24"/>
      <c r="OE156" s="24"/>
      <c r="OF156" s="24"/>
      <c r="OG156" s="24"/>
      <c r="OH156" s="24"/>
      <c r="OI156" s="24"/>
      <c r="OJ156" s="24"/>
      <c r="OK156" s="24"/>
      <c r="OL156" s="24"/>
      <c r="OM156" s="24"/>
      <c r="ON156" s="24"/>
      <c r="OO156" s="24"/>
      <c r="OP156" s="24"/>
      <c r="OQ156" s="24"/>
      <c r="OR156" s="24"/>
      <c r="OS156" s="24"/>
      <c r="OT156" s="24"/>
      <c r="OU156" s="24"/>
      <c r="OV156" s="24"/>
      <c r="OW156" s="24"/>
      <c r="OX156" s="24"/>
      <c r="OY156" s="24"/>
      <c r="OZ156" s="24"/>
      <c r="PA156" s="24"/>
      <c r="PB156" s="24"/>
      <c r="PC156" s="24"/>
      <c r="PD156" s="24"/>
      <c r="PE156" s="24"/>
      <c r="PF156" s="24"/>
      <c r="PG156" s="24"/>
      <c r="PH156" s="24"/>
      <c r="PI156" s="24"/>
      <c r="PJ156" s="24"/>
      <c r="PK156" s="24"/>
      <c r="PL156" s="24"/>
      <c r="PM156" s="24"/>
      <c r="PN156" s="24"/>
      <c r="PO156" s="24"/>
      <c r="PP156" s="24"/>
      <c r="PQ156" s="24"/>
      <c r="PR156" s="24"/>
      <c r="PS156" s="24"/>
      <c r="PT156" s="24"/>
      <c r="PU156" s="24"/>
      <c r="PV156" s="24"/>
      <c r="PW156" s="24"/>
      <c r="PX156" s="24"/>
      <c r="PY156" s="24"/>
      <c r="PZ156" s="24"/>
      <c r="QA156" s="24"/>
      <c r="QB156" s="24"/>
      <c r="QC156" s="24"/>
      <c r="QD156" s="24"/>
      <c r="QE156" s="24"/>
      <c r="QF156" s="24"/>
      <c r="QG156" s="24"/>
      <c r="QH156" s="24"/>
      <c r="QI156" s="24"/>
      <c r="QJ156" s="24"/>
      <c r="QK156" s="24"/>
      <c r="QL156" s="24"/>
      <c r="QM156" s="24"/>
      <c r="QN156" s="24"/>
      <c r="QO156" s="24"/>
      <c r="QP156" s="24"/>
      <c r="QQ156" s="24"/>
      <c r="QR156" s="24"/>
      <c r="QS156" s="24"/>
      <c r="QT156" s="24"/>
      <c r="QU156" s="24"/>
      <c r="QV156" s="24"/>
      <c r="QW156" s="24"/>
      <c r="QX156" s="24"/>
      <c r="QY156" s="24"/>
      <c r="QZ156" s="24"/>
      <c r="RA156" s="24"/>
      <c r="RB156" s="24"/>
      <c r="RC156" s="24"/>
      <c r="RD156" s="24"/>
      <c r="RE156" s="24"/>
      <c r="RF156" s="24"/>
      <c r="RG156" s="24"/>
      <c r="RH156" s="24"/>
      <c r="RI156" s="24"/>
      <c r="RJ156" s="24"/>
      <c r="RK156" s="24"/>
      <c r="RL156" s="24"/>
      <c r="RM156" s="24"/>
      <c r="RN156" s="24"/>
      <c r="RO156" s="24"/>
      <c r="RP156" s="24"/>
      <c r="RQ156" s="24"/>
      <c r="RR156" s="24"/>
      <c r="RS156" s="24"/>
      <c r="RT156" s="24"/>
      <c r="RU156" s="24"/>
      <c r="RV156" s="24"/>
      <c r="RW156" s="24"/>
      <c r="RX156" s="24"/>
      <c r="RY156" s="24"/>
      <c r="RZ156" s="24"/>
      <c r="SA156" s="24"/>
      <c r="SB156" s="24"/>
      <c r="SC156" s="24"/>
      <c r="SD156" s="24"/>
      <c r="SE156" s="24"/>
      <c r="SF156" s="24"/>
      <c r="SG156" s="24"/>
      <c r="SH156" s="24"/>
      <c r="SI156" s="24"/>
      <c r="SJ156" s="24"/>
      <c r="SK156" s="24"/>
      <c r="SL156" s="24"/>
      <c r="SM156" s="24"/>
      <c r="SN156" s="24"/>
      <c r="SO156" s="24"/>
      <c r="SP156" s="24"/>
      <c r="SQ156" s="24"/>
      <c r="SR156" s="24"/>
      <c r="SS156" s="24"/>
      <c r="ST156" s="24"/>
      <c r="SU156" s="24"/>
      <c r="SV156" s="24"/>
      <c r="SW156" s="24"/>
      <c r="SX156" s="24"/>
      <c r="SY156" s="24"/>
      <c r="SZ156" s="24"/>
      <c r="TA156" s="24"/>
      <c r="TB156" s="24"/>
      <c r="TC156" s="24"/>
      <c r="TD156" s="24"/>
      <c r="TE156" s="24"/>
      <c r="TF156" s="24"/>
      <c r="TG156" s="24"/>
      <c r="TH156" s="24"/>
      <c r="TI156" s="24"/>
      <c r="TJ156" s="24"/>
      <c r="TK156" s="24"/>
      <c r="TL156" s="24"/>
      <c r="TM156" s="24"/>
      <c r="TN156" s="24"/>
      <c r="TO156" s="24"/>
      <c r="TP156" s="24"/>
      <c r="TQ156" s="24"/>
      <c r="TR156" s="24"/>
      <c r="TS156" s="24"/>
      <c r="TT156" s="24"/>
      <c r="TU156" s="24"/>
      <c r="TV156" s="24"/>
      <c r="TW156" s="24"/>
      <c r="TX156" s="24"/>
      <c r="TY156" s="24"/>
      <c r="TZ156" s="24"/>
      <c r="UA156" s="24"/>
      <c r="UB156" s="24"/>
      <c r="UC156" s="24"/>
      <c r="UD156" s="24"/>
      <c r="UE156" s="24"/>
      <c r="UF156" s="24"/>
      <c r="UG156" s="24"/>
      <c r="UH156" s="24"/>
      <c r="UI156" s="24"/>
      <c r="UJ156" s="24"/>
      <c r="UK156" s="24"/>
      <c r="UL156" s="24"/>
      <c r="UM156" s="24"/>
      <c r="UN156" s="24"/>
      <c r="UO156" s="24"/>
      <c r="UP156" s="24"/>
      <c r="UQ156" s="24"/>
      <c r="UR156" s="24"/>
      <c r="US156" s="24"/>
      <c r="UT156" s="24"/>
      <c r="UU156" s="24"/>
      <c r="UV156" s="24"/>
      <c r="UW156" s="24"/>
      <c r="UX156" s="24"/>
      <c r="UY156" s="24"/>
      <c r="UZ156" s="24"/>
      <c r="VA156" s="24"/>
      <c r="VB156" s="24"/>
      <c r="VC156" s="24"/>
      <c r="VD156" s="24"/>
      <c r="VE156" s="24"/>
      <c r="VF156" s="24"/>
      <c r="VG156" s="24"/>
      <c r="VH156" s="24"/>
      <c r="VI156" s="24"/>
      <c r="VJ156" s="24"/>
      <c r="VK156" s="24"/>
      <c r="VL156" s="24"/>
      <c r="VM156" s="24"/>
      <c r="VN156" s="24"/>
      <c r="VO156" s="24"/>
      <c r="VP156" s="24"/>
      <c r="VQ156" s="24"/>
      <c r="VR156" s="24"/>
      <c r="VS156" s="24"/>
      <c r="VT156" s="24"/>
      <c r="VU156" s="24"/>
      <c r="VV156" s="24"/>
      <c r="VW156" s="24"/>
      <c r="VX156" s="24"/>
      <c r="VY156" s="24"/>
      <c r="VZ156" s="24"/>
      <c r="WA156" s="24"/>
      <c r="WB156" s="24"/>
      <c r="WC156" s="24"/>
      <c r="WD156" s="24"/>
      <c r="WE156" s="24"/>
      <c r="WF156" s="24"/>
      <c r="WG156" s="24"/>
      <c r="WH156" s="24"/>
      <c r="WI156" s="24"/>
      <c r="WJ156" s="24"/>
      <c r="WK156" s="24"/>
      <c r="WL156" s="24"/>
      <c r="WM156" s="24"/>
      <c r="WN156" s="24"/>
      <c r="WO156" s="24"/>
      <c r="WP156" s="24"/>
      <c r="WQ156" s="24"/>
      <c r="WR156" s="24"/>
      <c r="WS156" s="24"/>
      <c r="WT156" s="24"/>
      <c r="WU156" s="24"/>
      <c r="WV156" s="24"/>
      <c r="WW156" s="24"/>
      <c r="WX156" s="24"/>
      <c r="WY156" s="24"/>
      <c r="WZ156" s="24"/>
      <c r="XA156" s="24"/>
      <c r="XB156" s="24"/>
      <c r="XC156" s="24"/>
      <c r="XD156" s="24"/>
      <c r="XE156" s="24"/>
      <c r="XF156" s="24"/>
      <c r="XG156" s="24"/>
      <c r="XH156" s="24"/>
      <c r="XI156" s="24"/>
      <c r="XJ156" s="24"/>
      <c r="XK156" s="24"/>
      <c r="XL156" s="24"/>
      <c r="XM156" s="24"/>
      <c r="XN156" s="24"/>
      <c r="XO156" s="24"/>
      <c r="XP156" s="24"/>
      <c r="XQ156" s="24"/>
      <c r="XR156" s="24"/>
      <c r="XS156" s="24"/>
      <c r="XT156" s="24"/>
      <c r="XU156" s="24"/>
      <c r="XV156" s="24"/>
      <c r="XW156" s="24"/>
      <c r="XX156" s="24"/>
      <c r="XY156" s="24"/>
      <c r="XZ156" s="24"/>
      <c r="YA156" s="24"/>
      <c r="YB156" s="24"/>
      <c r="YC156" s="24"/>
      <c r="YD156" s="24"/>
      <c r="YE156" s="24"/>
      <c r="YF156" s="24"/>
      <c r="YG156" s="24"/>
      <c r="YH156" s="24"/>
      <c r="YI156" s="24"/>
      <c r="YJ156" s="24"/>
      <c r="YK156" s="24"/>
      <c r="YL156" s="24"/>
      <c r="YM156" s="24"/>
      <c r="YN156" s="24"/>
      <c r="YO156" s="24"/>
      <c r="YP156" s="24"/>
      <c r="YQ156" s="24"/>
      <c r="YR156" s="24"/>
      <c r="YS156" s="24"/>
      <c r="YT156" s="24"/>
      <c r="YU156" s="24"/>
      <c r="YV156" s="24"/>
      <c r="YW156" s="24"/>
      <c r="YX156" s="24"/>
      <c r="YY156" s="24"/>
      <c r="YZ156" s="24"/>
      <c r="ZA156" s="24"/>
      <c r="ZB156" s="24"/>
      <c r="ZC156" s="24"/>
      <c r="ZD156" s="24"/>
      <c r="ZE156" s="24"/>
      <c r="ZF156" s="24"/>
      <c r="ZG156" s="24"/>
      <c r="ZH156" s="24"/>
      <c r="ZI156" s="24"/>
      <c r="ZJ156" s="24"/>
      <c r="ZK156" s="24"/>
      <c r="ZL156" s="24"/>
      <c r="ZM156" s="24"/>
      <c r="ZN156" s="24"/>
      <c r="ZO156" s="24"/>
      <c r="ZP156" s="24"/>
      <c r="ZQ156" s="24"/>
      <c r="ZR156" s="24"/>
      <c r="ZS156" s="24"/>
      <c r="ZT156" s="24"/>
      <c r="ZU156" s="24"/>
      <c r="ZV156" s="24"/>
      <c r="ZW156" s="24"/>
      <c r="ZX156" s="24"/>
      <c r="ZY156" s="24"/>
      <c r="ZZ156" s="24"/>
      <c r="AAA156" s="24"/>
      <c r="AAB156" s="24"/>
      <c r="AAC156" s="24"/>
      <c r="AAD156" s="24"/>
      <c r="AAE156" s="24"/>
      <c r="AAF156" s="24"/>
      <c r="AAG156" s="24"/>
      <c r="AAH156" s="24"/>
      <c r="AAI156" s="24"/>
      <c r="AAJ156" s="24"/>
      <c r="AAK156" s="24"/>
      <c r="AAL156" s="24"/>
      <c r="AAM156" s="24"/>
      <c r="AAN156" s="24"/>
      <c r="AAO156" s="24"/>
      <c r="AAP156" s="24"/>
      <c r="AAQ156" s="24"/>
      <c r="AAR156" s="24"/>
      <c r="AAS156" s="24"/>
      <c r="AAT156" s="24"/>
      <c r="AAU156" s="24"/>
      <c r="AAV156" s="24"/>
      <c r="AAW156" s="24"/>
      <c r="AAX156" s="24"/>
      <c r="AAY156" s="24"/>
      <c r="AAZ156" s="24"/>
      <c r="ABA156" s="24"/>
      <c r="ABB156" s="24"/>
      <c r="ABC156" s="24"/>
      <c r="ABD156" s="24"/>
      <c r="ABE156" s="24"/>
      <c r="ABF156" s="24"/>
      <c r="ABG156" s="24"/>
      <c r="ABH156" s="24"/>
      <c r="ABI156" s="24"/>
      <c r="ABJ156" s="24"/>
      <c r="ABK156" s="24"/>
      <c r="ABL156" s="24"/>
      <c r="ABM156" s="24"/>
      <c r="ABN156" s="24"/>
      <c r="ABO156" s="24"/>
      <c r="ABP156" s="24"/>
      <c r="ABQ156" s="24"/>
      <c r="ABR156" s="24"/>
      <c r="ABS156" s="24"/>
      <c r="ABT156" s="24"/>
      <c r="ABU156" s="24"/>
      <c r="ABV156" s="24"/>
      <c r="ABW156" s="24"/>
      <c r="ABX156" s="24"/>
      <c r="ABY156" s="24"/>
      <c r="ABZ156" s="24"/>
      <c r="ACA156" s="24"/>
      <c r="ACB156" s="24"/>
      <c r="ACC156" s="24"/>
      <c r="ACD156" s="24"/>
      <c r="ACE156" s="24"/>
      <c r="ACF156" s="24"/>
      <c r="ACG156" s="24"/>
      <c r="ACH156" s="24"/>
      <c r="ACI156" s="24"/>
      <c r="ACJ156" s="24"/>
      <c r="ACK156" s="24"/>
      <c r="ACL156" s="24"/>
      <c r="ACM156" s="24"/>
      <c r="ACN156" s="24"/>
      <c r="ACO156" s="24"/>
      <c r="ACP156" s="24"/>
      <c r="ACQ156" s="24"/>
      <c r="ACR156" s="24"/>
      <c r="ACS156" s="24"/>
      <c r="ACT156" s="24"/>
      <c r="ACU156" s="24"/>
      <c r="ACV156" s="24"/>
      <c r="ACW156" s="24"/>
      <c r="ACX156" s="24"/>
      <c r="ACY156" s="24"/>
      <c r="ACZ156" s="24"/>
      <c r="ADA156" s="24"/>
      <c r="ADB156" s="24"/>
      <c r="ADC156" s="24"/>
      <c r="ADD156" s="24"/>
      <c r="ADE156" s="24"/>
      <c r="ADF156" s="24"/>
      <c r="ADG156" s="24"/>
      <c r="ADH156" s="24"/>
      <c r="ADI156" s="24"/>
      <c r="ADJ156" s="24"/>
      <c r="ADK156" s="24"/>
      <c r="ADL156" s="24"/>
      <c r="ADM156" s="24"/>
      <c r="ADN156" s="24"/>
      <c r="ADO156" s="24"/>
      <c r="ADP156" s="24"/>
      <c r="ADQ156" s="24"/>
      <c r="ADR156" s="24"/>
      <c r="ADS156" s="24"/>
      <c r="ADT156" s="24"/>
      <c r="ADU156" s="24"/>
      <c r="ADV156" s="24"/>
      <c r="ADW156" s="24"/>
      <c r="ADX156" s="24"/>
      <c r="ADY156" s="24"/>
      <c r="ADZ156" s="24"/>
      <c r="AEA156" s="24"/>
      <c r="AEB156" s="24"/>
      <c r="AEC156" s="24"/>
      <c r="AED156" s="24"/>
      <c r="AEE156" s="24"/>
      <c r="AEF156" s="24"/>
      <c r="AEG156" s="24"/>
      <c r="AEH156" s="24"/>
      <c r="AEI156" s="24"/>
      <c r="AEJ156" s="24"/>
      <c r="AEK156" s="24"/>
      <c r="AEL156" s="24"/>
      <c r="AEM156" s="24"/>
      <c r="AEN156" s="24"/>
      <c r="AEO156" s="24"/>
      <c r="AEP156" s="24"/>
      <c r="AEQ156" s="24"/>
      <c r="AER156" s="24"/>
      <c r="AES156" s="24"/>
      <c r="AET156" s="24"/>
      <c r="AEU156" s="24"/>
      <c r="AEV156" s="24"/>
      <c r="AEW156" s="24"/>
      <c r="AEX156" s="24"/>
      <c r="AEY156" s="24"/>
      <c r="AEZ156" s="24"/>
      <c r="AFA156" s="24"/>
      <c r="AFB156" s="24"/>
      <c r="AFC156" s="24"/>
      <c r="AFD156" s="24"/>
      <c r="AFE156" s="24"/>
      <c r="AFF156" s="24"/>
      <c r="AFG156" s="24"/>
      <c r="AFH156" s="24"/>
      <c r="AFI156" s="24"/>
      <c r="AFJ156" s="24"/>
      <c r="AFK156" s="24"/>
      <c r="AFL156" s="24"/>
      <c r="AFM156" s="24"/>
      <c r="AFN156" s="24"/>
      <c r="AFO156" s="24"/>
      <c r="AFP156" s="24"/>
      <c r="AFQ156" s="24"/>
      <c r="AFR156" s="24"/>
      <c r="AFS156" s="24"/>
      <c r="AFT156" s="24"/>
      <c r="AFU156" s="24"/>
      <c r="AFV156" s="24"/>
      <c r="AFW156" s="24"/>
      <c r="AFX156" s="24"/>
      <c r="AFY156" s="24"/>
      <c r="AFZ156" s="24"/>
      <c r="AGA156" s="24"/>
      <c r="AGB156" s="24"/>
      <c r="AGC156" s="24"/>
      <c r="AGD156" s="24"/>
      <c r="AGE156" s="24"/>
      <c r="AGF156" s="24"/>
      <c r="AGG156" s="24"/>
      <c r="AGH156" s="24"/>
      <c r="AGI156" s="24"/>
      <c r="AGJ156" s="24"/>
      <c r="AGK156" s="24"/>
      <c r="AGL156" s="24"/>
      <c r="AGM156" s="24"/>
      <c r="AGN156" s="24"/>
      <c r="AGO156" s="24"/>
      <c r="AGP156" s="24"/>
      <c r="AGQ156" s="24"/>
      <c r="AGR156" s="24"/>
      <c r="AGS156" s="24"/>
      <c r="AGT156" s="24"/>
      <c r="AGU156" s="24"/>
      <c r="AGV156" s="24"/>
      <c r="AGW156" s="24"/>
      <c r="AGX156" s="24"/>
      <c r="AGY156" s="24"/>
      <c r="AGZ156" s="24"/>
      <c r="AHA156" s="24"/>
      <c r="AHB156" s="24"/>
      <c r="AHC156" s="24"/>
      <c r="AHD156" s="24"/>
      <c r="AHE156" s="24"/>
      <c r="AHF156" s="24"/>
      <c r="AHG156" s="24"/>
      <c r="AHH156" s="24"/>
      <c r="AHI156" s="24"/>
      <c r="AHJ156" s="24"/>
      <c r="AHK156" s="24"/>
      <c r="AHL156" s="24"/>
      <c r="AHM156" s="24"/>
      <c r="AHN156" s="24"/>
      <c r="AHO156" s="24"/>
      <c r="AHP156" s="24"/>
      <c r="AHQ156" s="24"/>
      <c r="AHR156" s="24"/>
      <c r="AHS156" s="24"/>
      <c r="AHT156" s="24"/>
      <c r="AHU156" s="24"/>
      <c r="AHV156" s="24"/>
      <c r="AHW156" s="24"/>
      <c r="AHX156" s="24"/>
      <c r="AHY156" s="24"/>
      <c r="AHZ156" s="24"/>
      <c r="AIA156" s="24"/>
      <c r="AIB156" s="24"/>
      <c r="AIC156" s="24"/>
      <c r="AID156" s="24"/>
      <c r="AIE156" s="24"/>
      <c r="AIF156" s="24"/>
      <c r="AIG156" s="24"/>
      <c r="AIH156" s="24"/>
      <c r="AII156" s="24"/>
      <c r="AIJ156" s="24"/>
      <c r="AIK156" s="24"/>
      <c r="AIL156" s="24"/>
      <c r="AIM156" s="24"/>
      <c r="AIN156" s="24"/>
      <c r="AIO156" s="24"/>
      <c r="AIP156" s="24"/>
      <c r="AIQ156" s="24"/>
      <c r="AIR156" s="24"/>
      <c r="AIS156" s="24"/>
      <c r="AIT156" s="24"/>
      <c r="AIU156" s="24"/>
      <c r="AIV156" s="24"/>
      <c r="AIW156" s="24"/>
      <c r="AIX156" s="24"/>
      <c r="AIY156" s="24"/>
      <c r="AIZ156" s="24"/>
      <c r="AJA156" s="24"/>
      <c r="AJB156" s="24"/>
      <c r="AJC156" s="24"/>
      <c r="AJD156" s="24"/>
      <c r="AJE156" s="24"/>
      <c r="AJF156" s="24"/>
      <c r="AJG156" s="24"/>
      <c r="AJH156" s="24"/>
      <c r="AJI156" s="24"/>
      <c r="AJJ156" s="24"/>
      <c r="AJK156" s="24"/>
      <c r="AJL156" s="24"/>
      <c r="AJM156" s="24"/>
      <c r="AJN156" s="24"/>
      <c r="AJO156" s="24"/>
      <c r="AJP156" s="24"/>
      <c r="AJQ156" s="24"/>
      <c r="AJR156" s="24"/>
      <c r="AJS156" s="24"/>
      <c r="AJT156" s="24"/>
      <c r="AJU156" s="24"/>
      <c r="AJV156" s="24"/>
      <c r="AJW156" s="24"/>
      <c r="AJX156" s="24"/>
      <c r="AJY156" s="24"/>
      <c r="AJZ156" s="24"/>
      <c r="AKA156" s="24"/>
      <c r="AKB156" s="24"/>
      <c r="AKC156" s="24"/>
      <c r="AKD156" s="24"/>
      <c r="AKE156" s="24"/>
      <c r="AKF156" s="24"/>
      <c r="AKG156" s="24"/>
      <c r="AKH156" s="24"/>
      <c r="AKI156" s="24"/>
      <c r="AKJ156" s="24"/>
      <c r="AKK156" s="24"/>
      <c r="AKL156" s="24"/>
      <c r="AKM156" s="24"/>
      <c r="AKN156" s="24"/>
      <c r="AKO156" s="24"/>
      <c r="AKP156" s="24"/>
      <c r="AKQ156" s="24"/>
      <c r="AKR156" s="24"/>
      <c r="AKS156" s="24"/>
      <c r="AKT156" s="24"/>
      <c r="AKU156" s="24"/>
      <c r="AKV156" s="24"/>
      <c r="AKW156" s="24"/>
      <c r="AKX156" s="24"/>
      <c r="AKY156" s="24"/>
      <c r="AKZ156" s="24"/>
      <c r="ALA156" s="24"/>
      <c r="ALB156" s="24"/>
      <c r="ALC156" s="24"/>
      <c r="ALD156" s="24"/>
      <c r="ALE156" s="24"/>
      <c r="ALF156" s="24"/>
      <c r="ALG156" s="24"/>
      <c r="ALH156" s="24"/>
      <c r="ALI156" s="24"/>
      <c r="ALJ156" s="24"/>
      <c r="ALK156" s="24"/>
      <c r="ALL156" s="24"/>
      <c r="ALM156" s="24"/>
      <c r="ALN156" s="24"/>
      <c r="ALO156" s="24"/>
      <c r="ALP156" s="24"/>
      <c r="ALQ156" s="24"/>
      <c r="ALR156" s="24"/>
      <c r="ALS156" s="24"/>
      <c r="ALT156" s="24"/>
      <c r="ALU156" s="24"/>
      <c r="ALV156" s="24"/>
      <c r="ALW156" s="24"/>
      <c r="ALX156" s="24"/>
      <c r="ALY156" s="24"/>
      <c r="ALZ156" s="24"/>
      <c r="AMA156" s="24"/>
      <c r="AMB156" s="24"/>
      <c r="AMC156" s="24"/>
    </row>
    <row r="157" spans="1:1017" s="61" customFormat="1" ht="49.5">
      <c r="A157" s="132" t="s">
        <v>421</v>
      </c>
      <c r="B157" s="133">
        <v>5212560</v>
      </c>
      <c r="C157" s="134" t="s">
        <v>422</v>
      </c>
      <c r="D157" s="133" t="s">
        <v>423</v>
      </c>
      <c r="E157" s="62" t="s">
        <v>424</v>
      </c>
      <c r="F157" s="112">
        <v>1970</v>
      </c>
      <c r="G157" s="60">
        <v>4.05</v>
      </c>
      <c r="H157" s="83">
        <f t="shared" ref="H157:H166" si="61">$K$6</f>
        <v>0.21229999999999999</v>
      </c>
      <c r="I157" s="60">
        <f t="shared" ref="I157:I166" si="62">ROUND(((H157+1)*G157),2)</f>
        <v>4.91</v>
      </c>
      <c r="J157" s="60">
        <f t="shared" ref="J157:J166" si="63">TRUNC((G157*F157),2)</f>
        <v>7978.5</v>
      </c>
      <c r="K157" s="60">
        <f t="shared" ref="K157:K166" si="64">TRUNC((I157*F157),2)</f>
        <v>9672.7000000000007</v>
      </c>
      <c r="L157" s="58"/>
      <c r="M157" s="24"/>
      <c r="N157" s="24"/>
      <c r="O157" s="24"/>
      <c r="P157" s="24"/>
      <c r="Q157" s="24"/>
      <c r="R157" s="24"/>
      <c r="S157" s="24"/>
      <c r="T157" s="24"/>
      <c r="U157" s="24"/>
      <c r="V157" s="24"/>
      <c r="W157" s="24"/>
      <c r="X157" s="24"/>
      <c r="Y157" s="24"/>
      <c r="Z157" s="24"/>
      <c r="AA157" s="24"/>
      <c r="AB157" s="24"/>
      <c r="AC157" s="24"/>
      <c r="AD157" s="24"/>
      <c r="AE157" s="24"/>
      <c r="AF157" s="24"/>
      <c r="AG157" s="24"/>
      <c r="AH157" s="24"/>
      <c r="AI157" s="24"/>
      <c r="AJ157" s="24"/>
      <c r="AK157" s="24"/>
      <c r="AL157" s="24"/>
      <c r="AM157" s="24"/>
      <c r="AN157" s="24"/>
      <c r="AO157" s="24"/>
      <c r="AP157" s="24"/>
      <c r="AQ157" s="24"/>
      <c r="AR157" s="24"/>
      <c r="AS157" s="24"/>
      <c r="AT157" s="24"/>
      <c r="AU157" s="24"/>
      <c r="AV157" s="24"/>
      <c r="AW157" s="24"/>
      <c r="AX157" s="24"/>
      <c r="AY157" s="24"/>
      <c r="AZ157" s="24"/>
      <c r="BA157" s="24"/>
      <c r="BB157" s="24"/>
      <c r="BC157" s="24"/>
      <c r="BD157" s="24"/>
      <c r="BE157" s="24"/>
      <c r="BF157" s="24"/>
      <c r="BG157" s="24"/>
      <c r="BH157" s="24"/>
      <c r="BI157" s="24"/>
      <c r="BJ157" s="24"/>
      <c r="BK157" s="24"/>
      <c r="BL157" s="24"/>
      <c r="BM157" s="24"/>
      <c r="BN157" s="24"/>
      <c r="BO157" s="24"/>
      <c r="BP157" s="24"/>
      <c r="BQ157" s="24"/>
      <c r="BR157" s="24"/>
      <c r="BS157" s="24"/>
      <c r="BT157" s="24"/>
      <c r="BU157" s="24"/>
      <c r="BV157" s="24"/>
      <c r="BW157" s="24"/>
      <c r="BX157" s="24"/>
      <c r="BY157" s="24"/>
      <c r="BZ157" s="24"/>
      <c r="CA157" s="24"/>
      <c r="CB157" s="24"/>
      <c r="CC157" s="24"/>
      <c r="CD157" s="24"/>
      <c r="CE157" s="24"/>
      <c r="CF157" s="24"/>
      <c r="CG157" s="24"/>
      <c r="CH157" s="24"/>
      <c r="CI157" s="24"/>
      <c r="CJ157" s="24"/>
      <c r="CK157" s="24"/>
      <c r="CL157" s="24"/>
      <c r="CM157" s="24"/>
      <c r="CN157" s="24"/>
      <c r="CO157" s="24"/>
      <c r="CP157" s="24"/>
      <c r="CQ157" s="24"/>
      <c r="CR157" s="24"/>
      <c r="CS157" s="24"/>
      <c r="CT157" s="24"/>
      <c r="CU157" s="24"/>
      <c r="CV157" s="24"/>
      <c r="CW157" s="24"/>
      <c r="CX157" s="24"/>
      <c r="CY157" s="24"/>
      <c r="CZ157" s="24"/>
      <c r="DA157" s="24"/>
      <c r="DB157" s="24"/>
      <c r="DC157" s="24"/>
      <c r="DD157" s="24"/>
      <c r="DE157" s="24"/>
      <c r="DF157" s="24"/>
      <c r="DG157" s="24"/>
      <c r="DH157" s="24"/>
      <c r="DI157" s="24"/>
      <c r="DJ157" s="24"/>
      <c r="DK157" s="24"/>
      <c r="DL157" s="24"/>
      <c r="DM157" s="24"/>
      <c r="DN157" s="24"/>
      <c r="DO157" s="24"/>
      <c r="DP157" s="24"/>
      <c r="DQ157" s="24"/>
      <c r="DR157" s="24"/>
      <c r="DS157" s="24"/>
      <c r="DT157" s="24"/>
      <c r="DU157" s="24"/>
      <c r="DV157" s="24"/>
      <c r="DW157" s="24"/>
      <c r="DX157" s="24"/>
      <c r="DY157" s="24"/>
      <c r="DZ157" s="24"/>
      <c r="EA157" s="24"/>
      <c r="EB157" s="24"/>
      <c r="EC157" s="24"/>
      <c r="ED157" s="24"/>
      <c r="EE157" s="24"/>
      <c r="EF157" s="24"/>
      <c r="EG157" s="24"/>
      <c r="EH157" s="24"/>
      <c r="EI157" s="24"/>
      <c r="EJ157" s="24"/>
      <c r="EK157" s="24"/>
      <c r="EL157" s="24"/>
      <c r="EM157" s="24"/>
      <c r="EN157" s="24"/>
      <c r="EO157" s="24"/>
      <c r="EP157" s="24"/>
      <c r="EQ157" s="24"/>
      <c r="ER157" s="24"/>
      <c r="ES157" s="24"/>
      <c r="ET157" s="24"/>
      <c r="EU157" s="24"/>
      <c r="EV157" s="24"/>
      <c r="EW157" s="24"/>
      <c r="EX157" s="24"/>
      <c r="EY157" s="24"/>
      <c r="EZ157" s="24"/>
      <c r="FA157" s="24"/>
      <c r="FB157" s="24"/>
      <c r="FC157" s="24"/>
      <c r="FD157" s="24"/>
      <c r="FE157" s="24"/>
      <c r="FF157" s="24"/>
      <c r="FG157" s="24"/>
      <c r="FH157" s="24"/>
      <c r="FI157" s="24"/>
      <c r="FJ157" s="24"/>
      <c r="FK157" s="24"/>
      <c r="FL157" s="24"/>
      <c r="FM157" s="24"/>
      <c r="FN157" s="24"/>
      <c r="FO157" s="24"/>
      <c r="FP157" s="24"/>
      <c r="FQ157" s="24"/>
      <c r="FR157" s="24"/>
      <c r="FS157" s="24"/>
      <c r="FT157" s="24"/>
      <c r="FU157" s="24"/>
      <c r="FV157" s="24"/>
      <c r="FW157" s="24"/>
      <c r="FX157" s="24"/>
      <c r="FY157" s="24"/>
      <c r="FZ157" s="24"/>
      <c r="GA157" s="24"/>
      <c r="GB157" s="24"/>
      <c r="GC157" s="24"/>
      <c r="GD157" s="24"/>
      <c r="GE157" s="24"/>
      <c r="GF157" s="24"/>
      <c r="GG157" s="24"/>
      <c r="GH157" s="24"/>
      <c r="GI157" s="24"/>
      <c r="GJ157" s="24"/>
      <c r="GK157" s="24"/>
      <c r="GL157" s="24"/>
      <c r="GM157" s="24"/>
      <c r="GN157" s="24"/>
      <c r="GO157" s="24"/>
      <c r="GP157" s="24"/>
      <c r="GQ157" s="24"/>
      <c r="GR157" s="24"/>
      <c r="GS157" s="24"/>
      <c r="GT157" s="24"/>
      <c r="GU157" s="24"/>
      <c r="GV157" s="24"/>
      <c r="GW157" s="24"/>
      <c r="GX157" s="24"/>
      <c r="GY157" s="24"/>
      <c r="GZ157" s="24"/>
      <c r="HA157" s="24"/>
      <c r="HB157" s="24"/>
      <c r="HC157" s="24"/>
      <c r="HD157" s="24"/>
      <c r="HE157" s="24"/>
      <c r="HF157" s="24"/>
      <c r="HG157" s="24"/>
      <c r="HH157" s="24"/>
      <c r="HI157" s="24"/>
      <c r="HJ157" s="24"/>
      <c r="HK157" s="24"/>
      <c r="HL157" s="24"/>
      <c r="HM157" s="24"/>
      <c r="HN157" s="24"/>
      <c r="HO157" s="24"/>
      <c r="HP157" s="24"/>
      <c r="HQ157" s="24"/>
      <c r="HR157" s="24"/>
      <c r="HS157" s="24"/>
      <c r="HT157" s="24"/>
      <c r="HU157" s="24"/>
      <c r="HV157" s="24"/>
      <c r="HW157" s="24"/>
      <c r="HX157" s="24"/>
      <c r="HY157" s="24"/>
      <c r="HZ157" s="24"/>
      <c r="IA157" s="24"/>
      <c r="IB157" s="24"/>
      <c r="IC157" s="24"/>
      <c r="ID157" s="24"/>
      <c r="IE157" s="24"/>
      <c r="IF157" s="24"/>
      <c r="IG157" s="24"/>
      <c r="IH157" s="24"/>
      <c r="II157" s="24"/>
      <c r="IJ157" s="24"/>
      <c r="IK157" s="24"/>
      <c r="IL157" s="24"/>
      <c r="IM157" s="24"/>
      <c r="IN157" s="24"/>
      <c r="IO157" s="24"/>
      <c r="IP157" s="24"/>
      <c r="IQ157" s="24"/>
      <c r="IR157" s="24"/>
      <c r="IS157" s="24"/>
      <c r="IT157" s="24"/>
      <c r="IU157" s="24"/>
      <c r="IV157" s="24"/>
      <c r="IW157" s="24"/>
      <c r="IX157" s="24"/>
      <c r="IY157" s="24"/>
      <c r="IZ157" s="24"/>
      <c r="JA157" s="24"/>
      <c r="JB157" s="24"/>
      <c r="JC157" s="24"/>
      <c r="JD157" s="24"/>
      <c r="JE157" s="24"/>
      <c r="JF157" s="24"/>
      <c r="JG157" s="24"/>
      <c r="JH157" s="24"/>
      <c r="JI157" s="24"/>
      <c r="JJ157" s="24"/>
      <c r="JK157" s="24"/>
      <c r="JL157" s="24"/>
      <c r="JM157" s="24"/>
      <c r="JN157" s="24"/>
      <c r="JO157" s="24"/>
      <c r="JP157" s="24"/>
      <c r="JQ157" s="24"/>
      <c r="JR157" s="24"/>
      <c r="JS157" s="24"/>
      <c r="JT157" s="24"/>
      <c r="JU157" s="24"/>
      <c r="JV157" s="24"/>
      <c r="JW157" s="24"/>
      <c r="JX157" s="24"/>
      <c r="JY157" s="24"/>
      <c r="JZ157" s="24"/>
      <c r="KA157" s="24"/>
      <c r="KB157" s="24"/>
      <c r="KC157" s="24"/>
      <c r="KD157" s="24"/>
      <c r="KE157" s="24"/>
      <c r="KF157" s="24"/>
      <c r="KG157" s="24"/>
      <c r="KH157" s="24"/>
      <c r="KI157" s="24"/>
      <c r="KJ157" s="24"/>
      <c r="KK157" s="24"/>
      <c r="KL157" s="24"/>
      <c r="KM157" s="24"/>
      <c r="KN157" s="24"/>
      <c r="KO157" s="24"/>
      <c r="KP157" s="24"/>
      <c r="KQ157" s="24"/>
      <c r="KR157" s="24"/>
      <c r="KS157" s="24"/>
      <c r="KT157" s="24"/>
      <c r="KU157" s="24"/>
      <c r="KV157" s="24"/>
      <c r="KW157" s="24"/>
      <c r="KX157" s="24"/>
      <c r="KY157" s="24"/>
      <c r="KZ157" s="24"/>
      <c r="LA157" s="24"/>
      <c r="LB157" s="24"/>
      <c r="LC157" s="24"/>
      <c r="LD157" s="24"/>
      <c r="LE157" s="24"/>
      <c r="LF157" s="24"/>
      <c r="LG157" s="24"/>
      <c r="LH157" s="24"/>
      <c r="LI157" s="24"/>
      <c r="LJ157" s="24"/>
      <c r="LK157" s="24"/>
      <c r="LL157" s="24"/>
      <c r="LM157" s="24"/>
      <c r="LN157" s="24"/>
      <c r="LO157" s="24"/>
      <c r="LP157" s="24"/>
      <c r="LQ157" s="24"/>
      <c r="LR157" s="24"/>
      <c r="LS157" s="24"/>
      <c r="LT157" s="24"/>
      <c r="LU157" s="24"/>
      <c r="LV157" s="24"/>
      <c r="LW157" s="24"/>
      <c r="LX157" s="24"/>
      <c r="LY157" s="24"/>
      <c r="LZ157" s="24"/>
      <c r="MA157" s="24"/>
      <c r="MB157" s="24"/>
      <c r="MC157" s="24"/>
      <c r="MD157" s="24"/>
      <c r="ME157" s="24"/>
      <c r="MF157" s="24"/>
      <c r="MG157" s="24"/>
      <c r="MH157" s="24"/>
      <c r="MI157" s="24"/>
      <c r="MJ157" s="24"/>
      <c r="MK157" s="24"/>
      <c r="ML157" s="24"/>
      <c r="MM157" s="24"/>
      <c r="MN157" s="24"/>
      <c r="MO157" s="24"/>
      <c r="MP157" s="24"/>
      <c r="MQ157" s="24"/>
      <c r="MR157" s="24"/>
      <c r="MS157" s="24"/>
      <c r="MT157" s="24"/>
      <c r="MU157" s="24"/>
      <c r="MV157" s="24"/>
      <c r="MW157" s="24"/>
      <c r="MX157" s="24"/>
      <c r="MY157" s="24"/>
      <c r="MZ157" s="24"/>
      <c r="NA157" s="24"/>
      <c r="NB157" s="24"/>
      <c r="NC157" s="24"/>
      <c r="ND157" s="24"/>
      <c r="NE157" s="24"/>
      <c r="NF157" s="24"/>
      <c r="NG157" s="24"/>
      <c r="NH157" s="24"/>
      <c r="NI157" s="24"/>
      <c r="NJ157" s="24"/>
      <c r="NK157" s="24"/>
      <c r="NL157" s="24"/>
      <c r="NM157" s="24"/>
      <c r="NN157" s="24"/>
      <c r="NO157" s="24"/>
      <c r="NP157" s="24"/>
      <c r="NQ157" s="24"/>
      <c r="NR157" s="24"/>
      <c r="NS157" s="24"/>
      <c r="NT157" s="24"/>
      <c r="NU157" s="24"/>
      <c r="NV157" s="24"/>
      <c r="NW157" s="24"/>
      <c r="NX157" s="24"/>
      <c r="NY157" s="24"/>
      <c r="NZ157" s="24"/>
      <c r="OA157" s="24"/>
      <c r="OB157" s="24"/>
      <c r="OC157" s="24"/>
      <c r="OD157" s="24"/>
      <c r="OE157" s="24"/>
      <c r="OF157" s="24"/>
      <c r="OG157" s="24"/>
      <c r="OH157" s="24"/>
      <c r="OI157" s="24"/>
      <c r="OJ157" s="24"/>
      <c r="OK157" s="24"/>
      <c r="OL157" s="24"/>
      <c r="OM157" s="24"/>
      <c r="ON157" s="24"/>
      <c r="OO157" s="24"/>
      <c r="OP157" s="24"/>
      <c r="OQ157" s="24"/>
      <c r="OR157" s="24"/>
      <c r="OS157" s="24"/>
      <c r="OT157" s="24"/>
      <c r="OU157" s="24"/>
      <c r="OV157" s="24"/>
      <c r="OW157" s="24"/>
      <c r="OX157" s="24"/>
      <c r="OY157" s="24"/>
      <c r="OZ157" s="24"/>
      <c r="PA157" s="24"/>
      <c r="PB157" s="24"/>
      <c r="PC157" s="24"/>
      <c r="PD157" s="24"/>
      <c r="PE157" s="24"/>
      <c r="PF157" s="24"/>
      <c r="PG157" s="24"/>
      <c r="PH157" s="24"/>
      <c r="PI157" s="24"/>
      <c r="PJ157" s="24"/>
      <c r="PK157" s="24"/>
      <c r="PL157" s="24"/>
      <c r="PM157" s="24"/>
      <c r="PN157" s="24"/>
      <c r="PO157" s="24"/>
      <c r="PP157" s="24"/>
      <c r="PQ157" s="24"/>
      <c r="PR157" s="24"/>
      <c r="PS157" s="24"/>
      <c r="PT157" s="24"/>
      <c r="PU157" s="24"/>
      <c r="PV157" s="24"/>
      <c r="PW157" s="24"/>
      <c r="PX157" s="24"/>
      <c r="PY157" s="24"/>
      <c r="PZ157" s="24"/>
      <c r="QA157" s="24"/>
      <c r="QB157" s="24"/>
      <c r="QC157" s="24"/>
      <c r="QD157" s="24"/>
      <c r="QE157" s="24"/>
      <c r="QF157" s="24"/>
      <c r="QG157" s="24"/>
      <c r="QH157" s="24"/>
      <c r="QI157" s="24"/>
      <c r="QJ157" s="24"/>
      <c r="QK157" s="24"/>
      <c r="QL157" s="24"/>
      <c r="QM157" s="24"/>
      <c r="QN157" s="24"/>
      <c r="QO157" s="24"/>
      <c r="QP157" s="24"/>
      <c r="QQ157" s="24"/>
      <c r="QR157" s="24"/>
      <c r="QS157" s="24"/>
      <c r="QT157" s="24"/>
      <c r="QU157" s="24"/>
      <c r="QV157" s="24"/>
      <c r="QW157" s="24"/>
      <c r="QX157" s="24"/>
      <c r="QY157" s="24"/>
      <c r="QZ157" s="24"/>
      <c r="RA157" s="24"/>
      <c r="RB157" s="24"/>
      <c r="RC157" s="24"/>
      <c r="RD157" s="24"/>
      <c r="RE157" s="24"/>
      <c r="RF157" s="24"/>
      <c r="RG157" s="24"/>
      <c r="RH157" s="24"/>
      <c r="RI157" s="24"/>
      <c r="RJ157" s="24"/>
      <c r="RK157" s="24"/>
      <c r="RL157" s="24"/>
      <c r="RM157" s="24"/>
      <c r="RN157" s="24"/>
      <c r="RO157" s="24"/>
      <c r="RP157" s="24"/>
      <c r="RQ157" s="24"/>
      <c r="RR157" s="24"/>
      <c r="RS157" s="24"/>
      <c r="RT157" s="24"/>
      <c r="RU157" s="24"/>
      <c r="RV157" s="24"/>
      <c r="RW157" s="24"/>
      <c r="RX157" s="24"/>
      <c r="RY157" s="24"/>
      <c r="RZ157" s="24"/>
      <c r="SA157" s="24"/>
      <c r="SB157" s="24"/>
      <c r="SC157" s="24"/>
      <c r="SD157" s="24"/>
      <c r="SE157" s="24"/>
      <c r="SF157" s="24"/>
      <c r="SG157" s="24"/>
      <c r="SH157" s="24"/>
      <c r="SI157" s="24"/>
      <c r="SJ157" s="24"/>
      <c r="SK157" s="24"/>
      <c r="SL157" s="24"/>
      <c r="SM157" s="24"/>
      <c r="SN157" s="24"/>
      <c r="SO157" s="24"/>
      <c r="SP157" s="24"/>
      <c r="SQ157" s="24"/>
      <c r="SR157" s="24"/>
      <c r="SS157" s="24"/>
      <c r="ST157" s="24"/>
      <c r="SU157" s="24"/>
      <c r="SV157" s="24"/>
      <c r="SW157" s="24"/>
      <c r="SX157" s="24"/>
      <c r="SY157" s="24"/>
      <c r="SZ157" s="24"/>
      <c r="TA157" s="24"/>
      <c r="TB157" s="24"/>
      <c r="TC157" s="24"/>
      <c r="TD157" s="24"/>
      <c r="TE157" s="24"/>
      <c r="TF157" s="24"/>
      <c r="TG157" s="24"/>
      <c r="TH157" s="24"/>
      <c r="TI157" s="24"/>
      <c r="TJ157" s="24"/>
      <c r="TK157" s="24"/>
      <c r="TL157" s="24"/>
      <c r="TM157" s="24"/>
      <c r="TN157" s="24"/>
      <c r="TO157" s="24"/>
      <c r="TP157" s="24"/>
      <c r="TQ157" s="24"/>
      <c r="TR157" s="24"/>
      <c r="TS157" s="24"/>
      <c r="TT157" s="24"/>
      <c r="TU157" s="24"/>
      <c r="TV157" s="24"/>
      <c r="TW157" s="24"/>
      <c r="TX157" s="24"/>
      <c r="TY157" s="24"/>
      <c r="TZ157" s="24"/>
      <c r="UA157" s="24"/>
      <c r="UB157" s="24"/>
      <c r="UC157" s="24"/>
      <c r="UD157" s="24"/>
      <c r="UE157" s="24"/>
      <c r="UF157" s="24"/>
      <c r="UG157" s="24"/>
      <c r="UH157" s="24"/>
      <c r="UI157" s="24"/>
      <c r="UJ157" s="24"/>
      <c r="UK157" s="24"/>
      <c r="UL157" s="24"/>
      <c r="UM157" s="24"/>
      <c r="UN157" s="24"/>
      <c r="UO157" s="24"/>
      <c r="UP157" s="24"/>
      <c r="UQ157" s="24"/>
      <c r="UR157" s="24"/>
      <c r="US157" s="24"/>
      <c r="UT157" s="24"/>
      <c r="UU157" s="24"/>
      <c r="UV157" s="24"/>
      <c r="UW157" s="24"/>
      <c r="UX157" s="24"/>
      <c r="UY157" s="24"/>
      <c r="UZ157" s="24"/>
      <c r="VA157" s="24"/>
      <c r="VB157" s="24"/>
      <c r="VC157" s="24"/>
      <c r="VD157" s="24"/>
      <c r="VE157" s="24"/>
      <c r="VF157" s="24"/>
      <c r="VG157" s="24"/>
      <c r="VH157" s="24"/>
      <c r="VI157" s="24"/>
      <c r="VJ157" s="24"/>
      <c r="VK157" s="24"/>
      <c r="VL157" s="24"/>
      <c r="VM157" s="24"/>
      <c r="VN157" s="24"/>
      <c r="VO157" s="24"/>
      <c r="VP157" s="24"/>
      <c r="VQ157" s="24"/>
      <c r="VR157" s="24"/>
      <c r="VS157" s="24"/>
      <c r="VT157" s="24"/>
      <c r="VU157" s="24"/>
      <c r="VV157" s="24"/>
      <c r="VW157" s="24"/>
      <c r="VX157" s="24"/>
      <c r="VY157" s="24"/>
      <c r="VZ157" s="24"/>
      <c r="WA157" s="24"/>
      <c r="WB157" s="24"/>
      <c r="WC157" s="24"/>
      <c r="WD157" s="24"/>
      <c r="WE157" s="24"/>
      <c r="WF157" s="24"/>
      <c r="WG157" s="24"/>
      <c r="WH157" s="24"/>
      <c r="WI157" s="24"/>
      <c r="WJ157" s="24"/>
      <c r="WK157" s="24"/>
      <c r="WL157" s="24"/>
      <c r="WM157" s="24"/>
      <c r="WN157" s="24"/>
      <c r="WO157" s="24"/>
      <c r="WP157" s="24"/>
      <c r="WQ157" s="24"/>
      <c r="WR157" s="24"/>
      <c r="WS157" s="24"/>
      <c r="WT157" s="24"/>
      <c r="WU157" s="24"/>
      <c r="WV157" s="24"/>
      <c r="WW157" s="24"/>
      <c r="WX157" s="24"/>
      <c r="WY157" s="24"/>
      <c r="WZ157" s="24"/>
      <c r="XA157" s="24"/>
      <c r="XB157" s="24"/>
      <c r="XC157" s="24"/>
      <c r="XD157" s="24"/>
      <c r="XE157" s="24"/>
      <c r="XF157" s="24"/>
      <c r="XG157" s="24"/>
      <c r="XH157" s="24"/>
      <c r="XI157" s="24"/>
      <c r="XJ157" s="24"/>
      <c r="XK157" s="24"/>
      <c r="XL157" s="24"/>
      <c r="XM157" s="24"/>
      <c r="XN157" s="24"/>
      <c r="XO157" s="24"/>
      <c r="XP157" s="24"/>
      <c r="XQ157" s="24"/>
      <c r="XR157" s="24"/>
      <c r="XS157" s="24"/>
      <c r="XT157" s="24"/>
      <c r="XU157" s="24"/>
      <c r="XV157" s="24"/>
      <c r="XW157" s="24"/>
      <c r="XX157" s="24"/>
      <c r="XY157" s="24"/>
      <c r="XZ157" s="24"/>
      <c r="YA157" s="24"/>
      <c r="YB157" s="24"/>
      <c r="YC157" s="24"/>
      <c r="YD157" s="24"/>
      <c r="YE157" s="24"/>
      <c r="YF157" s="24"/>
      <c r="YG157" s="24"/>
      <c r="YH157" s="24"/>
      <c r="YI157" s="24"/>
      <c r="YJ157" s="24"/>
      <c r="YK157" s="24"/>
      <c r="YL157" s="24"/>
      <c r="YM157" s="24"/>
      <c r="YN157" s="24"/>
      <c r="YO157" s="24"/>
      <c r="YP157" s="24"/>
      <c r="YQ157" s="24"/>
      <c r="YR157" s="24"/>
      <c r="YS157" s="24"/>
      <c r="YT157" s="24"/>
      <c r="YU157" s="24"/>
      <c r="YV157" s="24"/>
      <c r="YW157" s="24"/>
      <c r="YX157" s="24"/>
      <c r="YY157" s="24"/>
      <c r="YZ157" s="24"/>
      <c r="ZA157" s="24"/>
      <c r="ZB157" s="24"/>
      <c r="ZC157" s="24"/>
      <c r="ZD157" s="24"/>
      <c r="ZE157" s="24"/>
      <c r="ZF157" s="24"/>
      <c r="ZG157" s="24"/>
      <c r="ZH157" s="24"/>
      <c r="ZI157" s="24"/>
      <c r="ZJ157" s="24"/>
      <c r="ZK157" s="24"/>
      <c r="ZL157" s="24"/>
      <c r="ZM157" s="24"/>
      <c r="ZN157" s="24"/>
      <c r="ZO157" s="24"/>
      <c r="ZP157" s="24"/>
      <c r="ZQ157" s="24"/>
      <c r="ZR157" s="24"/>
      <c r="ZS157" s="24"/>
      <c r="ZT157" s="24"/>
      <c r="ZU157" s="24"/>
      <c r="ZV157" s="24"/>
      <c r="ZW157" s="24"/>
      <c r="ZX157" s="24"/>
      <c r="ZY157" s="24"/>
      <c r="ZZ157" s="24"/>
      <c r="AAA157" s="24"/>
      <c r="AAB157" s="24"/>
      <c r="AAC157" s="24"/>
      <c r="AAD157" s="24"/>
      <c r="AAE157" s="24"/>
      <c r="AAF157" s="24"/>
      <c r="AAG157" s="24"/>
      <c r="AAH157" s="24"/>
      <c r="AAI157" s="24"/>
      <c r="AAJ157" s="24"/>
      <c r="AAK157" s="24"/>
      <c r="AAL157" s="24"/>
      <c r="AAM157" s="24"/>
      <c r="AAN157" s="24"/>
      <c r="AAO157" s="24"/>
      <c r="AAP157" s="24"/>
      <c r="AAQ157" s="24"/>
      <c r="AAR157" s="24"/>
      <c r="AAS157" s="24"/>
      <c r="AAT157" s="24"/>
      <c r="AAU157" s="24"/>
      <c r="AAV157" s="24"/>
      <c r="AAW157" s="24"/>
      <c r="AAX157" s="24"/>
      <c r="AAY157" s="24"/>
      <c r="AAZ157" s="24"/>
      <c r="ABA157" s="24"/>
      <c r="ABB157" s="24"/>
      <c r="ABC157" s="24"/>
      <c r="ABD157" s="24"/>
      <c r="ABE157" s="24"/>
      <c r="ABF157" s="24"/>
      <c r="ABG157" s="24"/>
      <c r="ABH157" s="24"/>
      <c r="ABI157" s="24"/>
      <c r="ABJ157" s="24"/>
      <c r="ABK157" s="24"/>
      <c r="ABL157" s="24"/>
      <c r="ABM157" s="24"/>
      <c r="ABN157" s="24"/>
      <c r="ABO157" s="24"/>
      <c r="ABP157" s="24"/>
      <c r="ABQ157" s="24"/>
      <c r="ABR157" s="24"/>
      <c r="ABS157" s="24"/>
      <c r="ABT157" s="24"/>
      <c r="ABU157" s="24"/>
      <c r="ABV157" s="24"/>
      <c r="ABW157" s="24"/>
      <c r="ABX157" s="24"/>
      <c r="ABY157" s="24"/>
      <c r="ABZ157" s="24"/>
      <c r="ACA157" s="24"/>
      <c r="ACB157" s="24"/>
      <c r="ACC157" s="24"/>
      <c r="ACD157" s="24"/>
      <c r="ACE157" s="24"/>
      <c r="ACF157" s="24"/>
      <c r="ACG157" s="24"/>
      <c r="ACH157" s="24"/>
      <c r="ACI157" s="24"/>
      <c r="ACJ157" s="24"/>
      <c r="ACK157" s="24"/>
      <c r="ACL157" s="24"/>
      <c r="ACM157" s="24"/>
      <c r="ACN157" s="24"/>
      <c r="ACO157" s="24"/>
      <c r="ACP157" s="24"/>
      <c r="ACQ157" s="24"/>
      <c r="ACR157" s="24"/>
      <c r="ACS157" s="24"/>
      <c r="ACT157" s="24"/>
      <c r="ACU157" s="24"/>
      <c r="ACV157" s="24"/>
      <c r="ACW157" s="24"/>
      <c r="ACX157" s="24"/>
      <c r="ACY157" s="24"/>
      <c r="ACZ157" s="24"/>
      <c r="ADA157" s="24"/>
      <c r="ADB157" s="24"/>
      <c r="ADC157" s="24"/>
      <c r="ADD157" s="24"/>
      <c r="ADE157" s="24"/>
      <c r="ADF157" s="24"/>
      <c r="ADG157" s="24"/>
      <c r="ADH157" s="24"/>
      <c r="ADI157" s="24"/>
      <c r="ADJ157" s="24"/>
      <c r="ADK157" s="24"/>
      <c r="ADL157" s="24"/>
      <c r="ADM157" s="24"/>
      <c r="ADN157" s="24"/>
      <c r="ADO157" s="24"/>
      <c r="ADP157" s="24"/>
      <c r="ADQ157" s="24"/>
      <c r="ADR157" s="24"/>
      <c r="ADS157" s="24"/>
      <c r="ADT157" s="24"/>
      <c r="ADU157" s="24"/>
      <c r="ADV157" s="24"/>
      <c r="ADW157" s="24"/>
      <c r="ADX157" s="24"/>
      <c r="ADY157" s="24"/>
      <c r="ADZ157" s="24"/>
      <c r="AEA157" s="24"/>
      <c r="AEB157" s="24"/>
      <c r="AEC157" s="24"/>
      <c r="AED157" s="24"/>
      <c r="AEE157" s="24"/>
      <c r="AEF157" s="24"/>
      <c r="AEG157" s="24"/>
      <c r="AEH157" s="24"/>
      <c r="AEI157" s="24"/>
      <c r="AEJ157" s="24"/>
      <c r="AEK157" s="24"/>
      <c r="AEL157" s="24"/>
      <c r="AEM157" s="24"/>
      <c r="AEN157" s="24"/>
      <c r="AEO157" s="24"/>
      <c r="AEP157" s="24"/>
      <c r="AEQ157" s="24"/>
      <c r="AER157" s="24"/>
      <c r="AES157" s="24"/>
      <c r="AET157" s="24"/>
      <c r="AEU157" s="24"/>
      <c r="AEV157" s="24"/>
      <c r="AEW157" s="24"/>
      <c r="AEX157" s="24"/>
      <c r="AEY157" s="24"/>
      <c r="AEZ157" s="24"/>
      <c r="AFA157" s="24"/>
      <c r="AFB157" s="24"/>
      <c r="AFC157" s="24"/>
      <c r="AFD157" s="24"/>
      <c r="AFE157" s="24"/>
      <c r="AFF157" s="24"/>
      <c r="AFG157" s="24"/>
      <c r="AFH157" s="24"/>
      <c r="AFI157" s="24"/>
      <c r="AFJ157" s="24"/>
      <c r="AFK157" s="24"/>
      <c r="AFL157" s="24"/>
      <c r="AFM157" s="24"/>
      <c r="AFN157" s="24"/>
      <c r="AFO157" s="24"/>
      <c r="AFP157" s="24"/>
      <c r="AFQ157" s="24"/>
      <c r="AFR157" s="24"/>
      <c r="AFS157" s="24"/>
      <c r="AFT157" s="24"/>
      <c r="AFU157" s="24"/>
      <c r="AFV157" s="24"/>
      <c r="AFW157" s="24"/>
      <c r="AFX157" s="24"/>
      <c r="AFY157" s="24"/>
      <c r="AFZ157" s="24"/>
      <c r="AGA157" s="24"/>
      <c r="AGB157" s="24"/>
      <c r="AGC157" s="24"/>
      <c r="AGD157" s="24"/>
      <c r="AGE157" s="24"/>
      <c r="AGF157" s="24"/>
      <c r="AGG157" s="24"/>
      <c r="AGH157" s="24"/>
      <c r="AGI157" s="24"/>
      <c r="AGJ157" s="24"/>
      <c r="AGK157" s="24"/>
      <c r="AGL157" s="24"/>
      <c r="AGM157" s="24"/>
      <c r="AGN157" s="24"/>
      <c r="AGO157" s="24"/>
      <c r="AGP157" s="24"/>
      <c r="AGQ157" s="24"/>
      <c r="AGR157" s="24"/>
      <c r="AGS157" s="24"/>
      <c r="AGT157" s="24"/>
      <c r="AGU157" s="24"/>
      <c r="AGV157" s="24"/>
      <c r="AGW157" s="24"/>
      <c r="AGX157" s="24"/>
      <c r="AGY157" s="24"/>
      <c r="AGZ157" s="24"/>
      <c r="AHA157" s="24"/>
      <c r="AHB157" s="24"/>
      <c r="AHC157" s="24"/>
      <c r="AHD157" s="24"/>
      <c r="AHE157" s="24"/>
      <c r="AHF157" s="24"/>
      <c r="AHG157" s="24"/>
      <c r="AHH157" s="24"/>
      <c r="AHI157" s="24"/>
      <c r="AHJ157" s="24"/>
      <c r="AHK157" s="24"/>
      <c r="AHL157" s="24"/>
      <c r="AHM157" s="24"/>
      <c r="AHN157" s="24"/>
      <c r="AHO157" s="24"/>
      <c r="AHP157" s="24"/>
      <c r="AHQ157" s="24"/>
      <c r="AHR157" s="24"/>
      <c r="AHS157" s="24"/>
      <c r="AHT157" s="24"/>
      <c r="AHU157" s="24"/>
      <c r="AHV157" s="24"/>
      <c r="AHW157" s="24"/>
      <c r="AHX157" s="24"/>
      <c r="AHY157" s="24"/>
      <c r="AHZ157" s="24"/>
      <c r="AIA157" s="24"/>
      <c r="AIB157" s="24"/>
      <c r="AIC157" s="24"/>
      <c r="AID157" s="24"/>
      <c r="AIE157" s="24"/>
      <c r="AIF157" s="24"/>
      <c r="AIG157" s="24"/>
      <c r="AIH157" s="24"/>
      <c r="AII157" s="24"/>
      <c r="AIJ157" s="24"/>
      <c r="AIK157" s="24"/>
      <c r="AIL157" s="24"/>
      <c r="AIM157" s="24"/>
      <c r="AIN157" s="24"/>
      <c r="AIO157" s="24"/>
      <c r="AIP157" s="24"/>
      <c r="AIQ157" s="24"/>
      <c r="AIR157" s="24"/>
      <c r="AIS157" s="24"/>
      <c r="AIT157" s="24"/>
      <c r="AIU157" s="24"/>
      <c r="AIV157" s="24"/>
      <c r="AIW157" s="24"/>
      <c r="AIX157" s="24"/>
      <c r="AIY157" s="24"/>
      <c r="AIZ157" s="24"/>
      <c r="AJA157" s="24"/>
      <c r="AJB157" s="24"/>
      <c r="AJC157" s="24"/>
      <c r="AJD157" s="24"/>
      <c r="AJE157" s="24"/>
      <c r="AJF157" s="24"/>
      <c r="AJG157" s="24"/>
      <c r="AJH157" s="24"/>
      <c r="AJI157" s="24"/>
      <c r="AJJ157" s="24"/>
      <c r="AJK157" s="24"/>
      <c r="AJL157" s="24"/>
      <c r="AJM157" s="24"/>
      <c r="AJN157" s="24"/>
      <c r="AJO157" s="24"/>
      <c r="AJP157" s="24"/>
      <c r="AJQ157" s="24"/>
      <c r="AJR157" s="24"/>
      <c r="AJS157" s="24"/>
      <c r="AJT157" s="24"/>
      <c r="AJU157" s="24"/>
      <c r="AJV157" s="24"/>
      <c r="AJW157" s="24"/>
      <c r="AJX157" s="24"/>
      <c r="AJY157" s="24"/>
      <c r="AJZ157" s="24"/>
      <c r="AKA157" s="24"/>
      <c r="AKB157" s="24"/>
      <c r="AKC157" s="24"/>
      <c r="AKD157" s="24"/>
      <c r="AKE157" s="24"/>
      <c r="AKF157" s="24"/>
      <c r="AKG157" s="24"/>
      <c r="AKH157" s="24"/>
      <c r="AKI157" s="24"/>
      <c r="AKJ157" s="24"/>
      <c r="AKK157" s="24"/>
      <c r="AKL157" s="24"/>
      <c r="AKM157" s="24"/>
      <c r="AKN157" s="24"/>
      <c r="AKO157" s="24"/>
      <c r="AKP157" s="24"/>
      <c r="AKQ157" s="24"/>
      <c r="AKR157" s="24"/>
      <c r="AKS157" s="24"/>
      <c r="AKT157" s="24"/>
      <c r="AKU157" s="24"/>
      <c r="AKV157" s="24"/>
      <c r="AKW157" s="24"/>
      <c r="AKX157" s="24"/>
      <c r="AKY157" s="24"/>
      <c r="AKZ157" s="24"/>
      <c r="ALA157" s="24"/>
      <c r="ALB157" s="24"/>
      <c r="ALC157" s="24"/>
      <c r="ALD157" s="24"/>
      <c r="ALE157" s="24"/>
      <c r="ALF157" s="24"/>
      <c r="ALG157" s="24"/>
      <c r="ALH157" s="24"/>
      <c r="ALI157" s="24"/>
      <c r="ALJ157" s="24"/>
      <c r="ALK157" s="24"/>
      <c r="ALL157" s="24"/>
      <c r="ALM157" s="24"/>
      <c r="ALN157" s="24"/>
      <c r="ALO157" s="24"/>
      <c r="ALP157" s="24"/>
      <c r="ALQ157" s="24"/>
      <c r="ALR157" s="24"/>
      <c r="ALS157" s="24"/>
      <c r="ALT157" s="24"/>
      <c r="ALU157" s="24"/>
      <c r="ALV157" s="24"/>
      <c r="ALW157" s="24"/>
      <c r="ALX157" s="24"/>
      <c r="ALY157" s="24"/>
      <c r="ALZ157" s="24"/>
      <c r="AMA157" s="24"/>
      <c r="AMB157" s="24"/>
      <c r="AMC157" s="24"/>
    </row>
    <row r="158" spans="1:1017" s="61" customFormat="1" ht="49.5">
      <c r="A158" s="132" t="s">
        <v>425</v>
      </c>
      <c r="B158" s="133">
        <v>5212557</v>
      </c>
      <c r="C158" s="134" t="s">
        <v>426</v>
      </c>
      <c r="D158" s="133" t="s">
        <v>423</v>
      </c>
      <c r="E158" s="62" t="s">
        <v>424</v>
      </c>
      <c r="F158" s="112">
        <v>1104</v>
      </c>
      <c r="G158" s="60">
        <v>3.81</v>
      </c>
      <c r="H158" s="83">
        <f t="shared" si="61"/>
        <v>0.21229999999999999</v>
      </c>
      <c r="I158" s="60">
        <f t="shared" si="62"/>
        <v>4.62</v>
      </c>
      <c r="J158" s="60">
        <f t="shared" si="63"/>
        <v>4206.24</v>
      </c>
      <c r="K158" s="60">
        <f t="shared" si="64"/>
        <v>5100.4799999999996</v>
      </c>
      <c r="L158" s="58"/>
      <c r="M158" s="24"/>
      <c r="N158" s="24"/>
      <c r="O158" s="24"/>
      <c r="P158" s="24"/>
      <c r="Q158" s="24"/>
      <c r="R158" s="24"/>
      <c r="S158" s="24"/>
      <c r="T158" s="24"/>
      <c r="U158" s="24"/>
      <c r="V158" s="24"/>
      <c r="W158" s="24"/>
      <c r="X158" s="24"/>
      <c r="Y158" s="24"/>
      <c r="Z158" s="24"/>
      <c r="AA158" s="24"/>
      <c r="AB158" s="24"/>
      <c r="AC158" s="24"/>
      <c r="AD158" s="24"/>
      <c r="AE158" s="24"/>
      <c r="AF158" s="24"/>
      <c r="AG158" s="24"/>
      <c r="AH158" s="24"/>
      <c r="AI158" s="24"/>
      <c r="AJ158" s="24"/>
      <c r="AK158" s="24"/>
      <c r="AL158" s="24"/>
      <c r="AM158" s="24"/>
      <c r="AN158" s="24"/>
      <c r="AO158" s="24"/>
      <c r="AP158" s="24"/>
      <c r="AQ158" s="24"/>
      <c r="AR158" s="24"/>
      <c r="AS158" s="24"/>
      <c r="AT158" s="24"/>
      <c r="AU158" s="24"/>
      <c r="AV158" s="24"/>
      <c r="AW158" s="24"/>
      <c r="AX158" s="24"/>
      <c r="AY158" s="24"/>
      <c r="AZ158" s="24"/>
      <c r="BA158" s="24"/>
      <c r="BB158" s="24"/>
      <c r="BC158" s="24"/>
      <c r="BD158" s="24"/>
      <c r="BE158" s="24"/>
      <c r="BF158" s="24"/>
      <c r="BG158" s="24"/>
      <c r="BH158" s="24"/>
      <c r="BI158" s="24"/>
      <c r="BJ158" s="24"/>
      <c r="BK158" s="24"/>
      <c r="BL158" s="24"/>
      <c r="BM158" s="24"/>
      <c r="BN158" s="24"/>
      <c r="BO158" s="24"/>
      <c r="BP158" s="24"/>
      <c r="BQ158" s="24"/>
      <c r="BR158" s="24"/>
      <c r="BS158" s="24"/>
      <c r="BT158" s="24"/>
      <c r="BU158" s="24"/>
      <c r="BV158" s="24"/>
      <c r="BW158" s="24"/>
      <c r="BX158" s="24"/>
      <c r="BY158" s="24"/>
      <c r="BZ158" s="24"/>
      <c r="CA158" s="24"/>
      <c r="CB158" s="24"/>
      <c r="CC158" s="24"/>
      <c r="CD158" s="24"/>
      <c r="CE158" s="24"/>
      <c r="CF158" s="24"/>
      <c r="CG158" s="24"/>
      <c r="CH158" s="24"/>
      <c r="CI158" s="24"/>
      <c r="CJ158" s="24"/>
      <c r="CK158" s="24"/>
      <c r="CL158" s="24"/>
      <c r="CM158" s="24"/>
      <c r="CN158" s="24"/>
      <c r="CO158" s="24"/>
      <c r="CP158" s="24"/>
      <c r="CQ158" s="24"/>
      <c r="CR158" s="24"/>
      <c r="CS158" s="24"/>
      <c r="CT158" s="24"/>
      <c r="CU158" s="24"/>
      <c r="CV158" s="24"/>
      <c r="CW158" s="24"/>
      <c r="CX158" s="24"/>
      <c r="CY158" s="24"/>
      <c r="CZ158" s="24"/>
      <c r="DA158" s="24"/>
      <c r="DB158" s="24"/>
      <c r="DC158" s="24"/>
      <c r="DD158" s="24"/>
      <c r="DE158" s="24"/>
      <c r="DF158" s="24"/>
      <c r="DG158" s="24"/>
      <c r="DH158" s="24"/>
      <c r="DI158" s="24"/>
      <c r="DJ158" s="24"/>
      <c r="DK158" s="24"/>
      <c r="DL158" s="24"/>
      <c r="DM158" s="24"/>
      <c r="DN158" s="24"/>
      <c r="DO158" s="24"/>
      <c r="DP158" s="24"/>
      <c r="DQ158" s="24"/>
      <c r="DR158" s="24"/>
      <c r="DS158" s="24"/>
      <c r="DT158" s="24"/>
      <c r="DU158" s="24"/>
      <c r="DV158" s="24"/>
      <c r="DW158" s="24"/>
      <c r="DX158" s="24"/>
      <c r="DY158" s="24"/>
      <c r="DZ158" s="24"/>
      <c r="EA158" s="24"/>
      <c r="EB158" s="24"/>
      <c r="EC158" s="24"/>
      <c r="ED158" s="24"/>
      <c r="EE158" s="24"/>
      <c r="EF158" s="24"/>
      <c r="EG158" s="24"/>
      <c r="EH158" s="24"/>
      <c r="EI158" s="24"/>
      <c r="EJ158" s="24"/>
      <c r="EK158" s="24"/>
      <c r="EL158" s="24"/>
      <c r="EM158" s="24"/>
      <c r="EN158" s="24"/>
      <c r="EO158" s="24"/>
      <c r="EP158" s="24"/>
      <c r="EQ158" s="24"/>
      <c r="ER158" s="24"/>
      <c r="ES158" s="24"/>
      <c r="ET158" s="24"/>
      <c r="EU158" s="24"/>
      <c r="EV158" s="24"/>
      <c r="EW158" s="24"/>
      <c r="EX158" s="24"/>
      <c r="EY158" s="24"/>
      <c r="EZ158" s="24"/>
      <c r="FA158" s="24"/>
      <c r="FB158" s="24"/>
      <c r="FC158" s="24"/>
      <c r="FD158" s="24"/>
      <c r="FE158" s="24"/>
      <c r="FF158" s="24"/>
      <c r="FG158" s="24"/>
      <c r="FH158" s="24"/>
      <c r="FI158" s="24"/>
      <c r="FJ158" s="24"/>
      <c r="FK158" s="24"/>
      <c r="FL158" s="24"/>
      <c r="FM158" s="24"/>
      <c r="FN158" s="24"/>
      <c r="FO158" s="24"/>
      <c r="FP158" s="24"/>
      <c r="FQ158" s="24"/>
      <c r="FR158" s="24"/>
      <c r="FS158" s="24"/>
      <c r="FT158" s="24"/>
      <c r="FU158" s="24"/>
      <c r="FV158" s="24"/>
      <c r="FW158" s="24"/>
      <c r="FX158" s="24"/>
      <c r="FY158" s="24"/>
      <c r="FZ158" s="24"/>
      <c r="GA158" s="24"/>
      <c r="GB158" s="24"/>
      <c r="GC158" s="24"/>
      <c r="GD158" s="24"/>
      <c r="GE158" s="24"/>
      <c r="GF158" s="24"/>
      <c r="GG158" s="24"/>
      <c r="GH158" s="24"/>
      <c r="GI158" s="24"/>
      <c r="GJ158" s="24"/>
      <c r="GK158" s="24"/>
      <c r="GL158" s="24"/>
      <c r="GM158" s="24"/>
      <c r="GN158" s="24"/>
      <c r="GO158" s="24"/>
      <c r="GP158" s="24"/>
      <c r="GQ158" s="24"/>
      <c r="GR158" s="24"/>
      <c r="GS158" s="24"/>
      <c r="GT158" s="24"/>
      <c r="GU158" s="24"/>
      <c r="GV158" s="24"/>
      <c r="GW158" s="24"/>
      <c r="GX158" s="24"/>
      <c r="GY158" s="24"/>
      <c r="GZ158" s="24"/>
      <c r="HA158" s="24"/>
      <c r="HB158" s="24"/>
      <c r="HC158" s="24"/>
      <c r="HD158" s="24"/>
      <c r="HE158" s="24"/>
      <c r="HF158" s="24"/>
      <c r="HG158" s="24"/>
      <c r="HH158" s="24"/>
      <c r="HI158" s="24"/>
      <c r="HJ158" s="24"/>
      <c r="HK158" s="24"/>
      <c r="HL158" s="24"/>
      <c r="HM158" s="24"/>
      <c r="HN158" s="24"/>
      <c r="HO158" s="24"/>
      <c r="HP158" s="24"/>
      <c r="HQ158" s="24"/>
      <c r="HR158" s="24"/>
      <c r="HS158" s="24"/>
      <c r="HT158" s="24"/>
      <c r="HU158" s="24"/>
      <c r="HV158" s="24"/>
      <c r="HW158" s="24"/>
      <c r="HX158" s="24"/>
      <c r="HY158" s="24"/>
      <c r="HZ158" s="24"/>
      <c r="IA158" s="24"/>
      <c r="IB158" s="24"/>
      <c r="IC158" s="24"/>
      <c r="ID158" s="24"/>
      <c r="IE158" s="24"/>
      <c r="IF158" s="24"/>
      <c r="IG158" s="24"/>
      <c r="IH158" s="24"/>
      <c r="II158" s="24"/>
      <c r="IJ158" s="24"/>
      <c r="IK158" s="24"/>
      <c r="IL158" s="24"/>
      <c r="IM158" s="24"/>
      <c r="IN158" s="24"/>
      <c r="IO158" s="24"/>
      <c r="IP158" s="24"/>
      <c r="IQ158" s="24"/>
      <c r="IR158" s="24"/>
      <c r="IS158" s="24"/>
      <c r="IT158" s="24"/>
      <c r="IU158" s="24"/>
      <c r="IV158" s="24"/>
      <c r="IW158" s="24"/>
      <c r="IX158" s="24"/>
      <c r="IY158" s="24"/>
      <c r="IZ158" s="24"/>
      <c r="JA158" s="24"/>
      <c r="JB158" s="24"/>
      <c r="JC158" s="24"/>
      <c r="JD158" s="24"/>
      <c r="JE158" s="24"/>
      <c r="JF158" s="24"/>
      <c r="JG158" s="24"/>
      <c r="JH158" s="24"/>
      <c r="JI158" s="24"/>
      <c r="JJ158" s="24"/>
      <c r="JK158" s="24"/>
      <c r="JL158" s="24"/>
      <c r="JM158" s="24"/>
      <c r="JN158" s="24"/>
      <c r="JO158" s="24"/>
      <c r="JP158" s="24"/>
      <c r="JQ158" s="24"/>
      <c r="JR158" s="24"/>
      <c r="JS158" s="24"/>
      <c r="JT158" s="24"/>
      <c r="JU158" s="24"/>
      <c r="JV158" s="24"/>
      <c r="JW158" s="24"/>
      <c r="JX158" s="24"/>
      <c r="JY158" s="24"/>
      <c r="JZ158" s="24"/>
      <c r="KA158" s="24"/>
      <c r="KB158" s="24"/>
      <c r="KC158" s="24"/>
      <c r="KD158" s="24"/>
      <c r="KE158" s="24"/>
      <c r="KF158" s="24"/>
      <c r="KG158" s="24"/>
      <c r="KH158" s="24"/>
      <c r="KI158" s="24"/>
      <c r="KJ158" s="24"/>
      <c r="KK158" s="24"/>
      <c r="KL158" s="24"/>
      <c r="KM158" s="24"/>
      <c r="KN158" s="24"/>
      <c r="KO158" s="24"/>
      <c r="KP158" s="24"/>
      <c r="KQ158" s="24"/>
      <c r="KR158" s="24"/>
      <c r="KS158" s="24"/>
      <c r="KT158" s="24"/>
      <c r="KU158" s="24"/>
      <c r="KV158" s="24"/>
      <c r="KW158" s="24"/>
      <c r="KX158" s="24"/>
      <c r="KY158" s="24"/>
      <c r="KZ158" s="24"/>
      <c r="LA158" s="24"/>
      <c r="LB158" s="24"/>
      <c r="LC158" s="24"/>
      <c r="LD158" s="24"/>
      <c r="LE158" s="24"/>
      <c r="LF158" s="24"/>
      <c r="LG158" s="24"/>
      <c r="LH158" s="24"/>
      <c r="LI158" s="24"/>
      <c r="LJ158" s="24"/>
      <c r="LK158" s="24"/>
      <c r="LL158" s="24"/>
      <c r="LM158" s="24"/>
      <c r="LN158" s="24"/>
      <c r="LO158" s="24"/>
      <c r="LP158" s="24"/>
      <c r="LQ158" s="24"/>
      <c r="LR158" s="24"/>
      <c r="LS158" s="24"/>
      <c r="LT158" s="24"/>
      <c r="LU158" s="24"/>
      <c r="LV158" s="24"/>
      <c r="LW158" s="24"/>
      <c r="LX158" s="24"/>
      <c r="LY158" s="24"/>
      <c r="LZ158" s="24"/>
      <c r="MA158" s="24"/>
      <c r="MB158" s="24"/>
      <c r="MC158" s="24"/>
      <c r="MD158" s="24"/>
      <c r="ME158" s="24"/>
      <c r="MF158" s="24"/>
      <c r="MG158" s="24"/>
      <c r="MH158" s="24"/>
      <c r="MI158" s="24"/>
      <c r="MJ158" s="24"/>
      <c r="MK158" s="24"/>
      <c r="ML158" s="24"/>
      <c r="MM158" s="24"/>
      <c r="MN158" s="24"/>
      <c r="MO158" s="24"/>
      <c r="MP158" s="24"/>
      <c r="MQ158" s="24"/>
      <c r="MR158" s="24"/>
      <c r="MS158" s="24"/>
      <c r="MT158" s="24"/>
      <c r="MU158" s="24"/>
      <c r="MV158" s="24"/>
      <c r="MW158" s="24"/>
      <c r="MX158" s="24"/>
      <c r="MY158" s="24"/>
      <c r="MZ158" s="24"/>
      <c r="NA158" s="24"/>
      <c r="NB158" s="24"/>
      <c r="NC158" s="24"/>
      <c r="ND158" s="24"/>
      <c r="NE158" s="24"/>
      <c r="NF158" s="24"/>
      <c r="NG158" s="24"/>
      <c r="NH158" s="24"/>
      <c r="NI158" s="24"/>
      <c r="NJ158" s="24"/>
      <c r="NK158" s="24"/>
      <c r="NL158" s="24"/>
      <c r="NM158" s="24"/>
      <c r="NN158" s="24"/>
      <c r="NO158" s="24"/>
      <c r="NP158" s="24"/>
      <c r="NQ158" s="24"/>
      <c r="NR158" s="24"/>
      <c r="NS158" s="24"/>
      <c r="NT158" s="24"/>
      <c r="NU158" s="24"/>
      <c r="NV158" s="24"/>
      <c r="NW158" s="24"/>
      <c r="NX158" s="24"/>
      <c r="NY158" s="24"/>
      <c r="NZ158" s="24"/>
      <c r="OA158" s="24"/>
      <c r="OB158" s="24"/>
      <c r="OC158" s="24"/>
      <c r="OD158" s="24"/>
      <c r="OE158" s="24"/>
      <c r="OF158" s="24"/>
      <c r="OG158" s="24"/>
      <c r="OH158" s="24"/>
      <c r="OI158" s="24"/>
      <c r="OJ158" s="24"/>
      <c r="OK158" s="24"/>
      <c r="OL158" s="24"/>
      <c r="OM158" s="24"/>
      <c r="ON158" s="24"/>
      <c r="OO158" s="24"/>
      <c r="OP158" s="24"/>
      <c r="OQ158" s="24"/>
      <c r="OR158" s="24"/>
      <c r="OS158" s="24"/>
      <c r="OT158" s="24"/>
      <c r="OU158" s="24"/>
      <c r="OV158" s="24"/>
      <c r="OW158" s="24"/>
      <c r="OX158" s="24"/>
      <c r="OY158" s="24"/>
      <c r="OZ158" s="24"/>
      <c r="PA158" s="24"/>
      <c r="PB158" s="24"/>
      <c r="PC158" s="24"/>
      <c r="PD158" s="24"/>
      <c r="PE158" s="24"/>
      <c r="PF158" s="24"/>
      <c r="PG158" s="24"/>
      <c r="PH158" s="24"/>
      <c r="PI158" s="24"/>
      <c r="PJ158" s="24"/>
      <c r="PK158" s="24"/>
      <c r="PL158" s="24"/>
      <c r="PM158" s="24"/>
      <c r="PN158" s="24"/>
      <c r="PO158" s="24"/>
      <c r="PP158" s="24"/>
      <c r="PQ158" s="24"/>
      <c r="PR158" s="24"/>
      <c r="PS158" s="24"/>
      <c r="PT158" s="24"/>
      <c r="PU158" s="24"/>
      <c r="PV158" s="24"/>
      <c r="PW158" s="24"/>
      <c r="PX158" s="24"/>
      <c r="PY158" s="24"/>
      <c r="PZ158" s="24"/>
      <c r="QA158" s="24"/>
      <c r="QB158" s="24"/>
      <c r="QC158" s="24"/>
      <c r="QD158" s="24"/>
      <c r="QE158" s="24"/>
      <c r="QF158" s="24"/>
      <c r="QG158" s="24"/>
      <c r="QH158" s="24"/>
      <c r="QI158" s="24"/>
      <c r="QJ158" s="24"/>
      <c r="QK158" s="24"/>
      <c r="QL158" s="24"/>
      <c r="QM158" s="24"/>
      <c r="QN158" s="24"/>
      <c r="QO158" s="24"/>
      <c r="QP158" s="24"/>
      <c r="QQ158" s="24"/>
      <c r="QR158" s="24"/>
      <c r="QS158" s="24"/>
      <c r="QT158" s="24"/>
      <c r="QU158" s="24"/>
      <c r="QV158" s="24"/>
      <c r="QW158" s="24"/>
      <c r="QX158" s="24"/>
      <c r="QY158" s="24"/>
      <c r="QZ158" s="24"/>
      <c r="RA158" s="24"/>
      <c r="RB158" s="24"/>
      <c r="RC158" s="24"/>
      <c r="RD158" s="24"/>
      <c r="RE158" s="24"/>
      <c r="RF158" s="24"/>
      <c r="RG158" s="24"/>
      <c r="RH158" s="24"/>
      <c r="RI158" s="24"/>
      <c r="RJ158" s="24"/>
      <c r="RK158" s="24"/>
      <c r="RL158" s="24"/>
      <c r="RM158" s="24"/>
      <c r="RN158" s="24"/>
      <c r="RO158" s="24"/>
      <c r="RP158" s="24"/>
      <c r="RQ158" s="24"/>
      <c r="RR158" s="24"/>
      <c r="RS158" s="24"/>
      <c r="RT158" s="24"/>
      <c r="RU158" s="24"/>
      <c r="RV158" s="24"/>
      <c r="RW158" s="24"/>
      <c r="RX158" s="24"/>
      <c r="RY158" s="24"/>
      <c r="RZ158" s="24"/>
      <c r="SA158" s="24"/>
      <c r="SB158" s="24"/>
      <c r="SC158" s="24"/>
      <c r="SD158" s="24"/>
      <c r="SE158" s="24"/>
      <c r="SF158" s="24"/>
      <c r="SG158" s="24"/>
      <c r="SH158" s="24"/>
      <c r="SI158" s="24"/>
      <c r="SJ158" s="24"/>
      <c r="SK158" s="24"/>
      <c r="SL158" s="24"/>
      <c r="SM158" s="24"/>
      <c r="SN158" s="24"/>
      <c r="SO158" s="24"/>
      <c r="SP158" s="24"/>
      <c r="SQ158" s="24"/>
      <c r="SR158" s="24"/>
      <c r="SS158" s="24"/>
      <c r="ST158" s="24"/>
      <c r="SU158" s="24"/>
      <c r="SV158" s="24"/>
      <c r="SW158" s="24"/>
      <c r="SX158" s="24"/>
      <c r="SY158" s="24"/>
      <c r="SZ158" s="24"/>
      <c r="TA158" s="24"/>
      <c r="TB158" s="24"/>
      <c r="TC158" s="24"/>
      <c r="TD158" s="24"/>
      <c r="TE158" s="24"/>
      <c r="TF158" s="24"/>
      <c r="TG158" s="24"/>
      <c r="TH158" s="24"/>
      <c r="TI158" s="24"/>
      <c r="TJ158" s="24"/>
      <c r="TK158" s="24"/>
      <c r="TL158" s="24"/>
      <c r="TM158" s="24"/>
      <c r="TN158" s="24"/>
      <c r="TO158" s="24"/>
      <c r="TP158" s="24"/>
      <c r="TQ158" s="24"/>
      <c r="TR158" s="24"/>
      <c r="TS158" s="24"/>
      <c r="TT158" s="24"/>
      <c r="TU158" s="24"/>
      <c r="TV158" s="24"/>
      <c r="TW158" s="24"/>
      <c r="TX158" s="24"/>
      <c r="TY158" s="24"/>
      <c r="TZ158" s="24"/>
      <c r="UA158" s="24"/>
      <c r="UB158" s="24"/>
      <c r="UC158" s="24"/>
      <c r="UD158" s="24"/>
      <c r="UE158" s="24"/>
      <c r="UF158" s="24"/>
      <c r="UG158" s="24"/>
      <c r="UH158" s="24"/>
      <c r="UI158" s="24"/>
      <c r="UJ158" s="24"/>
      <c r="UK158" s="24"/>
      <c r="UL158" s="24"/>
      <c r="UM158" s="24"/>
      <c r="UN158" s="24"/>
      <c r="UO158" s="24"/>
      <c r="UP158" s="24"/>
      <c r="UQ158" s="24"/>
      <c r="UR158" s="24"/>
      <c r="US158" s="24"/>
      <c r="UT158" s="24"/>
      <c r="UU158" s="24"/>
      <c r="UV158" s="24"/>
      <c r="UW158" s="24"/>
      <c r="UX158" s="24"/>
      <c r="UY158" s="24"/>
      <c r="UZ158" s="24"/>
      <c r="VA158" s="24"/>
      <c r="VB158" s="24"/>
      <c r="VC158" s="24"/>
      <c r="VD158" s="24"/>
      <c r="VE158" s="24"/>
      <c r="VF158" s="24"/>
      <c r="VG158" s="24"/>
      <c r="VH158" s="24"/>
      <c r="VI158" s="24"/>
      <c r="VJ158" s="24"/>
      <c r="VK158" s="24"/>
      <c r="VL158" s="24"/>
      <c r="VM158" s="24"/>
      <c r="VN158" s="24"/>
      <c r="VO158" s="24"/>
      <c r="VP158" s="24"/>
      <c r="VQ158" s="24"/>
      <c r="VR158" s="24"/>
      <c r="VS158" s="24"/>
      <c r="VT158" s="24"/>
      <c r="VU158" s="24"/>
      <c r="VV158" s="24"/>
      <c r="VW158" s="24"/>
      <c r="VX158" s="24"/>
      <c r="VY158" s="24"/>
      <c r="VZ158" s="24"/>
      <c r="WA158" s="24"/>
      <c r="WB158" s="24"/>
      <c r="WC158" s="24"/>
      <c r="WD158" s="24"/>
      <c r="WE158" s="24"/>
      <c r="WF158" s="24"/>
      <c r="WG158" s="24"/>
      <c r="WH158" s="24"/>
      <c r="WI158" s="24"/>
      <c r="WJ158" s="24"/>
      <c r="WK158" s="24"/>
      <c r="WL158" s="24"/>
      <c r="WM158" s="24"/>
      <c r="WN158" s="24"/>
      <c r="WO158" s="24"/>
      <c r="WP158" s="24"/>
      <c r="WQ158" s="24"/>
      <c r="WR158" s="24"/>
      <c r="WS158" s="24"/>
      <c r="WT158" s="24"/>
      <c r="WU158" s="24"/>
      <c r="WV158" s="24"/>
      <c r="WW158" s="24"/>
      <c r="WX158" s="24"/>
      <c r="WY158" s="24"/>
      <c r="WZ158" s="24"/>
      <c r="XA158" s="24"/>
      <c r="XB158" s="24"/>
      <c r="XC158" s="24"/>
      <c r="XD158" s="24"/>
      <c r="XE158" s="24"/>
      <c r="XF158" s="24"/>
      <c r="XG158" s="24"/>
      <c r="XH158" s="24"/>
      <c r="XI158" s="24"/>
      <c r="XJ158" s="24"/>
      <c r="XK158" s="24"/>
      <c r="XL158" s="24"/>
      <c r="XM158" s="24"/>
      <c r="XN158" s="24"/>
      <c r="XO158" s="24"/>
      <c r="XP158" s="24"/>
      <c r="XQ158" s="24"/>
      <c r="XR158" s="24"/>
      <c r="XS158" s="24"/>
      <c r="XT158" s="24"/>
      <c r="XU158" s="24"/>
      <c r="XV158" s="24"/>
      <c r="XW158" s="24"/>
      <c r="XX158" s="24"/>
      <c r="XY158" s="24"/>
      <c r="XZ158" s="24"/>
      <c r="YA158" s="24"/>
      <c r="YB158" s="24"/>
      <c r="YC158" s="24"/>
      <c r="YD158" s="24"/>
      <c r="YE158" s="24"/>
      <c r="YF158" s="24"/>
      <c r="YG158" s="24"/>
      <c r="YH158" s="24"/>
      <c r="YI158" s="24"/>
      <c r="YJ158" s="24"/>
      <c r="YK158" s="24"/>
      <c r="YL158" s="24"/>
      <c r="YM158" s="24"/>
      <c r="YN158" s="24"/>
      <c r="YO158" s="24"/>
      <c r="YP158" s="24"/>
      <c r="YQ158" s="24"/>
      <c r="YR158" s="24"/>
      <c r="YS158" s="24"/>
      <c r="YT158" s="24"/>
      <c r="YU158" s="24"/>
      <c r="YV158" s="24"/>
      <c r="YW158" s="24"/>
      <c r="YX158" s="24"/>
      <c r="YY158" s="24"/>
      <c r="YZ158" s="24"/>
      <c r="ZA158" s="24"/>
      <c r="ZB158" s="24"/>
      <c r="ZC158" s="24"/>
      <c r="ZD158" s="24"/>
      <c r="ZE158" s="24"/>
      <c r="ZF158" s="24"/>
      <c r="ZG158" s="24"/>
      <c r="ZH158" s="24"/>
      <c r="ZI158" s="24"/>
      <c r="ZJ158" s="24"/>
      <c r="ZK158" s="24"/>
      <c r="ZL158" s="24"/>
      <c r="ZM158" s="24"/>
      <c r="ZN158" s="24"/>
      <c r="ZO158" s="24"/>
      <c r="ZP158" s="24"/>
      <c r="ZQ158" s="24"/>
      <c r="ZR158" s="24"/>
      <c r="ZS158" s="24"/>
      <c r="ZT158" s="24"/>
      <c r="ZU158" s="24"/>
      <c r="ZV158" s="24"/>
      <c r="ZW158" s="24"/>
      <c r="ZX158" s="24"/>
      <c r="ZY158" s="24"/>
      <c r="ZZ158" s="24"/>
      <c r="AAA158" s="24"/>
      <c r="AAB158" s="24"/>
      <c r="AAC158" s="24"/>
      <c r="AAD158" s="24"/>
      <c r="AAE158" s="24"/>
      <c r="AAF158" s="24"/>
      <c r="AAG158" s="24"/>
      <c r="AAH158" s="24"/>
      <c r="AAI158" s="24"/>
      <c r="AAJ158" s="24"/>
      <c r="AAK158" s="24"/>
      <c r="AAL158" s="24"/>
      <c r="AAM158" s="24"/>
      <c r="AAN158" s="24"/>
      <c r="AAO158" s="24"/>
      <c r="AAP158" s="24"/>
      <c r="AAQ158" s="24"/>
      <c r="AAR158" s="24"/>
      <c r="AAS158" s="24"/>
      <c r="AAT158" s="24"/>
      <c r="AAU158" s="24"/>
      <c r="AAV158" s="24"/>
      <c r="AAW158" s="24"/>
      <c r="AAX158" s="24"/>
      <c r="AAY158" s="24"/>
      <c r="AAZ158" s="24"/>
      <c r="ABA158" s="24"/>
      <c r="ABB158" s="24"/>
      <c r="ABC158" s="24"/>
      <c r="ABD158" s="24"/>
      <c r="ABE158" s="24"/>
      <c r="ABF158" s="24"/>
      <c r="ABG158" s="24"/>
      <c r="ABH158" s="24"/>
      <c r="ABI158" s="24"/>
      <c r="ABJ158" s="24"/>
      <c r="ABK158" s="24"/>
      <c r="ABL158" s="24"/>
      <c r="ABM158" s="24"/>
      <c r="ABN158" s="24"/>
      <c r="ABO158" s="24"/>
      <c r="ABP158" s="24"/>
      <c r="ABQ158" s="24"/>
      <c r="ABR158" s="24"/>
      <c r="ABS158" s="24"/>
      <c r="ABT158" s="24"/>
      <c r="ABU158" s="24"/>
      <c r="ABV158" s="24"/>
      <c r="ABW158" s="24"/>
      <c r="ABX158" s="24"/>
      <c r="ABY158" s="24"/>
      <c r="ABZ158" s="24"/>
      <c r="ACA158" s="24"/>
      <c r="ACB158" s="24"/>
      <c r="ACC158" s="24"/>
      <c r="ACD158" s="24"/>
      <c r="ACE158" s="24"/>
      <c r="ACF158" s="24"/>
      <c r="ACG158" s="24"/>
      <c r="ACH158" s="24"/>
      <c r="ACI158" s="24"/>
      <c r="ACJ158" s="24"/>
      <c r="ACK158" s="24"/>
      <c r="ACL158" s="24"/>
      <c r="ACM158" s="24"/>
      <c r="ACN158" s="24"/>
      <c r="ACO158" s="24"/>
      <c r="ACP158" s="24"/>
      <c r="ACQ158" s="24"/>
      <c r="ACR158" s="24"/>
      <c r="ACS158" s="24"/>
      <c r="ACT158" s="24"/>
      <c r="ACU158" s="24"/>
      <c r="ACV158" s="24"/>
      <c r="ACW158" s="24"/>
      <c r="ACX158" s="24"/>
      <c r="ACY158" s="24"/>
      <c r="ACZ158" s="24"/>
      <c r="ADA158" s="24"/>
      <c r="ADB158" s="24"/>
      <c r="ADC158" s="24"/>
      <c r="ADD158" s="24"/>
      <c r="ADE158" s="24"/>
      <c r="ADF158" s="24"/>
      <c r="ADG158" s="24"/>
      <c r="ADH158" s="24"/>
      <c r="ADI158" s="24"/>
      <c r="ADJ158" s="24"/>
      <c r="ADK158" s="24"/>
      <c r="ADL158" s="24"/>
      <c r="ADM158" s="24"/>
      <c r="ADN158" s="24"/>
      <c r="ADO158" s="24"/>
      <c r="ADP158" s="24"/>
      <c r="ADQ158" s="24"/>
      <c r="ADR158" s="24"/>
      <c r="ADS158" s="24"/>
      <c r="ADT158" s="24"/>
      <c r="ADU158" s="24"/>
      <c r="ADV158" s="24"/>
      <c r="ADW158" s="24"/>
      <c r="ADX158" s="24"/>
      <c r="ADY158" s="24"/>
      <c r="ADZ158" s="24"/>
      <c r="AEA158" s="24"/>
      <c r="AEB158" s="24"/>
      <c r="AEC158" s="24"/>
      <c r="AED158" s="24"/>
      <c r="AEE158" s="24"/>
      <c r="AEF158" s="24"/>
      <c r="AEG158" s="24"/>
      <c r="AEH158" s="24"/>
      <c r="AEI158" s="24"/>
      <c r="AEJ158" s="24"/>
      <c r="AEK158" s="24"/>
      <c r="AEL158" s="24"/>
      <c r="AEM158" s="24"/>
      <c r="AEN158" s="24"/>
      <c r="AEO158" s="24"/>
      <c r="AEP158" s="24"/>
      <c r="AEQ158" s="24"/>
      <c r="AER158" s="24"/>
      <c r="AES158" s="24"/>
      <c r="AET158" s="24"/>
      <c r="AEU158" s="24"/>
      <c r="AEV158" s="24"/>
      <c r="AEW158" s="24"/>
      <c r="AEX158" s="24"/>
      <c r="AEY158" s="24"/>
      <c r="AEZ158" s="24"/>
      <c r="AFA158" s="24"/>
      <c r="AFB158" s="24"/>
      <c r="AFC158" s="24"/>
      <c r="AFD158" s="24"/>
      <c r="AFE158" s="24"/>
      <c r="AFF158" s="24"/>
      <c r="AFG158" s="24"/>
      <c r="AFH158" s="24"/>
      <c r="AFI158" s="24"/>
      <c r="AFJ158" s="24"/>
      <c r="AFK158" s="24"/>
      <c r="AFL158" s="24"/>
      <c r="AFM158" s="24"/>
      <c r="AFN158" s="24"/>
      <c r="AFO158" s="24"/>
      <c r="AFP158" s="24"/>
      <c r="AFQ158" s="24"/>
      <c r="AFR158" s="24"/>
      <c r="AFS158" s="24"/>
      <c r="AFT158" s="24"/>
      <c r="AFU158" s="24"/>
      <c r="AFV158" s="24"/>
      <c r="AFW158" s="24"/>
      <c r="AFX158" s="24"/>
      <c r="AFY158" s="24"/>
      <c r="AFZ158" s="24"/>
      <c r="AGA158" s="24"/>
      <c r="AGB158" s="24"/>
      <c r="AGC158" s="24"/>
      <c r="AGD158" s="24"/>
      <c r="AGE158" s="24"/>
      <c r="AGF158" s="24"/>
      <c r="AGG158" s="24"/>
      <c r="AGH158" s="24"/>
      <c r="AGI158" s="24"/>
      <c r="AGJ158" s="24"/>
      <c r="AGK158" s="24"/>
      <c r="AGL158" s="24"/>
      <c r="AGM158" s="24"/>
      <c r="AGN158" s="24"/>
      <c r="AGO158" s="24"/>
      <c r="AGP158" s="24"/>
      <c r="AGQ158" s="24"/>
      <c r="AGR158" s="24"/>
      <c r="AGS158" s="24"/>
      <c r="AGT158" s="24"/>
      <c r="AGU158" s="24"/>
      <c r="AGV158" s="24"/>
      <c r="AGW158" s="24"/>
      <c r="AGX158" s="24"/>
      <c r="AGY158" s="24"/>
      <c r="AGZ158" s="24"/>
      <c r="AHA158" s="24"/>
      <c r="AHB158" s="24"/>
      <c r="AHC158" s="24"/>
      <c r="AHD158" s="24"/>
      <c r="AHE158" s="24"/>
      <c r="AHF158" s="24"/>
      <c r="AHG158" s="24"/>
      <c r="AHH158" s="24"/>
      <c r="AHI158" s="24"/>
      <c r="AHJ158" s="24"/>
      <c r="AHK158" s="24"/>
      <c r="AHL158" s="24"/>
      <c r="AHM158" s="24"/>
      <c r="AHN158" s="24"/>
      <c r="AHO158" s="24"/>
      <c r="AHP158" s="24"/>
      <c r="AHQ158" s="24"/>
      <c r="AHR158" s="24"/>
      <c r="AHS158" s="24"/>
      <c r="AHT158" s="24"/>
      <c r="AHU158" s="24"/>
      <c r="AHV158" s="24"/>
      <c r="AHW158" s="24"/>
      <c r="AHX158" s="24"/>
      <c r="AHY158" s="24"/>
      <c r="AHZ158" s="24"/>
      <c r="AIA158" s="24"/>
      <c r="AIB158" s="24"/>
      <c r="AIC158" s="24"/>
      <c r="AID158" s="24"/>
      <c r="AIE158" s="24"/>
      <c r="AIF158" s="24"/>
      <c r="AIG158" s="24"/>
      <c r="AIH158" s="24"/>
      <c r="AII158" s="24"/>
      <c r="AIJ158" s="24"/>
      <c r="AIK158" s="24"/>
      <c r="AIL158" s="24"/>
      <c r="AIM158" s="24"/>
      <c r="AIN158" s="24"/>
      <c r="AIO158" s="24"/>
      <c r="AIP158" s="24"/>
      <c r="AIQ158" s="24"/>
      <c r="AIR158" s="24"/>
      <c r="AIS158" s="24"/>
      <c r="AIT158" s="24"/>
      <c r="AIU158" s="24"/>
      <c r="AIV158" s="24"/>
      <c r="AIW158" s="24"/>
      <c r="AIX158" s="24"/>
      <c r="AIY158" s="24"/>
      <c r="AIZ158" s="24"/>
      <c r="AJA158" s="24"/>
      <c r="AJB158" s="24"/>
      <c r="AJC158" s="24"/>
      <c r="AJD158" s="24"/>
      <c r="AJE158" s="24"/>
      <c r="AJF158" s="24"/>
      <c r="AJG158" s="24"/>
      <c r="AJH158" s="24"/>
      <c r="AJI158" s="24"/>
      <c r="AJJ158" s="24"/>
      <c r="AJK158" s="24"/>
      <c r="AJL158" s="24"/>
      <c r="AJM158" s="24"/>
      <c r="AJN158" s="24"/>
      <c r="AJO158" s="24"/>
      <c r="AJP158" s="24"/>
      <c r="AJQ158" s="24"/>
      <c r="AJR158" s="24"/>
      <c r="AJS158" s="24"/>
      <c r="AJT158" s="24"/>
      <c r="AJU158" s="24"/>
      <c r="AJV158" s="24"/>
      <c r="AJW158" s="24"/>
      <c r="AJX158" s="24"/>
      <c r="AJY158" s="24"/>
      <c r="AJZ158" s="24"/>
      <c r="AKA158" s="24"/>
      <c r="AKB158" s="24"/>
      <c r="AKC158" s="24"/>
      <c r="AKD158" s="24"/>
      <c r="AKE158" s="24"/>
      <c r="AKF158" s="24"/>
      <c r="AKG158" s="24"/>
      <c r="AKH158" s="24"/>
      <c r="AKI158" s="24"/>
      <c r="AKJ158" s="24"/>
      <c r="AKK158" s="24"/>
      <c r="AKL158" s="24"/>
      <c r="AKM158" s="24"/>
      <c r="AKN158" s="24"/>
      <c r="AKO158" s="24"/>
      <c r="AKP158" s="24"/>
      <c r="AKQ158" s="24"/>
      <c r="AKR158" s="24"/>
      <c r="AKS158" s="24"/>
      <c r="AKT158" s="24"/>
      <c r="AKU158" s="24"/>
      <c r="AKV158" s="24"/>
      <c r="AKW158" s="24"/>
      <c r="AKX158" s="24"/>
      <c r="AKY158" s="24"/>
      <c r="AKZ158" s="24"/>
      <c r="ALA158" s="24"/>
      <c r="ALB158" s="24"/>
      <c r="ALC158" s="24"/>
      <c r="ALD158" s="24"/>
      <c r="ALE158" s="24"/>
      <c r="ALF158" s="24"/>
      <c r="ALG158" s="24"/>
      <c r="ALH158" s="24"/>
      <c r="ALI158" s="24"/>
      <c r="ALJ158" s="24"/>
      <c r="ALK158" s="24"/>
      <c r="ALL158" s="24"/>
      <c r="ALM158" s="24"/>
      <c r="ALN158" s="24"/>
      <c r="ALO158" s="24"/>
      <c r="ALP158" s="24"/>
      <c r="ALQ158" s="24"/>
      <c r="ALR158" s="24"/>
      <c r="ALS158" s="24"/>
      <c r="ALT158" s="24"/>
      <c r="ALU158" s="24"/>
      <c r="ALV158" s="24"/>
      <c r="ALW158" s="24"/>
      <c r="ALX158" s="24"/>
      <c r="ALY158" s="24"/>
      <c r="ALZ158" s="24"/>
      <c r="AMA158" s="24"/>
      <c r="AMB158" s="24"/>
      <c r="AMC158" s="24"/>
    </row>
    <row r="159" spans="1:1017" s="61" customFormat="1" ht="33">
      <c r="A159" s="132" t="s">
        <v>427</v>
      </c>
      <c r="B159" s="133" t="s">
        <v>428</v>
      </c>
      <c r="C159" s="134" t="s">
        <v>429</v>
      </c>
      <c r="D159" s="133" t="s">
        <v>423</v>
      </c>
      <c r="E159" s="62" t="s">
        <v>424</v>
      </c>
      <c r="F159" s="112">
        <v>2248</v>
      </c>
      <c r="G159" s="60">
        <v>1.43</v>
      </c>
      <c r="H159" s="83">
        <f t="shared" si="61"/>
        <v>0.21229999999999999</v>
      </c>
      <c r="I159" s="60">
        <f t="shared" si="62"/>
        <v>1.73</v>
      </c>
      <c r="J159" s="60">
        <f t="shared" si="63"/>
        <v>3214.64</v>
      </c>
      <c r="K159" s="60">
        <f t="shared" si="64"/>
        <v>3889.04</v>
      </c>
      <c r="L159" s="58"/>
      <c r="M159" s="24"/>
      <c r="N159" s="24"/>
      <c r="O159" s="24"/>
      <c r="P159" s="24"/>
      <c r="Q159" s="24"/>
      <c r="R159" s="24"/>
      <c r="S159" s="24"/>
      <c r="T159" s="24"/>
      <c r="U159" s="24"/>
      <c r="V159" s="24"/>
      <c r="W159" s="24"/>
      <c r="X159" s="24"/>
      <c r="Y159" s="24"/>
      <c r="Z159" s="24"/>
      <c r="AA159" s="24"/>
      <c r="AB159" s="24"/>
      <c r="AC159" s="24"/>
      <c r="AD159" s="24"/>
      <c r="AE159" s="24"/>
      <c r="AF159" s="24"/>
      <c r="AG159" s="24"/>
      <c r="AH159" s="24"/>
      <c r="AI159" s="24"/>
      <c r="AJ159" s="24"/>
      <c r="AK159" s="24"/>
      <c r="AL159" s="24"/>
      <c r="AM159" s="24"/>
      <c r="AN159" s="24"/>
      <c r="AO159" s="24"/>
      <c r="AP159" s="24"/>
      <c r="AQ159" s="24"/>
      <c r="AR159" s="24"/>
      <c r="AS159" s="24"/>
      <c r="AT159" s="24"/>
      <c r="AU159" s="24"/>
      <c r="AV159" s="24"/>
      <c r="AW159" s="24"/>
      <c r="AX159" s="24"/>
      <c r="AY159" s="24"/>
      <c r="AZ159" s="24"/>
      <c r="BA159" s="24"/>
      <c r="BB159" s="24"/>
      <c r="BC159" s="24"/>
      <c r="BD159" s="24"/>
      <c r="BE159" s="24"/>
      <c r="BF159" s="24"/>
      <c r="BG159" s="24"/>
      <c r="BH159" s="24"/>
      <c r="BI159" s="24"/>
      <c r="BJ159" s="24"/>
      <c r="BK159" s="24"/>
      <c r="BL159" s="24"/>
      <c r="BM159" s="24"/>
      <c r="BN159" s="24"/>
      <c r="BO159" s="24"/>
      <c r="BP159" s="24"/>
      <c r="BQ159" s="24"/>
      <c r="BR159" s="24"/>
      <c r="BS159" s="24"/>
      <c r="BT159" s="24"/>
      <c r="BU159" s="24"/>
      <c r="BV159" s="24"/>
      <c r="BW159" s="24"/>
      <c r="BX159" s="24"/>
      <c r="BY159" s="24"/>
      <c r="BZ159" s="24"/>
      <c r="CA159" s="24"/>
      <c r="CB159" s="24"/>
      <c r="CC159" s="24"/>
      <c r="CD159" s="24"/>
      <c r="CE159" s="24"/>
      <c r="CF159" s="24"/>
      <c r="CG159" s="24"/>
      <c r="CH159" s="24"/>
      <c r="CI159" s="24"/>
      <c r="CJ159" s="24"/>
      <c r="CK159" s="24"/>
      <c r="CL159" s="24"/>
      <c r="CM159" s="24"/>
      <c r="CN159" s="24"/>
      <c r="CO159" s="24"/>
      <c r="CP159" s="24"/>
      <c r="CQ159" s="24"/>
      <c r="CR159" s="24"/>
      <c r="CS159" s="24"/>
      <c r="CT159" s="24"/>
      <c r="CU159" s="24"/>
      <c r="CV159" s="24"/>
      <c r="CW159" s="24"/>
      <c r="CX159" s="24"/>
      <c r="CY159" s="24"/>
      <c r="CZ159" s="24"/>
      <c r="DA159" s="24"/>
      <c r="DB159" s="24"/>
      <c r="DC159" s="24"/>
      <c r="DD159" s="24"/>
      <c r="DE159" s="24"/>
      <c r="DF159" s="24"/>
      <c r="DG159" s="24"/>
      <c r="DH159" s="24"/>
      <c r="DI159" s="24"/>
      <c r="DJ159" s="24"/>
      <c r="DK159" s="24"/>
      <c r="DL159" s="24"/>
      <c r="DM159" s="24"/>
      <c r="DN159" s="24"/>
      <c r="DO159" s="24"/>
      <c r="DP159" s="24"/>
      <c r="DQ159" s="24"/>
      <c r="DR159" s="24"/>
      <c r="DS159" s="24"/>
      <c r="DT159" s="24"/>
      <c r="DU159" s="24"/>
      <c r="DV159" s="24"/>
      <c r="DW159" s="24"/>
      <c r="DX159" s="24"/>
      <c r="DY159" s="24"/>
      <c r="DZ159" s="24"/>
      <c r="EA159" s="24"/>
      <c r="EB159" s="24"/>
      <c r="EC159" s="24"/>
      <c r="ED159" s="24"/>
      <c r="EE159" s="24"/>
      <c r="EF159" s="24"/>
      <c r="EG159" s="24"/>
      <c r="EH159" s="24"/>
      <c r="EI159" s="24"/>
      <c r="EJ159" s="24"/>
      <c r="EK159" s="24"/>
      <c r="EL159" s="24"/>
      <c r="EM159" s="24"/>
      <c r="EN159" s="24"/>
      <c r="EO159" s="24"/>
      <c r="EP159" s="24"/>
      <c r="EQ159" s="24"/>
      <c r="ER159" s="24"/>
      <c r="ES159" s="24"/>
      <c r="ET159" s="24"/>
      <c r="EU159" s="24"/>
      <c r="EV159" s="24"/>
      <c r="EW159" s="24"/>
      <c r="EX159" s="24"/>
      <c r="EY159" s="24"/>
      <c r="EZ159" s="24"/>
      <c r="FA159" s="24"/>
      <c r="FB159" s="24"/>
      <c r="FC159" s="24"/>
      <c r="FD159" s="24"/>
      <c r="FE159" s="24"/>
      <c r="FF159" s="24"/>
      <c r="FG159" s="24"/>
      <c r="FH159" s="24"/>
      <c r="FI159" s="24"/>
      <c r="FJ159" s="24"/>
      <c r="FK159" s="24"/>
      <c r="FL159" s="24"/>
      <c r="FM159" s="24"/>
      <c r="FN159" s="24"/>
      <c r="FO159" s="24"/>
      <c r="FP159" s="24"/>
      <c r="FQ159" s="24"/>
      <c r="FR159" s="24"/>
      <c r="FS159" s="24"/>
      <c r="FT159" s="24"/>
      <c r="FU159" s="24"/>
      <c r="FV159" s="24"/>
      <c r="FW159" s="24"/>
      <c r="FX159" s="24"/>
      <c r="FY159" s="24"/>
      <c r="FZ159" s="24"/>
      <c r="GA159" s="24"/>
      <c r="GB159" s="24"/>
      <c r="GC159" s="24"/>
      <c r="GD159" s="24"/>
      <c r="GE159" s="24"/>
      <c r="GF159" s="24"/>
      <c r="GG159" s="24"/>
      <c r="GH159" s="24"/>
      <c r="GI159" s="24"/>
      <c r="GJ159" s="24"/>
      <c r="GK159" s="24"/>
      <c r="GL159" s="24"/>
      <c r="GM159" s="24"/>
      <c r="GN159" s="24"/>
      <c r="GO159" s="24"/>
      <c r="GP159" s="24"/>
      <c r="GQ159" s="24"/>
      <c r="GR159" s="24"/>
      <c r="GS159" s="24"/>
      <c r="GT159" s="24"/>
      <c r="GU159" s="24"/>
      <c r="GV159" s="24"/>
      <c r="GW159" s="24"/>
      <c r="GX159" s="24"/>
      <c r="GY159" s="24"/>
      <c r="GZ159" s="24"/>
      <c r="HA159" s="24"/>
      <c r="HB159" s="24"/>
      <c r="HC159" s="24"/>
      <c r="HD159" s="24"/>
      <c r="HE159" s="24"/>
      <c r="HF159" s="24"/>
      <c r="HG159" s="24"/>
      <c r="HH159" s="24"/>
      <c r="HI159" s="24"/>
      <c r="HJ159" s="24"/>
      <c r="HK159" s="24"/>
      <c r="HL159" s="24"/>
      <c r="HM159" s="24"/>
      <c r="HN159" s="24"/>
      <c r="HO159" s="24"/>
      <c r="HP159" s="24"/>
      <c r="HQ159" s="24"/>
      <c r="HR159" s="24"/>
      <c r="HS159" s="24"/>
      <c r="HT159" s="24"/>
      <c r="HU159" s="24"/>
      <c r="HV159" s="24"/>
      <c r="HW159" s="24"/>
      <c r="HX159" s="24"/>
      <c r="HY159" s="24"/>
      <c r="HZ159" s="24"/>
      <c r="IA159" s="24"/>
      <c r="IB159" s="24"/>
      <c r="IC159" s="24"/>
      <c r="ID159" s="24"/>
      <c r="IE159" s="24"/>
      <c r="IF159" s="24"/>
      <c r="IG159" s="24"/>
      <c r="IH159" s="24"/>
      <c r="II159" s="24"/>
      <c r="IJ159" s="24"/>
      <c r="IK159" s="24"/>
      <c r="IL159" s="24"/>
      <c r="IM159" s="24"/>
      <c r="IN159" s="24"/>
      <c r="IO159" s="24"/>
      <c r="IP159" s="24"/>
      <c r="IQ159" s="24"/>
      <c r="IR159" s="24"/>
      <c r="IS159" s="24"/>
      <c r="IT159" s="24"/>
      <c r="IU159" s="24"/>
      <c r="IV159" s="24"/>
      <c r="IW159" s="24"/>
      <c r="IX159" s="24"/>
      <c r="IY159" s="24"/>
      <c r="IZ159" s="24"/>
      <c r="JA159" s="24"/>
      <c r="JB159" s="24"/>
      <c r="JC159" s="24"/>
      <c r="JD159" s="24"/>
      <c r="JE159" s="24"/>
      <c r="JF159" s="24"/>
      <c r="JG159" s="24"/>
      <c r="JH159" s="24"/>
      <c r="JI159" s="24"/>
      <c r="JJ159" s="24"/>
      <c r="JK159" s="24"/>
      <c r="JL159" s="24"/>
      <c r="JM159" s="24"/>
      <c r="JN159" s="24"/>
      <c r="JO159" s="24"/>
      <c r="JP159" s="24"/>
      <c r="JQ159" s="24"/>
      <c r="JR159" s="24"/>
      <c r="JS159" s="24"/>
      <c r="JT159" s="24"/>
      <c r="JU159" s="24"/>
      <c r="JV159" s="24"/>
      <c r="JW159" s="24"/>
      <c r="JX159" s="24"/>
      <c r="JY159" s="24"/>
      <c r="JZ159" s="24"/>
      <c r="KA159" s="24"/>
      <c r="KB159" s="24"/>
      <c r="KC159" s="24"/>
      <c r="KD159" s="24"/>
      <c r="KE159" s="24"/>
      <c r="KF159" s="24"/>
      <c r="KG159" s="24"/>
      <c r="KH159" s="24"/>
      <c r="KI159" s="24"/>
      <c r="KJ159" s="24"/>
      <c r="KK159" s="24"/>
      <c r="KL159" s="24"/>
      <c r="KM159" s="24"/>
      <c r="KN159" s="24"/>
      <c r="KO159" s="24"/>
      <c r="KP159" s="24"/>
      <c r="KQ159" s="24"/>
      <c r="KR159" s="24"/>
      <c r="KS159" s="24"/>
      <c r="KT159" s="24"/>
      <c r="KU159" s="24"/>
      <c r="KV159" s="24"/>
      <c r="KW159" s="24"/>
      <c r="KX159" s="24"/>
      <c r="KY159" s="24"/>
      <c r="KZ159" s="24"/>
      <c r="LA159" s="24"/>
      <c r="LB159" s="24"/>
      <c r="LC159" s="24"/>
      <c r="LD159" s="24"/>
      <c r="LE159" s="24"/>
      <c r="LF159" s="24"/>
      <c r="LG159" s="24"/>
      <c r="LH159" s="24"/>
      <c r="LI159" s="24"/>
      <c r="LJ159" s="24"/>
      <c r="LK159" s="24"/>
      <c r="LL159" s="24"/>
      <c r="LM159" s="24"/>
      <c r="LN159" s="24"/>
      <c r="LO159" s="24"/>
      <c r="LP159" s="24"/>
      <c r="LQ159" s="24"/>
      <c r="LR159" s="24"/>
      <c r="LS159" s="24"/>
      <c r="LT159" s="24"/>
      <c r="LU159" s="24"/>
      <c r="LV159" s="24"/>
      <c r="LW159" s="24"/>
      <c r="LX159" s="24"/>
      <c r="LY159" s="24"/>
      <c r="LZ159" s="24"/>
      <c r="MA159" s="24"/>
      <c r="MB159" s="24"/>
      <c r="MC159" s="24"/>
      <c r="MD159" s="24"/>
      <c r="ME159" s="24"/>
      <c r="MF159" s="24"/>
      <c r="MG159" s="24"/>
      <c r="MH159" s="24"/>
      <c r="MI159" s="24"/>
      <c r="MJ159" s="24"/>
      <c r="MK159" s="24"/>
      <c r="ML159" s="24"/>
      <c r="MM159" s="24"/>
      <c r="MN159" s="24"/>
      <c r="MO159" s="24"/>
      <c r="MP159" s="24"/>
      <c r="MQ159" s="24"/>
      <c r="MR159" s="24"/>
      <c r="MS159" s="24"/>
      <c r="MT159" s="24"/>
      <c r="MU159" s="24"/>
      <c r="MV159" s="24"/>
      <c r="MW159" s="24"/>
      <c r="MX159" s="24"/>
      <c r="MY159" s="24"/>
      <c r="MZ159" s="24"/>
      <c r="NA159" s="24"/>
      <c r="NB159" s="24"/>
      <c r="NC159" s="24"/>
      <c r="ND159" s="24"/>
      <c r="NE159" s="24"/>
      <c r="NF159" s="24"/>
      <c r="NG159" s="24"/>
      <c r="NH159" s="24"/>
      <c r="NI159" s="24"/>
      <c r="NJ159" s="24"/>
      <c r="NK159" s="24"/>
      <c r="NL159" s="24"/>
      <c r="NM159" s="24"/>
      <c r="NN159" s="24"/>
      <c r="NO159" s="24"/>
      <c r="NP159" s="24"/>
      <c r="NQ159" s="24"/>
      <c r="NR159" s="24"/>
      <c r="NS159" s="24"/>
      <c r="NT159" s="24"/>
      <c r="NU159" s="24"/>
      <c r="NV159" s="24"/>
      <c r="NW159" s="24"/>
      <c r="NX159" s="24"/>
      <c r="NY159" s="24"/>
      <c r="NZ159" s="24"/>
      <c r="OA159" s="24"/>
      <c r="OB159" s="24"/>
      <c r="OC159" s="24"/>
      <c r="OD159" s="24"/>
      <c r="OE159" s="24"/>
      <c r="OF159" s="24"/>
      <c r="OG159" s="24"/>
      <c r="OH159" s="24"/>
      <c r="OI159" s="24"/>
      <c r="OJ159" s="24"/>
      <c r="OK159" s="24"/>
      <c r="OL159" s="24"/>
      <c r="OM159" s="24"/>
      <c r="ON159" s="24"/>
      <c r="OO159" s="24"/>
      <c r="OP159" s="24"/>
      <c r="OQ159" s="24"/>
      <c r="OR159" s="24"/>
      <c r="OS159" s="24"/>
      <c r="OT159" s="24"/>
      <c r="OU159" s="24"/>
      <c r="OV159" s="24"/>
      <c r="OW159" s="24"/>
      <c r="OX159" s="24"/>
      <c r="OY159" s="24"/>
      <c r="OZ159" s="24"/>
      <c r="PA159" s="24"/>
      <c r="PB159" s="24"/>
      <c r="PC159" s="24"/>
      <c r="PD159" s="24"/>
      <c r="PE159" s="24"/>
      <c r="PF159" s="24"/>
      <c r="PG159" s="24"/>
      <c r="PH159" s="24"/>
      <c r="PI159" s="24"/>
      <c r="PJ159" s="24"/>
      <c r="PK159" s="24"/>
      <c r="PL159" s="24"/>
      <c r="PM159" s="24"/>
      <c r="PN159" s="24"/>
      <c r="PO159" s="24"/>
      <c r="PP159" s="24"/>
      <c r="PQ159" s="24"/>
      <c r="PR159" s="24"/>
      <c r="PS159" s="24"/>
      <c r="PT159" s="24"/>
      <c r="PU159" s="24"/>
      <c r="PV159" s="24"/>
      <c r="PW159" s="24"/>
      <c r="PX159" s="24"/>
      <c r="PY159" s="24"/>
      <c r="PZ159" s="24"/>
      <c r="QA159" s="24"/>
      <c r="QB159" s="24"/>
      <c r="QC159" s="24"/>
      <c r="QD159" s="24"/>
      <c r="QE159" s="24"/>
      <c r="QF159" s="24"/>
      <c r="QG159" s="24"/>
      <c r="QH159" s="24"/>
      <c r="QI159" s="24"/>
      <c r="QJ159" s="24"/>
      <c r="QK159" s="24"/>
      <c r="QL159" s="24"/>
      <c r="QM159" s="24"/>
      <c r="QN159" s="24"/>
      <c r="QO159" s="24"/>
      <c r="QP159" s="24"/>
      <c r="QQ159" s="24"/>
      <c r="QR159" s="24"/>
      <c r="QS159" s="24"/>
      <c r="QT159" s="24"/>
      <c r="QU159" s="24"/>
      <c r="QV159" s="24"/>
      <c r="QW159" s="24"/>
      <c r="QX159" s="24"/>
      <c r="QY159" s="24"/>
      <c r="QZ159" s="24"/>
      <c r="RA159" s="24"/>
      <c r="RB159" s="24"/>
      <c r="RC159" s="24"/>
      <c r="RD159" s="24"/>
      <c r="RE159" s="24"/>
      <c r="RF159" s="24"/>
      <c r="RG159" s="24"/>
      <c r="RH159" s="24"/>
      <c r="RI159" s="24"/>
      <c r="RJ159" s="24"/>
      <c r="RK159" s="24"/>
      <c r="RL159" s="24"/>
      <c r="RM159" s="24"/>
      <c r="RN159" s="24"/>
      <c r="RO159" s="24"/>
      <c r="RP159" s="24"/>
      <c r="RQ159" s="24"/>
      <c r="RR159" s="24"/>
      <c r="RS159" s="24"/>
      <c r="RT159" s="24"/>
      <c r="RU159" s="24"/>
      <c r="RV159" s="24"/>
      <c r="RW159" s="24"/>
      <c r="RX159" s="24"/>
      <c r="RY159" s="24"/>
      <c r="RZ159" s="24"/>
      <c r="SA159" s="24"/>
      <c r="SB159" s="24"/>
      <c r="SC159" s="24"/>
      <c r="SD159" s="24"/>
      <c r="SE159" s="24"/>
      <c r="SF159" s="24"/>
      <c r="SG159" s="24"/>
      <c r="SH159" s="24"/>
      <c r="SI159" s="24"/>
      <c r="SJ159" s="24"/>
      <c r="SK159" s="24"/>
      <c r="SL159" s="24"/>
      <c r="SM159" s="24"/>
      <c r="SN159" s="24"/>
      <c r="SO159" s="24"/>
      <c r="SP159" s="24"/>
      <c r="SQ159" s="24"/>
      <c r="SR159" s="24"/>
      <c r="SS159" s="24"/>
      <c r="ST159" s="24"/>
      <c r="SU159" s="24"/>
      <c r="SV159" s="24"/>
      <c r="SW159" s="24"/>
      <c r="SX159" s="24"/>
      <c r="SY159" s="24"/>
      <c r="SZ159" s="24"/>
      <c r="TA159" s="24"/>
      <c r="TB159" s="24"/>
      <c r="TC159" s="24"/>
      <c r="TD159" s="24"/>
      <c r="TE159" s="24"/>
      <c r="TF159" s="24"/>
      <c r="TG159" s="24"/>
      <c r="TH159" s="24"/>
      <c r="TI159" s="24"/>
      <c r="TJ159" s="24"/>
      <c r="TK159" s="24"/>
      <c r="TL159" s="24"/>
      <c r="TM159" s="24"/>
      <c r="TN159" s="24"/>
      <c r="TO159" s="24"/>
      <c r="TP159" s="24"/>
      <c r="TQ159" s="24"/>
      <c r="TR159" s="24"/>
      <c r="TS159" s="24"/>
      <c r="TT159" s="24"/>
      <c r="TU159" s="24"/>
      <c r="TV159" s="24"/>
      <c r="TW159" s="24"/>
      <c r="TX159" s="24"/>
      <c r="TY159" s="24"/>
      <c r="TZ159" s="24"/>
      <c r="UA159" s="24"/>
      <c r="UB159" s="24"/>
      <c r="UC159" s="24"/>
      <c r="UD159" s="24"/>
      <c r="UE159" s="24"/>
      <c r="UF159" s="24"/>
      <c r="UG159" s="24"/>
      <c r="UH159" s="24"/>
      <c r="UI159" s="24"/>
      <c r="UJ159" s="24"/>
      <c r="UK159" s="24"/>
      <c r="UL159" s="24"/>
      <c r="UM159" s="24"/>
      <c r="UN159" s="24"/>
      <c r="UO159" s="24"/>
      <c r="UP159" s="24"/>
      <c r="UQ159" s="24"/>
      <c r="UR159" s="24"/>
      <c r="US159" s="24"/>
      <c r="UT159" s="24"/>
      <c r="UU159" s="24"/>
      <c r="UV159" s="24"/>
      <c r="UW159" s="24"/>
      <c r="UX159" s="24"/>
      <c r="UY159" s="24"/>
      <c r="UZ159" s="24"/>
      <c r="VA159" s="24"/>
      <c r="VB159" s="24"/>
      <c r="VC159" s="24"/>
      <c r="VD159" s="24"/>
      <c r="VE159" s="24"/>
      <c r="VF159" s="24"/>
      <c r="VG159" s="24"/>
      <c r="VH159" s="24"/>
      <c r="VI159" s="24"/>
      <c r="VJ159" s="24"/>
      <c r="VK159" s="24"/>
      <c r="VL159" s="24"/>
      <c r="VM159" s="24"/>
      <c r="VN159" s="24"/>
      <c r="VO159" s="24"/>
      <c r="VP159" s="24"/>
      <c r="VQ159" s="24"/>
      <c r="VR159" s="24"/>
      <c r="VS159" s="24"/>
      <c r="VT159" s="24"/>
      <c r="VU159" s="24"/>
      <c r="VV159" s="24"/>
      <c r="VW159" s="24"/>
      <c r="VX159" s="24"/>
      <c r="VY159" s="24"/>
      <c r="VZ159" s="24"/>
      <c r="WA159" s="24"/>
      <c r="WB159" s="24"/>
      <c r="WC159" s="24"/>
      <c r="WD159" s="24"/>
      <c r="WE159" s="24"/>
      <c r="WF159" s="24"/>
      <c r="WG159" s="24"/>
      <c r="WH159" s="24"/>
      <c r="WI159" s="24"/>
      <c r="WJ159" s="24"/>
      <c r="WK159" s="24"/>
      <c r="WL159" s="24"/>
      <c r="WM159" s="24"/>
      <c r="WN159" s="24"/>
      <c r="WO159" s="24"/>
      <c r="WP159" s="24"/>
      <c r="WQ159" s="24"/>
      <c r="WR159" s="24"/>
      <c r="WS159" s="24"/>
      <c r="WT159" s="24"/>
      <c r="WU159" s="24"/>
      <c r="WV159" s="24"/>
      <c r="WW159" s="24"/>
      <c r="WX159" s="24"/>
      <c r="WY159" s="24"/>
      <c r="WZ159" s="24"/>
      <c r="XA159" s="24"/>
      <c r="XB159" s="24"/>
      <c r="XC159" s="24"/>
      <c r="XD159" s="24"/>
      <c r="XE159" s="24"/>
      <c r="XF159" s="24"/>
      <c r="XG159" s="24"/>
      <c r="XH159" s="24"/>
      <c r="XI159" s="24"/>
      <c r="XJ159" s="24"/>
      <c r="XK159" s="24"/>
      <c r="XL159" s="24"/>
      <c r="XM159" s="24"/>
      <c r="XN159" s="24"/>
      <c r="XO159" s="24"/>
      <c r="XP159" s="24"/>
      <c r="XQ159" s="24"/>
      <c r="XR159" s="24"/>
      <c r="XS159" s="24"/>
      <c r="XT159" s="24"/>
      <c r="XU159" s="24"/>
      <c r="XV159" s="24"/>
      <c r="XW159" s="24"/>
      <c r="XX159" s="24"/>
      <c r="XY159" s="24"/>
      <c r="XZ159" s="24"/>
      <c r="YA159" s="24"/>
      <c r="YB159" s="24"/>
      <c r="YC159" s="24"/>
      <c r="YD159" s="24"/>
      <c r="YE159" s="24"/>
      <c r="YF159" s="24"/>
      <c r="YG159" s="24"/>
      <c r="YH159" s="24"/>
      <c r="YI159" s="24"/>
      <c r="YJ159" s="24"/>
      <c r="YK159" s="24"/>
      <c r="YL159" s="24"/>
      <c r="YM159" s="24"/>
      <c r="YN159" s="24"/>
      <c r="YO159" s="24"/>
      <c r="YP159" s="24"/>
      <c r="YQ159" s="24"/>
      <c r="YR159" s="24"/>
      <c r="YS159" s="24"/>
      <c r="YT159" s="24"/>
      <c r="YU159" s="24"/>
      <c r="YV159" s="24"/>
      <c r="YW159" s="24"/>
      <c r="YX159" s="24"/>
      <c r="YY159" s="24"/>
      <c r="YZ159" s="24"/>
      <c r="ZA159" s="24"/>
      <c r="ZB159" s="24"/>
      <c r="ZC159" s="24"/>
      <c r="ZD159" s="24"/>
      <c r="ZE159" s="24"/>
      <c r="ZF159" s="24"/>
      <c r="ZG159" s="24"/>
      <c r="ZH159" s="24"/>
      <c r="ZI159" s="24"/>
      <c r="ZJ159" s="24"/>
      <c r="ZK159" s="24"/>
      <c r="ZL159" s="24"/>
      <c r="ZM159" s="24"/>
      <c r="ZN159" s="24"/>
      <c r="ZO159" s="24"/>
      <c r="ZP159" s="24"/>
      <c r="ZQ159" s="24"/>
      <c r="ZR159" s="24"/>
      <c r="ZS159" s="24"/>
      <c r="ZT159" s="24"/>
      <c r="ZU159" s="24"/>
      <c r="ZV159" s="24"/>
      <c r="ZW159" s="24"/>
      <c r="ZX159" s="24"/>
      <c r="ZY159" s="24"/>
      <c r="ZZ159" s="24"/>
      <c r="AAA159" s="24"/>
      <c r="AAB159" s="24"/>
      <c r="AAC159" s="24"/>
      <c r="AAD159" s="24"/>
      <c r="AAE159" s="24"/>
      <c r="AAF159" s="24"/>
      <c r="AAG159" s="24"/>
      <c r="AAH159" s="24"/>
      <c r="AAI159" s="24"/>
      <c r="AAJ159" s="24"/>
      <c r="AAK159" s="24"/>
      <c r="AAL159" s="24"/>
      <c r="AAM159" s="24"/>
      <c r="AAN159" s="24"/>
      <c r="AAO159" s="24"/>
      <c r="AAP159" s="24"/>
      <c r="AAQ159" s="24"/>
      <c r="AAR159" s="24"/>
      <c r="AAS159" s="24"/>
      <c r="AAT159" s="24"/>
      <c r="AAU159" s="24"/>
      <c r="AAV159" s="24"/>
      <c r="AAW159" s="24"/>
      <c r="AAX159" s="24"/>
      <c r="AAY159" s="24"/>
      <c r="AAZ159" s="24"/>
      <c r="ABA159" s="24"/>
      <c r="ABB159" s="24"/>
      <c r="ABC159" s="24"/>
      <c r="ABD159" s="24"/>
      <c r="ABE159" s="24"/>
      <c r="ABF159" s="24"/>
      <c r="ABG159" s="24"/>
      <c r="ABH159" s="24"/>
      <c r="ABI159" s="24"/>
      <c r="ABJ159" s="24"/>
      <c r="ABK159" s="24"/>
      <c r="ABL159" s="24"/>
      <c r="ABM159" s="24"/>
      <c r="ABN159" s="24"/>
      <c r="ABO159" s="24"/>
      <c r="ABP159" s="24"/>
      <c r="ABQ159" s="24"/>
      <c r="ABR159" s="24"/>
      <c r="ABS159" s="24"/>
      <c r="ABT159" s="24"/>
      <c r="ABU159" s="24"/>
      <c r="ABV159" s="24"/>
      <c r="ABW159" s="24"/>
      <c r="ABX159" s="24"/>
      <c r="ABY159" s="24"/>
      <c r="ABZ159" s="24"/>
      <c r="ACA159" s="24"/>
      <c r="ACB159" s="24"/>
      <c r="ACC159" s="24"/>
      <c r="ACD159" s="24"/>
      <c r="ACE159" s="24"/>
      <c r="ACF159" s="24"/>
      <c r="ACG159" s="24"/>
      <c r="ACH159" s="24"/>
      <c r="ACI159" s="24"/>
      <c r="ACJ159" s="24"/>
      <c r="ACK159" s="24"/>
      <c r="ACL159" s="24"/>
      <c r="ACM159" s="24"/>
      <c r="ACN159" s="24"/>
      <c r="ACO159" s="24"/>
      <c r="ACP159" s="24"/>
      <c r="ACQ159" s="24"/>
      <c r="ACR159" s="24"/>
      <c r="ACS159" s="24"/>
      <c r="ACT159" s="24"/>
      <c r="ACU159" s="24"/>
      <c r="ACV159" s="24"/>
      <c r="ACW159" s="24"/>
      <c r="ACX159" s="24"/>
      <c r="ACY159" s="24"/>
      <c r="ACZ159" s="24"/>
      <c r="ADA159" s="24"/>
      <c r="ADB159" s="24"/>
      <c r="ADC159" s="24"/>
      <c r="ADD159" s="24"/>
      <c r="ADE159" s="24"/>
      <c r="ADF159" s="24"/>
      <c r="ADG159" s="24"/>
      <c r="ADH159" s="24"/>
      <c r="ADI159" s="24"/>
      <c r="ADJ159" s="24"/>
      <c r="ADK159" s="24"/>
      <c r="ADL159" s="24"/>
      <c r="ADM159" s="24"/>
      <c r="ADN159" s="24"/>
      <c r="ADO159" s="24"/>
      <c r="ADP159" s="24"/>
      <c r="ADQ159" s="24"/>
      <c r="ADR159" s="24"/>
      <c r="ADS159" s="24"/>
      <c r="ADT159" s="24"/>
      <c r="ADU159" s="24"/>
      <c r="ADV159" s="24"/>
      <c r="ADW159" s="24"/>
      <c r="ADX159" s="24"/>
      <c r="ADY159" s="24"/>
      <c r="ADZ159" s="24"/>
      <c r="AEA159" s="24"/>
      <c r="AEB159" s="24"/>
      <c r="AEC159" s="24"/>
      <c r="AED159" s="24"/>
      <c r="AEE159" s="24"/>
      <c r="AEF159" s="24"/>
      <c r="AEG159" s="24"/>
      <c r="AEH159" s="24"/>
      <c r="AEI159" s="24"/>
      <c r="AEJ159" s="24"/>
      <c r="AEK159" s="24"/>
      <c r="AEL159" s="24"/>
      <c r="AEM159" s="24"/>
      <c r="AEN159" s="24"/>
      <c r="AEO159" s="24"/>
      <c r="AEP159" s="24"/>
      <c r="AEQ159" s="24"/>
      <c r="AER159" s="24"/>
      <c r="AES159" s="24"/>
      <c r="AET159" s="24"/>
      <c r="AEU159" s="24"/>
      <c r="AEV159" s="24"/>
      <c r="AEW159" s="24"/>
      <c r="AEX159" s="24"/>
      <c r="AEY159" s="24"/>
      <c r="AEZ159" s="24"/>
      <c r="AFA159" s="24"/>
      <c r="AFB159" s="24"/>
      <c r="AFC159" s="24"/>
      <c r="AFD159" s="24"/>
      <c r="AFE159" s="24"/>
      <c r="AFF159" s="24"/>
      <c r="AFG159" s="24"/>
      <c r="AFH159" s="24"/>
      <c r="AFI159" s="24"/>
      <c r="AFJ159" s="24"/>
      <c r="AFK159" s="24"/>
      <c r="AFL159" s="24"/>
      <c r="AFM159" s="24"/>
      <c r="AFN159" s="24"/>
      <c r="AFO159" s="24"/>
      <c r="AFP159" s="24"/>
      <c r="AFQ159" s="24"/>
      <c r="AFR159" s="24"/>
      <c r="AFS159" s="24"/>
      <c r="AFT159" s="24"/>
      <c r="AFU159" s="24"/>
      <c r="AFV159" s="24"/>
      <c r="AFW159" s="24"/>
      <c r="AFX159" s="24"/>
      <c r="AFY159" s="24"/>
      <c r="AFZ159" s="24"/>
      <c r="AGA159" s="24"/>
      <c r="AGB159" s="24"/>
      <c r="AGC159" s="24"/>
      <c r="AGD159" s="24"/>
      <c r="AGE159" s="24"/>
      <c r="AGF159" s="24"/>
      <c r="AGG159" s="24"/>
      <c r="AGH159" s="24"/>
      <c r="AGI159" s="24"/>
      <c r="AGJ159" s="24"/>
      <c r="AGK159" s="24"/>
      <c r="AGL159" s="24"/>
      <c r="AGM159" s="24"/>
      <c r="AGN159" s="24"/>
      <c r="AGO159" s="24"/>
      <c r="AGP159" s="24"/>
      <c r="AGQ159" s="24"/>
      <c r="AGR159" s="24"/>
      <c r="AGS159" s="24"/>
      <c r="AGT159" s="24"/>
      <c r="AGU159" s="24"/>
      <c r="AGV159" s="24"/>
      <c r="AGW159" s="24"/>
      <c r="AGX159" s="24"/>
      <c r="AGY159" s="24"/>
      <c r="AGZ159" s="24"/>
      <c r="AHA159" s="24"/>
      <c r="AHB159" s="24"/>
      <c r="AHC159" s="24"/>
      <c r="AHD159" s="24"/>
      <c r="AHE159" s="24"/>
      <c r="AHF159" s="24"/>
      <c r="AHG159" s="24"/>
      <c r="AHH159" s="24"/>
      <c r="AHI159" s="24"/>
      <c r="AHJ159" s="24"/>
      <c r="AHK159" s="24"/>
      <c r="AHL159" s="24"/>
      <c r="AHM159" s="24"/>
      <c r="AHN159" s="24"/>
      <c r="AHO159" s="24"/>
      <c r="AHP159" s="24"/>
      <c r="AHQ159" s="24"/>
      <c r="AHR159" s="24"/>
      <c r="AHS159" s="24"/>
      <c r="AHT159" s="24"/>
      <c r="AHU159" s="24"/>
      <c r="AHV159" s="24"/>
      <c r="AHW159" s="24"/>
      <c r="AHX159" s="24"/>
      <c r="AHY159" s="24"/>
      <c r="AHZ159" s="24"/>
      <c r="AIA159" s="24"/>
      <c r="AIB159" s="24"/>
      <c r="AIC159" s="24"/>
      <c r="AID159" s="24"/>
      <c r="AIE159" s="24"/>
      <c r="AIF159" s="24"/>
      <c r="AIG159" s="24"/>
      <c r="AIH159" s="24"/>
      <c r="AII159" s="24"/>
      <c r="AIJ159" s="24"/>
      <c r="AIK159" s="24"/>
      <c r="AIL159" s="24"/>
      <c r="AIM159" s="24"/>
      <c r="AIN159" s="24"/>
      <c r="AIO159" s="24"/>
      <c r="AIP159" s="24"/>
      <c r="AIQ159" s="24"/>
      <c r="AIR159" s="24"/>
      <c r="AIS159" s="24"/>
      <c r="AIT159" s="24"/>
      <c r="AIU159" s="24"/>
      <c r="AIV159" s="24"/>
      <c r="AIW159" s="24"/>
      <c r="AIX159" s="24"/>
      <c r="AIY159" s="24"/>
      <c r="AIZ159" s="24"/>
      <c r="AJA159" s="24"/>
      <c r="AJB159" s="24"/>
      <c r="AJC159" s="24"/>
      <c r="AJD159" s="24"/>
      <c r="AJE159" s="24"/>
      <c r="AJF159" s="24"/>
      <c r="AJG159" s="24"/>
      <c r="AJH159" s="24"/>
      <c r="AJI159" s="24"/>
      <c r="AJJ159" s="24"/>
      <c r="AJK159" s="24"/>
      <c r="AJL159" s="24"/>
      <c r="AJM159" s="24"/>
      <c r="AJN159" s="24"/>
      <c r="AJO159" s="24"/>
      <c r="AJP159" s="24"/>
      <c r="AJQ159" s="24"/>
      <c r="AJR159" s="24"/>
      <c r="AJS159" s="24"/>
      <c r="AJT159" s="24"/>
      <c r="AJU159" s="24"/>
      <c r="AJV159" s="24"/>
      <c r="AJW159" s="24"/>
      <c r="AJX159" s="24"/>
      <c r="AJY159" s="24"/>
      <c r="AJZ159" s="24"/>
      <c r="AKA159" s="24"/>
      <c r="AKB159" s="24"/>
      <c r="AKC159" s="24"/>
      <c r="AKD159" s="24"/>
      <c r="AKE159" s="24"/>
      <c r="AKF159" s="24"/>
      <c r="AKG159" s="24"/>
      <c r="AKH159" s="24"/>
      <c r="AKI159" s="24"/>
      <c r="AKJ159" s="24"/>
      <c r="AKK159" s="24"/>
      <c r="AKL159" s="24"/>
      <c r="AKM159" s="24"/>
      <c r="AKN159" s="24"/>
      <c r="AKO159" s="24"/>
      <c r="AKP159" s="24"/>
      <c r="AKQ159" s="24"/>
      <c r="AKR159" s="24"/>
      <c r="AKS159" s="24"/>
      <c r="AKT159" s="24"/>
      <c r="AKU159" s="24"/>
      <c r="AKV159" s="24"/>
      <c r="AKW159" s="24"/>
      <c r="AKX159" s="24"/>
      <c r="AKY159" s="24"/>
      <c r="AKZ159" s="24"/>
      <c r="ALA159" s="24"/>
      <c r="ALB159" s="24"/>
      <c r="ALC159" s="24"/>
      <c r="ALD159" s="24"/>
      <c r="ALE159" s="24"/>
      <c r="ALF159" s="24"/>
      <c r="ALG159" s="24"/>
      <c r="ALH159" s="24"/>
      <c r="ALI159" s="24"/>
      <c r="ALJ159" s="24"/>
      <c r="ALK159" s="24"/>
      <c r="ALL159" s="24"/>
      <c r="ALM159" s="24"/>
      <c r="ALN159" s="24"/>
      <c r="ALO159" s="24"/>
      <c r="ALP159" s="24"/>
      <c r="ALQ159" s="24"/>
      <c r="ALR159" s="24"/>
      <c r="ALS159" s="24"/>
      <c r="ALT159" s="24"/>
      <c r="ALU159" s="24"/>
      <c r="ALV159" s="24"/>
      <c r="ALW159" s="24"/>
      <c r="ALX159" s="24"/>
      <c r="ALY159" s="24"/>
      <c r="ALZ159" s="24"/>
      <c r="AMA159" s="24"/>
      <c r="AMB159" s="24"/>
      <c r="AMC159" s="24"/>
    </row>
    <row r="160" spans="1:1017" s="61" customFormat="1" ht="33">
      <c r="A160" s="132" t="s">
        <v>430</v>
      </c>
      <c r="B160" s="133" t="s">
        <v>431</v>
      </c>
      <c r="C160" s="155" t="s">
        <v>432</v>
      </c>
      <c r="D160" s="133" t="s">
        <v>423</v>
      </c>
      <c r="E160" s="62" t="s">
        <v>424</v>
      </c>
      <c r="F160" s="112">
        <v>274</v>
      </c>
      <c r="G160" s="60">
        <v>2.84</v>
      </c>
      <c r="H160" s="83">
        <f t="shared" si="61"/>
        <v>0.21229999999999999</v>
      </c>
      <c r="I160" s="60">
        <f t="shared" si="62"/>
        <v>3.44</v>
      </c>
      <c r="J160" s="60">
        <f t="shared" si="63"/>
        <v>778.16</v>
      </c>
      <c r="K160" s="60">
        <f t="shared" si="64"/>
        <v>942.56</v>
      </c>
      <c r="L160" s="58"/>
      <c r="M160" s="24"/>
      <c r="N160" s="24"/>
      <c r="O160" s="24"/>
      <c r="P160" s="24"/>
      <c r="Q160" s="24"/>
      <c r="R160" s="24"/>
      <c r="S160" s="24"/>
      <c r="T160" s="24"/>
      <c r="U160" s="24"/>
      <c r="V160" s="24"/>
      <c r="W160" s="24"/>
      <c r="X160" s="24"/>
      <c r="Y160" s="24"/>
      <c r="Z160" s="24"/>
      <c r="AA160" s="24"/>
      <c r="AB160" s="24"/>
      <c r="AC160" s="24"/>
      <c r="AD160" s="24"/>
      <c r="AE160" s="24"/>
      <c r="AF160" s="24"/>
      <c r="AG160" s="24"/>
      <c r="AH160" s="24"/>
      <c r="AI160" s="24"/>
      <c r="AJ160" s="24"/>
      <c r="AK160" s="24"/>
      <c r="AL160" s="24"/>
      <c r="AM160" s="24"/>
      <c r="AN160" s="24"/>
      <c r="AO160" s="24"/>
      <c r="AP160" s="24"/>
      <c r="AQ160" s="24"/>
      <c r="AR160" s="24"/>
      <c r="AS160" s="24"/>
      <c r="AT160" s="24"/>
      <c r="AU160" s="24"/>
      <c r="AV160" s="24"/>
      <c r="AW160" s="24"/>
      <c r="AX160" s="24"/>
      <c r="AY160" s="24"/>
      <c r="AZ160" s="24"/>
      <c r="BA160" s="24"/>
      <c r="BB160" s="24"/>
      <c r="BC160" s="24"/>
      <c r="BD160" s="24"/>
      <c r="BE160" s="24"/>
      <c r="BF160" s="24"/>
      <c r="BG160" s="24"/>
      <c r="BH160" s="24"/>
      <c r="BI160" s="24"/>
      <c r="BJ160" s="24"/>
      <c r="BK160" s="24"/>
      <c r="BL160" s="24"/>
      <c r="BM160" s="24"/>
      <c r="BN160" s="24"/>
      <c r="BO160" s="24"/>
      <c r="BP160" s="24"/>
      <c r="BQ160" s="24"/>
      <c r="BR160" s="24"/>
      <c r="BS160" s="24"/>
      <c r="BT160" s="24"/>
      <c r="BU160" s="24"/>
      <c r="BV160" s="24"/>
      <c r="BW160" s="24"/>
      <c r="BX160" s="24"/>
      <c r="BY160" s="24"/>
      <c r="BZ160" s="24"/>
      <c r="CA160" s="24"/>
      <c r="CB160" s="24"/>
      <c r="CC160" s="24"/>
      <c r="CD160" s="24"/>
      <c r="CE160" s="24"/>
      <c r="CF160" s="24"/>
      <c r="CG160" s="24"/>
      <c r="CH160" s="24"/>
      <c r="CI160" s="24"/>
      <c r="CJ160" s="24"/>
      <c r="CK160" s="24"/>
      <c r="CL160" s="24"/>
      <c r="CM160" s="24"/>
      <c r="CN160" s="24"/>
      <c r="CO160" s="24"/>
      <c r="CP160" s="24"/>
      <c r="CQ160" s="24"/>
      <c r="CR160" s="24"/>
      <c r="CS160" s="24"/>
      <c r="CT160" s="24"/>
      <c r="CU160" s="24"/>
      <c r="CV160" s="24"/>
      <c r="CW160" s="24"/>
      <c r="CX160" s="24"/>
      <c r="CY160" s="24"/>
      <c r="CZ160" s="24"/>
      <c r="DA160" s="24"/>
      <c r="DB160" s="24"/>
      <c r="DC160" s="24"/>
      <c r="DD160" s="24"/>
      <c r="DE160" s="24"/>
      <c r="DF160" s="24"/>
      <c r="DG160" s="24"/>
      <c r="DH160" s="24"/>
      <c r="DI160" s="24"/>
      <c r="DJ160" s="24"/>
      <c r="DK160" s="24"/>
      <c r="DL160" s="24"/>
      <c r="DM160" s="24"/>
      <c r="DN160" s="24"/>
      <c r="DO160" s="24"/>
      <c r="DP160" s="24"/>
      <c r="DQ160" s="24"/>
      <c r="DR160" s="24"/>
      <c r="DS160" s="24"/>
      <c r="DT160" s="24"/>
      <c r="DU160" s="24"/>
      <c r="DV160" s="24"/>
      <c r="DW160" s="24"/>
      <c r="DX160" s="24"/>
      <c r="DY160" s="24"/>
      <c r="DZ160" s="24"/>
      <c r="EA160" s="24"/>
      <c r="EB160" s="24"/>
      <c r="EC160" s="24"/>
      <c r="ED160" s="24"/>
      <c r="EE160" s="24"/>
      <c r="EF160" s="24"/>
      <c r="EG160" s="24"/>
      <c r="EH160" s="24"/>
      <c r="EI160" s="24"/>
      <c r="EJ160" s="24"/>
      <c r="EK160" s="24"/>
      <c r="EL160" s="24"/>
      <c r="EM160" s="24"/>
      <c r="EN160" s="24"/>
      <c r="EO160" s="24"/>
      <c r="EP160" s="24"/>
      <c r="EQ160" s="24"/>
      <c r="ER160" s="24"/>
      <c r="ES160" s="24"/>
      <c r="ET160" s="24"/>
      <c r="EU160" s="24"/>
      <c r="EV160" s="24"/>
      <c r="EW160" s="24"/>
      <c r="EX160" s="24"/>
      <c r="EY160" s="24"/>
      <c r="EZ160" s="24"/>
      <c r="FA160" s="24"/>
      <c r="FB160" s="24"/>
      <c r="FC160" s="24"/>
      <c r="FD160" s="24"/>
      <c r="FE160" s="24"/>
      <c r="FF160" s="24"/>
      <c r="FG160" s="24"/>
      <c r="FH160" s="24"/>
      <c r="FI160" s="24"/>
      <c r="FJ160" s="24"/>
      <c r="FK160" s="24"/>
      <c r="FL160" s="24"/>
      <c r="FM160" s="24"/>
      <c r="FN160" s="24"/>
      <c r="FO160" s="24"/>
      <c r="FP160" s="24"/>
      <c r="FQ160" s="24"/>
      <c r="FR160" s="24"/>
      <c r="FS160" s="24"/>
      <c r="FT160" s="24"/>
      <c r="FU160" s="24"/>
      <c r="FV160" s="24"/>
      <c r="FW160" s="24"/>
      <c r="FX160" s="24"/>
      <c r="FY160" s="24"/>
      <c r="FZ160" s="24"/>
      <c r="GA160" s="24"/>
      <c r="GB160" s="24"/>
      <c r="GC160" s="24"/>
      <c r="GD160" s="24"/>
      <c r="GE160" s="24"/>
      <c r="GF160" s="24"/>
      <c r="GG160" s="24"/>
      <c r="GH160" s="24"/>
      <c r="GI160" s="24"/>
      <c r="GJ160" s="24"/>
      <c r="GK160" s="24"/>
      <c r="GL160" s="24"/>
      <c r="GM160" s="24"/>
      <c r="GN160" s="24"/>
      <c r="GO160" s="24"/>
      <c r="GP160" s="24"/>
      <c r="GQ160" s="24"/>
      <c r="GR160" s="24"/>
      <c r="GS160" s="24"/>
      <c r="GT160" s="24"/>
      <c r="GU160" s="24"/>
      <c r="GV160" s="24"/>
      <c r="GW160" s="24"/>
      <c r="GX160" s="24"/>
      <c r="GY160" s="24"/>
      <c r="GZ160" s="24"/>
      <c r="HA160" s="24"/>
      <c r="HB160" s="24"/>
      <c r="HC160" s="24"/>
      <c r="HD160" s="24"/>
      <c r="HE160" s="24"/>
      <c r="HF160" s="24"/>
      <c r="HG160" s="24"/>
      <c r="HH160" s="24"/>
      <c r="HI160" s="24"/>
      <c r="HJ160" s="24"/>
      <c r="HK160" s="24"/>
      <c r="HL160" s="24"/>
      <c r="HM160" s="24"/>
      <c r="HN160" s="24"/>
      <c r="HO160" s="24"/>
      <c r="HP160" s="24"/>
      <c r="HQ160" s="24"/>
      <c r="HR160" s="24"/>
      <c r="HS160" s="24"/>
      <c r="HT160" s="24"/>
      <c r="HU160" s="24"/>
      <c r="HV160" s="24"/>
      <c r="HW160" s="24"/>
      <c r="HX160" s="24"/>
      <c r="HY160" s="24"/>
      <c r="HZ160" s="24"/>
      <c r="IA160" s="24"/>
      <c r="IB160" s="24"/>
      <c r="IC160" s="24"/>
      <c r="ID160" s="24"/>
      <c r="IE160" s="24"/>
      <c r="IF160" s="24"/>
      <c r="IG160" s="24"/>
      <c r="IH160" s="24"/>
      <c r="II160" s="24"/>
      <c r="IJ160" s="24"/>
      <c r="IK160" s="24"/>
      <c r="IL160" s="24"/>
      <c r="IM160" s="24"/>
      <c r="IN160" s="24"/>
      <c r="IO160" s="24"/>
      <c r="IP160" s="24"/>
      <c r="IQ160" s="24"/>
      <c r="IR160" s="24"/>
      <c r="IS160" s="24"/>
      <c r="IT160" s="24"/>
      <c r="IU160" s="24"/>
      <c r="IV160" s="24"/>
      <c r="IW160" s="24"/>
      <c r="IX160" s="24"/>
      <c r="IY160" s="24"/>
      <c r="IZ160" s="24"/>
      <c r="JA160" s="24"/>
      <c r="JB160" s="24"/>
      <c r="JC160" s="24"/>
      <c r="JD160" s="24"/>
      <c r="JE160" s="24"/>
      <c r="JF160" s="24"/>
      <c r="JG160" s="24"/>
      <c r="JH160" s="24"/>
      <c r="JI160" s="24"/>
      <c r="JJ160" s="24"/>
      <c r="JK160" s="24"/>
      <c r="JL160" s="24"/>
      <c r="JM160" s="24"/>
      <c r="JN160" s="24"/>
      <c r="JO160" s="24"/>
      <c r="JP160" s="24"/>
      <c r="JQ160" s="24"/>
      <c r="JR160" s="24"/>
      <c r="JS160" s="24"/>
      <c r="JT160" s="24"/>
      <c r="JU160" s="24"/>
      <c r="JV160" s="24"/>
      <c r="JW160" s="24"/>
      <c r="JX160" s="24"/>
      <c r="JY160" s="24"/>
      <c r="JZ160" s="24"/>
      <c r="KA160" s="24"/>
      <c r="KB160" s="24"/>
      <c r="KC160" s="24"/>
      <c r="KD160" s="24"/>
      <c r="KE160" s="24"/>
      <c r="KF160" s="24"/>
      <c r="KG160" s="24"/>
      <c r="KH160" s="24"/>
      <c r="KI160" s="24"/>
      <c r="KJ160" s="24"/>
      <c r="KK160" s="24"/>
      <c r="KL160" s="24"/>
      <c r="KM160" s="24"/>
      <c r="KN160" s="24"/>
      <c r="KO160" s="24"/>
      <c r="KP160" s="24"/>
      <c r="KQ160" s="24"/>
      <c r="KR160" s="24"/>
      <c r="KS160" s="24"/>
      <c r="KT160" s="24"/>
      <c r="KU160" s="24"/>
      <c r="KV160" s="24"/>
      <c r="KW160" s="24"/>
      <c r="KX160" s="24"/>
      <c r="KY160" s="24"/>
      <c r="KZ160" s="24"/>
      <c r="LA160" s="24"/>
      <c r="LB160" s="24"/>
      <c r="LC160" s="24"/>
      <c r="LD160" s="24"/>
      <c r="LE160" s="24"/>
      <c r="LF160" s="24"/>
      <c r="LG160" s="24"/>
      <c r="LH160" s="24"/>
      <c r="LI160" s="24"/>
      <c r="LJ160" s="24"/>
      <c r="LK160" s="24"/>
      <c r="LL160" s="24"/>
      <c r="LM160" s="24"/>
      <c r="LN160" s="24"/>
      <c r="LO160" s="24"/>
      <c r="LP160" s="24"/>
      <c r="LQ160" s="24"/>
      <c r="LR160" s="24"/>
      <c r="LS160" s="24"/>
      <c r="LT160" s="24"/>
      <c r="LU160" s="24"/>
      <c r="LV160" s="24"/>
      <c r="LW160" s="24"/>
      <c r="LX160" s="24"/>
      <c r="LY160" s="24"/>
      <c r="LZ160" s="24"/>
      <c r="MA160" s="24"/>
      <c r="MB160" s="24"/>
      <c r="MC160" s="24"/>
      <c r="MD160" s="24"/>
      <c r="ME160" s="24"/>
      <c r="MF160" s="24"/>
      <c r="MG160" s="24"/>
      <c r="MH160" s="24"/>
      <c r="MI160" s="24"/>
      <c r="MJ160" s="24"/>
      <c r="MK160" s="24"/>
      <c r="ML160" s="24"/>
      <c r="MM160" s="24"/>
      <c r="MN160" s="24"/>
      <c r="MO160" s="24"/>
      <c r="MP160" s="24"/>
      <c r="MQ160" s="24"/>
      <c r="MR160" s="24"/>
      <c r="MS160" s="24"/>
      <c r="MT160" s="24"/>
      <c r="MU160" s="24"/>
      <c r="MV160" s="24"/>
      <c r="MW160" s="24"/>
      <c r="MX160" s="24"/>
      <c r="MY160" s="24"/>
      <c r="MZ160" s="24"/>
      <c r="NA160" s="24"/>
      <c r="NB160" s="24"/>
      <c r="NC160" s="24"/>
      <c r="ND160" s="24"/>
      <c r="NE160" s="24"/>
      <c r="NF160" s="24"/>
      <c r="NG160" s="24"/>
      <c r="NH160" s="24"/>
      <c r="NI160" s="24"/>
      <c r="NJ160" s="24"/>
      <c r="NK160" s="24"/>
      <c r="NL160" s="24"/>
      <c r="NM160" s="24"/>
      <c r="NN160" s="24"/>
      <c r="NO160" s="24"/>
      <c r="NP160" s="24"/>
      <c r="NQ160" s="24"/>
      <c r="NR160" s="24"/>
      <c r="NS160" s="24"/>
      <c r="NT160" s="24"/>
      <c r="NU160" s="24"/>
      <c r="NV160" s="24"/>
      <c r="NW160" s="24"/>
      <c r="NX160" s="24"/>
      <c r="NY160" s="24"/>
      <c r="NZ160" s="24"/>
      <c r="OA160" s="24"/>
      <c r="OB160" s="24"/>
      <c r="OC160" s="24"/>
      <c r="OD160" s="24"/>
      <c r="OE160" s="24"/>
      <c r="OF160" s="24"/>
      <c r="OG160" s="24"/>
      <c r="OH160" s="24"/>
      <c r="OI160" s="24"/>
      <c r="OJ160" s="24"/>
      <c r="OK160" s="24"/>
      <c r="OL160" s="24"/>
      <c r="OM160" s="24"/>
      <c r="ON160" s="24"/>
      <c r="OO160" s="24"/>
      <c r="OP160" s="24"/>
      <c r="OQ160" s="24"/>
      <c r="OR160" s="24"/>
      <c r="OS160" s="24"/>
      <c r="OT160" s="24"/>
      <c r="OU160" s="24"/>
      <c r="OV160" s="24"/>
      <c r="OW160" s="24"/>
      <c r="OX160" s="24"/>
      <c r="OY160" s="24"/>
      <c r="OZ160" s="24"/>
      <c r="PA160" s="24"/>
      <c r="PB160" s="24"/>
      <c r="PC160" s="24"/>
      <c r="PD160" s="24"/>
      <c r="PE160" s="24"/>
      <c r="PF160" s="24"/>
      <c r="PG160" s="24"/>
      <c r="PH160" s="24"/>
      <c r="PI160" s="24"/>
      <c r="PJ160" s="24"/>
      <c r="PK160" s="24"/>
      <c r="PL160" s="24"/>
      <c r="PM160" s="24"/>
      <c r="PN160" s="24"/>
      <c r="PO160" s="24"/>
      <c r="PP160" s="24"/>
      <c r="PQ160" s="24"/>
      <c r="PR160" s="24"/>
      <c r="PS160" s="24"/>
      <c r="PT160" s="24"/>
      <c r="PU160" s="24"/>
      <c r="PV160" s="24"/>
      <c r="PW160" s="24"/>
      <c r="PX160" s="24"/>
      <c r="PY160" s="24"/>
      <c r="PZ160" s="24"/>
      <c r="QA160" s="24"/>
      <c r="QB160" s="24"/>
      <c r="QC160" s="24"/>
      <c r="QD160" s="24"/>
      <c r="QE160" s="24"/>
      <c r="QF160" s="24"/>
      <c r="QG160" s="24"/>
      <c r="QH160" s="24"/>
      <c r="QI160" s="24"/>
      <c r="QJ160" s="24"/>
      <c r="QK160" s="24"/>
      <c r="QL160" s="24"/>
      <c r="QM160" s="24"/>
      <c r="QN160" s="24"/>
      <c r="QO160" s="24"/>
      <c r="QP160" s="24"/>
      <c r="QQ160" s="24"/>
      <c r="QR160" s="24"/>
      <c r="QS160" s="24"/>
      <c r="QT160" s="24"/>
      <c r="QU160" s="24"/>
      <c r="QV160" s="24"/>
      <c r="QW160" s="24"/>
      <c r="QX160" s="24"/>
      <c r="QY160" s="24"/>
      <c r="QZ160" s="24"/>
      <c r="RA160" s="24"/>
      <c r="RB160" s="24"/>
      <c r="RC160" s="24"/>
      <c r="RD160" s="24"/>
      <c r="RE160" s="24"/>
      <c r="RF160" s="24"/>
      <c r="RG160" s="24"/>
      <c r="RH160" s="24"/>
      <c r="RI160" s="24"/>
      <c r="RJ160" s="24"/>
      <c r="RK160" s="24"/>
      <c r="RL160" s="24"/>
      <c r="RM160" s="24"/>
      <c r="RN160" s="24"/>
      <c r="RO160" s="24"/>
      <c r="RP160" s="24"/>
      <c r="RQ160" s="24"/>
      <c r="RR160" s="24"/>
      <c r="RS160" s="24"/>
      <c r="RT160" s="24"/>
      <c r="RU160" s="24"/>
      <c r="RV160" s="24"/>
      <c r="RW160" s="24"/>
      <c r="RX160" s="24"/>
      <c r="RY160" s="24"/>
      <c r="RZ160" s="24"/>
      <c r="SA160" s="24"/>
      <c r="SB160" s="24"/>
      <c r="SC160" s="24"/>
      <c r="SD160" s="24"/>
      <c r="SE160" s="24"/>
      <c r="SF160" s="24"/>
      <c r="SG160" s="24"/>
      <c r="SH160" s="24"/>
      <c r="SI160" s="24"/>
      <c r="SJ160" s="24"/>
      <c r="SK160" s="24"/>
      <c r="SL160" s="24"/>
      <c r="SM160" s="24"/>
      <c r="SN160" s="24"/>
      <c r="SO160" s="24"/>
      <c r="SP160" s="24"/>
      <c r="SQ160" s="24"/>
      <c r="SR160" s="24"/>
      <c r="SS160" s="24"/>
      <c r="ST160" s="24"/>
      <c r="SU160" s="24"/>
      <c r="SV160" s="24"/>
      <c r="SW160" s="24"/>
      <c r="SX160" s="24"/>
      <c r="SY160" s="24"/>
      <c r="SZ160" s="24"/>
      <c r="TA160" s="24"/>
      <c r="TB160" s="24"/>
      <c r="TC160" s="24"/>
      <c r="TD160" s="24"/>
      <c r="TE160" s="24"/>
      <c r="TF160" s="24"/>
      <c r="TG160" s="24"/>
      <c r="TH160" s="24"/>
      <c r="TI160" s="24"/>
      <c r="TJ160" s="24"/>
      <c r="TK160" s="24"/>
      <c r="TL160" s="24"/>
      <c r="TM160" s="24"/>
      <c r="TN160" s="24"/>
      <c r="TO160" s="24"/>
      <c r="TP160" s="24"/>
      <c r="TQ160" s="24"/>
      <c r="TR160" s="24"/>
      <c r="TS160" s="24"/>
      <c r="TT160" s="24"/>
      <c r="TU160" s="24"/>
      <c r="TV160" s="24"/>
      <c r="TW160" s="24"/>
      <c r="TX160" s="24"/>
      <c r="TY160" s="24"/>
      <c r="TZ160" s="24"/>
      <c r="UA160" s="24"/>
      <c r="UB160" s="24"/>
      <c r="UC160" s="24"/>
      <c r="UD160" s="24"/>
      <c r="UE160" s="24"/>
      <c r="UF160" s="24"/>
      <c r="UG160" s="24"/>
      <c r="UH160" s="24"/>
      <c r="UI160" s="24"/>
      <c r="UJ160" s="24"/>
      <c r="UK160" s="24"/>
      <c r="UL160" s="24"/>
      <c r="UM160" s="24"/>
      <c r="UN160" s="24"/>
      <c r="UO160" s="24"/>
      <c r="UP160" s="24"/>
      <c r="UQ160" s="24"/>
      <c r="UR160" s="24"/>
      <c r="US160" s="24"/>
      <c r="UT160" s="24"/>
      <c r="UU160" s="24"/>
      <c r="UV160" s="24"/>
      <c r="UW160" s="24"/>
      <c r="UX160" s="24"/>
      <c r="UY160" s="24"/>
      <c r="UZ160" s="24"/>
      <c r="VA160" s="24"/>
      <c r="VB160" s="24"/>
      <c r="VC160" s="24"/>
      <c r="VD160" s="24"/>
      <c r="VE160" s="24"/>
      <c r="VF160" s="24"/>
      <c r="VG160" s="24"/>
      <c r="VH160" s="24"/>
      <c r="VI160" s="24"/>
      <c r="VJ160" s="24"/>
      <c r="VK160" s="24"/>
      <c r="VL160" s="24"/>
      <c r="VM160" s="24"/>
      <c r="VN160" s="24"/>
      <c r="VO160" s="24"/>
      <c r="VP160" s="24"/>
      <c r="VQ160" s="24"/>
      <c r="VR160" s="24"/>
      <c r="VS160" s="24"/>
      <c r="VT160" s="24"/>
      <c r="VU160" s="24"/>
      <c r="VV160" s="24"/>
      <c r="VW160" s="24"/>
      <c r="VX160" s="24"/>
      <c r="VY160" s="24"/>
      <c r="VZ160" s="24"/>
      <c r="WA160" s="24"/>
      <c r="WB160" s="24"/>
      <c r="WC160" s="24"/>
      <c r="WD160" s="24"/>
      <c r="WE160" s="24"/>
      <c r="WF160" s="24"/>
      <c r="WG160" s="24"/>
      <c r="WH160" s="24"/>
      <c r="WI160" s="24"/>
      <c r="WJ160" s="24"/>
      <c r="WK160" s="24"/>
      <c r="WL160" s="24"/>
      <c r="WM160" s="24"/>
      <c r="WN160" s="24"/>
      <c r="WO160" s="24"/>
      <c r="WP160" s="24"/>
      <c r="WQ160" s="24"/>
      <c r="WR160" s="24"/>
      <c r="WS160" s="24"/>
      <c r="WT160" s="24"/>
      <c r="WU160" s="24"/>
      <c r="WV160" s="24"/>
      <c r="WW160" s="24"/>
      <c r="WX160" s="24"/>
      <c r="WY160" s="24"/>
      <c r="WZ160" s="24"/>
      <c r="XA160" s="24"/>
      <c r="XB160" s="24"/>
      <c r="XC160" s="24"/>
      <c r="XD160" s="24"/>
      <c r="XE160" s="24"/>
      <c r="XF160" s="24"/>
      <c r="XG160" s="24"/>
      <c r="XH160" s="24"/>
      <c r="XI160" s="24"/>
      <c r="XJ160" s="24"/>
      <c r="XK160" s="24"/>
      <c r="XL160" s="24"/>
      <c r="XM160" s="24"/>
      <c r="XN160" s="24"/>
      <c r="XO160" s="24"/>
      <c r="XP160" s="24"/>
      <c r="XQ160" s="24"/>
      <c r="XR160" s="24"/>
      <c r="XS160" s="24"/>
      <c r="XT160" s="24"/>
      <c r="XU160" s="24"/>
      <c r="XV160" s="24"/>
      <c r="XW160" s="24"/>
      <c r="XX160" s="24"/>
      <c r="XY160" s="24"/>
      <c r="XZ160" s="24"/>
      <c r="YA160" s="24"/>
      <c r="YB160" s="24"/>
      <c r="YC160" s="24"/>
      <c r="YD160" s="24"/>
      <c r="YE160" s="24"/>
      <c r="YF160" s="24"/>
      <c r="YG160" s="24"/>
      <c r="YH160" s="24"/>
      <c r="YI160" s="24"/>
      <c r="YJ160" s="24"/>
      <c r="YK160" s="24"/>
      <c r="YL160" s="24"/>
      <c r="YM160" s="24"/>
      <c r="YN160" s="24"/>
      <c r="YO160" s="24"/>
      <c r="YP160" s="24"/>
      <c r="YQ160" s="24"/>
      <c r="YR160" s="24"/>
      <c r="YS160" s="24"/>
      <c r="YT160" s="24"/>
      <c r="YU160" s="24"/>
      <c r="YV160" s="24"/>
      <c r="YW160" s="24"/>
      <c r="YX160" s="24"/>
      <c r="YY160" s="24"/>
      <c r="YZ160" s="24"/>
      <c r="ZA160" s="24"/>
      <c r="ZB160" s="24"/>
      <c r="ZC160" s="24"/>
      <c r="ZD160" s="24"/>
      <c r="ZE160" s="24"/>
      <c r="ZF160" s="24"/>
      <c r="ZG160" s="24"/>
      <c r="ZH160" s="24"/>
      <c r="ZI160" s="24"/>
      <c r="ZJ160" s="24"/>
      <c r="ZK160" s="24"/>
      <c r="ZL160" s="24"/>
      <c r="ZM160" s="24"/>
      <c r="ZN160" s="24"/>
      <c r="ZO160" s="24"/>
      <c r="ZP160" s="24"/>
      <c r="ZQ160" s="24"/>
      <c r="ZR160" s="24"/>
      <c r="ZS160" s="24"/>
      <c r="ZT160" s="24"/>
      <c r="ZU160" s="24"/>
      <c r="ZV160" s="24"/>
      <c r="ZW160" s="24"/>
      <c r="ZX160" s="24"/>
      <c r="ZY160" s="24"/>
      <c r="ZZ160" s="24"/>
      <c r="AAA160" s="24"/>
      <c r="AAB160" s="24"/>
      <c r="AAC160" s="24"/>
      <c r="AAD160" s="24"/>
      <c r="AAE160" s="24"/>
      <c r="AAF160" s="24"/>
      <c r="AAG160" s="24"/>
      <c r="AAH160" s="24"/>
      <c r="AAI160" s="24"/>
      <c r="AAJ160" s="24"/>
      <c r="AAK160" s="24"/>
      <c r="AAL160" s="24"/>
      <c r="AAM160" s="24"/>
      <c r="AAN160" s="24"/>
      <c r="AAO160" s="24"/>
      <c r="AAP160" s="24"/>
      <c r="AAQ160" s="24"/>
      <c r="AAR160" s="24"/>
      <c r="AAS160" s="24"/>
      <c r="AAT160" s="24"/>
      <c r="AAU160" s="24"/>
      <c r="AAV160" s="24"/>
      <c r="AAW160" s="24"/>
      <c r="AAX160" s="24"/>
      <c r="AAY160" s="24"/>
      <c r="AAZ160" s="24"/>
      <c r="ABA160" s="24"/>
      <c r="ABB160" s="24"/>
      <c r="ABC160" s="24"/>
      <c r="ABD160" s="24"/>
      <c r="ABE160" s="24"/>
      <c r="ABF160" s="24"/>
      <c r="ABG160" s="24"/>
      <c r="ABH160" s="24"/>
      <c r="ABI160" s="24"/>
      <c r="ABJ160" s="24"/>
      <c r="ABK160" s="24"/>
      <c r="ABL160" s="24"/>
      <c r="ABM160" s="24"/>
      <c r="ABN160" s="24"/>
      <c r="ABO160" s="24"/>
      <c r="ABP160" s="24"/>
      <c r="ABQ160" s="24"/>
      <c r="ABR160" s="24"/>
      <c r="ABS160" s="24"/>
      <c r="ABT160" s="24"/>
      <c r="ABU160" s="24"/>
      <c r="ABV160" s="24"/>
      <c r="ABW160" s="24"/>
      <c r="ABX160" s="24"/>
      <c r="ABY160" s="24"/>
      <c r="ABZ160" s="24"/>
      <c r="ACA160" s="24"/>
      <c r="ACB160" s="24"/>
      <c r="ACC160" s="24"/>
      <c r="ACD160" s="24"/>
      <c r="ACE160" s="24"/>
      <c r="ACF160" s="24"/>
      <c r="ACG160" s="24"/>
      <c r="ACH160" s="24"/>
      <c r="ACI160" s="24"/>
      <c r="ACJ160" s="24"/>
      <c r="ACK160" s="24"/>
      <c r="ACL160" s="24"/>
      <c r="ACM160" s="24"/>
      <c r="ACN160" s="24"/>
      <c r="ACO160" s="24"/>
      <c r="ACP160" s="24"/>
      <c r="ACQ160" s="24"/>
      <c r="ACR160" s="24"/>
      <c r="ACS160" s="24"/>
      <c r="ACT160" s="24"/>
      <c r="ACU160" s="24"/>
      <c r="ACV160" s="24"/>
      <c r="ACW160" s="24"/>
      <c r="ACX160" s="24"/>
      <c r="ACY160" s="24"/>
      <c r="ACZ160" s="24"/>
      <c r="ADA160" s="24"/>
      <c r="ADB160" s="24"/>
      <c r="ADC160" s="24"/>
      <c r="ADD160" s="24"/>
      <c r="ADE160" s="24"/>
      <c r="ADF160" s="24"/>
      <c r="ADG160" s="24"/>
      <c r="ADH160" s="24"/>
      <c r="ADI160" s="24"/>
      <c r="ADJ160" s="24"/>
      <c r="ADK160" s="24"/>
      <c r="ADL160" s="24"/>
      <c r="ADM160" s="24"/>
      <c r="ADN160" s="24"/>
      <c r="ADO160" s="24"/>
      <c r="ADP160" s="24"/>
      <c r="ADQ160" s="24"/>
      <c r="ADR160" s="24"/>
      <c r="ADS160" s="24"/>
      <c r="ADT160" s="24"/>
      <c r="ADU160" s="24"/>
      <c r="ADV160" s="24"/>
      <c r="ADW160" s="24"/>
      <c r="ADX160" s="24"/>
      <c r="ADY160" s="24"/>
      <c r="ADZ160" s="24"/>
      <c r="AEA160" s="24"/>
      <c r="AEB160" s="24"/>
      <c r="AEC160" s="24"/>
      <c r="AED160" s="24"/>
      <c r="AEE160" s="24"/>
      <c r="AEF160" s="24"/>
      <c r="AEG160" s="24"/>
      <c r="AEH160" s="24"/>
      <c r="AEI160" s="24"/>
      <c r="AEJ160" s="24"/>
      <c r="AEK160" s="24"/>
      <c r="AEL160" s="24"/>
      <c r="AEM160" s="24"/>
      <c r="AEN160" s="24"/>
      <c r="AEO160" s="24"/>
      <c r="AEP160" s="24"/>
      <c r="AEQ160" s="24"/>
      <c r="AER160" s="24"/>
      <c r="AES160" s="24"/>
      <c r="AET160" s="24"/>
      <c r="AEU160" s="24"/>
      <c r="AEV160" s="24"/>
      <c r="AEW160" s="24"/>
      <c r="AEX160" s="24"/>
      <c r="AEY160" s="24"/>
      <c r="AEZ160" s="24"/>
      <c r="AFA160" s="24"/>
      <c r="AFB160" s="24"/>
      <c r="AFC160" s="24"/>
      <c r="AFD160" s="24"/>
      <c r="AFE160" s="24"/>
      <c r="AFF160" s="24"/>
      <c r="AFG160" s="24"/>
      <c r="AFH160" s="24"/>
      <c r="AFI160" s="24"/>
      <c r="AFJ160" s="24"/>
      <c r="AFK160" s="24"/>
      <c r="AFL160" s="24"/>
      <c r="AFM160" s="24"/>
      <c r="AFN160" s="24"/>
      <c r="AFO160" s="24"/>
      <c r="AFP160" s="24"/>
      <c r="AFQ160" s="24"/>
      <c r="AFR160" s="24"/>
      <c r="AFS160" s="24"/>
      <c r="AFT160" s="24"/>
      <c r="AFU160" s="24"/>
      <c r="AFV160" s="24"/>
      <c r="AFW160" s="24"/>
      <c r="AFX160" s="24"/>
      <c r="AFY160" s="24"/>
      <c r="AFZ160" s="24"/>
      <c r="AGA160" s="24"/>
      <c r="AGB160" s="24"/>
      <c r="AGC160" s="24"/>
      <c r="AGD160" s="24"/>
      <c r="AGE160" s="24"/>
      <c r="AGF160" s="24"/>
      <c r="AGG160" s="24"/>
      <c r="AGH160" s="24"/>
      <c r="AGI160" s="24"/>
      <c r="AGJ160" s="24"/>
      <c r="AGK160" s="24"/>
      <c r="AGL160" s="24"/>
      <c r="AGM160" s="24"/>
      <c r="AGN160" s="24"/>
      <c r="AGO160" s="24"/>
      <c r="AGP160" s="24"/>
      <c r="AGQ160" s="24"/>
      <c r="AGR160" s="24"/>
      <c r="AGS160" s="24"/>
      <c r="AGT160" s="24"/>
      <c r="AGU160" s="24"/>
      <c r="AGV160" s="24"/>
      <c r="AGW160" s="24"/>
      <c r="AGX160" s="24"/>
      <c r="AGY160" s="24"/>
      <c r="AGZ160" s="24"/>
      <c r="AHA160" s="24"/>
      <c r="AHB160" s="24"/>
      <c r="AHC160" s="24"/>
      <c r="AHD160" s="24"/>
      <c r="AHE160" s="24"/>
      <c r="AHF160" s="24"/>
      <c r="AHG160" s="24"/>
      <c r="AHH160" s="24"/>
      <c r="AHI160" s="24"/>
      <c r="AHJ160" s="24"/>
      <c r="AHK160" s="24"/>
      <c r="AHL160" s="24"/>
      <c r="AHM160" s="24"/>
      <c r="AHN160" s="24"/>
      <c r="AHO160" s="24"/>
      <c r="AHP160" s="24"/>
      <c r="AHQ160" s="24"/>
      <c r="AHR160" s="24"/>
      <c r="AHS160" s="24"/>
      <c r="AHT160" s="24"/>
      <c r="AHU160" s="24"/>
      <c r="AHV160" s="24"/>
      <c r="AHW160" s="24"/>
      <c r="AHX160" s="24"/>
      <c r="AHY160" s="24"/>
      <c r="AHZ160" s="24"/>
      <c r="AIA160" s="24"/>
      <c r="AIB160" s="24"/>
      <c r="AIC160" s="24"/>
      <c r="AID160" s="24"/>
      <c r="AIE160" s="24"/>
      <c r="AIF160" s="24"/>
      <c r="AIG160" s="24"/>
      <c r="AIH160" s="24"/>
      <c r="AII160" s="24"/>
      <c r="AIJ160" s="24"/>
      <c r="AIK160" s="24"/>
      <c r="AIL160" s="24"/>
      <c r="AIM160" s="24"/>
      <c r="AIN160" s="24"/>
      <c r="AIO160" s="24"/>
      <c r="AIP160" s="24"/>
      <c r="AIQ160" s="24"/>
      <c r="AIR160" s="24"/>
      <c r="AIS160" s="24"/>
      <c r="AIT160" s="24"/>
      <c r="AIU160" s="24"/>
      <c r="AIV160" s="24"/>
      <c r="AIW160" s="24"/>
      <c r="AIX160" s="24"/>
      <c r="AIY160" s="24"/>
      <c r="AIZ160" s="24"/>
      <c r="AJA160" s="24"/>
      <c r="AJB160" s="24"/>
      <c r="AJC160" s="24"/>
      <c r="AJD160" s="24"/>
      <c r="AJE160" s="24"/>
      <c r="AJF160" s="24"/>
      <c r="AJG160" s="24"/>
      <c r="AJH160" s="24"/>
      <c r="AJI160" s="24"/>
      <c r="AJJ160" s="24"/>
      <c r="AJK160" s="24"/>
      <c r="AJL160" s="24"/>
      <c r="AJM160" s="24"/>
      <c r="AJN160" s="24"/>
      <c r="AJO160" s="24"/>
      <c r="AJP160" s="24"/>
      <c r="AJQ160" s="24"/>
      <c r="AJR160" s="24"/>
      <c r="AJS160" s="24"/>
      <c r="AJT160" s="24"/>
      <c r="AJU160" s="24"/>
      <c r="AJV160" s="24"/>
      <c r="AJW160" s="24"/>
      <c r="AJX160" s="24"/>
      <c r="AJY160" s="24"/>
      <c r="AJZ160" s="24"/>
      <c r="AKA160" s="24"/>
      <c r="AKB160" s="24"/>
      <c r="AKC160" s="24"/>
      <c r="AKD160" s="24"/>
      <c r="AKE160" s="24"/>
      <c r="AKF160" s="24"/>
      <c r="AKG160" s="24"/>
      <c r="AKH160" s="24"/>
      <c r="AKI160" s="24"/>
      <c r="AKJ160" s="24"/>
      <c r="AKK160" s="24"/>
      <c r="AKL160" s="24"/>
      <c r="AKM160" s="24"/>
      <c r="AKN160" s="24"/>
      <c r="AKO160" s="24"/>
      <c r="AKP160" s="24"/>
      <c r="AKQ160" s="24"/>
      <c r="AKR160" s="24"/>
      <c r="AKS160" s="24"/>
      <c r="AKT160" s="24"/>
      <c r="AKU160" s="24"/>
      <c r="AKV160" s="24"/>
      <c r="AKW160" s="24"/>
      <c r="AKX160" s="24"/>
      <c r="AKY160" s="24"/>
      <c r="AKZ160" s="24"/>
      <c r="ALA160" s="24"/>
      <c r="ALB160" s="24"/>
      <c r="ALC160" s="24"/>
      <c r="ALD160" s="24"/>
      <c r="ALE160" s="24"/>
      <c r="ALF160" s="24"/>
      <c r="ALG160" s="24"/>
      <c r="ALH160" s="24"/>
      <c r="ALI160" s="24"/>
      <c r="ALJ160" s="24"/>
      <c r="ALK160" s="24"/>
      <c r="ALL160" s="24"/>
      <c r="ALM160" s="24"/>
      <c r="ALN160" s="24"/>
      <c r="ALO160" s="24"/>
      <c r="ALP160" s="24"/>
      <c r="ALQ160" s="24"/>
      <c r="ALR160" s="24"/>
      <c r="ALS160" s="24"/>
      <c r="ALT160" s="24"/>
      <c r="ALU160" s="24"/>
      <c r="ALV160" s="24"/>
      <c r="ALW160" s="24"/>
      <c r="ALX160" s="24"/>
      <c r="ALY160" s="24"/>
      <c r="ALZ160" s="24"/>
      <c r="AMA160" s="24"/>
      <c r="AMB160" s="24"/>
      <c r="AMC160" s="24"/>
    </row>
    <row r="161" spans="1:1017" s="61" customFormat="1" ht="33">
      <c r="A161" s="132" t="s">
        <v>433</v>
      </c>
      <c r="B161" s="133">
        <v>5213345</v>
      </c>
      <c r="C161" s="134" t="s">
        <v>434</v>
      </c>
      <c r="D161" s="133" t="s">
        <v>423</v>
      </c>
      <c r="E161" s="62" t="s">
        <v>424</v>
      </c>
      <c r="F161" s="112">
        <v>12604</v>
      </c>
      <c r="G161" s="60">
        <v>6.35</v>
      </c>
      <c r="H161" s="83">
        <f t="shared" si="61"/>
        <v>0.21229999999999999</v>
      </c>
      <c r="I161" s="60">
        <f t="shared" si="62"/>
        <v>7.7</v>
      </c>
      <c r="J161" s="60">
        <f t="shared" si="63"/>
        <v>80035.399999999994</v>
      </c>
      <c r="K161" s="60">
        <f t="shared" si="64"/>
        <v>97050.8</v>
      </c>
      <c r="L161" s="58"/>
      <c r="M161" s="24"/>
      <c r="N161" s="24"/>
      <c r="O161" s="24"/>
      <c r="P161" s="24"/>
      <c r="Q161" s="24"/>
      <c r="R161" s="24"/>
      <c r="S161" s="24"/>
      <c r="T161" s="24"/>
      <c r="U161" s="24"/>
      <c r="V161" s="24"/>
      <c r="W161" s="24"/>
      <c r="X161" s="24"/>
      <c r="Y161" s="24"/>
      <c r="Z161" s="24"/>
      <c r="AA161" s="24"/>
      <c r="AB161" s="24"/>
      <c r="AC161" s="24"/>
      <c r="AD161" s="24"/>
      <c r="AE161" s="24"/>
      <c r="AF161" s="24"/>
      <c r="AG161" s="24"/>
      <c r="AH161" s="24"/>
      <c r="AI161" s="24"/>
      <c r="AJ161" s="24"/>
      <c r="AK161" s="24"/>
      <c r="AL161" s="24"/>
      <c r="AM161" s="24"/>
      <c r="AN161" s="24"/>
      <c r="AO161" s="24"/>
      <c r="AP161" s="24"/>
      <c r="AQ161" s="24"/>
      <c r="AR161" s="24"/>
      <c r="AS161" s="24"/>
      <c r="AT161" s="24"/>
      <c r="AU161" s="24"/>
      <c r="AV161" s="24"/>
      <c r="AW161" s="24"/>
      <c r="AX161" s="24"/>
      <c r="AY161" s="24"/>
      <c r="AZ161" s="24"/>
      <c r="BA161" s="24"/>
      <c r="BB161" s="24"/>
      <c r="BC161" s="24"/>
      <c r="BD161" s="24"/>
      <c r="BE161" s="24"/>
      <c r="BF161" s="24"/>
      <c r="BG161" s="24"/>
      <c r="BH161" s="24"/>
      <c r="BI161" s="24"/>
      <c r="BJ161" s="24"/>
      <c r="BK161" s="24"/>
      <c r="BL161" s="24"/>
      <c r="BM161" s="24"/>
      <c r="BN161" s="24"/>
      <c r="BO161" s="24"/>
      <c r="BP161" s="24"/>
      <c r="BQ161" s="24"/>
      <c r="BR161" s="24"/>
      <c r="BS161" s="24"/>
      <c r="BT161" s="24"/>
      <c r="BU161" s="24"/>
      <c r="BV161" s="24"/>
      <c r="BW161" s="24"/>
      <c r="BX161" s="24"/>
      <c r="BY161" s="24"/>
      <c r="BZ161" s="24"/>
      <c r="CA161" s="24"/>
      <c r="CB161" s="24"/>
      <c r="CC161" s="24"/>
      <c r="CD161" s="24"/>
      <c r="CE161" s="24"/>
      <c r="CF161" s="24"/>
      <c r="CG161" s="24"/>
      <c r="CH161" s="24"/>
      <c r="CI161" s="24"/>
      <c r="CJ161" s="24"/>
      <c r="CK161" s="24"/>
      <c r="CL161" s="24"/>
      <c r="CM161" s="24"/>
      <c r="CN161" s="24"/>
      <c r="CO161" s="24"/>
      <c r="CP161" s="24"/>
      <c r="CQ161" s="24"/>
      <c r="CR161" s="24"/>
      <c r="CS161" s="24"/>
      <c r="CT161" s="24"/>
      <c r="CU161" s="24"/>
      <c r="CV161" s="24"/>
      <c r="CW161" s="24"/>
      <c r="CX161" s="24"/>
      <c r="CY161" s="24"/>
      <c r="CZ161" s="24"/>
      <c r="DA161" s="24"/>
      <c r="DB161" s="24"/>
      <c r="DC161" s="24"/>
      <c r="DD161" s="24"/>
      <c r="DE161" s="24"/>
      <c r="DF161" s="24"/>
      <c r="DG161" s="24"/>
      <c r="DH161" s="24"/>
      <c r="DI161" s="24"/>
      <c r="DJ161" s="24"/>
      <c r="DK161" s="24"/>
      <c r="DL161" s="24"/>
      <c r="DM161" s="24"/>
      <c r="DN161" s="24"/>
      <c r="DO161" s="24"/>
      <c r="DP161" s="24"/>
      <c r="DQ161" s="24"/>
      <c r="DR161" s="24"/>
      <c r="DS161" s="24"/>
      <c r="DT161" s="24"/>
      <c r="DU161" s="24"/>
      <c r="DV161" s="24"/>
      <c r="DW161" s="24"/>
      <c r="DX161" s="24"/>
      <c r="DY161" s="24"/>
      <c r="DZ161" s="24"/>
      <c r="EA161" s="24"/>
      <c r="EB161" s="24"/>
      <c r="EC161" s="24"/>
      <c r="ED161" s="24"/>
      <c r="EE161" s="24"/>
      <c r="EF161" s="24"/>
      <c r="EG161" s="24"/>
      <c r="EH161" s="24"/>
      <c r="EI161" s="24"/>
      <c r="EJ161" s="24"/>
      <c r="EK161" s="24"/>
      <c r="EL161" s="24"/>
      <c r="EM161" s="24"/>
      <c r="EN161" s="24"/>
      <c r="EO161" s="24"/>
      <c r="EP161" s="24"/>
      <c r="EQ161" s="24"/>
      <c r="ER161" s="24"/>
      <c r="ES161" s="24"/>
      <c r="ET161" s="24"/>
      <c r="EU161" s="24"/>
      <c r="EV161" s="24"/>
      <c r="EW161" s="24"/>
      <c r="EX161" s="24"/>
      <c r="EY161" s="24"/>
      <c r="EZ161" s="24"/>
      <c r="FA161" s="24"/>
      <c r="FB161" s="24"/>
      <c r="FC161" s="24"/>
      <c r="FD161" s="24"/>
      <c r="FE161" s="24"/>
      <c r="FF161" s="24"/>
      <c r="FG161" s="24"/>
      <c r="FH161" s="24"/>
      <c r="FI161" s="24"/>
      <c r="FJ161" s="24"/>
      <c r="FK161" s="24"/>
      <c r="FL161" s="24"/>
      <c r="FM161" s="24"/>
      <c r="FN161" s="24"/>
      <c r="FO161" s="24"/>
      <c r="FP161" s="24"/>
      <c r="FQ161" s="24"/>
      <c r="FR161" s="24"/>
      <c r="FS161" s="24"/>
      <c r="FT161" s="24"/>
      <c r="FU161" s="24"/>
      <c r="FV161" s="24"/>
      <c r="FW161" s="24"/>
      <c r="FX161" s="24"/>
      <c r="FY161" s="24"/>
      <c r="FZ161" s="24"/>
      <c r="GA161" s="24"/>
      <c r="GB161" s="24"/>
      <c r="GC161" s="24"/>
      <c r="GD161" s="24"/>
      <c r="GE161" s="24"/>
      <c r="GF161" s="24"/>
      <c r="GG161" s="24"/>
      <c r="GH161" s="24"/>
      <c r="GI161" s="24"/>
      <c r="GJ161" s="24"/>
      <c r="GK161" s="24"/>
      <c r="GL161" s="24"/>
      <c r="GM161" s="24"/>
      <c r="GN161" s="24"/>
      <c r="GO161" s="24"/>
      <c r="GP161" s="24"/>
      <c r="GQ161" s="24"/>
      <c r="GR161" s="24"/>
      <c r="GS161" s="24"/>
      <c r="GT161" s="24"/>
      <c r="GU161" s="24"/>
      <c r="GV161" s="24"/>
      <c r="GW161" s="24"/>
      <c r="GX161" s="24"/>
      <c r="GY161" s="24"/>
      <c r="GZ161" s="24"/>
      <c r="HA161" s="24"/>
      <c r="HB161" s="24"/>
      <c r="HC161" s="24"/>
      <c r="HD161" s="24"/>
      <c r="HE161" s="24"/>
      <c r="HF161" s="24"/>
      <c r="HG161" s="24"/>
      <c r="HH161" s="24"/>
      <c r="HI161" s="24"/>
      <c r="HJ161" s="24"/>
      <c r="HK161" s="24"/>
      <c r="HL161" s="24"/>
      <c r="HM161" s="24"/>
      <c r="HN161" s="24"/>
      <c r="HO161" s="24"/>
      <c r="HP161" s="24"/>
      <c r="HQ161" s="24"/>
      <c r="HR161" s="24"/>
      <c r="HS161" s="24"/>
      <c r="HT161" s="24"/>
      <c r="HU161" s="24"/>
      <c r="HV161" s="24"/>
      <c r="HW161" s="24"/>
      <c r="HX161" s="24"/>
      <c r="HY161" s="24"/>
      <c r="HZ161" s="24"/>
      <c r="IA161" s="24"/>
      <c r="IB161" s="24"/>
      <c r="IC161" s="24"/>
      <c r="ID161" s="24"/>
      <c r="IE161" s="24"/>
      <c r="IF161" s="24"/>
      <c r="IG161" s="24"/>
      <c r="IH161" s="24"/>
      <c r="II161" s="24"/>
      <c r="IJ161" s="24"/>
      <c r="IK161" s="24"/>
      <c r="IL161" s="24"/>
      <c r="IM161" s="24"/>
      <c r="IN161" s="24"/>
      <c r="IO161" s="24"/>
      <c r="IP161" s="24"/>
      <c r="IQ161" s="24"/>
      <c r="IR161" s="24"/>
      <c r="IS161" s="24"/>
      <c r="IT161" s="24"/>
      <c r="IU161" s="24"/>
      <c r="IV161" s="24"/>
      <c r="IW161" s="24"/>
      <c r="IX161" s="24"/>
      <c r="IY161" s="24"/>
      <c r="IZ161" s="24"/>
      <c r="JA161" s="24"/>
      <c r="JB161" s="24"/>
      <c r="JC161" s="24"/>
      <c r="JD161" s="24"/>
      <c r="JE161" s="24"/>
      <c r="JF161" s="24"/>
      <c r="JG161" s="24"/>
      <c r="JH161" s="24"/>
      <c r="JI161" s="24"/>
      <c r="JJ161" s="24"/>
      <c r="JK161" s="24"/>
      <c r="JL161" s="24"/>
      <c r="JM161" s="24"/>
      <c r="JN161" s="24"/>
      <c r="JO161" s="24"/>
      <c r="JP161" s="24"/>
      <c r="JQ161" s="24"/>
      <c r="JR161" s="24"/>
      <c r="JS161" s="24"/>
      <c r="JT161" s="24"/>
      <c r="JU161" s="24"/>
      <c r="JV161" s="24"/>
      <c r="JW161" s="24"/>
      <c r="JX161" s="24"/>
      <c r="JY161" s="24"/>
      <c r="JZ161" s="24"/>
      <c r="KA161" s="24"/>
      <c r="KB161" s="24"/>
      <c r="KC161" s="24"/>
      <c r="KD161" s="24"/>
      <c r="KE161" s="24"/>
      <c r="KF161" s="24"/>
      <c r="KG161" s="24"/>
      <c r="KH161" s="24"/>
      <c r="KI161" s="24"/>
      <c r="KJ161" s="24"/>
      <c r="KK161" s="24"/>
      <c r="KL161" s="24"/>
      <c r="KM161" s="24"/>
      <c r="KN161" s="24"/>
      <c r="KO161" s="24"/>
      <c r="KP161" s="24"/>
      <c r="KQ161" s="24"/>
      <c r="KR161" s="24"/>
      <c r="KS161" s="24"/>
      <c r="KT161" s="24"/>
      <c r="KU161" s="24"/>
      <c r="KV161" s="24"/>
      <c r="KW161" s="24"/>
      <c r="KX161" s="24"/>
      <c r="KY161" s="24"/>
      <c r="KZ161" s="24"/>
      <c r="LA161" s="24"/>
      <c r="LB161" s="24"/>
      <c r="LC161" s="24"/>
      <c r="LD161" s="24"/>
      <c r="LE161" s="24"/>
      <c r="LF161" s="24"/>
      <c r="LG161" s="24"/>
      <c r="LH161" s="24"/>
      <c r="LI161" s="24"/>
      <c r="LJ161" s="24"/>
      <c r="LK161" s="24"/>
      <c r="LL161" s="24"/>
      <c r="LM161" s="24"/>
      <c r="LN161" s="24"/>
      <c r="LO161" s="24"/>
      <c r="LP161" s="24"/>
      <c r="LQ161" s="24"/>
      <c r="LR161" s="24"/>
      <c r="LS161" s="24"/>
      <c r="LT161" s="24"/>
      <c r="LU161" s="24"/>
      <c r="LV161" s="24"/>
      <c r="LW161" s="24"/>
      <c r="LX161" s="24"/>
      <c r="LY161" s="24"/>
      <c r="LZ161" s="24"/>
      <c r="MA161" s="24"/>
      <c r="MB161" s="24"/>
      <c r="MC161" s="24"/>
      <c r="MD161" s="24"/>
      <c r="ME161" s="24"/>
      <c r="MF161" s="24"/>
      <c r="MG161" s="24"/>
      <c r="MH161" s="24"/>
      <c r="MI161" s="24"/>
      <c r="MJ161" s="24"/>
      <c r="MK161" s="24"/>
      <c r="ML161" s="24"/>
      <c r="MM161" s="24"/>
      <c r="MN161" s="24"/>
      <c r="MO161" s="24"/>
      <c r="MP161" s="24"/>
      <c r="MQ161" s="24"/>
      <c r="MR161" s="24"/>
      <c r="MS161" s="24"/>
      <c r="MT161" s="24"/>
      <c r="MU161" s="24"/>
      <c r="MV161" s="24"/>
      <c r="MW161" s="24"/>
      <c r="MX161" s="24"/>
      <c r="MY161" s="24"/>
      <c r="MZ161" s="24"/>
      <c r="NA161" s="24"/>
      <c r="NB161" s="24"/>
      <c r="NC161" s="24"/>
      <c r="ND161" s="24"/>
      <c r="NE161" s="24"/>
      <c r="NF161" s="24"/>
      <c r="NG161" s="24"/>
      <c r="NH161" s="24"/>
      <c r="NI161" s="24"/>
      <c r="NJ161" s="24"/>
      <c r="NK161" s="24"/>
      <c r="NL161" s="24"/>
      <c r="NM161" s="24"/>
      <c r="NN161" s="24"/>
      <c r="NO161" s="24"/>
      <c r="NP161" s="24"/>
      <c r="NQ161" s="24"/>
      <c r="NR161" s="24"/>
      <c r="NS161" s="24"/>
      <c r="NT161" s="24"/>
      <c r="NU161" s="24"/>
      <c r="NV161" s="24"/>
      <c r="NW161" s="24"/>
      <c r="NX161" s="24"/>
      <c r="NY161" s="24"/>
      <c r="NZ161" s="24"/>
      <c r="OA161" s="24"/>
      <c r="OB161" s="24"/>
      <c r="OC161" s="24"/>
      <c r="OD161" s="24"/>
      <c r="OE161" s="24"/>
      <c r="OF161" s="24"/>
      <c r="OG161" s="24"/>
      <c r="OH161" s="24"/>
      <c r="OI161" s="24"/>
      <c r="OJ161" s="24"/>
      <c r="OK161" s="24"/>
      <c r="OL161" s="24"/>
      <c r="OM161" s="24"/>
      <c r="ON161" s="24"/>
      <c r="OO161" s="24"/>
      <c r="OP161" s="24"/>
      <c r="OQ161" s="24"/>
      <c r="OR161" s="24"/>
      <c r="OS161" s="24"/>
      <c r="OT161" s="24"/>
      <c r="OU161" s="24"/>
      <c r="OV161" s="24"/>
      <c r="OW161" s="24"/>
      <c r="OX161" s="24"/>
      <c r="OY161" s="24"/>
      <c r="OZ161" s="24"/>
      <c r="PA161" s="24"/>
      <c r="PB161" s="24"/>
      <c r="PC161" s="24"/>
      <c r="PD161" s="24"/>
      <c r="PE161" s="24"/>
      <c r="PF161" s="24"/>
      <c r="PG161" s="24"/>
      <c r="PH161" s="24"/>
      <c r="PI161" s="24"/>
      <c r="PJ161" s="24"/>
      <c r="PK161" s="24"/>
      <c r="PL161" s="24"/>
      <c r="PM161" s="24"/>
      <c r="PN161" s="24"/>
      <c r="PO161" s="24"/>
      <c r="PP161" s="24"/>
      <c r="PQ161" s="24"/>
      <c r="PR161" s="24"/>
      <c r="PS161" s="24"/>
      <c r="PT161" s="24"/>
      <c r="PU161" s="24"/>
      <c r="PV161" s="24"/>
      <c r="PW161" s="24"/>
      <c r="PX161" s="24"/>
      <c r="PY161" s="24"/>
      <c r="PZ161" s="24"/>
      <c r="QA161" s="24"/>
      <c r="QB161" s="24"/>
      <c r="QC161" s="24"/>
      <c r="QD161" s="24"/>
      <c r="QE161" s="24"/>
      <c r="QF161" s="24"/>
      <c r="QG161" s="24"/>
      <c r="QH161" s="24"/>
      <c r="QI161" s="24"/>
      <c r="QJ161" s="24"/>
      <c r="QK161" s="24"/>
      <c r="QL161" s="24"/>
      <c r="QM161" s="24"/>
      <c r="QN161" s="24"/>
      <c r="QO161" s="24"/>
      <c r="QP161" s="24"/>
      <c r="QQ161" s="24"/>
      <c r="QR161" s="24"/>
      <c r="QS161" s="24"/>
      <c r="QT161" s="24"/>
      <c r="QU161" s="24"/>
      <c r="QV161" s="24"/>
      <c r="QW161" s="24"/>
      <c r="QX161" s="24"/>
      <c r="QY161" s="24"/>
      <c r="QZ161" s="24"/>
      <c r="RA161" s="24"/>
      <c r="RB161" s="24"/>
      <c r="RC161" s="24"/>
      <c r="RD161" s="24"/>
      <c r="RE161" s="24"/>
      <c r="RF161" s="24"/>
      <c r="RG161" s="24"/>
      <c r="RH161" s="24"/>
      <c r="RI161" s="24"/>
      <c r="RJ161" s="24"/>
      <c r="RK161" s="24"/>
      <c r="RL161" s="24"/>
      <c r="RM161" s="24"/>
      <c r="RN161" s="24"/>
      <c r="RO161" s="24"/>
      <c r="RP161" s="24"/>
      <c r="RQ161" s="24"/>
      <c r="RR161" s="24"/>
      <c r="RS161" s="24"/>
      <c r="RT161" s="24"/>
      <c r="RU161" s="24"/>
      <c r="RV161" s="24"/>
      <c r="RW161" s="24"/>
      <c r="RX161" s="24"/>
      <c r="RY161" s="24"/>
      <c r="RZ161" s="24"/>
      <c r="SA161" s="24"/>
      <c r="SB161" s="24"/>
      <c r="SC161" s="24"/>
      <c r="SD161" s="24"/>
      <c r="SE161" s="24"/>
      <c r="SF161" s="24"/>
      <c r="SG161" s="24"/>
      <c r="SH161" s="24"/>
      <c r="SI161" s="24"/>
      <c r="SJ161" s="24"/>
      <c r="SK161" s="24"/>
      <c r="SL161" s="24"/>
      <c r="SM161" s="24"/>
      <c r="SN161" s="24"/>
      <c r="SO161" s="24"/>
      <c r="SP161" s="24"/>
      <c r="SQ161" s="24"/>
      <c r="SR161" s="24"/>
      <c r="SS161" s="24"/>
      <c r="ST161" s="24"/>
      <c r="SU161" s="24"/>
      <c r="SV161" s="24"/>
      <c r="SW161" s="24"/>
      <c r="SX161" s="24"/>
      <c r="SY161" s="24"/>
      <c r="SZ161" s="24"/>
      <c r="TA161" s="24"/>
      <c r="TB161" s="24"/>
      <c r="TC161" s="24"/>
      <c r="TD161" s="24"/>
      <c r="TE161" s="24"/>
      <c r="TF161" s="24"/>
      <c r="TG161" s="24"/>
      <c r="TH161" s="24"/>
      <c r="TI161" s="24"/>
      <c r="TJ161" s="24"/>
      <c r="TK161" s="24"/>
      <c r="TL161" s="24"/>
      <c r="TM161" s="24"/>
      <c r="TN161" s="24"/>
      <c r="TO161" s="24"/>
      <c r="TP161" s="24"/>
      <c r="TQ161" s="24"/>
      <c r="TR161" s="24"/>
      <c r="TS161" s="24"/>
      <c r="TT161" s="24"/>
      <c r="TU161" s="24"/>
      <c r="TV161" s="24"/>
      <c r="TW161" s="24"/>
      <c r="TX161" s="24"/>
      <c r="TY161" s="24"/>
      <c r="TZ161" s="24"/>
      <c r="UA161" s="24"/>
      <c r="UB161" s="24"/>
      <c r="UC161" s="24"/>
      <c r="UD161" s="24"/>
      <c r="UE161" s="24"/>
      <c r="UF161" s="24"/>
      <c r="UG161" s="24"/>
      <c r="UH161" s="24"/>
      <c r="UI161" s="24"/>
      <c r="UJ161" s="24"/>
      <c r="UK161" s="24"/>
      <c r="UL161" s="24"/>
      <c r="UM161" s="24"/>
      <c r="UN161" s="24"/>
      <c r="UO161" s="24"/>
      <c r="UP161" s="24"/>
      <c r="UQ161" s="24"/>
      <c r="UR161" s="24"/>
      <c r="US161" s="24"/>
      <c r="UT161" s="24"/>
      <c r="UU161" s="24"/>
      <c r="UV161" s="24"/>
      <c r="UW161" s="24"/>
      <c r="UX161" s="24"/>
      <c r="UY161" s="24"/>
      <c r="UZ161" s="24"/>
      <c r="VA161" s="24"/>
      <c r="VB161" s="24"/>
      <c r="VC161" s="24"/>
      <c r="VD161" s="24"/>
      <c r="VE161" s="24"/>
      <c r="VF161" s="24"/>
      <c r="VG161" s="24"/>
      <c r="VH161" s="24"/>
      <c r="VI161" s="24"/>
      <c r="VJ161" s="24"/>
      <c r="VK161" s="24"/>
      <c r="VL161" s="24"/>
      <c r="VM161" s="24"/>
      <c r="VN161" s="24"/>
      <c r="VO161" s="24"/>
      <c r="VP161" s="24"/>
      <c r="VQ161" s="24"/>
      <c r="VR161" s="24"/>
      <c r="VS161" s="24"/>
      <c r="VT161" s="24"/>
      <c r="VU161" s="24"/>
      <c r="VV161" s="24"/>
      <c r="VW161" s="24"/>
      <c r="VX161" s="24"/>
      <c r="VY161" s="24"/>
      <c r="VZ161" s="24"/>
      <c r="WA161" s="24"/>
      <c r="WB161" s="24"/>
      <c r="WC161" s="24"/>
      <c r="WD161" s="24"/>
      <c r="WE161" s="24"/>
      <c r="WF161" s="24"/>
      <c r="WG161" s="24"/>
      <c r="WH161" s="24"/>
      <c r="WI161" s="24"/>
      <c r="WJ161" s="24"/>
      <c r="WK161" s="24"/>
      <c r="WL161" s="24"/>
      <c r="WM161" s="24"/>
      <c r="WN161" s="24"/>
      <c r="WO161" s="24"/>
      <c r="WP161" s="24"/>
      <c r="WQ161" s="24"/>
      <c r="WR161" s="24"/>
      <c r="WS161" s="24"/>
      <c r="WT161" s="24"/>
      <c r="WU161" s="24"/>
      <c r="WV161" s="24"/>
      <c r="WW161" s="24"/>
      <c r="WX161" s="24"/>
      <c r="WY161" s="24"/>
      <c r="WZ161" s="24"/>
      <c r="XA161" s="24"/>
      <c r="XB161" s="24"/>
      <c r="XC161" s="24"/>
      <c r="XD161" s="24"/>
      <c r="XE161" s="24"/>
      <c r="XF161" s="24"/>
      <c r="XG161" s="24"/>
      <c r="XH161" s="24"/>
      <c r="XI161" s="24"/>
      <c r="XJ161" s="24"/>
      <c r="XK161" s="24"/>
      <c r="XL161" s="24"/>
      <c r="XM161" s="24"/>
      <c r="XN161" s="24"/>
      <c r="XO161" s="24"/>
      <c r="XP161" s="24"/>
      <c r="XQ161" s="24"/>
      <c r="XR161" s="24"/>
      <c r="XS161" s="24"/>
      <c r="XT161" s="24"/>
      <c r="XU161" s="24"/>
      <c r="XV161" s="24"/>
      <c r="XW161" s="24"/>
      <c r="XX161" s="24"/>
      <c r="XY161" s="24"/>
      <c r="XZ161" s="24"/>
      <c r="YA161" s="24"/>
      <c r="YB161" s="24"/>
      <c r="YC161" s="24"/>
      <c r="YD161" s="24"/>
      <c r="YE161" s="24"/>
      <c r="YF161" s="24"/>
      <c r="YG161" s="24"/>
      <c r="YH161" s="24"/>
      <c r="YI161" s="24"/>
      <c r="YJ161" s="24"/>
      <c r="YK161" s="24"/>
      <c r="YL161" s="24"/>
      <c r="YM161" s="24"/>
      <c r="YN161" s="24"/>
      <c r="YO161" s="24"/>
      <c r="YP161" s="24"/>
      <c r="YQ161" s="24"/>
      <c r="YR161" s="24"/>
      <c r="YS161" s="24"/>
      <c r="YT161" s="24"/>
      <c r="YU161" s="24"/>
      <c r="YV161" s="24"/>
      <c r="YW161" s="24"/>
      <c r="YX161" s="24"/>
      <c r="YY161" s="24"/>
      <c r="YZ161" s="24"/>
      <c r="ZA161" s="24"/>
      <c r="ZB161" s="24"/>
      <c r="ZC161" s="24"/>
      <c r="ZD161" s="24"/>
      <c r="ZE161" s="24"/>
      <c r="ZF161" s="24"/>
      <c r="ZG161" s="24"/>
      <c r="ZH161" s="24"/>
      <c r="ZI161" s="24"/>
      <c r="ZJ161" s="24"/>
      <c r="ZK161" s="24"/>
      <c r="ZL161" s="24"/>
      <c r="ZM161" s="24"/>
      <c r="ZN161" s="24"/>
      <c r="ZO161" s="24"/>
      <c r="ZP161" s="24"/>
      <c r="ZQ161" s="24"/>
      <c r="ZR161" s="24"/>
      <c r="ZS161" s="24"/>
      <c r="ZT161" s="24"/>
      <c r="ZU161" s="24"/>
      <c r="ZV161" s="24"/>
      <c r="ZW161" s="24"/>
      <c r="ZX161" s="24"/>
      <c r="ZY161" s="24"/>
      <c r="ZZ161" s="24"/>
      <c r="AAA161" s="24"/>
      <c r="AAB161" s="24"/>
      <c r="AAC161" s="24"/>
      <c r="AAD161" s="24"/>
      <c r="AAE161" s="24"/>
      <c r="AAF161" s="24"/>
      <c r="AAG161" s="24"/>
      <c r="AAH161" s="24"/>
      <c r="AAI161" s="24"/>
      <c r="AAJ161" s="24"/>
      <c r="AAK161" s="24"/>
      <c r="AAL161" s="24"/>
      <c r="AAM161" s="24"/>
      <c r="AAN161" s="24"/>
      <c r="AAO161" s="24"/>
      <c r="AAP161" s="24"/>
      <c r="AAQ161" s="24"/>
      <c r="AAR161" s="24"/>
      <c r="AAS161" s="24"/>
      <c r="AAT161" s="24"/>
      <c r="AAU161" s="24"/>
      <c r="AAV161" s="24"/>
      <c r="AAW161" s="24"/>
      <c r="AAX161" s="24"/>
      <c r="AAY161" s="24"/>
      <c r="AAZ161" s="24"/>
      <c r="ABA161" s="24"/>
      <c r="ABB161" s="24"/>
      <c r="ABC161" s="24"/>
      <c r="ABD161" s="24"/>
      <c r="ABE161" s="24"/>
      <c r="ABF161" s="24"/>
      <c r="ABG161" s="24"/>
      <c r="ABH161" s="24"/>
      <c r="ABI161" s="24"/>
      <c r="ABJ161" s="24"/>
      <c r="ABK161" s="24"/>
      <c r="ABL161" s="24"/>
      <c r="ABM161" s="24"/>
      <c r="ABN161" s="24"/>
      <c r="ABO161" s="24"/>
      <c r="ABP161" s="24"/>
      <c r="ABQ161" s="24"/>
      <c r="ABR161" s="24"/>
      <c r="ABS161" s="24"/>
      <c r="ABT161" s="24"/>
      <c r="ABU161" s="24"/>
      <c r="ABV161" s="24"/>
      <c r="ABW161" s="24"/>
      <c r="ABX161" s="24"/>
      <c r="ABY161" s="24"/>
      <c r="ABZ161" s="24"/>
      <c r="ACA161" s="24"/>
      <c r="ACB161" s="24"/>
      <c r="ACC161" s="24"/>
      <c r="ACD161" s="24"/>
      <c r="ACE161" s="24"/>
      <c r="ACF161" s="24"/>
      <c r="ACG161" s="24"/>
      <c r="ACH161" s="24"/>
      <c r="ACI161" s="24"/>
      <c r="ACJ161" s="24"/>
      <c r="ACK161" s="24"/>
      <c r="ACL161" s="24"/>
      <c r="ACM161" s="24"/>
      <c r="ACN161" s="24"/>
      <c r="ACO161" s="24"/>
      <c r="ACP161" s="24"/>
      <c r="ACQ161" s="24"/>
      <c r="ACR161" s="24"/>
      <c r="ACS161" s="24"/>
      <c r="ACT161" s="24"/>
      <c r="ACU161" s="24"/>
      <c r="ACV161" s="24"/>
      <c r="ACW161" s="24"/>
      <c r="ACX161" s="24"/>
      <c r="ACY161" s="24"/>
      <c r="ACZ161" s="24"/>
      <c r="ADA161" s="24"/>
      <c r="ADB161" s="24"/>
      <c r="ADC161" s="24"/>
      <c r="ADD161" s="24"/>
      <c r="ADE161" s="24"/>
      <c r="ADF161" s="24"/>
      <c r="ADG161" s="24"/>
      <c r="ADH161" s="24"/>
      <c r="ADI161" s="24"/>
      <c r="ADJ161" s="24"/>
      <c r="ADK161" s="24"/>
      <c r="ADL161" s="24"/>
      <c r="ADM161" s="24"/>
      <c r="ADN161" s="24"/>
      <c r="ADO161" s="24"/>
      <c r="ADP161" s="24"/>
      <c r="ADQ161" s="24"/>
      <c r="ADR161" s="24"/>
      <c r="ADS161" s="24"/>
      <c r="ADT161" s="24"/>
      <c r="ADU161" s="24"/>
      <c r="ADV161" s="24"/>
      <c r="ADW161" s="24"/>
      <c r="ADX161" s="24"/>
      <c r="ADY161" s="24"/>
      <c r="ADZ161" s="24"/>
      <c r="AEA161" s="24"/>
      <c r="AEB161" s="24"/>
      <c r="AEC161" s="24"/>
      <c r="AED161" s="24"/>
      <c r="AEE161" s="24"/>
      <c r="AEF161" s="24"/>
      <c r="AEG161" s="24"/>
      <c r="AEH161" s="24"/>
      <c r="AEI161" s="24"/>
      <c r="AEJ161" s="24"/>
      <c r="AEK161" s="24"/>
      <c r="AEL161" s="24"/>
      <c r="AEM161" s="24"/>
      <c r="AEN161" s="24"/>
      <c r="AEO161" s="24"/>
      <c r="AEP161" s="24"/>
      <c r="AEQ161" s="24"/>
      <c r="AER161" s="24"/>
      <c r="AES161" s="24"/>
      <c r="AET161" s="24"/>
      <c r="AEU161" s="24"/>
      <c r="AEV161" s="24"/>
      <c r="AEW161" s="24"/>
      <c r="AEX161" s="24"/>
      <c r="AEY161" s="24"/>
      <c r="AEZ161" s="24"/>
      <c r="AFA161" s="24"/>
      <c r="AFB161" s="24"/>
      <c r="AFC161" s="24"/>
      <c r="AFD161" s="24"/>
      <c r="AFE161" s="24"/>
      <c r="AFF161" s="24"/>
      <c r="AFG161" s="24"/>
      <c r="AFH161" s="24"/>
      <c r="AFI161" s="24"/>
      <c r="AFJ161" s="24"/>
      <c r="AFK161" s="24"/>
      <c r="AFL161" s="24"/>
      <c r="AFM161" s="24"/>
      <c r="AFN161" s="24"/>
      <c r="AFO161" s="24"/>
      <c r="AFP161" s="24"/>
      <c r="AFQ161" s="24"/>
      <c r="AFR161" s="24"/>
      <c r="AFS161" s="24"/>
      <c r="AFT161" s="24"/>
      <c r="AFU161" s="24"/>
      <c r="AFV161" s="24"/>
      <c r="AFW161" s="24"/>
      <c r="AFX161" s="24"/>
      <c r="AFY161" s="24"/>
      <c r="AFZ161" s="24"/>
      <c r="AGA161" s="24"/>
      <c r="AGB161" s="24"/>
      <c r="AGC161" s="24"/>
      <c r="AGD161" s="24"/>
      <c r="AGE161" s="24"/>
      <c r="AGF161" s="24"/>
      <c r="AGG161" s="24"/>
      <c r="AGH161" s="24"/>
      <c r="AGI161" s="24"/>
      <c r="AGJ161" s="24"/>
      <c r="AGK161" s="24"/>
      <c r="AGL161" s="24"/>
      <c r="AGM161" s="24"/>
      <c r="AGN161" s="24"/>
      <c r="AGO161" s="24"/>
      <c r="AGP161" s="24"/>
      <c r="AGQ161" s="24"/>
      <c r="AGR161" s="24"/>
      <c r="AGS161" s="24"/>
      <c r="AGT161" s="24"/>
      <c r="AGU161" s="24"/>
      <c r="AGV161" s="24"/>
      <c r="AGW161" s="24"/>
      <c r="AGX161" s="24"/>
      <c r="AGY161" s="24"/>
      <c r="AGZ161" s="24"/>
      <c r="AHA161" s="24"/>
      <c r="AHB161" s="24"/>
      <c r="AHC161" s="24"/>
      <c r="AHD161" s="24"/>
      <c r="AHE161" s="24"/>
      <c r="AHF161" s="24"/>
      <c r="AHG161" s="24"/>
      <c r="AHH161" s="24"/>
      <c r="AHI161" s="24"/>
      <c r="AHJ161" s="24"/>
      <c r="AHK161" s="24"/>
      <c r="AHL161" s="24"/>
      <c r="AHM161" s="24"/>
      <c r="AHN161" s="24"/>
      <c r="AHO161" s="24"/>
      <c r="AHP161" s="24"/>
      <c r="AHQ161" s="24"/>
      <c r="AHR161" s="24"/>
      <c r="AHS161" s="24"/>
      <c r="AHT161" s="24"/>
      <c r="AHU161" s="24"/>
      <c r="AHV161" s="24"/>
      <c r="AHW161" s="24"/>
      <c r="AHX161" s="24"/>
      <c r="AHY161" s="24"/>
      <c r="AHZ161" s="24"/>
      <c r="AIA161" s="24"/>
      <c r="AIB161" s="24"/>
      <c r="AIC161" s="24"/>
      <c r="AID161" s="24"/>
      <c r="AIE161" s="24"/>
      <c r="AIF161" s="24"/>
      <c r="AIG161" s="24"/>
      <c r="AIH161" s="24"/>
      <c r="AII161" s="24"/>
      <c r="AIJ161" s="24"/>
      <c r="AIK161" s="24"/>
      <c r="AIL161" s="24"/>
      <c r="AIM161" s="24"/>
      <c r="AIN161" s="24"/>
      <c r="AIO161" s="24"/>
      <c r="AIP161" s="24"/>
      <c r="AIQ161" s="24"/>
      <c r="AIR161" s="24"/>
      <c r="AIS161" s="24"/>
      <c r="AIT161" s="24"/>
      <c r="AIU161" s="24"/>
      <c r="AIV161" s="24"/>
      <c r="AIW161" s="24"/>
      <c r="AIX161" s="24"/>
      <c r="AIY161" s="24"/>
      <c r="AIZ161" s="24"/>
      <c r="AJA161" s="24"/>
      <c r="AJB161" s="24"/>
      <c r="AJC161" s="24"/>
      <c r="AJD161" s="24"/>
      <c r="AJE161" s="24"/>
      <c r="AJF161" s="24"/>
      <c r="AJG161" s="24"/>
      <c r="AJH161" s="24"/>
      <c r="AJI161" s="24"/>
      <c r="AJJ161" s="24"/>
      <c r="AJK161" s="24"/>
      <c r="AJL161" s="24"/>
      <c r="AJM161" s="24"/>
      <c r="AJN161" s="24"/>
      <c r="AJO161" s="24"/>
      <c r="AJP161" s="24"/>
      <c r="AJQ161" s="24"/>
      <c r="AJR161" s="24"/>
      <c r="AJS161" s="24"/>
      <c r="AJT161" s="24"/>
      <c r="AJU161" s="24"/>
      <c r="AJV161" s="24"/>
      <c r="AJW161" s="24"/>
      <c r="AJX161" s="24"/>
      <c r="AJY161" s="24"/>
      <c r="AJZ161" s="24"/>
      <c r="AKA161" s="24"/>
      <c r="AKB161" s="24"/>
      <c r="AKC161" s="24"/>
      <c r="AKD161" s="24"/>
      <c r="AKE161" s="24"/>
      <c r="AKF161" s="24"/>
      <c r="AKG161" s="24"/>
      <c r="AKH161" s="24"/>
      <c r="AKI161" s="24"/>
      <c r="AKJ161" s="24"/>
      <c r="AKK161" s="24"/>
      <c r="AKL161" s="24"/>
      <c r="AKM161" s="24"/>
      <c r="AKN161" s="24"/>
      <c r="AKO161" s="24"/>
      <c r="AKP161" s="24"/>
      <c r="AKQ161" s="24"/>
      <c r="AKR161" s="24"/>
      <c r="AKS161" s="24"/>
      <c r="AKT161" s="24"/>
      <c r="AKU161" s="24"/>
      <c r="AKV161" s="24"/>
      <c r="AKW161" s="24"/>
      <c r="AKX161" s="24"/>
      <c r="AKY161" s="24"/>
      <c r="AKZ161" s="24"/>
      <c r="ALA161" s="24"/>
      <c r="ALB161" s="24"/>
      <c r="ALC161" s="24"/>
      <c r="ALD161" s="24"/>
      <c r="ALE161" s="24"/>
      <c r="ALF161" s="24"/>
      <c r="ALG161" s="24"/>
      <c r="ALH161" s="24"/>
      <c r="ALI161" s="24"/>
      <c r="ALJ161" s="24"/>
      <c r="ALK161" s="24"/>
      <c r="ALL161" s="24"/>
      <c r="ALM161" s="24"/>
      <c r="ALN161" s="24"/>
      <c r="ALO161" s="24"/>
      <c r="ALP161" s="24"/>
      <c r="ALQ161" s="24"/>
      <c r="ALR161" s="24"/>
      <c r="ALS161" s="24"/>
      <c r="ALT161" s="24"/>
      <c r="ALU161" s="24"/>
      <c r="ALV161" s="24"/>
      <c r="ALW161" s="24"/>
      <c r="ALX161" s="24"/>
      <c r="ALY161" s="24"/>
      <c r="ALZ161" s="24"/>
      <c r="AMA161" s="24"/>
      <c r="AMB161" s="24"/>
      <c r="AMC161" s="24"/>
    </row>
    <row r="162" spans="1:1017" s="61" customFormat="1" ht="33">
      <c r="A162" s="132" t="s">
        <v>435</v>
      </c>
      <c r="B162" s="133">
        <v>5213835</v>
      </c>
      <c r="C162" s="134" t="s">
        <v>436</v>
      </c>
      <c r="D162" s="133" t="s">
        <v>423</v>
      </c>
      <c r="E162" s="62" t="s">
        <v>424</v>
      </c>
      <c r="F162" s="112">
        <v>1062</v>
      </c>
      <c r="G162" s="60">
        <v>0.77</v>
      </c>
      <c r="H162" s="83">
        <f t="shared" si="61"/>
        <v>0.21229999999999999</v>
      </c>
      <c r="I162" s="60">
        <f t="shared" si="62"/>
        <v>0.93</v>
      </c>
      <c r="J162" s="60">
        <f t="shared" si="63"/>
        <v>817.74</v>
      </c>
      <c r="K162" s="60">
        <f t="shared" si="64"/>
        <v>987.66</v>
      </c>
      <c r="L162" s="58"/>
      <c r="M162" s="24"/>
      <c r="N162" s="24"/>
      <c r="O162" s="24"/>
      <c r="P162" s="24"/>
      <c r="Q162" s="24"/>
      <c r="R162" s="24"/>
      <c r="S162" s="24"/>
      <c r="T162" s="24"/>
      <c r="U162" s="24"/>
      <c r="V162" s="24"/>
      <c r="W162" s="24"/>
      <c r="X162" s="24"/>
      <c r="Y162" s="24"/>
      <c r="Z162" s="24"/>
      <c r="AA162" s="24"/>
      <c r="AB162" s="24"/>
      <c r="AC162" s="24"/>
      <c r="AD162" s="24"/>
      <c r="AE162" s="24"/>
      <c r="AF162" s="24"/>
      <c r="AG162" s="24"/>
      <c r="AH162" s="24"/>
      <c r="AI162" s="24"/>
      <c r="AJ162" s="24"/>
      <c r="AK162" s="24"/>
      <c r="AL162" s="24"/>
      <c r="AM162" s="24"/>
      <c r="AN162" s="24"/>
      <c r="AO162" s="24"/>
      <c r="AP162" s="24"/>
      <c r="AQ162" s="24"/>
      <c r="AR162" s="24"/>
      <c r="AS162" s="24"/>
      <c r="AT162" s="24"/>
      <c r="AU162" s="24"/>
      <c r="AV162" s="24"/>
      <c r="AW162" s="24"/>
      <c r="AX162" s="24"/>
      <c r="AY162" s="24"/>
      <c r="AZ162" s="24"/>
      <c r="BA162" s="24"/>
      <c r="BB162" s="24"/>
      <c r="BC162" s="24"/>
      <c r="BD162" s="24"/>
      <c r="BE162" s="24"/>
      <c r="BF162" s="24"/>
      <c r="BG162" s="24"/>
      <c r="BH162" s="24"/>
      <c r="BI162" s="24"/>
      <c r="BJ162" s="24"/>
      <c r="BK162" s="24"/>
      <c r="BL162" s="24"/>
      <c r="BM162" s="24"/>
      <c r="BN162" s="24"/>
      <c r="BO162" s="24"/>
      <c r="BP162" s="24"/>
      <c r="BQ162" s="24"/>
      <c r="BR162" s="24"/>
      <c r="BS162" s="24"/>
      <c r="BT162" s="24"/>
      <c r="BU162" s="24"/>
      <c r="BV162" s="24"/>
      <c r="BW162" s="24"/>
      <c r="BX162" s="24"/>
      <c r="BY162" s="24"/>
      <c r="BZ162" s="24"/>
      <c r="CA162" s="24"/>
      <c r="CB162" s="24"/>
      <c r="CC162" s="24"/>
      <c r="CD162" s="24"/>
      <c r="CE162" s="24"/>
      <c r="CF162" s="24"/>
      <c r="CG162" s="24"/>
      <c r="CH162" s="24"/>
      <c r="CI162" s="24"/>
      <c r="CJ162" s="24"/>
      <c r="CK162" s="24"/>
      <c r="CL162" s="24"/>
      <c r="CM162" s="24"/>
      <c r="CN162" s="24"/>
      <c r="CO162" s="24"/>
      <c r="CP162" s="24"/>
      <c r="CQ162" s="24"/>
      <c r="CR162" s="24"/>
      <c r="CS162" s="24"/>
      <c r="CT162" s="24"/>
      <c r="CU162" s="24"/>
      <c r="CV162" s="24"/>
      <c r="CW162" s="24"/>
      <c r="CX162" s="24"/>
      <c r="CY162" s="24"/>
      <c r="CZ162" s="24"/>
      <c r="DA162" s="24"/>
      <c r="DB162" s="24"/>
      <c r="DC162" s="24"/>
      <c r="DD162" s="24"/>
      <c r="DE162" s="24"/>
      <c r="DF162" s="24"/>
      <c r="DG162" s="24"/>
      <c r="DH162" s="24"/>
      <c r="DI162" s="24"/>
      <c r="DJ162" s="24"/>
      <c r="DK162" s="24"/>
      <c r="DL162" s="24"/>
      <c r="DM162" s="24"/>
      <c r="DN162" s="24"/>
      <c r="DO162" s="24"/>
      <c r="DP162" s="24"/>
      <c r="DQ162" s="24"/>
      <c r="DR162" s="24"/>
      <c r="DS162" s="24"/>
      <c r="DT162" s="24"/>
      <c r="DU162" s="24"/>
      <c r="DV162" s="24"/>
      <c r="DW162" s="24"/>
      <c r="DX162" s="24"/>
      <c r="DY162" s="24"/>
      <c r="DZ162" s="24"/>
      <c r="EA162" s="24"/>
      <c r="EB162" s="24"/>
      <c r="EC162" s="24"/>
      <c r="ED162" s="24"/>
      <c r="EE162" s="24"/>
      <c r="EF162" s="24"/>
      <c r="EG162" s="24"/>
      <c r="EH162" s="24"/>
      <c r="EI162" s="24"/>
      <c r="EJ162" s="24"/>
      <c r="EK162" s="24"/>
      <c r="EL162" s="24"/>
      <c r="EM162" s="24"/>
      <c r="EN162" s="24"/>
      <c r="EO162" s="24"/>
      <c r="EP162" s="24"/>
      <c r="EQ162" s="24"/>
      <c r="ER162" s="24"/>
      <c r="ES162" s="24"/>
      <c r="ET162" s="24"/>
      <c r="EU162" s="24"/>
      <c r="EV162" s="24"/>
      <c r="EW162" s="24"/>
      <c r="EX162" s="24"/>
      <c r="EY162" s="24"/>
      <c r="EZ162" s="24"/>
      <c r="FA162" s="24"/>
      <c r="FB162" s="24"/>
      <c r="FC162" s="24"/>
      <c r="FD162" s="24"/>
      <c r="FE162" s="24"/>
      <c r="FF162" s="24"/>
      <c r="FG162" s="24"/>
      <c r="FH162" s="24"/>
      <c r="FI162" s="24"/>
      <c r="FJ162" s="24"/>
      <c r="FK162" s="24"/>
      <c r="FL162" s="24"/>
      <c r="FM162" s="24"/>
      <c r="FN162" s="24"/>
      <c r="FO162" s="24"/>
      <c r="FP162" s="24"/>
      <c r="FQ162" s="24"/>
      <c r="FR162" s="24"/>
      <c r="FS162" s="24"/>
      <c r="FT162" s="24"/>
      <c r="FU162" s="24"/>
      <c r="FV162" s="24"/>
      <c r="FW162" s="24"/>
      <c r="FX162" s="24"/>
      <c r="FY162" s="24"/>
      <c r="FZ162" s="24"/>
      <c r="GA162" s="24"/>
      <c r="GB162" s="24"/>
      <c r="GC162" s="24"/>
      <c r="GD162" s="24"/>
      <c r="GE162" s="24"/>
      <c r="GF162" s="24"/>
      <c r="GG162" s="24"/>
      <c r="GH162" s="24"/>
      <c r="GI162" s="24"/>
      <c r="GJ162" s="24"/>
      <c r="GK162" s="24"/>
      <c r="GL162" s="24"/>
      <c r="GM162" s="24"/>
      <c r="GN162" s="24"/>
      <c r="GO162" s="24"/>
      <c r="GP162" s="24"/>
      <c r="GQ162" s="24"/>
      <c r="GR162" s="24"/>
      <c r="GS162" s="24"/>
      <c r="GT162" s="24"/>
      <c r="GU162" s="24"/>
      <c r="GV162" s="24"/>
      <c r="GW162" s="24"/>
      <c r="GX162" s="24"/>
      <c r="GY162" s="24"/>
      <c r="GZ162" s="24"/>
      <c r="HA162" s="24"/>
      <c r="HB162" s="24"/>
      <c r="HC162" s="24"/>
      <c r="HD162" s="24"/>
      <c r="HE162" s="24"/>
      <c r="HF162" s="24"/>
      <c r="HG162" s="24"/>
      <c r="HH162" s="24"/>
      <c r="HI162" s="24"/>
      <c r="HJ162" s="24"/>
      <c r="HK162" s="24"/>
      <c r="HL162" s="24"/>
      <c r="HM162" s="24"/>
      <c r="HN162" s="24"/>
      <c r="HO162" s="24"/>
      <c r="HP162" s="24"/>
      <c r="HQ162" s="24"/>
      <c r="HR162" s="24"/>
      <c r="HS162" s="24"/>
      <c r="HT162" s="24"/>
      <c r="HU162" s="24"/>
      <c r="HV162" s="24"/>
      <c r="HW162" s="24"/>
      <c r="HX162" s="24"/>
      <c r="HY162" s="24"/>
      <c r="HZ162" s="24"/>
      <c r="IA162" s="24"/>
      <c r="IB162" s="24"/>
      <c r="IC162" s="24"/>
      <c r="ID162" s="24"/>
      <c r="IE162" s="24"/>
      <c r="IF162" s="24"/>
      <c r="IG162" s="24"/>
      <c r="IH162" s="24"/>
      <c r="II162" s="24"/>
      <c r="IJ162" s="24"/>
      <c r="IK162" s="24"/>
      <c r="IL162" s="24"/>
      <c r="IM162" s="24"/>
      <c r="IN162" s="24"/>
      <c r="IO162" s="24"/>
      <c r="IP162" s="24"/>
      <c r="IQ162" s="24"/>
      <c r="IR162" s="24"/>
      <c r="IS162" s="24"/>
      <c r="IT162" s="24"/>
      <c r="IU162" s="24"/>
      <c r="IV162" s="24"/>
      <c r="IW162" s="24"/>
      <c r="IX162" s="24"/>
      <c r="IY162" s="24"/>
      <c r="IZ162" s="24"/>
      <c r="JA162" s="24"/>
      <c r="JB162" s="24"/>
      <c r="JC162" s="24"/>
      <c r="JD162" s="24"/>
      <c r="JE162" s="24"/>
      <c r="JF162" s="24"/>
      <c r="JG162" s="24"/>
      <c r="JH162" s="24"/>
      <c r="JI162" s="24"/>
      <c r="JJ162" s="24"/>
      <c r="JK162" s="24"/>
      <c r="JL162" s="24"/>
      <c r="JM162" s="24"/>
      <c r="JN162" s="24"/>
      <c r="JO162" s="24"/>
      <c r="JP162" s="24"/>
      <c r="JQ162" s="24"/>
      <c r="JR162" s="24"/>
      <c r="JS162" s="24"/>
      <c r="JT162" s="24"/>
      <c r="JU162" s="24"/>
      <c r="JV162" s="24"/>
      <c r="JW162" s="24"/>
      <c r="JX162" s="24"/>
      <c r="JY162" s="24"/>
      <c r="JZ162" s="24"/>
      <c r="KA162" s="24"/>
      <c r="KB162" s="24"/>
      <c r="KC162" s="24"/>
      <c r="KD162" s="24"/>
      <c r="KE162" s="24"/>
      <c r="KF162" s="24"/>
      <c r="KG162" s="24"/>
      <c r="KH162" s="24"/>
      <c r="KI162" s="24"/>
      <c r="KJ162" s="24"/>
      <c r="KK162" s="24"/>
      <c r="KL162" s="24"/>
      <c r="KM162" s="24"/>
      <c r="KN162" s="24"/>
      <c r="KO162" s="24"/>
      <c r="KP162" s="24"/>
      <c r="KQ162" s="24"/>
      <c r="KR162" s="24"/>
      <c r="KS162" s="24"/>
      <c r="KT162" s="24"/>
      <c r="KU162" s="24"/>
      <c r="KV162" s="24"/>
      <c r="KW162" s="24"/>
      <c r="KX162" s="24"/>
      <c r="KY162" s="24"/>
      <c r="KZ162" s="24"/>
      <c r="LA162" s="24"/>
      <c r="LB162" s="24"/>
      <c r="LC162" s="24"/>
      <c r="LD162" s="24"/>
      <c r="LE162" s="24"/>
      <c r="LF162" s="24"/>
      <c r="LG162" s="24"/>
      <c r="LH162" s="24"/>
      <c r="LI162" s="24"/>
      <c r="LJ162" s="24"/>
      <c r="LK162" s="24"/>
      <c r="LL162" s="24"/>
      <c r="LM162" s="24"/>
      <c r="LN162" s="24"/>
      <c r="LO162" s="24"/>
      <c r="LP162" s="24"/>
      <c r="LQ162" s="24"/>
      <c r="LR162" s="24"/>
      <c r="LS162" s="24"/>
      <c r="LT162" s="24"/>
      <c r="LU162" s="24"/>
      <c r="LV162" s="24"/>
      <c r="LW162" s="24"/>
      <c r="LX162" s="24"/>
      <c r="LY162" s="24"/>
      <c r="LZ162" s="24"/>
      <c r="MA162" s="24"/>
      <c r="MB162" s="24"/>
      <c r="MC162" s="24"/>
      <c r="MD162" s="24"/>
      <c r="ME162" s="24"/>
      <c r="MF162" s="24"/>
      <c r="MG162" s="24"/>
      <c r="MH162" s="24"/>
      <c r="MI162" s="24"/>
      <c r="MJ162" s="24"/>
      <c r="MK162" s="24"/>
      <c r="ML162" s="24"/>
      <c r="MM162" s="24"/>
      <c r="MN162" s="24"/>
      <c r="MO162" s="24"/>
      <c r="MP162" s="24"/>
      <c r="MQ162" s="24"/>
      <c r="MR162" s="24"/>
      <c r="MS162" s="24"/>
      <c r="MT162" s="24"/>
      <c r="MU162" s="24"/>
      <c r="MV162" s="24"/>
      <c r="MW162" s="24"/>
      <c r="MX162" s="24"/>
      <c r="MY162" s="24"/>
      <c r="MZ162" s="24"/>
      <c r="NA162" s="24"/>
      <c r="NB162" s="24"/>
      <c r="NC162" s="24"/>
      <c r="ND162" s="24"/>
      <c r="NE162" s="24"/>
      <c r="NF162" s="24"/>
      <c r="NG162" s="24"/>
      <c r="NH162" s="24"/>
      <c r="NI162" s="24"/>
      <c r="NJ162" s="24"/>
      <c r="NK162" s="24"/>
      <c r="NL162" s="24"/>
      <c r="NM162" s="24"/>
      <c r="NN162" s="24"/>
      <c r="NO162" s="24"/>
      <c r="NP162" s="24"/>
      <c r="NQ162" s="24"/>
      <c r="NR162" s="24"/>
      <c r="NS162" s="24"/>
      <c r="NT162" s="24"/>
      <c r="NU162" s="24"/>
      <c r="NV162" s="24"/>
      <c r="NW162" s="24"/>
      <c r="NX162" s="24"/>
      <c r="NY162" s="24"/>
      <c r="NZ162" s="24"/>
      <c r="OA162" s="24"/>
      <c r="OB162" s="24"/>
      <c r="OC162" s="24"/>
      <c r="OD162" s="24"/>
      <c r="OE162" s="24"/>
      <c r="OF162" s="24"/>
      <c r="OG162" s="24"/>
      <c r="OH162" s="24"/>
      <c r="OI162" s="24"/>
      <c r="OJ162" s="24"/>
      <c r="OK162" s="24"/>
      <c r="OL162" s="24"/>
      <c r="OM162" s="24"/>
      <c r="ON162" s="24"/>
      <c r="OO162" s="24"/>
      <c r="OP162" s="24"/>
      <c r="OQ162" s="24"/>
      <c r="OR162" s="24"/>
      <c r="OS162" s="24"/>
      <c r="OT162" s="24"/>
      <c r="OU162" s="24"/>
      <c r="OV162" s="24"/>
      <c r="OW162" s="24"/>
      <c r="OX162" s="24"/>
      <c r="OY162" s="24"/>
      <c r="OZ162" s="24"/>
      <c r="PA162" s="24"/>
      <c r="PB162" s="24"/>
      <c r="PC162" s="24"/>
      <c r="PD162" s="24"/>
      <c r="PE162" s="24"/>
      <c r="PF162" s="24"/>
      <c r="PG162" s="24"/>
      <c r="PH162" s="24"/>
      <c r="PI162" s="24"/>
      <c r="PJ162" s="24"/>
      <c r="PK162" s="24"/>
      <c r="PL162" s="24"/>
      <c r="PM162" s="24"/>
      <c r="PN162" s="24"/>
      <c r="PO162" s="24"/>
      <c r="PP162" s="24"/>
      <c r="PQ162" s="24"/>
      <c r="PR162" s="24"/>
      <c r="PS162" s="24"/>
      <c r="PT162" s="24"/>
      <c r="PU162" s="24"/>
      <c r="PV162" s="24"/>
      <c r="PW162" s="24"/>
      <c r="PX162" s="24"/>
      <c r="PY162" s="24"/>
      <c r="PZ162" s="24"/>
      <c r="QA162" s="24"/>
      <c r="QB162" s="24"/>
      <c r="QC162" s="24"/>
      <c r="QD162" s="24"/>
      <c r="QE162" s="24"/>
      <c r="QF162" s="24"/>
      <c r="QG162" s="24"/>
      <c r="QH162" s="24"/>
      <c r="QI162" s="24"/>
      <c r="QJ162" s="24"/>
      <c r="QK162" s="24"/>
      <c r="QL162" s="24"/>
      <c r="QM162" s="24"/>
      <c r="QN162" s="24"/>
      <c r="QO162" s="24"/>
      <c r="QP162" s="24"/>
      <c r="QQ162" s="24"/>
      <c r="QR162" s="24"/>
      <c r="QS162" s="24"/>
      <c r="QT162" s="24"/>
      <c r="QU162" s="24"/>
      <c r="QV162" s="24"/>
      <c r="QW162" s="24"/>
      <c r="QX162" s="24"/>
      <c r="QY162" s="24"/>
      <c r="QZ162" s="24"/>
      <c r="RA162" s="24"/>
      <c r="RB162" s="24"/>
      <c r="RC162" s="24"/>
      <c r="RD162" s="24"/>
      <c r="RE162" s="24"/>
      <c r="RF162" s="24"/>
      <c r="RG162" s="24"/>
      <c r="RH162" s="24"/>
      <c r="RI162" s="24"/>
      <c r="RJ162" s="24"/>
      <c r="RK162" s="24"/>
      <c r="RL162" s="24"/>
      <c r="RM162" s="24"/>
      <c r="RN162" s="24"/>
      <c r="RO162" s="24"/>
      <c r="RP162" s="24"/>
      <c r="RQ162" s="24"/>
      <c r="RR162" s="24"/>
      <c r="RS162" s="24"/>
      <c r="RT162" s="24"/>
      <c r="RU162" s="24"/>
      <c r="RV162" s="24"/>
      <c r="RW162" s="24"/>
      <c r="RX162" s="24"/>
      <c r="RY162" s="24"/>
      <c r="RZ162" s="24"/>
      <c r="SA162" s="24"/>
      <c r="SB162" s="24"/>
      <c r="SC162" s="24"/>
      <c r="SD162" s="24"/>
      <c r="SE162" s="24"/>
      <c r="SF162" s="24"/>
      <c r="SG162" s="24"/>
      <c r="SH162" s="24"/>
      <c r="SI162" s="24"/>
      <c r="SJ162" s="24"/>
      <c r="SK162" s="24"/>
      <c r="SL162" s="24"/>
      <c r="SM162" s="24"/>
      <c r="SN162" s="24"/>
      <c r="SO162" s="24"/>
      <c r="SP162" s="24"/>
      <c r="SQ162" s="24"/>
      <c r="SR162" s="24"/>
      <c r="SS162" s="24"/>
      <c r="ST162" s="24"/>
      <c r="SU162" s="24"/>
      <c r="SV162" s="24"/>
      <c r="SW162" s="24"/>
      <c r="SX162" s="24"/>
      <c r="SY162" s="24"/>
      <c r="SZ162" s="24"/>
      <c r="TA162" s="24"/>
      <c r="TB162" s="24"/>
      <c r="TC162" s="24"/>
      <c r="TD162" s="24"/>
      <c r="TE162" s="24"/>
      <c r="TF162" s="24"/>
      <c r="TG162" s="24"/>
      <c r="TH162" s="24"/>
      <c r="TI162" s="24"/>
      <c r="TJ162" s="24"/>
      <c r="TK162" s="24"/>
      <c r="TL162" s="24"/>
      <c r="TM162" s="24"/>
      <c r="TN162" s="24"/>
      <c r="TO162" s="24"/>
      <c r="TP162" s="24"/>
      <c r="TQ162" s="24"/>
      <c r="TR162" s="24"/>
      <c r="TS162" s="24"/>
      <c r="TT162" s="24"/>
      <c r="TU162" s="24"/>
      <c r="TV162" s="24"/>
      <c r="TW162" s="24"/>
      <c r="TX162" s="24"/>
      <c r="TY162" s="24"/>
      <c r="TZ162" s="24"/>
      <c r="UA162" s="24"/>
      <c r="UB162" s="24"/>
      <c r="UC162" s="24"/>
      <c r="UD162" s="24"/>
      <c r="UE162" s="24"/>
      <c r="UF162" s="24"/>
      <c r="UG162" s="24"/>
      <c r="UH162" s="24"/>
      <c r="UI162" s="24"/>
      <c r="UJ162" s="24"/>
      <c r="UK162" s="24"/>
      <c r="UL162" s="24"/>
      <c r="UM162" s="24"/>
      <c r="UN162" s="24"/>
      <c r="UO162" s="24"/>
      <c r="UP162" s="24"/>
      <c r="UQ162" s="24"/>
      <c r="UR162" s="24"/>
      <c r="US162" s="24"/>
      <c r="UT162" s="24"/>
      <c r="UU162" s="24"/>
      <c r="UV162" s="24"/>
      <c r="UW162" s="24"/>
      <c r="UX162" s="24"/>
      <c r="UY162" s="24"/>
      <c r="UZ162" s="24"/>
      <c r="VA162" s="24"/>
      <c r="VB162" s="24"/>
      <c r="VC162" s="24"/>
      <c r="VD162" s="24"/>
      <c r="VE162" s="24"/>
      <c r="VF162" s="24"/>
      <c r="VG162" s="24"/>
      <c r="VH162" s="24"/>
      <c r="VI162" s="24"/>
      <c r="VJ162" s="24"/>
      <c r="VK162" s="24"/>
      <c r="VL162" s="24"/>
      <c r="VM162" s="24"/>
      <c r="VN162" s="24"/>
      <c r="VO162" s="24"/>
      <c r="VP162" s="24"/>
      <c r="VQ162" s="24"/>
      <c r="VR162" s="24"/>
      <c r="VS162" s="24"/>
      <c r="VT162" s="24"/>
      <c r="VU162" s="24"/>
      <c r="VV162" s="24"/>
      <c r="VW162" s="24"/>
      <c r="VX162" s="24"/>
      <c r="VY162" s="24"/>
      <c r="VZ162" s="24"/>
      <c r="WA162" s="24"/>
      <c r="WB162" s="24"/>
      <c r="WC162" s="24"/>
      <c r="WD162" s="24"/>
      <c r="WE162" s="24"/>
      <c r="WF162" s="24"/>
      <c r="WG162" s="24"/>
      <c r="WH162" s="24"/>
      <c r="WI162" s="24"/>
      <c r="WJ162" s="24"/>
      <c r="WK162" s="24"/>
      <c r="WL162" s="24"/>
      <c r="WM162" s="24"/>
      <c r="WN162" s="24"/>
      <c r="WO162" s="24"/>
      <c r="WP162" s="24"/>
      <c r="WQ162" s="24"/>
      <c r="WR162" s="24"/>
      <c r="WS162" s="24"/>
      <c r="WT162" s="24"/>
      <c r="WU162" s="24"/>
      <c r="WV162" s="24"/>
      <c r="WW162" s="24"/>
      <c r="WX162" s="24"/>
      <c r="WY162" s="24"/>
      <c r="WZ162" s="24"/>
      <c r="XA162" s="24"/>
      <c r="XB162" s="24"/>
      <c r="XC162" s="24"/>
      <c r="XD162" s="24"/>
      <c r="XE162" s="24"/>
      <c r="XF162" s="24"/>
      <c r="XG162" s="24"/>
      <c r="XH162" s="24"/>
      <c r="XI162" s="24"/>
      <c r="XJ162" s="24"/>
      <c r="XK162" s="24"/>
      <c r="XL162" s="24"/>
      <c r="XM162" s="24"/>
      <c r="XN162" s="24"/>
      <c r="XO162" s="24"/>
      <c r="XP162" s="24"/>
      <c r="XQ162" s="24"/>
      <c r="XR162" s="24"/>
      <c r="XS162" s="24"/>
      <c r="XT162" s="24"/>
      <c r="XU162" s="24"/>
      <c r="XV162" s="24"/>
      <c r="XW162" s="24"/>
      <c r="XX162" s="24"/>
      <c r="XY162" s="24"/>
      <c r="XZ162" s="24"/>
      <c r="YA162" s="24"/>
      <c r="YB162" s="24"/>
      <c r="YC162" s="24"/>
      <c r="YD162" s="24"/>
      <c r="YE162" s="24"/>
      <c r="YF162" s="24"/>
      <c r="YG162" s="24"/>
      <c r="YH162" s="24"/>
      <c r="YI162" s="24"/>
      <c r="YJ162" s="24"/>
      <c r="YK162" s="24"/>
      <c r="YL162" s="24"/>
      <c r="YM162" s="24"/>
      <c r="YN162" s="24"/>
      <c r="YO162" s="24"/>
      <c r="YP162" s="24"/>
      <c r="YQ162" s="24"/>
      <c r="YR162" s="24"/>
      <c r="YS162" s="24"/>
      <c r="YT162" s="24"/>
      <c r="YU162" s="24"/>
      <c r="YV162" s="24"/>
      <c r="YW162" s="24"/>
      <c r="YX162" s="24"/>
      <c r="YY162" s="24"/>
      <c r="YZ162" s="24"/>
      <c r="ZA162" s="24"/>
      <c r="ZB162" s="24"/>
      <c r="ZC162" s="24"/>
      <c r="ZD162" s="24"/>
      <c r="ZE162" s="24"/>
      <c r="ZF162" s="24"/>
      <c r="ZG162" s="24"/>
      <c r="ZH162" s="24"/>
      <c r="ZI162" s="24"/>
      <c r="ZJ162" s="24"/>
      <c r="ZK162" s="24"/>
      <c r="ZL162" s="24"/>
      <c r="ZM162" s="24"/>
      <c r="ZN162" s="24"/>
      <c r="ZO162" s="24"/>
      <c r="ZP162" s="24"/>
      <c r="ZQ162" s="24"/>
      <c r="ZR162" s="24"/>
      <c r="ZS162" s="24"/>
      <c r="ZT162" s="24"/>
      <c r="ZU162" s="24"/>
      <c r="ZV162" s="24"/>
      <c r="ZW162" s="24"/>
      <c r="ZX162" s="24"/>
      <c r="ZY162" s="24"/>
      <c r="ZZ162" s="24"/>
      <c r="AAA162" s="24"/>
      <c r="AAB162" s="24"/>
      <c r="AAC162" s="24"/>
      <c r="AAD162" s="24"/>
      <c r="AAE162" s="24"/>
      <c r="AAF162" s="24"/>
      <c r="AAG162" s="24"/>
      <c r="AAH162" s="24"/>
      <c r="AAI162" s="24"/>
      <c r="AAJ162" s="24"/>
      <c r="AAK162" s="24"/>
      <c r="AAL162" s="24"/>
      <c r="AAM162" s="24"/>
      <c r="AAN162" s="24"/>
      <c r="AAO162" s="24"/>
      <c r="AAP162" s="24"/>
      <c r="AAQ162" s="24"/>
      <c r="AAR162" s="24"/>
      <c r="AAS162" s="24"/>
      <c r="AAT162" s="24"/>
      <c r="AAU162" s="24"/>
      <c r="AAV162" s="24"/>
      <c r="AAW162" s="24"/>
      <c r="AAX162" s="24"/>
      <c r="AAY162" s="24"/>
      <c r="AAZ162" s="24"/>
      <c r="ABA162" s="24"/>
      <c r="ABB162" s="24"/>
      <c r="ABC162" s="24"/>
      <c r="ABD162" s="24"/>
      <c r="ABE162" s="24"/>
      <c r="ABF162" s="24"/>
      <c r="ABG162" s="24"/>
      <c r="ABH162" s="24"/>
      <c r="ABI162" s="24"/>
      <c r="ABJ162" s="24"/>
      <c r="ABK162" s="24"/>
      <c r="ABL162" s="24"/>
      <c r="ABM162" s="24"/>
      <c r="ABN162" s="24"/>
      <c r="ABO162" s="24"/>
      <c r="ABP162" s="24"/>
      <c r="ABQ162" s="24"/>
      <c r="ABR162" s="24"/>
      <c r="ABS162" s="24"/>
      <c r="ABT162" s="24"/>
      <c r="ABU162" s="24"/>
      <c r="ABV162" s="24"/>
      <c r="ABW162" s="24"/>
      <c r="ABX162" s="24"/>
      <c r="ABY162" s="24"/>
      <c r="ABZ162" s="24"/>
      <c r="ACA162" s="24"/>
      <c r="ACB162" s="24"/>
      <c r="ACC162" s="24"/>
      <c r="ACD162" s="24"/>
      <c r="ACE162" s="24"/>
      <c r="ACF162" s="24"/>
      <c r="ACG162" s="24"/>
      <c r="ACH162" s="24"/>
      <c r="ACI162" s="24"/>
      <c r="ACJ162" s="24"/>
      <c r="ACK162" s="24"/>
      <c r="ACL162" s="24"/>
      <c r="ACM162" s="24"/>
      <c r="ACN162" s="24"/>
      <c r="ACO162" s="24"/>
      <c r="ACP162" s="24"/>
      <c r="ACQ162" s="24"/>
      <c r="ACR162" s="24"/>
      <c r="ACS162" s="24"/>
      <c r="ACT162" s="24"/>
      <c r="ACU162" s="24"/>
      <c r="ACV162" s="24"/>
      <c r="ACW162" s="24"/>
      <c r="ACX162" s="24"/>
      <c r="ACY162" s="24"/>
      <c r="ACZ162" s="24"/>
      <c r="ADA162" s="24"/>
      <c r="ADB162" s="24"/>
      <c r="ADC162" s="24"/>
      <c r="ADD162" s="24"/>
      <c r="ADE162" s="24"/>
      <c r="ADF162" s="24"/>
      <c r="ADG162" s="24"/>
      <c r="ADH162" s="24"/>
      <c r="ADI162" s="24"/>
      <c r="ADJ162" s="24"/>
      <c r="ADK162" s="24"/>
      <c r="ADL162" s="24"/>
      <c r="ADM162" s="24"/>
      <c r="ADN162" s="24"/>
      <c r="ADO162" s="24"/>
      <c r="ADP162" s="24"/>
      <c r="ADQ162" s="24"/>
      <c r="ADR162" s="24"/>
      <c r="ADS162" s="24"/>
      <c r="ADT162" s="24"/>
      <c r="ADU162" s="24"/>
      <c r="ADV162" s="24"/>
      <c r="ADW162" s="24"/>
      <c r="ADX162" s="24"/>
      <c r="ADY162" s="24"/>
      <c r="ADZ162" s="24"/>
      <c r="AEA162" s="24"/>
      <c r="AEB162" s="24"/>
      <c r="AEC162" s="24"/>
      <c r="AED162" s="24"/>
      <c r="AEE162" s="24"/>
      <c r="AEF162" s="24"/>
      <c r="AEG162" s="24"/>
      <c r="AEH162" s="24"/>
      <c r="AEI162" s="24"/>
      <c r="AEJ162" s="24"/>
      <c r="AEK162" s="24"/>
      <c r="AEL162" s="24"/>
      <c r="AEM162" s="24"/>
      <c r="AEN162" s="24"/>
      <c r="AEO162" s="24"/>
      <c r="AEP162" s="24"/>
      <c r="AEQ162" s="24"/>
      <c r="AER162" s="24"/>
      <c r="AES162" s="24"/>
      <c r="AET162" s="24"/>
      <c r="AEU162" s="24"/>
      <c r="AEV162" s="24"/>
      <c r="AEW162" s="24"/>
      <c r="AEX162" s="24"/>
      <c r="AEY162" s="24"/>
      <c r="AEZ162" s="24"/>
      <c r="AFA162" s="24"/>
      <c r="AFB162" s="24"/>
      <c r="AFC162" s="24"/>
      <c r="AFD162" s="24"/>
      <c r="AFE162" s="24"/>
      <c r="AFF162" s="24"/>
      <c r="AFG162" s="24"/>
      <c r="AFH162" s="24"/>
      <c r="AFI162" s="24"/>
      <c r="AFJ162" s="24"/>
      <c r="AFK162" s="24"/>
      <c r="AFL162" s="24"/>
      <c r="AFM162" s="24"/>
      <c r="AFN162" s="24"/>
      <c r="AFO162" s="24"/>
      <c r="AFP162" s="24"/>
      <c r="AFQ162" s="24"/>
      <c r="AFR162" s="24"/>
      <c r="AFS162" s="24"/>
      <c r="AFT162" s="24"/>
      <c r="AFU162" s="24"/>
      <c r="AFV162" s="24"/>
      <c r="AFW162" s="24"/>
      <c r="AFX162" s="24"/>
      <c r="AFY162" s="24"/>
      <c r="AFZ162" s="24"/>
      <c r="AGA162" s="24"/>
      <c r="AGB162" s="24"/>
      <c r="AGC162" s="24"/>
      <c r="AGD162" s="24"/>
      <c r="AGE162" s="24"/>
      <c r="AGF162" s="24"/>
      <c r="AGG162" s="24"/>
      <c r="AGH162" s="24"/>
      <c r="AGI162" s="24"/>
      <c r="AGJ162" s="24"/>
      <c r="AGK162" s="24"/>
      <c r="AGL162" s="24"/>
      <c r="AGM162" s="24"/>
      <c r="AGN162" s="24"/>
      <c r="AGO162" s="24"/>
      <c r="AGP162" s="24"/>
      <c r="AGQ162" s="24"/>
      <c r="AGR162" s="24"/>
      <c r="AGS162" s="24"/>
      <c r="AGT162" s="24"/>
      <c r="AGU162" s="24"/>
      <c r="AGV162" s="24"/>
      <c r="AGW162" s="24"/>
      <c r="AGX162" s="24"/>
      <c r="AGY162" s="24"/>
      <c r="AGZ162" s="24"/>
      <c r="AHA162" s="24"/>
      <c r="AHB162" s="24"/>
      <c r="AHC162" s="24"/>
      <c r="AHD162" s="24"/>
      <c r="AHE162" s="24"/>
      <c r="AHF162" s="24"/>
      <c r="AHG162" s="24"/>
      <c r="AHH162" s="24"/>
      <c r="AHI162" s="24"/>
      <c r="AHJ162" s="24"/>
      <c r="AHK162" s="24"/>
      <c r="AHL162" s="24"/>
      <c r="AHM162" s="24"/>
      <c r="AHN162" s="24"/>
      <c r="AHO162" s="24"/>
      <c r="AHP162" s="24"/>
      <c r="AHQ162" s="24"/>
      <c r="AHR162" s="24"/>
      <c r="AHS162" s="24"/>
      <c r="AHT162" s="24"/>
      <c r="AHU162" s="24"/>
      <c r="AHV162" s="24"/>
      <c r="AHW162" s="24"/>
      <c r="AHX162" s="24"/>
      <c r="AHY162" s="24"/>
      <c r="AHZ162" s="24"/>
      <c r="AIA162" s="24"/>
      <c r="AIB162" s="24"/>
      <c r="AIC162" s="24"/>
      <c r="AID162" s="24"/>
      <c r="AIE162" s="24"/>
      <c r="AIF162" s="24"/>
      <c r="AIG162" s="24"/>
      <c r="AIH162" s="24"/>
      <c r="AII162" s="24"/>
      <c r="AIJ162" s="24"/>
      <c r="AIK162" s="24"/>
      <c r="AIL162" s="24"/>
      <c r="AIM162" s="24"/>
      <c r="AIN162" s="24"/>
      <c r="AIO162" s="24"/>
      <c r="AIP162" s="24"/>
      <c r="AIQ162" s="24"/>
      <c r="AIR162" s="24"/>
      <c r="AIS162" s="24"/>
      <c r="AIT162" s="24"/>
      <c r="AIU162" s="24"/>
      <c r="AIV162" s="24"/>
      <c r="AIW162" s="24"/>
      <c r="AIX162" s="24"/>
      <c r="AIY162" s="24"/>
      <c r="AIZ162" s="24"/>
      <c r="AJA162" s="24"/>
      <c r="AJB162" s="24"/>
      <c r="AJC162" s="24"/>
      <c r="AJD162" s="24"/>
      <c r="AJE162" s="24"/>
      <c r="AJF162" s="24"/>
      <c r="AJG162" s="24"/>
      <c r="AJH162" s="24"/>
      <c r="AJI162" s="24"/>
      <c r="AJJ162" s="24"/>
      <c r="AJK162" s="24"/>
      <c r="AJL162" s="24"/>
      <c r="AJM162" s="24"/>
      <c r="AJN162" s="24"/>
      <c r="AJO162" s="24"/>
      <c r="AJP162" s="24"/>
      <c r="AJQ162" s="24"/>
      <c r="AJR162" s="24"/>
      <c r="AJS162" s="24"/>
      <c r="AJT162" s="24"/>
      <c r="AJU162" s="24"/>
      <c r="AJV162" s="24"/>
      <c r="AJW162" s="24"/>
      <c r="AJX162" s="24"/>
      <c r="AJY162" s="24"/>
      <c r="AJZ162" s="24"/>
      <c r="AKA162" s="24"/>
      <c r="AKB162" s="24"/>
      <c r="AKC162" s="24"/>
      <c r="AKD162" s="24"/>
      <c r="AKE162" s="24"/>
      <c r="AKF162" s="24"/>
      <c r="AKG162" s="24"/>
      <c r="AKH162" s="24"/>
      <c r="AKI162" s="24"/>
      <c r="AKJ162" s="24"/>
      <c r="AKK162" s="24"/>
      <c r="AKL162" s="24"/>
      <c r="AKM162" s="24"/>
      <c r="AKN162" s="24"/>
      <c r="AKO162" s="24"/>
      <c r="AKP162" s="24"/>
      <c r="AKQ162" s="24"/>
      <c r="AKR162" s="24"/>
      <c r="AKS162" s="24"/>
      <c r="AKT162" s="24"/>
      <c r="AKU162" s="24"/>
      <c r="AKV162" s="24"/>
      <c r="AKW162" s="24"/>
      <c r="AKX162" s="24"/>
      <c r="AKY162" s="24"/>
      <c r="AKZ162" s="24"/>
      <c r="ALA162" s="24"/>
      <c r="ALB162" s="24"/>
      <c r="ALC162" s="24"/>
      <c r="ALD162" s="24"/>
      <c r="ALE162" s="24"/>
      <c r="ALF162" s="24"/>
      <c r="ALG162" s="24"/>
      <c r="ALH162" s="24"/>
      <c r="ALI162" s="24"/>
      <c r="ALJ162" s="24"/>
      <c r="ALK162" s="24"/>
      <c r="ALL162" s="24"/>
      <c r="ALM162" s="24"/>
      <c r="ALN162" s="24"/>
      <c r="ALO162" s="24"/>
      <c r="ALP162" s="24"/>
      <c r="ALQ162" s="24"/>
      <c r="ALR162" s="24"/>
      <c r="ALS162" s="24"/>
      <c r="ALT162" s="24"/>
      <c r="ALU162" s="24"/>
      <c r="ALV162" s="24"/>
      <c r="ALW162" s="24"/>
      <c r="ALX162" s="24"/>
      <c r="ALY162" s="24"/>
      <c r="ALZ162" s="24"/>
      <c r="AMA162" s="24"/>
      <c r="AMB162" s="24"/>
      <c r="AMC162" s="24"/>
    </row>
    <row r="163" spans="1:1017" s="61" customFormat="1" ht="33">
      <c r="A163" s="132" t="s">
        <v>437</v>
      </c>
      <c r="B163" s="133">
        <v>5213848</v>
      </c>
      <c r="C163" s="134" t="s">
        <v>438</v>
      </c>
      <c r="D163" s="133" t="s">
        <v>423</v>
      </c>
      <c r="E163" s="62" t="s">
        <v>424</v>
      </c>
      <c r="F163" s="112">
        <v>7316</v>
      </c>
      <c r="G163" s="60">
        <v>1.1100000000000001</v>
      </c>
      <c r="H163" s="83">
        <f t="shared" si="61"/>
        <v>0.21229999999999999</v>
      </c>
      <c r="I163" s="60">
        <f t="shared" si="62"/>
        <v>1.35</v>
      </c>
      <c r="J163" s="60">
        <f t="shared" si="63"/>
        <v>8120.76</v>
      </c>
      <c r="K163" s="60">
        <f t="shared" si="64"/>
        <v>9876.6</v>
      </c>
      <c r="L163" s="58"/>
      <c r="M163" s="24"/>
      <c r="N163" s="24"/>
      <c r="O163" s="24"/>
      <c r="P163" s="24"/>
      <c r="Q163" s="24"/>
      <c r="R163" s="24"/>
      <c r="S163" s="24"/>
      <c r="T163" s="24"/>
      <c r="U163" s="24"/>
      <c r="V163" s="24"/>
      <c r="W163" s="24"/>
      <c r="X163" s="24"/>
      <c r="Y163" s="24"/>
      <c r="Z163" s="24"/>
      <c r="AA163" s="24"/>
      <c r="AB163" s="24"/>
      <c r="AC163" s="24"/>
      <c r="AD163" s="24"/>
      <c r="AE163" s="24"/>
      <c r="AF163" s="24"/>
      <c r="AG163" s="24"/>
      <c r="AH163" s="24"/>
      <c r="AI163" s="24"/>
      <c r="AJ163" s="24"/>
      <c r="AK163" s="24"/>
      <c r="AL163" s="24"/>
      <c r="AM163" s="24"/>
      <c r="AN163" s="24"/>
      <c r="AO163" s="24"/>
      <c r="AP163" s="24"/>
      <c r="AQ163" s="24"/>
      <c r="AR163" s="24"/>
      <c r="AS163" s="24"/>
      <c r="AT163" s="24"/>
      <c r="AU163" s="24"/>
      <c r="AV163" s="24"/>
      <c r="AW163" s="24"/>
      <c r="AX163" s="24"/>
      <c r="AY163" s="24"/>
      <c r="AZ163" s="24"/>
      <c r="BA163" s="24"/>
      <c r="BB163" s="24"/>
      <c r="BC163" s="24"/>
      <c r="BD163" s="24"/>
      <c r="BE163" s="24"/>
      <c r="BF163" s="24"/>
      <c r="BG163" s="24"/>
      <c r="BH163" s="24"/>
      <c r="BI163" s="24"/>
      <c r="BJ163" s="24"/>
      <c r="BK163" s="24"/>
      <c r="BL163" s="24"/>
      <c r="BM163" s="24"/>
      <c r="BN163" s="24"/>
      <c r="BO163" s="24"/>
      <c r="BP163" s="24"/>
      <c r="BQ163" s="24"/>
      <c r="BR163" s="24"/>
      <c r="BS163" s="24"/>
      <c r="BT163" s="24"/>
      <c r="BU163" s="24"/>
      <c r="BV163" s="24"/>
      <c r="BW163" s="24"/>
      <c r="BX163" s="24"/>
      <c r="BY163" s="24"/>
      <c r="BZ163" s="24"/>
      <c r="CA163" s="24"/>
      <c r="CB163" s="24"/>
      <c r="CC163" s="24"/>
      <c r="CD163" s="24"/>
      <c r="CE163" s="24"/>
      <c r="CF163" s="24"/>
      <c r="CG163" s="24"/>
      <c r="CH163" s="24"/>
      <c r="CI163" s="24"/>
      <c r="CJ163" s="24"/>
      <c r="CK163" s="24"/>
      <c r="CL163" s="24"/>
      <c r="CM163" s="24"/>
      <c r="CN163" s="24"/>
      <c r="CO163" s="24"/>
      <c r="CP163" s="24"/>
      <c r="CQ163" s="24"/>
      <c r="CR163" s="24"/>
      <c r="CS163" s="24"/>
      <c r="CT163" s="24"/>
      <c r="CU163" s="24"/>
      <c r="CV163" s="24"/>
      <c r="CW163" s="24"/>
      <c r="CX163" s="24"/>
      <c r="CY163" s="24"/>
      <c r="CZ163" s="24"/>
      <c r="DA163" s="24"/>
      <c r="DB163" s="24"/>
      <c r="DC163" s="24"/>
      <c r="DD163" s="24"/>
      <c r="DE163" s="24"/>
      <c r="DF163" s="24"/>
      <c r="DG163" s="24"/>
      <c r="DH163" s="24"/>
      <c r="DI163" s="24"/>
      <c r="DJ163" s="24"/>
      <c r="DK163" s="24"/>
      <c r="DL163" s="24"/>
      <c r="DM163" s="24"/>
      <c r="DN163" s="24"/>
      <c r="DO163" s="24"/>
      <c r="DP163" s="24"/>
      <c r="DQ163" s="24"/>
      <c r="DR163" s="24"/>
      <c r="DS163" s="24"/>
      <c r="DT163" s="24"/>
      <c r="DU163" s="24"/>
      <c r="DV163" s="24"/>
      <c r="DW163" s="24"/>
      <c r="DX163" s="24"/>
      <c r="DY163" s="24"/>
      <c r="DZ163" s="24"/>
      <c r="EA163" s="24"/>
      <c r="EB163" s="24"/>
      <c r="EC163" s="24"/>
      <c r="ED163" s="24"/>
      <c r="EE163" s="24"/>
      <c r="EF163" s="24"/>
      <c r="EG163" s="24"/>
      <c r="EH163" s="24"/>
      <c r="EI163" s="24"/>
      <c r="EJ163" s="24"/>
      <c r="EK163" s="24"/>
      <c r="EL163" s="24"/>
      <c r="EM163" s="24"/>
      <c r="EN163" s="24"/>
      <c r="EO163" s="24"/>
      <c r="EP163" s="24"/>
      <c r="EQ163" s="24"/>
      <c r="ER163" s="24"/>
      <c r="ES163" s="24"/>
      <c r="ET163" s="24"/>
      <c r="EU163" s="24"/>
      <c r="EV163" s="24"/>
      <c r="EW163" s="24"/>
      <c r="EX163" s="24"/>
      <c r="EY163" s="24"/>
      <c r="EZ163" s="24"/>
      <c r="FA163" s="24"/>
      <c r="FB163" s="24"/>
      <c r="FC163" s="24"/>
      <c r="FD163" s="24"/>
      <c r="FE163" s="24"/>
      <c r="FF163" s="24"/>
      <c r="FG163" s="24"/>
      <c r="FH163" s="24"/>
      <c r="FI163" s="24"/>
      <c r="FJ163" s="24"/>
      <c r="FK163" s="24"/>
      <c r="FL163" s="24"/>
      <c r="FM163" s="24"/>
      <c r="FN163" s="24"/>
      <c r="FO163" s="24"/>
      <c r="FP163" s="24"/>
      <c r="FQ163" s="24"/>
      <c r="FR163" s="24"/>
      <c r="FS163" s="24"/>
      <c r="FT163" s="24"/>
      <c r="FU163" s="24"/>
      <c r="FV163" s="24"/>
      <c r="FW163" s="24"/>
      <c r="FX163" s="24"/>
      <c r="FY163" s="24"/>
      <c r="FZ163" s="24"/>
      <c r="GA163" s="24"/>
      <c r="GB163" s="24"/>
      <c r="GC163" s="24"/>
      <c r="GD163" s="24"/>
      <c r="GE163" s="24"/>
      <c r="GF163" s="24"/>
      <c r="GG163" s="24"/>
      <c r="GH163" s="24"/>
      <c r="GI163" s="24"/>
      <c r="GJ163" s="24"/>
      <c r="GK163" s="24"/>
      <c r="GL163" s="24"/>
      <c r="GM163" s="24"/>
      <c r="GN163" s="24"/>
      <c r="GO163" s="24"/>
      <c r="GP163" s="24"/>
      <c r="GQ163" s="24"/>
      <c r="GR163" s="24"/>
      <c r="GS163" s="24"/>
      <c r="GT163" s="24"/>
      <c r="GU163" s="24"/>
      <c r="GV163" s="24"/>
      <c r="GW163" s="24"/>
      <c r="GX163" s="24"/>
      <c r="GY163" s="24"/>
      <c r="GZ163" s="24"/>
      <c r="HA163" s="24"/>
      <c r="HB163" s="24"/>
      <c r="HC163" s="24"/>
      <c r="HD163" s="24"/>
      <c r="HE163" s="24"/>
      <c r="HF163" s="24"/>
      <c r="HG163" s="24"/>
      <c r="HH163" s="24"/>
      <c r="HI163" s="24"/>
      <c r="HJ163" s="24"/>
      <c r="HK163" s="24"/>
      <c r="HL163" s="24"/>
      <c r="HM163" s="24"/>
      <c r="HN163" s="24"/>
      <c r="HO163" s="24"/>
      <c r="HP163" s="24"/>
      <c r="HQ163" s="24"/>
      <c r="HR163" s="24"/>
      <c r="HS163" s="24"/>
      <c r="HT163" s="24"/>
      <c r="HU163" s="24"/>
      <c r="HV163" s="24"/>
      <c r="HW163" s="24"/>
      <c r="HX163" s="24"/>
      <c r="HY163" s="24"/>
      <c r="HZ163" s="24"/>
      <c r="IA163" s="24"/>
      <c r="IB163" s="24"/>
      <c r="IC163" s="24"/>
      <c r="ID163" s="24"/>
      <c r="IE163" s="24"/>
      <c r="IF163" s="24"/>
      <c r="IG163" s="24"/>
      <c r="IH163" s="24"/>
      <c r="II163" s="24"/>
      <c r="IJ163" s="24"/>
      <c r="IK163" s="24"/>
      <c r="IL163" s="24"/>
      <c r="IM163" s="24"/>
      <c r="IN163" s="24"/>
      <c r="IO163" s="24"/>
      <c r="IP163" s="24"/>
      <c r="IQ163" s="24"/>
      <c r="IR163" s="24"/>
      <c r="IS163" s="24"/>
      <c r="IT163" s="24"/>
      <c r="IU163" s="24"/>
      <c r="IV163" s="24"/>
      <c r="IW163" s="24"/>
      <c r="IX163" s="24"/>
      <c r="IY163" s="24"/>
      <c r="IZ163" s="24"/>
      <c r="JA163" s="24"/>
      <c r="JB163" s="24"/>
      <c r="JC163" s="24"/>
      <c r="JD163" s="24"/>
      <c r="JE163" s="24"/>
      <c r="JF163" s="24"/>
      <c r="JG163" s="24"/>
      <c r="JH163" s="24"/>
      <c r="JI163" s="24"/>
      <c r="JJ163" s="24"/>
      <c r="JK163" s="24"/>
      <c r="JL163" s="24"/>
      <c r="JM163" s="24"/>
      <c r="JN163" s="24"/>
      <c r="JO163" s="24"/>
      <c r="JP163" s="24"/>
      <c r="JQ163" s="24"/>
      <c r="JR163" s="24"/>
      <c r="JS163" s="24"/>
      <c r="JT163" s="24"/>
      <c r="JU163" s="24"/>
      <c r="JV163" s="24"/>
      <c r="JW163" s="24"/>
      <c r="JX163" s="24"/>
      <c r="JY163" s="24"/>
      <c r="JZ163" s="24"/>
      <c r="KA163" s="24"/>
      <c r="KB163" s="24"/>
      <c r="KC163" s="24"/>
      <c r="KD163" s="24"/>
      <c r="KE163" s="24"/>
      <c r="KF163" s="24"/>
      <c r="KG163" s="24"/>
      <c r="KH163" s="24"/>
      <c r="KI163" s="24"/>
      <c r="KJ163" s="24"/>
      <c r="KK163" s="24"/>
      <c r="KL163" s="24"/>
      <c r="KM163" s="24"/>
      <c r="KN163" s="24"/>
      <c r="KO163" s="24"/>
      <c r="KP163" s="24"/>
      <c r="KQ163" s="24"/>
      <c r="KR163" s="24"/>
      <c r="KS163" s="24"/>
      <c r="KT163" s="24"/>
      <c r="KU163" s="24"/>
      <c r="KV163" s="24"/>
      <c r="KW163" s="24"/>
      <c r="KX163" s="24"/>
      <c r="KY163" s="24"/>
      <c r="KZ163" s="24"/>
      <c r="LA163" s="24"/>
      <c r="LB163" s="24"/>
      <c r="LC163" s="24"/>
      <c r="LD163" s="24"/>
      <c r="LE163" s="24"/>
      <c r="LF163" s="24"/>
      <c r="LG163" s="24"/>
      <c r="LH163" s="24"/>
      <c r="LI163" s="24"/>
      <c r="LJ163" s="24"/>
      <c r="LK163" s="24"/>
      <c r="LL163" s="24"/>
      <c r="LM163" s="24"/>
      <c r="LN163" s="24"/>
      <c r="LO163" s="24"/>
      <c r="LP163" s="24"/>
      <c r="LQ163" s="24"/>
      <c r="LR163" s="24"/>
      <c r="LS163" s="24"/>
      <c r="LT163" s="24"/>
      <c r="LU163" s="24"/>
      <c r="LV163" s="24"/>
      <c r="LW163" s="24"/>
      <c r="LX163" s="24"/>
      <c r="LY163" s="24"/>
      <c r="LZ163" s="24"/>
      <c r="MA163" s="24"/>
      <c r="MB163" s="24"/>
      <c r="MC163" s="24"/>
      <c r="MD163" s="24"/>
      <c r="ME163" s="24"/>
      <c r="MF163" s="24"/>
      <c r="MG163" s="24"/>
      <c r="MH163" s="24"/>
      <c r="MI163" s="24"/>
      <c r="MJ163" s="24"/>
      <c r="MK163" s="24"/>
      <c r="ML163" s="24"/>
      <c r="MM163" s="24"/>
      <c r="MN163" s="24"/>
      <c r="MO163" s="24"/>
      <c r="MP163" s="24"/>
      <c r="MQ163" s="24"/>
      <c r="MR163" s="24"/>
      <c r="MS163" s="24"/>
      <c r="MT163" s="24"/>
      <c r="MU163" s="24"/>
      <c r="MV163" s="24"/>
      <c r="MW163" s="24"/>
      <c r="MX163" s="24"/>
      <c r="MY163" s="24"/>
      <c r="MZ163" s="24"/>
      <c r="NA163" s="24"/>
      <c r="NB163" s="24"/>
      <c r="NC163" s="24"/>
      <c r="ND163" s="24"/>
      <c r="NE163" s="24"/>
      <c r="NF163" s="24"/>
      <c r="NG163" s="24"/>
      <c r="NH163" s="24"/>
      <c r="NI163" s="24"/>
      <c r="NJ163" s="24"/>
      <c r="NK163" s="24"/>
      <c r="NL163" s="24"/>
      <c r="NM163" s="24"/>
      <c r="NN163" s="24"/>
      <c r="NO163" s="24"/>
      <c r="NP163" s="24"/>
      <c r="NQ163" s="24"/>
      <c r="NR163" s="24"/>
      <c r="NS163" s="24"/>
      <c r="NT163" s="24"/>
      <c r="NU163" s="24"/>
      <c r="NV163" s="24"/>
      <c r="NW163" s="24"/>
      <c r="NX163" s="24"/>
      <c r="NY163" s="24"/>
      <c r="NZ163" s="24"/>
      <c r="OA163" s="24"/>
      <c r="OB163" s="24"/>
      <c r="OC163" s="24"/>
      <c r="OD163" s="24"/>
      <c r="OE163" s="24"/>
      <c r="OF163" s="24"/>
      <c r="OG163" s="24"/>
      <c r="OH163" s="24"/>
      <c r="OI163" s="24"/>
      <c r="OJ163" s="24"/>
      <c r="OK163" s="24"/>
      <c r="OL163" s="24"/>
      <c r="OM163" s="24"/>
      <c r="ON163" s="24"/>
      <c r="OO163" s="24"/>
      <c r="OP163" s="24"/>
      <c r="OQ163" s="24"/>
      <c r="OR163" s="24"/>
      <c r="OS163" s="24"/>
      <c r="OT163" s="24"/>
      <c r="OU163" s="24"/>
      <c r="OV163" s="24"/>
      <c r="OW163" s="24"/>
      <c r="OX163" s="24"/>
      <c r="OY163" s="24"/>
      <c r="OZ163" s="24"/>
      <c r="PA163" s="24"/>
      <c r="PB163" s="24"/>
      <c r="PC163" s="24"/>
      <c r="PD163" s="24"/>
      <c r="PE163" s="24"/>
      <c r="PF163" s="24"/>
      <c r="PG163" s="24"/>
      <c r="PH163" s="24"/>
      <c r="PI163" s="24"/>
      <c r="PJ163" s="24"/>
      <c r="PK163" s="24"/>
      <c r="PL163" s="24"/>
      <c r="PM163" s="24"/>
      <c r="PN163" s="24"/>
      <c r="PO163" s="24"/>
      <c r="PP163" s="24"/>
      <c r="PQ163" s="24"/>
      <c r="PR163" s="24"/>
      <c r="PS163" s="24"/>
      <c r="PT163" s="24"/>
      <c r="PU163" s="24"/>
      <c r="PV163" s="24"/>
      <c r="PW163" s="24"/>
      <c r="PX163" s="24"/>
      <c r="PY163" s="24"/>
      <c r="PZ163" s="24"/>
      <c r="QA163" s="24"/>
      <c r="QB163" s="24"/>
      <c r="QC163" s="24"/>
      <c r="QD163" s="24"/>
      <c r="QE163" s="24"/>
      <c r="QF163" s="24"/>
      <c r="QG163" s="24"/>
      <c r="QH163" s="24"/>
      <c r="QI163" s="24"/>
      <c r="QJ163" s="24"/>
      <c r="QK163" s="24"/>
      <c r="QL163" s="24"/>
      <c r="QM163" s="24"/>
      <c r="QN163" s="24"/>
      <c r="QO163" s="24"/>
      <c r="QP163" s="24"/>
      <c r="QQ163" s="24"/>
      <c r="QR163" s="24"/>
      <c r="QS163" s="24"/>
      <c r="QT163" s="24"/>
      <c r="QU163" s="24"/>
      <c r="QV163" s="24"/>
      <c r="QW163" s="24"/>
      <c r="QX163" s="24"/>
      <c r="QY163" s="24"/>
      <c r="QZ163" s="24"/>
      <c r="RA163" s="24"/>
      <c r="RB163" s="24"/>
      <c r="RC163" s="24"/>
      <c r="RD163" s="24"/>
      <c r="RE163" s="24"/>
      <c r="RF163" s="24"/>
      <c r="RG163" s="24"/>
      <c r="RH163" s="24"/>
      <c r="RI163" s="24"/>
      <c r="RJ163" s="24"/>
      <c r="RK163" s="24"/>
      <c r="RL163" s="24"/>
      <c r="RM163" s="24"/>
      <c r="RN163" s="24"/>
      <c r="RO163" s="24"/>
      <c r="RP163" s="24"/>
      <c r="RQ163" s="24"/>
      <c r="RR163" s="24"/>
      <c r="RS163" s="24"/>
      <c r="RT163" s="24"/>
      <c r="RU163" s="24"/>
      <c r="RV163" s="24"/>
      <c r="RW163" s="24"/>
      <c r="RX163" s="24"/>
      <c r="RY163" s="24"/>
      <c r="RZ163" s="24"/>
      <c r="SA163" s="24"/>
      <c r="SB163" s="24"/>
      <c r="SC163" s="24"/>
      <c r="SD163" s="24"/>
      <c r="SE163" s="24"/>
      <c r="SF163" s="24"/>
      <c r="SG163" s="24"/>
      <c r="SH163" s="24"/>
      <c r="SI163" s="24"/>
      <c r="SJ163" s="24"/>
      <c r="SK163" s="24"/>
      <c r="SL163" s="24"/>
      <c r="SM163" s="24"/>
      <c r="SN163" s="24"/>
      <c r="SO163" s="24"/>
      <c r="SP163" s="24"/>
      <c r="SQ163" s="24"/>
      <c r="SR163" s="24"/>
      <c r="SS163" s="24"/>
      <c r="ST163" s="24"/>
      <c r="SU163" s="24"/>
      <c r="SV163" s="24"/>
      <c r="SW163" s="24"/>
      <c r="SX163" s="24"/>
      <c r="SY163" s="24"/>
      <c r="SZ163" s="24"/>
      <c r="TA163" s="24"/>
      <c r="TB163" s="24"/>
      <c r="TC163" s="24"/>
      <c r="TD163" s="24"/>
      <c r="TE163" s="24"/>
      <c r="TF163" s="24"/>
      <c r="TG163" s="24"/>
      <c r="TH163" s="24"/>
      <c r="TI163" s="24"/>
      <c r="TJ163" s="24"/>
      <c r="TK163" s="24"/>
      <c r="TL163" s="24"/>
      <c r="TM163" s="24"/>
      <c r="TN163" s="24"/>
      <c r="TO163" s="24"/>
      <c r="TP163" s="24"/>
      <c r="TQ163" s="24"/>
      <c r="TR163" s="24"/>
      <c r="TS163" s="24"/>
      <c r="TT163" s="24"/>
      <c r="TU163" s="24"/>
      <c r="TV163" s="24"/>
      <c r="TW163" s="24"/>
      <c r="TX163" s="24"/>
      <c r="TY163" s="24"/>
      <c r="TZ163" s="24"/>
      <c r="UA163" s="24"/>
      <c r="UB163" s="24"/>
      <c r="UC163" s="24"/>
      <c r="UD163" s="24"/>
      <c r="UE163" s="24"/>
      <c r="UF163" s="24"/>
      <c r="UG163" s="24"/>
      <c r="UH163" s="24"/>
      <c r="UI163" s="24"/>
      <c r="UJ163" s="24"/>
      <c r="UK163" s="24"/>
      <c r="UL163" s="24"/>
      <c r="UM163" s="24"/>
      <c r="UN163" s="24"/>
      <c r="UO163" s="24"/>
      <c r="UP163" s="24"/>
      <c r="UQ163" s="24"/>
      <c r="UR163" s="24"/>
      <c r="US163" s="24"/>
      <c r="UT163" s="24"/>
      <c r="UU163" s="24"/>
      <c r="UV163" s="24"/>
      <c r="UW163" s="24"/>
      <c r="UX163" s="24"/>
      <c r="UY163" s="24"/>
      <c r="UZ163" s="24"/>
      <c r="VA163" s="24"/>
      <c r="VB163" s="24"/>
      <c r="VC163" s="24"/>
      <c r="VD163" s="24"/>
      <c r="VE163" s="24"/>
      <c r="VF163" s="24"/>
      <c r="VG163" s="24"/>
      <c r="VH163" s="24"/>
      <c r="VI163" s="24"/>
      <c r="VJ163" s="24"/>
      <c r="VK163" s="24"/>
      <c r="VL163" s="24"/>
      <c r="VM163" s="24"/>
      <c r="VN163" s="24"/>
      <c r="VO163" s="24"/>
      <c r="VP163" s="24"/>
      <c r="VQ163" s="24"/>
      <c r="VR163" s="24"/>
      <c r="VS163" s="24"/>
      <c r="VT163" s="24"/>
      <c r="VU163" s="24"/>
      <c r="VV163" s="24"/>
      <c r="VW163" s="24"/>
      <c r="VX163" s="24"/>
      <c r="VY163" s="24"/>
      <c r="VZ163" s="24"/>
      <c r="WA163" s="24"/>
      <c r="WB163" s="24"/>
      <c r="WC163" s="24"/>
      <c r="WD163" s="24"/>
      <c r="WE163" s="24"/>
      <c r="WF163" s="24"/>
      <c r="WG163" s="24"/>
      <c r="WH163" s="24"/>
      <c r="WI163" s="24"/>
      <c r="WJ163" s="24"/>
      <c r="WK163" s="24"/>
      <c r="WL163" s="24"/>
      <c r="WM163" s="24"/>
      <c r="WN163" s="24"/>
      <c r="WO163" s="24"/>
      <c r="WP163" s="24"/>
      <c r="WQ163" s="24"/>
      <c r="WR163" s="24"/>
      <c r="WS163" s="24"/>
      <c r="WT163" s="24"/>
      <c r="WU163" s="24"/>
      <c r="WV163" s="24"/>
      <c r="WW163" s="24"/>
      <c r="WX163" s="24"/>
      <c r="WY163" s="24"/>
      <c r="WZ163" s="24"/>
      <c r="XA163" s="24"/>
      <c r="XB163" s="24"/>
      <c r="XC163" s="24"/>
      <c r="XD163" s="24"/>
      <c r="XE163" s="24"/>
      <c r="XF163" s="24"/>
      <c r="XG163" s="24"/>
      <c r="XH163" s="24"/>
      <c r="XI163" s="24"/>
      <c r="XJ163" s="24"/>
      <c r="XK163" s="24"/>
      <c r="XL163" s="24"/>
      <c r="XM163" s="24"/>
      <c r="XN163" s="24"/>
      <c r="XO163" s="24"/>
      <c r="XP163" s="24"/>
      <c r="XQ163" s="24"/>
      <c r="XR163" s="24"/>
      <c r="XS163" s="24"/>
      <c r="XT163" s="24"/>
      <c r="XU163" s="24"/>
      <c r="XV163" s="24"/>
      <c r="XW163" s="24"/>
      <c r="XX163" s="24"/>
      <c r="XY163" s="24"/>
      <c r="XZ163" s="24"/>
      <c r="YA163" s="24"/>
      <c r="YB163" s="24"/>
      <c r="YC163" s="24"/>
      <c r="YD163" s="24"/>
      <c r="YE163" s="24"/>
      <c r="YF163" s="24"/>
      <c r="YG163" s="24"/>
      <c r="YH163" s="24"/>
      <c r="YI163" s="24"/>
      <c r="YJ163" s="24"/>
      <c r="YK163" s="24"/>
      <c r="YL163" s="24"/>
      <c r="YM163" s="24"/>
      <c r="YN163" s="24"/>
      <c r="YO163" s="24"/>
      <c r="YP163" s="24"/>
      <c r="YQ163" s="24"/>
      <c r="YR163" s="24"/>
      <c r="YS163" s="24"/>
      <c r="YT163" s="24"/>
      <c r="YU163" s="24"/>
      <c r="YV163" s="24"/>
      <c r="YW163" s="24"/>
      <c r="YX163" s="24"/>
      <c r="YY163" s="24"/>
      <c r="YZ163" s="24"/>
      <c r="ZA163" s="24"/>
      <c r="ZB163" s="24"/>
      <c r="ZC163" s="24"/>
      <c r="ZD163" s="24"/>
      <c r="ZE163" s="24"/>
      <c r="ZF163" s="24"/>
      <c r="ZG163" s="24"/>
      <c r="ZH163" s="24"/>
      <c r="ZI163" s="24"/>
      <c r="ZJ163" s="24"/>
      <c r="ZK163" s="24"/>
      <c r="ZL163" s="24"/>
      <c r="ZM163" s="24"/>
      <c r="ZN163" s="24"/>
      <c r="ZO163" s="24"/>
      <c r="ZP163" s="24"/>
      <c r="ZQ163" s="24"/>
      <c r="ZR163" s="24"/>
      <c r="ZS163" s="24"/>
      <c r="ZT163" s="24"/>
      <c r="ZU163" s="24"/>
      <c r="ZV163" s="24"/>
      <c r="ZW163" s="24"/>
      <c r="ZX163" s="24"/>
      <c r="ZY163" s="24"/>
      <c r="ZZ163" s="24"/>
      <c r="AAA163" s="24"/>
      <c r="AAB163" s="24"/>
      <c r="AAC163" s="24"/>
      <c r="AAD163" s="24"/>
      <c r="AAE163" s="24"/>
      <c r="AAF163" s="24"/>
      <c r="AAG163" s="24"/>
      <c r="AAH163" s="24"/>
      <c r="AAI163" s="24"/>
      <c r="AAJ163" s="24"/>
      <c r="AAK163" s="24"/>
      <c r="AAL163" s="24"/>
      <c r="AAM163" s="24"/>
      <c r="AAN163" s="24"/>
      <c r="AAO163" s="24"/>
      <c r="AAP163" s="24"/>
      <c r="AAQ163" s="24"/>
      <c r="AAR163" s="24"/>
      <c r="AAS163" s="24"/>
      <c r="AAT163" s="24"/>
      <c r="AAU163" s="24"/>
      <c r="AAV163" s="24"/>
      <c r="AAW163" s="24"/>
      <c r="AAX163" s="24"/>
      <c r="AAY163" s="24"/>
      <c r="AAZ163" s="24"/>
      <c r="ABA163" s="24"/>
      <c r="ABB163" s="24"/>
      <c r="ABC163" s="24"/>
      <c r="ABD163" s="24"/>
      <c r="ABE163" s="24"/>
      <c r="ABF163" s="24"/>
      <c r="ABG163" s="24"/>
      <c r="ABH163" s="24"/>
      <c r="ABI163" s="24"/>
      <c r="ABJ163" s="24"/>
      <c r="ABK163" s="24"/>
      <c r="ABL163" s="24"/>
      <c r="ABM163" s="24"/>
      <c r="ABN163" s="24"/>
      <c r="ABO163" s="24"/>
      <c r="ABP163" s="24"/>
      <c r="ABQ163" s="24"/>
      <c r="ABR163" s="24"/>
      <c r="ABS163" s="24"/>
      <c r="ABT163" s="24"/>
      <c r="ABU163" s="24"/>
      <c r="ABV163" s="24"/>
      <c r="ABW163" s="24"/>
      <c r="ABX163" s="24"/>
      <c r="ABY163" s="24"/>
      <c r="ABZ163" s="24"/>
      <c r="ACA163" s="24"/>
      <c r="ACB163" s="24"/>
      <c r="ACC163" s="24"/>
      <c r="ACD163" s="24"/>
      <c r="ACE163" s="24"/>
      <c r="ACF163" s="24"/>
      <c r="ACG163" s="24"/>
      <c r="ACH163" s="24"/>
      <c r="ACI163" s="24"/>
      <c r="ACJ163" s="24"/>
      <c r="ACK163" s="24"/>
      <c r="ACL163" s="24"/>
      <c r="ACM163" s="24"/>
      <c r="ACN163" s="24"/>
      <c r="ACO163" s="24"/>
      <c r="ACP163" s="24"/>
      <c r="ACQ163" s="24"/>
      <c r="ACR163" s="24"/>
      <c r="ACS163" s="24"/>
      <c r="ACT163" s="24"/>
      <c r="ACU163" s="24"/>
      <c r="ACV163" s="24"/>
      <c r="ACW163" s="24"/>
      <c r="ACX163" s="24"/>
      <c r="ACY163" s="24"/>
      <c r="ACZ163" s="24"/>
      <c r="ADA163" s="24"/>
      <c r="ADB163" s="24"/>
      <c r="ADC163" s="24"/>
      <c r="ADD163" s="24"/>
      <c r="ADE163" s="24"/>
      <c r="ADF163" s="24"/>
      <c r="ADG163" s="24"/>
      <c r="ADH163" s="24"/>
      <c r="ADI163" s="24"/>
      <c r="ADJ163" s="24"/>
      <c r="ADK163" s="24"/>
      <c r="ADL163" s="24"/>
      <c r="ADM163" s="24"/>
      <c r="ADN163" s="24"/>
      <c r="ADO163" s="24"/>
      <c r="ADP163" s="24"/>
      <c r="ADQ163" s="24"/>
      <c r="ADR163" s="24"/>
      <c r="ADS163" s="24"/>
      <c r="ADT163" s="24"/>
      <c r="ADU163" s="24"/>
      <c r="ADV163" s="24"/>
      <c r="ADW163" s="24"/>
      <c r="ADX163" s="24"/>
      <c r="ADY163" s="24"/>
      <c r="ADZ163" s="24"/>
      <c r="AEA163" s="24"/>
      <c r="AEB163" s="24"/>
      <c r="AEC163" s="24"/>
      <c r="AED163" s="24"/>
      <c r="AEE163" s="24"/>
      <c r="AEF163" s="24"/>
      <c r="AEG163" s="24"/>
      <c r="AEH163" s="24"/>
      <c r="AEI163" s="24"/>
      <c r="AEJ163" s="24"/>
      <c r="AEK163" s="24"/>
      <c r="AEL163" s="24"/>
      <c r="AEM163" s="24"/>
      <c r="AEN163" s="24"/>
      <c r="AEO163" s="24"/>
      <c r="AEP163" s="24"/>
      <c r="AEQ163" s="24"/>
      <c r="AER163" s="24"/>
      <c r="AES163" s="24"/>
      <c r="AET163" s="24"/>
      <c r="AEU163" s="24"/>
      <c r="AEV163" s="24"/>
      <c r="AEW163" s="24"/>
      <c r="AEX163" s="24"/>
      <c r="AEY163" s="24"/>
      <c r="AEZ163" s="24"/>
      <c r="AFA163" s="24"/>
      <c r="AFB163" s="24"/>
      <c r="AFC163" s="24"/>
      <c r="AFD163" s="24"/>
      <c r="AFE163" s="24"/>
      <c r="AFF163" s="24"/>
      <c r="AFG163" s="24"/>
      <c r="AFH163" s="24"/>
      <c r="AFI163" s="24"/>
      <c r="AFJ163" s="24"/>
      <c r="AFK163" s="24"/>
      <c r="AFL163" s="24"/>
      <c r="AFM163" s="24"/>
      <c r="AFN163" s="24"/>
      <c r="AFO163" s="24"/>
      <c r="AFP163" s="24"/>
      <c r="AFQ163" s="24"/>
      <c r="AFR163" s="24"/>
      <c r="AFS163" s="24"/>
      <c r="AFT163" s="24"/>
      <c r="AFU163" s="24"/>
      <c r="AFV163" s="24"/>
      <c r="AFW163" s="24"/>
      <c r="AFX163" s="24"/>
      <c r="AFY163" s="24"/>
      <c r="AFZ163" s="24"/>
      <c r="AGA163" s="24"/>
      <c r="AGB163" s="24"/>
      <c r="AGC163" s="24"/>
      <c r="AGD163" s="24"/>
      <c r="AGE163" s="24"/>
      <c r="AGF163" s="24"/>
      <c r="AGG163" s="24"/>
      <c r="AGH163" s="24"/>
      <c r="AGI163" s="24"/>
      <c r="AGJ163" s="24"/>
      <c r="AGK163" s="24"/>
      <c r="AGL163" s="24"/>
      <c r="AGM163" s="24"/>
      <c r="AGN163" s="24"/>
      <c r="AGO163" s="24"/>
      <c r="AGP163" s="24"/>
      <c r="AGQ163" s="24"/>
      <c r="AGR163" s="24"/>
      <c r="AGS163" s="24"/>
      <c r="AGT163" s="24"/>
      <c r="AGU163" s="24"/>
      <c r="AGV163" s="24"/>
      <c r="AGW163" s="24"/>
      <c r="AGX163" s="24"/>
      <c r="AGY163" s="24"/>
      <c r="AGZ163" s="24"/>
      <c r="AHA163" s="24"/>
      <c r="AHB163" s="24"/>
      <c r="AHC163" s="24"/>
      <c r="AHD163" s="24"/>
      <c r="AHE163" s="24"/>
      <c r="AHF163" s="24"/>
      <c r="AHG163" s="24"/>
      <c r="AHH163" s="24"/>
      <c r="AHI163" s="24"/>
      <c r="AHJ163" s="24"/>
      <c r="AHK163" s="24"/>
      <c r="AHL163" s="24"/>
      <c r="AHM163" s="24"/>
      <c r="AHN163" s="24"/>
      <c r="AHO163" s="24"/>
      <c r="AHP163" s="24"/>
      <c r="AHQ163" s="24"/>
      <c r="AHR163" s="24"/>
      <c r="AHS163" s="24"/>
      <c r="AHT163" s="24"/>
      <c r="AHU163" s="24"/>
      <c r="AHV163" s="24"/>
      <c r="AHW163" s="24"/>
      <c r="AHX163" s="24"/>
      <c r="AHY163" s="24"/>
      <c r="AHZ163" s="24"/>
      <c r="AIA163" s="24"/>
      <c r="AIB163" s="24"/>
      <c r="AIC163" s="24"/>
      <c r="AID163" s="24"/>
      <c r="AIE163" s="24"/>
      <c r="AIF163" s="24"/>
      <c r="AIG163" s="24"/>
      <c r="AIH163" s="24"/>
      <c r="AII163" s="24"/>
      <c r="AIJ163" s="24"/>
      <c r="AIK163" s="24"/>
      <c r="AIL163" s="24"/>
      <c r="AIM163" s="24"/>
      <c r="AIN163" s="24"/>
      <c r="AIO163" s="24"/>
      <c r="AIP163" s="24"/>
      <c r="AIQ163" s="24"/>
      <c r="AIR163" s="24"/>
      <c r="AIS163" s="24"/>
      <c r="AIT163" s="24"/>
      <c r="AIU163" s="24"/>
      <c r="AIV163" s="24"/>
      <c r="AIW163" s="24"/>
      <c r="AIX163" s="24"/>
      <c r="AIY163" s="24"/>
      <c r="AIZ163" s="24"/>
      <c r="AJA163" s="24"/>
      <c r="AJB163" s="24"/>
      <c r="AJC163" s="24"/>
      <c r="AJD163" s="24"/>
      <c r="AJE163" s="24"/>
      <c r="AJF163" s="24"/>
      <c r="AJG163" s="24"/>
      <c r="AJH163" s="24"/>
      <c r="AJI163" s="24"/>
      <c r="AJJ163" s="24"/>
      <c r="AJK163" s="24"/>
      <c r="AJL163" s="24"/>
      <c r="AJM163" s="24"/>
      <c r="AJN163" s="24"/>
      <c r="AJO163" s="24"/>
      <c r="AJP163" s="24"/>
      <c r="AJQ163" s="24"/>
      <c r="AJR163" s="24"/>
      <c r="AJS163" s="24"/>
      <c r="AJT163" s="24"/>
      <c r="AJU163" s="24"/>
      <c r="AJV163" s="24"/>
      <c r="AJW163" s="24"/>
      <c r="AJX163" s="24"/>
      <c r="AJY163" s="24"/>
      <c r="AJZ163" s="24"/>
      <c r="AKA163" s="24"/>
      <c r="AKB163" s="24"/>
      <c r="AKC163" s="24"/>
      <c r="AKD163" s="24"/>
      <c r="AKE163" s="24"/>
      <c r="AKF163" s="24"/>
      <c r="AKG163" s="24"/>
      <c r="AKH163" s="24"/>
      <c r="AKI163" s="24"/>
      <c r="AKJ163" s="24"/>
      <c r="AKK163" s="24"/>
      <c r="AKL163" s="24"/>
      <c r="AKM163" s="24"/>
      <c r="AKN163" s="24"/>
      <c r="AKO163" s="24"/>
      <c r="AKP163" s="24"/>
      <c r="AKQ163" s="24"/>
      <c r="AKR163" s="24"/>
      <c r="AKS163" s="24"/>
      <c r="AKT163" s="24"/>
      <c r="AKU163" s="24"/>
      <c r="AKV163" s="24"/>
      <c r="AKW163" s="24"/>
      <c r="AKX163" s="24"/>
      <c r="AKY163" s="24"/>
      <c r="AKZ163" s="24"/>
      <c r="ALA163" s="24"/>
      <c r="ALB163" s="24"/>
      <c r="ALC163" s="24"/>
      <c r="ALD163" s="24"/>
      <c r="ALE163" s="24"/>
      <c r="ALF163" s="24"/>
      <c r="ALG163" s="24"/>
      <c r="ALH163" s="24"/>
      <c r="ALI163" s="24"/>
      <c r="ALJ163" s="24"/>
      <c r="ALK163" s="24"/>
      <c r="ALL163" s="24"/>
      <c r="ALM163" s="24"/>
      <c r="ALN163" s="24"/>
      <c r="ALO163" s="24"/>
      <c r="ALP163" s="24"/>
      <c r="ALQ163" s="24"/>
      <c r="ALR163" s="24"/>
      <c r="ALS163" s="24"/>
      <c r="ALT163" s="24"/>
      <c r="ALU163" s="24"/>
      <c r="ALV163" s="24"/>
      <c r="ALW163" s="24"/>
      <c r="ALX163" s="24"/>
      <c r="ALY163" s="24"/>
      <c r="ALZ163" s="24"/>
      <c r="AMA163" s="24"/>
      <c r="AMB163" s="24"/>
      <c r="AMC163" s="24"/>
    </row>
    <row r="164" spans="1:1017" s="61" customFormat="1">
      <c r="A164" s="132" t="s">
        <v>439</v>
      </c>
      <c r="B164" s="133">
        <v>5213850</v>
      </c>
      <c r="C164" s="134" t="s">
        <v>440</v>
      </c>
      <c r="D164" s="133" t="s">
        <v>423</v>
      </c>
      <c r="E164" s="62" t="s">
        <v>441</v>
      </c>
      <c r="F164" s="112">
        <v>3960</v>
      </c>
      <c r="G164" s="60">
        <v>22.27</v>
      </c>
      <c r="H164" s="83">
        <f t="shared" si="61"/>
        <v>0.21229999999999999</v>
      </c>
      <c r="I164" s="60">
        <f t="shared" si="62"/>
        <v>27</v>
      </c>
      <c r="J164" s="60">
        <f t="shared" si="63"/>
        <v>88189.2</v>
      </c>
      <c r="K164" s="60">
        <f t="shared" si="64"/>
        <v>106920</v>
      </c>
      <c r="L164" s="58"/>
      <c r="M164" s="24"/>
      <c r="N164" s="24"/>
      <c r="O164" s="24"/>
      <c r="P164" s="24"/>
      <c r="Q164" s="24"/>
      <c r="R164" s="24"/>
      <c r="S164" s="24"/>
      <c r="T164" s="24"/>
      <c r="U164" s="24"/>
      <c r="V164" s="24"/>
      <c r="W164" s="24"/>
      <c r="X164" s="24"/>
      <c r="Y164" s="24"/>
      <c r="Z164" s="24"/>
      <c r="AA164" s="24"/>
      <c r="AB164" s="24"/>
      <c r="AC164" s="24"/>
      <c r="AD164" s="24"/>
      <c r="AE164" s="24"/>
      <c r="AF164" s="24"/>
      <c r="AG164" s="24"/>
      <c r="AH164" s="24"/>
      <c r="AI164" s="24"/>
      <c r="AJ164" s="24"/>
      <c r="AK164" s="24"/>
      <c r="AL164" s="24"/>
      <c r="AM164" s="24"/>
      <c r="AN164" s="24"/>
      <c r="AO164" s="24"/>
      <c r="AP164" s="24"/>
      <c r="AQ164" s="24"/>
      <c r="AR164" s="24"/>
      <c r="AS164" s="24"/>
      <c r="AT164" s="24"/>
      <c r="AU164" s="24"/>
      <c r="AV164" s="24"/>
      <c r="AW164" s="24"/>
      <c r="AX164" s="24"/>
      <c r="AY164" s="24"/>
      <c r="AZ164" s="24"/>
      <c r="BA164" s="24"/>
      <c r="BB164" s="24"/>
      <c r="BC164" s="24"/>
      <c r="BD164" s="24"/>
      <c r="BE164" s="24"/>
      <c r="BF164" s="24"/>
      <c r="BG164" s="24"/>
      <c r="BH164" s="24"/>
      <c r="BI164" s="24"/>
      <c r="BJ164" s="24"/>
      <c r="BK164" s="24"/>
      <c r="BL164" s="24"/>
      <c r="BM164" s="24"/>
      <c r="BN164" s="24"/>
      <c r="BO164" s="24"/>
      <c r="BP164" s="24"/>
      <c r="BQ164" s="24"/>
      <c r="BR164" s="24"/>
      <c r="BS164" s="24"/>
      <c r="BT164" s="24"/>
      <c r="BU164" s="24"/>
      <c r="BV164" s="24"/>
      <c r="BW164" s="24"/>
      <c r="BX164" s="24"/>
      <c r="BY164" s="24"/>
      <c r="BZ164" s="24"/>
      <c r="CA164" s="24"/>
      <c r="CB164" s="24"/>
      <c r="CC164" s="24"/>
      <c r="CD164" s="24"/>
      <c r="CE164" s="24"/>
      <c r="CF164" s="24"/>
      <c r="CG164" s="24"/>
      <c r="CH164" s="24"/>
      <c r="CI164" s="24"/>
      <c r="CJ164" s="24"/>
      <c r="CK164" s="24"/>
      <c r="CL164" s="24"/>
      <c r="CM164" s="24"/>
      <c r="CN164" s="24"/>
      <c r="CO164" s="24"/>
      <c r="CP164" s="24"/>
      <c r="CQ164" s="24"/>
      <c r="CR164" s="24"/>
      <c r="CS164" s="24"/>
      <c r="CT164" s="24"/>
      <c r="CU164" s="24"/>
      <c r="CV164" s="24"/>
      <c r="CW164" s="24"/>
      <c r="CX164" s="24"/>
      <c r="CY164" s="24"/>
      <c r="CZ164" s="24"/>
      <c r="DA164" s="24"/>
      <c r="DB164" s="24"/>
      <c r="DC164" s="24"/>
      <c r="DD164" s="24"/>
      <c r="DE164" s="24"/>
      <c r="DF164" s="24"/>
      <c r="DG164" s="24"/>
      <c r="DH164" s="24"/>
      <c r="DI164" s="24"/>
      <c r="DJ164" s="24"/>
      <c r="DK164" s="24"/>
      <c r="DL164" s="24"/>
      <c r="DM164" s="24"/>
      <c r="DN164" s="24"/>
      <c r="DO164" s="24"/>
      <c r="DP164" s="24"/>
      <c r="DQ164" s="24"/>
      <c r="DR164" s="24"/>
      <c r="DS164" s="24"/>
      <c r="DT164" s="24"/>
      <c r="DU164" s="24"/>
      <c r="DV164" s="24"/>
      <c r="DW164" s="24"/>
      <c r="DX164" s="24"/>
      <c r="DY164" s="24"/>
      <c r="DZ164" s="24"/>
      <c r="EA164" s="24"/>
      <c r="EB164" s="24"/>
      <c r="EC164" s="24"/>
      <c r="ED164" s="24"/>
      <c r="EE164" s="24"/>
      <c r="EF164" s="24"/>
      <c r="EG164" s="24"/>
      <c r="EH164" s="24"/>
      <c r="EI164" s="24"/>
      <c r="EJ164" s="24"/>
      <c r="EK164" s="24"/>
      <c r="EL164" s="24"/>
      <c r="EM164" s="24"/>
      <c r="EN164" s="24"/>
      <c r="EO164" s="24"/>
      <c r="EP164" s="24"/>
      <c r="EQ164" s="24"/>
      <c r="ER164" s="24"/>
      <c r="ES164" s="24"/>
      <c r="ET164" s="24"/>
      <c r="EU164" s="24"/>
      <c r="EV164" s="24"/>
      <c r="EW164" s="24"/>
      <c r="EX164" s="24"/>
      <c r="EY164" s="24"/>
      <c r="EZ164" s="24"/>
      <c r="FA164" s="24"/>
      <c r="FB164" s="24"/>
      <c r="FC164" s="24"/>
      <c r="FD164" s="24"/>
      <c r="FE164" s="24"/>
      <c r="FF164" s="24"/>
      <c r="FG164" s="24"/>
      <c r="FH164" s="24"/>
      <c r="FI164" s="24"/>
      <c r="FJ164" s="24"/>
      <c r="FK164" s="24"/>
      <c r="FL164" s="24"/>
      <c r="FM164" s="24"/>
      <c r="FN164" s="24"/>
      <c r="FO164" s="24"/>
      <c r="FP164" s="24"/>
      <c r="FQ164" s="24"/>
      <c r="FR164" s="24"/>
      <c r="FS164" s="24"/>
      <c r="FT164" s="24"/>
      <c r="FU164" s="24"/>
      <c r="FV164" s="24"/>
      <c r="FW164" s="24"/>
      <c r="FX164" s="24"/>
      <c r="FY164" s="24"/>
      <c r="FZ164" s="24"/>
      <c r="GA164" s="24"/>
      <c r="GB164" s="24"/>
      <c r="GC164" s="24"/>
      <c r="GD164" s="24"/>
      <c r="GE164" s="24"/>
      <c r="GF164" s="24"/>
      <c r="GG164" s="24"/>
      <c r="GH164" s="24"/>
      <c r="GI164" s="24"/>
      <c r="GJ164" s="24"/>
      <c r="GK164" s="24"/>
      <c r="GL164" s="24"/>
      <c r="GM164" s="24"/>
      <c r="GN164" s="24"/>
      <c r="GO164" s="24"/>
      <c r="GP164" s="24"/>
      <c r="GQ164" s="24"/>
      <c r="GR164" s="24"/>
      <c r="GS164" s="24"/>
      <c r="GT164" s="24"/>
      <c r="GU164" s="24"/>
      <c r="GV164" s="24"/>
      <c r="GW164" s="24"/>
      <c r="GX164" s="24"/>
      <c r="GY164" s="24"/>
      <c r="GZ164" s="24"/>
      <c r="HA164" s="24"/>
      <c r="HB164" s="24"/>
      <c r="HC164" s="24"/>
      <c r="HD164" s="24"/>
      <c r="HE164" s="24"/>
      <c r="HF164" s="24"/>
      <c r="HG164" s="24"/>
      <c r="HH164" s="24"/>
      <c r="HI164" s="24"/>
      <c r="HJ164" s="24"/>
      <c r="HK164" s="24"/>
      <c r="HL164" s="24"/>
      <c r="HM164" s="24"/>
      <c r="HN164" s="24"/>
      <c r="HO164" s="24"/>
      <c r="HP164" s="24"/>
      <c r="HQ164" s="24"/>
      <c r="HR164" s="24"/>
      <c r="HS164" s="24"/>
      <c r="HT164" s="24"/>
      <c r="HU164" s="24"/>
      <c r="HV164" s="24"/>
      <c r="HW164" s="24"/>
      <c r="HX164" s="24"/>
      <c r="HY164" s="24"/>
      <c r="HZ164" s="24"/>
      <c r="IA164" s="24"/>
      <c r="IB164" s="24"/>
      <c r="IC164" s="24"/>
      <c r="ID164" s="24"/>
      <c r="IE164" s="24"/>
      <c r="IF164" s="24"/>
      <c r="IG164" s="24"/>
      <c r="IH164" s="24"/>
      <c r="II164" s="24"/>
      <c r="IJ164" s="24"/>
      <c r="IK164" s="24"/>
      <c r="IL164" s="24"/>
      <c r="IM164" s="24"/>
      <c r="IN164" s="24"/>
      <c r="IO164" s="24"/>
      <c r="IP164" s="24"/>
      <c r="IQ164" s="24"/>
      <c r="IR164" s="24"/>
      <c r="IS164" s="24"/>
      <c r="IT164" s="24"/>
      <c r="IU164" s="24"/>
      <c r="IV164" s="24"/>
      <c r="IW164" s="24"/>
      <c r="IX164" s="24"/>
      <c r="IY164" s="24"/>
      <c r="IZ164" s="24"/>
      <c r="JA164" s="24"/>
      <c r="JB164" s="24"/>
      <c r="JC164" s="24"/>
      <c r="JD164" s="24"/>
      <c r="JE164" s="24"/>
      <c r="JF164" s="24"/>
      <c r="JG164" s="24"/>
      <c r="JH164" s="24"/>
      <c r="JI164" s="24"/>
      <c r="JJ164" s="24"/>
      <c r="JK164" s="24"/>
      <c r="JL164" s="24"/>
      <c r="JM164" s="24"/>
      <c r="JN164" s="24"/>
      <c r="JO164" s="24"/>
      <c r="JP164" s="24"/>
      <c r="JQ164" s="24"/>
      <c r="JR164" s="24"/>
      <c r="JS164" s="24"/>
      <c r="JT164" s="24"/>
      <c r="JU164" s="24"/>
      <c r="JV164" s="24"/>
      <c r="JW164" s="24"/>
      <c r="JX164" s="24"/>
      <c r="JY164" s="24"/>
      <c r="JZ164" s="24"/>
      <c r="KA164" s="24"/>
      <c r="KB164" s="24"/>
      <c r="KC164" s="24"/>
      <c r="KD164" s="24"/>
      <c r="KE164" s="24"/>
      <c r="KF164" s="24"/>
      <c r="KG164" s="24"/>
      <c r="KH164" s="24"/>
      <c r="KI164" s="24"/>
      <c r="KJ164" s="24"/>
      <c r="KK164" s="24"/>
      <c r="KL164" s="24"/>
      <c r="KM164" s="24"/>
      <c r="KN164" s="24"/>
      <c r="KO164" s="24"/>
      <c r="KP164" s="24"/>
      <c r="KQ164" s="24"/>
      <c r="KR164" s="24"/>
      <c r="KS164" s="24"/>
      <c r="KT164" s="24"/>
      <c r="KU164" s="24"/>
      <c r="KV164" s="24"/>
      <c r="KW164" s="24"/>
      <c r="KX164" s="24"/>
      <c r="KY164" s="24"/>
      <c r="KZ164" s="24"/>
      <c r="LA164" s="24"/>
      <c r="LB164" s="24"/>
      <c r="LC164" s="24"/>
      <c r="LD164" s="24"/>
      <c r="LE164" s="24"/>
      <c r="LF164" s="24"/>
      <c r="LG164" s="24"/>
      <c r="LH164" s="24"/>
      <c r="LI164" s="24"/>
      <c r="LJ164" s="24"/>
      <c r="LK164" s="24"/>
      <c r="LL164" s="24"/>
      <c r="LM164" s="24"/>
      <c r="LN164" s="24"/>
      <c r="LO164" s="24"/>
      <c r="LP164" s="24"/>
      <c r="LQ164" s="24"/>
      <c r="LR164" s="24"/>
      <c r="LS164" s="24"/>
      <c r="LT164" s="24"/>
      <c r="LU164" s="24"/>
      <c r="LV164" s="24"/>
      <c r="LW164" s="24"/>
      <c r="LX164" s="24"/>
      <c r="LY164" s="24"/>
      <c r="LZ164" s="24"/>
      <c r="MA164" s="24"/>
      <c r="MB164" s="24"/>
      <c r="MC164" s="24"/>
      <c r="MD164" s="24"/>
      <c r="ME164" s="24"/>
      <c r="MF164" s="24"/>
      <c r="MG164" s="24"/>
      <c r="MH164" s="24"/>
      <c r="MI164" s="24"/>
      <c r="MJ164" s="24"/>
      <c r="MK164" s="24"/>
      <c r="ML164" s="24"/>
      <c r="MM164" s="24"/>
      <c r="MN164" s="24"/>
      <c r="MO164" s="24"/>
      <c r="MP164" s="24"/>
      <c r="MQ164" s="24"/>
      <c r="MR164" s="24"/>
      <c r="MS164" s="24"/>
      <c r="MT164" s="24"/>
      <c r="MU164" s="24"/>
      <c r="MV164" s="24"/>
      <c r="MW164" s="24"/>
      <c r="MX164" s="24"/>
      <c r="MY164" s="24"/>
      <c r="MZ164" s="24"/>
      <c r="NA164" s="24"/>
      <c r="NB164" s="24"/>
      <c r="NC164" s="24"/>
      <c r="ND164" s="24"/>
      <c r="NE164" s="24"/>
      <c r="NF164" s="24"/>
      <c r="NG164" s="24"/>
      <c r="NH164" s="24"/>
      <c r="NI164" s="24"/>
      <c r="NJ164" s="24"/>
      <c r="NK164" s="24"/>
      <c r="NL164" s="24"/>
      <c r="NM164" s="24"/>
      <c r="NN164" s="24"/>
      <c r="NO164" s="24"/>
      <c r="NP164" s="24"/>
      <c r="NQ164" s="24"/>
      <c r="NR164" s="24"/>
      <c r="NS164" s="24"/>
      <c r="NT164" s="24"/>
      <c r="NU164" s="24"/>
      <c r="NV164" s="24"/>
      <c r="NW164" s="24"/>
      <c r="NX164" s="24"/>
      <c r="NY164" s="24"/>
      <c r="NZ164" s="24"/>
      <c r="OA164" s="24"/>
      <c r="OB164" s="24"/>
      <c r="OC164" s="24"/>
      <c r="OD164" s="24"/>
      <c r="OE164" s="24"/>
      <c r="OF164" s="24"/>
      <c r="OG164" s="24"/>
      <c r="OH164" s="24"/>
      <c r="OI164" s="24"/>
      <c r="OJ164" s="24"/>
      <c r="OK164" s="24"/>
      <c r="OL164" s="24"/>
      <c r="OM164" s="24"/>
      <c r="ON164" s="24"/>
      <c r="OO164" s="24"/>
      <c r="OP164" s="24"/>
      <c r="OQ164" s="24"/>
      <c r="OR164" s="24"/>
      <c r="OS164" s="24"/>
      <c r="OT164" s="24"/>
      <c r="OU164" s="24"/>
      <c r="OV164" s="24"/>
      <c r="OW164" s="24"/>
      <c r="OX164" s="24"/>
      <c r="OY164" s="24"/>
      <c r="OZ164" s="24"/>
      <c r="PA164" s="24"/>
      <c r="PB164" s="24"/>
      <c r="PC164" s="24"/>
      <c r="PD164" s="24"/>
      <c r="PE164" s="24"/>
      <c r="PF164" s="24"/>
      <c r="PG164" s="24"/>
      <c r="PH164" s="24"/>
      <c r="PI164" s="24"/>
      <c r="PJ164" s="24"/>
      <c r="PK164" s="24"/>
      <c r="PL164" s="24"/>
      <c r="PM164" s="24"/>
      <c r="PN164" s="24"/>
      <c r="PO164" s="24"/>
      <c r="PP164" s="24"/>
      <c r="PQ164" s="24"/>
      <c r="PR164" s="24"/>
      <c r="PS164" s="24"/>
      <c r="PT164" s="24"/>
      <c r="PU164" s="24"/>
      <c r="PV164" s="24"/>
      <c r="PW164" s="24"/>
      <c r="PX164" s="24"/>
      <c r="PY164" s="24"/>
      <c r="PZ164" s="24"/>
      <c r="QA164" s="24"/>
      <c r="QB164" s="24"/>
      <c r="QC164" s="24"/>
      <c r="QD164" s="24"/>
      <c r="QE164" s="24"/>
      <c r="QF164" s="24"/>
      <c r="QG164" s="24"/>
      <c r="QH164" s="24"/>
      <c r="QI164" s="24"/>
      <c r="QJ164" s="24"/>
      <c r="QK164" s="24"/>
      <c r="QL164" s="24"/>
      <c r="QM164" s="24"/>
      <c r="QN164" s="24"/>
      <c r="QO164" s="24"/>
      <c r="QP164" s="24"/>
      <c r="QQ164" s="24"/>
      <c r="QR164" s="24"/>
      <c r="QS164" s="24"/>
      <c r="QT164" s="24"/>
      <c r="QU164" s="24"/>
      <c r="QV164" s="24"/>
      <c r="QW164" s="24"/>
      <c r="QX164" s="24"/>
      <c r="QY164" s="24"/>
      <c r="QZ164" s="24"/>
      <c r="RA164" s="24"/>
      <c r="RB164" s="24"/>
      <c r="RC164" s="24"/>
      <c r="RD164" s="24"/>
      <c r="RE164" s="24"/>
      <c r="RF164" s="24"/>
      <c r="RG164" s="24"/>
      <c r="RH164" s="24"/>
      <c r="RI164" s="24"/>
      <c r="RJ164" s="24"/>
      <c r="RK164" s="24"/>
      <c r="RL164" s="24"/>
      <c r="RM164" s="24"/>
      <c r="RN164" s="24"/>
      <c r="RO164" s="24"/>
      <c r="RP164" s="24"/>
      <c r="RQ164" s="24"/>
      <c r="RR164" s="24"/>
      <c r="RS164" s="24"/>
      <c r="RT164" s="24"/>
      <c r="RU164" s="24"/>
      <c r="RV164" s="24"/>
      <c r="RW164" s="24"/>
      <c r="RX164" s="24"/>
      <c r="RY164" s="24"/>
      <c r="RZ164" s="24"/>
      <c r="SA164" s="24"/>
      <c r="SB164" s="24"/>
      <c r="SC164" s="24"/>
      <c r="SD164" s="24"/>
      <c r="SE164" s="24"/>
      <c r="SF164" s="24"/>
      <c r="SG164" s="24"/>
      <c r="SH164" s="24"/>
      <c r="SI164" s="24"/>
      <c r="SJ164" s="24"/>
      <c r="SK164" s="24"/>
      <c r="SL164" s="24"/>
      <c r="SM164" s="24"/>
      <c r="SN164" s="24"/>
      <c r="SO164" s="24"/>
      <c r="SP164" s="24"/>
      <c r="SQ164" s="24"/>
      <c r="SR164" s="24"/>
      <c r="SS164" s="24"/>
      <c r="ST164" s="24"/>
      <c r="SU164" s="24"/>
      <c r="SV164" s="24"/>
      <c r="SW164" s="24"/>
      <c r="SX164" s="24"/>
      <c r="SY164" s="24"/>
      <c r="SZ164" s="24"/>
      <c r="TA164" s="24"/>
      <c r="TB164" s="24"/>
      <c r="TC164" s="24"/>
      <c r="TD164" s="24"/>
      <c r="TE164" s="24"/>
      <c r="TF164" s="24"/>
      <c r="TG164" s="24"/>
      <c r="TH164" s="24"/>
      <c r="TI164" s="24"/>
      <c r="TJ164" s="24"/>
      <c r="TK164" s="24"/>
      <c r="TL164" s="24"/>
      <c r="TM164" s="24"/>
      <c r="TN164" s="24"/>
      <c r="TO164" s="24"/>
      <c r="TP164" s="24"/>
      <c r="TQ164" s="24"/>
      <c r="TR164" s="24"/>
      <c r="TS164" s="24"/>
      <c r="TT164" s="24"/>
      <c r="TU164" s="24"/>
      <c r="TV164" s="24"/>
      <c r="TW164" s="24"/>
      <c r="TX164" s="24"/>
      <c r="TY164" s="24"/>
      <c r="TZ164" s="24"/>
      <c r="UA164" s="24"/>
      <c r="UB164" s="24"/>
      <c r="UC164" s="24"/>
      <c r="UD164" s="24"/>
      <c r="UE164" s="24"/>
      <c r="UF164" s="24"/>
      <c r="UG164" s="24"/>
      <c r="UH164" s="24"/>
      <c r="UI164" s="24"/>
      <c r="UJ164" s="24"/>
      <c r="UK164" s="24"/>
      <c r="UL164" s="24"/>
      <c r="UM164" s="24"/>
      <c r="UN164" s="24"/>
      <c r="UO164" s="24"/>
      <c r="UP164" s="24"/>
      <c r="UQ164" s="24"/>
      <c r="UR164" s="24"/>
      <c r="US164" s="24"/>
      <c r="UT164" s="24"/>
      <c r="UU164" s="24"/>
      <c r="UV164" s="24"/>
      <c r="UW164" s="24"/>
      <c r="UX164" s="24"/>
      <c r="UY164" s="24"/>
      <c r="UZ164" s="24"/>
      <c r="VA164" s="24"/>
      <c r="VB164" s="24"/>
      <c r="VC164" s="24"/>
      <c r="VD164" s="24"/>
      <c r="VE164" s="24"/>
      <c r="VF164" s="24"/>
      <c r="VG164" s="24"/>
      <c r="VH164" s="24"/>
      <c r="VI164" s="24"/>
      <c r="VJ164" s="24"/>
      <c r="VK164" s="24"/>
      <c r="VL164" s="24"/>
      <c r="VM164" s="24"/>
      <c r="VN164" s="24"/>
      <c r="VO164" s="24"/>
      <c r="VP164" s="24"/>
      <c r="VQ164" s="24"/>
      <c r="VR164" s="24"/>
      <c r="VS164" s="24"/>
      <c r="VT164" s="24"/>
      <c r="VU164" s="24"/>
      <c r="VV164" s="24"/>
      <c r="VW164" s="24"/>
      <c r="VX164" s="24"/>
      <c r="VY164" s="24"/>
      <c r="VZ164" s="24"/>
      <c r="WA164" s="24"/>
      <c r="WB164" s="24"/>
      <c r="WC164" s="24"/>
      <c r="WD164" s="24"/>
      <c r="WE164" s="24"/>
      <c r="WF164" s="24"/>
      <c r="WG164" s="24"/>
      <c r="WH164" s="24"/>
      <c r="WI164" s="24"/>
      <c r="WJ164" s="24"/>
      <c r="WK164" s="24"/>
      <c r="WL164" s="24"/>
      <c r="WM164" s="24"/>
      <c r="WN164" s="24"/>
      <c r="WO164" s="24"/>
      <c r="WP164" s="24"/>
      <c r="WQ164" s="24"/>
      <c r="WR164" s="24"/>
      <c r="WS164" s="24"/>
      <c r="WT164" s="24"/>
      <c r="WU164" s="24"/>
      <c r="WV164" s="24"/>
      <c r="WW164" s="24"/>
      <c r="WX164" s="24"/>
      <c r="WY164" s="24"/>
      <c r="WZ164" s="24"/>
      <c r="XA164" s="24"/>
      <c r="XB164" s="24"/>
      <c r="XC164" s="24"/>
      <c r="XD164" s="24"/>
      <c r="XE164" s="24"/>
      <c r="XF164" s="24"/>
      <c r="XG164" s="24"/>
      <c r="XH164" s="24"/>
      <c r="XI164" s="24"/>
      <c r="XJ164" s="24"/>
      <c r="XK164" s="24"/>
      <c r="XL164" s="24"/>
      <c r="XM164" s="24"/>
      <c r="XN164" s="24"/>
      <c r="XO164" s="24"/>
      <c r="XP164" s="24"/>
      <c r="XQ164" s="24"/>
      <c r="XR164" s="24"/>
      <c r="XS164" s="24"/>
      <c r="XT164" s="24"/>
      <c r="XU164" s="24"/>
      <c r="XV164" s="24"/>
      <c r="XW164" s="24"/>
      <c r="XX164" s="24"/>
      <c r="XY164" s="24"/>
      <c r="XZ164" s="24"/>
      <c r="YA164" s="24"/>
      <c r="YB164" s="24"/>
      <c r="YC164" s="24"/>
      <c r="YD164" s="24"/>
      <c r="YE164" s="24"/>
      <c r="YF164" s="24"/>
      <c r="YG164" s="24"/>
      <c r="YH164" s="24"/>
      <c r="YI164" s="24"/>
      <c r="YJ164" s="24"/>
      <c r="YK164" s="24"/>
      <c r="YL164" s="24"/>
      <c r="YM164" s="24"/>
      <c r="YN164" s="24"/>
      <c r="YO164" s="24"/>
      <c r="YP164" s="24"/>
      <c r="YQ164" s="24"/>
      <c r="YR164" s="24"/>
      <c r="YS164" s="24"/>
      <c r="YT164" s="24"/>
      <c r="YU164" s="24"/>
      <c r="YV164" s="24"/>
      <c r="YW164" s="24"/>
      <c r="YX164" s="24"/>
      <c r="YY164" s="24"/>
      <c r="YZ164" s="24"/>
      <c r="ZA164" s="24"/>
      <c r="ZB164" s="24"/>
      <c r="ZC164" s="24"/>
      <c r="ZD164" s="24"/>
      <c r="ZE164" s="24"/>
      <c r="ZF164" s="24"/>
      <c r="ZG164" s="24"/>
      <c r="ZH164" s="24"/>
      <c r="ZI164" s="24"/>
      <c r="ZJ164" s="24"/>
      <c r="ZK164" s="24"/>
      <c r="ZL164" s="24"/>
      <c r="ZM164" s="24"/>
      <c r="ZN164" s="24"/>
      <c r="ZO164" s="24"/>
      <c r="ZP164" s="24"/>
      <c r="ZQ164" s="24"/>
      <c r="ZR164" s="24"/>
      <c r="ZS164" s="24"/>
      <c r="ZT164" s="24"/>
      <c r="ZU164" s="24"/>
      <c r="ZV164" s="24"/>
      <c r="ZW164" s="24"/>
      <c r="ZX164" s="24"/>
      <c r="ZY164" s="24"/>
      <c r="ZZ164" s="24"/>
      <c r="AAA164" s="24"/>
      <c r="AAB164" s="24"/>
      <c r="AAC164" s="24"/>
      <c r="AAD164" s="24"/>
      <c r="AAE164" s="24"/>
      <c r="AAF164" s="24"/>
      <c r="AAG164" s="24"/>
      <c r="AAH164" s="24"/>
      <c r="AAI164" s="24"/>
      <c r="AAJ164" s="24"/>
      <c r="AAK164" s="24"/>
      <c r="AAL164" s="24"/>
      <c r="AAM164" s="24"/>
      <c r="AAN164" s="24"/>
      <c r="AAO164" s="24"/>
      <c r="AAP164" s="24"/>
      <c r="AAQ164" s="24"/>
      <c r="AAR164" s="24"/>
      <c r="AAS164" s="24"/>
      <c r="AAT164" s="24"/>
      <c r="AAU164" s="24"/>
      <c r="AAV164" s="24"/>
      <c r="AAW164" s="24"/>
      <c r="AAX164" s="24"/>
      <c r="AAY164" s="24"/>
      <c r="AAZ164" s="24"/>
      <c r="ABA164" s="24"/>
      <c r="ABB164" s="24"/>
      <c r="ABC164" s="24"/>
      <c r="ABD164" s="24"/>
      <c r="ABE164" s="24"/>
      <c r="ABF164" s="24"/>
      <c r="ABG164" s="24"/>
      <c r="ABH164" s="24"/>
      <c r="ABI164" s="24"/>
      <c r="ABJ164" s="24"/>
      <c r="ABK164" s="24"/>
      <c r="ABL164" s="24"/>
      <c r="ABM164" s="24"/>
      <c r="ABN164" s="24"/>
      <c r="ABO164" s="24"/>
      <c r="ABP164" s="24"/>
      <c r="ABQ164" s="24"/>
      <c r="ABR164" s="24"/>
      <c r="ABS164" s="24"/>
      <c r="ABT164" s="24"/>
      <c r="ABU164" s="24"/>
      <c r="ABV164" s="24"/>
      <c r="ABW164" s="24"/>
      <c r="ABX164" s="24"/>
      <c r="ABY164" s="24"/>
      <c r="ABZ164" s="24"/>
      <c r="ACA164" s="24"/>
      <c r="ACB164" s="24"/>
      <c r="ACC164" s="24"/>
      <c r="ACD164" s="24"/>
      <c r="ACE164" s="24"/>
      <c r="ACF164" s="24"/>
      <c r="ACG164" s="24"/>
      <c r="ACH164" s="24"/>
      <c r="ACI164" s="24"/>
      <c r="ACJ164" s="24"/>
      <c r="ACK164" s="24"/>
      <c r="ACL164" s="24"/>
      <c r="ACM164" s="24"/>
      <c r="ACN164" s="24"/>
      <c r="ACO164" s="24"/>
      <c r="ACP164" s="24"/>
      <c r="ACQ164" s="24"/>
      <c r="ACR164" s="24"/>
      <c r="ACS164" s="24"/>
      <c r="ACT164" s="24"/>
      <c r="ACU164" s="24"/>
      <c r="ACV164" s="24"/>
      <c r="ACW164" s="24"/>
      <c r="ACX164" s="24"/>
      <c r="ACY164" s="24"/>
      <c r="ACZ164" s="24"/>
      <c r="ADA164" s="24"/>
      <c r="ADB164" s="24"/>
      <c r="ADC164" s="24"/>
      <c r="ADD164" s="24"/>
      <c r="ADE164" s="24"/>
      <c r="ADF164" s="24"/>
      <c r="ADG164" s="24"/>
      <c r="ADH164" s="24"/>
      <c r="ADI164" s="24"/>
      <c r="ADJ164" s="24"/>
      <c r="ADK164" s="24"/>
      <c r="ADL164" s="24"/>
      <c r="ADM164" s="24"/>
      <c r="ADN164" s="24"/>
      <c r="ADO164" s="24"/>
      <c r="ADP164" s="24"/>
      <c r="ADQ164" s="24"/>
      <c r="ADR164" s="24"/>
      <c r="ADS164" s="24"/>
      <c r="ADT164" s="24"/>
      <c r="ADU164" s="24"/>
      <c r="ADV164" s="24"/>
      <c r="ADW164" s="24"/>
      <c r="ADX164" s="24"/>
      <c r="ADY164" s="24"/>
      <c r="ADZ164" s="24"/>
      <c r="AEA164" s="24"/>
      <c r="AEB164" s="24"/>
      <c r="AEC164" s="24"/>
      <c r="AED164" s="24"/>
      <c r="AEE164" s="24"/>
      <c r="AEF164" s="24"/>
      <c r="AEG164" s="24"/>
      <c r="AEH164" s="24"/>
      <c r="AEI164" s="24"/>
      <c r="AEJ164" s="24"/>
      <c r="AEK164" s="24"/>
      <c r="AEL164" s="24"/>
      <c r="AEM164" s="24"/>
      <c r="AEN164" s="24"/>
      <c r="AEO164" s="24"/>
      <c r="AEP164" s="24"/>
      <c r="AEQ164" s="24"/>
      <c r="AER164" s="24"/>
      <c r="AES164" s="24"/>
      <c r="AET164" s="24"/>
      <c r="AEU164" s="24"/>
      <c r="AEV164" s="24"/>
      <c r="AEW164" s="24"/>
      <c r="AEX164" s="24"/>
      <c r="AEY164" s="24"/>
      <c r="AEZ164" s="24"/>
      <c r="AFA164" s="24"/>
      <c r="AFB164" s="24"/>
      <c r="AFC164" s="24"/>
      <c r="AFD164" s="24"/>
      <c r="AFE164" s="24"/>
      <c r="AFF164" s="24"/>
      <c r="AFG164" s="24"/>
      <c r="AFH164" s="24"/>
      <c r="AFI164" s="24"/>
      <c r="AFJ164" s="24"/>
      <c r="AFK164" s="24"/>
      <c r="AFL164" s="24"/>
      <c r="AFM164" s="24"/>
      <c r="AFN164" s="24"/>
      <c r="AFO164" s="24"/>
      <c r="AFP164" s="24"/>
      <c r="AFQ164" s="24"/>
      <c r="AFR164" s="24"/>
      <c r="AFS164" s="24"/>
      <c r="AFT164" s="24"/>
      <c r="AFU164" s="24"/>
      <c r="AFV164" s="24"/>
      <c r="AFW164" s="24"/>
      <c r="AFX164" s="24"/>
      <c r="AFY164" s="24"/>
      <c r="AFZ164" s="24"/>
      <c r="AGA164" s="24"/>
      <c r="AGB164" s="24"/>
      <c r="AGC164" s="24"/>
      <c r="AGD164" s="24"/>
      <c r="AGE164" s="24"/>
      <c r="AGF164" s="24"/>
      <c r="AGG164" s="24"/>
      <c r="AGH164" s="24"/>
      <c r="AGI164" s="24"/>
      <c r="AGJ164" s="24"/>
      <c r="AGK164" s="24"/>
      <c r="AGL164" s="24"/>
      <c r="AGM164" s="24"/>
      <c r="AGN164" s="24"/>
      <c r="AGO164" s="24"/>
      <c r="AGP164" s="24"/>
      <c r="AGQ164" s="24"/>
      <c r="AGR164" s="24"/>
      <c r="AGS164" s="24"/>
      <c r="AGT164" s="24"/>
      <c r="AGU164" s="24"/>
      <c r="AGV164" s="24"/>
      <c r="AGW164" s="24"/>
      <c r="AGX164" s="24"/>
      <c r="AGY164" s="24"/>
      <c r="AGZ164" s="24"/>
      <c r="AHA164" s="24"/>
      <c r="AHB164" s="24"/>
      <c r="AHC164" s="24"/>
      <c r="AHD164" s="24"/>
      <c r="AHE164" s="24"/>
      <c r="AHF164" s="24"/>
      <c r="AHG164" s="24"/>
      <c r="AHH164" s="24"/>
      <c r="AHI164" s="24"/>
      <c r="AHJ164" s="24"/>
      <c r="AHK164" s="24"/>
      <c r="AHL164" s="24"/>
      <c r="AHM164" s="24"/>
      <c r="AHN164" s="24"/>
      <c r="AHO164" s="24"/>
      <c r="AHP164" s="24"/>
      <c r="AHQ164" s="24"/>
      <c r="AHR164" s="24"/>
      <c r="AHS164" s="24"/>
      <c r="AHT164" s="24"/>
      <c r="AHU164" s="24"/>
      <c r="AHV164" s="24"/>
      <c r="AHW164" s="24"/>
      <c r="AHX164" s="24"/>
      <c r="AHY164" s="24"/>
      <c r="AHZ164" s="24"/>
      <c r="AIA164" s="24"/>
      <c r="AIB164" s="24"/>
      <c r="AIC164" s="24"/>
      <c r="AID164" s="24"/>
      <c r="AIE164" s="24"/>
      <c r="AIF164" s="24"/>
      <c r="AIG164" s="24"/>
      <c r="AIH164" s="24"/>
      <c r="AII164" s="24"/>
      <c r="AIJ164" s="24"/>
      <c r="AIK164" s="24"/>
      <c r="AIL164" s="24"/>
      <c r="AIM164" s="24"/>
      <c r="AIN164" s="24"/>
      <c r="AIO164" s="24"/>
      <c r="AIP164" s="24"/>
      <c r="AIQ164" s="24"/>
      <c r="AIR164" s="24"/>
      <c r="AIS164" s="24"/>
      <c r="AIT164" s="24"/>
      <c r="AIU164" s="24"/>
      <c r="AIV164" s="24"/>
      <c r="AIW164" s="24"/>
      <c r="AIX164" s="24"/>
      <c r="AIY164" s="24"/>
      <c r="AIZ164" s="24"/>
      <c r="AJA164" s="24"/>
      <c r="AJB164" s="24"/>
      <c r="AJC164" s="24"/>
      <c r="AJD164" s="24"/>
      <c r="AJE164" s="24"/>
      <c r="AJF164" s="24"/>
      <c r="AJG164" s="24"/>
      <c r="AJH164" s="24"/>
      <c r="AJI164" s="24"/>
      <c r="AJJ164" s="24"/>
      <c r="AJK164" s="24"/>
      <c r="AJL164" s="24"/>
      <c r="AJM164" s="24"/>
      <c r="AJN164" s="24"/>
      <c r="AJO164" s="24"/>
      <c r="AJP164" s="24"/>
      <c r="AJQ164" s="24"/>
      <c r="AJR164" s="24"/>
      <c r="AJS164" s="24"/>
      <c r="AJT164" s="24"/>
      <c r="AJU164" s="24"/>
      <c r="AJV164" s="24"/>
      <c r="AJW164" s="24"/>
      <c r="AJX164" s="24"/>
      <c r="AJY164" s="24"/>
      <c r="AJZ164" s="24"/>
      <c r="AKA164" s="24"/>
      <c r="AKB164" s="24"/>
      <c r="AKC164" s="24"/>
      <c r="AKD164" s="24"/>
      <c r="AKE164" s="24"/>
      <c r="AKF164" s="24"/>
      <c r="AKG164" s="24"/>
      <c r="AKH164" s="24"/>
      <c r="AKI164" s="24"/>
      <c r="AKJ164" s="24"/>
      <c r="AKK164" s="24"/>
      <c r="AKL164" s="24"/>
      <c r="AKM164" s="24"/>
      <c r="AKN164" s="24"/>
      <c r="AKO164" s="24"/>
      <c r="AKP164" s="24"/>
      <c r="AKQ164" s="24"/>
      <c r="AKR164" s="24"/>
      <c r="AKS164" s="24"/>
      <c r="AKT164" s="24"/>
      <c r="AKU164" s="24"/>
      <c r="AKV164" s="24"/>
      <c r="AKW164" s="24"/>
      <c r="AKX164" s="24"/>
      <c r="AKY164" s="24"/>
      <c r="AKZ164" s="24"/>
      <c r="ALA164" s="24"/>
      <c r="ALB164" s="24"/>
      <c r="ALC164" s="24"/>
      <c r="ALD164" s="24"/>
      <c r="ALE164" s="24"/>
      <c r="ALF164" s="24"/>
      <c r="ALG164" s="24"/>
      <c r="ALH164" s="24"/>
      <c r="ALI164" s="24"/>
      <c r="ALJ164" s="24"/>
      <c r="ALK164" s="24"/>
      <c r="ALL164" s="24"/>
      <c r="ALM164" s="24"/>
      <c r="ALN164" s="24"/>
      <c r="ALO164" s="24"/>
      <c r="ALP164" s="24"/>
      <c r="ALQ164" s="24"/>
      <c r="ALR164" s="24"/>
      <c r="ALS164" s="24"/>
      <c r="ALT164" s="24"/>
      <c r="ALU164" s="24"/>
      <c r="ALV164" s="24"/>
      <c r="ALW164" s="24"/>
      <c r="ALX164" s="24"/>
      <c r="ALY164" s="24"/>
      <c r="ALZ164" s="24"/>
      <c r="AMA164" s="24"/>
      <c r="AMB164" s="24"/>
      <c r="AMC164" s="24"/>
    </row>
    <row r="165" spans="1:1017" s="61" customFormat="1" ht="33">
      <c r="A165" s="132" t="s">
        <v>442</v>
      </c>
      <c r="B165" s="133">
        <v>5213347</v>
      </c>
      <c r="C165" s="134" t="s">
        <v>443</v>
      </c>
      <c r="D165" s="133" t="s">
        <v>444</v>
      </c>
      <c r="E165" s="62" t="s">
        <v>445</v>
      </c>
      <c r="F165" s="112">
        <v>3080</v>
      </c>
      <c r="G165" s="60">
        <v>7.7</v>
      </c>
      <c r="H165" s="83">
        <f t="shared" si="61"/>
        <v>0.21229999999999999</v>
      </c>
      <c r="I165" s="60">
        <f t="shared" si="62"/>
        <v>9.33</v>
      </c>
      <c r="J165" s="60">
        <f t="shared" si="63"/>
        <v>23716</v>
      </c>
      <c r="K165" s="60">
        <f t="shared" si="64"/>
        <v>28736.400000000001</v>
      </c>
      <c r="L165" s="58"/>
      <c r="M165" s="24"/>
      <c r="N165" s="24"/>
      <c r="O165" s="24"/>
      <c r="P165" s="24"/>
      <c r="Q165" s="24"/>
      <c r="R165" s="24"/>
      <c r="S165" s="24"/>
      <c r="T165" s="24"/>
      <c r="U165" s="24"/>
      <c r="V165" s="24"/>
      <c r="W165" s="24"/>
      <c r="X165" s="24"/>
      <c r="Y165" s="24"/>
      <c r="Z165" s="24"/>
      <c r="AA165" s="24"/>
      <c r="AB165" s="24"/>
      <c r="AC165" s="24"/>
      <c r="AD165" s="24"/>
      <c r="AE165" s="24"/>
      <c r="AF165" s="24"/>
      <c r="AG165" s="24"/>
      <c r="AH165" s="24"/>
      <c r="AI165" s="24"/>
      <c r="AJ165" s="24"/>
      <c r="AK165" s="24"/>
      <c r="AL165" s="24"/>
      <c r="AM165" s="24"/>
      <c r="AN165" s="24"/>
      <c r="AO165" s="24"/>
      <c r="AP165" s="24"/>
      <c r="AQ165" s="24"/>
      <c r="AR165" s="24"/>
      <c r="AS165" s="24"/>
      <c r="AT165" s="24"/>
      <c r="AU165" s="24"/>
      <c r="AV165" s="24"/>
      <c r="AW165" s="24"/>
      <c r="AX165" s="24"/>
      <c r="AY165" s="24"/>
      <c r="AZ165" s="24"/>
      <c r="BA165" s="24"/>
      <c r="BB165" s="24"/>
      <c r="BC165" s="24"/>
      <c r="BD165" s="24"/>
      <c r="BE165" s="24"/>
      <c r="BF165" s="24"/>
      <c r="BG165" s="24"/>
      <c r="BH165" s="24"/>
      <c r="BI165" s="24"/>
      <c r="BJ165" s="24"/>
      <c r="BK165" s="24"/>
      <c r="BL165" s="24"/>
      <c r="BM165" s="24"/>
      <c r="BN165" s="24"/>
      <c r="BO165" s="24"/>
      <c r="BP165" s="24"/>
      <c r="BQ165" s="24"/>
      <c r="BR165" s="24"/>
      <c r="BS165" s="24"/>
      <c r="BT165" s="24"/>
      <c r="BU165" s="24"/>
      <c r="BV165" s="24"/>
      <c r="BW165" s="24"/>
      <c r="BX165" s="24"/>
      <c r="BY165" s="24"/>
      <c r="BZ165" s="24"/>
      <c r="CA165" s="24"/>
      <c r="CB165" s="24"/>
      <c r="CC165" s="24"/>
      <c r="CD165" s="24"/>
      <c r="CE165" s="24"/>
      <c r="CF165" s="24"/>
      <c r="CG165" s="24"/>
      <c r="CH165" s="24"/>
      <c r="CI165" s="24"/>
      <c r="CJ165" s="24"/>
      <c r="CK165" s="24"/>
      <c r="CL165" s="24"/>
      <c r="CM165" s="24"/>
      <c r="CN165" s="24"/>
      <c r="CO165" s="24"/>
      <c r="CP165" s="24"/>
      <c r="CQ165" s="24"/>
      <c r="CR165" s="24"/>
      <c r="CS165" s="24"/>
      <c r="CT165" s="24"/>
      <c r="CU165" s="24"/>
      <c r="CV165" s="24"/>
      <c r="CW165" s="24"/>
      <c r="CX165" s="24"/>
      <c r="CY165" s="24"/>
      <c r="CZ165" s="24"/>
      <c r="DA165" s="24"/>
      <c r="DB165" s="24"/>
      <c r="DC165" s="24"/>
      <c r="DD165" s="24"/>
      <c r="DE165" s="24"/>
      <c r="DF165" s="24"/>
      <c r="DG165" s="24"/>
      <c r="DH165" s="24"/>
      <c r="DI165" s="24"/>
      <c r="DJ165" s="24"/>
      <c r="DK165" s="24"/>
      <c r="DL165" s="24"/>
      <c r="DM165" s="24"/>
      <c r="DN165" s="24"/>
      <c r="DO165" s="24"/>
      <c r="DP165" s="24"/>
      <c r="DQ165" s="24"/>
      <c r="DR165" s="24"/>
      <c r="DS165" s="24"/>
      <c r="DT165" s="24"/>
      <c r="DU165" s="24"/>
      <c r="DV165" s="24"/>
      <c r="DW165" s="24"/>
      <c r="DX165" s="24"/>
      <c r="DY165" s="24"/>
      <c r="DZ165" s="24"/>
      <c r="EA165" s="24"/>
      <c r="EB165" s="24"/>
      <c r="EC165" s="24"/>
      <c r="ED165" s="24"/>
      <c r="EE165" s="24"/>
      <c r="EF165" s="24"/>
      <c r="EG165" s="24"/>
      <c r="EH165" s="24"/>
      <c r="EI165" s="24"/>
      <c r="EJ165" s="24"/>
      <c r="EK165" s="24"/>
      <c r="EL165" s="24"/>
      <c r="EM165" s="24"/>
      <c r="EN165" s="24"/>
      <c r="EO165" s="24"/>
      <c r="EP165" s="24"/>
      <c r="EQ165" s="24"/>
      <c r="ER165" s="24"/>
      <c r="ES165" s="24"/>
      <c r="ET165" s="24"/>
      <c r="EU165" s="24"/>
      <c r="EV165" s="24"/>
      <c r="EW165" s="24"/>
      <c r="EX165" s="24"/>
      <c r="EY165" s="24"/>
      <c r="EZ165" s="24"/>
      <c r="FA165" s="24"/>
      <c r="FB165" s="24"/>
      <c r="FC165" s="24"/>
      <c r="FD165" s="24"/>
      <c r="FE165" s="24"/>
      <c r="FF165" s="24"/>
      <c r="FG165" s="24"/>
      <c r="FH165" s="24"/>
      <c r="FI165" s="24"/>
      <c r="FJ165" s="24"/>
      <c r="FK165" s="24"/>
      <c r="FL165" s="24"/>
      <c r="FM165" s="24"/>
      <c r="FN165" s="24"/>
      <c r="FO165" s="24"/>
      <c r="FP165" s="24"/>
      <c r="FQ165" s="24"/>
      <c r="FR165" s="24"/>
      <c r="FS165" s="24"/>
      <c r="FT165" s="24"/>
      <c r="FU165" s="24"/>
      <c r="FV165" s="24"/>
      <c r="FW165" s="24"/>
      <c r="FX165" s="24"/>
      <c r="FY165" s="24"/>
      <c r="FZ165" s="24"/>
      <c r="GA165" s="24"/>
      <c r="GB165" s="24"/>
      <c r="GC165" s="24"/>
      <c r="GD165" s="24"/>
      <c r="GE165" s="24"/>
      <c r="GF165" s="24"/>
      <c r="GG165" s="24"/>
      <c r="GH165" s="24"/>
      <c r="GI165" s="24"/>
      <c r="GJ165" s="24"/>
      <c r="GK165" s="24"/>
      <c r="GL165" s="24"/>
      <c r="GM165" s="24"/>
      <c r="GN165" s="24"/>
      <c r="GO165" s="24"/>
      <c r="GP165" s="24"/>
      <c r="GQ165" s="24"/>
      <c r="GR165" s="24"/>
      <c r="GS165" s="24"/>
      <c r="GT165" s="24"/>
      <c r="GU165" s="24"/>
      <c r="GV165" s="24"/>
      <c r="GW165" s="24"/>
      <c r="GX165" s="24"/>
      <c r="GY165" s="24"/>
      <c r="GZ165" s="24"/>
      <c r="HA165" s="24"/>
      <c r="HB165" s="24"/>
      <c r="HC165" s="24"/>
      <c r="HD165" s="24"/>
      <c r="HE165" s="24"/>
      <c r="HF165" s="24"/>
      <c r="HG165" s="24"/>
      <c r="HH165" s="24"/>
      <c r="HI165" s="24"/>
      <c r="HJ165" s="24"/>
      <c r="HK165" s="24"/>
      <c r="HL165" s="24"/>
      <c r="HM165" s="24"/>
      <c r="HN165" s="24"/>
      <c r="HO165" s="24"/>
      <c r="HP165" s="24"/>
      <c r="HQ165" s="24"/>
      <c r="HR165" s="24"/>
      <c r="HS165" s="24"/>
      <c r="HT165" s="24"/>
      <c r="HU165" s="24"/>
      <c r="HV165" s="24"/>
      <c r="HW165" s="24"/>
      <c r="HX165" s="24"/>
      <c r="HY165" s="24"/>
      <c r="HZ165" s="24"/>
      <c r="IA165" s="24"/>
      <c r="IB165" s="24"/>
      <c r="IC165" s="24"/>
      <c r="ID165" s="24"/>
      <c r="IE165" s="24"/>
      <c r="IF165" s="24"/>
      <c r="IG165" s="24"/>
      <c r="IH165" s="24"/>
      <c r="II165" s="24"/>
      <c r="IJ165" s="24"/>
      <c r="IK165" s="24"/>
      <c r="IL165" s="24"/>
      <c r="IM165" s="24"/>
      <c r="IN165" s="24"/>
      <c r="IO165" s="24"/>
      <c r="IP165" s="24"/>
      <c r="IQ165" s="24"/>
      <c r="IR165" s="24"/>
      <c r="IS165" s="24"/>
      <c r="IT165" s="24"/>
      <c r="IU165" s="24"/>
      <c r="IV165" s="24"/>
      <c r="IW165" s="24"/>
      <c r="IX165" s="24"/>
      <c r="IY165" s="24"/>
      <c r="IZ165" s="24"/>
      <c r="JA165" s="24"/>
      <c r="JB165" s="24"/>
      <c r="JC165" s="24"/>
      <c r="JD165" s="24"/>
      <c r="JE165" s="24"/>
      <c r="JF165" s="24"/>
      <c r="JG165" s="24"/>
      <c r="JH165" s="24"/>
      <c r="JI165" s="24"/>
      <c r="JJ165" s="24"/>
      <c r="JK165" s="24"/>
      <c r="JL165" s="24"/>
      <c r="JM165" s="24"/>
      <c r="JN165" s="24"/>
      <c r="JO165" s="24"/>
      <c r="JP165" s="24"/>
      <c r="JQ165" s="24"/>
      <c r="JR165" s="24"/>
      <c r="JS165" s="24"/>
      <c r="JT165" s="24"/>
      <c r="JU165" s="24"/>
      <c r="JV165" s="24"/>
      <c r="JW165" s="24"/>
      <c r="JX165" s="24"/>
      <c r="JY165" s="24"/>
      <c r="JZ165" s="24"/>
      <c r="KA165" s="24"/>
      <c r="KB165" s="24"/>
      <c r="KC165" s="24"/>
      <c r="KD165" s="24"/>
      <c r="KE165" s="24"/>
      <c r="KF165" s="24"/>
      <c r="KG165" s="24"/>
      <c r="KH165" s="24"/>
      <c r="KI165" s="24"/>
      <c r="KJ165" s="24"/>
      <c r="KK165" s="24"/>
      <c r="KL165" s="24"/>
      <c r="KM165" s="24"/>
      <c r="KN165" s="24"/>
      <c r="KO165" s="24"/>
      <c r="KP165" s="24"/>
      <c r="KQ165" s="24"/>
      <c r="KR165" s="24"/>
      <c r="KS165" s="24"/>
      <c r="KT165" s="24"/>
      <c r="KU165" s="24"/>
      <c r="KV165" s="24"/>
      <c r="KW165" s="24"/>
      <c r="KX165" s="24"/>
      <c r="KY165" s="24"/>
      <c r="KZ165" s="24"/>
      <c r="LA165" s="24"/>
      <c r="LB165" s="24"/>
      <c r="LC165" s="24"/>
      <c r="LD165" s="24"/>
      <c r="LE165" s="24"/>
      <c r="LF165" s="24"/>
      <c r="LG165" s="24"/>
      <c r="LH165" s="24"/>
      <c r="LI165" s="24"/>
      <c r="LJ165" s="24"/>
      <c r="LK165" s="24"/>
      <c r="LL165" s="24"/>
      <c r="LM165" s="24"/>
      <c r="LN165" s="24"/>
      <c r="LO165" s="24"/>
      <c r="LP165" s="24"/>
      <c r="LQ165" s="24"/>
      <c r="LR165" s="24"/>
      <c r="LS165" s="24"/>
      <c r="LT165" s="24"/>
      <c r="LU165" s="24"/>
      <c r="LV165" s="24"/>
      <c r="LW165" s="24"/>
      <c r="LX165" s="24"/>
      <c r="LY165" s="24"/>
      <c r="LZ165" s="24"/>
      <c r="MA165" s="24"/>
      <c r="MB165" s="24"/>
      <c r="MC165" s="24"/>
      <c r="MD165" s="24"/>
      <c r="ME165" s="24"/>
      <c r="MF165" s="24"/>
      <c r="MG165" s="24"/>
      <c r="MH165" s="24"/>
      <c r="MI165" s="24"/>
      <c r="MJ165" s="24"/>
      <c r="MK165" s="24"/>
      <c r="ML165" s="24"/>
      <c r="MM165" s="24"/>
      <c r="MN165" s="24"/>
      <c r="MO165" s="24"/>
      <c r="MP165" s="24"/>
      <c r="MQ165" s="24"/>
      <c r="MR165" s="24"/>
      <c r="MS165" s="24"/>
      <c r="MT165" s="24"/>
      <c r="MU165" s="24"/>
      <c r="MV165" s="24"/>
      <c r="MW165" s="24"/>
      <c r="MX165" s="24"/>
      <c r="MY165" s="24"/>
      <c r="MZ165" s="24"/>
      <c r="NA165" s="24"/>
      <c r="NB165" s="24"/>
      <c r="NC165" s="24"/>
      <c r="ND165" s="24"/>
      <c r="NE165" s="24"/>
      <c r="NF165" s="24"/>
      <c r="NG165" s="24"/>
      <c r="NH165" s="24"/>
      <c r="NI165" s="24"/>
      <c r="NJ165" s="24"/>
      <c r="NK165" s="24"/>
      <c r="NL165" s="24"/>
      <c r="NM165" s="24"/>
      <c r="NN165" s="24"/>
      <c r="NO165" s="24"/>
      <c r="NP165" s="24"/>
      <c r="NQ165" s="24"/>
      <c r="NR165" s="24"/>
      <c r="NS165" s="24"/>
      <c r="NT165" s="24"/>
      <c r="NU165" s="24"/>
      <c r="NV165" s="24"/>
      <c r="NW165" s="24"/>
      <c r="NX165" s="24"/>
      <c r="NY165" s="24"/>
      <c r="NZ165" s="24"/>
      <c r="OA165" s="24"/>
      <c r="OB165" s="24"/>
      <c r="OC165" s="24"/>
      <c r="OD165" s="24"/>
      <c r="OE165" s="24"/>
      <c r="OF165" s="24"/>
      <c r="OG165" s="24"/>
      <c r="OH165" s="24"/>
      <c r="OI165" s="24"/>
      <c r="OJ165" s="24"/>
      <c r="OK165" s="24"/>
      <c r="OL165" s="24"/>
      <c r="OM165" s="24"/>
      <c r="ON165" s="24"/>
      <c r="OO165" s="24"/>
      <c r="OP165" s="24"/>
      <c r="OQ165" s="24"/>
      <c r="OR165" s="24"/>
      <c r="OS165" s="24"/>
      <c r="OT165" s="24"/>
      <c r="OU165" s="24"/>
      <c r="OV165" s="24"/>
      <c r="OW165" s="24"/>
      <c r="OX165" s="24"/>
      <c r="OY165" s="24"/>
      <c r="OZ165" s="24"/>
      <c r="PA165" s="24"/>
      <c r="PB165" s="24"/>
      <c r="PC165" s="24"/>
      <c r="PD165" s="24"/>
      <c r="PE165" s="24"/>
      <c r="PF165" s="24"/>
      <c r="PG165" s="24"/>
      <c r="PH165" s="24"/>
      <c r="PI165" s="24"/>
      <c r="PJ165" s="24"/>
      <c r="PK165" s="24"/>
      <c r="PL165" s="24"/>
      <c r="PM165" s="24"/>
      <c r="PN165" s="24"/>
      <c r="PO165" s="24"/>
      <c r="PP165" s="24"/>
      <c r="PQ165" s="24"/>
      <c r="PR165" s="24"/>
      <c r="PS165" s="24"/>
      <c r="PT165" s="24"/>
      <c r="PU165" s="24"/>
      <c r="PV165" s="24"/>
      <c r="PW165" s="24"/>
      <c r="PX165" s="24"/>
      <c r="PY165" s="24"/>
      <c r="PZ165" s="24"/>
      <c r="QA165" s="24"/>
      <c r="QB165" s="24"/>
      <c r="QC165" s="24"/>
      <c r="QD165" s="24"/>
      <c r="QE165" s="24"/>
      <c r="QF165" s="24"/>
      <c r="QG165" s="24"/>
      <c r="QH165" s="24"/>
      <c r="QI165" s="24"/>
      <c r="QJ165" s="24"/>
      <c r="QK165" s="24"/>
      <c r="QL165" s="24"/>
      <c r="QM165" s="24"/>
      <c r="QN165" s="24"/>
      <c r="QO165" s="24"/>
      <c r="QP165" s="24"/>
      <c r="QQ165" s="24"/>
      <c r="QR165" s="24"/>
      <c r="QS165" s="24"/>
      <c r="QT165" s="24"/>
      <c r="QU165" s="24"/>
      <c r="QV165" s="24"/>
      <c r="QW165" s="24"/>
      <c r="QX165" s="24"/>
      <c r="QY165" s="24"/>
      <c r="QZ165" s="24"/>
      <c r="RA165" s="24"/>
      <c r="RB165" s="24"/>
      <c r="RC165" s="24"/>
      <c r="RD165" s="24"/>
      <c r="RE165" s="24"/>
      <c r="RF165" s="24"/>
      <c r="RG165" s="24"/>
      <c r="RH165" s="24"/>
      <c r="RI165" s="24"/>
      <c r="RJ165" s="24"/>
      <c r="RK165" s="24"/>
      <c r="RL165" s="24"/>
      <c r="RM165" s="24"/>
      <c r="RN165" s="24"/>
      <c r="RO165" s="24"/>
      <c r="RP165" s="24"/>
      <c r="RQ165" s="24"/>
      <c r="RR165" s="24"/>
      <c r="RS165" s="24"/>
      <c r="RT165" s="24"/>
      <c r="RU165" s="24"/>
      <c r="RV165" s="24"/>
      <c r="RW165" s="24"/>
      <c r="RX165" s="24"/>
      <c r="RY165" s="24"/>
      <c r="RZ165" s="24"/>
      <c r="SA165" s="24"/>
      <c r="SB165" s="24"/>
      <c r="SC165" s="24"/>
      <c r="SD165" s="24"/>
      <c r="SE165" s="24"/>
      <c r="SF165" s="24"/>
      <c r="SG165" s="24"/>
      <c r="SH165" s="24"/>
      <c r="SI165" s="24"/>
      <c r="SJ165" s="24"/>
      <c r="SK165" s="24"/>
      <c r="SL165" s="24"/>
      <c r="SM165" s="24"/>
      <c r="SN165" s="24"/>
      <c r="SO165" s="24"/>
      <c r="SP165" s="24"/>
      <c r="SQ165" s="24"/>
      <c r="SR165" s="24"/>
      <c r="SS165" s="24"/>
      <c r="ST165" s="24"/>
      <c r="SU165" s="24"/>
      <c r="SV165" s="24"/>
      <c r="SW165" s="24"/>
      <c r="SX165" s="24"/>
      <c r="SY165" s="24"/>
      <c r="SZ165" s="24"/>
      <c r="TA165" s="24"/>
      <c r="TB165" s="24"/>
      <c r="TC165" s="24"/>
      <c r="TD165" s="24"/>
      <c r="TE165" s="24"/>
      <c r="TF165" s="24"/>
      <c r="TG165" s="24"/>
      <c r="TH165" s="24"/>
      <c r="TI165" s="24"/>
      <c r="TJ165" s="24"/>
      <c r="TK165" s="24"/>
      <c r="TL165" s="24"/>
      <c r="TM165" s="24"/>
      <c r="TN165" s="24"/>
      <c r="TO165" s="24"/>
      <c r="TP165" s="24"/>
      <c r="TQ165" s="24"/>
      <c r="TR165" s="24"/>
      <c r="TS165" s="24"/>
      <c r="TT165" s="24"/>
      <c r="TU165" s="24"/>
      <c r="TV165" s="24"/>
      <c r="TW165" s="24"/>
      <c r="TX165" s="24"/>
      <c r="TY165" s="24"/>
      <c r="TZ165" s="24"/>
      <c r="UA165" s="24"/>
      <c r="UB165" s="24"/>
      <c r="UC165" s="24"/>
      <c r="UD165" s="24"/>
      <c r="UE165" s="24"/>
      <c r="UF165" s="24"/>
      <c r="UG165" s="24"/>
      <c r="UH165" s="24"/>
      <c r="UI165" s="24"/>
      <c r="UJ165" s="24"/>
      <c r="UK165" s="24"/>
      <c r="UL165" s="24"/>
      <c r="UM165" s="24"/>
      <c r="UN165" s="24"/>
      <c r="UO165" s="24"/>
      <c r="UP165" s="24"/>
      <c r="UQ165" s="24"/>
      <c r="UR165" s="24"/>
      <c r="US165" s="24"/>
      <c r="UT165" s="24"/>
      <c r="UU165" s="24"/>
      <c r="UV165" s="24"/>
      <c r="UW165" s="24"/>
      <c r="UX165" s="24"/>
      <c r="UY165" s="24"/>
      <c r="UZ165" s="24"/>
      <c r="VA165" s="24"/>
      <c r="VB165" s="24"/>
      <c r="VC165" s="24"/>
      <c r="VD165" s="24"/>
      <c r="VE165" s="24"/>
      <c r="VF165" s="24"/>
      <c r="VG165" s="24"/>
      <c r="VH165" s="24"/>
      <c r="VI165" s="24"/>
      <c r="VJ165" s="24"/>
      <c r="VK165" s="24"/>
      <c r="VL165" s="24"/>
      <c r="VM165" s="24"/>
      <c r="VN165" s="24"/>
      <c r="VO165" s="24"/>
      <c r="VP165" s="24"/>
      <c r="VQ165" s="24"/>
      <c r="VR165" s="24"/>
      <c r="VS165" s="24"/>
      <c r="VT165" s="24"/>
      <c r="VU165" s="24"/>
      <c r="VV165" s="24"/>
      <c r="VW165" s="24"/>
      <c r="VX165" s="24"/>
      <c r="VY165" s="24"/>
      <c r="VZ165" s="24"/>
      <c r="WA165" s="24"/>
      <c r="WB165" s="24"/>
      <c r="WC165" s="24"/>
      <c r="WD165" s="24"/>
      <c r="WE165" s="24"/>
      <c r="WF165" s="24"/>
      <c r="WG165" s="24"/>
      <c r="WH165" s="24"/>
      <c r="WI165" s="24"/>
      <c r="WJ165" s="24"/>
      <c r="WK165" s="24"/>
      <c r="WL165" s="24"/>
      <c r="WM165" s="24"/>
      <c r="WN165" s="24"/>
      <c r="WO165" s="24"/>
      <c r="WP165" s="24"/>
      <c r="WQ165" s="24"/>
      <c r="WR165" s="24"/>
      <c r="WS165" s="24"/>
      <c r="WT165" s="24"/>
      <c r="WU165" s="24"/>
      <c r="WV165" s="24"/>
      <c r="WW165" s="24"/>
      <c r="WX165" s="24"/>
      <c r="WY165" s="24"/>
      <c r="WZ165" s="24"/>
      <c r="XA165" s="24"/>
      <c r="XB165" s="24"/>
      <c r="XC165" s="24"/>
      <c r="XD165" s="24"/>
      <c r="XE165" s="24"/>
      <c r="XF165" s="24"/>
      <c r="XG165" s="24"/>
      <c r="XH165" s="24"/>
      <c r="XI165" s="24"/>
      <c r="XJ165" s="24"/>
      <c r="XK165" s="24"/>
      <c r="XL165" s="24"/>
      <c r="XM165" s="24"/>
      <c r="XN165" s="24"/>
      <c r="XO165" s="24"/>
      <c r="XP165" s="24"/>
      <c r="XQ165" s="24"/>
      <c r="XR165" s="24"/>
      <c r="XS165" s="24"/>
      <c r="XT165" s="24"/>
      <c r="XU165" s="24"/>
      <c r="XV165" s="24"/>
      <c r="XW165" s="24"/>
      <c r="XX165" s="24"/>
      <c r="XY165" s="24"/>
      <c r="XZ165" s="24"/>
      <c r="YA165" s="24"/>
      <c r="YB165" s="24"/>
      <c r="YC165" s="24"/>
      <c r="YD165" s="24"/>
      <c r="YE165" s="24"/>
      <c r="YF165" s="24"/>
      <c r="YG165" s="24"/>
      <c r="YH165" s="24"/>
      <c r="YI165" s="24"/>
      <c r="YJ165" s="24"/>
      <c r="YK165" s="24"/>
      <c r="YL165" s="24"/>
      <c r="YM165" s="24"/>
      <c r="YN165" s="24"/>
      <c r="YO165" s="24"/>
      <c r="YP165" s="24"/>
      <c r="YQ165" s="24"/>
      <c r="YR165" s="24"/>
      <c r="YS165" s="24"/>
      <c r="YT165" s="24"/>
      <c r="YU165" s="24"/>
      <c r="YV165" s="24"/>
      <c r="YW165" s="24"/>
      <c r="YX165" s="24"/>
      <c r="YY165" s="24"/>
      <c r="YZ165" s="24"/>
      <c r="ZA165" s="24"/>
      <c r="ZB165" s="24"/>
      <c r="ZC165" s="24"/>
      <c r="ZD165" s="24"/>
      <c r="ZE165" s="24"/>
      <c r="ZF165" s="24"/>
      <c r="ZG165" s="24"/>
      <c r="ZH165" s="24"/>
      <c r="ZI165" s="24"/>
      <c r="ZJ165" s="24"/>
      <c r="ZK165" s="24"/>
      <c r="ZL165" s="24"/>
      <c r="ZM165" s="24"/>
      <c r="ZN165" s="24"/>
      <c r="ZO165" s="24"/>
      <c r="ZP165" s="24"/>
      <c r="ZQ165" s="24"/>
      <c r="ZR165" s="24"/>
      <c r="ZS165" s="24"/>
      <c r="ZT165" s="24"/>
      <c r="ZU165" s="24"/>
      <c r="ZV165" s="24"/>
      <c r="ZW165" s="24"/>
      <c r="ZX165" s="24"/>
      <c r="ZY165" s="24"/>
      <c r="ZZ165" s="24"/>
      <c r="AAA165" s="24"/>
      <c r="AAB165" s="24"/>
      <c r="AAC165" s="24"/>
      <c r="AAD165" s="24"/>
      <c r="AAE165" s="24"/>
      <c r="AAF165" s="24"/>
      <c r="AAG165" s="24"/>
      <c r="AAH165" s="24"/>
      <c r="AAI165" s="24"/>
      <c r="AAJ165" s="24"/>
      <c r="AAK165" s="24"/>
      <c r="AAL165" s="24"/>
      <c r="AAM165" s="24"/>
      <c r="AAN165" s="24"/>
      <c r="AAO165" s="24"/>
      <c r="AAP165" s="24"/>
      <c r="AAQ165" s="24"/>
      <c r="AAR165" s="24"/>
      <c r="AAS165" s="24"/>
      <c r="AAT165" s="24"/>
      <c r="AAU165" s="24"/>
      <c r="AAV165" s="24"/>
      <c r="AAW165" s="24"/>
      <c r="AAX165" s="24"/>
      <c r="AAY165" s="24"/>
      <c r="AAZ165" s="24"/>
      <c r="ABA165" s="24"/>
      <c r="ABB165" s="24"/>
      <c r="ABC165" s="24"/>
      <c r="ABD165" s="24"/>
      <c r="ABE165" s="24"/>
      <c r="ABF165" s="24"/>
      <c r="ABG165" s="24"/>
      <c r="ABH165" s="24"/>
      <c r="ABI165" s="24"/>
      <c r="ABJ165" s="24"/>
      <c r="ABK165" s="24"/>
      <c r="ABL165" s="24"/>
      <c r="ABM165" s="24"/>
      <c r="ABN165" s="24"/>
      <c r="ABO165" s="24"/>
      <c r="ABP165" s="24"/>
      <c r="ABQ165" s="24"/>
      <c r="ABR165" s="24"/>
      <c r="ABS165" s="24"/>
      <c r="ABT165" s="24"/>
      <c r="ABU165" s="24"/>
      <c r="ABV165" s="24"/>
      <c r="ABW165" s="24"/>
      <c r="ABX165" s="24"/>
      <c r="ABY165" s="24"/>
      <c r="ABZ165" s="24"/>
      <c r="ACA165" s="24"/>
      <c r="ACB165" s="24"/>
      <c r="ACC165" s="24"/>
      <c r="ACD165" s="24"/>
      <c r="ACE165" s="24"/>
      <c r="ACF165" s="24"/>
      <c r="ACG165" s="24"/>
      <c r="ACH165" s="24"/>
      <c r="ACI165" s="24"/>
      <c r="ACJ165" s="24"/>
      <c r="ACK165" s="24"/>
      <c r="ACL165" s="24"/>
      <c r="ACM165" s="24"/>
      <c r="ACN165" s="24"/>
      <c r="ACO165" s="24"/>
      <c r="ACP165" s="24"/>
      <c r="ACQ165" s="24"/>
      <c r="ACR165" s="24"/>
      <c r="ACS165" s="24"/>
      <c r="ACT165" s="24"/>
      <c r="ACU165" s="24"/>
      <c r="ACV165" s="24"/>
      <c r="ACW165" s="24"/>
      <c r="ACX165" s="24"/>
      <c r="ACY165" s="24"/>
      <c r="ACZ165" s="24"/>
      <c r="ADA165" s="24"/>
      <c r="ADB165" s="24"/>
      <c r="ADC165" s="24"/>
      <c r="ADD165" s="24"/>
      <c r="ADE165" s="24"/>
      <c r="ADF165" s="24"/>
      <c r="ADG165" s="24"/>
      <c r="ADH165" s="24"/>
      <c r="ADI165" s="24"/>
      <c r="ADJ165" s="24"/>
      <c r="ADK165" s="24"/>
      <c r="ADL165" s="24"/>
      <c r="ADM165" s="24"/>
      <c r="ADN165" s="24"/>
      <c r="ADO165" s="24"/>
      <c r="ADP165" s="24"/>
      <c r="ADQ165" s="24"/>
      <c r="ADR165" s="24"/>
      <c r="ADS165" s="24"/>
      <c r="ADT165" s="24"/>
      <c r="ADU165" s="24"/>
      <c r="ADV165" s="24"/>
      <c r="ADW165" s="24"/>
      <c r="ADX165" s="24"/>
      <c r="ADY165" s="24"/>
      <c r="ADZ165" s="24"/>
      <c r="AEA165" s="24"/>
      <c r="AEB165" s="24"/>
      <c r="AEC165" s="24"/>
      <c r="AED165" s="24"/>
      <c r="AEE165" s="24"/>
      <c r="AEF165" s="24"/>
      <c r="AEG165" s="24"/>
      <c r="AEH165" s="24"/>
      <c r="AEI165" s="24"/>
      <c r="AEJ165" s="24"/>
      <c r="AEK165" s="24"/>
      <c r="AEL165" s="24"/>
      <c r="AEM165" s="24"/>
      <c r="AEN165" s="24"/>
      <c r="AEO165" s="24"/>
      <c r="AEP165" s="24"/>
      <c r="AEQ165" s="24"/>
      <c r="AER165" s="24"/>
      <c r="AES165" s="24"/>
      <c r="AET165" s="24"/>
      <c r="AEU165" s="24"/>
      <c r="AEV165" s="24"/>
      <c r="AEW165" s="24"/>
      <c r="AEX165" s="24"/>
      <c r="AEY165" s="24"/>
      <c r="AEZ165" s="24"/>
      <c r="AFA165" s="24"/>
      <c r="AFB165" s="24"/>
      <c r="AFC165" s="24"/>
      <c r="AFD165" s="24"/>
      <c r="AFE165" s="24"/>
      <c r="AFF165" s="24"/>
      <c r="AFG165" s="24"/>
      <c r="AFH165" s="24"/>
      <c r="AFI165" s="24"/>
      <c r="AFJ165" s="24"/>
      <c r="AFK165" s="24"/>
      <c r="AFL165" s="24"/>
      <c r="AFM165" s="24"/>
      <c r="AFN165" s="24"/>
      <c r="AFO165" s="24"/>
      <c r="AFP165" s="24"/>
      <c r="AFQ165" s="24"/>
      <c r="AFR165" s="24"/>
      <c r="AFS165" s="24"/>
      <c r="AFT165" s="24"/>
      <c r="AFU165" s="24"/>
      <c r="AFV165" s="24"/>
      <c r="AFW165" s="24"/>
      <c r="AFX165" s="24"/>
      <c r="AFY165" s="24"/>
      <c r="AFZ165" s="24"/>
      <c r="AGA165" s="24"/>
      <c r="AGB165" s="24"/>
      <c r="AGC165" s="24"/>
      <c r="AGD165" s="24"/>
      <c r="AGE165" s="24"/>
      <c r="AGF165" s="24"/>
      <c r="AGG165" s="24"/>
      <c r="AGH165" s="24"/>
      <c r="AGI165" s="24"/>
      <c r="AGJ165" s="24"/>
      <c r="AGK165" s="24"/>
      <c r="AGL165" s="24"/>
      <c r="AGM165" s="24"/>
      <c r="AGN165" s="24"/>
      <c r="AGO165" s="24"/>
      <c r="AGP165" s="24"/>
      <c r="AGQ165" s="24"/>
      <c r="AGR165" s="24"/>
      <c r="AGS165" s="24"/>
      <c r="AGT165" s="24"/>
      <c r="AGU165" s="24"/>
      <c r="AGV165" s="24"/>
      <c r="AGW165" s="24"/>
      <c r="AGX165" s="24"/>
      <c r="AGY165" s="24"/>
      <c r="AGZ165" s="24"/>
      <c r="AHA165" s="24"/>
      <c r="AHB165" s="24"/>
      <c r="AHC165" s="24"/>
      <c r="AHD165" s="24"/>
      <c r="AHE165" s="24"/>
      <c r="AHF165" s="24"/>
      <c r="AHG165" s="24"/>
      <c r="AHH165" s="24"/>
      <c r="AHI165" s="24"/>
      <c r="AHJ165" s="24"/>
      <c r="AHK165" s="24"/>
      <c r="AHL165" s="24"/>
      <c r="AHM165" s="24"/>
      <c r="AHN165" s="24"/>
      <c r="AHO165" s="24"/>
      <c r="AHP165" s="24"/>
      <c r="AHQ165" s="24"/>
      <c r="AHR165" s="24"/>
      <c r="AHS165" s="24"/>
      <c r="AHT165" s="24"/>
      <c r="AHU165" s="24"/>
      <c r="AHV165" s="24"/>
      <c r="AHW165" s="24"/>
      <c r="AHX165" s="24"/>
      <c r="AHY165" s="24"/>
      <c r="AHZ165" s="24"/>
      <c r="AIA165" s="24"/>
      <c r="AIB165" s="24"/>
      <c r="AIC165" s="24"/>
      <c r="AID165" s="24"/>
      <c r="AIE165" s="24"/>
      <c r="AIF165" s="24"/>
      <c r="AIG165" s="24"/>
      <c r="AIH165" s="24"/>
      <c r="AII165" s="24"/>
      <c r="AIJ165" s="24"/>
      <c r="AIK165" s="24"/>
      <c r="AIL165" s="24"/>
      <c r="AIM165" s="24"/>
      <c r="AIN165" s="24"/>
      <c r="AIO165" s="24"/>
      <c r="AIP165" s="24"/>
      <c r="AIQ165" s="24"/>
      <c r="AIR165" s="24"/>
      <c r="AIS165" s="24"/>
      <c r="AIT165" s="24"/>
      <c r="AIU165" s="24"/>
      <c r="AIV165" s="24"/>
      <c r="AIW165" s="24"/>
      <c r="AIX165" s="24"/>
      <c r="AIY165" s="24"/>
      <c r="AIZ165" s="24"/>
      <c r="AJA165" s="24"/>
      <c r="AJB165" s="24"/>
      <c r="AJC165" s="24"/>
      <c r="AJD165" s="24"/>
      <c r="AJE165" s="24"/>
      <c r="AJF165" s="24"/>
      <c r="AJG165" s="24"/>
      <c r="AJH165" s="24"/>
      <c r="AJI165" s="24"/>
      <c r="AJJ165" s="24"/>
      <c r="AJK165" s="24"/>
      <c r="AJL165" s="24"/>
      <c r="AJM165" s="24"/>
      <c r="AJN165" s="24"/>
      <c r="AJO165" s="24"/>
      <c r="AJP165" s="24"/>
      <c r="AJQ165" s="24"/>
      <c r="AJR165" s="24"/>
      <c r="AJS165" s="24"/>
      <c r="AJT165" s="24"/>
      <c r="AJU165" s="24"/>
      <c r="AJV165" s="24"/>
      <c r="AJW165" s="24"/>
      <c r="AJX165" s="24"/>
      <c r="AJY165" s="24"/>
      <c r="AJZ165" s="24"/>
      <c r="AKA165" s="24"/>
      <c r="AKB165" s="24"/>
      <c r="AKC165" s="24"/>
      <c r="AKD165" s="24"/>
      <c r="AKE165" s="24"/>
      <c r="AKF165" s="24"/>
      <c r="AKG165" s="24"/>
      <c r="AKH165" s="24"/>
      <c r="AKI165" s="24"/>
      <c r="AKJ165" s="24"/>
      <c r="AKK165" s="24"/>
      <c r="AKL165" s="24"/>
      <c r="AKM165" s="24"/>
      <c r="AKN165" s="24"/>
      <c r="AKO165" s="24"/>
      <c r="AKP165" s="24"/>
      <c r="AKQ165" s="24"/>
      <c r="AKR165" s="24"/>
      <c r="AKS165" s="24"/>
      <c r="AKT165" s="24"/>
      <c r="AKU165" s="24"/>
      <c r="AKV165" s="24"/>
      <c r="AKW165" s="24"/>
      <c r="AKX165" s="24"/>
      <c r="AKY165" s="24"/>
      <c r="AKZ165" s="24"/>
      <c r="ALA165" s="24"/>
      <c r="ALB165" s="24"/>
      <c r="ALC165" s="24"/>
      <c r="ALD165" s="24"/>
      <c r="ALE165" s="24"/>
      <c r="ALF165" s="24"/>
      <c r="ALG165" s="24"/>
      <c r="ALH165" s="24"/>
      <c r="ALI165" s="24"/>
      <c r="ALJ165" s="24"/>
      <c r="ALK165" s="24"/>
      <c r="ALL165" s="24"/>
      <c r="ALM165" s="24"/>
      <c r="ALN165" s="24"/>
      <c r="ALO165" s="24"/>
      <c r="ALP165" s="24"/>
      <c r="ALQ165" s="24"/>
      <c r="ALR165" s="24"/>
      <c r="ALS165" s="24"/>
      <c r="ALT165" s="24"/>
      <c r="ALU165" s="24"/>
      <c r="ALV165" s="24"/>
      <c r="ALW165" s="24"/>
      <c r="ALX165" s="24"/>
      <c r="ALY165" s="24"/>
      <c r="ALZ165" s="24"/>
      <c r="AMA165" s="24"/>
      <c r="AMB165" s="24"/>
      <c r="AMC165" s="24"/>
    </row>
    <row r="166" spans="1:1017" s="61" customFormat="1">
      <c r="A166" s="132" t="s">
        <v>446</v>
      </c>
      <c r="B166" s="133" t="s">
        <v>447</v>
      </c>
      <c r="C166" s="134" t="s">
        <v>448</v>
      </c>
      <c r="D166" s="133" t="s">
        <v>444</v>
      </c>
      <c r="E166" s="62" t="s">
        <v>116</v>
      </c>
      <c r="F166" s="112">
        <v>450</v>
      </c>
      <c r="G166" s="60">
        <v>4.04</v>
      </c>
      <c r="H166" s="83">
        <f t="shared" si="61"/>
        <v>0.21229999999999999</v>
      </c>
      <c r="I166" s="60">
        <f t="shared" si="62"/>
        <v>4.9000000000000004</v>
      </c>
      <c r="J166" s="60">
        <f t="shared" si="63"/>
        <v>1818</v>
      </c>
      <c r="K166" s="60">
        <f t="shared" si="64"/>
        <v>2205</v>
      </c>
      <c r="L166" s="58"/>
      <c r="M166" s="24"/>
      <c r="N166" s="24"/>
      <c r="O166" s="24"/>
      <c r="P166" s="24"/>
      <c r="Q166" s="24"/>
      <c r="R166" s="24"/>
      <c r="S166" s="24"/>
      <c r="T166" s="24"/>
      <c r="U166" s="24"/>
      <c r="V166" s="24"/>
      <c r="W166" s="24"/>
      <c r="X166" s="24"/>
      <c r="Y166" s="24"/>
      <c r="Z166" s="24"/>
      <c r="AA166" s="24"/>
      <c r="AB166" s="24"/>
      <c r="AC166" s="24"/>
      <c r="AD166" s="24"/>
      <c r="AE166" s="24"/>
      <c r="AF166" s="24"/>
      <c r="AG166" s="24"/>
      <c r="AH166" s="24"/>
      <c r="AI166" s="24"/>
      <c r="AJ166" s="24"/>
      <c r="AK166" s="24"/>
      <c r="AL166" s="24"/>
      <c r="AM166" s="24"/>
      <c r="AN166" s="24"/>
      <c r="AO166" s="24"/>
      <c r="AP166" s="24"/>
      <c r="AQ166" s="24"/>
      <c r="AR166" s="24"/>
      <c r="AS166" s="24"/>
      <c r="AT166" s="24"/>
      <c r="AU166" s="24"/>
      <c r="AV166" s="24"/>
      <c r="AW166" s="24"/>
      <c r="AX166" s="24"/>
      <c r="AY166" s="24"/>
      <c r="AZ166" s="24"/>
      <c r="BA166" s="24"/>
      <c r="BB166" s="24"/>
      <c r="BC166" s="24"/>
      <c r="BD166" s="24"/>
      <c r="BE166" s="24"/>
      <c r="BF166" s="24"/>
      <c r="BG166" s="24"/>
      <c r="BH166" s="24"/>
      <c r="BI166" s="24"/>
      <c r="BJ166" s="24"/>
      <c r="BK166" s="24"/>
      <c r="BL166" s="24"/>
      <c r="BM166" s="24"/>
      <c r="BN166" s="24"/>
      <c r="BO166" s="24"/>
      <c r="BP166" s="24"/>
      <c r="BQ166" s="24"/>
      <c r="BR166" s="24"/>
      <c r="BS166" s="24"/>
      <c r="BT166" s="24"/>
      <c r="BU166" s="24"/>
      <c r="BV166" s="24"/>
      <c r="BW166" s="24"/>
      <c r="BX166" s="24"/>
      <c r="BY166" s="24"/>
      <c r="BZ166" s="24"/>
      <c r="CA166" s="24"/>
      <c r="CB166" s="24"/>
      <c r="CC166" s="24"/>
      <c r="CD166" s="24"/>
      <c r="CE166" s="24"/>
      <c r="CF166" s="24"/>
      <c r="CG166" s="24"/>
      <c r="CH166" s="24"/>
      <c r="CI166" s="24"/>
      <c r="CJ166" s="24"/>
      <c r="CK166" s="24"/>
      <c r="CL166" s="24"/>
      <c r="CM166" s="24"/>
      <c r="CN166" s="24"/>
      <c r="CO166" s="24"/>
      <c r="CP166" s="24"/>
      <c r="CQ166" s="24"/>
      <c r="CR166" s="24"/>
      <c r="CS166" s="24"/>
      <c r="CT166" s="24"/>
      <c r="CU166" s="24"/>
      <c r="CV166" s="24"/>
      <c r="CW166" s="24"/>
      <c r="CX166" s="24"/>
      <c r="CY166" s="24"/>
      <c r="CZ166" s="24"/>
      <c r="DA166" s="24"/>
      <c r="DB166" s="24"/>
      <c r="DC166" s="24"/>
      <c r="DD166" s="24"/>
      <c r="DE166" s="24"/>
      <c r="DF166" s="24"/>
      <c r="DG166" s="24"/>
      <c r="DH166" s="24"/>
      <c r="DI166" s="24"/>
      <c r="DJ166" s="24"/>
      <c r="DK166" s="24"/>
      <c r="DL166" s="24"/>
      <c r="DM166" s="24"/>
      <c r="DN166" s="24"/>
      <c r="DO166" s="24"/>
      <c r="DP166" s="24"/>
      <c r="DQ166" s="24"/>
      <c r="DR166" s="24"/>
      <c r="DS166" s="24"/>
      <c r="DT166" s="24"/>
      <c r="DU166" s="24"/>
      <c r="DV166" s="24"/>
      <c r="DW166" s="24"/>
      <c r="DX166" s="24"/>
      <c r="DY166" s="24"/>
      <c r="DZ166" s="24"/>
      <c r="EA166" s="24"/>
      <c r="EB166" s="24"/>
      <c r="EC166" s="24"/>
      <c r="ED166" s="24"/>
      <c r="EE166" s="24"/>
      <c r="EF166" s="24"/>
      <c r="EG166" s="24"/>
      <c r="EH166" s="24"/>
      <c r="EI166" s="24"/>
      <c r="EJ166" s="24"/>
      <c r="EK166" s="24"/>
      <c r="EL166" s="24"/>
      <c r="EM166" s="24"/>
      <c r="EN166" s="24"/>
      <c r="EO166" s="24"/>
      <c r="EP166" s="24"/>
      <c r="EQ166" s="24"/>
      <c r="ER166" s="24"/>
      <c r="ES166" s="24"/>
      <c r="ET166" s="24"/>
      <c r="EU166" s="24"/>
      <c r="EV166" s="24"/>
      <c r="EW166" s="24"/>
      <c r="EX166" s="24"/>
      <c r="EY166" s="24"/>
      <c r="EZ166" s="24"/>
      <c r="FA166" s="24"/>
      <c r="FB166" s="24"/>
      <c r="FC166" s="24"/>
      <c r="FD166" s="24"/>
      <c r="FE166" s="24"/>
      <c r="FF166" s="24"/>
      <c r="FG166" s="24"/>
      <c r="FH166" s="24"/>
      <c r="FI166" s="24"/>
      <c r="FJ166" s="24"/>
      <c r="FK166" s="24"/>
      <c r="FL166" s="24"/>
      <c r="FM166" s="24"/>
      <c r="FN166" s="24"/>
      <c r="FO166" s="24"/>
      <c r="FP166" s="24"/>
      <c r="FQ166" s="24"/>
      <c r="FR166" s="24"/>
      <c r="FS166" s="24"/>
      <c r="FT166" s="24"/>
      <c r="FU166" s="24"/>
      <c r="FV166" s="24"/>
      <c r="FW166" s="24"/>
      <c r="FX166" s="24"/>
      <c r="FY166" s="24"/>
      <c r="FZ166" s="24"/>
      <c r="GA166" s="24"/>
      <c r="GB166" s="24"/>
      <c r="GC166" s="24"/>
      <c r="GD166" s="24"/>
      <c r="GE166" s="24"/>
      <c r="GF166" s="24"/>
      <c r="GG166" s="24"/>
      <c r="GH166" s="24"/>
      <c r="GI166" s="24"/>
      <c r="GJ166" s="24"/>
      <c r="GK166" s="24"/>
      <c r="GL166" s="24"/>
      <c r="GM166" s="24"/>
      <c r="GN166" s="24"/>
      <c r="GO166" s="24"/>
      <c r="GP166" s="24"/>
      <c r="GQ166" s="24"/>
      <c r="GR166" s="24"/>
      <c r="GS166" s="24"/>
      <c r="GT166" s="24"/>
      <c r="GU166" s="24"/>
      <c r="GV166" s="24"/>
      <c r="GW166" s="24"/>
      <c r="GX166" s="24"/>
      <c r="GY166" s="24"/>
      <c r="GZ166" s="24"/>
      <c r="HA166" s="24"/>
      <c r="HB166" s="24"/>
      <c r="HC166" s="24"/>
      <c r="HD166" s="24"/>
      <c r="HE166" s="24"/>
      <c r="HF166" s="24"/>
      <c r="HG166" s="24"/>
      <c r="HH166" s="24"/>
      <c r="HI166" s="24"/>
      <c r="HJ166" s="24"/>
      <c r="HK166" s="24"/>
      <c r="HL166" s="24"/>
      <c r="HM166" s="24"/>
      <c r="HN166" s="24"/>
      <c r="HO166" s="24"/>
      <c r="HP166" s="24"/>
      <c r="HQ166" s="24"/>
      <c r="HR166" s="24"/>
      <c r="HS166" s="24"/>
      <c r="HT166" s="24"/>
      <c r="HU166" s="24"/>
      <c r="HV166" s="24"/>
      <c r="HW166" s="24"/>
      <c r="HX166" s="24"/>
      <c r="HY166" s="24"/>
      <c r="HZ166" s="24"/>
      <c r="IA166" s="24"/>
      <c r="IB166" s="24"/>
      <c r="IC166" s="24"/>
      <c r="ID166" s="24"/>
      <c r="IE166" s="24"/>
      <c r="IF166" s="24"/>
      <c r="IG166" s="24"/>
      <c r="IH166" s="24"/>
      <c r="II166" s="24"/>
      <c r="IJ166" s="24"/>
      <c r="IK166" s="24"/>
      <c r="IL166" s="24"/>
      <c r="IM166" s="24"/>
      <c r="IN166" s="24"/>
      <c r="IO166" s="24"/>
      <c r="IP166" s="24"/>
      <c r="IQ166" s="24"/>
      <c r="IR166" s="24"/>
      <c r="IS166" s="24"/>
      <c r="IT166" s="24"/>
      <c r="IU166" s="24"/>
      <c r="IV166" s="24"/>
      <c r="IW166" s="24"/>
      <c r="IX166" s="24"/>
      <c r="IY166" s="24"/>
      <c r="IZ166" s="24"/>
      <c r="JA166" s="24"/>
      <c r="JB166" s="24"/>
      <c r="JC166" s="24"/>
      <c r="JD166" s="24"/>
      <c r="JE166" s="24"/>
      <c r="JF166" s="24"/>
      <c r="JG166" s="24"/>
      <c r="JH166" s="24"/>
      <c r="JI166" s="24"/>
      <c r="JJ166" s="24"/>
      <c r="JK166" s="24"/>
      <c r="JL166" s="24"/>
      <c r="JM166" s="24"/>
      <c r="JN166" s="24"/>
      <c r="JO166" s="24"/>
      <c r="JP166" s="24"/>
      <c r="JQ166" s="24"/>
      <c r="JR166" s="24"/>
      <c r="JS166" s="24"/>
      <c r="JT166" s="24"/>
      <c r="JU166" s="24"/>
      <c r="JV166" s="24"/>
      <c r="JW166" s="24"/>
      <c r="JX166" s="24"/>
      <c r="JY166" s="24"/>
      <c r="JZ166" s="24"/>
      <c r="KA166" s="24"/>
      <c r="KB166" s="24"/>
      <c r="KC166" s="24"/>
      <c r="KD166" s="24"/>
      <c r="KE166" s="24"/>
      <c r="KF166" s="24"/>
      <c r="KG166" s="24"/>
      <c r="KH166" s="24"/>
      <c r="KI166" s="24"/>
      <c r="KJ166" s="24"/>
      <c r="KK166" s="24"/>
      <c r="KL166" s="24"/>
      <c r="KM166" s="24"/>
      <c r="KN166" s="24"/>
      <c r="KO166" s="24"/>
      <c r="KP166" s="24"/>
      <c r="KQ166" s="24"/>
      <c r="KR166" s="24"/>
      <c r="KS166" s="24"/>
      <c r="KT166" s="24"/>
      <c r="KU166" s="24"/>
      <c r="KV166" s="24"/>
      <c r="KW166" s="24"/>
      <c r="KX166" s="24"/>
      <c r="KY166" s="24"/>
      <c r="KZ166" s="24"/>
      <c r="LA166" s="24"/>
      <c r="LB166" s="24"/>
      <c r="LC166" s="24"/>
      <c r="LD166" s="24"/>
      <c r="LE166" s="24"/>
      <c r="LF166" s="24"/>
      <c r="LG166" s="24"/>
      <c r="LH166" s="24"/>
      <c r="LI166" s="24"/>
      <c r="LJ166" s="24"/>
      <c r="LK166" s="24"/>
      <c r="LL166" s="24"/>
      <c r="LM166" s="24"/>
      <c r="LN166" s="24"/>
      <c r="LO166" s="24"/>
      <c r="LP166" s="24"/>
      <c r="LQ166" s="24"/>
      <c r="LR166" s="24"/>
      <c r="LS166" s="24"/>
      <c r="LT166" s="24"/>
      <c r="LU166" s="24"/>
      <c r="LV166" s="24"/>
      <c r="LW166" s="24"/>
      <c r="LX166" s="24"/>
      <c r="LY166" s="24"/>
      <c r="LZ166" s="24"/>
      <c r="MA166" s="24"/>
      <c r="MB166" s="24"/>
      <c r="MC166" s="24"/>
      <c r="MD166" s="24"/>
      <c r="ME166" s="24"/>
      <c r="MF166" s="24"/>
      <c r="MG166" s="24"/>
      <c r="MH166" s="24"/>
      <c r="MI166" s="24"/>
      <c r="MJ166" s="24"/>
      <c r="MK166" s="24"/>
      <c r="ML166" s="24"/>
      <c r="MM166" s="24"/>
      <c r="MN166" s="24"/>
      <c r="MO166" s="24"/>
      <c r="MP166" s="24"/>
      <c r="MQ166" s="24"/>
      <c r="MR166" s="24"/>
      <c r="MS166" s="24"/>
      <c r="MT166" s="24"/>
      <c r="MU166" s="24"/>
      <c r="MV166" s="24"/>
      <c r="MW166" s="24"/>
      <c r="MX166" s="24"/>
      <c r="MY166" s="24"/>
      <c r="MZ166" s="24"/>
      <c r="NA166" s="24"/>
      <c r="NB166" s="24"/>
      <c r="NC166" s="24"/>
      <c r="ND166" s="24"/>
      <c r="NE166" s="24"/>
      <c r="NF166" s="24"/>
      <c r="NG166" s="24"/>
      <c r="NH166" s="24"/>
      <c r="NI166" s="24"/>
      <c r="NJ166" s="24"/>
      <c r="NK166" s="24"/>
      <c r="NL166" s="24"/>
      <c r="NM166" s="24"/>
      <c r="NN166" s="24"/>
      <c r="NO166" s="24"/>
      <c r="NP166" s="24"/>
      <c r="NQ166" s="24"/>
      <c r="NR166" s="24"/>
      <c r="NS166" s="24"/>
      <c r="NT166" s="24"/>
      <c r="NU166" s="24"/>
      <c r="NV166" s="24"/>
      <c r="NW166" s="24"/>
      <c r="NX166" s="24"/>
      <c r="NY166" s="24"/>
      <c r="NZ166" s="24"/>
      <c r="OA166" s="24"/>
      <c r="OB166" s="24"/>
      <c r="OC166" s="24"/>
      <c r="OD166" s="24"/>
      <c r="OE166" s="24"/>
      <c r="OF166" s="24"/>
      <c r="OG166" s="24"/>
      <c r="OH166" s="24"/>
      <c r="OI166" s="24"/>
      <c r="OJ166" s="24"/>
      <c r="OK166" s="24"/>
      <c r="OL166" s="24"/>
      <c r="OM166" s="24"/>
      <c r="ON166" s="24"/>
      <c r="OO166" s="24"/>
      <c r="OP166" s="24"/>
      <c r="OQ166" s="24"/>
      <c r="OR166" s="24"/>
      <c r="OS166" s="24"/>
      <c r="OT166" s="24"/>
      <c r="OU166" s="24"/>
      <c r="OV166" s="24"/>
      <c r="OW166" s="24"/>
      <c r="OX166" s="24"/>
      <c r="OY166" s="24"/>
      <c r="OZ166" s="24"/>
      <c r="PA166" s="24"/>
      <c r="PB166" s="24"/>
      <c r="PC166" s="24"/>
      <c r="PD166" s="24"/>
      <c r="PE166" s="24"/>
      <c r="PF166" s="24"/>
      <c r="PG166" s="24"/>
      <c r="PH166" s="24"/>
      <c r="PI166" s="24"/>
      <c r="PJ166" s="24"/>
      <c r="PK166" s="24"/>
      <c r="PL166" s="24"/>
      <c r="PM166" s="24"/>
      <c r="PN166" s="24"/>
      <c r="PO166" s="24"/>
      <c r="PP166" s="24"/>
      <c r="PQ166" s="24"/>
      <c r="PR166" s="24"/>
      <c r="PS166" s="24"/>
      <c r="PT166" s="24"/>
      <c r="PU166" s="24"/>
      <c r="PV166" s="24"/>
      <c r="PW166" s="24"/>
      <c r="PX166" s="24"/>
      <c r="PY166" s="24"/>
      <c r="PZ166" s="24"/>
      <c r="QA166" s="24"/>
      <c r="QB166" s="24"/>
      <c r="QC166" s="24"/>
      <c r="QD166" s="24"/>
      <c r="QE166" s="24"/>
      <c r="QF166" s="24"/>
      <c r="QG166" s="24"/>
      <c r="QH166" s="24"/>
      <c r="QI166" s="24"/>
      <c r="QJ166" s="24"/>
      <c r="QK166" s="24"/>
      <c r="QL166" s="24"/>
      <c r="QM166" s="24"/>
      <c r="QN166" s="24"/>
      <c r="QO166" s="24"/>
      <c r="QP166" s="24"/>
      <c r="QQ166" s="24"/>
      <c r="QR166" s="24"/>
      <c r="QS166" s="24"/>
      <c r="QT166" s="24"/>
      <c r="QU166" s="24"/>
      <c r="QV166" s="24"/>
      <c r="QW166" s="24"/>
      <c r="QX166" s="24"/>
      <c r="QY166" s="24"/>
      <c r="QZ166" s="24"/>
      <c r="RA166" s="24"/>
      <c r="RB166" s="24"/>
      <c r="RC166" s="24"/>
      <c r="RD166" s="24"/>
      <c r="RE166" s="24"/>
      <c r="RF166" s="24"/>
      <c r="RG166" s="24"/>
      <c r="RH166" s="24"/>
      <c r="RI166" s="24"/>
      <c r="RJ166" s="24"/>
      <c r="RK166" s="24"/>
      <c r="RL166" s="24"/>
      <c r="RM166" s="24"/>
      <c r="RN166" s="24"/>
      <c r="RO166" s="24"/>
      <c r="RP166" s="24"/>
      <c r="RQ166" s="24"/>
      <c r="RR166" s="24"/>
      <c r="RS166" s="24"/>
      <c r="RT166" s="24"/>
      <c r="RU166" s="24"/>
      <c r="RV166" s="24"/>
      <c r="RW166" s="24"/>
      <c r="RX166" s="24"/>
      <c r="RY166" s="24"/>
      <c r="RZ166" s="24"/>
      <c r="SA166" s="24"/>
      <c r="SB166" s="24"/>
      <c r="SC166" s="24"/>
      <c r="SD166" s="24"/>
      <c r="SE166" s="24"/>
      <c r="SF166" s="24"/>
      <c r="SG166" s="24"/>
      <c r="SH166" s="24"/>
      <c r="SI166" s="24"/>
      <c r="SJ166" s="24"/>
      <c r="SK166" s="24"/>
      <c r="SL166" s="24"/>
      <c r="SM166" s="24"/>
      <c r="SN166" s="24"/>
      <c r="SO166" s="24"/>
      <c r="SP166" s="24"/>
      <c r="SQ166" s="24"/>
      <c r="SR166" s="24"/>
      <c r="SS166" s="24"/>
      <c r="ST166" s="24"/>
      <c r="SU166" s="24"/>
      <c r="SV166" s="24"/>
      <c r="SW166" s="24"/>
      <c r="SX166" s="24"/>
      <c r="SY166" s="24"/>
      <c r="SZ166" s="24"/>
      <c r="TA166" s="24"/>
      <c r="TB166" s="24"/>
      <c r="TC166" s="24"/>
      <c r="TD166" s="24"/>
      <c r="TE166" s="24"/>
      <c r="TF166" s="24"/>
      <c r="TG166" s="24"/>
      <c r="TH166" s="24"/>
      <c r="TI166" s="24"/>
      <c r="TJ166" s="24"/>
      <c r="TK166" s="24"/>
      <c r="TL166" s="24"/>
      <c r="TM166" s="24"/>
      <c r="TN166" s="24"/>
      <c r="TO166" s="24"/>
      <c r="TP166" s="24"/>
      <c r="TQ166" s="24"/>
      <c r="TR166" s="24"/>
      <c r="TS166" s="24"/>
      <c r="TT166" s="24"/>
      <c r="TU166" s="24"/>
      <c r="TV166" s="24"/>
      <c r="TW166" s="24"/>
      <c r="TX166" s="24"/>
      <c r="TY166" s="24"/>
      <c r="TZ166" s="24"/>
      <c r="UA166" s="24"/>
      <c r="UB166" s="24"/>
      <c r="UC166" s="24"/>
      <c r="UD166" s="24"/>
      <c r="UE166" s="24"/>
      <c r="UF166" s="24"/>
      <c r="UG166" s="24"/>
      <c r="UH166" s="24"/>
      <c r="UI166" s="24"/>
      <c r="UJ166" s="24"/>
      <c r="UK166" s="24"/>
      <c r="UL166" s="24"/>
      <c r="UM166" s="24"/>
      <c r="UN166" s="24"/>
      <c r="UO166" s="24"/>
      <c r="UP166" s="24"/>
      <c r="UQ166" s="24"/>
      <c r="UR166" s="24"/>
      <c r="US166" s="24"/>
      <c r="UT166" s="24"/>
      <c r="UU166" s="24"/>
      <c r="UV166" s="24"/>
      <c r="UW166" s="24"/>
      <c r="UX166" s="24"/>
      <c r="UY166" s="24"/>
      <c r="UZ166" s="24"/>
      <c r="VA166" s="24"/>
      <c r="VB166" s="24"/>
      <c r="VC166" s="24"/>
      <c r="VD166" s="24"/>
      <c r="VE166" s="24"/>
      <c r="VF166" s="24"/>
      <c r="VG166" s="24"/>
      <c r="VH166" s="24"/>
      <c r="VI166" s="24"/>
      <c r="VJ166" s="24"/>
      <c r="VK166" s="24"/>
      <c r="VL166" s="24"/>
      <c r="VM166" s="24"/>
      <c r="VN166" s="24"/>
      <c r="VO166" s="24"/>
      <c r="VP166" s="24"/>
      <c r="VQ166" s="24"/>
      <c r="VR166" s="24"/>
      <c r="VS166" s="24"/>
      <c r="VT166" s="24"/>
      <c r="VU166" s="24"/>
      <c r="VV166" s="24"/>
      <c r="VW166" s="24"/>
      <c r="VX166" s="24"/>
      <c r="VY166" s="24"/>
      <c r="VZ166" s="24"/>
      <c r="WA166" s="24"/>
      <c r="WB166" s="24"/>
      <c r="WC166" s="24"/>
      <c r="WD166" s="24"/>
      <c r="WE166" s="24"/>
      <c r="WF166" s="24"/>
      <c r="WG166" s="24"/>
      <c r="WH166" s="24"/>
      <c r="WI166" s="24"/>
      <c r="WJ166" s="24"/>
      <c r="WK166" s="24"/>
      <c r="WL166" s="24"/>
      <c r="WM166" s="24"/>
      <c r="WN166" s="24"/>
      <c r="WO166" s="24"/>
      <c r="WP166" s="24"/>
      <c r="WQ166" s="24"/>
      <c r="WR166" s="24"/>
      <c r="WS166" s="24"/>
      <c r="WT166" s="24"/>
      <c r="WU166" s="24"/>
      <c r="WV166" s="24"/>
      <c r="WW166" s="24"/>
      <c r="WX166" s="24"/>
      <c r="WY166" s="24"/>
      <c r="WZ166" s="24"/>
      <c r="XA166" s="24"/>
      <c r="XB166" s="24"/>
      <c r="XC166" s="24"/>
      <c r="XD166" s="24"/>
      <c r="XE166" s="24"/>
      <c r="XF166" s="24"/>
      <c r="XG166" s="24"/>
      <c r="XH166" s="24"/>
      <c r="XI166" s="24"/>
      <c r="XJ166" s="24"/>
      <c r="XK166" s="24"/>
      <c r="XL166" s="24"/>
      <c r="XM166" s="24"/>
      <c r="XN166" s="24"/>
      <c r="XO166" s="24"/>
      <c r="XP166" s="24"/>
      <c r="XQ166" s="24"/>
      <c r="XR166" s="24"/>
      <c r="XS166" s="24"/>
      <c r="XT166" s="24"/>
      <c r="XU166" s="24"/>
      <c r="XV166" s="24"/>
      <c r="XW166" s="24"/>
      <c r="XX166" s="24"/>
      <c r="XY166" s="24"/>
      <c r="XZ166" s="24"/>
      <c r="YA166" s="24"/>
      <c r="YB166" s="24"/>
      <c r="YC166" s="24"/>
      <c r="YD166" s="24"/>
      <c r="YE166" s="24"/>
      <c r="YF166" s="24"/>
      <c r="YG166" s="24"/>
      <c r="YH166" s="24"/>
      <c r="YI166" s="24"/>
      <c r="YJ166" s="24"/>
      <c r="YK166" s="24"/>
      <c r="YL166" s="24"/>
      <c r="YM166" s="24"/>
      <c r="YN166" s="24"/>
      <c r="YO166" s="24"/>
      <c r="YP166" s="24"/>
      <c r="YQ166" s="24"/>
      <c r="YR166" s="24"/>
      <c r="YS166" s="24"/>
      <c r="YT166" s="24"/>
      <c r="YU166" s="24"/>
      <c r="YV166" s="24"/>
      <c r="YW166" s="24"/>
      <c r="YX166" s="24"/>
      <c r="YY166" s="24"/>
      <c r="YZ166" s="24"/>
      <c r="ZA166" s="24"/>
      <c r="ZB166" s="24"/>
      <c r="ZC166" s="24"/>
      <c r="ZD166" s="24"/>
      <c r="ZE166" s="24"/>
      <c r="ZF166" s="24"/>
      <c r="ZG166" s="24"/>
      <c r="ZH166" s="24"/>
      <c r="ZI166" s="24"/>
      <c r="ZJ166" s="24"/>
      <c r="ZK166" s="24"/>
      <c r="ZL166" s="24"/>
      <c r="ZM166" s="24"/>
      <c r="ZN166" s="24"/>
      <c r="ZO166" s="24"/>
      <c r="ZP166" s="24"/>
      <c r="ZQ166" s="24"/>
      <c r="ZR166" s="24"/>
      <c r="ZS166" s="24"/>
      <c r="ZT166" s="24"/>
      <c r="ZU166" s="24"/>
      <c r="ZV166" s="24"/>
      <c r="ZW166" s="24"/>
      <c r="ZX166" s="24"/>
      <c r="ZY166" s="24"/>
      <c r="ZZ166" s="24"/>
      <c r="AAA166" s="24"/>
      <c r="AAB166" s="24"/>
      <c r="AAC166" s="24"/>
      <c r="AAD166" s="24"/>
      <c r="AAE166" s="24"/>
      <c r="AAF166" s="24"/>
      <c r="AAG166" s="24"/>
      <c r="AAH166" s="24"/>
      <c r="AAI166" s="24"/>
      <c r="AAJ166" s="24"/>
      <c r="AAK166" s="24"/>
      <c r="AAL166" s="24"/>
      <c r="AAM166" s="24"/>
      <c r="AAN166" s="24"/>
      <c r="AAO166" s="24"/>
      <c r="AAP166" s="24"/>
      <c r="AAQ166" s="24"/>
      <c r="AAR166" s="24"/>
      <c r="AAS166" s="24"/>
      <c r="AAT166" s="24"/>
      <c r="AAU166" s="24"/>
      <c r="AAV166" s="24"/>
      <c r="AAW166" s="24"/>
      <c r="AAX166" s="24"/>
      <c r="AAY166" s="24"/>
      <c r="AAZ166" s="24"/>
      <c r="ABA166" s="24"/>
      <c r="ABB166" s="24"/>
      <c r="ABC166" s="24"/>
      <c r="ABD166" s="24"/>
      <c r="ABE166" s="24"/>
      <c r="ABF166" s="24"/>
      <c r="ABG166" s="24"/>
      <c r="ABH166" s="24"/>
      <c r="ABI166" s="24"/>
      <c r="ABJ166" s="24"/>
      <c r="ABK166" s="24"/>
      <c r="ABL166" s="24"/>
      <c r="ABM166" s="24"/>
      <c r="ABN166" s="24"/>
      <c r="ABO166" s="24"/>
      <c r="ABP166" s="24"/>
      <c r="ABQ166" s="24"/>
      <c r="ABR166" s="24"/>
      <c r="ABS166" s="24"/>
      <c r="ABT166" s="24"/>
      <c r="ABU166" s="24"/>
      <c r="ABV166" s="24"/>
      <c r="ABW166" s="24"/>
      <c r="ABX166" s="24"/>
      <c r="ABY166" s="24"/>
      <c r="ABZ166" s="24"/>
      <c r="ACA166" s="24"/>
      <c r="ACB166" s="24"/>
      <c r="ACC166" s="24"/>
      <c r="ACD166" s="24"/>
      <c r="ACE166" s="24"/>
      <c r="ACF166" s="24"/>
      <c r="ACG166" s="24"/>
      <c r="ACH166" s="24"/>
      <c r="ACI166" s="24"/>
      <c r="ACJ166" s="24"/>
      <c r="ACK166" s="24"/>
      <c r="ACL166" s="24"/>
      <c r="ACM166" s="24"/>
      <c r="ACN166" s="24"/>
      <c r="ACO166" s="24"/>
      <c r="ACP166" s="24"/>
      <c r="ACQ166" s="24"/>
      <c r="ACR166" s="24"/>
      <c r="ACS166" s="24"/>
      <c r="ACT166" s="24"/>
      <c r="ACU166" s="24"/>
      <c r="ACV166" s="24"/>
      <c r="ACW166" s="24"/>
      <c r="ACX166" s="24"/>
      <c r="ACY166" s="24"/>
      <c r="ACZ166" s="24"/>
      <c r="ADA166" s="24"/>
      <c r="ADB166" s="24"/>
      <c r="ADC166" s="24"/>
      <c r="ADD166" s="24"/>
      <c r="ADE166" s="24"/>
      <c r="ADF166" s="24"/>
      <c r="ADG166" s="24"/>
      <c r="ADH166" s="24"/>
      <c r="ADI166" s="24"/>
      <c r="ADJ166" s="24"/>
      <c r="ADK166" s="24"/>
      <c r="ADL166" s="24"/>
      <c r="ADM166" s="24"/>
      <c r="ADN166" s="24"/>
      <c r="ADO166" s="24"/>
      <c r="ADP166" s="24"/>
      <c r="ADQ166" s="24"/>
      <c r="ADR166" s="24"/>
      <c r="ADS166" s="24"/>
      <c r="ADT166" s="24"/>
      <c r="ADU166" s="24"/>
      <c r="ADV166" s="24"/>
      <c r="ADW166" s="24"/>
      <c r="ADX166" s="24"/>
      <c r="ADY166" s="24"/>
      <c r="ADZ166" s="24"/>
      <c r="AEA166" s="24"/>
      <c r="AEB166" s="24"/>
      <c r="AEC166" s="24"/>
      <c r="AED166" s="24"/>
      <c r="AEE166" s="24"/>
      <c r="AEF166" s="24"/>
      <c r="AEG166" s="24"/>
      <c r="AEH166" s="24"/>
      <c r="AEI166" s="24"/>
      <c r="AEJ166" s="24"/>
      <c r="AEK166" s="24"/>
      <c r="AEL166" s="24"/>
      <c r="AEM166" s="24"/>
      <c r="AEN166" s="24"/>
      <c r="AEO166" s="24"/>
      <c r="AEP166" s="24"/>
      <c r="AEQ166" s="24"/>
      <c r="AER166" s="24"/>
      <c r="AES166" s="24"/>
      <c r="AET166" s="24"/>
      <c r="AEU166" s="24"/>
      <c r="AEV166" s="24"/>
      <c r="AEW166" s="24"/>
      <c r="AEX166" s="24"/>
      <c r="AEY166" s="24"/>
      <c r="AEZ166" s="24"/>
      <c r="AFA166" s="24"/>
      <c r="AFB166" s="24"/>
      <c r="AFC166" s="24"/>
      <c r="AFD166" s="24"/>
      <c r="AFE166" s="24"/>
      <c r="AFF166" s="24"/>
      <c r="AFG166" s="24"/>
      <c r="AFH166" s="24"/>
      <c r="AFI166" s="24"/>
      <c r="AFJ166" s="24"/>
      <c r="AFK166" s="24"/>
      <c r="AFL166" s="24"/>
      <c r="AFM166" s="24"/>
      <c r="AFN166" s="24"/>
      <c r="AFO166" s="24"/>
      <c r="AFP166" s="24"/>
      <c r="AFQ166" s="24"/>
      <c r="AFR166" s="24"/>
      <c r="AFS166" s="24"/>
      <c r="AFT166" s="24"/>
      <c r="AFU166" s="24"/>
      <c r="AFV166" s="24"/>
      <c r="AFW166" s="24"/>
      <c r="AFX166" s="24"/>
      <c r="AFY166" s="24"/>
      <c r="AFZ166" s="24"/>
      <c r="AGA166" s="24"/>
      <c r="AGB166" s="24"/>
      <c r="AGC166" s="24"/>
      <c r="AGD166" s="24"/>
      <c r="AGE166" s="24"/>
      <c r="AGF166" s="24"/>
      <c r="AGG166" s="24"/>
      <c r="AGH166" s="24"/>
      <c r="AGI166" s="24"/>
      <c r="AGJ166" s="24"/>
      <c r="AGK166" s="24"/>
      <c r="AGL166" s="24"/>
      <c r="AGM166" s="24"/>
      <c r="AGN166" s="24"/>
      <c r="AGO166" s="24"/>
      <c r="AGP166" s="24"/>
      <c r="AGQ166" s="24"/>
      <c r="AGR166" s="24"/>
      <c r="AGS166" s="24"/>
      <c r="AGT166" s="24"/>
      <c r="AGU166" s="24"/>
      <c r="AGV166" s="24"/>
      <c r="AGW166" s="24"/>
      <c r="AGX166" s="24"/>
      <c r="AGY166" s="24"/>
      <c r="AGZ166" s="24"/>
      <c r="AHA166" s="24"/>
      <c r="AHB166" s="24"/>
      <c r="AHC166" s="24"/>
      <c r="AHD166" s="24"/>
      <c r="AHE166" s="24"/>
      <c r="AHF166" s="24"/>
      <c r="AHG166" s="24"/>
      <c r="AHH166" s="24"/>
      <c r="AHI166" s="24"/>
      <c r="AHJ166" s="24"/>
      <c r="AHK166" s="24"/>
      <c r="AHL166" s="24"/>
      <c r="AHM166" s="24"/>
      <c r="AHN166" s="24"/>
      <c r="AHO166" s="24"/>
      <c r="AHP166" s="24"/>
      <c r="AHQ166" s="24"/>
      <c r="AHR166" s="24"/>
      <c r="AHS166" s="24"/>
      <c r="AHT166" s="24"/>
      <c r="AHU166" s="24"/>
      <c r="AHV166" s="24"/>
      <c r="AHW166" s="24"/>
      <c r="AHX166" s="24"/>
      <c r="AHY166" s="24"/>
      <c r="AHZ166" s="24"/>
      <c r="AIA166" s="24"/>
      <c r="AIB166" s="24"/>
      <c r="AIC166" s="24"/>
      <c r="AID166" s="24"/>
      <c r="AIE166" s="24"/>
      <c r="AIF166" s="24"/>
      <c r="AIG166" s="24"/>
      <c r="AIH166" s="24"/>
      <c r="AII166" s="24"/>
      <c r="AIJ166" s="24"/>
      <c r="AIK166" s="24"/>
      <c r="AIL166" s="24"/>
      <c r="AIM166" s="24"/>
      <c r="AIN166" s="24"/>
      <c r="AIO166" s="24"/>
      <c r="AIP166" s="24"/>
      <c r="AIQ166" s="24"/>
      <c r="AIR166" s="24"/>
      <c r="AIS166" s="24"/>
      <c r="AIT166" s="24"/>
      <c r="AIU166" s="24"/>
      <c r="AIV166" s="24"/>
      <c r="AIW166" s="24"/>
      <c r="AIX166" s="24"/>
      <c r="AIY166" s="24"/>
      <c r="AIZ166" s="24"/>
      <c r="AJA166" s="24"/>
      <c r="AJB166" s="24"/>
      <c r="AJC166" s="24"/>
      <c r="AJD166" s="24"/>
      <c r="AJE166" s="24"/>
      <c r="AJF166" s="24"/>
      <c r="AJG166" s="24"/>
      <c r="AJH166" s="24"/>
      <c r="AJI166" s="24"/>
      <c r="AJJ166" s="24"/>
      <c r="AJK166" s="24"/>
      <c r="AJL166" s="24"/>
      <c r="AJM166" s="24"/>
      <c r="AJN166" s="24"/>
      <c r="AJO166" s="24"/>
      <c r="AJP166" s="24"/>
      <c r="AJQ166" s="24"/>
      <c r="AJR166" s="24"/>
      <c r="AJS166" s="24"/>
      <c r="AJT166" s="24"/>
      <c r="AJU166" s="24"/>
      <c r="AJV166" s="24"/>
      <c r="AJW166" s="24"/>
      <c r="AJX166" s="24"/>
      <c r="AJY166" s="24"/>
      <c r="AJZ166" s="24"/>
      <c r="AKA166" s="24"/>
      <c r="AKB166" s="24"/>
      <c r="AKC166" s="24"/>
      <c r="AKD166" s="24"/>
      <c r="AKE166" s="24"/>
      <c r="AKF166" s="24"/>
      <c r="AKG166" s="24"/>
      <c r="AKH166" s="24"/>
      <c r="AKI166" s="24"/>
      <c r="AKJ166" s="24"/>
      <c r="AKK166" s="24"/>
      <c r="AKL166" s="24"/>
      <c r="AKM166" s="24"/>
      <c r="AKN166" s="24"/>
      <c r="AKO166" s="24"/>
      <c r="AKP166" s="24"/>
      <c r="AKQ166" s="24"/>
      <c r="AKR166" s="24"/>
      <c r="AKS166" s="24"/>
      <c r="AKT166" s="24"/>
      <c r="AKU166" s="24"/>
      <c r="AKV166" s="24"/>
      <c r="AKW166" s="24"/>
      <c r="AKX166" s="24"/>
      <c r="AKY166" s="24"/>
      <c r="AKZ166" s="24"/>
      <c r="ALA166" s="24"/>
      <c r="ALB166" s="24"/>
      <c r="ALC166" s="24"/>
      <c r="ALD166" s="24"/>
      <c r="ALE166" s="24"/>
      <c r="ALF166" s="24"/>
      <c r="ALG166" s="24"/>
      <c r="ALH166" s="24"/>
      <c r="ALI166" s="24"/>
      <c r="ALJ166" s="24"/>
      <c r="ALK166" s="24"/>
      <c r="ALL166" s="24"/>
      <c r="ALM166" s="24"/>
      <c r="ALN166" s="24"/>
      <c r="ALO166" s="24"/>
      <c r="ALP166" s="24"/>
      <c r="ALQ166" s="24"/>
      <c r="ALR166" s="24"/>
      <c r="ALS166" s="24"/>
      <c r="ALT166" s="24"/>
      <c r="ALU166" s="24"/>
      <c r="ALV166" s="24"/>
      <c r="ALW166" s="24"/>
      <c r="ALX166" s="24"/>
      <c r="ALY166" s="24"/>
      <c r="ALZ166" s="24"/>
      <c r="AMA166" s="24"/>
      <c r="AMB166" s="24"/>
      <c r="AMC166" s="24"/>
    </row>
    <row r="167" spans="1:1017">
      <c r="A167" s="1247"/>
      <c r="B167" s="1247"/>
      <c r="C167" s="1247"/>
      <c r="D167" s="1247"/>
      <c r="E167" s="1247"/>
      <c r="F167" s="1247"/>
      <c r="G167" s="1247"/>
      <c r="H167" s="82"/>
      <c r="I167" s="172"/>
      <c r="J167" s="172"/>
      <c r="K167" s="66">
        <f>SUBTOTAL(9,K14:K166)</f>
        <v>9891192.5599999987</v>
      </c>
      <c r="L167" s="67"/>
      <c r="M167" s="61"/>
      <c r="N167" s="61"/>
      <c r="O167" s="61"/>
      <c r="P167" s="61"/>
      <c r="Q167" s="61"/>
      <c r="R167" s="61"/>
      <c r="S167" s="61"/>
      <c r="T167" s="61"/>
      <c r="U167" s="61"/>
    </row>
    <row r="169" spans="1:1017">
      <c r="D169" s="75">
        <f>1.25*0.4</f>
        <v>0.5</v>
      </c>
      <c r="E169" s="38">
        <f>D169/600</f>
        <v>8.3333333333333339E-4</v>
      </c>
      <c r="F169" s="49">
        <f>D169*0.0124</f>
        <v>6.1999999999999998E-3</v>
      </c>
    </row>
    <row r="170" spans="1:1017">
      <c r="D170" s="75">
        <f>1.25*0.8</f>
        <v>1</v>
      </c>
      <c r="E170" s="38">
        <f t="shared" ref="E170:E172" si="65">D170/600</f>
        <v>1.6666666666666668E-3</v>
      </c>
      <c r="F170" s="49">
        <f>D170*0.0124</f>
        <v>1.24E-2</v>
      </c>
    </row>
    <row r="171" spans="1:1017">
      <c r="D171" s="75">
        <f>1.5*1</f>
        <v>1.5</v>
      </c>
      <c r="E171" s="38">
        <f t="shared" si="65"/>
        <v>2.5000000000000001E-3</v>
      </c>
      <c r="F171" s="49">
        <f>D171*0.0124</f>
        <v>1.8599999999999998E-2</v>
      </c>
    </row>
    <row r="172" spans="1:1017">
      <c r="B172" s="127"/>
      <c r="D172" s="75">
        <v>1.75</v>
      </c>
      <c r="E172" s="38">
        <f t="shared" si="65"/>
        <v>2.9166666666666668E-3</v>
      </c>
      <c r="F172" s="49">
        <f>D172*0.0124</f>
        <v>2.1700000000000001E-2</v>
      </c>
    </row>
    <row r="177" spans="6:6">
      <c r="F177" s="114">
        <f>F91+F72</f>
        <v>467.63</v>
      </c>
    </row>
  </sheetData>
  <autoFilter ref="A11:K166" xr:uid="{00000000-0009-0000-0000-000002000000}">
    <filterColumn colId="6" showButton="0"/>
    <filterColumn colId="7" showButton="0"/>
    <filterColumn colId="8" showButton="0"/>
    <filterColumn colId="9" showButton="0"/>
  </autoFilter>
  <mergeCells count="20">
    <mergeCell ref="B1:F1"/>
    <mergeCell ref="A8:K8"/>
    <mergeCell ref="B2:I3"/>
    <mergeCell ref="I4:J4"/>
    <mergeCell ref="I5:J5"/>
    <mergeCell ref="I6:J6"/>
    <mergeCell ref="I7:J7"/>
    <mergeCell ref="A6:C6"/>
    <mergeCell ref="A7:C7"/>
    <mergeCell ref="A5:C5"/>
    <mergeCell ref="A9:K9"/>
    <mergeCell ref="A10:K10"/>
    <mergeCell ref="A167:G167"/>
    <mergeCell ref="A11:A12"/>
    <mergeCell ref="B11:B12"/>
    <mergeCell ref="C11:C12"/>
    <mergeCell ref="E11:E12"/>
    <mergeCell ref="F11:F12"/>
    <mergeCell ref="D11:D12"/>
    <mergeCell ref="G11:K11"/>
  </mergeCells>
  <phoneticPr fontId="8" type="noConversion"/>
  <conditionalFormatting sqref="A1:A3 B2">
    <cfRule type="containsText" dxfId="67" priority="72" operator="containsText" text="SD-96002">
      <formula>NOT(ISERROR(SEARCH("SD-96002",A1)))</formula>
    </cfRule>
    <cfRule type="containsText" dxfId="66" priority="73" operator="containsText" text="72897">
      <formula>NOT(ISERROR(SEARCH("72897",A1)))</formula>
    </cfRule>
  </conditionalFormatting>
  <conditionalFormatting sqref="L1:L1048576">
    <cfRule type="cellIs" dxfId="65" priority="1" operator="equal">
      <formula>9769.22</formula>
    </cfRule>
  </conditionalFormatting>
  <printOptions horizontalCentered="1"/>
  <pageMargins left="0.39370078740157483" right="0.39370078740157483" top="0.78740157480314965" bottom="0.39370078740157483" header="0.51181102362204722" footer="0.51181102362204722"/>
  <pageSetup paperSize="9" scale="56" fitToHeight="0" orientation="landscape" horizontalDpi="300" verticalDpi="300" r:id="rId1"/>
  <rowBreaks count="4" manualBreakCount="4">
    <brk id="35" max="10" man="1"/>
    <brk id="99" max="10" man="1"/>
    <brk id="121" max="10" man="1"/>
    <brk id="155" max="10"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V68"/>
  <sheetViews>
    <sheetView topLeftCell="A10" zoomScale="40" zoomScaleNormal="40" workbookViewId="0">
      <selection activeCell="S51" sqref="S51"/>
    </sheetView>
  </sheetViews>
  <sheetFormatPr defaultRowHeight="13.5" customHeight="1"/>
  <cols>
    <col min="3" max="3" width="11.42578125" customWidth="1"/>
    <col min="4" max="4" width="40.85546875" customWidth="1"/>
    <col min="5" max="5" width="19.42578125" customWidth="1"/>
    <col min="6" max="6" width="39.7109375" customWidth="1"/>
    <col min="7" max="16" width="27" customWidth="1"/>
    <col min="17" max="17" width="25.140625" customWidth="1"/>
    <col min="18" max="18" width="10.42578125" bestFit="1" customWidth="1"/>
    <col min="19" max="19" width="16.28515625" bestFit="1" customWidth="1"/>
  </cols>
  <sheetData>
    <row r="1" spans="1:22" ht="25.5">
      <c r="A1" s="1258"/>
      <c r="B1" s="1258"/>
      <c r="C1" s="117"/>
      <c r="D1" s="118"/>
      <c r="E1" s="118"/>
      <c r="F1" s="118"/>
      <c r="G1" s="118"/>
      <c r="H1" s="118"/>
      <c r="I1" s="118"/>
      <c r="J1" s="118"/>
      <c r="K1" s="118"/>
      <c r="L1" s="118"/>
      <c r="M1" s="118"/>
      <c r="N1" s="118"/>
      <c r="O1" s="118"/>
      <c r="P1" s="118"/>
      <c r="Q1" s="119"/>
      <c r="R1" s="173"/>
      <c r="S1" s="173"/>
      <c r="T1" s="173"/>
      <c r="U1" s="173"/>
      <c r="V1" s="173"/>
    </row>
    <row r="2" spans="1:22" ht="25.5">
      <c r="A2" s="1259"/>
      <c r="B2" s="1259"/>
      <c r="C2" s="174"/>
      <c r="D2" s="175"/>
      <c r="E2" s="175"/>
      <c r="F2" s="175"/>
      <c r="G2" s="175"/>
      <c r="H2" s="175"/>
      <c r="I2" s="175"/>
      <c r="J2" s="175"/>
      <c r="K2" s="175"/>
      <c r="L2" s="175"/>
      <c r="M2" s="175"/>
      <c r="N2" s="175"/>
      <c r="O2" s="175"/>
      <c r="P2" s="175"/>
      <c r="Q2" s="120"/>
      <c r="R2" s="175"/>
      <c r="S2" s="175"/>
      <c r="T2" s="175"/>
      <c r="U2" s="175"/>
      <c r="V2" s="175"/>
    </row>
    <row r="3" spans="1:22" ht="30" customHeight="1">
      <c r="A3" s="1258"/>
      <c r="B3" s="1258"/>
      <c r="C3" s="174"/>
      <c r="D3" s="175"/>
      <c r="E3" s="175"/>
      <c r="F3" s="175"/>
      <c r="G3" s="175"/>
      <c r="H3" s="175"/>
      <c r="I3" s="175"/>
      <c r="J3" s="175"/>
      <c r="K3" s="175"/>
      <c r="L3" s="175"/>
      <c r="M3" s="175"/>
      <c r="N3" s="175"/>
      <c r="O3" s="175"/>
      <c r="P3" s="175"/>
      <c r="Q3" s="120"/>
      <c r="R3" s="173"/>
      <c r="S3" s="173"/>
      <c r="T3" s="173"/>
      <c r="U3" s="173"/>
      <c r="V3" s="173"/>
    </row>
    <row r="4" spans="1:22" ht="30" customHeight="1">
      <c r="A4" s="1258"/>
      <c r="B4" s="1258"/>
      <c r="C4" s="174"/>
      <c r="D4" s="175"/>
      <c r="E4" s="87"/>
      <c r="F4" s="175"/>
      <c r="G4" s="175"/>
      <c r="H4" s="175"/>
      <c r="I4" s="175"/>
      <c r="J4" s="175"/>
      <c r="K4" s="175"/>
      <c r="L4" s="175"/>
      <c r="M4" s="175"/>
      <c r="N4" s="175"/>
      <c r="O4" s="175"/>
      <c r="P4" s="175"/>
      <c r="Q4" s="120"/>
      <c r="R4" s="173"/>
      <c r="S4" s="173"/>
      <c r="T4" s="173"/>
      <c r="U4" s="173"/>
      <c r="V4" s="173"/>
    </row>
    <row r="5" spans="1:22" ht="30" customHeight="1">
      <c r="A5" s="1258"/>
      <c r="B5" s="1258"/>
      <c r="C5" s="1260" t="str">
        <f>'P.O. ONERADO'!B2</f>
        <v>PROJETO PARA IMPLANTAÇÃO DE RAMO DE EMERGÊNCIA (AREA DE ESCAPE) NA RODOVIA BR 232, ENTRE OS KM 60 E 63</v>
      </c>
      <c r="D5" s="1261"/>
      <c r="E5" s="1261"/>
      <c r="F5" s="1261"/>
      <c r="G5" s="1261"/>
      <c r="H5" s="1261"/>
      <c r="I5" s="1261"/>
      <c r="J5" s="1261"/>
      <c r="K5" s="1261"/>
      <c r="L5" s="1261"/>
      <c r="M5" s="1261"/>
      <c r="N5" s="1261"/>
      <c r="O5" s="1261"/>
      <c r="P5" s="1261"/>
      <c r="Q5" s="1262"/>
      <c r="R5" s="173"/>
      <c r="S5" s="173"/>
      <c r="T5" s="173"/>
      <c r="U5" s="173"/>
      <c r="V5" s="173"/>
    </row>
    <row r="6" spans="1:22" ht="30" customHeight="1">
      <c r="A6" s="1258"/>
      <c r="B6" s="1258"/>
      <c r="C6" s="174"/>
      <c r="D6" s="175"/>
      <c r="E6" s="87"/>
      <c r="F6" s="175"/>
      <c r="G6" s="175"/>
      <c r="H6" s="175"/>
      <c r="I6" s="175"/>
      <c r="J6" s="175"/>
      <c r="K6" s="175"/>
      <c r="L6" s="175"/>
      <c r="M6" s="175"/>
      <c r="N6" s="175"/>
      <c r="O6" s="175"/>
      <c r="P6" s="175"/>
      <c r="Q6" s="89"/>
      <c r="R6" s="173"/>
      <c r="S6" s="173"/>
      <c r="T6" s="173"/>
      <c r="U6" s="173"/>
      <c r="V6" s="173"/>
    </row>
    <row r="7" spans="1:22" ht="30" customHeight="1">
      <c r="A7" s="1258"/>
      <c r="B7" s="1258"/>
      <c r="C7" s="1290" t="s">
        <v>449</v>
      </c>
      <c r="D7" s="1291"/>
      <c r="E7" s="1291"/>
      <c r="F7" s="1291"/>
      <c r="G7" s="1291"/>
      <c r="H7" s="1291"/>
      <c r="I7" s="1291"/>
      <c r="J7" s="1291"/>
      <c r="K7" s="1291"/>
      <c r="L7" s="1291"/>
      <c r="M7" s="1291"/>
      <c r="N7" s="1291"/>
      <c r="O7" s="1291"/>
      <c r="P7" s="1291"/>
      <c r="Q7" s="1292"/>
      <c r="R7" s="173"/>
      <c r="S7" s="173"/>
      <c r="T7" s="173"/>
      <c r="U7" s="173"/>
      <c r="V7" s="173"/>
    </row>
    <row r="8" spans="1:22" ht="30" customHeight="1">
      <c r="A8" s="1258"/>
      <c r="B8" s="1258"/>
      <c r="C8" s="1293" t="str">
        <f>'P.O. ONERADO'!A7</f>
        <v>TRECHO: KM 60 AO 63</v>
      </c>
      <c r="D8" s="1294"/>
      <c r="E8" s="1294"/>
      <c r="F8" s="1294"/>
      <c r="G8" s="1294"/>
      <c r="H8" s="1294"/>
      <c r="I8" s="1294"/>
      <c r="J8" s="1294"/>
      <c r="K8" s="1294"/>
      <c r="L8" s="1294"/>
      <c r="M8" s="1294"/>
      <c r="N8" s="1294"/>
      <c r="O8" s="1294"/>
      <c r="P8" s="1294"/>
      <c r="Q8" s="1295"/>
      <c r="R8" s="173"/>
      <c r="S8" s="173"/>
      <c r="T8" s="173"/>
      <c r="U8" s="173"/>
      <c r="V8" s="173"/>
    </row>
    <row r="9" spans="1:22" ht="30" customHeight="1">
      <c r="A9" s="1258"/>
      <c r="B9" s="1258"/>
      <c r="C9" s="1285" t="s">
        <v>450</v>
      </c>
      <c r="D9" s="1286"/>
      <c r="E9" s="1286"/>
      <c r="F9" s="1286"/>
      <c r="G9" s="1286"/>
      <c r="H9" s="1286"/>
      <c r="I9" s="1286"/>
      <c r="J9" s="1286"/>
      <c r="K9" s="1286"/>
      <c r="L9" s="1286"/>
      <c r="M9" s="1286"/>
      <c r="N9" s="1286"/>
      <c r="O9" s="1286"/>
      <c r="P9" s="1286"/>
      <c r="Q9" s="1287"/>
      <c r="R9" s="173"/>
      <c r="S9" s="173"/>
      <c r="T9" s="173"/>
      <c r="U9" s="173"/>
      <c r="V9" s="173"/>
    </row>
    <row r="10" spans="1:22" ht="30" customHeight="1">
      <c r="A10" s="1258"/>
      <c r="B10" s="1258"/>
      <c r="C10" s="174"/>
      <c r="D10" s="175"/>
      <c r="E10" s="175"/>
      <c r="F10" s="175"/>
      <c r="G10" s="175"/>
      <c r="H10" s="175"/>
      <c r="I10" s="175"/>
      <c r="J10" s="175"/>
      <c r="K10" s="175"/>
      <c r="L10" s="175"/>
      <c r="M10" s="175"/>
      <c r="N10" s="175"/>
      <c r="O10" s="175"/>
      <c r="P10" s="175"/>
      <c r="Q10" s="162"/>
      <c r="R10" s="173"/>
      <c r="S10" s="173"/>
      <c r="T10" s="173"/>
      <c r="U10" s="173"/>
      <c r="V10" s="173"/>
    </row>
    <row r="11" spans="1:22" ht="30" customHeight="1">
      <c r="A11" s="1258"/>
      <c r="B11" s="1258"/>
      <c r="C11" s="174"/>
      <c r="D11" s="175"/>
      <c r="E11" s="175"/>
      <c r="F11" s="175"/>
      <c r="G11" s="175"/>
      <c r="H11" s="175"/>
      <c r="I11" s="175"/>
      <c r="J11" s="175"/>
      <c r="K11" s="175"/>
      <c r="L11" s="175"/>
      <c r="M11" s="175"/>
      <c r="N11" s="175"/>
      <c r="O11" s="175"/>
      <c r="P11" s="175"/>
      <c r="Q11" s="120"/>
      <c r="R11" s="173"/>
      <c r="S11" s="173"/>
      <c r="T11" s="173"/>
      <c r="U11" s="173"/>
      <c r="V11" s="173"/>
    </row>
    <row r="12" spans="1:22" ht="30" customHeight="1">
      <c r="A12" s="1263"/>
      <c r="B12" s="1264"/>
      <c r="C12" s="1265" t="s">
        <v>451</v>
      </c>
      <c r="D12" s="1266"/>
      <c r="E12" s="1266"/>
      <c r="F12" s="1269" t="s">
        <v>452</v>
      </c>
      <c r="G12" s="1271" t="s">
        <v>453</v>
      </c>
      <c r="H12" s="1272"/>
      <c r="I12" s="1272"/>
      <c r="J12" s="1272"/>
      <c r="K12" s="1272"/>
      <c r="L12" s="1272"/>
      <c r="M12" s="1272"/>
      <c r="N12" s="1272"/>
      <c r="O12" s="1272"/>
      <c r="P12" s="1272"/>
      <c r="Q12" s="1273" t="s">
        <v>454</v>
      </c>
      <c r="R12" s="173"/>
      <c r="S12" s="173"/>
      <c r="T12" s="173"/>
      <c r="U12" s="173"/>
      <c r="V12" s="173"/>
    </row>
    <row r="13" spans="1:22" ht="30" customHeight="1">
      <c r="A13" s="1275"/>
      <c r="B13" s="1258"/>
      <c r="C13" s="1267"/>
      <c r="D13" s="1268"/>
      <c r="E13" s="1268"/>
      <c r="F13" s="1270"/>
      <c r="G13" s="95">
        <v>1</v>
      </c>
      <c r="H13" s="95">
        <v>2</v>
      </c>
      <c r="I13" s="95">
        <v>3</v>
      </c>
      <c r="J13" s="95">
        <v>4</v>
      </c>
      <c r="K13" s="95">
        <v>5</v>
      </c>
      <c r="L13" s="95">
        <v>6</v>
      </c>
      <c r="M13" s="95">
        <v>7</v>
      </c>
      <c r="N13" s="95">
        <v>8</v>
      </c>
      <c r="O13" s="95">
        <v>9</v>
      </c>
      <c r="P13" s="95">
        <v>10</v>
      </c>
      <c r="Q13" s="1274"/>
      <c r="R13" s="173"/>
      <c r="S13" s="173"/>
      <c r="T13" s="173"/>
      <c r="U13" s="173"/>
      <c r="V13" s="173"/>
    </row>
    <row r="14" spans="1:22" ht="30" customHeight="1">
      <c r="A14" s="1275"/>
      <c r="B14" s="1258"/>
      <c r="C14" s="1276" t="s">
        <v>41</v>
      </c>
      <c r="D14" s="1278" t="str">
        <f>VLOOKUP(C14,'P.O. ONERADO'!A:K,3,FALSE)</f>
        <v>ADMINISTRAÇÃO LOCAL DA OBRA</v>
      </c>
      <c r="E14" s="1278"/>
      <c r="F14" s="1280">
        <f>VLOOKUP(C14,'P.O. ONERADO'!A:K,11,FALSE)</f>
        <v>655352.71</v>
      </c>
      <c r="G14" s="100">
        <f>SUM(G19,G22,G25,G28,G31,G37,G40,G43,G46,G34)/SUM($F$17:$F$46)</f>
        <v>8.1738673175455717E-2</v>
      </c>
      <c r="H14" s="100">
        <f t="shared" ref="H14:P14" si="0">SUM(H19,H22,H25,H28,H31,H37,H40,H43,H46,H34)/SUM($F$17:$F$46)</f>
        <v>4.3638603737807348E-2</v>
      </c>
      <c r="I14" s="100">
        <f t="shared" si="0"/>
        <v>9.0356549415481699E-2</v>
      </c>
      <c r="J14" s="100">
        <f t="shared" si="0"/>
        <v>7.7202858146138184E-2</v>
      </c>
      <c r="K14" s="100">
        <f t="shared" si="0"/>
        <v>7.7202858146138184E-2</v>
      </c>
      <c r="L14" s="100">
        <f t="shared" si="0"/>
        <v>0.19646694012347998</v>
      </c>
      <c r="M14" s="100">
        <f t="shared" si="0"/>
        <v>0.12119522826069791</v>
      </c>
      <c r="N14" s="100">
        <f t="shared" si="0"/>
        <v>0.13060664535017896</v>
      </c>
      <c r="O14" s="100">
        <f t="shared" si="0"/>
        <v>6.2414653043166415E-2</v>
      </c>
      <c r="P14" s="100">
        <f t="shared" si="0"/>
        <v>0.1191769906014557</v>
      </c>
      <c r="Q14" s="1282">
        <f>SUM(G16:P16)</f>
        <v>655352.71</v>
      </c>
      <c r="R14" s="88">
        <f>SUM(G14:P14)</f>
        <v>1.0000000000000002</v>
      </c>
      <c r="S14" s="173"/>
      <c r="T14" s="173"/>
      <c r="U14" s="173"/>
      <c r="V14" s="173"/>
    </row>
    <row r="15" spans="1:22" ht="9.75" customHeight="1">
      <c r="A15" s="1275"/>
      <c r="B15" s="1258"/>
      <c r="C15" s="1277"/>
      <c r="D15" s="1279"/>
      <c r="E15" s="1279"/>
      <c r="F15" s="1281"/>
      <c r="G15" s="101"/>
      <c r="H15" s="101"/>
      <c r="I15" s="101"/>
      <c r="J15" s="101"/>
      <c r="K15" s="101"/>
      <c r="L15" s="101"/>
      <c r="M15" s="101"/>
      <c r="N15" s="101"/>
      <c r="O15" s="101"/>
      <c r="P15" s="101"/>
      <c r="Q15" s="1283"/>
      <c r="R15" s="173"/>
      <c r="S15" s="173"/>
      <c r="T15" s="173"/>
      <c r="U15" s="173"/>
      <c r="V15" s="173"/>
    </row>
    <row r="16" spans="1:22" ht="30" customHeight="1">
      <c r="A16" s="1275"/>
      <c r="B16" s="1258"/>
      <c r="C16" s="1277"/>
      <c r="D16" s="1279"/>
      <c r="E16" s="1279"/>
      <c r="F16" s="1281"/>
      <c r="G16" s="129">
        <f>$F14*G14</f>
        <v>53567.660977339205</v>
      </c>
      <c r="H16" s="129">
        <f t="shared" ref="H16:P16" si="1">$F14*H14</f>
        <v>28598.677220188172</v>
      </c>
      <c r="I16" s="129">
        <f t="shared" si="1"/>
        <v>59215.409525684845</v>
      </c>
      <c r="J16" s="129">
        <f t="shared" si="1"/>
        <v>50595.102305817229</v>
      </c>
      <c r="K16" s="129">
        <f t="shared" si="1"/>
        <v>50595.102305817229</v>
      </c>
      <c r="L16" s="129">
        <f t="shared" si="1"/>
        <v>128755.14163533034</v>
      </c>
      <c r="M16" s="129">
        <f t="shared" si="1"/>
        <v>79425.621279716957</v>
      </c>
      <c r="N16" s="129">
        <f t="shared" si="1"/>
        <v>85593.418974248678</v>
      </c>
      <c r="O16" s="129">
        <f t="shared" si="1"/>
        <v>40903.612015548853</v>
      </c>
      <c r="P16" s="129">
        <f t="shared" si="1"/>
        <v>78102.963760308514</v>
      </c>
      <c r="Q16" s="1284"/>
      <c r="R16" s="173" t="b">
        <f>Q14=F14</f>
        <v>1</v>
      </c>
      <c r="S16" s="173"/>
      <c r="T16" s="173"/>
      <c r="U16" s="173"/>
      <c r="V16" s="173"/>
    </row>
    <row r="17" spans="1:22" ht="30" customHeight="1">
      <c r="A17" s="1275"/>
      <c r="B17" s="1258"/>
      <c r="C17" s="1276" t="s">
        <v>48</v>
      </c>
      <c r="D17" s="1278" t="str">
        <f>VLOOKUP(C17,'P.O. ONERADO'!A:K,3,FALSE)</f>
        <v>CANTEIRO DE OBRAS</v>
      </c>
      <c r="E17" s="1278"/>
      <c r="F17" s="1280">
        <f>VLOOKUP(C17,'P.O. ONERADO'!A:K,11,FALSE)</f>
        <v>1223236</v>
      </c>
      <c r="G17" s="102">
        <v>0.6</v>
      </c>
      <c r="H17" s="102">
        <v>0.2</v>
      </c>
      <c r="I17" s="102">
        <v>2.5000000000000001E-2</v>
      </c>
      <c r="J17" s="102">
        <v>2.5000000000000001E-2</v>
      </c>
      <c r="K17" s="102">
        <v>2.5000000000000001E-2</v>
      </c>
      <c r="L17" s="102">
        <v>2.5000000000000001E-2</v>
      </c>
      <c r="M17" s="102">
        <v>2.5000000000000001E-2</v>
      </c>
      <c r="N17" s="102">
        <v>2.5000000000000001E-2</v>
      </c>
      <c r="O17" s="102">
        <v>2.5000000000000001E-2</v>
      </c>
      <c r="P17" s="102">
        <v>2.5000000000000001E-2</v>
      </c>
      <c r="Q17" s="1282">
        <f>SUM(G19:P19)</f>
        <v>1223235.9999999995</v>
      </c>
      <c r="R17" s="88">
        <f>SUM(G17:P17)</f>
        <v>1.0000000000000002</v>
      </c>
      <c r="S17" s="173"/>
      <c r="T17" s="173"/>
      <c r="U17" s="173"/>
      <c r="V17" s="173"/>
    </row>
    <row r="18" spans="1:22" ht="9.75" customHeight="1">
      <c r="A18" s="1275"/>
      <c r="B18" s="1258"/>
      <c r="C18" s="1277"/>
      <c r="D18" s="1279"/>
      <c r="E18" s="1279"/>
      <c r="F18" s="1281"/>
      <c r="G18" s="101"/>
      <c r="H18" s="101"/>
      <c r="I18" s="101"/>
      <c r="J18" s="101"/>
      <c r="K18" s="101"/>
      <c r="L18" s="101"/>
      <c r="M18" s="101"/>
      <c r="N18" s="101"/>
      <c r="O18" s="101"/>
      <c r="P18" s="101"/>
      <c r="Q18" s="1283"/>
      <c r="R18" s="173"/>
      <c r="S18" s="173"/>
      <c r="T18" s="173"/>
      <c r="U18" s="173"/>
      <c r="V18" s="173"/>
    </row>
    <row r="19" spans="1:22" ht="30" customHeight="1">
      <c r="A19" s="1275"/>
      <c r="B19" s="1258"/>
      <c r="C19" s="1277"/>
      <c r="D19" s="1279"/>
      <c r="E19" s="1279"/>
      <c r="F19" s="1281"/>
      <c r="G19" s="129">
        <f>$F17*G17</f>
        <v>733941.6</v>
      </c>
      <c r="H19" s="129">
        <f t="shared" ref="H19:P19" si="2">$F17*H17</f>
        <v>244647.2</v>
      </c>
      <c r="I19" s="129">
        <f t="shared" si="2"/>
        <v>30580.9</v>
      </c>
      <c r="J19" s="129">
        <f t="shared" si="2"/>
        <v>30580.9</v>
      </c>
      <c r="K19" s="129">
        <f t="shared" si="2"/>
        <v>30580.9</v>
      </c>
      <c r="L19" s="129">
        <f t="shared" si="2"/>
        <v>30580.9</v>
      </c>
      <c r="M19" s="129">
        <f t="shared" si="2"/>
        <v>30580.9</v>
      </c>
      <c r="N19" s="129">
        <f t="shared" si="2"/>
        <v>30580.9</v>
      </c>
      <c r="O19" s="129">
        <f t="shared" si="2"/>
        <v>30580.9</v>
      </c>
      <c r="P19" s="129">
        <f t="shared" si="2"/>
        <v>30580.9</v>
      </c>
      <c r="Q19" s="1284"/>
      <c r="R19" s="173" t="b">
        <f>Q17=F17</f>
        <v>1</v>
      </c>
      <c r="S19" s="173"/>
      <c r="T19" s="173"/>
      <c r="U19" s="173"/>
      <c r="V19" s="173"/>
    </row>
    <row r="20" spans="1:22" ht="30" customHeight="1">
      <c r="A20" s="1275"/>
      <c r="B20" s="1258"/>
      <c r="C20" s="1276" t="s">
        <v>53</v>
      </c>
      <c r="D20" s="1278" t="str">
        <f>VLOOKUP(C20,'P.O. ONERADO'!A:K,3,FALSE)</f>
        <v>MOBILIZAÇÃO E DESMOBILIZAÇÃO</v>
      </c>
      <c r="E20" s="1278"/>
      <c r="F20" s="1280">
        <f>VLOOKUP(C20,'P.O. ONERADO'!A:K,11,FALSE)</f>
        <v>69945.649999999994</v>
      </c>
      <c r="G20" s="102">
        <v>0.3</v>
      </c>
      <c r="H20" s="102">
        <v>0.3</v>
      </c>
      <c r="I20" s="102"/>
      <c r="J20" s="104"/>
      <c r="K20" s="104"/>
      <c r="L20" s="104"/>
      <c r="M20" s="104"/>
      <c r="N20" s="104"/>
      <c r="O20" s="104"/>
      <c r="P20" s="102">
        <v>0.4</v>
      </c>
      <c r="Q20" s="1282">
        <f>SUM(G22:P22)</f>
        <v>69945.649999999994</v>
      </c>
      <c r="R20" s="88">
        <f>SUM(G20:P20)</f>
        <v>1</v>
      </c>
      <c r="S20" s="173"/>
      <c r="T20" s="173"/>
      <c r="U20" s="173"/>
      <c r="V20" s="173"/>
    </row>
    <row r="21" spans="1:22" ht="9.75" customHeight="1">
      <c r="A21" s="1275"/>
      <c r="B21" s="1258"/>
      <c r="C21" s="1277"/>
      <c r="D21" s="1279"/>
      <c r="E21" s="1279"/>
      <c r="F21" s="1281"/>
      <c r="G21" s="123"/>
      <c r="H21" s="123"/>
      <c r="I21" s="103"/>
      <c r="J21" s="103"/>
      <c r="K21" s="103"/>
      <c r="L21" s="103"/>
      <c r="M21" s="103"/>
      <c r="N21" s="103"/>
      <c r="O21" s="103"/>
      <c r="P21" s="123"/>
      <c r="Q21" s="1283"/>
      <c r="R21" s="173"/>
      <c r="S21" s="173"/>
      <c r="T21" s="173"/>
      <c r="U21" s="173"/>
      <c r="V21" s="173"/>
    </row>
    <row r="22" spans="1:22" ht="30" customHeight="1">
      <c r="A22" s="1275"/>
      <c r="B22" s="1258"/>
      <c r="C22" s="1277"/>
      <c r="D22" s="1279"/>
      <c r="E22" s="1279"/>
      <c r="F22" s="1281"/>
      <c r="G22" s="129">
        <f>$F20*G20</f>
        <v>20983.694999999996</v>
      </c>
      <c r="H22" s="129">
        <f t="shared" ref="H22:O22" si="3">$F20*H20</f>
        <v>20983.694999999996</v>
      </c>
      <c r="I22" s="129">
        <f t="shared" si="3"/>
        <v>0</v>
      </c>
      <c r="J22" s="129">
        <f t="shared" si="3"/>
        <v>0</v>
      </c>
      <c r="K22" s="129">
        <f t="shared" si="3"/>
        <v>0</v>
      </c>
      <c r="L22" s="129">
        <f t="shared" si="3"/>
        <v>0</v>
      </c>
      <c r="M22" s="129">
        <f t="shared" si="3"/>
        <v>0</v>
      </c>
      <c r="N22" s="129">
        <f t="shared" si="3"/>
        <v>0</v>
      </c>
      <c r="O22" s="129">
        <f t="shared" si="3"/>
        <v>0</v>
      </c>
      <c r="P22" s="129">
        <f t="shared" ref="P22" si="4">$F20*P20</f>
        <v>27978.26</v>
      </c>
      <c r="Q22" s="1284"/>
      <c r="R22" s="173" t="b">
        <f>Q20=F20</f>
        <v>1</v>
      </c>
      <c r="S22" s="173"/>
      <c r="T22" s="173"/>
      <c r="U22" s="173"/>
      <c r="V22" s="173"/>
    </row>
    <row r="23" spans="1:22" ht="30" customHeight="1">
      <c r="A23" s="1275"/>
      <c r="B23" s="1258"/>
      <c r="C23" s="1276" t="s">
        <v>58</v>
      </c>
      <c r="D23" s="1278" t="str">
        <f>VLOOKUP(C23,'P.O. ONERADO'!A:K,3,FALSE)</f>
        <v>TERRAPLENAGEM</v>
      </c>
      <c r="E23" s="1278"/>
      <c r="F23" s="1280">
        <f>VLOOKUP(C23,'P.O. ONERADO'!A:K,11,FALSE)</f>
        <v>2602426.3400000003</v>
      </c>
      <c r="G23" s="104"/>
      <c r="H23" s="104"/>
      <c r="I23" s="102">
        <v>0.25</v>
      </c>
      <c r="J23" s="102">
        <v>0.25</v>
      </c>
      <c r="K23" s="102">
        <v>0.25</v>
      </c>
      <c r="L23" s="102">
        <v>0.25</v>
      </c>
      <c r="M23" s="102"/>
      <c r="N23" s="102"/>
      <c r="O23" s="102"/>
      <c r="P23" s="102"/>
      <c r="Q23" s="1282">
        <f>SUM(G25:P25)</f>
        <v>2602426.3400000003</v>
      </c>
      <c r="R23" s="88">
        <f>SUM(G23:P23)</f>
        <v>1</v>
      </c>
      <c r="S23" s="173"/>
      <c r="T23" s="173"/>
      <c r="U23" s="173"/>
      <c r="V23" s="173"/>
    </row>
    <row r="24" spans="1:22" ht="9.75" customHeight="1">
      <c r="A24" s="1275"/>
      <c r="B24" s="1258"/>
      <c r="C24" s="1277"/>
      <c r="D24" s="1279"/>
      <c r="E24" s="1279"/>
      <c r="F24" s="1281"/>
      <c r="G24" s="104"/>
      <c r="H24" s="104"/>
      <c r="I24" s="101"/>
      <c r="J24" s="101"/>
      <c r="K24" s="101"/>
      <c r="L24" s="101"/>
      <c r="M24" s="103"/>
      <c r="N24" s="103"/>
      <c r="O24" s="103"/>
      <c r="P24" s="103"/>
      <c r="Q24" s="1283"/>
      <c r="R24" s="173"/>
      <c r="S24" s="173"/>
      <c r="T24" s="173"/>
      <c r="U24" s="173"/>
      <c r="V24" s="173"/>
    </row>
    <row r="25" spans="1:22" ht="30" customHeight="1">
      <c r="A25" s="1275"/>
      <c r="B25" s="1258"/>
      <c r="C25" s="1277"/>
      <c r="D25" s="1279"/>
      <c r="E25" s="1279"/>
      <c r="F25" s="1281"/>
      <c r="G25" s="129">
        <f>$F23*G23</f>
        <v>0</v>
      </c>
      <c r="H25" s="129">
        <f t="shared" ref="H25:P25" si="5">$F23*H23</f>
        <v>0</v>
      </c>
      <c r="I25" s="129">
        <f t="shared" ref="I25" si="6">$F23*I23</f>
        <v>650606.58500000008</v>
      </c>
      <c r="J25" s="129">
        <f t="shared" si="5"/>
        <v>650606.58500000008</v>
      </c>
      <c r="K25" s="129">
        <f t="shared" si="5"/>
        <v>650606.58500000008</v>
      </c>
      <c r="L25" s="129">
        <f t="shared" ref="L25" si="7">$F23*L23</f>
        <v>650606.58500000008</v>
      </c>
      <c r="M25" s="129">
        <f t="shared" si="5"/>
        <v>0</v>
      </c>
      <c r="N25" s="129">
        <f t="shared" si="5"/>
        <v>0</v>
      </c>
      <c r="O25" s="129">
        <f t="shared" si="5"/>
        <v>0</v>
      </c>
      <c r="P25" s="129">
        <f t="shared" si="5"/>
        <v>0</v>
      </c>
      <c r="Q25" s="1284"/>
      <c r="R25" s="173" t="b">
        <f>Q23=F23</f>
        <v>1</v>
      </c>
      <c r="S25" s="173"/>
      <c r="T25" s="173"/>
      <c r="U25" s="173"/>
      <c r="V25" s="173"/>
    </row>
    <row r="26" spans="1:22" ht="30" customHeight="1">
      <c r="A26" s="1275"/>
      <c r="B26" s="1258"/>
      <c r="C26" s="1276" t="s">
        <v>6</v>
      </c>
      <c r="D26" s="1278" t="str">
        <f>VLOOKUP(C26,'P.O. ONERADO'!A:K,3,FALSE)</f>
        <v>DRENAGEM</v>
      </c>
      <c r="E26" s="1278"/>
      <c r="F26" s="1280">
        <f>VLOOKUP(C26,'P.O. ONERADO'!A:K,11,FALSE)</f>
        <v>607426.92999999993</v>
      </c>
      <c r="G26" s="104"/>
      <c r="H26" s="102">
        <v>0.2</v>
      </c>
      <c r="I26" s="102">
        <v>0.2</v>
      </c>
      <c r="J26" s="102"/>
      <c r="K26" s="102"/>
      <c r="L26" s="102"/>
      <c r="M26" s="102">
        <v>0.2</v>
      </c>
      <c r="N26" s="102">
        <v>0.2</v>
      </c>
      <c r="O26" s="102">
        <v>0.2</v>
      </c>
      <c r="P26" s="102"/>
      <c r="Q26" s="1282">
        <f>SUM(G28:P28)</f>
        <v>607426.92999999993</v>
      </c>
      <c r="R26" s="88">
        <f>SUM(G26:P26)</f>
        <v>1</v>
      </c>
      <c r="S26" s="173"/>
      <c r="T26" s="173"/>
      <c r="U26" s="173"/>
      <c r="V26" s="173"/>
    </row>
    <row r="27" spans="1:22" ht="9.75" customHeight="1">
      <c r="A27" s="1275"/>
      <c r="B27" s="1258"/>
      <c r="C27" s="1277"/>
      <c r="D27" s="1279"/>
      <c r="E27" s="1279"/>
      <c r="F27" s="1281"/>
      <c r="G27" s="104"/>
      <c r="H27" s="101"/>
      <c r="I27" s="101"/>
      <c r="J27" s="103"/>
      <c r="K27" s="103"/>
      <c r="L27" s="103"/>
      <c r="M27" s="101"/>
      <c r="N27" s="101"/>
      <c r="O27" s="101"/>
      <c r="P27" s="103"/>
      <c r="Q27" s="1283"/>
      <c r="R27" s="173"/>
      <c r="S27" s="173"/>
      <c r="T27" s="173"/>
      <c r="U27" s="173"/>
      <c r="V27" s="173"/>
    </row>
    <row r="28" spans="1:22" ht="30" customHeight="1">
      <c r="A28" s="1275"/>
      <c r="B28" s="1258"/>
      <c r="C28" s="1288"/>
      <c r="D28" s="1279"/>
      <c r="E28" s="1279"/>
      <c r="F28" s="1281"/>
      <c r="G28" s="129">
        <f>$F26*G26</f>
        <v>0</v>
      </c>
      <c r="H28" s="129">
        <f t="shared" ref="H28:O28" si="8">$F26*H26</f>
        <v>121485.386</v>
      </c>
      <c r="I28" s="129">
        <f t="shared" si="8"/>
        <v>121485.386</v>
      </c>
      <c r="J28" s="129"/>
      <c r="K28" s="129"/>
      <c r="L28" s="129"/>
      <c r="M28" s="129">
        <f t="shared" si="8"/>
        <v>121485.386</v>
      </c>
      <c r="N28" s="129">
        <f t="shared" si="8"/>
        <v>121485.386</v>
      </c>
      <c r="O28" s="129">
        <f t="shared" si="8"/>
        <v>121485.386</v>
      </c>
      <c r="P28" s="129"/>
      <c r="Q28" s="1284"/>
      <c r="R28" s="173" t="b">
        <f>Q26=F26</f>
        <v>1</v>
      </c>
      <c r="S28" s="173"/>
      <c r="T28" s="173"/>
      <c r="U28" s="173"/>
      <c r="V28" s="173"/>
    </row>
    <row r="29" spans="1:22" ht="30" customHeight="1">
      <c r="A29" s="1275"/>
      <c r="B29" s="1258"/>
      <c r="C29" s="1277" t="s">
        <v>7</v>
      </c>
      <c r="D29" s="1278" t="str">
        <f>VLOOKUP(C29,'P.O. ONERADO'!A:K,3,FALSE)</f>
        <v>PAVIMENTAÇÃO</v>
      </c>
      <c r="E29" s="1278"/>
      <c r="F29" s="1280">
        <f>VLOOKUP(C29,'P.O. ONERADO'!A:K,11,FALSE)</f>
        <v>624569.79</v>
      </c>
      <c r="G29" s="104"/>
      <c r="H29" s="104"/>
      <c r="I29" s="102"/>
      <c r="J29" s="102"/>
      <c r="K29" s="102"/>
      <c r="L29" s="102">
        <v>0.3</v>
      </c>
      <c r="M29" s="102">
        <v>0.4</v>
      </c>
      <c r="N29" s="102">
        <v>0.3</v>
      </c>
      <c r="O29" s="102"/>
      <c r="P29" s="102"/>
      <c r="Q29" s="1282">
        <f>SUM(G31:P31)</f>
        <v>624569.79</v>
      </c>
      <c r="R29" s="88">
        <f>SUM(G29:P29)</f>
        <v>1</v>
      </c>
      <c r="S29" s="173"/>
      <c r="T29" s="173"/>
      <c r="U29" s="173"/>
      <c r="V29" s="173"/>
    </row>
    <row r="30" spans="1:22" ht="9.75" customHeight="1">
      <c r="A30" s="1275"/>
      <c r="B30" s="1258"/>
      <c r="C30" s="1277"/>
      <c r="D30" s="1279"/>
      <c r="E30" s="1279"/>
      <c r="F30" s="1281"/>
      <c r="G30" s="104"/>
      <c r="H30" s="104"/>
      <c r="I30" s="103"/>
      <c r="J30" s="103"/>
      <c r="K30" s="103"/>
      <c r="L30" s="101"/>
      <c r="M30" s="101"/>
      <c r="N30" s="101"/>
      <c r="O30" s="103"/>
      <c r="P30" s="103"/>
      <c r="Q30" s="1283"/>
      <c r="R30" s="173"/>
      <c r="S30" s="173"/>
      <c r="T30" s="173"/>
      <c r="U30" s="173"/>
      <c r="V30" s="173"/>
    </row>
    <row r="31" spans="1:22" ht="30" customHeight="1">
      <c r="A31" s="1275"/>
      <c r="B31" s="1258"/>
      <c r="C31" s="1277"/>
      <c r="D31" s="1279"/>
      <c r="E31" s="1279"/>
      <c r="F31" s="1281"/>
      <c r="G31" s="129">
        <f>$F29*G29</f>
        <v>0</v>
      </c>
      <c r="H31" s="129">
        <f t="shared" ref="H31:J31" si="9">$F29*H29</f>
        <v>0</v>
      </c>
      <c r="I31" s="129">
        <f t="shared" si="9"/>
        <v>0</v>
      </c>
      <c r="J31" s="129">
        <f t="shared" si="9"/>
        <v>0</v>
      </c>
      <c r="K31" s="129"/>
      <c r="L31" s="129">
        <f t="shared" ref="L31:N31" si="10">$F29*L29</f>
        <v>187370.93700000001</v>
      </c>
      <c r="M31" s="129">
        <f t="shared" si="10"/>
        <v>249827.91600000003</v>
      </c>
      <c r="N31" s="129">
        <f t="shared" si="10"/>
        <v>187370.93700000001</v>
      </c>
      <c r="O31" s="129"/>
      <c r="P31" s="129"/>
      <c r="Q31" s="1284"/>
      <c r="R31" s="173" t="b">
        <f>Q29=F29</f>
        <v>1</v>
      </c>
      <c r="S31" s="173"/>
      <c r="T31" s="173"/>
      <c r="U31" s="173"/>
      <c r="V31" s="173"/>
    </row>
    <row r="32" spans="1:22" ht="30" customHeight="1">
      <c r="A32" s="1275"/>
      <c r="B32" s="1258"/>
      <c r="C32" s="1276" t="s">
        <v>8</v>
      </c>
      <c r="D32" s="1278" t="str">
        <f>VLOOKUP(C32,'P.O. ONERADO'!A:K,3,FALSE)</f>
        <v>ESTRUTURA DE CONTENÇÃO</v>
      </c>
      <c r="E32" s="1278"/>
      <c r="F32" s="1280">
        <f>VLOOKUP(C32,'P.O. ONERADO'!A:K,11,FALSE)</f>
        <v>2285332.5599999996</v>
      </c>
      <c r="G32" s="104"/>
      <c r="H32" s="104"/>
      <c r="I32" s="102"/>
      <c r="J32" s="102"/>
      <c r="K32" s="102"/>
      <c r="L32" s="102">
        <v>0.4</v>
      </c>
      <c r="M32" s="102">
        <v>0.3</v>
      </c>
      <c r="N32" s="102">
        <v>0.3</v>
      </c>
      <c r="O32" s="104"/>
      <c r="P32" s="104"/>
      <c r="Q32" s="1282">
        <f>SUM(G34:P34)</f>
        <v>2285332.5599999996</v>
      </c>
      <c r="R32" s="88">
        <f>SUM(G32:P32)</f>
        <v>1</v>
      </c>
      <c r="S32" s="173"/>
      <c r="T32" s="173"/>
      <c r="U32" s="173"/>
      <c r="V32" s="173"/>
    </row>
    <row r="33" spans="1:22" ht="9.75" customHeight="1">
      <c r="A33" s="1275"/>
      <c r="B33" s="1258"/>
      <c r="C33" s="1277"/>
      <c r="D33" s="1279"/>
      <c r="E33" s="1279"/>
      <c r="F33" s="1281"/>
      <c r="G33" s="104"/>
      <c r="H33" s="104"/>
      <c r="I33" s="103"/>
      <c r="J33" s="103"/>
      <c r="K33" s="103"/>
      <c r="L33" s="101"/>
      <c r="M33" s="101"/>
      <c r="N33" s="101"/>
      <c r="O33" s="104"/>
      <c r="P33" s="104"/>
      <c r="Q33" s="1283"/>
      <c r="R33" s="173"/>
      <c r="S33" s="173"/>
      <c r="T33" s="173"/>
      <c r="U33" s="173"/>
      <c r="V33" s="173"/>
    </row>
    <row r="34" spans="1:22" ht="30" customHeight="1">
      <c r="A34" s="1275"/>
      <c r="B34" s="1258"/>
      <c r="C34" s="1277"/>
      <c r="D34" s="1279"/>
      <c r="E34" s="1279"/>
      <c r="F34" s="1281"/>
      <c r="G34" s="129">
        <f>$F32*G32</f>
        <v>0</v>
      </c>
      <c r="H34" s="129">
        <f t="shared" ref="H34:P34" si="11">$F32*H32</f>
        <v>0</v>
      </c>
      <c r="I34" s="129">
        <f t="shared" si="11"/>
        <v>0</v>
      </c>
      <c r="J34" s="129">
        <f t="shared" si="11"/>
        <v>0</v>
      </c>
      <c r="K34" s="129">
        <f t="shared" si="11"/>
        <v>0</v>
      </c>
      <c r="L34" s="129">
        <f t="shared" si="11"/>
        <v>914133.02399999986</v>
      </c>
      <c r="M34" s="129">
        <f t="shared" ref="M34:N34" si="12">$F32*M32</f>
        <v>685599.76799999981</v>
      </c>
      <c r="N34" s="129">
        <f t="shared" si="12"/>
        <v>685599.76799999981</v>
      </c>
      <c r="O34" s="129">
        <f t="shared" si="11"/>
        <v>0</v>
      </c>
      <c r="P34" s="129">
        <f t="shared" si="11"/>
        <v>0</v>
      </c>
      <c r="Q34" s="1284"/>
      <c r="R34" s="173" t="b">
        <f>Q32=F32</f>
        <v>1</v>
      </c>
      <c r="S34" s="173"/>
      <c r="T34" s="173"/>
      <c r="U34" s="173"/>
      <c r="V34" s="173"/>
    </row>
    <row r="35" spans="1:22" ht="30" customHeight="1">
      <c r="A35" s="1275"/>
      <c r="B35" s="1258"/>
      <c r="C35" s="1276" t="s">
        <v>9</v>
      </c>
      <c r="D35" s="1278" t="str">
        <f>VLOOKUP(C35,'P.O. ONERADO'!A:K,3,FALSE)</f>
        <v>SINALIZAÇÃO</v>
      </c>
      <c r="E35" s="1278"/>
      <c r="F35" s="1280">
        <f>VLOOKUP(C35,'P.O. ONERADO'!A:K,11,FALSE)</f>
        <v>623062.60999999987</v>
      </c>
      <c r="G35" s="104"/>
      <c r="H35" s="104"/>
      <c r="I35" s="102"/>
      <c r="J35" s="102"/>
      <c r="K35" s="102"/>
      <c r="L35" s="102"/>
      <c r="M35" s="104"/>
      <c r="N35" s="104"/>
      <c r="O35" s="104"/>
      <c r="P35" s="102">
        <v>1</v>
      </c>
      <c r="Q35" s="1282">
        <f>SUM(G37:P37)</f>
        <v>623062.60999999987</v>
      </c>
      <c r="R35" s="88">
        <f>SUM(G35:P35)</f>
        <v>1</v>
      </c>
      <c r="S35" s="173"/>
      <c r="T35" s="173"/>
      <c r="U35" s="173"/>
      <c r="V35" s="173"/>
    </row>
    <row r="36" spans="1:22" ht="9.75" customHeight="1">
      <c r="A36" s="1275"/>
      <c r="B36" s="1258"/>
      <c r="C36" s="1277"/>
      <c r="D36" s="1279"/>
      <c r="E36" s="1279"/>
      <c r="F36" s="1281"/>
      <c r="G36" s="104"/>
      <c r="H36" s="104"/>
      <c r="I36" s="103"/>
      <c r="J36" s="103"/>
      <c r="K36" s="103"/>
      <c r="L36" s="103"/>
      <c r="M36" s="104"/>
      <c r="N36" s="104"/>
      <c r="O36" s="104"/>
      <c r="P36" s="123"/>
      <c r="Q36" s="1283"/>
      <c r="R36" s="173"/>
      <c r="S36" s="173"/>
      <c r="T36" s="173"/>
      <c r="U36" s="173"/>
      <c r="V36" s="173"/>
    </row>
    <row r="37" spans="1:22" ht="30" customHeight="1">
      <c r="A37" s="1275"/>
      <c r="B37" s="1258"/>
      <c r="C37" s="1289"/>
      <c r="D37" s="1279"/>
      <c r="E37" s="1279"/>
      <c r="F37" s="1281"/>
      <c r="G37" s="129">
        <f>$F35*G35</f>
        <v>0</v>
      </c>
      <c r="H37" s="129">
        <f t="shared" ref="H37:O37" si="13">$F35*H35</f>
        <v>0</v>
      </c>
      <c r="I37" s="129">
        <f t="shared" si="13"/>
        <v>0</v>
      </c>
      <c r="J37" s="129">
        <f t="shared" si="13"/>
        <v>0</v>
      </c>
      <c r="K37" s="129">
        <f t="shared" si="13"/>
        <v>0</v>
      </c>
      <c r="L37" s="129">
        <f t="shared" si="13"/>
        <v>0</v>
      </c>
      <c r="M37" s="129">
        <f t="shared" si="13"/>
        <v>0</v>
      </c>
      <c r="N37" s="129">
        <f t="shared" si="13"/>
        <v>0</v>
      </c>
      <c r="O37" s="129">
        <f t="shared" si="13"/>
        <v>0</v>
      </c>
      <c r="P37" s="129">
        <f>$F35*P35</f>
        <v>623062.60999999987</v>
      </c>
      <c r="Q37" s="1284"/>
      <c r="R37" s="173" t="b">
        <f>Q35=F35</f>
        <v>1</v>
      </c>
      <c r="S37" s="173"/>
      <c r="T37" s="173"/>
      <c r="U37" s="173"/>
      <c r="V37" s="173"/>
    </row>
    <row r="38" spans="1:22" ht="30" customHeight="1">
      <c r="A38" s="1275"/>
      <c r="B38" s="1258"/>
      <c r="C38" s="1276" t="s">
        <v>10</v>
      </c>
      <c r="D38" s="1278" t="str">
        <f>VLOOKUP(C38,'P.O. ONERADO'!A:K,3,FALSE)</f>
        <v>OBRAS COMPLEMENTARES</v>
      </c>
      <c r="E38" s="1278"/>
      <c r="F38" s="1280">
        <f>VLOOKUP(C38,'P.O. ONERADO'!A:K,11,FALSE)</f>
        <v>561010.43000000005</v>
      </c>
      <c r="G38" s="104"/>
      <c r="H38" s="104"/>
      <c r="I38" s="104"/>
      <c r="J38" s="104"/>
      <c r="K38" s="104"/>
      <c r="L38" s="104"/>
      <c r="M38" s="104"/>
      <c r="N38" s="104"/>
      <c r="O38" s="102">
        <v>0.5</v>
      </c>
      <c r="P38" s="102">
        <v>0.5</v>
      </c>
      <c r="Q38" s="1282">
        <f>SUM(G40:P40)</f>
        <v>561010.43000000005</v>
      </c>
      <c r="R38" s="88">
        <f>SUM(G38:P38)</f>
        <v>1</v>
      </c>
      <c r="S38" s="173"/>
      <c r="T38" s="173"/>
      <c r="U38" s="173"/>
      <c r="V38" s="173"/>
    </row>
    <row r="39" spans="1:22" ht="9.75" customHeight="1">
      <c r="A39" s="1275"/>
      <c r="B39" s="1258"/>
      <c r="C39" s="1277"/>
      <c r="D39" s="1279"/>
      <c r="E39" s="1279"/>
      <c r="F39" s="1281"/>
      <c r="G39" s="104"/>
      <c r="H39" s="104"/>
      <c r="I39" s="104"/>
      <c r="J39" s="104"/>
      <c r="K39" s="104"/>
      <c r="L39" s="104"/>
      <c r="M39" s="104"/>
      <c r="N39" s="104"/>
      <c r="O39" s="123"/>
      <c r="P39" s="123"/>
      <c r="Q39" s="1283"/>
      <c r="R39" s="173"/>
      <c r="S39" s="173"/>
      <c r="T39" s="173"/>
      <c r="U39" s="173"/>
      <c r="V39" s="173"/>
    </row>
    <row r="40" spans="1:22" ht="30" customHeight="1">
      <c r="A40" s="1275"/>
      <c r="B40" s="1258"/>
      <c r="C40" s="1289"/>
      <c r="D40" s="1279"/>
      <c r="E40" s="1279"/>
      <c r="F40" s="1281"/>
      <c r="G40" s="129">
        <f>$F38*G38</f>
        <v>0</v>
      </c>
      <c r="H40" s="129">
        <f t="shared" ref="H40:P40" si="14">$F38*H38</f>
        <v>0</v>
      </c>
      <c r="I40" s="129">
        <f t="shared" si="14"/>
        <v>0</v>
      </c>
      <c r="J40" s="129">
        <f t="shared" si="14"/>
        <v>0</v>
      </c>
      <c r="K40" s="129">
        <f t="shared" si="14"/>
        <v>0</v>
      </c>
      <c r="L40" s="129">
        <f t="shared" si="14"/>
        <v>0</v>
      </c>
      <c r="M40" s="129">
        <f t="shared" si="14"/>
        <v>0</v>
      </c>
      <c r="N40" s="129">
        <f t="shared" si="14"/>
        <v>0</v>
      </c>
      <c r="O40" s="129">
        <f t="shared" si="14"/>
        <v>280505.21500000003</v>
      </c>
      <c r="P40" s="129">
        <f t="shared" si="14"/>
        <v>280505.21500000003</v>
      </c>
      <c r="Q40" s="1284"/>
      <c r="R40" s="173" t="b">
        <f>Q38=F38</f>
        <v>1</v>
      </c>
      <c r="S40" s="173"/>
      <c r="T40" s="173"/>
      <c r="U40" s="173"/>
      <c r="V40" s="173"/>
    </row>
    <row r="41" spans="1:22" ht="30" customHeight="1">
      <c r="A41" s="1275"/>
      <c r="B41" s="1258"/>
      <c r="C41" s="1276" t="s">
        <v>11</v>
      </c>
      <c r="D41" s="1278" t="str">
        <f>VLOOKUP(C41,'P.O. ONERADO'!A:K,3,FALSE)</f>
        <v>ILUMINAÇÃO PÚBLICA</v>
      </c>
      <c r="E41" s="1278"/>
      <c r="F41" s="1280">
        <f>VLOOKUP(C41,'P.O. ONERADO'!A:K,11,FALSE)</f>
        <v>373448.30000000005</v>
      </c>
      <c r="G41" s="104"/>
      <c r="H41" s="104"/>
      <c r="I41" s="104"/>
      <c r="J41" s="104"/>
      <c r="K41" s="104"/>
      <c r="L41" s="104"/>
      <c r="M41" s="104"/>
      <c r="N41" s="102">
        <v>0.4</v>
      </c>
      <c r="O41" s="102">
        <v>0.3</v>
      </c>
      <c r="P41" s="102">
        <v>0.3</v>
      </c>
      <c r="Q41" s="1282">
        <f>SUM(G43:P43)</f>
        <v>373448.30000000005</v>
      </c>
      <c r="R41" s="88">
        <f>SUM(G41:P41)</f>
        <v>1</v>
      </c>
      <c r="S41" s="173"/>
      <c r="T41" s="173"/>
      <c r="U41" s="173"/>
      <c r="V41" s="173"/>
    </row>
    <row r="42" spans="1:22" ht="9.75" customHeight="1">
      <c r="A42" s="1275"/>
      <c r="B42" s="1258"/>
      <c r="C42" s="1277"/>
      <c r="D42" s="1279"/>
      <c r="E42" s="1279"/>
      <c r="F42" s="1281"/>
      <c r="G42" s="104"/>
      <c r="H42" s="104"/>
      <c r="I42" s="104"/>
      <c r="J42" s="104"/>
      <c r="K42" s="104"/>
      <c r="L42" s="104"/>
      <c r="M42" s="104"/>
      <c r="N42" s="123"/>
      <c r="O42" s="123"/>
      <c r="P42" s="123"/>
      <c r="Q42" s="1283"/>
      <c r="R42" s="173"/>
      <c r="S42" s="173"/>
      <c r="T42" s="173"/>
      <c r="U42" s="173"/>
      <c r="V42" s="173"/>
    </row>
    <row r="43" spans="1:22" ht="30" customHeight="1">
      <c r="A43" s="1275"/>
      <c r="B43" s="1258"/>
      <c r="C43" s="1289"/>
      <c r="D43" s="1279"/>
      <c r="E43" s="1279"/>
      <c r="F43" s="1281"/>
      <c r="G43" s="129">
        <f>$F41*G41</f>
        <v>0</v>
      </c>
      <c r="H43" s="129">
        <f t="shared" ref="H43:P43" si="15">$F41*H41</f>
        <v>0</v>
      </c>
      <c r="I43" s="129">
        <f t="shared" si="15"/>
        <v>0</v>
      </c>
      <c r="J43" s="129">
        <f t="shared" si="15"/>
        <v>0</v>
      </c>
      <c r="K43" s="129">
        <f t="shared" si="15"/>
        <v>0</v>
      </c>
      <c r="L43" s="129">
        <f t="shared" si="15"/>
        <v>0</v>
      </c>
      <c r="M43" s="129">
        <f t="shared" si="15"/>
        <v>0</v>
      </c>
      <c r="N43" s="129">
        <f t="shared" si="15"/>
        <v>149379.32000000004</v>
      </c>
      <c r="O43" s="129">
        <f t="shared" si="15"/>
        <v>112034.49</v>
      </c>
      <c r="P43" s="129">
        <f t="shared" si="15"/>
        <v>112034.49</v>
      </c>
      <c r="Q43" s="1284"/>
      <c r="R43" s="173" t="b">
        <f>Q41=F41</f>
        <v>1</v>
      </c>
      <c r="S43" s="173"/>
      <c r="T43" s="173"/>
      <c r="U43" s="173"/>
      <c r="V43" s="173"/>
    </row>
    <row r="44" spans="1:22" ht="30" customHeight="1">
      <c r="A44" s="1275"/>
      <c r="B44" s="1258"/>
      <c r="C44" s="1276" t="s">
        <v>12</v>
      </c>
      <c r="D44" s="1278" t="str">
        <f>VLOOKUP(C44,'P.O. ONERADO'!A:K,3,FALSE)</f>
        <v>SINALIZAÇÃO DE OBRA</v>
      </c>
      <c r="E44" s="1278"/>
      <c r="F44" s="1280">
        <f>VLOOKUP(C44,'P.O. ONERADO'!A:K,11,FALSE)</f>
        <v>265381.24000000005</v>
      </c>
      <c r="G44" s="104"/>
      <c r="H44" s="102">
        <v>0.06</v>
      </c>
      <c r="I44" s="102">
        <v>0.12</v>
      </c>
      <c r="J44" s="102">
        <v>0.12</v>
      </c>
      <c r="K44" s="102">
        <v>0.12</v>
      </c>
      <c r="L44" s="102">
        <v>0.12</v>
      </c>
      <c r="M44" s="102">
        <v>0.12</v>
      </c>
      <c r="N44" s="102">
        <v>0.12</v>
      </c>
      <c r="O44" s="102">
        <v>0.12</v>
      </c>
      <c r="P44" s="102">
        <v>0.1</v>
      </c>
      <c r="Q44" s="1282">
        <f>SUM(G46:P46)</f>
        <v>265381.24000000005</v>
      </c>
      <c r="R44" s="88">
        <f>SUM(G44:P44)</f>
        <v>1</v>
      </c>
      <c r="S44" s="173"/>
      <c r="T44" s="173"/>
      <c r="U44" s="173"/>
      <c r="V44" s="173"/>
    </row>
    <row r="45" spans="1:22" ht="9.75" customHeight="1">
      <c r="A45" s="1275"/>
      <c r="B45" s="1258"/>
      <c r="C45" s="1277"/>
      <c r="D45" s="1279"/>
      <c r="E45" s="1279"/>
      <c r="F45" s="1281"/>
      <c r="G45" s="104"/>
      <c r="H45" s="123"/>
      <c r="I45" s="123"/>
      <c r="J45" s="123"/>
      <c r="K45" s="123"/>
      <c r="L45" s="123"/>
      <c r="M45" s="123"/>
      <c r="N45" s="123"/>
      <c r="O45" s="123"/>
      <c r="P45" s="123"/>
      <c r="Q45" s="1283"/>
      <c r="R45" s="173"/>
      <c r="S45" s="173"/>
      <c r="T45" s="173"/>
      <c r="U45" s="173"/>
      <c r="V45" s="173"/>
    </row>
    <row r="46" spans="1:22" ht="30" customHeight="1">
      <c r="A46" s="1275"/>
      <c r="B46" s="1258"/>
      <c r="C46" s="1288"/>
      <c r="D46" s="1299"/>
      <c r="E46" s="1299"/>
      <c r="F46" s="1300"/>
      <c r="G46" s="129">
        <f>$F44*G44</f>
        <v>0</v>
      </c>
      <c r="H46" s="129">
        <f t="shared" ref="H46:P46" si="16">$F44*H44</f>
        <v>15922.874400000002</v>
      </c>
      <c r="I46" s="129">
        <f t="shared" si="16"/>
        <v>31845.748800000005</v>
      </c>
      <c r="J46" s="129">
        <f t="shared" si="16"/>
        <v>31845.748800000005</v>
      </c>
      <c r="K46" s="129">
        <f t="shared" si="16"/>
        <v>31845.748800000005</v>
      </c>
      <c r="L46" s="129">
        <f t="shared" si="16"/>
        <v>31845.748800000005</v>
      </c>
      <c r="M46" s="129">
        <f t="shared" si="16"/>
        <v>31845.748800000005</v>
      </c>
      <c r="N46" s="129">
        <f t="shared" si="16"/>
        <v>31845.748800000005</v>
      </c>
      <c r="O46" s="129">
        <f t="shared" si="16"/>
        <v>31845.748800000005</v>
      </c>
      <c r="P46" s="129">
        <f t="shared" si="16"/>
        <v>26538.124000000007</v>
      </c>
      <c r="Q46" s="1284"/>
      <c r="R46" s="173" t="b">
        <f>Q44=F44</f>
        <v>1</v>
      </c>
      <c r="S46" s="173"/>
      <c r="T46" s="173"/>
      <c r="U46" s="173"/>
      <c r="V46" s="173"/>
    </row>
    <row r="47" spans="1:22" ht="30" customHeight="1">
      <c r="A47" s="1275"/>
      <c r="B47" s="1258"/>
      <c r="C47" s="1267" t="s">
        <v>455</v>
      </c>
      <c r="D47" s="1296"/>
      <c r="E47" s="89" t="s">
        <v>456</v>
      </c>
      <c r="F47" s="96">
        <f>SUM(F14:F46)</f>
        <v>9891192.5600000005</v>
      </c>
      <c r="G47" s="105"/>
      <c r="H47" s="105"/>
      <c r="I47" s="105"/>
      <c r="J47" s="105"/>
      <c r="K47" s="105"/>
      <c r="L47" s="105"/>
      <c r="M47" s="105"/>
      <c r="N47" s="105"/>
      <c r="O47" s="105"/>
      <c r="P47" s="105"/>
      <c r="Q47" s="159">
        <f>SUM(Q14:Q46)</f>
        <v>9891192.5599999987</v>
      </c>
      <c r="R47" s="173" t="b">
        <f>Q47=F47</f>
        <v>1</v>
      </c>
      <c r="S47" s="173" t="b">
        <f>F47=RESUMO_ONERADO!C27</f>
        <v>1</v>
      </c>
      <c r="T47" s="173"/>
      <c r="U47" s="173"/>
      <c r="V47" s="173"/>
    </row>
    <row r="48" spans="1:22" ht="30" customHeight="1">
      <c r="A48" s="1275"/>
      <c r="B48" s="1258"/>
      <c r="C48" s="1267"/>
      <c r="D48" s="1296"/>
      <c r="E48" s="1301" t="s">
        <v>457</v>
      </c>
      <c r="F48" s="97" t="s">
        <v>458</v>
      </c>
      <c r="G48" s="98">
        <f>SUM(G16,G19,G22,G25,G28,G31,G37,G40,G43,G46,G34)</f>
        <v>808492.95597733918</v>
      </c>
      <c r="H48" s="98">
        <f t="shared" ref="H48:P48" si="17">SUM(H16,H19,H22,H25,H28,H31,H37,H40,H43,H46,H34)</f>
        <v>431637.83262018824</v>
      </c>
      <c r="I48" s="98">
        <f t="shared" si="17"/>
        <v>893734.02932568488</v>
      </c>
      <c r="J48" s="98">
        <f t="shared" si="17"/>
        <v>763628.33610581735</v>
      </c>
      <c r="K48" s="98">
        <f t="shared" si="17"/>
        <v>763628.33610581735</v>
      </c>
      <c r="L48" s="98">
        <f t="shared" si="17"/>
        <v>1943292.3364353303</v>
      </c>
      <c r="M48" s="98">
        <f t="shared" si="17"/>
        <v>1198765.3400797169</v>
      </c>
      <c r="N48" s="98">
        <f t="shared" si="17"/>
        <v>1291855.4787742486</v>
      </c>
      <c r="O48" s="98">
        <f t="shared" si="17"/>
        <v>617355.35181554896</v>
      </c>
      <c r="P48" s="98">
        <f t="shared" si="17"/>
        <v>1178802.5627603084</v>
      </c>
      <c r="Q48" s="1303"/>
      <c r="R48" s="173"/>
      <c r="S48" s="173"/>
      <c r="T48" s="173"/>
      <c r="U48" s="173"/>
      <c r="V48" s="173"/>
    </row>
    <row r="49" spans="1:22" ht="30" customHeight="1">
      <c r="A49" s="1275"/>
      <c r="B49" s="1258"/>
      <c r="C49" s="1267"/>
      <c r="D49" s="1296"/>
      <c r="E49" s="1302"/>
      <c r="F49" s="97" t="s">
        <v>459</v>
      </c>
      <c r="G49" s="98">
        <f>G48</f>
        <v>808492.95597733918</v>
      </c>
      <c r="H49" s="98">
        <f>G49+H48</f>
        <v>1240130.7885975274</v>
      </c>
      <c r="I49" s="98">
        <f t="shared" ref="I49:P49" si="18">H49+I48</f>
        <v>2133864.8179232124</v>
      </c>
      <c r="J49" s="98">
        <f t="shared" si="18"/>
        <v>2897493.1540290299</v>
      </c>
      <c r="K49" s="98">
        <f t="shared" si="18"/>
        <v>3661121.4901348474</v>
      </c>
      <c r="L49" s="98">
        <f t="shared" si="18"/>
        <v>5604413.8265701775</v>
      </c>
      <c r="M49" s="98">
        <f t="shared" si="18"/>
        <v>6803179.1666498948</v>
      </c>
      <c r="N49" s="98">
        <f t="shared" si="18"/>
        <v>8095034.6454241434</v>
      </c>
      <c r="O49" s="98">
        <f t="shared" si="18"/>
        <v>8712389.9972396921</v>
      </c>
      <c r="P49" s="98">
        <f t="shared" si="18"/>
        <v>9891192.5600000005</v>
      </c>
      <c r="Q49" s="1304"/>
      <c r="R49" s="173"/>
      <c r="S49" s="173"/>
      <c r="T49" s="173"/>
      <c r="U49" s="173"/>
      <c r="V49" s="173"/>
    </row>
    <row r="50" spans="1:22" ht="30" customHeight="1">
      <c r="A50" s="1275"/>
      <c r="B50" s="1258"/>
      <c r="C50" s="1267"/>
      <c r="D50" s="1296"/>
      <c r="E50" s="1301" t="s">
        <v>460</v>
      </c>
      <c r="F50" s="97" t="s">
        <v>458</v>
      </c>
      <c r="G50" s="99">
        <f>G48/$F$47</f>
        <v>8.1738673175455717E-2</v>
      </c>
      <c r="H50" s="99">
        <f>H48/$F$47</f>
        <v>4.3638603737807348E-2</v>
      </c>
      <c r="I50" s="99">
        <f t="shared" ref="I50:P50" si="19">I48/$F$47</f>
        <v>9.0356549415481685E-2</v>
      </c>
      <c r="J50" s="99">
        <f t="shared" si="19"/>
        <v>7.720285814613817E-2</v>
      </c>
      <c r="K50" s="99">
        <f t="shared" si="19"/>
        <v>7.720285814613817E-2</v>
      </c>
      <c r="L50" s="99">
        <f t="shared" si="19"/>
        <v>0.19646694012347993</v>
      </c>
      <c r="M50" s="99">
        <f t="shared" si="19"/>
        <v>0.1211952282606979</v>
      </c>
      <c r="N50" s="99">
        <f t="shared" si="19"/>
        <v>0.13060664535017893</v>
      </c>
      <c r="O50" s="99">
        <f t="shared" si="19"/>
        <v>6.2414653043166408E-2</v>
      </c>
      <c r="P50" s="99">
        <f t="shared" si="19"/>
        <v>0.11917699060145567</v>
      </c>
      <c r="Q50" s="1304"/>
      <c r="R50" s="173"/>
      <c r="S50" s="173"/>
      <c r="T50" s="173"/>
      <c r="U50" s="173"/>
      <c r="V50" s="173"/>
    </row>
    <row r="51" spans="1:22" ht="30" customHeight="1">
      <c r="A51" s="1307"/>
      <c r="B51" s="1308"/>
      <c r="C51" s="1297"/>
      <c r="D51" s="1298"/>
      <c r="E51" s="1306"/>
      <c r="F51" s="160" t="s">
        <v>459</v>
      </c>
      <c r="G51" s="161">
        <f>G50</f>
        <v>8.1738673175455717E-2</v>
      </c>
      <c r="H51" s="161">
        <f>G51+H50</f>
        <v>0.12537727691326306</v>
      </c>
      <c r="I51" s="161">
        <f t="shared" ref="I51:P51" si="20">H51+I50</f>
        <v>0.21573382632874474</v>
      </c>
      <c r="J51" s="161">
        <f t="shared" si="20"/>
        <v>0.29293668447488291</v>
      </c>
      <c r="K51" s="161">
        <f t="shared" si="20"/>
        <v>0.37013954262102111</v>
      </c>
      <c r="L51" s="161">
        <f t="shared" si="20"/>
        <v>0.56660648274450098</v>
      </c>
      <c r="M51" s="161">
        <f t="shared" si="20"/>
        <v>0.68780171100519882</v>
      </c>
      <c r="N51" s="161">
        <f t="shared" si="20"/>
        <v>0.81840835635537779</v>
      </c>
      <c r="O51" s="161">
        <f t="shared" si="20"/>
        <v>0.88082300939854419</v>
      </c>
      <c r="P51" s="161">
        <f t="shared" si="20"/>
        <v>0.99999999999999989</v>
      </c>
      <c r="Q51" s="1305"/>
      <c r="R51" s="173"/>
      <c r="S51" s="173"/>
      <c r="T51" s="173"/>
      <c r="U51" s="173"/>
      <c r="V51" s="173"/>
    </row>
    <row r="52" spans="1:22" ht="30" customHeight="1">
      <c r="A52" s="173"/>
      <c r="B52" s="173"/>
      <c r="C52" s="173"/>
      <c r="D52" s="90"/>
      <c r="E52" s="90"/>
      <c r="F52" s="90"/>
      <c r="G52" s="90"/>
      <c r="H52" s="90"/>
      <c r="I52" s="90"/>
      <c r="J52" s="90"/>
      <c r="K52" s="90"/>
      <c r="L52" s="90"/>
      <c r="M52" s="90"/>
      <c r="N52" s="90"/>
      <c r="O52" s="90"/>
      <c r="P52" s="90"/>
      <c r="Q52" s="90"/>
      <c r="R52" s="173"/>
      <c r="S52" s="173"/>
      <c r="T52" s="173"/>
      <c r="U52" s="173"/>
      <c r="V52" s="91"/>
    </row>
    <row r="53" spans="1:22" ht="23.25">
      <c r="A53" s="1258"/>
      <c r="B53" s="1258"/>
      <c r="C53" s="1258"/>
      <c r="D53" s="90"/>
      <c r="E53" s="92"/>
      <c r="F53" s="90"/>
      <c r="G53" s="90"/>
      <c r="H53" s="90"/>
      <c r="I53" s="90"/>
      <c r="J53" s="90"/>
      <c r="K53" s="90"/>
      <c r="L53" s="90"/>
      <c r="M53" s="90"/>
      <c r="N53" s="90"/>
      <c r="O53" s="90"/>
      <c r="P53" s="90"/>
      <c r="Q53" s="90"/>
      <c r="R53" s="173"/>
      <c r="S53" s="173"/>
      <c r="T53" s="173"/>
      <c r="U53" s="173"/>
      <c r="V53" s="173"/>
    </row>
    <row r="54" spans="1:22" ht="23.25">
      <c r="A54" s="1258"/>
      <c r="B54" s="1258"/>
      <c r="C54" s="1258"/>
      <c r="D54" s="90"/>
      <c r="E54" s="90"/>
      <c r="F54" s="90"/>
      <c r="G54" s="90"/>
      <c r="H54" s="90"/>
      <c r="I54" s="90"/>
      <c r="J54" s="90">
        <f>1/8</f>
        <v>0.125</v>
      </c>
      <c r="K54" s="90"/>
      <c r="L54" s="163">
        <f>20/8</f>
        <v>2.5</v>
      </c>
      <c r="M54" s="90"/>
      <c r="N54" s="90"/>
      <c r="O54" s="90"/>
      <c r="P54" s="90"/>
      <c r="Q54" s="90"/>
      <c r="R54" s="173"/>
      <c r="S54" s="173"/>
      <c r="T54" s="173"/>
      <c r="U54" s="173"/>
      <c r="V54" s="173"/>
    </row>
    <row r="55" spans="1:22" ht="23.25">
      <c r="A55" s="1258"/>
      <c r="B55" s="1258"/>
      <c r="C55" s="1258"/>
      <c r="D55" s="90"/>
      <c r="E55" s="90"/>
      <c r="F55" s="90"/>
      <c r="G55" s="90"/>
      <c r="H55" s="90"/>
      <c r="I55" s="90"/>
      <c r="J55" s="90"/>
      <c r="K55" s="90"/>
      <c r="L55" s="90"/>
      <c r="M55" s="90"/>
      <c r="N55" s="90"/>
      <c r="O55" s="90"/>
      <c r="P55" s="90"/>
      <c r="Q55" s="90"/>
      <c r="R55" s="173"/>
      <c r="S55" s="173"/>
      <c r="T55" s="173"/>
      <c r="U55" s="173"/>
      <c r="V55" s="173"/>
    </row>
    <row r="56" spans="1:22" ht="23.25">
      <c r="A56" s="1258"/>
      <c r="B56" s="1258"/>
      <c r="C56" s="1258"/>
      <c r="D56" s="90"/>
      <c r="E56" s="90"/>
      <c r="F56" s="90"/>
      <c r="G56" s="90"/>
      <c r="H56" s="90"/>
      <c r="I56" s="90"/>
      <c r="J56" s="90"/>
      <c r="K56" s="90">
        <v>650</v>
      </c>
      <c r="L56" s="90"/>
      <c r="M56" s="90"/>
      <c r="N56" s="90"/>
      <c r="O56" s="90">
        <v>-326.08999999999997</v>
      </c>
      <c r="P56" s="90"/>
      <c r="Q56" s="90">
        <v>1.3116199999999999E-4</v>
      </c>
      <c r="R56" s="173"/>
      <c r="S56" s="173"/>
      <c r="T56" s="173"/>
      <c r="U56" s="173"/>
      <c r="V56" s="173"/>
    </row>
    <row r="57" spans="1:22" ht="23.25">
      <c r="A57" s="1258"/>
      <c r="B57" s="1258"/>
      <c r="C57" s="1258"/>
      <c r="D57" s="90"/>
      <c r="E57" s="90"/>
      <c r="F57" s="90"/>
      <c r="G57" s="90"/>
      <c r="H57" s="90"/>
      <c r="I57" s="90"/>
      <c r="J57" s="90"/>
      <c r="K57" s="90"/>
      <c r="L57" s="90"/>
      <c r="M57" s="90"/>
      <c r="N57" s="90"/>
      <c r="O57" s="90"/>
      <c r="P57" s="90"/>
      <c r="Q57" s="90"/>
      <c r="R57" s="173"/>
      <c r="S57" s="173"/>
      <c r="T57" s="173"/>
      <c r="U57" s="173"/>
      <c r="V57" s="173"/>
    </row>
    <row r="58" spans="1:22" ht="23.25">
      <c r="A58" s="1258"/>
      <c r="B58" s="1258"/>
      <c r="C58" s="1258"/>
      <c r="D58" s="90"/>
      <c r="E58" s="90"/>
      <c r="F58" s="90"/>
      <c r="G58" s="90"/>
      <c r="H58" s="90"/>
      <c r="I58" s="90"/>
      <c r="J58" s="90"/>
      <c r="K58" s="90"/>
      <c r="L58" s="90"/>
      <c r="M58" s="90"/>
      <c r="N58" s="90"/>
      <c r="O58" s="90"/>
      <c r="P58" s="90"/>
      <c r="Q58" s="90"/>
      <c r="R58" s="173"/>
      <c r="S58" s="173"/>
      <c r="T58" s="173"/>
      <c r="U58" s="173"/>
      <c r="V58" s="173"/>
    </row>
    <row r="59" spans="1:22" ht="23.25">
      <c r="A59" s="1258"/>
      <c r="B59" s="1258"/>
      <c r="C59" s="1258"/>
      <c r="D59" s="90"/>
      <c r="E59" s="90"/>
      <c r="F59" s="90"/>
      <c r="G59" s="90"/>
      <c r="H59" s="90"/>
      <c r="I59" s="90"/>
      <c r="J59" s="90"/>
      <c r="K59" s="90"/>
      <c r="L59" s="90"/>
      <c r="M59" s="90"/>
      <c r="N59" s="90"/>
      <c r="O59" s="90"/>
      <c r="P59" s="90"/>
      <c r="Q59" s="90"/>
      <c r="R59" s="173"/>
      <c r="S59" s="173"/>
      <c r="T59" s="173"/>
      <c r="U59" s="173"/>
      <c r="V59" s="173"/>
    </row>
    <row r="60" spans="1:22" ht="23.25">
      <c r="A60" s="1258"/>
      <c r="B60" s="1258"/>
      <c r="C60" s="1258"/>
      <c r="D60" s="90"/>
      <c r="E60" s="90"/>
      <c r="F60" s="90"/>
      <c r="G60" s="90"/>
      <c r="H60" s="90"/>
      <c r="I60" s="90"/>
      <c r="J60" s="90"/>
      <c r="K60" s="90"/>
      <c r="L60" s="90"/>
      <c r="M60" s="90"/>
      <c r="N60" s="90"/>
      <c r="O60" s="90"/>
      <c r="P60" s="90"/>
      <c r="Q60" s="90"/>
      <c r="R60" s="173"/>
      <c r="S60" s="173"/>
      <c r="T60" s="173"/>
      <c r="U60" s="173"/>
      <c r="V60" s="173"/>
    </row>
    <row r="61" spans="1:22" ht="23.25">
      <c r="A61" s="1258"/>
      <c r="B61" s="1258"/>
      <c r="C61" s="1258"/>
      <c r="D61" s="90"/>
      <c r="E61" s="92"/>
      <c r="F61" s="92" t="b">
        <v>1</v>
      </c>
      <c r="G61" s="92"/>
      <c r="H61" s="92"/>
      <c r="I61" s="92"/>
      <c r="J61" s="92"/>
      <c r="K61" s="92"/>
      <c r="L61" s="92"/>
      <c r="M61" s="92"/>
      <c r="N61" s="92"/>
      <c r="O61" s="92"/>
      <c r="P61" s="92"/>
      <c r="Q61" s="90"/>
      <c r="R61" s="173"/>
      <c r="S61" s="173"/>
      <c r="T61" s="173"/>
      <c r="U61" s="173"/>
      <c r="V61" s="173"/>
    </row>
    <row r="62" spans="1:22" ht="23.25">
      <c r="A62" s="1258"/>
      <c r="B62" s="1258"/>
      <c r="C62" s="1258"/>
      <c r="D62" s="90"/>
      <c r="E62" s="90"/>
      <c r="F62" s="90"/>
      <c r="G62" s="90"/>
      <c r="H62" s="90"/>
      <c r="I62" s="90"/>
      <c r="J62" s="90"/>
      <c r="K62" s="90"/>
      <c r="L62" s="90"/>
      <c r="M62" s="90"/>
      <c r="N62" s="90"/>
      <c r="O62" s="90"/>
      <c r="P62" s="90"/>
      <c r="Q62" s="90" t="b">
        <v>1</v>
      </c>
      <c r="R62" s="173"/>
      <c r="S62" s="173"/>
      <c r="T62" s="173"/>
      <c r="U62" s="173"/>
      <c r="V62" s="173"/>
    </row>
    <row r="63" spans="1:22" ht="23.25">
      <c r="A63" s="1258"/>
      <c r="B63" s="1258"/>
      <c r="C63" s="1258"/>
      <c r="D63" s="90"/>
      <c r="E63" s="90"/>
      <c r="F63" s="90"/>
      <c r="G63" s="90"/>
      <c r="H63" s="90"/>
      <c r="I63" s="90"/>
      <c r="J63" s="90"/>
      <c r="K63" s="90"/>
      <c r="L63" s="90"/>
      <c r="M63" s="90"/>
      <c r="N63" s="90"/>
      <c r="O63" s="90"/>
      <c r="P63" s="90"/>
      <c r="Q63" s="90"/>
      <c r="R63" s="173"/>
      <c r="S63" s="173"/>
      <c r="T63" s="173"/>
      <c r="U63" s="173"/>
      <c r="V63" s="173"/>
    </row>
    <row r="64" spans="1:22" ht="23.25">
      <c r="A64" s="1258"/>
      <c r="B64" s="1258"/>
      <c r="C64" s="1258"/>
      <c r="D64" s="90"/>
      <c r="E64" s="90"/>
      <c r="F64" s="90"/>
      <c r="G64" s="90"/>
      <c r="H64" s="90"/>
      <c r="I64" s="90"/>
      <c r="J64" s="90"/>
      <c r="K64" s="90"/>
      <c r="L64" s="90"/>
      <c r="M64" s="90"/>
      <c r="N64" s="90"/>
      <c r="O64" s="90"/>
      <c r="P64" s="90"/>
      <c r="Q64" s="90"/>
      <c r="R64" s="173"/>
      <c r="S64" s="173"/>
      <c r="T64" s="173"/>
      <c r="U64" s="173"/>
      <c r="V64" s="173"/>
    </row>
    <row r="65" spans="1:22" ht="23.25">
      <c r="A65" s="1258"/>
      <c r="B65" s="1258"/>
      <c r="C65" s="1258"/>
      <c r="D65" s="90"/>
      <c r="E65" s="90"/>
      <c r="F65" s="90"/>
      <c r="G65" s="93">
        <v>1270565.7</v>
      </c>
      <c r="H65" s="93">
        <v>106030.23</v>
      </c>
      <c r="I65" s="93">
        <v>4111662.65</v>
      </c>
      <c r="J65" s="93">
        <v>4575963.47</v>
      </c>
      <c r="K65" s="93">
        <v>4572572.7</v>
      </c>
      <c r="L65" s="93">
        <v>5031324.6900000004</v>
      </c>
      <c r="M65" s="93">
        <v>4985846.74</v>
      </c>
      <c r="N65" s="93">
        <v>5562067.1399999997</v>
      </c>
      <c r="O65" s="93">
        <v>5562067.1399999997</v>
      </c>
      <c r="P65" s="93">
        <v>5562067.1399999997</v>
      </c>
      <c r="Q65" s="90"/>
      <c r="R65" s="173"/>
      <c r="S65" s="173"/>
      <c r="T65" s="173"/>
      <c r="U65" s="173"/>
      <c r="V65" s="173"/>
    </row>
    <row r="66" spans="1:22" ht="23.25">
      <c r="A66" s="1258"/>
      <c r="B66" s="1258"/>
      <c r="C66" s="1258"/>
      <c r="D66" s="90"/>
      <c r="E66" s="90"/>
      <c r="F66" s="90"/>
      <c r="G66" s="90"/>
      <c r="H66" s="90"/>
      <c r="I66" s="90"/>
      <c r="J66" s="90"/>
      <c r="K66" s="90"/>
      <c r="L66" s="90"/>
      <c r="M66" s="90"/>
      <c r="N66" s="90"/>
      <c r="O66" s="90"/>
      <c r="P66" s="90"/>
      <c r="Q66" s="90"/>
      <c r="R66" s="173"/>
      <c r="S66" s="173"/>
      <c r="T66" s="173"/>
      <c r="U66" s="173"/>
      <c r="V66" s="173"/>
    </row>
    <row r="67" spans="1:22" ht="23.25">
      <c r="A67" s="1258"/>
      <c r="B67" s="1258"/>
      <c r="C67" s="1258"/>
      <c r="D67" s="90"/>
      <c r="E67" s="90"/>
      <c r="F67" s="90"/>
      <c r="G67" s="90"/>
      <c r="H67" s="90"/>
      <c r="I67" s="90"/>
      <c r="J67" s="90"/>
      <c r="K67" s="90"/>
      <c r="L67" s="90"/>
      <c r="M67" s="90"/>
      <c r="N67" s="90"/>
      <c r="O67" s="90"/>
      <c r="P67" s="90"/>
      <c r="Q67" s="90"/>
      <c r="R67" s="173"/>
      <c r="S67" s="173"/>
      <c r="T67" s="173"/>
      <c r="U67" s="173"/>
      <c r="V67" s="173"/>
    </row>
    <row r="68" spans="1:22" ht="23.25">
      <c r="A68" s="1258"/>
      <c r="B68" s="1258"/>
      <c r="C68" s="1258"/>
      <c r="D68" s="90"/>
      <c r="E68" s="90"/>
      <c r="F68" s="90"/>
      <c r="G68" s="94">
        <v>2.0410000000000001E-2</v>
      </c>
      <c r="H68" s="94">
        <v>1.6999999999999999E-3</v>
      </c>
      <c r="I68" s="94">
        <v>6.6040000000000001E-2</v>
      </c>
      <c r="J68" s="94">
        <v>7.3499999999999996E-2</v>
      </c>
      <c r="K68" s="94">
        <v>7.3450000000000001E-2</v>
      </c>
      <c r="L68" s="94">
        <v>8.0810000000000007E-2</v>
      </c>
      <c r="M68" s="94">
        <v>8.0079999999999998E-2</v>
      </c>
      <c r="N68" s="94">
        <v>8.9340000000000003E-2</v>
      </c>
      <c r="O68" s="94">
        <v>8.9340000000000003E-2</v>
      </c>
      <c r="P68" s="94">
        <v>8.9340000000000003E-2</v>
      </c>
      <c r="Q68" s="90"/>
      <c r="R68" s="173"/>
      <c r="S68" s="173"/>
      <c r="T68" s="173"/>
      <c r="U68" s="173"/>
      <c r="V68" s="173"/>
    </row>
  </sheetData>
  <mergeCells count="123">
    <mergeCell ref="E48:E49"/>
    <mergeCell ref="Q48:Q51"/>
    <mergeCell ref="A49:B49"/>
    <mergeCell ref="A50:B50"/>
    <mergeCell ref="E50:E51"/>
    <mergeCell ref="A51:B51"/>
    <mergeCell ref="A64:C64"/>
    <mergeCell ref="A65:C65"/>
    <mergeCell ref="A66:C66"/>
    <mergeCell ref="A67:C67"/>
    <mergeCell ref="A68:C68"/>
    <mergeCell ref="C7:Q7"/>
    <mergeCell ref="C8:Q8"/>
    <mergeCell ref="C47:D51"/>
    <mergeCell ref="A58:C58"/>
    <mergeCell ref="A59:C59"/>
    <mergeCell ref="A60:C60"/>
    <mergeCell ref="A61:C61"/>
    <mergeCell ref="A62:C62"/>
    <mergeCell ref="A63:C63"/>
    <mergeCell ref="A53:C53"/>
    <mergeCell ref="A54:C54"/>
    <mergeCell ref="A55:C55"/>
    <mergeCell ref="A56:C56"/>
    <mergeCell ref="A57:C57"/>
    <mergeCell ref="A47:B47"/>
    <mergeCell ref="A48:B48"/>
    <mergeCell ref="A44:B44"/>
    <mergeCell ref="C44:C46"/>
    <mergeCell ref="D44:E46"/>
    <mergeCell ref="F44:F46"/>
    <mergeCell ref="Q44:Q46"/>
    <mergeCell ref="A45:B45"/>
    <mergeCell ref="A46:B46"/>
    <mergeCell ref="A41:B41"/>
    <mergeCell ref="C41:C43"/>
    <mergeCell ref="D41:E43"/>
    <mergeCell ref="F41:F43"/>
    <mergeCell ref="Q41:Q43"/>
    <mergeCell ref="A42:B42"/>
    <mergeCell ref="A43:B43"/>
    <mergeCell ref="A38:B38"/>
    <mergeCell ref="C38:C40"/>
    <mergeCell ref="D38:E40"/>
    <mergeCell ref="F38:F40"/>
    <mergeCell ref="Q38:Q40"/>
    <mergeCell ref="A39:B39"/>
    <mergeCell ref="A40:B40"/>
    <mergeCell ref="A35:B35"/>
    <mergeCell ref="C35:C37"/>
    <mergeCell ref="D35:E37"/>
    <mergeCell ref="F35:F37"/>
    <mergeCell ref="Q35:Q37"/>
    <mergeCell ref="A36:B36"/>
    <mergeCell ref="A37:B37"/>
    <mergeCell ref="A29:B29"/>
    <mergeCell ref="C29:C31"/>
    <mergeCell ref="D29:E31"/>
    <mergeCell ref="F29:F31"/>
    <mergeCell ref="Q29:Q31"/>
    <mergeCell ref="A30:B30"/>
    <mergeCell ref="A31:B31"/>
    <mergeCell ref="A32:B32"/>
    <mergeCell ref="C32:C34"/>
    <mergeCell ref="D32:E34"/>
    <mergeCell ref="F32:F34"/>
    <mergeCell ref="Q32:Q34"/>
    <mergeCell ref="A33:B33"/>
    <mergeCell ref="A34:B34"/>
    <mergeCell ref="A26:B26"/>
    <mergeCell ref="C26:C28"/>
    <mergeCell ref="D26:E28"/>
    <mergeCell ref="F26:F28"/>
    <mergeCell ref="Q26:Q28"/>
    <mergeCell ref="A27:B27"/>
    <mergeCell ref="A28:B28"/>
    <mergeCell ref="A23:B23"/>
    <mergeCell ref="C23:C25"/>
    <mergeCell ref="D23:E25"/>
    <mergeCell ref="F23:F25"/>
    <mergeCell ref="Q23:Q25"/>
    <mergeCell ref="A24:B24"/>
    <mergeCell ref="A25:B25"/>
    <mergeCell ref="A20:B20"/>
    <mergeCell ref="C20:C22"/>
    <mergeCell ref="D20:E22"/>
    <mergeCell ref="F20:F22"/>
    <mergeCell ref="Q20:Q22"/>
    <mergeCell ref="A21:B21"/>
    <mergeCell ref="A22:B22"/>
    <mergeCell ref="C9:Q9"/>
    <mergeCell ref="A10:B10"/>
    <mergeCell ref="A17:B17"/>
    <mergeCell ref="C17:C19"/>
    <mergeCell ref="D17:E19"/>
    <mergeCell ref="F17:F19"/>
    <mergeCell ref="Q17:Q19"/>
    <mergeCell ref="A18:B18"/>
    <mergeCell ref="A19:B19"/>
    <mergeCell ref="A14:B14"/>
    <mergeCell ref="C14:C16"/>
    <mergeCell ref="D14:E16"/>
    <mergeCell ref="F14:F16"/>
    <mergeCell ref="Q14:Q16"/>
    <mergeCell ref="A15:B15"/>
    <mergeCell ref="A16:B16"/>
    <mergeCell ref="A1:B1"/>
    <mergeCell ref="A2:B2"/>
    <mergeCell ref="A3:B3"/>
    <mergeCell ref="A4:B4"/>
    <mergeCell ref="A5:B5"/>
    <mergeCell ref="C5:Q5"/>
    <mergeCell ref="A11:B11"/>
    <mergeCell ref="A12:B12"/>
    <mergeCell ref="C12:E13"/>
    <mergeCell ref="F12:F13"/>
    <mergeCell ref="G12:P12"/>
    <mergeCell ref="Q12:Q13"/>
    <mergeCell ref="A13:B13"/>
    <mergeCell ref="A6:B6"/>
    <mergeCell ref="A7:B7"/>
    <mergeCell ref="A8:B8"/>
    <mergeCell ref="A9:B9"/>
  </mergeCells>
  <conditionalFormatting sqref="G16:P16">
    <cfRule type="cellIs" dxfId="64" priority="19" operator="equal">
      <formula>0</formula>
    </cfRule>
  </conditionalFormatting>
  <conditionalFormatting sqref="G19:P19">
    <cfRule type="cellIs" dxfId="63" priority="18" operator="equal">
      <formula>0</formula>
    </cfRule>
  </conditionalFormatting>
  <conditionalFormatting sqref="G22:P22">
    <cfRule type="cellIs" dxfId="62" priority="17" operator="equal">
      <formula>0</formula>
    </cfRule>
  </conditionalFormatting>
  <conditionalFormatting sqref="G25:P25">
    <cfRule type="cellIs" dxfId="61" priority="16" operator="equal">
      <formula>0</formula>
    </cfRule>
  </conditionalFormatting>
  <conditionalFormatting sqref="G28:P28">
    <cfRule type="cellIs" dxfId="60" priority="15" operator="equal">
      <formula>0</formula>
    </cfRule>
  </conditionalFormatting>
  <conditionalFormatting sqref="G31:P31">
    <cfRule type="cellIs" dxfId="59" priority="14" operator="equal">
      <formula>0</formula>
    </cfRule>
  </conditionalFormatting>
  <conditionalFormatting sqref="G34:P34">
    <cfRule type="cellIs" dxfId="58" priority="5" operator="equal">
      <formula>0</formula>
    </cfRule>
  </conditionalFormatting>
  <conditionalFormatting sqref="G37:P37">
    <cfRule type="cellIs" dxfId="57" priority="4" operator="equal">
      <formula>0</formula>
    </cfRule>
  </conditionalFormatting>
  <conditionalFormatting sqref="G40:P40">
    <cfRule type="cellIs" dxfId="56" priority="3" operator="equal">
      <formula>0</formula>
    </cfRule>
  </conditionalFormatting>
  <conditionalFormatting sqref="G43:P43">
    <cfRule type="cellIs" dxfId="55" priority="2" operator="equal">
      <formula>0</formula>
    </cfRule>
  </conditionalFormatting>
  <conditionalFormatting sqref="G46:P46">
    <cfRule type="cellIs" dxfId="54" priority="1" operator="equal">
      <formula>0</formula>
    </cfRule>
  </conditionalFormatting>
  <pageMargins left="0.7" right="0.7" top="0.75" bottom="0.75" header="0.3" footer="0.3"/>
  <pageSetup paperSize="8" scale="47" fitToHeight="0"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732EB4-6176-4786-8F39-5F57CC9E135A}">
  <sheetPr>
    <pageSetUpPr fitToPage="1"/>
  </sheetPr>
  <dimension ref="A1:Q183"/>
  <sheetViews>
    <sheetView workbookViewId="0">
      <selection activeCell="U35" sqref="U35"/>
    </sheetView>
  </sheetViews>
  <sheetFormatPr defaultRowHeight="12.75"/>
  <cols>
    <col min="1" max="1" width="2.140625" style="1112" customWidth="1"/>
    <col min="2" max="2" width="11.140625" style="1112" customWidth="1"/>
    <col min="3" max="3" width="1" style="1112" customWidth="1"/>
    <col min="4" max="4" width="13.42578125" style="1112" customWidth="1"/>
    <col min="5" max="5" width="19.5703125" style="1112" customWidth="1"/>
    <col min="6" max="6" width="42.7109375" style="1112" customWidth="1"/>
    <col min="7" max="7" width="4" style="1112" customWidth="1"/>
    <col min="8" max="8" width="2.28515625" style="1112" customWidth="1"/>
    <col min="9" max="9" width="5" style="1112" customWidth="1"/>
    <col min="10" max="10" width="0.85546875" style="1112" customWidth="1"/>
    <col min="11" max="11" width="11.28515625" style="1112" customWidth="1"/>
    <col min="12" max="12" width="10.28515625" style="1112" customWidth="1"/>
    <col min="13" max="13" width="3" style="1112" customWidth="1"/>
    <col min="14" max="14" width="4.140625" style="1112" customWidth="1"/>
    <col min="15" max="15" width="3" style="1112" customWidth="1"/>
    <col min="16" max="16" width="7.28515625" style="1112" customWidth="1"/>
    <col min="17" max="17" width="0.5703125" style="1112" customWidth="1"/>
    <col min="18" max="16384" width="9.140625" style="1112"/>
  </cols>
  <sheetData>
    <row r="1" spans="1:17" ht="2.85" customHeight="1">
      <c r="A1" s="1309"/>
      <c r="B1" s="1311"/>
      <c r="C1" s="1311"/>
      <c r="D1" s="1311"/>
      <c r="E1" s="1309"/>
      <c r="F1" s="1309"/>
      <c r="G1" s="1309"/>
      <c r="H1" s="1309"/>
      <c r="I1" s="1309"/>
      <c r="J1" s="1309"/>
      <c r="K1" s="1309"/>
      <c r="L1" s="1309"/>
      <c r="M1" s="1309"/>
      <c r="N1" s="1309"/>
      <c r="O1" s="1309"/>
      <c r="P1" s="1309"/>
      <c r="Q1" s="1309"/>
    </row>
    <row r="2" spans="1:17" ht="2.85" customHeight="1">
      <c r="A2" s="1309"/>
      <c r="B2" s="1311"/>
      <c r="C2" s="1311"/>
      <c r="D2" s="1311"/>
      <c r="E2" s="1309"/>
      <c r="F2" s="1312" t="s">
        <v>2596</v>
      </c>
      <c r="G2" s="1312"/>
      <c r="H2" s="1312"/>
      <c r="I2" s="1309"/>
      <c r="J2" s="1309"/>
      <c r="K2" s="1309"/>
      <c r="L2" s="1309"/>
      <c r="M2" s="1309"/>
      <c r="N2" s="1309"/>
      <c r="O2" s="1309"/>
      <c r="P2" s="1309"/>
      <c r="Q2" s="1309"/>
    </row>
    <row r="3" spans="1:17" ht="16.7" customHeight="1">
      <c r="A3" s="1309"/>
      <c r="B3" s="1311"/>
      <c r="C3" s="1311"/>
      <c r="D3" s="1311"/>
      <c r="E3" s="1309"/>
      <c r="F3" s="1312"/>
      <c r="G3" s="1312"/>
      <c r="H3" s="1312"/>
      <c r="I3" s="1309"/>
      <c r="J3" s="1309"/>
      <c r="K3" s="1309"/>
      <c r="L3" s="1309"/>
      <c r="M3" s="1310" t="s">
        <v>2597</v>
      </c>
      <c r="N3" s="1310"/>
      <c r="O3" s="1313" t="s">
        <v>2598</v>
      </c>
      <c r="P3" s="1313"/>
      <c r="Q3" s="1309"/>
    </row>
    <row r="4" spans="1:17" ht="5.85" customHeight="1">
      <c r="A4" s="1309"/>
      <c r="B4" s="1311"/>
      <c r="C4" s="1311"/>
      <c r="D4" s="1311"/>
      <c r="E4" s="1309"/>
      <c r="F4" s="1312"/>
      <c r="G4" s="1312"/>
      <c r="H4" s="1312"/>
      <c r="I4" s="1309"/>
      <c r="J4" s="1309"/>
      <c r="K4" s="1309"/>
      <c r="L4" s="1309"/>
      <c r="M4" s="1309"/>
      <c r="N4" s="1309"/>
      <c r="O4" s="1310" t="s">
        <v>2599</v>
      </c>
      <c r="P4" s="1310"/>
      <c r="Q4" s="1309"/>
    </row>
    <row r="5" spans="1:17" ht="14.45" customHeight="1">
      <c r="A5" s="1309"/>
      <c r="B5" s="1311"/>
      <c r="C5" s="1311"/>
      <c r="D5" s="1311"/>
      <c r="E5" s="1309"/>
      <c r="F5" s="1312"/>
      <c r="G5" s="1312"/>
      <c r="H5" s="1312"/>
      <c r="I5" s="1309"/>
      <c r="J5" s="1309"/>
      <c r="K5" s="1309"/>
      <c r="L5" s="1309"/>
      <c r="M5" s="1310" t="s">
        <v>2600</v>
      </c>
      <c r="N5" s="1310"/>
      <c r="O5" s="1310"/>
      <c r="P5" s="1310"/>
      <c r="Q5" s="1309"/>
    </row>
    <row r="6" spans="1:17" ht="2.85" customHeight="1">
      <c r="A6" s="1309"/>
      <c r="B6" s="1311"/>
      <c r="C6" s="1311"/>
      <c r="D6" s="1311"/>
      <c r="E6" s="1309"/>
      <c r="F6" s="1309"/>
      <c r="G6" s="1309"/>
      <c r="H6" s="1309"/>
      <c r="I6" s="1309"/>
      <c r="J6" s="1309"/>
      <c r="K6" s="1309"/>
      <c r="L6" s="1309"/>
      <c r="M6" s="1310"/>
      <c r="N6" s="1310"/>
      <c r="O6" s="1310"/>
      <c r="P6" s="1310"/>
      <c r="Q6" s="1309"/>
    </row>
    <row r="7" spans="1:17" ht="5.85" customHeight="1">
      <c r="A7" s="1309"/>
      <c r="B7" s="1311"/>
      <c r="C7" s="1311"/>
      <c r="D7" s="1311"/>
      <c r="E7" s="1309"/>
      <c r="F7" s="1309"/>
      <c r="G7" s="1309"/>
      <c r="H7" s="1309"/>
      <c r="I7" s="1309"/>
      <c r="J7" s="1309"/>
      <c r="K7" s="1309"/>
      <c r="L7" s="1309"/>
      <c r="M7" s="1309"/>
      <c r="N7" s="1309"/>
      <c r="O7" s="1310"/>
      <c r="P7" s="1310"/>
      <c r="Q7" s="1309"/>
    </row>
    <row r="8" spans="1:17" ht="11.65" customHeight="1">
      <c r="A8" s="1309"/>
      <c r="B8" s="1311"/>
      <c r="C8" s="1311"/>
      <c r="D8" s="1311"/>
      <c r="E8" s="1309"/>
      <c r="F8" s="1309"/>
      <c r="G8" s="1309"/>
      <c r="H8" s="1309"/>
      <c r="I8" s="1309"/>
      <c r="J8" s="1309"/>
      <c r="K8" s="1309"/>
      <c r="L8" s="1309"/>
      <c r="M8" s="1309"/>
      <c r="N8" s="1309"/>
      <c r="O8" s="1309"/>
      <c r="P8" s="1309"/>
      <c r="Q8" s="1309"/>
    </row>
    <row r="9" spans="1:17" ht="5.0999999999999996" customHeight="1" thickBot="1">
      <c r="A9" s="1319"/>
      <c r="B9" s="1319"/>
      <c r="C9" s="1319"/>
      <c r="D9" s="1319"/>
      <c r="E9" s="1319"/>
      <c r="F9" s="1319"/>
      <c r="G9" s="1319"/>
      <c r="H9" s="1319"/>
      <c r="I9" s="1319"/>
      <c r="J9" s="1319"/>
      <c r="K9" s="1319"/>
      <c r="L9" s="1319"/>
      <c r="M9" s="1319"/>
      <c r="N9" s="1319"/>
      <c r="O9" s="1319"/>
      <c r="P9" s="1319"/>
      <c r="Q9" s="1319"/>
    </row>
    <row r="10" spans="1:17" ht="5.85" customHeight="1" thickTop="1">
      <c r="A10" s="1113"/>
      <c r="B10" s="1113"/>
      <c r="C10" s="1113"/>
      <c r="D10" s="1113"/>
      <c r="E10" s="1113"/>
      <c r="F10" s="1113"/>
      <c r="G10" s="1113"/>
      <c r="H10" s="1113"/>
      <c r="I10" s="1113"/>
      <c r="J10" s="1113"/>
      <c r="K10" s="1113"/>
      <c r="L10" s="1113"/>
      <c r="M10" s="1113"/>
      <c r="N10" s="1113"/>
      <c r="O10" s="1113"/>
      <c r="P10" s="1113"/>
      <c r="Q10" s="1113"/>
    </row>
    <row r="11" spans="1:17" ht="17.45" customHeight="1">
      <c r="A11" s="1320" t="s">
        <v>752</v>
      </c>
      <c r="B11" s="1320"/>
      <c r="D11" s="1320" t="s">
        <v>2601</v>
      </c>
      <c r="E11" s="1320"/>
      <c r="F11" s="1320"/>
      <c r="G11" s="1114" t="s">
        <v>2602</v>
      </c>
      <c r="H11" s="1321" t="s">
        <v>801</v>
      </c>
      <c r="I11" s="1321"/>
      <c r="J11" s="1321"/>
      <c r="K11" s="1115" t="s">
        <v>2603</v>
      </c>
      <c r="L11" s="1321" t="s">
        <v>2604</v>
      </c>
      <c r="M11" s="1321"/>
      <c r="N11" s="1322" t="s">
        <v>5</v>
      </c>
      <c r="O11" s="1322"/>
      <c r="P11" s="1115" t="s">
        <v>2605</v>
      </c>
    </row>
    <row r="12" spans="1:17" ht="5.85" customHeight="1"/>
    <row r="13" spans="1:17" ht="16.7" customHeight="1">
      <c r="A13" s="1314" t="s">
        <v>2606</v>
      </c>
      <c r="B13" s="1314"/>
      <c r="C13" s="1314"/>
      <c r="D13" s="1314"/>
      <c r="E13" s="1314"/>
      <c r="F13" s="1314"/>
      <c r="G13" s="1314"/>
      <c r="H13" s="1314"/>
      <c r="I13" s="1314"/>
    </row>
    <row r="14" spans="1:17" ht="17.45" customHeight="1">
      <c r="A14" s="1315" t="s">
        <v>51</v>
      </c>
      <c r="B14" s="1315"/>
      <c r="C14" s="1315"/>
      <c r="D14" s="1316" t="s">
        <v>2607</v>
      </c>
      <c r="E14" s="1316"/>
      <c r="F14" s="1316"/>
      <c r="G14" s="1111" t="s">
        <v>495</v>
      </c>
      <c r="H14" s="1317">
        <v>1</v>
      </c>
      <c r="I14" s="1317"/>
      <c r="J14" s="1317"/>
      <c r="K14" s="1116">
        <v>1223236</v>
      </c>
      <c r="L14" s="1318">
        <v>1223236</v>
      </c>
      <c r="M14" s="1318"/>
      <c r="N14" s="1318">
        <v>12.366921007715099</v>
      </c>
      <c r="O14" s="1318"/>
      <c r="P14" s="1116">
        <v>12.366921007715099</v>
      </c>
    </row>
    <row r="15" spans="1:17" ht="17.45" customHeight="1">
      <c r="A15" s="1315" t="s">
        <v>2608</v>
      </c>
      <c r="B15" s="1315"/>
      <c r="C15" s="1315"/>
      <c r="D15" s="1316" t="s">
        <v>2609</v>
      </c>
      <c r="E15" s="1316"/>
      <c r="F15" s="1316"/>
      <c r="G15" s="1111" t="s">
        <v>497</v>
      </c>
      <c r="H15" s="1317">
        <v>2411.2600000000002</v>
      </c>
      <c r="I15" s="1317"/>
      <c r="J15" s="1317"/>
      <c r="K15" s="1116">
        <v>472.18</v>
      </c>
      <c r="L15" s="1318">
        <v>1138548.7468000001</v>
      </c>
      <c r="M15" s="1318"/>
      <c r="N15" s="1318">
        <v>11.510732528399</v>
      </c>
      <c r="O15" s="1318"/>
      <c r="P15" s="1116">
        <v>23.877653536114099</v>
      </c>
    </row>
    <row r="16" spans="1:17" ht="16.7" customHeight="1">
      <c r="A16" s="1315" t="s">
        <v>261</v>
      </c>
      <c r="B16" s="1315"/>
      <c r="C16" s="1315"/>
      <c r="D16" s="1316" t="s">
        <v>2610</v>
      </c>
      <c r="E16" s="1316"/>
      <c r="F16" s="1316"/>
      <c r="G16" s="1111" t="s">
        <v>497</v>
      </c>
      <c r="H16" s="1317">
        <v>955.84</v>
      </c>
      <c r="I16" s="1317"/>
      <c r="J16" s="1317"/>
      <c r="K16" s="1116">
        <v>1092.32</v>
      </c>
      <c r="L16" s="1318">
        <v>1044083.1488</v>
      </c>
      <c r="M16" s="1318"/>
      <c r="N16" s="1318">
        <v>10.5556849428042</v>
      </c>
      <c r="O16" s="1318"/>
      <c r="P16" s="1116">
        <v>34.433338478918301</v>
      </c>
    </row>
    <row r="17" spans="1:16" ht="17.45" customHeight="1">
      <c r="A17" s="1315" t="s">
        <v>44</v>
      </c>
      <c r="B17" s="1315"/>
      <c r="C17" s="1315"/>
      <c r="D17" s="1316" t="s">
        <v>42</v>
      </c>
      <c r="E17" s="1316"/>
      <c r="F17" s="1316"/>
      <c r="G17" s="1111" t="s">
        <v>495</v>
      </c>
      <c r="H17" s="1317">
        <v>1</v>
      </c>
      <c r="I17" s="1317"/>
      <c r="J17" s="1317"/>
      <c r="K17" s="1116">
        <v>655352.71</v>
      </c>
      <c r="L17" s="1318">
        <v>655352.71</v>
      </c>
      <c r="M17" s="1318"/>
      <c r="N17" s="1318">
        <v>6.6256186024299799</v>
      </c>
      <c r="O17" s="1318"/>
      <c r="P17" s="1116">
        <v>41.058957081348296</v>
      </c>
    </row>
    <row r="18" spans="1:16" ht="17.45" customHeight="1">
      <c r="A18" s="1315" t="s">
        <v>239</v>
      </c>
      <c r="B18" s="1315"/>
      <c r="C18" s="1315"/>
      <c r="D18" s="1316" t="s">
        <v>2611</v>
      </c>
      <c r="E18" s="1316"/>
      <c r="F18" s="1316"/>
      <c r="G18" s="1111" t="s">
        <v>2612</v>
      </c>
      <c r="H18" s="1317">
        <v>34150</v>
      </c>
      <c r="I18" s="1317"/>
      <c r="J18" s="1317"/>
      <c r="K18" s="1116">
        <v>15.58</v>
      </c>
      <c r="L18" s="1318">
        <v>532057</v>
      </c>
      <c r="M18" s="1318"/>
      <c r="N18" s="1318">
        <v>5.3790984655470302</v>
      </c>
      <c r="O18" s="1318"/>
      <c r="P18" s="1116">
        <v>46.438055546895299</v>
      </c>
    </row>
    <row r="19" spans="1:16" ht="16.7" customHeight="1">
      <c r="A19" s="1315" t="s">
        <v>323</v>
      </c>
      <c r="B19" s="1315"/>
      <c r="C19" s="1315"/>
      <c r="D19" s="1316" t="s">
        <v>2613</v>
      </c>
      <c r="E19" s="1316"/>
      <c r="F19" s="1316"/>
      <c r="G19" s="1111" t="s">
        <v>518</v>
      </c>
      <c r="H19" s="1317">
        <v>420</v>
      </c>
      <c r="I19" s="1317"/>
      <c r="J19" s="1317"/>
      <c r="K19" s="1116">
        <v>1108.67</v>
      </c>
      <c r="L19" s="1318">
        <v>465641.4</v>
      </c>
      <c r="M19" s="1318"/>
      <c r="N19" s="1318">
        <v>4.7076364754813298</v>
      </c>
      <c r="O19" s="1318"/>
      <c r="P19" s="1116">
        <v>51.1456920223767</v>
      </c>
    </row>
    <row r="20" spans="1:16" ht="17.45" customHeight="1">
      <c r="A20" s="1315" t="s">
        <v>84</v>
      </c>
      <c r="B20" s="1315"/>
      <c r="C20" s="1315"/>
      <c r="D20" s="1316" t="s">
        <v>2614</v>
      </c>
      <c r="E20" s="1316"/>
      <c r="F20" s="1316"/>
      <c r="G20" s="1111" t="s">
        <v>497</v>
      </c>
      <c r="H20" s="1317">
        <v>2411.2600000000002</v>
      </c>
      <c r="I20" s="1317"/>
      <c r="J20" s="1317"/>
      <c r="K20" s="1116">
        <v>189.8</v>
      </c>
      <c r="L20" s="1318">
        <v>457657.14799999999</v>
      </c>
      <c r="M20" s="1318"/>
      <c r="N20" s="1318">
        <v>4.6269156548141099</v>
      </c>
      <c r="O20" s="1318"/>
      <c r="P20" s="1116">
        <v>55.772607677190798</v>
      </c>
    </row>
    <row r="21" spans="1:16" ht="16.7" customHeight="1">
      <c r="A21" s="1315" t="s">
        <v>106</v>
      </c>
      <c r="B21" s="1315"/>
      <c r="C21" s="1315"/>
      <c r="D21" s="1316" t="s">
        <v>2615</v>
      </c>
      <c r="E21" s="1316"/>
      <c r="F21" s="1316"/>
      <c r="G21" s="1111" t="s">
        <v>478</v>
      </c>
      <c r="H21" s="1317">
        <v>10040.76</v>
      </c>
      <c r="I21" s="1317"/>
      <c r="J21" s="1317"/>
      <c r="K21" s="1116">
        <v>45.29</v>
      </c>
      <c r="L21" s="1318">
        <v>454746.02039999998</v>
      </c>
      <c r="M21" s="1318"/>
      <c r="N21" s="1318">
        <v>4.5974841427652704</v>
      </c>
      <c r="O21" s="1318"/>
      <c r="P21" s="1116">
        <v>60.370091819956102</v>
      </c>
    </row>
    <row r="22" spans="1:16" ht="17.45" customHeight="1">
      <c r="A22" s="1315" t="s">
        <v>2616</v>
      </c>
      <c r="B22" s="1315"/>
      <c r="C22" s="1315"/>
      <c r="D22" s="1316" t="s">
        <v>2617</v>
      </c>
      <c r="E22" s="1316"/>
      <c r="F22" s="1316"/>
      <c r="G22" s="1111" t="s">
        <v>469</v>
      </c>
      <c r="H22" s="1317">
        <v>2748.21</v>
      </c>
      <c r="I22" s="1317"/>
      <c r="J22" s="1317"/>
      <c r="K22" s="1116">
        <v>126.38</v>
      </c>
      <c r="L22" s="1318">
        <v>347318.77980000002</v>
      </c>
      <c r="M22" s="1318"/>
      <c r="N22" s="1318">
        <v>3.5113942969979699</v>
      </c>
      <c r="O22" s="1318"/>
      <c r="P22" s="1116">
        <v>63.881486116954001</v>
      </c>
    </row>
    <row r="23" spans="1:16" ht="17.45" customHeight="1">
      <c r="A23" s="1315" t="s">
        <v>219</v>
      </c>
      <c r="B23" s="1315"/>
      <c r="C23" s="1315"/>
      <c r="D23" s="1316" t="s">
        <v>2618</v>
      </c>
      <c r="E23" s="1316"/>
      <c r="F23" s="1316"/>
      <c r="G23" s="1111" t="s">
        <v>497</v>
      </c>
      <c r="H23" s="1317">
        <v>526.35</v>
      </c>
      <c r="I23" s="1317"/>
      <c r="J23" s="1317"/>
      <c r="K23" s="1116">
        <v>619.16</v>
      </c>
      <c r="L23" s="1318">
        <v>325894.86599999998</v>
      </c>
      <c r="M23" s="1318"/>
      <c r="N23" s="1318">
        <v>3.2947984400736301</v>
      </c>
      <c r="O23" s="1318"/>
      <c r="P23" s="1116">
        <v>67.176284557027699</v>
      </c>
    </row>
    <row r="24" spans="1:16" ht="16.7" customHeight="1">
      <c r="A24" s="1315" t="s">
        <v>386</v>
      </c>
      <c r="B24" s="1315"/>
      <c r="C24" s="1315"/>
      <c r="D24" s="1316" t="s">
        <v>2619</v>
      </c>
      <c r="E24" s="1316"/>
      <c r="F24" s="1316"/>
      <c r="G24" s="1111" t="s">
        <v>495</v>
      </c>
      <c r="H24" s="1317">
        <v>19</v>
      </c>
      <c r="I24" s="1317"/>
      <c r="J24" s="1317"/>
      <c r="K24" s="1116">
        <v>17056.87</v>
      </c>
      <c r="L24" s="1318">
        <v>324080.53000000003</v>
      </c>
      <c r="M24" s="1318"/>
      <c r="N24" s="1318">
        <v>3.27645549562672</v>
      </c>
      <c r="O24" s="1318"/>
      <c r="P24" s="1116">
        <v>70.452740052654406</v>
      </c>
    </row>
    <row r="25" spans="1:16" ht="17.45" customHeight="1">
      <c r="A25" s="1315" t="s">
        <v>2620</v>
      </c>
      <c r="B25" s="1315"/>
      <c r="C25" s="1315"/>
      <c r="D25" s="1316" t="s">
        <v>2621</v>
      </c>
      <c r="E25" s="1316"/>
      <c r="F25" s="1316"/>
      <c r="G25" s="1111" t="s">
        <v>495</v>
      </c>
      <c r="H25" s="1317">
        <v>4</v>
      </c>
      <c r="I25" s="1317"/>
      <c r="J25" s="1317"/>
      <c r="K25" s="1116">
        <v>76255.539999999994</v>
      </c>
      <c r="L25" s="1318">
        <v>305022.15999999997</v>
      </c>
      <c r="M25" s="1318"/>
      <c r="N25" s="1318">
        <v>3.0837752962818699</v>
      </c>
      <c r="O25" s="1318"/>
      <c r="P25" s="1116">
        <v>73.536515348936206</v>
      </c>
    </row>
    <row r="26" spans="1:16" ht="17.45" customHeight="1">
      <c r="A26" s="1315" t="s">
        <v>94</v>
      </c>
      <c r="B26" s="1315"/>
      <c r="C26" s="1315"/>
      <c r="D26" s="1316" t="s">
        <v>2622</v>
      </c>
      <c r="E26" s="1316"/>
      <c r="F26" s="1316"/>
      <c r="G26" s="1111" t="s">
        <v>497</v>
      </c>
      <c r="H26" s="1317">
        <v>986.8</v>
      </c>
      <c r="I26" s="1317"/>
      <c r="J26" s="1317"/>
      <c r="K26" s="1116">
        <v>249.1</v>
      </c>
      <c r="L26" s="1318">
        <v>245811.88</v>
      </c>
      <c r="M26" s="1318"/>
      <c r="N26" s="1318">
        <v>2.4851591211491102</v>
      </c>
      <c r="O26" s="1318"/>
      <c r="P26" s="1116">
        <v>76.021674470085301</v>
      </c>
    </row>
    <row r="27" spans="1:16" ht="16.7" customHeight="1">
      <c r="A27" s="1315" t="s">
        <v>242</v>
      </c>
      <c r="B27" s="1315"/>
      <c r="C27" s="1315"/>
      <c r="D27" s="1316" t="s">
        <v>2623</v>
      </c>
      <c r="E27" s="1316"/>
      <c r="F27" s="1316"/>
      <c r="G27" s="1111" t="s">
        <v>497</v>
      </c>
      <c r="H27" s="1317">
        <v>399.1</v>
      </c>
      <c r="I27" s="1317"/>
      <c r="J27" s="1317"/>
      <c r="K27" s="1116">
        <v>601.96</v>
      </c>
      <c r="L27" s="1318">
        <v>240242.236</v>
      </c>
      <c r="M27" s="1318"/>
      <c r="N27" s="1318">
        <v>2.42884999732583</v>
      </c>
      <c r="O27" s="1318"/>
      <c r="P27" s="1116">
        <v>78.450524467411199</v>
      </c>
    </row>
    <row r="28" spans="1:16" ht="17.45" customHeight="1">
      <c r="A28" s="1315" t="s">
        <v>208</v>
      </c>
      <c r="B28" s="1315"/>
      <c r="C28" s="1315"/>
      <c r="D28" s="1316" t="s">
        <v>2624</v>
      </c>
      <c r="E28" s="1316"/>
      <c r="F28" s="1316"/>
      <c r="G28" s="1111" t="s">
        <v>497</v>
      </c>
      <c r="H28" s="1317">
        <v>239.25</v>
      </c>
      <c r="I28" s="1317"/>
      <c r="J28" s="1317"/>
      <c r="K28" s="1116">
        <v>596</v>
      </c>
      <c r="L28" s="1318">
        <v>142593</v>
      </c>
      <c r="M28" s="1318"/>
      <c r="N28" s="1318">
        <v>1.44161581841372</v>
      </c>
      <c r="O28" s="1318"/>
      <c r="P28" s="1116">
        <v>79.892140285824894</v>
      </c>
    </row>
    <row r="29" spans="1:16" ht="16.7" customHeight="1">
      <c r="A29" s="1315" t="s">
        <v>2625</v>
      </c>
      <c r="B29" s="1315"/>
      <c r="C29" s="1315"/>
      <c r="D29" s="1316" t="s">
        <v>2626</v>
      </c>
      <c r="E29" s="1316"/>
      <c r="F29" s="1316"/>
      <c r="G29" s="1111" t="s">
        <v>469</v>
      </c>
      <c r="H29" s="1317">
        <v>1153.03</v>
      </c>
      <c r="I29" s="1317"/>
      <c r="J29" s="1317"/>
      <c r="K29" s="1116">
        <v>118.37</v>
      </c>
      <c r="L29" s="1318">
        <v>136484.1611</v>
      </c>
      <c r="M29" s="1318"/>
      <c r="N29" s="1318">
        <v>1.37985543192644</v>
      </c>
      <c r="O29" s="1318"/>
      <c r="P29" s="1116">
        <v>81.271995717751295</v>
      </c>
    </row>
    <row r="30" spans="1:16" ht="17.45" customHeight="1">
      <c r="A30" s="1315" t="s">
        <v>698</v>
      </c>
      <c r="B30" s="1315"/>
      <c r="C30" s="1315"/>
      <c r="D30" s="1316" t="s">
        <v>2627</v>
      </c>
      <c r="E30" s="1316"/>
      <c r="F30" s="1316"/>
      <c r="G30" s="1111" t="s">
        <v>699</v>
      </c>
      <c r="H30" s="1317">
        <v>3960</v>
      </c>
      <c r="I30" s="1317"/>
      <c r="J30" s="1317"/>
      <c r="K30" s="1116">
        <v>27</v>
      </c>
      <c r="L30" s="1318">
        <v>106920</v>
      </c>
      <c r="M30" s="1318"/>
      <c r="N30" s="1318">
        <v>1.08096164120816</v>
      </c>
      <c r="O30" s="1318"/>
      <c r="P30" s="1116">
        <v>82.3529573589595</v>
      </c>
    </row>
    <row r="31" spans="1:16" ht="17.45" customHeight="1">
      <c r="A31" s="1315" t="s">
        <v>2628</v>
      </c>
      <c r="B31" s="1315"/>
      <c r="C31" s="1315"/>
      <c r="D31" s="1316" t="s">
        <v>2629</v>
      </c>
      <c r="E31" s="1316"/>
      <c r="F31" s="1316"/>
      <c r="G31" s="1111" t="s">
        <v>589</v>
      </c>
      <c r="H31" s="1317">
        <v>12604</v>
      </c>
      <c r="I31" s="1317"/>
      <c r="J31" s="1317"/>
      <c r="K31" s="1116">
        <v>7.7</v>
      </c>
      <c r="L31" s="1318">
        <v>97050.8</v>
      </c>
      <c r="M31" s="1318"/>
      <c r="N31" s="1318">
        <v>0.98118398848264698</v>
      </c>
      <c r="O31" s="1318"/>
      <c r="P31" s="1116">
        <v>83.334141347442099</v>
      </c>
    </row>
    <row r="32" spans="1:16" ht="16.7" customHeight="1">
      <c r="A32" s="1315" t="s">
        <v>544</v>
      </c>
      <c r="B32" s="1315"/>
      <c r="C32" s="1315"/>
      <c r="D32" s="1316" t="s">
        <v>2630</v>
      </c>
      <c r="E32" s="1316"/>
      <c r="F32" s="1316"/>
      <c r="G32" s="1111" t="s">
        <v>518</v>
      </c>
      <c r="H32" s="1317">
        <v>801.52</v>
      </c>
      <c r="I32" s="1317"/>
      <c r="J32" s="1317"/>
      <c r="K32" s="1116">
        <v>120.73</v>
      </c>
      <c r="L32" s="1318">
        <v>96767.509600000005</v>
      </c>
      <c r="M32" s="1318"/>
      <c r="N32" s="1318">
        <v>0.97831992136964196</v>
      </c>
      <c r="O32" s="1318"/>
      <c r="P32" s="1116">
        <v>84.312461268811802</v>
      </c>
    </row>
    <row r="33" spans="1:17" ht="17.45" customHeight="1">
      <c r="A33" s="1315" t="s">
        <v>103</v>
      </c>
      <c r="B33" s="1315"/>
      <c r="C33" s="1315"/>
      <c r="D33" s="1316" t="s">
        <v>2631</v>
      </c>
      <c r="E33" s="1316"/>
      <c r="F33" s="1316"/>
      <c r="G33" s="1111" t="s">
        <v>497</v>
      </c>
      <c r="H33" s="1317">
        <v>1006.5</v>
      </c>
      <c r="I33" s="1317"/>
      <c r="J33" s="1317"/>
      <c r="K33" s="1116">
        <v>89.06</v>
      </c>
      <c r="L33" s="1318">
        <v>89638.89</v>
      </c>
      <c r="M33" s="1318"/>
      <c r="N33" s="1318">
        <v>0.90624954779720801</v>
      </c>
      <c r="O33" s="1318"/>
      <c r="P33" s="1116">
        <v>85.218710816609004</v>
      </c>
    </row>
    <row r="34" spans="1:17" ht="17.45" customHeight="1">
      <c r="A34" s="1315" t="s">
        <v>2632</v>
      </c>
      <c r="B34" s="1315"/>
      <c r="C34" s="1315"/>
      <c r="D34" s="1316" t="s">
        <v>2633</v>
      </c>
      <c r="E34" s="1316"/>
      <c r="F34" s="1316"/>
      <c r="G34" s="1111" t="s">
        <v>116</v>
      </c>
      <c r="H34" s="1317">
        <v>524.67999999999995</v>
      </c>
      <c r="I34" s="1317"/>
      <c r="J34" s="1317"/>
      <c r="K34" s="1116">
        <v>168.97</v>
      </c>
      <c r="L34" s="1318">
        <v>88655.179600000003</v>
      </c>
      <c r="M34" s="1318"/>
      <c r="N34" s="1318">
        <v>0.89630423159390105</v>
      </c>
      <c r="O34" s="1318"/>
      <c r="P34" s="1116">
        <v>86.115015048202906</v>
      </c>
    </row>
    <row r="35" spans="1:17" ht="16.7" customHeight="1">
      <c r="A35" s="1315" t="s">
        <v>738</v>
      </c>
      <c r="B35" s="1315"/>
      <c r="C35" s="1315"/>
      <c r="D35" s="1316" t="s">
        <v>2634</v>
      </c>
      <c r="E35" s="1316"/>
      <c r="F35" s="1316"/>
      <c r="G35" s="1111" t="s">
        <v>518</v>
      </c>
      <c r="H35" s="1317">
        <v>82</v>
      </c>
      <c r="I35" s="1317"/>
      <c r="J35" s="1317"/>
      <c r="K35" s="1116">
        <v>1073.98</v>
      </c>
      <c r="L35" s="1318">
        <v>88066.36</v>
      </c>
      <c r="M35" s="1318"/>
      <c r="N35" s="1318">
        <v>0.89035126300812195</v>
      </c>
      <c r="O35" s="1318"/>
      <c r="P35" s="1116">
        <v>87.005366311211006</v>
      </c>
    </row>
    <row r="36" spans="1:17" ht="17.45" customHeight="1">
      <c r="A36" s="1315" t="s">
        <v>77</v>
      </c>
      <c r="B36" s="1315"/>
      <c r="C36" s="1315"/>
      <c r="D36" s="1316" t="s">
        <v>2635</v>
      </c>
      <c r="E36" s="1316"/>
      <c r="F36" s="1316"/>
      <c r="G36" s="1111" t="s">
        <v>497</v>
      </c>
      <c r="H36" s="1317">
        <v>852.77</v>
      </c>
      <c r="I36" s="1317"/>
      <c r="J36" s="1317"/>
      <c r="K36" s="1116">
        <v>92.86</v>
      </c>
      <c r="L36" s="1318">
        <v>79188.222200000004</v>
      </c>
      <c r="M36" s="1318"/>
      <c r="N36" s="1318">
        <v>0.80059325321425601</v>
      </c>
      <c r="O36" s="1318"/>
      <c r="P36" s="1116">
        <v>87.805959564425294</v>
      </c>
    </row>
    <row r="37" spans="1:17" ht="16.7" customHeight="1">
      <c r="A37" s="1315" t="s">
        <v>647</v>
      </c>
      <c r="B37" s="1315"/>
      <c r="C37" s="1315"/>
      <c r="D37" s="1316" t="s">
        <v>2636</v>
      </c>
      <c r="E37" s="1316"/>
      <c r="F37" s="1316"/>
      <c r="G37" s="1111" t="s">
        <v>518</v>
      </c>
      <c r="H37" s="1317">
        <v>57.54</v>
      </c>
      <c r="I37" s="1317"/>
      <c r="J37" s="1317"/>
      <c r="K37" s="1116">
        <v>1292.52</v>
      </c>
      <c r="L37" s="1318">
        <v>74371.6008</v>
      </c>
      <c r="M37" s="1318"/>
      <c r="N37" s="1318">
        <v>0.75189719098434205</v>
      </c>
      <c r="O37" s="1318"/>
      <c r="P37" s="1116">
        <v>88.557856755409603</v>
      </c>
    </row>
    <row r="38" spans="1:17" ht="17.45" customHeight="1">
      <c r="A38" s="1315" t="s">
        <v>56</v>
      </c>
      <c r="B38" s="1315"/>
      <c r="C38" s="1315"/>
      <c r="D38" s="1316" t="s">
        <v>2637</v>
      </c>
      <c r="E38" s="1316"/>
      <c r="F38" s="1316"/>
      <c r="G38" s="1111" t="s">
        <v>495</v>
      </c>
      <c r="H38" s="1317">
        <v>1</v>
      </c>
      <c r="I38" s="1317"/>
      <c r="J38" s="1317"/>
      <c r="K38" s="1116">
        <v>69945.649999999994</v>
      </c>
      <c r="L38" s="1318">
        <v>69945.649999999994</v>
      </c>
      <c r="M38" s="1318"/>
      <c r="N38" s="1318">
        <v>0.707150810132542</v>
      </c>
      <c r="O38" s="1318"/>
      <c r="P38" s="1116">
        <v>89.265007565542106</v>
      </c>
    </row>
    <row r="39" spans="1:17" ht="2.85" customHeight="1">
      <c r="A39" s="1309"/>
      <c r="B39" s="1311"/>
      <c r="C39" s="1311"/>
      <c r="D39" s="1311"/>
      <c r="E39" s="1309"/>
      <c r="F39" s="1309"/>
      <c r="G39" s="1309"/>
      <c r="H39" s="1309"/>
      <c r="I39" s="1309"/>
      <c r="J39" s="1309"/>
      <c r="K39" s="1309"/>
      <c r="L39" s="1309"/>
      <c r="M39" s="1309"/>
      <c r="N39" s="1309"/>
      <c r="O39" s="1309"/>
      <c r="P39" s="1309"/>
      <c r="Q39" s="1309"/>
    </row>
    <row r="40" spans="1:17" ht="2.85" customHeight="1">
      <c r="A40" s="1309"/>
      <c r="B40" s="1311"/>
      <c r="C40" s="1311"/>
      <c r="D40" s="1311"/>
      <c r="E40" s="1309"/>
      <c r="F40" s="1312" t="s">
        <v>2596</v>
      </c>
      <c r="G40" s="1312"/>
      <c r="H40" s="1312"/>
      <c r="I40" s="1309"/>
      <c r="J40" s="1309"/>
      <c r="K40" s="1309"/>
      <c r="L40" s="1309"/>
      <c r="M40" s="1309"/>
      <c r="N40" s="1309"/>
      <c r="O40" s="1309"/>
      <c r="P40" s="1309"/>
      <c r="Q40" s="1309"/>
    </row>
    <row r="41" spans="1:17" ht="17.45" customHeight="1">
      <c r="A41" s="1309"/>
      <c r="B41" s="1311"/>
      <c r="C41" s="1311"/>
      <c r="D41" s="1311"/>
      <c r="E41" s="1309"/>
      <c r="F41" s="1312"/>
      <c r="G41" s="1312"/>
      <c r="H41" s="1312"/>
      <c r="I41" s="1309"/>
      <c r="J41" s="1309"/>
      <c r="K41" s="1309"/>
      <c r="L41" s="1309"/>
      <c r="M41" s="1310" t="s">
        <v>2597</v>
      </c>
      <c r="N41" s="1310"/>
      <c r="O41" s="1313" t="s">
        <v>2598</v>
      </c>
      <c r="P41" s="1313"/>
      <c r="Q41" s="1309"/>
    </row>
    <row r="42" spans="1:17" ht="5.0999999999999996" customHeight="1">
      <c r="A42" s="1309"/>
      <c r="B42" s="1311"/>
      <c r="C42" s="1311"/>
      <c r="D42" s="1311"/>
      <c r="E42" s="1309"/>
      <c r="F42" s="1312"/>
      <c r="G42" s="1312"/>
      <c r="H42" s="1312"/>
      <c r="I42" s="1309"/>
      <c r="J42" s="1309"/>
      <c r="K42" s="1309"/>
      <c r="L42" s="1309"/>
      <c r="M42" s="1309"/>
      <c r="N42" s="1309"/>
      <c r="O42" s="1310" t="s">
        <v>2638</v>
      </c>
      <c r="P42" s="1310"/>
      <c r="Q42" s="1309"/>
    </row>
    <row r="43" spans="1:17" ht="14.45" customHeight="1">
      <c r="A43" s="1309"/>
      <c r="B43" s="1311"/>
      <c r="C43" s="1311"/>
      <c r="D43" s="1311"/>
      <c r="E43" s="1309"/>
      <c r="F43" s="1312"/>
      <c r="G43" s="1312"/>
      <c r="H43" s="1312"/>
      <c r="I43" s="1309"/>
      <c r="J43" s="1309"/>
      <c r="K43" s="1309"/>
      <c r="L43" s="1309"/>
      <c r="M43" s="1310" t="s">
        <v>2600</v>
      </c>
      <c r="N43" s="1310"/>
      <c r="O43" s="1310"/>
      <c r="P43" s="1310"/>
      <c r="Q43" s="1309"/>
    </row>
    <row r="44" spans="1:17" ht="2.85" customHeight="1">
      <c r="A44" s="1309"/>
      <c r="B44" s="1311"/>
      <c r="C44" s="1311"/>
      <c r="D44" s="1311"/>
      <c r="E44" s="1309"/>
      <c r="F44" s="1309"/>
      <c r="G44" s="1309"/>
      <c r="H44" s="1309"/>
      <c r="I44" s="1309"/>
      <c r="J44" s="1309"/>
      <c r="K44" s="1309"/>
      <c r="L44" s="1309"/>
      <c r="M44" s="1310"/>
      <c r="N44" s="1310"/>
      <c r="O44" s="1310"/>
      <c r="P44" s="1310"/>
      <c r="Q44" s="1309"/>
    </row>
    <row r="45" spans="1:17" ht="5.85" customHeight="1">
      <c r="A45" s="1309"/>
      <c r="B45" s="1311"/>
      <c r="C45" s="1311"/>
      <c r="D45" s="1311"/>
      <c r="E45" s="1309"/>
      <c r="F45" s="1309"/>
      <c r="G45" s="1309"/>
      <c r="H45" s="1309"/>
      <c r="I45" s="1309"/>
      <c r="J45" s="1309"/>
      <c r="K45" s="1309"/>
      <c r="L45" s="1309"/>
      <c r="M45" s="1309"/>
      <c r="N45" s="1309"/>
      <c r="O45" s="1310"/>
      <c r="P45" s="1310"/>
      <c r="Q45" s="1309"/>
    </row>
    <row r="46" spans="1:17" ht="11.65" customHeight="1">
      <c r="A46" s="1309"/>
      <c r="B46" s="1311"/>
      <c r="C46" s="1311"/>
      <c r="D46" s="1311"/>
      <c r="E46" s="1309"/>
      <c r="F46" s="1309"/>
      <c r="G46" s="1309"/>
      <c r="H46" s="1309"/>
      <c r="I46" s="1309"/>
      <c r="J46" s="1309"/>
      <c r="K46" s="1309"/>
      <c r="L46" s="1309"/>
      <c r="M46" s="1309"/>
      <c r="N46" s="1309"/>
      <c r="O46" s="1309"/>
      <c r="P46" s="1309"/>
      <c r="Q46" s="1309"/>
    </row>
    <row r="47" spans="1:17" ht="5.85" customHeight="1" thickBot="1">
      <c r="A47" s="1319"/>
      <c r="B47" s="1319"/>
      <c r="C47" s="1319"/>
      <c r="D47" s="1319"/>
      <c r="E47" s="1319"/>
      <c r="F47" s="1319"/>
      <c r="G47" s="1319"/>
      <c r="H47" s="1319"/>
      <c r="I47" s="1319"/>
      <c r="J47" s="1319"/>
      <c r="K47" s="1319"/>
      <c r="L47" s="1319"/>
      <c r="M47" s="1319"/>
      <c r="N47" s="1319"/>
      <c r="O47" s="1319"/>
      <c r="P47" s="1319"/>
      <c r="Q47" s="1319"/>
    </row>
    <row r="48" spans="1:17" ht="5.0999999999999996" customHeight="1" thickTop="1">
      <c r="A48" s="1113"/>
      <c r="B48" s="1113"/>
      <c r="C48" s="1113"/>
      <c r="D48" s="1113"/>
      <c r="E48" s="1113"/>
      <c r="F48" s="1113"/>
      <c r="G48" s="1113"/>
      <c r="H48" s="1113"/>
      <c r="I48" s="1113"/>
      <c r="J48" s="1113"/>
      <c r="K48" s="1113"/>
      <c r="L48" s="1113"/>
      <c r="M48" s="1113"/>
      <c r="N48" s="1113"/>
      <c r="O48" s="1113"/>
      <c r="P48" s="1113"/>
      <c r="Q48" s="1113"/>
    </row>
    <row r="49" spans="1:16" ht="17.45" customHeight="1">
      <c r="A49" s="1320" t="s">
        <v>752</v>
      </c>
      <c r="B49" s="1320"/>
      <c r="D49" s="1320" t="s">
        <v>2601</v>
      </c>
      <c r="E49" s="1320"/>
      <c r="F49" s="1320"/>
      <c r="G49" s="1114" t="s">
        <v>2602</v>
      </c>
      <c r="H49" s="1321" t="s">
        <v>801</v>
      </c>
      <c r="I49" s="1321"/>
      <c r="J49" s="1321"/>
      <c r="K49" s="1115" t="s">
        <v>2603</v>
      </c>
      <c r="L49" s="1321" t="s">
        <v>2604</v>
      </c>
      <c r="M49" s="1321"/>
      <c r="N49" s="1322" t="s">
        <v>5</v>
      </c>
      <c r="O49" s="1322"/>
      <c r="P49" s="1115" t="s">
        <v>2605</v>
      </c>
    </row>
    <row r="50" spans="1:16" ht="17.45" customHeight="1">
      <c r="A50" s="1315" t="s">
        <v>2639</v>
      </c>
      <c r="B50" s="1315"/>
      <c r="C50" s="1315"/>
      <c r="D50" s="1316" t="s">
        <v>2640</v>
      </c>
      <c r="E50" s="1316"/>
      <c r="F50" s="1316"/>
      <c r="G50" s="1111" t="s">
        <v>497</v>
      </c>
      <c r="H50" s="1317">
        <v>54.4</v>
      </c>
      <c r="I50" s="1317"/>
      <c r="J50" s="1317"/>
      <c r="K50" s="1116">
        <v>1200.7</v>
      </c>
      <c r="L50" s="1318">
        <v>65318.080000000002</v>
      </c>
      <c r="M50" s="1318"/>
      <c r="N50" s="1318">
        <v>0.66036605833675399</v>
      </c>
      <c r="O50" s="1318"/>
      <c r="P50" s="1116">
        <v>89.925373623878897</v>
      </c>
    </row>
    <row r="51" spans="1:16" ht="16.7" customHeight="1">
      <c r="A51" s="1315" t="s">
        <v>327</v>
      </c>
      <c r="B51" s="1315"/>
      <c r="C51" s="1315"/>
      <c r="D51" s="1316" t="s">
        <v>2641</v>
      </c>
      <c r="E51" s="1316"/>
      <c r="F51" s="1316"/>
      <c r="G51" s="1111" t="s">
        <v>518</v>
      </c>
      <c r="H51" s="1317">
        <v>36</v>
      </c>
      <c r="I51" s="1317"/>
      <c r="J51" s="1317"/>
      <c r="K51" s="1116">
        <v>1760.19</v>
      </c>
      <c r="L51" s="1318">
        <v>63366.84</v>
      </c>
      <c r="M51" s="1318"/>
      <c r="N51" s="1318">
        <v>0.64063901388491096</v>
      </c>
      <c r="O51" s="1318"/>
      <c r="P51" s="1116">
        <v>90.566012637763805</v>
      </c>
    </row>
    <row r="52" spans="1:16" ht="17.45" customHeight="1">
      <c r="A52" s="1315" t="s">
        <v>69</v>
      </c>
      <c r="B52" s="1315"/>
      <c r="C52" s="1315"/>
      <c r="D52" s="1316" t="s">
        <v>2642</v>
      </c>
      <c r="E52" s="1316"/>
      <c r="F52" s="1316"/>
      <c r="G52" s="1111" t="s">
        <v>497</v>
      </c>
      <c r="H52" s="1317">
        <v>1608.48</v>
      </c>
      <c r="I52" s="1317"/>
      <c r="J52" s="1317"/>
      <c r="K52" s="1116">
        <v>34.71</v>
      </c>
      <c r="L52" s="1318">
        <v>55830.340799999998</v>
      </c>
      <c r="M52" s="1318"/>
      <c r="N52" s="1318">
        <v>0.56444497587335196</v>
      </c>
      <c r="O52" s="1318"/>
      <c r="P52" s="1116">
        <v>91.130457613637205</v>
      </c>
    </row>
    <row r="53" spans="1:16" ht="17.45" customHeight="1">
      <c r="A53" s="1315" t="s">
        <v>743</v>
      </c>
      <c r="B53" s="1315"/>
      <c r="C53" s="1315"/>
      <c r="D53" s="1316" t="s">
        <v>2643</v>
      </c>
      <c r="E53" s="1316"/>
      <c r="F53" s="1316"/>
      <c r="G53" s="1111" t="s">
        <v>497</v>
      </c>
      <c r="H53" s="1317">
        <v>467.63</v>
      </c>
      <c r="I53" s="1317"/>
      <c r="J53" s="1317"/>
      <c r="K53" s="1116">
        <v>112.09</v>
      </c>
      <c r="L53" s="1318">
        <v>52416.646699999998</v>
      </c>
      <c r="M53" s="1318"/>
      <c r="N53" s="1318">
        <v>0.52993251443565403</v>
      </c>
      <c r="O53" s="1318"/>
      <c r="P53" s="1116">
        <v>91.660390128072805</v>
      </c>
    </row>
    <row r="54" spans="1:16" ht="16.7" customHeight="1">
      <c r="A54" s="1315" t="s">
        <v>2644</v>
      </c>
      <c r="B54" s="1315"/>
      <c r="C54" s="1315"/>
      <c r="D54" s="1316" t="s">
        <v>2645</v>
      </c>
      <c r="E54" s="1316"/>
      <c r="F54" s="1316"/>
      <c r="G54" s="1111" t="s">
        <v>2612</v>
      </c>
      <c r="H54" s="1317">
        <v>3309.6</v>
      </c>
      <c r="I54" s="1317"/>
      <c r="J54" s="1317"/>
      <c r="K54" s="1116">
        <v>15</v>
      </c>
      <c r="L54" s="1318">
        <v>49644</v>
      </c>
      <c r="M54" s="1318"/>
      <c r="N54" s="1318">
        <v>0.50190104485725595</v>
      </c>
      <c r="O54" s="1318"/>
      <c r="P54" s="1116">
        <v>92.162291172930097</v>
      </c>
    </row>
    <row r="55" spans="1:16" ht="17.45" customHeight="1">
      <c r="A55" s="1315" t="s">
        <v>165</v>
      </c>
      <c r="B55" s="1315"/>
      <c r="C55" s="1315"/>
      <c r="D55" s="1316" t="s">
        <v>2646</v>
      </c>
      <c r="E55" s="1316"/>
      <c r="F55" s="1316"/>
      <c r="G55" s="1111" t="s">
        <v>495</v>
      </c>
      <c r="H55" s="1317">
        <v>6</v>
      </c>
      <c r="I55" s="1317"/>
      <c r="J55" s="1317"/>
      <c r="K55" s="1116">
        <v>8231.26</v>
      </c>
      <c r="L55" s="1318">
        <v>49387.56</v>
      </c>
      <c r="M55" s="1318"/>
      <c r="N55" s="1318">
        <v>0.49930843539904901</v>
      </c>
      <c r="O55" s="1318"/>
      <c r="P55" s="1116">
        <v>92.661599608329098</v>
      </c>
    </row>
    <row r="56" spans="1:16" ht="16.7" customHeight="1">
      <c r="A56" s="1315" t="s">
        <v>2647</v>
      </c>
      <c r="B56" s="1315"/>
      <c r="C56" s="1315"/>
      <c r="D56" s="1316" t="s">
        <v>2648</v>
      </c>
      <c r="E56" s="1316"/>
      <c r="F56" s="1316"/>
      <c r="G56" s="1111" t="s">
        <v>469</v>
      </c>
      <c r="H56" s="1317">
        <v>30</v>
      </c>
      <c r="I56" s="1317"/>
      <c r="J56" s="1317"/>
      <c r="K56" s="1116">
        <v>1600.89</v>
      </c>
      <c r="L56" s="1318">
        <v>48026.7</v>
      </c>
      <c r="M56" s="1318"/>
      <c r="N56" s="1318">
        <v>0.48555013518342499</v>
      </c>
      <c r="O56" s="1318"/>
      <c r="P56" s="1116">
        <v>93.1471497435125</v>
      </c>
    </row>
    <row r="57" spans="1:16" ht="17.45" customHeight="1">
      <c r="A57" s="1315" t="s">
        <v>2649</v>
      </c>
      <c r="B57" s="1315"/>
      <c r="C57" s="1315"/>
      <c r="D57" s="1316" t="s">
        <v>2650</v>
      </c>
      <c r="E57" s="1316"/>
      <c r="F57" s="1316"/>
      <c r="G57" s="1111" t="s">
        <v>497</v>
      </c>
      <c r="H57" s="1317">
        <v>217.5</v>
      </c>
      <c r="I57" s="1317"/>
      <c r="J57" s="1317"/>
      <c r="K57" s="1116">
        <v>204.7</v>
      </c>
      <c r="L57" s="1318">
        <v>44522.25</v>
      </c>
      <c r="M57" s="1318"/>
      <c r="N57" s="1318">
        <v>0.450120131222221</v>
      </c>
      <c r="O57" s="1318"/>
      <c r="P57" s="1116">
        <v>93.597269874734806</v>
      </c>
    </row>
    <row r="58" spans="1:16" ht="17.45" customHeight="1">
      <c r="A58" s="1315" t="s">
        <v>216</v>
      </c>
      <c r="B58" s="1315"/>
      <c r="C58" s="1315"/>
      <c r="D58" s="1316" t="s">
        <v>2651</v>
      </c>
      <c r="E58" s="1316"/>
      <c r="F58" s="1316"/>
      <c r="G58" s="1111" t="s">
        <v>497</v>
      </c>
      <c r="H58" s="1317">
        <v>526.35</v>
      </c>
      <c r="I58" s="1317"/>
      <c r="J58" s="1317"/>
      <c r="K58" s="1116">
        <v>71.47</v>
      </c>
      <c r="L58" s="1318">
        <v>37618.234499999999</v>
      </c>
      <c r="M58" s="1318"/>
      <c r="N58" s="1318">
        <v>0.38032050602762202</v>
      </c>
      <c r="O58" s="1318"/>
      <c r="P58" s="1116">
        <v>93.977590380762393</v>
      </c>
    </row>
    <row r="59" spans="1:16" ht="16.7" customHeight="1">
      <c r="A59" s="1315" t="s">
        <v>2652</v>
      </c>
      <c r="B59" s="1315"/>
      <c r="C59" s="1315"/>
      <c r="D59" s="1316" t="s">
        <v>2653</v>
      </c>
      <c r="E59" s="1316"/>
      <c r="F59" s="1316"/>
      <c r="G59" s="1111" t="s">
        <v>497</v>
      </c>
      <c r="H59" s="1317">
        <v>399.1</v>
      </c>
      <c r="I59" s="1317"/>
      <c r="J59" s="1317"/>
      <c r="K59" s="1116">
        <v>82.81</v>
      </c>
      <c r="L59" s="1318">
        <v>33049.470999999998</v>
      </c>
      <c r="M59" s="1318"/>
      <c r="N59" s="1318">
        <v>0.33413028818950102</v>
      </c>
      <c r="O59" s="1318"/>
      <c r="P59" s="1116">
        <v>94.311720668951907</v>
      </c>
    </row>
    <row r="60" spans="1:16" ht="17.45" customHeight="1">
      <c r="A60" s="1315" t="s">
        <v>91</v>
      </c>
      <c r="B60" s="1315"/>
      <c r="C60" s="1315"/>
      <c r="D60" s="1316" t="s">
        <v>2654</v>
      </c>
      <c r="E60" s="1316"/>
      <c r="F60" s="1316"/>
      <c r="G60" s="1111" t="s">
        <v>497</v>
      </c>
      <c r="H60" s="1317">
        <v>4724.28</v>
      </c>
      <c r="I60" s="1317"/>
      <c r="J60" s="1317"/>
      <c r="K60" s="1116">
        <v>6.79</v>
      </c>
      <c r="L60" s="1318">
        <v>32077.861199999999</v>
      </c>
      <c r="M60" s="1318"/>
      <c r="N60" s="1318">
        <v>0.32430730910212702</v>
      </c>
      <c r="O60" s="1318"/>
      <c r="P60" s="1116">
        <v>94.636027978054003</v>
      </c>
    </row>
    <row r="61" spans="1:16" ht="16.7" customHeight="1">
      <c r="A61" s="1315" t="s">
        <v>2655</v>
      </c>
      <c r="B61" s="1315"/>
      <c r="C61" s="1315"/>
      <c r="D61" s="1316" t="s">
        <v>2656</v>
      </c>
      <c r="E61" s="1316"/>
      <c r="F61" s="1316"/>
      <c r="G61" s="1111" t="s">
        <v>2657</v>
      </c>
      <c r="H61" s="1317">
        <v>3080</v>
      </c>
      <c r="I61" s="1317"/>
      <c r="J61" s="1317"/>
      <c r="K61" s="1116">
        <v>9.33</v>
      </c>
      <c r="L61" s="1318">
        <v>28736.400000000001</v>
      </c>
      <c r="M61" s="1318"/>
      <c r="N61" s="1318">
        <v>0.29052512258150098</v>
      </c>
      <c r="O61" s="1318"/>
      <c r="P61" s="1116">
        <v>94.926553100635502</v>
      </c>
    </row>
    <row r="62" spans="1:16" ht="17.45" customHeight="1">
      <c r="A62" s="1315" t="s">
        <v>2658</v>
      </c>
      <c r="B62" s="1315"/>
      <c r="C62" s="1315"/>
      <c r="D62" s="1316" t="s">
        <v>2659</v>
      </c>
      <c r="E62" s="1316"/>
      <c r="F62" s="1316"/>
      <c r="G62" s="1111" t="s">
        <v>518</v>
      </c>
      <c r="H62" s="1317">
        <v>231.93</v>
      </c>
      <c r="I62" s="1317"/>
      <c r="J62" s="1317"/>
      <c r="K62" s="1116">
        <v>120.73</v>
      </c>
      <c r="L62" s="1318">
        <v>28000.908899999999</v>
      </c>
      <c r="M62" s="1318"/>
      <c r="N62" s="1318">
        <v>0.28308930452547798</v>
      </c>
      <c r="O62" s="1318"/>
      <c r="P62" s="1116">
        <v>95.209642405161006</v>
      </c>
    </row>
    <row r="63" spans="1:16" ht="17.45" customHeight="1">
      <c r="A63" s="1315" t="s">
        <v>404</v>
      </c>
      <c r="B63" s="1315"/>
      <c r="C63" s="1315"/>
      <c r="D63" s="1316" t="s">
        <v>2660</v>
      </c>
      <c r="E63" s="1316"/>
      <c r="F63" s="1316"/>
      <c r="G63" s="1111" t="s">
        <v>495</v>
      </c>
      <c r="H63" s="1317">
        <v>19</v>
      </c>
      <c r="I63" s="1317"/>
      <c r="J63" s="1317"/>
      <c r="K63" s="1116">
        <v>1415.06</v>
      </c>
      <c r="L63" s="1318">
        <v>26886.14</v>
      </c>
      <c r="M63" s="1318"/>
      <c r="N63" s="1318">
        <v>0.27181898634635498</v>
      </c>
      <c r="O63" s="1318"/>
      <c r="P63" s="1116">
        <v>95.481461391507395</v>
      </c>
    </row>
    <row r="64" spans="1:16" ht="16.7" customHeight="1">
      <c r="A64" s="1315" t="s">
        <v>2661</v>
      </c>
      <c r="B64" s="1315"/>
      <c r="C64" s="1315"/>
      <c r="D64" s="1316" t="s">
        <v>2662</v>
      </c>
      <c r="E64" s="1316"/>
      <c r="F64" s="1316"/>
      <c r="G64" s="1111" t="s">
        <v>2663</v>
      </c>
      <c r="H64" s="1317">
        <v>24796.37</v>
      </c>
      <c r="I64" s="1317"/>
      <c r="J64" s="1317"/>
      <c r="K64" s="1116">
        <v>1.08</v>
      </c>
      <c r="L64" s="1318">
        <v>26780.079600000001</v>
      </c>
      <c r="M64" s="1318"/>
      <c r="N64" s="1318">
        <v>0.27074671526469402</v>
      </c>
      <c r="O64" s="1318"/>
      <c r="P64" s="1116">
        <v>95.752208106772002</v>
      </c>
    </row>
    <row r="65" spans="1:17" ht="17.45" customHeight="1">
      <c r="A65" s="1315" t="s">
        <v>2664</v>
      </c>
      <c r="B65" s="1315"/>
      <c r="C65" s="1315"/>
      <c r="D65" s="1316" t="s">
        <v>2665</v>
      </c>
      <c r="E65" s="1316"/>
      <c r="F65" s="1316"/>
      <c r="G65" s="1111" t="s">
        <v>497</v>
      </c>
      <c r="H65" s="1317">
        <v>46.95</v>
      </c>
      <c r="I65" s="1317"/>
      <c r="J65" s="1317"/>
      <c r="K65" s="1116">
        <v>547.64</v>
      </c>
      <c r="L65" s="1318">
        <v>25711.698</v>
      </c>
      <c r="M65" s="1318"/>
      <c r="N65" s="1318">
        <v>0.25994537287998998</v>
      </c>
      <c r="O65" s="1318"/>
      <c r="P65" s="1116">
        <v>96.012153479652</v>
      </c>
    </row>
    <row r="66" spans="1:17" ht="17.45" customHeight="1">
      <c r="A66" s="1315" t="s">
        <v>172</v>
      </c>
      <c r="B66" s="1315"/>
      <c r="C66" s="1315"/>
      <c r="D66" s="1316" t="s">
        <v>2666</v>
      </c>
      <c r="E66" s="1316"/>
      <c r="F66" s="1316"/>
      <c r="G66" s="1111" t="s">
        <v>495</v>
      </c>
      <c r="H66" s="1317">
        <v>2</v>
      </c>
      <c r="I66" s="1317"/>
      <c r="J66" s="1317"/>
      <c r="K66" s="1116">
        <v>10619.09</v>
      </c>
      <c r="L66" s="1318">
        <v>21238.18</v>
      </c>
      <c r="M66" s="1318"/>
      <c r="N66" s="1318">
        <v>0.21471808743990101</v>
      </c>
      <c r="O66" s="1318"/>
      <c r="P66" s="1116">
        <v>96.226871567091905</v>
      </c>
    </row>
    <row r="67" spans="1:17" ht="16.7" customHeight="1">
      <c r="A67" s="1315" t="s">
        <v>2667</v>
      </c>
      <c r="B67" s="1315"/>
      <c r="C67" s="1315"/>
      <c r="D67" s="1316" t="s">
        <v>2668</v>
      </c>
      <c r="E67" s="1316"/>
      <c r="F67" s="1316"/>
      <c r="G67" s="1111" t="s">
        <v>116</v>
      </c>
      <c r="H67" s="1317">
        <v>18.600000000000001</v>
      </c>
      <c r="I67" s="1317"/>
      <c r="J67" s="1317"/>
      <c r="K67" s="1116">
        <v>1082.31</v>
      </c>
      <c r="L67" s="1318">
        <v>20130.966</v>
      </c>
      <c r="M67" s="1318"/>
      <c r="N67" s="1318">
        <v>0.203524149330954</v>
      </c>
      <c r="O67" s="1318"/>
      <c r="P67" s="1116">
        <v>96.430395716422893</v>
      </c>
    </row>
    <row r="68" spans="1:17" ht="17.45" customHeight="1">
      <c r="A68" s="1315" t="s">
        <v>2669</v>
      </c>
      <c r="B68" s="1315"/>
      <c r="C68" s="1315"/>
      <c r="D68" s="1316" t="s">
        <v>2670</v>
      </c>
      <c r="E68" s="1316"/>
      <c r="F68" s="1316"/>
      <c r="G68" s="1111" t="s">
        <v>518</v>
      </c>
      <c r="H68" s="1317">
        <v>208.43</v>
      </c>
      <c r="I68" s="1317"/>
      <c r="J68" s="1317"/>
      <c r="K68" s="1116">
        <v>89.07</v>
      </c>
      <c r="L68" s="1318">
        <v>18564.860100000002</v>
      </c>
      <c r="M68" s="1318"/>
      <c r="N68" s="1318">
        <v>0.187690812219377</v>
      </c>
      <c r="O68" s="1318"/>
      <c r="P68" s="1116">
        <v>96.618086528642294</v>
      </c>
    </row>
    <row r="69" spans="1:17" ht="16.7" customHeight="1">
      <c r="A69" s="1315" t="s">
        <v>333</v>
      </c>
      <c r="B69" s="1315"/>
      <c r="C69" s="1315"/>
      <c r="D69" s="1316" t="s">
        <v>2671</v>
      </c>
      <c r="E69" s="1316"/>
      <c r="F69" s="1316"/>
      <c r="G69" s="1111" t="s">
        <v>495</v>
      </c>
      <c r="H69" s="1317">
        <v>5</v>
      </c>
      <c r="I69" s="1317"/>
      <c r="J69" s="1317"/>
      <c r="K69" s="1116">
        <v>3371.45</v>
      </c>
      <c r="L69" s="1318">
        <v>16857.25</v>
      </c>
      <c r="M69" s="1318"/>
      <c r="N69" s="1318">
        <v>0.17042686706188001</v>
      </c>
      <c r="O69" s="1318"/>
      <c r="P69" s="1116">
        <v>96.788513395704101</v>
      </c>
    </row>
    <row r="70" spans="1:17" ht="17.45" customHeight="1">
      <c r="A70" s="1315" t="s">
        <v>2672</v>
      </c>
      <c r="B70" s="1315"/>
      <c r="C70" s="1315"/>
      <c r="D70" s="1316" t="s">
        <v>2673</v>
      </c>
      <c r="E70" s="1316"/>
      <c r="F70" s="1316"/>
      <c r="G70" s="1111" t="s">
        <v>497</v>
      </c>
      <c r="H70" s="1317">
        <v>22.61</v>
      </c>
      <c r="I70" s="1317"/>
      <c r="J70" s="1317"/>
      <c r="K70" s="1116">
        <v>622.02</v>
      </c>
      <c r="L70" s="1318">
        <v>14063.8722</v>
      </c>
      <c r="M70" s="1318"/>
      <c r="N70" s="1318">
        <v>0.142185805976934</v>
      </c>
      <c r="O70" s="1318"/>
      <c r="P70" s="1116">
        <v>96.930699201681094</v>
      </c>
    </row>
    <row r="71" spans="1:17" ht="17.45" customHeight="1">
      <c r="A71" s="1315" t="s">
        <v>2674</v>
      </c>
      <c r="B71" s="1315"/>
      <c r="C71" s="1315"/>
      <c r="D71" s="1316" t="s">
        <v>2675</v>
      </c>
      <c r="E71" s="1316"/>
      <c r="F71" s="1316"/>
      <c r="G71" s="1111" t="s">
        <v>497</v>
      </c>
      <c r="H71" s="1317">
        <v>1206.3800000000001</v>
      </c>
      <c r="I71" s="1317"/>
      <c r="J71" s="1317"/>
      <c r="K71" s="1116">
        <v>11.38</v>
      </c>
      <c r="L71" s="1318">
        <v>13728.6044</v>
      </c>
      <c r="M71" s="1318"/>
      <c r="N71" s="1318">
        <v>0.138796247135443</v>
      </c>
      <c r="O71" s="1318"/>
      <c r="P71" s="1116">
        <v>97.069495448816497</v>
      </c>
    </row>
    <row r="72" spans="1:17" ht="16.7" customHeight="1">
      <c r="A72" s="1315" t="s">
        <v>2676</v>
      </c>
      <c r="B72" s="1315"/>
      <c r="C72" s="1315"/>
      <c r="D72" s="1316" t="s">
        <v>2677</v>
      </c>
      <c r="E72" s="1316"/>
      <c r="F72" s="1316"/>
      <c r="G72" s="1111" t="s">
        <v>469</v>
      </c>
      <c r="H72" s="1317">
        <v>68.88</v>
      </c>
      <c r="I72" s="1317"/>
      <c r="J72" s="1317"/>
      <c r="K72" s="1116">
        <v>198.96</v>
      </c>
      <c r="L72" s="1318">
        <v>13704.364799999999</v>
      </c>
      <c r="M72" s="1318"/>
      <c r="N72" s="1318">
        <v>0.13855118467941699</v>
      </c>
      <c r="O72" s="1318"/>
      <c r="P72" s="1116">
        <v>97.208046633495897</v>
      </c>
    </row>
    <row r="73" spans="1:17" ht="17.45" customHeight="1">
      <c r="A73" s="1315" t="s">
        <v>175</v>
      </c>
      <c r="B73" s="1315"/>
      <c r="C73" s="1315"/>
      <c r="D73" s="1316" t="s">
        <v>2678</v>
      </c>
      <c r="E73" s="1316"/>
      <c r="F73" s="1316"/>
      <c r="G73" s="1111" t="s">
        <v>495</v>
      </c>
      <c r="H73" s="1317">
        <v>1</v>
      </c>
      <c r="I73" s="1317"/>
      <c r="J73" s="1317"/>
      <c r="K73" s="1116">
        <v>12575.27</v>
      </c>
      <c r="L73" s="1318">
        <v>12575.27</v>
      </c>
      <c r="M73" s="1318"/>
      <c r="N73" s="1318">
        <v>0.12713603159217801</v>
      </c>
      <c r="O73" s="1318"/>
      <c r="P73" s="1116">
        <v>97.335182665088098</v>
      </c>
    </row>
    <row r="74" spans="1:17" ht="17.45" customHeight="1">
      <c r="A74" s="1315" t="s">
        <v>2679</v>
      </c>
      <c r="B74" s="1315"/>
      <c r="C74" s="1315"/>
      <c r="D74" s="1316" t="s">
        <v>2680</v>
      </c>
      <c r="E74" s="1316"/>
      <c r="F74" s="1316"/>
      <c r="G74" s="1111" t="s">
        <v>469</v>
      </c>
      <c r="H74" s="1317">
        <v>75.36</v>
      </c>
      <c r="I74" s="1317"/>
      <c r="J74" s="1317"/>
      <c r="K74" s="1116">
        <v>159.26</v>
      </c>
      <c r="L74" s="1318">
        <v>12001.8336</v>
      </c>
      <c r="M74" s="1318"/>
      <c r="N74" s="1318">
        <v>0.121338587221878</v>
      </c>
      <c r="O74" s="1318"/>
      <c r="P74" s="1116">
        <v>97.456521252309997</v>
      </c>
    </row>
    <row r="75" spans="1:17" ht="16.7" customHeight="1">
      <c r="A75" s="1315" t="s">
        <v>2681</v>
      </c>
      <c r="B75" s="1315"/>
      <c r="C75" s="1315"/>
      <c r="D75" s="1316" t="s">
        <v>2682</v>
      </c>
      <c r="E75" s="1316"/>
      <c r="F75" s="1316"/>
      <c r="G75" s="1111" t="s">
        <v>518</v>
      </c>
      <c r="H75" s="1317">
        <v>214.9</v>
      </c>
      <c r="I75" s="1317"/>
      <c r="J75" s="1317"/>
      <c r="K75" s="1116">
        <v>55.06</v>
      </c>
      <c r="L75" s="1318">
        <v>11832.394</v>
      </c>
      <c r="M75" s="1318"/>
      <c r="N75" s="1318">
        <v>0.119625552166681</v>
      </c>
      <c r="O75" s="1318"/>
      <c r="P75" s="1116">
        <v>97.576146804476707</v>
      </c>
    </row>
    <row r="76" spans="1:17" ht="2.85" customHeight="1">
      <c r="A76" s="1309"/>
      <c r="B76" s="1311"/>
      <c r="C76" s="1311"/>
      <c r="D76" s="1311"/>
      <c r="E76" s="1309"/>
      <c r="F76" s="1309"/>
      <c r="G76" s="1309"/>
      <c r="H76" s="1309"/>
      <c r="I76" s="1309"/>
      <c r="J76" s="1309"/>
      <c r="K76" s="1309"/>
      <c r="L76" s="1309"/>
      <c r="M76" s="1309"/>
      <c r="N76" s="1309"/>
      <c r="O76" s="1309"/>
      <c r="P76" s="1309"/>
      <c r="Q76" s="1309"/>
    </row>
    <row r="77" spans="1:17" ht="2.85" customHeight="1">
      <c r="A77" s="1309"/>
      <c r="B77" s="1311"/>
      <c r="C77" s="1311"/>
      <c r="D77" s="1311"/>
      <c r="E77" s="1309"/>
      <c r="F77" s="1312" t="s">
        <v>2596</v>
      </c>
      <c r="G77" s="1312"/>
      <c r="H77" s="1312"/>
      <c r="I77" s="1309"/>
      <c r="J77" s="1309"/>
      <c r="K77" s="1309"/>
      <c r="L77" s="1309"/>
      <c r="M77" s="1309"/>
      <c r="N77" s="1309"/>
      <c r="O77" s="1309"/>
      <c r="P77" s="1309"/>
      <c r="Q77" s="1309"/>
    </row>
    <row r="78" spans="1:17" ht="17.45" customHeight="1">
      <c r="A78" s="1309"/>
      <c r="B78" s="1311"/>
      <c r="C78" s="1311"/>
      <c r="D78" s="1311"/>
      <c r="E78" s="1309"/>
      <c r="F78" s="1312"/>
      <c r="G78" s="1312"/>
      <c r="H78" s="1312"/>
      <c r="I78" s="1309"/>
      <c r="J78" s="1309"/>
      <c r="K78" s="1309"/>
      <c r="L78" s="1309"/>
      <c r="M78" s="1310" t="s">
        <v>2597</v>
      </c>
      <c r="N78" s="1310"/>
      <c r="O78" s="1313" t="s">
        <v>2598</v>
      </c>
      <c r="P78" s="1313"/>
      <c r="Q78" s="1309"/>
    </row>
    <row r="79" spans="1:17" ht="5.85" customHeight="1">
      <c r="A79" s="1309"/>
      <c r="B79" s="1311"/>
      <c r="C79" s="1311"/>
      <c r="D79" s="1311"/>
      <c r="E79" s="1309"/>
      <c r="F79" s="1312"/>
      <c r="G79" s="1312"/>
      <c r="H79" s="1312"/>
      <c r="I79" s="1309"/>
      <c r="J79" s="1309"/>
      <c r="K79" s="1309"/>
      <c r="L79" s="1309"/>
      <c r="M79" s="1309"/>
      <c r="N79" s="1309"/>
      <c r="O79" s="1310" t="s">
        <v>2683</v>
      </c>
      <c r="P79" s="1310"/>
      <c r="Q79" s="1309"/>
    </row>
    <row r="80" spans="1:17" ht="13.9" customHeight="1">
      <c r="A80" s="1309"/>
      <c r="B80" s="1311"/>
      <c r="C80" s="1311"/>
      <c r="D80" s="1311"/>
      <c r="E80" s="1309"/>
      <c r="F80" s="1312"/>
      <c r="G80" s="1312"/>
      <c r="H80" s="1312"/>
      <c r="I80" s="1309"/>
      <c r="J80" s="1309"/>
      <c r="K80" s="1309"/>
      <c r="L80" s="1309"/>
      <c r="M80" s="1310" t="s">
        <v>2600</v>
      </c>
      <c r="N80" s="1310"/>
      <c r="O80" s="1310"/>
      <c r="P80" s="1310"/>
      <c r="Q80" s="1309"/>
    </row>
    <row r="81" spans="1:17" ht="2.85" customHeight="1">
      <c r="A81" s="1309"/>
      <c r="B81" s="1311"/>
      <c r="C81" s="1311"/>
      <c r="D81" s="1311"/>
      <c r="E81" s="1309"/>
      <c r="F81" s="1309"/>
      <c r="G81" s="1309"/>
      <c r="H81" s="1309"/>
      <c r="I81" s="1309"/>
      <c r="J81" s="1309"/>
      <c r="K81" s="1309"/>
      <c r="L81" s="1309"/>
      <c r="M81" s="1310"/>
      <c r="N81" s="1310"/>
      <c r="O81" s="1310"/>
      <c r="P81" s="1310"/>
      <c r="Q81" s="1309"/>
    </row>
    <row r="82" spans="1:17" ht="5.85" customHeight="1">
      <c r="A82" s="1309"/>
      <c r="B82" s="1311"/>
      <c r="C82" s="1311"/>
      <c r="D82" s="1311"/>
      <c r="E82" s="1309"/>
      <c r="F82" s="1309"/>
      <c r="G82" s="1309"/>
      <c r="H82" s="1309"/>
      <c r="I82" s="1309"/>
      <c r="J82" s="1309"/>
      <c r="K82" s="1309"/>
      <c r="L82" s="1309"/>
      <c r="M82" s="1309"/>
      <c r="N82" s="1309"/>
      <c r="O82" s="1310"/>
      <c r="P82" s="1310"/>
      <c r="Q82" s="1309"/>
    </row>
    <row r="83" spans="1:17" ht="11.65" customHeight="1">
      <c r="A83" s="1309"/>
      <c r="B83" s="1311"/>
      <c r="C83" s="1311"/>
      <c r="D83" s="1311"/>
      <c r="E83" s="1309"/>
      <c r="F83" s="1309"/>
      <c r="G83" s="1309"/>
      <c r="H83" s="1309"/>
      <c r="I83" s="1309"/>
      <c r="J83" s="1309"/>
      <c r="K83" s="1309"/>
      <c r="L83" s="1309"/>
      <c r="M83" s="1309"/>
      <c r="N83" s="1309"/>
      <c r="O83" s="1309"/>
      <c r="P83" s="1309"/>
      <c r="Q83" s="1309"/>
    </row>
    <row r="84" spans="1:17" ht="5.85" customHeight="1" thickBot="1">
      <c r="A84" s="1319"/>
      <c r="B84" s="1319"/>
      <c r="C84" s="1319"/>
      <c r="D84" s="1319"/>
      <c r="E84" s="1319"/>
      <c r="F84" s="1319"/>
      <c r="G84" s="1319"/>
      <c r="H84" s="1319"/>
      <c r="I84" s="1319"/>
      <c r="J84" s="1319"/>
      <c r="K84" s="1319"/>
      <c r="L84" s="1319"/>
      <c r="M84" s="1319"/>
      <c r="N84" s="1319"/>
      <c r="O84" s="1319"/>
      <c r="P84" s="1319"/>
      <c r="Q84" s="1319"/>
    </row>
    <row r="85" spans="1:17" ht="5.85" customHeight="1" thickTop="1">
      <c r="A85" s="1113"/>
      <c r="B85" s="1113"/>
      <c r="C85" s="1113"/>
      <c r="D85" s="1113"/>
      <c r="E85" s="1113"/>
      <c r="F85" s="1113"/>
      <c r="G85" s="1113"/>
      <c r="H85" s="1113"/>
      <c r="I85" s="1113"/>
      <c r="J85" s="1113"/>
      <c r="K85" s="1113"/>
      <c r="L85" s="1113"/>
      <c r="M85" s="1113"/>
      <c r="N85" s="1113"/>
      <c r="O85" s="1113"/>
      <c r="P85" s="1113"/>
      <c r="Q85" s="1113"/>
    </row>
    <row r="86" spans="1:17" ht="16.7" customHeight="1">
      <c r="A86" s="1320" t="s">
        <v>752</v>
      </c>
      <c r="B86" s="1320"/>
      <c r="D86" s="1320" t="s">
        <v>2601</v>
      </c>
      <c r="E86" s="1320"/>
      <c r="F86" s="1320"/>
      <c r="G86" s="1114" t="s">
        <v>2602</v>
      </c>
      <c r="H86" s="1321" t="s">
        <v>801</v>
      </c>
      <c r="I86" s="1321"/>
      <c r="J86" s="1321"/>
      <c r="K86" s="1115" t="s">
        <v>2603</v>
      </c>
      <c r="L86" s="1321" t="s">
        <v>2604</v>
      </c>
      <c r="M86" s="1321"/>
      <c r="N86" s="1322" t="s">
        <v>5</v>
      </c>
      <c r="O86" s="1322"/>
      <c r="P86" s="1115" t="s">
        <v>2605</v>
      </c>
    </row>
    <row r="87" spans="1:17" ht="17.45" customHeight="1">
      <c r="A87" s="1315" t="s">
        <v>162</v>
      </c>
      <c r="B87" s="1315"/>
      <c r="C87" s="1315"/>
      <c r="D87" s="1316" t="s">
        <v>2684</v>
      </c>
      <c r="E87" s="1316"/>
      <c r="F87" s="1316"/>
      <c r="G87" s="1111" t="s">
        <v>495</v>
      </c>
      <c r="H87" s="1317">
        <v>2</v>
      </c>
      <c r="I87" s="1317"/>
      <c r="J87" s="1317"/>
      <c r="K87" s="1116">
        <v>5548.77</v>
      </c>
      <c r="L87" s="1318">
        <v>11097.54</v>
      </c>
      <c r="M87" s="1318"/>
      <c r="N87" s="1318">
        <v>0.112196175194287</v>
      </c>
      <c r="O87" s="1318"/>
      <c r="P87" s="1116">
        <v>97.688342979671006</v>
      </c>
    </row>
    <row r="88" spans="1:17" ht="16.7" customHeight="1">
      <c r="A88" s="1315" t="s">
        <v>551</v>
      </c>
      <c r="B88" s="1315"/>
      <c r="C88" s="1315"/>
      <c r="D88" s="1316" t="s">
        <v>2685</v>
      </c>
      <c r="E88" s="1316"/>
      <c r="F88" s="1316"/>
      <c r="G88" s="1111" t="s">
        <v>518</v>
      </c>
      <c r="H88" s="1317">
        <v>23.85</v>
      </c>
      <c r="I88" s="1317"/>
      <c r="J88" s="1317"/>
      <c r="K88" s="1116">
        <v>449.99</v>
      </c>
      <c r="L88" s="1318">
        <v>10732.261500000001</v>
      </c>
      <c r="M88" s="1318"/>
      <c r="N88" s="1318">
        <v>0.108503208051956</v>
      </c>
      <c r="O88" s="1318"/>
      <c r="P88" s="1116">
        <v>97.796846187722906</v>
      </c>
    </row>
    <row r="89" spans="1:17" ht="17.45" customHeight="1">
      <c r="A89" s="1315" t="s">
        <v>204</v>
      </c>
      <c r="B89" s="1315"/>
      <c r="C89" s="1315"/>
      <c r="D89" s="1316" t="s">
        <v>2686</v>
      </c>
      <c r="E89" s="1316"/>
      <c r="F89" s="1316"/>
      <c r="G89" s="1111" t="s">
        <v>497</v>
      </c>
      <c r="H89" s="1317">
        <v>467.63</v>
      </c>
      <c r="I89" s="1317"/>
      <c r="J89" s="1317"/>
      <c r="K89" s="1116">
        <v>21.62</v>
      </c>
      <c r="L89" s="1318">
        <v>10110.160599999999</v>
      </c>
      <c r="M89" s="1318"/>
      <c r="N89" s="1318">
        <v>0.10221376538584</v>
      </c>
      <c r="O89" s="1318"/>
      <c r="P89" s="1116">
        <v>97.899059953108804</v>
      </c>
    </row>
    <row r="90" spans="1:17" ht="17.45" customHeight="1">
      <c r="A90" s="1315" t="s">
        <v>2687</v>
      </c>
      <c r="B90" s="1315"/>
      <c r="C90" s="1315"/>
      <c r="D90" s="1316" t="s">
        <v>2688</v>
      </c>
      <c r="E90" s="1316"/>
      <c r="F90" s="1316"/>
      <c r="G90" s="1111" t="s">
        <v>497</v>
      </c>
      <c r="H90" s="1317">
        <v>1214.67</v>
      </c>
      <c r="I90" s="1317"/>
      <c r="J90" s="1317"/>
      <c r="K90" s="1116">
        <v>8.17</v>
      </c>
      <c r="L90" s="1318">
        <v>9923.8539000000001</v>
      </c>
      <c r="M90" s="1318"/>
      <c r="N90" s="1318">
        <v>0.10033020388004101</v>
      </c>
      <c r="O90" s="1318"/>
      <c r="P90" s="1116">
        <v>97.999390156988795</v>
      </c>
    </row>
    <row r="91" spans="1:17" ht="16.7" customHeight="1">
      <c r="A91" s="1315" t="s">
        <v>599</v>
      </c>
      <c r="B91" s="1315"/>
      <c r="C91" s="1315"/>
      <c r="D91" s="1316" t="s">
        <v>2689</v>
      </c>
      <c r="E91" s="1316"/>
      <c r="F91" s="1316"/>
      <c r="G91" s="1111" t="s">
        <v>589</v>
      </c>
      <c r="H91" s="1317">
        <v>7316</v>
      </c>
      <c r="I91" s="1317"/>
      <c r="J91" s="1317"/>
      <c r="K91" s="1116">
        <v>1.35</v>
      </c>
      <c r="L91" s="1318">
        <v>9876.6</v>
      </c>
      <c r="M91" s="1318"/>
      <c r="N91" s="1318">
        <v>9.9852466756046407E-2</v>
      </c>
      <c r="O91" s="1318"/>
      <c r="P91" s="1116">
        <v>98.0992426237449</v>
      </c>
    </row>
    <row r="92" spans="1:17" ht="17.45" customHeight="1">
      <c r="A92" s="1315" t="s">
        <v>330</v>
      </c>
      <c r="B92" s="1315"/>
      <c r="C92" s="1315"/>
      <c r="D92" s="1316" t="s">
        <v>2690</v>
      </c>
      <c r="E92" s="1316"/>
      <c r="F92" s="1316"/>
      <c r="G92" s="1111" t="s">
        <v>495</v>
      </c>
      <c r="H92" s="1317">
        <v>1</v>
      </c>
      <c r="I92" s="1317"/>
      <c r="J92" s="1317"/>
      <c r="K92" s="1116">
        <v>9684.91</v>
      </c>
      <c r="L92" s="1318">
        <v>9684.91</v>
      </c>
      <c r="M92" s="1318"/>
      <c r="N92" s="1318">
        <v>9.79144800650327E-2</v>
      </c>
      <c r="O92" s="1318"/>
      <c r="P92" s="1116">
        <v>98.1971571038099</v>
      </c>
    </row>
    <row r="93" spans="1:17" ht="17.45" customHeight="1">
      <c r="A93" s="1315" t="s">
        <v>588</v>
      </c>
      <c r="B93" s="1315"/>
      <c r="C93" s="1315"/>
      <c r="D93" s="1316" t="s">
        <v>2691</v>
      </c>
      <c r="E93" s="1316"/>
      <c r="F93" s="1316"/>
      <c r="G93" s="1111" t="s">
        <v>589</v>
      </c>
      <c r="H93" s="1317">
        <v>1970</v>
      </c>
      <c r="I93" s="1317"/>
      <c r="J93" s="1317"/>
      <c r="K93" s="1116">
        <v>4.91</v>
      </c>
      <c r="L93" s="1318">
        <v>9672.7000000000007</v>
      </c>
      <c r="M93" s="1318"/>
      <c r="N93" s="1318">
        <v>9.77910369146478E-2</v>
      </c>
      <c r="O93" s="1318"/>
      <c r="P93" s="1116">
        <v>98.2949481407245</v>
      </c>
    </row>
    <row r="94" spans="1:17" ht="16.7" customHeight="1">
      <c r="A94" s="1315" t="s">
        <v>169</v>
      </c>
      <c r="B94" s="1315"/>
      <c r="C94" s="1315"/>
      <c r="D94" s="1316" t="s">
        <v>2692</v>
      </c>
      <c r="E94" s="1316"/>
      <c r="F94" s="1316"/>
      <c r="G94" s="1111" t="s">
        <v>495</v>
      </c>
      <c r="H94" s="1317">
        <v>1</v>
      </c>
      <c r="I94" s="1317"/>
      <c r="J94" s="1317"/>
      <c r="K94" s="1116">
        <v>9394.49</v>
      </c>
      <c r="L94" s="1318">
        <v>9394.49</v>
      </c>
      <c r="M94" s="1318"/>
      <c r="N94" s="1318">
        <v>9.4978332666607004E-2</v>
      </c>
      <c r="O94" s="1318"/>
      <c r="P94" s="1116">
        <v>98.3899264733911</v>
      </c>
    </row>
    <row r="95" spans="1:17" ht="17.45" customHeight="1">
      <c r="A95" s="1315" t="s">
        <v>222</v>
      </c>
      <c r="B95" s="1315"/>
      <c r="C95" s="1315"/>
      <c r="D95" s="1316" t="s">
        <v>2693</v>
      </c>
      <c r="E95" s="1316"/>
      <c r="F95" s="1316"/>
      <c r="G95" s="1111" t="s">
        <v>518</v>
      </c>
      <c r="H95" s="1317">
        <v>373.33</v>
      </c>
      <c r="I95" s="1317"/>
      <c r="J95" s="1317"/>
      <c r="K95" s="1116">
        <v>24.74</v>
      </c>
      <c r="L95" s="1318">
        <v>9236.1841999999997</v>
      </c>
      <c r="M95" s="1318"/>
      <c r="N95" s="1318">
        <v>9.3377860375354005E-2</v>
      </c>
      <c r="O95" s="1318"/>
      <c r="P95" s="1116">
        <v>98.483304333766498</v>
      </c>
    </row>
    <row r="96" spans="1:17" ht="16.7" customHeight="1">
      <c r="A96" s="1315" t="s">
        <v>2694</v>
      </c>
      <c r="B96" s="1315"/>
      <c r="C96" s="1315"/>
      <c r="D96" s="1316" t="s">
        <v>2695</v>
      </c>
      <c r="E96" s="1316"/>
      <c r="F96" s="1316"/>
      <c r="G96" s="1111" t="s">
        <v>495</v>
      </c>
      <c r="H96" s="1317">
        <v>197</v>
      </c>
      <c r="I96" s="1317"/>
      <c r="J96" s="1317"/>
      <c r="K96" s="1116">
        <v>42.61</v>
      </c>
      <c r="L96" s="1318">
        <v>8394.17</v>
      </c>
      <c r="M96" s="1318"/>
      <c r="N96" s="1318">
        <v>8.4865093338760494E-2</v>
      </c>
      <c r="O96" s="1318"/>
      <c r="P96" s="1116">
        <v>98.568169427105204</v>
      </c>
    </row>
    <row r="97" spans="1:16" ht="17.45" customHeight="1">
      <c r="A97" s="1315" t="s">
        <v>2696</v>
      </c>
      <c r="B97" s="1315"/>
      <c r="C97" s="1315"/>
      <c r="D97" s="1316" t="s">
        <v>2697</v>
      </c>
      <c r="E97" s="1316"/>
      <c r="F97" s="1316"/>
      <c r="G97" s="1111" t="s">
        <v>497</v>
      </c>
      <c r="H97" s="1317">
        <v>734.04</v>
      </c>
      <c r="I97" s="1317"/>
      <c r="J97" s="1317"/>
      <c r="K97" s="1116">
        <v>10.78</v>
      </c>
      <c r="L97" s="1318">
        <v>7912.9512000000004</v>
      </c>
      <c r="M97" s="1318"/>
      <c r="N97" s="1318">
        <v>7.9999969284998695E-2</v>
      </c>
      <c r="O97" s="1318"/>
      <c r="P97" s="1116">
        <v>98.648169396390301</v>
      </c>
    </row>
    <row r="98" spans="1:16" ht="17.45" customHeight="1">
      <c r="A98" s="1315" t="s">
        <v>219</v>
      </c>
      <c r="B98" s="1315"/>
      <c r="C98" s="1315"/>
      <c r="D98" s="1316" t="s">
        <v>2698</v>
      </c>
      <c r="E98" s="1316"/>
      <c r="F98" s="1316"/>
      <c r="G98" s="1111" t="s">
        <v>2699</v>
      </c>
      <c r="H98" s="1317">
        <v>7646.72</v>
      </c>
      <c r="I98" s="1317"/>
      <c r="J98" s="1317"/>
      <c r="K98" s="1116">
        <v>0.99</v>
      </c>
      <c r="L98" s="1318">
        <v>7570.2528000000002</v>
      </c>
      <c r="M98" s="1318"/>
      <c r="N98" s="1318">
        <v>7.6535287046844799E-2</v>
      </c>
      <c r="O98" s="1318"/>
      <c r="P98" s="1116">
        <v>98.724704683437096</v>
      </c>
    </row>
    <row r="99" spans="1:16" ht="16.7" customHeight="1">
      <c r="A99" s="1315" t="s">
        <v>496</v>
      </c>
      <c r="B99" s="1315"/>
      <c r="C99" s="1315"/>
      <c r="D99" s="1316" t="s">
        <v>2700</v>
      </c>
      <c r="E99" s="1316"/>
      <c r="F99" s="1316"/>
      <c r="G99" s="1111" t="s">
        <v>497</v>
      </c>
      <c r="H99" s="1317">
        <v>1564.06</v>
      </c>
      <c r="I99" s="1317"/>
      <c r="J99" s="1317"/>
      <c r="K99" s="1116">
        <v>4.51</v>
      </c>
      <c r="L99" s="1318">
        <v>7053.9106000000002</v>
      </c>
      <c r="M99" s="1318"/>
      <c r="N99" s="1318">
        <v>7.1315065274145301E-2</v>
      </c>
      <c r="O99" s="1318"/>
      <c r="P99" s="1116">
        <v>98.796019748711203</v>
      </c>
    </row>
    <row r="100" spans="1:16" ht="17.45" customHeight="1">
      <c r="A100" s="1315" t="s">
        <v>670</v>
      </c>
      <c r="B100" s="1315"/>
      <c r="C100" s="1315"/>
      <c r="D100" s="1316" t="s">
        <v>2701</v>
      </c>
      <c r="E100" s="1316"/>
      <c r="F100" s="1316"/>
      <c r="G100" s="1111" t="s">
        <v>497</v>
      </c>
      <c r="H100" s="1317">
        <v>288.19</v>
      </c>
      <c r="I100" s="1317"/>
      <c r="J100" s="1317"/>
      <c r="K100" s="1116">
        <v>22.39</v>
      </c>
      <c r="L100" s="1318">
        <v>6452.5740999999998</v>
      </c>
      <c r="M100" s="1318"/>
      <c r="N100" s="1318">
        <v>6.5235550777714604E-2</v>
      </c>
      <c r="O100" s="1318"/>
      <c r="P100" s="1116">
        <v>98.861255299489002</v>
      </c>
    </row>
    <row r="101" spans="1:16" ht="17.45" customHeight="1">
      <c r="A101" s="1315" t="s">
        <v>150</v>
      </c>
      <c r="B101" s="1315"/>
      <c r="C101" s="1315"/>
      <c r="D101" s="1316" t="s">
        <v>2702</v>
      </c>
      <c r="E101" s="1316"/>
      <c r="F101" s="1316"/>
      <c r="G101" s="1111" t="s">
        <v>478</v>
      </c>
      <c r="H101" s="1317">
        <v>235.78</v>
      </c>
      <c r="I101" s="1317"/>
      <c r="J101" s="1317"/>
      <c r="K101" s="1116">
        <v>24.91</v>
      </c>
      <c r="L101" s="1318">
        <v>5873.2798000000003</v>
      </c>
      <c r="M101" s="1318"/>
      <c r="N101" s="1318">
        <v>5.9378883014241601E-2</v>
      </c>
      <c r="O101" s="1318"/>
      <c r="P101" s="1116">
        <v>98.920634182503207</v>
      </c>
    </row>
    <row r="102" spans="1:16" ht="16.7" customHeight="1">
      <c r="A102" s="1315" t="s">
        <v>98</v>
      </c>
      <c r="B102" s="1315"/>
      <c r="C102" s="1315"/>
      <c r="D102" s="1316" t="s">
        <v>2703</v>
      </c>
      <c r="E102" s="1316"/>
      <c r="F102" s="1316"/>
      <c r="G102" s="1111" t="s">
        <v>469</v>
      </c>
      <c r="H102" s="1317">
        <v>6710</v>
      </c>
      <c r="I102" s="1317"/>
      <c r="J102" s="1317"/>
      <c r="K102" s="1116">
        <v>0.85</v>
      </c>
      <c r="L102" s="1318">
        <v>5703.5</v>
      </c>
      <c r="M102" s="1318"/>
      <c r="N102" s="1318">
        <v>5.7662408535640898E-2</v>
      </c>
      <c r="O102" s="1318"/>
      <c r="P102" s="1116">
        <v>98.978296591038799</v>
      </c>
    </row>
    <row r="103" spans="1:16" ht="17.45" customHeight="1">
      <c r="A103" s="1315" t="s">
        <v>2704</v>
      </c>
      <c r="B103" s="1315"/>
      <c r="C103" s="1315"/>
      <c r="D103" s="1316" t="s">
        <v>2705</v>
      </c>
      <c r="E103" s="1316"/>
      <c r="F103" s="1316"/>
      <c r="G103" s="1111" t="s">
        <v>495</v>
      </c>
      <c r="H103" s="1317">
        <v>4</v>
      </c>
      <c r="I103" s="1317"/>
      <c r="J103" s="1317"/>
      <c r="K103" s="1116">
        <v>1358.83</v>
      </c>
      <c r="L103" s="1318">
        <v>5435.32</v>
      </c>
      <c r="M103" s="1318"/>
      <c r="N103" s="1318">
        <v>5.49511076289892E-2</v>
      </c>
      <c r="O103" s="1318"/>
      <c r="P103" s="1116">
        <v>99.033247698667793</v>
      </c>
    </row>
    <row r="104" spans="1:16" ht="16.7" customHeight="1">
      <c r="A104" s="1315" t="s">
        <v>227</v>
      </c>
      <c r="B104" s="1315"/>
      <c r="C104" s="1315"/>
      <c r="D104" s="1316" t="s">
        <v>2706</v>
      </c>
      <c r="E104" s="1316"/>
      <c r="F104" s="1316"/>
      <c r="G104" s="1111" t="s">
        <v>478</v>
      </c>
      <c r="H104" s="1317">
        <v>1.38</v>
      </c>
      <c r="I104" s="1317"/>
      <c r="J104" s="1317"/>
      <c r="K104" s="1116">
        <v>3882.92</v>
      </c>
      <c r="L104" s="1318">
        <v>5358.4296000000004</v>
      </c>
      <c r="M104" s="1318"/>
      <c r="N104" s="1318">
        <v>5.4173745367698901E-2</v>
      </c>
      <c r="O104" s="1318"/>
      <c r="P104" s="1116">
        <v>99.087421444035499</v>
      </c>
    </row>
    <row r="105" spans="1:16" ht="17.45" customHeight="1">
      <c r="A105" s="1315" t="s">
        <v>410</v>
      </c>
      <c r="B105" s="1315"/>
      <c r="C105" s="1315"/>
      <c r="D105" s="1316" t="s">
        <v>2707</v>
      </c>
      <c r="E105" s="1316"/>
      <c r="F105" s="1316"/>
      <c r="G105" s="1111" t="s">
        <v>518</v>
      </c>
      <c r="H105" s="1317">
        <v>250</v>
      </c>
      <c r="I105" s="1317"/>
      <c r="J105" s="1317"/>
      <c r="K105" s="1116">
        <v>21.12</v>
      </c>
      <c r="L105" s="1318">
        <v>5280</v>
      </c>
      <c r="M105" s="1318"/>
      <c r="N105" s="1318">
        <v>5.3380821788057101E-2</v>
      </c>
      <c r="O105" s="1318"/>
      <c r="P105" s="1116">
        <v>99.140802265823595</v>
      </c>
    </row>
    <row r="106" spans="1:16" ht="17.45" customHeight="1">
      <c r="A106" s="1315" t="s">
        <v>200</v>
      </c>
      <c r="B106" s="1315"/>
      <c r="C106" s="1315"/>
      <c r="D106" s="1316" t="s">
        <v>2708</v>
      </c>
      <c r="E106" s="1316"/>
      <c r="F106" s="1316"/>
      <c r="G106" s="1111" t="s">
        <v>469</v>
      </c>
      <c r="H106" s="1317">
        <v>2392.5</v>
      </c>
      <c r="I106" s="1317"/>
      <c r="J106" s="1317"/>
      <c r="K106" s="1116">
        <v>2.1800000000000002</v>
      </c>
      <c r="L106" s="1318">
        <v>5215.6499999999996</v>
      </c>
      <c r="M106" s="1318"/>
      <c r="N106" s="1318">
        <v>5.2730243022515201E-2</v>
      </c>
      <c r="O106" s="1318"/>
      <c r="P106" s="1116">
        <v>99.193532508846104</v>
      </c>
    </row>
    <row r="107" spans="1:16" ht="16.7" customHeight="1">
      <c r="A107" s="1315" t="s">
        <v>590</v>
      </c>
      <c r="B107" s="1315"/>
      <c r="C107" s="1315"/>
      <c r="D107" s="1316" t="s">
        <v>2709</v>
      </c>
      <c r="E107" s="1316"/>
      <c r="F107" s="1316"/>
      <c r="G107" s="1111" t="s">
        <v>589</v>
      </c>
      <c r="H107" s="1317">
        <v>1104</v>
      </c>
      <c r="I107" s="1317"/>
      <c r="J107" s="1317"/>
      <c r="K107" s="1116">
        <v>4.62</v>
      </c>
      <c r="L107" s="1318">
        <v>5100.4799999999996</v>
      </c>
      <c r="M107" s="1318"/>
      <c r="N107" s="1318">
        <v>5.1565873847263202E-2</v>
      </c>
      <c r="O107" s="1318"/>
      <c r="P107" s="1116">
        <v>99.245098382693399</v>
      </c>
    </row>
    <row r="108" spans="1:16" ht="17.45" customHeight="1">
      <c r="A108" s="1315" t="s">
        <v>2710</v>
      </c>
      <c r="B108" s="1315"/>
      <c r="C108" s="1315"/>
      <c r="D108" s="1316" t="s">
        <v>2711</v>
      </c>
      <c r="E108" s="1316"/>
      <c r="F108" s="1316"/>
      <c r="G108" s="1111" t="s">
        <v>497</v>
      </c>
      <c r="H108" s="1317">
        <v>586.88</v>
      </c>
      <c r="I108" s="1317"/>
      <c r="J108" s="1317"/>
      <c r="K108" s="1116">
        <v>7.65</v>
      </c>
      <c r="L108" s="1318">
        <v>4489.6319999999996</v>
      </c>
      <c r="M108" s="1318"/>
      <c r="N108" s="1318">
        <v>4.5390198046583098E-2</v>
      </c>
      <c r="O108" s="1318"/>
      <c r="P108" s="1116">
        <v>99.290488580739904</v>
      </c>
    </row>
    <row r="109" spans="1:16" ht="16.7" customHeight="1">
      <c r="A109" s="1315" t="s">
        <v>2712</v>
      </c>
      <c r="B109" s="1315"/>
      <c r="C109" s="1315"/>
      <c r="D109" s="1316" t="s">
        <v>2713</v>
      </c>
      <c r="E109" s="1316"/>
      <c r="F109" s="1316"/>
      <c r="G109" s="1111" t="s">
        <v>497</v>
      </c>
      <c r="H109" s="1317">
        <v>18.399999999999999</v>
      </c>
      <c r="I109" s="1317"/>
      <c r="J109" s="1317"/>
      <c r="K109" s="1116">
        <v>240.87</v>
      </c>
      <c r="L109" s="1318">
        <v>4432.0079999999998</v>
      </c>
      <c r="M109" s="1318"/>
      <c r="N109" s="1318">
        <v>4.4807619168796102E-2</v>
      </c>
      <c r="O109" s="1318"/>
      <c r="P109" s="1116">
        <v>99.335296199908697</v>
      </c>
    </row>
    <row r="110" spans="1:16" ht="17.45" customHeight="1">
      <c r="A110" s="1315" t="s">
        <v>269</v>
      </c>
      <c r="B110" s="1315"/>
      <c r="C110" s="1315"/>
      <c r="D110" s="1316" t="s">
        <v>2714</v>
      </c>
      <c r="E110" s="1316"/>
      <c r="F110" s="1316"/>
      <c r="G110" s="1111" t="s">
        <v>478</v>
      </c>
      <c r="H110" s="1317">
        <v>1.41</v>
      </c>
      <c r="I110" s="1317"/>
      <c r="J110" s="1317"/>
      <c r="K110" s="1116">
        <v>3141.46</v>
      </c>
      <c r="L110" s="1318">
        <v>4429.4585999999999</v>
      </c>
      <c r="M110" s="1318"/>
      <c r="N110" s="1318">
        <v>4.4781844724276001E-2</v>
      </c>
      <c r="O110" s="1318"/>
      <c r="P110" s="1116">
        <v>99.380078044632995</v>
      </c>
    </row>
    <row r="111" spans="1:16" ht="17.45" customHeight="1">
      <c r="A111" s="1315" t="s">
        <v>395</v>
      </c>
      <c r="B111" s="1315"/>
      <c r="C111" s="1315"/>
      <c r="D111" s="1316" t="s">
        <v>2715</v>
      </c>
      <c r="E111" s="1316"/>
      <c r="F111" s="1316"/>
      <c r="G111" s="1111" t="s">
        <v>495</v>
      </c>
      <c r="H111" s="1317">
        <v>14</v>
      </c>
      <c r="I111" s="1317"/>
      <c r="J111" s="1317"/>
      <c r="K111" s="1116">
        <v>309.08999999999997</v>
      </c>
      <c r="L111" s="1318">
        <v>4327.26</v>
      </c>
      <c r="M111" s="1318"/>
      <c r="N111" s="1318">
        <v>4.3748616456550801E-2</v>
      </c>
      <c r="O111" s="1318"/>
      <c r="P111" s="1116">
        <v>99.423826661089606</v>
      </c>
    </row>
    <row r="112" spans="1:16" ht="16.7" customHeight="1">
      <c r="A112" s="1315" t="s">
        <v>2716</v>
      </c>
      <c r="B112" s="1315"/>
      <c r="C112" s="1315"/>
      <c r="D112" s="1316" t="s">
        <v>2717</v>
      </c>
      <c r="E112" s="1316"/>
      <c r="F112" s="1316"/>
      <c r="G112" s="1111" t="s">
        <v>469</v>
      </c>
      <c r="H112" s="1317">
        <v>5986.1</v>
      </c>
      <c r="I112" s="1317"/>
      <c r="J112" s="1317"/>
      <c r="K112" s="1116">
        <v>0.72</v>
      </c>
      <c r="L112" s="1318">
        <v>4309.9920000000002</v>
      </c>
      <c r="M112" s="1318"/>
      <c r="N112" s="1318">
        <v>4.3574036905293899E-2</v>
      </c>
      <c r="O112" s="1318"/>
      <c r="P112" s="1116">
        <v>99.467400697994904</v>
      </c>
    </row>
    <row r="113" spans="1:17" ht="2.85" customHeight="1">
      <c r="A113" s="1309"/>
      <c r="B113" s="1311"/>
      <c r="C113" s="1311"/>
      <c r="D113" s="1311"/>
      <c r="E113" s="1309"/>
      <c r="F113" s="1309"/>
      <c r="G113" s="1309"/>
      <c r="H113" s="1309"/>
      <c r="I113" s="1309"/>
      <c r="J113" s="1309"/>
      <c r="K113" s="1309"/>
      <c r="L113" s="1309"/>
      <c r="M113" s="1309"/>
      <c r="N113" s="1309"/>
      <c r="O113" s="1309"/>
      <c r="P113" s="1309"/>
      <c r="Q113" s="1309"/>
    </row>
    <row r="114" spans="1:17" ht="2.85" customHeight="1">
      <c r="A114" s="1309"/>
      <c r="B114" s="1311"/>
      <c r="C114" s="1311"/>
      <c r="D114" s="1311"/>
      <c r="E114" s="1309"/>
      <c r="F114" s="1312" t="s">
        <v>2596</v>
      </c>
      <c r="G114" s="1312"/>
      <c r="H114" s="1312"/>
      <c r="I114" s="1309"/>
      <c r="J114" s="1309"/>
      <c r="K114" s="1309"/>
      <c r="L114" s="1309"/>
      <c r="M114" s="1309"/>
      <c r="N114" s="1309"/>
      <c r="O114" s="1309"/>
      <c r="P114" s="1309"/>
      <c r="Q114" s="1309"/>
    </row>
    <row r="115" spans="1:17" ht="17.45" customHeight="1">
      <c r="A115" s="1309"/>
      <c r="B115" s="1311"/>
      <c r="C115" s="1311"/>
      <c r="D115" s="1311"/>
      <c r="E115" s="1309"/>
      <c r="F115" s="1312"/>
      <c r="G115" s="1312"/>
      <c r="H115" s="1312"/>
      <c r="I115" s="1309"/>
      <c r="J115" s="1309"/>
      <c r="K115" s="1309"/>
      <c r="L115" s="1309"/>
      <c r="M115" s="1310" t="s">
        <v>2597</v>
      </c>
      <c r="N115" s="1310"/>
      <c r="O115" s="1313" t="s">
        <v>2598</v>
      </c>
      <c r="P115" s="1313"/>
      <c r="Q115" s="1309"/>
    </row>
    <row r="116" spans="1:17" ht="5.85" customHeight="1">
      <c r="A116" s="1309"/>
      <c r="B116" s="1311"/>
      <c r="C116" s="1311"/>
      <c r="D116" s="1311"/>
      <c r="E116" s="1309"/>
      <c r="F116" s="1312"/>
      <c r="G116" s="1312"/>
      <c r="H116" s="1312"/>
      <c r="I116" s="1309"/>
      <c r="J116" s="1309"/>
      <c r="K116" s="1309"/>
      <c r="L116" s="1309"/>
      <c r="M116" s="1309"/>
      <c r="N116" s="1309"/>
      <c r="O116" s="1310" t="s">
        <v>2718</v>
      </c>
      <c r="P116" s="1310"/>
      <c r="Q116" s="1309"/>
    </row>
    <row r="117" spans="1:17" ht="13.9" customHeight="1">
      <c r="A117" s="1309"/>
      <c r="B117" s="1311"/>
      <c r="C117" s="1311"/>
      <c r="D117" s="1311"/>
      <c r="E117" s="1309"/>
      <c r="F117" s="1312"/>
      <c r="G117" s="1312"/>
      <c r="H117" s="1312"/>
      <c r="I117" s="1309"/>
      <c r="J117" s="1309"/>
      <c r="K117" s="1309"/>
      <c r="L117" s="1309"/>
      <c r="M117" s="1310" t="s">
        <v>2600</v>
      </c>
      <c r="N117" s="1310"/>
      <c r="O117" s="1310"/>
      <c r="P117" s="1310"/>
      <c r="Q117" s="1309"/>
    </row>
    <row r="118" spans="1:17" ht="2.85" customHeight="1">
      <c r="A118" s="1309"/>
      <c r="B118" s="1311"/>
      <c r="C118" s="1311"/>
      <c r="D118" s="1311"/>
      <c r="E118" s="1309"/>
      <c r="F118" s="1309"/>
      <c r="G118" s="1309"/>
      <c r="H118" s="1309"/>
      <c r="I118" s="1309"/>
      <c r="J118" s="1309"/>
      <c r="K118" s="1309"/>
      <c r="L118" s="1309"/>
      <c r="M118" s="1310"/>
      <c r="N118" s="1310"/>
      <c r="O118" s="1310"/>
      <c r="P118" s="1310"/>
      <c r="Q118" s="1309"/>
    </row>
    <row r="119" spans="1:17" ht="5.85" customHeight="1">
      <c r="A119" s="1309"/>
      <c r="B119" s="1311"/>
      <c r="C119" s="1311"/>
      <c r="D119" s="1311"/>
      <c r="E119" s="1309"/>
      <c r="F119" s="1309"/>
      <c r="G119" s="1309"/>
      <c r="H119" s="1309"/>
      <c r="I119" s="1309"/>
      <c r="J119" s="1309"/>
      <c r="K119" s="1309"/>
      <c r="L119" s="1309"/>
      <c r="M119" s="1309"/>
      <c r="N119" s="1309"/>
      <c r="O119" s="1310"/>
      <c r="P119" s="1310"/>
      <c r="Q119" s="1309"/>
    </row>
    <row r="120" spans="1:17" ht="11.65" customHeight="1">
      <c r="A120" s="1309"/>
      <c r="B120" s="1311"/>
      <c r="C120" s="1311"/>
      <c r="D120" s="1311"/>
      <c r="E120" s="1309"/>
      <c r="F120" s="1309"/>
      <c r="G120" s="1309"/>
      <c r="H120" s="1309"/>
      <c r="I120" s="1309"/>
      <c r="J120" s="1309"/>
      <c r="K120" s="1309"/>
      <c r="L120" s="1309"/>
      <c r="M120" s="1309"/>
      <c r="N120" s="1309"/>
      <c r="O120" s="1309"/>
      <c r="P120" s="1309"/>
      <c r="Q120" s="1309"/>
    </row>
    <row r="121" spans="1:17" ht="5.85" customHeight="1" thickBot="1">
      <c r="A121" s="1319"/>
      <c r="B121" s="1319"/>
      <c r="C121" s="1319"/>
      <c r="D121" s="1319"/>
      <c r="E121" s="1319"/>
      <c r="F121" s="1319"/>
      <c r="G121" s="1319"/>
      <c r="H121" s="1319"/>
      <c r="I121" s="1319"/>
      <c r="J121" s="1319"/>
      <c r="K121" s="1319"/>
      <c r="L121" s="1319"/>
      <c r="M121" s="1319"/>
      <c r="N121" s="1319"/>
      <c r="O121" s="1319"/>
      <c r="P121" s="1319"/>
      <c r="Q121" s="1319"/>
    </row>
    <row r="122" spans="1:17" ht="5.85" customHeight="1" thickTop="1">
      <c r="A122" s="1113"/>
      <c r="B122" s="1113"/>
      <c r="C122" s="1113"/>
      <c r="D122" s="1113"/>
      <c r="E122" s="1113"/>
      <c r="F122" s="1113"/>
      <c r="G122" s="1113"/>
      <c r="H122" s="1113"/>
      <c r="I122" s="1113"/>
      <c r="J122" s="1113"/>
      <c r="K122" s="1113"/>
      <c r="L122" s="1113"/>
      <c r="M122" s="1113"/>
      <c r="N122" s="1113"/>
      <c r="O122" s="1113"/>
      <c r="P122" s="1113"/>
      <c r="Q122" s="1113"/>
    </row>
    <row r="123" spans="1:17" ht="16.7" customHeight="1">
      <c r="A123" s="1320" t="s">
        <v>752</v>
      </c>
      <c r="B123" s="1320"/>
      <c r="D123" s="1320" t="s">
        <v>2601</v>
      </c>
      <c r="E123" s="1320"/>
      <c r="F123" s="1320"/>
      <c r="G123" s="1114" t="s">
        <v>2602</v>
      </c>
      <c r="H123" s="1321" t="s">
        <v>801</v>
      </c>
      <c r="I123" s="1321"/>
      <c r="J123" s="1321"/>
      <c r="K123" s="1115" t="s">
        <v>2603</v>
      </c>
      <c r="L123" s="1321" t="s">
        <v>2604</v>
      </c>
      <c r="M123" s="1321"/>
      <c r="N123" s="1322" t="s">
        <v>5</v>
      </c>
      <c r="O123" s="1322"/>
      <c r="P123" s="1115" t="s">
        <v>2605</v>
      </c>
    </row>
    <row r="124" spans="1:17" ht="17.45" customHeight="1">
      <c r="A124" s="1315" t="s">
        <v>2719</v>
      </c>
      <c r="B124" s="1315"/>
      <c r="C124" s="1315"/>
      <c r="D124" s="1316" t="s">
        <v>2720</v>
      </c>
      <c r="E124" s="1316"/>
      <c r="F124" s="1316"/>
      <c r="G124" s="1111" t="s">
        <v>47</v>
      </c>
      <c r="H124" s="1317">
        <v>3</v>
      </c>
      <c r="I124" s="1317"/>
      <c r="J124" s="1317"/>
      <c r="K124" s="1116">
        <v>1402.72</v>
      </c>
      <c r="L124" s="1318">
        <v>4208.16</v>
      </c>
      <c r="M124" s="1318"/>
      <c r="N124" s="1318">
        <v>4.2544514965081499E-2</v>
      </c>
      <c r="O124" s="1318"/>
      <c r="P124" s="1116">
        <v>99.509945212959906</v>
      </c>
    </row>
    <row r="125" spans="1:17" ht="17.45" customHeight="1">
      <c r="A125" s="1315" t="s">
        <v>428</v>
      </c>
      <c r="B125" s="1315"/>
      <c r="C125" s="1315"/>
      <c r="D125" s="1316" t="s">
        <v>2721</v>
      </c>
      <c r="E125" s="1316"/>
      <c r="F125" s="1316"/>
      <c r="G125" s="1111" t="s">
        <v>589</v>
      </c>
      <c r="H125" s="1317">
        <v>2248</v>
      </c>
      <c r="I125" s="1317"/>
      <c r="J125" s="1317"/>
      <c r="K125" s="1116">
        <v>1.73</v>
      </c>
      <c r="L125" s="1318">
        <v>3889.04</v>
      </c>
      <c r="M125" s="1318"/>
      <c r="N125" s="1318">
        <v>3.9318210448224603E-2</v>
      </c>
      <c r="O125" s="1318"/>
      <c r="P125" s="1116">
        <v>99.549263423408206</v>
      </c>
    </row>
    <row r="126" spans="1:17" ht="16.7" customHeight="1">
      <c r="A126" s="1315" t="s">
        <v>266</v>
      </c>
      <c r="B126" s="1315"/>
      <c r="C126" s="1315"/>
      <c r="D126" s="1316" t="s">
        <v>2722</v>
      </c>
      <c r="E126" s="1316"/>
      <c r="F126" s="1316"/>
      <c r="G126" s="1111" t="s">
        <v>497</v>
      </c>
      <c r="H126" s="1317">
        <v>955.84</v>
      </c>
      <c r="I126" s="1317"/>
      <c r="J126" s="1317"/>
      <c r="K126" s="1116">
        <v>3.77</v>
      </c>
      <c r="L126" s="1318">
        <v>3603.5167999999999</v>
      </c>
      <c r="M126" s="1318"/>
      <c r="N126" s="1318">
        <v>3.64315697180057E-2</v>
      </c>
      <c r="O126" s="1318"/>
      <c r="P126" s="1116">
        <v>99.585694993126197</v>
      </c>
    </row>
    <row r="127" spans="1:17" ht="17.45" customHeight="1">
      <c r="A127" s="1315" t="s">
        <v>350</v>
      </c>
      <c r="B127" s="1315"/>
      <c r="C127" s="1315"/>
      <c r="D127" s="1316" t="s">
        <v>2723</v>
      </c>
      <c r="E127" s="1316"/>
      <c r="F127" s="1316"/>
      <c r="G127" s="1111" t="s">
        <v>495</v>
      </c>
      <c r="H127" s="1317">
        <v>1</v>
      </c>
      <c r="I127" s="1317"/>
      <c r="J127" s="1317"/>
      <c r="K127" s="1116">
        <v>2877.47</v>
      </c>
      <c r="L127" s="1318">
        <v>2877.47</v>
      </c>
      <c r="M127" s="1318"/>
      <c r="N127" s="1318">
        <v>2.9091233573954701E-2</v>
      </c>
      <c r="O127" s="1318"/>
      <c r="P127" s="1116">
        <v>99.614786226700105</v>
      </c>
    </row>
    <row r="128" spans="1:17" ht="16.7" customHeight="1">
      <c r="A128" s="1315" t="s">
        <v>401</v>
      </c>
      <c r="B128" s="1315"/>
      <c r="C128" s="1315"/>
      <c r="D128" s="1316" t="s">
        <v>2724</v>
      </c>
      <c r="E128" s="1316"/>
      <c r="F128" s="1316"/>
      <c r="G128" s="1111" t="s">
        <v>495</v>
      </c>
      <c r="H128" s="1317">
        <v>19</v>
      </c>
      <c r="I128" s="1317"/>
      <c r="J128" s="1317"/>
      <c r="K128" s="1116">
        <v>146.87</v>
      </c>
      <c r="L128" s="1318">
        <v>2790.53</v>
      </c>
      <c r="M128" s="1318"/>
      <c r="N128" s="1318">
        <v>2.82122698151945E-2</v>
      </c>
      <c r="O128" s="1318"/>
      <c r="P128" s="1116">
        <v>99.642998496515304</v>
      </c>
    </row>
    <row r="129" spans="1:16" ht="17.45" customHeight="1">
      <c r="A129" s="1315" t="s">
        <v>2725</v>
      </c>
      <c r="B129" s="1315"/>
      <c r="C129" s="1315"/>
      <c r="D129" s="1316" t="s">
        <v>2726</v>
      </c>
      <c r="E129" s="1316"/>
      <c r="F129" s="1316"/>
      <c r="G129" s="1111" t="s">
        <v>497</v>
      </c>
      <c r="H129" s="1317">
        <v>295.2</v>
      </c>
      <c r="I129" s="1317"/>
      <c r="J129" s="1317"/>
      <c r="K129" s="1116">
        <v>8.33</v>
      </c>
      <c r="L129" s="1318">
        <v>2459.0160000000001</v>
      </c>
      <c r="M129" s="1318"/>
      <c r="N129" s="1318">
        <v>2.4860661907193399E-2</v>
      </c>
      <c r="O129" s="1318"/>
      <c r="P129" s="1116">
        <v>99.667859158422502</v>
      </c>
    </row>
    <row r="130" spans="1:16" ht="17.45" customHeight="1">
      <c r="A130" s="1315" t="s">
        <v>2727</v>
      </c>
      <c r="B130" s="1315"/>
      <c r="C130" s="1315"/>
      <c r="D130" s="1316" t="s">
        <v>2728</v>
      </c>
      <c r="E130" s="1316"/>
      <c r="F130" s="1316"/>
      <c r="G130" s="1111" t="s">
        <v>495</v>
      </c>
      <c r="H130" s="1317">
        <v>1</v>
      </c>
      <c r="I130" s="1317"/>
      <c r="J130" s="1317"/>
      <c r="K130" s="1116">
        <v>2210.1999999999998</v>
      </c>
      <c r="L130" s="1318">
        <v>2210.1999999999998</v>
      </c>
      <c r="M130" s="1318"/>
      <c r="N130" s="1318">
        <v>2.2345131120447701E-2</v>
      </c>
      <c r="O130" s="1318"/>
      <c r="P130" s="1116">
        <v>99.690204289543004</v>
      </c>
    </row>
    <row r="131" spans="1:16" ht="16.7" customHeight="1">
      <c r="A131" s="1315" t="s">
        <v>447</v>
      </c>
      <c r="B131" s="1315"/>
      <c r="C131" s="1315"/>
      <c r="D131" s="1316" t="s">
        <v>2729</v>
      </c>
      <c r="E131" s="1316"/>
      <c r="F131" s="1316"/>
      <c r="G131" s="1111" t="s">
        <v>518</v>
      </c>
      <c r="H131" s="1317">
        <v>450</v>
      </c>
      <c r="I131" s="1317"/>
      <c r="J131" s="1317"/>
      <c r="K131" s="1116">
        <v>4.9000000000000004</v>
      </c>
      <c r="L131" s="1318">
        <v>2205</v>
      </c>
      <c r="M131" s="1318"/>
      <c r="N131" s="1318">
        <v>2.2292559098989799E-2</v>
      </c>
      <c r="O131" s="1318"/>
      <c r="P131" s="1116">
        <v>99.712496848641905</v>
      </c>
    </row>
    <row r="132" spans="1:16" ht="17.45" customHeight="1">
      <c r="A132" s="1315" t="s">
        <v>2730</v>
      </c>
      <c r="B132" s="1315"/>
      <c r="C132" s="1315"/>
      <c r="D132" s="1316" t="s">
        <v>2731</v>
      </c>
      <c r="E132" s="1316"/>
      <c r="F132" s="1316"/>
      <c r="G132" s="1111" t="s">
        <v>47</v>
      </c>
      <c r="H132" s="1317">
        <v>2</v>
      </c>
      <c r="I132" s="1317"/>
      <c r="J132" s="1317"/>
      <c r="K132" s="1116">
        <v>1024.53</v>
      </c>
      <c r="L132" s="1318">
        <v>2049.06</v>
      </c>
      <c r="M132" s="1318"/>
      <c r="N132" s="1318">
        <v>2.0716005055499299E-2</v>
      </c>
      <c r="O132" s="1318"/>
      <c r="P132" s="1116">
        <v>99.733212853697495</v>
      </c>
    </row>
    <row r="133" spans="1:16" ht="17.45" customHeight="1">
      <c r="A133" s="1315" t="s">
        <v>2732</v>
      </c>
      <c r="B133" s="1315"/>
      <c r="C133" s="1315"/>
      <c r="D133" s="1316" t="s">
        <v>2733</v>
      </c>
      <c r="E133" s="1316"/>
      <c r="F133" s="1316"/>
      <c r="G133" s="1111" t="s">
        <v>497</v>
      </c>
      <c r="H133" s="1317">
        <v>468.66</v>
      </c>
      <c r="I133" s="1317"/>
      <c r="J133" s="1317"/>
      <c r="K133" s="1116">
        <v>4.2300000000000004</v>
      </c>
      <c r="L133" s="1318">
        <v>1982.4318000000001</v>
      </c>
      <c r="M133" s="1318"/>
      <c r="N133" s="1318">
        <v>2.00423936785563E-2</v>
      </c>
      <c r="O133" s="1318"/>
      <c r="P133" s="1116">
        <v>99.753255247376003</v>
      </c>
    </row>
    <row r="134" spans="1:16" ht="16.7" customHeight="1">
      <c r="A134" s="1315" t="s">
        <v>87</v>
      </c>
      <c r="B134" s="1315"/>
      <c r="C134" s="1315"/>
      <c r="D134" s="1316" t="s">
        <v>2734</v>
      </c>
      <c r="E134" s="1316"/>
      <c r="F134" s="1316"/>
      <c r="G134" s="1111" t="s">
        <v>497</v>
      </c>
      <c r="H134" s="1317">
        <v>210</v>
      </c>
      <c r="I134" s="1317"/>
      <c r="J134" s="1317"/>
      <c r="K134" s="1116">
        <v>7.86</v>
      </c>
      <c r="L134" s="1318">
        <v>1650.6</v>
      </c>
      <c r="M134" s="1318"/>
      <c r="N134" s="1318">
        <v>1.6687572811243799E-2</v>
      </c>
      <c r="O134" s="1318"/>
      <c r="P134" s="1116">
        <v>99.769942820187296</v>
      </c>
    </row>
    <row r="135" spans="1:16" ht="17.45" customHeight="1">
      <c r="A135" s="1315" t="s">
        <v>576</v>
      </c>
      <c r="B135" s="1315"/>
      <c r="C135" s="1315"/>
      <c r="D135" s="1316" t="s">
        <v>2735</v>
      </c>
      <c r="E135" s="1316"/>
      <c r="F135" s="1316"/>
      <c r="G135" s="1111" t="s">
        <v>469</v>
      </c>
      <c r="H135" s="1317">
        <v>25.54</v>
      </c>
      <c r="I135" s="1317"/>
      <c r="J135" s="1317"/>
      <c r="K135" s="1116">
        <v>59.46</v>
      </c>
      <c r="L135" s="1318">
        <v>1518.6084000000001</v>
      </c>
      <c r="M135" s="1318"/>
      <c r="N135" s="1318">
        <v>1.5353137190577E-2</v>
      </c>
      <c r="O135" s="1318"/>
      <c r="P135" s="1116">
        <v>99.785295957377798</v>
      </c>
    </row>
    <row r="136" spans="1:16" ht="16.7" customHeight="1">
      <c r="A136" s="1315" t="s">
        <v>290</v>
      </c>
      <c r="B136" s="1315"/>
      <c r="C136" s="1315"/>
      <c r="D136" s="1316" t="s">
        <v>2736</v>
      </c>
      <c r="E136" s="1316"/>
      <c r="F136" s="1316"/>
      <c r="G136" s="1111" t="s">
        <v>495</v>
      </c>
      <c r="H136" s="1317">
        <v>2</v>
      </c>
      <c r="I136" s="1317"/>
      <c r="J136" s="1317"/>
      <c r="K136" s="1116">
        <v>717.73</v>
      </c>
      <c r="L136" s="1318">
        <v>1435.46</v>
      </c>
      <c r="M136" s="1318"/>
      <c r="N136" s="1318">
        <v>1.4512506523463E-2</v>
      </c>
      <c r="O136" s="1318"/>
      <c r="P136" s="1116">
        <v>99.7998084639013</v>
      </c>
    </row>
    <row r="137" spans="1:16" ht="17.45" customHeight="1">
      <c r="A137" s="1315" t="s">
        <v>2737</v>
      </c>
      <c r="B137" s="1315"/>
      <c r="C137" s="1315"/>
      <c r="D137" s="1316" t="s">
        <v>2738</v>
      </c>
      <c r="E137" s="1316"/>
      <c r="F137" s="1316"/>
      <c r="G137" s="1111" t="s">
        <v>495</v>
      </c>
      <c r="H137" s="1317">
        <v>1</v>
      </c>
      <c r="I137" s="1317"/>
      <c r="J137" s="1317"/>
      <c r="K137" s="1116">
        <v>1310.98</v>
      </c>
      <c r="L137" s="1318">
        <v>1310.98</v>
      </c>
      <c r="M137" s="1318"/>
      <c r="N137" s="1318">
        <v>1.3254013209792999E-2</v>
      </c>
      <c r="O137" s="1318"/>
      <c r="P137" s="1116">
        <v>99.813062477111103</v>
      </c>
    </row>
    <row r="138" spans="1:16" ht="17.45" customHeight="1">
      <c r="A138" s="1315" t="s">
        <v>2739</v>
      </c>
      <c r="B138" s="1315"/>
      <c r="C138" s="1315"/>
      <c r="D138" s="1316" t="s">
        <v>2740</v>
      </c>
      <c r="E138" s="1316"/>
      <c r="F138" s="1316"/>
      <c r="G138" s="1111" t="s">
        <v>518</v>
      </c>
      <c r="H138" s="1317">
        <v>49.81</v>
      </c>
      <c r="I138" s="1317"/>
      <c r="J138" s="1317"/>
      <c r="K138" s="1116">
        <v>22.65</v>
      </c>
      <c r="L138" s="1318">
        <v>1128.1965</v>
      </c>
      <c r="M138" s="1318"/>
      <c r="N138" s="1318">
        <v>1.1406071270532199E-2</v>
      </c>
      <c r="O138" s="1318"/>
      <c r="P138" s="1116">
        <v>99.824468548381603</v>
      </c>
    </row>
    <row r="139" spans="1:16" ht="16.7" customHeight="1">
      <c r="A139" s="1315" t="s">
        <v>272</v>
      </c>
      <c r="B139" s="1315"/>
      <c r="C139" s="1315"/>
      <c r="D139" s="1316" t="s">
        <v>2741</v>
      </c>
      <c r="E139" s="1316"/>
      <c r="F139" s="1316"/>
      <c r="G139" s="1111" t="s">
        <v>478</v>
      </c>
      <c r="H139" s="1317">
        <v>1.41</v>
      </c>
      <c r="I139" s="1317"/>
      <c r="J139" s="1317"/>
      <c r="K139" s="1116">
        <v>741.76</v>
      </c>
      <c r="L139" s="1318">
        <v>1045.8815999999999</v>
      </c>
      <c r="M139" s="1318"/>
      <c r="N139" s="1318">
        <v>1.05738672918576E-2</v>
      </c>
      <c r="O139" s="1318"/>
      <c r="P139" s="1116">
        <v>99.835042415673499</v>
      </c>
    </row>
    <row r="140" spans="1:16" ht="17.45" customHeight="1">
      <c r="A140" s="1315" t="s">
        <v>407</v>
      </c>
      <c r="B140" s="1315"/>
      <c r="C140" s="1315"/>
      <c r="D140" s="1316" t="s">
        <v>2742</v>
      </c>
      <c r="E140" s="1316"/>
      <c r="F140" s="1316"/>
      <c r="G140" s="1111" t="s">
        <v>518</v>
      </c>
      <c r="H140" s="1317">
        <v>350</v>
      </c>
      <c r="I140" s="1317"/>
      <c r="J140" s="1317"/>
      <c r="K140" s="1116">
        <v>2.93</v>
      </c>
      <c r="L140" s="1318">
        <v>1025.5</v>
      </c>
      <c r="M140" s="1318"/>
      <c r="N140" s="1318">
        <v>1.0367809231752401E-2</v>
      </c>
      <c r="O140" s="1318"/>
      <c r="P140" s="1116">
        <v>99.845410224905194</v>
      </c>
    </row>
    <row r="141" spans="1:16" ht="17.45" customHeight="1">
      <c r="A141" s="1315" t="s">
        <v>232</v>
      </c>
      <c r="B141" s="1315"/>
      <c r="C141" s="1315"/>
      <c r="D141" s="1316" t="s">
        <v>2743</v>
      </c>
      <c r="E141" s="1316"/>
      <c r="F141" s="1316"/>
      <c r="G141" s="1111" t="s">
        <v>478</v>
      </c>
      <c r="H141" s="1317">
        <v>1.38</v>
      </c>
      <c r="I141" s="1317"/>
      <c r="J141" s="1317"/>
      <c r="K141" s="1116">
        <v>741.76</v>
      </c>
      <c r="L141" s="1318">
        <v>1023.6288</v>
      </c>
      <c r="M141" s="1318"/>
      <c r="N141" s="1318">
        <v>1.0348891392030799E-2</v>
      </c>
      <c r="O141" s="1318"/>
      <c r="P141" s="1116">
        <v>99.855759116297307</v>
      </c>
    </row>
    <row r="142" spans="1:16" ht="16.7" customHeight="1">
      <c r="A142" s="1315" t="s">
        <v>672</v>
      </c>
      <c r="B142" s="1315"/>
      <c r="C142" s="1315"/>
      <c r="D142" s="1316" t="s">
        <v>2744</v>
      </c>
      <c r="E142" s="1316"/>
      <c r="F142" s="1316"/>
      <c r="G142" s="1111" t="s">
        <v>497</v>
      </c>
      <c r="H142" s="1317">
        <v>1.47</v>
      </c>
      <c r="I142" s="1317"/>
      <c r="J142" s="1317"/>
      <c r="K142" s="1116">
        <v>673.13</v>
      </c>
      <c r="L142" s="1318">
        <v>989.50109999999995</v>
      </c>
      <c r="M142" s="1318"/>
      <c r="N142" s="1318">
        <v>1.0003860204202001E-2</v>
      </c>
      <c r="O142" s="1318"/>
      <c r="P142" s="1116">
        <v>99.8657629765015</v>
      </c>
    </row>
    <row r="143" spans="1:16" ht="17.45" customHeight="1">
      <c r="A143" s="1315" t="s">
        <v>2745</v>
      </c>
      <c r="B143" s="1315"/>
      <c r="C143" s="1315"/>
      <c r="D143" s="1316" t="s">
        <v>2746</v>
      </c>
      <c r="E143" s="1316"/>
      <c r="F143" s="1316"/>
      <c r="G143" s="1111" t="s">
        <v>589</v>
      </c>
      <c r="H143" s="1317">
        <v>1062</v>
      </c>
      <c r="I143" s="1317"/>
      <c r="J143" s="1317"/>
      <c r="K143" s="1116">
        <v>0.93</v>
      </c>
      <c r="L143" s="1318">
        <v>987.66</v>
      </c>
      <c r="M143" s="1318"/>
      <c r="N143" s="1318">
        <v>9.9852466756046396E-3</v>
      </c>
      <c r="O143" s="1318"/>
      <c r="P143" s="1116">
        <v>99.875748223177098</v>
      </c>
    </row>
    <row r="144" spans="1:16" ht="16.7" customHeight="1">
      <c r="A144" s="1315" t="s">
        <v>389</v>
      </c>
      <c r="B144" s="1315"/>
      <c r="C144" s="1315"/>
      <c r="D144" s="1316" t="s">
        <v>2747</v>
      </c>
      <c r="E144" s="1316"/>
      <c r="F144" s="1316"/>
      <c r="G144" s="1111" t="s">
        <v>495</v>
      </c>
      <c r="H144" s="1317">
        <v>2</v>
      </c>
      <c r="I144" s="1317"/>
      <c r="J144" s="1317"/>
      <c r="K144" s="1116">
        <v>473.68</v>
      </c>
      <c r="L144" s="1318">
        <v>947.36</v>
      </c>
      <c r="M144" s="1318"/>
      <c r="N144" s="1318">
        <v>9.5778135093056507E-3</v>
      </c>
      <c r="O144" s="1318"/>
      <c r="P144" s="1116">
        <v>99.885326036686394</v>
      </c>
    </row>
    <row r="145" spans="1:17" ht="17.45" customHeight="1">
      <c r="A145" s="1315" t="s">
        <v>431</v>
      </c>
      <c r="B145" s="1315"/>
      <c r="C145" s="1315"/>
      <c r="D145" s="1316" t="s">
        <v>2748</v>
      </c>
      <c r="E145" s="1316"/>
      <c r="F145" s="1316"/>
      <c r="G145" s="1111" t="s">
        <v>589</v>
      </c>
      <c r="H145" s="1317">
        <v>274</v>
      </c>
      <c r="I145" s="1317"/>
      <c r="J145" s="1317"/>
      <c r="K145" s="1116">
        <v>3.44</v>
      </c>
      <c r="L145" s="1318">
        <v>942.56</v>
      </c>
      <c r="M145" s="1318"/>
      <c r="N145" s="1318">
        <v>9.5292854894983205E-3</v>
      </c>
      <c r="O145" s="1318"/>
      <c r="P145" s="1116">
        <v>99.8948553221759</v>
      </c>
    </row>
    <row r="146" spans="1:17" ht="17.45" customHeight="1">
      <c r="A146" s="1315" t="s">
        <v>392</v>
      </c>
      <c r="B146" s="1315"/>
      <c r="C146" s="1315"/>
      <c r="D146" s="1316" t="s">
        <v>2749</v>
      </c>
      <c r="E146" s="1316"/>
      <c r="F146" s="1316"/>
      <c r="G146" s="1111" t="s">
        <v>495</v>
      </c>
      <c r="H146" s="1317">
        <v>3</v>
      </c>
      <c r="I146" s="1317"/>
      <c r="J146" s="1317"/>
      <c r="K146" s="1116">
        <v>307.5</v>
      </c>
      <c r="L146" s="1318">
        <v>922.5</v>
      </c>
      <c r="M146" s="1318"/>
      <c r="N146" s="1318">
        <v>9.3264788067202106E-3</v>
      </c>
      <c r="O146" s="1318"/>
      <c r="P146" s="1116">
        <v>99.904181800982599</v>
      </c>
    </row>
    <row r="147" spans="1:17" ht="16.7" customHeight="1">
      <c r="A147" s="1315" t="s">
        <v>2750</v>
      </c>
      <c r="B147" s="1315"/>
      <c r="C147" s="1315"/>
      <c r="D147" s="1316" t="s">
        <v>2751</v>
      </c>
      <c r="E147" s="1316"/>
      <c r="F147" s="1316"/>
      <c r="G147" s="1111" t="s">
        <v>469</v>
      </c>
      <c r="H147" s="1317">
        <v>1087.5</v>
      </c>
      <c r="I147" s="1317"/>
      <c r="J147" s="1317"/>
      <c r="K147" s="1116">
        <v>0.84</v>
      </c>
      <c r="L147" s="1318">
        <v>913.5</v>
      </c>
      <c r="M147" s="1318"/>
      <c r="N147" s="1318">
        <v>9.2354887695814802E-3</v>
      </c>
      <c r="O147" s="1318"/>
      <c r="P147" s="1116">
        <v>99.913417289752203</v>
      </c>
    </row>
    <row r="148" spans="1:17" ht="17.45" customHeight="1">
      <c r="A148" s="1315" t="s">
        <v>398</v>
      </c>
      <c r="B148" s="1315"/>
      <c r="C148" s="1315"/>
      <c r="D148" s="1316" t="s">
        <v>2752</v>
      </c>
      <c r="E148" s="1316"/>
      <c r="F148" s="1316"/>
      <c r="G148" s="1111" t="s">
        <v>495</v>
      </c>
      <c r="H148" s="1317">
        <v>19</v>
      </c>
      <c r="I148" s="1317"/>
      <c r="J148" s="1317"/>
      <c r="K148" s="1116">
        <v>44.14</v>
      </c>
      <c r="L148" s="1318">
        <v>838.66</v>
      </c>
      <c r="M148" s="1318"/>
      <c r="N148" s="1318">
        <v>8.4788560607522694E-3</v>
      </c>
      <c r="O148" s="1318"/>
      <c r="P148" s="1116">
        <v>99.921896145812894</v>
      </c>
    </row>
    <row r="149" spans="1:17" ht="17.45" customHeight="1">
      <c r="A149" s="1315" t="s">
        <v>2753</v>
      </c>
      <c r="B149" s="1315"/>
      <c r="C149" s="1315"/>
      <c r="D149" s="1316" t="s">
        <v>2754</v>
      </c>
      <c r="E149" s="1316"/>
      <c r="F149" s="1316"/>
      <c r="G149" s="1111" t="s">
        <v>47</v>
      </c>
      <c r="H149" s="1317">
        <v>1</v>
      </c>
      <c r="I149" s="1317"/>
      <c r="J149" s="1317"/>
      <c r="K149" s="1116">
        <v>837.6</v>
      </c>
      <c r="L149" s="1318">
        <v>837.6</v>
      </c>
      <c r="M149" s="1318"/>
      <c r="N149" s="1318">
        <v>8.4681394563781605E-3</v>
      </c>
      <c r="O149" s="1318"/>
      <c r="P149" s="1116">
        <v>99.930364285269306</v>
      </c>
    </row>
    <row r="150" spans="1:17" ht="2.1" customHeight="1">
      <c r="A150" s="1309"/>
      <c r="B150" s="1311"/>
      <c r="C150" s="1311"/>
      <c r="D150" s="1311"/>
      <c r="E150" s="1309"/>
      <c r="F150" s="1309"/>
      <c r="G150" s="1309"/>
      <c r="H150" s="1309"/>
      <c r="I150" s="1309"/>
      <c r="J150" s="1309"/>
      <c r="K150" s="1309"/>
      <c r="L150" s="1309"/>
      <c r="M150" s="1309"/>
      <c r="N150" s="1309"/>
      <c r="O150" s="1309"/>
      <c r="P150" s="1309"/>
      <c r="Q150" s="1309"/>
    </row>
    <row r="151" spans="1:17" ht="2.85" customHeight="1">
      <c r="A151" s="1309"/>
      <c r="B151" s="1311"/>
      <c r="C151" s="1311"/>
      <c r="D151" s="1311"/>
      <c r="E151" s="1309"/>
      <c r="F151" s="1312" t="s">
        <v>2596</v>
      </c>
      <c r="G151" s="1312"/>
      <c r="H151" s="1312"/>
      <c r="I151" s="1309"/>
      <c r="J151" s="1309"/>
      <c r="K151" s="1309"/>
      <c r="L151" s="1309"/>
      <c r="M151" s="1309"/>
      <c r="N151" s="1309"/>
      <c r="O151" s="1309"/>
      <c r="P151" s="1309"/>
      <c r="Q151" s="1309"/>
    </row>
    <row r="152" spans="1:17" ht="17.45" customHeight="1">
      <c r="A152" s="1309"/>
      <c r="B152" s="1311"/>
      <c r="C152" s="1311"/>
      <c r="D152" s="1311"/>
      <c r="E152" s="1309"/>
      <c r="F152" s="1312"/>
      <c r="G152" s="1312"/>
      <c r="H152" s="1312"/>
      <c r="I152" s="1309"/>
      <c r="J152" s="1309"/>
      <c r="K152" s="1309"/>
      <c r="L152" s="1309"/>
      <c r="M152" s="1310" t="s">
        <v>2597</v>
      </c>
      <c r="N152" s="1310"/>
      <c r="O152" s="1313" t="s">
        <v>2598</v>
      </c>
      <c r="P152" s="1313"/>
      <c r="Q152" s="1309"/>
    </row>
    <row r="153" spans="1:17" ht="5.85" customHeight="1">
      <c r="A153" s="1309"/>
      <c r="B153" s="1311"/>
      <c r="C153" s="1311"/>
      <c r="D153" s="1311"/>
      <c r="E153" s="1309"/>
      <c r="F153" s="1312"/>
      <c r="G153" s="1312"/>
      <c r="H153" s="1312"/>
      <c r="I153" s="1309"/>
      <c r="J153" s="1309"/>
      <c r="K153" s="1309"/>
      <c r="L153" s="1309"/>
      <c r="M153" s="1309"/>
      <c r="N153" s="1309"/>
      <c r="O153" s="1310" t="s">
        <v>2755</v>
      </c>
      <c r="P153" s="1310"/>
      <c r="Q153" s="1309"/>
    </row>
    <row r="154" spans="1:17" ht="14.45" customHeight="1">
      <c r="A154" s="1309"/>
      <c r="B154" s="1311"/>
      <c r="C154" s="1311"/>
      <c r="D154" s="1311"/>
      <c r="E154" s="1309"/>
      <c r="F154" s="1312"/>
      <c r="G154" s="1312"/>
      <c r="H154" s="1312"/>
      <c r="I154" s="1309"/>
      <c r="J154" s="1309"/>
      <c r="K154" s="1309"/>
      <c r="L154" s="1309"/>
      <c r="M154" s="1310" t="s">
        <v>2600</v>
      </c>
      <c r="N154" s="1310"/>
      <c r="O154" s="1310"/>
      <c r="P154" s="1310"/>
      <c r="Q154" s="1309"/>
    </row>
    <row r="155" spans="1:17" ht="2.1" customHeight="1">
      <c r="A155" s="1309"/>
      <c r="B155" s="1311"/>
      <c r="C155" s="1311"/>
      <c r="D155" s="1311"/>
      <c r="E155" s="1309"/>
      <c r="F155" s="1309"/>
      <c r="G155" s="1309"/>
      <c r="H155" s="1309"/>
      <c r="I155" s="1309"/>
      <c r="J155" s="1309"/>
      <c r="K155" s="1309"/>
      <c r="L155" s="1309"/>
      <c r="M155" s="1310"/>
      <c r="N155" s="1310"/>
      <c r="O155" s="1310"/>
      <c r="P155" s="1310"/>
      <c r="Q155" s="1309"/>
    </row>
    <row r="156" spans="1:17" ht="5.85" customHeight="1">
      <c r="A156" s="1309"/>
      <c r="B156" s="1311"/>
      <c r="C156" s="1311"/>
      <c r="D156" s="1311"/>
      <c r="E156" s="1309"/>
      <c r="F156" s="1309"/>
      <c r="G156" s="1309"/>
      <c r="H156" s="1309"/>
      <c r="I156" s="1309"/>
      <c r="J156" s="1309"/>
      <c r="K156" s="1309"/>
      <c r="L156" s="1309"/>
      <c r="M156" s="1309"/>
      <c r="N156" s="1309"/>
      <c r="O156" s="1310"/>
      <c r="P156" s="1310"/>
      <c r="Q156" s="1309"/>
    </row>
    <row r="157" spans="1:17" ht="11.65" customHeight="1">
      <c r="A157" s="1309"/>
      <c r="B157" s="1311"/>
      <c r="C157" s="1311"/>
      <c r="D157" s="1311"/>
      <c r="E157" s="1309"/>
      <c r="F157" s="1309"/>
      <c r="G157" s="1309"/>
      <c r="H157" s="1309"/>
      <c r="I157" s="1309"/>
      <c r="J157" s="1309"/>
      <c r="K157" s="1309"/>
      <c r="L157" s="1309"/>
      <c r="M157" s="1309"/>
      <c r="N157" s="1309"/>
      <c r="O157" s="1309"/>
      <c r="P157" s="1309"/>
      <c r="Q157" s="1309"/>
    </row>
    <row r="158" spans="1:17" ht="5.85" customHeight="1" thickBot="1">
      <c r="A158" s="1319"/>
      <c r="B158" s="1319"/>
      <c r="C158" s="1319"/>
      <c r="D158" s="1319"/>
      <c r="E158" s="1319"/>
      <c r="F158" s="1319"/>
      <c r="G158" s="1319"/>
      <c r="H158" s="1319"/>
      <c r="I158" s="1319"/>
      <c r="J158" s="1319"/>
      <c r="K158" s="1319"/>
      <c r="L158" s="1319"/>
      <c r="M158" s="1319"/>
      <c r="N158" s="1319"/>
      <c r="O158" s="1319"/>
      <c r="P158" s="1319"/>
      <c r="Q158" s="1319"/>
    </row>
    <row r="159" spans="1:17" ht="5.85" customHeight="1" thickTop="1">
      <c r="A159" s="1113"/>
      <c r="B159" s="1113"/>
      <c r="C159" s="1113"/>
      <c r="D159" s="1113"/>
      <c r="E159" s="1113"/>
      <c r="F159" s="1113"/>
      <c r="G159" s="1113"/>
      <c r="H159" s="1113"/>
      <c r="I159" s="1113"/>
      <c r="J159" s="1113"/>
      <c r="K159" s="1113"/>
      <c r="L159" s="1113"/>
      <c r="M159" s="1113"/>
      <c r="N159" s="1113"/>
      <c r="O159" s="1113"/>
      <c r="P159" s="1113"/>
      <c r="Q159" s="1113"/>
    </row>
    <row r="160" spans="1:17" ht="16.7" customHeight="1">
      <c r="A160" s="1320" t="s">
        <v>752</v>
      </c>
      <c r="B160" s="1320"/>
      <c r="D160" s="1320" t="s">
        <v>2601</v>
      </c>
      <c r="E160" s="1320"/>
      <c r="F160" s="1320"/>
      <c r="G160" s="1114" t="s">
        <v>2602</v>
      </c>
      <c r="H160" s="1321" t="s">
        <v>801</v>
      </c>
      <c r="I160" s="1321"/>
      <c r="J160" s="1321"/>
      <c r="K160" s="1115" t="s">
        <v>2603</v>
      </c>
      <c r="L160" s="1321" t="s">
        <v>2604</v>
      </c>
      <c r="M160" s="1321"/>
      <c r="N160" s="1322" t="s">
        <v>5</v>
      </c>
      <c r="O160" s="1322"/>
      <c r="P160" s="1115" t="s">
        <v>2605</v>
      </c>
    </row>
    <row r="161" spans="1:16" ht="17.45" customHeight="1">
      <c r="A161" s="1315" t="s">
        <v>343</v>
      </c>
      <c r="B161" s="1315"/>
      <c r="C161" s="1315"/>
      <c r="D161" s="1316" t="s">
        <v>2756</v>
      </c>
      <c r="E161" s="1316"/>
      <c r="F161" s="1316"/>
      <c r="G161" s="1111" t="s">
        <v>495</v>
      </c>
      <c r="H161" s="1317">
        <v>29</v>
      </c>
      <c r="I161" s="1317"/>
      <c r="J161" s="1317"/>
      <c r="K161" s="1116">
        <v>25.85</v>
      </c>
      <c r="L161" s="1318">
        <v>749.65</v>
      </c>
      <c r="M161" s="1318"/>
      <c r="N161" s="1318">
        <v>7.5789645934502001E-3</v>
      </c>
      <c r="O161" s="1318"/>
      <c r="P161" s="1116">
        <v>99.937943249862798</v>
      </c>
    </row>
    <row r="162" spans="1:16" ht="17.45" customHeight="1">
      <c r="A162" s="1315" t="s">
        <v>2757</v>
      </c>
      <c r="B162" s="1315"/>
      <c r="C162" s="1315"/>
      <c r="D162" s="1316" t="s">
        <v>2758</v>
      </c>
      <c r="E162" s="1316"/>
      <c r="F162" s="1316"/>
      <c r="G162" s="1111" t="s">
        <v>478</v>
      </c>
      <c r="H162" s="1317">
        <v>379.73</v>
      </c>
      <c r="I162" s="1317"/>
      <c r="J162" s="1317"/>
      <c r="K162" s="1116">
        <v>1.96</v>
      </c>
      <c r="L162" s="1318">
        <v>744.27080000000001</v>
      </c>
      <c r="M162" s="1318"/>
      <c r="N162" s="1318">
        <v>7.5245808592527899E-3</v>
      </c>
      <c r="O162" s="1318"/>
      <c r="P162" s="1116">
        <v>99.945467830721995</v>
      </c>
    </row>
    <row r="163" spans="1:16" ht="16.7" customHeight="1">
      <c r="A163" s="1315" t="s">
        <v>416</v>
      </c>
      <c r="B163" s="1315"/>
      <c r="C163" s="1315"/>
      <c r="D163" s="1316" t="s">
        <v>2759</v>
      </c>
      <c r="E163" s="1316"/>
      <c r="F163" s="1316"/>
      <c r="G163" s="1111" t="s">
        <v>495</v>
      </c>
      <c r="H163" s="1317">
        <v>4</v>
      </c>
      <c r="I163" s="1317"/>
      <c r="J163" s="1317"/>
      <c r="K163" s="1116">
        <v>183.87</v>
      </c>
      <c r="L163" s="1318">
        <v>735.48</v>
      </c>
      <c r="M163" s="1318"/>
      <c r="N163" s="1318">
        <v>7.4357058349773198E-3</v>
      </c>
      <c r="O163" s="1318"/>
      <c r="P163" s="1116">
        <v>99.952903536557002</v>
      </c>
    </row>
    <row r="164" spans="1:16" ht="17.45" customHeight="1">
      <c r="A164" s="1315" t="s">
        <v>2760</v>
      </c>
      <c r="B164" s="1315"/>
      <c r="C164" s="1315"/>
      <c r="D164" s="1316" t="s">
        <v>2761</v>
      </c>
      <c r="E164" s="1316"/>
      <c r="F164" s="1316"/>
      <c r="G164" s="1111" t="s">
        <v>497</v>
      </c>
      <c r="H164" s="1317">
        <v>7.2</v>
      </c>
      <c r="I164" s="1317"/>
      <c r="J164" s="1317"/>
      <c r="K164" s="1116">
        <v>99.86</v>
      </c>
      <c r="L164" s="1318">
        <v>718.99199999999996</v>
      </c>
      <c r="M164" s="1318"/>
      <c r="N164" s="1318">
        <v>7.2690120869391599E-3</v>
      </c>
      <c r="O164" s="1318"/>
      <c r="P164" s="1116">
        <v>99.960172548643897</v>
      </c>
    </row>
    <row r="165" spans="1:16" ht="17.45" customHeight="1">
      <c r="A165" s="1315" t="s">
        <v>413</v>
      </c>
      <c r="B165" s="1315"/>
      <c r="C165" s="1315"/>
      <c r="D165" s="1316" t="s">
        <v>2762</v>
      </c>
      <c r="E165" s="1316"/>
      <c r="F165" s="1316"/>
      <c r="G165" s="1111" t="s">
        <v>495</v>
      </c>
      <c r="H165" s="1317">
        <v>4</v>
      </c>
      <c r="I165" s="1317"/>
      <c r="J165" s="1317"/>
      <c r="K165" s="1116">
        <v>130.32</v>
      </c>
      <c r="L165" s="1318">
        <v>521.28</v>
      </c>
      <c r="M165" s="1318"/>
      <c r="N165" s="1318">
        <v>5.2701429510754599E-3</v>
      </c>
      <c r="O165" s="1318"/>
      <c r="P165" s="1116">
        <v>99.965442691595001</v>
      </c>
    </row>
    <row r="166" spans="1:16" ht="16.7" customHeight="1">
      <c r="A166" s="1315" t="s">
        <v>368</v>
      </c>
      <c r="B166" s="1315"/>
      <c r="C166" s="1315"/>
      <c r="D166" s="1316" t="s">
        <v>2763</v>
      </c>
      <c r="E166" s="1316"/>
      <c r="F166" s="1316"/>
      <c r="G166" s="1111" t="s">
        <v>495</v>
      </c>
      <c r="H166" s="1317">
        <v>1</v>
      </c>
      <c r="I166" s="1317"/>
      <c r="J166" s="1317"/>
      <c r="K166" s="1116">
        <v>497.12</v>
      </c>
      <c r="L166" s="1318">
        <v>497.12</v>
      </c>
      <c r="M166" s="1318"/>
      <c r="N166" s="1318">
        <v>5.0258852513785897E-3</v>
      </c>
      <c r="O166" s="1318"/>
      <c r="P166" s="1116">
        <v>99.9704685768464</v>
      </c>
    </row>
    <row r="167" spans="1:16" ht="17.45" customHeight="1">
      <c r="A167" s="1315" t="s">
        <v>356</v>
      </c>
      <c r="B167" s="1315"/>
      <c r="C167" s="1315"/>
      <c r="D167" s="1316" t="s">
        <v>2764</v>
      </c>
      <c r="E167" s="1316"/>
      <c r="F167" s="1316"/>
      <c r="G167" s="1111" t="s">
        <v>495</v>
      </c>
      <c r="H167" s="1317">
        <v>1</v>
      </c>
      <c r="I167" s="1317"/>
      <c r="J167" s="1317"/>
      <c r="K167" s="1116">
        <v>451.8</v>
      </c>
      <c r="L167" s="1318">
        <v>451.8</v>
      </c>
      <c r="M167" s="1318"/>
      <c r="N167" s="1318">
        <v>4.56769986436444E-3</v>
      </c>
      <c r="O167" s="1318"/>
      <c r="P167" s="1116">
        <v>99.975036276710696</v>
      </c>
    </row>
    <row r="168" spans="1:16" ht="16.7" customHeight="1">
      <c r="A168" s="1315" t="s">
        <v>380</v>
      </c>
      <c r="B168" s="1315"/>
      <c r="C168" s="1315"/>
      <c r="D168" s="1316" t="s">
        <v>2765</v>
      </c>
      <c r="E168" s="1316"/>
      <c r="F168" s="1316"/>
      <c r="G168" s="1111" t="s">
        <v>495</v>
      </c>
      <c r="H168" s="1317">
        <v>1</v>
      </c>
      <c r="I168" s="1317"/>
      <c r="J168" s="1317"/>
      <c r="K168" s="1116">
        <v>391.29</v>
      </c>
      <c r="L168" s="1318">
        <v>391.29</v>
      </c>
      <c r="M168" s="1318"/>
      <c r="N168" s="1318">
        <v>3.9559435146683504E-3</v>
      </c>
      <c r="O168" s="1318"/>
      <c r="P168" s="1116">
        <v>99.978992220225393</v>
      </c>
    </row>
    <row r="169" spans="1:16" ht="17.45" customHeight="1">
      <c r="A169" s="1315" t="s">
        <v>683</v>
      </c>
      <c r="B169" s="1315"/>
      <c r="C169" s="1315"/>
      <c r="D169" s="1316" t="s">
        <v>2766</v>
      </c>
      <c r="E169" s="1316"/>
      <c r="F169" s="1316"/>
      <c r="G169" s="1111" t="s">
        <v>497</v>
      </c>
      <c r="H169" s="1317">
        <v>13.57</v>
      </c>
      <c r="I169" s="1317"/>
      <c r="J169" s="1317"/>
      <c r="K169" s="1116">
        <v>27</v>
      </c>
      <c r="L169" s="1318">
        <v>366.39</v>
      </c>
      <c r="M169" s="1318"/>
      <c r="N169" s="1318">
        <v>3.7042044119178501E-3</v>
      </c>
      <c r="O169" s="1318"/>
      <c r="P169" s="1116">
        <v>99.982696424637297</v>
      </c>
    </row>
    <row r="170" spans="1:16" ht="17.45" customHeight="1">
      <c r="A170" s="1315" t="s">
        <v>293</v>
      </c>
      <c r="B170" s="1315"/>
      <c r="C170" s="1315"/>
      <c r="D170" s="1316" t="s">
        <v>2767</v>
      </c>
      <c r="E170" s="1316"/>
      <c r="F170" s="1316"/>
      <c r="G170" s="1111" t="s">
        <v>495</v>
      </c>
      <c r="H170" s="1317">
        <v>1</v>
      </c>
      <c r="I170" s="1317"/>
      <c r="J170" s="1317"/>
      <c r="K170" s="1116">
        <v>341.59</v>
      </c>
      <c r="L170" s="1318">
        <v>341.59</v>
      </c>
      <c r="M170" s="1318"/>
      <c r="N170" s="1318">
        <v>3.4534763095800101E-3</v>
      </c>
      <c r="O170" s="1318"/>
      <c r="P170" s="1116">
        <v>99.986149900946899</v>
      </c>
    </row>
    <row r="171" spans="1:16" ht="16.7" customHeight="1">
      <c r="A171" s="1315" t="s">
        <v>337</v>
      </c>
      <c r="B171" s="1315"/>
      <c r="C171" s="1315"/>
      <c r="D171" s="1316" t="s">
        <v>2768</v>
      </c>
      <c r="E171" s="1316"/>
      <c r="F171" s="1316"/>
      <c r="G171" s="1111" t="s">
        <v>495</v>
      </c>
      <c r="H171" s="1317">
        <v>25</v>
      </c>
      <c r="I171" s="1317"/>
      <c r="J171" s="1317"/>
      <c r="K171" s="1116">
        <v>10.45</v>
      </c>
      <c r="L171" s="1318">
        <v>261.25</v>
      </c>
      <c r="M171" s="1318"/>
      <c r="N171" s="1318">
        <v>2.6412385780549101E-3</v>
      </c>
      <c r="O171" s="1318"/>
      <c r="P171" s="1116">
        <v>99.988791139525006</v>
      </c>
    </row>
    <row r="172" spans="1:16" ht="17.45" customHeight="1">
      <c r="A172" s="1315" t="s">
        <v>377</v>
      </c>
      <c r="B172" s="1315"/>
      <c r="C172" s="1315"/>
      <c r="D172" s="1316" t="s">
        <v>2769</v>
      </c>
      <c r="E172" s="1316"/>
      <c r="F172" s="1316"/>
      <c r="G172" s="1111" t="s">
        <v>495</v>
      </c>
      <c r="H172" s="1317">
        <v>1</v>
      </c>
      <c r="I172" s="1317"/>
      <c r="J172" s="1317"/>
      <c r="K172" s="1116">
        <v>237.4</v>
      </c>
      <c r="L172" s="1318">
        <v>237.4</v>
      </c>
      <c r="M172" s="1318"/>
      <c r="N172" s="1318">
        <v>2.4001149796372698E-3</v>
      </c>
      <c r="O172" s="1318"/>
      <c r="P172" s="1116">
        <v>99.991191254504599</v>
      </c>
    </row>
    <row r="173" spans="1:16" ht="17.45" customHeight="1">
      <c r="A173" s="1315" t="s">
        <v>383</v>
      </c>
      <c r="B173" s="1315"/>
      <c r="C173" s="1315"/>
      <c r="D173" s="1316" t="s">
        <v>2770</v>
      </c>
      <c r="E173" s="1316"/>
      <c r="F173" s="1316"/>
      <c r="G173" s="1111" t="s">
        <v>495</v>
      </c>
      <c r="H173" s="1317">
        <v>1</v>
      </c>
      <c r="I173" s="1317"/>
      <c r="J173" s="1317"/>
      <c r="K173" s="1116">
        <v>218.26</v>
      </c>
      <c r="L173" s="1318">
        <v>218.26</v>
      </c>
      <c r="M173" s="1318"/>
      <c r="N173" s="1318">
        <v>2.20660950065556E-3</v>
      </c>
      <c r="O173" s="1318"/>
      <c r="P173" s="1116">
        <v>99.993397864005303</v>
      </c>
    </row>
    <row r="174" spans="1:16" ht="16.7" customHeight="1">
      <c r="A174" s="1315" t="s">
        <v>340</v>
      </c>
      <c r="B174" s="1315"/>
      <c r="C174" s="1315"/>
      <c r="D174" s="1316" t="s">
        <v>2771</v>
      </c>
      <c r="E174" s="1316"/>
      <c r="F174" s="1316"/>
      <c r="G174" s="1111" t="s">
        <v>495</v>
      </c>
      <c r="H174" s="1317">
        <v>9</v>
      </c>
      <c r="I174" s="1317"/>
      <c r="J174" s="1317"/>
      <c r="K174" s="1116">
        <v>15.46</v>
      </c>
      <c r="L174" s="1318">
        <v>139.13999999999999</v>
      </c>
      <c r="M174" s="1318"/>
      <c r="N174" s="1318">
        <v>1.4067059741648201E-3</v>
      </c>
      <c r="O174" s="1318"/>
      <c r="P174" s="1116">
        <v>99.994804569979394</v>
      </c>
    </row>
    <row r="175" spans="1:16" ht="17.45" customHeight="1">
      <c r="A175" s="1315" t="s">
        <v>359</v>
      </c>
      <c r="B175" s="1315"/>
      <c r="C175" s="1315"/>
      <c r="D175" s="1316" t="s">
        <v>2772</v>
      </c>
      <c r="E175" s="1316"/>
      <c r="F175" s="1316"/>
      <c r="G175" s="1111" t="s">
        <v>495</v>
      </c>
      <c r="H175" s="1317">
        <v>3</v>
      </c>
      <c r="I175" s="1317"/>
      <c r="J175" s="1317"/>
      <c r="K175" s="1116">
        <v>42.84</v>
      </c>
      <c r="L175" s="1318">
        <v>128.52000000000001</v>
      </c>
      <c r="M175" s="1318"/>
      <c r="N175" s="1318">
        <v>1.2993377303411201E-3</v>
      </c>
      <c r="O175" s="1318"/>
      <c r="P175" s="1116">
        <v>99.996103907709795</v>
      </c>
    </row>
    <row r="176" spans="1:16" ht="16.7" customHeight="1">
      <c r="A176" s="1315" t="s">
        <v>353</v>
      </c>
      <c r="B176" s="1315"/>
      <c r="C176" s="1315"/>
      <c r="D176" s="1316" t="s">
        <v>354</v>
      </c>
      <c r="E176" s="1316"/>
      <c r="F176" s="1316"/>
      <c r="G176" s="1111" t="s">
        <v>495</v>
      </c>
      <c r="H176" s="1317">
        <v>1</v>
      </c>
      <c r="I176" s="1317"/>
      <c r="J176" s="1317"/>
      <c r="K176" s="1116">
        <v>96.85</v>
      </c>
      <c r="L176" s="1318">
        <v>96.85</v>
      </c>
      <c r="M176" s="1318"/>
      <c r="N176" s="1318">
        <v>9.791538996540409E-4</v>
      </c>
      <c r="O176" s="1318"/>
      <c r="P176" s="1116">
        <v>99.997083061609402</v>
      </c>
    </row>
    <row r="177" spans="1:16" ht="17.45" customHeight="1">
      <c r="A177" s="1315" t="s">
        <v>371</v>
      </c>
      <c r="B177" s="1315"/>
      <c r="C177" s="1315"/>
      <c r="D177" s="1316" t="s">
        <v>2773</v>
      </c>
      <c r="E177" s="1316"/>
      <c r="F177" s="1316"/>
      <c r="G177" s="1111" t="s">
        <v>495</v>
      </c>
      <c r="H177" s="1317">
        <v>1</v>
      </c>
      <c r="I177" s="1317"/>
      <c r="J177" s="1317"/>
      <c r="K177" s="1116">
        <v>81.84</v>
      </c>
      <c r="L177" s="1318">
        <v>81.84</v>
      </c>
      <c r="M177" s="1318"/>
      <c r="N177" s="1318">
        <v>8.2740273771488601E-4</v>
      </c>
      <c r="O177" s="1318"/>
      <c r="P177" s="1116">
        <v>99.9979104643471</v>
      </c>
    </row>
    <row r="178" spans="1:16" ht="17.45" customHeight="1">
      <c r="A178" s="1315" t="s">
        <v>671</v>
      </c>
      <c r="B178" s="1315"/>
      <c r="C178" s="1315"/>
      <c r="D178" s="1316" t="s">
        <v>2774</v>
      </c>
      <c r="E178" s="1316"/>
      <c r="F178" s="1316"/>
      <c r="G178" s="1111" t="s">
        <v>518</v>
      </c>
      <c r="H178" s="1317">
        <v>5</v>
      </c>
      <c r="I178" s="1317"/>
      <c r="J178" s="1317"/>
      <c r="K178" s="1116">
        <v>12.39</v>
      </c>
      <c r="L178" s="1318">
        <v>61.95</v>
      </c>
      <c r="M178" s="1318"/>
      <c r="N178" s="1318">
        <v>6.2631475563828403E-4</v>
      </c>
      <c r="O178" s="1318"/>
      <c r="P178" s="1116">
        <v>99.998536779102807</v>
      </c>
    </row>
    <row r="179" spans="1:16" ht="16.7" customHeight="1">
      <c r="A179" s="1315" t="s">
        <v>362</v>
      </c>
      <c r="B179" s="1315"/>
      <c r="C179" s="1315"/>
      <c r="D179" s="1316" t="s">
        <v>2775</v>
      </c>
      <c r="E179" s="1316"/>
      <c r="F179" s="1316"/>
      <c r="G179" s="1111" t="s">
        <v>116</v>
      </c>
      <c r="H179" s="1317">
        <v>3</v>
      </c>
      <c r="I179" s="1317"/>
      <c r="J179" s="1317"/>
      <c r="K179" s="1116">
        <v>15.88</v>
      </c>
      <c r="L179" s="1318">
        <v>47.64</v>
      </c>
      <c r="M179" s="1318"/>
      <c r="N179" s="1318">
        <v>4.8164059658769703E-4</v>
      </c>
      <c r="O179" s="1318"/>
      <c r="P179" s="1116">
        <v>99.999018419699397</v>
      </c>
    </row>
    <row r="180" spans="1:16" ht="17.45" customHeight="1">
      <c r="A180" s="1315" t="s">
        <v>2776</v>
      </c>
      <c r="B180" s="1315"/>
      <c r="C180" s="1315"/>
      <c r="D180" s="1316" t="s">
        <v>2777</v>
      </c>
      <c r="E180" s="1316"/>
      <c r="F180" s="1316"/>
      <c r="G180" s="1111" t="s">
        <v>497</v>
      </c>
      <c r="H180" s="1317">
        <v>0.5</v>
      </c>
      <c r="I180" s="1317"/>
      <c r="J180" s="1317"/>
      <c r="K180" s="1116">
        <v>91.46</v>
      </c>
      <c r="L180" s="1318">
        <v>45.73</v>
      </c>
      <c r="M180" s="1318"/>
      <c r="N180" s="1318">
        <v>4.62330488706033E-4</v>
      </c>
      <c r="O180" s="1318"/>
      <c r="P180" s="1116">
        <v>99.999480750188098</v>
      </c>
    </row>
    <row r="181" spans="1:16" ht="17.45" customHeight="1">
      <c r="A181" s="1315" t="s">
        <v>2778</v>
      </c>
      <c r="B181" s="1315"/>
      <c r="C181" s="1315"/>
      <c r="D181" s="1316" t="s">
        <v>2779</v>
      </c>
      <c r="E181" s="1316"/>
      <c r="F181" s="1316"/>
      <c r="G181" s="1111" t="s">
        <v>518</v>
      </c>
      <c r="H181" s="1317">
        <v>18</v>
      </c>
      <c r="I181" s="1317"/>
      <c r="J181" s="1317"/>
      <c r="K181" s="1116">
        <v>1.79</v>
      </c>
      <c r="L181" s="1318">
        <v>32.22</v>
      </c>
      <c r="M181" s="1318"/>
      <c r="N181" s="1318">
        <v>3.25744332956667E-4</v>
      </c>
      <c r="O181" s="1318"/>
      <c r="P181" s="1116">
        <v>99.999806494520996</v>
      </c>
    </row>
    <row r="182" spans="1:16" ht="16.7" customHeight="1">
      <c r="A182" s="1315" t="s">
        <v>374</v>
      </c>
      <c r="B182" s="1315"/>
      <c r="C182" s="1315"/>
      <c r="D182" s="1316" t="s">
        <v>2780</v>
      </c>
      <c r="E182" s="1316"/>
      <c r="F182" s="1316"/>
      <c r="G182" s="1111" t="s">
        <v>495</v>
      </c>
      <c r="H182" s="1317">
        <v>1</v>
      </c>
      <c r="I182" s="1317"/>
      <c r="J182" s="1317"/>
      <c r="K182" s="1116">
        <v>16.14</v>
      </c>
      <c r="L182" s="1318">
        <v>16.14</v>
      </c>
      <c r="M182" s="1318"/>
      <c r="N182" s="1318">
        <v>1.63175466602129E-4</v>
      </c>
      <c r="O182" s="1318"/>
      <c r="P182" s="1116">
        <v>99.999969669987607</v>
      </c>
    </row>
    <row r="183" spans="1:16" ht="17.45" customHeight="1">
      <c r="A183" s="1315" t="s">
        <v>365</v>
      </c>
      <c r="B183" s="1315"/>
      <c r="C183" s="1315"/>
      <c r="D183" s="1316" t="s">
        <v>2781</v>
      </c>
      <c r="E183" s="1316"/>
      <c r="F183" s="1316"/>
      <c r="G183" s="1111" t="s">
        <v>495</v>
      </c>
      <c r="H183" s="1317">
        <v>4</v>
      </c>
      <c r="I183" s="1317"/>
      <c r="J183" s="1317"/>
      <c r="K183" s="1116">
        <v>0.75</v>
      </c>
      <c r="L183" s="1318">
        <v>3</v>
      </c>
      <c r="M183" s="1318"/>
      <c r="N183" s="1318">
        <v>3.0330012379577899E-5</v>
      </c>
      <c r="O183" s="1318"/>
      <c r="P183" s="1116">
        <v>100</v>
      </c>
    </row>
  </sheetData>
  <mergeCells count="746">
    <mergeCell ref="A183:C183"/>
    <mergeCell ref="D183:F183"/>
    <mergeCell ref="H183:J183"/>
    <mergeCell ref="L183:M183"/>
    <mergeCell ref="N183:O183"/>
    <mergeCell ref="A181:C181"/>
    <mergeCell ref="D181:F181"/>
    <mergeCell ref="H181:J181"/>
    <mergeCell ref="L181:M181"/>
    <mergeCell ref="N181:O181"/>
    <mergeCell ref="A182:C182"/>
    <mergeCell ref="D182:F182"/>
    <mergeCell ref="H182:J182"/>
    <mergeCell ref="L182:M182"/>
    <mergeCell ref="N182:O182"/>
    <mergeCell ref="A179:C179"/>
    <mergeCell ref="D179:F179"/>
    <mergeCell ref="H179:J179"/>
    <mergeCell ref="L179:M179"/>
    <mergeCell ref="N179:O179"/>
    <mergeCell ref="A180:C180"/>
    <mergeCell ref="D180:F180"/>
    <mergeCell ref="H180:J180"/>
    <mergeCell ref="L180:M180"/>
    <mergeCell ref="N180:O180"/>
    <mergeCell ref="A177:C177"/>
    <mergeCell ref="D177:F177"/>
    <mergeCell ref="H177:J177"/>
    <mergeCell ref="L177:M177"/>
    <mergeCell ref="N177:O177"/>
    <mergeCell ref="A178:C178"/>
    <mergeCell ref="D178:F178"/>
    <mergeCell ref="H178:J178"/>
    <mergeCell ref="L178:M178"/>
    <mergeCell ref="N178:O178"/>
    <mergeCell ref="A175:C175"/>
    <mergeCell ref="D175:F175"/>
    <mergeCell ref="H175:J175"/>
    <mergeCell ref="L175:M175"/>
    <mergeCell ref="N175:O175"/>
    <mergeCell ref="A176:C176"/>
    <mergeCell ref="D176:F176"/>
    <mergeCell ref="H176:J176"/>
    <mergeCell ref="L176:M176"/>
    <mergeCell ref="N176:O176"/>
    <mergeCell ref="A173:C173"/>
    <mergeCell ref="D173:F173"/>
    <mergeCell ref="H173:J173"/>
    <mergeCell ref="L173:M173"/>
    <mergeCell ref="N173:O173"/>
    <mergeCell ref="A174:C174"/>
    <mergeCell ref="D174:F174"/>
    <mergeCell ref="H174:J174"/>
    <mergeCell ref="L174:M174"/>
    <mergeCell ref="N174:O174"/>
    <mergeCell ref="A171:C171"/>
    <mergeCell ref="D171:F171"/>
    <mergeCell ref="H171:J171"/>
    <mergeCell ref="L171:M171"/>
    <mergeCell ref="N171:O171"/>
    <mergeCell ref="A172:C172"/>
    <mergeCell ref="D172:F172"/>
    <mergeCell ref="H172:J172"/>
    <mergeCell ref="L172:M172"/>
    <mergeCell ref="N172:O172"/>
    <mergeCell ref="A169:C169"/>
    <mergeCell ref="D169:F169"/>
    <mergeCell ref="H169:J169"/>
    <mergeCell ref="L169:M169"/>
    <mergeCell ref="N169:O169"/>
    <mergeCell ref="A170:C170"/>
    <mergeCell ref="D170:F170"/>
    <mergeCell ref="H170:J170"/>
    <mergeCell ref="L170:M170"/>
    <mergeCell ref="N170:O170"/>
    <mergeCell ref="A167:C167"/>
    <mergeCell ref="D167:F167"/>
    <mergeCell ref="H167:J167"/>
    <mergeCell ref="L167:M167"/>
    <mergeCell ref="N167:O167"/>
    <mergeCell ref="A168:C168"/>
    <mergeCell ref="D168:F168"/>
    <mergeCell ref="H168:J168"/>
    <mergeCell ref="L168:M168"/>
    <mergeCell ref="N168:O168"/>
    <mergeCell ref="A165:C165"/>
    <mergeCell ref="D165:F165"/>
    <mergeCell ref="H165:J165"/>
    <mergeCell ref="L165:M165"/>
    <mergeCell ref="N165:O165"/>
    <mergeCell ref="A166:C166"/>
    <mergeCell ref="D166:F166"/>
    <mergeCell ref="H166:J166"/>
    <mergeCell ref="L166:M166"/>
    <mergeCell ref="N166:O166"/>
    <mergeCell ref="A163:C163"/>
    <mergeCell ref="D163:F163"/>
    <mergeCell ref="H163:J163"/>
    <mergeCell ref="L163:M163"/>
    <mergeCell ref="N163:O163"/>
    <mergeCell ref="A164:C164"/>
    <mergeCell ref="D164:F164"/>
    <mergeCell ref="H164:J164"/>
    <mergeCell ref="L164:M164"/>
    <mergeCell ref="N164:O164"/>
    <mergeCell ref="A161:C161"/>
    <mergeCell ref="D161:F161"/>
    <mergeCell ref="H161:J161"/>
    <mergeCell ref="L161:M161"/>
    <mergeCell ref="N161:O161"/>
    <mergeCell ref="A162:C162"/>
    <mergeCell ref="D162:F162"/>
    <mergeCell ref="H162:J162"/>
    <mergeCell ref="L162:M162"/>
    <mergeCell ref="N162:O162"/>
    <mergeCell ref="E157:Q157"/>
    <mergeCell ref="A158:Q158"/>
    <mergeCell ref="A160:B160"/>
    <mergeCell ref="D160:F160"/>
    <mergeCell ref="H160:J160"/>
    <mergeCell ref="L160:M160"/>
    <mergeCell ref="N160:O160"/>
    <mergeCell ref="I153:N153"/>
    <mergeCell ref="O153:P156"/>
    <mergeCell ref="I154:L154"/>
    <mergeCell ref="M154:N155"/>
    <mergeCell ref="E155:L155"/>
    <mergeCell ref="E156:N156"/>
    <mergeCell ref="A150:A157"/>
    <mergeCell ref="B150:D157"/>
    <mergeCell ref="E150:Q150"/>
    <mergeCell ref="E151:E154"/>
    <mergeCell ref="F151:H154"/>
    <mergeCell ref="I151:Q151"/>
    <mergeCell ref="I152:L152"/>
    <mergeCell ref="M152:N152"/>
    <mergeCell ref="O152:P152"/>
    <mergeCell ref="Q152:Q156"/>
    <mergeCell ref="A148:C148"/>
    <mergeCell ref="D148:F148"/>
    <mergeCell ref="H148:J148"/>
    <mergeCell ref="L148:M148"/>
    <mergeCell ref="N148:O148"/>
    <mergeCell ref="A149:C149"/>
    <mergeCell ref="D149:F149"/>
    <mergeCell ref="H149:J149"/>
    <mergeCell ref="L149:M149"/>
    <mergeCell ref="N149:O149"/>
    <mergeCell ref="A146:C146"/>
    <mergeCell ref="D146:F146"/>
    <mergeCell ref="H146:J146"/>
    <mergeCell ref="L146:M146"/>
    <mergeCell ref="N146:O146"/>
    <mergeCell ref="A147:C147"/>
    <mergeCell ref="D147:F147"/>
    <mergeCell ref="H147:J147"/>
    <mergeCell ref="L147:M147"/>
    <mergeCell ref="N147:O147"/>
    <mergeCell ref="A144:C144"/>
    <mergeCell ref="D144:F144"/>
    <mergeCell ref="H144:J144"/>
    <mergeCell ref="L144:M144"/>
    <mergeCell ref="N144:O144"/>
    <mergeCell ref="A145:C145"/>
    <mergeCell ref="D145:F145"/>
    <mergeCell ref="H145:J145"/>
    <mergeCell ref="L145:M145"/>
    <mergeCell ref="N145:O145"/>
    <mergeCell ref="A142:C142"/>
    <mergeCell ref="D142:F142"/>
    <mergeCell ref="H142:J142"/>
    <mergeCell ref="L142:M142"/>
    <mergeCell ref="N142:O142"/>
    <mergeCell ref="A143:C143"/>
    <mergeCell ref="D143:F143"/>
    <mergeCell ref="H143:J143"/>
    <mergeCell ref="L143:M143"/>
    <mergeCell ref="N143:O143"/>
    <mergeCell ref="A140:C140"/>
    <mergeCell ref="D140:F140"/>
    <mergeCell ref="H140:J140"/>
    <mergeCell ref="L140:M140"/>
    <mergeCell ref="N140:O140"/>
    <mergeCell ref="A141:C141"/>
    <mergeCell ref="D141:F141"/>
    <mergeCell ref="H141:J141"/>
    <mergeCell ref="L141:M141"/>
    <mergeCell ref="N141:O141"/>
    <mergeCell ref="A138:C138"/>
    <mergeCell ref="D138:F138"/>
    <mergeCell ref="H138:J138"/>
    <mergeCell ref="L138:M138"/>
    <mergeCell ref="N138:O138"/>
    <mergeCell ref="A139:C139"/>
    <mergeCell ref="D139:F139"/>
    <mergeCell ref="H139:J139"/>
    <mergeCell ref="L139:M139"/>
    <mergeCell ref="N139:O139"/>
    <mergeCell ref="A136:C136"/>
    <mergeCell ref="D136:F136"/>
    <mergeCell ref="H136:J136"/>
    <mergeCell ref="L136:M136"/>
    <mergeCell ref="N136:O136"/>
    <mergeCell ref="A137:C137"/>
    <mergeCell ref="D137:F137"/>
    <mergeCell ref="H137:J137"/>
    <mergeCell ref="L137:M137"/>
    <mergeCell ref="N137:O137"/>
    <mergeCell ref="A134:C134"/>
    <mergeCell ref="D134:F134"/>
    <mergeCell ref="H134:J134"/>
    <mergeCell ref="L134:M134"/>
    <mergeCell ref="N134:O134"/>
    <mergeCell ref="A135:C135"/>
    <mergeCell ref="D135:F135"/>
    <mergeCell ref="H135:J135"/>
    <mergeCell ref="L135:M135"/>
    <mergeCell ref="N135:O135"/>
    <mergeCell ref="A132:C132"/>
    <mergeCell ref="D132:F132"/>
    <mergeCell ref="H132:J132"/>
    <mergeCell ref="L132:M132"/>
    <mergeCell ref="N132:O132"/>
    <mergeCell ref="A133:C133"/>
    <mergeCell ref="D133:F133"/>
    <mergeCell ref="H133:J133"/>
    <mergeCell ref="L133:M133"/>
    <mergeCell ref="N133:O133"/>
    <mergeCell ref="A130:C130"/>
    <mergeCell ref="D130:F130"/>
    <mergeCell ref="H130:J130"/>
    <mergeCell ref="L130:M130"/>
    <mergeCell ref="N130:O130"/>
    <mergeCell ref="A131:C131"/>
    <mergeCell ref="D131:F131"/>
    <mergeCell ref="H131:J131"/>
    <mergeCell ref="L131:M131"/>
    <mergeCell ref="N131:O131"/>
    <mergeCell ref="A128:C128"/>
    <mergeCell ref="D128:F128"/>
    <mergeCell ref="H128:J128"/>
    <mergeCell ref="L128:M128"/>
    <mergeCell ref="N128:O128"/>
    <mergeCell ref="A129:C129"/>
    <mergeCell ref="D129:F129"/>
    <mergeCell ref="H129:J129"/>
    <mergeCell ref="L129:M129"/>
    <mergeCell ref="N129:O129"/>
    <mergeCell ref="A126:C126"/>
    <mergeCell ref="D126:F126"/>
    <mergeCell ref="H126:J126"/>
    <mergeCell ref="L126:M126"/>
    <mergeCell ref="N126:O126"/>
    <mergeCell ref="A127:C127"/>
    <mergeCell ref="D127:F127"/>
    <mergeCell ref="H127:J127"/>
    <mergeCell ref="L127:M127"/>
    <mergeCell ref="N127:O127"/>
    <mergeCell ref="A124:C124"/>
    <mergeCell ref="D124:F124"/>
    <mergeCell ref="H124:J124"/>
    <mergeCell ref="L124:M124"/>
    <mergeCell ref="N124:O124"/>
    <mergeCell ref="A125:C125"/>
    <mergeCell ref="D125:F125"/>
    <mergeCell ref="H125:J125"/>
    <mergeCell ref="L125:M125"/>
    <mergeCell ref="N125:O125"/>
    <mergeCell ref="E120:Q120"/>
    <mergeCell ref="A121:Q121"/>
    <mergeCell ref="A123:B123"/>
    <mergeCell ref="D123:F123"/>
    <mergeCell ref="H123:J123"/>
    <mergeCell ref="L123:M123"/>
    <mergeCell ref="N123:O123"/>
    <mergeCell ref="I116:N116"/>
    <mergeCell ref="O116:P119"/>
    <mergeCell ref="I117:L117"/>
    <mergeCell ref="M117:N118"/>
    <mergeCell ref="E118:L118"/>
    <mergeCell ref="E119:N119"/>
    <mergeCell ref="A113:A120"/>
    <mergeCell ref="B113:D120"/>
    <mergeCell ref="E113:Q113"/>
    <mergeCell ref="E114:E117"/>
    <mergeCell ref="F114:H117"/>
    <mergeCell ref="I114:Q114"/>
    <mergeCell ref="I115:L115"/>
    <mergeCell ref="M115:N115"/>
    <mergeCell ref="O115:P115"/>
    <mergeCell ref="Q115:Q119"/>
    <mergeCell ref="A111:C111"/>
    <mergeCell ref="D111:F111"/>
    <mergeCell ref="H111:J111"/>
    <mergeCell ref="L111:M111"/>
    <mergeCell ref="N111:O111"/>
    <mergeCell ref="A112:C112"/>
    <mergeCell ref="D112:F112"/>
    <mergeCell ref="H112:J112"/>
    <mergeCell ref="L112:M112"/>
    <mergeCell ref="N112:O112"/>
    <mergeCell ref="A109:C109"/>
    <mergeCell ref="D109:F109"/>
    <mergeCell ref="H109:J109"/>
    <mergeCell ref="L109:M109"/>
    <mergeCell ref="N109:O109"/>
    <mergeCell ref="A110:C110"/>
    <mergeCell ref="D110:F110"/>
    <mergeCell ref="H110:J110"/>
    <mergeCell ref="L110:M110"/>
    <mergeCell ref="N110:O110"/>
    <mergeCell ref="A107:C107"/>
    <mergeCell ref="D107:F107"/>
    <mergeCell ref="H107:J107"/>
    <mergeCell ref="L107:M107"/>
    <mergeCell ref="N107:O107"/>
    <mergeCell ref="A108:C108"/>
    <mergeCell ref="D108:F108"/>
    <mergeCell ref="H108:J108"/>
    <mergeCell ref="L108:M108"/>
    <mergeCell ref="N108:O108"/>
    <mergeCell ref="A105:C105"/>
    <mergeCell ref="D105:F105"/>
    <mergeCell ref="H105:J105"/>
    <mergeCell ref="L105:M105"/>
    <mergeCell ref="N105:O105"/>
    <mergeCell ref="A106:C106"/>
    <mergeCell ref="D106:F106"/>
    <mergeCell ref="H106:J106"/>
    <mergeCell ref="L106:M106"/>
    <mergeCell ref="N106:O106"/>
    <mergeCell ref="A103:C103"/>
    <mergeCell ref="D103:F103"/>
    <mergeCell ref="H103:J103"/>
    <mergeCell ref="L103:M103"/>
    <mergeCell ref="N103:O103"/>
    <mergeCell ref="A104:C104"/>
    <mergeCell ref="D104:F104"/>
    <mergeCell ref="H104:J104"/>
    <mergeCell ref="L104:M104"/>
    <mergeCell ref="N104:O104"/>
    <mergeCell ref="A101:C101"/>
    <mergeCell ref="D101:F101"/>
    <mergeCell ref="H101:J101"/>
    <mergeCell ref="L101:M101"/>
    <mergeCell ref="N101:O101"/>
    <mergeCell ref="A102:C102"/>
    <mergeCell ref="D102:F102"/>
    <mergeCell ref="H102:J102"/>
    <mergeCell ref="L102:M102"/>
    <mergeCell ref="N102:O102"/>
    <mergeCell ref="A99:C99"/>
    <mergeCell ref="D99:F99"/>
    <mergeCell ref="H99:J99"/>
    <mergeCell ref="L99:M99"/>
    <mergeCell ref="N99:O99"/>
    <mergeCell ref="A100:C100"/>
    <mergeCell ref="D100:F100"/>
    <mergeCell ref="H100:J100"/>
    <mergeCell ref="L100:M100"/>
    <mergeCell ref="N100:O100"/>
    <mergeCell ref="A97:C97"/>
    <mergeCell ref="D97:F97"/>
    <mergeCell ref="H97:J97"/>
    <mergeCell ref="L97:M97"/>
    <mergeCell ref="N97:O97"/>
    <mergeCell ref="A98:C98"/>
    <mergeCell ref="D98:F98"/>
    <mergeCell ref="H98:J98"/>
    <mergeCell ref="L98:M98"/>
    <mergeCell ref="N98:O98"/>
    <mergeCell ref="A95:C95"/>
    <mergeCell ref="D95:F95"/>
    <mergeCell ref="H95:J95"/>
    <mergeCell ref="L95:M95"/>
    <mergeCell ref="N95:O95"/>
    <mergeCell ref="A96:C96"/>
    <mergeCell ref="D96:F96"/>
    <mergeCell ref="H96:J96"/>
    <mergeCell ref="L96:M96"/>
    <mergeCell ref="N96:O96"/>
    <mergeCell ref="A93:C93"/>
    <mergeCell ref="D93:F93"/>
    <mergeCell ref="H93:J93"/>
    <mergeCell ref="L93:M93"/>
    <mergeCell ref="N93:O93"/>
    <mergeCell ref="A94:C94"/>
    <mergeCell ref="D94:F94"/>
    <mergeCell ref="H94:J94"/>
    <mergeCell ref="L94:M94"/>
    <mergeCell ref="N94:O94"/>
    <mergeCell ref="A91:C91"/>
    <mergeCell ref="D91:F91"/>
    <mergeCell ref="H91:J91"/>
    <mergeCell ref="L91:M91"/>
    <mergeCell ref="N91:O91"/>
    <mergeCell ref="A92:C92"/>
    <mergeCell ref="D92:F92"/>
    <mergeCell ref="H92:J92"/>
    <mergeCell ref="L92:M92"/>
    <mergeCell ref="N92:O92"/>
    <mergeCell ref="A89:C89"/>
    <mergeCell ref="D89:F89"/>
    <mergeCell ref="H89:J89"/>
    <mergeCell ref="L89:M89"/>
    <mergeCell ref="N89:O89"/>
    <mergeCell ref="A90:C90"/>
    <mergeCell ref="D90:F90"/>
    <mergeCell ref="H90:J90"/>
    <mergeCell ref="L90:M90"/>
    <mergeCell ref="N90:O90"/>
    <mergeCell ref="A87:C87"/>
    <mergeCell ref="D87:F87"/>
    <mergeCell ref="H87:J87"/>
    <mergeCell ref="L87:M87"/>
    <mergeCell ref="N87:O87"/>
    <mergeCell ref="A88:C88"/>
    <mergeCell ref="D88:F88"/>
    <mergeCell ref="H88:J88"/>
    <mergeCell ref="L88:M88"/>
    <mergeCell ref="N88:O88"/>
    <mergeCell ref="E83:Q83"/>
    <mergeCell ref="A84:Q84"/>
    <mergeCell ref="A86:B86"/>
    <mergeCell ref="D86:F86"/>
    <mergeCell ref="H86:J86"/>
    <mergeCell ref="L86:M86"/>
    <mergeCell ref="N86:O86"/>
    <mergeCell ref="I79:N79"/>
    <mergeCell ref="O79:P82"/>
    <mergeCell ref="I80:L80"/>
    <mergeCell ref="M80:N81"/>
    <mergeCell ref="E81:L81"/>
    <mergeCell ref="E82:N82"/>
    <mergeCell ref="A76:A83"/>
    <mergeCell ref="B76:D83"/>
    <mergeCell ref="E76:Q76"/>
    <mergeCell ref="E77:E80"/>
    <mergeCell ref="F77:H80"/>
    <mergeCell ref="I77:Q77"/>
    <mergeCell ref="I78:L78"/>
    <mergeCell ref="M78:N78"/>
    <mergeCell ref="O78:P78"/>
    <mergeCell ref="Q78:Q82"/>
    <mergeCell ref="A74:C74"/>
    <mergeCell ref="D74:F74"/>
    <mergeCell ref="H74:J74"/>
    <mergeCell ref="L74:M74"/>
    <mergeCell ref="N74:O74"/>
    <mergeCell ref="A75:C75"/>
    <mergeCell ref="D75:F75"/>
    <mergeCell ref="H75:J75"/>
    <mergeCell ref="L75:M75"/>
    <mergeCell ref="N75:O75"/>
    <mergeCell ref="A72:C72"/>
    <mergeCell ref="D72:F72"/>
    <mergeCell ref="H72:J72"/>
    <mergeCell ref="L72:M72"/>
    <mergeCell ref="N72:O72"/>
    <mergeCell ref="A73:C73"/>
    <mergeCell ref="D73:F73"/>
    <mergeCell ref="H73:J73"/>
    <mergeCell ref="L73:M73"/>
    <mergeCell ref="N73:O73"/>
    <mergeCell ref="A70:C70"/>
    <mergeCell ref="D70:F70"/>
    <mergeCell ref="H70:J70"/>
    <mergeCell ref="L70:M70"/>
    <mergeCell ref="N70:O70"/>
    <mergeCell ref="A71:C71"/>
    <mergeCell ref="D71:F71"/>
    <mergeCell ref="H71:J71"/>
    <mergeCell ref="L71:M71"/>
    <mergeCell ref="N71:O71"/>
    <mergeCell ref="A68:C68"/>
    <mergeCell ref="D68:F68"/>
    <mergeCell ref="H68:J68"/>
    <mergeCell ref="L68:M68"/>
    <mergeCell ref="N68:O68"/>
    <mergeCell ref="A69:C69"/>
    <mergeCell ref="D69:F69"/>
    <mergeCell ref="H69:J69"/>
    <mergeCell ref="L69:M69"/>
    <mergeCell ref="N69:O69"/>
    <mergeCell ref="A66:C66"/>
    <mergeCell ref="D66:F66"/>
    <mergeCell ref="H66:J66"/>
    <mergeCell ref="L66:M66"/>
    <mergeCell ref="N66:O66"/>
    <mergeCell ref="A67:C67"/>
    <mergeCell ref="D67:F67"/>
    <mergeCell ref="H67:J67"/>
    <mergeCell ref="L67:M67"/>
    <mergeCell ref="N67:O67"/>
    <mergeCell ref="A64:C64"/>
    <mergeCell ref="D64:F64"/>
    <mergeCell ref="H64:J64"/>
    <mergeCell ref="L64:M64"/>
    <mergeCell ref="N64:O64"/>
    <mergeCell ref="A65:C65"/>
    <mergeCell ref="D65:F65"/>
    <mergeCell ref="H65:J65"/>
    <mergeCell ref="L65:M65"/>
    <mergeCell ref="N65:O65"/>
    <mergeCell ref="A62:C62"/>
    <mergeCell ref="D62:F62"/>
    <mergeCell ref="H62:J62"/>
    <mergeCell ref="L62:M62"/>
    <mergeCell ref="N62:O62"/>
    <mergeCell ref="A63:C63"/>
    <mergeCell ref="D63:F63"/>
    <mergeCell ref="H63:J63"/>
    <mergeCell ref="L63:M63"/>
    <mergeCell ref="N63:O63"/>
    <mergeCell ref="A60:C60"/>
    <mergeCell ref="D60:F60"/>
    <mergeCell ref="H60:J60"/>
    <mergeCell ref="L60:M60"/>
    <mergeCell ref="N60:O60"/>
    <mergeCell ref="A61:C61"/>
    <mergeCell ref="D61:F61"/>
    <mergeCell ref="H61:J61"/>
    <mergeCell ref="L61:M61"/>
    <mergeCell ref="N61:O61"/>
    <mergeCell ref="A58:C58"/>
    <mergeCell ref="D58:F58"/>
    <mergeCell ref="H58:J58"/>
    <mergeCell ref="L58:M58"/>
    <mergeCell ref="N58:O58"/>
    <mergeCell ref="A59:C59"/>
    <mergeCell ref="D59:F59"/>
    <mergeCell ref="H59:J59"/>
    <mergeCell ref="L59:M59"/>
    <mergeCell ref="N59:O59"/>
    <mergeCell ref="A56:C56"/>
    <mergeCell ref="D56:F56"/>
    <mergeCell ref="H56:J56"/>
    <mergeCell ref="L56:M56"/>
    <mergeCell ref="N56:O56"/>
    <mergeCell ref="A57:C57"/>
    <mergeCell ref="D57:F57"/>
    <mergeCell ref="H57:J57"/>
    <mergeCell ref="L57:M57"/>
    <mergeCell ref="N57:O57"/>
    <mergeCell ref="A54:C54"/>
    <mergeCell ref="D54:F54"/>
    <mergeCell ref="H54:J54"/>
    <mergeCell ref="L54:M54"/>
    <mergeCell ref="N54:O54"/>
    <mergeCell ref="A55:C55"/>
    <mergeCell ref="D55:F55"/>
    <mergeCell ref="H55:J55"/>
    <mergeCell ref="L55:M55"/>
    <mergeCell ref="N55:O55"/>
    <mergeCell ref="A52:C52"/>
    <mergeCell ref="D52:F52"/>
    <mergeCell ref="H52:J52"/>
    <mergeCell ref="L52:M52"/>
    <mergeCell ref="N52:O52"/>
    <mergeCell ref="A53:C53"/>
    <mergeCell ref="D53:F53"/>
    <mergeCell ref="H53:J53"/>
    <mergeCell ref="L53:M53"/>
    <mergeCell ref="N53:O53"/>
    <mergeCell ref="A50:C50"/>
    <mergeCell ref="D50:F50"/>
    <mergeCell ref="H50:J50"/>
    <mergeCell ref="L50:M50"/>
    <mergeCell ref="N50:O50"/>
    <mergeCell ref="A51:C51"/>
    <mergeCell ref="D51:F51"/>
    <mergeCell ref="H51:J51"/>
    <mergeCell ref="L51:M51"/>
    <mergeCell ref="N51:O51"/>
    <mergeCell ref="E46:Q46"/>
    <mergeCell ref="A47:Q47"/>
    <mergeCell ref="A49:B49"/>
    <mergeCell ref="D49:F49"/>
    <mergeCell ref="H49:J49"/>
    <mergeCell ref="L49:M49"/>
    <mergeCell ref="N49:O49"/>
    <mergeCell ref="I42:N42"/>
    <mergeCell ref="O42:P45"/>
    <mergeCell ref="I43:L43"/>
    <mergeCell ref="M43:N44"/>
    <mergeCell ref="E44:L44"/>
    <mergeCell ref="E45:N45"/>
    <mergeCell ref="A39:A46"/>
    <mergeCell ref="B39:D46"/>
    <mergeCell ref="E39:Q39"/>
    <mergeCell ref="E40:E43"/>
    <mergeCell ref="F40:H43"/>
    <mergeCell ref="I40:Q40"/>
    <mergeCell ref="I41:L41"/>
    <mergeCell ref="M41:N41"/>
    <mergeCell ref="O41:P41"/>
    <mergeCell ref="Q41:Q45"/>
    <mergeCell ref="A37:C37"/>
    <mergeCell ref="D37:F37"/>
    <mergeCell ref="H37:J37"/>
    <mergeCell ref="L37:M37"/>
    <mergeCell ref="N37:O37"/>
    <mergeCell ref="A38:C38"/>
    <mergeCell ref="D38:F38"/>
    <mergeCell ref="H38:J38"/>
    <mergeCell ref="L38:M38"/>
    <mergeCell ref="N38:O38"/>
    <mergeCell ref="A35:C35"/>
    <mergeCell ref="D35:F35"/>
    <mergeCell ref="H35:J35"/>
    <mergeCell ref="L35:M35"/>
    <mergeCell ref="N35:O35"/>
    <mergeCell ref="A36:C36"/>
    <mergeCell ref="D36:F36"/>
    <mergeCell ref="H36:J36"/>
    <mergeCell ref="L36:M36"/>
    <mergeCell ref="N36:O36"/>
    <mergeCell ref="A33:C33"/>
    <mergeCell ref="D33:F33"/>
    <mergeCell ref="H33:J33"/>
    <mergeCell ref="L33:M33"/>
    <mergeCell ref="N33:O33"/>
    <mergeCell ref="A34:C34"/>
    <mergeCell ref="D34:F34"/>
    <mergeCell ref="H34:J34"/>
    <mergeCell ref="L34:M34"/>
    <mergeCell ref="N34:O34"/>
    <mergeCell ref="A31:C31"/>
    <mergeCell ref="D31:F31"/>
    <mergeCell ref="H31:J31"/>
    <mergeCell ref="L31:M31"/>
    <mergeCell ref="N31:O31"/>
    <mergeCell ref="A32:C32"/>
    <mergeCell ref="D32:F32"/>
    <mergeCell ref="H32:J32"/>
    <mergeCell ref="L32:M32"/>
    <mergeCell ref="N32:O32"/>
    <mergeCell ref="A29:C29"/>
    <mergeCell ref="D29:F29"/>
    <mergeCell ref="H29:J29"/>
    <mergeCell ref="L29:M29"/>
    <mergeCell ref="N29:O29"/>
    <mergeCell ref="A30:C30"/>
    <mergeCell ref="D30:F30"/>
    <mergeCell ref="H30:J30"/>
    <mergeCell ref="L30:M30"/>
    <mergeCell ref="N30:O30"/>
    <mergeCell ref="A27:C27"/>
    <mergeCell ref="D27:F27"/>
    <mergeCell ref="H27:J27"/>
    <mergeCell ref="L27:M27"/>
    <mergeCell ref="N27:O27"/>
    <mergeCell ref="A28:C28"/>
    <mergeCell ref="D28:F28"/>
    <mergeCell ref="H28:J28"/>
    <mergeCell ref="L28:M28"/>
    <mergeCell ref="N28:O28"/>
    <mergeCell ref="A25:C25"/>
    <mergeCell ref="D25:F25"/>
    <mergeCell ref="H25:J25"/>
    <mergeCell ref="L25:M25"/>
    <mergeCell ref="N25:O25"/>
    <mergeCell ref="A26:C26"/>
    <mergeCell ref="D26:F26"/>
    <mergeCell ref="H26:J26"/>
    <mergeCell ref="L26:M26"/>
    <mergeCell ref="N26:O26"/>
    <mergeCell ref="A23:C23"/>
    <mergeCell ref="D23:F23"/>
    <mergeCell ref="H23:J23"/>
    <mergeCell ref="L23:M23"/>
    <mergeCell ref="N23:O23"/>
    <mergeCell ref="A24:C24"/>
    <mergeCell ref="D24:F24"/>
    <mergeCell ref="H24:J24"/>
    <mergeCell ref="L24:M24"/>
    <mergeCell ref="N24:O24"/>
    <mergeCell ref="A21:C21"/>
    <mergeCell ref="D21:F21"/>
    <mergeCell ref="H21:J21"/>
    <mergeCell ref="L21:M21"/>
    <mergeCell ref="N21:O21"/>
    <mergeCell ref="A22:C22"/>
    <mergeCell ref="D22:F22"/>
    <mergeCell ref="H22:J22"/>
    <mergeCell ref="L22:M22"/>
    <mergeCell ref="N22:O22"/>
    <mergeCell ref="A19:C19"/>
    <mergeCell ref="D19:F19"/>
    <mergeCell ref="H19:J19"/>
    <mergeCell ref="L19:M19"/>
    <mergeCell ref="N19:O19"/>
    <mergeCell ref="A20:C20"/>
    <mergeCell ref="D20:F20"/>
    <mergeCell ref="H20:J20"/>
    <mergeCell ref="L20:M20"/>
    <mergeCell ref="N20:O20"/>
    <mergeCell ref="A17:C17"/>
    <mergeCell ref="D17:F17"/>
    <mergeCell ref="H17:J17"/>
    <mergeCell ref="L17:M17"/>
    <mergeCell ref="N17:O17"/>
    <mergeCell ref="A18:C18"/>
    <mergeCell ref="D18:F18"/>
    <mergeCell ref="H18:J18"/>
    <mergeCell ref="L18:M18"/>
    <mergeCell ref="N18:O18"/>
    <mergeCell ref="A15:C15"/>
    <mergeCell ref="D15:F15"/>
    <mergeCell ref="H15:J15"/>
    <mergeCell ref="L15:M15"/>
    <mergeCell ref="N15:O15"/>
    <mergeCell ref="A16:C16"/>
    <mergeCell ref="D16:F16"/>
    <mergeCell ref="H16:J16"/>
    <mergeCell ref="L16:M16"/>
    <mergeCell ref="N16:O16"/>
    <mergeCell ref="A13:I13"/>
    <mergeCell ref="A14:C14"/>
    <mergeCell ref="D14:F14"/>
    <mergeCell ref="H14:J14"/>
    <mergeCell ref="L14:M14"/>
    <mergeCell ref="N14:O14"/>
    <mergeCell ref="E8:Q8"/>
    <mergeCell ref="A9:Q9"/>
    <mergeCell ref="A11:B11"/>
    <mergeCell ref="D11:F11"/>
    <mergeCell ref="H11:J11"/>
    <mergeCell ref="L11:M11"/>
    <mergeCell ref="N11:O11"/>
    <mergeCell ref="I4:N4"/>
    <mergeCell ref="O4:P7"/>
    <mergeCell ref="I5:L5"/>
    <mergeCell ref="M5:N6"/>
    <mergeCell ref="E6:L6"/>
    <mergeCell ref="E7:N7"/>
    <mergeCell ref="A1:A8"/>
    <mergeCell ref="B1:D8"/>
    <mergeCell ref="E1:Q1"/>
    <mergeCell ref="E2:E5"/>
    <mergeCell ref="F2:H5"/>
    <mergeCell ref="I2:Q2"/>
    <mergeCell ref="I3:L3"/>
    <mergeCell ref="M3:N3"/>
    <mergeCell ref="O3:P3"/>
    <mergeCell ref="Q3:Q7"/>
  </mergeCells>
  <pageMargins left="0.39370078740157499" right="0.39370078740157499" top="0.39370078740157499" bottom="0.39370078740157499" header="0" footer="0"/>
  <pageSetup paperSize="9" fitToHeight="0" orientation="landscape"/>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AAEFDA-8929-4285-A9DC-ABCD07159342}">
  <sheetPr>
    <tabColor rgb="FF00B050"/>
  </sheetPr>
  <dimension ref="A1:Q47"/>
  <sheetViews>
    <sheetView view="pageBreakPreview" topLeftCell="B10" zoomScaleNormal="100" zoomScaleSheetLayoutView="100" workbookViewId="0">
      <selection activeCell="B17" sqref="B17"/>
    </sheetView>
  </sheetViews>
  <sheetFormatPr defaultColWidth="1.85546875" defaultRowHeight="15"/>
  <cols>
    <col min="1" max="1" width="10.85546875" style="185" customWidth="1"/>
    <col min="2" max="2" width="46.85546875" style="185" customWidth="1"/>
    <col min="3" max="4" width="11.5703125" style="185" customWidth="1"/>
    <col min="5" max="6" width="28.85546875" style="185" customWidth="1"/>
    <col min="7" max="7" width="1" style="185" customWidth="1"/>
    <col min="8" max="8" width="10.85546875" style="185" customWidth="1"/>
    <col min="9" max="9" width="47" style="185" customWidth="1"/>
    <col min="10" max="11" width="11.42578125" style="185" customWidth="1"/>
    <col min="12" max="13" width="29" style="185" customWidth="1"/>
    <col min="14" max="15" width="1.85546875" style="185"/>
    <col min="16" max="16" width="12.42578125" style="185" bestFit="1" customWidth="1"/>
    <col min="17" max="16384" width="1.85546875" style="185"/>
  </cols>
  <sheetData>
    <row r="1" spans="1:13">
      <c r="A1" s="1323" t="s">
        <v>746</v>
      </c>
      <c r="B1" s="1324"/>
      <c r="C1" s="1324"/>
      <c r="D1" s="1324"/>
      <c r="E1" s="1324"/>
      <c r="F1" s="1325"/>
      <c r="H1" s="1323" t="str">
        <f>A1</f>
        <v>RODOVIA: BR-232
TRECHO: Km 60 ao 63
OBRA: Área de Escape</v>
      </c>
      <c r="I1" s="1324"/>
      <c r="J1" s="1324"/>
      <c r="K1" s="1324"/>
      <c r="L1" s="1324"/>
      <c r="M1" s="1325"/>
    </row>
    <row r="2" spans="1:13">
      <c r="A2" s="1326"/>
      <c r="B2" s="1327"/>
      <c r="C2" s="1327"/>
      <c r="D2" s="1327"/>
      <c r="E2" s="1327"/>
      <c r="F2" s="1328"/>
      <c r="H2" s="1326"/>
      <c r="I2" s="1327"/>
      <c r="J2" s="1327"/>
      <c r="K2" s="1327"/>
      <c r="L2" s="1327"/>
      <c r="M2" s="1328"/>
    </row>
    <row r="3" spans="1:13" ht="50.25" customHeight="1">
      <c r="A3" s="1329"/>
      <c r="B3" s="1330"/>
      <c r="C3" s="1330"/>
      <c r="D3" s="1330"/>
      <c r="E3" s="1330"/>
      <c r="F3" s="1331"/>
      <c r="H3" s="1329"/>
      <c r="I3" s="1330"/>
      <c r="J3" s="1330"/>
      <c r="K3" s="1330"/>
      <c r="L3" s="1330"/>
      <c r="M3" s="1331"/>
    </row>
    <row r="4" spans="1:13" s="190" customFormat="1">
      <c r="A4" s="186"/>
      <c r="B4" s="187"/>
      <c r="C4" s="188"/>
      <c r="D4" s="189"/>
      <c r="E4" s="190" t="s">
        <v>747</v>
      </c>
      <c r="F4" s="191">
        <v>45839</v>
      </c>
      <c r="H4" s="186"/>
      <c r="I4" s="187"/>
      <c r="J4" s="188"/>
      <c r="K4" s="189"/>
      <c r="L4" s="190" t="s">
        <v>747</v>
      </c>
      <c r="M4" s="191">
        <f>F4</f>
        <v>45839</v>
      </c>
    </row>
    <row r="5" spans="1:13" s="190" customFormat="1">
      <c r="A5" s="186"/>
      <c r="B5" s="187"/>
      <c r="C5" s="188"/>
      <c r="D5" s="189"/>
      <c r="F5" s="191"/>
      <c r="H5" s="186"/>
      <c r="I5" s="187"/>
      <c r="J5" s="188"/>
      <c r="K5" s="189"/>
      <c r="M5" s="191"/>
    </row>
    <row r="6" spans="1:13" s="190" customFormat="1">
      <c r="A6" s="186"/>
      <c r="B6" s="187"/>
      <c r="C6" s="188"/>
      <c r="D6" s="189"/>
      <c r="F6" s="191"/>
      <c r="H6" s="186"/>
      <c r="I6" s="187"/>
      <c r="J6" s="188"/>
      <c r="K6" s="189"/>
      <c r="M6" s="191"/>
    </row>
    <row r="7" spans="1:13" s="190" customFormat="1">
      <c r="A7" s="1332" t="s">
        <v>748</v>
      </c>
      <c r="B7" s="1333"/>
      <c r="C7" s="1333"/>
      <c r="D7" s="1333"/>
      <c r="E7" s="1333"/>
      <c r="F7" s="1334"/>
      <c r="H7" s="1332" t="s">
        <v>748</v>
      </c>
      <c r="I7" s="1333"/>
      <c r="J7" s="1333"/>
      <c r="K7" s="1333"/>
      <c r="L7" s="1333"/>
      <c r="M7" s="1334"/>
    </row>
    <row r="8" spans="1:13" s="190" customFormat="1">
      <c r="A8" s="1335" t="s">
        <v>749</v>
      </c>
      <c r="B8" s="1336"/>
      <c r="C8" s="1336"/>
      <c r="D8" s="1336"/>
      <c r="E8" s="1336"/>
      <c r="F8" s="1337"/>
      <c r="H8" s="1335" t="s">
        <v>749</v>
      </c>
      <c r="I8" s="1336"/>
      <c r="J8" s="1336"/>
      <c r="K8" s="1336"/>
      <c r="L8" s="1336"/>
      <c r="M8" s="1337"/>
    </row>
    <row r="9" spans="1:13" s="190" customFormat="1">
      <c r="A9" s="1335" t="s">
        <v>750</v>
      </c>
      <c r="B9" s="1336"/>
      <c r="C9" s="1336"/>
      <c r="D9" s="1336"/>
      <c r="E9" s="1336"/>
      <c r="F9" s="1337"/>
      <c r="H9" s="1335" t="s">
        <v>751</v>
      </c>
      <c r="I9" s="1336"/>
      <c r="J9" s="1336"/>
      <c r="K9" s="1336"/>
      <c r="L9" s="1336"/>
      <c r="M9" s="1337"/>
    </row>
    <row r="10" spans="1:13" s="190" customFormat="1" ht="14.25">
      <c r="A10" s="192"/>
      <c r="F10" s="193"/>
      <c r="H10" s="192"/>
      <c r="M10" s="193"/>
    </row>
    <row r="11" spans="1:13" s="190" customFormat="1" ht="29.25" customHeight="1">
      <c r="A11" s="194" t="s">
        <v>752</v>
      </c>
      <c r="B11" s="195" t="s">
        <v>753</v>
      </c>
      <c r="C11" s="195" t="s">
        <v>754</v>
      </c>
      <c r="D11" s="195" t="s">
        <v>755</v>
      </c>
      <c r="E11" s="196" t="s">
        <v>756</v>
      </c>
      <c r="F11" s="197" t="s">
        <v>757</v>
      </c>
      <c r="H11" s="194" t="s">
        <v>752</v>
      </c>
      <c r="I11" s="195" t="s">
        <v>753</v>
      </c>
      <c r="J11" s="195" t="s">
        <v>754</v>
      </c>
      <c r="K11" s="195" t="s">
        <v>755</v>
      </c>
      <c r="L11" s="196" t="s">
        <v>756</v>
      </c>
      <c r="M11" s="197" t="s">
        <v>757</v>
      </c>
    </row>
    <row r="12" spans="1:13" s="190" customFormat="1">
      <c r="A12" s="198" t="s">
        <v>41</v>
      </c>
      <c r="B12" s="199" t="s">
        <v>758</v>
      </c>
      <c r="C12" s="200"/>
      <c r="D12" s="200"/>
      <c r="E12" s="200"/>
      <c r="F12" s="201"/>
      <c r="H12" s="198" t="s">
        <v>759</v>
      </c>
      <c r="I12" s="199" t="s">
        <v>758</v>
      </c>
      <c r="J12" s="200"/>
      <c r="K12" s="200"/>
      <c r="L12" s="200"/>
      <c r="M12" s="201"/>
    </row>
    <row r="13" spans="1:13" s="190" customFormat="1" ht="14.25">
      <c r="A13" s="202" t="s">
        <v>43</v>
      </c>
      <c r="B13" s="203" t="s">
        <v>760</v>
      </c>
      <c r="C13" s="204" t="s">
        <v>761</v>
      </c>
      <c r="D13" s="204">
        <v>8</v>
      </c>
      <c r="E13" s="205">
        <f>'ADM-Fixa'!G37</f>
        <v>23650.42985</v>
      </c>
      <c r="F13" s="206">
        <f>E13*D13</f>
        <v>189203.4388</v>
      </c>
      <c r="H13" s="202" t="s">
        <v>43</v>
      </c>
      <c r="I13" s="203" t="s">
        <v>760</v>
      </c>
      <c r="J13" s="204" t="s">
        <v>761</v>
      </c>
      <c r="K13" s="204">
        <f>D13</f>
        <v>8</v>
      </c>
      <c r="L13" s="205">
        <f>'ADM-Fixa'!R37</f>
        <v>21502.289874999999</v>
      </c>
      <c r="M13" s="206">
        <f>L13*K13</f>
        <v>172018.31899999999</v>
      </c>
    </row>
    <row r="14" spans="1:13" s="190" customFormat="1" ht="14.25">
      <c r="A14" s="202" t="s">
        <v>762</v>
      </c>
      <c r="B14" s="203" t="s">
        <v>763</v>
      </c>
      <c r="C14" s="204" t="s">
        <v>761</v>
      </c>
      <c r="D14" s="204">
        <v>8</v>
      </c>
      <c r="E14" s="205">
        <f>'ADM-Fixa'!J53</f>
        <v>9843.4336000000003</v>
      </c>
      <c r="F14" s="206">
        <f>E14*D14</f>
        <v>78747.468800000002</v>
      </c>
      <c r="H14" s="202" t="s">
        <v>762</v>
      </c>
      <c r="I14" s="203" t="s">
        <v>763</v>
      </c>
      <c r="J14" s="204" t="s">
        <v>761</v>
      </c>
      <c r="K14" s="204">
        <f>D14</f>
        <v>8</v>
      </c>
      <c r="L14" s="205">
        <f>'ADM-Fixa'!U53</f>
        <v>9270.9276000000009</v>
      </c>
      <c r="M14" s="206">
        <f>L14*K14</f>
        <v>74167.420800000007</v>
      </c>
    </row>
    <row r="15" spans="1:13" s="190" customFormat="1">
      <c r="A15" s="1338" t="s">
        <v>764</v>
      </c>
      <c r="B15" s="1339"/>
      <c r="C15" s="1339"/>
      <c r="D15" s="1339"/>
      <c r="E15" s="1340"/>
      <c r="F15" s="207">
        <f>SUM(F13:F14)</f>
        <v>267950.90760000004</v>
      </c>
      <c r="H15" s="1338" t="s">
        <v>764</v>
      </c>
      <c r="I15" s="1339"/>
      <c r="J15" s="1339"/>
      <c r="K15" s="1339"/>
      <c r="L15" s="1340"/>
      <c r="M15" s="207">
        <f>SUM(M13:M14)</f>
        <v>246185.73979999998</v>
      </c>
    </row>
    <row r="16" spans="1:13" s="190" customFormat="1">
      <c r="A16" s="198" t="s">
        <v>765</v>
      </c>
      <c r="B16" s="199" t="s">
        <v>766</v>
      </c>
      <c r="C16" s="200"/>
      <c r="D16" s="204"/>
      <c r="E16" s="208"/>
      <c r="F16" s="209"/>
      <c r="H16" s="198" t="s">
        <v>765</v>
      </c>
      <c r="I16" s="210" t="s">
        <v>766</v>
      </c>
      <c r="J16" s="200"/>
      <c r="K16" s="211"/>
      <c r="L16" s="208"/>
      <c r="M16" s="209"/>
    </row>
    <row r="17" spans="1:13" s="190" customFormat="1" ht="14.25">
      <c r="A17" s="202" t="s">
        <v>50</v>
      </c>
      <c r="B17" s="212" t="s">
        <v>767</v>
      </c>
      <c r="C17" s="204" t="s">
        <v>761</v>
      </c>
      <c r="D17" s="204">
        <v>8</v>
      </c>
      <c r="E17" s="205">
        <f>'ADM-Vinculada'!J23</f>
        <v>20803.1204</v>
      </c>
      <c r="F17" s="206">
        <f t="shared" ref="F17:F18" si="0">E17*D17</f>
        <v>166424.9632</v>
      </c>
      <c r="H17" s="202" t="s">
        <v>768</v>
      </c>
      <c r="I17" s="212" t="s">
        <v>767</v>
      </c>
      <c r="J17" s="204" t="s">
        <v>761</v>
      </c>
      <c r="K17" s="204">
        <f t="shared" ref="K17:K18" si="1">D17</f>
        <v>8</v>
      </c>
      <c r="L17" s="205">
        <v>21902.948500000002</v>
      </c>
      <c r="M17" s="206">
        <f>L17*K17</f>
        <v>175223.58800000002</v>
      </c>
    </row>
    <row r="18" spans="1:13" s="190" customFormat="1" ht="14.25">
      <c r="A18" s="202" t="s">
        <v>768</v>
      </c>
      <c r="B18" s="212" t="s">
        <v>769</v>
      </c>
      <c r="C18" s="204" t="s">
        <v>761</v>
      </c>
      <c r="D18" s="204">
        <v>9</v>
      </c>
      <c r="E18" s="205">
        <f>'ADM-Vinculada'!J31</f>
        <v>7365.8624</v>
      </c>
      <c r="F18" s="206">
        <f t="shared" si="0"/>
        <v>66292.761599999998</v>
      </c>
      <c r="H18" s="202" t="s">
        <v>768</v>
      </c>
      <c r="I18" s="212" t="s">
        <v>767</v>
      </c>
      <c r="J18" s="204" t="s">
        <v>761</v>
      </c>
      <c r="K18" s="204">
        <f t="shared" si="1"/>
        <v>9</v>
      </c>
      <c r="L18" s="205">
        <v>0</v>
      </c>
      <c r="M18" s="206">
        <f>L18*K18</f>
        <v>0</v>
      </c>
    </row>
    <row r="19" spans="1:13" s="190" customFormat="1" ht="12" customHeight="1">
      <c r="A19" s="1338" t="s">
        <v>770</v>
      </c>
      <c r="B19" s="1339"/>
      <c r="C19" s="1339"/>
      <c r="D19" s="1339"/>
      <c r="E19" s="1340"/>
      <c r="F19" s="207">
        <f>SUM(F17:F18)</f>
        <v>232717.7248</v>
      </c>
      <c r="H19" s="1338" t="s">
        <v>770</v>
      </c>
      <c r="I19" s="1339"/>
      <c r="J19" s="1339"/>
      <c r="K19" s="1339"/>
      <c r="L19" s="1340"/>
      <c r="M19" s="207">
        <f>SUM(M17:M17)</f>
        <v>175223.58800000002</v>
      </c>
    </row>
    <row r="20" spans="1:13" s="190" customFormat="1">
      <c r="A20" s="198" t="s">
        <v>771</v>
      </c>
      <c r="B20" s="199" t="s">
        <v>772</v>
      </c>
      <c r="C20" s="200"/>
      <c r="D20" s="211"/>
      <c r="E20" s="208"/>
      <c r="F20" s="209"/>
      <c r="H20" s="198" t="s">
        <v>771</v>
      </c>
      <c r="I20" s="199" t="s">
        <v>772</v>
      </c>
      <c r="J20" s="200"/>
      <c r="K20" s="211"/>
      <c r="L20" s="208"/>
      <c r="M20" s="209"/>
    </row>
    <row r="21" spans="1:13" s="190" customFormat="1" ht="14.25">
      <c r="A21" s="202" t="s">
        <v>55</v>
      </c>
      <c r="B21" s="212" t="s">
        <v>773</v>
      </c>
      <c r="C21" s="204" t="s">
        <v>774</v>
      </c>
      <c r="D21" s="213">
        <v>0</v>
      </c>
      <c r="E21" s="205">
        <f>'ADM-Variavel$'!G14</f>
        <v>0</v>
      </c>
      <c r="F21" s="206">
        <f>E21*D21</f>
        <v>0</v>
      </c>
      <c r="H21" s="202" t="s">
        <v>55</v>
      </c>
      <c r="I21" s="212" t="s">
        <v>773</v>
      </c>
      <c r="J21" s="204" t="s">
        <v>774</v>
      </c>
      <c r="K21" s="213">
        <f>D21</f>
        <v>0</v>
      </c>
      <c r="L21" s="205">
        <f>'ADM-Variavel$'!R14</f>
        <v>0</v>
      </c>
      <c r="M21" s="206">
        <f>L21*K21</f>
        <v>0</v>
      </c>
    </row>
    <row r="22" spans="1:13" s="190" customFormat="1" ht="14.25">
      <c r="A22" s="202" t="s">
        <v>775</v>
      </c>
      <c r="B22" s="212" t="s">
        <v>776</v>
      </c>
      <c r="C22" s="204" t="s">
        <v>774</v>
      </c>
      <c r="D22" s="213">
        <f>'ADM-Variavel'!G9</f>
        <v>8.0973975308641977E-2</v>
      </c>
      <c r="E22" s="205">
        <f>'ADM-Variavel$'!G22</f>
        <v>19369.959600000002</v>
      </c>
      <c r="F22" s="206">
        <f>E22*D22</f>
        <v>1568.4626303797927</v>
      </c>
      <c r="H22" s="202" t="s">
        <v>775</v>
      </c>
      <c r="I22" s="212" t="s">
        <v>776</v>
      </c>
      <c r="J22" s="204" t="s">
        <v>774</v>
      </c>
      <c r="K22" s="213">
        <f t="shared" ref="K22:K24" si="2">D22</f>
        <v>8.0973975308641977E-2</v>
      </c>
      <c r="L22" s="205">
        <f>'ADM-Variavel$'!R22</f>
        <v>17779.956200000001</v>
      </c>
      <c r="M22" s="206">
        <f>L22*K22</f>
        <v>1439.7137343275358</v>
      </c>
    </row>
    <row r="23" spans="1:13" s="190" customFormat="1" ht="14.25">
      <c r="A23" s="202" t="s">
        <v>777</v>
      </c>
      <c r="B23" s="212" t="s">
        <v>778</v>
      </c>
      <c r="C23" s="204" t="s">
        <v>774</v>
      </c>
      <c r="D23" s="213">
        <f>'ADM-Variavel'!G10</f>
        <v>0.13186999999999999</v>
      </c>
      <c r="E23" s="205">
        <f>'ADM-Variavel$'!G29</f>
        <v>19369.959600000002</v>
      </c>
      <c r="F23" s="206">
        <f>E23*D23</f>
        <v>2554.3165724519999</v>
      </c>
      <c r="H23" s="202" t="s">
        <v>779</v>
      </c>
      <c r="I23" s="212" t="s">
        <v>778</v>
      </c>
      <c r="J23" s="204" t="s">
        <v>774</v>
      </c>
      <c r="K23" s="213">
        <f t="shared" si="2"/>
        <v>0.13186999999999999</v>
      </c>
      <c r="L23" s="205">
        <f>'ADM-Variavel$'!R29</f>
        <v>17779.956200000001</v>
      </c>
      <c r="M23" s="206">
        <f>L23*K23</f>
        <v>2344.6428240939999</v>
      </c>
    </row>
    <row r="24" spans="1:13" s="190" customFormat="1" ht="14.25">
      <c r="A24" s="202" t="s">
        <v>779</v>
      </c>
      <c r="B24" s="212" t="s">
        <v>780</v>
      </c>
      <c r="C24" s="204" t="s">
        <v>774</v>
      </c>
      <c r="D24" s="213">
        <f>'ADM-Variavel'!G49</f>
        <v>2.3990000000000001E-2</v>
      </c>
      <c r="E24" s="205">
        <f>'ADM-Variavel$'!G35</f>
        <v>1905.537425</v>
      </c>
      <c r="F24" s="206">
        <f>E24*D24</f>
        <v>45.71384282575</v>
      </c>
      <c r="H24" s="202" t="s">
        <v>781</v>
      </c>
      <c r="I24" s="212" t="s">
        <v>778</v>
      </c>
      <c r="J24" s="204" t="s">
        <v>774</v>
      </c>
      <c r="K24" s="213">
        <f t="shared" si="2"/>
        <v>2.3990000000000001E-2</v>
      </c>
      <c r="L24" s="205">
        <f>'ADM-Variavel$'!R35</f>
        <v>1741.5051000000001</v>
      </c>
      <c r="M24" s="206">
        <f>L24*K24</f>
        <v>41.778707349000001</v>
      </c>
    </row>
    <row r="25" spans="1:13" s="190" customFormat="1">
      <c r="A25" s="1338" t="s">
        <v>782</v>
      </c>
      <c r="B25" s="1339"/>
      <c r="C25" s="1339"/>
      <c r="D25" s="1339"/>
      <c r="E25" s="1340"/>
      <c r="F25" s="207">
        <f>SUM(F21:F24)</f>
        <v>4168.493045657543</v>
      </c>
      <c r="H25" s="1338" t="s">
        <v>782</v>
      </c>
      <c r="I25" s="1339"/>
      <c r="J25" s="1339"/>
      <c r="K25" s="1339"/>
      <c r="L25" s="1340"/>
      <c r="M25" s="207">
        <f>SUM(M21:M24)</f>
        <v>3826.1352657705356</v>
      </c>
    </row>
    <row r="26" spans="1:13" s="190" customFormat="1">
      <c r="A26" s="198" t="s">
        <v>783</v>
      </c>
      <c r="B26" s="210" t="s">
        <v>784</v>
      </c>
      <c r="C26" s="200"/>
      <c r="D26" s="211"/>
      <c r="E26" s="208"/>
      <c r="F26" s="209"/>
      <c r="H26" s="198" t="s">
        <v>783</v>
      </c>
      <c r="I26" s="210" t="s">
        <v>784</v>
      </c>
      <c r="J26" s="200"/>
      <c r="K26" s="211"/>
      <c r="L26" s="208"/>
      <c r="M26" s="209"/>
    </row>
    <row r="27" spans="1:13" s="190" customFormat="1" ht="14.25">
      <c r="A27" s="202" t="s">
        <v>60</v>
      </c>
      <c r="B27" s="212" t="s">
        <v>785</v>
      </c>
      <c r="C27" s="204" t="s">
        <v>761</v>
      </c>
      <c r="D27" s="204">
        <v>8</v>
      </c>
      <c r="E27" s="205">
        <f>'MANUTENÇÃO DO CANTEIRO E ACAMP.'!G19</f>
        <v>1250.8655656951864</v>
      </c>
      <c r="F27" s="206">
        <f>E27*D27</f>
        <v>10006.924525561491</v>
      </c>
      <c r="H27" s="202" t="s">
        <v>60</v>
      </c>
      <c r="I27" s="212" t="s">
        <v>785</v>
      </c>
      <c r="J27" s="204" t="s">
        <v>761</v>
      </c>
      <c r="K27" s="213">
        <f>D27</f>
        <v>8</v>
      </c>
      <c r="L27" s="205">
        <f>'MANUTENÇÃO DO CANTEIRO E ACAMP.'!O19</f>
        <v>1156.1364260471214</v>
      </c>
      <c r="M27" s="206">
        <f>L27*K27</f>
        <v>9249.0914083769712</v>
      </c>
    </row>
    <row r="28" spans="1:13" s="190" customFormat="1">
      <c r="A28" s="1338" t="s">
        <v>786</v>
      </c>
      <c r="B28" s="1339"/>
      <c r="C28" s="1339"/>
      <c r="D28" s="1339"/>
      <c r="E28" s="1340"/>
      <c r="F28" s="207">
        <f>F27</f>
        <v>10006.924525561491</v>
      </c>
      <c r="H28" s="1338" t="s">
        <v>786</v>
      </c>
      <c r="I28" s="1339"/>
      <c r="J28" s="1339"/>
      <c r="K28" s="1339"/>
      <c r="L28" s="1340"/>
      <c r="M28" s="207">
        <f>M27</f>
        <v>9249.0914083769712</v>
      </c>
    </row>
    <row r="29" spans="1:13" s="190" customFormat="1" ht="15" customHeight="1">
      <c r="A29" s="214"/>
      <c r="B29" s="215"/>
      <c r="C29" s="216"/>
      <c r="D29" s="216"/>
      <c r="E29" s="217"/>
      <c r="F29" s="209"/>
      <c r="H29" s="214"/>
      <c r="I29" s="215"/>
      <c r="J29" s="216"/>
      <c r="K29" s="216"/>
      <c r="L29" s="217"/>
      <c r="M29" s="209"/>
    </row>
    <row r="30" spans="1:13" s="190" customFormat="1">
      <c r="A30" s="1341" t="s">
        <v>787</v>
      </c>
      <c r="B30" s="1342"/>
      <c r="C30" s="1342"/>
      <c r="D30" s="1342"/>
      <c r="E30" s="1342"/>
      <c r="F30" s="218">
        <f>F25+F15+F28+F19</f>
        <v>514844.04997121904</v>
      </c>
      <c r="H30" s="1341" t="s">
        <v>787</v>
      </c>
      <c r="I30" s="1342"/>
      <c r="J30" s="1342"/>
      <c r="K30" s="1342"/>
      <c r="L30" s="1342"/>
      <c r="M30" s="218">
        <f>M25+M19+M15+M28</f>
        <v>434484.55447414756</v>
      </c>
    </row>
    <row r="31" spans="1:13" s="190" customFormat="1">
      <c r="A31" s="214"/>
      <c r="B31" s="215"/>
      <c r="C31" s="216"/>
      <c r="D31" s="216"/>
      <c r="E31" s="217"/>
      <c r="F31" s="219"/>
      <c r="H31" s="214"/>
      <c r="I31" s="215"/>
      <c r="J31" s="216"/>
      <c r="K31" s="216"/>
      <c r="L31" s="217"/>
      <c r="M31" s="219"/>
    </row>
    <row r="32" spans="1:13" s="190" customFormat="1">
      <c r="A32" s="198" t="s">
        <v>788</v>
      </c>
      <c r="B32" s="199" t="s">
        <v>789</v>
      </c>
      <c r="C32" s="200"/>
      <c r="D32" s="200"/>
      <c r="E32" s="220"/>
      <c r="F32" s="221"/>
      <c r="H32" s="198" t="s">
        <v>788</v>
      </c>
      <c r="I32" s="199" t="s">
        <v>789</v>
      </c>
      <c r="J32" s="200"/>
      <c r="K32" s="200"/>
      <c r="L32" s="220"/>
      <c r="M32" s="221"/>
    </row>
    <row r="33" spans="1:17" s="190" customFormat="1">
      <c r="A33" s="222" t="s">
        <v>111</v>
      </c>
      <c r="B33" s="223" t="s">
        <v>789</v>
      </c>
      <c r="C33" s="204" t="s">
        <v>5</v>
      </c>
      <c r="D33" s="224">
        <v>0.05</v>
      </c>
      <c r="E33" s="225"/>
      <c r="F33" s="207">
        <f>F30*D33</f>
        <v>25742.202498560953</v>
      </c>
      <c r="H33" s="222" t="s">
        <v>111</v>
      </c>
      <c r="I33" s="223" t="s">
        <v>789</v>
      </c>
      <c r="J33" s="204" t="s">
        <v>5</v>
      </c>
      <c r="K33" s="224">
        <v>0.05</v>
      </c>
      <c r="L33" s="225"/>
      <c r="M33" s="226">
        <f>M30*K33</f>
        <v>21724.227723707379</v>
      </c>
    </row>
    <row r="34" spans="1:17" s="190" customFormat="1" ht="14.25">
      <c r="A34" s="227"/>
      <c r="B34" s="228"/>
      <c r="C34" s="211"/>
      <c r="D34" s="229"/>
      <c r="E34" s="230"/>
      <c r="F34" s="231"/>
      <c r="H34" s="227"/>
      <c r="I34" s="228"/>
      <c r="J34" s="211"/>
      <c r="K34" s="229"/>
      <c r="L34" s="230"/>
      <c r="M34" s="231"/>
    </row>
    <row r="35" spans="1:17" s="190" customFormat="1">
      <c r="A35" s="232" t="s">
        <v>790</v>
      </c>
      <c r="B35" s="233"/>
      <c r="C35" s="233"/>
      <c r="D35" s="233"/>
      <c r="E35" s="234"/>
      <c r="F35" s="235">
        <f>F33+F30</f>
        <v>540586.25246978004</v>
      </c>
      <c r="H35" s="232" t="s">
        <v>790</v>
      </c>
      <c r="I35" s="233"/>
      <c r="J35" s="233"/>
      <c r="K35" s="233"/>
      <c r="L35" s="234"/>
      <c r="M35" s="236">
        <f>M33+M30</f>
        <v>456208.78219785495</v>
      </c>
    </row>
    <row r="36" spans="1:17" s="190" customFormat="1" ht="14.25">
      <c r="A36" s="237"/>
      <c r="B36" s="238"/>
      <c r="C36" s="238"/>
      <c r="D36" s="238"/>
      <c r="E36" s="238"/>
      <c r="F36" s="239"/>
      <c r="G36" s="240"/>
      <c r="H36" s="237"/>
      <c r="I36" s="238"/>
      <c r="J36" s="238"/>
      <c r="K36" s="238"/>
      <c r="L36" s="238"/>
      <c r="M36" s="239"/>
    </row>
    <row r="37" spans="1:17" s="190" customFormat="1">
      <c r="A37" s="241" t="s">
        <v>791</v>
      </c>
      <c r="B37" s="242"/>
      <c r="C37" s="243"/>
      <c r="F37" s="193"/>
      <c r="H37" s="241" t="s">
        <v>791</v>
      </c>
      <c r="I37" s="242"/>
      <c r="J37" s="243"/>
      <c r="M37" s="193"/>
    </row>
    <row r="38" spans="1:17" s="190" customFormat="1" ht="15.75" thickBot="1">
      <c r="A38" s="244"/>
      <c r="B38" s="245"/>
      <c r="C38" s="246"/>
      <c r="D38" s="247"/>
      <c r="E38" s="247"/>
      <c r="F38" s="248"/>
      <c r="H38" s="244"/>
      <c r="I38" s="245"/>
      <c r="J38" s="246"/>
      <c r="K38" s="247"/>
      <c r="L38" s="247"/>
      <c r="M38" s="248"/>
    </row>
    <row r="39" spans="1:17">
      <c r="C39" s="249"/>
      <c r="J39" s="249"/>
    </row>
    <row r="40" spans="1:17">
      <c r="C40" s="249"/>
      <c r="J40" s="249"/>
      <c r="M40" s="250"/>
    </row>
    <row r="41" spans="1:17">
      <c r="F41" s="185">
        <v>7724833.5712789018</v>
      </c>
      <c r="M41" s="185">
        <v>7157014.9314638097</v>
      </c>
      <c r="Q41" s="185">
        <v>7157014.9314638097</v>
      </c>
    </row>
    <row r="42" spans="1:17">
      <c r="A42" s="251"/>
      <c r="B42" s="251"/>
      <c r="C42" s="251"/>
      <c r="D42" s="252"/>
      <c r="E42" s="252"/>
      <c r="F42" s="252" t="b">
        <f>F35=F41</f>
        <v>0</v>
      </c>
      <c r="H42" s="251"/>
      <c r="I42" s="251"/>
      <c r="J42" s="251"/>
      <c r="K42" s="252"/>
      <c r="L42" s="252"/>
      <c r="M42" s="252" t="b">
        <f>M35=M41</f>
        <v>0</v>
      </c>
    </row>
    <row r="43" spans="1:17">
      <c r="A43" s="251"/>
      <c r="B43" s="251"/>
      <c r="C43" s="251"/>
      <c r="D43" s="252"/>
      <c r="E43" s="252"/>
      <c r="F43" s="253"/>
      <c r="H43" s="251"/>
      <c r="I43" s="251"/>
      <c r="J43" s="251"/>
      <c r="K43" s="252"/>
      <c r="L43" s="252"/>
      <c r="M43" s="252"/>
      <c r="P43" s="185" t="b">
        <f>M41=Q41</f>
        <v>1</v>
      </c>
    </row>
    <row r="44" spans="1:17">
      <c r="A44" s="251"/>
      <c r="B44" s="251"/>
      <c r="C44" s="251"/>
      <c r="F44" s="254"/>
      <c r="H44" s="251"/>
      <c r="I44" s="251"/>
      <c r="J44" s="251"/>
    </row>
    <row r="45" spans="1:17">
      <c r="A45" s="251"/>
      <c r="B45" s="251"/>
      <c r="C45" s="251"/>
      <c r="E45" s="255"/>
      <c r="H45" s="251"/>
      <c r="I45" s="251"/>
      <c r="J45" s="251"/>
    </row>
    <row r="46" spans="1:17">
      <c r="B46" s="251"/>
      <c r="F46" s="256"/>
    </row>
    <row r="47" spans="1:17">
      <c r="A47" s="257"/>
      <c r="B47" s="251"/>
      <c r="H47" s="257"/>
    </row>
  </sheetData>
  <mergeCells count="18">
    <mergeCell ref="A25:E25"/>
    <mergeCell ref="H25:L25"/>
    <mergeCell ref="A28:E28"/>
    <mergeCell ref="H28:L28"/>
    <mergeCell ref="A30:E30"/>
    <mergeCell ref="H30:L30"/>
    <mergeCell ref="A9:F9"/>
    <mergeCell ref="H9:M9"/>
    <mergeCell ref="A15:E15"/>
    <mergeCell ref="H15:L15"/>
    <mergeCell ref="A19:E19"/>
    <mergeCell ref="H19:L19"/>
    <mergeCell ref="A1:F3"/>
    <mergeCell ref="H1:M3"/>
    <mergeCell ref="A7:F7"/>
    <mergeCell ref="H7:M7"/>
    <mergeCell ref="A8:F8"/>
    <mergeCell ref="H8:M8"/>
  </mergeCells>
  <conditionalFormatting sqref="E13:E14 E21:E24 E27">
    <cfRule type="cellIs" dxfId="53" priority="13" operator="equal">
      <formula>0</formula>
    </cfRule>
  </conditionalFormatting>
  <conditionalFormatting sqref="E13:E14 E21:E24">
    <cfRule type="expression" dxfId="52" priority="9">
      <formula>D13=0</formula>
    </cfRule>
  </conditionalFormatting>
  <conditionalFormatting sqref="E17:E18 L17:L18">
    <cfRule type="expression" dxfId="51" priority="1">
      <formula>D17=0</formula>
    </cfRule>
    <cfRule type="cellIs" dxfId="50" priority="2" operator="equal">
      <formula>0</formula>
    </cfRule>
  </conditionalFormatting>
  <conditionalFormatting sqref="E27">
    <cfRule type="expression" dxfId="49" priority="8">
      <formula>D27=0</formula>
    </cfRule>
  </conditionalFormatting>
  <conditionalFormatting sqref="F13:F14 F21:F24 M21:M24">
    <cfRule type="expression" dxfId="48" priority="12">
      <formula>D13=0</formula>
    </cfRule>
  </conditionalFormatting>
  <conditionalFormatting sqref="F17:F18 M17:M18">
    <cfRule type="expression" dxfId="47" priority="3">
      <formula>D17=0</formula>
    </cfRule>
  </conditionalFormatting>
  <conditionalFormatting sqref="L13:L14 L21:L24">
    <cfRule type="expression" dxfId="46" priority="4">
      <formula>K13=0</formula>
    </cfRule>
    <cfRule type="cellIs" dxfId="45" priority="5" operator="equal">
      <formula>0</formula>
    </cfRule>
  </conditionalFormatting>
  <conditionalFormatting sqref="L27">
    <cfRule type="expression" dxfId="44" priority="6">
      <formula>K27=0</formula>
    </cfRule>
    <cfRule type="cellIs" dxfId="43" priority="7" operator="equal">
      <formula>0</formula>
    </cfRule>
  </conditionalFormatting>
  <conditionalFormatting sqref="M13:M14">
    <cfRule type="expression" dxfId="42" priority="11">
      <formula>K13=0</formula>
    </cfRule>
  </conditionalFormatting>
  <conditionalFormatting sqref="M27">
    <cfRule type="expression" dxfId="41" priority="10">
      <formula>K27=0</formula>
    </cfRule>
  </conditionalFormatting>
  <printOptions horizontalCentered="1"/>
  <pageMargins left="0.7" right="0.7" top="0.75" bottom="0.75" header="0.3" footer="0.3"/>
  <pageSetup paperSize="9" scale="61" fitToWidth="2" fitToHeight="0" orientation="portrait" r:id="rId1"/>
  <colBreaks count="1" manualBreakCount="1">
    <brk id="6" max="41" man="1"/>
  </col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79A733-6BAD-4506-BA22-A8A1829CD4BE}">
  <sheetPr>
    <tabColor rgb="FF00B050"/>
  </sheetPr>
  <dimension ref="A1:U58"/>
  <sheetViews>
    <sheetView view="pageBreakPreview" topLeftCell="A25" zoomScaleNormal="100" zoomScaleSheetLayoutView="100" workbookViewId="0">
      <selection activeCell="B17" sqref="B17"/>
    </sheetView>
  </sheetViews>
  <sheetFormatPr defaultColWidth="9" defaultRowHeight="14.25"/>
  <cols>
    <col min="1" max="1" width="15.7109375" style="190" customWidth="1"/>
    <col min="2" max="2" width="35.7109375" style="190" customWidth="1"/>
    <col min="3" max="3" width="13.7109375" style="190" customWidth="1"/>
    <col min="4" max="5" width="13.28515625" style="190" customWidth="1"/>
    <col min="6" max="6" width="17.7109375" style="190" customWidth="1"/>
    <col min="7" max="7" width="21" style="190" customWidth="1"/>
    <col min="8" max="10" width="15.7109375" style="190" customWidth="1"/>
    <col min="11" max="11" width="0.7109375" style="190" customWidth="1"/>
    <col min="12" max="12" width="15.7109375" style="190" customWidth="1"/>
    <col min="13" max="13" width="35.7109375" style="190" customWidth="1"/>
    <col min="14" max="14" width="13.7109375" style="190" customWidth="1"/>
    <col min="15" max="16" width="13.28515625" style="190" customWidth="1"/>
    <col min="17" max="17" width="17.7109375" style="190" customWidth="1"/>
    <col min="18" max="18" width="20.5703125" style="190" customWidth="1"/>
    <col min="19" max="21" width="15.7109375" style="190" customWidth="1"/>
    <col min="22" max="16384" width="9" style="190"/>
  </cols>
  <sheetData>
    <row r="1" spans="1:21" s="258" customFormat="1" ht="9.9499999999999993" customHeight="1">
      <c r="A1" s="1343"/>
      <c r="B1" s="1344"/>
      <c r="C1" s="1344"/>
      <c r="D1" s="1344"/>
      <c r="E1" s="1344"/>
      <c r="F1" s="1344"/>
      <c r="G1" s="1344"/>
      <c r="H1" s="1344"/>
      <c r="I1" s="1344"/>
      <c r="J1" s="1345"/>
      <c r="L1" s="1343"/>
      <c r="M1" s="1344"/>
      <c r="N1" s="1344"/>
      <c r="O1" s="1344"/>
      <c r="P1" s="1344"/>
      <c r="Q1" s="1344"/>
      <c r="R1" s="1344"/>
      <c r="S1" s="1344"/>
      <c r="T1" s="1344"/>
      <c r="U1" s="1345"/>
    </row>
    <row r="2" spans="1:21" s="258" customFormat="1" ht="18" customHeight="1">
      <c r="A2" s="1326" t="str">
        <f>'ADM-Resumo'!A1</f>
        <v>RODOVIA: BR-232
TRECHO: Km 60 ao 63
OBRA: Área de Escape</v>
      </c>
      <c r="B2" s="1327"/>
      <c r="C2" s="1327"/>
      <c r="D2" s="1327"/>
      <c r="E2" s="1327"/>
      <c r="F2" s="1327"/>
      <c r="G2" s="1327"/>
      <c r="H2" s="1327"/>
      <c r="I2" s="259"/>
      <c r="J2" s="260"/>
      <c r="L2" s="1326" t="str">
        <f>A2</f>
        <v>RODOVIA: BR-232
TRECHO: Km 60 ao 63
OBRA: Área de Escape</v>
      </c>
      <c r="M2" s="1327"/>
      <c r="N2" s="1327"/>
      <c r="O2" s="1327"/>
      <c r="P2" s="1327"/>
      <c r="Q2" s="1327"/>
      <c r="R2" s="1327"/>
      <c r="S2" s="1327"/>
      <c r="T2" s="259"/>
      <c r="U2" s="260"/>
    </row>
    <row r="3" spans="1:21" s="258" customFormat="1" ht="42.75" customHeight="1">
      <c r="A3" s="1326"/>
      <c r="B3" s="1327"/>
      <c r="C3" s="1327"/>
      <c r="D3" s="1327"/>
      <c r="E3" s="1327"/>
      <c r="F3" s="1327"/>
      <c r="G3" s="1327"/>
      <c r="H3" s="1327"/>
      <c r="I3" s="259"/>
      <c r="J3" s="260"/>
      <c r="L3" s="1326"/>
      <c r="M3" s="1327"/>
      <c r="N3" s="1327"/>
      <c r="O3" s="1327"/>
      <c r="P3" s="1327"/>
      <c r="Q3" s="1327"/>
      <c r="R3" s="1327"/>
      <c r="S3" s="1327"/>
      <c r="T3" s="259"/>
      <c r="U3" s="260"/>
    </row>
    <row r="4" spans="1:21" s="258" customFormat="1" ht="25.9" customHeight="1">
      <c r="A4" s="1326"/>
      <c r="B4" s="1327"/>
      <c r="C4" s="1327"/>
      <c r="D4" s="1327"/>
      <c r="E4" s="1327"/>
      <c r="F4" s="1327"/>
      <c r="G4" s="1327"/>
      <c r="H4" s="1327"/>
      <c r="I4" s="259"/>
      <c r="J4" s="260"/>
      <c r="L4" s="1326"/>
      <c r="M4" s="1327"/>
      <c r="N4" s="1327"/>
      <c r="O4" s="1327"/>
      <c r="P4" s="1327"/>
      <c r="Q4" s="1327"/>
      <c r="R4" s="1327"/>
      <c r="S4" s="1327"/>
      <c r="T4" s="259"/>
      <c r="U4" s="260"/>
    </row>
    <row r="5" spans="1:21" s="258" customFormat="1" ht="9.9499999999999993" customHeight="1">
      <c r="A5" s="1346"/>
      <c r="B5" s="1347"/>
      <c r="C5" s="1347"/>
      <c r="D5" s="1347"/>
      <c r="E5" s="1347"/>
      <c r="F5" s="1347"/>
      <c r="G5" s="1347"/>
      <c r="H5" s="1347"/>
      <c r="I5" s="1347"/>
      <c r="J5" s="1348"/>
      <c r="L5" s="1346"/>
      <c r="M5" s="1347"/>
      <c r="N5" s="1347"/>
      <c r="O5" s="1347"/>
      <c r="P5" s="1347"/>
      <c r="Q5" s="1347"/>
      <c r="R5" s="1347"/>
      <c r="S5" s="1347"/>
      <c r="T5" s="1347"/>
      <c r="U5" s="1348"/>
    </row>
    <row r="6" spans="1:21" ht="20.100000000000001" customHeight="1">
      <c r="A6" s="1332" t="s">
        <v>792</v>
      </c>
      <c r="B6" s="1333"/>
      <c r="C6" s="1333"/>
      <c r="D6" s="1333"/>
      <c r="E6" s="1333"/>
      <c r="F6" s="1333"/>
      <c r="G6" s="1333"/>
      <c r="H6" s="1333"/>
      <c r="I6" s="1333"/>
      <c r="J6" s="1334"/>
      <c r="L6" s="1332" t="s">
        <v>792</v>
      </c>
      <c r="M6" s="1333"/>
      <c r="N6" s="1333"/>
      <c r="O6" s="1333"/>
      <c r="P6" s="1333"/>
      <c r="Q6" s="1333"/>
      <c r="R6" s="1333"/>
      <c r="S6" s="1333"/>
      <c r="T6" s="1333"/>
      <c r="U6" s="1334"/>
    </row>
    <row r="7" spans="1:21" ht="20.100000000000001" customHeight="1">
      <c r="A7" s="1349" t="s">
        <v>793</v>
      </c>
      <c r="B7" s="1350"/>
      <c r="C7" s="1350"/>
      <c r="D7" s="1350"/>
      <c r="E7" s="1350"/>
      <c r="F7" s="1350"/>
      <c r="G7" s="1350"/>
      <c r="H7" s="1350"/>
      <c r="I7" s="1350"/>
      <c r="J7" s="1351"/>
      <c r="L7" s="1349" t="s">
        <v>793</v>
      </c>
      <c r="M7" s="1350"/>
      <c r="N7" s="1350"/>
      <c r="O7" s="1350"/>
      <c r="P7" s="1350"/>
      <c r="Q7" s="1350"/>
      <c r="R7" s="1350"/>
      <c r="S7" s="1350"/>
      <c r="T7" s="1350"/>
      <c r="U7" s="1351"/>
    </row>
    <row r="8" spans="1:21" ht="20.100000000000001" customHeight="1">
      <c r="A8" s="1352" t="s">
        <v>22</v>
      </c>
      <c r="B8" s="1353"/>
      <c r="C8" s="1353"/>
      <c r="D8" s="1353"/>
      <c r="E8" s="1353"/>
      <c r="F8" s="1353"/>
      <c r="G8" s="1353"/>
      <c r="H8" s="1353"/>
      <c r="I8" s="1353"/>
      <c r="J8" s="1354"/>
      <c r="L8" s="1352" t="s">
        <v>794</v>
      </c>
      <c r="M8" s="1353"/>
      <c r="N8" s="1353"/>
      <c r="O8" s="1353"/>
      <c r="P8" s="1353"/>
      <c r="Q8" s="1353"/>
      <c r="R8" s="1353"/>
      <c r="S8" s="1353"/>
      <c r="T8" s="1353"/>
      <c r="U8" s="1354"/>
    </row>
    <row r="9" spans="1:21">
      <c r="A9" s="192"/>
      <c r="J9" s="193"/>
      <c r="L9" s="192"/>
      <c r="U9" s="193"/>
    </row>
    <row r="10" spans="1:21" ht="24.95" customHeight="1">
      <c r="A10" s="262" t="s">
        <v>795</v>
      </c>
      <c r="B10" s="263"/>
      <c r="C10" s="264"/>
      <c r="D10" s="265" t="s">
        <v>796</v>
      </c>
      <c r="E10" s="266"/>
      <c r="F10" s="267"/>
      <c r="G10" s="267"/>
      <c r="H10" s="268"/>
      <c r="I10" s="269" t="s">
        <v>747</v>
      </c>
      <c r="J10" s="270">
        <f>'ADM-Resumo'!F4</f>
        <v>45839</v>
      </c>
      <c r="L10" s="262" t="s">
        <v>795</v>
      </c>
      <c r="M10" s="263"/>
      <c r="N10" s="264"/>
      <c r="O10" s="265" t="s">
        <v>796</v>
      </c>
      <c r="P10" s="266"/>
      <c r="Q10" s="267"/>
      <c r="R10" s="267"/>
      <c r="S10" s="268"/>
      <c r="T10" s="269" t="s">
        <v>747</v>
      </c>
      <c r="U10" s="270">
        <f>J10</f>
        <v>45839</v>
      </c>
    </row>
    <row r="11" spans="1:21" s="258" customFormat="1" ht="24.95" customHeight="1">
      <c r="A11" s="271" t="s">
        <v>797</v>
      </c>
      <c r="B11" s="203"/>
      <c r="C11" s="272"/>
      <c r="D11" s="204">
        <f>E37</f>
        <v>2.5</v>
      </c>
      <c r="E11" s="273"/>
      <c r="F11" s="274"/>
      <c r="G11" s="274"/>
      <c r="H11" s="275"/>
      <c r="J11" s="276"/>
      <c r="L11" s="271" t="s">
        <v>797</v>
      </c>
      <c r="M11" s="203"/>
      <c r="N11" s="272"/>
      <c r="O11" s="204">
        <f>P37</f>
        <v>2.5</v>
      </c>
      <c r="P11" s="273"/>
      <c r="Q11" s="274"/>
      <c r="R11" s="274"/>
      <c r="S11" s="275"/>
      <c r="U11" s="276"/>
    </row>
    <row r="12" spans="1:21" ht="15">
      <c r="A12" s="277"/>
      <c r="G12" s="269"/>
      <c r="J12" s="270"/>
      <c r="L12" s="277"/>
      <c r="R12" s="269"/>
      <c r="U12" s="270"/>
    </row>
    <row r="13" spans="1:21" ht="15">
      <c r="A13" s="1355" t="s">
        <v>798</v>
      </c>
      <c r="B13" s="1356"/>
      <c r="C13" s="1356"/>
      <c r="D13" s="1356"/>
      <c r="E13" s="1356"/>
      <c r="F13" s="1356"/>
      <c r="G13" s="1356"/>
      <c r="H13" s="1356"/>
      <c r="I13" s="1356"/>
      <c r="J13" s="1357"/>
      <c r="L13" s="1355" t="str">
        <f>A13</f>
        <v>MÃO DE OBRA</v>
      </c>
      <c r="M13" s="1356"/>
      <c r="N13" s="1356"/>
      <c r="O13" s="1356"/>
      <c r="P13" s="1356"/>
      <c r="Q13" s="1356"/>
      <c r="R13" s="1356"/>
      <c r="S13" s="1356"/>
      <c r="T13" s="1356"/>
      <c r="U13" s="1357"/>
    </row>
    <row r="14" spans="1:21" ht="45">
      <c r="A14" s="278" t="s">
        <v>799</v>
      </c>
      <c r="B14" s="279" t="s">
        <v>753</v>
      </c>
      <c r="C14" s="280" t="s">
        <v>800</v>
      </c>
      <c r="D14" s="279" t="s">
        <v>754</v>
      </c>
      <c r="E14" s="281" t="s">
        <v>801</v>
      </c>
      <c r="F14" s="280" t="s">
        <v>802</v>
      </c>
      <c r="G14" s="280" t="s">
        <v>803</v>
      </c>
      <c r="H14" s="282"/>
      <c r="I14" s="282"/>
      <c r="J14" s="283"/>
      <c r="L14" s="278" t="s">
        <v>799</v>
      </c>
      <c r="M14" s="279" t="s">
        <v>753</v>
      </c>
      <c r="N14" s="280" t="s">
        <v>800</v>
      </c>
      <c r="O14" s="279" t="s">
        <v>754</v>
      </c>
      <c r="P14" s="279" t="s">
        <v>801</v>
      </c>
      <c r="Q14" s="280" t="s">
        <v>804</v>
      </c>
      <c r="R14" s="280" t="s">
        <v>805</v>
      </c>
      <c r="U14" s="283"/>
    </row>
    <row r="15" spans="1:21" ht="15">
      <c r="A15" s="284" t="s">
        <v>759</v>
      </c>
      <c r="B15" s="285" t="s">
        <v>806</v>
      </c>
      <c r="C15" s="286"/>
      <c r="D15" s="287"/>
      <c r="E15" s="287"/>
      <c r="F15" s="288"/>
      <c r="G15" s="289"/>
      <c r="H15" s="267"/>
      <c r="I15" s="267"/>
      <c r="J15" s="290"/>
      <c r="L15" s="284" t="str">
        <f t="shared" ref="L15:M38" si="0">A15</f>
        <v>1.</v>
      </c>
      <c r="M15" s="285" t="s">
        <v>806</v>
      </c>
      <c r="N15" s="286"/>
      <c r="O15" s="287"/>
      <c r="P15" s="287"/>
      <c r="Q15" s="287"/>
      <c r="R15" s="289"/>
      <c r="U15" s="290"/>
    </row>
    <row r="16" spans="1:21" ht="15">
      <c r="A16" s="291" t="s">
        <v>807</v>
      </c>
      <c r="B16" s="292" t="s">
        <v>808</v>
      </c>
      <c r="C16" s="293"/>
      <c r="D16" s="294"/>
      <c r="E16" s="294"/>
      <c r="F16" s="295"/>
      <c r="G16" s="296"/>
      <c r="H16" s="261"/>
      <c r="I16" s="261"/>
      <c r="J16" s="297"/>
      <c r="L16" s="291" t="str">
        <f t="shared" si="0"/>
        <v>1.1.</v>
      </c>
      <c r="M16" s="292" t="str">
        <f t="shared" si="0"/>
        <v>Gerência Técnica</v>
      </c>
      <c r="N16" s="293"/>
      <c r="O16" s="294"/>
      <c r="P16" s="294"/>
      <c r="Q16" s="294"/>
      <c r="R16" s="296"/>
      <c r="U16" s="297"/>
    </row>
    <row r="17" spans="1:21">
      <c r="A17" s="298" t="s">
        <v>809</v>
      </c>
      <c r="B17" s="299" t="s">
        <v>810</v>
      </c>
      <c r="C17" s="300"/>
      <c r="D17" s="301"/>
      <c r="E17" s="301"/>
      <c r="F17" s="302"/>
      <c r="G17" s="303"/>
      <c r="H17" s="304"/>
      <c r="I17" s="304"/>
      <c r="J17" s="297"/>
      <c r="L17" s="298" t="str">
        <f t="shared" si="0"/>
        <v>1.1.1.</v>
      </c>
      <c r="M17" s="299" t="str">
        <f t="shared" si="0"/>
        <v>Geral</v>
      </c>
      <c r="N17" s="300"/>
      <c r="O17" s="301"/>
      <c r="P17" s="301"/>
      <c r="Q17" s="301"/>
      <c r="R17" s="303"/>
      <c r="U17" s="297"/>
    </row>
    <row r="18" spans="1:21">
      <c r="A18" s="305" t="s">
        <v>811</v>
      </c>
      <c r="B18" s="306" t="s">
        <v>812</v>
      </c>
      <c r="C18" s="204" t="s">
        <v>813</v>
      </c>
      <c r="D18" s="204" t="s">
        <v>761</v>
      </c>
      <c r="E18" s="307">
        <v>0</v>
      </c>
      <c r="F18" s="308">
        <f>VLOOKUP(C18,'[33]SICRO M.O.(ONERADO)'!A:F,4,0)</f>
        <v>34476.996400000004</v>
      </c>
      <c r="G18" s="309">
        <f>F18*E18</f>
        <v>0</v>
      </c>
      <c r="H18" s="310"/>
      <c r="I18" s="310"/>
      <c r="J18" s="311"/>
      <c r="L18" s="305" t="str">
        <f t="shared" si="0"/>
        <v>1.1.1.1</v>
      </c>
      <c r="M18" s="306" t="str">
        <f t="shared" si="0"/>
        <v>Engenheiro Chefe</v>
      </c>
      <c r="N18" s="204" t="s">
        <v>813</v>
      </c>
      <c r="O18" s="204" t="s">
        <v>761</v>
      </c>
      <c r="P18" s="204">
        <f>E18</f>
        <v>0</v>
      </c>
      <c r="Q18" s="308">
        <f>VLOOKUP(N18,'[33]SICRO M.O.(DESONERADO)'!A:F,4,0)</f>
        <v>31045.221300000001</v>
      </c>
      <c r="R18" s="309">
        <f>Q18*P18</f>
        <v>0</v>
      </c>
      <c r="U18" s="311"/>
    </row>
    <row r="19" spans="1:21">
      <c r="A19" s="305" t="s">
        <v>814</v>
      </c>
      <c r="B19" s="306" t="s">
        <v>815</v>
      </c>
      <c r="C19" s="204" t="s">
        <v>816</v>
      </c>
      <c r="D19" s="204" t="s">
        <v>761</v>
      </c>
      <c r="E19" s="307">
        <v>0.25</v>
      </c>
      <c r="F19" s="308">
        <f>VLOOKUP(C19,'[33]SICRO M.O.(ONERADO)'!A:F,4,0)</f>
        <v>27139.329399999999</v>
      </c>
      <c r="G19" s="309">
        <f>F19*E19</f>
        <v>6784.8323499999997</v>
      </c>
      <c r="H19" s="310"/>
      <c r="I19" s="310"/>
      <c r="J19" s="311"/>
      <c r="L19" s="305" t="str">
        <f t="shared" si="0"/>
        <v>1.1.1.2</v>
      </c>
      <c r="M19" s="306" t="str">
        <f t="shared" si="0"/>
        <v>Engenheiro supervisor</v>
      </c>
      <c r="N19" s="204" t="s">
        <v>816</v>
      </c>
      <c r="O19" s="204" t="s">
        <v>761</v>
      </c>
      <c r="P19" s="204">
        <f t="shared" ref="P19:P23" si="1">E19</f>
        <v>0.25</v>
      </c>
      <c r="Q19" s="308">
        <f>VLOOKUP(N19,'[33]SICRO M.O.(DESONERADO)'!A:F,4,0)</f>
        <v>24456.766299999999</v>
      </c>
      <c r="R19" s="309">
        <f>Q19*P19</f>
        <v>6114.1915749999998</v>
      </c>
      <c r="U19" s="311"/>
    </row>
    <row r="20" spans="1:21">
      <c r="A20" s="305" t="s">
        <v>817</v>
      </c>
      <c r="B20" s="306" t="s">
        <v>818</v>
      </c>
      <c r="C20" s="204" t="s">
        <v>819</v>
      </c>
      <c r="D20" s="204" t="s">
        <v>761</v>
      </c>
      <c r="E20" s="307">
        <v>1</v>
      </c>
      <c r="F20" s="308">
        <f>VLOOKUP(C20,'[33]SICRO M.O.(ONERADO)'!A:F,4,0)</f>
        <v>11171.6253</v>
      </c>
      <c r="G20" s="309">
        <f t="shared" ref="G20:G26" si="2">F20*E20</f>
        <v>11171.6253</v>
      </c>
      <c r="H20" s="310"/>
      <c r="I20" s="310"/>
      <c r="J20" s="311"/>
      <c r="L20" s="305" t="str">
        <f t="shared" si="0"/>
        <v>1.1.1.3</v>
      </c>
      <c r="M20" s="306" t="str">
        <f t="shared" si="0"/>
        <v>Encarregado geral</v>
      </c>
      <c r="N20" s="204" t="s">
        <v>819</v>
      </c>
      <c r="O20" s="204" t="s">
        <v>761</v>
      </c>
      <c r="P20" s="204">
        <f t="shared" si="1"/>
        <v>1</v>
      </c>
      <c r="Q20" s="308">
        <f>VLOOKUP(N20,'[33]SICRO M.O.(DESONERADO)'!A:F,4,0)</f>
        <v>10114.3992</v>
      </c>
      <c r="R20" s="309">
        <f t="shared" ref="R20:R26" si="3">Q20*P20</f>
        <v>10114.3992</v>
      </c>
      <c r="U20" s="311"/>
    </row>
    <row r="21" spans="1:21">
      <c r="A21" s="305" t="s">
        <v>820</v>
      </c>
      <c r="B21" s="306" t="s">
        <v>821</v>
      </c>
      <c r="C21" s="204" t="s">
        <v>822</v>
      </c>
      <c r="D21" s="204" t="s">
        <v>761</v>
      </c>
      <c r="E21" s="307"/>
      <c r="F21" s="308">
        <f>VLOOKUP(C21,'[33]SICRO M.O.(ONERADO)'!A:F,4,0)</f>
        <v>7622.1496999999999</v>
      </c>
      <c r="G21" s="309">
        <f t="shared" si="2"/>
        <v>0</v>
      </c>
      <c r="H21" s="310"/>
      <c r="I21" s="310"/>
      <c r="J21" s="311"/>
      <c r="L21" s="305" t="str">
        <f t="shared" si="0"/>
        <v>1.1.1.4</v>
      </c>
      <c r="M21" s="306" t="str">
        <f t="shared" si="0"/>
        <v>Técnico de meio ambiente</v>
      </c>
      <c r="N21" s="204" t="s">
        <v>822</v>
      </c>
      <c r="O21" s="204" t="s">
        <v>761</v>
      </c>
      <c r="P21" s="204">
        <f t="shared" si="1"/>
        <v>0</v>
      </c>
      <c r="Q21" s="308">
        <f>VLOOKUP(N21,'[33]SICRO M.O.(DESONERADO)'!A:F,4,0)</f>
        <v>6966.0204000000003</v>
      </c>
      <c r="R21" s="309">
        <f t="shared" si="3"/>
        <v>0</v>
      </c>
      <c r="U21" s="311"/>
    </row>
    <row r="22" spans="1:21">
      <c r="A22" s="305" t="s">
        <v>823</v>
      </c>
      <c r="B22" s="306" t="s">
        <v>824</v>
      </c>
      <c r="C22" s="204" t="s">
        <v>825</v>
      </c>
      <c r="D22" s="204" t="s">
        <v>761</v>
      </c>
      <c r="E22" s="307"/>
      <c r="F22" s="308">
        <f>VLOOKUP(C22,'[33]SICRO M.O.(ONERADO)'!A:F,4,0)</f>
        <v>5896.6377000000002</v>
      </c>
      <c r="G22" s="309">
        <f t="shared" si="2"/>
        <v>0</v>
      </c>
      <c r="H22" s="310"/>
      <c r="I22" s="310"/>
      <c r="J22" s="311"/>
      <c r="L22" s="305" t="str">
        <f t="shared" si="0"/>
        <v>1.1.1.5</v>
      </c>
      <c r="M22" s="306" t="str">
        <f t="shared" si="0"/>
        <v>Motorista</v>
      </c>
      <c r="N22" s="204" t="s">
        <v>825</v>
      </c>
      <c r="O22" s="204" t="s">
        <v>761</v>
      </c>
      <c r="P22" s="204">
        <f t="shared" si="1"/>
        <v>0</v>
      </c>
      <c r="Q22" s="308">
        <f>VLOOKUP(N22,'[33]SICRO M.O.(DESONERADO)'!A:F,4,0)</f>
        <v>5419.0563000000002</v>
      </c>
      <c r="R22" s="309">
        <f t="shared" si="3"/>
        <v>0</v>
      </c>
      <c r="U22" s="311"/>
    </row>
    <row r="23" spans="1:21">
      <c r="A23" s="305" t="s">
        <v>826</v>
      </c>
      <c r="B23" s="306" t="s">
        <v>827</v>
      </c>
      <c r="C23" s="204" t="s">
        <v>828</v>
      </c>
      <c r="D23" s="204" t="s">
        <v>761</v>
      </c>
      <c r="E23" s="307"/>
      <c r="F23" s="308">
        <f>VLOOKUP(C23,'[33]SICRO M.O.(ONERADO)'!A:F,4,0)</f>
        <v>6719.5959000000003</v>
      </c>
      <c r="G23" s="309">
        <f t="shared" si="2"/>
        <v>0</v>
      </c>
      <c r="H23" s="310"/>
      <c r="I23" s="310"/>
      <c r="J23" s="311"/>
      <c r="L23" s="305" t="str">
        <f t="shared" si="0"/>
        <v>1.1.1.6</v>
      </c>
      <c r="M23" s="306" t="str">
        <f t="shared" si="0"/>
        <v>Secretária</v>
      </c>
      <c r="N23" s="204" t="s">
        <v>828</v>
      </c>
      <c r="O23" s="204" t="s">
        <v>761</v>
      </c>
      <c r="P23" s="204">
        <f t="shared" si="1"/>
        <v>0</v>
      </c>
      <c r="Q23" s="308">
        <f>VLOOKUP(N23,'[33]SICRO M.O.(DESONERADO)'!A:F,4,0)</f>
        <v>6154.9947000000002</v>
      </c>
      <c r="R23" s="309">
        <f t="shared" si="3"/>
        <v>0</v>
      </c>
      <c r="U23" s="311"/>
    </row>
    <row r="24" spans="1:21">
      <c r="A24" s="298" t="s">
        <v>829</v>
      </c>
      <c r="B24" s="312" t="s">
        <v>830</v>
      </c>
      <c r="C24" s="211"/>
      <c r="D24" s="211"/>
      <c r="E24" s="211"/>
      <c r="F24" s="308"/>
      <c r="G24" s="313"/>
      <c r="H24" s="304"/>
      <c r="I24" s="304"/>
      <c r="J24" s="297"/>
      <c r="L24" s="298" t="str">
        <f t="shared" si="0"/>
        <v>1.1.2.</v>
      </c>
      <c r="M24" s="299" t="str">
        <f t="shared" si="0"/>
        <v>Auxiliar</v>
      </c>
      <c r="N24" s="301"/>
      <c r="O24" s="301"/>
      <c r="P24" s="211"/>
      <c r="Q24" s="301"/>
      <c r="R24" s="303"/>
      <c r="U24" s="297"/>
    </row>
    <row r="25" spans="1:21">
      <c r="A25" s="305" t="s">
        <v>831</v>
      </c>
      <c r="B25" s="306" t="s">
        <v>832</v>
      </c>
      <c r="C25" s="204" t="s">
        <v>833</v>
      </c>
      <c r="D25" s="204" t="s">
        <v>761</v>
      </c>
      <c r="E25" s="307">
        <v>0</v>
      </c>
      <c r="F25" s="308">
        <f>VLOOKUP(C25,'[33]SICRO M.O.(ONERADO)'!A:F,4,0)</f>
        <v>24878.431400000001</v>
      </c>
      <c r="G25" s="309">
        <f t="shared" si="2"/>
        <v>0</v>
      </c>
      <c r="H25" s="314"/>
      <c r="I25" s="314"/>
      <c r="J25" s="315"/>
      <c r="L25" s="305" t="str">
        <f t="shared" si="0"/>
        <v>1.1.2.1</v>
      </c>
      <c r="M25" s="306" t="str">
        <f t="shared" si="0"/>
        <v>Engenheiro auxiliar</v>
      </c>
      <c r="N25" s="204" t="s">
        <v>833</v>
      </c>
      <c r="O25" s="204" t="s">
        <v>761</v>
      </c>
      <c r="P25" s="204">
        <f>E25</f>
        <v>0</v>
      </c>
      <c r="Q25" s="308">
        <f>VLOOKUP(N25,'[33]SICRO M.O.(DESONERADO)'!A:F,4,0)</f>
        <v>22426.716400000001</v>
      </c>
      <c r="R25" s="309">
        <f t="shared" si="3"/>
        <v>0</v>
      </c>
      <c r="U25" s="315"/>
    </row>
    <row r="26" spans="1:21">
      <c r="A26" s="305" t="s">
        <v>834</v>
      </c>
      <c r="B26" s="306" t="s">
        <v>835</v>
      </c>
      <c r="C26" s="204" t="s">
        <v>836</v>
      </c>
      <c r="D26" s="204" t="s">
        <v>761</v>
      </c>
      <c r="E26" s="307">
        <v>0.75</v>
      </c>
      <c r="F26" s="308">
        <f>VLOOKUP(C26,'[33]SICRO M.O.(ONERADO)'!A:F,4,0)</f>
        <v>4763.9719999999998</v>
      </c>
      <c r="G26" s="309">
        <f t="shared" si="2"/>
        <v>3572.9789999999998</v>
      </c>
      <c r="H26" s="310"/>
      <c r="I26" s="310"/>
      <c r="J26" s="311"/>
      <c r="L26" s="305" t="str">
        <f t="shared" si="0"/>
        <v>1.1.2.2</v>
      </c>
      <c r="M26" s="306" t="str">
        <f t="shared" si="0"/>
        <v>Auxiliar técnico</v>
      </c>
      <c r="N26" s="204" t="s">
        <v>836</v>
      </c>
      <c r="O26" s="204" t="s">
        <v>761</v>
      </c>
      <c r="P26" s="204">
        <f t="shared" ref="P26" si="4">E26</f>
        <v>0.75</v>
      </c>
      <c r="Q26" s="308">
        <f>VLOOKUP(N26,'[33]SICRO M.O.(DESONERADO)'!A:F,4,0)</f>
        <v>4406.6315999999997</v>
      </c>
      <c r="R26" s="309">
        <f t="shared" si="3"/>
        <v>3304.9736999999996</v>
      </c>
      <c r="U26" s="311"/>
    </row>
    <row r="27" spans="1:21" ht="15">
      <c r="A27" s="291" t="s">
        <v>762</v>
      </c>
      <c r="B27" s="292" t="s">
        <v>837</v>
      </c>
      <c r="C27" s="294"/>
      <c r="D27" s="294"/>
      <c r="E27" s="316"/>
      <c r="F27" s="317"/>
      <c r="G27" s="317"/>
      <c r="H27" s="304"/>
      <c r="I27" s="304"/>
      <c r="J27" s="297"/>
      <c r="L27" s="291" t="str">
        <f t="shared" si="0"/>
        <v>1.2</v>
      </c>
      <c r="M27" s="292" t="str">
        <f t="shared" si="0"/>
        <v>Gerência Administrativa</v>
      </c>
      <c r="N27" s="294"/>
      <c r="O27" s="294"/>
      <c r="P27" s="294"/>
      <c r="Q27" s="294"/>
      <c r="R27" s="296"/>
      <c r="U27" s="297"/>
    </row>
    <row r="28" spans="1:21">
      <c r="A28" s="298" t="s">
        <v>838</v>
      </c>
      <c r="B28" s="312" t="s">
        <v>810</v>
      </c>
      <c r="C28" s="211"/>
      <c r="D28" s="211"/>
      <c r="E28" s="211"/>
      <c r="F28" s="313"/>
      <c r="G28" s="313"/>
      <c r="H28" s="304"/>
      <c r="I28" s="304"/>
      <c r="J28" s="297"/>
      <c r="L28" s="298" t="str">
        <f t="shared" si="0"/>
        <v>1.2.1</v>
      </c>
      <c r="M28" s="299" t="str">
        <f t="shared" si="0"/>
        <v>Geral</v>
      </c>
      <c r="N28" s="301"/>
      <c r="O28" s="301"/>
      <c r="P28" s="301"/>
      <c r="Q28" s="301"/>
      <c r="R28" s="303"/>
      <c r="U28" s="297"/>
    </row>
    <row r="29" spans="1:21">
      <c r="A29" s="305" t="s">
        <v>839</v>
      </c>
      <c r="B29" s="306" t="s">
        <v>840</v>
      </c>
      <c r="C29" s="204" t="s">
        <v>841</v>
      </c>
      <c r="D29" s="204" t="s">
        <v>761</v>
      </c>
      <c r="E29" s="307"/>
      <c r="F29" s="308">
        <f>VLOOKUP(C29,'[33]SICRO M.O.(ONERADO)'!A:F,4,0)</f>
        <v>7357.4390999999996</v>
      </c>
      <c r="G29" s="309">
        <f>F29*E29</f>
        <v>0</v>
      </c>
      <c r="H29" s="310"/>
      <c r="I29" s="310"/>
      <c r="J29" s="311"/>
      <c r="L29" s="305" t="str">
        <f t="shared" si="0"/>
        <v>1.2.1.1</v>
      </c>
      <c r="M29" s="306" t="str">
        <f t="shared" si="0"/>
        <v>Chefe do setor administrativo</v>
      </c>
      <c r="N29" s="204" t="s">
        <v>841</v>
      </c>
      <c r="O29" s="204" t="s">
        <v>761</v>
      </c>
      <c r="P29" s="204">
        <f>E29</f>
        <v>0</v>
      </c>
      <c r="Q29" s="308">
        <f>VLOOKUP(N29,'[33]SICRO M.O.(DESONERADO)'!A:F,4,0)</f>
        <v>6681.3798999999999</v>
      </c>
      <c r="R29" s="309">
        <f t="shared" ref="R29:R33" si="5">Q29*P29</f>
        <v>0</v>
      </c>
      <c r="U29" s="311"/>
    </row>
    <row r="30" spans="1:21">
      <c r="A30" s="305" t="s">
        <v>842</v>
      </c>
      <c r="B30" s="306" t="s">
        <v>843</v>
      </c>
      <c r="C30" s="204" t="s">
        <v>844</v>
      </c>
      <c r="D30" s="204" t="s">
        <v>761</v>
      </c>
      <c r="E30" s="307">
        <v>0</v>
      </c>
      <c r="F30" s="308">
        <f>VLOOKUP(C30,'[33]SICRO M.O.(ONERADO)'!A:F,4,0)</f>
        <v>7357.4400999999998</v>
      </c>
      <c r="G30" s="309">
        <f>F30*E30</f>
        <v>0</v>
      </c>
      <c r="H30" s="310"/>
      <c r="I30" s="310"/>
      <c r="J30" s="311"/>
      <c r="L30" s="305" t="str">
        <f t="shared" si="0"/>
        <v>1.2.1.2</v>
      </c>
      <c r="M30" s="306" t="str">
        <f t="shared" si="0"/>
        <v>Encarregado administrativo</v>
      </c>
      <c r="N30" s="204" t="s">
        <v>844</v>
      </c>
      <c r="O30" s="204" t="s">
        <v>761</v>
      </c>
      <c r="P30" s="204">
        <f>E30</f>
        <v>0</v>
      </c>
      <c r="Q30" s="308">
        <f>VLOOKUP(N30,'[33]SICRO M.O.(DESONERADO)'!A:F,4,0)</f>
        <v>6681.3807999999999</v>
      </c>
      <c r="R30" s="309">
        <f t="shared" si="5"/>
        <v>0</v>
      </c>
      <c r="U30" s="311"/>
    </row>
    <row r="31" spans="1:21">
      <c r="A31" s="305" t="s">
        <v>845</v>
      </c>
      <c r="B31" s="306" t="s">
        <v>846</v>
      </c>
      <c r="C31" s="204" t="s">
        <v>847</v>
      </c>
      <c r="D31" s="204" t="s">
        <v>761</v>
      </c>
      <c r="E31" s="307"/>
      <c r="F31" s="308">
        <f>VLOOKUP(C31,'[33]SICRO M.O.(ONERADO)'!A:F,4,0)</f>
        <v>4232.8134</v>
      </c>
      <c r="G31" s="309">
        <f t="shared" ref="G31:G33" si="6">F31*E31</f>
        <v>0</v>
      </c>
      <c r="H31" s="310"/>
      <c r="I31" s="310"/>
      <c r="J31" s="311"/>
      <c r="L31" s="305" t="str">
        <f t="shared" si="0"/>
        <v>1.2.1.3</v>
      </c>
      <c r="M31" s="306" t="str">
        <f t="shared" si="0"/>
        <v>Porteiro</v>
      </c>
      <c r="N31" s="204" t="s">
        <v>847</v>
      </c>
      <c r="O31" s="204" t="s">
        <v>761</v>
      </c>
      <c r="P31" s="204">
        <f t="shared" ref="P31:P33" si="7">E31</f>
        <v>0</v>
      </c>
      <c r="Q31" s="308">
        <f>VLOOKUP(N31,'[33]SICRO M.O.(DESONERADO)'!A:F,4,0)</f>
        <v>3924.5317</v>
      </c>
      <c r="R31" s="309">
        <f t="shared" si="5"/>
        <v>0</v>
      </c>
      <c r="U31" s="311"/>
    </row>
    <row r="32" spans="1:21">
      <c r="A32" s="305" t="s">
        <v>848</v>
      </c>
      <c r="B32" s="306" t="s">
        <v>849</v>
      </c>
      <c r="C32" s="204" t="s">
        <v>850</v>
      </c>
      <c r="D32" s="204" t="s">
        <v>761</v>
      </c>
      <c r="E32" s="307"/>
      <c r="F32" s="308">
        <f>VLOOKUP(C32,'[33]SICRO M.O.(ONERADO)'!A:F,4,0)</f>
        <v>4843.9390000000003</v>
      </c>
      <c r="G32" s="309">
        <f t="shared" si="6"/>
        <v>0</v>
      </c>
      <c r="H32" s="310"/>
      <c r="I32" s="310"/>
      <c r="J32" s="311"/>
      <c r="L32" s="305" t="str">
        <f t="shared" si="0"/>
        <v>1.2.1.4</v>
      </c>
      <c r="M32" s="306" t="str">
        <f t="shared" si="0"/>
        <v>Vigia</v>
      </c>
      <c r="N32" s="204" t="s">
        <v>850</v>
      </c>
      <c r="O32" s="204" t="s">
        <v>761</v>
      </c>
      <c r="P32" s="204">
        <f t="shared" si="7"/>
        <v>0</v>
      </c>
      <c r="Q32" s="308">
        <f>VLOOKUP(N32,'[33]SICRO M.O.(DESONERADO)'!A:F,4,0)</f>
        <v>4472.5481</v>
      </c>
      <c r="R32" s="309">
        <f t="shared" si="5"/>
        <v>0</v>
      </c>
      <c r="U32" s="311"/>
    </row>
    <row r="33" spans="1:21">
      <c r="A33" s="305" t="s">
        <v>851</v>
      </c>
      <c r="B33" s="306" t="s">
        <v>824</v>
      </c>
      <c r="C33" s="204" t="s">
        <v>825</v>
      </c>
      <c r="D33" s="204" t="s">
        <v>761</v>
      </c>
      <c r="E33" s="307"/>
      <c r="F33" s="308">
        <f>VLOOKUP(C33,'[33]SICRO M.O.(ONERADO)'!A:F,4,0)</f>
        <v>5896.6377000000002</v>
      </c>
      <c r="G33" s="309">
        <f t="shared" si="6"/>
        <v>0</v>
      </c>
      <c r="H33" s="310"/>
      <c r="I33" s="310"/>
      <c r="J33" s="311"/>
      <c r="L33" s="305" t="str">
        <f t="shared" si="0"/>
        <v>1.2.1.5</v>
      </c>
      <c r="M33" s="306" t="str">
        <f t="shared" si="0"/>
        <v>Motorista</v>
      </c>
      <c r="N33" s="204" t="s">
        <v>825</v>
      </c>
      <c r="O33" s="204" t="s">
        <v>761</v>
      </c>
      <c r="P33" s="204">
        <f t="shared" si="7"/>
        <v>0</v>
      </c>
      <c r="Q33" s="308">
        <f>VLOOKUP(N33,'[33]SICRO M.O.(DESONERADO)'!A:F,4,0)</f>
        <v>5419.0563000000002</v>
      </c>
      <c r="R33" s="309">
        <f t="shared" si="5"/>
        <v>0</v>
      </c>
      <c r="U33" s="311"/>
    </row>
    <row r="34" spans="1:21">
      <c r="A34" s="298" t="s">
        <v>852</v>
      </c>
      <c r="B34" s="312" t="s">
        <v>830</v>
      </c>
      <c r="C34" s="211"/>
      <c r="D34" s="211"/>
      <c r="E34" s="211"/>
      <c r="F34" s="313"/>
      <c r="G34" s="313"/>
      <c r="H34" s="310"/>
      <c r="I34" s="304"/>
      <c r="J34" s="297"/>
      <c r="L34" s="298" t="str">
        <f t="shared" si="0"/>
        <v>1.2.2</v>
      </c>
      <c r="M34" s="299" t="str">
        <f t="shared" si="0"/>
        <v>Auxiliar</v>
      </c>
      <c r="N34" s="301"/>
      <c r="O34" s="301"/>
      <c r="P34" s="211"/>
      <c r="Q34" s="301"/>
      <c r="R34" s="303"/>
      <c r="U34" s="297"/>
    </row>
    <row r="35" spans="1:21">
      <c r="A35" s="305" t="s">
        <v>853</v>
      </c>
      <c r="B35" s="306" t="s">
        <v>854</v>
      </c>
      <c r="C35" s="204" t="s">
        <v>855</v>
      </c>
      <c r="D35" s="204" t="s">
        <v>761</v>
      </c>
      <c r="E35" s="307"/>
      <c r="F35" s="308">
        <f>VLOOKUP(C35,'[33]SICRO M.O.(ONERADO)'!A:F,4,0)</f>
        <v>5029.8543</v>
      </c>
      <c r="G35" s="309">
        <f t="shared" ref="G35:G36" si="8">F35*E35</f>
        <v>0</v>
      </c>
      <c r="H35" s="310"/>
      <c r="I35" s="310"/>
      <c r="J35" s="311"/>
      <c r="L35" s="305" t="str">
        <f t="shared" si="0"/>
        <v>1.2.2.1</v>
      </c>
      <c r="M35" s="306" t="str">
        <f t="shared" si="0"/>
        <v>Auxiliar administrativo</v>
      </c>
      <c r="N35" s="204" t="s">
        <v>855</v>
      </c>
      <c r="O35" s="204" t="s">
        <v>761</v>
      </c>
      <c r="P35" s="204">
        <f>E35</f>
        <v>0</v>
      </c>
      <c r="Q35" s="308">
        <f>VLOOKUP(N35,'[33]SICRO M.O.(DESONERADO)'!A:F,4,0)</f>
        <v>4633.8158999999996</v>
      </c>
      <c r="R35" s="309">
        <f t="shared" ref="R35:R36" si="9">Q35*P35</f>
        <v>0</v>
      </c>
      <c r="U35" s="311"/>
    </row>
    <row r="36" spans="1:21" ht="15" customHeight="1">
      <c r="A36" s="305" t="s">
        <v>856</v>
      </c>
      <c r="B36" s="306" t="s">
        <v>857</v>
      </c>
      <c r="C36" s="204" t="s">
        <v>858</v>
      </c>
      <c r="D36" s="204" t="s">
        <v>761</v>
      </c>
      <c r="E36" s="307">
        <v>0.5</v>
      </c>
      <c r="F36" s="308">
        <f>VLOOKUP(C36,'[33]SICRO M.O.(ONERADO)'!A:F,4,0)</f>
        <v>4241.9863999999998</v>
      </c>
      <c r="G36" s="309">
        <f t="shared" si="8"/>
        <v>2120.9931999999999</v>
      </c>
      <c r="H36" s="310"/>
      <c r="I36" s="310"/>
      <c r="J36" s="311"/>
      <c r="L36" s="305" t="str">
        <f t="shared" si="0"/>
        <v>1.2.2.2</v>
      </c>
      <c r="M36" s="306" t="str">
        <f t="shared" si="0"/>
        <v>Faxineiro</v>
      </c>
      <c r="N36" s="204" t="s">
        <v>858</v>
      </c>
      <c r="O36" s="204" t="s">
        <v>761</v>
      </c>
      <c r="P36" s="204">
        <f>E36</f>
        <v>0.5</v>
      </c>
      <c r="Q36" s="308">
        <f>VLOOKUP(N36,'[33]SICRO M.O.(DESONERADO)'!A:F,4,0)</f>
        <v>3937.4508000000001</v>
      </c>
      <c r="R36" s="309">
        <f t="shared" si="9"/>
        <v>1968.7254</v>
      </c>
      <c r="U36" s="311"/>
    </row>
    <row r="37" spans="1:21" ht="15">
      <c r="A37" s="318" t="s">
        <v>859</v>
      </c>
      <c r="B37" s="306"/>
      <c r="C37" s="204"/>
      <c r="D37" s="306"/>
      <c r="E37" s="319">
        <f>SUM(E16:E36)</f>
        <v>2.5</v>
      </c>
      <c r="F37" s="320"/>
      <c r="G37" s="321">
        <f>SUM(G18:G36)</f>
        <v>23650.42985</v>
      </c>
      <c r="H37" s="322"/>
      <c r="I37" s="322"/>
      <c r="J37" s="323"/>
      <c r="L37" s="318" t="str">
        <f t="shared" si="0"/>
        <v>1A.Total da mão de obra da parcela principal fixa</v>
      </c>
      <c r="M37" s="306"/>
      <c r="N37" s="204"/>
      <c r="O37" s="306"/>
      <c r="P37" s="324">
        <f>SUM(P16:P36)</f>
        <v>2.5</v>
      </c>
      <c r="Q37" s="320"/>
      <c r="R37" s="325">
        <f>SUM(R16:R36)</f>
        <v>21502.289874999999</v>
      </c>
      <c r="U37" s="323"/>
    </row>
    <row r="38" spans="1:21" ht="15">
      <c r="A38" s="241" t="s">
        <v>860</v>
      </c>
      <c r="C38" s="304"/>
      <c r="E38" s="326"/>
      <c r="G38" s="327"/>
      <c r="H38" s="322"/>
      <c r="J38" s="193"/>
      <c r="L38" s="241" t="str">
        <f t="shared" si="0"/>
        <v xml:space="preserve">OBS: Ajustes segundo o Memorando-Circular n° 491/2018/DIREX/DNIT </v>
      </c>
      <c r="N38" s="304"/>
      <c r="P38" s="326"/>
      <c r="S38" s="322"/>
      <c r="U38" s="193"/>
    </row>
    <row r="39" spans="1:21" ht="15">
      <c r="A39" s="328" t="s">
        <v>861</v>
      </c>
      <c r="C39" s="304"/>
      <c r="E39" s="326"/>
      <c r="G39" s="329"/>
      <c r="H39" s="322"/>
      <c r="J39" s="193"/>
      <c r="L39" s="330"/>
      <c r="N39" s="304"/>
      <c r="P39" s="326"/>
      <c r="S39" s="322"/>
      <c r="U39" s="193"/>
    </row>
    <row r="40" spans="1:21" ht="15">
      <c r="A40" s="331"/>
      <c r="C40" s="304"/>
      <c r="E40" s="326"/>
      <c r="G40" s="332"/>
      <c r="H40" s="322"/>
      <c r="J40" s="193"/>
      <c r="L40" s="331"/>
      <c r="N40" s="304"/>
      <c r="P40" s="326"/>
      <c r="S40" s="322"/>
      <c r="U40" s="193"/>
    </row>
    <row r="41" spans="1:21" ht="15">
      <c r="A41" s="1355" t="s">
        <v>862</v>
      </c>
      <c r="B41" s="1356"/>
      <c r="C41" s="1356"/>
      <c r="D41" s="1356"/>
      <c r="E41" s="1356"/>
      <c r="F41" s="1356"/>
      <c r="G41" s="1356"/>
      <c r="H41" s="1356"/>
      <c r="I41" s="1356"/>
      <c r="J41" s="1357"/>
      <c r="L41" s="1355" t="str">
        <f>A41</f>
        <v>VEÍCULOS</v>
      </c>
      <c r="M41" s="1356"/>
      <c r="N41" s="1356"/>
      <c r="O41" s="1356"/>
      <c r="P41" s="1356"/>
      <c r="Q41" s="1356"/>
      <c r="R41" s="1356"/>
      <c r="S41" s="1356"/>
      <c r="T41" s="1356"/>
      <c r="U41" s="1357"/>
    </row>
    <row r="42" spans="1:21" ht="15">
      <c r="A42" s="1352" t="s">
        <v>799</v>
      </c>
      <c r="B42" s="1358" t="s">
        <v>753</v>
      </c>
      <c r="C42" s="1358" t="s">
        <v>800</v>
      </c>
      <c r="D42" s="1353" t="s">
        <v>754</v>
      </c>
      <c r="E42" s="1353" t="s">
        <v>801</v>
      </c>
      <c r="F42" s="1359" t="s">
        <v>863</v>
      </c>
      <c r="G42" s="1360"/>
      <c r="H42" s="1361" t="s">
        <v>864</v>
      </c>
      <c r="I42" s="1361"/>
      <c r="J42" s="1362" t="s">
        <v>865</v>
      </c>
      <c r="L42" s="1352" t="s">
        <v>799</v>
      </c>
      <c r="M42" s="1358" t="s">
        <v>753</v>
      </c>
      <c r="N42" s="1358" t="s">
        <v>800</v>
      </c>
      <c r="O42" s="1353" t="s">
        <v>754</v>
      </c>
      <c r="P42" s="1353" t="s">
        <v>801</v>
      </c>
      <c r="Q42" s="1359" t="s">
        <v>863</v>
      </c>
      <c r="R42" s="1360"/>
      <c r="S42" s="1361" t="s">
        <v>864</v>
      </c>
      <c r="T42" s="1361"/>
      <c r="U42" s="1362" t="s">
        <v>866</v>
      </c>
    </row>
    <row r="43" spans="1:21" ht="15">
      <c r="A43" s="1352"/>
      <c r="B43" s="1358"/>
      <c r="C43" s="1358"/>
      <c r="D43" s="1353"/>
      <c r="E43" s="1353"/>
      <c r="F43" s="334" t="s">
        <v>867</v>
      </c>
      <c r="G43" s="334" t="s">
        <v>868</v>
      </c>
      <c r="H43" s="333" t="s">
        <v>869</v>
      </c>
      <c r="I43" s="333" t="s">
        <v>870</v>
      </c>
      <c r="J43" s="1363"/>
      <c r="L43" s="1352"/>
      <c r="M43" s="1358"/>
      <c r="N43" s="1358"/>
      <c r="O43" s="1353"/>
      <c r="P43" s="1353"/>
      <c r="Q43" s="334" t="s">
        <v>867</v>
      </c>
      <c r="R43" s="334" t="s">
        <v>868</v>
      </c>
      <c r="S43" s="333" t="s">
        <v>869</v>
      </c>
      <c r="T43" s="333" t="s">
        <v>870</v>
      </c>
      <c r="U43" s="1363"/>
    </row>
    <row r="44" spans="1:21" ht="15">
      <c r="A44" s="284" t="s">
        <v>765</v>
      </c>
      <c r="B44" s="285" t="s">
        <v>871</v>
      </c>
      <c r="C44" s="287"/>
      <c r="D44" s="287"/>
      <c r="E44" s="287"/>
      <c r="F44" s="287"/>
      <c r="G44" s="287"/>
      <c r="H44" s="287"/>
      <c r="I44" s="287"/>
      <c r="J44" s="335"/>
      <c r="L44" s="284" t="str">
        <f t="shared" ref="L44:M52" si="10">A44</f>
        <v>2.</v>
      </c>
      <c r="M44" s="285" t="str">
        <f>B44</f>
        <v>Veículos (principal fixa)</v>
      </c>
      <c r="N44" s="287"/>
      <c r="O44" s="287"/>
      <c r="P44" s="287"/>
      <c r="Q44" s="287"/>
      <c r="R44" s="287"/>
      <c r="S44" s="287"/>
      <c r="T44" s="336"/>
      <c r="U44" s="335"/>
    </row>
    <row r="45" spans="1:21" ht="15">
      <c r="A45" s="337" t="s">
        <v>872</v>
      </c>
      <c r="B45" s="292" t="s">
        <v>808</v>
      </c>
      <c r="C45" s="316"/>
      <c r="D45" s="316"/>
      <c r="E45" s="316"/>
      <c r="F45" s="316"/>
      <c r="G45" s="316"/>
      <c r="H45" s="316"/>
      <c r="I45" s="316"/>
      <c r="J45" s="338"/>
      <c r="L45" s="337" t="str">
        <f t="shared" si="10"/>
        <v>2.1.</v>
      </c>
      <c r="M45" s="292" t="str">
        <f t="shared" si="10"/>
        <v>Gerência Técnica</v>
      </c>
      <c r="N45" s="316"/>
      <c r="O45" s="316"/>
      <c r="P45" s="316"/>
      <c r="Q45" s="316"/>
      <c r="R45" s="316"/>
      <c r="S45" s="316"/>
      <c r="T45" s="339"/>
      <c r="U45" s="338"/>
    </row>
    <row r="46" spans="1:21">
      <c r="A46" s="298" t="s">
        <v>873</v>
      </c>
      <c r="B46" s="299" t="s">
        <v>810</v>
      </c>
      <c r="C46" s="301"/>
      <c r="D46" s="301"/>
      <c r="E46" s="301"/>
      <c r="F46" s="301"/>
      <c r="G46" s="301"/>
      <c r="H46" s="301"/>
      <c r="I46" s="301"/>
      <c r="J46" s="340"/>
      <c r="L46" s="298" t="str">
        <f t="shared" si="10"/>
        <v>2.1.1.</v>
      </c>
      <c r="M46" s="299" t="str">
        <f t="shared" si="10"/>
        <v>Geral</v>
      </c>
      <c r="N46" s="301"/>
      <c r="O46" s="301"/>
      <c r="P46" s="301"/>
      <c r="Q46" s="301"/>
      <c r="R46" s="301"/>
      <c r="S46" s="301"/>
      <c r="T46" s="300"/>
      <c r="U46" s="340"/>
    </row>
    <row r="47" spans="1:21">
      <c r="A47" s="341" t="s">
        <v>874</v>
      </c>
      <c r="B47" s="306" t="s">
        <v>875</v>
      </c>
      <c r="C47" s="204" t="s">
        <v>876</v>
      </c>
      <c r="D47" s="204" t="s">
        <v>761</v>
      </c>
      <c r="E47" s="342">
        <v>1</v>
      </c>
      <c r="F47" s="343">
        <v>44</v>
      </c>
      <c r="G47" s="343">
        <v>176</v>
      </c>
      <c r="H47" s="344">
        <f>VLOOKUP(C47,'[33]EQUIP.(ONERADO)'!A:K,10,0)</f>
        <v>68.756399999999999</v>
      </c>
      <c r="I47" s="344">
        <f>VLOOKUP(C47,'[33]EQUIP.(ONERADO)'!A:L,11,0)</f>
        <v>38.7395</v>
      </c>
      <c r="J47" s="345">
        <f>$E47*(H47*$F47+I47*$G47)</f>
        <v>9843.4336000000003</v>
      </c>
      <c r="L47" s="305" t="str">
        <f t="shared" si="10"/>
        <v>2.1.1.1.</v>
      </c>
      <c r="M47" s="306" t="str">
        <f t="shared" si="10"/>
        <v>Veículo leve - 53 kW</v>
      </c>
      <c r="N47" s="204" t="s">
        <v>876</v>
      </c>
      <c r="O47" s="204" t="s">
        <v>761</v>
      </c>
      <c r="P47" s="342">
        <f>E47</f>
        <v>1</v>
      </c>
      <c r="Q47" s="343">
        <v>44</v>
      </c>
      <c r="R47" s="343">
        <v>176</v>
      </c>
      <c r="S47" s="344">
        <f>VLOOKUP(C47,'[33]EQUIP.(DESONERADO)'!A:K,10,0)</f>
        <v>66.1541</v>
      </c>
      <c r="T47" s="346">
        <f>VLOOKUP(C47,'[33]EQUIP.(DESONERADO)'!A:L,11,0)</f>
        <v>36.1372</v>
      </c>
      <c r="U47" s="345">
        <f>$P47*(S47*$Q47+T47*$R47)</f>
        <v>9270.9276000000009</v>
      </c>
    </row>
    <row r="48" spans="1:21" ht="28.5">
      <c r="A48" s="347" t="s">
        <v>877</v>
      </c>
      <c r="B48" s="348" t="s">
        <v>878</v>
      </c>
      <c r="C48" s="204" t="s">
        <v>879</v>
      </c>
      <c r="D48" s="204" t="s">
        <v>761</v>
      </c>
      <c r="E48" s="342"/>
      <c r="F48" s="343">
        <v>44</v>
      </c>
      <c r="G48" s="343">
        <v>176</v>
      </c>
      <c r="H48" s="344">
        <f>VLOOKUP(C48,'[33]EQUIP.(ONERADO)'!A:K,10,0)</f>
        <v>199.32749999999999</v>
      </c>
      <c r="I48" s="344">
        <f>VLOOKUP(C48,'[33]EQUIP.(ONERADO)'!A:L,11,0)</f>
        <v>45.7971</v>
      </c>
      <c r="J48" s="345">
        <f>$E48*(H48*$F48+I48*$G48)</f>
        <v>0</v>
      </c>
      <c r="L48" s="305" t="str">
        <f t="shared" si="10"/>
        <v>2.1.1.2.</v>
      </c>
      <c r="M48" s="348" t="s">
        <v>880</v>
      </c>
      <c r="N48" s="204" t="s">
        <v>881</v>
      </c>
      <c r="O48" s="204" t="s">
        <v>761</v>
      </c>
      <c r="P48" s="342">
        <f>E48</f>
        <v>0</v>
      </c>
      <c r="Q48" s="343">
        <v>44</v>
      </c>
      <c r="R48" s="343">
        <v>176</v>
      </c>
      <c r="S48" s="344">
        <f>VLOOKUP(C48,'[33]EQUIP.(DESONERADO)'!A:K,10,0)</f>
        <v>199.32749999999999</v>
      </c>
      <c r="T48" s="349">
        <f>VLOOKUP(C48,'[33]EQUIP.(DESONERADO)'!A:L,11,0)</f>
        <v>45.7971</v>
      </c>
      <c r="U48" s="345">
        <f>$P48*(S48*$Q48+T48*$R48)</f>
        <v>0</v>
      </c>
    </row>
    <row r="49" spans="1:21">
      <c r="A49" s="298" t="s">
        <v>882</v>
      </c>
      <c r="B49" s="299" t="s">
        <v>830</v>
      </c>
      <c r="C49" s="301"/>
      <c r="D49" s="301"/>
      <c r="E49" s="301"/>
      <c r="F49" s="350"/>
      <c r="G49" s="350"/>
      <c r="H49" s="351"/>
      <c r="I49" s="351"/>
      <c r="J49" s="340"/>
      <c r="L49" s="298" t="str">
        <f t="shared" si="10"/>
        <v>2.1.2.</v>
      </c>
      <c r="M49" s="299" t="str">
        <f t="shared" si="10"/>
        <v>Auxiliar</v>
      </c>
      <c r="N49" s="301"/>
      <c r="O49" s="301"/>
      <c r="P49" s="301"/>
      <c r="Q49" s="350"/>
      <c r="R49" s="350"/>
      <c r="S49" s="351"/>
      <c r="T49" s="352"/>
      <c r="U49" s="340"/>
    </row>
    <row r="50" spans="1:21">
      <c r="A50" s="305" t="s">
        <v>883</v>
      </c>
      <c r="B50" s="306" t="s">
        <v>875</v>
      </c>
      <c r="C50" s="204" t="s">
        <v>884</v>
      </c>
      <c r="D50" s="204" t="s">
        <v>761</v>
      </c>
      <c r="E50" s="204"/>
      <c r="F50" s="353"/>
      <c r="G50" s="353"/>
      <c r="H50" s="354">
        <f>VLOOKUP(C50,'[33]EQUIP.(ONERADO)'!A:K,10,0)</f>
        <v>36.798299999999998</v>
      </c>
      <c r="I50" s="354">
        <f>VLOOKUP(C50,'[33]EQUIP.(ONERADO)'!A:L,11,0)</f>
        <v>6.7813999999999997</v>
      </c>
      <c r="J50" s="355"/>
      <c r="L50" s="305" t="str">
        <f t="shared" si="10"/>
        <v>2.1.2.1.</v>
      </c>
      <c r="M50" s="306" t="str">
        <f t="shared" si="10"/>
        <v>Veículo leve - 53 kW</v>
      </c>
      <c r="N50" s="204" t="s">
        <v>884</v>
      </c>
      <c r="O50" s="204" t="s">
        <v>761</v>
      </c>
      <c r="P50" s="204">
        <f>E50</f>
        <v>0</v>
      </c>
      <c r="Q50" s="353"/>
      <c r="R50" s="353"/>
      <c r="S50" s="354">
        <f>VLOOKUP(C50,'[33]EQUIP.(DESONERADO)'!A:K,10,0)</f>
        <v>36.798299999999998</v>
      </c>
      <c r="T50" s="356">
        <f>VLOOKUP(C50,'[33]EQUIP.(DESONERADO)'!A:L,11,0)</f>
        <v>6.7813999999999997</v>
      </c>
      <c r="U50" s="357">
        <f>$P50*(S50*$Q50+T50*$R50)</f>
        <v>0</v>
      </c>
    </row>
    <row r="51" spans="1:21" ht="15">
      <c r="A51" s="337" t="s">
        <v>885</v>
      </c>
      <c r="B51" s="292" t="s">
        <v>837</v>
      </c>
      <c r="C51" s="316"/>
      <c r="D51" s="316"/>
      <c r="E51" s="316"/>
      <c r="F51" s="316"/>
      <c r="G51" s="316"/>
      <c r="H51" s="316"/>
      <c r="I51" s="316"/>
      <c r="J51" s="338"/>
      <c r="L51" s="337" t="str">
        <f t="shared" si="10"/>
        <v>2.2.</v>
      </c>
      <c r="M51" s="292" t="str">
        <f t="shared" si="10"/>
        <v>Gerência Administrativa</v>
      </c>
      <c r="N51" s="316"/>
      <c r="O51" s="316"/>
      <c r="P51" s="316"/>
      <c r="Q51" s="316"/>
      <c r="R51" s="316"/>
      <c r="S51" s="316"/>
      <c r="T51" s="358"/>
      <c r="U51" s="338"/>
    </row>
    <row r="52" spans="1:21">
      <c r="A52" s="305" t="s">
        <v>886</v>
      </c>
      <c r="B52" s="306" t="s">
        <v>875</v>
      </c>
      <c r="C52" s="204" t="s">
        <v>884</v>
      </c>
      <c r="D52" s="204" t="s">
        <v>761</v>
      </c>
      <c r="E52" s="307"/>
      <c r="F52" s="359">
        <v>44</v>
      </c>
      <c r="G52" s="359">
        <v>176</v>
      </c>
      <c r="H52" s="308">
        <f>VLOOKUP(C52,'[33]EQUIP.(ONERADO)'!A:K,10,0)</f>
        <v>36.798299999999998</v>
      </c>
      <c r="I52" s="308">
        <f>VLOOKUP(C52,'[33]EQUIP.(ONERADO)'!A:L,11,0)</f>
        <v>6.7813999999999997</v>
      </c>
      <c r="J52" s="360">
        <f>$E52*(H52*$F52+I52*$G52)</f>
        <v>0</v>
      </c>
      <c r="L52" s="305" t="str">
        <f t="shared" si="10"/>
        <v>2.2.1.</v>
      </c>
      <c r="M52" s="306" t="str">
        <f t="shared" si="10"/>
        <v>Veículo leve - 53 kW</v>
      </c>
      <c r="N52" s="204" t="s">
        <v>884</v>
      </c>
      <c r="O52" s="204" t="s">
        <v>761</v>
      </c>
      <c r="P52" s="204">
        <f>E52</f>
        <v>0</v>
      </c>
      <c r="Q52" s="359">
        <v>44</v>
      </c>
      <c r="R52" s="359">
        <v>176</v>
      </c>
      <c r="S52" s="308">
        <f>VLOOKUP(C52,'[33]EQUIP.(DESONERADO)'!A:K,10,0)</f>
        <v>36.798299999999998</v>
      </c>
      <c r="T52" s="361">
        <f>VLOOKUP(C52,'[33]EQUIP.(DESONERADO)'!A:L,11,0)</f>
        <v>6.7813999999999997</v>
      </c>
      <c r="U52" s="360">
        <f>$P52*(S52*$Q52+T52*$R52)</f>
        <v>0</v>
      </c>
    </row>
    <row r="53" spans="1:21" ht="15">
      <c r="A53" s="318" t="s">
        <v>887</v>
      </c>
      <c r="B53" s="306"/>
      <c r="C53" s="204"/>
      <c r="D53" s="204"/>
      <c r="E53" s="362">
        <f>SUM(E47:E52)</f>
        <v>1</v>
      </c>
      <c r="F53" s="363"/>
      <c r="G53" s="363"/>
      <c r="H53" s="364"/>
      <c r="I53" s="364"/>
      <c r="J53" s="365">
        <f>SUM(J45:J52)</f>
        <v>9843.4336000000003</v>
      </c>
      <c r="L53" s="318" t="str">
        <f>A53</f>
        <v>2. Total da parcela principal fixa</v>
      </c>
      <c r="M53" s="306"/>
      <c r="N53" s="204"/>
      <c r="O53" s="204"/>
      <c r="P53" s="362">
        <f>SUM(P47:P52)</f>
        <v>1</v>
      </c>
      <c r="Q53" s="363"/>
      <c r="R53" s="363"/>
      <c r="S53" s="364"/>
      <c r="T53" s="306"/>
      <c r="U53" s="365">
        <f>SUM(U45:U52)</f>
        <v>9270.9276000000009</v>
      </c>
    </row>
    <row r="54" spans="1:21" ht="15.75" thickBot="1">
      <c r="A54" s="366"/>
      <c r="B54" s="247"/>
      <c r="C54" s="367"/>
      <c r="D54" s="367"/>
      <c r="E54" s="367"/>
      <c r="F54" s="367"/>
      <c r="G54" s="367"/>
      <c r="H54" s="367"/>
      <c r="I54" s="368"/>
      <c r="J54" s="369"/>
      <c r="L54" s="366"/>
      <c r="M54" s="247"/>
      <c r="N54" s="367"/>
      <c r="O54" s="367"/>
      <c r="P54" s="367"/>
      <c r="Q54" s="367"/>
      <c r="R54" s="367"/>
      <c r="S54" s="367"/>
      <c r="T54" s="368"/>
      <c r="U54" s="369"/>
    </row>
    <row r="57" spans="1:21">
      <c r="B57" s="370"/>
      <c r="C57" s="370"/>
      <c r="D57" s="370"/>
      <c r="E57" s="370"/>
      <c r="F57" s="370"/>
      <c r="G57" s="370"/>
      <c r="H57" s="370"/>
      <c r="I57" s="370"/>
      <c r="J57" s="370"/>
      <c r="M57" s="370"/>
      <c r="N57" s="370"/>
      <c r="O57" s="370"/>
      <c r="P57" s="370"/>
      <c r="Q57" s="370"/>
      <c r="R57" s="370"/>
      <c r="S57" s="370"/>
      <c r="T57" s="370"/>
      <c r="U57" s="370"/>
    </row>
    <row r="58" spans="1:21" ht="15.75" customHeight="1">
      <c r="B58" s="370"/>
      <c r="C58" s="370"/>
      <c r="D58" s="370"/>
      <c r="E58" s="370"/>
      <c r="F58" s="370"/>
      <c r="G58" s="370"/>
      <c r="H58" s="370"/>
      <c r="I58" s="370"/>
      <c r="J58" s="370"/>
      <c r="M58" s="370"/>
      <c r="N58" s="370"/>
      <c r="O58" s="370"/>
      <c r="P58" s="370"/>
      <c r="Q58" s="370"/>
      <c r="R58" s="370"/>
      <c r="S58" s="370"/>
      <c r="T58" s="370"/>
      <c r="U58" s="370"/>
    </row>
  </sheetData>
  <mergeCells count="32">
    <mergeCell ref="L42:L43"/>
    <mergeCell ref="M42:M43"/>
    <mergeCell ref="N42:N43"/>
    <mergeCell ref="O42:O43"/>
    <mergeCell ref="A13:J13"/>
    <mergeCell ref="L13:U13"/>
    <mergeCell ref="A41:J41"/>
    <mergeCell ref="L41:U41"/>
    <mergeCell ref="A42:A43"/>
    <mergeCell ref="B42:B43"/>
    <mergeCell ref="C42:C43"/>
    <mergeCell ref="D42:D43"/>
    <mergeCell ref="E42:E43"/>
    <mergeCell ref="F42:G42"/>
    <mergeCell ref="P42:P43"/>
    <mergeCell ref="Q42:R42"/>
    <mergeCell ref="S42:T42"/>
    <mergeCell ref="U42:U43"/>
    <mergeCell ref="H42:I42"/>
    <mergeCell ref="J42:J43"/>
    <mergeCell ref="A6:J6"/>
    <mergeCell ref="L6:U6"/>
    <mergeCell ref="A7:J7"/>
    <mergeCell ref="L7:U7"/>
    <mergeCell ref="A8:J8"/>
    <mergeCell ref="L8:U8"/>
    <mergeCell ref="A1:J1"/>
    <mergeCell ref="L1:U1"/>
    <mergeCell ref="A2:H4"/>
    <mergeCell ref="L2:S4"/>
    <mergeCell ref="A5:J5"/>
    <mergeCell ref="L5:U5"/>
  </mergeCells>
  <conditionalFormatting sqref="E1 P1 E5:E7 P5:P7 E9:E12 P9:P12 P14:P26 E14:E40 R18:R23 G18:G36 Q24:R24 Q28:R28 P28:P40 Q34:R34 E42:E1048576 P42:P1048576">
    <cfRule type="cellIs" dxfId="40" priority="14" operator="equal">
      <formula>0</formula>
    </cfRule>
  </conditionalFormatting>
  <conditionalFormatting sqref="F27:F28 F34 G38:G40">
    <cfRule type="cellIs" dxfId="39" priority="13" operator="equal">
      <formula>0</formula>
    </cfRule>
  </conditionalFormatting>
  <conditionalFormatting sqref="G18:G23 R18:R23">
    <cfRule type="expression" dxfId="38" priority="11">
      <formula>E18=0</formula>
    </cfRule>
  </conditionalFormatting>
  <conditionalFormatting sqref="G25:G26">
    <cfRule type="expression" dxfId="37" priority="10">
      <formula>E25=0</formula>
    </cfRule>
  </conditionalFormatting>
  <conditionalFormatting sqref="G29:G33">
    <cfRule type="expression" dxfId="36" priority="9">
      <formula>E29=0</formula>
    </cfRule>
  </conditionalFormatting>
  <conditionalFormatting sqref="G36 G38:G40">
    <cfRule type="expression" dxfId="35" priority="8">
      <formula>E36=0</formula>
    </cfRule>
  </conditionalFormatting>
  <conditionalFormatting sqref="Q18:Q23 F18:F26 F29:F33 F35:F36">
    <cfRule type="expression" dxfId="34" priority="12">
      <formula>E18=0</formula>
    </cfRule>
  </conditionalFormatting>
  <conditionalFormatting sqref="Q25:Q26 Q29:Q33 Q35:Q36">
    <cfRule type="expression" dxfId="33" priority="7">
      <formula>P25=0</formula>
    </cfRule>
  </conditionalFormatting>
  <conditionalFormatting sqref="R25:R26">
    <cfRule type="expression" dxfId="32" priority="5">
      <formula>P25=0</formula>
    </cfRule>
    <cfRule type="cellIs" dxfId="31" priority="6" operator="equal">
      <formula>0</formula>
    </cfRule>
  </conditionalFormatting>
  <conditionalFormatting sqref="R29:R33">
    <cfRule type="expression" dxfId="30" priority="3">
      <formula>P29=0</formula>
    </cfRule>
    <cfRule type="cellIs" dxfId="29" priority="4" operator="equal">
      <formula>0</formula>
    </cfRule>
  </conditionalFormatting>
  <conditionalFormatting sqref="R35:R36">
    <cfRule type="expression" dxfId="28" priority="1">
      <formula>P35=0</formula>
    </cfRule>
    <cfRule type="cellIs" dxfId="27" priority="2" operator="equal">
      <formula>0</formula>
    </cfRule>
  </conditionalFormatting>
  <printOptions horizontalCentered="1"/>
  <pageMargins left="0.7" right="0.7" top="0.75" bottom="0.75" header="0.3" footer="0.3"/>
  <pageSetup paperSize="9" scale="49" fitToWidth="2" fitToHeight="0" orientation="portrait" r:id="rId1"/>
  <colBreaks count="1" manualBreakCount="1">
    <brk id="10" max="54" man="1"/>
  </colBreaks>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1F35E9-3472-4377-A260-43FDCD31A7A4}">
  <sheetPr>
    <tabColor rgb="FF00B050"/>
  </sheetPr>
  <dimension ref="A1:U31"/>
  <sheetViews>
    <sheetView view="pageBreakPreview" zoomScale="70" zoomScaleNormal="75" zoomScaleSheetLayoutView="70" workbookViewId="0">
      <selection activeCell="B17" sqref="B17"/>
    </sheetView>
  </sheetViews>
  <sheetFormatPr defaultColWidth="9.140625" defaultRowHeight="14.25"/>
  <cols>
    <col min="1" max="1" width="19" style="372" customWidth="1"/>
    <col min="2" max="2" width="46.7109375" style="372" customWidth="1"/>
    <col min="3" max="3" width="9.140625" style="372"/>
    <col min="4" max="4" width="12.42578125" style="372" customWidth="1"/>
    <col min="5" max="5" width="13.7109375" style="372" customWidth="1"/>
    <col min="6" max="7" width="15.7109375" style="372" customWidth="1"/>
    <col min="8" max="9" width="15.7109375" style="449" customWidth="1"/>
    <col min="10" max="10" width="15.7109375" style="372" customWidth="1"/>
    <col min="11" max="11" width="1" style="372" customWidth="1"/>
    <col min="12" max="12" width="19" style="372" customWidth="1"/>
    <col min="13" max="13" width="46.7109375" style="372" customWidth="1"/>
    <col min="14" max="14" width="9.140625" style="372"/>
    <col min="15" max="15" width="12.42578125" style="372" customWidth="1"/>
    <col min="16" max="16" width="13.7109375" style="372" customWidth="1"/>
    <col min="17" max="18" width="15.7109375" style="372" customWidth="1"/>
    <col min="19" max="20" width="15.7109375" style="449" customWidth="1"/>
    <col min="21" max="21" width="15.7109375" style="372" customWidth="1"/>
    <col min="22" max="16384" width="9.140625" style="372"/>
  </cols>
  <sheetData>
    <row r="1" spans="1:21" ht="15" customHeight="1">
      <c r="A1" s="1364" t="s">
        <v>888</v>
      </c>
      <c r="B1" s="1365"/>
      <c r="C1" s="1365"/>
      <c r="D1" s="1365"/>
      <c r="E1" s="1365"/>
      <c r="F1" s="1365"/>
      <c r="G1" s="1365"/>
      <c r="H1" s="1365"/>
      <c r="I1" s="1365"/>
      <c r="J1" s="1366"/>
      <c r="K1" s="371"/>
      <c r="L1" s="1364" t="str">
        <f>A1</f>
        <v>RODOVIA PE-095 
TRECHO:   ENTR. VPE-140 (ESTRADA DE MALHADA DE PEDRA) - ENTR. BR-104 (CARUARU)</v>
      </c>
      <c r="M1" s="1365"/>
      <c r="N1" s="1365"/>
      <c r="O1" s="1365"/>
      <c r="P1" s="1365"/>
      <c r="Q1" s="1365"/>
      <c r="R1" s="1365"/>
      <c r="S1" s="1365"/>
      <c r="T1" s="1365"/>
      <c r="U1" s="1366"/>
    </row>
    <row r="2" spans="1:21" ht="15">
      <c r="A2" s="1367"/>
      <c r="B2" s="1368"/>
      <c r="C2" s="1368"/>
      <c r="D2" s="1368"/>
      <c r="E2" s="1368"/>
      <c r="F2" s="1368"/>
      <c r="G2" s="1368"/>
      <c r="H2" s="1368"/>
      <c r="I2" s="1368"/>
      <c r="J2" s="1369"/>
      <c r="K2" s="371"/>
      <c r="L2" s="1367"/>
      <c r="M2" s="1368"/>
      <c r="N2" s="1368"/>
      <c r="O2" s="1368"/>
      <c r="P2" s="1368"/>
      <c r="Q2" s="1368"/>
      <c r="R2" s="1368"/>
      <c r="S2" s="1368"/>
      <c r="T2" s="1368"/>
      <c r="U2" s="1369"/>
    </row>
    <row r="3" spans="1:21" ht="60" customHeight="1">
      <c r="A3" s="1370"/>
      <c r="B3" s="1371"/>
      <c r="C3" s="1371"/>
      <c r="D3" s="1371"/>
      <c r="E3" s="1371"/>
      <c r="F3" s="1371"/>
      <c r="G3" s="1371"/>
      <c r="H3" s="1371"/>
      <c r="I3" s="1371"/>
      <c r="J3" s="1372"/>
      <c r="K3" s="371"/>
      <c r="L3" s="1370"/>
      <c r="M3" s="1371"/>
      <c r="N3" s="1371"/>
      <c r="O3" s="1371"/>
      <c r="P3" s="1371"/>
      <c r="Q3" s="1371"/>
      <c r="R3" s="1371"/>
      <c r="S3" s="1371"/>
      <c r="T3" s="1371"/>
      <c r="U3" s="1372"/>
    </row>
    <row r="4" spans="1:21" ht="15.75">
      <c r="A4" s="373"/>
      <c r="B4" s="374"/>
      <c r="C4" s="371"/>
      <c r="D4" s="371"/>
      <c r="E4" s="371"/>
      <c r="F4" s="371"/>
      <c r="G4" s="371"/>
      <c r="H4" s="371"/>
      <c r="I4" s="371"/>
      <c r="J4" s="375"/>
      <c r="K4" s="371"/>
      <c r="L4" s="373"/>
      <c r="M4" s="374"/>
      <c r="N4" s="371"/>
      <c r="O4" s="371"/>
      <c r="P4" s="371"/>
      <c r="Q4" s="371"/>
      <c r="R4" s="371"/>
      <c r="S4" s="371"/>
      <c r="T4" s="371"/>
      <c r="U4" s="375"/>
    </row>
    <row r="5" spans="1:21" ht="15.75">
      <c r="A5" s="1373" t="s">
        <v>792</v>
      </c>
      <c r="B5" s="1373"/>
      <c r="C5" s="1373"/>
      <c r="D5" s="1373"/>
      <c r="E5" s="1373"/>
      <c r="F5" s="1373"/>
      <c r="G5" s="1373"/>
      <c r="H5" s="1373"/>
      <c r="I5" s="1373"/>
      <c r="J5" s="1373"/>
      <c r="K5" s="371"/>
      <c r="L5" s="1373" t="s">
        <v>792</v>
      </c>
      <c r="M5" s="1373"/>
      <c r="N5" s="1373"/>
      <c r="O5" s="1373"/>
      <c r="P5" s="1373"/>
      <c r="Q5" s="1373"/>
      <c r="R5" s="1373"/>
      <c r="S5" s="1373"/>
      <c r="T5" s="1373"/>
      <c r="U5" s="1373"/>
    </row>
    <row r="6" spans="1:21" ht="15.75">
      <c r="A6" s="1373" t="s">
        <v>889</v>
      </c>
      <c r="B6" s="1373"/>
      <c r="C6" s="1373"/>
      <c r="D6" s="1373"/>
      <c r="E6" s="1373"/>
      <c r="F6" s="1373"/>
      <c r="G6" s="1373"/>
      <c r="H6" s="1373"/>
      <c r="I6" s="1373"/>
      <c r="J6" s="1373"/>
      <c r="K6" s="371"/>
      <c r="L6" s="1373" t="s">
        <v>889</v>
      </c>
      <c r="M6" s="1373"/>
      <c r="N6" s="1373"/>
      <c r="O6" s="1373"/>
      <c r="P6" s="1373"/>
      <c r="Q6" s="1373"/>
      <c r="R6" s="1373"/>
      <c r="S6" s="1373"/>
      <c r="T6" s="1373"/>
      <c r="U6" s="1373"/>
    </row>
    <row r="7" spans="1:21" ht="15.75">
      <c r="A7" s="1374" t="s">
        <v>22</v>
      </c>
      <c r="B7" s="1375"/>
      <c r="C7" s="1375"/>
      <c r="D7" s="1375"/>
      <c r="E7" s="1375"/>
      <c r="F7" s="1375"/>
      <c r="G7" s="1375"/>
      <c r="H7" s="1375"/>
      <c r="I7" s="1375"/>
      <c r="J7" s="1376"/>
      <c r="K7" s="371"/>
      <c r="L7" s="1374" t="s">
        <v>794</v>
      </c>
      <c r="M7" s="1375"/>
      <c r="N7" s="1375"/>
      <c r="O7" s="1375"/>
      <c r="P7" s="1375"/>
      <c r="Q7" s="1375"/>
      <c r="R7" s="1375"/>
      <c r="S7" s="1375"/>
      <c r="T7" s="1375"/>
      <c r="U7" s="1376"/>
    </row>
    <row r="8" spans="1:21" ht="15.75">
      <c r="A8" s="376"/>
      <c r="B8" s="377"/>
      <c r="C8" s="378"/>
      <c r="D8" s="379"/>
      <c r="E8" s="380"/>
      <c r="F8" s="380"/>
      <c r="G8" s="381"/>
      <c r="H8" s="382"/>
      <c r="I8" s="383" t="s">
        <v>747</v>
      </c>
      <c r="J8" s="384">
        <v>45839</v>
      </c>
      <c r="K8" s="371"/>
      <c r="L8" s="376"/>
      <c r="M8" s="377"/>
      <c r="N8" s="378"/>
      <c r="O8" s="379"/>
      <c r="P8" s="380"/>
      <c r="Q8" s="380"/>
      <c r="R8" s="381"/>
      <c r="S8" s="382"/>
      <c r="T8" s="383" t="s">
        <v>747</v>
      </c>
      <c r="U8" s="384">
        <f>J8</f>
        <v>45839</v>
      </c>
    </row>
    <row r="9" spans="1:21" ht="34.9" customHeight="1">
      <c r="A9" s="385" t="s">
        <v>890</v>
      </c>
      <c r="B9" s="385"/>
      <c r="C9" s="386"/>
      <c r="D9" s="387" t="s">
        <v>796</v>
      </c>
      <c r="E9" s="388"/>
      <c r="F9" s="389"/>
      <c r="G9" s="390"/>
      <c r="H9" s="391"/>
      <c r="I9" s="391"/>
      <c r="J9" s="375"/>
      <c r="K9" s="371"/>
      <c r="L9" s="385" t="s">
        <v>890</v>
      </c>
      <c r="M9" s="385"/>
      <c r="N9" s="386"/>
      <c r="O9" s="387" t="s">
        <v>796</v>
      </c>
      <c r="P9" s="388"/>
      <c r="Q9" s="389"/>
      <c r="R9" s="390"/>
      <c r="S9" s="391"/>
      <c r="T9" s="391"/>
      <c r="U9" s="375"/>
    </row>
    <row r="10" spans="1:21" s="402" customFormat="1" ht="15.75">
      <c r="A10" s="392" t="s">
        <v>891</v>
      </c>
      <c r="B10" s="393"/>
      <c r="C10" s="394"/>
      <c r="D10" s="395">
        <f>E23+E31</f>
        <v>4</v>
      </c>
      <c r="E10" s="396"/>
      <c r="F10" s="397"/>
      <c r="G10" s="398"/>
      <c r="H10" s="399"/>
      <c r="I10" s="399"/>
      <c r="J10" s="400"/>
      <c r="K10" s="401"/>
      <c r="L10" s="392" t="s">
        <v>891</v>
      </c>
      <c r="M10" s="393"/>
      <c r="N10" s="394"/>
      <c r="O10" s="395">
        <f>D10</f>
        <v>4</v>
      </c>
      <c r="P10" s="396"/>
      <c r="Q10" s="397"/>
      <c r="R10" s="398"/>
      <c r="S10" s="399"/>
      <c r="T10" s="399"/>
      <c r="U10" s="400"/>
    </row>
    <row r="11" spans="1:21" ht="15.75">
      <c r="A11" s="403"/>
      <c r="B11" s="371"/>
      <c r="C11" s="404"/>
      <c r="D11" s="405"/>
      <c r="E11" s="371"/>
      <c r="F11" s="371"/>
      <c r="G11" s="371"/>
      <c r="H11" s="391"/>
      <c r="I11" s="391"/>
      <c r="J11" s="375"/>
      <c r="K11" s="371"/>
      <c r="L11" s="403"/>
      <c r="M11" s="371"/>
      <c r="N11" s="404"/>
      <c r="O11" s="405"/>
      <c r="P11" s="371"/>
      <c r="Q11" s="371"/>
      <c r="R11" s="371"/>
      <c r="S11" s="391"/>
      <c r="T11" s="391"/>
      <c r="U11" s="375"/>
    </row>
    <row r="12" spans="1:21" ht="15">
      <c r="A12" s="406"/>
      <c r="B12" s="407"/>
      <c r="C12" s="407"/>
      <c r="D12" s="407"/>
      <c r="E12" s="407"/>
      <c r="F12" s="407"/>
      <c r="G12" s="407"/>
      <c r="H12" s="391"/>
      <c r="I12" s="391"/>
      <c r="J12" s="408"/>
      <c r="K12" s="371"/>
      <c r="L12" s="406"/>
      <c r="M12" s="407"/>
      <c r="N12" s="407"/>
      <c r="O12" s="407"/>
      <c r="P12" s="407"/>
      <c r="Q12" s="407"/>
      <c r="R12" s="407"/>
      <c r="S12" s="391"/>
      <c r="T12" s="391"/>
      <c r="U12" s="408"/>
    </row>
    <row r="13" spans="1:21" ht="15.75">
      <c r="A13" s="1377" t="s">
        <v>892</v>
      </c>
      <c r="B13" s="1377"/>
      <c r="C13" s="1377"/>
      <c r="D13" s="1377"/>
      <c r="E13" s="1377"/>
      <c r="F13" s="1377"/>
      <c r="G13" s="1377"/>
      <c r="H13" s="1377"/>
      <c r="I13" s="1377"/>
      <c r="J13" s="1377"/>
      <c r="K13" s="371"/>
      <c r="L13" s="1377" t="str">
        <f>A13</f>
        <v>03- Equipe de TOPOGRAFIA proposta para as obras de infraestrutura de transportes</v>
      </c>
      <c r="M13" s="1377"/>
      <c r="N13" s="1377"/>
      <c r="O13" s="1377"/>
      <c r="P13" s="1377"/>
      <c r="Q13" s="1377"/>
      <c r="R13" s="1377"/>
      <c r="S13" s="1377"/>
      <c r="T13" s="1377"/>
      <c r="U13" s="1377"/>
    </row>
    <row r="14" spans="1:21" ht="45">
      <c r="A14" s="409" t="s">
        <v>799</v>
      </c>
      <c r="B14" s="409" t="s">
        <v>753</v>
      </c>
      <c r="C14" s="410" t="s">
        <v>800</v>
      </c>
      <c r="D14" s="409" t="s">
        <v>754</v>
      </c>
      <c r="E14" s="409" t="s">
        <v>801</v>
      </c>
      <c r="F14" s="409"/>
      <c r="G14" s="409"/>
      <c r="H14" s="409"/>
      <c r="I14" s="410" t="s">
        <v>802</v>
      </c>
      <c r="J14" s="410" t="s">
        <v>803</v>
      </c>
      <c r="K14" s="371"/>
      <c r="L14" s="409" t="s">
        <v>799</v>
      </c>
      <c r="M14" s="409" t="s">
        <v>753</v>
      </c>
      <c r="N14" s="410" t="s">
        <v>800</v>
      </c>
      <c r="O14" s="409" t="s">
        <v>754</v>
      </c>
      <c r="P14" s="409" t="s">
        <v>801</v>
      </c>
      <c r="Q14" s="409"/>
      <c r="R14" s="409"/>
      <c r="S14" s="409"/>
      <c r="T14" s="410" t="s">
        <v>893</v>
      </c>
      <c r="U14" s="410" t="s">
        <v>894</v>
      </c>
    </row>
    <row r="15" spans="1:21" s="417" customFormat="1" ht="15.75">
      <c r="A15" s="411" t="s">
        <v>55</v>
      </c>
      <c r="B15" s="411" t="s">
        <v>895</v>
      </c>
      <c r="C15" s="411"/>
      <c r="D15" s="412"/>
      <c r="E15" s="412"/>
      <c r="F15" s="413"/>
      <c r="G15" s="413"/>
      <c r="H15" s="413"/>
      <c r="I15" s="412"/>
      <c r="J15" s="412"/>
      <c r="K15" s="414"/>
      <c r="L15" s="411" t="str">
        <f t="shared" ref="L15:N18" si="0">A15</f>
        <v>3.1</v>
      </c>
      <c r="M15" s="415" t="str">
        <f t="shared" si="0"/>
        <v>Mão de obra</v>
      </c>
      <c r="N15" s="413"/>
      <c r="O15" s="413"/>
      <c r="P15" s="413"/>
      <c r="Q15" s="413"/>
      <c r="R15" s="413"/>
      <c r="S15" s="413"/>
      <c r="T15" s="413"/>
      <c r="U15" s="416"/>
    </row>
    <row r="16" spans="1:21" ht="15.75">
      <c r="A16" s="418" t="s">
        <v>896</v>
      </c>
      <c r="B16" s="418" t="s">
        <v>897</v>
      </c>
      <c r="C16" s="419" t="s">
        <v>898</v>
      </c>
      <c r="D16" s="419" t="s">
        <v>761</v>
      </c>
      <c r="E16" s="419">
        <v>1</v>
      </c>
      <c r="F16" s="420"/>
      <c r="G16" s="420"/>
      <c r="H16" s="421"/>
      <c r="I16" s="422">
        <v>8914.4105999999992</v>
      </c>
      <c r="J16" s="423">
        <f>I16*E16</f>
        <v>8914.4105999999992</v>
      </c>
      <c r="K16" s="371"/>
      <c r="L16" s="418" t="str">
        <f t="shared" si="0"/>
        <v>3.1.1</v>
      </c>
      <c r="M16" s="418" t="str">
        <f t="shared" si="0"/>
        <v>Topógrafo</v>
      </c>
      <c r="N16" s="419" t="str">
        <f t="shared" si="0"/>
        <v>P9949</v>
      </c>
      <c r="O16" s="419" t="s">
        <v>761</v>
      </c>
      <c r="P16" s="419">
        <f>E16</f>
        <v>1</v>
      </c>
      <c r="Q16" s="420"/>
      <c r="R16" s="420"/>
      <c r="S16" s="421"/>
      <c r="T16" s="422">
        <v>8128.5793000000003</v>
      </c>
      <c r="U16" s="423">
        <f>T16*P16</f>
        <v>8128.5793000000003</v>
      </c>
    </row>
    <row r="17" spans="1:21" ht="15.75">
      <c r="A17" s="418" t="s">
        <v>899</v>
      </c>
      <c r="B17" s="418" t="s">
        <v>900</v>
      </c>
      <c r="C17" s="419" t="s">
        <v>901</v>
      </c>
      <c r="D17" s="419" t="s">
        <v>761</v>
      </c>
      <c r="E17" s="419">
        <v>2</v>
      </c>
      <c r="F17" s="420"/>
      <c r="G17" s="420"/>
      <c r="H17" s="421"/>
      <c r="I17" s="422">
        <v>5944.3549000000003</v>
      </c>
      <c r="J17" s="423">
        <f>I17*E17</f>
        <v>11888.709800000001</v>
      </c>
      <c r="K17" s="371"/>
      <c r="L17" s="418" t="str">
        <f t="shared" si="0"/>
        <v>3.1.2</v>
      </c>
      <c r="M17" s="418" t="str">
        <f t="shared" si="0"/>
        <v>Auxiliar de topografia</v>
      </c>
      <c r="N17" s="419" t="str">
        <f t="shared" si="0"/>
        <v>P9950</v>
      </c>
      <c r="O17" s="419" t="s">
        <v>761</v>
      </c>
      <c r="P17" s="419">
        <v>2</v>
      </c>
      <c r="Q17" s="420"/>
      <c r="R17" s="420"/>
      <c r="S17" s="421"/>
      <c r="T17" s="422">
        <v>5480.8588</v>
      </c>
      <c r="U17" s="423">
        <f>T17*P17</f>
        <v>10961.7176</v>
      </c>
    </row>
    <row r="18" spans="1:21" s="417" customFormat="1" ht="15.75">
      <c r="A18" s="411" t="s">
        <v>775</v>
      </c>
      <c r="B18" s="415" t="s">
        <v>763</v>
      </c>
      <c r="C18" s="413"/>
      <c r="D18" s="413"/>
      <c r="E18" s="413"/>
      <c r="F18" s="413"/>
      <c r="G18" s="413"/>
      <c r="H18" s="413"/>
      <c r="I18" s="413"/>
      <c r="J18" s="416"/>
      <c r="K18" s="414"/>
      <c r="L18" s="411" t="str">
        <f t="shared" si="0"/>
        <v>3.2</v>
      </c>
      <c r="M18" s="415" t="str">
        <f t="shared" si="0"/>
        <v>Veículos</v>
      </c>
      <c r="N18" s="413"/>
      <c r="O18" s="413"/>
      <c r="P18" s="413"/>
      <c r="Q18" s="413"/>
      <c r="R18" s="413"/>
      <c r="S18" s="413"/>
      <c r="T18" s="413"/>
      <c r="U18" s="416"/>
    </row>
    <row r="19" spans="1:21" ht="15">
      <c r="A19" s="1378"/>
      <c r="B19" s="1379" t="s">
        <v>753</v>
      </c>
      <c r="C19" s="1379" t="s">
        <v>902</v>
      </c>
      <c r="D19" s="1378" t="s">
        <v>754</v>
      </c>
      <c r="E19" s="1378" t="s">
        <v>801</v>
      </c>
      <c r="F19" s="1378" t="s">
        <v>863</v>
      </c>
      <c r="G19" s="1378"/>
      <c r="H19" s="1382" t="s">
        <v>864</v>
      </c>
      <c r="I19" s="1382"/>
      <c r="J19" s="1380" t="s">
        <v>903</v>
      </c>
      <c r="K19" s="426"/>
      <c r="L19" s="1378"/>
      <c r="M19" s="1379" t="s">
        <v>753</v>
      </c>
      <c r="N19" s="1379" t="s">
        <v>902</v>
      </c>
      <c r="O19" s="1378" t="s">
        <v>754</v>
      </c>
      <c r="P19" s="1378" t="s">
        <v>801</v>
      </c>
      <c r="Q19" s="1378" t="s">
        <v>863</v>
      </c>
      <c r="R19" s="1378"/>
      <c r="S19" s="1382" t="s">
        <v>864</v>
      </c>
      <c r="T19" s="1382"/>
      <c r="U19" s="1380" t="s">
        <v>903</v>
      </c>
    </row>
    <row r="20" spans="1:21" ht="15">
      <c r="A20" s="1378"/>
      <c r="B20" s="1379"/>
      <c r="C20" s="1379"/>
      <c r="D20" s="1378"/>
      <c r="E20" s="1378"/>
      <c r="F20" s="424" t="s">
        <v>867</v>
      </c>
      <c r="G20" s="424" t="s">
        <v>868</v>
      </c>
      <c r="H20" s="425" t="s">
        <v>869</v>
      </c>
      <c r="I20" s="425" t="s">
        <v>870</v>
      </c>
      <c r="J20" s="1381"/>
      <c r="K20" s="426"/>
      <c r="L20" s="1378"/>
      <c r="M20" s="1379"/>
      <c r="N20" s="1379"/>
      <c r="O20" s="1378"/>
      <c r="P20" s="1378"/>
      <c r="Q20" s="424" t="s">
        <v>867</v>
      </c>
      <c r="R20" s="424" t="s">
        <v>868</v>
      </c>
      <c r="S20" s="425" t="s">
        <v>869</v>
      </c>
      <c r="T20" s="425" t="s">
        <v>870</v>
      </c>
      <c r="U20" s="1381"/>
    </row>
    <row r="21" spans="1:21" ht="15.75">
      <c r="A21" s="418" t="s">
        <v>904</v>
      </c>
      <c r="B21" s="418" t="s">
        <v>905</v>
      </c>
      <c r="C21" s="419" t="s">
        <v>906</v>
      </c>
      <c r="D21" s="419" t="s">
        <v>761</v>
      </c>
      <c r="E21" s="419"/>
      <c r="F21" s="427">
        <v>44</v>
      </c>
      <c r="G21" s="428">
        <v>176</v>
      </c>
      <c r="H21" s="429">
        <f>VLOOKUP(C21,'[33]EQUIP.(ONERADO)'!A:K,10,0)</f>
        <v>86.460599999999999</v>
      </c>
      <c r="I21" s="429">
        <v>49.038899999999998</v>
      </c>
      <c r="J21" s="430">
        <f>$E21*($H21*$F21+$I21*$G21)</f>
        <v>0</v>
      </c>
      <c r="K21" s="371"/>
      <c r="L21" s="418" t="str">
        <f>A21</f>
        <v>3.2.1</v>
      </c>
      <c r="M21" s="418" t="str">
        <f>B21</f>
        <v xml:space="preserve">Veículo tipo van furgão </v>
      </c>
      <c r="N21" s="419" t="str">
        <f>C21</f>
        <v>E9125</v>
      </c>
      <c r="O21" s="419" t="s">
        <v>761</v>
      </c>
      <c r="P21" s="419">
        <f>E21</f>
        <v>0</v>
      </c>
      <c r="Q21" s="427">
        <v>44</v>
      </c>
      <c r="R21" s="428">
        <v>176</v>
      </c>
      <c r="S21" s="431">
        <v>83.8583</v>
      </c>
      <c r="T21" s="431">
        <v>46.436599999999999</v>
      </c>
      <c r="U21" s="430">
        <f>$P21*($S21*$Q21+$T21*$R21)</f>
        <v>0</v>
      </c>
    </row>
    <row r="22" spans="1:21" ht="15">
      <c r="A22" s="418"/>
      <c r="B22" s="418"/>
      <c r="C22" s="419"/>
      <c r="D22" s="419"/>
      <c r="E22" s="419"/>
      <c r="F22" s="432"/>
      <c r="G22" s="433"/>
      <c r="H22" s="391"/>
      <c r="I22" s="391"/>
      <c r="J22" s="375"/>
      <c r="K22" s="371"/>
      <c r="L22" s="418"/>
      <c r="M22" s="418"/>
      <c r="N22" s="419"/>
      <c r="O22" s="419"/>
      <c r="P22" s="419"/>
      <c r="Q22" s="432"/>
      <c r="R22" s="433"/>
      <c r="S22" s="391"/>
      <c r="T22" s="391"/>
      <c r="U22" s="375"/>
    </row>
    <row r="23" spans="1:21" ht="15.75">
      <c r="A23" s="434" t="s">
        <v>907</v>
      </c>
      <c r="B23" s="435"/>
      <c r="C23" s="424"/>
      <c r="D23" s="435"/>
      <c r="E23" s="436">
        <f>SUM(E15:E17)</f>
        <v>3</v>
      </c>
      <c r="F23" s="435"/>
      <c r="G23" s="435"/>
      <c r="H23" s="435"/>
      <c r="I23" s="435"/>
      <c r="J23" s="437">
        <f>(SUM(J15:J17))+J21</f>
        <v>20803.1204</v>
      </c>
      <c r="K23" s="371"/>
      <c r="L23" s="434" t="s">
        <v>907</v>
      </c>
      <c r="M23" s="435"/>
      <c r="N23" s="424"/>
      <c r="O23" s="435"/>
      <c r="P23" s="436">
        <f>SUM(P15:P17)</f>
        <v>3</v>
      </c>
      <c r="Q23" s="435"/>
      <c r="R23" s="437"/>
      <c r="S23" s="435"/>
      <c r="T23" s="435"/>
      <c r="U23" s="437">
        <f>(SUM(U15:U17))+U21</f>
        <v>19090.296900000001</v>
      </c>
    </row>
    <row r="24" spans="1:21" ht="15">
      <c r="A24" s="438"/>
      <c r="B24" s="438"/>
      <c r="C24" s="439"/>
      <c r="D24" s="439"/>
      <c r="E24" s="439"/>
      <c r="F24" s="440"/>
      <c r="G24" s="440"/>
      <c r="H24" s="441"/>
      <c r="I24" s="441"/>
      <c r="J24" s="442"/>
      <c r="K24" s="371"/>
      <c r="L24" s="438"/>
      <c r="M24" s="438"/>
      <c r="N24" s="439"/>
      <c r="O24" s="439"/>
      <c r="P24" s="439"/>
      <c r="Q24" s="440"/>
      <c r="R24" s="440"/>
      <c r="S24" s="441"/>
      <c r="T24" s="441"/>
      <c r="U24" s="442"/>
    </row>
    <row r="25" spans="1:21" ht="15.75">
      <c r="A25" s="1377" t="s">
        <v>908</v>
      </c>
      <c r="B25" s="1377"/>
      <c r="C25" s="1377"/>
      <c r="D25" s="1377"/>
      <c r="E25" s="1377"/>
      <c r="F25" s="1377"/>
      <c r="G25" s="1377"/>
      <c r="H25" s="1377"/>
      <c r="I25" s="1377"/>
      <c r="J25" s="1377"/>
      <c r="K25" s="371"/>
      <c r="L25" s="1377" t="str">
        <f>A25</f>
        <v>04- Mão de obra da equipe de MEDICINA E SEGURANÇA DO TRABLALHO,</v>
      </c>
      <c r="M25" s="1377"/>
      <c r="N25" s="1377"/>
      <c r="O25" s="1377"/>
      <c r="P25" s="1377"/>
      <c r="Q25" s="1377"/>
      <c r="R25" s="1377"/>
      <c r="S25" s="1377"/>
      <c r="T25" s="1377"/>
      <c r="U25" s="1377"/>
    </row>
    <row r="26" spans="1:21" ht="60.6" customHeight="1">
      <c r="A26" s="443" t="s">
        <v>799</v>
      </c>
      <c r="B26" s="443" t="s">
        <v>753</v>
      </c>
      <c r="C26" s="444" t="s">
        <v>800</v>
      </c>
      <c r="D26" s="443" t="s">
        <v>754</v>
      </c>
      <c r="E26" s="443" t="s">
        <v>801</v>
      </c>
      <c r="F26" s="443"/>
      <c r="G26" s="443"/>
      <c r="H26" s="443"/>
      <c r="I26" s="444" t="s">
        <v>909</v>
      </c>
      <c r="J26" s="444" t="s">
        <v>910</v>
      </c>
      <c r="K26" s="371"/>
      <c r="L26" s="443" t="s">
        <v>799</v>
      </c>
      <c r="M26" s="443" t="s">
        <v>753</v>
      </c>
      <c r="N26" s="444" t="s">
        <v>800</v>
      </c>
      <c r="O26" s="443" t="s">
        <v>754</v>
      </c>
      <c r="P26" s="443" t="s">
        <v>801</v>
      </c>
      <c r="Q26" s="443"/>
      <c r="R26" s="443"/>
      <c r="S26" s="443"/>
      <c r="T26" s="444" t="s">
        <v>909</v>
      </c>
      <c r="U26" s="444" t="s">
        <v>910</v>
      </c>
    </row>
    <row r="27" spans="1:21" ht="15.75">
      <c r="A27" s="418" t="s">
        <v>60</v>
      </c>
      <c r="B27" s="418" t="s">
        <v>911</v>
      </c>
      <c r="C27" s="419" t="s">
        <v>912</v>
      </c>
      <c r="D27" s="419" t="s">
        <v>761</v>
      </c>
      <c r="E27" s="419">
        <v>1</v>
      </c>
      <c r="F27" s="419"/>
      <c r="G27" s="419"/>
      <c r="H27" s="419"/>
      <c r="I27" s="422">
        <v>7365.8624</v>
      </c>
      <c r="J27" s="445">
        <f>I27*E27</f>
        <v>7365.8624</v>
      </c>
      <c r="K27" s="371"/>
      <c r="L27" s="418" t="str">
        <f t="shared" ref="L27:N30" si="1">A27</f>
        <v>4.1</v>
      </c>
      <c r="M27" s="418" t="str">
        <f t="shared" si="1"/>
        <v>Técnico de segurança do trabalho</v>
      </c>
      <c r="N27" s="419" t="str">
        <f t="shared" si="1"/>
        <v>P9876</v>
      </c>
      <c r="O27" s="419" t="s">
        <v>761</v>
      </c>
      <c r="P27" s="419">
        <f>E27</f>
        <v>1</v>
      </c>
      <c r="Q27" s="419"/>
      <c r="R27" s="419"/>
      <c r="S27" s="419"/>
      <c r="T27" s="422">
        <v>6721.9353000000001</v>
      </c>
      <c r="U27" s="423">
        <f>T27*P27</f>
        <v>6721.9353000000001</v>
      </c>
    </row>
    <row r="28" spans="1:21" ht="15.75">
      <c r="A28" s="418" t="s">
        <v>64</v>
      </c>
      <c r="B28" s="418" t="s">
        <v>913</v>
      </c>
      <c r="C28" s="419" t="s">
        <v>914</v>
      </c>
      <c r="D28" s="419" t="s">
        <v>761</v>
      </c>
      <c r="E28" s="427"/>
      <c r="F28" s="419"/>
      <c r="G28" s="419"/>
      <c r="H28" s="419"/>
      <c r="I28" s="422">
        <v>24959.615000000002</v>
      </c>
      <c r="J28" s="445">
        <f>I28*E28</f>
        <v>0</v>
      </c>
      <c r="K28" s="371"/>
      <c r="L28" s="418" t="str">
        <f t="shared" si="1"/>
        <v>4.2</v>
      </c>
      <c r="M28" s="418" t="str">
        <f t="shared" si="1"/>
        <v>Engenheiro de segurança do trabalho</v>
      </c>
      <c r="N28" s="419" t="str">
        <f t="shared" si="1"/>
        <v>P9864</v>
      </c>
      <c r="O28" s="419" t="s">
        <v>761</v>
      </c>
      <c r="P28" s="427">
        <f t="shared" ref="P28:P30" si="2">E28</f>
        <v>0</v>
      </c>
      <c r="Q28" s="419"/>
      <c r="R28" s="419"/>
      <c r="S28" s="419"/>
      <c r="T28" s="422">
        <v>22517.449400000001</v>
      </c>
      <c r="U28" s="423">
        <f>T28*P28</f>
        <v>0</v>
      </c>
    </row>
    <row r="29" spans="1:21" ht="15" customHeight="1">
      <c r="A29" s="418" t="s">
        <v>66</v>
      </c>
      <c r="B29" s="418" t="s">
        <v>915</v>
      </c>
      <c r="C29" s="419" t="s">
        <v>916</v>
      </c>
      <c r="D29" s="419" t="s">
        <v>761</v>
      </c>
      <c r="E29" s="419">
        <v>0</v>
      </c>
      <c r="F29" s="419"/>
      <c r="G29" s="419"/>
      <c r="H29" s="419"/>
      <c r="I29" s="422">
        <v>18676.234400000001</v>
      </c>
      <c r="J29" s="445">
        <f>I29*E29</f>
        <v>0</v>
      </c>
      <c r="K29" s="371"/>
      <c r="L29" s="418" t="str">
        <f t="shared" si="1"/>
        <v>4.3</v>
      </c>
      <c r="M29" s="418" t="str">
        <f t="shared" si="1"/>
        <v>Médico do trabalho</v>
      </c>
      <c r="N29" s="419" t="str">
        <f t="shared" si="1"/>
        <v>P9851</v>
      </c>
      <c r="O29" s="419" t="s">
        <v>761</v>
      </c>
      <c r="P29" s="419">
        <f t="shared" si="2"/>
        <v>0</v>
      </c>
      <c r="Q29" s="419"/>
      <c r="R29" s="419"/>
      <c r="S29" s="419"/>
      <c r="T29" s="422">
        <v>16850.327099999999</v>
      </c>
      <c r="U29" s="423">
        <f>T29*P29</f>
        <v>0</v>
      </c>
    </row>
    <row r="30" spans="1:21" ht="15.75">
      <c r="A30" s="418" t="s">
        <v>68</v>
      </c>
      <c r="B30" s="418" t="s">
        <v>917</v>
      </c>
      <c r="C30" s="419" t="s">
        <v>918</v>
      </c>
      <c r="D30" s="419" t="s">
        <v>761</v>
      </c>
      <c r="E30" s="419">
        <v>0</v>
      </c>
      <c r="F30" s="419"/>
      <c r="G30" s="419"/>
      <c r="H30" s="419"/>
      <c r="I30" s="422">
        <v>21265.910199999998</v>
      </c>
      <c r="J30" s="445">
        <f>I30*E30</f>
        <v>0</v>
      </c>
      <c r="K30" s="371"/>
      <c r="L30" s="418" t="str">
        <f t="shared" si="1"/>
        <v>4.4</v>
      </c>
      <c r="M30" s="418" t="str">
        <f t="shared" si="1"/>
        <v>Médico de câmara hiperbárica</v>
      </c>
      <c r="N30" s="419" t="str">
        <f t="shared" si="1"/>
        <v>P9951</v>
      </c>
      <c r="O30" s="419" t="s">
        <v>761</v>
      </c>
      <c r="P30" s="419">
        <f t="shared" si="2"/>
        <v>0</v>
      </c>
      <c r="Q30" s="419"/>
      <c r="R30" s="419"/>
      <c r="S30" s="419"/>
      <c r="T30" s="422">
        <v>19331.536</v>
      </c>
      <c r="U30" s="423">
        <f>T30*P30</f>
        <v>0</v>
      </c>
    </row>
    <row r="31" spans="1:21" ht="15.75">
      <c r="A31" s="1383" t="s">
        <v>919</v>
      </c>
      <c r="B31" s="1384"/>
      <c r="C31" s="1384"/>
      <c r="D31" s="1385"/>
      <c r="E31" s="446">
        <f t="shared" ref="E31" si="3">SUM(E27:E30)</f>
        <v>1</v>
      </c>
      <c r="F31" s="424"/>
      <c r="G31" s="424"/>
      <c r="H31" s="424"/>
      <c r="I31" s="447"/>
      <c r="J31" s="448">
        <f>SUM(J27:J30)</f>
        <v>7365.8624</v>
      </c>
      <c r="K31" s="371"/>
      <c r="L31" s="1383" t="s">
        <v>919</v>
      </c>
      <c r="M31" s="1384"/>
      <c r="N31" s="1384"/>
      <c r="O31" s="1385"/>
      <c r="P31" s="446">
        <f t="shared" ref="P31" si="4">SUM(P27:P30)</f>
        <v>1</v>
      </c>
      <c r="Q31" s="424"/>
      <c r="R31" s="424"/>
      <c r="S31" s="424"/>
      <c r="T31" s="447"/>
      <c r="U31" s="437">
        <f>SUM(U27:U30)</f>
        <v>6721.9353000000001</v>
      </c>
    </row>
  </sheetData>
  <mergeCells count="30">
    <mergeCell ref="A31:D31"/>
    <mergeCell ref="L31:O31"/>
    <mergeCell ref="P19:P20"/>
    <mergeCell ref="Q19:R19"/>
    <mergeCell ref="S19:T19"/>
    <mergeCell ref="A25:J25"/>
    <mergeCell ref="L25:U25"/>
    <mergeCell ref="H19:I19"/>
    <mergeCell ref="J19:J20"/>
    <mergeCell ref="L19:L20"/>
    <mergeCell ref="M19:M20"/>
    <mergeCell ref="N19:N20"/>
    <mergeCell ref="O19:O20"/>
    <mergeCell ref="A7:J7"/>
    <mergeCell ref="L7:U7"/>
    <mergeCell ref="A13:J13"/>
    <mergeCell ref="L13:U13"/>
    <mergeCell ref="A19:A20"/>
    <mergeCell ref="B19:B20"/>
    <mergeCell ref="C19:C20"/>
    <mergeCell ref="D19:D20"/>
    <mergeCell ref="E19:E20"/>
    <mergeCell ref="F19:G19"/>
    <mergeCell ref="U19:U20"/>
    <mergeCell ref="A1:J3"/>
    <mergeCell ref="L1:U3"/>
    <mergeCell ref="A5:J5"/>
    <mergeCell ref="L5:U5"/>
    <mergeCell ref="A6:J6"/>
    <mergeCell ref="L6:U6"/>
  </mergeCells>
  <conditionalFormatting sqref="A25 K25:L25">
    <cfRule type="cellIs" dxfId="26" priority="8" operator="equal">
      <formula>0</formula>
    </cfRule>
  </conditionalFormatting>
  <conditionalFormatting sqref="A18:B18">
    <cfRule type="cellIs" dxfId="25" priority="12" operator="equal">
      <formula>0</formula>
    </cfRule>
  </conditionalFormatting>
  <conditionalFormatting sqref="A9:U12 A13 K13:L13">
    <cfRule type="cellIs" dxfId="24" priority="9" operator="equal">
      <formula>0</formula>
    </cfRule>
  </conditionalFormatting>
  <conditionalFormatting sqref="A19:U24">
    <cfRule type="cellIs" dxfId="23" priority="2" operator="equal">
      <formula>0</formula>
    </cfRule>
  </conditionalFormatting>
  <conditionalFormatting sqref="A32:U1048576">
    <cfRule type="cellIs" dxfId="22" priority="10" operator="equal">
      <formula>0</formula>
    </cfRule>
  </conditionalFormatting>
  <conditionalFormatting sqref="F26:J31">
    <cfRule type="cellIs" dxfId="21" priority="4" operator="equal">
      <formula>0</formula>
    </cfRule>
  </conditionalFormatting>
  <conditionalFormatting sqref="F14:U14">
    <cfRule type="cellIs" dxfId="20" priority="5" operator="equal">
      <formula>0</formula>
    </cfRule>
  </conditionalFormatting>
  <conditionalFormatting sqref="H16:H17">
    <cfRule type="cellIs" dxfId="19" priority="6" operator="equal">
      <formula>0</formula>
    </cfRule>
  </conditionalFormatting>
  <conditionalFormatting sqref="I16:I17">
    <cfRule type="expression" dxfId="18" priority="15">
      <formula>E16=0</formula>
    </cfRule>
  </conditionalFormatting>
  <conditionalFormatting sqref="I27:I30">
    <cfRule type="expression" dxfId="17" priority="1">
      <formula>E27=0</formula>
    </cfRule>
  </conditionalFormatting>
  <conditionalFormatting sqref="I15:J17 T27:U31 S16:U17 A1:U6 A7 K7:L7 A8:H8 K8:S8 A14:E17 K15:M15 K16:P17 A26:E30 K26:P30 A31 E31 K31:L31 P31">
    <cfRule type="cellIs" dxfId="16" priority="16" operator="equal">
      <formula>0</formula>
    </cfRule>
  </conditionalFormatting>
  <conditionalFormatting sqref="K18:M18">
    <cfRule type="cellIs" dxfId="15" priority="11" operator="equal">
      <formula>0</formula>
    </cfRule>
  </conditionalFormatting>
  <conditionalFormatting sqref="Q26:S31">
    <cfRule type="cellIs" dxfId="14" priority="7" operator="equal">
      <formula>0</formula>
    </cfRule>
  </conditionalFormatting>
  <conditionalFormatting sqref="T16:T17">
    <cfRule type="expression" dxfId="13" priority="13">
      <formula>P16=0</formula>
    </cfRule>
  </conditionalFormatting>
  <conditionalFormatting sqref="T27:T30">
    <cfRule type="expression" dxfId="12" priority="14">
      <formula>P27=0</formula>
    </cfRule>
  </conditionalFormatting>
  <conditionalFormatting sqref="T26:U26">
    <cfRule type="cellIs" dxfId="11" priority="3" operator="equal">
      <formula>0</formula>
    </cfRule>
  </conditionalFormatting>
  <printOptions horizontalCentered="1"/>
  <pageMargins left="0.7" right="0.7" top="0.75" bottom="0.75" header="0.3" footer="0.3"/>
  <pageSetup paperSize="9" scale="48" fitToWidth="2" fitToHeight="0" orientation="portrait" r:id="rId1"/>
  <headerFooter scaleWithDoc="0" alignWithMargins="0"/>
  <colBreaks count="1" manualBreakCount="1">
    <brk id="11" max="90"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1CA809-07E1-47BA-A53E-9D8357978287}">
  <sheetPr>
    <tabColor rgb="FF00B050"/>
  </sheetPr>
  <dimension ref="A1:U35"/>
  <sheetViews>
    <sheetView view="pageBreakPreview" zoomScale="70" zoomScaleNormal="73" zoomScaleSheetLayoutView="70" workbookViewId="0">
      <selection activeCell="A17" sqref="A17:J17"/>
    </sheetView>
  </sheetViews>
  <sheetFormatPr defaultColWidth="9.140625" defaultRowHeight="15"/>
  <cols>
    <col min="1" max="1" width="20.140625" style="450" customWidth="1"/>
    <col min="2" max="2" width="42.85546875" style="450" customWidth="1"/>
    <col min="3" max="4" width="9.140625" style="450"/>
    <col min="5" max="5" width="11.7109375" style="450" customWidth="1"/>
    <col min="6" max="6" width="12.42578125" style="450" customWidth="1"/>
    <col min="7" max="7" width="15.7109375" style="450" customWidth="1"/>
    <col min="8" max="8" width="12" style="450" customWidth="1"/>
    <col min="9" max="9" width="11.85546875" style="450" customWidth="1"/>
    <col min="10" max="10" width="12.5703125" style="450" customWidth="1"/>
    <col min="11" max="11" width="1.42578125" style="450" customWidth="1"/>
    <col min="12" max="12" width="20.140625" style="450" customWidth="1"/>
    <col min="13" max="13" width="42.85546875" style="450" customWidth="1"/>
    <col min="14" max="15" width="9.140625" style="450"/>
    <col min="16" max="16" width="11.7109375" style="450" customWidth="1"/>
    <col min="17" max="17" width="13.140625" style="450" bestFit="1" customWidth="1"/>
    <col min="18" max="18" width="15.7109375" style="450" customWidth="1"/>
    <col min="19" max="19" width="12" style="450" customWidth="1"/>
    <col min="20" max="20" width="11.85546875" style="450" customWidth="1"/>
    <col min="21" max="21" width="12.5703125" style="450" customWidth="1"/>
    <col min="22" max="16384" width="9.140625" style="450"/>
  </cols>
  <sheetData>
    <row r="1" spans="1:21">
      <c r="A1" s="1386" t="str">
        <f>'ADM-Resumo'!A1:F3</f>
        <v>RODOVIA: BR-232
TRECHO: Km 60 ao 63
OBRA: Área de Escape</v>
      </c>
      <c r="B1" s="1387"/>
      <c r="C1" s="1387"/>
      <c r="D1" s="1387"/>
      <c r="E1" s="1387"/>
      <c r="F1" s="1387"/>
      <c r="G1" s="1387"/>
      <c r="H1" s="1387"/>
      <c r="I1" s="1387"/>
      <c r="J1" s="1388"/>
      <c r="L1" s="1386" t="str">
        <f>A1</f>
        <v>RODOVIA: BR-232
TRECHO: Km 60 ao 63
OBRA: Área de Escape</v>
      </c>
      <c r="M1" s="1387"/>
      <c r="N1" s="1387"/>
      <c r="O1" s="1387"/>
      <c r="P1" s="1387"/>
      <c r="Q1" s="1387"/>
      <c r="R1" s="1387"/>
      <c r="S1" s="1387"/>
      <c r="T1" s="1387"/>
      <c r="U1" s="1388"/>
    </row>
    <row r="2" spans="1:21" ht="32.25" customHeight="1">
      <c r="A2" s="1389"/>
      <c r="B2" s="1327"/>
      <c r="C2" s="1327"/>
      <c r="D2" s="1327"/>
      <c r="E2" s="1327"/>
      <c r="F2" s="1327"/>
      <c r="G2" s="1327"/>
      <c r="H2" s="1327"/>
      <c r="I2" s="1327"/>
      <c r="J2" s="1390"/>
      <c r="L2" s="1389"/>
      <c r="M2" s="1327"/>
      <c r="N2" s="1327"/>
      <c r="O2" s="1327"/>
      <c r="P2" s="1327"/>
      <c r="Q2" s="1327"/>
      <c r="R2" s="1327"/>
      <c r="S2" s="1327"/>
      <c r="T2" s="1327"/>
      <c r="U2" s="1390"/>
    </row>
    <row r="3" spans="1:21" ht="35.25" customHeight="1">
      <c r="A3" s="1391"/>
      <c r="B3" s="1330"/>
      <c r="C3" s="1330"/>
      <c r="D3" s="1330"/>
      <c r="E3" s="1330"/>
      <c r="F3" s="1330"/>
      <c r="G3" s="1330"/>
      <c r="H3" s="1330"/>
      <c r="I3" s="1330"/>
      <c r="J3" s="1392"/>
      <c r="L3" s="1391"/>
      <c r="M3" s="1330"/>
      <c r="N3" s="1330"/>
      <c r="O3" s="1330"/>
      <c r="P3" s="1330"/>
      <c r="Q3" s="1330"/>
      <c r="R3" s="1330"/>
      <c r="S3" s="1330"/>
      <c r="T3" s="1330"/>
      <c r="U3" s="1392"/>
    </row>
    <row r="4" spans="1:21">
      <c r="A4" s="451"/>
      <c r="I4" s="269" t="s">
        <v>747</v>
      </c>
      <c r="J4" s="452">
        <f>'ADM-Resumo'!F4</f>
        <v>45839</v>
      </c>
      <c r="L4" s="451"/>
      <c r="T4" s="269" t="s">
        <v>747</v>
      </c>
      <c r="U4" s="452">
        <f>J4</f>
        <v>45839</v>
      </c>
    </row>
    <row r="5" spans="1:21">
      <c r="A5" s="1333" t="s">
        <v>792</v>
      </c>
      <c r="B5" s="1333"/>
      <c r="C5" s="1333"/>
      <c r="D5" s="1333"/>
      <c r="E5" s="1333"/>
      <c r="F5" s="1333"/>
      <c r="G5" s="1333"/>
      <c r="H5" s="1333"/>
      <c r="I5" s="1333"/>
      <c r="J5" s="1333"/>
      <c r="L5" s="1333" t="s">
        <v>792</v>
      </c>
      <c r="M5" s="1333"/>
      <c r="N5" s="1333"/>
      <c r="O5" s="1333"/>
      <c r="P5" s="1333"/>
      <c r="Q5" s="1333"/>
      <c r="R5" s="1333"/>
      <c r="S5" s="1333"/>
      <c r="T5" s="1333"/>
      <c r="U5" s="1333"/>
    </row>
    <row r="6" spans="1:21">
      <c r="A6" s="1333" t="s">
        <v>920</v>
      </c>
      <c r="B6" s="1333"/>
      <c r="C6" s="1333"/>
      <c r="D6" s="1333"/>
      <c r="E6" s="1333"/>
      <c r="F6" s="1333"/>
      <c r="G6" s="1333"/>
      <c r="H6" s="1333"/>
      <c r="I6" s="1333"/>
      <c r="J6" s="1333"/>
      <c r="L6" s="1333" t="s">
        <v>920</v>
      </c>
      <c r="M6" s="1333"/>
      <c r="N6" s="1333"/>
      <c r="O6" s="1333"/>
      <c r="P6" s="1333"/>
      <c r="Q6" s="1333"/>
      <c r="R6" s="1333"/>
      <c r="S6" s="1333"/>
      <c r="T6" s="1333"/>
      <c r="U6" s="1333"/>
    </row>
    <row r="7" spans="1:21">
      <c r="A7" s="1336" t="s">
        <v>921</v>
      </c>
      <c r="B7" s="1336"/>
      <c r="C7" s="1336"/>
      <c r="D7" s="1336"/>
      <c r="E7" s="1336"/>
      <c r="F7" s="1336"/>
      <c r="G7" s="1336"/>
      <c r="H7" s="1336"/>
      <c r="I7" s="1336"/>
      <c r="J7" s="1336"/>
      <c r="L7" s="1336" t="s">
        <v>922</v>
      </c>
      <c r="M7" s="1336"/>
      <c r="N7" s="1336"/>
      <c r="O7" s="1336"/>
      <c r="P7" s="1336"/>
      <c r="Q7" s="1336"/>
      <c r="R7" s="1336"/>
      <c r="S7" s="1336"/>
      <c r="T7" s="1336"/>
      <c r="U7" s="1336"/>
    </row>
    <row r="8" spans="1:21">
      <c r="A8" s="453"/>
      <c r="J8" s="454"/>
      <c r="L8" s="453"/>
      <c r="U8" s="454"/>
    </row>
    <row r="9" spans="1:21">
      <c r="A9" s="453"/>
      <c r="F9" s="1394"/>
      <c r="G9" s="1394"/>
      <c r="H9" s="1394"/>
      <c r="I9" s="1394"/>
      <c r="J9" s="454"/>
      <c r="L9" s="453"/>
      <c r="Q9" s="1394"/>
      <c r="R9" s="1394"/>
      <c r="S9" s="1394"/>
      <c r="T9" s="1394"/>
      <c r="U9" s="454"/>
    </row>
    <row r="10" spans="1:21">
      <c r="A10" s="455" t="s">
        <v>923</v>
      </c>
      <c r="B10" s="456"/>
      <c r="C10" s="456"/>
      <c r="D10" s="456"/>
      <c r="E10" s="456"/>
      <c r="F10" s="456"/>
      <c r="G10" s="457"/>
      <c r="H10" s="1394"/>
      <c r="I10" s="1394"/>
      <c r="J10" s="454"/>
      <c r="L10" s="455" t="s">
        <v>923</v>
      </c>
      <c r="M10" s="456"/>
      <c r="N10" s="456"/>
      <c r="O10" s="456"/>
      <c r="P10" s="456"/>
      <c r="Q10" s="456"/>
      <c r="R10" s="457"/>
      <c r="U10" s="454"/>
    </row>
    <row r="11" spans="1:21" ht="45">
      <c r="A11" s="458" t="s">
        <v>799</v>
      </c>
      <c r="B11" s="458" t="s">
        <v>753</v>
      </c>
      <c r="C11" s="459" t="s">
        <v>800</v>
      </c>
      <c r="D11" s="458" t="s">
        <v>754</v>
      </c>
      <c r="E11" s="458" t="s">
        <v>801</v>
      </c>
      <c r="F11" s="459" t="s">
        <v>909</v>
      </c>
      <c r="G11" s="459" t="s">
        <v>910</v>
      </c>
      <c r="H11" s="460"/>
      <c r="I11" s="460"/>
      <c r="J11" s="454"/>
      <c r="L11" s="458" t="s">
        <v>799</v>
      </c>
      <c r="M11" s="458" t="s">
        <v>753</v>
      </c>
      <c r="N11" s="459" t="s">
        <v>800</v>
      </c>
      <c r="O11" s="458" t="s">
        <v>754</v>
      </c>
      <c r="P11" s="458" t="s">
        <v>801</v>
      </c>
      <c r="Q11" s="459" t="s">
        <v>909</v>
      </c>
      <c r="R11" s="459" t="s">
        <v>910</v>
      </c>
      <c r="U11" s="454"/>
    </row>
    <row r="12" spans="1:21">
      <c r="A12" s="461" t="s">
        <v>807</v>
      </c>
      <c r="B12" s="461" t="s">
        <v>924</v>
      </c>
      <c r="C12" s="462" t="s">
        <v>925</v>
      </c>
      <c r="D12" s="462" t="s">
        <v>761</v>
      </c>
      <c r="E12" s="463"/>
      <c r="F12" s="464">
        <f>VLOOKUP(C12,'[33]SICRO M.O.(ONERADO)'!$A:$F,4,0)</f>
        <v>5961.6777000000002</v>
      </c>
      <c r="G12" s="465">
        <f>$F12*$E12</f>
        <v>0</v>
      </c>
      <c r="H12" s="466"/>
      <c r="I12" s="466"/>
      <c r="J12" s="454"/>
      <c r="L12" s="467" t="s">
        <v>807</v>
      </c>
      <c r="M12" s="467" t="s">
        <v>924</v>
      </c>
      <c r="N12" s="468" t="s">
        <v>925</v>
      </c>
      <c r="O12" s="468" t="s">
        <v>761</v>
      </c>
      <c r="P12" s="468">
        <f>E12</f>
        <v>0</v>
      </c>
      <c r="Q12" s="464">
        <f>VLOOKUP(N12,'[33]SICRO M.O.(DESONERADO)'!$A:$F,4,0)</f>
        <v>5473.3438999999998</v>
      </c>
      <c r="R12" s="465">
        <f>$Q12*$P12</f>
        <v>0</v>
      </c>
      <c r="U12" s="454"/>
    </row>
    <row r="13" spans="1:21">
      <c r="A13" s="467" t="s">
        <v>926</v>
      </c>
      <c r="B13" s="467" t="s">
        <v>927</v>
      </c>
      <c r="C13" s="469" t="s">
        <v>928</v>
      </c>
      <c r="D13" s="469" t="s">
        <v>761</v>
      </c>
      <c r="E13" s="470"/>
      <c r="F13" s="464">
        <f>VLOOKUP(C13,'[33]SICRO M.O.(ONERADO)'!$A:$F,4,0)</f>
        <v>5024.2370000000001</v>
      </c>
      <c r="G13" s="465">
        <f>$F13*$E13</f>
        <v>0</v>
      </c>
      <c r="H13" s="466"/>
      <c r="I13" s="466"/>
      <c r="J13" s="454"/>
      <c r="L13" s="467" t="s">
        <v>926</v>
      </c>
      <c r="M13" s="467" t="s">
        <v>927</v>
      </c>
      <c r="N13" s="469" t="s">
        <v>928</v>
      </c>
      <c r="O13" s="469" t="s">
        <v>761</v>
      </c>
      <c r="P13" s="469">
        <f>E13</f>
        <v>0</v>
      </c>
      <c r="Q13" s="464">
        <f>VLOOKUP(N13,'[33]SICRO M.O.(DESONERADO)'!$A:$F,4,0)</f>
        <v>4631.3707999999997</v>
      </c>
      <c r="R13" s="465">
        <f>$Q13*$P13</f>
        <v>0</v>
      </c>
      <c r="U13" s="454"/>
    </row>
    <row r="14" spans="1:21">
      <c r="A14" s="471" t="s">
        <v>929</v>
      </c>
      <c r="B14" s="472"/>
      <c r="C14" s="473"/>
      <c r="D14" s="473"/>
      <c r="E14" s="474">
        <f t="shared" ref="E14:G14" si="0">SUM(E12:E13)</f>
        <v>0</v>
      </c>
      <c r="F14" s="475"/>
      <c r="G14" s="476">
        <f t="shared" si="0"/>
        <v>0</v>
      </c>
      <c r="I14" s="477"/>
      <c r="J14" s="454"/>
      <c r="L14" s="471" t="s">
        <v>929</v>
      </c>
      <c r="M14" s="472"/>
      <c r="N14" s="473"/>
      <c r="O14" s="473"/>
      <c r="P14" s="474">
        <f t="shared" ref="P14" si="1">SUM(P12:P13)</f>
        <v>0</v>
      </c>
      <c r="Q14" s="475"/>
      <c r="R14" s="476">
        <f>SUM(R12:R13)</f>
        <v>0</v>
      </c>
      <c r="U14" s="454"/>
    </row>
    <row r="15" spans="1:21">
      <c r="A15" s="478" t="s">
        <v>930</v>
      </c>
      <c r="B15" s="479"/>
      <c r="C15" s="480"/>
      <c r="D15" s="480"/>
      <c r="E15" s="480"/>
      <c r="F15" s="481"/>
      <c r="G15" s="481"/>
      <c r="H15" s="482"/>
      <c r="I15" s="482"/>
      <c r="J15" s="454"/>
      <c r="L15" s="483"/>
      <c r="M15" s="479"/>
      <c r="N15" s="480"/>
      <c r="O15" s="480"/>
      <c r="P15" s="480"/>
      <c r="Q15" s="481"/>
      <c r="R15" s="481"/>
      <c r="S15" s="482"/>
      <c r="T15" s="482"/>
      <c r="U15" s="454"/>
    </row>
    <row r="16" spans="1:21">
      <c r="A16" s="451"/>
      <c r="C16" s="482"/>
      <c r="D16" s="482"/>
      <c r="E16" s="482"/>
      <c r="F16" s="484"/>
      <c r="G16" s="484"/>
      <c r="H16" s="482"/>
      <c r="I16" s="482"/>
      <c r="J16" s="454"/>
      <c r="L16" s="483"/>
      <c r="M16" s="479"/>
      <c r="N16" s="480"/>
      <c r="O16" s="480"/>
      <c r="P16" s="480"/>
      <c r="Q16" s="481"/>
      <c r="R16" s="481"/>
      <c r="S16" s="482"/>
      <c r="T16" s="482"/>
      <c r="U16" s="454"/>
    </row>
    <row r="17" spans="1:21">
      <c r="A17" s="1393" t="s">
        <v>931</v>
      </c>
      <c r="B17" s="1393"/>
      <c r="C17" s="1393"/>
      <c r="D17" s="1393"/>
      <c r="E17" s="1393"/>
      <c r="F17" s="1393"/>
      <c r="G17" s="1393"/>
      <c r="H17" s="1393"/>
      <c r="I17" s="1393"/>
      <c r="J17" s="1393"/>
      <c r="L17" s="1393" t="s">
        <v>931</v>
      </c>
      <c r="M17" s="1393"/>
      <c r="N17" s="1393"/>
      <c r="O17" s="1393"/>
      <c r="P17" s="1393"/>
      <c r="Q17" s="1393"/>
      <c r="R17" s="1393"/>
      <c r="S17" s="1393"/>
      <c r="T17" s="1393"/>
      <c r="U17" s="1393"/>
    </row>
    <row r="18" spans="1:21">
      <c r="A18" s="461" t="s">
        <v>759</v>
      </c>
      <c r="B18" s="485" t="s">
        <v>895</v>
      </c>
      <c r="C18" s="486"/>
      <c r="D18" s="487"/>
      <c r="E18" s="487"/>
      <c r="F18" s="488"/>
      <c r="G18" s="489"/>
      <c r="H18" s="482"/>
      <c r="I18" s="482"/>
      <c r="J18" s="454"/>
      <c r="L18" s="461" t="s">
        <v>759</v>
      </c>
      <c r="M18" s="485" t="s">
        <v>895</v>
      </c>
      <c r="N18" s="486"/>
      <c r="O18" s="487"/>
      <c r="P18" s="487"/>
      <c r="Q18" s="482"/>
      <c r="R18" s="482"/>
      <c r="U18" s="454"/>
    </row>
    <row r="19" spans="1:21">
      <c r="A19" s="467" t="s">
        <v>807</v>
      </c>
      <c r="B19" s="461" t="s">
        <v>932</v>
      </c>
      <c r="C19" s="462" t="s">
        <v>933</v>
      </c>
      <c r="D19" s="462" t="s">
        <v>761</v>
      </c>
      <c r="E19" s="463">
        <v>1</v>
      </c>
      <c r="F19" s="464">
        <f>VLOOKUP(C19,'[33]SICRO M.O.(ONERADO)'!$A:$F,4,0)</f>
        <v>7520.1358</v>
      </c>
      <c r="G19" s="490">
        <f>F19*E19</f>
        <v>7520.1358</v>
      </c>
      <c r="H19" s="466"/>
      <c r="I19" s="466"/>
      <c r="J19" s="454"/>
      <c r="L19" s="467" t="s">
        <v>807</v>
      </c>
      <c r="M19" s="461" t="s">
        <v>932</v>
      </c>
      <c r="N19" s="462" t="s">
        <v>933</v>
      </c>
      <c r="O19" s="462" t="s">
        <v>761</v>
      </c>
      <c r="P19" s="462">
        <f>E19</f>
        <v>1</v>
      </c>
      <c r="Q19" s="491">
        <f>VLOOKUP(N19,'[33]SICRO M.O.(DESONERADO)'!$A:$F,4,0)</f>
        <v>6864.0397999999996</v>
      </c>
      <c r="R19" s="492">
        <f>$Q19*$P19</f>
        <v>6864.0397999999996</v>
      </c>
      <c r="U19" s="454"/>
    </row>
    <row r="20" spans="1:21">
      <c r="A20" s="467" t="s">
        <v>926</v>
      </c>
      <c r="B20" s="467" t="s">
        <v>934</v>
      </c>
      <c r="C20" s="468" t="s">
        <v>935</v>
      </c>
      <c r="D20" s="462" t="s">
        <v>761</v>
      </c>
      <c r="E20" s="493">
        <v>2</v>
      </c>
      <c r="F20" s="464">
        <f>VLOOKUP(C20,'[33]SICRO M.O.(ONERADO)'!$A:$F,4,0)</f>
        <v>5924.9119000000001</v>
      </c>
      <c r="G20" s="490">
        <f>F20*E20</f>
        <v>11849.8238</v>
      </c>
      <c r="H20" s="466"/>
      <c r="I20" s="466"/>
      <c r="J20" s="454"/>
      <c r="L20" s="467" t="s">
        <v>926</v>
      </c>
      <c r="M20" s="467" t="s">
        <v>934</v>
      </c>
      <c r="N20" s="468" t="s">
        <v>935</v>
      </c>
      <c r="O20" s="462" t="s">
        <v>761</v>
      </c>
      <c r="P20" s="462">
        <f>E20</f>
        <v>2</v>
      </c>
      <c r="Q20" s="464">
        <f>VLOOKUP(N20,'[33]SICRO M.O.(DESONERADO)'!$A:$F,4,0)</f>
        <v>5457.9582</v>
      </c>
      <c r="R20" s="492">
        <f>$Q20*$P20</f>
        <v>10915.9164</v>
      </c>
      <c r="U20" s="454"/>
    </row>
    <row r="21" spans="1:21">
      <c r="A21" s="494"/>
      <c r="B21" s="495"/>
      <c r="C21" s="496"/>
      <c r="D21" s="496"/>
      <c r="E21" s="496"/>
      <c r="F21" s="497"/>
      <c r="G21" s="498"/>
      <c r="H21" s="482"/>
      <c r="I21" s="482"/>
      <c r="J21" s="454"/>
      <c r="L21" s="494"/>
      <c r="M21" s="495"/>
      <c r="N21" s="496"/>
      <c r="O21" s="496"/>
      <c r="P21" s="496"/>
      <c r="Q21" s="497"/>
      <c r="R21" s="499"/>
      <c r="S21" s="482"/>
      <c r="T21" s="482"/>
      <c r="U21" s="454"/>
    </row>
    <row r="22" spans="1:21">
      <c r="A22" s="471" t="s">
        <v>936</v>
      </c>
      <c r="B22" s="472"/>
      <c r="C22" s="473"/>
      <c r="D22" s="473"/>
      <c r="E22" s="474">
        <f>SUM(E19:E20)</f>
        <v>3</v>
      </c>
      <c r="F22" s="475"/>
      <c r="G22" s="476">
        <f>(SUM(G19:G20))</f>
        <v>19369.959600000002</v>
      </c>
      <c r="I22" s="477"/>
      <c r="J22" s="454"/>
      <c r="L22" s="471" t="s">
        <v>936</v>
      </c>
      <c r="M22" s="472"/>
      <c r="N22" s="473"/>
      <c r="O22" s="473"/>
      <c r="P22" s="474">
        <f>SUM(P19:P20)</f>
        <v>3</v>
      </c>
      <c r="Q22" s="475"/>
      <c r="R22" s="476">
        <f>(SUM(R19:R20))</f>
        <v>17779.956200000001</v>
      </c>
      <c r="U22" s="454"/>
    </row>
    <row r="23" spans="1:21">
      <c r="A23" s="483"/>
      <c r="B23" s="479"/>
      <c r="C23" s="480"/>
      <c r="D23" s="480"/>
      <c r="E23" s="480"/>
      <c r="F23" s="481"/>
      <c r="G23" s="481"/>
      <c r="H23" s="482"/>
      <c r="I23" s="482"/>
      <c r="J23" s="454"/>
      <c r="L23" s="483"/>
      <c r="M23" s="479"/>
      <c r="N23" s="480"/>
      <c r="O23" s="480"/>
      <c r="P23" s="480"/>
      <c r="Q23" s="481"/>
      <c r="R23" s="481"/>
      <c r="S23" s="482"/>
      <c r="T23" s="482"/>
      <c r="U23" s="454"/>
    </row>
    <row r="24" spans="1:21">
      <c r="A24" s="1393" t="s">
        <v>937</v>
      </c>
      <c r="B24" s="1393"/>
      <c r="C24" s="1393"/>
      <c r="D24" s="1393"/>
      <c r="E24" s="1393"/>
      <c r="F24" s="1393"/>
      <c r="G24" s="1393"/>
      <c r="H24" s="1393"/>
      <c r="I24" s="1393"/>
      <c r="J24" s="1393"/>
      <c r="L24" s="1393" t="s">
        <v>937</v>
      </c>
      <c r="M24" s="1393"/>
      <c r="N24" s="1393"/>
      <c r="O24" s="1393"/>
      <c r="P24" s="1393"/>
      <c r="Q24" s="1393"/>
      <c r="R24" s="1393"/>
      <c r="S24" s="1393"/>
      <c r="T24" s="1393"/>
      <c r="U24" s="1393"/>
    </row>
    <row r="25" spans="1:21">
      <c r="A25" s="461" t="s">
        <v>759</v>
      </c>
      <c r="B25" s="485" t="s">
        <v>895</v>
      </c>
      <c r="C25" s="486"/>
      <c r="D25" s="487"/>
      <c r="E25" s="487"/>
      <c r="F25" s="488"/>
      <c r="G25" s="489"/>
      <c r="H25" s="482"/>
      <c r="I25" s="482"/>
      <c r="J25" s="454"/>
      <c r="L25" s="461" t="s">
        <v>759</v>
      </c>
      <c r="M25" s="485" t="s">
        <v>895</v>
      </c>
      <c r="N25" s="486"/>
      <c r="O25" s="487"/>
      <c r="P25" s="487"/>
      <c r="Q25" s="482"/>
      <c r="R25" s="482"/>
      <c r="U25" s="454"/>
    </row>
    <row r="26" spans="1:21">
      <c r="A26" s="467" t="s">
        <v>807</v>
      </c>
      <c r="B26" s="461" t="s">
        <v>932</v>
      </c>
      <c r="C26" s="462" t="s">
        <v>933</v>
      </c>
      <c r="D26" s="462" t="s">
        <v>761</v>
      </c>
      <c r="E26" s="463">
        <v>1</v>
      </c>
      <c r="F26" s="464">
        <f>F19</f>
        <v>7520.1358</v>
      </c>
      <c r="G26" s="490">
        <f>F26*E26</f>
        <v>7520.1358</v>
      </c>
      <c r="H26" s="466"/>
      <c r="I26" s="466"/>
      <c r="J26" s="454"/>
      <c r="L26" s="467" t="s">
        <v>807</v>
      </c>
      <c r="M26" s="461" t="s">
        <v>932</v>
      </c>
      <c r="N26" s="462" t="s">
        <v>933</v>
      </c>
      <c r="O26" s="462" t="s">
        <v>761</v>
      </c>
      <c r="P26" s="462">
        <f>E26</f>
        <v>1</v>
      </c>
      <c r="Q26" s="491">
        <f>Q19</f>
        <v>6864.0397999999996</v>
      </c>
      <c r="R26" s="492">
        <f>$Q26*$P26</f>
        <v>6864.0397999999996</v>
      </c>
      <c r="U26" s="454"/>
    </row>
    <row r="27" spans="1:21">
      <c r="A27" s="467" t="s">
        <v>926</v>
      </c>
      <c r="B27" s="467" t="s">
        <v>934</v>
      </c>
      <c r="C27" s="468" t="s">
        <v>935</v>
      </c>
      <c r="D27" s="462" t="s">
        <v>761</v>
      </c>
      <c r="E27" s="493">
        <v>2</v>
      </c>
      <c r="F27" s="464">
        <f>F20</f>
        <v>5924.9119000000001</v>
      </c>
      <c r="G27" s="490">
        <f>F27*E27</f>
        <v>11849.8238</v>
      </c>
      <c r="H27" s="466"/>
      <c r="I27" s="466"/>
      <c r="J27" s="454"/>
      <c r="L27" s="467" t="s">
        <v>926</v>
      </c>
      <c r="M27" s="467" t="s">
        <v>934</v>
      </c>
      <c r="N27" s="468" t="s">
        <v>935</v>
      </c>
      <c r="O27" s="462" t="s">
        <v>761</v>
      </c>
      <c r="P27" s="468">
        <f>E27</f>
        <v>2</v>
      </c>
      <c r="Q27" s="491">
        <f>Q20</f>
        <v>5457.9582</v>
      </c>
      <c r="R27" s="492">
        <f>$Q27*$P27</f>
        <v>10915.9164</v>
      </c>
      <c r="U27" s="454"/>
    </row>
    <row r="28" spans="1:21">
      <c r="A28" s="494"/>
      <c r="B28" s="495"/>
      <c r="C28" s="496"/>
      <c r="D28" s="496"/>
      <c r="E28" s="496"/>
      <c r="F28" s="497"/>
      <c r="G28" s="499"/>
      <c r="H28" s="482"/>
      <c r="I28" s="482"/>
      <c r="J28" s="454"/>
      <c r="L28" s="494"/>
      <c r="M28" s="495"/>
      <c r="N28" s="496"/>
      <c r="O28" s="496"/>
      <c r="P28" s="496"/>
      <c r="Q28" s="497"/>
      <c r="R28" s="499"/>
      <c r="S28" s="482"/>
      <c r="T28" s="482"/>
      <c r="U28" s="454"/>
    </row>
    <row r="29" spans="1:21">
      <c r="A29" s="500" t="s">
        <v>938</v>
      </c>
      <c r="B29" s="501"/>
      <c r="C29" s="502"/>
      <c r="D29" s="502"/>
      <c r="E29" s="503">
        <f>SUM(E26:E27)</f>
        <v>3</v>
      </c>
      <c r="F29" s="504"/>
      <c r="G29" s="505">
        <f>(SUM(G26:G27))</f>
        <v>19369.959600000002</v>
      </c>
      <c r="H29" s="482"/>
      <c r="I29" s="482"/>
      <c r="J29" s="454"/>
      <c r="L29" s="471" t="s">
        <v>938</v>
      </c>
      <c r="M29" s="472"/>
      <c r="N29" s="473"/>
      <c r="O29" s="473"/>
      <c r="P29" s="474">
        <f>SUM(P26:P27)</f>
        <v>3</v>
      </c>
      <c r="Q29" s="475"/>
      <c r="R29" s="476">
        <f>(SUM(R26:R27))</f>
        <v>17779.956200000001</v>
      </c>
      <c r="S29" s="506"/>
      <c r="T29" s="506"/>
      <c r="U29" s="507"/>
    </row>
    <row r="30" spans="1:21" ht="15.75" customHeight="1">
      <c r="A30" s="267"/>
      <c r="C30" s="482"/>
      <c r="E30" s="508"/>
      <c r="G30" s="322"/>
      <c r="H30" s="482"/>
      <c r="I30" s="482"/>
      <c r="J30" s="454"/>
      <c r="L30" s="267"/>
      <c r="N30" s="482"/>
      <c r="P30" s="508"/>
      <c r="R30" s="322"/>
    </row>
    <row r="31" spans="1:21">
      <c r="A31" s="1393" t="s">
        <v>939</v>
      </c>
      <c r="B31" s="1393"/>
      <c r="C31" s="1393"/>
      <c r="D31" s="1393"/>
      <c r="E31" s="1393"/>
      <c r="F31" s="1393"/>
      <c r="G31" s="1393"/>
      <c r="H31" s="1393"/>
      <c r="I31" s="1393"/>
      <c r="J31" s="1393"/>
      <c r="L31" s="1393" t="s">
        <v>939</v>
      </c>
      <c r="M31" s="1393"/>
      <c r="N31" s="1393"/>
      <c r="O31" s="1393"/>
      <c r="P31" s="1393"/>
      <c r="Q31" s="1393"/>
      <c r="R31" s="1393"/>
      <c r="S31" s="1393"/>
      <c r="T31" s="1393"/>
      <c r="U31" s="1393"/>
    </row>
    <row r="32" spans="1:21">
      <c r="A32" s="461" t="s">
        <v>759</v>
      </c>
      <c r="B32" s="485" t="s">
        <v>895</v>
      </c>
      <c r="C32" s="486"/>
      <c r="D32" s="487"/>
      <c r="E32" s="487"/>
      <c r="F32" s="488"/>
      <c r="G32" s="489"/>
      <c r="H32" s="482"/>
      <c r="I32" s="482"/>
      <c r="J32" s="454"/>
      <c r="L32" s="461" t="s">
        <v>759</v>
      </c>
      <c r="M32" s="485" t="s">
        <v>895</v>
      </c>
      <c r="N32" s="486"/>
      <c r="O32" s="487"/>
      <c r="P32" s="487"/>
      <c r="Q32" s="482"/>
      <c r="R32" s="482"/>
      <c r="U32" s="454"/>
    </row>
    <row r="33" spans="1:21">
      <c r="A33" s="467" t="s">
        <v>807</v>
      </c>
      <c r="B33" s="461" t="s">
        <v>940</v>
      </c>
      <c r="C33" s="462" t="s">
        <v>941</v>
      </c>
      <c r="D33" s="462" t="s">
        <v>761</v>
      </c>
      <c r="E33" s="463">
        <v>0.25</v>
      </c>
      <c r="F33" s="464">
        <f>VLOOKUP(C33,'[33]SICRO M.O.(ONERADO)'!$A:$F,4,0)</f>
        <v>7622.1496999999999</v>
      </c>
      <c r="G33" s="490">
        <f>F33*E33</f>
        <v>1905.537425</v>
      </c>
      <c r="H33" s="466"/>
      <c r="I33" s="466"/>
      <c r="J33" s="454"/>
      <c r="L33" s="467" t="s">
        <v>807</v>
      </c>
      <c r="M33" s="461" t="s">
        <v>940</v>
      </c>
      <c r="N33" s="462" t="s">
        <v>941</v>
      </c>
      <c r="O33" s="462" t="s">
        <v>761</v>
      </c>
      <c r="P33" s="462">
        <f>E33</f>
        <v>0.25</v>
      </c>
      <c r="Q33" s="491">
        <f>VLOOKUP(N33,'[33]SICRO M.O.(DESONERADO)'!$A:$F,4,0)</f>
        <v>6966.0204000000003</v>
      </c>
      <c r="R33" s="492">
        <f>$Q33*$P33</f>
        <v>1741.5051000000001</v>
      </c>
      <c r="U33" s="454"/>
    </row>
    <row r="34" spans="1:21">
      <c r="A34" s="494"/>
      <c r="B34" s="495"/>
      <c r="C34" s="496"/>
      <c r="D34" s="496"/>
      <c r="E34" s="496"/>
      <c r="F34" s="497"/>
      <c r="G34" s="499"/>
      <c r="H34" s="482"/>
      <c r="I34" s="482"/>
      <c r="J34" s="454"/>
      <c r="L34" s="494"/>
      <c r="M34" s="495"/>
      <c r="N34" s="496"/>
      <c r="O34" s="496"/>
      <c r="P34" s="496"/>
      <c r="Q34" s="497"/>
      <c r="R34" s="499"/>
      <c r="S34" s="482"/>
      <c r="T34" s="482"/>
      <c r="U34" s="454"/>
    </row>
    <row r="35" spans="1:21">
      <c r="A35" s="500" t="s">
        <v>942</v>
      </c>
      <c r="B35" s="501"/>
      <c r="C35" s="502"/>
      <c r="D35" s="502"/>
      <c r="E35" s="503">
        <f>SUM(E33:E33)</f>
        <v>0.25</v>
      </c>
      <c r="F35" s="504"/>
      <c r="G35" s="505">
        <f>(SUM(G33:G33))</f>
        <v>1905.537425</v>
      </c>
      <c r="H35" s="506"/>
      <c r="I35" s="506"/>
      <c r="J35" s="507"/>
      <c r="L35" s="471" t="s">
        <v>942</v>
      </c>
      <c r="M35" s="472"/>
      <c r="N35" s="473"/>
      <c r="O35" s="473"/>
      <c r="P35" s="474">
        <f>SUM(P33:P33)</f>
        <v>0.25</v>
      </c>
      <c r="Q35" s="475"/>
      <c r="R35" s="476">
        <f>(SUM(R33:R33))</f>
        <v>1741.5051000000001</v>
      </c>
      <c r="S35" s="506"/>
      <c r="T35" s="506"/>
      <c r="U35" s="507"/>
    </row>
  </sheetData>
  <mergeCells count="19">
    <mergeCell ref="A31:J31"/>
    <mergeCell ref="L31:U31"/>
    <mergeCell ref="A7:J7"/>
    <mergeCell ref="L7:U7"/>
    <mergeCell ref="F9:G9"/>
    <mergeCell ref="H9:I9"/>
    <mergeCell ref="Q9:R9"/>
    <mergeCell ref="S9:T9"/>
    <mergeCell ref="H10:I10"/>
    <mergeCell ref="A17:J17"/>
    <mergeCell ref="L17:U17"/>
    <mergeCell ref="A24:J24"/>
    <mergeCell ref="L24:U24"/>
    <mergeCell ref="A1:J3"/>
    <mergeCell ref="L1:U3"/>
    <mergeCell ref="A5:J5"/>
    <mergeCell ref="L5:U5"/>
    <mergeCell ref="A6:J6"/>
    <mergeCell ref="L6:U6"/>
  </mergeCells>
  <conditionalFormatting sqref="A17 K17:L17 A18:U23 A25:U30">
    <cfRule type="cellIs" dxfId="10" priority="4" operator="equal">
      <formula>0</formula>
    </cfRule>
  </conditionalFormatting>
  <conditionalFormatting sqref="A24 K24:L24">
    <cfRule type="cellIs" dxfId="9" priority="3" operator="equal">
      <formula>0</formula>
    </cfRule>
  </conditionalFormatting>
  <conditionalFormatting sqref="A31 K31:L31">
    <cfRule type="cellIs" dxfId="8" priority="2" operator="equal">
      <formula>0</formula>
    </cfRule>
  </conditionalFormatting>
  <conditionalFormatting sqref="A1:U9 A10 H10:L10 S10:U10 A11:U16">
    <cfRule type="cellIs" dxfId="7" priority="5" operator="equal">
      <formula>0</formula>
    </cfRule>
  </conditionalFormatting>
  <conditionalFormatting sqref="A32:U1048576">
    <cfRule type="cellIs" dxfId="6" priority="1" operator="equal">
      <formula>0</formula>
    </cfRule>
  </conditionalFormatting>
  <printOptions horizontalCentered="1"/>
  <pageMargins left="0.7" right="0.7" top="0.75" bottom="0.75" header="0.3" footer="0.3"/>
  <pageSetup paperSize="9" scale="53" fitToWidth="2" fitToHeight="0" orientation="portrait" r:id="rId1"/>
  <colBreaks count="1" manualBreakCount="1">
    <brk id="10" max="34"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7CF13D-C48B-45DB-817D-EC0A494EAF1E}">
  <sheetPr>
    <tabColor rgb="FF00B050"/>
    <pageSetUpPr fitToPage="1"/>
  </sheetPr>
  <dimension ref="A1:M49"/>
  <sheetViews>
    <sheetView view="pageBreakPreview" zoomScaleNormal="100" zoomScaleSheetLayoutView="100" workbookViewId="0">
      <selection activeCell="B17" sqref="B17"/>
    </sheetView>
  </sheetViews>
  <sheetFormatPr defaultColWidth="9.140625" defaultRowHeight="15"/>
  <cols>
    <col min="1" max="1" width="9.42578125" style="450" customWidth="1"/>
    <col min="2" max="2" width="12" style="450" customWidth="1"/>
    <col min="3" max="3" width="76.42578125" style="450" customWidth="1"/>
    <col min="4" max="4" width="11" style="450" customWidth="1"/>
    <col min="5" max="5" width="12.7109375" style="450" bestFit="1" customWidth="1"/>
    <col min="6" max="6" width="13.5703125" style="450" customWidth="1"/>
    <col min="7" max="7" width="21" style="450" customWidth="1"/>
    <col min="8" max="8" width="28.5703125" style="450" customWidth="1"/>
    <col min="9" max="9" width="17" style="450" customWidth="1"/>
    <col min="10" max="10" width="49.28515625" style="450" customWidth="1"/>
    <col min="11" max="16384" width="9.140625" style="450"/>
  </cols>
  <sheetData>
    <row r="1" spans="1:8" ht="15" customHeight="1">
      <c r="A1" s="1398" t="str">
        <f>'ADM-Resumo'!A1:F3</f>
        <v>RODOVIA: BR-232
TRECHO: Km 60 ao 63
OBRA: Área de Escape</v>
      </c>
      <c r="B1" s="1399"/>
      <c r="C1" s="1399"/>
      <c r="D1" s="1399"/>
      <c r="E1" s="1399"/>
      <c r="F1" s="1399"/>
      <c r="G1" s="1400"/>
    </row>
    <row r="2" spans="1:8">
      <c r="A2" s="1401"/>
      <c r="B2" s="1402"/>
      <c r="C2" s="1402"/>
      <c r="D2" s="1402"/>
      <c r="E2" s="1402"/>
      <c r="F2" s="1402"/>
      <c r="G2" s="1403"/>
    </row>
    <row r="3" spans="1:8" ht="52.5" customHeight="1">
      <c r="A3" s="1404"/>
      <c r="B3" s="1405"/>
      <c r="C3" s="1405"/>
      <c r="D3" s="1405"/>
      <c r="E3" s="1405"/>
      <c r="F3" s="1405"/>
      <c r="G3" s="1406"/>
    </row>
    <row r="4" spans="1:8">
      <c r="A4" s="509"/>
      <c r="B4" s="510"/>
      <c r="C4" s="511"/>
      <c r="D4" s="511"/>
      <c r="E4" s="512"/>
      <c r="F4" s="513" t="s">
        <v>747</v>
      </c>
      <c r="G4" s="514">
        <f>'ADM-Resumo'!F4</f>
        <v>45839</v>
      </c>
    </row>
    <row r="5" spans="1:8">
      <c r="A5" s="1407" t="s">
        <v>792</v>
      </c>
      <c r="B5" s="1408"/>
      <c r="C5" s="1408"/>
      <c r="D5" s="1408"/>
      <c r="E5" s="1408"/>
      <c r="F5" s="1408"/>
      <c r="G5" s="1409"/>
    </row>
    <row r="6" spans="1:8">
      <c r="A6" s="1407" t="s">
        <v>943</v>
      </c>
      <c r="B6" s="1408"/>
      <c r="C6" s="1408"/>
      <c r="D6" s="1408"/>
      <c r="E6" s="1408"/>
      <c r="F6" s="1408"/>
      <c r="G6" s="1409"/>
    </row>
    <row r="7" spans="1:8">
      <c r="A7" s="451"/>
      <c r="G7" s="454"/>
    </row>
    <row r="8" spans="1:8" ht="24.95" customHeight="1">
      <c r="A8" s="516" t="s">
        <v>944</v>
      </c>
      <c r="B8" s="517"/>
      <c r="C8" s="518"/>
      <c r="D8" s="519" t="s">
        <v>796</v>
      </c>
      <c r="E8" s="519" t="s">
        <v>945</v>
      </c>
      <c r="F8" s="519" t="s">
        <v>946</v>
      </c>
      <c r="G8" s="520" t="s">
        <v>945</v>
      </c>
    </row>
    <row r="9" spans="1:8" s="528" customFormat="1">
      <c r="A9" s="521" t="s">
        <v>947</v>
      </c>
      <c r="B9" s="522"/>
      <c r="C9" s="523"/>
      <c r="D9" s="468">
        <f>'ADM-Variavel$'!E22</f>
        <v>3</v>
      </c>
      <c r="E9" s="524">
        <f>ROUNDUP(G9,0)</f>
        <v>1</v>
      </c>
      <c r="F9" s="525">
        <f>D9*E9</f>
        <v>3</v>
      </c>
      <c r="G9" s="526">
        <f>G31</f>
        <v>8.0973975308641977E-2</v>
      </c>
      <c r="H9" s="527"/>
    </row>
    <row r="10" spans="1:8" s="528" customFormat="1">
      <c r="A10" s="521" t="s">
        <v>948</v>
      </c>
      <c r="B10" s="522"/>
      <c r="C10" s="523"/>
      <c r="D10" s="468">
        <f>'ADM-Variavel$'!E29</f>
        <v>3</v>
      </c>
      <c r="E10" s="524">
        <f>ROUNDUP(G10,0)</f>
        <v>1</v>
      </c>
      <c r="F10" s="525">
        <f>D10*E10</f>
        <v>3</v>
      </c>
      <c r="G10" s="526">
        <f>G43</f>
        <v>0.13186999999999999</v>
      </c>
      <c r="H10" s="527"/>
    </row>
    <row r="11" spans="1:8" s="528" customFormat="1">
      <c r="A11" s="1410" t="s">
        <v>949</v>
      </c>
      <c r="B11" s="1411"/>
      <c r="C11" s="1411"/>
      <c r="D11" s="1411"/>
      <c r="E11" s="1411"/>
      <c r="F11" s="529">
        <f>SUM(F9:F10)</f>
        <v>6</v>
      </c>
      <c r="G11" s="530">
        <f>SUM(G9:G10)</f>
        <v>0.21284397530864196</v>
      </c>
    </row>
    <row r="12" spans="1:8" s="528" customFormat="1">
      <c r="A12" s="1412" t="s">
        <v>950</v>
      </c>
      <c r="B12" s="1412"/>
      <c r="C12" s="1412"/>
      <c r="D12" s="1412"/>
      <c r="E12" s="1412"/>
      <c r="F12" s="531">
        <f>ROUNDUP(F11/23,0)</f>
        <v>1</v>
      </c>
      <c r="G12" s="532"/>
    </row>
    <row r="13" spans="1:8">
      <c r="A13" s="533"/>
      <c r="B13" s="534"/>
      <c r="C13" s="535"/>
      <c r="G13" s="454"/>
    </row>
    <row r="14" spans="1:8">
      <c r="A14" s="533" t="s">
        <v>951</v>
      </c>
      <c r="B14" s="534"/>
      <c r="C14" s="535"/>
      <c r="G14" s="454"/>
    </row>
    <row r="15" spans="1:8">
      <c r="A15" s="533"/>
      <c r="B15" s="534"/>
      <c r="C15" s="535"/>
      <c r="G15" s="454"/>
    </row>
    <row r="16" spans="1:8" ht="13.5" customHeight="1">
      <c r="A16" s="536"/>
      <c r="B16" s="537"/>
      <c r="C16" s="538"/>
      <c r="D16" s="496"/>
      <c r="E16" s="496"/>
      <c r="F16" s="496"/>
      <c r="G16" s="499"/>
      <c r="H16" s="515"/>
    </row>
    <row r="17" spans="1:13" s="528" customFormat="1" ht="24.95" customHeight="1">
      <c r="A17" s="536" t="s">
        <v>952</v>
      </c>
      <c r="B17" s="537"/>
      <c r="C17" s="538"/>
      <c r="D17" s="496"/>
      <c r="E17" s="496"/>
      <c r="F17" s="496"/>
      <c r="G17" s="499"/>
      <c r="H17" s="539"/>
    </row>
    <row r="18" spans="1:13" ht="10.5" customHeight="1">
      <c r="A18" s="540" t="s">
        <v>953</v>
      </c>
      <c r="B18" s="540" t="s">
        <v>800</v>
      </c>
      <c r="C18" s="540" t="s">
        <v>753</v>
      </c>
      <c r="D18" s="541" t="s">
        <v>754</v>
      </c>
      <c r="E18" s="541" t="s">
        <v>801</v>
      </c>
      <c r="F18" s="540" t="s">
        <v>954</v>
      </c>
      <c r="G18" s="540" t="s">
        <v>955</v>
      </c>
      <c r="H18" s="515"/>
    </row>
    <row r="19" spans="1:13">
      <c r="A19" s="542" t="s">
        <v>956</v>
      </c>
      <c r="B19" s="543"/>
      <c r="C19" s="543"/>
      <c r="D19" s="496"/>
      <c r="E19" s="496"/>
      <c r="F19" s="543"/>
      <c r="G19" s="544"/>
    </row>
    <row r="20" spans="1:13">
      <c r="A20" s="542"/>
      <c r="B20" s="543"/>
      <c r="C20" s="543"/>
      <c r="D20" s="496"/>
      <c r="E20" s="496"/>
      <c r="F20" s="543"/>
      <c r="G20" s="544"/>
    </row>
    <row r="21" spans="1:13">
      <c r="A21" s="545" t="s">
        <v>43</v>
      </c>
      <c r="B21" s="468">
        <v>5502978</v>
      </c>
      <c r="C21" s="546" t="s">
        <v>92</v>
      </c>
      <c r="D21" s="545" t="s">
        <v>63</v>
      </c>
      <c r="E21" s="547">
        <v>4724.28</v>
      </c>
      <c r="F21" s="548">
        <v>165000</v>
      </c>
      <c r="G21" s="549">
        <f>E21/F21</f>
        <v>2.8631999999999998E-2</v>
      </c>
    </row>
    <row r="22" spans="1:13">
      <c r="A22" s="468" t="s">
        <v>762</v>
      </c>
      <c r="B22" s="468">
        <v>5503041</v>
      </c>
      <c r="C22" s="546" t="s">
        <v>88</v>
      </c>
      <c r="D22" s="545" t="s">
        <v>63</v>
      </c>
      <c r="E22" s="550">
        <v>210</v>
      </c>
      <c r="F22" s="550">
        <v>24300</v>
      </c>
      <c r="G22" s="549">
        <f>E22/F22</f>
        <v>8.6419753086419745E-3</v>
      </c>
    </row>
    <row r="23" spans="1:13">
      <c r="A23" s="521" t="s">
        <v>957</v>
      </c>
      <c r="B23" s="521"/>
      <c r="C23" s="551"/>
      <c r="D23" s="496"/>
      <c r="E23" s="496"/>
      <c r="F23" s="496"/>
      <c r="G23" s="552">
        <f>SUM(G21:G22)</f>
        <v>3.7273975308641974E-2</v>
      </c>
    </row>
    <row r="24" spans="1:13">
      <c r="A24" s="536"/>
      <c r="B24" s="537"/>
      <c r="C24" s="538"/>
      <c r="D24" s="496"/>
      <c r="E24" s="496"/>
      <c r="F24" s="496"/>
      <c r="G24" s="499"/>
    </row>
    <row r="25" spans="1:13" s="528" customFormat="1" ht="30" customHeight="1">
      <c r="A25" s="540"/>
      <c r="B25" s="540" t="s">
        <v>800</v>
      </c>
      <c r="C25" s="540" t="s">
        <v>753</v>
      </c>
      <c r="D25" s="541" t="s">
        <v>754</v>
      </c>
      <c r="E25" s="541" t="s">
        <v>801</v>
      </c>
      <c r="F25" s="540" t="s">
        <v>954</v>
      </c>
      <c r="G25" s="540" t="s">
        <v>955</v>
      </c>
      <c r="K25" s="553"/>
    </row>
    <row r="26" spans="1:13" s="528" customFormat="1">
      <c r="A26" s="554" t="s">
        <v>958</v>
      </c>
      <c r="B26" s="555"/>
      <c r="C26" s="555"/>
      <c r="D26" s="556"/>
      <c r="E26" s="556"/>
      <c r="F26" s="555"/>
      <c r="G26" s="557"/>
      <c r="H26" s="484"/>
      <c r="I26" s="558"/>
    </row>
    <row r="27" spans="1:13" ht="32.25" customHeight="1">
      <c r="A27" s="468" t="s">
        <v>762</v>
      </c>
      <c r="B27" s="559" t="s">
        <v>204</v>
      </c>
      <c r="C27" s="546" t="s">
        <v>205</v>
      </c>
      <c r="D27" s="548" t="s">
        <v>497</v>
      </c>
      <c r="E27" s="548">
        <v>467.63</v>
      </c>
      <c r="F27" s="550">
        <v>10700</v>
      </c>
      <c r="G27" s="549">
        <f t="shared" ref="G27:G28" si="0">ROUND(E27/F27,5)</f>
        <v>4.3700000000000003E-2</v>
      </c>
      <c r="H27" s="560"/>
      <c r="I27" s="561"/>
      <c r="J27" s="562"/>
      <c r="K27" s="561"/>
      <c r="L27" s="563"/>
    </row>
    <row r="28" spans="1:13" ht="32.25" customHeight="1">
      <c r="A28" s="468" t="s">
        <v>762</v>
      </c>
      <c r="B28" s="559">
        <v>4011282</v>
      </c>
      <c r="C28" s="546" t="s">
        <v>255</v>
      </c>
      <c r="D28" s="548" t="s">
        <v>497</v>
      </c>
      <c r="E28" s="548">
        <v>217.5</v>
      </c>
      <c r="F28" s="550">
        <v>25600</v>
      </c>
      <c r="G28" s="549">
        <f t="shared" si="0"/>
        <v>8.5000000000000006E-3</v>
      </c>
      <c r="H28" s="560"/>
      <c r="I28" s="561"/>
      <c r="J28" s="562"/>
      <c r="K28" s="561"/>
      <c r="L28" s="563"/>
    </row>
    <row r="29" spans="1:13">
      <c r="A29" s="493"/>
      <c r="B29" s="564"/>
      <c r="C29" s="565"/>
      <c r="D29" s="566"/>
      <c r="E29" s="566"/>
      <c r="F29" s="567"/>
      <c r="G29" s="549"/>
      <c r="I29" s="561"/>
      <c r="J29" s="568"/>
      <c r="K29" s="569"/>
      <c r="L29" s="561"/>
      <c r="M29" s="561"/>
    </row>
    <row r="30" spans="1:13">
      <c r="A30" s="521" t="s">
        <v>959</v>
      </c>
      <c r="B30" s="521"/>
      <c r="C30" s="551"/>
      <c r="D30" s="496"/>
      <c r="E30" s="496"/>
      <c r="F30" s="496"/>
      <c r="G30" s="552">
        <f>SUM(G27:G27)</f>
        <v>4.3700000000000003E-2</v>
      </c>
    </row>
    <row r="31" spans="1:13">
      <c r="A31" s="1395" t="s">
        <v>960</v>
      </c>
      <c r="B31" s="1396"/>
      <c r="C31" s="1396"/>
      <c r="D31" s="1396"/>
      <c r="E31" s="1396"/>
      <c r="F31" s="1397"/>
      <c r="G31" s="570">
        <f>G30+G23</f>
        <v>8.0973975308641977E-2</v>
      </c>
    </row>
    <row r="32" spans="1:13">
      <c r="A32" s="494"/>
      <c r="B32" s="537"/>
      <c r="C32" s="538"/>
      <c r="D32" s="495"/>
      <c r="E32" s="495"/>
      <c r="F32" s="495"/>
      <c r="G32" s="571"/>
    </row>
    <row r="33" spans="1:13">
      <c r="A33" s="1413"/>
      <c r="B33" s="1413" t="s">
        <v>800</v>
      </c>
      <c r="C33" s="1413" t="s">
        <v>753</v>
      </c>
      <c r="D33" s="1414"/>
      <c r="E33" s="1415"/>
      <c r="F33" s="1415"/>
      <c r="G33" s="1416"/>
    </row>
    <row r="34" spans="1:13">
      <c r="A34" s="1413"/>
      <c r="B34" s="1413"/>
      <c r="C34" s="1413"/>
      <c r="D34" s="1417"/>
      <c r="E34" s="1418"/>
      <c r="F34" s="1418"/>
      <c r="G34" s="1419"/>
    </row>
    <row r="35" spans="1:13">
      <c r="A35" s="554" t="s">
        <v>961</v>
      </c>
      <c r="B35" s="555"/>
      <c r="C35" s="555"/>
      <c r="D35" s="556"/>
      <c r="E35" s="556"/>
      <c r="F35" s="556"/>
      <c r="G35" s="557"/>
    </row>
    <row r="36" spans="1:13">
      <c r="A36" s="554" t="s">
        <v>962</v>
      </c>
      <c r="B36" s="555"/>
      <c r="C36" s="555"/>
      <c r="D36" s="541" t="s">
        <v>754</v>
      </c>
      <c r="E36" s="541" t="s">
        <v>801</v>
      </c>
      <c r="F36" s="540" t="s">
        <v>963</v>
      </c>
      <c r="G36" s="540" t="s">
        <v>964</v>
      </c>
    </row>
    <row r="37" spans="1:13">
      <c r="A37" s="468" t="s">
        <v>55</v>
      </c>
      <c r="B37" s="572" t="s">
        <v>158</v>
      </c>
      <c r="C37" s="546" t="s">
        <v>159</v>
      </c>
      <c r="D37" s="573" t="s">
        <v>518</v>
      </c>
      <c r="E37" s="574">
        <v>82</v>
      </c>
      <c r="F37" s="549">
        <v>3.6999999999999999E-4</v>
      </c>
      <c r="G37" s="549">
        <f t="shared" ref="G37:G38" si="1">ROUND(E37*F37,5)</f>
        <v>3.0339999999999999E-2</v>
      </c>
    </row>
    <row r="38" spans="1:13" ht="30">
      <c r="A38" s="468" t="s">
        <v>775</v>
      </c>
      <c r="B38" s="572" t="s">
        <v>162</v>
      </c>
      <c r="C38" s="546" t="s">
        <v>163</v>
      </c>
      <c r="D38" s="573" t="s">
        <v>495</v>
      </c>
      <c r="E38" s="574">
        <v>2</v>
      </c>
      <c r="F38" s="549">
        <v>2.7299999999999998E-3</v>
      </c>
      <c r="G38" s="549">
        <f t="shared" si="1"/>
        <v>5.4599999999999996E-3</v>
      </c>
    </row>
    <row r="39" spans="1:13" ht="18">
      <c r="A39" s="554" t="s">
        <v>965</v>
      </c>
      <c r="B39" s="555"/>
      <c r="C39" s="555"/>
      <c r="D39" s="541" t="s">
        <v>754</v>
      </c>
      <c r="E39" s="541" t="s">
        <v>801</v>
      </c>
      <c r="F39" s="540" t="s">
        <v>954</v>
      </c>
      <c r="G39" s="540" t="s">
        <v>955</v>
      </c>
    </row>
    <row r="40" spans="1:13">
      <c r="A40" s="468" t="s">
        <v>777</v>
      </c>
      <c r="B40" s="559">
        <v>4011218</v>
      </c>
      <c r="C40" s="546" t="s">
        <v>209</v>
      </c>
      <c r="D40" s="548" t="s">
        <v>497</v>
      </c>
      <c r="E40" s="548">
        <v>239.25</v>
      </c>
      <c r="F40" s="549">
        <v>7900</v>
      </c>
      <c r="G40" s="549">
        <f t="shared" ref="G40:G41" si="2">ROUND(E40/F40,5)</f>
        <v>3.0280000000000001E-2</v>
      </c>
      <c r="H40" s="560"/>
      <c r="I40" s="561"/>
      <c r="J40" s="562"/>
      <c r="K40" s="561"/>
      <c r="L40" s="563"/>
    </row>
    <row r="41" spans="1:13" ht="30">
      <c r="A41" s="468" t="s">
        <v>779</v>
      </c>
      <c r="B41" s="559" t="s">
        <v>216</v>
      </c>
      <c r="C41" s="546" t="s">
        <v>217</v>
      </c>
      <c r="D41" s="548" t="s">
        <v>497</v>
      </c>
      <c r="E41" s="548">
        <v>526.35</v>
      </c>
      <c r="F41" s="549">
        <v>8000</v>
      </c>
      <c r="G41" s="549">
        <f t="shared" si="2"/>
        <v>6.5790000000000001E-2</v>
      </c>
      <c r="H41" s="560"/>
      <c r="I41" s="561"/>
      <c r="J41" s="562"/>
      <c r="K41" s="561"/>
      <c r="L41" s="563"/>
    </row>
    <row r="42" spans="1:13">
      <c r="A42" s="468"/>
      <c r="B42" s="575"/>
      <c r="C42" s="576"/>
      <c r="D42" s="575"/>
      <c r="E42" s="574"/>
      <c r="F42" s="549"/>
      <c r="G42" s="468"/>
    </row>
    <row r="43" spans="1:13">
      <c r="A43" s="1395" t="s">
        <v>966</v>
      </c>
      <c r="B43" s="1396"/>
      <c r="C43" s="1396"/>
      <c r="D43" s="1396"/>
      <c r="E43" s="1396"/>
      <c r="F43" s="1397"/>
      <c r="G43" s="570">
        <f>SUM(G37:G42)</f>
        <v>0.13186999999999999</v>
      </c>
    </row>
    <row r="45" spans="1:13" s="528" customFormat="1" ht="30" customHeight="1">
      <c r="A45" s="540"/>
      <c r="B45" s="540" t="s">
        <v>800</v>
      </c>
      <c r="C45" s="540" t="s">
        <v>753</v>
      </c>
      <c r="D45" s="541" t="s">
        <v>754</v>
      </c>
      <c r="E45" s="541" t="s">
        <v>801</v>
      </c>
      <c r="F45" s="540" t="s">
        <v>967</v>
      </c>
      <c r="G45" s="540" t="s">
        <v>968</v>
      </c>
      <c r="K45" s="553"/>
    </row>
    <row r="46" spans="1:13" s="528" customFormat="1">
      <c r="A46" s="554" t="s">
        <v>780</v>
      </c>
      <c r="B46" s="555"/>
      <c r="C46" s="555"/>
      <c r="D46" s="556"/>
      <c r="E46" s="556"/>
      <c r="F46" s="555"/>
      <c r="G46" s="557"/>
      <c r="H46" s="484"/>
      <c r="I46" s="558"/>
    </row>
    <row r="47" spans="1:13" ht="26.25" customHeight="1">
      <c r="A47" s="468" t="s">
        <v>969</v>
      </c>
      <c r="B47" s="559">
        <v>5501700</v>
      </c>
      <c r="C47" s="546" t="s">
        <v>970</v>
      </c>
      <c r="D47" s="548" t="s">
        <v>47</v>
      </c>
      <c r="E47" s="548">
        <v>6710</v>
      </c>
      <c r="F47" s="550">
        <v>1532.91</v>
      </c>
      <c r="G47" s="549">
        <f>ROUND(E47/(F47*182.49),5)</f>
        <v>2.3990000000000001E-2</v>
      </c>
      <c r="H47" s="560"/>
      <c r="I47" s="561"/>
      <c r="J47" s="562"/>
      <c r="K47" s="561"/>
      <c r="L47" s="563"/>
    </row>
    <row r="48" spans="1:13">
      <c r="A48" s="493"/>
      <c r="B48" s="564"/>
      <c r="C48" s="565"/>
      <c r="D48" s="566"/>
      <c r="E48" s="566"/>
      <c r="F48" s="567"/>
      <c r="G48" s="549"/>
      <c r="I48" s="561"/>
      <c r="J48" s="568"/>
      <c r="K48" s="569"/>
      <c r="L48" s="561"/>
      <c r="M48" s="561"/>
    </row>
    <row r="49" spans="1:7" s="577" customFormat="1">
      <c r="A49" s="1395" t="s">
        <v>971</v>
      </c>
      <c r="B49" s="1396"/>
      <c r="C49" s="1396"/>
      <c r="D49" s="1396"/>
      <c r="E49" s="1396"/>
      <c r="F49" s="1397"/>
      <c r="G49" s="570">
        <f>SUM(G47:G47)</f>
        <v>2.3990000000000001E-2</v>
      </c>
    </row>
  </sheetData>
  <mergeCells count="12">
    <mergeCell ref="A49:F49"/>
    <mergeCell ref="A1:G3"/>
    <mergeCell ref="A5:G5"/>
    <mergeCell ref="A6:G6"/>
    <mergeCell ref="A11:E11"/>
    <mergeCell ref="A12:E12"/>
    <mergeCell ref="A31:F31"/>
    <mergeCell ref="A33:A34"/>
    <mergeCell ref="B33:B34"/>
    <mergeCell ref="C33:C34"/>
    <mergeCell ref="D33:G34"/>
    <mergeCell ref="A43:F43"/>
  </mergeCells>
  <conditionalFormatting sqref="A33:D33 A34:C34 A35:G1048576">
    <cfRule type="cellIs" dxfId="5" priority="2" operator="equal">
      <formula>0</formula>
    </cfRule>
  </conditionalFormatting>
  <conditionalFormatting sqref="A1:G32">
    <cfRule type="cellIs" dxfId="4" priority="1" operator="equal">
      <formula>0</formula>
    </cfRule>
  </conditionalFormatting>
  <printOptions horizontalCentered="1"/>
  <pageMargins left="0.39370078740157499" right="0.39370078740157499" top="0.59055118110236204" bottom="0.39370078740157499" header="0.31496062992126" footer="0.31496062992126"/>
  <pageSetup paperSize="9" scale="61" fitToHeight="0" orientation="portrait" r:id="rId1"/>
  <rowBreaks count="1" manualBreakCount="1">
    <brk id="40" max="6" man="1"/>
  </rowBreaks>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8BA5E1-9AF2-4B35-8D25-A6E4E0673ED1}">
  <sheetPr>
    <tabColor rgb="FF00B050"/>
  </sheetPr>
  <dimension ref="A1:P26"/>
  <sheetViews>
    <sheetView view="pageBreakPreview" zoomScaleNormal="100" zoomScaleSheetLayoutView="100" workbookViewId="0">
      <selection activeCell="B17" sqref="B17"/>
    </sheetView>
  </sheetViews>
  <sheetFormatPr defaultColWidth="9.140625" defaultRowHeight="15"/>
  <cols>
    <col min="1" max="1" width="15.7109375" style="578" customWidth="1"/>
    <col min="2" max="2" width="40.7109375" style="578" customWidth="1"/>
    <col min="3" max="3" width="12.28515625" style="578" customWidth="1"/>
    <col min="4" max="4" width="9.140625" style="578"/>
    <col min="5" max="5" width="10.7109375" style="578" customWidth="1"/>
    <col min="6" max="7" width="15.7109375" style="578" customWidth="1"/>
    <col min="8" max="8" width="0.7109375" style="578" customWidth="1"/>
    <col min="9" max="9" width="15.7109375" style="578" customWidth="1"/>
    <col min="10" max="10" width="40.7109375" style="578" customWidth="1"/>
    <col min="11" max="11" width="12.28515625" style="578" customWidth="1"/>
    <col min="12" max="12" width="9.140625" style="578"/>
    <col min="13" max="13" width="10.7109375" style="578" customWidth="1"/>
    <col min="14" max="15" width="15.7109375" style="578" customWidth="1"/>
    <col min="16" max="16" width="6.85546875" style="578" bestFit="1" customWidth="1"/>
    <col min="17" max="16384" width="9.140625" style="578"/>
  </cols>
  <sheetData>
    <row r="1" spans="1:16" ht="15" customHeight="1">
      <c r="A1" s="1420" t="str">
        <f>'ADM-Variavel$'!A1:J3</f>
        <v>RODOVIA: BR-232
TRECHO: Km 60 ao 63
OBRA: Área de Escape</v>
      </c>
      <c r="B1" s="1421"/>
      <c r="C1" s="1421"/>
      <c r="D1" s="1421"/>
      <c r="E1" s="1421"/>
      <c r="F1" s="1421"/>
      <c r="G1" s="1422"/>
      <c r="H1" s="258"/>
      <c r="I1" s="1420" t="str">
        <f>A1</f>
        <v>RODOVIA: BR-232
TRECHO: Km 60 ao 63
OBRA: Área de Escape</v>
      </c>
      <c r="J1" s="1421"/>
      <c r="K1" s="1421"/>
      <c r="L1" s="1421"/>
      <c r="M1" s="1421"/>
      <c r="N1" s="1421"/>
      <c r="O1" s="1422"/>
      <c r="P1" s="259"/>
    </row>
    <row r="2" spans="1:16">
      <c r="A2" s="1423"/>
      <c r="B2" s="1424"/>
      <c r="C2" s="1424"/>
      <c r="D2" s="1424"/>
      <c r="E2" s="1424"/>
      <c r="F2" s="1424"/>
      <c r="G2" s="1425"/>
      <c r="H2" s="258"/>
      <c r="I2" s="1423"/>
      <c r="J2" s="1424"/>
      <c r="K2" s="1424"/>
      <c r="L2" s="1424"/>
      <c r="M2" s="1424"/>
      <c r="N2" s="1424"/>
      <c r="O2" s="1425"/>
      <c r="P2" s="259"/>
    </row>
    <row r="3" spans="1:16" ht="64.5" customHeight="1">
      <c r="A3" s="1426"/>
      <c r="B3" s="1427"/>
      <c r="C3" s="1427"/>
      <c r="D3" s="1427"/>
      <c r="E3" s="1427"/>
      <c r="F3" s="1427"/>
      <c r="G3" s="1428"/>
      <c r="H3" s="258"/>
      <c r="I3" s="1426"/>
      <c r="J3" s="1427"/>
      <c r="K3" s="1427"/>
      <c r="L3" s="1427"/>
      <c r="M3" s="1427"/>
      <c r="N3" s="1427"/>
      <c r="O3" s="1428"/>
      <c r="P3" s="259"/>
    </row>
    <row r="4" spans="1:16" s="258" customFormat="1">
      <c r="A4" s="579"/>
      <c r="B4" s="580"/>
      <c r="C4" s="228"/>
      <c r="D4" s="228"/>
      <c r="E4" s="228"/>
      <c r="F4" s="269" t="s">
        <v>747</v>
      </c>
      <c r="G4" s="581">
        <f>'ADM-Resumo'!F4</f>
        <v>45839</v>
      </c>
      <c r="I4" s="579"/>
      <c r="J4" s="580"/>
      <c r="K4" s="228"/>
      <c r="L4" s="228"/>
      <c r="M4" s="228"/>
      <c r="N4" s="269" t="s">
        <v>747</v>
      </c>
      <c r="O4" s="581">
        <f>G4</f>
        <v>45839</v>
      </c>
      <c r="P4" s="582"/>
    </row>
    <row r="5" spans="1:16" s="258" customFormat="1">
      <c r="A5" s="583"/>
      <c r="B5" s="584"/>
      <c r="G5" s="585"/>
      <c r="I5" s="583"/>
      <c r="J5" s="584"/>
      <c r="O5" s="585"/>
      <c r="P5" s="586"/>
    </row>
    <row r="6" spans="1:16" s="258" customFormat="1">
      <c r="A6" s="1350" t="s">
        <v>792</v>
      </c>
      <c r="B6" s="1350"/>
      <c r="C6" s="1350"/>
      <c r="D6" s="1350"/>
      <c r="E6" s="1350"/>
      <c r="F6" s="1350"/>
      <c r="G6" s="1350"/>
      <c r="I6" s="1350" t="s">
        <v>792</v>
      </c>
      <c r="J6" s="1350"/>
      <c r="K6" s="1350"/>
      <c r="L6" s="1350"/>
      <c r="M6" s="1350"/>
      <c r="N6" s="1350"/>
      <c r="O6" s="1350"/>
      <c r="P6" s="587"/>
    </row>
    <row r="7" spans="1:16" s="258" customFormat="1">
      <c r="A7" s="1350" t="s">
        <v>972</v>
      </c>
      <c r="B7" s="1350"/>
      <c r="C7" s="1350"/>
      <c r="D7" s="1350"/>
      <c r="E7" s="1350"/>
      <c r="F7" s="1350"/>
      <c r="G7" s="1350"/>
      <c r="I7" s="1350" t="s">
        <v>972</v>
      </c>
      <c r="J7" s="1350"/>
      <c r="K7" s="1350"/>
      <c r="L7" s="1350"/>
      <c r="M7" s="1350"/>
      <c r="N7" s="1350"/>
      <c r="O7" s="1350"/>
      <c r="P7" s="587"/>
    </row>
    <row r="8" spans="1:16" s="258" customFormat="1">
      <c r="A8" s="1353" t="s">
        <v>22</v>
      </c>
      <c r="B8" s="1353"/>
      <c r="C8" s="1353"/>
      <c r="D8" s="1353"/>
      <c r="E8" s="1353"/>
      <c r="F8" s="1353"/>
      <c r="G8" s="1353"/>
      <c r="I8" s="1353" t="s">
        <v>794</v>
      </c>
      <c r="J8" s="1353"/>
      <c r="K8" s="1353"/>
      <c r="L8" s="1353"/>
      <c r="M8" s="1353"/>
      <c r="N8" s="1353"/>
      <c r="O8" s="1353"/>
      <c r="P8" s="587"/>
    </row>
    <row r="9" spans="1:16" s="258" customFormat="1" ht="14.25">
      <c r="A9" s="588"/>
      <c r="B9" s="589"/>
      <c r="C9" s="589"/>
      <c r="D9" s="589"/>
      <c r="E9" s="589"/>
      <c r="F9" s="589"/>
      <c r="G9" s="590"/>
      <c r="I9" s="588"/>
      <c r="J9" s="589"/>
      <c r="K9" s="589"/>
      <c r="L9" s="589"/>
      <c r="M9" s="589"/>
      <c r="N9" s="589"/>
      <c r="O9" s="590"/>
      <c r="P9" s="587"/>
    </row>
    <row r="10" spans="1:16" s="258" customFormat="1">
      <c r="A10" s="591" t="s">
        <v>973</v>
      </c>
      <c r="B10" s="592"/>
      <c r="C10" s="592"/>
      <c r="D10" s="592"/>
      <c r="E10" s="592"/>
      <c r="F10" s="592"/>
      <c r="G10" s="593"/>
      <c r="I10" s="591" t="s">
        <v>973</v>
      </c>
      <c r="J10" s="592"/>
      <c r="K10" s="592"/>
      <c r="L10" s="592"/>
      <c r="M10" s="592"/>
      <c r="N10" s="592"/>
      <c r="O10" s="593"/>
      <c r="P10" s="587"/>
    </row>
    <row r="11" spans="1:16" s="258" customFormat="1" ht="42.75">
      <c r="A11" s="594" t="s">
        <v>799</v>
      </c>
      <c r="B11" s="595" t="s">
        <v>753</v>
      </c>
      <c r="C11" s="596" t="s">
        <v>800</v>
      </c>
      <c r="D11" s="595" t="s">
        <v>754</v>
      </c>
      <c r="E11" s="597" t="s">
        <v>801</v>
      </c>
      <c r="F11" s="598" t="s">
        <v>909</v>
      </c>
      <c r="G11" s="599" t="s">
        <v>910</v>
      </c>
      <c r="H11" s="304"/>
      <c r="I11" s="594" t="s">
        <v>799</v>
      </c>
      <c r="J11" s="595" t="s">
        <v>753</v>
      </c>
      <c r="K11" s="596" t="s">
        <v>800</v>
      </c>
      <c r="L11" s="595" t="s">
        <v>754</v>
      </c>
      <c r="M11" s="595" t="s">
        <v>801</v>
      </c>
      <c r="N11" s="599" t="s">
        <v>909</v>
      </c>
      <c r="O11" s="599" t="s">
        <v>910</v>
      </c>
      <c r="P11" s="587"/>
    </row>
    <row r="12" spans="1:16" s="603" customFormat="1">
      <c r="A12" s="210" t="s">
        <v>759</v>
      </c>
      <c r="B12" s="600" t="s">
        <v>972</v>
      </c>
      <c r="C12" s="199"/>
      <c r="D12" s="601"/>
      <c r="E12" s="601"/>
      <c r="F12" s="601"/>
      <c r="G12" s="602"/>
      <c r="I12" s="210" t="str">
        <f>A12</f>
        <v>1.</v>
      </c>
      <c r="J12" s="600" t="s">
        <v>972</v>
      </c>
      <c r="K12" s="199"/>
      <c r="L12" s="601"/>
      <c r="M12" s="601"/>
      <c r="N12" s="604"/>
      <c r="O12" s="605"/>
      <c r="P12" s="606"/>
    </row>
    <row r="13" spans="1:16" s="603" customFormat="1">
      <c r="A13" s="607" t="s">
        <v>807</v>
      </c>
      <c r="B13" s="607" t="s">
        <v>895</v>
      </c>
      <c r="C13" s="604"/>
      <c r="D13" s="608"/>
      <c r="E13" s="608"/>
      <c r="F13" s="608"/>
      <c r="G13" s="609"/>
      <c r="I13" s="607" t="str">
        <f t="shared" ref="I13:I16" si="0">A13</f>
        <v>1.1.</v>
      </c>
      <c r="J13" s="607" t="s">
        <v>895</v>
      </c>
      <c r="K13" s="604"/>
      <c r="L13" s="608"/>
      <c r="M13" s="608"/>
      <c r="N13" s="604"/>
      <c r="O13" s="605"/>
      <c r="P13" s="606"/>
    </row>
    <row r="14" spans="1:16" s="258" customFormat="1" ht="14.25">
      <c r="A14" s="203" t="s">
        <v>809</v>
      </c>
      <c r="B14" s="203" t="s">
        <v>974</v>
      </c>
      <c r="C14" s="204" t="s">
        <v>975</v>
      </c>
      <c r="D14" s="204" t="s">
        <v>761</v>
      </c>
      <c r="E14" s="610">
        <f>0.1*G21</f>
        <v>8.2603139233869652E-2</v>
      </c>
      <c r="F14" s="611">
        <f>VLOOKUP(C14,'[33]SICRO M.O.(ONERADO)'!$A:$F,4,0)</f>
        <v>5095.9624000000003</v>
      </c>
      <c r="G14" s="612">
        <f>F14*$E14</f>
        <v>420.94249165776461</v>
      </c>
      <c r="I14" s="203" t="str">
        <f t="shared" si="0"/>
        <v>1.1.1.</v>
      </c>
      <c r="J14" s="203" t="s">
        <v>974</v>
      </c>
      <c r="K14" s="204" t="str">
        <f>C14</f>
        <v>P9952</v>
      </c>
      <c r="L14" s="204" t="s">
        <v>761</v>
      </c>
      <c r="M14" s="613">
        <f>E14</f>
        <v>8.2603139233869652E-2</v>
      </c>
      <c r="N14" s="611">
        <f>VLOOKUP(K14,'[33]SICRO M.O.(DESONERADO)'!$A:$F,4,0)</f>
        <v>4708.0183999999999</v>
      </c>
      <c r="O14" s="612">
        <f>N14*$M14</f>
        <v>388.8970994108202</v>
      </c>
      <c r="P14" s="587"/>
    </row>
    <row r="15" spans="1:16" s="258" customFormat="1" ht="14.25">
      <c r="A15" s="203" t="s">
        <v>829</v>
      </c>
      <c r="B15" s="203" t="s">
        <v>976</v>
      </c>
      <c r="C15" s="204" t="s">
        <v>977</v>
      </c>
      <c r="D15" s="204" t="s">
        <v>761</v>
      </c>
      <c r="E15" s="610">
        <f t="shared" ref="E15:E16" si="1">ROUND((22/220),2)*$G$21</f>
        <v>8.2603139233869652E-2</v>
      </c>
      <c r="F15" s="611">
        <f>VLOOKUP(C15,'[33]SICRO M.O.(ONERADO)'!$A:$F,4,0)</f>
        <v>4112.1827999999996</v>
      </c>
      <c r="G15" s="614">
        <f>F15*$E15</f>
        <v>339.67920838352393</v>
      </c>
      <c r="I15" s="203" t="str">
        <f t="shared" si="0"/>
        <v>1.1.2.</v>
      </c>
      <c r="J15" s="203" t="s">
        <v>976</v>
      </c>
      <c r="K15" s="204" t="str">
        <f>C15</f>
        <v>P9954</v>
      </c>
      <c r="L15" s="204" t="s">
        <v>761</v>
      </c>
      <c r="M15" s="613">
        <f>E15</f>
        <v>8.2603139233869652E-2</v>
      </c>
      <c r="N15" s="611">
        <f>VLOOKUP(K15,'[33]SICRO M.O.(DESONERADO)'!$A:$F,4,0)</f>
        <v>3825.5891000000001</v>
      </c>
      <c r="O15" s="612">
        <f t="shared" ref="O15:O16" si="2">N15*$M15</f>
        <v>316.00566907887412</v>
      </c>
      <c r="P15" s="587"/>
    </row>
    <row r="16" spans="1:16" s="258" customFormat="1" ht="14.25">
      <c r="A16" s="203" t="s">
        <v>978</v>
      </c>
      <c r="B16" s="203" t="s">
        <v>979</v>
      </c>
      <c r="C16" s="204" t="s">
        <v>980</v>
      </c>
      <c r="D16" s="204" t="s">
        <v>761</v>
      </c>
      <c r="E16" s="610">
        <f t="shared" si="1"/>
        <v>8.2603139233869652E-2</v>
      </c>
      <c r="F16" s="611">
        <f>VLOOKUP(C16,'[33]SICRO M.O.(ONERADO)'!$A:$F,4,0)</f>
        <v>5934.9301999999998</v>
      </c>
      <c r="G16" s="614">
        <f>F16*$E16</f>
        <v>490.24386565389784</v>
      </c>
      <c r="I16" s="203" t="str">
        <f t="shared" si="0"/>
        <v>1.1.3.</v>
      </c>
      <c r="J16" s="203" t="s">
        <v>979</v>
      </c>
      <c r="K16" s="204" t="str">
        <f>C16</f>
        <v>P9953</v>
      </c>
      <c r="L16" s="204" t="s">
        <v>761</v>
      </c>
      <c r="M16" s="613">
        <f>E16</f>
        <v>8.2603139233869652E-2</v>
      </c>
      <c r="N16" s="611">
        <f>VLOOKUP(K16,'[33]SICRO M.O.(DESONERADO)'!$A:$F,4,0)</f>
        <v>5462.6696000000002</v>
      </c>
      <c r="O16" s="612">
        <f t="shared" si="2"/>
        <v>451.23365755742708</v>
      </c>
      <c r="P16" s="587"/>
    </row>
    <row r="17" spans="1:16" s="258" customFormat="1">
      <c r="A17" s="615" t="s">
        <v>981</v>
      </c>
      <c r="B17" s="616"/>
      <c r="C17" s="301"/>
      <c r="D17" s="616"/>
      <c r="E17" s="617"/>
      <c r="F17" s="618"/>
      <c r="G17" s="313">
        <f>SUM(G14:G16)</f>
        <v>1250.8655656951864</v>
      </c>
      <c r="I17" s="615" t="str">
        <f>A17</f>
        <v>Total da Equipe para Manutenção do Canteiro de Obras e Acampamentos</v>
      </c>
      <c r="J17" s="616"/>
      <c r="K17" s="301"/>
      <c r="L17" s="616"/>
      <c r="M17" s="619"/>
      <c r="N17" s="620"/>
      <c r="O17" s="621">
        <f>SUM(O14:O16)</f>
        <v>1156.1364260471214</v>
      </c>
      <c r="P17" s="587"/>
    </row>
    <row r="18" spans="1:16" s="258" customFormat="1">
      <c r="A18" s="622" t="s">
        <v>982</v>
      </c>
      <c r="C18" s="623"/>
      <c r="D18" s="624"/>
      <c r="G18" s="585"/>
      <c r="I18" s="210" t="str">
        <f>A18</f>
        <v>*Conforme Tabela 49 do Vol 07 - Administração Loca do Manual de Custos - 2ª Edição</v>
      </c>
      <c r="J18" s="200"/>
      <c r="K18" s="625"/>
      <c r="L18" s="626"/>
      <c r="M18" s="200"/>
      <c r="N18" s="200"/>
      <c r="O18" s="212"/>
      <c r="P18" s="587"/>
    </row>
    <row r="19" spans="1:16" s="258" customFormat="1">
      <c r="A19" s="627" t="s">
        <v>983</v>
      </c>
      <c r="B19" s="628"/>
      <c r="C19" s="629"/>
      <c r="D19" s="628"/>
      <c r="E19" s="629"/>
      <c r="F19" s="630"/>
      <c r="G19" s="631">
        <f>G17</f>
        <v>1250.8655656951864</v>
      </c>
      <c r="I19" s="627" t="str">
        <f t="shared" ref="I19" si="3">A19</f>
        <v>Total da Manutenção do Canteiro de Obras e Acampamentos</v>
      </c>
      <c r="J19" s="628"/>
      <c r="K19" s="629"/>
      <c r="L19" s="628"/>
      <c r="M19" s="629"/>
      <c r="N19" s="632"/>
      <c r="O19" s="631">
        <f>O17</f>
        <v>1156.1364260471214</v>
      </c>
      <c r="P19" s="587"/>
    </row>
    <row r="20" spans="1:16" s="258" customFormat="1" ht="14.25">
      <c r="A20" s="633"/>
      <c r="B20" s="589"/>
      <c r="C20" s="589"/>
      <c r="D20" s="589"/>
      <c r="E20" s="589"/>
      <c r="F20" s="589"/>
      <c r="G20" s="590"/>
      <c r="I20" s="633"/>
      <c r="J20" s="589"/>
      <c r="K20" s="589"/>
      <c r="L20" s="589"/>
      <c r="M20" s="589"/>
      <c r="N20" s="589"/>
      <c r="O20" s="590"/>
      <c r="P20" s="587"/>
    </row>
    <row r="21" spans="1:16">
      <c r="A21" s="634"/>
      <c r="B21" s="1432" t="s">
        <v>984</v>
      </c>
      <c r="C21" s="635" t="s">
        <v>985</v>
      </c>
      <c r="D21" s="1433" t="s">
        <v>986</v>
      </c>
      <c r="E21" s="636">
        <f>C25</f>
        <v>252.08</v>
      </c>
      <c r="F21" s="1433" t="s">
        <v>986</v>
      </c>
      <c r="G21" s="1434">
        <f>C24</f>
        <v>0.82603139233869649</v>
      </c>
      <c r="J21" s="1432" t="s">
        <v>984</v>
      </c>
      <c r="K21" s="635" t="s">
        <v>985</v>
      </c>
      <c r="L21" s="1433" t="s">
        <v>986</v>
      </c>
      <c r="M21" s="636">
        <f>K25</f>
        <v>252.08</v>
      </c>
      <c r="N21" s="1433" t="s">
        <v>986</v>
      </c>
      <c r="O21" s="1434">
        <f>K24</f>
        <v>0.82603139233869649</v>
      </c>
    </row>
    <row r="22" spans="1:16">
      <c r="A22" s="634"/>
      <c r="B22" s="1432"/>
      <c r="C22" s="637" t="s">
        <v>987</v>
      </c>
      <c r="D22" s="1433"/>
      <c r="E22" s="638">
        <f>C26</f>
        <v>305.17</v>
      </c>
      <c r="F22" s="1433"/>
      <c r="G22" s="1434"/>
      <c r="J22" s="1432"/>
      <c r="K22" s="637" t="s">
        <v>987</v>
      </c>
      <c r="L22" s="1433"/>
      <c r="M22" s="639">
        <f>K26</f>
        <v>305.17</v>
      </c>
      <c r="N22" s="1433"/>
      <c r="O22" s="1434"/>
    </row>
    <row r="23" spans="1:16">
      <c r="B23" s="640"/>
      <c r="C23" s="640"/>
      <c r="D23" s="640"/>
      <c r="E23" s="640"/>
      <c r="F23" s="640"/>
      <c r="G23" s="640"/>
      <c r="J23" s="1429"/>
      <c r="K23" s="1429"/>
      <c r="L23" s="1429"/>
      <c r="M23" s="1429"/>
      <c r="N23" s="1429"/>
      <c r="O23" s="1429"/>
      <c r="P23" s="1429"/>
    </row>
    <row r="24" spans="1:16" ht="30">
      <c r="A24" s="641" t="s">
        <v>984</v>
      </c>
      <c r="B24" s="642" t="s">
        <v>988</v>
      </c>
      <c r="C24" s="643">
        <f>C25/C26</f>
        <v>0.82603139233869649</v>
      </c>
      <c r="I24" s="641" t="s">
        <v>984</v>
      </c>
      <c r="J24" s="642" t="s">
        <v>988</v>
      </c>
      <c r="K24" s="643">
        <f>C24</f>
        <v>0.82603139233869649</v>
      </c>
    </row>
    <row r="25" spans="1:16" ht="30">
      <c r="A25" s="641" t="s">
        <v>989</v>
      </c>
      <c r="B25" s="642" t="s">
        <v>990</v>
      </c>
      <c r="C25" s="644">
        <v>252.08</v>
      </c>
      <c r="I25" s="641" t="s">
        <v>989</v>
      </c>
      <c r="J25" s="642" t="s">
        <v>990</v>
      </c>
      <c r="K25" s="644">
        <f>C25</f>
        <v>252.08</v>
      </c>
    </row>
    <row r="26" spans="1:16" ht="30">
      <c r="A26" s="641" t="s">
        <v>991</v>
      </c>
      <c r="B26" s="642" t="s">
        <v>992</v>
      </c>
      <c r="C26" s="644">
        <v>305.17</v>
      </c>
      <c r="D26" s="1430" t="s">
        <v>993</v>
      </c>
      <c r="E26" s="1431"/>
      <c r="F26" s="1431"/>
      <c r="G26" s="1431"/>
      <c r="I26" s="641" t="s">
        <v>991</v>
      </c>
      <c r="J26" s="642" t="s">
        <v>992</v>
      </c>
      <c r="K26" s="644">
        <f>C26</f>
        <v>305.17</v>
      </c>
    </row>
  </sheetData>
  <mergeCells count="18">
    <mergeCell ref="J23:P23"/>
    <mergeCell ref="D26:G26"/>
    <mergeCell ref="A8:G8"/>
    <mergeCell ref="I8:O8"/>
    <mergeCell ref="B21:B22"/>
    <mergeCell ref="D21:D22"/>
    <mergeCell ref="F21:F22"/>
    <mergeCell ref="G21:G22"/>
    <mergeCell ref="J21:J22"/>
    <mergeCell ref="L21:L22"/>
    <mergeCell ref="N21:N22"/>
    <mergeCell ref="O21:O22"/>
    <mergeCell ref="A1:G3"/>
    <mergeCell ref="I1:O3"/>
    <mergeCell ref="A6:G6"/>
    <mergeCell ref="I6:O6"/>
    <mergeCell ref="A7:G7"/>
    <mergeCell ref="I7:O7"/>
  </mergeCells>
  <printOptions horizontalCentered="1"/>
  <pageMargins left="0.39370078740157499" right="0.39370078740157499" top="0.59055118110236204" bottom="0.39370078740157499" header="0.31496062992126" footer="0.31496062992126"/>
  <pageSetup paperSize="9" scale="76" fitToWidth="2" fitToHeight="0" orientation="portrait" r:id="rId1"/>
  <colBreaks count="1" manualBreakCount="1">
    <brk id="7" max="3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E72493-54FC-46A2-8EA0-6CA6321FDB29}">
  <sheetPr>
    <tabColor rgb="FF00B050"/>
  </sheetPr>
  <dimension ref="A1:I55"/>
  <sheetViews>
    <sheetView view="pageBreakPreview" zoomScale="115" zoomScaleNormal="115" zoomScaleSheetLayoutView="115" workbookViewId="0">
      <selection activeCell="I15" sqref="I15"/>
    </sheetView>
  </sheetViews>
  <sheetFormatPr defaultRowHeight="15"/>
  <cols>
    <col min="1" max="1" width="14.85546875" style="650" bestFit="1" customWidth="1"/>
    <col min="2" max="2" width="10.7109375" style="650" customWidth="1"/>
    <col min="3" max="3" width="39.7109375" style="650" customWidth="1"/>
    <col min="4" max="4" width="11.5703125" style="650" customWidth="1"/>
    <col min="5" max="5" width="14.7109375" style="650" customWidth="1"/>
    <col min="6" max="6" width="13.42578125" style="650" customWidth="1"/>
    <col min="7" max="7" width="14.140625" style="650" customWidth="1"/>
    <col min="8" max="8" width="9.140625" style="650"/>
    <col min="9" max="9" width="33.140625" style="650" customWidth="1"/>
    <col min="10" max="256" width="9.140625" style="650"/>
    <col min="257" max="257" width="13.140625" style="650" customWidth="1"/>
    <col min="258" max="258" width="10.7109375" style="650" customWidth="1"/>
    <col min="259" max="259" width="39.7109375" style="650" customWidth="1"/>
    <col min="260" max="260" width="9.140625" style="650"/>
    <col min="261" max="261" width="14.7109375" style="650" customWidth="1"/>
    <col min="262" max="262" width="13.42578125" style="650" customWidth="1"/>
    <col min="263" max="263" width="14.140625" style="650" customWidth="1"/>
    <col min="264" max="264" width="9.140625" style="650"/>
    <col min="265" max="265" width="33.140625" style="650" customWidth="1"/>
    <col min="266" max="512" width="9.140625" style="650"/>
    <col min="513" max="513" width="13.140625" style="650" customWidth="1"/>
    <col min="514" max="514" width="10.7109375" style="650" customWidth="1"/>
    <col min="515" max="515" width="39.7109375" style="650" customWidth="1"/>
    <col min="516" max="516" width="9.140625" style="650"/>
    <col min="517" max="517" width="14.7109375" style="650" customWidth="1"/>
    <col min="518" max="518" width="13.42578125" style="650" customWidth="1"/>
    <col min="519" max="519" width="14.140625" style="650" customWidth="1"/>
    <col min="520" max="520" width="9.140625" style="650"/>
    <col min="521" max="521" width="33.140625" style="650" customWidth="1"/>
    <col min="522" max="768" width="9.140625" style="650"/>
    <col min="769" max="769" width="13.140625" style="650" customWidth="1"/>
    <col min="770" max="770" width="10.7109375" style="650" customWidth="1"/>
    <col min="771" max="771" width="39.7109375" style="650" customWidth="1"/>
    <col min="772" max="772" width="9.140625" style="650"/>
    <col min="773" max="773" width="14.7109375" style="650" customWidth="1"/>
    <col min="774" max="774" width="13.42578125" style="650" customWidth="1"/>
    <col min="775" max="775" width="14.140625" style="650" customWidth="1"/>
    <col min="776" max="776" width="9.140625" style="650"/>
    <col min="777" max="777" width="33.140625" style="650" customWidth="1"/>
    <col min="778" max="1024" width="9.140625" style="650"/>
    <col min="1025" max="1025" width="13.140625" style="650" customWidth="1"/>
    <col min="1026" max="1026" width="10.7109375" style="650" customWidth="1"/>
    <col min="1027" max="1027" width="39.7109375" style="650" customWidth="1"/>
    <col min="1028" max="1028" width="9.140625" style="650"/>
    <col min="1029" max="1029" width="14.7109375" style="650" customWidth="1"/>
    <col min="1030" max="1030" width="13.42578125" style="650" customWidth="1"/>
    <col min="1031" max="1031" width="14.140625" style="650" customWidth="1"/>
    <col min="1032" max="1032" width="9.140625" style="650"/>
    <col min="1033" max="1033" width="33.140625" style="650" customWidth="1"/>
    <col min="1034" max="1280" width="9.140625" style="650"/>
    <col min="1281" max="1281" width="13.140625" style="650" customWidth="1"/>
    <col min="1282" max="1282" width="10.7109375" style="650" customWidth="1"/>
    <col min="1283" max="1283" width="39.7109375" style="650" customWidth="1"/>
    <col min="1284" max="1284" width="9.140625" style="650"/>
    <col min="1285" max="1285" width="14.7109375" style="650" customWidth="1"/>
    <col min="1286" max="1286" width="13.42578125" style="650" customWidth="1"/>
    <col min="1287" max="1287" width="14.140625" style="650" customWidth="1"/>
    <col min="1288" max="1288" width="9.140625" style="650"/>
    <col min="1289" max="1289" width="33.140625" style="650" customWidth="1"/>
    <col min="1290" max="1536" width="9.140625" style="650"/>
    <col min="1537" max="1537" width="13.140625" style="650" customWidth="1"/>
    <col min="1538" max="1538" width="10.7109375" style="650" customWidth="1"/>
    <col min="1539" max="1539" width="39.7109375" style="650" customWidth="1"/>
    <col min="1540" max="1540" width="9.140625" style="650"/>
    <col min="1541" max="1541" width="14.7109375" style="650" customWidth="1"/>
    <col min="1542" max="1542" width="13.42578125" style="650" customWidth="1"/>
    <col min="1543" max="1543" width="14.140625" style="650" customWidth="1"/>
    <col min="1544" max="1544" width="9.140625" style="650"/>
    <col min="1545" max="1545" width="33.140625" style="650" customWidth="1"/>
    <col min="1546" max="1792" width="9.140625" style="650"/>
    <col min="1793" max="1793" width="13.140625" style="650" customWidth="1"/>
    <col min="1794" max="1794" width="10.7109375" style="650" customWidth="1"/>
    <col min="1795" max="1795" width="39.7109375" style="650" customWidth="1"/>
    <col min="1796" max="1796" width="9.140625" style="650"/>
    <col min="1797" max="1797" width="14.7109375" style="650" customWidth="1"/>
    <col min="1798" max="1798" width="13.42578125" style="650" customWidth="1"/>
    <col min="1799" max="1799" width="14.140625" style="650" customWidth="1"/>
    <col min="1800" max="1800" width="9.140625" style="650"/>
    <col min="1801" max="1801" width="33.140625" style="650" customWidth="1"/>
    <col min="1802" max="2048" width="9.140625" style="650"/>
    <col min="2049" max="2049" width="13.140625" style="650" customWidth="1"/>
    <col min="2050" max="2050" width="10.7109375" style="650" customWidth="1"/>
    <col min="2051" max="2051" width="39.7109375" style="650" customWidth="1"/>
    <col min="2052" max="2052" width="9.140625" style="650"/>
    <col min="2053" max="2053" width="14.7109375" style="650" customWidth="1"/>
    <col min="2054" max="2054" width="13.42578125" style="650" customWidth="1"/>
    <col min="2055" max="2055" width="14.140625" style="650" customWidth="1"/>
    <col min="2056" max="2056" width="9.140625" style="650"/>
    <col min="2057" max="2057" width="33.140625" style="650" customWidth="1"/>
    <col min="2058" max="2304" width="9.140625" style="650"/>
    <col min="2305" max="2305" width="13.140625" style="650" customWidth="1"/>
    <col min="2306" max="2306" width="10.7109375" style="650" customWidth="1"/>
    <col min="2307" max="2307" width="39.7109375" style="650" customWidth="1"/>
    <col min="2308" max="2308" width="9.140625" style="650"/>
    <col min="2309" max="2309" width="14.7109375" style="650" customWidth="1"/>
    <col min="2310" max="2310" width="13.42578125" style="650" customWidth="1"/>
    <col min="2311" max="2311" width="14.140625" style="650" customWidth="1"/>
    <col min="2312" max="2312" width="9.140625" style="650"/>
    <col min="2313" max="2313" width="33.140625" style="650" customWidth="1"/>
    <col min="2314" max="2560" width="9.140625" style="650"/>
    <col min="2561" max="2561" width="13.140625" style="650" customWidth="1"/>
    <col min="2562" max="2562" width="10.7109375" style="650" customWidth="1"/>
    <col min="2563" max="2563" width="39.7109375" style="650" customWidth="1"/>
    <col min="2564" max="2564" width="9.140625" style="650"/>
    <col min="2565" max="2565" width="14.7109375" style="650" customWidth="1"/>
    <col min="2566" max="2566" width="13.42578125" style="650" customWidth="1"/>
    <col min="2567" max="2567" width="14.140625" style="650" customWidth="1"/>
    <col min="2568" max="2568" width="9.140625" style="650"/>
    <col min="2569" max="2569" width="33.140625" style="650" customWidth="1"/>
    <col min="2570" max="2816" width="9.140625" style="650"/>
    <col min="2817" max="2817" width="13.140625" style="650" customWidth="1"/>
    <col min="2818" max="2818" width="10.7109375" style="650" customWidth="1"/>
    <col min="2819" max="2819" width="39.7109375" style="650" customWidth="1"/>
    <col min="2820" max="2820" width="9.140625" style="650"/>
    <col min="2821" max="2821" width="14.7109375" style="650" customWidth="1"/>
    <col min="2822" max="2822" width="13.42578125" style="650" customWidth="1"/>
    <col min="2823" max="2823" width="14.140625" style="650" customWidth="1"/>
    <col min="2824" max="2824" width="9.140625" style="650"/>
    <col min="2825" max="2825" width="33.140625" style="650" customWidth="1"/>
    <col min="2826" max="3072" width="9.140625" style="650"/>
    <col min="3073" max="3073" width="13.140625" style="650" customWidth="1"/>
    <col min="3074" max="3074" width="10.7109375" style="650" customWidth="1"/>
    <col min="3075" max="3075" width="39.7109375" style="650" customWidth="1"/>
    <col min="3076" max="3076" width="9.140625" style="650"/>
    <col min="3077" max="3077" width="14.7109375" style="650" customWidth="1"/>
    <col min="3078" max="3078" width="13.42578125" style="650" customWidth="1"/>
    <col min="3079" max="3079" width="14.140625" style="650" customWidth="1"/>
    <col min="3080" max="3080" width="9.140625" style="650"/>
    <col min="3081" max="3081" width="33.140625" style="650" customWidth="1"/>
    <col min="3082" max="3328" width="9.140625" style="650"/>
    <col min="3329" max="3329" width="13.140625" style="650" customWidth="1"/>
    <col min="3330" max="3330" width="10.7109375" style="650" customWidth="1"/>
    <col min="3331" max="3331" width="39.7109375" style="650" customWidth="1"/>
    <col min="3332" max="3332" width="9.140625" style="650"/>
    <col min="3333" max="3333" width="14.7109375" style="650" customWidth="1"/>
    <col min="3334" max="3334" width="13.42578125" style="650" customWidth="1"/>
    <col min="3335" max="3335" width="14.140625" style="650" customWidth="1"/>
    <col min="3336" max="3336" width="9.140625" style="650"/>
    <col min="3337" max="3337" width="33.140625" style="650" customWidth="1"/>
    <col min="3338" max="3584" width="9.140625" style="650"/>
    <col min="3585" max="3585" width="13.140625" style="650" customWidth="1"/>
    <col min="3586" max="3586" width="10.7109375" style="650" customWidth="1"/>
    <col min="3587" max="3587" width="39.7109375" style="650" customWidth="1"/>
    <col min="3588" max="3588" width="9.140625" style="650"/>
    <col min="3589" max="3589" width="14.7109375" style="650" customWidth="1"/>
    <col min="3590" max="3590" width="13.42578125" style="650" customWidth="1"/>
    <col min="3591" max="3591" width="14.140625" style="650" customWidth="1"/>
    <col min="3592" max="3592" width="9.140625" style="650"/>
    <col min="3593" max="3593" width="33.140625" style="650" customWidth="1"/>
    <col min="3594" max="3840" width="9.140625" style="650"/>
    <col min="3841" max="3841" width="13.140625" style="650" customWidth="1"/>
    <col min="3842" max="3842" width="10.7109375" style="650" customWidth="1"/>
    <col min="3843" max="3843" width="39.7109375" style="650" customWidth="1"/>
    <col min="3844" max="3844" width="9.140625" style="650"/>
    <col min="3845" max="3845" width="14.7109375" style="650" customWidth="1"/>
    <col min="3846" max="3846" width="13.42578125" style="650" customWidth="1"/>
    <col min="3847" max="3847" width="14.140625" style="650" customWidth="1"/>
    <col min="3848" max="3848" width="9.140625" style="650"/>
    <col min="3849" max="3849" width="33.140625" style="650" customWidth="1"/>
    <col min="3850" max="4096" width="9.140625" style="650"/>
    <col min="4097" max="4097" width="13.140625" style="650" customWidth="1"/>
    <col min="4098" max="4098" width="10.7109375" style="650" customWidth="1"/>
    <col min="4099" max="4099" width="39.7109375" style="650" customWidth="1"/>
    <col min="4100" max="4100" width="9.140625" style="650"/>
    <col min="4101" max="4101" width="14.7109375" style="650" customWidth="1"/>
    <col min="4102" max="4102" width="13.42578125" style="650" customWidth="1"/>
    <col min="4103" max="4103" width="14.140625" style="650" customWidth="1"/>
    <col min="4104" max="4104" width="9.140625" style="650"/>
    <col min="4105" max="4105" width="33.140625" style="650" customWidth="1"/>
    <col min="4106" max="4352" width="9.140625" style="650"/>
    <col min="4353" max="4353" width="13.140625" style="650" customWidth="1"/>
    <col min="4354" max="4354" width="10.7109375" style="650" customWidth="1"/>
    <col min="4355" max="4355" width="39.7109375" style="650" customWidth="1"/>
    <col min="4356" max="4356" width="9.140625" style="650"/>
    <col min="4357" max="4357" width="14.7109375" style="650" customWidth="1"/>
    <col min="4358" max="4358" width="13.42578125" style="650" customWidth="1"/>
    <col min="4359" max="4359" width="14.140625" style="650" customWidth="1"/>
    <col min="4360" max="4360" width="9.140625" style="650"/>
    <col min="4361" max="4361" width="33.140625" style="650" customWidth="1"/>
    <col min="4362" max="4608" width="9.140625" style="650"/>
    <col min="4609" max="4609" width="13.140625" style="650" customWidth="1"/>
    <col min="4610" max="4610" width="10.7109375" style="650" customWidth="1"/>
    <col min="4611" max="4611" width="39.7109375" style="650" customWidth="1"/>
    <col min="4612" max="4612" width="9.140625" style="650"/>
    <col min="4613" max="4613" width="14.7109375" style="650" customWidth="1"/>
    <col min="4614" max="4614" width="13.42578125" style="650" customWidth="1"/>
    <col min="4615" max="4615" width="14.140625" style="650" customWidth="1"/>
    <col min="4616" max="4616" width="9.140625" style="650"/>
    <col min="4617" max="4617" width="33.140625" style="650" customWidth="1"/>
    <col min="4618" max="4864" width="9.140625" style="650"/>
    <col min="4865" max="4865" width="13.140625" style="650" customWidth="1"/>
    <col min="4866" max="4866" width="10.7109375" style="650" customWidth="1"/>
    <col min="4867" max="4867" width="39.7109375" style="650" customWidth="1"/>
    <col min="4868" max="4868" width="9.140625" style="650"/>
    <col min="4869" max="4869" width="14.7109375" style="650" customWidth="1"/>
    <col min="4870" max="4870" width="13.42578125" style="650" customWidth="1"/>
    <col min="4871" max="4871" width="14.140625" style="650" customWidth="1"/>
    <col min="4872" max="4872" width="9.140625" style="650"/>
    <col min="4873" max="4873" width="33.140625" style="650" customWidth="1"/>
    <col min="4874" max="5120" width="9.140625" style="650"/>
    <col min="5121" max="5121" width="13.140625" style="650" customWidth="1"/>
    <col min="5122" max="5122" width="10.7109375" style="650" customWidth="1"/>
    <col min="5123" max="5123" width="39.7109375" style="650" customWidth="1"/>
    <col min="5124" max="5124" width="9.140625" style="650"/>
    <col min="5125" max="5125" width="14.7109375" style="650" customWidth="1"/>
    <col min="5126" max="5126" width="13.42578125" style="650" customWidth="1"/>
    <col min="5127" max="5127" width="14.140625" style="650" customWidth="1"/>
    <col min="5128" max="5128" width="9.140625" style="650"/>
    <col min="5129" max="5129" width="33.140625" style="650" customWidth="1"/>
    <col min="5130" max="5376" width="9.140625" style="650"/>
    <col min="5377" max="5377" width="13.140625" style="650" customWidth="1"/>
    <col min="5378" max="5378" width="10.7109375" style="650" customWidth="1"/>
    <col min="5379" max="5379" width="39.7109375" style="650" customWidth="1"/>
    <col min="5380" max="5380" width="9.140625" style="650"/>
    <col min="5381" max="5381" width="14.7109375" style="650" customWidth="1"/>
    <col min="5382" max="5382" width="13.42578125" style="650" customWidth="1"/>
    <col min="5383" max="5383" width="14.140625" style="650" customWidth="1"/>
    <col min="5384" max="5384" width="9.140625" style="650"/>
    <col min="5385" max="5385" width="33.140625" style="650" customWidth="1"/>
    <col min="5386" max="5632" width="9.140625" style="650"/>
    <col min="5633" max="5633" width="13.140625" style="650" customWidth="1"/>
    <col min="5634" max="5634" width="10.7109375" style="650" customWidth="1"/>
    <col min="5635" max="5635" width="39.7109375" style="650" customWidth="1"/>
    <col min="5636" max="5636" width="9.140625" style="650"/>
    <col min="5637" max="5637" width="14.7109375" style="650" customWidth="1"/>
    <col min="5638" max="5638" width="13.42578125" style="650" customWidth="1"/>
    <col min="5639" max="5639" width="14.140625" style="650" customWidth="1"/>
    <col min="5640" max="5640" width="9.140625" style="650"/>
    <col min="5641" max="5641" width="33.140625" style="650" customWidth="1"/>
    <col min="5642" max="5888" width="9.140625" style="650"/>
    <col min="5889" max="5889" width="13.140625" style="650" customWidth="1"/>
    <col min="5890" max="5890" width="10.7109375" style="650" customWidth="1"/>
    <col min="5891" max="5891" width="39.7109375" style="650" customWidth="1"/>
    <col min="5892" max="5892" width="9.140625" style="650"/>
    <col min="5893" max="5893" width="14.7109375" style="650" customWidth="1"/>
    <col min="5894" max="5894" width="13.42578125" style="650" customWidth="1"/>
    <col min="5895" max="5895" width="14.140625" style="650" customWidth="1"/>
    <col min="5896" max="5896" width="9.140625" style="650"/>
    <col min="5897" max="5897" width="33.140625" style="650" customWidth="1"/>
    <col min="5898" max="6144" width="9.140625" style="650"/>
    <col min="6145" max="6145" width="13.140625" style="650" customWidth="1"/>
    <col min="6146" max="6146" width="10.7109375" style="650" customWidth="1"/>
    <col min="6147" max="6147" width="39.7109375" style="650" customWidth="1"/>
    <col min="6148" max="6148" width="9.140625" style="650"/>
    <col min="6149" max="6149" width="14.7109375" style="650" customWidth="1"/>
    <col min="6150" max="6150" width="13.42578125" style="650" customWidth="1"/>
    <col min="6151" max="6151" width="14.140625" style="650" customWidth="1"/>
    <col min="6152" max="6152" width="9.140625" style="650"/>
    <col min="6153" max="6153" width="33.140625" style="650" customWidth="1"/>
    <col min="6154" max="6400" width="9.140625" style="650"/>
    <col min="6401" max="6401" width="13.140625" style="650" customWidth="1"/>
    <col min="6402" max="6402" width="10.7109375" style="650" customWidth="1"/>
    <col min="6403" max="6403" width="39.7109375" style="650" customWidth="1"/>
    <col min="6404" max="6404" width="9.140625" style="650"/>
    <col min="6405" max="6405" width="14.7109375" style="650" customWidth="1"/>
    <col min="6406" max="6406" width="13.42578125" style="650" customWidth="1"/>
    <col min="6407" max="6407" width="14.140625" style="650" customWidth="1"/>
    <col min="6408" max="6408" width="9.140625" style="650"/>
    <col min="6409" max="6409" width="33.140625" style="650" customWidth="1"/>
    <col min="6410" max="6656" width="9.140625" style="650"/>
    <col min="6657" max="6657" width="13.140625" style="650" customWidth="1"/>
    <col min="6658" max="6658" width="10.7109375" style="650" customWidth="1"/>
    <col min="6659" max="6659" width="39.7109375" style="650" customWidth="1"/>
    <col min="6660" max="6660" width="9.140625" style="650"/>
    <col min="6661" max="6661" width="14.7109375" style="650" customWidth="1"/>
    <col min="6662" max="6662" width="13.42578125" style="650" customWidth="1"/>
    <col min="6663" max="6663" width="14.140625" style="650" customWidth="1"/>
    <col min="6664" max="6664" width="9.140625" style="650"/>
    <col min="6665" max="6665" width="33.140625" style="650" customWidth="1"/>
    <col min="6666" max="6912" width="9.140625" style="650"/>
    <col min="6913" max="6913" width="13.140625" style="650" customWidth="1"/>
    <col min="6914" max="6914" width="10.7109375" style="650" customWidth="1"/>
    <col min="6915" max="6915" width="39.7109375" style="650" customWidth="1"/>
    <col min="6916" max="6916" width="9.140625" style="650"/>
    <col min="6917" max="6917" width="14.7109375" style="650" customWidth="1"/>
    <col min="6918" max="6918" width="13.42578125" style="650" customWidth="1"/>
    <col min="6919" max="6919" width="14.140625" style="650" customWidth="1"/>
    <col min="6920" max="6920" width="9.140625" style="650"/>
    <col min="6921" max="6921" width="33.140625" style="650" customWidth="1"/>
    <col min="6922" max="7168" width="9.140625" style="650"/>
    <col min="7169" max="7169" width="13.140625" style="650" customWidth="1"/>
    <col min="7170" max="7170" width="10.7109375" style="650" customWidth="1"/>
    <col min="7171" max="7171" width="39.7109375" style="650" customWidth="1"/>
    <col min="7172" max="7172" width="9.140625" style="650"/>
    <col min="7173" max="7173" width="14.7109375" style="650" customWidth="1"/>
    <col min="7174" max="7174" width="13.42578125" style="650" customWidth="1"/>
    <col min="7175" max="7175" width="14.140625" style="650" customWidth="1"/>
    <col min="7176" max="7176" width="9.140625" style="650"/>
    <col min="7177" max="7177" width="33.140625" style="650" customWidth="1"/>
    <col min="7178" max="7424" width="9.140625" style="650"/>
    <col min="7425" max="7425" width="13.140625" style="650" customWidth="1"/>
    <col min="7426" max="7426" width="10.7109375" style="650" customWidth="1"/>
    <col min="7427" max="7427" width="39.7109375" style="650" customWidth="1"/>
    <col min="7428" max="7428" width="9.140625" style="650"/>
    <col min="7429" max="7429" width="14.7109375" style="650" customWidth="1"/>
    <col min="7430" max="7430" width="13.42578125" style="650" customWidth="1"/>
    <col min="7431" max="7431" width="14.140625" style="650" customWidth="1"/>
    <col min="7432" max="7432" width="9.140625" style="650"/>
    <col min="7433" max="7433" width="33.140625" style="650" customWidth="1"/>
    <col min="7434" max="7680" width="9.140625" style="650"/>
    <col min="7681" max="7681" width="13.140625" style="650" customWidth="1"/>
    <col min="7682" max="7682" width="10.7109375" style="650" customWidth="1"/>
    <col min="7683" max="7683" width="39.7109375" style="650" customWidth="1"/>
    <col min="7684" max="7684" width="9.140625" style="650"/>
    <col min="7685" max="7685" width="14.7109375" style="650" customWidth="1"/>
    <col min="7686" max="7686" width="13.42578125" style="650" customWidth="1"/>
    <col min="7687" max="7687" width="14.140625" style="650" customWidth="1"/>
    <col min="7688" max="7688" width="9.140625" style="650"/>
    <col min="7689" max="7689" width="33.140625" style="650" customWidth="1"/>
    <col min="7690" max="7936" width="9.140625" style="650"/>
    <col min="7937" max="7937" width="13.140625" style="650" customWidth="1"/>
    <col min="7938" max="7938" width="10.7109375" style="650" customWidth="1"/>
    <col min="7939" max="7939" width="39.7109375" style="650" customWidth="1"/>
    <col min="7940" max="7940" width="9.140625" style="650"/>
    <col min="7941" max="7941" width="14.7109375" style="650" customWidth="1"/>
    <col min="7942" max="7942" width="13.42578125" style="650" customWidth="1"/>
    <col min="7943" max="7943" width="14.140625" style="650" customWidth="1"/>
    <col min="7944" max="7944" width="9.140625" style="650"/>
    <col min="7945" max="7945" width="33.140625" style="650" customWidth="1"/>
    <col min="7946" max="8192" width="9.140625" style="650"/>
    <col min="8193" max="8193" width="13.140625" style="650" customWidth="1"/>
    <col min="8194" max="8194" width="10.7109375" style="650" customWidth="1"/>
    <col min="8195" max="8195" width="39.7109375" style="650" customWidth="1"/>
    <col min="8196" max="8196" width="9.140625" style="650"/>
    <col min="8197" max="8197" width="14.7109375" style="650" customWidth="1"/>
    <col min="8198" max="8198" width="13.42578125" style="650" customWidth="1"/>
    <col min="8199" max="8199" width="14.140625" style="650" customWidth="1"/>
    <col min="8200" max="8200" width="9.140625" style="650"/>
    <col min="8201" max="8201" width="33.140625" style="650" customWidth="1"/>
    <col min="8202" max="8448" width="9.140625" style="650"/>
    <col min="8449" max="8449" width="13.140625" style="650" customWidth="1"/>
    <col min="8450" max="8450" width="10.7109375" style="650" customWidth="1"/>
    <col min="8451" max="8451" width="39.7109375" style="650" customWidth="1"/>
    <col min="8452" max="8452" width="9.140625" style="650"/>
    <col min="8453" max="8453" width="14.7109375" style="650" customWidth="1"/>
    <col min="8454" max="8454" width="13.42578125" style="650" customWidth="1"/>
    <col min="8455" max="8455" width="14.140625" style="650" customWidth="1"/>
    <col min="8456" max="8456" width="9.140625" style="650"/>
    <col min="8457" max="8457" width="33.140625" style="650" customWidth="1"/>
    <col min="8458" max="8704" width="9.140625" style="650"/>
    <col min="8705" max="8705" width="13.140625" style="650" customWidth="1"/>
    <col min="8706" max="8706" width="10.7109375" style="650" customWidth="1"/>
    <col min="8707" max="8707" width="39.7109375" style="650" customWidth="1"/>
    <col min="8708" max="8708" width="9.140625" style="650"/>
    <col min="8709" max="8709" width="14.7109375" style="650" customWidth="1"/>
    <col min="8710" max="8710" width="13.42578125" style="650" customWidth="1"/>
    <col min="8711" max="8711" width="14.140625" style="650" customWidth="1"/>
    <col min="8712" max="8712" width="9.140625" style="650"/>
    <col min="8713" max="8713" width="33.140625" style="650" customWidth="1"/>
    <col min="8714" max="8960" width="9.140625" style="650"/>
    <col min="8961" max="8961" width="13.140625" style="650" customWidth="1"/>
    <col min="8962" max="8962" width="10.7109375" style="650" customWidth="1"/>
    <col min="8963" max="8963" width="39.7109375" style="650" customWidth="1"/>
    <col min="8964" max="8964" width="9.140625" style="650"/>
    <col min="8965" max="8965" width="14.7109375" style="650" customWidth="1"/>
    <col min="8966" max="8966" width="13.42578125" style="650" customWidth="1"/>
    <col min="8967" max="8967" width="14.140625" style="650" customWidth="1"/>
    <col min="8968" max="8968" width="9.140625" style="650"/>
    <col min="8969" max="8969" width="33.140625" style="650" customWidth="1"/>
    <col min="8970" max="9216" width="9.140625" style="650"/>
    <col min="9217" max="9217" width="13.140625" style="650" customWidth="1"/>
    <col min="9218" max="9218" width="10.7109375" style="650" customWidth="1"/>
    <col min="9219" max="9219" width="39.7109375" style="650" customWidth="1"/>
    <col min="9220" max="9220" width="9.140625" style="650"/>
    <col min="9221" max="9221" width="14.7109375" style="650" customWidth="1"/>
    <col min="9222" max="9222" width="13.42578125" style="650" customWidth="1"/>
    <col min="9223" max="9223" width="14.140625" style="650" customWidth="1"/>
    <col min="9224" max="9224" width="9.140625" style="650"/>
    <col min="9225" max="9225" width="33.140625" style="650" customWidth="1"/>
    <col min="9226" max="9472" width="9.140625" style="650"/>
    <col min="9473" max="9473" width="13.140625" style="650" customWidth="1"/>
    <col min="9474" max="9474" width="10.7109375" style="650" customWidth="1"/>
    <col min="9475" max="9475" width="39.7109375" style="650" customWidth="1"/>
    <col min="9476" max="9476" width="9.140625" style="650"/>
    <col min="9477" max="9477" width="14.7109375" style="650" customWidth="1"/>
    <col min="9478" max="9478" width="13.42578125" style="650" customWidth="1"/>
    <col min="9479" max="9479" width="14.140625" style="650" customWidth="1"/>
    <col min="9480" max="9480" width="9.140625" style="650"/>
    <col min="9481" max="9481" width="33.140625" style="650" customWidth="1"/>
    <col min="9482" max="9728" width="9.140625" style="650"/>
    <col min="9729" max="9729" width="13.140625" style="650" customWidth="1"/>
    <col min="9730" max="9730" width="10.7109375" style="650" customWidth="1"/>
    <col min="9731" max="9731" width="39.7109375" style="650" customWidth="1"/>
    <col min="9732" max="9732" width="9.140625" style="650"/>
    <col min="9733" max="9733" width="14.7109375" style="650" customWidth="1"/>
    <col min="9734" max="9734" width="13.42578125" style="650" customWidth="1"/>
    <col min="9735" max="9735" width="14.140625" style="650" customWidth="1"/>
    <col min="9736" max="9736" width="9.140625" style="650"/>
    <col min="9737" max="9737" width="33.140625" style="650" customWidth="1"/>
    <col min="9738" max="9984" width="9.140625" style="650"/>
    <col min="9985" max="9985" width="13.140625" style="650" customWidth="1"/>
    <col min="9986" max="9986" width="10.7109375" style="650" customWidth="1"/>
    <col min="9987" max="9987" width="39.7109375" style="650" customWidth="1"/>
    <col min="9988" max="9988" width="9.140625" style="650"/>
    <col min="9989" max="9989" width="14.7109375" style="650" customWidth="1"/>
    <col min="9990" max="9990" width="13.42578125" style="650" customWidth="1"/>
    <col min="9991" max="9991" width="14.140625" style="650" customWidth="1"/>
    <col min="9992" max="9992" width="9.140625" style="650"/>
    <col min="9993" max="9993" width="33.140625" style="650" customWidth="1"/>
    <col min="9994" max="10240" width="9.140625" style="650"/>
    <col min="10241" max="10241" width="13.140625" style="650" customWidth="1"/>
    <col min="10242" max="10242" width="10.7109375" style="650" customWidth="1"/>
    <col min="10243" max="10243" width="39.7109375" style="650" customWidth="1"/>
    <col min="10244" max="10244" width="9.140625" style="650"/>
    <col min="10245" max="10245" width="14.7109375" style="650" customWidth="1"/>
    <col min="10246" max="10246" width="13.42578125" style="650" customWidth="1"/>
    <col min="10247" max="10247" width="14.140625" style="650" customWidth="1"/>
    <col min="10248" max="10248" width="9.140625" style="650"/>
    <col min="10249" max="10249" width="33.140625" style="650" customWidth="1"/>
    <col min="10250" max="10496" width="9.140625" style="650"/>
    <col min="10497" max="10497" width="13.140625" style="650" customWidth="1"/>
    <col min="10498" max="10498" width="10.7109375" style="650" customWidth="1"/>
    <col min="10499" max="10499" width="39.7109375" style="650" customWidth="1"/>
    <col min="10500" max="10500" width="9.140625" style="650"/>
    <col min="10501" max="10501" width="14.7109375" style="650" customWidth="1"/>
    <col min="10502" max="10502" width="13.42578125" style="650" customWidth="1"/>
    <col min="10503" max="10503" width="14.140625" style="650" customWidth="1"/>
    <col min="10504" max="10504" width="9.140625" style="650"/>
    <col min="10505" max="10505" width="33.140625" style="650" customWidth="1"/>
    <col min="10506" max="10752" width="9.140625" style="650"/>
    <col min="10753" max="10753" width="13.140625" style="650" customWidth="1"/>
    <col min="10754" max="10754" width="10.7109375" style="650" customWidth="1"/>
    <col min="10755" max="10755" width="39.7109375" style="650" customWidth="1"/>
    <col min="10756" max="10756" width="9.140625" style="650"/>
    <col min="10757" max="10757" width="14.7109375" style="650" customWidth="1"/>
    <col min="10758" max="10758" width="13.42578125" style="650" customWidth="1"/>
    <col min="10759" max="10759" width="14.140625" style="650" customWidth="1"/>
    <col min="10760" max="10760" width="9.140625" style="650"/>
    <col min="10761" max="10761" width="33.140625" style="650" customWidth="1"/>
    <col min="10762" max="11008" width="9.140625" style="650"/>
    <col min="11009" max="11009" width="13.140625" style="650" customWidth="1"/>
    <col min="11010" max="11010" width="10.7109375" style="650" customWidth="1"/>
    <col min="11011" max="11011" width="39.7109375" style="650" customWidth="1"/>
    <col min="11012" max="11012" width="9.140625" style="650"/>
    <col min="11013" max="11013" width="14.7109375" style="650" customWidth="1"/>
    <col min="11014" max="11014" width="13.42578125" style="650" customWidth="1"/>
    <col min="11015" max="11015" width="14.140625" style="650" customWidth="1"/>
    <col min="11016" max="11016" width="9.140625" style="650"/>
    <col min="11017" max="11017" width="33.140625" style="650" customWidth="1"/>
    <col min="11018" max="11264" width="9.140625" style="650"/>
    <col min="11265" max="11265" width="13.140625" style="650" customWidth="1"/>
    <col min="11266" max="11266" width="10.7109375" style="650" customWidth="1"/>
    <col min="11267" max="11267" width="39.7109375" style="650" customWidth="1"/>
    <col min="11268" max="11268" width="9.140625" style="650"/>
    <col min="11269" max="11269" width="14.7109375" style="650" customWidth="1"/>
    <col min="11270" max="11270" width="13.42578125" style="650" customWidth="1"/>
    <col min="11271" max="11271" width="14.140625" style="650" customWidth="1"/>
    <col min="11272" max="11272" width="9.140625" style="650"/>
    <col min="11273" max="11273" width="33.140625" style="650" customWidth="1"/>
    <col min="11274" max="11520" width="9.140625" style="650"/>
    <col min="11521" max="11521" width="13.140625" style="650" customWidth="1"/>
    <col min="11522" max="11522" width="10.7109375" style="650" customWidth="1"/>
    <col min="11523" max="11523" width="39.7109375" style="650" customWidth="1"/>
    <col min="11524" max="11524" width="9.140625" style="650"/>
    <col min="11525" max="11525" width="14.7109375" style="650" customWidth="1"/>
    <col min="11526" max="11526" width="13.42578125" style="650" customWidth="1"/>
    <col min="11527" max="11527" width="14.140625" style="650" customWidth="1"/>
    <col min="11528" max="11528" width="9.140625" style="650"/>
    <col min="11529" max="11529" width="33.140625" style="650" customWidth="1"/>
    <col min="11530" max="11776" width="9.140625" style="650"/>
    <col min="11777" max="11777" width="13.140625" style="650" customWidth="1"/>
    <col min="11778" max="11778" width="10.7109375" style="650" customWidth="1"/>
    <col min="11779" max="11779" width="39.7109375" style="650" customWidth="1"/>
    <col min="11780" max="11780" width="9.140625" style="650"/>
    <col min="11781" max="11781" width="14.7109375" style="650" customWidth="1"/>
    <col min="11782" max="11782" width="13.42578125" style="650" customWidth="1"/>
    <col min="11783" max="11783" width="14.140625" style="650" customWidth="1"/>
    <col min="11784" max="11784" width="9.140625" style="650"/>
    <col min="11785" max="11785" width="33.140625" style="650" customWidth="1"/>
    <col min="11786" max="12032" width="9.140625" style="650"/>
    <col min="12033" max="12033" width="13.140625" style="650" customWidth="1"/>
    <col min="12034" max="12034" width="10.7109375" style="650" customWidth="1"/>
    <col min="12035" max="12035" width="39.7109375" style="650" customWidth="1"/>
    <col min="12036" max="12036" width="9.140625" style="650"/>
    <col min="12037" max="12037" width="14.7109375" style="650" customWidth="1"/>
    <col min="12038" max="12038" width="13.42578125" style="650" customWidth="1"/>
    <col min="12039" max="12039" width="14.140625" style="650" customWidth="1"/>
    <col min="12040" max="12040" width="9.140625" style="650"/>
    <col min="12041" max="12041" width="33.140625" style="650" customWidth="1"/>
    <col min="12042" max="12288" width="9.140625" style="650"/>
    <col min="12289" max="12289" width="13.140625" style="650" customWidth="1"/>
    <col min="12290" max="12290" width="10.7109375" style="650" customWidth="1"/>
    <col min="12291" max="12291" width="39.7109375" style="650" customWidth="1"/>
    <col min="12292" max="12292" width="9.140625" style="650"/>
    <col min="12293" max="12293" width="14.7109375" style="650" customWidth="1"/>
    <col min="12294" max="12294" width="13.42578125" style="650" customWidth="1"/>
    <col min="12295" max="12295" width="14.140625" style="650" customWidth="1"/>
    <col min="12296" max="12296" width="9.140625" style="650"/>
    <col min="12297" max="12297" width="33.140625" style="650" customWidth="1"/>
    <col min="12298" max="12544" width="9.140625" style="650"/>
    <col min="12545" max="12545" width="13.140625" style="650" customWidth="1"/>
    <col min="12546" max="12546" width="10.7109375" style="650" customWidth="1"/>
    <col min="12547" max="12547" width="39.7109375" style="650" customWidth="1"/>
    <col min="12548" max="12548" width="9.140625" style="650"/>
    <col min="12549" max="12549" width="14.7109375" style="650" customWidth="1"/>
    <col min="12550" max="12550" width="13.42578125" style="650" customWidth="1"/>
    <col min="12551" max="12551" width="14.140625" style="650" customWidth="1"/>
    <col min="12552" max="12552" width="9.140625" style="650"/>
    <col min="12553" max="12553" width="33.140625" style="650" customWidth="1"/>
    <col min="12554" max="12800" width="9.140625" style="650"/>
    <col min="12801" max="12801" width="13.140625" style="650" customWidth="1"/>
    <col min="12802" max="12802" width="10.7109375" style="650" customWidth="1"/>
    <col min="12803" max="12803" width="39.7109375" style="650" customWidth="1"/>
    <col min="12804" max="12804" width="9.140625" style="650"/>
    <col min="12805" max="12805" width="14.7109375" style="650" customWidth="1"/>
    <col min="12806" max="12806" width="13.42578125" style="650" customWidth="1"/>
    <col min="12807" max="12807" width="14.140625" style="650" customWidth="1"/>
    <col min="12808" max="12808" width="9.140625" style="650"/>
    <col min="12809" max="12809" width="33.140625" style="650" customWidth="1"/>
    <col min="12810" max="13056" width="9.140625" style="650"/>
    <col min="13057" max="13057" width="13.140625" style="650" customWidth="1"/>
    <col min="13058" max="13058" width="10.7109375" style="650" customWidth="1"/>
    <col min="13059" max="13059" width="39.7109375" style="650" customWidth="1"/>
    <col min="13060" max="13060" width="9.140625" style="650"/>
    <col min="13061" max="13061" width="14.7109375" style="650" customWidth="1"/>
    <col min="13062" max="13062" width="13.42578125" style="650" customWidth="1"/>
    <col min="13063" max="13063" width="14.140625" style="650" customWidth="1"/>
    <col min="13064" max="13064" width="9.140625" style="650"/>
    <col min="13065" max="13065" width="33.140625" style="650" customWidth="1"/>
    <col min="13066" max="13312" width="9.140625" style="650"/>
    <col min="13313" max="13313" width="13.140625" style="650" customWidth="1"/>
    <col min="13314" max="13314" width="10.7109375" style="650" customWidth="1"/>
    <col min="13315" max="13315" width="39.7109375" style="650" customWidth="1"/>
    <col min="13316" max="13316" width="9.140625" style="650"/>
    <col min="13317" max="13317" width="14.7109375" style="650" customWidth="1"/>
    <col min="13318" max="13318" width="13.42578125" style="650" customWidth="1"/>
    <col min="13319" max="13319" width="14.140625" style="650" customWidth="1"/>
    <col min="13320" max="13320" width="9.140625" style="650"/>
    <col min="13321" max="13321" width="33.140625" style="650" customWidth="1"/>
    <col min="13322" max="13568" width="9.140625" style="650"/>
    <col min="13569" max="13569" width="13.140625" style="650" customWidth="1"/>
    <col min="13570" max="13570" width="10.7109375" style="650" customWidth="1"/>
    <col min="13571" max="13571" width="39.7109375" style="650" customWidth="1"/>
    <col min="13572" max="13572" width="9.140625" style="650"/>
    <col min="13573" max="13573" width="14.7109375" style="650" customWidth="1"/>
    <col min="13574" max="13574" width="13.42578125" style="650" customWidth="1"/>
    <col min="13575" max="13575" width="14.140625" style="650" customWidth="1"/>
    <col min="13576" max="13576" width="9.140625" style="650"/>
    <col min="13577" max="13577" width="33.140625" style="650" customWidth="1"/>
    <col min="13578" max="13824" width="9.140625" style="650"/>
    <col min="13825" max="13825" width="13.140625" style="650" customWidth="1"/>
    <col min="13826" max="13826" width="10.7109375" style="650" customWidth="1"/>
    <col min="13827" max="13827" width="39.7109375" style="650" customWidth="1"/>
    <col min="13828" max="13828" width="9.140625" style="650"/>
    <col min="13829" max="13829" width="14.7109375" style="650" customWidth="1"/>
    <col min="13830" max="13830" width="13.42578125" style="650" customWidth="1"/>
    <col min="13831" max="13831" width="14.140625" style="650" customWidth="1"/>
    <col min="13832" max="13832" width="9.140625" style="650"/>
    <col min="13833" max="13833" width="33.140625" style="650" customWidth="1"/>
    <col min="13834" max="14080" width="9.140625" style="650"/>
    <col min="14081" max="14081" width="13.140625" style="650" customWidth="1"/>
    <col min="14082" max="14082" width="10.7109375" style="650" customWidth="1"/>
    <col min="14083" max="14083" width="39.7109375" style="650" customWidth="1"/>
    <col min="14084" max="14084" width="9.140625" style="650"/>
    <col min="14085" max="14085" width="14.7109375" style="650" customWidth="1"/>
    <col min="14086" max="14086" width="13.42578125" style="650" customWidth="1"/>
    <col min="14087" max="14087" width="14.140625" style="650" customWidth="1"/>
    <col min="14088" max="14088" width="9.140625" style="650"/>
    <col min="14089" max="14089" width="33.140625" style="650" customWidth="1"/>
    <col min="14090" max="14336" width="9.140625" style="650"/>
    <col min="14337" max="14337" width="13.140625" style="650" customWidth="1"/>
    <col min="14338" max="14338" width="10.7109375" style="650" customWidth="1"/>
    <col min="14339" max="14339" width="39.7109375" style="650" customWidth="1"/>
    <col min="14340" max="14340" width="9.140625" style="650"/>
    <col min="14341" max="14341" width="14.7109375" style="650" customWidth="1"/>
    <col min="14342" max="14342" width="13.42578125" style="650" customWidth="1"/>
    <col min="14343" max="14343" width="14.140625" style="650" customWidth="1"/>
    <col min="14344" max="14344" width="9.140625" style="650"/>
    <col min="14345" max="14345" width="33.140625" style="650" customWidth="1"/>
    <col min="14346" max="14592" width="9.140625" style="650"/>
    <col min="14593" max="14593" width="13.140625" style="650" customWidth="1"/>
    <col min="14594" max="14594" width="10.7109375" style="650" customWidth="1"/>
    <col min="14595" max="14595" width="39.7109375" style="650" customWidth="1"/>
    <col min="14596" max="14596" width="9.140625" style="650"/>
    <col min="14597" max="14597" width="14.7109375" style="650" customWidth="1"/>
    <col min="14598" max="14598" width="13.42578125" style="650" customWidth="1"/>
    <col min="14599" max="14599" width="14.140625" style="650" customWidth="1"/>
    <col min="14600" max="14600" width="9.140625" style="650"/>
    <col min="14601" max="14601" width="33.140625" style="650" customWidth="1"/>
    <col min="14602" max="14848" width="9.140625" style="650"/>
    <col min="14849" max="14849" width="13.140625" style="650" customWidth="1"/>
    <col min="14850" max="14850" width="10.7109375" style="650" customWidth="1"/>
    <col min="14851" max="14851" width="39.7109375" style="650" customWidth="1"/>
    <col min="14852" max="14852" width="9.140625" style="650"/>
    <col min="14853" max="14853" width="14.7109375" style="650" customWidth="1"/>
    <col min="14854" max="14854" width="13.42578125" style="650" customWidth="1"/>
    <col min="14855" max="14855" width="14.140625" style="650" customWidth="1"/>
    <col min="14856" max="14856" width="9.140625" style="650"/>
    <col min="14857" max="14857" width="33.140625" style="650" customWidth="1"/>
    <col min="14858" max="15104" width="9.140625" style="650"/>
    <col min="15105" max="15105" width="13.140625" style="650" customWidth="1"/>
    <col min="15106" max="15106" width="10.7109375" style="650" customWidth="1"/>
    <col min="15107" max="15107" width="39.7109375" style="650" customWidth="1"/>
    <col min="15108" max="15108" width="9.140625" style="650"/>
    <col min="15109" max="15109" width="14.7109375" style="650" customWidth="1"/>
    <col min="15110" max="15110" width="13.42578125" style="650" customWidth="1"/>
    <col min="15111" max="15111" width="14.140625" style="650" customWidth="1"/>
    <col min="15112" max="15112" width="9.140625" style="650"/>
    <col min="15113" max="15113" width="33.140625" style="650" customWidth="1"/>
    <col min="15114" max="15360" width="9.140625" style="650"/>
    <col min="15361" max="15361" width="13.140625" style="650" customWidth="1"/>
    <col min="15362" max="15362" width="10.7109375" style="650" customWidth="1"/>
    <col min="15363" max="15363" width="39.7109375" style="650" customWidth="1"/>
    <col min="15364" max="15364" width="9.140625" style="650"/>
    <col min="15365" max="15365" width="14.7109375" style="650" customWidth="1"/>
    <col min="15366" max="15366" width="13.42578125" style="650" customWidth="1"/>
    <col min="15367" max="15367" width="14.140625" style="650" customWidth="1"/>
    <col min="15368" max="15368" width="9.140625" style="650"/>
    <col min="15369" max="15369" width="33.140625" style="650" customWidth="1"/>
    <col min="15370" max="15616" width="9.140625" style="650"/>
    <col min="15617" max="15617" width="13.140625" style="650" customWidth="1"/>
    <col min="15618" max="15618" width="10.7109375" style="650" customWidth="1"/>
    <col min="15619" max="15619" width="39.7109375" style="650" customWidth="1"/>
    <col min="15620" max="15620" width="9.140625" style="650"/>
    <col min="15621" max="15621" width="14.7109375" style="650" customWidth="1"/>
    <col min="15622" max="15622" width="13.42578125" style="650" customWidth="1"/>
    <col min="15623" max="15623" width="14.140625" style="650" customWidth="1"/>
    <col min="15624" max="15624" width="9.140625" style="650"/>
    <col min="15625" max="15625" width="33.140625" style="650" customWidth="1"/>
    <col min="15626" max="15872" width="9.140625" style="650"/>
    <col min="15873" max="15873" width="13.140625" style="650" customWidth="1"/>
    <col min="15874" max="15874" width="10.7109375" style="650" customWidth="1"/>
    <col min="15875" max="15875" width="39.7109375" style="650" customWidth="1"/>
    <col min="15876" max="15876" width="9.140625" style="650"/>
    <col min="15877" max="15877" width="14.7109375" style="650" customWidth="1"/>
    <col min="15878" max="15878" width="13.42578125" style="650" customWidth="1"/>
    <col min="15879" max="15879" width="14.140625" style="650" customWidth="1"/>
    <col min="15880" max="15880" width="9.140625" style="650"/>
    <col min="15881" max="15881" width="33.140625" style="650" customWidth="1"/>
    <col min="15882" max="16128" width="9.140625" style="650"/>
    <col min="16129" max="16129" width="13.140625" style="650" customWidth="1"/>
    <col min="16130" max="16130" width="10.7109375" style="650" customWidth="1"/>
    <col min="16131" max="16131" width="39.7109375" style="650" customWidth="1"/>
    <col min="16132" max="16132" width="9.140625" style="650"/>
    <col min="16133" max="16133" width="14.7109375" style="650" customWidth="1"/>
    <col min="16134" max="16134" width="13.42578125" style="650" customWidth="1"/>
    <col min="16135" max="16135" width="14.140625" style="650" customWidth="1"/>
    <col min="16136" max="16136" width="9.140625" style="650"/>
    <col min="16137" max="16137" width="33.140625" style="650" customWidth="1"/>
    <col min="16138" max="16384" width="9.140625" style="650"/>
  </cols>
  <sheetData>
    <row r="1" spans="1:9" s="646" customFormat="1" ht="21.95" customHeight="1">
      <c r="A1" s="645" t="s">
        <v>994</v>
      </c>
      <c r="B1" s="1439" t="s">
        <v>995</v>
      </c>
      <c r="C1" s="1439"/>
      <c r="D1" s="1439"/>
      <c r="E1" s="1439"/>
      <c r="F1" s="1439"/>
      <c r="G1" s="1440"/>
    </row>
    <row r="2" spans="1:9" s="646" customFormat="1" ht="21.95" customHeight="1">
      <c r="A2" s="647" t="s">
        <v>996</v>
      </c>
      <c r="B2" s="1441" t="s">
        <v>997</v>
      </c>
      <c r="C2" s="1442"/>
      <c r="D2" s="1442"/>
      <c r="E2" s="1442"/>
      <c r="F2" s="1442"/>
      <c r="G2" s="1443"/>
    </row>
    <row r="3" spans="1:9" s="646" customFormat="1" ht="21.95" customHeight="1" thickBot="1">
      <c r="A3" s="648" t="s">
        <v>456</v>
      </c>
      <c r="B3" s="1444" t="s">
        <v>998</v>
      </c>
      <c r="C3" s="1444"/>
      <c r="D3" s="1444"/>
      <c r="E3" s="1444"/>
      <c r="F3" s="1444"/>
      <c r="G3" s="1445"/>
    </row>
    <row r="4" spans="1:9" ht="15.75" thickBot="1">
      <c r="A4" s="649"/>
      <c r="G4" s="651"/>
    </row>
    <row r="5" spans="1:9" s="646" customFormat="1" ht="24.95" customHeight="1" thickBot="1">
      <c r="A5" s="1446" t="s">
        <v>999</v>
      </c>
      <c r="B5" s="1447"/>
      <c r="C5" s="1447"/>
      <c r="D5" s="1447"/>
      <c r="E5" s="1447"/>
      <c r="F5" s="1447"/>
      <c r="G5" s="1448"/>
    </row>
    <row r="6" spans="1:9" ht="15.75" thickBot="1">
      <c r="A6" s="649"/>
      <c r="G6" s="651"/>
    </row>
    <row r="7" spans="1:9" ht="24.95" customHeight="1" thickBot="1">
      <c r="A7" s="1449" t="s">
        <v>1000</v>
      </c>
      <c r="B7" s="1450"/>
      <c r="C7" s="1450"/>
      <c r="D7" s="1450"/>
      <c r="E7" s="1450"/>
      <c r="F7" s="1450"/>
      <c r="G7" s="1451"/>
    </row>
    <row r="8" spans="1:9">
      <c r="A8" s="1435" t="s">
        <v>1001</v>
      </c>
      <c r="B8" s="1436"/>
      <c r="C8" s="1436"/>
      <c r="D8" s="1436"/>
      <c r="E8" s="1436"/>
      <c r="F8" s="1437">
        <v>4</v>
      </c>
      <c r="G8" s="1438"/>
      <c r="I8" s="652"/>
    </row>
    <row r="9" spans="1:9">
      <c r="A9" s="1435" t="s">
        <v>1002</v>
      </c>
      <c r="B9" s="1436"/>
      <c r="C9" s="1436"/>
      <c r="D9" s="1436"/>
      <c r="E9" s="1436"/>
      <c r="F9" s="1437">
        <v>4</v>
      </c>
      <c r="G9" s="1438"/>
    </row>
    <row r="10" spans="1:9">
      <c r="A10" s="1435" t="s">
        <v>1003</v>
      </c>
      <c r="B10" s="1436"/>
      <c r="C10" s="1436"/>
      <c r="D10" s="1436"/>
      <c r="E10" s="1436"/>
      <c r="F10" s="1437">
        <v>7</v>
      </c>
      <c r="G10" s="1438"/>
    </row>
    <row r="11" spans="1:9" ht="15.75" thickBot="1">
      <c r="A11" s="649"/>
      <c r="G11" s="653"/>
    </row>
    <row r="12" spans="1:9" ht="24.95" customHeight="1" thickBot="1">
      <c r="A12" s="1449" t="s">
        <v>1000</v>
      </c>
      <c r="B12" s="1450"/>
      <c r="C12" s="1450"/>
      <c r="D12" s="1450"/>
      <c r="E12" s="1450"/>
      <c r="F12" s="1450"/>
      <c r="G12" s="1451"/>
    </row>
    <row r="13" spans="1:9" ht="15.75" thickBot="1">
      <c r="A13" s="649"/>
      <c r="G13" s="651"/>
    </row>
    <row r="14" spans="1:9" ht="9" customHeight="1">
      <c r="A14" s="1472" t="s">
        <v>3</v>
      </c>
      <c r="B14" s="1474" t="s">
        <v>30</v>
      </c>
      <c r="C14" s="1474" t="s">
        <v>1004</v>
      </c>
      <c r="D14" s="1474" t="s">
        <v>1005</v>
      </c>
      <c r="E14" s="1476" t="s">
        <v>1006</v>
      </c>
      <c r="F14" s="1457" t="s">
        <v>1007</v>
      </c>
      <c r="G14" s="1459" t="s">
        <v>1008</v>
      </c>
    </row>
    <row r="15" spans="1:9" ht="9" customHeight="1" thickBot="1">
      <c r="A15" s="1473"/>
      <c r="B15" s="1475"/>
      <c r="C15" s="1475"/>
      <c r="D15" s="1475"/>
      <c r="E15" s="1477"/>
      <c r="F15" s="1458"/>
      <c r="G15" s="1460"/>
    </row>
    <row r="16" spans="1:9">
      <c r="A16" s="654">
        <v>1</v>
      </c>
      <c r="B16" s="655" t="s">
        <v>1009</v>
      </c>
      <c r="C16" s="656" t="s">
        <v>1010</v>
      </c>
      <c r="D16" s="657" t="s">
        <v>699</v>
      </c>
      <c r="E16" s="658">
        <v>11141.429983</v>
      </c>
      <c r="F16" s="658">
        <v>182.49</v>
      </c>
      <c r="G16" s="659">
        <f t="shared" ref="G16:G32" si="0">E16/F16</f>
        <v>61.052276743931174</v>
      </c>
    </row>
    <row r="17" spans="1:7">
      <c r="A17" s="654">
        <v>2</v>
      </c>
      <c r="B17" s="655" t="s">
        <v>1011</v>
      </c>
      <c r="C17" s="656" t="s">
        <v>1012</v>
      </c>
      <c r="D17" s="657" t="s">
        <v>699</v>
      </c>
      <c r="E17" s="658">
        <v>7356.0793450000001</v>
      </c>
      <c r="F17" s="658">
        <v>182.49</v>
      </c>
      <c r="G17" s="659">
        <f t="shared" si="0"/>
        <v>40.309492821524465</v>
      </c>
    </row>
    <row r="18" spans="1:7">
      <c r="A18" s="654">
        <v>3</v>
      </c>
      <c r="B18" s="655" t="s">
        <v>1013</v>
      </c>
      <c r="C18" s="656" t="s">
        <v>1014</v>
      </c>
      <c r="D18" s="657" t="s">
        <v>699</v>
      </c>
      <c r="E18" s="658">
        <v>3834.3040729999998</v>
      </c>
      <c r="F18" s="658">
        <v>182.49</v>
      </c>
      <c r="G18" s="659">
        <f t="shared" si="0"/>
        <v>21.011036621184719</v>
      </c>
    </row>
    <row r="19" spans="1:7">
      <c r="A19" s="654">
        <v>4</v>
      </c>
      <c r="B19" s="655" t="s">
        <v>1015</v>
      </c>
      <c r="C19" s="656" t="s">
        <v>1016</v>
      </c>
      <c r="D19" s="657" t="s">
        <v>699</v>
      </c>
      <c r="E19" s="658">
        <v>3267.9355580000001</v>
      </c>
      <c r="F19" s="658">
        <v>182.49</v>
      </c>
      <c r="G19" s="659">
        <f t="shared" si="0"/>
        <v>17.907477439859719</v>
      </c>
    </row>
    <row r="20" spans="1:7">
      <c r="A20" s="654">
        <v>5</v>
      </c>
      <c r="B20" s="655" t="s">
        <v>1017</v>
      </c>
      <c r="C20" s="656" t="s">
        <v>1018</v>
      </c>
      <c r="D20" s="657" t="s">
        <v>699</v>
      </c>
      <c r="E20" s="657">
        <v>489.025308</v>
      </c>
      <c r="F20" s="658">
        <v>182.49</v>
      </c>
      <c r="G20" s="659">
        <f t="shared" si="0"/>
        <v>2.6797375637021204</v>
      </c>
    </row>
    <row r="21" spans="1:7">
      <c r="A21" s="654">
        <v>6</v>
      </c>
      <c r="B21" s="655" t="s">
        <v>1019</v>
      </c>
      <c r="C21" s="656" t="s">
        <v>1020</v>
      </c>
      <c r="D21" s="657" t="s">
        <v>699</v>
      </c>
      <c r="E21" s="657">
        <v>238.943296</v>
      </c>
      <c r="F21" s="658">
        <v>182.49</v>
      </c>
      <c r="G21" s="659">
        <f t="shared" si="0"/>
        <v>1.3093500794564086</v>
      </c>
    </row>
    <row r="22" spans="1:7">
      <c r="A22" s="654">
        <v>7</v>
      </c>
      <c r="B22" s="655" t="s">
        <v>1021</v>
      </c>
      <c r="C22" s="656" t="s">
        <v>1022</v>
      </c>
      <c r="D22" s="657" t="s">
        <v>699</v>
      </c>
      <c r="E22" s="657">
        <v>124.881996</v>
      </c>
      <c r="F22" s="658">
        <v>182.49</v>
      </c>
      <c r="G22" s="659">
        <f t="shared" si="0"/>
        <v>0.68432240670721678</v>
      </c>
    </row>
    <row r="23" spans="1:7">
      <c r="A23" s="654">
        <v>8</v>
      </c>
      <c r="B23" s="655" t="s">
        <v>1023</v>
      </c>
      <c r="C23" s="656" t="s">
        <v>1024</v>
      </c>
      <c r="D23" s="657" t="s">
        <v>699</v>
      </c>
      <c r="E23" s="657">
        <v>46.175606000000002</v>
      </c>
      <c r="F23" s="658">
        <v>182.49</v>
      </c>
      <c r="G23" s="659">
        <f t="shared" si="0"/>
        <v>0.25303088388404843</v>
      </c>
    </row>
    <row r="24" spans="1:7">
      <c r="A24" s="654">
        <v>9</v>
      </c>
      <c r="B24" s="655" t="s">
        <v>1025</v>
      </c>
      <c r="C24" s="656" t="s">
        <v>1026</v>
      </c>
      <c r="D24" s="657" t="s">
        <v>699</v>
      </c>
      <c r="E24" s="657">
        <v>23.812992999999999</v>
      </c>
      <c r="F24" s="658">
        <v>182.49</v>
      </c>
      <c r="G24" s="659">
        <f t="shared" si="0"/>
        <v>0.13048930352348073</v>
      </c>
    </row>
    <row r="25" spans="1:7">
      <c r="A25" s="654">
        <v>10</v>
      </c>
      <c r="B25" s="655" t="s">
        <v>1027</v>
      </c>
      <c r="C25" s="656" t="s">
        <v>1028</v>
      </c>
      <c r="D25" s="657" t="s">
        <v>699</v>
      </c>
      <c r="E25" s="657">
        <v>29.443574999999999</v>
      </c>
      <c r="F25" s="658">
        <v>182.49</v>
      </c>
      <c r="G25" s="659">
        <f t="shared" si="0"/>
        <v>0.16134349827387801</v>
      </c>
    </row>
    <row r="26" spans="1:7">
      <c r="A26" s="654">
        <v>11</v>
      </c>
      <c r="B26" s="655" t="s">
        <v>1029</v>
      </c>
      <c r="C26" s="656" t="s">
        <v>1030</v>
      </c>
      <c r="D26" s="657" t="s">
        <v>699</v>
      </c>
      <c r="E26" s="657">
        <v>18.359338999999999</v>
      </c>
      <c r="F26" s="658">
        <v>182.49</v>
      </c>
      <c r="G26" s="659">
        <f t="shared" si="0"/>
        <v>0.10060463039070633</v>
      </c>
    </row>
    <row r="27" spans="1:7">
      <c r="A27" s="654">
        <v>12</v>
      </c>
      <c r="B27" s="655" t="s">
        <v>1031</v>
      </c>
      <c r="C27" s="656" t="s">
        <v>1032</v>
      </c>
      <c r="D27" s="657" t="s">
        <v>699</v>
      </c>
      <c r="E27" s="657">
        <v>2.1347849999999999</v>
      </c>
      <c r="F27" s="658">
        <v>182.49</v>
      </c>
      <c r="G27" s="659">
        <f t="shared" si="0"/>
        <v>1.169809304619431E-2</v>
      </c>
    </row>
    <row r="28" spans="1:7">
      <c r="A28" s="654">
        <v>13</v>
      </c>
      <c r="B28" s="655" t="s">
        <v>1033</v>
      </c>
      <c r="C28" s="656" t="s">
        <v>1034</v>
      </c>
      <c r="D28" s="657" t="s">
        <v>699</v>
      </c>
      <c r="E28" s="658">
        <v>231.50506999999999</v>
      </c>
      <c r="F28" s="658">
        <v>182.49</v>
      </c>
      <c r="G28" s="659">
        <f t="shared" si="0"/>
        <v>1.2685904433119621</v>
      </c>
    </row>
    <row r="29" spans="1:7">
      <c r="A29" s="654">
        <v>14</v>
      </c>
      <c r="B29" s="655" t="s">
        <v>1035</v>
      </c>
      <c r="C29" s="656" t="s">
        <v>1036</v>
      </c>
      <c r="D29" s="657" t="s">
        <v>699</v>
      </c>
      <c r="E29" s="658">
        <v>367.43370599999997</v>
      </c>
      <c r="F29" s="658">
        <v>182.49</v>
      </c>
      <c r="G29" s="659">
        <f t="shared" si="0"/>
        <v>2.0134457011343083</v>
      </c>
    </row>
    <row r="30" spans="1:7">
      <c r="A30" s="654">
        <v>15</v>
      </c>
      <c r="B30" s="655" t="s">
        <v>1037</v>
      </c>
      <c r="C30" s="656" t="s">
        <v>1038</v>
      </c>
      <c r="D30" s="657" t="s">
        <v>699</v>
      </c>
      <c r="E30" s="658">
        <v>4883.6463020000001</v>
      </c>
      <c r="F30" s="658">
        <v>182.49</v>
      </c>
      <c r="G30" s="659">
        <f t="shared" si="0"/>
        <v>26.761172129979723</v>
      </c>
    </row>
    <row r="31" spans="1:7">
      <c r="A31" s="654">
        <v>16</v>
      </c>
      <c r="B31" s="655" t="s">
        <v>1039</v>
      </c>
      <c r="C31" s="656" t="s">
        <v>1040</v>
      </c>
      <c r="D31" s="657" t="s">
        <v>699</v>
      </c>
      <c r="E31" s="658">
        <v>121.622601</v>
      </c>
      <c r="F31" s="658">
        <v>182.49</v>
      </c>
      <c r="G31" s="659">
        <f t="shared" si="0"/>
        <v>0.66646172940983062</v>
      </c>
    </row>
    <row r="32" spans="1:7">
      <c r="A32" s="654">
        <v>17</v>
      </c>
      <c r="B32" s="655" t="s">
        <v>1041</v>
      </c>
      <c r="C32" s="656" t="s">
        <v>1042</v>
      </c>
      <c r="D32" s="657" t="s">
        <v>699</v>
      </c>
      <c r="E32" s="657">
        <v>58.68</v>
      </c>
      <c r="F32" s="658">
        <v>182.49</v>
      </c>
      <c r="G32" s="659">
        <f t="shared" si="0"/>
        <v>0.32155186585566331</v>
      </c>
    </row>
    <row r="33" spans="1:7" ht="6.75" customHeight="1">
      <c r="A33" s="1461"/>
      <c r="B33" s="1462"/>
      <c r="C33" s="1462"/>
      <c r="D33" s="1462"/>
      <c r="E33" s="1462"/>
      <c r="F33" s="1462"/>
      <c r="G33" s="1463"/>
    </row>
    <row r="34" spans="1:7">
      <c r="A34" s="1464" t="s">
        <v>454</v>
      </c>
      <c r="B34" s="1465"/>
      <c r="C34" s="1465"/>
      <c r="D34" s="1466"/>
      <c r="E34" s="658">
        <f>SUM(E16:E33)</f>
        <v>32235.413536</v>
      </c>
      <c r="F34" s="660"/>
      <c r="G34" s="659">
        <f>SUM(G16:G33)</f>
        <v>176.64208195517563</v>
      </c>
    </row>
    <row r="35" spans="1:7">
      <c r="A35" s="1467" t="s">
        <v>1043</v>
      </c>
      <c r="B35" s="1468"/>
      <c r="C35" s="1469"/>
      <c r="D35" s="661" t="s">
        <v>1044</v>
      </c>
      <c r="E35" s="662">
        <v>10</v>
      </c>
      <c r="F35" s="1470"/>
      <c r="G35" s="1471"/>
    </row>
    <row r="36" spans="1:7" ht="15.75" thickBot="1">
      <c r="A36" s="1478" t="s">
        <v>1045</v>
      </c>
      <c r="B36" s="1479"/>
      <c r="C36" s="1479"/>
      <c r="D36" s="663"/>
      <c r="E36" s="664"/>
      <c r="F36" s="665"/>
      <c r="G36" s="666">
        <f>ROUNDUP(G34/E35,0)</f>
        <v>18</v>
      </c>
    </row>
    <row r="37" spans="1:7" ht="15.75" thickBot="1">
      <c r="A37" s="649"/>
      <c r="G37" s="651"/>
    </row>
    <row r="38" spans="1:7" ht="24.95" customHeight="1" thickBot="1">
      <c r="A38" s="1449" t="s">
        <v>1046</v>
      </c>
      <c r="B38" s="1450"/>
      <c r="C38" s="1450"/>
      <c r="D38" s="1450"/>
      <c r="E38" s="1450"/>
      <c r="F38" s="1450"/>
      <c r="G38" s="1451"/>
    </row>
    <row r="39" spans="1:7" ht="15.75" thickBot="1">
      <c r="A39" s="649"/>
      <c r="G39" s="653"/>
    </row>
    <row r="40" spans="1:7" ht="15.75" customHeight="1">
      <c r="A40" s="1480" t="s">
        <v>1047</v>
      </c>
      <c r="B40" s="1481"/>
      <c r="C40" s="1486" t="s">
        <v>1048</v>
      </c>
      <c r="D40" s="1486"/>
      <c r="E40" s="1486"/>
      <c r="F40" s="1486"/>
      <c r="G40" s="1487"/>
    </row>
    <row r="41" spans="1:7">
      <c r="A41" s="1482"/>
      <c r="B41" s="1483"/>
      <c r="C41" s="1488"/>
      <c r="D41" s="1488"/>
      <c r="E41" s="1488"/>
      <c r="F41" s="1488"/>
      <c r="G41" s="1489"/>
    </row>
    <row r="42" spans="1:7">
      <c r="A42" s="1482"/>
      <c r="B42" s="1483"/>
      <c r="C42" s="1488"/>
      <c r="D42" s="1488"/>
      <c r="E42" s="1488"/>
      <c r="F42" s="1488"/>
      <c r="G42" s="1489"/>
    </row>
    <row r="43" spans="1:7">
      <c r="A43" s="1482"/>
      <c r="B43" s="1483"/>
      <c r="C43" s="1488"/>
      <c r="D43" s="1488"/>
      <c r="E43" s="1488"/>
      <c r="F43" s="1488"/>
      <c r="G43" s="1489"/>
    </row>
    <row r="44" spans="1:7" ht="15.75" thickBot="1">
      <c r="A44" s="1484"/>
      <c r="B44" s="1485"/>
      <c r="C44" s="1490"/>
      <c r="D44" s="1490"/>
      <c r="E44" s="1490"/>
      <c r="F44" s="1490"/>
      <c r="G44" s="1491"/>
    </row>
    <row r="45" spans="1:7" ht="15.75" thickBot="1">
      <c r="A45" s="649"/>
      <c r="D45" s="1492" t="s">
        <v>1049</v>
      </c>
      <c r="E45" s="1493"/>
      <c r="F45" s="1493"/>
      <c r="G45" s="667">
        <v>1.33</v>
      </c>
    </row>
    <row r="46" spans="1:7" ht="15.75" thickBot="1">
      <c r="A46" s="649"/>
      <c r="G46" s="653"/>
    </row>
    <row r="47" spans="1:7" ht="15.75" thickBot="1">
      <c r="A47" s="1452" t="s">
        <v>1050</v>
      </c>
      <c r="B47" s="1453"/>
      <c r="C47" s="1453"/>
      <c r="D47" s="1453"/>
      <c r="E47" s="1454"/>
      <c r="F47" s="1455">
        <f>ROUND(G36*$G$45,0)</f>
        <v>24</v>
      </c>
      <c r="G47" s="1456"/>
    </row>
    <row r="48" spans="1:7" ht="15.75" thickBot="1">
      <c r="A48" s="1494"/>
      <c r="B48" s="1495"/>
      <c r="C48" s="1495"/>
      <c r="D48" s="1495"/>
      <c r="E48" s="1495"/>
      <c r="G48" s="653"/>
    </row>
    <row r="49" spans="1:7" ht="15.75" thickBot="1">
      <c r="A49" s="1452" t="s">
        <v>1051</v>
      </c>
      <c r="B49" s="1453"/>
      <c r="C49" s="1453"/>
      <c r="D49" s="1453"/>
      <c r="E49" s="1454"/>
      <c r="F49" s="1455">
        <f>ROUND(F10*$G$45,0)</f>
        <v>9</v>
      </c>
      <c r="G49" s="1456"/>
    </row>
    <row r="50" spans="1:7" ht="15.75" thickBot="1">
      <c r="A50" s="1494"/>
      <c r="B50" s="1495"/>
      <c r="C50" s="1495"/>
      <c r="D50" s="1495"/>
      <c r="E50" s="1495"/>
      <c r="G50" s="653"/>
    </row>
    <row r="51" spans="1:7" ht="15.75" thickBot="1">
      <c r="A51" s="1452" t="s">
        <v>1052</v>
      </c>
      <c r="B51" s="1453"/>
      <c r="C51" s="1453"/>
      <c r="D51" s="1453"/>
      <c r="E51" s="1454"/>
      <c r="F51" s="1455">
        <f>ROUND((F8+F9),0)</f>
        <v>8</v>
      </c>
      <c r="G51" s="1456"/>
    </row>
    <row r="52" spans="1:7" ht="15.75" thickBot="1">
      <c r="A52" s="1494"/>
      <c r="B52" s="1495"/>
      <c r="C52" s="1495"/>
      <c r="D52" s="1495"/>
      <c r="E52" s="1495"/>
      <c r="G52" s="651"/>
    </row>
    <row r="53" spans="1:7" ht="15.75" thickBot="1">
      <c r="A53" s="1452" t="s">
        <v>1053</v>
      </c>
      <c r="B53" s="1453"/>
      <c r="C53" s="1453"/>
      <c r="D53" s="1453"/>
      <c r="E53" s="1454"/>
      <c r="F53" s="1455">
        <f>F51+((G36+F10)/2)</f>
        <v>20.5</v>
      </c>
      <c r="G53" s="1456"/>
    </row>
    <row r="54" spans="1:7" ht="15.75" thickBot="1">
      <c r="A54" s="1494"/>
      <c r="B54" s="1495"/>
      <c r="C54" s="1495"/>
      <c r="D54" s="1495"/>
      <c r="E54" s="1495"/>
      <c r="G54" s="651"/>
    </row>
    <row r="55" spans="1:7" s="668" customFormat="1" ht="24.95" customHeight="1" thickBot="1">
      <c r="A55" s="1496" t="s">
        <v>1054</v>
      </c>
      <c r="B55" s="1497"/>
      <c r="C55" s="1497"/>
      <c r="D55" s="1497"/>
      <c r="E55" s="1498"/>
      <c r="F55" s="1499">
        <f>F47+F49+F51</f>
        <v>41</v>
      </c>
      <c r="G55" s="1500"/>
    </row>
  </sheetData>
  <mergeCells count="42">
    <mergeCell ref="A54:E54"/>
    <mergeCell ref="A55:E55"/>
    <mergeCell ref="F55:G55"/>
    <mergeCell ref="A50:E50"/>
    <mergeCell ref="A51:E51"/>
    <mergeCell ref="F51:G51"/>
    <mergeCell ref="A52:E52"/>
    <mergeCell ref="A53:E53"/>
    <mergeCell ref="F53:G53"/>
    <mergeCell ref="C40:G44"/>
    <mergeCell ref="D45:F45"/>
    <mergeCell ref="A48:E48"/>
    <mergeCell ref="A49:E49"/>
    <mergeCell ref="F49:G49"/>
    <mergeCell ref="A47:E47"/>
    <mergeCell ref="F47:G47"/>
    <mergeCell ref="F14:F15"/>
    <mergeCell ref="G14:G15"/>
    <mergeCell ref="A33:G33"/>
    <mergeCell ref="A34:D34"/>
    <mergeCell ref="A35:C35"/>
    <mergeCell ref="F35:G35"/>
    <mergeCell ref="A14:A15"/>
    <mergeCell ref="B14:B15"/>
    <mergeCell ref="C14:C15"/>
    <mergeCell ref="D14:D15"/>
    <mergeCell ref="E14:E15"/>
    <mergeCell ref="A36:C36"/>
    <mergeCell ref="A38:G38"/>
    <mergeCell ref="A40:B44"/>
    <mergeCell ref="A9:E9"/>
    <mergeCell ref="F9:G9"/>
    <mergeCell ref="A10:E10"/>
    <mergeCell ref="F10:G10"/>
    <mergeCell ref="A12:G12"/>
    <mergeCell ref="A8:E8"/>
    <mergeCell ref="F8:G8"/>
    <mergeCell ref="B1:G1"/>
    <mergeCell ref="B2:G2"/>
    <mergeCell ref="B3:G3"/>
    <mergeCell ref="A5:G5"/>
    <mergeCell ref="A7:G7"/>
  </mergeCells>
  <printOptions horizontalCentered="1"/>
  <pageMargins left="0.51181102362204722" right="0.51181102362204722" top="0.78740157480314965" bottom="0.78740157480314965" header="0.31496062992125984" footer="0.31496062992125984"/>
  <pageSetup paperSize="9" scale="74"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1DA3EA-4612-492A-903C-4E446EB6EAAE}">
  <sheetPr>
    <tabColor rgb="FFEFF3D9"/>
    <pageSetUpPr fitToPage="1"/>
  </sheetPr>
  <dimension ref="A1:Q86"/>
  <sheetViews>
    <sheetView showGridLines="0" view="pageBreakPreview" topLeftCell="A53" zoomScale="70" zoomScaleNormal="100" zoomScaleSheetLayoutView="70" zoomScalePageLayoutView="55" workbookViewId="0">
      <selection activeCell="I15" sqref="I15"/>
    </sheetView>
  </sheetViews>
  <sheetFormatPr defaultColWidth="9" defaultRowHeight="15"/>
  <cols>
    <col min="1" max="1" width="31.28515625" style="185" customWidth="1"/>
    <col min="2" max="2" width="41.7109375" style="185" customWidth="1"/>
    <col min="3" max="4" width="24" style="185" customWidth="1"/>
    <col min="5" max="5" width="13.7109375" style="185" customWidth="1"/>
    <col min="6" max="6" width="16.5703125" style="185" customWidth="1"/>
    <col min="7" max="10" width="21.140625" style="185" customWidth="1"/>
    <col min="11" max="11" width="10.42578125" style="185" customWidth="1"/>
    <col min="12" max="12" width="21" style="185" customWidth="1"/>
    <col min="13" max="14" width="10.7109375" style="185" customWidth="1"/>
    <col min="15" max="15" width="13.7109375" style="185" customWidth="1"/>
    <col min="16" max="19" width="23.140625" style="185" customWidth="1"/>
    <col min="20" max="255" width="9" style="185"/>
    <col min="256" max="256" width="25.85546875" style="185" customWidth="1"/>
    <col min="257" max="257" width="23.140625" style="185" customWidth="1"/>
    <col min="258" max="259" width="13.7109375" style="185" customWidth="1"/>
    <col min="260" max="260" width="15.85546875" style="185" customWidth="1"/>
    <col min="261" max="263" width="13.7109375" style="185" customWidth="1"/>
    <col min="264" max="264" width="12" style="185" customWidth="1"/>
    <col min="265" max="265" width="15.85546875" style="185" customWidth="1"/>
    <col min="266" max="266" width="16" style="185" customWidth="1"/>
    <col min="267" max="267" width="10.140625" style="185" customWidth="1"/>
    <col min="268" max="268" width="8.28515625" style="185" customWidth="1"/>
    <col min="269" max="270" width="10.7109375" style="185" customWidth="1"/>
    <col min="271" max="271" width="13.7109375" style="185" customWidth="1"/>
    <col min="272" max="275" width="23.140625" style="185" customWidth="1"/>
    <col min="276" max="511" width="9" style="185"/>
    <col min="512" max="512" width="25.85546875" style="185" customWidth="1"/>
    <col min="513" max="513" width="23.140625" style="185" customWidth="1"/>
    <col min="514" max="515" width="13.7109375" style="185" customWidth="1"/>
    <col min="516" max="516" width="15.85546875" style="185" customWidth="1"/>
    <col min="517" max="519" width="13.7109375" style="185" customWidth="1"/>
    <col min="520" max="520" width="12" style="185" customWidth="1"/>
    <col min="521" max="521" width="15.85546875" style="185" customWidth="1"/>
    <col min="522" max="522" width="16" style="185" customWidth="1"/>
    <col min="523" max="523" width="10.140625" style="185" customWidth="1"/>
    <col min="524" max="524" width="8.28515625" style="185" customWidth="1"/>
    <col min="525" max="526" width="10.7109375" style="185" customWidth="1"/>
    <col min="527" max="527" width="13.7109375" style="185" customWidth="1"/>
    <col min="528" max="531" width="23.140625" style="185" customWidth="1"/>
    <col min="532" max="767" width="9" style="185"/>
    <col min="768" max="768" width="25.85546875" style="185" customWidth="1"/>
    <col min="769" max="769" width="23.140625" style="185" customWidth="1"/>
    <col min="770" max="771" width="13.7109375" style="185" customWidth="1"/>
    <col min="772" max="772" width="15.85546875" style="185" customWidth="1"/>
    <col min="773" max="775" width="13.7109375" style="185" customWidth="1"/>
    <col min="776" max="776" width="12" style="185" customWidth="1"/>
    <col min="777" max="777" width="15.85546875" style="185" customWidth="1"/>
    <col min="778" max="778" width="16" style="185" customWidth="1"/>
    <col min="779" max="779" width="10.140625" style="185" customWidth="1"/>
    <col min="780" max="780" width="8.28515625" style="185" customWidth="1"/>
    <col min="781" max="782" width="10.7109375" style="185" customWidth="1"/>
    <col min="783" max="783" width="13.7109375" style="185" customWidth="1"/>
    <col min="784" max="787" width="23.140625" style="185" customWidth="1"/>
    <col min="788" max="1023" width="9" style="185"/>
    <col min="1024" max="1024" width="25.85546875" style="185" customWidth="1"/>
    <col min="1025" max="1025" width="23.140625" style="185" customWidth="1"/>
    <col min="1026" max="1027" width="13.7109375" style="185" customWidth="1"/>
    <col min="1028" max="1028" width="15.85546875" style="185" customWidth="1"/>
    <col min="1029" max="1031" width="13.7109375" style="185" customWidth="1"/>
    <col min="1032" max="1032" width="12" style="185" customWidth="1"/>
    <col min="1033" max="1033" width="15.85546875" style="185" customWidth="1"/>
    <col min="1034" max="1034" width="16" style="185" customWidth="1"/>
    <col min="1035" max="1035" width="10.140625" style="185" customWidth="1"/>
    <col min="1036" max="1036" width="8.28515625" style="185" customWidth="1"/>
    <col min="1037" max="1038" width="10.7109375" style="185" customWidth="1"/>
    <col min="1039" max="1039" width="13.7109375" style="185" customWidth="1"/>
    <col min="1040" max="1043" width="23.140625" style="185" customWidth="1"/>
    <col min="1044" max="1279" width="9" style="185"/>
    <col min="1280" max="1280" width="25.85546875" style="185" customWidth="1"/>
    <col min="1281" max="1281" width="23.140625" style="185" customWidth="1"/>
    <col min="1282" max="1283" width="13.7109375" style="185" customWidth="1"/>
    <col min="1284" max="1284" width="15.85546875" style="185" customWidth="1"/>
    <col min="1285" max="1287" width="13.7109375" style="185" customWidth="1"/>
    <col min="1288" max="1288" width="12" style="185" customWidth="1"/>
    <col min="1289" max="1289" width="15.85546875" style="185" customWidth="1"/>
    <col min="1290" max="1290" width="16" style="185" customWidth="1"/>
    <col min="1291" max="1291" width="10.140625" style="185" customWidth="1"/>
    <col min="1292" max="1292" width="8.28515625" style="185" customWidth="1"/>
    <col min="1293" max="1294" width="10.7109375" style="185" customWidth="1"/>
    <col min="1295" max="1295" width="13.7109375" style="185" customWidth="1"/>
    <col min="1296" max="1299" width="23.140625" style="185" customWidth="1"/>
    <col min="1300" max="1535" width="9" style="185"/>
    <col min="1536" max="1536" width="25.85546875" style="185" customWidth="1"/>
    <col min="1537" max="1537" width="23.140625" style="185" customWidth="1"/>
    <col min="1538" max="1539" width="13.7109375" style="185" customWidth="1"/>
    <col min="1540" max="1540" width="15.85546875" style="185" customWidth="1"/>
    <col min="1541" max="1543" width="13.7109375" style="185" customWidth="1"/>
    <col min="1544" max="1544" width="12" style="185" customWidth="1"/>
    <col min="1545" max="1545" width="15.85546875" style="185" customWidth="1"/>
    <col min="1546" max="1546" width="16" style="185" customWidth="1"/>
    <col min="1547" max="1547" width="10.140625" style="185" customWidth="1"/>
    <col min="1548" max="1548" width="8.28515625" style="185" customWidth="1"/>
    <col min="1549" max="1550" width="10.7109375" style="185" customWidth="1"/>
    <col min="1551" max="1551" width="13.7109375" style="185" customWidth="1"/>
    <col min="1552" max="1555" width="23.140625" style="185" customWidth="1"/>
    <col min="1556" max="1791" width="9" style="185"/>
    <col min="1792" max="1792" width="25.85546875" style="185" customWidth="1"/>
    <col min="1793" max="1793" width="23.140625" style="185" customWidth="1"/>
    <col min="1794" max="1795" width="13.7109375" style="185" customWidth="1"/>
    <col min="1796" max="1796" width="15.85546875" style="185" customWidth="1"/>
    <col min="1797" max="1799" width="13.7109375" style="185" customWidth="1"/>
    <col min="1800" max="1800" width="12" style="185" customWidth="1"/>
    <col min="1801" max="1801" width="15.85546875" style="185" customWidth="1"/>
    <col min="1802" max="1802" width="16" style="185" customWidth="1"/>
    <col min="1803" max="1803" width="10.140625" style="185" customWidth="1"/>
    <col min="1804" max="1804" width="8.28515625" style="185" customWidth="1"/>
    <col min="1805" max="1806" width="10.7109375" style="185" customWidth="1"/>
    <col min="1807" max="1807" width="13.7109375" style="185" customWidth="1"/>
    <col min="1808" max="1811" width="23.140625" style="185" customWidth="1"/>
    <col min="1812" max="2047" width="9" style="185"/>
    <col min="2048" max="2048" width="25.85546875" style="185" customWidth="1"/>
    <col min="2049" max="2049" width="23.140625" style="185" customWidth="1"/>
    <col min="2050" max="2051" width="13.7109375" style="185" customWidth="1"/>
    <col min="2052" max="2052" width="15.85546875" style="185" customWidth="1"/>
    <col min="2053" max="2055" width="13.7109375" style="185" customWidth="1"/>
    <col min="2056" max="2056" width="12" style="185" customWidth="1"/>
    <col min="2057" max="2057" width="15.85546875" style="185" customWidth="1"/>
    <col min="2058" max="2058" width="16" style="185" customWidth="1"/>
    <col min="2059" max="2059" width="10.140625" style="185" customWidth="1"/>
    <col min="2060" max="2060" width="8.28515625" style="185" customWidth="1"/>
    <col min="2061" max="2062" width="10.7109375" style="185" customWidth="1"/>
    <col min="2063" max="2063" width="13.7109375" style="185" customWidth="1"/>
    <col min="2064" max="2067" width="23.140625" style="185" customWidth="1"/>
    <col min="2068" max="2303" width="9" style="185"/>
    <col min="2304" max="2304" width="25.85546875" style="185" customWidth="1"/>
    <col min="2305" max="2305" width="23.140625" style="185" customWidth="1"/>
    <col min="2306" max="2307" width="13.7109375" style="185" customWidth="1"/>
    <col min="2308" max="2308" width="15.85546875" style="185" customWidth="1"/>
    <col min="2309" max="2311" width="13.7109375" style="185" customWidth="1"/>
    <col min="2312" max="2312" width="12" style="185" customWidth="1"/>
    <col min="2313" max="2313" width="15.85546875" style="185" customWidth="1"/>
    <col min="2314" max="2314" width="16" style="185" customWidth="1"/>
    <col min="2315" max="2315" width="10.140625" style="185" customWidth="1"/>
    <col min="2316" max="2316" width="8.28515625" style="185" customWidth="1"/>
    <col min="2317" max="2318" width="10.7109375" style="185" customWidth="1"/>
    <col min="2319" max="2319" width="13.7109375" style="185" customWidth="1"/>
    <col min="2320" max="2323" width="23.140625" style="185" customWidth="1"/>
    <col min="2324" max="2559" width="9" style="185"/>
    <col min="2560" max="2560" width="25.85546875" style="185" customWidth="1"/>
    <col min="2561" max="2561" width="23.140625" style="185" customWidth="1"/>
    <col min="2562" max="2563" width="13.7109375" style="185" customWidth="1"/>
    <col min="2564" max="2564" width="15.85546875" style="185" customWidth="1"/>
    <col min="2565" max="2567" width="13.7109375" style="185" customWidth="1"/>
    <col min="2568" max="2568" width="12" style="185" customWidth="1"/>
    <col min="2569" max="2569" width="15.85546875" style="185" customWidth="1"/>
    <col min="2570" max="2570" width="16" style="185" customWidth="1"/>
    <col min="2571" max="2571" width="10.140625" style="185" customWidth="1"/>
    <col min="2572" max="2572" width="8.28515625" style="185" customWidth="1"/>
    <col min="2573" max="2574" width="10.7109375" style="185" customWidth="1"/>
    <col min="2575" max="2575" width="13.7109375" style="185" customWidth="1"/>
    <col min="2576" max="2579" width="23.140625" style="185" customWidth="1"/>
    <col min="2580" max="2815" width="9" style="185"/>
    <col min="2816" max="2816" width="25.85546875" style="185" customWidth="1"/>
    <col min="2817" max="2817" width="23.140625" style="185" customWidth="1"/>
    <col min="2818" max="2819" width="13.7109375" style="185" customWidth="1"/>
    <col min="2820" max="2820" width="15.85546875" style="185" customWidth="1"/>
    <col min="2821" max="2823" width="13.7109375" style="185" customWidth="1"/>
    <col min="2824" max="2824" width="12" style="185" customWidth="1"/>
    <col min="2825" max="2825" width="15.85546875" style="185" customWidth="1"/>
    <col min="2826" max="2826" width="16" style="185" customWidth="1"/>
    <col min="2827" max="2827" width="10.140625" style="185" customWidth="1"/>
    <col min="2828" max="2828" width="8.28515625" style="185" customWidth="1"/>
    <col min="2829" max="2830" width="10.7109375" style="185" customWidth="1"/>
    <col min="2831" max="2831" width="13.7109375" style="185" customWidth="1"/>
    <col min="2832" max="2835" width="23.140625" style="185" customWidth="1"/>
    <col min="2836" max="3071" width="9" style="185"/>
    <col min="3072" max="3072" width="25.85546875" style="185" customWidth="1"/>
    <col min="3073" max="3073" width="23.140625" style="185" customWidth="1"/>
    <col min="3074" max="3075" width="13.7109375" style="185" customWidth="1"/>
    <col min="3076" max="3076" width="15.85546875" style="185" customWidth="1"/>
    <col min="3077" max="3079" width="13.7109375" style="185" customWidth="1"/>
    <col min="3080" max="3080" width="12" style="185" customWidth="1"/>
    <col min="3081" max="3081" width="15.85546875" style="185" customWidth="1"/>
    <col min="3082" max="3082" width="16" style="185" customWidth="1"/>
    <col min="3083" max="3083" width="10.140625" style="185" customWidth="1"/>
    <col min="3084" max="3084" width="8.28515625" style="185" customWidth="1"/>
    <col min="3085" max="3086" width="10.7109375" style="185" customWidth="1"/>
    <col min="3087" max="3087" width="13.7109375" style="185" customWidth="1"/>
    <col min="3088" max="3091" width="23.140625" style="185" customWidth="1"/>
    <col min="3092" max="3327" width="9" style="185"/>
    <col min="3328" max="3328" width="25.85546875" style="185" customWidth="1"/>
    <col min="3329" max="3329" width="23.140625" style="185" customWidth="1"/>
    <col min="3330" max="3331" width="13.7109375" style="185" customWidth="1"/>
    <col min="3332" max="3332" width="15.85546875" style="185" customWidth="1"/>
    <col min="3333" max="3335" width="13.7109375" style="185" customWidth="1"/>
    <col min="3336" max="3336" width="12" style="185" customWidth="1"/>
    <col min="3337" max="3337" width="15.85546875" style="185" customWidth="1"/>
    <col min="3338" max="3338" width="16" style="185" customWidth="1"/>
    <col min="3339" max="3339" width="10.140625" style="185" customWidth="1"/>
    <col min="3340" max="3340" width="8.28515625" style="185" customWidth="1"/>
    <col min="3341" max="3342" width="10.7109375" style="185" customWidth="1"/>
    <col min="3343" max="3343" width="13.7109375" style="185" customWidth="1"/>
    <col min="3344" max="3347" width="23.140625" style="185" customWidth="1"/>
    <col min="3348" max="3583" width="9" style="185"/>
    <col min="3584" max="3584" width="25.85546875" style="185" customWidth="1"/>
    <col min="3585" max="3585" width="23.140625" style="185" customWidth="1"/>
    <col min="3586" max="3587" width="13.7109375" style="185" customWidth="1"/>
    <col min="3588" max="3588" width="15.85546875" style="185" customWidth="1"/>
    <col min="3589" max="3591" width="13.7109375" style="185" customWidth="1"/>
    <col min="3592" max="3592" width="12" style="185" customWidth="1"/>
    <col min="3593" max="3593" width="15.85546875" style="185" customWidth="1"/>
    <col min="3594" max="3594" width="16" style="185" customWidth="1"/>
    <col min="3595" max="3595" width="10.140625" style="185" customWidth="1"/>
    <col min="3596" max="3596" width="8.28515625" style="185" customWidth="1"/>
    <col min="3597" max="3598" width="10.7109375" style="185" customWidth="1"/>
    <col min="3599" max="3599" width="13.7109375" style="185" customWidth="1"/>
    <col min="3600" max="3603" width="23.140625" style="185" customWidth="1"/>
    <col min="3604" max="3839" width="9" style="185"/>
    <col min="3840" max="3840" width="25.85546875" style="185" customWidth="1"/>
    <col min="3841" max="3841" width="23.140625" style="185" customWidth="1"/>
    <col min="3842" max="3843" width="13.7109375" style="185" customWidth="1"/>
    <col min="3844" max="3844" width="15.85546875" style="185" customWidth="1"/>
    <col min="3845" max="3847" width="13.7109375" style="185" customWidth="1"/>
    <col min="3848" max="3848" width="12" style="185" customWidth="1"/>
    <col min="3849" max="3849" width="15.85546875" style="185" customWidth="1"/>
    <col min="3850" max="3850" width="16" style="185" customWidth="1"/>
    <col min="3851" max="3851" width="10.140625" style="185" customWidth="1"/>
    <col min="3852" max="3852" width="8.28515625" style="185" customWidth="1"/>
    <col min="3853" max="3854" width="10.7109375" style="185" customWidth="1"/>
    <col min="3855" max="3855" width="13.7109375" style="185" customWidth="1"/>
    <col min="3856" max="3859" width="23.140625" style="185" customWidth="1"/>
    <col min="3860" max="4095" width="9" style="185"/>
    <col min="4096" max="4096" width="25.85546875" style="185" customWidth="1"/>
    <col min="4097" max="4097" width="23.140625" style="185" customWidth="1"/>
    <col min="4098" max="4099" width="13.7109375" style="185" customWidth="1"/>
    <col min="4100" max="4100" width="15.85546875" style="185" customWidth="1"/>
    <col min="4101" max="4103" width="13.7109375" style="185" customWidth="1"/>
    <col min="4104" max="4104" width="12" style="185" customWidth="1"/>
    <col min="4105" max="4105" width="15.85546875" style="185" customWidth="1"/>
    <col min="4106" max="4106" width="16" style="185" customWidth="1"/>
    <col min="4107" max="4107" width="10.140625" style="185" customWidth="1"/>
    <col min="4108" max="4108" width="8.28515625" style="185" customWidth="1"/>
    <col min="4109" max="4110" width="10.7109375" style="185" customWidth="1"/>
    <col min="4111" max="4111" width="13.7109375" style="185" customWidth="1"/>
    <col min="4112" max="4115" width="23.140625" style="185" customWidth="1"/>
    <col min="4116" max="4351" width="9" style="185"/>
    <col min="4352" max="4352" width="25.85546875" style="185" customWidth="1"/>
    <col min="4353" max="4353" width="23.140625" style="185" customWidth="1"/>
    <col min="4354" max="4355" width="13.7109375" style="185" customWidth="1"/>
    <col min="4356" max="4356" width="15.85546875" style="185" customWidth="1"/>
    <col min="4357" max="4359" width="13.7109375" style="185" customWidth="1"/>
    <col min="4360" max="4360" width="12" style="185" customWidth="1"/>
    <col min="4361" max="4361" width="15.85546875" style="185" customWidth="1"/>
    <col min="4362" max="4362" width="16" style="185" customWidth="1"/>
    <col min="4363" max="4363" width="10.140625" style="185" customWidth="1"/>
    <col min="4364" max="4364" width="8.28515625" style="185" customWidth="1"/>
    <col min="4365" max="4366" width="10.7109375" style="185" customWidth="1"/>
    <col min="4367" max="4367" width="13.7109375" style="185" customWidth="1"/>
    <col min="4368" max="4371" width="23.140625" style="185" customWidth="1"/>
    <col min="4372" max="4607" width="9" style="185"/>
    <col min="4608" max="4608" width="25.85546875" style="185" customWidth="1"/>
    <col min="4609" max="4609" width="23.140625" style="185" customWidth="1"/>
    <col min="4610" max="4611" width="13.7109375" style="185" customWidth="1"/>
    <col min="4612" max="4612" width="15.85546875" style="185" customWidth="1"/>
    <col min="4613" max="4615" width="13.7109375" style="185" customWidth="1"/>
    <col min="4616" max="4616" width="12" style="185" customWidth="1"/>
    <col min="4617" max="4617" width="15.85546875" style="185" customWidth="1"/>
    <col min="4618" max="4618" width="16" style="185" customWidth="1"/>
    <col min="4619" max="4619" width="10.140625" style="185" customWidth="1"/>
    <col min="4620" max="4620" width="8.28515625" style="185" customWidth="1"/>
    <col min="4621" max="4622" width="10.7109375" style="185" customWidth="1"/>
    <col min="4623" max="4623" width="13.7109375" style="185" customWidth="1"/>
    <col min="4624" max="4627" width="23.140625" style="185" customWidth="1"/>
    <col min="4628" max="4863" width="9" style="185"/>
    <col min="4864" max="4864" width="25.85546875" style="185" customWidth="1"/>
    <col min="4865" max="4865" width="23.140625" style="185" customWidth="1"/>
    <col min="4866" max="4867" width="13.7109375" style="185" customWidth="1"/>
    <col min="4868" max="4868" width="15.85546875" style="185" customWidth="1"/>
    <col min="4869" max="4871" width="13.7109375" style="185" customWidth="1"/>
    <col min="4872" max="4872" width="12" style="185" customWidth="1"/>
    <col min="4873" max="4873" width="15.85546875" style="185" customWidth="1"/>
    <col min="4874" max="4874" width="16" style="185" customWidth="1"/>
    <col min="4875" max="4875" width="10.140625" style="185" customWidth="1"/>
    <col min="4876" max="4876" width="8.28515625" style="185" customWidth="1"/>
    <col min="4877" max="4878" width="10.7109375" style="185" customWidth="1"/>
    <col min="4879" max="4879" width="13.7109375" style="185" customWidth="1"/>
    <col min="4880" max="4883" width="23.140625" style="185" customWidth="1"/>
    <col min="4884" max="5119" width="9" style="185"/>
    <col min="5120" max="5120" width="25.85546875" style="185" customWidth="1"/>
    <col min="5121" max="5121" width="23.140625" style="185" customWidth="1"/>
    <col min="5122" max="5123" width="13.7109375" style="185" customWidth="1"/>
    <col min="5124" max="5124" width="15.85546875" style="185" customWidth="1"/>
    <col min="5125" max="5127" width="13.7109375" style="185" customWidth="1"/>
    <col min="5128" max="5128" width="12" style="185" customWidth="1"/>
    <col min="5129" max="5129" width="15.85546875" style="185" customWidth="1"/>
    <col min="5130" max="5130" width="16" style="185" customWidth="1"/>
    <col min="5131" max="5131" width="10.140625" style="185" customWidth="1"/>
    <col min="5132" max="5132" width="8.28515625" style="185" customWidth="1"/>
    <col min="5133" max="5134" width="10.7109375" style="185" customWidth="1"/>
    <col min="5135" max="5135" width="13.7109375" style="185" customWidth="1"/>
    <col min="5136" max="5139" width="23.140625" style="185" customWidth="1"/>
    <col min="5140" max="5375" width="9" style="185"/>
    <col min="5376" max="5376" width="25.85546875" style="185" customWidth="1"/>
    <col min="5377" max="5377" width="23.140625" style="185" customWidth="1"/>
    <col min="5378" max="5379" width="13.7109375" style="185" customWidth="1"/>
    <col min="5380" max="5380" width="15.85546875" style="185" customWidth="1"/>
    <col min="5381" max="5383" width="13.7109375" style="185" customWidth="1"/>
    <col min="5384" max="5384" width="12" style="185" customWidth="1"/>
    <col min="5385" max="5385" width="15.85546875" style="185" customWidth="1"/>
    <col min="5386" max="5386" width="16" style="185" customWidth="1"/>
    <col min="5387" max="5387" width="10.140625" style="185" customWidth="1"/>
    <col min="5388" max="5388" width="8.28515625" style="185" customWidth="1"/>
    <col min="5389" max="5390" width="10.7109375" style="185" customWidth="1"/>
    <col min="5391" max="5391" width="13.7109375" style="185" customWidth="1"/>
    <col min="5392" max="5395" width="23.140625" style="185" customWidth="1"/>
    <col min="5396" max="5631" width="9" style="185"/>
    <col min="5632" max="5632" width="25.85546875" style="185" customWidth="1"/>
    <col min="5633" max="5633" width="23.140625" style="185" customWidth="1"/>
    <col min="5634" max="5635" width="13.7109375" style="185" customWidth="1"/>
    <col min="5636" max="5636" width="15.85546875" style="185" customWidth="1"/>
    <col min="5637" max="5639" width="13.7109375" style="185" customWidth="1"/>
    <col min="5640" max="5640" width="12" style="185" customWidth="1"/>
    <col min="5641" max="5641" width="15.85546875" style="185" customWidth="1"/>
    <col min="5642" max="5642" width="16" style="185" customWidth="1"/>
    <col min="5643" max="5643" width="10.140625" style="185" customWidth="1"/>
    <col min="5644" max="5644" width="8.28515625" style="185" customWidth="1"/>
    <col min="5645" max="5646" width="10.7109375" style="185" customWidth="1"/>
    <col min="5647" max="5647" width="13.7109375" style="185" customWidth="1"/>
    <col min="5648" max="5651" width="23.140625" style="185" customWidth="1"/>
    <col min="5652" max="5887" width="9" style="185"/>
    <col min="5888" max="5888" width="25.85546875" style="185" customWidth="1"/>
    <col min="5889" max="5889" width="23.140625" style="185" customWidth="1"/>
    <col min="5890" max="5891" width="13.7109375" style="185" customWidth="1"/>
    <col min="5892" max="5892" width="15.85546875" style="185" customWidth="1"/>
    <col min="5893" max="5895" width="13.7109375" style="185" customWidth="1"/>
    <col min="5896" max="5896" width="12" style="185" customWidth="1"/>
    <col min="5897" max="5897" width="15.85546875" style="185" customWidth="1"/>
    <col min="5898" max="5898" width="16" style="185" customWidth="1"/>
    <col min="5899" max="5899" width="10.140625" style="185" customWidth="1"/>
    <col min="5900" max="5900" width="8.28515625" style="185" customWidth="1"/>
    <col min="5901" max="5902" width="10.7109375" style="185" customWidth="1"/>
    <col min="5903" max="5903" width="13.7109375" style="185" customWidth="1"/>
    <col min="5904" max="5907" width="23.140625" style="185" customWidth="1"/>
    <col min="5908" max="6143" width="9" style="185"/>
    <col min="6144" max="6144" width="25.85546875" style="185" customWidth="1"/>
    <col min="6145" max="6145" width="23.140625" style="185" customWidth="1"/>
    <col min="6146" max="6147" width="13.7109375" style="185" customWidth="1"/>
    <col min="6148" max="6148" width="15.85546875" style="185" customWidth="1"/>
    <col min="6149" max="6151" width="13.7109375" style="185" customWidth="1"/>
    <col min="6152" max="6152" width="12" style="185" customWidth="1"/>
    <col min="6153" max="6153" width="15.85546875" style="185" customWidth="1"/>
    <col min="6154" max="6154" width="16" style="185" customWidth="1"/>
    <col min="6155" max="6155" width="10.140625" style="185" customWidth="1"/>
    <col min="6156" max="6156" width="8.28515625" style="185" customWidth="1"/>
    <col min="6157" max="6158" width="10.7109375" style="185" customWidth="1"/>
    <col min="6159" max="6159" width="13.7109375" style="185" customWidth="1"/>
    <col min="6160" max="6163" width="23.140625" style="185" customWidth="1"/>
    <col min="6164" max="6399" width="9" style="185"/>
    <col min="6400" max="6400" width="25.85546875" style="185" customWidth="1"/>
    <col min="6401" max="6401" width="23.140625" style="185" customWidth="1"/>
    <col min="6402" max="6403" width="13.7109375" style="185" customWidth="1"/>
    <col min="6404" max="6404" width="15.85546875" style="185" customWidth="1"/>
    <col min="6405" max="6407" width="13.7109375" style="185" customWidth="1"/>
    <col min="6408" max="6408" width="12" style="185" customWidth="1"/>
    <col min="6409" max="6409" width="15.85546875" style="185" customWidth="1"/>
    <col min="6410" max="6410" width="16" style="185" customWidth="1"/>
    <col min="6411" max="6411" width="10.140625" style="185" customWidth="1"/>
    <col min="6412" max="6412" width="8.28515625" style="185" customWidth="1"/>
    <col min="6413" max="6414" width="10.7109375" style="185" customWidth="1"/>
    <col min="6415" max="6415" width="13.7109375" style="185" customWidth="1"/>
    <col min="6416" max="6419" width="23.140625" style="185" customWidth="1"/>
    <col min="6420" max="6655" width="9" style="185"/>
    <col min="6656" max="6656" width="25.85546875" style="185" customWidth="1"/>
    <col min="6657" max="6657" width="23.140625" style="185" customWidth="1"/>
    <col min="6658" max="6659" width="13.7109375" style="185" customWidth="1"/>
    <col min="6660" max="6660" width="15.85546875" style="185" customWidth="1"/>
    <col min="6661" max="6663" width="13.7109375" style="185" customWidth="1"/>
    <col min="6664" max="6664" width="12" style="185" customWidth="1"/>
    <col min="6665" max="6665" width="15.85546875" style="185" customWidth="1"/>
    <col min="6666" max="6666" width="16" style="185" customWidth="1"/>
    <col min="6667" max="6667" width="10.140625" style="185" customWidth="1"/>
    <col min="6668" max="6668" width="8.28515625" style="185" customWidth="1"/>
    <col min="6669" max="6670" width="10.7109375" style="185" customWidth="1"/>
    <col min="6671" max="6671" width="13.7109375" style="185" customWidth="1"/>
    <col min="6672" max="6675" width="23.140625" style="185" customWidth="1"/>
    <col min="6676" max="6911" width="9" style="185"/>
    <col min="6912" max="6912" width="25.85546875" style="185" customWidth="1"/>
    <col min="6913" max="6913" width="23.140625" style="185" customWidth="1"/>
    <col min="6914" max="6915" width="13.7109375" style="185" customWidth="1"/>
    <col min="6916" max="6916" width="15.85546875" style="185" customWidth="1"/>
    <col min="6917" max="6919" width="13.7109375" style="185" customWidth="1"/>
    <col min="6920" max="6920" width="12" style="185" customWidth="1"/>
    <col min="6921" max="6921" width="15.85546875" style="185" customWidth="1"/>
    <col min="6922" max="6922" width="16" style="185" customWidth="1"/>
    <col min="6923" max="6923" width="10.140625" style="185" customWidth="1"/>
    <col min="6924" max="6924" width="8.28515625" style="185" customWidth="1"/>
    <col min="6925" max="6926" width="10.7109375" style="185" customWidth="1"/>
    <col min="6927" max="6927" width="13.7109375" style="185" customWidth="1"/>
    <col min="6928" max="6931" width="23.140625" style="185" customWidth="1"/>
    <col min="6932" max="7167" width="9" style="185"/>
    <col min="7168" max="7168" width="25.85546875" style="185" customWidth="1"/>
    <col min="7169" max="7169" width="23.140625" style="185" customWidth="1"/>
    <col min="7170" max="7171" width="13.7109375" style="185" customWidth="1"/>
    <col min="7172" max="7172" width="15.85546875" style="185" customWidth="1"/>
    <col min="7173" max="7175" width="13.7109375" style="185" customWidth="1"/>
    <col min="7176" max="7176" width="12" style="185" customWidth="1"/>
    <col min="7177" max="7177" width="15.85546875" style="185" customWidth="1"/>
    <col min="7178" max="7178" width="16" style="185" customWidth="1"/>
    <col min="7179" max="7179" width="10.140625" style="185" customWidth="1"/>
    <col min="7180" max="7180" width="8.28515625" style="185" customWidth="1"/>
    <col min="7181" max="7182" width="10.7109375" style="185" customWidth="1"/>
    <col min="7183" max="7183" width="13.7109375" style="185" customWidth="1"/>
    <col min="7184" max="7187" width="23.140625" style="185" customWidth="1"/>
    <col min="7188" max="7423" width="9" style="185"/>
    <col min="7424" max="7424" width="25.85546875" style="185" customWidth="1"/>
    <col min="7425" max="7425" width="23.140625" style="185" customWidth="1"/>
    <col min="7426" max="7427" width="13.7109375" style="185" customWidth="1"/>
    <col min="7428" max="7428" width="15.85546875" style="185" customWidth="1"/>
    <col min="7429" max="7431" width="13.7109375" style="185" customWidth="1"/>
    <col min="7432" max="7432" width="12" style="185" customWidth="1"/>
    <col min="7433" max="7433" width="15.85546875" style="185" customWidth="1"/>
    <col min="7434" max="7434" width="16" style="185" customWidth="1"/>
    <col min="7435" max="7435" width="10.140625" style="185" customWidth="1"/>
    <col min="7436" max="7436" width="8.28515625" style="185" customWidth="1"/>
    <col min="7437" max="7438" width="10.7109375" style="185" customWidth="1"/>
    <col min="7439" max="7439" width="13.7109375" style="185" customWidth="1"/>
    <col min="7440" max="7443" width="23.140625" style="185" customWidth="1"/>
    <col min="7444" max="7679" width="9" style="185"/>
    <col min="7680" max="7680" width="25.85546875" style="185" customWidth="1"/>
    <col min="7681" max="7681" width="23.140625" style="185" customWidth="1"/>
    <col min="7682" max="7683" width="13.7109375" style="185" customWidth="1"/>
    <col min="7684" max="7684" width="15.85546875" style="185" customWidth="1"/>
    <col min="7685" max="7687" width="13.7109375" style="185" customWidth="1"/>
    <col min="7688" max="7688" width="12" style="185" customWidth="1"/>
    <col min="7689" max="7689" width="15.85546875" style="185" customWidth="1"/>
    <col min="7690" max="7690" width="16" style="185" customWidth="1"/>
    <col min="7691" max="7691" width="10.140625" style="185" customWidth="1"/>
    <col min="7692" max="7692" width="8.28515625" style="185" customWidth="1"/>
    <col min="7693" max="7694" width="10.7109375" style="185" customWidth="1"/>
    <col min="7695" max="7695" width="13.7109375" style="185" customWidth="1"/>
    <col min="7696" max="7699" width="23.140625" style="185" customWidth="1"/>
    <col min="7700" max="7935" width="9" style="185"/>
    <col min="7936" max="7936" width="25.85546875" style="185" customWidth="1"/>
    <col min="7937" max="7937" width="23.140625" style="185" customWidth="1"/>
    <col min="7938" max="7939" width="13.7109375" style="185" customWidth="1"/>
    <col min="7940" max="7940" width="15.85546875" style="185" customWidth="1"/>
    <col min="7941" max="7943" width="13.7109375" style="185" customWidth="1"/>
    <col min="7944" max="7944" width="12" style="185" customWidth="1"/>
    <col min="7945" max="7945" width="15.85546875" style="185" customWidth="1"/>
    <col min="7946" max="7946" width="16" style="185" customWidth="1"/>
    <col min="7947" max="7947" width="10.140625" style="185" customWidth="1"/>
    <col min="7948" max="7948" width="8.28515625" style="185" customWidth="1"/>
    <col min="7949" max="7950" width="10.7109375" style="185" customWidth="1"/>
    <col min="7951" max="7951" width="13.7109375" style="185" customWidth="1"/>
    <col min="7952" max="7955" width="23.140625" style="185" customWidth="1"/>
    <col min="7956" max="8191" width="9" style="185"/>
    <col min="8192" max="8192" width="25.85546875" style="185" customWidth="1"/>
    <col min="8193" max="8193" width="23.140625" style="185" customWidth="1"/>
    <col min="8194" max="8195" width="13.7109375" style="185" customWidth="1"/>
    <col min="8196" max="8196" width="15.85546875" style="185" customWidth="1"/>
    <col min="8197" max="8199" width="13.7109375" style="185" customWidth="1"/>
    <col min="8200" max="8200" width="12" style="185" customWidth="1"/>
    <col min="8201" max="8201" width="15.85546875" style="185" customWidth="1"/>
    <col min="8202" max="8202" width="16" style="185" customWidth="1"/>
    <col min="8203" max="8203" width="10.140625" style="185" customWidth="1"/>
    <col min="8204" max="8204" width="8.28515625" style="185" customWidth="1"/>
    <col min="8205" max="8206" width="10.7109375" style="185" customWidth="1"/>
    <col min="8207" max="8207" width="13.7109375" style="185" customWidth="1"/>
    <col min="8208" max="8211" width="23.140625" style="185" customWidth="1"/>
    <col min="8212" max="8447" width="9" style="185"/>
    <col min="8448" max="8448" width="25.85546875" style="185" customWidth="1"/>
    <col min="8449" max="8449" width="23.140625" style="185" customWidth="1"/>
    <col min="8450" max="8451" width="13.7109375" style="185" customWidth="1"/>
    <col min="8452" max="8452" width="15.85546875" style="185" customWidth="1"/>
    <col min="8453" max="8455" width="13.7109375" style="185" customWidth="1"/>
    <col min="8456" max="8456" width="12" style="185" customWidth="1"/>
    <col min="8457" max="8457" width="15.85546875" style="185" customWidth="1"/>
    <col min="8458" max="8458" width="16" style="185" customWidth="1"/>
    <col min="8459" max="8459" width="10.140625" style="185" customWidth="1"/>
    <col min="8460" max="8460" width="8.28515625" style="185" customWidth="1"/>
    <col min="8461" max="8462" width="10.7109375" style="185" customWidth="1"/>
    <col min="8463" max="8463" width="13.7109375" style="185" customWidth="1"/>
    <col min="8464" max="8467" width="23.140625" style="185" customWidth="1"/>
    <col min="8468" max="8703" width="9" style="185"/>
    <col min="8704" max="8704" width="25.85546875" style="185" customWidth="1"/>
    <col min="8705" max="8705" width="23.140625" style="185" customWidth="1"/>
    <col min="8706" max="8707" width="13.7109375" style="185" customWidth="1"/>
    <col min="8708" max="8708" width="15.85546875" style="185" customWidth="1"/>
    <col min="8709" max="8711" width="13.7109375" style="185" customWidth="1"/>
    <col min="8712" max="8712" width="12" style="185" customWidth="1"/>
    <col min="8713" max="8713" width="15.85546875" style="185" customWidth="1"/>
    <col min="8714" max="8714" width="16" style="185" customWidth="1"/>
    <col min="8715" max="8715" width="10.140625" style="185" customWidth="1"/>
    <col min="8716" max="8716" width="8.28515625" style="185" customWidth="1"/>
    <col min="8717" max="8718" width="10.7109375" style="185" customWidth="1"/>
    <col min="8719" max="8719" width="13.7109375" style="185" customWidth="1"/>
    <col min="8720" max="8723" width="23.140625" style="185" customWidth="1"/>
    <col min="8724" max="8959" width="9" style="185"/>
    <col min="8960" max="8960" width="25.85546875" style="185" customWidth="1"/>
    <col min="8961" max="8961" width="23.140625" style="185" customWidth="1"/>
    <col min="8962" max="8963" width="13.7109375" style="185" customWidth="1"/>
    <col min="8964" max="8964" width="15.85546875" style="185" customWidth="1"/>
    <col min="8965" max="8967" width="13.7109375" style="185" customWidth="1"/>
    <col min="8968" max="8968" width="12" style="185" customWidth="1"/>
    <col min="8969" max="8969" width="15.85546875" style="185" customWidth="1"/>
    <col min="8970" max="8970" width="16" style="185" customWidth="1"/>
    <col min="8971" max="8971" width="10.140625" style="185" customWidth="1"/>
    <col min="8972" max="8972" width="8.28515625" style="185" customWidth="1"/>
    <col min="8973" max="8974" width="10.7109375" style="185" customWidth="1"/>
    <col min="8975" max="8975" width="13.7109375" style="185" customWidth="1"/>
    <col min="8976" max="8979" width="23.140625" style="185" customWidth="1"/>
    <col min="8980" max="9215" width="9" style="185"/>
    <col min="9216" max="9216" width="25.85546875" style="185" customWidth="1"/>
    <col min="9217" max="9217" width="23.140625" style="185" customWidth="1"/>
    <col min="9218" max="9219" width="13.7109375" style="185" customWidth="1"/>
    <col min="9220" max="9220" width="15.85546875" style="185" customWidth="1"/>
    <col min="9221" max="9223" width="13.7109375" style="185" customWidth="1"/>
    <col min="9224" max="9224" width="12" style="185" customWidth="1"/>
    <col min="9225" max="9225" width="15.85546875" style="185" customWidth="1"/>
    <col min="9226" max="9226" width="16" style="185" customWidth="1"/>
    <col min="9227" max="9227" width="10.140625" style="185" customWidth="1"/>
    <col min="9228" max="9228" width="8.28515625" style="185" customWidth="1"/>
    <col min="9229" max="9230" width="10.7109375" style="185" customWidth="1"/>
    <col min="9231" max="9231" width="13.7109375" style="185" customWidth="1"/>
    <col min="9232" max="9235" width="23.140625" style="185" customWidth="1"/>
    <col min="9236" max="9471" width="9" style="185"/>
    <col min="9472" max="9472" width="25.85546875" style="185" customWidth="1"/>
    <col min="9473" max="9473" width="23.140625" style="185" customWidth="1"/>
    <col min="9474" max="9475" width="13.7109375" style="185" customWidth="1"/>
    <col min="9476" max="9476" width="15.85546875" style="185" customWidth="1"/>
    <col min="9477" max="9479" width="13.7109375" style="185" customWidth="1"/>
    <col min="9480" max="9480" width="12" style="185" customWidth="1"/>
    <col min="9481" max="9481" width="15.85546875" style="185" customWidth="1"/>
    <col min="9482" max="9482" width="16" style="185" customWidth="1"/>
    <col min="9483" max="9483" width="10.140625" style="185" customWidth="1"/>
    <col min="9484" max="9484" width="8.28515625" style="185" customWidth="1"/>
    <col min="9485" max="9486" width="10.7109375" style="185" customWidth="1"/>
    <col min="9487" max="9487" width="13.7109375" style="185" customWidth="1"/>
    <col min="9488" max="9491" width="23.140625" style="185" customWidth="1"/>
    <col min="9492" max="9727" width="9" style="185"/>
    <col min="9728" max="9728" width="25.85546875" style="185" customWidth="1"/>
    <col min="9729" max="9729" width="23.140625" style="185" customWidth="1"/>
    <col min="9730" max="9731" width="13.7109375" style="185" customWidth="1"/>
    <col min="9732" max="9732" width="15.85546875" style="185" customWidth="1"/>
    <col min="9733" max="9735" width="13.7109375" style="185" customWidth="1"/>
    <col min="9736" max="9736" width="12" style="185" customWidth="1"/>
    <col min="9737" max="9737" width="15.85546875" style="185" customWidth="1"/>
    <col min="9738" max="9738" width="16" style="185" customWidth="1"/>
    <col min="9739" max="9739" width="10.140625" style="185" customWidth="1"/>
    <col min="9740" max="9740" width="8.28515625" style="185" customWidth="1"/>
    <col min="9741" max="9742" width="10.7109375" style="185" customWidth="1"/>
    <col min="9743" max="9743" width="13.7109375" style="185" customWidth="1"/>
    <col min="9744" max="9747" width="23.140625" style="185" customWidth="1"/>
    <col min="9748" max="9983" width="9" style="185"/>
    <col min="9984" max="9984" width="25.85546875" style="185" customWidth="1"/>
    <col min="9985" max="9985" width="23.140625" style="185" customWidth="1"/>
    <col min="9986" max="9987" width="13.7109375" style="185" customWidth="1"/>
    <col min="9988" max="9988" width="15.85546875" style="185" customWidth="1"/>
    <col min="9989" max="9991" width="13.7109375" style="185" customWidth="1"/>
    <col min="9992" max="9992" width="12" style="185" customWidth="1"/>
    <col min="9993" max="9993" width="15.85546875" style="185" customWidth="1"/>
    <col min="9994" max="9994" width="16" style="185" customWidth="1"/>
    <col min="9995" max="9995" width="10.140625" style="185" customWidth="1"/>
    <col min="9996" max="9996" width="8.28515625" style="185" customWidth="1"/>
    <col min="9997" max="9998" width="10.7109375" style="185" customWidth="1"/>
    <col min="9999" max="9999" width="13.7109375" style="185" customWidth="1"/>
    <col min="10000" max="10003" width="23.140625" style="185" customWidth="1"/>
    <col min="10004" max="10239" width="9" style="185"/>
    <col min="10240" max="10240" width="25.85546875" style="185" customWidth="1"/>
    <col min="10241" max="10241" width="23.140625" style="185" customWidth="1"/>
    <col min="10242" max="10243" width="13.7109375" style="185" customWidth="1"/>
    <col min="10244" max="10244" width="15.85546875" style="185" customWidth="1"/>
    <col min="10245" max="10247" width="13.7109375" style="185" customWidth="1"/>
    <col min="10248" max="10248" width="12" style="185" customWidth="1"/>
    <col min="10249" max="10249" width="15.85546875" style="185" customWidth="1"/>
    <col min="10250" max="10250" width="16" style="185" customWidth="1"/>
    <col min="10251" max="10251" width="10.140625" style="185" customWidth="1"/>
    <col min="10252" max="10252" width="8.28515625" style="185" customWidth="1"/>
    <col min="10253" max="10254" width="10.7109375" style="185" customWidth="1"/>
    <col min="10255" max="10255" width="13.7109375" style="185" customWidth="1"/>
    <col min="10256" max="10259" width="23.140625" style="185" customWidth="1"/>
    <col min="10260" max="10495" width="9" style="185"/>
    <col min="10496" max="10496" width="25.85546875" style="185" customWidth="1"/>
    <col min="10497" max="10497" width="23.140625" style="185" customWidth="1"/>
    <col min="10498" max="10499" width="13.7109375" style="185" customWidth="1"/>
    <col min="10500" max="10500" width="15.85546875" style="185" customWidth="1"/>
    <col min="10501" max="10503" width="13.7109375" style="185" customWidth="1"/>
    <col min="10504" max="10504" width="12" style="185" customWidth="1"/>
    <col min="10505" max="10505" width="15.85546875" style="185" customWidth="1"/>
    <col min="10506" max="10506" width="16" style="185" customWidth="1"/>
    <col min="10507" max="10507" width="10.140625" style="185" customWidth="1"/>
    <col min="10508" max="10508" width="8.28515625" style="185" customWidth="1"/>
    <col min="10509" max="10510" width="10.7109375" style="185" customWidth="1"/>
    <col min="10511" max="10511" width="13.7109375" style="185" customWidth="1"/>
    <col min="10512" max="10515" width="23.140625" style="185" customWidth="1"/>
    <col min="10516" max="10751" width="9" style="185"/>
    <col min="10752" max="10752" width="25.85546875" style="185" customWidth="1"/>
    <col min="10753" max="10753" width="23.140625" style="185" customWidth="1"/>
    <col min="10754" max="10755" width="13.7109375" style="185" customWidth="1"/>
    <col min="10756" max="10756" width="15.85546875" style="185" customWidth="1"/>
    <col min="10757" max="10759" width="13.7109375" style="185" customWidth="1"/>
    <col min="10760" max="10760" width="12" style="185" customWidth="1"/>
    <col min="10761" max="10761" width="15.85546875" style="185" customWidth="1"/>
    <col min="10762" max="10762" width="16" style="185" customWidth="1"/>
    <col min="10763" max="10763" width="10.140625" style="185" customWidth="1"/>
    <col min="10764" max="10764" width="8.28515625" style="185" customWidth="1"/>
    <col min="10765" max="10766" width="10.7109375" style="185" customWidth="1"/>
    <col min="10767" max="10767" width="13.7109375" style="185" customWidth="1"/>
    <col min="10768" max="10771" width="23.140625" style="185" customWidth="1"/>
    <col min="10772" max="11007" width="9" style="185"/>
    <col min="11008" max="11008" width="25.85546875" style="185" customWidth="1"/>
    <col min="11009" max="11009" width="23.140625" style="185" customWidth="1"/>
    <col min="11010" max="11011" width="13.7109375" style="185" customWidth="1"/>
    <col min="11012" max="11012" width="15.85546875" style="185" customWidth="1"/>
    <col min="11013" max="11015" width="13.7109375" style="185" customWidth="1"/>
    <col min="11016" max="11016" width="12" style="185" customWidth="1"/>
    <col min="11017" max="11017" width="15.85546875" style="185" customWidth="1"/>
    <col min="11018" max="11018" width="16" style="185" customWidth="1"/>
    <col min="11019" max="11019" width="10.140625" style="185" customWidth="1"/>
    <col min="11020" max="11020" width="8.28515625" style="185" customWidth="1"/>
    <col min="11021" max="11022" width="10.7109375" style="185" customWidth="1"/>
    <col min="11023" max="11023" width="13.7109375" style="185" customWidth="1"/>
    <col min="11024" max="11027" width="23.140625" style="185" customWidth="1"/>
    <col min="11028" max="11263" width="9" style="185"/>
    <col min="11264" max="11264" width="25.85546875" style="185" customWidth="1"/>
    <col min="11265" max="11265" width="23.140625" style="185" customWidth="1"/>
    <col min="11266" max="11267" width="13.7109375" style="185" customWidth="1"/>
    <col min="11268" max="11268" width="15.85546875" style="185" customWidth="1"/>
    <col min="11269" max="11271" width="13.7109375" style="185" customWidth="1"/>
    <col min="11272" max="11272" width="12" style="185" customWidth="1"/>
    <col min="11273" max="11273" width="15.85546875" style="185" customWidth="1"/>
    <col min="11274" max="11274" width="16" style="185" customWidth="1"/>
    <col min="11275" max="11275" width="10.140625" style="185" customWidth="1"/>
    <col min="11276" max="11276" width="8.28515625" style="185" customWidth="1"/>
    <col min="11277" max="11278" width="10.7109375" style="185" customWidth="1"/>
    <col min="11279" max="11279" width="13.7109375" style="185" customWidth="1"/>
    <col min="11280" max="11283" width="23.140625" style="185" customWidth="1"/>
    <col min="11284" max="11519" width="9" style="185"/>
    <col min="11520" max="11520" width="25.85546875" style="185" customWidth="1"/>
    <col min="11521" max="11521" width="23.140625" style="185" customWidth="1"/>
    <col min="11522" max="11523" width="13.7109375" style="185" customWidth="1"/>
    <col min="11524" max="11524" width="15.85546875" style="185" customWidth="1"/>
    <col min="11525" max="11527" width="13.7109375" style="185" customWidth="1"/>
    <col min="11528" max="11528" width="12" style="185" customWidth="1"/>
    <col min="11529" max="11529" width="15.85546875" style="185" customWidth="1"/>
    <col min="11530" max="11530" width="16" style="185" customWidth="1"/>
    <col min="11531" max="11531" width="10.140625" style="185" customWidth="1"/>
    <col min="11532" max="11532" width="8.28515625" style="185" customWidth="1"/>
    <col min="11533" max="11534" width="10.7109375" style="185" customWidth="1"/>
    <col min="11535" max="11535" width="13.7109375" style="185" customWidth="1"/>
    <col min="11536" max="11539" width="23.140625" style="185" customWidth="1"/>
    <col min="11540" max="11775" width="9" style="185"/>
    <col min="11776" max="11776" width="25.85546875" style="185" customWidth="1"/>
    <col min="11777" max="11777" width="23.140625" style="185" customWidth="1"/>
    <col min="11778" max="11779" width="13.7109375" style="185" customWidth="1"/>
    <col min="11780" max="11780" width="15.85546875" style="185" customWidth="1"/>
    <col min="11781" max="11783" width="13.7109375" style="185" customWidth="1"/>
    <col min="11784" max="11784" width="12" style="185" customWidth="1"/>
    <col min="11785" max="11785" width="15.85546875" style="185" customWidth="1"/>
    <col min="11786" max="11786" width="16" style="185" customWidth="1"/>
    <col min="11787" max="11787" width="10.140625" style="185" customWidth="1"/>
    <col min="11788" max="11788" width="8.28515625" style="185" customWidth="1"/>
    <col min="11789" max="11790" width="10.7109375" style="185" customWidth="1"/>
    <col min="11791" max="11791" width="13.7109375" style="185" customWidth="1"/>
    <col min="11792" max="11795" width="23.140625" style="185" customWidth="1"/>
    <col min="11796" max="12031" width="9" style="185"/>
    <col min="12032" max="12032" width="25.85546875" style="185" customWidth="1"/>
    <col min="12033" max="12033" width="23.140625" style="185" customWidth="1"/>
    <col min="12034" max="12035" width="13.7109375" style="185" customWidth="1"/>
    <col min="12036" max="12036" width="15.85546875" style="185" customWidth="1"/>
    <col min="12037" max="12039" width="13.7109375" style="185" customWidth="1"/>
    <col min="12040" max="12040" width="12" style="185" customWidth="1"/>
    <col min="12041" max="12041" width="15.85546875" style="185" customWidth="1"/>
    <col min="12042" max="12042" width="16" style="185" customWidth="1"/>
    <col min="12043" max="12043" width="10.140625" style="185" customWidth="1"/>
    <col min="12044" max="12044" width="8.28515625" style="185" customWidth="1"/>
    <col min="12045" max="12046" width="10.7109375" style="185" customWidth="1"/>
    <col min="12047" max="12047" width="13.7109375" style="185" customWidth="1"/>
    <col min="12048" max="12051" width="23.140625" style="185" customWidth="1"/>
    <col min="12052" max="12287" width="9" style="185"/>
    <col min="12288" max="12288" width="25.85546875" style="185" customWidth="1"/>
    <col min="12289" max="12289" width="23.140625" style="185" customWidth="1"/>
    <col min="12290" max="12291" width="13.7109375" style="185" customWidth="1"/>
    <col min="12292" max="12292" width="15.85546875" style="185" customWidth="1"/>
    <col min="12293" max="12295" width="13.7109375" style="185" customWidth="1"/>
    <col min="12296" max="12296" width="12" style="185" customWidth="1"/>
    <col min="12297" max="12297" width="15.85546875" style="185" customWidth="1"/>
    <col min="12298" max="12298" width="16" style="185" customWidth="1"/>
    <col min="12299" max="12299" width="10.140625" style="185" customWidth="1"/>
    <col min="12300" max="12300" width="8.28515625" style="185" customWidth="1"/>
    <col min="12301" max="12302" width="10.7109375" style="185" customWidth="1"/>
    <col min="12303" max="12303" width="13.7109375" style="185" customWidth="1"/>
    <col min="12304" max="12307" width="23.140625" style="185" customWidth="1"/>
    <col min="12308" max="12543" width="9" style="185"/>
    <col min="12544" max="12544" width="25.85546875" style="185" customWidth="1"/>
    <col min="12545" max="12545" width="23.140625" style="185" customWidth="1"/>
    <col min="12546" max="12547" width="13.7109375" style="185" customWidth="1"/>
    <col min="12548" max="12548" width="15.85546875" style="185" customWidth="1"/>
    <col min="12549" max="12551" width="13.7109375" style="185" customWidth="1"/>
    <col min="12552" max="12552" width="12" style="185" customWidth="1"/>
    <col min="12553" max="12553" width="15.85546875" style="185" customWidth="1"/>
    <col min="12554" max="12554" width="16" style="185" customWidth="1"/>
    <col min="12555" max="12555" width="10.140625" style="185" customWidth="1"/>
    <col min="12556" max="12556" width="8.28515625" style="185" customWidth="1"/>
    <col min="12557" max="12558" width="10.7109375" style="185" customWidth="1"/>
    <col min="12559" max="12559" width="13.7109375" style="185" customWidth="1"/>
    <col min="12560" max="12563" width="23.140625" style="185" customWidth="1"/>
    <col min="12564" max="12799" width="9" style="185"/>
    <col min="12800" max="12800" width="25.85546875" style="185" customWidth="1"/>
    <col min="12801" max="12801" width="23.140625" style="185" customWidth="1"/>
    <col min="12802" max="12803" width="13.7109375" style="185" customWidth="1"/>
    <col min="12804" max="12804" width="15.85546875" style="185" customWidth="1"/>
    <col min="12805" max="12807" width="13.7109375" style="185" customWidth="1"/>
    <col min="12808" max="12808" width="12" style="185" customWidth="1"/>
    <col min="12809" max="12809" width="15.85546875" style="185" customWidth="1"/>
    <col min="12810" max="12810" width="16" style="185" customWidth="1"/>
    <col min="12811" max="12811" width="10.140625" style="185" customWidth="1"/>
    <col min="12812" max="12812" width="8.28515625" style="185" customWidth="1"/>
    <col min="12813" max="12814" width="10.7109375" style="185" customWidth="1"/>
    <col min="12815" max="12815" width="13.7109375" style="185" customWidth="1"/>
    <col min="12816" max="12819" width="23.140625" style="185" customWidth="1"/>
    <col min="12820" max="13055" width="9" style="185"/>
    <col min="13056" max="13056" width="25.85546875" style="185" customWidth="1"/>
    <col min="13057" max="13057" width="23.140625" style="185" customWidth="1"/>
    <col min="13058" max="13059" width="13.7109375" style="185" customWidth="1"/>
    <col min="13060" max="13060" width="15.85546875" style="185" customWidth="1"/>
    <col min="13061" max="13063" width="13.7109375" style="185" customWidth="1"/>
    <col min="13064" max="13064" width="12" style="185" customWidth="1"/>
    <col min="13065" max="13065" width="15.85546875" style="185" customWidth="1"/>
    <col min="13066" max="13066" width="16" style="185" customWidth="1"/>
    <col min="13067" max="13067" width="10.140625" style="185" customWidth="1"/>
    <col min="13068" max="13068" width="8.28515625" style="185" customWidth="1"/>
    <col min="13069" max="13070" width="10.7109375" style="185" customWidth="1"/>
    <col min="13071" max="13071" width="13.7109375" style="185" customWidth="1"/>
    <col min="13072" max="13075" width="23.140625" style="185" customWidth="1"/>
    <col min="13076" max="13311" width="9" style="185"/>
    <col min="13312" max="13312" width="25.85546875" style="185" customWidth="1"/>
    <col min="13313" max="13313" width="23.140625" style="185" customWidth="1"/>
    <col min="13314" max="13315" width="13.7109375" style="185" customWidth="1"/>
    <col min="13316" max="13316" width="15.85546875" style="185" customWidth="1"/>
    <col min="13317" max="13319" width="13.7109375" style="185" customWidth="1"/>
    <col min="13320" max="13320" width="12" style="185" customWidth="1"/>
    <col min="13321" max="13321" width="15.85546875" style="185" customWidth="1"/>
    <col min="13322" max="13322" width="16" style="185" customWidth="1"/>
    <col min="13323" max="13323" width="10.140625" style="185" customWidth="1"/>
    <col min="13324" max="13324" width="8.28515625" style="185" customWidth="1"/>
    <col min="13325" max="13326" width="10.7109375" style="185" customWidth="1"/>
    <col min="13327" max="13327" width="13.7109375" style="185" customWidth="1"/>
    <col min="13328" max="13331" width="23.140625" style="185" customWidth="1"/>
    <col min="13332" max="13567" width="9" style="185"/>
    <col min="13568" max="13568" width="25.85546875" style="185" customWidth="1"/>
    <col min="13569" max="13569" width="23.140625" style="185" customWidth="1"/>
    <col min="13570" max="13571" width="13.7109375" style="185" customWidth="1"/>
    <col min="13572" max="13572" width="15.85546875" style="185" customWidth="1"/>
    <col min="13573" max="13575" width="13.7109375" style="185" customWidth="1"/>
    <col min="13576" max="13576" width="12" style="185" customWidth="1"/>
    <col min="13577" max="13577" width="15.85546875" style="185" customWidth="1"/>
    <col min="13578" max="13578" width="16" style="185" customWidth="1"/>
    <col min="13579" max="13579" width="10.140625" style="185" customWidth="1"/>
    <col min="13580" max="13580" width="8.28515625" style="185" customWidth="1"/>
    <col min="13581" max="13582" width="10.7109375" style="185" customWidth="1"/>
    <col min="13583" max="13583" width="13.7109375" style="185" customWidth="1"/>
    <col min="13584" max="13587" width="23.140625" style="185" customWidth="1"/>
    <col min="13588" max="13823" width="9" style="185"/>
    <col min="13824" max="13824" width="25.85546875" style="185" customWidth="1"/>
    <col min="13825" max="13825" width="23.140625" style="185" customWidth="1"/>
    <col min="13826" max="13827" width="13.7109375" style="185" customWidth="1"/>
    <col min="13828" max="13828" width="15.85546875" style="185" customWidth="1"/>
    <col min="13829" max="13831" width="13.7109375" style="185" customWidth="1"/>
    <col min="13832" max="13832" width="12" style="185" customWidth="1"/>
    <col min="13833" max="13833" width="15.85546875" style="185" customWidth="1"/>
    <col min="13834" max="13834" width="16" style="185" customWidth="1"/>
    <col min="13835" max="13835" width="10.140625" style="185" customWidth="1"/>
    <col min="13836" max="13836" width="8.28515625" style="185" customWidth="1"/>
    <col min="13837" max="13838" width="10.7109375" style="185" customWidth="1"/>
    <col min="13839" max="13839" width="13.7109375" style="185" customWidth="1"/>
    <col min="13840" max="13843" width="23.140625" style="185" customWidth="1"/>
    <col min="13844" max="14079" width="9" style="185"/>
    <col min="14080" max="14080" width="25.85546875" style="185" customWidth="1"/>
    <col min="14081" max="14081" width="23.140625" style="185" customWidth="1"/>
    <col min="14082" max="14083" width="13.7109375" style="185" customWidth="1"/>
    <col min="14084" max="14084" width="15.85546875" style="185" customWidth="1"/>
    <col min="14085" max="14087" width="13.7109375" style="185" customWidth="1"/>
    <col min="14088" max="14088" width="12" style="185" customWidth="1"/>
    <col min="14089" max="14089" width="15.85546875" style="185" customWidth="1"/>
    <col min="14090" max="14090" width="16" style="185" customWidth="1"/>
    <col min="14091" max="14091" width="10.140625" style="185" customWidth="1"/>
    <col min="14092" max="14092" width="8.28515625" style="185" customWidth="1"/>
    <col min="14093" max="14094" width="10.7109375" style="185" customWidth="1"/>
    <col min="14095" max="14095" width="13.7109375" style="185" customWidth="1"/>
    <col min="14096" max="14099" width="23.140625" style="185" customWidth="1"/>
    <col min="14100" max="14335" width="9" style="185"/>
    <col min="14336" max="14336" width="25.85546875" style="185" customWidth="1"/>
    <col min="14337" max="14337" width="23.140625" style="185" customWidth="1"/>
    <col min="14338" max="14339" width="13.7109375" style="185" customWidth="1"/>
    <col min="14340" max="14340" width="15.85546875" style="185" customWidth="1"/>
    <col min="14341" max="14343" width="13.7109375" style="185" customWidth="1"/>
    <col min="14344" max="14344" width="12" style="185" customWidth="1"/>
    <col min="14345" max="14345" width="15.85546875" style="185" customWidth="1"/>
    <col min="14346" max="14346" width="16" style="185" customWidth="1"/>
    <col min="14347" max="14347" width="10.140625" style="185" customWidth="1"/>
    <col min="14348" max="14348" width="8.28515625" style="185" customWidth="1"/>
    <col min="14349" max="14350" width="10.7109375" style="185" customWidth="1"/>
    <col min="14351" max="14351" width="13.7109375" style="185" customWidth="1"/>
    <col min="14352" max="14355" width="23.140625" style="185" customWidth="1"/>
    <col min="14356" max="14591" width="9" style="185"/>
    <col min="14592" max="14592" width="25.85546875" style="185" customWidth="1"/>
    <col min="14593" max="14593" width="23.140625" style="185" customWidth="1"/>
    <col min="14594" max="14595" width="13.7109375" style="185" customWidth="1"/>
    <col min="14596" max="14596" width="15.85546875" style="185" customWidth="1"/>
    <col min="14597" max="14599" width="13.7109375" style="185" customWidth="1"/>
    <col min="14600" max="14600" width="12" style="185" customWidth="1"/>
    <col min="14601" max="14601" width="15.85546875" style="185" customWidth="1"/>
    <col min="14602" max="14602" width="16" style="185" customWidth="1"/>
    <col min="14603" max="14603" width="10.140625" style="185" customWidth="1"/>
    <col min="14604" max="14604" width="8.28515625" style="185" customWidth="1"/>
    <col min="14605" max="14606" width="10.7109375" style="185" customWidth="1"/>
    <col min="14607" max="14607" width="13.7109375" style="185" customWidth="1"/>
    <col min="14608" max="14611" width="23.140625" style="185" customWidth="1"/>
    <col min="14612" max="14847" width="9" style="185"/>
    <col min="14848" max="14848" width="25.85546875" style="185" customWidth="1"/>
    <col min="14849" max="14849" width="23.140625" style="185" customWidth="1"/>
    <col min="14850" max="14851" width="13.7109375" style="185" customWidth="1"/>
    <col min="14852" max="14852" width="15.85546875" style="185" customWidth="1"/>
    <col min="14853" max="14855" width="13.7109375" style="185" customWidth="1"/>
    <col min="14856" max="14856" width="12" style="185" customWidth="1"/>
    <col min="14857" max="14857" width="15.85546875" style="185" customWidth="1"/>
    <col min="14858" max="14858" width="16" style="185" customWidth="1"/>
    <col min="14859" max="14859" width="10.140625" style="185" customWidth="1"/>
    <col min="14860" max="14860" width="8.28515625" style="185" customWidth="1"/>
    <col min="14861" max="14862" width="10.7109375" style="185" customWidth="1"/>
    <col min="14863" max="14863" width="13.7109375" style="185" customWidth="1"/>
    <col min="14864" max="14867" width="23.140625" style="185" customWidth="1"/>
    <col min="14868" max="15103" width="9" style="185"/>
    <col min="15104" max="15104" width="25.85546875" style="185" customWidth="1"/>
    <col min="15105" max="15105" width="23.140625" style="185" customWidth="1"/>
    <col min="15106" max="15107" width="13.7109375" style="185" customWidth="1"/>
    <col min="15108" max="15108" width="15.85546875" style="185" customWidth="1"/>
    <col min="15109" max="15111" width="13.7109375" style="185" customWidth="1"/>
    <col min="15112" max="15112" width="12" style="185" customWidth="1"/>
    <col min="15113" max="15113" width="15.85546875" style="185" customWidth="1"/>
    <col min="15114" max="15114" width="16" style="185" customWidth="1"/>
    <col min="15115" max="15115" width="10.140625" style="185" customWidth="1"/>
    <col min="15116" max="15116" width="8.28515625" style="185" customWidth="1"/>
    <col min="15117" max="15118" width="10.7109375" style="185" customWidth="1"/>
    <col min="15119" max="15119" width="13.7109375" style="185" customWidth="1"/>
    <col min="15120" max="15123" width="23.140625" style="185" customWidth="1"/>
    <col min="15124" max="15359" width="9" style="185"/>
    <col min="15360" max="15360" width="25.85546875" style="185" customWidth="1"/>
    <col min="15361" max="15361" width="23.140625" style="185" customWidth="1"/>
    <col min="15362" max="15363" width="13.7109375" style="185" customWidth="1"/>
    <col min="15364" max="15364" width="15.85546875" style="185" customWidth="1"/>
    <col min="15365" max="15367" width="13.7109375" style="185" customWidth="1"/>
    <col min="15368" max="15368" width="12" style="185" customWidth="1"/>
    <col min="15369" max="15369" width="15.85546875" style="185" customWidth="1"/>
    <col min="15370" max="15370" width="16" style="185" customWidth="1"/>
    <col min="15371" max="15371" width="10.140625" style="185" customWidth="1"/>
    <col min="15372" max="15372" width="8.28515625" style="185" customWidth="1"/>
    <col min="15373" max="15374" width="10.7109375" style="185" customWidth="1"/>
    <col min="15375" max="15375" width="13.7109375" style="185" customWidth="1"/>
    <col min="15376" max="15379" width="23.140625" style="185" customWidth="1"/>
    <col min="15380" max="15615" width="9" style="185"/>
    <col min="15616" max="15616" width="25.85546875" style="185" customWidth="1"/>
    <col min="15617" max="15617" width="23.140625" style="185" customWidth="1"/>
    <col min="15618" max="15619" width="13.7109375" style="185" customWidth="1"/>
    <col min="15620" max="15620" width="15.85546875" style="185" customWidth="1"/>
    <col min="15621" max="15623" width="13.7109375" style="185" customWidth="1"/>
    <col min="15624" max="15624" width="12" style="185" customWidth="1"/>
    <col min="15625" max="15625" width="15.85546875" style="185" customWidth="1"/>
    <col min="15626" max="15626" width="16" style="185" customWidth="1"/>
    <col min="15627" max="15627" width="10.140625" style="185" customWidth="1"/>
    <col min="15628" max="15628" width="8.28515625" style="185" customWidth="1"/>
    <col min="15629" max="15630" width="10.7109375" style="185" customWidth="1"/>
    <col min="15631" max="15631" width="13.7109375" style="185" customWidth="1"/>
    <col min="15632" max="15635" width="23.140625" style="185" customWidth="1"/>
    <col min="15636" max="15871" width="9" style="185"/>
    <col min="15872" max="15872" width="25.85546875" style="185" customWidth="1"/>
    <col min="15873" max="15873" width="23.140625" style="185" customWidth="1"/>
    <col min="15874" max="15875" width="13.7109375" style="185" customWidth="1"/>
    <col min="15876" max="15876" width="15.85546875" style="185" customWidth="1"/>
    <col min="15877" max="15879" width="13.7109375" style="185" customWidth="1"/>
    <col min="15880" max="15880" width="12" style="185" customWidth="1"/>
    <col min="15881" max="15881" width="15.85546875" style="185" customWidth="1"/>
    <col min="15882" max="15882" width="16" style="185" customWidth="1"/>
    <col min="15883" max="15883" width="10.140625" style="185" customWidth="1"/>
    <col min="15884" max="15884" width="8.28515625" style="185" customWidth="1"/>
    <col min="15885" max="15886" width="10.7109375" style="185" customWidth="1"/>
    <col min="15887" max="15887" width="13.7109375" style="185" customWidth="1"/>
    <col min="15888" max="15891" width="23.140625" style="185" customWidth="1"/>
    <col min="15892" max="16127" width="9" style="185"/>
    <col min="16128" max="16128" width="25.85546875" style="185" customWidth="1"/>
    <col min="16129" max="16129" width="23.140625" style="185" customWidth="1"/>
    <col min="16130" max="16131" width="13.7109375" style="185" customWidth="1"/>
    <col min="16132" max="16132" width="15.85546875" style="185" customWidth="1"/>
    <col min="16133" max="16135" width="13.7109375" style="185" customWidth="1"/>
    <col min="16136" max="16136" width="12" style="185" customWidth="1"/>
    <col min="16137" max="16137" width="15.85546875" style="185" customWidth="1"/>
    <col min="16138" max="16138" width="16" style="185" customWidth="1"/>
    <col min="16139" max="16139" width="10.140625" style="185" customWidth="1"/>
    <col min="16140" max="16140" width="8.28515625" style="185" customWidth="1"/>
    <col min="16141" max="16142" width="10.7109375" style="185" customWidth="1"/>
    <col min="16143" max="16143" width="13.7109375" style="185" customWidth="1"/>
    <col min="16144" max="16147" width="23.140625" style="185" customWidth="1"/>
    <col min="16148" max="16384" width="9" style="185"/>
  </cols>
  <sheetData>
    <row r="1" spans="1:17" s="190" customFormat="1" ht="24.95" customHeight="1">
      <c r="A1" s="1503" t="s">
        <v>1055</v>
      </c>
      <c r="B1" s="1504"/>
      <c r="C1" s="1504"/>
      <c r="D1" s="1504"/>
      <c r="E1" s="1504"/>
      <c r="F1" s="1504"/>
      <c r="G1" s="1504"/>
      <c r="H1" s="1504"/>
      <c r="I1" s="1504"/>
      <c r="J1" s="1505"/>
    </row>
    <row r="2" spans="1:17" s="258" customFormat="1" ht="18" customHeight="1">
      <c r="A2" s="1506" t="s">
        <v>1056</v>
      </c>
      <c r="B2" s="1507"/>
      <c r="C2" s="1507"/>
      <c r="D2" s="1507"/>
      <c r="E2" s="1507"/>
      <c r="F2" s="1507"/>
      <c r="G2" s="1507"/>
      <c r="H2" s="1507"/>
      <c r="I2" s="1507"/>
      <c r="J2" s="1508"/>
    </row>
    <row r="3" spans="1:17" s="258" customFormat="1" ht="24" customHeight="1">
      <c r="A3" s="1509"/>
      <c r="B3" s="1510"/>
      <c r="C3" s="1510"/>
      <c r="D3" s="1510"/>
      <c r="E3" s="1510"/>
      <c r="F3" s="1510"/>
      <c r="G3" s="1510"/>
      <c r="H3" s="1510"/>
      <c r="I3" s="1510"/>
      <c r="J3" s="1511"/>
    </row>
    <row r="4" spans="1:17" ht="27.6" customHeight="1">
      <c r="A4" s="1512" t="s">
        <v>1057</v>
      </c>
      <c r="B4" s="1513"/>
      <c r="C4" s="1513"/>
      <c r="D4" s="1513"/>
      <c r="E4" s="1513"/>
      <c r="F4" s="1513"/>
      <c r="G4" s="1513"/>
      <c r="H4" s="1513"/>
      <c r="I4" s="1513"/>
      <c r="J4" s="1514"/>
    </row>
    <row r="5" spans="1:17" ht="15.75">
      <c r="A5" s="1515" t="s">
        <v>1058</v>
      </c>
      <c r="B5" s="1516"/>
      <c r="C5" s="1516"/>
      <c r="D5" s="1516"/>
      <c r="E5" s="1516"/>
      <c r="F5" s="1516"/>
      <c r="G5" s="1516"/>
      <c r="H5" s="1516"/>
      <c r="I5" s="1516"/>
      <c r="J5" s="1517"/>
    </row>
    <row r="6" spans="1:17" ht="20.100000000000001" customHeight="1">
      <c r="A6" s="669" t="s">
        <v>1059</v>
      </c>
      <c r="B6" s="670"/>
      <c r="C6" s="670"/>
      <c r="D6" s="670"/>
      <c r="E6" s="670"/>
      <c r="F6" s="670"/>
      <c r="G6" s="670"/>
      <c r="H6" s="670"/>
      <c r="I6" s="670"/>
      <c r="J6" s="671"/>
    </row>
    <row r="7" spans="1:17" ht="15.75">
      <c r="A7" s="672"/>
      <c r="B7" s="673"/>
      <c r="C7" s="673"/>
      <c r="D7" s="673"/>
      <c r="E7" s="673"/>
      <c r="F7" s="673"/>
      <c r="G7" s="673"/>
      <c r="H7" s="673"/>
      <c r="I7" s="673"/>
      <c r="J7" s="674"/>
    </row>
    <row r="8" spans="1:17" hidden="1">
      <c r="A8" s="675"/>
      <c r="J8" s="676"/>
    </row>
    <row r="9" spans="1:17" ht="38.25" hidden="1" customHeight="1">
      <c r="A9" s="1518" t="s">
        <v>1060</v>
      </c>
      <c r="B9" s="1519"/>
      <c r="C9" s="1519"/>
      <c r="D9" s="1520"/>
      <c r="E9" s="190"/>
      <c r="I9" s="190"/>
      <c r="J9" s="677"/>
    </row>
    <row r="10" spans="1:17" ht="30.75" hidden="1" customHeight="1">
      <c r="A10" s="678" t="s">
        <v>1061</v>
      </c>
      <c r="B10" s="678" t="s">
        <v>1062</v>
      </c>
      <c r="C10" s="678" t="s">
        <v>1063</v>
      </c>
      <c r="D10" s="678" t="s">
        <v>801</v>
      </c>
      <c r="E10" s="190"/>
      <c r="J10" s="679"/>
    </row>
    <row r="11" spans="1:17" hidden="1">
      <c r="A11" s="680" t="s">
        <v>1064</v>
      </c>
      <c r="B11" s="681" t="s">
        <v>1065</v>
      </c>
      <c r="C11" s="682">
        <v>29.74</v>
      </c>
      <c r="D11" s="683">
        <v>1</v>
      </c>
      <c r="E11" s="190"/>
      <c r="J11" s="684"/>
      <c r="K11" s="685"/>
      <c r="L11" s="685"/>
      <c r="Q11" s="686"/>
    </row>
    <row r="12" spans="1:17" hidden="1">
      <c r="A12" s="680" t="s">
        <v>1066</v>
      </c>
      <c r="B12" s="681" t="s">
        <v>1065</v>
      </c>
      <c r="C12" s="682">
        <v>14.79</v>
      </c>
      <c r="D12" s="683">
        <v>1</v>
      </c>
      <c r="E12" s="190"/>
      <c r="J12" s="676"/>
      <c r="K12" s="687"/>
      <c r="L12" s="687"/>
    </row>
    <row r="13" spans="1:17" hidden="1">
      <c r="A13" s="680" t="s">
        <v>1067</v>
      </c>
      <c r="B13" s="681" t="s">
        <v>1065</v>
      </c>
      <c r="C13" s="682">
        <v>14.79</v>
      </c>
      <c r="D13" s="683"/>
      <c r="E13" s="190"/>
      <c r="J13" s="676"/>
      <c r="K13" s="688"/>
      <c r="L13" s="688"/>
    </row>
    <row r="14" spans="1:17" hidden="1">
      <c r="A14" s="1501" t="s">
        <v>1068</v>
      </c>
      <c r="B14" s="681" t="s">
        <v>1069</v>
      </c>
      <c r="C14" s="682">
        <v>29.57</v>
      </c>
      <c r="D14" s="683">
        <v>1</v>
      </c>
      <c r="E14" s="190"/>
      <c r="J14" s="676"/>
      <c r="K14" s="689"/>
      <c r="L14" s="688"/>
    </row>
    <row r="15" spans="1:17" hidden="1">
      <c r="A15" s="1502"/>
      <c r="B15" s="681" t="s">
        <v>1070</v>
      </c>
      <c r="C15" s="682">
        <v>29.57</v>
      </c>
      <c r="D15" s="683">
        <v>1</v>
      </c>
      <c r="E15" s="190"/>
      <c r="J15" s="676"/>
      <c r="K15" s="689"/>
      <c r="L15" s="688"/>
    </row>
    <row r="16" spans="1:17" hidden="1">
      <c r="A16" s="680" t="s">
        <v>1071</v>
      </c>
      <c r="B16" s="681" t="s">
        <v>1072</v>
      </c>
      <c r="C16" s="682">
        <v>14.79</v>
      </c>
      <c r="D16" s="683">
        <v>1</v>
      </c>
      <c r="E16" s="690"/>
      <c r="J16" s="691"/>
      <c r="K16" s="689"/>
      <c r="L16" s="687"/>
    </row>
    <row r="17" spans="1:10" hidden="1">
      <c r="A17" s="680" t="s">
        <v>1073</v>
      </c>
      <c r="B17" s="681" t="s">
        <v>1074</v>
      </c>
      <c r="C17" s="682">
        <v>7.44</v>
      </c>
      <c r="D17" s="683">
        <v>1</v>
      </c>
      <c r="E17" s="690"/>
      <c r="F17" s="255"/>
      <c r="G17" s="255"/>
      <c r="H17" s="692"/>
      <c r="J17" s="691"/>
    </row>
    <row r="18" spans="1:10" hidden="1">
      <c r="A18" s="680" t="s">
        <v>1075</v>
      </c>
      <c r="B18" s="681" t="s">
        <v>1065</v>
      </c>
      <c r="C18" s="682">
        <v>29.74</v>
      </c>
      <c r="D18" s="683">
        <v>1</v>
      </c>
      <c r="E18" s="190"/>
      <c r="F18" s="255"/>
      <c r="G18" s="255"/>
      <c r="H18" s="692"/>
      <c r="J18" s="677"/>
    </row>
    <row r="19" spans="1:10" hidden="1">
      <c r="A19" s="680" t="s">
        <v>1076</v>
      </c>
      <c r="B19" s="681" t="s">
        <v>1077</v>
      </c>
      <c r="C19" s="682">
        <v>29.74</v>
      </c>
      <c r="D19" s="683">
        <v>1</v>
      </c>
      <c r="E19" s="190"/>
      <c r="F19" s="255"/>
      <c r="G19" s="255"/>
      <c r="H19" s="692"/>
      <c r="J19" s="677"/>
    </row>
    <row r="20" spans="1:10" hidden="1">
      <c r="A20" s="680" t="s">
        <v>1078</v>
      </c>
      <c r="B20" s="681" t="s">
        <v>1077</v>
      </c>
      <c r="C20" s="682">
        <v>29.57</v>
      </c>
      <c r="D20" s="683">
        <v>1</v>
      </c>
      <c r="E20" s="190"/>
      <c r="F20" s="255"/>
      <c r="G20" s="255"/>
      <c r="H20" s="692"/>
      <c r="J20" s="677"/>
    </row>
    <row r="21" spans="1:10" hidden="1">
      <c r="A21" s="1501" t="s">
        <v>1079</v>
      </c>
      <c r="B21" s="681" t="s">
        <v>1077</v>
      </c>
      <c r="C21" s="682">
        <v>14.79</v>
      </c>
      <c r="D21" s="683">
        <v>1</v>
      </c>
      <c r="E21" s="190"/>
      <c r="F21" s="255"/>
      <c r="G21" s="255"/>
      <c r="H21" s="692"/>
      <c r="J21" s="677"/>
    </row>
    <row r="22" spans="1:10" ht="15.75" hidden="1" customHeight="1">
      <c r="A22" s="1524"/>
      <c r="B22" s="681" t="s">
        <v>1080</v>
      </c>
      <c r="C22" s="682">
        <v>11.15</v>
      </c>
      <c r="D22" s="683">
        <v>0</v>
      </c>
      <c r="E22" s="190"/>
      <c r="F22" s="255"/>
      <c r="G22" s="255"/>
      <c r="H22" s="692"/>
      <c r="J22" s="677"/>
    </row>
    <row r="23" spans="1:10" ht="15.75" hidden="1" customHeight="1">
      <c r="A23" s="1502"/>
      <c r="B23" s="681" t="s">
        <v>1081</v>
      </c>
      <c r="C23" s="682">
        <v>11.15</v>
      </c>
      <c r="D23" s="683">
        <v>0</v>
      </c>
      <c r="E23" s="190"/>
      <c r="F23" s="255"/>
      <c r="G23" s="255"/>
      <c r="H23" s="692"/>
      <c r="J23" s="677"/>
    </row>
    <row r="24" spans="1:10" hidden="1">
      <c r="A24" s="680" t="s">
        <v>1082</v>
      </c>
      <c r="B24" s="681" t="s">
        <v>1077</v>
      </c>
      <c r="C24" s="682">
        <v>11.17</v>
      </c>
      <c r="D24" s="683">
        <v>2</v>
      </c>
      <c r="E24" s="190"/>
      <c r="F24" s="255"/>
      <c r="G24" s="255"/>
      <c r="H24" s="692"/>
      <c r="J24" s="677"/>
    </row>
    <row r="25" spans="1:10" hidden="1">
      <c r="A25" s="693"/>
      <c r="D25" s="304"/>
      <c r="E25" s="190"/>
      <c r="F25" s="190"/>
      <c r="G25" s="190"/>
      <c r="H25" s="190"/>
      <c r="I25" s="190"/>
      <c r="J25" s="677"/>
    </row>
    <row r="26" spans="1:10">
      <c r="A26" s="694" t="s">
        <v>1083</v>
      </c>
      <c r="J26" s="676"/>
    </row>
    <row r="27" spans="1:10">
      <c r="A27" s="694" t="s">
        <v>1084</v>
      </c>
      <c r="B27" s="695"/>
      <c r="C27" s="695"/>
      <c r="D27" s="695"/>
      <c r="E27" s="695"/>
      <c r="F27" s="695"/>
      <c r="G27" s="190"/>
      <c r="H27" s="190"/>
      <c r="I27" s="190"/>
      <c r="J27" s="677"/>
    </row>
    <row r="28" spans="1:10">
      <c r="A28" s="693"/>
      <c r="B28" s="696"/>
      <c r="C28" s="190"/>
      <c r="D28" s="304"/>
      <c r="E28" s="190"/>
      <c r="F28" s="190"/>
      <c r="G28" s="190"/>
      <c r="H28" s="190"/>
      <c r="I28" s="190"/>
      <c r="J28" s="677"/>
    </row>
    <row r="29" spans="1:10">
      <c r="A29" s="697"/>
      <c r="B29" s="698"/>
      <c r="C29" s="698"/>
      <c r="D29" s="698"/>
      <c r="E29" s="698"/>
      <c r="F29" s="698"/>
      <c r="G29" s="698"/>
      <c r="H29" s="698"/>
      <c r="I29" s="698"/>
      <c r="J29" s="699"/>
    </row>
    <row r="30" spans="1:10" ht="15.75">
      <c r="A30" s="1525" t="s">
        <v>1085</v>
      </c>
      <c r="B30" s="1526"/>
      <c r="C30" s="1526"/>
      <c r="D30" s="1526"/>
      <c r="E30" s="1526"/>
      <c r="F30" s="1526"/>
      <c r="G30" s="1526"/>
      <c r="H30" s="1526"/>
      <c r="I30" s="1526"/>
      <c r="J30" s="1527"/>
    </row>
    <row r="31" spans="1:10" ht="42.75" customHeight="1">
      <c r="A31" s="1528" t="s">
        <v>1086</v>
      </c>
      <c r="B31" s="1529"/>
      <c r="C31" s="1529"/>
      <c r="D31" s="1530"/>
      <c r="E31" s="700" t="s">
        <v>1087</v>
      </c>
      <c r="F31" s="701" t="s">
        <v>754</v>
      </c>
      <c r="G31" s="701" t="s">
        <v>801</v>
      </c>
      <c r="H31" s="701" t="s">
        <v>1088</v>
      </c>
      <c r="I31" s="702" t="s">
        <v>1089</v>
      </c>
      <c r="J31" s="702" t="s">
        <v>1090</v>
      </c>
    </row>
    <row r="32" spans="1:10" ht="29.45" customHeight="1">
      <c r="A32" s="1521" t="str">
        <f>A11&amp;" (Área = "&amp;C11&amp;" m²) - "&amp;INDEX([34]MATERIAIS!B:B,MATCH($E32,[34]MATERIAIS!A:A,0))</f>
        <v>Escritório e seção técnica (Área = 29,74 m²) - Contêiner com revestimento térmico, janela e banheiro - L = 2,44 m e C = 6,09 m (1 TEU)</v>
      </c>
      <c r="B32" s="1522"/>
      <c r="C32" s="1522"/>
      <c r="D32" s="1523"/>
      <c r="E32" s="703" t="str">
        <f>B11</f>
        <v>M0059</v>
      </c>
      <c r="F32" s="704" t="s">
        <v>1091</v>
      </c>
      <c r="G32" s="703">
        <f>D11</f>
        <v>1</v>
      </c>
      <c r="H32" s="705">
        <f>(IF(C11="Não Considerado",0,C11))*G32</f>
        <v>29.74</v>
      </c>
      <c r="I32" s="706">
        <f>INDEX([34]MATERIAIS!D:D,MATCH($E32,[34]MATERIAIS!A:A,0))</f>
        <v>64066.726600000002</v>
      </c>
      <c r="J32" s="707">
        <f>I32*G32</f>
        <v>64066.726600000002</v>
      </c>
    </row>
    <row r="33" spans="1:10" ht="29.45" customHeight="1">
      <c r="A33" s="1521" t="str">
        <f>A12&amp;" (Área = "&amp;C12&amp;" m²) - "&amp;INDEX([34]MATERIAIS!B:B,MATCH($E33,[34]MATERIAIS!A:A,0))</f>
        <v>Alojamentos (Área = 14,79 m²) - Contêiner com revestimento térmico, janela e banheiro - L = 2,44 m e C = 6,09 m (1 TEU)</v>
      </c>
      <c r="B33" s="1522"/>
      <c r="C33" s="1522"/>
      <c r="D33" s="1523"/>
      <c r="E33" s="703" t="str">
        <f t="shared" ref="E33:E41" si="0">B12</f>
        <v>M0059</v>
      </c>
      <c r="F33" s="708" t="s">
        <v>1091</v>
      </c>
      <c r="G33" s="703">
        <f t="shared" ref="G33:G45" si="1">D12</f>
        <v>1</v>
      </c>
      <c r="H33" s="705">
        <f t="shared" ref="H33:H44" si="2">(IF(C12="Não Considerado",0,C12))*G33</f>
        <v>14.79</v>
      </c>
      <c r="I33" s="706">
        <f>INDEX([34]MATERIAIS!D:D,MATCH($E33,[34]MATERIAIS!A:A,0))</f>
        <v>64066.726600000002</v>
      </c>
      <c r="J33" s="707">
        <f t="shared" ref="J33:J45" si="3">I33*G33</f>
        <v>64066.726600000002</v>
      </c>
    </row>
    <row r="34" spans="1:10" ht="29.45" customHeight="1">
      <c r="A34" s="1521" t="str">
        <f>A13&amp;" (Área = "&amp;C13&amp;" m²) - "&amp;INDEX([34]MATERIAIS!B:B,MATCH($E34,[34]MATERIAIS!A:A,0))</f>
        <v>Residências (Área = 14,79 m²) - Contêiner com revestimento térmico, janela e banheiro - L = 2,44 m e C = 6,09 m (1 TEU)</v>
      </c>
      <c r="B34" s="1522"/>
      <c r="C34" s="1522"/>
      <c r="D34" s="1523"/>
      <c r="E34" s="703" t="str">
        <f t="shared" si="0"/>
        <v>M0059</v>
      </c>
      <c r="F34" s="708" t="s">
        <v>1091</v>
      </c>
      <c r="G34" s="703">
        <f t="shared" si="1"/>
        <v>0</v>
      </c>
      <c r="H34" s="705">
        <f t="shared" si="2"/>
        <v>0</v>
      </c>
      <c r="I34" s="706">
        <f>INDEX([34]MATERIAIS!D:D,MATCH($E34,[34]MATERIAIS!A:A,0))</f>
        <v>64066.726600000002</v>
      </c>
      <c r="J34" s="707">
        <f t="shared" si="3"/>
        <v>0</v>
      </c>
    </row>
    <row r="35" spans="1:10" ht="14.45" customHeight="1">
      <c r="A35" s="1521" t="str">
        <f>A14&amp;" (Área = "&amp;C14&amp;" m²) - "&amp;INDEX([34]MATERIAIS!B:B,MATCH($E35,[34]MATERIAIS!A:A,0))</f>
        <v>Refeitório e cozinha (Área = 29,57 m²) - Contêiner com janela e 2 banheiros - L = 4,88 m e C = 6,09 m (1 TEU duplo)</v>
      </c>
      <c r="B35" s="1522"/>
      <c r="C35" s="1522"/>
      <c r="D35" s="1523"/>
      <c r="E35" s="703" t="str">
        <f t="shared" si="0"/>
        <v>M0058</v>
      </c>
      <c r="F35" s="708" t="s">
        <v>1091</v>
      </c>
      <c r="G35" s="703">
        <f t="shared" si="1"/>
        <v>1</v>
      </c>
      <c r="H35" s="705">
        <f t="shared" si="2"/>
        <v>29.57</v>
      </c>
      <c r="I35" s="706">
        <f>INDEX([34]MATERIAIS!D:D,MATCH($E35,[34]MATERIAIS!A:A,0))</f>
        <v>156419.24770000001</v>
      </c>
      <c r="J35" s="707">
        <f>I35*G35</f>
        <v>156419.24770000001</v>
      </c>
    </row>
    <row r="36" spans="1:10" ht="14.45" customHeight="1">
      <c r="A36" s="1521" t="str">
        <f>A14&amp;" (Área = "&amp;C15&amp;" m²) - "&amp;INDEX([34]MATERIAIS!B:B,MATCH($E36,[34]MATERIAIS!A:A,0))</f>
        <v>Refeitório e cozinha (Área = 29,57 m²) - Contêiner com janela - L = 4,88 m e C = 6,09 m (1 TEU duplo)</v>
      </c>
      <c r="B36" s="1522"/>
      <c r="C36" s="1522"/>
      <c r="D36" s="1523"/>
      <c r="E36" s="703" t="str">
        <f t="shared" si="0"/>
        <v>M0057</v>
      </c>
      <c r="F36" s="708" t="s">
        <v>1091</v>
      </c>
      <c r="G36" s="703">
        <f t="shared" si="1"/>
        <v>1</v>
      </c>
      <c r="H36" s="705">
        <f t="shared" si="2"/>
        <v>29.57</v>
      </c>
      <c r="I36" s="706">
        <f>INDEX([34]MATERIAIS!D:D,MATCH($E36,[34]MATERIAIS!A:A,0))</f>
        <v>151404.24770000001</v>
      </c>
      <c r="J36" s="707">
        <f t="shared" ref="J36" si="4">I36*G36</f>
        <v>151404.24770000001</v>
      </c>
    </row>
    <row r="37" spans="1:10" ht="29.45" customHeight="1">
      <c r="A37" s="1521" t="str">
        <f>A16&amp;" (Área = "&amp;C16&amp;" m²) - "&amp;INDEX([34]MATERIAIS!B:B,MATCH($E37,[34]MATERIAIS!A:A,0))</f>
        <v>Banheiros e vestiário (Área = 14,79 m²) - Contêiner com 2 banheiros - L = 2,44 m e C = 6,09 m (1 TEU)</v>
      </c>
      <c r="B37" s="1522"/>
      <c r="C37" s="1522"/>
      <c r="D37" s="1523"/>
      <c r="E37" s="703" t="str">
        <f t="shared" si="0"/>
        <v>M0041</v>
      </c>
      <c r="F37" s="709" t="s">
        <v>1091</v>
      </c>
      <c r="G37" s="703">
        <f t="shared" si="1"/>
        <v>1</v>
      </c>
      <c r="H37" s="705">
        <f>(IF(C16="Não Considerado",0,C16))*G37</f>
        <v>14.79</v>
      </c>
      <c r="I37" s="706">
        <f>INDEX([34]MATERIAIS!D:D,MATCH($E37,[34]MATERIAIS!A:A,0))</f>
        <v>103786.1238</v>
      </c>
      <c r="J37" s="707">
        <f t="shared" si="3"/>
        <v>103786.1238</v>
      </c>
    </row>
    <row r="38" spans="1:10" ht="14.45" customHeight="1">
      <c r="A38" s="1521" t="str">
        <f>A17&amp;" (Área = "&amp;C17&amp;" m²) - "&amp;INDEX([34]MATERIAIS!B:B,MATCH($E38,[34]MATERIAIS!A:A,0))</f>
        <v>Guarita (Área = 7,44 m²) - Contêiner com 3 janelas para guarita - L = 2,44 m e C = 3,05 m (1/2 TEU)</v>
      </c>
      <c r="B38" s="1522"/>
      <c r="C38" s="1522"/>
      <c r="D38" s="1523"/>
      <c r="E38" s="703" t="str">
        <f t="shared" si="0"/>
        <v>M0071</v>
      </c>
      <c r="F38" s="708" t="s">
        <v>1091</v>
      </c>
      <c r="G38" s="703">
        <f t="shared" si="1"/>
        <v>1</v>
      </c>
      <c r="H38" s="705">
        <f t="shared" si="2"/>
        <v>7.44</v>
      </c>
      <c r="I38" s="706">
        <f>INDEX([34]MATERIAIS!D:D,MATCH($E38,[34]MATERIAIS!A:A,0))</f>
        <v>51647.658799999997</v>
      </c>
      <c r="J38" s="707">
        <f t="shared" si="3"/>
        <v>51647.658799999997</v>
      </c>
    </row>
    <row r="39" spans="1:10" ht="29.45" customHeight="1">
      <c r="A39" s="1521" t="str">
        <f>A18&amp;" (Área = "&amp;C18&amp;" m²) - "&amp;INDEX([34]MATERIAIS!B:B,MATCH($E39,[34]MATERIAIS!A:A,0))</f>
        <v>Ambulatório (Área = 29,74 m²) - Contêiner com revestimento térmico, janela e banheiro - L = 2,44 m e C = 6,09 m (1 TEU)</v>
      </c>
      <c r="B39" s="1522"/>
      <c r="C39" s="1522"/>
      <c r="D39" s="1523"/>
      <c r="E39" s="703" t="str">
        <f t="shared" si="0"/>
        <v>M0059</v>
      </c>
      <c r="F39" s="708" t="s">
        <v>1091</v>
      </c>
      <c r="G39" s="703">
        <f t="shared" si="1"/>
        <v>1</v>
      </c>
      <c r="H39" s="705">
        <f t="shared" si="2"/>
        <v>29.74</v>
      </c>
      <c r="I39" s="706">
        <f>INDEX([34]MATERIAIS!D:D,MATCH($E39,[34]MATERIAIS!A:A,0))</f>
        <v>64066.726600000002</v>
      </c>
      <c r="J39" s="707">
        <f t="shared" si="3"/>
        <v>64066.726600000002</v>
      </c>
    </row>
    <row r="40" spans="1:10" ht="29.45" customHeight="1">
      <c r="A40" s="1521" t="str">
        <f>A19&amp;" (Área = "&amp;C19&amp;" m²) - "&amp;INDEX([34]MATERIAIS!B:B,MATCH($E40,[34]MATERIAIS!A:A,0))</f>
        <v>Almoxarifado (Área = 29,74 m²) - Contêiner com janela - L = 2,44 m e C = 6,09 m (1 TEU)</v>
      </c>
      <c r="B40" s="1522"/>
      <c r="C40" s="1522"/>
      <c r="D40" s="1523"/>
      <c r="E40" s="703" t="str">
        <f t="shared" si="0"/>
        <v>M0042</v>
      </c>
      <c r="F40" s="709" t="s">
        <v>1091</v>
      </c>
      <c r="G40" s="703">
        <f t="shared" si="1"/>
        <v>1</v>
      </c>
      <c r="H40" s="705">
        <f t="shared" si="2"/>
        <v>29.74</v>
      </c>
      <c r="I40" s="706">
        <f>INDEX([34]MATERIAIS!D:D,MATCH($E40,[34]MATERIAIS!A:A,0))</f>
        <v>44107.026599999997</v>
      </c>
      <c r="J40" s="707">
        <f t="shared" si="3"/>
        <v>44107.026599999997</v>
      </c>
    </row>
    <row r="41" spans="1:10" ht="29.45" customHeight="1">
      <c r="A41" s="1521" t="str">
        <f>A20&amp;" (Área = "&amp;C20&amp;" m²) - "&amp;INDEX([34]MATERIAIS!B:B,MATCH($E41,[34]MATERIAIS!A:A,0))</f>
        <v>Depósito de cimento (Área = 29,57 m²) - Contêiner com janela - L = 2,44 m e C = 6,09 m (1 TEU)</v>
      </c>
      <c r="B41" s="1522"/>
      <c r="C41" s="1522"/>
      <c r="D41" s="1523"/>
      <c r="E41" s="703" t="str">
        <f t="shared" si="0"/>
        <v>M0042</v>
      </c>
      <c r="F41" s="709" t="s">
        <v>1091</v>
      </c>
      <c r="G41" s="703">
        <f t="shared" si="1"/>
        <v>1</v>
      </c>
      <c r="H41" s="705">
        <f t="shared" si="2"/>
        <v>29.57</v>
      </c>
      <c r="I41" s="706">
        <f>INDEX([34]MATERIAIS!D:D,MATCH($E41,[34]MATERIAIS!A:A,0))</f>
        <v>44107.026599999997</v>
      </c>
      <c r="J41" s="707">
        <f t="shared" si="3"/>
        <v>44107.026599999997</v>
      </c>
    </row>
    <row r="42" spans="1:10" ht="29.45" customHeight="1">
      <c r="A42" s="1521" t="str">
        <f>A21&amp;" (Área = "&amp;C19&amp;" m²) - "&amp;INDEX([34]MATERIAIS!B:B,MATCH($E42,[34]MATERIAIS!A:A,0))</f>
        <v>Oficina (Área = 29,74 m²) - Contêiner com janela - L = 2,44 m e C = 6,09 m (1 TEU)</v>
      </c>
      <c r="B42" s="1522"/>
      <c r="C42" s="1522"/>
      <c r="D42" s="1523"/>
      <c r="E42" s="710" t="str">
        <f>B21</f>
        <v>M0042</v>
      </c>
      <c r="F42" s="709" t="s">
        <v>1091</v>
      </c>
      <c r="G42" s="703">
        <f t="shared" si="1"/>
        <v>1</v>
      </c>
      <c r="H42" s="705">
        <f t="shared" si="2"/>
        <v>14.79</v>
      </c>
      <c r="I42" s="706">
        <f>INDEX([34]MATERIAIS!D:D,MATCH($E42,[34]MATERIAIS!A:A,0))</f>
        <v>44107.026599999997</v>
      </c>
      <c r="J42" s="707">
        <f t="shared" si="3"/>
        <v>44107.026599999997</v>
      </c>
    </row>
    <row r="43" spans="1:10" ht="29.45" customHeight="1">
      <c r="A43" s="1521" t="str">
        <f>A21&amp;" (Área = "&amp;C20&amp;" m²) - "&amp;INDEX([34]MATERIAIS!B:B,MATCH($E43,[34]MATERIAIS!A:A,0))</f>
        <v>Oficina (Área = 29,57 m²) - Contêiner com janela - L = 2,44 m e C = 4,58 m (3/4 TEU)</v>
      </c>
      <c r="B43" s="1522"/>
      <c r="C43" s="1522"/>
      <c r="D43" s="1523"/>
      <c r="E43" s="710" t="str">
        <f t="shared" ref="E43:E45" si="5">B22</f>
        <v>M0060</v>
      </c>
      <c r="F43" s="709" t="s">
        <v>1091</v>
      </c>
      <c r="G43" s="703">
        <f t="shared" si="1"/>
        <v>0</v>
      </c>
      <c r="H43" s="705">
        <f t="shared" si="2"/>
        <v>0</v>
      </c>
      <c r="I43" s="706">
        <f>INDEX([34]MATERIAIS!D:D,MATCH($E43,[34]MATERIAIS!A:A,0))</f>
        <v>65170.623800000001</v>
      </c>
      <c r="J43" s="707">
        <f t="shared" si="3"/>
        <v>0</v>
      </c>
    </row>
    <row r="44" spans="1:10" ht="29.45" customHeight="1">
      <c r="A44" s="1521" t="str">
        <f>A21&amp;" (Área = "&amp;C21&amp;" m²) - "&amp;INDEX([34]MATERIAIS!B:B,MATCH($E44,[34]MATERIAIS!A:A,0))</f>
        <v>Oficina (Área = 14,79 m²) - Contêiner com janela e banheiro - L = 2,44 m e 4,58 m (3/4 TEU)</v>
      </c>
      <c r="B44" s="1522"/>
      <c r="C44" s="1522"/>
      <c r="D44" s="1523"/>
      <c r="E44" s="710" t="str">
        <f t="shared" si="5"/>
        <v>M0065</v>
      </c>
      <c r="F44" s="709" t="s">
        <v>1091</v>
      </c>
      <c r="G44" s="703">
        <f t="shared" si="1"/>
        <v>0</v>
      </c>
      <c r="H44" s="705">
        <f t="shared" si="2"/>
        <v>0</v>
      </c>
      <c r="I44" s="706">
        <f>INDEX([34]MATERIAIS!D:D,MATCH($E44,[34]MATERIAIS!A:A,0))</f>
        <v>83224.623800000001</v>
      </c>
      <c r="J44" s="707">
        <f t="shared" si="3"/>
        <v>0</v>
      </c>
    </row>
    <row r="45" spans="1:10" ht="29.45" customHeight="1">
      <c r="A45" s="1521" t="str">
        <f>A24&amp;" (Área = "&amp;C24&amp;" m²) - "&amp;INDEX([34]MATERIAIS!B:B,MATCH($E45,[34]MATERIAIS!A:A,0))</f>
        <v>Laboratório  (Área = 11,17 m²) - Contêiner com janela - L = 2,44 m e C = 6,09 m (1 TEU)</v>
      </c>
      <c r="B45" s="1522"/>
      <c r="C45" s="1522"/>
      <c r="D45" s="1523"/>
      <c r="E45" s="710" t="str">
        <f t="shared" si="5"/>
        <v>M0042</v>
      </c>
      <c r="F45" s="709" t="s">
        <v>1091</v>
      </c>
      <c r="G45" s="703">
        <f t="shared" si="1"/>
        <v>2</v>
      </c>
      <c r="H45" s="705">
        <f>(IF(C24="Não Considerado",0,C24))*G45</f>
        <v>22.34</v>
      </c>
      <c r="I45" s="706">
        <f>INDEX([34]MATERIAIS!D:D,MATCH($E45,[34]MATERIAIS!A:A,0))</f>
        <v>44107.026599999997</v>
      </c>
      <c r="J45" s="707">
        <f t="shared" si="3"/>
        <v>88214.053199999995</v>
      </c>
    </row>
    <row r="46" spans="1:10" ht="15.75" thickBot="1">
      <c r="A46" s="1532"/>
      <c r="B46" s="1533"/>
      <c r="C46" s="711"/>
      <c r="D46" s="712"/>
      <c r="E46" s="1534" t="s">
        <v>455</v>
      </c>
      <c r="F46" s="1535"/>
      <c r="G46" s="713">
        <f>SUM(G32:G45)</f>
        <v>12</v>
      </c>
      <c r="H46" s="713">
        <f>SUM(H32:H45)</f>
        <v>252.07999999999998</v>
      </c>
      <c r="I46" s="714"/>
      <c r="J46" s="715">
        <f>SUM(J32:J45)</f>
        <v>875992.59079999989</v>
      </c>
    </row>
    <row r="47" spans="1:10">
      <c r="A47" s="716" t="s">
        <v>860</v>
      </c>
      <c r="B47" s="190"/>
      <c r="C47" s="190"/>
      <c r="D47" s="190"/>
      <c r="E47" s="190"/>
      <c r="F47" s="190"/>
      <c r="G47" s="190"/>
      <c r="H47" s="190"/>
      <c r="I47" s="190"/>
      <c r="J47" s="677"/>
    </row>
    <row r="48" spans="1:10">
      <c r="A48" s="586"/>
      <c r="B48" s="190"/>
      <c r="C48" s="190"/>
      <c r="D48" s="190"/>
      <c r="E48" s="190"/>
      <c r="J48" s="676"/>
    </row>
    <row r="49" spans="1:10">
      <c r="A49" s="453" t="s">
        <v>1092</v>
      </c>
      <c r="B49" s="190"/>
      <c r="D49" s="1536"/>
      <c r="E49" s="1536"/>
      <c r="F49" s="1536"/>
      <c r="I49" s="190"/>
      <c r="J49" s="677"/>
    </row>
    <row r="50" spans="1:10">
      <c r="A50" s="675"/>
      <c r="D50" s="1536"/>
      <c r="E50" s="1536"/>
      <c r="F50" s="717"/>
      <c r="I50" s="190"/>
      <c r="J50" s="677"/>
    </row>
    <row r="51" spans="1:10">
      <c r="A51" s="718" t="s">
        <v>1093</v>
      </c>
      <c r="B51" s="719">
        <v>1.1299999999999999</v>
      </c>
      <c r="D51" s="1537"/>
      <c r="E51" s="1537"/>
      <c r="I51" s="190"/>
      <c r="J51" s="677"/>
    </row>
    <row r="52" spans="1:10">
      <c r="A52" s="586"/>
      <c r="B52" s="190"/>
      <c r="D52" s="1531"/>
      <c r="E52" s="1531"/>
      <c r="I52" s="190"/>
      <c r="J52" s="677"/>
    </row>
    <row r="53" spans="1:10">
      <c r="A53" s="586"/>
      <c r="B53" s="190"/>
      <c r="D53" s="1531"/>
      <c r="E53" s="1531"/>
      <c r="F53" s="720"/>
      <c r="I53" s="190"/>
      <c r="J53" s="677"/>
    </row>
    <row r="54" spans="1:10">
      <c r="A54" s="675"/>
      <c r="D54" s="450"/>
      <c r="F54" s="721"/>
      <c r="I54" s="190"/>
      <c r="J54" s="677"/>
    </row>
    <row r="55" spans="1:10">
      <c r="A55" s="675"/>
      <c r="D55" s="1531"/>
      <c r="E55" s="1531"/>
      <c r="F55" s="720"/>
      <c r="I55" s="190"/>
      <c r="J55" s="677"/>
    </row>
    <row r="56" spans="1:10">
      <c r="A56" s="675"/>
      <c r="D56" s="255"/>
      <c r="E56" s="255"/>
      <c r="I56" s="190"/>
      <c r="J56" s="677"/>
    </row>
    <row r="57" spans="1:10">
      <c r="A57" s="675"/>
      <c r="D57" s="255"/>
      <c r="E57" s="255"/>
      <c r="J57" s="677"/>
    </row>
    <row r="58" spans="1:10">
      <c r="A58" s="675"/>
      <c r="D58" s="450"/>
      <c r="E58" s="190"/>
      <c r="J58" s="677"/>
    </row>
    <row r="59" spans="1:10">
      <c r="A59" s="675"/>
      <c r="D59" s="190"/>
      <c r="E59" s="190"/>
      <c r="J59" s="677"/>
    </row>
    <row r="60" spans="1:10">
      <c r="A60" s="675"/>
      <c r="D60" s="190"/>
      <c r="E60" s="190"/>
      <c r="J60" s="677"/>
    </row>
    <row r="61" spans="1:10">
      <c r="A61" s="675"/>
      <c r="D61" s="190"/>
      <c r="E61" s="190"/>
      <c r="J61" s="677"/>
    </row>
    <row r="62" spans="1:10">
      <c r="A62" s="675"/>
      <c r="D62" s="190"/>
      <c r="E62" s="190"/>
      <c r="J62" s="677"/>
    </row>
    <row r="63" spans="1:10">
      <c r="A63" s="722" t="s">
        <v>1094</v>
      </c>
      <c r="B63" s="190"/>
      <c r="C63" s="190"/>
      <c r="D63" s="190"/>
      <c r="E63" s="190"/>
      <c r="F63" s="190"/>
      <c r="J63" s="677"/>
    </row>
    <row r="64" spans="1:10">
      <c r="A64" s="586"/>
      <c r="B64" s="190"/>
      <c r="C64" s="190"/>
      <c r="D64" s="723"/>
      <c r="E64" s="723"/>
      <c r="F64" s="723"/>
      <c r="J64" s="677"/>
    </row>
    <row r="65" spans="1:10">
      <c r="A65" s="1539" t="s">
        <v>1095</v>
      </c>
      <c r="B65" s="1539"/>
      <c r="C65" s="1539"/>
      <c r="D65" s="190"/>
      <c r="E65" s="190"/>
      <c r="F65" s="190"/>
      <c r="J65" s="677"/>
    </row>
    <row r="66" spans="1:10" ht="25.5">
      <c r="A66" s="724" t="s">
        <v>1096</v>
      </c>
      <c r="B66" s="724" t="s">
        <v>1097</v>
      </c>
      <c r="C66" s="724" t="s">
        <v>1098</v>
      </c>
      <c r="D66" s="190"/>
      <c r="E66" s="190"/>
      <c r="F66" s="190"/>
      <c r="J66" s="677"/>
    </row>
    <row r="67" spans="1:10">
      <c r="A67" s="614">
        <f>H46</f>
        <v>252.07999999999998</v>
      </c>
      <c r="B67" s="725">
        <v>0.23400000000000001</v>
      </c>
      <c r="C67" s="614">
        <f>A67/B67</f>
        <v>1077.264957264957</v>
      </c>
      <c r="D67" s="190"/>
      <c r="E67" s="190"/>
      <c r="F67" s="190"/>
      <c r="G67" s="190"/>
      <c r="H67" s="190"/>
      <c r="I67" s="190"/>
      <c r="J67" s="677"/>
    </row>
    <row r="68" spans="1:10">
      <c r="A68" s="675"/>
      <c r="B68" s="723"/>
      <c r="C68" s="723"/>
      <c r="D68" s="190"/>
      <c r="E68" s="190"/>
      <c r="F68" s="190"/>
      <c r="G68" s="190"/>
      <c r="H68" s="190"/>
      <c r="I68" s="190"/>
      <c r="J68" s="677"/>
    </row>
    <row r="69" spans="1:10">
      <c r="A69" s="586"/>
      <c r="B69" s="190"/>
      <c r="C69" s="190"/>
      <c r="D69" s="190"/>
      <c r="E69" s="190"/>
      <c r="F69" s="190"/>
      <c r="G69" s="190"/>
      <c r="H69" s="190"/>
      <c r="I69" s="190"/>
      <c r="J69" s="677"/>
    </row>
    <row r="70" spans="1:10" ht="9.9499999999999993" customHeight="1">
      <c r="A70" s="586"/>
      <c r="B70" s="190"/>
      <c r="C70" s="190"/>
      <c r="D70" s="190"/>
      <c r="E70" s="190"/>
      <c r="F70" s="190"/>
      <c r="G70" s="190"/>
      <c r="H70" s="190"/>
      <c r="I70" s="190"/>
      <c r="J70" s="677"/>
    </row>
    <row r="71" spans="1:10">
      <c r="A71" s="586"/>
      <c r="B71" s="190"/>
      <c r="C71" s="190"/>
      <c r="D71" s="190"/>
      <c r="E71" s="190"/>
      <c r="F71" s="190"/>
      <c r="G71" s="190"/>
      <c r="H71" s="190"/>
      <c r="I71" s="190"/>
      <c r="J71" s="677"/>
    </row>
    <row r="72" spans="1:10" s="726" customFormat="1">
      <c r="A72" s="586"/>
      <c r="B72" s="190"/>
      <c r="C72" s="190"/>
      <c r="E72" s="190"/>
      <c r="F72" s="190"/>
      <c r="G72" s="190"/>
      <c r="H72" s="190"/>
      <c r="I72" s="190"/>
      <c r="J72" s="677"/>
    </row>
    <row r="73" spans="1:10" s="726" customFormat="1">
      <c r="A73" s="586"/>
      <c r="B73" s="190"/>
      <c r="C73" s="190"/>
      <c r="E73" s="190"/>
      <c r="F73" s="190"/>
      <c r="G73" s="190"/>
      <c r="H73" s="190"/>
      <c r="I73" s="190"/>
      <c r="J73" s="677"/>
    </row>
    <row r="74" spans="1:10" s="726" customFormat="1">
      <c r="A74" s="586"/>
      <c r="B74" s="190"/>
      <c r="C74" s="190"/>
      <c r="E74" s="190"/>
      <c r="F74" s="190"/>
      <c r="G74" s="190"/>
      <c r="H74" s="190"/>
      <c r="I74" s="190"/>
      <c r="J74" s="677"/>
    </row>
    <row r="75" spans="1:10" s="726" customFormat="1">
      <c r="A75" s="1540" t="s">
        <v>1099</v>
      </c>
      <c r="B75" s="1541"/>
      <c r="C75" s="1542"/>
      <c r="D75" s="190"/>
      <c r="E75" s="190"/>
      <c r="F75" s="190"/>
      <c r="G75" s="190"/>
      <c r="H75" s="190"/>
      <c r="I75" s="190"/>
      <c r="J75" s="677"/>
    </row>
    <row r="76" spans="1:10" s="726" customFormat="1">
      <c r="A76" s="1540" t="s">
        <v>31</v>
      </c>
      <c r="B76" s="1541"/>
      <c r="C76" s="727" t="s">
        <v>1006</v>
      </c>
      <c r="D76" s="190"/>
      <c r="E76" s="190"/>
      <c r="F76" s="190"/>
      <c r="G76" s="728"/>
      <c r="H76" s="729"/>
      <c r="I76" s="190"/>
      <c r="J76" s="677"/>
    </row>
    <row r="77" spans="1:10">
      <c r="A77" s="1543" t="s">
        <v>1100</v>
      </c>
      <c r="B77" s="1543"/>
      <c r="C77" s="730">
        <v>10</v>
      </c>
      <c r="D77" s="731"/>
      <c r="E77" s="731"/>
      <c r="F77" s="731"/>
      <c r="G77" s="690"/>
      <c r="H77" s="732"/>
      <c r="I77" s="731"/>
      <c r="J77" s="733"/>
    </row>
    <row r="78" spans="1:10">
      <c r="A78" s="1538" t="s">
        <v>1101</v>
      </c>
      <c r="B78" s="1538"/>
      <c r="C78" s="730">
        <v>120</v>
      </c>
      <c r="G78" s="690"/>
      <c r="H78" s="734"/>
      <c r="I78" s="731"/>
      <c r="J78" s="733"/>
    </row>
    <row r="79" spans="1:10">
      <c r="A79" s="1538" t="s">
        <v>1102</v>
      </c>
      <c r="B79" s="1538"/>
      <c r="C79" s="735">
        <v>1777.58</v>
      </c>
      <c r="G79" s="690"/>
      <c r="H79" s="734"/>
      <c r="I79" s="731"/>
      <c r="J79" s="733"/>
    </row>
    <row r="80" spans="1:10">
      <c r="A80" s="1538" t="s">
        <v>1103</v>
      </c>
      <c r="B80" s="1538"/>
      <c r="C80" s="735">
        <v>1669.89</v>
      </c>
      <c r="D80" s="731"/>
      <c r="E80" s="731"/>
      <c r="F80" s="731"/>
      <c r="G80" s="690"/>
      <c r="H80" s="736"/>
      <c r="I80" s="731"/>
      <c r="J80" s="733"/>
    </row>
    <row r="81" spans="1:12" ht="17.45" customHeight="1">
      <c r="A81" s="1538" t="s">
        <v>1104</v>
      </c>
      <c r="B81" s="1538"/>
      <c r="C81" s="737">
        <v>0.01</v>
      </c>
      <c r="D81" s="731"/>
      <c r="E81" s="731"/>
      <c r="F81" s="731"/>
      <c r="G81" s="738"/>
      <c r="H81" s="734"/>
      <c r="I81" s="731"/>
      <c r="J81" s="733"/>
    </row>
    <row r="82" spans="1:12" ht="17.45" customHeight="1">
      <c r="A82" s="739"/>
      <c r="B82" s="255"/>
      <c r="C82" s="740"/>
      <c r="D82" s="731"/>
      <c r="E82" s="731"/>
      <c r="F82" s="731"/>
      <c r="G82" s="738"/>
      <c r="H82" s="734"/>
      <c r="I82" s="731"/>
      <c r="J82" s="733"/>
    </row>
    <row r="83" spans="1:12" ht="20.45" customHeight="1">
      <c r="A83" s="741" t="s">
        <v>1105</v>
      </c>
      <c r="B83" s="742">
        <f>(C77/C78)*((B51*G46*J46))+C67*C81*C79</f>
        <v>1009020.8740313502</v>
      </c>
      <c r="C83" s="743" t="s">
        <v>1106</v>
      </c>
      <c r="D83" s="744"/>
      <c r="E83" s="744"/>
      <c r="F83" s="744"/>
      <c r="G83" s="745"/>
      <c r="H83" s="746"/>
      <c r="I83" s="258"/>
      <c r="J83" s="733"/>
      <c r="L83" s="747"/>
    </row>
    <row r="84" spans="1:12" ht="20.45" customHeight="1">
      <c r="A84" s="748" t="s">
        <v>1107</v>
      </c>
      <c r="B84" s="749">
        <f>(C77/C78)*((B51*G46*J46))+C67*C81*C80</f>
        <v>1007860.7673988716</v>
      </c>
      <c r="C84" s="750" t="s">
        <v>1108</v>
      </c>
      <c r="D84" s="751"/>
      <c r="E84" s="751"/>
      <c r="F84" s="751"/>
      <c r="G84" s="752"/>
      <c r="H84" s="753"/>
      <c r="I84" s="589"/>
      <c r="J84" s="754"/>
      <c r="L84" s="747"/>
    </row>
    <row r="85" spans="1:12">
      <c r="A85" s="190"/>
      <c r="B85" s="190"/>
      <c r="C85" s="190"/>
      <c r="D85" s="190"/>
      <c r="E85" s="190"/>
      <c r="F85" s="190"/>
      <c r="G85" s="190"/>
      <c r="H85" s="190"/>
      <c r="I85" s="190"/>
      <c r="J85" s="190"/>
    </row>
    <row r="86" spans="1:12">
      <c r="A86" s="190"/>
      <c r="B86" s="190"/>
      <c r="C86" s="190"/>
      <c r="D86" s="190"/>
      <c r="E86" s="190"/>
      <c r="F86" s="190"/>
      <c r="G86" s="190"/>
      <c r="H86" s="190"/>
      <c r="I86" s="190"/>
      <c r="J86" s="190"/>
    </row>
  </sheetData>
  <mergeCells count="39">
    <mergeCell ref="A79:B79"/>
    <mergeCell ref="A80:B80"/>
    <mergeCell ref="A81:B81"/>
    <mergeCell ref="D55:E55"/>
    <mergeCell ref="A65:C65"/>
    <mergeCell ref="A75:C75"/>
    <mergeCell ref="A76:B76"/>
    <mergeCell ref="A77:B77"/>
    <mergeCell ref="A78:B78"/>
    <mergeCell ref="D53:E53"/>
    <mergeCell ref="A41:D41"/>
    <mergeCell ref="A42:D42"/>
    <mergeCell ref="A43:D43"/>
    <mergeCell ref="A44:D44"/>
    <mergeCell ref="A45:D45"/>
    <mergeCell ref="A46:B46"/>
    <mergeCell ref="E46:F46"/>
    <mergeCell ref="D49:F49"/>
    <mergeCell ref="D50:E50"/>
    <mergeCell ref="D51:E51"/>
    <mergeCell ref="D52:E52"/>
    <mergeCell ref="A40:D40"/>
    <mergeCell ref="A21:A23"/>
    <mergeCell ref="A30:J30"/>
    <mergeCell ref="A31:D31"/>
    <mergeCell ref="A32:D32"/>
    <mergeCell ref="A33:D33"/>
    <mergeCell ref="A34:D34"/>
    <mergeCell ref="A35:D35"/>
    <mergeCell ref="A36:D36"/>
    <mergeCell ref="A37:D37"/>
    <mergeCell ref="A38:D38"/>
    <mergeCell ref="A39:D39"/>
    <mergeCell ref="A14:A15"/>
    <mergeCell ref="A1:J1"/>
    <mergeCell ref="A2:J3"/>
    <mergeCell ref="A4:J4"/>
    <mergeCell ref="A5:J5"/>
    <mergeCell ref="A9:D9"/>
  </mergeCells>
  <conditionalFormatting sqref="D11:D24">
    <cfRule type="cellIs" dxfId="3" priority="2" operator="equal">
      <formula>0</formula>
    </cfRule>
  </conditionalFormatting>
  <conditionalFormatting sqref="G32:G45">
    <cfRule type="cellIs" dxfId="2" priority="3" operator="equal">
      <formula>0</formula>
    </cfRule>
  </conditionalFormatting>
  <conditionalFormatting sqref="H32:J45">
    <cfRule type="expression" dxfId="1" priority="1">
      <formula>$G32=0</formula>
    </cfRule>
  </conditionalFormatting>
  <printOptions horizontalCentered="1"/>
  <pageMargins left="0.70866141732283472" right="0.70866141732283472" top="0.74803149606299213" bottom="0.74803149606299213" header="0.31496062992125984" footer="0.31496062992125984"/>
  <pageSetup paperSize="9" scale="55" fitToHeight="0" orientation="landscape" r:id="rId1"/>
  <rowBreaks count="2" manualBreakCount="2">
    <brk id="47" max="16383" man="1"/>
    <brk id="84" max="16383" man="1"/>
  </rowBreaks>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04091C-433D-4EE0-823D-B422CF049E12}">
  <sheetPr>
    <pageSetUpPr fitToPage="1"/>
  </sheetPr>
  <dimension ref="A1:Y556"/>
  <sheetViews>
    <sheetView view="pageBreakPreview" topLeftCell="A514" zoomScale="55" zoomScaleNormal="85" zoomScaleSheetLayoutView="55" workbookViewId="0">
      <selection activeCell="L542" sqref="L542"/>
    </sheetView>
  </sheetViews>
  <sheetFormatPr defaultRowHeight="15"/>
  <cols>
    <col min="1" max="1" width="11.7109375" style="759" customWidth="1"/>
    <col min="2" max="2" width="31.85546875" style="759" customWidth="1"/>
    <col min="3" max="3" width="8.42578125" style="759" customWidth="1"/>
    <col min="4" max="4" width="14.42578125" style="759" customWidth="1"/>
    <col min="5" max="5" width="15.85546875" style="759" customWidth="1"/>
    <col min="6" max="6" width="23" style="759" customWidth="1"/>
    <col min="7" max="7" width="14.85546875" style="759" customWidth="1"/>
    <col min="8" max="8" width="23.42578125" style="759" customWidth="1"/>
    <col min="9" max="9" width="23.42578125" style="764" customWidth="1"/>
    <col min="10" max="13" width="23.42578125" style="759" customWidth="1"/>
    <col min="14" max="14" width="9" style="759" customWidth="1"/>
    <col min="15" max="15" width="10.28515625" style="759" bestFit="1" customWidth="1"/>
    <col min="16" max="16" width="9.140625" style="759"/>
    <col min="17" max="17" width="10.28515625" style="759" bestFit="1" customWidth="1"/>
    <col min="18" max="19" width="9.140625" style="759"/>
    <col min="20" max="20" width="12.28515625" style="759" bestFit="1" customWidth="1"/>
    <col min="21" max="21" width="10.28515625" style="759" bestFit="1" customWidth="1"/>
    <col min="22" max="22" width="52.7109375" style="759" customWidth="1"/>
    <col min="23" max="23" width="28.7109375" style="759" customWidth="1"/>
    <col min="24" max="16384" width="9.140625" style="759"/>
  </cols>
  <sheetData>
    <row r="1" spans="1:25">
      <c r="A1" s="755"/>
      <c r="B1" s="756"/>
      <c r="C1" s="756"/>
      <c r="D1" s="756"/>
      <c r="E1" s="756"/>
      <c r="F1" s="756"/>
      <c r="G1" s="756"/>
      <c r="H1" s="756"/>
      <c r="I1" s="757"/>
      <c r="J1" s="756"/>
      <c r="K1" s="756"/>
      <c r="L1" s="756"/>
      <c r="M1" s="758"/>
    </row>
    <row r="2" spans="1:25" ht="15.75" customHeight="1">
      <c r="A2" s="1544" t="s">
        <v>1109</v>
      </c>
      <c r="B2" s="1545"/>
      <c r="C2" s="1545"/>
      <c r="D2" s="1545"/>
      <c r="E2" s="1545"/>
      <c r="F2" s="1545"/>
      <c r="G2" s="1545"/>
      <c r="H2" s="1545"/>
      <c r="I2" s="1545"/>
      <c r="J2" s="1545"/>
      <c r="K2" s="1545"/>
      <c r="L2" s="1545"/>
      <c r="M2" s="760"/>
      <c r="U2" s="1546"/>
      <c r="V2" s="1546"/>
      <c r="W2" s="1546"/>
      <c r="X2" s="1546"/>
      <c r="Y2" s="1546"/>
    </row>
    <row r="3" spans="1:25" ht="15.75">
      <c r="A3" s="762" t="s">
        <v>1110</v>
      </c>
      <c r="B3" s="763"/>
      <c r="M3" s="760"/>
    </row>
    <row r="4" spans="1:25" ht="15.75">
      <c r="A4" s="762" t="s">
        <v>1111</v>
      </c>
      <c r="M4" s="760"/>
      <c r="W4" s="765"/>
    </row>
    <row r="5" spans="1:25" ht="15.75" thickBot="1">
      <c r="A5" s="766"/>
      <c r="B5" s="767"/>
      <c r="C5" s="767"/>
      <c r="D5" s="767"/>
      <c r="E5" s="767"/>
      <c r="F5" s="767"/>
      <c r="G5" s="767"/>
      <c r="H5" s="767"/>
      <c r="I5" s="768"/>
      <c r="J5" s="767"/>
      <c r="K5" s="767"/>
      <c r="L5" s="767" t="s">
        <v>1112</v>
      </c>
      <c r="M5" s="769"/>
      <c r="W5" s="765">
        <v>2</v>
      </c>
    </row>
    <row r="6" spans="1:25" ht="16.5" thickBot="1">
      <c r="A6" s="1547" t="s">
        <v>1113</v>
      </c>
      <c r="B6" s="1548"/>
      <c r="C6" s="1548"/>
      <c r="D6" s="1548"/>
      <c r="E6" s="1548"/>
      <c r="F6" s="1548"/>
      <c r="G6" s="1548"/>
      <c r="H6" s="1548"/>
      <c r="I6" s="1548"/>
      <c r="J6" s="1548"/>
      <c r="K6" s="1548"/>
      <c r="L6" s="1548"/>
      <c r="M6" s="1549"/>
      <c r="W6" s="765">
        <v>2</v>
      </c>
    </row>
    <row r="7" spans="1:25" ht="15.75">
      <c r="A7" s="770" t="s">
        <v>3</v>
      </c>
      <c r="B7" s="771" t="s">
        <v>31</v>
      </c>
      <c r="C7" s="771" t="s">
        <v>495</v>
      </c>
      <c r="D7" s="771" t="s">
        <v>1114</v>
      </c>
      <c r="E7" s="771" t="s">
        <v>1115</v>
      </c>
      <c r="F7" s="1550" t="s">
        <v>1116</v>
      </c>
      <c r="G7" s="1550"/>
      <c r="H7" s="772" t="s">
        <v>1117</v>
      </c>
      <c r="I7" s="772" t="s">
        <v>1118</v>
      </c>
      <c r="J7" s="772" t="s">
        <v>1119</v>
      </c>
      <c r="K7" s="772"/>
      <c r="L7" s="772"/>
      <c r="M7" s="773"/>
      <c r="W7" s="759">
        <v>4</v>
      </c>
    </row>
    <row r="8" spans="1:25" ht="18" customHeight="1">
      <c r="A8" s="1551" t="s">
        <v>1120</v>
      </c>
      <c r="B8" s="1553" t="s">
        <v>1121</v>
      </c>
      <c r="C8" s="1555" t="s">
        <v>497</v>
      </c>
      <c r="D8" s="1557" t="s">
        <v>1122</v>
      </c>
      <c r="E8" s="1558" t="s">
        <v>1123</v>
      </c>
      <c r="F8" s="1560" t="s">
        <v>1124</v>
      </c>
      <c r="G8" s="1560"/>
      <c r="H8" s="774" t="s">
        <v>1125</v>
      </c>
      <c r="I8" s="775" t="s">
        <v>1126</v>
      </c>
      <c r="J8" s="776" t="s">
        <v>1127</v>
      </c>
      <c r="K8" s="776"/>
      <c r="L8" s="777"/>
      <c r="M8" s="778"/>
      <c r="W8" s="759">
        <v>3</v>
      </c>
    </row>
    <row r="9" spans="1:25" ht="15.75">
      <c r="A9" s="1551"/>
      <c r="B9" s="1553"/>
      <c r="C9" s="1555"/>
      <c r="D9" s="1557"/>
      <c r="E9" s="1559"/>
      <c r="F9" s="1569" t="s">
        <v>1128</v>
      </c>
      <c r="G9" s="1569"/>
      <c r="H9" s="779" t="s">
        <v>1129</v>
      </c>
      <c r="I9" s="780" t="s">
        <v>1130</v>
      </c>
      <c r="J9" s="781" t="s">
        <v>1131</v>
      </c>
      <c r="K9" s="782"/>
      <c r="L9" s="783"/>
      <c r="M9" s="784"/>
      <c r="W9" s="765">
        <v>2</v>
      </c>
    </row>
    <row r="10" spans="1:25" ht="15.75">
      <c r="A10" s="1551"/>
      <c r="B10" s="1553"/>
      <c r="C10" s="1555"/>
      <c r="D10" s="1570" t="s">
        <v>1132</v>
      </c>
      <c r="E10" s="1572">
        <v>5914389</v>
      </c>
      <c r="F10" s="1569" t="s">
        <v>1133</v>
      </c>
      <c r="G10" s="1569"/>
      <c r="H10" s="785">
        <v>45965</v>
      </c>
      <c r="I10" s="786">
        <v>45989</v>
      </c>
      <c r="J10" s="781">
        <v>45666</v>
      </c>
      <c r="K10" s="779"/>
      <c r="L10" s="783"/>
      <c r="M10" s="784"/>
      <c r="W10" s="765">
        <v>2</v>
      </c>
    </row>
    <row r="11" spans="1:25" ht="15.75">
      <c r="A11" s="1551"/>
      <c r="B11" s="1553"/>
      <c r="C11" s="1555"/>
      <c r="D11" s="1571"/>
      <c r="E11" s="1571"/>
      <c r="F11" s="1569" t="s">
        <v>1134</v>
      </c>
      <c r="G11" s="1569"/>
      <c r="H11" s="779"/>
      <c r="I11" s="780"/>
      <c r="J11" s="782"/>
      <c r="K11" s="782"/>
      <c r="L11" s="783"/>
      <c r="M11" s="784"/>
      <c r="W11" s="759">
        <v>4</v>
      </c>
    </row>
    <row r="12" spans="1:25" ht="15.75">
      <c r="A12" s="1551"/>
      <c r="B12" s="1553"/>
      <c r="C12" s="1555"/>
      <c r="D12" s="1570">
        <v>484.68799999999999</v>
      </c>
      <c r="E12" s="787" t="s">
        <v>1135</v>
      </c>
      <c r="F12" s="1561" t="s">
        <v>1136</v>
      </c>
      <c r="G12" s="1561"/>
      <c r="H12" s="789">
        <v>492.68900000000002</v>
      </c>
      <c r="I12" s="789">
        <v>492.68900000000002</v>
      </c>
      <c r="J12" s="789">
        <v>492.68900000000002</v>
      </c>
      <c r="K12" s="782"/>
      <c r="L12" s="790"/>
      <c r="M12" s="791"/>
      <c r="W12" s="765">
        <v>2</v>
      </c>
    </row>
    <row r="13" spans="1:25" ht="15.75">
      <c r="A13" s="1551"/>
      <c r="B13" s="1553"/>
      <c r="C13" s="1555"/>
      <c r="D13" s="1572"/>
      <c r="E13" s="792" t="s">
        <v>1137</v>
      </c>
      <c r="F13" s="1561" t="s">
        <v>1138</v>
      </c>
      <c r="G13" s="1561"/>
      <c r="H13" s="793">
        <f>$D12/H12</f>
        <v>0.98376054671405277</v>
      </c>
      <c r="I13" s="793">
        <f>$D12/I12</f>
        <v>0.98376054671405277</v>
      </c>
      <c r="J13" s="793">
        <f>$D12/J12</f>
        <v>0.98376054671405277</v>
      </c>
      <c r="K13" s="793"/>
      <c r="L13" s="794"/>
      <c r="M13" s="795"/>
      <c r="W13" s="796">
        <v>0</v>
      </c>
    </row>
    <row r="14" spans="1:25" ht="15.75">
      <c r="A14" s="1551"/>
      <c r="B14" s="1553"/>
      <c r="C14" s="1555"/>
      <c r="D14" s="1572"/>
      <c r="E14" s="1564">
        <v>1.24</v>
      </c>
      <c r="F14" s="1561" t="s">
        <v>1139</v>
      </c>
      <c r="G14" s="1561"/>
      <c r="H14" s="797">
        <v>90</v>
      </c>
      <c r="I14" s="798">
        <f>530/12</f>
        <v>44.166666666666664</v>
      </c>
      <c r="J14" s="798">
        <v>60</v>
      </c>
      <c r="K14" s="799"/>
      <c r="L14" s="800"/>
      <c r="M14" s="801"/>
      <c r="W14" s="796">
        <v>0</v>
      </c>
    </row>
    <row r="15" spans="1:25" ht="15.75">
      <c r="A15" s="1551"/>
      <c r="B15" s="1553"/>
      <c r="C15" s="1555"/>
      <c r="D15" s="1572"/>
      <c r="E15" s="1565"/>
      <c r="F15" s="1561" t="s">
        <v>1140</v>
      </c>
      <c r="G15" s="1561"/>
      <c r="H15" s="802">
        <f>H14*H13</f>
        <v>88.538449204264751</v>
      </c>
      <c r="I15" s="802">
        <f>I14*I13</f>
        <v>43.449424146537332</v>
      </c>
      <c r="J15" s="802">
        <f>J14*J13</f>
        <v>59.02563280284317</v>
      </c>
      <c r="K15" s="802"/>
      <c r="L15" s="800"/>
      <c r="M15" s="803"/>
      <c r="O15" s="804"/>
    </row>
    <row r="16" spans="1:25" ht="12.75" customHeight="1">
      <c r="A16" s="1551"/>
      <c r="B16" s="1553"/>
      <c r="C16" s="1555"/>
      <c r="D16" s="1572"/>
      <c r="E16" s="792" t="s">
        <v>1141</v>
      </c>
      <c r="F16" s="1562" t="s">
        <v>1142</v>
      </c>
      <c r="G16" s="806" t="s">
        <v>1143</v>
      </c>
      <c r="H16" s="807" t="s">
        <v>1144</v>
      </c>
      <c r="I16" s="807" t="s">
        <v>1144</v>
      </c>
      <c r="J16" s="807" t="s">
        <v>1144</v>
      </c>
      <c r="K16" s="807"/>
      <c r="L16" s="800"/>
      <c r="M16" s="791"/>
    </row>
    <row r="17" spans="1:13">
      <c r="A17" s="1551"/>
      <c r="B17" s="1553"/>
      <c r="C17" s="1555"/>
      <c r="D17" s="1572"/>
      <c r="E17" s="1564">
        <v>0.99</v>
      </c>
      <c r="F17" s="1563"/>
      <c r="G17" s="808" t="s">
        <v>1145</v>
      </c>
      <c r="H17" s="807">
        <v>1.1000000000000001</v>
      </c>
      <c r="I17" s="809">
        <v>2.8</v>
      </c>
      <c r="J17" s="809">
        <v>4.62</v>
      </c>
      <c r="K17" s="810"/>
      <c r="L17" s="800"/>
      <c r="M17" s="811"/>
    </row>
    <row r="18" spans="1:13">
      <c r="A18" s="1551"/>
      <c r="B18" s="1553"/>
      <c r="C18" s="1555"/>
      <c r="D18" s="1572"/>
      <c r="E18" s="1565"/>
      <c r="F18" s="1563"/>
      <c r="G18" s="808" t="s">
        <v>1146</v>
      </c>
      <c r="H18" s="807"/>
      <c r="I18" s="809"/>
      <c r="J18" s="812"/>
      <c r="K18" s="812"/>
      <c r="L18" s="800"/>
      <c r="M18" s="811"/>
    </row>
    <row r="19" spans="1:13" ht="15.75">
      <c r="A19" s="1551"/>
      <c r="B19" s="1553"/>
      <c r="C19" s="1555"/>
      <c r="D19" s="1572"/>
      <c r="E19" s="792" t="s">
        <v>1147</v>
      </c>
      <c r="F19" s="1563"/>
      <c r="G19" s="808" t="s">
        <v>1148</v>
      </c>
      <c r="H19" s="810">
        <f>118-1.1</f>
        <v>116.9</v>
      </c>
      <c r="I19" s="809">
        <f>110-2.8</f>
        <v>107.2</v>
      </c>
      <c r="J19" s="810">
        <v>104</v>
      </c>
      <c r="K19" s="810"/>
      <c r="L19" s="800"/>
      <c r="M19" s="811"/>
    </row>
    <row r="20" spans="1:13" ht="15.75">
      <c r="A20" s="1551"/>
      <c r="B20" s="1553"/>
      <c r="C20" s="1555"/>
      <c r="D20" s="1572"/>
      <c r="E20" s="1566">
        <v>0.82</v>
      </c>
      <c r="F20" s="1563"/>
      <c r="G20" s="788" t="s">
        <v>454</v>
      </c>
      <c r="H20" s="813">
        <f>IF(H16="CIF",0,((H17*$E14)+(H18*$E17)+(H19*$E20)*1.5))</f>
        <v>145.15100000000001</v>
      </c>
      <c r="I20" s="813">
        <f>IF(I16="CIF",0,((I17*$E14)+(I18*$E17)+(I19*$E20)*1.5))</f>
        <v>135.328</v>
      </c>
      <c r="J20" s="813">
        <f>IF(J16="CIF",0,((J17*$E14)+(J18*$E17)+(J19*$E20)*1.5))</f>
        <v>133.64879999999999</v>
      </c>
      <c r="K20" s="813"/>
      <c r="L20" s="800"/>
      <c r="M20" s="814"/>
    </row>
    <row r="21" spans="1:13" ht="16.5" thickBot="1">
      <c r="A21" s="1552"/>
      <c r="B21" s="1554"/>
      <c r="C21" s="1556"/>
      <c r="D21" s="1573"/>
      <c r="E21" s="1567"/>
      <c r="F21" s="1568" t="s">
        <v>1149</v>
      </c>
      <c r="G21" s="1568"/>
      <c r="H21" s="815">
        <f>H20+H15</f>
        <v>233.68944920426475</v>
      </c>
      <c r="I21" s="816">
        <f t="shared" ref="I21" si="0">I20+I15</f>
        <v>178.77742414653733</v>
      </c>
      <c r="J21" s="815">
        <f>J20+J15</f>
        <v>192.67443280284317</v>
      </c>
      <c r="K21" s="817"/>
      <c r="L21" s="815"/>
      <c r="M21" s="818"/>
    </row>
    <row r="22" spans="1:13" ht="15.75" thickBot="1">
      <c r="D22" s="761"/>
      <c r="I22" s="759"/>
    </row>
    <row r="23" spans="1:13" ht="15.75">
      <c r="A23" s="770" t="s">
        <v>3</v>
      </c>
      <c r="B23" s="771" t="s">
        <v>31</v>
      </c>
      <c r="C23" s="771" t="s">
        <v>495</v>
      </c>
      <c r="D23" s="771" t="s">
        <v>1114</v>
      </c>
      <c r="E23" s="771" t="s">
        <v>1115</v>
      </c>
      <c r="F23" s="1550" t="s">
        <v>1116</v>
      </c>
      <c r="G23" s="1550"/>
      <c r="H23" s="772" t="s">
        <v>1117</v>
      </c>
      <c r="I23" s="772" t="s">
        <v>1118</v>
      </c>
      <c r="J23" s="772" t="s">
        <v>1119</v>
      </c>
      <c r="K23" s="772"/>
      <c r="L23" s="772"/>
      <c r="M23" s="773"/>
    </row>
    <row r="24" spans="1:13" ht="15.75">
      <c r="A24" s="1551" t="s">
        <v>1150</v>
      </c>
      <c r="B24" s="1553" t="s">
        <v>1151</v>
      </c>
      <c r="C24" s="1555" t="s">
        <v>497</v>
      </c>
      <c r="D24" s="1557" t="s">
        <v>1122</v>
      </c>
      <c r="E24" s="1558" t="s">
        <v>1123</v>
      </c>
      <c r="F24" s="1560" t="s">
        <v>1124</v>
      </c>
      <c r="G24" s="1560"/>
      <c r="H24" s="774" t="s">
        <v>1125</v>
      </c>
      <c r="I24" s="775" t="s">
        <v>1126</v>
      </c>
      <c r="J24" s="776" t="s">
        <v>1127</v>
      </c>
      <c r="K24" s="776"/>
      <c r="L24" s="777"/>
      <c r="M24" s="777"/>
    </row>
    <row r="25" spans="1:13" ht="15.75">
      <c r="A25" s="1551"/>
      <c r="B25" s="1553"/>
      <c r="C25" s="1555"/>
      <c r="D25" s="1557"/>
      <c r="E25" s="1559"/>
      <c r="F25" s="1569" t="s">
        <v>1128</v>
      </c>
      <c r="G25" s="1569"/>
      <c r="H25" s="779" t="s">
        <v>1129</v>
      </c>
      <c r="I25" s="780" t="s">
        <v>1130</v>
      </c>
      <c r="J25" s="781" t="s">
        <v>1131</v>
      </c>
      <c r="K25" s="782"/>
      <c r="L25" s="783"/>
      <c r="M25" s="783"/>
    </row>
    <row r="26" spans="1:13" ht="15.75">
      <c r="A26" s="1551"/>
      <c r="B26" s="1553"/>
      <c r="C26" s="1555"/>
      <c r="D26" s="1570" t="s">
        <v>1152</v>
      </c>
      <c r="E26" s="1572">
        <v>5914389</v>
      </c>
      <c r="F26" s="1569" t="s">
        <v>1133</v>
      </c>
      <c r="G26" s="1569"/>
      <c r="H26" s="779" t="s">
        <v>1153</v>
      </c>
      <c r="I26" s="786">
        <v>45989</v>
      </c>
      <c r="J26" s="781">
        <v>45666</v>
      </c>
      <c r="K26" s="782"/>
      <c r="L26" s="783"/>
      <c r="M26" s="783"/>
    </row>
    <row r="27" spans="1:13" ht="15.75">
      <c r="A27" s="1551"/>
      <c r="B27" s="1553"/>
      <c r="C27" s="1555"/>
      <c r="D27" s="1571"/>
      <c r="E27" s="1571"/>
      <c r="F27" s="1569" t="s">
        <v>1134</v>
      </c>
      <c r="G27" s="1569"/>
      <c r="H27" s="779"/>
      <c r="I27" s="780"/>
      <c r="J27" s="782"/>
      <c r="K27" s="782"/>
      <c r="L27" s="783"/>
      <c r="M27" s="783"/>
    </row>
    <row r="28" spans="1:13" ht="15.75">
      <c r="A28" s="1551"/>
      <c r="B28" s="1553"/>
      <c r="C28" s="1555"/>
      <c r="D28" s="1570">
        <v>501.1</v>
      </c>
      <c r="E28" s="787" t="s">
        <v>1135</v>
      </c>
      <c r="F28" s="1561" t="s">
        <v>1136</v>
      </c>
      <c r="G28" s="1561"/>
      <c r="H28" s="789">
        <v>503.834</v>
      </c>
      <c r="I28" s="789">
        <v>503.834</v>
      </c>
      <c r="J28" s="789">
        <v>503.834</v>
      </c>
      <c r="K28" s="782"/>
      <c r="L28" s="790"/>
      <c r="M28" s="790"/>
    </row>
    <row r="29" spans="1:13" ht="15.75">
      <c r="A29" s="1551"/>
      <c r="B29" s="1553"/>
      <c r="C29" s="1555"/>
      <c r="D29" s="1572"/>
      <c r="E29" s="792" t="s">
        <v>1137</v>
      </c>
      <c r="F29" s="1561" t="s">
        <v>1138</v>
      </c>
      <c r="G29" s="1561"/>
      <c r="H29" s="793">
        <f>$D28/H28</f>
        <v>0.99457360956187957</v>
      </c>
      <c r="I29" s="793">
        <f>$D28/I28</f>
        <v>0.99457360956187957</v>
      </c>
      <c r="J29" s="793">
        <f>$D28/J28</f>
        <v>0.99457360956187957</v>
      </c>
      <c r="K29" s="819"/>
      <c r="L29" s="794"/>
      <c r="M29" s="794"/>
    </row>
    <row r="30" spans="1:13" ht="15.75">
      <c r="A30" s="1551"/>
      <c r="B30" s="1553"/>
      <c r="C30" s="1555"/>
      <c r="D30" s="1572"/>
      <c r="E30" s="1564">
        <v>1.24</v>
      </c>
      <c r="F30" s="1561" t="s">
        <v>1139</v>
      </c>
      <c r="G30" s="1561"/>
      <c r="H30" s="797">
        <v>90</v>
      </c>
      <c r="I30" s="798">
        <f>530/12</f>
        <v>44.166666666666664</v>
      </c>
      <c r="J30" s="798">
        <v>60</v>
      </c>
      <c r="K30" s="799"/>
      <c r="L30" s="800"/>
      <c r="M30" s="800"/>
    </row>
    <row r="31" spans="1:13" ht="15.75">
      <c r="A31" s="1551"/>
      <c r="B31" s="1553"/>
      <c r="C31" s="1555"/>
      <c r="D31" s="1572"/>
      <c r="E31" s="1565"/>
      <c r="F31" s="1561" t="s">
        <v>1140</v>
      </c>
      <c r="G31" s="1561"/>
      <c r="H31" s="802">
        <f>H30*H29</f>
        <v>89.511624860569157</v>
      </c>
      <c r="I31" s="802">
        <f>I30*I29</f>
        <v>43.927001088983012</v>
      </c>
      <c r="J31" s="802">
        <f>J30*J29</f>
        <v>59.674416573712776</v>
      </c>
      <c r="K31" s="820"/>
      <c r="L31" s="821"/>
      <c r="M31" s="821"/>
    </row>
    <row r="32" spans="1:13" ht="15.75">
      <c r="A32" s="1551"/>
      <c r="B32" s="1553"/>
      <c r="C32" s="1555"/>
      <c r="D32" s="1572"/>
      <c r="E32" s="792" t="s">
        <v>1141</v>
      </c>
      <c r="F32" s="1562" t="s">
        <v>1142</v>
      </c>
      <c r="G32" s="806" t="s">
        <v>1143</v>
      </c>
      <c r="H32" s="807" t="s">
        <v>1144</v>
      </c>
      <c r="I32" s="807" t="s">
        <v>1144</v>
      </c>
      <c r="J32" s="807" t="s">
        <v>1144</v>
      </c>
      <c r="K32" s="822"/>
      <c r="L32" s="790"/>
      <c r="M32" s="790"/>
    </row>
    <row r="33" spans="1:22">
      <c r="A33" s="1551"/>
      <c r="B33" s="1553"/>
      <c r="C33" s="1555"/>
      <c r="D33" s="1572"/>
      <c r="E33" s="1564">
        <v>0.99</v>
      </c>
      <c r="F33" s="1563"/>
      <c r="G33" s="808" t="s">
        <v>1145</v>
      </c>
      <c r="H33" s="807">
        <v>1.1000000000000001</v>
      </c>
      <c r="I33" s="809">
        <v>2.8</v>
      </c>
      <c r="J33" s="809">
        <v>4.62</v>
      </c>
      <c r="K33" s="823"/>
      <c r="L33" s="824"/>
      <c r="M33" s="824"/>
    </row>
    <row r="34" spans="1:22">
      <c r="A34" s="1551"/>
      <c r="B34" s="1553"/>
      <c r="C34" s="1555"/>
      <c r="D34" s="1572"/>
      <c r="E34" s="1565"/>
      <c r="F34" s="1563"/>
      <c r="G34" s="808" t="s">
        <v>1146</v>
      </c>
      <c r="H34" s="807"/>
      <c r="I34" s="809"/>
      <c r="J34" s="812"/>
      <c r="K34" s="812"/>
      <c r="L34" s="824"/>
      <c r="M34" s="824"/>
    </row>
    <row r="35" spans="1:22" ht="15.75">
      <c r="A35" s="1551"/>
      <c r="B35" s="1553"/>
      <c r="C35" s="1555"/>
      <c r="D35" s="1572"/>
      <c r="E35" s="792" t="s">
        <v>1147</v>
      </c>
      <c r="F35" s="1563"/>
      <c r="G35" s="808" t="s">
        <v>1148</v>
      </c>
      <c r="H35" s="810">
        <f>118-1.1</f>
        <v>116.9</v>
      </c>
      <c r="I35" s="809">
        <f>110-2.8</f>
        <v>107.2</v>
      </c>
      <c r="J35" s="810">
        <v>104</v>
      </c>
      <c r="K35" s="812"/>
      <c r="L35" s="824"/>
      <c r="M35" s="824"/>
    </row>
    <row r="36" spans="1:22" ht="15.75">
      <c r="A36" s="1551"/>
      <c r="B36" s="1553"/>
      <c r="C36" s="1555"/>
      <c r="D36" s="1572"/>
      <c r="E36" s="1566">
        <v>0.82</v>
      </c>
      <c r="F36" s="1563"/>
      <c r="G36" s="788" t="s">
        <v>454</v>
      </c>
      <c r="H36" s="813">
        <f>IF(H32="CIF",0,((H33*$E30)+(H34*$E33)+(H35*$E36)*1.5))</f>
        <v>145.15100000000001</v>
      </c>
      <c r="I36" s="813">
        <f>IF(I32="CIF",0,((I33*$E30)+(I34*$E33)+(I35*$E36)*1.5))</f>
        <v>135.328</v>
      </c>
      <c r="J36" s="813">
        <f>IF(J32="CIF",0,((J33*$E30)+(J34*$E33)+(J35*$E36)*1.5))</f>
        <v>133.64879999999999</v>
      </c>
      <c r="K36" s="812"/>
      <c r="L36" s="825"/>
      <c r="M36" s="825"/>
    </row>
    <row r="37" spans="1:22" ht="16.5" thickBot="1">
      <c r="A37" s="1552"/>
      <c r="B37" s="1554"/>
      <c r="C37" s="1556"/>
      <c r="D37" s="1573"/>
      <c r="E37" s="1567"/>
      <c r="F37" s="1568" t="s">
        <v>1149</v>
      </c>
      <c r="G37" s="1568"/>
      <c r="H37" s="815">
        <f>H36+H31</f>
        <v>234.66262486056917</v>
      </c>
      <c r="I37" s="826">
        <f t="shared" ref="I37" si="1">I36+I31</f>
        <v>179.25500108898302</v>
      </c>
      <c r="J37" s="815">
        <f>J36+J31</f>
        <v>193.32321657371278</v>
      </c>
      <c r="K37" s="827"/>
      <c r="L37" s="828"/>
      <c r="M37" s="828"/>
    </row>
    <row r="38" spans="1:22" ht="16.5" thickBot="1">
      <c r="A38" s="761"/>
      <c r="B38" s="829"/>
      <c r="C38" s="761"/>
      <c r="D38" s="761"/>
      <c r="E38" s="761"/>
      <c r="F38" s="763"/>
      <c r="G38" s="763"/>
      <c r="H38" s="830"/>
      <c r="I38" s="831"/>
      <c r="J38" s="830"/>
      <c r="K38" s="831"/>
      <c r="L38" s="830"/>
      <c r="M38" s="830"/>
    </row>
    <row r="39" spans="1:22" ht="30">
      <c r="A39" s="770" t="s">
        <v>3</v>
      </c>
      <c r="B39" s="771" t="s">
        <v>31</v>
      </c>
      <c r="C39" s="771" t="s">
        <v>495</v>
      </c>
      <c r="D39" s="771" t="s">
        <v>1114</v>
      </c>
      <c r="E39" s="771" t="s">
        <v>1115</v>
      </c>
      <c r="F39" s="1550" t="s">
        <v>1116</v>
      </c>
      <c r="G39" s="1550"/>
      <c r="H39" s="772" t="s">
        <v>1154</v>
      </c>
      <c r="I39" s="772" t="s">
        <v>1155</v>
      </c>
      <c r="J39" s="772" t="s">
        <v>1155</v>
      </c>
      <c r="K39" s="772" t="s">
        <v>1156</v>
      </c>
      <c r="L39" s="772" t="s">
        <v>1157</v>
      </c>
      <c r="M39" s="772" t="s">
        <v>1157</v>
      </c>
      <c r="N39" s="759" t="s">
        <v>1158</v>
      </c>
    </row>
    <row r="40" spans="1:22" ht="15.75" customHeight="1">
      <c r="A40" s="1551" t="s">
        <v>1159</v>
      </c>
      <c r="B40" s="1553" t="s">
        <v>1160</v>
      </c>
      <c r="C40" s="1555" t="s">
        <v>497</v>
      </c>
      <c r="D40" s="1557" t="s">
        <v>1122</v>
      </c>
      <c r="E40" s="1558" t="s">
        <v>1123</v>
      </c>
      <c r="F40" s="1560" t="s">
        <v>1124</v>
      </c>
      <c r="G40" s="1560"/>
      <c r="H40" s="774" t="s">
        <v>1161</v>
      </c>
      <c r="I40" s="775" t="s">
        <v>1162</v>
      </c>
      <c r="J40" s="775" t="s">
        <v>1162</v>
      </c>
      <c r="K40" s="776"/>
      <c r="L40" s="777" t="s">
        <v>1163</v>
      </c>
      <c r="M40" s="777" t="s">
        <v>1163</v>
      </c>
    </row>
    <row r="41" spans="1:22" ht="30">
      <c r="A41" s="1551"/>
      <c r="B41" s="1553"/>
      <c r="C41" s="1555"/>
      <c r="D41" s="1557"/>
      <c r="E41" s="1559"/>
      <c r="F41" s="1569" t="s">
        <v>1128</v>
      </c>
      <c r="G41" s="1569"/>
      <c r="H41" s="782" t="s">
        <v>1164</v>
      </c>
      <c r="I41" s="832" t="s">
        <v>1165</v>
      </c>
      <c r="J41" s="832" t="s">
        <v>1165</v>
      </c>
      <c r="K41" s="782" t="s">
        <v>1166</v>
      </c>
      <c r="L41" s="783" t="s">
        <v>1167</v>
      </c>
      <c r="M41" s="783" t="s">
        <v>1167</v>
      </c>
    </row>
    <row r="42" spans="1:22" ht="15.75">
      <c r="A42" s="1551"/>
      <c r="B42" s="1553"/>
      <c r="C42" s="1555"/>
      <c r="D42" s="1570" t="s">
        <v>1168</v>
      </c>
      <c r="E42" s="1572">
        <v>5914389</v>
      </c>
      <c r="F42" s="1569" t="s">
        <v>1133</v>
      </c>
      <c r="G42" s="1569"/>
      <c r="H42" s="785">
        <v>45992</v>
      </c>
      <c r="I42" s="786">
        <v>45986</v>
      </c>
      <c r="J42" s="786">
        <v>45986</v>
      </c>
      <c r="K42" s="781">
        <v>45992</v>
      </c>
      <c r="L42" s="833">
        <v>46031</v>
      </c>
      <c r="M42" s="833">
        <v>46031</v>
      </c>
    </row>
    <row r="43" spans="1:22" ht="15.75">
      <c r="A43" s="1551"/>
      <c r="B43" s="1553"/>
      <c r="C43" s="1555"/>
      <c r="D43" s="1571"/>
      <c r="E43" s="1571"/>
      <c r="F43" s="1569" t="s">
        <v>1134</v>
      </c>
      <c r="G43" s="1569"/>
      <c r="H43" s="779">
        <v>1.5</v>
      </c>
      <c r="I43" s="779">
        <v>1.5</v>
      </c>
      <c r="J43" s="779">
        <v>1.5</v>
      </c>
      <c r="K43" s="782"/>
      <c r="L43" s="783">
        <v>1.5</v>
      </c>
      <c r="M43" s="783">
        <v>1.5</v>
      </c>
    </row>
    <row r="44" spans="1:22" ht="15.75">
      <c r="A44" s="1551"/>
      <c r="B44" s="1553"/>
      <c r="C44" s="1555"/>
      <c r="D44" s="1570">
        <v>587.47699999999998</v>
      </c>
      <c r="E44" s="787" t="s">
        <v>1135</v>
      </c>
      <c r="F44" s="1561" t="s">
        <v>1136</v>
      </c>
      <c r="G44" s="1561"/>
      <c r="H44" s="782">
        <v>590.66899999999998</v>
      </c>
      <c r="I44" s="782">
        <v>590.66899999999998</v>
      </c>
      <c r="J44" s="782">
        <v>590.66899999999998</v>
      </c>
      <c r="K44" s="782">
        <v>590.66899999999998</v>
      </c>
      <c r="L44" s="782">
        <v>590.66899999999998</v>
      </c>
      <c r="M44" s="782">
        <v>590.66899999999998</v>
      </c>
    </row>
    <row r="45" spans="1:22" ht="15.75">
      <c r="A45" s="1551"/>
      <c r="B45" s="1553"/>
      <c r="C45" s="1555"/>
      <c r="D45" s="1572"/>
      <c r="E45" s="792" t="s">
        <v>1137</v>
      </c>
      <c r="F45" s="1561" t="s">
        <v>1138</v>
      </c>
      <c r="G45" s="1561"/>
      <c r="H45" s="834">
        <f>$D44/H44</f>
        <v>0.99459595814237756</v>
      </c>
      <c r="I45" s="834">
        <f>$D44/I44</f>
        <v>0.99459595814237756</v>
      </c>
      <c r="J45" s="834">
        <f>$D44/J44</f>
        <v>0.99459595814237756</v>
      </c>
      <c r="K45" s="834">
        <f>$D44/K44</f>
        <v>0.99459595814237756</v>
      </c>
      <c r="L45" s="834">
        <f t="shared" ref="L45:M45" si="2">$D44/L44</f>
        <v>0.99459595814237756</v>
      </c>
      <c r="M45" s="834">
        <f t="shared" si="2"/>
        <v>0.99459595814237756</v>
      </c>
    </row>
    <row r="46" spans="1:22" ht="15.75">
      <c r="A46" s="1551"/>
      <c r="B46" s="1553"/>
      <c r="C46" s="1555"/>
      <c r="D46" s="1572"/>
      <c r="E46" s="1564">
        <v>1.24</v>
      </c>
      <c r="F46" s="1561" t="s">
        <v>1139</v>
      </c>
      <c r="G46" s="1561"/>
      <c r="H46" s="797">
        <v>130</v>
      </c>
      <c r="I46" s="797">
        <v>118.19</v>
      </c>
      <c r="J46" s="797">
        <v>75</v>
      </c>
      <c r="K46" s="800">
        <v>65</v>
      </c>
      <c r="L46" s="800">
        <v>70</v>
      </c>
      <c r="M46" s="800">
        <v>100</v>
      </c>
    </row>
    <row r="47" spans="1:22" ht="15.75">
      <c r="A47" s="1551"/>
      <c r="B47" s="1553"/>
      <c r="C47" s="1555"/>
      <c r="D47" s="1572"/>
      <c r="E47" s="1565"/>
      <c r="F47" s="1561" t="s">
        <v>1140</v>
      </c>
      <c r="G47" s="1561"/>
      <c r="H47" s="802">
        <f>H46*H45</f>
        <v>129.29747455850909</v>
      </c>
      <c r="I47" s="820">
        <f>I46*I45</f>
        <v>117.5512962928476</v>
      </c>
      <c r="J47" s="820">
        <f>J46*J45</f>
        <v>74.594696860678312</v>
      </c>
      <c r="K47" s="820">
        <f>K46*K45</f>
        <v>64.648737279254547</v>
      </c>
      <c r="L47" s="820">
        <f t="shared" ref="L47:M47" si="3">L46*L45</f>
        <v>69.621717069966422</v>
      </c>
      <c r="M47" s="820">
        <f t="shared" si="3"/>
        <v>99.459595814237758</v>
      </c>
      <c r="O47" s="835"/>
      <c r="Q47" s="835"/>
      <c r="T47" s="835"/>
      <c r="U47" s="835"/>
      <c r="V47" s="835"/>
    </row>
    <row r="48" spans="1:22" ht="15.75">
      <c r="A48" s="1551"/>
      <c r="B48" s="1553"/>
      <c r="C48" s="1555"/>
      <c r="D48" s="1572"/>
      <c r="E48" s="792" t="s">
        <v>1141</v>
      </c>
      <c r="F48" s="1562" t="s">
        <v>1142</v>
      </c>
      <c r="G48" s="806" t="s">
        <v>1143</v>
      </c>
      <c r="H48" s="807" t="s">
        <v>1169</v>
      </c>
      <c r="I48" s="807" t="s">
        <v>1169</v>
      </c>
      <c r="J48" s="822" t="s">
        <v>1144</v>
      </c>
      <c r="K48" s="822" t="s">
        <v>1144</v>
      </c>
      <c r="L48" s="822" t="s">
        <v>1144</v>
      </c>
      <c r="M48" s="822" t="s">
        <v>1169</v>
      </c>
    </row>
    <row r="49" spans="1:14">
      <c r="A49" s="1551"/>
      <c r="B49" s="1553"/>
      <c r="C49" s="1555"/>
      <c r="D49" s="1572"/>
      <c r="E49" s="1564">
        <v>0.99</v>
      </c>
      <c r="F49" s="1563"/>
      <c r="G49" s="808" t="s">
        <v>1145</v>
      </c>
      <c r="H49" s="807"/>
      <c r="I49" s="807"/>
      <c r="J49" s="823"/>
      <c r="K49" s="824">
        <v>0.45</v>
      </c>
      <c r="L49" s="824">
        <v>1.7</v>
      </c>
      <c r="M49" s="824"/>
    </row>
    <row r="50" spans="1:14">
      <c r="A50" s="1551"/>
      <c r="B50" s="1553"/>
      <c r="C50" s="1555"/>
      <c r="D50" s="1572"/>
      <c r="E50" s="1565"/>
      <c r="F50" s="1563"/>
      <c r="G50" s="808" t="s">
        <v>1146</v>
      </c>
      <c r="H50" s="807"/>
      <c r="I50" s="807"/>
      <c r="J50" s="812"/>
      <c r="K50" s="824"/>
      <c r="L50" s="824"/>
      <c r="M50" s="824"/>
    </row>
    <row r="51" spans="1:14" ht="15.75">
      <c r="A51" s="1551"/>
      <c r="B51" s="1553"/>
      <c r="C51" s="1555"/>
      <c r="D51" s="1572"/>
      <c r="E51" s="792" t="s">
        <v>1147</v>
      </c>
      <c r="F51" s="1563"/>
      <c r="G51" s="808" t="s">
        <v>1148</v>
      </c>
      <c r="H51" s="807"/>
      <c r="I51" s="807"/>
      <c r="J51" s="812">
        <v>41.4</v>
      </c>
      <c r="K51" s="824">
        <v>96.2</v>
      </c>
      <c r="L51" s="824">
        <v>38.299999999999997</v>
      </c>
      <c r="M51" s="824"/>
    </row>
    <row r="52" spans="1:14" ht="15.75">
      <c r="A52" s="1551"/>
      <c r="B52" s="1553"/>
      <c r="C52" s="1555"/>
      <c r="D52" s="1572"/>
      <c r="E52" s="1566">
        <v>0.82</v>
      </c>
      <c r="F52" s="1563"/>
      <c r="G52" s="788" t="s">
        <v>454</v>
      </c>
      <c r="H52" s="813">
        <f>IF(H48="CIF",0,((H49*$E46)+(H50*$E49)+(H51*$E52)*1.5))</f>
        <v>0</v>
      </c>
      <c r="I52" s="813"/>
      <c r="J52" s="836">
        <f>IF(J48="CIF",0,((J49*$E46)+(J50*$E49)+(J51*$E52)*1.5))</f>
        <v>50.92199999999999</v>
      </c>
      <c r="K52" s="836">
        <f>IF(K48="CIF",0,((K49*$E46)+(K50*$E49)+(K51*$E52)*1.5))</f>
        <v>118.884</v>
      </c>
      <c r="L52" s="836">
        <f t="shared" ref="L52:M52" si="4">IF(L48="CIF",0,((L49*$E46)+(L50*$E49)+(L51*$E52)*1.5))</f>
        <v>49.216999999999992</v>
      </c>
      <c r="M52" s="836">
        <f t="shared" si="4"/>
        <v>0</v>
      </c>
    </row>
    <row r="53" spans="1:14" ht="16.5" thickBot="1">
      <c r="A53" s="1552"/>
      <c r="B53" s="1554"/>
      <c r="C53" s="1556"/>
      <c r="D53" s="1573"/>
      <c r="E53" s="1567"/>
      <c r="F53" s="1568" t="s">
        <v>1149</v>
      </c>
      <c r="G53" s="1568"/>
      <c r="H53" s="815">
        <f>H52+H47</f>
        <v>129.29747455850909</v>
      </c>
      <c r="I53" s="827">
        <f t="shared" ref="I53:M53" si="5">I52+I47</f>
        <v>117.5512962928476</v>
      </c>
      <c r="J53" s="827">
        <f t="shared" si="5"/>
        <v>125.51669686067831</v>
      </c>
      <c r="K53" s="827">
        <f t="shared" si="5"/>
        <v>183.53273727925455</v>
      </c>
      <c r="L53" s="827">
        <f t="shared" si="5"/>
        <v>118.83871706996641</v>
      </c>
      <c r="M53" s="837">
        <f t="shared" si="5"/>
        <v>99.459595814237758</v>
      </c>
    </row>
    <row r="54" spans="1:14" ht="15.75" thickBot="1"/>
    <row r="55" spans="1:14" ht="15.75">
      <c r="A55" s="770" t="s">
        <v>3</v>
      </c>
      <c r="B55" s="771" t="s">
        <v>31</v>
      </c>
      <c r="C55" s="771" t="s">
        <v>495</v>
      </c>
      <c r="D55" s="771" t="s">
        <v>1114</v>
      </c>
      <c r="E55" s="771" t="s">
        <v>1115</v>
      </c>
      <c r="F55" s="1550" t="s">
        <v>1116</v>
      </c>
      <c r="G55" s="1550"/>
      <c r="H55" s="772" t="s">
        <v>1154</v>
      </c>
      <c r="I55" s="772" t="s">
        <v>1155</v>
      </c>
      <c r="J55" s="772" t="s">
        <v>1155</v>
      </c>
      <c r="K55" s="772" t="s">
        <v>1157</v>
      </c>
      <c r="L55" s="772" t="s">
        <v>1157</v>
      </c>
      <c r="M55" s="773"/>
      <c r="N55" s="759" t="s">
        <v>1158</v>
      </c>
    </row>
    <row r="56" spans="1:14" ht="15.75">
      <c r="A56" s="1551" t="s">
        <v>1170</v>
      </c>
      <c r="B56" s="1553" t="s">
        <v>1171</v>
      </c>
      <c r="C56" s="1555" t="s">
        <v>497</v>
      </c>
      <c r="D56" s="1557" t="s">
        <v>1122</v>
      </c>
      <c r="E56" s="1574" t="s">
        <v>1123</v>
      </c>
      <c r="F56" s="1560" t="s">
        <v>1124</v>
      </c>
      <c r="G56" s="1560"/>
      <c r="H56" s="774" t="s">
        <v>1161</v>
      </c>
      <c r="I56" s="775" t="s">
        <v>1162</v>
      </c>
      <c r="J56" s="775" t="s">
        <v>1162</v>
      </c>
      <c r="K56" s="774" t="s">
        <v>1163</v>
      </c>
      <c r="L56" s="777" t="s">
        <v>1163</v>
      </c>
      <c r="M56" s="777"/>
    </row>
    <row r="57" spans="1:14" ht="30">
      <c r="A57" s="1551"/>
      <c r="B57" s="1553"/>
      <c r="C57" s="1555"/>
      <c r="D57" s="1557"/>
      <c r="E57" s="1574"/>
      <c r="F57" s="1569" t="s">
        <v>1128</v>
      </c>
      <c r="G57" s="1569"/>
      <c r="H57" s="782" t="s">
        <v>1164</v>
      </c>
      <c r="I57" s="832" t="s">
        <v>1165</v>
      </c>
      <c r="J57" s="832" t="s">
        <v>1165</v>
      </c>
      <c r="K57" s="779" t="s">
        <v>1167</v>
      </c>
      <c r="L57" s="783" t="s">
        <v>1167</v>
      </c>
      <c r="M57" s="783"/>
    </row>
    <row r="58" spans="1:14" ht="15.75">
      <c r="A58" s="1551"/>
      <c r="B58" s="1553"/>
      <c r="C58" s="1555"/>
      <c r="D58" s="1570" t="s">
        <v>1168</v>
      </c>
      <c r="E58" s="1570">
        <v>5914389</v>
      </c>
      <c r="F58" s="1569" t="s">
        <v>1133</v>
      </c>
      <c r="G58" s="1569"/>
      <c r="H58" s="785">
        <v>45992</v>
      </c>
      <c r="I58" s="786">
        <v>45986</v>
      </c>
      <c r="J58" s="786">
        <v>45986</v>
      </c>
      <c r="K58" s="785">
        <v>46031</v>
      </c>
      <c r="L58" s="833">
        <v>46031</v>
      </c>
      <c r="M58" s="783"/>
    </row>
    <row r="59" spans="1:14" ht="15.75">
      <c r="A59" s="1551"/>
      <c r="B59" s="1553"/>
      <c r="C59" s="1555"/>
      <c r="D59" s="1571"/>
      <c r="E59" s="1571"/>
      <c r="F59" s="1569" t="s">
        <v>1134</v>
      </c>
      <c r="G59" s="1569"/>
      <c r="H59" s="838">
        <v>1.4</v>
      </c>
      <c r="I59" s="780">
        <v>1.4</v>
      </c>
      <c r="J59" s="782">
        <v>1.4</v>
      </c>
      <c r="K59" s="783">
        <v>1.35</v>
      </c>
      <c r="L59" s="783">
        <v>1.35</v>
      </c>
      <c r="M59" s="783"/>
    </row>
    <row r="60" spans="1:14" ht="15.75">
      <c r="A60" s="1551"/>
      <c r="B60" s="1553"/>
      <c r="C60" s="1555"/>
      <c r="D60" s="1570">
        <v>587.47699999999998</v>
      </c>
      <c r="E60" s="787" t="s">
        <v>1135</v>
      </c>
      <c r="F60" s="1561" t="s">
        <v>1136</v>
      </c>
      <c r="G60" s="1561"/>
      <c r="H60" s="782">
        <v>590.66899999999998</v>
      </c>
      <c r="I60" s="782">
        <v>590.66899999999998</v>
      </c>
      <c r="J60" s="782">
        <v>590.66899999999998</v>
      </c>
      <c r="K60" s="782">
        <v>590.66899999999998</v>
      </c>
      <c r="L60" s="782">
        <v>590.66899999999998</v>
      </c>
      <c r="M60" s="790"/>
    </row>
    <row r="61" spans="1:14" ht="15.75">
      <c r="A61" s="1551"/>
      <c r="B61" s="1553"/>
      <c r="C61" s="1555"/>
      <c r="D61" s="1572"/>
      <c r="E61" s="792" t="s">
        <v>1137</v>
      </c>
      <c r="F61" s="1561" t="s">
        <v>1138</v>
      </c>
      <c r="G61" s="1561"/>
      <c r="H61" s="834">
        <f>$D60/H60</f>
        <v>0.99459595814237756</v>
      </c>
      <c r="I61" s="834">
        <f>$D60/I60</f>
        <v>0.99459595814237756</v>
      </c>
      <c r="J61" s="834">
        <f>$D60/J60</f>
        <v>0.99459595814237756</v>
      </c>
      <c r="K61" s="834">
        <f t="shared" ref="K61:L61" si="6">$D60/K60</f>
        <v>0.99459595814237756</v>
      </c>
      <c r="L61" s="834">
        <f t="shared" si="6"/>
        <v>0.99459595814237756</v>
      </c>
      <c r="M61" s="794"/>
    </row>
    <row r="62" spans="1:14" ht="15.75">
      <c r="A62" s="1551"/>
      <c r="B62" s="1553"/>
      <c r="C62" s="1555"/>
      <c r="D62" s="1572"/>
      <c r="E62" s="1564">
        <v>1.24</v>
      </c>
      <c r="F62" s="1561" t="s">
        <v>1139</v>
      </c>
      <c r="G62" s="1561"/>
      <c r="H62" s="797">
        <v>150</v>
      </c>
      <c r="I62" s="797">
        <v>131</v>
      </c>
      <c r="J62" s="799">
        <v>83</v>
      </c>
      <c r="K62" s="800">
        <v>81</v>
      </c>
      <c r="L62" s="800">
        <v>111</v>
      </c>
      <c r="M62" s="800"/>
    </row>
    <row r="63" spans="1:14" ht="15.75">
      <c r="A63" s="1551"/>
      <c r="B63" s="1553"/>
      <c r="C63" s="1555"/>
      <c r="D63" s="1572"/>
      <c r="E63" s="1565"/>
      <c r="F63" s="1561" t="s">
        <v>1140</v>
      </c>
      <c r="G63" s="1561"/>
      <c r="H63" s="802">
        <f>H62*H61</f>
        <v>149.18939372135662</v>
      </c>
      <c r="I63" s="820">
        <f>I62*I61</f>
        <v>130.29207051665145</v>
      </c>
      <c r="J63" s="820">
        <f>J62*J61</f>
        <v>82.551464525817337</v>
      </c>
      <c r="K63" s="820">
        <f t="shared" ref="K63:L63" si="7">K62*K61</f>
        <v>80.562272609532585</v>
      </c>
      <c r="L63" s="820">
        <f t="shared" si="7"/>
        <v>110.40015135380391</v>
      </c>
      <c r="M63" s="821"/>
    </row>
    <row r="64" spans="1:14" ht="15.75">
      <c r="A64" s="1551"/>
      <c r="B64" s="1553"/>
      <c r="C64" s="1555"/>
      <c r="D64" s="1572"/>
      <c r="E64" s="792" t="s">
        <v>1141</v>
      </c>
      <c r="F64" s="1562" t="s">
        <v>1142</v>
      </c>
      <c r="G64" s="806" t="s">
        <v>1143</v>
      </c>
      <c r="H64" s="807" t="s">
        <v>1169</v>
      </c>
      <c r="I64" s="807" t="s">
        <v>1169</v>
      </c>
      <c r="J64" s="822" t="s">
        <v>1144</v>
      </c>
      <c r="K64" s="822" t="s">
        <v>1144</v>
      </c>
      <c r="L64" s="822" t="s">
        <v>1169</v>
      </c>
      <c r="M64" s="790"/>
    </row>
    <row r="65" spans="1:14">
      <c r="A65" s="1551"/>
      <c r="B65" s="1553"/>
      <c r="C65" s="1555"/>
      <c r="D65" s="1572"/>
      <c r="E65" s="1564">
        <v>0.99</v>
      </c>
      <c r="F65" s="1563"/>
      <c r="G65" s="808" t="s">
        <v>1145</v>
      </c>
      <c r="H65" s="807"/>
      <c r="I65" s="807"/>
      <c r="J65" s="823"/>
      <c r="K65" s="824">
        <v>1.7</v>
      </c>
      <c r="L65" s="824"/>
      <c r="M65" s="824"/>
    </row>
    <row r="66" spans="1:14">
      <c r="A66" s="1551"/>
      <c r="B66" s="1553"/>
      <c r="C66" s="1555"/>
      <c r="D66" s="1572"/>
      <c r="E66" s="1565"/>
      <c r="F66" s="1563"/>
      <c r="G66" s="808" t="s">
        <v>1146</v>
      </c>
      <c r="H66" s="807"/>
      <c r="I66" s="807"/>
      <c r="J66" s="812"/>
      <c r="K66" s="824"/>
      <c r="L66" s="824"/>
      <c r="M66" s="824"/>
    </row>
    <row r="67" spans="1:14" ht="15.75">
      <c r="A67" s="1551"/>
      <c r="B67" s="1553"/>
      <c r="C67" s="1555"/>
      <c r="D67" s="1572"/>
      <c r="E67" s="792" t="s">
        <v>1147</v>
      </c>
      <c r="F67" s="1563"/>
      <c r="G67" s="808" t="s">
        <v>1148</v>
      </c>
      <c r="H67" s="807"/>
      <c r="I67" s="807"/>
      <c r="J67" s="812">
        <v>41.4</v>
      </c>
      <c r="K67" s="824">
        <v>38.299999999999997</v>
      </c>
      <c r="L67" s="824"/>
      <c r="M67" s="824"/>
    </row>
    <row r="68" spans="1:14" ht="15.75">
      <c r="A68" s="1551"/>
      <c r="B68" s="1553"/>
      <c r="C68" s="1555"/>
      <c r="D68" s="1572"/>
      <c r="E68" s="1566">
        <v>0.82</v>
      </c>
      <c r="F68" s="1563"/>
      <c r="G68" s="788" t="s">
        <v>454</v>
      </c>
      <c r="H68" s="813">
        <f>IF(H64="CIF",0,((H65*$E62)+(H66*$E65)+(H67*$E68)*1.5))</f>
        <v>0</v>
      </c>
      <c r="I68" s="813"/>
      <c r="J68" s="836">
        <f>IF(J64="CIF",0,((J65*$E62)+(J66*$E65)+(J67*$E68)*1.5))</f>
        <v>50.92199999999999</v>
      </c>
      <c r="K68" s="836">
        <f t="shared" ref="K68:M68" si="8">IF(K64="CIF",0,((K65*$E62)+(K66*$E65)+(K67*$E68)*1.5))</f>
        <v>49.216999999999992</v>
      </c>
      <c r="L68" s="836">
        <f t="shared" si="8"/>
        <v>0</v>
      </c>
      <c r="M68" s="836">
        <f t="shared" si="8"/>
        <v>0</v>
      </c>
    </row>
    <row r="69" spans="1:14" ht="16.5" thickBot="1">
      <c r="A69" s="1552"/>
      <c r="B69" s="1554"/>
      <c r="C69" s="1556"/>
      <c r="D69" s="1573"/>
      <c r="E69" s="1567"/>
      <c r="F69" s="1568" t="s">
        <v>1149</v>
      </c>
      <c r="G69" s="1568"/>
      <c r="H69" s="815">
        <f>H68+H63</f>
        <v>149.18939372135662</v>
      </c>
      <c r="I69" s="827">
        <f t="shared" ref="I69:M69" si="9">I68+I63</f>
        <v>130.29207051665145</v>
      </c>
      <c r="J69" s="827">
        <f t="shared" si="9"/>
        <v>133.47346452581732</v>
      </c>
      <c r="K69" s="827">
        <f t="shared" si="9"/>
        <v>129.77927260953257</v>
      </c>
      <c r="L69" s="837">
        <f t="shared" si="9"/>
        <v>110.40015135380391</v>
      </c>
      <c r="M69" s="827">
        <f t="shared" si="9"/>
        <v>0</v>
      </c>
    </row>
    <row r="70" spans="1:14" ht="15.75" thickBot="1"/>
    <row r="71" spans="1:14" ht="30">
      <c r="A71" s="770" t="s">
        <v>3</v>
      </c>
      <c r="B71" s="771" t="s">
        <v>31</v>
      </c>
      <c r="C71" s="771" t="s">
        <v>495</v>
      </c>
      <c r="D71" s="771" t="s">
        <v>1114</v>
      </c>
      <c r="E71" s="771" t="s">
        <v>1115</v>
      </c>
      <c r="F71" s="1550" t="s">
        <v>1116</v>
      </c>
      <c r="G71" s="1550"/>
      <c r="H71" s="772" t="s">
        <v>1154</v>
      </c>
      <c r="I71" s="772" t="s">
        <v>1155</v>
      </c>
      <c r="J71" s="772" t="s">
        <v>1155</v>
      </c>
      <c r="K71" s="772" t="s">
        <v>1156</v>
      </c>
      <c r="L71" s="772" t="s">
        <v>1157</v>
      </c>
      <c r="M71" s="772" t="s">
        <v>1157</v>
      </c>
      <c r="N71" s="759" t="s">
        <v>1158</v>
      </c>
    </row>
    <row r="72" spans="1:14" ht="15.75">
      <c r="A72" s="1551" t="s">
        <v>1172</v>
      </c>
      <c r="B72" s="1553" t="s">
        <v>1173</v>
      </c>
      <c r="C72" s="1555" t="s">
        <v>497</v>
      </c>
      <c r="D72" s="1557" t="s">
        <v>1122</v>
      </c>
      <c r="E72" s="1574" t="s">
        <v>1123</v>
      </c>
      <c r="F72" s="1560" t="s">
        <v>1124</v>
      </c>
      <c r="G72" s="1560"/>
      <c r="H72" s="774" t="s">
        <v>1161</v>
      </c>
      <c r="I72" s="775" t="s">
        <v>1162</v>
      </c>
      <c r="J72" s="775" t="s">
        <v>1162</v>
      </c>
      <c r="K72" s="776"/>
      <c r="L72" s="777" t="s">
        <v>1163</v>
      </c>
      <c r="M72" s="777" t="s">
        <v>1163</v>
      </c>
    </row>
    <row r="73" spans="1:14" ht="30">
      <c r="A73" s="1551"/>
      <c r="B73" s="1553"/>
      <c r="C73" s="1555"/>
      <c r="D73" s="1557"/>
      <c r="E73" s="1574"/>
      <c r="F73" s="1569" t="s">
        <v>1128</v>
      </c>
      <c r="G73" s="1569"/>
      <c r="H73" s="782" t="s">
        <v>1164</v>
      </c>
      <c r="I73" s="832" t="s">
        <v>1165</v>
      </c>
      <c r="J73" s="832" t="s">
        <v>1165</v>
      </c>
      <c r="K73" s="782" t="s">
        <v>1166</v>
      </c>
      <c r="L73" s="783" t="s">
        <v>1167</v>
      </c>
      <c r="M73" s="783" t="s">
        <v>1167</v>
      </c>
    </row>
    <row r="74" spans="1:14" ht="15.75">
      <c r="A74" s="1551"/>
      <c r="B74" s="1553"/>
      <c r="C74" s="1555"/>
      <c r="D74" s="1570" t="s">
        <v>1168</v>
      </c>
      <c r="E74" s="1570">
        <v>5914389</v>
      </c>
      <c r="F74" s="1569" t="s">
        <v>1133</v>
      </c>
      <c r="G74" s="1569"/>
      <c r="H74" s="785">
        <v>45992</v>
      </c>
      <c r="I74" s="786">
        <v>45986</v>
      </c>
      <c r="J74" s="786">
        <v>45986</v>
      </c>
      <c r="K74" s="781">
        <v>45992</v>
      </c>
      <c r="L74" s="833">
        <v>46031</v>
      </c>
      <c r="M74" s="833">
        <v>46031</v>
      </c>
    </row>
    <row r="75" spans="1:14" ht="15.75">
      <c r="A75" s="1551"/>
      <c r="B75" s="1553"/>
      <c r="C75" s="1555"/>
      <c r="D75" s="1571"/>
      <c r="E75" s="1571"/>
      <c r="F75" s="1569" t="s">
        <v>1134</v>
      </c>
      <c r="G75" s="1569"/>
      <c r="H75" s="838">
        <v>1.4</v>
      </c>
      <c r="I75" s="780">
        <v>1.45</v>
      </c>
      <c r="J75" s="782">
        <v>1.45</v>
      </c>
      <c r="K75" s="782"/>
      <c r="L75" s="783">
        <v>1.4</v>
      </c>
      <c r="M75" s="783">
        <v>1.4</v>
      </c>
    </row>
    <row r="76" spans="1:14" ht="15.75">
      <c r="A76" s="1551"/>
      <c r="B76" s="1553"/>
      <c r="C76" s="1555"/>
      <c r="D76" s="1570">
        <v>587.47699999999998</v>
      </c>
      <c r="E76" s="787" t="s">
        <v>1135</v>
      </c>
      <c r="F76" s="1561" t="s">
        <v>1136</v>
      </c>
      <c r="G76" s="1561"/>
      <c r="H76" s="782">
        <v>590.66899999999998</v>
      </c>
      <c r="I76" s="782">
        <v>590.66899999999998</v>
      </c>
      <c r="J76" s="782">
        <v>590.66899999999998</v>
      </c>
      <c r="K76" s="782">
        <v>590.66899999999998</v>
      </c>
      <c r="L76" s="782">
        <v>590.66899999999998</v>
      </c>
      <c r="M76" s="782">
        <v>590.66899999999998</v>
      </c>
    </row>
    <row r="77" spans="1:14" ht="15.75">
      <c r="A77" s="1551"/>
      <c r="B77" s="1553"/>
      <c r="C77" s="1555"/>
      <c r="D77" s="1572"/>
      <c r="E77" s="792" t="s">
        <v>1137</v>
      </c>
      <c r="F77" s="1561" t="s">
        <v>1138</v>
      </c>
      <c r="G77" s="1561"/>
      <c r="H77" s="834">
        <f>$D76/H76</f>
        <v>0.99459595814237756</v>
      </c>
      <c r="I77" s="834">
        <f>$D76/I76</f>
        <v>0.99459595814237756</v>
      </c>
      <c r="J77" s="834">
        <f>$D76/J76</f>
        <v>0.99459595814237756</v>
      </c>
      <c r="K77" s="834">
        <f>$D76/K76</f>
        <v>0.99459595814237756</v>
      </c>
      <c r="L77" s="834">
        <f t="shared" ref="L77:M77" si="10">$D76/L76</f>
        <v>0.99459595814237756</v>
      </c>
      <c r="M77" s="834">
        <f t="shared" si="10"/>
        <v>0.99459595814237756</v>
      </c>
    </row>
    <row r="78" spans="1:14" ht="15.75">
      <c r="A78" s="1551"/>
      <c r="B78" s="1553"/>
      <c r="C78" s="1555"/>
      <c r="D78" s="1572"/>
      <c r="E78" s="1564">
        <v>1.24</v>
      </c>
      <c r="F78" s="1561" t="s">
        <v>1139</v>
      </c>
      <c r="G78" s="1561"/>
      <c r="H78" s="797">
        <v>150</v>
      </c>
      <c r="I78" s="797">
        <v>131</v>
      </c>
      <c r="J78" s="799">
        <v>83</v>
      </c>
      <c r="K78" s="800">
        <v>90</v>
      </c>
      <c r="L78" s="800">
        <v>84</v>
      </c>
      <c r="M78" s="800">
        <v>114</v>
      </c>
    </row>
    <row r="79" spans="1:14" ht="15.75">
      <c r="A79" s="1551"/>
      <c r="B79" s="1553"/>
      <c r="C79" s="1555"/>
      <c r="D79" s="1572"/>
      <c r="E79" s="1565"/>
      <c r="F79" s="1561" t="s">
        <v>1140</v>
      </c>
      <c r="G79" s="1561"/>
      <c r="H79" s="802">
        <f>H78*H77</f>
        <v>149.18939372135662</v>
      </c>
      <c r="I79" s="820">
        <f>I78*I77</f>
        <v>130.29207051665145</v>
      </c>
      <c r="J79" s="820">
        <f>J78*J77</f>
        <v>82.551464525817337</v>
      </c>
      <c r="K79" s="820">
        <f>K78*K77</f>
        <v>89.51363623281398</v>
      </c>
      <c r="L79" s="820">
        <f t="shared" ref="L79:M79" si="11">L78*L77</f>
        <v>83.546060483959721</v>
      </c>
      <c r="M79" s="820">
        <f t="shared" si="11"/>
        <v>113.38393922823104</v>
      </c>
    </row>
    <row r="80" spans="1:14" ht="15.75">
      <c r="A80" s="1551"/>
      <c r="B80" s="1553"/>
      <c r="C80" s="1555"/>
      <c r="D80" s="1572"/>
      <c r="E80" s="792" t="s">
        <v>1141</v>
      </c>
      <c r="F80" s="1562" t="s">
        <v>1142</v>
      </c>
      <c r="G80" s="806" t="s">
        <v>1143</v>
      </c>
      <c r="H80" s="807" t="s">
        <v>1169</v>
      </c>
      <c r="I80" s="807" t="s">
        <v>1169</v>
      </c>
      <c r="J80" s="822" t="s">
        <v>1144</v>
      </c>
      <c r="K80" s="822" t="s">
        <v>1144</v>
      </c>
      <c r="L80" s="822" t="s">
        <v>1144</v>
      </c>
      <c r="M80" s="822" t="s">
        <v>1169</v>
      </c>
    </row>
    <row r="81" spans="1:14">
      <c r="A81" s="1551"/>
      <c r="B81" s="1553"/>
      <c r="C81" s="1555"/>
      <c r="D81" s="1572"/>
      <c r="E81" s="1564">
        <v>0.99</v>
      </c>
      <c r="F81" s="1563"/>
      <c r="G81" s="808" t="s">
        <v>1145</v>
      </c>
      <c r="H81" s="807"/>
      <c r="I81" s="807"/>
      <c r="J81" s="823"/>
      <c r="K81" s="824">
        <v>0.45</v>
      </c>
      <c r="L81" s="824">
        <v>1.7</v>
      </c>
      <c r="M81" s="824"/>
    </row>
    <row r="82" spans="1:14">
      <c r="A82" s="1551"/>
      <c r="B82" s="1553"/>
      <c r="C82" s="1555"/>
      <c r="D82" s="1572"/>
      <c r="E82" s="1565"/>
      <c r="F82" s="1563"/>
      <c r="G82" s="808" t="s">
        <v>1146</v>
      </c>
      <c r="H82" s="807"/>
      <c r="I82" s="807"/>
      <c r="J82" s="812"/>
      <c r="K82" s="824"/>
      <c r="L82" s="824"/>
      <c r="M82" s="824"/>
    </row>
    <row r="83" spans="1:14" ht="15.75">
      <c r="A83" s="1551"/>
      <c r="B83" s="1553"/>
      <c r="C83" s="1555"/>
      <c r="D83" s="1572"/>
      <c r="E83" s="792" t="s">
        <v>1147</v>
      </c>
      <c r="F83" s="1563"/>
      <c r="G83" s="808" t="s">
        <v>1148</v>
      </c>
      <c r="H83" s="807"/>
      <c r="I83" s="807"/>
      <c r="J83" s="812">
        <v>41.4</v>
      </c>
      <c r="K83" s="824">
        <v>96.2</v>
      </c>
      <c r="L83" s="824">
        <v>38.299999999999997</v>
      </c>
      <c r="M83" s="824"/>
    </row>
    <row r="84" spans="1:14" ht="15.75">
      <c r="A84" s="1551"/>
      <c r="B84" s="1553"/>
      <c r="C84" s="1555"/>
      <c r="D84" s="1572"/>
      <c r="E84" s="1566">
        <v>0.82</v>
      </c>
      <c r="F84" s="1563"/>
      <c r="G84" s="788" t="s">
        <v>454</v>
      </c>
      <c r="H84" s="813">
        <f>IF(H80="CIF",0,((H81*$E78)+(H82*$E81)+(H83*$E84)*1.5))</f>
        <v>0</v>
      </c>
      <c r="I84" s="813"/>
      <c r="J84" s="836">
        <f>IF(J80="CIF",0,((J81*$E78)+(J82*$E81)+(J83*$E84)*1.5))</f>
        <v>50.92199999999999</v>
      </c>
      <c r="K84" s="836">
        <f>IF(K80="CIF",0,((K81*$E78)+(K82*$E81)+(K83*$E84)*1.5))</f>
        <v>118.884</v>
      </c>
      <c r="L84" s="836">
        <f t="shared" ref="L84:M84" si="12">IF(L80="CIF",0,((L81*$E78)+(L82*$E81)+(L83*$E84)*1.5))</f>
        <v>49.216999999999992</v>
      </c>
      <c r="M84" s="836">
        <f t="shared" si="12"/>
        <v>0</v>
      </c>
    </row>
    <row r="85" spans="1:14" ht="16.5" thickBot="1">
      <c r="A85" s="1552"/>
      <c r="B85" s="1554"/>
      <c r="C85" s="1556"/>
      <c r="D85" s="1573"/>
      <c r="E85" s="1567"/>
      <c r="F85" s="1568" t="s">
        <v>1149</v>
      </c>
      <c r="G85" s="1568"/>
      <c r="H85" s="815">
        <f>H84+H79</f>
        <v>149.18939372135662</v>
      </c>
      <c r="I85" s="827">
        <f t="shared" ref="I85:J85" si="13">I84+I79</f>
        <v>130.29207051665145</v>
      </c>
      <c r="J85" s="827">
        <f t="shared" si="13"/>
        <v>133.47346452581732</v>
      </c>
      <c r="K85" s="839">
        <f>K84+K79</f>
        <v>208.39763623281397</v>
      </c>
      <c r="L85" s="839">
        <f t="shared" ref="L85:M85" si="14">L84+L79</f>
        <v>132.76306048395972</v>
      </c>
      <c r="M85" s="837">
        <f t="shared" si="14"/>
        <v>113.38393922823104</v>
      </c>
    </row>
    <row r="86" spans="1:14" ht="15.75" thickBot="1"/>
    <row r="87" spans="1:14" ht="30">
      <c r="A87" s="770" t="s">
        <v>3</v>
      </c>
      <c r="B87" s="771" t="s">
        <v>31</v>
      </c>
      <c r="C87" s="771" t="s">
        <v>495</v>
      </c>
      <c r="D87" s="771" t="s">
        <v>1114</v>
      </c>
      <c r="E87" s="771" t="s">
        <v>1115</v>
      </c>
      <c r="F87" s="1550" t="s">
        <v>1116</v>
      </c>
      <c r="G87" s="1550"/>
      <c r="H87" s="772" t="s">
        <v>1154</v>
      </c>
      <c r="I87" s="772" t="s">
        <v>1155</v>
      </c>
      <c r="J87" s="772" t="s">
        <v>1155</v>
      </c>
      <c r="K87" s="772" t="s">
        <v>1156</v>
      </c>
      <c r="L87" s="772" t="s">
        <v>1157</v>
      </c>
      <c r="M87" s="772" t="s">
        <v>1157</v>
      </c>
      <c r="N87" s="759" t="s">
        <v>1158</v>
      </c>
    </row>
    <row r="88" spans="1:14" ht="15.75">
      <c r="A88" s="1551" t="s">
        <v>1174</v>
      </c>
      <c r="B88" s="1553" t="s">
        <v>1175</v>
      </c>
      <c r="C88" s="1555" t="s">
        <v>497</v>
      </c>
      <c r="D88" s="1557" t="s">
        <v>1122</v>
      </c>
      <c r="E88" s="1574" t="s">
        <v>1123</v>
      </c>
      <c r="F88" s="1560" t="s">
        <v>1124</v>
      </c>
      <c r="G88" s="1560"/>
      <c r="H88" s="774" t="s">
        <v>1161</v>
      </c>
      <c r="I88" s="775" t="s">
        <v>1162</v>
      </c>
      <c r="J88" s="775" t="s">
        <v>1162</v>
      </c>
      <c r="K88" s="776"/>
      <c r="L88" s="777" t="s">
        <v>1163</v>
      </c>
      <c r="M88" s="777" t="s">
        <v>1163</v>
      </c>
    </row>
    <row r="89" spans="1:14" ht="30">
      <c r="A89" s="1551"/>
      <c r="B89" s="1553"/>
      <c r="C89" s="1555"/>
      <c r="D89" s="1557"/>
      <c r="E89" s="1574"/>
      <c r="F89" s="1569" t="s">
        <v>1128</v>
      </c>
      <c r="G89" s="1569"/>
      <c r="H89" s="782" t="s">
        <v>1164</v>
      </c>
      <c r="I89" s="832" t="s">
        <v>1165</v>
      </c>
      <c r="J89" s="832" t="s">
        <v>1165</v>
      </c>
      <c r="K89" s="782" t="s">
        <v>1166</v>
      </c>
      <c r="L89" s="783" t="s">
        <v>1167</v>
      </c>
      <c r="M89" s="783" t="s">
        <v>1167</v>
      </c>
    </row>
    <row r="90" spans="1:14" ht="15.75">
      <c r="A90" s="1551"/>
      <c r="B90" s="1553"/>
      <c r="C90" s="1555"/>
      <c r="D90" s="1570" t="s">
        <v>1132</v>
      </c>
      <c r="E90" s="1570">
        <v>5914389</v>
      </c>
      <c r="F90" s="1569" t="s">
        <v>1133</v>
      </c>
      <c r="G90" s="1569"/>
      <c r="H90" s="785">
        <v>45992</v>
      </c>
      <c r="I90" s="786">
        <v>45986</v>
      </c>
      <c r="J90" s="786">
        <v>45986</v>
      </c>
      <c r="K90" s="781">
        <v>45992</v>
      </c>
      <c r="L90" s="833">
        <v>46031</v>
      </c>
      <c r="M90" s="833">
        <v>46031</v>
      </c>
    </row>
    <row r="91" spans="1:14" ht="15.75">
      <c r="A91" s="1551"/>
      <c r="B91" s="1553"/>
      <c r="C91" s="1555"/>
      <c r="D91" s="1571"/>
      <c r="E91" s="1571"/>
      <c r="F91" s="1569" t="s">
        <v>1134</v>
      </c>
      <c r="G91" s="1569"/>
      <c r="H91" s="779">
        <v>1.4</v>
      </c>
      <c r="I91" s="780">
        <v>1.4</v>
      </c>
      <c r="J91" s="782">
        <v>1.4</v>
      </c>
      <c r="K91" s="782"/>
      <c r="L91" s="783">
        <v>1.4</v>
      </c>
      <c r="M91" s="783">
        <v>1.4</v>
      </c>
    </row>
    <row r="92" spans="1:14" ht="15.75">
      <c r="A92" s="1551"/>
      <c r="B92" s="1553"/>
      <c r="C92" s="1555"/>
      <c r="D92" s="1570">
        <v>484.68799999999999</v>
      </c>
      <c r="E92" s="787" t="s">
        <v>1135</v>
      </c>
      <c r="F92" s="1561" t="s">
        <v>1136</v>
      </c>
      <c r="G92" s="1561"/>
      <c r="H92" s="782">
        <v>492.68900000000002</v>
      </c>
      <c r="I92" s="782">
        <v>492.68900000000002</v>
      </c>
      <c r="J92" s="782">
        <v>492.68900000000002</v>
      </c>
      <c r="K92" s="782">
        <v>492.68900000000002</v>
      </c>
      <c r="L92" s="782">
        <v>492.68900000000002</v>
      </c>
      <c r="M92" s="782">
        <v>492.68900000000002</v>
      </c>
    </row>
    <row r="93" spans="1:14" ht="15.75">
      <c r="A93" s="1551"/>
      <c r="B93" s="1553"/>
      <c r="C93" s="1555"/>
      <c r="D93" s="1572"/>
      <c r="E93" s="792" t="s">
        <v>1137</v>
      </c>
      <c r="F93" s="1561" t="s">
        <v>1138</v>
      </c>
      <c r="G93" s="1561"/>
      <c r="H93" s="834">
        <f>$D92/H92</f>
        <v>0.98376054671405277</v>
      </c>
      <c r="I93" s="834">
        <f>$D92/I92</f>
        <v>0.98376054671405277</v>
      </c>
      <c r="J93" s="834">
        <f>$D92/J92</f>
        <v>0.98376054671405277</v>
      </c>
      <c r="K93" s="834">
        <f>$D92/K92</f>
        <v>0.98376054671405277</v>
      </c>
      <c r="L93" s="834">
        <f t="shared" ref="L93:M93" si="15">$D92/L92</f>
        <v>0.98376054671405277</v>
      </c>
      <c r="M93" s="834">
        <f t="shared" si="15"/>
        <v>0.98376054671405277</v>
      </c>
    </row>
    <row r="94" spans="1:14" ht="15.75">
      <c r="A94" s="1551"/>
      <c r="B94" s="1553"/>
      <c r="C94" s="1555"/>
      <c r="D94" s="1572"/>
      <c r="E94" s="1564">
        <v>1.24</v>
      </c>
      <c r="F94" s="1561" t="s">
        <v>1139</v>
      </c>
      <c r="G94" s="1561"/>
      <c r="H94" s="797">
        <v>150</v>
      </c>
      <c r="I94" s="797">
        <v>131</v>
      </c>
      <c r="J94" s="799">
        <v>83</v>
      </c>
      <c r="K94" s="800">
        <v>100</v>
      </c>
      <c r="L94" s="800">
        <v>77</v>
      </c>
      <c r="M94" s="800">
        <v>107</v>
      </c>
    </row>
    <row r="95" spans="1:14" ht="15.75">
      <c r="A95" s="1551"/>
      <c r="B95" s="1553"/>
      <c r="C95" s="1555"/>
      <c r="D95" s="1572"/>
      <c r="E95" s="1565"/>
      <c r="F95" s="1561" t="s">
        <v>1140</v>
      </c>
      <c r="G95" s="1561"/>
      <c r="H95" s="802">
        <f>H94*H93</f>
        <v>147.56408200710791</v>
      </c>
      <c r="I95" s="820">
        <f>I94*I93</f>
        <v>128.87263161954093</v>
      </c>
      <c r="J95" s="820">
        <f>J94*J93</f>
        <v>81.652125377266387</v>
      </c>
      <c r="K95" s="820">
        <f>K94*K93</f>
        <v>98.376054671405271</v>
      </c>
      <c r="L95" s="820">
        <f t="shared" ref="L95:M95" si="16">L94*L93</f>
        <v>75.749562096982061</v>
      </c>
      <c r="M95" s="820">
        <f t="shared" si="16"/>
        <v>105.26237849840365</v>
      </c>
    </row>
    <row r="96" spans="1:14" ht="15.75">
      <c r="A96" s="1551"/>
      <c r="B96" s="1553"/>
      <c r="C96" s="1555"/>
      <c r="D96" s="1572"/>
      <c r="E96" s="792" t="s">
        <v>1141</v>
      </c>
      <c r="F96" s="1562" t="s">
        <v>1142</v>
      </c>
      <c r="G96" s="806" t="s">
        <v>1143</v>
      </c>
      <c r="H96" s="807" t="s">
        <v>1169</v>
      </c>
      <c r="I96" s="807" t="s">
        <v>1169</v>
      </c>
      <c r="J96" s="822" t="s">
        <v>1144</v>
      </c>
      <c r="K96" s="822" t="s">
        <v>1144</v>
      </c>
      <c r="L96" s="822" t="s">
        <v>1144</v>
      </c>
      <c r="M96" s="822" t="s">
        <v>1169</v>
      </c>
    </row>
    <row r="97" spans="1:14">
      <c r="A97" s="1551"/>
      <c r="B97" s="1553"/>
      <c r="C97" s="1555"/>
      <c r="D97" s="1572"/>
      <c r="E97" s="1564">
        <v>0.99</v>
      </c>
      <c r="F97" s="1563"/>
      <c r="G97" s="808" t="s">
        <v>1145</v>
      </c>
      <c r="H97" s="807"/>
      <c r="I97" s="807"/>
      <c r="J97" s="823"/>
      <c r="K97" s="824">
        <v>0.45</v>
      </c>
      <c r="L97" s="824">
        <v>1.7</v>
      </c>
      <c r="M97" s="824"/>
    </row>
    <row r="98" spans="1:14">
      <c r="A98" s="1551"/>
      <c r="B98" s="1553"/>
      <c r="C98" s="1555"/>
      <c r="D98" s="1572"/>
      <c r="E98" s="1565"/>
      <c r="F98" s="1563"/>
      <c r="G98" s="808" t="s">
        <v>1146</v>
      </c>
      <c r="H98" s="807"/>
      <c r="I98" s="807"/>
      <c r="J98" s="812"/>
      <c r="K98" s="824"/>
      <c r="L98" s="824"/>
      <c r="M98" s="824"/>
    </row>
    <row r="99" spans="1:14" ht="15.75">
      <c r="A99" s="1551"/>
      <c r="B99" s="1553"/>
      <c r="C99" s="1555"/>
      <c r="D99" s="1572"/>
      <c r="E99" s="792" t="s">
        <v>1147</v>
      </c>
      <c r="F99" s="1563"/>
      <c r="G99" s="808" t="s">
        <v>1148</v>
      </c>
      <c r="H99" s="807"/>
      <c r="I99" s="807"/>
      <c r="J99" s="812">
        <v>41.4</v>
      </c>
      <c r="K99" s="824">
        <v>96.2</v>
      </c>
      <c r="L99" s="824">
        <v>38.299999999999997</v>
      </c>
      <c r="M99" s="824"/>
    </row>
    <row r="100" spans="1:14" ht="15.75">
      <c r="A100" s="1551"/>
      <c r="B100" s="1553"/>
      <c r="C100" s="1555"/>
      <c r="D100" s="1572"/>
      <c r="E100" s="1566">
        <v>0.82</v>
      </c>
      <c r="F100" s="1563"/>
      <c r="G100" s="788" t="s">
        <v>454</v>
      </c>
      <c r="H100" s="813">
        <f>IF(H96="CIF",0,((H97*$E94)+(H98*$E97)+(H99*$E100)*1.5))</f>
        <v>0</v>
      </c>
      <c r="I100" s="813"/>
      <c r="J100" s="836">
        <f>IF(J96="CIF",0,((J97*$E94)+(J98*$E97)+(J99*$E100)*1.5))</f>
        <v>50.92199999999999</v>
      </c>
      <c r="K100" s="836">
        <f>IF(K96="CIF",0,((K97*$E94)+(K98*$E97)+(K99*$E100)*1.5))</f>
        <v>118.884</v>
      </c>
      <c r="L100" s="836">
        <f t="shared" ref="L100:M100" si="17">IF(L96="CIF",0,((L97*$E94)+(L98*$E97)+(L99*$E100)*1.5))</f>
        <v>49.216999999999992</v>
      </c>
      <c r="M100" s="836">
        <f t="shared" si="17"/>
        <v>0</v>
      </c>
    </row>
    <row r="101" spans="1:14" ht="16.5" thickBot="1">
      <c r="A101" s="1552"/>
      <c r="B101" s="1554"/>
      <c r="C101" s="1556"/>
      <c r="D101" s="1573"/>
      <c r="E101" s="1567"/>
      <c r="F101" s="1568" t="s">
        <v>1149</v>
      </c>
      <c r="G101" s="1568"/>
      <c r="H101" s="815">
        <f>H100+H95</f>
        <v>147.56408200710791</v>
      </c>
      <c r="I101" s="827">
        <f t="shared" ref="I101:J101" si="18">I100+I95</f>
        <v>128.87263161954093</v>
      </c>
      <c r="J101" s="827">
        <f t="shared" si="18"/>
        <v>132.57412537726637</v>
      </c>
      <c r="K101" s="839">
        <f>K100+K95</f>
        <v>217.26005467140527</v>
      </c>
      <c r="L101" s="839">
        <f t="shared" ref="L101:M101" si="19">L100+L95</f>
        <v>124.96656209698205</v>
      </c>
      <c r="M101" s="837">
        <f t="shared" si="19"/>
        <v>105.26237849840365</v>
      </c>
    </row>
    <row r="102" spans="1:14" ht="16.5" thickBot="1">
      <c r="A102" s="761"/>
      <c r="B102" s="829"/>
      <c r="C102" s="761"/>
      <c r="D102" s="761"/>
      <c r="E102" s="761"/>
      <c r="F102" s="763"/>
      <c r="G102" s="763"/>
      <c r="H102" s="830"/>
      <c r="I102" s="831"/>
      <c r="J102" s="830"/>
      <c r="K102" s="830"/>
    </row>
    <row r="103" spans="1:14" ht="15.75">
      <c r="A103" s="770" t="s">
        <v>3</v>
      </c>
      <c r="B103" s="771" t="s">
        <v>31</v>
      </c>
      <c r="C103" s="771" t="s">
        <v>495</v>
      </c>
      <c r="D103" s="771" t="s">
        <v>1114</v>
      </c>
      <c r="E103" s="771" t="s">
        <v>1115</v>
      </c>
      <c r="F103" s="1550" t="s">
        <v>1116</v>
      </c>
      <c r="G103" s="1550"/>
      <c r="H103" s="772" t="s">
        <v>1154</v>
      </c>
      <c r="I103" s="772" t="s">
        <v>1155</v>
      </c>
      <c r="J103" s="772" t="s">
        <v>1155</v>
      </c>
      <c r="K103" s="772" t="s">
        <v>1157</v>
      </c>
      <c r="L103" s="772" t="s">
        <v>1157</v>
      </c>
      <c r="M103" s="773"/>
      <c r="N103" s="759" t="s">
        <v>1158</v>
      </c>
    </row>
    <row r="104" spans="1:14" ht="15.75">
      <c r="A104" s="1551" t="s">
        <v>1176</v>
      </c>
      <c r="B104" s="1553" t="s">
        <v>1177</v>
      </c>
      <c r="C104" s="1555" t="s">
        <v>497</v>
      </c>
      <c r="D104" s="1557" t="s">
        <v>1122</v>
      </c>
      <c r="E104" s="1574" t="s">
        <v>1123</v>
      </c>
      <c r="F104" s="1560" t="s">
        <v>1124</v>
      </c>
      <c r="G104" s="1560"/>
      <c r="H104" s="774" t="s">
        <v>1161</v>
      </c>
      <c r="I104" s="775" t="s">
        <v>1162</v>
      </c>
      <c r="J104" s="775" t="s">
        <v>1162</v>
      </c>
      <c r="K104" s="777" t="s">
        <v>1163</v>
      </c>
      <c r="L104" s="777" t="s">
        <v>1163</v>
      </c>
      <c r="M104" s="777"/>
    </row>
    <row r="105" spans="1:14" ht="30">
      <c r="A105" s="1551"/>
      <c r="B105" s="1553"/>
      <c r="C105" s="1555"/>
      <c r="D105" s="1557"/>
      <c r="E105" s="1574"/>
      <c r="F105" s="1569" t="s">
        <v>1128</v>
      </c>
      <c r="G105" s="1569"/>
      <c r="H105" s="782" t="s">
        <v>1164</v>
      </c>
      <c r="I105" s="832" t="s">
        <v>1165</v>
      </c>
      <c r="J105" s="832" t="s">
        <v>1165</v>
      </c>
      <c r="K105" s="783" t="s">
        <v>1167</v>
      </c>
      <c r="L105" s="783" t="s">
        <v>1167</v>
      </c>
      <c r="M105" s="783"/>
    </row>
    <row r="106" spans="1:14" ht="15.75">
      <c r="A106" s="1551"/>
      <c r="B106" s="1553"/>
      <c r="C106" s="1555"/>
      <c r="D106" s="1570" t="s">
        <v>1132</v>
      </c>
      <c r="E106" s="1570">
        <v>5914389</v>
      </c>
      <c r="F106" s="1569" t="s">
        <v>1133</v>
      </c>
      <c r="G106" s="1569"/>
      <c r="H106" s="785">
        <v>45992</v>
      </c>
      <c r="I106" s="786">
        <v>45986</v>
      </c>
      <c r="J106" s="786">
        <v>45986</v>
      </c>
      <c r="K106" s="833">
        <v>46031</v>
      </c>
      <c r="L106" s="833">
        <v>46031</v>
      </c>
      <c r="M106" s="783"/>
    </row>
    <row r="107" spans="1:14" ht="15.75">
      <c r="A107" s="1551"/>
      <c r="B107" s="1553"/>
      <c r="C107" s="1555"/>
      <c r="D107" s="1571"/>
      <c r="E107" s="1571"/>
      <c r="F107" s="1569" t="s">
        <v>1134</v>
      </c>
      <c r="G107" s="1569"/>
      <c r="H107" s="779">
        <v>1.5</v>
      </c>
      <c r="I107" s="780">
        <v>1.5129999999999999</v>
      </c>
      <c r="J107" s="780">
        <v>1.5129999999999999</v>
      </c>
      <c r="K107" s="783">
        <v>1.5</v>
      </c>
      <c r="L107" s="783">
        <v>1.5</v>
      </c>
      <c r="M107" s="783"/>
    </row>
    <row r="108" spans="1:14" ht="15.75">
      <c r="A108" s="1551"/>
      <c r="B108" s="1553"/>
      <c r="C108" s="1555"/>
      <c r="D108" s="1570">
        <v>484.68799999999999</v>
      </c>
      <c r="E108" s="787" t="s">
        <v>1135</v>
      </c>
      <c r="F108" s="1561" t="s">
        <v>1136</v>
      </c>
      <c r="G108" s="1561"/>
      <c r="H108" s="782">
        <v>492.68900000000002</v>
      </c>
      <c r="I108" s="782">
        <v>492.68900000000002</v>
      </c>
      <c r="J108" s="782">
        <v>492.68900000000002</v>
      </c>
      <c r="K108" s="782">
        <v>492.68900000000002</v>
      </c>
      <c r="L108" s="782">
        <v>492.68900000000002</v>
      </c>
      <c r="M108" s="790"/>
    </row>
    <row r="109" spans="1:14" ht="15.75">
      <c r="A109" s="1551"/>
      <c r="B109" s="1553"/>
      <c r="C109" s="1555"/>
      <c r="D109" s="1572"/>
      <c r="E109" s="792" t="s">
        <v>1137</v>
      </c>
      <c r="F109" s="1561" t="s">
        <v>1138</v>
      </c>
      <c r="G109" s="1561"/>
      <c r="H109" s="834">
        <f>$D108/H108</f>
        <v>0.98376054671405277</v>
      </c>
      <c r="I109" s="834">
        <f>$D108/I108</f>
        <v>0.98376054671405277</v>
      </c>
      <c r="J109" s="834">
        <f>$D108/J108</f>
        <v>0.98376054671405277</v>
      </c>
      <c r="K109" s="834">
        <f t="shared" ref="K109:L109" si="20">$D108/K108</f>
        <v>0.98376054671405277</v>
      </c>
      <c r="L109" s="834">
        <f t="shared" si="20"/>
        <v>0.98376054671405277</v>
      </c>
      <c r="M109" s="794"/>
    </row>
    <row r="110" spans="1:14" ht="15.75">
      <c r="A110" s="1551"/>
      <c r="B110" s="1553"/>
      <c r="C110" s="1555"/>
      <c r="D110" s="1572"/>
      <c r="E110" s="1564">
        <v>1.24</v>
      </c>
      <c r="F110" s="1561" t="s">
        <v>1139</v>
      </c>
      <c r="G110" s="1561"/>
      <c r="H110" s="797">
        <v>120</v>
      </c>
      <c r="I110" s="797">
        <v>110</v>
      </c>
      <c r="J110" s="799">
        <v>63</v>
      </c>
      <c r="K110" s="800">
        <v>60</v>
      </c>
      <c r="L110" s="800">
        <v>90</v>
      </c>
      <c r="M110" s="800"/>
    </row>
    <row r="111" spans="1:14" ht="15.75">
      <c r="A111" s="1551"/>
      <c r="B111" s="1553"/>
      <c r="C111" s="1555"/>
      <c r="D111" s="1572"/>
      <c r="E111" s="1565"/>
      <c r="F111" s="1561" t="s">
        <v>1140</v>
      </c>
      <c r="G111" s="1561"/>
      <c r="H111" s="802">
        <f>H110*H109</f>
        <v>118.05126560568634</v>
      </c>
      <c r="I111" s="840">
        <f>I110*I109</f>
        <v>108.21366013854581</v>
      </c>
      <c r="J111" s="840">
        <f>J110*J109</f>
        <v>61.976914442985326</v>
      </c>
      <c r="K111" s="820">
        <f t="shared" ref="K111:L111" si="21">K110*K109</f>
        <v>59.02563280284317</v>
      </c>
      <c r="L111" s="820">
        <f t="shared" si="21"/>
        <v>88.538449204264751</v>
      </c>
      <c r="M111" s="821"/>
    </row>
    <row r="112" spans="1:14" ht="15.75">
      <c r="A112" s="1551"/>
      <c r="B112" s="1553"/>
      <c r="C112" s="1555"/>
      <c r="D112" s="1572"/>
      <c r="E112" s="792" t="s">
        <v>1141</v>
      </c>
      <c r="F112" s="1562" t="s">
        <v>1142</v>
      </c>
      <c r="G112" s="806" t="s">
        <v>1143</v>
      </c>
      <c r="H112" s="807" t="s">
        <v>1169</v>
      </c>
      <c r="I112" s="807" t="s">
        <v>1169</v>
      </c>
      <c r="J112" s="822" t="s">
        <v>1144</v>
      </c>
      <c r="K112" s="822" t="s">
        <v>1144</v>
      </c>
      <c r="L112" s="822" t="s">
        <v>1169</v>
      </c>
      <c r="M112" s="790"/>
    </row>
    <row r="113" spans="1:14">
      <c r="A113" s="1551"/>
      <c r="B113" s="1553"/>
      <c r="C113" s="1555"/>
      <c r="D113" s="1572"/>
      <c r="E113" s="1564">
        <v>0.99</v>
      </c>
      <c r="F113" s="1563"/>
      <c r="G113" s="808" t="s">
        <v>1145</v>
      </c>
      <c r="H113" s="807"/>
      <c r="I113" s="807"/>
      <c r="J113" s="823"/>
      <c r="K113" s="824">
        <v>1.7</v>
      </c>
      <c r="L113" s="824"/>
      <c r="M113" s="824"/>
    </row>
    <row r="114" spans="1:14">
      <c r="A114" s="1551"/>
      <c r="B114" s="1553"/>
      <c r="C114" s="1555"/>
      <c r="D114" s="1572"/>
      <c r="E114" s="1565"/>
      <c r="F114" s="1563"/>
      <c r="G114" s="808" t="s">
        <v>1146</v>
      </c>
      <c r="H114" s="807"/>
      <c r="I114" s="807"/>
      <c r="J114" s="812"/>
      <c r="K114" s="824"/>
      <c r="L114" s="824"/>
      <c r="M114" s="824"/>
    </row>
    <row r="115" spans="1:14" ht="15.75">
      <c r="A115" s="1551"/>
      <c r="B115" s="1553"/>
      <c r="C115" s="1555"/>
      <c r="D115" s="1572"/>
      <c r="E115" s="792" t="s">
        <v>1147</v>
      </c>
      <c r="F115" s="1563"/>
      <c r="G115" s="808" t="s">
        <v>1148</v>
      </c>
      <c r="H115" s="807"/>
      <c r="I115" s="807"/>
      <c r="J115" s="812">
        <v>41.4</v>
      </c>
      <c r="K115" s="824">
        <v>38.299999999999997</v>
      </c>
      <c r="L115" s="824"/>
      <c r="M115" s="824"/>
    </row>
    <row r="116" spans="1:14" ht="15.75">
      <c r="A116" s="1551"/>
      <c r="B116" s="1553"/>
      <c r="C116" s="1555"/>
      <c r="D116" s="1572"/>
      <c r="E116" s="1566">
        <v>0.82</v>
      </c>
      <c r="F116" s="1563"/>
      <c r="G116" s="788" t="s">
        <v>454</v>
      </c>
      <c r="H116" s="813">
        <f>IF(H112="CIF",0,((H113*$E110)+(H114*$E113)+(H115*$E116)*1.5))</f>
        <v>0</v>
      </c>
      <c r="I116" s="813"/>
      <c r="J116" s="836">
        <f>IF(J112="CIF",0,((J113*$E110)+(J114*$E113)+(J115*$E116)*1.5))</f>
        <v>50.92199999999999</v>
      </c>
      <c r="K116" s="836">
        <f t="shared" ref="K116:L116" si="22">IF(K112="CIF",0,((K113*$E110)+(K114*$E113)+(K115*$E116)*1.5))</f>
        <v>49.216999999999992</v>
      </c>
      <c r="L116" s="836">
        <f t="shared" si="22"/>
        <v>0</v>
      </c>
      <c r="M116" s="825"/>
    </row>
    <row r="117" spans="1:14" ht="16.5" thickBot="1">
      <c r="A117" s="1552"/>
      <c r="B117" s="1554"/>
      <c r="C117" s="1556"/>
      <c r="D117" s="1573"/>
      <c r="E117" s="1567"/>
      <c r="F117" s="1568" t="s">
        <v>1149</v>
      </c>
      <c r="G117" s="1568"/>
      <c r="H117" s="815">
        <f>H116+H111</f>
        <v>118.05126560568634</v>
      </c>
      <c r="I117" s="827">
        <f t="shared" ref="I117:L117" si="23">I116+I111</f>
        <v>108.21366013854581</v>
      </c>
      <c r="J117" s="827">
        <f t="shared" si="23"/>
        <v>112.89891444298532</v>
      </c>
      <c r="K117" s="827">
        <f t="shared" si="23"/>
        <v>108.24263280284316</v>
      </c>
      <c r="L117" s="837">
        <f t="shared" si="23"/>
        <v>88.538449204264751</v>
      </c>
      <c r="M117" s="828"/>
    </row>
    <row r="118" spans="1:14" ht="15.75" thickBot="1"/>
    <row r="119" spans="1:14" ht="15.75">
      <c r="A119" s="770" t="s">
        <v>3</v>
      </c>
      <c r="B119" s="771" t="s">
        <v>31</v>
      </c>
      <c r="C119" s="771" t="s">
        <v>495</v>
      </c>
      <c r="D119" s="771" t="s">
        <v>1114</v>
      </c>
      <c r="E119" s="771" t="s">
        <v>1115</v>
      </c>
      <c r="F119" s="1550" t="s">
        <v>1116</v>
      </c>
      <c r="G119" s="1550"/>
      <c r="H119" s="772" t="s">
        <v>1154</v>
      </c>
      <c r="I119" s="772" t="s">
        <v>1155</v>
      </c>
      <c r="J119" s="772" t="s">
        <v>1155</v>
      </c>
      <c r="K119" s="772" t="s">
        <v>1157</v>
      </c>
      <c r="L119" s="772" t="s">
        <v>1157</v>
      </c>
      <c r="M119" s="773"/>
      <c r="N119" s="759" t="s">
        <v>1158</v>
      </c>
    </row>
    <row r="120" spans="1:14" ht="15.75">
      <c r="A120" s="1551" t="s">
        <v>1178</v>
      </c>
      <c r="B120" s="1553" t="s">
        <v>1179</v>
      </c>
      <c r="C120" s="1555" t="s">
        <v>497</v>
      </c>
      <c r="D120" s="1557" t="s">
        <v>1122</v>
      </c>
      <c r="E120" s="1574" t="s">
        <v>1123</v>
      </c>
      <c r="F120" s="1560" t="s">
        <v>1124</v>
      </c>
      <c r="G120" s="1560"/>
      <c r="H120" s="774" t="s">
        <v>1161</v>
      </c>
      <c r="I120" s="775" t="s">
        <v>1162</v>
      </c>
      <c r="J120" s="775" t="s">
        <v>1162</v>
      </c>
      <c r="K120" s="774" t="s">
        <v>1163</v>
      </c>
      <c r="L120" s="777" t="s">
        <v>1163</v>
      </c>
      <c r="M120" s="777"/>
    </row>
    <row r="121" spans="1:14" ht="30">
      <c r="A121" s="1551"/>
      <c r="B121" s="1553"/>
      <c r="C121" s="1555"/>
      <c r="D121" s="1557"/>
      <c r="E121" s="1574"/>
      <c r="F121" s="1569" t="s">
        <v>1128</v>
      </c>
      <c r="G121" s="1569"/>
      <c r="H121" s="782" t="s">
        <v>1164</v>
      </c>
      <c r="I121" s="832" t="s">
        <v>1165</v>
      </c>
      <c r="J121" s="832" t="s">
        <v>1165</v>
      </c>
      <c r="K121" s="779" t="s">
        <v>1167</v>
      </c>
      <c r="L121" s="783" t="s">
        <v>1167</v>
      </c>
      <c r="M121" s="783"/>
    </row>
    <row r="122" spans="1:14" ht="15.75">
      <c r="A122" s="1551"/>
      <c r="B122" s="1553"/>
      <c r="C122" s="1555"/>
      <c r="D122" s="1570" t="s">
        <v>1168</v>
      </c>
      <c r="E122" s="1570">
        <v>5914389</v>
      </c>
      <c r="F122" s="1569" t="s">
        <v>1133</v>
      </c>
      <c r="G122" s="1569"/>
      <c r="H122" s="785">
        <v>45992</v>
      </c>
      <c r="I122" s="786">
        <v>45986</v>
      </c>
      <c r="J122" s="786">
        <v>45986</v>
      </c>
      <c r="K122" s="785">
        <v>46031</v>
      </c>
      <c r="L122" s="833">
        <v>46031</v>
      </c>
      <c r="M122" s="783"/>
    </row>
    <row r="123" spans="1:14" ht="15.75">
      <c r="A123" s="1551"/>
      <c r="B123" s="1553"/>
      <c r="C123" s="1555"/>
      <c r="D123" s="1571"/>
      <c r="E123" s="1571"/>
      <c r="F123" s="1569" t="s">
        <v>1134</v>
      </c>
      <c r="G123" s="1569"/>
      <c r="H123" s="779">
        <v>1.4</v>
      </c>
      <c r="I123" s="780">
        <v>1.4</v>
      </c>
      <c r="J123" s="782">
        <v>1.4</v>
      </c>
      <c r="K123" s="783">
        <v>1.35</v>
      </c>
      <c r="L123" s="783">
        <v>1.35</v>
      </c>
      <c r="M123" s="783"/>
    </row>
    <row r="124" spans="1:14" ht="15.75">
      <c r="A124" s="1551"/>
      <c r="B124" s="1553"/>
      <c r="C124" s="1555"/>
      <c r="D124" s="1570">
        <v>587.47699999999998</v>
      </c>
      <c r="E124" s="787" t="s">
        <v>1135</v>
      </c>
      <c r="F124" s="1561" t="s">
        <v>1136</v>
      </c>
      <c r="G124" s="1561"/>
      <c r="H124" s="782">
        <v>590.66899999999998</v>
      </c>
      <c r="I124" s="782">
        <v>590.66899999999998</v>
      </c>
      <c r="J124" s="782">
        <v>590.66899999999998</v>
      </c>
      <c r="K124" s="782">
        <v>590.66899999999998</v>
      </c>
      <c r="L124" s="782">
        <v>590.66899999999998</v>
      </c>
      <c r="M124" s="790"/>
    </row>
    <row r="125" spans="1:14" ht="15.75">
      <c r="A125" s="1551"/>
      <c r="B125" s="1553"/>
      <c r="C125" s="1555"/>
      <c r="D125" s="1572"/>
      <c r="E125" s="792" t="s">
        <v>1137</v>
      </c>
      <c r="F125" s="1561" t="s">
        <v>1138</v>
      </c>
      <c r="G125" s="1561"/>
      <c r="H125" s="834">
        <f>$D124/H124</f>
        <v>0.99459595814237756</v>
      </c>
      <c r="I125" s="793">
        <f>$D124/I124</f>
        <v>0.99459595814237756</v>
      </c>
      <c r="J125" s="793">
        <f>$D124/J124</f>
        <v>0.99459595814237756</v>
      </c>
      <c r="K125" s="793">
        <f t="shared" ref="K125:L125" si="24">$D124/K124</f>
        <v>0.99459595814237756</v>
      </c>
      <c r="L125" s="793">
        <f t="shared" si="24"/>
        <v>0.99459595814237756</v>
      </c>
      <c r="M125" s="794"/>
    </row>
    <row r="126" spans="1:14" ht="15.75">
      <c r="A126" s="1551"/>
      <c r="B126" s="1553"/>
      <c r="C126" s="1555"/>
      <c r="D126" s="1572"/>
      <c r="E126" s="1564">
        <v>1.24</v>
      </c>
      <c r="F126" s="1561" t="s">
        <v>1139</v>
      </c>
      <c r="G126" s="1561"/>
      <c r="H126" s="797">
        <v>150</v>
      </c>
      <c r="I126" s="797">
        <v>131</v>
      </c>
      <c r="J126" s="799">
        <v>83</v>
      </c>
      <c r="K126" s="800">
        <v>81</v>
      </c>
      <c r="L126" s="800">
        <v>111</v>
      </c>
      <c r="M126" s="800"/>
    </row>
    <row r="127" spans="1:14" ht="15.75">
      <c r="A127" s="1551"/>
      <c r="B127" s="1553"/>
      <c r="C127" s="1555"/>
      <c r="D127" s="1572"/>
      <c r="E127" s="1565"/>
      <c r="F127" s="1561" t="s">
        <v>1140</v>
      </c>
      <c r="G127" s="1561"/>
      <c r="H127" s="802">
        <f>H126*H125</f>
        <v>149.18939372135662</v>
      </c>
      <c r="I127" s="802">
        <f>I126*I125</f>
        <v>130.29207051665145</v>
      </c>
      <c r="J127" s="802">
        <f>J126*J125</f>
        <v>82.551464525817337</v>
      </c>
      <c r="K127" s="820">
        <f t="shared" ref="K127:L127" si="25">K126*K125</f>
        <v>80.562272609532585</v>
      </c>
      <c r="L127" s="820">
        <f t="shared" si="25"/>
        <v>110.40015135380391</v>
      </c>
      <c r="M127" s="821"/>
    </row>
    <row r="128" spans="1:14" ht="15.75">
      <c r="A128" s="1551"/>
      <c r="B128" s="1553"/>
      <c r="C128" s="1555"/>
      <c r="D128" s="1572"/>
      <c r="E128" s="792" t="s">
        <v>1141</v>
      </c>
      <c r="F128" s="1562" t="s">
        <v>1142</v>
      </c>
      <c r="G128" s="806" t="s">
        <v>1143</v>
      </c>
      <c r="H128" s="807" t="s">
        <v>1169</v>
      </c>
      <c r="I128" s="807" t="s">
        <v>1169</v>
      </c>
      <c r="J128" s="822" t="s">
        <v>1144</v>
      </c>
      <c r="K128" s="822" t="s">
        <v>1144</v>
      </c>
      <c r="L128" s="822" t="s">
        <v>1169</v>
      </c>
      <c r="M128" s="790"/>
    </row>
    <row r="129" spans="1:14">
      <c r="A129" s="1551"/>
      <c r="B129" s="1553"/>
      <c r="C129" s="1555"/>
      <c r="D129" s="1572"/>
      <c r="E129" s="1564">
        <v>0.99</v>
      </c>
      <c r="F129" s="1563"/>
      <c r="G129" s="808" t="s">
        <v>1145</v>
      </c>
      <c r="H129" s="807"/>
      <c r="I129" s="807"/>
      <c r="J129" s="823"/>
      <c r="K129" s="824">
        <v>1.7</v>
      </c>
      <c r="L129" s="824"/>
      <c r="M129" s="824"/>
    </row>
    <row r="130" spans="1:14">
      <c r="A130" s="1551"/>
      <c r="B130" s="1553"/>
      <c r="C130" s="1555"/>
      <c r="D130" s="1572"/>
      <c r="E130" s="1565"/>
      <c r="F130" s="1563"/>
      <c r="G130" s="808" t="s">
        <v>1146</v>
      </c>
      <c r="H130" s="807"/>
      <c r="I130" s="807"/>
      <c r="J130" s="812"/>
      <c r="K130" s="824"/>
      <c r="L130" s="824"/>
      <c r="M130" s="824"/>
    </row>
    <row r="131" spans="1:14" ht="15.75">
      <c r="A131" s="1551"/>
      <c r="B131" s="1553"/>
      <c r="C131" s="1555"/>
      <c r="D131" s="1572"/>
      <c r="E131" s="792" t="s">
        <v>1147</v>
      </c>
      <c r="F131" s="1563"/>
      <c r="G131" s="808" t="s">
        <v>1148</v>
      </c>
      <c r="H131" s="807"/>
      <c r="I131" s="807"/>
      <c r="J131" s="812">
        <v>41.4</v>
      </c>
      <c r="K131" s="824">
        <v>38.299999999999997</v>
      </c>
      <c r="L131" s="824"/>
      <c r="M131" s="824"/>
    </row>
    <row r="132" spans="1:14" ht="15.75">
      <c r="A132" s="1551"/>
      <c r="B132" s="1553"/>
      <c r="C132" s="1555"/>
      <c r="D132" s="1572"/>
      <c r="E132" s="1566">
        <v>0.82</v>
      </c>
      <c r="F132" s="1563"/>
      <c r="G132" s="788" t="s">
        <v>454</v>
      </c>
      <c r="H132" s="813">
        <f>IF(H128="CIF",0,((H129*$E126)+(H130*$E129)+(H131*$E132)*1.5))</f>
        <v>0</v>
      </c>
      <c r="I132" s="813">
        <f t="shared" ref="I132:L132" si="26">IF(I128="CIF",0,((I129*$E126)+(I130*$E129)+(I131*$E132)*1.5))</f>
        <v>0</v>
      </c>
      <c r="J132" s="813">
        <f t="shared" si="26"/>
        <v>50.92199999999999</v>
      </c>
      <c r="K132" s="813">
        <f t="shared" si="26"/>
        <v>49.216999999999992</v>
      </c>
      <c r="L132" s="813">
        <f t="shared" si="26"/>
        <v>0</v>
      </c>
      <c r="M132" s="825"/>
    </row>
    <row r="133" spans="1:14" ht="16.5" thickBot="1">
      <c r="A133" s="1552"/>
      <c r="B133" s="1554"/>
      <c r="C133" s="1556"/>
      <c r="D133" s="1573"/>
      <c r="E133" s="1567"/>
      <c r="F133" s="1568" t="s">
        <v>1149</v>
      </c>
      <c r="G133" s="1568"/>
      <c r="H133" s="815">
        <f>H132+H127</f>
        <v>149.18939372135662</v>
      </c>
      <c r="I133" s="815">
        <f>I132+I127</f>
        <v>130.29207051665145</v>
      </c>
      <c r="J133" s="815">
        <f>J132+J127</f>
        <v>133.47346452581732</v>
      </c>
      <c r="K133" s="815">
        <f t="shared" ref="K133:L133" si="27">K132+K127</f>
        <v>129.77927260953257</v>
      </c>
      <c r="L133" s="826">
        <f t="shared" si="27"/>
        <v>110.40015135380391</v>
      </c>
      <c r="M133" s="828"/>
    </row>
    <row r="134" spans="1:14" ht="15.75" thickBot="1"/>
    <row r="135" spans="1:14" ht="30">
      <c r="A135" s="770" t="s">
        <v>3</v>
      </c>
      <c r="B135" s="771" t="s">
        <v>31</v>
      </c>
      <c r="C135" s="771" t="s">
        <v>495</v>
      </c>
      <c r="D135" s="771" t="s">
        <v>1114</v>
      </c>
      <c r="E135" s="771" t="s">
        <v>1115</v>
      </c>
      <c r="F135" s="1550" t="s">
        <v>1116</v>
      </c>
      <c r="G135" s="1550"/>
      <c r="H135" s="772" t="s">
        <v>1154</v>
      </c>
      <c r="I135" s="772" t="s">
        <v>1155</v>
      </c>
      <c r="J135" s="772" t="s">
        <v>1155</v>
      </c>
      <c r="K135" s="772" t="s">
        <v>1156</v>
      </c>
      <c r="L135" s="772" t="s">
        <v>1157</v>
      </c>
      <c r="M135" s="772" t="s">
        <v>1157</v>
      </c>
      <c r="N135" s="759" t="s">
        <v>1158</v>
      </c>
    </row>
    <row r="136" spans="1:14" ht="15.75">
      <c r="A136" s="1551" t="s">
        <v>1180</v>
      </c>
      <c r="B136" s="1553" t="s">
        <v>1181</v>
      </c>
      <c r="C136" s="1555" t="s">
        <v>497</v>
      </c>
      <c r="D136" s="1557" t="s">
        <v>1122</v>
      </c>
      <c r="E136" s="1574" t="s">
        <v>1123</v>
      </c>
      <c r="F136" s="1560" t="s">
        <v>1124</v>
      </c>
      <c r="G136" s="1560"/>
      <c r="H136" s="774" t="s">
        <v>1161</v>
      </c>
      <c r="I136" s="775" t="s">
        <v>1162</v>
      </c>
      <c r="J136" s="775" t="s">
        <v>1162</v>
      </c>
      <c r="K136" s="776"/>
      <c r="L136" s="777" t="s">
        <v>1163</v>
      </c>
      <c r="M136" s="777" t="s">
        <v>1163</v>
      </c>
    </row>
    <row r="137" spans="1:14" ht="30">
      <c r="A137" s="1551"/>
      <c r="B137" s="1553"/>
      <c r="C137" s="1555"/>
      <c r="D137" s="1557"/>
      <c r="E137" s="1574"/>
      <c r="F137" s="1569" t="s">
        <v>1128</v>
      </c>
      <c r="G137" s="1569"/>
      <c r="H137" s="782" t="s">
        <v>1164</v>
      </c>
      <c r="I137" s="832" t="s">
        <v>1165</v>
      </c>
      <c r="J137" s="832" t="s">
        <v>1165</v>
      </c>
      <c r="K137" s="782" t="s">
        <v>1166</v>
      </c>
      <c r="L137" s="783" t="s">
        <v>1167</v>
      </c>
      <c r="M137" s="783" t="s">
        <v>1167</v>
      </c>
    </row>
    <row r="138" spans="1:14" ht="15.75">
      <c r="A138" s="1551"/>
      <c r="B138" s="1553"/>
      <c r="C138" s="1555"/>
      <c r="D138" s="1570" t="s">
        <v>1168</v>
      </c>
      <c r="E138" s="1570">
        <v>5914389</v>
      </c>
      <c r="F138" s="1569" t="s">
        <v>1133</v>
      </c>
      <c r="G138" s="1569"/>
      <c r="H138" s="785">
        <v>45992</v>
      </c>
      <c r="I138" s="786">
        <v>45986</v>
      </c>
      <c r="J138" s="786">
        <v>45986</v>
      </c>
      <c r="K138" s="781">
        <v>45992</v>
      </c>
      <c r="L138" s="833">
        <v>46031</v>
      </c>
      <c r="M138" s="833">
        <v>46031</v>
      </c>
    </row>
    <row r="139" spans="1:14" ht="15.75">
      <c r="A139" s="1551"/>
      <c r="B139" s="1553"/>
      <c r="C139" s="1555"/>
      <c r="D139" s="1571"/>
      <c r="E139" s="1571"/>
      <c r="F139" s="1569" t="s">
        <v>1134</v>
      </c>
      <c r="G139" s="1569"/>
      <c r="H139" s="779">
        <v>1.65</v>
      </c>
      <c r="I139" s="780">
        <v>1.45</v>
      </c>
      <c r="J139" s="780">
        <v>1.45</v>
      </c>
      <c r="K139" s="790"/>
      <c r="L139" s="783">
        <v>1.7</v>
      </c>
      <c r="M139" s="783">
        <v>1.7</v>
      </c>
    </row>
    <row r="140" spans="1:14" ht="15.75">
      <c r="A140" s="1551"/>
      <c r="B140" s="1553"/>
      <c r="C140" s="1555"/>
      <c r="D140" s="1570">
        <v>587.47699999999998</v>
      </c>
      <c r="E140" s="787" t="s">
        <v>1135</v>
      </c>
      <c r="F140" s="1561" t="s">
        <v>1136</v>
      </c>
      <c r="G140" s="1561"/>
      <c r="H140" s="782">
        <v>590.66899999999998</v>
      </c>
      <c r="I140" s="782">
        <v>590.66899999999998</v>
      </c>
      <c r="J140" s="782">
        <v>590.66899999999998</v>
      </c>
      <c r="K140" s="782">
        <v>590.66899999999998</v>
      </c>
      <c r="L140" s="782">
        <v>590.66899999999998</v>
      </c>
      <c r="M140" s="782">
        <v>590.66899999999998</v>
      </c>
    </row>
    <row r="141" spans="1:14" ht="15.75">
      <c r="A141" s="1551"/>
      <c r="B141" s="1553"/>
      <c r="C141" s="1555"/>
      <c r="D141" s="1572"/>
      <c r="E141" s="792" t="s">
        <v>1137</v>
      </c>
      <c r="F141" s="1561" t="s">
        <v>1138</v>
      </c>
      <c r="G141" s="1561"/>
      <c r="H141" s="834">
        <f>$D140/H140</f>
        <v>0.99459595814237756</v>
      </c>
      <c r="I141" s="793">
        <f>$D140/I140</f>
        <v>0.99459595814237756</v>
      </c>
      <c r="J141" s="793">
        <f>$D140/J140</f>
        <v>0.99459595814237756</v>
      </c>
      <c r="K141" s="793">
        <f>$D140/K140</f>
        <v>0.99459595814237756</v>
      </c>
      <c r="L141" s="793">
        <f t="shared" ref="L141:M141" si="28">$D140/L140</f>
        <v>0.99459595814237756</v>
      </c>
      <c r="M141" s="793">
        <f t="shared" si="28"/>
        <v>0.99459595814237756</v>
      </c>
    </row>
    <row r="142" spans="1:14" ht="15.75">
      <c r="A142" s="1551"/>
      <c r="B142" s="1553"/>
      <c r="C142" s="1555"/>
      <c r="D142" s="1572"/>
      <c r="E142" s="1564">
        <v>1.24</v>
      </c>
      <c r="F142" s="1561" t="s">
        <v>1139</v>
      </c>
      <c r="G142" s="1561"/>
      <c r="H142" s="797">
        <v>125</v>
      </c>
      <c r="I142" s="797">
        <v>125</v>
      </c>
      <c r="J142" s="799">
        <v>77</v>
      </c>
      <c r="K142" s="800">
        <v>95</v>
      </c>
      <c r="L142" s="800">
        <v>68</v>
      </c>
      <c r="M142" s="800">
        <v>98</v>
      </c>
    </row>
    <row r="143" spans="1:14" ht="15.75">
      <c r="A143" s="1551"/>
      <c r="B143" s="1553"/>
      <c r="C143" s="1555"/>
      <c r="D143" s="1572"/>
      <c r="E143" s="1565"/>
      <c r="F143" s="1575" t="s">
        <v>1140</v>
      </c>
      <c r="G143" s="1575"/>
      <c r="H143" s="820">
        <f>H142*H141</f>
        <v>124.32449476779719</v>
      </c>
      <c r="I143" s="820">
        <f>I142*I141</f>
        <v>124.32449476779719</v>
      </c>
      <c r="J143" s="820">
        <f>J142*J141</f>
        <v>76.583888776963079</v>
      </c>
      <c r="K143" s="820">
        <f>K142*K141</f>
        <v>94.486616023525869</v>
      </c>
      <c r="L143" s="820">
        <f t="shared" ref="L143:M143" si="29">L142*L141</f>
        <v>67.632525153681669</v>
      </c>
      <c r="M143" s="820">
        <f t="shared" si="29"/>
        <v>97.470403897953005</v>
      </c>
    </row>
    <row r="144" spans="1:14" ht="15.75">
      <c r="A144" s="1551"/>
      <c r="B144" s="1553"/>
      <c r="C144" s="1555"/>
      <c r="D144" s="1572"/>
      <c r="E144" s="792" t="s">
        <v>1141</v>
      </c>
      <c r="F144" s="1576" t="s">
        <v>1142</v>
      </c>
      <c r="G144" s="841" t="s">
        <v>1143</v>
      </c>
      <c r="H144" s="822" t="s">
        <v>1169</v>
      </c>
      <c r="I144" s="822" t="s">
        <v>1169</v>
      </c>
      <c r="J144" s="822" t="s">
        <v>1144</v>
      </c>
      <c r="K144" s="822" t="s">
        <v>1144</v>
      </c>
      <c r="L144" s="822" t="s">
        <v>1144</v>
      </c>
      <c r="M144" s="822" t="s">
        <v>1169</v>
      </c>
    </row>
    <row r="145" spans="1:13">
      <c r="A145" s="1551"/>
      <c r="B145" s="1553"/>
      <c r="C145" s="1555"/>
      <c r="D145" s="1572"/>
      <c r="E145" s="1564">
        <v>0.99</v>
      </c>
      <c r="F145" s="1577"/>
      <c r="G145" s="808" t="s">
        <v>1145</v>
      </c>
      <c r="H145" s="807"/>
      <c r="I145" s="807"/>
      <c r="J145" s="823"/>
      <c r="K145" s="824">
        <v>0.45</v>
      </c>
      <c r="L145" s="824">
        <v>1.7</v>
      </c>
      <c r="M145" s="824"/>
    </row>
    <row r="146" spans="1:13">
      <c r="A146" s="1551"/>
      <c r="B146" s="1553"/>
      <c r="C146" s="1555"/>
      <c r="D146" s="1572"/>
      <c r="E146" s="1565"/>
      <c r="F146" s="1577"/>
      <c r="G146" s="808" t="s">
        <v>1146</v>
      </c>
      <c r="H146" s="807"/>
      <c r="I146" s="807"/>
      <c r="J146" s="812"/>
      <c r="K146" s="824"/>
      <c r="L146" s="824"/>
      <c r="M146" s="824"/>
    </row>
    <row r="147" spans="1:13" ht="15.75">
      <c r="A147" s="1551"/>
      <c r="B147" s="1553"/>
      <c r="C147" s="1555"/>
      <c r="D147" s="1572"/>
      <c r="E147" s="792" t="s">
        <v>1147</v>
      </c>
      <c r="F147" s="1577"/>
      <c r="G147" s="808" t="s">
        <v>1148</v>
      </c>
      <c r="H147" s="807"/>
      <c r="I147" s="807"/>
      <c r="J147" s="812">
        <v>41.4</v>
      </c>
      <c r="K147" s="824">
        <v>96.2</v>
      </c>
      <c r="L147" s="824">
        <v>38.299999999999997</v>
      </c>
      <c r="M147" s="824"/>
    </row>
    <row r="148" spans="1:13" ht="15.75">
      <c r="A148" s="1551"/>
      <c r="B148" s="1553"/>
      <c r="C148" s="1555"/>
      <c r="D148" s="1572"/>
      <c r="E148" s="1566">
        <v>0.82</v>
      </c>
      <c r="F148" s="1578"/>
      <c r="G148" s="842" t="s">
        <v>454</v>
      </c>
      <c r="H148" s="843">
        <f>IF(H144="CIF",0,((H145*$E142)+(H146*$E145)+(H147*$E148)*1.5))</f>
        <v>0</v>
      </c>
      <c r="I148" s="843">
        <f t="shared" ref="I148:M148" si="30">IF(I144="CIF",0,((I145*$E142)+(I146*$E145)+(I147*$E148)*1.5))</f>
        <v>0</v>
      </c>
      <c r="J148" s="843">
        <f t="shared" si="30"/>
        <v>50.92199999999999</v>
      </c>
      <c r="K148" s="843">
        <f t="shared" si="30"/>
        <v>118.884</v>
      </c>
      <c r="L148" s="843">
        <f t="shared" si="30"/>
        <v>49.216999999999992</v>
      </c>
      <c r="M148" s="843">
        <f t="shared" si="30"/>
        <v>0</v>
      </c>
    </row>
    <row r="149" spans="1:13" ht="16.5" thickBot="1">
      <c r="A149" s="1552"/>
      <c r="B149" s="1554"/>
      <c r="C149" s="1556"/>
      <c r="D149" s="1573"/>
      <c r="E149" s="1567"/>
      <c r="F149" s="1579" t="s">
        <v>1149</v>
      </c>
      <c r="G149" s="1579"/>
      <c r="H149" s="839">
        <f>H148+H143</f>
        <v>124.32449476779719</v>
      </c>
      <c r="I149" s="839">
        <f>I148+I143</f>
        <v>124.32449476779719</v>
      </c>
      <c r="J149" s="839">
        <f>J148+J143</f>
        <v>127.50588877696308</v>
      </c>
      <c r="K149" s="839">
        <f>K148+K143</f>
        <v>213.37061602352588</v>
      </c>
      <c r="L149" s="839">
        <f t="shared" ref="L149:M149" si="31">L148+L143</f>
        <v>116.84952515368167</v>
      </c>
      <c r="M149" s="844">
        <f t="shared" si="31"/>
        <v>97.470403897953005</v>
      </c>
    </row>
    <row r="150" spans="1:13" ht="15.75" thickBot="1"/>
    <row r="151" spans="1:13" ht="15.75">
      <c r="A151" s="770" t="s">
        <v>3</v>
      </c>
      <c r="B151" s="771" t="s">
        <v>31</v>
      </c>
      <c r="C151" s="771" t="s">
        <v>495</v>
      </c>
      <c r="D151" s="771" t="s">
        <v>1114</v>
      </c>
      <c r="E151" s="771" t="s">
        <v>1115</v>
      </c>
      <c r="F151" s="1550" t="s">
        <v>1116</v>
      </c>
      <c r="G151" s="1550"/>
      <c r="H151" s="772" t="s">
        <v>1182</v>
      </c>
      <c r="I151" s="772" t="s">
        <v>1183</v>
      </c>
      <c r="J151" s="772" t="s">
        <v>1184</v>
      </c>
      <c r="K151" s="772"/>
      <c r="L151" s="772"/>
      <c r="M151" s="773"/>
    </row>
    <row r="152" spans="1:13" ht="15.75">
      <c r="A152" s="1551" t="s">
        <v>1185</v>
      </c>
      <c r="B152" s="1553" t="s">
        <v>1186</v>
      </c>
      <c r="C152" s="1555" t="s">
        <v>478</v>
      </c>
      <c r="D152" s="1574" t="s">
        <v>1122</v>
      </c>
      <c r="E152" s="1574" t="s">
        <v>1123</v>
      </c>
      <c r="F152" s="1560" t="s">
        <v>1124</v>
      </c>
      <c r="G152" s="1560"/>
      <c r="H152" s="776" t="s">
        <v>1187</v>
      </c>
      <c r="I152" s="775" t="s">
        <v>1188</v>
      </c>
      <c r="J152" s="776" t="s">
        <v>1189</v>
      </c>
      <c r="K152" s="776"/>
      <c r="L152" s="777"/>
      <c r="M152" s="777"/>
    </row>
    <row r="153" spans="1:13" ht="15.75">
      <c r="A153" s="1551"/>
      <c r="B153" s="1553"/>
      <c r="C153" s="1555"/>
      <c r="D153" s="1574"/>
      <c r="E153" s="1574"/>
      <c r="F153" s="1569" t="s">
        <v>1128</v>
      </c>
      <c r="G153" s="1569"/>
      <c r="H153" s="779" t="s">
        <v>1190</v>
      </c>
      <c r="I153" s="780" t="s">
        <v>1191</v>
      </c>
      <c r="J153" s="782" t="s">
        <v>1192</v>
      </c>
      <c r="K153" s="782"/>
      <c r="L153" s="783"/>
      <c r="M153" s="783"/>
    </row>
    <row r="154" spans="1:13" ht="15.75">
      <c r="A154" s="1551"/>
      <c r="B154" s="1553"/>
      <c r="C154" s="1555"/>
      <c r="D154" s="1570" t="s">
        <v>1193</v>
      </c>
      <c r="E154" s="1570">
        <v>5914344</v>
      </c>
      <c r="F154" s="1569" t="s">
        <v>1133</v>
      </c>
      <c r="G154" s="1569"/>
      <c r="H154" s="780" t="s">
        <v>1194</v>
      </c>
      <c r="I154" s="780" t="s">
        <v>1195</v>
      </c>
      <c r="J154" s="781">
        <v>45968</v>
      </c>
      <c r="K154" s="782"/>
      <c r="L154" s="783"/>
      <c r="M154" s="783"/>
    </row>
    <row r="155" spans="1:13" ht="15.75">
      <c r="A155" s="1551"/>
      <c r="B155" s="1553"/>
      <c r="C155" s="1555"/>
      <c r="D155" s="1571"/>
      <c r="E155" s="1571"/>
      <c r="F155" s="1569" t="s">
        <v>1134</v>
      </c>
      <c r="G155" s="1569"/>
      <c r="H155" s="782"/>
      <c r="I155" s="780" t="s">
        <v>46</v>
      </c>
      <c r="J155" s="780" t="s">
        <v>46</v>
      </c>
      <c r="K155" s="782"/>
      <c r="L155" s="783"/>
      <c r="M155" s="783"/>
    </row>
    <row r="156" spans="1:13" ht="15.75">
      <c r="A156" s="1551"/>
      <c r="B156" s="1553"/>
      <c r="C156" s="1555"/>
      <c r="D156" s="1580">
        <v>164.96199999999999</v>
      </c>
      <c r="E156" s="787" t="s">
        <v>1135</v>
      </c>
      <c r="F156" s="1561" t="s">
        <v>1136</v>
      </c>
      <c r="G156" s="1561"/>
      <c r="H156" s="845">
        <v>167.548</v>
      </c>
      <c r="I156" s="845">
        <v>167.548</v>
      </c>
      <c r="J156" s="845">
        <v>167.548</v>
      </c>
      <c r="K156" s="782"/>
      <c r="L156" s="790"/>
      <c r="M156" s="790"/>
    </row>
    <row r="157" spans="1:13" ht="15.75">
      <c r="A157" s="1551"/>
      <c r="B157" s="1553"/>
      <c r="C157" s="1555"/>
      <c r="D157" s="1581"/>
      <c r="E157" s="792" t="s">
        <v>1137</v>
      </c>
      <c r="F157" s="1561" t="s">
        <v>1138</v>
      </c>
      <c r="G157" s="1561"/>
      <c r="H157" s="793">
        <f>$D156/H156</f>
        <v>0.9845656170172129</v>
      </c>
      <c r="I157" s="793">
        <f>$D156/I156</f>
        <v>0.9845656170172129</v>
      </c>
      <c r="J157" s="793">
        <f>$D156/J156</f>
        <v>0.9845656170172129</v>
      </c>
      <c r="K157" s="819"/>
      <c r="L157" s="794"/>
      <c r="M157" s="794"/>
    </row>
    <row r="158" spans="1:13" ht="15.75">
      <c r="A158" s="1551"/>
      <c r="B158" s="1553"/>
      <c r="C158" s="1555"/>
      <c r="D158" s="1581"/>
      <c r="E158" s="1564">
        <v>1.36</v>
      </c>
      <c r="F158" s="1561" t="s">
        <v>1139</v>
      </c>
      <c r="G158" s="1561"/>
      <c r="H158" s="799">
        <v>80</v>
      </c>
      <c r="I158" s="797">
        <v>62</v>
      </c>
      <c r="J158" s="799">
        <v>22</v>
      </c>
      <c r="K158" s="799"/>
      <c r="L158" s="800"/>
      <c r="M158" s="800"/>
    </row>
    <row r="159" spans="1:13" ht="15.75">
      <c r="A159" s="1551"/>
      <c r="B159" s="1553"/>
      <c r="C159" s="1555"/>
      <c r="D159" s="1581"/>
      <c r="E159" s="1565"/>
      <c r="F159" s="1561" t="s">
        <v>1140</v>
      </c>
      <c r="G159" s="1561"/>
      <c r="H159" s="802">
        <f>H158*H157</f>
        <v>78.76524936137703</v>
      </c>
      <c r="I159" s="802">
        <f>I158*I157</f>
        <v>61.043068255067197</v>
      </c>
      <c r="J159" s="802">
        <f>J158*J157</f>
        <v>21.660443574378682</v>
      </c>
      <c r="K159" s="820"/>
      <c r="L159" s="821"/>
      <c r="M159" s="821"/>
    </row>
    <row r="160" spans="1:13" ht="15.75">
      <c r="A160" s="1551"/>
      <c r="B160" s="1553"/>
      <c r="C160" s="1555"/>
      <c r="D160" s="1581"/>
      <c r="E160" s="792" t="s">
        <v>1141</v>
      </c>
      <c r="F160" s="1562" t="s">
        <v>1142</v>
      </c>
      <c r="G160" s="806" t="s">
        <v>1143</v>
      </c>
      <c r="H160" s="807" t="s">
        <v>1144</v>
      </c>
      <c r="I160" s="807" t="s">
        <v>1144</v>
      </c>
      <c r="J160" s="807" t="s">
        <v>1144</v>
      </c>
      <c r="K160" s="822"/>
      <c r="L160" s="790"/>
      <c r="M160" s="790"/>
    </row>
    <row r="161" spans="1:13">
      <c r="A161" s="1551"/>
      <c r="B161" s="1553"/>
      <c r="C161" s="1555"/>
      <c r="D161" s="1581"/>
      <c r="E161" s="1564">
        <v>1.0900000000000001</v>
      </c>
      <c r="F161" s="1563"/>
      <c r="G161" s="808" t="s">
        <v>1145</v>
      </c>
      <c r="H161" s="822">
        <v>1.4</v>
      </c>
      <c r="I161" s="807"/>
      <c r="J161" s="807"/>
      <c r="K161" s="823"/>
      <c r="L161" s="824"/>
      <c r="M161" s="824"/>
    </row>
    <row r="162" spans="1:13">
      <c r="A162" s="1551"/>
      <c r="B162" s="1553"/>
      <c r="C162" s="1555"/>
      <c r="D162" s="1581"/>
      <c r="E162" s="1565"/>
      <c r="F162" s="1563"/>
      <c r="G162" s="808" t="s">
        <v>1146</v>
      </c>
      <c r="H162" s="822"/>
      <c r="I162" s="807"/>
      <c r="J162" s="807"/>
      <c r="K162" s="812"/>
      <c r="L162" s="824"/>
      <c r="M162" s="824"/>
    </row>
    <row r="163" spans="1:13" ht="15.75">
      <c r="A163" s="1551"/>
      <c r="B163" s="1553"/>
      <c r="C163" s="1555"/>
      <c r="D163" s="1581"/>
      <c r="E163" s="792" t="s">
        <v>1147</v>
      </c>
      <c r="F163" s="1563"/>
      <c r="G163" s="808" t="s">
        <v>1148</v>
      </c>
      <c r="H163" s="822">
        <f>88.6-1.4</f>
        <v>87.199999999999989</v>
      </c>
      <c r="I163" s="807">
        <v>112</v>
      </c>
      <c r="J163" s="807">
        <v>65.3</v>
      </c>
      <c r="K163" s="812"/>
      <c r="L163" s="824"/>
      <c r="M163" s="824"/>
    </row>
    <row r="164" spans="1:13" ht="15.75">
      <c r="A164" s="1551"/>
      <c r="B164" s="1553"/>
      <c r="C164" s="1555"/>
      <c r="D164" s="1581"/>
      <c r="E164" s="1566">
        <v>0.89</v>
      </c>
      <c r="F164" s="1563"/>
      <c r="G164" s="788" t="s">
        <v>454</v>
      </c>
      <c r="H164" s="813">
        <f>IF(H160="CIF",0,(H161*$E158)+(H162*$E161)+(H163*$E164))</f>
        <v>79.511999999999986</v>
      </c>
      <c r="I164" s="813">
        <f>IF(I160="CIF",0,(I161*$E158)+(I162*$E161)+(I163*$E164))</f>
        <v>99.68</v>
      </c>
      <c r="J164" s="813">
        <f>IF(J160="CIF",0,(J161*$E158)+(J162*$E161)+(J163*$E164))</f>
        <v>58.116999999999997</v>
      </c>
      <c r="K164" s="846"/>
      <c r="L164" s="825"/>
      <c r="M164" s="825"/>
    </row>
    <row r="165" spans="1:13" ht="16.5" thickBot="1">
      <c r="A165" s="1552"/>
      <c r="B165" s="1554"/>
      <c r="C165" s="1556"/>
      <c r="D165" s="1582"/>
      <c r="E165" s="1567"/>
      <c r="F165" s="1568" t="s">
        <v>1149</v>
      </c>
      <c r="G165" s="1568"/>
      <c r="H165" s="815">
        <f t="shared" ref="H165:J165" si="32">H164+H159</f>
        <v>158.27724936137702</v>
      </c>
      <c r="I165" s="815">
        <f t="shared" si="32"/>
        <v>160.7230682550672</v>
      </c>
      <c r="J165" s="826">
        <f t="shared" si="32"/>
        <v>79.77744357437868</v>
      </c>
      <c r="K165" s="827"/>
      <c r="L165" s="828"/>
      <c r="M165" s="828"/>
    </row>
    <row r="166" spans="1:13" ht="15.75" thickBot="1"/>
    <row r="167" spans="1:13" ht="15.75">
      <c r="A167" s="770" t="s">
        <v>3</v>
      </c>
      <c r="B167" s="771" t="s">
        <v>31</v>
      </c>
      <c r="C167" s="771" t="s">
        <v>495</v>
      </c>
      <c r="D167" s="771" t="s">
        <v>1114</v>
      </c>
      <c r="E167" s="771" t="s">
        <v>1115</v>
      </c>
      <c r="F167" s="1550" t="s">
        <v>1116</v>
      </c>
      <c r="G167" s="1550"/>
      <c r="H167" s="772" t="s">
        <v>1183</v>
      </c>
      <c r="I167" s="772" t="s">
        <v>1184</v>
      </c>
      <c r="J167" s="772" t="s">
        <v>1182</v>
      </c>
      <c r="K167" s="772"/>
      <c r="L167" s="772"/>
      <c r="M167" s="773"/>
    </row>
    <row r="168" spans="1:13" ht="15.75">
      <c r="A168" s="1551" t="s">
        <v>1196</v>
      </c>
      <c r="B168" s="1553" t="s">
        <v>1197</v>
      </c>
      <c r="C168" s="1555" t="s">
        <v>478</v>
      </c>
      <c r="D168" s="1574" t="s">
        <v>1122</v>
      </c>
      <c r="E168" s="1574" t="s">
        <v>1123</v>
      </c>
      <c r="F168" s="1560" t="s">
        <v>1124</v>
      </c>
      <c r="G168" s="1560"/>
      <c r="H168" s="775" t="s">
        <v>1188</v>
      </c>
      <c r="I168" s="776" t="s">
        <v>1189</v>
      </c>
      <c r="J168" s="776" t="s">
        <v>1187</v>
      </c>
      <c r="K168" s="776"/>
      <c r="L168" s="777"/>
      <c r="M168" s="777"/>
    </row>
    <row r="169" spans="1:13" ht="15.75">
      <c r="A169" s="1551"/>
      <c r="B169" s="1553"/>
      <c r="C169" s="1555"/>
      <c r="D169" s="1574"/>
      <c r="E169" s="1574"/>
      <c r="F169" s="1569" t="s">
        <v>1128</v>
      </c>
      <c r="G169" s="1569"/>
      <c r="H169" s="780" t="s">
        <v>1191</v>
      </c>
      <c r="I169" s="782" t="s">
        <v>1192</v>
      </c>
      <c r="J169" s="779" t="s">
        <v>1190</v>
      </c>
      <c r="K169" s="782"/>
      <c r="L169" s="783"/>
      <c r="M169" s="783"/>
    </row>
    <row r="170" spans="1:13" ht="15.75">
      <c r="A170" s="1551"/>
      <c r="B170" s="1553"/>
      <c r="C170" s="1555"/>
      <c r="D170" s="1570" t="s">
        <v>1193</v>
      </c>
      <c r="E170" s="1570">
        <v>5914344</v>
      </c>
      <c r="F170" s="1569" t="s">
        <v>1133</v>
      </c>
      <c r="G170" s="1569"/>
      <c r="H170" s="780" t="s">
        <v>1195</v>
      </c>
      <c r="I170" s="781">
        <v>45968</v>
      </c>
      <c r="J170" s="780" t="s">
        <v>1194</v>
      </c>
      <c r="K170" s="782"/>
      <c r="L170" s="783"/>
      <c r="M170" s="783"/>
    </row>
    <row r="171" spans="1:13" ht="15.75">
      <c r="A171" s="1551"/>
      <c r="B171" s="1553"/>
      <c r="C171" s="1555"/>
      <c r="D171" s="1571"/>
      <c r="E171" s="1571"/>
      <c r="F171" s="1569" t="s">
        <v>1134</v>
      </c>
      <c r="G171" s="1569"/>
      <c r="H171" s="780" t="s">
        <v>46</v>
      </c>
      <c r="I171" s="780" t="s">
        <v>46</v>
      </c>
      <c r="J171" s="807"/>
      <c r="K171" s="782"/>
      <c r="L171" s="783"/>
      <c r="M171" s="783"/>
    </row>
    <row r="172" spans="1:13" ht="15.75">
      <c r="A172" s="1551"/>
      <c r="B172" s="1553"/>
      <c r="C172" s="1555"/>
      <c r="D172" s="1580">
        <v>164.96199999999999</v>
      </c>
      <c r="E172" s="787" t="s">
        <v>1135</v>
      </c>
      <c r="F172" s="1561" t="s">
        <v>1136</v>
      </c>
      <c r="G172" s="1561"/>
      <c r="H172" s="845">
        <v>167.548</v>
      </c>
      <c r="I172" s="845">
        <v>167.548</v>
      </c>
      <c r="J172" s="845">
        <v>167.548</v>
      </c>
      <c r="K172" s="782"/>
      <c r="L172" s="790"/>
      <c r="M172" s="790"/>
    </row>
    <row r="173" spans="1:13" ht="15.75">
      <c r="A173" s="1551"/>
      <c r="B173" s="1553"/>
      <c r="C173" s="1555"/>
      <c r="D173" s="1581"/>
      <c r="E173" s="792" t="s">
        <v>1137</v>
      </c>
      <c r="F173" s="1561" t="s">
        <v>1138</v>
      </c>
      <c r="G173" s="1561"/>
      <c r="H173" s="793">
        <f>$D172/H172</f>
        <v>0.9845656170172129</v>
      </c>
      <c r="I173" s="793">
        <f>$D172/I172</f>
        <v>0.9845656170172129</v>
      </c>
      <c r="J173" s="793">
        <f>$D172/J172</f>
        <v>0.9845656170172129</v>
      </c>
      <c r="K173" s="819"/>
      <c r="L173" s="794"/>
      <c r="M173" s="794"/>
    </row>
    <row r="174" spans="1:13" ht="15.75">
      <c r="A174" s="1551"/>
      <c r="B174" s="1553"/>
      <c r="C174" s="1555"/>
      <c r="D174" s="1581"/>
      <c r="E174" s="1564">
        <v>1.36</v>
      </c>
      <c r="F174" s="1561" t="s">
        <v>1139</v>
      </c>
      <c r="G174" s="1561"/>
      <c r="H174" s="797">
        <v>82</v>
      </c>
      <c r="I174" s="799">
        <v>25</v>
      </c>
      <c r="J174" s="799">
        <v>80</v>
      </c>
      <c r="K174" s="799"/>
      <c r="L174" s="800"/>
      <c r="M174" s="800"/>
    </row>
    <row r="175" spans="1:13" ht="15.75">
      <c r="A175" s="1551"/>
      <c r="B175" s="1553"/>
      <c r="C175" s="1555"/>
      <c r="D175" s="1581"/>
      <c r="E175" s="1565"/>
      <c r="F175" s="1561" t="s">
        <v>1140</v>
      </c>
      <c r="G175" s="1561"/>
      <c r="H175" s="802">
        <f>H174*H173</f>
        <v>80.734380595411452</v>
      </c>
      <c r="I175" s="802">
        <f>I174*I173</f>
        <v>24.614140425430321</v>
      </c>
      <c r="J175" s="802">
        <f>J174*J173</f>
        <v>78.76524936137703</v>
      </c>
      <c r="K175" s="820"/>
      <c r="L175" s="821"/>
      <c r="M175" s="821"/>
    </row>
    <row r="176" spans="1:13" ht="15.75">
      <c r="A176" s="1551"/>
      <c r="B176" s="1553"/>
      <c r="C176" s="1555"/>
      <c r="D176" s="1581"/>
      <c r="E176" s="792" t="s">
        <v>1141</v>
      </c>
      <c r="F176" s="1562" t="s">
        <v>1142</v>
      </c>
      <c r="G176" s="806" t="s">
        <v>1143</v>
      </c>
      <c r="H176" s="807" t="s">
        <v>1144</v>
      </c>
      <c r="I176" s="807" t="s">
        <v>1144</v>
      </c>
      <c r="J176" s="807" t="s">
        <v>1144</v>
      </c>
      <c r="K176" s="822"/>
      <c r="L176" s="790"/>
      <c r="M176" s="790"/>
    </row>
    <row r="177" spans="1:18">
      <c r="A177" s="1551"/>
      <c r="B177" s="1553"/>
      <c r="C177" s="1555"/>
      <c r="D177" s="1581"/>
      <c r="E177" s="1564">
        <v>1.0900000000000001</v>
      </c>
      <c r="F177" s="1563"/>
      <c r="G177" s="808" t="s">
        <v>1145</v>
      </c>
      <c r="H177" s="807"/>
      <c r="I177" s="807"/>
      <c r="J177" s="822">
        <v>1.4</v>
      </c>
      <c r="K177" s="823"/>
      <c r="L177" s="824"/>
      <c r="M177" s="824"/>
    </row>
    <row r="178" spans="1:18">
      <c r="A178" s="1551"/>
      <c r="B178" s="1553"/>
      <c r="C178" s="1555"/>
      <c r="D178" s="1581"/>
      <c r="E178" s="1565"/>
      <c r="F178" s="1563"/>
      <c r="G178" s="808" t="s">
        <v>1146</v>
      </c>
      <c r="H178" s="807"/>
      <c r="I178" s="807"/>
      <c r="J178" s="822"/>
      <c r="K178" s="812"/>
      <c r="L178" s="824"/>
      <c r="M178" s="824"/>
    </row>
    <row r="179" spans="1:18" ht="15.75">
      <c r="A179" s="1551"/>
      <c r="B179" s="1553"/>
      <c r="C179" s="1555"/>
      <c r="D179" s="1581"/>
      <c r="E179" s="792" t="s">
        <v>1147</v>
      </c>
      <c r="F179" s="1563"/>
      <c r="G179" s="808" t="s">
        <v>1148</v>
      </c>
      <c r="H179" s="807">
        <v>112</v>
      </c>
      <c r="I179" s="807">
        <v>65.3</v>
      </c>
      <c r="J179" s="822">
        <f>88.6-1.4</f>
        <v>87.199999999999989</v>
      </c>
      <c r="K179" s="812"/>
      <c r="L179" s="824"/>
      <c r="M179" s="824"/>
      <c r="N179" s="759">
        <f>J179+J177</f>
        <v>88.6</v>
      </c>
      <c r="R179" s="759">
        <f>9971/348.4</f>
        <v>28.619402985074629</v>
      </c>
    </row>
    <row r="180" spans="1:18" ht="15.75">
      <c r="A180" s="1551"/>
      <c r="B180" s="1553"/>
      <c r="C180" s="1555"/>
      <c r="D180" s="1581"/>
      <c r="E180" s="1566">
        <v>0.89</v>
      </c>
      <c r="F180" s="1563"/>
      <c r="G180" s="788" t="s">
        <v>454</v>
      </c>
      <c r="H180" s="813">
        <f>IF(H176="CIF",0,(H177*$E174)+(H178*$E177)+(H179*$E180))</f>
        <v>99.68</v>
      </c>
      <c r="I180" s="813">
        <f>IF(I176="CIF",0,(I177*$E174)+(I178*$E177)+(I179*$E180))</f>
        <v>58.116999999999997</v>
      </c>
      <c r="J180" s="813">
        <f>IF(J176="CIF",0,(J177*$E174)+(J178*$E177)+(J179*$E180))</f>
        <v>79.511999999999986</v>
      </c>
      <c r="K180" s="846"/>
      <c r="L180" s="825"/>
      <c r="M180" s="825"/>
    </row>
    <row r="181" spans="1:18" ht="16.5" thickBot="1">
      <c r="A181" s="1552"/>
      <c r="B181" s="1554"/>
      <c r="C181" s="1556"/>
      <c r="D181" s="1582"/>
      <c r="E181" s="1567"/>
      <c r="F181" s="1568" t="s">
        <v>1149</v>
      </c>
      <c r="G181" s="1568"/>
      <c r="H181" s="815">
        <f t="shared" ref="H181:J181" si="33">H180+H175</f>
        <v>180.41438059541144</v>
      </c>
      <c r="I181" s="826">
        <f t="shared" si="33"/>
        <v>82.731140425430311</v>
      </c>
      <c r="J181" s="815">
        <f t="shared" si="33"/>
        <v>158.27724936137702</v>
      </c>
      <c r="K181" s="827"/>
      <c r="L181" s="828"/>
      <c r="M181" s="828"/>
    </row>
    <row r="182" spans="1:18" ht="15.75" thickBot="1"/>
    <row r="183" spans="1:18" ht="15.75">
      <c r="A183" s="770" t="s">
        <v>3</v>
      </c>
      <c r="B183" s="771" t="s">
        <v>31</v>
      </c>
      <c r="C183" s="771" t="s">
        <v>495</v>
      </c>
      <c r="D183" s="771" t="s">
        <v>1114</v>
      </c>
      <c r="E183" s="771" t="s">
        <v>1115</v>
      </c>
      <c r="F183" s="1550" t="s">
        <v>1116</v>
      </c>
      <c r="G183" s="1550"/>
      <c r="H183" s="772" t="s">
        <v>1182</v>
      </c>
      <c r="I183" s="772" t="s">
        <v>1183</v>
      </c>
      <c r="J183" s="772" t="s">
        <v>1184</v>
      </c>
      <c r="K183" s="772"/>
      <c r="L183" s="772"/>
      <c r="M183" s="773"/>
    </row>
    <row r="184" spans="1:18" ht="15.75">
      <c r="A184" s="1551" t="s">
        <v>1198</v>
      </c>
      <c r="B184" s="1553" t="s">
        <v>1199</v>
      </c>
      <c r="C184" s="1555" t="s">
        <v>478</v>
      </c>
      <c r="D184" s="1557" t="s">
        <v>1122</v>
      </c>
      <c r="E184" s="1574" t="s">
        <v>1123</v>
      </c>
      <c r="F184" s="1560" t="s">
        <v>1124</v>
      </c>
      <c r="G184" s="1560"/>
      <c r="H184" s="776" t="s">
        <v>1187</v>
      </c>
      <c r="I184" s="775" t="s">
        <v>1188</v>
      </c>
      <c r="J184" s="776" t="s">
        <v>1189</v>
      </c>
      <c r="K184" s="776"/>
      <c r="L184" s="777"/>
      <c r="M184" s="777"/>
    </row>
    <row r="185" spans="1:18" ht="15.75">
      <c r="A185" s="1551"/>
      <c r="B185" s="1553"/>
      <c r="C185" s="1555"/>
      <c r="D185" s="1557"/>
      <c r="E185" s="1574"/>
      <c r="F185" s="1569" t="s">
        <v>1128</v>
      </c>
      <c r="G185" s="1569"/>
      <c r="H185" s="779" t="s">
        <v>1190</v>
      </c>
      <c r="I185" s="780" t="s">
        <v>1191</v>
      </c>
      <c r="J185" s="782" t="s">
        <v>1192</v>
      </c>
      <c r="K185" s="782"/>
      <c r="L185" s="783"/>
      <c r="M185" s="783"/>
    </row>
    <row r="186" spans="1:18" ht="15.75">
      <c r="A186" s="1551"/>
      <c r="B186" s="1553"/>
      <c r="C186" s="1555"/>
      <c r="D186" s="1570" t="s">
        <v>1193</v>
      </c>
      <c r="E186" s="1570">
        <v>5914344</v>
      </c>
      <c r="F186" s="1569" t="s">
        <v>1133</v>
      </c>
      <c r="G186" s="1569"/>
      <c r="H186" s="780" t="s">
        <v>1194</v>
      </c>
      <c r="I186" s="780" t="s">
        <v>1195</v>
      </c>
      <c r="J186" s="781">
        <v>45968</v>
      </c>
      <c r="K186" s="782"/>
      <c r="L186" s="783"/>
      <c r="M186" s="783"/>
    </row>
    <row r="187" spans="1:18" ht="15.75">
      <c r="A187" s="1551"/>
      <c r="B187" s="1553"/>
      <c r="C187" s="1555"/>
      <c r="D187" s="1571"/>
      <c r="E187" s="1571"/>
      <c r="F187" s="1569" t="s">
        <v>1134</v>
      </c>
      <c r="G187" s="1569"/>
      <c r="H187" s="782"/>
      <c r="I187" s="780" t="s">
        <v>46</v>
      </c>
      <c r="J187" s="780" t="s">
        <v>46</v>
      </c>
      <c r="K187" s="782"/>
      <c r="L187" s="783"/>
      <c r="M187" s="783"/>
    </row>
    <row r="188" spans="1:18" ht="15.75">
      <c r="A188" s="1551"/>
      <c r="B188" s="1553"/>
      <c r="C188" s="1555"/>
      <c r="D188" s="1580">
        <v>164.96199999999999</v>
      </c>
      <c r="E188" s="787" t="s">
        <v>1135</v>
      </c>
      <c r="F188" s="1561" t="s">
        <v>1136</v>
      </c>
      <c r="G188" s="1561"/>
      <c r="H188" s="845">
        <v>167.548</v>
      </c>
      <c r="I188" s="845">
        <v>167.548</v>
      </c>
      <c r="J188" s="845">
        <v>167.548</v>
      </c>
      <c r="K188" s="782"/>
      <c r="L188" s="790"/>
      <c r="M188" s="790"/>
    </row>
    <row r="189" spans="1:18" ht="15.75">
      <c r="A189" s="1551"/>
      <c r="B189" s="1553"/>
      <c r="C189" s="1555"/>
      <c r="D189" s="1581"/>
      <c r="E189" s="792" t="s">
        <v>1137</v>
      </c>
      <c r="F189" s="1561" t="s">
        <v>1138</v>
      </c>
      <c r="G189" s="1561"/>
      <c r="H189" s="793">
        <f>$D188/H188</f>
        <v>0.9845656170172129</v>
      </c>
      <c r="I189" s="793">
        <f>$D188/I188</f>
        <v>0.9845656170172129</v>
      </c>
      <c r="J189" s="793">
        <f>$D188/J188</f>
        <v>0.9845656170172129</v>
      </c>
      <c r="K189" s="819"/>
      <c r="L189" s="794"/>
      <c r="M189" s="794"/>
    </row>
    <row r="190" spans="1:18" ht="15.75">
      <c r="A190" s="1551"/>
      <c r="B190" s="1553"/>
      <c r="C190" s="1555"/>
      <c r="D190" s="1581"/>
      <c r="E190" s="1564">
        <v>1.36</v>
      </c>
      <c r="F190" s="1561" t="s">
        <v>1139</v>
      </c>
      <c r="G190" s="1561"/>
      <c r="H190" s="799">
        <v>80</v>
      </c>
      <c r="I190" s="797">
        <v>82</v>
      </c>
      <c r="J190" s="799">
        <v>40</v>
      </c>
      <c r="K190" s="799"/>
      <c r="L190" s="800"/>
      <c r="M190" s="800"/>
    </row>
    <row r="191" spans="1:18" ht="15.75">
      <c r="A191" s="1551"/>
      <c r="B191" s="1553"/>
      <c r="C191" s="1555"/>
      <c r="D191" s="1581"/>
      <c r="E191" s="1565"/>
      <c r="F191" s="1561" t="s">
        <v>1140</v>
      </c>
      <c r="G191" s="1561"/>
      <c r="H191" s="802">
        <f>H190*H189</f>
        <v>78.76524936137703</v>
      </c>
      <c r="I191" s="802">
        <f>I190*I189</f>
        <v>80.734380595411452</v>
      </c>
      <c r="J191" s="802">
        <f>J190*J189</f>
        <v>39.382624680688515</v>
      </c>
      <c r="K191" s="820"/>
      <c r="L191" s="821"/>
      <c r="M191" s="821"/>
    </row>
    <row r="192" spans="1:18" ht="15.75">
      <c r="A192" s="1551"/>
      <c r="B192" s="1553"/>
      <c r="C192" s="1555"/>
      <c r="D192" s="1581"/>
      <c r="E192" s="792" t="s">
        <v>1141</v>
      </c>
      <c r="F192" s="1562" t="s">
        <v>1142</v>
      </c>
      <c r="G192" s="806" t="s">
        <v>1143</v>
      </c>
      <c r="H192" s="807" t="s">
        <v>1144</v>
      </c>
      <c r="I192" s="807" t="s">
        <v>1144</v>
      </c>
      <c r="J192" s="807" t="s">
        <v>1144</v>
      </c>
      <c r="K192" s="822"/>
      <c r="L192" s="790"/>
      <c r="M192" s="790"/>
    </row>
    <row r="193" spans="1:13">
      <c r="A193" s="1551"/>
      <c r="B193" s="1553"/>
      <c r="C193" s="1555"/>
      <c r="D193" s="1581"/>
      <c r="E193" s="1564">
        <v>1.0900000000000001</v>
      </c>
      <c r="F193" s="1563"/>
      <c r="G193" s="808" t="s">
        <v>1145</v>
      </c>
      <c r="H193" s="822">
        <v>1.4</v>
      </c>
      <c r="I193" s="807"/>
      <c r="J193" s="807"/>
      <c r="K193" s="823"/>
      <c r="L193" s="824"/>
      <c r="M193" s="824"/>
    </row>
    <row r="194" spans="1:13">
      <c r="A194" s="1551"/>
      <c r="B194" s="1553"/>
      <c r="C194" s="1555"/>
      <c r="D194" s="1581"/>
      <c r="E194" s="1565"/>
      <c r="F194" s="1563"/>
      <c r="G194" s="808" t="s">
        <v>1146</v>
      </c>
      <c r="H194" s="822"/>
      <c r="I194" s="807"/>
      <c r="J194" s="807"/>
      <c r="K194" s="812"/>
      <c r="L194" s="824"/>
      <c r="M194" s="824"/>
    </row>
    <row r="195" spans="1:13" ht="15.75">
      <c r="A195" s="1551"/>
      <c r="B195" s="1553"/>
      <c r="C195" s="1555"/>
      <c r="D195" s="1581"/>
      <c r="E195" s="792" t="s">
        <v>1147</v>
      </c>
      <c r="F195" s="1563"/>
      <c r="G195" s="808" t="s">
        <v>1148</v>
      </c>
      <c r="H195" s="822">
        <f>88.6-1.4</f>
        <v>87.199999999999989</v>
      </c>
      <c r="I195" s="807">
        <v>112</v>
      </c>
      <c r="J195" s="807">
        <v>65.3</v>
      </c>
      <c r="K195" s="812"/>
      <c r="L195" s="824"/>
      <c r="M195" s="824"/>
    </row>
    <row r="196" spans="1:13" ht="15.75">
      <c r="A196" s="1551"/>
      <c r="B196" s="1553"/>
      <c r="C196" s="1555"/>
      <c r="D196" s="1581"/>
      <c r="E196" s="1566">
        <v>0.89</v>
      </c>
      <c r="F196" s="1563"/>
      <c r="G196" s="788" t="s">
        <v>454</v>
      </c>
      <c r="H196" s="813">
        <f>IF(H192="CIF",0,(H193*$E190)+(H194*$E193)+(H195*$E196))</f>
        <v>79.511999999999986</v>
      </c>
      <c r="I196" s="813">
        <f>IF(I192="CIF",0,(I193*$E190)+(I194*$E193)+(I195*$E196))</f>
        <v>99.68</v>
      </c>
      <c r="J196" s="813">
        <f>IF(J192="CIF",0,(J193*$E190)+(J194*$E193)+(J195*$E196))</f>
        <v>58.116999999999997</v>
      </c>
      <c r="K196" s="846"/>
      <c r="L196" s="825"/>
      <c r="M196" s="825"/>
    </row>
    <row r="197" spans="1:13" ht="16.5" thickBot="1">
      <c r="A197" s="1552"/>
      <c r="B197" s="1554"/>
      <c r="C197" s="1556"/>
      <c r="D197" s="1582"/>
      <c r="E197" s="1567"/>
      <c r="F197" s="1568" t="s">
        <v>1149</v>
      </c>
      <c r="G197" s="1568"/>
      <c r="H197" s="815">
        <f t="shared" ref="H197:J197" si="34">H196+H191</f>
        <v>158.27724936137702</v>
      </c>
      <c r="I197" s="815">
        <f t="shared" si="34"/>
        <v>180.41438059541144</v>
      </c>
      <c r="J197" s="826">
        <f t="shared" si="34"/>
        <v>97.499624680688513</v>
      </c>
      <c r="K197" s="827"/>
      <c r="L197" s="828"/>
      <c r="M197" s="828"/>
    </row>
    <row r="198" spans="1:13" ht="15.75" thickBot="1"/>
    <row r="199" spans="1:13" ht="15.75">
      <c r="A199" s="770" t="s">
        <v>3</v>
      </c>
      <c r="B199" s="771" t="s">
        <v>31</v>
      </c>
      <c r="C199" s="771" t="s">
        <v>495</v>
      </c>
      <c r="D199" s="771" t="s">
        <v>1114</v>
      </c>
      <c r="E199" s="771" t="s">
        <v>1115</v>
      </c>
      <c r="F199" s="1550" t="s">
        <v>1116</v>
      </c>
      <c r="G199" s="1550"/>
      <c r="H199" s="772" t="s">
        <v>1200</v>
      </c>
      <c r="I199" s="772" t="s">
        <v>1201</v>
      </c>
      <c r="J199" s="772" t="s">
        <v>1202</v>
      </c>
      <c r="K199" s="772"/>
      <c r="L199" s="772"/>
      <c r="M199" s="773"/>
    </row>
    <row r="200" spans="1:13" ht="15" customHeight="1">
      <c r="A200" s="1551" t="s">
        <v>1203</v>
      </c>
      <c r="B200" s="1553" t="s">
        <v>1204</v>
      </c>
      <c r="C200" s="1555" t="s">
        <v>640</v>
      </c>
      <c r="D200" s="1583" t="s">
        <v>1122</v>
      </c>
      <c r="E200" s="1584" t="s">
        <v>1123</v>
      </c>
      <c r="F200" s="1560" t="s">
        <v>1124</v>
      </c>
      <c r="G200" s="1560"/>
      <c r="H200" s="774" t="s">
        <v>1205</v>
      </c>
      <c r="I200" s="774"/>
      <c r="J200" s="775" t="s">
        <v>1206</v>
      </c>
      <c r="K200" s="776"/>
      <c r="L200" s="776"/>
      <c r="M200" s="777"/>
    </row>
    <row r="201" spans="1:13" ht="15.75">
      <c r="A201" s="1551"/>
      <c r="B201" s="1553"/>
      <c r="C201" s="1555"/>
      <c r="D201" s="1583"/>
      <c r="E201" s="1584"/>
      <c r="F201" s="1569" t="s">
        <v>1128</v>
      </c>
      <c r="G201" s="1569"/>
      <c r="H201" s="779" t="s">
        <v>1207</v>
      </c>
      <c r="I201" s="779" t="s">
        <v>1208</v>
      </c>
      <c r="J201" s="780" t="s">
        <v>1209</v>
      </c>
      <c r="K201" s="782"/>
      <c r="L201" s="782"/>
      <c r="M201" s="783"/>
    </row>
    <row r="202" spans="1:13" ht="15.75">
      <c r="A202" s="1551"/>
      <c r="B202" s="1553"/>
      <c r="C202" s="1555"/>
      <c r="D202" s="1570" t="s">
        <v>1168</v>
      </c>
      <c r="E202" s="1570">
        <v>5914389</v>
      </c>
      <c r="F202" s="1569" t="s">
        <v>1133</v>
      </c>
      <c r="G202" s="1569"/>
      <c r="H202" s="785">
        <v>45989</v>
      </c>
      <c r="I202" s="785">
        <v>45994</v>
      </c>
      <c r="J202" s="786">
        <v>45996</v>
      </c>
      <c r="K202" s="781"/>
      <c r="L202" s="781"/>
      <c r="M202" s="783"/>
    </row>
    <row r="203" spans="1:13" ht="15.75">
      <c r="A203" s="1551"/>
      <c r="B203" s="1553"/>
      <c r="C203" s="1555"/>
      <c r="D203" s="1571"/>
      <c r="E203" s="1571"/>
      <c r="F203" s="1569" t="s">
        <v>1134</v>
      </c>
      <c r="G203" s="1569"/>
      <c r="H203" s="779"/>
      <c r="I203" s="782"/>
      <c r="J203" s="780"/>
      <c r="K203" s="782"/>
      <c r="L203" s="783"/>
      <c r="M203" s="783"/>
    </row>
    <row r="204" spans="1:13" ht="15.75">
      <c r="A204" s="1551"/>
      <c r="B204" s="1553"/>
      <c r="C204" s="1555"/>
      <c r="D204" s="1580">
        <v>587.47699999999998</v>
      </c>
      <c r="E204" s="847" t="s">
        <v>1135</v>
      </c>
      <c r="F204" s="1561" t="s">
        <v>1136</v>
      </c>
      <c r="G204" s="1561"/>
      <c r="H204" s="848">
        <v>590.66899999999998</v>
      </c>
      <c r="I204" s="848">
        <v>590.66899999999998</v>
      </c>
      <c r="J204" s="848">
        <v>590.66899999999998</v>
      </c>
      <c r="K204" s="782"/>
      <c r="L204" s="782"/>
      <c r="M204" s="790"/>
    </row>
    <row r="205" spans="1:13" ht="15.75">
      <c r="A205" s="1551"/>
      <c r="B205" s="1553"/>
      <c r="C205" s="1555"/>
      <c r="D205" s="1581"/>
      <c r="E205" s="792" t="s">
        <v>1137</v>
      </c>
      <c r="F205" s="1561" t="s">
        <v>1138</v>
      </c>
      <c r="G205" s="1561"/>
      <c r="H205" s="793">
        <f>$D204/H204</f>
        <v>0.99459595814237756</v>
      </c>
      <c r="I205" s="793">
        <f>$D204/I204</f>
        <v>0.99459595814237756</v>
      </c>
      <c r="J205" s="793">
        <f>$D204/J204</f>
        <v>0.99459595814237756</v>
      </c>
      <c r="K205" s="793"/>
      <c r="L205" s="793"/>
      <c r="M205" s="794"/>
    </row>
    <row r="206" spans="1:13" ht="15.75">
      <c r="A206" s="1551"/>
      <c r="B206" s="1553"/>
      <c r="C206" s="1555"/>
      <c r="D206" s="1581"/>
      <c r="E206" s="1564">
        <v>1.24</v>
      </c>
      <c r="F206" s="1561" t="s">
        <v>1139</v>
      </c>
      <c r="G206" s="1561"/>
      <c r="H206" s="797">
        <f>550+60</f>
        <v>610</v>
      </c>
      <c r="I206" s="799">
        <v>540</v>
      </c>
      <c r="J206" s="797">
        <f>208406.88/396</f>
        <v>526.28</v>
      </c>
      <c r="K206" s="799"/>
      <c r="L206" s="800"/>
      <c r="M206" s="800"/>
    </row>
    <row r="207" spans="1:13" ht="15.75">
      <c r="A207" s="1551"/>
      <c r="B207" s="1553"/>
      <c r="C207" s="1555"/>
      <c r="D207" s="1581"/>
      <c r="E207" s="1565"/>
      <c r="F207" s="1561" t="s">
        <v>1140</v>
      </c>
      <c r="G207" s="1561"/>
      <c r="H207" s="802">
        <f>H206*H205</f>
        <v>606.70353446685033</v>
      </c>
      <c r="I207" s="802">
        <f>I206*I205</f>
        <v>537.08181739688393</v>
      </c>
      <c r="J207" s="802">
        <f>J206*J205</f>
        <v>523.43596085117042</v>
      </c>
      <c r="K207" s="802"/>
      <c r="L207" s="802"/>
      <c r="M207" s="821"/>
    </row>
    <row r="208" spans="1:13" ht="15.75">
      <c r="A208" s="1551"/>
      <c r="B208" s="1553"/>
      <c r="C208" s="1555"/>
      <c r="D208" s="1581"/>
      <c r="E208" s="792" t="s">
        <v>1141</v>
      </c>
      <c r="F208" s="1562" t="s">
        <v>1142</v>
      </c>
      <c r="G208" s="806" t="s">
        <v>1143</v>
      </c>
      <c r="H208" s="807" t="s">
        <v>1169</v>
      </c>
      <c r="I208" s="807" t="s">
        <v>1169</v>
      </c>
      <c r="J208" s="807" t="s">
        <v>1169</v>
      </c>
      <c r="K208" s="822"/>
      <c r="L208" s="790"/>
      <c r="M208" s="790"/>
    </row>
    <row r="209" spans="1:13">
      <c r="A209" s="1551"/>
      <c r="B209" s="1553"/>
      <c r="C209" s="1555"/>
      <c r="D209" s="1581"/>
      <c r="E209" s="1564">
        <v>0.99</v>
      </c>
      <c r="F209" s="1563"/>
      <c r="G209" s="808" t="s">
        <v>1145</v>
      </c>
      <c r="H209" s="807"/>
      <c r="I209" s="822"/>
      <c r="J209" s="807"/>
      <c r="K209" s="823"/>
      <c r="L209" s="824"/>
      <c r="M209" s="824"/>
    </row>
    <row r="210" spans="1:13">
      <c r="A210" s="1551"/>
      <c r="B210" s="1553"/>
      <c r="C210" s="1555"/>
      <c r="D210" s="1581"/>
      <c r="E210" s="1565"/>
      <c r="F210" s="1563"/>
      <c r="G210" s="808" t="s">
        <v>1146</v>
      </c>
      <c r="H210" s="807"/>
      <c r="I210" s="822"/>
      <c r="J210" s="807"/>
      <c r="K210" s="812"/>
      <c r="L210" s="824"/>
      <c r="M210" s="824"/>
    </row>
    <row r="211" spans="1:13" ht="15.75">
      <c r="A211" s="1551"/>
      <c r="B211" s="1553"/>
      <c r="C211" s="1555"/>
      <c r="D211" s="1581"/>
      <c r="E211" s="792" t="s">
        <v>1147</v>
      </c>
      <c r="F211" s="1563"/>
      <c r="G211" s="808" t="s">
        <v>1148</v>
      </c>
      <c r="H211" s="810"/>
      <c r="I211" s="810"/>
      <c r="J211" s="810"/>
      <c r="K211" s="812"/>
      <c r="L211" s="824"/>
      <c r="M211" s="824"/>
    </row>
    <row r="212" spans="1:13" ht="15.75">
      <c r="A212" s="1551"/>
      <c r="B212" s="1553"/>
      <c r="C212" s="1555"/>
      <c r="D212" s="1581"/>
      <c r="E212" s="1566">
        <v>0.82</v>
      </c>
      <c r="F212" s="1563"/>
      <c r="G212" s="788" t="s">
        <v>454</v>
      </c>
      <c r="H212" s="813"/>
      <c r="I212" s="836"/>
      <c r="J212" s="813"/>
      <c r="K212" s="813"/>
      <c r="L212" s="813"/>
      <c r="M212" s="825"/>
    </row>
    <row r="213" spans="1:13" ht="16.5" thickBot="1">
      <c r="A213" s="1552"/>
      <c r="B213" s="1554"/>
      <c r="C213" s="1556"/>
      <c r="D213" s="1582"/>
      <c r="E213" s="1567"/>
      <c r="F213" s="1568" t="s">
        <v>1149</v>
      </c>
      <c r="G213" s="1568"/>
      <c r="H213" s="815">
        <f t="shared" ref="H213:L213" si="35">H212+H207</f>
        <v>606.70353446685033</v>
      </c>
      <c r="I213" s="815">
        <f t="shared" si="35"/>
        <v>537.08181739688393</v>
      </c>
      <c r="J213" s="826">
        <f t="shared" si="35"/>
        <v>523.43596085117042</v>
      </c>
      <c r="K213" s="815">
        <f t="shared" si="35"/>
        <v>0</v>
      </c>
      <c r="L213" s="815">
        <f t="shared" si="35"/>
        <v>0</v>
      </c>
      <c r="M213" s="828"/>
    </row>
    <row r="214" spans="1:13" ht="16.5" thickBot="1">
      <c r="A214" s="761"/>
      <c r="B214" s="829"/>
      <c r="C214" s="761"/>
      <c r="D214" s="849"/>
      <c r="E214" s="761"/>
      <c r="F214" s="763"/>
      <c r="G214" s="763"/>
      <c r="H214" s="830"/>
      <c r="I214" s="830"/>
      <c r="J214" s="830"/>
      <c r="K214" s="830"/>
      <c r="L214" s="830"/>
      <c r="M214" s="830"/>
    </row>
    <row r="215" spans="1:13" ht="15.75">
      <c r="A215" s="770" t="s">
        <v>3</v>
      </c>
      <c r="B215" s="771" t="s">
        <v>31</v>
      </c>
      <c r="C215" s="771" t="s">
        <v>495</v>
      </c>
      <c r="D215" s="771" t="s">
        <v>1114</v>
      </c>
      <c r="E215" s="771" t="s">
        <v>1115</v>
      </c>
      <c r="F215" s="1550" t="s">
        <v>1116</v>
      </c>
      <c r="G215" s="1550"/>
      <c r="H215" s="772" t="s">
        <v>1200</v>
      </c>
      <c r="I215" s="772" t="s">
        <v>1201</v>
      </c>
      <c r="J215" s="772" t="s">
        <v>1202</v>
      </c>
      <c r="K215" s="772"/>
      <c r="L215" s="772"/>
      <c r="M215" s="773"/>
    </row>
    <row r="216" spans="1:13" ht="15" customHeight="1">
      <c r="A216" s="1551" t="s">
        <v>1210</v>
      </c>
      <c r="B216" s="1553" t="s">
        <v>1211</v>
      </c>
      <c r="C216" s="1555" t="s">
        <v>640</v>
      </c>
      <c r="D216" s="1583" t="s">
        <v>1122</v>
      </c>
      <c r="E216" s="1584" t="s">
        <v>1123</v>
      </c>
      <c r="F216" s="1560" t="s">
        <v>1124</v>
      </c>
      <c r="G216" s="1560"/>
      <c r="H216" s="774" t="s">
        <v>1205</v>
      </c>
      <c r="I216" s="774"/>
      <c r="J216" s="775" t="s">
        <v>1206</v>
      </c>
      <c r="K216" s="776"/>
      <c r="L216" s="776"/>
      <c r="M216" s="777"/>
    </row>
    <row r="217" spans="1:13" ht="15.75">
      <c r="A217" s="1551"/>
      <c r="B217" s="1553"/>
      <c r="C217" s="1555"/>
      <c r="D217" s="1583"/>
      <c r="E217" s="1584"/>
      <c r="F217" s="1569" t="s">
        <v>1128</v>
      </c>
      <c r="G217" s="1569"/>
      <c r="H217" s="779" t="s">
        <v>1207</v>
      </c>
      <c r="I217" s="779" t="s">
        <v>1208</v>
      </c>
      <c r="J217" s="780" t="s">
        <v>1209</v>
      </c>
      <c r="K217" s="782"/>
      <c r="L217" s="782"/>
      <c r="M217" s="783"/>
    </row>
    <row r="218" spans="1:13" ht="15.75">
      <c r="A218" s="1551"/>
      <c r="B218" s="1553"/>
      <c r="C218" s="1555"/>
      <c r="D218" s="1570" t="s">
        <v>1168</v>
      </c>
      <c r="E218" s="1570">
        <v>5914389</v>
      </c>
      <c r="F218" s="1569" t="s">
        <v>1133</v>
      </c>
      <c r="G218" s="1569"/>
      <c r="H218" s="785">
        <v>45989</v>
      </c>
      <c r="I218" s="785">
        <v>45994</v>
      </c>
      <c r="J218" s="786">
        <v>45996</v>
      </c>
      <c r="K218" s="781"/>
      <c r="L218" s="781"/>
      <c r="M218" s="783"/>
    </row>
    <row r="219" spans="1:13" ht="15.75">
      <c r="A219" s="1551"/>
      <c r="B219" s="1553"/>
      <c r="C219" s="1555"/>
      <c r="D219" s="1571"/>
      <c r="E219" s="1571"/>
      <c r="F219" s="1569" t="s">
        <v>1134</v>
      </c>
      <c r="G219" s="1569"/>
      <c r="H219" s="779"/>
      <c r="I219" s="782"/>
      <c r="J219" s="780"/>
      <c r="K219" s="782"/>
      <c r="L219" s="783"/>
      <c r="M219" s="783"/>
    </row>
    <row r="220" spans="1:13" ht="15.75">
      <c r="A220" s="1551"/>
      <c r="B220" s="1553"/>
      <c r="C220" s="1555"/>
      <c r="D220" s="1580">
        <v>587.47699999999998</v>
      </c>
      <c r="E220" s="847" t="s">
        <v>1135</v>
      </c>
      <c r="F220" s="1561" t="s">
        <v>1136</v>
      </c>
      <c r="G220" s="1561"/>
      <c r="H220" s="848">
        <v>590.66899999999998</v>
      </c>
      <c r="I220" s="848">
        <v>590.66899999999998</v>
      </c>
      <c r="J220" s="848">
        <v>591.66899999999998</v>
      </c>
      <c r="K220" s="782"/>
      <c r="L220" s="782"/>
      <c r="M220" s="790"/>
    </row>
    <row r="221" spans="1:13" ht="15.75">
      <c r="A221" s="1551"/>
      <c r="B221" s="1553"/>
      <c r="C221" s="1555"/>
      <c r="D221" s="1581"/>
      <c r="E221" s="792" t="s">
        <v>1137</v>
      </c>
      <c r="F221" s="1561" t="s">
        <v>1138</v>
      </c>
      <c r="G221" s="1561"/>
      <c r="H221" s="793">
        <f>$D220/H220</f>
        <v>0.99459595814237756</v>
      </c>
      <c r="I221" s="793">
        <f>$D220/I220</f>
        <v>0.99459595814237756</v>
      </c>
      <c r="J221" s="793">
        <f>$D220/J220</f>
        <v>0.99291495751847736</v>
      </c>
      <c r="K221" s="793"/>
      <c r="L221" s="793"/>
      <c r="M221" s="794"/>
    </row>
    <row r="222" spans="1:13" ht="15.75">
      <c r="A222" s="1551"/>
      <c r="B222" s="1553"/>
      <c r="C222" s="1555"/>
      <c r="D222" s="1581"/>
      <c r="E222" s="1564">
        <v>1.24</v>
      </c>
      <c r="F222" s="1561" t="s">
        <v>1139</v>
      </c>
      <c r="G222" s="1561"/>
      <c r="H222" s="797">
        <f>580+60</f>
        <v>640</v>
      </c>
      <c r="I222" s="799">
        <v>565</v>
      </c>
      <c r="J222" s="797">
        <f>285760.48/527</f>
        <v>542.24</v>
      </c>
      <c r="K222" s="799"/>
      <c r="L222" s="800"/>
      <c r="M222" s="800"/>
    </row>
    <row r="223" spans="1:13" ht="15.75">
      <c r="A223" s="1551"/>
      <c r="B223" s="1553"/>
      <c r="C223" s="1555"/>
      <c r="D223" s="1581"/>
      <c r="E223" s="1565"/>
      <c r="F223" s="1561" t="s">
        <v>1140</v>
      </c>
      <c r="G223" s="1561"/>
      <c r="H223" s="802">
        <f>H222*H221</f>
        <v>636.54141321112161</v>
      </c>
      <c r="I223" s="802">
        <f>I222*I221</f>
        <v>561.94671635044335</v>
      </c>
      <c r="J223" s="802">
        <f>J222*J221</f>
        <v>538.39820656481913</v>
      </c>
      <c r="K223" s="802"/>
      <c r="L223" s="802"/>
      <c r="M223" s="821"/>
    </row>
    <row r="224" spans="1:13" ht="15.75">
      <c r="A224" s="1551"/>
      <c r="B224" s="1553"/>
      <c r="C224" s="1555"/>
      <c r="D224" s="1581"/>
      <c r="E224" s="792" t="s">
        <v>1141</v>
      </c>
      <c r="F224" s="1562" t="s">
        <v>1142</v>
      </c>
      <c r="G224" s="806" t="s">
        <v>1143</v>
      </c>
      <c r="H224" s="807" t="s">
        <v>1169</v>
      </c>
      <c r="I224" s="807" t="s">
        <v>1169</v>
      </c>
      <c r="J224" s="807" t="s">
        <v>1169</v>
      </c>
      <c r="K224" s="822"/>
      <c r="L224" s="790"/>
      <c r="M224" s="790"/>
    </row>
    <row r="225" spans="1:13">
      <c r="A225" s="1551"/>
      <c r="B225" s="1553"/>
      <c r="C225" s="1555"/>
      <c r="D225" s="1581"/>
      <c r="E225" s="1564">
        <v>0.99</v>
      </c>
      <c r="F225" s="1563"/>
      <c r="G225" s="808" t="s">
        <v>1145</v>
      </c>
      <c r="H225" s="807"/>
      <c r="I225" s="822"/>
      <c r="J225" s="807"/>
      <c r="K225" s="823"/>
      <c r="L225" s="824"/>
      <c r="M225" s="824"/>
    </row>
    <row r="226" spans="1:13">
      <c r="A226" s="1551"/>
      <c r="B226" s="1553"/>
      <c r="C226" s="1555"/>
      <c r="D226" s="1581"/>
      <c r="E226" s="1565"/>
      <c r="F226" s="1563"/>
      <c r="G226" s="808" t="s">
        <v>1146</v>
      </c>
      <c r="H226" s="807"/>
      <c r="I226" s="822"/>
      <c r="J226" s="807"/>
      <c r="K226" s="812"/>
      <c r="L226" s="824"/>
      <c r="M226" s="824"/>
    </row>
    <row r="227" spans="1:13" ht="15.75">
      <c r="A227" s="1551"/>
      <c r="B227" s="1553"/>
      <c r="C227" s="1555"/>
      <c r="D227" s="1581"/>
      <c r="E227" s="792" t="s">
        <v>1147</v>
      </c>
      <c r="F227" s="1563"/>
      <c r="G227" s="808" t="s">
        <v>1148</v>
      </c>
      <c r="H227" s="810"/>
      <c r="I227" s="810"/>
      <c r="J227" s="810"/>
      <c r="K227" s="812"/>
      <c r="L227" s="824"/>
      <c r="M227" s="824"/>
    </row>
    <row r="228" spans="1:13" ht="15.75">
      <c r="A228" s="1551"/>
      <c r="B228" s="1553"/>
      <c r="C228" s="1555"/>
      <c r="D228" s="1581"/>
      <c r="E228" s="1566">
        <v>0.82</v>
      </c>
      <c r="F228" s="1563"/>
      <c r="G228" s="788" t="s">
        <v>454</v>
      </c>
      <c r="H228" s="813"/>
      <c r="I228" s="836"/>
      <c r="J228" s="813"/>
      <c r="K228" s="813"/>
      <c r="L228" s="813"/>
      <c r="M228" s="825"/>
    </row>
    <row r="229" spans="1:13" ht="16.5" thickBot="1">
      <c r="A229" s="1552"/>
      <c r="B229" s="1554"/>
      <c r="C229" s="1556"/>
      <c r="D229" s="1582"/>
      <c r="E229" s="1567"/>
      <c r="F229" s="1568" t="s">
        <v>1149</v>
      </c>
      <c r="G229" s="1568"/>
      <c r="H229" s="815">
        <f t="shared" ref="H229:L229" si="36">H228+H223</f>
        <v>636.54141321112161</v>
      </c>
      <c r="I229" s="815">
        <f t="shared" si="36"/>
        <v>561.94671635044335</v>
      </c>
      <c r="J229" s="826">
        <f t="shared" si="36"/>
        <v>538.39820656481913</v>
      </c>
      <c r="K229" s="815">
        <f t="shared" si="36"/>
        <v>0</v>
      </c>
      <c r="L229" s="815">
        <f t="shared" si="36"/>
        <v>0</v>
      </c>
      <c r="M229" s="828"/>
    </row>
    <row r="230" spans="1:13" ht="15.75" thickBot="1"/>
    <row r="231" spans="1:13" ht="31.5">
      <c r="A231" s="850" t="s">
        <v>3</v>
      </c>
      <c r="B231" s="851" t="s">
        <v>31</v>
      </c>
      <c r="C231" s="851" t="s">
        <v>495</v>
      </c>
      <c r="D231" s="851" t="s">
        <v>1114</v>
      </c>
      <c r="E231" s="851" t="s">
        <v>1115</v>
      </c>
      <c r="F231" s="1585" t="s">
        <v>1116</v>
      </c>
      <c r="G231" s="1585"/>
      <c r="H231" s="772" t="s">
        <v>1212</v>
      </c>
      <c r="I231" s="772" t="s">
        <v>1213</v>
      </c>
      <c r="J231" s="852" t="s">
        <v>1214</v>
      </c>
      <c r="K231" s="852"/>
      <c r="L231" s="772"/>
      <c r="M231" s="853"/>
    </row>
    <row r="232" spans="1:13" ht="15.75">
      <c r="A232" s="1551" t="s">
        <v>1215</v>
      </c>
      <c r="B232" s="1553" t="s">
        <v>1216</v>
      </c>
      <c r="C232" s="1555" t="s">
        <v>518</v>
      </c>
      <c r="D232" s="1583" t="s">
        <v>1122</v>
      </c>
      <c r="E232" s="1584" t="s">
        <v>1123</v>
      </c>
      <c r="F232" s="1560" t="s">
        <v>1124</v>
      </c>
      <c r="G232" s="1560"/>
      <c r="H232" s="774" t="s">
        <v>1217</v>
      </c>
      <c r="I232" s="854" t="s">
        <v>1218</v>
      </c>
      <c r="J232" s="775" t="s">
        <v>1219</v>
      </c>
      <c r="K232" s="775"/>
      <c r="L232" s="774"/>
      <c r="M232" s="778"/>
    </row>
    <row r="233" spans="1:13" ht="15.75">
      <c r="A233" s="1551"/>
      <c r="B233" s="1553"/>
      <c r="C233" s="1555"/>
      <c r="D233" s="1583"/>
      <c r="E233" s="1584"/>
      <c r="F233" s="1586" t="s">
        <v>1128</v>
      </c>
      <c r="G233" s="1586"/>
      <c r="H233" s="782" t="s">
        <v>1220</v>
      </c>
      <c r="I233" s="855" t="s">
        <v>1221</v>
      </c>
      <c r="J233" s="780" t="s">
        <v>1222</v>
      </c>
      <c r="K233" s="780"/>
      <c r="L233" s="779"/>
      <c r="M233" s="784"/>
    </row>
    <row r="234" spans="1:13" ht="15.75">
      <c r="A234" s="1551"/>
      <c r="B234" s="1553"/>
      <c r="C234" s="1555"/>
      <c r="D234" s="1587" t="s">
        <v>1193</v>
      </c>
      <c r="E234" s="1570">
        <v>5914479</v>
      </c>
      <c r="F234" s="1586" t="s">
        <v>1133</v>
      </c>
      <c r="G234" s="1586"/>
      <c r="H234" s="785" t="s">
        <v>1223</v>
      </c>
      <c r="I234" s="785">
        <v>45994</v>
      </c>
      <c r="J234" s="786" t="s">
        <v>1224</v>
      </c>
      <c r="K234" s="780"/>
      <c r="L234" s="779"/>
      <c r="M234" s="784"/>
    </row>
    <row r="235" spans="1:13" ht="15.75">
      <c r="A235" s="1551"/>
      <c r="B235" s="1553"/>
      <c r="C235" s="1555"/>
      <c r="D235" s="1588"/>
      <c r="E235" s="1571"/>
      <c r="F235" s="1586" t="s">
        <v>1134</v>
      </c>
      <c r="G235" s="1586"/>
      <c r="H235" s="779"/>
      <c r="I235" s="782" t="s">
        <v>46</v>
      </c>
      <c r="J235" s="780"/>
      <c r="K235" s="780"/>
      <c r="L235" s="779"/>
      <c r="M235" s="784"/>
    </row>
    <row r="236" spans="1:13" ht="15.75">
      <c r="A236" s="1551"/>
      <c r="B236" s="1553"/>
      <c r="C236" s="1555"/>
      <c r="D236" s="1570">
        <v>164.96199999999999</v>
      </c>
      <c r="E236" s="847" t="s">
        <v>1135</v>
      </c>
      <c r="F236" s="1591" t="s">
        <v>1136</v>
      </c>
      <c r="G236" s="1591"/>
      <c r="H236" s="845">
        <v>167.548</v>
      </c>
      <c r="I236" s="845">
        <v>167.548</v>
      </c>
      <c r="J236" s="845">
        <v>167.548</v>
      </c>
      <c r="K236" s="856"/>
      <c r="L236" s="848"/>
      <c r="M236" s="857"/>
    </row>
    <row r="237" spans="1:13" ht="15.75">
      <c r="A237" s="1551"/>
      <c r="B237" s="1553"/>
      <c r="C237" s="1555"/>
      <c r="D237" s="1572"/>
      <c r="E237" s="792" t="s">
        <v>1137</v>
      </c>
      <c r="F237" s="1591" t="s">
        <v>1138</v>
      </c>
      <c r="G237" s="1591"/>
      <c r="H237" s="834">
        <f>$D236/H236</f>
        <v>0.9845656170172129</v>
      </c>
      <c r="I237" s="834">
        <f>$D236/I236</f>
        <v>0.9845656170172129</v>
      </c>
      <c r="J237" s="834">
        <f>$D236/J236</f>
        <v>0.9845656170172129</v>
      </c>
      <c r="K237" s="858"/>
      <c r="L237" s="793"/>
      <c r="M237" s="795"/>
    </row>
    <row r="238" spans="1:13" ht="15.75">
      <c r="A238" s="1551"/>
      <c r="B238" s="1553"/>
      <c r="C238" s="1555"/>
      <c r="D238" s="1572"/>
      <c r="E238" s="1564">
        <v>1.1000000000000001</v>
      </c>
      <c r="F238" s="1591" t="s">
        <v>1225</v>
      </c>
      <c r="G238" s="1591"/>
      <c r="H238" s="797">
        <v>1750</v>
      </c>
      <c r="I238" s="799">
        <f>921</f>
        <v>921</v>
      </c>
      <c r="J238" s="797">
        <f>5800/3.684</f>
        <v>1574.3756786102063</v>
      </c>
      <c r="K238" s="798"/>
      <c r="L238" s="797"/>
      <c r="M238" s="801"/>
    </row>
    <row r="239" spans="1:13" ht="31.5" customHeight="1">
      <c r="A239" s="1551"/>
      <c r="B239" s="1553"/>
      <c r="C239" s="1555"/>
      <c r="D239" s="1572"/>
      <c r="E239" s="1572"/>
      <c r="F239" s="1589" t="s">
        <v>1226</v>
      </c>
      <c r="G239" s="1590"/>
      <c r="H239" s="797">
        <f>35000 /12</f>
        <v>2916.6666666666665</v>
      </c>
      <c r="I239" s="799">
        <f>14500/12</f>
        <v>1208.3333333333333</v>
      </c>
      <c r="J239" s="797"/>
      <c r="K239" s="798"/>
      <c r="L239" s="797"/>
      <c r="M239" s="801"/>
    </row>
    <row r="240" spans="1:13" ht="15.75">
      <c r="A240" s="1551"/>
      <c r="B240" s="1553"/>
      <c r="C240" s="1555"/>
      <c r="D240" s="1572"/>
      <c r="E240" s="1572"/>
      <c r="F240" s="1589" t="s">
        <v>1227</v>
      </c>
      <c r="G240" s="1590"/>
      <c r="H240" s="797">
        <f>9300/10</f>
        <v>930</v>
      </c>
      <c r="I240" s="799">
        <f>9000/10</f>
        <v>900</v>
      </c>
      <c r="J240" s="797">
        <f>8000/10</f>
        <v>800</v>
      </c>
      <c r="K240" s="798"/>
      <c r="L240" s="797"/>
      <c r="M240" s="801"/>
    </row>
    <row r="241" spans="1:13" ht="31.5" customHeight="1">
      <c r="A241" s="1551"/>
      <c r="B241" s="1553"/>
      <c r="C241" s="1555"/>
      <c r="D241" s="1572"/>
      <c r="E241" s="1572"/>
      <c r="F241" s="1589" t="s">
        <v>1228</v>
      </c>
      <c r="G241" s="1590"/>
      <c r="H241" s="797">
        <f>15000/5.8</f>
        <v>2586.2068965517242</v>
      </c>
      <c r="I241" s="799"/>
      <c r="J241" s="797">
        <f>13500/5.8</f>
        <v>2327.5862068965516</v>
      </c>
      <c r="K241" s="798"/>
      <c r="L241" s="797"/>
      <c r="M241" s="801"/>
    </row>
    <row r="242" spans="1:13" ht="15.75">
      <c r="A242" s="1551"/>
      <c r="B242" s="1553"/>
      <c r="C242" s="1555"/>
      <c r="D242" s="1572"/>
      <c r="E242" s="1565"/>
      <c r="F242" s="1591" t="s">
        <v>1229</v>
      </c>
      <c r="G242" s="1591"/>
      <c r="H242" s="820">
        <f>H238*$H$237</f>
        <v>1722.9898297801226</v>
      </c>
      <c r="I242" s="859">
        <f>I238*$I$237</f>
        <v>906.7849332728531</v>
      </c>
      <c r="J242" s="820">
        <f>J238*$J$237</f>
        <v>1550.076161427751</v>
      </c>
      <c r="K242" s="860"/>
      <c r="L242" s="802"/>
      <c r="M242" s="803"/>
    </row>
    <row r="243" spans="1:13" ht="15.75">
      <c r="A243" s="1551"/>
      <c r="B243" s="1553"/>
      <c r="C243" s="1555"/>
      <c r="D243" s="1572"/>
      <c r="E243" s="779"/>
      <c r="F243" s="1589" t="s">
        <v>1230</v>
      </c>
      <c r="G243" s="1590"/>
      <c r="H243" s="820">
        <f>H239*$H$237</f>
        <v>2871.6497163002041</v>
      </c>
      <c r="I243" s="859">
        <f>I239*$I$237</f>
        <v>1189.6834538957989</v>
      </c>
      <c r="J243" s="820">
        <f>J239*J237</f>
        <v>0</v>
      </c>
      <c r="K243" s="860"/>
      <c r="L243" s="802"/>
      <c r="M243" s="803"/>
    </row>
    <row r="244" spans="1:13" ht="15.75">
      <c r="A244" s="1551"/>
      <c r="B244" s="1553"/>
      <c r="C244" s="1555"/>
      <c r="D244" s="1572"/>
      <c r="E244" s="779"/>
      <c r="F244" s="1589" t="s">
        <v>1231</v>
      </c>
      <c r="G244" s="1590"/>
      <c r="H244" s="820">
        <f>H240*$H$237</f>
        <v>915.64602382600799</v>
      </c>
      <c r="I244" s="820">
        <f>I240*$I$237</f>
        <v>886.10905531549156</v>
      </c>
      <c r="J244" s="859">
        <f>J240*$J$237</f>
        <v>787.65249361377028</v>
      </c>
      <c r="K244" s="860"/>
      <c r="L244" s="802"/>
      <c r="M244" s="803"/>
    </row>
    <row r="245" spans="1:13" ht="47.25" customHeight="1">
      <c r="A245" s="1551"/>
      <c r="B245" s="1553"/>
      <c r="C245" s="1555"/>
      <c r="D245" s="1572"/>
      <c r="E245" s="779"/>
      <c r="F245" s="1589" t="s">
        <v>1232</v>
      </c>
      <c r="G245" s="1590"/>
      <c r="H245" s="820">
        <f>H241*$H$237</f>
        <v>2546.2903888376195</v>
      </c>
      <c r="I245" s="820"/>
      <c r="J245" s="859">
        <f>J241*$J$237</f>
        <v>2291.6613499538576</v>
      </c>
      <c r="K245" s="860"/>
      <c r="L245" s="802"/>
      <c r="M245" s="803"/>
    </row>
    <row r="246" spans="1:13" ht="15.75">
      <c r="A246" s="1551"/>
      <c r="B246" s="1553"/>
      <c r="C246" s="1555"/>
      <c r="D246" s="1572"/>
      <c r="E246" s="779"/>
      <c r="F246" s="805" t="s">
        <v>454</v>
      </c>
      <c r="G246" s="805"/>
      <c r="H246" s="820">
        <f>SUM(H242:H245)</f>
        <v>8056.5759587439543</v>
      </c>
      <c r="I246" s="820">
        <f>SUM(I242:I244)</f>
        <v>2982.5774424841438</v>
      </c>
      <c r="J246" s="820">
        <f>SUM(J242:J245)</f>
        <v>4629.3900049953791</v>
      </c>
      <c r="K246" s="860"/>
      <c r="L246" s="802"/>
      <c r="M246" s="803"/>
    </row>
    <row r="247" spans="1:13" ht="15.75">
      <c r="A247" s="1551"/>
      <c r="B247" s="1553"/>
      <c r="C247" s="1555"/>
      <c r="D247" s="1572"/>
      <c r="E247" s="792" t="s">
        <v>1141</v>
      </c>
      <c r="F247" s="1562" t="s">
        <v>1233</v>
      </c>
      <c r="G247" s="806" t="s">
        <v>1143</v>
      </c>
      <c r="H247" s="807" t="s">
        <v>1144</v>
      </c>
      <c r="I247" s="807" t="s">
        <v>1169</v>
      </c>
      <c r="J247" s="807" t="s">
        <v>1169</v>
      </c>
      <c r="K247" s="789"/>
      <c r="L247" s="807"/>
      <c r="M247" s="791"/>
    </row>
    <row r="248" spans="1:13">
      <c r="A248" s="1551"/>
      <c r="B248" s="1553"/>
      <c r="C248" s="1555"/>
      <c r="D248" s="1572"/>
      <c r="E248" s="1564">
        <v>0.88</v>
      </c>
      <c r="F248" s="1563"/>
      <c r="G248" s="808" t="s">
        <v>1145</v>
      </c>
      <c r="H248" s="807"/>
      <c r="I248" s="822"/>
      <c r="J248" s="807"/>
      <c r="K248" s="789"/>
      <c r="L248" s="807"/>
      <c r="M248" s="791"/>
    </row>
    <row r="249" spans="1:13">
      <c r="A249" s="1551"/>
      <c r="B249" s="1553"/>
      <c r="C249" s="1555"/>
      <c r="D249" s="1572"/>
      <c r="E249" s="1565"/>
      <c r="F249" s="1563"/>
      <c r="G249" s="808" t="s">
        <v>1146</v>
      </c>
      <c r="H249" s="807"/>
      <c r="I249" s="822"/>
      <c r="J249" s="807"/>
      <c r="K249" s="789"/>
      <c r="L249" s="807"/>
      <c r="M249" s="791"/>
    </row>
    <row r="250" spans="1:13" ht="15.75">
      <c r="A250" s="1551"/>
      <c r="B250" s="1553"/>
      <c r="C250" s="1555"/>
      <c r="D250" s="1572"/>
      <c r="E250" s="792" t="s">
        <v>1147</v>
      </c>
      <c r="F250" s="1563"/>
      <c r="G250" s="808" t="s">
        <v>1148</v>
      </c>
      <c r="H250" s="807">
        <v>2623</v>
      </c>
      <c r="I250" s="822"/>
      <c r="J250" s="807"/>
      <c r="K250" s="789"/>
      <c r="L250" s="807"/>
      <c r="M250" s="791"/>
    </row>
    <row r="251" spans="1:13" ht="15.75">
      <c r="A251" s="1551"/>
      <c r="B251" s="1553"/>
      <c r="C251" s="1555"/>
      <c r="D251" s="1572"/>
      <c r="E251" s="1566">
        <v>0.72</v>
      </c>
      <c r="F251" s="1563"/>
      <c r="G251" s="788" t="s">
        <v>454</v>
      </c>
      <c r="H251" s="836">
        <f>IF(H247="CIF",0,(H248*$E238)+(H249*$E248)+(H250*$E251))*(30320/(420+(4*12)+10+(5*5.8)))/1000</f>
        <v>112.94110295857988</v>
      </c>
      <c r="I251" s="836">
        <f>IF(I247="CIF",0,(I248*$E238)+(I249*$E248)+(I250*$E251))</f>
        <v>0</v>
      </c>
      <c r="J251" s="836">
        <f>IF(J247="CIF",0,(J248*$E238)+(J249*$E248)+(J250*$E251))</f>
        <v>0</v>
      </c>
      <c r="K251" s="861"/>
      <c r="L251" s="813"/>
      <c r="M251" s="814"/>
    </row>
    <row r="252" spans="1:13" ht="16.5" thickBot="1">
      <c r="A252" s="1552"/>
      <c r="B252" s="1554"/>
      <c r="C252" s="1556"/>
      <c r="D252" s="1573"/>
      <c r="E252" s="1567"/>
      <c r="F252" s="1568" t="s">
        <v>1149</v>
      </c>
      <c r="G252" s="1568"/>
      <c r="H252" s="827">
        <f>H251+H246</f>
        <v>8169.5170617025342</v>
      </c>
      <c r="I252" s="827">
        <f>I251+I246</f>
        <v>2982.5774424841438</v>
      </c>
      <c r="J252" s="827">
        <f>J251+J246</f>
        <v>4629.3900049953791</v>
      </c>
      <c r="K252" s="817"/>
      <c r="L252" s="815"/>
      <c r="M252" s="818"/>
    </row>
    <row r="253" spans="1:13" ht="16.5" thickBot="1">
      <c r="A253" s="761"/>
      <c r="B253" s="829"/>
      <c r="C253" s="761"/>
      <c r="D253" s="761"/>
      <c r="E253" s="761"/>
      <c r="F253" s="763"/>
      <c r="G253" s="763"/>
      <c r="H253" s="831"/>
      <c r="I253" s="831"/>
      <c r="J253" s="831"/>
      <c r="K253" s="830"/>
    </row>
    <row r="254" spans="1:13" ht="15.75">
      <c r="A254" s="770" t="s">
        <v>3</v>
      </c>
      <c r="B254" s="771" t="s">
        <v>31</v>
      </c>
      <c r="C254" s="771" t="s">
        <v>495</v>
      </c>
      <c r="D254" s="771" t="s">
        <v>1114</v>
      </c>
      <c r="E254" s="771" t="s">
        <v>1115</v>
      </c>
      <c r="F254" s="1550" t="s">
        <v>1116</v>
      </c>
      <c r="G254" s="1550"/>
      <c r="H254" s="772" t="s">
        <v>1234</v>
      </c>
      <c r="I254" s="772" t="s">
        <v>1234</v>
      </c>
      <c r="J254" s="772" t="s">
        <v>1235</v>
      </c>
      <c r="K254" s="772" t="s">
        <v>1236</v>
      </c>
      <c r="L254" s="772"/>
      <c r="M254" s="773"/>
    </row>
    <row r="255" spans="1:13" ht="15" customHeight="1">
      <c r="A255" s="1551" t="s">
        <v>1237</v>
      </c>
      <c r="B255" s="1553" t="s">
        <v>1238</v>
      </c>
      <c r="C255" s="1555" t="s">
        <v>640</v>
      </c>
      <c r="D255" s="1557" t="s">
        <v>1122</v>
      </c>
      <c r="E255" s="1574" t="s">
        <v>1123</v>
      </c>
      <c r="F255" s="1560" t="s">
        <v>1124</v>
      </c>
      <c r="G255" s="1560"/>
      <c r="H255" s="774" t="s">
        <v>1239</v>
      </c>
      <c r="I255" s="774" t="s">
        <v>1239</v>
      </c>
      <c r="J255" s="774" t="s">
        <v>1240</v>
      </c>
      <c r="K255" s="775" t="s">
        <v>1241</v>
      </c>
      <c r="L255" s="776"/>
      <c r="M255" s="777"/>
    </row>
    <row r="256" spans="1:13" ht="15.75">
      <c r="A256" s="1551"/>
      <c r="B256" s="1553"/>
      <c r="C256" s="1555"/>
      <c r="D256" s="1557"/>
      <c r="E256" s="1574"/>
      <c r="F256" s="1569" t="s">
        <v>1128</v>
      </c>
      <c r="G256" s="1569"/>
      <c r="H256" s="779" t="s">
        <v>1242</v>
      </c>
      <c r="I256" s="779" t="s">
        <v>1242</v>
      </c>
      <c r="J256" s="779" t="s">
        <v>1242</v>
      </c>
      <c r="K256" s="780" t="s">
        <v>1243</v>
      </c>
      <c r="L256" s="782"/>
      <c r="M256" s="783"/>
    </row>
    <row r="257" spans="1:13" ht="15.75">
      <c r="A257" s="1551"/>
      <c r="B257" s="1553"/>
      <c r="C257" s="1555"/>
      <c r="D257" s="1570" t="s">
        <v>1168</v>
      </c>
      <c r="E257" s="1570">
        <v>5914389</v>
      </c>
      <c r="F257" s="1569" t="s">
        <v>1133</v>
      </c>
      <c r="G257" s="1569"/>
      <c r="H257" s="785">
        <v>45985</v>
      </c>
      <c r="I257" s="785">
        <v>45985</v>
      </c>
      <c r="J257" s="785">
        <v>45985</v>
      </c>
      <c r="K257" s="786">
        <v>45987</v>
      </c>
      <c r="L257" s="781"/>
      <c r="M257" s="783"/>
    </row>
    <row r="258" spans="1:13" ht="15.75">
      <c r="A258" s="1551"/>
      <c r="B258" s="1553"/>
      <c r="C258" s="1555"/>
      <c r="D258" s="1571"/>
      <c r="E258" s="1571"/>
      <c r="F258" s="1569" t="s">
        <v>1134</v>
      </c>
      <c r="G258" s="1569"/>
      <c r="H258" s="779"/>
      <c r="I258" s="783"/>
      <c r="J258" s="782"/>
      <c r="K258" s="780"/>
      <c r="L258" s="783"/>
      <c r="M258" s="783"/>
    </row>
    <row r="259" spans="1:13" ht="15.75">
      <c r="A259" s="1551"/>
      <c r="B259" s="1553"/>
      <c r="C259" s="1555"/>
      <c r="D259" s="1580">
        <v>587.47699999999998</v>
      </c>
      <c r="E259" s="787" t="s">
        <v>1135</v>
      </c>
      <c r="F259" s="1561" t="s">
        <v>1136</v>
      </c>
      <c r="G259" s="1561"/>
      <c r="H259" s="848">
        <v>590.66899999999998</v>
      </c>
      <c r="I259" s="848">
        <v>590.66899999999998</v>
      </c>
      <c r="J259" s="848">
        <v>590.66899999999998</v>
      </c>
      <c r="K259" s="848">
        <v>590.66899999999998</v>
      </c>
      <c r="L259" s="782"/>
      <c r="M259" s="790"/>
    </row>
    <row r="260" spans="1:13" ht="15.75">
      <c r="A260" s="1551"/>
      <c r="B260" s="1553"/>
      <c r="C260" s="1555"/>
      <c r="D260" s="1581"/>
      <c r="E260" s="792" t="s">
        <v>1137</v>
      </c>
      <c r="F260" s="1561" t="s">
        <v>1138</v>
      </c>
      <c r="G260" s="1561"/>
      <c r="H260" s="793">
        <f>$D259/H259</f>
        <v>0.99459595814237756</v>
      </c>
      <c r="I260" s="793">
        <f>$D259/I259</f>
        <v>0.99459595814237756</v>
      </c>
      <c r="J260" s="793">
        <f>$D259/J259</f>
        <v>0.99459595814237756</v>
      </c>
      <c r="K260" s="793">
        <f>$D259/K259</f>
        <v>0.99459595814237756</v>
      </c>
      <c r="L260" s="793"/>
      <c r="M260" s="794"/>
    </row>
    <row r="261" spans="1:13" ht="15.75">
      <c r="A261" s="1551"/>
      <c r="B261" s="1553"/>
      <c r="C261" s="1555"/>
      <c r="D261" s="1581"/>
      <c r="E261" s="1564">
        <v>1.24</v>
      </c>
      <c r="F261" s="1561" t="s">
        <v>1139</v>
      </c>
      <c r="G261" s="1561"/>
      <c r="H261" s="797">
        <v>955</v>
      </c>
      <c r="I261" s="797">
        <f>477500/955</f>
        <v>500</v>
      </c>
      <c r="J261" s="799">
        <f>(48/22)*500</f>
        <v>1090.9090909090908</v>
      </c>
      <c r="K261" s="797">
        <f>48*20</f>
        <v>960</v>
      </c>
      <c r="L261" s="800"/>
      <c r="M261" s="800"/>
    </row>
    <row r="262" spans="1:13" ht="15.75">
      <c r="A262" s="1551"/>
      <c r="B262" s="1553"/>
      <c r="C262" s="1555"/>
      <c r="D262" s="1581"/>
      <c r="E262" s="1565"/>
      <c r="F262" s="1561" t="s">
        <v>1140</v>
      </c>
      <c r="G262" s="1561"/>
      <c r="H262" s="802">
        <f>H261*H260</f>
        <v>949.83914002597055</v>
      </c>
      <c r="I262" s="802">
        <f>I261*I260</f>
        <v>497.29797907118876</v>
      </c>
      <c r="J262" s="802">
        <f>J261*J260</f>
        <v>1085.0137725189572</v>
      </c>
      <c r="K262" s="802">
        <f>K261*K260</f>
        <v>954.81211981668241</v>
      </c>
      <c r="L262" s="802"/>
      <c r="M262" s="821"/>
    </row>
    <row r="263" spans="1:13" ht="15.75">
      <c r="A263" s="1551"/>
      <c r="B263" s="1553"/>
      <c r="C263" s="1555"/>
      <c r="D263" s="1581"/>
      <c r="E263" s="792" t="s">
        <v>1141</v>
      </c>
      <c r="F263" s="1562" t="s">
        <v>1142</v>
      </c>
      <c r="G263" s="806" t="s">
        <v>1143</v>
      </c>
      <c r="H263" s="807" t="s">
        <v>1169</v>
      </c>
      <c r="I263" s="807" t="s">
        <v>1144</v>
      </c>
      <c r="J263" s="822" t="s">
        <v>1144</v>
      </c>
      <c r="K263" s="807" t="s">
        <v>1144</v>
      </c>
      <c r="L263" s="790"/>
      <c r="M263" s="790"/>
    </row>
    <row r="264" spans="1:13">
      <c r="A264" s="1551"/>
      <c r="B264" s="1553"/>
      <c r="C264" s="1555"/>
      <c r="D264" s="1581"/>
      <c r="E264" s="1564">
        <v>0.99</v>
      </c>
      <c r="F264" s="1563"/>
      <c r="G264" s="808" t="s">
        <v>1145</v>
      </c>
      <c r="H264" s="807"/>
      <c r="I264" s="807"/>
      <c r="J264" s="822"/>
      <c r="K264" s="807"/>
      <c r="L264" s="824"/>
      <c r="M264" s="824"/>
    </row>
    <row r="265" spans="1:13">
      <c r="A265" s="1551"/>
      <c r="B265" s="1553"/>
      <c r="C265" s="1555"/>
      <c r="D265" s="1581"/>
      <c r="E265" s="1565"/>
      <c r="F265" s="1563"/>
      <c r="G265" s="808" t="s">
        <v>1146</v>
      </c>
      <c r="H265" s="807"/>
      <c r="I265" s="807"/>
      <c r="J265" s="822"/>
      <c r="K265" s="807"/>
      <c r="L265" s="824"/>
      <c r="M265" s="824"/>
    </row>
    <row r="266" spans="1:13" ht="15.75">
      <c r="A266" s="1551"/>
      <c r="B266" s="1553"/>
      <c r="C266" s="1555"/>
      <c r="D266" s="1581"/>
      <c r="E266" s="792" t="s">
        <v>1147</v>
      </c>
      <c r="F266" s="1563"/>
      <c r="G266" s="808" t="s">
        <v>1148</v>
      </c>
      <c r="H266" s="810"/>
      <c r="I266" s="824">
        <v>2578</v>
      </c>
      <c r="J266" s="810">
        <v>2594</v>
      </c>
      <c r="K266" s="810">
        <f>2591</f>
        <v>2591</v>
      </c>
      <c r="L266" s="824"/>
      <c r="M266" s="824"/>
    </row>
    <row r="267" spans="1:13" ht="15.75">
      <c r="A267" s="1551"/>
      <c r="B267" s="1553"/>
      <c r="C267" s="1555"/>
      <c r="D267" s="1581"/>
      <c r="E267" s="1566">
        <v>0.82</v>
      </c>
      <c r="F267" s="1563"/>
      <c r="G267" s="788" t="s">
        <v>454</v>
      </c>
      <c r="H267" s="813"/>
      <c r="I267" s="813">
        <f>IF(I263="CIF",0,((I264*$E261)+(I265*$E264)+(I266*$E267)*0.5))</f>
        <v>1056.98</v>
      </c>
      <c r="J267" s="813">
        <f>IF(J263="CIF",0,((J264*$E261)+(J265*$E264)+(J266*$E267)*0.5))</f>
        <v>1063.54</v>
      </c>
      <c r="K267" s="813">
        <f>IF(K263="CIF",0,((K264*$E261)+(K265*$E264)+(K266*$E267)*0.5))</f>
        <v>1062.31</v>
      </c>
      <c r="L267" s="813"/>
      <c r="M267" s="825"/>
    </row>
    <row r="268" spans="1:13" ht="16.5" thickBot="1">
      <c r="A268" s="1552"/>
      <c r="B268" s="1554"/>
      <c r="C268" s="1556"/>
      <c r="D268" s="1582"/>
      <c r="E268" s="1567"/>
      <c r="F268" s="1568" t="s">
        <v>1149</v>
      </c>
      <c r="G268" s="1568"/>
      <c r="H268" s="826">
        <f t="shared" ref="H268" si="37">H267+H262</f>
        <v>949.83914002597055</v>
      </c>
      <c r="I268" s="815">
        <f>I267+I262</f>
        <v>1554.2779790711888</v>
      </c>
      <c r="J268" s="815">
        <f>J267+J262</f>
        <v>2148.553772518957</v>
      </c>
      <c r="K268" s="815">
        <f>K267+K262</f>
        <v>2017.1221198166822</v>
      </c>
      <c r="L268" s="815"/>
      <c r="M268" s="828"/>
    </row>
    <row r="269" spans="1:13" ht="16.5" thickBot="1">
      <c r="A269" s="761"/>
      <c r="B269" s="829"/>
      <c r="C269" s="761"/>
      <c r="D269" s="761"/>
      <c r="E269" s="761"/>
      <c r="F269" s="763"/>
      <c r="G269" s="763"/>
      <c r="H269" s="831"/>
      <c r="I269" s="831"/>
      <c r="J269" s="831"/>
      <c r="K269" s="830"/>
    </row>
    <row r="270" spans="1:13" ht="15.75">
      <c r="A270" s="770" t="s">
        <v>3</v>
      </c>
      <c r="B270" s="771" t="s">
        <v>31</v>
      </c>
      <c r="C270" s="771" t="s">
        <v>495</v>
      </c>
      <c r="D270" s="771" t="s">
        <v>1114</v>
      </c>
      <c r="E270" s="771" t="s">
        <v>1115</v>
      </c>
      <c r="F270" s="1550" t="s">
        <v>1116</v>
      </c>
      <c r="G270" s="1550"/>
      <c r="H270" s="772" t="s">
        <v>1244</v>
      </c>
      <c r="I270" s="772"/>
      <c r="J270" s="772"/>
      <c r="K270" s="772"/>
      <c r="L270" s="772"/>
      <c r="M270" s="773"/>
    </row>
    <row r="271" spans="1:13" ht="15" customHeight="1">
      <c r="A271" s="1551" t="s">
        <v>1245</v>
      </c>
      <c r="B271" s="1553" t="s">
        <v>1246</v>
      </c>
      <c r="C271" s="1555" t="s">
        <v>640</v>
      </c>
      <c r="D271" s="1583" t="s">
        <v>1122</v>
      </c>
      <c r="E271" s="1584" t="s">
        <v>1123</v>
      </c>
      <c r="F271" s="1560" t="s">
        <v>1124</v>
      </c>
      <c r="G271" s="1560"/>
      <c r="H271" s="862" t="s">
        <v>1247</v>
      </c>
      <c r="I271" s="774"/>
      <c r="J271" s="775"/>
      <c r="K271" s="776"/>
      <c r="L271" s="776"/>
      <c r="M271" s="777"/>
    </row>
    <row r="272" spans="1:13" ht="15.75">
      <c r="A272" s="1551"/>
      <c r="B272" s="1553"/>
      <c r="C272" s="1555"/>
      <c r="D272" s="1583"/>
      <c r="E272" s="1584"/>
      <c r="F272" s="1569" t="s">
        <v>1128</v>
      </c>
      <c r="G272" s="1569"/>
      <c r="H272" s="779" t="s">
        <v>1248</v>
      </c>
      <c r="I272" s="779"/>
      <c r="J272" s="780"/>
      <c r="K272" s="782"/>
      <c r="L272" s="782"/>
      <c r="M272" s="783"/>
    </row>
    <row r="273" spans="1:13" ht="15.75">
      <c r="A273" s="1551"/>
      <c r="B273" s="1553"/>
      <c r="C273" s="1555"/>
      <c r="D273" s="1587" t="s">
        <v>1193</v>
      </c>
      <c r="E273" s="1570">
        <v>5914479</v>
      </c>
      <c r="F273" s="1569" t="s">
        <v>1133</v>
      </c>
      <c r="G273" s="1569"/>
      <c r="H273" s="785">
        <v>45989</v>
      </c>
      <c r="I273" s="785"/>
      <c r="J273" s="786"/>
      <c r="K273" s="781"/>
      <c r="L273" s="781"/>
      <c r="M273" s="783"/>
    </row>
    <row r="274" spans="1:13" ht="15.75">
      <c r="A274" s="1551"/>
      <c r="B274" s="1553"/>
      <c r="C274" s="1555"/>
      <c r="D274" s="1588"/>
      <c r="E274" s="1571"/>
      <c r="F274" s="1569" t="s">
        <v>1134</v>
      </c>
      <c r="G274" s="1569"/>
      <c r="H274" s="779"/>
      <c r="I274" s="782"/>
      <c r="J274" s="780"/>
      <c r="K274" s="782"/>
      <c r="L274" s="783"/>
      <c r="M274" s="783"/>
    </row>
    <row r="275" spans="1:13" ht="15.75">
      <c r="A275" s="1551"/>
      <c r="B275" s="1553"/>
      <c r="C275" s="1555"/>
      <c r="D275" s="1580">
        <v>164.96199999999999</v>
      </c>
      <c r="E275" s="847" t="s">
        <v>1135</v>
      </c>
      <c r="F275" s="1561" t="s">
        <v>1136</v>
      </c>
      <c r="G275" s="1561"/>
      <c r="H275" s="845">
        <v>167.548</v>
      </c>
      <c r="I275" s="848"/>
      <c r="J275" s="848"/>
      <c r="K275" s="782"/>
      <c r="L275" s="782"/>
      <c r="M275" s="790"/>
    </row>
    <row r="276" spans="1:13" ht="15.75">
      <c r="A276" s="1551"/>
      <c r="B276" s="1553"/>
      <c r="C276" s="1555"/>
      <c r="D276" s="1581"/>
      <c r="E276" s="792" t="s">
        <v>1137</v>
      </c>
      <c r="F276" s="1561" t="s">
        <v>1138</v>
      </c>
      <c r="G276" s="1561"/>
      <c r="H276" s="793">
        <f>D275/H275</f>
        <v>0.9845656170172129</v>
      </c>
      <c r="I276" s="793"/>
      <c r="J276" s="793"/>
      <c r="K276" s="793"/>
      <c r="L276" s="793"/>
      <c r="M276" s="794"/>
    </row>
    <row r="277" spans="1:13" ht="15.75">
      <c r="A277" s="1551"/>
      <c r="B277" s="1553"/>
      <c r="C277" s="1555"/>
      <c r="D277" s="1581"/>
      <c r="E277" s="1564">
        <v>1.1000000000000001</v>
      </c>
      <c r="F277" s="1561" t="s">
        <v>1139</v>
      </c>
      <c r="G277" s="1561"/>
      <c r="H277" s="797">
        <v>6.7</v>
      </c>
      <c r="I277" s="799"/>
      <c r="J277" s="797"/>
      <c r="K277" s="799"/>
      <c r="L277" s="800"/>
      <c r="M277" s="800"/>
    </row>
    <row r="278" spans="1:13" ht="15.75">
      <c r="A278" s="1551"/>
      <c r="B278" s="1553"/>
      <c r="C278" s="1555"/>
      <c r="D278" s="1581"/>
      <c r="E278" s="1565"/>
      <c r="F278" s="1561" t="s">
        <v>1140</v>
      </c>
      <c r="G278" s="1561"/>
      <c r="H278" s="802">
        <f>H277*H276</f>
        <v>6.5965896340153263</v>
      </c>
      <c r="I278" s="802">
        <f>I277*I276</f>
        <v>0</v>
      </c>
      <c r="J278" s="802">
        <f>J277*J276</f>
        <v>0</v>
      </c>
      <c r="K278" s="802"/>
      <c r="L278" s="802"/>
      <c r="M278" s="821"/>
    </row>
    <row r="279" spans="1:13" ht="15.75">
      <c r="A279" s="1551"/>
      <c r="B279" s="1553"/>
      <c r="C279" s="1555"/>
      <c r="D279" s="1581"/>
      <c r="E279" s="792" t="s">
        <v>1141</v>
      </c>
      <c r="F279" s="1562" t="s">
        <v>1142</v>
      </c>
      <c r="G279" s="806" t="s">
        <v>1143</v>
      </c>
      <c r="H279" s="807" t="s">
        <v>1144</v>
      </c>
      <c r="I279" s="822" t="s">
        <v>1144</v>
      </c>
      <c r="J279" s="807" t="s">
        <v>1144</v>
      </c>
      <c r="K279" s="822"/>
      <c r="L279" s="790"/>
      <c r="M279" s="790"/>
    </row>
    <row r="280" spans="1:13">
      <c r="A280" s="1551"/>
      <c r="B280" s="1553"/>
      <c r="C280" s="1555"/>
      <c r="D280" s="1581"/>
      <c r="E280" s="1564">
        <v>0.88</v>
      </c>
      <c r="F280" s="1563"/>
      <c r="G280" s="808" t="s">
        <v>1145</v>
      </c>
      <c r="H280" s="807"/>
      <c r="I280" s="822"/>
      <c r="J280" s="807"/>
      <c r="K280" s="823"/>
      <c r="L280" s="824"/>
      <c r="M280" s="824"/>
    </row>
    <row r="281" spans="1:13">
      <c r="A281" s="1551"/>
      <c r="B281" s="1553"/>
      <c r="C281" s="1555"/>
      <c r="D281" s="1581"/>
      <c r="E281" s="1565"/>
      <c r="F281" s="1563"/>
      <c r="G281" s="808" t="s">
        <v>1146</v>
      </c>
      <c r="H281" s="807"/>
      <c r="I281" s="822"/>
      <c r="J281" s="807"/>
      <c r="K281" s="812"/>
      <c r="L281" s="824"/>
      <c r="M281" s="824"/>
    </row>
    <row r="282" spans="1:13" ht="15.75">
      <c r="A282" s="1551"/>
      <c r="B282" s="1553"/>
      <c r="C282" s="1555"/>
      <c r="D282" s="1581"/>
      <c r="E282" s="792" t="s">
        <v>1147</v>
      </c>
      <c r="F282" s="1563"/>
      <c r="G282" s="808" t="s">
        <v>1148</v>
      </c>
      <c r="H282" s="810">
        <v>2597</v>
      </c>
      <c r="I282" s="810"/>
      <c r="J282" s="810"/>
      <c r="K282" s="812"/>
      <c r="L282" s="824"/>
      <c r="M282" s="824"/>
    </row>
    <row r="283" spans="1:13" ht="15.75">
      <c r="A283" s="1551"/>
      <c r="B283" s="1553"/>
      <c r="C283" s="1555"/>
      <c r="D283" s="1581"/>
      <c r="E283" s="1566">
        <v>0.72</v>
      </c>
      <c r="F283" s="1563"/>
      <c r="G283" s="788" t="s">
        <v>454</v>
      </c>
      <c r="H283" s="813">
        <f>IF(H279="CIF",0,((H280*$E277)+(H281*$E280)+(H282*$E283)*(3/61)))</f>
        <v>91.959344262295076</v>
      </c>
      <c r="I283" s="813">
        <f>IF(I279="CIF",0,((I280*$E277)+(I281*$E280)+(I282*$E283)*0.5))</f>
        <v>0</v>
      </c>
      <c r="J283" s="813">
        <f>IF(J279="CIF",0,((J280*$E277)+(J281*$E280)+(J282*$E283)*0.5))</f>
        <v>0</v>
      </c>
      <c r="K283" s="813"/>
      <c r="L283" s="813"/>
      <c r="M283" s="825"/>
    </row>
    <row r="284" spans="1:13" ht="16.5" thickBot="1">
      <c r="A284" s="1552"/>
      <c r="B284" s="1554"/>
      <c r="C284" s="1556"/>
      <c r="D284" s="1582"/>
      <c r="E284" s="1567"/>
      <c r="F284" s="1568" t="s">
        <v>1149</v>
      </c>
      <c r="G284" s="1568"/>
      <c r="H284" s="826">
        <f t="shared" ref="H284:J284" si="38">H283+H278</f>
        <v>98.555933896310407</v>
      </c>
      <c r="I284" s="815">
        <f t="shared" si="38"/>
        <v>0</v>
      </c>
      <c r="J284" s="815">
        <f t="shared" si="38"/>
        <v>0</v>
      </c>
      <c r="K284" s="815"/>
      <c r="L284" s="815"/>
      <c r="M284" s="828"/>
    </row>
    <row r="285" spans="1:13" ht="16.5" thickBot="1">
      <c r="A285" s="761"/>
      <c r="B285" s="829"/>
      <c r="C285" s="761"/>
      <c r="D285" s="849"/>
      <c r="E285" s="761"/>
      <c r="F285" s="763"/>
      <c r="G285" s="763"/>
      <c r="H285" s="830"/>
      <c r="I285" s="830"/>
      <c r="J285" s="830"/>
      <c r="K285" s="830"/>
      <c r="L285" s="830"/>
      <c r="M285" s="830"/>
    </row>
    <row r="286" spans="1:13" ht="15.75">
      <c r="A286" s="770" t="s">
        <v>3</v>
      </c>
      <c r="B286" s="771" t="s">
        <v>31</v>
      </c>
      <c r="C286" s="771" t="s">
        <v>495</v>
      </c>
      <c r="D286" s="771" t="s">
        <v>1114</v>
      </c>
      <c r="E286" s="771" t="s">
        <v>1115</v>
      </c>
      <c r="F286" s="1550" t="s">
        <v>1116</v>
      </c>
      <c r="G286" s="1550"/>
      <c r="H286" s="772" t="s">
        <v>1244</v>
      </c>
      <c r="I286" s="772"/>
      <c r="J286" s="772"/>
      <c r="K286" s="772"/>
      <c r="L286" s="772"/>
      <c r="M286" s="773"/>
    </row>
    <row r="287" spans="1:13" ht="15" customHeight="1">
      <c r="A287" s="1551" t="s">
        <v>1249</v>
      </c>
      <c r="B287" s="1553" t="s">
        <v>1250</v>
      </c>
      <c r="C287" s="1555" t="s">
        <v>640</v>
      </c>
      <c r="D287" s="1583" t="s">
        <v>1122</v>
      </c>
      <c r="E287" s="1584" t="s">
        <v>1123</v>
      </c>
      <c r="F287" s="1560" t="s">
        <v>1124</v>
      </c>
      <c r="G287" s="1560"/>
      <c r="H287" s="862" t="s">
        <v>1247</v>
      </c>
      <c r="I287" s="774"/>
      <c r="J287" s="775"/>
      <c r="K287" s="776"/>
      <c r="L287" s="776"/>
      <c r="M287" s="777"/>
    </row>
    <row r="288" spans="1:13" ht="15.75">
      <c r="A288" s="1551"/>
      <c r="B288" s="1553"/>
      <c r="C288" s="1555"/>
      <c r="D288" s="1583"/>
      <c r="E288" s="1584"/>
      <c r="F288" s="1569" t="s">
        <v>1128</v>
      </c>
      <c r="G288" s="1569"/>
      <c r="H288" s="779" t="s">
        <v>1248</v>
      </c>
      <c r="I288" s="779"/>
      <c r="J288" s="780"/>
      <c r="K288" s="782"/>
      <c r="L288" s="782"/>
      <c r="M288" s="783"/>
    </row>
    <row r="289" spans="1:13" ht="15.75">
      <c r="A289" s="1551"/>
      <c r="B289" s="1553"/>
      <c r="C289" s="1555"/>
      <c r="D289" s="1587" t="s">
        <v>1193</v>
      </c>
      <c r="E289" s="1570">
        <v>5914479</v>
      </c>
      <c r="F289" s="1569" t="s">
        <v>1133</v>
      </c>
      <c r="G289" s="1569"/>
      <c r="H289" s="785">
        <v>45989</v>
      </c>
      <c r="I289" s="785"/>
      <c r="J289" s="786"/>
      <c r="K289" s="781"/>
      <c r="L289" s="781"/>
      <c r="M289" s="783"/>
    </row>
    <row r="290" spans="1:13" ht="15.75">
      <c r="A290" s="1551"/>
      <c r="B290" s="1553"/>
      <c r="C290" s="1555"/>
      <c r="D290" s="1588"/>
      <c r="E290" s="1571"/>
      <c r="F290" s="1569" t="s">
        <v>1134</v>
      </c>
      <c r="G290" s="1569"/>
      <c r="H290" s="779"/>
      <c r="I290" s="782"/>
      <c r="J290" s="780"/>
      <c r="K290" s="782"/>
      <c r="L290" s="783"/>
      <c r="M290" s="783"/>
    </row>
    <row r="291" spans="1:13" ht="15.75">
      <c r="A291" s="1551"/>
      <c r="B291" s="1553"/>
      <c r="C291" s="1555"/>
      <c r="D291" s="1580">
        <v>164.96199999999999</v>
      </c>
      <c r="E291" s="847" t="s">
        <v>1135</v>
      </c>
      <c r="F291" s="1561" t="s">
        <v>1136</v>
      </c>
      <c r="G291" s="1561"/>
      <c r="H291" s="845">
        <v>167.548</v>
      </c>
      <c r="I291" s="848"/>
      <c r="J291" s="848"/>
      <c r="K291" s="782"/>
      <c r="L291" s="782"/>
      <c r="M291" s="790"/>
    </row>
    <row r="292" spans="1:13" ht="15.75">
      <c r="A292" s="1551"/>
      <c r="B292" s="1553"/>
      <c r="C292" s="1555"/>
      <c r="D292" s="1581"/>
      <c r="E292" s="792" t="s">
        <v>1137</v>
      </c>
      <c r="F292" s="1561" t="s">
        <v>1138</v>
      </c>
      <c r="G292" s="1561"/>
      <c r="H292" s="793">
        <f>D291/H291</f>
        <v>0.9845656170172129</v>
      </c>
      <c r="I292" s="793"/>
      <c r="J292" s="793"/>
      <c r="K292" s="793"/>
      <c r="L292" s="793"/>
      <c r="M292" s="794"/>
    </row>
    <row r="293" spans="1:13" ht="15.75">
      <c r="A293" s="1551"/>
      <c r="B293" s="1553"/>
      <c r="C293" s="1555"/>
      <c r="D293" s="1581"/>
      <c r="E293" s="1564">
        <v>1.1000000000000001</v>
      </c>
      <c r="F293" s="1561" t="s">
        <v>1139</v>
      </c>
      <c r="G293" s="1561"/>
      <c r="H293" s="797">
        <v>10.9</v>
      </c>
      <c r="I293" s="799"/>
      <c r="J293" s="797"/>
      <c r="K293" s="799"/>
      <c r="L293" s="800"/>
      <c r="M293" s="800"/>
    </row>
    <row r="294" spans="1:13" ht="15.75">
      <c r="A294" s="1551"/>
      <c r="B294" s="1553"/>
      <c r="C294" s="1555"/>
      <c r="D294" s="1581"/>
      <c r="E294" s="1565"/>
      <c r="F294" s="1561" t="s">
        <v>1140</v>
      </c>
      <c r="G294" s="1561"/>
      <c r="H294" s="802">
        <f>H293*H292</f>
        <v>10.731765225487621</v>
      </c>
      <c r="I294" s="802">
        <f>I293*I292</f>
        <v>0</v>
      </c>
      <c r="J294" s="802">
        <f>J293*J292</f>
        <v>0</v>
      </c>
      <c r="K294" s="802"/>
      <c r="L294" s="802"/>
      <c r="M294" s="821"/>
    </row>
    <row r="295" spans="1:13" ht="15.75">
      <c r="A295" s="1551"/>
      <c r="B295" s="1553"/>
      <c r="C295" s="1555"/>
      <c r="D295" s="1581"/>
      <c r="E295" s="792" t="s">
        <v>1141</v>
      </c>
      <c r="F295" s="1562" t="s">
        <v>1142</v>
      </c>
      <c r="G295" s="806" t="s">
        <v>1143</v>
      </c>
      <c r="H295" s="807" t="s">
        <v>1144</v>
      </c>
      <c r="I295" s="822" t="s">
        <v>1144</v>
      </c>
      <c r="J295" s="807" t="s">
        <v>1144</v>
      </c>
      <c r="K295" s="822"/>
      <c r="L295" s="790"/>
      <c r="M295" s="790"/>
    </row>
    <row r="296" spans="1:13">
      <c r="A296" s="1551"/>
      <c r="B296" s="1553"/>
      <c r="C296" s="1555"/>
      <c r="D296" s="1581"/>
      <c r="E296" s="1564">
        <v>0.88</v>
      </c>
      <c r="F296" s="1563"/>
      <c r="G296" s="808" t="s">
        <v>1145</v>
      </c>
      <c r="H296" s="807"/>
      <c r="I296" s="822"/>
      <c r="J296" s="807"/>
      <c r="K296" s="823"/>
      <c r="L296" s="824"/>
      <c r="M296" s="824"/>
    </row>
    <row r="297" spans="1:13">
      <c r="A297" s="1551"/>
      <c r="B297" s="1553"/>
      <c r="C297" s="1555"/>
      <c r="D297" s="1581"/>
      <c r="E297" s="1565"/>
      <c r="F297" s="1563"/>
      <c r="G297" s="808" t="s">
        <v>1146</v>
      </c>
      <c r="H297" s="807"/>
      <c r="I297" s="822"/>
      <c r="J297" s="807"/>
      <c r="K297" s="812"/>
      <c r="L297" s="824"/>
      <c r="M297" s="824"/>
    </row>
    <row r="298" spans="1:13" ht="15.75">
      <c r="A298" s="1551"/>
      <c r="B298" s="1553"/>
      <c r="C298" s="1555"/>
      <c r="D298" s="1581"/>
      <c r="E298" s="792" t="s">
        <v>1147</v>
      </c>
      <c r="F298" s="1563"/>
      <c r="G298" s="808" t="s">
        <v>1148</v>
      </c>
      <c r="H298" s="810">
        <v>2597</v>
      </c>
      <c r="I298" s="810"/>
      <c r="J298" s="810"/>
      <c r="K298" s="812"/>
      <c r="L298" s="824"/>
      <c r="M298" s="824"/>
    </row>
    <row r="299" spans="1:13" ht="15.75">
      <c r="A299" s="1551"/>
      <c r="B299" s="1553"/>
      <c r="C299" s="1555"/>
      <c r="D299" s="1581"/>
      <c r="E299" s="1566">
        <v>0.72</v>
      </c>
      <c r="F299" s="1563"/>
      <c r="G299" s="788" t="s">
        <v>454</v>
      </c>
      <c r="H299" s="813">
        <f>IF(H295="CIF",0,((H296*$E293)+(H297*$E296)+(H298*$E299)*(3/61)))</f>
        <v>91.959344262295076</v>
      </c>
      <c r="I299" s="813">
        <f>IF(I295="CIF",0,((I296*$E293)+(I297*$E296)+(I298*$E299)*0.5))</f>
        <v>0</v>
      </c>
      <c r="J299" s="813">
        <f>IF(J295="CIF",0,((J296*$E293)+(J297*$E296)+(J298*$E299)*0.5))</f>
        <v>0</v>
      </c>
      <c r="K299" s="813"/>
      <c r="L299" s="813"/>
      <c r="M299" s="825"/>
    </row>
    <row r="300" spans="1:13" ht="16.5" thickBot="1">
      <c r="A300" s="1552"/>
      <c r="B300" s="1554"/>
      <c r="C300" s="1556"/>
      <c r="D300" s="1582"/>
      <c r="E300" s="1567"/>
      <c r="F300" s="1568" t="s">
        <v>1149</v>
      </c>
      <c r="G300" s="1568"/>
      <c r="H300" s="826">
        <f t="shared" ref="H300:J300" si="39">H299+H294</f>
        <v>102.6911094877827</v>
      </c>
      <c r="I300" s="815">
        <f t="shared" si="39"/>
        <v>0</v>
      </c>
      <c r="J300" s="815">
        <f t="shared" si="39"/>
        <v>0</v>
      </c>
      <c r="K300" s="815"/>
      <c r="L300" s="815"/>
      <c r="M300" s="828"/>
    </row>
    <row r="301" spans="1:13" ht="16.5" thickBot="1">
      <c r="A301" s="761"/>
      <c r="B301" s="829"/>
      <c r="C301" s="761"/>
      <c r="D301" s="849"/>
      <c r="E301" s="761"/>
      <c r="F301" s="763"/>
      <c r="G301" s="763"/>
      <c r="H301" s="830"/>
      <c r="I301" s="830"/>
      <c r="J301" s="830"/>
      <c r="K301" s="830"/>
      <c r="L301" s="830"/>
      <c r="M301" s="830"/>
    </row>
    <row r="302" spans="1:13" ht="15.75">
      <c r="A302" s="770" t="s">
        <v>3</v>
      </c>
      <c r="B302" s="771" t="s">
        <v>31</v>
      </c>
      <c r="C302" s="771" t="s">
        <v>495</v>
      </c>
      <c r="D302" s="771" t="s">
        <v>1114</v>
      </c>
      <c r="E302" s="771" t="s">
        <v>1115</v>
      </c>
      <c r="F302" s="1550" t="s">
        <v>1116</v>
      </c>
      <c r="G302" s="1550"/>
      <c r="H302" s="772" t="s">
        <v>1244</v>
      </c>
      <c r="I302" s="772"/>
      <c r="J302" s="772"/>
      <c r="K302" s="772"/>
      <c r="L302" s="772"/>
      <c r="M302" s="773"/>
    </row>
    <row r="303" spans="1:13" ht="15" customHeight="1">
      <c r="A303" s="1551" t="s">
        <v>1251</v>
      </c>
      <c r="B303" s="1553" t="s">
        <v>1252</v>
      </c>
      <c r="C303" s="1555" t="s">
        <v>640</v>
      </c>
      <c r="D303" s="1583" t="s">
        <v>1122</v>
      </c>
      <c r="E303" s="1584" t="s">
        <v>1123</v>
      </c>
      <c r="F303" s="1560" t="s">
        <v>1124</v>
      </c>
      <c r="G303" s="1560"/>
      <c r="H303" s="862" t="s">
        <v>1247</v>
      </c>
      <c r="I303" s="774"/>
      <c r="J303" s="775"/>
      <c r="K303" s="776"/>
      <c r="L303" s="776"/>
      <c r="M303" s="777"/>
    </row>
    <row r="304" spans="1:13" ht="15.75">
      <c r="A304" s="1551"/>
      <c r="B304" s="1553"/>
      <c r="C304" s="1555"/>
      <c r="D304" s="1583"/>
      <c r="E304" s="1584"/>
      <c r="F304" s="1569" t="s">
        <v>1128</v>
      </c>
      <c r="G304" s="1569"/>
      <c r="H304" s="779" t="s">
        <v>1248</v>
      </c>
      <c r="I304" s="779"/>
      <c r="J304" s="780"/>
      <c r="K304" s="782"/>
      <c r="L304" s="782"/>
      <c r="M304" s="783"/>
    </row>
    <row r="305" spans="1:13" ht="15.75">
      <c r="A305" s="1551"/>
      <c r="B305" s="1553"/>
      <c r="C305" s="1555"/>
      <c r="D305" s="1587" t="s">
        <v>1193</v>
      </c>
      <c r="E305" s="1570">
        <v>5914479</v>
      </c>
      <c r="F305" s="1569" t="s">
        <v>1133</v>
      </c>
      <c r="G305" s="1569"/>
      <c r="H305" s="785">
        <v>45989</v>
      </c>
      <c r="I305" s="785"/>
      <c r="J305" s="786"/>
      <c r="K305" s="781"/>
      <c r="L305" s="781"/>
      <c r="M305" s="783"/>
    </row>
    <row r="306" spans="1:13" ht="15.75">
      <c r="A306" s="1551"/>
      <c r="B306" s="1553"/>
      <c r="C306" s="1555"/>
      <c r="D306" s="1588"/>
      <c r="E306" s="1571"/>
      <c r="F306" s="1569" t="s">
        <v>1134</v>
      </c>
      <c r="G306" s="1569"/>
      <c r="H306" s="779"/>
      <c r="I306" s="782"/>
      <c r="J306" s="780"/>
      <c r="K306" s="782"/>
      <c r="L306" s="783"/>
      <c r="M306" s="783"/>
    </row>
    <row r="307" spans="1:13" ht="15.75">
      <c r="A307" s="1551"/>
      <c r="B307" s="1553"/>
      <c r="C307" s="1555"/>
      <c r="D307" s="1580">
        <v>164.96199999999999</v>
      </c>
      <c r="E307" s="847" t="s">
        <v>1135</v>
      </c>
      <c r="F307" s="1561" t="s">
        <v>1136</v>
      </c>
      <c r="G307" s="1561"/>
      <c r="H307" s="845">
        <v>167.548</v>
      </c>
      <c r="I307" s="848"/>
      <c r="J307" s="848"/>
      <c r="K307" s="782"/>
      <c r="L307" s="782"/>
      <c r="M307" s="790"/>
    </row>
    <row r="308" spans="1:13" ht="15.75">
      <c r="A308" s="1551"/>
      <c r="B308" s="1553"/>
      <c r="C308" s="1555"/>
      <c r="D308" s="1581"/>
      <c r="E308" s="792" t="s">
        <v>1137</v>
      </c>
      <c r="F308" s="1561" t="s">
        <v>1138</v>
      </c>
      <c r="G308" s="1561"/>
      <c r="H308" s="793">
        <f>D307/H307</f>
        <v>0.9845656170172129</v>
      </c>
      <c r="I308" s="793"/>
      <c r="J308" s="793"/>
      <c r="K308" s="793"/>
      <c r="L308" s="793"/>
      <c r="M308" s="794"/>
    </row>
    <row r="309" spans="1:13" ht="15.75">
      <c r="A309" s="1551"/>
      <c r="B309" s="1553"/>
      <c r="C309" s="1555"/>
      <c r="D309" s="1581"/>
      <c r="E309" s="1564">
        <v>1.1000000000000001</v>
      </c>
      <c r="F309" s="1561" t="s">
        <v>1139</v>
      </c>
      <c r="G309" s="1561"/>
      <c r="H309" s="797">
        <v>7.5</v>
      </c>
      <c r="I309" s="799"/>
      <c r="J309" s="797"/>
      <c r="K309" s="799"/>
      <c r="L309" s="800"/>
      <c r="M309" s="800"/>
    </row>
    <row r="310" spans="1:13" ht="15.75">
      <c r="A310" s="1551"/>
      <c r="B310" s="1553"/>
      <c r="C310" s="1555"/>
      <c r="D310" s="1581"/>
      <c r="E310" s="1565"/>
      <c r="F310" s="1561" t="s">
        <v>1140</v>
      </c>
      <c r="G310" s="1561"/>
      <c r="H310" s="802">
        <f>H309*H308</f>
        <v>7.384242127629097</v>
      </c>
      <c r="I310" s="802">
        <f>I309*I308</f>
        <v>0</v>
      </c>
      <c r="J310" s="802">
        <f>J309*J308</f>
        <v>0</v>
      </c>
      <c r="K310" s="802"/>
      <c r="L310" s="802"/>
      <c r="M310" s="821"/>
    </row>
    <row r="311" spans="1:13" ht="15.75">
      <c r="A311" s="1551"/>
      <c r="B311" s="1553"/>
      <c r="C311" s="1555"/>
      <c r="D311" s="1581"/>
      <c r="E311" s="792" t="s">
        <v>1141</v>
      </c>
      <c r="F311" s="1562" t="s">
        <v>1142</v>
      </c>
      <c r="G311" s="806" t="s">
        <v>1143</v>
      </c>
      <c r="H311" s="807" t="s">
        <v>1144</v>
      </c>
      <c r="I311" s="822" t="s">
        <v>1144</v>
      </c>
      <c r="J311" s="807" t="s">
        <v>1144</v>
      </c>
      <c r="K311" s="822"/>
      <c r="L311" s="790"/>
      <c r="M311" s="790"/>
    </row>
    <row r="312" spans="1:13">
      <c r="A312" s="1551"/>
      <c r="B312" s="1553"/>
      <c r="C312" s="1555"/>
      <c r="D312" s="1581"/>
      <c r="E312" s="1564">
        <v>0.88</v>
      </c>
      <c r="F312" s="1563"/>
      <c r="G312" s="808" t="s">
        <v>1145</v>
      </c>
      <c r="H312" s="807"/>
      <c r="I312" s="822"/>
      <c r="J312" s="807"/>
      <c r="K312" s="823"/>
      <c r="L312" s="824"/>
      <c r="M312" s="824"/>
    </row>
    <row r="313" spans="1:13">
      <c r="A313" s="1551"/>
      <c r="B313" s="1553"/>
      <c r="C313" s="1555"/>
      <c r="D313" s="1581"/>
      <c r="E313" s="1565"/>
      <c r="F313" s="1563"/>
      <c r="G313" s="808" t="s">
        <v>1146</v>
      </c>
      <c r="H313" s="807"/>
      <c r="I313" s="822"/>
      <c r="J313" s="807"/>
      <c r="K313" s="812"/>
      <c r="L313" s="824"/>
      <c r="M313" s="824"/>
    </row>
    <row r="314" spans="1:13" ht="15.75">
      <c r="A314" s="1551"/>
      <c r="B314" s="1553"/>
      <c r="C314" s="1555"/>
      <c r="D314" s="1581"/>
      <c r="E314" s="792" t="s">
        <v>1147</v>
      </c>
      <c r="F314" s="1563"/>
      <c r="G314" s="808" t="s">
        <v>1148</v>
      </c>
      <c r="H314" s="810">
        <v>2597</v>
      </c>
      <c r="I314" s="810"/>
      <c r="J314" s="810"/>
      <c r="K314" s="812"/>
      <c r="L314" s="824"/>
      <c r="M314" s="824"/>
    </row>
    <row r="315" spans="1:13" ht="15.75">
      <c r="A315" s="1551"/>
      <c r="B315" s="1553"/>
      <c r="C315" s="1555"/>
      <c r="D315" s="1581"/>
      <c r="E315" s="1566">
        <v>0.72</v>
      </c>
      <c r="F315" s="1563"/>
      <c r="G315" s="788" t="s">
        <v>454</v>
      </c>
      <c r="H315" s="813">
        <f>IF(H311="CIF",0,((H312*$E309)+(H313*$E312)+(H314*$E315)*(3/61)))</f>
        <v>91.959344262295076</v>
      </c>
      <c r="I315" s="813">
        <f>IF(I311="CIF",0,((I312*$E309)+(I313*$E312)+(I314*$E315)*0.5))</f>
        <v>0</v>
      </c>
      <c r="J315" s="813">
        <f>IF(J311="CIF",0,((J312*$E309)+(J313*$E312)+(J314*$E315)*0.5))</f>
        <v>0</v>
      </c>
      <c r="K315" s="813"/>
      <c r="L315" s="813"/>
      <c r="M315" s="825"/>
    </row>
    <row r="316" spans="1:13" ht="16.5" thickBot="1">
      <c r="A316" s="1552"/>
      <c r="B316" s="1554"/>
      <c r="C316" s="1556"/>
      <c r="D316" s="1582"/>
      <c r="E316" s="1567"/>
      <c r="F316" s="1568" t="s">
        <v>1149</v>
      </c>
      <c r="G316" s="1568"/>
      <c r="H316" s="826">
        <f t="shared" ref="H316:J316" si="40">H315+H310</f>
        <v>99.34358638992417</v>
      </c>
      <c r="I316" s="815">
        <f t="shared" si="40"/>
        <v>0</v>
      </c>
      <c r="J316" s="815">
        <f t="shared" si="40"/>
        <v>0</v>
      </c>
      <c r="K316" s="815"/>
      <c r="L316" s="815"/>
      <c r="M316" s="828"/>
    </row>
    <row r="317" spans="1:13" ht="15.75" thickBot="1"/>
    <row r="318" spans="1:13" ht="31.5">
      <c r="A318" s="850" t="s">
        <v>3</v>
      </c>
      <c r="B318" s="851" t="s">
        <v>31</v>
      </c>
      <c r="C318" s="851" t="s">
        <v>495</v>
      </c>
      <c r="D318" s="851" t="s">
        <v>1114</v>
      </c>
      <c r="E318" s="851" t="s">
        <v>1115</v>
      </c>
      <c r="F318" s="1585" t="s">
        <v>1116</v>
      </c>
      <c r="G318" s="1585"/>
      <c r="H318" s="772" t="s">
        <v>1253</v>
      </c>
      <c r="I318" s="772" t="s">
        <v>1254</v>
      </c>
      <c r="J318" s="852"/>
      <c r="K318" s="773"/>
    </row>
    <row r="319" spans="1:13" ht="15.75">
      <c r="A319" s="1551" t="s">
        <v>1255</v>
      </c>
      <c r="B319" s="1553" t="s">
        <v>1256</v>
      </c>
      <c r="C319" s="1555" t="s">
        <v>495</v>
      </c>
      <c r="D319" s="1583" t="s">
        <v>1122</v>
      </c>
      <c r="E319" s="1584" t="s">
        <v>1123</v>
      </c>
      <c r="F319" s="1560" t="s">
        <v>1124</v>
      </c>
      <c r="G319" s="1560"/>
      <c r="H319" s="774" t="s">
        <v>1257</v>
      </c>
      <c r="I319" s="854" t="s">
        <v>1258</v>
      </c>
      <c r="J319" s="775"/>
      <c r="K319" s="863"/>
    </row>
    <row r="320" spans="1:13" ht="15.75">
      <c r="A320" s="1551"/>
      <c r="B320" s="1553"/>
      <c r="C320" s="1555"/>
      <c r="D320" s="1583"/>
      <c r="E320" s="1584"/>
      <c r="F320" s="1569" t="s">
        <v>1128</v>
      </c>
      <c r="G320" s="1569"/>
      <c r="H320" s="782" t="s">
        <v>1259</v>
      </c>
      <c r="I320" s="855" t="s">
        <v>1260</v>
      </c>
      <c r="J320" s="780"/>
      <c r="K320" s="864"/>
    </row>
    <row r="321" spans="1:11" ht="15.75">
      <c r="A321" s="1551"/>
      <c r="B321" s="1553"/>
      <c r="C321" s="1555"/>
      <c r="D321" s="1587" t="s">
        <v>1261</v>
      </c>
      <c r="E321" s="1570">
        <v>5914479</v>
      </c>
      <c r="F321" s="1569" t="s">
        <v>1133</v>
      </c>
      <c r="G321" s="1569"/>
      <c r="H321" s="785">
        <v>45996</v>
      </c>
      <c r="I321" s="785">
        <v>45923</v>
      </c>
      <c r="J321" s="786"/>
      <c r="K321" s="864"/>
    </row>
    <row r="322" spans="1:11" ht="15.75">
      <c r="A322" s="1551"/>
      <c r="B322" s="1553"/>
      <c r="C322" s="1555"/>
      <c r="D322" s="1588"/>
      <c r="E322" s="1571"/>
      <c r="F322" s="1569" t="s">
        <v>1134</v>
      </c>
      <c r="G322" s="1569"/>
      <c r="H322" s="779" t="s">
        <v>46</v>
      </c>
      <c r="I322" s="782" t="s">
        <v>46</v>
      </c>
      <c r="J322" s="780"/>
      <c r="K322" s="864"/>
    </row>
    <row r="323" spans="1:11" ht="15.75">
      <c r="A323" s="1551"/>
      <c r="B323" s="1553"/>
      <c r="C323" s="1555"/>
      <c r="D323" s="1592">
        <v>1210.471</v>
      </c>
      <c r="E323" s="847" t="s">
        <v>1135</v>
      </c>
      <c r="F323" s="1561" t="s">
        <v>1136</v>
      </c>
      <c r="G323" s="1561"/>
      <c r="H323" s="848">
        <v>1225.633</v>
      </c>
      <c r="I323" s="848">
        <v>1218.7470000000001</v>
      </c>
      <c r="J323" s="848"/>
      <c r="K323" s="865"/>
    </row>
    <row r="324" spans="1:11" ht="15.75">
      <c r="A324" s="1551"/>
      <c r="B324" s="1553"/>
      <c r="C324" s="1555"/>
      <c r="D324" s="1572"/>
      <c r="E324" s="792" t="s">
        <v>1137</v>
      </c>
      <c r="F324" s="1561" t="s">
        <v>1138</v>
      </c>
      <c r="G324" s="1561"/>
      <c r="H324" s="793">
        <f>$D323/H323</f>
        <v>0.98762924953880971</v>
      </c>
      <c r="I324" s="793">
        <f>$D323/I323</f>
        <v>0.99320941918215999</v>
      </c>
      <c r="J324" s="834"/>
      <c r="K324" s="866"/>
    </row>
    <row r="325" spans="1:11" ht="15.75">
      <c r="A325" s="1551"/>
      <c r="B325" s="1553"/>
      <c r="C325" s="1555"/>
      <c r="D325" s="1572"/>
      <c r="E325" s="1564">
        <v>1.1000000000000001</v>
      </c>
      <c r="F325" s="1561" t="s">
        <v>1139</v>
      </c>
      <c r="G325" s="1561"/>
      <c r="H325" s="797">
        <v>935.15</v>
      </c>
      <c r="I325" s="797">
        <f>(49053.48/69)*(1.0975+0.04)</f>
        <v>808.67150000000004</v>
      </c>
      <c r="J325" s="797"/>
      <c r="K325" s="867"/>
    </row>
    <row r="326" spans="1:11" ht="15.75">
      <c r="A326" s="1551"/>
      <c r="B326" s="1553"/>
      <c r="C326" s="1555"/>
      <c r="D326" s="1572"/>
      <c r="E326" s="1565"/>
      <c r="F326" s="1561" t="s">
        <v>1140</v>
      </c>
      <c r="G326" s="1561"/>
      <c r="H326" s="802">
        <f>H325*H324</f>
        <v>923.58149270621789</v>
      </c>
      <c r="I326" s="802">
        <f>I325*I324</f>
        <v>803.18015082416616</v>
      </c>
      <c r="J326" s="820"/>
      <c r="K326" s="868"/>
    </row>
    <row r="327" spans="1:11" ht="15.75">
      <c r="A327" s="1551"/>
      <c r="B327" s="1553"/>
      <c r="C327" s="1555"/>
      <c r="D327" s="1572"/>
      <c r="E327" s="792" t="s">
        <v>1141</v>
      </c>
      <c r="F327" s="1562" t="s">
        <v>1233</v>
      </c>
      <c r="G327" s="806" t="s">
        <v>1143</v>
      </c>
      <c r="H327" s="807" t="s">
        <v>1169</v>
      </c>
      <c r="I327" s="807" t="s">
        <v>1144</v>
      </c>
      <c r="J327" s="807"/>
      <c r="K327" s="869"/>
    </row>
    <row r="328" spans="1:11">
      <c r="A328" s="1551"/>
      <c r="B328" s="1553"/>
      <c r="C328" s="1555"/>
      <c r="D328" s="1572"/>
      <c r="E328" s="1564">
        <v>0.88</v>
      </c>
      <c r="F328" s="1563"/>
      <c r="G328" s="808" t="s">
        <v>1145</v>
      </c>
      <c r="H328" s="807"/>
      <c r="I328" s="807"/>
      <c r="J328" s="807"/>
      <c r="K328" s="869"/>
    </row>
    <row r="329" spans="1:11">
      <c r="A329" s="1551"/>
      <c r="B329" s="1553"/>
      <c r="C329" s="1555"/>
      <c r="D329" s="1572"/>
      <c r="E329" s="1565"/>
      <c r="F329" s="1563"/>
      <c r="G329" s="808" t="s">
        <v>1146</v>
      </c>
      <c r="H329" s="807"/>
      <c r="I329" s="807"/>
      <c r="J329" s="807"/>
      <c r="K329" s="869"/>
    </row>
    <row r="330" spans="1:11" ht="15.75">
      <c r="A330" s="1551"/>
      <c r="B330" s="1553"/>
      <c r="C330" s="1555"/>
      <c r="D330" s="1572"/>
      <c r="E330" s="792" t="s">
        <v>1147</v>
      </c>
      <c r="F330" s="1563"/>
      <c r="G330" s="808" t="s">
        <v>1148</v>
      </c>
      <c r="H330" s="807"/>
      <c r="I330" s="810">
        <v>3145</v>
      </c>
      <c r="J330" s="807"/>
      <c r="K330" s="869"/>
    </row>
    <row r="331" spans="1:11" ht="15.75">
      <c r="A331" s="1551"/>
      <c r="B331" s="1553"/>
      <c r="C331" s="1555"/>
      <c r="D331" s="1572"/>
      <c r="E331" s="1566">
        <v>0.72</v>
      </c>
      <c r="F331" s="1563"/>
      <c r="G331" s="788" t="s">
        <v>454</v>
      </c>
      <c r="H331" s="813">
        <f>IF(H327="CIF",0,((H328*$E325)+(H329*$E328)+(H330*$E331)*0.005))</f>
        <v>0</v>
      </c>
      <c r="I331" s="813">
        <f>IF(I327="CIF",0,((I328*$E325)+(I329*$E328)+(I330*$E331)*0.007))</f>
        <v>15.850800000000001</v>
      </c>
      <c r="J331" s="836"/>
      <c r="K331" s="870"/>
    </row>
    <row r="332" spans="1:11" ht="16.5" thickBot="1">
      <c r="A332" s="1552"/>
      <c r="B332" s="1554"/>
      <c r="C332" s="1556"/>
      <c r="D332" s="1573"/>
      <c r="E332" s="1567"/>
      <c r="F332" s="1568" t="s">
        <v>1149</v>
      </c>
      <c r="G332" s="1568"/>
      <c r="H332" s="827">
        <f>H331+H326</f>
        <v>923.58149270621789</v>
      </c>
      <c r="I332" s="837">
        <f>I331+I326</f>
        <v>819.03095082416621</v>
      </c>
      <c r="J332" s="827"/>
      <c r="K332" s="871"/>
    </row>
    <row r="333" spans="1:11" ht="15.75" thickBot="1">
      <c r="F333" s="764"/>
      <c r="G333" s="764"/>
      <c r="H333" s="764"/>
    </row>
    <row r="334" spans="1:11" ht="31.5">
      <c r="A334" s="850" t="s">
        <v>3</v>
      </c>
      <c r="B334" s="851" t="s">
        <v>31</v>
      </c>
      <c r="C334" s="851" t="s">
        <v>495</v>
      </c>
      <c r="D334" s="851" t="s">
        <v>1114</v>
      </c>
      <c r="E334" s="851" t="s">
        <v>1115</v>
      </c>
      <c r="F334" s="1585" t="s">
        <v>1116</v>
      </c>
      <c r="G334" s="1585"/>
      <c r="H334" s="772" t="s">
        <v>1262</v>
      </c>
      <c r="I334" s="772" t="s">
        <v>1263</v>
      </c>
      <c r="J334" s="852"/>
      <c r="K334" s="773"/>
    </row>
    <row r="335" spans="1:11" ht="15.75">
      <c r="A335" s="1551" t="s">
        <v>1264</v>
      </c>
      <c r="B335" s="1553" t="s">
        <v>1265</v>
      </c>
      <c r="C335" s="1555" t="s">
        <v>495</v>
      </c>
      <c r="D335" s="1583" t="s">
        <v>1122</v>
      </c>
      <c r="E335" s="1584" t="s">
        <v>1123</v>
      </c>
      <c r="F335" s="1560" t="s">
        <v>1124</v>
      </c>
      <c r="G335" s="1560"/>
      <c r="H335" s="854" t="s">
        <v>1266</v>
      </c>
      <c r="I335" s="774" t="s">
        <v>1267</v>
      </c>
      <c r="J335" s="775"/>
      <c r="K335" s="863"/>
    </row>
    <row r="336" spans="1:11" ht="15.75">
      <c r="A336" s="1551"/>
      <c r="B336" s="1553"/>
      <c r="C336" s="1555"/>
      <c r="D336" s="1583"/>
      <c r="E336" s="1584"/>
      <c r="F336" s="1569" t="s">
        <v>1128</v>
      </c>
      <c r="G336" s="1569"/>
      <c r="H336" s="855" t="s">
        <v>1268</v>
      </c>
      <c r="I336" s="782" t="s">
        <v>1269</v>
      </c>
      <c r="J336" s="780"/>
      <c r="K336" s="864"/>
    </row>
    <row r="337" spans="1:11" ht="15.75">
      <c r="A337" s="1551"/>
      <c r="B337" s="1553"/>
      <c r="C337" s="1555"/>
      <c r="D337" s="1587" t="s">
        <v>1261</v>
      </c>
      <c r="E337" s="1570">
        <v>5914479</v>
      </c>
      <c r="F337" s="1569" t="s">
        <v>1133</v>
      </c>
      <c r="G337" s="1569"/>
      <c r="H337" s="785">
        <v>45947</v>
      </c>
      <c r="I337" s="785">
        <v>45846</v>
      </c>
      <c r="J337" s="786"/>
      <c r="K337" s="864"/>
    </row>
    <row r="338" spans="1:11" ht="15.75">
      <c r="A338" s="1551"/>
      <c r="B338" s="1553"/>
      <c r="C338" s="1555"/>
      <c r="D338" s="1588"/>
      <c r="E338" s="1571"/>
      <c r="F338" s="1569" t="s">
        <v>1134</v>
      </c>
      <c r="G338" s="1569"/>
      <c r="H338" s="782"/>
      <c r="I338" s="779" t="s">
        <v>46</v>
      </c>
      <c r="J338" s="780"/>
      <c r="K338" s="864"/>
    </row>
    <row r="339" spans="1:11" ht="15.75">
      <c r="A339" s="1551"/>
      <c r="B339" s="1553"/>
      <c r="C339" s="1555"/>
      <c r="D339" s="1592">
        <v>1210.471</v>
      </c>
      <c r="E339" s="847" t="s">
        <v>1135</v>
      </c>
      <c r="F339" s="1561" t="s">
        <v>1136</v>
      </c>
      <c r="G339" s="1561"/>
      <c r="H339" s="848">
        <v>1222.356</v>
      </c>
      <c r="I339" s="848">
        <v>1222.356</v>
      </c>
      <c r="J339" s="848"/>
      <c r="K339" s="865"/>
    </row>
    <row r="340" spans="1:11" ht="15.75">
      <c r="A340" s="1551"/>
      <c r="B340" s="1553"/>
      <c r="C340" s="1555"/>
      <c r="D340" s="1572"/>
      <c r="E340" s="792" t="s">
        <v>1137</v>
      </c>
      <c r="F340" s="1561" t="s">
        <v>1138</v>
      </c>
      <c r="G340" s="1561"/>
      <c r="H340" s="793">
        <f>$D339/H339</f>
        <v>0.99027697332037479</v>
      </c>
      <c r="I340" s="793">
        <f>$D339/I339</f>
        <v>0.99027697332037479</v>
      </c>
      <c r="J340" s="834"/>
      <c r="K340" s="866"/>
    </row>
    <row r="341" spans="1:11" ht="15.75">
      <c r="A341" s="1551"/>
      <c r="B341" s="1553"/>
      <c r="C341" s="1555"/>
      <c r="D341" s="1572"/>
      <c r="E341" s="1564">
        <v>1.1000000000000001</v>
      </c>
      <c r="F341" s="1561" t="s">
        <v>1139</v>
      </c>
      <c r="G341" s="1561"/>
      <c r="H341" s="799">
        <v>1230.5</v>
      </c>
      <c r="I341" s="813" t="s">
        <v>1270</v>
      </c>
      <c r="J341" s="797"/>
      <c r="K341" s="867"/>
    </row>
    <row r="342" spans="1:11" ht="15.75">
      <c r="A342" s="1551"/>
      <c r="B342" s="1553"/>
      <c r="C342" s="1555"/>
      <c r="D342" s="1572"/>
      <c r="E342" s="1565"/>
      <c r="F342" s="1561" t="s">
        <v>1140</v>
      </c>
      <c r="G342" s="1561"/>
      <c r="H342" s="802">
        <f>H341*H340</f>
        <v>1218.5358156707211</v>
      </c>
      <c r="I342" s="802"/>
      <c r="J342" s="820"/>
      <c r="K342" s="868"/>
    </row>
    <row r="343" spans="1:11" ht="15.75">
      <c r="A343" s="1551"/>
      <c r="B343" s="1553"/>
      <c r="C343" s="1555"/>
      <c r="D343" s="1572"/>
      <c r="E343" s="792" t="s">
        <v>1141</v>
      </c>
      <c r="F343" s="1562" t="s">
        <v>1233</v>
      </c>
      <c r="G343" s="806" t="s">
        <v>1143</v>
      </c>
      <c r="H343" s="807" t="s">
        <v>1144</v>
      </c>
      <c r="I343" s="807" t="s">
        <v>1144</v>
      </c>
      <c r="J343" s="807"/>
      <c r="K343" s="869"/>
    </row>
    <row r="344" spans="1:11">
      <c r="A344" s="1551"/>
      <c r="B344" s="1553"/>
      <c r="C344" s="1555"/>
      <c r="D344" s="1572"/>
      <c r="E344" s="1564">
        <v>0.88</v>
      </c>
      <c r="F344" s="1563"/>
      <c r="G344" s="808" t="s">
        <v>1145</v>
      </c>
      <c r="H344" s="822"/>
      <c r="I344" s="807"/>
      <c r="J344" s="807"/>
      <c r="K344" s="869"/>
    </row>
    <row r="345" spans="1:11">
      <c r="A345" s="1551"/>
      <c r="B345" s="1553"/>
      <c r="C345" s="1555"/>
      <c r="D345" s="1572"/>
      <c r="E345" s="1565"/>
      <c r="F345" s="1563"/>
      <c r="G345" s="808" t="s">
        <v>1146</v>
      </c>
      <c r="H345" s="822"/>
      <c r="I345" s="807"/>
      <c r="J345" s="807"/>
      <c r="K345" s="869"/>
    </row>
    <row r="346" spans="1:11" ht="15.75">
      <c r="A346" s="1551"/>
      <c r="B346" s="1553"/>
      <c r="C346" s="1555"/>
      <c r="D346" s="1572"/>
      <c r="E346" s="792" t="s">
        <v>1147</v>
      </c>
      <c r="F346" s="1563"/>
      <c r="G346" s="808" t="s">
        <v>1148</v>
      </c>
      <c r="H346" s="822">
        <v>737</v>
      </c>
      <c r="I346" s="807"/>
      <c r="J346" s="807"/>
      <c r="K346" s="869"/>
    </row>
    <row r="347" spans="1:11" ht="15.75">
      <c r="A347" s="1551"/>
      <c r="B347" s="1553"/>
      <c r="C347" s="1555"/>
      <c r="D347" s="1572"/>
      <c r="E347" s="1566">
        <v>0.72</v>
      </c>
      <c r="F347" s="1563"/>
      <c r="G347" s="788" t="s">
        <v>454</v>
      </c>
      <c r="H347" s="813">
        <f>IF(H343="CIF",0,((H344*$E341)+(H345*$E344)+(H346*$E347)*0.815))</f>
        <v>432.47159999999997</v>
      </c>
      <c r="I347" s="813">
        <f>IF(I343="CIF",0,((I344*$E341)+(I345*$E344)+(I346*$E347)*0.0608))</f>
        <v>0</v>
      </c>
      <c r="J347" s="836"/>
      <c r="K347" s="870"/>
    </row>
    <row r="348" spans="1:11" ht="16.5" thickBot="1">
      <c r="A348" s="1552"/>
      <c r="B348" s="1554"/>
      <c r="C348" s="1556"/>
      <c r="D348" s="1573"/>
      <c r="E348" s="1567"/>
      <c r="F348" s="1568" t="s">
        <v>1149</v>
      </c>
      <c r="G348" s="1568"/>
      <c r="H348" s="826">
        <f>H347+H342</f>
        <v>1651.007415670721</v>
      </c>
      <c r="I348" s="815">
        <f>I347+I342</f>
        <v>0</v>
      </c>
      <c r="J348" s="827"/>
      <c r="K348" s="871"/>
    </row>
    <row r="349" spans="1:11" ht="15.75" thickBot="1">
      <c r="F349" s="764"/>
      <c r="G349" s="764"/>
      <c r="H349" s="764"/>
    </row>
    <row r="350" spans="1:11" ht="31.5">
      <c r="A350" s="850" t="s">
        <v>3</v>
      </c>
      <c r="B350" s="851" t="s">
        <v>31</v>
      </c>
      <c r="C350" s="851" t="s">
        <v>495</v>
      </c>
      <c r="D350" s="851" t="s">
        <v>1114</v>
      </c>
      <c r="E350" s="851" t="s">
        <v>1115</v>
      </c>
      <c r="F350" s="1585" t="s">
        <v>1116</v>
      </c>
      <c r="G350" s="1585"/>
      <c r="H350" s="772" t="s">
        <v>1271</v>
      </c>
      <c r="I350" s="852"/>
      <c r="J350" s="852"/>
      <c r="K350" s="773"/>
    </row>
    <row r="351" spans="1:11" ht="15.75">
      <c r="A351" s="1551" t="s">
        <v>1272</v>
      </c>
      <c r="B351" s="1553" t="s">
        <v>1273</v>
      </c>
      <c r="C351" s="1555" t="s">
        <v>495</v>
      </c>
      <c r="D351" s="1583" t="s">
        <v>1122</v>
      </c>
      <c r="E351" s="1584" t="s">
        <v>1123</v>
      </c>
      <c r="F351" s="1560" t="s">
        <v>1124</v>
      </c>
      <c r="G351" s="1560"/>
      <c r="H351" s="774" t="s">
        <v>1274</v>
      </c>
      <c r="I351" s="775"/>
      <c r="J351" s="775"/>
      <c r="K351" s="863"/>
    </row>
    <row r="352" spans="1:11" ht="15.75">
      <c r="A352" s="1551"/>
      <c r="B352" s="1553"/>
      <c r="C352" s="1555"/>
      <c r="D352" s="1583"/>
      <c r="E352" s="1584"/>
      <c r="F352" s="1569" t="s">
        <v>1128</v>
      </c>
      <c r="G352" s="1569"/>
      <c r="H352" s="782" t="s">
        <v>1275</v>
      </c>
      <c r="I352" s="780"/>
      <c r="J352" s="780"/>
      <c r="K352" s="864"/>
    </row>
    <row r="353" spans="1:11" ht="15.75">
      <c r="A353" s="1551"/>
      <c r="B353" s="1553"/>
      <c r="C353" s="1555"/>
      <c r="D353" s="1587" t="s">
        <v>1261</v>
      </c>
      <c r="E353" s="1570">
        <v>5914479</v>
      </c>
      <c r="F353" s="1569" t="s">
        <v>1133</v>
      </c>
      <c r="G353" s="1569"/>
      <c r="H353" s="785">
        <v>45996</v>
      </c>
      <c r="I353" s="786"/>
      <c r="J353" s="786"/>
      <c r="K353" s="864"/>
    </row>
    <row r="354" spans="1:11" ht="15.75">
      <c r="A354" s="1551"/>
      <c r="B354" s="1553"/>
      <c r="C354" s="1555"/>
      <c r="D354" s="1588"/>
      <c r="E354" s="1571"/>
      <c r="F354" s="1569" t="s">
        <v>1134</v>
      </c>
      <c r="G354" s="1569"/>
      <c r="H354" s="779" t="s">
        <v>46</v>
      </c>
      <c r="I354" s="780"/>
      <c r="J354" s="780"/>
      <c r="K354" s="864"/>
    </row>
    <row r="355" spans="1:11" ht="15.75">
      <c r="A355" s="1551"/>
      <c r="B355" s="1553"/>
      <c r="C355" s="1555"/>
      <c r="D355" s="1592">
        <v>1210.471</v>
      </c>
      <c r="E355" s="787" t="s">
        <v>1135</v>
      </c>
      <c r="F355" s="1561" t="s">
        <v>1136</v>
      </c>
      <c r="G355" s="1561"/>
      <c r="H355" s="848">
        <v>1169.116</v>
      </c>
      <c r="I355" s="848"/>
      <c r="J355" s="848"/>
      <c r="K355" s="865"/>
    </row>
    <row r="356" spans="1:11" ht="15.75">
      <c r="A356" s="1551"/>
      <c r="B356" s="1553"/>
      <c r="C356" s="1555"/>
      <c r="D356" s="1572"/>
      <c r="E356" s="792" t="s">
        <v>1137</v>
      </c>
      <c r="F356" s="1561" t="s">
        <v>1138</v>
      </c>
      <c r="G356" s="1561"/>
      <c r="H356" s="793">
        <f>$D355/H355</f>
        <v>1.0353728800221706</v>
      </c>
      <c r="I356" s="834"/>
      <c r="J356" s="834"/>
      <c r="K356" s="866"/>
    </row>
    <row r="357" spans="1:11" ht="15.75">
      <c r="A357" s="1551"/>
      <c r="B357" s="1553"/>
      <c r="C357" s="1555"/>
      <c r="D357" s="1572"/>
      <c r="E357" s="1564">
        <v>1.1000000000000001</v>
      </c>
      <c r="F357" s="1561" t="s">
        <v>1139</v>
      </c>
      <c r="G357" s="1561"/>
      <c r="H357" s="797">
        <v>13000</v>
      </c>
      <c r="I357" s="797"/>
      <c r="J357" s="797"/>
      <c r="K357" s="867"/>
    </row>
    <row r="358" spans="1:11" ht="15.75">
      <c r="A358" s="1551"/>
      <c r="B358" s="1553"/>
      <c r="C358" s="1555"/>
      <c r="D358" s="1572"/>
      <c r="E358" s="1565"/>
      <c r="F358" s="1561" t="s">
        <v>1140</v>
      </c>
      <c r="G358" s="1561"/>
      <c r="H358" s="802">
        <f>H357*H356</f>
        <v>13459.847440288218</v>
      </c>
      <c r="I358" s="820"/>
      <c r="J358" s="820"/>
      <c r="K358" s="868"/>
    </row>
    <row r="359" spans="1:11" ht="15.75">
      <c r="A359" s="1551"/>
      <c r="B359" s="1553"/>
      <c r="C359" s="1555"/>
      <c r="D359" s="1572"/>
      <c r="E359" s="792" t="s">
        <v>1141</v>
      </c>
      <c r="F359" s="1562" t="s">
        <v>1233</v>
      </c>
      <c r="G359" s="806" t="s">
        <v>1143</v>
      </c>
      <c r="H359" s="807" t="s">
        <v>1169</v>
      </c>
      <c r="I359" s="807"/>
      <c r="J359" s="807"/>
      <c r="K359" s="869"/>
    </row>
    <row r="360" spans="1:11">
      <c r="A360" s="1551"/>
      <c r="B360" s="1553"/>
      <c r="C360" s="1555"/>
      <c r="D360" s="1572"/>
      <c r="E360" s="1564">
        <v>0.88</v>
      </c>
      <c r="F360" s="1563"/>
      <c r="G360" s="808" t="s">
        <v>1145</v>
      </c>
      <c r="H360" s="807"/>
      <c r="I360" s="807"/>
      <c r="J360" s="807"/>
      <c r="K360" s="869"/>
    </row>
    <row r="361" spans="1:11">
      <c r="A361" s="1551"/>
      <c r="B361" s="1553"/>
      <c r="C361" s="1555"/>
      <c r="D361" s="1572"/>
      <c r="E361" s="1565"/>
      <c r="F361" s="1563"/>
      <c r="G361" s="808" t="s">
        <v>1146</v>
      </c>
      <c r="H361" s="807"/>
      <c r="I361" s="807"/>
      <c r="J361" s="807"/>
      <c r="K361" s="869"/>
    </row>
    <row r="362" spans="1:11" ht="15.75">
      <c r="A362" s="1551"/>
      <c r="B362" s="1553"/>
      <c r="C362" s="1555"/>
      <c r="D362" s="1572"/>
      <c r="E362" s="792" t="s">
        <v>1147</v>
      </c>
      <c r="F362" s="1563"/>
      <c r="G362" s="808" t="s">
        <v>1148</v>
      </c>
      <c r="H362" s="807"/>
      <c r="I362" s="807"/>
      <c r="J362" s="807"/>
      <c r="K362" s="869"/>
    </row>
    <row r="363" spans="1:11" ht="15.75">
      <c r="A363" s="1551"/>
      <c r="B363" s="1553"/>
      <c r="C363" s="1555"/>
      <c r="D363" s="1572"/>
      <c r="E363" s="1566">
        <v>0.72</v>
      </c>
      <c r="F363" s="1563"/>
      <c r="G363" s="788" t="s">
        <v>454</v>
      </c>
      <c r="H363" s="813">
        <f>IF(H359="CIF",0,((H360*$E357)+(H361*$E360)+(H362*$E363)*0.000769))</f>
        <v>0</v>
      </c>
      <c r="I363" s="813"/>
      <c r="J363" s="813"/>
      <c r="K363" s="870"/>
    </row>
    <row r="364" spans="1:11" ht="16.5" thickBot="1">
      <c r="A364" s="1552"/>
      <c r="B364" s="1554"/>
      <c r="C364" s="1556"/>
      <c r="D364" s="1573"/>
      <c r="E364" s="1567"/>
      <c r="F364" s="1568" t="s">
        <v>1149</v>
      </c>
      <c r="G364" s="1568"/>
      <c r="H364" s="826">
        <f>H363+H358</f>
        <v>13459.847440288218</v>
      </c>
      <c r="I364" s="827"/>
      <c r="J364" s="827"/>
      <c r="K364" s="871"/>
    </row>
    <row r="365" spans="1:11" ht="15.75" thickBot="1">
      <c r="H365" s="764"/>
    </row>
    <row r="366" spans="1:11" ht="31.5">
      <c r="A366" s="850" t="s">
        <v>3</v>
      </c>
      <c r="B366" s="851" t="s">
        <v>31</v>
      </c>
      <c r="C366" s="851" t="s">
        <v>495</v>
      </c>
      <c r="D366" s="851" t="s">
        <v>1114</v>
      </c>
      <c r="E366" s="851" t="s">
        <v>1115</v>
      </c>
      <c r="F366" s="1585" t="s">
        <v>1116</v>
      </c>
      <c r="G366" s="1585"/>
      <c r="H366" s="772" t="s">
        <v>1276</v>
      </c>
      <c r="I366" s="772"/>
      <c r="J366" s="852"/>
      <c r="K366" s="773"/>
    </row>
    <row r="367" spans="1:11" ht="15.75">
      <c r="A367" s="1551" t="s">
        <v>1277</v>
      </c>
      <c r="B367" s="1553" t="s">
        <v>1278</v>
      </c>
      <c r="C367" s="1555" t="s">
        <v>495</v>
      </c>
      <c r="D367" s="1583" t="s">
        <v>1122</v>
      </c>
      <c r="E367" s="1584" t="s">
        <v>1123</v>
      </c>
      <c r="F367" s="1560" t="s">
        <v>1124</v>
      </c>
      <c r="G367" s="1560"/>
      <c r="H367" s="774" t="s">
        <v>1279</v>
      </c>
      <c r="I367" s="872"/>
      <c r="J367" s="775"/>
      <c r="K367" s="863"/>
    </row>
    <row r="368" spans="1:11" ht="15.75">
      <c r="A368" s="1551"/>
      <c r="B368" s="1553"/>
      <c r="C368" s="1555"/>
      <c r="D368" s="1583"/>
      <c r="E368" s="1584"/>
      <c r="F368" s="1569" t="s">
        <v>1128</v>
      </c>
      <c r="G368" s="1569"/>
      <c r="H368" s="782" t="s">
        <v>1280</v>
      </c>
      <c r="I368" s="873"/>
      <c r="J368" s="780"/>
      <c r="K368" s="864"/>
    </row>
    <row r="369" spans="1:11" ht="15.75">
      <c r="A369" s="1551"/>
      <c r="B369" s="1553"/>
      <c r="C369" s="1555"/>
      <c r="D369" s="1587" t="s">
        <v>1261</v>
      </c>
      <c r="E369" s="1570">
        <v>5914479</v>
      </c>
      <c r="F369" s="1569" t="s">
        <v>1133</v>
      </c>
      <c r="G369" s="1569"/>
      <c r="H369" s="785">
        <v>45929</v>
      </c>
      <c r="I369" s="874"/>
      <c r="J369" s="786"/>
      <c r="K369" s="864"/>
    </row>
    <row r="370" spans="1:11" ht="15.75">
      <c r="A370" s="1551"/>
      <c r="B370" s="1553"/>
      <c r="C370" s="1555"/>
      <c r="D370" s="1588"/>
      <c r="E370" s="1571"/>
      <c r="F370" s="1569" t="s">
        <v>1134</v>
      </c>
      <c r="G370" s="1569"/>
      <c r="H370" s="779" t="s">
        <v>46</v>
      </c>
      <c r="I370" s="875"/>
      <c r="J370" s="780"/>
      <c r="K370" s="864"/>
    </row>
    <row r="371" spans="1:11" ht="15.75">
      <c r="A371" s="1551"/>
      <c r="B371" s="1553"/>
      <c r="C371" s="1555"/>
      <c r="D371" s="1592">
        <v>1210.471</v>
      </c>
      <c r="E371" s="787" t="s">
        <v>1135</v>
      </c>
      <c r="F371" s="1561" t="s">
        <v>1136</v>
      </c>
      <c r="G371" s="1561"/>
      <c r="H371" s="848">
        <v>1218.7470000000001</v>
      </c>
      <c r="I371" s="876"/>
      <c r="J371" s="848"/>
      <c r="K371" s="865"/>
    </row>
    <row r="372" spans="1:11" ht="15.75">
      <c r="A372" s="1551"/>
      <c r="B372" s="1553"/>
      <c r="C372" s="1555"/>
      <c r="D372" s="1572"/>
      <c r="E372" s="792" t="s">
        <v>1137</v>
      </c>
      <c r="F372" s="1561" t="s">
        <v>1138</v>
      </c>
      <c r="G372" s="1561"/>
      <c r="H372" s="793">
        <f>$D371/H371</f>
        <v>0.99320941918215999</v>
      </c>
      <c r="I372" s="877"/>
      <c r="J372" s="834"/>
      <c r="K372" s="866"/>
    </row>
    <row r="373" spans="1:11" ht="15.75">
      <c r="A373" s="1551"/>
      <c r="B373" s="1553"/>
      <c r="C373" s="1555"/>
      <c r="D373" s="1572"/>
      <c r="E373" s="1564">
        <v>1.1000000000000001</v>
      </c>
      <c r="F373" s="1561" t="s">
        <v>1139</v>
      </c>
      <c r="G373" s="1561"/>
      <c r="H373" s="797">
        <f>4687.4/46</f>
        <v>101.89999999999999</v>
      </c>
      <c r="I373" s="878"/>
      <c r="J373" s="797"/>
      <c r="K373" s="867"/>
    </row>
    <row r="374" spans="1:11" ht="15.75">
      <c r="A374" s="1551"/>
      <c r="B374" s="1553"/>
      <c r="C374" s="1555"/>
      <c r="D374" s="1572"/>
      <c r="E374" s="1565"/>
      <c r="F374" s="1561" t="s">
        <v>1140</v>
      </c>
      <c r="G374" s="1561"/>
      <c r="H374" s="802">
        <f>H373*H372</f>
        <v>101.2080398146621</v>
      </c>
      <c r="I374" s="879"/>
      <c r="J374" s="820"/>
      <c r="K374" s="868"/>
    </row>
    <row r="375" spans="1:11" ht="15.75">
      <c r="A375" s="1551"/>
      <c r="B375" s="1553"/>
      <c r="C375" s="1555"/>
      <c r="D375" s="1572"/>
      <c r="E375" s="792" t="s">
        <v>1141</v>
      </c>
      <c r="F375" s="1562" t="s">
        <v>1233</v>
      </c>
      <c r="G375" s="806" t="s">
        <v>1143</v>
      </c>
      <c r="H375" s="807" t="s">
        <v>1144</v>
      </c>
      <c r="I375" s="880"/>
      <c r="J375" s="807"/>
      <c r="K375" s="869"/>
    </row>
    <row r="376" spans="1:11">
      <c r="A376" s="1551"/>
      <c r="B376" s="1553"/>
      <c r="C376" s="1555"/>
      <c r="D376" s="1572"/>
      <c r="E376" s="1564">
        <v>0.88</v>
      </c>
      <c r="F376" s="1563"/>
      <c r="G376" s="808" t="s">
        <v>1145</v>
      </c>
      <c r="H376" s="807"/>
      <c r="I376" s="881"/>
      <c r="J376" s="807"/>
      <c r="K376" s="869"/>
    </row>
    <row r="377" spans="1:11">
      <c r="A377" s="1551"/>
      <c r="B377" s="1553"/>
      <c r="C377" s="1555"/>
      <c r="D377" s="1572"/>
      <c r="E377" s="1565"/>
      <c r="F377" s="1563"/>
      <c r="G377" s="808" t="s">
        <v>1146</v>
      </c>
      <c r="H377" s="807"/>
      <c r="I377" s="881"/>
      <c r="J377" s="807"/>
      <c r="K377" s="869"/>
    </row>
    <row r="378" spans="1:11" ht="15.75">
      <c r="A378" s="1551"/>
      <c r="B378" s="1553"/>
      <c r="C378" s="1555"/>
      <c r="D378" s="1572"/>
      <c r="E378" s="792" t="s">
        <v>1147</v>
      </c>
      <c r="F378" s="1563"/>
      <c r="G378" s="808" t="s">
        <v>1148</v>
      </c>
      <c r="H378" s="807"/>
      <c r="I378" s="881"/>
      <c r="J378" s="807"/>
      <c r="K378" s="869"/>
    </row>
    <row r="379" spans="1:11" ht="15.75">
      <c r="A379" s="1551"/>
      <c r="B379" s="1553"/>
      <c r="C379" s="1555"/>
      <c r="D379" s="1572"/>
      <c r="E379" s="1566">
        <v>0.72</v>
      </c>
      <c r="F379" s="1563"/>
      <c r="G379" s="788" t="s">
        <v>454</v>
      </c>
      <c r="H379" s="813">
        <f>IF(H375="CIF",0,((H376*$E373)+(H377*$E376)+(H378*$E379)*0.000769))</f>
        <v>0</v>
      </c>
      <c r="I379" s="882"/>
      <c r="J379" s="836"/>
      <c r="K379" s="870"/>
    </row>
    <row r="380" spans="1:11" ht="16.5" thickBot="1">
      <c r="A380" s="1552"/>
      <c r="B380" s="1554"/>
      <c r="C380" s="1556"/>
      <c r="D380" s="1573"/>
      <c r="E380" s="1567"/>
      <c r="F380" s="1568" t="s">
        <v>1149</v>
      </c>
      <c r="G380" s="1568"/>
      <c r="H380" s="826">
        <f>H379+H374</f>
        <v>101.2080398146621</v>
      </c>
      <c r="I380" s="883"/>
      <c r="J380" s="827"/>
      <c r="K380" s="871"/>
    </row>
    <row r="381" spans="1:11" ht="15.75" thickBot="1"/>
    <row r="382" spans="1:11" ht="31.5">
      <c r="A382" s="850" t="s">
        <v>3</v>
      </c>
      <c r="B382" s="851" t="s">
        <v>31</v>
      </c>
      <c r="C382" s="851" t="s">
        <v>495</v>
      </c>
      <c r="D382" s="851" t="s">
        <v>1114</v>
      </c>
      <c r="E382" s="851" t="s">
        <v>1115</v>
      </c>
      <c r="F382" s="1585" t="s">
        <v>1116</v>
      </c>
      <c r="G382" s="1585"/>
      <c r="H382" s="772" t="s">
        <v>1281</v>
      </c>
      <c r="I382" s="772" t="s">
        <v>1282</v>
      </c>
      <c r="J382" s="852" t="s">
        <v>1283</v>
      </c>
      <c r="K382" s="773"/>
    </row>
    <row r="383" spans="1:11" ht="15.75">
      <c r="A383" s="1551" t="s">
        <v>1284</v>
      </c>
      <c r="B383" s="1553" t="s">
        <v>1285</v>
      </c>
      <c r="C383" s="1555" t="s">
        <v>495</v>
      </c>
      <c r="D383" s="1583" t="s">
        <v>1122</v>
      </c>
      <c r="E383" s="1584" t="s">
        <v>1123</v>
      </c>
      <c r="F383" s="1560" t="s">
        <v>1124</v>
      </c>
      <c r="G383" s="1560"/>
      <c r="H383" s="774" t="s">
        <v>1286</v>
      </c>
      <c r="I383" s="854" t="s">
        <v>1287</v>
      </c>
      <c r="J383" s="775" t="s">
        <v>1288</v>
      </c>
      <c r="K383" s="863"/>
    </row>
    <row r="384" spans="1:11" ht="15.75">
      <c r="A384" s="1551"/>
      <c r="B384" s="1553"/>
      <c r="C384" s="1555"/>
      <c r="D384" s="1583"/>
      <c r="E384" s="1584"/>
      <c r="F384" s="1569" t="s">
        <v>1128</v>
      </c>
      <c r="G384" s="1569"/>
      <c r="H384" s="782" t="s">
        <v>1289</v>
      </c>
      <c r="I384" s="855" t="s">
        <v>1290</v>
      </c>
      <c r="J384" s="780" t="s">
        <v>1291</v>
      </c>
      <c r="K384" s="864"/>
    </row>
    <row r="385" spans="1:11" ht="15.75">
      <c r="A385" s="1551"/>
      <c r="B385" s="1553"/>
      <c r="C385" s="1555"/>
      <c r="D385" s="1587" t="s">
        <v>1261</v>
      </c>
      <c r="E385" s="1570">
        <v>5914479</v>
      </c>
      <c r="F385" s="1569" t="s">
        <v>1133</v>
      </c>
      <c r="G385" s="1569"/>
      <c r="H385" s="785">
        <v>45912</v>
      </c>
      <c r="I385" s="785">
        <v>45911</v>
      </c>
      <c r="J385" s="786">
        <v>45684</v>
      </c>
      <c r="K385" s="864"/>
    </row>
    <row r="386" spans="1:11" ht="15.75">
      <c r="A386" s="1551"/>
      <c r="B386" s="1553"/>
      <c r="C386" s="1555"/>
      <c r="D386" s="1588"/>
      <c r="E386" s="1571"/>
      <c r="F386" s="1569" t="s">
        <v>1134</v>
      </c>
      <c r="G386" s="1569"/>
      <c r="H386" s="779" t="s">
        <v>46</v>
      </c>
      <c r="I386" s="782"/>
      <c r="J386" s="780"/>
      <c r="K386" s="864"/>
    </row>
    <row r="387" spans="1:11" ht="15.75">
      <c r="A387" s="1551"/>
      <c r="B387" s="1553"/>
      <c r="C387" s="1555"/>
      <c r="D387" s="1592">
        <v>1210.471</v>
      </c>
      <c r="E387" s="787" t="s">
        <v>1135</v>
      </c>
      <c r="F387" s="1561" t="s">
        <v>1136</v>
      </c>
      <c r="G387" s="1561"/>
      <c r="H387" s="848">
        <v>1169.116</v>
      </c>
      <c r="I387" s="848">
        <v>1169.116</v>
      </c>
      <c r="J387" s="848">
        <v>1169.116</v>
      </c>
      <c r="K387" s="865"/>
    </row>
    <row r="388" spans="1:11" ht="15.75">
      <c r="A388" s="1551"/>
      <c r="B388" s="1553"/>
      <c r="C388" s="1555"/>
      <c r="D388" s="1572"/>
      <c r="E388" s="792" t="s">
        <v>1137</v>
      </c>
      <c r="F388" s="1561" t="s">
        <v>1138</v>
      </c>
      <c r="G388" s="1561"/>
      <c r="H388" s="793">
        <f>$D387/H387</f>
        <v>1.0353728800221706</v>
      </c>
      <c r="I388" s="793">
        <f>$D387/I387</f>
        <v>1.0353728800221706</v>
      </c>
      <c r="J388" s="793">
        <f>$D387/J387</f>
        <v>1.0353728800221706</v>
      </c>
      <c r="K388" s="866"/>
    </row>
    <row r="389" spans="1:11" ht="15.75">
      <c r="A389" s="1551"/>
      <c r="B389" s="1553"/>
      <c r="C389" s="1555"/>
      <c r="D389" s="1572"/>
      <c r="E389" s="1564">
        <v>1.1000000000000001</v>
      </c>
      <c r="F389" s="1561" t="s">
        <v>1139</v>
      </c>
      <c r="G389" s="1561"/>
      <c r="H389" s="797">
        <v>52</v>
      </c>
      <c r="I389" s="799">
        <v>54</v>
      </c>
      <c r="J389" s="797">
        <v>28.55</v>
      </c>
      <c r="K389" s="867"/>
    </row>
    <row r="390" spans="1:11" ht="15.75">
      <c r="A390" s="1551"/>
      <c r="B390" s="1553"/>
      <c r="C390" s="1555"/>
      <c r="D390" s="1572"/>
      <c r="E390" s="1565"/>
      <c r="F390" s="1561" t="s">
        <v>1140</v>
      </c>
      <c r="G390" s="1561"/>
      <c r="H390" s="802">
        <f>H389*H388</f>
        <v>53.839389761152873</v>
      </c>
      <c r="I390" s="802">
        <f>I389*I388</f>
        <v>55.910135521197212</v>
      </c>
      <c r="J390" s="802">
        <f>J389*J388</f>
        <v>29.559895724632973</v>
      </c>
      <c r="K390" s="868"/>
    </row>
    <row r="391" spans="1:11" ht="15.75">
      <c r="A391" s="1551"/>
      <c r="B391" s="1553"/>
      <c r="C391" s="1555"/>
      <c r="D391" s="1572"/>
      <c r="E391" s="792" t="s">
        <v>1141</v>
      </c>
      <c r="F391" s="1562" t="s">
        <v>1233</v>
      </c>
      <c r="G391" s="806" t="s">
        <v>1143</v>
      </c>
      <c r="H391" s="807" t="s">
        <v>1144</v>
      </c>
      <c r="I391" s="807" t="s">
        <v>1144</v>
      </c>
      <c r="J391" s="807" t="s">
        <v>1144</v>
      </c>
      <c r="K391" s="869"/>
    </row>
    <row r="392" spans="1:11">
      <c r="A392" s="1551"/>
      <c r="B392" s="1553"/>
      <c r="C392" s="1555"/>
      <c r="D392" s="1572"/>
      <c r="E392" s="1564">
        <v>0.88</v>
      </c>
      <c r="F392" s="1563"/>
      <c r="G392" s="808" t="s">
        <v>1145</v>
      </c>
      <c r="H392" s="807"/>
      <c r="I392" s="822"/>
      <c r="J392" s="807"/>
      <c r="K392" s="869"/>
    </row>
    <row r="393" spans="1:11">
      <c r="A393" s="1551"/>
      <c r="B393" s="1553"/>
      <c r="C393" s="1555"/>
      <c r="D393" s="1572"/>
      <c r="E393" s="1565"/>
      <c r="F393" s="1563"/>
      <c r="G393" s="808" t="s">
        <v>1146</v>
      </c>
      <c r="H393" s="807"/>
      <c r="I393" s="822"/>
      <c r="J393" s="807"/>
      <c r="K393" s="869"/>
    </row>
    <row r="394" spans="1:11" ht="15.75">
      <c r="A394" s="1551"/>
      <c r="B394" s="1553"/>
      <c r="C394" s="1555"/>
      <c r="D394" s="1572"/>
      <c r="E394" s="792" t="s">
        <v>1147</v>
      </c>
      <c r="F394" s="1563"/>
      <c r="G394" s="808" t="s">
        <v>1148</v>
      </c>
      <c r="H394" s="807"/>
      <c r="I394" s="822"/>
      <c r="J394" s="807"/>
      <c r="K394" s="869"/>
    </row>
    <row r="395" spans="1:11" ht="15.75">
      <c r="A395" s="1551"/>
      <c r="B395" s="1553"/>
      <c r="C395" s="1555"/>
      <c r="D395" s="1572"/>
      <c r="E395" s="1566">
        <v>0.72</v>
      </c>
      <c r="F395" s="1563"/>
      <c r="G395" s="788" t="s">
        <v>454</v>
      </c>
      <c r="H395" s="813">
        <f>IF(H391="CIF",0,((H392*$E389)+(H393*$E392)+(H394*$E395)*0.000769))</f>
        <v>0</v>
      </c>
      <c r="I395" s="836"/>
      <c r="J395" s="836"/>
      <c r="K395" s="870"/>
    </row>
    <row r="396" spans="1:11" ht="16.5" thickBot="1">
      <c r="A396" s="1552"/>
      <c r="B396" s="1554"/>
      <c r="C396" s="1556"/>
      <c r="D396" s="1573"/>
      <c r="E396" s="1567"/>
      <c r="F396" s="1568" t="s">
        <v>1149</v>
      </c>
      <c r="G396" s="1568"/>
      <c r="H396" s="815">
        <f>H395+H390</f>
        <v>53.839389761152873</v>
      </c>
      <c r="I396" s="815">
        <f>I395+I390</f>
        <v>55.910135521197212</v>
      </c>
      <c r="J396" s="826">
        <f>J395+J390</f>
        <v>29.559895724632973</v>
      </c>
      <c r="K396" s="871"/>
    </row>
    <row r="397" spans="1:11" ht="15.75" thickBot="1"/>
    <row r="398" spans="1:11" ht="31.5">
      <c r="A398" s="850" t="s">
        <v>3</v>
      </c>
      <c r="B398" s="851" t="s">
        <v>31</v>
      </c>
      <c r="C398" s="851" t="s">
        <v>495</v>
      </c>
      <c r="D398" s="851" t="s">
        <v>1114</v>
      </c>
      <c r="E398" s="851" t="s">
        <v>1115</v>
      </c>
      <c r="F398" s="1585" t="s">
        <v>1116</v>
      </c>
      <c r="G398" s="1585"/>
      <c r="H398" s="772" t="s">
        <v>1281</v>
      </c>
      <c r="I398" s="772"/>
      <c r="J398" s="852"/>
      <c r="K398" s="773"/>
    </row>
    <row r="399" spans="1:11" ht="15.75">
      <c r="A399" s="1551" t="s">
        <v>1292</v>
      </c>
      <c r="B399" s="1553" t="s">
        <v>1293</v>
      </c>
      <c r="C399" s="1555" t="s">
        <v>495</v>
      </c>
      <c r="D399" s="1583" t="s">
        <v>1122</v>
      </c>
      <c r="E399" s="1584" t="s">
        <v>1123</v>
      </c>
      <c r="F399" s="1560" t="s">
        <v>1124</v>
      </c>
      <c r="G399" s="1560"/>
      <c r="H399" s="774" t="s">
        <v>1286</v>
      </c>
      <c r="I399" s="854"/>
      <c r="J399" s="775"/>
      <c r="K399" s="863"/>
    </row>
    <row r="400" spans="1:11" ht="15.75">
      <c r="A400" s="1551"/>
      <c r="B400" s="1553"/>
      <c r="C400" s="1555"/>
      <c r="D400" s="1583"/>
      <c r="E400" s="1584"/>
      <c r="F400" s="1569" t="s">
        <v>1128</v>
      </c>
      <c r="G400" s="1569"/>
      <c r="H400" s="782" t="s">
        <v>1289</v>
      </c>
      <c r="I400" s="855"/>
      <c r="J400" s="780"/>
      <c r="K400" s="864"/>
    </row>
    <row r="401" spans="1:11" ht="15.75">
      <c r="A401" s="1551"/>
      <c r="B401" s="1553"/>
      <c r="C401" s="1555"/>
      <c r="D401" s="1587" t="s">
        <v>1261</v>
      </c>
      <c r="E401" s="1570">
        <v>5914479</v>
      </c>
      <c r="F401" s="1569" t="s">
        <v>1133</v>
      </c>
      <c r="G401" s="1569"/>
      <c r="H401" s="785">
        <v>45912</v>
      </c>
      <c r="I401" s="785"/>
      <c r="J401" s="786"/>
      <c r="K401" s="864"/>
    </row>
    <row r="402" spans="1:11" ht="15.75">
      <c r="A402" s="1551"/>
      <c r="B402" s="1553"/>
      <c r="C402" s="1555"/>
      <c r="D402" s="1588"/>
      <c r="E402" s="1571"/>
      <c r="F402" s="1569" t="s">
        <v>1134</v>
      </c>
      <c r="G402" s="1569"/>
      <c r="H402" s="779" t="s">
        <v>46</v>
      </c>
      <c r="I402" s="782"/>
      <c r="J402" s="780"/>
      <c r="K402" s="864"/>
    </row>
    <row r="403" spans="1:11" ht="15.75">
      <c r="A403" s="1551"/>
      <c r="B403" s="1553"/>
      <c r="C403" s="1555"/>
      <c r="D403" s="1592">
        <v>1210.471</v>
      </c>
      <c r="E403" s="787" t="s">
        <v>1135</v>
      </c>
      <c r="F403" s="1561" t="s">
        <v>1136</v>
      </c>
      <c r="G403" s="1561"/>
      <c r="H403" s="848">
        <v>1169.116</v>
      </c>
      <c r="I403" s="848"/>
      <c r="J403" s="848"/>
      <c r="K403" s="865"/>
    </row>
    <row r="404" spans="1:11" ht="15.75">
      <c r="A404" s="1551"/>
      <c r="B404" s="1553"/>
      <c r="C404" s="1555"/>
      <c r="D404" s="1572"/>
      <c r="E404" s="792" t="s">
        <v>1137</v>
      </c>
      <c r="F404" s="1561" t="s">
        <v>1138</v>
      </c>
      <c r="G404" s="1561"/>
      <c r="H404" s="793">
        <f>$D403/H403</f>
        <v>1.0353728800221706</v>
      </c>
      <c r="I404" s="793"/>
      <c r="J404" s="793"/>
      <c r="K404" s="866"/>
    </row>
    <row r="405" spans="1:11" ht="15.75">
      <c r="A405" s="1551"/>
      <c r="B405" s="1553"/>
      <c r="C405" s="1555"/>
      <c r="D405" s="1572"/>
      <c r="E405" s="1564">
        <v>1.1000000000000001</v>
      </c>
      <c r="F405" s="1561" t="s">
        <v>1139</v>
      </c>
      <c r="G405" s="1561"/>
      <c r="H405" s="797">
        <v>7</v>
      </c>
      <c r="I405" s="799"/>
      <c r="J405" s="797"/>
      <c r="K405" s="867"/>
    </row>
    <row r="406" spans="1:11" ht="15.75">
      <c r="A406" s="1551"/>
      <c r="B406" s="1553"/>
      <c r="C406" s="1555"/>
      <c r="D406" s="1572"/>
      <c r="E406" s="1565"/>
      <c r="F406" s="1561" t="s">
        <v>1140</v>
      </c>
      <c r="G406" s="1561"/>
      <c r="H406" s="802">
        <f>H405*H404</f>
        <v>7.2476101601551948</v>
      </c>
      <c r="I406" s="802"/>
      <c r="J406" s="802"/>
      <c r="K406" s="868"/>
    </row>
    <row r="407" spans="1:11" ht="15.75">
      <c r="A407" s="1551"/>
      <c r="B407" s="1553"/>
      <c r="C407" s="1555"/>
      <c r="D407" s="1572"/>
      <c r="E407" s="792" t="s">
        <v>1141</v>
      </c>
      <c r="F407" s="1562" t="s">
        <v>1233</v>
      </c>
      <c r="G407" s="806" t="s">
        <v>1143</v>
      </c>
      <c r="H407" s="807" t="s">
        <v>1144</v>
      </c>
      <c r="I407" s="807"/>
      <c r="J407" s="807"/>
      <c r="K407" s="869"/>
    </row>
    <row r="408" spans="1:11">
      <c r="A408" s="1551"/>
      <c r="B408" s="1553"/>
      <c r="C408" s="1555"/>
      <c r="D408" s="1572"/>
      <c r="E408" s="1564">
        <v>0.88</v>
      </c>
      <c r="F408" s="1563"/>
      <c r="G408" s="808" t="s">
        <v>1145</v>
      </c>
      <c r="H408" s="807"/>
      <c r="I408" s="822"/>
      <c r="J408" s="807"/>
      <c r="K408" s="869"/>
    </row>
    <row r="409" spans="1:11">
      <c r="A409" s="1551"/>
      <c r="B409" s="1553"/>
      <c r="C409" s="1555"/>
      <c r="D409" s="1572"/>
      <c r="E409" s="1565"/>
      <c r="F409" s="1563"/>
      <c r="G409" s="808" t="s">
        <v>1146</v>
      </c>
      <c r="H409" s="807"/>
      <c r="I409" s="822"/>
      <c r="J409" s="807"/>
      <c r="K409" s="869"/>
    </row>
    <row r="410" spans="1:11" ht="15.75">
      <c r="A410" s="1551"/>
      <c r="B410" s="1553"/>
      <c r="C410" s="1555"/>
      <c r="D410" s="1572"/>
      <c r="E410" s="792" t="s">
        <v>1147</v>
      </c>
      <c r="F410" s="1563"/>
      <c r="G410" s="808" t="s">
        <v>1148</v>
      </c>
      <c r="H410" s="807"/>
      <c r="I410" s="822"/>
      <c r="J410" s="807"/>
      <c r="K410" s="869"/>
    </row>
    <row r="411" spans="1:11" ht="15.75">
      <c r="A411" s="1551"/>
      <c r="B411" s="1553"/>
      <c r="C411" s="1555"/>
      <c r="D411" s="1572"/>
      <c r="E411" s="1566">
        <v>0.72</v>
      </c>
      <c r="F411" s="1563"/>
      <c r="G411" s="788" t="s">
        <v>454</v>
      </c>
      <c r="H411" s="813">
        <f>IF(H407="CIF",0,((H408*$E405)+(H409*$E408)+(H410*$E411)*0.000769))</f>
        <v>0</v>
      </c>
      <c r="I411" s="836"/>
      <c r="J411" s="836"/>
      <c r="K411" s="870"/>
    </row>
    <row r="412" spans="1:11" ht="16.5" thickBot="1">
      <c r="A412" s="1552"/>
      <c r="B412" s="1554"/>
      <c r="C412" s="1556"/>
      <c r="D412" s="1573"/>
      <c r="E412" s="1567"/>
      <c r="F412" s="1568" t="s">
        <v>1149</v>
      </c>
      <c r="G412" s="1568"/>
      <c r="H412" s="826">
        <f>H411+H406</f>
        <v>7.2476101601551948</v>
      </c>
      <c r="I412" s="815"/>
      <c r="J412" s="815"/>
      <c r="K412" s="871"/>
    </row>
    <row r="413" spans="1:11" ht="15.75" thickBot="1"/>
    <row r="414" spans="1:11" ht="31.5">
      <c r="A414" s="850" t="s">
        <v>3</v>
      </c>
      <c r="B414" s="851" t="s">
        <v>31</v>
      </c>
      <c r="C414" s="851" t="s">
        <v>495</v>
      </c>
      <c r="D414" s="851" t="s">
        <v>1114</v>
      </c>
      <c r="E414" s="851" t="s">
        <v>1115</v>
      </c>
      <c r="F414" s="1585" t="s">
        <v>1116</v>
      </c>
      <c r="G414" s="1585"/>
      <c r="H414" s="852" t="s">
        <v>1283</v>
      </c>
      <c r="I414" s="772" t="s">
        <v>1294</v>
      </c>
      <c r="J414" s="772" t="s">
        <v>1295</v>
      </c>
      <c r="K414" s="773"/>
    </row>
    <row r="415" spans="1:11" ht="15.75">
      <c r="A415" s="1551" t="s">
        <v>1296</v>
      </c>
      <c r="B415" s="1553" t="s">
        <v>1297</v>
      </c>
      <c r="C415" s="1555" t="s">
        <v>495</v>
      </c>
      <c r="D415" s="1583" t="s">
        <v>1122</v>
      </c>
      <c r="E415" s="1584" t="s">
        <v>1123</v>
      </c>
      <c r="F415" s="1560" t="s">
        <v>1124</v>
      </c>
      <c r="G415" s="1560"/>
      <c r="H415" s="775" t="s">
        <v>1288</v>
      </c>
      <c r="I415" s="774" t="s">
        <v>1298</v>
      </c>
      <c r="J415" s="854" t="s">
        <v>1299</v>
      </c>
      <c r="K415" s="863"/>
    </row>
    <row r="416" spans="1:11" ht="15.75">
      <c r="A416" s="1551"/>
      <c r="B416" s="1553"/>
      <c r="C416" s="1555"/>
      <c r="D416" s="1583"/>
      <c r="E416" s="1584"/>
      <c r="F416" s="1569" t="s">
        <v>1128</v>
      </c>
      <c r="G416" s="1569"/>
      <c r="H416" s="780" t="s">
        <v>1291</v>
      </c>
      <c r="I416" s="782" t="s">
        <v>1300</v>
      </c>
      <c r="J416" s="855" t="s">
        <v>1301</v>
      </c>
      <c r="K416" s="864"/>
    </row>
    <row r="417" spans="1:11" ht="15.75">
      <c r="A417" s="1551"/>
      <c r="B417" s="1553"/>
      <c r="C417" s="1555"/>
      <c r="D417" s="1587" t="s">
        <v>1261</v>
      </c>
      <c r="E417" s="1570">
        <v>5914479</v>
      </c>
      <c r="F417" s="1569" t="s">
        <v>1133</v>
      </c>
      <c r="G417" s="1569"/>
      <c r="H417" s="786">
        <v>45684</v>
      </c>
      <c r="I417" s="785">
        <v>45896</v>
      </c>
      <c r="J417" s="785">
        <v>45666</v>
      </c>
      <c r="K417" s="884"/>
    </row>
    <row r="418" spans="1:11" ht="15.75">
      <c r="A418" s="1551"/>
      <c r="B418" s="1553"/>
      <c r="C418" s="1555"/>
      <c r="D418" s="1588"/>
      <c r="E418" s="1571"/>
      <c r="F418" s="1569" t="s">
        <v>1134</v>
      </c>
      <c r="G418" s="1569"/>
      <c r="H418" s="780"/>
      <c r="I418" s="779"/>
      <c r="J418" s="782" t="s">
        <v>1302</v>
      </c>
      <c r="K418" s="864"/>
    </row>
    <row r="419" spans="1:11" ht="15.75">
      <c r="A419" s="1551"/>
      <c r="B419" s="1553"/>
      <c r="C419" s="1555"/>
      <c r="D419" s="1592">
        <v>1210.471</v>
      </c>
      <c r="E419" s="787" t="s">
        <v>1135</v>
      </c>
      <c r="F419" s="1561" t="s">
        <v>1136</v>
      </c>
      <c r="G419" s="1561"/>
      <c r="H419" s="848">
        <v>1169.116</v>
      </c>
      <c r="I419" s="848">
        <v>1216.7059999999999</v>
      </c>
      <c r="J419" s="848">
        <v>1216.7059999999999</v>
      </c>
      <c r="K419" s="865"/>
    </row>
    <row r="420" spans="1:11" ht="15.75">
      <c r="A420" s="1551"/>
      <c r="B420" s="1553"/>
      <c r="C420" s="1555"/>
      <c r="D420" s="1572"/>
      <c r="E420" s="792" t="s">
        <v>1137</v>
      </c>
      <c r="F420" s="1561" t="s">
        <v>1138</v>
      </c>
      <c r="G420" s="1561"/>
      <c r="H420" s="793">
        <f>$D419/H419</f>
        <v>1.0353728800221706</v>
      </c>
      <c r="I420" s="793">
        <f>$D419/I419</f>
        <v>0.99487550813425762</v>
      </c>
      <c r="J420" s="793">
        <f>$D419/J419</f>
        <v>0.99487550813425762</v>
      </c>
      <c r="K420" s="866"/>
    </row>
    <row r="421" spans="1:11" ht="15.75">
      <c r="A421" s="1551"/>
      <c r="B421" s="1553"/>
      <c r="C421" s="1555"/>
      <c r="D421" s="1572"/>
      <c r="E421" s="1564">
        <v>1.1000000000000001</v>
      </c>
      <c r="F421" s="1561" t="s">
        <v>1139</v>
      </c>
      <c r="G421" s="1561"/>
      <c r="H421" s="797">
        <v>12.9</v>
      </c>
      <c r="I421" s="797">
        <v>10.7</v>
      </c>
      <c r="J421" s="799">
        <f>180/20</f>
        <v>9</v>
      </c>
      <c r="K421" s="867"/>
    </row>
    <row r="422" spans="1:11" ht="15.75">
      <c r="A422" s="1551"/>
      <c r="B422" s="1553"/>
      <c r="C422" s="1555"/>
      <c r="D422" s="1572"/>
      <c r="E422" s="1565"/>
      <c r="F422" s="1561" t="s">
        <v>1140</v>
      </c>
      <c r="G422" s="1561"/>
      <c r="H422" s="802">
        <f>H421*H420</f>
        <v>13.356310152286001</v>
      </c>
      <c r="I422" s="802">
        <f>I421*I420</f>
        <v>10.645167937036556</v>
      </c>
      <c r="J422" s="802">
        <f>J421*J420</f>
        <v>8.9538795732083187</v>
      </c>
      <c r="K422" s="868"/>
    </row>
    <row r="423" spans="1:11" ht="15.75">
      <c r="A423" s="1551"/>
      <c r="B423" s="1553"/>
      <c r="C423" s="1555"/>
      <c r="D423" s="1572"/>
      <c r="E423" s="792" t="s">
        <v>1141</v>
      </c>
      <c r="F423" s="1562" t="s">
        <v>1233</v>
      </c>
      <c r="G423" s="806" t="s">
        <v>1143</v>
      </c>
      <c r="H423" s="807" t="s">
        <v>1144</v>
      </c>
      <c r="I423" s="807" t="s">
        <v>1144</v>
      </c>
      <c r="J423" s="807" t="s">
        <v>1169</v>
      </c>
      <c r="K423" s="869"/>
    </row>
    <row r="424" spans="1:11">
      <c r="A424" s="1551"/>
      <c r="B424" s="1553"/>
      <c r="C424" s="1555"/>
      <c r="D424" s="1572"/>
      <c r="E424" s="1564">
        <v>0.88</v>
      </c>
      <c r="F424" s="1563"/>
      <c r="G424" s="808" t="s">
        <v>1145</v>
      </c>
      <c r="H424" s="807"/>
      <c r="I424" s="807"/>
      <c r="J424" s="822"/>
      <c r="K424" s="869"/>
    </row>
    <row r="425" spans="1:11">
      <c r="A425" s="1551"/>
      <c r="B425" s="1553"/>
      <c r="C425" s="1555"/>
      <c r="D425" s="1572"/>
      <c r="E425" s="1565"/>
      <c r="F425" s="1563"/>
      <c r="G425" s="808" t="s">
        <v>1146</v>
      </c>
      <c r="H425" s="807"/>
      <c r="I425" s="807"/>
      <c r="J425" s="822"/>
      <c r="K425" s="869"/>
    </row>
    <row r="426" spans="1:11" ht="15.75">
      <c r="A426" s="1551"/>
      <c r="B426" s="1553"/>
      <c r="C426" s="1555"/>
      <c r="D426" s="1572"/>
      <c r="E426" s="792" t="s">
        <v>1147</v>
      </c>
      <c r="F426" s="1563"/>
      <c r="G426" s="808" t="s">
        <v>1148</v>
      </c>
      <c r="H426" s="807"/>
      <c r="I426" s="807"/>
      <c r="J426" s="822"/>
      <c r="K426" s="869"/>
    </row>
    <row r="427" spans="1:11" ht="15.75">
      <c r="A427" s="1551"/>
      <c r="B427" s="1553"/>
      <c r="C427" s="1555"/>
      <c r="D427" s="1572"/>
      <c r="E427" s="1566">
        <v>0.72</v>
      </c>
      <c r="F427" s="1563"/>
      <c r="G427" s="788" t="s">
        <v>454</v>
      </c>
      <c r="H427" s="885"/>
      <c r="I427" s="813"/>
      <c r="J427" s="836">
        <f>50.73/20</f>
        <v>2.5364999999999998</v>
      </c>
      <c r="K427" s="886"/>
    </row>
    <row r="428" spans="1:11" ht="16.5" thickBot="1">
      <c r="A428" s="1552"/>
      <c r="B428" s="1554"/>
      <c r="C428" s="1556"/>
      <c r="D428" s="1573"/>
      <c r="E428" s="1567"/>
      <c r="F428" s="1568" t="s">
        <v>1149</v>
      </c>
      <c r="G428" s="1568"/>
      <c r="H428" s="887">
        <f>H427+H422</f>
        <v>13.356310152286001</v>
      </c>
      <c r="I428" s="826">
        <f>I427+I422</f>
        <v>10.645167937036556</v>
      </c>
      <c r="J428" s="887">
        <f>J427+J422</f>
        <v>11.490379573208319</v>
      </c>
      <c r="K428" s="871"/>
    </row>
    <row r="429" spans="1:11" ht="15.75" thickBot="1"/>
    <row r="430" spans="1:11" ht="31.5">
      <c r="A430" s="850" t="s">
        <v>3</v>
      </c>
      <c r="B430" s="851" t="s">
        <v>31</v>
      </c>
      <c r="C430" s="851" t="s">
        <v>495</v>
      </c>
      <c r="D430" s="851" t="s">
        <v>1114</v>
      </c>
      <c r="E430" s="851" t="s">
        <v>1115</v>
      </c>
      <c r="F430" s="1585" t="s">
        <v>1116</v>
      </c>
      <c r="G430" s="1585"/>
      <c r="H430" s="772" t="s">
        <v>1281</v>
      </c>
      <c r="I430" s="772" t="s">
        <v>1282</v>
      </c>
      <c r="J430" s="852" t="s">
        <v>1283</v>
      </c>
      <c r="K430" s="773" t="s">
        <v>1294</v>
      </c>
    </row>
    <row r="431" spans="1:11" ht="15.75">
      <c r="A431" s="1551" t="s">
        <v>1303</v>
      </c>
      <c r="B431" s="1553" t="s">
        <v>1304</v>
      </c>
      <c r="C431" s="1555" t="s">
        <v>495</v>
      </c>
      <c r="D431" s="1583" t="s">
        <v>1122</v>
      </c>
      <c r="E431" s="1584" t="s">
        <v>1123</v>
      </c>
      <c r="F431" s="1560" t="s">
        <v>1124</v>
      </c>
      <c r="G431" s="1560"/>
      <c r="H431" s="774" t="s">
        <v>1286</v>
      </c>
      <c r="I431" s="854" t="s">
        <v>1287</v>
      </c>
      <c r="J431" s="775" t="s">
        <v>1288</v>
      </c>
      <c r="K431" s="863" t="s">
        <v>1298</v>
      </c>
    </row>
    <row r="432" spans="1:11" ht="15.75">
      <c r="A432" s="1551"/>
      <c r="B432" s="1553"/>
      <c r="C432" s="1555"/>
      <c r="D432" s="1583"/>
      <c r="E432" s="1584"/>
      <c r="F432" s="1569" t="s">
        <v>1128</v>
      </c>
      <c r="G432" s="1569"/>
      <c r="H432" s="782" t="s">
        <v>1289</v>
      </c>
      <c r="I432" s="855" t="s">
        <v>1290</v>
      </c>
      <c r="J432" s="780" t="s">
        <v>1291</v>
      </c>
      <c r="K432" s="864" t="s">
        <v>1300</v>
      </c>
    </row>
    <row r="433" spans="1:11" ht="15.75">
      <c r="A433" s="1551"/>
      <c r="B433" s="1553"/>
      <c r="C433" s="1555"/>
      <c r="D433" s="1587" t="s">
        <v>1261</v>
      </c>
      <c r="E433" s="1570">
        <v>5914479</v>
      </c>
      <c r="F433" s="1569" t="s">
        <v>1133</v>
      </c>
      <c r="G433" s="1569"/>
      <c r="H433" s="785">
        <v>45912</v>
      </c>
      <c r="I433" s="785">
        <v>45911</v>
      </c>
      <c r="J433" s="786">
        <v>45684</v>
      </c>
      <c r="K433" s="884">
        <v>45896</v>
      </c>
    </row>
    <row r="434" spans="1:11" ht="15.75">
      <c r="A434" s="1551"/>
      <c r="B434" s="1553"/>
      <c r="C434" s="1555"/>
      <c r="D434" s="1588"/>
      <c r="E434" s="1571"/>
      <c r="F434" s="1569" t="s">
        <v>1134</v>
      </c>
      <c r="G434" s="1569"/>
      <c r="H434" s="779" t="s">
        <v>46</v>
      </c>
      <c r="I434" s="782"/>
      <c r="J434" s="780"/>
      <c r="K434" s="864"/>
    </row>
    <row r="435" spans="1:11" ht="15.75">
      <c r="A435" s="1551"/>
      <c r="B435" s="1553"/>
      <c r="C435" s="1555"/>
      <c r="D435" s="1592">
        <v>1210.471</v>
      </c>
      <c r="E435" s="787" t="s">
        <v>1135</v>
      </c>
      <c r="F435" s="1561" t="s">
        <v>1136</v>
      </c>
      <c r="G435" s="1561"/>
      <c r="H435" s="848">
        <v>1169.116</v>
      </c>
      <c r="I435" s="848">
        <v>1169.116</v>
      </c>
      <c r="J435" s="848">
        <v>1169.116</v>
      </c>
      <c r="K435" s="865">
        <v>1216.7059999999999</v>
      </c>
    </row>
    <row r="436" spans="1:11" ht="15.75">
      <c r="A436" s="1551"/>
      <c r="B436" s="1553"/>
      <c r="C436" s="1555"/>
      <c r="D436" s="1572"/>
      <c r="E436" s="792" t="s">
        <v>1137</v>
      </c>
      <c r="F436" s="1561" t="s">
        <v>1138</v>
      </c>
      <c r="G436" s="1561"/>
      <c r="H436" s="793">
        <f>$D435/H435</f>
        <v>1.0353728800221706</v>
      </c>
      <c r="I436" s="793">
        <f>$D435/I435</f>
        <v>1.0353728800221706</v>
      </c>
      <c r="J436" s="793">
        <f>$D435/J435</f>
        <v>1.0353728800221706</v>
      </c>
      <c r="K436" s="866">
        <f>$D435/K435</f>
        <v>0.99487550813425762</v>
      </c>
    </row>
    <row r="437" spans="1:11" ht="15.75">
      <c r="A437" s="1551"/>
      <c r="B437" s="1553"/>
      <c r="C437" s="1555"/>
      <c r="D437" s="1572"/>
      <c r="E437" s="1564">
        <v>1.1000000000000001</v>
      </c>
      <c r="F437" s="1561" t="s">
        <v>1139</v>
      </c>
      <c r="G437" s="1561"/>
      <c r="H437" s="797">
        <v>28</v>
      </c>
      <c r="I437" s="799">
        <v>20.8</v>
      </c>
      <c r="J437" s="797">
        <v>29</v>
      </c>
      <c r="K437" s="867">
        <v>13.5</v>
      </c>
    </row>
    <row r="438" spans="1:11" ht="15.75">
      <c r="A438" s="1551"/>
      <c r="B438" s="1553"/>
      <c r="C438" s="1555"/>
      <c r="D438" s="1572"/>
      <c r="E438" s="1565"/>
      <c r="F438" s="1561" t="s">
        <v>1140</v>
      </c>
      <c r="G438" s="1561"/>
      <c r="H438" s="802">
        <f>H437*H436</f>
        <v>28.990440640620779</v>
      </c>
      <c r="I438" s="802">
        <f>I437*I436</f>
        <v>21.535755904461151</v>
      </c>
      <c r="J438" s="802">
        <f>J437*J436</f>
        <v>30.025813520642949</v>
      </c>
      <c r="K438" s="868">
        <f>K437*K436</f>
        <v>13.430819359812478</v>
      </c>
    </row>
    <row r="439" spans="1:11" ht="15.75">
      <c r="A439" s="1551"/>
      <c r="B439" s="1553"/>
      <c r="C439" s="1555"/>
      <c r="D439" s="1572"/>
      <c r="E439" s="792" t="s">
        <v>1141</v>
      </c>
      <c r="F439" s="1562" t="s">
        <v>1233</v>
      </c>
      <c r="G439" s="806" t="s">
        <v>1143</v>
      </c>
      <c r="H439" s="807" t="s">
        <v>1144</v>
      </c>
      <c r="I439" s="807" t="s">
        <v>1144</v>
      </c>
      <c r="J439" s="807" t="s">
        <v>1144</v>
      </c>
      <c r="K439" s="869" t="s">
        <v>1144</v>
      </c>
    </row>
    <row r="440" spans="1:11">
      <c r="A440" s="1551"/>
      <c r="B440" s="1553"/>
      <c r="C440" s="1555"/>
      <c r="D440" s="1572"/>
      <c r="E440" s="1564">
        <v>0.88</v>
      </c>
      <c r="F440" s="1563"/>
      <c r="G440" s="808" t="s">
        <v>1145</v>
      </c>
      <c r="H440" s="807"/>
      <c r="I440" s="822"/>
      <c r="J440" s="807"/>
      <c r="K440" s="869"/>
    </row>
    <row r="441" spans="1:11">
      <c r="A441" s="1551"/>
      <c r="B441" s="1553"/>
      <c r="C441" s="1555"/>
      <c r="D441" s="1572"/>
      <c r="E441" s="1565"/>
      <c r="F441" s="1563"/>
      <c r="G441" s="808" t="s">
        <v>1146</v>
      </c>
      <c r="H441" s="807"/>
      <c r="I441" s="822"/>
      <c r="J441" s="807"/>
      <c r="K441" s="869"/>
    </row>
    <row r="442" spans="1:11" ht="15.75">
      <c r="A442" s="1551"/>
      <c r="B442" s="1553"/>
      <c r="C442" s="1555"/>
      <c r="D442" s="1572"/>
      <c r="E442" s="792" t="s">
        <v>1147</v>
      </c>
      <c r="F442" s="1563"/>
      <c r="G442" s="808" t="s">
        <v>1148</v>
      </c>
      <c r="H442" s="807"/>
      <c r="I442" s="822"/>
      <c r="J442" s="807"/>
      <c r="K442" s="869"/>
    </row>
    <row r="443" spans="1:11" ht="15.75">
      <c r="A443" s="1551"/>
      <c r="B443" s="1553"/>
      <c r="C443" s="1555"/>
      <c r="D443" s="1572"/>
      <c r="E443" s="1566">
        <v>0.72</v>
      </c>
      <c r="F443" s="1563"/>
      <c r="G443" s="788" t="s">
        <v>454</v>
      </c>
      <c r="H443" s="813">
        <f>IF(H439="CIF",0,((H440*$E437)+(H441*$E440)+(H442*$E443)*0.000769))</f>
        <v>0</v>
      </c>
      <c r="I443" s="836"/>
      <c r="J443" s="836"/>
      <c r="K443" s="886"/>
    </row>
    <row r="444" spans="1:11" ht="16.5" thickBot="1">
      <c r="A444" s="1552"/>
      <c r="B444" s="1554"/>
      <c r="C444" s="1556"/>
      <c r="D444" s="1573"/>
      <c r="E444" s="1567"/>
      <c r="F444" s="1568" t="s">
        <v>1149</v>
      </c>
      <c r="G444" s="1568"/>
      <c r="H444" s="815">
        <f>H443+H438</f>
        <v>28.990440640620779</v>
      </c>
      <c r="I444" s="815">
        <f>I443+I438</f>
        <v>21.535755904461151</v>
      </c>
      <c r="J444" s="815">
        <f>J443+J438</f>
        <v>30.025813520642949</v>
      </c>
      <c r="K444" s="888">
        <f>K443+K438</f>
        <v>13.430819359812478</v>
      </c>
    </row>
    <row r="445" spans="1:11" ht="15.75" thickBot="1"/>
    <row r="446" spans="1:11" ht="31.5">
      <c r="A446" s="850" t="s">
        <v>3</v>
      </c>
      <c r="B446" s="851" t="s">
        <v>31</v>
      </c>
      <c r="C446" s="851" t="s">
        <v>495</v>
      </c>
      <c r="D446" s="851" t="s">
        <v>1114</v>
      </c>
      <c r="E446" s="851" t="s">
        <v>1115</v>
      </c>
      <c r="F446" s="1585" t="s">
        <v>1116</v>
      </c>
      <c r="G446" s="1585"/>
      <c r="H446" s="772" t="s">
        <v>1281</v>
      </c>
      <c r="I446" s="772" t="s">
        <v>1282</v>
      </c>
      <c r="J446" s="852" t="s">
        <v>1283</v>
      </c>
      <c r="K446" s="773" t="s">
        <v>1294</v>
      </c>
    </row>
    <row r="447" spans="1:11" ht="15.75">
      <c r="A447" s="1551" t="s">
        <v>1305</v>
      </c>
      <c r="B447" s="1553" t="s">
        <v>1306</v>
      </c>
      <c r="C447" s="1555" t="s">
        <v>495</v>
      </c>
      <c r="D447" s="1583" t="s">
        <v>1122</v>
      </c>
      <c r="E447" s="1584" t="s">
        <v>1123</v>
      </c>
      <c r="F447" s="1560" t="s">
        <v>1124</v>
      </c>
      <c r="G447" s="1560"/>
      <c r="H447" s="774" t="s">
        <v>1286</v>
      </c>
      <c r="I447" s="854" t="s">
        <v>1287</v>
      </c>
      <c r="J447" s="775" t="s">
        <v>1288</v>
      </c>
      <c r="K447" s="863" t="s">
        <v>1298</v>
      </c>
    </row>
    <row r="448" spans="1:11" ht="15.75">
      <c r="A448" s="1551"/>
      <c r="B448" s="1553"/>
      <c r="C448" s="1555"/>
      <c r="D448" s="1583"/>
      <c r="E448" s="1584"/>
      <c r="F448" s="1569" t="s">
        <v>1128</v>
      </c>
      <c r="G448" s="1569"/>
      <c r="H448" s="782" t="s">
        <v>1289</v>
      </c>
      <c r="I448" s="855" t="s">
        <v>1290</v>
      </c>
      <c r="J448" s="780" t="s">
        <v>1291</v>
      </c>
      <c r="K448" s="864" t="s">
        <v>1300</v>
      </c>
    </row>
    <row r="449" spans="1:11" ht="15.75">
      <c r="A449" s="1551"/>
      <c r="B449" s="1553"/>
      <c r="C449" s="1555"/>
      <c r="D449" s="1587" t="s">
        <v>1261</v>
      </c>
      <c r="E449" s="1570">
        <v>5914479</v>
      </c>
      <c r="F449" s="1569" t="s">
        <v>1133</v>
      </c>
      <c r="G449" s="1569"/>
      <c r="H449" s="785">
        <v>45912</v>
      </c>
      <c r="I449" s="785">
        <v>45911</v>
      </c>
      <c r="J449" s="786">
        <v>45684</v>
      </c>
      <c r="K449" s="884">
        <v>45896</v>
      </c>
    </row>
    <row r="450" spans="1:11" ht="15.75">
      <c r="A450" s="1551"/>
      <c r="B450" s="1553"/>
      <c r="C450" s="1555"/>
      <c r="D450" s="1588"/>
      <c r="E450" s="1571"/>
      <c r="F450" s="1569" t="s">
        <v>1134</v>
      </c>
      <c r="G450" s="1569"/>
      <c r="H450" s="779" t="s">
        <v>46</v>
      </c>
      <c r="I450" s="782"/>
      <c r="J450" s="780"/>
      <c r="K450" s="864"/>
    </row>
    <row r="451" spans="1:11" ht="15.75">
      <c r="A451" s="1551"/>
      <c r="B451" s="1553"/>
      <c r="C451" s="1555"/>
      <c r="D451" s="1592">
        <v>1210.471</v>
      </c>
      <c r="E451" s="787" t="s">
        <v>1135</v>
      </c>
      <c r="F451" s="1561" t="s">
        <v>1136</v>
      </c>
      <c r="G451" s="1561"/>
      <c r="H451" s="848">
        <v>1169.116</v>
      </c>
      <c r="I451" s="848">
        <v>1169.116</v>
      </c>
      <c r="J451" s="848">
        <v>1169.116</v>
      </c>
      <c r="K451" s="865">
        <v>1216.7059999999999</v>
      </c>
    </row>
    <row r="452" spans="1:11" ht="15.75">
      <c r="A452" s="1551"/>
      <c r="B452" s="1553"/>
      <c r="C452" s="1555"/>
      <c r="D452" s="1572"/>
      <c r="E452" s="792" t="s">
        <v>1137</v>
      </c>
      <c r="F452" s="1561" t="s">
        <v>1138</v>
      </c>
      <c r="G452" s="1561"/>
      <c r="H452" s="793">
        <f>$D451/H451</f>
        <v>1.0353728800221706</v>
      </c>
      <c r="I452" s="793">
        <f>$D451/I451</f>
        <v>1.0353728800221706</v>
      </c>
      <c r="J452" s="793">
        <f>$D451/J451</f>
        <v>1.0353728800221706</v>
      </c>
      <c r="K452" s="866">
        <f>$D451/K451</f>
        <v>0.99487550813425762</v>
      </c>
    </row>
    <row r="453" spans="1:11" ht="15.75">
      <c r="A453" s="1551"/>
      <c r="B453" s="1553"/>
      <c r="C453" s="1555"/>
      <c r="D453" s="1572"/>
      <c r="E453" s="1564">
        <v>1.1000000000000001</v>
      </c>
      <c r="F453" s="1561" t="s">
        <v>1139</v>
      </c>
      <c r="G453" s="1561"/>
      <c r="H453" s="797">
        <v>3</v>
      </c>
      <c r="I453" s="799">
        <v>3.54</v>
      </c>
      <c r="J453" s="797">
        <v>1.9</v>
      </c>
      <c r="K453" s="867">
        <v>2</v>
      </c>
    </row>
    <row r="454" spans="1:11" ht="15.75">
      <c r="A454" s="1551"/>
      <c r="B454" s="1553"/>
      <c r="C454" s="1555"/>
      <c r="D454" s="1572"/>
      <c r="E454" s="1565"/>
      <c r="F454" s="1561" t="s">
        <v>1140</v>
      </c>
      <c r="G454" s="1561"/>
      <c r="H454" s="802">
        <f>H453*H452</f>
        <v>3.1061186400665122</v>
      </c>
      <c r="I454" s="802">
        <f>I453*I452</f>
        <v>3.6652199952784841</v>
      </c>
      <c r="J454" s="802">
        <f>J453*J452</f>
        <v>1.9672084720421241</v>
      </c>
      <c r="K454" s="868">
        <f>K453*K452</f>
        <v>1.9897510162685152</v>
      </c>
    </row>
    <row r="455" spans="1:11" ht="15.75">
      <c r="A455" s="1551"/>
      <c r="B455" s="1553"/>
      <c r="C455" s="1555"/>
      <c r="D455" s="1572"/>
      <c r="E455" s="792" t="s">
        <v>1141</v>
      </c>
      <c r="F455" s="1562" t="s">
        <v>1233</v>
      </c>
      <c r="G455" s="806" t="s">
        <v>1143</v>
      </c>
      <c r="H455" s="807" t="s">
        <v>1144</v>
      </c>
      <c r="I455" s="807" t="s">
        <v>1144</v>
      </c>
      <c r="J455" s="807" t="s">
        <v>1144</v>
      </c>
      <c r="K455" s="869" t="s">
        <v>1144</v>
      </c>
    </row>
    <row r="456" spans="1:11">
      <c r="A456" s="1551"/>
      <c r="B456" s="1553"/>
      <c r="C456" s="1555"/>
      <c r="D456" s="1572"/>
      <c r="E456" s="1564">
        <v>0.88</v>
      </c>
      <c r="F456" s="1563"/>
      <c r="G456" s="808" t="s">
        <v>1145</v>
      </c>
      <c r="H456" s="807"/>
      <c r="I456" s="822"/>
      <c r="J456" s="807"/>
      <c r="K456" s="869"/>
    </row>
    <row r="457" spans="1:11">
      <c r="A457" s="1551"/>
      <c r="B457" s="1553"/>
      <c r="C457" s="1555"/>
      <c r="D457" s="1572"/>
      <c r="E457" s="1565"/>
      <c r="F457" s="1563"/>
      <c r="G457" s="808" t="s">
        <v>1146</v>
      </c>
      <c r="H457" s="807"/>
      <c r="I457" s="822"/>
      <c r="J457" s="807"/>
      <c r="K457" s="869"/>
    </row>
    <row r="458" spans="1:11" ht="15.75">
      <c r="A458" s="1551"/>
      <c r="B458" s="1553"/>
      <c r="C458" s="1555"/>
      <c r="D458" s="1572"/>
      <c r="E458" s="792" t="s">
        <v>1147</v>
      </c>
      <c r="F458" s="1563"/>
      <c r="G458" s="808" t="s">
        <v>1148</v>
      </c>
      <c r="H458" s="807"/>
      <c r="I458" s="822"/>
      <c r="J458" s="807"/>
      <c r="K458" s="869"/>
    </row>
    <row r="459" spans="1:11" ht="15.75">
      <c r="A459" s="1551"/>
      <c r="B459" s="1553"/>
      <c r="C459" s="1555"/>
      <c r="D459" s="1572"/>
      <c r="E459" s="1566">
        <v>0.72</v>
      </c>
      <c r="F459" s="1563"/>
      <c r="G459" s="788" t="s">
        <v>454</v>
      </c>
      <c r="H459" s="813">
        <f>IF(H455="CIF",0,((H456*$E453)+(H457*$E456)+(H458*$E459)*0.000769))</f>
        <v>0</v>
      </c>
      <c r="I459" s="836"/>
      <c r="J459" s="836"/>
      <c r="K459" s="869"/>
    </row>
    <row r="460" spans="1:11" ht="16.5" thickBot="1">
      <c r="A460" s="1552"/>
      <c r="B460" s="1554"/>
      <c r="C460" s="1556"/>
      <c r="D460" s="1573"/>
      <c r="E460" s="1567"/>
      <c r="F460" s="1568" t="s">
        <v>1149</v>
      </c>
      <c r="G460" s="1568"/>
      <c r="H460" s="815">
        <f>H459+H454</f>
        <v>3.1061186400665122</v>
      </c>
      <c r="I460" s="815">
        <f>I459+I454</f>
        <v>3.6652199952784841</v>
      </c>
      <c r="J460" s="826">
        <f>J459+J454</f>
        <v>1.9672084720421241</v>
      </c>
      <c r="K460" s="871">
        <f>K459+K454</f>
        <v>1.9897510162685152</v>
      </c>
    </row>
    <row r="461" spans="1:11" ht="15.75" thickBot="1"/>
    <row r="462" spans="1:11" ht="31.5">
      <c r="A462" s="850" t="s">
        <v>3</v>
      </c>
      <c r="B462" s="851" t="s">
        <v>31</v>
      </c>
      <c r="C462" s="851" t="s">
        <v>495</v>
      </c>
      <c r="D462" s="851" t="s">
        <v>1114</v>
      </c>
      <c r="E462" s="851" t="s">
        <v>1115</v>
      </c>
      <c r="F462" s="1585" t="s">
        <v>1116</v>
      </c>
      <c r="G462" s="1585"/>
      <c r="H462" s="772" t="s">
        <v>1281</v>
      </c>
      <c r="I462" s="772" t="s">
        <v>1282</v>
      </c>
      <c r="J462" s="852" t="s">
        <v>1283</v>
      </c>
      <c r="K462" s="773" t="s">
        <v>1294</v>
      </c>
    </row>
    <row r="463" spans="1:11" ht="15.75">
      <c r="A463" s="1551" t="s">
        <v>1307</v>
      </c>
      <c r="B463" s="1553" t="s">
        <v>1308</v>
      </c>
      <c r="C463" s="1555" t="s">
        <v>495</v>
      </c>
      <c r="D463" s="1583" t="s">
        <v>1122</v>
      </c>
      <c r="E463" s="1584" t="s">
        <v>1123</v>
      </c>
      <c r="F463" s="1560" t="s">
        <v>1124</v>
      </c>
      <c r="G463" s="1560"/>
      <c r="H463" s="774" t="s">
        <v>1286</v>
      </c>
      <c r="I463" s="854" t="s">
        <v>1287</v>
      </c>
      <c r="J463" s="775" t="s">
        <v>1288</v>
      </c>
      <c r="K463" s="863" t="s">
        <v>1298</v>
      </c>
    </row>
    <row r="464" spans="1:11" ht="15.75">
      <c r="A464" s="1551"/>
      <c r="B464" s="1553"/>
      <c r="C464" s="1555"/>
      <c r="D464" s="1583"/>
      <c r="E464" s="1584"/>
      <c r="F464" s="1569" t="s">
        <v>1128</v>
      </c>
      <c r="G464" s="1569"/>
      <c r="H464" s="782" t="s">
        <v>1289</v>
      </c>
      <c r="I464" s="855" t="s">
        <v>1290</v>
      </c>
      <c r="J464" s="780" t="s">
        <v>1291</v>
      </c>
      <c r="K464" s="864" t="s">
        <v>1300</v>
      </c>
    </row>
    <row r="465" spans="1:11" ht="15.75">
      <c r="A465" s="1551"/>
      <c r="B465" s="1553"/>
      <c r="C465" s="1555"/>
      <c r="D465" s="1587" t="s">
        <v>1261</v>
      </c>
      <c r="E465" s="1570">
        <v>5914479</v>
      </c>
      <c r="F465" s="1569" t="s">
        <v>1133</v>
      </c>
      <c r="G465" s="1569"/>
      <c r="H465" s="785">
        <v>45912</v>
      </c>
      <c r="I465" s="785">
        <v>45911</v>
      </c>
      <c r="J465" s="786">
        <v>45684</v>
      </c>
      <c r="K465" s="884">
        <v>45896</v>
      </c>
    </row>
    <row r="466" spans="1:11" ht="15.75">
      <c r="A466" s="1551"/>
      <c r="B466" s="1553"/>
      <c r="C466" s="1555"/>
      <c r="D466" s="1588"/>
      <c r="E466" s="1571"/>
      <c r="F466" s="1569" t="s">
        <v>1134</v>
      </c>
      <c r="G466" s="1569"/>
      <c r="H466" s="779" t="s">
        <v>46</v>
      </c>
      <c r="I466" s="782"/>
      <c r="J466" s="780"/>
      <c r="K466" s="864"/>
    </row>
    <row r="467" spans="1:11" ht="15.75">
      <c r="A467" s="1551"/>
      <c r="B467" s="1553"/>
      <c r="C467" s="1555"/>
      <c r="D467" s="1592">
        <v>1210.471</v>
      </c>
      <c r="E467" s="787" t="s">
        <v>1135</v>
      </c>
      <c r="F467" s="1561" t="s">
        <v>1136</v>
      </c>
      <c r="G467" s="1561"/>
      <c r="H467" s="848">
        <v>1169.116</v>
      </c>
      <c r="I467" s="848">
        <v>1169.116</v>
      </c>
      <c r="J467" s="848">
        <v>1169.116</v>
      </c>
      <c r="K467" s="865">
        <v>1216.7059999999999</v>
      </c>
    </row>
    <row r="468" spans="1:11" ht="15.75">
      <c r="A468" s="1551"/>
      <c r="B468" s="1553"/>
      <c r="C468" s="1555"/>
      <c r="D468" s="1572"/>
      <c r="E468" s="792" t="s">
        <v>1137</v>
      </c>
      <c r="F468" s="1561" t="s">
        <v>1138</v>
      </c>
      <c r="G468" s="1561"/>
      <c r="H468" s="793">
        <f>$D467/H467</f>
        <v>1.0353728800221706</v>
      </c>
      <c r="I468" s="793">
        <f>$D467/I467</f>
        <v>1.0353728800221706</v>
      </c>
      <c r="J468" s="793">
        <f>$D467/J467</f>
        <v>1.0353728800221706</v>
      </c>
      <c r="K468" s="866">
        <f>$D467/K467</f>
        <v>0.99487550813425762</v>
      </c>
    </row>
    <row r="469" spans="1:11" ht="15.75">
      <c r="A469" s="1551"/>
      <c r="B469" s="1553"/>
      <c r="C469" s="1555"/>
      <c r="D469" s="1572"/>
      <c r="E469" s="1564">
        <v>1.1000000000000001</v>
      </c>
      <c r="F469" s="1561" t="s">
        <v>1139</v>
      </c>
      <c r="G469" s="1561"/>
      <c r="H469" s="797">
        <v>898</v>
      </c>
      <c r="I469" s="799">
        <v>388.85</v>
      </c>
      <c r="J469" s="797">
        <v>345</v>
      </c>
      <c r="K469" s="867">
        <v>408.8</v>
      </c>
    </row>
    <row r="470" spans="1:11" ht="15.75">
      <c r="A470" s="1551"/>
      <c r="B470" s="1553"/>
      <c r="C470" s="1555"/>
      <c r="D470" s="1572"/>
      <c r="E470" s="1565"/>
      <c r="F470" s="1561" t="s">
        <v>1140</v>
      </c>
      <c r="G470" s="1561"/>
      <c r="H470" s="802">
        <f>H469*H468</f>
        <v>929.76484625990929</v>
      </c>
      <c r="I470" s="802">
        <f>I469*I468</f>
        <v>402.60474439662107</v>
      </c>
      <c r="J470" s="802">
        <f>J469*J468</f>
        <v>357.20364360764887</v>
      </c>
      <c r="K470" s="868">
        <f>K469*K468</f>
        <v>406.70510772528451</v>
      </c>
    </row>
    <row r="471" spans="1:11" ht="15.75">
      <c r="A471" s="1551"/>
      <c r="B471" s="1553"/>
      <c r="C471" s="1555"/>
      <c r="D471" s="1572"/>
      <c r="E471" s="792" t="s">
        <v>1141</v>
      </c>
      <c r="F471" s="1562" t="s">
        <v>1233</v>
      </c>
      <c r="G471" s="806" t="s">
        <v>1143</v>
      </c>
      <c r="H471" s="807" t="s">
        <v>1144</v>
      </c>
      <c r="I471" s="807" t="s">
        <v>1144</v>
      </c>
      <c r="J471" s="807" t="s">
        <v>1144</v>
      </c>
      <c r="K471" s="869" t="s">
        <v>1144</v>
      </c>
    </row>
    <row r="472" spans="1:11">
      <c r="A472" s="1551"/>
      <c r="B472" s="1553"/>
      <c r="C472" s="1555"/>
      <c r="D472" s="1572"/>
      <c r="E472" s="1564">
        <v>0.88</v>
      </c>
      <c r="F472" s="1563"/>
      <c r="G472" s="808" t="s">
        <v>1145</v>
      </c>
      <c r="H472" s="807"/>
      <c r="I472" s="822"/>
      <c r="J472" s="807"/>
      <c r="K472" s="869"/>
    </row>
    <row r="473" spans="1:11">
      <c r="A473" s="1551"/>
      <c r="B473" s="1553"/>
      <c r="C473" s="1555"/>
      <c r="D473" s="1572"/>
      <c r="E473" s="1565"/>
      <c r="F473" s="1563"/>
      <c r="G473" s="808" t="s">
        <v>1146</v>
      </c>
      <c r="H473" s="807"/>
      <c r="I473" s="822"/>
      <c r="J473" s="807"/>
      <c r="K473" s="869"/>
    </row>
    <row r="474" spans="1:11" ht="15.75">
      <c r="A474" s="1551"/>
      <c r="B474" s="1553"/>
      <c r="C474" s="1555"/>
      <c r="D474" s="1572"/>
      <c r="E474" s="792" t="s">
        <v>1147</v>
      </c>
      <c r="F474" s="1563"/>
      <c r="G474" s="808" t="s">
        <v>1148</v>
      </c>
      <c r="H474" s="807"/>
      <c r="I474" s="822"/>
      <c r="J474" s="807"/>
      <c r="K474" s="869"/>
    </row>
    <row r="475" spans="1:11" ht="15.75">
      <c r="A475" s="1551"/>
      <c r="B475" s="1553"/>
      <c r="C475" s="1555"/>
      <c r="D475" s="1572"/>
      <c r="E475" s="1566">
        <v>0.72</v>
      </c>
      <c r="F475" s="1563"/>
      <c r="G475" s="788" t="s">
        <v>454</v>
      </c>
      <c r="H475" s="813">
        <f>IF(H471="CIF",0,((H472*$E469)+(H473*$E472)+(H474*$E475)*0.000769))</f>
        <v>0</v>
      </c>
      <c r="I475" s="836"/>
      <c r="J475" s="836"/>
      <c r="K475" s="869"/>
    </row>
    <row r="476" spans="1:11" ht="16.5" thickBot="1">
      <c r="A476" s="1552"/>
      <c r="B476" s="1554"/>
      <c r="C476" s="1556"/>
      <c r="D476" s="1573"/>
      <c r="E476" s="1567"/>
      <c r="F476" s="1568" t="s">
        <v>1149</v>
      </c>
      <c r="G476" s="1568"/>
      <c r="H476" s="815">
        <f>H475+H470</f>
        <v>929.76484625990929</v>
      </c>
      <c r="I476" s="815">
        <f>I475+I470</f>
        <v>402.60474439662107</v>
      </c>
      <c r="J476" s="826">
        <f>J475+J470</f>
        <v>357.20364360764887</v>
      </c>
      <c r="K476" s="871">
        <f>K475+K470</f>
        <v>406.70510772528451</v>
      </c>
    </row>
    <row r="477" spans="1:11" ht="15.75" thickBot="1"/>
    <row r="478" spans="1:11" ht="31.5">
      <c r="A478" s="850" t="s">
        <v>3</v>
      </c>
      <c r="B478" s="851" t="s">
        <v>31</v>
      </c>
      <c r="C478" s="851" t="s">
        <v>495</v>
      </c>
      <c r="D478" s="851" t="s">
        <v>1114</v>
      </c>
      <c r="E478" s="851" t="s">
        <v>1115</v>
      </c>
      <c r="F478" s="1585" t="s">
        <v>1116</v>
      </c>
      <c r="G478" s="1585"/>
      <c r="H478" s="772" t="s">
        <v>1281</v>
      </c>
      <c r="I478" s="772" t="s">
        <v>1282</v>
      </c>
      <c r="J478" s="852" t="s">
        <v>1294</v>
      </c>
      <c r="K478" s="773"/>
    </row>
    <row r="479" spans="1:11" ht="15.75">
      <c r="A479" s="1551" t="s">
        <v>1309</v>
      </c>
      <c r="B479" s="1553" t="s">
        <v>1310</v>
      </c>
      <c r="C479" s="1555" t="s">
        <v>495</v>
      </c>
      <c r="D479" s="1583" t="s">
        <v>1122</v>
      </c>
      <c r="E479" s="1584" t="s">
        <v>1123</v>
      </c>
      <c r="F479" s="1560" t="s">
        <v>1124</v>
      </c>
      <c r="G479" s="1560"/>
      <c r="H479" s="774" t="s">
        <v>1286</v>
      </c>
      <c r="I479" s="854" t="s">
        <v>1287</v>
      </c>
      <c r="J479" s="775" t="s">
        <v>1298</v>
      </c>
      <c r="K479" s="863"/>
    </row>
    <row r="480" spans="1:11" ht="15.75">
      <c r="A480" s="1551"/>
      <c r="B480" s="1553"/>
      <c r="C480" s="1555"/>
      <c r="D480" s="1583"/>
      <c r="E480" s="1584"/>
      <c r="F480" s="1569" t="s">
        <v>1128</v>
      </c>
      <c r="G480" s="1569"/>
      <c r="H480" s="782" t="s">
        <v>1289</v>
      </c>
      <c r="I480" s="855" t="s">
        <v>1290</v>
      </c>
      <c r="J480" s="780" t="s">
        <v>1300</v>
      </c>
      <c r="K480" s="864"/>
    </row>
    <row r="481" spans="1:11" ht="15.75">
      <c r="A481" s="1551"/>
      <c r="B481" s="1553"/>
      <c r="C481" s="1555"/>
      <c r="D481" s="1587" t="s">
        <v>1261</v>
      </c>
      <c r="E481" s="1570">
        <v>5914479</v>
      </c>
      <c r="F481" s="1569" t="s">
        <v>1133</v>
      </c>
      <c r="G481" s="1569"/>
      <c r="H481" s="785">
        <v>45912</v>
      </c>
      <c r="I481" s="785">
        <v>45911</v>
      </c>
      <c r="J481" s="786">
        <v>45896</v>
      </c>
      <c r="K481" s="884"/>
    </row>
    <row r="482" spans="1:11" ht="15.75">
      <c r="A482" s="1551"/>
      <c r="B482" s="1553"/>
      <c r="C482" s="1555"/>
      <c r="D482" s="1588"/>
      <c r="E482" s="1571"/>
      <c r="F482" s="1569" t="s">
        <v>1134</v>
      </c>
      <c r="G482" s="1569"/>
      <c r="H482" s="779" t="s">
        <v>46</v>
      </c>
      <c r="I482" s="782"/>
      <c r="J482" s="780"/>
      <c r="K482" s="864"/>
    </row>
    <row r="483" spans="1:11" ht="15.75">
      <c r="A483" s="1551"/>
      <c r="B483" s="1553"/>
      <c r="C483" s="1555"/>
      <c r="D483" s="1592">
        <v>1210.471</v>
      </c>
      <c r="E483" s="787" t="s">
        <v>1135</v>
      </c>
      <c r="F483" s="1561" t="s">
        <v>1136</v>
      </c>
      <c r="G483" s="1561"/>
      <c r="H483" s="848">
        <v>1169.116</v>
      </c>
      <c r="I483" s="848">
        <v>1169.116</v>
      </c>
      <c r="J483" s="848">
        <v>1216.7059999999999</v>
      </c>
      <c r="K483" s="865"/>
    </row>
    <row r="484" spans="1:11" ht="15.75">
      <c r="A484" s="1551"/>
      <c r="B484" s="1553"/>
      <c r="C484" s="1555"/>
      <c r="D484" s="1572"/>
      <c r="E484" s="792" t="s">
        <v>1137</v>
      </c>
      <c r="F484" s="1561" t="s">
        <v>1138</v>
      </c>
      <c r="G484" s="1561"/>
      <c r="H484" s="793">
        <f>$D483/H483</f>
        <v>1.0353728800221706</v>
      </c>
      <c r="I484" s="793">
        <f>$D483/I483</f>
        <v>1.0353728800221706</v>
      </c>
      <c r="J484" s="793">
        <f>$D483/J483</f>
        <v>0.99487550813425762</v>
      </c>
      <c r="K484" s="866"/>
    </row>
    <row r="485" spans="1:11" ht="15.75">
      <c r="A485" s="1551"/>
      <c r="B485" s="1553"/>
      <c r="C485" s="1555"/>
      <c r="D485" s="1572"/>
      <c r="E485" s="1564">
        <v>1.1000000000000001</v>
      </c>
      <c r="F485" s="1561" t="s">
        <v>1139</v>
      </c>
      <c r="G485" s="1561"/>
      <c r="H485" s="797">
        <v>395</v>
      </c>
      <c r="I485" s="799">
        <v>450</v>
      </c>
      <c r="J485" s="797">
        <v>293</v>
      </c>
      <c r="K485" s="867"/>
    </row>
    <row r="486" spans="1:11" ht="15.75">
      <c r="A486" s="1551"/>
      <c r="B486" s="1553"/>
      <c r="C486" s="1555"/>
      <c r="D486" s="1572"/>
      <c r="E486" s="1565"/>
      <c r="F486" s="1561" t="s">
        <v>1140</v>
      </c>
      <c r="G486" s="1561"/>
      <c r="H486" s="802">
        <f>H485*H484</f>
        <v>408.97228760875743</v>
      </c>
      <c r="I486" s="802">
        <f>I485*I484</f>
        <v>465.91779600997677</v>
      </c>
      <c r="J486" s="802">
        <f>J485*J484</f>
        <v>291.4985238833375</v>
      </c>
      <c r="K486" s="868"/>
    </row>
    <row r="487" spans="1:11" ht="15.75">
      <c r="A487" s="1551"/>
      <c r="B487" s="1553"/>
      <c r="C487" s="1555"/>
      <c r="D487" s="1572"/>
      <c r="E487" s="792" t="s">
        <v>1141</v>
      </c>
      <c r="F487" s="1562" t="s">
        <v>1233</v>
      </c>
      <c r="G487" s="806" t="s">
        <v>1143</v>
      </c>
      <c r="H487" s="807" t="s">
        <v>1144</v>
      </c>
      <c r="I487" s="807" t="s">
        <v>1144</v>
      </c>
      <c r="J487" s="807" t="s">
        <v>1144</v>
      </c>
      <c r="K487" s="869"/>
    </row>
    <row r="488" spans="1:11">
      <c r="A488" s="1551"/>
      <c r="B488" s="1553"/>
      <c r="C488" s="1555"/>
      <c r="D488" s="1572"/>
      <c r="E488" s="1564">
        <v>0.88</v>
      </c>
      <c r="F488" s="1563"/>
      <c r="G488" s="808" t="s">
        <v>1145</v>
      </c>
      <c r="H488" s="807"/>
      <c r="I488" s="822"/>
      <c r="J488" s="807"/>
      <c r="K488" s="869"/>
    </row>
    <row r="489" spans="1:11">
      <c r="A489" s="1551"/>
      <c r="B489" s="1553"/>
      <c r="C489" s="1555"/>
      <c r="D489" s="1572"/>
      <c r="E489" s="1565"/>
      <c r="F489" s="1563"/>
      <c r="G489" s="808" t="s">
        <v>1146</v>
      </c>
      <c r="H489" s="807"/>
      <c r="I489" s="822"/>
      <c r="J489" s="807"/>
      <c r="K489" s="869"/>
    </row>
    <row r="490" spans="1:11" ht="15.75">
      <c r="A490" s="1551"/>
      <c r="B490" s="1553"/>
      <c r="C490" s="1555"/>
      <c r="D490" s="1572"/>
      <c r="E490" s="792" t="s">
        <v>1147</v>
      </c>
      <c r="F490" s="1563"/>
      <c r="G490" s="808" t="s">
        <v>1148</v>
      </c>
      <c r="H490" s="807"/>
      <c r="I490" s="822"/>
      <c r="J490" s="807"/>
      <c r="K490" s="869"/>
    </row>
    <row r="491" spans="1:11" ht="15.75">
      <c r="A491" s="1551"/>
      <c r="B491" s="1553"/>
      <c r="C491" s="1555"/>
      <c r="D491" s="1572"/>
      <c r="E491" s="1566">
        <v>0.72</v>
      </c>
      <c r="F491" s="1563"/>
      <c r="G491" s="788" t="s">
        <v>454</v>
      </c>
      <c r="H491" s="813">
        <f>IF(H487="CIF",0,((H488*$E485)+(H489*$E488)+(H490*$E491)*0.000769))</f>
        <v>0</v>
      </c>
      <c r="I491" s="836"/>
      <c r="J491" s="836"/>
      <c r="K491" s="886"/>
    </row>
    <row r="492" spans="1:11" ht="16.5" thickBot="1">
      <c r="A492" s="1552"/>
      <c r="B492" s="1554"/>
      <c r="C492" s="1556"/>
      <c r="D492" s="1573"/>
      <c r="E492" s="1567"/>
      <c r="F492" s="1568" t="s">
        <v>1149</v>
      </c>
      <c r="G492" s="1568"/>
      <c r="H492" s="815">
        <f>H491+H486</f>
        <v>408.97228760875743</v>
      </c>
      <c r="I492" s="815">
        <f>I491+I486</f>
        <v>465.91779600997677</v>
      </c>
      <c r="J492" s="826">
        <f>J491+J486</f>
        <v>291.4985238833375</v>
      </c>
      <c r="K492" s="871"/>
    </row>
    <row r="493" spans="1:11" ht="15.75" thickBot="1"/>
    <row r="494" spans="1:11" ht="31.5">
      <c r="A494" s="850" t="s">
        <v>3</v>
      </c>
      <c r="B494" s="851" t="s">
        <v>31</v>
      </c>
      <c r="C494" s="851" t="s">
        <v>495</v>
      </c>
      <c r="D494" s="851" t="s">
        <v>1114</v>
      </c>
      <c r="E494" s="851" t="s">
        <v>1115</v>
      </c>
      <c r="F494" s="1585" t="s">
        <v>1116</v>
      </c>
      <c r="G494" s="1585"/>
      <c r="H494" s="772" t="s">
        <v>1311</v>
      </c>
      <c r="I494" s="852" t="s">
        <v>1312</v>
      </c>
      <c r="J494" s="852" t="s">
        <v>1313</v>
      </c>
      <c r="K494" s="773"/>
    </row>
    <row r="495" spans="1:11" ht="15.75">
      <c r="A495" s="1551" t="s">
        <v>1314</v>
      </c>
      <c r="B495" s="1553" t="s">
        <v>1315</v>
      </c>
      <c r="C495" s="1555" t="s">
        <v>495</v>
      </c>
      <c r="D495" s="1583" t="s">
        <v>1122</v>
      </c>
      <c r="E495" s="1584" t="s">
        <v>1123</v>
      </c>
      <c r="F495" s="1560" t="s">
        <v>1124</v>
      </c>
      <c r="G495" s="1560"/>
      <c r="H495" s="774" t="s">
        <v>1316</v>
      </c>
      <c r="I495" s="775" t="s">
        <v>1317</v>
      </c>
      <c r="J495" s="775" t="s">
        <v>1318</v>
      </c>
      <c r="K495" s="863"/>
    </row>
    <row r="496" spans="1:11" ht="15.75">
      <c r="A496" s="1551"/>
      <c r="B496" s="1553"/>
      <c r="C496" s="1555"/>
      <c r="D496" s="1583"/>
      <c r="E496" s="1584"/>
      <c r="F496" s="1569" t="s">
        <v>1128</v>
      </c>
      <c r="G496" s="1569"/>
      <c r="H496" s="782" t="s">
        <v>1319</v>
      </c>
      <c r="I496" s="780" t="s">
        <v>1320</v>
      </c>
      <c r="J496" s="780" t="s">
        <v>1321</v>
      </c>
      <c r="K496" s="864"/>
    </row>
    <row r="497" spans="1:11" ht="15.75">
      <c r="A497" s="1551"/>
      <c r="B497" s="1553"/>
      <c r="C497" s="1555"/>
      <c r="D497" s="1587" t="s">
        <v>1261</v>
      </c>
      <c r="E497" s="1570">
        <v>5914479</v>
      </c>
      <c r="F497" s="1569" t="s">
        <v>1133</v>
      </c>
      <c r="G497" s="1569"/>
      <c r="H497" s="786">
        <v>46041</v>
      </c>
      <c r="I497" s="786">
        <v>46041</v>
      </c>
      <c r="J497" s="786">
        <v>46041</v>
      </c>
      <c r="K497" s="884"/>
    </row>
    <row r="498" spans="1:11" ht="15.75">
      <c r="A498" s="1551"/>
      <c r="B498" s="1553"/>
      <c r="C498" s="1555"/>
      <c r="D498" s="1588"/>
      <c r="E498" s="1571"/>
      <c r="F498" s="1569" t="s">
        <v>1134</v>
      </c>
      <c r="G498" s="1569"/>
      <c r="H498" s="779" t="s">
        <v>46</v>
      </c>
      <c r="I498" s="780"/>
      <c r="J498" s="780"/>
      <c r="K498" s="864"/>
    </row>
    <row r="499" spans="1:11" ht="15.75">
      <c r="A499" s="1551"/>
      <c r="B499" s="1553"/>
      <c r="C499" s="1555"/>
      <c r="D499" s="1592">
        <v>1210.471</v>
      </c>
      <c r="E499" s="787" t="s">
        <v>1135</v>
      </c>
      <c r="F499" s="1561" t="s">
        <v>1136</v>
      </c>
      <c r="G499" s="1561"/>
      <c r="H499" s="848">
        <v>1225.633</v>
      </c>
      <c r="I499" s="848">
        <v>1225.633</v>
      </c>
      <c r="J499" s="848">
        <v>1225.633</v>
      </c>
      <c r="K499" s="865"/>
    </row>
    <row r="500" spans="1:11" ht="15.75">
      <c r="A500" s="1551"/>
      <c r="B500" s="1553"/>
      <c r="C500" s="1555"/>
      <c r="D500" s="1572"/>
      <c r="E500" s="792" t="s">
        <v>1137</v>
      </c>
      <c r="F500" s="1561" t="s">
        <v>1138</v>
      </c>
      <c r="G500" s="1561"/>
      <c r="H500" s="793">
        <f>$D499/H499</f>
        <v>0.98762924953880971</v>
      </c>
      <c r="I500" s="793">
        <f>$D499/I499</f>
        <v>0.98762924953880971</v>
      </c>
      <c r="J500" s="793">
        <f>$D499/J499</f>
        <v>0.98762924953880971</v>
      </c>
      <c r="K500" s="866"/>
    </row>
    <row r="501" spans="1:11" ht="15.75">
      <c r="A501" s="1551"/>
      <c r="B501" s="1553"/>
      <c r="C501" s="1555"/>
      <c r="D501" s="1572"/>
      <c r="E501" s="1564">
        <v>1.1000000000000001</v>
      </c>
      <c r="F501" s="1561" t="s">
        <v>1139</v>
      </c>
      <c r="G501" s="1561"/>
      <c r="H501" s="797">
        <v>165.66</v>
      </c>
      <c r="I501" s="799">
        <v>194.8</v>
      </c>
      <c r="J501" s="799">
        <v>181.86</v>
      </c>
      <c r="K501" s="867"/>
    </row>
    <row r="502" spans="1:11" ht="15.75">
      <c r="A502" s="1551"/>
      <c r="B502" s="1553"/>
      <c r="C502" s="1555"/>
      <c r="D502" s="1572"/>
      <c r="E502" s="1565"/>
      <c r="F502" s="1561" t="s">
        <v>1140</v>
      </c>
      <c r="G502" s="1561"/>
      <c r="H502" s="802">
        <f>H501*H500</f>
        <v>163.61066147859921</v>
      </c>
      <c r="I502" s="802">
        <f>I501*I500</f>
        <v>192.39017781016014</v>
      </c>
      <c r="J502" s="802">
        <f>J501*J500</f>
        <v>179.61025532112794</v>
      </c>
      <c r="K502" s="868"/>
    </row>
    <row r="503" spans="1:11" ht="15.75">
      <c r="A503" s="1551"/>
      <c r="B503" s="1553"/>
      <c r="C503" s="1555"/>
      <c r="D503" s="1572"/>
      <c r="E503" s="792" t="s">
        <v>1141</v>
      </c>
      <c r="F503" s="1562" t="s">
        <v>1233</v>
      </c>
      <c r="G503" s="806" t="s">
        <v>1143</v>
      </c>
      <c r="H503" s="807" t="s">
        <v>1169</v>
      </c>
      <c r="I503" s="807" t="s">
        <v>1169</v>
      </c>
      <c r="J503" s="807" t="s">
        <v>1169</v>
      </c>
      <c r="K503" s="869"/>
    </row>
    <row r="504" spans="1:11">
      <c r="A504" s="1551"/>
      <c r="B504" s="1553"/>
      <c r="C504" s="1555"/>
      <c r="D504" s="1572"/>
      <c r="E504" s="1564">
        <v>0.88</v>
      </c>
      <c r="F504" s="1563"/>
      <c r="G504" s="808" t="s">
        <v>1145</v>
      </c>
      <c r="H504" s="807"/>
      <c r="I504" s="822"/>
      <c r="J504" s="822"/>
      <c r="K504" s="869"/>
    </row>
    <row r="505" spans="1:11">
      <c r="A505" s="1551"/>
      <c r="B505" s="1553"/>
      <c r="C505" s="1555"/>
      <c r="D505" s="1572"/>
      <c r="E505" s="1565"/>
      <c r="F505" s="1563"/>
      <c r="G505" s="808" t="s">
        <v>1146</v>
      </c>
      <c r="H505" s="807"/>
      <c r="I505" s="822"/>
      <c r="J505" s="822"/>
      <c r="K505" s="869"/>
    </row>
    <row r="506" spans="1:11" ht="15.75">
      <c r="A506" s="1551"/>
      <c r="B506" s="1553"/>
      <c r="C506" s="1555"/>
      <c r="D506" s="1572"/>
      <c r="E506" s="792" t="s">
        <v>1147</v>
      </c>
      <c r="F506" s="1563"/>
      <c r="G506" s="808" t="s">
        <v>1148</v>
      </c>
      <c r="H506" s="807"/>
      <c r="I506" s="822"/>
      <c r="J506" s="822"/>
      <c r="K506" s="869"/>
    </row>
    <row r="507" spans="1:11" ht="15.75">
      <c r="A507" s="1551"/>
      <c r="B507" s="1553"/>
      <c r="C507" s="1555"/>
      <c r="D507" s="1572"/>
      <c r="E507" s="1566">
        <v>0.72</v>
      </c>
      <c r="F507" s="1563"/>
      <c r="G507" s="788" t="s">
        <v>454</v>
      </c>
      <c r="H507" s="813">
        <f>IF(H503="CIF",0,((H504*$E501)+(H505*$E504)+(H506*$E507)*0.000769))</f>
        <v>0</v>
      </c>
      <c r="I507" s="836"/>
      <c r="J507" s="836"/>
      <c r="K507" s="886"/>
    </row>
    <row r="508" spans="1:11" ht="16.5" thickBot="1">
      <c r="A508" s="1552"/>
      <c r="B508" s="1554"/>
      <c r="C508" s="1556"/>
      <c r="D508" s="1573"/>
      <c r="E508" s="1567"/>
      <c r="F508" s="1568" t="s">
        <v>1149</v>
      </c>
      <c r="G508" s="1568"/>
      <c r="H508" s="826">
        <f>H507+H502</f>
        <v>163.61066147859921</v>
      </c>
      <c r="I508" s="815">
        <f>I507+I502</f>
        <v>192.39017781016014</v>
      </c>
      <c r="J508" s="815">
        <f>J507+J502</f>
        <v>179.61025532112794</v>
      </c>
      <c r="K508" s="871"/>
    </row>
    <row r="509" spans="1:11" ht="15.75" thickBot="1"/>
    <row r="510" spans="1:11" ht="31.5">
      <c r="A510" s="850" t="s">
        <v>3</v>
      </c>
      <c r="B510" s="851" t="s">
        <v>31</v>
      </c>
      <c r="C510" s="851" t="s">
        <v>495</v>
      </c>
      <c r="D510" s="851" t="s">
        <v>1114</v>
      </c>
      <c r="E510" s="851" t="s">
        <v>1115</v>
      </c>
      <c r="F510" s="1585" t="s">
        <v>1116</v>
      </c>
      <c r="G510" s="1585"/>
      <c r="H510" s="772" t="s">
        <v>1322</v>
      </c>
      <c r="I510" s="772"/>
      <c r="J510" s="852"/>
      <c r="K510" s="773"/>
    </row>
    <row r="511" spans="1:11" ht="15.75">
      <c r="A511" s="1551" t="s">
        <v>1323</v>
      </c>
      <c r="B511" s="1553" t="s">
        <v>1324</v>
      </c>
      <c r="C511" s="1555" t="s">
        <v>495</v>
      </c>
      <c r="D511" s="1583" t="s">
        <v>1122</v>
      </c>
      <c r="E511" s="1584" t="s">
        <v>1123</v>
      </c>
      <c r="F511" s="1560" t="s">
        <v>1124</v>
      </c>
      <c r="G511" s="1560"/>
      <c r="H511" s="774" t="s">
        <v>1325</v>
      </c>
      <c r="I511" s="854"/>
      <c r="J511" s="775"/>
      <c r="K511" s="863"/>
    </row>
    <row r="512" spans="1:11" ht="15.75">
      <c r="A512" s="1551"/>
      <c r="B512" s="1553"/>
      <c r="C512" s="1555"/>
      <c r="D512" s="1583"/>
      <c r="E512" s="1584"/>
      <c r="F512" s="1569" t="s">
        <v>1128</v>
      </c>
      <c r="G512" s="1569"/>
      <c r="H512" s="782" t="s">
        <v>1326</v>
      </c>
      <c r="I512" s="855"/>
      <c r="J512" s="780"/>
      <c r="K512" s="864"/>
    </row>
    <row r="513" spans="1:11" ht="15.75">
      <c r="A513" s="1551"/>
      <c r="B513" s="1553"/>
      <c r="C513" s="1555"/>
      <c r="D513" s="1587" t="s">
        <v>1261</v>
      </c>
      <c r="E513" s="1570">
        <v>5914479</v>
      </c>
      <c r="F513" s="1569" t="s">
        <v>1133</v>
      </c>
      <c r="G513" s="1569"/>
      <c r="H513" s="785">
        <v>45946</v>
      </c>
      <c r="I513" s="785"/>
      <c r="J513" s="786"/>
      <c r="K513" s="884"/>
    </row>
    <row r="514" spans="1:11" ht="15.75">
      <c r="A514" s="1551"/>
      <c r="B514" s="1553"/>
      <c r="C514" s="1555"/>
      <c r="D514" s="1588"/>
      <c r="E514" s="1571"/>
      <c r="F514" s="1569" t="s">
        <v>1134</v>
      </c>
      <c r="G514" s="1569"/>
      <c r="H514" s="779" t="s">
        <v>46</v>
      </c>
      <c r="I514" s="782"/>
      <c r="J514" s="780"/>
      <c r="K514" s="864"/>
    </row>
    <row r="515" spans="1:11" ht="15.75">
      <c r="A515" s="1551"/>
      <c r="B515" s="1553"/>
      <c r="C515" s="1555"/>
      <c r="D515" s="1592">
        <v>1210.471</v>
      </c>
      <c r="E515" s="787" t="s">
        <v>1135</v>
      </c>
      <c r="F515" s="1561" t="s">
        <v>1136</v>
      </c>
      <c r="G515" s="1561"/>
      <c r="H515" s="848">
        <v>1222.356</v>
      </c>
      <c r="I515" s="848"/>
      <c r="J515" s="848"/>
      <c r="K515" s="865"/>
    </row>
    <row r="516" spans="1:11" ht="15.75">
      <c r="A516" s="1551"/>
      <c r="B516" s="1553"/>
      <c r="C516" s="1555"/>
      <c r="D516" s="1572"/>
      <c r="E516" s="792" t="s">
        <v>1137</v>
      </c>
      <c r="F516" s="1561" t="s">
        <v>1138</v>
      </c>
      <c r="G516" s="1561"/>
      <c r="H516" s="793">
        <f>$D515/H515</f>
        <v>0.99027697332037479</v>
      </c>
      <c r="I516" s="793"/>
      <c r="J516" s="793"/>
      <c r="K516" s="866"/>
    </row>
    <row r="517" spans="1:11" ht="15.75">
      <c r="A517" s="1551"/>
      <c r="B517" s="1553"/>
      <c r="C517" s="1555"/>
      <c r="D517" s="1572"/>
      <c r="E517" s="1564">
        <v>1.1000000000000001</v>
      </c>
      <c r="F517" s="1561" t="s">
        <v>1139</v>
      </c>
      <c r="G517" s="1561"/>
      <c r="H517" s="797">
        <f>1542.51/46</f>
        <v>33.532826086956518</v>
      </c>
      <c r="I517" s="799"/>
      <c r="J517" s="797"/>
      <c r="K517" s="867"/>
    </row>
    <row r="518" spans="1:11" ht="15.75">
      <c r="A518" s="1551"/>
      <c r="B518" s="1553"/>
      <c r="C518" s="1555"/>
      <c r="D518" s="1572"/>
      <c r="E518" s="1565"/>
      <c r="F518" s="1561" t="s">
        <v>1140</v>
      </c>
      <c r="G518" s="1561"/>
      <c r="H518" s="802">
        <f>H517*H516</f>
        <v>33.206785524269804</v>
      </c>
      <c r="I518" s="802"/>
      <c r="J518" s="802"/>
      <c r="K518" s="868"/>
    </row>
    <row r="519" spans="1:11" ht="15.75">
      <c r="A519" s="1551"/>
      <c r="B519" s="1553"/>
      <c r="C519" s="1555"/>
      <c r="D519" s="1572"/>
      <c r="E519" s="792" t="s">
        <v>1141</v>
      </c>
      <c r="F519" s="1562" t="s">
        <v>1233</v>
      </c>
      <c r="G519" s="806" t="s">
        <v>1143</v>
      </c>
      <c r="H519" s="807" t="s">
        <v>1169</v>
      </c>
      <c r="I519" s="807"/>
      <c r="J519" s="807"/>
      <c r="K519" s="869"/>
    </row>
    <row r="520" spans="1:11">
      <c r="A520" s="1551"/>
      <c r="B520" s="1553"/>
      <c r="C520" s="1555"/>
      <c r="D520" s="1572"/>
      <c r="E520" s="1564">
        <v>0.88</v>
      </c>
      <c r="F520" s="1563"/>
      <c r="G520" s="808" t="s">
        <v>1145</v>
      </c>
      <c r="H520" s="807"/>
      <c r="I520" s="822"/>
      <c r="J520" s="807"/>
      <c r="K520" s="869"/>
    </row>
    <row r="521" spans="1:11">
      <c r="A521" s="1551"/>
      <c r="B521" s="1553"/>
      <c r="C521" s="1555"/>
      <c r="D521" s="1572"/>
      <c r="E521" s="1565"/>
      <c r="F521" s="1563"/>
      <c r="G521" s="808" t="s">
        <v>1146</v>
      </c>
      <c r="H521" s="807"/>
      <c r="I521" s="822"/>
      <c r="J521" s="807"/>
      <c r="K521" s="869"/>
    </row>
    <row r="522" spans="1:11" ht="15.75">
      <c r="A522" s="1551"/>
      <c r="B522" s="1553"/>
      <c r="C522" s="1555"/>
      <c r="D522" s="1572"/>
      <c r="E522" s="792" t="s">
        <v>1147</v>
      </c>
      <c r="F522" s="1563"/>
      <c r="G522" s="808" t="s">
        <v>1148</v>
      </c>
      <c r="H522" s="807"/>
      <c r="I522" s="822"/>
      <c r="J522" s="807"/>
      <c r="K522" s="869"/>
    </row>
    <row r="523" spans="1:11" ht="15.75">
      <c r="A523" s="1551"/>
      <c r="B523" s="1553"/>
      <c r="C523" s="1555"/>
      <c r="D523" s="1572"/>
      <c r="E523" s="1566">
        <v>0.72</v>
      </c>
      <c r="F523" s="1563"/>
      <c r="G523" s="788" t="s">
        <v>454</v>
      </c>
      <c r="H523" s="813">
        <f>IF(H519="CIF",0,((H520*$E517)+(H521*$E520)+(H522*$E523)*0.072))</f>
        <v>0</v>
      </c>
      <c r="I523" s="813"/>
      <c r="J523" s="836"/>
      <c r="K523" s="886"/>
    </row>
    <row r="524" spans="1:11" ht="16.5" thickBot="1">
      <c r="A524" s="1552"/>
      <c r="B524" s="1554"/>
      <c r="C524" s="1556"/>
      <c r="D524" s="1573"/>
      <c r="E524" s="1567"/>
      <c r="F524" s="1568" t="s">
        <v>1149</v>
      </c>
      <c r="G524" s="1568"/>
      <c r="H524" s="826">
        <f>H523+H518</f>
        <v>33.206785524269804</v>
      </c>
      <c r="I524" s="815"/>
      <c r="J524" s="815"/>
      <c r="K524" s="871"/>
    </row>
    <row r="525" spans="1:11" ht="15.75" thickBot="1"/>
    <row r="526" spans="1:11" ht="31.5">
      <c r="A526" s="850" t="s">
        <v>3</v>
      </c>
      <c r="B526" s="851" t="s">
        <v>31</v>
      </c>
      <c r="C526" s="851" t="s">
        <v>495</v>
      </c>
      <c r="D526" s="851" t="s">
        <v>1114</v>
      </c>
      <c r="E526" s="851" t="s">
        <v>1115</v>
      </c>
      <c r="F526" s="1585" t="s">
        <v>1116</v>
      </c>
      <c r="G526" s="1585"/>
      <c r="H526" s="772" t="s">
        <v>1327</v>
      </c>
      <c r="I526" s="772"/>
      <c r="J526" s="852"/>
      <c r="K526" s="773"/>
    </row>
    <row r="527" spans="1:11" ht="15.75" customHeight="1">
      <c r="A527" s="1551" t="s">
        <v>1328</v>
      </c>
      <c r="B527" s="1553" t="s">
        <v>1329</v>
      </c>
      <c r="C527" s="1555" t="s">
        <v>495</v>
      </c>
      <c r="D527" s="1583" t="s">
        <v>1122</v>
      </c>
      <c r="E527" s="1584" t="s">
        <v>1123</v>
      </c>
      <c r="F527" s="1560" t="s">
        <v>1124</v>
      </c>
      <c r="G527" s="1560"/>
      <c r="H527" s="775" t="s">
        <v>1317</v>
      </c>
      <c r="I527" s="854"/>
      <c r="J527" s="775"/>
      <c r="K527" s="863"/>
    </row>
    <row r="528" spans="1:11" ht="15.75">
      <c r="A528" s="1551"/>
      <c r="B528" s="1553"/>
      <c r="C528" s="1555"/>
      <c r="D528" s="1583"/>
      <c r="E528" s="1584"/>
      <c r="F528" s="1569" t="s">
        <v>1128</v>
      </c>
      <c r="G528" s="1569"/>
      <c r="H528" s="780" t="s">
        <v>1320</v>
      </c>
      <c r="I528" s="855"/>
      <c r="J528" s="780"/>
      <c r="K528" s="864"/>
    </row>
    <row r="529" spans="1:11" ht="15.75">
      <c r="A529" s="1551"/>
      <c r="B529" s="1553"/>
      <c r="C529" s="1555"/>
      <c r="D529" s="1587" t="s">
        <v>1261</v>
      </c>
      <c r="E529" s="1570">
        <v>5914479</v>
      </c>
      <c r="F529" s="1569" t="s">
        <v>1133</v>
      </c>
      <c r="G529" s="1569"/>
      <c r="H529" s="785">
        <v>45946</v>
      </c>
      <c r="I529" s="785"/>
      <c r="J529" s="786"/>
      <c r="K529" s="884"/>
    </row>
    <row r="530" spans="1:11" ht="15.75">
      <c r="A530" s="1551"/>
      <c r="B530" s="1553"/>
      <c r="C530" s="1555"/>
      <c r="D530" s="1588"/>
      <c r="E530" s="1571"/>
      <c r="F530" s="1569" t="s">
        <v>1134</v>
      </c>
      <c r="G530" s="1569"/>
      <c r="H530" s="779" t="s">
        <v>46</v>
      </c>
      <c r="I530" s="782"/>
      <c r="J530" s="780"/>
      <c r="K530" s="864"/>
    </row>
    <row r="531" spans="1:11" ht="15.75">
      <c r="A531" s="1551"/>
      <c r="B531" s="1553"/>
      <c r="C531" s="1555"/>
      <c r="D531" s="1592">
        <v>1210.471</v>
      </c>
      <c r="E531" s="787" t="s">
        <v>1135</v>
      </c>
      <c r="F531" s="1561" t="s">
        <v>1136</v>
      </c>
      <c r="G531" s="1561"/>
      <c r="H531" s="848">
        <v>1222.356</v>
      </c>
      <c r="I531" s="848"/>
      <c r="J531" s="848"/>
      <c r="K531" s="865"/>
    </row>
    <row r="532" spans="1:11" ht="15.75">
      <c r="A532" s="1551"/>
      <c r="B532" s="1553"/>
      <c r="C532" s="1555"/>
      <c r="D532" s="1572"/>
      <c r="E532" s="792" t="s">
        <v>1137</v>
      </c>
      <c r="F532" s="1561" t="s">
        <v>1138</v>
      </c>
      <c r="G532" s="1561"/>
      <c r="H532" s="793">
        <f>$D531/H531</f>
        <v>0.99027697332037479</v>
      </c>
      <c r="I532" s="793"/>
      <c r="J532" s="793"/>
      <c r="K532" s="866"/>
    </row>
    <row r="533" spans="1:11" ht="15.75">
      <c r="A533" s="1551"/>
      <c r="B533" s="1553"/>
      <c r="C533" s="1555"/>
      <c r="D533" s="1572"/>
      <c r="E533" s="1564">
        <v>1.1000000000000001</v>
      </c>
      <c r="F533" s="1561" t="s">
        <v>1139</v>
      </c>
      <c r="G533" s="1561"/>
      <c r="H533" s="797">
        <f>9.5+14.7</f>
        <v>24.2</v>
      </c>
      <c r="I533" s="799"/>
      <c r="J533" s="797"/>
      <c r="K533" s="867"/>
    </row>
    <row r="534" spans="1:11" ht="15.75">
      <c r="A534" s="1551"/>
      <c r="B534" s="1553"/>
      <c r="C534" s="1555"/>
      <c r="D534" s="1572"/>
      <c r="E534" s="1565"/>
      <c r="F534" s="1561" t="s">
        <v>1140</v>
      </c>
      <c r="G534" s="1561"/>
      <c r="H534" s="802">
        <f>H533*H532</f>
        <v>23.96470275435307</v>
      </c>
      <c r="I534" s="802"/>
      <c r="J534" s="802"/>
      <c r="K534" s="868"/>
    </row>
    <row r="535" spans="1:11" ht="15.75" customHeight="1">
      <c r="A535" s="1551"/>
      <c r="B535" s="1553"/>
      <c r="C535" s="1555"/>
      <c r="D535" s="1572"/>
      <c r="E535" s="792" t="s">
        <v>1141</v>
      </c>
      <c r="F535" s="1562" t="s">
        <v>1233</v>
      </c>
      <c r="G535" s="806" t="s">
        <v>1143</v>
      </c>
      <c r="H535" s="807" t="s">
        <v>1169</v>
      </c>
      <c r="I535" s="807"/>
      <c r="J535" s="807"/>
      <c r="K535" s="869"/>
    </row>
    <row r="536" spans="1:11" ht="15" customHeight="1">
      <c r="A536" s="1551"/>
      <c r="B536" s="1553"/>
      <c r="C536" s="1555"/>
      <c r="D536" s="1572"/>
      <c r="E536" s="1564">
        <v>0.88</v>
      </c>
      <c r="F536" s="1563"/>
      <c r="G536" s="808" t="s">
        <v>1145</v>
      </c>
      <c r="H536" s="807"/>
      <c r="I536" s="822"/>
      <c r="J536" s="807"/>
      <c r="K536" s="869"/>
    </row>
    <row r="537" spans="1:11" ht="15" customHeight="1">
      <c r="A537" s="1551"/>
      <c r="B537" s="1553"/>
      <c r="C537" s="1555"/>
      <c r="D537" s="1572"/>
      <c r="E537" s="1565"/>
      <c r="F537" s="1563"/>
      <c r="G537" s="808" t="s">
        <v>1146</v>
      </c>
      <c r="H537" s="807"/>
      <c r="I537" s="822"/>
      <c r="J537" s="807"/>
      <c r="K537" s="869"/>
    </row>
    <row r="538" spans="1:11" ht="15.75">
      <c r="A538" s="1551"/>
      <c r="B538" s="1553"/>
      <c r="C538" s="1555"/>
      <c r="D538" s="1572"/>
      <c r="E538" s="792" t="s">
        <v>1147</v>
      </c>
      <c r="F538" s="1563"/>
      <c r="G538" s="808" t="s">
        <v>1148</v>
      </c>
      <c r="H538" s="807"/>
      <c r="I538" s="822"/>
      <c r="J538" s="807"/>
      <c r="K538" s="869"/>
    </row>
    <row r="539" spans="1:11" ht="15.75">
      <c r="A539" s="1551"/>
      <c r="B539" s="1553"/>
      <c r="C539" s="1555"/>
      <c r="D539" s="1572"/>
      <c r="E539" s="1566">
        <v>0.72</v>
      </c>
      <c r="F539" s="1563"/>
      <c r="G539" s="788" t="s">
        <v>454</v>
      </c>
      <c r="H539" s="813">
        <f>IF(H535="CIF",0,((H536*$E533)+(H537*$E536)+(H538*$E539)*0.072))</f>
        <v>0</v>
      </c>
      <c r="I539" s="813"/>
      <c r="J539" s="836"/>
      <c r="K539" s="886"/>
    </row>
    <row r="540" spans="1:11" ht="16.5" thickBot="1">
      <c r="A540" s="1552"/>
      <c r="B540" s="1554"/>
      <c r="C540" s="1556"/>
      <c r="D540" s="1573"/>
      <c r="E540" s="1567"/>
      <c r="F540" s="1568" t="s">
        <v>1149</v>
      </c>
      <c r="G540" s="1568"/>
      <c r="H540" s="826">
        <f>H539+H534</f>
        <v>23.96470275435307</v>
      </c>
      <c r="I540" s="815"/>
      <c r="J540" s="815"/>
      <c r="K540" s="871"/>
    </row>
    <row r="541" spans="1:11" ht="15.75" thickBot="1"/>
    <row r="542" spans="1:11" ht="31.5">
      <c r="A542" s="850" t="s">
        <v>3</v>
      </c>
      <c r="B542" s="851" t="s">
        <v>31</v>
      </c>
      <c r="C542" s="851" t="s">
        <v>495</v>
      </c>
      <c r="D542" s="851" t="s">
        <v>1114</v>
      </c>
      <c r="E542" s="851" t="s">
        <v>1115</v>
      </c>
      <c r="F542" s="1585" t="s">
        <v>1116</v>
      </c>
      <c r="G542" s="1585"/>
      <c r="H542" s="772" t="s">
        <v>1330</v>
      </c>
      <c r="I542" s="772"/>
      <c r="J542" s="852"/>
      <c r="K542" s="773"/>
    </row>
    <row r="543" spans="1:11" ht="15.75" customHeight="1">
      <c r="A543" s="1551" t="s">
        <v>1331</v>
      </c>
      <c r="B543" s="1553" t="s">
        <v>1332</v>
      </c>
      <c r="C543" s="1555" t="s">
        <v>518</v>
      </c>
      <c r="D543" s="1583" t="s">
        <v>1122</v>
      </c>
      <c r="E543" s="1584" t="s">
        <v>1123</v>
      </c>
      <c r="F543" s="1560" t="s">
        <v>1124</v>
      </c>
      <c r="G543" s="1560"/>
      <c r="H543" s="774" t="s">
        <v>1333</v>
      </c>
      <c r="I543" s="854"/>
      <c r="J543" s="775"/>
      <c r="K543" s="863"/>
    </row>
    <row r="544" spans="1:11" ht="15.75">
      <c r="A544" s="1551"/>
      <c r="B544" s="1553"/>
      <c r="C544" s="1555"/>
      <c r="D544" s="1583"/>
      <c r="E544" s="1584"/>
      <c r="F544" s="1569" t="s">
        <v>1128</v>
      </c>
      <c r="G544" s="1569"/>
      <c r="H544" s="782" t="s">
        <v>1334</v>
      </c>
      <c r="I544" s="855"/>
      <c r="J544" s="780"/>
      <c r="K544" s="864"/>
    </row>
    <row r="545" spans="1:11" ht="15.75">
      <c r="A545" s="1551"/>
      <c r="B545" s="1553"/>
      <c r="C545" s="1555"/>
      <c r="D545" s="1587" t="s">
        <v>1261</v>
      </c>
      <c r="E545" s="1570">
        <v>5914479</v>
      </c>
      <c r="F545" s="1569" t="s">
        <v>1133</v>
      </c>
      <c r="G545" s="1569"/>
      <c r="H545" s="785">
        <v>45925</v>
      </c>
      <c r="I545" s="785"/>
      <c r="J545" s="786"/>
      <c r="K545" s="884"/>
    </row>
    <row r="546" spans="1:11" ht="15.75">
      <c r="A546" s="1551"/>
      <c r="B546" s="1553"/>
      <c r="C546" s="1555"/>
      <c r="D546" s="1588"/>
      <c r="E546" s="1571"/>
      <c r="F546" s="1569" t="s">
        <v>1134</v>
      </c>
      <c r="G546" s="1569"/>
      <c r="H546" s="779" t="s">
        <v>46</v>
      </c>
      <c r="I546" s="782"/>
      <c r="J546" s="780"/>
      <c r="K546" s="864"/>
    </row>
    <row r="547" spans="1:11" ht="15.75">
      <c r="A547" s="1551"/>
      <c r="B547" s="1553"/>
      <c r="C547" s="1555"/>
      <c r="D547" s="1592">
        <v>1210.471</v>
      </c>
      <c r="E547" s="787" t="s">
        <v>1135</v>
      </c>
      <c r="F547" s="1561" t="s">
        <v>1136</v>
      </c>
      <c r="G547" s="1561"/>
      <c r="H547" s="848">
        <v>1218.7470000000001</v>
      </c>
      <c r="I547" s="848"/>
      <c r="J547" s="848"/>
      <c r="K547" s="865"/>
    </row>
    <row r="548" spans="1:11" ht="15.75">
      <c r="A548" s="1551"/>
      <c r="B548" s="1553"/>
      <c r="C548" s="1555"/>
      <c r="D548" s="1572"/>
      <c r="E548" s="792" t="s">
        <v>1137</v>
      </c>
      <c r="F548" s="1561" t="s">
        <v>1138</v>
      </c>
      <c r="G548" s="1561"/>
      <c r="H548" s="793">
        <f>$D547/H547</f>
        <v>0.99320941918215999</v>
      </c>
      <c r="I548" s="793"/>
      <c r="J548" s="793"/>
      <c r="K548" s="866"/>
    </row>
    <row r="549" spans="1:11" ht="15.75">
      <c r="A549" s="1551"/>
      <c r="B549" s="1553"/>
      <c r="C549" s="1555"/>
      <c r="D549" s="1572"/>
      <c r="E549" s="1564">
        <v>1.1000000000000001</v>
      </c>
      <c r="F549" s="1561" t="s">
        <v>1139</v>
      </c>
      <c r="G549" s="1561"/>
      <c r="H549" s="797">
        <v>2.2599999999999998</v>
      </c>
      <c r="I549" s="799"/>
      <c r="J549" s="797"/>
      <c r="K549" s="867"/>
    </row>
    <row r="550" spans="1:11" ht="15.75">
      <c r="A550" s="1551"/>
      <c r="B550" s="1553"/>
      <c r="C550" s="1555"/>
      <c r="D550" s="1572"/>
      <c r="E550" s="1565"/>
      <c r="F550" s="1561" t="s">
        <v>1140</v>
      </c>
      <c r="G550" s="1561"/>
      <c r="H550" s="802">
        <f>H549*H548</f>
        <v>2.2446532873516816</v>
      </c>
      <c r="I550" s="802"/>
      <c r="J550" s="802"/>
      <c r="K550" s="868"/>
    </row>
    <row r="551" spans="1:11" ht="15.75" customHeight="1">
      <c r="A551" s="1551"/>
      <c r="B551" s="1553"/>
      <c r="C551" s="1555"/>
      <c r="D551" s="1572"/>
      <c r="E551" s="792" t="s">
        <v>1141</v>
      </c>
      <c r="F551" s="1562" t="s">
        <v>1233</v>
      </c>
      <c r="G551" s="806" t="s">
        <v>1143</v>
      </c>
      <c r="H551" s="807" t="s">
        <v>1144</v>
      </c>
      <c r="I551" s="807"/>
      <c r="J551" s="807"/>
      <c r="K551" s="869"/>
    </row>
    <row r="552" spans="1:11" ht="15" customHeight="1">
      <c r="A552" s="1551"/>
      <c r="B552" s="1553"/>
      <c r="C552" s="1555"/>
      <c r="D552" s="1572"/>
      <c r="E552" s="1564">
        <v>0.88</v>
      </c>
      <c r="F552" s="1563"/>
      <c r="G552" s="808" t="s">
        <v>1145</v>
      </c>
      <c r="H552" s="807"/>
      <c r="I552" s="822"/>
      <c r="J552" s="807"/>
      <c r="K552" s="869"/>
    </row>
    <row r="553" spans="1:11" ht="15" customHeight="1">
      <c r="A553" s="1551"/>
      <c r="B553" s="1553"/>
      <c r="C553" s="1555"/>
      <c r="D553" s="1572"/>
      <c r="E553" s="1565"/>
      <c r="F553" s="1563"/>
      <c r="G553" s="808" t="s">
        <v>1146</v>
      </c>
      <c r="H553" s="807"/>
      <c r="I553" s="822"/>
      <c r="J553" s="807"/>
      <c r="K553" s="869"/>
    </row>
    <row r="554" spans="1:11" ht="15.75">
      <c r="A554" s="1551"/>
      <c r="B554" s="1553"/>
      <c r="C554" s="1555"/>
      <c r="D554" s="1572"/>
      <c r="E554" s="792" t="s">
        <v>1147</v>
      </c>
      <c r="F554" s="1563"/>
      <c r="G554" s="808" t="s">
        <v>1148</v>
      </c>
      <c r="H554" s="807"/>
      <c r="I554" s="822"/>
      <c r="J554" s="807"/>
      <c r="K554" s="869"/>
    </row>
    <row r="555" spans="1:11" ht="15.75">
      <c r="A555" s="1551"/>
      <c r="B555" s="1553"/>
      <c r="C555" s="1555"/>
      <c r="D555" s="1572"/>
      <c r="E555" s="1566">
        <v>0.72</v>
      </c>
      <c r="F555" s="1563"/>
      <c r="G555" s="788" t="s">
        <v>454</v>
      </c>
      <c r="H555" s="813">
        <f>IF(H551="CIF",0,((H552*$E549)+(H553*$E552)+(H554*$E555)*0.072))</f>
        <v>0</v>
      </c>
      <c r="I555" s="813"/>
      <c r="J555" s="836"/>
      <c r="K555" s="886"/>
    </row>
    <row r="556" spans="1:11" ht="16.5" thickBot="1">
      <c r="A556" s="1552"/>
      <c r="B556" s="1554"/>
      <c r="C556" s="1556"/>
      <c r="D556" s="1573"/>
      <c r="E556" s="1567"/>
      <c r="F556" s="1568" t="s">
        <v>1149</v>
      </c>
      <c r="G556" s="1568"/>
      <c r="H556" s="826">
        <f>H555+H550</f>
        <v>2.2446532873516816</v>
      </c>
      <c r="I556" s="815"/>
      <c r="J556" s="815"/>
      <c r="K556" s="871"/>
    </row>
  </sheetData>
  <mergeCells count="757">
    <mergeCell ref="F542:G542"/>
    <mergeCell ref="A543:A556"/>
    <mergeCell ref="B543:B556"/>
    <mergeCell ref="C543:C556"/>
    <mergeCell ref="D543:D544"/>
    <mergeCell ref="E543:E544"/>
    <mergeCell ref="F543:G543"/>
    <mergeCell ref="F550:G550"/>
    <mergeCell ref="F551:F555"/>
    <mergeCell ref="E552:E553"/>
    <mergeCell ref="E555:E556"/>
    <mergeCell ref="F556:G556"/>
    <mergeCell ref="F544:G544"/>
    <mergeCell ref="D545:D546"/>
    <mergeCell ref="E545:E546"/>
    <mergeCell ref="F545:G545"/>
    <mergeCell ref="F546:G546"/>
    <mergeCell ref="D547:D556"/>
    <mergeCell ref="F547:G547"/>
    <mergeCell ref="F548:G548"/>
    <mergeCell ref="E549:E550"/>
    <mergeCell ref="F549:G549"/>
    <mergeCell ref="A511:A524"/>
    <mergeCell ref="B511:B524"/>
    <mergeCell ref="C511:C524"/>
    <mergeCell ref="D511:D512"/>
    <mergeCell ref="E511:E512"/>
    <mergeCell ref="F511:G511"/>
    <mergeCell ref="F512:G512"/>
    <mergeCell ref="E529:E530"/>
    <mergeCell ref="F529:G529"/>
    <mergeCell ref="F530:G530"/>
    <mergeCell ref="F526:G526"/>
    <mergeCell ref="A527:A540"/>
    <mergeCell ref="B527:B540"/>
    <mergeCell ref="C527:C540"/>
    <mergeCell ref="D527:D528"/>
    <mergeCell ref="E527:E528"/>
    <mergeCell ref="F527:G527"/>
    <mergeCell ref="F528:G528"/>
    <mergeCell ref="D529:D530"/>
    <mergeCell ref="D531:D540"/>
    <mergeCell ref="F531:G531"/>
    <mergeCell ref="F532:G532"/>
    <mergeCell ref="E533:E534"/>
    <mergeCell ref="F533:G533"/>
    <mergeCell ref="F534:G534"/>
    <mergeCell ref="F535:F539"/>
    <mergeCell ref="E536:E537"/>
    <mergeCell ref="E539:E540"/>
    <mergeCell ref="F540:G540"/>
    <mergeCell ref="F514:G514"/>
    <mergeCell ref="D515:D524"/>
    <mergeCell ref="F515:G515"/>
    <mergeCell ref="F516:G516"/>
    <mergeCell ref="E517:E518"/>
    <mergeCell ref="F517:G517"/>
    <mergeCell ref="F518:G518"/>
    <mergeCell ref="F519:F523"/>
    <mergeCell ref="E520:E521"/>
    <mergeCell ref="E523:E524"/>
    <mergeCell ref="D513:D514"/>
    <mergeCell ref="E513:E514"/>
    <mergeCell ref="F513:G513"/>
    <mergeCell ref="F524:G524"/>
    <mergeCell ref="F510:G510"/>
    <mergeCell ref="F496:G496"/>
    <mergeCell ref="D497:D498"/>
    <mergeCell ref="E497:E498"/>
    <mergeCell ref="F497:G497"/>
    <mergeCell ref="F498:G498"/>
    <mergeCell ref="D499:D508"/>
    <mergeCell ref="F499:G499"/>
    <mergeCell ref="F500:G500"/>
    <mergeCell ref="E501:E502"/>
    <mergeCell ref="F501:G501"/>
    <mergeCell ref="F494:G494"/>
    <mergeCell ref="A495:A508"/>
    <mergeCell ref="B495:B508"/>
    <mergeCell ref="C495:C508"/>
    <mergeCell ref="D495:D496"/>
    <mergeCell ref="E495:E496"/>
    <mergeCell ref="F495:G495"/>
    <mergeCell ref="F502:G502"/>
    <mergeCell ref="F503:F507"/>
    <mergeCell ref="E504:E505"/>
    <mergeCell ref="E507:E508"/>
    <mergeCell ref="F508:G508"/>
    <mergeCell ref="A463:A476"/>
    <mergeCell ref="B463:B476"/>
    <mergeCell ref="C463:C476"/>
    <mergeCell ref="D463:D464"/>
    <mergeCell ref="E463:E464"/>
    <mergeCell ref="F463:G463"/>
    <mergeCell ref="F464:G464"/>
    <mergeCell ref="E481:E482"/>
    <mergeCell ref="F481:G481"/>
    <mergeCell ref="F482:G482"/>
    <mergeCell ref="F478:G478"/>
    <mergeCell ref="A479:A492"/>
    <mergeCell ref="B479:B492"/>
    <mergeCell ref="C479:C492"/>
    <mergeCell ref="D479:D480"/>
    <mergeCell ref="E479:E480"/>
    <mergeCell ref="F479:G479"/>
    <mergeCell ref="F480:G480"/>
    <mergeCell ref="D481:D482"/>
    <mergeCell ref="D483:D492"/>
    <mergeCell ref="F483:G483"/>
    <mergeCell ref="F484:G484"/>
    <mergeCell ref="E485:E486"/>
    <mergeCell ref="F485:G485"/>
    <mergeCell ref="F486:G486"/>
    <mergeCell ref="F487:F491"/>
    <mergeCell ref="E488:E489"/>
    <mergeCell ref="E491:E492"/>
    <mergeCell ref="F492:G492"/>
    <mergeCell ref="F466:G466"/>
    <mergeCell ref="D467:D476"/>
    <mergeCell ref="F467:G467"/>
    <mergeCell ref="F468:G468"/>
    <mergeCell ref="E469:E470"/>
    <mergeCell ref="F469:G469"/>
    <mergeCell ref="F470:G470"/>
    <mergeCell ref="F471:F475"/>
    <mergeCell ref="E472:E473"/>
    <mergeCell ref="E475:E476"/>
    <mergeCell ref="D465:D466"/>
    <mergeCell ref="E465:E466"/>
    <mergeCell ref="F465:G465"/>
    <mergeCell ref="F476:G476"/>
    <mergeCell ref="F462:G462"/>
    <mergeCell ref="F448:G448"/>
    <mergeCell ref="D449:D450"/>
    <mergeCell ref="E449:E450"/>
    <mergeCell ref="F449:G449"/>
    <mergeCell ref="F450:G450"/>
    <mergeCell ref="D451:D460"/>
    <mergeCell ref="F451:G451"/>
    <mergeCell ref="F452:G452"/>
    <mergeCell ref="E453:E454"/>
    <mergeCell ref="F453:G453"/>
    <mergeCell ref="F446:G446"/>
    <mergeCell ref="A447:A460"/>
    <mergeCell ref="B447:B460"/>
    <mergeCell ref="C447:C460"/>
    <mergeCell ref="D447:D448"/>
    <mergeCell ref="E447:E448"/>
    <mergeCell ref="F447:G447"/>
    <mergeCell ref="F454:G454"/>
    <mergeCell ref="F455:F459"/>
    <mergeCell ref="E456:E457"/>
    <mergeCell ref="E459:E460"/>
    <mergeCell ref="F460:G460"/>
    <mergeCell ref="A415:A428"/>
    <mergeCell ref="B415:B428"/>
    <mergeCell ref="C415:C428"/>
    <mergeCell ref="D415:D416"/>
    <mergeCell ref="E415:E416"/>
    <mergeCell ref="F415:G415"/>
    <mergeCell ref="F416:G416"/>
    <mergeCell ref="E433:E434"/>
    <mergeCell ref="F433:G433"/>
    <mergeCell ref="F434:G434"/>
    <mergeCell ref="F430:G430"/>
    <mergeCell ref="A431:A444"/>
    <mergeCell ref="B431:B444"/>
    <mergeCell ref="C431:C444"/>
    <mergeCell ref="D431:D432"/>
    <mergeCell ref="E431:E432"/>
    <mergeCell ref="F431:G431"/>
    <mergeCell ref="F432:G432"/>
    <mergeCell ref="D433:D434"/>
    <mergeCell ref="D435:D444"/>
    <mergeCell ref="F435:G435"/>
    <mergeCell ref="F436:G436"/>
    <mergeCell ref="E437:E438"/>
    <mergeCell ref="F437:G437"/>
    <mergeCell ref="F438:G438"/>
    <mergeCell ref="F439:F443"/>
    <mergeCell ref="E440:E441"/>
    <mergeCell ref="E443:E444"/>
    <mergeCell ref="F444:G444"/>
    <mergeCell ref="F418:G418"/>
    <mergeCell ref="D419:D428"/>
    <mergeCell ref="F419:G419"/>
    <mergeCell ref="F420:G420"/>
    <mergeCell ref="E421:E422"/>
    <mergeCell ref="F421:G421"/>
    <mergeCell ref="F422:G422"/>
    <mergeCell ref="F423:F427"/>
    <mergeCell ref="E424:E425"/>
    <mergeCell ref="E427:E428"/>
    <mergeCell ref="D417:D418"/>
    <mergeCell ref="E417:E418"/>
    <mergeCell ref="F417:G417"/>
    <mergeCell ref="F428:G428"/>
    <mergeCell ref="F414:G414"/>
    <mergeCell ref="F400:G400"/>
    <mergeCell ref="D401:D402"/>
    <mergeCell ref="E401:E402"/>
    <mergeCell ref="F401:G401"/>
    <mergeCell ref="F402:G402"/>
    <mergeCell ref="D403:D412"/>
    <mergeCell ref="F403:G403"/>
    <mergeCell ref="F404:G404"/>
    <mergeCell ref="E405:E406"/>
    <mergeCell ref="F405:G405"/>
    <mergeCell ref="F398:G398"/>
    <mergeCell ref="A399:A412"/>
    <mergeCell ref="B399:B412"/>
    <mergeCell ref="C399:C412"/>
    <mergeCell ref="D399:D400"/>
    <mergeCell ref="E399:E400"/>
    <mergeCell ref="F399:G399"/>
    <mergeCell ref="F406:G406"/>
    <mergeCell ref="F407:F411"/>
    <mergeCell ref="E408:E409"/>
    <mergeCell ref="E411:E412"/>
    <mergeCell ref="F412:G412"/>
    <mergeCell ref="A367:A380"/>
    <mergeCell ref="B367:B380"/>
    <mergeCell ref="C367:C380"/>
    <mergeCell ref="D367:D368"/>
    <mergeCell ref="E367:E368"/>
    <mergeCell ref="F367:G367"/>
    <mergeCell ref="F368:G368"/>
    <mergeCell ref="E385:E386"/>
    <mergeCell ref="F385:G385"/>
    <mergeCell ref="F386:G386"/>
    <mergeCell ref="F382:G382"/>
    <mergeCell ref="A383:A396"/>
    <mergeCell ref="B383:B396"/>
    <mergeCell ref="C383:C396"/>
    <mergeCell ref="D383:D384"/>
    <mergeCell ref="E383:E384"/>
    <mergeCell ref="F383:G383"/>
    <mergeCell ref="F384:G384"/>
    <mergeCell ref="D385:D386"/>
    <mergeCell ref="D387:D396"/>
    <mergeCell ref="F387:G387"/>
    <mergeCell ref="F388:G388"/>
    <mergeCell ref="E389:E390"/>
    <mergeCell ref="F389:G389"/>
    <mergeCell ref="F390:G390"/>
    <mergeCell ref="F391:F395"/>
    <mergeCell ref="E392:E393"/>
    <mergeCell ref="E395:E396"/>
    <mergeCell ref="F396:G396"/>
    <mergeCell ref="F370:G370"/>
    <mergeCell ref="D371:D380"/>
    <mergeCell ref="F371:G371"/>
    <mergeCell ref="F372:G372"/>
    <mergeCell ref="E373:E374"/>
    <mergeCell ref="F373:G373"/>
    <mergeCell ref="F374:G374"/>
    <mergeCell ref="F375:F379"/>
    <mergeCell ref="E376:E377"/>
    <mergeCell ref="E379:E380"/>
    <mergeCell ref="D369:D370"/>
    <mergeCell ref="E369:E370"/>
    <mergeCell ref="F369:G369"/>
    <mergeCell ref="F380:G380"/>
    <mergeCell ref="F366:G366"/>
    <mergeCell ref="F352:G352"/>
    <mergeCell ref="D353:D354"/>
    <mergeCell ref="E353:E354"/>
    <mergeCell ref="F353:G353"/>
    <mergeCell ref="F354:G354"/>
    <mergeCell ref="D355:D364"/>
    <mergeCell ref="F355:G355"/>
    <mergeCell ref="F356:G356"/>
    <mergeCell ref="E357:E358"/>
    <mergeCell ref="F357:G357"/>
    <mergeCell ref="F350:G350"/>
    <mergeCell ref="A351:A364"/>
    <mergeCell ref="B351:B364"/>
    <mergeCell ref="C351:C364"/>
    <mergeCell ref="D351:D352"/>
    <mergeCell ref="E351:E352"/>
    <mergeCell ref="F351:G351"/>
    <mergeCell ref="F358:G358"/>
    <mergeCell ref="F359:F363"/>
    <mergeCell ref="E360:E361"/>
    <mergeCell ref="E363:E364"/>
    <mergeCell ref="F364:G364"/>
    <mergeCell ref="A319:A332"/>
    <mergeCell ref="B319:B332"/>
    <mergeCell ref="C319:C332"/>
    <mergeCell ref="D319:D320"/>
    <mergeCell ref="E319:E320"/>
    <mergeCell ref="F319:G319"/>
    <mergeCell ref="F320:G320"/>
    <mergeCell ref="E337:E338"/>
    <mergeCell ref="F337:G337"/>
    <mergeCell ref="F338:G338"/>
    <mergeCell ref="F334:G334"/>
    <mergeCell ref="A335:A348"/>
    <mergeCell ref="B335:B348"/>
    <mergeCell ref="C335:C348"/>
    <mergeCell ref="D335:D336"/>
    <mergeCell ref="E335:E336"/>
    <mergeCell ref="F335:G335"/>
    <mergeCell ref="F336:G336"/>
    <mergeCell ref="D337:D338"/>
    <mergeCell ref="D339:D348"/>
    <mergeCell ref="F339:G339"/>
    <mergeCell ref="F340:G340"/>
    <mergeCell ref="E341:E342"/>
    <mergeCell ref="F341:G341"/>
    <mergeCell ref="F342:G342"/>
    <mergeCell ref="F343:F347"/>
    <mergeCell ref="E344:E345"/>
    <mergeCell ref="E347:E348"/>
    <mergeCell ref="F348:G348"/>
    <mergeCell ref="F322:G322"/>
    <mergeCell ref="D323:D332"/>
    <mergeCell ref="F323:G323"/>
    <mergeCell ref="F324:G324"/>
    <mergeCell ref="E325:E326"/>
    <mergeCell ref="F325:G325"/>
    <mergeCell ref="F326:G326"/>
    <mergeCell ref="F327:F331"/>
    <mergeCell ref="E328:E329"/>
    <mergeCell ref="E331:E332"/>
    <mergeCell ref="D321:D322"/>
    <mergeCell ref="E321:E322"/>
    <mergeCell ref="F321:G321"/>
    <mergeCell ref="F332:G332"/>
    <mergeCell ref="F318:G318"/>
    <mergeCell ref="F304:G304"/>
    <mergeCell ref="D305:D306"/>
    <mergeCell ref="E305:E306"/>
    <mergeCell ref="F305:G305"/>
    <mergeCell ref="F306:G306"/>
    <mergeCell ref="D307:D316"/>
    <mergeCell ref="F307:G307"/>
    <mergeCell ref="F308:G308"/>
    <mergeCell ref="E309:E310"/>
    <mergeCell ref="F309:G309"/>
    <mergeCell ref="F302:G302"/>
    <mergeCell ref="A303:A316"/>
    <mergeCell ref="B303:B316"/>
    <mergeCell ref="C303:C316"/>
    <mergeCell ref="D303:D304"/>
    <mergeCell ref="E303:E304"/>
    <mergeCell ref="F303:G303"/>
    <mergeCell ref="F310:G310"/>
    <mergeCell ref="F311:F315"/>
    <mergeCell ref="E312:E313"/>
    <mergeCell ref="E315:E316"/>
    <mergeCell ref="F316:G316"/>
    <mergeCell ref="A271:A284"/>
    <mergeCell ref="B271:B284"/>
    <mergeCell ref="C271:C284"/>
    <mergeCell ref="D271:D272"/>
    <mergeCell ref="E271:E272"/>
    <mergeCell ref="F271:G271"/>
    <mergeCell ref="F272:G272"/>
    <mergeCell ref="E289:E290"/>
    <mergeCell ref="F289:G289"/>
    <mergeCell ref="F290:G290"/>
    <mergeCell ref="F286:G286"/>
    <mergeCell ref="A287:A300"/>
    <mergeCell ref="B287:B300"/>
    <mergeCell ref="C287:C300"/>
    <mergeCell ref="D287:D288"/>
    <mergeCell ref="E287:E288"/>
    <mergeCell ref="F287:G287"/>
    <mergeCell ref="F288:G288"/>
    <mergeCell ref="D289:D290"/>
    <mergeCell ref="D291:D300"/>
    <mergeCell ref="F291:G291"/>
    <mergeCell ref="F292:G292"/>
    <mergeCell ref="E293:E294"/>
    <mergeCell ref="F293:G293"/>
    <mergeCell ref="F294:G294"/>
    <mergeCell ref="F295:F299"/>
    <mergeCell ref="E296:E297"/>
    <mergeCell ref="E299:E300"/>
    <mergeCell ref="F300:G300"/>
    <mergeCell ref="F274:G274"/>
    <mergeCell ref="D275:D284"/>
    <mergeCell ref="F275:G275"/>
    <mergeCell ref="F276:G276"/>
    <mergeCell ref="E277:E278"/>
    <mergeCell ref="F277:G277"/>
    <mergeCell ref="F278:G278"/>
    <mergeCell ref="F279:F283"/>
    <mergeCell ref="E280:E281"/>
    <mergeCell ref="E283:E284"/>
    <mergeCell ref="D273:D274"/>
    <mergeCell ref="E273:E274"/>
    <mergeCell ref="F273:G273"/>
    <mergeCell ref="F284:G284"/>
    <mergeCell ref="F270:G270"/>
    <mergeCell ref="F256:G256"/>
    <mergeCell ref="D257:D258"/>
    <mergeCell ref="E257:E258"/>
    <mergeCell ref="F257:G257"/>
    <mergeCell ref="F258:G258"/>
    <mergeCell ref="D259:D268"/>
    <mergeCell ref="F259:G259"/>
    <mergeCell ref="F260:G260"/>
    <mergeCell ref="E261:E262"/>
    <mergeCell ref="F261:G261"/>
    <mergeCell ref="F254:G254"/>
    <mergeCell ref="A255:A268"/>
    <mergeCell ref="B255:B268"/>
    <mergeCell ref="C255:C268"/>
    <mergeCell ref="D255:D256"/>
    <mergeCell ref="E255:E256"/>
    <mergeCell ref="F255:G255"/>
    <mergeCell ref="D236:D252"/>
    <mergeCell ref="F262:G262"/>
    <mergeCell ref="F263:F267"/>
    <mergeCell ref="E264:E265"/>
    <mergeCell ref="E267:E268"/>
    <mergeCell ref="F268:G268"/>
    <mergeCell ref="A216:A229"/>
    <mergeCell ref="B216:B229"/>
    <mergeCell ref="C216:C229"/>
    <mergeCell ref="D216:D217"/>
    <mergeCell ref="E216:E217"/>
    <mergeCell ref="F216:G216"/>
    <mergeCell ref="F217:G217"/>
    <mergeCell ref="F241:G241"/>
    <mergeCell ref="F242:G242"/>
    <mergeCell ref="E234:E235"/>
    <mergeCell ref="F234:G234"/>
    <mergeCell ref="F235:G235"/>
    <mergeCell ref="F236:G236"/>
    <mergeCell ref="F237:G237"/>
    <mergeCell ref="E238:E242"/>
    <mergeCell ref="F238:G238"/>
    <mergeCell ref="F239:G239"/>
    <mergeCell ref="F240:G240"/>
    <mergeCell ref="F231:G231"/>
    <mergeCell ref="A232:A252"/>
    <mergeCell ref="B232:B252"/>
    <mergeCell ref="C232:C252"/>
    <mergeCell ref="D232:D233"/>
    <mergeCell ref="E232:E233"/>
    <mergeCell ref="F232:G232"/>
    <mergeCell ref="F233:G233"/>
    <mergeCell ref="D234:D235"/>
    <mergeCell ref="F243:G243"/>
    <mergeCell ref="F244:G244"/>
    <mergeCell ref="F245:G245"/>
    <mergeCell ref="F247:F251"/>
    <mergeCell ref="E248:E249"/>
    <mergeCell ref="E251:E252"/>
    <mergeCell ref="F252:G252"/>
    <mergeCell ref="F219:G219"/>
    <mergeCell ref="D220:D229"/>
    <mergeCell ref="F220:G220"/>
    <mergeCell ref="F221:G221"/>
    <mergeCell ref="E222:E223"/>
    <mergeCell ref="F222:G222"/>
    <mergeCell ref="F223:G223"/>
    <mergeCell ref="F224:F228"/>
    <mergeCell ref="E225:E226"/>
    <mergeCell ref="E228:E229"/>
    <mergeCell ref="D218:D219"/>
    <mergeCell ref="E218:E219"/>
    <mergeCell ref="F218:G218"/>
    <mergeCell ref="F229:G229"/>
    <mergeCell ref="F215:G215"/>
    <mergeCell ref="F201:G201"/>
    <mergeCell ref="D202:D203"/>
    <mergeCell ref="E202:E203"/>
    <mergeCell ref="F202:G202"/>
    <mergeCell ref="F203:G203"/>
    <mergeCell ref="D204:D213"/>
    <mergeCell ref="F204:G204"/>
    <mergeCell ref="F205:G205"/>
    <mergeCell ref="E206:E207"/>
    <mergeCell ref="F206:G206"/>
    <mergeCell ref="F199:G199"/>
    <mergeCell ref="A200:A213"/>
    <mergeCell ref="B200:B213"/>
    <mergeCell ref="C200:C213"/>
    <mergeCell ref="D200:D201"/>
    <mergeCell ref="E200:E201"/>
    <mergeCell ref="F200:G200"/>
    <mergeCell ref="F207:G207"/>
    <mergeCell ref="F208:F212"/>
    <mergeCell ref="E209:E210"/>
    <mergeCell ref="E212:E213"/>
    <mergeCell ref="F213:G213"/>
    <mergeCell ref="A168:A181"/>
    <mergeCell ref="B168:B181"/>
    <mergeCell ref="C168:C181"/>
    <mergeCell ref="D168:D169"/>
    <mergeCell ref="E168:E169"/>
    <mergeCell ref="F168:G168"/>
    <mergeCell ref="F169:G169"/>
    <mergeCell ref="E186:E187"/>
    <mergeCell ref="F186:G186"/>
    <mergeCell ref="F187:G187"/>
    <mergeCell ref="F183:G183"/>
    <mergeCell ref="A184:A197"/>
    <mergeCell ref="B184:B197"/>
    <mergeCell ref="C184:C197"/>
    <mergeCell ref="D184:D185"/>
    <mergeCell ref="E184:E185"/>
    <mergeCell ref="F184:G184"/>
    <mergeCell ref="F185:G185"/>
    <mergeCell ref="D186:D187"/>
    <mergeCell ref="D188:D197"/>
    <mergeCell ref="F188:G188"/>
    <mergeCell ref="F189:G189"/>
    <mergeCell ref="E190:E191"/>
    <mergeCell ref="F190:G190"/>
    <mergeCell ref="F191:G191"/>
    <mergeCell ref="F192:F196"/>
    <mergeCell ref="E193:E194"/>
    <mergeCell ref="E196:E197"/>
    <mergeCell ref="F197:G197"/>
    <mergeCell ref="F171:G171"/>
    <mergeCell ref="D172:D181"/>
    <mergeCell ref="F172:G172"/>
    <mergeCell ref="F173:G173"/>
    <mergeCell ref="E174:E175"/>
    <mergeCell ref="F174:G174"/>
    <mergeCell ref="F175:G175"/>
    <mergeCell ref="F176:F180"/>
    <mergeCell ref="E177:E178"/>
    <mergeCell ref="E180:E181"/>
    <mergeCell ref="D170:D171"/>
    <mergeCell ref="E170:E171"/>
    <mergeCell ref="F170:G170"/>
    <mergeCell ref="F181:G181"/>
    <mergeCell ref="F167:G167"/>
    <mergeCell ref="F153:G153"/>
    <mergeCell ref="D154:D155"/>
    <mergeCell ref="E154:E155"/>
    <mergeCell ref="F154:G154"/>
    <mergeCell ref="F155:G155"/>
    <mergeCell ref="D156:D165"/>
    <mergeCell ref="F156:G156"/>
    <mergeCell ref="F157:G157"/>
    <mergeCell ref="E158:E159"/>
    <mergeCell ref="F158:G158"/>
    <mergeCell ref="F151:G151"/>
    <mergeCell ref="A152:A165"/>
    <mergeCell ref="B152:B165"/>
    <mergeCell ref="C152:C165"/>
    <mergeCell ref="D152:D153"/>
    <mergeCell ref="E152:E153"/>
    <mergeCell ref="F152:G152"/>
    <mergeCell ref="F159:G159"/>
    <mergeCell ref="F160:F164"/>
    <mergeCell ref="E161:E162"/>
    <mergeCell ref="E164:E165"/>
    <mergeCell ref="F165:G165"/>
    <mergeCell ref="A120:A133"/>
    <mergeCell ref="B120:B133"/>
    <mergeCell ref="C120:C133"/>
    <mergeCell ref="D120:D121"/>
    <mergeCell ref="E120:E121"/>
    <mergeCell ref="F120:G120"/>
    <mergeCell ref="F121:G121"/>
    <mergeCell ref="E138:E139"/>
    <mergeCell ref="F138:G138"/>
    <mergeCell ref="F139:G139"/>
    <mergeCell ref="F135:G135"/>
    <mergeCell ref="A136:A149"/>
    <mergeCell ref="B136:B149"/>
    <mergeCell ref="C136:C149"/>
    <mergeCell ref="D136:D137"/>
    <mergeCell ref="E136:E137"/>
    <mergeCell ref="F136:G136"/>
    <mergeCell ref="F137:G137"/>
    <mergeCell ref="D138:D139"/>
    <mergeCell ref="D140:D149"/>
    <mergeCell ref="F140:G140"/>
    <mergeCell ref="F141:G141"/>
    <mergeCell ref="E142:E143"/>
    <mergeCell ref="F142:G142"/>
    <mergeCell ref="F143:G143"/>
    <mergeCell ref="F144:F148"/>
    <mergeCell ref="E145:E146"/>
    <mergeCell ref="E148:E149"/>
    <mergeCell ref="F149:G149"/>
    <mergeCell ref="F123:G123"/>
    <mergeCell ref="D124:D133"/>
    <mergeCell ref="F124:G124"/>
    <mergeCell ref="F125:G125"/>
    <mergeCell ref="E126:E127"/>
    <mergeCell ref="F126:G126"/>
    <mergeCell ref="F127:G127"/>
    <mergeCell ref="F128:F132"/>
    <mergeCell ref="E129:E130"/>
    <mergeCell ref="E132:E133"/>
    <mergeCell ref="D122:D123"/>
    <mergeCell ref="E122:E123"/>
    <mergeCell ref="F122:G122"/>
    <mergeCell ref="F133:G133"/>
    <mergeCell ref="F119:G119"/>
    <mergeCell ref="F105:G105"/>
    <mergeCell ref="D106:D107"/>
    <mergeCell ref="E106:E107"/>
    <mergeCell ref="F106:G106"/>
    <mergeCell ref="F107:G107"/>
    <mergeCell ref="D108:D117"/>
    <mergeCell ref="F108:G108"/>
    <mergeCell ref="F109:G109"/>
    <mergeCell ref="E110:E111"/>
    <mergeCell ref="F110:G110"/>
    <mergeCell ref="F103:G103"/>
    <mergeCell ref="A104:A117"/>
    <mergeCell ref="B104:B117"/>
    <mergeCell ref="C104:C117"/>
    <mergeCell ref="D104:D105"/>
    <mergeCell ref="E104:E105"/>
    <mergeCell ref="F104:G104"/>
    <mergeCell ref="F111:G111"/>
    <mergeCell ref="F112:F116"/>
    <mergeCell ref="E113:E114"/>
    <mergeCell ref="E116:E117"/>
    <mergeCell ref="F117:G117"/>
    <mergeCell ref="A72:A85"/>
    <mergeCell ref="B72:B85"/>
    <mergeCell ref="C72:C85"/>
    <mergeCell ref="D72:D73"/>
    <mergeCell ref="E72:E73"/>
    <mergeCell ref="F72:G72"/>
    <mergeCell ref="F73:G73"/>
    <mergeCell ref="E90:E91"/>
    <mergeCell ref="F90:G90"/>
    <mergeCell ref="F91:G91"/>
    <mergeCell ref="F87:G87"/>
    <mergeCell ref="A88:A101"/>
    <mergeCell ref="B88:B101"/>
    <mergeCell ref="C88:C101"/>
    <mergeCell ref="D88:D89"/>
    <mergeCell ref="E88:E89"/>
    <mergeCell ref="F88:G88"/>
    <mergeCell ref="F89:G89"/>
    <mergeCell ref="D90:D91"/>
    <mergeCell ref="D92:D101"/>
    <mergeCell ref="F92:G92"/>
    <mergeCell ref="F93:G93"/>
    <mergeCell ref="E94:E95"/>
    <mergeCell ref="F94:G94"/>
    <mergeCell ref="F95:G95"/>
    <mergeCell ref="F96:F100"/>
    <mergeCell ref="E97:E98"/>
    <mergeCell ref="E100:E101"/>
    <mergeCell ref="F101:G101"/>
    <mergeCell ref="F75:G75"/>
    <mergeCell ref="D76:D85"/>
    <mergeCell ref="F76:G76"/>
    <mergeCell ref="F77:G77"/>
    <mergeCell ref="E78:E79"/>
    <mergeCell ref="F78:G78"/>
    <mergeCell ref="F79:G79"/>
    <mergeCell ref="F80:F84"/>
    <mergeCell ref="E81:E82"/>
    <mergeCell ref="E84:E85"/>
    <mergeCell ref="D74:D75"/>
    <mergeCell ref="E74:E75"/>
    <mergeCell ref="F74:G74"/>
    <mergeCell ref="F85:G85"/>
    <mergeCell ref="F71:G71"/>
    <mergeCell ref="F57:G57"/>
    <mergeCell ref="D58:D59"/>
    <mergeCell ref="E58:E59"/>
    <mergeCell ref="F58:G58"/>
    <mergeCell ref="F59:G59"/>
    <mergeCell ref="D60:D69"/>
    <mergeCell ref="F60:G60"/>
    <mergeCell ref="F61:G61"/>
    <mergeCell ref="E62:E63"/>
    <mergeCell ref="F62:G62"/>
    <mergeCell ref="F55:G55"/>
    <mergeCell ref="A56:A69"/>
    <mergeCell ref="B56:B69"/>
    <mergeCell ref="C56:C69"/>
    <mergeCell ref="D56:D57"/>
    <mergeCell ref="E56:E57"/>
    <mergeCell ref="F56:G56"/>
    <mergeCell ref="F63:G63"/>
    <mergeCell ref="F64:F68"/>
    <mergeCell ref="E65:E66"/>
    <mergeCell ref="E68:E69"/>
    <mergeCell ref="F69:G69"/>
    <mergeCell ref="A24:A37"/>
    <mergeCell ref="B24:B37"/>
    <mergeCell ref="C24:C37"/>
    <mergeCell ref="D24:D25"/>
    <mergeCell ref="E24:E25"/>
    <mergeCell ref="F24:G24"/>
    <mergeCell ref="F25:G25"/>
    <mergeCell ref="E42:E43"/>
    <mergeCell ref="F42:G42"/>
    <mergeCell ref="F43:G43"/>
    <mergeCell ref="F39:G39"/>
    <mergeCell ref="A40:A53"/>
    <mergeCell ref="B40:B53"/>
    <mergeCell ref="C40:C53"/>
    <mergeCell ref="D40:D41"/>
    <mergeCell ref="E40:E41"/>
    <mergeCell ref="F40:G40"/>
    <mergeCell ref="F41:G41"/>
    <mergeCell ref="D42:D43"/>
    <mergeCell ref="D44:D53"/>
    <mergeCell ref="F44:G44"/>
    <mergeCell ref="F45:G45"/>
    <mergeCell ref="E46:E47"/>
    <mergeCell ref="F46:G46"/>
    <mergeCell ref="F47:G47"/>
    <mergeCell ref="F48:F52"/>
    <mergeCell ref="E49:E50"/>
    <mergeCell ref="E52:E53"/>
    <mergeCell ref="F53:G53"/>
    <mergeCell ref="F27:G27"/>
    <mergeCell ref="D28:D37"/>
    <mergeCell ref="F28:G28"/>
    <mergeCell ref="F29:G29"/>
    <mergeCell ref="E30:E31"/>
    <mergeCell ref="F30:G30"/>
    <mergeCell ref="F31:G31"/>
    <mergeCell ref="F32:F36"/>
    <mergeCell ref="E33:E34"/>
    <mergeCell ref="E36:E37"/>
    <mergeCell ref="D26:D27"/>
    <mergeCell ref="E26:E27"/>
    <mergeCell ref="F26:G26"/>
    <mergeCell ref="F37:G37"/>
    <mergeCell ref="F23:G23"/>
    <mergeCell ref="F9:G9"/>
    <mergeCell ref="D10:D11"/>
    <mergeCell ref="E10:E11"/>
    <mergeCell ref="F10:G10"/>
    <mergeCell ref="F11:G11"/>
    <mergeCell ref="D12:D21"/>
    <mergeCell ref="F12:G12"/>
    <mergeCell ref="F13:G13"/>
    <mergeCell ref="E14:E15"/>
    <mergeCell ref="F14:G14"/>
    <mergeCell ref="A2:L2"/>
    <mergeCell ref="U2:Y2"/>
    <mergeCell ref="A6:M6"/>
    <mergeCell ref="F7:G7"/>
    <mergeCell ref="A8:A21"/>
    <mergeCell ref="B8:B21"/>
    <mergeCell ref="C8:C21"/>
    <mergeCell ref="D8:D9"/>
    <mergeCell ref="E8:E9"/>
    <mergeCell ref="F8:G8"/>
    <mergeCell ref="F15:G15"/>
    <mergeCell ref="F16:F20"/>
    <mergeCell ref="E17:E18"/>
    <mergeCell ref="E20:E21"/>
    <mergeCell ref="F21:G21"/>
  </mergeCells>
  <pageMargins left="0.51181102362204722" right="0.51181102362204722" top="0.78740157480314965" bottom="0.78740157480314965" header="0.31496062992125984" footer="0.31496062992125984"/>
  <pageSetup paperSize="9" scale="52" fitToHeight="0" orientation="landscape" r:id="rId1"/>
  <rowBreaks count="10" manualBreakCount="10">
    <brk id="53" max="12" man="1"/>
    <brk id="149" max="12" man="1"/>
    <brk id="197" max="12" man="1"/>
    <brk id="229" max="12" man="1"/>
    <brk id="268" max="12" man="1"/>
    <brk id="316" max="12" man="1"/>
    <brk id="364" max="12" man="1"/>
    <brk id="412" max="12" man="1"/>
    <brk id="460" max="12" man="1"/>
    <brk id="508" max="12" man="1"/>
  </rowBreaks>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771D63-E3BF-4635-BD59-CC992CB17099}">
  <sheetPr>
    <tabColor theme="4" tint="-0.249977111117893"/>
    <pageSetUpPr fitToPage="1"/>
  </sheetPr>
  <dimension ref="A1:O972"/>
  <sheetViews>
    <sheetView view="pageBreakPreview" topLeftCell="A932" zoomScale="70" zoomScaleNormal="70" zoomScaleSheetLayoutView="70" workbookViewId="0">
      <selection activeCell="L542" sqref="L542"/>
    </sheetView>
  </sheetViews>
  <sheetFormatPr defaultRowHeight="12.75"/>
  <cols>
    <col min="1" max="10" width="9.7109375" style="890" customWidth="1"/>
    <col min="11" max="11" width="4.5703125" style="890" customWidth="1"/>
    <col min="12" max="16384" width="9.140625" style="890"/>
  </cols>
  <sheetData>
    <row r="1" spans="1:11">
      <c r="A1" s="1596" t="s">
        <v>1335</v>
      </c>
      <c r="B1" s="1597"/>
      <c r="C1" s="1597"/>
      <c r="D1" s="1597"/>
      <c r="E1" s="1597"/>
      <c r="F1" s="1597"/>
      <c r="G1" s="1597"/>
      <c r="H1" s="1597"/>
      <c r="I1" s="1597"/>
      <c r="J1" s="1598"/>
      <c r="K1" s="889"/>
    </row>
    <row r="2" spans="1:11" ht="33.75" customHeight="1" thickBot="1">
      <c r="A2" s="1599" t="s">
        <v>18</v>
      </c>
      <c r="B2" s="1600"/>
      <c r="C2" s="1600"/>
      <c r="D2" s="1600"/>
      <c r="E2" s="1600"/>
      <c r="F2" s="1600"/>
      <c r="G2" s="1600"/>
      <c r="H2" s="1600"/>
      <c r="I2" s="1600"/>
      <c r="J2" s="1601"/>
      <c r="K2" s="889"/>
    </row>
    <row r="3" spans="1:11" ht="13.5" thickBot="1">
      <c r="A3" s="1593" t="s">
        <v>1336</v>
      </c>
      <c r="B3" s="1594"/>
      <c r="C3" s="1594"/>
      <c r="D3" s="1594"/>
      <c r="E3" s="1594"/>
      <c r="F3" s="1594"/>
      <c r="G3" s="1594"/>
      <c r="H3" s="1594"/>
      <c r="I3" s="1594"/>
      <c r="J3" s="1595"/>
      <c r="K3" s="889"/>
    </row>
    <row r="4" spans="1:11" ht="13.5" thickTop="1">
      <c r="A4" s="891" t="s">
        <v>1337</v>
      </c>
      <c r="J4" s="892"/>
      <c r="K4" s="889">
        <v>1</v>
      </c>
    </row>
    <row r="5" spans="1:11">
      <c r="A5" s="891" t="s">
        <v>1338</v>
      </c>
      <c r="B5" s="893"/>
      <c r="J5" s="892"/>
      <c r="K5" s="889">
        <v>2</v>
      </c>
    </row>
    <row r="6" spans="1:11">
      <c r="A6" s="894"/>
      <c r="J6" s="892"/>
      <c r="K6" s="889">
        <v>3</v>
      </c>
    </row>
    <row r="7" spans="1:11">
      <c r="A7" s="894"/>
      <c r="J7" s="892"/>
      <c r="K7" s="889">
        <v>4</v>
      </c>
    </row>
    <row r="8" spans="1:11">
      <c r="A8" s="894"/>
      <c r="J8" s="892"/>
      <c r="K8" s="889">
        <v>5</v>
      </c>
    </row>
    <row r="9" spans="1:11">
      <c r="A9" s="894"/>
      <c r="J9" s="892"/>
      <c r="K9" s="889">
        <v>6</v>
      </c>
    </row>
    <row r="10" spans="1:11">
      <c r="A10" s="894"/>
      <c r="J10" s="892"/>
      <c r="K10" s="889">
        <v>7</v>
      </c>
    </row>
    <row r="11" spans="1:11">
      <c r="A11" s="894"/>
      <c r="J11" s="892"/>
      <c r="K11" s="889">
        <v>8</v>
      </c>
    </row>
    <row r="12" spans="1:11">
      <c r="A12" s="894"/>
      <c r="J12" s="892"/>
      <c r="K12" s="889">
        <v>9</v>
      </c>
    </row>
    <row r="13" spans="1:11">
      <c r="A13" s="894"/>
      <c r="J13" s="892"/>
      <c r="K13" s="889">
        <v>10</v>
      </c>
    </row>
    <row r="14" spans="1:11">
      <c r="A14" s="894"/>
      <c r="J14" s="892"/>
      <c r="K14" s="889">
        <v>11</v>
      </c>
    </row>
    <row r="15" spans="1:11">
      <c r="A15" s="894"/>
      <c r="J15" s="892"/>
      <c r="K15" s="889">
        <v>12</v>
      </c>
    </row>
    <row r="16" spans="1:11">
      <c r="A16" s="894"/>
      <c r="J16" s="892"/>
      <c r="K16" s="889">
        <v>13</v>
      </c>
    </row>
    <row r="17" spans="1:11">
      <c r="A17" s="894"/>
      <c r="J17" s="892"/>
      <c r="K17" s="889">
        <v>14</v>
      </c>
    </row>
    <row r="18" spans="1:11">
      <c r="A18" s="894"/>
      <c r="J18" s="892"/>
      <c r="K18" s="889">
        <v>15</v>
      </c>
    </row>
    <row r="19" spans="1:11">
      <c r="A19" s="894"/>
      <c r="J19" s="892"/>
      <c r="K19" s="889">
        <v>16</v>
      </c>
    </row>
    <row r="20" spans="1:11">
      <c r="A20" s="894"/>
      <c r="J20" s="892"/>
      <c r="K20" s="889">
        <v>17</v>
      </c>
    </row>
    <row r="21" spans="1:11">
      <c r="A21" s="894"/>
      <c r="J21" s="892"/>
      <c r="K21" s="889">
        <v>18</v>
      </c>
    </row>
    <row r="22" spans="1:11">
      <c r="A22" s="894"/>
      <c r="J22" s="892"/>
      <c r="K22" s="889">
        <v>19</v>
      </c>
    </row>
    <row r="23" spans="1:11">
      <c r="A23" s="894"/>
      <c r="J23" s="892"/>
      <c r="K23" s="889">
        <v>20</v>
      </c>
    </row>
    <row r="24" spans="1:11">
      <c r="A24" s="894"/>
      <c r="J24" s="892"/>
      <c r="K24" s="889">
        <v>21</v>
      </c>
    </row>
    <row r="25" spans="1:11">
      <c r="A25" s="894"/>
      <c r="J25" s="892"/>
      <c r="K25" s="889">
        <v>22</v>
      </c>
    </row>
    <row r="26" spans="1:11">
      <c r="A26" s="894"/>
      <c r="J26" s="892"/>
      <c r="K26" s="889">
        <v>23</v>
      </c>
    </row>
    <row r="27" spans="1:11">
      <c r="A27" s="894"/>
      <c r="J27" s="892"/>
      <c r="K27" s="889">
        <v>24</v>
      </c>
    </row>
    <row r="28" spans="1:11">
      <c r="A28" s="891"/>
      <c r="J28" s="892"/>
      <c r="K28" s="889">
        <v>25</v>
      </c>
    </row>
    <row r="29" spans="1:11">
      <c r="A29" s="891" t="s">
        <v>1339</v>
      </c>
      <c r="J29" s="892"/>
      <c r="K29" s="889">
        <v>26</v>
      </c>
    </row>
    <row r="30" spans="1:11">
      <c r="A30" s="891" t="s">
        <v>1340</v>
      </c>
      <c r="J30" s="892"/>
      <c r="K30" s="889">
        <v>27</v>
      </c>
    </row>
    <row r="31" spans="1:11">
      <c r="A31" s="891"/>
      <c r="J31" s="892"/>
      <c r="K31" s="889">
        <v>28</v>
      </c>
    </row>
    <row r="32" spans="1:11">
      <c r="A32" s="891"/>
      <c r="B32" s="893"/>
      <c r="J32" s="892"/>
      <c r="K32" s="889">
        <v>29</v>
      </c>
    </row>
    <row r="33" spans="1:11">
      <c r="A33" s="894"/>
      <c r="J33" s="892"/>
      <c r="K33" s="889">
        <v>30</v>
      </c>
    </row>
    <row r="34" spans="1:11">
      <c r="A34" s="894"/>
      <c r="J34" s="892"/>
      <c r="K34" s="889">
        <v>31</v>
      </c>
    </row>
    <row r="35" spans="1:11">
      <c r="A35" s="894"/>
      <c r="J35" s="892"/>
      <c r="K35" s="889">
        <v>32</v>
      </c>
    </row>
    <row r="36" spans="1:11">
      <c r="A36" s="894"/>
      <c r="J36" s="892"/>
      <c r="K36" s="889">
        <v>33</v>
      </c>
    </row>
    <row r="37" spans="1:11">
      <c r="A37" s="894"/>
      <c r="J37" s="892"/>
      <c r="K37" s="889">
        <v>34</v>
      </c>
    </row>
    <row r="38" spans="1:11">
      <c r="A38" s="894"/>
      <c r="J38" s="892"/>
      <c r="K38" s="889">
        <v>35</v>
      </c>
    </row>
    <row r="39" spans="1:11">
      <c r="A39" s="894"/>
      <c r="J39" s="892"/>
      <c r="K39" s="889">
        <v>36</v>
      </c>
    </row>
    <row r="40" spans="1:11">
      <c r="A40" s="894"/>
      <c r="J40" s="892"/>
      <c r="K40" s="889">
        <v>37</v>
      </c>
    </row>
    <row r="41" spans="1:11">
      <c r="A41" s="894"/>
      <c r="J41" s="892"/>
      <c r="K41" s="889">
        <v>38</v>
      </c>
    </row>
    <row r="42" spans="1:11">
      <c r="A42" s="894"/>
      <c r="J42" s="892"/>
      <c r="K42" s="889">
        <v>39</v>
      </c>
    </row>
    <row r="43" spans="1:11">
      <c r="A43" s="894"/>
      <c r="J43" s="892"/>
      <c r="K43" s="889">
        <v>40</v>
      </c>
    </row>
    <row r="44" spans="1:11">
      <c r="A44" s="894"/>
      <c r="J44" s="892"/>
      <c r="K44" s="889">
        <v>41</v>
      </c>
    </row>
    <row r="45" spans="1:11">
      <c r="A45" s="894"/>
      <c r="J45" s="892"/>
      <c r="K45" s="889">
        <v>42</v>
      </c>
    </row>
    <row r="46" spans="1:11">
      <c r="A46" s="894"/>
      <c r="J46" s="892"/>
      <c r="K46" s="889">
        <v>43</v>
      </c>
    </row>
    <row r="47" spans="1:11">
      <c r="A47" s="894"/>
      <c r="J47" s="892"/>
      <c r="K47" s="889">
        <v>44</v>
      </c>
    </row>
    <row r="48" spans="1:11">
      <c r="A48" s="894"/>
      <c r="J48" s="892"/>
      <c r="K48" s="889">
        <v>45</v>
      </c>
    </row>
    <row r="49" spans="1:11">
      <c r="A49" s="894"/>
      <c r="J49" s="892"/>
      <c r="K49" s="889">
        <v>46</v>
      </c>
    </row>
    <row r="50" spans="1:11">
      <c r="A50" s="894"/>
      <c r="J50" s="892"/>
      <c r="K50" s="889">
        <v>47</v>
      </c>
    </row>
    <row r="51" spans="1:11">
      <c r="A51" s="894"/>
      <c r="J51" s="892"/>
      <c r="K51" s="889">
        <v>48</v>
      </c>
    </row>
    <row r="52" spans="1:11">
      <c r="A52" s="894"/>
      <c r="J52" s="892"/>
      <c r="K52" s="889">
        <v>49</v>
      </c>
    </row>
    <row r="53" spans="1:11">
      <c r="A53" s="894"/>
      <c r="J53" s="892"/>
      <c r="K53" s="889">
        <v>50</v>
      </c>
    </row>
    <row r="54" spans="1:11">
      <c r="A54" s="894"/>
      <c r="J54" s="892"/>
      <c r="K54" s="889">
        <v>51</v>
      </c>
    </row>
    <row r="55" spans="1:11">
      <c r="A55" s="891" t="s">
        <v>1341</v>
      </c>
      <c r="J55" s="892"/>
      <c r="K55" s="889">
        <v>1</v>
      </c>
    </row>
    <row r="56" spans="1:11">
      <c r="A56" s="895" t="s">
        <v>1342</v>
      </c>
      <c r="J56" s="892"/>
      <c r="K56" s="889">
        <v>2</v>
      </c>
    </row>
    <row r="57" spans="1:11">
      <c r="A57" s="895"/>
      <c r="J57" s="892"/>
      <c r="K57" s="889">
        <v>3</v>
      </c>
    </row>
    <row r="58" spans="1:11">
      <c r="A58" s="891"/>
      <c r="J58" s="892"/>
      <c r="K58" s="889">
        <v>4</v>
      </c>
    </row>
    <row r="59" spans="1:11">
      <c r="A59" s="894"/>
      <c r="J59" s="892"/>
      <c r="K59" s="889">
        <v>5</v>
      </c>
    </row>
    <row r="60" spans="1:11">
      <c r="A60" s="894"/>
      <c r="J60" s="892"/>
      <c r="K60" s="889">
        <v>6</v>
      </c>
    </row>
    <row r="61" spans="1:11">
      <c r="A61" s="894"/>
      <c r="J61" s="892"/>
      <c r="K61" s="889">
        <v>7</v>
      </c>
    </row>
    <row r="62" spans="1:11">
      <c r="A62" s="894"/>
      <c r="J62" s="892"/>
      <c r="K62" s="889">
        <v>8</v>
      </c>
    </row>
    <row r="63" spans="1:11">
      <c r="A63" s="894"/>
      <c r="J63" s="892"/>
      <c r="K63" s="889">
        <v>9</v>
      </c>
    </row>
    <row r="64" spans="1:11">
      <c r="A64" s="894"/>
      <c r="J64" s="892"/>
      <c r="K64" s="889">
        <v>10</v>
      </c>
    </row>
    <row r="65" spans="1:11">
      <c r="A65" s="894"/>
      <c r="J65" s="892"/>
      <c r="K65" s="889">
        <v>11</v>
      </c>
    </row>
    <row r="66" spans="1:11">
      <c r="A66" s="894"/>
      <c r="J66" s="892"/>
      <c r="K66" s="889">
        <v>12</v>
      </c>
    </row>
    <row r="67" spans="1:11">
      <c r="A67" s="894"/>
      <c r="J67" s="892"/>
      <c r="K67" s="889">
        <v>13</v>
      </c>
    </row>
    <row r="68" spans="1:11">
      <c r="A68" s="894"/>
      <c r="J68" s="892"/>
      <c r="K68" s="889">
        <v>14</v>
      </c>
    </row>
    <row r="69" spans="1:11">
      <c r="A69" s="894"/>
      <c r="J69" s="892"/>
      <c r="K69" s="889">
        <v>15</v>
      </c>
    </row>
    <row r="70" spans="1:11">
      <c r="A70" s="894"/>
      <c r="J70" s="892"/>
      <c r="K70" s="889">
        <v>16</v>
      </c>
    </row>
    <row r="71" spans="1:11">
      <c r="A71" s="894"/>
      <c r="J71" s="892"/>
      <c r="K71" s="889">
        <v>17</v>
      </c>
    </row>
    <row r="72" spans="1:11">
      <c r="A72" s="894"/>
      <c r="J72" s="892"/>
      <c r="K72" s="889">
        <v>18</v>
      </c>
    </row>
    <row r="73" spans="1:11">
      <c r="A73" s="894"/>
      <c r="J73" s="892"/>
      <c r="K73" s="889">
        <v>19</v>
      </c>
    </row>
    <row r="74" spans="1:11">
      <c r="A74" s="894"/>
      <c r="J74" s="892"/>
      <c r="K74" s="889">
        <v>20</v>
      </c>
    </row>
    <row r="75" spans="1:11">
      <c r="A75" s="894"/>
      <c r="J75" s="892"/>
      <c r="K75" s="889">
        <v>21</v>
      </c>
    </row>
    <row r="76" spans="1:11">
      <c r="A76" s="894"/>
      <c r="J76" s="892"/>
      <c r="K76" s="889">
        <v>22</v>
      </c>
    </row>
    <row r="77" spans="1:11">
      <c r="A77" s="894"/>
      <c r="J77" s="892"/>
      <c r="K77" s="889">
        <v>23</v>
      </c>
    </row>
    <row r="78" spans="1:11">
      <c r="A78" s="894"/>
      <c r="J78" s="892"/>
      <c r="K78" s="889">
        <v>24</v>
      </c>
    </row>
    <row r="79" spans="1:11">
      <c r="A79" s="894"/>
      <c r="J79" s="892"/>
      <c r="K79" s="889">
        <v>25</v>
      </c>
    </row>
    <row r="80" spans="1:11">
      <c r="A80" s="891" t="s">
        <v>1343</v>
      </c>
      <c r="J80" s="892"/>
      <c r="K80" s="889">
        <v>26</v>
      </c>
    </row>
    <row r="81" spans="1:11">
      <c r="A81" s="891" t="s">
        <v>1344</v>
      </c>
      <c r="J81" s="892"/>
      <c r="K81" s="889">
        <v>27</v>
      </c>
    </row>
    <row r="82" spans="1:11">
      <c r="A82" s="894"/>
      <c r="J82" s="892"/>
      <c r="K82" s="889">
        <v>28</v>
      </c>
    </row>
    <row r="83" spans="1:11">
      <c r="A83" s="891"/>
      <c r="J83" s="892"/>
      <c r="K83" s="889">
        <v>29</v>
      </c>
    </row>
    <row r="84" spans="1:11">
      <c r="A84" s="891"/>
      <c r="J84" s="892"/>
      <c r="K84" s="889">
        <v>30</v>
      </c>
    </row>
    <row r="85" spans="1:11">
      <c r="A85" s="894"/>
      <c r="J85" s="892"/>
      <c r="K85" s="889">
        <v>31</v>
      </c>
    </row>
    <row r="86" spans="1:11">
      <c r="A86" s="894"/>
      <c r="J86" s="892"/>
      <c r="K86" s="889">
        <v>32</v>
      </c>
    </row>
    <row r="87" spans="1:11">
      <c r="A87" s="894"/>
      <c r="J87" s="892"/>
      <c r="K87" s="889">
        <v>33</v>
      </c>
    </row>
    <row r="88" spans="1:11">
      <c r="A88" s="894"/>
      <c r="J88" s="892"/>
      <c r="K88" s="889">
        <v>34</v>
      </c>
    </row>
    <row r="89" spans="1:11">
      <c r="A89" s="894"/>
      <c r="J89" s="892"/>
      <c r="K89" s="889">
        <v>35</v>
      </c>
    </row>
    <row r="90" spans="1:11">
      <c r="A90" s="894"/>
      <c r="J90" s="892"/>
      <c r="K90" s="889">
        <v>36</v>
      </c>
    </row>
    <row r="91" spans="1:11">
      <c r="A91" s="894"/>
      <c r="J91" s="892"/>
      <c r="K91" s="889">
        <v>37</v>
      </c>
    </row>
    <row r="92" spans="1:11">
      <c r="A92" s="894"/>
      <c r="J92" s="892"/>
      <c r="K92" s="889">
        <v>38</v>
      </c>
    </row>
    <row r="93" spans="1:11">
      <c r="A93" s="894"/>
      <c r="J93" s="892"/>
      <c r="K93" s="889">
        <v>39</v>
      </c>
    </row>
    <row r="94" spans="1:11">
      <c r="A94" s="894"/>
      <c r="J94" s="892"/>
      <c r="K94" s="889">
        <v>40</v>
      </c>
    </row>
    <row r="95" spans="1:11">
      <c r="A95" s="894"/>
      <c r="J95" s="892"/>
      <c r="K95" s="889">
        <v>41</v>
      </c>
    </row>
    <row r="96" spans="1:11">
      <c r="A96" s="894"/>
      <c r="J96" s="892"/>
      <c r="K96" s="889">
        <v>42</v>
      </c>
    </row>
    <row r="97" spans="1:11">
      <c r="A97" s="894"/>
      <c r="J97" s="892"/>
      <c r="K97" s="889">
        <v>43</v>
      </c>
    </row>
    <row r="98" spans="1:11">
      <c r="A98" s="894"/>
      <c r="J98" s="892"/>
      <c r="K98" s="889">
        <v>44</v>
      </c>
    </row>
    <row r="99" spans="1:11">
      <c r="A99" s="894"/>
      <c r="J99" s="892"/>
      <c r="K99" s="889">
        <v>45</v>
      </c>
    </row>
    <row r="100" spans="1:11">
      <c r="A100" s="894"/>
      <c r="J100" s="892"/>
      <c r="K100" s="889">
        <v>46</v>
      </c>
    </row>
    <row r="101" spans="1:11">
      <c r="A101" s="894"/>
      <c r="J101" s="892"/>
      <c r="K101" s="889">
        <v>47</v>
      </c>
    </row>
    <row r="102" spans="1:11">
      <c r="A102" s="894"/>
      <c r="J102" s="892"/>
      <c r="K102" s="889">
        <v>48</v>
      </c>
    </row>
    <row r="103" spans="1:11">
      <c r="A103" s="894"/>
      <c r="J103" s="892"/>
      <c r="K103" s="889">
        <v>49</v>
      </c>
    </row>
    <row r="104" spans="1:11">
      <c r="A104" s="894"/>
      <c r="J104" s="892"/>
      <c r="K104" s="889">
        <v>50</v>
      </c>
    </row>
    <row r="105" spans="1:11" ht="13.5" thickBot="1">
      <c r="A105" s="896"/>
      <c r="B105" s="897"/>
      <c r="C105" s="897"/>
      <c r="D105" s="897"/>
      <c r="E105" s="897"/>
      <c r="F105" s="897"/>
      <c r="G105" s="897"/>
      <c r="H105" s="897"/>
      <c r="I105" s="897"/>
      <c r="J105" s="898"/>
      <c r="K105" s="889">
        <v>51</v>
      </c>
    </row>
    <row r="106" spans="1:11">
      <c r="A106" s="891" t="s">
        <v>1345</v>
      </c>
      <c r="B106" s="899"/>
      <c r="C106" s="899"/>
      <c r="D106" s="899"/>
      <c r="E106" s="899"/>
      <c r="F106" s="899"/>
      <c r="G106" s="899"/>
      <c r="H106" s="899"/>
      <c r="I106" s="899"/>
      <c r="J106" s="900"/>
      <c r="K106" s="889">
        <v>1</v>
      </c>
    </row>
    <row r="107" spans="1:11">
      <c r="A107" s="891" t="s">
        <v>1346</v>
      </c>
      <c r="J107" s="892"/>
      <c r="K107" s="889">
        <v>2</v>
      </c>
    </row>
    <row r="108" spans="1:11">
      <c r="A108" s="891"/>
      <c r="J108" s="892"/>
      <c r="K108" s="889">
        <v>3</v>
      </c>
    </row>
    <row r="109" spans="1:11">
      <c r="A109" s="894"/>
      <c r="J109" s="892"/>
      <c r="K109" s="889">
        <v>4</v>
      </c>
    </row>
    <row r="110" spans="1:11">
      <c r="A110" s="891"/>
      <c r="J110" s="892"/>
      <c r="K110" s="889">
        <v>5</v>
      </c>
    </row>
    <row r="111" spans="1:11">
      <c r="A111" s="891"/>
      <c r="J111" s="892"/>
      <c r="K111" s="889">
        <v>6</v>
      </c>
    </row>
    <row r="112" spans="1:11">
      <c r="A112" s="891"/>
      <c r="J112" s="892"/>
      <c r="K112" s="889">
        <v>7</v>
      </c>
    </row>
    <row r="113" spans="1:11">
      <c r="A113" s="891"/>
      <c r="J113" s="892"/>
      <c r="K113" s="889">
        <v>8</v>
      </c>
    </row>
    <row r="114" spans="1:11">
      <c r="A114" s="894"/>
      <c r="J114" s="892"/>
      <c r="K114" s="889">
        <v>9</v>
      </c>
    </row>
    <row r="115" spans="1:11">
      <c r="A115" s="894"/>
      <c r="J115" s="892"/>
      <c r="K115" s="889">
        <v>10</v>
      </c>
    </row>
    <row r="116" spans="1:11">
      <c r="A116" s="894"/>
      <c r="J116" s="892"/>
      <c r="K116" s="889">
        <v>11</v>
      </c>
    </row>
    <row r="117" spans="1:11">
      <c r="A117" s="894"/>
      <c r="J117" s="892"/>
      <c r="K117" s="889">
        <v>12</v>
      </c>
    </row>
    <row r="118" spans="1:11">
      <c r="A118" s="894"/>
      <c r="J118" s="892"/>
      <c r="K118" s="889">
        <v>13</v>
      </c>
    </row>
    <row r="119" spans="1:11">
      <c r="A119" s="894"/>
      <c r="J119" s="892"/>
      <c r="K119" s="889">
        <v>14</v>
      </c>
    </row>
    <row r="120" spans="1:11">
      <c r="A120" s="894"/>
      <c r="J120" s="892"/>
      <c r="K120" s="889">
        <v>15</v>
      </c>
    </row>
    <row r="121" spans="1:11">
      <c r="A121" s="894"/>
      <c r="J121" s="892"/>
      <c r="K121" s="889">
        <v>16</v>
      </c>
    </row>
    <row r="122" spans="1:11">
      <c r="A122" s="894"/>
      <c r="J122" s="892"/>
      <c r="K122" s="889">
        <v>17</v>
      </c>
    </row>
    <row r="123" spans="1:11">
      <c r="A123" s="894"/>
      <c r="J123" s="892"/>
      <c r="K123" s="889">
        <v>18</v>
      </c>
    </row>
    <row r="124" spans="1:11">
      <c r="A124" s="894"/>
      <c r="J124" s="892"/>
      <c r="K124" s="889">
        <v>19</v>
      </c>
    </row>
    <row r="125" spans="1:11">
      <c r="A125" s="894"/>
      <c r="J125" s="892"/>
      <c r="K125" s="889">
        <v>20</v>
      </c>
    </row>
    <row r="126" spans="1:11">
      <c r="A126" s="894"/>
      <c r="J126" s="892"/>
      <c r="K126" s="889">
        <v>21</v>
      </c>
    </row>
    <row r="127" spans="1:11">
      <c r="A127" s="894"/>
      <c r="J127" s="892"/>
      <c r="K127" s="889">
        <v>22</v>
      </c>
    </row>
    <row r="128" spans="1:11">
      <c r="A128" s="894"/>
      <c r="J128" s="892"/>
      <c r="K128" s="889">
        <v>23</v>
      </c>
    </row>
    <row r="129" spans="1:11">
      <c r="A129" s="894"/>
      <c r="J129" s="892"/>
      <c r="K129" s="889">
        <v>24</v>
      </c>
    </row>
    <row r="130" spans="1:11">
      <c r="A130" s="891" t="s">
        <v>1347</v>
      </c>
      <c r="J130" s="892"/>
      <c r="K130" s="889">
        <v>25</v>
      </c>
    </row>
    <row r="131" spans="1:11">
      <c r="A131" s="891" t="s">
        <v>1348</v>
      </c>
      <c r="J131" s="892"/>
      <c r="K131" s="889">
        <v>26</v>
      </c>
    </row>
    <row r="132" spans="1:11">
      <c r="A132" s="894"/>
      <c r="J132" s="892"/>
      <c r="K132" s="889">
        <v>27</v>
      </c>
    </row>
    <row r="133" spans="1:11">
      <c r="A133" s="894"/>
      <c r="J133" s="892"/>
      <c r="K133" s="889">
        <v>28</v>
      </c>
    </row>
    <row r="134" spans="1:11">
      <c r="A134" s="894"/>
      <c r="J134" s="892"/>
      <c r="K134" s="889">
        <v>29</v>
      </c>
    </row>
    <row r="135" spans="1:11">
      <c r="A135" s="894"/>
      <c r="J135" s="892"/>
      <c r="K135" s="889">
        <v>30</v>
      </c>
    </row>
    <row r="136" spans="1:11">
      <c r="A136" s="894"/>
      <c r="J136" s="892"/>
      <c r="K136" s="889">
        <v>31</v>
      </c>
    </row>
    <row r="137" spans="1:11">
      <c r="A137" s="894"/>
      <c r="J137" s="892"/>
      <c r="K137" s="889">
        <v>32</v>
      </c>
    </row>
    <row r="138" spans="1:11">
      <c r="A138" s="894"/>
      <c r="J138" s="892"/>
      <c r="K138" s="889">
        <v>33</v>
      </c>
    </row>
    <row r="139" spans="1:11">
      <c r="A139" s="891"/>
      <c r="J139" s="892"/>
      <c r="K139" s="889">
        <v>34</v>
      </c>
    </row>
    <row r="140" spans="1:11">
      <c r="A140" s="891"/>
      <c r="J140" s="892"/>
      <c r="K140" s="889">
        <v>35</v>
      </c>
    </row>
    <row r="141" spans="1:11">
      <c r="A141" s="894"/>
      <c r="J141" s="892"/>
      <c r="K141" s="889">
        <v>36</v>
      </c>
    </row>
    <row r="142" spans="1:11">
      <c r="A142" s="894"/>
      <c r="J142" s="892"/>
      <c r="K142" s="889">
        <v>37</v>
      </c>
    </row>
    <row r="143" spans="1:11">
      <c r="A143" s="894"/>
      <c r="J143" s="892"/>
      <c r="K143" s="889">
        <v>38</v>
      </c>
    </row>
    <row r="144" spans="1:11">
      <c r="A144" s="894"/>
      <c r="J144" s="892"/>
      <c r="K144" s="889">
        <v>39</v>
      </c>
    </row>
    <row r="145" spans="1:11">
      <c r="A145" s="894"/>
      <c r="J145" s="892"/>
      <c r="K145" s="889">
        <v>40</v>
      </c>
    </row>
    <row r="146" spans="1:11">
      <c r="A146" s="894"/>
      <c r="J146" s="892"/>
      <c r="K146" s="889">
        <v>41</v>
      </c>
    </row>
    <row r="147" spans="1:11">
      <c r="A147" s="894"/>
      <c r="J147" s="892"/>
      <c r="K147" s="889">
        <v>42</v>
      </c>
    </row>
    <row r="148" spans="1:11">
      <c r="A148" s="894"/>
      <c r="J148" s="892"/>
      <c r="K148" s="889">
        <v>43</v>
      </c>
    </row>
    <row r="149" spans="1:11">
      <c r="A149" s="894"/>
      <c r="J149" s="892"/>
      <c r="K149" s="889">
        <v>44</v>
      </c>
    </row>
    <row r="150" spans="1:11">
      <c r="A150" s="894"/>
      <c r="J150" s="892"/>
      <c r="K150" s="889">
        <v>45</v>
      </c>
    </row>
    <row r="151" spans="1:11">
      <c r="A151" s="894"/>
      <c r="J151" s="892"/>
      <c r="K151" s="889">
        <v>46</v>
      </c>
    </row>
    <row r="152" spans="1:11">
      <c r="A152" s="894"/>
      <c r="J152" s="892"/>
      <c r="K152" s="889">
        <v>47</v>
      </c>
    </row>
    <row r="153" spans="1:11">
      <c r="A153" s="894"/>
      <c r="J153" s="892"/>
      <c r="K153" s="889">
        <v>48</v>
      </c>
    </row>
    <row r="154" spans="1:11">
      <c r="A154" s="894"/>
      <c r="J154" s="892"/>
      <c r="K154" s="889">
        <v>49</v>
      </c>
    </row>
    <row r="155" spans="1:11">
      <c r="A155" s="894"/>
      <c r="J155" s="892"/>
      <c r="K155" s="889">
        <v>50</v>
      </c>
    </row>
    <row r="156" spans="1:11" ht="13.5" thickBot="1">
      <c r="A156" s="896"/>
      <c r="B156" s="897"/>
      <c r="C156" s="897"/>
      <c r="D156" s="897"/>
      <c r="E156" s="897"/>
      <c r="F156" s="897"/>
      <c r="G156" s="897"/>
      <c r="H156" s="897"/>
      <c r="I156" s="897"/>
      <c r="J156" s="898"/>
      <c r="K156" s="889">
        <v>51</v>
      </c>
    </row>
    <row r="157" spans="1:11">
      <c r="A157" s="891" t="s">
        <v>1349</v>
      </c>
      <c r="J157" s="892"/>
      <c r="K157" s="889">
        <v>1</v>
      </c>
    </row>
    <row r="158" spans="1:11">
      <c r="A158" s="891" t="s">
        <v>1350</v>
      </c>
      <c r="J158" s="892"/>
      <c r="K158" s="889">
        <v>2</v>
      </c>
    </row>
    <row r="159" spans="1:11">
      <c r="A159" s="891"/>
      <c r="J159" s="892"/>
      <c r="K159" s="889">
        <v>3</v>
      </c>
    </row>
    <row r="160" spans="1:11">
      <c r="A160" s="891"/>
      <c r="J160" s="892"/>
      <c r="K160" s="889">
        <v>4</v>
      </c>
    </row>
    <row r="161" spans="1:11">
      <c r="A161" s="894"/>
      <c r="J161" s="892"/>
      <c r="K161" s="889">
        <v>5</v>
      </c>
    </row>
    <row r="162" spans="1:11">
      <c r="A162" s="894"/>
      <c r="J162" s="892"/>
      <c r="K162" s="889">
        <v>6</v>
      </c>
    </row>
    <row r="163" spans="1:11">
      <c r="A163" s="894"/>
      <c r="J163" s="892"/>
      <c r="K163" s="889">
        <v>7</v>
      </c>
    </row>
    <row r="164" spans="1:11">
      <c r="A164" s="894"/>
      <c r="J164" s="892"/>
      <c r="K164" s="889">
        <v>8</v>
      </c>
    </row>
    <row r="165" spans="1:11">
      <c r="A165" s="894"/>
      <c r="J165" s="892"/>
      <c r="K165" s="889">
        <v>9</v>
      </c>
    </row>
    <row r="166" spans="1:11">
      <c r="A166" s="894"/>
      <c r="J166" s="892"/>
      <c r="K166" s="889">
        <v>10</v>
      </c>
    </row>
    <row r="167" spans="1:11">
      <c r="A167" s="894"/>
      <c r="J167" s="892"/>
      <c r="K167" s="889">
        <v>11</v>
      </c>
    </row>
    <row r="168" spans="1:11">
      <c r="A168" s="894"/>
      <c r="J168" s="892"/>
      <c r="K168" s="889">
        <v>12</v>
      </c>
    </row>
    <row r="169" spans="1:11">
      <c r="A169" s="894"/>
      <c r="J169" s="892"/>
      <c r="K169" s="889">
        <v>13</v>
      </c>
    </row>
    <row r="170" spans="1:11">
      <c r="A170" s="894"/>
      <c r="J170" s="892"/>
      <c r="K170" s="889">
        <v>14</v>
      </c>
    </row>
    <row r="171" spans="1:11">
      <c r="A171" s="894"/>
      <c r="J171" s="892"/>
      <c r="K171" s="889">
        <v>15</v>
      </c>
    </row>
    <row r="172" spans="1:11">
      <c r="A172" s="894"/>
      <c r="J172" s="892"/>
      <c r="K172" s="889">
        <v>16</v>
      </c>
    </row>
    <row r="173" spans="1:11">
      <c r="A173" s="894"/>
      <c r="J173" s="892"/>
      <c r="K173" s="889">
        <v>17</v>
      </c>
    </row>
    <row r="174" spans="1:11">
      <c r="A174" s="894"/>
      <c r="J174" s="892"/>
      <c r="K174" s="889">
        <v>18</v>
      </c>
    </row>
    <row r="175" spans="1:11">
      <c r="A175" s="894"/>
      <c r="J175" s="892"/>
      <c r="K175" s="889">
        <v>19</v>
      </c>
    </row>
    <row r="176" spans="1:11">
      <c r="A176" s="894"/>
      <c r="J176" s="892"/>
      <c r="K176" s="889">
        <v>20</v>
      </c>
    </row>
    <row r="177" spans="1:11">
      <c r="A177" s="894"/>
      <c r="J177" s="892"/>
      <c r="K177" s="889">
        <v>21</v>
      </c>
    </row>
    <row r="178" spans="1:11">
      <c r="A178" s="894"/>
      <c r="J178" s="892"/>
      <c r="K178" s="889">
        <v>22</v>
      </c>
    </row>
    <row r="179" spans="1:11">
      <c r="A179" s="894"/>
      <c r="J179" s="892"/>
      <c r="K179" s="889">
        <v>23</v>
      </c>
    </row>
    <row r="180" spans="1:11">
      <c r="A180" s="894"/>
      <c r="J180" s="892"/>
      <c r="K180" s="889">
        <v>24</v>
      </c>
    </row>
    <row r="181" spans="1:11">
      <c r="A181" s="894"/>
      <c r="J181" s="892"/>
      <c r="K181" s="889">
        <v>25</v>
      </c>
    </row>
    <row r="182" spans="1:11">
      <c r="A182" s="891" t="s">
        <v>1351</v>
      </c>
      <c r="J182" s="892"/>
      <c r="K182" s="889">
        <v>26</v>
      </c>
    </row>
    <row r="183" spans="1:11">
      <c r="A183" s="891" t="s">
        <v>1352</v>
      </c>
      <c r="J183" s="892"/>
      <c r="K183" s="889">
        <v>27</v>
      </c>
    </row>
    <row r="184" spans="1:11">
      <c r="A184" s="894"/>
      <c r="J184" s="892"/>
      <c r="K184" s="889">
        <v>28</v>
      </c>
    </row>
    <row r="185" spans="1:11">
      <c r="A185" s="894"/>
      <c r="J185" s="892"/>
      <c r="K185" s="889">
        <v>29</v>
      </c>
    </row>
    <row r="186" spans="1:11">
      <c r="A186" s="894"/>
      <c r="J186" s="892"/>
      <c r="K186" s="889">
        <v>30</v>
      </c>
    </row>
    <row r="187" spans="1:11">
      <c r="A187" s="894"/>
      <c r="J187" s="892"/>
      <c r="K187" s="889">
        <v>31</v>
      </c>
    </row>
    <row r="188" spans="1:11">
      <c r="A188" s="894"/>
      <c r="J188" s="892"/>
      <c r="K188" s="889">
        <v>32</v>
      </c>
    </row>
    <row r="189" spans="1:11">
      <c r="A189" s="894"/>
      <c r="J189" s="892"/>
      <c r="K189" s="889">
        <v>33</v>
      </c>
    </row>
    <row r="190" spans="1:11">
      <c r="A190" s="894"/>
      <c r="J190" s="892"/>
      <c r="K190" s="889">
        <v>34</v>
      </c>
    </row>
    <row r="191" spans="1:11">
      <c r="A191" s="894"/>
      <c r="J191" s="892"/>
      <c r="K191" s="889">
        <v>35</v>
      </c>
    </row>
    <row r="192" spans="1:11">
      <c r="A192" s="894"/>
      <c r="J192" s="892"/>
      <c r="K192" s="889">
        <v>36</v>
      </c>
    </row>
    <row r="193" spans="1:11">
      <c r="A193" s="894"/>
      <c r="J193" s="892"/>
      <c r="K193" s="889">
        <v>37</v>
      </c>
    </row>
    <row r="194" spans="1:11">
      <c r="A194" s="894"/>
      <c r="J194" s="892"/>
      <c r="K194" s="889">
        <v>38</v>
      </c>
    </row>
    <row r="195" spans="1:11">
      <c r="A195" s="894"/>
      <c r="J195" s="892"/>
      <c r="K195" s="889">
        <v>39</v>
      </c>
    </row>
    <row r="196" spans="1:11">
      <c r="A196" s="894"/>
      <c r="J196" s="892"/>
      <c r="K196" s="889">
        <v>40</v>
      </c>
    </row>
    <row r="197" spans="1:11">
      <c r="A197" s="894"/>
      <c r="J197" s="892"/>
      <c r="K197" s="889">
        <v>41</v>
      </c>
    </row>
    <row r="198" spans="1:11">
      <c r="A198" s="894"/>
      <c r="J198" s="892"/>
      <c r="K198" s="889">
        <v>42</v>
      </c>
    </row>
    <row r="199" spans="1:11">
      <c r="A199" s="894"/>
      <c r="J199" s="892"/>
      <c r="K199" s="889">
        <v>43</v>
      </c>
    </row>
    <row r="200" spans="1:11">
      <c r="A200" s="894"/>
      <c r="J200" s="892"/>
      <c r="K200" s="889">
        <v>44</v>
      </c>
    </row>
    <row r="201" spans="1:11">
      <c r="A201" s="894"/>
      <c r="J201" s="892"/>
      <c r="K201" s="889">
        <v>45</v>
      </c>
    </row>
    <row r="202" spans="1:11">
      <c r="A202" s="894"/>
      <c r="J202" s="892"/>
      <c r="K202" s="889">
        <v>46</v>
      </c>
    </row>
    <row r="203" spans="1:11">
      <c r="A203" s="894"/>
      <c r="J203" s="892"/>
      <c r="K203" s="889">
        <v>47</v>
      </c>
    </row>
    <row r="204" spans="1:11">
      <c r="A204" s="894"/>
      <c r="J204" s="892"/>
      <c r="K204" s="889">
        <v>48</v>
      </c>
    </row>
    <row r="205" spans="1:11">
      <c r="A205" s="894"/>
      <c r="J205" s="892"/>
      <c r="K205" s="889">
        <v>49</v>
      </c>
    </row>
    <row r="206" spans="1:11">
      <c r="A206" s="894"/>
      <c r="J206" s="892"/>
      <c r="K206" s="889">
        <v>50</v>
      </c>
    </row>
    <row r="207" spans="1:11">
      <c r="A207" s="894"/>
      <c r="J207" s="892"/>
      <c r="K207" s="889">
        <v>51</v>
      </c>
    </row>
    <row r="208" spans="1:11">
      <c r="A208" s="891" t="s">
        <v>1353</v>
      </c>
      <c r="J208" s="892"/>
      <c r="K208" s="889">
        <v>1</v>
      </c>
    </row>
    <row r="209" spans="1:11">
      <c r="A209" s="891" t="s">
        <v>1354</v>
      </c>
      <c r="J209" s="892"/>
      <c r="K209" s="889">
        <v>2</v>
      </c>
    </row>
    <row r="210" spans="1:11">
      <c r="A210" s="894"/>
      <c r="J210" s="892"/>
      <c r="K210" s="889">
        <v>3</v>
      </c>
    </row>
    <row r="211" spans="1:11">
      <c r="A211" s="894"/>
      <c r="J211" s="892"/>
      <c r="K211" s="889">
        <v>4</v>
      </c>
    </row>
    <row r="212" spans="1:11">
      <c r="A212" s="894"/>
      <c r="J212" s="892"/>
      <c r="K212" s="889">
        <v>5</v>
      </c>
    </row>
    <row r="213" spans="1:11">
      <c r="A213" s="894"/>
      <c r="J213" s="892"/>
      <c r="K213" s="889">
        <v>6</v>
      </c>
    </row>
    <row r="214" spans="1:11">
      <c r="A214" s="894"/>
      <c r="J214" s="892"/>
      <c r="K214" s="889">
        <v>7</v>
      </c>
    </row>
    <row r="215" spans="1:11">
      <c r="A215" s="894"/>
      <c r="J215" s="892"/>
      <c r="K215" s="889">
        <v>8</v>
      </c>
    </row>
    <row r="216" spans="1:11">
      <c r="A216" s="891"/>
      <c r="J216" s="892"/>
      <c r="K216" s="889">
        <v>9</v>
      </c>
    </row>
    <row r="217" spans="1:11">
      <c r="A217" s="891"/>
      <c r="J217" s="892"/>
      <c r="K217" s="889">
        <v>10</v>
      </c>
    </row>
    <row r="218" spans="1:11">
      <c r="A218" s="894"/>
      <c r="J218" s="892"/>
      <c r="K218" s="889">
        <v>11</v>
      </c>
    </row>
    <row r="219" spans="1:11">
      <c r="A219" s="894"/>
      <c r="J219" s="892"/>
      <c r="K219" s="889">
        <v>12</v>
      </c>
    </row>
    <row r="220" spans="1:11">
      <c r="A220" s="894"/>
      <c r="J220" s="892"/>
      <c r="K220" s="889">
        <v>13</v>
      </c>
    </row>
    <row r="221" spans="1:11">
      <c r="A221" s="894"/>
      <c r="J221" s="892"/>
      <c r="K221" s="889">
        <v>14</v>
      </c>
    </row>
    <row r="222" spans="1:11">
      <c r="A222" s="894"/>
      <c r="J222" s="892"/>
      <c r="K222" s="889">
        <v>15</v>
      </c>
    </row>
    <row r="223" spans="1:11">
      <c r="A223" s="894"/>
      <c r="J223" s="892"/>
      <c r="K223" s="889">
        <v>16</v>
      </c>
    </row>
    <row r="224" spans="1:11">
      <c r="A224" s="894"/>
      <c r="J224" s="892"/>
      <c r="K224" s="889">
        <v>17</v>
      </c>
    </row>
    <row r="225" spans="1:11">
      <c r="A225" s="894"/>
      <c r="J225" s="892"/>
      <c r="K225" s="889">
        <v>18</v>
      </c>
    </row>
    <row r="226" spans="1:11">
      <c r="A226" s="894"/>
      <c r="J226" s="892"/>
      <c r="K226" s="889">
        <v>19</v>
      </c>
    </row>
    <row r="227" spans="1:11">
      <c r="A227" s="894"/>
      <c r="J227" s="892"/>
      <c r="K227" s="889">
        <v>20</v>
      </c>
    </row>
    <row r="228" spans="1:11">
      <c r="A228" s="894"/>
      <c r="J228" s="892"/>
      <c r="K228" s="889">
        <v>21</v>
      </c>
    </row>
    <row r="229" spans="1:11">
      <c r="A229" s="894"/>
      <c r="J229" s="892"/>
      <c r="K229" s="889">
        <v>22</v>
      </c>
    </row>
    <row r="230" spans="1:11">
      <c r="A230" s="894"/>
      <c r="J230" s="892"/>
      <c r="K230" s="889">
        <v>23</v>
      </c>
    </row>
    <row r="231" spans="1:11">
      <c r="A231" s="894"/>
      <c r="J231" s="892"/>
      <c r="K231" s="889">
        <v>24</v>
      </c>
    </row>
    <row r="232" spans="1:11">
      <c r="A232" s="891" t="s">
        <v>1184</v>
      </c>
      <c r="J232" s="892"/>
      <c r="K232" s="889">
        <v>25</v>
      </c>
    </row>
    <row r="233" spans="1:11">
      <c r="A233" s="891" t="s">
        <v>1355</v>
      </c>
      <c r="J233" s="892"/>
      <c r="K233" s="889">
        <v>26</v>
      </c>
    </row>
    <row r="234" spans="1:11">
      <c r="A234" s="894"/>
      <c r="J234" s="892"/>
      <c r="K234" s="889">
        <v>27</v>
      </c>
    </row>
    <row r="235" spans="1:11">
      <c r="A235" s="894"/>
      <c r="J235" s="892"/>
      <c r="K235" s="889">
        <v>28</v>
      </c>
    </row>
    <row r="236" spans="1:11">
      <c r="A236" s="894"/>
      <c r="J236" s="892"/>
      <c r="K236" s="889">
        <v>29</v>
      </c>
    </row>
    <row r="237" spans="1:11">
      <c r="A237" s="894"/>
      <c r="J237" s="892"/>
      <c r="K237" s="889">
        <v>30</v>
      </c>
    </row>
    <row r="238" spans="1:11">
      <c r="A238" s="894"/>
      <c r="J238" s="892"/>
      <c r="K238" s="889">
        <v>31</v>
      </c>
    </row>
    <row r="239" spans="1:11">
      <c r="A239" s="894"/>
      <c r="J239" s="892"/>
      <c r="K239" s="889">
        <v>32</v>
      </c>
    </row>
    <row r="240" spans="1:11">
      <c r="A240" s="894"/>
      <c r="J240" s="892"/>
      <c r="K240" s="889">
        <v>33</v>
      </c>
    </row>
    <row r="241" spans="1:11">
      <c r="A241" s="894"/>
      <c r="J241" s="892"/>
      <c r="K241" s="889">
        <v>34</v>
      </c>
    </row>
    <row r="242" spans="1:11">
      <c r="A242" s="894"/>
      <c r="J242" s="892"/>
      <c r="K242" s="889">
        <v>35</v>
      </c>
    </row>
    <row r="243" spans="1:11">
      <c r="A243" s="894"/>
      <c r="J243" s="892"/>
      <c r="K243" s="889">
        <v>36</v>
      </c>
    </row>
    <row r="244" spans="1:11">
      <c r="A244" s="894"/>
      <c r="J244" s="892"/>
      <c r="K244" s="889">
        <v>37</v>
      </c>
    </row>
    <row r="245" spans="1:11">
      <c r="A245" s="894"/>
      <c r="J245" s="892"/>
      <c r="K245" s="889">
        <v>38</v>
      </c>
    </row>
    <row r="246" spans="1:11">
      <c r="A246" s="894"/>
      <c r="J246" s="892"/>
      <c r="K246" s="889">
        <v>39</v>
      </c>
    </row>
    <row r="247" spans="1:11">
      <c r="A247" s="894"/>
      <c r="J247" s="892"/>
      <c r="K247" s="889">
        <v>40</v>
      </c>
    </row>
    <row r="248" spans="1:11">
      <c r="A248" s="894"/>
      <c r="J248" s="892"/>
      <c r="K248" s="889">
        <v>41</v>
      </c>
    </row>
    <row r="249" spans="1:11">
      <c r="A249" s="894"/>
      <c r="J249" s="892"/>
      <c r="K249" s="889">
        <v>42</v>
      </c>
    </row>
    <row r="250" spans="1:11">
      <c r="A250" s="894"/>
      <c r="J250" s="892"/>
      <c r="K250" s="889">
        <v>43</v>
      </c>
    </row>
    <row r="251" spans="1:11">
      <c r="A251" s="894"/>
      <c r="J251" s="892"/>
      <c r="K251" s="889">
        <v>44</v>
      </c>
    </row>
    <row r="252" spans="1:11">
      <c r="A252" s="894"/>
      <c r="J252" s="892"/>
      <c r="K252" s="889">
        <v>45</v>
      </c>
    </row>
    <row r="253" spans="1:11">
      <c r="A253" s="894"/>
      <c r="J253" s="892"/>
      <c r="K253" s="889">
        <v>46</v>
      </c>
    </row>
    <row r="254" spans="1:11">
      <c r="A254" s="894"/>
      <c r="J254" s="892"/>
      <c r="K254" s="889">
        <v>47</v>
      </c>
    </row>
    <row r="255" spans="1:11">
      <c r="A255" s="894"/>
      <c r="J255" s="892"/>
      <c r="K255" s="889">
        <v>48</v>
      </c>
    </row>
    <row r="256" spans="1:11">
      <c r="A256" s="894"/>
      <c r="J256" s="892"/>
      <c r="K256" s="889">
        <v>49</v>
      </c>
    </row>
    <row r="257" spans="1:11">
      <c r="A257" s="894"/>
      <c r="J257" s="892"/>
      <c r="K257" s="889">
        <v>50</v>
      </c>
    </row>
    <row r="258" spans="1:11">
      <c r="A258" s="894"/>
      <c r="J258" s="892"/>
      <c r="K258" s="889">
        <v>51</v>
      </c>
    </row>
    <row r="259" spans="1:11">
      <c r="A259" s="891" t="s">
        <v>1183</v>
      </c>
      <c r="J259" s="892"/>
      <c r="K259" s="889">
        <v>1</v>
      </c>
    </row>
    <row r="260" spans="1:11">
      <c r="A260" s="891" t="s">
        <v>1356</v>
      </c>
      <c r="J260" s="892"/>
      <c r="K260" s="889">
        <v>2</v>
      </c>
    </row>
    <row r="261" spans="1:11">
      <c r="A261" s="894"/>
      <c r="J261" s="892"/>
      <c r="K261" s="889">
        <v>3</v>
      </c>
    </row>
    <row r="262" spans="1:11">
      <c r="A262" s="894"/>
      <c r="J262" s="892"/>
      <c r="K262" s="889">
        <v>4</v>
      </c>
    </row>
    <row r="263" spans="1:11">
      <c r="A263" s="894"/>
      <c r="J263" s="892"/>
      <c r="K263" s="889">
        <v>5</v>
      </c>
    </row>
    <row r="264" spans="1:11">
      <c r="A264" s="894"/>
      <c r="J264" s="892"/>
      <c r="K264" s="889">
        <v>6</v>
      </c>
    </row>
    <row r="265" spans="1:11">
      <c r="A265" s="894"/>
      <c r="J265" s="892"/>
      <c r="K265" s="889">
        <v>7</v>
      </c>
    </row>
    <row r="266" spans="1:11">
      <c r="A266" s="894"/>
      <c r="J266" s="892"/>
      <c r="K266" s="889">
        <v>8</v>
      </c>
    </row>
    <row r="267" spans="1:11">
      <c r="A267" s="894"/>
      <c r="J267" s="892"/>
      <c r="K267" s="889">
        <v>9</v>
      </c>
    </row>
    <row r="268" spans="1:11">
      <c r="A268" s="894"/>
      <c r="J268" s="892"/>
      <c r="K268" s="889">
        <v>10</v>
      </c>
    </row>
    <row r="269" spans="1:11">
      <c r="A269" s="894"/>
      <c r="J269" s="892"/>
      <c r="K269" s="889">
        <v>11</v>
      </c>
    </row>
    <row r="270" spans="1:11">
      <c r="A270" s="894"/>
      <c r="J270" s="892"/>
      <c r="K270" s="889">
        <v>12</v>
      </c>
    </row>
    <row r="271" spans="1:11">
      <c r="A271" s="894"/>
      <c r="J271" s="892"/>
      <c r="K271" s="889">
        <v>13</v>
      </c>
    </row>
    <row r="272" spans="1:11">
      <c r="A272" s="894"/>
      <c r="J272" s="892"/>
      <c r="K272" s="889">
        <v>14</v>
      </c>
    </row>
    <row r="273" spans="1:11">
      <c r="A273" s="894"/>
      <c r="J273" s="892"/>
      <c r="K273" s="889">
        <v>15</v>
      </c>
    </row>
    <row r="274" spans="1:11">
      <c r="A274" s="894"/>
      <c r="J274" s="892"/>
      <c r="K274" s="889">
        <v>16</v>
      </c>
    </row>
    <row r="275" spans="1:11">
      <c r="A275" s="894"/>
      <c r="J275" s="892"/>
      <c r="K275" s="889">
        <v>17</v>
      </c>
    </row>
    <row r="276" spans="1:11">
      <c r="A276" s="894"/>
      <c r="J276" s="892"/>
      <c r="K276" s="889">
        <v>18</v>
      </c>
    </row>
    <row r="277" spans="1:11">
      <c r="A277" s="894"/>
      <c r="J277" s="892"/>
      <c r="K277" s="889">
        <v>19</v>
      </c>
    </row>
    <row r="278" spans="1:11">
      <c r="A278" s="894"/>
      <c r="J278" s="892"/>
      <c r="K278" s="889">
        <v>20</v>
      </c>
    </row>
    <row r="279" spans="1:11">
      <c r="A279" s="894"/>
      <c r="J279" s="892"/>
      <c r="K279" s="889">
        <v>21</v>
      </c>
    </row>
    <row r="280" spans="1:11">
      <c r="A280" s="894"/>
      <c r="J280" s="892"/>
      <c r="K280" s="889">
        <v>22</v>
      </c>
    </row>
    <row r="281" spans="1:11">
      <c r="A281" s="894"/>
      <c r="J281" s="892"/>
      <c r="K281" s="889">
        <v>23</v>
      </c>
    </row>
    <row r="282" spans="1:11">
      <c r="A282" s="894"/>
      <c r="J282" s="892"/>
      <c r="K282" s="889">
        <v>24</v>
      </c>
    </row>
    <row r="283" spans="1:11">
      <c r="A283" s="894"/>
      <c r="J283" s="892"/>
      <c r="K283" s="889">
        <v>25</v>
      </c>
    </row>
    <row r="284" spans="1:11">
      <c r="A284" s="894"/>
      <c r="J284" s="892"/>
      <c r="K284" s="889">
        <v>26</v>
      </c>
    </row>
    <row r="285" spans="1:11">
      <c r="A285" s="891" t="s">
        <v>1357</v>
      </c>
      <c r="J285" s="892"/>
      <c r="K285" s="889">
        <v>27</v>
      </c>
    </row>
    <row r="286" spans="1:11">
      <c r="A286" s="901" t="s">
        <v>1358</v>
      </c>
      <c r="J286" s="892"/>
      <c r="K286" s="889">
        <v>28</v>
      </c>
    </row>
    <row r="287" spans="1:11">
      <c r="A287" s="891"/>
      <c r="J287" s="892"/>
      <c r="K287" s="889">
        <v>29</v>
      </c>
    </row>
    <row r="288" spans="1:11">
      <c r="A288" s="894"/>
      <c r="J288" s="892"/>
      <c r="K288" s="889">
        <v>30</v>
      </c>
    </row>
    <row r="289" spans="1:15">
      <c r="A289" s="894"/>
      <c r="J289" s="892"/>
      <c r="K289" s="889">
        <v>31</v>
      </c>
      <c r="O289" s="890">
        <f>1.4+87.2</f>
        <v>88.600000000000009</v>
      </c>
    </row>
    <row r="290" spans="1:15">
      <c r="A290" s="894"/>
      <c r="J290" s="892"/>
      <c r="K290" s="889">
        <v>32</v>
      </c>
    </row>
    <row r="291" spans="1:15">
      <c r="A291" s="894"/>
      <c r="J291" s="892"/>
      <c r="K291" s="889">
        <v>33</v>
      </c>
    </row>
    <row r="292" spans="1:15">
      <c r="A292" s="894"/>
      <c r="J292" s="892"/>
      <c r="K292" s="889">
        <v>34</v>
      </c>
    </row>
    <row r="293" spans="1:15">
      <c r="A293" s="894"/>
      <c r="J293" s="892"/>
      <c r="K293" s="889">
        <v>35</v>
      </c>
    </row>
    <row r="294" spans="1:15">
      <c r="A294" s="894"/>
      <c r="J294" s="892"/>
      <c r="K294" s="889">
        <v>36</v>
      </c>
    </row>
    <row r="295" spans="1:15">
      <c r="A295" s="894"/>
      <c r="J295" s="892"/>
      <c r="K295" s="889">
        <v>37</v>
      </c>
    </row>
    <row r="296" spans="1:15">
      <c r="A296" s="894"/>
      <c r="J296" s="892"/>
      <c r="K296" s="889">
        <v>38</v>
      </c>
    </row>
    <row r="297" spans="1:15">
      <c r="A297" s="894"/>
      <c r="J297" s="892"/>
      <c r="K297" s="889">
        <v>39</v>
      </c>
    </row>
    <row r="298" spans="1:15">
      <c r="A298" s="894"/>
      <c r="J298" s="892"/>
      <c r="K298" s="889">
        <v>40</v>
      </c>
    </row>
    <row r="299" spans="1:15">
      <c r="A299" s="894"/>
      <c r="J299" s="892"/>
      <c r="K299" s="889">
        <v>41</v>
      </c>
    </row>
    <row r="300" spans="1:15">
      <c r="A300" s="894"/>
      <c r="J300" s="892"/>
      <c r="K300" s="889">
        <v>42</v>
      </c>
    </row>
    <row r="301" spans="1:15">
      <c r="A301" s="894"/>
      <c r="J301" s="892"/>
      <c r="K301" s="889">
        <v>43</v>
      </c>
    </row>
    <row r="302" spans="1:15">
      <c r="A302" s="894"/>
      <c r="J302" s="892"/>
      <c r="K302" s="889">
        <v>44</v>
      </c>
    </row>
    <row r="303" spans="1:15">
      <c r="A303" s="894"/>
      <c r="J303" s="892"/>
      <c r="K303" s="889">
        <v>45</v>
      </c>
    </row>
    <row r="304" spans="1:15">
      <c r="A304" s="894"/>
      <c r="J304" s="892"/>
      <c r="K304" s="889">
        <v>46</v>
      </c>
    </row>
    <row r="305" spans="1:11">
      <c r="A305" s="894"/>
      <c r="J305" s="892"/>
      <c r="K305" s="889">
        <v>47</v>
      </c>
    </row>
    <row r="306" spans="1:11">
      <c r="A306" s="894"/>
      <c r="J306" s="892"/>
      <c r="K306" s="889">
        <v>48</v>
      </c>
    </row>
    <row r="307" spans="1:11">
      <c r="A307" s="894"/>
      <c r="J307" s="892"/>
      <c r="K307" s="889">
        <v>49</v>
      </c>
    </row>
    <row r="308" spans="1:11">
      <c r="A308" s="894"/>
      <c r="J308" s="892"/>
      <c r="K308" s="889">
        <v>50</v>
      </c>
    </row>
    <row r="309" spans="1:11">
      <c r="A309" s="894"/>
      <c r="J309" s="892"/>
      <c r="K309" s="889">
        <v>51</v>
      </c>
    </row>
    <row r="310" spans="1:11">
      <c r="A310" s="891" t="s">
        <v>1359</v>
      </c>
      <c r="J310" s="892"/>
      <c r="K310" s="889">
        <v>1</v>
      </c>
    </row>
    <row r="311" spans="1:11">
      <c r="A311" s="891" t="s">
        <v>1360</v>
      </c>
      <c r="J311" s="892"/>
      <c r="K311" s="889">
        <v>2</v>
      </c>
    </row>
    <row r="312" spans="1:11">
      <c r="A312" s="894"/>
      <c r="J312" s="892"/>
      <c r="K312" s="889">
        <v>3</v>
      </c>
    </row>
    <row r="313" spans="1:11">
      <c r="A313" s="894"/>
      <c r="J313" s="892"/>
      <c r="K313" s="889">
        <v>4</v>
      </c>
    </row>
    <row r="314" spans="1:11">
      <c r="A314" s="894"/>
      <c r="J314" s="892"/>
      <c r="K314" s="889">
        <v>5</v>
      </c>
    </row>
    <row r="315" spans="1:11">
      <c r="A315" s="894"/>
      <c r="J315" s="892"/>
      <c r="K315" s="889">
        <v>6</v>
      </c>
    </row>
    <row r="316" spans="1:11">
      <c r="A316" s="894"/>
      <c r="J316" s="892"/>
      <c r="K316" s="889">
        <v>7</v>
      </c>
    </row>
    <row r="317" spans="1:11">
      <c r="A317" s="894"/>
      <c r="J317" s="892"/>
      <c r="K317" s="889">
        <v>8</v>
      </c>
    </row>
    <row r="318" spans="1:11">
      <c r="A318" s="894"/>
      <c r="J318" s="892"/>
      <c r="K318" s="889">
        <v>9</v>
      </c>
    </row>
    <row r="319" spans="1:11">
      <c r="A319" s="894"/>
      <c r="J319" s="892"/>
      <c r="K319" s="889">
        <v>10</v>
      </c>
    </row>
    <row r="320" spans="1:11">
      <c r="A320" s="894"/>
      <c r="J320" s="892"/>
      <c r="K320" s="889">
        <v>11</v>
      </c>
    </row>
    <row r="321" spans="1:11">
      <c r="A321" s="894"/>
      <c r="J321" s="892"/>
      <c r="K321" s="889">
        <v>12</v>
      </c>
    </row>
    <row r="322" spans="1:11">
      <c r="A322" s="894"/>
      <c r="J322" s="892"/>
      <c r="K322" s="889">
        <v>13</v>
      </c>
    </row>
    <row r="323" spans="1:11">
      <c r="A323" s="894"/>
      <c r="J323" s="892"/>
      <c r="K323" s="889">
        <v>14</v>
      </c>
    </row>
    <row r="324" spans="1:11">
      <c r="A324" s="894"/>
      <c r="J324" s="892"/>
      <c r="K324" s="889">
        <v>15</v>
      </c>
    </row>
    <row r="325" spans="1:11">
      <c r="A325" s="894"/>
      <c r="J325" s="892"/>
      <c r="K325" s="889">
        <v>16</v>
      </c>
    </row>
    <row r="326" spans="1:11">
      <c r="A326" s="894"/>
      <c r="J326" s="892"/>
      <c r="K326" s="889">
        <v>17</v>
      </c>
    </row>
    <row r="327" spans="1:11">
      <c r="A327" s="894"/>
      <c r="J327" s="892"/>
      <c r="K327" s="889">
        <v>18</v>
      </c>
    </row>
    <row r="328" spans="1:11">
      <c r="A328" s="894"/>
      <c r="J328" s="892"/>
      <c r="K328" s="889">
        <v>19</v>
      </c>
    </row>
    <row r="329" spans="1:11">
      <c r="A329" s="894"/>
      <c r="J329" s="892"/>
      <c r="K329" s="889">
        <v>20</v>
      </c>
    </row>
    <row r="330" spans="1:11">
      <c r="A330" s="894"/>
      <c r="J330" s="892"/>
      <c r="K330" s="889">
        <v>21</v>
      </c>
    </row>
    <row r="331" spans="1:11">
      <c r="A331" s="894"/>
      <c r="J331" s="892"/>
      <c r="K331" s="889">
        <v>22</v>
      </c>
    </row>
    <row r="332" spans="1:11">
      <c r="A332" s="894"/>
      <c r="J332" s="892"/>
      <c r="K332" s="889">
        <v>23</v>
      </c>
    </row>
    <row r="333" spans="1:11">
      <c r="A333" s="894"/>
      <c r="J333" s="892"/>
      <c r="K333" s="889">
        <v>24</v>
      </c>
    </row>
    <row r="334" spans="1:11" ht="13.5" thickBot="1">
      <c r="A334" s="894"/>
      <c r="J334" s="892"/>
      <c r="K334" s="889">
        <v>25</v>
      </c>
    </row>
    <row r="335" spans="1:11" ht="13.5" thickBot="1">
      <c r="A335" s="1593" t="s">
        <v>1361</v>
      </c>
      <c r="B335" s="1594"/>
      <c r="C335" s="1594"/>
      <c r="D335" s="1594"/>
      <c r="E335" s="1594"/>
      <c r="F335" s="1594"/>
      <c r="G335" s="1594"/>
      <c r="H335" s="1594"/>
      <c r="I335" s="1594"/>
      <c r="J335" s="1595"/>
      <c r="K335" s="889">
        <v>26</v>
      </c>
    </row>
    <row r="336" spans="1:11" ht="13.5" thickTop="1">
      <c r="A336" s="891" t="s">
        <v>1362</v>
      </c>
      <c r="J336" s="892"/>
      <c r="K336" s="889">
        <v>27</v>
      </c>
    </row>
    <row r="337" spans="1:13">
      <c r="A337" s="901" t="s">
        <v>1363</v>
      </c>
      <c r="J337" s="892"/>
      <c r="K337" s="889">
        <v>28</v>
      </c>
      <c r="M337" s="890">
        <f>68.9+16</f>
        <v>84.9</v>
      </c>
    </row>
    <row r="338" spans="1:13">
      <c r="A338" s="894"/>
      <c r="J338" s="892"/>
      <c r="K338" s="889">
        <v>29</v>
      </c>
    </row>
    <row r="339" spans="1:13">
      <c r="A339" s="894"/>
      <c r="J339" s="892"/>
      <c r="K339" s="889">
        <v>30</v>
      </c>
    </row>
    <row r="340" spans="1:13">
      <c r="A340" s="894"/>
      <c r="J340" s="892"/>
      <c r="K340" s="889">
        <v>31</v>
      </c>
    </row>
    <row r="341" spans="1:13">
      <c r="A341" s="894"/>
      <c r="J341" s="892"/>
      <c r="K341" s="889">
        <v>32</v>
      </c>
    </row>
    <row r="342" spans="1:13">
      <c r="A342" s="894"/>
      <c r="J342" s="892"/>
      <c r="K342" s="889">
        <v>33</v>
      </c>
    </row>
    <row r="343" spans="1:13">
      <c r="A343" s="894"/>
      <c r="J343" s="892"/>
      <c r="K343" s="889">
        <v>34</v>
      </c>
    </row>
    <row r="344" spans="1:13">
      <c r="A344" s="894"/>
      <c r="J344" s="892"/>
      <c r="K344" s="889">
        <v>35</v>
      </c>
    </row>
    <row r="345" spans="1:13">
      <c r="A345" s="894"/>
      <c r="J345" s="892"/>
      <c r="K345" s="889">
        <v>36</v>
      </c>
    </row>
    <row r="346" spans="1:13">
      <c r="A346" s="894"/>
      <c r="J346" s="892"/>
      <c r="K346" s="889">
        <v>37</v>
      </c>
    </row>
    <row r="347" spans="1:13">
      <c r="A347" s="894"/>
      <c r="J347" s="892"/>
      <c r="K347" s="889">
        <v>38</v>
      </c>
    </row>
    <row r="348" spans="1:13">
      <c r="A348" s="894"/>
      <c r="J348" s="892"/>
      <c r="K348" s="889">
        <v>39</v>
      </c>
    </row>
    <row r="349" spans="1:13">
      <c r="A349" s="894"/>
      <c r="J349" s="892"/>
      <c r="K349" s="889">
        <v>40</v>
      </c>
    </row>
    <row r="350" spans="1:13">
      <c r="A350" s="894"/>
      <c r="J350" s="892"/>
      <c r="K350" s="889">
        <v>41</v>
      </c>
    </row>
    <row r="351" spans="1:13">
      <c r="A351" s="894"/>
      <c r="J351" s="892"/>
      <c r="K351" s="889">
        <v>42</v>
      </c>
    </row>
    <row r="352" spans="1:13">
      <c r="A352" s="894"/>
      <c r="J352" s="892"/>
      <c r="K352" s="889">
        <v>43</v>
      </c>
    </row>
    <row r="353" spans="1:11">
      <c r="A353" s="894"/>
      <c r="J353" s="892"/>
      <c r="K353" s="889">
        <v>44</v>
      </c>
    </row>
    <row r="354" spans="1:11">
      <c r="A354" s="894"/>
      <c r="J354" s="892"/>
      <c r="K354" s="889">
        <v>45</v>
      </c>
    </row>
    <row r="355" spans="1:11">
      <c r="A355" s="894"/>
      <c r="J355" s="892"/>
      <c r="K355" s="889">
        <v>46</v>
      </c>
    </row>
    <row r="356" spans="1:11">
      <c r="A356" s="894"/>
      <c r="J356" s="892"/>
      <c r="K356" s="889">
        <v>47</v>
      </c>
    </row>
    <row r="357" spans="1:11">
      <c r="A357" s="894"/>
      <c r="J357" s="892"/>
      <c r="K357" s="889">
        <v>48</v>
      </c>
    </row>
    <row r="358" spans="1:11">
      <c r="A358" s="894"/>
      <c r="J358" s="892"/>
      <c r="K358" s="889">
        <v>49</v>
      </c>
    </row>
    <row r="359" spans="1:11">
      <c r="A359" s="894"/>
      <c r="J359" s="892"/>
      <c r="K359" s="889">
        <v>50</v>
      </c>
    </row>
    <row r="360" spans="1:11" ht="13.5" thickBot="1">
      <c r="A360" s="894"/>
      <c r="J360" s="892"/>
      <c r="K360" s="889">
        <v>51</v>
      </c>
    </row>
    <row r="361" spans="1:11" ht="13.5" thickBot="1">
      <c r="A361" s="1593" t="s">
        <v>1364</v>
      </c>
      <c r="B361" s="1594"/>
      <c r="C361" s="1594"/>
      <c r="D361" s="1594"/>
      <c r="E361" s="1594"/>
      <c r="F361" s="1594"/>
      <c r="G361" s="1594"/>
      <c r="H361" s="1594"/>
      <c r="I361" s="1594"/>
      <c r="J361" s="1595"/>
      <c r="K361" s="889">
        <v>1</v>
      </c>
    </row>
    <row r="362" spans="1:11" ht="13.5" thickTop="1">
      <c r="A362" s="891" t="s">
        <v>1365</v>
      </c>
      <c r="J362" s="892"/>
      <c r="K362" s="889">
        <v>2</v>
      </c>
    </row>
    <row r="363" spans="1:11">
      <c r="A363" s="891" t="s">
        <v>1366</v>
      </c>
      <c r="J363" s="892"/>
      <c r="K363" s="889">
        <v>3</v>
      </c>
    </row>
    <row r="364" spans="1:11">
      <c r="A364" s="894"/>
      <c r="J364" s="892"/>
      <c r="K364" s="889">
        <v>4</v>
      </c>
    </row>
    <row r="365" spans="1:11">
      <c r="A365" s="894"/>
      <c r="J365" s="892"/>
      <c r="K365" s="889">
        <v>5</v>
      </c>
    </row>
    <row r="366" spans="1:11">
      <c r="A366" s="894"/>
      <c r="J366" s="892"/>
      <c r="K366" s="889">
        <v>6</v>
      </c>
    </row>
    <row r="367" spans="1:11">
      <c r="A367" s="894"/>
      <c r="J367" s="892"/>
      <c r="K367" s="889">
        <v>7</v>
      </c>
    </row>
    <row r="368" spans="1:11">
      <c r="A368" s="894"/>
      <c r="J368" s="892"/>
      <c r="K368" s="889">
        <v>8</v>
      </c>
    </row>
    <row r="369" spans="1:11">
      <c r="A369" s="894"/>
      <c r="J369" s="892"/>
      <c r="K369" s="889">
        <v>9</v>
      </c>
    </row>
    <row r="370" spans="1:11">
      <c r="A370" s="894"/>
      <c r="J370" s="892"/>
      <c r="K370" s="889">
        <v>10</v>
      </c>
    </row>
    <row r="371" spans="1:11">
      <c r="A371" s="894"/>
      <c r="J371" s="892"/>
      <c r="K371" s="889">
        <v>11</v>
      </c>
    </row>
    <row r="372" spans="1:11">
      <c r="A372" s="894"/>
      <c r="J372" s="892"/>
      <c r="K372" s="889">
        <v>12</v>
      </c>
    </row>
    <row r="373" spans="1:11">
      <c r="A373" s="894"/>
      <c r="J373" s="892"/>
      <c r="K373" s="889">
        <v>13</v>
      </c>
    </row>
    <row r="374" spans="1:11">
      <c r="A374" s="894"/>
      <c r="J374" s="892"/>
      <c r="K374" s="889">
        <v>14</v>
      </c>
    </row>
    <row r="375" spans="1:11">
      <c r="A375" s="894"/>
      <c r="J375" s="892"/>
      <c r="K375" s="889">
        <v>15</v>
      </c>
    </row>
    <row r="376" spans="1:11">
      <c r="A376" s="894"/>
      <c r="J376" s="892"/>
      <c r="K376" s="889">
        <v>16</v>
      </c>
    </row>
    <row r="377" spans="1:11">
      <c r="A377" s="894"/>
      <c r="J377" s="892"/>
      <c r="K377" s="889">
        <v>17</v>
      </c>
    </row>
    <row r="378" spans="1:11">
      <c r="A378" s="894"/>
      <c r="J378" s="892"/>
      <c r="K378" s="889">
        <v>18</v>
      </c>
    </row>
    <row r="379" spans="1:11">
      <c r="A379" s="894"/>
      <c r="J379" s="892"/>
      <c r="K379" s="889">
        <v>19</v>
      </c>
    </row>
    <row r="380" spans="1:11">
      <c r="A380" s="894"/>
      <c r="J380" s="892"/>
      <c r="K380" s="889">
        <v>20</v>
      </c>
    </row>
    <row r="381" spans="1:11">
      <c r="A381" s="894"/>
      <c r="J381" s="892"/>
      <c r="K381" s="889">
        <v>21</v>
      </c>
    </row>
    <row r="382" spans="1:11">
      <c r="A382" s="894"/>
      <c r="J382" s="892"/>
      <c r="K382" s="889">
        <v>22</v>
      </c>
    </row>
    <row r="383" spans="1:11">
      <c r="A383" s="894"/>
      <c r="J383" s="892"/>
      <c r="K383" s="889">
        <v>23</v>
      </c>
    </row>
    <row r="384" spans="1:11">
      <c r="A384" s="894"/>
      <c r="J384" s="892"/>
      <c r="K384" s="889">
        <v>24</v>
      </c>
    </row>
    <row r="385" spans="1:11">
      <c r="A385" s="894"/>
      <c r="J385" s="892"/>
      <c r="K385" s="889">
        <v>25</v>
      </c>
    </row>
    <row r="386" spans="1:11">
      <c r="J386" s="892"/>
      <c r="K386" s="889">
        <v>26</v>
      </c>
    </row>
    <row r="387" spans="1:11">
      <c r="A387" s="891" t="s">
        <v>1367</v>
      </c>
      <c r="J387" s="892"/>
      <c r="K387" s="889">
        <v>27</v>
      </c>
    </row>
    <row r="388" spans="1:11">
      <c r="A388" s="891" t="s">
        <v>1368</v>
      </c>
      <c r="J388" s="892"/>
      <c r="K388" s="889">
        <v>28</v>
      </c>
    </row>
    <row r="389" spans="1:11">
      <c r="A389" s="894"/>
      <c r="J389" s="892"/>
      <c r="K389" s="889">
        <v>29</v>
      </c>
    </row>
    <row r="390" spans="1:11">
      <c r="A390" s="894"/>
      <c r="J390" s="892"/>
      <c r="K390" s="889">
        <v>30</v>
      </c>
    </row>
    <row r="391" spans="1:11">
      <c r="A391" s="894"/>
      <c r="J391" s="892"/>
      <c r="K391" s="889">
        <v>31</v>
      </c>
    </row>
    <row r="392" spans="1:11">
      <c r="A392" s="894"/>
      <c r="J392" s="892"/>
      <c r="K392" s="889">
        <v>32</v>
      </c>
    </row>
    <row r="393" spans="1:11">
      <c r="A393" s="894"/>
      <c r="J393" s="892"/>
      <c r="K393" s="889">
        <v>33</v>
      </c>
    </row>
    <row r="394" spans="1:11">
      <c r="A394" s="894"/>
      <c r="J394" s="892"/>
      <c r="K394" s="889">
        <v>34</v>
      </c>
    </row>
    <row r="395" spans="1:11">
      <c r="A395" s="894"/>
      <c r="J395" s="892"/>
      <c r="K395" s="889">
        <v>35</v>
      </c>
    </row>
    <row r="396" spans="1:11">
      <c r="A396" s="894"/>
      <c r="J396" s="892"/>
      <c r="K396" s="889">
        <v>36</v>
      </c>
    </row>
    <row r="397" spans="1:11">
      <c r="A397" s="894"/>
      <c r="J397" s="892"/>
      <c r="K397" s="889">
        <v>37</v>
      </c>
    </row>
    <row r="398" spans="1:11">
      <c r="A398" s="894"/>
      <c r="J398" s="892"/>
      <c r="K398" s="889">
        <v>38</v>
      </c>
    </row>
    <row r="399" spans="1:11">
      <c r="A399" s="894"/>
      <c r="J399" s="892"/>
      <c r="K399" s="889">
        <v>39</v>
      </c>
    </row>
    <row r="400" spans="1:11">
      <c r="A400" s="894"/>
      <c r="J400" s="892"/>
      <c r="K400" s="889">
        <v>40</v>
      </c>
    </row>
    <row r="401" spans="1:11">
      <c r="A401" s="894"/>
      <c r="J401" s="892"/>
      <c r="K401" s="889">
        <v>41</v>
      </c>
    </row>
    <row r="402" spans="1:11">
      <c r="A402" s="894"/>
      <c r="J402" s="892"/>
      <c r="K402" s="889">
        <v>42</v>
      </c>
    </row>
    <row r="403" spans="1:11">
      <c r="A403" s="894"/>
      <c r="J403" s="892"/>
      <c r="K403" s="889">
        <v>43</v>
      </c>
    </row>
    <row r="404" spans="1:11">
      <c r="A404" s="894"/>
      <c r="J404" s="892"/>
      <c r="K404" s="889">
        <v>44</v>
      </c>
    </row>
    <row r="405" spans="1:11">
      <c r="A405" s="894"/>
      <c r="J405" s="892"/>
      <c r="K405" s="889">
        <v>45</v>
      </c>
    </row>
    <row r="406" spans="1:11">
      <c r="A406" s="894"/>
      <c r="J406" s="892"/>
      <c r="K406" s="889">
        <v>46</v>
      </c>
    </row>
    <row r="407" spans="1:11">
      <c r="A407" s="894"/>
      <c r="J407" s="892"/>
      <c r="K407" s="889">
        <v>47</v>
      </c>
    </row>
    <row r="408" spans="1:11">
      <c r="A408" s="894"/>
      <c r="J408" s="892"/>
      <c r="K408" s="889">
        <v>48</v>
      </c>
    </row>
    <row r="409" spans="1:11">
      <c r="A409" s="894"/>
      <c r="J409" s="892"/>
      <c r="K409" s="889">
        <v>49</v>
      </c>
    </row>
    <row r="410" spans="1:11">
      <c r="A410" s="894"/>
      <c r="J410" s="892"/>
      <c r="K410" s="889">
        <v>50</v>
      </c>
    </row>
    <row r="411" spans="1:11">
      <c r="A411" s="891"/>
      <c r="J411" s="892"/>
      <c r="K411" s="889">
        <v>51</v>
      </c>
    </row>
    <row r="412" spans="1:11">
      <c r="A412" s="891" t="s">
        <v>1369</v>
      </c>
      <c r="J412" s="892"/>
      <c r="K412" s="889">
        <v>1</v>
      </c>
    </row>
    <row r="413" spans="1:11">
      <c r="A413" s="891" t="s">
        <v>1370</v>
      </c>
      <c r="J413" s="892"/>
      <c r="K413" s="889">
        <v>2</v>
      </c>
    </row>
    <row r="414" spans="1:11">
      <c r="A414" s="894"/>
      <c r="J414" s="892"/>
      <c r="K414" s="889">
        <v>3</v>
      </c>
    </row>
    <row r="415" spans="1:11">
      <c r="A415" s="894"/>
      <c r="J415" s="892"/>
      <c r="K415" s="889">
        <v>4</v>
      </c>
    </row>
    <row r="416" spans="1:11">
      <c r="A416" s="894"/>
      <c r="J416" s="892"/>
      <c r="K416" s="889">
        <v>5</v>
      </c>
    </row>
    <row r="417" spans="1:11">
      <c r="A417" s="894"/>
      <c r="J417" s="892"/>
      <c r="K417" s="889">
        <v>6</v>
      </c>
    </row>
    <row r="418" spans="1:11">
      <c r="A418" s="894"/>
      <c r="J418" s="892"/>
      <c r="K418" s="889">
        <v>7</v>
      </c>
    </row>
    <row r="419" spans="1:11">
      <c r="A419" s="894"/>
      <c r="J419" s="892"/>
      <c r="K419" s="889">
        <v>8</v>
      </c>
    </row>
    <row r="420" spans="1:11">
      <c r="A420" s="894"/>
      <c r="J420" s="892"/>
      <c r="K420" s="889">
        <v>9</v>
      </c>
    </row>
    <row r="421" spans="1:11">
      <c r="A421" s="894"/>
      <c r="J421" s="892"/>
      <c r="K421" s="889">
        <v>10</v>
      </c>
    </row>
    <row r="422" spans="1:11">
      <c r="A422" s="894"/>
      <c r="J422" s="892"/>
      <c r="K422" s="889">
        <v>11</v>
      </c>
    </row>
    <row r="423" spans="1:11">
      <c r="A423" s="894"/>
      <c r="J423" s="892"/>
      <c r="K423" s="889">
        <v>12</v>
      </c>
    </row>
    <row r="424" spans="1:11">
      <c r="A424" s="894"/>
      <c r="J424" s="892"/>
      <c r="K424" s="889">
        <v>13</v>
      </c>
    </row>
    <row r="425" spans="1:11">
      <c r="A425" s="894"/>
      <c r="J425" s="892"/>
      <c r="K425" s="889">
        <v>14</v>
      </c>
    </row>
    <row r="426" spans="1:11">
      <c r="A426" s="894"/>
      <c r="J426" s="892"/>
      <c r="K426" s="889">
        <v>15</v>
      </c>
    </row>
    <row r="427" spans="1:11">
      <c r="A427" s="894"/>
      <c r="J427" s="892"/>
      <c r="K427" s="889">
        <v>16</v>
      </c>
    </row>
    <row r="428" spans="1:11">
      <c r="A428" s="894"/>
      <c r="J428" s="892"/>
      <c r="K428" s="889">
        <v>17</v>
      </c>
    </row>
    <row r="429" spans="1:11">
      <c r="A429" s="894"/>
      <c r="J429" s="892"/>
      <c r="K429" s="889">
        <v>18</v>
      </c>
    </row>
    <row r="430" spans="1:11">
      <c r="A430" s="894"/>
      <c r="J430" s="892"/>
      <c r="K430" s="889">
        <v>19</v>
      </c>
    </row>
    <row r="431" spans="1:11">
      <c r="A431" s="894"/>
      <c r="J431" s="892"/>
      <c r="K431" s="889">
        <v>20</v>
      </c>
    </row>
    <row r="432" spans="1:11">
      <c r="A432" s="894"/>
      <c r="J432" s="892"/>
      <c r="K432" s="889">
        <v>21</v>
      </c>
    </row>
    <row r="433" spans="1:11">
      <c r="A433" s="894"/>
      <c r="J433" s="892"/>
      <c r="K433" s="889">
        <v>22</v>
      </c>
    </row>
    <row r="434" spans="1:11">
      <c r="A434" s="894"/>
      <c r="J434" s="892"/>
      <c r="K434" s="889">
        <v>23</v>
      </c>
    </row>
    <row r="435" spans="1:11">
      <c r="A435" s="894"/>
      <c r="J435" s="892"/>
      <c r="K435" s="889">
        <v>24</v>
      </c>
    </row>
    <row r="436" spans="1:11">
      <c r="A436" s="894"/>
      <c r="J436" s="892"/>
      <c r="K436" s="889">
        <v>25</v>
      </c>
    </row>
    <row r="437" spans="1:11">
      <c r="A437" s="894"/>
      <c r="J437" s="892"/>
      <c r="K437" s="889">
        <v>26</v>
      </c>
    </row>
    <row r="438" spans="1:11">
      <c r="A438" s="894"/>
      <c r="J438" s="892"/>
      <c r="K438" s="889">
        <v>27</v>
      </c>
    </row>
    <row r="439" spans="1:11">
      <c r="A439" s="894"/>
      <c r="J439" s="892"/>
      <c r="K439" s="889">
        <v>28</v>
      </c>
    </row>
    <row r="440" spans="1:11">
      <c r="A440" s="894"/>
      <c r="J440" s="892"/>
      <c r="K440" s="889">
        <v>29</v>
      </c>
    </row>
    <row r="441" spans="1:11">
      <c r="A441" s="894"/>
      <c r="J441" s="892"/>
      <c r="K441" s="889">
        <v>30</v>
      </c>
    </row>
    <row r="442" spans="1:11">
      <c r="A442" s="891"/>
      <c r="J442" s="892"/>
      <c r="K442" s="889">
        <v>31</v>
      </c>
    </row>
    <row r="443" spans="1:11">
      <c r="A443" s="891"/>
      <c r="J443" s="892"/>
      <c r="K443" s="889">
        <v>32</v>
      </c>
    </row>
    <row r="444" spans="1:11">
      <c r="A444" s="891"/>
      <c r="J444" s="892"/>
      <c r="K444" s="889">
        <v>33</v>
      </c>
    </row>
    <row r="445" spans="1:11">
      <c r="A445" s="894"/>
      <c r="J445" s="892"/>
      <c r="K445" s="889">
        <v>34</v>
      </c>
    </row>
    <row r="446" spans="1:11">
      <c r="A446" s="894"/>
      <c r="J446" s="892"/>
      <c r="K446" s="889">
        <v>35</v>
      </c>
    </row>
    <row r="447" spans="1:11">
      <c r="A447" s="894"/>
      <c r="J447" s="892"/>
      <c r="K447" s="889">
        <v>36</v>
      </c>
    </row>
    <row r="448" spans="1:11">
      <c r="A448" s="894"/>
      <c r="J448" s="892"/>
      <c r="K448" s="889">
        <v>37</v>
      </c>
    </row>
    <row r="449" spans="1:11">
      <c r="A449" s="894"/>
      <c r="J449" s="892"/>
      <c r="K449" s="889">
        <v>38</v>
      </c>
    </row>
    <row r="450" spans="1:11">
      <c r="A450" s="894"/>
      <c r="J450" s="892"/>
      <c r="K450" s="889">
        <v>39</v>
      </c>
    </row>
    <row r="451" spans="1:11">
      <c r="A451" s="894"/>
      <c r="J451" s="892"/>
      <c r="K451" s="889">
        <v>40</v>
      </c>
    </row>
    <row r="452" spans="1:11">
      <c r="A452" s="894"/>
      <c r="J452" s="892"/>
      <c r="K452" s="889">
        <v>41</v>
      </c>
    </row>
    <row r="453" spans="1:11">
      <c r="A453" s="894"/>
      <c r="J453" s="892"/>
      <c r="K453" s="889">
        <v>42</v>
      </c>
    </row>
    <row r="454" spans="1:11">
      <c r="A454" s="894"/>
      <c r="J454" s="892"/>
      <c r="K454" s="889">
        <v>43</v>
      </c>
    </row>
    <row r="455" spans="1:11">
      <c r="A455" s="894"/>
      <c r="J455" s="892"/>
      <c r="K455" s="889">
        <v>44</v>
      </c>
    </row>
    <row r="456" spans="1:11">
      <c r="A456" s="894"/>
      <c r="J456" s="892"/>
      <c r="K456" s="889">
        <v>45</v>
      </c>
    </row>
    <row r="457" spans="1:11">
      <c r="A457" s="894"/>
      <c r="J457" s="892"/>
      <c r="K457" s="889">
        <v>46</v>
      </c>
    </row>
    <row r="458" spans="1:11">
      <c r="A458" s="894"/>
      <c r="J458" s="892"/>
      <c r="K458" s="889">
        <v>47</v>
      </c>
    </row>
    <row r="459" spans="1:11">
      <c r="A459" s="894"/>
      <c r="J459" s="892"/>
      <c r="K459" s="889">
        <v>48</v>
      </c>
    </row>
    <row r="460" spans="1:11">
      <c r="A460" s="894"/>
      <c r="J460" s="892"/>
      <c r="K460" s="889">
        <v>49</v>
      </c>
    </row>
    <row r="461" spans="1:11">
      <c r="A461" s="894"/>
      <c r="J461" s="892"/>
      <c r="K461" s="889">
        <v>50</v>
      </c>
    </row>
    <row r="462" spans="1:11">
      <c r="A462" s="894"/>
      <c r="J462" s="892"/>
      <c r="K462" s="889">
        <v>51</v>
      </c>
    </row>
    <row r="463" spans="1:11">
      <c r="A463" s="891" t="s">
        <v>1371</v>
      </c>
      <c r="J463" s="892"/>
      <c r="K463" s="889">
        <v>1</v>
      </c>
    </row>
    <row r="464" spans="1:11">
      <c r="A464" s="891" t="s">
        <v>1372</v>
      </c>
      <c r="J464" s="892"/>
      <c r="K464" s="889">
        <v>2</v>
      </c>
    </row>
    <row r="465" spans="1:15">
      <c r="A465" s="894"/>
      <c r="J465" s="892"/>
      <c r="K465" s="889">
        <v>3</v>
      </c>
    </row>
    <row r="466" spans="1:15">
      <c r="A466" s="894"/>
      <c r="J466" s="892"/>
      <c r="K466" s="889">
        <v>4</v>
      </c>
    </row>
    <row r="467" spans="1:15">
      <c r="A467" s="894"/>
      <c r="J467" s="892"/>
      <c r="K467" s="889">
        <v>5</v>
      </c>
    </row>
    <row r="468" spans="1:15">
      <c r="A468" s="894"/>
      <c r="J468" s="892"/>
      <c r="K468" s="889">
        <v>6</v>
      </c>
    </row>
    <row r="469" spans="1:15">
      <c r="A469" s="894"/>
      <c r="J469" s="892"/>
      <c r="K469" s="889">
        <v>7</v>
      </c>
    </row>
    <row r="470" spans="1:15">
      <c r="A470" s="894"/>
      <c r="J470" s="892"/>
      <c r="K470" s="889">
        <v>8</v>
      </c>
    </row>
    <row r="471" spans="1:15">
      <c r="A471" s="894"/>
      <c r="J471" s="892"/>
      <c r="K471" s="889">
        <v>9</v>
      </c>
    </row>
    <row r="472" spans="1:15">
      <c r="A472" s="894"/>
      <c r="J472" s="892"/>
      <c r="K472" s="889">
        <v>10</v>
      </c>
    </row>
    <row r="473" spans="1:15">
      <c r="A473" s="894"/>
      <c r="J473" s="892"/>
      <c r="K473" s="889">
        <v>11</v>
      </c>
    </row>
    <row r="474" spans="1:15">
      <c r="A474" s="894"/>
      <c r="J474" s="892"/>
      <c r="K474" s="889">
        <v>12</v>
      </c>
      <c r="O474" s="890">
        <f>38.3-1.7</f>
        <v>36.599999999999994</v>
      </c>
    </row>
    <row r="475" spans="1:15">
      <c r="A475" s="894"/>
      <c r="J475" s="892"/>
      <c r="K475" s="889">
        <v>13</v>
      </c>
    </row>
    <row r="476" spans="1:15">
      <c r="A476" s="894"/>
      <c r="J476" s="892"/>
      <c r="K476" s="889">
        <v>14</v>
      </c>
    </row>
    <row r="477" spans="1:15">
      <c r="A477" s="894"/>
      <c r="J477" s="892"/>
      <c r="K477" s="889">
        <v>15</v>
      </c>
    </row>
    <row r="478" spans="1:15">
      <c r="A478" s="894"/>
      <c r="J478" s="892"/>
      <c r="K478" s="889">
        <v>16</v>
      </c>
    </row>
    <row r="479" spans="1:15">
      <c r="A479" s="894"/>
      <c r="J479" s="892"/>
      <c r="K479" s="889">
        <v>17</v>
      </c>
    </row>
    <row r="480" spans="1:15">
      <c r="A480" s="894"/>
      <c r="J480" s="892"/>
      <c r="K480" s="889">
        <v>18</v>
      </c>
    </row>
    <row r="481" spans="1:11">
      <c r="A481" s="894"/>
      <c r="J481" s="892"/>
      <c r="K481" s="889">
        <v>19</v>
      </c>
    </row>
    <row r="482" spans="1:11">
      <c r="A482" s="894"/>
      <c r="J482" s="892"/>
      <c r="K482" s="889">
        <v>20</v>
      </c>
    </row>
    <row r="483" spans="1:11">
      <c r="A483" s="894"/>
      <c r="J483" s="892"/>
      <c r="K483" s="889">
        <v>21</v>
      </c>
    </row>
    <row r="484" spans="1:11">
      <c r="A484" s="894"/>
      <c r="J484" s="892"/>
      <c r="K484" s="889">
        <v>22</v>
      </c>
    </row>
    <row r="485" spans="1:11">
      <c r="A485" s="894"/>
      <c r="J485" s="892"/>
      <c r="K485" s="889">
        <v>23</v>
      </c>
    </row>
    <row r="486" spans="1:11">
      <c r="A486" s="894"/>
      <c r="J486" s="892"/>
      <c r="K486" s="889">
        <v>24</v>
      </c>
    </row>
    <row r="487" spans="1:11">
      <c r="A487" s="894"/>
      <c r="J487" s="892"/>
      <c r="K487" s="889">
        <v>25</v>
      </c>
    </row>
    <row r="488" spans="1:11">
      <c r="A488" s="891"/>
      <c r="J488" s="892"/>
      <c r="K488" s="889">
        <v>26</v>
      </c>
    </row>
    <row r="489" spans="1:11">
      <c r="A489" s="891"/>
      <c r="J489" s="892"/>
      <c r="K489" s="889">
        <v>27</v>
      </c>
    </row>
    <row r="490" spans="1:11">
      <c r="A490" s="894"/>
      <c r="J490" s="892"/>
      <c r="K490" s="889">
        <v>28</v>
      </c>
    </row>
    <row r="491" spans="1:11">
      <c r="A491" s="894"/>
      <c r="J491" s="892"/>
      <c r="K491" s="889">
        <v>29</v>
      </c>
    </row>
    <row r="492" spans="1:11">
      <c r="A492" s="894"/>
      <c r="J492" s="892"/>
      <c r="K492" s="889">
        <v>30</v>
      </c>
    </row>
    <row r="493" spans="1:11">
      <c r="A493" s="894"/>
      <c r="J493" s="892"/>
      <c r="K493" s="889">
        <v>31</v>
      </c>
    </row>
    <row r="494" spans="1:11">
      <c r="A494" s="894"/>
      <c r="J494" s="892"/>
      <c r="K494" s="889">
        <v>32</v>
      </c>
    </row>
    <row r="495" spans="1:11">
      <c r="A495" s="894"/>
      <c r="J495" s="892"/>
      <c r="K495" s="889">
        <v>33</v>
      </c>
    </row>
    <row r="496" spans="1:11">
      <c r="A496" s="894"/>
      <c r="J496" s="892"/>
      <c r="K496" s="889">
        <v>34</v>
      </c>
    </row>
    <row r="497" spans="1:11">
      <c r="A497" s="894"/>
      <c r="J497" s="892"/>
      <c r="K497" s="889">
        <v>35</v>
      </c>
    </row>
    <row r="498" spans="1:11">
      <c r="A498" s="891"/>
      <c r="J498" s="892"/>
      <c r="K498" s="889">
        <v>36</v>
      </c>
    </row>
    <row r="499" spans="1:11">
      <c r="A499" s="891"/>
      <c r="J499" s="892"/>
      <c r="K499" s="889">
        <v>37</v>
      </c>
    </row>
    <row r="500" spans="1:11">
      <c r="A500" s="894"/>
      <c r="J500" s="892"/>
      <c r="K500" s="889">
        <v>38</v>
      </c>
    </row>
    <row r="501" spans="1:11">
      <c r="A501" s="894"/>
      <c r="J501" s="892"/>
      <c r="K501" s="889">
        <v>39</v>
      </c>
    </row>
    <row r="502" spans="1:11">
      <c r="A502" s="894"/>
      <c r="J502" s="892"/>
      <c r="K502" s="889">
        <v>40</v>
      </c>
    </row>
    <row r="503" spans="1:11">
      <c r="A503" s="894"/>
      <c r="J503" s="892"/>
      <c r="K503" s="889">
        <v>41</v>
      </c>
    </row>
    <row r="504" spans="1:11">
      <c r="A504" s="894"/>
      <c r="J504" s="892"/>
      <c r="K504" s="889">
        <v>42</v>
      </c>
    </row>
    <row r="505" spans="1:11">
      <c r="A505" s="894"/>
      <c r="J505" s="892"/>
      <c r="K505" s="889">
        <v>43</v>
      </c>
    </row>
    <row r="506" spans="1:11">
      <c r="A506" s="894"/>
      <c r="J506" s="892"/>
      <c r="K506" s="889">
        <v>44</v>
      </c>
    </row>
    <row r="507" spans="1:11">
      <c r="A507" s="894"/>
      <c r="J507" s="892"/>
      <c r="K507" s="889">
        <v>45</v>
      </c>
    </row>
    <row r="508" spans="1:11">
      <c r="A508" s="894"/>
      <c r="J508" s="892"/>
      <c r="K508" s="889">
        <v>46</v>
      </c>
    </row>
    <row r="509" spans="1:11">
      <c r="A509" s="894"/>
      <c r="J509" s="892"/>
      <c r="K509" s="889">
        <v>47</v>
      </c>
    </row>
    <row r="510" spans="1:11">
      <c r="A510" s="894"/>
      <c r="J510" s="892"/>
      <c r="K510" s="889">
        <v>48</v>
      </c>
    </row>
    <row r="511" spans="1:11">
      <c r="A511" s="894"/>
      <c r="J511" s="892"/>
      <c r="K511" s="889">
        <v>49</v>
      </c>
    </row>
    <row r="512" spans="1:11">
      <c r="A512" s="894"/>
      <c r="J512" s="892"/>
      <c r="K512" s="889">
        <v>50</v>
      </c>
    </row>
    <row r="513" spans="1:11" ht="13.5" thickBot="1">
      <c r="A513" s="894"/>
      <c r="J513" s="892"/>
      <c r="K513" s="889">
        <v>51</v>
      </c>
    </row>
    <row r="514" spans="1:11" ht="13.5" thickBot="1">
      <c r="A514" s="1593" t="s">
        <v>1373</v>
      </c>
      <c r="B514" s="1594"/>
      <c r="C514" s="1594"/>
      <c r="D514" s="1594"/>
      <c r="E514" s="1594"/>
      <c r="F514" s="1594"/>
      <c r="G514" s="1594"/>
      <c r="H514" s="1594"/>
      <c r="I514" s="1594"/>
      <c r="J514" s="1595"/>
      <c r="K514" s="889">
        <v>1</v>
      </c>
    </row>
    <row r="515" spans="1:11" ht="13.5" thickTop="1">
      <c r="A515" s="891" t="s">
        <v>1366</v>
      </c>
      <c r="J515" s="892"/>
      <c r="K515" s="889">
        <v>2</v>
      </c>
    </row>
    <row r="516" spans="1:11">
      <c r="A516" s="891"/>
      <c r="J516" s="892"/>
      <c r="K516" s="889">
        <v>3</v>
      </c>
    </row>
    <row r="517" spans="1:11">
      <c r="A517" s="894"/>
      <c r="J517" s="892"/>
      <c r="K517" s="889">
        <v>4</v>
      </c>
    </row>
    <row r="518" spans="1:11">
      <c r="A518" s="894"/>
      <c r="J518" s="892"/>
      <c r="K518" s="889">
        <v>5</v>
      </c>
    </row>
    <row r="519" spans="1:11">
      <c r="A519" s="894"/>
      <c r="J519" s="892"/>
      <c r="K519" s="889">
        <v>6</v>
      </c>
    </row>
    <row r="520" spans="1:11">
      <c r="A520" s="894"/>
      <c r="J520" s="892"/>
      <c r="K520" s="889">
        <v>7</v>
      </c>
    </row>
    <row r="521" spans="1:11">
      <c r="A521" s="894"/>
      <c r="J521" s="892"/>
      <c r="K521" s="889">
        <v>8</v>
      </c>
    </row>
    <row r="522" spans="1:11">
      <c r="A522" s="894"/>
      <c r="J522" s="892"/>
      <c r="K522" s="889">
        <v>9</v>
      </c>
    </row>
    <row r="523" spans="1:11">
      <c r="A523" s="894"/>
      <c r="J523" s="892"/>
      <c r="K523" s="889">
        <v>10</v>
      </c>
    </row>
    <row r="524" spans="1:11">
      <c r="A524" s="894"/>
      <c r="J524" s="892"/>
      <c r="K524" s="889">
        <v>11</v>
      </c>
    </row>
    <row r="525" spans="1:11">
      <c r="A525" s="894"/>
      <c r="J525" s="892"/>
      <c r="K525" s="889">
        <v>12</v>
      </c>
    </row>
    <row r="526" spans="1:11">
      <c r="A526" s="894"/>
      <c r="J526" s="892"/>
      <c r="K526" s="889">
        <v>13</v>
      </c>
    </row>
    <row r="527" spans="1:11">
      <c r="A527" s="894"/>
      <c r="J527" s="892"/>
      <c r="K527" s="889">
        <v>14</v>
      </c>
    </row>
    <row r="528" spans="1:11">
      <c r="A528" s="894"/>
      <c r="J528" s="892"/>
      <c r="K528" s="889">
        <v>15</v>
      </c>
    </row>
    <row r="529" spans="1:11">
      <c r="A529" s="894"/>
      <c r="J529" s="892"/>
      <c r="K529" s="889">
        <v>16</v>
      </c>
    </row>
    <row r="530" spans="1:11">
      <c r="A530" s="894"/>
      <c r="J530" s="892"/>
      <c r="K530" s="889">
        <v>17</v>
      </c>
    </row>
    <row r="531" spans="1:11">
      <c r="A531" s="894"/>
      <c r="J531" s="892"/>
      <c r="K531" s="889">
        <v>18</v>
      </c>
    </row>
    <row r="532" spans="1:11">
      <c r="A532" s="894"/>
      <c r="J532" s="892"/>
      <c r="K532" s="889">
        <v>19</v>
      </c>
    </row>
    <row r="533" spans="1:11">
      <c r="A533" s="894"/>
      <c r="J533" s="892"/>
      <c r="K533" s="889">
        <v>20</v>
      </c>
    </row>
    <row r="534" spans="1:11">
      <c r="A534" s="894"/>
      <c r="J534" s="892"/>
      <c r="K534" s="889">
        <v>21</v>
      </c>
    </row>
    <row r="535" spans="1:11">
      <c r="A535" s="894"/>
      <c r="J535" s="892"/>
      <c r="K535" s="889">
        <v>22</v>
      </c>
    </row>
    <row r="536" spans="1:11">
      <c r="A536" s="894"/>
      <c r="J536" s="892"/>
      <c r="K536" s="889">
        <v>23</v>
      </c>
    </row>
    <row r="537" spans="1:11">
      <c r="A537" s="894"/>
      <c r="J537" s="892"/>
      <c r="K537" s="889">
        <v>24</v>
      </c>
    </row>
    <row r="538" spans="1:11">
      <c r="A538" s="894"/>
      <c r="J538" s="892"/>
      <c r="K538" s="889">
        <v>25</v>
      </c>
    </row>
    <row r="539" spans="1:11">
      <c r="A539" s="894"/>
      <c r="J539" s="892"/>
      <c r="K539" s="889">
        <v>26</v>
      </c>
    </row>
    <row r="540" spans="1:11">
      <c r="A540" s="894"/>
      <c r="J540" s="892"/>
      <c r="K540" s="889">
        <v>27</v>
      </c>
    </row>
    <row r="541" spans="1:11">
      <c r="A541" s="894"/>
      <c r="J541" s="892"/>
      <c r="K541" s="889">
        <v>28</v>
      </c>
    </row>
    <row r="542" spans="1:11">
      <c r="A542" s="894"/>
      <c r="J542" s="892"/>
      <c r="K542" s="889">
        <v>29</v>
      </c>
    </row>
    <row r="543" spans="1:11">
      <c r="A543" s="894"/>
      <c r="J543" s="892"/>
      <c r="K543" s="889">
        <v>30</v>
      </c>
    </row>
    <row r="544" spans="1:11">
      <c r="A544" s="894"/>
      <c r="J544" s="892"/>
      <c r="K544" s="889">
        <v>31</v>
      </c>
    </row>
    <row r="545" spans="1:11">
      <c r="A545" s="894"/>
      <c r="J545" s="892"/>
      <c r="K545" s="889">
        <v>32</v>
      </c>
    </row>
    <row r="546" spans="1:11">
      <c r="A546" s="894"/>
      <c r="J546" s="892"/>
      <c r="K546" s="889">
        <v>33</v>
      </c>
    </row>
    <row r="547" spans="1:11">
      <c r="A547" s="894"/>
      <c r="J547" s="892"/>
      <c r="K547" s="889">
        <v>34</v>
      </c>
    </row>
    <row r="548" spans="1:11">
      <c r="A548" s="894"/>
      <c r="J548" s="892"/>
      <c r="K548" s="889">
        <v>35</v>
      </c>
    </row>
    <row r="549" spans="1:11">
      <c r="A549" s="894"/>
      <c r="J549" s="892"/>
      <c r="K549" s="889">
        <v>36</v>
      </c>
    </row>
    <row r="550" spans="1:11">
      <c r="A550" s="894"/>
      <c r="J550" s="892"/>
      <c r="K550" s="889">
        <v>37</v>
      </c>
    </row>
    <row r="551" spans="1:11">
      <c r="A551" s="894"/>
      <c r="J551" s="892"/>
      <c r="K551" s="889">
        <v>38</v>
      </c>
    </row>
    <row r="552" spans="1:11">
      <c r="A552" s="894"/>
      <c r="J552" s="892"/>
      <c r="K552" s="889">
        <v>39</v>
      </c>
    </row>
    <row r="553" spans="1:11">
      <c r="A553" s="894"/>
      <c r="J553" s="892"/>
      <c r="K553" s="889">
        <v>40</v>
      </c>
    </row>
    <row r="554" spans="1:11">
      <c r="A554" s="894"/>
      <c r="J554" s="892"/>
      <c r="K554" s="889">
        <v>41</v>
      </c>
    </row>
    <row r="555" spans="1:11">
      <c r="A555" s="894"/>
      <c r="J555" s="892"/>
      <c r="K555" s="889">
        <v>42</v>
      </c>
    </row>
    <row r="556" spans="1:11">
      <c r="A556" s="894"/>
      <c r="J556" s="892"/>
      <c r="K556" s="889">
        <v>43</v>
      </c>
    </row>
    <row r="557" spans="1:11">
      <c r="A557" s="894"/>
      <c r="J557" s="892"/>
      <c r="K557" s="889">
        <v>44</v>
      </c>
    </row>
    <row r="558" spans="1:11">
      <c r="A558" s="894"/>
      <c r="J558" s="892"/>
      <c r="K558" s="889">
        <v>45</v>
      </c>
    </row>
    <row r="559" spans="1:11">
      <c r="A559" s="894"/>
      <c r="J559" s="892"/>
      <c r="K559" s="889">
        <v>46</v>
      </c>
    </row>
    <row r="560" spans="1:11">
      <c r="A560" s="894"/>
      <c r="J560" s="892"/>
      <c r="K560" s="889">
        <v>47</v>
      </c>
    </row>
    <row r="561" spans="1:11">
      <c r="A561" s="894"/>
      <c r="J561" s="892"/>
      <c r="K561" s="889">
        <v>48</v>
      </c>
    </row>
    <row r="562" spans="1:11">
      <c r="A562" s="894"/>
      <c r="J562" s="892"/>
      <c r="K562" s="889">
        <v>49</v>
      </c>
    </row>
    <row r="563" spans="1:11">
      <c r="A563" s="894"/>
      <c r="J563" s="892"/>
      <c r="K563" s="889">
        <v>50</v>
      </c>
    </row>
    <row r="564" spans="1:11" ht="13.5" thickBot="1">
      <c r="A564" s="894"/>
      <c r="J564" s="892"/>
      <c r="K564" s="889">
        <v>51</v>
      </c>
    </row>
    <row r="565" spans="1:11" ht="13.5" thickBot="1">
      <c r="A565" s="1593" t="s">
        <v>1374</v>
      </c>
      <c r="B565" s="1594"/>
      <c r="C565" s="1594"/>
      <c r="D565" s="1594"/>
      <c r="E565" s="1594"/>
      <c r="F565" s="1594"/>
      <c r="G565" s="1594"/>
      <c r="H565" s="1594"/>
      <c r="I565" s="1594"/>
      <c r="J565" s="1595"/>
      <c r="K565" s="889">
        <v>1</v>
      </c>
    </row>
    <row r="566" spans="1:11" ht="13.5" thickTop="1">
      <c r="A566" s="891" t="s">
        <v>1375</v>
      </c>
      <c r="J566" s="892"/>
      <c r="K566" s="889">
        <v>2</v>
      </c>
    </row>
    <row r="567" spans="1:11">
      <c r="A567" s="891" t="s">
        <v>1376</v>
      </c>
      <c r="J567" s="892"/>
      <c r="K567" s="889">
        <v>3</v>
      </c>
    </row>
    <row r="568" spans="1:11">
      <c r="A568" s="894"/>
      <c r="J568" s="892"/>
      <c r="K568" s="889">
        <v>4</v>
      </c>
    </row>
    <row r="569" spans="1:11">
      <c r="A569" s="894"/>
      <c r="J569" s="892"/>
      <c r="K569" s="889">
        <v>5</v>
      </c>
    </row>
    <row r="570" spans="1:11">
      <c r="A570" s="894"/>
      <c r="J570" s="892"/>
      <c r="K570" s="889">
        <v>6</v>
      </c>
    </row>
    <row r="571" spans="1:11">
      <c r="A571" s="894"/>
      <c r="J571" s="892"/>
      <c r="K571" s="889">
        <v>7</v>
      </c>
    </row>
    <row r="572" spans="1:11">
      <c r="A572" s="894"/>
      <c r="J572" s="892"/>
      <c r="K572" s="889">
        <v>8</v>
      </c>
    </row>
    <row r="573" spans="1:11">
      <c r="A573" s="894"/>
      <c r="J573" s="892"/>
      <c r="K573" s="889">
        <v>9</v>
      </c>
    </row>
    <row r="574" spans="1:11">
      <c r="A574" s="894"/>
      <c r="J574" s="892"/>
      <c r="K574" s="889">
        <v>10</v>
      </c>
    </row>
    <row r="575" spans="1:11">
      <c r="A575" s="894"/>
      <c r="J575" s="892"/>
      <c r="K575" s="889">
        <v>11</v>
      </c>
    </row>
    <row r="576" spans="1:11">
      <c r="A576" s="894"/>
      <c r="J576" s="892"/>
      <c r="K576" s="889">
        <v>12</v>
      </c>
    </row>
    <row r="577" spans="1:11">
      <c r="A577" s="894"/>
      <c r="J577" s="892"/>
      <c r="K577" s="889">
        <v>13</v>
      </c>
    </row>
    <row r="578" spans="1:11">
      <c r="A578" s="894"/>
      <c r="J578" s="892"/>
      <c r="K578" s="889">
        <v>14</v>
      </c>
    </row>
    <row r="579" spans="1:11">
      <c r="A579" s="894"/>
      <c r="J579" s="892"/>
      <c r="K579" s="889">
        <v>15</v>
      </c>
    </row>
    <row r="580" spans="1:11">
      <c r="A580" s="894"/>
      <c r="J580" s="892"/>
      <c r="K580" s="889">
        <v>16</v>
      </c>
    </row>
    <row r="581" spans="1:11">
      <c r="A581" s="894"/>
      <c r="J581" s="892"/>
      <c r="K581" s="889">
        <v>17</v>
      </c>
    </row>
    <row r="582" spans="1:11">
      <c r="A582" s="894"/>
      <c r="J582" s="892"/>
      <c r="K582" s="889">
        <v>18</v>
      </c>
    </row>
    <row r="583" spans="1:11">
      <c r="A583" s="894"/>
      <c r="J583" s="892"/>
      <c r="K583" s="889">
        <v>19</v>
      </c>
    </row>
    <row r="584" spans="1:11">
      <c r="A584" s="894"/>
      <c r="J584" s="892"/>
      <c r="K584" s="889">
        <v>20</v>
      </c>
    </row>
    <row r="585" spans="1:11">
      <c r="A585" s="894"/>
      <c r="J585" s="892"/>
      <c r="K585" s="889">
        <v>21</v>
      </c>
    </row>
    <row r="586" spans="1:11">
      <c r="A586" s="894"/>
      <c r="J586" s="892"/>
      <c r="K586" s="889">
        <v>22</v>
      </c>
    </row>
    <row r="587" spans="1:11">
      <c r="A587" s="894"/>
      <c r="J587" s="892"/>
      <c r="K587" s="889">
        <v>23</v>
      </c>
    </row>
    <row r="588" spans="1:11">
      <c r="A588" s="894"/>
      <c r="J588" s="892"/>
      <c r="K588" s="889">
        <v>24</v>
      </c>
    </row>
    <row r="589" spans="1:11">
      <c r="A589" s="894"/>
      <c r="J589" s="892"/>
      <c r="K589" s="889">
        <v>25</v>
      </c>
    </row>
    <row r="590" spans="1:11">
      <c r="A590" s="894"/>
      <c r="J590" s="892"/>
      <c r="K590" s="889">
        <v>26</v>
      </c>
    </row>
    <row r="591" spans="1:11">
      <c r="A591" s="891" t="s">
        <v>1377</v>
      </c>
      <c r="J591" s="892"/>
      <c r="K591" s="889">
        <v>27</v>
      </c>
    </row>
    <row r="592" spans="1:11">
      <c r="A592" s="891" t="s">
        <v>1378</v>
      </c>
      <c r="J592" s="892"/>
      <c r="K592" s="889">
        <v>28</v>
      </c>
    </row>
    <row r="593" spans="1:11">
      <c r="A593" s="894"/>
      <c r="J593" s="892"/>
      <c r="K593" s="889">
        <v>29</v>
      </c>
    </row>
    <row r="594" spans="1:11">
      <c r="A594" s="894"/>
      <c r="J594" s="892"/>
      <c r="K594" s="889">
        <v>30</v>
      </c>
    </row>
    <row r="595" spans="1:11">
      <c r="A595" s="894"/>
      <c r="J595" s="892"/>
      <c r="K595" s="889">
        <v>31</v>
      </c>
    </row>
    <row r="596" spans="1:11">
      <c r="A596" s="894"/>
      <c r="J596" s="892"/>
      <c r="K596" s="889">
        <v>32</v>
      </c>
    </row>
    <row r="597" spans="1:11">
      <c r="A597" s="894"/>
      <c r="J597" s="892"/>
      <c r="K597" s="889">
        <v>33</v>
      </c>
    </row>
    <row r="598" spans="1:11">
      <c r="A598" s="894"/>
      <c r="J598" s="892"/>
      <c r="K598" s="889">
        <v>34</v>
      </c>
    </row>
    <row r="599" spans="1:11">
      <c r="A599" s="894"/>
      <c r="J599" s="892"/>
      <c r="K599" s="889">
        <v>35</v>
      </c>
    </row>
    <row r="600" spans="1:11">
      <c r="A600" s="894"/>
      <c r="J600" s="892"/>
      <c r="K600" s="889">
        <v>36</v>
      </c>
    </row>
    <row r="601" spans="1:11">
      <c r="A601" s="894"/>
      <c r="J601" s="892"/>
      <c r="K601" s="889">
        <v>37</v>
      </c>
    </row>
    <row r="602" spans="1:11">
      <c r="A602" s="894"/>
      <c r="J602" s="892"/>
      <c r="K602" s="889">
        <v>38</v>
      </c>
    </row>
    <row r="603" spans="1:11">
      <c r="A603" s="894"/>
      <c r="J603" s="892"/>
      <c r="K603" s="889">
        <v>39</v>
      </c>
    </row>
    <row r="604" spans="1:11">
      <c r="A604" s="894"/>
      <c r="J604" s="892"/>
      <c r="K604" s="889">
        <v>40</v>
      </c>
    </row>
    <row r="605" spans="1:11">
      <c r="A605" s="894"/>
      <c r="J605" s="892"/>
      <c r="K605" s="889">
        <v>41</v>
      </c>
    </row>
    <row r="606" spans="1:11">
      <c r="A606" s="894"/>
      <c r="J606" s="892"/>
      <c r="K606" s="889">
        <v>42</v>
      </c>
    </row>
    <row r="607" spans="1:11">
      <c r="A607" s="894"/>
      <c r="J607" s="892"/>
      <c r="K607" s="889">
        <v>43</v>
      </c>
    </row>
    <row r="608" spans="1:11">
      <c r="A608" s="894"/>
      <c r="J608" s="892"/>
      <c r="K608" s="889">
        <v>44</v>
      </c>
    </row>
    <row r="609" spans="1:11">
      <c r="A609" s="894"/>
      <c r="J609" s="892"/>
      <c r="K609" s="889">
        <v>45</v>
      </c>
    </row>
    <row r="610" spans="1:11">
      <c r="A610" s="894"/>
      <c r="J610" s="892"/>
      <c r="K610" s="889">
        <v>46</v>
      </c>
    </row>
    <row r="611" spans="1:11">
      <c r="A611" s="894"/>
      <c r="J611" s="892"/>
      <c r="K611" s="889">
        <v>47</v>
      </c>
    </row>
    <row r="612" spans="1:11">
      <c r="A612" s="894"/>
      <c r="J612" s="892"/>
      <c r="K612" s="889">
        <v>48</v>
      </c>
    </row>
    <row r="613" spans="1:11">
      <c r="A613" s="894"/>
      <c r="J613" s="892"/>
      <c r="K613" s="889">
        <v>49</v>
      </c>
    </row>
    <row r="614" spans="1:11">
      <c r="A614" s="894"/>
      <c r="J614" s="892"/>
      <c r="K614" s="889">
        <v>50</v>
      </c>
    </row>
    <row r="615" spans="1:11">
      <c r="A615" s="894"/>
      <c r="J615" s="892"/>
      <c r="K615" s="889">
        <v>51</v>
      </c>
    </row>
    <row r="616" spans="1:11">
      <c r="A616" s="891" t="s">
        <v>1379</v>
      </c>
      <c r="J616" s="892"/>
      <c r="K616" s="889">
        <v>1</v>
      </c>
    </row>
    <row r="617" spans="1:11">
      <c r="A617" s="891" t="s">
        <v>1380</v>
      </c>
      <c r="J617" s="892"/>
      <c r="K617" s="889">
        <v>2</v>
      </c>
    </row>
    <row r="618" spans="1:11">
      <c r="A618" s="894"/>
      <c r="J618" s="892"/>
      <c r="K618" s="889">
        <v>3</v>
      </c>
    </row>
    <row r="619" spans="1:11">
      <c r="A619" s="894"/>
      <c r="J619" s="892"/>
      <c r="K619" s="889">
        <v>4</v>
      </c>
    </row>
    <row r="620" spans="1:11">
      <c r="A620" s="894"/>
      <c r="J620" s="892"/>
      <c r="K620" s="889">
        <v>5</v>
      </c>
    </row>
    <row r="621" spans="1:11">
      <c r="A621" s="894"/>
      <c r="J621" s="892"/>
      <c r="K621" s="889">
        <v>6</v>
      </c>
    </row>
    <row r="622" spans="1:11">
      <c r="A622" s="894"/>
      <c r="J622" s="892"/>
      <c r="K622" s="889">
        <v>7</v>
      </c>
    </row>
    <row r="623" spans="1:11">
      <c r="A623" s="894"/>
      <c r="J623" s="892"/>
      <c r="K623" s="889">
        <v>8</v>
      </c>
    </row>
    <row r="624" spans="1:11">
      <c r="A624" s="894"/>
      <c r="J624" s="892"/>
      <c r="K624" s="889">
        <v>9</v>
      </c>
    </row>
    <row r="625" spans="1:11">
      <c r="A625" s="894"/>
      <c r="J625" s="892"/>
      <c r="K625" s="889">
        <v>10</v>
      </c>
    </row>
    <row r="626" spans="1:11">
      <c r="A626" s="894"/>
      <c r="J626" s="892"/>
      <c r="K626" s="889">
        <v>11</v>
      </c>
    </row>
    <row r="627" spans="1:11">
      <c r="A627" s="894"/>
      <c r="J627" s="892"/>
      <c r="K627" s="889">
        <v>12</v>
      </c>
    </row>
    <row r="628" spans="1:11">
      <c r="A628" s="894"/>
      <c r="J628" s="892"/>
      <c r="K628" s="889">
        <v>13</v>
      </c>
    </row>
    <row r="629" spans="1:11">
      <c r="A629" s="894"/>
      <c r="J629" s="892"/>
      <c r="K629" s="889">
        <v>14</v>
      </c>
    </row>
    <row r="630" spans="1:11">
      <c r="A630" s="894"/>
      <c r="J630" s="892"/>
      <c r="K630" s="889">
        <v>15</v>
      </c>
    </row>
    <row r="631" spans="1:11">
      <c r="A631" s="894"/>
      <c r="J631" s="892"/>
      <c r="K631" s="889">
        <v>16</v>
      </c>
    </row>
    <row r="632" spans="1:11">
      <c r="A632" s="894"/>
      <c r="J632" s="892"/>
      <c r="K632" s="889">
        <v>17</v>
      </c>
    </row>
    <row r="633" spans="1:11">
      <c r="A633" s="894"/>
      <c r="J633" s="892"/>
      <c r="K633" s="889">
        <v>18</v>
      </c>
    </row>
    <row r="634" spans="1:11">
      <c r="A634" s="894"/>
      <c r="J634" s="892"/>
      <c r="K634" s="889">
        <v>19</v>
      </c>
    </row>
    <row r="635" spans="1:11">
      <c r="A635" s="894"/>
      <c r="J635" s="892"/>
      <c r="K635" s="889">
        <v>20</v>
      </c>
    </row>
    <row r="636" spans="1:11">
      <c r="A636" s="894"/>
      <c r="J636" s="892"/>
      <c r="K636" s="889">
        <v>21</v>
      </c>
    </row>
    <row r="637" spans="1:11">
      <c r="A637" s="894"/>
      <c r="J637" s="892"/>
      <c r="K637" s="889">
        <v>22</v>
      </c>
    </row>
    <row r="638" spans="1:11">
      <c r="A638" s="894"/>
      <c r="J638" s="892"/>
      <c r="K638" s="889">
        <v>23</v>
      </c>
    </row>
    <row r="639" spans="1:11">
      <c r="A639" s="894"/>
      <c r="J639" s="892"/>
      <c r="K639" s="889">
        <v>24</v>
      </c>
    </row>
    <row r="640" spans="1:11">
      <c r="A640" s="894"/>
      <c r="J640" s="892"/>
      <c r="K640" s="889">
        <v>25</v>
      </c>
    </row>
    <row r="641" spans="1:11">
      <c r="A641" s="894"/>
      <c r="J641" s="892"/>
      <c r="K641" s="889">
        <v>26</v>
      </c>
    </row>
    <row r="642" spans="1:11">
      <c r="A642" s="894"/>
      <c r="J642" s="892"/>
      <c r="K642" s="889">
        <v>27</v>
      </c>
    </row>
    <row r="643" spans="1:11">
      <c r="A643" s="894"/>
      <c r="J643" s="892"/>
      <c r="K643" s="889">
        <v>28</v>
      </c>
    </row>
    <row r="644" spans="1:11">
      <c r="A644" s="894"/>
      <c r="J644" s="892"/>
      <c r="K644" s="889">
        <v>29</v>
      </c>
    </row>
    <row r="645" spans="1:11">
      <c r="A645" s="894"/>
      <c r="J645" s="892"/>
      <c r="K645" s="889">
        <v>30</v>
      </c>
    </row>
    <row r="646" spans="1:11">
      <c r="A646" s="894"/>
      <c r="J646" s="892"/>
      <c r="K646" s="889">
        <v>31</v>
      </c>
    </row>
    <row r="647" spans="1:11">
      <c r="A647" s="894"/>
      <c r="J647" s="892"/>
      <c r="K647" s="889">
        <v>32</v>
      </c>
    </row>
    <row r="648" spans="1:11">
      <c r="A648" s="894"/>
      <c r="J648" s="892"/>
      <c r="K648" s="889">
        <v>33</v>
      </c>
    </row>
    <row r="649" spans="1:11">
      <c r="A649" s="894"/>
      <c r="J649" s="892"/>
      <c r="K649" s="889">
        <v>34</v>
      </c>
    </row>
    <row r="650" spans="1:11">
      <c r="A650" s="894"/>
      <c r="J650" s="892"/>
      <c r="K650" s="889">
        <v>35</v>
      </c>
    </row>
    <row r="651" spans="1:11">
      <c r="A651" s="894"/>
      <c r="J651" s="892"/>
      <c r="K651" s="889">
        <v>36</v>
      </c>
    </row>
    <row r="652" spans="1:11">
      <c r="A652" s="894"/>
      <c r="J652" s="892"/>
      <c r="K652" s="889">
        <v>37</v>
      </c>
    </row>
    <row r="653" spans="1:11">
      <c r="A653" s="894"/>
      <c r="J653" s="892"/>
      <c r="K653" s="889">
        <v>38</v>
      </c>
    </row>
    <row r="654" spans="1:11">
      <c r="A654" s="894"/>
      <c r="J654" s="892"/>
      <c r="K654" s="889">
        <v>39</v>
      </c>
    </row>
    <row r="655" spans="1:11">
      <c r="A655" s="894"/>
      <c r="J655" s="892"/>
      <c r="K655" s="889">
        <v>40</v>
      </c>
    </row>
    <row r="656" spans="1:11">
      <c r="A656" s="894"/>
      <c r="J656" s="892"/>
      <c r="K656" s="889">
        <v>41</v>
      </c>
    </row>
    <row r="657" spans="1:11">
      <c r="A657" s="894"/>
      <c r="J657" s="892"/>
      <c r="K657" s="889">
        <v>42</v>
      </c>
    </row>
    <row r="658" spans="1:11">
      <c r="A658" s="894"/>
      <c r="J658" s="892"/>
      <c r="K658" s="889">
        <v>43</v>
      </c>
    </row>
    <row r="659" spans="1:11">
      <c r="A659" s="894"/>
      <c r="J659" s="892"/>
      <c r="K659" s="889">
        <v>44</v>
      </c>
    </row>
    <row r="660" spans="1:11">
      <c r="A660" s="894"/>
      <c r="J660" s="892"/>
      <c r="K660" s="889">
        <v>45</v>
      </c>
    </row>
    <row r="661" spans="1:11">
      <c r="A661" s="894"/>
      <c r="J661" s="892"/>
      <c r="K661" s="889">
        <v>46</v>
      </c>
    </row>
    <row r="662" spans="1:11">
      <c r="A662" s="894"/>
      <c r="J662" s="892"/>
      <c r="K662" s="889">
        <v>47</v>
      </c>
    </row>
    <row r="663" spans="1:11">
      <c r="A663" s="894"/>
      <c r="J663" s="892"/>
      <c r="K663" s="889">
        <v>48</v>
      </c>
    </row>
    <row r="664" spans="1:11">
      <c r="A664" s="894"/>
      <c r="J664" s="892"/>
      <c r="K664" s="889">
        <v>49</v>
      </c>
    </row>
    <row r="665" spans="1:11">
      <c r="A665" s="894"/>
      <c r="J665" s="892"/>
      <c r="K665" s="889">
        <v>50</v>
      </c>
    </row>
    <row r="666" spans="1:11">
      <c r="A666" s="894"/>
      <c r="J666" s="892"/>
      <c r="K666" s="889">
        <v>51</v>
      </c>
    </row>
    <row r="667" spans="1:11">
      <c r="A667" s="891" t="s">
        <v>1381</v>
      </c>
      <c r="J667" s="892"/>
      <c r="K667" s="889">
        <v>1</v>
      </c>
    </row>
    <row r="668" spans="1:11">
      <c r="A668" s="891" t="s">
        <v>1382</v>
      </c>
      <c r="J668" s="892"/>
      <c r="K668" s="889">
        <v>2</v>
      </c>
    </row>
    <row r="669" spans="1:11">
      <c r="A669" s="894"/>
      <c r="J669" s="892"/>
      <c r="K669" s="889">
        <v>3</v>
      </c>
    </row>
    <row r="670" spans="1:11">
      <c r="A670" s="894"/>
      <c r="J670" s="892"/>
      <c r="K670" s="889">
        <v>4</v>
      </c>
    </row>
    <row r="671" spans="1:11">
      <c r="A671" s="894"/>
      <c r="J671" s="892"/>
      <c r="K671" s="889">
        <v>5</v>
      </c>
    </row>
    <row r="672" spans="1:11">
      <c r="A672" s="894"/>
      <c r="J672" s="892"/>
      <c r="K672" s="889">
        <v>6</v>
      </c>
    </row>
    <row r="673" spans="1:11">
      <c r="A673" s="894"/>
      <c r="J673" s="892"/>
      <c r="K673" s="889">
        <v>7</v>
      </c>
    </row>
    <row r="674" spans="1:11">
      <c r="A674" s="894"/>
      <c r="J674" s="892"/>
      <c r="K674" s="889">
        <v>8</v>
      </c>
    </row>
    <row r="675" spans="1:11">
      <c r="A675" s="894"/>
      <c r="J675" s="892"/>
      <c r="K675" s="889">
        <v>9</v>
      </c>
    </row>
    <row r="676" spans="1:11">
      <c r="A676" s="894"/>
      <c r="J676" s="892"/>
      <c r="K676" s="889">
        <v>10</v>
      </c>
    </row>
    <row r="677" spans="1:11">
      <c r="A677" s="894"/>
      <c r="J677" s="892"/>
      <c r="K677" s="889">
        <v>11</v>
      </c>
    </row>
    <row r="678" spans="1:11">
      <c r="A678" s="894"/>
      <c r="J678" s="892"/>
      <c r="K678" s="889">
        <v>12</v>
      </c>
    </row>
    <row r="679" spans="1:11">
      <c r="A679" s="894"/>
      <c r="J679" s="892"/>
      <c r="K679" s="889">
        <v>13</v>
      </c>
    </row>
    <row r="680" spans="1:11">
      <c r="A680" s="894"/>
      <c r="J680" s="892"/>
      <c r="K680" s="889">
        <v>14</v>
      </c>
    </row>
    <row r="681" spans="1:11">
      <c r="A681" s="894"/>
      <c r="J681" s="892"/>
      <c r="K681" s="889">
        <v>15</v>
      </c>
    </row>
    <row r="682" spans="1:11">
      <c r="A682" s="894"/>
      <c r="J682" s="892"/>
      <c r="K682" s="889">
        <v>16</v>
      </c>
    </row>
    <row r="683" spans="1:11">
      <c r="A683" s="894"/>
      <c r="J683" s="892"/>
      <c r="K683" s="889">
        <v>17</v>
      </c>
    </row>
    <row r="684" spans="1:11">
      <c r="A684" s="894"/>
      <c r="J684" s="892"/>
      <c r="K684" s="889">
        <v>18</v>
      </c>
    </row>
    <row r="685" spans="1:11">
      <c r="A685" s="894"/>
      <c r="J685" s="892"/>
      <c r="K685" s="889">
        <v>19</v>
      </c>
    </row>
    <row r="686" spans="1:11">
      <c r="A686" s="894"/>
      <c r="J686" s="892"/>
      <c r="K686" s="889">
        <v>20</v>
      </c>
    </row>
    <row r="687" spans="1:11">
      <c r="A687" s="894"/>
      <c r="J687" s="892"/>
      <c r="K687" s="889">
        <v>21</v>
      </c>
    </row>
    <row r="688" spans="1:11">
      <c r="A688" s="894"/>
      <c r="J688" s="892"/>
      <c r="K688" s="889">
        <v>22</v>
      </c>
    </row>
    <row r="689" spans="1:11">
      <c r="A689" s="894"/>
      <c r="J689" s="892"/>
      <c r="K689" s="889">
        <v>23</v>
      </c>
    </row>
    <row r="690" spans="1:11">
      <c r="A690" s="894"/>
      <c r="J690" s="892"/>
      <c r="K690" s="889">
        <v>24</v>
      </c>
    </row>
    <row r="691" spans="1:11">
      <c r="A691" s="894"/>
      <c r="J691" s="892"/>
      <c r="K691" s="889">
        <v>25</v>
      </c>
    </row>
    <row r="692" spans="1:11">
      <c r="A692" s="891" t="s">
        <v>1383</v>
      </c>
      <c r="J692" s="892"/>
      <c r="K692" s="889">
        <v>26</v>
      </c>
    </row>
    <row r="693" spans="1:11">
      <c r="A693" s="891" t="s">
        <v>1384</v>
      </c>
      <c r="J693" s="892"/>
      <c r="K693" s="889">
        <v>27</v>
      </c>
    </row>
    <row r="694" spans="1:11">
      <c r="A694" s="894"/>
      <c r="J694" s="892"/>
      <c r="K694" s="889">
        <v>28</v>
      </c>
    </row>
    <row r="695" spans="1:11">
      <c r="A695" s="894"/>
      <c r="J695" s="892"/>
      <c r="K695" s="889">
        <v>29</v>
      </c>
    </row>
    <row r="696" spans="1:11">
      <c r="A696" s="894"/>
      <c r="J696" s="892"/>
      <c r="K696" s="889">
        <v>30</v>
      </c>
    </row>
    <row r="697" spans="1:11">
      <c r="A697" s="894"/>
      <c r="J697" s="892"/>
      <c r="K697" s="889">
        <v>31</v>
      </c>
    </row>
    <row r="698" spans="1:11">
      <c r="A698" s="894"/>
      <c r="J698" s="892"/>
      <c r="K698" s="889">
        <v>32</v>
      </c>
    </row>
    <row r="699" spans="1:11">
      <c r="A699" s="894"/>
      <c r="J699" s="892"/>
      <c r="K699" s="889">
        <v>33</v>
      </c>
    </row>
    <row r="700" spans="1:11">
      <c r="A700" s="894"/>
      <c r="J700" s="892"/>
      <c r="K700" s="889">
        <v>34</v>
      </c>
    </row>
    <row r="701" spans="1:11">
      <c r="A701" s="894"/>
      <c r="J701" s="892"/>
      <c r="K701" s="889">
        <v>35</v>
      </c>
    </row>
    <row r="702" spans="1:11">
      <c r="A702" s="894"/>
      <c r="J702" s="892"/>
      <c r="K702" s="889">
        <v>36</v>
      </c>
    </row>
    <row r="703" spans="1:11">
      <c r="A703" s="894"/>
      <c r="J703" s="892"/>
      <c r="K703" s="889">
        <v>37</v>
      </c>
    </row>
    <row r="704" spans="1:11">
      <c r="A704" s="894"/>
      <c r="J704" s="892"/>
      <c r="K704" s="889">
        <v>38</v>
      </c>
    </row>
    <row r="705" spans="1:11">
      <c r="A705" s="894"/>
      <c r="J705" s="892"/>
      <c r="K705" s="889">
        <v>39</v>
      </c>
    </row>
    <row r="706" spans="1:11">
      <c r="A706" s="894"/>
      <c r="J706" s="892"/>
      <c r="K706" s="889">
        <v>40</v>
      </c>
    </row>
    <row r="707" spans="1:11">
      <c r="A707" s="894"/>
      <c r="J707" s="892"/>
      <c r="K707" s="889">
        <v>41</v>
      </c>
    </row>
    <row r="708" spans="1:11">
      <c r="A708" s="894"/>
      <c r="J708" s="892"/>
      <c r="K708" s="889">
        <v>42</v>
      </c>
    </row>
    <row r="709" spans="1:11">
      <c r="A709" s="894"/>
      <c r="J709" s="892"/>
      <c r="K709" s="889">
        <v>43</v>
      </c>
    </row>
    <row r="710" spans="1:11">
      <c r="A710" s="894"/>
      <c r="J710" s="892"/>
      <c r="K710" s="889">
        <v>44</v>
      </c>
    </row>
    <row r="711" spans="1:11">
      <c r="A711" s="894"/>
      <c r="J711" s="892"/>
      <c r="K711" s="889">
        <v>45</v>
      </c>
    </row>
    <row r="712" spans="1:11">
      <c r="A712" s="894"/>
      <c r="J712" s="892"/>
      <c r="K712" s="889">
        <v>56</v>
      </c>
    </row>
    <row r="713" spans="1:11">
      <c r="A713" s="894"/>
      <c r="J713" s="892"/>
      <c r="K713" s="889">
        <v>60.3333333333333</v>
      </c>
    </row>
    <row r="714" spans="1:11">
      <c r="A714" s="894"/>
      <c r="J714" s="892"/>
      <c r="K714" s="889">
        <v>66.3333333333333</v>
      </c>
    </row>
    <row r="715" spans="1:11">
      <c r="A715" s="894"/>
      <c r="J715" s="892"/>
      <c r="K715" s="889">
        <v>72.3333333333333</v>
      </c>
    </row>
    <row r="716" spans="1:11">
      <c r="A716" s="894"/>
      <c r="J716" s="892"/>
      <c r="K716" s="889">
        <v>78.3333333333333</v>
      </c>
    </row>
    <row r="717" spans="1:11" ht="13.5" thickBot="1">
      <c r="A717" s="894"/>
      <c r="J717" s="892"/>
      <c r="K717" s="889">
        <v>84.3333333333333</v>
      </c>
    </row>
    <row r="718" spans="1:11" ht="13.5" thickBot="1">
      <c r="A718" s="1593" t="s">
        <v>1385</v>
      </c>
      <c r="B718" s="1594"/>
      <c r="C718" s="1594"/>
      <c r="D718" s="1594"/>
      <c r="E718" s="1594"/>
      <c r="F718" s="1594"/>
      <c r="G718" s="1594"/>
      <c r="H718" s="1594"/>
      <c r="I718" s="1594"/>
      <c r="J718" s="1595"/>
      <c r="K718" s="889">
        <v>1</v>
      </c>
    </row>
    <row r="719" spans="1:11" ht="13.5" thickTop="1">
      <c r="A719" s="891" t="s">
        <v>1234</v>
      </c>
      <c r="J719" s="892"/>
      <c r="K719" s="889">
        <v>2</v>
      </c>
    </row>
    <row r="720" spans="1:11">
      <c r="A720" s="891" t="s">
        <v>1386</v>
      </c>
      <c r="J720" s="892"/>
      <c r="K720" s="889">
        <v>3</v>
      </c>
    </row>
    <row r="721" spans="1:11">
      <c r="A721" s="894"/>
      <c r="J721" s="892"/>
      <c r="K721" s="889">
        <v>4</v>
      </c>
    </row>
    <row r="722" spans="1:11">
      <c r="A722" s="894"/>
      <c r="J722" s="892"/>
      <c r="K722" s="889">
        <v>5</v>
      </c>
    </row>
    <row r="723" spans="1:11">
      <c r="A723" s="894"/>
      <c r="J723" s="892"/>
      <c r="K723" s="889">
        <v>6</v>
      </c>
    </row>
    <row r="724" spans="1:11">
      <c r="A724" s="894"/>
      <c r="J724" s="892"/>
      <c r="K724" s="889">
        <v>7</v>
      </c>
    </row>
    <row r="725" spans="1:11">
      <c r="A725" s="894"/>
      <c r="J725" s="892"/>
      <c r="K725" s="889">
        <v>8</v>
      </c>
    </row>
    <row r="726" spans="1:11">
      <c r="A726" s="894"/>
      <c r="J726" s="892"/>
      <c r="K726" s="889">
        <v>9</v>
      </c>
    </row>
    <row r="727" spans="1:11">
      <c r="A727" s="894"/>
      <c r="J727" s="892"/>
      <c r="K727" s="889">
        <v>10</v>
      </c>
    </row>
    <row r="728" spans="1:11">
      <c r="A728" s="894"/>
      <c r="J728" s="892"/>
      <c r="K728" s="889">
        <v>11</v>
      </c>
    </row>
    <row r="729" spans="1:11">
      <c r="A729" s="894"/>
      <c r="J729" s="892"/>
      <c r="K729" s="889">
        <v>12</v>
      </c>
    </row>
    <row r="730" spans="1:11">
      <c r="A730" s="894"/>
      <c r="J730" s="892"/>
      <c r="K730" s="889">
        <v>13</v>
      </c>
    </row>
    <row r="731" spans="1:11">
      <c r="A731" s="894"/>
      <c r="J731" s="892"/>
      <c r="K731" s="889">
        <v>14</v>
      </c>
    </row>
    <row r="732" spans="1:11">
      <c r="A732" s="894"/>
      <c r="J732" s="892"/>
      <c r="K732" s="889">
        <v>15</v>
      </c>
    </row>
    <row r="733" spans="1:11">
      <c r="A733" s="894"/>
      <c r="J733" s="892"/>
      <c r="K733" s="889">
        <v>16</v>
      </c>
    </row>
    <row r="734" spans="1:11">
      <c r="A734" s="894"/>
      <c r="J734" s="892"/>
      <c r="K734" s="889">
        <v>17</v>
      </c>
    </row>
    <row r="735" spans="1:11">
      <c r="A735" s="894"/>
      <c r="J735" s="892"/>
      <c r="K735" s="889">
        <v>18</v>
      </c>
    </row>
    <row r="736" spans="1:11">
      <c r="A736" s="894"/>
      <c r="J736" s="892"/>
      <c r="K736" s="889">
        <v>19</v>
      </c>
    </row>
    <row r="737" spans="1:11">
      <c r="A737" s="894"/>
      <c r="J737" s="892"/>
      <c r="K737" s="889">
        <v>20</v>
      </c>
    </row>
    <row r="738" spans="1:11">
      <c r="A738" s="894"/>
      <c r="J738" s="892"/>
      <c r="K738" s="889">
        <v>21</v>
      </c>
    </row>
    <row r="739" spans="1:11">
      <c r="A739" s="894"/>
      <c r="J739" s="892"/>
      <c r="K739" s="889">
        <v>22</v>
      </c>
    </row>
    <row r="740" spans="1:11">
      <c r="A740" s="894"/>
      <c r="J740" s="892"/>
      <c r="K740" s="889">
        <v>23</v>
      </c>
    </row>
    <row r="741" spans="1:11">
      <c r="A741" s="894"/>
      <c r="J741" s="892"/>
      <c r="K741" s="889">
        <v>24</v>
      </c>
    </row>
    <row r="742" spans="1:11">
      <c r="A742" s="894"/>
      <c r="J742" s="892"/>
      <c r="K742" s="889">
        <v>25</v>
      </c>
    </row>
    <row r="743" spans="1:11">
      <c r="A743" s="894"/>
      <c r="J743" s="892"/>
      <c r="K743" s="889">
        <v>26</v>
      </c>
    </row>
    <row r="744" spans="1:11">
      <c r="A744" s="891" t="s">
        <v>1387</v>
      </c>
      <c r="J744" s="892"/>
      <c r="K744" s="889">
        <v>27</v>
      </c>
    </row>
    <row r="745" spans="1:11">
      <c r="A745" s="891" t="s">
        <v>1388</v>
      </c>
      <c r="J745" s="892"/>
      <c r="K745" s="889">
        <v>28</v>
      </c>
    </row>
    <row r="746" spans="1:11">
      <c r="A746" s="894"/>
      <c r="J746" s="892"/>
      <c r="K746" s="889">
        <v>29</v>
      </c>
    </row>
    <row r="747" spans="1:11">
      <c r="A747" s="894"/>
      <c r="J747" s="892"/>
      <c r="K747" s="889">
        <v>30</v>
      </c>
    </row>
    <row r="748" spans="1:11">
      <c r="A748" s="894"/>
      <c r="J748" s="892"/>
      <c r="K748" s="889">
        <v>31</v>
      </c>
    </row>
    <row r="749" spans="1:11">
      <c r="A749" s="894"/>
      <c r="J749" s="892"/>
      <c r="K749" s="889">
        <v>32</v>
      </c>
    </row>
    <row r="750" spans="1:11">
      <c r="A750" s="894"/>
      <c r="J750" s="892"/>
      <c r="K750" s="889">
        <v>33</v>
      </c>
    </row>
    <row r="751" spans="1:11">
      <c r="A751" s="894"/>
      <c r="J751" s="892"/>
      <c r="K751" s="889">
        <v>34</v>
      </c>
    </row>
    <row r="752" spans="1:11">
      <c r="A752" s="894"/>
      <c r="J752" s="892"/>
      <c r="K752" s="889">
        <v>35</v>
      </c>
    </row>
    <row r="753" spans="1:11">
      <c r="A753" s="894"/>
      <c r="J753" s="892"/>
      <c r="K753" s="889">
        <v>36</v>
      </c>
    </row>
    <row r="754" spans="1:11">
      <c r="A754" s="894"/>
      <c r="J754" s="892"/>
      <c r="K754" s="889">
        <v>37</v>
      </c>
    </row>
    <row r="755" spans="1:11">
      <c r="A755" s="894"/>
      <c r="J755" s="892"/>
      <c r="K755" s="889">
        <v>38</v>
      </c>
    </row>
    <row r="756" spans="1:11">
      <c r="A756" s="894"/>
      <c r="J756" s="892"/>
      <c r="K756" s="889">
        <v>39</v>
      </c>
    </row>
    <row r="757" spans="1:11">
      <c r="A757" s="894"/>
      <c r="J757" s="892"/>
      <c r="K757" s="889">
        <v>40</v>
      </c>
    </row>
    <row r="758" spans="1:11">
      <c r="A758" s="894"/>
      <c r="J758" s="892"/>
      <c r="K758" s="889">
        <v>41</v>
      </c>
    </row>
    <row r="759" spans="1:11">
      <c r="A759" s="894"/>
      <c r="J759" s="892"/>
      <c r="K759" s="889">
        <v>42</v>
      </c>
    </row>
    <row r="760" spans="1:11">
      <c r="A760" s="894"/>
      <c r="J760" s="892"/>
      <c r="K760" s="889">
        <v>43</v>
      </c>
    </row>
    <row r="761" spans="1:11">
      <c r="A761" s="894"/>
      <c r="J761" s="892"/>
      <c r="K761" s="889">
        <v>44</v>
      </c>
    </row>
    <row r="762" spans="1:11">
      <c r="A762" s="894"/>
      <c r="J762" s="892"/>
      <c r="K762" s="889">
        <v>45</v>
      </c>
    </row>
    <row r="763" spans="1:11">
      <c r="A763" s="894"/>
      <c r="J763" s="892"/>
      <c r="K763" s="889">
        <v>56</v>
      </c>
    </row>
    <row r="764" spans="1:11">
      <c r="A764" s="894"/>
      <c r="J764" s="892"/>
      <c r="K764" s="889">
        <v>60.3333333333333</v>
      </c>
    </row>
    <row r="765" spans="1:11">
      <c r="A765" s="894"/>
      <c r="J765" s="892"/>
      <c r="K765" s="889">
        <v>66.3333333333333</v>
      </c>
    </row>
    <row r="766" spans="1:11">
      <c r="A766" s="894"/>
      <c r="J766" s="892"/>
      <c r="K766" s="889">
        <v>72.3333333333333</v>
      </c>
    </row>
    <row r="767" spans="1:11">
      <c r="A767" s="894"/>
      <c r="J767" s="892"/>
      <c r="K767" s="889">
        <v>78.3333333333333</v>
      </c>
    </row>
    <row r="768" spans="1:11">
      <c r="A768" s="894"/>
      <c r="J768" s="892"/>
      <c r="K768" s="889">
        <v>84.3333333333333</v>
      </c>
    </row>
    <row r="769" spans="1:11">
      <c r="A769" s="891" t="s">
        <v>1235</v>
      </c>
      <c r="J769" s="892"/>
      <c r="K769" s="889">
        <v>1</v>
      </c>
    </row>
    <row r="770" spans="1:11">
      <c r="A770" s="891" t="s">
        <v>1389</v>
      </c>
      <c r="J770" s="892"/>
      <c r="K770" s="889">
        <v>2</v>
      </c>
    </row>
    <row r="771" spans="1:11">
      <c r="A771" s="894"/>
      <c r="J771" s="892"/>
      <c r="K771" s="889">
        <v>3</v>
      </c>
    </row>
    <row r="772" spans="1:11">
      <c r="A772" s="894"/>
      <c r="J772" s="892"/>
      <c r="K772" s="889">
        <v>4</v>
      </c>
    </row>
    <row r="773" spans="1:11">
      <c r="A773" s="894"/>
      <c r="J773" s="892"/>
      <c r="K773" s="889">
        <v>5</v>
      </c>
    </row>
    <row r="774" spans="1:11">
      <c r="A774" s="894"/>
      <c r="J774" s="892"/>
      <c r="K774" s="889">
        <v>6</v>
      </c>
    </row>
    <row r="775" spans="1:11">
      <c r="A775" s="894"/>
      <c r="J775" s="892"/>
      <c r="K775" s="889">
        <v>7</v>
      </c>
    </row>
    <row r="776" spans="1:11">
      <c r="A776" s="894"/>
      <c r="J776" s="892"/>
      <c r="K776" s="889">
        <v>8</v>
      </c>
    </row>
    <row r="777" spans="1:11">
      <c r="A777" s="894"/>
      <c r="J777" s="892"/>
      <c r="K777" s="889">
        <v>9</v>
      </c>
    </row>
    <row r="778" spans="1:11">
      <c r="A778" s="894"/>
      <c r="J778" s="892"/>
      <c r="K778" s="889">
        <v>10</v>
      </c>
    </row>
    <row r="779" spans="1:11">
      <c r="A779" s="894"/>
      <c r="J779" s="892"/>
      <c r="K779" s="889">
        <v>11</v>
      </c>
    </row>
    <row r="780" spans="1:11">
      <c r="A780" s="894"/>
      <c r="J780" s="892"/>
      <c r="K780" s="889">
        <v>12</v>
      </c>
    </row>
    <row r="781" spans="1:11">
      <c r="A781" s="894"/>
      <c r="J781" s="892"/>
      <c r="K781" s="889">
        <v>13</v>
      </c>
    </row>
    <row r="782" spans="1:11">
      <c r="A782" s="894"/>
      <c r="J782" s="892"/>
      <c r="K782" s="889">
        <v>14</v>
      </c>
    </row>
    <row r="783" spans="1:11">
      <c r="A783" s="894"/>
      <c r="J783" s="892"/>
      <c r="K783" s="889">
        <v>15</v>
      </c>
    </row>
    <row r="784" spans="1:11">
      <c r="A784" s="894"/>
      <c r="J784" s="892"/>
      <c r="K784" s="889">
        <v>16</v>
      </c>
    </row>
    <row r="785" spans="1:11">
      <c r="A785" s="894"/>
      <c r="J785" s="892"/>
      <c r="K785" s="889">
        <v>17</v>
      </c>
    </row>
    <row r="786" spans="1:11">
      <c r="A786" s="894"/>
      <c r="J786" s="892"/>
      <c r="K786" s="889">
        <v>18</v>
      </c>
    </row>
    <row r="787" spans="1:11">
      <c r="A787" s="894"/>
      <c r="J787" s="892"/>
      <c r="K787" s="889">
        <v>19</v>
      </c>
    </row>
    <row r="788" spans="1:11">
      <c r="A788" s="894"/>
      <c r="J788" s="892"/>
      <c r="K788" s="889">
        <v>20</v>
      </c>
    </row>
    <row r="789" spans="1:11">
      <c r="A789" s="894"/>
      <c r="J789" s="892"/>
      <c r="K789" s="889">
        <v>21</v>
      </c>
    </row>
    <row r="790" spans="1:11">
      <c r="A790" s="894"/>
      <c r="J790" s="892"/>
      <c r="K790" s="889">
        <v>22</v>
      </c>
    </row>
    <row r="791" spans="1:11">
      <c r="A791" s="894"/>
      <c r="J791" s="892"/>
      <c r="K791" s="889">
        <v>23</v>
      </c>
    </row>
    <row r="792" spans="1:11">
      <c r="A792" s="894"/>
      <c r="J792" s="892"/>
      <c r="K792" s="889">
        <v>24</v>
      </c>
    </row>
    <row r="793" spans="1:11" ht="13.5" thickBot="1">
      <c r="A793" s="894"/>
      <c r="J793" s="892"/>
      <c r="K793" s="889">
        <v>25</v>
      </c>
    </row>
    <row r="794" spans="1:11" ht="13.5" thickBot="1">
      <c r="A794" s="1593" t="s">
        <v>1390</v>
      </c>
      <c r="B794" s="1594"/>
      <c r="C794" s="1594"/>
      <c r="D794" s="1594"/>
      <c r="E794" s="1594"/>
      <c r="F794" s="1594"/>
      <c r="G794" s="1594"/>
      <c r="H794" s="1594"/>
      <c r="I794" s="1594"/>
      <c r="J794" s="1595"/>
      <c r="K794" s="889">
        <v>26</v>
      </c>
    </row>
    <row r="795" spans="1:11" ht="13.5" thickTop="1">
      <c r="A795" s="891" t="s">
        <v>1391</v>
      </c>
      <c r="J795" s="892"/>
      <c r="K795" s="889">
        <v>27</v>
      </c>
    </row>
    <row r="796" spans="1:11">
      <c r="A796" s="891" t="s">
        <v>1392</v>
      </c>
      <c r="J796" s="892"/>
      <c r="K796" s="889">
        <v>28</v>
      </c>
    </row>
    <row r="797" spans="1:11">
      <c r="A797" s="894"/>
      <c r="J797" s="892"/>
      <c r="K797" s="889">
        <v>29</v>
      </c>
    </row>
    <row r="798" spans="1:11">
      <c r="A798" s="894"/>
      <c r="J798" s="892"/>
      <c r="K798" s="889">
        <v>30</v>
      </c>
    </row>
    <row r="799" spans="1:11">
      <c r="A799" s="894"/>
      <c r="J799" s="892"/>
      <c r="K799" s="889">
        <v>31</v>
      </c>
    </row>
    <row r="800" spans="1:11">
      <c r="A800" s="894"/>
      <c r="J800" s="892"/>
      <c r="K800" s="889">
        <v>32</v>
      </c>
    </row>
    <row r="801" spans="1:11">
      <c r="A801" s="894"/>
      <c r="J801" s="892"/>
      <c r="K801" s="889">
        <v>33</v>
      </c>
    </row>
    <row r="802" spans="1:11">
      <c r="A802" s="894"/>
      <c r="J802" s="892"/>
      <c r="K802" s="889">
        <v>34</v>
      </c>
    </row>
    <row r="803" spans="1:11">
      <c r="A803" s="894"/>
      <c r="J803" s="892"/>
      <c r="K803" s="889">
        <v>35</v>
      </c>
    </row>
    <row r="804" spans="1:11">
      <c r="A804" s="894"/>
      <c r="J804" s="892"/>
      <c r="K804" s="889">
        <v>36</v>
      </c>
    </row>
    <row r="805" spans="1:11">
      <c r="A805" s="894"/>
      <c r="J805" s="892"/>
      <c r="K805" s="889">
        <v>37</v>
      </c>
    </row>
    <row r="806" spans="1:11">
      <c r="A806" s="894"/>
      <c r="J806" s="892"/>
      <c r="K806" s="889">
        <v>38</v>
      </c>
    </row>
    <row r="807" spans="1:11">
      <c r="A807" s="894"/>
      <c r="J807" s="892"/>
      <c r="K807" s="889">
        <v>39</v>
      </c>
    </row>
    <row r="808" spans="1:11">
      <c r="A808" s="894"/>
      <c r="J808" s="892"/>
      <c r="K808" s="889">
        <v>40</v>
      </c>
    </row>
    <row r="809" spans="1:11">
      <c r="A809" s="894"/>
      <c r="J809" s="892"/>
      <c r="K809" s="889">
        <v>41</v>
      </c>
    </row>
    <row r="810" spans="1:11">
      <c r="A810" s="894"/>
      <c r="J810" s="892"/>
      <c r="K810" s="889">
        <v>42</v>
      </c>
    </row>
    <row r="811" spans="1:11">
      <c r="A811" s="894"/>
      <c r="J811" s="892"/>
      <c r="K811" s="889">
        <v>43</v>
      </c>
    </row>
    <row r="812" spans="1:11">
      <c r="A812" s="894"/>
      <c r="J812" s="892"/>
      <c r="K812" s="889">
        <v>44</v>
      </c>
    </row>
    <row r="813" spans="1:11">
      <c r="A813" s="894"/>
      <c r="J813" s="892"/>
      <c r="K813" s="889">
        <v>45</v>
      </c>
    </row>
    <row r="814" spans="1:11">
      <c r="A814" s="894"/>
      <c r="J814" s="892"/>
      <c r="K814" s="889">
        <v>46</v>
      </c>
    </row>
    <row r="815" spans="1:11">
      <c r="A815" s="894"/>
      <c r="J815" s="892"/>
      <c r="K815" s="889">
        <v>47</v>
      </c>
    </row>
    <row r="816" spans="1:11">
      <c r="A816" s="894"/>
      <c r="J816" s="892"/>
      <c r="K816" s="889">
        <v>48</v>
      </c>
    </row>
    <row r="817" spans="1:11">
      <c r="A817" s="894"/>
      <c r="J817" s="892"/>
      <c r="K817" s="889">
        <v>49</v>
      </c>
    </row>
    <row r="818" spans="1:11">
      <c r="A818" s="894"/>
      <c r="J818" s="892"/>
      <c r="K818" s="889">
        <v>50</v>
      </c>
    </row>
    <row r="819" spans="1:11">
      <c r="A819" s="894"/>
      <c r="J819" s="892"/>
      <c r="K819" s="889">
        <v>51</v>
      </c>
    </row>
    <row r="820" spans="1:11">
      <c r="A820" s="891" t="s">
        <v>1201</v>
      </c>
      <c r="J820" s="892"/>
      <c r="K820" s="889">
        <v>1</v>
      </c>
    </row>
    <row r="821" spans="1:11">
      <c r="A821" s="891" t="s">
        <v>1393</v>
      </c>
      <c r="J821" s="892"/>
      <c r="K821" s="889">
        <v>2</v>
      </c>
    </row>
    <row r="822" spans="1:11">
      <c r="A822" s="894"/>
      <c r="J822" s="892"/>
      <c r="K822" s="889">
        <v>3</v>
      </c>
    </row>
    <row r="823" spans="1:11">
      <c r="A823" s="894"/>
      <c r="J823" s="892"/>
      <c r="K823" s="889">
        <v>4</v>
      </c>
    </row>
    <row r="824" spans="1:11" ht="12" customHeight="1">
      <c r="A824" s="894"/>
      <c r="J824" s="892"/>
      <c r="K824" s="889">
        <v>5</v>
      </c>
    </row>
    <row r="825" spans="1:11" ht="13.5" customHeight="1">
      <c r="A825" s="894"/>
      <c r="J825" s="892"/>
      <c r="K825" s="889">
        <v>6</v>
      </c>
    </row>
    <row r="826" spans="1:11" ht="13.5" customHeight="1">
      <c r="A826" s="894"/>
      <c r="J826" s="892"/>
      <c r="K826" s="889">
        <v>7</v>
      </c>
    </row>
    <row r="827" spans="1:11">
      <c r="A827" s="894"/>
      <c r="J827" s="892"/>
      <c r="K827" s="889">
        <v>8</v>
      </c>
    </row>
    <row r="828" spans="1:11">
      <c r="A828" s="894"/>
      <c r="J828" s="892"/>
      <c r="K828" s="889">
        <v>9</v>
      </c>
    </row>
    <row r="829" spans="1:11">
      <c r="A829" s="894"/>
      <c r="J829" s="892"/>
      <c r="K829" s="889">
        <v>10</v>
      </c>
    </row>
    <row r="830" spans="1:11">
      <c r="A830" s="894"/>
      <c r="J830" s="892"/>
      <c r="K830" s="889">
        <v>11</v>
      </c>
    </row>
    <row r="831" spans="1:11">
      <c r="A831" s="894"/>
      <c r="J831" s="892"/>
      <c r="K831" s="889">
        <v>12</v>
      </c>
    </row>
    <row r="832" spans="1:11">
      <c r="A832" s="894"/>
      <c r="J832" s="892"/>
      <c r="K832" s="889">
        <v>13</v>
      </c>
    </row>
    <row r="833" spans="1:11">
      <c r="A833" s="894"/>
      <c r="J833" s="892"/>
      <c r="K833" s="889">
        <v>14</v>
      </c>
    </row>
    <row r="834" spans="1:11">
      <c r="A834" s="894"/>
      <c r="J834" s="892"/>
      <c r="K834" s="889">
        <v>15</v>
      </c>
    </row>
    <row r="835" spans="1:11">
      <c r="A835" s="894"/>
      <c r="J835" s="892"/>
      <c r="K835" s="889">
        <v>16</v>
      </c>
    </row>
    <row r="836" spans="1:11">
      <c r="A836" s="894"/>
      <c r="J836" s="892"/>
      <c r="K836" s="889">
        <v>17</v>
      </c>
    </row>
    <row r="837" spans="1:11">
      <c r="A837" s="894"/>
      <c r="J837" s="892"/>
      <c r="K837" s="889">
        <v>18</v>
      </c>
    </row>
    <row r="838" spans="1:11">
      <c r="A838" s="894"/>
      <c r="J838" s="892"/>
      <c r="K838" s="889">
        <v>19</v>
      </c>
    </row>
    <row r="839" spans="1:11">
      <c r="A839" s="894"/>
      <c r="J839" s="892"/>
      <c r="K839" s="889">
        <v>20</v>
      </c>
    </row>
    <row r="840" spans="1:11">
      <c r="A840" s="894"/>
      <c r="J840" s="892"/>
      <c r="K840" s="889">
        <v>21</v>
      </c>
    </row>
    <row r="841" spans="1:11">
      <c r="A841" s="894"/>
      <c r="J841" s="892"/>
      <c r="K841" s="889">
        <v>22</v>
      </c>
    </row>
    <row r="842" spans="1:11">
      <c r="A842" s="894"/>
      <c r="J842" s="892"/>
      <c r="K842" s="889">
        <v>23</v>
      </c>
    </row>
    <row r="843" spans="1:11">
      <c r="A843" s="894"/>
      <c r="J843" s="892"/>
      <c r="K843" s="889">
        <v>24</v>
      </c>
    </row>
    <row r="844" spans="1:11">
      <c r="A844" s="894"/>
      <c r="J844" s="892"/>
      <c r="K844" s="889">
        <v>25</v>
      </c>
    </row>
    <row r="845" spans="1:11">
      <c r="A845" s="891" t="s">
        <v>1200</v>
      </c>
      <c r="J845" s="892"/>
      <c r="K845" s="889">
        <v>26</v>
      </c>
    </row>
    <row r="846" spans="1:11">
      <c r="A846" s="891" t="s">
        <v>1394</v>
      </c>
      <c r="J846" s="892"/>
      <c r="K846" s="889">
        <v>27</v>
      </c>
    </row>
    <row r="847" spans="1:11">
      <c r="A847" s="894"/>
      <c r="J847" s="892"/>
      <c r="K847" s="889">
        <v>28</v>
      </c>
    </row>
    <row r="848" spans="1:11">
      <c r="A848" s="894"/>
      <c r="J848" s="892"/>
      <c r="K848" s="889">
        <v>29</v>
      </c>
    </row>
    <row r="849" spans="1:11">
      <c r="A849" s="894"/>
      <c r="J849" s="892"/>
      <c r="K849" s="889">
        <v>30</v>
      </c>
    </row>
    <row r="850" spans="1:11">
      <c r="A850" s="894"/>
      <c r="J850" s="892"/>
      <c r="K850" s="889">
        <v>31</v>
      </c>
    </row>
    <row r="851" spans="1:11">
      <c r="A851" s="894"/>
      <c r="J851" s="892"/>
      <c r="K851" s="889">
        <v>32</v>
      </c>
    </row>
    <row r="852" spans="1:11">
      <c r="A852" s="894"/>
      <c r="J852" s="892"/>
      <c r="K852" s="889">
        <v>33</v>
      </c>
    </row>
    <row r="853" spans="1:11">
      <c r="A853" s="894"/>
      <c r="J853" s="892"/>
      <c r="K853" s="889">
        <v>34</v>
      </c>
    </row>
    <row r="854" spans="1:11">
      <c r="A854" s="894"/>
      <c r="J854" s="892"/>
      <c r="K854" s="889">
        <v>35</v>
      </c>
    </row>
    <row r="855" spans="1:11">
      <c r="A855" s="894"/>
      <c r="J855" s="892"/>
      <c r="K855" s="889">
        <v>36</v>
      </c>
    </row>
    <row r="856" spans="1:11">
      <c r="A856" s="894"/>
      <c r="J856" s="892"/>
      <c r="K856" s="889">
        <v>37</v>
      </c>
    </row>
    <row r="857" spans="1:11">
      <c r="A857" s="894"/>
      <c r="J857" s="892"/>
      <c r="K857" s="889">
        <v>38</v>
      </c>
    </row>
    <row r="858" spans="1:11">
      <c r="A858" s="894"/>
      <c r="J858" s="892"/>
      <c r="K858" s="889">
        <v>39</v>
      </c>
    </row>
    <row r="859" spans="1:11">
      <c r="A859" s="894"/>
      <c r="J859" s="892"/>
      <c r="K859" s="889">
        <v>40</v>
      </c>
    </row>
    <row r="860" spans="1:11">
      <c r="A860" s="894"/>
      <c r="J860" s="892"/>
      <c r="K860" s="889">
        <v>41</v>
      </c>
    </row>
    <row r="861" spans="1:11">
      <c r="A861" s="894"/>
      <c r="J861" s="892"/>
      <c r="K861" s="889">
        <v>42</v>
      </c>
    </row>
    <row r="862" spans="1:11">
      <c r="A862" s="894"/>
      <c r="J862" s="892"/>
      <c r="K862" s="889">
        <v>43</v>
      </c>
    </row>
    <row r="863" spans="1:11">
      <c r="A863" s="894"/>
      <c r="J863" s="892"/>
      <c r="K863" s="889">
        <v>44</v>
      </c>
    </row>
    <row r="864" spans="1:11">
      <c r="A864" s="894"/>
      <c r="J864" s="892"/>
      <c r="K864" s="889">
        <v>45</v>
      </c>
    </row>
    <row r="865" spans="1:11">
      <c r="A865" s="894"/>
      <c r="J865" s="892"/>
      <c r="K865" s="889">
        <v>46</v>
      </c>
    </row>
    <row r="866" spans="1:11">
      <c r="A866" s="894"/>
      <c r="J866" s="892"/>
      <c r="K866" s="889">
        <v>47</v>
      </c>
    </row>
    <row r="867" spans="1:11">
      <c r="A867" s="894"/>
      <c r="J867" s="892"/>
      <c r="K867" s="889">
        <v>48</v>
      </c>
    </row>
    <row r="868" spans="1:11">
      <c r="A868" s="894"/>
      <c r="J868" s="892"/>
      <c r="K868" s="889">
        <v>49</v>
      </c>
    </row>
    <row r="869" spans="1:11">
      <c r="A869" s="894"/>
      <c r="J869" s="892"/>
      <c r="K869" s="889">
        <v>50</v>
      </c>
    </row>
    <row r="870" spans="1:11" ht="13.5" thickBot="1">
      <c r="A870" s="894"/>
      <c r="J870" s="892"/>
      <c r="K870" s="889">
        <v>51</v>
      </c>
    </row>
    <row r="871" spans="1:11" ht="13.5" thickBot="1">
      <c r="A871" s="1593" t="s">
        <v>1395</v>
      </c>
      <c r="B871" s="1594"/>
      <c r="C871" s="1594"/>
      <c r="D871" s="1594"/>
      <c r="E871" s="1594"/>
      <c r="F871" s="1594"/>
      <c r="G871" s="1594"/>
      <c r="H871" s="1594"/>
      <c r="I871" s="1594"/>
      <c r="J871" s="1595"/>
      <c r="K871" s="889">
        <v>1</v>
      </c>
    </row>
    <row r="872" spans="1:11" ht="13.5" thickTop="1">
      <c r="A872" s="891" t="s">
        <v>1212</v>
      </c>
      <c r="J872" s="892"/>
      <c r="K872" s="889">
        <v>2</v>
      </c>
    </row>
    <row r="873" spans="1:11">
      <c r="A873" s="891" t="s">
        <v>1396</v>
      </c>
      <c r="J873" s="892"/>
      <c r="K873" s="889">
        <v>3</v>
      </c>
    </row>
    <row r="874" spans="1:11">
      <c r="A874" s="894"/>
      <c r="J874" s="892"/>
      <c r="K874" s="889">
        <v>4</v>
      </c>
    </row>
    <row r="875" spans="1:11">
      <c r="A875" s="894"/>
      <c r="J875" s="892"/>
      <c r="K875" s="889">
        <v>5</v>
      </c>
    </row>
    <row r="876" spans="1:11">
      <c r="A876" s="894"/>
      <c r="J876" s="892"/>
      <c r="K876" s="889">
        <v>6</v>
      </c>
    </row>
    <row r="877" spans="1:11">
      <c r="A877" s="894"/>
      <c r="J877" s="892"/>
      <c r="K877" s="889">
        <v>7</v>
      </c>
    </row>
    <row r="878" spans="1:11">
      <c r="A878" s="894"/>
      <c r="J878" s="892"/>
      <c r="K878" s="889">
        <v>8</v>
      </c>
    </row>
    <row r="879" spans="1:11">
      <c r="A879" s="894"/>
      <c r="J879" s="892"/>
      <c r="K879" s="889">
        <v>9</v>
      </c>
    </row>
    <row r="880" spans="1:11">
      <c r="A880" s="894"/>
      <c r="J880" s="892"/>
      <c r="K880" s="889">
        <v>10</v>
      </c>
    </row>
    <row r="881" spans="1:11">
      <c r="A881" s="894"/>
      <c r="J881" s="892"/>
      <c r="K881" s="889">
        <v>11</v>
      </c>
    </row>
    <row r="882" spans="1:11">
      <c r="A882" s="894"/>
      <c r="J882" s="892"/>
      <c r="K882" s="889">
        <v>12</v>
      </c>
    </row>
    <row r="883" spans="1:11">
      <c r="A883" s="894"/>
      <c r="J883" s="892"/>
      <c r="K883" s="889">
        <v>13</v>
      </c>
    </row>
    <row r="884" spans="1:11">
      <c r="A884" s="894"/>
      <c r="J884" s="892"/>
      <c r="K884" s="889">
        <v>14</v>
      </c>
    </row>
    <row r="885" spans="1:11">
      <c r="A885" s="894"/>
      <c r="J885" s="892"/>
      <c r="K885" s="889">
        <v>15</v>
      </c>
    </row>
    <row r="886" spans="1:11">
      <c r="A886" s="894"/>
      <c r="J886" s="892"/>
      <c r="K886" s="889">
        <v>16</v>
      </c>
    </row>
    <row r="887" spans="1:11">
      <c r="A887" s="894"/>
      <c r="J887" s="892"/>
      <c r="K887" s="889">
        <v>17</v>
      </c>
    </row>
    <row r="888" spans="1:11">
      <c r="A888" s="894"/>
      <c r="J888" s="892"/>
      <c r="K888" s="889">
        <v>18</v>
      </c>
    </row>
    <row r="889" spans="1:11">
      <c r="A889" s="894"/>
      <c r="J889" s="892"/>
      <c r="K889" s="889">
        <v>19</v>
      </c>
    </row>
    <row r="890" spans="1:11">
      <c r="A890" s="894"/>
      <c r="J890" s="892"/>
      <c r="K890" s="889">
        <v>20</v>
      </c>
    </row>
    <row r="891" spans="1:11">
      <c r="A891" s="894"/>
      <c r="J891" s="892"/>
      <c r="K891" s="889">
        <v>21</v>
      </c>
    </row>
    <row r="892" spans="1:11">
      <c r="A892" s="894"/>
      <c r="J892" s="892"/>
      <c r="K892" s="889">
        <v>22</v>
      </c>
    </row>
    <row r="893" spans="1:11">
      <c r="A893" s="894"/>
      <c r="J893" s="892"/>
      <c r="K893" s="889">
        <v>23</v>
      </c>
    </row>
    <row r="894" spans="1:11">
      <c r="A894" s="894"/>
      <c r="J894" s="892"/>
      <c r="K894" s="889">
        <v>24</v>
      </c>
    </row>
    <row r="895" spans="1:11" ht="13.5" thickBot="1">
      <c r="A895" s="894"/>
      <c r="J895" s="892"/>
      <c r="K895" s="889">
        <v>25</v>
      </c>
    </row>
    <row r="896" spans="1:11" ht="13.5" thickBot="1">
      <c r="A896" s="1593" t="s">
        <v>1397</v>
      </c>
      <c r="B896" s="1594"/>
      <c r="C896" s="1594"/>
      <c r="D896" s="1594"/>
      <c r="E896" s="1594"/>
      <c r="F896" s="1594"/>
      <c r="G896" s="1594"/>
      <c r="H896" s="1594"/>
      <c r="I896" s="1594"/>
      <c r="J896" s="1595"/>
      <c r="K896" s="889">
        <v>26</v>
      </c>
    </row>
    <row r="897" spans="1:11" ht="13.5" thickTop="1">
      <c r="A897" s="891" t="s">
        <v>1244</v>
      </c>
      <c r="J897" s="892"/>
      <c r="K897" s="889">
        <v>27</v>
      </c>
    </row>
    <row r="898" spans="1:11">
      <c r="A898" s="891" t="s">
        <v>1398</v>
      </c>
      <c r="J898" s="892"/>
      <c r="K898" s="889">
        <v>28</v>
      </c>
    </row>
    <row r="899" spans="1:11">
      <c r="A899" s="894"/>
      <c r="J899" s="892"/>
      <c r="K899" s="889">
        <v>29</v>
      </c>
    </row>
    <row r="900" spans="1:11">
      <c r="A900" s="894"/>
      <c r="J900" s="892"/>
      <c r="K900" s="889">
        <v>30</v>
      </c>
    </row>
    <row r="901" spans="1:11">
      <c r="A901" s="894"/>
      <c r="J901" s="892"/>
      <c r="K901" s="889">
        <v>31</v>
      </c>
    </row>
    <row r="902" spans="1:11">
      <c r="A902" s="894"/>
      <c r="J902" s="892"/>
      <c r="K902" s="889">
        <v>32</v>
      </c>
    </row>
    <row r="903" spans="1:11">
      <c r="A903" s="894"/>
      <c r="J903" s="892"/>
      <c r="K903" s="889">
        <v>33</v>
      </c>
    </row>
    <row r="904" spans="1:11">
      <c r="A904" s="894"/>
      <c r="J904" s="892"/>
      <c r="K904" s="889">
        <v>34</v>
      </c>
    </row>
    <row r="905" spans="1:11">
      <c r="A905" s="894"/>
      <c r="J905" s="892"/>
      <c r="K905" s="889">
        <v>35</v>
      </c>
    </row>
    <row r="906" spans="1:11">
      <c r="A906" s="894"/>
      <c r="J906" s="892"/>
      <c r="K906" s="889">
        <v>36</v>
      </c>
    </row>
    <row r="907" spans="1:11">
      <c r="A907" s="894"/>
      <c r="J907" s="892"/>
      <c r="K907" s="889">
        <v>37</v>
      </c>
    </row>
    <row r="908" spans="1:11">
      <c r="A908" s="894"/>
      <c r="J908" s="892"/>
      <c r="K908" s="889">
        <v>38</v>
      </c>
    </row>
    <row r="909" spans="1:11">
      <c r="A909" s="894"/>
      <c r="J909" s="892"/>
      <c r="K909" s="889">
        <v>39</v>
      </c>
    </row>
    <row r="910" spans="1:11">
      <c r="A910" s="894"/>
      <c r="J910" s="892"/>
      <c r="K910" s="889">
        <v>40</v>
      </c>
    </row>
    <row r="911" spans="1:11">
      <c r="A911" s="894"/>
      <c r="J911" s="892"/>
      <c r="K911" s="889">
        <v>41</v>
      </c>
    </row>
    <row r="912" spans="1:11">
      <c r="A912" s="894"/>
      <c r="J912" s="892"/>
      <c r="K912" s="889">
        <v>42</v>
      </c>
    </row>
    <row r="913" spans="1:11">
      <c r="A913" s="894"/>
      <c r="J913" s="892"/>
      <c r="K913" s="889">
        <v>43</v>
      </c>
    </row>
    <row r="914" spans="1:11">
      <c r="A914" s="894"/>
      <c r="J914" s="892"/>
      <c r="K914" s="889">
        <v>44</v>
      </c>
    </row>
    <row r="915" spans="1:11">
      <c r="A915" s="894"/>
      <c r="J915" s="892"/>
      <c r="K915" s="889">
        <v>45</v>
      </c>
    </row>
    <row r="916" spans="1:11">
      <c r="A916" s="894"/>
      <c r="J916" s="892"/>
      <c r="K916" s="889">
        <v>46</v>
      </c>
    </row>
    <row r="917" spans="1:11">
      <c r="A917" s="894"/>
      <c r="J917" s="892"/>
      <c r="K917" s="889">
        <v>47</v>
      </c>
    </row>
    <row r="918" spans="1:11">
      <c r="A918" s="894"/>
      <c r="J918" s="892"/>
      <c r="K918" s="889">
        <v>48</v>
      </c>
    </row>
    <row r="919" spans="1:11">
      <c r="A919" s="894"/>
      <c r="J919" s="892"/>
      <c r="K919" s="889">
        <v>49</v>
      </c>
    </row>
    <row r="920" spans="1:11">
      <c r="A920" s="894"/>
      <c r="J920" s="892"/>
      <c r="K920" s="889">
        <v>50</v>
      </c>
    </row>
    <row r="921" spans="1:11" ht="13.5" thickBot="1">
      <c r="A921" s="894"/>
      <c r="J921" s="892"/>
      <c r="K921" s="889">
        <v>51</v>
      </c>
    </row>
    <row r="922" spans="1:11" ht="13.5" thickBot="1">
      <c r="A922" s="1593" t="s">
        <v>1399</v>
      </c>
      <c r="B922" s="1594"/>
      <c r="C922" s="1594"/>
      <c r="D922" s="1594"/>
      <c r="E922" s="1594"/>
      <c r="F922" s="1594"/>
      <c r="G922" s="1594"/>
      <c r="H922" s="1594"/>
      <c r="I922" s="1594"/>
      <c r="J922" s="1595"/>
      <c r="K922" s="889">
        <v>1</v>
      </c>
    </row>
    <row r="923" spans="1:11" ht="13.5" thickTop="1">
      <c r="A923" s="891" t="s">
        <v>1254</v>
      </c>
      <c r="J923" s="892"/>
      <c r="K923" s="889">
        <v>2</v>
      </c>
    </row>
    <row r="924" spans="1:11">
      <c r="A924" s="891" t="s">
        <v>1400</v>
      </c>
      <c r="J924" s="892"/>
      <c r="K924" s="889">
        <v>3</v>
      </c>
    </row>
    <row r="925" spans="1:11">
      <c r="A925" s="894"/>
      <c r="J925" s="892"/>
      <c r="K925" s="889">
        <v>4</v>
      </c>
    </row>
    <row r="926" spans="1:11">
      <c r="A926" s="894"/>
      <c r="J926" s="892"/>
      <c r="K926" s="889">
        <v>5</v>
      </c>
    </row>
    <row r="927" spans="1:11">
      <c r="A927" s="894"/>
      <c r="J927" s="892"/>
      <c r="K927" s="889">
        <v>6</v>
      </c>
    </row>
    <row r="928" spans="1:11">
      <c r="A928" s="894"/>
      <c r="J928" s="892"/>
      <c r="K928" s="889">
        <v>7</v>
      </c>
    </row>
    <row r="929" spans="1:11">
      <c r="A929" s="894"/>
      <c r="J929" s="892"/>
      <c r="K929" s="889">
        <v>8</v>
      </c>
    </row>
    <row r="930" spans="1:11">
      <c r="A930" s="894"/>
      <c r="J930" s="892"/>
      <c r="K930" s="889">
        <v>9</v>
      </c>
    </row>
    <row r="931" spans="1:11">
      <c r="A931" s="894"/>
      <c r="J931" s="892"/>
      <c r="K931" s="889">
        <v>10</v>
      </c>
    </row>
    <row r="932" spans="1:11">
      <c r="A932" s="894"/>
      <c r="J932" s="892"/>
      <c r="K932" s="889">
        <v>11</v>
      </c>
    </row>
    <row r="933" spans="1:11">
      <c r="A933" s="894"/>
      <c r="J933" s="892"/>
      <c r="K933" s="889">
        <v>12</v>
      </c>
    </row>
    <row r="934" spans="1:11">
      <c r="A934" s="894"/>
      <c r="J934" s="892"/>
      <c r="K934" s="889">
        <v>13</v>
      </c>
    </row>
    <row r="935" spans="1:11">
      <c r="A935" s="894"/>
      <c r="J935" s="892"/>
      <c r="K935" s="889">
        <v>14</v>
      </c>
    </row>
    <row r="936" spans="1:11">
      <c r="A936" s="891"/>
      <c r="J936" s="892"/>
      <c r="K936" s="889">
        <v>15</v>
      </c>
    </row>
    <row r="937" spans="1:11">
      <c r="A937" s="891"/>
      <c r="J937" s="892"/>
      <c r="K937" s="889">
        <v>16</v>
      </c>
    </row>
    <row r="938" spans="1:11">
      <c r="A938" s="891"/>
      <c r="J938" s="892"/>
      <c r="K938" s="889">
        <v>17</v>
      </c>
    </row>
    <row r="939" spans="1:11">
      <c r="A939" s="894"/>
      <c r="J939" s="892"/>
      <c r="K939" s="889">
        <v>18</v>
      </c>
    </row>
    <row r="940" spans="1:11">
      <c r="A940" s="894"/>
      <c r="J940" s="892"/>
      <c r="K940" s="889">
        <v>19</v>
      </c>
    </row>
    <row r="941" spans="1:11">
      <c r="A941" s="894"/>
      <c r="J941" s="892"/>
      <c r="K941" s="889">
        <v>20</v>
      </c>
    </row>
    <row r="942" spans="1:11">
      <c r="A942" s="894"/>
      <c r="J942" s="892"/>
      <c r="K942" s="889">
        <v>21</v>
      </c>
    </row>
    <row r="943" spans="1:11">
      <c r="A943" s="894"/>
      <c r="J943" s="892"/>
      <c r="K943" s="889">
        <v>22</v>
      </c>
    </row>
    <row r="944" spans="1:11">
      <c r="A944" s="894"/>
      <c r="J944" s="892"/>
      <c r="K944" s="889">
        <v>23</v>
      </c>
    </row>
    <row r="945" spans="1:11">
      <c r="A945" s="894"/>
      <c r="J945" s="892"/>
      <c r="K945" s="889">
        <v>24</v>
      </c>
    </row>
    <row r="946" spans="1:11">
      <c r="A946" s="891" t="s">
        <v>1262</v>
      </c>
      <c r="J946" s="892"/>
      <c r="K946" s="889">
        <v>25</v>
      </c>
    </row>
    <row r="947" spans="1:11">
      <c r="A947" s="891" t="s">
        <v>1401</v>
      </c>
      <c r="J947" s="892"/>
      <c r="K947" s="889">
        <v>26</v>
      </c>
    </row>
    <row r="948" spans="1:11">
      <c r="A948" s="894"/>
      <c r="J948" s="892"/>
      <c r="K948" s="889">
        <v>27</v>
      </c>
    </row>
    <row r="949" spans="1:11">
      <c r="A949" s="894"/>
      <c r="J949" s="892"/>
      <c r="K949" s="889">
        <v>28</v>
      </c>
    </row>
    <row r="950" spans="1:11">
      <c r="A950" s="894"/>
      <c r="J950" s="892"/>
      <c r="K950" s="889">
        <v>29</v>
      </c>
    </row>
    <row r="951" spans="1:11">
      <c r="A951" s="894"/>
      <c r="J951" s="892"/>
      <c r="K951" s="889">
        <v>30</v>
      </c>
    </row>
    <row r="952" spans="1:11">
      <c r="A952" s="894"/>
      <c r="J952" s="892"/>
      <c r="K952" s="889">
        <v>31</v>
      </c>
    </row>
    <row r="953" spans="1:11">
      <c r="A953" s="894"/>
      <c r="J953" s="892"/>
      <c r="K953" s="889">
        <v>32</v>
      </c>
    </row>
    <row r="954" spans="1:11">
      <c r="A954" s="894"/>
      <c r="J954" s="892"/>
      <c r="K954" s="889">
        <v>33</v>
      </c>
    </row>
    <row r="955" spans="1:11">
      <c r="A955" s="894"/>
      <c r="J955" s="892"/>
      <c r="K955" s="889">
        <v>34</v>
      </c>
    </row>
    <row r="956" spans="1:11">
      <c r="A956" s="894"/>
      <c r="J956" s="892"/>
      <c r="K956" s="889">
        <v>35</v>
      </c>
    </row>
    <row r="957" spans="1:11">
      <c r="A957" s="894"/>
      <c r="J957" s="892"/>
      <c r="K957" s="889">
        <v>36</v>
      </c>
    </row>
    <row r="958" spans="1:11">
      <c r="A958" s="894"/>
      <c r="J958" s="892"/>
      <c r="K958" s="889">
        <v>37</v>
      </c>
    </row>
    <row r="959" spans="1:11">
      <c r="A959" s="894"/>
      <c r="J959" s="892"/>
      <c r="K959" s="889">
        <v>38</v>
      </c>
    </row>
    <row r="960" spans="1:11">
      <c r="A960" s="894"/>
      <c r="J960" s="892"/>
      <c r="K960" s="889">
        <v>39</v>
      </c>
    </row>
    <row r="961" spans="1:11">
      <c r="A961" s="894"/>
      <c r="J961" s="892"/>
      <c r="K961" s="889">
        <v>40</v>
      </c>
    </row>
    <row r="962" spans="1:11">
      <c r="A962" s="894"/>
      <c r="J962" s="892"/>
      <c r="K962" s="889">
        <v>41</v>
      </c>
    </row>
    <row r="963" spans="1:11">
      <c r="A963" s="894"/>
      <c r="J963" s="892"/>
      <c r="K963" s="889">
        <v>42</v>
      </c>
    </row>
    <row r="964" spans="1:11">
      <c r="A964" s="894"/>
      <c r="J964" s="892"/>
      <c r="K964" s="889">
        <v>43</v>
      </c>
    </row>
    <row r="965" spans="1:11">
      <c r="A965" s="894"/>
      <c r="J965" s="892"/>
      <c r="K965" s="889">
        <v>44</v>
      </c>
    </row>
    <row r="966" spans="1:11">
      <c r="A966" s="894"/>
      <c r="J966" s="892"/>
      <c r="K966" s="889">
        <v>45</v>
      </c>
    </row>
    <row r="967" spans="1:11">
      <c r="A967" s="894"/>
      <c r="J967" s="892"/>
      <c r="K967" s="889">
        <v>46</v>
      </c>
    </row>
    <row r="968" spans="1:11">
      <c r="A968" s="894"/>
      <c r="J968" s="892"/>
      <c r="K968" s="889">
        <v>47</v>
      </c>
    </row>
    <row r="969" spans="1:11">
      <c r="A969" s="894"/>
      <c r="J969" s="892"/>
      <c r="K969" s="889">
        <v>48</v>
      </c>
    </row>
    <row r="970" spans="1:11">
      <c r="A970" s="894"/>
      <c r="J970" s="892"/>
      <c r="K970" s="889">
        <v>49</v>
      </c>
    </row>
    <row r="971" spans="1:11">
      <c r="A971" s="894"/>
      <c r="J971" s="892"/>
      <c r="K971" s="889">
        <v>50</v>
      </c>
    </row>
    <row r="972" spans="1:11">
      <c r="A972" s="894"/>
      <c r="J972" s="892"/>
      <c r="K972" s="889">
        <v>51</v>
      </c>
    </row>
  </sheetData>
  <mergeCells count="12">
    <mergeCell ref="A922:J922"/>
    <mergeCell ref="A1:J1"/>
    <mergeCell ref="A2:J2"/>
    <mergeCell ref="A3:J3"/>
    <mergeCell ref="A335:J335"/>
    <mergeCell ref="A361:J361"/>
    <mergeCell ref="A514:J514"/>
    <mergeCell ref="A565:J565"/>
    <mergeCell ref="A718:J718"/>
    <mergeCell ref="A794:J794"/>
    <mergeCell ref="A871:J871"/>
    <mergeCell ref="A896:J896"/>
  </mergeCells>
  <pageMargins left="0.70866141732283472" right="0.70866141732283472" top="0.74803149606299213" bottom="0.74803149606299213" header="0.31496062992125984" footer="0.31496062992125984"/>
  <pageSetup paperSize="9" scale="89" fitToHeight="0" orientation="portrait" r:id="rId1"/>
  <rowBreaks count="18" manualBreakCount="18">
    <brk id="54" max="9" man="1"/>
    <brk id="105" max="9" man="1"/>
    <brk id="156" max="9" man="1"/>
    <brk id="207" max="9" man="1"/>
    <brk id="258" max="9" man="1"/>
    <brk id="309" max="9" man="1"/>
    <brk id="360" max="9" man="1"/>
    <brk id="411" max="9" man="1"/>
    <brk id="462" max="9" man="1"/>
    <brk id="513" max="9" man="1"/>
    <brk id="564" max="9" man="1"/>
    <brk id="615" max="9" man="1"/>
    <brk id="666" max="9" man="1"/>
    <brk id="717" max="9" man="1"/>
    <brk id="768" max="9" man="1"/>
    <brk id="819" max="9" man="1"/>
    <brk id="870" max="9" man="1"/>
    <brk id="921" max="9" man="1"/>
  </row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F24B89-FE53-49BF-9D51-668C845A1232}">
  <sheetPr>
    <tabColor rgb="FF00B050"/>
    <pageSetUpPr fitToPage="1"/>
  </sheetPr>
  <dimension ref="A1:H64"/>
  <sheetViews>
    <sheetView zoomScale="130" zoomScaleNormal="130" workbookViewId="0">
      <selection activeCell="L542" sqref="L542"/>
    </sheetView>
  </sheetViews>
  <sheetFormatPr defaultColWidth="10.7109375" defaultRowHeight="12.75"/>
  <cols>
    <col min="1" max="1" width="13" style="907" customWidth="1"/>
    <col min="2" max="2" width="12.28515625" style="907" customWidth="1"/>
    <col min="3" max="5" width="14.7109375" style="907" customWidth="1"/>
    <col min="6" max="6" width="20.85546875" style="913" customWidth="1"/>
    <col min="7" max="8" width="17.7109375" style="907" customWidth="1"/>
    <col min="9" max="238" width="9.140625" style="907" customWidth="1"/>
    <col min="239" max="239" width="11.85546875" style="907" customWidth="1"/>
    <col min="240" max="16384" width="10.7109375" style="907"/>
  </cols>
  <sheetData>
    <row r="1" spans="1:8" ht="15">
      <c r="A1" s="902"/>
      <c r="B1" s="903"/>
      <c r="C1" s="904"/>
      <c r="D1" s="904"/>
      <c r="E1" s="903"/>
      <c r="F1" s="905"/>
      <c r="G1" s="903"/>
      <c r="H1" s="906"/>
    </row>
    <row r="2" spans="1:8" ht="15.75">
      <c r="A2" s="1604"/>
      <c r="B2" s="1605"/>
      <c r="C2" s="1605"/>
      <c r="D2" s="1605"/>
      <c r="E2" s="1605"/>
      <c r="F2" s="1605"/>
      <c r="G2" s="1605"/>
      <c r="H2" s="1606"/>
    </row>
    <row r="3" spans="1:8" ht="15.75">
      <c r="A3" s="1604" t="s">
        <v>1402</v>
      </c>
      <c r="B3" s="1605"/>
      <c r="C3" s="1605"/>
      <c r="D3" s="1605"/>
      <c r="E3" s="1605"/>
      <c r="F3" s="1605"/>
      <c r="G3" s="1605"/>
      <c r="H3" s="1606"/>
    </row>
    <row r="4" spans="1:8" ht="15.75">
      <c r="A4" s="1604"/>
      <c r="B4" s="1605"/>
      <c r="C4" s="1605"/>
      <c r="D4" s="1605"/>
      <c r="E4" s="1605"/>
      <c r="F4" s="1605"/>
      <c r="G4" s="1605"/>
      <c r="H4" s="1606"/>
    </row>
    <row r="5" spans="1:8" ht="15" customHeight="1">
      <c r="A5" s="1607"/>
      <c r="B5" s="1608"/>
      <c r="C5" s="1608"/>
      <c r="D5" s="1608"/>
      <c r="E5" s="1608"/>
      <c r="F5" s="1608"/>
      <c r="G5" s="1608"/>
      <c r="H5" s="1609"/>
    </row>
    <row r="6" spans="1:8" ht="15">
      <c r="A6" s="1610" t="s">
        <v>1403</v>
      </c>
      <c r="B6" s="1611"/>
      <c r="C6" s="1611"/>
      <c r="D6" s="1611"/>
      <c r="E6" s="1611"/>
      <c r="F6" s="1611"/>
      <c r="G6" s="1611"/>
      <c r="H6" s="1612"/>
    </row>
    <row r="7" spans="1:8">
      <c r="A7" s="908" t="s">
        <v>1404</v>
      </c>
      <c r="B7" s="909"/>
      <c r="C7" s="910"/>
      <c r="D7" s="910"/>
      <c r="E7" s="909"/>
      <c r="F7" s="911"/>
      <c r="G7" s="909"/>
      <c r="H7" s="912"/>
    </row>
    <row r="8" spans="1:8">
      <c r="A8" s="908" t="s">
        <v>1405</v>
      </c>
      <c r="B8" s="909"/>
      <c r="C8" s="909"/>
      <c r="D8" s="909"/>
      <c r="E8" s="909"/>
      <c r="G8" s="914" t="s">
        <v>1406</v>
      </c>
      <c r="H8" s="915"/>
    </row>
    <row r="9" spans="1:8">
      <c r="A9" s="908"/>
      <c r="B9" s="909"/>
      <c r="C9" s="909"/>
      <c r="D9" s="909"/>
      <c r="E9" s="909"/>
      <c r="F9" s="911"/>
      <c r="G9" s="909"/>
      <c r="H9" s="916"/>
    </row>
    <row r="10" spans="1:8" ht="25.5" customHeight="1">
      <c r="A10" s="917" t="s">
        <v>1407</v>
      </c>
      <c r="B10" s="918"/>
      <c r="C10" s="919" t="s">
        <v>1408</v>
      </c>
      <c r="D10" s="920" t="s">
        <v>1409</v>
      </c>
      <c r="E10" s="919"/>
      <c r="F10" s="921" t="s">
        <v>1410</v>
      </c>
      <c r="G10" s="922" t="s">
        <v>1411</v>
      </c>
      <c r="H10" s="923" t="s">
        <v>1412</v>
      </c>
    </row>
    <row r="11" spans="1:8">
      <c r="A11" s="1602"/>
      <c r="B11" s="1603"/>
      <c r="C11" s="924">
        <f>2.09243409781438*1000</f>
        <v>2092.43409781438</v>
      </c>
      <c r="D11" s="924">
        <f>2.58630216716047*1000</f>
        <v>2586.3021671604697</v>
      </c>
      <c r="E11" s="924"/>
      <c r="F11" s="925">
        <f>MIN(C57:C60)</f>
        <v>826</v>
      </c>
      <c r="G11" s="926"/>
      <c r="H11" s="927">
        <f>TRUNC(($G$48+($G$49*$F$11)+($G$50*$G$11)),4)</f>
        <v>512.78219999999999</v>
      </c>
    </row>
    <row r="12" spans="1:8">
      <c r="A12" s="928" t="s">
        <v>1413</v>
      </c>
      <c r="B12" s="1616">
        <f>0.205+0.03+0.0065</f>
        <v>0.24149999999999999</v>
      </c>
      <c r="C12" s="1619">
        <f>TRUNC(C11/(1-($B$12-((0.0065+0.03)*0.205)))-C11,4)</f>
        <v>639.26549999999997</v>
      </c>
      <c r="D12" s="1619">
        <f>TRUNC(D11/(1-($B$12-((0.0065+0.03)*0.205)))-D11,4)</f>
        <v>790.14850000000001</v>
      </c>
      <c r="E12" s="1619"/>
      <c r="F12" s="929"/>
      <c r="G12" s="930"/>
      <c r="H12" s="1613">
        <f>TRUNC(H11/(1-20.5%)-H11,4)</f>
        <v>132.2268</v>
      </c>
    </row>
    <row r="13" spans="1:8">
      <c r="A13" s="928" t="s">
        <v>1414</v>
      </c>
      <c r="B13" s="1617"/>
      <c r="C13" s="1620"/>
      <c r="D13" s="1620"/>
      <c r="E13" s="1620"/>
      <c r="F13" s="929"/>
      <c r="G13" s="930"/>
      <c r="H13" s="1614"/>
    </row>
    <row r="14" spans="1:8">
      <c r="A14" s="928" t="s">
        <v>1415</v>
      </c>
      <c r="B14" s="1618"/>
      <c r="C14" s="1621"/>
      <c r="D14" s="1621"/>
      <c r="E14" s="1621"/>
      <c r="F14" s="929"/>
      <c r="G14" s="930"/>
      <c r="H14" s="1615"/>
    </row>
    <row r="15" spans="1:8">
      <c r="A15" s="931" t="s">
        <v>1416</v>
      </c>
      <c r="B15" s="932"/>
      <c r="C15" s="933">
        <f>C12+C11</f>
        <v>2731.69959781438</v>
      </c>
      <c r="D15" s="933">
        <f t="shared" ref="D15" si="0">D12+D11</f>
        <v>3376.4506671604695</v>
      </c>
      <c r="E15" s="933"/>
      <c r="F15" s="929"/>
      <c r="G15" s="930"/>
      <c r="H15" s="934">
        <f>H12+H11</f>
        <v>645.00900000000001</v>
      </c>
    </row>
    <row r="16" spans="1:8">
      <c r="A16" s="935"/>
      <c r="B16" s="936"/>
      <c r="C16" s="936"/>
      <c r="D16" s="936"/>
      <c r="E16" s="936"/>
      <c r="F16" s="937"/>
      <c r="G16" s="936"/>
      <c r="H16" s="938"/>
    </row>
    <row r="17" spans="1:8">
      <c r="A17" s="1622" t="s">
        <v>1417</v>
      </c>
      <c r="B17" s="1623"/>
      <c r="C17" s="939">
        <f>C15+$H$17</f>
        <v>3376.70859781438</v>
      </c>
      <c r="D17" s="940">
        <f>D15+$H$17</f>
        <v>4021.4596671604695</v>
      </c>
      <c r="E17" s="941"/>
      <c r="F17" s="942"/>
      <c r="G17" s="943"/>
      <c r="H17" s="944">
        <f>H15</f>
        <v>645.00900000000001</v>
      </c>
    </row>
    <row r="18" spans="1:8">
      <c r="A18" s="945"/>
      <c r="B18" s="909"/>
      <c r="C18" s="909"/>
      <c r="D18" s="909"/>
      <c r="E18" s="909"/>
      <c r="F18" s="911"/>
      <c r="G18" s="946"/>
      <c r="H18" s="912"/>
    </row>
    <row r="19" spans="1:8" ht="25.5" customHeight="1">
      <c r="A19" s="917" t="s">
        <v>1418</v>
      </c>
      <c r="B19" s="918"/>
      <c r="C19" s="919" t="s">
        <v>1419</v>
      </c>
      <c r="D19" s="920" t="s">
        <v>1420</v>
      </c>
      <c r="E19" s="919"/>
      <c r="F19" s="921" t="s">
        <v>1410</v>
      </c>
      <c r="G19" s="922" t="s">
        <v>1411</v>
      </c>
      <c r="H19" s="923" t="s">
        <v>1412</v>
      </c>
    </row>
    <row r="20" spans="1:8">
      <c r="A20" s="1602"/>
      <c r="B20" s="1603"/>
      <c r="C20" s="924">
        <f>2.18249432032353*1000</f>
        <v>2182.4943203235302</v>
      </c>
      <c r="D20" s="924">
        <f>2.8177221913302*1000</f>
        <v>2817.7221913302001</v>
      </c>
      <c r="E20" s="924"/>
      <c r="F20" s="925">
        <f>MIN(E57:E60)</f>
        <v>785</v>
      </c>
      <c r="G20" s="926"/>
      <c r="H20" s="927">
        <f>TRUNC(($G$48+($G$49*$F$20)+($G$50*$G$20)),4)</f>
        <v>490.23630000000003</v>
      </c>
    </row>
    <row r="21" spans="1:8">
      <c r="A21" s="928" t="s">
        <v>1413</v>
      </c>
      <c r="B21" s="1616">
        <f>0.205+0.03+0.0065</f>
        <v>0.24149999999999999</v>
      </c>
      <c r="C21" s="1619">
        <f>TRUNC(C20/(1-($B$21-((0.0065+0.03)*0.205)))-C20,4)</f>
        <v>666.78</v>
      </c>
      <c r="D21" s="1619">
        <f>TRUNC(D20/(1-($B$21-((0.0065+0.03)*0.205)))-D20,4)</f>
        <v>860.85029999999995</v>
      </c>
      <c r="E21" s="1619"/>
      <c r="F21" s="929"/>
      <c r="G21" s="930"/>
      <c r="H21" s="1613">
        <f>TRUNC(H20/(1-20.5%)-H20,4)</f>
        <v>126.4131</v>
      </c>
    </row>
    <row r="22" spans="1:8">
      <c r="A22" s="928" t="s">
        <v>1414</v>
      </c>
      <c r="B22" s="1617"/>
      <c r="C22" s="1620"/>
      <c r="D22" s="1620"/>
      <c r="E22" s="1620"/>
      <c r="F22" s="929"/>
      <c r="G22" s="930"/>
      <c r="H22" s="1614"/>
    </row>
    <row r="23" spans="1:8">
      <c r="A23" s="928" t="s">
        <v>1415</v>
      </c>
      <c r="B23" s="1618"/>
      <c r="C23" s="1621"/>
      <c r="D23" s="1621"/>
      <c r="E23" s="1621"/>
      <c r="F23" s="929"/>
      <c r="G23" s="930"/>
      <c r="H23" s="1615"/>
    </row>
    <row r="24" spans="1:8">
      <c r="A24" s="931" t="s">
        <v>1416</v>
      </c>
      <c r="B24" s="932"/>
      <c r="C24" s="933">
        <f>C21+C20</f>
        <v>2849.2743203235304</v>
      </c>
      <c r="D24" s="933">
        <f t="shared" ref="D24" si="1">D21+D20</f>
        <v>3678.5724913302001</v>
      </c>
      <c r="E24" s="933"/>
      <c r="F24" s="929"/>
      <c r="G24" s="930"/>
      <c r="H24" s="934">
        <f>H21+H20</f>
        <v>616.64940000000001</v>
      </c>
    </row>
    <row r="25" spans="1:8">
      <c r="A25" s="935"/>
      <c r="B25" s="936"/>
      <c r="C25" s="936"/>
      <c r="D25" s="936"/>
      <c r="E25" s="936"/>
      <c r="F25" s="937"/>
      <c r="G25" s="936"/>
      <c r="H25" s="938"/>
    </row>
    <row r="26" spans="1:8">
      <c r="A26" s="1626" t="s">
        <v>1417</v>
      </c>
      <c r="B26" s="1627"/>
      <c r="C26" s="941">
        <f>C24+$H$26</f>
        <v>3465.9237203235307</v>
      </c>
      <c r="D26" s="941">
        <f t="shared" ref="D26" si="2">D24+$H$26</f>
        <v>4295.2218913302004</v>
      </c>
      <c r="E26" s="941"/>
      <c r="F26" s="942">
        <f>F24+F25</f>
        <v>0</v>
      </c>
      <c r="G26" s="943"/>
      <c r="H26" s="944">
        <f>H24</f>
        <v>616.64940000000001</v>
      </c>
    </row>
    <row r="27" spans="1:8">
      <c r="A27" s="947"/>
      <c r="B27" s="948"/>
      <c r="C27" s="949"/>
      <c r="D27" s="949"/>
      <c r="E27" s="949"/>
      <c r="F27" s="950"/>
      <c r="G27" s="951"/>
      <c r="H27" s="952"/>
    </row>
    <row r="28" spans="1:8" ht="25.5" customHeight="1">
      <c r="A28" s="917" t="s">
        <v>1421</v>
      </c>
      <c r="B28" s="918"/>
      <c r="C28" s="919" t="s">
        <v>1408</v>
      </c>
      <c r="D28" s="920" t="s">
        <v>1409</v>
      </c>
      <c r="E28" s="919"/>
      <c r="F28" s="921" t="s">
        <v>1410</v>
      </c>
      <c r="G28" s="922" t="s">
        <v>1411</v>
      </c>
      <c r="H28" s="923" t="s">
        <v>1412</v>
      </c>
    </row>
    <row r="29" spans="1:8">
      <c r="A29" s="1602"/>
      <c r="B29" s="1603"/>
      <c r="C29" s="924">
        <f>2.14081448696535*1000</f>
        <v>2140.8144869653502</v>
      </c>
      <c r="D29" s="924">
        <f>2.93612851542435*1000</f>
        <v>2936.1285154243501</v>
      </c>
      <c r="E29" s="924"/>
      <c r="F29" s="925">
        <f>MIN(G57:G60)</f>
        <v>2020</v>
      </c>
      <c r="G29" s="926"/>
      <c r="H29" s="927">
        <f>TRUNC(($G$48+($G$49*$F$29)+($G$50*$G$29)),4)</f>
        <v>1169.3628000000001</v>
      </c>
    </row>
    <row r="30" spans="1:8">
      <c r="A30" s="928" t="s">
        <v>1413</v>
      </c>
      <c r="B30" s="1616">
        <f>0.205+0.03+0.0065</f>
        <v>0.24149999999999999</v>
      </c>
      <c r="C30" s="1619">
        <f>TRUNC(C29/(1-($B$30-((0.0065+0.03)*0.205)))-C29,4)</f>
        <v>654.04629999999997</v>
      </c>
      <c r="D30" s="1619">
        <f>TRUNC(D29/(1-($B$30-((0.0065+0.03)*0.205)))-D29,4)</f>
        <v>897.02499999999998</v>
      </c>
      <c r="E30" s="1619"/>
      <c r="F30" s="953"/>
      <c r="G30" s="954"/>
      <c r="H30" s="1613">
        <f>TRUNC(H29/(1-20.5%)-H29,4)</f>
        <v>301.53379999999999</v>
      </c>
    </row>
    <row r="31" spans="1:8">
      <c r="A31" s="928" t="s">
        <v>1414</v>
      </c>
      <c r="B31" s="1617"/>
      <c r="C31" s="1620"/>
      <c r="D31" s="1620"/>
      <c r="E31" s="1620"/>
      <c r="F31" s="953"/>
      <c r="G31" s="954"/>
      <c r="H31" s="1614"/>
    </row>
    <row r="32" spans="1:8">
      <c r="A32" s="928" t="s">
        <v>1415</v>
      </c>
      <c r="B32" s="1618"/>
      <c r="C32" s="1621"/>
      <c r="D32" s="1621"/>
      <c r="E32" s="1621"/>
      <c r="F32" s="953"/>
      <c r="G32" s="954"/>
      <c r="H32" s="1615"/>
    </row>
    <row r="33" spans="1:8">
      <c r="A33" s="931" t="s">
        <v>1416</v>
      </c>
      <c r="B33" s="932"/>
      <c r="C33" s="933">
        <f>C30+C29</f>
        <v>2794.8607869653501</v>
      </c>
      <c r="D33" s="933">
        <f t="shared" ref="D33" si="3">D30+D29</f>
        <v>3833.1535154243502</v>
      </c>
      <c r="E33" s="933"/>
      <c r="F33" s="953"/>
      <c r="G33" s="954"/>
      <c r="H33" s="934">
        <f>H30+H29</f>
        <v>1470.8966</v>
      </c>
    </row>
    <row r="34" spans="1:8">
      <c r="A34" s="935"/>
      <c r="B34" s="936"/>
      <c r="C34" s="936"/>
      <c r="D34" s="936"/>
      <c r="E34" s="936"/>
      <c r="F34" s="937"/>
      <c r="G34" s="936"/>
      <c r="H34" s="938"/>
    </row>
    <row r="35" spans="1:8">
      <c r="A35" s="1626" t="s">
        <v>1417</v>
      </c>
      <c r="B35" s="1627"/>
      <c r="C35" s="955">
        <f>C33+$H$35</f>
        <v>4265.7573869653497</v>
      </c>
      <c r="D35" s="956">
        <f t="shared" ref="D35" si="4">D33+$H$35</f>
        <v>5304.0501154243502</v>
      </c>
      <c r="E35" s="956"/>
      <c r="F35" s="957">
        <f>F33+F34</f>
        <v>0</v>
      </c>
      <c r="G35" s="958"/>
      <c r="H35" s="944">
        <f>H33</f>
        <v>1470.8966</v>
      </c>
    </row>
    <row r="36" spans="1:8">
      <c r="A36" s="947"/>
      <c r="B36" s="948"/>
      <c r="C36" s="959"/>
      <c r="D36" s="959"/>
      <c r="E36" s="959"/>
      <c r="F36" s="950"/>
      <c r="G36" s="959"/>
      <c r="H36" s="960"/>
    </row>
    <row r="37" spans="1:8">
      <c r="A37" s="961" t="s">
        <v>1422</v>
      </c>
      <c r="B37" s="948"/>
      <c r="C37" s="959"/>
      <c r="D37" s="959"/>
      <c r="E37" s="959"/>
      <c r="F37" s="950"/>
      <c r="G37" s="959"/>
      <c r="H37" s="962"/>
    </row>
    <row r="38" spans="1:8">
      <c r="A38" s="947"/>
      <c r="B38" s="948"/>
      <c r="C38" s="959"/>
      <c r="D38" s="959"/>
      <c r="E38" s="959"/>
      <c r="F38" s="950"/>
      <c r="G38" s="959"/>
      <c r="H38" s="962"/>
    </row>
    <row r="39" spans="1:8">
      <c r="A39" s="947"/>
      <c r="B39" s="948"/>
      <c r="C39" s="959"/>
      <c r="D39" s="959"/>
      <c r="E39" s="959"/>
      <c r="F39" s="950"/>
      <c r="G39" s="959"/>
      <c r="H39" s="962"/>
    </row>
    <row r="40" spans="1:8">
      <c r="A40" s="947"/>
      <c r="B40" s="948"/>
      <c r="C40" s="959"/>
      <c r="D40" s="959"/>
      <c r="E40" s="959"/>
      <c r="F40" s="950"/>
      <c r="G40" s="959"/>
      <c r="H40" s="962"/>
    </row>
    <row r="41" spans="1:8">
      <c r="A41" s="947"/>
      <c r="B41" s="948"/>
      <c r="C41" s="959"/>
      <c r="D41" s="959"/>
      <c r="E41" s="959"/>
      <c r="F41" s="950"/>
      <c r="G41" s="959"/>
      <c r="H41" s="962"/>
    </row>
    <row r="42" spans="1:8">
      <c r="A42" s="947"/>
      <c r="B42" s="948"/>
      <c r="C42" s="959"/>
      <c r="D42" s="959"/>
      <c r="E42" s="959"/>
      <c r="F42" s="950"/>
      <c r="G42" s="959"/>
      <c r="H42" s="962"/>
    </row>
    <row r="43" spans="1:8">
      <c r="A43" s="947"/>
      <c r="B43" s="948"/>
      <c r="C43" s="949"/>
      <c r="D43" s="949"/>
      <c r="E43" s="949"/>
      <c r="F43" s="950"/>
      <c r="G43" s="949"/>
      <c r="H43" s="952"/>
    </row>
    <row r="44" spans="1:8" ht="15">
      <c r="A44" s="1610" t="s">
        <v>1423</v>
      </c>
      <c r="B44" s="1611"/>
      <c r="C44" s="1611"/>
      <c r="D44" s="1611"/>
      <c r="E44" s="1611"/>
      <c r="F44" s="1611"/>
      <c r="G44" s="1611"/>
      <c r="H44" s="1612"/>
    </row>
    <row r="45" spans="1:8">
      <c r="A45" s="1628" t="s">
        <v>1424</v>
      </c>
      <c r="B45" s="1629"/>
      <c r="C45" s="1629"/>
      <c r="D45" s="1629"/>
      <c r="E45" s="1629"/>
      <c r="F45" s="1629"/>
      <c r="G45" s="1629"/>
      <c r="H45" s="1630"/>
    </row>
    <row r="46" spans="1:8">
      <c r="A46" s="908"/>
      <c r="B46" s="909"/>
      <c r="C46" s="909"/>
      <c r="D46" s="909"/>
      <c r="E46" s="909"/>
      <c r="H46" s="912"/>
    </row>
    <row r="47" spans="1:8">
      <c r="A47" s="963" t="s">
        <v>1425</v>
      </c>
      <c r="B47" s="964" t="s">
        <v>1426</v>
      </c>
      <c r="C47" s="964" t="s">
        <v>1427</v>
      </c>
      <c r="D47" s="964" t="s">
        <v>1428</v>
      </c>
      <c r="E47" s="909"/>
      <c r="F47" s="1631" t="s">
        <v>1429</v>
      </c>
      <c r="G47" s="1631"/>
      <c r="H47" s="1632"/>
    </row>
    <row r="48" spans="1:8">
      <c r="A48" s="965" t="s">
        <v>1430</v>
      </c>
      <c r="B48" s="966">
        <v>270.23700000000002</v>
      </c>
      <c r="C48" s="966">
        <v>587.47699999999998</v>
      </c>
      <c r="D48" s="967">
        <f>TRUNC((C48-B48)/B48,4)</f>
        <v>1.1738999999999999</v>
      </c>
      <c r="E48" s="968" t="s">
        <v>1431</v>
      </c>
      <c r="F48" s="969">
        <v>26.94</v>
      </c>
      <c r="G48" s="1624">
        <f>TRUNC(F48*(1+D48),4)</f>
        <v>58.564799999999998</v>
      </c>
      <c r="H48" s="1625"/>
    </row>
    <row r="49" spans="1:8">
      <c r="A49" s="970" t="s">
        <v>1432</v>
      </c>
      <c r="B49" s="971"/>
      <c r="C49" s="971"/>
      <c r="E49" s="968" t="s">
        <v>1433</v>
      </c>
      <c r="F49" s="972">
        <v>0.253</v>
      </c>
      <c r="G49" s="1624">
        <f>TRUNC(F49*(1+D48),4)</f>
        <v>0.54990000000000006</v>
      </c>
      <c r="H49" s="1625"/>
    </row>
    <row r="50" spans="1:8">
      <c r="A50" s="1628" t="s">
        <v>1434</v>
      </c>
      <c r="B50" s="1629"/>
      <c r="C50" s="1629"/>
      <c r="E50" s="968" t="s">
        <v>1435</v>
      </c>
      <c r="F50" s="972">
        <v>0.29899999999999999</v>
      </c>
      <c r="G50" s="1624">
        <f>TRUNC(F50*(1+D48),4)</f>
        <v>0.64990000000000003</v>
      </c>
      <c r="H50" s="1625"/>
    </row>
    <row r="51" spans="1:8">
      <c r="A51" s="945" t="s">
        <v>1436</v>
      </c>
      <c r="B51" s="909"/>
      <c r="C51" s="909"/>
      <c r="D51" s="909"/>
      <c r="H51" s="912"/>
    </row>
    <row r="52" spans="1:8">
      <c r="A52" s="945" t="s">
        <v>1437</v>
      </c>
      <c r="B52" s="909"/>
      <c r="C52" s="909"/>
      <c r="D52" s="909"/>
      <c r="E52" s="910" t="s">
        <v>1438</v>
      </c>
      <c r="F52" s="973" t="s">
        <v>1439</v>
      </c>
      <c r="G52" s="910" t="str">
        <f>IF(G48&lt;&gt;0,"("&amp;TEXT(G48,"#0,000")&amp;"+("&amp;TEXT(G49,"#0,000")&amp;"*Dpav)+("&amp;TEXT(G50,"#0,000")&amp;"*Dñpav))","")</f>
        <v>(58,565+(0,550*Dpav)+(0,650*Dñpav))</v>
      </c>
      <c r="H52" s="912"/>
    </row>
    <row r="53" spans="1:8">
      <c r="A53" s="945" t="s">
        <v>1440</v>
      </c>
      <c r="B53" s="909"/>
      <c r="C53" s="909"/>
      <c r="D53" s="910"/>
      <c r="E53" s="910"/>
      <c r="H53" s="974"/>
    </row>
    <row r="54" spans="1:8">
      <c r="A54" s="945"/>
      <c r="B54" s="909"/>
      <c r="C54" s="909"/>
      <c r="D54" s="910"/>
      <c r="E54" s="910"/>
      <c r="H54" s="974"/>
    </row>
    <row r="55" spans="1:8" ht="12.75" customHeight="1">
      <c r="A55" s="1633" t="s">
        <v>1441</v>
      </c>
      <c r="B55" s="1634"/>
      <c r="C55" s="1634"/>
      <c r="D55" s="1634"/>
      <c r="E55" s="1634"/>
      <c r="F55" s="1634"/>
      <c r="G55" s="1634"/>
      <c r="H55" s="974"/>
    </row>
    <row r="56" spans="1:8" ht="12.75" customHeight="1">
      <c r="A56" s="1635" t="s">
        <v>1442</v>
      </c>
      <c r="B56" s="1636"/>
      <c r="C56" s="1636"/>
      <c r="D56" s="1637" t="s">
        <v>1443</v>
      </c>
      <c r="E56" s="1637"/>
      <c r="F56" s="1637" t="s">
        <v>1444</v>
      </c>
      <c r="G56" s="1636"/>
      <c r="H56" s="974"/>
    </row>
    <row r="57" spans="1:8" ht="13.5" customHeight="1" thickBot="1">
      <c r="A57" s="1638" t="s">
        <v>1445</v>
      </c>
      <c r="B57" s="1639"/>
      <c r="C57" s="976">
        <v>838</v>
      </c>
      <c r="D57" s="975" t="s">
        <v>1446</v>
      </c>
      <c r="E57" s="977">
        <v>789</v>
      </c>
      <c r="F57" s="975" t="s">
        <v>1447</v>
      </c>
      <c r="G57" s="969">
        <v>2028</v>
      </c>
      <c r="H57" s="974"/>
    </row>
    <row r="58" spans="1:8" ht="13.5" thickBot="1">
      <c r="A58" s="1638" t="s">
        <v>1448</v>
      </c>
      <c r="B58" s="1640"/>
      <c r="C58" s="979">
        <v>826</v>
      </c>
      <c r="D58" s="975" t="s">
        <v>1448</v>
      </c>
      <c r="E58" s="980">
        <v>789</v>
      </c>
      <c r="F58" s="975" t="s">
        <v>1449</v>
      </c>
      <c r="G58" s="981">
        <v>2022</v>
      </c>
      <c r="H58" s="974"/>
    </row>
    <row r="59" spans="1:8" ht="31.5" customHeight="1" thickBot="1">
      <c r="A59" s="1638" t="s">
        <v>1450</v>
      </c>
      <c r="B59" s="1639"/>
      <c r="C59" s="982">
        <v>832</v>
      </c>
      <c r="D59" s="978" t="s">
        <v>1451</v>
      </c>
      <c r="E59" s="983">
        <v>785</v>
      </c>
      <c r="F59" s="984" t="s">
        <v>1452</v>
      </c>
      <c r="G59" s="983">
        <v>2020</v>
      </c>
      <c r="H59" s="974"/>
    </row>
    <row r="60" spans="1:8" ht="12.75" customHeight="1">
      <c r="A60" s="1638" t="s">
        <v>1449</v>
      </c>
      <c r="B60" s="1639"/>
      <c r="C60" s="969">
        <v>830</v>
      </c>
      <c r="D60" s="975"/>
      <c r="E60" s="982"/>
      <c r="F60" s="985"/>
      <c r="G60" s="986"/>
      <c r="H60" s="974"/>
    </row>
    <row r="61" spans="1:8">
      <c r="A61" s="987"/>
      <c r="B61" s="988"/>
      <c r="C61" s="913"/>
      <c r="D61" s="989"/>
      <c r="E61" s="989"/>
      <c r="G61" s="988"/>
      <c r="H61" s="974"/>
    </row>
    <row r="62" spans="1:8">
      <c r="A62" s="990"/>
      <c r="B62" s="911"/>
      <c r="C62" s="911"/>
      <c r="D62" s="989"/>
      <c r="E62" s="989"/>
      <c r="G62" s="913"/>
      <c r="H62" s="974"/>
    </row>
    <row r="63" spans="1:8" ht="13.5" thickBot="1">
      <c r="A63" s="991"/>
      <c r="B63" s="992"/>
      <c r="C63" s="993"/>
      <c r="D63" s="993"/>
      <c r="E63" s="993"/>
      <c r="F63" s="994"/>
      <c r="G63" s="994"/>
      <c r="H63" s="995"/>
    </row>
    <row r="64" spans="1:8" ht="18.75">
      <c r="A64" s="996"/>
      <c r="B64" s="996"/>
      <c r="C64" s="996"/>
      <c r="D64" s="996"/>
      <c r="E64" s="1641"/>
      <c r="F64" s="1641"/>
      <c r="G64" s="1641"/>
      <c r="H64" s="996"/>
    </row>
  </sheetData>
  <mergeCells count="42">
    <mergeCell ref="A57:B57"/>
    <mergeCell ref="A58:B58"/>
    <mergeCell ref="A59:B59"/>
    <mergeCell ref="A60:B60"/>
    <mergeCell ref="E64:G64"/>
    <mergeCell ref="G49:H49"/>
    <mergeCell ref="A50:C50"/>
    <mergeCell ref="G50:H50"/>
    <mergeCell ref="A55:G55"/>
    <mergeCell ref="A56:C56"/>
    <mergeCell ref="D56:E56"/>
    <mergeCell ref="F56:G56"/>
    <mergeCell ref="G48:H48"/>
    <mergeCell ref="A26:B26"/>
    <mergeCell ref="A29:B29"/>
    <mergeCell ref="B30:B32"/>
    <mergeCell ref="C30:C32"/>
    <mergeCell ref="D30:D32"/>
    <mergeCell ref="E30:E32"/>
    <mergeCell ref="H30:H32"/>
    <mergeCell ref="A35:B35"/>
    <mergeCell ref="A44:H44"/>
    <mergeCell ref="A45:H45"/>
    <mergeCell ref="F47:H47"/>
    <mergeCell ref="H21:H23"/>
    <mergeCell ref="B12:B14"/>
    <mergeCell ref="C12:C14"/>
    <mergeCell ref="D12:D14"/>
    <mergeCell ref="E12:E14"/>
    <mergeCell ref="H12:H14"/>
    <mergeCell ref="A17:B17"/>
    <mergeCell ref="A20:B20"/>
    <mergeCell ref="B21:B23"/>
    <mergeCell ref="C21:C23"/>
    <mergeCell ref="D21:D23"/>
    <mergeCell ref="E21:E23"/>
    <mergeCell ref="A11:B11"/>
    <mergeCell ref="A2:H2"/>
    <mergeCell ref="A3:H3"/>
    <mergeCell ref="A4:H4"/>
    <mergeCell ref="A5:H5"/>
    <mergeCell ref="A6:H6"/>
  </mergeCells>
  <pageMargins left="0.7" right="0.7" top="0.75" bottom="0.75" header="0.3" footer="0.3"/>
  <pageSetup paperSize="9" scale="71" fitToHeight="0" orientation="portrait" r:id="rId1"/>
  <colBreaks count="1" manualBreakCount="1">
    <brk id="7" max="1048575" man="1"/>
  </colBreaks>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D6D7F0-CCCF-467F-85D2-0747B8188E95}">
  <sheetPr>
    <tabColor rgb="FF00B050"/>
    <pageSetUpPr fitToPage="1"/>
  </sheetPr>
  <dimension ref="A1:O78"/>
  <sheetViews>
    <sheetView view="pageBreakPreview" topLeftCell="A17" zoomScaleNormal="55" zoomScaleSheetLayoutView="100" zoomScalePageLayoutView="70" workbookViewId="0">
      <selection activeCell="J11" sqref="J11"/>
    </sheetView>
  </sheetViews>
  <sheetFormatPr defaultRowHeight="15"/>
  <cols>
    <col min="1" max="1" width="5.5703125" style="1006" bestFit="1" customWidth="1"/>
    <col min="2" max="2" width="11.42578125" style="1006" customWidth="1"/>
    <col min="3" max="3" width="68.28515625" style="1006" customWidth="1"/>
    <col min="4" max="4" width="9.5703125" style="1009" customWidth="1"/>
    <col min="5" max="5" width="15.28515625" style="1036" customWidth="1"/>
    <col min="6" max="6" width="12.140625" style="1037" bestFit="1" customWidth="1"/>
    <col min="7" max="7" width="16.28515625" style="1037" customWidth="1"/>
    <col min="8" max="9" width="7.28515625" style="1037" customWidth="1"/>
    <col min="10" max="10" width="9" style="1037" customWidth="1"/>
    <col min="11" max="11" width="17.85546875" style="1037" customWidth="1"/>
    <col min="12" max="12" width="8" style="1006" customWidth="1"/>
    <col min="13" max="13" width="13.140625" style="1007" customWidth="1"/>
    <col min="14" max="14" width="26.42578125" style="1006" customWidth="1"/>
    <col min="15" max="15" width="18.5703125" style="1006" customWidth="1"/>
    <col min="16" max="256" width="9.140625" style="1006"/>
    <col min="257" max="257" width="13.7109375" style="1006" customWidth="1"/>
    <col min="258" max="258" width="11.42578125" style="1006" customWidth="1"/>
    <col min="259" max="259" width="64.28515625" style="1006" customWidth="1"/>
    <col min="260" max="260" width="11.7109375" style="1006" customWidth="1"/>
    <col min="261" max="265" width="15.7109375" style="1006" customWidth="1"/>
    <col min="266" max="266" width="12.7109375" style="1006" customWidth="1"/>
    <col min="267" max="267" width="17.85546875" style="1006" customWidth="1"/>
    <col min="268" max="271" width="12.7109375" style="1006" customWidth="1"/>
    <col min="272" max="512" width="9.140625" style="1006"/>
    <col min="513" max="513" width="13.7109375" style="1006" customWidth="1"/>
    <col min="514" max="514" width="11.42578125" style="1006" customWidth="1"/>
    <col min="515" max="515" width="64.28515625" style="1006" customWidth="1"/>
    <col min="516" max="516" width="11.7109375" style="1006" customWidth="1"/>
    <col min="517" max="521" width="15.7109375" style="1006" customWidth="1"/>
    <col min="522" max="522" width="12.7109375" style="1006" customWidth="1"/>
    <col min="523" max="523" width="17.85546875" style="1006" customWidth="1"/>
    <col min="524" max="527" width="12.7109375" style="1006" customWidth="1"/>
    <col min="528" max="768" width="9.140625" style="1006"/>
    <col min="769" max="769" width="13.7109375" style="1006" customWidth="1"/>
    <col min="770" max="770" width="11.42578125" style="1006" customWidth="1"/>
    <col min="771" max="771" width="64.28515625" style="1006" customWidth="1"/>
    <col min="772" max="772" width="11.7109375" style="1006" customWidth="1"/>
    <col min="773" max="777" width="15.7109375" style="1006" customWidth="1"/>
    <col min="778" max="778" width="12.7109375" style="1006" customWidth="1"/>
    <col min="779" max="779" width="17.85546875" style="1006" customWidth="1"/>
    <col min="780" max="783" width="12.7109375" style="1006" customWidth="1"/>
    <col min="784" max="1024" width="9.140625" style="1006"/>
    <col min="1025" max="1025" width="13.7109375" style="1006" customWidth="1"/>
    <col min="1026" max="1026" width="11.42578125" style="1006" customWidth="1"/>
    <col min="1027" max="1027" width="64.28515625" style="1006" customWidth="1"/>
    <col min="1028" max="1028" width="11.7109375" style="1006" customWidth="1"/>
    <col min="1029" max="1033" width="15.7109375" style="1006" customWidth="1"/>
    <col min="1034" max="1034" width="12.7109375" style="1006" customWidth="1"/>
    <col min="1035" max="1035" width="17.85546875" style="1006" customWidth="1"/>
    <col min="1036" max="1039" width="12.7109375" style="1006" customWidth="1"/>
    <col min="1040" max="1280" width="9.140625" style="1006"/>
    <col min="1281" max="1281" width="13.7109375" style="1006" customWidth="1"/>
    <col min="1282" max="1282" width="11.42578125" style="1006" customWidth="1"/>
    <col min="1283" max="1283" width="64.28515625" style="1006" customWidth="1"/>
    <col min="1284" max="1284" width="11.7109375" style="1006" customWidth="1"/>
    <col min="1285" max="1289" width="15.7109375" style="1006" customWidth="1"/>
    <col min="1290" max="1290" width="12.7109375" style="1006" customWidth="1"/>
    <col min="1291" max="1291" width="17.85546875" style="1006" customWidth="1"/>
    <col min="1292" max="1295" width="12.7109375" style="1006" customWidth="1"/>
    <col min="1296" max="1536" width="9.140625" style="1006"/>
    <col min="1537" max="1537" width="13.7109375" style="1006" customWidth="1"/>
    <col min="1538" max="1538" width="11.42578125" style="1006" customWidth="1"/>
    <col min="1539" max="1539" width="64.28515625" style="1006" customWidth="1"/>
    <col min="1540" max="1540" width="11.7109375" style="1006" customWidth="1"/>
    <col min="1541" max="1545" width="15.7109375" style="1006" customWidth="1"/>
    <col min="1546" max="1546" width="12.7109375" style="1006" customWidth="1"/>
    <col min="1547" max="1547" width="17.85546875" style="1006" customWidth="1"/>
    <col min="1548" max="1551" width="12.7109375" style="1006" customWidth="1"/>
    <col min="1552" max="1792" width="9.140625" style="1006"/>
    <col min="1793" max="1793" width="13.7109375" style="1006" customWidth="1"/>
    <col min="1794" max="1794" width="11.42578125" style="1006" customWidth="1"/>
    <col min="1795" max="1795" width="64.28515625" style="1006" customWidth="1"/>
    <col min="1796" max="1796" width="11.7109375" style="1006" customWidth="1"/>
    <col min="1797" max="1801" width="15.7109375" style="1006" customWidth="1"/>
    <col min="1802" max="1802" width="12.7109375" style="1006" customWidth="1"/>
    <col min="1803" max="1803" width="17.85546875" style="1006" customWidth="1"/>
    <col min="1804" max="1807" width="12.7109375" style="1006" customWidth="1"/>
    <col min="1808" max="2048" width="9.140625" style="1006"/>
    <col min="2049" max="2049" width="13.7109375" style="1006" customWidth="1"/>
    <col min="2050" max="2050" width="11.42578125" style="1006" customWidth="1"/>
    <col min="2051" max="2051" width="64.28515625" style="1006" customWidth="1"/>
    <col min="2052" max="2052" width="11.7109375" style="1006" customWidth="1"/>
    <col min="2053" max="2057" width="15.7109375" style="1006" customWidth="1"/>
    <col min="2058" max="2058" width="12.7109375" style="1006" customWidth="1"/>
    <col min="2059" max="2059" width="17.85546875" style="1006" customWidth="1"/>
    <col min="2060" max="2063" width="12.7109375" style="1006" customWidth="1"/>
    <col min="2064" max="2304" width="9.140625" style="1006"/>
    <col min="2305" max="2305" width="13.7109375" style="1006" customWidth="1"/>
    <col min="2306" max="2306" width="11.42578125" style="1006" customWidth="1"/>
    <col min="2307" max="2307" width="64.28515625" style="1006" customWidth="1"/>
    <col min="2308" max="2308" width="11.7109375" style="1006" customWidth="1"/>
    <col min="2309" max="2313" width="15.7109375" style="1006" customWidth="1"/>
    <col min="2314" max="2314" width="12.7109375" style="1006" customWidth="1"/>
    <col min="2315" max="2315" width="17.85546875" style="1006" customWidth="1"/>
    <col min="2316" max="2319" width="12.7109375" style="1006" customWidth="1"/>
    <col min="2320" max="2560" width="9.140625" style="1006"/>
    <col min="2561" max="2561" width="13.7109375" style="1006" customWidth="1"/>
    <col min="2562" max="2562" width="11.42578125" style="1006" customWidth="1"/>
    <col min="2563" max="2563" width="64.28515625" style="1006" customWidth="1"/>
    <col min="2564" max="2564" width="11.7109375" style="1006" customWidth="1"/>
    <col min="2565" max="2569" width="15.7109375" style="1006" customWidth="1"/>
    <col min="2570" max="2570" width="12.7109375" style="1006" customWidth="1"/>
    <col min="2571" max="2571" width="17.85546875" style="1006" customWidth="1"/>
    <col min="2572" max="2575" width="12.7109375" style="1006" customWidth="1"/>
    <col min="2576" max="2816" width="9.140625" style="1006"/>
    <col min="2817" max="2817" width="13.7109375" style="1006" customWidth="1"/>
    <col min="2818" max="2818" width="11.42578125" style="1006" customWidth="1"/>
    <col min="2819" max="2819" width="64.28515625" style="1006" customWidth="1"/>
    <col min="2820" max="2820" width="11.7109375" style="1006" customWidth="1"/>
    <col min="2821" max="2825" width="15.7109375" style="1006" customWidth="1"/>
    <col min="2826" max="2826" width="12.7109375" style="1006" customWidth="1"/>
    <col min="2827" max="2827" width="17.85546875" style="1006" customWidth="1"/>
    <col min="2828" max="2831" width="12.7109375" style="1006" customWidth="1"/>
    <col min="2832" max="3072" width="9.140625" style="1006"/>
    <col min="3073" max="3073" width="13.7109375" style="1006" customWidth="1"/>
    <col min="3074" max="3074" width="11.42578125" style="1006" customWidth="1"/>
    <col min="3075" max="3075" width="64.28515625" style="1006" customWidth="1"/>
    <col min="3076" max="3076" width="11.7109375" style="1006" customWidth="1"/>
    <col min="3077" max="3081" width="15.7109375" style="1006" customWidth="1"/>
    <col min="3082" max="3082" width="12.7109375" style="1006" customWidth="1"/>
    <col min="3083" max="3083" width="17.85546875" style="1006" customWidth="1"/>
    <col min="3084" max="3087" width="12.7109375" style="1006" customWidth="1"/>
    <col min="3088" max="3328" width="9.140625" style="1006"/>
    <col min="3329" max="3329" width="13.7109375" style="1006" customWidth="1"/>
    <col min="3330" max="3330" width="11.42578125" style="1006" customWidth="1"/>
    <col min="3331" max="3331" width="64.28515625" style="1006" customWidth="1"/>
    <col min="3332" max="3332" width="11.7109375" style="1006" customWidth="1"/>
    <col min="3333" max="3337" width="15.7109375" style="1006" customWidth="1"/>
    <col min="3338" max="3338" width="12.7109375" style="1006" customWidth="1"/>
    <col min="3339" max="3339" width="17.85546875" style="1006" customWidth="1"/>
    <col min="3340" max="3343" width="12.7109375" style="1006" customWidth="1"/>
    <col min="3344" max="3584" width="9.140625" style="1006"/>
    <col min="3585" max="3585" width="13.7109375" style="1006" customWidth="1"/>
    <col min="3586" max="3586" width="11.42578125" style="1006" customWidth="1"/>
    <col min="3587" max="3587" width="64.28515625" style="1006" customWidth="1"/>
    <col min="3588" max="3588" width="11.7109375" style="1006" customWidth="1"/>
    <col min="3589" max="3593" width="15.7109375" style="1006" customWidth="1"/>
    <col min="3594" max="3594" width="12.7109375" style="1006" customWidth="1"/>
    <col min="3595" max="3595" width="17.85546875" style="1006" customWidth="1"/>
    <col min="3596" max="3599" width="12.7109375" style="1006" customWidth="1"/>
    <col min="3600" max="3840" width="9.140625" style="1006"/>
    <col min="3841" max="3841" width="13.7109375" style="1006" customWidth="1"/>
    <col min="3842" max="3842" width="11.42578125" style="1006" customWidth="1"/>
    <col min="3843" max="3843" width="64.28515625" style="1006" customWidth="1"/>
    <col min="3844" max="3844" width="11.7109375" style="1006" customWidth="1"/>
    <col min="3845" max="3849" width="15.7109375" style="1006" customWidth="1"/>
    <col min="3850" max="3850" width="12.7109375" style="1006" customWidth="1"/>
    <col min="3851" max="3851" width="17.85546875" style="1006" customWidth="1"/>
    <col min="3852" max="3855" width="12.7109375" style="1006" customWidth="1"/>
    <col min="3856" max="4096" width="9.140625" style="1006"/>
    <col min="4097" max="4097" width="13.7109375" style="1006" customWidth="1"/>
    <col min="4098" max="4098" width="11.42578125" style="1006" customWidth="1"/>
    <col min="4099" max="4099" width="64.28515625" style="1006" customWidth="1"/>
    <col min="4100" max="4100" width="11.7109375" style="1006" customWidth="1"/>
    <col min="4101" max="4105" width="15.7109375" style="1006" customWidth="1"/>
    <col min="4106" max="4106" width="12.7109375" style="1006" customWidth="1"/>
    <col min="4107" max="4107" width="17.85546875" style="1006" customWidth="1"/>
    <col min="4108" max="4111" width="12.7109375" style="1006" customWidth="1"/>
    <col min="4112" max="4352" width="9.140625" style="1006"/>
    <col min="4353" max="4353" width="13.7109375" style="1006" customWidth="1"/>
    <col min="4354" max="4354" width="11.42578125" style="1006" customWidth="1"/>
    <col min="4355" max="4355" width="64.28515625" style="1006" customWidth="1"/>
    <col min="4356" max="4356" width="11.7109375" style="1006" customWidth="1"/>
    <col min="4357" max="4361" width="15.7109375" style="1006" customWidth="1"/>
    <col min="4362" max="4362" width="12.7109375" style="1006" customWidth="1"/>
    <col min="4363" max="4363" width="17.85546875" style="1006" customWidth="1"/>
    <col min="4364" max="4367" width="12.7109375" style="1006" customWidth="1"/>
    <col min="4368" max="4608" width="9.140625" style="1006"/>
    <col min="4609" max="4609" width="13.7109375" style="1006" customWidth="1"/>
    <col min="4610" max="4610" width="11.42578125" style="1006" customWidth="1"/>
    <col min="4611" max="4611" width="64.28515625" style="1006" customWidth="1"/>
    <col min="4612" max="4612" width="11.7109375" style="1006" customWidth="1"/>
    <col min="4613" max="4617" width="15.7109375" style="1006" customWidth="1"/>
    <col min="4618" max="4618" width="12.7109375" style="1006" customWidth="1"/>
    <col min="4619" max="4619" width="17.85546875" style="1006" customWidth="1"/>
    <col min="4620" max="4623" width="12.7109375" style="1006" customWidth="1"/>
    <col min="4624" max="4864" width="9.140625" style="1006"/>
    <col min="4865" max="4865" width="13.7109375" style="1006" customWidth="1"/>
    <col min="4866" max="4866" width="11.42578125" style="1006" customWidth="1"/>
    <col min="4867" max="4867" width="64.28515625" style="1006" customWidth="1"/>
    <col min="4868" max="4868" width="11.7109375" style="1006" customWidth="1"/>
    <col min="4869" max="4873" width="15.7109375" style="1006" customWidth="1"/>
    <col min="4874" max="4874" width="12.7109375" style="1006" customWidth="1"/>
    <col min="4875" max="4875" width="17.85546875" style="1006" customWidth="1"/>
    <col min="4876" max="4879" width="12.7109375" style="1006" customWidth="1"/>
    <col min="4880" max="5120" width="9.140625" style="1006"/>
    <col min="5121" max="5121" width="13.7109375" style="1006" customWidth="1"/>
    <col min="5122" max="5122" width="11.42578125" style="1006" customWidth="1"/>
    <col min="5123" max="5123" width="64.28515625" style="1006" customWidth="1"/>
    <col min="5124" max="5124" width="11.7109375" style="1006" customWidth="1"/>
    <col min="5125" max="5129" width="15.7109375" style="1006" customWidth="1"/>
    <col min="5130" max="5130" width="12.7109375" style="1006" customWidth="1"/>
    <col min="5131" max="5131" width="17.85546875" style="1006" customWidth="1"/>
    <col min="5132" max="5135" width="12.7109375" style="1006" customWidth="1"/>
    <col min="5136" max="5376" width="9.140625" style="1006"/>
    <col min="5377" max="5377" width="13.7109375" style="1006" customWidth="1"/>
    <col min="5378" max="5378" width="11.42578125" style="1006" customWidth="1"/>
    <col min="5379" max="5379" width="64.28515625" style="1006" customWidth="1"/>
    <col min="5380" max="5380" width="11.7109375" style="1006" customWidth="1"/>
    <col min="5381" max="5385" width="15.7109375" style="1006" customWidth="1"/>
    <col min="5386" max="5386" width="12.7109375" style="1006" customWidth="1"/>
    <col min="5387" max="5387" width="17.85546875" style="1006" customWidth="1"/>
    <col min="5388" max="5391" width="12.7109375" style="1006" customWidth="1"/>
    <col min="5392" max="5632" width="9.140625" style="1006"/>
    <col min="5633" max="5633" width="13.7109375" style="1006" customWidth="1"/>
    <col min="5634" max="5634" width="11.42578125" style="1006" customWidth="1"/>
    <col min="5635" max="5635" width="64.28515625" style="1006" customWidth="1"/>
    <col min="5636" max="5636" width="11.7109375" style="1006" customWidth="1"/>
    <col min="5637" max="5641" width="15.7109375" style="1006" customWidth="1"/>
    <col min="5642" max="5642" width="12.7109375" style="1006" customWidth="1"/>
    <col min="5643" max="5643" width="17.85546875" style="1006" customWidth="1"/>
    <col min="5644" max="5647" width="12.7109375" style="1006" customWidth="1"/>
    <col min="5648" max="5888" width="9.140625" style="1006"/>
    <col min="5889" max="5889" width="13.7109375" style="1006" customWidth="1"/>
    <col min="5890" max="5890" width="11.42578125" style="1006" customWidth="1"/>
    <col min="5891" max="5891" width="64.28515625" style="1006" customWidth="1"/>
    <col min="5892" max="5892" width="11.7109375" style="1006" customWidth="1"/>
    <col min="5893" max="5897" width="15.7109375" style="1006" customWidth="1"/>
    <col min="5898" max="5898" width="12.7109375" style="1006" customWidth="1"/>
    <col min="5899" max="5899" width="17.85546875" style="1006" customWidth="1"/>
    <col min="5900" max="5903" width="12.7109375" style="1006" customWidth="1"/>
    <col min="5904" max="6144" width="9.140625" style="1006"/>
    <col min="6145" max="6145" width="13.7109375" style="1006" customWidth="1"/>
    <col min="6146" max="6146" width="11.42578125" style="1006" customWidth="1"/>
    <col min="6147" max="6147" width="64.28515625" style="1006" customWidth="1"/>
    <col min="6148" max="6148" width="11.7109375" style="1006" customWidth="1"/>
    <col min="6149" max="6153" width="15.7109375" style="1006" customWidth="1"/>
    <col min="6154" max="6154" width="12.7109375" style="1006" customWidth="1"/>
    <col min="6155" max="6155" width="17.85546875" style="1006" customWidth="1"/>
    <col min="6156" max="6159" width="12.7109375" style="1006" customWidth="1"/>
    <col min="6160" max="6400" width="9.140625" style="1006"/>
    <col min="6401" max="6401" width="13.7109375" style="1006" customWidth="1"/>
    <col min="6402" max="6402" width="11.42578125" style="1006" customWidth="1"/>
    <col min="6403" max="6403" width="64.28515625" style="1006" customWidth="1"/>
    <col min="6404" max="6404" width="11.7109375" style="1006" customWidth="1"/>
    <col min="6405" max="6409" width="15.7109375" style="1006" customWidth="1"/>
    <col min="6410" max="6410" width="12.7109375" style="1006" customWidth="1"/>
    <col min="6411" max="6411" width="17.85546875" style="1006" customWidth="1"/>
    <col min="6412" max="6415" width="12.7109375" style="1006" customWidth="1"/>
    <col min="6416" max="6656" width="9.140625" style="1006"/>
    <col min="6657" max="6657" width="13.7109375" style="1006" customWidth="1"/>
    <col min="6658" max="6658" width="11.42578125" style="1006" customWidth="1"/>
    <col min="6659" max="6659" width="64.28515625" style="1006" customWidth="1"/>
    <col min="6660" max="6660" width="11.7109375" style="1006" customWidth="1"/>
    <col min="6661" max="6665" width="15.7109375" style="1006" customWidth="1"/>
    <col min="6666" max="6666" width="12.7109375" style="1006" customWidth="1"/>
    <col min="6667" max="6667" width="17.85546875" style="1006" customWidth="1"/>
    <col min="6668" max="6671" width="12.7109375" style="1006" customWidth="1"/>
    <col min="6672" max="6912" width="9.140625" style="1006"/>
    <col min="6913" max="6913" width="13.7109375" style="1006" customWidth="1"/>
    <col min="6914" max="6914" width="11.42578125" style="1006" customWidth="1"/>
    <col min="6915" max="6915" width="64.28515625" style="1006" customWidth="1"/>
    <col min="6916" max="6916" width="11.7109375" style="1006" customWidth="1"/>
    <col min="6917" max="6921" width="15.7109375" style="1006" customWidth="1"/>
    <col min="6922" max="6922" width="12.7109375" style="1006" customWidth="1"/>
    <col min="6923" max="6923" width="17.85546875" style="1006" customWidth="1"/>
    <col min="6924" max="6927" width="12.7109375" style="1006" customWidth="1"/>
    <col min="6928" max="7168" width="9.140625" style="1006"/>
    <col min="7169" max="7169" width="13.7109375" style="1006" customWidth="1"/>
    <col min="7170" max="7170" width="11.42578125" style="1006" customWidth="1"/>
    <col min="7171" max="7171" width="64.28515625" style="1006" customWidth="1"/>
    <col min="7172" max="7172" width="11.7109375" style="1006" customWidth="1"/>
    <col min="7173" max="7177" width="15.7109375" style="1006" customWidth="1"/>
    <col min="7178" max="7178" width="12.7109375" style="1006" customWidth="1"/>
    <col min="7179" max="7179" width="17.85546875" style="1006" customWidth="1"/>
    <col min="7180" max="7183" width="12.7109375" style="1006" customWidth="1"/>
    <col min="7184" max="7424" width="9.140625" style="1006"/>
    <col min="7425" max="7425" width="13.7109375" style="1006" customWidth="1"/>
    <col min="7426" max="7426" width="11.42578125" style="1006" customWidth="1"/>
    <col min="7427" max="7427" width="64.28515625" style="1006" customWidth="1"/>
    <col min="7428" max="7428" width="11.7109375" style="1006" customWidth="1"/>
    <col min="7429" max="7433" width="15.7109375" style="1006" customWidth="1"/>
    <col min="7434" max="7434" width="12.7109375" style="1006" customWidth="1"/>
    <col min="7435" max="7435" width="17.85546875" style="1006" customWidth="1"/>
    <col min="7436" max="7439" width="12.7109375" style="1006" customWidth="1"/>
    <col min="7440" max="7680" width="9.140625" style="1006"/>
    <col min="7681" max="7681" width="13.7109375" style="1006" customWidth="1"/>
    <col min="7682" max="7682" width="11.42578125" style="1006" customWidth="1"/>
    <col min="7683" max="7683" width="64.28515625" style="1006" customWidth="1"/>
    <col min="7684" max="7684" width="11.7109375" style="1006" customWidth="1"/>
    <col min="7685" max="7689" width="15.7109375" style="1006" customWidth="1"/>
    <col min="7690" max="7690" width="12.7109375" style="1006" customWidth="1"/>
    <col min="7691" max="7691" width="17.85546875" style="1006" customWidth="1"/>
    <col min="7692" max="7695" width="12.7109375" style="1006" customWidth="1"/>
    <col min="7696" max="7936" width="9.140625" style="1006"/>
    <col min="7937" max="7937" width="13.7109375" style="1006" customWidth="1"/>
    <col min="7938" max="7938" width="11.42578125" style="1006" customWidth="1"/>
    <col min="7939" max="7939" width="64.28515625" style="1006" customWidth="1"/>
    <col min="7940" max="7940" width="11.7109375" style="1006" customWidth="1"/>
    <col min="7941" max="7945" width="15.7109375" style="1006" customWidth="1"/>
    <col min="7946" max="7946" width="12.7109375" style="1006" customWidth="1"/>
    <col min="7947" max="7947" width="17.85546875" style="1006" customWidth="1"/>
    <col min="7948" max="7951" width="12.7109375" style="1006" customWidth="1"/>
    <col min="7952" max="8192" width="9.140625" style="1006"/>
    <col min="8193" max="8193" width="13.7109375" style="1006" customWidth="1"/>
    <col min="8194" max="8194" width="11.42578125" style="1006" customWidth="1"/>
    <col min="8195" max="8195" width="64.28515625" style="1006" customWidth="1"/>
    <col min="8196" max="8196" width="11.7109375" style="1006" customWidth="1"/>
    <col min="8197" max="8201" width="15.7109375" style="1006" customWidth="1"/>
    <col min="8202" max="8202" width="12.7109375" style="1006" customWidth="1"/>
    <col min="8203" max="8203" width="17.85546875" style="1006" customWidth="1"/>
    <col min="8204" max="8207" width="12.7109375" style="1006" customWidth="1"/>
    <col min="8208" max="8448" width="9.140625" style="1006"/>
    <col min="8449" max="8449" width="13.7109375" style="1006" customWidth="1"/>
    <col min="8450" max="8450" width="11.42578125" style="1006" customWidth="1"/>
    <col min="8451" max="8451" width="64.28515625" style="1006" customWidth="1"/>
    <col min="8452" max="8452" width="11.7109375" style="1006" customWidth="1"/>
    <col min="8453" max="8457" width="15.7109375" style="1006" customWidth="1"/>
    <col min="8458" max="8458" width="12.7109375" style="1006" customWidth="1"/>
    <col min="8459" max="8459" width="17.85546875" style="1006" customWidth="1"/>
    <col min="8460" max="8463" width="12.7109375" style="1006" customWidth="1"/>
    <col min="8464" max="8704" width="9.140625" style="1006"/>
    <col min="8705" max="8705" width="13.7109375" style="1006" customWidth="1"/>
    <col min="8706" max="8706" width="11.42578125" style="1006" customWidth="1"/>
    <col min="8707" max="8707" width="64.28515625" style="1006" customWidth="1"/>
    <col min="8708" max="8708" width="11.7109375" style="1006" customWidth="1"/>
    <col min="8709" max="8713" width="15.7109375" style="1006" customWidth="1"/>
    <col min="8714" max="8714" width="12.7109375" style="1006" customWidth="1"/>
    <col min="8715" max="8715" width="17.85546875" style="1006" customWidth="1"/>
    <col min="8716" max="8719" width="12.7109375" style="1006" customWidth="1"/>
    <col min="8720" max="8960" width="9.140625" style="1006"/>
    <col min="8961" max="8961" width="13.7109375" style="1006" customWidth="1"/>
    <col min="8962" max="8962" width="11.42578125" style="1006" customWidth="1"/>
    <col min="8963" max="8963" width="64.28515625" style="1006" customWidth="1"/>
    <col min="8964" max="8964" width="11.7109375" style="1006" customWidth="1"/>
    <col min="8965" max="8969" width="15.7109375" style="1006" customWidth="1"/>
    <col min="8970" max="8970" width="12.7109375" style="1006" customWidth="1"/>
    <col min="8971" max="8971" width="17.85546875" style="1006" customWidth="1"/>
    <col min="8972" max="8975" width="12.7109375" style="1006" customWidth="1"/>
    <col min="8976" max="9216" width="9.140625" style="1006"/>
    <col min="9217" max="9217" width="13.7109375" style="1006" customWidth="1"/>
    <col min="9218" max="9218" width="11.42578125" style="1006" customWidth="1"/>
    <col min="9219" max="9219" width="64.28515625" style="1006" customWidth="1"/>
    <col min="9220" max="9220" width="11.7109375" style="1006" customWidth="1"/>
    <col min="9221" max="9225" width="15.7109375" style="1006" customWidth="1"/>
    <col min="9226" max="9226" width="12.7109375" style="1006" customWidth="1"/>
    <col min="9227" max="9227" width="17.85546875" style="1006" customWidth="1"/>
    <col min="9228" max="9231" width="12.7109375" style="1006" customWidth="1"/>
    <col min="9232" max="9472" width="9.140625" style="1006"/>
    <col min="9473" max="9473" width="13.7109375" style="1006" customWidth="1"/>
    <col min="9474" max="9474" width="11.42578125" style="1006" customWidth="1"/>
    <col min="9475" max="9475" width="64.28515625" style="1006" customWidth="1"/>
    <col min="9476" max="9476" width="11.7109375" style="1006" customWidth="1"/>
    <col min="9477" max="9481" width="15.7109375" style="1006" customWidth="1"/>
    <col min="9482" max="9482" width="12.7109375" style="1006" customWidth="1"/>
    <col min="9483" max="9483" width="17.85546875" style="1006" customWidth="1"/>
    <col min="9484" max="9487" width="12.7109375" style="1006" customWidth="1"/>
    <col min="9488" max="9728" width="9.140625" style="1006"/>
    <col min="9729" max="9729" width="13.7109375" style="1006" customWidth="1"/>
    <col min="9730" max="9730" width="11.42578125" style="1006" customWidth="1"/>
    <col min="9731" max="9731" width="64.28515625" style="1006" customWidth="1"/>
    <col min="9732" max="9732" width="11.7109375" style="1006" customWidth="1"/>
    <col min="9733" max="9737" width="15.7109375" style="1006" customWidth="1"/>
    <col min="9738" max="9738" width="12.7109375" style="1006" customWidth="1"/>
    <col min="9739" max="9739" width="17.85546875" style="1006" customWidth="1"/>
    <col min="9740" max="9743" width="12.7109375" style="1006" customWidth="1"/>
    <col min="9744" max="9984" width="9.140625" style="1006"/>
    <col min="9985" max="9985" width="13.7109375" style="1006" customWidth="1"/>
    <col min="9986" max="9986" width="11.42578125" style="1006" customWidth="1"/>
    <col min="9987" max="9987" width="64.28515625" style="1006" customWidth="1"/>
    <col min="9988" max="9988" width="11.7109375" style="1006" customWidth="1"/>
    <col min="9989" max="9993" width="15.7109375" style="1006" customWidth="1"/>
    <col min="9994" max="9994" width="12.7109375" style="1006" customWidth="1"/>
    <col min="9995" max="9995" width="17.85546875" style="1006" customWidth="1"/>
    <col min="9996" max="9999" width="12.7109375" style="1006" customWidth="1"/>
    <col min="10000" max="10240" width="9.140625" style="1006"/>
    <col min="10241" max="10241" width="13.7109375" style="1006" customWidth="1"/>
    <col min="10242" max="10242" width="11.42578125" style="1006" customWidth="1"/>
    <col min="10243" max="10243" width="64.28515625" style="1006" customWidth="1"/>
    <col min="10244" max="10244" width="11.7109375" style="1006" customWidth="1"/>
    <col min="10245" max="10249" width="15.7109375" style="1006" customWidth="1"/>
    <col min="10250" max="10250" width="12.7109375" style="1006" customWidth="1"/>
    <col min="10251" max="10251" width="17.85546875" style="1006" customWidth="1"/>
    <col min="10252" max="10255" width="12.7109375" style="1006" customWidth="1"/>
    <col min="10256" max="10496" width="9.140625" style="1006"/>
    <col min="10497" max="10497" width="13.7109375" style="1006" customWidth="1"/>
    <col min="10498" max="10498" width="11.42578125" style="1006" customWidth="1"/>
    <col min="10499" max="10499" width="64.28515625" style="1006" customWidth="1"/>
    <col min="10500" max="10500" width="11.7109375" style="1006" customWidth="1"/>
    <col min="10501" max="10505" width="15.7109375" style="1006" customWidth="1"/>
    <col min="10506" max="10506" width="12.7109375" style="1006" customWidth="1"/>
    <col min="10507" max="10507" width="17.85546875" style="1006" customWidth="1"/>
    <col min="10508" max="10511" width="12.7109375" style="1006" customWidth="1"/>
    <col min="10512" max="10752" width="9.140625" style="1006"/>
    <col min="10753" max="10753" width="13.7109375" style="1006" customWidth="1"/>
    <col min="10754" max="10754" width="11.42578125" style="1006" customWidth="1"/>
    <col min="10755" max="10755" width="64.28515625" style="1006" customWidth="1"/>
    <col min="10756" max="10756" width="11.7109375" style="1006" customWidth="1"/>
    <col min="10757" max="10761" width="15.7109375" style="1006" customWidth="1"/>
    <col min="10762" max="10762" width="12.7109375" style="1006" customWidth="1"/>
    <col min="10763" max="10763" width="17.85546875" style="1006" customWidth="1"/>
    <col min="10764" max="10767" width="12.7109375" style="1006" customWidth="1"/>
    <col min="10768" max="11008" width="9.140625" style="1006"/>
    <col min="11009" max="11009" width="13.7109375" style="1006" customWidth="1"/>
    <col min="11010" max="11010" width="11.42578125" style="1006" customWidth="1"/>
    <col min="11011" max="11011" width="64.28515625" style="1006" customWidth="1"/>
    <col min="11012" max="11012" width="11.7109375" style="1006" customWidth="1"/>
    <col min="11013" max="11017" width="15.7109375" style="1006" customWidth="1"/>
    <col min="11018" max="11018" width="12.7109375" style="1006" customWidth="1"/>
    <col min="11019" max="11019" width="17.85546875" style="1006" customWidth="1"/>
    <col min="11020" max="11023" width="12.7109375" style="1006" customWidth="1"/>
    <col min="11024" max="11264" width="9.140625" style="1006"/>
    <col min="11265" max="11265" width="13.7109375" style="1006" customWidth="1"/>
    <col min="11266" max="11266" width="11.42578125" style="1006" customWidth="1"/>
    <col min="11267" max="11267" width="64.28515625" style="1006" customWidth="1"/>
    <col min="11268" max="11268" width="11.7109375" style="1006" customWidth="1"/>
    <col min="11269" max="11273" width="15.7109375" style="1006" customWidth="1"/>
    <col min="11274" max="11274" width="12.7109375" style="1006" customWidth="1"/>
    <col min="11275" max="11275" width="17.85546875" style="1006" customWidth="1"/>
    <col min="11276" max="11279" width="12.7109375" style="1006" customWidth="1"/>
    <col min="11280" max="11520" width="9.140625" style="1006"/>
    <col min="11521" max="11521" width="13.7109375" style="1006" customWidth="1"/>
    <col min="11522" max="11522" width="11.42578125" style="1006" customWidth="1"/>
    <col min="11523" max="11523" width="64.28515625" style="1006" customWidth="1"/>
    <col min="11524" max="11524" width="11.7109375" style="1006" customWidth="1"/>
    <col min="11525" max="11529" width="15.7109375" style="1006" customWidth="1"/>
    <col min="11530" max="11530" width="12.7109375" style="1006" customWidth="1"/>
    <col min="11531" max="11531" width="17.85546875" style="1006" customWidth="1"/>
    <col min="11532" max="11535" width="12.7109375" style="1006" customWidth="1"/>
    <col min="11536" max="11776" width="9.140625" style="1006"/>
    <col min="11777" max="11777" width="13.7109375" style="1006" customWidth="1"/>
    <col min="11778" max="11778" width="11.42578125" style="1006" customWidth="1"/>
    <col min="11779" max="11779" width="64.28515625" style="1006" customWidth="1"/>
    <col min="11780" max="11780" width="11.7109375" style="1006" customWidth="1"/>
    <col min="11781" max="11785" width="15.7109375" style="1006" customWidth="1"/>
    <col min="11786" max="11786" width="12.7109375" style="1006" customWidth="1"/>
    <col min="11787" max="11787" width="17.85546875" style="1006" customWidth="1"/>
    <col min="11788" max="11791" width="12.7109375" style="1006" customWidth="1"/>
    <col min="11792" max="12032" width="9.140625" style="1006"/>
    <col min="12033" max="12033" width="13.7109375" style="1006" customWidth="1"/>
    <col min="12034" max="12034" width="11.42578125" style="1006" customWidth="1"/>
    <col min="12035" max="12035" width="64.28515625" style="1006" customWidth="1"/>
    <col min="12036" max="12036" width="11.7109375" style="1006" customWidth="1"/>
    <col min="12037" max="12041" width="15.7109375" style="1006" customWidth="1"/>
    <col min="12042" max="12042" width="12.7109375" style="1006" customWidth="1"/>
    <col min="12043" max="12043" width="17.85546875" style="1006" customWidth="1"/>
    <col min="12044" max="12047" width="12.7109375" style="1006" customWidth="1"/>
    <col min="12048" max="12288" width="9.140625" style="1006"/>
    <col min="12289" max="12289" width="13.7109375" style="1006" customWidth="1"/>
    <col min="12290" max="12290" width="11.42578125" style="1006" customWidth="1"/>
    <col min="12291" max="12291" width="64.28515625" style="1006" customWidth="1"/>
    <col min="12292" max="12292" width="11.7109375" style="1006" customWidth="1"/>
    <col min="12293" max="12297" width="15.7109375" style="1006" customWidth="1"/>
    <col min="12298" max="12298" width="12.7109375" style="1006" customWidth="1"/>
    <col min="12299" max="12299" width="17.85546875" style="1006" customWidth="1"/>
    <col min="12300" max="12303" width="12.7109375" style="1006" customWidth="1"/>
    <col min="12304" max="12544" width="9.140625" style="1006"/>
    <col min="12545" max="12545" width="13.7109375" style="1006" customWidth="1"/>
    <col min="12546" max="12546" width="11.42578125" style="1006" customWidth="1"/>
    <col min="12547" max="12547" width="64.28515625" style="1006" customWidth="1"/>
    <col min="12548" max="12548" width="11.7109375" style="1006" customWidth="1"/>
    <col min="12549" max="12553" width="15.7109375" style="1006" customWidth="1"/>
    <col min="12554" max="12554" width="12.7109375" style="1006" customWidth="1"/>
    <col min="12555" max="12555" width="17.85546875" style="1006" customWidth="1"/>
    <col min="12556" max="12559" width="12.7109375" style="1006" customWidth="1"/>
    <col min="12560" max="12800" width="9.140625" style="1006"/>
    <col min="12801" max="12801" width="13.7109375" style="1006" customWidth="1"/>
    <col min="12802" max="12802" width="11.42578125" style="1006" customWidth="1"/>
    <col min="12803" max="12803" width="64.28515625" style="1006" customWidth="1"/>
    <col min="12804" max="12804" width="11.7109375" style="1006" customWidth="1"/>
    <col min="12805" max="12809" width="15.7109375" style="1006" customWidth="1"/>
    <col min="12810" max="12810" width="12.7109375" style="1006" customWidth="1"/>
    <col min="12811" max="12811" width="17.85546875" style="1006" customWidth="1"/>
    <col min="12812" max="12815" width="12.7109375" style="1006" customWidth="1"/>
    <col min="12816" max="13056" width="9.140625" style="1006"/>
    <col min="13057" max="13057" width="13.7109375" style="1006" customWidth="1"/>
    <col min="13058" max="13058" width="11.42578125" style="1006" customWidth="1"/>
    <col min="13059" max="13059" width="64.28515625" style="1006" customWidth="1"/>
    <col min="13060" max="13060" width="11.7109375" style="1006" customWidth="1"/>
    <col min="13061" max="13065" width="15.7109375" style="1006" customWidth="1"/>
    <col min="13066" max="13066" width="12.7109375" style="1006" customWidth="1"/>
    <col min="13067" max="13067" width="17.85546875" style="1006" customWidth="1"/>
    <col min="13068" max="13071" width="12.7109375" style="1006" customWidth="1"/>
    <col min="13072" max="13312" width="9.140625" style="1006"/>
    <col min="13313" max="13313" width="13.7109375" style="1006" customWidth="1"/>
    <col min="13314" max="13314" width="11.42578125" style="1006" customWidth="1"/>
    <col min="13315" max="13315" width="64.28515625" style="1006" customWidth="1"/>
    <col min="13316" max="13316" width="11.7109375" style="1006" customWidth="1"/>
    <col min="13317" max="13321" width="15.7109375" style="1006" customWidth="1"/>
    <col min="13322" max="13322" width="12.7109375" style="1006" customWidth="1"/>
    <col min="13323" max="13323" width="17.85546875" style="1006" customWidth="1"/>
    <col min="13324" max="13327" width="12.7109375" style="1006" customWidth="1"/>
    <col min="13328" max="13568" width="9.140625" style="1006"/>
    <col min="13569" max="13569" width="13.7109375" style="1006" customWidth="1"/>
    <col min="13570" max="13570" width="11.42578125" style="1006" customWidth="1"/>
    <col min="13571" max="13571" width="64.28515625" style="1006" customWidth="1"/>
    <col min="13572" max="13572" width="11.7109375" style="1006" customWidth="1"/>
    <col min="13573" max="13577" width="15.7109375" style="1006" customWidth="1"/>
    <col min="13578" max="13578" width="12.7109375" style="1006" customWidth="1"/>
    <col min="13579" max="13579" width="17.85546875" style="1006" customWidth="1"/>
    <col min="13580" max="13583" width="12.7109375" style="1006" customWidth="1"/>
    <col min="13584" max="13824" width="9.140625" style="1006"/>
    <col min="13825" max="13825" width="13.7109375" style="1006" customWidth="1"/>
    <col min="13826" max="13826" width="11.42578125" style="1006" customWidth="1"/>
    <col min="13827" max="13827" width="64.28515625" style="1006" customWidth="1"/>
    <col min="13828" max="13828" width="11.7109375" style="1006" customWidth="1"/>
    <col min="13829" max="13833" width="15.7109375" style="1006" customWidth="1"/>
    <col min="13834" max="13834" width="12.7109375" style="1006" customWidth="1"/>
    <col min="13835" max="13835" width="17.85546875" style="1006" customWidth="1"/>
    <col min="13836" max="13839" width="12.7109375" style="1006" customWidth="1"/>
    <col min="13840" max="14080" width="9.140625" style="1006"/>
    <col min="14081" max="14081" width="13.7109375" style="1006" customWidth="1"/>
    <col min="14082" max="14082" width="11.42578125" style="1006" customWidth="1"/>
    <col min="14083" max="14083" width="64.28515625" style="1006" customWidth="1"/>
    <col min="14084" max="14084" width="11.7109375" style="1006" customWidth="1"/>
    <col min="14085" max="14089" width="15.7109375" style="1006" customWidth="1"/>
    <col min="14090" max="14090" width="12.7109375" style="1006" customWidth="1"/>
    <col min="14091" max="14091" width="17.85546875" style="1006" customWidth="1"/>
    <col min="14092" max="14095" width="12.7109375" style="1006" customWidth="1"/>
    <col min="14096" max="14336" width="9.140625" style="1006"/>
    <col min="14337" max="14337" width="13.7109375" style="1006" customWidth="1"/>
    <col min="14338" max="14338" width="11.42578125" style="1006" customWidth="1"/>
    <col min="14339" max="14339" width="64.28515625" style="1006" customWidth="1"/>
    <col min="14340" max="14340" width="11.7109375" style="1006" customWidth="1"/>
    <col min="14341" max="14345" width="15.7109375" style="1006" customWidth="1"/>
    <col min="14346" max="14346" width="12.7109375" style="1006" customWidth="1"/>
    <col min="14347" max="14347" width="17.85546875" style="1006" customWidth="1"/>
    <col min="14348" max="14351" width="12.7109375" style="1006" customWidth="1"/>
    <col min="14352" max="14592" width="9.140625" style="1006"/>
    <col min="14593" max="14593" width="13.7109375" style="1006" customWidth="1"/>
    <col min="14594" max="14594" width="11.42578125" style="1006" customWidth="1"/>
    <col min="14595" max="14595" width="64.28515625" style="1006" customWidth="1"/>
    <col min="14596" max="14596" width="11.7109375" style="1006" customWidth="1"/>
    <col min="14597" max="14601" width="15.7109375" style="1006" customWidth="1"/>
    <col min="14602" max="14602" width="12.7109375" style="1006" customWidth="1"/>
    <col min="14603" max="14603" width="17.85546875" style="1006" customWidth="1"/>
    <col min="14604" max="14607" width="12.7109375" style="1006" customWidth="1"/>
    <col min="14608" max="14848" width="9.140625" style="1006"/>
    <col min="14849" max="14849" width="13.7109375" style="1006" customWidth="1"/>
    <col min="14850" max="14850" width="11.42578125" style="1006" customWidth="1"/>
    <col min="14851" max="14851" width="64.28515625" style="1006" customWidth="1"/>
    <col min="14852" max="14852" width="11.7109375" style="1006" customWidth="1"/>
    <col min="14853" max="14857" width="15.7109375" style="1006" customWidth="1"/>
    <col min="14858" max="14858" width="12.7109375" style="1006" customWidth="1"/>
    <col min="14859" max="14859" width="17.85546875" style="1006" customWidth="1"/>
    <col min="14860" max="14863" width="12.7109375" style="1006" customWidth="1"/>
    <col min="14864" max="15104" width="9.140625" style="1006"/>
    <col min="15105" max="15105" width="13.7109375" style="1006" customWidth="1"/>
    <col min="15106" max="15106" width="11.42578125" style="1006" customWidth="1"/>
    <col min="15107" max="15107" width="64.28515625" style="1006" customWidth="1"/>
    <col min="15108" max="15108" width="11.7109375" style="1006" customWidth="1"/>
    <col min="15109" max="15113" width="15.7109375" style="1006" customWidth="1"/>
    <col min="15114" max="15114" width="12.7109375" style="1006" customWidth="1"/>
    <col min="15115" max="15115" width="17.85546875" style="1006" customWidth="1"/>
    <col min="15116" max="15119" width="12.7109375" style="1006" customWidth="1"/>
    <col min="15120" max="15360" width="9.140625" style="1006"/>
    <col min="15361" max="15361" width="13.7109375" style="1006" customWidth="1"/>
    <col min="15362" max="15362" width="11.42578125" style="1006" customWidth="1"/>
    <col min="15363" max="15363" width="64.28515625" style="1006" customWidth="1"/>
    <col min="15364" max="15364" width="11.7109375" style="1006" customWidth="1"/>
    <col min="15365" max="15369" width="15.7109375" style="1006" customWidth="1"/>
    <col min="15370" max="15370" width="12.7109375" style="1006" customWidth="1"/>
    <col min="15371" max="15371" width="17.85546875" style="1006" customWidth="1"/>
    <col min="15372" max="15375" width="12.7109375" style="1006" customWidth="1"/>
    <col min="15376" max="15616" width="9.140625" style="1006"/>
    <col min="15617" max="15617" width="13.7109375" style="1006" customWidth="1"/>
    <col min="15618" max="15618" width="11.42578125" style="1006" customWidth="1"/>
    <col min="15619" max="15619" width="64.28515625" style="1006" customWidth="1"/>
    <col min="15620" max="15620" width="11.7109375" style="1006" customWidth="1"/>
    <col min="15621" max="15625" width="15.7109375" style="1006" customWidth="1"/>
    <col min="15626" max="15626" width="12.7109375" style="1006" customWidth="1"/>
    <col min="15627" max="15627" width="17.85546875" style="1006" customWidth="1"/>
    <col min="15628" max="15631" width="12.7109375" style="1006" customWidth="1"/>
    <col min="15632" max="15872" width="9.140625" style="1006"/>
    <col min="15873" max="15873" width="13.7109375" style="1006" customWidth="1"/>
    <col min="15874" max="15874" width="11.42578125" style="1006" customWidth="1"/>
    <col min="15875" max="15875" width="64.28515625" style="1006" customWidth="1"/>
    <col min="15876" max="15876" width="11.7109375" style="1006" customWidth="1"/>
    <col min="15877" max="15881" width="15.7109375" style="1006" customWidth="1"/>
    <col min="15882" max="15882" width="12.7109375" style="1006" customWidth="1"/>
    <col min="15883" max="15883" width="17.85546875" style="1006" customWidth="1"/>
    <col min="15884" max="15887" width="12.7109375" style="1006" customWidth="1"/>
    <col min="15888" max="16128" width="9.140625" style="1006"/>
    <col min="16129" max="16129" width="13.7109375" style="1006" customWidth="1"/>
    <col min="16130" max="16130" width="11.42578125" style="1006" customWidth="1"/>
    <col min="16131" max="16131" width="64.28515625" style="1006" customWidth="1"/>
    <col min="16132" max="16132" width="11.7109375" style="1006" customWidth="1"/>
    <col min="16133" max="16137" width="15.7109375" style="1006" customWidth="1"/>
    <col min="16138" max="16138" width="12.7109375" style="1006" customWidth="1"/>
    <col min="16139" max="16139" width="17.85546875" style="1006" customWidth="1"/>
    <col min="16140" max="16143" width="12.7109375" style="1006" customWidth="1"/>
    <col min="16144" max="16384" width="9.140625" style="1006"/>
  </cols>
  <sheetData>
    <row r="1" spans="1:13" s="997" customFormat="1" ht="15.75" customHeight="1">
      <c r="A1" s="1645"/>
      <c r="B1" s="1646"/>
      <c r="C1" s="1646"/>
      <c r="D1" s="1646"/>
      <c r="E1" s="1646"/>
      <c r="F1" s="1646"/>
      <c r="G1" s="1646"/>
      <c r="H1" s="1646"/>
      <c r="I1" s="1646"/>
      <c r="J1" s="1646"/>
      <c r="K1" s="1647"/>
      <c r="M1" s="998"/>
    </row>
    <row r="2" spans="1:13" s="997" customFormat="1" ht="15" customHeight="1">
      <c r="A2" s="1648"/>
      <c r="B2" s="1649"/>
      <c r="C2" s="1649"/>
      <c r="D2" s="1649"/>
      <c r="E2" s="1649"/>
      <c r="F2" s="1649"/>
      <c r="G2" s="1649"/>
      <c r="H2" s="1649"/>
      <c r="I2" s="1649"/>
      <c r="J2" s="1649"/>
      <c r="K2" s="1650"/>
      <c r="M2" s="998"/>
    </row>
    <row r="3" spans="1:13" s="997" customFormat="1" ht="15" customHeight="1">
      <c r="A3" s="1648"/>
      <c r="B3" s="1649"/>
      <c r="C3" s="1649"/>
      <c r="D3" s="1649"/>
      <c r="E3" s="1649"/>
      <c r="F3" s="1649"/>
      <c r="G3" s="1649"/>
      <c r="H3" s="1649"/>
      <c r="I3" s="1649"/>
      <c r="J3" s="1649"/>
      <c r="K3" s="1650"/>
      <c r="M3" s="998"/>
    </row>
    <row r="4" spans="1:13" s="997" customFormat="1">
      <c r="A4" s="1651"/>
      <c r="B4" s="1652"/>
      <c r="C4" s="1652"/>
      <c r="D4" s="1652"/>
      <c r="E4" s="1652"/>
      <c r="F4" s="1652"/>
      <c r="G4" s="1652"/>
      <c r="H4" s="1652"/>
      <c r="I4" s="1652"/>
      <c r="J4" s="1652"/>
      <c r="K4" s="1653"/>
      <c r="M4" s="998"/>
    </row>
    <row r="5" spans="1:13" ht="15.75" thickBot="1">
      <c r="A5" s="999"/>
      <c r="B5" s="1000"/>
      <c r="C5" s="1001"/>
      <c r="D5" s="1002"/>
      <c r="E5" s="1003"/>
      <c r="F5" s="1004"/>
      <c r="G5" s="1004"/>
      <c r="H5" s="1004"/>
      <c r="I5" s="1004"/>
      <c r="J5" s="1004"/>
      <c r="K5" s="1005"/>
    </row>
    <row r="6" spans="1:13" ht="18.75" thickBot="1">
      <c r="A6" s="1654" t="s">
        <v>1453</v>
      </c>
      <c r="B6" s="1655"/>
      <c r="C6" s="1655"/>
      <c r="D6" s="1655"/>
      <c r="E6" s="1655"/>
      <c r="F6" s="1655"/>
      <c r="G6" s="1655"/>
      <c r="H6" s="1655"/>
      <c r="I6" s="1655"/>
      <c r="J6" s="1655"/>
      <c r="K6" s="1656"/>
    </row>
    <row r="7" spans="1:13" ht="16.5" thickBot="1">
      <c r="A7" s="1008"/>
      <c r="B7" s="1009"/>
      <c r="C7" s="1010"/>
      <c r="E7" s="1011"/>
      <c r="F7" s="1012"/>
      <c r="G7" s="1012"/>
      <c r="H7" s="1012"/>
      <c r="I7" s="1012"/>
      <c r="J7" s="1013"/>
      <c r="K7" s="1014"/>
    </row>
    <row r="8" spans="1:13" ht="15" customHeight="1">
      <c r="A8" s="1657" t="s">
        <v>3</v>
      </c>
      <c r="B8" s="1659" t="s">
        <v>30</v>
      </c>
      <c r="C8" s="1659" t="s">
        <v>1004</v>
      </c>
      <c r="D8" s="1659" t="s">
        <v>1005</v>
      </c>
      <c r="E8" s="1661" t="s">
        <v>1454</v>
      </c>
      <c r="F8" s="1663" t="s">
        <v>1455</v>
      </c>
      <c r="G8" s="1663" t="s">
        <v>1456</v>
      </c>
      <c r="H8" s="1663" t="s">
        <v>1457</v>
      </c>
      <c r="I8" s="1663" t="s">
        <v>1458</v>
      </c>
      <c r="J8" s="1663" t="s">
        <v>1459</v>
      </c>
      <c r="K8" s="1665" t="s">
        <v>1460</v>
      </c>
    </row>
    <row r="9" spans="1:13">
      <c r="A9" s="1658"/>
      <c r="B9" s="1660"/>
      <c r="C9" s="1660"/>
      <c r="D9" s="1660"/>
      <c r="E9" s="1662"/>
      <c r="F9" s="1664"/>
      <c r="G9" s="1664"/>
      <c r="H9" s="1664"/>
      <c r="I9" s="1664"/>
      <c r="J9" s="1664"/>
      <c r="K9" s="1666"/>
    </row>
    <row r="10" spans="1:13" ht="21.75" customHeight="1">
      <c r="A10" s="1015">
        <v>1</v>
      </c>
      <c r="B10" s="1016" t="s">
        <v>1461</v>
      </c>
      <c r="C10" s="1017" t="str">
        <f>UPPER(INDEX('EQUIP SICRO ONE'!B:B,MATCH($B10,'EQUIP SICRO ONE'!A:A,0)))</f>
        <v>COMPRESSOR DE AR PORTÁTIL DE 363,87 L/S (771 PCM) - 158,13 KW</v>
      </c>
      <c r="D10" s="1018" t="s">
        <v>699</v>
      </c>
      <c r="E10" s="1018">
        <v>1059.1682189999999</v>
      </c>
      <c r="F10" s="1019">
        <f>VLOOKUP(B10,'PARAMETRO EQUIP 07-25'!A:E,3,FALSE)</f>
        <v>3180</v>
      </c>
      <c r="G10" s="1020" t="str">
        <f>VLOOKUP(B10,'PARAMETRO EQUIP 07-25'!A:E,5,FALSE)</f>
        <v>-</v>
      </c>
      <c r="H10" s="1021" t="str">
        <f>VLOOKUP(B10,'PARAMETRO EQUIP 07-25'!A:E,4,FALSE)</f>
        <v>-</v>
      </c>
      <c r="I10" s="1021">
        <f t="shared" ref="I10:I73" si="0">IF(OR(G10=B10,G10=0,G10="-"),1,2)</f>
        <v>1</v>
      </c>
      <c r="J10" s="1021">
        <v>3</v>
      </c>
      <c r="K10" s="1022" t="str">
        <f t="shared" ref="K10:K73" si="1">IF(G10=B10,"AUTOPROPELIDO",IF(G10="-","PEQUENO PORTE","GRANDE PORTE"))</f>
        <v>PEQUENO PORTE</v>
      </c>
    </row>
    <row r="11" spans="1:13" ht="25.5">
      <c r="A11" s="1015">
        <v>2</v>
      </c>
      <c r="B11" s="1016" t="s">
        <v>1462</v>
      </c>
      <c r="C11" s="1017" t="str">
        <f>UPPER(INDEX('EQUIP SICRO ONE'!B:B,MATCH($B11,'EQUIP SICRO ONE'!A:A,0)))</f>
        <v>MARTELETE PERFURADOR/ROMPEDOR A AR COMPRIMIDO DE 25 KG PARA ROCHA COM CAPACIDADE DE 2.040 GPM</v>
      </c>
      <c r="D11" s="1018" t="s">
        <v>699</v>
      </c>
      <c r="E11" s="1023">
        <v>4308.1118530000003</v>
      </c>
      <c r="F11" s="1019">
        <f>VLOOKUP(B11,'PARAMETRO EQUIP 07-25'!A:E,3,FALSE)</f>
        <v>25</v>
      </c>
      <c r="G11" s="1020" t="str">
        <f>VLOOKUP(B11,'PARAMETRO EQUIP 07-25'!A:E,5,FALSE)</f>
        <v>-</v>
      </c>
      <c r="H11" s="1021" t="str">
        <f>VLOOKUP(B11,'PARAMETRO EQUIP 07-25'!A:E,4,FALSE)</f>
        <v>-</v>
      </c>
      <c r="I11" s="1021">
        <f t="shared" si="0"/>
        <v>1</v>
      </c>
      <c r="J11" s="1021">
        <v>4</v>
      </c>
      <c r="K11" s="1022" t="str">
        <f t="shared" si="1"/>
        <v>PEQUENO PORTE</v>
      </c>
    </row>
    <row r="12" spans="1:13" ht="25.5">
      <c r="A12" s="1015">
        <v>3</v>
      </c>
      <c r="B12" s="1016" t="s">
        <v>1463</v>
      </c>
      <c r="C12" s="1017" t="str">
        <f>UPPER(INDEX('EQUIP SICRO ONE'!B:B,MATCH($B12,'EQUIP SICRO ONE'!A:A,0)))</f>
        <v>GUINDASTE MÓVEL SOBRE ESTEIRAS COM TRADO COM BITS ESCAVAÇÃO EM ROCHA - 186 KW</v>
      </c>
      <c r="D12" s="1018" t="s">
        <v>699</v>
      </c>
      <c r="E12" s="1023">
        <v>58.08</v>
      </c>
      <c r="F12" s="1019">
        <f>VLOOKUP(B12,'PARAMETRO EQUIP 07-25'!A:E,3,FALSE)</f>
        <v>38700</v>
      </c>
      <c r="G12" s="1020" t="str">
        <f>VLOOKUP(B12,'PARAMETRO EQUIP 07-25'!A:E,5,FALSE)</f>
        <v>E9018</v>
      </c>
      <c r="H12" s="1021">
        <f>VLOOKUP(B12,'PARAMETRO EQUIP 07-25'!A:E,4,FALSE)</f>
        <v>1</v>
      </c>
      <c r="I12" s="1021">
        <f t="shared" si="0"/>
        <v>2</v>
      </c>
      <c r="J12" s="1021">
        <v>1</v>
      </c>
      <c r="K12" s="1022" t="str">
        <f t="shared" si="1"/>
        <v>GRANDE PORTE</v>
      </c>
    </row>
    <row r="13" spans="1:13">
      <c r="A13" s="1015">
        <v>4</v>
      </c>
      <c r="B13" s="1016" t="s">
        <v>1464</v>
      </c>
      <c r="C13" s="1017" t="str">
        <f>UPPER(INDEX('EQUIP SICRO ONE'!B:B,MATCH($B13,'EQUIP SICRO ONE'!A:A,0)))</f>
        <v>CAMINHÃO BASCULANTE COM CAPACIDADE DE 14 M³ - 210 KW</v>
      </c>
      <c r="D13" s="1018" t="s">
        <v>699</v>
      </c>
      <c r="E13" s="1018">
        <v>151.26855</v>
      </c>
      <c r="F13" s="1019">
        <f>VLOOKUP(B13,'PARAMETRO EQUIP 07-25'!A:E,3,FALSE)</f>
        <v>11579</v>
      </c>
      <c r="G13" s="1020" t="str">
        <f>VLOOKUP(B13,'PARAMETRO EQUIP 07-25'!A:E,5,FALSE)</f>
        <v>E9667</v>
      </c>
      <c r="H13" s="1021">
        <f>VLOOKUP(B13,'PARAMETRO EQUIP 07-25'!A:E,4,FALSE)</f>
        <v>1</v>
      </c>
      <c r="I13" s="1021">
        <f t="shared" si="0"/>
        <v>1</v>
      </c>
      <c r="J13" s="1021">
        <v>1</v>
      </c>
      <c r="K13" s="1022" t="str">
        <f t="shared" si="1"/>
        <v>AUTOPROPELIDO</v>
      </c>
    </row>
    <row r="14" spans="1:13" ht="25.5">
      <c r="A14" s="1015">
        <v>5</v>
      </c>
      <c r="B14" s="1016" t="s">
        <v>1465</v>
      </c>
      <c r="C14" s="1017" t="str">
        <f>UPPER(INDEX('EQUIP SICRO ONE'!B:B,MATCH($B14,'EQUIP SICRO ONE'!A:A,0)))</f>
        <v>CAMINHÃO BASCULANTE PARA ROCHA COM CAPACIDADE DE 12 M³ - 210 KW</v>
      </c>
      <c r="D14" s="1018" t="s">
        <v>699</v>
      </c>
      <c r="E14" s="1018">
        <v>102.638458</v>
      </c>
      <c r="F14" s="1019">
        <f>VLOOKUP(B14,'PARAMETRO EQUIP 07-25'!A:E,3,FALSE)</f>
        <v>13263</v>
      </c>
      <c r="G14" s="1020" t="str">
        <f>VLOOKUP(B14,'PARAMETRO EQUIP 07-25'!A:E,5,FALSE)</f>
        <v>E9672</v>
      </c>
      <c r="H14" s="1021">
        <f>VLOOKUP(B14,'PARAMETRO EQUIP 07-25'!A:E,4,FALSE)</f>
        <v>1</v>
      </c>
      <c r="I14" s="1021">
        <f t="shared" si="0"/>
        <v>1</v>
      </c>
      <c r="J14" s="1021">
        <v>2</v>
      </c>
      <c r="K14" s="1022" t="str">
        <f t="shared" si="1"/>
        <v>AUTOPROPELIDO</v>
      </c>
    </row>
    <row r="15" spans="1:13" ht="25.5">
      <c r="A15" s="1015">
        <v>6</v>
      </c>
      <c r="B15" s="1016" t="s">
        <v>1466</v>
      </c>
      <c r="C15" s="1017" t="str">
        <f>UPPER(INDEX('EQUIP SICRO ONE'!B:B,MATCH($B15,'EQUIP SICRO ONE'!A:A,0)))</f>
        <v>CAMINHÃO DEMARCADOR DE FAIXAS COM SISTEMA DE PINTURA A QUENTE - 5 KW/30,10 KW/136 KW</v>
      </c>
      <c r="D15" s="1018" t="s">
        <v>699</v>
      </c>
      <c r="E15" s="1023">
        <v>29.443574999999999</v>
      </c>
      <c r="F15" s="1019">
        <f>VLOOKUP(B15,'PARAMETRO EQUIP 07-25'!A:E,3,FALSE)</f>
        <v>14341</v>
      </c>
      <c r="G15" s="1020" t="str">
        <f>VLOOKUP(B15,'PARAMETRO EQUIP 07-25'!A:E,5,FALSE)</f>
        <v>E9645</v>
      </c>
      <c r="H15" s="1021">
        <f>VLOOKUP(B15,'PARAMETRO EQUIP 07-25'!A:E,4,FALSE)</f>
        <v>1</v>
      </c>
      <c r="I15" s="1021">
        <f t="shared" si="0"/>
        <v>1</v>
      </c>
      <c r="J15" s="1021">
        <v>1</v>
      </c>
      <c r="K15" s="1022" t="str">
        <f t="shared" si="1"/>
        <v>AUTOPROPELIDO</v>
      </c>
    </row>
    <row r="16" spans="1:13" ht="25.5">
      <c r="A16" s="1015">
        <v>7</v>
      </c>
      <c r="B16" s="1016" t="s">
        <v>1467</v>
      </c>
      <c r="C16" s="1017" t="str">
        <f>UPPER(INDEX('EQUIP SICRO ONE'!B:B,MATCH($B16,'EQUIP SICRO ONE'!A:A,0)))</f>
        <v>CAMINHÃO GUINDAUTO COM CAPACIDADE DE ELEVAÇÃO DE 6,2 T E CARROCERIA DE 7 T - 136 KW</v>
      </c>
      <c r="D16" s="1018" t="s">
        <v>699</v>
      </c>
      <c r="E16" s="1018">
        <v>48.481124000000001</v>
      </c>
      <c r="F16" s="1019">
        <f>VLOOKUP(B16,'PARAMETRO EQUIP 07-25'!A:E,3,FALSE)</f>
        <v>9000</v>
      </c>
      <c r="G16" s="1020" t="str">
        <f>VLOOKUP(B16,'PARAMETRO EQUIP 07-25'!A:E,5,FALSE)</f>
        <v>E9686</v>
      </c>
      <c r="H16" s="1021">
        <f>VLOOKUP(B16,'PARAMETRO EQUIP 07-25'!A:E,4,FALSE)</f>
        <v>1</v>
      </c>
      <c r="I16" s="1021">
        <f t="shared" si="0"/>
        <v>1</v>
      </c>
      <c r="J16" s="1021">
        <v>1</v>
      </c>
      <c r="K16" s="1022" t="str">
        <f t="shared" si="1"/>
        <v>AUTOPROPELIDO</v>
      </c>
    </row>
    <row r="17" spans="1:15" ht="25.5">
      <c r="A17" s="1015">
        <v>8</v>
      </c>
      <c r="B17" s="1016" t="s">
        <v>1468</v>
      </c>
      <c r="C17" s="1017" t="str">
        <f>UPPER(INDEX('EQUIP SICRO ONE'!B:B,MATCH($B17,'EQUIP SICRO ONE'!A:A,0)))</f>
        <v>ESCAVADEIRA HIDRÁULICA SOBRE ESTEIRAS COM CAÇAMBA COM CAPACIDADE DE 1,56 M³ - 118 KW</v>
      </c>
      <c r="D17" s="1018" t="s">
        <v>699</v>
      </c>
      <c r="E17" s="1018">
        <v>40.409689999999998</v>
      </c>
      <c r="F17" s="1019">
        <f>VLOOKUP(B17,'PARAMETRO EQUIP 07-25'!A:E,3,FALSE)</f>
        <v>24500</v>
      </c>
      <c r="G17" s="1020" t="str">
        <f>VLOOKUP(B17,'PARAMETRO EQUIP 07-25'!A:E,5,FALSE)</f>
        <v>E9666</v>
      </c>
      <c r="H17" s="1021">
        <f>VLOOKUP(B17,'PARAMETRO EQUIP 07-25'!A:E,4,FALSE)</f>
        <v>1</v>
      </c>
      <c r="I17" s="1021">
        <f t="shared" si="0"/>
        <v>2</v>
      </c>
      <c r="J17" s="1021">
        <v>1</v>
      </c>
      <c r="K17" s="1022" t="str">
        <f t="shared" si="1"/>
        <v>GRANDE PORTE</v>
      </c>
    </row>
    <row r="18" spans="1:15">
      <c r="A18" s="1015">
        <v>9</v>
      </c>
      <c r="B18" s="1016" t="s">
        <v>1469</v>
      </c>
      <c r="C18" s="1017" t="str">
        <f>UPPER(INDEX('EQUIP SICRO ONE'!B:B,MATCH($B18,'EQUIP SICRO ONE'!A:A,0)))</f>
        <v>TANQUE DE ESTOCAGEM DE ASFALTO COM CAPACIDADE DE 30.000 L</v>
      </c>
      <c r="D18" s="1018" t="s">
        <v>699</v>
      </c>
      <c r="E18" s="1018">
        <v>74.157701000000003</v>
      </c>
      <c r="F18" s="1019">
        <f>VLOOKUP(B18,'PARAMETRO EQUIP 07-25'!A:E,3,FALSE)</f>
        <v>35000</v>
      </c>
      <c r="G18" s="1020" t="str">
        <f>VLOOKUP(B18,'PARAMETRO EQUIP 07-25'!A:E,5,FALSE)</f>
        <v>E9665</v>
      </c>
      <c r="H18" s="1021">
        <f>VLOOKUP(B18,'PARAMETRO EQUIP 07-25'!A:E,4,FALSE)</f>
        <v>1</v>
      </c>
      <c r="I18" s="1021">
        <f t="shared" si="0"/>
        <v>2</v>
      </c>
      <c r="J18" s="1021">
        <v>1</v>
      </c>
      <c r="K18" s="1022" t="str">
        <f t="shared" si="1"/>
        <v>GRANDE PORTE</v>
      </c>
    </row>
    <row r="19" spans="1:15">
      <c r="A19" s="1015">
        <v>10</v>
      </c>
      <c r="B19" s="1016" t="s">
        <v>1470</v>
      </c>
      <c r="C19" s="1017" t="str">
        <f>UPPER(INDEX('EQUIP SICRO ONE'!B:B,MATCH($B19,'EQUIP SICRO ONE'!A:A,0)))</f>
        <v>CAMINHÃO TANQUE COM CAPACIDADE DE 10.000 L - 188 KW</v>
      </c>
      <c r="D19" s="1018" t="s">
        <v>699</v>
      </c>
      <c r="E19" s="1018">
        <v>31.929621999999998</v>
      </c>
      <c r="F19" s="1019">
        <f>VLOOKUP(B19,'PARAMETRO EQUIP 07-25'!A:E,3,FALSE)</f>
        <v>10090</v>
      </c>
      <c r="G19" s="1020" t="str">
        <f>VLOOKUP(B19,'PARAMETRO EQUIP 07-25'!A:E,5,FALSE)</f>
        <v>E9571</v>
      </c>
      <c r="H19" s="1021">
        <f>VLOOKUP(B19,'PARAMETRO EQUIP 07-25'!A:E,4,FALSE)</f>
        <v>1</v>
      </c>
      <c r="I19" s="1021">
        <f t="shared" si="0"/>
        <v>1</v>
      </c>
      <c r="J19" s="1021">
        <v>3</v>
      </c>
      <c r="K19" s="1022" t="str">
        <f t="shared" si="1"/>
        <v>AUTOPROPELIDO</v>
      </c>
    </row>
    <row r="20" spans="1:15" ht="25.5">
      <c r="A20" s="1015">
        <v>11</v>
      </c>
      <c r="B20" s="1016" t="s">
        <v>1471</v>
      </c>
      <c r="C20" s="1017" t="str">
        <f>UPPER(INDEX('EQUIP SICRO ONE'!B:B,MATCH($B20,'EQUIP SICRO ONE'!A:A,0)))</f>
        <v>CARREGADEIRA DE PNEUS PARA ROCHA COM CAPACIDADE DE 2,50 M³ - 105 KW</v>
      </c>
      <c r="D20" s="1018" t="s">
        <v>699</v>
      </c>
      <c r="E20" s="1018">
        <v>29.006520999999999</v>
      </c>
      <c r="F20" s="1019">
        <f>VLOOKUP(B20,'PARAMETRO EQUIP 07-25'!A:E,3,FALSE)</f>
        <v>12019</v>
      </c>
      <c r="G20" s="1020" t="str">
        <f>VLOOKUP(B20,'PARAMETRO EQUIP 07-25'!A:E,5,FALSE)</f>
        <v>E9665</v>
      </c>
      <c r="H20" s="1021">
        <f>VLOOKUP(B20,'PARAMETRO EQUIP 07-25'!A:E,4,FALSE)</f>
        <v>1</v>
      </c>
      <c r="I20" s="1021">
        <f t="shared" si="0"/>
        <v>2</v>
      </c>
      <c r="J20" s="1021">
        <v>1</v>
      </c>
      <c r="K20" s="1022" t="str">
        <f t="shared" si="1"/>
        <v>GRANDE PORTE</v>
      </c>
    </row>
    <row r="21" spans="1:15">
      <c r="A21" s="1015">
        <v>12</v>
      </c>
      <c r="B21" s="1016" t="s">
        <v>1472</v>
      </c>
      <c r="C21" s="1017" t="str">
        <f>UPPER(INDEX('EQUIP SICRO ONE'!B:B,MATCH($B21,'EQUIP SICRO ONE'!A:A,0)))</f>
        <v>TRATOR SOBRE ESTEIRAS COM LÂMINA - 259 KW</v>
      </c>
      <c r="D21" s="1018" t="s">
        <v>699</v>
      </c>
      <c r="E21" s="1018">
        <v>9.8424060000000004</v>
      </c>
      <c r="F21" s="1019">
        <f>VLOOKUP(B21,'PARAMETRO EQUIP 07-25'!A:E,3,FALSE)</f>
        <v>38488</v>
      </c>
      <c r="G21" s="1020" t="str">
        <f>VLOOKUP(B21,'PARAMETRO EQUIP 07-25'!A:E,5,FALSE)</f>
        <v>E9018</v>
      </c>
      <c r="H21" s="1021">
        <f>VLOOKUP(B21,'PARAMETRO EQUIP 07-25'!A:E,4,FALSE)</f>
        <v>1</v>
      </c>
      <c r="I21" s="1021">
        <f t="shared" si="0"/>
        <v>2</v>
      </c>
      <c r="J21" s="1021">
        <v>1</v>
      </c>
      <c r="K21" s="1022" t="str">
        <f t="shared" si="1"/>
        <v>GRANDE PORTE</v>
      </c>
    </row>
    <row r="22" spans="1:15" ht="25.5">
      <c r="A22" s="1015">
        <v>13</v>
      </c>
      <c r="B22" s="1016" t="s">
        <v>1473</v>
      </c>
      <c r="C22" s="1017" t="str">
        <f>UPPER(INDEX('EQUIP SICRO ONE'!B:B,MATCH($B22,'EQUIP SICRO ONE'!A:A,0)))</f>
        <v>CAMINHÃO GUINDAUTO COM CAPACIDADE DE ELEVAÇÃO DE 11,9 T E CARROCERIA DE 11,5 T - 188 KW</v>
      </c>
      <c r="D22" s="1018" t="s">
        <v>699</v>
      </c>
      <c r="E22" s="1018">
        <v>18.11</v>
      </c>
      <c r="F22" s="1019">
        <f>VLOOKUP(B22,'PARAMETRO EQUIP 07-25'!A:E,3,FALSE)</f>
        <v>12240</v>
      </c>
      <c r="G22" s="1020" t="str">
        <f>VLOOKUP(B22,'PARAMETRO EQUIP 07-25'!A:E,5,FALSE)</f>
        <v>E9041</v>
      </c>
      <c r="H22" s="1021">
        <f>VLOOKUP(B22,'PARAMETRO EQUIP 07-25'!A:E,4,FALSE)</f>
        <v>1</v>
      </c>
      <c r="I22" s="1021">
        <f t="shared" si="0"/>
        <v>1</v>
      </c>
      <c r="J22" s="1021">
        <v>1</v>
      </c>
      <c r="K22" s="1022" t="str">
        <f t="shared" si="1"/>
        <v>AUTOPROPELIDO</v>
      </c>
    </row>
    <row r="23" spans="1:15">
      <c r="A23" s="1015">
        <v>14</v>
      </c>
      <c r="B23" s="1016" t="s">
        <v>1474</v>
      </c>
      <c r="C23" s="1017" t="str">
        <f>UPPER(INDEX('EQUIP SICRO ONE'!B:B,MATCH($B23,'EQUIP SICRO ONE'!A:A,0)))</f>
        <v>SERRA CIRCULAR COM BANCADA - D = 30 CM - 4 KW</v>
      </c>
      <c r="D23" s="1018" t="s">
        <v>699</v>
      </c>
      <c r="E23" s="1018">
        <v>308.22083700000002</v>
      </c>
      <c r="F23" s="1019">
        <f>VLOOKUP(B23,'PARAMETRO EQUIP 07-25'!A:E,3,FALSE)</f>
        <v>95</v>
      </c>
      <c r="G23" s="1020" t="str">
        <f>VLOOKUP(B23,'PARAMETRO EQUIP 07-25'!A:E,5,FALSE)</f>
        <v>-</v>
      </c>
      <c r="H23" s="1021" t="str">
        <f>VLOOKUP(B23,'PARAMETRO EQUIP 07-25'!A:E,4,FALSE)</f>
        <v>-</v>
      </c>
      <c r="I23" s="1021">
        <f t="shared" si="0"/>
        <v>1</v>
      </c>
      <c r="J23" s="1021">
        <v>2</v>
      </c>
      <c r="K23" s="1022" t="str">
        <f t="shared" si="1"/>
        <v>PEQUENO PORTE</v>
      </c>
    </row>
    <row r="24" spans="1:15" ht="25.5">
      <c r="A24" s="1015">
        <v>15</v>
      </c>
      <c r="B24" s="1016" t="s">
        <v>1475</v>
      </c>
      <c r="C24" s="1017" t="str">
        <f>UPPER(INDEX('EQUIP SICRO ONE'!B:B,MATCH($B24,'EQUIP SICRO ONE'!A:A,0)))</f>
        <v>ROLO COMPACTADOR PÉ DE CARNEIRO VIBRATÓRIO AUTOPROPELIDO POR PNEUS DE 11,6 T - 82 KW</v>
      </c>
      <c r="D24" s="1018" t="s">
        <v>699</v>
      </c>
      <c r="E24" s="1018">
        <v>33.203954000000003</v>
      </c>
      <c r="F24" s="1019">
        <f>VLOOKUP(B24,'PARAMETRO EQUIP 07-25'!A:E,3,FALSE)</f>
        <v>12390</v>
      </c>
      <c r="G24" s="1020" t="str">
        <f>VLOOKUP(B24,'PARAMETRO EQUIP 07-25'!A:E,5,FALSE)</f>
        <v>E9666</v>
      </c>
      <c r="H24" s="1021">
        <f>VLOOKUP(B24,'PARAMETRO EQUIP 07-25'!A:E,4,FALSE)</f>
        <v>0.5</v>
      </c>
      <c r="I24" s="1021">
        <f t="shared" si="0"/>
        <v>2</v>
      </c>
      <c r="J24" s="1021">
        <v>1</v>
      </c>
      <c r="K24" s="1022" t="str">
        <f t="shared" si="1"/>
        <v>GRANDE PORTE</v>
      </c>
    </row>
    <row r="25" spans="1:15" ht="30" customHeight="1">
      <c r="A25" s="1015">
        <v>16</v>
      </c>
      <c r="B25" s="1016" t="s">
        <v>1476</v>
      </c>
      <c r="C25" s="1017" t="str">
        <f>UPPER(INDEX('EQUIP SICRO ONE'!B:B,MATCH($B25,'EQUIP SICRO ONE'!A:A,0)))</f>
        <v>BATE-ESTACA HIDRÁULICO PARA DEFENSAS MONTADO EM CAMINHÃO GUINDAUTO COM CAPACIDADE DE 6,2 T E CARROCERIA DE 5 T - 152 KW</v>
      </c>
      <c r="D25" s="1018" t="s">
        <v>699</v>
      </c>
      <c r="E25" s="1018">
        <v>19.141476999999998</v>
      </c>
      <c r="F25" s="1019">
        <f>VLOOKUP(B25,'PARAMETRO EQUIP 07-25'!A:E,3,FALSE)</f>
        <v>9860</v>
      </c>
      <c r="G25" s="1020" t="str">
        <f>VLOOKUP(B25,'PARAMETRO EQUIP 07-25'!A:E,5,FALSE)</f>
        <v>E9082</v>
      </c>
      <c r="H25" s="1021">
        <f>VLOOKUP(B25,'PARAMETRO EQUIP 07-25'!A:E,4,FALSE)</f>
        <v>1</v>
      </c>
      <c r="I25" s="1021">
        <f t="shared" si="0"/>
        <v>1</v>
      </c>
      <c r="J25" s="1021">
        <v>1</v>
      </c>
      <c r="K25" s="1022" t="str">
        <f t="shared" si="1"/>
        <v>AUTOPROPELIDO</v>
      </c>
      <c r="O25" s="1024"/>
    </row>
    <row r="26" spans="1:15" ht="30" customHeight="1">
      <c r="A26" s="1015">
        <v>17</v>
      </c>
      <c r="B26" s="1016" t="s">
        <v>1477</v>
      </c>
      <c r="C26" s="1017" t="str">
        <f>UPPER(INDEX('EQUIP SICRO ONE'!B:B,MATCH($B26,'EQUIP SICRO ONE'!A:A,0)))</f>
        <v>MOTONIVELADORA - 93 KW</v>
      </c>
      <c r="D26" s="1018" t="s">
        <v>699</v>
      </c>
      <c r="E26" s="1018">
        <v>10.033353</v>
      </c>
      <c r="F26" s="1019">
        <f>VLOOKUP(B26,'PARAMETRO EQUIP 07-25'!A:E,3,FALSE)</f>
        <v>15669</v>
      </c>
      <c r="G26" s="1020" t="str">
        <f>VLOOKUP(B26,'PARAMETRO EQUIP 07-25'!A:E,5,FALSE)</f>
        <v>E9665</v>
      </c>
      <c r="H26" s="1021">
        <f>VLOOKUP(B26,'PARAMETRO EQUIP 07-25'!A:E,4,FALSE)</f>
        <v>1</v>
      </c>
      <c r="I26" s="1021">
        <f t="shared" si="0"/>
        <v>2</v>
      </c>
      <c r="J26" s="1021">
        <v>1</v>
      </c>
      <c r="K26" s="1022" t="str">
        <f t="shared" si="1"/>
        <v>GRANDE PORTE</v>
      </c>
      <c r="O26" s="1024"/>
    </row>
    <row r="27" spans="1:15" ht="30" customHeight="1">
      <c r="A27" s="1015">
        <v>18</v>
      </c>
      <c r="B27" s="1016" t="s">
        <v>1478</v>
      </c>
      <c r="C27" s="1017" t="str">
        <f>UPPER(INDEX('EQUIP SICRO ONE'!B:B,MATCH($B27,'EQUIP SICRO ONE'!A:A,0)))</f>
        <v>GRUPO GERADOR - 14 KVA</v>
      </c>
      <c r="D27" s="1018" t="s">
        <v>699</v>
      </c>
      <c r="E27" s="1018">
        <v>308.192837</v>
      </c>
      <c r="F27" s="1019">
        <f>VLOOKUP(B27,'PARAMETRO EQUIP 07-25'!A:E,3,FALSE)</f>
        <v>548</v>
      </c>
      <c r="G27" s="1020" t="str">
        <f>VLOOKUP(B27,'PARAMETRO EQUIP 07-25'!A:E,5,FALSE)</f>
        <v>-</v>
      </c>
      <c r="H27" s="1021" t="str">
        <f>VLOOKUP(B27,'PARAMETRO EQUIP 07-25'!A:E,4,FALSE)</f>
        <v>-</v>
      </c>
      <c r="I27" s="1021">
        <f t="shared" si="0"/>
        <v>1</v>
      </c>
      <c r="J27" s="1021">
        <v>2</v>
      </c>
      <c r="K27" s="1022" t="str">
        <f t="shared" si="1"/>
        <v>PEQUENO PORTE</v>
      </c>
      <c r="O27" s="1024"/>
    </row>
    <row r="28" spans="1:15" ht="30" customHeight="1">
      <c r="A28" s="1015">
        <v>19</v>
      </c>
      <c r="B28" s="1016" t="s">
        <v>1479</v>
      </c>
      <c r="C28" s="1017" t="str">
        <f>UPPER(INDEX('EQUIP SICRO ONE'!B:B,MATCH($B28,'EQUIP SICRO ONE'!A:A,0)))</f>
        <v>TRATOR AGRÍCOLA SOBRE PNEUS - 77 KW</v>
      </c>
      <c r="D28" s="1018" t="s">
        <v>699</v>
      </c>
      <c r="E28" s="1018">
        <v>20.301901000000001</v>
      </c>
      <c r="F28" s="1019">
        <f>VLOOKUP(B28,'PARAMETRO EQUIP 07-25'!A:E,3,FALSE)</f>
        <v>5775</v>
      </c>
      <c r="G28" s="1020" t="str">
        <f>VLOOKUP(B28,'PARAMETRO EQUIP 07-25'!A:E,5,FALSE)</f>
        <v>E9665</v>
      </c>
      <c r="H28" s="1021">
        <f>VLOOKUP(B28,'PARAMETRO EQUIP 07-25'!A:E,4,FALSE)</f>
        <v>0.5</v>
      </c>
      <c r="I28" s="1021">
        <f t="shared" si="0"/>
        <v>2</v>
      </c>
      <c r="J28" s="1021">
        <v>1</v>
      </c>
      <c r="K28" s="1022" t="str">
        <f t="shared" si="1"/>
        <v>GRANDE PORTE</v>
      </c>
      <c r="O28" s="1024"/>
    </row>
    <row r="29" spans="1:15" ht="30" customHeight="1">
      <c r="A29" s="1015">
        <v>20</v>
      </c>
      <c r="B29" s="1016" t="s">
        <v>1480</v>
      </c>
      <c r="C29" s="1017" t="str">
        <f>UPPER(INDEX('EQUIP SICRO ONE'!B:B,MATCH($B29,'EQUIP SICRO ONE'!A:A,0)))</f>
        <v>BETONEIRA COM MOTOR A GASOLINA COM CAPACIDADE DE 600 L - 10 KW</v>
      </c>
      <c r="D29" s="1018" t="s">
        <v>699</v>
      </c>
      <c r="E29" s="1018">
        <v>88.060478000000003</v>
      </c>
      <c r="F29" s="1019">
        <f>VLOOKUP(B29,'PARAMETRO EQUIP 07-25'!A:E,3,FALSE)</f>
        <v>1050</v>
      </c>
      <c r="G29" s="1020" t="str">
        <f>VLOOKUP(B29,'PARAMETRO EQUIP 07-25'!A:E,5,FALSE)</f>
        <v>-</v>
      </c>
      <c r="H29" s="1021" t="str">
        <f>VLOOKUP(B29,'PARAMETRO EQUIP 07-25'!A:E,4,FALSE)</f>
        <v>-</v>
      </c>
      <c r="I29" s="1021">
        <f t="shared" si="0"/>
        <v>1</v>
      </c>
      <c r="J29" s="1021">
        <v>2</v>
      </c>
      <c r="K29" s="1022" t="str">
        <f t="shared" si="1"/>
        <v>PEQUENO PORTE</v>
      </c>
      <c r="O29" s="1024"/>
    </row>
    <row r="30" spans="1:15" ht="30" customHeight="1">
      <c r="A30" s="1015">
        <v>21</v>
      </c>
      <c r="B30" s="1016" t="s">
        <v>1481</v>
      </c>
      <c r="C30" s="1017" t="str">
        <f>UPPER(INDEX('EQUIP SICRO ONE'!B:B,MATCH($B30,'EQUIP SICRO ONE'!A:A,0)))</f>
        <v>CAMINHÃO GUINDAUTO COM CESTO AÉREO SIMPLES E CAPACIDADE DE ELEVAÇÃO DE 5,7 T E CARROCERIA DE 8,5 T - 136 KW</v>
      </c>
      <c r="D30" s="1018" t="s">
        <v>699</v>
      </c>
      <c r="E30" s="1018">
        <v>15</v>
      </c>
      <c r="F30" s="1019">
        <f>VLOOKUP(B30,'PARAMETRO EQUIP 07-25'!A:E,3,FALSE)</f>
        <v>7959</v>
      </c>
      <c r="G30" s="1020" t="str">
        <f>VLOOKUP(B30,'PARAMETRO EQUIP 07-25'!A:E,5,FALSE)</f>
        <v>E9690</v>
      </c>
      <c r="H30" s="1021">
        <f>VLOOKUP(B30,'PARAMETRO EQUIP 07-25'!A:E,4,FALSE)</f>
        <v>1</v>
      </c>
      <c r="I30" s="1021">
        <f t="shared" si="0"/>
        <v>1</v>
      </c>
      <c r="J30" s="1021">
        <v>1</v>
      </c>
      <c r="K30" s="1022" t="str">
        <f t="shared" si="1"/>
        <v>AUTOPROPELIDO</v>
      </c>
      <c r="O30" s="1024"/>
    </row>
    <row r="31" spans="1:15" ht="30" customHeight="1">
      <c r="A31" s="1015">
        <v>22</v>
      </c>
      <c r="B31" s="1016" t="s">
        <v>1482</v>
      </c>
      <c r="C31" s="1017" t="str">
        <f>UPPER(INDEX('EQUIP SICRO ONE'!B:B,MATCH($B31,'EQUIP SICRO ONE'!A:A,0)))</f>
        <v>CARREGADEIRA DE PNEUS COM CAPACIDADE DE 1,72 M³ - 113 KW</v>
      </c>
      <c r="D31" s="1018" t="s">
        <v>699</v>
      </c>
      <c r="E31" s="1023">
        <v>10.127288999999999</v>
      </c>
      <c r="F31" s="1019">
        <f>VLOOKUP(B31,'PARAMETRO EQUIP 07-25'!A:E,3,FALSE)</f>
        <v>9959</v>
      </c>
      <c r="G31" s="1020" t="str">
        <f>VLOOKUP(B31,'PARAMETRO EQUIP 07-25'!A:E,5,FALSE)</f>
        <v>E9665</v>
      </c>
      <c r="H31" s="1021">
        <f>VLOOKUP(B31,'PARAMETRO EQUIP 07-25'!A:E,4,FALSE)</f>
        <v>1</v>
      </c>
      <c r="I31" s="1021">
        <f t="shared" si="0"/>
        <v>2</v>
      </c>
      <c r="J31" s="1021">
        <v>1</v>
      </c>
      <c r="K31" s="1022" t="str">
        <f t="shared" si="1"/>
        <v>GRANDE PORTE</v>
      </c>
      <c r="O31" s="1024"/>
    </row>
    <row r="32" spans="1:15" ht="30" customHeight="1">
      <c r="A32" s="1015">
        <v>23</v>
      </c>
      <c r="B32" s="1016" t="s">
        <v>1483</v>
      </c>
      <c r="C32" s="1017" t="str">
        <f>UPPER(INDEX('EQUIP SICRO ONE'!B:B,MATCH($B32,'EQUIP SICRO ONE'!A:A,0)))</f>
        <v>RETROESCAVADEIRA DE PNEUS COM CAÇAMBA DE ESCAVAÇÃO TRAPEZOIDAL OU TRIANGULAR COM SEÇÃO DE CORTE DE 0,30 A 0,50 M² - 58 KW</v>
      </c>
      <c r="D32" s="1018" t="s">
        <v>699</v>
      </c>
      <c r="E32" s="1018">
        <v>25.777899999999999</v>
      </c>
      <c r="F32" s="1019">
        <f>VLOOKUP(B32,'PARAMETRO EQUIP 07-25'!A:E,3,FALSE)</f>
        <v>6792</v>
      </c>
      <c r="G32" s="1020" t="str">
        <f>VLOOKUP(B32,'PARAMETRO EQUIP 07-25'!A:E,5,FALSE)</f>
        <v>E9665</v>
      </c>
      <c r="H32" s="1021">
        <f>VLOOKUP(B32,'PARAMETRO EQUIP 07-25'!A:E,4,FALSE)</f>
        <v>1</v>
      </c>
      <c r="I32" s="1021">
        <f t="shared" si="0"/>
        <v>2</v>
      </c>
      <c r="J32" s="1021">
        <v>1</v>
      </c>
      <c r="K32" s="1022" t="str">
        <f t="shared" si="1"/>
        <v>GRANDE PORTE</v>
      </c>
      <c r="O32" s="1024"/>
    </row>
    <row r="33" spans="1:15" ht="30" customHeight="1">
      <c r="A33" s="1015">
        <v>24</v>
      </c>
      <c r="B33" s="1016" t="s">
        <v>1484</v>
      </c>
      <c r="C33" s="1017" t="str">
        <f>UPPER(INDEX('EQUIP SICRO ONE'!B:B,MATCH($B33,'EQUIP SICRO ONE'!A:A,0)))</f>
        <v>ROLO COMPACTADOR DE PNEUS AUTOPROPELIDO DE 27 T - 85 KW</v>
      </c>
      <c r="D33" s="1018" t="s">
        <v>699</v>
      </c>
      <c r="E33" s="1018">
        <v>10.814393000000001</v>
      </c>
      <c r="F33" s="1019">
        <f>VLOOKUP(B33,'PARAMETRO EQUIP 07-25'!A:E,3,FALSE)</f>
        <v>11700</v>
      </c>
      <c r="G33" s="1020" t="str">
        <f>VLOOKUP(B33,'PARAMETRO EQUIP 07-25'!A:E,5,FALSE)</f>
        <v>E9666</v>
      </c>
      <c r="H33" s="1021">
        <f>VLOOKUP(B33,'PARAMETRO EQUIP 07-25'!A:E,4,FALSE)</f>
        <v>0.5</v>
      </c>
      <c r="I33" s="1021">
        <f t="shared" si="0"/>
        <v>2</v>
      </c>
      <c r="J33" s="1021">
        <v>1</v>
      </c>
      <c r="K33" s="1022" t="str">
        <f t="shared" si="1"/>
        <v>GRANDE PORTE</v>
      </c>
      <c r="O33" s="1024"/>
    </row>
    <row r="34" spans="1:15" ht="30" customHeight="1">
      <c r="A34" s="1015">
        <v>25</v>
      </c>
      <c r="B34" s="1016" t="s">
        <v>1485</v>
      </c>
      <c r="C34" s="1017" t="str">
        <f>UPPER(INDEX('EQUIP SICRO ONE'!B:B,MATCH($B34,'EQUIP SICRO ONE'!A:A,0)))</f>
        <v>GRUPO GERADOR - 113 KVA</v>
      </c>
      <c r="D34" s="1018" t="s">
        <v>699</v>
      </c>
      <c r="E34" s="1018">
        <v>35.472509000000002</v>
      </c>
      <c r="F34" s="1019">
        <f>VLOOKUP(B34,'PARAMETRO EQUIP 07-25'!A:E,3,FALSE)</f>
        <v>1481</v>
      </c>
      <c r="G34" s="1020" t="str">
        <f>VLOOKUP(B34,'PARAMETRO EQUIP 07-25'!A:E,5,FALSE)</f>
        <v>-</v>
      </c>
      <c r="H34" s="1021" t="str">
        <f>VLOOKUP(B34,'PARAMETRO EQUIP 07-25'!A:E,4,FALSE)</f>
        <v>-</v>
      </c>
      <c r="I34" s="1021">
        <f t="shared" si="0"/>
        <v>1</v>
      </c>
      <c r="J34" s="1021">
        <v>1</v>
      </c>
      <c r="K34" s="1022" t="str">
        <f t="shared" si="1"/>
        <v>PEQUENO PORTE</v>
      </c>
      <c r="O34" s="1024"/>
    </row>
    <row r="35" spans="1:15">
      <c r="A35" s="1015">
        <v>26</v>
      </c>
      <c r="B35" s="1016" t="s">
        <v>1486</v>
      </c>
      <c r="C35" s="1017" t="str">
        <f>UPPER(INDEX('EQUIP SICRO ONE'!B:B,MATCH($B35,'EQUIP SICRO ONE'!A:A,0)))</f>
        <v>CARREGADEIRA DE PNEUS COM CAPACIDADE DE 3,40 M³ - 195 KW</v>
      </c>
      <c r="D35" s="1018" t="s">
        <v>699</v>
      </c>
      <c r="E35" s="1023">
        <v>4.7101800000000003</v>
      </c>
      <c r="F35" s="1019">
        <f>VLOOKUP(B35,'PARAMETRO EQUIP 07-25'!A:E,3,FALSE)</f>
        <v>18136</v>
      </c>
      <c r="G35" s="1020" t="str">
        <f>VLOOKUP(B35,'PARAMETRO EQUIP 07-25'!A:E,5,FALSE)</f>
        <v>E9665</v>
      </c>
      <c r="H35" s="1021">
        <f>VLOOKUP(B35,'PARAMETRO EQUIP 07-25'!A:E,4,FALSE)</f>
        <v>1</v>
      </c>
      <c r="I35" s="1021">
        <f t="shared" si="0"/>
        <v>2</v>
      </c>
      <c r="J35" s="1021">
        <v>1</v>
      </c>
      <c r="K35" s="1022" t="str">
        <f t="shared" si="1"/>
        <v>GRANDE PORTE</v>
      </c>
      <c r="O35" s="1024"/>
    </row>
    <row r="36" spans="1:15" ht="25.5">
      <c r="A36" s="1015">
        <v>27</v>
      </c>
      <c r="B36" s="1016" t="s">
        <v>1487</v>
      </c>
      <c r="C36" s="1017" t="str">
        <f>UPPER(INDEX('EQUIP SICRO ONE'!B:B,MATCH($B36,'EQUIP SICRO ONE'!A:A,0)))</f>
        <v>BOMBA DE CONCRETO REBOCÁVEL COM CAPACIDADE DE 30 M³/H - 74 KW</v>
      </c>
      <c r="D36" s="1018" t="s">
        <v>699</v>
      </c>
      <c r="E36" s="1018">
        <v>15.874699</v>
      </c>
      <c r="F36" s="1019">
        <f>VLOOKUP(B36,'PARAMETRO EQUIP 07-25'!A:E,3,FALSE)</f>
        <v>2720</v>
      </c>
      <c r="G36" s="1020" t="str">
        <f>VLOOKUP(B36,'PARAMETRO EQUIP 07-25'!A:E,5,FALSE)</f>
        <v>-</v>
      </c>
      <c r="H36" s="1021" t="str">
        <f>VLOOKUP(B36,'PARAMETRO EQUIP 07-25'!A:E,4,FALSE)</f>
        <v>-</v>
      </c>
      <c r="I36" s="1021">
        <f t="shared" si="0"/>
        <v>1</v>
      </c>
      <c r="J36" s="1021">
        <v>1</v>
      </c>
      <c r="K36" s="1022" t="str">
        <f t="shared" si="1"/>
        <v>PEQUENO PORTE</v>
      </c>
      <c r="O36" s="1024"/>
    </row>
    <row r="37" spans="1:15" ht="25.5">
      <c r="A37" s="1015">
        <v>28</v>
      </c>
      <c r="B37" s="1016" t="s">
        <v>1488</v>
      </c>
      <c r="C37" s="1017" t="str">
        <f>UPPER(INDEX('EQUIP SICRO ONE'!B:B,MATCH($B37,'EQUIP SICRO ONE'!A:A,0)))</f>
        <v>CENTRAL DE CONCRETO COM CAPACIDADE DE 30 M³/H - DOSADORA RS</v>
      </c>
      <c r="D37" s="1018" t="s">
        <v>699</v>
      </c>
      <c r="E37" s="1023">
        <v>30.746988000000002</v>
      </c>
      <c r="F37" s="1019">
        <f>VLOOKUP(B37,'PARAMETRO EQUIP 07-25'!A:E,3,FALSE)</f>
        <v>40000</v>
      </c>
      <c r="G37" s="1020" t="str">
        <f>VLOOKUP(B37,'PARAMETRO EQUIP 07-25'!A:E,5,FALSE)</f>
        <v>E9018</v>
      </c>
      <c r="H37" s="1021">
        <f>VLOOKUP(B37,'PARAMETRO EQUIP 07-25'!A:E,4,FALSE)</f>
        <v>1</v>
      </c>
      <c r="I37" s="1021">
        <f t="shared" si="0"/>
        <v>2</v>
      </c>
      <c r="J37" s="1021">
        <v>1</v>
      </c>
      <c r="K37" s="1022" t="str">
        <f t="shared" si="1"/>
        <v>GRANDE PORTE</v>
      </c>
      <c r="O37" s="1024"/>
    </row>
    <row r="38" spans="1:15">
      <c r="A38" s="1015">
        <v>29</v>
      </c>
      <c r="B38" s="1016" t="s">
        <v>1489</v>
      </c>
      <c r="C38" s="1017" t="str">
        <f>UPPER(INDEX('EQUIP SICRO ONE'!B:B,MATCH($B38,'EQUIP SICRO ONE'!A:A,0)))</f>
        <v>TRATOR SOBRE ESTEIRAS COM LÂMINA - 127 KW</v>
      </c>
      <c r="D38" s="1018" t="s">
        <v>699</v>
      </c>
      <c r="E38" s="1018">
        <v>6.9763169999999999</v>
      </c>
      <c r="F38" s="1019">
        <f>VLOOKUP(B38,'PARAMETRO EQUIP 07-25'!A:E,3,FALSE)</f>
        <v>19000</v>
      </c>
      <c r="G38" s="1020" t="str">
        <f>VLOOKUP(B38,'PARAMETRO EQUIP 07-25'!A:E,5,FALSE)</f>
        <v>E9018</v>
      </c>
      <c r="H38" s="1021">
        <f>VLOOKUP(B38,'PARAMETRO EQUIP 07-25'!A:E,4,FALSE)</f>
        <v>0.5</v>
      </c>
      <c r="I38" s="1021">
        <f t="shared" si="0"/>
        <v>2</v>
      </c>
      <c r="J38" s="1021">
        <v>1</v>
      </c>
      <c r="K38" s="1022" t="str">
        <f t="shared" si="1"/>
        <v>GRANDE PORTE</v>
      </c>
      <c r="O38" s="1024"/>
    </row>
    <row r="39" spans="1:15">
      <c r="A39" s="1015">
        <v>30</v>
      </c>
      <c r="B39" s="1016" t="s">
        <v>1490</v>
      </c>
      <c r="C39" s="1017" t="str">
        <f>UPPER(INDEX('EQUIP SICRO ONE'!B:B,MATCH($B39,'EQUIP SICRO ONE'!A:A,0)))</f>
        <v>COMPRESSOR DE AR PORTÁTIL DE 160,46 L/S (340 PCM) - 81 KW</v>
      </c>
      <c r="D39" s="1018" t="s">
        <v>699</v>
      </c>
      <c r="E39" s="1018">
        <v>23.812992999999999</v>
      </c>
      <c r="F39" s="1019">
        <f>VLOOKUP(B39,'PARAMETRO EQUIP 07-25'!A:E,3,FALSE)</f>
        <v>1523</v>
      </c>
      <c r="G39" s="1020" t="str">
        <f>VLOOKUP(B39,'PARAMETRO EQUIP 07-25'!A:E,5,FALSE)</f>
        <v>-</v>
      </c>
      <c r="H39" s="1021" t="str">
        <f>VLOOKUP(B39,'PARAMETRO EQUIP 07-25'!A:E,4,FALSE)</f>
        <v>-</v>
      </c>
      <c r="I39" s="1021">
        <f t="shared" si="0"/>
        <v>1</v>
      </c>
      <c r="J39" s="1021">
        <v>1</v>
      </c>
      <c r="K39" s="1022" t="str">
        <f t="shared" si="1"/>
        <v>PEQUENO PORTE</v>
      </c>
      <c r="O39" s="1024"/>
    </row>
    <row r="40" spans="1:15">
      <c r="A40" s="1015">
        <v>31</v>
      </c>
      <c r="B40" s="1016" t="s">
        <v>1491</v>
      </c>
      <c r="C40" s="1017" t="str">
        <f>UPPER(INDEX('EQUIP SICRO ONE'!B:B,MATCH($B40,'EQUIP SICRO ONE'!A:A,0)))</f>
        <v>VIBRADOR DE IMERSÃO PARA CONCRETO - 4,10 KW</v>
      </c>
      <c r="D40" s="1018" t="s">
        <v>699</v>
      </c>
      <c r="E40" s="1023">
        <v>287.40927499999998</v>
      </c>
      <c r="F40" s="1019">
        <f>VLOOKUP(B40,'PARAMETRO EQUIP 07-25'!A:E,3,FALSE)</f>
        <v>13</v>
      </c>
      <c r="G40" s="1020" t="str">
        <f>VLOOKUP(B40,'PARAMETRO EQUIP 07-25'!A:E,5,FALSE)</f>
        <v>-</v>
      </c>
      <c r="H40" s="1021" t="str">
        <f>VLOOKUP(B40,'PARAMETRO EQUIP 07-25'!A:E,4,FALSE)</f>
        <v>-</v>
      </c>
      <c r="I40" s="1021">
        <f t="shared" si="0"/>
        <v>1</v>
      </c>
      <c r="J40" s="1021">
        <v>10</v>
      </c>
      <c r="K40" s="1022" t="str">
        <f t="shared" si="1"/>
        <v>PEQUENO PORTE</v>
      </c>
      <c r="O40" s="1024"/>
    </row>
    <row r="41" spans="1:15">
      <c r="A41" s="1015">
        <v>32</v>
      </c>
      <c r="B41" s="1016" t="s">
        <v>1492</v>
      </c>
      <c r="C41" s="1017" t="str">
        <f>UPPER(INDEX('EQUIP SICRO ONE'!B:B,MATCH($B41,'EQUIP SICRO ONE'!A:A,0)))</f>
        <v>CAMINHÃO TANQUE COM CAPACIDADE DE 6.000 L - 136 KW</v>
      </c>
      <c r="D41" s="1018" t="s">
        <v>699</v>
      </c>
      <c r="E41" s="1018">
        <v>8.9959039999999995</v>
      </c>
      <c r="F41" s="1019">
        <f>VLOOKUP(B41,'PARAMETRO EQUIP 07-25'!A:E,3,FALSE)</f>
        <v>7175</v>
      </c>
      <c r="G41" s="1020" t="str">
        <f>VLOOKUP(B41,'PARAMETRO EQUIP 07-25'!A:E,5,FALSE)</f>
        <v>E9605</v>
      </c>
      <c r="H41" s="1021">
        <f>VLOOKUP(B41,'PARAMETRO EQUIP 07-25'!A:E,4,FALSE)</f>
        <v>1</v>
      </c>
      <c r="I41" s="1021">
        <f t="shared" si="0"/>
        <v>1</v>
      </c>
      <c r="J41" s="1021">
        <v>1</v>
      </c>
      <c r="K41" s="1022" t="str">
        <f t="shared" si="1"/>
        <v>AUTOPROPELIDO</v>
      </c>
      <c r="O41" s="1024"/>
    </row>
    <row r="42" spans="1:15" ht="25.5">
      <c r="A42" s="1015">
        <v>33</v>
      </c>
      <c r="B42" s="1016" t="s">
        <v>1493</v>
      </c>
      <c r="C42" s="1017" t="str">
        <f>UPPER(INDEX('EQUIP SICRO ONE'!B:B,MATCH($B42,'EQUIP SICRO ONE'!A:A,0)))</f>
        <v>DISTRIBUIDOR DE AGREGADOS SOBRE PNEUS AUTOPROPELIDO - 130 KW</v>
      </c>
      <c r="D42" s="1018" t="s">
        <v>699</v>
      </c>
      <c r="E42" s="1018">
        <v>6.702051</v>
      </c>
      <c r="F42" s="1019">
        <f>VLOOKUP(B42,'PARAMETRO EQUIP 07-25'!A:E,3,FALSE)</f>
        <v>1200</v>
      </c>
      <c r="G42" s="1020" t="str">
        <f>VLOOKUP(B42,'PARAMETRO EQUIP 07-25'!A:E,5,FALSE)</f>
        <v>E9665</v>
      </c>
      <c r="H42" s="1021">
        <f>VLOOKUP(B42,'PARAMETRO EQUIP 07-25'!A:E,4,FALSE)</f>
        <v>0.5</v>
      </c>
      <c r="I42" s="1021">
        <f t="shared" si="0"/>
        <v>2</v>
      </c>
      <c r="J42" s="1021">
        <v>1</v>
      </c>
      <c r="K42" s="1022" t="str">
        <f t="shared" si="1"/>
        <v>GRANDE PORTE</v>
      </c>
      <c r="O42" s="1024"/>
    </row>
    <row r="43" spans="1:15">
      <c r="A43" s="1015">
        <v>34</v>
      </c>
      <c r="B43" s="1016" t="s">
        <v>1494</v>
      </c>
      <c r="C43" s="1017" t="str">
        <f>UPPER(INDEX('EQUIP SICRO ONE'!B:B,MATCH($B43,'EQUIP SICRO ONE'!A:A,0)))</f>
        <v>COMPACTADOR MANUAL COM SOQUETE VIBRATÓRIO - 4,10 KW</v>
      </c>
      <c r="D43" s="1018" t="s">
        <v>699</v>
      </c>
      <c r="E43" s="1018">
        <v>182.73447899999999</v>
      </c>
      <c r="F43" s="1019">
        <f>VLOOKUP(B43,'PARAMETRO EQUIP 07-25'!A:E,3,FALSE)</f>
        <v>78</v>
      </c>
      <c r="G43" s="1020" t="str">
        <f>VLOOKUP(B43,'PARAMETRO EQUIP 07-25'!A:E,5,FALSE)</f>
        <v>-</v>
      </c>
      <c r="H43" s="1021" t="str">
        <f>VLOOKUP(B43,'PARAMETRO EQUIP 07-25'!A:E,4,FALSE)</f>
        <v>-</v>
      </c>
      <c r="I43" s="1021">
        <f t="shared" si="0"/>
        <v>1</v>
      </c>
      <c r="J43" s="1021">
        <v>2</v>
      </c>
      <c r="K43" s="1022" t="str">
        <f t="shared" si="1"/>
        <v>PEQUENO PORTE</v>
      </c>
      <c r="O43" s="1024"/>
    </row>
    <row r="44" spans="1:15" ht="25.5">
      <c r="A44" s="1015">
        <v>35</v>
      </c>
      <c r="B44" s="1016" t="s">
        <v>1495</v>
      </c>
      <c r="C44" s="1017" t="str">
        <f>UPPER(INDEX('EQUIP SICRO ONE'!B:B,MATCH($B44,'EQUIP SICRO ONE'!A:A,0)))</f>
        <v>ROLO COMPACTADOR LISO VIBRATÓRIO AUTOPROPELIDO POR PNEUS DE 11 T - 97 KW</v>
      </c>
      <c r="D44" s="1018" t="s">
        <v>699</v>
      </c>
      <c r="E44" s="1018">
        <v>5.9886049999999997</v>
      </c>
      <c r="F44" s="1019">
        <f>VLOOKUP(B44,'PARAMETRO EQUIP 07-25'!A:E,3,FALSE)</f>
        <v>10840</v>
      </c>
      <c r="G44" s="1020" t="str">
        <f>VLOOKUP(B44,'PARAMETRO EQUIP 07-25'!A:E,5,FALSE)</f>
        <v>E9666</v>
      </c>
      <c r="H44" s="1021">
        <f>VLOOKUP(B44,'PARAMETRO EQUIP 07-25'!A:E,4,FALSE)</f>
        <v>0.5</v>
      </c>
      <c r="I44" s="1021">
        <f t="shared" si="0"/>
        <v>2</v>
      </c>
      <c r="J44" s="1021">
        <v>1</v>
      </c>
      <c r="K44" s="1022" t="str">
        <f t="shared" si="1"/>
        <v>GRANDE PORTE</v>
      </c>
      <c r="O44" s="1024"/>
    </row>
    <row r="45" spans="1:15" ht="38.25">
      <c r="A45" s="1015">
        <v>36</v>
      </c>
      <c r="B45" s="1016" t="s">
        <v>1496</v>
      </c>
      <c r="C45" s="1017" t="str">
        <f>UPPER(INDEX('EQUIP SICRO ONE'!B:B,MATCH($B45,'EQUIP SICRO ONE'!A:A,0)))</f>
        <v xml:space="preserve">RETROESCAVADEIRA DE PNEUS - CAPACIDADE DA CAÇAMBA DA PÁ-CARREGADEIRA DE 0,76 M³ E DA RETROESCAVADEIRA DE 0,29 M³ - 58 KW </v>
      </c>
      <c r="D45" s="1018" t="s">
        <v>699</v>
      </c>
      <c r="E45" s="1018">
        <v>11.928767000000001</v>
      </c>
      <c r="F45" s="1019">
        <f>VLOOKUP(B45,'PARAMETRO EQUIP 07-25'!A:E,3,FALSE)</f>
        <v>6792</v>
      </c>
      <c r="G45" s="1020" t="str">
        <f>VLOOKUP(B45,'PARAMETRO EQUIP 07-25'!A:E,5,FALSE)</f>
        <v>E9665</v>
      </c>
      <c r="H45" s="1021">
        <f>VLOOKUP(B45,'PARAMETRO EQUIP 07-25'!A:E,4,FALSE)</f>
        <v>1</v>
      </c>
      <c r="I45" s="1021">
        <f t="shared" si="0"/>
        <v>2</v>
      </c>
      <c r="J45" s="1021">
        <v>3</v>
      </c>
      <c r="K45" s="1022" t="str">
        <f t="shared" si="1"/>
        <v>GRANDE PORTE</v>
      </c>
      <c r="O45" s="1024"/>
    </row>
    <row r="46" spans="1:15">
      <c r="A46" s="1015">
        <v>38</v>
      </c>
      <c r="B46" s="1016" t="s">
        <v>1497</v>
      </c>
      <c r="C46" s="1017" t="str">
        <f>UPPER(INDEX('EQUIP SICRO ONE'!B:B,MATCH($B46,'EQUIP SICRO ONE'!A:A,0)))</f>
        <v>RÉGUA VIBRATÓRIA DUPLA COM 4 M - 4,10 KW</v>
      </c>
      <c r="D46" s="1018" t="s">
        <v>699</v>
      </c>
      <c r="E46" s="1018">
        <v>115.301205</v>
      </c>
      <c r="F46" s="1019">
        <f>VLOOKUP(B46,'PARAMETRO EQUIP 07-25'!A:E,3,FALSE)</f>
        <v>60</v>
      </c>
      <c r="G46" s="1020" t="str">
        <f>VLOOKUP(B46,'PARAMETRO EQUIP 07-25'!A:E,5,FALSE)</f>
        <v>-</v>
      </c>
      <c r="H46" s="1021" t="str">
        <f>VLOOKUP(B46,'PARAMETRO EQUIP 07-25'!A:E,4,FALSE)</f>
        <v>-</v>
      </c>
      <c r="I46" s="1021">
        <f t="shared" si="0"/>
        <v>1</v>
      </c>
      <c r="J46" s="1021">
        <v>1</v>
      </c>
      <c r="K46" s="1022" t="str">
        <f t="shared" si="1"/>
        <v>PEQUENO PORTE</v>
      </c>
      <c r="O46" s="1024"/>
    </row>
    <row r="47" spans="1:15">
      <c r="A47" s="1015">
        <v>39</v>
      </c>
      <c r="B47" s="1016" t="s">
        <v>1498</v>
      </c>
      <c r="C47" s="1017" t="str">
        <f>UPPER(INDEX('EQUIP SICRO ONE'!B:B,MATCH($B47,'EQUIP SICRO ONE'!A:A,0)))</f>
        <v>CAMINHÃO CARROCERIA COM CAPACIDADE DE 5 T - 120 KW</v>
      </c>
      <c r="D47" s="1018" t="s">
        <v>699</v>
      </c>
      <c r="E47" s="1018">
        <v>5.8892220000000002</v>
      </c>
      <c r="F47" s="1019">
        <f>VLOOKUP(B47,'PARAMETRO EQUIP 07-25'!A:E,3,FALSE)</f>
        <v>4565</v>
      </c>
      <c r="G47" s="1020" t="str">
        <f>VLOOKUP(B47,'PARAMETRO EQUIP 07-25'!A:E,5,FALSE)</f>
        <v>E9687</v>
      </c>
      <c r="H47" s="1021">
        <f>VLOOKUP(B47,'PARAMETRO EQUIP 07-25'!A:E,4,FALSE)</f>
        <v>1</v>
      </c>
      <c r="I47" s="1021">
        <f t="shared" si="0"/>
        <v>1</v>
      </c>
      <c r="J47" s="1021">
        <v>1</v>
      </c>
      <c r="K47" s="1022" t="str">
        <f t="shared" si="1"/>
        <v>AUTOPROPELIDO</v>
      </c>
      <c r="O47" s="1024"/>
    </row>
    <row r="48" spans="1:15" ht="38.25">
      <c r="A48" s="1015">
        <v>40</v>
      </c>
      <c r="B48" s="1016" t="s">
        <v>1499</v>
      </c>
      <c r="C48" s="1017" t="str">
        <f>UPPER(INDEX('EQUIP SICRO ONE'!B:B,MATCH($B48,'EQUIP SICRO ONE'!A:A,0)))</f>
        <v>RETROESCAVADEIRA DE PNEUS COM CAÇAMBA DE ESCAVAÇÃO TRAPEZOIDAL OU TRIANGULAR COM SEÇÃO DE CORTE DE 0,10 A 0,15 M² - 58 KW</v>
      </c>
      <c r="D48" s="1018" t="s">
        <v>699</v>
      </c>
      <c r="E48" s="1018">
        <v>4.1714190000000002</v>
      </c>
      <c r="F48" s="1019">
        <f>VLOOKUP(B48,'PARAMETRO EQUIP 07-25'!A:E,3,FALSE)</f>
        <v>6792</v>
      </c>
      <c r="G48" s="1020" t="str">
        <f>VLOOKUP(B48,'PARAMETRO EQUIP 07-25'!A:E,5,FALSE)</f>
        <v>E9665</v>
      </c>
      <c r="H48" s="1021">
        <f>VLOOKUP(B48,'PARAMETRO EQUIP 07-25'!A:E,4,FALSE)</f>
        <v>1</v>
      </c>
      <c r="I48" s="1021">
        <f t="shared" si="0"/>
        <v>2</v>
      </c>
      <c r="J48" s="1021">
        <v>1</v>
      </c>
      <c r="K48" s="1022" t="str">
        <f t="shared" si="1"/>
        <v>GRANDE PORTE</v>
      </c>
      <c r="O48" s="1024"/>
    </row>
    <row r="49" spans="1:15" ht="25.5">
      <c r="A49" s="1015">
        <v>41</v>
      </c>
      <c r="B49" s="1016" t="s">
        <v>1500</v>
      </c>
      <c r="C49" s="1017" t="str">
        <f>UPPER(INDEX('EQUIP SICRO ONE'!B:B,MATCH($B49,'EQUIP SICRO ONE'!A:A,0)))</f>
        <v>GUINDASTE MÓVEL SOBRE ESTEIRAS COM TRADO PARA ESCAVAÇÃO EM SOLOS - 186 KW</v>
      </c>
      <c r="D49" s="1018" t="s">
        <v>699</v>
      </c>
      <c r="E49" s="1023">
        <v>0.6</v>
      </c>
      <c r="F49" s="1019">
        <f>VLOOKUP(B49,'PARAMETRO EQUIP 07-25'!A:E,3,FALSE)</f>
        <v>38700</v>
      </c>
      <c r="G49" s="1020" t="str">
        <f>VLOOKUP(B49,'PARAMETRO EQUIP 07-25'!A:E,5,FALSE)</f>
        <v>E9018</v>
      </c>
      <c r="H49" s="1021">
        <f>VLOOKUP(B49,'PARAMETRO EQUIP 07-25'!A:E,4,FALSE)</f>
        <v>1</v>
      </c>
      <c r="I49" s="1021">
        <f t="shared" si="0"/>
        <v>2</v>
      </c>
      <c r="J49" s="1021">
        <v>1</v>
      </c>
      <c r="K49" s="1022" t="str">
        <f t="shared" si="1"/>
        <v>GRANDE PORTE</v>
      </c>
      <c r="O49" s="1024"/>
    </row>
    <row r="50" spans="1:15">
      <c r="A50" s="1015">
        <v>42</v>
      </c>
      <c r="B50" s="1016" t="s">
        <v>1501</v>
      </c>
      <c r="C50" s="1017" t="str">
        <f>UPPER(INDEX('EQUIP SICRO ONE'!B:B,MATCH($B50,'EQUIP SICRO ONE'!A:A,0)))</f>
        <v>GRUPO GERADOR - 23 KVA</v>
      </c>
      <c r="D50" s="1018" t="s">
        <v>699</v>
      </c>
      <c r="E50" s="1018">
        <v>12.024806999999999</v>
      </c>
      <c r="F50" s="1019">
        <f>VLOOKUP(B50,'PARAMETRO EQUIP 07-25'!A:E,3,FALSE)</f>
        <v>584</v>
      </c>
      <c r="G50" s="1020" t="str">
        <f>VLOOKUP(B50,'PARAMETRO EQUIP 07-25'!A:E,5,FALSE)</f>
        <v>-</v>
      </c>
      <c r="H50" s="1021" t="str">
        <f>VLOOKUP(B50,'PARAMETRO EQUIP 07-25'!A:E,4,FALSE)</f>
        <v>-</v>
      </c>
      <c r="I50" s="1021">
        <f t="shared" si="0"/>
        <v>1</v>
      </c>
      <c r="J50" s="1021">
        <v>1</v>
      </c>
      <c r="K50" s="1022" t="str">
        <f t="shared" si="1"/>
        <v>PEQUENO PORTE</v>
      </c>
      <c r="O50" s="1024"/>
    </row>
    <row r="51" spans="1:15">
      <c r="A51" s="1015">
        <v>43</v>
      </c>
      <c r="B51" s="1016" t="s">
        <v>1502</v>
      </c>
      <c r="C51" s="1017" t="str">
        <f>UPPER(INDEX('EQUIP SICRO ONE'!B:B,MATCH($B51,'EQUIP SICRO ONE'!A:A,0)))</f>
        <v>TRANSPORTADOR MANUAL GERICA COM CAPACIDADE DE 180 L</v>
      </c>
      <c r="D51" s="1018" t="s">
        <v>699</v>
      </c>
      <c r="E51" s="1023">
        <v>108.09326</v>
      </c>
      <c r="F51" s="1019">
        <f>VLOOKUP(B51,'PARAMETRO EQUIP 07-25'!A:E,3,FALSE)</f>
        <v>39.33</v>
      </c>
      <c r="G51" s="1020" t="str">
        <f>VLOOKUP(B51,'PARAMETRO EQUIP 07-25'!A:E,5,FALSE)</f>
        <v>-</v>
      </c>
      <c r="H51" s="1021" t="str">
        <f>VLOOKUP(B51,'PARAMETRO EQUIP 07-25'!A:E,4,FALSE)</f>
        <v>-</v>
      </c>
      <c r="I51" s="1021">
        <f t="shared" si="0"/>
        <v>1</v>
      </c>
      <c r="J51" s="1021">
        <v>1</v>
      </c>
      <c r="K51" s="1022" t="str">
        <f t="shared" si="1"/>
        <v>PEQUENO PORTE</v>
      </c>
      <c r="O51" s="1024"/>
    </row>
    <row r="52" spans="1:15" ht="25.5">
      <c r="A52" s="1015">
        <v>44</v>
      </c>
      <c r="B52" s="1016" t="s">
        <v>1503</v>
      </c>
      <c r="C52" s="1017" t="str">
        <f>UPPER(INDEX('EQUIP SICRO ONE'!B:B,MATCH($B52,'EQUIP SICRO ONE'!A:A,0)))</f>
        <v>CAMINHÃO TANQUE DISTRIBUIDOR DE ASFALTO COM CAPACIDADE DE 6.000 L - 7 KW/136 KW</v>
      </c>
      <c r="D52" s="1018" t="s">
        <v>699</v>
      </c>
      <c r="E52" s="1018">
        <v>1.0472239999999999</v>
      </c>
      <c r="F52" s="1019">
        <f>VLOOKUP(B52,'PARAMETRO EQUIP 07-25'!A:E,3,FALSE)</f>
        <v>7305</v>
      </c>
      <c r="G52" s="1020" t="str">
        <f>VLOOKUP(B52,'PARAMETRO EQUIP 07-25'!A:E,5,FALSE)</f>
        <v>E9509</v>
      </c>
      <c r="H52" s="1021">
        <f>VLOOKUP(B52,'PARAMETRO EQUIP 07-25'!A:E,4,FALSE)</f>
        <v>1</v>
      </c>
      <c r="I52" s="1021">
        <f t="shared" si="0"/>
        <v>1</v>
      </c>
      <c r="J52" s="1021">
        <v>1</v>
      </c>
      <c r="K52" s="1022" t="str">
        <f t="shared" si="1"/>
        <v>AUTOPROPELIDO</v>
      </c>
      <c r="O52" s="1024"/>
    </row>
    <row r="53" spans="1:15" ht="25.5">
      <c r="A53" s="1015">
        <v>45</v>
      </c>
      <c r="B53" s="1016" t="s">
        <v>1504</v>
      </c>
      <c r="C53" s="1017" t="str">
        <f>UPPER(INDEX('EQUIP SICRO ONE'!B:B,MATCH($B53,'EQUIP SICRO ONE'!A:A,0)))</f>
        <v>TRANSPORTADOR MANUAL CARRINHO DE MÃO COM CAPACIDADE DE 80 L</v>
      </c>
      <c r="D53" s="1018" t="s">
        <v>699</v>
      </c>
      <c r="E53" s="1018">
        <v>344.33928200000003</v>
      </c>
      <c r="F53" s="1019">
        <f>VLOOKUP(B53,'PARAMETRO EQUIP 07-25'!A:E,3,FALSE)</f>
        <v>18.05</v>
      </c>
      <c r="G53" s="1020" t="str">
        <f>VLOOKUP(B53,'PARAMETRO EQUIP 07-25'!A:E,5,FALSE)</f>
        <v>-</v>
      </c>
      <c r="H53" s="1021" t="str">
        <f>VLOOKUP(B53,'PARAMETRO EQUIP 07-25'!A:E,4,FALSE)</f>
        <v>-</v>
      </c>
      <c r="I53" s="1021">
        <f t="shared" si="0"/>
        <v>1</v>
      </c>
      <c r="J53" s="1021">
        <v>5</v>
      </c>
      <c r="K53" s="1022" t="str">
        <f t="shared" si="1"/>
        <v>PEQUENO PORTE</v>
      </c>
      <c r="O53" s="1024"/>
    </row>
    <row r="54" spans="1:15">
      <c r="A54" s="1015">
        <v>46</v>
      </c>
      <c r="B54" s="1016" t="s">
        <v>1505</v>
      </c>
      <c r="C54" s="1017" t="str">
        <f>UPPER(INDEX('EQUIP SICRO ONE'!B:B,MATCH($B54,'EQUIP SICRO ONE'!A:A,0)))</f>
        <v>SERRA PARA CORTE DE CONCRETO E ASFALTO - 10 KW</v>
      </c>
      <c r="D54" s="1018" t="s">
        <v>699</v>
      </c>
      <c r="E54" s="1018">
        <v>8.9959039999999995</v>
      </c>
      <c r="F54" s="1019">
        <f>VLOOKUP(B54,'PARAMETRO EQUIP 07-25'!A:E,3,FALSE)</f>
        <v>100</v>
      </c>
      <c r="G54" s="1020" t="str">
        <f>VLOOKUP(B54,'PARAMETRO EQUIP 07-25'!A:E,5,FALSE)</f>
        <v>-</v>
      </c>
      <c r="H54" s="1021" t="str">
        <f>VLOOKUP(B54,'PARAMETRO EQUIP 07-25'!A:E,4,FALSE)</f>
        <v>-</v>
      </c>
      <c r="I54" s="1021">
        <f t="shared" si="0"/>
        <v>1</v>
      </c>
      <c r="J54" s="1021">
        <v>1</v>
      </c>
      <c r="K54" s="1022" t="str">
        <f t="shared" si="1"/>
        <v>PEQUENO PORTE</v>
      </c>
      <c r="O54" s="1024"/>
    </row>
    <row r="55" spans="1:15">
      <c r="A55" s="1015">
        <v>47</v>
      </c>
      <c r="B55" s="1016" t="s">
        <v>1506</v>
      </c>
      <c r="C55" s="1017" t="str">
        <f>UPPER(INDEX('EQUIP SICRO ONE'!B:B,MATCH($B55,'EQUIP SICRO ONE'!A:A,0)))</f>
        <v>COMPRESSOR DE AR PORTÁTIL DE 58,52 L/S (124 PCM) - 27 KW</v>
      </c>
      <c r="D55" s="1018" t="s">
        <v>699</v>
      </c>
      <c r="E55" s="1018">
        <v>0.89959</v>
      </c>
      <c r="F55" s="1019">
        <f>VLOOKUP(B55,'PARAMETRO EQUIP 07-25'!A:E,3,FALSE)</f>
        <v>750</v>
      </c>
      <c r="G55" s="1020" t="str">
        <f>VLOOKUP(B55,'PARAMETRO EQUIP 07-25'!A:E,5,FALSE)</f>
        <v>-</v>
      </c>
      <c r="H55" s="1021" t="str">
        <f>VLOOKUP(B55,'PARAMETRO EQUIP 07-25'!A:E,4,FALSE)</f>
        <v>-</v>
      </c>
      <c r="I55" s="1021">
        <f t="shared" si="0"/>
        <v>1</v>
      </c>
      <c r="J55" s="1021">
        <v>1</v>
      </c>
      <c r="K55" s="1022" t="str">
        <f t="shared" si="1"/>
        <v>PEQUENO PORTE</v>
      </c>
      <c r="O55" s="1024"/>
    </row>
    <row r="56" spans="1:15">
      <c r="A56" s="1015">
        <v>48</v>
      </c>
      <c r="B56" s="1016" t="s">
        <v>1507</v>
      </c>
      <c r="C56" s="1017" t="str">
        <f>UPPER(INDEX('EQUIP SICRO ONE'!B:B,MATCH($B56,'EQUIP SICRO ONE'!A:A,0)))</f>
        <v>GRADE DE 24 DISCOS REBOCÁVEL DE D = 60 CM (24")</v>
      </c>
      <c r="D56" s="1018" t="s">
        <v>699</v>
      </c>
      <c r="E56" s="1018">
        <v>16.703220999999999</v>
      </c>
      <c r="F56" s="1019">
        <f>VLOOKUP(B56,'PARAMETRO EQUIP 07-25'!A:E,3,FALSE)</f>
        <v>1860</v>
      </c>
      <c r="G56" s="1020" t="str">
        <f>VLOOKUP(B56,'PARAMETRO EQUIP 07-25'!A:E,5,FALSE)</f>
        <v>-</v>
      </c>
      <c r="H56" s="1021" t="str">
        <f>VLOOKUP(B56,'PARAMETRO EQUIP 07-25'!A:E,4,FALSE)</f>
        <v>-</v>
      </c>
      <c r="I56" s="1021">
        <f t="shared" si="0"/>
        <v>1</v>
      </c>
      <c r="J56" s="1021">
        <v>1</v>
      </c>
      <c r="K56" s="1022" t="str">
        <f t="shared" si="1"/>
        <v>PEQUENO PORTE</v>
      </c>
      <c r="O56" s="1024"/>
    </row>
    <row r="57" spans="1:15" ht="25.5">
      <c r="A57" s="1015">
        <v>49</v>
      </c>
      <c r="B57" s="1016" t="s">
        <v>1508</v>
      </c>
      <c r="C57" s="1017" t="str">
        <f>UPPER(INDEX('EQUIP SICRO ONE'!B:B,MATCH($B57,'EQUIP SICRO ONE'!A:A,0)))</f>
        <v>BALANÇA PLATAFORMA DIGITAL À BATERIA, COM MESA DE 75 X 75 CM E CAPACIDADE DE 500 KG</v>
      </c>
      <c r="D57" s="1018" t="s">
        <v>699</v>
      </c>
      <c r="E57" s="1023">
        <v>86.267977000000002</v>
      </c>
      <c r="F57" s="1019">
        <f>VLOOKUP(B57,'PARAMETRO EQUIP 07-25'!A:E,3,FALSE)</f>
        <v>89</v>
      </c>
      <c r="G57" s="1020" t="str">
        <f>VLOOKUP(B57,'PARAMETRO EQUIP 07-25'!A:E,5,FALSE)</f>
        <v>-</v>
      </c>
      <c r="H57" s="1021" t="str">
        <f>VLOOKUP(B57,'PARAMETRO EQUIP 07-25'!A:E,4,FALSE)</f>
        <v>-</v>
      </c>
      <c r="I57" s="1021">
        <f t="shared" si="0"/>
        <v>1</v>
      </c>
      <c r="J57" s="1021">
        <v>1</v>
      </c>
      <c r="K57" s="1022" t="str">
        <f t="shared" si="1"/>
        <v>PEQUENO PORTE</v>
      </c>
      <c r="O57" s="1024"/>
    </row>
    <row r="58" spans="1:15">
      <c r="A58" s="1015">
        <v>50</v>
      </c>
      <c r="B58" s="1016" t="s">
        <v>1509</v>
      </c>
      <c r="C58" s="1017" t="str">
        <f>UPPER(INDEX('EQUIP SICRO ONE'!B:B,MATCH($B58,'EQUIP SICRO ONE'!A:A,0)))</f>
        <v>MÁQUINA DE BANCADA UNIVERSAL PARA CORTE DE CHAPA - 1,50 KW</v>
      </c>
      <c r="D58" s="1018" t="s">
        <v>699</v>
      </c>
      <c r="E58" s="1018">
        <v>8.3829290000000007</v>
      </c>
      <c r="F58" s="1019">
        <f>VLOOKUP(B58,'PARAMETRO EQUIP 07-25'!A:E,3,FALSE)</f>
        <v>790</v>
      </c>
      <c r="G58" s="1020" t="str">
        <f>VLOOKUP(B58,'PARAMETRO EQUIP 07-25'!A:E,5,FALSE)</f>
        <v>-</v>
      </c>
      <c r="H58" s="1021" t="str">
        <f>VLOOKUP(B58,'PARAMETRO EQUIP 07-25'!A:E,4,FALSE)</f>
        <v>-</v>
      </c>
      <c r="I58" s="1021">
        <f t="shared" si="0"/>
        <v>1</v>
      </c>
      <c r="J58" s="1021">
        <v>1</v>
      </c>
      <c r="K58" s="1022" t="str">
        <f t="shared" si="1"/>
        <v>PEQUENO PORTE</v>
      </c>
      <c r="O58" s="1024"/>
    </row>
    <row r="59" spans="1:15" ht="25.5">
      <c r="A59" s="1015">
        <v>51</v>
      </c>
      <c r="B59" s="1016" t="s">
        <v>1510</v>
      </c>
      <c r="C59" s="1017" t="str">
        <f>UPPER(INDEX('EQUIP SICRO ONE'!B:B,MATCH($B59,'EQUIP SICRO ONE'!A:A,0)))</f>
        <v>EQUIPAMENTO PARA PINTURA ELETROSTÁTICA COM CABINE DUPLA DE 7,00 KW E ESTUFA DE 80.000 KCAL</v>
      </c>
      <c r="D59" s="1018" t="s">
        <v>699</v>
      </c>
      <c r="E59" s="1018">
        <v>2.066735</v>
      </c>
      <c r="F59" s="1019">
        <f>VLOOKUP(B59,'PARAMETRO EQUIP 07-25'!A:E,3,FALSE)</f>
        <v>8000</v>
      </c>
      <c r="G59" s="1020" t="str">
        <f>VLOOKUP(B59,'PARAMETRO EQUIP 07-25'!A:E,5,FALSE)</f>
        <v>E9665</v>
      </c>
      <c r="H59" s="1021">
        <f>VLOOKUP(B59,'PARAMETRO EQUIP 07-25'!A:E,4,FALSE)</f>
        <v>1</v>
      </c>
      <c r="I59" s="1021">
        <f t="shared" si="0"/>
        <v>2</v>
      </c>
      <c r="J59" s="1021">
        <v>1</v>
      </c>
      <c r="K59" s="1022" t="str">
        <f t="shared" si="1"/>
        <v>GRANDE PORTE</v>
      </c>
      <c r="O59" s="1024"/>
    </row>
    <row r="60" spans="1:15" ht="25.5">
      <c r="A60" s="1015">
        <v>52</v>
      </c>
      <c r="B60" s="1016" t="s">
        <v>1511</v>
      </c>
      <c r="C60" s="1017" t="str">
        <f>UPPER(INDEX('EQUIP SICRO ONE'!B:B,MATCH($B60,'EQUIP SICRO ONE'!A:A,0)))</f>
        <v>PRENSA DOBRADEIRA CAPACIDADE 320 T - COMPRIMENTO ATÉ 3.100 MM - 30 KW</v>
      </c>
      <c r="D60" s="1018" t="s">
        <v>699</v>
      </c>
      <c r="E60" s="1018">
        <v>0.59378399999999998</v>
      </c>
      <c r="F60" s="1019">
        <f>VLOOKUP(B60,'PARAMETRO EQUIP 07-25'!A:E,3,FALSE)</f>
        <v>17300</v>
      </c>
      <c r="G60" s="1020" t="str">
        <f>VLOOKUP(B60,'PARAMETRO EQUIP 07-25'!A:E,5,FALSE)</f>
        <v>E9018</v>
      </c>
      <c r="H60" s="1021">
        <f>VLOOKUP(B60,'PARAMETRO EQUIP 07-25'!A:E,4,FALSE)</f>
        <v>0.5</v>
      </c>
      <c r="I60" s="1021">
        <f t="shared" si="0"/>
        <v>2</v>
      </c>
      <c r="J60" s="1021">
        <v>1</v>
      </c>
      <c r="K60" s="1022" t="str">
        <f t="shared" si="1"/>
        <v>GRANDE PORTE</v>
      </c>
      <c r="O60" s="1024"/>
    </row>
    <row r="61" spans="1:15">
      <c r="A61" s="1015">
        <v>53</v>
      </c>
      <c r="B61" s="1016" t="s">
        <v>1512</v>
      </c>
      <c r="C61" s="1017" t="str">
        <f>UPPER(INDEX('EQUIP SICRO ONE'!B:B,MATCH($B61,'EQUIP SICRO ONE'!A:A,0)))</f>
        <v>GRUPO GERADOR - 7,2 KVA</v>
      </c>
      <c r="D61" s="1018" t="s">
        <v>699</v>
      </c>
      <c r="E61" s="1018">
        <v>5.5519230000000004</v>
      </c>
      <c r="F61" s="1019">
        <f>VLOOKUP(B61,'PARAMETRO EQUIP 07-25'!A:E,3,FALSE)</f>
        <v>97</v>
      </c>
      <c r="G61" s="1020" t="str">
        <f>VLOOKUP(B61,'PARAMETRO EQUIP 07-25'!A:E,5,FALSE)</f>
        <v>-</v>
      </c>
      <c r="H61" s="1021" t="str">
        <f>VLOOKUP(B61,'PARAMETRO EQUIP 07-25'!A:E,4,FALSE)</f>
        <v>-</v>
      </c>
      <c r="I61" s="1021">
        <f t="shared" si="0"/>
        <v>1</v>
      </c>
      <c r="J61" s="1021">
        <v>1</v>
      </c>
      <c r="K61" s="1022" t="str">
        <f t="shared" si="1"/>
        <v>PEQUENO PORTE</v>
      </c>
      <c r="O61" s="1024"/>
    </row>
    <row r="62" spans="1:15">
      <c r="A62" s="1015">
        <v>54</v>
      </c>
      <c r="B62" s="1016" t="s">
        <v>1513</v>
      </c>
      <c r="C62" s="1017" t="str">
        <f>UPPER(INDEX('EQUIP SICRO ONE'!B:B,MATCH($B62,'EQUIP SICRO ONE'!A:A,0)))</f>
        <v>MÁQUINA DE BANCADA GUILHOTINA - 4,00 KW</v>
      </c>
      <c r="D62" s="1018" t="s">
        <v>699</v>
      </c>
      <c r="E62" s="1018">
        <v>3.4928149999999998</v>
      </c>
      <c r="F62" s="1019">
        <f>VLOOKUP(B62,'PARAMETRO EQUIP 07-25'!A:E,3,FALSE)</f>
        <v>1270</v>
      </c>
      <c r="G62" s="1020" t="str">
        <f>VLOOKUP(B62,'PARAMETRO EQUIP 07-25'!A:E,5,FALSE)</f>
        <v>-</v>
      </c>
      <c r="H62" s="1021" t="str">
        <f>VLOOKUP(B62,'PARAMETRO EQUIP 07-25'!A:E,4,FALSE)</f>
        <v>-</v>
      </c>
      <c r="I62" s="1021">
        <f t="shared" si="0"/>
        <v>1</v>
      </c>
      <c r="J62" s="1021">
        <v>1</v>
      </c>
      <c r="K62" s="1022" t="str">
        <f t="shared" si="1"/>
        <v>PEQUENO PORTE</v>
      </c>
      <c r="O62" s="1024"/>
    </row>
    <row r="63" spans="1:15">
      <c r="A63" s="1015">
        <v>55</v>
      </c>
      <c r="B63" s="1016" t="s">
        <v>1514</v>
      </c>
      <c r="C63" s="1017" t="str">
        <f>UPPER(INDEX('EQUIP SICRO ONE'!B:B,MATCH($B63,'EQUIP SICRO ONE'!A:A,0)))</f>
        <v>GRUPO GERADOR - 3,2 KVA</v>
      </c>
      <c r="D63" s="1018" t="s">
        <v>699</v>
      </c>
      <c r="E63" s="1018">
        <v>5.3266609999999996</v>
      </c>
      <c r="F63" s="1019">
        <f>VLOOKUP(B63,'PARAMETRO EQUIP 07-25'!A:E,3,FALSE)</f>
        <v>52.5</v>
      </c>
      <c r="G63" s="1020" t="str">
        <f>VLOOKUP(B63,'PARAMETRO EQUIP 07-25'!A:E,5,FALSE)</f>
        <v>-</v>
      </c>
      <c r="H63" s="1021" t="str">
        <f>VLOOKUP(B63,'PARAMETRO EQUIP 07-25'!A:E,4,FALSE)</f>
        <v>-</v>
      </c>
      <c r="I63" s="1021">
        <f t="shared" si="0"/>
        <v>1</v>
      </c>
      <c r="J63" s="1021">
        <v>1</v>
      </c>
      <c r="K63" s="1022" t="str">
        <f t="shared" si="1"/>
        <v>PEQUENO PORTE</v>
      </c>
      <c r="O63" s="1024"/>
    </row>
    <row r="64" spans="1:15" ht="25.5">
      <c r="A64" s="1015">
        <v>56</v>
      </c>
      <c r="B64" s="1016" t="s">
        <v>1515</v>
      </c>
      <c r="C64" s="1017" t="str">
        <f>UPPER(INDEX('EQUIP SICRO ONE'!B:B,MATCH($B64,'EQUIP SICRO ONE'!A:A,0)))</f>
        <v>PLOTADORA DE RECORTE COM COMPUTADOR E PROGRAMA COMPUTACIONAL</v>
      </c>
      <c r="D64" s="1018" t="s">
        <v>699</v>
      </c>
      <c r="E64" s="1018">
        <v>0.89253199999999999</v>
      </c>
      <c r="F64" s="1019">
        <f>VLOOKUP(B64,'PARAMETRO EQUIP 07-25'!A:E,3,FALSE)</f>
        <v>64</v>
      </c>
      <c r="G64" s="1020" t="str">
        <f>VLOOKUP(B64,'PARAMETRO EQUIP 07-25'!A:E,5,FALSE)</f>
        <v>-</v>
      </c>
      <c r="H64" s="1021" t="str">
        <f>VLOOKUP(B64,'PARAMETRO EQUIP 07-25'!A:E,4,FALSE)</f>
        <v>-</v>
      </c>
      <c r="I64" s="1021">
        <f t="shared" si="0"/>
        <v>1</v>
      </c>
      <c r="J64" s="1021">
        <v>1</v>
      </c>
      <c r="K64" s="1022" t="str">
        <f t="shared" si="1"/>
        <v>PEQUENO PORTE</v>
      </c>
      <c r="O64" s="1024"/>
    </row>
    <row r="65" spans="1:15">
      <c r="A65" s="1015">
        <v>57</v>
      </c>
      <c r="B65" s="1016" t="s">
        <v>1516</v>
      </c>
      <c r="C65" s="1017" t="str">
        <f>UPPER(INDEX('EQUIP SICRO ONE'!B:B,MATCH($B65,'EQUIP SICRO ONE'!A:A,0)))</f>
        <v>COMPACTADOR MANUAL DE PLACA VIBRATÓRIA - 3,00 KW</v>
      </c>
      <c r="D65" s="1018" t="s">
        <v>699</v>
      </c>
      <c r="E65" s="1018">
        <v>2.1092140000000001</v>
      </c>
      <c r="F65" s="1019">
        <f>VLOOKUP(B65,'PARAMETRO EQUIP 07-25'!A:E,3,FALSE)</f>
        <v>82</v>
      </c>
      <c r="G65" s="1020" t="str">
        <f>VLOOKUP(B65,'PARAMETRO EQUIP 07-25'!A:E,5,FALSE)</f>
        <v>-</v>
      </c>
      <c r="H65" s="1021" t="str">
        <f>VLOOKUP(B65,'PARAMETRO EQUIP 07-25'!A:E,4,FALSE)</f>
        <v>-</v>
      </c>
      <c r="I65" s="1021">
        <f t="shared" si="0"/>
        <v>1</v>
      </c>
      <c r="J65" s="1021">
        <v>1</v>
      </c>
      <c r="K65" s="1022" t="str">
        <f t="shared" si="1"/>
        <v>PEQUENO PORTE</v>
      </c>
      <c r="O65" s="1024"/>
    </row>
    <row r="66" spans="1:15">
      <c r="A66" s="1015">
        <v>58</v>
      </c>
      <c r="B66" s="1016" t="s">
        <v>1517</v>
      </c>
      <c r="C66" s="1017" t="str">
        <f>UPPER(INDEX('EQUIP SICRO ONE'!B:B,MATCH($B66,'EQUIP SICRO ONE'!A:A,0)))</f>
        <v>MARTELETE PERFURADOR/ROMPEDOR ELÉTRICO - 1,50 KW</v>
      </c>
      <c r="D66" s="1018" t="s">
        <v>699</v>
      </c>
      <c r="E66" s="1018">
        <v>5.4722220000000004</v>
      </c>
      <c r="F66" s="1019">
        <f>VLOOKUP(B66,'PARAMETRO EQUIP 07-25'!A:E,3,FALSE)</f>
        <v>8.9</v>
      </c>
      <c r="G66" s="1020" t="str">
        <f>VLOOKUP(B66,'PARAMETRO EQUIP 07-25'!A:E,5,FALSE)</f>
        <v>-</v>
      </c>
      <c r="H66" s="1021" t="str">
        <f>VLOOKUP(B66,'PARAMETRO EQUIP 07-25'!A:E,4,FALSE)</f>
        <v>-</v>
      </c>
      <c r="I66" s="1021">
        <f t="shared" si="0"/>
        <v>1</v>
      </c>
      <c r="J66" s="1021">
        <v>1</v>
      </c>
      <c r="K66" s="1022" t="str">
        <f t="shared" si="1"/>
        <v>PEQUENO PORTE</v>
      </c>
      <c r="O66" s="1024"/>
    </row>
    <row r="67" spans="1:15">
      <c r="A67" s="1015">
        <v>59</v>
      </c>
      <c r="B67" s="1016" t="s">
        <v>1518</v>
      </c>
      <c r="C67" s="1017" t="str">
        <f>UPPER(INDEX('EQUIP SICRO ONE'!B:B,MATCH($B67,'EQUIP SICRO ONE'!A:A,0)))</f>
        <v>MARTELETE PERFURADOR/ROMPEDOR ELÉTRICO - 0,90 KW</v>
      </c>
      <c r="D67" s="1018" t="s">
        <v>699</v>
      </c>
      <c r="E67" s="1018">
        <v>4.3543539999999998</v>
      </c>
      <c r="F67" s="1019">
        <f>VLOOKUP(B67,'PARAMETRO EQUIP 07-25'!A:E,3,FALSE)</f>
        <v>4.7</v>
      </c>
      <c r="G67" s="1020" t="str">
        <f>VLOOKUP(B67,'PARAMETRO EQUIP 07-25'!A:E,5,FALSE)</f>
        <v>-</v>
      </c>
      <c r="H67" s="1021" t="str">
        <f>VLOOKUP(B67,'PARAMETRO EQUIP 07-25'!A:E,4,FALSE)</f>
        <v>-</v>
      </c>
      <c r="I67" s="1021">
        <f t="shared" si="0"/>
        <v>1</v>
      </c>
      <c r="J67" s="1021">
        <v>1</v>
      </c>
      <c r="K67" s="1022" t="str">
        <f t="shared" si="1"/>
        <v>PEQUENO PORTE</v>
      </c>
      <c r="O67" s="1024"/>
    </row>
    <row r="68" spans="1:15">
      <c r="A68" s="1015">
        <v>60</v>
      </c>
      <c r="B68" s="1016" t="s">
        <v>1519</v>
      </c>
      <c r="C68" s="1017" t="str">
        <f>UPPER(INDEX('EQUIP SICRO ONE'!B:B,MATCH($B68,'EQUIP SICRO ONE'!A:A,0)))</f>
        <v>FURADEIRA DE IMPACTO DE 12,5 MM - 0,80 KW</v>
      </c>
      <c r="D68" s="1018" t="s">
        <v>699</v>
      </c>
      <c r="E68" s="1018">
        <v>3.3946930000000002</v>
      </c>
      <c r="F68" s="1019">
        <f>VLOOKUP(B68,'PARAMETRO EQUIP 07-25'!A:E,3,FALSE)</f>
        <v>2.5</v>
      </c>
      <c r="G68" s="1020" t="str">
        <f>VLOOKUP(B68,'PARAMETRO EQUIP 07-25'!A:E,5,FALSE)</f>
        <v>-</v>
      </c>
      <c r="H68" s="1021" t="str">
        <f>VLOOKUP(B68,'PARAMETRO EQUIP 07-25'!A:E,4,FALSE)</f>
        <v>-</v>
      </c>
      <c r="I68" s="1021">
        <f t="shared" si="0"/>
        <v>1</v>
      </c>
      <c r="J68" s="1021">
        <v>5</v>
      </c>
      <c r="K68" s="1022" t="str">
        <f t="shared" si="1"/>
        <v>PEQUENO PORTE</v>
      </c>
      <c r="O68" s="1024"/>
    </row>
    <row r="69" spans="1:15">
      <c r="A69" s="1015">
        <v>61</v>
      </c>
      <c r="B69" s="1016" t="s">
        <v>1520</v>
      </c>
      <c r="C69" s="1017" t="str">
        <f>UPPER(INDEX('EQUIP SICRO ONE'!B:B,MATCH($B69,'EQUIP SICRO ONE'!A:A,0)))</f>
        <v>COMPACTADOR MANUAL COM SOQUETE VIBRATÓRIO - 2,24 KW</v>
      </c>
      <c r="D69" s="1018" t="s">
        <v>699</v>
      </c>
      <c r="E69" s="1018">
        <v>7.4880000000000002E-2</v>
      </c>
      <c r="F69" s="1019">
        <f>VLOOKUP(B69,'PARAMETRO EQUIP 07-25'!A:E,3,FALSE)</f>
        <v>78</v>
      </c>
      <c r="G69" s="1020" t="str">
        <f>VLOOKUP(B69,'PARAMETRO EQUIP 07-25'!A:E,5,FALSE)</f>
        <v>-</v>
      </c>
      <c r="H69" s="1021" t="str">
        <f>VLOOKUP(B69,'PARAMETRO EQUIP 07-25'!A:E,4,FALSE)</f>
        <v>-</v>
      </c>
      <c r="I69" s="1021">
        <f t="shared" si="0"/>
        <v>1</v>
      </c>
      <c r="J69" s="1021">
        <v>1</v>
      </c>
      <c r="K69" s="1022" t="str">
        <f t="shared" si="1"/>
        <v>PEQUENO PORTE</v>
      </c>
      <c r="O69" s="1024"/>
    </row>
    <row r="70" spans="1:15">
      <c r="A70" s="1015">
        <v>62</v>
      </c>
      <c r="B70" s="1016" t="s">
        <v>1521</v>
      </c>
      <c r="C70" s="1017" t="str">
        <f>UPPER(INDEX('EQUIP SICRO ONE'!B:B,MATCH($B70,'EQUIP SICRO ONE'!A:A,0)))</f>
        <v>MÁQUINA DE SOLDA ELÉTRICA TRANSFORMADORA 250 A - 9,20 KW</v>
      </c>
      <c r="D70" s="1018" t="s">
        <v>699</v>
      </c>
      <c r="E70" s="1018">
        <v>1.575143</v>
      </c>
      <c r="F70" s="1019">
        <f>VLOOKUP(B70,'PARAMETRO EQUIP 07-25'!A:E,3,FALSE)</f>
        <v>24.5</v>
      </c>
      <c r="G70" s="1020" t="str">
        <f>VLOOKUP(B70,'PARAMETRO EQUIP 07-25'!A:E,5,FALSE)</f>
        <v>-</v>
      </c>
      <c r="H70" s="1021" t="str">
        <f>VLOOKUP(B70,'PARAMETRO EQUIP 07-25'!A:E,4,FALSE)</f>
        <v>-</v>
      </c>
      <c r="I70" s="1021">
        <f t="shared" si="0"/>
        <v>1</v>
      </c>
      <c r="J70" s="1021">
        <v>1</v>
      </c>
      <c r="K70" s="1022" t="str">
        <f t="shared" si="1"/>
        <v>PEQUENO PORTE</v>
      </c>
      <c r="O70" s="1024"/>
    </row>
    <row r="71" spans="1:15">
      <c r="A71" s="1015">
        <v>63</v>
      </c>
      <c r="B71" s="1016" t="s">
        <v>1522</v>
      </c>
      <c r="C71" s="1017" t="str">
        <f>UPPER(INDEX('EQUIP SICRO ONE'!B:B,MATCH($B71,'EQUIP SICRO ONE'!A:A,0)))</f>
        <v>EQUIPAMENTO PARA SOLDA E CORTE COM OXIACETILENO</v>
      </c>
      <c r="D71" s="1018" t="s">
        <v>699</v>
      </c>
      <c r="E71" s="1018">
        <v>0.559643</v>
      </c>
      <c r="F71" s="1019">
        <f>VLOOKUP(B71,'PARAMETRO EQUIP 07-25'!A:E,3,FALSE)</f>
        <v>1.2</v>
      </c>
      <c r="G71" s="1020" t="str">
        <f>VLOOKUP(B71,'PARAMETRO EQUIP 07-25'!A:E,5,FALSE)</f>
        <v>-</v>
      </c>
      <c r="H71" s="1021" t="str">
        <f>VLOOKUP(B71,'PARAMETRO EQUIP 07-25'!A:E,4,FALSE)</f>
        <v>-</v>
      </c>
      <c r="I71" s="1021">
        <f t="shared" si="0"/>
        <v>1</v>
      </c>
      <c r="J71" s="1021">
        <v>1</v>
      </c>
      <c r="K71" s="1022" t="str">
        <f t="shared" si="1"/>
        <v>PEQUENO PORTE</v>
      </c>
      <c r="O71" s="1024"/>
    </row>
    <row r="72" spans="1:15" ht="25.5">
      <c r="A72" s="1015">
        <v>64</v>
      </c>
      <c r="B72" s="1016" t="s">
        <v>1523</v>
      </c>
      <c r="C72" s="1017" t="str">
        <f>UPPER(INDEX('EQUIP SICRO ONE'!B:B,MATCH($B72,'EQUIP SICRO ONE'!A:A,0)))</f>
        <v>EQUIPAMENTO PARA PINTURA A AR COMPRIMIDO DE PISTOLA COM CANECA COM CAPACIDADE DE 1.000 ML E COMPRESSOR DE 1,50 KW</v>
      </c>
      <c r="D72" s="1018" t="s">
        <v>699</v>
      </c>
      <c r="E72" s="1018">
        <v>0.19722400000000001</v>
      </c>
      <c r="F72" s="1019">
        <f>VLOOKUP(B72,'PARAMETRO EQUIP 07-25'!A:E,3,FALSE)</f>
        <v>76</v>
      </c>
      <c r="G72" s="1020" t="str">
        <f>VLOOKUP(B72,'PARAMETRO EQUIP 07-25'!A:E,5,FALSE)</f>
        <v>-</v>
      </c>
      <c r="H72" s="1021" t="str">
        <f>VLOOKUP(B72,'PARAMETRO EQUIP 07-25'!A:E,4,FALSE)</f>
        <v>-</v>
      </c>
      <c r="I72" s="1021">
        <f t="shared" si="0"/>
        <v>1</v>
      </c>
      <c r="J72" s="1021">
        <v>1</v>
      </c>
      <c r="K72" s="1022" t="str">
        <f t="shared" si="1"/>
        <v>PEQUENO PORTE</v>
      </c>
      <c r="O72" s="1024"/>
    </row>
    <row r="73" spans="1:15">
      <c r="A73" s="1015">
        <v>65</v>
      </c>
      <c r="B73" s="1016" t="s">
        <v>1524</v>
      </c>
      <c r="C73" s="1017" t="str">
        <f>UPPER(INDEX('EQUIP SICRO ONE'!B:B,MATCH($B73,'EQUIP SICRO ONE'!A:A,0)))</f>
        <v>MÁQUINA POLICORTE - 2,20 KW</v>
      </c>
      <c r="D73" s="1018" t="s">
        <v>699</v>
      </c>
      <c r="E73" s="1018">
        <v>7.9699999999999993E-2</v>
      </c>
      <c r="F73" s="1019">
        <f>VLOOKUP(B73,'PARAMETRO EQUIP 07-25'!A:E,3,FALSE)</f>
        <v>17</v>
      </c>
      <c r="G73" s="1020" t="str">
        <f>VLOOKUP(B73,'PARAMETRO EQUIP 07-25'!A:E,5,FALSE)</f>
        <v>-</v>
      </c>
      <c r="H73" s="1021" t="str">
        <f>VLOOKUP(B73,'PARAMETRO EQUIP 07-25'!A:E,4,FALSE)</f>
        <v>-</v>
      </c>
      <c r="I73" s="1021">
        <f t="shared" si="0"/>
        <v>1</v>
      </c>
      <c r="J73" s="1021">
        <v>1</v>
      </c>
      <c r="K73" s="1022" t="str">
        <f t="shared" si="1"/>
        <v>PEQUENO PORTE</v>
      </c>
      <c r="O73" s="1024"/>
    </row>
    <row r="74" spans="1:15">
      <c r="A74" s="1015">
        <v>65</v>
      </c>
      <c r="B74" s="1016" t="s">
        <v>1525</v>
      </c>
      <c r="C74" s="1017" t="str">
        <f>UPPER(INDEX('EQUIP SICRO ONE'!B:B,MATCH($B74,'EQUIP SICRO ONE'!A:A,0)))</f>
        <v>CAMINHÃO BASCULANTE COM CAPACIDADE DE 10 M³ - 210 KW</v>
      </c>
      <c r="D74" s="1018" t="s">
        <v>699</v>
      </c>
      <c r="E74" s="1018"/>
      <c r="F74" s="1019">
        <f>VLOOKUP(B74,'PARAMETRO EQUIP 07-25'!A:E,3,FALSE)</f>
        <v>9088</v>
      </c>
      <c r="G74" s="1020" t="str">
        <f>VLOOKUP(B74,'PARAMETRO EQUIP 07-25'!A:E,5,FALSE)</f>
        <v>E9579</v>
      </c>
      <c r="H74" s="1021">
        <f>VLOOKUP(B74,'PARAMETRO EQUIP 07-25'!A:E,4,FALSE)</f>
        <v>1</v>
      </c>
      <c r="I74" s="1021">
        <f t="shared" ref="I74:I75" si="2">IF(OR(G74=B74,G74=0,G74="-"),1,2)</f>
        <v>1</v>
      </c>
      <c r="J74" s="1021">
        <v>4</v>
      </c>
      <c r="K74" s="1022" t="str">
        <f t="shared" ref="K74:K75" si="3">IF(G74=B74,"AUTOPROPELIDO",IF(G74="-","PEQUENO PORTE","GRANDE PORTE"))</f>
        <v>AUTOPROPELIDO</v>
      </c>
      <c r="O74" s="1024"/>
    </row>
    <row r="75" spans="1:15">
      <c r="A75" s="1015">
        <v>65</v>
      </c>
      <c r="B75" s="1016" t="s">
        <v>1526</v>
      </c>
      <c r="C75" s="1017" t="str">
        <f>UPPER(INDEX('EQUIP SICRO ONE'!B:B,MATCH($B75,'EQUIP SICRO ONE'!A:A,0)))</f>
        <v>CAMINHÃO BASCULANTE COM CAPACIDADE DE 6 M³ - 136 KW</v>
      </c>
      <c r="D75" s="1018" t="s">
        <v>699</v>
      </c>
      <c r="E75" s="1018"/>
      <c r="F75" s="1019">
        <f>VLOOKUP(B75,'PARAMETRO EQUIP 07-25'!A:E,3,FALSE)</f>
        <v>7471</v>
      </c>
      <c r="G75" s="1020" t="str">
        <f>VLOOKUP(B75,'PARAMETRO EQUIP 07-25'!A:E,5,FALSE)</f>
        <v>E9506</v>
      </c>
      <c r="H75" s="1021">
        <f>VLOOKUP(B75,'PARAMETRO EQUIP 07-25'!A:E,4,FALSE)</f>
        <v>1</v>
      </c>
      <c r="I75" s="1021">
        <f t="shared" si="2"/>
        <v>1</v>
      </c>
      <c r="J75" s="1021">
        <v>2</v>
      </c>
      <c r="K75" s="1022" t="str">
        <f t="shared" si="3"/>
        <v>AUTOPROPELIDO</v>
      </c>
      <c r="O75" s="1024"/>
    </row>
    <row r="76" spans="1:15">
      <c r="A76" s="1667" t="s">
        <v>454</v>
      </c>
      <c r="B76" s="1668"/>
      <c r="C76" s="1668"/>
      <c r="D76" s="1668"/>
      <c r="E76" s="1025">
        <f>SUM(E10:E73)</f>
        <v>8179.3324679999987</v>
      </c>
      <c r="F76" s="1026"/>
      <c r="G76" s="1026"/>
      <c r="H76" s="1026"/>
      <c r="I76" s="1026"/>
      <c r="J76" s="1026"/>
      <c r="K76" s="1027"/>
    </row>
    <row r="77" spans="1:15" ht="15.75" thickBot="1">
      <c r="A77" s="1642" t="s">
        <v>1043</v>
      </c>
      <c r="B77" s="1643"/>
      <c r="C77" s="1643"/>
      <c r="D77" s="1028" t="s">
        <v>1044</v>
      </c>
      <c r="E77" s="1029">
        <v>30</v>
      </c>
      <c r="F77" s="1030"/>
      <c r="G77" s="1644"/>
      <c r="H77" s="1644"/>
      <c r="I77" s="1644"/>
      <c r="J77" s="1644"/>
      <c r="K77" s="1031"/>
    </row>
    <row r="78" spans="1:15">
      <c r="A78" s="1032"/>
      <c r="B78" s="1032"/>
      <c r="C78" s="1032"/>
      <c r="D78" s="1033"/>
      <c r="E78" s="1034"/>
      <c r="F78" s="1035"/>
      <c r="G78" s="1035"/>
      <c r="H78" s="1035"/>
      <c r="I78" s="1035"/>
      <c r="J78" s="1035"/>
      <c r="K78" s="1035"/>
    </row>
  </sheetData>
  <mergeCells count="17">
    <mergeCell ref="A76:D76"/>
    <mergeCell ref="A77:C77"/>
    <mergeCell ref="G77:J77"/>
    <mergeCell ref="A1:K3"/>
    <mergeCell ref="A4:K4"/>
    <mergeCell ref="A6:K6"/>
    <mergeCell ref="A8:A9"/>
    <mergeCell ref="B8:B9"/>
    <mergeCell ref="C8:C9"/>
    <mergeCell ref="D8:D9"/>
    <mergeCell ref="E8:E9"/>
    <mergeCell ref="F8:F9"/>
    <mergeCell ref="G8:G9"/>
    <mergeCell ref="H8:H9"/>
    <mergeCell ref="I8:I9"/>
    <mergeCell ref="J8:J9"/>
    <mergeCell ref="K8:K9"/>
  </mergeCells>
  <conditionalFormatting sqref="G10:G76">
    <cfRule type="cellIs" dxfId="0" priority="1" operator="equal">
      <formula>0</formula>
    </cfRule>
  </conditionalFormatting>
  <printOptions horizontalCentered="1"/>
  <pageMargins left="0.7" right="0.7" top="0.75" bottom="0.75" header="0.3" footer="0.3"/>
  <pageSetup paperSize="8" fitToHeight="0" orientation="landscape"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E2184D-F0B7-4126-9CFD-946454D0DD9B}">
  <sheetPr>
    <tabColor rgb="FF00B050"/>
    <pageSetUpPr fitToPage="1"/>
  </sheetPr>
  <dimension ref="A1:AA102"/>
  <sheetViews>
    <sheetView view="pageBreakPreview" topLeftCell="A4" zoomScale="70" zoomScaleNormal="80" zoomScaleSheetLayoutView="70" workbookViewId="0">
      <selection activeCell="J11" sqref="J11"/>
    </sheetView>
  </sheetViews>
  <sheetFormatPr defaultRowHeight="15"/>
  <cols>
    <col min="1" max="1" width="13.7109375" style="1039" customWidth="1"/>
    <col min="2" max="2" width="14.140625" style="1039" customWidth="1"/>
    <col min="3" max="3" width="90.28515625" style="1039" customWidth="1"/>
    <col min="4" max="4" width="17.85546875" style="1039" customWidth="1"/>
    <col min="5" max="5" width="21.5703125" style="1039" customWidth="1"/>
    <col min="6" max="6" width="17.85546875" style="1039" customWidth="1"/>
    <col min="7" max="7" width="17.85546875" style="1039" hidden="1" customWidth="1"/>
    <col min="8" max="8" width="17.85546875" style="1039" customWidth="1"/>
    <col min="9" max="9" width="17.85546875" style="1039" hidden="1" customWidth="1"/>
    <col min="10" max="10" width="17.85546875" style="1039" customWidth="1"/>
    <col min="11" max="11" width="17.85546875" style="1039" hidden="1" customWidth="1"/>
    <col min="12" max="18" width="17.85546875" style="1039" customWidth="1"/>
    <col min="19" max="23" width="9.140625" style="1039"/>
    <col min="24" max="24" width="17.7109375" style="1039" customWidth="1"/>
    <col min="25" max="26" width="9.140625" style="1039"/>
    <col min="27" max="27" width="18.28515625" style="1039" customWidth="1"/>
    <col min="28" max="261" width="9.140625" style="1039"/>
    <col min="262" max="262" width="53.140625" style="1039" customWidth="1"/>
    <col min="263" max="263" width="16.7109375" style="1039" customWidth="1"/>
    <col min="264" max="264" width="16" style="1039" customWidth="1"/>
    <col min="265" max="265" width="13.42578125" style="1039" customWidth="1"/>
    <col min="266" max="266" width="12.7109375" style="1039" customWidth="1"/>
    <col min="267" max="267" width="11" style="1039" customWidth="1"/>
    <col min="268" max="268" width="12.85546875" style="1039" customWidth="1"/>
    <col min="269" max="269" width="15.5703125" style="1039" customWidth="1"/>
    <col min="270" max="270" width="12.85546875" style="1039" customWidth="1"/>
    <col min="271" max="271" width="9.140625" style="1039"/>
    <col min="272" max="272" width="9.5703125" style="1039" customWidth="1"/>
    <col min="273" max="273" width="11.42578125" style="1039" customWidth="1"/>
    <col min="274" max="274" width="13" style="1039" customWidth="1"/>
    <col min="275" max="517" width="9.140625" style="1039"/>
    <col min="518" max="518" width="53.140625" style="1039" customWidth="1"/>
    <col min="519" max="519" width="16.7109375" style="1039" customWidth="1"/>
    <col min="520" max="520" width="16" style="1039" customWidth="1"/>
    <col min="521" max="521" width="13.42578125" style="1039" customWidth="1"/>
    <col min="522" max="522" width="12.7109375" style="1039" customWidth="1"/>
    <col min="523" max="523" width="11" style="1039" customWidth="1"/>
    <col min="524" max="524" width="12.85546875" style="1039" customWidth="1"/>
    <col min="525" max="525" width="15.5703125" style="1039" customWidth="1"/>
    <col min="526" max="526" width="12.85546875" style="1039" customWidth="1"/>
    <col min="527" max="527" width="9.140625" style="1039"/>
    <col min="528" max="528" width="9.5703125" style="1039" customWidth="1"/>
    <col min="529" max="529" width="11.42578125" style="1039" customWidth="1"/>
    <col min="530" max="530" width="13" style="1039" customWidth="1"/>
    <col min="531" max="773" width="9.140625" style="1039"/>
    <col min="774" max="774" width="53.140625" style="1039" customWidth="1"/>
    <col min="775" max="775" width="16.7109375" style="1039" customWidth="1"/>
    <col min="776" max="776" width="16" style="1039" customWidth="1"/>
    <col min="777" max="777" width="13.42578125" style="1039" customWidth="1"/>
    <col min="778" max="778" width="12.7109375" style="1039" customWidth="1"/>
    <col min="779" max="779" width="11" style="1039" customWidth="1"/>
    <col min="780" max="780" width="12.85546875" style="1039" customWidth="1"/>
    <col min="781" max="781" width="15.5703125" style="1039" customWidth="1"/>
    <col min="782" max="782" width="12.85546875" style="1039" customWidth="1"/>
    <col min="783" max="783" width="9.140625" style="1039"/>
    <col min="784" max="784" width="9.5703125" style="1039" customWidth="1"/>
    <col min="785" max="785" width="11.42578125" style="1039" customWidth="1"/>
    <col min="786" max="786" width="13" style="1039" customWidth="1"/>
    <col min="787" max="1029" width="9.140625" style="1039"/>
    <col min="1030" max="1030" width="53.140625" style="1039" customWidth="1"/>
    <col min="1031" max="1031" width="16.7109375" style="1039" customWidth="1"/>
    <col min="1032" max="1032" width="16" style="1039" customWidth="1"/>
    <col min="1033" max="1033" width="13.42578125" style="1039" customWidth="1"/>
    <col min="1034" max="1034" width="12.7109375" style="1039" customWidth="1"/>
    <col min="1035" max="1035" width="11" style="1039" customWidth="1"/>
    <col min="1036" max="1036" width="12.85546875" style="1039" customWidth="1"/>
    <col min="1037" max="1037" width="15.5703125" style="1039" customWidth="1"/>
    <col min="1038" max="1038" width="12.85546875" style="1039" customWidth="1"/>
    <col min="1039" max="1039" width="9.140625" style="1039"/>
    <col min="1040" max="1040" width="9.5703125" style="1039" customWidth="1"/>
    <col min="1041" max="1041" width="11.42578125" style="1039" customWidth="1"/>
    <col min="1042" max="1042" width="13" style="1039" customWidth="1"/>
    <col min="1043" max="1285" width="9.140625" style="1039"/>
    <col min="1286" max="1286" width="53.140625" style="1039" customWidth="1"/>
    <col min="1287" max="1287" width="16.7109375" style="1039" customWidth="1"/>
    <col min="1288" max="1288" width="16" style="1039" customWidth="1"/>
    <col min="1289" max="1289" width="13.42578125" style="1039" customWidth="1"/>
    <col min="1290" max="1290" width="12.7109375" style="1039" customWidth="1"/>
    <col min="1291" max="1291" width="11" style="1039" customWidth="1"/>
    <col min="1292" max="1292" width="12.85546875" style="1039" customWidth="1"/>
    <col min="1293" max="1293" width="15.5703125" style="1039" customWidth="1"/>
    <col min="1294" max="1294" width="12.85546875" style="1039" customWidth="1"/>
    <col min="1295" max="1295" width="9.140625" style="1039"/>
    <col min="1296" max="1296" width="9.5703125" style="1039" customWidth="1"/>
    <col min="1297" max="1297" width="11.42578125" style="1039" customWidth="1"/>
    <col min="1298" max="1298" width="13" style="1039" customWidth="1"/>
    <col min="1299" max="1541" width="9.140625" style="1039"/>
    <col min="1542" max="1542" width="53.140625" style="1039" customWidth="1"/>
    <col min="1543" max="1543" width="16.7109375" style="1039" customWidth="1"/>
    <col min="1544" max="1544" width="16" style="1039" customWidth="1"/>
    <col min="1545" max="1545" width="13.42578125" style="1039" customWidth="1"/>
    <col min="1546" max="1546" width="12.7109375" style="1039" customWidth="1"/>
    <col min="1547" max="1547" width="11" style="1039" customWidth="1"/>
    <col min="1548" max="1548" width="12.85546875" style="1039" customWidth="1"/>
    <col min="1549" max="1549" width="15.5703125" style="1039" customWidth="1"/>
    <col min="1550" max="1550" width="12.85546875" style="1039" customWidth="1"/>
    <col min="1551" max="1551" width="9.140625" style="1039"/>
    <col min="1552" max="1552" width="9.5703125" style="1039" customWidth="1"/>
    <col min="1553" max="1553" width="11.42578125" style="1039" customWidth="1"/>
    <col min="1554" max="1554" width="13" style="1039" customWidth="1"/>
    <col min="1555" max="1797" width="9.140625" style="1039"/>
    <col min="1798" max="1798" width="53.140625" style="1039" customWidth="1"/>
    <col min="1799" max="1799" width="16.7109375" style="1039" customWidth="1"/>
    <col min="1800" max="1800" width="16" style="1039" customWidth="1"/>
    <col min="1801" max="1801" width="13.42578125" style="1039" customWidth="1"/>
    <col min="1802" max="1802" width="12.7109375" style="1039" customWidth="1"/>
    <col min="1803" max="1803" width="11" style="1039" customWidth="1"/>
    <col min="1804" max="1804" width="12.85546875" style="1039" customWidth="1"/>
    <col min="1805" max="1805" width="15.5703125" style="1039" customWidth="1"/>
    <col min="1806" max="1806" width="12.85546875" style="1039" customWidth="1"/>
    <col min="1807" max="1807" width="9.140625" style="1039"/>
    <col min="1808" max="1808" width="9.5703125" style="1039" customWidth="1"/>
    <col min="1809" max="1809" width="11.42578125" style="1039" customWidth="1"/>
    <col min="1810" max="1810" width="13" style="1039" customWidth="1"/>
    <col min="1811" max="2053" width="9.140625" style="1039"/>
    <col min="2054" max="2054" width="53.140625" style="1039" customWidth="1"/>
    <col min="2055" max="2055" width="16.7109375" style="1039" customWidth="1"/>
    <col min="2056" max="2056" width="16" style="1039" customWidth="1"/>
    <col min="2057" max="2057" width="13.42578125" style="1039" customWidth="1"/>
    <col min="2058" max="2058" width="12.7109375" style="1039" customWidth="1"/>
    <col min="2059" max="2059" width="11" style="1039" customWidth="1"/>
    <col min="2060" max="2060" width="12.85546875" style="1039" customWidth="1"/>
    <col min="2061" max="2061" width="15.5703125" style="1039" customWidth="1"/>
    <col min="2062" max="2062" width="12.85546875" style="1039" customWidth="1"/>
    <col min="2063" max="2063" width="9.140625" style="1039"/>
    <col min="2064" max="2064" width="9.5703125" style="1039" customWidth="1"/>
    <col min="2065" max="2065" width="11.42578125" style="1039" customWidth="1"/>
    <col min="2066" max="2066" width="13" style="1039" customWidth="1"/>
    <col min="2067" max="2309" width="9.140625" style="1039"/>
    <col min="2310" max="2310" width="53.140625" style="1039" customWidth="1"/>
    <col min="2311" max="2311" width="16.7109375" style="1039" customWidth="1"/>
    <col min="2312" max="2312" width="16" style="1039" customWidth="1"/>
    <col min="2313" max="2313" width="13.42578125" style="1039" customWidth="1"/>
    <col min="2314" max="2314" width="12.7109375" style="1039" customWidth="1"/>
    <col min="2315" max="2315" width="11" style="1039" customWidth="1"/>
    <col min="2316" max="2316" width="12.85546875" style="1039" customWidth="1"/>
    <col min="2317" max="2317" width="15.5703125" style="1039" customWidth="1"/>
    <col min="2318" max="2318" width="12.85546875" style="1039" customWidth="1"/>
    <col min="2319" max="2319" width="9.140625" style="1039"/>
    <col min="2320" max="2320" width="9.5703125" style="1039" customWidth="1"/>
    <col min="2321" max="2321" width="11.42578125" style="1039" customWidth="1"/>
    <col min="2322" max="2322" width="13" style="1039" customWidth="1"/>
    <col min="2323" max="2565" width="9.140625" style="1039"/>
    <col min="2566" max="2566" width="53.140625" style="1039" customWidth="1"/>
    <col min="2567" max="2567" width="16.7109375" style="1039" customWidth="1"/>
    <col min="2568" max="2568" width="16" style="1039" customWidth="1"/>
    <col min="2569" max="2569" width="13.42578125" style="1039" customWidth="1"/>
    <col min="2570" max="2570" width="12.7109375" style="1039" customWidth="1"/>
    <col min="2571" max="2571" width="11" style="1039" customWidth="1"/>
    <col min="2572" max="2572" width="12.85546875" style="1039" customWidth="1"/>
    <col min="2573" max="2573" width="15.5703125" style="1039" customWidth="1"/>
    <col min="2574" max="2574" width="12.85546875" style="1039" customWidth="1"/>
    <col min="2575" max="2575" width="9.140625" style="1039"/>
    <col min="2576" max="2576" width="9.5703125" style="1039" customWidth="1"/>
    <col min="2577" max="2577" width="11.42578125" style="1039" customWidth="1"/>
    <col min="2578" max="2578" width="13" style="1039" customWidth="1"/>
    <col min="2579" max="2821" width="9.140625" style="1039"/>
    <col min="2822" max="2822" width="53.140625" style="1039" customWidth="1"/>
    <col min="2823" max="2823" width="16.7109375" style="1039" customWidth="1"/>
    <col min="2824" max="2824" width="16" style="1039" customWidth="1"/>
    <col min="2825" max="2825" width="13.42578125" style="1039" customWidth="1"/>
    <col min="2826" max="2826" width="12.7109375" style="1039" customWidth="1"/>
    <col min="2827" max="2827" width="11" style="1039" customWidth="1"/>
    <col min="2828" max="2828" width="12.85546875" style="1039" customWidth="1"/>
    <col min="2829" max="2829" width="15.5703125" style="1039" customWidth="1"/>
    <col min="2830" max="2830" width="12.85546875" style="1039" customWidth="1"/>
    <col min="2831" max="2831" width="9.140625" style="1039"/>
    <col min="2832" max="2832" width="9.5703125" style="1039" customWidth="1"/>
    <col min="2833" max="2833" width="11.42578125" style="1039" customWidth="1"/>
    <col min="2834" max="2834" width="13" style="1039" customWidth="1"/>
    <col min="2835" max="3077" width="9.140625" style="1039"/>
    <col min="3078" max="3078" width="53.140625" style="1039" customWidth="1"/>
    <col min="3079" max="3079" width="16.7109375" style="1039" customWidth="1"/>
    <col min="3080" max="3080" width="16" style="1039" customWidth="1"/>
    <col min="3081" max="3081" width="13.42578125" style="1039" customWidth="1"/>
    <col min="3082" max="3082" width="12.7109375" style="1039" customWidth="1"/>
    <col min="3083" max="3083" width="11" style="1039" customWidth="1"/>
    <col min="3084" max="3084" width="12.85546875" style="1039" customWidth="1"/>
    <col min="3085" max="3085" width="15.5703125" style="1039" customWidth="1"/>
    <col min="3086" max="3086" width="12.85546875" style="1039" customWidth="1"/>
    <col min="3087" max="3087" width="9.140625" style="1039"/>
    <col min="3088" max="3088" width="9.5703125" style="1039" customWidth="1"/>
    <col min="3089" max="3089" width="11.42578125" style="1039" customWidth="1"/>
    <col min="3090" max="3090" width="13" style="1039" customWidth="1"/>
    <col min="3091" max="3333" width="9.140625" style="1039"/>
    <col min="3334" max="3334" width="53.140625" style="1039" customWidth="1"/>
    <col min="3335" max="3335" width="16.7109375" style="1039" customWidth="1"/>
    <col min="3336" max="3336" width="16" style="1039" customWidth="1"/>
    <col min="3337" max="3337" width="13.42578125" style="1039" customWidth="1"/>
    <col min="3338" max="3338" width="12.7109375" style="1039" customWidth="1"/>
    <col min="3339" max="3339" width="11" style="1039" customWidth="1"/>
    <col min="3340" max="3340" width="12.85546875" style="1039" customWidth="1"/>
    <col min="3341" max="3341" width="15.5703125" style="1039" customWidth="1"/>
    <col min="3342" max="3342" width="12.85546875" style="1039" customWidth="1"/>
    <col min="3343" max="3343" width="9.140625" style="1039"/>
    <col min="3344" max="3344" width="9.5703125" style="1039" customWidth="1"/>
    <col min="3345" max="3345" width="11.42578125" style="1039" customWidth="1"/>
    <col min="3346" max="3346" width="13" style="1039" customWidth="1"/>
    <col min="3347" max="3589" width="9.140625" style="1039"/>
    <col min="3590" max="3590" width="53.140625" style="1039" customWidth="1"/>
    <col min="3591" max="3591" width="16.7109375" style="1039" customWidth="1"/>
    <col min="3592" max="3592" width="16" style="1039" customWidth="1"/>
    <col min="3593" max="3593" width="13.42578125" style="1039" customWidth="1"/>
    <col min="3594" max="3594" width="12.7109375" style="1039" customWidth="1"/>
    <col min="3595" max="3595" width="11" style="1039" customWidth="1"/>
    <col min="3596" max="3596" width="12.85546875" style="1039" customWidth="1"/>
    <col min="3597" max="3597" width="15.5703125" style="1039" customWidth="1"/>
    <col min="3598" max="3598" width="12.85546875" style="1039" customWidth="1"/>
    <col min="3599" max="3599" width="9.140625" style="1039"/>
    <col min="3600" max="3600" width="9.5703125" style="1039" customWidth="1"/>
    <col min="3601" max="3601" width="11.42578125" style="1039" customWidth="1"/>
    <col min="3602" max="3602" width="13" style="1039" customWidth="1"/>
    <col min="3603" max="3845" width="9.140625" style="1039"/>
    <col min="3846" max="3846" width="53.140625" style="1039" customWidth="1"/>
    <col min="3847" max="3847" width="16.7109375" style="1039" customWidth="1"/>
    <col min="3848" max="3848" width="16" style="1039" customWidth="1"/>
    <col min="3849" max="3849" width="13.42578125" style="1039" customWidth="1"/>
    <col min="3850" max="3850" width="12.7109375" style="1039" customWidth="1"/>
    <col min="3851" max="3851" width="11" style="1039" customWidth="1"/>
    <col min="3852" max="3852" width="12.85546875" style="1039" customWidth="1"/>
    <col min="3853" max="3853" width="15.5703125" style="1039" customWidth="1"/>
    <col min="3854" max="3854" width="12.85546875" style="1039" customWidth="1"/>
    <col min="3855" max="3855" width="9.140625" style="1039"/>
    <col min="3856" max="3856" width="9.5703125" style="1039" customWidth="1"/>
    <col min="3857" max="3857" width="11.42578125" style="1039" customWidth="1"/>
    <col min="3858" max="3858" width="13" style="1039" customWidth="1"/>
    <col min="3859" max="4101" width="9.140625" style="1039"/>
    <col min="4102" max="4102" width="53.140625" style="1039" customWidth="1"/>
    <col min="4103" max="4103" width="16.7109375" style="1039" customWidth="1"/>
    <col min="4104" max="4104" width="16" style="1039" customWidth="1"/>
    <col min="4105" max="4105" width="13.42578125" style="1039" customWidth="1"/>
    <col min="4106" max="4106" width="12.7109375" style="1039" customWidth="1"/>
    <col min="4107" max="4107" width="11" style="1039" customWidth="1"/>
    <col min="4108" max="4108" width="12.85546875" style="1039" customWidth="1"/>
    <col min="4109" max="4109" width="15.5703125" style="1039" customWidth="1"/>
    <col min="4110" max="4110" width="12.85546875" style="1039" customWidth="1"/>
    <col min="4111" max="4111" width="9.140625" style="1039"/>
    <col min="4112" max="4112" width="9.5703125" style="1039" customWidth="1"/>
    <col min="4113" max="4113" width="11.42578125" style="1039" customWidth="1"/>
    <col min="4114" max="4114" width="13" style="1039" customWidth="1"/>
    <col min="4115" max="4357" width="9.140625" style="1039"/>
    <col min="4358" max="4358" width="53.140625" style="1039" customWidth="1"/>
    <col min="4359" max="4359" width="16.7109375" style="1039" customWidth="1"/>
    <col min="4360" max="4360" width="16" style="1039" customWidth="1"/>
    <col min="4361" max="4361" width="13.42578125" style="1039" customWidth="1"/>
    <col min="4362" max="4362" width="12.7109375" style="1039" customWidth="1"/>
    <col min="4363" max="4363" width="11" style="1039" customWidth="1"/>
    <col min="4364" max="4364" width="12.85546875" style="1039" customWidth="1"/>
    <col min="4365" max="4365" width="15.5703125" style="1039" customWidth="1"/>
    <col min="4366" max="4366" width="12.85546875" style="1039" customWidth="1"/>
    <col min="4367" max="4367" width="9.140625" style="1039"/>
    <col min="4368" max="4368" width="9.5703125" style="1039" customWidth="1"/>
    <col min="4369" max="4369" width="11.42578125" style="1039" customWidth="1"/>
    <col min="4370" max="4370" width="13" style="1039" customWidth="1"/>
    <col min="4371" max="4613" width="9.140625" style="1039"/>
    <col min="4614" max="4614" width="53.140625" style="1039" customWidth="1"/>
    <col min="4615" max="4615" width="16.7109375" style="1039" customWidth="1"/>
    <col min="4616" max="4616" width="16" style="1039" customWidth="1"/>
    <col min="4617" max="4617" width="13.42578125" style="1039" customWidth="1"/>
    <col min="4618" max="4618" width="12.7109375" style="1039" customWidth="1"/>
    <col min="4619" max="4619" width="11" style="1039" customWidth="1"/>
    <col min="4620" max="4620" width="12.85546875" style="1039" customWidth="1"/>
    <col min="4621" max="4621" width="15.5703125" style="1039" customWidth="1"/>
    <col min="4622" max="4622" width="12.85546875" style="1039" customWidth="1"/>
    <col min="4623" max="4623" width="9.140625" style="1039"/>
    <col min="4624" max="4624" width="9.5703125" style="1039" customWidth="1"/>
    <col min="4625" max="4625" width="11.42578125" style="1039" customWidth="1"/>
    <col min="4626" max="4626" width="13" style="1039" customWidth="1"/>
    <col min="4627" max="4869" width="9.140625" style="1039"/>
    <col min="4870" max="4870" width="53.140625" style="1039" customWidth="1"/>
    <col min="4871" max="4871" width="16.7109375" style="1039" customWidth="1"/>
    <col min="4872" max="4872" width="16" style="1039" customWidth="1"/>
    <col min="4873" max="4873" width="13.42578125" style="1039" customWidth="1"/>
    <col min="4874" max="4874" width="12.7109375" style="1039" customWidth="1"/>
    <col min="4875" max="4875" width="11" style="1039" customWidth="1"/>
    <col min="4876" max="4876" width="12.85546875" style="1039" customWidth="1"/>
    <col min="4877" max="4877" width="15.5703125" style="1039" customWidth="1"/>
    <col min="4878" max="4878" width="12.85546875" style="1039" customWidth="1"/>
    <col min="4879" max="4879" width="9.140625" style="1039"/>
    <col min="4880" max="4880" width="9.5703125" style="1039" customWidth="1"/>
    <col min="4881" max="4881" width="11.42578125" style="1039" customWidth="1"/>
    <col min="4882" max="4882" width="13" style="1039" customWidth="1"/>
    <col min="4883" max="5125" width="9.140625" style="1039"/>
    <col min="5126" max="5126" width="53.140625" style="1039" customWidth="1"/>
    <col min="5127" max="5127" width="16.7109375" style="1039" customWidth="1"/>
    <col min="5128" max="5128" width="16" style="1039" customWidth="1"/>
    <col min="5129" max="5129" width="13.42578125" style="1039" customWidth="1"/>
    <col min="5130" max="5130" width="12.7109375" style="1039" customWidth="1"/>
    <col min="5131" max="5131" width="11" style="1039" customWidth="1"/>
    <col min="5132" max="5132" width="12.85546875" style="1039" customWidth="1"/>
    <col min="5133" max="5133" width="15.5703125" style="1039" customWidth="1"/>
    <col min="5134" max="5134" width="12.85546875" style="1039" customWidth="1"/>
    <col min="5135" max="5135" width="9.140625" style="1039"/>
    <col min="5136" max="5136" width="9.5703125" style="1039" customWidth="1"/>
    <col min="5137" max="5137" width="11.42578125" style="1039" customWidth="1"/>
    <col min="5138" max="5138" width="13" style="1039" customWidth="1"/>
    <col min="5139" max="5381" width="9.140625" style="1039"/>
    <col min="5382" max="5382" width="53.140625" style="1039" customWidth="1"/>
    <col min="5383" max="5383" width="16.7109375" style="1039" customWidth="1"/>
    <col min="5384" max="5384" width="16" style="1039" customWidth="1"/>
    <col min="5385" max="5385" width="13.42578125" style="1039" customWidth="1"/>
    <col min="5386" max="5386" width="12.7109375" style="1039" customWidth="1"/>
    <col min="5387" max="5387" width="11" style="1039" customWidth="1"/>
    <col min="5388" max="5388" width="12.85546875" style="1039" customWidth="1"/>
    <col min="5389" max="5389" width="15.5703125" style="1039" customWidth="1"/>
    <col min="5390" max="5390" width="12.85546875" style="1039" customWidth="1"/>
    <col min="5391" max="5391" width="9.140625" style="1039"/>
    <col min="5392" max="5392" width="9.5703125" style="1039" customWidth="1"/>
    <col min="5393" max="5393" width="11.42578125" style="1039" customWidth="1"/>
    <col min="5394" max="5394" width="13" style="1039" customWidth="1"/>
    <col min="5395" max="5637" width="9.140625" style="1039"/>
    <col min="5638" max="5638" width="53.140625" style="1039" customWidth="1"/>
    <col min="5639" max="5639" width="16.7109375" style="1039" customWidth="1"/>
    <col min="5640" max="5640" width="16" style="1039" customWidth="1"/>
    <col min="5641" max="5641" width="13.42578125" style="1039" customWidth="1"/>
    <col min="5642" max="5642" width="12.7109375" style="1039" customWidth="1"/>
    <col min="5643" max="5643" width="11" style="1039" customWidth="1"/>
    <col min="5644" max="5644" width="12.85546875" style="1039" customWidth="1"/>
    <col min="5645" max="5645" width="15.5703125" style="1039" customWidth="1"/>
    <col min="5646" max="5646" width="12.85546875" style="1039" customWidth="1"/>
    <col min="5647" max="5647" width="9.140625" style="1039"/>
    <col min="5648" max="5648" width="9.5703125" style="1039" customWidth="1"/>
    <col min="5649" max="5649" width="11.42578125" style="1039" customWidth="1"/>
    <col min="5650" max="5650" width="13" style="1039" customWidth="1"/>
    <col min="5651" max="5893" width="9.140625" style="1039"/>
    <col min="5894" max="5894" width="53.140625" style="1039" customWidth="1"/>
    <col min="5895" max="5895" width="16.7109375" style="1039" customWidth="1"/>
    <col min="5896" max="5896" width="16" style="1039" customWidth="1"/>
    <col min="5897" max="5897" width="13.42578125" style="1039" customWidth="1"/>
    <col min="5898" max="5898" width="12.7109375" style="1039" customWidth="1"/>
    <col min="5899" max="5899" width="11" style="1039" customWidth="1"/>
    <col min="5900" max="5900" width="12.85546875" style="1039" customWidth="1"/>
    <col min="5901" max="5901" width="15.5703125" style="1039" customWidth="1"/>
    <col min="5902" max="5902" width="12.85546875" style="1039" customWidth="1"/>
    <col min="5903" max="5903" width="9.140625" style="1039"/>
    <col min="5904" max="5904" width="9.5703125" style="1039" customWidth="1"/>
    <col min="5905" max="5905" width="11.42578125" style="1039" customWidth="1"/>
    <col min="5906" max="5906" width="13" style="1039" customWidth="1"/>
    <col min="5907" max="6149" width="9.140625" style="1039"/>
    <col min="6150" max="6150" width="53.140625" style="1039" customWidth="1"/>
    <col min="6151" max="6151" width="16.7109375" style="1039" customWidth="1"/>
    <col min="6152" max="6152" width="16" style="1039" customWidth="1"/>
    <col min="6153" max="6153" width="13.42578125" style="1039" customWidth="1"/>
    <col min="6154" max="6154" width="12.7109375" style="1039" customWidth="1"/>
    <col min="6155" max="6155" width="11" style="1039" customWidth="1"/>
    <col min="6156" max="6156" width="12.85546875" style="1039" customWidth="1"/>
    <col min="6157" max="6157" width="15.5703125" style="1039" customWidth="1"/>
    <col min="6158" max="6158" width="12.85546875" style="1039" customWidth="1"/>
    <col min="6159" max="6159" width="9.140625" style="1039"/>
    <col min="6160" max="6160" width="9.5703125" style="1039" customWidth="1"/>
    <col min="6161" max="6161" width="11.42578125" style="1039" customWidth="1"/>
    <col min="6162" max="6162" width="13" style="1039" customWidth="1"/>
    <col min="6163" max="6405" width="9.140625" style="1039"/>
    <col min="6406" max="6406" width="53.140625" style="1039" customWidth="1"/>
    <col min="6407" max="6407" width="16.7109375" style="1039" customWidth="1"/>
    <col min="6408" max="6408" width="16" style="1039" customWidth="1"/>
    <col min="6409" max="6409" width="13.42578125" style="1039" customWidth="1"/>
    <col min="6410" max="6410" width="12.7109375" style="1039" customWidth="1"/>
    <col min="6411" max="6411" width="11" style="1039" customWidth="1"/>
    <col min="6412" max="6412" width="12.85546875" style="1039" customWidth="1"/>
    <col min="6413" max="6413" width="15.5703125" style="1039" customWidth="1"/>
    <col min="6414" max="6414" width="12.85546875" style="1039" customWidth="1"/>
    <col min="6415" max="6415" width="9.140625" style="1039"/>
    <col min="6416" max="6416" width="9.5703125" style="1039" customWidth="1"/>
    <col min="6417" max="6417" width="11.42578125" style="1039" customWidth="1"/>
    <col min="6418" max="6418" width="13" style="1039" customWidth="1"/>
    <col min="6419" max="6661" width="9.140625" style="1039"/>
    <col min="6662" max="6662" width="53.140625" style="1039" customWidth="1"/>
    <col min="6663" max="6663" width="16.7109375" style="1039" customWidth="1"/>
    <col min="6664" max="6664" width="16" style="1039" customWidth="1"/>
    <col min="6665" max="6665" width="13.42578125" style="1039" customWidth="1"/>
    <col min="6666" max="6666" width="12.7109375" style="1039" customWidth="1"/>
    <col min="6667" max="6667" width="11" style="1039" customWidth="1"/>
    <col min="6668" max="6668" width="12.85546875" style="1039" customWidth="1"/>
    <col min="6669" max="6669" width="15.5703125" style="1039" customWidth="1"/>
    <col min="6670" max="6670" width="12.85546875" style="1039" customWidth="1"/>
    <col min="6671" max="6671" width="9.140625" style="1039"/>
    <col min="6672" max="6672" width="9.5703125" style="1039" customWidth="1"/>
    <col min="6673" max="6673" width="11.42578125" style="1039" customWidth="1"/>
    <col min="6674" max="6674" width="13" style="1039" customWidth="1"/>
    <col min="6675" max="6917" width="9.140625" style="1039"/>
    <col min="6918" max="6918" width="53.140625" style="1039" customWidth="1"/>
    <col min="6919" max="6919" width="16.7109375" style="1039" customWidth="1"/>
    <col min="6920" max="6920" width="16" style="1039" customWidth="1"/>
    <col min="6921" max="6921" width="13.42578125" style="1039" customWidth="1"/>
    <col min="6922" max="6922" width="12.7109375" style="1039" customWidth="1"/>
    <col min="6923" max="6923" width="11" style="1039" customWidth="1"/>
    <col min="6924" max="6924" width="12.85546875" style="1039" customWidth="1"/>
    <col min="6925" max="6925" width="15.5703125" style="1039" customWidth="1"/>
    <col min="6926" max="6926" width="12.85546875" style="1039" customWidth="1"/>
    <col min="6927" max="6927" width="9.140625" style="1039"/>
    <col min="6928" max="6928" width="9.5703125" style="1039" customWidth="1"/>
    <col min="6929" max="6929" width="11.42578125" style="1039" customWidth="1"/>
    <col min="6930" max="6930" width="13" style="1039" customWidth="1"/>
    <col min="6931" max="7173" width="9.140625" style="1039"/>
    <col min="7174" max="7174" width="53.140625" style="1039" customWidth="1"/>
    <col min="7175" max="7175" width="16.7109375" style="1039" customWidth="1"/>
    <col min="7176" max="7176" width="16" style="1039" customWidth="1"/>
    <col min="7177" max="7177" width="13.42578125" style="1039" customWidth="1"/>
    <col min="7178" max="7178" width="12.7109375" style="1039" customWidth="1"/>
    <col min="7179" max="7179" width="11" style="1039" customWidth="1"/>
    <col min="7180" max="7180" width="12.85546875" style="1039" customWidth="1"/>
    <col min="7181" max="7181" width="15.5703125" style="1039" customWidth="1"/>
    <col min="7182" max="7182" width="12.85546875" style="1039" customWidth="1"/>
    <col min="7183" max="7183" width="9.140625" style="1039"/>
    <col min="7184" max="7184" width="9.5703125" style="1039" customWidth="1"/>
    <col min="7185" max="7185" width="11.42578125" style="1039" customWidth="1"/>
    <col min="7186" max="7186" width="13" style="1039" customWidth="1"/>
    <col min="7187" max="7429" width="9.140625" style="1039"/>
    <col min="7430" max="7430" width="53.140625" style="1039" customWidth="1"/>
    <col min="7431" max="7431" width="16.7109375" style="1039" customWidth="1"/>
    <col min="7432" max="7432" width="16" style="1039" customWidth="1"/>
    <col min="7433" max="7433" width="13.42578125" style="1039" customWidth="1"/>
    <col min="7434" max="7434" width="12.7109375" style="1039" customWidth="1"/>
    <col min="7435" max="7435" width="11" style="1039" customWidth="1"/>
    <col min="7436" max="7436" width="12.85546875" style="1039" customWidth="1"/>
    <col min="7437" max="7437" width="15.5703125" style="1039" customWidth="1"/>
    <col min="7438" max="7438" width="12.85546875" style="1039" customWidth="1"/>
    <col min="7439" max="7439" width="9.140625" style="1039"/>
    <col min="7440" max="7440" width="9.5703125" style="1039" customWidth="1"/>
    <col min="7441" max="7441" width="11.42578125" style="1039" customWidth="1"/>
    <col min="7442" max="7442" width="13" style="1039" customWidth="1"/>
    <col min="7443" max="7685" width="9.140625" style="1039"/>
    <col min="7686" max="7686" width="53.140625" style="1039" customWidth="1"/>
    <col min="7687" max="7687" width="16.7109375" style="1039" customWidth="1"/>
    <col min="7688" max="7688" width="16" style="1039" customWidth="1"/>
    <col min="7689" max="7689" width="13.42578125" style="1039" customWidth="1"/>
    <col min="7690" max="7690" width="12.7109375" style="1039" customWidth="1"/>
    <col min="7691" max="7691" width="11" style="1039" customWidth="1"/>
    <col min="7692" max="7692" width="12.85546875" style="1039" customWidth="1"/>
    <col min="7693" max="7693" width="15.5703125" style="1039" customWidth="1"/>
    <col min="7694" max="7694" width="12.85546875" style="1039" customWidth="1"/>
    <col min="7695" max="7695" width="9.140625" style="1039"/>
    <col min="7696" max="7696" width="9.5703125" style="1039" customWidth="1"/>
    <col min="7697" max="7697" width="11.42578125" style="1039" customWidth="1"/>
    <col min="7698" max="7698" width="13" style="1039" customWidth="1"/>
    <col min="7699" max="7941" width="9.140625" style="1039"/>
    <col min="7942" max="7942" width="53.140625" style="1039" customWidth="1"/>
    <col min="7943" max="7943" width="16.7109375" style="1039" customWidth="1"/>
    <col min="7944" max="7944" width="16" style="1039" customWidth="1"/>
    <col min="7945" max="7945" width="13.42578125" style="1039" customWidth="1"/>
    <col min="7946" max="7946" width="12.7109375" style="1039" customWidth="1"/>
    <col min="7947" max="7947" width="11" style="1039" customWidth="1"/>
    <col min="7948" max="7948" width="12.85546875" style="1039" customWidth="1"/>
    <col min="7949" max="7949" width="15.5703125" style="1039" customWidth="1"/>
    <col min="7950" max="7950" width="12.85546875" style="1039" customWidth="1"/>
    <col min="7951" max="7951" width="9.140625" style="1039"/>
    <col min="7952" max="7952" width="9.5703125" style="1039" customWidth="1"/>
    <col min="7953" max="7953" width="11.42578125" style="1039" customWidth="1"/>
    <col min="7954" max="7954" width="13" style="1039" customWidth="1"/>
    <col min="7955" max="8197" width="9.140625" style="1039"/>
    <col min="8198" max="8198" width="53.140625" style="1039" customWidth="1"/>
    <col min="8199" max="8199" width="16.7109375" style="1039" customWidth="1"/>
    <col min="8200" max="8200" width="16" style="1039" customWidth="1"/>
    <col min="8201" max="8201" width="13.42578125" style="1039" customWidth="1"/>
    <col min="8202" max="8202" width="12.7109375" style="1039" customWidth="1"/>
    <col min="8203" max="8203" width="11" style="1039" customWidth="1"/>
    <col min="8204" max="8204" width="12.85546875" style="1039" customWidth="1"/>
    <col min="8205" max="8205" width="15.5703125" style="1039" customWidth="1"/>
    <col min="8206" max="8206" width="12.85546875" style="1039" customWidth="1"/>
    <col min="8207" max="8207" width="9.140625" style="1039"/>
    <col min="8208" max="8208" width="9.5703125" style="1039" customWidth="1"/>
    <col min="8209" max="8209" width="11.42578125" style="1039" customWidth="1"/>
    <col min="8210" max="8210" width="13" style="1039" customWidth="1"/>
    <col min="8211" max="8453" width="9.140625" style="1039"/>
    <col min="8454" max="8454" width="53.140625" style="1039" customWidth="1"/>
    <col min="8455" max="8455" width="16.7109375" style="1039" customWidth="1"/>
    <col min="8456" max="8456" width="16" style="1039" customWidth="1"/>
    <col min="8457" max="8457" width="13.42578125" style="1039" customWidth="1"/>
    <col min="8458" max="8458" width="12.7109375" style="1039" customWidth="1"/>
    <col min="8459" max="8459" width="11" style="1039" customWidth="1"/>
    <col min="8460" max="8460" width="12.85546875" style="1039" customWidth="1"/>
    <col min="8461" max="8461" width="15.5703125" style="1039" customWidth="1"/>
    <col min="8462" max="8462" width="12.85546875" style="1039" customWidth="1"/>
    <col min="8463" max="8463" width="9.140625" style="1039"/>
    <col min="8464" max="8464" width="9.5703125" style="1039" customWidth="1"/>
    <col min="8465" max="8465" width="11.42578125" style="1039" customWidth="1"/>
    <col min="8466" max="8466" width="13" style="1039" customWidth="1"/>
    <col min="8467" max="8709" width="9.140625" style="1039"/>
    <col min="8710" max="8710" width="53.140625" style="1039" customWidth="1"/>
    <col min="8711" max="8711" width="16.7109375" style="1039" customWidth="1"/>
    <col min="8712" max="8712" width="16" style="1039" customWidth="1"/>
    <col min="8713" max="8713" width="13.42578125" style="1039" customWidth="1"/>
    <col min="8714" max="8714" width="12.7109375" style="1039" customWidth="1"/>
    <col min="8715" max="8715" width="11" style="1039" customWidth="1"/>
    <col min="8716" max="8716" width="12.85546875" style="1039" customWidth="1"/>
    <col min="8717" max="8717" width="15.5703125" style="1039" customWidth="1"/>
    <col min="8718" max="8718" width="12.85546875" style="1039" customWidth="1"/>
    <col min="8719" max="8719" width="9.140625" style="1039"/>
    <col min="8720" max="8720" width="9.5703125" style="1039" customWidth="1"/>
    <col min="8721" max="8721" width="11.42578125" style="1039" customWidth="1"/>
    <col min="8722" max="8722" width="13" style="1039" customWidth="1"/>
    <col min="8723" max="8965" width="9.140625" style="1039"/>
    <col min="8966" max="8966" width="53.140625" style="1039" customWidth="1"/>
    <col min="8967" max="8967" width="16.7109375" style="1039" customWidth="1"/>
    <col min="8968" max="8968" width="16" style="1039" customWidth="1"/>
    <col min="8969" max="8969" width="13.42578125" style="1039" customWidth="1"/>
    <col min="8970" max="8970" width="12.7109375" style="1039" customWidth="1"/>
    <col min="8971" max="8971" width="11" style="1039" customWidth="1"/>
    <col min="8972" max="8972" width="12.85546875" style="1039" customWidth="1"/>
    <col min="8973" max="8973" width="15.5703125" style="1039" customWidth="1"/>
    <col min="8974" max="8974" width="12.85546875" style="1039" customWidth="1"/>
    <col min="8975" max="8975" width="9.140625" style="1039"/>
    <col min="8976" max="8976" width="9.5703125" style="1039" customWidth="1"/>
    <col min="8977" max="8977" width="11.42578125" style="1039" customWidth="1"/>
    <col min="8978" max="8978" width="13" style="1039" customWidth="1"/>
    <col min="8979" max="9221" width="9.140625" style="1039"/>
    <col min="9222" max="9222" width="53.140625" style="1039" customWidth="1"/>
    <col min="9223" max="9223" width="16.7109375" style="1039" customWidth="1"/>
    <col min="9224" max="9224" width="16" style="1039" customWidth="1"/>
    <col min="9225" max="9225" width="13.42578125" style="1039" customWidth="1"/>
    <col min="9226" max="9226" width="12.7109375" style="1039" customWidth="1"/>
    <col min="9227" max="9227" width="11" style="1039" customWidth="1"/>
    <col min="9228" max="9228" width="12.85546875" style="1039" customWidth="1"/>
    <col min="9229" max="9229" width="15.5703125" style="1039" customWidth="1"/>
    <col min="9230" max="9230" width="12.85546875" style="1039" customWidth="1"/>
    <col min="9231" max="9231" width="9.140625" style="1039"/>
    <col min="9232" max="9232" width="9.5703125" style="1039" customWidth="1"/>
    <col min="9233" max="9233" width="11.42578125" style="1039" customWidth="1"/>
    <col min="9234" max="9234" width="13" style="1039" customWidth="1"/>
    <col min="9235" max="9477" width="9.140625" style="1039"/>
    <col min="9478" max="9478" width="53.140625" style="1039" customWidth="1"/>
    <col min="9479" max="9479" width="16.7109375" style="1039" customWidth="1"/>
    <col min="9480" max="9480" width="16" style="1039" customWidth="1"/>
    <col min="9481" max="9481" width="13.42578125" style="1039" customWidth="1"/>
    <col min="9482" max="9482" width="12.7109375" style="1039" customWidth="1"/>
    <col min="9483" max="9483" width="11" style="1039" customWidth="1"/>
    <col min="9484" max="9484" width="12.85546875" style="1039" customWidth="1"/>
    <col min="9485" max="9485" width="15.5703125" style="1039" customWidth="1"/>
    <col min="9486" max="9486" width="12.85546875" style="1039" customWidth="1"/>
    <col min="9487" max="9487" width="9.140625" style="1039"/>
    <col min="9488" max="9488" width="9.5703125" style="1039" customWidth="1"/>
    <col min="9489" max="9489" width="11.42578125" style="1039" customWidth="1"/>
    <col min="9490" max="9490" width="13" style="1039" customWidth="1"/>
    <col min="9491" max="9733" width="9.140625" style="1039"/>
    <col min="9734" max="9734" width="53.140625" style="1039" customWidth="1"/>
    <col min="9735" max="9735" width="16.7109375" style="1039" customWidth="1"/>
    <col min="9736" max="9736" width="16" style="1039" customWidth="1"/>
    <col min="9737" max="9737" width="13.42578125" style="1039" customWidth="1"/>
    <col min="9738" max="9738" width="12.7109375" style="1039" customWidth="1"/>
    <col min="9739" max="9739" width="11" style="1039" customWidth="1"/>
    <col min="9740" max="9740" width="12.85546875" style="1039" customWidth="1"/>
    <col min="9741" max="9741" width="15.5703125" style="1039" customWidth="1"/>
    <col min="9742" max="9742" width="12.85546875" style="1039" customWidth="1"/>
    <col min="9743" max="9743" width="9.140625" style="1039"/>
    <col min="9744" max="9744" width="9.5703125" style="1039" customWidth="1"/>
    <col min="9745" max="9745" width="11.42578125" style="1039" customWidth="1"/>
    <col min="9746" max="9746" width="13" style="1039" customWidth="1"/>
    <col min="9747" max="9989" width="9.140625" style="1039"/>
    <col min="9990" max="9990" width="53.140625" style="1039" customWidth="1"/>
    <col min="9991" max="9991" width="16.7109375" style="1039" customWidth="1"/>
    <col min="9992" max="9992" width="16" style="1039" customWidth="1"/>
    <col min="9993" max="9993" width="13.42578125" style="1039" customWidth="1"/>
    <col min="9994" max="9994" width="12.7109375" style="1039" customWidth="1"/>
    <col min="9995" max="9995" width="11" style="1039" customWidth="1"/>
    <col min="9996" max="9996" width="12.85546875" style="1039" customWidth="1"/>
    <col min="9997" max="9997" width="15.5703125" style="1039" customWidth="1"/>
    <col min="9998" max="9998" width="12.85546875" style="1039" customWidth="1"/>
    <col min="9999" max="9999" width="9.140625" style="1039"/>
    <col min="10000" max="10000" width="9.5703125" style="1039" customWidth="1"/>
    <col min="10001" max="10001" width="11.42578125" style="1039" customWidth="1"/>
    <col min="10002" max="10002" width="13" style="1039" customWidth="1"/>
    <col min="10003" max="10245" width="9.140625" style="1039"/>
    <col min="10246" max="10246" width="53.140625" style="1039" customWidth="1"/>
    <col min="10247" max="10247" width="16.7109375" style="1039" customWidth="1"/>
    <col min="10248" max="10248" width="16" style="1039" customWidth="1"/>
    <col min="10249" max="10249" width="13.42578125" style="1039" customWidth="1"/>
    <col min="10250" max="10250" width="12.7109375" style="1039" customWidth="1"/>
    <col min="10251" max="10251" width="11" style="1039" customWidth="1"/>
    <col min="10252" max="10252" width="12.85546875" style="1039" customWidth="1"/>
    <col min="10253" max="10253" width="15.5703125" style="1039" customWidth="1"/>
    <col min="10254" max="10254" width="12.85546875" style="1039" customWidth="1"/>
    <col min="10255" max="10255" width="9.140625" style="1039"/>
    <col min="10256" max="10256" width="9.5703125" style="1039" customWidth="1"/>
    <col min="10257" max="10257" width="11.42578125" style="1039" customWidth="1"/>
    <col min="10258" max="10258" width="13" style="1039" customWidth="1"/>
    <col min="10259" max="10501" width="9.140625" style="1039"/>
    <col min="10502" max="10502" width="53.140625" style="1039" customWidth="1"/>
    <col min="10503" max="10503" width="16.7109375" style="1039" customWidth="1"/>
    <col min="10504" max="10504" width="16" style="1039" customWidth="1"/>
    <col min="10505" max="10505" width="13.42578125" style="1039" customWidth="1"/>
    <col min="10506" max="10506" width="12.7109375" style="1039" customWidth="1"/>
    <col min="10507" max="10507" width="11" style="1039" customWidth="1"/>
    <col min="10508" max="10508" width="12.85546875" style="1039" customWidth="1"/>
    <col min="10509" max="10509" width="15.5703125" style="1039" customWidth="1"/>
    <col min="10510" max="10510" width="12.85546875" style="1039" customWidth="1"/>
    <col min="10511" max="10511" width="9.140625" style="1039"/>
    <col min="10512" max="10512" width="9.5703125" style="1039" customWidth="1"/>
    <col min="10513" max="10513" width="11.42578125" style="1039" customWidth="1"/>
    <col min="10514" max="10514" width="13" style="1039" customWidth="1"/>
    <col min="10515" max="10757" width="9.140625" style="1039"/>
    <col min="10758" max="10758" width="53.140625" style="1039" customWidth="1"/>
    <col min="10759" max="10759" width="16.7109375" style="1039" customWidth="1"/>
    <col min="10760" max="10760" width="16" style="1039" customWidth="1"/>
    <col min="10761" max="10761" width="13.42578125" style="1039" customWidth="1"/>
    <col min="10762" max="10762" width="12.7109375" style="1039" customWidth="1"/>
    <col min="10763" max="10763" width="11" style="1039" customWidth="1"/>
    <col min="10764" max="10764" width="12.85546875" style="1039" customWidth="1"/>
    <col min="10765" max="10765" width="15.5703125" style="1039" customWidth="1"/>
    <col min="10766" max="10766" width="12.85546875" style="1039" customWidth="1"/>
    <col min="10767" max="10767" width="9.140625" style="1039"/>
    <col min="10768" max="10768" width="9.5703125" style="1039" customWidth="1"/>
    <col min="10769" max="10769" width="11.42578125" style="1039" customWidth="1"/>
    <col min="10770" max="10770" width="13" style="1039" customWidth="1"/>
    <col min="10771" max="11013" width="9.140625" style="1039"/>
    <col min="11014" max="11014" width="53.140625" style="1039" customWidth="1"/>
    <col min="11015" max="11015" width="16.7109375" style="1039" customWidth="1"/>
    <col min="11016" max="11016" width="16" style="1039" customWidth="1"/>
    <col min="11017" max="11017" width="13.42578125" style="1039" customWidth="1"/>
    <col min="11018" max="11018" width="12.7109375" style="1039" customWidth="1"/>
    <col min="11019" max="11019" width="11" style="1039" customWidth="1"/>
    <col min="11020" max="11020" width="12.85546875" style="1039" customWidth="1"/>
    <col min="11021" max="11021" width="15.5703125" style="1039" customWidth="1"/>
    <col min="11022" max="11022" width="12.85546875" style="1039" customWidth="1"/>
    <col min="11023" max="11023" width="9.140625" style="1039"/>
    <col min="11024" max="11024" width="9.5703125" style="1039" customWidth="1"/>
    <col min="11025" max="11025" width="11.42578125" style="1039" customWidth="1"/>
    <col min="11026" max="11026" width="13" style="1039" customWidth="1"/>
    <col min="11027" max="11269" width="9.140625" style="1039"/>
    <col min="11270" max="11270" width="53.140625" style="1039" customWidth="1"/>
    <col min="11271" max="11271" width="16.7109375" style="1039" customWidth="1"/>
    <col min="11272" max="11272" width="16" style="1039" customWidth="1"/>
    <col min="11273" max="11273" width="13.42578125" style="1039" customWidth="1"/>
    <col min="11274" max="11274" width="12.7109375" style="1039" customWidth="1"/>
    <col min="11275" max="11275" width="11" style="1039" customWidth="1"/>
    <col min="11276" max="11276" width="12.85546875" style="1039" customWidth="1"/>
    <col min="11277" max="11277" width="15.5703125" style="1039" customWidth="1"/>
    <col min="11278" max="11278" width="12.85546875" style="1039" customWidth="1"/>
    <col min="11279" max="11279" width="9.140625" style="1039"/>
    <col min="11280" max="11280" width="9.5703125" style="1039" customWidth="1"/>
    <col min="11281" max="11281" width="11.42578125" style="1039" customWidth="1"/>
    <col min="11282" max="11282" width="13" style="1039" customWidth="1"/>
    <col min="11283" max="11525" width="9.140625" style="1039"/>
    <col min="11526" max="11526" width="53.140625" style="1039" customWidth="1"/>
    <col min="11527" max="11527" width="16.7109375" style="1039" customWidth="1"/>
    <col min="11528" max="11528" width="16" style="1039" customWidth="1"/>
    <col min="11529" max="11529" width="13.42578125" style="1039" customWidth="1"/>
    <col min="11530" max="11530" width="12.7109375" style="1039" customWidth="1"/>
    <col min="11531" max="11531" width="11" style="1039" customWidth="1"/>
    <col min="11532" max="11532" width="12.85546875" style="1039" customWidth="1"/>
    <col min="11533" max="11533" width="15.5703125" style="1039" customWidth="1"/>
    <col min="11534" max="11534" width="12.85546875" style="1039" customWidth="1"/>
    <col min="11535" max="11535" width="9.140625" style="1039"/>
    <col min="11536" max="11536" width="9.5703125" style="1039" customWidth="1"/>
    <col min="11537" max="11537" width="11.42578125" style="1039" customWidth="1"/>
    <col min="11538" max="11538" width="13" style="1039" customWidth="1"/>
    <col min="11539" max="11781" width="9.140625" style="1039"/>
    <col min="11782" max="11782" width="53.140625" style="1039" customWidth="1"/>
    <col min="11783" max="11783" width="16.7109375" style="1039" customWidth="1"/>
    <col min="11784" max="11784" width="16" style="1039" customWidth="1"/>
    <col min="11785" max="11785" width="13.42578125" style="1039" customWidth="1"/>
    <col min="11786" max="11786" width="12.7109375" style="1039" customWidth="1"/>
    <col min="11787" max="11787" width="11" style="1039" customWidth="1"/>
    <col min="11788" max="11788" width="12.85546875" style="1039" customWidth="1"/>
    <col min="11789" max="11789" width="15.5703125" style="1039" customWidth="1"/>
    <col min="11790" max="11790" width="12.85546875" style="1039" customWidth="1"/>
    <col min="11791" max="11791" width="9.140625" style="1039"/>
    <col min="11792" max="11792" width="9.5703125" style="1039" customWidth="1"/>
    <col min="11793" max="11793" width="11.42578125" style="1039" customWidth="1"/>
    <col min="11794" max="11794" width="13" style="1039" customWidth="1"/>
    <col min="11795" max="12037" width="9.140625" style="1039"/>
    <col min="12038" max="12038" width="53.140625" style="1039" customWidth="1"/>
    <col min="12039" max="12039" width="16.7109375" style="1039" customWidth="1"/>
    <col min="12040" max="12040" width="16" style="1039" customWidth="1"/>
    <col min="12041" max="12041" width="13.42578125" style="1039" customWidth="1"/>
    <col min="12042" max="12042" width="12.7109375" style="1039" customWidth="1"/>
    <col min="12043" max="12043" width="11" style="1039" customWidth="1"/>
    <col min="12044" max="12044" width="12.85546875" style="1039" customWidth="1"/>
    <col min="12045" max="12045" width="15.5703125" style="1039" customWidth="1"/>
    <col min="12046" max="12046" width="12.85546875" style="1039" customWidth="1"/>
    <col min="12047" max="12047" width="9.140625" style="1039"/>
    <col min="12048" max="12048" width="9.5703125" style="1039" customWidth="1"/>
    <col min="12049" max="12049" width="11.42578125" style="1039" customWidth="1"/>
    <col min="12050" max="12050" width="13" style="1039" customWidth="1"/>
    <col min="12051" max="12293" width="9.140625" style="1039"/>
    <col min="12294" max="12294" width="53.140625" style="1039" customWidth="1"/>
    <col min="12295" max="12295" width="16.7109375" style="1039" customWidth="1"/>
    <col min="12296" max="12296" width="16" style="1039" customWidth="1"/>
    <col min="12297" max="12297" width="13.42578125" style="1039" customWidth="1"/>
    <col min="12298" max="12298" width="12.7109375" style="1039" customWidth="1"/>
    <col min="12299" max="12299" width="11" style="1039" customWidth="1"/>
    <col min="12300" max="12300" width="12.85546875" style="1039" customWidth="1"/>
    <col min="12301" max="12301" width="15.5703125" style="1039" customWidth="1"/>
    <col min="12302" max="12302" width="12.85546875" style="1039" customWidth="1"/>
    <col min="12303" max="12303" width="9.140625" style="1039"/>
    <col min="12304" max="12304" width="9.5703125" style="1039" customWidth="1"/>
    <col min="12305" max="12305" width="11.42578125" style="1039" customWidth="1"/>
    <col min="12306" max="12306" width="13" style="1039" customWidth="1"/>
    <col min="12307" max="12549" width="9.140625" style="1039"/>
    <col min="12550" max="12550" width="53.140625" style="1039" customWidth="1"/>
    <col min="12551" max="12551" width="16.7109375" style="1039" customWidth="1"/>
    <col min="12552" max="12552" width="16" style="1039" customWidth="1"/>
    <col min="12553" max="12553" width="13.42578125" style="1039" customWidth="1"/>
    <col min="12554" max="12554" width="12.7109375" style="1039" customWidth="1"/>
    <col min="12555" max="12555" width="11" style="1039" customWidth="1"/>
    <col min="12556" max="12556" width="12.85546875" style="1039" customWidth="1"/>
    <col min="12557" max="12557" width="15.5703125" style="1039" customWidth="1"/>
    <col min="12558" max="12558" width="12.85546875" style="1039" customWidth="1"/>
    <col min="12559" max="12559" width="9.140625" style="1039"/>
    <col min="12560" max="12560" width="9.5703125" style="1039" customWidth="1"/>
    <col min="12561" max="12561" width="11.42578125" style="1039" customWidth="1"/>
    <col min="12562" max="12562" width="13" style="1039" customWidth="1"/>
    <col min="12563" max="12805" width="9.140625" style="1039"/>
    <col min="12806" max="12806" width="53.140625" style="1039" customWidth="1"/>
    <col min="12807" max="12807" width="16.7109375" style="1039" customWidth="1"/>
    <col min="12808" max="12808" width="16" style="1039" customWidth="1"/>
    <col min="12809" max="12809" width="13.42578125" style="1039" customWidth="1"/>
    <col min="12810" max="12810" width="12.7109375" style="1039" customWidth="1"/>
    <col min="12811" max="12811" width="11" style="1039" customWidth="1"/>
    <col min="12812" max="12812" width="12.85546875" style="1039" customWidth="1"/>
    <col min="12813" max="12813" width="15.5703125" style="1039" customWidth="1"/>
    <col min="12814" max="12814" width="12.85546875" style="1039" customWidth="1"/>
    <col min="12815" max="12815" width="9.140625" style="1039"/>
    <col min="12816" max="12816" width="9.5703125" style="1039" customWidth="1"/>
    <col min="12817" max="12817" width="11.42578125" style="1039" customWidth="1"/>
    <col min="12818" max="12818" width="13" style="1039" customWidth="1"/>
    <col min="12819" max="13061" width="9.140625" style="1039"/>
    <col min="13062" max="13062" width="53.140625" style="1039" customWidth="1"/>
    <col min="13063" max="13063" width="16.7109375" style="1039" customWidth="1"/>
    <col min="13064" max="13064" width="16" style="1039" customWidth="1"/>
    <col min="13065" max="13065" width="13.42578125" style="1039" customWidth="1"/>
    <col min="13066" max="13066" width="12.7109375" style="1039" customWidth="1"/>
    <col min="13067" max="13067" width="11" style="1039" customWidth="1"/>
    <col min="13068" max="13068" width="12.85546875" style="1039" customWidth="1"/>
    <col min="13069" max="13069" width="15.5703125" style="1039" customWidth="1"/>
    <col min="13070" max="13070" width="12.85546875" style="1039" customWidth="1"/>
    <col min="13071" max="13071" width="9.140625" style="1039"/>
    <col min="13072" max="13072" width="9.5703125" style="1039" customWidth="1"/>
    <col min="13073" max="13073" width="11.42578125" style="1039" customWidth="1"/>
    <col min="13074" max="13074" width="13" style="1039" customWidth="1"/>
    <col min="13075" max="13317" width="9.140625" style="1039"/>
    <col min="13318" max="13318" width="53.140625" style="1039" customWidth="1"/>
    <col min="13319" max="13319" width="16.7109375" style="1039" customWidth="1"/>
    <col min="13320" max="13320" width="16" style="1039" customWidth="1"/>
    <col min="13321" max="13321" width="13.42578125" style="1039" customWidth="1"/>
    <col min="13322" max="13322" width="12.7109375" style="1039" customWidth="1"/>
    <col min="13323" max="13323" width="11" style="1039" customWidth="1"/>
    <col min="13324" max="13324" width="12.85546875" style="1039" customWidth="1"/>
    <col min="13325" max="13325" width="15.5703125" style="1039" customWidth="1"/>
    <col min="13326" max="13326" width="12.85546875" style="1039" customWidth="1"/>
    <col min="13327" max="13327" width="9.140625" style="1039"/>
    <col min="13328" max="13328" width="9.5703125" style="1039" customWidth="1"/>
    <col min="13329" max="13329" width="11.42578125" style="1039" customWidth="1"/>
    <col min="13330" max="13330" width="13" style="1039" customWidth="1"/>
    <col min="13331" max="13573" width="9.140625" style="1039"/>
    <col min="13574" max="13574" width="53.140625" style="1039" customWidth="1"/>
    <col min="13575" max="13575" width="16.7109375" style="1039" customWidth="1"/>
    <col min="13576" max="13576" width="16" style="1039" customWidth="1"/>
    <col min="13577" max="13577" width="13.42578125" style="1039" customWidth="1"/>
    <col min="13578" max="13578" width="12.7109375" style="1039" customWidth="1"/>
    <col min="13579" max="13579" width="11" style="1039" customWidth="1"/>
    <col min="13580" max="13580" width="12.85546875" style="1039" customWidth="1"/>
    <col min="13581" max="13581" width="15.5703125" style="1039" customWidth="1"/>
    <col min="13582" max="13582" width="12.85546875" style="1039" customWidth="1"/>
    <col min="13583" max="13583" width="9.140625" style="1039"/>
    <col min="13584" max="13584" width="9.5703125" style="1039" customWidth="1"/>
    <col min="13585" max="13585" width="11.42578125" style="1039" customWidth="1"/>
    <col min="13586" max="13586" width="13" style="1039" customWidth="1"/>
    <col min="13587" max="13829" width="9.140625" style="1039"/>
    <col min="13830" max="13830" width="53.140625" style="1039" customWidth="1"/>
    <col min="13831" max="13831" width="16.7109375" style="1039" customWidth="1"/>
    <col min="13832" max="13832" width="16" style="1039" customWidth="1"/>
    <col min="13833" max="13833" width="13.42578125" style="1039" customWidth="1"/>
    <col min="13834" max="13834" width="12.7109375" style="1039" customWidth="1"/>
    <col min="13835" max="13835" width="11" style="1039" customWidth="1"/>
    <col min="13836" max="13836" width="12.85546875" style="1039" customWidth="1"/>
    <col min="13837" max="13837" width="15.5703125" style="1039" customWidth="1"/>
    <col min="13838" max="13838" width="12.85546875" style="1039" customWidth="1"/>
    <col min="13839" max="13839" width="9.140625" style="1039"/>
    <col min="13840" max="13840" width="9.5703125" style="1039" customWidth="1"/>
    <col min="13841" max="13841" width="11.42578125" style="1039" customWidth="1"/>
    <col min="13842" max="13842" width="13" style="1039" customWidth="1"/>
    <col min="13843" max="14085" width="9.140625" style="1039"/>
    <col min="14086" max="14086" width="53.140625" style="1039" customWidth="1"/>
    <col min="14087" max="14087" width="16.7109375" style="1039" customWidth="1"/>
    <col min="14088" max="14088" width="16" style="1039" customWidth="1"/>
    <col min="14089" max="14089" width="13.42578125" style="1039" customWidth="1"/>
    <col min="14090" max="14090" width="12.7109375" style="1039" customWidth="1"/>
    <col min="14091" max="14091" width="11" style="1039" customWidth="1"/>
    <col min="14092" max="14092" width="12.85546875" style="1039" customWidth="1"/>
    <col min="14093" max="14093" width="15.5703125" style="1039" customWidth="1"/>
    <col min="14094" max="14094" width="12.85546875" style="1039" customWidth="1"/>
    <col min="14095" max="14095" width="9.140625" style="1039"/>
    <col min="14096" max="14096" width="9.5703125" style="1039" customWidth="1"/>
    <col min="14097" max="14097" width="11.42578125" style="1039" customWidth="1"/>
    <col min="14098" max="14098" width="13" style="1039" customWidth="1"/>
    <col min="14099" max="14341" width="9.140625" style="1039"/>
    <col min="14342" max="14342" width="53.140625" style="1039" customWidth="1"/>
    <col min="14343" max="14343" width="16.7109375" style="1039" customWidth="1"/>
    <col min="14344" max="14344" width="16" style="1039" customWidth="1"/>
    <col min="14345" max="14345" width="13.42578125" style="1039" customWidth="1"/>
    <col min="14346" max="14346" width="12.7109375" style="1039" customWidth="1"/>
    <col min="14347" max="14347" width="11" style="1039" customWidth="1"/>
    <col min="14348" max="14348" width="12.85546875" style="1039" customWidth="1"/>
    <col min="14349" max="14349" width="15.5703125" style="1039" customWidth="1"/>
    <col min="14350" max="14350" width="12.85546875" style="1039" customWidth="1"/>
    <col min="14351" max="14351" width="9.140625" style="1039"/>
    <col min="14352" max="14352" width="9.5703125" style="1039" customWidth="1"/>
    <col min="14353" max="14353" width="11.42578125" style="1039" customWidth="1"/>
    <col min="14354" max="14354" width="13" style="1039" customWidth="1"/>
    <col min="14355" max="14597" width="9.140625" style="1039"/>
    <col min="14598" max="14598" width="53.140625" style="1039" customWidth="1"/>
    <col min="14599" max="14599" width="16.7109375" style="1039" customWidth="1"/>
    <col min="14600" max="14600" width="16" style="1039" customWidth="1"/>
    <col min="14601" max="14601" width="13.42578125" style="1039" customWidth="1"/>
    <col min="14602" max="14602" width="12.7109375" style="1039" customWidth="1"/>
    <col min="14603" max="14603" width="11" style="1039" customWidth="1"/>
    <col min="14604" max="14604" width="12.85546875" style="1039" customWidth="1"/>
    <col min="14605" max="14605" width="15.5703125" style="1039" customWidth="1"/>
    <col min="14606" max="14606" width="12.85546875" style="1039" customWidth="1"/>
    <col min="14607" max="14607" width="9.140625" style="1039"/>
    <col min="14608" max="14608" width="9.5703125" style="1039" customWidth="1"/>
    <col min="14609" max="14609" width="11.42578125" style="1039" customWidth="1"/>
    <col min="14610" max="14610" width="13" style="1039" customWidth="1"/>
    <col min="14611" max="14853" width="9.140625" style="1039"/>
    <col min="14854" max="14854" width="53.140625" style="1039" customWidth="1"/>
    <col min="14855" max="14855" width="16.7109375" style="1039" customWidth="1"/>
    <col min="14856" max="14856" width="16" style="1039" customWidth="1"/>
    <col min="14857" max="14857" width="13.42578125" style="1039" customWidth="1"/>
    <col min="14858" max="14858" width="12.7109375" style="1039" customWidth="1"/>
    <col min="14859" max="14859" width="11" style="1039" customWidth="1"/>
    <col min="14860" max="14860" width="12.85546875" style="1039" customWidth="1"/>
    <col min="14861" max="14861" width="15.5703125" style="1039" customWidth="1"/>
    <col min="14862" max="14862" width="12.85546875" style="1039" customWidth="1"/>
    <col min="14863" max="14863" width="9.140625" style="1039"/>
    <col min="14864" max="14864" width="9.5703125" style="1039" customWidth="1"/>
    <col min="14865" max="14865" width="11.42578125" style="1039" customWidth="1"/>
    <col min="14866" max="14866" width="13" style="1039" customWidth="1"/>
    <col min="14867" max="15109" width="9.140625" style="1039"/>
    <col min="15110" max="15110" width="53.140625" style="1039" customWidth="1"/>
    <col min="15111" max="15111" width="16.7109375" style="1039" customWidth="1"/>
    <col min="15112" max="15112" width="16" style="1039" customWidth="1"/>
    <col min="15113" max="15113" width="13.42578125" style="1039" customWidth="1"/>
    <col min="15114" max="15114" width="12.7109375" style="1039" customWidth="1"/>
    <col min="15115" max="15115" width="11" style="1039" customWidth="1"/>
    <col min="15116" max="15116" width="12.85546875" style="1039" customWidth="1"/>
    <col min="15117" max="15117" width="15.5703125" style="1039" customWidth="1"/>
    <col min="15118" max="15118" width="12.85546875" style="1039" customWidth="1"/>
    <col min="15119" max="15119" width="9.140625" style="1039"/>
    <col min="15120" max="15120" width="9.5703125" style="1039" customWidth="1"/>
    <col min="15121" max="15121" width="11.42578125" style="1039" customWidth="1"/>
    <col min="15122" max="15122" width="13" style="1039" customWidth="1"/>
    <col min="15123" max="15365" width="9.140625" style="1039"/>
    <col min="15366" max="15366" width="53.140625" style="1039" customWidth="1"/>
    <col min="15367" max="15367" width="16.7109375" style="1039" customWidth="1"/>
    <col min="15368" max="15368" width="16" style="1039" customWidth="1"/>
    <col min="15369" max="15369" width="13.42578125" style="1039" customWidth="1"/>
    <col min="15370" max="15370" width="12.7109375" style="1039" customWidth="1"/>
    <col min="15371" max="15371" width="11" style="1039" customWidth="1"/>
    <col min="15372" max="15372" width="12.85546875" style="1039" customWidth="1"/>
    <col min="15373" max="15373" width="15.5703125" style="1039" customWidth="1"/>
    <col min="15374" max="15374" width="12.85546875" style="1039" customWidth="1"/>
    <col min="15375" max="15375" width="9.140625" style="1039"/>
    <col min="15376" max="15376" width="9.5703125" style="1039" customWidth="1"/>
    <col min="15377" max="15377" width="11.42578125" style="1039" customWidth="1"/>
    <col min="15378" max="15378" width="13" style="1039" customWidth="1"/>
    <col min="15379" max="15621" width="9.140625" style="1039"/>
    <col min="15622" max="15622" width="53.140625" style="1039" customWidth="1"/>
    <col min="15623" max="15623" width="16.7109375" style="1039" customWidth="1"/>
    <col min="15624" max="15624" width="16" style="1039" customWidth="1"/>
    <col min="15625" max="15625" width="13.42578125" style="1039" customWidth="1"/>
    <col min="15626" max="15626" width="12.7109375" style="1039" customWidth="1"/>
    <col min="15627" max="15627" width="11" style="1039" customWidth="1"/>
    <col min="15628" max="15628" width="12.85546875" style="1039" customWidth="1"/>
    <col min="15629" max="15629" width="15.5703125" style="1039" customWidth="1"/>
    <col min="15630" max="15630" width="12.85546875" style="1039" customWidth="1"/>
    <col min="15631" max="15631" width="9.140625" style="1039"/>
    <col min="15632" max="15632" width="9.5703125" style="1039" customWidth="1"/>
    <col min="15633" max="15633" width="11.42578125" style="1039" customWidth="1"/>
    <col min="15634" max="15634" width="13" style="1039" customWidth="1"/>
    <col min="15635" max="15877" width="9.140625" style="1039"/>
    <col min="15878" max="15878" width="53.140625" style="1039" customWidth="1"/>
    <col min="15879" max="15879" width="16.7109375" style="1039" customWidth="1"/>
    <col min="15880" max="15880" width="16" style="1039" customWidth="1"/>
    <col min="15881" max="15881" width="13.42578125" style="1039" customWidth="1"/>
    <col min="15882" max="15882" width="12.7109375" style="1039" customWidth="1"/>
    <col min="15883" max="15883" width="11" style="1039" customWidth="1"/>
    <col min="15884" max="15884" width="12.85546875" style="1039" customWidth="1"/>
    <col min="15885" max="15885" width="15.5703125" style="1039" customWidth="1"/>
    <col min="15886" max="15886" width="12.85546875" style="1039" customWidth="1"/>
    <col min="15887" max="15887" width="9.140625" style="1039"/>
    <col min="15888" max="15888" width="9.5703125" style="1039" customWidth="1"/>
    <col min="15889" max="15889" width="11.42578125" style="1039" customWidth="1"/>
    <col min="15890" max="15890" width="13" style="1039" customWidth="1"/>
    <col min="15891" max="16133" width="9.140625" style="1039"/>
    <col min="16134" max="16134" width="53.140625" style="1039" customWidth="1"/>
    <col min="16135" max="16135" width="16.7109375" style="1039" customWidth="1"/>
    <col min="16136" max="16136" width="16" style="1039" customWidth="1"/>
    <col min="16137" max="16137" width="13.42578125" style="1039" customWidth="1"/>
    <col min="16138" max="16138" width="12.7109375" style="1039" customWidth="1"/>
    <col min="16139" max="16139" width="11" style="1039" customWidth="1"/>
    <col min="16140" max="16140" width="12.85546875" style="1039" customWidth="1"/>
    <col min="16141" max="16141" width="15.5703125" style="1039" customWidth="1"/>
    <col min="16142" max="16142" width="12.85546875" style="1039" customWidth="1"/>
    <col min="16143" max="16143" width="9.140625" style="1039"/>
    <col min="16144" max="16144" width="9.5703125" style="1039" customWidth="1"/>
    <col min="16145" max="16145" width="11.42578125" style="1039" customWidth="1"/>
    <col min="16146" max="16146" width="13" style="1039" customWidth="1"/>
    <col min="16147" max="16384" width="9.140625" style="1039"/>
  </cols>
  <sheetData>
    <row r="1" spans="1:18" s="1038" customFormat="1" ht="15.75" customHeight="1">
      <c r="A1" s="1672" t="s">
        <v>746</v>
      </c>
      <c r="B1" s="1673"/>
      <c r="C1" s="1673"/>
      <c r="D1" s="1673"/>
      <c r="E1" s="1673"/>
      <c r="F1" s="1673"/>
      <c r="G1" s="1673"/>
      <c r="H1" s="1673"/>
      <c r="I1" s="1673"/>
      <c r="J1" s="1673"/>
      <c r="K1" s="1673"/>
      <c r="L1" s="1673"/>
      <c r="M1" s="1673"/>
      <c r="N1" s="1673"/>
      <c r="O1" s="1673"/>
      <c r="P1" s="1673"/>
      <c r="Q1" s="1673"/>
      <c r="R1" s="1674"/>
    </row>
    <row r="2" spans="1:18" s="1038" customFormat="1">
      <c r="A2" s="1675"/>
      <c r="B2" s="1676"/>
      <c r="C2" s="1676"/>
      <c r="D2" s="1676"/>
      <c r="E2" s="1676"/>
      <c r="F2" s="1676"/>
      <c r="G2" s="1676"/>
      <c r="H2" s="1676"/>
      <c r="I2" s="1676"/>
      <c r="J2" s="1676"/>
      <c r="K2" s="1676"/>
      <c r="L2" s="1676"/>
      <c r="M2" s="1676"/>
      <c r="N2" s="1676"/>
      <c r="O2" s="1676"/>
      <c r="P2" s="1676"/>
      <c r="Q2" s="1676"/>
      <c r="R2" s="1677"/>
    </row>
    <row r="3" spans="1:18" ht="16.5" customHeight="1" thickBot="1">
      <c r="A3" s="1678"/>
      <c r="B3" s="1679"/>
      <c r="C3" s="1679"/>
      <c r="D3" s="1679"/>
      <c r="E3" s="1679"/>
      <c r="F3" s="1679"/>
      <c r="G3" s="1679"/>
      <c r="H3" s="1679"/>
      <c r="I3" s="1679"/>
      <c r="J3" s="1679"/>
      <c r="K3" s="1679"/>
      <c r="L3" s="1679"/>
      <c r="M3" s="1679"/>
      <c r="N3" s="1679"/>
      <c r="O3" s="1679"/>
      <c r="P3" s="1679"/>
      <c r="Q3" s="1679"/>
      <c r="R3" s="1680"/>
    </row>
    <row r="4" spans="1:18" ht="16.5" thickBot="1">
      <c r="A4" s="1681" t="s">
        <v>1527</v>
      </c>
      <c r="B4" s="1682"/>
      <c r="C4" s="1682"/>
      <c r="D4" s="1682"/>
      <c r="E4" s="1682"/>
      <c r="F4" s="1682"/>
      <c r="G4" s="1682"/>
      <c r="H4" s="1682"/>
      <c r="I4" s="1682"/>
      <c r="J4" s="1682"/>
      <c r="K4" s="1682"/>
      <c r="L4" s="1682"/>
      <c r="M4" s="1682"/>
      <c r="N4" s="1682"/>
      <c r="O4" s="1682"/>
      <c r="P4" s="1682"/>
      <c r="Q4" s="1682"/>
      <c r="R4" s="1683"/>
    </row>
    <row r="5" spans="1:18" ht="15.75">
      <c r="A5" s="1040"/>
      <c r="R5" s="1041"/>
    </row>
    <row r="6" spans="1:18" ht="15.75">
      <c r="A6" s="1684" t="s">
        <v>1528</v>
      </c>
      <c r="B6" s="1685"/>
      <c r="C6" s="1685"/>
      <c r="D6" s="1685"/>
      <c r="E6" s="1685"/>
      <c r="Q6" s="1044" t="s">
        <v>1529</v>
      </c>
      <c r="R6" s="1045">
        <v>45839</v>
      </c>
    </row>
    <row r="7" spans="1:18" ht="15.75">
      <c r="A7" s="1686" t="s">
        <v>1530</v>
      </c>
      <c r="B7" s="1687"/>
      <c r="C7" s="1687"/>
      <c r="D7" s="1687"/>
      <c r="E7" s="1046">
        <f>R39</f>
        <v>20462.874197999998</v>
      </c>
      <c r="Q7" s="1688"/>
      <c r="R7" s="1689"/>
    </row>
    <row r="8" spans="1:18" ht="15.75">
      <c r="A8" s="1686" t="s">
        <v>1531</v>
      </c>
      <c r="B8" s="1687"/>
      <c r="C8" s="1687"/>
      <c r="D8" s="1687"/>
      <c r="E8" s="1046">
        <f>Q95</f>
        <v>861.14011100000005</v>
      </c>
      <c r="Q8" s="1047"/>
      <c r="R8" s="1048" t="s">
        <v>1532</v>
      </c>
    </row>
    <row r="9" spans="1:18">
      <c r="A9" s="1686" t="s">
        <v>1533</v>
      </c>
      <c r="B9" s="1687"/>
      <c r="C9" s="1687"/>
      <c r="D9" s="1687"/>
      <c r="E9" s="1046">
        <f>R57</f>
        <v>7524.3131513333337</v>
      </c>
      <c r="R9" s="1041"/>
    </row>
    <row r="10" spans="1:18">
      <c r="A10" s="1686" t="s">
        <v>1534</v>
      </c>
      <c r="B10" s="1687"/>
      <c r="C10" s="1687"/>
      <c r="D10" s="1687"/>
      <c r="E10" s="1046" t="s">
        <v>46</v>
      </c>
      <c r="R10" s="1041"/>
    </row>
    <row r="11" spans="1:18" ht="15.75">
      <c r="A11" s="1690" t="s">
        <v>1535</v>
      </c>
      <c r="B11" s="1691"/>
      <c r="C11" s="1691"/>
      <c r="D11" s="1691"/>
      <c r="E11" s="1049">
        <f>SUM(E7:E10)</f>
        <v>28848.327460333334</v>
      </c>
      <c r="R11" s="1041"/>
    </row>
    <row r="12" spans="1:18" ht="15.75">
      <c r="A12" s="1690" t="s">
        <v>1536</v>
      </c>
      <c r="B12" s="1691"/>
      <c r="C12" s="1691"/>
      <c r="D12" s="1691"/>
      <c r="E12" s="1049">
        <f>E11</f>
        <v>28848.327460333334</v>
      </c>
      <c r="R12" s="1041"/>
    </row>
    <row r="13" spans="1:18" ht="15.75">
      <c r="A13" s="1690" t="s">
        <v>1537</v>
      </c>
      <c r="B13" s="1691"/>
      <c r="C13" s="1691"/>
      <c r="D13" s="1691"/>
      <c r="E13" s="1049">
        <f>E12+E11</f>
        <v>57696.654920666668</v>
      </c>
      <c r="F13" s="1050"/>
      <c r="R13" s="1041"/>
    </row>
    <row r="14" spans="1:18">
      <c r="A14" s="1051"/>
      <c r="R14" s="1041"/>
    </row>
    <row r="15" spans="1:18" ht="15.75">
      <c r="A15" s="1669" t="s">
        <v>1538</v>
      </c>
      <c r="B15" s="1670"/>
      <c r="C15" s="1670"/>
      <c r="D15" s="1670"/>
      <c r="E15" s="1670"/>
      <c r="F15" s="1670"/>
      <c r="G15" s="1670"/>
      <c r="H15" s="1670"/>
      <c r="I15" s="1670"/>
      <c r="J15" s="1670"/>
      <c r="K15" s="1670"/>
      <c r="L15" s="1670"/>
      <c r="M15" s="1670"/>
      <c r="N15" s="1670"/>
      <c r="O15" s="1670"/>
      <c r="P15" s="1670"/>
      <c r="Q15" s="1670"/>
      <c r="R15" s="1671"/>
    </row>
    <row r="16" spans="1:18" ht="63">
      <c r="A16" s="1042" t="s">
        <v>3</v>
      </c>
      <c r="B16" s="1043" t="s">
        <v>30</v>
      </c>
      <c r="C16" s="1043" t="s">
        <v>1539</v>
      </c>
      <c r="D16" s="1043" t="s">
        <v>1540</v>
      </c>
      <c r="E16" s="1043" t="s">
        <v>1541</v>
      </c>
      <c r="F16" s="1052" t="s">
        <v>1542</v>
      </c>
      <c r="G16" s="1052" t="s">
        <v>1543</v>
      </c>
      <c r="H16" s="1052" t="s">
        <v>1544</v>
      </c>
      <c r="I16" s="1052" t="s">
        <v>1545</v>
      </c>
      <c r="J16" s="1052" t="s">
        <v>1546</v>
      </c>
      <c r="K16" s="1052" t="s">
        <v>1547</v>
      </c>
      <c r="L16" s="1052" t="s">
        <v>1548</v>
      </c>
      <c r="M16" s="1052" t="s">
        <v>1549</v>
      </c>
      <c r="N16" s="1052" t="s">
        <v>1115</v>
      </c>
      <c r="O16" s="1052" t="s">
        <v>1550</v>
      </c>
      <c r="P16" s="1052" t="s">
        <v>1551</v>
      </c>
      <c r="Q16" s="1052" t="s">
        <v>1552</v>
      </c>
      <c r="R16" s="1053" t="s">
        <v>1553</v>
      </c>
    </row>
    <row r="17" spans="1:24" ht="30">
      <c r="A17" s="1054" t="s">
        <v>1554</v>
      </c>
      <c r="B17" s="1055" t="s">
        <v>1463</v>
      </c>
      <c r="C17" s="1056" t="str">
        <f>UPPER(INDEX('EQUIP SICRO ONE'!B:B,MATCH($B17,'EQUIP SICRO ONE'!A:A,0)))</f>
        <v>GUINDASTE MÓVEL SOBRE ESTEIRAS COM TRADO COM BITS ESCAVAÇÃO EM ROCHA - 186 KW</v>
      </c>
      <c r="D17" s="1057" t="s">
        <v>1555</v>
      </c>
      <c r="E17" s="1057" t="s">
        <v>1556</v>
      </c>
      <c r="F17" s="1055">
        <v>68.900000000000006</v>
      </c>
      <c r="G17" s="1055">
        <v>0</v>
      </c>
      <c r="H17" s="1057">
        <v>60</v>
      </c>
      <c r="I17" s="1057">
        <v>40</v>
      </c>
      <c r="J17" s="1058">
        <f t="shared" ref="J17:K32" si="0">F17/H17</f>
        <v>1.1483333333333334</v>
      </c>
      <c r="K17" s="1058">
        <f t="shared" si="0"/>
        <v>0</v>
      </c>
      <c r="L17" s="1057">
        <f>VLOOKUP(B17,'Rel-EQ'!$B$8:$K$76,9,FALSE)</f>
        <v>1</v>
      </c>
      <c r="M17" s="1057">
        <f>VLOOKUP(B17,'Rel-EQ'!$B$8:$K$76,7,FALSE)</f>
        <v>1</v>
      </c>
      <c r="N17" s="1057" t="str">
        <f>VLOOKUP(B17,'Rel-EQ'!$B$8:$K$76,6,FALSE)</f>
        <v>E9018</v>
      </c>
      <c r="O17" s="1057">
        <f>VLOOKUP(B17,'Rel-EQ'!$B$8:$K$76,8,FALSE)</f>
        <v>2</v>
      </c>
      <c r="P17" s="1058" t="str">
        <f>UPPER(INDEX('EQUIP SICRO ONE'!J:J,MATCH($N17,'EQUIP SICRO ONE'!A:A,0)))</f>
        <v>552,5587</v>
      </c>
      <c r="Q17" s="1058">
        <f>L17*M17*((((F17*O17)/H17)*P17))</f>
        <v>1269.043147666667</v>
      </c>
      <c r="R17" s="1059">
        <f t="shared" ref="R17:R37" si="1">Q17</f>
        <v>1269.043147666667</v>
      </c>
      <c r="T17" s="1060" t="str">
        <f>VLOOKUP(B17,'Rel-EQ'!$B$8:$K$76,10,FALSE)</f>
        <v>GRANDE PORTE</v>
      </c>
    </row>
    <row r="18" spans="1:24" ht="30">
      <c r="A18" s="1054" t="s">
        <v>1557</v>
      </c>
      <c r="B18" s="1055" t="s">
        <v>1468</v>
      </c>
      <c r="C18" s="1056" t="str">
        <f>UPPER(INDEX('EQUIP SICRO ONE'!B:B,MATCH($B18,'EQUIP SICRO ONE'!A:A,0)))</f>
        <v>ESCAVADEIRA HIDRÁULICA SOBRE ESTEIRAS COM CAÇAMBA COM CAPACIDADE DE 1,56 M³ - 118 KW</v>
      </c>
      <c r="D18" s="1057" t="s">
        <v>1555</v>
      </c>
      <c r="E18" s="1057" t="s">
        <v>1556</v>
      </c>
      <c r="F18" s="1055">
        <v>68.900000000000006</v>
      </c>
      <c r="G18" s="1055">
        <v>0</v>
      </c>
      <c r="H18" s="1057">
        <v>60</v>
      </c>
      <c r="I18" s="1057">
        <v>40</v>
      </c>
      <c r="J18" s="1058">
        <f t="shared" si="0"/>
        <v>1.1483333333333334</v>
      </c>
      <c r="K18" s="1058">
        <f t="shared" si="0"/>
        <v>0</v>
      </c>
      <c r="L18" s="1057">
        <f>VLOOKUP(B18,'Rel-EQ'!$B$8:$K$76,9,FALSE)</f>
        <v>1</v>
      </c>
      <c r="M18" s="1057">
        <f>VLOOKUP(B18,'Rel-EQ'!$B$8:$K$76,7,FALSE)</f>
        <v>1</v>
      </c>
      <c r="N18" s="1057" t="str">
        <f>VLOOKUP(B18,'Rel-EQ'!$B$8:$K$76,6,FALSE)</f>
        <v>E9666</v>
      </c>
      <c r="O18" s="1057">
        <f>VLOOKUP(B18,'Rel-EQ'!$B$8:$K$76,8,FALSE)</f>
        <v>2</v>
      </c>
      <c r="P18" s="1058" t="str">
        <f>UPPER(INDEX('EQUIP SICRO ONE'!J:J,MATCH($N18,'EQUIP SICRO ONE'!A:A,0)))</f>
        <v>464,6614</v>
      </c>
      <c r="Q18" s="1058">
        <f t="shared" ref="Q18:Q37" si="2">L18*M18*((((F18*O18)/H18)*P18))</f>
        <v>1067.1723486666667</v>
      </c>
      <c r="R18" s="1059">
        <f t="shared" si="1"/>
        <v>1067.1723486666667</v>
      </c>
      <c r="T18" s="1060" t="str">
        <f>VLOOKUP(B18,'Rel-EQ'!$B$8:$K$76,10,FALSE)</f>
        <v>GRANDE PORTE</v>
      </c>
      <c r="X18" s="1039">
        <f t="shared" ref="X18:X22" si="3">L18*M18*((((F18*O18)/H18)*P18))</f>
        <v>1067.1723486666667</v>
      </c>
    </row>
    <row r="19" spans="1:24">
      <c r="A19" s="1054" t="s">
        <v>1558</v>
      </c>
      <c r="B19" s="1055" t="s">
        <v>1469</v>
      </c>
      <c r="C19" s="1056" t="str">
        <f>UPPER(INDEX('EQUIP SICRO ONE'!B:B,MATCH($B19,'EQUIP SICRO ONE'!A:A,0)))</f>
        <v>TANQUE DE ESTOCAGEM DE ASFALTO COM CAPACIDADE DE 30.000 L</v>
      </c>
      <c r="D19" s="1057" t="s">
        <v>1555</v>
      </c>
      <c r="E19" s="1057" t="s">
        <v>1556</v>
      </c>
      <c r="F19" s="1055">
        <v>68.900000000000006</v>
      </c>
      <c r="G19" s="1055">
        <v>0</v>
      </c>
      <c r="H19" s="1057">
        <v>60</v>
      </c>
      <c r="I19" s="1057">
        <v>40</v>
      </c>
      <c r="J19" s="1058">
        <f t="shared" si="0"/>
        <v>1.1483333333333334</v>
      </c>
      <c r="K19" s="1058">
        <f t="shared" si="0"/>
        <v>0</v>
      </c>
      <c r="L19" s="1057">
        <f>VLOOKUP(B19,'Rel-EQ'!$B$8:$K$76,9,FALSE)</f>
        <v>1</v>
      </c>
      <c r="M19" s="1057">
        <f>VLOOKUP(B19,'Rel-EQ'!$B$8:$K$76,7,FALSE)</f>
        <v>1</v>
      </c>
      <c r="N19" s="1057" t="str">
        <f>VLOOKUP(B19,'Rel-EQ'!$B$8:$K$76,6,FALSE)</f>
        <v>E9665</v>
      </c>
      <c r="O19" s="1057">
        <f>VLOOKUP(B19,'Rel-EQ'!$B$8:$K$76,8,FALSE)</f>
        <v>2</v>
      </c>
      <c r="P19" s="1058" t="str">
        <f>UPPER(INDEX('EQUIP SICRO ONE'!J:J,MATCH($N19,'EQUIP SICRO ONE'!A:A,0)))</f>
        <v>415,4473</v>
      </c>
      <c r="Q19" s="1058">
        <f t="shared" si="2"/>
        <v>954.14396566666676</v>
      </c>
      <c r="R19" s="1059">
        <f t="shared" si="1"/>
        <v>954.14396566666676</v>
      </c>
      <c r="T19" s="1060" t="str">
        <f>VLOOKUP(B19,'Rel-EQ'!$B$8:$K$76,10,FALSE)</f>
        <v>GRANDE PORTE</v>
      </c>
      <c r="X19" s="1039">
        <f t="shared" si="3"/>
        <v>954.14396566666676</v>
      </c>
    </row>
    <row r="20" spans="1:24" ht="30">
      <c r="A20" s="1054" t="s">
        <v>1559</v>
      </c>
      <c r="B20" s="1055" t="s">
        <v>1471</v>
      </c>
      <c r="C20" s="1056" t="str">
        <f>UPPER(INDEX('EQUIP SICRO ONE'!B:B,MATCH($B20,'EQUIP SICRO ONE'!A:A,0)))</f>
        <v>CARREGADEIRA DE PNEUS PARA ROCHA COM CAPACIDADE DE 2,50 M³ - 105 KW</v>
      </c>
      <c r="D20" s="1057" t="s">
        <v>1555</v>
      </c>
      <c r="E20" s="1057" t="s">
        <v>1556</v>
      </c>
      <c r="F20" s="1055">
        <v>68.900000000000006</v>
      </c>
      <c r="G20" s="1055">
        <v>0</v>
      </c>
      <c r="H20" s="1057">
        <v>60</v>
      </c>
      <c r="I20" s="1057">
        <v>40</v>
      </c>
      <c r="J20" s="1058">
        <f t="shared" si="0"/>
        <v>1.1483333333333334</v>
      </c>
      <c r="K20" s="1058">
        <f t="shared" si="0"/>
        <v>0</v>
      </c>
      <c r="L20" s="1057">
        <f>VLOOKUP(B20,'Rel-EQ'!$B$8:$K$76,9,FALSE)</f>
        <v>1</v>
      </c>
      <c r="M20" s="1057">
        <f>VLOOKUP(B20,'Rel-EQ'!$B$8:$K$76,7,FALSE)</f>
        <v>1</v>
      </c>
      <c r="N20" s="1057" t="str">
        <f>VLOOKUP(B20,'Rel-EQ'!$B$8:$K$76,6,FALSE)</f>
        <v>E9665</v>
      </c>
      <c r="O20" s="1057">
        <f>VLOOKUP(B20,'Rel-EQ'!$B$8:$K$76,8,FALSE)</f>
        <v>2</v>
      </c>
      <c r="P20" s="1058" t="str">
        <f>UPPER(INDEX('EQUIP SICRO ONE'!J:J,MATCH($N20,'EQUIP SICRO ONE'!A:A,0)))</f>
        <v>415,4473</v>
      </c>
      <c r="Q20" s="1058">
        <f t="shared" si="2"/>
        <v>954.14396566666676</v>
      </c>
      <c r="R20" s="1059">
        <f t="shared" si="1"/>
        <v>954.14396566666676</v>
      </c>
      <c r="T20" s="1060" t="str">
        <f>VLOOKUP(B20,'Rel-EQ'!$B$8:$K$76,10,FALSE)</f>
        <v>GRANDE PORTE</v>
      </c>
      <c r="X20" s="1039">
        <f t="shared" si="3"/>
        <v>954.14396566666676</v>
      </c>
    </row>
    <row r="21" spans="1:24">
      <c r="A21" s="1054" t="s">
        <v>1560</v>
      </c>
      <c r="B21" s="1055" t="s">
        <v>1472</v>
      </c>
      <c r="C21" s="1056" t="str">
        <f>UPPER(INDEX('EQUIP SICRO ONE'!B:B,MATCH($B21,'EQUIP SICRO ONE'!A:A,0)))</f>
        <v>TRATOR SOBRE ESTEIRAS COM LÂMINA - 259 KW</v>
      </c>
      <c r="D21" s="1057" t="s">
        <v>1555</v>
      </c>
      <c r="E21" s="1057" t="s">
        <v>1556</v>
      </c>
      <c r="F21" s="1055">
        <v>68.900000000000006</v>
      </c>
      <c r="G21" s="1055">
        <v>0</v>
      </c>
      <c r="H21" s="1057">
        <v>60</v>
      </c>
      <c r="I21" s="1057">
        <v>40</v>
      </c>
      <c r="J21" s="1058">
        <f t="shared" si="0"/>
        <v>1.1483333333333334</v>
      </c>
      <c r="K21" s="1058">
        <f t="shared" si="0"/>
        <v>0</v>
      </c>
      <c r="L21" s="1057">
        <f>VLOOKUP(B21,'Rel-EQ'!$B$8:$K$76,9,FALSE)</f>
        <v>1</v>
      </c>
      <c r="M21" s="1057">
        <f>VLOOKUP(B21,'Rel-EQ'!$B$8:$K$76,7,FALSE)</f>
        <v>1</v>
      </c>
      <c r="N21" s="1057" t="str">
        <f>VLOOKUP(B21,'Rel-EQ'!$B$8:$K$76,6,FALSE)</f>
        <v>E9018</v>
      </c>
      <c r="O21" s="1057">
        <f>VLOOKUP(B21,'Rel-EQ'!$B$8:$K$76,8,FALSE)</f>
        <v>2</v>
      </c>
      <c r="P21" s="1058" t="str">
        <f>UPPER(INDEX('EQUIP SICRO ONE'!J:J,MATCH($N21,'EQUIP SICRO ONE'!A:A,0)))</f>
        <v>552,5587</v>
      </c>
      <c r="Q21" s="1058">
        <f t="shared" si="2"/>
        <v>1269.043147666667</v>
      </c>
      <c r="R21" s="1059">
        <f t="shared" si="1"/>
        <v>1269.043147666667</v>
      </c>
      <c r="T21" s="1060" t="str">
        <f>VLOOKUP(B21,'Rel-EQ'!$B$8:$K$76,10,FALSE)</f>
        <v>GRANDE PORTE</v>
      </c>
      <c r="X21" s="1039">
        <f t="shared" si="3"/>
        <v>1269.043147666667</v>
      </c>
    </row>
    <row r="22" spans="1:24" ht="30">
      <c r="A22" s="1054" t="s">
        <v>1561</v>
      </c>
      <c r="B22" s="1055" t="s">
        <v>1475</v>
      </c>
      <c r="C22" s="1056" t="str">
        <f>UPPER(INDEX('EQUIP SICRO ONE'!B:B,MATCH($B22,'EQUIP SICRO ONE'!A:A,0)))</f>
        <v>ROLO COMPACTADOR PÉ DE CARNEIRO VIBRATÓRIO AUTOPROPELIDO POR PNEUS DE 11,6 T - 82 KW</v>
      </c>
      <c r="D22" s="1057" t="s">
        <v>1555</v>
      </c>
      <c r="E22" s="1057" t="s">
        <v>1556</v>
      </c>
      <c r="F22" s="1055">
        <v>68.900000000000006</v>
      </c>
      <c r="G22" s="1055">
        <v>0</v>
      </c>
      <c r="H22" s="1057">
        <v>60</v>
      </c>
      <c r="I22" s="1057">
        <v>40</v>
      </c>
      <c r="J22" s="1058">
        <f t="shared" si="0"/>
        <v>1.1483333333333334</v>
      </c>
      <c r="K22" s="1058">
        <f t="shared" si="0"/>
        <v>0</v>
      </c>
      <c r="L22" s="1057">
        <f>VLOOKUP(B22,'Rel-EQ'!$B$8:$K$76,9,FALSE)</f>
        <v>1</v>
      </c>
      <c r="M22" s="1057">
        <f>VLOOKUP(B22,'Rel-EQ'!$B$8:$K$76,7,FALSE)</f>
        <v>0.5</v>
      </c>
      <c r="N22" s="1057" t="str">
        <f>VLOOKUP(B22,'Rel-EQ'!$B$8:$K$76,6,FALSE)</f>
        <v>E9666</v>
      </c>
      <c r="O22" s="1057">
        <f>VLOOKUP(B22,'Rel-EQ'!$B$8:$K$76,8,FALSE)</f>
        <v>2</v>
      </c>
      <c r="P22" s="1058" t="str">
        <f>UPPER(INDEX('EQUIP SICRO ONE'!J:J,MATCH($N22,'EQUIP SICRO ONE'!A:A,0)))</f>
        <v>464,6614</v>
      </c>
      <c r="Q22" s="1058">
        <f t="shared" si="2"/>
        <v>533.58617433333336</v>
      </c>
      <c r="R22" s="1059">
        <f t="shared" si="1"/>
        <v>533.58617433333336</v>
      </c>
      <c r="T22" s="1060" t="str">
        <f>VLOOKUP(B22,'Rel-EQ'!$B$8:$K$76,10,FALSE)</f>
        <v>GRANDE PORTE</v>
      </c>
      <c r="X22" s="1039">
        <f t="shared" si="3"/>
        <v>533.58617433333336</v>
      </c>
    </row>
    <row r="23" spans="1:24">
      <c r="A23" s="1054" t="s">
        <v>1562</v>
      </c>
      <c r="B23" s="1055" t="s">
        <v>1477</v>
      </c>
      <c r="C23" s="1056" t="str">
        <f>UPPER(INDEX('EQUIP SICRO ONE'!B:B,MATCH($B23,'EQUIP SICRO ONE'!A:A,0)))</f>
        <v>MOTONIVELADORA - 93 KW</v>
      </c>
      <c r="D23" s="1057" t="s">
        <v>1555</v>
      </c>
      <c r="E23" s="1057" t="s">
        <v>1556</v>
      </c>
      <c r="F23" s="1055">
        <v>68.900000000000006</v>
      </c>
      <c r="G23" s="1055">
        <v>0</v>
      </c>
      <c r="H23" s="1057">
        <v>60</v>
      </c>
      <c r="I23" s="1057">
        <v>40</v>
      </c>
      <c r="J23" s="1058">
        <f t="shared" si="0"/>
        <v>1.1483333333333334</v>
      </c>
      <c r="K23" s="1058">
        <f t="shared" si="0"/>
        <v>0</v>
      </c>
      <c r="L23" s="1057">
        <f>VLOOKUP(B23,'Rel-EQ'!$B$8:$K$76,9,FALSE)</f>
        <v>1</v>
      </c>
      <c r="M23" s="1057">
        <f>VLOOKUP(B23,'Rel-EQ'!$B$8:$K$76,7,FALSE)</f>
        <v>1</v>
      </c>
      <c r="N23" s="1057" t="str">
        <f>VLOOKUP(B23,'Rel-EQ'!$B$8:$K$76,6,FALSE)</f>
        <v>E9665</v>
      </c>
      <c r="O23" s="1057">
        <f>VLOOKUP(B23,'Rel-EQ'!$B$8:$K$76,8,FALSE)</f>
        <v>2</v>
      </c>
      <c r="P23" s="1058" t="str">
        <f>UPPER(INDEX('EQUIP SICRO ONE'!J:J,MATCH($N23,'EQUIP SICRO ONE'!A:A,0)))</f>
        <v>415,4473</v>
      </c>
      <c r="Q23" s="1058">
        <f t="shared" si="2"/>
        <v>954.14396566666676</v>
      </c>
      <c r="R23" s="1059">
        <f t="shared" si="1"/>
        <v>954.14396566666676</v>
      </c>
      <c r="T23" s="1060" t="str">
        <f>VLOOKUP(B23,'Rel-EQ'!$B$8:$K$76,10,FALSE)</f>
        <v>GRANDE PORTE</v>
      </c>
    </row>
    <row r="24" spans="1:24">
      <c r="A24" s="1054" t="s">
        <v>1563</v>
      </c>
      <c r="B24" s="1055" t="s">
        <v>1479</v>
      </c>
      <c r="C24" s="1056" t="str">
        <f>UPPER(INDEX('EQUIP SICRO ONE'!B:B,MATCH($B24,'EQUIP SICRO ONE'!A:A,0)))</f>
        <v>TRATOR AGRÍCOLA SOBRE PNEUS - 77 KW</v>
      </c>
      <c r="D24" s="1057" t="s">
        <v>1555</v>
      </c>
      <c r="E24" s="1057" t="s">
        <v>1556</v>
      </c>
      <c r="F24" s="1055">
        <v>68.900000000000006</v>
      </c>
      <c r="G24" s="1055">
        <v>0</v>
      </c>
      <c r="H24" s="1057">
        <v>60</v>
      </c>
      <c r="I24" s="1057">
        <v>40</v>
      </c>
      <c r="J24" s="1058">
        <f t="shared" si="0"/>
        <v>1.1483333333333334</v>
      </c>
      <c r="K24" s="1058">
        <f t="shared" si="0"/>
        <v>0</v>
      </c>
      <c r="L24" s="1057">
        <f>VLOOKUP(B24,'Rel-EQ'!$B$8:$K$76,9,FALSE)</f>
        <v>1</v>
      </c>
      <c r="M24" s="1057">
        <f>VLOOKUP(B24,'Rel-EQ'!$B$8:$K$76,7,FALSE)</f>
        <v>0.5</v>
      </c>
      <c r="N24" s="1057" t="str">
        <f>VLOOKUP(B24,'Rel-EQ'!$B$8:$K$76,6,FALSE)</f>
        <v>E9665</v>
      </c>
      <c r="O24" s="1057">
        <f>VLOOKUP(B24,'Rel-EQ'!$B$8:$K$76,8,FALSE)</f>
        <v>2</v>
      </c>
      <c r="P24" s="1058" t="str">
        <f>UPPER(INDEX('EQUIP SICRO ONE'!J:J,MATCH($N24,'EQUIP SICRO ONE'!A:A,0)))</f>
        <v>415,4473</v>
      </c>
      <c r="Q24" s="1058">
        <f t="shared" si="2"/>
        <v>477.07198283333338</v>
      </c>
      <c r="R24" s="1059">
        <f t="shared" si="1"/>
        <v>477.07198283333338</v>
      </c>
      <c r="T24" s="1060" t="str">
        <f>VLOOKUP(B24,'Rel-EQ'!$B$8:$K$76,10,FALSE)</f>
        <v>GRANDE PORTE</v>
      </c>
    </row>
    <row r="25" spans="1:24">
      <c r="A25" s="1054" t="s">
        <v>1564</v>
      </c>
      <c r="B25" s="1055" t="s">
        <v>1482</v>
      </c>
      <c r="C25" s="1056" t="str">
        <f>UPPER(INDEX('EQUIP SICRO ONE'!B:B,MATCH($B25,'EQUIP SICRO ONE'!A:A,0)))</f>
        <v>CARREGADEIRA DE PNEUS COM CAPACIDADE DE 1,72 M³ - 113 KW</v>
      </c>
      <c r="D25" s="1057" t="s">
        <v>1555</v>
      </c>
      <c r="E25" s="1057" t="s">
        <v>1556</v>
      </c>
      <c r="F25" s="1055">
        <v>68.900000000000006</v>
      </c>
      <c r="G25" s="1055">
        <v>0</v>
      </c>
      <c r="H25" s="1057">
        <v>60</v>
      </c>
      <c r="I25" s="1057">
        <v>40</v>
      </c>
      <c r="J25" s="1058">
        <f t="shared" si="0"/>
        <v>1.1483333333333334</v>
      </c>
      <c r="K25" s="1058">
        <f t="shared" si="0"/>
        <v>0</v>
      </c>
      <c r="L25" s="1057">
        <f>VLOOKUP(B25,'Rel-EQ'!$B$8:$K$76,9,FALSE)</f>
        <v>1</v>
      </c>
      <c r="M25" s="1057">
        <f>VLOOKUP(B25,'Rel-EQ'!$B$8:$K$76,7,FALSE)</f>
        <v>1</v>
      </c>
      <c r="N25" s="1057" t="str">
        <f>VLOOKUP(B25,'Rel-EQ'!$B$8:$K$76,6,FALSE)</f>
        <v>E9665</v>
      </c>
      <c r="O25" s="1057">
        <f>VLOOKUP(B25,'Rel-EQ'!$B$8:$K$76,8,FALSE)</f>
        <v>2</v>
      </c>
      <c r="P25" s="1058" t="str">
        <f>UPPER(INDEX('EQUIP SICRO ONE'!J:J,MATCH($N25,'EQUIP SICRO ONE'!A:A,0)))</f>
        <v>415,4473</v>
      </c>
      <c r="Q25" s="1058">
        <f t="shared" si="2"/>
        <v>954.14396566666676</v>
      </c>
      <c r="R25" s="1059">
        <f t="shared" si="1"/>
        <v>954.14396566666676</v>
      </c>
      <c r="T25" s="1060" t="str">
        <f>VLOOKUP(B25,'Rel-EQ'!$B$8:$K$76,10,FALSE)</f>
        <v>GRANDE PORTE</v>
      </c>
    </row>
    <row r="26" spans="1:24" ht="45">
      <c r="A26" s="1054" t="s">
        <v>1565</v>
      </c>
      <c r="B26" s="1055" t="s">
        <v>1483</v>
      </c>
      <c r="C26" s="1056" t="str">
        <f>UPPER(INDEX('EQUIP SICRO ONE'!B:B,MATCH($B26,'EQUIP SICRO ONE'!A:A,0)))</f>
        <v>RETROESCAVADEIRA DE PNEUS COM CAÇAMBA DE ESCAVAÇÃO TRAPEZOIDAL OU TRIANGULAR COM SEÇÃO DE CORTE DE 0,30 A 0,50 M² - 58 KW</v>
      </c>
      <c r="D26" s="1057" t="s">
        <v>1555</v>
      </c>
      <c r="E26" s="1057" t="s">
        <v>1556</v>
      </c>
      <c r="F26" s="1055">
        <v>68.900000000000006</v>
      </c>
      <c r="G26" s="1055">
        <v>0</v>
      </c>
      <c r="H26" s="1057">
        <v>60</v>
      </c>
      <c r="I26" s="1057">
        <v>40</v>
      </c>
      <c r="J26" s="1058">
        <f t="shared" si="0"/>
        <v>1.1483333333333334</v>
      </c>
      <c r="K26" s="1058">
        <f t="shared" si="0"/>
        <v>0</v>
      </c>
      <c r="L26" s="1057">
        <f>VLOOKUP(B26,'Rel-EQ'!$B$8:$K$76,9,FALSE)</f>
        <v>1</v>
      </c>
      <c r="M26" s="1057">
        <f>VLOOKUP(B26,'Rel-EQ'!$B$8:$K$76,7,FALSE)</f>
        <v>1</v>
      </c>
      <c r="N26" s="1057" t="str">
        <f>VLOOKUP(B26,'Rel-EQ'!$B$8:$K$76,6,FALSE)</f>
        <v>E9665</v>
      </c>
      <c r="O26" s="1057">
        <f>VLOOKUP(B26,'Rel-EQ'!$B$8:$K$76,8,FALSE)</f>
        <v>2</v>
      </c>
      <c r="P26" s="1058" t="str">
        <f>UPPER(INDEX('EQUIP SICRO ONE'!J:J,MATCH($N26,'EQUIP SICRO ONE'!A:A,0)))</f>
        <v>415,4473</v>
      </c>
      <c r="Q26" s="1058">
        <f t="shared" si="2"/>
        <v>954.14396566666676</v>
      </c>
      <c r="R26" s="1059">
        <f t="shared" si="1"/>
        <v>954.14396566666676</v>
      </c>
      <c r="T26" s="1060" t="str">
        <f>VLOOKUP(B26,'Rel-EQ'!$B$8:$K$76,10,FALSE)</f>
        <v>GRANDE PORTE</v>
      </c>
    </row>
    <row r="27" spans="1:24">
      <c r="A27" s="1054" t="s">
        <v>1566</v>
      </c>
      <c r="B27" s="1055" t="s">
        <v>1484</v>
      </c>
      <c r="C27" s="1056" t="str">
        <f>UPPER(INDEX('EQUIP SICRO ONE'!B:B,MATCH($B27,'EQUIP SICRO ONE'!A:A,0)))</f>
        <v>ROLO COMPACTADOR DE PNEUS AUTOPROPELIDO DE 27 T - 85 KW</v>
      </c>
      <c r="D27" s="1057" t="s">
        <v>1555</v>
      </c>
      <c r="E27" s="1057" t="s">
        <v>1556</v>
      </c>
      <c r="F27" s="1055">
        <v>68.900000000000006</v>
      </c>
      <c r="G27" s="1055">
        <v>0</v>
      </c>
      <c r="H27" s="1057">
        <v>60</v>
      </c>
      <c r="I27" s="1057">
        <v>40</v>
      </c>
      <c r="J27" s="1058">
        <f t="shared" si="0"/>
        <v>1.1483333333333334</v>
      </c>
      <c r="K27" s="1058">
        <f t="shared" si="0"/>
        <v>0</v>
      </c>
      <c r="L27" s="1057">
        <f>VLOOKUP(B27,'Rel-EQ'!$B$8:$K$76,9,FALSE)</f>
        <v>1</v>
      </c>
      <c r="M27" s="1057">
        <f>VLOOKUP(B27,'Rel-EQ'!$B$8:$K$76,7,FALSE)</f>
        <v>0.5</v>
      </c>
      <c r="N27" s="1057" t="str">
        <f>VLOOKUP(B27,'Rel-EQ'!$B$8:$K$76,6,FALSE)</f>
        <v>E9666</v>
      </c>
      <c r="O27" s="1057">
        <f>VLOOKUP(B27,'Rel-EQ'!$B$8:$K$76,8,FALSE)</f>
        <v>2</v>
      </c>
      <c r="P27" s="1058" t="str">
        <f>UPPER(INDEX('EQUIP SICRO ONE'!J:J,MATCH($N27,'EQUIP SICRO ONE'!A:A,0)))</f>
        <v>464,6614</v>
      </c>
      <c r="Q27" s="1058">
        <f t="shared" si="2"/>
        <v>533.58617433333336</v>
      </c>
      <c r="R27" s="1059">
        <f t="shared" si="1"/>
        <v>533.58617433333336</v>
      </c>
      <c r="T27" s="1060" t="str">
        <f>VLOOKUP(B27,'Rel-EQ'!$B$8:$K$76,10,FALSE)</f>
        <v>GRANDE PORTE</v>
      </c>
    </row>
    <row r="28" spans="1:24">
      <c r="A28" s="1054" t="s">
        <v>1567</v>
      </c>
      <c r="B28" s="1055" t="s">
        <v>1486</v>
      </c>
      <c r="C28" s="1056" t="str">
        <f>UPPER(INDEX('EQUIP SICRO ONE'!B:B,MATCH($B28,'EQUIP SICRO ONE'!A:A,0)))</f>
        <v>CARREGADEIRA DE PNEUS COM CAPACIDADE DE 3,40 M³ - 195 KW</v>
      </c>
      <c r="D28" s="1057" t="s">
        <v>1555</v>
      </c>
      <c r="E28" s="1057" t="s">
        <v>1556</v>
      </c>
      <c r="F28" s="1055">
        <v>68.900000000000006</v>
      </c>
      <c r="G28" s="1055">
        <v>0</v>
      </c>
      <c r="H28" s="1057">
        <v>60</v>
      </c>
      <c r="I28" s="1057">
        <v>40</v>
      </c>
      <c r="J28" s="1058">
        <f t="shared" si="0"/>
        <v>1.1483333333333334</v>
      </c>
      <c r="K28" s="1058">
        <f t="shared" si="0"/>
        <v>0</v>
      </c>
      <c r="L28" s="1057">
        <f>VLOOKUP(B28,'Rel-EQ'!$B$8:$K$76,9,FALSE)</f>
        <v>1</v>
      </c>
      <c r="M28" s="1057">
        <f>VLOOKUP(B28,'Rel-EQ'!$B$8:$K$76,7,FALSE)</f>
        <v>1</v>
      </c>
      <c r="N28" s="1057" t="str">
        <f>VLOOKUP(B28,'Rel-EQ'!$B$8:$K$76,6,FALSE)</f>
        <v>E9665</v>
      </c>
      <c r="O28" s="1057">
        <f>VLOOKUP(B28,'Rel-EQ'!$B$8:$K$76,8,FALSE)</f>
        <v>2</v>
      </c>
      <c r="P28" s="1058" t="str">
        <f>UPPER(INDEX('EQUIP SICRO ONE'!J:J,MATCH($N28,'EQUIP SICRO ONE'!A:A,0)))</f>
        <v>415,4473</v>
      </c>
      <c r="Q28" s="1058">
        <f t="shared" si="2"/>
        <v>954.14396566666676</v>
      </c>
      <c r="R28" s="1059">
        <f t="shared" si="1"/>
        <v>954.14396566666676</v>
      </c>
      <c r="T28" s="1060" t="str">
        <f>VLOOKUP(B28,'Rel-EQ'!$B$8:$K$76,10,FALSE)</f>
        <v>GRANDE PORTE</v>
      </c>
    </row>
    <row r="29" spans="1:24">
      <c r="A29" s="1054" t="s">
        <v>1568</v>
      </c>
      <c r="B29" s="1055" t="s">
        <v>1488</v>
      </c>
      <c r="C29" s="1056" t="str">
        <f>UPPER(INDEX('EQUIP SICRO ONE'!B:B,MATCH($B29,'EQUIP SICRO ONE'!A:A,0)))</f>
        <v>CENTRAL DE CONCRETO COM CAPACIDADE DE 30 M³/H - DOSADORA RS</v>
      </c>
      <c r="D29" s="1057" t="s">
        <v>1555</v>
      </c>
      <c r="E29" s="1057" t="s">
        <v>1556</v>
      </c>
      <c r="F29" s="1055">
        <v>68.900000000000006</v>
      </c>
      <c r="G29" s="1055">
        <v>0</v>
      </c>
      <c r="H29" s="1057">
        <v>60</v>
      </c>
      <c r="I29" s="1057">
        <v>40</v>
      </c>
      <c r="J29" s="1058">
        <f t="shared" si="0"/>
        <v>1.1483333333333334</v>
      </c>
      <c r="K29" s="1058">
        <f t="shared" si="0"/>
        <v>0</v>
      </c>
      <c r="L29" s="1057">
        <f>VLOOKUP(B29,'Rel-EQ'!$B$8:$K$76,9,FALSE)</f>
        <v>1</v>
      </c>
      <c r="M29" s="1057">
        <f>VLOOKUP(B29,'Rel-EQ'!$B$8:$K$76,7,FALSE)</f>
        <v>1</v>
      </c>
      <c r="N29" s="1057" t="str">
        <f>VLOOKUP(B29,'Rel-EQ'!$B$8:$K$76,6,FALSE)</f>
        <v>E9018</v>
      </c>
      <c r="O29" s="1057">
        <f>VLOOKUP(B29,'Rel-EQ'!$B$8:$K$76,8,FALSE)</f>
        <v>2</v>
      </c>
      <c r="P29" s="1058" t="str">
        <f>UPPER(INDEX('EQUIP SICRO ONE'!J:J,MATCH($N29,'EQUIP SICRO ONE'!A:A,0)))</f>
        <v>552,5587</v>
      </c>
      <c r="Q29" s="1058">
        <f t="shared" si="2"/>
        <v>1269.043147666667</v>
      </c>
      <c r="R29" s="1059">
        <f t="shared" si="1"/>
        <v>1269.043147666667</v>
      </c>
      <c r="T29" s="1060" t="str">
        <f>VLOOKUP(B29,'Rel-EQ'!$B$8:$K$76,10,FALSE)</f>
        <v>GRANDE PORTE</v>
      </c>
    </row>
    <row r="30" spans="1:24">
      <c r="A30" s="1054" t="s">
        <v>1569</v>
      </c>
      <c r="B30" s="1055" t="s">
        <v>1489</v>
      </c>
      <c r="C30" s="1056" t="str">
        <f>UPPER(INDEX('EQUIP SICRO ONE'!B:B,MATCH($B30,'EQUIP SICRO ONE'!A:A,0)))</f>
        <v>TRATOR SOBRE ESTEIRAS COM LÂMINA - 127 KW</v>
      </c>
      <c r="D30" s="1057" t="s">
        <v>1555</v>
      </c>
      <c r="E30" s="1057" t="s">
        <v>1556</v>
      </c>
      <c r="F30" s="1055">
        <v>68.900000000000006</v>
      </c>
      <c r="G30" s="1055">
        <v>0</v>
      </c>
      <c r="H30" s="1057">
        <v>60</v>
      </c>
      <c r="I30" s="1057">
        <v>40</v>
      </c>
      <c r="J30" s="1058">
        <f t="shared" si="0"/>
        <v>1.1483333333333334</v>
      </c>
      <c r="K30" s="1058">
        <f t="shared" si="0"/>
        <v>0</v>
      </c>
      <c r="L30" s="1057">
        <f>VLOOKUP(B30,'Rel-EQ'!$B$8:$K$76,9,FALSE)</f>
        <v>1</v>
      </c>
      <c r="M30" s="1057">
        <f>VLOOKUP(B30,'Rel-EQ'!$B$8:$K$76,7,FALSE)</f>
        <v>0.5</v>
      </c>
      <c r="N30" s="1057" t="str">
        <f>VLOOKUP(B30,'Rel-EQ'!$B$8:$K$76,6,FALSE)</f>
        <v>E9018</v>
      </c>
      <c r="O30" s="1057">
        <f>VLOOKUP(B30,'Rel-EQ'!$B$8:$K$76,8,FALSE)</f>
        <v>2</v>
      </c>
      <c r="P30" s="1058" t="str">
        <f>UPPER(INDEX('EQUIP SICRO ONE'!J:J,MATCH($N30,'EQUIP SICRO ONE'!A:A,0)))</f>
        <v>552,5587</v>
      </c>
      <c r="Q30" s="1058">
        <f t="shared" si="2"/>
        <v>634.52157383333349</v>
      </c>
      <c r="R30" s="1059">
        <f t="shared" si="1"/>
        <v>634.52157383333349</v>
      </c>
      <c r="T30" s="1060" t="str">
        <f>VLOOKUP(B30,'Rel-EQ'!$B$8:$K$76,10,FALSE)</f>
        <v>GRANDE PORTE</v>
      </c>
    </row>
    <row r="31" spans="1:24">
      <c r="A31" s="1054" t="s">
        <v>1570</v>
      </c>
      <c r="B31" s="1055" t="s">
        <v>1493</v>
      </c>
      <c r="C31" s="1056" t="str">
        <f>UPPER(INDEX('EQUIP SICRO ONE'!B:B,MATCH($B31,'EQUIP SICRO ONE'!A:A,0)))</f>
        <v>DISTRIBUIDOR DE AGREGADOS SOBRE PNEUS AUTOPROPELIDO - 130 KW</v>
      </c>
      <c r="D31" s="1057" t="s">
        <v>1555</v>
      </c>
      <c r="E31" s="1057" t="s">
        <v>1556</v>
      </c>
      <c r="F31" s="1055">
        <v>68.900000000000006</v>
      </c>
      <c r="G31" s="1055">
        <v>0</v>
      </c>
      <c r="H31" s="1057">
        <v>60</v>
      </c>
      <c r="I31" s="1057">
        <v>40</v>
      </c>
      <c r="J31" s="1058">
        <f t="shared" si="0"/>
        <v>1.1483333333333334</v>
      </c>
      <c r="K31" s="1058">
        <f t="shared" si="0"/>
        <v>0</v>
      </c>
      <c r="L31" s="1057">
        <f>VLOOKUP(B31,'Rel-EQ'!$B$8:$K$76,9,FALSE)</f>
        <v>1</v>
      </c>
      <c r="M31" s="1057">
        <f>VLOOKUP(B31,'Rel-EQ'!$B$8:$K$76,7,FALSE)</f>
        <v>0.5</v>
      </c>
      <c r="N31" s="1057" t="str">
        <f>VLOOKUP(B31,'Rel-EQ'!$B$8:$K$76,6,FALSE)</f>
        <v>E9665</v>
      </c>
      <c r="O31" s="1057">
        <f>VLOOKUP(B31,'Rel-EQ'!$B$8:$K$76,8,FALSE)</f>
        <v>2</v>
      </c>
      <c r="P31" s="1058" t="str">
        <f>UPPER(INDEX('EQUIP SICRO ONE'!J:J,MATCH($N31,'EQUIP SICRO ONE'!A:A,0)))</f>
        <v>415,4473</v>
      </c>
      <c r="Q31" s="1058">
        <f t="shared" si="2"/>
        <v>477.07198283333338</v>
      </c>
      <c r="R31" s="1059">
        <f t="shared" si="1"/>
        <v>477.07198283333338</v>
      </c>
      <c r="T31" s="1060" t="str">
        <f>VLOOKUP(B31,'Rel-EQ'!$B$8:$K$76,10,FALSE)</f>
        <v>GRANDE PORTE</v>
      </c>
    </row>
    <row r="32" spans="1:24" ht="30">
      <c r="A32" s="1054" t="s">
        <v>1563</v>
      </c>
      <c r="B32" s="1055" t="s">
        <v>1495</v>
      </c>
      <c r="C32" s="1056" t="str">
        <f>UPPER(INDEX('EQUIP SICRO ONE'!B:B,MATCH($B32,'EQUIP SICRO ONE'!A:A,0)))</f>
        <v>ROLO COMPACTADOR LISO VIBRATÓRIO AUTOPROPELIDO POR PNEUS DE 11 T - 97 KW</v>
      </c>
      <c r="D32" s="1057" t="s">
        <v>1555</v>
      </c>
      <c r="E32" s="1057" t="s">
        <v>1556</v>
      </c>
      <c r="F32" s="1055">
        <v>68.900000000000006</v>
      </c>
      <c r="G32" s="1055">
        <v>0</v>
      </c>
      <c r="H32" s="1057">
        <v>60</v>
      </c>
      <c r="I32" s="1057">
        <v>40</v>
      </c>
      <c r="J32" s="1058">
        <f t="shared" si="0"/>
        <v>1.1483333333333334</v>
      </c>
      <c r="K32" s="1058">
        <f t="shared" si="0"/>
        <v>0</v>
      </c>
      <c r="L32" s="1057">
        <f>VLOOKUP(B32,'Rel-EQ'!$B$8:$K$76,9,FALSE)</f>
        <v>1</v>
      </c>
      <c r="M32" s="1057">
        <f>VLOOKUP(B32,'Rel-EQ'!$B$8:$K$76,7,FALSE)</f>
        <v>0.5</v>
      </c>
      <c r="N32" s="1057" t="str">
        <f>VLOOKUP(B32,'Rel-EQ'!$B$8:$K$76,6,FALSE)</f>
        <v>E9666</v>
      </c>
      <c r="O32" s="1057">
        <f>VLOOKUP(B32,'Rel-EQ'!$B$8:$K$76,8,FALSE)</f>
        <v>2</v>
      </c>
      <c r="P32" s="1058" t="str">
        <f>UPPER(INDEX('EQUIP SICRO ONE'!J:J,MATCH($N32,'EQUIP SICRO ONE'!A:A,0)))</f>
        <v>464,6614</v>
      </c>
      <c r="Q32" s="1058">
        <f t="shared" si="2"/>
        <v>533.58617433333336</v>
      </c>
      <c r="R32" s="1059">
        <f t="shared" si="1"/>
        <v>533.58617433333336</v>
      </c>
      <c r="T32" s="1060" t="str">
        <f>VLOOKUP(B32,'Rel-EQ'!$B$8:$K$76,10,FALSE)</f>
        <v>GRANDE PORTE</v>
      </c>
    </row>
    <row r="33" spans="1:27" ht="30">
      <c r="A33" s="1054" t="s">
        <v>1568</v>
      </c>
      <c r="B33" s="1055" t="s">
        <v>1496</v>
      </c>
      <c r="C33" s="1056" t="str">
        <f>UPPER(INDEX('EQUIP SICRO ONE'!B:B,MATCH($B33,'EQUIP SICRO ONE'!A:A,0)))</f>
        <v xml:space="preserve">RETROESCAVADEIRA DE PNEUS - CAPACIDADE DA CAÇAMBA DA PÁ-CARREGADEIRA DE 0,76 M³ E DA RETROESCAVADEIRA DE 0,29 M³ - 58 KW </v>
      </c>
      <c r="D33" s="1057" t="s">
        <v>1555</v>
      </c>
      <c r="E33" s="1057" t="s">
        <v>1556</v>
      </c>
      <c r="F33" s="1055">
        <v>68.900000000000006</v>
      </c>
      <c r="G33" s="1055">
        <v>0</v>
      </c>
      <c r="H33" s="1057">
        <v>60</v>
      </c>
      <c r="I33" s="1057">
        <v>40</v>
      </c>
      <c r="J33" s="1058">
        <f t="shared" ref="J33:K37" si="4">F33/H33</f>
        <v>1.1483333333333334</v>
      </c>
      <c r="K33" s="1058">
        <f t="shared" si="4"/>
        <v>0</v>
      </c>
      <c r="L33" s="1057">
        <f>VLOOKUP(B33,'Rel-EQ'!$B$8:$K$76,9,FALSE)</f>
        <v>3</v>
      </c>
      <c r="M33" s="1057">
        <f>VLOOKUP(B33,'Rel-EQ'!$B$8:$K$76,7,FALSE)</f>
        <v>1</v>
      </c>
      <c r="N33" s="1057" t="str">
        <f>VLOOKUP(B33,'Rel-EQ'!$B$8:$K$76,6,FALSE)</f>
        <v>E9665</v>
      </c>
      <c r="O33" s="1057">
        <f>VLOOKUP(B33,'Rel-EQ'!$B$8:$K$76,8,FALSE)</f>
        <v>2</v>
      </c>
      <c r="P33" s="1058" t="str">
        <f>UPPER(INDEX('EQUIP SICRO ONE'!J:J,MATCH($N33,'EQUIP SICRO ONE'!A:A,0)))</f>
        <v>415,4473</v>
      </c>
      <c r="Q33" s="1058">
        <f t="shared" si="2"/>
        <v>2862.4318970000004</v>
      </c>
      <c r="R33" s="1059">
        <f t="shared" si="1"/>
        <v>2862.4318970000004</v>
      </c>
      <c r="T33" s="1060" t="str">
        <f>VLOOKUP(B33,'Rel-EQ'!$B$8:$K$76,10,FALSE)</f>
        <v>GRANDE PORTE</v>
      </c>
    </row>
    <row r="34" spans="1:27" ht="45">
      <c r="A34" s="1054" t="s">
        <v>1566</v>
      </c>
      <c r="B34" s="1055" t="s">
        <v>1499</v>
      </c>
      <c r="C34" s="1056" t="str">
        <f>UPPER(INDEX('EQUIP SICRO ONE'!B:B,MATCH($B34,'EQUIP SICRO ONE'!A:A,0)))</f>
        <v>RETROESCAVADEIRA DE PNEUS COM CAÇAMBA DE ESCAVAÇÃO TRAPEZOIDAL OU TRIANGULAR COM SEÇÃO DE CORTE DE 0,10 A 0,15 M² - 58 KW</v>
      </c>
      <c r="D34" s="1057" t="s">
        <v>1555</v>
      </c>
      <c r="E34" s="1057" t="s">
        <v>1556</v>
      </c>
      <c r="F34" s="1055">
        <v>68.900000000000006</v>
      </c>
      <c r="G34" s="1055">
        <v>0</v>
      </c>
      <c r="H34" s="1057">
        <v>60</v>
      </c>
      <c r="I34" s="1057">
        <v>40</v>
      </c>
      <c r="J34" s="1058">
        <f t="shared" si="4"/>
        <v>1.1483333333333334</v>
      </c>
      <c r="K34" s="1058">
        <f t="shared" si="4"/>
        <v>0</v>
      </c>
      <c r="L34" s="1057">
        <f>VLOOKUP(B34,'Rel-EQ'!$B$8:$K$76,9,FALSE)</f>
        <v>1</v>
      </c>
      <c r="M34" s="1057">
        <f>VLOOKUP(B34,'Rel-EQ'!$B$8:$K$76,7,FALSE)</f>
        <v>1</v>
      </c>
      <c r="N34" s="1057" t="str">
        <f>VLOOKUP(B34,'Rel-EQ'!$B$8:$K$76,6,FALSE)</f>
        <v>E9665</v>
      </c>
      <c r="O34" s="1057">
        <f>VLOOKUP(B34,'Rel-EQ'!$B$8:$K$76,8,FALSE)</f>
        <v>2</v>
      </c>
      <c r="P34" s="1058" t="str">
        <f>UPPER(INDEX('EQUIP SICRO ONE'!J:J,MATCH($N34,'EQUIP SICRO ONE'!A:A,0)))</f>
        <v>415,4473</v>
      </c>
      <c r="Q34" s="1058">
        <f t="shared" si="2"/>
        <v>954.14396566666676</v>
      </c>
      <c r="R34" s="1059">
        <f t="shared" si="1"/>
        <v>954.14396566666676</v>
      </c>
      <c r="T34" s="1060" t="str">
        <f>VLOOKUP(B34,'Rel-EQ'!$B$8:$K$76,10,FALSE)</f>
        <v>GRANDE PORTE</v>
      </c>
    </row>
    <row r="35" spans="1:27" ht="30">
      <c r="A35" s="1054" t="s">
        <v>1570</v>
      </c>
      <c r="B35" s="1055" t="s">
        <v>1500</v>
      </c>
      <c r="C35" s="1056" t="str">
        <f>UPPER(INDEX('EQUIP SICRO ONE'!B:B,MATCH($B35,'EQUIP SICRO ONE'!A:A,0)))</f>
        <v>GUINDASTE MÓVEL SOBRE ESTEIRAS COM TRADO PARA ESCAVAÇÃO EM SOLOS - 186 KW</v>
      </c>
      <c r="D35" s="1057" t="s">
        <v>1555</v>
      </c>
      <c r="E35" s="1057" t="s">
        <v>1556</v>
      </c>
      <c r="F35" s="1055">
        <v>68.900000000000006</v>
      </c>
      <c r="G35" s="1055">
        <v>0</v>
      </c>
      <c r="H35" s="1057">
        <v>60</v>
      </c>
      <c r="I35" s="1057">
        <v>40</v>
      </c>
      <c r="J35" s="1058">
        <f t="shared" si="4"/>
        <v>1.1483333333333334</v>
      </c>
      <c r="K35" s="1058">
        <f t="shared" si="4"/>
        <v>0</v>
      </c>
      <c r="L35" s="1057">
        <f>VLOOKUP(B35,'Rel-EQ'!$B$8:$K$76,9,FALSE)</f>
        <v>1</v>
      </c>
      <c r="M35" s="1057">
        <f>VLOOKUP(B35,'Rel-EQ'!$B$8:$K$76,7,FALSE)</f>
        <v>1</v>
      </c>
      <c r="N35" s="1057" t="str">
        <f>VLOOKUP(B35,'Rel-EQ'!$B$8:$K$76,6,FALSE)</f>
        <v>E9018</v>
      </c>
      <c r="O35" s="1057">
        <f>VLOOKUP(B35,'Rel-EQ'!$B$8:$K$76,8,FALSE)</f>
        <v>2</v>
      </c>
      <c r="P35" s="1058" t="str">
        <f>UPPER(INDEX('EQUIP SICRO ONE'!J:J,MATCH($N35,'EQUIP SICRO ONE'!A:A,0)))</f>
        <v>552,5587</v>
      </c>
      <c r="Q35" s="1058">
        <f t="shared" si="2"/>
        <v>1269.043147666667</v>
      </c>
      <c r="R35" s="1059">
        <f t="shared" si="1"/>
        <v>1269.043147666667</v>
      </c>
      <c r="T35" s="1060" t="str">
        <f>VLOOKUP(B35,'Rel-EQ'!$B$8:$K$76,10,FALSE)</f>
        <v>GRANDE PORTE</v>
      </c>
    </row>
    <row r="36" spans="1:27" ht="30">
      <c r="A36" s="1054" t="s">
        <v>1564</v>
      </c>
      <c r="B36" s="1055" t="s">
        <v>1510</v>
      </c>
      <c r="C36" s="1056" t="str">
        <f>UPPER(INDEX('EQUIP SICRO ONE'!B:B,MATCH($B36,'EQUIP SICRO ONE'!A:A,0)))</f>
        <v>EQUIPAMENTO PARA PINTURA ELETROSTÁTICA COM CABINE DUPLA DE 7,00 KW E ESTUFA DE 80.000 KCAL</v>
      </c>
      <c r="D36" s="1057" t="s">
        <v>1555</v>
      </c>
      <c r="E36" s="1057" t="s">
        <v>1556</v>
      </c>
      <c r="F36" s="1055">
        <v>68.900000000000006</v>
      </c>
      <c r="G36" s="1055">
        <v>0</v>
      </c>
      <c r="H36" s="1057">
        <v>60</v>
      </c>
      <c r="I36" s="1057">
        <v>40</v>
      </c>
      <c r="J36" s="1058">
        <f t="shared" si="4"/>
        <v>1.1483333333333334</v>
      </c>
      <c r="K36" s="1058">
        <f t="shared" si="4"/>
        <v>0</v>
      </c>
      <c r="L36" s="1057">
        <f>VLOOKUP(B36,'Rel-EQ'!$B$8:$K$76,9,FALSE)</f>
        <v>1</v>
      </c>
      <c r="M36" s="1057">
        <f>VLOOKUP(B36,'Rel-EQ'!$B$8:$K$76,7,FALSE)</f>
        <v>1</v>
      </c>
      <c r="N36" s="1057" t="str">
        <f>VLOOKUP(B36,'Rel-EQ'!$B$8:$K$76,6,FALSE)</f>
        <v>E9665</v>
      </c>
      <c r="O36" s="1057">
        <f>VLOOKUP(B36,'Rel-EQ'!$B$8:$K$76,8,FALSE)</f>
        <v>2</v>
      </c>
      <c r="P36" s="1058" t="str">
        <f>UPPER(INDEX('EQUIP SICRO ONE'!J:J,MATCH($N36,'EQUIP SICRO ONE'!A:A,0)))</f>
        <v>415,4473</v>
      </c>
      <c r="Q36" s="1058">
        <f t="shared" si="2"/>
        <v>954.14396566666676</v>
      </c>
      <c r="R36" s="1059">
        <f t="shared" si="1"/>
        <v>954.14396566666676</v>
      </c>
      <c r="T36" s="1060" t="str">
        <f>VLOOKUP(B36,'Rel-EQ'!$B$8:$K$76,10,FALSE)</f>
        <v>GRANDE PORTE</v>
      </c>
    </row>
    <row r="37" spans="1:27" ht="30">
      <c r="A37" s="1054" t="s">
        <v>1565</v>
      </c>
      <c r="B37" s="1055" t="s">
        <v>1511</v>
      </c>
      <c r="C37" s="1056" t="str">
        <f>UPPER(INDEX('EQUIP SICRO ONE'!B:B,MATCH($B37,'EQUIP SICRO ONE'!A:A,0)))</f>
        <v>PRENSA DOBRADEIRA CAPACIDADE 320 T - COMPRIMENTO ATÉ 3.100 MM - 30 KW</v>
      </c>
      <c r="D37" s="1057" t="s">
        <v>1555</v>
      </c>
      <c r="E37" s="1057" t="s">
        <v>1556</v>
      </c>
      <c r="F37" s="1055">
        <v>68.900000000000006</v>
      </c>
      <c r="G37" s="1055">
        <v>0</v>
      </c>
      <c r="H37" s="1057">
        <v>60</v>
      </c>
      <c r="I37" s="1057">
        <v>40</v>
      </c>
      <c r="J37" s="1058">
        <f t="shared" si="4"/>
        <v>1.1483333333333334</v>
      </c>
      <c r="K37" s="1058">
        <f t="shared" si="4"/>
        <v>0</v>
      </c>
      <c r="L37" s="1057">
        <f>VLOOKUP(B37,'Rel-EQ'!$B$8:$K$76,9,FALSE)</f>
        <v>1</v>
      </c>
      <c r="M37" s="1057">
        <f>VLOOKUP(B37,'Rel-EQ'!$B$8:$K$76,7,FALSE)</f>
        <v>0.5</v>
      </c>
      <c r="N37" s="1057" t="str">
        <f>VLOOKUP(B37,'Rel-EQ'!$B$8:$K$76,6,FALSE)</f>
        <v>E9018</v>
      </c>
      <c r="O37" s="1057">
        <f>VLOOKUP(B37,'Rel-EQ'!$B$8:$K$76,8,FALSE)</f>
        <v>2</v>
      </c>
      <c r="P37" s="1058" t="str">
        <f>UPPER(INDEX('EQUIP SICRO ONE'!J:J,MATCH($N37,'EQUIP SICRO ONE'!A:A,0)))</f>
        <v>552,5587</v>
      </c>
      <c r="Q37" s="1058">
        <f t="shared" si="2"/>
        <v>634.52157383333349</v>
      </c>
      <c r="R37" s="1059">
        <f t="shared" si="1"/>
        <v>634.52157383333349</v>
      </c>
      <c r="T37" s="1060" t="str">
        <f>VLOOKUP(B37,'Rel-EQ'!$B$8:$K$76,10,FALSE)</f>
        <v>GRANDE PORTE</v>
      </c>
    </row>
    <row r="38" spans="1:27">
      <c r="A38" s="1054"/>
      <c r="B38" s="1057"/>
      <c r="C38" s="1056"/>
      <c r="D38" s="1057"/>
      <c r="E38" s="1057"/>
      <c r="F38" s="1057"/>
      <c r="G38" s="1057"/>
      <c r="H38" s="1057"/>
      <c r="I38" s="1057"/>
      <c r="J38" s="1058"/>
      <c r="K38" s="1058"/>
      <c r="L38" s="1057"/>
      <c r="M38" s="1057"/>
      <c r="N38" s="1057"/>
      <c r="O38" s="1057"/>
      <c r="P38" s="1058"/>
      <c r="Q38" s="1058"/>
      <c r="R38" s="1059"/>
    </row>
    <row r="39" spans="1:27" ht="15.75">
      <c r="A39" s="1061"/>
      <c r="B39" s="1694" t="s">
        <v>1571</v>
      </c>
      <c r="C39" s="1694"/>
      <c r="D39" s="1694"/>
      <c r="E39" s="1694"/>
      <c r="F39" s="1694"/>
      <c r="G39" s="1694"/>
      <c r="H39" s="1694"/>
      <c r="I39" s="1694"/>
      <c r="J39" s="1694"/>
      <c r="K39" s="1694"/>
      <c r="L39" s="1694"/>
      <c r="M39" s="1694"/>
      <c r="N39" s="1694"/>
      <c r="O39" s="1694"/>
      <c r="P39" s="1694"/>
      <c r="Q39" s="1694"/>
      <c r="R39" s="1062">
        <f>SUM(R17:R38)</f>
        <v>20462.874197999998</v>
      </c>
      <c r="U39" s="1060"/>
      <c r="AA39" s="1060"/>
    </row>
    <row r="40" spans="1:27" ht="15.75">
      <c r="A40" s="1063"/>
      <c r="B40" s="1064"/>
      <c r="C40" s="1064"/>
      <c r="D40" s="1064"/>
      <c r="E40" s="1064"/>
      <c r="F40" s="1064"/>
      <c r="G40" s="1064"/>
      <c r="H40" s="1064"/>
      <c r="I40" s="1064"/>
      <c r="J40" s="1064"/>
      <c r="K40" s="1064"/>
      <c r="L40" s="1064"/>
      <c r="M40" s="1064"/>
      <c r="N40" s="1064"/>
      <c r="O40" s="1064"/>
      <c r="P40" s="1064"/>
      <c r="Q40" s="1064"/>
      <c r="R40" s="1065"/>
      <c r="U40" s="1060"/>
      <c r="AA40" s="1060"/>
    </row>
    <row r="41" spans="1:27" ht="15.75">
      <c r="A41" s="1669" t="s">
        <v>1572</v>
      </c>
      <c r="B41" s="1695"/>
      <c r="C41" s="1695"/>
      <c r="D41" s="1695"/>
      <c r="E41" s="1695"/>
      <c r="F41" s="1695"/>
      <c r="G41" s="1695"/>
      <c r="H41" s="1695"/>
      <c r="I41" s="1695"/>
      <c r="J41" s="1695"/>
      <c r="K41" s="1695"/>
      <c r="L41" s="1695"/>
      <c r="M41" s="1695"/>
      <c r="N41" s="1695"/>
      <c r="O41" s="1695"/>
      <c r="P41" s="1695"/>
      <c r="Q41" s="1695"/>
      <c r="R41" s="1696"/>
    </row>
    <row r="42" spans="1:27" ht="63">
      <c r="A42" s="1042" t="s">
        <v>3</v>
      </c>
      <c r="B42" s="1043" t="s">
        <v>30</v>
      </c>
      <c r="C42" s="1043" t="s">
        <v>1539</v>
      </c>
      <c r="D42" s="1043" t="s">
        <v>1540</v>
      </c>
      <c r="E42" s="1043" t="s">
        <v>1541</v>
      </c>
      <c r="F42" s="1052" t="s">
        <v>1542</v>
      </c>
      <c r="G42" s="1052" t="s">
        <v>1543</v>
      </c>
      <c r="H42" s="1052" t="s">
        <v>1544</v>
      </c>
      <c r="I42" s="1052" t="s">
        <v>1545</v>
      </c>
      <c r="J42" s="1052" t="s">
        <v>1546</v>
      </c>
      <c r="K42" s="1052" t="s">
        <v>1547</v>
      </c>
      <c r="L42" s="1052" t="s">
        <v>1548</v>
      </c>
      <c r="M42" s="1052" t="s">
        <v>1549</v>
      </c>
      <c r="N42" s="1052" t="s">
        <v>1115</v>
      </c>
      <c r="O42" s="1052" t="s">
        <v>1550</v>
      </c>
      <c r="P42" s="1052" t="s">
        <v>1551</v>
      </c>
      <c r="Q42" s="1052" t="s">
        <v>1552</v>
      </c>
      <c r="R42" s="1053" t="s">
        <v>1553</v>
      </c>
    </row>
    <row r="43" spans="1:27" ht="30">
      <c r="A43" s="1054" t="s">
        <v>1565</v>
      </c>
      <c r="B43" s="1055" t="s">
        <v>1503</v>
      </c>
      <c r="C43" s="1056" t="str">
        <f>UPPER(INDEX('EQUIP SICRO ONE'!B:B,MATCH($B43,'EQUIP SICRO ONE'!A:A,0)))</f>
        <v>CAMINHÃO TANQUE DISTRIBUIDOR DE ASFALTO COM CAPACIDADE DE 6.000 L - 7 KW/136 KW</v>
      </c>
      <c r="D43" s="1057" t="s">
        <v>1555</v>
      </c>
      <c r="E43" s="1057" t="s">
        <v>1556</v>
      </c>
      <c r="F43" s="1055">
        <v>68.900000000000006</v>
      </c>
      <c r="G43" s="1055">
        <v>0</v>
      </c>
      <c r="H43" s="1057">
        <v>60</v>
      </c>
      <c r="I43" s="1057">
        <v>40</v>
      </c>
      <c r="J43" s="1058">
        <f t="shared" ref="J43:K55" si="5">F43/H43</f>
        <v>1.1483333333333334</v>
      </c>
      <c r="K43" s="1058">
        <f t="shared" si="5"/>
        <v>0</v>
      </c>
      <c r="L43" s="1057">
        <f>VLOOKUP(B43,'Rel-EQ'!$B$8:$K$76,9,FALSE)</f>
        <v>1</v>
      </c>
      <c r="M43" s="1057">
        <f>VLOOKUP(B43,'Rel-EQ'!$B$8:$K$76,7,FALSE)</f>
        <v>1</v>
      </c>
      <c r="N43" s="1057" t="str">
        <f>VLOOKUP(B43,'Rel-EQ'!$B$8:$K$76,6,FALSE)</f>
        <v>E9509</v>
      </c>
      <c r="O43" s="1057">
        <f>VLOOKUP(B43,'Rel-EQ'!$B$8:$K$76,8,FALSE)</f>
        <v>1</v>
      </c>
      <c r="P43" s="1058" t="str">
        <f>UPPER(INDEX('EQUIP SICRO ONE'!J:J,MATCH($N43,'EQUIP SICRO ONE'!A:A,0)))</f>
        <v>330,8343</v>
      </c>
      <c r="Q43" s="1058">
        <f t="shared" ref="Q43:Q55" si="6">L43*M43*((((F43*O43)/H43)*P43))</f>
        <v>379.90805449999999</v>
      </c>
      <c r="R43" s="1059">
        <f t="shared" ref="R43:R55" si="7">Q43</f>
        <v>379.90805449999999</v>
      </c>
      <c r="T43" s="1060" t="str">
        <f>VLOOKUP(B43,'Rel-EQ'!$B$8:$K$76,10,FALSE)</f>
        <v>AUTOPROPELIDO</v>
      </c>
    </row>
    <row r="44" spans="1:27">
      <c r="A44" s="1054" t="s">
        <v>1565</v>
      </c>
      <c r="B44" s="1055" t="s">
        <v>1498</v>
      </c>
      <c r="C44" s="1056" t="str">
        <f>UPPER(INDEX('EQUIP SICRO ONE'!B:B,MATCH($B44,'EQUIP SICRO ONE'!A:A,0)))</f>
        <v>CAMINHÃO CARROCERIA COM CAPACIDADE DE 5 T - 120 KW</v>
      </c>
      <c r="D44" s="1057" t="s">
        <v>1555</v>
      </c>
      <c r="E44" s="1057" t="s">
        <v>1556</v>
      </c>
      <c r="F44" s="1055">
        <v>68.900000000000006</v>
      </c>
      <c r="G44" s="1055">
        <v>0</v>
      </c>
      <c r="H44" s="1057">
        <v>60</v>
      </c>
      <c r="I44" s="1057">
        <v>40</v>
      </c>
      <c r="J44" s="1058">
        <f t="shared" si="5"/>
        <v>1.1483333333333334</v>
      </c>
      <c r="K44" s="1058">
        <f t="shared" si="5"/>
        <v>0</v>
      </c>
      <c r="L44" s="1057">
        <f>VLOOKUP(B44,'Rel-EQ'!$B$8:$K$76,9,FALSE)</f>
        <v>1</v>
      </c>
      <c r="M44" s="1057">
        <f>VLOOKUP(B44,'Rel-EQ'!$B$8:$K$76,7,FALSE)</f>
        <v>1</v>
      </c>
      <c r="N44" s="1057" t="str">
        <f>VLOOKUP(B44,'Rel-EQ'!$B$8:$K$76,6,FALSE)</f>
        <v>E9687</v>
      </c>
      <c r="O44" s="1057">
        <f>VLOOKUP(B44,'Rel-EQ'!$B$8:$K$76,8,FALSE)</f>
        <v>1</v>
      </c>
      <c r="P44" s="1058" t="str">
        <f>UPPER(INDEX('EQUIP SICRO ONE'!J:J,MATCH($N44,'EQUIP SICRO ONE'!A:A,0)))</f>
        <v>174,3949</v>
      </c>
      <c r="Q44" s="1058">
        <f t="shared" si="6"/>
        <v>200.26347683333336</v>
      </c>
      <c r="R44" s="1059">
        <f t="shared" si="7"/>
        <v>200.26347683333336</v>
      </c>
      <c r="T44" s="1060" t="str">
        <f>VLOOKUP(B44,'Rel-EQ'!$B$8:$K$76,10,FALSE)</f>
        <v>AUTOPROPELIDO</v>
      </c>
    </row>
    <row r="45" spans="1:27">
      <c r="A45" s="1054" t="s">
        <v>1566</v>
      </c>
      <c r="B45" s="1055" t="s">
        <v>1492</v>
      </c>
      <c r="C45" s="1056" t="str">
        <f>UPPER(INDEX('EQUIP SICRO ONE'!B:B,MATCH($B45,'EQUIP SICRO ONE'!A:A,0)))</f>
        <v>CAMINHÃO TANQUE COM CAPACIDADE DE 6.000 L - 136 KW</v>
      </c>
      <c r="D45" s="1057" t="s">
        <v>1555</v>
      </c>
      <c r="E45" s="1057" t="s">
        <v>1556</v>
      </c>
      <c r="F45" s="1055">
        <v>68.900000000000006</v>
      </c>
      <c r="G45" s="1055">
        <v>0</v>
      </c>
      <c r="H45" s="1057">
        <v>60</v>
      </c>
      <c r="I45" s="1057">
        <v>40</v>
      </c>
      <c r="J45" s="1058">
        <f t="shared" si="5"/>
        <v>1.1483333333333334</v>
      </c>
      <c r="K45" s="1058">
        <f t="shared" si="5"/>
        <v>0</v>
      </c>
      <c r="L45" s="1057">
        <f>VLOOKUP(B45,'Rel-EQ'!$B$8:$K$76,9,FALSE)</f>
        <v>1</v>
      </c>
      <c r="M45" s="1057">
        <f>VLOOKUP(B45,'Rel-EQ'!$B$8:$K$76,7,FALSE)</f>
        <v>1</v>
      </c>
      <c r="N45" s="1057" t="str">
        <f>VLOOKUP(B45,'Rel-EQ'!$B$8:$K$76,6,FALSE)</f>
        <v>E9605</v>
      </c>
      <c r="O45" s="1057">
        <f>VLOOKUP(B45,'Rel-EQ'!$B$8:$K$76,8,FALSE)</f>
        <v>1</v>
      </c>
      <c r="P45" s="1058" t="str">
        <f>UPPER(INDEX('EQUIP SICRO ONE'!J:J,MATCH($N45,'EQUIP SICRO ONE'!A:A,0)))</f>
        <v>276,2658</v>
      </c>
      <c r="Q45" s="1058">
        <f t="shared" si="6"/>
        <v>317.24522700000006</v>
      </c>
      <c r="R45" s="1059">
        <f t="shared" si="7"/>
        <v>317.24522700000006</v>
      </c>
      <c r="T45" s="1060" t="str">
        <f>VLOOKUP(B45,'Rel-EQ'!$B$8:$K$76,10,FALSE)</f>
        <v>AUTOPROPELIDO</v>
      </c>
    </row>
    <row r="46" spans="1:27" ht="30">
      <c r="A46" s="1054" t="s">
        <v>1569</v>
      </c>
      <c r="B46" s="1055" t="s">
        <v>1481</v>
      </c>
      <c r="C46" s="1056" t="str">
        <f>UPPER(INDEX('EQUIP SICRO ONE'!B:B,MATCH($B46,'EQUIP SICRO ONE'!A:A,0)))</f>
        <v>CAMINHÃO GUINDAUTO COM CESTO AÉREO SIMPLES E CAPACIDADE DE ELEVAÇÃO DE 5,7 T E CARROCERIA DE 8,5 T - 136 KW</v>
      </c>
      <c r="D46" s="1057" t="s">
        <v>1555</v>
      </c>
      <c r="E46" s="1057" t="s">
        <v>1556</v>
      </c>
      <c r="F46" s="1055">
        <v>68.900000000000006</v>
      </c>
      <c r="G46" s="1055">
        <v>0</v>
      </c>
      <c r="H46" s="1057">
        <v>60</v>
      </c>
      <c r="I46" s="1057">
        <v>40</v>
      </c>
      <c r="J46" s="1058">
        <f t="shared" si="5"/>
        <v>1.1483333333333334</v>
      </c>
      <c r="K46" s="1058">
        <f t="shared" si="5"/>
        <v>0</v>
      </c>
      <c r="L46" s="1057">
        <f>VLOOKUP(B46,'Rel-EQ'!$B$8:$K$76,9,FALSE)</f>
        <v>1</v>
      </c>
      <c r="M46" s="1057">
        <f>VLOOKUP(B46,'Rel-EQ'!$B$8:$K$76,7,FALSE)</f>
        <v>1</v>
      </c>
      <c r="N46" s="1057" t="str">
        <f>VLOOKUP(B46,'Rel-EQ'!$B$8:$K$76,6,FALSE)</f>
        <v>E9690</v>
      </c>
      <c r="O46" s="1057">
        <f>VLOOKUP(B46,'Rel-EQ'!$B$8:$K$76,8,FALSE)</f>
        <v>1</v>
      </c>
      <c r="P46" s="1058" t="str">
        <f>UPPER(INDEX('EQUIP SICRO ONE'!J:J,MATCH($N46,'EQUIP SICRO ONE'!A:A,0)))</f>
        <v>295,5847</v>
      </c>
      <c r="Q46" s="1058">
        <f t="shared" si="6"/>
        <v>339.42976383333337</v>
      </c>
      <c r="R46" s="1059">
        <f t="shared" si="7"/>
        <v>339.42976383333337</v>
      </c>
      <c r="T46" s="1060" t="str">
        <f>VLOOKUP(B46,'Rel-EQ'!$B$8:$K$76,10,FALSE)</f>
        <v>AUTOPROPELIDO</v>
      </c>
    </row>
    <row r="47" spans="1:27" ht="30">
      <c r="A47" s="1054" t="s">
        <v>1573</v>
      </c>
      <c r="B47" s="1055" t="s">
        <v>1476</v>
      </c>
      <c r="C47" s="1056" t="str">
        <f>UPPER(INDEX('EQUIP SICRO ONE'!B:B,MATCH($B47,'EQUIP SICRO ONE'!A:A,0)))</f>
        <v>BATE-ESTACA HIDRÁULICO PARA DEFENSAS MONTADO EM CAMINHÃO GUINDAUTO COM CAPACIDADE DE 6,2 T E CARROCERIA DE 5 T - 152 KW</v>
      </c>
      <c r="D47" s="1057" t="s">
        <v>1555</v>
      </c>
      <c r="E47" s="1057" t="s">
        <v>1556</v>
      </c>
      <c r="F47" s="1055">
        <v>68.900000000000006</v>
      </c>
      <c r="G47" s="1055">
        <v>0</v>
      </c>
      <c r="H47" s="1057">
        <v>60</v>
      </c>
      <c r="I47" s="1057">
        <v>40</v>
      </c>
      <c r="J47" s="1058">
        <f t="shared" si="5"/>
        <v>1.1483333333333334</v>
      </c>
      <c r="K47" s="1058">
        <f t="shared" si="5"/>
        <v>0</v>
      </c>
      <c r="L47" s="1057">
        <f>VLOOKUP(B47,'Rel-EQ'!$B$8:$K$76,9,FALSE)</f>
        <v>1</v>
      </c>
      <c r="M47" s="1057">
        <f>VLOOKUP(B47,'Rel-EQ'!$B$8:$K$76,7,FALSE)</f>
        <v>1</v>
      </c>
      <c r="N47" s="1057" t="str">
        <f>VLOOKUP(B47,'Rel-EQ'!$B$8:$K$76,6,FALSE)</f>
        <v>E9082</v>
      </c>
      <c r="O47" s="1057">
        <f>VLOOKUP(B47,'Rel-EQ'!$B$8:$K$76,8,FALSE)</f>
        <v>1</v>
      </c>
      <c r="P47" s="1058" t="str">
        <f>UPPER(INDEX('EQUIP SICRO ONE'!J:J,MATCH($N47,'EQUIP SICRO ONE'!A:A,0)))</f>
        <v>388,7049</v>
      </c>
      <c r="Q47" s="1058">
        <f t="shared" si="6"/>
        <v>446.36279350000007</v>
      </c>
      <c r="R47" s="1059">
        <f t="shared" si="7"/>
        <v>446.36279350000007</v>
      </c>
      <c r="T47" s="1060" t="str">
        <f>VLOOKUP(B47,'Rel-EQ'!$B$8:$K$76,10,FALSE)</f>
        <v>AUTOPROPELIDO</v>
      </c>
    </row>
    <row r="48" spans="1:27" ht="30">
      <c r="A48" s="1054" t="s">
        <v>1574</v>
      </c>
      <c r="B48" s="1055" t="s">
        <v>1473</v>
      </c>
      <c r="C48" s="1056" t="str">
        <f>UPPER(INDEX('EQUIP SICRO ONE'!B:B,MATCH($B48,'EQUIP SICRO ONE'!A:A,0)))</f>
        <v>CAMINHÃO GUINDAUTO COM CAPACIDADE DE ELEVAÇÃO DE 11,9 T E CARROCERIA DE 11,5 T - 188 KW</v>
      </c>
      <c r="D48" s="1057" t="s">
        <v>1555</v>
      </c>
      <c r="E48" s="1057" t="s">
        <v>1556</v>
      </c>
      <c r="F48" s="1055">
        <v>68.900000000000006</v>
      </c>
      <c r="G48" s="1055">
        <v>0</v>
      </c>
      <c r="H48" s="1057">
        <v>60</v>
      </c>
      <c r="I48" s="1057">
        <v>40</v>
      </c>
      <c r="J48" s="1058">
        <f t="shared" si="5"/>
        <v>1.1483333333333334</v>
      </c>
      <c r="K48" s="1058">
        <f t="shared" si="5"/>
        <v>0</v>
      </c>
      <c r="L48" s="1057">
        <f>VLOOKUP(B48,'Rel-EQ'!$B$8:$K$76,9,FALSE)</f>
        <v>1</v>
      </c>
      <c r="M48" s="1057">
        <f>VLOOKUP(B48,'Rel-EQ'!$B$8:$K$76,7,FALSE)</f>
        <v>1</v>
      </c>
      <c r="N48" s="1057" t="str">
        <f>VLOOKUP(B48,'Rel-EQ'!$B$8:$K$76,6,FALSE)</f>
        <v>E9041</v>
      </c>
      <c r="O48" s="1057">
        <f>VLOOKUP(B48,'Rel-EQ'!$B$8:$K$76,8,FALSE)</f>
        <v>1</v>
      </c>
      <c r="P48" s="1058" t="str">
        <f>UPPER(INDEX('EQUIP SICRO ONE'!J:J,MATCH($N48,'EQUIP SICRO ONE'!A:A,0)))</f>
        <v>390,3663</v>
      </c>
      <c r="Q48" s="1058">
        <f t="shared" si="6"/>
        <v>448.27063450000009</v>
      </c>
      <c r="R48" s="1059">
        <f t="shared" si="7"/>
        <v>448.27063450000009</v>
      </c>
      <c r="T48" s="1060" t="str">
        <f>VLOOKUP(B48,'Rel-EQ'!$B$8:$K$76,10,FALSE)</f>
        <v>AUTOPROPELIDO</v>
      </c>
    </row>
    <row r="49" spans="1:27">
      <c r="A49" s="1054" t="s">
        <v>1575</v>
      </c>
      <c r="B49" s="1055" t="s">
        <v>1464</v>
      </c>
      <c r="C49" s="1056" t="str">
        <f>UPPER(INDEX('EQUIP SICRO ONE'!B:B,MATCH($B49,'EQUIP SICRO ONE'!A:A,0)))</f>
        <v>CAMINHÃO BASCULANTE COM CAPACIDADE DE 14 M³ - 210 KW</v>
      </c>
      <c r="D49" s="1057" t="s">
        <v>1555</v>
      </c>
      <c r="E49" s="1057" t="s">
        <v>1556</v>
      </c>
      <c r="F49" s="1055">
        <v>68.900000000000006</v>
      </c>
      <c r="G49" s="1055">
        <v>0</v>
      </c>
      <c r="H49" s="1057">
        <v>60</v>
      </c>
      <c r="I49" s="1057">
        <v>40</v>
      </c>
      <c r="J49" s="1058">
        <f t="shared" si="5"/>
        <v>1.1483333333333334</v>
      </c>
      <c r="K49" s="1058">
        <f t="shared" si="5"/>
        <v>0</v>
      </c>
      <c r="L49" s="1057">
        <f>VLOOKUP(B49,'Rel-EQ'!$B$8:$K$76,9,FALSE)</f>
        <v>1</v>
      </c>
      <c r="M49" s="1057">
        <f>VLOOKUP(B49,'Rel-EQ'!$B$8:$K$76,7,FALSE)</f>
        <v>1</v>
      </c>
      <c r="N49" s="1057" t="str">
        <f>VLOOKUP(B49,'Rel-EQ'!$B$8:$K$76,6,FALSE)</f>
        <v>E9667</v>
      </c>
      <c r="O49" s="1057">
        <f>VLOOKUP(B49,'Rel-EQ'!$B$8:$K$76,8,FALSE)</f>
        <v>1</v>
      </c>
      <c r="P49" s="1058" t="str">
        <f>UPPER(INDEX('EQUIP SICRO ONE'!J:J,MATCH($N49,'EQUIP SICRO ONE'!A:A,0)))</f>
        <v>317,7566</v>
      </c>
      <c r="Q49" s="1058">
        <f t="shared" si="6"/>
        <v>364.89049566666671</v>
      </c>
      <c r="R49" s="1059">
        <f t="shared" si="7"/>
        <v>364.89049566666671</v>
      </c>
      <c r="T49" s="1060" t="str">
        <f>VLOOKUP(B49,'Rel-EQ'!$B$8:$K$76,10,FALSE)</f>
        <v>AUTOPROPELIDO</v>
      </c>
    </row>
    <row r="50" spans="1:27">
      <c r="A50" s="1054" t="s">
        <v>1576</v>
      </c>
      <c r="B50" s="1055" t="s">
        <v>1465</v>
      </c>
      <c r="C50" s="1056" t="str">
        <f>UPPER(INDEX('EQUIP SICRO ONE'!B:B,MATCH($B50,'EQUIP SICRO ONE'!A:A,0)))</f>
        <v>CAMINHÃO BASCULANTE PARA ROCHA COM CAPACIDADE DE 12 M³ - 210 KW</v>
      </c>
      <c r="D50" s="1057" t="s">
        <v>1555</v>
      </c>
      <c r="E50" s="1057" t="s">
        <v>1556</v>
      </c>
      <c r="F50" s="1055">
        <v>68.900000000000006</v>
      </c>
      <c r="G50" s="1055">
        <v>0</v>
      </c>
      <c r="H50" s="1057">
        <v>60</v>
      </c>
      <c r="I50" s="1057">
        <v>40</v>
      </c>
      <c r="J50" s="1058">
        <f t="shared" si="5"/>
        <v>1.1483333333333334</v>
      </c>
      <c r="K50" s="1058">
        <f t="shared" si="5"/>
        <v>0</v>
      </c>
      <c r="L50" s="1057">
        <f>VLOOKUP(B50,'Rel-EQ'!$B$8:$K$76,9,FALSE)</f>
        <v>2</v>
      </c>
      <c r="M50" s="1057">
        <f>VLOOKUP(B50,'Rel-EQ'!$B$8:$K$76,7,FALSE)</f>
        <v>1</v>
      </c>
      <c r="N50" s="1057" t="str">
        <f>VLOOKUP(B50,'Rel-EQ'!$B$8:$K$76,6,FALSE)</f>
        <v>E9672</v>
      </c>
      <c r="O50" s="1057">
        <f>VLOOKUP(B50,'Rel-EQ'!$B$8:$K$76,8,FALSE)</f>
        <v>1</v>
      </c>
      <c r="P50" s="1058" t="str">
        <f>UPPER(INDEX('EQUIP SICRO ONE'!J:J,MATCH($N50,'EQUIP SICRO ONE'!A:A,0)))</f>
        <v>354,1219</v>
      </c>
      <c r="Q50" s="1058">
        <f t="shared" si="6"/>
        <v>813.29996366666671</v>
      </c>
      <c r="R50" s="1059">
        <f t="shared" si="7"/>
        <v>813.29996366666671</v>
      </c>
      <c r="T50" s="1060" t="str">
        <f>VLOOKUP(B50,'Rel-EQ'!$B$8:$K$76,10,FALSE)</f>
        <v>AUTOPROPELIDO</v>
      </c>
    </row>
    <row r="51" spans="1:27" ht="30">
      <c r="A51" s="1054" t="s">
        <v>1577</v>
      </c>
      <c r="B51" s="1055" t="s">
        <v>1466</v>
      </c>
      <c r="C51" s="1056" t="str">
        <f>UPPER(INDEX('EQUIP SICRO ONE'!B:B,MATCH($B51,'EQUIP SICRO ONE'!A:A,0)))</f>
        <v>CAMINHÃO DEMARCADOR DE FAIXAS COM SISTEMA DE PINTURA A QUENTE - 5 KW/30,10 KW/136 KW</v>
      </c>
      <c r="D51" s="1057" t="s">
        <v>1555</v>
      </c>
      <c r="E51" s="1057" t="s">
        <v>1556</v>
      </c>
      <c r="F51" s="1055">
        <v>68.900000000000006</v>
      </c>
      <c r="G51" s="1055">
        <v>0</v>
      </c>
      <c r="H51" s="1057">
        <v>60</v>
      </c>
      <c r="I51" s="1057">
        <v>40</v>
      </c>
      <c r="J51" s="1058">
        <f t="shared" si="5"/>
        <v>1.1483333333333334</v>
      </c>
      <c r="K51" s="1058">
        <f t="shared" si="5"/>
        <v>0</v>
      </c>
      <c r="L51" s="1057">
        <f>VLOOKUP(B51,'Rel-EQ'!$B$8:$K$76,9,FALSE)</f>
        <v>1</v>
      </c>
      <c r="M51" s="1057">
        <f>VLOOKUP(B51,'Rel-EQ'!$B$8:$K$76,7,FALSE)</f>
        <v>1</v>
      </c>
      <c r="N51" s="1057" t="str">
        <f>VLOOKUP(B51,'Rel-EQ'!$B$8:$K$76,6,FALSE)</f>
        <v>E9645</v>
      </c>
      <c r="O51" s="1057">
        <f>VLOOKUP(B51,'Rel-EQ'!$B$8:$K$76,8,FALSE)</f>
        <v>1</v>
      </c>
      <c r="P51" s="1058" t="str">
        <f>UPPER(INDEX('EQUIP SICRO ONE'!J:J,MATCH($N51,'EQUIP SICRO ONE'!A:A,0)))</f>
        <v>673,7158</v>
      </c>
      <c r="Q51" s="1058">
        <f t="shared" si="6"/>
        <v>773.65031033333332</v>
      </c>
      <c r="R51" s="1059">
        <f t="shared" si="7"/>
        <v>773.65031033333332</v>
      </c>
      <c r="T51" s="1060" t="str">
        <f>VLOOKUP(B51,'Rel-EQ'!$B$8:$K$76,10,FALSE)</f>
        <v>AUTOPROPELIDO</v>
      </c>
    </row>
    <row r="52" spans="1:27" ht="30">
      <c r="A52" s="1054" t="s">
        <v>1578</v>
      </c>
      <c r="B52" s="1055" t="s">
        <v>1467</v>
      </c>
      <c r="C52" s="1056" t="str">
        <f>UPPER(INDEX('EQUIP SICRO ONE'!B:B,MATCH($B52,'EQUIP SICRO ONE'!A:A,0)))</f>
        <v>CAMINHÃO GUINDAUTO COM CAPACIDADE DE ELEVAÇÃO DE 6,2 T E CARROCERIA DE 7 T - 136 KW</v>
      </c>
      <c r="D52" s="1057" t="s">
        <v>1555</v>
      </c>
      <c r="E52" s="1057" t="s">
        <v>1556</v>
      </c>
      <c r="F52" s="1055">
        <v>68.900000000000006</v>
      </c>
      <c r="G52" s="1055">
        <v>0</v>
      </c>
      <c r="H52" s="1057">
        <v>60</v>
      </c>
      <c r="I52" s="1057">
        <v>40</v>
      </c>
      <c r="J52" s="1058">
        <f t="shared" si="5"/>
        <v>1.1483333333333334</v>
      </c>
      <c r="K52" s="1058">
        <f t="shared" si="5"/>
        <v>0</v>
      </c>
      <c r="L52" s="1057">
        <f>VLOOKUP(B52,'Rel-EQ'!$B$8:$K$76,9,FALSE)</f>
        <v>1</v>
      </c>
      <c r="M52" s="1057">
        <f>VLOOKUP(B52,'Rel-EQ'!$B$8:$K$76,7,FALSE)</f>
        <v>1</v>
      </c>
      <c r="N52" s="1057" t="str">
        <f>VLOOKUP(B52,'Rel-EQ'!$B$8:$K$76,6,FALSE)</f>
        <v>E9686</v>
      </c>
      <c r="O52" s="1057">
        <f>VLOOKUP(B52,'Rel-EQ'!$B$8:$K$76,8,FALSE)</f>
        <v>1</v>
      </c>
      <c r="P52" s="1058" t="str">
        <f>UPPER(INDEX('EQUIP SICRO ONE'!J:J,MATCH($N52,'EQUIP SICRO ONE'!A:A,0)))</f>
        <v>316,7969</v>
      </c>
      <c r="Q52" s="1058">
        <f t="shared" si="6"/>
        <v>363.7884401666667</v>
      </c>
      <c r="R52" s="1059">
        <f t="shared" si="7"/>
        <v>363.7884401666667</v>
      </c>
      <c r="T52" s="1060" t="str">
        <f>VLOOKUP(B52,'Rel-EQ'!$B$8:$K$76,10,FALSE)</f>
        <v>AUTOPROPELIDO</v>
      </c>
    </row>
    <row r="53" spans="1:27">
      <c r="A53" s="1054" t="s">
        <v>1579</v>
      </c>
      <c r="B53" s="1055" t="s">
        <v>1525</v>
      </c>
      <c r="C53" s="1056" t="str">
        <f>UPPER(INDEX('EQUIP SICRO ONE'!B:B,MATCH($B53,'EQUIP SICRO ONE'!A:A,0)))</f>
        <v>CAMINHÃO BASCULANTE COM CAPACIDADE DE 10 M³ - 210 KW</v>
      </c>
      <c r="D53" s="1057" t="s">
        <v>1555</v>
      </c>
      <c r="E53" s="1057" t="s">
        <v>1556</v>
      </c>
      <c r="F53" s="1055">
        <v>68.900000000000006</v>
      </c>
      <c r="G53" s="1055">
        <v>0</v>
      </c>
      <c r="H53" s="1057">
        <v>60</v>
      </c>
      <c r="I53" s="1057">
        <v>40</v>
      </c>
      <c r="J53" s="1058">
        <f t="shared" si="5"/>
        <v>1.1483333333333334</v>
      </c>
      <c r="K53" s="1058">
        <f t="shared" si="5"/>
        <v>0</v>
      </c>
      <c r="L53" s="1057">
        <f>VLOOKUP(B53,'Rel-EQ'!$B$8:$K$76,9,FALSE)</f>
        <v>4</v>
      </c>
      <c r="M53" s="1057">
        <f>VLOOKUP(B53,'Rel-EQ'!$B$8:$K$76,7,FALSE)</f>
        <v>1</v>
      </c>
      <c r="N53" s="1057" t="str">
        <f>VLOOKUP(B53,'Rel-EQ'!$B$8:$K$76,6,FALSE)</f>
        <v>E9579</v>
      </c>
      <c r="O53" s="1057">
        <f>VLOOKUP(B53,'Rel-EQ'!$B$8:$K$76,8,FALSE)</f>
        <v>1</v>
      </c>
      <c r="P53" s="1058" t="str">
        <f>UPPER(INDEX('EQUIP SICRO ONE'!J:J,MATCH($N53,'EQUIP SICRO ONE'!A:A,0)))</f>
        <v>304,4862</v>
      </c>
      <c r="Q53" s="1058">
        <f t="shared" si="6"/>
        <v>1398.606612</v>
      </c>
      <c r="R53" s="1059">
        <f t="shared" si="7"/>
        <v>1398.606612</v>
      </c>
      <c r="T53" s="1060" t="str">
        <f>VLOOKUP(B53,'Rel-EQ'!$B$8:$K$76,10,FALSE)</f>
        <v>AUTOPROPELIDO</v>
      </c>
    </row>
    <row r="54" spans="1:27">
      <c r="A54" s="1054" t="s">
        <v>1579</v>
      </c>
      <c r="B54" s="1055" t="s">
        <v>1526</v>
      </c>
      <c r="C54" s="1056" t="str">
        <f>UPPER(INDEX('EQUIP SICRO ONE'!B:B,MATCH($B54,'EQUIP SICRO ONE'!A:A,0)))</f>
        <v>CAMINHÃO BASCULANTE COM CAPACIDADE DE 6 M³ - 136 KW</v>
      </c>
      <c r="D54" s="1057" t="s">
        <v>1555</v>
      </c>
      <c r="E54" s="1057" t="s">
        <v>1556</v>
      </c>
      <c r="F54" s="1055">
        <v>68.900000000000006</v>
      </c>
      <c r="G54" s="1055">
        <v>0</v>
      </c>
      <c r="H54" s="1057">
        <v>60</v>
      </c>
      <c r="I54" s="1057">
        <v>40</v>
      </c>
      <c r="J54" s="1058">
        <f t="shared" si="5"/>
        <v>1.1483333333333334</v>
      </c>
      <c r="K54" s="1058">
        <f t="shared" si="5"/>
        <v>0</v>
      </c>
      <c r="L54" s="1057">
        <f>VLOOKUP(B54,'Rel-EQ'!$B$8:$K$76,9,FALSE)</f>
        <v>2</v>
      </c>
      <c r="M54" s="1057">
        <f>VLOOKUP(B54,'Rel-EQ'!$B$8:$K$76,7,FALSE)</f>
        <v>1</v>
      </c>
      <c r="N54" s="1057" t="str">
        <f>VLOOKUP(B54,'Rel-EQ'!$B$8:$K$76,6,FALSE)</f>
        <v>E9506</v>
      </c>
      <c r="O54" s="1057">
        <f>VLOOKUP(B54,'Rel-EQ'!$B$8:$K$76,8,FALSE)</f>
        <v>1</v>
      </c>
      <c r="P54" s="1058" t="str">
        <f>UPPER(INDEX('EQUIP SICRO ONE'!J:J,MATCH($N54,'EQUIP SICRO ONE'!A:A,0)))</f>
        <v>199,8929</v>
      </c>
      <c r="Q54" s="1058">
        <f t="shared" si="6"/>
        <v>459.08736033333338</v>
      </c>
      <c r="R54" s="1059">
        <f t="shared" si="7"/>
        <v>459.08736033333338</v>
      </c>
      <c r="T54" s="1060" t="str">
        <f>VLOOKUP(B54,'Rel-EQ'!$B$8:$K$76,10,FALSE)</f>
        <v>AUTOPROPELIDO</v>
      </c>
    </row>
    <row r="55" spans="1:27">
      <c r="A55" s="1054" t="s">
        <v>1579</v>
      </c>
      <c r="B55" s="1055" t="s">
        <v>1470</v>
      </c>
      <c r="C55" s="1056" t="str">
        <f>UPPER(INDEX('EQUIP SICRO ONE'!B:B,MATCH($B55,'EQUIP SICRO ONE'!A:A,0)))</f>
        <v>CAMINHÃO TANQUE COM CAPACIDADE DE 10.000 L - 188 KW</v>
      </c>
      <c r="D55" s="1057" t="s">
        <v>1555</v>
      </c>
      <c r="E55" s="1057" t="s">
        <v>1556</v>
      </c>
      <c r="F55" s="1055">
        <v>68.900000000000006</v>
      </c>
      <c r="G55" s="1055">
        <v>0</v>
      </c>
      <c r="H55" s="1057">
        <v>60</v>
      </c>
      <c r="I55" s="1057">
        <v>40</v>
      </c>
      <c r="J55" s="1058">
        <f t="shared" si="5"/>
        <v>1.1483333333333334</v>
      </c>
      <c r="K55" s="1058">
        <f t="shared" si="5"/>
        <v>0</v>
      </c>
      <c r="L55" s="1057">
        <f>VLOOKUP(B55,'Rel-EQ'!$B$8:$K$76,9,FALSE)</f>
        <v>3</v>
      </c>
      <c r="M55" s="1057">
        <f>VLOOKUP(B55,'Rel-EQ'!$B$8:$K$76,7,FALSE)</f>
        <v>1</v>
      </c>
      <c r="N55" s="1057" t="str">
        <f>VLOOKUP(B55,'Rel-EQ'!$B$8:$K$76,6,FALSE)</f>
        <v>E9571</v>
      </c>
      <c r="O55" s="1057">
        <f>VLOOKUP(B55,'Rel-EQ'!$B$8:$K$76,8,FALSE)</f>
        <v>1</v>
      </c>
      <c r="P55" s="1058" t="str">
        <f>UPPER(INDEX('EQUIP SICRO ONE'!J:J,MATCH($N55,'EQUIP SICRO ONE'!A:A,0)))</f>
        <v>353,9942</v>
      </c>
      <c r="Q55" s="1058">
        <f t="shared" si="6"/>
        <v>1219.5100189999998</v>
      </c>
      <c r="R55" s="1059">
        <f t="shared" si="7"/>
        <v>1219.5100189999998</v>
      </c>
      <c r="T55" s="1060" t="str">
        <f>VLOOKUP(B55,'Rel-EQ'!$B$8:$K$76,10,FALSE)</f>
        <v>AUTOPROPELIDO</v>
      </c>
    </row>
    <row r="56" spans="1:27">
      <c r="A56" s="1066"/>
      <c r="B56" s="1067"/>
      <c r="C56" s="1068"/>
      <c r="D56" s="1069"/>
      <c r="E56" s="1069"/>
      <c r="F56" s="1069"/>
      <c r="G56" s="1069"/>
      <c r="H56" s="1069"/>
      <c r="I56" s="1069"/>
      <c r="J56" s="1070"/>
      <c r="K56" s="1070"/>
      <c r="L56" s="1069"/>
      <c r="M56" s="1069"/>
      <c r="N56" s="1069"/>
      <c r="O56" s="1069"/>
      <c r="P56" s="1070"/>
      <c r="Q56" s="1071"/>
      <c r="R56" s="1059"/>
      <c r="U56" s="1060"/>
      <c r="AA56" s="1060"/>
    </row>
    <row r="57" spans="1:27" ht="15.75">
      <c r="A57" s="1061"/>
      <c r="B57" s="1694" t="s">
        <v>1533</v>
      </c>
      <c r="C57" s="1694"/>
      <c r="D57" s="1694"/>
      <c r="E57" s="1694"/>
      <c r="F57" s="1694"/>
      <c r="G57" s="1694"/>
      <c r="H57" s="1694"/>
      <c r="I57" s="1694"/>
      <c r="J57" s="1694"/>
      <c r="K57" s="1694"/>
      <c r="L57" s="1694"/>
      <c r="M57" s="1694"/>
      <c r="N57" s="1694"/>
      <c r="O57" s="1694"/>
      <c r="P57" s="1694"/>
      <c r="Q57" s="1694"/>
      <c r="R57" s="1062">
        <f>SUM(R43:R56)</f>
        <v>7524.3131513333337</v>
      </c>
      <c r="U57" s="1060"/>
      <c r="AA57" s="1060"/>
    </row>
    <row r="58" spans="1:27" ht="15.75">
      <c r="A58" s="1072"/>
      <c r="B58" s="1073"/>
      <c r="C58" s="1073"/>
      <c r="D58" s="1073"/>
      <c r="E58" s="1073"/>
      <c r="F58" s="1073"/>
      <c r="G58" s="1073"/>
      <c r="H58" s="1073"/>
      <c r="I58" s="1073"/>
      <c r="J58" s="1073"/>
      <c r="K58" s="1073"/>
      <c r="L58" s="1073"/>
      <c r="M58" s="1073"/>
      <c r="N58" s="1073"/>
      <c r="O58" s="1073"/>
      <c r="P58" s="1073"/>
      <c r="Q58" s="1073"/>
      <c r="R58" s="1074"/>
      <c r="U58" s="1060"/>
      <c r="AA58" s="1060"/>
    </row>
    <row r="59" spans="1:27" ht="15.75">
      <c r="A59" s="1669" t="s">
        <v>1580</v>
      </c>
      <c r="B59" s="1695"/>
      <c r="C59" s="1695"/>
      <c r="D59" s="1695"/>
      <c r="E59" s="1695"/>
      <c r="F59" s="1695"/>
      <c r="G59" s="1695"/>
      <c r="H59" s="1695"/>
      <c r="I59" s="1695"/>
      <c r="J59" s="1695"/>
      <c r="K59" s="1695"/>
      <c r="L59" s="1695"/>
      <c r="M59" s="1695"/>
      <c r="N59" s="1695"/>
      <c r="O59" s="1695"/>
      <c r="P59" s="1695"/>
      <c r="Q59" s="1695"/>
      <c r="R59" s="1696"/>
      <c r="U59" s="1060"/>
      <c r="AA59" s="1060"/>
    </row>
    <row r="60" spans="1:27" ht="47.25">
      <c r="A60" s="1042" t="s">
        <v>3</v>
      </c>
      <c r="B60" s="1043" t="s">
        <v>30</v>
      </c>
      <c r="C60" s="1043" t="s">
        <v>1539</v>
      </c>
      <c r="D60" s="1043" t="s">
        <v>1540</v>
      </c>
      <c r="E60" s="1043" t="s">
        <v>1541</v>
      </c>
      <c r="F60" s="1052" t="s">
        <v>1542</v>
      </c>
      <c r="G60" s="1052" t="s">
        <v>1543</v>
      </c>
      <c r="H60" s="1052" t="s">
        <v>1548</v>
      </c>
      <c r="I60" s="1052" t="s">
        <v>1545</v>
      </c>
      <c r="J60" s="1052" t="s">
        <v>1550</v>
      </c>
      <c r="K60" s="1052" t="s">
        <v>1547</v>
      </c>
      <c r="L60" s="1052" t="s">
        <v>1581</v>
      </c>
      <c r="M60" s="1052" t="s">
        <v>1582</v>
      </c>
      <c r="N60" s="1075"/>
      <c r="O60" s="1076"/>
      <c r="P60" s="1076"/>
      <c r="Q60" s="1076"/>
      <c r="R60" s="1077"/>
      <c r="U60" s="1060"/>
      <c r="AA60" s="1060"/>
    </row>
    <row r="61" spans="1:27">
      <c r="A61" s="1054" t="s">
        <v>1566</v>
      </c>
      <c r="B61" s="1055" t="s">
        <v>1512</v>
      </c>
      <c r="C61" s="1056" t="str">
        <f>UPPER(INDEX('EQUIP SICRO ONE'!B:B,MATCH($B61,'EQUIP SICRO ONE'!A:A,0)))</f>
        <v>GRUPO GERADOR - 7,2 KVA</v>
      </c>
      <c r="D61" s="1057" t="s">
        <v>1555</v>
      </c>
      <c r="E61" s="1057" t="s">
        <v>1556</v>
      </c>
      <c r="F61" s="1055">
        <v>68.900000000000006</v>
      </c>
      <c r="G61" s="1055">
        <v>0</v>
      </c>
      <c r="H61" s="1057">
        <f>VLOOKUP(B61,'Rel-EQ'!$B$8:$K$76,9,FALSE)</f>
        <v>1</v>
      </c>
      <c r="I61" s="1057">
        <v>40</v>
      </c>
      <c r="J61" s="1057">
        <f>VLOOKUP(B61,'Rel-EQ'!$B$8:$K$76,8,FALSE)</f>
        <v>1</v>
      </c>
      <c r="K61" s="1058">
        <f t="shared" ref="K61:K92" si="8">G61/I61</f>
        <v>0</v>
      </c>
      <c r="L61" s="1055">
        <f>VLOOKUP(B61,'Rel-EQ'!$B$8:$K$76,5,FALSE)</f>
        <v>97</v>
      </c>
      <c r="M61" s="1058">
        <f>H61*L61</f>
        <v>97</v>
      </c>
      <c r="N61" s="1075"/>
      <c r="O61" s="1076"/>
      <c r="P61" s="1076"/>
      <c r="Q61" s="1076"/>
      <c r="R61" s="1077"/>
      <c r="T61" s="1060"/>
    </row>
    <row r="62" spans="1:27">
      <c r="A62" s="1054" t="s">
        <v>1570</v>
      </c>
      <c r="B62" s="1055" t="s">
        <v>1513</v>
      </c>
      <c r="C62" s="1056" t="str">
        <f>UPPER(INDEX('EQUIP SICRO ONE'!B:B,MATCH($B62,'EQUIP SICRO ONE'!A:A,0)))</f>
        <v>MÁQUINA DE BANCADA GUILHOTINA - 4,00 KW</v>
      </c>
      <c r="D62" s="1057" t="s">
        <v>1555</v>
      </c>
      <c r="E62" s="1057" t="s">
        <v>1556</v>
      </c>
      <c r="F62" s="1055">
        <v>68.900000000000006</v>
      </c>
      <c r="G62" s="1055">
        <v>0</v>
      </c>
      <c r="H62" s="1057">
        <f>VLOOKUP(B62,'Rel-EQ'!$B$8:$K$76,9,FALSE)</f>
        <v>1</v>
      </c>
      <c r="I62" s="1057">
        <v>40</v>
      </c>
      <c r="J62" s="1057">
        <f>VLOOKUP(B62,'Rel-EQ'!$B$8:$K$76,8,FALSE)</f>
        <v>1</v>
      </c>
      <c r="K62" s="1058">
        <f t="shared" si="8"/>
        <v>0</v>
      </c>
      <c r="L62" s="1055">
        <f>VLOOKUP(B62,'Rel-EQ'!$B$8:$K$76,5,FALSE)</f>
        <v>1270</v>
      </c>
      <c r="M62" s="1058">
        <f t="shared" ref="M62:M92" si="9">H62*L62</f>
        <v>1270</v>
      </c>
      <c r="N62" s="1075"/>
      <c r="O62" s="1076"/>
      <c r="P62" s="1076"/>
      <c r="Q62" s="1076"/>
      <c r="R62" s="1077"/>
      <c r="T62" s="1060"/>
    </row>
    <row r="63" spans="1:27">
      <c r="A63" s="1054" t="s">
        <v>1567</v>
      </c>
      <c r="B63" s="1055" t="s">
        <v>1514</v>
      </c>
      <c r="C63" s="1056" t="str">
        <f>UPPER(INDEX('EQUIP SICRO ONE'!B:B,MATCH($B63,'EQUIP SICRO ONE'!A:A,0)))</f>
        <v>GRUPO GERADOR - 3,2 KVA</v>
      </c>
      <c r="D63" s="1057" t="s">
        <v>1555</v>
      </c>
      <c r="E63" s="1057" t="s">
        <v>1556</v>
      </c>
      <c r="F63" s="1055">
        <v>68.900000000000006</v>
      </c>
      <c r="G63" s="1055">
        <v>0</v>
      </c>
      <c r="H63" s="1057">
        <f>VLOOKUP(B63,'Rel-EQ'!$B$8:$K$76,9,FALSE)</f>
        <v>1</v>
      </c>
      <c r="I63" s="1057">
        <v>40</v>
      </c>
      <c r="J63" s="1057">
        <f>VLOOKUP(B63,'Rel-EQ'!$B$8:$K$76,8,FALSE)</f>
        <v>1</v>
      </c>
      <c r="K63" s="1058">
        <f t="shared" si="8"/>
        <v>0</v>
      </c>
      <c r="L63" s="1055">
        <f>VLOOKUP(B63,'Rel-EQ'!$B$8:$K$76,5,FALSE)</f>
        <v>52.5</v>
      </c>
      <c r="M63" s="1058">
        <f t="shared" si="9"/>
        <v>52.5</v>
      </c>
      <c r="N63" s="1075"/>
      <c r="O63" s="1076"/>
      <c r="P63" s="1076"/>
      <c r="Q63" s="1076"/>
      <c r="R63" s="1077"/>
      <c r="T63" s="1060"/>
    </row>
    <row r="64" spans="1:27" ht="30">
      <c r="A64" s="1054" t="s">
        <v>1563</v>
      </c>
      <c r="B64" s="1055" t="s">
        <v>1515</v>
      </c>
      <c r="C64" s="1056" t="str">
        <f>UPPER(INDEX('EQUIP SICRO ONE'!B:B,MATCH($B64,'EQUIP SICRO ONE'!A:A,0)))</f>
        <v>PLOTADORA DE RECORTE COM COMPUTADOR E PROGRAMA COMPUTACIONAL</v>
      </c>
      <c r="D64" s="1057" t="s">
        <v>1555</v>
      </c>
      <c r="E64" s="1057" t="s">
        <v>1556</v>
      </c>
      <c r="F64" s="1055">
        <v>68.900000000000006</v>
      </c>
      <c r="G64" s="1055">
        <v>0</v>
      </c>
      <c r="H64" s="1057">
        <f>VLOOKUP(B64,'Rel-EQ'!$B$8:$K$76,9,FALSE)</f>
        <v>1</v>
      </c>
      <c r="I64" s="1057">
        <v>40</v>
      </c>
      <c r="J64" s="1057">
        <f>VLOOKUP(B64,'Rel-EQ'!$B$8:$K$76,8,FALSE)</f>
        <v>1</v>
      </c>
      <c r="K64" s="1058">
        <f t="shared" si="8"/>
        <v>0</v>
      </c>
      <c r="L64" s="1055">
        <f>VLOOKUP(B64,'Rel-EQ'!$B$8:$K$76,5,FALSE)</f>
        <v>64</v>
      </c>
      <c r="M64" s="1058">
        <f t="shared" si="9"/>
        <v>64</v>
      </c>
      <c r="N64" s="1075"/>
      <c r="O64" s="1076"/>
      <c r="P64" s="1076"/>
      <c r="Q64" s="1076"/>
      <c r="R64" s="1077"/>
      <c r="T64" s="1060"/>
    </row>
    <row r="65" spans="1:20">
      <c r="A65" s="1054" t="s">
        <v>1568</v>
      </c>
      <c r="B65" s="1055" t="s">
        <v>1516</v>
      </c>
      <c r="C65" s="1056" t="str">
        <f>UPPER(INDEX('EQUIP SICRO ONE'!B:B,MATCH($B65,'EQUIP SICRO ONE'!A:A,0)))</f>
        <v>COMPACTADOR MANUAL DE PLACA VIBRATÓRIA - 3,00 KW</v>
      </c>
      <c r="D65" s="1057" t="s">
        <v>1555</v>
      </c>
      <c r="E65" s="1057" t="s">
        <v>1556</v>
      </c>
      <c r="F65" s="1055">
        <v>68.900000000000006</v>
      </c>
      <c r="G65" s="1055">
        <v>0</v>
      </c>
      <c r="H65" s="1057">
        <f>VLOOKUP(B65,'Rel-EQ'!$B$8:$K$76,9,FALSE)</f>
        <v>1</v>
      </c>
      <c r="I65" s="1057">
        <v>40</v>
      </c>
      <c r="J65" s="1057">
        <f>VLOOKUP(B65,'Rel-EQ'!$B$8:$K$76,8,FALSE)</f>
        <v>1</v>
      </c>
      <c r="K65" s="1058">
        <f t="shared" si="8"/>
        <v>0</v>
      </c>
      <c r="L65" s="1055">
        <f>VLOOKUP(B65,'Rel-EQ'!$B$8:$K$76,5,FALSE)</f>
        <v>82</v>
      </c>
      <c r="M65" s="1058">
        <f t="shared" si="9"/>
        <v>82</v>
      </c>
      <c r="N65" s="1075"/>
      <c r="O65" s="1076"/>
      <c r="P65" s="1076"/>
      <c r="Q65" s="1076"/>
      <c r="R65" s="1077"/>
      <c r="T65" s="1060"/>
    </row>
    <row r="66" spans="1:20">
      <c r="A66" s="1054" t="s">
        <v>1569</v>
      </c>
      <c r="B66" s="1055" t="s">
        <v>1517</v>
      </c>
      <c r="C66" s="1056" t="str">
        <f>UPPER(INDEX('EQUIP SICRO ONE'!B:B,MATCH($B66,'EQUIP SICRO ONE'!A:A,0)))</f>
        <v>MARTELETE PERFURADOR/ROMPEDOR ELÉTRICO - 1,50 KW</v>
      </c>
      <c r="D66" s="1057" t="s">
        <v>1555</v>
      </c>
      <c r="E66" s="1057" t="s">
        <v>1556</v>
      </c>
      <c r="F66" s="1055">
        <v>68.900000000000006</v>
      </c>
      <c r="G66" s="1055">
        <v>0</v>
      </c>
      <c r="H66" s="1057">
        <f>VLOOKUP(B66,'Rel-EQ'!$B$8:$K$76,9,FALSE)</f>
        <v>1</v>
      </c>
      <c r="I66" s="1057">
        <v>40</v>
      </c>
      <c r="J66" s="1057">
        <f>VLOOKUP(B66,'Rel-EQ'!$B$8:$K$76,8,FALSE)</f>
        <v>1</v>
      </c>
      <c r="K66" s="1058">
        <f t="shared" si="8"/>
        <v>0</v>
      </c>
      <c r="L66" s="1055">
        <f>VLOOKUP(B66,'Rel-EQ'!$B$8:$K$76,5,FALSE)</f>
        <v>8.9</v>
      </c>
      <c r="M66" s="1058">
        <f t="shared" si="9"/>
        <v>8.9</v>
      </c>
      <c r="N66" s="1075"/>
      <c r="O66" s="1076"/>
      <c r="P66" s="1076"/>
      <c r="Q66" s="1076"/>
      <c r="R66" s="1077"/>
      <c r="T66" s="1060"/>
    </row>
    <row r="67" spans="1:20">
      <c r="A67" s="1054" t="s">
        <v>1564</v>
      </c>
      <c r="B67" s="1055" t="s">
        <v>1518</v>
      </c>
      <c r="C67" s="1056" t="str">
        <f>UPPER(INDEX('EQUIP SICRO ONE'!B:B,MATCH($B67,'EQUIP SICRO ONE'!A:A,0)))</f>
        <v>MARTELETE PERFURADOR/ROMPEDOR ELÉTRICO - 0,90 KW</v>
      </c>
      <c r="D67" s="1057" t="s">
        <v>1555</v>
      </c>
      <c r="E67" s="1057" t="s">
        <v>1556</v>
      </c>
      <c r="F67" s="1055">
        <v>68.900000000000006</v>
      </c>
      <c r="G67" s="1055">
        <v>0</v>
      </c>
      <c r="H67" s="1057">
        <f>VLOOKUP(B67,'Rel-EQ'!$B$8:$K$76,9,FALSE)</f>
        <v>1</v>
      </c>
      <c r="I67" s="1057">
        <v>40</v>
      </c>
      <c r="J67" s="1057">
        <f>VLOOKUP(B67,'Rel-EQ'!$B$8:$K$76,8,FALSE)</f>
        <v>1</v>
      </c>
      <c r="K67" s="1058">
        <f t="shared" si="8"/>
        <v>0</v>
      </c>
      <c r="L67" s="1055">
        <f>VLOOKUP(B67,'Rel-EQ'!$B$8:$K$76,5,FALSE)</f>
        <v>4.7</v>
      </c>
      <c r="M67" s="1058">
        <f t="shared" si="9"/>
        <v>4.7</v>
      </c>
      <c r="N67" s="1075"/>
      <c r="O67" s="1076"/>
      <c r="P67" s="1076"/>
      <c r="Q67" s="1076"/>
      <c r="R67" s="1077"/>
      <c r="T67" s="1060"/>
    </row>
    <row r="68" spans="1:20">
      <c r="A68" s="1054" t="s">
        <v>1565</v>
      </c>
      <c r="B68" s="1055" t="s">
        <v>1519</v>
      </c>
      <c r="C68" s="1056" t="str">
        <f>UPPER(INDEX('EQUIP SICRO ONE'!B:B,MATCH($B68,'EQUIP SICRO ONE'!A:A,0)))</f>
        <v>FURADEIRA DE IMPACTO DE 12,5 MM - 0,80 KW</v>
      </c>
      <c r="D68" s="1057" t="s">
        <v>1555</v>
      </c>
      <c r="E68" s="1057" t="s">
        <v>1556</v>
      </c>
      <c r="F68" s="1055">
        <v>68.900000000000006</v>
      </c>
      <c r="G68" s="1055">
        <v>0</v>
      </c>
      <c r="H68" s="1057">
        <f>VLOOKUP(B68,'Rel-EQ'!$B$8:$K$76,9,FALSE)</f>
        <v>5</v>
      </c>
      <c r="I68" s="1057">
        <v>40</v>
      </c>
      <c r="J68" s="1057">
        <f>VLOOKUP(B68,'Rel-EQ'!$B$8:$K$76,8,FALSE)</f>
        <v>1</v>
      </c>
      <c r="K68" s="1058">
        <f t="shared" si="8"/>
        <v>0</v>
      </c>
      <c r="L68" s="1055">
        <f>VLOOKUP(B68,'Rel-EQ'!$B$8:$K$76,5,FALSE)</f>
        <v>2.5</v>
      </c>
      <c r="M68" s="1058">
        <f t="shared" si="9"/>
        <v>12.5</v>
      </c>
      <c r="N68" s="1075"/>
      <c r="O68" s="1076"/>
      <c r="P68" s="1076"/>
      <c r="Q68" s="1076"/>
      <c r="R68" s="1077"/>
      <c r="T68" s="1060"/>
    </row>
    <row r="69" spans="1:20">
      <c r="A69" s="1054" t="s">
        <v>1566</v>
      </c>
      <c r="B69" s="1055" t="s">
        <v>1520</v>
      </c>
      <c r="C69" s="1056" t="str">
        <f>UPPER(INDEX('EQUIP SICRO ONE'!B:B,MATCH($B69,'EQUIP SICRO ONE'!A:A,0)))</f>
        <v>COMPACTADOR MANUAL COM SOQUETE VIBRATÓRIO - 2,24 KW</v>
      </c>
      <c r="D69" s="1057" t="s">
        <v>1555</v>
      </c>
      <c r="E69" s="1057" t="s">
        <v>1556</v>
      </c>
      <c r="F69" s="1055">
        <v>68.900000000000006</v>
      </c>
      <c r="G69" s="1055">
        <v>0</v>
      </c>
      <c r="H69" s="1057">
        <f>VLOOKUP(B69,'Rel-EQ'!$B$8:$K$76,9,FALSE)</f>
        <v>1</v>
      </c>
      <c r="I69" s="1057">
        <v>40</v>
      </c>
      <c r="J69" s="1057">
        <f>VLOOKUP(B69,'Rel-EQ'!$B$8:$K$76,8,FALSE)</f>
        <v>1</v>
      </c>
      <c r="K69" s="1058">
        <f t="shared" si="8"/>
        <v>0</v>
      </c>
      <c r="L69" s="1055">
        <f>VLOOKUP(B69,'Rel-EQ'!$B$8:$K$76,5,FALSE)</f>
        <v>78</v>
      </c>
      <c r="M69" s="1058">
        <f t="shared" si="9"/>
        <v>78</v>
      </c>
      <c r="N69" s="1075"/>
      <c r="O69" s="1076"/>
      <c r="P69" s="1076"/>
      <c r="Q69" s="1076"/>
      <c r="R69" s="1077"/>
      <c r="T69" s="1060"/>
    </row>
    <row r="70" spans="1:20">
      <c r="A70" s="1054" t="s">
        <v>1570</v>
      </c>
      <c r="B70" s="1055" t="s">
        <v>1521</v>
      </c>
      <c r="C70" s="1056" t="str">
        <f>UPPER(INDEX('EQUIP SICRO ONE'!B:B,MATCH($B70,'EQUIP SICRO ONE'!A:A,0)))</f>
        <v>MÁQUINA DE SOLDA ELÉTRICA TRANSFORMADORA 250 A - 9,20 KW</v>
      </c>
      <c r="D70" s="1057" t="s">
        <v>1555</v>
      </c>
      <c r="E70" s="1057" t="s">
        <v>1556</v>
      </c>
      <c r="F70" s="1055">
        <v>68.900000000000006</v>
      </c>
      <c r="G70" s="1055">
        <v>0</v>
      </c>
      <c r="H70" s="1057">
        <f>VLOOKUP(B70,'Rel-EQ'!$B$8:$K$76,9,FALSE)</f>
        <v>1</v>
      </c>
      <c r="I70" s="1057">
        <v>40</v>
      </c>
      <c r="J70" s="1057">
        <f>VLOOKUP(B70,'Rel-EQ'!$B$8:$K$76,8,FALSE)</f>
        <v>1</v>
      </c>
      <c r="K70" s="1058">
        <f t="shared" si="8"/>
        <v>0</v>
      </c>
      <c r="L70" s="1055">
        <f>VLOOKUP(B70,'Rel-EQ'!$B$8:$K$76,5,FALSE)</f>
        <v>24.5</v>
      </c>
      <c r="M70" s="1058">
        <f t="shared" si="9"/>
        <v>24.5</v>
      </c>
      <c r="N70" s="1075"/>
      <c r="O70" s="1076"/>
      <c r="P70" s="1076"/>
      <c r="Q70" s="1076"/>
      <c r="R70" s="1077"/>
      <c r="T70" s="1060"/>
    </row>
    <row r="71" spans="1:20">
      <c r="A71" s="1054" t="s">
        <v>1567</v>
      </c>
      <c r="B71" s="1055" t="s">
        <v>1522</v>
      </c>
      <c r="C71" s="1056" t="str">
        <f>UPPER(INDEX('EQUIP SICRO ONE'!B:B,MATCH($B71,'EQUIP SICRO ONE'!A:A,0)))</f>
        <v>EQUIPAMENTO PARA SOLDA E CORTE COM OXIACETILENO</v>
      </c>
      <c r="D71" s="1057" t="s">
        <v>1555</v>
      </c>
      <c r="E71" s="1057" t="s">
        <v>1556</v>
      </c>
      <c r="F71" s="1055">
        <v>68.900000000000006</v>
      </c>
      <c r="G71" s="1055">
        <v>0</v>
      </c>
      <c r="H71" s="1057">
        <f>VLOOKUP(B71,'Rel-EQ'!$B$8:$K$76,9,FALSE)</f>
        <v>1</v>
      </c>
      <c r="I71" s="1057">
        <v>40</v>
      </c>
      <c r="J71" s="1057">
        <f>VLOOKUP(B71,'Rel-EQ'!$B$8:$K$76,8,FALSE)</f>
        <v>1</v>
      </c>
      <c r="K71" s="1058">
        <f t="shared" si="8"/>
        <v>0</v>
      </c>
      <c r="L71" s="1055">
        <f>VLOOKUP(B71,'Rel-EQ'!$B$8:$K$76,5,FALSE)</f>
        <v>1.2</v>
      </c>
      <c r="M71" s="1058">
        <f t="shared" si="9"/>
        <v>1.2</v>
      </c>
      <c r="N71" s="1075"/>
      <c r="O71" s="1076"/>
      <c r="P71" s="1076"/>
      <c r="Q71" s="1076"/>
      <c r="R71" s="1077"/>
      <c r="T71" s="1060"/>
    </row>
    <row r="72" spans="1:20" ht="30">
      <c r="A72" s="1054" t="s">
        <v>1566</v>
      </c>
      <c r="B72" s="1055" t="s">
        <v>1523</v>
      </c>
      <c r="C72" s="1056" t="str">
        <f>UPPER(INDEX('EQUIP SICRO ONE'!B:B,MATCH($B72,'EQUIP SICRO ONE'!A:A,0)))</f>
        <v>EQUIPAMENTO PARA PINTURA A AR COMPRIMIDO DE PISTOLA COM CANECA COM CAPACIDADE DE 1.000 ML E COMPRESSOR DE 1,50 KW</v>
      </c>
      <c r="D72" s="1057" t="s">
        <v>1555</v>
      </c>
      <c r="E72" s="1057" t="s">
        <v>1556</v>
      </c>
      <c r="F72" s="1055">
        <v>68.900000000000006</v>
      </c>
      <c r="G72" s="1055">
        <v>0</v>
      </c>
      <c r="H72" s="1057">
        <f>VLOOKUP(B72,'Rel-EQ'!$B$8:$K$76,9,FALSE)</f>
        <v>1</v>
      </c>
      <c r="I72" s="1057">
        <v>40</v>
      </c>
      <c r="J72" s="1057">
        <f>VLOOKUP(B72,'Rel-EQ'!$B$8:$K$76,8,FALSE)</f>
        <v>1</v>
      </c>
      <c r="K72" s="1058">
        <f t="shared" si="8"/>
        <v>0</v>
      </c>
      <c r="L72" s="1055">
        <f>VLOOKUP(B72,'Rel-EQ'!$B$8:$K$76,5,FALSE)</f>
        <v>76</v>
      </c>
      <c r="M72" s="1058">
        <f t="shared" si="9"/>
        <v>76</v>
      </c>
      <c r="N72" s="1075"/>
      <c r="O72" s="1076"/>
      <c r="P72" s="1076"/>
      <c r="Q72" s="1076"/>
      <c r="R72" s="1077"/>
      <c r="T72" s="1060"/>
    </row>
    <row r="73" spans="1:20">
      <c r="A73" s="1054" t="s">
        <v>1570</v>
      </c>
      <c r="B73" s="1055" t="s">
        <v>1524</v>
      </c>
      <c r="C73" s="1056" t="str">
        <f>UPPER(INDEX('EQUIP SICRO ONE'!B:B,MATCH($B73,'EQUIP SICRO ONE'!A:A,0)))</f>
        <v>MÁQUINA POLICORTE - 2,20 KW</v>
      </c>
      <c r="D73" s="1057" t="s">
        <v>1555</v>
      </c>
      <c r="E73" s="1057" t="s">
        <v>1556</v>
      </c>
      <c r="F73" s="1055">
        <v>68.900000000000006</v>
      </c>
      <c r="G73" s="1055">
        <v>0</v>
      </c>
      <c r="H73" s="1057">
        <f>VLOOKUP(B73,'Rel-EQ'!$B$8:$K$76,9,FALSE)</f>
        <v>1</v>
      </c>
      <c r="I73" s="1057">
        <v>40</v>
      </c>
      <c r="J73" s="1057">
        <f>VLOOKUP(B73,'Rel-EQ'!$B$8:$K$76,8,FALSE)</f>
        <v>1</v>
      </c>
      <c r="K73" s="1058">
        <f t="shared" si="8"/>
        <v>0</v>
      </c>
      <c r="L73" s="1055">
        <f>VLOOKUP(B73,'Rel-EQ'!$B$8:$K$76,5,FALSE)</f>
        <v>17</v>
      </c>
      <c r="M73" s="1058">
        <f t="shared" si="9"/>
        <v>17</v>
      </c>
      <c r="N73" s="1075"/>
      <c r="O73" s="1076"/>
      <c r="P73" s="1076"/>
      <c r="Q73" s="1076"/>
      <c r="R73" s="1077"/>
      <c r="T73" s="1060"/>
    </row>
    <row r="74" spans="1:20">
      <c r="A74" s="1054" t="s">
        <v>1567</v>
      </c>
      <c r="B74" s="1055" t="s">
        <v>1501</v>
      </c>
      <c r="C74" s="1056" t="str">
        <f>UPPER(INDEX('EQUIP SICRO ONE'!B:B,MATCH($B74,'EQUIP SICRO ONE'!A:A,0)))</f>
        <v>GRUPO GERADOR - 23 KVA</v>
      </c>
      <c r="D74" s="1057" t="s">
        <v>1555</v>
      </c>
      <c r="E74" s="1057" t="s">
        <v>1556</v>
      </c>
      <c r="F74" s="1055">
        <v>68.900000000000006</v>
      </c>
      <c r="G74" s="1055">
        <v>0</v>
      </c>
      <c r="H74" s="1057">
        <f>VLOOKUP(B74,'Rel-EQ'!$B$8:$K$76,9,FALSE)</f>
        <v>1</v>
      </c>
      <c r="I74" s="1057">
        <v>40</v>
      </c>
      <c r="J74" s="1057">
        <f>VLOOKUP(B74,'Rel-EQ'!$B$8:$K$76,8,FALSE)</f>
        <v>1</v>
      </c>
      <c r="K74" s="1058">
        <f t="shared" si="8"/>
        <v>0</v>
      </c>
      <c r="L74" s="1055">
        <f>VLOOKUP(B74,'Rel-EQ'!$B$8:$K$76,5,FALSE)</f>
        <v>584</v>
      </c>
      <c r="M74" s="1058">
        <f t="shared" si="9"/>
        <v>584</v>
      </c>
      <c r="N74" s="1075"/>
      <c r="O74" s="1076"/>
      <c r="P74" s="1076"/>
      <c r="Q74" s="1076"/>
      <c r="R74" s="1077"/>
      <c r="T74" s="1060"/>
    </row>
    <row r="75" spans="1:20">
      <c r="A75" s="1054" t="s">
        <v>1564</v>
      </c>
      <c r="B75" s="1055" t="s">
        <v>1502</v>
      </c>
      <c r="C75" s="1056" t="str">
        <f>UPPER(INDEX('EQUIP SICRO ONE'!B:B,MATCH($B75,'EQUIP SICRO ONE'!A:A,0)))</f>
        <v>TRANSPORTADOR MANUAL GERICA COM CAPACIDADE DE 180 L</v>
      </c>
      <c r="D75" s="1057" t="s">
        <v>1555</v>
      </c>
      <c r="E75" s="1057" t="s">
        <v>1556</v>
      </c>
      <c r="F75" s="1055">
        <v>68.900000000000006</v>
      </c>
      <c r="G75" s="1055">
        <v>0</v>
      </c>
      <c r="H75" s="1057">
        <f>VLOOKUP(B75,'Rel-EQ'!$B$8:$K$76,9,FALSE)</f>
        <v>1</v>
      </c>
      <c r="I75" s="1057">
        <v>40</v>
      </c>
      <c r="J75" s="1057">
        <f>VLOOKUP(B75,'Rel-EQ'!$B$8:$K$76,8,FALSE)</f>
        <v>1</v>
      </c>
      <c r="K75" s="1058">
        <f t="shared" si="8"/>
        <v>0</v>
      </c>
      <c r="L75" s="1055">
        <f>VLOOKUP(B75,'Rel-EQ'!$B$8:$K$76,5,FALSE)</f>
        <v>39.33</v>
      </c>
      <c r="M75" s="1058">
        <f t="shared" si="9"/>
        <v>39.33</v>
      </c>
      <c r="N75" s="1075"/>
      <c r="O75" s="1076"/>
      <c r="P75" s="1076"/>
      <c r="Q75" s="1076"/>
      <c r="R75" s="1077"/>
      <c r="T75" s="1060"/>
    </row>
    <row r="76" spans="1:20">
      <c r="A76" s="1054" t="s">
        <v>1566</v>
      </c>
      <c r="B76" s="1055" t="s">
        <v>1504</v>
      </c>
      <c r="C76" s="1056" t="str">
        <f>UPPER(INDEX('EQUIP SICRO ONE'!B:B,MATCH($B76,'EQUIP SICRO ONE'!A:A,0)))</f>
        <v>TRANSPORTADOR MANUAL CARRINHO DE MÃO COM CAPACIDADE DE 80 L</v>
      </c>
      <c r="D76" s="1057" t="s">
        <v>1555</v>
      </c>
      <c r="E76" s="1057" t="s">
        <v>1556</v>
      </c>
      <c r="F76" s="1055">
        <v>68.900000000000006</v>
      </c>
      <c r="G76" s="1055">
        <v>0</v>
      </c>
      <c r="H76" s="1057">
        <f>VLOOKUP(B76,'Rel-EQ'!$B$8:$K$76,9,FALSE)</f>
        <v>5</v>
      </c>
      <c r="I76" s="1057">
        <v>40</v>
      </c>
      <c r="J76" s="1057">
        <f>VLOOKUP(B76,'Rel-EQ'!$B$8:$K$76,8,FALSE)</f>
        <v>1</v>
      </c>
      <c r="K76" s="1058">
        <f t="shared" si="8"/>
        <v>0</v>
      </c>
      <c r="L76" s="1055">
        <f>VLOOKUP(B76,'Rel-EQ'!$B$8:$K$76,5,FALSE)</f>
        <v>18.05</v>
      </c>
      <c r="M76" s="1058">
        <f t="shared" si="9"/>
        <v>90.25</v>
      </c>
      <c r="N76" s="1075"/>
      <c r="O76" s="1076"/>
      <c r="P76" s="1076"/>
      <c r="Q76" s="1076"/>
      <c r="R76" s="1077"/>
      <c r="T76" s="1060"/>
    </row>
    <row r="77" spans="1:20">
      <c r="A77" s="1054" t="s">
        <v>1570</v>
      </c>
      <c r="B77" s="1055" t="s">
        <v>1505</v>
      </c>
      <c r="C77" s="1056" t="str">
        <f>UPPER(INDEX('EQUIP SICRO ONE'!B:B,MATCH($B77,'EQUIP SICRO ONE'!A:A,0)))</f>
        <v>SERRA PARA CORTE DE CONCRETO E ASFALTO - 10 KW</v>
      </c>
      <c r="D77" s="1057" t="s">
        <v>1555</v>
      </c>
      <c r="E77" s="1057" t="s">
        <v>1556</v>
      </c>
      <c r="F77" s="1055">
        <v>68.900000000000006</v>
      </c>
      <c r="G77" s="1055">
        <v>0</v>
      </c>
      <c r="H77" s="1057">
        <f>VLOOKUP(B77,'Rel-EQ'!$B$8:$K$76,9,FALSE)</f>
        <v>1</v>
      </c>
      <c r="I77" s="1057">
        <v>40</v>
      </c>
      <c r="J77" s="1057">
        <f>VLOOKUP(B77,'Rel-EQ'!$B$8:$K$76,8,FALSE)</f>
        <v>1</v>
      </c>
      <c r="K77" s="1058">
        <f t="shared" si="8"/>
        <v>0</v>
      </c>
      <c r="L77" s="1055">
        <f>VLOOKUP(B77,'Rel-EQ'!$B$8:$K$76,5,FALSE)</f>
        <v>100</v>
      </c>
      <c r="M77" s="1058">
        <f t="shared" si="9"/>
        <v>100</v>
      </c>
      <c r="N77" s="1075"/>
      <c r="O77" s="1076"/>
      <c r="P77" s="1076"/>
      <c r="Q77" s="1076"/>
      <c r="R77" s="1077"/>
      <c r="T77" s="1060"/>
    </row>
    <row r="78" spans="1:20">
      <c r="A78" s="1054" t="s">
        <v>1567</v>
      </c>
      <c r="B78" s="1055" t="s">
        <v>1506</v>
      </c>
      <c r="C78" s="1056" t="str">
        <f>UPPER(INDEX('EQUIP SICRO ONE'!B:B,MATCH($B78,'EQUIP SICRO ONE'!A:A,0)))</f>
        <v>COMPRESSOR DE AR PORTÁTIL DE 58,52 L/S (124 PCM) - 27 KW</v>
      </c>
      <c r="D78" s="1057" t="s">
        <v>1555</v>
      </c>
      <c r="E78" s="1057" t="s">
        <v>1556</v>
      </c>
      <c r="F78" s="1055">
        <v>68.900000000000006</v>
      </c>
      <c r="G78" s="1055">
        <v>0</v>
      </c>
      <c r="H78" s="1057">
        <f>VLOOKUP(B78,'Rel-EQ'!$B$8:$K$76,9,FALSE)</f>
        <v>1</v>
      </c>
      <c r="I78" s="1057">
        <v>40</v>
      </c>
      <c r="J78" s="1057">
        <f>VLOOKUP(B78,'Rel-EQ'!$B$8:$K$76,8,FALSE)</f>
        <v>1</v>
      </c>
      <c r="K78" s="1058">
        <f t="shared" si="8"/>
        <v>0</v>
      </c>
      <c r="L78" s="1055">
        <f>VLOOKUP(B78,'Rel-EQ'!$B$8:$K$76,5,FALSE)</f>
        <v>750</v>
      </c>
      <c r="M78" s="1058">
        <f t="shared" si="9"/>
        <v>750</v>
      </c>
      <c r="N78" s="1075"/>
      <c r="O78" s="1076"/>
      <c r="P78" s="1076"/>
      <c r="Q78" s="1076"/>
      <c r="R78" s="1077"/>
      <c r="T78" s="1060"/>
    </row>
    <row r="79" spans="1:20">
      <c r="A79" s="1054" t="s">
        <v>1563</v>
      </c>
      <c r="B79" s="1055" t="s">
        <v>1507</v>
      </c>
      <c r="C79" s="1056" t="str">
        <f>UPPER(INDEX('EQUIP SICRO ONE'!B:B,MATCH($B79,'EQUIP SICRO ONE'!A:A,0)))</f>
        <v>GRADE DE 24 DISCOS REBOCÁVEL DE D = 60 CM (24")</v>
      </c>
      <c r="D79" s="1057" t="s">
        <v>1555</v>
      </c>
      <c r="E79" s="1057" t="s">
        <v>1556</v>
      </c>
      <c r="F79" s="1055">
        <v>68.900000000000006</v>
      </c>
      <c r="G79" s="1055">
        <v>0</v>
      </c>
      <c r="H79" s="1057">
        <f>VLOOKUP(B79,'Rel-EQ'!$B$8:$K$76,9,FALSE)</f>
        <v>1</v>
      </c>
      <c r="I79" s="1057">
        <v>40</v>
      </c>
      <c r="J79" s="1057">
        <f>VLOOKUP(B79,'Rel-EQ'!$B$8:$K$76,8,FALSE)</f>
        <v>1</v>
      </c>
      <c r="K79" s="1058">
        <f t="shared" si="8"/>
        <v>0</v>
      </c>
      <c r="L79" s="1055">
        <f>VLOOKUP(B79,'Rel-EQ'!$B$8:$K$76,5,FALSE)</f>
        <v>1860</v>
      </c>
      <c r="M79" s="1058">
        <f t="shared" si="9"/>
        <v>1860</v>
      </c>
      <c r="N79" s="1075"/>
      <c r="O79" s="1076"/>
      <c r="P79" s="1076"/>
      <c r="Q79" s="1076"/>
      <c r="R79" s="1077"/>
      <c r="T79" s="1060"/>
    </row>
    <row r="80" spans="1:20" ht="30">
      <c r="A80" s="1054" t="s">
        <v>1568</v>
      </c>
      <c r="B80" s="1055" t="s">
        <v>1508</v>
      </c>
      <c r="C80" s="1056" t="str">
        <f>UPPER(INDEX('EQUIP SICRO ONE'!B:B,MATCH($B80,'EQUIP SICRO ONE'!A:A,0)))</f>
        <v>BALANÇA PLATAFORMA DIGITAL À BATERIA, COM MESA DE 75 X 75 CM E CAPACIDADE DE 500 KG</v>
      </c>
      <c r="D80" s="1057" t="s">
        <v>1555</v>
      </c>
      <c r="E80" s="1057" t="s">
        <v>1556</v>
      </c>
      <c r="F80" s="1055">
        <v>68.900000000000006</v>
      </c>
      <c r="G80" s="1055">
        <v>0</v>
      </c>
      <c r="H80" s="1057">
        <f>VLOOKUP(B80,'Rel-EQ'!$B$8:$K$76,9,FALSE)</f>
        <v>1</v>
      </c>
      <c r="I80" s="1057">
        <v>40</v>
      </c>
      <c r="J80" s="1057">
        <f>VLOOKUP(B80,'Rel-EQ'!$B$8:$K$76,8,FALSE)</f>
        <v>1</v>
      </c>
      <c r="K80" s="1058">
        <f t="shared" si="8"/>
        <v>0</v>
      </c>
      <c r="L80" s="1055">
        <f>VLOOKUP(B80,'Rel-EQ'!$B$8:$K$76,5,FALSE)</f>
        <v>89</v>
      </c>
      <c r="M80" s="1058">
        <f t="shared" si="9"/>
        <v>89</v>
      </c>
      <c r="N80" s="1075"/>
      <c r="O80" s="1076"/>
      <c r="P80" s="1076"/>
      <c r="Q80" s="1076"/>
      <c r="R80" s="1077"/>
      <c r="T80" s="1060"/>
    </row>
    <row r="81" spans="1:27">
      <c r="A81" s="1054" t="s">
        <v>1569</v>
      </c>
      <c r="B81" s="1055" t="s">
        <v>1509</v>
      </c>
      <c r="C81" s="1056" t="str">
        <f>UPPER(INDEX('EQUIP SICRO ONE'!B:B,MATCH($B81,'EQUIP SICRO ONE'!A:A,0)))</f>
        <v>MÁQUINA DE BANCADA UNIVERSAL PARA CORTE DE CHAPA - 1,50 KW</v>
      </c>
      <c r="D81" s="1057" t="s">
        <v>1555</v>
      </c>
      <c r="E81" s="1057" t="s">
        <v>1556</v>
      </c>
      <c r="F81" s="1055">
        <v>68.900000000000006</v>
      </c>
      <c r="G81" s="1055">
        <v>0</v>
      </c>
      <c r="H81" s="1057">
        <f>VLOOKUP(B81,'Rel-EQ'!$B$8:$K$76,9,FALSE)</f>
        <v>1</v>
      </c>
      <c r="I81" s="1057">
        <v>40</v>
      </c>
      <c r="J81" s="1057">
        <f>VLOOKUP(B81,'Rel-EQ'!$B$8:$K$76,8,FALSE)</f>
        <v>1</v>
      </c>
      <c r="K81" s="1058">
        <f t="shared" si="8"/>
        <v>0</v>
      </c>
      <c r="L81" s="1055">
        <f>VLOOKUP(B81,'Rel-EQ'!$B$8:$K$76,5,FALSE)</f>
        <v>790</v>
      </c>
      <c r="M81" s="1058">
        <f t="shared" si="9"/>
        <v>790</v>
      </c>
      <c r="N81" s="1075"/>
      <c r="O81" s="1076"/>
      <c r="P81" s="1076"/>
      <c r="Q81" s="1076"/>
      <c r="R81" s="1077"/>
      <c r="T81" s="1060"/>
    </row>
    <row r="82" spans="1:27">
      <c r="A82" s="1054" t="s">
        <v>1564</v>
      </c>
      <c r="B82" s="1055" t="s">
        <v>1497</v>
      </c>
      <c r="C82" s="1056" t="str">
        <f>UPPER(INDEX('EQUIP SICRO ONE'!B:B,MATCH($B82,'EQUIP SICRO ONE'!A:A,0)))</f>
        <v>RÉGUA VIBRATÓRIA DUPLA COM 4 M - 4,10 KW</v>
      </c>
      <c r="D82" s="1057" t="s">
        <v>1555</v>
      </c>
      <c r="E82" s="1057" t="s">
        <v>1556</v>
      </c>
      <c r="F82" s="1055">
        <v>68.900000000000006</v>
      </c>
      <c r="G82" s="1055">
        <v>0</v>
      </c>
      <c r="H82" s="1057">
        <f>VLOOKUP(B82,'Rel-EQ'!$B$8:$K$76,9,FALSE)</f>
        <v>1</v>
      </c>
      <c r="I82" s="1057">
        <v>40</v>
      </c>
      <c r="J82" s="1057">
        <f>VLOOKUP(B82,'Rel-EQ'!$B$8:$K$76,8,FALSE)</f>
        <v>1</v>
      </c>
      <c r="K82" s="1058">
        <f t="shared" si="8"/>
        <v>0</v>
      </c>
      <c r="L82" s="1055">
        <f>VLOOKUP(B82,'Rel-EQ'!$B$8:$K$76,5,FALSE)</f>
        <v>60</v>
      </c>
      <c r="M82" s="1058">
        <f t="shared" si="9"/>
        <v>60</v>
      </c>
      <c r="N82" s="1075"/>
      <c r="O82" s="1076"/>
      <c r="P82" s="1076"/>
      <c r="Q82" s="1076"/>
      <c r="R82" s="1077"/>
      <c r="T82" s="1060"/>
    </row>
    <row r="83" spans="1:27">
      <c r="A83" s="1054" t="s">
        <v>1567</v>
      </c>
      <c r="B83" s="1055" t="s">
        <v>1494</v>
      </c>
      <c r="C83" s="1056" t="str">
        <f>UPPER(INDEX('EQUIP SICRO ONE'!B:B,MATCH($B83,'EQUIP SICRO ONE'!A:A,0)))</f>
        <v>COMPACTADOR MANUAL COM SOQUETE VIBRATÓRIO - 4,10 KW</v>
      </c>
      <c r="D83" s="1057" t="s">
        <v>1555</v>
      </c>
      <c r="E83" s="1057" t="s">
        <v>1556</v>
      </c>
      <c r="F83" s="1055">
        <v>68.900000000000006</v>
      </c>
      <c r="G83" s="1055">
        <v>0</v>
      </c>
      <c r="H83" s="1057">
        <f>VLOOKUP(B83,'Rel-EQ'!$B$8:$K$76,9,FALSE)</f>
        <v>2</v>
      </c>
      <c r="I83" s="1057">
        <v>40</v>
      </c>
      <c r="J83" s="1057">
        <f>VLOOKUP(B83,'Rel-EQ'!$B$8:$K$76,8,FALSE)</f>
        <v>1</v>
      </c>
      <c r="K83" s="1058">
        <f t="shared" si="8"/>
        <v>0</v>
      </c>
      <c r="L83" s="1055">
        <f>VLOOKUP(B83,'Rel-EQ'!$B$8:$K$76,5,FALSE)</f>
        <v>78</v>
      </c>
      <c r="M83" s="1058">
        <f t="shared" si="9"/>
        <v>156</v>
      </c>
      <c r="N83" s="1075"/>
      <c r="O83" s="1076"/>
      <c r="P83" s="1076"/>
      <c r="Q83" s="1076"/>
      <c r="R83" s="1077"/>
      <c r="T83" s="1060"/>
    </row>
    <row r="84" spans="1:27">
      <c r="A84" s="1054" t="s">
        <v>43</v>
      </c>
      <c r="B84" s="1055" t="s">
        <v>1461</v>
      </c>
      <c r="C84" s="1056" t="str">
        <f>UPPER(INDEX('EQUIP SICRO ONE'!B:B,MATCH($B84,'EQUIP SICRO ONE'!A:A,0)))</f>
        <v>COMPRESSOR DE AR PORTÁTIL DE 363,87 L/S (771 PCM) - 158,13 KW</v>
      </c>
      <c r="D84" s="1057" t="s">
        <v>1555</v>
      </c>
      <c r="E84" s="1057" t="s">
        <v>1556</v>
      </c>
      <c r="F84" s="1055">
        <v>68.900000000000006</v>
      </c>
      <c r="G84" s="1055">
        <v>0</v>
      </c>
      <c r="H84" s="1057">
        <f>VLOOKUP(B84,'Rel-EQ'!$B$8:$K$76,9,FALSE)</f>
        <v>3</v>
      </c>
      <c r="I84" s="1057">
        <v>40</v>
      </c>
      <c r="J84" s="1057">
        <f>VLOOKUP(B84,'Rel-EQ'!$B$8:$K$76,8,FALSE)</f>
        <v>1</v>
      </c>
      <c r="K84" s="1058">
        <f t="shared" si="8"/>
        <v>0</v>
      </c>
      <c r="L84" s="1055">
        <f>VLOOKUP(B84,'Rel-EQ'!$B$8:$K$76,5,FALSE)</f>
        <v>3180</v>
      </c>
      <c r="M84" s="1058">
        <f t="shared" si="9"/>
        <v>9540</v>
      </c>
      <c r="N84" s="1075"/>
      <c r="O84" s="1076"/>
      <c r="P84" s="1076"/>
      <c r="Q84" s="1076"/>
      <c r="R84" s="1077"/>
      <c r="T84" s="1060"/>
    </row>
    <row r="85" spans="1:27" ht="30">
      <c r="A85" s="1054" t="s">
        <v>762</v>
      </c>
      <c r="B85" s="1055" t="s">
        <v>1462</v>
      </c>
      <c r="C85" s="1056" t="str">
        <f>UPPER(INDEX('EQUIP SICRO ONE'!B:B,MATCH($B85,'EQUIP SICRO ONE'!A:A,0)))</f>
        <v>MARTELETE PERFURADOR/ROMPEDOR A AR COMPRIMIDO DE 25 KG PARA ROCHA COM CAPACIDADE DE 2.040 GPM</v>
      </c>
      <c r="D85" s="1057" t="s">
        <v>1555</v>
      </c>
      <c r="E85" s="1057" t="s">
        <v>1556</v>
      </c>
      <c r="F85" s="1055">
        <v>68.900000000000006</v>
      </c>
      <c r="G85" s="1055">
        <v>0</v>
      </c>
      <c r="H85" s="1057">
        <f>VLOOKUP(B85,'Rel-EQ'!$B$8:$K$76,9,FALSE)</f>
        <v>4</v>
      </c>
      <c r="I85" s="1057">
        <v>40</v>
      </c>
      <c r="J85" s="1057">
        <f>VLOOKUP(B85,'Rel-EQ'!$B$8:$K$76,8,FALSE)</f>
        <v>1</v>
      </c>
      <c r="K85" s="1058">
        <f t="shared" si="8"/>
        <v>0</v>
      </c>
      <c r="L85" s="1055">
        <f>VLOOKUP(B85,'Rel-EQ'!$B$8:$K$76,5,FALSE)</f>
        <v>25</v>
      </c>
      <c r="M85" s="1058">
        <f t="shared" si="9"/>
        <v>100</v>
      </c>
      <c r="N85" s="1075"/>
      <c r="O85" s="1076"/>
      <c r="P85" s="1076"/>
      <c r="Q85" s="1076"/>
      <c r="R85" s="1077"/>
      <c r="T85" s="1060"/>
    </row>
    <row r="86" spans="1:27">
      <c r="A86" s="1054" t="s">
        <v>1583</v>
      </c>
      <c r="B86" s="1055" t="s">
        <v>1474</v>
      </c>
      <c r="C86" s="1056" t="str">
        <f>UPPER(INDEX('EQUIP SICRO ONE'!B:B,MATCH($B86,'EQUIP SICRO ONE'!A:A,0)))</f>
        <v>SERRA CIRCULAR COM BANCADA - D = 30 CM - 4 KW</v>
      </c>
      <c r="D86" s="1057" t="s">
        <v>1555</v>
      </c>
      <c r="E86" s="1057" t="s">
        <v>1556</v>
      </c>
      <c r="F86" s="1055">
        <v>68.900000000000006</v>
      </c>
      <c r="G86" s="1055">
        <v>0</v>
      </c>
      <c r="H86" s="1057">
        <f>VLOOKUP(B86,'Rel-EQ'!$B$8:$K$76,9,FALSE)</f>
        <v>2</v>
      </c>
      <c r="I86" s="1057">
        <v>40</v>
      </c>
      <c r="J86" s="1057">
        <f>VLOOKUP(B86,'Rel-EQ'!$B$8:$K$76,8,FALSE)</f>
        <v>1</v>
      </c>
      <c r="K86" s="1058">
        <f t="shared" si="8"/>
        <v>0</v>
      </c>
      <c r="L86" s="1055">
        <f>VLOOKUP(B86,'Rel-EQ'!$B$8:$K$76,5,FALSE)</f>
        <v>95</v>
      </c>
      <c r="M86" s="1058">
        <f t="shared" si="9"/>
        <v>190</v>
      </c>
      <c r="N86" s="1075"/>
      <c r="O86" s="1076"/>
      <c r="P86" s="1076"/>
      <c r="Q86" s="1076"/>
      <c r="R86" s="1077"/>
      <c r="T86" s="1060"/>
    </row>
    <row r="87" spans="1:27">
      <c r="A87" s="1054" t="s">
        <v>1584</v>
      </c>
      <c r="B87" s="1055" t="s">
        <v>1478</v>
      </c>
      <c r="C87" s="1056" t="str">
        <f>UPPER(INDEX('EQUIP SICRO ONE'!B:B,MATCH($B87,'EQUIP SICRO ONE'!A:A,0)))</f>
        <v>GRUPO GERADOR - 14 KVA</v>
      </c>
      <c r="D87" s="1057" t="s">
        <v>1555</v>
      </c>
      <c r="E87" s="1057" t="s">
        <v>1556</v>
      </c>
      <c r="F87" s="1055">
        <v>68.900000000000006</v>
      </c>
      <c r="G87" s="1055">
        <v>0</v>
      </c>
      <c r="H87" s="1057">
        <f>VLOOKUP(B87,'Rel-EQ'!$B$8:$K$76,9,FALSE)</f>
        <v>2</v>
      </c>
      <c r="I87" s="1057">
        <v>40</v>
      </c>
      <c r="J87" s="1057">
        <f>VLOOKUP(B87,'Rel-EQ'!$B$8:$K$76,8,FALSE)</f>
        <v>1</v>
      </c>
      <c r="K87" s="1058">
        <f t="shared" si="8"/>
        <v>0</v>
      </c>
      <c r="L87" s="1055">
        <f>VLOOKUP(B87,'Rel-EQ'!$B$8:$K$76,5,FALSE)</f>
        <v>548</v>
      </c>
      <c r="M87" s="1058">
        <f t="shared" si="9"/>
        <v>1096</v>
      </c>
      <c r="N87" s="1075"/>
      <c r="O87" s="1076"/>
      <c r="P87" s="1076"/>
      <c r="Q87" s="1076"/>
      <c r="R87" s="1077"/>
      <c r="T87" s="1060"/>
    </row>
    <row r="88" spans="1:27">
      <c r="A88" s="1054" t="s">
        <v>1564</v>
      </c>
      <c r="B88" s="1055" t="s">
        <v>1490</v>
      </c>
      <c r="C88" s="1056" t="str">
        <f>UPPER(INDEX('EQUIP SICRO ONE'!B:B,MATCH($B88,'EQUIP SICRO ONE'!A:A,0)))</f>
        <v>COMPRESSOR DE AR PORTÁTIL DE 160,46 L/S (340 PCM) - 81 KW</v>
      </c>
      <c r="D88" s="1057" t="s">
        <v>1555</v>
      </c>
      <c r="E88" s="1057" t="s">
        <v>1556</v>
      </c>
      <c r="F88" s="1055">
        <v>68.900000000000006</v>
      </c>
      <c r="G88" s="1055">
        <v>0</v>
      </c>
      <c r="H88" s="1057">
        <f>VLOOKUP(B88,'Rel-EQ'!$B$8:$K$76,9,FALSE)</f>
        <v>1</v>
      </c>
      <c r="I88" s="1057">
        <v>40</v>
      </c>
      <c r="J88" s="1057">
        <f>VLOOKUP(B88,'Rel-EQ'!$B$8:$K$76,8,FALSE)</f>
        <v>1</v>
      </c>
      <c r="K88" s="1058">
        <f t="shared" si="8"/>
        <v>0</v>
      </c>
      <c r="L88" s="1055">
        <f>VLOOKUP(B88,'Rel-EQ'!$B$8:$K$76,5,FALSE)</f>
        <v>1523</v>
      </c>
      <c r="M88" s="1058">
        <f t="shared" si="9"/>
        <v>1523</v>
      </c>
      <c r="N88" s="1075"/>
      <c r="O88" s="1076"/>
      <c r="P88" s="1076"/>
      <c r="Q88" s="1076"/>
      <c r="R88" s="1077"/>
      <c r="T88" s="1060"/>
    </row>
    <row r="89" spans="1:27">
      <c r="A89" s="1054" t="s">
        <v>1565</v>
      </c>
      <c r="B89" s="1055" t="s">
        <v>1491</v>
      </c>
      <c r="C89" s="1056" t="str">
        <f>UPPER(INDEX('EQUIP SICRO ONE'!B:B,MATCH($B89,'EQUIP SICRO ONE'!A:A,0)))</f>
        <v>VIBRADOR DE IMERSÃO PARA CONCRETO - 4,10 KW</v>
      </c>
      <c r="D89" s="1057" t="s">
        <v>1555</v>
      </c>
      <c r="E89" s="1057" t="s">
        <v>1556</v>
      </c>
      <c r="F89" s="1055">
        <v>68.900000000000006</v>
      </c>
      <c r="G89" s="1055">
        <v>0</v>
      </c>
      <c r="H89" s="1057">
        <f>VLOOKUP(B89,'Rel-EQ'!$B$8:$K$76,9,FALSE)</f>
        <v>10</v>
      </c>
      <c r="I89" s="1057">
        <v>40</v>
      </c>
      <c r="J89" s="1057">
        <f>VLOOKUP(B89,'Rel-EQ'!$B$8:$K$76,8,FALSE)</f>
        <v>1</v>
      </c>
      <c r="K89" s="1058">
        <f t="shared" si="8"/>
        <v>0</v>
      </c>
      <c r="L89" s="1055">
        <f>VLOOKUP(B89,'Rel-EQ'!$B$8:$K$76,5,FALSE)</f>
        <v>13</v>
      </c>
      <c r="M89" s="1058">
        <f t="shared" si="9"/>
        <v>130</v>
      </c>
      <c r="N89" s="1075"/>
      <c r="O89" s="1076"/>
      <c r="P89" s="1076"/>
      <c r="Q89" s="1076"/>
      <c r="R89" s="1077"/>
      <c r="T89" s="1060"/>
    </row>
    <row r="90" spans="1:27">
      <c r="A90" s="1054" t="s">
        <v>1563</v>
      </c>
      <c r="B90" s="1055" t="s">
        <v>1487</v>
      </c>
      <c r="C90" s="1056" t="str">
        <f>UPPER(INDEX('EQUIP SICRO ONE'!B:B,MATCH($B90,'EQUIP SICRO ONE'!A:A,0)))</f>
        <v>BOMBA DE CONCRETO REBOCÁVEL COM CAPACIDADE DE 30 M³/H - 74 KW</v>
      </c>
      <c r="D90" s="1057" t="s">
        <v>1555</v>
      </c>
      <c r="E90" s="1057" t="s">
        <v>1556</v>
      </c>
      <c r="F90" s="1055">
        <v>68.900000000000006</v>
      </c>
      <c r="G90" s="1055">
        <v>0</v>
      </c>
      <c r="H90" s="1057">
        <f>VLOOKUP(B90,'Rel-EQ'!$B$8:$K$76,9,FALSE)</f>
        <v>1</v>
      </c>
      <c r="I90" s="1057">
        <v>40</v>
      </c>
      <c r="J90" s="1057">
        <f>VLOOKUP(B90,'Rel-EQ'!$B$8:$K$76,8,FALSE)</f>
        <v>1</v>
      </c>
      <c r="K90" s="1058">
        <f t="shared" si="8"/>
        <v>0</v>
      </c>
      <c r="L90" s="1055">
        <f>VLOOKUP(B90,'Rel-EQ'!$B$8:$K$76,5,FALSE)</f>
        <v>2720</v>
      </c>
      <c r="M90" s="1058">
        <f t="shared" si="9"/>
        <v>2720</v>
      </c>
      <c r="N90" s="1075"/>
      <c r="O90" s="1076"/>
      <c r="P90" s="1076"/>
      <c r="Q90" s="1076"/>
      <c r="R90" s="1077"/>
      <c r="T90" s="1060"/>
    </row>
    <row r="91" spans="1:27">
      <c r="A91" s="1054" t="s">
        <v>1570</v>
      </c>
      <c r="B91" s="1055" t="s">
        <v>1485</v>
      </c>
      <c r="C91" s="1056" t="str">
        <f>UPPER(INDEX('EQUIP SICRO ONE'!B:B,MATCH($B91,'EQUIP SICRO ONE'!A:A,0)))</f>
        <v>GRUPO GERADOR - 113 KVA</v>
      </c>
      <c r="D91" s="1057" t="s">
        <v>1555</v>
      </c>
      <c r="E91" s="1057" t="s">
        <v>1556</v>
      </c>
      <c r="F91" s="1055">
        <v>68.900000000000006</v>
      </c>
      <c r="G91" s="1055">
        <v>0</v>
      </c>
      <c r="H91" s="1057">
        <f>VLOOKUP(B91,'Rel-EQ'!$B$8:$K$76,9,FALSE)</f>
        <v>1</v>
      </c>
      <c r="I91" s="1057">
        <v>40</v>
      </c>
      <c r="J91" s="1057">
        <f>VLOOKUP(B91,'Rel-EQ'!$B$8:$K$76,8,FALSE)</f>
        <v>1</v>
      </c>
      <c r="K91" s="1058">
        <f t="shared" si="8"/>
        <v>0</v>
      </c>
      <c r="L91" s="1055">
        <f>VLOOKUP(B91,'Rel-EQ'!$B$8:$K$76,5,FALSE)</f>
        <v>1481</v>
      </c>
      <c r="M91" s="1058">
        <f t="shared" si="9"/>
        <v>1481</v>
      </c>
      <c r="N91" s="1075"/>
      <c r="O91" s="1076"/>
      <c r="P91" s="1076"/>
      <c r="Q91" s="1076"/>
      <c r="R91" s="1077"/>
      <c r="T91" s="1060"/>
    </row>
    <row r="92" spans="1:27">
      <c r="A92" s="1054" t="s">
        <v>1568</v>
      </c>
      <c r="B92" s="1055" t="s">
        <v>1480</v>
      </c>
      <c r="C92" s="1056" t="str">
        <f>UPPER(INDEX('EQUIP SICRO ONE'!B:B,MATCH($B92,'EQUIP SICRO ONE'!A:A,0)))</f>
        <v>BETONEIRA COM MOTOR A GASOLINA COM CAPACIDADE DE 600 L - 10 KW</v>
      </c>
      <c r="D92" s="1057" t="s">
        <v>1555</v>
      </c>
      <c r="E92" s="1057" t="s">
        <v>1556</v>
      </c>
      <c r="F92" s="1055">
        <v>68.900000000000006</v>
      </c>
      <c r="G92" s="1055">
        <v>0</v>
      </c>
      <c r="H92" s="1057">
        <f>VLOOKUP(B92,'Rel-EQ'!$B$8:$K$76,9,FALSE)</f>
        <v>2</v>
      </c>
      <c r="I92" s="1057">
        <v>40</v>
      </c>
      <c r="J92" s="1057">
        <f>VLOOKUP(B92,'Rel-EQ'!$B$8:$K$76,8,FALSE)</f>
        <v>1</v>
      </c>
      <c r="K92" s="1058">
        <f t="shared" si="8"/>
        <v>0</v>
      </c>
      <c r="L92" s="1055">
        <f>VLOOKUP(B92,'Rel-EQ'!$B$8:$K$76,5,FALSE)</f>
        <v>1050</v>
      </c>
      <c r="M92" s="1058">
        <f t="shared" si="9"/>
        <v>2100</v>
      </c>
      <c r="N92" s="1075"/>
      <c r="O92" s="1076"/>
      <c r="P92" s="1076"/>
      <c r="Q92" s="1076"/>
      <c r="R92" s="1077"/>
      <c r="T92" s="1060"/>
    </row>
    <row r="93" spans="1:27">
      <c r="A93" s="1054"/>
      <c r="B93" s="1057"/>
      <c r="C93" s="1056"/>
      <c r="D93" s="1057"/>
      <c r="E93" s="1057"/>
      <c r="F93" s="1057"/>
      <c r="G93" s="1057"/>
      <c r="H93" s="1057"/>
      <c r="I93" s="1057"/>
      <c r="J93" s="1078"/>
      <c r="K93" s="1078"/>
      <c r="L93" s="1058"/>
      <c r="M93" s="1058"/>
      <c r="N93" s="1079"/>
      <c r="O93" s="1080"/>
      <c r="P93" s="1080"/>
      <c r="Q93" s="1080"/>
      <c r="R93" s="1081"/>
      <c r="U93" s="1060"/>
      <c r="AA93" s="1060"/>
    </row>
    <row r="94" spans="1:27" ht="15.75">
      <c r="A94" s="1082"/>
      <c r="B94" s="1697" t="s">
        <v>1585</v>
      </c>
      <c r="C94" s="1697"/>
      <c r="D94" s="1697"/>
      <c r="E94" s="1697"/>
      <c r="F94" s="1697"/>
      <c r="G94" s="1697"/>
      <c r="H94" s="1697"/>
      <c r="I94" s="1697"/>
      <c r="J94" s="1697"/>
      <c r="K94" s="1697"/>
      <c r="L94" s="1698"/>
      <c r="M94" s="1083">
        <f>SUM(M61:M93)</f>
        <v>25186.880000000001</v>
      </c>
      <c r="N94" s="1084" t="s">
        <v>30</v>
      </c>
      <c r="O94" s="1699" t="s">
        <v>1552</v>
      </c>
      <c r="P94" s="1700"/>
      <c r="Q94" s="1701" t="s">
        <v>1586</v>
      </c>
      <c r="R94" s="1702"/>
    </row>
    <row r="95" spans="1:27" ht="16.5" thickBot="1">
      <c r="A95" s="1085"/>
      <c r="B95" s="1086" t="s">
        <v>1587</v>
      </c>
      <c r="C95" s="1086"/>
      <c r="D95" s="1086"/>
      <c r="E95" s="1086"/>
      <c r="F95" s="1086"/>
      <c r="G95" s="1086"/>
      <c r="H95" s="1086"/>
      <c r="I95" s="1086"/>
      <c r="J95" s="1086"/>
      <c r="K95" s="1086"/>
      <c r="L95" s="1086"/>
      <c r="M95" s="1086">
        <f>ROUND(M94/1000,4)</f>
        <v>25.186900000000001</v>
      </c>
      <c r="N95" s="1087">
        <v>5914333</v>
      </c>
      <c r="O95" s="1088">
        <v>34.19</v>
      </c>
      <c r="P95" s="1086"/>
      <c r="Q95" s="1692">
        <f>M95*O95</f>
        <v>861.14011100000005</v>
      </c>
      <c r="R95" s="1693"/>
      <c r="U95" s="1060"/>
      <c r="AA95" s="1060"/>
    </row>
    <row r="96" spans="1:27">
      <c r="A96" s="1089"/>
      <c r="R96" s="1090"/>
    </row>
    <row r="99" spans="3:9">
      <c r="C99" s="1039" t="s">
        <v>1588</v>
      </c>
      <c r="H99" s="1039">
        <v>1</v>
      </c>
    </row>
    <row r="100" spans="3:9">
      <c r="C100" s="1039" t="s">
        <v>1589</v>
      </c>
      <c r="H100" s="1039">
        <f>1+1+5+2+4</f>
        <v>13</v>
      </c>
    </row>
    <row r="101" spans="3:9">
      <c r="C101" s="1039" t="s">
        <v>1590</v>
      </c>
      <c r="H101" s="1039">
        <v>10</v>
      </c>
    </row>
    <row r="102" spans="3:9">
      <c r="C102" s="1039" t="s">
        <v>1591</v>
      </c>
      <c r="H102" s="1091">
        <f>19+7+2+6</f>
        <v>34</v>
      </c>
      <c r="I102" s="1091"/>
    </row>
  </sheetData>
  <mergeCells count="20">
    <mergeCell ref="Q95:R95"/>
    <mergeCell ref="B39:Q39"/>
    <mergeCell ref="A41:R41"/>
    <mergeCell ref="B57:Q57"/>
    <mergeCell ref="A59:R59"/>
    <mergeCell ref="B94:L94"/>
    <mergeCell ref="O94:P94"/>
    <mergeCell ref="Q94:R94"/>
    <mergeCell ref="A15:R15"/>
    <mergeCell ref="A1:R3"/>
    <mergeCell ref="A4:R4"/>
    <mergeCell ref="A6:E6"/>
    <mergeCell ref="A7:D7"/>
    <mergeCell ref="Q7:R7"/>
    <mergeCell ref="A8:D8"/>
    <mergeCell ref="A9:D9"/>
    <mergeCell ref="A10:D10"/>
    <mergeCell ref="A11:D11"/>
    <mergeCell ref="A12:D12"/>
    <mergeCell ref="A13:D13"/>
  </mergeCells>
  <printOptions horizontalCentered="1"/>
  <pageMargins left="0.51181102362204722" right="0.51181102362204722" top="0.78740157480314965" bottom="0.78740157480314965" header="0.31496062992125984" footer="0.31496062992125984"/>
  <pageSetup paperSize="8" scale="58" fitToHeight="0" orientation="landscape" r:id="rId1"/>
  <rowBreaks count="1" manualBreakCount="1">
    <brk id="58" max="17" man="1"/>
  </row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B96FA7-388F-4CD6-BBE8-E0C48DF6E065}">
  <sheetPr>
    <tabColor rgb="FF00B050"/>
    <pageSetUpPr fitToPage="1"/>
  </sheetPr>
  <dimension ref="A1:AA102"/>
  <sheetViews>
    <sheetView view="pageBreakPreview" topLeftCell="A40" zoomScale="85" zoomScaleNormal="80" zoomScaleSheetLayoutView="85" workbookViewId="0">
      <selection activeCell="J11" sqref="J11"/>
    </sheetView>
  </sheetViews>
  <sheetFormatPr defaultRowHeight="15"/>
  <cols>
    <col min="1" max="1" width="13.7109375" style="1039" customWidth="1"/>
    <col min="2" max="2" width="14.140625" style="1039" customWidth="1"/>
    <col min="3" max="3" width="90.28515625" style="1039" customWidth="1"/>
    <col min="4" max="4" width="17.85546875" style="1039" customWidth="1"/>
    <col min="5" max="5" width="21.5703125" style="1039" customWidth="1"/>
    <col min="6" max="6" width="17.85546875" style="1039" customWidth="1"/>
    <col min="7" max="7" width="17.85546875" style="1039" hidden="1" customWidth="1"/>
    <col min="8" max="8" width="17.85546875" style="1039" customWidth="1"/>
    <col min="9" max="9" width="17.85546875" style="1039" hidden="1" customWidth="1"/>
    <col min="10" max="10" width="17.85546875" style="1039" customWidth="1"/>
    <col min="11" max="11" width="17.85546875" style="1039" hidden="1" customWidth="1"/>
    <col min="12" max="18" width="17.85546875" style="1039" customWidth="1"/>
    <col min="19" max="23" width="9.140625" style="1039"/>
    <col min="24" max="24" width="17.7109375" style="1039" customWidth="1"/>
    <col min="25" max="26" width="9.140625" style="1039"/>
    <col min="27" max="27" width="18.28515625" style="1039" customWidth="1"/>
    <col min="28" max="261" width="9.140625" style="1039"/>
    <col min="262" max="262" width="53.140625" style="1039" customWidth="1"/>
    <col min="263" max="263" width="16.7109375" style="1039" customWidth="1"/>
    <col min="264" max="264" width="16" style="1039" customWidth="1"/>
    <col min="265" max="265" width="13.42578125" style="1039" customWidth="1"/>
    <col min="266" max="266" width="12.7109375" style="1039" customWidth="1"/>
    <col min="267" max="267" width="11" style="1039" customWidth="1"/>
    <col min="268" max="268" width="12.85546875" style="1039" customWidth="1"/>
    <col min="269" max="269" width="15.5703125" style="1039" customWidth="1"/>
    <col min="270" max="270" width="12.85546875" style="1039" customWidth="1"/>
    <col min="271" max="271" width="9.140625" style="1039"/>
    <col min="272" max="272" width="9.5703125" style="1039" customWidth="1"/>
    <col min="273" max="273" width="11.42578125" style="1039" customWidth="1"/>
    <col min="274" max="274" width="13" style="1039" customWidth="1"/>
    <col min="275" max="517" width="9.140625" style="1039"/>
    <col min="518" max="518" width="53.140625" style="1039" customWidth="1"/>
    <col min="519" max="519" width="16.7109375" style="1039" customWidth="1"/>
    <col min="520" max="520" width="16" style="1039" customWidth="1"/>
    <col min="521" max="521" width="13.42578125" style="1039" customWidth="1"/>
    <col min="522" max="522" width="12.7109375" style="1039" customWidth="1"/>
    <col min="523" max="523" width="11" style="1039" customWidth="1"/>
    <col min="524" max="524" width="12.85546875" style="1039" customWidth="1"/>
    <col min="525" max="525" width="15.5703125" style="1039" customWidth="1"/>
    <col min="526" max="526" width="12.85546875" style="1039" customWidth="1"/>
    <col min="527" max="527" width="9.140625" style="1039"/>
    <col min="528" max="528" width="9.5703125" style="1039" customWidth="1"/>
    <col min="529" max="529" width="11.42578125" style="1039" customWidth="1"/>
    <col min="530" max="530" width="13" style="1039" customWidth="1"/>
    <col min="531" max="773" width="9.140625" style="1039"/>
    <col min="774" max="774" width="53.140625" style="1039" customWidth="1"/>
    <col min="775" max="775" width="16.7109375" style="1039" customWidth="1"/>
    <col min="776" max="776" width="16" style="1039" customWidth="1"/>
    <col min="777" max="777" width="13.42578125" style="1039" customWidth="1"/>
    <col min="778" max="778" width="12.7109375" style="1039" customWidth="1"/>
    <col min="779" max="779" width="11" style="1039" customWidth="1"/>
    <col min="780" max="780" width="12.85546875" style="1039" customWidth="1"/>
    <col min="781" max="781" width="15.5703125" style="1039" customWidth="1"/>
    <col min="782" max="782" width="12.85546875" style="1039" customWidth="1"/>
    <col min="783" max="783" width="9.140625" style="1039"/>
    <col min="784" max="784" width="9.5703125" style="1039" customWidth="1"/>
    <col min="785" max="785" width="11.42578125" style="1039" customWidth="1"/>
    <col min="786" max="786" width="13" style="1039" customWidth="1"/>
    <col min="787" max="1029" width="9.140625" style="1039"/>
    <col min="1030" max="1030" width="53.140625" style="1039" customWidth="1"/>
    <col min="1031" max="1031" width="16.7109375" style="1039" customWidth="1"/>
    <col min="1032" max="1032" width="16" style="1039" customWidth="1"/>
    <col min="1033" max="1033" width="13.42578125" style="1039" customWidth="1"/>
    <col min="1034" max="1034" width="12.7109375" style="1039" customWidth="1"/>
    <col min="1035" max="1035" width="11" style="1039" customWidth="1"/>
    <col min="1036" max="1036" width="12.85546875" style="1039" customWidth="1"/>
    <col min="1037" max="1037" width="15.5703125" style="1039" customWidth="1"/>
    <col min="1038" max="1038" width="12.85546875" style="1039" customWidth="1"/>
    <col min="1039" max="1039" width="9.140625" style="1039"/>
    <col min="1040" max="1040" width="9.5703125" style="1039" customWidth="1"/>
    <col min="1041" max="1041" width="11.42578125" style="1039" customWidth="1"/>
    <col min="1042" max="1042" width="13" style="1039" customWidth="1"/>
    <col min="1043" max="1285" width="9.140625" style="1039"/>
    <col min="1286" max="1286" width="53.140625" style="1039" customWidth="1"/>
    <col min="1287" max="1287" width="16.7109375" style="1039" customWidth="1"/>
    <col min="1288" max="1288" width="16" style="1039" customWidth="1"/>
    <col min="1289" max="1289" width="13.42578125" style="1039" customWidth="1"/>
    <col min="1290" max="1290" width="12.7109375" style="1039" customWidth="1"/>
    <col min="1291" max="1291" width="11" style="1039" customWidth="1"/>
    <col min="1292" max="1292" width="12.85546875" style="1039" customWidth="1"/>
    <col min="1293" max="1293" width="15.5703125" style="1039" customWidth="1"/>
    <col min="1294" max="1294" width="12.85546875" style="1039" customWidth="1"/>
    <col min="1295" max="1295" width="9.140625" style="1039"/>
    <col min="1296" max="1296" width="9.5703125" style="1039" customWidth="1"/>
    <col min="1297" max="1297" width="11.42578125" style="1039" customWidth="1"/>
    <col min="1298" max="1298" width="13" style="1039" customWidth="1"/>
    <col min="1299" max="1541" width="9.140625" style="1039"/>
    <col min="1542" max="1542" width="53.140625" style="1039" customWidth="1"/>
    <col min="1543" max="1543" width="16.7109375" style="1039" customWidth="1"/>
    <col min="1544" max="1544" width="16" style="1039" customWidth="1"/>
    <col min="1545" max="1545" width="13.42578125" style="1039" customWidth="1"/>
    <col min="1546" max="1546" width="12.7109375" style="1039" customWidth="1"/>
    <col min="1547" max="1547" width="11" style="1039" customWidth="1"/>
    <col min="1548" max="1548" width="12.85546875" style="1039" customWidth="1"/>
    <col min="1549" max="1549" width="15.5703125" style="1039" customWidth="1"/>
    <col min="1550" max="1550" width="12.85546875" style="1039" customWidth="1"/>
    <col min="1551" max="1551" width="9.140625" style="1039"/>
    <col min="1552" max="1552" width="9.5703125" style="1039" customWidth="1"/>
    <col min="1553" max="1553" width="11.42578125" style="1039" customWidth="1"/>
    <col min="1554" max="1554" width="13" style="1039" customWidth="1"/>
    <col min="1555" max="1797" width="9.140625" style="1039"/>
    <col min="1798" max="1798" width="53.140625" style="1039" customWidth="1"/>
    <col min="1799" max="1799" width="16.7109375" style="1039" customWidth="1"/>
    <col min="1800" max="1800" width="16" style="1039" customWidth="1"/>
    <col min="1801" max="1801" width="13.42578125" style="1039" customWidth="1"/>
    <col min="1802" max="1802" width="12.7109375" style="1039" customWidth="1"/>
    <col min="1803" max="1803" width="11" style="1039" customWidth="1"/>
    <col min="1804" max="1804" width="12.85546875" style="1039" customWidth="1"/>
    <col min="1805" max="1805" width="15.5703125" style="1039" customWidth="1"/>
    <col min="1806" max="1806" width="12.85546875" style="1039" customWidth="1"/>
    <col min="1807" max="1807" width="9.140625" style="1039"/>
    <col min="1808" max="1808" width="9.5703125" style="1039" customWidth="1"/>
    <col min="1809" max="1809" width="11.42578125" style="1039" customWidth="1"/>
    <col min="1810" max="1810" width="13" style="1039" customWidth="1"/>
    <col min="1811" max="2053" width="9.140625" style="1039"/>
    <col min="2054" max="2054" width="53.140625" style="1039" customWidth="1"/>
    <col min="2055" max="2055" width="16.7109375" style="1039" customWidth="1"/>
    <col min="2056" max="2056" width="16" style="1039" customWidth="1"/>
    <col min="2057" max="2057" width="13.42578125" style="1039" customWidth="1"/>
    <col min="2058" max="2058" width="12.7109375" style="1039" customWidth="1"/>
    <col min="2059" max="2059" width="11" style="1039" customWidth="1"/>
    <col min="2060" max="2060" width="12.85546875" style="1039" customWidth="1"/>
    <col min="2061" max="2061" width="15.5703125" style="1039" customWidth="1"/>
    <col min="2062" max="2062" width="12.85546875" style="1039" customWidth="1"/>
    <col min="2063" max="2063" width="9.140625" style="1039"/>
    <col min="2064" max="2064" width="9.5703125" style="1039" customWidth="1"/>
    <col min="2065" max="2065" width="11.42578125" style="1039" customWidth="1"/>
    <col min="2066" max="2066" width="13" style="1039" customWidth="1"/>
    <col min="2067" max="2309" width="9.140625" style="1039"/>
    <col min="2310" max="2310" width="53.140625" style="1039" customWidth="1"/>
    <col min="2311" max="2311" width="16.7109375" style="1039" customWidth="1"/>
    <col min="2312" max="2312" width="16" style="1039" customWidth="1"/>
    <col min="2313" max="2313" width="13.42578125" style="1039" customWidth="1"/>
    <col min="2314" max="2314" width="12.7109375" style="1039" customWidth="1"/>
    <col min="2315" max="2315" width="11" style="1039" customWidth="1"/>
    <col min="2316" max="2316" width="12.85546875" style="1039" customWidth="1"/>
    <col min="2317" max="2317" width="15.5703125" style="1039" customWidth="1"/>
    <col min="2318" max="2318" width="12.85546875" style="1039" customWidth="1"/>
    <col min="2319" max="2319" width="9.140625" style="1039"/>
    <col min="2320" max="2320" width="9.5703125" style="1039" customWidth="1"/>
    <col min="2321" max="2321" width="11.42578125" style="1039" customWidth="1"/>
    <col min="2322" max="2322" width="13" style="1039" customWidth="1"/>
    <col min="2323" max="2565" width="9.140625" style="1039"/>
    <col min="2566" max="2566" width="53.140625" style="1039" customWidth="1"/>
    <col min="2567" max="2567" width="16.7109375" style="1039" customWidth="1"/>
    <col min="2568" max="2568" width="16" style="1039" customWidth="1"/>
    <col min="2569" max="2569" width="13.42578125" style="1039" customWidth="1"/>
    <col min="2570" max="2570" width="12.7109375" style="1039" customWidth="1"/>
    <col min="2571" max="2571" width="11" style="1039" customWidth="1"/>
    <col min="2572" max="2572" width="12.85546875" style="1039" customWidth="1"/>
    <col min="2573" max="2573" width="15.5703125" style="1039" customWidth="1"/>
    <col min="2574" max="2574" width="12.85546875" style="1039" customWidth="1"/>
    <col min="2575" max="2575" width="9.140625" style="1039"/>
    <col min="2576" max="2576" width="9.5703125" style="1039" customWidth="1"/>
    <col min="2577" max="2577" width="11.42578125" style="1039" customWidth="1"/>
    <col min="2578" max="2578" width="13" style="1039" customWidth="1"/>
    <col min="2579" max="2821" width="9.140625" style="1039"/>
    <col min="2822" max="2822" width="53.140625" style="1039" customWidth="1"/>
    <col min="2823" max="2823" width="16.7109375" style="1039" customWidth="1"/>
    <col min="2824" max="2824" width="16" style="1039" customWidth="1"/>
    <col min="2825" max="2825" width="13.42578125" style="1039" customWidth="1"/>
    <col min="2826" max="2826" width="12.7109375" style="1039" customWidth="1"/>
    <col min="2827" max="2827" width="11" style="1039" customWidth="1"/>
    <col min="2828" max="2828" width="12.85546875" style="1039" customWidth="1"/>
    <col min="2829" max="2829" width="15.5703125" style="1039" customWidth="1"/>
    <col min="2830" max="2830" width="12.85546875" style="1039" customWidth="1"/>
    <col min="2831" max="2831" width="9.140625" style="1039"/>
    <col min="2832" max="2832" width="9.5703125" style="1039" customWidth="1"/>
    <col min="2833" max="2833" width="11.42578125" style="1039" customWidth="1"/>
    <col min="2834" max="2834" width="13" style="1039" customWidth="1"/>
    <col min="2835" max="3077" width="9.140625" style="1039"/>
    <col min="3078" max="3078" width="53.140625" style="1039" customWidth="1"/>
    <col min="3079" max="3079" width="16.7109375" style="1039" customWidth="1"/>
    <col min="3080" max="3080" width="16" style="1039" customWidth="1"/>
    <col min="3081" max="3081" width="13.42578125" style="1039" customWidth="1"/>
    <col min="3082" max="3082" width="12.7109375" style="1039" customWidth="1"/>
    <col min="3083" max="3083" width="11" style="1039" customWidth="1"/>
    <col min="3084" max="3084" width="12.85546875" style="1039" customWidth="1"/>
    <col min="3085" max="3085" width="15.5703125" style="1039" customWidth="1"/>
    <col min="3086" max="3086" width="12.85546875" style="1039" customWidth="1"/>
    <col min="3087" max="3087" width="9.140625" style="1039"/>
    <col min="3088" max="3088" width="9.5703125" style="1039" customWidth="1"/>
    <col min="3089" max="3089" width="11.42578125" style="1039" customWidth="1"/>
    <col min="3090" max="3090" width="13" style="1039" customWidth="1"/>
    <col min="3091" max="3333" width="9.140625" style="1039"/>
    <col min="3334" max="3334" width="53.140625" style="1039" customWidth="1"/>
    <col min="3335" max="3335" width="16.7109375" style="1039" customWidth="1"/>
    <col min="3336" max="3336" width="16" style="1039" customWidth="1"/>
    <col min="3337" max="3337" width="13.42578125" style="1039" customWidth="1"/>
    <col min="3338" max="3338" width="12.7109375" style="1039" customWidth="1"/>
    <col min="3339" max="3339" width="11" style="1039" customWidth="1"/>
    <col min="3340" max="3340" width="12.85546875" style="1039" customWidth="1"/>
    <col min="3341" max="3341" width="15.5703125" style="1039" customWidth="1"/>
    <col min="3342" max="3342" width="12.85546875" style="1039" customWidth="1"/>
    <col min="3343" max="3343" width="9.140625" style="1039"/>
    <col min="3344" max="3344" width="9.5703125" style="1039" customWidth="1"/>
    <col min="3345" max="3345" width="11.42578125" style="1039" customWidth="1"/>
    <col min="3346" max="3346" width="13" style="1039" customWidth="1"/>
    <col min="3347" max="3589" width="9.140625" style="1039"/>
    <col min="3590" max="3590" width="53.140625" style="1039" customWidth="1"/>
    <col min="3591" max="3591" width="16.7109375" style="1039" customWidth="1"/>
    <col min="3592" max="3592" width="16" style="1039" customWidth="1"/>
    <col min="3593" max="3593" width="13.42578125" style="1039" customWidth="1"/>
    <col min="3594" max="3594" width="12.7109375" style="1039" customWidth="1"/>
    <col min="3595" max="3595" width="11" style="1039" customWidth="1"/>
    <col min="3596" max="3596" width="12.85546875" style="1039" customWidth="1"/>
    <col min="3597" max="3597" width="15.5703125" style="1039" customWidth="1"/>
    <col min="3598" max="3598" width="12.85546875" style="1039" customWidth="1"/>
    <col min="3599" max="3599" width="9.140625" style="1039"/>
    <col min="3600" max="3600" width="9.5703125" style="1039" customWidth="1"/>
    <col min="3601" max="3601" width="11.42578125" style="1039" customWidth="1"/>
    <col min="3602" max="3602" width="13" style="1039" customWidth="1"/>
    <col min="3603" max="3845" width="9.140625" style="1039"/>
    <col min="3846" max="3846" width="53.140625" style="1039" customWidth="1"/>
    <col min="3847" max="3847" width="16.7109375" style="1039" customWidth="1"/>
    <col min="3848" max="3848" width="16" style="1039" customWidth="1"/>
    <col min="3849" max="3849" width="13.42578125" style="1039" customWidth="1"/>
    <col min="3850" max="3850" width="12.7109375" style="1039" customWidth="1"/>
    <col min="3851" max="3851" width="11" style="1039" customWidth="1"/>
    <col min="3852" max="3852" width="12.85546875" style="1039" customWidth="1"/>
    <col min="3853" max="3853" width="15.5703125" style="1039" customWidth="1"/>
    <col min="3854" max="3854" width="12.85546875" style="1039" customWidth="1"/>
    <col min="3855" max="3855" width="9.140625" style="1039"/>
    <col min="3856" max="3856" width="9.5703125" style="1039" customWidth="1"/>
    <col min="3857" max="3857" width="11.42578125" style="1039" customWidth="1"/>
    <col min="3858" max="3858" width="13" style="1039" customWidth="1"/>
    <col min="3859" max="4101" width="9.140625" style="1039"/>
    <col min="4102" max="4102" width="53.140625" style="1039" customWidth="1"/>
    <col min="4103" max="4103" width="16.7109375" style="1039" customWidth="1"/>
    <col min="4104" max="4104" width="16" style="1039" customWidth="1"/>
    <col min="4105" max="4105" width="13.42578125" style="1039" customWidth="1"/>
    <col min="4106" max="4106" width="12.7109375" style="1039" customWidth="1"/>
    <col min="4107" max="4107" width="11" style="1039" customWidth="1"/>
    <col min="4108" max="4108" width="12.85546875" style="1039" customWidth="1"/>
    <col min="4109" max="4109" width="15.5703125" style="1039" customWidth="1"/>
    <col min="4110" max="4110" width="12.85546875" style="1039" customWidth="1"/>
    <col min="4111" max="4111" width="9.140625" style="1039"/>
    <col min="4112" max="4112" width="9.5703125" style="1039" customWidth="1"/>
    <col min="4113" max="4113" width="11.42578125" style="1039" customWidth="1"/>
    <col min="4114" max="4114" width="13" style="1039" customWidth="1"/>
    <col min="4115" max="4357" width="9.140625" style="1039"/>
    <col min="4358" max="4358" width="53.140625" style="1039" customWidth="1"/>
    <col min="4359" max="4359" width="16.7109375" style="1039" customWidth="1"/>
    <col min="4360" max="4360" width="16" style="1039" customWidth="1"/>
    <col min="4361" max="4361" width="13.42578125" style="1039" customWidth="1"/>
    <col min="4362" max="4362" width="12.7109375" style="1039" customWidth="1"/>
    <col min="4363" max="4363" width="11" style="1039" customWidth="1"/>
    <col min="4364" max="4364" width="12.85546875" style="1039" customWidth="1"/>
    <col min="4365" max="4365" width="15.5703125" style="1039" customWidth="1"/>
    <col min="4366" max="4366" width="12.85546875" style="1039" customWidth="1"/>
    <col min="4367" max="4367" width="9.140625" style="1039"/>
    <col min="4368" max="4368" width="9.5703125" style="1039" customWidth="1"/>
    <col min="4369" max="4369" width="11.42578125" style="1039" customWidth="1"/>
    <col min="4370" max="4370" width="13" style="1039" customWidth="1"/>
    <col min="4371" max="4613" width="9.140625" style="1039"/>
    <col min="4614" max="4614" width="53.140625" style="1039" customWidth="1"/>
    <col min="4615" max="4615" width="16.7109375" style="1039" customWidth="1"/>
    <col min="4616" max="4616" width="16" style="1039" customWidth="1"/>
    <col min="4617" max="4617" width="13.42578125" style="1039" customWidth="1"/>
    <col min="4618" max="4618" width="12.7109375" style="1039" customWidth="1"/>
    <col min="4619" max="4619" width="11" style="1039" customWidth="1"/>
    <col min="4620" max="4620" width="12.85546875" style="1039" customWidth="1"/>
    <col min="4621" max="4621" width="15.5703125" style="1039" customWidth="1"/>
    <col min="4622" max="4622" width="12.85546875" style="1039" customWidth="1"/>
    <col min="4623" max="4623" width="9.140625" style="1039"/>
    <col min="4624" max="4624" width="9.5703125" style="1039" customWidth="1"/>
    <col min="4625" max="4625" width="11.42578125" style="1039" customWidth="1"/>
    <col min="4626" max="4626" width="13" style="1039" customWidth="1"/>
    <col min="4627" max="4869" width="9.140625" style="1039"/>
    <col min="4870" max="4870" width="53.140625" style="1039" customWidth="1"/>
    <col min="4871" max="4871" width="16.7109375" style="1039" customWidth="1"/>
    <col min="4872" max="4872" width="16" style="1039" customWidth="1"/>
    <col min="4873" max="4873" width="13.42578125" style="1039" customWidth="1"/>
    <col min="4874" max="4874" width="12.7109375" style="1039" customWidth="1"/>
    <col min="4875" max="4875" width="11" style="1039" customWidth="1"/>
    <col min="4876" max="4876" width="12.85546875" style="1039" customWidth="1"/>
    <col min="4877" max="4877" width="15.5703125" style="1039" customWidth="1"/>
    <col min="4878" max="4878" width="12.85546875" style="1039" customWidth="1"/>
    <col min="4879" max="4879" width="9.140625" style="1039"/>
    <col min="4880" max="4880" width="9.5703125" style="1039" customWidth="1"/>
    <col min="4881" max="4881" width="11.42578125" style="1039" customWidth="1"/>
    <col min="4882" max="4882" width="13" style="1039" customWidth="1"/>
    <col min="4883" max="5125" width="9.140625" style="1039"/>
    <col min="5126" max="5126" width="53.140625" style="1039" customWidth="1"/>
    <col min="5127" max="5127" width="16.7109375" style="1039" customWidth="1"/>
    <col min="5128" max="5128" width="16" style="1039" customWidth="1"/>
    <col min="5129" max="5129" width="13.42578125" style="1039" customWidth="1"/>
    <col min="5130" max="5130" width="12.7109375" style="1039" customWidth="1"/>
    <col min="5131" max="5131" width="11" style="1039" customWidth="1"/>
    <col min="5132" max="5132" width="12.85546875" style="1039" customWidth="1"/>
    <col min="5133" max="5133" width="15.5703125" style="1039" customWidth="1"/>
    <col min="5134" max="5134" width="12.85546875" style="1039" customWidth="1"/>
    <col min="5135" max="5135" width="9.140625" style="1039"/>
    <col min="5136" max="5136" width="9.5703125" style="1039" customWidth="1"/>
    <col min="5137" max="5137" width="11.42578125" style="1039" customWidth="1"/>
    <col min="5138" max="5138" width="13" style="1039" customWidth="1"/>
    <col min="5139" max="5381" width="9.140625" style="1039"/>
    <col min="5382" max="5382" width="53.140625" style="1039" customWidth="1"/>
    <col min="5383" max="5383" width="16.7109375" style="1039" customWidth="1"/>
    <col min="5384" max="5384" width="16" style="1039" customWidth="1"/>
    <col min="5385" max="5385" width="13.42578125" style="1039" customWidth="1"/>
    <col min="5386" max="5386" width="12.7109375" style="1039" customWidth="1"/>
    <col min="5387" max="5387" width="11" style="1039" customWidth="1"/>
    <col min="5388" max="5388" width="12.85546875" style="1039" customWidth="1"/>
    <col min="5389" max="5389" width="15.5703125" style="1039" customWidth="1"/>
    <col min="5390" max="5390" width="12.85546875" style="1039" customWidth="1"/>
    <col min="5391" max="5391" width="9.140625" style="1039"/>
    <col min="5392" max="5392" width="9.5703125" style="1039" customWidth="1"/>
    <col min="5393" max="5393" width="11.42578125" style="1039" customWidth="1"/>
    <col min="5394" max="5394" width="13" style="1039" customWidth="1"/>
    <col min="5395" max="5637" width="9.140625" style="1039"/>
    <col min="5638" max="5638" width="53.140625" style="1039" customWidth="1"/>
    <col min="5639" max="5639" width="16.7109375" style="1039" customWidth="1"/>
    <col min="5640" max="5640" width="16" style="1039" customWidth="1"/>
    <col min="5641" max="5641" width="13.42578125" style="1039" customWidth="1"/>
    <col min="5642" max="5642" width="12.7109375" style="1039" customWidth="1"/>
    <col min="5643" max="5643" width="11" style="1039" customWidth="1"/>
    <col min="5644" max="5644" width="12.85546875" style="1039" customWidth="1"/>
    <col min="5645" max="5645" width="15.5703125" style="1039" customWidth="1"/>
    <col min="5646" max="5646" width="12.85546875" style="1039" customWidth="1"/>
    <col min="5647" max="5647" width="9.140625" style="1039"/>
    <col min="5648" max="5648" width="9.5703125" style="1039" customWidth="1"/>
    <col min="5649" max="5649" width="11.42578125" style="1039" customWidth="1"/>
    <col min="5650" max="5650" width="13" style="1039" customWidth="1"/>
    <col min="5651" max="5893" width="9.140625" style="1039"/>
    <col min="5894" max="5894" width="53.140625" style="1039" customWidth="1"/>
    <col min="5895" max="5895" width="16.7109375" style="1039" customWidth="1"/>
    <col min="5896" max="5896" width="16" style="1039" customWidth="1"/>
    <col min="5897" max="5897" width="13.42578125" style="1039" customWidth="1"/>
    <col min="5898" max="5898" width="12.7109375" style="1039" customWidth="1"/>
    <col min="5899" max="5899" width="11" style="1039" customWidth="1"/>
    <col min="5900" max="5900" width="12.85546875" style="1039" customWidth="1"/>
    <col min="5901" max="5901" width="15.5703125" style="1039" customWidth="1"/>
    <col min="5902" max="5902" width="12.85546875" style="1039" customWidth="1"/>
    <col min="5903" max="5903" width="9.140625" style="1039"/>
    <col min="5904" max="5904" width="9.5703125" style="1039" customWidth="1"/>
    <col min="5905" max="5905" width="11.42578125" style="1039" customWidth="1"/>
    <col min="5906" max="5906" width="13" style="1039" customWidth="1"/>
    <col min="5907" max="6149" width="9.140625" style="1039"/>
    <col min="6150" max="6150" width="53.140625" style="1039" customWidth="1"/>
    <col min="6151" max="6151" width="16.7109375" style="1039" customWidth="1"/>
    <col min="6152" max="6152" width="16" style="1039" customWidth="1"/>
    <col min="6153" max="6153" width="13.42578125" style="1039" customWidth="1"/>
    <col min="6154" max="6154" width="12.7109375" style="1039" customWidth="1"/>
    <col min="6155" max="6155" width="11" style="1039" customWidth="1"/>
    <col min="6156" max="6156" width="12.85546875" style="1039" customWidth="1"/>
    <col min="6157" max="6157" width="15.5703125" style="1039" customWidth="1"/>
    <col min="6158" max="6158" width="12.85546875" style="1039" customWidth="1"/>
    <col min="6159" max="6159" width="9.140625" style="1039"/>
    <col min="6160" max="6160" width="9.5703125" style="1039" customWidth="1"/>
    <col min="6161" max="6161" width="11.42578125" style="1039" customWidth="1"/>
    <col min="6162" max="6162" width="13" style="1039" customWidth="1"/>
    <col min="6163" max="6405" width="9.140625" style="1039"/>
    <col min="6406" max="6406" width="53.140625" style="1039" customWidth="1"/>
    <col min="6407" max="6407" width="16.7109375" style="1039" customWidth="1"/>
    <col min="6408" max="6408" width="16" style="1039" customWidth="1"/>
    <col min="6409" max="6409" width="13.42578125" style="1039" customWidth="1"/>
    <col min="6410" max="6410" width="12.7109375" style="1039" customWidth="1"/>
    <col min="6411" max="6411" width="11" style="1039" customWidth="1"/>
    <col min="6412" max="6412" width="12.85546875" style="1039" customWidth="1"/>
    <col min="6413" max="6413" width="15.5703125" style="1039" customWidth="1"/>
    <col min="6414" max="6414" width="12.85546875" style="1039" customWidth="1"/>
    <col min="6415" max="6415" width="9.140625" style="1039"/>
    <col min="6416" max="6416" width="9.5703125" style="1039" customWidth="1"/>
    <col min="6417" max="6417" width="11.42578125" style="1039" customWidth="1"/>
    <col min="6418" max="6418" width="13" style="1039" customWidth="1"/>
    <col min="6419" max="6661" width="9.140625" style="1039"/>
    <col min="6662" max="6662" width="53.140625" style="1039" customWidth="1"/>
    <col min="6663" max="6663" width="16.7109375" style="1039" customWidth="1"/>
    <col min="6664" max="6664" width="16" style="1039" customWidth="1"/>
    <col min="6665" max="6665" width="13.42578125" style="1039" customWidth="1"/>
    <col min="6666" max="6666" width="12.7109375" style="1039" customWidth="1"/>
    <col min="6667" max="6667" width="11" style="1039" customWidth="1"/>
    <col min="6668" max="6668" width="12.85546875" style="1039" customWidth="1"/>
    <col min="6669" max="6669" width="15.5703125" style="1039" customWidth="1"/>
    <col min="6670" max="6670" width="12.85546875" style="1039" customWidth="1"/>
    <col min="6671" max="6671" width="9.140625" style="1039"/>
    <col min="6672" max="6672" width="9.5703125" style="1039" customWidth="1"/>
    <col min="6673" max="6673" width="11.42578125" style="1039" customWidth="1"/>
    <col min="6674" max="6674" width="13" style="1039" customWidth="1"/>
    <col min="6675" max="6917" width="9.140625" style="1039"/>
    <col min="6918" max="6918" width="53.140625" style="1039" customWidth="1"/>
    <col min="6919" max="6919" width="16.7109375" style="1039" customWidth="1"/>
    <col min="6920" max="6920" width="16" style="1039" customWidth="1"/>
    <col min="6921" max="6921" width="13.42578125" style="1039" customWidth="1"/>
    <col min="6922" max="6922" width="12.7109375" style="1039" customWidth="1"/>
    <col min="6923" max="6923" width="11" style="1039" customWidth="1"/>
    <col min="6924" max="6924" width="12.85546875" style="1039" customWidth="1"/>
    <col min="6925" max="6925" width="15.5703125" style="1039" customWidth="1"/>
    <col min="6926" max="6926" width="12.85546875" style="1039" customWidth="1"/>
    <col min="6927" max="6927" width="9.140625" style="1039"/>
    <col min="6928" max="6928" width="9.5703125" style="1039" customWidth="1"/>
    <col min="6929" max="6929" width="11.42578125" style="1039" customWidth="1"/>
    <col min="6930" max="6930" width="13" style="1039" customWidth="1"/>
    <col min="6931" max="7173" width="9.140625" style="1039"/>
    <col min="7174" max="7174" width="53.140625" style="1039" customWidth="1"/>
    <col min="7175" max="7175" width="16.7109375" style="1039" customWidth="1"/>
    <col min="7176" max="7176" width="16" style="1039" customWidth="1"/>
    <col min="7177" max="7177" width="13.42578125" style="1039" customWidth="1"/>
    <col min="7178" max="7178" width="12.7109375" style="1039" customWidth="1"/>
    <col min="7179" max="7179" width="11" style="1039" customWidth="1"/>
    <col min="7180" max="7180" width="12.85546875" style="1039" customWidth="1"/>
    <col min="7181" max="7181" width="15.5703125" style="1039" customWidth="1"/>
    <col min="7182" max="7182" width="12.85546875" style="1039" customWidth="1"/>
    <col min="7183" max="7183" width="9.140625" style="1039"/>
    <col min="7184" max="7184" width="9.5703125" style="1039" customWidth="1"/>
    <col min="7185" max="7185" width="11.42578125" style="1039" customWidth="1"/>
    <col min="7186" max="7186" width="13" style="1039" customWidth="1"/>
    <col min="7187" max="7429" width="9.140625" style="1039"/>
    <col min="7430" max="7430" width="53.140625" style="1039" customWidth="1"/>
    <col min="7431" max="7431" width="16.7109375" style="1039" customWidth="1"/>
    <col min="7432" max="7432" width="16" style="1039" customWidth="1"/>
    <col min="7433" max="7433" width="13.42578125" style="1039" customWidth="1"/>
    <col min="7434" max="7434" width="12.7109375" style="1039" customWidth="1"/>
    <col min="7435" max="7435" width="11" style="1039" customWidth="1"/>
    <col min="7436" max="7436" width="12.85546875" style="1039" customWidth="1"/>
    <col min="7437" max="7437" width="15.5703125" style="1039" customWidth="1"/>
    <col min="7438" max="7438" width="12.85546875" style="1039" customWidth="1"/>
    <col min="7439" max="7439" width="9.140625" style="1039"/>
    <col min="7440" max="7440" width="9.5703125" style="1039" customWidth="1"/>
    <col min="7441" max="7441" width="11.42578125" style="1039" customWidth="1"/>
    <col min="7442" max="7442" width="13" style="1039" customWidth="1"/>
    <col min="7443" max="7685" width="9.140625" style="1039"/>
    <col min="7686" max="7686" width="53.140625" style="1039" customWidth="1"/>
    <col min="7687" max="7687" width="16.7109375" style="1039" customWidth="1"/>
    <col min="7688" max="7688" width="16" style="1039" customWidth="1"/>
    <col min="7689" max="7689" width="13.42578125" style="1039" customWidth="1"/>
    <col min="7690" max="7690" width="12.7109375" style="1039" customWidth="1"/>
    <col min="7691" max="7691" width="11" style="1039" customWidth="1"/>
    <col min="7692" max="7692" width="12.85546875" style="1039" customWidth="1"/>
    <col min="7693" max="7693" width="15.5703125" style="1039" customWidth="1"/>
    <col min="7694" max="7694" width="12.85546875" style="1039" customWidth="1"/>
    <col min="7695" max="7695" width="9.140625" style="1039"/>
    <col min="7696" max="7696" width="9.5703125" style="1039" customWidth="1"/>
    <col min="7697" max="7697" width="11.42578125" style="1039" customWidth="1"/>
    <col min="7698" max="7698" width="13" style="1039" customWidth="1"/>
    <col min="7699" max="7941" width="9.140625" style="1039"/>
    <col min="7942" max="7942" width="53.140625" style="1039" customWidth="1"/>
    <col min="7943" max="7943" width="16.7109375" style="1039" customWidth="1"/>
    <col min="7944" max="7944" width="16" style="1039" customWidth="1"/>
    <col min="7945" max="7945" width="13.42578125" style="1039" customWidth="1"/>
    <col min="7946" max="7946" width="12.7109375" style="1039" customWidth="1"/>
    <col min="7947" max="7947" width="11" style="1039" customWidth="1"/>
    <col min="7948" max="7948" width="12.85546875" style="1039" customWidth="1"/>
    <col min="7949" max="7949" width="15.5703125" style="1039" customWidth="1"/>
    <col min="7950" max="7950" width="12.85546875" style="1039" customWidth="1"/>
    <col min="7951" max="7951" width="9.140625" style="1039"/>
    <col min="7952" max="7952" width="9.5703125" style="1039" customWidth="1"/>
    <col min="7953" max="7953" width="11.42578125" style="1039" customWidth="1"/>
    <col min="7954" max="7954" width="13" style="1039" customWidth="1"/>
    <col min="7955" max="8197" width="9.140625" style="1039"/>
    <col min="8198" max="8198" width="53.140625" style="1039" customWidth="1"/>
    <col min="8199" max="8199" width="16.7109375" style="1039" customWidth="1"/>
    <col min="8200" max="8200" width="16" style="1039" customWidth="1"/>
    <col min="8201" max="8201" width="13.42578125" style="1039" customWidth="1"/>
    <col min="8202" max="8202" width="12.7109375" style="1039" customWidth="1"/>
    <col min="8203" max="8203" width="11" style="1039" customWidth="1"/>
    <col min="8204" max="8204" width="12.85546875" style="1039" customWidth="1"/>
    <col min="8205" max="8205" width="15.5703125" style="1039" customWidth="1"/>
    <col min="8206" max="8206" width="12.85546875" style="1039" customWidth="1"/>
    <col min="8207" max="8207" width="9.140625" style="1039"/>
    <col min="8208" max="8208" width="9.5703125" style="1039" customWidth="1"/>
    <col min="8209" max="8209" width="11.42578125" style="1039" customWidth="1"/>
    <col min="8210" max="8210" width="13" style="1039" customWidth="1"/>
    <col min="8211" max="8453" width="9.140625" style="1039"/>
    <col min="8454" max="8454" width="53.140625" style="1039" customWidth="1"/>
    <col min="8455" max="8455" width="16.7109375" style="1039" customWidth="1"/>
    <col min="8456" max="8456" width="16" style="1039" customWidth="1"/>
    <col min="8457" max="8457" width="13.42578125" style="1039" customWidth="1"/>
    <col min="8458" max="8458" width="12.7109375" style="1039" customWidth="1"/>
    <col min="8459" max="8459" width="11" style="1039" customWidth="1"/>
    <col min="8460" max="8460" width="12.85546875" style="1039" customWidth="1"/>
    <col min="8461" max="8461" width="15.5703125" style="1039" customWidth="1"/>
    <col min="8462" max="8462" width="12.85546875" style="1039" customWidth="1"/>
    <col min="8463" max="8463" width="9.140625" style="1039"/>
    <col min="8464" max="8464" width="9.5703125" style="1039" customWidth="1"/>
    <col min="8465" max="8465" width="11.42578125" style="1039" customWidth="1"/>
    <col min="8466" max="8466" width="13" style="1039" customWidth="1"/>
    <col min="8467" max="8709" width="9.140625" style="1039"/>
    <col min="8710" max="8710" width="53.140625" style="1039" customWidth="1"/>
    <col min="8711" max="8711" width="16.7109375" style="1039" customWidth="1"/>
    <col min="8712" max="8712" width="16" style="1039" customWidth="1"/>
    <col min="8713" max="8713" width="13.42578125" style="1039" customWidth="1"/>
    <col min="8714" max="8714" width="12.7109375" style="1039" customWidth="1"/>
    <col min="8715" max="8715" width="11" style="1039" customWidth="1"/>
    <col min="8716" max="8716" width="12.85546875" style="1039" customWidth="1"/>
    <col min="8717" max="8717" width="15.5703125" style="1039" customWidth="1"/>
    <col min="8718" max="8718" width="12.85546875" style="1039" customWidth="1"/>
    <col min="8719" max="8719" width="9.140625" style="1039"/>
    <col min="8720" max="8720" width="9.5703125" style="1039" customWidth="1"/>
    <col min="8721" max="8721" width="11.42578125" style="1039" customWidth="1"/>
    <col min="8722" max="8722" width="13" style="1039" customWidth="1"/>
    <col min="8723" max="8965" width="9.140625" style="1039"/>
    <col min="8966" max="8966" width="53.140625" style="1039" customWidth="1"/>
    <col min="8967" max="8967" width="16.7109375" style="1039" customWidth="1"/>
    <col min="8968" max="8968" width="16" style="1039" customWidth="1"/>
    <col min="8969" max="8969" width="13.42578125" style="1039" customWidth="1"/>
    <col min="8970" max="8970" width="12.7109375" style="1039" customWidth="1"/>
    <col min="8971" max="8971" width="11" style="1039" customWidth="1"/>
    <col min="8972" max="8972" width="12.85546875" style="1039" customWidth="1"/>
    <col min="8973" max="8973" width="15.5703125" style="1039" customWidth="1"/>
    <col min="8974" max="8974" width="12.85546875" style="1039" customWidth="1"/>
    <col min="8975" max="8975" width="9.140625" style="1039"/>
    <col min="8976" max="8976" width="9.5703125" style="1039" customWidth="1"/>
    <col min="8977" max="8977" width="11.42578125" style="1039" customWidth="1"/>
    <col min="8978" max="8978" width="13" style="1039" customWidth="1"/>
    <col min="8979" max="9221" width="9.140625" style="1039"/>
    <col min="9222" max="9222" width="53.140625" style="1039" customWidth="1"/>
    <col min="9223" max="9223" width="16.7109375" style="1039" customWidth="1"/>
    <col min="9224" max="9224" width="16" style="1039" customWidth="1"/>
    <col min="9225" max="9225" width="13.42578125" style="1039" customWidth="1"/>
    <col min="9226" max="9226" width="12.7109375" style="1039" customWidth="1"/>
    <col min="9227" max="9227" width="11" style="1039" customWidth="1"/>
    <col min="9228" max="9228" width="12.85546875" style="1039" customWidth="1"/>
    <col min="9229" max="9229" width="15.5703125" style="1039" customWidth="1"/>
    <col min="9230" max="9230" width="12.85546875" style="1039" customWidth="1"/>
    <col min="9231" max="9231" width="9.140625" style="1039"/>
    <col min="9232" max="9232" width="9.5703125" style="1039" customWidth="1"/>
    <col min="9233" max="9233" width="11.42578125" style="1039" customWidth="1"/>
    <col min="9234" max="9234" width="13" style="1039" customWidth="1"/>
    <col min="9235" max="9477" width="9.140625" style="1039"/>
    <col min="9478" max="9478" width="53.140625" style="1039" customWidth="1"/>
    <col min="9479" max="9479" width="16.7109375" style="1039" customWidth="1"/>
    <col min="9480" max="9480" width="16" style="1039" customWidth="1"/>
    <col min="9481" max="9481" width="13.42578125" style="1039" customWidth="1"/>
    <col min="9482" max="9482" width="12.7109375" style="1039" customWidth="1"/>
    <col min="9483" max="9483" width="11" style="1039" customWidth="1"/>
    <col min="9484" max="9484" width="12.85546875" style="1039" customWidth="1"/>
    <col min="9485" max="9485" width="15.5703125" style="1039" customWidth="1"/>
    <col min="9486" max="9486" width="12.85546875" style="1039" customWidth="1"/>
    <col min="9487" max="9487" width="9.140625" style="1039"/>
    <col min="9488" max="9488" width="9.5703125" style="1039" customWidth="1"/>
    <col min="9489" max="9489" width="11.42578125" style="1039" customWidth="1"/>
    <col min="9490" max="9490" width="13" style="1039" customWidth="1"/>
    <col min="9491" max="9733" width="9.140625" style="1039"/>
    <col min="9734" max="9734" width="53.140625" style="1039" customWidth="1"/>
    <col min="9735" max="9735" width="16.7109375" style="1039" customWidth="1"/>
    <col min="9736" max="9736" width="16" style="1039" customWidth="1"/>
    <col min="9737" max="9737" width="13.42578125" style="1039" customWidth="1"/>
    <col min="9738" max="9738" width="12.7109375" style="1039" customWidth="1"/>
    <col min="9739" max="9739" width="11" style="1039" customWidth="1"/>
    <col min="9740" max="9740" width="12.85546875" style="1039" customWidth="1"/>
    <col min="9741" max="9741" width="15.5703125" style="1039" customWidth="1"/>
    <col min="9742" max="9742" width="12.85546875" style="1039" customWidth="1"/>
    <col min="9743" max="9743" width="9.140625" style="1039"/>
    <col min="9744" max="9744" width="9.5703125" style="1039" customWidth="1"/>
    <col min="9745" max="9745" width="11.42578125" style="1039" customWidth="1"/>
    <col min="9746" max="9746" width="13" style="1039" customWidth="1"/>
    <col min="9747" max="9989" width="9.140625" style="1039"/>
    <col min="9990" max="9990" width="53.140625" style="1039" customWidth="1"/>
    <col min="9991" max="9991" width="16.7109375" style="1039" customWidth="1"/>
    <col min="9992" max="9992" width="16" style="1039" customWidth="1"/>
    <col min="9993" max="9993" width="13.42578125" style="1039" customWidth="1"/>
    <col min="9994" max="9994" width="12.7109375" style="1039" customWidth="1"/>
    <col min="9995" max="9995" width="11" style="1039" customWidth="1"/>
    <col min="9996" max="9996" width="12.85546875" style="1039" customWidth="1"/>
    <col min="9997" max="9997" width="15.5703125" style="1039" customWidth="1"/>
    <col min="9998" max="9998" width="12.85546875" style="1039" customWidth="1"/>
    <col min="9999" max="9999" width="9.140625" style="1039"/>
    <col min="10000" max="10000" width="9.5703125" style="1039" customWidth="1"/>
    <col min="10001" max="10001" width="11.42578125" style="1039" customWidth="1"/>
    <col min="10002" max="10002" width="13" style="1039" customWidth="1"/>
    <col min="10003" max="10245" width="9.140625" style="1039"/>
    <col min="10246" max="10246" width="53.140625" style="1039" customWidth="1"/>
    <col min="10247" max="10247" width="16.7109375" style="1039" customWidth="1"/>
    <col min="10248" max="10248" width="16" style="1039" customWidth="1"/>
    <col min="10249" max="10249" width="13.42578125" style="1039" customWidth="1"/>
    <col min="10250" max="10250" width="12.7109375" style="1039" customWidth="1"/>
    <col min="10251" max="10251" width="11" style="1039" customWidth="1"/>
    <col min="10252" max="10252" width="12.85546875" style="1039" customWidth="1"/>
    <col min="10253" max="10253" width="15.5703125" style="1039" customWidth="1"/>
    <col min="10254" max="10254" width="12.85546875" style="1039" customWidth="1"/>
    <col min="10255" max="10255" width="9.140625" style="1039"/>
    <col min="10256" max="10256" width="9.5703125" style="1039" customWidth="1"/>
    <col min="10257" max="10257" width="11.42578125" style="1039" customWidth="1"/>
    <col min="10258" max="10258" width="13" style="1039" customWidth="1"/>
    <col min="10259" max="10501" width="9.140625" style="1039"/>
    <col min="10502" max="10502" width="53.140625" style="1039" customWidth="1"/>
    <col min="10503" max="10503" width="16.7109375" style="1039" customWidth="1"/>
    <col min="10504" max="10504" width="16" style="1039" customWidth="1"/>
    <col min="10505" max="10505" width="13.42578125" style="1039" customWidth="1"/>
    <col min="10506" max="10506" width="12.7109375" style="1039" customWidth="1"/>
    <col min="10507" max="10507" width="11" style="1039" customWidth="1"/>
    <col min="10508" max="10508" width="12.85546875" style="1039" customWidth="1"/>
    <col min="10509" max="10509" width="15.5703125" style="1039" customWidth="1"/>
    <col min="10510" max="10510" width="12.85546875" style="1039" customWidth="1"/>
    <col min="10511" max="10511" width="9.140625" style="1039"/>
    <col min="10512" max="10512" width="9.5703125" style="1039" customWidth="1"/>
    <col min="10513" max="10513" width="11.42578125" style="1039" customWidth="1"/>
    <col min="10514" max="10514" width="13" style="1039" customWidth="1"/>
    <col min="10515" max="10757" width="9.140625" style="1039"/>
    <col min="10758" max="10758" width="53.140625" style="1039" customWidth="1"/>
    <col min="10759" max="10759" width="16.7109375" style="1039" customWidth="1"/>
    <col min="10760" max="10760" width="16" style="1039" customWidth="1"/>
    <col min="10761" max="10761" width="13.42578125" style="1039" customWidth="1"/>
    <col min="10762" max="10762" width="12.7109375" style="1039" customWidth="1"/>
    <col min="10763" max="10763" width="11" style="1039" customWidth="1"/>
    <col min="10764" max="10764" width="12.85546875" style="1039" customWidth="1"/>
    <col min="10765" max="10765" width="15.5703125" style="1039" customWidth="1"/>
    <col min="10766" max="10766" width="12.85546875" style="1039" customWidth="1"/>
    <col min="10767" max="10767" width="9.140625" style="1039"/>
    <col min="10768" max="10768" width="9.5703125" style="1039" customWidth="1"/>
    <col min="10769" max="10769" width="11.42578125" style="1039" customWidth="1"/>
    <col min="10770" max="10770" width="13" style="1039" customWidth="1"/>
    <col min="10771" max="11013" width="9.140625" style="1039"/>
    <col min="11014" max="11014" width="53.140625" style="1039" customWidth="1"/>
    <col min="11015" max="11015" width="16.7109375" style="1039" customWidth="1"/>
    <col min="11016" max="11016" width="16" style="1039" customWidth="1"/>
    <col min="11017" max="11017" width="13.42578125" style="1039" customWidth="1"/>
    <col min="11018" max="11018" width="12.7109375" style="1039" customWidth="1"/>
    <col min="11019" max="11019" width="11" style="1039" customWidth="1"/>
    <col min="11020" max="11020" width="12.85546875" style="1039" customWidth="1"/>
    <col min="11021" max="11021" width="15.5703125" style="1039" customWidth="1"/>
    <col min="11022" max="11022" width="12.85546875" style="1039" customWidth="1"/>
    <col min="11023" max="11023" width="9.140625" style="1039"/>
    <col min="11024" max="11024" width="9.5703125" style="1039" customWidth="1"/>
    <col min="11025" max="11025" width="11.42578125" style="1039" customWidth="1"/>
    <col min="11026" max="11026" width="13" style="1039" customWidth="1"/>
    <col min="11027" max="11269" width="9.140625" style="1039"/>
    <col min="11270" max="11270" width="53.140625" style="1039" customWidth="1"/>
    <col min="11271" max="11271" width="16.7109375" style="1039" customWidth="1"/>
    <col min="11272" max="11272" width="16" style="1039" customWidth="1"/>
    <col min="11273" max="11273" width="13.42578125" style="1039" customWidth="1"/>
    <col min="11274" max="11274" width="12.7109375" style="1039" customWidth="1"/>
    <col min="11275" max="11275" width="11" style="1039" customWidth="1"/>
    <col min="11276" max="11276" width="12.85546875" style="1039" customWidth="1"/>
    <col min="11277" max="11277" width="15.5703125" style="1039" customWidth="1"/>
    <col min="11278" max="11278" width="12.85546875" style="1039" customWidth="1"/>
    <col min="11279" max="11279" width="9.140625" style="1039"/>
    <col min="11280" max="11280" width="9.5703125" style="1039" customWidth="1"/>
    <col min="11281" max="11281" width="11.42578125" style="1039" customWidth="1"/>
    <col min="11282" max="11282" width="13" style="1039" customWidth="1"/>
    <col min="11283" max="11525" width="9.140625" style="1039"/>
    <col min="11526" max="11526" width="53.140625" style="1039" customWidth="1"/>
    <col min="11527" max="11527" width="16.7109375" style="1039" customWidth="1"/>
    <col min="11528" max="11528" width="16" style="1039" customWidth="1"/>
    <col min="11529" max="11529" width="13.42578125" style="1039" customWidth="1"/>
    <col min="11530" max="11530" width="12.7109375" style="1039" customWidth="1"/>
    <col min="11531" max="11531" width="11" style="1039" customWidth="1"/>
    <col min="11532" max="11532" width="12.85546875" style="1039" customWidth="1"/>
    <col min="11533" max="11533" width="15.5703125" style="1039" customWidth="1"/>
    <col min="11534" max="11534" width="12.85546875" style="1039" customWidth="1"/>
    <col min="11535" max="11535" width="9.140625" style="1039"/>
    <col min="11536" max="11536" width="9.5703125" style="1039" customWidth="1"/>
    <col min="11537" max="11537" width="11.42578125" style="1039" customWidth="1"/>
    <col min="11538" max="11538" width="13" style="1039" customWidth="1"/>
    <col min="11539" max="11781" width="9.140625" style="1039"/>
    <col min="11782" max="11782" width="53.140625" style="1039" customWidth="1"/>
    <col min="11783" max="11783" width="16.7109375" style="1039" customWidth="1"/>
    <col min="11784" max="11784" width="16" style="1039" customWidth="1"/>
    <col min="11785" max="11785" width="13.42578125" style="1039" customWidth="1"/>
    <col min="11786" max="11786" width="12.7109375" style="1039" customWidth="1"/>
    <col min="11787" max="11787" width="11" style="1039" customWidth="1"/>
    <col min="11788" max="11788" width="12.85546875" style="1039" customWidth="1"/>
    <col min="11789" max="11789" width="15.5703125" style="1039" customWidth="1"/>
    <col min="11790" max="11790" width="12.85546875" style="1039" customWidth="1"/>
    <col min="11791" max="11791" width="9.140625" style="1039"/>
    <col min="11792" max="11792" width="9.5703125" style="1039" customWidth="1"/>
    <col min="11793" max="11793" width="11.42578125" style="1039" customWidth="1"/>
    <col min="11794" max="11794" width="13" style="1039" customWidth="1"/>
    <col min="11795" max="12037" width="9.140625" style="1039"/>
    <col min="12038" max="12038" width="53.140625" style="1039" customWidth="1"/>
    <col min="12039" max="12039" width="16.7109375" style="1039" customWidth="1"/>
    <col min="12040" max="12040" width="16" style="1039" customWidth="1"/>
    <col min="12041" max="12041" width="13.42578125" style="1039" customWidth="1"/>
    <col min="12042" max="12042" width="12.7109375" style="1039" customWidth="1"/>
    <col min="12043" max="12043" width="11" style="1039" customWidth="1"/>
    <col min="12044" max="12044" width="12.85546875" style="1039" customWidth="1"/>
    <col min="12045" max="12045" width="15.5703125" style="1039" customWidth="1"/>
    <col min="12046" max="12046" width="12.85546875" style="1039" customWidth="1"/>
    <col min="12047" max="12047" width="9.140625" style="1039"/>
    <col min="12048" max="12048" width="9.5703125" style="1039" customWidth="1"/>
    <col min="12049" max="12049" width="11.42578125" style="1039" customWidth="1"/>
    <col min="12050" max="12050" width="13" style="1039" customWidth="1"/>
    <col min="12051" max="12293" width="9.140625" style="1039"/>
    <col min="12294" max="12294" width="53.140625" style="1039" customWidth="1"/>
    <col min="12295" max="12295" width="16.7109375" style="1039" customWidth="1"/>
    <col min="12296" max="12296" width="16" style="1039" customWidth="1"/>
    <col min="12297" max="12297" width="13.42578125" style="1039" customWidth="1"/>
    <col min="12298" max="12298" width="12.7109375" style="1039" customWidth="1"/>
    <col min="12299" max="12299" width="11" style="1039" customWidth="1"/>
    <col min="12300" max="12300" width="12.85546875" style="1039" customWidth="1"/>
    <col min="12301" max="12301" width="15.5703125" style="1039" customWidth="1"/>
    <col min="12302" max="12302" width="12.85546875" style="1039" customWidth="1"/>
    <col min="12303" max="12303" width="9.140625" style="1039"/>
    <col min="12304" max="12304" width="9.5703125" style="1039" customWidth="1"/>
    <col min="12305" max="12305" width="11.42578125" style="1039" customWidth="1"/>
    <col min="12306" max="12306" width="13" style="1039" customWidth="1"/>
    <col min="12307" max="12549" width="9.140625" style="1039"/>
    <col min="12550" max="12550" width="53.140625" style="1039" customWidth="1"/>
    <col min="12551" max="12551" width="16.7109375" style="1039" customWidth="1"/>
    <col min="12552" max="12552" width="16" style="1039" customWidth="1"/>
    <col min="12553" max="12553" width="13.42578125" style="1039" customWidth="1"/>
    <col min="12554" max="12554" width="12.7109375" style="1039" customWidth="1"/>
    <col min="12555" max="12555" width="11" style="1039" customWidth="1"/>
    <col min="12556" max="12556" width="12.85546875" style="1039" customWidth="1"/>
    <col min="12557" max="12557" width="15.5703125" style="1039" customWidth="1"/>
    <col min="12558" max="12558" width="12.85546875" style="1039" customWidth="1"/>
    <col min="12559" max="12559" width="9.140625" style="1039"/>
    <col min="12560" max="12560" width="9.5703125" style="1039" customWidth="1"/>
    <col min="12561" max="12561" width="11.42578125" style="1039" customWidth="1"/>
    <col min="12562" max="12562" width="13" style="1039" customWidth="1"/>
    <col min="12563" max="12805" width="9.140625" style="1039"/>
    <col min="12806" max="12806" width="53.140625" style="1039" customWidth="1"/>
    <col min="12807" max="12807" width="16.7109375" style="1039" customWidth="1"/>
    <col min="12808" max="12808" width="16" style="1039" customWidth="1"/>
    <col min="12809" max="12809" width="13.42578125" style="1039" customWidth="1"/>
    <col min="12810" max="12810" width="12.7109375" style="1039" customWidth="1"/>
    <col min="12811" max="12811" width="11" style="1039" customWidth="1"/>
    <col min="12812" max="12812" width="12.85546875" style="1039" customWidth="1"/>
    <col min="12813" max="12813" width="15.5703125" style="1039" customWidth="1"/>
    <col min="12814" max="12814" width="12.85546875" style="1039" customWidth="1"/>
    <col min="12815" max="12815" width="9.140625" style="1039"/>
    <col min="12816" max="12816" width="9.5703125" style="1039" customWidth="1"/>
    <col min="12817" max="12817" width="11.42578125" style="1039" customWidth="1"/>
    <col min="12818" max="12818" width="13" style="1039" customWidth="1"/>
    <col min="12819" max="13061" width="9.140625" style="1039"/>
    <col min="13062" max="13062" width="53.140625" style="1039" customWidth="1"/>
    <col min="13063" max="13063" width="16.7109375" style="1039" customWidth="1"/>
    <col min="13064" max="13064" width="16" style="1039" customWidth="1"/>
    <col min="13065" max="13065" width="13.42578125" style="1039" customWidth="1"/>
    <col min="13066" max="13066" width="12.7109375" style="1039" customWidth="1"/>
    <col min="13067" max="13067" width="11" style="1039" customWidth="1"/>
    <col min="13068" max="13068" width="12.85546875" style="1039" customWidth="1"/>
    <col min="13069" max="13069" width="15.5703125" style="1039" customWidth="1"/>
    <col min="13070" max="13070" width="12.85546875" style="1039" customWidth="1"/>
    <col min="13071" max="13071" width="9.140625" style="1039"/>
    <col min="13072" max="13072" width="9.5703125" style="1039" customWidth="1"/>
    <col min="13073" max="13073" width="11.42578125" style="1039" customWidth="1"/>
    <col min="13074" max="13074" width="13" style="1039" customWidth="1"/>
    <col min="13075" max="13317" width="9.140625" style="1039"/>
    <col min="13318" max="13318" width="53.140625" style="1039" customWidth="1"/>
    <col min="13319" max="13319" width="16.7109375" style="1039" customWidth="1"/>
    <col min="13320" max="13320" width="16" style="1039" customWidth="1"/>
    <col min="13321" max="13321" width="13.42578125" style="1039" customWidth="1"/>
    <col min="13322" max="13322" width="12.7109375" style="1039" customWidth="1"/>
    <col min="13323" max="13323" width="11" style="1039" customWidth="1"/>
    <col min="13324" max="13324" width="12.85546875" style="1039" customWidth="1"/>
    <col min="13325" max="13325" width="15.5703125" style="1039" customWidth="1"/>
    <col min="13326" max="13326" width="12.85546875" style="1039" customWidth="1"/>
    <col min="13327" max="13327" width="9.140625" style="1039"/>
    <col min="13328" max="13328" width="9.5703125" style="1039" customWidth="1"/>
    <col min="13329" max="13329" width="11.42578125" style="1039" customWidth="1"/>
    <col min="13330" max="13330" width="13" style="1039" customWidth="1"/>
    <col min="13331" max="13573" width="9.140625" style="1039"/>
    <col min="13574" max="13574" width="53.140625" style="1039" customWidth="1"/>
    <col min="13575" max="13575" width="16.7109375" style="1039" customWidth="1"/>
    <col min="13576" max="13576" width="16" style="1039" customWidth="1"/>
    <col min="13577" max="13577" width="13.42578125" style="1039" customWidth="1"/>
    <col min="13578" max="13578" width="12.7109375" style="1039" customWidth="1"/>
    <col min="13579" max="13579" width="11" style="1039" customWidth="1"/>
    <col min="13580" max="13580" width="12.85546875" style="1039" customWidth="1"/>
    <col min="13581" max="13581" width="15.5703125" style="1039" customWidth="1"/>
    <col min="13582" max="13582" width="12.85546875" style="1039" customWidth="1"/>
    <col min="13583" max="13583" width="9.140625" style="1039"/>
    <col min="13584" max="13584" width="9.5703125" style="1039" customWidth="1"/>
    <col min="13585" max="13585" width="11.42578125" style="1039" customWidth="1"/>
    <col min="13586" max="13586" width="13" style="1039" customWidth="1"/>
    <col min="13587" max="13829" width="9.140625" style="1039"/>
    <col min="13830" max="13830" width="53.140625" style="1039" customWidth="1"/>
    <col min="13831" max="13831" width="16.7109375" style="1039" customWidth="1"/>
    <col min="13832" max="13832" width="16" style="1039" customWidth="1"/>
    <col min="13833" max="13833" width="13.42578125" style="1039" customWidth="1"/>
    <col min="13834" max="13834" width="12.7109375" style="1039" customWidth="1"/>
    <col min="13835" max="13835" width="11" style="1039" customWidth="1"/>
    <col min="13836" max="13836" width="12.85546875" style="1039" customWidth="1"/>
    <col min="13837" max="13837" width="15.5703125" style="1039" customWidth="1"/>
    <col min="13838" max="13838" width="12.85546875" style="1039" customWidth="1"/>
    <col min="13839" max="13839" width="9.140625" style="1039"/>
    <col min="13840" max="13840" width="9.5703125" style="1039" customWidth="1"/>
    <col min="13841" max="13841" width="11.42578125" style="1039" customWidth="1"/>
    <col min="13842" max="13842" width="13" style="1039" customWidth="1"/>
    <col min="13843" max="14085" width="9.140625" style="1039"/>
    <col min="14086" max="14086" width="53.140625" style="1039" customWidth="1"/>
    <col min="14087" max="14087" width="16.7109375" style="1039" customWidth="1"/>
    <col min="14088" max="14088" width="16" style="1039" customWidth="1"/>
    <col min="14089" max="14089" width="13.42578125" style="1039" customWidth="1"/>
    <col min="14090" max="14090" width="12.7109375" style="1039" customWidth="1"/>
    <col min="14091" max="14091" width="11" style="1039" customWidth="1"/>
    <col min="14092" max="14092" width="12.85546875" style="1039" customWidth="1"/>
    <col min="14093" max="14093" width="15.5703125" style="1039" customWidth="1"/>
    <col min="14094" max="14094" width="12.85546875" style="1039" customWidth="1"/>
    <col min="14095" max="14095" width="9.140625" style="1039"/>
    <col min="14096" max="14096" width="9.5703125" style="1039" customWidth="1"/>
    <col min="14097" max="14097" width="11.42578125" style="1039" customWidth="1"/>
    <col min="14098" max="14098" width="13" style="1039" customWidth="1"/>
    <col min="14099" max="14341" width="9.140625" style="1039"/>
    <col min="14342" max="14342" width="53.140625" style="1039" customWidth="1"/>
    <col min="14343" max="14343" width="16.7109375" style="1039" customWidth="1"/>
    <col min="14344" max="14344" width="16" style="1039" customWidth="1"/>
    <col min="14345" max="14345" width="13.42578125" style="1039" customWidth="1"/>
    <col min="14346" max="14346" width="12.7109375" style="1039" customWidth="1"/>
    <col min="14347" max="14347" width="11" style="1039" customWidth="1"/>
    <col min="14348" max="14348" width="12.85546875" style="1039" customWidth="1"/>
    <col min="14349" max="14349" width="15.5703125" style="1039" customWidth="1"/>
    <col min="14350" max="14350" width="12.85546875" style="1039" customWidth="1"/>
    <col min="14351" max="14351" width="9.140625" style="1039"/>
    <col min="14352" max="14352" width="9.5703125" style="1039" customWidth="1"/>
    <col min="14353" max="14353" width="11.42578125" style="1039" customWidth="1"/>
    <col min="14354" max="14354" width="13" style="1039" customWidth="1"/>
    <col min="14355" max="14597" width="9.140625" style="1039"/>
    <col min="14598" max="14598" width="53.140625" style="1039" customWidth="1"/>
    <col min="14599" max="14599" width="16.7109375" style="1039" customWidth="1"/>
    <col min="14600" max="14600" width="16" style="1039" customWidth="1"/>
    <col min="14601" max="14601" width="13.42578125" style="1039" customWidth="1"/>
    <col min="14602" max="14602" width="12.7109375" style="1039" customWidth="1"/>
    <col min="14603" max="14603" width="11" style="1039" customWidth="1"/>
    <col min="14604" max="14604" width="12.85546875" style="1039" customWidth="1"/>
    <col min="14605" max="14605" width="15.5703125" style="1039" customWidth="1"/>
    <col min="14606" max="14606" width="12.85546875" style="1039" customWidth="1"/>
    <col min="14607" max="14607" width="9.140625" style="1039"/>
    <col min="14608" max="14608" width="9.5703125" style="1039" customWidth="1"/>
    <col min="14609" max="14609" width="11.42578125" style="1039" customWidth="1"/>
    <col min="14610" max="14610" width="13" style="1039" customWidth="1"/>
    <col min="14611" max="14853" width="9.140625" style="1039"/>
    <col min="14854" max="14854" width="53.140625" style="1039" customWidth="1"/>
    <col min="14855" max="14855" width="16.7109375" style="1039" customWidth="1"/>
    <col min="14856" max="14856" width="16" style="1039" customWidth="1"/>
    <col min="14857" max="14857" width="13.42578125" style="1039" customWidth="1"/>
    <col min="14858" max="14858" width="12.7109375" style="1039" customWidth="1"/>
    <col min="14859" max="14859" width="11" style="1039" customWidth="1"/>
    <col min="14860" max="14860" width="12.85546875" style="1039" customWidth="1"/>
    <col min="14861" max="14861" width="15.5703125" style="1039" customWidth="1"/>
    <col min="14862" max="14862" width="12.85546875" style="1039" customWidth="1"/>
    <col min="14863" max="14863" width="9.140625" style="1039"/>
    <col min="14864" max="14864" width="9.5703125" style="1039" customWidth="1"/>
    <col min="14865" max="14865" width="11.42578125" style="1039" customWidth="1"/>
    <col min="14866" max="14866" width="13" style="1039" customWidth="1"/>
    <col min="14867" max="15109" width="9.140625" style="1039"/>
    <col min="15110" max="15110" width="53.140625" style="1039" customWidth="1"/>
    <col min="15111" max="15111" width="16.7109375" style="1039" customWidth="1"/>
    <col min="15112" max="15112" width="16" style="1039" customWidth="1"/>
    <col min="15113" max="15113" width="13.42578125" style="1039" customWidth="1"/>
    <col min="15114" max="15114" width="12.7109375" style="1039" customWidth="1"/>
    <col min="15115" max="15115" width="11" style="1039" customWidth="1"/>
    <col min="15116" max="15116" width="12.85546875" style="1039" customWidth="1"/>
    <col min="15117" max="15117" width="15.5703125" style="1039" customWidth="1"/>
    <col min="15118" max="15118" width="12.85546875" style="1039" customWidth="1"/>
    <col min="15119" max="15119" width="9.140625" style="1039"/>
    <col min="15120" max="15120" width="9.5703125" style="1039" customWidth="1"/>
    <col min="15121" max="15121" width="11.42578125" style="1039" customWidth="1"/>
    <col min="15122" max="15122" width="13" style="1039" customWidth="1"/>
    <col min="15123" max="15365" width="9.140625" style="1039"/>
    <col min="15366" max="15366" width="53.140625" style="1039" customWidth="1"/>
    <col min="15367" max="15367" width="16.7109375" style="1039" customWidth="1"/>
    <col min="15368" max="15368" width="16" style="1039" customWidth="1"/>
    <col min="15369" max="15369" width="13.42578125" style="1039" customWidth="1"/>
    <col min="15370" max="15370" width="12.7109375" style="1039" customWidth="1"/>
    <col min="15371" max="15371" width="11" style="1039" customWidth="1"/>
    <col min="15372" max="15372" width="12.85546875" style="1039" customWidth="1"/>
    <col min="15373" max="15373" width="15.5703125" style="1039" customWidth="1"/>
    <col min="15374" max="15374" width="12.85546875" style="1039" customWidth="1"/>
    <col min="15375" max="15375" width="9.140625" style="1039"/>
    <col min="15376" max="15376" width="9.5703125" style="1039" customWidth="1"/>
    <col min="15377" max="15377" width="11.42578125" style="1039" customWidth="1"/>
    <col min="15378" max="15378" width="13" style="1039" customWidth="1"/>
    <col min="15379" max="15621" width="9.140625" style="1039"/>
    <col min="15622" max="15622" width="53.140625" style="1039" customWidth="1"/>
    <col min="15623" max="15623" width="16.7109375" style="1039" customWidth="1"/>
    <col min="15624" max="15624" width="16" style="1039" customWidth="1"/>
    <col min="15625" max="15625" width="13.42578125" style="1039" customWidth="1"/>
    <col min="15626" max="15626" width="12.7109375" style="1039" customWidth="1"/>
    <col min="15627" max="15627" width="11" style="1039" customWidth="1"/>
    <col min="15628" max="15628" width="12.85546875" style="1039" customWidth="1"/>
    <col min="15629" max="15629" width="15.5703125" style="1039" customWidth="1"/>
    <col min="15630" max="15630" width="12.85546875" style="1039" customWidth="1"/>
    <col min="15631" max="15631" width="9.140625" style="1039"/>
    <col min="15632" max="15632" width="9.5703125" style="1039" customWidth="1"/>
    <col min="15633" max="15633" width="11.42578125" style="1039" customWidth="1"/>
    <col min="15634" max="15634" width="13" style="1039" customWidth="1"/>
    <col min="15635" max="15877" width="9.140625" style="1039"/>
    <col min="15878" max="15878" width="53.140625" style="1039" customWidth="1"/>
    <col min="15879" max="15879" width="16.7109375" style="1039" customWidth="1"/>
    <col min="15880" max="15880" width="16" style="1039" customWidth="1"/>
    <col min="15881" max="15881" width="13.42578125" style="1039" customWidth="1"/>
    <col min="15882" max="15882" width="12.7109375" style="1039" customWidth="1"/>
    <col min="15883" max="15883" width="11" style="1039" customWidth="1"/>
    <col min="15884" max="15884" width="12.85546875" style="1039" customWidth="1"/>
    <col min="15885" max="15885" width="15.5703125" style="1039" customWidth="1"/>
    <col min="15886" max="15886" width="12.85546875" style="1039" customWidth="1"/>
    <col min="15887" max="15887" width="9.140625" style="1039"/>
    <col min="15888" max="15888" width="9.5703125" style="1039" customWidth="1"/>
    <col min="15889" max="15889" width="11.42578125" style="1039" customWidth="1"/>
    <col min="15890" max="15890" width="13" style="1039" customWidth="1"/>
    <col min="15891" max="16133" width="9.140625" style="1039"/>
    <col min="16134" max="16134" width="53.140625" style="1039" customWidth="1"/>
    <col min="16135" max="16135" width="16.7109375" style="1039" customWidth="1"/>
    <col min="16136" max="16136" width="16" style="1039" customWidth="1"/>
    <col min="16137" max="16137" width="13.42578125" style="1039" customWidth="1"/>
    <col min="16138" max="16138" width="12.7109375" style="1039" customWidth="1"/>
    <col min="16139" max="16139" width="11" style="1039" customWidth="1"/>
    <col min="16140" max="16140" width="12.85546875" style="1039" customWidth="1"/>
    <col min="16141" max="16141" width="15.5703125" style="1039" customWidth="1"/>
    <col min="16142" max="16142" width="12.85546875" style="1039" customWidth="1"/>
    <col min="16143" max="16143" width="9.140625" style="1039"/>
    <col min="16144" max="16144" width="9.5703125" style="1039" customWidth="1"/>
    <col min="16145" max="16145" width="11.42578125" style="1039" customWidth="1"/>
    <col min="16146" max="16146" width="13" style="1039" customWidth="1"/>
    <col min="16147" max="16384" width="9.140625" style="1039"/>
  </cols>
  <sheetData>
    <row r="1" spans="1:18" s="1038" customFormat="1" ht="15.75" customHeight="1">
      <c r="A1" s="1672" t="s">
        <v>746</v>
      </c>
      <c r="B1" s="1673"/>
      <c r="C1" s="1673"/>
      <c r="D1" s="1673"/>
      <c r="E1" s="1673"/>
      <c r="F1" s="1673"/>
      <c r="G1" s="1673"/>
      <c r="H1" s="1673"/>
      <c r="I1" s="1673"/>
      <c r="J1" s="1673"/>
      <c r="K1" s="1673"/>
      <c r="L1" s="1673"/>
      <c r="M1" s="1673"/>
      <c r="N1" s="1673"/>
      <c r="O1" s="1673"/>
      <c r="P1" s="1673"/>
      <c r="Q1" s="1673"/>
      <c r="R1" s="1674"/>
    </row>
    <row r="2" spans="1:18" s="1038" customFormat="1">
      <c r="A2" s="1675"/>
      <c r="B2" s="1676"/>
      <c r="C2" s="1676"/>
      <c r="D2" s="1676"/>
      <c r="E2" s="1676"/>
      <c r="F2" s="1676"/>
      <c r="G2" s="1676"/>
      <c r="H2" s="1676"/>
      <c r="I2" s="1676"/>
      <c r="J2" s="1676"/>
      <c r="K2" s="1676"/>
      <c r="L2" s="1676"/>
      <c r="M2" s="1676"/>
      <c r="N2" s="1676"/>
      <c r="O2" s="1676"/>
      <c r="P2" s="1676"/>
      <c r="Q2" s="1676"/>
      <c r="R2" s="1677"/>
    </row>
    <row r="3" spans="1:18" ht="16.5" customHeight="1" thickBot="1">
      <c r="A3" s="1678"/>
      <c r="B3" s="1679"/>
      <c r="C3" s="1679"/>
      <c r="D3" s="1679"/>
      <c r="E3" s="1679"/>
      <c r="F3" s="1679"/>
      <c r="G3" s="1679"/>
      <c r="H3" s="1679"/>
      <c r="I3" s="1679"/>
      <c r="J3" s="1679"/>
      <c r="K3" s="1679"/>
      <c r="L3" s="1679"/>
      <c r="M3" s="1679"/>
      <c r="N3" s="1679"/>
      <c r="O3" s="1679"/>
      <c r="P3" s="1679"/>
      <c r="Q3" s="1679"/>
      <c r="R3" s="1680"/>
    </row>
    <row r="4" spans="1:18" ht="16.5" thickBot="1">
      <c r="A4" s="1681" t="s">
        <v>1527</v>
      </c>
      <c r="B4" s="1682"/>
      <c r="C4" s="1682"/>
      <c r="D4" s="1682"/>
      <c r="E4" s="1682"/>
      <c r="F4" s="1682"/>
      <c r="G4" s="1682"/>
      <c r="H4" s="1682"/>
      <c r="I4" s="1682"/>
      <c r="J4" s="1682"/>
      <c r="K4" s="1682"/>
      <c r="L4" s="1682"/>
      <c r="M4" s="1682"/>
      <c r="N4" s="1682"/>
      <c r="O4" s="1682"/>
      <c r="P4" s="1682"/>
      <c r="Q4" s="1682"/>
      <c r="R4" s="1683"/>
    </row>
    <row r="5" spans="1:18" ht="15.75">
      <c r="A5" s="1040"/>
      <c r="R5" s="1041"/>
    </row>
    <row r="6" spans="1:18" ht="15.75">
      <c r="A6" s="1684" t="s">
        <v>1528</v>
      </c>
      <c r="B6" s="1685"/>
      <c r="C6" s="1685"/>
      <c r="D6" s="1685"/>
      <c r="E6" s="1685"/>
      <c r="Q6" s="1044" t="s">
        <v>1529</v>
      </c>
      <c r="R6" s="1045">
        <v>45839</v>
      </c>
    </row>
    <row r="7" spans="1:18" ht="15.75">
      <c r="A7" s="1686" t="s">
        <v>1530</v>
      </c>
      <c r="B7" s="1687"/>
      <c r="C7" s="1687"/>
      <c r="D7" s="1687"/>
      <c r="E7" s="1046">
        <f>R39</f>
        <v>20333.481376000003</v>
      </c>
      <c r="Q7" s="1688"/>
      <c r="R7" s="1689"/>
    </row>
    <row r="8" spans="1:18" ht="15.75">
      <c r="A8" s="1686" t="s">
        <v>1531</v>
      </c>
      <c r="B8" s="1687"/>
      <c r="C8" s="1687"/>
      <c r="D8" s="1687"/>
      <c r="E8" s="1046">
        <f>Q95</f>
        <v>847.53918499999997</v>
      </c>
      <c r="Q8" s="1047"/>
      <c r="R8" s="1048" t="s">
        <v>1532</v>
      </c>
    </row>
    <row r="9" spans="1:18">
      <c r="A9" s="1686" t="s">
        <v>1533</v>
      </c>
      <c r="B9" s="1687"/>
      <c r="C9" s="1687"/>
      <c r="D9" s="1687"/>
      <c r="E9" s="1046">
        <f>R57</f>
        <v>7455.1818769999991</v>
      </c>
      <c r="R9" s="1041"/>
    </row>
    <row r="10" spans="1:18">
      <c r="A10" s="1686" t="s">
        <v>1534</v>
      </c>
      <c r="B10" s="1687"/>
      <c r="C10" s="1687"/>
      <c r="D10" s="1687"/>
      <c r="E10" s="1046" t="s">
        <v>46</v>
      </c>
      <c r="R10" s="1041"/>
    </row>
    <row r="11" spans="1:18" ht="15.75">
      <c r="A11" s="1690" t="s">
        <v>1535</v>
      </c>
      <c r="B11" s="1691"/>
      <c r="C11" s="1691"/>
      <c r="D11" s="1691"/>
      <c r="E11" s="1049">
        <f>SUM(E7:E10)</f>
        <v>28636.202438000004</v>
      </c>
      <c r="R11" s="1041"/>
    </row>
    <row r="12" spans="1:18" ht="15.75">
      <c r="A12" s="1690" t="s">
        <v>1536</v>
      </c>
      <c r="B12" s="1691"/>
      <c r="C12" s="1691"/>
      <c r="D12" s="1691"/>
      <c r="E12" s="1049">
        <f>E11</f>
        <v>28636.202438000004</v>
      </c>
      <c r="R12" s="1041"/>
    </row>
    <row r="13" spans="1:18" ht="15.75">
      <c r="A13" s="1690" t="s">
        <v>1537</v>
      </c>
      <c r="B13" s="1691"/>
      <c r="C13" s="1691"/>
      <c r="D13" s="1691"/>
      <c r="E13" s="1049">
        <f>E12+E11</f>
        <v>57272.404876000008</v>
      </c>
      <c r="F13" s="1050"/>
      <c r="R13" s="1041"/>
    </row>
    <row r="14" spans="1:18">
      <c r="A14" s="1051"/>
      <c r="R14" s="1041"/>
    </row>
    <row r="15" spans="1:18" ht="15.75">
      <c r="A15" s="1669" t="s">
        <v>1538</v>
      </c>
      <c r="B15" s="1670"/>
      <c r="C15" s="1670"/>
      <c r="D15" s="1670"/>
      <c r="E15" s="1670"/>
      <c r="F15" s="1670"/>
      <c r="G15" s="1670"/>
      <c r="H15" s="1670"/>
      <c r="I15" s="1670"/>
      <c r="J15" s="1670"/>
      <c r="K15" s="1670"/>
      <c r="L15" s="1670"/>
      <c r="M15" s="1670"/>
      <c r="N15" s="1670"/>
      <c r="O15" s="1670"/>
      <c r="P15" s="1670"/>
      <c r="Q15" s="1670"/>
      <c r="R15" s="1671"/>
    </row>
    <row r="16" spans="1:18" ht="63">
      <c r="A16" s="1042" t="s">
        <v>3</v>
      </c>
      <c r="B16" s="1043" t="s">
        <v>30</v>
      </c>
      <c r="C16" s="1043" t="s">
        <v>1539</v>
      </c>
      <c r="D16" s="1043" t="s">
        <v>1540</v>
      </c>
      <c r="E16" s="1043" t="s">
        <v>1541</v>
      </c>
      <c r="F16" s="1052" t="s">
        <v>1542</v>
      </c>
      <c r="G16" s="1052" t="s">
        <v>1543</v>
      </c>
      <c r="H16" s="1052" t="s">
        <v>1544</v>
      </c>
      <c r="I16" s="1052" t="s">
        <v>1545</v>
      </c>
      <c r="J16" s="1052" t="s">
        <v>1546</v>
      </c>
      <c r="K16" s="1052" t="s">
        <v>1547</v>
      </c>
      <c r="L16" s="1052" t="s">
        <v>1548</v>
      </c>
      <c r="M16" s="1052" t="s">
        <v>1549</v>
      </c>
      <c r="N16" s="1052" t="s">
        <v>1115</v>
      </c>
      <c r="O16" s="1052" t="s">
        <v>1550</v>
      </c>
      <c r="P16" s="1052" t="s">
        <v>1551</v>
      </c>
      <c r="Q16" s="1052" t="s">
        <v>1552</v>
      </c>
      <c r="R16" s="1053" t="s">
        <v>1553</v>
      </c>
    </row>
    <row r="17" spans="1:20" ht="30">
      <c r="A17" s="1054" t="s">
        <v>1554</v>
      </c>
      <c r="B17" s="1055" t="s">
        <v>1463</v>
      </c>
      <c r="C17" s="1056" t="str">
        <f>UPPER(INDEX('EQUIP SICRO ONE'!B:B,MATCH($B17,'EQUIP SICRO ONE'!A:A,0)))</f>
        <v>GUINDASTE MÓVEL SOBRE ESTEIRAS COM TRADO COM BITS ESCAVAÇÃO EM ROCHA - 186 KW</v>
      </c>
      <c r="D17" s="1057" t="s">
        <v>1555</v>
      </c>
      <c r="E17" s="1057" t="s">
        <v>1556</v>
      </c>
      <c r="F17" s="1055">
        <v>68.900000000000006</v>
      </c>
      <c r="G17" s="1055">
        <v>0</v>
      </c>
      <c r="H17" s="1057">
        <v>60</v>
      </c>
      <c r="I17" s="1057">
        <v>40</v>
      </c>
      <c r="J17" s="1058">
        <f t="shared" ref="J17:K32" si="0">F17/H17</f>
        <v>1.1483333333333334</v>
      </c>
      <c r="K17" s="1058">
        <f t="shared" si="0"/>
        <v>0</v>
      </c>
      <c r="L17" s="1057">
        <f>VLOOKUP(B17,'Rel-EQ'!$B$8:$K$76,9,FALSE)</f>
        <v>1</v>
      </c>
      <c r="M17" s="1057">
        <f>VLOOKUP(B17,'Rel-EQ'!$B$8:$K$76,7,FALSE)</f>
        <v>1</v>
      </c>
      <c r="N17" s="1057" t="str">
        <f>VLOOKUP(B17,'Rel-EQ'!$B$8:$K$76,6,FALSE)</f>
        <v>E9018</v>
      </c>
      <c r="O17" s="1057">
        <f>VLOOKUP(B17,'Rel-EQ'!$B$8:$K$76,8,FALSE)</f>
        <v>2</v>
      </c>
      <c r="P17" s="1058" t="str">
        <f>UPPER(INDEX('EQUIP SICRO DES'!J:J,MATCH($N17,'EQUIP SICRO DES'!A:A,0)))</f>
        <v>549,6695</v>
      </c>
      <c r="Q17" s="1058">
        <f>L17*M17*((((F17*O17)/H17)*P17))</f>
        <v>1262.4076183333334</v>
      </c>
      <c r="R17" s="1059">
        <f t="shared" ref="R17:R37" si="1">Q17</f>
        <v>1262.4076183333334</v>
      </c>
      <c r="T17" s="1060" t="str">
        <f>VLOOKUP(B17,'Rel-EQ'!$B$8:$K$76,10,FALSE)</f>
        <v>GRANDE PORTE</v>
      </c>
    </row>
    <row r="18" spans="1:20" ht="30">
      <c r="A18" s="1054" t="s">
        <v>1557</v>
      </c>
      <c r="B18" s="1055" t="s">
        <v>1468</v>
      </c>
      <c r="C18" s="1056" t="str">
        <f>UPPER(INDEX('EQUIP SICRO ONE'!B:B,MATCH($B18,'EQUIP SICRO ONE'!A:A,0)))</f>
        <v>ESCAVADEIRA HIDRÁULICA SOBRE ESTEIRAS COM CAÇAMBA COM CAPACIDADE DE 1,56 M³ - 118 KW</v>
      </c>
      <c r="D18" s="1057" t="s">
        <v>1555</v>
      </c>
      <c r="E18" s="1057" t="s">
        <v>1556</v>
      </c>
      <c r="F18" s="1055">
        <v>68.900000000000006</v>
      </c>
      <c r="G18" s="1055">
        <v>0</v>
      </c>
      <c r="H18" s="1057">
        <v>60</v>
      </c>
      <c r="I18" s="1057">
        <v>40</v>
      </c>
      <c r="J18" s="1058">
        <f t="shared" si="0"/>
        <v>1.1483333333333334</v>
      </c>
      <c r="K18" s="1058">
        <f t="shared" si="0"/>
        <v>0</v>
      </c>
      <c r="L18" s="1057">
        <f>VLOOKUP(B18,'Rel-EQ'!$B$8:$K$76,9,FALSE)</f>
        <v>1</v>
      </c>
      <c r="M18" s="1057">
        <f>VLOOKUP(B18,'Rel-EQ'!$B$8:$K$76,7,FALSE)</f>
        <v>1</v>
      </c>
      <c r="N18" s="1057" t="str">
        <f>VLOOKUP(B18,'Rel-EQ'!$B$8:$K$76,6,FALSE)</f>
        <v>E9666</v>
      </c>
      <c r="O18" s="1057">
        <f>VLOOKUP(B18,'Rel-EQ'!$B$8:$K$76,8,FALSE)</f>
        <v>2</v>
      </c>
      <c r="P18" s="1058" t="str">
        <f>UPPER(INDEX('EQUIP SICRO DES'!J:J,MATCH($N18,'EQUIP SICRO DES'!A:A,0)))</f>
        <v>461,7722</v>
      </c>
      <c r="Q18" s="1058">
        <f t="shared" ref="Q18:Q37" si="2">L18*M18*((((F18*O18)/H18)*P18))</f>
        <v>1060.5368193333334</v>
      </c>
      <c r="R18" s="1059">
        <f t="shared" si="1"/>
        <v>1060.5368193333334</v>
      </c>
      <c r="T18" s="1060" t="str">
        <f>VLOOKUP(B18,'Rel-EQ'!$B$8:$K$76,10,FALSE)</f>
        <v>GRANDE PORTE</v>
      </c>
    </row>
    <row r="19" spans="1:20">
      <c r="A19" s="1054" t="s">
        <v>1558</v>
      </c>
      <c r="B19" s="1055" t="s">
        <v>1469</v>
      </c>
      <c r="C19" s="1056" t="str">
        <f>UPPER(INDEX('EQUIP SICRO ONE'!B:B,MATCH($B19,'EQUIP SICRO ONE'!A:A,0)))</f>
        <v>TANQUE DE ESTOCAGEM DE ASFALTO COM CAPACIDADE DE 30.000 L</v>
      </c>
      <c r="D19" s="1057" t="s">
        <v>1555</v>
      </c>
      <c r="E19" s="1057" t="s">
        <v>1556</v>
      </c>
      <c r="F19" s="1055">
        <v>68.900000000000006</v>
      </c>
      <c r="G19" s="1055">
        <v>0</v>
      </c>
      <c r="H19" s="1057">
        <v>60</v>
      </c>
      <c r="I19" s="1057">
        <v>40</v>
      </c>
      <c r="J19" s="1058">
        <f t="shared" si="0"/>
        <v>1.1483333333333334</v>
      </c>
      <c r="K19" s="1058">
        <f t="shared" si="0"/>
        <v>0</v>
      </c>
      <c r="L19" s="1057">
        <f>VLOOKUP(B19,'Rel-EQ'!$B$8:$K$76,9,FALSE)</f>
        <v>1</v>
      </c>
      <c r="M19" s="1057">
        <f>VLOOKUP(B19,'Rel-EQ'!$B$8:$K$76,7,FALSE)</f>
        <v>1</v>
      </c>
      <c r="N19" s="1057" t="str">
        <f>VLOOKUP(B19,'Rel-EQ'!$B$8:$K$76,6,FALSE)</f>
        <v>E9665</v>
      </c>
      <c r="O19" s="1057">
        <f>VLOOKUP(B19,'Rel-EQ'!$B$8:$K$76,8,FALSE)</f>
        <v>2</v>
      </c>
      <c r="P19" s="1058" t="str">
        <f>UPPER(INDEX('EQUIP SICRO DES'!J:J,MATCH($N19,'EQUIP SICRO DES'!A:A,0)))</f>
        <v>412,5581</v>
      </c>
      <c r="Q19" s="1058">
        <f t="shared" si="2"/>
        <v>947.50843633333352</v>
      </c>
      <c r="R19" s="1059">
        <f t="shared" si="1"/>
        <v>947.50843633333352</v>
      </c>
      <c r="T19" s="1060" t="str">
        <f>VLOOKUP(B19,'Rel-EQ'!$B$8:$K$76,10,FALSE)</f>
        <v>GRANDE PORTE</v>
      </c>
    </row>
    <row r="20" spans="1:20" ht="30">
      <c r="A20" s="1054" t="s">
        <v>1559</v>
      </c>
      <c r="B20" s="1055" t="s">
        <v>1471</v>
      </c>
      <c r="C20" s="1056" t="str">
        <f>UPPER(INDEX('EQUIP SICRO ONE'!B:B,MATCH($B20,'EQUIP SICRO ONE'!A:A,0)))</f>
        <v>CARREGADEIRA DE PNEUS PARA ROCHA COM CAPACIDADE DE 2,50 M³ - 105 KW</v>
      </c>
      <c r="D20" s="1057" t="s">
        <v>1555</v>
      </c>
      <c r="E20" s="1057" t="s">
        <v>1556</v>
      </c>
      <c r="F20" s="1055">
        <v>68.900000000000006</v>
      </c>
      <c r="G20" s="1055">
        <v>0</v>
      </c>
      <c r="H20" s="1057">
        <v>60</v>
      </c>
      <c r="I20" s="1057">
        <v>40</v>
      </c>
      <c r="J20" s="1058">
        <f t="shared" si="0"/>
        <v>1.1483333333333334</v>
      </c>
      <c r="K20" s="1058">
        <f t="shared" si="0"/>
        <v>0</v>
      </c>
      <c r="L20" s="1057">
        <f>VLOOKUP(B20,'Rel-EQ'!$B$8:$K$76,9,FALSE)</f>
        <v>1</v>
      </c>
      <c r="M20" s="1057">
        <f>VLOOKUP(B20,'Rel-EQ'!$B$8:$K$76,7,FALSE)</f>
        <v>1</v>
      </c>
      <c r="N20" s="1057" t="str">
        <f>VLOOKUP(B20,'Rel-EQ'!$B$8:$K$76,6,FALSE)</f>
        <v>E9665</v>
      </c>
      <c r="O20" s="1057">
        <f>VLOOKUP(B20,'Rel-EQ'!$B$8:$K$76,8,FALSE)</f>
        <v>2</v>
      </c>
      <c r="P20" s="1058" t="str">
        <f>UPPER(INDEX('EQUIP SICRO DES'!J:J,MATCH($N20,'EQUIP SICRO DES'!A:A,0)))</f>
        <v>412,5581</v>
      </c>
      <c r="Q20" s="1058">
        <f t="shared" si="2"/>
        <v>947.50843633333352</v>
      </c>
      <c r="R20" s="1059">
        <f t="shared" si="1"/>
        <v>947.50843633333352</v>
      </c>
      <c r="T20" s="1060" t="str">
        <f>VLOOKUP(B20,'Rel-EQ'!$B$8:$K$76,10,FALSE)</f>
        <v>GRANDE PORTE</v>
      </c>
    </row>
    <row r="21" spans="1:20">
      <c r="A21" s="1054" t="s">
        <v>1560</v>
      </c>
      <c r="B21" s="1055" t="s">
        <v>1472</v>
      </c>
      <c r="C21" s="1056" t="str">
        <f>UPPER(INDEX('EQUIP SICRO ONE'!B:B,MATCH($B21,'EQUIP SICRO ONE'!A:A,0)))</f>
        <v>TRATOR SOBRE ESTEIRAS COM LÂMINA - 259 KW</v>
      </c>
      <c r="D21" s="1057" t="s">
        <v>1555</v>
      </c>
      <c r="E21" s="1057" t="s">
        <v>1556</v>
      </c>
      <c r="F21" s="1055">
        <v>68.900000000000006</v>
      </c>
      <c r="G21" s="1055">
        <v>0</v>
      </c>
      <c r="H21" s="1057">
        <v>60</v>
      </c>
      <c r="I21" s="1057">
        <v>40</v>
      </c>
      <c r="J21" s="1058">
        <f t="shared" si="0"/>
        <v>1.1483333333333334</v>
      </c>
      <c r="K21" s="1058">
        <f t="shared" si="0"/>
        <v>0</v>
      </c>
      <c r="L21" s="1057">
        <f>VLOOKUP(B21,'Rel-EQ'!$B$8:$K$76,9,FALSE)</f>
        <v>1</v>
      </c>
      <c r="M21" s="1057">
        <f>VLOOKUP(B21,'Rel-EQ'!$B$8:$K$76,7,FALSE)</f>
        <v>1</v>
      </c>
      <c r="N21" s="1057" t="str">
        <f>VLOOKUP(B21,'Rel-EQ'!$B$8:$K$76,6,FALSE)</f>
        <v>E9018</v>
      </c>
      <c r="O21" s="1057">
        <f>VLOOKUP(B21,'Rel-EQ'!$B$8:$K$76,8,FALSE)</f>
        <v>2</v>
      </c>
      <c r="P21" s="1058" t="str">
        <f>UPPER(INDEX('EQUIP SICRO DES'!J:J,MATCH($N21,'EQUIP SICRO DES'!A:A,0)))</f>
        <v>549,6695</v>
      </c>
      <c r="Q21" s="1058">
        <f t="shared" si="2"/>
        <v>1262.4076183333334</v>
      </c>
      <c r="R21" s="1059">
        <f t="shared" si="1"/>
        <v>1262.4076183333334</v>
      </c>
      <c r="T21" s="1060" t="str">
        <f>VLOOKUP(B21,'Rel-EQ'!$B$8:$K$76,10,FALSE)</f>
        <v>GRANDE PORTE</v>
      </c>
    </row>
    <row r="22" spans="1:20" ht="30">
      <c r="A22" s="1054" t="s">
        <v>1561</v>
      </c>
      <c r="B22" s="1055" t="s">
        <v>1475</v>
      </c>
      <c r="C22" s="1056" t="str">
        <f>UPPER(INDEX('EQUIP SICRO ONE'!B:B,MATCH($B22,'EQUIP SICRO ONE'!A:A,0)))</f>
        <v>ROLO COMPACTADOR PÉ DE CARNEIRO VIBRATÓRIO AUTOPROPELIDO POR PNEUS DE 11,6 T - 82 KW</v>
      </c>
      <c r="D22" s="1057" t="s">
        <v>1555</v>
      </c>
      <c r="E22" s="1057" t="s">
        <v>1556</v>
      </c>
      <c r="F22" s="1055">
        <v>68.900000000000006</v>
      </c>
      <c r="G22" s="1055">
        <v>0</v>
      </c>
      <c r="H22" s="1057">
        <v>60</v>
      </c>
      <c r="I22" s="1057">
        <v>40</v>
      </c>
      <c r="J22" s="1058">
        <f t="shared" si="0"/>
        <v>1.1483333333333334</v>
      </c>
      <c r="K22" s="1058">
        <f t="shared" si="0"/>
        <v>0</v>
      </c>
      <c r="L22" s="1057">
        <f>VLOOKUP(B22,'Rel-EQ'!$B$8:$K$76,9,FALSE)</f>
        <v>1</v>
      </c>
      <c r="M22" s="1057">
        <f>VLOOKUP(B22,'Rel-EQ'!$B$8:$K$76,7,FALSE)</f>
        <v>0.5</v>
      </c>
      <c r="N22" s="1057" t="str">
        <f>VLOOKUP(B22,'Rel-EQ'!$B$8:$K$76,6,FALSE)</f>
        <v>E9666</v>
      </c>
      <c r="O22" s="1057">
        <f>VLOOKUP(B22,'Rel-EQ'!$B$8:$K$76,8,FALSE)</f>
        <v>2</v>
      </c>
      <c r="P22" s="1058" t="str">
        <f>UPPER(INDEX('EQUIP SICRO DES'!J:J,MATCH($N22,'EQUIP SICRO DES'!A:A,0)))</f>
        <v>461,7722</v>
      </c>
      <c r="Q22" s="1058">
        <f t="shared" si="2"/>
        <v>530.26840966666668</v>
      </c>
      <c r="R22" s="1059">
        <f t="shared" si="1"/>
        <v>530.26840966666668</v>
      </c>
      <c r="T22" s="1060" t="str">
        <f>VLOOKUP(B22,'Rel-EQ'!$B$8:$K$76,10,FALSE)</f>
        <v>GRANDE PORTE</v>
      </c>
    </row>
    <row r="23" spans="1:20">
      <c r="A23" s="1054" t="s">
        <v>1562</v>
      </c>
      <c r="B23" s="1055" t="s">
        <v>1477</v>
      </c>
      <c r="C23" s="1056" t="str">
        <f>UPPER(INDEX('EQUIP SICRO ONE'!B:B,MATCH($B23,'EQUIP SICRO ONE'!A:A,0)))</f>
        <v>MOTONIVELADORA - 93 KW</v>
      </c>
      <c r="D23" s="1057" t="s">
        <v>1555</v>
      </c>
      <c r="E23" s="1057" t="s">
        <v>1556</v>
      </c>
      <c r="F23" s="1055">
        <v>68.900000000000006</v>
      </c>
      <c r="G23" s="1055">
        <v>0</v>
      </c>
      <c r="H23" s="1057">
        <v>60</v>
      </c>
      <c r="I23" s="1057">
        <v>40</v>
      </c>
      <c r="J23" s="1058">
        <f t="shared" si="0"/>
        <v>1.1483333333333334</v>
      </c>
      <c r="K23" s="1058">
        <f t="shared" si="0"/>
        <v>0</v>
      </c>
      <c r="L23" s="1057">
        <f>VLOOKUP(B23,'Rel-EQ'!$B$8:$K$76,9,FALSE)</f>
        <v>1</v>
      </c>
      <c r="M23" s="1057">
        <f>VLOOKUP(B23,'Rel-EQ'!$B$8:$K$76,7,FALSE)</f>
        <v>1</v>
      </c>
      <c r="N23" s="1057" t="str">
        <f>VLOOKUP(B23,'Rel-EQ'!$B$8:$K$76,6,FALSE)</f>
        <v>E9665</v>
      </c>
      <c r="O23" s="1057">
        <f>VLOOKUP(B23,'Rel-EQ'!$B$8:$K$76,8,FALSE)</f>
        <v>2</v>
      </c>
      <c r="P23" s="1058" t="str">
        <f>UPPER(INDEX('EQUIP SICRO DES'!J:J,MATCH($N23,'EQUIP SICRO DES'!A:A,0)))</f>
        <v>412,5581</v>
      </c>
      <c r="Q23" s="1058">
        <f t="shared" si="2"/>
        <v>947.50843633333352</v>
      </c>
      <c r="R23" s="1059">
        <f t="shared" si="1"/>
        <v>947.50843633333352</v>
      </c>
      <c r="T23" s="1060" t="str">
        <f>VLOOKUP(B23,'Rel-EQ'!$B$8:$K$76,10,FALSE)</f>
        <v>GRANDE PORTE</v>
      </c>
    </row>
    <row r="24" spans="1:20">
      <c r="A24" s="1054" t="s">
        <v>1563</v>
      </c>
      <c r="B24" s="1055" t="s">
        <v>1479</v>
      </c>
      <c r="C24" s="1056" t="str">
        <f>UPPER(INDEX('EQUIP SICRO ONE'!B:B,MATCH($B24,'EQUIP SICRO ONE'!A:A,0)))</f>
        <v>TRATOR AGRÍCOLA SOBRE PNEUS - 77 KW</v>
      </c>
      <c r="D24" s="1057" t="s">
        <v>1555</v>
      </c>
      <c r="E24" s="1057" t="s">
        <v>1556</v>
      </c>
      <c r="F24" s="1055">
        <v>68.900000000000006</v>
      </c>
      <c r="G24" s="1055">
        <v>0</v>
      </c>
      <c r="H24" s="1057">
        <v>60</v>
      </c>
      <c r="I24" s="1057">
        <v>40</v>
      </c>
      <c r="J24" s="1058">
        <f t="shared" si="0"/>
        <v>1.1483333333333334</v>
      </c>
      <c r="K24" s="1058">
        <f t="shared" si="0"/>
        <v>0</v>
      </c>
      <c r="L24" s="1057">
        <f>VLOOKUP(B24,'Rel-EQ'!$B$8:$K$76,9,FALSE)</f>
        <v>1</v>
      </c>
      <c r="M24" s="1057">
        <f>VLOOKUP(B24,'Rel-EQ'!$B$8:$K$76,7,FALSE)</f>
        <v>0.5</v>
      </c>
      <c r="N24" s="1057" t="str">
        <f>VLOOKUP(B24,'Rel-EQ'!$B$8:$K$76,6,FALSE)</f>
        <v>E9665</v>
      </c>
      <c r="O24" s="1057">
        <f>VLOOKUP(B24,'Rel-EQ'!$B$8:$K$76,8,FALSE)</f>
        <v>2</v>
      </c>
      <c r="P24" s="1058" t="str">
        <f>UPPER(INDEX('EQUIP SICRO DES'!J:J,MATCH($N24,'EQUIP SICRO DES'!A:A,0)))</f>
        <v>412,5581</v>
      </c>
      <c r="Q24" s="1058">
        <f t="shared" si="2"/>
        <v>473.75421816666676</v>
      </c>
      <c r="R24" s="1059">
        <f t="shared" si="1"/>
        <v>473.75421816666676</v>
      </c>
      <c r="T24" s="1060" t="str">
        <f>VLOOKUP(B24,'Rel-EQ'!$B$8:$K$76,10,FALSE)</f>
        <v>GRANDE PORTE</v>
      </c>
    </row>
    <row r="25" spans="1:20">
      <c r="A25" s="1054" t="s">
        <v>1564</v>
      </c>
      <c r="B25" s="1055" t="s">
        <v>1482</v>
      </c>
      <c r="C25" s="1056" t="str">
        <f>UPPER(INDEX('EQUIP SICRO ONE'!B:B,MATCH($B25,'EQUIP SICRO ONE'!A:A,0)))</f>
        <v>CARREGADEIRA DE PNEUS COM CAPACIDADE DE 1,72 M³ - 113 KW</v>
      </c>
      <c r="D25" s="1057" t="s">
        <v>1555</v>
      </c>
      <c r="E25" s="1057" t="s">
        <v>1556</v>
      </c>
      <c r="F25" s="1055">
        <v>68.900000000000006</v>
      </c>
      <c r="G25" s="1055">
        <v>0</v>
      </c>
      <c r="H25" s="1057">
        <v>60</v>
      </c>
      <c r="I25" s="1057">
        <v>40</v>
      </c>
      <c r="J25" s="1058">
        <f t="shared" si="0"/>
        <v>1.1483333333333334</v>
      </c>
      <c r="K25" s="1058">
        <f t="shared" si="0"/>
        <v>0</v>
      </c>
      <c r="L25" s="1057">
        <f>VLOOKUP(B25,'Rel-EQ'!$B$8:$K$76,9,FALSE)</f>
        <v>1</v>
      </c>
      <c r="M25" s="1057">
        <f>VLOOKUP(B25,'Rel-EQ'!$B$8:$K$76,7,FALSE)</f>
        <v>1</v>
      </c>
      <c r="N25" s="1057" t="str">
        <f>VLOOKUP(B25,'Rel-EQ'!$B$8:$K$76,6,FALSE)</f>
        <v>E9665</v>
      </c>
      <c r="O25" s="1057">
        <f>VLOOKUP(B25,'Rel-EQ'!$B$8:$K$76,8,FALSE)</f>
        <v>2</v>
      </c>
      <c r="P25" s="1058" t="str">
        <f>UPPER(INDEX('EQUIP SICRO DES'!J:J,MATCH($N25,'EQUIP SICRO DES'!A:A,0)))</f>
        <v>412,5581</v>
      </c>
      <c r="Q25" s="1058">
        <f t="shared" si="2"/>
        <v>947.50843633333352</v>
      </c>
      <c r="R25" s="1059">
        <f t="shared" si="1"/>
        <v>947.50843633333352</v>
      </c>
      <c r="T25" s="1060" t="str">
        <f>VLOOKUP(B25,'Rel-EQ'!$B$8:$K$76,10,FALSE)</f>
        <v>GRANDE PORTE</v>
      </c>
    </row>
    <row r="26" spans="1:20" ht="45">
      <c r="A26" s="1054" t="s">
        <v>1565</v>
      </c>
      <c r="B26" s="1055" t="s">
        <v>1483</v>
      </c>
      <c r="C26" s="1056" t="str">
        <f>UPPER(INDEX('EQUIP SICRO ONE'!B:B,MATCH($B26,'EQUIP SICRO ONE'!A:A,0)))</f>
        <v>RETROESCAVADEIRA DE PNEUS COM CAÇAMBA DE ESCAVAÇÃO TRAPEZOIDAL OU TRIANGULAR COM SEÇÃO DE CORTE DE 0,30 A 0,50 M² - 58 KW</v>
      </c>
      <c r="D26" s="1057" t="s">
        <v>1555</v>
      </c>
      <c r="E26" s="1057" t="s">
        <v>1556</v>
      </c>
      <c r="F26" s="1055">
        <v>68.900000000000006</v>
      </c>
      <c r="G26" s="1055">
        <v>0</v>
      </c>
      <c r="H26" s="1057">
        <v>60</v>
      </c>
      <c r="I26" s="1057">
        <v>40</v>
      </c>
      <c r="J26" s="1058">
        <f t="shared" si="0"/>
        <v>1.1483333333333334</v>
      </c>
      <c r="K26" s="1058">
        <f t="shared" si="0"/>
        <v>0</v>
      </c>
      <c r="L26" s="1057">
        <f>VLOOKUP(B26,'Rel-EQ'!$B$8:$K$76,9,FALSE)</f>
        <v>1</v>
      </c>
      <c r="M26" s="1057">
        <f>VLOOKUP(B26,'Rel-EQ'!$B$8:$K$76,7,FALSE)</f>
        <v>1</v>
      </c>
      <c r="N26" s="1057" t="str">
        <f>VLOOKUP(B26,'Rel-EQ'!$B$8:$K$76,6,FALSE)</f>
        <v>E9665</v>
      </c>
      <c r="O26" s="1057">
        <f>VLOOKUP(B26,'Rel-EQ'!$B$8:$K$76,8,FALSE)</f>
        <v>2</v>
      </c>
      <c r="P26" s="1058" t="str">
        <f>UPPER(INDEX('EQUIP SICRO DES'!J:J,MATCH($N26,'EQUIP SICRO DES'!A:A,0)))</f>
        <v>412,5581</v>
      </c>
      <c r="Q26" s="1058">
        <f t="shared" si="2"/>
        <v>947.50843633333352</v>
      </c>
      <c r="R26" s="1059">
        <f t="shared" si="1"/>
        <v>947.50843633333352</v>
      </c>
      <c r="T26" s="1060" t="str">
        <f>VLOOKUP(B26,'Rel-EQ'!$B$8:$K$76,10,FALSE)</f>
        <v>GRANDE PORTE</v>
      </c>
    </row>
    <row r="27" spans="1:20">
      <c r="A27" s="1054" t="s">
        <v>1566</v>
      </c>
      <c r="B27" s="1055" t="s">
        <v>1484</v>
      </c>
      <c r="C27" s="1056" t="str">
        <f>UPPER(INDEX('EQUIP SICRO ONE'!B:B,MATCH($B27,'EQUIP SICRO ONE'!A:A,0)))</f>
        <v>ROLO COMPACTADOR DE PNEUS AUTOPROPELIDO DE 27 T - 85 KW</v>
      </c>
      <c r="D27" s="1057" t="s">
        <v>1555</v>
      </c>
      <c r="E27" s="1057" t="s">
        <v>1556</v>
      </c>
      <c r="F27" s="1055">
        <v>68.900000000000006</v>
      </c>
      <c r="G27" s="1055">
        <v>0</v>
      </c>
      <c r="H27" s="1057">
        <v>60</v>
      </c>
      <c r="I27" s="1057">
        <v>40</v>
      </c>
      <c r="J27" s="1058">
        <f t="shared" si="0"/>
        <v>1.1483333333333334</v>
      </c>
      <c r="K27" s="1058">
        <f t="shared" si="0"/>
        <v>0</v>
      </c>
      <c r="L27" s="1057">
        <f>VLOOKUP(B27,'Rel-EQ'!$B$8:$K$76,9,FALSE)</f>
        <v>1</v>
      </c>
      <c r="M27" s="1057">
        <f>VLOOKUP(B27,'Rel-EQ'!$B$8:$K$76,7,FALSE)</f>
        <v>0.5</v>
      </c>
      <c r="N27" s="1057" t="str">
        <f>VLOOKUP(B27,'Rel-EQ'!$B$8:$K$76,6,FALSE)</f>
        <v>E9666</v>
      </c>
      <c r="O27" s="1057">
        <f>VLOOKUP(B27,'Rel-EQ'!$B$8:$K$76,8,FALSE)</f>
        <v>2</v>
      </c>
      <c r="P27" s="1058" t="str">
        <f>UPPER(INDEX('EQUIP SICRO DES'!J:J,MATCH($N27,'EQUIP SICRO DES'!A:A,0)))</f>
        <v>461,7722</v>
      </c>
      <c r="Q27" s="1058">
        <f t="shared" si="2"/>
        <v>530.26840966666668</v>
      </c>
      <c r="R27" s="1059">
        <f t="shared" si="1"/>
        <v>530.26840966666668</v>
      </c>
      <c r="T27" s="1060" t="str">
        <f>VLOOKUP(B27,'Rel-EQ'!$B$8:$K$76,10,FALSE)</f>
        <v>GRANDE PORTE</v>
      </c>
    </row>
    <row r="28" spans="1:20">
      <c r="A28" s="1054" t="s">
        <v>1567</v>
      </c>
      <c r="B28" s="1055" t="s">
        <v>1486</v>
      </c>
      <c r="C28" s="1056" t="str">
        <f>UPPER(INDEX('EQUIP SICRO ONE'!B:B,MATCH($B28,'EQUIP SICRO ONE'!A:A,0)))</f>
        <v>CARREGADEIRA DE PNEUS COM CAPACIDADE DE 3,40 M³ - 195 KW</v>
      </c>
      <c r="D28" s="1057" t="s">
        <v>1555</v>
      </c>
      <c r="E28" s="1057" t="s">
        <v>1556</v>
      </c>
      <c r="F28" s="1055">
        <v>68.900000000000006</v>
      </c>
      <c r="G28" s="1055">
        <v>0</v>
      </c>
      <c r="H28" s="1057">
        <v>60</v>
      </c>
      <c r="I28" s="1057">
        <v>40</v>
      </c>
      <c r="J28" s="1058">
        <f t="shared" si="0"/>
        <v>1.1483333333333334</v>
      </c>
      <c r="K28" s="1058">
        <f t="shared" si="0"/>
        <v>0</v>
      </c>
      <c r="L28" s="1057">
        <f>VLOOKUP(B28,'Rel-EQ'!$B$8:$K$76,9,FALSE)</f>
        <v>1</v>
      </c>
      <c r="M28" s="1057">
        <f>VLOOKUP(B28,'Rel-EQ'!$B$8:$K$76,7,FALSE)</f>
        <v>1</v>
      </c>
      <c r="N28" s="1057" t="str">
        <f>VLOOKUP(B28,'Rel-EQ'!$B$8:$K$76,6,FALSE)</f>
        <v>E9665</v>
      </c>
      <c r="O28" s="1057">
        <f>VLOOKUP(B28,'Rel-EQ'!$B$8:$K$76,8,FALSE)</f>
        <v>2</v>
      </c>
      <c r="P28" s="1058" t="str">
        <f>UPPER(INDEX('EQUIP SICRO DES'!J:J,MATCH($N28,'EQUIP SICRO DES'!A:A,0)))</f>
        <v>412,5581</v>
      </c>
      <c r="Q28" s="1058">
        <f t="shared" si="2"/>
        <v>947.50843633333352</v>
      </c>
      <c r="R28" s="1059">
        <f t="shared" si="1"/>
        <v>947.50843633333352</v>
      </c>
      <c r="T28" s="1060" t="str">
        <f>VLOOKUP(B28,'Rel-EQ'!$B$8:$K$76,10,FALSE)</f>
        <v>GRANDE PORTE</v>
      </c>
    </row>
    <row r="29" spans="1:20">
      <c r="A29" s="1054" t="s">
        <v>1568</v>
      </c>
      <c r="B29" s="1055" t="s">
        <v>1488</v>
      </c>
      <c r="C29" s="1056" t="str">
        <f>UPPER(INDEX('EQUIP SICRO ONE'!B:B,MATCH($B29,'EQUIP SICRO ONE'!A:A,0)))</f>
        <v>CENTRAL DE CONCRETO COM CAPACIDADE DE 30 M³/H - DOSADORA RS</v>
      </c>
      <c r="D29" s="1057" t="s">
        <v>1555</v>
      </c>
      <c r="E29" s="1057" t="s">
        <v>1556</v>
      </c>
      <c r="F29" s="1055">
        <v>68.900000000000006</v>
      </c>
      <c r="G29" s="1055">
        <v>0</v>
      </c>
      <c r="H29" s="1057">
        <v>60</v>
      </c>
      <c r="I29" s="1057">
        <v>40</v>
      </c>
      <c r="J29" s="1058">
        <f t="shared" si="0"/>
        <v>1.1483333333333334</v>
      </c>
      <c r="K29" s="1058">
        <f t="shared" si="0"/>
        <v>0</v>
      </c>
      <c r="L29" s="1057">
        <f>VLOOKUP(B29,'Rel-EQ'!$B$8:$K$76,9,FALSE)</f>
        <v>1</v>
      </c>
      <c r="M29" s="1057">
        <f>VLOOKUP(B29,'Rel-EQ'!$B$8:$K$76,7,FALSE)</f>
        <v>1</v>
      </c>
      <c r="N29" s="1057" t="str">
        <f>VLOOKUP(B29,'Rel-EQ'!$B$8:$K$76,6,FALSE)</f>
        <v>E9018</v>
      </c>
      <c r="O29" s="1057">
        <f>VLOOKUP(B29,'Rel-EQ'!$B$8:$K$76,8,FALSE)</f>
        <v>2</v>
      </c>
      <c r="P29" s="1058" t="str">
        <f>UPPER(INDEX('EQUIP SICRO DES'!J:J,MATCH($N29,'EQUIP SICRO DES'!A:A,0)))</f>
        <v>549,6695</v>
      </c>
      <c r="Q29" s="1058">
        <f t="shared" si="2"/>
        <v>1262.4076183333334</v>
      </c>
      <c r="R29" s="1059">
        <f t="shared" si="1"/>
        <v>1262.4076183333334</v>
      </c>
      <c r="T29" s="1060" t="str">
        <f>VLOOKUP(B29,'Rel-EQ'!$B$8:$K$76,10,FALSE)</f>
        <v>GRANDE PORTE</v>
      </c>
    </row>
    <row r="30" spans="1:20">
      <c r="A30" s="1054" t="s">
        <v>1569</v>
      </c>
      <c r="B30" s="1055" t="s">
        <v>1489</v>
      </c>
      <c r="C30" s="1056" t="str">
        <f>UPPER(INDEX('EQUIP SICRO ONE'!B:B,MATCH($B30,'EQUIP SICRO ONE'!A:A,0)))</f>
        <v>TRATOR SOBRE ESTEIRAS COM LÂMINA - 127 KW</v>
      </c>
      <c r="D30" s="1057" t="s">
        <v>1555</v>
      </c>
      <c r="E30" s="1057" t="s">
        <v>1556</v>
      </c>
      <c r="F30" s="1055">
        <v>68.900000000000006</v>
      </c>
      <c r="G30" s="1055">
        <v>0</v>
      </c>
      <c r="H30" s="1057">
        <v>60</v>
      </c>
      <c r="I30" s="1057">
        <v>40</v>
      </c>
      <c r="J30" s="1058">
        <f t="shared" si="0"/>
        <v>1.1483333333333334</v>
      </c>
      <c r="K30" s="1058">
        <f t="shared" si="0"/>
        <v>0</v>
      </c>
      <c r="L30" s="1057">
        <f>VLOOKUP(B30,'Rel-EQ'!$B$8:$K$76,9,FALSE)</f>
        <v>1</v>
      </c>
      <c r="M30" s="1057">
        <f>VLOOKUP(B30,'Rel-EQ'!$B$8:$K$76,7,FALSE)</f>
        <v>0.5</v>
      </c>
      <c r="N30" s="1057" t="str">
        <f>VLOOKUP(B30,'Rel-EQ'!$B$8:$K$76,6,FALSE)</f>
        <v>E9018</v>
      </c>
      <c r="O30" s="1057">
        <f>VLOOKUP(B30,'Rel-EQ'!$B$8:$K$76,8,FALSE)</f>
        <v>2</v>
      </c>
      <c r="P30" s="1058" t="str">
        <f>UPPER(INDEX('EQUIP SICRO DES'!J:J,MATCH($N30,'EQUIP SICRO DES'!A:A,0)))</f>
        <v>549,6695</v>
      </c>
      <c r="Q30" s="1058">
        <f t="shared" si="2"/>
        <v>631.2038091666667</v>
      </c>
      <c r="R30" s="1059">
        <f t="shared" si="1"/>
        <v>631.2038091666667</v>
      </c>
      <c r="T30" s="1060" t="str">
        <f>VLOOKUP(B30,'Rel-EQ'!$B$8:$K$76,10,FALSE)</f>
        <v>GRANDE PORTE</v>
      </c>
    </row>
    <row r="31" spans="1:20">
      <c r="A31" s="1054" t="s">
        <v>1570</v>
      </c>
      <c r="B31" s="1055" t="s">
        <v>1493</v>
      </c>
      <c r="C31" s="1056" t="str">
        <f>UPPER(INDEX('EQUIP SICRO ONE'!B:B,MATCH($B31,'EQUIP SICRO ONE'!A:A,0)))</f>
        <v>DISTRIBUIDOR DE AGREGADOS SOBRE PNEUS AUTOPROPELIDO - 130 KW</v>
      </c>
      <c r="D31" s="1057" t="s">
        <v>1555</v>
      </c>
      <c r="E31" s="1057" t="s">
        <v>1556</v>
      </c>
      <c r="F31" s="1055">
        <v>68.900000000000006</v>
      </c>
      <c r="G31" s="1055">
        <v>0</v>
      </c>
      <c r="H31" s="1057">
        <v>60</v>
      </c>
      <c r="I31" s="1057">
        <v>40</v>
      </c>
      <c r="J31" s="1058">
        <f t="shared" si="0"/>
        <v>1.1483333333333334</v>
      </c>
      <c r="K31" s="1058">
        <f t="shared" si="0"/>
        <v>0</v>
      </c>
      <c r="L31" s="1057">
        <f>VLOOKUP(B31,'Rel-EQ'!$B$8:$K$76,9,FALSE)</f>
        <v>1</v>
      </c>
      <c r="M31" s="1057">
        <f>VLOOKUP(B31,'Rel-EQ'!$B$8:$K$76,7,FALSE)</f>
        <v>0.5</v>
      </c>
      <c r="N31" s="1057" t="str">
        <f>VLOOKUP(B31,'Rel-EQ'!$B$8:$K$76,6,FALSE)</f>
        <v>E9665</v>
      </c>
      <c r="O31" s="1057">
        <f>VLOOKUP(B31,'Rel-EQ'!$B$8:$K$76,8,FALSE)</f>
        <v>2</v>
      </c>
      <c r="P31" s="1058" t="str">
        <f>UPPER(INDEX('EQUIP SICRO DES'!J:J,MATCH($N31,'EQUIP SICRO DES'!A:A,0)))</f>
        <v>412,5581</v>
      </c>
      <c r="Q31" s="1058">
        <f t="shared" si="2"/>
        <v>473.75421816666676</v>
      </c>
      <c r="R31" s="1059">
        <f t="shared" si="1"/>
        <v>473.75421816666676</v>
      </c>
      <c r="T31" s="1060" t="str">
        <f>VLOOKUP(B31,'Rel-EQ'!$B$8:$K$76,10,FALSE)</f>
        <v>GRANDE PORTE</v>
      </c>
    </row>
    <row r="32" spans="1:20" ht="30">
      <c r="A32" s="1054" t="s">
        <v>1563</v>
      </c>
      <c r="B32" s="1055" t="s">
        <v>1495</v>
      </c>
      <c r="C32" s="1056" t="str">
        <f>UPPER(INDEX('EQUIP SICRO ONE'!B:B,MATCH($B32,'EQUIP SICRO ONE'!A:A,0)))</f>
        <v>ROLO COMPACTADOR LISO VIBRATÓRIO AUTOPROPELIDO POR PNEUS DE 11 T - 97 KW</v>
      </c>
      <c r="D32" s="1057" t="s">
        <v>1555</v>
      </c>
      <c r="E32" s="1057" t="s">
        <v>1556</v>
      </c>
      <c r="F32" s="1055">
        <v>68.900000000000006</v>
      </c>
      <c r="G32" s="1055">
        <v>0</v>
      </c>
      <c r="H32" s="1057">
        <v>60</v>
      </c>
      <c r="I32" s="1057">
        <v>40</v>
      </c>
      <c r="J32" s="1058">
        <f t="shared" si="0"/>
        <v>1.1483333333333334</v>
      </c>
      <c r="K32" s="1058">
        <f t="shared" si="0"/>
        <v>0</v>
      </c>
      <c r="L32" s="1057">
        <f>VLOOKUP(B32,'Rel-EQ'!$B$8:$K$76,9,FALSE)</f>
        <v>1</v>
      </c>
      <c r="M32" s="1057">
        <f>VLOOKUP(B32,'Rel-EQ'!$B$8:$K$76,7,FALSE)</f>
        <v>0.5</v>
      </c>
      <c r="N32" s="1057" t="str">
        <f>VLOOKUP(B32,'Rel-EQ'!$B$8:$K$76,6,FALSE)</f>
        <v>E9666</v>
      </c>
      <c r="O32" s="1057">
        <f>VLOOKUP(B32,'Rel-EQ'!$B$8:$K$76,8,FALSE)</f>
        <v>2</v>
      </c>
      <c r="P32" s="1058" t="str">
        <f>UPPER(INDEX('EQUIP SICRO DES'!J:J,MATCH($N32,'EQUIP SICRO DES'!A:A,0)))</f>
        <v>461,7722</v>
      </c>
      <c r="Q32" s="1058">
        <f t="shared" si="2"/>
        <v>530.26840966666668</v>
      </c>
      <c r="R32" s="1059">
        <f t="shared" si="1"/>
        <v>530.26840966666668</v>
      </c>
      <c r="T32" s="1060" t="str">
        <f>VLOOKUP(B32,'Rel-EQ'!$B$8:$K$76,10,FALSE)</f>
        <v>GRANDE PORTE</v>
      </c>
    </row>
    <row r="33" spans="1:27" ht="30">
      <c r="A33" s="1054" t="s">
        <v>1568</v>
      </c>
      <c r="B33" s="1055" t="s">
        <v>1496</v>
      </c>
      <c r="C33" s="1056" t="str">
        <f>UPPER(INDEX('EQUIP SICRO ONE'!B:B,MATCH($B33,'EQUIP SICRO ONE'!A:A,0)))</f>
        <v xml:space="preserve">RETROESCAVADEIRA DE PNEUS - CAPACIDADE DA CAÇAMBA DA PÁ-CARREGADEIRA DE 0,76 M³ E DA RETROESCAVADEIRA DE 0,29 M³ - 58 KW </v>
      </c>
      <c r="D33" s="1057" t="s">
        <v>1555</v>
      </c>
      <c r="E33" s="1057" t="s">
        <v>1556</v>
      </c>
      <c r="F33" s="1055">
        <v>68.900000000000006</v>
      </c>
      <c r="G33" s="1055">
        <v>0</v>
      </c>
      <c r="H33" s="1057">
        <v>60</v>
      </c>
      <c r="I33" s="1057">
        <v>40</v>
      </c>
      <c r="J33" s="1058">
        <f t="shared" ref="J33:K37" si="3">F33/H33</f>
        <v>1.1483333333333334</v>
      </c>
      <c r="K33" s="1058">
        <f t="shared" si="3"/>
        <v>0</v>
      </c>
      <c r="L33" s="1057">
        <f>VLOOKUP(B33,'Rel-EQ'!$B$8:$K$76,9,FALSE)</f>
        <v>3</v>
      </c>
      <c r="M33" s="1057">
        <f>VLOOKUP(B33,'Rel-EQ'!$B$8:$K$76,7,FALSE)</f>
        <v>1</v>
      </c>
      <c r="N33" s="1057" t="str">
        <f>VLOOKUP(B33,'Rel-EQ'!$B$8:$K$76,6,FALSE)</f>
        <v>E9665</v>
      </c>
      <c r="O33" s="1057">
        <f>VLOOKUP(B33,'Rel-EQ'!$B$8:$K$76,8,FALSE)</f>
        <v>2</v>
      </c>
      <c r="P33" s="1058" t="str">
        <f>UPPER(INDEX('EQUIP SICRO DES'!J:J,MATCH($N33,'EQUIP SICRO DES'!A:A,0)))</f>
        <v>412,5581</v>
      </c>
      <c r="Q33" s="1058">
        <f t="shared" si="2"/>
        <v>2842.5253090000006</v>
      </c>
      <c r="R33" s="1059">
        <f t="shared" si="1"/>
        <v>2842.5253090000006</v>
      </c>
      <c r="T33" s="1060" t="str">
        <f>VLOOKUP(B33,'Rel-EQ'!$B$8:$K$76,10,FALSE)</f>
        <v>GRANDE PORTE</v>
      </c>
    </row>
    <row r="34" spans="1:27" ht="45">
      <c r="A34" s="1054" t="s">
        <v>1566</v>
      </c>
      <c r="B34" s="1055" t="s">
        <v>1499</v>
      </c>
      <c r="C34" s="1056" t="str">
        <f>UPPER(INDEX('EQUIP SICRO ONE'!B:B,MATCH($B34,'EQUIP SICRO ONE'!A:A,0)))</f>
        <v>RETROESCAVADEIRA DE PNEUS COM CAÇAMBA DE ESCAVAÇÃO TRAPEZOIDAL OU TRIANGULAR COM SEÇÃO DE CORTE DE 0,10 A 0,15 M² - 58 KW</v>
      </c>
      <c r="D34" s="1057" t="s">
        <v>1555</v>
      </c>
      <c r="E34" s="1057" t="s">
        <v>1556</v>
      </c>
      <c r="F34" s="1055">
        <v>68.900000000000006</v>
      </c>
      <c r="G34" s="1055">
        <v>0</v>
      </c>
      <c r="H34" s="1057">
        <v>60</v>
      </c>
      <c r="I34" s="1057">
        <v>40</v>
      </c>
      <c r="J34" s="1058">
        <f t="shared" si="3"/>
        <v>1.1483333333333334</v>
      </c>
      <c r="K34" s="1058">
        <f t="shared" si="3"/>
        <v>0</v>
      </c>
      <c r="L34" s="1057">
        <f>VLOOKUP(B34,'Rel-EQ'!$B$8:$K$76,9,FALSE)</f>
        <v>1</v>
      </c>
      <c r="M34" s="1057">
        <f>VLOOKUP(B34,'Rel-EQ'!$B$8:$K$76,7,FALSE)</f>
        <v>1</v>
      </c>
      <c r="N34" s="1057" t="str">
        <f>VLOOKUP(B34,'Rel-EQ'!$B$8:$K$76,6,FALSE)</f>
        <v>E9665</v>
      </c>
      <c r="O34" s="1057">
        <f>VLOOKUP(B34,'Rel-EQ'!$B$8:$K$76,8,FALSE)</f>
        <v>2</v>
      </c>
      <c r="P34" s="1058" t="str">
        <f>UPPER(INDEX('EQUIP SICRO DES'!J:J,MATCH($N34,'EQUIP SICRO DES'!A:A,0)))</f>
        <v>412,5581</v>
      </c>
      <c r="Q34" s="1058">
        <f t="shared" si="2"/>
        <v>947.50843633333352</v>
      </c>
      <c r="R34" s="1059">
        <f t="shared" si="1"/>
        <v>947.50843633333352</v>
      </c>
      <c r="T34" s="1060" t="str">
        <f>VLOOKUP(B34,'Rel-EQ'!$B$8:$K$76,10,FALSE)</f>
        <v>GRANDE PORTE</v>
      </c>
    </row>
    <row r="35" spans="1:27" ht="30">
      <c r="A35" s="1054" t="s">
        <v>1570</v>
      </c>
      <c r="B35" s="1055" t="s">
        <v>1500</v>
      </c>
      <c r="C35" s="1056" t="str">
        <f>UPPER(INDEX('EQUIP SICRO ONE'!B:B,MATCH($B35,'EQUIP SICRO ONE'!A:A,0)))</f>
        <v>GUINDASTE MÓVEL SOBRE ESTEIRAS COM TRADO PARA ESCAVAÇÃO EM SOLOS - 186 KW</v>
      </c>
      <c r="D35" s="1057" t="s">
        <v>1555</v>
      </c>
      <c r="E35" s="1057" t="s">
        <v>1556</v>
      </c>
      <c r="F35" s="1055">
        <v>68.900000000000006</v>
      </c>
      <c r="G35" s="1055">
        <v>0</v>
      </c>
      <c r="H35" s="1057">
        <v>60</v>
      </c>
      <c r="I35" s="1057">
        <v>40</v>
      </c>
      <c r="J35" s="1058">
        <f t="shared" si="3"/>
        <v>1.1483333333333334</v>
      </c>
      <c r="K35" s="1058">
        <f t="shared" si="3"/>
        <v>0</v>
      </c>
      <c r="L35" s="1057">
        <f>VLOOKUP(B35,'Rel-EQ'!$B$8:$K$76,9,FALSE)</f>
        <v>1</v>
      </c>
      <c r="M35" s="1057">
        <f>VLOOKUP(B35,'Rel-EQ'!$B$8:$K$76,7,FALSE)</f>
        <v>1</v>
      </c>
      <c r="N35" s="1057" t="str">
        <f>VLOOKUP(B35,'Rel-EQ'!$B$8:$K$76,6,FALSE)</f>
        <v>E9018</v>
      </c>
      <c r="O35" s="1057">
        <f>VLOOKUP(B35,'Rel-EQ'!$B$8:$K$76,8,FALSE)</f>
        <v>2</v>
      </c>
      <c r="P35" s="1058" t="str">
        <f>UPPER(INDEX('EQUIP SICRO DES'!J:J,MATCH($N35,'EQUIP SICRO DES'!A:A,0)))</f>
        <v>549,6695</v>
      </c>
      <c r="Q35" s="1058">
        <f t="shared" si="2"/>
        <v>1262.4076183333334</v>
      </c>
      <c r="R35" s="1059">
        <f t="shared" si="1"/>
        <v>1262.4076183333334</v>
      </c>
      <c r="T35" s="1060" t="str">
        <f>VLOOKUP(B35,'Rel-EQ'!$B$8:$K$76,10,FALSE)</f>
        <v>GRANDE PORTE</v>
      </c>
    </row>
    <row r="36" spans="1:27" ht="30">
      <c r="A36" s="1054" t="s">
        <v>1564</v>
      </c>
      <c r="B36" s="1055" t="s">
        <v>1510</v>
      </c>
      <c r="C36" s="1056" t="str">
        <f>UPPER(INDEX('EQUIP SICRO ONE'!B:B,MATCH($B36,'EQUIP SICRO ONE'!A:A,0)))</f>
        <v>EQUIPAMENTO PARA PINTURA ELETROSTÁTICA COM CABINE DUPLA DE 7,00 KW E ESTUFA DE 80.000 KCAL</v>
      </c>
      <c r="D36" s="1057" t="s">
        <v>1555</v>
      </c>
      <c r="E36" s="1057" t="s">
        <v>1556</v>
      </c>
      <c r="F36" s="1055">
        <v>68.900000000000006</v>
      </c>
      <c r="G36" s="1055">
        <v>0</v>
      </c>
      <c r="H36" s="1057">
        <v>60</v>
      </c>
      <c r="I36" s="1057">
        <v>40</v>
      </c>
      <c r="J36" s="1058">
        <f t="shared" si="3"/>
        <v>1.1483333333333334</v>
      </c>
      <c r="K36" s="1058">
        <f t="shared" si="3"/>
        <v>0</v>
      </c>
      <c r="L36" s="1057">
        <f>VLOOKUP(B36,'Rel-EQ'!$B$8:$K$76,9,FALSE)</f>
        <v>1</v>
      </c>
      <c r="M36" s="1057">
        <f>VLOOKUP(B36,'Rel-EQ'!$B$8:$K$76,7,FALSE)</f>
        <v>1</v>
      </c>
      <c r="N36" s="1057" t="str">
        <f>VLOOKUP(B36,'Rel-EQ'!$B$8:$K$76,6,FALSE)</f>
        <v>E9665</v>
      </c>
      <c r="O36" s="1057">
        <f>VLOOKUP(B36,'Rel-EQ'!$B$8:$K$76,8,FALSE)</f>
        <v>2</v>
      </c>
      <c r="P36" s="1058" t="str">
        <f>UPPER(INDEX('EQUIP SICRO DES'!J:J,MATCH($N36,'EQUIP SICRO DES'!A:A,0)))</f>
        <v>412,5581</v>
      </c>
      <c r="Q36" s="1058">
        <f t="shared" si="2"/>
        <v>947.50843633333352</v>
      </c>
      <c r="R36" s="1059">
        <f t="shared" si="1"/>
        <v>947.50843633333352</v>
      </c>
      <c r="T36" s="1060" t="str">
        <f>VLOOKUP(B36,'Rel-EQ'!$B$8:$K$76,10,FALSE)</f>
        <v>GRANDE PORTE</v>
      </c>
    </row>
    <row r="37" spans="1:27" ht="30">
      <c r="A37" s="1054" t="s">
        <v>1565</v>
      </c>
      <c r="B37" s="1055" t="s">
        <v>1511</v>
      </c>
      <c r="C37" s="1056" t="str">
        <f>UPPER(INDEX('EQUIP SICRO ONE'!B:B,MATCH($B37,'EQUIP SICRO ONE'!A:A,0)))</f>
        <v>PRENSA DOBRADEIRA CAPACIDADE 320 T - COMPRIMENTO ATÉ 3.100 MM - 30 KW</v>
      </c>
      <c r="D37" s="1057" t="s">
        <v>1555</v>
      </c>
      <c r="E37" s="1057" t="s">
        <v>1556</v>
      </c>
      <c r="F37" s="1055">
        <v>68.900000000000006</v>
      </c>
      <c r="G37" s="1055">
        <v>0</v>
      </c>
      <c r="H37" s="1057">
        <v>60</v>
      </c>
      <c r="I37" s="1057">
        <v>40</v>
      </c>
      <c r="J37" s="1058">
        <f t="shared" si="3"/>
        <v>1.1483333333333334</v>
      </c>
      <c r="K37" s="1058">
        <f t="shared" si="3"/>
        <v>0</v>
      </c>
      <c r="L37" s="1057">
        <f>VLOOKUP(B37,'Rel-EQ'!$B$8:$K$76,9,FALSE)</f>
        <v>1</v>
      </c>
      <c r="M37" s="1057">
        <f>VLOOKUP(B37,'Rel-EQ'!$B$8:$K$76,7,FALSE)</f>
        <v>0.5</v>
      </c>
      <c r="N37" s="1057" t="str">
        <f>VLOOKUP(B37,'Rel-EQ'!$B$8:$K$76,6,FALSE)</f>
        <v>E9018</v>
      </c>
      <c r="O37" s="1057">
        <f>VLOOKUP(B37,'Rel-EQ'!$B$8:$K$76,8,FALSE)</f>
        <v>2</v>
      </c>
      <c r="P37" s="1058" t="str">
        <f>UPPER(INDEX('EQUIP SICRO DES'!J:J,MATCH($N37,'EQUIP SICRO DES'!A:A,0)))</f>
        <v>549,6695</v>
      </c>
      <c r="Q37" s="1058">
        <f t="shared" si="2"/>
        <v>631.2038091666667</v>
      </c>
      <c r="R37" s="1059">
        <f t="shared" si="1"/>
        <v>631.2038091666667</v>
      </c>
      <c r="T37" s="1060" t="str">
        <f>VLOOKUP(B37,'Rel-EQ'!$B$8:$K$76,10,FALSE)</f>
        <v>GRANDE PORTE</v>
      </c>
    </row>
    <row r="38" spans="1:27">
      <c r="A38" s="1054"/>
      <c r="B38" s="1057"/>
      <c r="C38" s="1056"/>
      <c r="D38" s="1057"/>
      <c r="E38" s="1057"/>
      <c r="F38" s="1057"/>
      <c r="G38" s="1057"/>
      <c r="H38" s="1057"/>
      <c r="I38" s="1057"/>
      <c r="J38" s="1058"/>
      <c r="K38" s="1058"/>
      <c r="L38" s="1057"/>
      <c r="M38" s="1057"/>
      <c r="N38" s="1057"/>
      <c r="O38" s="1057"/>
      <c r="P38" s="1058"/>
      <c r="Q38" s="1058"/>
      <c r="R38" s="1059"/>
    </row>
    <row r="39" spans="1:27" ht="15.75">
      <c r="A39" s="1061"/>
      <c r="B39" s="1694" t="s">
        <v>1571</v>
      </c>
      <c r="C39" s="1694"/>
      <c r="D39" s="1694"/>
      <c r="E39" s="1694"/>
      <c r="F39" s="1694"/>
      <c r="G39" s="1694"/>
      <c r="H39" s="1694"/>
      <c r="I39" s="1694"/>
      <c r="J39" s="1694"/>
      <c r="K39" s="1694"/>
      <c r="L39" s="1694"/>
      <c r="M39" s="1694"/>
      <c r="N39" s="1694"/>
      <c r="O39" s="1694"/>
      <c r="P39" s="1694"/>
      <c r="Q39" s="1694"/>
      <c r="R39" s="1062">
        <f>SUM(R17:R38)</f>
        <v>20333.481376000003</v>
      </c>
      <c r="U39" s="1060"/>
      <c r="AA39" s="1060"/>
    </row>
    <row r="40" spans="1:27" ht="15.75">
      <c r="A40" s="1063"/>
      <c r="B40" s="1064"/>
      <c r="C40" s="1064"/>
      <c r="D40" s="1064"/>
      <c r="E40" s="1064"/>
      <c r="F40" s="1064"/>
      <c r="G40" s="1064"/>
      <c r="H40" s="1064"/>
      <c r="I40" s="1064"/>
      <c r="J40" s="1064"/>
      <c r="K40" s="1064"/>
      <c r="L40" s="1064"/>
      <c r="M40" s="1064"/>
      <c r="N40" s="1064"/>
      <c r="O40" s="1064"/>
      <c r="P40" s="1064"/>
      <c r="Q40" s="1064"/>
      <c r="R40" s="1065"/>
      <c r="U40" s="1060"/>
      <c r="AA40" s="1060"/>
    </row>
    <row r="41" spans="1:27" ht="15.75">
      <c r="A41" s="1669" t="s">
        <v>1572</v>
      </c>
      <c r="B41" s="1695"/>
      <c r="C41" s="1695"/>
      <c r="D41" s="1695"/>
      <c r="E41" s="1695"/>
      <c r="F41" s="1695"/>
      <c r="G41" s="1695"/>
      <c r="H41" s="1695"/>
      <c r="I41" s="1695"/>
      <c r="J41" s="1695"/>
      <c r="K41" s="1695"/>
      <c r="L41" s="1695"/>
      <c r="M41" s="1695"/>
      <c r="N41" s="1695"/>
      <c r="O41" s="1695"/>
      <c r="P41" s="1695"/>
      <c r="Q41" s="1695"/>
      <c r="R41" s="1696"/>
    </row>
    <row r="42" spans="1:27" ht="63">
      <c r="A42" s="1042" t="s">
        <v>3</v>
      </c>
      <c r="B42" s="1043" t="s">
        <v>30</v>
      </c>
      <c r="C42" s="1043" t="s">
        <v>1539</v>
      </c>
      <c r="D42" s="1043" t="s">
        <v>1540</v>
      </c>
      <c r="E42" s="1043" t="s">
        <v>1541</v>
      </c>
      <c r="F42" s="1052" t="s">
        <v>1542</v>
      </c>
      <c r="G42" s="1052" t="s">
        <v>1543</v>
      </c>
      <c r="H42" s="1052" t="s">
        <v>1544</v>
      </c>
      <c r="I42" s="1052" t="s">
        <v>1545</v>
      </c>
      <c r="J42" s="1052" t="s">
        <v>1546</v>
      </c>
      <c r="K42" s="1052" t="s">
        <v>1547</v>
      </c>
      <c r="L42" s="1052" t="s">
        <v>1548</v>
      </c>
      <c r="M42" s="1052" t="s">
        <v>1549</v>
      </c>
      <c r="N42" s="1052" t="s">
        <v>1115</v>
      </c>
      <c r="O42" s="1052" t="s">
        <v>1550</v>
      </c>
      <c r="P42" s="1052" t="s">
        <v>1551</v>
      </c>
      <c r="Q42" s="1052" t="s">
        <v>1552</v>
      </c>
      <c r="R42" s="1053" t="s">
        <v>1553</v>
      </c>
    </row>
    <row r="43" spans="1:27" ht="30">
      <c r="A43" s="1054" t="s">
        <v>1565</v>
      </c>
      <c r="B43" s="1055" t="s">
        <v>1503</v>
      </c>
      <c r="C43" s="1056" t="str">
        <f>UPPER(INDEX('EQUIP SICRO ONE'!B:B,MATCH($B43,'EQUIP SICRO ONE'!A:A,0)))</f>
        <v>CAMINHÃO TANQUE DISTRIBUIDOR DE ASFALTO COM CAPACIDADE DE 6.000 L - 7 KW/136 KW</v>
      </c>
      <c r="D43" s="1057" t="s">
        <v>1555</v>
      </c>
      <c r="E43" s="1057" t="s">
        <v>1556</v>
      </c>
      <c r="F43" s="1055">
        <v>68.900000000000006</v>
      </c>
      <c r="G43" s="1055">
        <v>0</v>
      </c>
      <c r="H43" s="1057">
        <v>60</v>
      </c>
      <c r="I43" s="1057">
        <v>40</v>
      </c>
      <c r="J43" s="1058">
        <f t="shared" ref="J43:K55" si="4">F43/H43</f>
        <v>1.1483333333333334</v>
      </c>
      <c r="K43" s="1058">
        <f t="shared" si="4"/>
        <v>0</v>
      </c>
      <c r="L43" s="1057">
        <f>VLOOKUP(B43,'Rel-EQ'!$B$8:$K$76,9,FALSE)</f>
        <v>1</v>
      </c>
      <c r="M43" s="1057">
        <f>VLOOKUP(B43,'Rel-EQ'!$B$8:$K$76,7,FALSE)</f>
        <v>1</v>
      </c>
      <c r="N43" s="1057" t="str">
        <f>VLOOKUP(B43,'Rel-EQ'!$B$8:$K$76,6,FALSE)</f>
        <v>E9509</v>
      </c>
      <c r="O43" s="1057">
        <f>VLOOKUP(B43,'Rel-EQ'!$B$8:$K$76,8,FALSE)</f>
        <v>1</v>
      </c>
      <c r="P43" s="1058" t="str">
        <f>UPPER(INDEX('EQUIP SICRO DES'!J:J,MATCH($N43,'EQUIP SICRO DES'!A:A,0)))</f>
        <v>328,058</v>
      </c>
      <c r="Q43" s="1058">
        <f t="shared" ref="Q43:Q55" si="5">L43*M43*((((F43*O43)/H43)*P43))</f>
        <v>376.71993666666668</v>
      </c>
      <c r="R43" s="1059">
        <f t="shared" ref="R43:R55" si="6">Q43</f>
        <v>376.71993666666668</v>
      </c>
      <c r="T43" s="1060" t="str">
        <f>VLOOKUP(B43,'Rel-EQ'!$B$8:$K$76,10,FALSE)</f>
        <v>AUTOPROPELIDO</v>
      </c>
    </row>
    <row r="44" spans="1:27">
      <c r="A44" s="1054" t="s">
        <v>1565</v>
      </c>
      <c r="B44" s="1055" t="s">
        <v>1498</v>
      </c>
      <c r="C44" s="1056" t="str">
        <f>UPPER(INDEX('EQUIP SICRO ONE'!B:B,MATCH($B44,'EQUIP SICRO ONE'!A:A,0)))</f>
        <v>CAMINHÃO CARROCERIA COM CAPACIDADE DE 5 T - 120 KW</v>
      </c>
      <c r="D44" s="1057" t="s">
        <v>1555</v>
      </c>
      <c r="E44" s="1057" t="s">
        <v>1556</v>
      </c>
      <c r="F44" s="1055">
        <v>68.900000000000006</v>
      </c>
      <c r="G44" s="1055">
        <v>0</v>
      </c>
      <c r="H44" s="1057">
        <v>60</v>
      </c>
      <c r="I44" s="1057">
        <v>40</v>
      </c>
      <c r="J44" s="1058">
        <f t="shared" si="4"/>
        <v>1.1483333333333334</v>
      </c>
      <c r="K44" s="1058">
        <f t="shared" si="4"/>
        <v>0</v>
      </c>
      <c r="L44" s="1057">
        <f>VLOOKUP(B44,'Rel-EQ'!$B$8:$K$76,9,FALSE)</f>
        <v>1</v>
      </c>
      <c r="M44" s="1057">
        <f>VLOOKUP(B44,'Rel-EQ'!$B$8:$K$76,7,FALSE)</f>
        <v>1</v>
      </c>
      <c r="N44" s="1057" t="str">
        <f>VLOOKUP(B44,'Rel-EQ'!$B$8:$K$76,6,FALSE)</f>
        <v>E9687</v>
      </c>
      <c r="O44" s="1057">
        <f>VLOOKUP(B44,'Rel-EQ'!$B$8:$K$76,8,FALSE)</f>
        <v>1</v>
      </c>
      <c r="P44" s="1058" t="str">
        <f>UPPER(INDEX('EQUIP SICRO DES'!J:J,MATCH($N44,'EQUIP SICRO DES'!A:A,0)))</f>
        <v>171,6186</v>
      </c>
      <c r="Q44" s="1058">
        <f t="shared" si="5"/>
        <v>197.07535899999999</v>
      </c>
      <c r="R44" s="1059">
        <f t="shared" si="6"/>
        <v>197.07535899999999</v>
      </c>
      <c r="T44" s="1060" t="str">
        <f>VLOOKUP(B44,'Rel-EQ'!$B$8:$K$76,10,FALSE)</f>
        <v>AUTOPROPELIDO</v>
      </c>
    </row>
    <row r="45" spans="1:27">
      <c r="A45" s="1054" t="s">
        <v>1566</v>
      </c>
      <c r="B45" s="1055" t="s">
        <v>1492</v>
      </c>
      <c r="C45" s="1056" t="str">
        <f>UPPER(INDEX('EQUIP SICRO ONE'!B:B,MATCH($B45,'EQUIP SICRO ONE'!A:A,0)))</f>
        <v>CAMINHÃO TANQUE COM CAPACIDADE DE 6.000 L - 136 KW</v>
      </c>
      <c r="D45" s="1057" t="s">
        <v>1555</v>
      </c>
      <c r="E45" s="1057" t="s">
        <v>1556</v>
      </c>
      <c r="F45" s="1055">
        <v>68.900000000000006</v>
      </c>
      <c r="G45" s="1055">
        <v>0</v>
      </c>
      <c r="H45" s="1057">
        <v>60</v>
      </c>
      <c r="I45" s="1057">
        <v>40</v>
      </c>
      <c r="J45" s="1058">
        <f t="shared" si="4"/>
        <v>1.1483333333333334</v>
      </c>
      <c r="K45" s="1058">
        <f t="shared" si="4"/>
        <v>0</v>
      </c>
      <c r="L45" s="1057">
        <f>VLOOKUP(B45,'Rel-EQ'!$B$8:$K$76,9,FALSE)</f>
        <v>1</v>
      </c>
      <c r="M45" s="1057">
        <f>VLOOKUP(B45,'Rel-EQ'!$B$8:$K$76,7,FALSE)</f>
        <v>1</v>
      </c>
      <c r="N45" s="1057" t="str">
        <f>VLOOKUP(B45,'Rel-EQ'!$B$8:$K$76,6,FALSE)</f>
        <v>E9605</v>
      </c>
      <c r="O45" s="1057">
        <f>VLOOKUP(B45,'Rel-EQ'!$B$8:$K$76,8,FALSE)</f>
        <v>1</v>
      </c>
      <c r="P45" s="1058" t="str">
        <f>UPPER(INDEX('EQUIP SICRO DES'!J:J,MATCH($N45,'EQUIP SICRO DES'!A:A,0)))</f>
        <v>273,4895</v>
      </c>
      <c r="Q45" s="1058">
        <f t="shared" si="5"/>
        <v>314.05710916666669</v>
      </c>
      <c r="R45" s="1059">
        <f t="shared" si="6"/>
        <v>314.05710916666669</v>
      </c>
      <c r="T45" s="1060" t="str">
        <f>VLOOKUP(B45,'Rel-EQ'!$B$8:$K$76,10,FALSE)</f>
        <v>AUTOPROPELIDO</v>
      </c>
    </row>
    <row r="46" spans="1:27" ht="30">
      <c r="A46" s="1054" t="s">
        <v>1569</v>
      </c>
      <c r="B46" s="1055" t="s">
        <v>1481</v>
      </c>
      <c r="C46" s="1056" t="str">
        <f>UPPER(INDEX('EQUIP SICRO ONE'!B:B,MATCH($B46,'EQUIP SICRO ONE'!A:A,0)))</f>
        <v>CAMINHÃO GUINDAUTO COM CESTO AÉREO SIMPLES E CAPACIDADE DE ELEVAÇÃO DE 5,7 T E CARROCERIA DE 8,5 T - 136 KW</v>
      </c>
      <c r="D46" s="1057" t="s">
        <v>1555</v>
      </c>
      <c r="E46" s="1057" t="s">
        <v>1556</v>
      </c>
      <c r="F46" s="1055">
        <v>68.900000000000006</v>
      </c>
      <c r="G46" s="1055">
        <v>0</v>
      </c>
      <c r="H46" s="1057">
        <v>60</v>
      </c>
      <c r="I46" s="1057">
        <v>40</v>
      </c>
      <c r="J46" s="1058">
        <f t="shared" si="4"/>
        <v>1.1483333333333334</v>
      </c>
      <c r="K46" s="1058">
        <f t="shared" si="4"/>
        <v>0</v>
      </c>
      <c r="L46" s="1057">
        <f>VLOOKUP(B46,'Rel-EQ'!$B$8:$K$76,9,FALSE)</f>
        <v>1</v>
      </c>
      <c r="M46" s="1057">
        <f>VLOOKUP(B46,'Rel-EQ'!$B$8:$K$76,7,FALSE)</f>
        <v>1</v>
      </c>
      <c r="N46" s="1057" t="str">
        <f>VLOOKUP(B46,'Rel-EQ'!$B$8:$K$76,6,FALSE)</f>
        <v>E9690</v>
      </c>
      <c r="O46" s="1057">
        <f>VLOOKUP(B46,'Rel-EQ'!$B$8:$K$76,8,FALSE)</f>
        <v>1</v>
      </c>
      <c r="P46" s="1058" t="str">
        <f>UPPER(INDEX('EQUIP SICRO DES'!J:J,MATCH($N46,'EQUIP SICRO DES'!A:A,0)))</f>
        <v>292,6955</v>
      </c>
      <c r="Q46" s="1058">
        <f t="shared" si="5"/>
        <v>336.11199916666669</v>
      </c>
      <c r="R46" s="1059">
        <f t="shared" si="6"/>
        <v>336.11199916666669</v>
      </c>
      <c r="T46" s="1060" t="str">
        <f>VLOOKUP(B46,'Rel-EQ'!$B$8:$K$76,10,FALSE)</f>
        <v>AUTOPROPELIDO</v>
      </c>
    </row>
    <row r="47" spans="1:27" ht="30">
      <c r="A47" s="1054" t="s">
        <v>1573</v>
      </c>
      <c r="B47" s="1055" t="s">
        <v>1476</v>
      </c>
      <c r="C47" s="1056" t="str">
        <f>UPPER(INDEX('EQUIP SICRO ONE'!B:B,MATCH($B47,'EQUIP SICRO ONE'!A:A,0)))</f>
        <v>BATE-ESTACA HIDRÁULICO PARA DEFENSAS MONTADO EM CAMINHÃO GUINDAUTO COM CAPACIDADE DE 6,2 T E CARROCERIA DE 5 T - 152 KW</v>
      </c>
      <c r="D47" s="1057" t="s">
        <v>1555</v>
      </c>
      <c r="E47" s="1057" t="s">
        <v>1556</v>
      </c>
      <c r="F47" s="1055">
        <v>68.900000000000006</v>
      </c>
      <c r="G47" s="1055">
        <v>0</v>
      </c>
      <c r="H47" s="1057">
        <v>60</v>
      </c>
      <c r="I47" s="1057">
        <v>40</v>
      </c>
      <c r="J47" s="1058">
        <f t="shared" si="4"/>
        <v>1.1483333333333334</v>
      </c>
      <c r="K47" s="1058">
        <f t="shared" si="4"/>
        <v>0</v>
      </c>
      <c r="L47" s="1057">
        <f>VLOOKUP(B47,'Rel-EQ'!$B$8:$K$76,9,FALSE)</f>
        <v>1</v>
      </c>
      <c r="M47" s="1057">
        <f>VLOOKUP(B47,'Rel-EQ'!$B$8:$K$76,7,FALSE)</f>
        <v>1</v>
      </c>
      <c r="N47" s="1057" t="str">
        <f>VLOOKUP(B47,'Rel-EQ'!$B$8:$K$76,6,FALSE)</f>
        <v>E9082</v>
      </c>
      <c r="O47" s="1057">
        <f>VLOOKUP(B47,'Rel-EQ'!$B$8:$K$76,8,FALSE)</f>
        <v>1</v>
      </c>
      <c r="P47" s="1058" t="str">
        <f>UPPER(INDEX('EQUIP SICRO DES'!J:J,MATCH($N47,'EQUIP SICRO DES'!A:A,0)))</f>
        <v>383,7038</v>
      </c>
      <c r="Q47" s="1058">
        <f t="shared" si="5"/>
        <v>440.61986366666673</v>
      </c>
      <c r="R47" s="1059">
        <f t="shared" si="6"/>
        <v>440.61986366666673</v>
      </c>
      <c r="T47" s="1060" t="str">
        <f>VLOOKUP(B47,'Rel-EQ'!$B$8:$K$76,10,FALSE)</f>
        <v>AUTOPROPELIDO</v>
      </c>
    </row>
    <row r="48" spans="1:27" ht="30">
      <c r="A48" s="1054" t="s">
        <v>1574</v>
      </c>
      <c r="B48" s="1055" t="s">
        <v>1473</v>
      </c>
      <c r="C48" s="1056" t="str">
        <f>UPPER(INDEX('EQUIP SICRO ONE'!B:B,MATCH($B48,'EQUIP SICRO ONE'!A:A,0)))</f>
        <v>CAMINHÃO GUINDAUTO COM CAPACIDADE DE ELEVAÇÃO DE 11,9 T E CARROCERIA DE 11,5 T - 188 KW</v>
      </c>
      <c r="D48" s="1057" t="s">
        <v>1555</v>
      </c>
      <c r="E48" s="1057" t="s">
        <v>1556</v>
      </c>
      <c r="F48" s="1055">
        <v>68.900000000000006</v>
      </c>
      <c r="G48" s="1055">
        <v>0</v>
      </c>
      <c r="H48" s="1057">
        <v>60</v>
      </c>
      <c r="I48" s="1057">
        <v>40</v>
      </c>
      <c r="J48" s="1058">
        <f t="shared" si="4"/>
        <v>1.1483333333333334</v>
      </c>
      <c r="K48" s="1058">
        <f t="shared" si="4"/>
        <v>0</v>
      </c>
      <c r="L48" s="1057">
        <f>VLOOKUP(B48,'Rel-EQ'!$B$8:$K$76,9,FALSE)</f>
        <v>1</v>
      </c>
      <c r="M48" s="1057">
        <f>VLOOKUP(B48,'Rel-EQ'!$B$8:$K$76,7,FALSE)</f>
        <v>1</v>
      </c>
      <c r="N48" s="1057" t="str">
        <f>VLOOKUP(B48,'Rel-EQ'!$B$8:$K$76,6,FALSE)</f>
        <v>E9041</v>
      </c>
      <c r="O48" s="1057">
        <f>VLOOKUP(B48,'Rel-EQ'!$B$8:$K$76,8,FALSE)</f>
        <v>1</v>
      </c>
      <c r="P48" s="1058" t="str">
        <f>UPPER(INDEX('EQUIP SICRO DES'!J:J,MATCH($N48,'EQUIP SICRO DES'!A:A,0)))</f>
        <v>387,4771</v>
      </c>
      <c r="Q48" s="1058">
        <f t="shared" si="5"/>
        <v>444.95286983333335</v>
      </c>
      <c r="R48" s="1059">
        <f t="shared" si="6"/>
        <v>444.95286983333335</v>
      </c>
      <c r="T48" s="1060" t="str">
        <f>VLOOKUP(B48,'Rel-EQ'!$B$8:$K$76,10,FALSE)</f>
        <v>AUTOPROPELIDO</v>
      </c>
    </row>
    <row r="49" spans="1:27">
      <c r="A49" s="1054" t="s">
        <v>1575</v>
      </c>
      <c r="B49" s="1055" t="s">
        <v>1464</v>
      </c>
      <c r="C49" s="1056" t="str">
        <f>UPPER(INDEX('EQUIP SICRO ONE'!B:B,MATCH($B49,'EQUIP SICRO ONE'!A:A,0)))</f>
        <v>CAMINHÃO BASCULANTE COM CAPACIDADE DE 14 M³ - 210 KW</v>
      </c>
      <c r="D49" s="1057" t="s">
        <v>1555</v>
      </c>
      <c r="E49" s="1057" t="s">
        <v>1556</v>
      </c>
      <c r="F49" s="1055">
        <v>68.900000000000006</v>
      </c>
      <c r="G49" s="1055">
        <v>0</v>
      </c>
      <c r="H49" s="1057">
        <v>60</v>
      </c>
      <c r="I49" s="1057">
        <v>40</v>
      </c>
      <c r="J49" s="1058">
        <f t="shared" si="4"/>
        <v>1.1483333333333334</v>
      </c>
      <c r="K49" s="1058">
        <f t="shared" si="4"/>
        <v>0</v>
      </c>
      <c r="L49" s="1057">
        <f>VLOOKUP(B49,'Rel-EQ'!$B$8:$K$76,9,FALSE)</f>
        <v>1</v>
      </c>
      <c r="M49" s="1057">
        <f>VLOOKUP(B49,'Rel-EQ'!$B$8:$K$76,7,FALSE)</f>
        <v>1</v>
      </c>
      <c r="N49" s="1057" t="str">
        <f>VLOOKUP(B49,'Rel-EQ'!$B$8:$K$76,6,FALSE)</f>
        <v>E9667</v>
      </c>
      <c r="O49" s="1057">
        <f>VLOOKUP(B49,'Rel-EQ'!$B$8:$K$76,8,FALSE)</f>
        <v>1</v>
      </c>
      <c r="P49" s="1058" t="str">
        <f>UPPER(INDEX('EQUIP SICRO DES'!J:J,MATCH($N49,'EQUIP SICRO DES'!A:A,0)))</f>
        <v>314,9803</v>
      </c>
      <c r="Q49" s="1058">
        <f t="shared" si="5"/>
        <v>361.70237783333334</v>
      </c>
      <c r="R49" s="1059">
        <f t="shared" si="6"/>
        <v>361.70237783333334</v>
      </c>
      <c r="T49" s="1060" t="str">
        <f>VLOOKUP(B49,'Rel-EQ'!$B$8:$K$76,10,FALSE)</f>
        <v>AUTOPROPELIDO</v>
      </c>
    </row>
    <row r="50" spans="1:27">
      <c r="A50" s="1054" t="s">
        <v>1576</v>
      </c>
      <c r="B50" s="1055" t="s">
        <v>1465</v>
      </c>
      <c r="C50" s="1056" t="str">
        <f>UPPER(INDEX('EQUIP SICRO ONE'!B:B,MATCH($B50,'EQUIP SICRO ONE'!A:A,0)))</f>
        <v>CAMINHÃO BASCULANTE PARA ROCHA COM CAPACIDADE DE 12 M³ - 210 KW</v>
      </c>
      <c r="D50" s="1057" t="s">
        <v>1555</v>
      </c>
      <c r="E50" s="1057" t="s">
        <v>1556</v>
      </c>
      <c r="F50" s="1055">
        <v>68.900000000000006</v>
      </c>
      <c r="G50" s="1055">
        <v>0</v>
      </c>
      <c r="H50" s="1057">
        <v>60</v>
      </c>
      <c r="I50" s="1057">
        <v>40</v>
      </c>
      <c r="J50" s="1058">
        <f t="shared" si="4"/>
        <v>1.1483333333333334</v>
      </c>
      <c r="K50" s="1058">
        <f t="shared" si="4"/>
        <v>0</v>
      </c>
      <c r="L50" s="1057">
        <f>VLOOKUP(B50,'Rel-EQ'!$B$8:$K$76,9,FALSE)</f>
        <v>2</v>
      </c>
      <c r="M50" s="1057">
        <f>VLOOKUP(B50,'Rel-EQ'!$B$8:$K$76,7,FALSE)</f>
        <v>1</v>
      </c>
      <c r="N50" s="1057" t="str">
        <f>VLOOKUP(B50,'Rel-EQ'!$B$8:$K$76,6,FALSE)</f>
        <v>E9672</v>
      </c>
      <c r="O50" s="1057">
        <f>VLOOKUP(B50,'Rel-EQ'!$B$8:$K$76,8,FALSE)</f>
        <v>1</v>
      </c>
      <c r="P50" s="1058" t="str">
        <f>UPPER(INDEX('EQUIP SICRO DES'!J:J,MATCH($N50,'EQUIP SICRO DES'!A:A,0)))</f>
        <v>351,3456</v>
      </c>
      <c r="Q50" s="1058">
        <f t="shared" si="5"/>
        <v>806.9237280000001</v>
      </c>
      <c r="R50" s="1059">
        <f t="shared" si="6"/>
        <v>806.9237280000001</v>
      </c>
      <c r="T50" s="1060" t="str">
        <f>VLOOKUP(B50,'Rel-EQ'!$B$8:$K$76,10,FALSE)</f>
        <v>AUTOPROPELIDO</v>
      </c>
    </row>
    <row r="51" spans="1:27" ht="30">
      <c r="A51" s="1054" t="s">
        <v>1577</v>
      </c>
      <c r="B51" s="1055" t="s">
        <v>1466</v>
      </c>
      <c r="C51" s="1056" t="str">
        <f>UPPER(INDEX('EQUIP SICRO ONE'!B:B,MATCH($B51,'EQUIP SICRO ONE'!A:A,0)))</f>
        <v>CAMINHÃO DEMARCADOR DE FAIXAS COM SISTEMA DE PINTURA A QUENTE - 5 KW/30,10 KW/136 KW</v>
      </c>
      <c r="D51" s="1057" t="s">
        <v>1555</v>
      </c>
      <c r="E51" s="1057" t="s">
        <v>1556</v>
      </c>
      <c r="F51" s="1055">
        <v>68.900000000000006</v>
      </c>
      <c r="G51" s="1055">
        <v>0</v>
      </c>
      <c r="H51" s="1057">
        <v>60</v>
      </c>
      <c r="I51" s="1057">
        <v>40</v>
      </c>
      <c r="J51" s="1058">
        <f t="shared" si="4"/>
        <v>1.1483333333333334</v>
      </c>
      <c r="K51" s="1058">
        <f t="shared" si="4"/>
        <v>0</v>
      </c>
      <c r="L51" s="1057">
        <f>VLOOKUP(B51,'Rel-EQ'!$B$8:$K$76,9,FALSE)</f>
        <v>1</v>
      </c>
      <c r="M51" s="1057">
        <f>VLOOKUP(B51,'Rel-EQ'!$B$8:$K$76,7,FALSE)</f>
        <v>1</v>
      </c>
      <c r="N51" s="1057" t="str">
        <f>VLOOKUP(B51,'Rel-EQ'!$B$8:$K$76,6,FALSE)</f>
        <v>E9645</v>
      </c>
      <c r="O51" s="1057">
        <f>VLOOKUP(B51,'Rel-EQ'!$B$8:$K$76,8,FALSE)</f>
        <v>1</v>
      </c>
      <c r="P51" s="1058" t="str">
        <f>UPPER(INDEX('EQUIP SICRO DES'!J:J,MATCH($N51,'EQUIP SICRO DES'!A:A,0)))</f>
        <v>668,8276</v>
      </c>
      <c r="Q51" s="1058">
        <f t="shared" si="5"/>
        <v>768.0370273333333</v>
      </c>
      <c r="R51" s="1059">
        <f t="shared" si="6"/>
        <v>768.0370273333333</v>
      </c>
      <c r="T51" s="1060" t="str">
        <f>VLOOKUP(B51,'Rel-EQ'!$B$8:$K$76,10,FALSE)</f>
        <v>AUTOPROPELIDO</v>
      </c>
    </row>
    <row r="52" spans="1:27" ht="30">
      <c r="A52" s="1054" t="s">
        <v>1578</v>
      </c>
      <c r="B52" s="1055" t="s">
        <v>1467</v>
      </c>
      <c r="C52" s="1056" t="str">
        <f>UPPER(INDEX('EQUIP SICRO ONE'!B:B,MATCH($B52,'EQUIP SICRO ONE'!A:A,0)))</f>
        <v>CAMINHÃO GUINDAUTO COM CAPACIDADE DE ELEVAÇÃO DE 6,2 T E CARROCERIA DE 7 T - 136 KW</v>
      </c>
      <c r="D52" s="1057" t="s">
        <v>1555</v>
      </c>
      <c r="E52" s="1057" t="s">
        <v>1556</v>
      </c>
      <c r="F52" s="1055">
        <v>68.900000000000006</v>
      </c>
      <c r="G52" s="1055">
        <v>0</v>
      </c>
      <c r="H52" s="1057">
        <v>60</v>
      </c>
      <c r="I52" s="1057">
        <v>40</v>
      </c>
      <c r="J52" s="1058">
        <f t="shared" si="4"/>
        <v>1.1483333333333334</v>
      </c>
      <c r="K52" s="1058">
        <f t="shared" si="4"/>
        <v>0</v>
      </c>
      <c r="L52" s="1057">
        <f>VLOOKUP(B52,'Rel-EQ'!$B$8:$K$76,9,FALSE)</f>
        <v>1</v>
      </c>
      <c r="M52" s="1057">
        <f>VLOOKUP(B52,'Rel-EQ'!$B$8:$K$76,7,FALSE)</f>
        <v>1</v>
      </c>
      <c r="N52" s="1057" t="str">
        <f>VLOOKUP(B52,'Rel-EQ'!$B$8:$K$76,6,FALSE)</f>
        <v>E9686</v>
      </c>
      <c r="O52" s="1057">
        <f>VLOOKUP(B52,'Rel-EQ'!$B$8:$K$76,8,FALSE)</f>
        <v>1</v>
      </c>
      <c r="P52" s="1058" t="str">
        <f>UPPER(INDEX('EQUIP SICRO DES'!J:J,MATCH($N52,'EQUIP SICRO DES'!A:A,0)))</f>
        <v>313,9077</v>
      </c>
      <c r="Q52" s="1058">
        <f t="shared" si="5"/>
        <v>360.47067550000003</v>
      </c>
      <c r="R52" s="1059">
        <f t="shared" si="6"/>
        <v>360.47067550000003</v>
      </c>
      <c r="T52" s="1060" t="str">
        <f>VLOOKUP(B52,'Rel-EQ'!$B$8:$K$76,10,FALSE)</f>
        <v>AUTOPROPELIDO</v>
      </c>
    </row>
    <row r="53" spans="1:27">
      <c r="A53" s="1054" t="s">
        <v>1579</v>
      </c>
      <c r="B53" s="1055" t="s">
        <v>1525</v>
      </c>
      <c r="C53" s="1056" t="str">
        <f>UPPER(INDEX('EQUIP SICRO ONE'!B:B,MATCH($B53,'EQUIP SICRO ONE'!A:A,0)))</f>
        <v>CAMINHÃO BASCULANTE COM CAPACIDADE DE 10 M³ - 210 KW</v>
      </c>
      <c r="D53" s="1057" t="s">
        <v>1555</v>
      </c>
      <c r="E53" s="1057" t="s">
        <v>1556</v>
      </c>
      <c r="F53" s="1055">
        <v>68.900000000000006</v>
      </c>
      <c r="G53" s="1055">
        <v>0</v>
      </c>
      <c r="H53" s="1057">
        <v>60</v>
      </c>
      <c r="I53" s="1057">
        <v>40</v>
      </c>
      <c r="J53" s="1058">
        <f t="shared" si="4"/>
        <v>1.1483333333333334</v>
      </c>
      <c r="K53" s="1058">
        <f t="shared" si="4"/>
        <v>0</v>
      </c>
      <c r="L53" s="1057">
        <f>VLOOKUP(B53,'Rel-EQ'!$B$8:$K$76,9,FALSE)</f>
        <v>4</v>
      </c>
      <c r="M53" s="1057">
        <f>VLOOKUP(B53,'Rel-EQ'!$B$8:$K$76,7,FALSE)</f>
        <v>1</v>
      </c>
      <c r="N53" s="1057" t="str">
        <f>VLOOKUP(B53,'Rel-EQ'!$B$8:$K$76,6,FALSE)</f>
        <v>E9579</v>
      </c>
      <c r="O53" s="1057">
        <f>VLOOKUP(B53,'Rel-EQ'!$B$8:$K$76,8,FALSE)</f>
        <v>1</v>
      </c>
      <c r="P53" s="1058" t="str">
        <f>UPPER(INDEX('EQUIP SICRO DES'!J:J,MATCH($N53,'EQUIP SICRO DES'!A:A,0)))</f>
        <v>301,7099</v>
      </c>
      <c r="Q53" s="1058">
        <f t="shared" si="5"/>
        <v>1385.8541406666668</v>
      </c>
      <c r="R53" s="1059">
        <f t="shared" si="6"/>
        <v>1385.8541406666668</v>
      </c>
      <c r="T53" s="1060" t="str">
        <f>VLOOKUP(B53,'Rel-EQ'!$B$8:$K$76,10,FALSE)</f>
        <v>AUTOPROPELIDO</v>
      </c>
    </row>
    <row r="54" spans="1:27">
      <c r="A54" s="1054" t="s">
        <v>1579</v>
      </c>
      <c r="B54" s="1055" t="s">
        <v>1526</v>
      </c>
      <c r="C54" s="1056" t="str">
        <f>UPPER(INDEX('EQUIP SICRO ONE'!B:B,MATCH($B54,'EQUIP SICRO ONE'!A:A,0)))</f>
        <v>CAMINHÃO BASCULANTE COM CAPACIDADE DE 6 M³ - 136 KW</v>
      </c>
      <c r="D54" s="1057" t="s">
        <v>1555</v>
      </c>
      <c r="E54" s="1057" t="s">
        <v>1556</v>
      </c>
      <c r="F54" s="1055">
        <v>68.900000000000006</v>
      </c>
      <c r="G54" s="1055">
        <v>0</v>
      </c>
      <c r="H54" s="1057">
        <v>60</v>
      </c>
      <c r="I54" s="1057">
        <v>40</v>
      </c>
      <c r="J54" s="1058">
        <f t="shared" si="4"/>
        <v>1.1483333333333334</v>
      </c>
      <c r="K54" s="1058">
        <f t="shared" si="4"/>
        <v>0</v>
      </c>
      <c r="L54" s="1057">
        <f>VLOOKUP(B54,'Rel-EQ'!$B$8:$K$76,9,FALSE)</f>
        <v>2</v>
      </c>
      <c r="M54" s="1057">
        <f>VLOOKUP(B54,'Rel-EQ'!$B$8:$K$76,7,FALSE)</f>
        <v>1</v>
      </c>
      <c r="N54" s="1057" t="str">
        <f>VLOOKUP(B54,'Rel-EQ'!$B$8:$K$76,6,FALSE)</f>
        <v>E9506</v>
      </c>
      <c r="O54" s="1057">
        <f>VLOOKUP(B54,'Rel-EQ'!$B$8:$K$76,8,FALSE)</f>
        <v>1</v>
      </c>
      <c r="P54" s="1058" t="str">
        <f>UPPER(INDEX('EQUIP SICRO DES'!J:J,MATCH($N54,'EQUIP SICRO DES'!A:A,0)))</f>
        <v>197,1166</v>
      </c>
      <c r="Q54" s="1058">
        <f t="shared" si="5"/>
        <v>452.71112466666671</v>
      </c>
      <c r="R54" s="1059">
        <f t="shared" si="6"/>
        <v>452.71112466666671</v>
      </c>
      <c r="T54" s="1060" t="str">
        <f>VLOOKUP(B54,'Rel-EQ'!$B$8:$K$76,10,FALSE)</f>
        <v>AUTOPROPELIDO</v>
      </c>
    </row>
    <row r="55" spans="1:27">
      <c r="A55" s="1054" t="s">
        <v>1579</v>
      </c>
      <c r="B55" s="1055" t="s">
        <v>1470</v>
      </c>
      <c r="C55" s="1056" t="str">
        <f>UPPER(INDEX('EQUIP SICRO ONE'!B:B,MATCH($B55,'EQUIP SICRO ONE'!A:A,0)))</f>
        <v>CAMINHÃO TANQUE COM CAPACIDADE DE 10.000 L - 188 KW</v>
      </c>
      <c r="D55" s="1057" t="s">
        <v>1555</v>
      </c>
      <c r="E55" s="1057" t="s">
        <v>1556</v>
      </c>
      <c r="F55" s="1055">
        <v>68.900000000000006</v>
      </c>
      <c r="G55" s="1055">
        <v>0</v>
      </c>
      <c r="H55" s="1057">
        <v>60</v>
      </c>
      <c r="I55" s="1057">
        <v>40</v>
      </c>
      <c r="J55" s="1058">
        <f t="shared" si="4"/>
        <v>1.1483333333333334</v>
      </c>
      <c r="K55" s="1058">
        <f t="shared" si="4"/>
        <v>0</v>
      </c>
      <c r="L55" s="1057">
        <f>VLOOKUP(B55,'Rel-EQ'!$B$8:$K$76,9,FALSE)</f>
        <v>3</v>
      </c>
      <c r="M55" s="1057">
        <f>VLOOKUP(B55,'Rel-EQ'!$B$8:$K$76,7,FALSE)</f>
        <v>1</v>
      </c>
      <c r="N55" s="1057" t="str">
        <f>VLOOKUP(B55,'Rel-EQ'!$B$8:$K$76,6,FALSE)</f>
        <v>E9571</v>
      </c>
      <c r="O55" s="1057">
        <f>VLOOKUP(B55,'Rel-EQ'!$B$8:$K$76,8,FALSE)</f>
        <v>1</v>
      </c>
      <c r="P55" s="1058" t="str">
        <f>UPPER(INDEX('EQUIP SICRO DES'!J:J,MATCH($N55,'EQUIP SICRO DES'!A:A,0)))</f>
        <v>351,2179</v>
      </c>
      <c r="Q55" s="1058">
        <f t="shared" si="5"/>
        <v>1209.9456654999999</v>
      </c>
      <c r="R55" s="1059">
        <f t="shared" si="6"/>
        <v>1209.9456654999999</v>
      </c>
      <c r="T55" s="1060" t="str">
        <f>VLOOKUP(B55,'Rel-EQ'!$B$8:$K$76,10,FALSE)</f>
        <v>AUTOPROPELIDO</v>
      </c>
    </row>
    <row r="56" spans="1:27">
      <c r="A56" s="1066"/>
      <c r="B56" s="1067"/>
      <c r="C56" s="1068"/>
      <c r="D56" s="1069"/>
      <c r="E56" s="1069"/>
      <c r="F56" s="1069"/>
      <c r="G56" s="1069"/>
      <c r="H56" s="1069"/>
      <c r="I56" s="1069"/>
      <c r="J56" s="1070"/>
      <c r="K56" s="1070"/>
      <c r="L56" s="1069"/>
      <c r="M56" s="1069"/>
      <c r="N56" s="1069"/>
      <c r="O56" s="1069"/>
      <c r="P56" s="1070"/>
      <c r="Q56" s="1071"/>
      <c r="R56" s="1059"/>
      <c r="U56" s="1060"/>
      <c r="AA56" s="1060"/>
    </row>
    <row r="57" spans="1:27" ht="15.75">
      <c r="A57" s="1061"/>
      <c r="B57" s="1694" t="s">
        <v>1533</v>
      </c>
      <c r="C57" s="1694"/>
      <c r="D57" s="1694"/>
      <c r="E57" s="1694"/>
      <c r="F57" s="1694"/>
      <c r="G57" s="1694"/>
      <c r="H57" s="1694"/>
      <c r="I57" s="1694"/>
      <c r="J57" s="1694"/>
      <c r="K57" s="1694"/>
      <c r="L57" s="1694"/>
      <c r="M57" s="1694"/>
      <c r="N57" s="1694"/>
      <c r="O57" s="1694"/>
      <c r="P57" s="1694"/>
      <c r="Q57" s="1694"/>
      <c r="R57" s="1062">
        <f>SUM(R43:R56)</f>
        <v>7455.1818769999991</v>
      </c>
      <c r="U57" s="1060"/>
      <c r="AA57" s="1060"/>
    </row>
    <row r="58" spans="1:27" ht="15.75">
      <c r="A58" s="1072"/>
      <c r="B58" s="1073"/>
      <c r="C58" s="1073"/>
      <c r="D58" s="1073"/>
      <c r="E58" s="1073"/>
      <c r="F58" s="1073"/>
      <c r="G58" s="1073"/>
      <c r="H58" s="1073"/>
      <c r="I58" s="1073"/>
      <c r="J58" s="1073"/>
      <c r="K58" s="1073"/>
      <c r="L58" s="1073"/>
      <c r="M58" s="1073"/>
      <c r="N58" s="1073"/>
      <c r="O58" s="1073"/>
      <c r="P58" s="1073"/>
      <c r="Q58" s="1073"/>
      <c r="R58" s="1074"/>
      <c r="U58" s="1060"/>
      <c r="AA58" s="1060"/>
    </row>
    <row r="59" spans="1:27" ht="15.75">
      <c r="A59" s="1669" t="s">
        <v>1580</v>
      </c>
      <c r="B59" s="1695"/>
      <c r="C59" s="1695"/>
      <c r="D59" s="1695"/>
      <c r="E59" s="1695"/>
      <c r="F59" s="1695"/>
      <c r="G59" s="1695"/>
      <c r="H59" s="1695"/>
      <c r="I59" s="1695"/>
      <c r="J59" s="1695"/>
      <c r="K59" s="1695"/>
      <c r="L59" s="1695"/>
      <c r="M59" s="1695"/>
      <c r="N59" s="1695"/>
      <c r="O59" s="1695"/>
      <c r="P59" s="1695"/>
      <c r="Q59" s="1695"/>
      <c r="R59" s="1696"/>
      <c r="U59" s="1060"/>
      <c r="AA59" s="1060"/>
    </row>
    <row r="60" spans="1:27" ht="47.25">
      <c r="A60" s="1042" t="s">
        <v>3</v>
      </c>
      <c r="B60" s="1043" t="s">
        <v>30</v>
      </c>
      <c r="C60" s="1043" t="s">
        <v>1539</v>
      </c>
      <c r="D60" s="1043" t="s">
        <v>1540</v>
      </c>
      <c r="E60" s="1043" t="s">
        <v>1541</v>
      </c>
      <c r="F60" s="1052" t="s">
        <v>1542</v>
      </c>
      <c r="G60" s="1052" t="s">
        <v>1543</v>
      </c>
      <c r="H60" s="1052" t="s">
        <v>1548</v>
      </c>
      <c r="I60" s="1052" t="s">
        <v>1545</v>
      </c>
      <c r="J60" s="1052" t="s">
        <v>1550</v>
      </c>
      <c r="K60" s="1052" t="s">
        <v>1547</v>
      </c>
      <c r="L60" s="1052" t="s">
        <v>1581</v>
      </c>
      <c r="M60" s="1052" t="s">
        <v>1582</v>
      </c>
      <c r="N60" s="1075"/>
      <c r="O60" s="1076"/>
      <c r="P60" s="1076"/>
      <c r="Q60" s="1076"/>
      <c r="R60" s="1077"/>
      <c r="U60" s="1060"/>
      <c r="AA60" s="1060"/>
    </row>
    <row r="61" spans="1:27">
      <c r="A61" s="1054" t="s">
        <v>1566</v>
      </c>
      <c r="B61" s="1055" t="s">
        <v>1512</v>
      </c>
      <c r="C61" s="1056" t="str">
        <f>UPPER(INDEX('EQUIP SICRO ONE'!B:B,MATCH($B61,'EQUIP SICRO ONE'!A:A,0)))</f>
        <v>GRUPO GERADOR - 7,2 KVA</v>
      </c>
      <c r="D61" s="1057" t="s">
        <v>1555</v>
      </c>
      <c r="E61" s="1057" t="s">
        <v>1556</v>
      </c>
      <c r="F61" s="1055">
        <v>68.900000000000006</v>
      </c>
      <c r="G61" s="1055">
        <v>0</v>
      </c>
      <c r="H61" s="1057">
        <f>VLOOKUP(B61,'Rel-EQ'!$B$8:$K$76,9,FALSE)</f>
        <v>1</v>
      </c>
      <c r="I61" s="1057">
        <v>40</v>
      </c>
      <c r="J61" s="1057">
        <f>VLOOKUP(B61,'Rel-EQ'!$B$8:$K$76,8,FALSE)</f>
        <v>1</v>
      </c>
      <c r="K61" s="1058">
        <f t="shared" ref="K61:K92" si="7">G61/I61</f>
        <v>0</v>
      </c>
      <c r="L61" s="1055">
        <f>VLOOKUP(B61,'Rel-EQ'!$B$8:$K$76,5,FALSE)</f>
        <v>97</v>
      </c>
      <c r="M61" s="1058">
        <f t="shared" ref="M61:M92" si="8">H61*L61</f>
        <v>97</v>
      </c>
      <c r="N61" s="1075"/>
      <c r="O61" s="1076"/>
      <c r="P61" s="1076"/>
      <c r="Q61" s="1076"/>
      <c r="R61" s="1077"/>
      <c r="T61" s="1060" t="e">
        <f>VLOOKUP(B61,'Rel-EQ'!$B$8:$K$76,12,FALSE)</f>
        <v>#REF!</v>
      </c>
    </row>
    <row r="62" spans="1:27">
      <c r="A62" s="1054" t="s">
        <v>1570</v>
      </c>
      <c r="B62" s="1055" t="s">
        <v>1513</v>
      </c>
      <c r="C62" s="1056" t="str">
        <f>UPPER(INDEX('EQUIP SICRO ONE'!B:B,MATCH($B62,'EQUIP SICRO ONE'!A:A,0)))</f>
        <v>MÁQUINA DE BANCADA GUILHOTINA - 4,00 KW</v>
      </c>
      <c r="D62" s="1057" t="s">
        <v>1555</v>
      </c>
      <c r="E62" s="1057" t="s">
        <v>1556</v>
      </c>
      <c r="F62" s="1055">
        <v>68.900000000000006</v>
      </c>
      <c r="G62" s="1055">
        <v>0</v>
      </c>
      <c r="H62" s="1057">
        <f>VLOOKUP(B62,'Rel-EQ'!$B$8:$K$76,9,FALSE)</f>
        <v>1</v>
      </c>
      <c r="I62" s="1057">
        <v>40</v>
      </c>
      <c r="J62" s="1057">
        <f>VLOOKUP(B62,'Rel-EQ'!$B$8:$K$76,8,FALSE)</f>
        <v>1</v>
      </c>
      <c r="K62" s="1058">
        <f t="shared" si="7"/>
        <v>0</v>
      </c>
      <c r="L62" s="1055">
        <f>VLOOKUP(B62,'Rel-EQ'!$B$8:$K$76,5,FALSE)</f>
        <v>1270</v>
      </c>
      <c r="M62" s="1058">
        <f t="shared" si="8"/>
        <v>1270</v>
      </c>
      <c r="N62" s="1075"/>
      <c r="O62" s="1076"/>
      <c r="P62" s="1076"/>
      <c r="Q62" s="1076"/>
      <c r="R62" s="1077"/>
      <c r="T62" s="1060" t="e">
        <f>VLOOKUP(B62,'Rel-EQ'!$B$8:$K$76,12,FALSE)</f>
        <v>#REF!</v>
      </c>
    </row>
    <row r="63" spans="1:27">
      <c r="A63" s="1054" t="s">
        <v>1567</v>
      </c>
      <c r="B63" s="1055" t="s">
        <v>1514</v>
      </c>
      <c r="C63" s="1056" t="str">
        <f>UPPER(INDEX('EQUIP SICRO ONE'!B:B,MATCH($B63,'EQUIP SICRO ONE'!A:A,0)))</f>
        <v>GRUPO GERADOR - 3,2 KVA</v>
      </c>
      <c r="D63" s="1057" t="s">
        <v>1555</v>
      </c>
      <c r="E63" s="1057" t="s">
        <v>1556</v>
      </c>
      <c r="F63" s="1055">
        <v>68.900000000000006</v>
      </c>
      <c r="G63" s="1055">
        <v>0</v>
      </c>
      <c r="H63" s="1057">
        <f>VLOOKUP(B63,'Rel-EQ'!$B$8:$K$76,9,FALSE)</f>
        <v>1</v>
      </c>
      <c r="I63" s="1057">
        <v>40</v>
      </c>
      <c r="J63" s="1057">
        <f>VLOOKUP(B63,'Rel-EQ'!$B$8:$K$76,8,FALSE)</f>
        <v>1</v>
      </c>
      <c r="K63" s="1058">
        <f t="shared" si="7"/>
        <v>0</v>
      </c>
      <c r="L63" s="1055">
        <f>VLOOKUP(B63,'Rel-EQ'!$B$8:$K$76,5,FALSE)</f>
        <v>52.5</v>
      </c>
      <c r="M63" s="1058">
        <f t="shared" si="8"/>
        <v>52.5</v>
      </c>
      <c r="N63" s="1075"/>
      <c r="O63" s="1076"/>
      <c r="P63" s="1076"/>
      <c r="Q63" s="1076"/>
      <c r="R63" s="1077"/>
      <c r="T63" s="1060" t="e">
        <f>VLOOKUP(B63,'Rel-EQ'!$B$8:$K$76,12,FALSE)</f>
        <v>#REF!</v>
      </c>
    </row>
    <row r="64" spans="1:27" ht="30">
      <c r="A64" s="1054" t="s">
        <v>1563</v>
      </c>
      <c r="B64" s="1055" t="s">
        <v>1515</v>
      </c>
      <c r="C64" s="1056" t="str">
        <f>UPPER(INDEX('EQUIP SICRO ONE'!B:B,MATCH($B64,'EQUIP SICRO ONE'!A:A,0)))</f>
        <v>PLOTADORA DE RECORTE COM COMPUTADOR E PROGRAMA COMPUTACIONAL</v>
      </c>
      <c r="D64" s="1057" t="s">
        <v>1555</v>
      </c>
      <c r="E64" s="1057" t="s">
        <v>1556</v>
      </c>
      <c r="F64" s="1055">
        <v>68.900000000000006</v>
      </c>
      <c r="G64" s="1055">
        <v>0</v>
      </c>
      <c r="H64" s="1057">
        <f>VLOOKUP(B64,'Rel-EQ'!$B$8:$K$76,9,FALSE)</f>
        <v>1</v>
      </c>
      <c r="I64" s="1057">
        <v>40</v>
      </c>
      <c r="J64" s="1057">
        <f>VLOOKUP(B64,'Rel-EQ'!$B$8:$K$76,8,FALSE)</f>
        <v>1</v>
      </c>
      <c r="K64" s="1058">
        <f t="shared" si="7"/>
        <v>0</v>
      </c>
      <c r="L64" s="1055">
        <f>VLOOKUP(B64,'Rel-EQ'!$B$8:$K$76,5,FALSE)</f>
        <v>64</v>
      </c>
      <c r="M64" s="1058">
        <f t="shared" si="8"/>
        <v>64</v>
      </c>
      <c r="N64" s="1075"/>
      <c r="O64" s="1076"/>
      <c r="P64" s="1076"/>
      <c r="Q64" s="1076"/>
      <c r="R64" s="1077"/>
      <c r="T64" s="1060" t="e">
        <f>VLOOKUP(B64,'Rel-EQ'!$B$8:$K$76,12,FALSE)</f>
        <v>#REF!</v>
      </c>
    </row>
    <row r="65" spans="1:20">
      <c r="A65" s="1054" t="s">
        <v>1568</v>
      </c>
      <c r="B65" s="1055" t="s">
        <v>1516</v>
      </c>
      <c r="C65" s="1056" t="str">
        <f>UPPER(INDEX('EQUIP SICRO ONE'!B:B,MATCH($B65,'EQUIP SICRO ONE'!A:A,0)))</f>
        <v>COMPACTADOR MANUAL DE PLACA VIBRATÓRIA - 3,00 KW</v>
      </c>
      <c r="D65" s="1057" t="s">
        <v>1555</v>
      </c>
      <c r="E65" s="1057" t="s">
        <v>1556</v>
      </c>
      <c r="F65" s="1055">
        <v>68.900000000000006</v>
      </c>
      <c r="G65" s="1055">
        <v>0</v>
      </c>
      <c r="H65" s="1057">
        <f>VLOOKUP(B65,'Rel-EQ'!$B$8:$K$76,9,FALSE)</f>
        <v>1</v>
      </c>
      <c r="I65" s="1057">
        <v>40</v>
      </c>
      <c r="J65" s="1057">
        <f>VLOOKUP(B65,'Rel-EQ'!$B$8:$K$76,8,FALSE)</f>
        <v>1</v>
      </c>
      <c r="K65" s="1058">
        <f t="shared" si="7"/>
        <v>0</v>
      </c>
      <c r="L65" s="1055">
        <f>VLOOKUP(B65,'Rel-EQ'!$B$8:$K$76,5,FALSE)</f>
        <v>82</v>
      </c>
      <c r="M65" s="1058">
        <f t="shared" si="8"/>
        <v>82</v>
      </c>
      <c r="N65" s="1075"/>
      <c r="O65" s="1076"/>
      <c r="P65" s="1076"/>
      <c r="Q65" s="1076"/>
      <c r="R65" s="1077"/>
      <c r="T65" s="1060" t="e">
        <f>VLOOKUP(B65,'Rel-EQ'!$B$8:$K$76,12,FALSE)</f>
        <v>#REF!</v>
      </c>
    </row>
    <row r="66" spans="1:20">
      <c r="A66" s="1054" t="s">
        <v>1569</v>
      </c>
      <c r="B66" s="1055" t="s">
        <v>1517</v>
      </c>
      <c r="C66" s="1056" t="str">
        <f>UPPER(INDEX('EQUIP SICRO ONE'!B:B,MATCH($B66,'EQUIP SICRO ONE'!A:A,0)))</f>
        <v>MARTELETE PERFURADOR/ROMPEDOR ELÉTRICO - 1,50 KW</v>
      </c>
      <c r="D66" s="1057" t="s">
        <v>1555</v>
      </c>
      <c r="E66" s="1057" t="s">
        <v>1556</v>
      </c>
      <c r="F66" s="1055">
        <v>68.900000000000006</v>
      </c>
      <c r="G66" s="1055">
        <v>0</v>
      </c>
      <c r="H66" s="1057">
        <f>VLOOKUP(B66,'Rel-EQ'!$B$8:$K$76,9,FALSE)</f>
        <v>1</v>
      </c>
      <c r="I66" s="1057">
        <v>40</v>
      </c>
      <c r="J66" s="1057">
        <f>VLOOKUP(B66,'Rel-EQ'!$B$8:$K$76,8,FALSE)</f>
        <v>1</v>
      </c>
      <c r="K66" s="1058">
        <f t="shared" si="7"/>
        <v>0</v>
      </c>
      <c r="L66" s="1055">
        <f>VLOOKUP(B66,'Rel-EQ'!$B$8:$K$76,5,FALSE)</f>
        <v>8.9</v>
      </c>
      <c r="M66" s="1058">
        <f t="shared" si="8"/>
        <v>8.9</v>
      </c>
      <c r="N66" s="1075"/>
      <c r="O66" s="1076"/>
      <c r="P66" s="1076"/>
      <c r="Q66" s="1076"/>
      <c r="R66" s="1077"/>
      <c r="T66" s="1060" t="e">
        <f>VLOOKUP(B66,'Rel-EQ'!$B$8:$K$76,12,FALSE)</f>
        <v>#REF!</v>
      </c>
    </row>
    <row r="67" spans="1:20">
      <c r="A67" s="1054" t="s">
        <v>1564</v>
      </c>
      <c r="B67" s="1055" t="s">
        <v>1518</v>
      </c>
      <c r="C67" s="1056" t="str">
        <f>UPPER(INDEX('EQUIP SICRO ONE'!B:B,MATCH($B67,'EQUIP SICRO ONE'!A:A,0)))</f>
        <v>MARTELETE PERFURADOR/ROMPEDOR ELÉTRICO - 0,90 KW</v>
      </c>
      <c r="D67" s="1057" t="s">
        <v>1555</v>
      </c>
      <c r="E67" s="1057" t="s">
        <v>1556</v>
      </c>
      <c r="F67" s="1055">
        <v>68.900000000000006</v>
      </c>
      <c r="G67" s="1055">
        <v>0</v>
      </c>
      <c r="H67" s="1057">
        <f>VLOOKUP(B67,'Rel-EQ'!$B$8:$K$76,9,FALSE)</f>
        <v>1</v>
      </c>
      <c r="I67" s="1057">
        <v>40</v>
      </c>
      <c r="J67" s="1057">
        <f>VLOOKUP(B67,'Rel-EQ'!$B$8:$K$76,8,FALSE)</f>
        <v>1</v>
      </c>
      <c r="K67" s="1058">
        <f t="shared" si="7"/>
        <v>0</v>
      </c>
      <c r="L67" s="1055">
        <f>VLOOKUP(B67,'Rel-EQ'!$B$8:$K$76,5,FALSE)</f>
        <v>4.7</v>
      </c>
      <c r="M67" s="1058">
        <f t="shared" si="8"/>
        <v>4.7</v>
      </c>
      <c r="N67" s="1075"/>
      <c r="O67" s="1076"/>
      <c r="P67" s="1076"/>
      <c r="Q67" s="1076"/>
      <c r="R67" s="1077"/>
      <c r="T67" s="1060" t="e">
        <f>VLOOKUP(B67,'Rel-EQ'!$B$8:$K$76,12,FALSE)</f>
        <v>#REF!</v>
      </c>
    </row>
    <row r="68" spans="1:20">
      <c r="A68" s="1054" t="s">
        <v>1565</v>
      </c>
      <c r="B68" s="1055" t="s">
        <v>1519</v>
      </c>
      <c r="C68" s="1056" t="str">
        <f>UPPER(INDEX('EQUIP SICRO ONE'!B:B,MATCH($B68,'EQUIP SICRO ONE'!A:A,0)))</f>
        <v>FURADEIRA DE IMPACTO DE 12,5 MM - 0,80 KW</v>
      </c>
      <c r="D68" s="1057" t="s">
        <v>1555</v>
      </c>
      <c r="E68" s="1057" t="s">
        <v>1556</v>
      </c>
      <c r="F68" s="1055">
        <v>68.900000000000006</v>
      </c>
      <c r="G68" s="1055">
        <v>0</v>
      </c>
      <c r="H68" s="1057">
        <f>VLOOKUP(B68,'Rel-EQ'!$B$8:$K$76,9,FALSE)</f>
        <v>5</v>
      </c>
      <c r="I68" s="1057">
        <v>40</v>
      </c>
      <c r="J68" s="1057">
        <f>VLOOKUP(B68,'Rel-EQ'!$B$8:$K$76,8,FALSE)</f>
        <v>1</v>
      </c>
      <c r="K68" s="1058">
        <f t="shared" si="7"/>
        <v>0</v>
      </c>
      <c r="L68" s="1055">
        <f>VLOOKUP(B68,'Rel-EQ'!$B$8:$K$76,5,FALSE)</f>
        <v>2.5</v>
      </c>
      <c r="M68" s="1058">
        <f t="shared" si="8"/>
        <v>12.5</v>
      </c>
      <c r="N68" s="1075"/>
      <c r="O68" s="1076"/>
      <c r="P68" s="1076"/>
      <c r="Q68" s="1076"/>
      <c r="R68" s="1077"/>
      <c r="T68" s="1060" t="e">
        <f>VLOOKUP(B68,'Rel-EQ'!$B$8:$K$76,12,FALSE)</f>
        <v>#REF!</v>
      </c>
    </row>
    <row r="69" spans="1:20">
      <c r="A69" s="1054" t="s">
        <v>1566</v>
      </c>
      <c r="B69" s="1055" t="s">
        <v>1520</v>
      </c>
      <c r="C69" s="1056" t="str">
        <f>UPPER(INDEX('EQUIP SICRO ONE'!B:B,MATCH($B69,'EQUIP SICRO ONE'!A:A,0)))</f>
        <v>COMPACTADOR MANUAL COM SOQUETE VIBRATÓRIO - 2,24 KW</v>
      </c>
      <c r="D69" s="1057" t="s">
        <v>1555</v>
      </c>
      <c r="E69" s="1057" t="s">
        <v>1556</v>
      </c>
      <c r="F69" s="1055">
        <v>68.900000000000006</v>
      </c>
      <c r="G69" s="1055">
        <v>0</v>
      </c>
      <c r="H69" s="1057">
        <f>VLOOKUP(B69,'Rel-EQ'!$B$8:$K$76,9,FALSE)</f>
        <v>1</v>
      </c>
      <c r="I69" s="1057">
        <v>40</v>
      </c>
      <c r="J69" s="1057">
        <f>VLOOKUP(B69,'Rel-EQ'!$B$8:$K$76,8,FALSE)</f>
        <v>1</v>
      </c>
      <c r="K69" s="1058">
        <f t="shared" si="7"/>
        <v>0</v>
      </c>
      <c r="L69" s="1055">
        <f>VLOOKUP(B69,'Rel-EQ'!$B$8:$K$76,5,FALSE)</f>
        <v>78</v>
      </c>
      <c r="M69" s="1058">
        <f t="shared" si="8"/>
        <v>78</v>
      </c>
      <c r="N69" s="1075"/>
      <c r="O69" s="1076"/>
      <c r="P69" s="1076"/>
      <c r="Q69" s="1076"/>
      <c r="R69" s="1077"/>
      <c r="T69" s="1060" t="e">
        <f>VLOOKUP(B69,'Rel-EQ'!$B$8:$K$76,12,FALSE)</f>
        <v>#REF!</v>
      </c>
    </row>
    <row r="70" spans="1:20">
      <c r="A70" s="1054" t="s">
        <v>1570</v>
      </c>
      <c r="B70" s="1055" t="s">
        <v>1521</v>
      </c>
      <c r="C70" s="1056" t="str">
        <f>UPPER(INDEX('EQUIP SICRO ONE'!B:B,MATCH($B70,'EQUIP SICRO ONE'!A:A,0)))</f>
        <v>MÁQUINA DE SOLDA ELÉTRICA TRANSFORMADORA 250 A - 9,20 KW</v>
      </c>
      <c r="D70" s="1057" t="s">
        <v>1555</v>
      </c>
      <c r="E70" s="1057" t="s">
        <v>1556</v>
      </c>
      <c r="F70" s="1055">
        <v>68.900000000000006</v>
      </c>
      <c r="G70" s="1055">
        <v>0</v>
      </c>
      <c r="H70" s="1057">
        <f>VLOOKUP(B70,'Rel-EQ'!$B$8:$K$76,9,FALSE)</f>
        <v>1</v>
      </c>
      <c r="I70" s="1057">
        <v>40</v>
      </c>
      <c r="J70" s="1057">
        <f>VLOOKUP(B70,'Rel-EQ'!$B$8:$K$76,8,FALSE)</f>
        <v>1</v>
      </c>
      <c r="K70" s="1058">
        <f t="shared" si="7"/>
        <v>0</v>
      </c>
      <c r="L70" s="1055">
        <f>VLOOKUP(B70,'Rel-EQ'!$B$8:$K$76,5,FALSE)</f>
        <v>24.5</v>
      </c>
      <c r="M70" s="1058">
        <f t="shared" si="8"/>
        <v>24.5</v>
      </c>
      <c r="N70" s="1075"/>
      <c r="O70" s="1076"/>
      <c r="P70" s="1076"/>
      <c r="Q70" s="1076"/>
      <c r="R70" s="1077"/>
      <c r="T70" s="1060" t="e">
        <f>VLOOKUP(B70,'Rel-EQ'!$B$8:$K$76,12,FALSE)</f>
        <v>#REF!</v>
      </c>
    </row>
    <row r="71" spans="1:20">
      <c r="A71" s="1054" t="s">
        <v>1567</v>
      </c>
      <c r="B71" s="1055" t="s">
        <v>1522</v>
      </c>
      <c r="C71" s="1056" t="str">
        <f>UPPER(INDEX('EQUIP SICRO ONE'!B:B,MATCH($B71,'EQUIP SICRO ONE'!A:A,0)))</f>
        <v>EQUIPAMENTO PARA SOLDA E CORTE COM OXIACETILENO</v>
      </c>
      <c r="D71" s="1057" t="s">
        <v>1555</v>
      </c>
      <c r="E71" s="1057" t="s">
        <v>1556</v>
      </c>
      <c r="F71" s="1055">
        <v>68.900000000000006</v>
      </c>
      <c r="G71" s="1055">
        <v>0</v>
      </c>
      <c r="H71" s="1057">
        <f>VLOOKUP(B71,'Rel-EQ'!$B$8:$K$76,9,FALSE)</f>
        <v>1</v>
      </c>
      <c r="I71" s="1057">
        <v>40</v>
      </c>
      <c r="J71" s="1057">
        <f>VLOOKUP(B71,'Rel-EQ'!$B$8:$K$76,8,FALSE)</f>
        <v>1</v>
      </c>
      <c r="K71" s="1058">
        <f t="shared" si="7"/>
        <v>0</v>
      </c>
      <c r="L71" s="1055">
        <f>VLOOKUP(B71,'Rel-EQ'!$B$8:$K$76,5,FALSE)</f>
        <v>1.2</v>
      </c>
      <c r="M71" s="1058">
        <f t="shared" si="8"/>
        <v>1.2</v>
      </c>
      <c r="N71" s="1075"/>
      <c r="O71" s="1076"/>
      <c r="P71" s="1076"/>
      <c r="Q71" s="1076"/>
      <c r="R71" s="1077"/>
      <c r="T71" s="1060" t="e">
        <f>VLOOKUP(B71,'Rel-EQ'!$B$8:$K$76,12,FALSE)</f>
        <v>#REF!</v>
      </c>
    </row>
    <row r="72" spans="1:20" ht="30">
      <c r="A72" s="1054" t="s">
        <v>1566</v>
      </c>
      <c r="B72" s="1055" t="s">
        <v>1523</v>
      </c>
      <c r="C72" s="1056" t="str">
        <f>UPPER(INDEX('EQUIP SICRO ONE'!B:B,MATCH($B72,'EQUIP SICRO ONE'!A:A,0)))</f>
        <v>EQUIPAMENTO PARA PINTURA A AR COMPRIMIDO DE PISTOLA COM CANECA COM CAPACIDADE DE 1.000 ML E COMPRESSOR DE 1,50 KW</v>
      </c>
      <c r="D72" s="1057" t="s">
        <v>1555</v>
      </c>
      <c r="E72" s="1057" t="s">
        <v>1556</v>
      </c>
      <c r="F72" s="1055">
        <v>68.900000000000006</v>
      </c>
      <c r="G72" s="1055">
        <v>0</v>
      </c>
      <c r="H72" s="1057">
        <f>VLOOKUP(B72,'Rel-EQ'!$B$8:$K$76,9,FALSE)</f>
        <v>1</v>
      </c>
      <c r="I72" s="1057">
        <v>40</v>
      </c>
      <c r="J72" s="1057">
        <f>VLOOKUP(B72,'Rel-EQ'!$B$8:$K$76,8,FALSE)</f>
        <v>1</v>
      </c>
      <c r="K72" s="1058">
        <f t="shared" si="7"/>
        <v>0</v>
      </c>
      <c r="L72" s="1055">
        <f>VLOOKUP(B72,'Rel-EQ'!$B$8:$K$76,5,FALSE)</f>
        <v>76</v>
      </c>
      <c r="M72" s="1058">
        <f t="shared" si="8"/>
        <v>76</v>
      </c>
      <c r="N72" s="1075"/>
      <c r="O72" s="1076"/>
      <c r="P72" s="1076"/>
      <c r="Q72" s="1076"/>
      <c r="R72" s="1077"/>
      <c r="T72" s="1060" t="e">
        <f>VLOOKUP(B72,'Rel-EQ'!$B$8:$K$76,12,FALSE)</f>
        <v>#REF!</v>
      </c>
    </row>
    <row r="73" spans="1:20">
      <c r="A73" s="1054" t="s">
        <v>1570</v>
      </c>
      <c r="B73" s="1055" t="s">
        <v>1524</v>
      </c>
      <c r="C73" s="1056" t="str">
        <f>UPPER(INDEX('EQUIP SICRO ONE'!B:B,MATCH($B73,'EQUIP SICRO ONE'!A:A,0)))</f>
        <v>MÁQUINA POLICORTE - 2,20 KW</v>
      </c>
      <c r="D73" s="1057" t="s">
        <v>1555</v>
      </c>
      <c r="E73" s="1057" t="s">
        <v>1556</v>
      </c>
      <c r="F73" s="1055">
        <v>68.900000000000006</v>
      </c>
      <c r="G73" s="1055">
        <v>0</v>
      </c>
      <c r="H73" s="1057">
        <f>VLOOKUP(B73,'Rel-EQ'!$B$8:$K$76,9,FALSE)</f>
        <v>1</v>
      </c>
      <c r="I73" s="1057">
        <v>40</v>
      </c>
      <c r="J73" s="1057">
        <f>VLOOKUP(B73,'Rel-EQ'!$B$8:$K$76,8,FALSE)</f>
        <v>1</v>
      </c>
      <c r="K73" s="1058">
        <f t="shared" si="7"/>
        <v>0</v>
      </c>
      <c r="L73" s="1055">
        <f>VLOOKUP(B73,'Rel-EQ'!$B$8:$K$76,5,FALSE)</f>
        <v>17</v>
      </c>
      <c r="M73" s="1058">
        <f t="shared" si="8"/>
        <v>17</v>
      </c>
      <c r="N73" s="1075"/>
      <c r="O73" s="1076"/>
      <c r="P73" s="1076"/>
      <c r="Q73" s="1076"/>
      <c r="R73" s="1077"/>
      <c r="T73" s="1060" t="e">
        <f>VLOOKUP(B73,'Rel-EQ'!$B$8:$K$76,12,FALSE)</f>
        <v>#REF!</v>
      </c>
    </row>
    <row r="74" spans="1:20">
      <c r="A74" s="1054" t="s">
        <v>1567</v>
      </c>
      <c r="B74" s="1055" t="s">
        <v>1501</v>
      </c>
      <c r="C74" s="1056" t="str">
        <f>UPPER(INDEX('EQUIP SICRO ONE'!B:B,MATCH($B74,'EQUIP SICRO ONE'!A:A,0)))</f>
        <v>GRUPO GERADOR - 23 KVA</v>
      </c>
      <c r="D74" s="1057" t="s">
        <v>1555</v>
      </c>
      <c r="E74" s="1057" t="s">
        <v>1556</v>
      </c>
      <c r="F74" s="1055">
        <v>68.900000000000006</v>
      </c>
      <c r="G74" s="1055">
        <v>0</v>
      </c>
      <c r="H74" s="1057">
        <f>VLOOKUP(B74,'Rel-EQ'!$B$8:$K$76,9,FALSE)</f>
        <v>1</v>
      </c>
      <c r="I74" s="1057">
        <v>40</v>
      </c>
      <c r="J74" s="1057">
        <f>VLOOKUP(B74,'Rel-EQ'!$B$8:$K$76,8,FALSE)</f>
        <v>1</v>
      </c>
      <c r="K74" s="1058">
        <f t="shared" si="7"/>
        <v>0</v>
      </c>
      <c r="L74" s="1055">
        <f>VLOOKUP(B74,'Rel-EQ'!$B$8:$K$76,5,FALSE)</f>
        <v>584</v>
      </c>
      <c r="M74" s="1058">
        <f t="shared" si="8"/>
        <v>584</v>
      </c>
      <c r="N74" s="1075"/>
      <c r="O74" s="1076"/>
      <c r="P74" s="1076"/>
      <c r="Q74" s="1076"/>
      <c r="R74" s="1077"/>
      <c r="T74" s="1060" t="e">
        <f>VLOOKUP(B74,'Rel-EQ'!$B$8:$K$76,12,FALSE)</f>
        <v>#REF!</v>
      </c>
    </row>
    <row r="75" spans="1:20">
      <c r="A75" s="1054" t="s">
        <v>1564</v>
      </c>
      <c r="B75" s="1055" t="s">
        <v>1502</v>
      </c>
      <c r="C75" s="1056" t="str">
        <f>UPPER(INDEX('EQUIP SICRO ONE'!B:B,MATCH($B75,'EQUIP SICRO ONE'!A:A,0)))</f>
        <v>TRANSPORTADOR MANUAL GERICA COM CAPACIDADE DE 180 L</v>
      </c>
      <c r="D75" s="1057" t="s">
        <v>1555</v>
      </c>
      <c r="E75" s="1057" t="s">
        <v>1556</v>
      </c>
      <c r="F75" s="1055">
        <v>68.900000000000006</v>
      </c>
      <c r="G75" s="1055">
        <v>0</v>
      </c>
      <c r="H75" s="1057">
        <f>VLOOKUP(B75,'Rel-EQ'!$B$8:$K$76,9,FALSE)</f>
        <v>1</v>
      </c>
      <c r="I75" s="1057">
        <v>40</v>
      </c>
      <c r="J75" s="1057">
        <f>VLOOKUP(B75,'Rel-EQ'!$B$8:$K$76,8,FALSE)</f>
        <v>1</v>
      </c>
      <c r="K75" s="1058">
        <f t="shared" si="7"/>
        <v>0</v>
      </c>
      <c r="L75" s="1055">
        <f>VLOOKUP(B75,'Rel-EQ'!$B$8:$K$76,5,FALSE)</f>
        <v>39.33</v>
      </c>
      <c r="M75" s="1058">
        <f t="shared" si="8"/>
        <v>39.33</v>
      </c>
      <c r="N75" s="1075"/>
      <c r="O75" s="1076"/>
      <c r="P75" s="1076"/>
      <c r="Q75" s="1076"/>
      <c r="R75" s="1077"/>
      <c r="T75" s="1060" t="e">
        <f>VLOOKUP(B75,'Rel-EQ'!$B$8:$K$76,12,FALSE)</f>
        <v>#REF!</v>
      </c>
    </row>
    <row r="76" spans="1:20">
      <c r="A76" s="1054" t="s">
        <v>1566</v>
      </c>
      <c r="B76" s="1055" t="s">
        <v>1504</v>
      </c>
      <c r="C76" s="1056" t="str">
        <f>UPPER(INDEX('EQUIP SICRO ONE'!B:B,MATCH($B76,'EQUIP SICRO ONE'!A:A,0)))</f>
        <v>TRANSPORTADOR MANUAL CARRINHO DE MÃO COM CAPACIDADE DE 80 L</v>
      </c>
      <c r="D76" s="1057" t="s">
        <v>1555</v>
      </c>
      <c r="E76" s="1057" t="s">
        <v>1556</v>
      </c>
      <c r="F76" s="1055">
        <v>68.900000000000006</v>
      </c>
      <c r="G76" s="1055">
        <v>0</v>
      </c>
      <c r="H76" s="1057">
        <f>VLOOKUP(B76,'Rel-EQ'!$B$8:$K$76,9,FALSE)</f>
        <v>5</v>
      </c>
      <c r="I76" s="1057">
        <v>40</v>
      </c>
      <c r="J76" s="1057">
        <f>VLOOKUP(B76,'Rel-EQ'!$B$8:$K$76,8,FALSE)</f>
        <v>1</v>
      </c>
      <c r="K76" s="1058">
        <f t="shared" si="7"/>
        <v>0</v>
      </c>
      <c r="L76" s="1055">
        <f>VLOOKUP(B76,'Rel-EQ'!$B$8:$K$76,5,FALSE)</f>
        <v>18.05</v>
      </c>
      <c r="M76" s="1058">
        <f t="shared" si="8"/>
        <v>90.25</v>
      </c>
      <c r="N76" s="1075"/>
      <c r="O76" s="1076"/>
      <c r="P76" s="1076"/>
      <c r="Q76" s="1076"/>
      <c r="R76" s="1077"/>
      <c r="T76" s="1060" t="e">
        <f>VLOOKUP(B76,'Rel-EQ'!$B$8:$K$76,12,FALSE)</f>
        <v>#REF!</v>
      </c>
    </row>
    <row r="77" spans="1:20">
      <c r="A77" s="1054" t="s">
        <v>1570</v>
      </c>
      <c r="B77" s="1055" t="s">
        <v>1505</v>
      </c>
      <c r="C77" s="1056" t="str">
        <f>UPPER(INDEX('EQUIP SICRO ONE'!B:B,MATCH($B77,'EQUIP SICRO ONE'!A:A,0)))</f>
        <v>SERRA PARA CORTE DE CONCRETO E ASFALTO - 10 KW</v>
      </c>
      <c r="D77" s="1057" t="s">
        <v>1555</v>
      </c>
      <c r="E77" s="1057" t="s">
        <v>1556</v>
      </c>
      <c r="F77" s="1055">
        <v>68.900000000000006</v>
      </c>
      <c r="G77" s="1055">
        <v>0</v>
      </c>
      <c r="H77" s="1057">
        <f>VLOOKUP(B77,'Rel-EQ'!$B$8:$K$76,9,FALSE)</f>
        <v>1</v>
      </c>
      <c r="I77" s="1057">
        <v>40</v>
      </c>
      <c r="J77" s="1057">
        <f>VLOOKUP(B77,'Rel-EQ'!$B$8:$K$76,8,FALSE)</f>
        <v>1</v>
      </c>
      <c r="K77" s="1058">
        <f t="shared" si="7"/>
        <v>0</v>
      </c>
      <c r="L77" s="1055">
        <f>VLOOKUP(B77,'Rel-EQ'!$B$8:$K$76,5,FALSE)</f>
        <v>100</v>
      </c>
      <c r="M77" s="1058">
        <f t="shared" si="8"/>
        <v>100</v>
      </c>
      <c r="N77" s="1075"/>
      <c r="O77" s="1076"/>
      <c r="P77" s="1076"/>
      <c r="Q77" s="1076"/>
      <c r="R77" s="1077"/>
      <c r="T77" s="1060" t="e">
        <f>VLOOKUP(B77,'Rel-EQ'!$B$8:$K$76,12,FALSE)</f>
        <v>#REF!</v>
      </c>
    </row>
    <row r="78" spans="1:20">
      <c r="A78" s="1054" t="s">
        <v>1567</v>
      </c>
      <c r="B78" s="1055" t="s">
        <v>1506</v>
      </c>
      <c r="C78" s="1056" t="str">
        <f>UPPER(INDEX('EQUIP SICRO ONE'!B:B,MATCH($B78,'EQUIP SICRO ONE'!A:A,0)))</f>
        <v>COMPRESSOR DE AR PORTÁTIL DE 58,52 L/S (124 PCM) - 27 KW</v>
      </c>
      <c r="D78" s="1057" t="s">
        <v>1555</v>
      </c>
      <c r="E78" s="1057" t="s">
        <v>1556</v>
      </c>
      <c r="F78" s="1055">
        <v>68.900000000000006</v>
      </c>
      <c r="G78" s="1055">
        <v>0</v>
      </c>
      <c r="H78" s="1057">
        <f>VLOOKUP(B78,'Rel-EQ'!$B$8:$K$76,9,FALSE)</f>
        <v>1</v>
      </c>
      <c r="I78" s="1057">
        <v>40</v>
      </c>
      <c r="J78" s="1057">
        <f>VLOOKUP(B78,'Rel-EQ'!$B$8:$K$76,8,FALSE)</f>
        <v>1</v>
      </c>
      <c r="K78" s="1058">
        <f t="shared" si="7"/>
        <v>0</v>
      </c>
      <c r="L78" s="1055">
        <f>VLOOKUP(B78,'Rel-EQ'!$B$8:$K$76,5,FALSE)</f>
        <v>750</v>
      </c>
      <c r="M78" s="1058">
        <f t="shared" si="8"/>
        <v>750</v>
      </c>
      <c r="N78" s="1075"/>
      <c r="O78" s="1076"/>
      <c r="P78" s="1076"/>
      <c r="Q78" s="1076"/>
      <c r="R78" s="1077"/>
      <c r="T78" s="1060" t="e">
        <f>VLOOKUP(B78,'Rel-EQ'!$B$8:$K$76,12,FALSE)</f>
        <v>#REF!</v>
      </c>
    </row>
    <row r="79" spans="1:20">
      <c r="A79" s="1054" t="s">
        <v>1563</v>
      </c>
      <c r="B79" s="1055" t="s">
        <v>1507</v>
      </c>
      <c r="C79" s="1056" t="str">
        <f>UPPER(INDEX('EQUIP SICRO ONE'!B:B,MATCH($B79,'EQUIP SICRO ONE'!A:A,0)))</f>
        <v>GRADE DE 24 DISCOS REBOCÁVEL DE D = 60 CM (24")</v>
      </c>
      <c r="D79" s="1057" t="s">
        <v>1555</v>
      </c>
      <c r="E79" s="1057" t="s">
        <v>1556</v>
      </c>
      <c r="F79" s="1055">
        <v>68.900000000000006</v>
      </c>
      <c r="G79" s="1055">
        <v>0</v>
      </c>
      <c r="H79" s="1057">
        <f>VLOOKUP(B79,'Rel-EQ'!$B$8:$K$76,9,FALSE)</f>
        <v>1</v>
      </c>
      <c r="I79" s="1057">
        <v>40</v>
      </c>
      <c r="J79" s="1057">
        <f>VLOOKUP(B79,'Rel-EQ'!$B$8:$K$76,8,FALSE)</f>
        <v>1</v>
      </c>
      <c r="K79" s="1058">
        <f t="shared" si="7"/>
        <v>0</v>
      </c>
      <c r="L79" s="1055">
        <f>VLOOKUP(B79,'Rel-EQ'!$B$8:$K$76,5,FALSE)</f>
        <v>1860</v>
      </c>
      <c r="M79" s="1058">
        <f t="shared" si="8"/>
        <v>1860</v>
      </c>
      <c r="N79" s="1075"/>
      <c r="O79" s="1076"/>
      <c r="P79" s="1076"/>
      <c r="Q79" s="1076"/>
      <c r="R79" s="1077"/>
      <c r="T79" s="1060" t="e">
        <f>VLOOKUP(B79,'Rel-EQ'!$B$8:$K$76,12,FALSE)</f>
        <v>#REF!</v>
      </c>
    </row>
    <row r="80" spans="1:20" ht="30">
      <c r="A80" s="1054" t="s">
        <v>1568</v>
      </c>
      <c r="B80" s="1055" t="s">
        <v>1508</v>
      </c>
      <c r="C80" s="1056" t="str">
        <f>UPPER(INDEX('EQUIP SICRO ONE'!B:B,MATCH($B80,'EQUIP SICRO ONE'!A:A,0)))</f>
        <v>BALANÇA PLATAFORMA DIGITAL À BATERIA, COM MESA DE 75 X 75 CM E CAPACIDADE DE 500 KG</v>
      </c>
      <c r="D80" s="1057" t="s">
        <v>1555</v>
      </c>
      <c r="E80" s="1057" t="s">
        <v>1556</v>
      </c>
      <c r="F80" s="1055">
        <v>68.900000000000006</v>
      </c>
      <c r="G80" s="1055">
        <v>0</v>
      </c>
      <c r="H80" s="1057">
        <f>VLOOKUP(B80,'Rel-EQ'!$B$8:$K$76,9,FALSE)</f>
        <v>1</v>
      </c>
      <c r="I80" s="1057">
        <v>40</v>
      </c>
      <c r="J80" s="1057">
        <f>VLOOKUP(B80,'Rel-EQ'!$B$8:$K$76,8,FALSE)</f>
        <v>1</v>
      </c>
      <c r="K80" s="1058">
        <f t="shared" si="7"/>
        <v>0</v>
      </c>
      <c r="L80" s="1055">
        <f>VLOOKUP(B80,'Rel-EQ'!$B$8:$K$76,5,FALSE)</f>
        <v>89</v>
      </c>
      <c r="M80" s="1058">
        <f t="shared" si="8"/>
        <v>89</v>
      </c>
      <c r="N80" s="1075"/>
      <c r="O80" s="1076"/>
      <c r="P80" s="1076"/>
      <c r="Q80" s="1076"/>
      <c r="R80" s="1077"/>
      <c r="T80" s="1060" t="e">
        <f>VLOOKUP(B80,'Rel-EQ'!$B$8:$K$76,12,FALSE)</f>
        <v>#REF!</v>
      </c>
    </row>
    <row r="81" spans="1:27">
      <c r="A81" s="1054" t="s">
        <v>1569</v>
      </c>
      <c r="B81" s="1055" t="s">
        <v>1509</v>
      </c>
      <c r="C81" s="1056" t="str">
        <f>UPPER(INDEX('EQUIP SICRO ONE'!B:B,MATCH($B81,'EQUIP SICRO ONE'!A:A,0)))</f>
        <v>MÁQUINA DE BANCADA UNIVERSAL PARA CORTE DE CHAPA - 1,50 KW</v>
      </c>
      <c r="D81" s="1057" t="s">
        <v>1555</v>
      </c>
      <c r="E81" s="1057" t="s">
        <v>1556</v>
      </c>
      <c r="F81" s="1055">
        <v>68.900000000000006</v>
      </c>
      <c r="G81" s="1055">
        <v>0</v>
      </c>
      <c r="H81" s="1057">
        <f>VLOOKUP(B81,'Rel-EQ'!$B$8:$K$76,9,FALSE)</f>
        <v>1</v>
      </c>
      <c r="I81" s="1057">
        <v>40</v>
      </c>
      <c r="J81" s="1057">
        <f>VLOOKUP(B81,'Rel-EQ'!$B$8:$K$76,8,FALSE)</f>
        <v>1</v>
      </c>
      <c r="K81" s="1058">
        <f t="shared" si="7"/>
        <v>0</v>
      </c>
      <c r="L81" s="1055">
        <f>VLOOKUP(B81,'Rel-EQ'!$B$8:$K$76,5,FALSE)</f>
        <v>790</v>
      </c>
      <c r="M81" s="1058">
        <f t="shared" si="8"/>
        <v>790</v>
      </c>
      <c r="N81" s="1075"/>
      <c r="O81" s="1076"/>
      <c r="P81" s="1076"/>
      <c r="Q81" s="1076"/>
      <c r="R81" s="1077"/>
      <c r="T81" s="1060" t="e">
        <f>VLOOKUP(B81,'Rel-EQ'!$B$8:$K$76,12,FALSE)</f>
        <v>#REF!</v>
      </c>
    </row>
    <row r="82" spans="1:27">
      <c r="A82" s="1054" t="s">
        <v>1564</v>
      </c>
      <c r="B82" s="1055" t="s">
        <v>1497</v>
      </c>
      <c r="C82" s="1056" t="str">
        <f>UPPER(INDEX('EQUIP SICRO ONE'!B:B,MATCH($B82,'EQUIP SICRO ONE'!A:A,0)))</f>
        <v>RÉGUA VIBRATÓRIA DUPLA COM 4 M - 4,10 KW</v>
      </c>
      <c r="D82" s="1057" t="s">
        <v>1555</v>
      </c>
      <c r="E82" s="1057" t="s">
        <v>1556</v>
      </c>
      <c r="F82" s="1055">
        <v>68.900000000000006</v>
      </c>
      <c r="G82" s="1055">
        <v>0</v>
      </c>
      <c r="H82" s="1057">
        <f>VLOOKUP(B82,'Rel-EQ'!$B$8:$K$76,9,FALSE)</f>
        <v>1</v>
      </c>
      <c r="I82" s="1057">
        <v>40</v>
      </c>
      <c r="J82" s="1057">
        <f>VLOOKUP(B82,'Rel-EQ'!$B$8:$K$76,8,FALSE)</f>
        <v>1</v>
      </c>
      <c r="K82" s="1058">
        <f t="shared" si="7"/>
        <v>0</v>
      </c>
      <c r="L82" s="1055">
        <f>VLOOKUP(B82,'Rel-EQ'!$B$8:$K$76,5,FALSE)</f>
        <v>60</v>
      </c>
      <c r="M82" s="1058">
        <f t="shared" si="8"/>
        <v>60</v>
      </c>
      <c r="N82" s="1075"/>
      <c r="O82" s="1076"/>
      <c r="P82" s="1076"/>
      <c r="Q82" s="1076"/>
      <c r="R82" s="1077"/>
      <c r="T82" s="1060" t="e">
        <f>VLOOKUP(B82,'Rel-EQ'!$B$8:$K$76,12,FALSE)</f>
        <v>#REF!</v>
      </c>
    </row>
    <row r="83" spans="1:27">
      <c r="A83" s="1054" t="s">
        <v>1567</v>
      </c>
      <c r="B83" s="1055" t="s">
        <v>1494</v>
      </c>
      <c r="C83" s="1056" t="str">
        <f>UPPER(INDEX('EQUIP SICRO ONE'!B:B,MATCH($B83,'EQUIP SICRO ONE'!A:A,0)))</f>
        <v>COMPACTADOR MANUAL COM SOQUETE VIBRATÓRIO - 4,10 KW</v>
      </c>
      <c r="D83" s="1057" t="s">
        <v>1555</v>
      </c>
      <c r="E83" s="1057" t="s">
        <v>1556</v>
      </c>
      <c r="F83" s="1055">
        <v>68.900000000000006</v>
      </c>
      <c r="G83" s="1055">
        <v>0</v>
      </c>
      <c r="H83" s="1057">
        <f>VLOOKUP(B83,'Rel-EQ'!$B$8:$K$76,9,FALSE)</f>
        <v>2</v>
      </c>
      <c r="I83" s="1057">
        <v>40</v>
      </c>
      <c r="J83" s="1057">
        <f>VLOOKUP(B83,'Rel-EQ'!$B$8:$K$76,8,FALSE)</f>
        <v>1</v>
      </c>
      <c r="K83" s="1058">
        <f t="shared" si="7"/>
        <v>0</v>
      </c>
      <c r="L83" s="1055">
        <f>VLOOKUP(B83,'Rel-EQ'!$B$8:$K$76,5,FALSE)</f>
        <v>78</v>
      </c>
      <c r="M83" s="1058">
        <f t="shared" si="8"/>
        <v>156</v>
      </c>
      <c r="N83" s="1075"/>
      <c r="O83" s="1076"/>
      <c r="P83" s="1076"/>
      <c r="Q83" s="1076"/>
      <c r="R83" s="1077"/>
      <c r="T83" s="1060" t="e">
        <f>VLOOKUP(B83,'Rel-EQ'!$B$8:$K$76,12,FALSE)</f>
        <v>#REF!</v>
      </c>
    </row>
    <row r="84" spans="1:27">
      <c r="A84" s="1054" t="s">
        <v>43</v>
      </c>
      <c r="B84" s="1055" t="s">
        <v>1461</v>
      </c>
      <c r="C84" s="1056" t="str">
        <f>UPPER(INDEX('EQUIP SICRO ONE'!B:B,MATCH($B84,'EQUIP SICRO ONE'!A:A,0)))</f>
        <v>COMPRESSOR DE AR PORTÁTIL DE 363,87 L/S (771 PCM) - 158,13 KW</v>
      </c>
      <c r="D84" s="1057" t="s">
        <v>1555</v>
      </c>
      <c r="E84" s="1057" t="s">
        <v>1556</v>
      </c>
      <c r="F84" s="1055">
        <v>68.900000000000006</v>
      </c>
      <c r="G84" s="1055">
        <v>0</v>
      </c>
      <c r="H84" s="1057">
        <f>VLOOKUP(B84,'Rel-EQ'!$B$8:$K$76,9,FALSE)</f>
        <v>3</v>
      </c>
      <c r="I84" s="1057">
        <v>40</v>
      </c>
      <c r="J84" s="1057">
        <f>VLOOKUP(B84,'Rel-EQ'!$B$8:$K$76,8,FALSE)</f>
        <v>1</v>
      </c>
      <c r="K84" s="1058">
        <f t="shared" si="7"/>
        <v>0</v>
      </c>
      <c r="L84" s="1055">
        <f>VLOOKUP(B84,'Rel-EQ'!$B$8:$K$76,5,FALSE)</f>
        <v>3180</v>
      </c>
      <c r="M84" s="1058">
        <f t="shared" si="8"/>
        <v>9540</v>
      </c>
      <c r="N84" s="1075"/>
      <c r="O84" s="1076"/>
      <c r="P84" s="1076"/>
      <c r="Q84" s="1076"/>
      <c r="R84" s="1077"/>
      <c r="T84" s="1060" t="e">
        <f>VLOOKUP(B84,'Rel-EQ'!$B$8:$K$76,12,FALSE)</f>
        <v>#REF!</v>
      </c>
    </row>
    <row r="85" spans="1:27" ht="30">
      <c r="A85" s="1054" t="s">
        <v>762</v>
      </c>
      <c r="B85" s="1055" t="s">
        <v>1462</v>
      </c>
      <c r="C85" s="1056" t="str">
        <f>UPPER(INDEX('EQUIP SICRO ONE'!B:B,MATCH($B85,'EQUIP SICRO ONE'!A:A,0)))</f>
        <v>MARTELETE PERFURADOR/ROMPEDOR A AR COMPRIMIDO DE 25 KG PARA ROCHA COM CAPACIDADE DE 2.040 GPM</v>
      </c>
      <c r="D85" s="1057" t="s">
        <v>1555</v>
      </c>
      <c r="E85" s="1057" t="s">
        <v>1556</v>
      </c>
      <c r="F85" s="1055">
        <v>68.900000000000006</v>
      </c>
      <c r="G85" s="1055">
        <v>0</v>
      </c>
      <c r="H85" s="1057">
        <f>VLOOKUP(B85,'Rel-EQ'!$B$8:$K$76,9,FALSE)</f>
        <v>4</v>
      </c>
      <c r="I85" s="1057">
        <v>40</v>
      </c>
      <c r="J85" s="1057">
        <f>VLOOKUP(B85,'Rel-EQ'!$B$8:$K$76,8,FALSE)</f>
        <v>1</v>
      </c>
      <c r="K85" s="1058">
        <f t="shared" si="7"/>
        <v>0</v>
      </c>
      <c r="L85" s="1055">
        <f>VLOOKUP(B85,'Rel-EQ'!$B$8:$K$76,5,FALSE)</f>
        <v>25</v>
      </c>
      <c r="M85" s="1058">
        <f t="shared" si="8"/>
        <v>100</v>
      </c>
      <c r="N85" s="1075"/>
      <c r="O85" s="1076"/>
      <c r="P85" s="1076"/>
      <c r="Q85" s="1076"/>
      <c r="R85" s="1077"/>
      <c r="T85" s="1060" t="e">
        <f>VLOOKUP(B85,'Rel-EQ'!$B$8:$K$76,12,FALSE)</f>
        <v>#REF!</v>
      </c>
    </row>
    <row r="86" spans="1:27">
      <c r="A86" s="1054" t="s">
        <v>1583</v>
      </c>
      <c r="B86" s="1055" t="s">
        <v>1474</v>
      </c>
      <c r="C86" s="1056" t="str">
        <f>UPPER(INDEX('EQUIP SICRO ONE'!B:B,MATCH($B86,'EQUIP SICRO ONE'!A:A,0)))</f>
        <v>SERRA CIRCULAR COM BANCADA - D = 30 CM - 4 KW</v>
      </c>
      <c r="D86" s="1057" t="s">
        <v>1555</v>
      </c>
      <c r="E86" s="1057" t="s">
        <v>1556</v>
      </c>
      <c r="F86" s="1055">
        <v>68.900000000000006</v>
      </c>
      <c r="G86" s="1055">
        <v>0</v>
      </c>
      <c r="H86" s="1057">
        <f>VLOOKUP(B86,'Rel-EQ'!$B$8:$K$76,9,FALSE)</f>
        <v>2</v>
      </c>
      <c r="I86" s="1057">
        <v>40</v>
      </c>
      <c r="J86" s="1057">
        <f>VLOOKUP(B86,'Rel-EQ'!$B$8:$K$76,8,FALSE)</f>
        <v>1</v>
      </c>
      <c r="K86" s="1058">
        <f t="shared" si="7"/>
        <v>0</v>
      </c>
      <c r="L86" s="1055">
        <f>VLOOKUP(B86,'Rel-EQ'!$B$8:$K$76,5,FALSE)</f>
        <v>95</v>
      </c>
      <c r="M86" s="1058">
        <f t="shared" si="8"/>
        <v>190</v>
      </c>
      <c r="N86" s="1075"/>
      <c r="O86" s="1076"/>
      <c r="P86" s="1076"/>
      <c r="Q86" s="1076"/>
      <c r="R86" s="1077"/>
      <c r="T86" s="1060" t="e">
        <f>VLOOKUP(B86,'Rel-EQ'!$B$8:$K$76,12,FALSE)</f>
        <v>#REF!</v>
      </c>
    </row>
    <row r="87" spans="1:27">
      <c r="A87" s="1054" t="s">
        <v>1584</v>
      </c>
      <c r="B87" s="1055" t="s">
        <v>1478</v>
      </c>
      <c r="C87" s="1056" t="str">
        <f>UPPER(INDEX('EQUIP SICRO ONE'!B:B,MATCH($B87,'EQUIP SICRO ONE'!A:A,0)))</f>
        <v>GRUPO GERADOR - 14 KVA</v>
      </c>
      <c r="D87" s="1057" t="s">
        <v>1555</v>
      </c>
      <c r="E87" s="1057" t="s">
        <v>1556</v>
      </c>
      <c r="F87" s="1055">
        <v>68.900000000000006</v>
      </c>
      <c r="G87" s="1055">
        <v>0</v>
      </c>
      <c r="H87" s="1057">
        <f>VLOOKUP(B87,'Rel-EQ'!$B$8:$K$76,9,FALSE)</f>
        <v>2</v>
      </c>
      <c r="I87" s="1057">
        <v>40</v>
      </c>
      <c r="J87" s="1057">
        <f>VLOOKUP(B87,'Rel-EQ'!$B$8:$K$76,8,FALSE)</f>
        <v>1</v>
      </c>
      <c r="K87" s="1058">
        <f t="shared" si="7"/>
        <v>0</v>
      </c>
      <c r="L87" s="1055">
        <f>VLOOKUP(B87,'Rel-EQ'!$B$8:$K$76,5,FALSE)</f>
        <v>548</v>
      </c>
      <c r="M87" s="1058">
        <f t="shared" si="8"/>
        <v>1096</v>
      </c>
      <c r="N87" s="1075"/>
      <c r="O87" s="1076"/>
      <c r="P87" s="1076"/>
      <c r="Q87" s="1076"/>
      <c r="R87" s="1077"/>
      <c r="T87" s="1060" t="e">
        <f>VLOOKUP(B87,'Rel-EQ'!$B$8:$K$76,12,FALSE)</f>
        <v>#REF!</v>
      </c>
    </row>
    <row r="88" spans="1:27">
      <c r="A88" s="1054" t="s">
        <v>1564</v>
      </c>
      <c r="B88" s="1055" t="s">
        <v>1490</v>
      </c>
      <c r="C88" s="1056" t="str">
        <f>UPPER(INDEX('EQUIP SICRO ONE'!B:B,MATCH($B88,'EQUIP SICRO ONE'!A:A,0)))</f>
        <v>COMPRESSOR DE AR PORTÁTIL DE 160,46 L/S (340 PCM) - 81 KW</v>
      </c>
      <c r="D88" s="1057" t="s">
        <v>1555</v>
      </c>
      <c r="E88" s="1057" t="s">
        <v>1556</v>
      </c>
      <c r="F88" s="1055">
        <v>68.900000000000006</v>
      </c>
      <c r="G88" s="1055">
        <v>0</v>
      </c>
      <c r="H88" s="1057">
        <f>VLOOKUP(B88,'Rel-EQ'!$B$8:$K$76,9,FALSE)</f>
        <v>1</v>
      </c>
      <c r="I88" s="1057">
        <v>40</v>
      </c>
      <c r="J88" s="1057">
        <f>VLOOKUP(B88,'Rel-EQ'!$B$8:$K$76,8,FALSE)</f>
        <v>1</v>
      </c>
      <c r="K88" s="1058">
        <f t="shared" si="7"/>
        <v>0</v>
      </c>
      <c r="L88" s="1055">
        <f>VLOOKUP(B88,'Rel-EQ'!$B$8:$K$76,5,FALSE)</f>
        <v>1523</v>
      </c>
      <c r="M88" s="1058">
        <f t="shared" si="8"/>
        <v>1523</v>
      </c>
      <c r="N88" s="1075"/>
      <c r="O88" s="1076"/>
      <c r="P88" s="1076"/>
      <c r="Q88" s="1076"/>
      <c r="R88" s="1077"/>
      <c r="T88" s="1060" t="e">
        <f>VLOOKUP(B88,'Rel-EQ'!$B$8:$K$76,12,FALSE)</f>
        <v>#REF!</v>
      </c>
    </row>
    <row r="89" spans="1:27">
      <c r="A89" s="1054" t="s">
        <v>1565</v>
      </c>
      <c r="B89" s="1055" t="s">
        <v>1491</v>
      </c>
      <c r="C89" s="1056" t="str">
        <f>UPPER(INDEX('EQUIP SICRO ONE'!B:B,MATCH($B89,'EQUIP SICRO ONE'!A:A,0)))</f>
        <v>VIBRADOR DE IMERSÃO PARA CONCRETO - 4,10 KW</v>
      </c>
      <c r="D89" s="1057" t="s">
        <v>1555</v>
      </c>
      <c r="E89" s="1057" t="s">
        <v>1556</v>
      </c>
      <c r="F89" s="1055">
        <v>68.900000000000006</v>
      </c>
      <c r="G89" s="1055">
        <v>0</v>
      </c>
      <c r="H89" s="1057">
        <f>VLOOKUP(B89,'Rel-EQ'!$B$8:$K$76,9,FALSE)</f>
        <v>10</v>
      </c>
      <c r="I89" s="1057">
        <v>40</v>
      </c>
      <c r="J89" s="1057">
        <f>VLOOKUP(B89,'Rel-EQ'!$B$8:$K$76,8,FALSE)</f>
        <v>1</v>
      </c>
      <c r="K89" s="1058">
        <f t="shared" si="7"/>
        <v>0</v>
      </c>
      <c r="L89" s="1055">
        <f>VLOOKUP(B89,'Rel-EQ'!$B$8:$K$76,5,FALSE)</f>
        <v>13</v>
      </c>
      <c r="M89" s="1058">
        <f t="shared" si="8"/>
        <v>130</v>
      </c>
      <c r="N89" s="1075"/>
      <c r="O89" s="1076"/>
      <c r="P89" s="1076"/>
      <c r="Q89" s="1076"/>
      <c r="R89" s="1077"/>
      <c r="T89" s="1060" t="e">
        <f>VLOOKUP(B89,'Rel-EQ'!$B$8:$K$76,12,FALSE)</f>
        <v>#REF!</v>
      </c>
    </row>
    <row r="90" spans="1:27">
      <c r="A90" s="1054" t="s">
        <v>1563</v>
      </c>
      <c r="B90" s="1055" t="s">
        <v>1487</v>
      </c>
      <c r="C90" s="1056" t="str">
        <f>UPPER(INDEX('EQUIP SICRO ONE'!B:B,MATCH($B90,'EQUIP SICRO ONE'!A:A,0)))</f>
        <v>BOMBA DE CONCRETO REBOCÁVEL COM CAPACIDADE DE 30 M³/H - 74 KW</v>
      </c>
      <c r="D90" s="1057" t="s">
        <v>1555</v>
      </c>
      <c r="E90" s="1057" t="s">
        <v>1556</v>
      </c>
      <c r="F90" s="1055">
        <v>68.900000000000006</v>
      </c>
      <c r="G90" s="1055">
        <v>0</v>
      </c>
      <c r="H90" s="1057">
        <f>VLOOKUP(B90,'Rel-EQ'!$B$8:$K$76,9,FALSE)</f>
        <v>1</v>
      </c>
      <c r="I90" s="1057">
        <v>40</v>
      </c>
      <c r="J90" s="1057">
        <f>VLOOKUP(B90,'Rel-EQ'!$B$8:$K$76,8,FALSE)</f>
        <v>1</v>
      </c>
      <c r="K90" s="1058">
        <f t="shared" si="7"/>
        <v>0</v>
      </c>
      <c r="L90" s="1055">
        <f>VLOOKUP(B90,'Rel-EQ'!$B$8:$K$76,5,FALSE)</f>
        <v>2720</v>
      </c>
      <c r="M90" s="1058">
        <f t="shared" si="8"/>
        <v>2720</v>
      </c>
      <c r="N90" s="1075"/>
      <c r="O90" s="1076"/>
      <c r="P90" s="1076"/>
      <c r="Q90" s="1076"/>
      <c r="R90" s="1077"/>
      <c r="T90" s="1060" t="e">
        <f>VLOOKUP(B90,'Rel-EQ'!$B$8:$K$76,12,FALSE)</f>
        <v>#REF!</v>
      </c>
    </row>
    <row r="91" spans="1:27">
      <c r="A91" s="1054" t="s">
        <v>1570</v>
      </c>
      <c r="B91" s="1055" t="s">
        <v>1485</v>
      </c>
      <c r="C91" s="1056" t="str">
        <f>UPPER(INDEX('EQUIP SICRO ONE'!B:B,MATCH($B91,'EQUIP SICRO ONE'!A:A,0)))</f>
        <v>GRUPO GERADOR - 113 KVA</v>
      </c>
      <c r="D91" s="1057" t="s">
        <v>1555</v>
      </c>
      <c r="E91" s="1057" t="s">
        <v>1556</v>
      </c>
      <c r="F91" s="1055">
        <v>68.900000000000006</v>
      </c>
      <c r="G91" s="1055">
        <v>0</v>
      </c>
      <c r="H91" s="1057">
        <f>VLOOKUP(B91,'Rel-EQ'!$B$8:$K$76,9,FALSE)</f>
        <v>1</v>
      </c>
      <c r="I91" s="1057">
        <v>40</v>
      </c>
      <c r="J91" s="1057">
        <f>VLOOKUP(B91,'Rel-EQ'!$B$8:$K$76,8,FALSE)</f>
        <v>1</v>
      </c>
      <c r="K91" s="1058">
        <f t="shared" si="7"/>
        <v>0</v>
      </c>
      <c r="L91" s="1055">
        <f>VLOOKUP(B91,'Rel-EQ'!$B$8:$K$76,5,FALSE)</f>
        <v>1481</v>
      </c>
      <c r="M91" s="1058">
        <f t="shared" si="8"/>
        <v>1481</v>
      </c>
      <c r="N91" s="1075"/>
      <c r="O91" s="1076"/>
      <c r="P91" s="1076"/>
      <c r="Q91" s="1076"/>
      <c r="R91" s="1077"/>
      <c r="T91" s="1060" t="e">
        <f>VLOOKUP(B91,'Rel-EQ'!$B$8:$K$76,12,FALSE)</f>
        <v>#REF!</v>
      </c>
    </row>
    <row r="92" spans="1:27">
      <c r="A92" s="1054" t="s">
        <v>1568</v>
      </c>
      <c r="B92" s="1055" t="s">
        <v>1480</v>
      </c>
      <c r="C92" s="1056" t="str">
        <f>UPPER(INDEX('EQUIP SICRO ONE'!B:B,MATCH($B92,'EQUIP SICRO ONE'!A:A,0)))</f>
        <v>BETONEIRA COM MOTOR A GASOLINA COM CAPACIDADE DE 600 L - 10 KW</v>
      </c>
      <c r="D92" s="1057" t="s">
        <v>1555</v>
      </c>
      <c r="E92" s="1057" t="s">
        <v>1556</v>
      </c>
      <c r="F92" s="1055">
        <v>68.900000000000006</v>
      </c>
      <c r="G92" s="1055">
        <v>0</v>
      </c>
      <c r="H92" s="1057">
        <f>VLOOKUP(B92,'Rel-EQ'!$B$8:$K$76,9,FALSE)</f>
        <v>2</v>
      </c>
      <c r="I92" s="1057">
        <v>40</v>
      </c>
      <c r="J92" s="1057">
        <f>VLOOKUP(B92,'Rel-EQ'!$B$8:$K$76,8,FALSE)</f>
        <v>1</v>
      </c>
      <c r="K92" s="1058">
        <f t="shared" si="7"/>
        <v>0</v>
      </c>
      <c r="L92" s="1055">
        <f>VLOOKUP(B92,'Rel-EQ'!$B$8:$K$76,5,FALSE)</f>
        <v>1050</v>
      </c>
      <c r="M92" s="1058">
        <f t="shared" si="8"/>
        <v>2100</v>
      </c>
      <c r="N92" s="1075"/>
      <c r="O92" s="1076"/>
      <c r="P92" s="1076"/>
      <c r="Q92" s="1076"/>
      <c r="R92" s="1077"/>
      <c r="T92" s="1060" t="e">
        <f>VLOOKUP(B92,'Rel-EQ'!$B$8:$K$76,12,FALSE)</f>
        <v>#REF!</v>
      </c>
    </row>
    <row r="93" spans="1:27">
      <c r="A93" s="1054"/>
      <c r="B93" s="1057"/>
      <c r="C93" s="1056"/>
      <c r="D93" s="1057"/>
      <c r="E93" s="1057"/>
      <c r="F93" s="1057"/>
      <c r="G93" s="1057"/>
      <c r="H93" s="1057"/>
      <c r="I93" s="1057"/>
      <c r="J93" s="1078"/>
      <c r="K93" s="1078"/>
      <c r="L93" s="1058"/>
      <c r="M93" s="1058"/>
      <c r="N93" s="1079"/>
      <c r="O93" s="1080"/>
      <c r="P93" s="1080"/>
      <c r="Q93" s="1080"/>
      <c r="R93" s="1081"/>
      <c r="U93" s="1060"/>
      <c r="AA93" s="1060"/>
    </row>
    <row r="94" spans="1:27" ht="15.75">
      <c r="A94" s="1082"/>
      <c r="B94" s="1697" t="s">
        <v>1585</v>
      </c>
      <c r="C94" s="1697"/>
      <c r="D94" s="1697"/>
      <c r="E94" s="1697"/>
      <c r="F94" s="1697"/>
      <c r="G94" s="1697"/>
      <c r="H94" s="1697"/>
      <c r="I94" s="1697"/>
      <c r="J94" s="1697"/>
      <c r="K94" s="1697"/>
      <c r="L94" s="1698"/>
      <c r="M94" s="1083">
        <f>SUM(M61:M93)</f>
        <v>25186.880000000001</v>
      </c>
      <c r="N94" s="1084" t="s">
        <v>30</v>
      </c>
      <c r="O94" s="1699" t="s">
        <v>1552</v>
      </c>
      <c r="P94" s="1700"/>
      <c r="Q94" s="1701" t="s">
        <v>1586</v>
      </c>
      <c r="R94" s="1702"/>
    </row>
    <row r="95" spans="1:27" ht="16.5" thickBot="1">
      <c r="A95" s="1085"/>
      <c r="B95" s="1086" t="s">
        <v>1587</v>
      </c>
      <c r="C95" s="1086"/>
      <c r="D95" s="1086"/>
      <c r="E95" s="1086"/>
      <c r="F95" s="1086"/>
      <c r="G95" s="1086"/>
      <c r="H95" s="1086"/>
      <c r="I95" s="1086"/>
      <c r="J95" s="1086"/>
      <c r="K95" s="1086"/>
      <c r="L95" s="1086"/>
      <c r="M95" s="1086">
        <f>ROUND(M94/1000,4)</f>
        <v>25.186900000000001</v>
      </c>
      <c r="N95" s="1087">
        <v>5914333</v>
      </c>
      <c r="O95" s="1088">
        <v>33.65</v>
      </c>
      <c r="P95" s="1086"/>
      <c r="Q95" s="1692">
        <f>M95*O95</f>
        <v>847.53918499999997</v>
      </c>
      <c r="R95" s="1693"/>
      <c r="U95" s="1060"/>
      <c r="AA95" s="1060"/>
    </row>
    <row r="96" spans="1:27">
      <c r="A96" s="1089"/>
      <c r="R96" s="1090"/>
    </row>
    <row r="99" spans="3:9">
      <c r="C99" s="1039" t="s">
        <v>1588</v>
      </c>
      <c r="H99" s="1039">
        <v>1</v>
      </c>
    </row>
    <row r="100" spans="3:9">
      <c r="C100" s="1039" t="s">
        <v>1589</v>
      </c>
      <c r="H100" s="1039">
        <f>1+1+5+2+4</f>
        <v>13</v>
      </c>
    </row>
    <row r="101" spans="3:9">
      <c r="C101" s="1039" t="s">
        <v>1590</v>
      </c>
      <c r="H101" s="1039">
        <v>10</v>
      </c>
    </row>
    <row r="102" spans="3:9">
      <c r="C102" s="1039" t="s">
        <v>1591</v>
      </c>
      <c r="H102" s="1091">
        <f>19+7+2+6</f>
        <v>34</v>
      </c>
      <c r="I102" s="1091"/>
    </row>
  </sheetData>
  <mergeCells count="20">
    <mergeCell ref="Q95:R95"/>
    <mergeCell ref="B39:Q39"/>
    <mergeCell ref="A41:R41"/>
    <mergeCell ref="B57:Q57"/>
    <mergeCell ref="A59:R59"/>
    <mergeCell ref="B94:L94"/>
    <mergeCell ref="O94:P94"/>
    <mergeCell ref="Q94:R94"/>
    <mergeCell ref="A15:R15"/>
    <mergeCell ref="A1:R3"/>
    <mergeCell ref="A4:R4"/>
    <mergeCell ref="A6:E6"/>
    <mergeCell ref="A7:D7"/>
    <mergeCell ref="Q7:R7"/>
    <mergeCell ref="A8:D8"/>
    <mergeCell ref="A9:D9"/>
    <mergeCell ref="A10:D10"/>
    <mergeCell ref="A11:D11"/>
    <mergeCell ref="A12:D12"/>
    <mergeCell ref="A13:D13"/>
  </mergeCells>
  <printOptions horizontalCentered="1"/>
  <pageMargins left="0.51181102362204722" right="0.51181102362204722" top="0.78740157480314965" bottom="0.78740157480314965" header="0.31496062992125984" footer="0.31496062992125984"/>
  <pageSetup paperSize="8" scale="58" fitToHeight="0" orientation="landscape" r:id="rId1"/>
  <rowBreaks count="1" manualBreakCount="1">
    <brk id="58" max="17" man="1"/>
  </row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9533FD-F5AD-4CF0-9452-71CF748C705E}">
  <sheetPr>
    <tabColor rgb="FF00B0F0"/>
  </sheetPr>
  <dimension ref="A1:K542"/>
  <sheetViews>
    <sheetView zoomScale="70" zoomScaleNormal="70" workbookViewId="0">
      <selection activeCell="J11" sqref="J11"/>
    </sheetView>
  </sheetViews>
  <sheetFormatPr defaultRowHeight="15"/>
  <cols>
    <col min="1" max="1" width="9.28515625" style="1006" customWidth="1"/>
    <col min="2" max="2" width="120" style="1006" customWidth="1"/>
    <col min="3" max="11" width="18" style="1006" customWidth="1"/>
    <col min="12" max="16384" width="9.140625" style="1006"/>
  </cols>
  <sheetData>
    <row r="1" spans="1:11" ht="48" customHeight="1">
      <c r="A1" s="1092" t="s">
        <v>799</v>
      </c>
      <c r="B1" s="1093" t="s">
        <v>1086</v>
      </c>
      <c r="C1" s="1093" t="s">
        <v>1592</v>
      </c>
      <c r="D1" s="1093" t="s">
        <v>1593</v>
      </c>
      <c r="E1" s="1093" t="s">
        <v>1594</v>
      </c>
      <c r="F1" s="1093" t="s">
        <v>1595</v>
      </c>
      <c r="G1" s="1093" t="s">
        <v>1596</v>
      </c>
      <c r="H1" s="1093" t="s">
        <v>1597</v>
      </c>
      <c r="I1" s="1093" t="s">
        <v>1598</v>
      </c>
      <c r="J1" s="1093" t="s">
        <v>1599</v>
      </c>
      <c r="K1" s="1094" t="s">
        <v>1600</v>
      </c>
    </row>
    <row r="2" spans="1:11" ht="15.75" customHeight="1">
      <c r="A2" s="1095" t="s">
        <v>1601</v>
      </c>
      <c r="B2" s="1096" t="s">
        <v>1602</v>
      </c>
      <c r="C2" s="1097">
        <v>72292.263900000005</v>
      </c>
      <c r="D2" s="1097">
        <v>9.6389999999999993</v>
      </c>
      <c r="E2" s="1097">
        <v>1.4867999999999999</v>
      </c>
      <c r="F2" s="1097">
        <v>0</v>
      </c>
      <c r="G2" s="1097">
        <v>7.2291999999999996</v>
      </c>
      <c r="H2" s="1097">
        <v>0</v>
      </c>
      <c r="I2" s="1097">
        <v>0</v>
      </c>
      <c r="J2" s="1097">
        <v>18.355</v>
      </c>
      <c r="K2" s="1097">
        <v>11.1258</v>
      </c>
    </row>
    <row r="3" spans="1:11" ht="15.75" customHeight="1">
      <c r="A3" s="1095" t="s">
        <v>1603</v>
      </c>
      <c r="B3" s="1096" t="s">
        <v>1604</v>
      </c>
      <c r="C3" s="1097">
        <v>94743.4663</v>
      </c>
      <c r="D3" s="1097">
        <v>12.6325</v>
      </c>
      <c r="E3" s="1097">
        <v>1.9486000000000001</v>
      </c>
      <c r="F3" s="1097">
        <v>0</v>
      </c>
      <c r="G3" s="1097">
        <v>9.4742999999999995</v>
      </c>
      <c r="H3" s="1097">
        <v>0</v>
      </c>
      <c r="I3" s="1097">
        <v>0</v>
      </c>
      <c r="J3" s="1097">
        <v>24.055399999999999</v>
      </c>
      <c r="K3" s="1097">
        <v>14.581099999999999</v>
      </c>
    </row>
    <row r="4" spans="1:11" ht="15.75" customHeight="1">
      <c r="A4" s="1095" t="s">
        <v>1605</v>
      </c>
      <c r="B4" s="1096" t="s">
        <v>1606</v>
      </c>
      <c r="C4" s="1097">
        <v>99070.108800000002</v>
      </c>
      <c r="D4" s="1097">
        <v>13.209300000000001</v>
      </c>
      <c r="E4" s="1097">
        <v>2.0375000000000001</v>
      </c>
      <c r="F4" s="1097">
        <v>0</v>
      </c>
      <c r="G4" s="1097">
        <v>9.907</v>
      </c>
      <c r="H4" s="1097">
        <v>0</v>
      </c>
      <c r="I4" s="1097">
        <v>0</v>
      </c>
      <c r="J4" s="1097">
        <v>25.1538</v>
      </c>
      <c r="K4" s="1097">
        <v>15.2468</v>
      </c>
    </row>
    <row r="5" spans="1:11" ht="15.75" customHeight="1">
      <c r="A5" s="1095" t="s">
        <v>1607</v>
      </c>
      <c r="B5" s="1096" t="s">
        <v>1608</v>
      </c>
      <c r="C5" s="1097">
        <v>124856.24310000001</v>
      </c>
      <c r="D5" s="1097">
        <v>16.647500000000001</v>
      </c>
      <c r="E5" s="1097">
        <v>2.5678999999999998</v>
      </c>
      <c r="F5" s="1097">
        <v>0</v>
      </c>
      <c r="G5" s="1097">
        <v>12.4856</v>
      </c>
      <c r="H5" s="1097">
        <v>0</v>
      </c>
      <c r="I5" s="1097">
        <v>0</v>
      </c>
      <c r="J5" s="1097">
        <v>31.701000000000001</v>
      </c>
      <c r="K5" s="1097">
        <v>19.215399999999999</v>
      </c>
    </row>
    <row r="6" spans="1:11" ht="15.75" customHeight="1">
      <c r="A6" s="1095" t="s">
        <v>1609</v>
      </c>
      <c r="B6" s="1096" t="s">
        <v>1610</v>
      </c>
      <c r="C6" s="1097">
        <v>147784.96460000001</v>
      </c>
      <c r="D6" s="1097">
        <v>19.704699999999999</v>
      </c>
      <c r="E6" s="1097">
        <v>3.0394000000000001</v>
      </c>
      <c r="F6" s="1097">
        <v>0</v>
      </c>
      <c r="G6" s="1097">
        <v>14.778499999999999</v>
      </c>
      <c r="H6" s="1097">
        <v>0</v>
      </c>
      <c r="I6" s="1097">
        <v>0</v>
      </c>
      <c r="J6" s="1097">
        <v>37.522599999999997</v>
      </c>
      <c r="K6" s="1097">
        <v>22.7441</v>
      </c>
    </row>
    <row r="7" spans="1:11" ht="15.75" customHeight="1">
      <c r="A7" s="1095" t="s">
        <v>1611</v>
      </c>
      <c r="B7" s="1096" t="s">
        <v>1612</v>
      </c>
      <c r="C7" s="1097">
        <v>5045.5145000000002</v>
      </c>
      <c r="D7" s="1097">
        <v>0.85770000000000002</v>
      </c>
      <c r="E7" s="1097">
        <v>0.109</v>
      </c>
      <c r="F7" s="1097">
        <v>0</v>
      </c>
      <c r="G7" s="1097">
        <v>0.50460000000000005</v>
      </c>
      <c r="H7" s="1097">
        <v>0</v>
      </c>
      <c r="I7" s="1097">
        <v>0</v>
      </c>
      <c r="J7" s="1097">
        <v>1.4713000000000001</v>
      </c>
      <c r="K7" s="1097">
        <v>0.9667</v>
      </c>
    </row>
    <row r="8" spans="1:11" ht="15.75" customHeight="1">
      <c r="A8" s="1095" t="s">
        <v>1613</v>
      </c>
      <c r="B8" s="1096" t="s">
        <v>1614</v>
      </c>
      <c r="C8" s="1097">
        <v>166728.02739999999</v>
      </c>
      <c r="D8" s="1097">
        <v>16.672799999999999</v>
      </c>
      <c r="E8" s="1097">
        <v>3.2147000000000001</v>
      </c>
      <c r="F8" s="1097">
        <v>0</v>
      </c>
      <c r="G8" s="1097">
        <v>14.588699999999999</v>
      </c>
      <c r="H8" s="1097">
        <v>8.1258999999999997</v>
      </c>
      <c r="I8" s="1097">
        <v>0</v>
      </c>
      <c r="J8" s="1097">
        <v>42.6021</v>
      </c>
      <c r="K8" s="1097">
        <v>19.887499999999999</v>
      </c>
    </row>
    <row r="9" spans="1:11" ht="15.75" customHeight="1">
      <c r="A9" s="1095" t="s">
        <v>1615</v>
      </c>
      <c r="B9" s="1096" t="s">
        <v>1616</v>
      </c>
      <c r="C9" s="1097">
        <v>1706.1316999999999</v>
      </c>
      <c r="D9" s="1097">
        <v>1.5355000000000001</v>
      </c>
      <c r="E9" s="1097">
        <v>7.9000000000000001E-2</v>
      </c>
      <c r="F9" s="1097">
        <v>0</v>
      </c>
      <c r="G9" s="1097">
        <v>0.85309999999999997</v>
      </c>
      <c r="H9" s="1097">
        <v>0</v>
      </c>
      <c r="I9" s="1097">
        <v>0</v>
      </c>
      <c r="J9" s="1097">
        <v>2.4676</v>
      </c>
      <c r="K9" s="1097">
        <v>1.6145</v>
      </c>
    </row>
    <row r="10" spans="1:11" ht="15.75" customHeight="1">
      <c r="A10" s="1095" t="s">
        <v>1617</v>
      </c>
      <c r="B10" s="1096" t="s">
        <v>1618</v>
      </c>
      <c r="C10" s="1097">
        <v>665719.43099999998</v>
      </c>
      <c r="D10" s="1097">
        <v>7.6204000000000001</v>
      </c>
      <c r="E10" s="1097">
        <v>3.8267000000000002</v>
      </c>
      <c r="F10" s="1097">
        <v>0</v>
      </c>
      <c r="G10" s="1097">
        <v>16.9343</v>
      </c>
      <c r="H10" s="1097">
        <v>265.57839999999999</v>
      </c>
      <c r="I10" s="1097">
        <v>137.197</v>
      </c>
      <c r="J10" s="1097">
        <v>431.15679999999998</v>
      </c>
      <c r="K10" s="1097">
        <v>148.64410000000001</v>
      </c>
    </row>
    <row r="11" spans="1:11" ht="15.75" customHeight="1">
      <c r="A11" s="1095" t="s">
        <v>1508</v>
      </c>
      <c r="B11" s="1096" t="s">
        <v>1619</v>
      </c>
      <c r="C11" s="1097">
        <v>4920.5612000000001</v>
      </c>
      <c r="D11" s="1097">
        <v>0.73809999999999998</v>
      </c>
      <c r="E11" s="1097">
        <v>0.1012</v>
      </c>
      <c r="F11" s="1097">
        <v>0</v>
      </c>
      <c r="G11" s="1097">
        <v>0.41</v>
      </c>
      <c r="H11" s="1097">
        <v>0</v>
      </c>
      <c r="I11" s="1097">
        <v>0</v>
      </c>
      <c r="J11" s="1097">
        <v>1.2493000000000001</v>
      </c>
      <c r="K11" s="1097">
        <v>0.83930000000000005</v>
      </c>
    </row>
    <row r="12" spans="1:11" ht="15.75" customHeight="1">
      <c r="A12" s="1095" t="s">
        <v>1620</v>
      </c>
      <c r="B12" s="1096" t="s">
        <v>1621</v>
      </c>
      <c r="C12" s="1097">
        <v>1869.1022</v>
      </c>
      <c r="D12" s="1097">
        <v>0.33639999999999998</v>
      </c>
      <c r="E12" s="1097">
        <v>4.0399999999999998E-2</v>
      </c>
      <c r="F12" s="1097">
        <v>0</v>
      </c>
      <c r="G12" s="1097">
        <v>0.18690000000000001</v>
      </c>
      <c r="H12" s="1097">
        <v>0</v>
      </c>
      <c r="I12" s="1097">
        <v>0</v>
      </c>
      <c r="J12" s="1097">
        <v>0.56369999999999998</v>
      </c>
      <c r="K12" s="1097">
        <v>0.37680000000000002</v>
      </c>
    </row>
    <row r="13" spans="1:11" ht="15.75" customHeight="1">
      <c r="A13" s="1095" t="s">
        <v>1622</v>
      </c>
      <c r="B13" s="1096" t="s">
        <v>1623</v>
      </c>
      <c r="C13" s="1097">
        <v>2296757.3990000002</v>
      </c>
      <c r="D13" s="1097">
        <v>183.7406</v>
      </c>
      <c r="E13" s="1097">
        <v>42.512999999999998</v>
      </c>
      <c r="F13" s="1097">
        <v>0</v>
      </c>
      <c r="G13" s="1097">
        <v>114.8379</v>
      </c>
      <c r="H13" s="1097">
        <v>0</v>
      </c>
      <c r="I13" s="1097">
        <v>34.730899999999998</v>
      </c>
      <c r="J13" s="1097">
        <v>375.82240000000002</v>
      </c>
      <c r="K13" s="1097">
        <v>260.98450000000003</v>
      </c>
    </row>
    <row r="14" spans="1:11" ht="15.75" customHeight="1">
      <c r="A14" s="1095" t="s">
        <v>1624</v>
      </c>
      <c r="B14" s="1096" t="s">
        <v>1625</v>
      </c>
      <c r="C14" s="1097">
        <v>68159.685500000007</v>
      </c>
      <c r="D14" s="1097">
        <v>5.4527999999999999</v>
      </c>
      <c r="E14" s="1097">
        <v>1.2616000000000001</v>
      </c>
      <c r="F14" s="1097">
        <v>0</v>
      </c>
      <c r="G14" s="1097">
        <v>4.7712000000000003</v>
      </c>
      <c r="H14" s="1097">
        <v>0</v>
      </c>
      <c r="I14" s="1097">
        <v>27.1814</v>
      </c>
      <c r="J14" s="1097">
        <v>38.667000000000002</v>
      </c>
      <c r="K14" s="1097">
        <v>33.895800000000001</v>
      </c>
    </row>
    <row r="15" spans="1:11" ht="15.75" customHeight="1">
      <c r="A15" s="1095" t="s">
        <v>1626</v>
      </c>
      <c r="B15" s="1096" t="s">
        <v>1627</v>
      </c>
      <c r="C15" s="1097">
        <v>10340808.09</v>
      </c>
      <c r="D15" s="1097">
        <v>1447.7130999999999</v>
      </c>
      <c r="E15" s="1097">
        <v>223.3098</v>
      </c>
      <c r="F15" s="1097">
        <v>0</v>
      </c>
      <c r="G15" s="1097">
        <v>1861.3454999999999</v>
      </c>
      <c r="H15" s="1097">
        <v>94.485799999999998</v>
      </c>
      <c r="I15" s="1097">
        <v>39.778300000000002</v>
      </c>
      <c r="J15" s="1097">
        <v>3666.6325000000002</v>
      </c>
      <c r="K15" s="1097">
        <v>1710.8012000000001</v>
      </c>
    </row>
    <row r="16" spans="1:11" ht="15.75" customHeight="1">
      <c r="A16" s="1095" t="s">
        <v>1628</v>
      </c>
      <c r="B16" s="1096" t="s">
        <v>1629</v>
      </c>
      <c r="C16" s="1097">
        <v>721028.88489999995</v>
      </c>
      <c r="D16" s="1097">
        <v>59.378799999999998</v>
      </c>
      <c r="E16" s="1097">
        <v>13.738799999999999</v>
      </c>
      <c r="F16" s="1097">
        <v>0</v>
      </c>
      <c r="G16" s="1097">
        <v>59.378799999999998</v>
      </c>
      <c r="H16" s="1097">
        <v>43.393799999999999</v>
      </c>
      <c r="I16" s="1097">
        <v>33.7363</v>
      </c>
      <c r="J16" s="1097">
        <v>209.62649999999999</v>
      </c>
      <c r="K16" s="1097">
        <v>106.8539</v>
      </c>
    </row>
    <row r="17" spans="1:11" ht="15.75" customHeight="1">
      <c r="A17" s="1095" t="s">
        <v>1630</v>
      </c>
      <c r="B17" s="1096" t="s">
        <v>1631</v>
      </c>
      <c r="C17" s="1097">
        <v>5769173.1090000002</v>
      </c>
      <c r="D17" s="1097">
        <v>807.68420000000003</v>
      </c>
      <c r="E17" s="1097">
        <v>124.5853</v>
      </c>
      <c r="F17" s="1097">
        <v>0</v>
      </c>
      <c r="G17" s="1097">
        <v>1153.8345999999999</v>
      </c>
      <c r="H17" s="1097">
        <v>474.61959999999999</v>
      </c>
      <c r="I17" s="1097">
        <v>39.778300000000002</v>
      </c>
      <c r="J17" s="1097">
        <v>2600.502</v>
      </c>
      <c r="K17" s="1097">
        <v>972.04780000000005</v>
      </c>
    </row>
    <row r="18" spans="1:11" ht="15.75" customHeight="1">
      <c r="A18" s="1095" t="s">
        <v>1632</v>
      </c>
      <c r="B18" s="1096" t="s">
        <v>1633</v>
      </c>
      <c r="C18" s="1097">
        <v>352339.6079</v>
      </c>
      <c r="D18" s="1097">
        <v>24.663799999999998</v>
      </c>
      <c r="E18" s="1097">
        <v>6.5217999999999998</v>
      </c>
      <c r="F18" s="1097">
        <v>0</v>
      </c>
      <c r="G18" s="1097">
        <v>17.617000000000001</v>
      </c>
      <c r="H18" s="1097">
        <v>361.70190000000002</v>
      </c>
      <c r="I18" s="1097">
        <v>0</v>
      </c>
      <c r="J18" s="1097">
        <v>410.50450000000001</v>
      </c>
      <c r="K18" s="1097">
        <v>31.185600000000001</v>
      </c>
    </row>
    <row r="19" spans="1:11" ht="15.75" customHeight="1">
      <c r="A19" s="1095" t="s">
        <v>1634</v>
      </c>
      <c r="B19" s="1096" t="s">
        <v>1635</v>
      </c>
      <c r="C19" s="1097">
        <v>754357.02399999998</v>
      </c>
      <c r="D19" s="1097">
        <v>37.7179</v>
      </c>
      <c r="E19" s="1097">
        <v>12.928800000000001</v>
      </c>
      <c r="F19" s="1097">
        <v>0</v>
      </c>
      <c r="G19" s="1097">
        <v>29.336099999999998</v>
      </c>
      <c r="H19" s="1097">
        <v>0</v>
      </c>
      <c r="I19" s="1097">
        <v>27.1814</v>
      </c>
      <c r="J19" s="1097">
        <v>107.16419999999999</v>
      </c>
      <c r="K19" s="1097">
        <v>77.828100000000006</v>
      </c>
    </row>
    <row r="20" spans="1:11" ht="15.75" customHeight="1">
      <c r="A20" s="1095" t="s">
        <v>1636</v>
      </c>
      <c r="B20" s="1096" t="s">
        <v>1637</v>
      </c>
      <c r="C20" s="1097">
        <v>4030221.8590000002</v>
      </c>
      <c r="D20" s="1097">
        <v>156.73089999999999</v>
      </c>
      <c r="E20" s="1097">
        <v>69.073499999999996</v>
      </c>
      <c r="F20" s="1097">
        <v>0</v>
      </c>
      <c r="G20" s="1097">
        <v>223.90119999999999</v>
      </c>
      <c r="H20" s="1097">
        <v>70.410600000000002</v>
      </c>
      <c r="I20" s="1097">
        <v>39.778300000000002</v>
      </c>
      <c r="J20" s="1097">
        <v>559.89449999999999</v>
      </c>
      <c r="K20" s="1097">
        <v>265.58269999999999</v>
      </c>
    </row>
    <row r="21" spans="1:11" ht="15.75" customHeight="1">
      <c r="A21" s="1095" t="s">
        <v>1638</v>
      </c>
      <c r="B21" s="1096" t="s">
        <v>1639</v>
      </c>
      <c r="C21" s="1097">
        <v>9652.1532999999999</v>
      </c>
      <c r="D21" s="1097">
        <v>1.5443</v>
      </c>
      <c r="E21" s="1097">
        <v>0.2084</v>
      </c>
      <c r="F21" s="1097">
        <v>0</v>
      </c>
      <c r="G21" s="1097">
        <v>1.3512999999999999</v>
      </c>
      <c r="H21" s="1097">
        <v>0</v>
      </c>
      <c r="I21" s="1097">
        <v>27.1814</v>
      </c>
      <c r="J21" s="1097">
        <v>30.285399999999999</v>
      </c>
      <c r="K21" s="1097">
        <v>28.934100000000001</v>
      </c>
    </row>
    <row r="22" spans="1:11" ht="15.75" customHeight="1">
      <c r="A22" s="1095" t="s">
        <v>1640</v>
      </c>
      <c r="B22" s="1096" t="s">
        <v>1641</v>
      </c>
      <c r="C22" s="1097">
        <v>106149.0796</v>
      </c>
      <c r="D22" s="1097">
        <v>6.0656999999999996</v>
      </c>
      <c r="E22" s="1097">
        <v>1.8713</v>
      </c>
      <c r="F22" s="1097">
        <v>0</v>
      </c>
      <c r="G22" s="1097">
        <v>6.0656999999999996</v>
      </c>
      <c r="H22" s="1097">
        <v>0</v>
      </c>
      <c r="I22" s="1097">
        <v>39.778300000000002</v>
      </c>
      <c r="J22" s="1097">
        <v>53.780999999999999</v>
      </c>
      <c r="K22" s="1097">
        <v>47.715299999999999</v>
      </c>
    </row>
    <row r="23" spans="1:11" ht="15.75" customHeight="1">
      <c r="A23" s="1095" t="s">
        <v>1642</v>
      </c>
      <c r="B23" s="1096" t="s">
        <v>1643</v>
      </c>
      <c r="C23" s="1097">
        <v>34295.547599999998</v>
      </c>
      <c r="D23" s="1097">
        <v>3.4296000000000002</v>
      </c>
      <c r="E23" s="1097">
        <v>0.6613</v>
      </c>
      <c r="F23" s="1097">
        <v>0</v>
      </c>
      <c r="G23" s="1097">
        <v>3.0009000000000001</v>
      </c>
      <c r="H23" s="1097">
        <v>0</v>
      </c>
      <c r="I23" s="1097">
        <v>0</v>
      </c>
      <c r="J23" s="1097">
        <v>7.0918000000000001</v>
      </c>
      <c r="K23" s="1097">
        <v>4.0909000000000004</v>
      </c>
    </row>
    <row r="24" spans="1:11" ht="15.75" customHeight="1">
      <c r="A24" s="1095" t="s">
        <v>1644</v>
      </c>
      <c r="B24" s="1096" t="s">
        <v>1645</v>
      </c>
      <c r="C24" s="1097">
        <v>5624.7272999999996</v>
      </c>
      <c r="D24" s="1097">
        <v>1.1249</v>
      </c>
      <c r="E24" s="1097">
        <v>0.13009999999999999</v>
      </c>
      <c r="F24" s="1097">
        <v>0</v>
      </c>
      <c r="G24" s="1097">
        <v>1.2656000000000001</v>
      </c>
      <c r="H24" s="1097">
        <v>9.6479999999999997</v>
      </c>
      <c r="I24" s="1097">
        <v>27.1814</v>
      </c>
      <c r="J24" s="1097">
        <v>39.35</v>
      </c>
      <c r="K24" s="1097">
        <v>28.436399999999999</v>
      </c>
    </row>
    <row r="25" spans="1:11" ht="15.75" customHeight="1">
      <c r="A25" s="1095" t="s">
        <v>1646</v>
      </c>
      <c r="B25" s="1096" t="s">
        <v>1647</v>
      </c>
      <c r="C25" s="1097">
        <v>134980.53779999999</v>
      </c>
      <c r="D25" s="1097">
        <v>7.7131999999999996</v>
      </c>
      <c r="E25" s="1097">
        <v>2.3795000000000002</v>
      </c>
      <c r="F25" s="1097">
        <v>0</v>
      </c>
      <c r="G25" s="1097">
        <v>7.7131999999999996</v>
      </c>
      <c r="H25" s="1097">
        <v>0</v>
      </c>
      <c r="I25" s="1097">
        <v>39.778300000000002</v>
      </c>
      <c r="J25" s="1097">
        <v>57.584200000000003</v>
      </c>
      <c r="K25" s="1097">
        <v>49.871000000000002</v>
      </c>
    </row>
    <row r="26" spans="1:11" ht="15.75" customHeight="1">
      <c r="A26" s="1095" t="s">
        <v>1648</v>
      </c>
      <c r="B26" s="1096" t="s">
        <v>1649</v>
      </c>
      <c r="C26" s="1097">
        <v>14563.07</v>
      </c>
      <c r="D26" s="1097">
        <v>0.83220000000000005</v>
      </c>
      <c r="E26" s="1097">
        <v>0.25669999999999998</v>
      </c>
      <c r="F26" s="1097">
        <v>0</v>
      </c>
      <c r="G26" s="1097">
        <v>0.83220000000000005</v>
      </c>
      <c r="H26" s="1097">
        <v>0</v>
      </c>
      <c r="I26" s="1097">
        <v>0</v>
      </c>
      <c r="J26" s="1097">
        <v>1.9211</v>
      </c>
      <c r="K26" s="1097">
        <v>1.0889</v>
      </c>
    </row>
    <row r="27" spans="1:11" ht="15.75" customHeight="1">
      <c r="A27" s="1095" t="s">
        <v>1650</v>
      </c>
      <c r="B27" s="1096" t="s">
        <v>1651</v>
      </c>
      <c r="C27" s="1097">
        <v>338734.60200000001</v>
      </c>
      <c r="D27" s="1097">
        <v>27.098800000000001</v>
      </c>
      <c r="E27" s="1097">
        <v>6.27</v>
      </c>
      <c r="F27" s="1097">
        <v>0</v>
      </c>
      <c r="G27" s="1097">
        <v>23.711400000000001</v>
      </c>
      <c r="H27" s="1097">
        <v>0</v>
      </c>
      <c r="I27" s="1097">
        <v>27.1814</v>
      </c>
      <c r="J27" s="1097">
        <v>84.261600000000001</v>
      </c>
      <c r="K27" s="1097">
        <v>60.550199999999997</v>
      </c>
    </row>
    <row r="28" spans="1:11" ht="15.75" customHeight="1">
      <c r="A28" s="1095" t="s">
        <v>1652</v>
      </c>
      <c r="B28" s="1096" t="s">
        <v>1653</v>
      </c>
      <c r="C28" s="1097">
        <v>78503.2166</v>
      </c>
      <c r="D28" s="1097">
        <v>4.4859</v>
      </c>
      <c r="E28" s="1097">
        <v>1.3838999999999999</v>
      </c>
      <c r="F28" s="1097">
        <v>0</v>
      </c>
      <c r="G28" s="1097">
        <v>4.4859</v>
      </c>
      <c r="H28" s="1097">
        <v>0</v>
      </c>
      <c r="I28" s="1097">
        <v>39.778300000000002</v>
      </c>
      <c r="J28" s="1097">
        <v>50.134</v>
      </c>
      <c r="K28" s="1097">
        <v>45.648099999999999</v>
      </c>
    </row>
    <row r="29" spans="1:11" ht="15.75" customHeight="1">
      <c r="A29" s="1095" t="s">
        <v>1654</v>
      </c>
      <c r="B29" s="1096" t="s">
        <v>1655</v>
      </c>
      <c r="C29" s="1097">
        <v>112130.0047</v>
      </c>
      <c r="D29" s="1097">
        <v>6.4074</v>
      </c>
      <c r="E29" s="1097">
        <v>1.9766999999999999</v>
      </c>
      <c r="F29" s="1097">
        <v>0</v>
      </c>
      <c r="G29" s="1097">
        <v>6.4074</v>
      </c>
      <c r="H29" s="1097">
        <v>0</v>
      </c>
      <c r="I29" s="1097">
        <v>39.778300000000002</v>
      </c>
      <c r="J29" s="1097">
        <v>54.569800000000001</v>
      </c>
      <c r="K29" s="1097">
        <v>48.162399999999998</v>
      </c>
    </row>
    <row r="30" spans="1:11" ht="15.75" customHeight="1">
      <c r="A30" s="1095" t="s">
        <v>1656</v>
      </c>
      <c r="B30" s="1096" t="s">
        <v>1657</v>
      </c>
      <c r="C30" s="1097">
        <v>168143.10860000001</v>
      </c>
      <c r="D30" s="1097">
        <v>9.6082000000000001</v>
      </c>
      <c r="E30" s="1097">
        <v>2.9641000000000002</v>
      </c>
      <c r="F30" s="1097">
        <v>0</v>
      </c>
      <c r="G30" s="1097">
        <v>9.6082000000000001</v>
      </c>
      <c r="H30" s="1097">
        <v>0</v>
      </c>
      <c r="I30" s="1097">
        <v>39.778300000000002</v>
      </c>
      <c r="J30" s="1097">
        <v>61.958799999999997</v>
      </c>
      <c r="K30" s="1097">
        <v>52.3506</v>
      </c>
    </row>
    <row r="31" spans="1:11" ht="15.75" customHeight="1">
      <c r="A31" s="1095" t="s">
        <v>1658</v>
      </c>
      <c r="B31" s="1096" t="s">
        <v>1659</v>
      </c>
      <c r="C31" s="1097">
        <v>224157.11290000001</v>
      </c>
      <c r="D31" s="1097">
        <v>12.808999999999999</v>
      </c>
      <c r="E31" s="1097">
        <v>3.9516</v>
      </c>
      <c r="F31" s="1097">
        <v>0</v>
      </c>
      <c r="G31" s="1097">
        <v>12.808999999999999</v>
      </c>
      <c r="H31" s="1097">
        <v>0</v>
      </c>
      <c r="I31" s="1097">
        <v>39.778300000000002</v>
      </c>
      <c r="J31" s="1097">
        <v>69.347899999999996</v>
      </c>
      <c r="K31" s="1097">
        <v>56.538899999999998</v>
      </c>
    </row>
    <row r="32" spans="1:11" ht="15.75" customHeight="1">
      <c r="A32" s="1095" t="s">
        <v>1660</v>
      </c>
      <c r="B32" s="1096" t="s">
        <v>1661</v>
      </c>
      <c r="C32" s="1097">
        <v>3897066.83</v>
      </c>
      <c r="D32" s="1097">
        <v>151.55260000000001</v>
      </c>
      <c r="E32" s="1097">
        <v>66.791399999999996</v>
      </c>
      <c r="F32" s="1097">
        <v>0</v>
      </c>
      <c r="G32" s="1097">
        <v>173.203</v>
      </c>
      <c r="H32" s="1097">
        <v>0</v>
      </c>
      <c r="I32" s="1097">
        <v>39.778300000000002</v>
      </c>
      <c r="J32" s="1097">
        <v>431.32530000000003</v>
      </c>
      <c r="K32" s="1097">
        <v>258.1223</v>
      </c>
    </row>
    <row r="33" spans="1:11" ht="15.75" customHeight="1">
      <c r="A33" s="1095" t="s">
        <v>1662</v>
      </c>
      <c r="B33" s="1096" t="s">
        <v>1663</v>
      </c>
      <c r="C33" s="1097">
        <v>18311.038100000002</v>
      </c>
      <c r="D33" s="1097">
        <v>1.0463</v>
      </c>
      <c r="E33" s="1097">
        <v>0.32279999999999998</v>
      </c>
      <c r="F33" s="1097">
        <v>0</v>
      </c>
      <c r="G33" s="1097">
        <v>1.0463</v>
      </c>
      <c r="H33" s="1097">
        <v>0</v>
      </c>
      <c r="I33" s="1097">
        <v>39.778300000000002</v>
      </c>
      <c r="J33" s="1097">
        <v>42.1937</v>
      </c>
      <c r="K33" s="1097">
        <v>41.147399999999998</v>
      </c>
    </row>
    <row r="34" spans="1:11" ht="15.75" customHeight="1">
      <c r="A34" s="1095" t="s">
        <v>1664</v>
      </c>
      <c r="B34" s="1096" t="s">
        <v>1665</v>
      </c>
      <c r="C34" s="1097">
        <v>115631.8371</v>
      </c>
      <c r="D34" s="1097">
        <v>15.4176</v>
      </c>
      <c r="E34" s="1097">
        <v>2.3782000000000001</v>
      </c>
      <c r="F34" s="1097">
        <v>0</v>
      </c>
      <c r="G34" s="1097">
        <v>15.4176</v>
      </c>
      <c r="H34" s="1097">
        <v>3.9639000000000002</v>
      </c>
      <c r="I34" s="1097">
        <v>39.778300000000002</v>
      </c>
      <c r="J34" s="1097">
        <v>76.955600000000004</v>
      </c>
      <c r="K34" s="1097">
        <v>57.574100000000001</v>
      </c>
    </row>
    <row r="35" spans="1:11" ht="15.75" customHeight="1">
      <c r="A35" s="1095" t="s">
        <v>1666</v>
      </c>
      <c r="B35" s="1096" t="s">
        <v>1667</v>
      </c>
      <c r="C35" s="1097">
        <v>483.74470000000002</v>
      </c>
      <c r="D35" s="1097">
        <v>4.3499999999999997E-2</v>
      </c>
      <c r="E35" s="1097">
        <v>8.9999999999999993E-3</v>
      </c>
      <c r="F35" s="1097">
        <v>0</v>
      </c>
      <c r="G35" s="1097">
        <v>2.4199999999999999E-2</v>
      </c>
      <c r="H35" s="1097">
        <v>0</v>
      </c>
      <c r="I35" s="1097">
        <v>0</v>
      </c>
      <c r="J35" s="1097">
        <v>7.6700000000000004E-2</v>
      </c>
      <c r="K35" s="1097">
        <v>5.2499999999999998E-2</v>
      </c>
    </row>
    <row r="36" spans="1:11" ht="15.75" customHeight="1">
      <c r="A36" s="1095" t="s">
        <v>1668</v>
      </c>
      <c r="B36" s="1096" t="s">
        <v>1669</v>
      </c>
      <c r="C36" s="1097">
        <v>1330983.7590000001</v>
      </c>
      <c r="D36" s="1097">
        <v>116.4611</v>
      </c>
      <c r="E36" s="1097">
        <v>25.663</v>
      </c>
      <c r="F36" s="1097">
        <v>0</v>
      </c>
      <c r="G36" s="1097">
        <v>166.37299999999999</v>
      </c>
      <c r="H36" s="1097">
        <v>70.827799999999996</v>
      </c>
      <c r="I36" s="1097">
        <v>33.7363</v>
      </c>
      <c r="J36" s="1097">
        <v>413.06119999999999</v>
      </c>
      <c r="K36" s="1097">
        <v>175.8604</v>
      </c>
    </row>
    <row r="37" spans="1:11" ht="15.75" customHeight="1">
      <c r="A37" s="1095" t="s">
        <v>1670</v>
      </c>
      <c r="B37" s="1096" t="s">
        <v>1671</v>
      </c>
      <c r="C37" s="1097">
        <v>35068.0478</v>
      </c>
      <c r="D37" s="1097">
        <v>0.40139999999999998</v>
      </c>
      <c r="E37" s="1097">
        <v>0.2016</v>
      </c>
      <c r="F37" s="1097">
        <v>0</v>
      </c>
      <c r="G37" s="1097">
        <v>0.44600000000000001</v>
      </c>
      <c r="H37" s="1097">
        <v>39.440199999999997</v>
      </c>
      <c r="I37" s="1097">
        <v>42.121000000000002</v>
      </c>
      <c r="J37" s="1097">
        <v>82.610200000000006</v>
      </c>
      <c r="K37" s="1097">
        <v>42.723999999999997</v>
      </c>
    </row>
    <row r="38" spans="1:11" ht="15.75" customHeight="1">
      <c r="A38" s="1095" t="s">
        <v>1672</v>
      </c>
      <c r="B38" s="1096" t="s">
        <v>1673</v>
      </c>
      <c r="C38" s="1097">
        <v>1928501.6569999999</v>
      </c>
      <c r="D38" s="1097">
        <v>192.8502</v>
      </c>
      <c r="E38" s="1097">
        <v>37.183900000000001</v>
      </c>
      <c r="F38" s="1097">
        <v>0</v>
      </c>
      <c r="G38" s="1097">
        <v>168.7439</v>
      </c>
      <c r="H38" s="1097">
        <v>0</v>
      </c>
      <c r="I38" s="1097">
        <v>39.778300000000002</v>
      </c>
      <c r="J38" s="1097">
        <v>438.55630000000002</v>
      </c>
      <c r="K38" s="1097">
        <v>269.81240000000003</v>
      </c>
    </row>
    <row r="39" spans="1:11" ht="15.75" customHeight="1">
      <c r="A39" s="1095" t="s">
        <v>1674</v>
      </c>
      <c r="B39" s="1096" t="s">
        <v>1675</v>
      </c>
      <c r="C39" s="1097">
        <v>68442.820200000002</v>
      </c>
      <c r="D39" s="1097">
        <v>5.4753999999999996</v>
      </c>
      <c r="E39" s="1097">
        <v>1.2668999999999999</v>
      </c>
      <c r="F39" s="1097">
        <v>0</v>
      </c>
      <c r="G39" s="1097">
        <v>5.4753999999999996</v>
      </c>
      <c r="H39" s="1097">
        <v>6.1069000000000004</v>
      </c>
      <c r="I39" s="1097">
        <v>39.778300000000002</v>
      </c>
      <c r="J39" s="1097">
        <v>58.102899999999998</v>
      </c>
      <c r="K39" s="1097">
        <v>46.520600000000002</v>
      </c>
    </row>
    <row r="40" spans="1:11" ht="15.75" customHeight="1">
      <c r="A40" s="1095" t="s">
        <v>1676</v>
      </c>
      <c r="B40" s="1096" t="s">
        <v>1677</v>
      </c>
      <c r="C40" s="1097">
        <v>86539.786300000007</v>
      </c>
      <c r="D40" s="1097">
        <v>6.9231999999999996</v>
      </c>
      <c r="E40" s="1097">
        <v>1.6019000000000001</v>
      </c>
      <c r="F40" s="1097">
        <v>0</v>
      </c>
      <c r="G40" s="1097">
        <v>6.9231999999999996</v>
      </c>
      <c r="H40" s="1097">
        <v>6.1069000000000004</v>
      </c>
      <c r="I40" s="1097">
        <v>39.778300000000002</v>
      </c>
      <c r="J40" s="1097">
        <v>61.333500000000001</v>
      </c>
      <c r="K40" s="1097">
        <v>48.303400000000003</v>
      </c>
    </row>
    <row r="41" spans="1:11" ht="15.75" customHeight="1">
      <c r="A41" s="1095" t="s">
        <v>1678</v>
      </c>
      <c r="B41" s="1096" t="s">
        <v>1679</v>
      </c>
      <c r="C41" s="1097">
        <v>119333.9369</v>
      </c>
      <c r="D41" s="1097">
        <v>9.5466999999999995</v>
      </c>
      <c r="E41" s="1097">
        <v>2.2088999999999999</v>
      </c>
      <c r="F41" s="1097">
        <v>0</v>
      </c>
      <c r="G41" s="1097">
        <v>9.5466999999999995</v>
      </c>
      <c r="H41" s="1097">
        <v>6.1069000000000004</v>
      </c>
      <c r="I41" s="1097">
        <v>39.778300000000002</v>
      </c>
      <c r="J41" s="1097">
        <v>67.1875</v>
      </c>
      <c r="K41" s="1097">
        <v>51.533900000000003</v>
      </c>
    </row>
    <row r="42" spans="1:11" ht="15.75" customHeight="1">
      <c r="A42" s="1095" t="s">
        <v>1680</v>
      </c>
      <c r="B42" s="1096" t="s">
        <v>1681</v>
      </c>
      <c r="C42" s="1097">
        <v>138146.38949999999</v>
      </c>
      <c r="D42" s="1097">
        <v>11.0517</v>
      </c>
      <c r="E42" s="1097">
        <v>2.5571000000000002</v>
      </c>
      <c r="F42" s="1097">
        <v>0</v>
      </c>
      <c r="G42" s="1097">
        <v>11.0517</v>
      </c>
      <c r="H42" s="1097">
        <v>6.1069000000000004</v>
      </c>
      <c r="I42" s="1097">
        <v>39.778300000000002</v>
      </c>
      <c r="J42" s="1097">
        <v>70.545699999999997</v>
      </c>
      <c r="K42" s="1097">
        <v>53.387099999999997</v>
      </c>
    </row>
    <row r="43" spans="1:11" ht="15.75" customHeight="1">
      <c r="A43" s="1095" t="s">
        <v>1682</v>
      </c>
      <c r="B43" s="1096" t="s">
        <v>1683</v>
      </c>
      <c r="C43" s="1097">
        <v>725352.31160000002</v>
      </c>
      <c r="D43" s="1097">
        <v>145.07050000000001</v>
      </c>
      <c r="E43" s="1097">
        <v>16.782800000000002</v>
      </c>
      <c r="F43" s="1097">
        <v>0</v>
      </c>
      <c r="G43" s="1097">
        <v>163.20429999999999</v>
      </c>
      <c r="H43" s="1097">
        <v>56.328499999999998</v>
      </c>
      <c r="I43" s="1097">
        <v>27.1814</v>
      </c>
      <c r="J43" s="1097">
        <v>408.5675</v>
      </c>
      <c r="K43" s="1097">
        <v>189.03469999999999</v>
      </c>
    </row>
    <row r="44" spans="1:11" ht="15.75" customHeight="1">
      <c r="A44" s="1095" t="s">
        <v>1684</v>
      </c>
      <c r="B44" s="1096" t="s">
        <v>1685</v>
      </c>
      <c r="C44" s="1097">
        <v>3241928.9470000002</v>
      </c>
      <c r="D44" s="1097">
        <v>162.09639999999999</v>
      </c>
      <c r="E44" s="1097">
        <v>57.150599999999997</v>
      </c>
      <c r="F44" s="1097">
        <v>0</v>
      </c>
      <c r="G44" s="1097">
        <v>208.40969999999999</v>
      </c>
      <c r="H44" s="1097">
        <v>25.2957</v>
      </c>
      <c r="I44" s="1097">
        <v>34.730899999999998</v>
      </c>
      <c r="J44" s="1097">
        <v>487.68329999999997</v>
      </c>
      <c r="K44" s="1097">
        <v>253.97790000000001</v>
      </c>
    </row>
    <row r="45" spans="1:11" ht="15.75" customHeight="1">
      <c r="A45" s="1095" t="s">
        <v>1686</v>
      </c>
      <c r="B45" s="1096" t="s">
        <v>1687</v>
      </c>
      <c r="C45" s="1097">
        <v>1054414.5930000001</v>
      </c>
      <c r="D45" s="1097">
        <v>84.353200000000001</v>
      </c>
      <c r="E45" s="1097">
        <v>19.517199999999999</v>
      </c>
      <c r="F45" s="1097">
        <v>0</v>
      </c>
      <c r="G45" s="1097">
        <v>73.808999999999997</v>
      </c>
      <c r="H45" s="1097">
        <v>10.9839</v>
      </c>
      <c r="I45" s="1097">
        <v>27.1814</v>
      </c>
      <c r="J45" s="1097">
        <v>215.84469999999999</v>
      </c>
      <c r="K45" s="1097">
        <v>131.05179999999999</v>
      </c>
    </row>
    <row r="46" spans="1:11" ht="15.75" customHeight="1">
      <c r="A46" s="1095" t="s">
        <v>1688</v>
      </c>
      <c r="B46" s="1096" t="s">
        <v>1689</v>
      </c>
      <c r="C46" s="1097">
        <v>779982.41879999998</v>
      </c>
      <c r="D46" s="1097">
        <v>62.398600000000002</v>
      </c>
      <c r="E46" s="1097">
        <v>14.4375</v>
      </c>
      <c r="F46" s="1097">
        <v>0</v>
      </c>
      <c r="G46" s="1097">
        <v>54.598799999999997</v>
      </c>
      <c r="H46" s="1097">
        <v>64.151899999999998</v>
      </c>
      <c r="I46" s="1097">
        <v>27.1814</v>
      </c>
      <c r="J46" s="1097">
        <v>222.76820000000001</v>
      </c>
      <c r="K46" s="1097">
        <v>104.0175</v>
      </c>
    </row>
    <row r="47" spans="1:11" ht="15.75" customHeight="1">
      <c r="A47" s="1095" t="s">
        <v>1690</v>
      </c>
      <c r="B47" s="1096" t="s">
        <v>1691</v>
      </c>
      <c r="C47" s="1097">
        <v>609761.87719999999</v>
      </c>
      <c r="D47" s="1097">
        <v>16.332899999999999</v>
      </c>
      <c r="E47" s="1097">
        <v>5.2625999999999999</v>
      </c>
      <c r="F47" s="1097">
        <v>0</v>
      </c>
      <c r="G47" s="1097">
        <v>14.5181</v>
      </c>
      <c r="H47" s="1097">
        <v>16.689900000000002</v>
      </c>
      <c r="I47" s="1097">
        <v>33.300800000000002</v>
      </c>
      <c r="J47" s="1097">
        <v>86.104299999999995</v>
      </c>
      <c r="K47" s="1097">
        <v>54.896299999999997</v>
      </c>
    </row>
    <row r="48" spans="1:11" ht="15.75" customHeight="1">
      <c r="A48" s="1095" t="s">
        <v>1692</v>
      </c>
      <c r="B48" s="1096" t="s">
        <v>1693</v>
      </c>
      <c r="C48" s="1097">
        <v>1816887.719</v>
      </c>
      <c r="D48" s="1097">
        <v>242.2517</v>
      </c>
      <c r="E48" s="1097">
        <v>37.3673</v>
      </c>
      <c r="F48" s="1097">
        <v>0</v>
      </c>
      <c r="G48" s="1097">
        <v>151.40729999999999</v>
      </c>
      <c r="H48" s="1097">
        <v>19.889700000000001</v>
      </c>
      <c r="I48" s="1097">
        <v>27.1814</v>
      </c>
      <c r="J48" s="1097">
        <v>478.09739999999999</v>
      </c>
      <c r="K48" s="1097">
        <v>306.80040000000002</v>
      </c>
    </row>
    <row r="49" spans="1:11" ht="15.75" customHeight="1">
      <c r="A49" s="1095" t="s">
        <v>1694</v>
      </c>
      <c r="B49" s="1096" t="s">
        <v>1695</v>
      </c>
      <c r="C49" s="1097">
        <v>538767.23910000001</v>
      </c>
      <c r="D49" s="1097">
        <v>53.8767</v>
      </c>
      <c r="E49" s="1097">
        <v>10.157299999999999</v>
      </c>
      <c r="F49" s="1097">
        <v>0</v>
      </c>
      <c r="G49" s="1097">
        <v>29.9315</v>
      </c>
      <c r="H49" s="1097">
        <v>0</v>
      </c>
      <c r="I49" s="1097">
        <v>0</v>
      </c>
      <c r="J49" s="1097">
        <v>93.965500000000006</v>
      </c>
      <c r="K49" s="1097">
        <v>64.034000000000006</v>
      </c>
    </row>
    <row r="50" spans="1:11" ht="15.75" customHeight="1">
      <c r="A50" s="1095" t="s">
        <v>1696</v>
      </c>
      <c r="B50" s="1096" t="s">
        <v>1697</v>
      </c>
      <c r="C50" s="1097">
        <v>844691.91330000001</v>
      </c>
      <c r="D50" s="1097">
        <v>9.6691000000000003</v>
      </c>
      <c r="E50" s="1097">
        <v>4.8555000000000001</v>
      </c>
      <c r="F50" s="1097">
        <v>0</v>
      </c>
      <c r="G50" s="1097">
        <v>21.486899999999999</v>
      </c>
      <c r="H50" s="1097">
        <v>0</v>
      </c>
      <c r="I50" s="1097">
        <v>114.512</v>
      </c>
      <c r="J50" s="1097">
        <v>150.52350000000001</v>
      </c>
      <c r="K50" s="1097">
        <v>129.03659999999999</v>
      </c>
    </row>
    <row r="51" spans="1:11" ht="15.75" customHeight="1">
      <c r="A51" s="1095" t="s">
        <v>1698</v>
      </c>
      <c r="B51" s="1096" t="s">
        <v>1699</v>
      </c>
      <c r="C51" s="1097">
        <v>225883.41020000001</v>
      </c>
      <c r="D51" s="1097">
        <v>9.6806999999999999</v>
      </c>
      <c r="E51" s="1097">
        <v>3.8161</v>
      </c>
      <c r="F51" s="1097">
        <v>0</v>
      </c>
      <c r="G51" s="1097">
        <v>16.134499999999999</v>
      </c>
      <c r="H51" s="1097">
        <v>0</v>
      </c>
      <c r="I51" s="1097">
        <v>29.463000000000001</v>
      </c>
      <c r="J51" s="1097">
        <v>59.094299999999997</v>
      </c>
      <c r="K51" s="1097">
        <v>42.959800000000001</v>
      </c>
    </row>
    <row r="52" spans="1:11" ht="15.75" customHeight="1">
      <c r="A52" s="1095" t="s">
        <v>1700</v>
      </c>
      <c r="B52" s="1096" t="s">
        <v>1701</v>
      </c>
      <c r="C52" s="1097">
        <v>675578.8504</v>
      </c>
      <c r="D52" s="1097">
        <v>7.7332999999999998</v>
      </c>
      <c r="E52" s="1097">
        <v>3.8834</v>
      </c>
      <c r="F52" s="1097">
        <v>0</v>
      </c>
      <c r="G52" s="1097">
        <v>12.8888</v>
      </c>
      <c r="H52" s="1097">
        <v>0</v>
      </c>
      <c r="I52" s="1097">
        <v>29.463000000000001</v>
      </c>
      <c r="J52" s="1097">
        <v>53.968499999999999</v>
      </c>
      <c r="K52" s="1097">
        <v>41.079700000000003</v>
      </c>
    </row>
    <row r="53" spans="1:11" ht="15.75" customHeight="1">
      <c r="A53" s="1095" t="s">
        <v>1702</v>
      </c>
      <c r="B53" s="1096" t="s">
        <v>1703</v>
      </c>
      <c r="C53" s="1097">
        <v>844691.91330000001</v>
      </c>
      <c r="D53" s="1097">
        <v>9.6691000000000003</v>
      </c>
      <c r="E53" s="1097">
        <v>4.8555000000000001</v>
      </c>
      <c r="F53" s="1097">
        <v>0</v>
      </c>
      <c r="G53" s="1097">
        <v>21.486899999999999</v>
      </c>
      <c r="H53" s="1097">
        <v>0</v>
      </c>
      <c r="I53" s="1097">
        <v>114.512</v>
      </c>
      <c r="J53" s="1097">
        <v>150.52350000000001</v>
      </c>
      <c r="K53" s="1097">
        <v>129.03659999999999</v>
      </c>
    </row>
    <row r="54" spans="1:11" ht="15.75" customHeight="1">
      <c r="A54" s="1095" t="s">
        <v>1704</v>
      </c>
      <c r="B54" s="1096" t="s">
        <v>1705</v>
      </c>
      <c r="C54" s="1097">
        <v>41029.544699999999</v>
      </c>
      <c r="D54" s="1097">
        <v>1.099</v>
      </c>
      <c r="E54" s="1097">
        <v>0.35410000000000003</v>
      </c>
      <c r="F54" s="1097">
        <v>0</v>
      </c>
      <c r="G54" s="1097">
        <v>0.97689999999999999</v>
      </c>
      <c r="H54" s="1097">
        <v>0</v>
      </c>
      <c r="I54" s="1097">
        <v>66.601600000000005</v>
      </c>
      <c r="J54" s="1097">
        <v>69.031599999999997</v>
      </c>
      <c r="K54" s="1097">
        <v>68.054699999999997</v>
      </c>
    </row>
    <row r="55" spans="1:11" ht="15.75" customHeight="1">
      <c r="A55" s="1095" t="s">
        <v>1706</v>
      </c>
      <c r="B55" s="1096" t="s">
        <v>1707</v>
      </c>
      <c r="C55" s="1097">
        <v>1397.0118</v>
      </c>
      <c r="D55" s="1097">
        <v>0.18629999999999999</v>
      </c>
      <c r="E55" s="1097">
        <v>2.87E-2</v>
      </c>
      <c r="F55" s="1097">
        <v>0</v>
      </c>
      <c r="G55" s="1097">
        <v>0.1164</v>
      </c>
      <c r="H55" s="1097">
        <v>0</v>
      </c>
      <c r="I55" s="1097">
        <v>0</v>
      </c>
      <c r="J55" s="1097">
        <v>0.33139999999999997</v>
      </c>
      <c r="K55" s="1097">
        <v>0.215</v>
      </c>
    </row>
    <row r="56" spans="1:11" ht="15.75" customHeight="1">
      <c r="A56" s="1095" t="s">
        <v>1708</v>
      </c>
      <c r="B56" s="1096" t="s">
        <v>1709</v>
      </c>
      <c r="C56" s="1097">
        <v>5695.1980000000003</v>
      </c>
      <c r="D56" s="1097">
        <v>0.75939999999999996</v>
      </c>
      <c r="E56" s="1097">
        <v>0.1171</v>
      </c>
      <c r="F56" s="1097">
        <v>0</v>
      </c>
      <c r="G56" s="1097">
        <v>0.47460000000000002</v>
      </c>
      <c r="H56" s="1097">
        <v>0</v>
      </c>
      <c r="I56" s="1097">
        <v>0</v>
      </c>
      <c r="J56" s="1097">
        <v>1.3511</v>
      </c>
      <c r="K56" s="1097">
        <v>0.87649999999999995</v>
      </c>
    </row>
    <row r="57" spans="1:11" ht="15.75" customHeight="1">
      <c r="A57" s="1095" t="s">
        <v>1710</v>
      </c>
      <c r="B57" s="1096" t="s">
        <v>1711</v>
      </c>
      <c r="C57" s="1097">
        <v>30076652.469999999</v>
      </c>
      <c r="D57" s="1097">
        <v>1203.0661</v>
      </c>
      <c r="E57" s="1097">
        <v>510.32560000000001</v>
      </c>
      <c r="F57" s="1097">
        <v>0</v>
      </c>
      <c r="G57" s="1097">
        <v>1203.0661</v>
      </c>
      <c r="H57" s="1097">
        <v>187.76159999999999</v>
      </c>
      <c r="I57" s="1097">
        <v>39.778300000000002</v>
      </c>
      <c r="J57" s="1097">
        <v>3143.9976999999999</v>
      </c>
      <c r="K57" s="1097">
        <v>1753.17</v>
      </c>
    </row>
    <row r="58" spans="1:11" ht="15.75" customHeight="1">
      <c r="A58" s="1095" t="s">
        <v>1502</v>
      </c>
      <c r="B58" s="1096" t="s">
        <v>1712</v>
      </c>
      <c r="C58" s="1097">
        <v>1085.9362000000001</v>
      </c>
      <c r="D58" s="1097">
        <v>1.0859000000000001</v>
      </c>
      <c r="E58" s="1097">
        <v>5.0299999999999997E-2</v>
      </c>
      <c r="F58" s="1097">
        <v>0</v>
      </c>
      <c r="G58" s="1097">
        <v>0.54300000000000004</v>
      </c>
      <c r="H58" s="1097">
        <v>0</v>
      </c>
      <c r="I58" s="1097">
        <v>0</v>
      </c>
      <c r="J58" s="1097">
        <v>1.6792</v>
      </c>
      <c r="K58" s="1097">
        <v>1.1362000000000001</v>
      </c>
    </row>
    <row r="59" spans="1:11" ht="15.75" customHeight="1">
      <c r="A59" s="1095" t="s">
        <v>1713</v>
      </c>
      <c r="B59" s="1096" t="s">
        <v>1714</v>
      </c>
      <c r="C59" s="1097">
        <v>32870946.946600001</v>
      </c>
      <c r="D59" s="1097">
        <v>1314.8379</v>
      </c>
      <c r="E59" s="1097">
        <v>557.73779999999999</v>
      </c>
      <c r="F59" s="1097">
        <v>0</v>
      </c>
      <c r="G59" s="1097">
        <v>1150.4830999999999</v>
      </c>
      <c r="H59" s="1097">
        <v>116.4122</v>
      </c>
      <c r="I59" s="1097">
        <v>39.778300000000002</v>
      </c>
      <c r="J59" s="1097">
        <v>3179.2492999999999</v>
      </c>
      <c r="K59" s="1097">
        <v>1912.354</v>
      </c>
    </row>
    <row r="60" spans="1:11" ht="15.75" customHeight="1">
      <c r="A60" s="1095" t="s">
        <v>1478</v>
      </c>
      <c r="B60" s="1096" t="s">
        <v>1715</v>
      </c>
      <c r="C60" s="1097">
        <v>65596.2</v>
      </c>
      <c r="D60" s="1097">
        <v>4.5917000000000003</v>
      </c>
      <c r="E60" s="1097">
        <v>1.2141999999999999</v>
      </c>
      <c r="F60" s="1097">
        <v>0</v>
      </c>
      <c r="G60" s="1097">
        <v>3.2797999999999998</v>
      </c>
      <c r="H60" s="1097">
        <v>10.900600000000001</v>
      </c>
      <c r="I60" s="1097">
        <v>0</v>
      </c>
      <c r="J60" s="1097">
        <v>19.9863</v>
      </c>
      <c r="K60" s="1097">
        <v>5.8059000000000003</v>
      </c>
    </row>
    <row r="61" spans="1:11" ht="15.75" customHeight="1">
      <c r="A61" s="1095" t="s">
        <v>1716</v>
      </c>
      <c r="B61" s="1096" t="s">
        <v>1717</v>
      </c>
      <c r="C61" s="1097">
        <v>1700337.1584000001</v>
      </c>
      <c r="D61" s="1097">
        <v>68.013499999999993</v>
      </c>
      <c r="E61" s="1097">
        <v>28.8505</v>
      </c>
      <c r="F61" s="1097">
        <v>0</v>
      </c>
      <c r="G61" s="1097">
        <v>42.508400000000002</v>
      </c>
      <c r="H61" s="1097">
        <v>71.975300000000004</v>
      </c>
      <c r="I61" s="1097">
        <v>27.1814</v>
      </c>
      <c r="J61" s="1097">
        <v>238.5291</v>
      </c>
      <c r="K61" s="1097">
        <v>124.0454</v>
      </c>
    </row>
    <row r="62" spans="1:11" ht="15.75" customHeight="1">
      <c r="A62" s="1095" t="s">
        <v>1718</v>
      </c>
      <c r="B62" s="1096" t="s">
        <v>1719</v>
      </c>
      <c r="C62" s="1097">
        <v>5681101.4560000002</v>
      </c>
      <c r="D62" s="1097">
        <v>454.48809999999997</v>
      </c>
      <c r="E62" s="1097">
        <v>105.1572</v>
      </c>
      <c r="F62" s="1097">
        <v>0</v>
      </c>
      <c r="G62" s="1097">
        <v>454.48809999999997</v>
      </c>
      <c r="H62" s="1097">
        <v>96.227800000000002</v>
      </c>
      <c r="I62" s="1097">
        <v>33.7363</v>
      </c>
      <c r="J62" s="1097">
        <v>1144.0975000000001</v>
      </c>
      <c r="K62" s="1097">
        <v>593.38160000000005</v>
      </c>
    </row>
    <row r="63" spans="1:11" ht="15.75" customHeight="1">
      <c r="A63" s="1095" t="s">
        <v>1491</v>
      </c>
      <c r="B63" s="1096" t="s">
        <v>1720</v>
      </c>
      <c r="C63" s="1097">
        <v>4342.7893000000004</v>
      </c>
      <c r="D63" s="1097">
        <v>0.86860000000000004</v>
      </c>
      <c r="E63" s="1097">
        <v>0.10050000000000001</v>
      </c>
      <c r="F63" s="1097">
        <v>0</v>
      </c>
      <c r="G63" s="1097">
        <v>0.54279999999999995</v>
      </c>
      <c r="H63" s="1097">
        <v>7.6071</v>
      </c>
      <c r="I63" s="1097">
        <v>0</v>
      </c>
      <c r="J63" s="1097">
        <v>9.1189999999999998</v>
      </c>
      <c r="K63" s="1097">
        <v>0.96909999999999996</v>
      </c>
    </row>
    <row r="64" spans="1:11" ht="15.75" customHeight="1">
      <c r="A64" s="1095" t="s">
        <v>1721</v>
      </c>
      <c r="B64" s="1096" t="s">
        <v>1722</v>
      </c>
      <c r="C64" s="1097">
        <v>414325.00799999997</v>
      </c>
      <c r="D64" s="1097">
        <v>18.414400000000001</v>
      </c>
      <c r="E64" s="1097">
        <v>7.1010999999999997</v>
      </c>
      <c r="F64" s="1097">
        <v>0</v>
      </c>
      <c r="G64" s="1097">
        <v>11.509</v>
      </c>
      <c r="H64" s="1097">
        <v>0</v>
      </c>
      <c r="I64" s="1097">
        <v>27.1814</v>
      </c>
      <c r="J64" s="1097">
        <v>64.2059</v>
      </c>
      <c r="K64" s="1097">
        <v>52.696899999999999</v>
      </c>
    </row>
    <row r="65" spans="1:11" ht="15.75" customHeight="1">
      <c r="A65" s="1095" t="s">
        <v>1504</v>
      </c>
      <c r="B65" s="1096" t="s">
        <v>1723</v>
      </c>
      <c r="C65" s="1097">
        <v>464.33760000000001</v>
      </c>
      <c r="D65" s="1097">
        <v>0.46429999999999999</v>
      </c>
      <c r="E65" s="1097">
        <v>2.1499999999999998E-2</v>
      </c>
      <c r="F65" s="1097">
        <v>0</v>
      </c>
      <c r="G65" s="1097">
        <v>0.23219999999999999</v>
      </c>
      <c r="H65" s="1097">
        <v>0</v>
      </c>
      <c r="I65" s="1097">
        <v>0</v>
      </c>
      <c r="J65" s="1097">
        <v>0.71799999999999997</v>
      </c>
      <c r="K65" s="1097">
        <v>0.48580000000000001</v>
      </c>
    </row>
    <row r="66" spans="1:11" ht="15.75" customHeight="1">
      <c r="A66" s="1095" t="s">
        <v>1724</v>
      </c>
      <c r="B66" s="1096" t="s">
        <v>1725</v>
      </c>
      <c r="C66" s="1097">
        <v>3419884.5920000002</v>
      </c>
      <c r="D66" s="1097">
        <v>455.9846</v>
      </c>
      <c r="E66" s="1097">
        <v>70.335599999999999</v>
      </c>
      <c r="F66" s="1097">
        <v>0</v>
      </c>
      <c r="G66" s="1097">
        <v>398.98649999999998</v>
      </c>
      <c r="H66" s="1097">
        <v>380.21719999999999</v>
      </c>
      <c r="I66" s="1097">
        <v>39.778300000000002</v>
      </c>
      <c r="J66" s="1097">
        <v>1345.3022000000001</v>
      </c>
      <c r="K66" s="1097">
        <v>566.09849999999994</v>
      </c>
    </row>
    <row r="67" spans="1:11" ht="15.75" customHeight="1">
      <c r="A67" s="1095" t="s">
        <v>1487</v>
      </c>
      <c r="B67" s="1096" t="s">
        <v>1726</v>
      </c>
      <c r="C67" s="1097">
        <v>504147.91210000002</v>
      </c>
      <c r="D67" s="1097">
        <v>50.4148</v>
      </c>
      <c r="E67" s="1097">
        <v>9.7205999999999992</v>
      </c>
      <c r="F67" s="1097">
        <v>0</v>
      </c>
      <c r="G67" s="1097">
        <v>50.4148</v>
      </c>
      <c r="H67" s="1097">
        <v>73.331299999999999</v>
      </c>
      <c r="I67" s="1097">
        <v>27.1814</v>
      </c>
      <c r="J67" s="1097">
        <v>211.06290000000001</v>
      </c>
      <c r="K67" s="1097">
        <v>87.316800000000001</v>
      </c>
    </row>
    <row r="68" spans="1:11" ht="15.75" customHeight="1">
      <c r="A68" s="1095" t="s">
        <v>1727</v>
      </c>
      <c r="B68" s="1096" t="s">
        <v>1728</v>
      </c>
      <c r="C68" s="1097">
        <v>882612.07019999996</v>
      </c>
      <c r="D68" s="1097">
        <v>117.6816</v>
      </c>
      <c r="E68" s="1097">
        <v>18.1524</v>
      </c>
      <c r="F68" s="1097">
        <v>0</v>
      </c>
      <c r="G68" s="1097">
        <v>73.551000000000002</v>
      </c>
      <c r="H68" s="1097">
        <v>0</v>
      </c>
      <c r="I68" s="1097">
        <v>0</v>
      </c>
      <c r="J68" s="1097">
        <v>209.38499999999999</v>
      </c>
      <c r="K68" s="1097">
        <v>135.834</v>
      </c>
    </row>
    <row r="69" spans="1:11" ht="15.75" customHeight="1">
      <c r="A69" s="1095" t="s">
        <v>1729</v>
      </c>
      <c r="B69" s="1096" t="s">
        <v>1730</v>
      </c>
      <c r="C69" s="1097">
        <v>156.41579999999999</v>
      </c>
      <c r="D69" s="1097">
        <v>7.8200000000000006E-2</v>
      </c>
      <c r="E69" s="1097">
        <v>4.7999999999999996E-3</v>
      </c>
      <c r="F69" s="1097">
        <v>0</v>
      </c>
      <c r="G69" s="1097">
        <v>3.9100000000000003E-2</v>
      </c>
      <c r="H69" s="1097">
        <v>0</v>
      </c>
      <c r="I69" s="1097">
        <v>0</v>
      </c>
      <c r="J69" s="1097">
        <v>0.1221</v>
      </c>
      <c r="K69" s="1097">
        <v>8.3000000000000004E-2</v>
      </c>
    </row>
    <row r="70" spans="1:11" ht="15.75" customHeight="1">
      <c r="A70" s="1095" t="s">
        <v>1510</v>
      </c>
      <c r="B70" s="1096" t="s">
        <v>1731</v>
      </c>
      <c r="C70" s="1097">
        <v>164068.75829999999</v>
      </c>
      <c r="D70" s="1097">
        <v>10.5473</v>
      </c>
      <c r="E70" s="1097">
        <v>2.8923000000000001</v>
      </c>
      <c r="F70" s="1097">
        <v>0</v>
      </c>
      <c r="G70" s="1097">
        <v>5.8596000000000004</v>
      </c>
      <c r="H70" s="1097">
        <v>0</v>
      </c>
      <c r="I70" s="1097">
        <v>27.1814</v>
      </c>
      <c r="J70" s="1097">
        <v>46.480600000000003</v>
      </c>
      <c r="K70" s="1097">
        <v>40.621000000000002</v>
      </c>
    </row>
    <row r="71" spans="1:11" ht="15.75" customHeight="1">
      <c r="A71" s="1095" t="s">
        <v>1732</v>
      </c>
      <c r="B71" s="1096" t="s">
        <v>1733</v>
      </c>
      <c r="C71" s="1097">
        <v>4851185.1830000002</v>
      </c>
      <c r="D71" s="1097">
        <v>388.09480000000002</v>
      </c>
      <c r="E71" s="1097">
        <v>89.795400000000001</v>
      </c>
      <c r="F71" s="1097">
        <v>0</v>
      </c>
      <c r="G71" s="1097">
        <v>388.09480000000002</v>
      </c>
      <c r="H71" s="1097">
        <v>142.38589999999999</v>
      </c>
      <c r="I71" s="1097">
        <v>33.7363</v>
      </c>
      <c r="J71" s="1097">
        <v>1042.1071999999999</v>
      </c>
      <c r="K71" s="1097">
        <v>511.62650000000002</v>
      </c>
    </row>
    <row r="72" spans="1:11" ht="15.75" customHeight="1">
      <c r="A72" s="1095" t="s">
        <v>1734</v>
      </c>
      <c r="B72" s="1096" t="s">
        <v>1735</v>
      </c>
      <c r="C72" s="1097">
        <v>3545138.1623</v>
      </c>
      <c r="D72" s="1097">
        <v>157.5617</v>
      </c>
      <c r="E72" s="1097">
        <v>60.759700000000002</v>
      </c>
      <c r="F72" s="1097">
        <v>0</v>
      </c>
      <c r="G72" s="1097">
        <v>98.476100000000002</v>
      </c>
      <c r="H72" s="1097">
        <v>0</v>
      </c>
      <c r="I72" s="1097">
        <v>39.778300000000002</v>
      </c>
      <c r="J72" s="1097">
        <v>356.57580000000002</v>
      </c>
      <c r="K72" s="1097">
        <v>258.09969999999998</v>
      </c>
    </row>
    <row r="73" spans="1:11" ht="15.75" customHeight="1">
      <c r="A73" s="1095" t="s">
        <v>1736</v>
      </c>
      <c r="B73" s="1096" t="s">
        <v>1737</v>
      </c>
      <c r="C73" s="1097">
        <v>179404.30609999999</v>
      </c>
      <c r="D73" s="1097">
        <v>17.9404</v>
      </c>
      <c r="E73" s="1097">
        <v>3.4590999999999998</v>
      </c>
      <c r="F73" s="1097">
        <v>0</v>
      </c>
      <c r="G73" s="1097">
        <v>15.697900000000001</v>
      </c>
      <c r="H73" s="1097">
        <v>0</v>
      </c>
      <c r="I73" s="1097">
        <v>0</v>
      </c>
      <c r="J73" s="1097">
        <v>37.0974</v>
      </c>
      <c r="K73" s="1097">
        <v>21.3995</v>
      </c>
    </row>
    <row r="74" spans="1:11" ht="15.75" customHeight="1">
      <c r="A74" s="1095" t="s">
        <v>1738</v>
      </c>
      <c r="B74" s="1096" t="s">
        <v>1739</v>
      </c>
      <c r="C74" s="1097">
        <v>1830025.3907000001</v>
      </c>
      <c r="D74" s="1097">
        <v>82.351100000000002</v>
      </c>
      <c r="E74" s="1097">
        <v>31.050999999999998</v>
      </c>
      <c r="F74" s="1097">
        <v>0</v>
      </c>
      <c r="G74" s="1097">
        <v>45.750599999999999</v>
      </c>
      <c r="H74" s="1097">
        <v>0</v>
      </c>
      <c r="I74" s="1097">
        <v>27.1814</v>
      </c>
      <c r="J74" s="1097">
        <v>186.33410000000001</v>
      </c>
      <c r="K74" s="1097">
        <v>140.58349999999999</v>
      </c>
    </row>
    <row r="75" spans="1:11" ht="15.75" customHeight="1">
      <c r="A75" s="1095" t="s">
        <v>1740</v>
      </c>
      <c r="B75" s="1096" t="s">
        <v>1741</v>
      </c>
      <c r="C75" s="1097">
        <v>106831.05409999999</v>
      </c>
      <c r="D75" s="1097">
        <v>4.8074000000000003</v>
      </c>
      <c r="E75" s="1097">
        <v>1.8127</v>
      </c>
      <c r="F75" s="1097">
        <v>0</v>
      </c>
      <c r="G75" s="1097">
        <v>2.6707999999999998</v>
      </c>
      <c r="H75" s="1097">
        <v>0</v>
      </c>
      <c r="I75" s="1097">
        <v>0</v>
      </c>
      <c r="J75" s="1097">
        <v>9.2909000000000006</v>
      </c>
      <c r="K75" s="1097">
        <v>6.6200999999999999</v>
      </c>
    </row>
    <row r="76" spans="1:11" ht="15.75" customHeight="1">
      <c r="A76" s="1095" t="s">
        <v>1742</v>
      </c>
      <c r="B76" s="1096" t="s">
        <v>1743</v>
      </c>
      <c r="C76" s="1097">
        <v>868455.30130000005</v>
      </c>
      <c r="D76" s="1097">
        <v>13.750500000000001</v>
      </c>
      <c r="E76" s="1097">
        <v>13.842499999999999</v>
      </c>
      <c r="F76" s="1097">
        <v>0</v>
      </c>
      <c r="G76" s="1097">
        <v>7.2370999999999999</v>
      </c>
      <c r="H76" s="1097">
        <v>0</v>
      </c>
      <c r="I76" s="1097">
        <v>0</v>
      </c>
      <c r="J76" s="1097">
        <v>34.830100000000002</v>
      </c>
      <c r="K76" s="1097">
        <v>27.593</v>
      </c>
    </row>
    <row r="77" spans="1:11" ht="15.75" customHeight="1">
      <c r="A77" s="1095" t="s">
        <v>1744</v>
      </c>
      <c r="B77" s="1096" t="s">
        <v>1745</v>
      </c>
      <c r="C77" s="1097">
        <v>1264142.0360000001</v>
      </c>
      <c r="D77" s="1097">
        <v>20.015599999999999</v>
      </c>
      <c r="E77" s="1097">
        <v>20.1494</v>
      </c>
      <c r="F77" s="1097">
        <v>0</v>
      </c>
      <c r="G77" s="1097">
        <v>10.5345</v>
      </c>
      <c r="H77" s="1097">
        <v>0</v>
      </c>
      <c r="I77" s="1097">
        <v>0</v>
      </c>
      <c r="J77" s="1097">
        <v>50.6995</v>
      </c>
      <c r="K77" s="1097">
        <v>40.164999999999999</v>
      </c>
    </row>
    <row r="78" spans="1:11" ht="15.75" customHeight="1">
      <c r="A78" s="1095" t="s">
        <v>1746</v>
      </c>
      <c r="B78" s="1096" t="s">
        <v>1747</v>
      </c>
      <c r="C78" s="1097">
        <v>637209.80680000002</v>
      </c>
      <c r="D78" s="1097">
        <v>10.0892</v>
      </c>
      <c r="E78" s="1097">
        <v>10.156599999999999</v>
      </c>
      <c r="F78" s="1097">
        <v>0</v>
      </c>
      <c r="G78" s="1097">
        <v>5.3101000000000003</v>
      </c>
      <c r="H78" s="1097">
        <v>0</v>
      </c>
      <c r="I78" s="1097">
        <v>0</v>
      </c>
      <c r="J78" s="1097">
        <v>25.555900000000001</v>
      </c>
      <c r="K78" s="1097">
        <v>20.245799999999999</v>
      </c>
    </row>
    <row r="79" spans="1:11" ht="15.75" customHeight="1">
      <c r="A79" s="1095" t="s">
        <v>1748</v>
      </c>
      <c r="B79" s="1096" t="s">
        <v>1749</v>
      </c>
      <c r="C79" s="1097">
        <v>524232.00469999999</v>
      </c>
      <c r="D79" s="1097">
        <v>52.423200000000001</v>
      </c>
      <c r="E79" s="1097">
        <v>10.107799999999999</v>
      </c>
      <c r="F79" s="1097">
        <v>0</v>
      </c>
      <c r="G79" s="1097">
        <v>52.423200000000001</v>
      </c>
      <c r="H79" s="1097">
        <v>73.331299999999999</v>
      </c>
      <c r="I79" s="1097">
        <v>27.1814</v>
      </c>
      <c r="J79" s="1097">
        <v>215.46690000000001</v>
      </c>
      <c r="K79" s="1097">
        <v>89.712400000000002</v>
      </c>
    </row>
    <row r="80" spans="1:11" ht="15.75" customHeight="1">
      <c r="A80" s="1095" t="s">
        <v>1750</v>
      </c>
      <c r="B80" s="1096" t="s">
        <v>1751</v>
      </c>
      <c r="C80" s="1097">
        <v>3281.0823999999998</v>
      </c>
      <c r="D80" s="1097">
        <v>0.49220000000000003</v>
      </c>
      <c r="E80" s="1097">
        <v>6.7500000000000004E-2</v>
      </c>
      <c r="F80" s="1097">
        <v>0</v>
      </c>
      <c r="G80" s="1097">
        <v>0.38279999999999997</v>
      </c>
      <c r="H80" s="1097">
        <v>8.1637000000000004</v>
      </c>
      <c r="I80" s="1097">
        <v>0</v>
      </c>
      <c r="J80" s="1097">
        <v>9.1061999999999994</v>
      </c>
      <c r="K80" s="1097">
        <v>0.55969999999999998</v>
      </c>
    </row>
    <row r="81" spans="1:11" ht="15.75" customHeight="1">
      <c r="A81" s="1095" t="s">
        <v>884</v>
      </c>
      <c r="B81" s="1096" t="s">
        <v>1752</v>
      </c>
      <c r="C81" s="1097">
        <v>78844.955700000006</v>
      </c>
      <c r="D81" s="1097">
        <v>4.7306999999999997</v>
      </c>
      <c r="E81" s="1097">
        <v>1.4594</v>
      </c>
      <c r="F81" s="1097">
        <v>0.59130000000000005</v>
      </c>
      <c r="G81" s="1097">
        <v>4.7306999999999997</v>
      </c>
      <c r="H81" s="1097">
        <v>25.286200000000001</v>
      </c>
      <c r="I81" s="1097">
        <v>0</v>
      </c>
      <c r="J81" s="1097">
        <v>36.798299999999998</v>
      </c>
      <c r="K81" s="1097">
        <v>6.7813999999999997</v>
      </c>
    </row>
    <row r="82" spans="1:11" ht="15.75" customHeight="1">
      <c r="A82" s="1095" t="s">
        <v>1753</v>
      </c>
      <c r="B82" s="1096" t="s">
        <v>1754</v>
      </c>
      <c r="C82" s="1097">
        <v>21326006.34</v>
      </c>
      <c r="D82" s="1097">
        <v>746.41020000000003</v>
      </c>
      <c r="E82" s="1097">
        <v>361.84899999999999</v>
      </c>
      <c r="F82" s="1097">
        <v>146.6163</v>
      </c>
      <c r="G82" s="1097">
        <v>959.6703</v>
      </c>
      <c r="H82" s="1097">
        <v>117.351</v>
      </c>
      <c r="I82" s="1097">
        <v>34.730899999999998</v>
      </c>
      <c r="J82" s="1097">
        <v>2366.6277</v>
      </c>
      <c r="K82" s="1097">
        <v>1289.6063999999999</v>
      </c>
    </row>
    <row r="83" spans="1:11" ht="15.75" customHeight="1">
      <c r="A83" s="1095" t="s">
        <v>1755</v>
      </c>
      <c r="B83" s="1096" t="s">
        <v>1756</v>
      </c>
      <c r="C83" s="1097">
        <v>36304768.909999996</v>
      </c>
      <c r="D83" s="1097">
        <v>1270.6668999999999</v>
      </c>
      <c r="E83" s="1097">
        <v>616.00120000000004</v>
      </c>
      <c r="F83" s="1097">
        <v>249.59530000000001</v>
      </c>
      <c r="G83" s="1097">
        <v>1633.7146</v>
      </c>
      <c r="H83" s="1097">
        <v>130.38999999999999</v>
      </c>
      <c r="I83" s="1097">
        <v>34.730899999999998</v>
      </c>
      <c r="J83" s="1097">
        <v>3935.0989</v>
      </c>
      <c r="K83" s="1097">
        <v>2170.9942999999998</v>
      </c>
    </row>
    <row r="84" spans="1:11" ht="15.75" customHeight="1">
      <c r="A84" s="1095" t="s">
        <v>1757</v>
      </c>
      <c r="B84" s="1096" t="s">
        <v>1758</v>
      </c>
      <c r="C84" s="1097">
        <v>406854.42830000003</v>
      </c>
      <c r="D84" s="1097">
        <v>35.599800000000002</v>
      </c>
      <c r="E84" s="1097">
        <v>7.8446999999999996</v>
      </c>
      <c r="F84" s="1097">
        <v>0</v>
      </c>
      <c r="G84" s="1097">
        <v>35.599800000000002</v>
      </c>
      <c r="H84" s="1097">
        <v>59.327500000000001</v>
      </c>
      <c r="I84" s="1097">
        <v>33.7363</v>
      </c>
      <c r="J84" s="1097">
        <v>172.10810000000001</v>
      </c>
      <c r="K84" s="1097">
        <v>77.180800000000005</v>
      </c>
    </row>
    <row r="85" spans="1:11" ht="15.75" customHeight="1">
      <c r="A85" s="1095" t="s">
        <v>1759</v>
      </c>
      <c r="B85" s="1096" t="s">
        <v>1760</v>
      </c>
      <c r="C85" s="1097">
        <v>50827.074399999998</v>
      </c>
      <c r="D85" s="1097">
        <v>4.0662000000000003</v>
      </c>
      <c r="E85" s="1097">
        <v>0.94079999999999997</v>
      </c>
      <c r="F85" s="1097">
        <v>0</v>
      </c>
      <c r="G85" s="1097">
        <v>3.5579000000000001</v>
      </c>
      <c r="H85" s="1097">
        <v>17.9787</v>
      </c>
      <c r="I85" s="1097">
        <v>0</v>
      </c>
      <c r="J85" s="1097">
        <v>26.543600000000001</v>
      </c>
      <c r="K85" s="1097">
        <v>5.0069999999999997</v>
      </c>
    </row>
    <row r="86" spans="1:11" ht="15.75" customHeight="1">
      <c r="A86" s="1095" t="s">
        <v>1761</v>
      </c>
      <c r="B86" s="1096" t="s">
        <v>1762</v>
      </c>
      <c r="C86" s="1097">
        <v>82824.339500000002</v>
      </c>
      <c r="D86" s="1097">
        <v>6.6258999999999997</v>
      </c>
      <c r="E86" s="1097">
        <v>1.5330999999999999</v>
      </c>
      <c r="F86" s="1097">
        <v>0</v>
      </c>
      <c r="G86" s="1097">
        <v>5.7976999999999999</v>
      </c>
      <c r="H86" s="1097">
        <v>8.1676000000000002</v>
      </c>
      <c r="I86" s="1097">
        <v>27.1814</v>
      </c>
      <c r="J86" s="1097">
        <v>49.305700000000002</v>
      </c>
      <c r="K86" s="1097">
        <v>35.340400000000002</v>
      </c>
    </row>
    <row r="87" spans="1:11" ht="15.75" customHeight="1">
      <c r="A87" s="1095" t="s">
        <v>1763</v>
      </c>
      <c r="B87" s="1096" t="s">
        <v>1764</v>
      </c>
      <c r="C87" s="1097">
        <v>68037.473499999993</v>
      </c>
      <c r="D87" s="1097">
        <v>5.4429999999999996</v>
      </c>
      <c r="E87" s="1097">
        <v>1.2594000000000001</v>
      </c>
      <c r="F87" s="1097">
        <v>0</v>
      </c>
      <c r="G87" s="1097">
        <v>4.7625999999999999</v>
      </c>
      <c r="H87" s="1097">
        <v>8.1676000000000002</v>
      </c>
      <c r="I87" s="1097">
        <v>27.1814</v>
      </c>
      <c r="J87" s="1097">
        <v>46.814</v>
      </c>
      <c r="K87" s="1097">
        <v>33.883800000000001</v>
      </c>
    </row>
    <row r="88" spans="1:11" ht="15.75" customHeight="1">
      <c r="A88" s="1095" t="s">
        <v>1765</v>
      </c>
      <c r="B88" s="1096" t="s">
        <v>1766</v>
      </c>
      <c r="C88" s="1097">
        <v>5421155.1270000003</v>
      </c>
      <c r="D88" s="1097">
        <v>62.055300000000003</v>
      </c>
      <c r="E88" s="1097">
        <v>31.162299999999998</v>
      </c>
      <c r="F88" s="1097">
        <v>0</v>
      </c>
      <c r="G88" s="1097">
        <v>137.9008</v>
      </c>
      <c r="H88" s="1097">
        <v>368.6386</v>
      </c>
      <c r="I88" s="1097">
        <v>137.197</v>
      </c>
      <c r="J88" s="1097">
        <v>736.95399999999995</v>
      </c>
      <c r="K88" s="1097">
        <v>230.41460000000001</v>
      </c>
    </row>
    <row r="89" spans="1:11" ht="15.75" customHeight="1">
      <c r="A89" s="1095" t="s">
        <v>1767</v>
      </c>
      <c r="B89" s="1096" t="s">
        <v>1768</v>
      </c>
      <c r="C89" s="1097">
        <v>1933973.3026999999</v>
      </c>
      <c r="D89" s="1097">
        <v>22.138000000000002</v>
      </c>
      <c r="E89" s="1097">
        <v>11.117000000000001</v>
      </c>
      <c r="F89" s="1097">
        <v>0</v>
      </c>
      <c r="G89" s="1097">
        <v>36.896599999999999</v>
      </c>
      <c r="H89" s="1097">
        <v>0</v>
      </c>
      <c r="I89" s="1097">
        <v>29.463000000000001</v>
      </c>
      <c r="J89" s="1097">
        <v>99.614599999999996</v>
      </c>
      <c r="K89" s="1097">
        <v>62.718000000000004</v>
      </c>
    </row>
    <row r="90" spans="1:11" ht="15.75" customHeight="1">
      <c r="A90" s="1095" t="s">
        <v>1520</v>
      </c>
      <c r="B90" s="1096" t="s">
        <v>1769</v>
      </c>
      <c r="C90" s="1097">
        <v>11596.254499999999</v>
      </c>
      <c r="D90" s="1097">
        <v>2.3193000000000001</v>
      </c>
      <c r="E90" s="1097">
        <v>0.26829999999999998</v>
      </c>
      <c r="F90" s="1097">
        <v>0</v>
      </c>
      <c r="G90" s="1097">
        <v>2.3193000000000001</v>
      </c>
      <c r="H90" s="1097">
        <v>4.1561000000000003</v>
      </c>
      <c r="I90" s="1097">
        <v>0</v>
      </c>
      <c r="J90" s="1097">
        <v>9.0630000000000006</v>
      </c>
      <c r="K90" s="1097">
        <v>2.5876000000000001</v>
      </c>
    </row>
    <row r="91" spans="1:11" ht="15.75" customHeight="1">
      <c r="A91" s="1095" t="s">
        <v>1770</v>
      </c>
      <c r="B91" s="1096" t="s">
        <v>1771</v>
      </c>
      <c r="C91" s="1097">
        <v>10000000</v>
      </c>
      <c r="D91" s="1097">
        <v>160</v>
      </c>
      <c r="E91" s="1097">
        <v>160.41999999999999</v>
      </c>
      <c r="F91" s="1097">
        <v>0</v>
      </c>
      <c r="G91" s="1097">
        <v>200</v>
      </c>
      <c r="H91" s="1097">
        <v>250.34880000000001</v>
      </c>
      <c r="I91" s="1097">
        <v>79.556600000000003</v>
      </c>
      <c r="J91" s="1097">
        <v>850.32539999999995</v>
      </c>
      <c r="K91" s="1097">
        <v>399.97660000000002</v>
      </c>
    </row>
    <row r="92" spans="1:11" ht="15.75" customHeight="1">
      <c r="A92" s="1095" t="s">
        <v>1772</v>
      </c>
      <c r="B92" s="1096" t="s">
        <v>1773</v>
      </c>
      <c r="C92" s="1097">
        <v>1195046.166</v>
      </c>
      <c r="D92" s="1097">
        <v>119.5046</v>
      </c>
      <c r="E92" s="1097">
        <v>23.700299999999999</v>
      </c>
      <c r="F92" s="1097">
        <v>0</v>
      </c>
      <c r="G92" s="1097">
        <v>119.5046</v>
      </c>
      <c r="H92" s="1097">
        <v>116.93380000000001</v>
      </c>
      <c r="I92" s="1097">
        <v>33.7363</v>
      </c>
      <c r="J92" s="1097">
        <v>413.37959999999998</v>
      </c>
      <c r="K92" s="1097">
        <v>176.94120000000001</v>
      </c>
    </row>
    <row r="93" spans="1:11" ht="15.75" customHeight="1">
      <c r="A93" s="1095" t="s">
        <v>1774</v>
      </c>
      <c r="B93" s="1096" t="s">
        <v>1775</v>
      </c>
      <c r="C93" s="1097">
        <v>341382.38740000001</v>
      </c>
      <c r="D93" s="1097">
        <v>61.448799999999999</v>
      </c>
      <c r="E93" s="1097">
        <v>7.3722000000000003</v>
      </c>
      <c r="F93" s="1097">
        <v>0</v>
      </c>
      <c r="G93" s="1097">
        <v>61.448799999999999</v>
      </c>
      <c r="H93" s="1097">
        <v>0</v>
      </c>
      <c r="I93" s="1097">
        <v>27.1814</v>
      </c>
      <c r="J93" s="1097">
        <v>157.4512</v>
      </c>
      <c r="K93" s="1097">
        <v>96.002399999999994</v>
      </c>
    </row>
    <row r="94" spans="1:11" ht="15.75" customHeight="1">
      <c r="A94" s="1095" t="s">
        <v>1776</v>
      </c>
      <c r="B94" s="1096" t="s">
        <v>1777</v>
      </c>
      <c r="C94" s="1097">
        <v>22784.0226</v>
      </c>
      <c r="D94" s="1097">
        <v>2.5632000000000001</v>
      </c>
      <c r="E94" s="1097">
        <v>0.43930000000000002</v>
      </c>
      <c r="F94" s="1097">
        <v>0</v>
      </c>
      <c r="G94" s="1097">
        <v>1.4239999999999999</v>
      </c>
      <c r="H94" s="1097">
        <v>0</v>
      </c>
      <c r="I94" s="1097">
        <v>0</v>
      </c>
      <c r="J94" s="1097">
        <v>4.4264999999999999</v>
      </c>
      <c r="K94" s="1097">
        <v>3.0024999999999999</v>
      </c>
    </row>
    <row r="95" spans="1:11" ht="15.75" customHeight="1">
      <c r="A95" s="1095" t="s">
        <v>1778</v>
      </c>
      <c r="B95" s="1096" t="s">
        <v>1779</v>
      </c>
      <c r="C95" s="1097">
        <v>171398.40789999999</v>
      </c>
      <c r="D95" s="1097">
        <v>19.282299999999999</v>
      </c>
      <c r="E95" s="1097">
        <v>3.3048000000000002</v>
      </c>
      <c r="F95" s="1097">
        <v>0</v>
      </c>
      <c r="G95" s="1097">
        <v>10.712400000000001</v>
      </c>
      <c r="H95" s="1097">
        <v>0</v>
      </c>
      <c r="I95" s="1097">
        <v>0</v>
      </c>
      <c r="J95" s="1097">
        <v>33.299500000000002</v>
      </c>
      <c r="K95" s="1097">
        <v>22.5871</v>
      </c>
    </row>
    <row r="96" spans="1:11" ht="15.75" customHeight="1">
      <c r="A96" s="1095" t="s">
        <v>1780</v>
      </c>
      <c r="B96" s="1096" t="s">
        <v>1781</v>
      </c>
      <c r="C96" s="1097">
        <v>8105.0195000000003</v>
      </c>
      <c r="D96" s="1097">
        <v>0.91180000000000005</v>
      </c>
      <c r="E96" s="1097">
        <v>0.15629999999999999</v>
      </c>
      <c r="F96" s="1097">
        <v>0</v>
      </c>
      <c r="G96" s="1097">
        <v>0.50660000000000005</v>
      </c>
      <c r="H96" s="1097">
        <v>0</v>
      </c>
      <c r="I96" s="1097">
        <v>0</v>
      </c>
      <c r="J96" s="1097">
        <v>1.5747</v>
      </c>
      <c r="K96" s="1097">
        <v>1.0681</v>
      </c>
    </row>
    <row r="97" spans="1:11" ht="15.75" customHeight="1">
      <c r="A97" s="1095" t="s">
        <v>1471</v>
      </c>
      <c r="B97" s="1096" t="s">
        <v>1782</v>
      </c>
      <c r="C97" s="1097">
        <v>1001201.371</v>
      </c>
      <c r="D97" s="1097">
        <v>80.0047</v>
      </c>
      <c r="E97" s="1097">
        <v>18.9695</v>
      </c>
      <c r="F97" s="1097">
        <v>0</v>
      </c>
      <c r="G97" s="1097">
        <v>80.0047</v>
      </c>
      <c r="H97" s="1097">
        <v>104.05119999999999</v>
      </c>
      <c r="I97" s="1097">
        <v>33.7363</v>
      </c>
      <c r="J97" s="1097">
        <v>316.76639999999998</v>
      </c>
      <c r="K97" s="1097">
        <v>132.7105</v>
      </c>
    </row>
    <row r="98" spans="1:11" ht="15.75" customHeight="1">
      <c r="A98" s="1095" t="s">
        <v>1783</v>
      </c>
      <c r="B98" s="1096" t="s">
        <v>1784</v>
      </c>
      <c r="C98" s="1097">
        <v>488598.92499999999</v>
      </c>
      <c r="D98" s="1097">
        <v>65.146500000000003</v>
      </c>
      <c r="E98" s="1097">
        <v>10.0489</v>
      </c>
      <c r="F98" s="1097">
        <v>0</v>
      </c>
      <c r="G98" s="1097">
        <v>65.146500000000003</v>
      </c>
      <c r="H98" s="1097">
        <v>43.3416</v>
      </c>
      <c r="I98" s="1097">
        <v>27.1814</v>
      </c>
      <c r="J98" s="1097">
        <v>210.86490000000001</v>
      </c>
      <c r="K98" s="1097">
        <v>102.3768</v>
      </c>
    </row>
    <row r="99" spans="1:11" ht="15.75" customHeight="1">
      <c r="A99" s="1095" t="s">
        <v>1785</v>
      </c>
      <c r="B99" s="1096" t="s">
        <v>1786</v>
      </c>
      <c r="C99" s="1097">
        <v>777950.42099999997</v>
      </c>
      <c r="D99" s="1097">
        <v>68.070700000000002</v>
      </c>
      <c r="E99" s="1097">
        <v>14.9999</v>
      </c>
      <c r="F99" s="1097">
        <v>0</v>
      </c>
      <c r="G99" s="1097">
        <v>68.070700000000002</v>
      </c>
      <c r="H99" s="1097">
        <v>72.236099999999993</v>
      </c>
      <c r="I99" s="1097">
        <v>33.7363</v>
      </c>
      <c r="J99" s="1097">
        <v>257.11369999999999</v>
      </c>
      <c r="K99" s="1097">
        <v>116.8069</v>
      </c>
    </row>
    <row r="100" spans="1:11" ht="15.75" customHeight="1">
      <c r="A100" s="1095" t="s">
        <v>1787</v>
      </c>
      <c r="B100" s="1096" t="s">
        <v>1788</v>
      </c>
      <c r="C100" s="1097">
        <v>2598391.4249999998</v>
      </c>
      <c r="D100" s="1097">
        <v>151.5728</v>
      </c>
      <c r="E100" s="1097">
        <v>46.760199999999998</v>
      </c>
      <c r="F100" s="1097">
        <v>0</v>
      </c>
      <c r="G100" s="1097">
        <v>151.5728</v>
      </c>
      <c r="H100" s="1097">
        <v>174.93119999999999</v>
      </c>
      <c r="I100" s="1097">
        <v>27.1814</v>
      </c>
      <c r="J100" s="1097">
        <v>552.01840000000004</v>
      </c>
      <c r="K100" s="1097">
        <v>225.51439999999999</v>
      </c>
    </row>
    <row r="101" spans="1:11" ht="15.75" customHeight="1">
      <c r="A101" s="1095" t="s">
        <v>1789</v>
      </c>
      <c r="B101" s="1096" t="s">
        <v>1790</v>
      </c>
      <c r="C101" s="1097">
        <v>7325932.8339999998</v>
      </c>
      <c r="D101" s="1097">
        <v>586.07460000000003</v>
      </c>
      <c r="E101" s="1097">
        <v>135.60300000000001</v>
      </c>
      <c r="F101" s="1097">
        <v>0</v>
      </c>
      <c r="G101" s="1097">
        <v>586.07460000000003</v>
      </c>
      <c r="H101" s="1097">
        <v>101.18259999999999</v>
      </c>
      <c r="I101" s="1097">
        <v>33.7363</v>
      </c>
      <c r="J101" s="1097">
        <v>1442.6711</v>
      </c>
      <c r="K101" s="1097">
        <v>755.41390000000001</v>
      </c>
    </row>
    <row r="102" spans="1:11" ht="15.75" customHeight="1">
      <c r="A102" s="1095" t="s">
        <v>906</v>
      </c>
      <c r="B102" s="1096" t="s">
        <v>1791</v>
      </c>
      <c r="C102" s="1097">
        <v>226873.1079</v>
      </c>
      <c r="D102" s="1097">
        <v>11.3437</v>
      </c>
      <c r="E102" s="1097">
        <v>4.0827999999999998</v>
      </c>
      <c r="F102" s="1097">
        <v>1.6543000000000001</v>
      </c>
      <c r="G102" s="1097">
        <v>11.3437</v>
      </c>
      <c r="H102" s="1097">
        <v>26.077999999999999</v>
      </c>
      <c r="I102" s="1097">
        <v>31.958100000000002</v>
      </c>
      <c r="J102" s="1097">
        <v>86.460599999999999</v>
      </c>
      <c r="K102" s="1097">
        <v>49.038899999999998</v>
      </c>
    </row>
    <row r="103" spans="1:11" ht="15.75" customHeight="1">
      <c r="A103" s="1095" t="s">
        <v>1792</v>
      </c>
      <c r="B103" s="1096" t="s">
        <v>1793</v>
      </c>
      <c r="C103" s="1097">
        <v>193174186.09999999</v>
      </c>
      <c r="D103" s="1097">
        <v>5174.3086000000003</v>
      </c>
      <c r="E103" s="1097">
        <v>1667.2197000000001</v>
      </c>
      <c r="F103" s="1097">
        <v>0</v>
      </c>
      <c r="G103" s="1097">
        <v>11498.4635</v>
      </c>
      <c r="H103" s="1097">
        <v>990.96400000000006</v>
      </c>
      <c r="I103" s="1097">
        <v>64.727699999999999</v>
      </c>
      <c r="J103" s="1097">
        <v>19395.683499999999</v>
      </c>
      <c r="K103" s="1097">
        <v>6906.2560000000003</v>
      </c>
    </row>
    <row r="104" spans="1:11" ht="15.75" customHeight="1">
      <c r="A104" s="1095" t="s">
        <v>1794</v>
      </c>
      <c r="B104" s="1096" t="s">
        <v>1795</v>
      </c>
      <c r="C104" s="1097">
        <v>900965.40899999999</v>
      </c>
      <c r="D104" s="1097">
        <v>102.9675</v>
      </c>
      <c r="E104" s="1097">
        <v>17.868099999999998</v>
      </c>
      <c r="F104" s="1097">
        <v>0</v>
      </c>
      <c r="G104" s="1097">
        <v>128.70930000000001</v>
      </c>
      <c r="H104" s="1097">
        <v>50.8521</v>
      </c>
      <c r="I104" s="1097">
        <v>33.7363</v>
      </c>
      <c r="J104" s="1097">
        <v>334.13330000000002</v>
      </c>
      <c r="K104" s="1097">
        <v>154.5719</v>
      </c>
    </row>
    <row r="105" spans="1:11" ht="15.75" customHeight="1">
      <c r="A105" s="1095" t="s">
        <v>1796</v>
      </c>
      <c r="B105" s="1096" t="s">
        <v>1797</v>
      </c>
      <c r="C105" s="1097">
        <v>677186.78760000004</v>
      </c>
      <c r="D105" s="1097">
        <v>29.022300000000001</v>
      </c>
      <c r="E105" s="1097">
        <v>11.937799999999999</v>
      </c>
      <c r="F105" s="1097">
        <v>4.8369999999999997</v>
      </c>
      <c r="G105" s="1097">
        <v>43.5334</v>
      </c>
      <c r="H105" s="1097">
        <v>109.997</v>
      </c>
      <c r="I105" s="1097">
        <v>34.869</v>
      </c>
      <c r="J105" s="1097">
        <v>234.19649999999999</v>
      </c>
      <c r="K105" s="1097">
        <v>80.6661</v>
      </c>
    </row>
    <row r="106" spans="1:11" ht="15.75" customHeight="1">
      <c r="A106" s="1095" t="s">
        <v>1798</v>
      </c>
      <c r="B106" s="1096" t="s">
        <v>1799</v>
      </c>
      <c r="C106" s="1097">
        <v>96002.351699999999</v>
      </c>
      <c r="D106" s="1097">
        <v>7.6802000000000001</v>
      </c>
      <c r="E106" s="1097">
        <v>1.7769999999999999</v>
      </c>
      <c r="F106" s="1097">
        <v>0</v>
      </c>
      <c r="G106" s="1097">
        <v>4.8000999999999996</v>
      </c>
      <c r="H106" s="1097">
        <v>0</v>
      </c>
      <c r="I106" s="1097">
        <v>0</v>
      </c>
      <c r="J106" s="1097">
        <v>14.257300000000001</v>
      </c>
      <c r="K106" s="1097">
        <v>9.4572000000000003</v>
      </c>
    </row>
    <row r="107" spans="1:11" ht="15.75" customHeight="1">
      <c r="A107" s="1095" t="s">
        <v>1800</v>
      </c>
      <c r="B107" s="1096" t="s">
        <v>1801</v>
      </c>
      <c r="C107" s="1097">
        <v>302477.59960000002</v>
      </c>
      <c r="D107" s="1097">
        <v>13.4434</v>
      </c>
      <c r="E107" s="1097">
        <v>5.1840999999999999</v>
      </c>
      <c r="F107" s="1097">
        <v>0</v>
      </c>
      <c r="G107" s="1097">
        <v>8.4022000000000006</v>
      </c>
      <c r="H107" s="1097">
        <v>0</v>
      </c>
      <c r="I107" s="1097">
        <v>27.1814</v>
      </c>
      <c r="J107" s="1097">
        <v>54.211100000000002</v>
      </c>
      <c r="K107" s="1097">
        <v>45.808900000000001</v>
      </c>
    </row>
    <row r="108" spans="1:11" ht="15.75" customHeight="1">
      <c r="A108" s="1095" t="s">
        <v>1802</v>
      </c>
      <c r="B108" s="1096" t="s">
        <v>1803</v>
      </c>
      <c r="C108" s="1097">
        <v>100935.1447</v>
      </c>
      <c r="D108" s="1097">
        <v>5.7676999999999996</v>
      </c>
      <c r="E108" s="1097">
        <v>1.7793000000000001</v>
      </c>
      <c r="F108" s="1097">
        <v>0</v>
      </c>
      <c r="G108" s="1097">
        <v>5.7676999999999996</v>
      </c>
      <c r="H108" s="1097">
        <v>0</v>
      </c>
      <c r="I108" s="1097">
        <v>39.778300000000002</v>
      </c>
      <c r="J108" s="1097">
        <v>53.093000000000004</v>
      </c>
      <c r="K108" s="1097">
        <v>47.325299999999999</v>
      </c>
    </row>
    <row r="109" spans="1:11" ht="15.75" customHeight="1">
      <c r="A109" s="1095" t="s">
        <v>1804</v>
      </c>
      <c r="B109" s="1096" t="s">
        <v>1805</v>
      </c>
      <c r="C109" s="1097">
        <v>273522.0061</v>
      </c>
      <c r="D109" s="1097">
        <v>21.881799999999998</v>
      </c>
      <c r="E109" s="1097">
        <v>5.0629</v>
      </c>
      <c r="F109" s="1097">
        <v>0</v>
      </c>
      <c r="G109" s="1097">
        <v>21.881799999999998</v>
      </c>
      <c r="H109" s="1097">
        <v>9.9449000000000005</v>
      </c>
      <c r="I109" s="1097">
        <v>0</v>
      </c>
      <c r="J109" s="1097">
        <v>58.7714</v>
      </c>
      <c r="K109" s="1097">
        <v>26.944700000000001</v>
      </c>
    </row>
    <row r="110" spans="1:11" ht="15.75" customHeight="1">
      <c r="A110" s="1095" t="s">
        <v>1806</v>
      </c>
      <c r="B110" s="1096" t="s">
        <v>1807</v>
      </c>
      <c r="C110" s="1097">
        <v>2975543.736</v>
      </c>
      <c r="D110" s="1097">
        <v>158.69569999999999</v>
      </c>
      <c r="E110" s="1097">
        <v>52.017499999999998</v>
      </c>
      <c r="F110" s="1097">
        <v>0</v>
      </c>
      <c r="G110" s="1097">
        <v>158.69569999999999</v>
      </c>
      <c r="H110" s="1097">
        <v>159.59739999999999</v>
      </c>
      <c r="I110" s="1097">
        <v>39.778300000000002</v>
      </c>
      <c r="J110" s="1097">
        <v>568.78459999999995</v>
      </c>
      <c r="K110" s="1097">
        <v>250.4915</v>
      </c>
    </row>
    <row r="111" spans="1:11" ht="15.75" customHeight="1">
      <c r="A111" s="1095" t="s">
        <v>1808</v>
      </c>
      <c r="B111" s="1096" t="s">
        <v>1809</v>
      </c>
      <c r="C111" s="1097">
        <v>1166.8900000000001</v>
      </c>
      <c r="D111" s="1097">
        <v>9.9199999999999997E-2</v>
      </c>
      <c r="E111" s="1097">
        <v>2.1600000000000001E-2</v>
      </c>
      <c r="F111" s="1097">
        <v>0</v>
      </c>
      <c r="G111" s="1097">
        <v>9.3399999999999997E-2</v>
      </c>
      <c r="H111" s="1097">
        <v>0</v>
      </c>
      <c r="I111" s="1097">
        <v>0</v>
      </c>
      <c r="J111" s="1097">
        <v>0.2142</v>
      </c>
      <c r="K111" s="1097">
        <v>0.1208</v>
      </c>
    </row>
    <row r="112" spans="1:11" ht="15.75" customHeight="1">
      <c r="A112" s="1095" t="s">
        <v>1810</v>
      </c>
      <c r="B112" s="1096" t="s">
        <v>1811</v>
      </c>
      <c r="C112" s="1097">
        <v>1073.3721</v>
      </c>
      <c r="D112" s="1097">
        <v>9.1200000000000003E-2</v>
      </c>
      <c r="E112" s="1097">
        <v>1.9900000000000001E-2</v>
      </c>
      <c r="F112" s="1097">
        <v>0</v>
      </c>
      <c r="G112" s="1097">
        <v>8.5900000000000004E-2</v>
      </c>
      <c r="H112" s="1097">
        <v>0</v>
      </c>
      <c r="I112" s="1097">
        <v>0</v>
      </c>
      <c r="J112" s="1097">
        <v>0.19700000000000001</v>
      </c>
      <c r="K112" s="1097">
        <v>0.1111</v>
      </c>
    </row>
    <row r="113" spans="1:11" ht="15.75" customHeight="1">
      <c r="A113" s="1095" t="s">
        <v>1812</v>
      </c>
      <c r="B113" s="1096" t="s">
        <v>1813</v>
      </c>
      <c r="C113" s="1097">
        <v>470811.9768</v>
      </c>
      <c r="D113" s="1097">
        <v>84.746200000000002</v>
      </c>
      <c r="E113" s="1097">
        <v>10.167199999999999</v>
      </c>
      <c r="F113" s="1097">
        <v>0</v>
      </c>
      <c r="G113" s="1097">
        <v>28.248699999999999</v>
      </c>
      <c r="H113" s="1097">
        <v>27.381900000000002</v>
      </c>
      <c r="I113" s="1097">
        <v>27.1814</v>
      </c>
      <c r="J113" s="1097">
        <v>177.72540000000001</v>
      </c>
      <c r="K113" s="1097">
        <v>122.09480000000001</v>
      </c>
    </row>
    <row r="114" spans="1:11" ht="15.75" customHeight="1">
      <c r="A114" s="1095" t="s">
        <v>1814</v>
      </c>
      <c r="B114" s="1096" t="s">
        <v>1815</v>
      </c>
      <c r="C114" s="1097">
        <v>151638.27009999999</v>
      </c>
      <c r="D114" s="1097">
        <v>22.745699999999999</v>
      </c>
      <c r="E114" s="1097">
        <v>3.1187</v>
      </c>
      <c r="F114" s="1097">
        <v>0</v>
      </c>
      <c r="G114" s="1097">
        <v>7.5819000000000001</v>
      </c>
      <c r="H114" s="1097">
        <v>3.7970000000000002</v>
      </c>
      <c r="I114" s="1097">
        <v>0</v>
      </c>
      <c r="J114" s="1097">
        <v>37.243299999999998</v>
      </c>
      <c r="K114" s="1097">
        <v>25.8644</v>
      </c>
    </row>
    <row r="115" spans="1:11" ht="15.75" customHeight="1">
      <c r="A115" s="1095" t="s">
        <v>1816</v>
      </c>
      <c r="B115" s="1096" t="s">
        <v>1817</v>
      </c>
      <c r="C115" s="1097">
        <v>2624.4960000000001</v>
      </c>
      <c r="D115" s="1097">
        <v>0.4199</v>
      </c>
      <c r="E115" s="1097">
        <v>5.67E-2</v>
      </c>
      <c r="F115" s="1097">
        <v>0</v>
      </c>
      <c r="G115" s="1097">
        <v>0.3674</v>
      </c>
      <c r="H115" s="1097">
        <v>4.8239999999999998</v>
      </c>
      <c r="I115" s="1097">
        <v>0</v>
      </c>
      <c r="J115" s="1097">
        <v>5.6680000000000001</v>
      </c>
      <c r="K115" s="1097">
        <v>0.47660000000000002</v>
      </c>
    </row>
    <row r="116" spans="1:11" ht="15.75" customHeight="1">
      <c r="A116" s="1095" t="s">
        <v>1818</v>
      </c>
      <c r="B116" s="1096" t="s">
        <v>1819</v>
      </c>
      <c r="C116" s="1097">
        <v>8823659.4910000004</v>
      </c>
      <c r="D116" s="1097">
        <v>141.17859999999999</v>
      </c>
      <c r="E116" s="1097">
        <v>141.54910000000001</v>
      </c>
      <c r="F116" s="1097">
        <v>0</v>
      </c>
      <c r="G116" s="1097">
        <v>176.47319999999999</v>
      </c>
      <c r="H116" s="1097">
        <v>1400.0757000000001</v>
      </c>
      <c r="I116" s="1097">
        <v>34.4161</v>
      </c>
      <c r="J116" s="1097">
        <v>1893.6927000000001</v>
      </c>
      <c r="K116" s="1097">
        <v>317.1438</v>
      </c>
    </row>
    <row r="117" spans="1:11" ht="15.75" customHeight="1">
      <c r="A117" s="1095" t="s">
        <v>1820</v>
      </c>
      <c r="B117" s="1096" t="s">
        <v>1821</v>
      </c>
      <c r="C117" s="1097">
        <v>9213768.9279999994</v>
      </c>
      <c r="D117" s="1097">
        <v>147.4203</v>
      </c>
      <c r="E117" s="1097">
        <v>147.8073</v>
      </c>
      <c r="F117" s="1097">
        <v>0</v>
      </c>
      <c r="G117" s="1097">
        <v>184.27539999999999</v>
      </c>
      <c r="H117" s="1097">
        <v>1400.0757000000001</v>
      </c>
      <c r="I117" s="1097">
        <v>34.4161</v>
      </c>
      <c r="J117" s="1097">
        <v>1913.9947999999999</v>
      </c>
      <c r="K117" s="1097">
        <v>329.64370000000002</v>
      </c>
    </row>
    <row r="118" spans="1:11" ht="15.75" customHeight="1">
      <c r="A118" s="1095" t="s">
        <v>1822</v>
      </c>
      <c r="B118" s="1096" t="s">
        <v>1823</v>
      </c>
      <c r="C118" s="1097">
        <v>756429.70620000002</v>
      </c>
      <c r="D118" s="1097">
        <v>11.976800000000001</v>
      </c>
      <c r="E118" s="1097">
        <v>12.056900000000001</v>
      </c>
      <c r="F118" s="1097">
        <v>0</v>
      </c>
      <c r="G118" s="1097">
        <v>6.3036000000000003</v>
      </c>
      <c r="H118" s="1097">
        <v>0</v>
      </c>
      <c r="I118" s="1097">
        <v>0</v>
      </c>
      <c r="J118" s="1097">
        <v>30.337299999999999</v>
      </c>
      <c r="K118" s="1097">
        <v>24.0337</v>
      </c>
    </row>
    <row r="119" spans="1:11" ht="15.75" customHeight="1">
      <c r="A119" s="1095" t="s">
        <v>1824</v>
      </c>
      <c r="B119" s="1096" t="s">
        <v>1825</v>
      </c>
      <c r="C119" s="1097">
        <v>986647.44290000002</v>
      </c>
      <c r="D119" s="1097">
        <v>15.6219</v>
      </c>
      <c r="E119" s="1097">
        <v>15.7263</v>
      </c>
      <c r="F119" s="1097">
        <v>0</v>
      </c>
      <c r="G119" s="1097">
        <v>8.2220999999999993</v>
      </c>
      <c r="H119" s="1097">
        <v>0</v>
      </c>
      <c r="I119" s="1097">
        <v>0</v>
      </c>
      <c r="J119" s="1097">
        <v>39.570300000000003</v>
      </c>
      <c r="K119" s="1097">
        <v>31.348199999999999</v>
      </c>
    </row>
    <row r="120" spans="1:11" ht="15.75" customHeight="1">
      <c r="A120" s="1095" t="s">
        <v>1826</v>
      </c>
      <c r="B120" s="1096" t="s">
        <v>1827</v>
      </c>
      <c r="C120" s="1097">
        <v>750263.15969999996</v>
      </c>
      <c r="D120" s="1097">
        <v>11.879200000000001</v>
      </c>
      <c r="E120" s="1097">
        <v>11.958600000000001</v>
      </c>
      <c r="F120" s="1097">
        <v>0</v>
      </c>
      <c r="G120" s="1097">
        <v>6.2522000000000002</v>
      </c>
      <c r="H120" s="1097">
        <v>0</v>
      </c>
      <c r="I120" s="1097">
        <v>0</v>
      </c>
      <c r="J120" s="1097">
        <v>30.09</v>
      </c>
      <c r="K120" s="1097">
        <v>23.837800000000001</v>
      </c>
    </row>
    <row r="121" spans="1:11" ht="15.75" customHeight="1">
      <c r="A121" s="1095" t="s">
        <v>1828</v>
      </c>
      <c r="B121" s="1096" t="s">
        <v>1829</v>
      </c>
      <c r="C121" s="1097">
        <v>868455.30130000005</v>
      </c>
      <c r="D121" s="1097">
        <v>13.750500000000001</v>
      </c>
      <c r="E121" s="1097">
        <v>13.842499999999999</v>
      </c>
      <c r="F121" s="1097">
        <v>0</v>
      </c>
      <c r="G121" s="1097">
        <v>7.2370999999999999</v>
      </c>
      <c r="H121" s="1097">
        <v>0</v>
      </c>
      <c r="I121" s="1097">
        <v>0</v>
      </c>
      <c r="J121" s="1097">
        <v>34.830100000000002</v>
      </c>
      <c r="K121" s="1097">
        <v>27.593</v>
      </c>
    </row>
    <row r="122" spans="1:11" ht="15.75" customHeight="1">
      <c r="A122" s="1095" t="s">
        <v>1830</v>
      </c>
      <c r="B122" s="1096" t="s">
        <v>1831</v>
      </c>
      <c r="C122" s="1097">
        <v>904426.82259999996</v>
      </c>
      <c r="D122" s="1097">
        <v>14.3201</v>
      </c>
      <c r="E122" s="1097">
        <v>14.415800000000001</v>
      </c>
      <c r="F122" s="1097">
        <v>0</v>
      </c>
      <c r="G122" s="1097">
        <v>7.5369000000000002</v>
      </c>
      <c r="H122" s="1097">
        <v>0</v>
      </c>
      <c r="I122" s="1097">
        <v>0</v>
      </c>
      <c r="J122" s="1097">
        <v>36.272799999999997</v>
      </c>
      <c r="K122" s="1097">
        <v>28.735900000000001</v>
      </c>
    </row>
    <row r="123" spans="1:11" ht="15.75" customHeight="1">
      <c r="A123" s="1095" t="s">
        <v>1832</v>
      </c>
      <c r="B123" s="1096" t="s">
        <v>1833</v>
      </c>
      <c r="C123" s="1097">
        <v>1162201.389</v>
      </c>
      <c r="D123" s="1097">
        <v>18.401499999999999</v>
      </c>
      <c r="E123" s="1097">
        <v>18.5245</v>
      </c>
      <c r="F123" s="1097">
        <v>0</v>
      </c>
      <c r="G123" s="1097">
        <v>9.6850000000000005</v>
      </c>
      <c r="H123" s="1097">
        <v>0</v>
      </c>
      <c r="I123" s="1097">
        <v>0</v>
      </c>
      <c r="J123" s="1097">
        <v>46.610999999999997</v>
      </c>
      <c r="K123" s="1097">
        <v>36.926000000000002</v>
      </c>
    </row>
    <row r="124" spans="1:11" ht="15.75" customHeight="1">
      <c r="A124" s="1095" t="s">
        <v>1834</v>
      </c>
      <c r="B124" s="1096" t="s">
        <v>1835</v>
      </c>
      <c r="C124" s="1097">
        <v>2825361.1510000001</v>
      </c>
      <c r="D124" s="1097">
        <v>45.205800000000004</v>
      </c>
      <c r="E124" s="1097">
        <v>45.324399999999997</v>
      </c>
      <c r="F124" s="1097">
        <v>0</v>
      </c>
      <c r="G124" s="1097">
        <v>56.507199999999997</v>
      </c>
      <c r="H124" s="1097">
        <v>56.328499999999998</v>
      </c>
      <c r="I124" s="1097">
        <v>39.778300000000002</v>
      </c>
      <c r="J124" s="1097">
        <v>243.14420000000001</v>
      </c>
      <c r="K124" s="1097">
        <v>130.30850000000001</v>
      </c>
    </row>
    <row r="125" spans="1:11" ht="15.75" customHeight="1">
      <c r="A125" s="1095" t="s">
        <v>1836</v>
      </c>
      <c r="B125" s="1096" t="s">
        <v>1837</v>
      </c>
      <c r="C125" s="1097">
        <v>1497930.8570000001</v>
      </c>
      <c r="D125" s="1097">
        <v>131.06890000000001</v>
      </c>
      <c r="E125" s="1097">
        <v>28.882000000000001</v>
      </c>
      <c r="F125" s="1097">
        <v>0</v>
      </c>
      <c r="G125" s="1097">
        <v>131.06890000000001</v>
      </c>
      <c r="H125" s="1097">
        <v>81.363399999999999</v>
      </c>
      <c r="I125" s="1097">
        <v>33.7363</v>
      </c>
      <c r="J125" s="1097">
        <v>406.11950000000002</v>
      </c>
      <c r="K125" s="1097">
        <v>193.68719999999999</v>
      </c>
    </row>
    <row r="126" spans="1:11" ht="15.75" customHeight="1">
      <c r="A126" s="1095" t="s">
        <v>1838</v>
      </c>
      <c r="B126" s="1096" t="s">
        <v>1839</v>
      </c>
      <c r="C126" s="1097">
        <v>1001201.371</v>
      </c>
      <c r="D126" s="1097">
        <v>80.0047</v>
      </c>
      <c r="E126" s="1097">
        <v>18.9695</v>
      </c>
      <c r="F126" s="1097">
        <v>0</v>
      </c>
      <c r="G126" s="1097">
        <v>80.0047</v>
      </c>
      <c r="H126" s="1097">
        <v>104.05119999999999</v>
      </c>
      <c r="I126" s="1097">
        <v>41.826500000000003</v>
      </c>
      <c r="J126" s="1097">
        <v>324.85660000000001</v>
      </c>
      <c r="K126" s="1097">
        <v>140.80070000000001</v>
      </c>
    </row>
    <row r="127" spans="1:11" ht="15.75" customHeight="1">
      <c r="A127" s="1095" t="s">
        <v>1840</v>
      </c>
      <c r="B127" s="1096" t="s">
        <v>1841</v>
      </c>
      <c r="C127" s="1097">
        <v>2063817.4210000001</v>
      </c>
      <c r="D127" s="1097">
        <v>235.8648</v>
      </c>
      <c r="E127" s="1097">
        <v>40.929900000000004</v>
      </c>
      <c r="F127" s="1097">
        <v>0</v>
      </c>
      <c r="G127" s="1097">
        <v>294.83109999999999</v>
      </c>
      <c r="H127" s="1097">
        <v>69.8369</v>
      </c>
      <c r="I127" s="1097">
        <v>41.826500000000003</v>
      </c>
      <c r="J127" s="1097">
        <v>683.28920000000005</v>
      </c>
      <c r="K127" s="1097">
        <v>318.62119999999999</v>
      </c>
    </row>
    <row r="128" spans="1:11" ht="15.75" customHeight="1">
      <c r="A128" s="1095" t="s">
        <v>1842</v>
      </c>
      <c r="B128" s="1096" t="s">
        <v>1843</v>
      </c>
      <c r="C128" s="1097">
        <v>2036010.9038</v>
      </c>
      <c r="D128" s="1097">
        <v>162.8809</v>
      </c>
      <c r="E128" s="1097">
        <v>37.686599999999999</v>
      </c>
      <c r="F128" s="1097">
        <v>0</v>
      </c>
      <c r="G128" s="1097">
        <v>162.8809</v>
      </c>
      <c r="H128" s="1097">
        <v>113.4393</v>
      </c>
      <c r="I128" s="1097">
        <v>41.826500000000003</v>
      </c>
      <c r="J128" s="1097">
        <v>518.71420000000001</v>
      </c>
      <c r="K128" s="1097">
        <v>242.39400000000001</v>
      </c>
    </row>
    <row r="129" spans="1:11" ht="15.75" customHeight="1">
      <c r="A129" s="1095" t="s">
        <v>1844</v>
      </c>
      <c r="B129" s="1096" t="s">
        <v>1845</v>
      </c>
      <c r="C129" s="1097">
        <v>1050164.1470000001</v>
      </c>
      <c r="D129" s="1097">
        <v>84.013099999999994</v>
      </c>
      <c r="E129" s="1097">
        <v>19.438500000000001</v>
      </c>
      <c r="F129" s="1097">
        <v>0</v>
      </c>
      <c r="G129" s="1097">
        <v>63.009799999999998</v>
      </c>
      <c r="H129" s="1097">
        <v>0</v>
      </c>
      <c r="I129" s="1097">
        <v>0</v>
      </c>
      <c r="J129" s="1097">
        <v>166.4614</v>
      </c>
      <c r="K129" s="1097">
        <v>103.4516</v>
      </c>
    </row>
    <row r="130" spans="1:11" ht="15.75" customHeight="1">
      <c r="A130" s="1095" t="s">
        <v>1846</v>
      </c>
      <c r="B130" s="1096" t="s">
        <v>1847</v>
      </c>
      <c r="C130" s="1097">
        <v>89121.318799999994</v>
      </c>
      <c r="D130" s="1097">
        <v>11.8828</v>
      </c>
      <c r="E130" s="1097">
        <v>1.8329</v>
      </c>
      <c r="F130" s="1097">
        <v>0</v>
      </c>
      <c r="G130" s="1097">
        <v>11.8828</v>
      </c>
      <c r="H130" s="1097">
        <v>0</v>
      </c>
      <c r="I130" s="1097">
        <v>0</v>
      </c>
      <c r="J130" s="1097">
        <v>25.598500000000001</v>
      </c>
      <c r="K130" s="1097">
        <v>13.7157</v>
      </c>
    </row>
    <row r="131" spans="1:11" ht="15.75" customHeight="1">
      <c r="A131" s="1095" t="s">
        <v>1848</v>
      </c>
      <c r="B131" s="1096" t="s">
        <v>1849</v>
      </c>
      <c r="C131" s="1097">
        <v>8121.9677000000001</v>
      </c>
      <c r="D131" s="1097">
        <v>1.0829</v>
      </c>
      <c r="E131" s="1097">
        <v>0.16700000000000001</v>
      </c>
      <c r="F131" s="1097">
        <v>0</v>
      </c>
      <c r="G131" s="1097">
        <v>1.0829</v>
      </c>
      <c r="H131" s="1097">
        <v>0</v>
      </c>
      <c r="I131" s="1097">
        <v>0</v>
      </c>
      <c r="J131" s="1097">
        <v>2.3328000000000002</v>
      </c>
      <c r="K131" s="1097">
        <v>1.2499</v>
      </c>
    </row>
    <row r="132" spans="1:11" ht="15.75" customHeight="1">
      <c r="A132" s="1095" t="s">
        <v>1850</v>
      </c>
      <c r="B132" s="1096" t="s">
        <v>1851</v>
      </c>
      <c r="C132" s="1097">
        <v>25120.874199999998</v>
      </c>
      <c r="D132" s="1097">
        <v>3.3494000000000002</v>
      </c>
      <c r="E132" s="1097">
        <v>0.51670000000000005</v>
      </c>
      <c r="F132" s="1097">
        <v>0</v>
      </c>
      <c r="G132" s="1097">
        <v>3.3494000000000002</v>
      </c>
      <c r="H132" s="1097">
        <v>0</v>
      </c>
      <c r="I132" s="1097">
        <v>35.0837</v>
      </c>
      <c r="J132" s="1097">
        <v>42.299199999999999</v>
      </c>
      <c r="K132" s="1097">
        <v>38.949800000000003</v>
      </c>
    </row>
    <row r="133" spans="1:11" ht="15.75" customHeight="1">
      <c r="A133" s="1095" t="s">
        <v>1852</v>
      </c>
      <c r="B133" s="1096" t="s">
        <v>1853</v>
      </c>
      <c r="C133" s="1097">
        <v>14124513.779999999</v>
      </c>
      <c r="D133" s="1097">
        <v>807.11509999999998</v>
      </c>
      <c r="E133" s="1097">
        <v>248.995</v>
      </c>
      <c r="F133" s="1097">
        <v>0</v>
      </c>
      <c r="G133" s="1097">
        <v>1008.8938000000001</v>
      </c>
      <c r="H133" s="1097">
        <v>169.76779999999999</v>
      </c>
      <c r="I133" s="1097">
        <v>50.224400000000003</v>
      </c>
      <c r="J133" s="1097">
        <v>2284.9960999999998</v>
      </c>
      <c r="K133" s="1097">
        <v>1106.3344999999999</v>
      </c>
    </row>
    <row r="134" spans="1:11" ht="15.75" customHeight="1">
      <c r="A134" s="1095" t="s">
        <v>1854</v>
      </c>
      <c r="B134" s="1096" t="s">
        <v>1855</v>
      </c>
      <c r="C134" s="1097">
        <v>84.721100000000007</v>
      </c>
      <c r="D134" s="1097">
        <v>1.1299999999999999E-2</v>
      </c>
      <c r="E134" s="1097">
        <v>1.6999999999999999E-3</v>
      </c>
      <c r="F134" s="1097">
        <v>0</v>
      </c>
      <c r="G134" s="1097">
        <v>1.1299999999999999E-2</v>
      </c>
      <c r="H134" s="1097">
        <v>0</v>
      </c>
      <c r="I134" s="1097">
        <v>0</v>
      </c>
      <c r="J134" s="1097">
        <v>2.4299999999999999E-2</v>
      </c>
      <c r="K134" s="1097">
        <v>1.2999999999999999E-2</v>
      </c>
    </row>
    <row r="135" spans="1:11" ht="15.75" customHeight="1">
      <c r="A135" s="1095" t="s">
        <v>879</v>
      </c>
      <c r="B135" s="1096" t="s">
        <v>1856</v>
      </c>
      <c r="C135" s="1097">
        <v>677186.78760000004</v>
      </c>
      <c r="D135" s="1097">
        <v>29.022300000000001</v>
      </c>
      <c r="E135" s="1097">
        <v>11.937799999999999</v>
      </c>
      <c r="F135" s="1097">
        <v>4.8369999999999997</v>
      </c>
      <c r="G135" s="1097">
        <v>43.5334</v>
      </c>
      <c r="H135" s="1097">
        <v>109.997</v>
      </c>
      <c r="I135" s="1097">
        <v>0</v>
      </c>
      <c r="J135" s="1097">
        <v>199.32749999999999</v>
      </c>
      <c r="K135" s="1097">
        <v>45.7971</v>
      </c>
    </row>
    <row r="136" spans="1:11" ht="15.75" customHeight="1">
      <c r="A136" s="1095" t="s">
        <v>1857</v>
      </c>
      <c r="B136" s="1096" t="s">
        <v>1858</v>
      </c>
      <c r="C136" s="1097">
        <v>1047271.531</v>
      </c>
      <c r="D136" s="1097">
        <v>44.883099999999999</v>
      </c>
      <c r="E136" s="1097">
        <v>18.4619</v>
      </c>
      <c r="F136" s="1097">
        <v>7.4805000000000001</v>
      </c>
      <c r="G136" s="1097">
        <v>67.324600000000004</v>
      </c>
      <c r="H136" s="1097">
        <v>173.4187</v>
      </c>
      <c r="I136" s="1097">
        <v>0</v>
      </c>
      <c r="J136" s="1097">
        <v>311.56880000000001</v>
      </c>
      <c r="K136" s="1097">
        <v>70.825500000000005</v>
      </c>
    </row>
    <row r="137" spans="1:11" ht="15.75" customHeight="1">
      <c r="A137" s="1095" t="s">
        <v>1859</v>
      </c>
      <c r="B137" s="1096" t="s">
        <v>1860</v>
      </c>
      <c r="C137" s="1097">
        <v>15637.422200000001</v>
      </c>
      <c r="D137" s="1097">
        <v>1.0053000000000001</v>
      </c>
      <c r="E137" s="1097">
        <v>0.2757</v>
      </c>
      <c r="F137" s="1097">
        <v>0</v>
      </c>
      <c r="G137" s="1097">
        <v>0.5585</v>
      </c>
      <c r="H137" s="1097">
        <v>0</v>
      </c>
      <c r="I137" s="1097">
        <v>0</v>
      </c>
      <c r="J137" s="1097">
        <v>1.8394999999999999</v>
      </c>
      <c r="K137" s="1097">
        <v>1.2809999999999999</v>
      </c>
    </row>
    <row r="138" spans="1:11" ht="15.75" customHeight="1">
      <c r="A138" s="1095" t="s">
        <v>1861</v>
      </c>
      <c r="B138" s="1096" t="s">
        <v>1862</v>
      </c>
      <c r="C138" s="1097">
        <v>630543.49600000004</v>
      </c>
      <c r="D138" s="1097">
        <v>11.0345</v>
      </c>
      <c r="E138" s="1097">
        <v>10.212400000000001</v>
      </c>
      <c r="F138" s="1097">
        <v>0</v>
      </c>
      <c r="G138" s="1097">
        <v>15.7636</v>
      </c>
      <c r="H138" s="1097">
        <v>0</v>
      </c>
      <c r="I138" s="1097">
        <v>57.743699999999997</v>
      </c>
      <c r="J138" s="1097">
        <v>94.754199999999997</v>
      </c>
      <c r="K138" s="1097">
        <v>78.990600000000001</v>
      </c>
    </row>
    <row r="139" spans="1:11" ht="15.75" customHeight="1">
      <c r="A139" s="1095" t="s">
        <v>1863</v>
      </c>
      <c r="B139" s="1096" t="s">
        <v>1864</v>
      </c>
      <c r="C139" s="1097">
        <v>39861.438499999997</v>
      </c>
      <c r="D139" s="1097">
        <v>2.5625</v>
      </c>
      <c r="E139" s="1097">
        <v>0.70269999999999999</v>
      </c>
      <c r="F139" s="1097">
        <v>0</v>
      </c>
      <c r="G139" s="1097">
        <v>1.4236</v>
      </c>
      <c r="H139" s="1097">
        <v>0</v>
      </c>
      <c r="I139" s="1097">
        <v>0</v>
      </c>
      <c r="J139" s="1097">
        <v>4.6887999999999996</v>
      </c>
      <c r="K139" s="1097">
        <v>3.2652000000000001</v>
      </c>
    </row>
    <row r="140" spans="1:11" ht="15.75" customHeight="1">
      <c r="A140" s="1095" t="s">
        <v>1865</v>
      </c>
      <c r="B140" s="1096" t="s">
        <v>1866</v>
      </c>
      <c r="C140" s="1097">
        <v>6680.9669000000004</v>
      </c>
      <c r="D140" s="1097">
        <v>0.42949999999999999</v>
      </c>
      <c r="E140" s="1097">
        <v>0.1178</v>
      </c>
      <c r="F140" s="1097">
        <v>0</v>
      </c>
      <c r="G140" s="1097">
        <v>0.23860000000000001</v>
      </c>
      <c r="H140" s="1097">
        <v>0</v>
      </c>
      <c r="I140" s="1097">
        <v>0</v>
      </c>
      <c r="J140" s="1097">
        <v>0.78590000000000004</v>
      </c>
      <c r="K140" s="1097">
        <v>0.54730000000000001</v>
      </c>
    </row>
    <row r="141" spans="1:11" ht="15.75" customHeight="1">
      <c r="A141" s="1095" t="s">
        <v>1867</v>
      </c>
      <c r="B141" s="1096" t="s">
        <v>1868</v>
      </c>
      <c r="C141" s="1097">
        <v>12820.899299999999</v>
      </c>
      <c r="D141" s="1097">
        <v>0.82420000000000004</v>
      </c>
      <c r="E141" s="1097">
        <v>0.22600000000000001</v>
      </c>
      <c r="F141" s="1097">
        <v>0</v>
      </c>
      <c r="G141" s="1097">
        <v>0.45789999999999997</v>
      </c>
      <c r="H141" s="1097">
        <v>0</v>
      </c>
      <c r="I141" s="1097">
        <v>0</v>
      </c>
      <c r="J141" s="1097">
        <v>1.5081</v>
      </c>
      <c r="K141" s="1097">
        <v>1.0502</v>
      </c>
    </row>
    <row r="142" spans="1:11" ht="15.75" customHeight="1">
      <c r="A142" s="1095" t="s">
        <v>1869</v>
      </c>
      <c r="B142" s="1096" t="s">
        <v>1870</v>
      </c>
      <c r="C142" s="1097">
        <v>397855.50839999999</v>
      </c>
      <c r="D142" s="1097">
        <v>35.364899999999999</v>
      </c>
      <c r="E142" s="1097">
        <v>7.5007000000000001</v>
      </c>
      <c r="F142" s="1097">
        <v>0</v>
      </c>
      <c r="G142" s="1097">
        <v>35.364899999999999</v>
      </c>
      <c r="H142" s="1097">
        <v>0</v>
      </c>
      <c r="I142" s="1097">
        <v>57.743699999999997</v>
      </c>
      <c r="J142" s="1097">
        <v>135.9742</v>
      </c>
      <c r="K142" s="1097">
        <v>100.6093</v>
      </c>
    </row>
    <row r="143" spans="1:11" ht="15.75" customHeight="1">
      <c r="A143" s="1095" t="s">
        <v>1871</v>
      </c>
      <c r="B143" s="1096" t="s">
        <v>1872</v>
      </c>
      <c r="C143" s="1097">
        <v>53788.487000000001</v>
      </c>
      <c r="D143" s="1097">
        <v>4.3030999999999997</v>
      </c>
      <c r="E143" s="1097">
        <v>0.99560000000000004</v>
      </c>
      <c r="F143" s="1097">
        <v>0</v>
      </c>
      <c r="G143" s="1097">
        <v>4.3030999999999997</v>
      </c>
      <c r="H143" s="1097">
        <v>6.6143999999999998</v>
      </c>
      <c r="I143" s="1097">
        <v>0</v>
      </c>
      <c r="J143" s="1097">
        <v>16.216200000000001</v>
      </c>
      <c r="K143" s="1097">
        <v>5.2987000000000002</v>
      </c>
    </row>
    <row r="144" spans="1:11" ht="15.75" customHeight="1">
      <c r="A144" s="1095" t="s">
        <v>1873</v>
      </c>
      <c r="B144" s="1096" t="s">
        <v>1874</v>
      </c>
      <c r="C144" s="1097">
        <v>81337.637400000007</v>
      </c>
      <c r="D144" s="1097">
        <v>6.5069999999999997</v>
      </c>
      <c r="E144" s="1097">
        <v>1.5056</v>
      </c>
      <c r="F144" s="1097">
        <v>0</v>
      </c>
      <c r="G144" s="1097">
        <v>6.5069999999999997</v>
      </c>
      <c r="H144" s="1097">
        <v>14.346</v>
      </c>
      <c r="I144" s="1097">
        <v>0</v>
      </c>
      <c r="J144" s="1097">
        <v>28.865600000000001</v>
      </c>
      <c r="K144" s="1097">
        <v>8.0126000000000008</v>
      </c>
    </row>
    <row r="145" spans="1:11" ht="15.75" customHeight="1">
      <c r="A145" s="1095" t="s">
        <v>1875</v>
      </c>
      <c r="B145" s="1096" t="s">
        <v>1876</v>
      </c>
      <c r="C145" s="1097">
        <v>32637.215899999999</v>
      </c>
      <c r="D145" s="1097">
        <v>4.3516000000000004</v>
      </c>
      <c r="E145" s="1097">
        <v>0.67120000000000002</v>
      </c>
      <c r="F145" s="1097">
        <v>0</v>
      </c>
      <c r="G145" s="1097">
        <v>4.3516000000000004</v>
      </c>
      <c r="H145" s="1097">
        <v>0</v>
      </c>
      <c r="I145" s="1097">
        <v>0</v>
      </c>
      <c r="J145" s="1097">
        <v>9.3743999999999996</v>
      </c>
      <c r="K145" s="1097">
        <v>5.0228000000000002</v>
      </c>
    </row>
    <row r="146" spans="1:11" ht="15.75" customHeight="1">
      <c r="A146" s="1095" t="s">
        <v>1877</v>
      </c>
      <c r="B146" s="1096" t="s">
        <v>1878</v>
      </c>
      <c r="C146" s="1097">
        <v>3970.6352999999999</v>
      </c>
      <c r="D146" s="1097">
        <v>0.3574</v>
      </c>
      <c r="E146" s="1097">
        <v>7.3499999999999996E-2</v>
      </c>
      <c r="F146" s="1097">
        <v>0</v>
      </c>
      <c r="G146" s="1097">
        <v>0.19850000000000001</v>
      </c>
      <c r="H146" s="1097">
        <v>0</v>
      </c>
      <c r="I146" s="1097">
        <v>0</v>
      </c>
      <c r="J146" s="1097">
        <v>0.62939999999999996</v>
      </c>
      <c r="K146" s="1097">
        <v>0.43090000000000001</v>
      </c>
    </row>
    <row r="147" spans="1:11" ht="15.75" customHeight="1">
      <c r="A147" s="1095" t="s">
        <v>1879</v>
      </c>
      <c r="B147" s="1096" t="s">
        <v>1880</v>
      </c>
      <c r="C147" s="1097">
        <v>70645.142300000007</v>
      </c>
      <c r="D147" s="1097">
        <v>2.8258000000000001</v>
      </c>
      <c r="E147" s="1097">
        <v>1.1987000000000001</v>
      </c>
      <c r="F147" s="1097">
        <v>0</v>
      </c>
      <c r="G147" s="1097">
        <v>2.4725999999999999</v>
      </c>
      <c r="H147" s="1097">
        <v>0</v>
      </c>
      <c r="I147" s="1097">
        <v>0</v>
      </c>
      <c r="J147" s="1097">
        <v>6.4970999999999997</v>
      </c>
      <c r="K147" s="1097">
        <v>4.0244999999999997</v>
      </c>
    </row>
    <row r="148" spans="1:11" ht="15.75" customHeight="1">
      <c r="A148" s="1095" t="s">
        <v>1881</v>
      </c>
      <c r="B148" s="1096" t="s">
        <v>1882</v>
      </c>
      <c r="C148" s="1097">
        <v>18935.355</v>
      </c>
      <c r="D148" s="1097">
        <v>0.75739999999999996</v>
      </c>
      <c r="E148" s="1097">
        <v>0.32129999999999997</v>
      </c>
      <c r="F148" s="1097">
        <v>0</v>
      </c>
      <c r="G148" s="1097">
        <v>0.66269999999999996</v>
      </c>
      <c r="H148" s="1097">
        <v>0</v>
      </c>
      <c r="I148" s="1097">
        <v>0</v>
      </c>
      <c r="J148" s="1097">
        <v>1.7414000000000001</v>
      </c>
      <c r="K148" s="1097">
        <v>1.0787</v>
      </c>
    </row>
    <row r="149" spans="1:11" ht="15.75" customHeight="1">
      <c r="A149" s="1095" t="s">
        <v>1883</v>
      </c>
      <c r="B149" s="1096" t="s">
        <v>1884</v>
      </c>
      <c r="C149" s="1097">
        <v>21604.215899999999</v>
      </c>
      <c r="D149" s="1097">
        <v>2.8805999999999998</v>
      </c>
      <c r="E149" s="1097">
        <v>0.44429999999999997</v>
      </c>
      <c r="F149" s="1097">
        <v>0</v>
      </c>
      <c r="G149" s="1097">
        <v>2.8805999999999998</v>
      </c>
      <c r="H149" s="1097">
        <v>0</v>
      </c>
      <c r="I149" s="1097">
        <v>0</v>
      </c>
      <c r="J149" s="1097">
        <v>6.2054999999999998</v>
      </c>
      <c r="K149" s="1097">
        <v>3.3249</v>
      </c>
    </row>
    <row r="150" spans="1:11" ht="15.75" customHeight="1">
      <c r="A150" s="1095" t="s">
        <v>1885</v>
      </c>
      <c r="B150" s="1096" t="s">
        <v>1886</v>
      </c>
      <c r="C150" s="1097">
        <v>62911.639300000003</v>
      </c>
      <c r="D150" s="1097">
        <v>6.2911999999999999</v>
      </c>
      <c r="E150" s="1097">
        <v>1.2130000000000001</v>
      </c>
      <c r="F150" s="1097">
        <v>0</v>
      </c>
      <c r="G150" s="1097">
        <v>6.2911999999999999</v>
      </c>
      <c r="H150" s="1097">
        <v>0</v>
      </c>
      <c r="I150" s="1097">
        <v>27.1814</v>
      </c>
      <c r="J150" s="1097">
        <v>40.976799999999997</v>
      </c>
      <c r="K150" s="1097">
        <v>34.685600000000001</v>
      </c>
    </row>
    <row r="151" spans="1:11" ht="15.75" customHeight="1">
      <c r="A151" s="1095" t="s">
        <v>1887</v>
      </c>
      <c r="B151" s="1096" t="s">
        <v>1888</v>
      </c>
      <c r="C151" s="1097">
        <v>17061.337100000001</v>
      </c>
      <c r="D151" s="1097">
        <v>1.5355000000000001</v>
      </c>
      <c r="E151" s="1097">
        <v>0.31580000000000003</v>
      </c>
      <c r="F151" s="1097">
        <v>0</v>
      </c>
      <c r="G151" s="1097">
        <v>1.0237000000000001</v>
      </c>
      <c r="H151" s="1097">
        <v>0</v>
      </c>
      <c r="I151" s="1097">
        <v>0</v>
      </c>
      <c r="J151" s="1097">
        <v>2.875</v>
      </c>
      <c r="K151" s="1097">
        <v>1.8512999999999999</v>
      </c>
    </row>
    <row r="152" spans="1:11" ht="15.75" customHeight="1">
      <c r="A152" s="1095" t="s">
        <v>1889</v>
      </c>
      <c r="B152" s="1096" t="s">
        <v>1890</v>
      </c>
      <c r="C152" s="1097">
        <v>4543</v>
      </c>
      <c r="D152" s="1097">
        <v>0.3634</v>
      </c>
      <c r="E152" s="1097">
        <v>8.4099999999999994E-2</v>
      </c>
      <c r="F152" s="1097">
        <v>0</v>
      </c>
      <c r="G152" s="1097">
        <v>0.22720000000000001</v>
      </c>
      <c r="H152" s="1097">
        <v>0</v>
      </c>
      <c r="I152" s="1097">
        <v>0</v>
      </c>
      <c r="J152" s="1097">
        <v>0.67469999999999997</v>
      </c>
      <c r="K152" s="1097">
        <v>0.44750000000000001</v>
      </c>
    </row>
    <row r="153" spans="1:11" ht="15.75" customHeight="1">
      <c r="A153" s="1095" t="s">
        <v>1891</v>
      </c>
      <c r="B153" s="1096" t="s">
        <v>1892</v>
      </c>
      <c r="C153" s="1097">
        <v>2290.6185</v>
      </c>
      <c r="D153" s="1097">
        <v>0.4123</v>
      </c>
      <c r="E153" s="1097">
        <v>4.9500000000000002E-2</v>
      </c>
      <c r="F153" s="1097">
        <v>0</v>
      </c>
      <c r="G153" s="1097">
        <v>0.2291</v>
      </c>
      <c r="H153" s="1097">
        <v>0</v>
      </c>
      <c r="I153" s="1097">
        <v>0</v>
      </c>
      <c r="J153" s="1097">
        <v>0.69089999999999996</v>
      </c>
      <c r="K153" s="1097">
        <v>0.46179999999999999</v>
      </c>
    </row>
    <row r="154" spans="1:11" ht="15.75" customHeight="1">
      <c r="A154" s="1095" t="s">
        <v>1893</v>
      </c>
      <c r="B154" s="1096" t="s">
        <v>1894</v>
      </c>
      <c r="C154" s="1097">
        <v>20886.621899999998</v>
      </c>
      <c r="D154" s="1097">
        <v>2.7848999999999999</v>
      </c>
      <c r="E154" s="1097">
        <v>0.42959999999999998</v>
      </c>
      <c r="F154" s="1097">
        <v>0</v>
      </c>
      <c r="G154" s="1097">
        <v>1.7405999999999999</v>
      </c>
      <c r="H154" s="1097">
        <v>0</v>
      </c>
      <c r="I154" s="1097">
        <v>27.1814</v>
      </c>
      <c r="J154" s="1097">
        <v>32.136499999999998</v>
      </c>
      <c r="K154" s="1097">
        <v>30.395900000000001</v>
      </c>
    </row>
    <row r="155" spans="1:11" ht="15.75" customHeight="1">
      <c r="A155" s="1095" t="s">
        <v>1895</v>
      </c>
      <c r="B155" s="1096" t="s">
        <v>1896</v>
      </c>
      <c r="C155" s="1097">
        <v>10081.915300000001</v>
      </c>
      <c r="D155" s="1097">
        <v>0.8962</v>
      </c>
      <c r="E155" s="1097">
        <v>0.19009999999999999</v>
      </c>
      <c r="F155" s="1097">
        <v>0</v>
      </c>
      <c r="G155" s="1097">
        <v>0.67210000000000003</v>
      </c>
      <c r="H155" s="1097">
        <v>0</v>
      </c>
      <c r="I155" s="1097">
        <v>0</v>
      </c>
      <c r="J155" s="1097">
        <v>1.7584</v>
      </c>
      <c r="K155" s="1097">
        <v>1.0863</v>
      </c>
    </row>
    <row r="156" spans="1:11" ht="15.75" customHeight="1">
      <c r="A156" s="1095" t="s">
        <v>1897</v>
      </c>
      <c r="B156" s="1096" t="s">
        <v>1898</v>
      </c>
      <c r="C156" s="1097">
        <v>8816.5598000000009</v>
      </c>
      <c r="D156" s="1097">
        <v>0.70530000000000004</v>
      </c>
      <c r="E156" s="1097">
        <v>0.16320000000000001</v>
      </c>
      <c r="F156" s="1097">
        <v>0</v>
      </c>
      <c r="G156" s="1097">
        <v>0.44080000000000003</v>
      </c>
      <c r="H156" s="1097">
        <v>0</v>
      </c>
      <c r="I156" s="1097">
        <v>0</v>
      </c>
      <c r="J156" s="1097">
        <v>1.3092999999999999</v>
      </c>
      <c r="K156" s="1097">
        <v>0.86850000000000005</v>
      </c>
    </row>
    <row r="157" spans="1:11" ht="15.75" customHeight="1">
      <c r="A157" s="1095" t="s">
        <v>1899</v>
      </c>
      <c r="B157" s="1096" t="s">
        <v>1900</v>
      </c>
      <c r="C157" s="1097">
        <v>17997.5491</v>
      </c>
      <c r="D157" s="1097">
        <v>1.4398</v>
      </c>
      <c r="E157" s="1097">
        <v>0.33310000000000001</v>
      </c>
      <c r="F157" s="1097">
        <v>0</v>
      </c>
      <c r="G157" s="1097">
        <v>0.89990000000000003</v>
      </c>
      <c r="H157" s="1097">
        <v>0</v>
      </c>
      <c r="I157" s="1097">
        <v>0</v>
      </c>
      <c r="J157" s="1097">
        <v>2.6728000000000001</v>
      </c>
      <c r="K157" s="1097">
        <v>1.7728999999999999</v>
      </c>
    </row>
    <row r="158" spans="1:11" ht="15.75" customHeight="1">
      <c r="A158" s="1095" t="s">
        <v>1901</v>
      </c>
      <c r="B158" s="1096" t="s">
        <v>1902</v>
      </c>
      <c r="C158" s="1097">
        <v>6287.0092999999997</v>
      </c>
      <c r="D158" s="1097">
        <v>0.56579999999999997</v>
      </c>
      <c r="E158" s="1097">
        <v>0.1164</v>
      </c>
      <c r="F158" s="1097">
        <v>0</v>
      </c>
      <c r="G158" s="1097">
        <v>0.37719999999999998</v>
      </c>
      <c r="H158" s="1097">
        <v>0</v>
      </c>
      <c r="I158" s="1097">
        <v>0</v>
      </c>
      <c r="J158" s="1097">
        <v>1.0593999999999999</v>
      </c>
      <c r="K158" s="1097">
        <v>0.68220000000000003</v>
      </c>
    </row>
    <row r="159" spans="1:11" ht="15.75" customHeight="1">
      <c r="A159" s="1095" t="s">
        <v>1903</v>
      </c>
      <c r="B159" s="1096" t="s">
        <v>1904</v>
      </c>
      <c r="C159" s="1097">
        <v>458439.245</v>
      </c>
      <c r="D159" s="1097">
        <v>41.259500000000003</v>
      </c>
      <c r="E159" s="1097">
        <v>8.4856999999999996</v>
      </c>
      <c r="F159" s="1097">
        <v>0</v>
      </c>
      <c r="G159" s="1097">
        <v>27.506399999999999</v>
      </c>
      <c r="H159" s="1097">
        <v>0</v>
      </c>
      <c r="I159" s="1097">
        <v>0</v>
      </c>
      <c r="J159" s="1097">
        <v>77.251599999999996</v>
      </c>
      <c r="K159" s="1097">
        <v>49.745199999999997</v>
      </c>
    </row>
    <row r="160" spans="1:11" ht="15.75" customHeight="1">
      <c r="A160" s="1095" t="s">
        <v>1905</v>
      </c>
      <c r="B160" s="1096" t="s">
        <v>1906</v>
      </c>
      <c r="C160" s="1097">
        <v>978437.81200000003</v>
      </c>
      <c r="D160" s="1097">
        <v>130.45840000000001</v>
      </c>
      <c r="E160" s="1097">
        <v>20.123200000000001</v>
      </c>
      <c r="F160" s="1097">
        <v>0</v>
      </c>
      <c r="G160" s="1097">
        <v>97.843800000000002</v>
      </c>
      <c r="H160" s="1097">
        <v>80.685299999999998</v>
      </c>
      <c r="I160" s="1097">
        <v>33.7363</v>
      </c>
      <c r="J160" s="1097">
        <v>362.84699999999998</v>
      </c>
      <c r="K160" s="1097">
        <v>184.31790000000001</v>
      </c>
    </row>
    <row r="161" spans="1:11" ht="15.75" customHeight="1">
      <c r="A161" s="1095" t="s">
        <v>1907</v>
      </c>
      <c r="B161" s="1096" t="s">
        <v>1908</v>
      </c>
      <c r="C161" s="1097">
        <v>1329799.368</v>
      </c>
      <c r="D161" s="1097">
        <v>53.192</v>
      </c>
      <c r="E161" s="1097">
        <v>22.563400000000001</v>
      </c>
      <c r="F161" s="1097">
        <v>0</v>
      </c>
      <c r="G161" s="1097">
        <v>46.542999999999999</v>
      </c>
      <c r="H161" s="1097">
        <v>0</v>
      </c>
      <c r="I161" s="1097">
        <v>27.1814</v>
      </c>
      <c r="J161" s="1097">
        <v>149.47980000000001</v>
      </c>
      <c r="K161" s="1097">
        <v>102.93680000000001</v>
      </c>
    </row>
    <row r="162" spans="1:11" ht="15.75" customHeight="1">
      <c r="A162" s="1095" t="s">
        <v>1511</v>
      </c>
      <c r="B162" s="1096" t="s">
        <v>1909</v>
      </c>
      <c r="C162" s="1097">
        <v>930050.57429999998</v>
      </c>
      <c r="D162" s="1097">
        <v>37.201999999999998</v>
      </c>
      <c r="E162" s="1097">
        <v>15.7806</v>
      </c>
      <c r="F162" s="1097">
        <v>0</v>
      </c>
      <c r="G162" s="1097">
        <v>32.5518</v>
      </c>
      <c r="H162" s="1097">
        <v>0</v>
      </c>
      <c r="I162" s="1097">
        <v>27.1814</v>
      </c>
      <c r="J162" s="1097">
        <v>112.7158</v>
      </c>
      <c r="K162" s="1097">
        <v>80.164000000000001</v>
      </c>
    </row>
    <row r="163" spans="1:11" ht="15.75" customHeight="1">
      <c r="A163" s="1095" t="s">
        <v>1515</v>
      </c>
      <c r="B163" s="1096" t="s">
        <v>1910</v>
      </c>
      <c r="C163" s="1097">
        <v>95276.571599999996</v>
      </c>
      <c r="D163" s="1097">
        <v>14.291499999999999</v>
      </c>
      <c r="E163" s="1097">
        <v>1.9595</v>
      </c>
      <c r="F163" s="1097">
        <v>0</v>
      </c>
      <c r="G163" s="1097">
        <v>9.5276999999999994</v>
      </c>
      <c r="H163" s="1097">
        <v>0</v>
      </c>
      <c r="I163" s="1097">
        <v>0</v>
      </c>
      <c r="J163" s="1097">
        <v>25.778700000000001</v>
      </c>
      <c r="K163" s="1097">
        <v>16.251000000000001</v>
      </c>
    </row>
    <row r="164" spans="1:11" ht="15.75" customHeight="1">
      <c r="A164" s="1095" t="s">
        <v>1911</v>
      </c>
      <c r="B164" s="1096" t="s">
        <v>1912</v>
      </c>
      <c r="C164" s="1097">
        <v>14573.404200000001</v>
      </c>
      <c r="D164" s="1097">
        <v>1.3116000000000001</v>
      </c>
      <c r="E164" s="1097">
        <v>0.26979999999999998</v>
      </c>
      <c r="F164" s="1097">
        <v>0</v>
      </c>
      <c r="G164" s="1097">
        <v>0.87439999999999996</v>
      </c>
      <c r="H164" s="1097">
        <v>0</v>
      </c>
      <c r="I164" s="1097">
        <v>0</v>
      </c>
      <c r="J164" s="1097">
        <v>2.4558</v>
      </c>
      <c r="K164" s="1097">
        <v>1.5813999999999999</v>
      </c>
    </row>
    <row r="165" spans="1:11" ht="15.75" customHeight="1">
      <c r="A165" s="1095" t="s">
        <v>1486</v>
      </c>
      <c r="B165" s="1096" t="s">
        <v>1913</v>
      </c>
      <c r="C165" s="1097">
        <v>2159428.3790000002</v>
      </c>
      <c r="D165" s="1097">
        <v>188.95</v>
      </c>
      <c r="E165" s="1097">
        <v>41.636499999999998</v>
      </c>
      <c r="F165" s="1097">
        <v>0</v>
      </c>
      <c r="G165" s="1097">
        <v>188.95</v>
      </c>
      <c r="H165" s="1097">
        <v>81.363399999999999</v>
      </c>
      <c r="I165" s="1097">
        <v>33.7363</v>
      </c>
      <c r="J165" s="1097">
        <v>534.63620000000003</v>
      </c>
      <c r="K165" s="1097">
        <v>264.32279999999997</v>
      </c>
    </row>
    <row r="166" spans="1:11" ht="15.75" customHeight="1">
      <c r="A166" s="1095" t="s">
        <v>876</v>
      </c>
      <c r="B166" s="1096" t="s">
        <v>875</v>
      </c>
      <c r="C166" s="1097">
        <v>78844.955700000006</v>
      </c>
      <c r="D166" s="1097">
        <v>4.7306999999999997</v>
      </c>
      <c r="E166" s="1097">
        <v>1.4594</v>
      </c>
      <c r="F166" s="1097">
        <v>0.59130000000000005</v>
      </c>
      <c r="G166" s="1097">
        <v>4.7306999999999997</v>
      </c>
      <c r="H166" s="1097">
        <v>25.286200000000001</v>
      </c>
      <c r="I166" s="1097">
        <v>31.958100000000002</v>
      </c>
      <c r="J166" s="1097">
        <v>68.756399999999999</v>
      </c>
      <c r="K166" s="1097">
        <v>38.7395</v>
      </c>
    </row>
    <row r="167" spans="1:11" ht="15.75" customHeight="1">
      <c r="A167" s="1095" t="s">
        <v>1490</v>
      </c>
      <c r="B167" s="1096" t="s">
        <v>1914</v>
      </c>
      <c r="C167" s="1097">
        <v>338984.65789999999</v>
      </c>
      <c r="D167" s="1097">
        <v>27.1188</v>
      </c>
      <c r="E167" s="1097">
        <v>6.2746000000000004</v>
      </c>
      <c r="F167" s="1097">
        <v>0</v>
      </c>
      <c r="G167" s="1097">
        <v>27.1188</v>
      </c>
      <c r="H167" s="1097">
        <v>71.818799999999996</v>
      </c>
      <c r="I167" s="1097">
        <v>0</v>
      </c>
      <c r="J167" s="1097">
        <v>132.33099999999999</v>
      </c>
      <c r="K167" s="1097">
        <v>33.3934</v>
      </c>
    </row>
    <row r="168" spans="1:11" ht="15.75" customHeight="1">
      <c r="A168" s="1095" t="s">
        <v>1493</v>
      </c>
      <c r="B168" s="1096" t="s">
        <v>1915</v>
      </c>
      <c r="C168" s="1097">
        <v>982606.42379999999</v>
      </c>
      <c r="D168" s="1097">
        <v>98.260599999999997</v>
      </c>
      <c r="E168" s="1097">
        <v>18.945900000000002</v>
      </c>
      <c r="F168" s="1097">
        <v>0</v>
      </c>
      <c r="G168" s="1097">
        <v>85.978099999999998</v>
      </c>
      <c r="H168" s="1097">
        <v>128.8253</v>
      </c>
      <c r="I168" s="1097">
        <v>33.7363</v>
      </c>
      <c r="J168" s="1097">
        <v>365.74619999999999</v>
      </c>
      <c r="K168" s="1097">
        <v>150.94280000000001</v>
      </c>
    </row>
    <row r="169" spans="1:11" ht="15.75" customHeight="1">
      <c r="A169" s="1095" t="s">
        <v>1468</v>
      </c>
      <c r="B169" s="1096" t="s">
        <v>1916</v>
      </c>
      <c r="C169" s="1097">
        <v>1195046.166</v>
      </c>
      <c r="D169" s="1097">
        <v>104.5665</v>
      </c>
      <c r="E169" s="1097">
        <v>23.042000000000002</v>
      </c>
      <c r="F169" s="1097">
        <v>0</v>
      </c>
      <c r="G169" s="1097">
        <v>104.5665</v>
      </c>
      <c r="H169" s="1097">
        <v>80.007300000000001</v>
      </c>
      <c r="I169" s="1097">
        <v>33.7363</v>
      </c>
      <c r="J169" s="1097">
        <v>345.91860000000003</v>
      </c>
      <c r="K169" s="1097">
        <v>161.34479999999999</v>
      </c>
    </row>
    <row r="170" spans="1:11" ht="15.75" customHeight="1">
      <c r="A170" s="1095" t="s">
        <v>1917</v>
      </c>
      <c r="B170" s="1096" t="s">
        <v>1918</v>
      </c>
      <c r="C170" s="1097">
        <v>8084730.5149999997</v>
      </c>
      <c r="D170" s="1097">
        <v>646.77840000000003</v>
      </c>
      <c r="E170" s="1097">
        <v>149.64840000000001</v>
      </c>
      <c r="F170" s="1097">
        <v>0</v>
      </c>
      <c r="G170" s="1097">
        <v>646.77840000000003</v>
      </c>
      <c r="H170" s="1097">
        <v>147.60149999999999</v>
      </c>
      <c r="I170" s="1097">
        <v>33.7363</v>
      </c>
      <c r="J170" s="1097">
        <v>1624.5429999999999</v>
      </c>
      <c r="K170" s="1097">
        <v>830.16309999999999</v>
      </c>
    </row>
    <row r="171" spans="1:11" ht="15.75" customHeight="1">
      <c r="A171" s="1095" t="s">
        <v>1507</v>
      </c>
      <c r="B171" s="1096" t="s">
        <v>1919</v>
      </c>
      <c r="C171" s="1097">
        <v>43038.385199999997</v>
      </c>
      <c r="D171" s="1097">
        <v>2.7667999999999999</v>
      </c>
      <c r="E171" s="1097">
        <v>0.75870000000000004</v>
      </c>
      <c r="F171" s="1097">
        <v>0</v>
      </c>
      <c r="G171" s="1097">
        <v>1.5370999999999999</v>
      </c>
      <c r="H171" s="1097">
        <v>0</v>
      </c>
      <c r="I171" s="1097">
        <v>0</v>
      </c>
      <c r="J171" s="1097">
        <v>5.0625999999999998</v>
      </c>
      <c r="K171" s="1097">
        <v>3.5255000000000001</v>
      </c>
    </row>
    <row r="172" spans="1:11" ht="15.75" customHeight="1">
      <c r="A172" s="1095" t="s">
        <v>1480</v>
      </c>
      <c r="B172" s="1096" t="s">
        <v>1920</v>
      </c>
      <c r="C172" s="1097">
        <v>39881.034699999997</v>
      </c>
      <c r="D172" s="1097">
        <v>6.3810000000000002</v>
      </c>
      <c r="E172" s="1097">
        <v>0.86119999999999997</v>
      </c>
      <c r="F172" s="1097">
        <v>0</v>
      </c>
      <c r="G172" s="1097">
        <v>4.7857000000000003</v>
      </c>
      <c r="H172" s="1097">
        <v>18.553899999999999</v>
      </c>
      <c r="I172" s="1097">
        <v>27.1814</v>
      </c>
      <c r="J172" s="1097">
        <v>57.763199999999998</v>
      </c>
      <c r="K172" s="1097">
        <v>34.4236</v>
      </c>
    </row>
    <row r="173" spans="1:11" ht="15.75" customHeight="1">
      <c r="A173" s="1095" t="s">
        <v>1514</v>
      </c>
      <c r="B173" s="1096" t="s">
        <v>1921</v>
      </c>
      <c r="C173" s="1097">
        <v>3557.3888999999999</v>
      </c>
      <c r="D173" s="1097">
        <v>0.31130000000000002</v>
      </c>
      <c r="E173" s="1097">
        <v>6.8599999999999994E-2</v>
      </c>
      <c r="F173" s="1097">
        <v>0</v>
      </c>
      <c r="G173" s="1097">
        <v>0.2223</v>
      </c>
      <c r="H173" s="1097">
        <v>4.4104999999999999</v>
      </c>
      <c r="I173" s="1097">
        <v>0</v>
      </c>
      <c r="J173" s="1097">
        <v>5.0126999999999997</v>
      </c>
      <c r="K173" s="1097">
        <v>0.37990000000000002</v>
      </c>
    </row>
    <row r="174" spans="1:11" ht="15.75" customHeight="1">
      <c r="A174" s="1095" t="s">
        <v>1922</v>
      </c>
      <c r="B174" s="1096" t="s">
        <v>1923</v>
      </c>
      <c r="C174" s="1097">
        <v>212076.85519999999</v>
      </c>
      <c r="D174" s="1097">
        <v>31.811499999999999</v>
      </c>
      <c r="E174" s="1097">
        <v>4.3616999999999999</v>
      </c>
      <c r="F174" s="1097">
        <v>0</v>
      </c>
      <c r="G174" s="1097">
        <v>10.6038</v>
      </c>
      <c r="H174" s="1097">
        <v>4.7462</v>
      </c>
      <c r="I174" s="1097">
        <v>0</v>
      </c>
      <c r="J174" s="1097">
        <v>51.523200000000003</v>
      </c>
      <c r="K174" s="1097">
        <v>36.173200000000001</v>
      </c>
    </row>
    <row r="175" spans="1:11" ht="15.75" customHeight="1">
      <c r="A175" s="1095" t="s">
        <v>1924</v>
      </c>
      <c r="B175" s="1096" t="s">
        <v>1925</v>
      </c>
      <c r="C175" s="1097">
        <v>6193038.79</v>
      </c>
      <c r="D175" s="1097">
        <v>330.29539999999997</v>
      </c>
      <c r="E175" s="1097">
        <v>108.2646</v>
      </c>
      <c r="F175" s="1097">
        <v>0</v>
      </c>
      <c r="G175" s="1097">
        <v>371.58229999999998</v>
      </c>
      <c r="H175" s="1097">
        <v>253.68680000000001</v>
      </c>
      <c r="I175" s="1097">
        <v>33.7363</v>
      </c>
      <c r="J175" s="1097">
        <v>1097.5654</v>
      </c>
      <c r="K175" s="1097">
        <v>472.29629999999997</v>
      </c>
    </row>
    <row r="176" spans="1:11" ht="15.75" customHeight="1">
      <c r="A176" s="1095" t="s">
        <v>1477</v>
      </c>
      <c r="B176" s="1096" t="s">
        <v>1926</v>
      </c>
      <c r="C176" s="1097">
        <v>1302301.8049999999</v>
      </c>
      <c r="D176" s="1097">
        <v>91.161100000000005</v>
      </c>
      <c r="E176" s="1097">
        <v>24.105599999999999</v>
      </c>
      <c r="F176" s="1097">
        <v>0</v>
      </c>
      <c r="G176" s="1097">
        <v>117.2072</v>
      </c>
      <c r="H176" s="1097">
        <v>72.757599999999996</v>
      </c>
      <c r="I176" s="1097">
        <v>33.7363</v>
      </c>
      <c r="J176" s="1097">
        <v>338.96780000000001</v>
      </c>
      <c r="K176" s="1097">
        <v>149.00299999999999</v>
      </c>
    </row>
    <row r="177" spans="1:11" ht="15.75" customHeight="1">
      <c r="A177" s="1095" t="s">
        <v>1927</v>
      </c>
      <c r="B177" s="1096" t="s">
        <v>1928</v>
      </c>
      <c r="C177" s="1097">
        <v>3646202.1779999998</v>
      </c>
      <c r="D177" s="1097">
        <v>162.05340000000001</v>
      </c>
      <c r="E177" s="1097">
        <v>62.491900000000001</v>
      </c>
      <c r="F177" s="1097">
        <v>0</v>
      </c>
      <c r="G177" s="1097">
        <v>101.2834</v>
      </c>
      <c r="H177" s="1097">
        <v>0</v>
      </c>
      <c r="I177" s="1097">
        <v>54.3628</v>
      </c>
      <c r="J177" s="1097">
        <v>380.19150000000002</v>
      </c>
      <c r="K177" s="1097">
        <v>278.90809999999999</v>
      </c>
    </row>
    <row r="178" spans="1:11" ht="15.75" customHeight="1">
      <c r="A178" s="1095" t="s">
        <v>1496</v>
      </c>
      <c r="B178" s="1096" t="s">
        <v>1929</v>
      </c>
      <c r="C178" s="1097">
        <v>484374.04389999999</v>
      </c>
      <c r="D178" s="1097">
        <v>35.6907</v>
      </c>
      <c r="E178" s="1097">
        <v>9.0443999999999996</v>
      </c>
      <c r="F178" s="1097">
        <v>0</v>
      </c>
      <c r="G178" s="1097">
        <v>35.6907</v>
      </c>
      <c r="H178" s="1097">
        <v>39.325600000000001</v>
      </c>
      <c r="I178" s="1097">
        <v>33.7363</v>
      </c>
      <c r="J178" s="1097">
        <v>153.48769999999999</v>
      </c>
      <c r="K178" s="1097">
        <v>78.471400000000003</v>
      </c>
    </row>
    <row r="179" spans="1:11" ht="15.75" customHeight="1">
      <c r="A179" s="1095" t="s">
        <v>1462</v>
      </c>
      <c r="B179" s="1096" t="s">
        <v>1930</v>
      </c>
      <c r="C179" s="1097">
        <v>25120.874199999998</v>
      </c>
      <c r="D179" s="1097">
        <v>3.3494000000000002</v>
      </c>
      <c r="E179" s="1097">
        <v>0.51670000000000005</v>
      </c>
      <c r="F179" s="1097">
        <v>0</v>
      </c>
      <c r="G179" s="1097">
        <v>3.3494000000000002</v>
      </c>
      <c r="H179" s="1097">
        <v>0</v>
      </c>
      <c r="I179" s="1097">
        <v>27.1814</v>
      </c>
      <c r="J179" s="1097">
        <v>34.396900000000002</v>
      </c>
      <c r="K179" s="1097">
        <v>31.047499999999999</v>
      </c>
    </row>
    <row r="180" spans="1:11" ht="15.75" customHeight="1">
      <c r="A180" s="1095" t="s">
        <v>1931</v>
      </c>
      <c r="B180" s="1096" t="s">
        <v>1932</v>
      </c>
      <c r="C180" s="1097">
        <v>568635.67520000006</v>
      </c>
      <c r="D180" s="1097">
        <v>45.490900000000003</v>
      </c>
      <c r="E180" s="1097">
        <v>10.525399999999999</v>
      </c>
      <c r="F180" s="1097">
        <v>0</v>
      </c>
      <c r="G180" s="1097">
        <v>39.804499999999997</v>
      </c>
      <c r="H180" s="1097">
        <v>46.940399999999997</v>
      </c>
      <c r="I180" s="1097">
        <v>27.1814</v>
      </c>
      <c r="J180" s="1097">
        <v>169.9426</v>
      </c>
      <c r="K180" s="1097">
        <v>83.197699999999998</v>
      </c>
    </row>
    <row r="181" spans="1:11" ht="15.75" customHeight="1">
      <c r="A181" s="1095" t="s">
        <v>1933</v>
      </c>
      <c r="B181" s="1096" t="s">
        <v>1934</v>
      </c>
      <c r="C181" s="1097">
        <v>5080210.8109999998</v>
      </c>
      <c r="D181" s="1097">
        <v>812.83370000000002</v>
      </c>
      <c r="E181" s="1097">
        <v>109.7072</v>
      </c>
      <c r="F181" s="1097">
        <v>0</v>
      </c>
      <c r="G181" s="1097">
        <v>609.62530000000004</v>
      </c>
      <c r="H181" s="1097">
        <v>0</v>
      </c>
      <c r="I181" s="1097">
        <v>27.1814</v>
      </c>
      <c r="J181" s="1097">
        <v>1559.3476000000001</v>
      </c>
      <c r="K181" s="1097">
        <v>949.72230000000002</v>
      </c>
    </row>
    <row r="182" spans="1:11" ht="15.75" customHeight="1">
      <c r="A182" s="1095" t="s">
        <v>1495</v>
      </c>
      <c r="B182" s="1096" t="s">
        <v>1935</v>
      </c>
      <c r="C182" s="1097">
        <v>960592.91</v>
      </c>
      <c r="D182" s="1097">
        <v>76.847399999999993</v>
      </c>
      <c r="E182" s="1097">
        <v>17.7806</v>
      </c>
      <c r="F182" s="1097">
        <v>0</v>
      </c>
      <c r="G182" s="1097">
        <v>76.847399999999993</v>
      </c>
      <c r="H182" s="1097">
        <v>80.946100000000001</v>
      </c>
      <c r="I182" s="1097">
        <v>33.7363</v>
      </c>
      <c r="J182" s="1097">
        <v>286.15780000000001</v>
      </c>
      <c r="K182" s="1097">
        <v>128.36429999999999</v>
      </c>
    </row>
    <row r="183" spans="1:11" ht="15.75" customHeight="1">
      <c r="A183" s="1095" t="s">
        <v>1936</v>
      </c>
      <c r="B183" s="1096" t="s">
        <v>1937</v>
      </c>
      <c r="C183" s="1097">
        <v>85529.390700000004</v>
      </c>
      <c r="D183" s="1097">
        <v>11.4039</v>
      </c>
      <c r="E183" s="1097">
        <v>1.7591000000000001</v>
      </c>
      <c r="F183" s="1097">
        <v>0</v>
      </c>
      <c r="G183" s="1097">
        <v>11.4039</v>
      </c>
      <c r="H183" s="1097">
        <v>0</v>
      </c>
      <c r="I183" s="1097">
        <v>0</v>
      </c>
      <c r="J183" s="1097">
        <v>24.5669</v>
      </c>
      <c r="K183" s="1097">
        <v>13.163</v>
      </c>
    </row>
    <row r="184" spans="1:11" ht="15.75" customHeight="1">
      <c r="A184" s="1095" t="s">
        <v>1474</v>
      </c>
      <c r="B184" s="1096" t="s">
        <v>1938</v>
      </c>
      <c r="C184" s="1097">
        <v>7427.1125000000002</v>
      </c>
      <c r="D184" s="1097">
        <v>0.66839999999999999</v>
      </c>
      <c r="E184" s="1097">
        <v>0.13750000000000001</v>
      </c>
      <c r="F184" s="1097">
        <v>0</v>
      </c>
      <c r="G184" s="1097">
        <v>0.37140000000000001</v>
      </c>
      <c r="H184" s="1097">
        <v>0</v>
      </c>
      <c r="I184" s="1097">
        <v>27.1814</v>
      </c>
      <c r="J184" s="1097">
        <v>28.358699999999999</v>
      </c>
      <c r="K184" s="1097">
        <v>27.987300000000001</v>
      </c>
    </row>
    <row r="185" spans="1:11" ht="15.75" customHeight="1">
      <c r="A185" s="1095" t="s">
        <v>1939</v>
      </c>
      <c r="B185" s="1096" t="s">
        <v>1940</v>
      </c>
      <c r="C185" s="1097">
        <v>154141.89259999999</v>
      </c>
      <c r="D185" s="1097">
        <v>1.7644</v>
      </c>
      <c r="E185" s="1097">
        <v>0.8861</v>
      </c>
      <c r="F185" s="1097">
        <v>0</v>
      </c>
      <c r="G185" s="1097">
        <v>1.9604999999999999</v>
      </c>
      <c r="H185" s="1097">
        <v>63.613199999999999</v>
      </c>
      <c r="I185" s="1097">
        <v>42.121000000000002</v>
      </c>
      <c r="J185" s="1097">
        <v>110.34520000000001</v>
      </c>
      <c r="K185" s="1097">
        <v>44.771500000000003</v>
      </c>
    </row>
    <row r="186" spans="1:11" ht="15.75" customHeight="1">
      <c r="A186" s="1095" t="s">
        <v>1941</v>
      </c>
      <c r="B186" s="1096" t="s">
        <v>1942</v>
      </c>
      <c r="C186" s="1097">
        <v>15908.0569</v>
      </c>
      <c r="D186" s="1097">
        <v>2.1211000000000002</v>
      </c>
      <c r="E186" s="1097">
        <v>0.32719999999999999</v>
      </c>
      <c r="F186" s="1097">
        <v>0</v>
      </c>
      <c r="G186" s="1097">
        <v>1.5908</v>
      </c>
      <c r="H186" s="1097">
        <v>0</v>
      </c>
      <c r="I186" s="1097">
        <v>0</v>
      </c>
      <c r="J186" s="1097">
        <v>4.0391000000000004</v>
      </c>
      <c r="K186" s="1097">
        <v>2.4483000000000001</v>
      </c>
    </row>
    <row r="187" spans="1:11" ht="15.75" customHeight="1">
      <c r="A187" s="1095" t="s">
        <v>1943</v>
      </c>
      <c r="B187" s="1096" t="s">
        <v>1944</v>
      </c>
      <c r="C187" s="1097">
        <v>108482.41130000001</v>
      </c>
      <c r="D187" s="1097">
        <v>4.9661</v>
      </c>
      <c r="E187" s="1097">
        <v>1.8435999999999999</v>
      </c>
      <c r="F187" s="1097">
        <v>0</v>
      </c>
      <c r="G187" s="1097">
        <v>2.7589999999999999</v>
      </c>
      <c r="H187" s="1097">
        <v>0</v>
      </c>
      <c r="I187" s="1097">
        <v>36.679400000000001</v>
      </c>
      <c r="J187" s="1097">
        <v>46.248100000000001</v>
      </c>
      <c r="K187" s="1097">
        <v>43.489100000000001</v>
      </c>
    </row>
    <row r="188" spans="1:11" ht="15.75" customHeight="1">
      <c r="A188" s="1095" t="s">
        <v>1489</v>
      </c>
      <c r="B188" s="1096" t="s">
        <v>1945</v>
      </c>
      <c r="C188" s="1097">
        <v>1728617.091</v>
      </c>
      <c r="D188" s="1097">
        <v>121.00320000000001</v>
      </c>
      <c r="E188" s="1097">
        <v>31.996700000000001</v>
      </c>
      <c r="F188" s="1097">
        <v>0</v>
      </c>
      <c r="G188" s="1097">
        <v>172.86170000000001</v>
      </c>
      <c r="H188" s="1097">
        <v>92.733400000000003</v>
      </c>
      <c r="I188" s="1097">
        <v>33.7363</v>
      </c>
      <c r="J188" s="1097">
        <v>452.3313</v>
      </c>
      <c r="K188" s="1097">
        <v>186.7362</v>
      </c>
    </row>
    <row r="189" spans="1:11" ht="15.75" customHeight="1">
      <c r="A189" s="1095" t="s">
        <v>1472</v>
      </c>
      <c r="B189" s="1096" t="s">
        <v>1946</v>
      </c>
      <c r="C189" s="1097">
        <v>4840647.2570000002</v>
      </c>
      <c r="D189" s="1097">
        <v>294.6481</v>
      </c>
      <c r="E189" s="1097">
        <v>87.652500000000003</v>
      </c>
      <c r="F189" s="1097">
        <v>0</v>
      </c>
      <c r="G189" s="1097">
        <v>420.92579999999998</v>
      </c>
      <c r="H189" s="1097">
        <v>189.11770000000001</v>
      </c>
      <c r="I189" s="1097">
        <v>33.7363</v>
      </c>
      <c r="J189" s="1097">
        <v>1026.0804000000001</v>
      </c>
      <c r="K189" s="1097">
        <v>416.0369</v>
      </c>
    </row>
    <row r="190" spans="1:11" ht="15.75" customHeight="1">
      <c r="A190" s="1095" t="s">
        <v>1947</v>
      </c>
      <c r="B190" s="1096" t="s">
        <v>1948</v>
      </c>
      <c r="C190" s="1097">
        <v>76046.341799999995</v>
      </c>
      <c r="D190" s="1097">
        <v>6.0837000000000003</v>
      </c>
      <c r="E190" s="1097">
        <v>1.4076</v>
      </c>
      <c r="F190" s="1097">
        <v>0</v>
      </c>
      <c r="G190" s="1097">
        <v>6.0837000000000003</v>
      </c>
      <c r="H190" s="1097">
        <v>0</v>
      </c>
      <c r="I190" s="1097">
        <v>0</v>
      </c>
      <c r="J190" s="1097">
        <v>13.574999999999999</v>
      </c>
      <c r="K190" s="1097">
        <v>7.4912999999999998</v>
      </c>
    </row>
    <row r="191" spans="1:11" ht="15.75" customHeight="1">
      <c r="A191" s="1095" t="s">
        <v>1949</v>
      </c>
      <c r="B191" s="1096" t="s">
        <v>1950</v>
      </c>
      <c r="C191" s="1097">
        <v>85318.293600000005</v>
      </c>
      <c r="D191" s="1097">
        <v>9.5983000000000001</v>
      </c>
      <c r="E191" s="1097">
        <v>1.645</v>
      </c>
      <c r="F191" s="1097">
        <v>0</v>
      </c>
      <c r="G191" s="1097">
        <v>6.3989000000000003</v>
      </c>
      <c r="H191" s="1097">
        <v>0</v>
      </c>
      <c r="I191" s="1097">
        <v>0</v>
      </c>
      <c r="J191" s="1097">
        <v>17.642199999999999</v>
      </c>
      <c r="K191" s="1097">
        <v>11.2433</v>
      </c>
    </row>
    <row r="192" spans="1:11" ht="15.75" customHeight="1">
      <c r="A192" s="1095" t="s">
        <v>1951</v>
      </c>
      <c r="B192" s="1096" t="s">
        <v>1952</v>
      </c>
      <c r="C192" s="1097">
        <v>1629377.07</v>
      </c>
      <c r="D192" s="1097">
        <v>142.57050000000001</v>
      </c>
      <c r="E192" s="1097">
        <v>31.416399999999999</v>
      </c>
      <c r="F192" s="1097">
        <v>0</v>
      </c>
      <c r="G192" s="1097">
        <v>183.3049</v>
      </c>
      <c r="H192" s="1097">
        <v>96.123500000000007</v>
      </c>
      <c r="I192" s="1097">
        <v>39.778300000000002</v>
      </c>
      <c r="J192" s="1097">
        <v>493.1936</v>
      </c>
      <c r="K192" s="1097">
        <v>213.76519999999999</v>
      </c>
    </row>
    <row r="193" spans="1:11" ht="15.75" customHeight="1">
      <c r="A193" s="1095" t="s">
        <v>1521</v>
      </c>
      <c r="B193" s="1096" t="s">
        <v>1953</v>
      </c>
      <c r="C193" s="1097">
        <v>1165.8169</v>
      </c>
      <c r="D193" s="1097">
        <v>0.15540000000000001</v>
      </c>
      <c r="E193" s="1097">
        <v>2.4E-2</v>
      </c>
      <c r="F193" s="1097">
        <v>0</v>
      </c>
      <c r="G193" s="1097">
        <v>0.15540000000000001</v>
      </c>
      <c r="H193" s="1097">
        <v>0</v>
      </c>
      <c r="I193" s="1097">
        <v>0</v>
      </c>
      <c r="J193" s="1097">
        <v>0.33479999999999999</v>
      </c>
      <c r="K193" s="1097">
        <v>0.1794</v>
      </c>
    </row>
    <row r="194" spans="1:11" ht="15.75" customHeight="1">
      <c r="A194" s="1095" t="s">
        <v>1954</v>
      </c>
      <c r="B194" s="1096" t="s">
        <v>1955</v>
      </c>
      <c r="C194" s="1097">
        <v>2617.6196</v>
      </c>
      <c r="D194" s="1097">
        <v>0.26179999999999998</v>
      </c>
      <c r="E194" s="1097">
        <v>5.0500000000000003E-2</v>
      </c>
      <c r="F194" s="1097">
        <v>0</v>
      </c>
      <c r="G194" s="1097">
        <v>0.22900000000000001</v>
      </c>
      <c r="H194" s="1097">
        <v>0</v>
      </c>
      <c r="I194" s="1097">
        <v>0</v>
      </c>
      <c r="J194" s="1097">
        <v>0.5413</v>
      </c>
      <c r="K194" s="1097">
        <v>0.31230000000000002</v>
      </c>
    </row>
    <row r="195" spans="1:11" ht="15.75" customHeight="1">
      <c r="A195" s="1095" t="s">
        <v>1956</v>
      </c>
      <c r="B195" s="1096" t="s">
        <v>1957</v>
      </c>
      <c r="C195" s="1097">
        <v>4891.4344000000001</v>
      </c>
      <c r="D195" s="1097">
        <v>0.44019999999999998</v>
      </c>
      <c r="E195" s="1097">
        <v>9.0499999999999997E-2</v>
      </c>
      <c r="F195" s="1097">
        <v>0</v>
      </c>
      <c r="G195" s="1097">
        <v>0.24460000000000001</v>
      </c>
      <c r="H195" s="1097">
        <v>0</v>
      </c>
      <c r="I195" s="1097">
        <v>0</v>
      </c>
      <c r="J195" s="1097">
        <v>0.77529999999999999</v>
      </c>
      <c r="K195" s="1097">
        <v>0.53069999999999995</v>
      </c>
    </row>
    <row r="196" spans="1:11" ht="15.75" customHeight="1">
      <c r="A196" s="1095" t="s">
        <v>1958</v>
      </c>
      <c r="B196" s="1096" t="s">
        <v>1959</v>
      </c>
      <c r="C196" s="1097">
        <v>15452.654699999999</v>
      </c>
      <c r="D196" s="1097">
        <v>1.2362</v>
      </c>
      <c r="E196" s="1097">
        <v>0.28599999999999998</v>
      </c>
      <c r="F196" s="1097">
        <v>0</v>
      </c>
      <c r="G196" s="1097">
        <v>0.77259999999999995</v>
      </c>
      <c r="H196" s="1097">
        <v>0</v>
      </c>
      <c r="I196" s="1097">
        <v>0</v>
      </c>
      <c r="J196" s="1097">
        <v>2.2948</v>
      </c>
      <c r="K196" s="1097">
        <v>1.5222</v>
      </c>
    </row>
    <row r="197" spans="1:11" ht="15.75" customHeight="1">
      <c r="A197" s="1095" t="s">
        <v>1960</v>
      </c>
      <c r="B197" s="1096" t="s">
        <v>1961</v>
      </c>
      <c r="C197" s="1097">
        <v>51066.828099999999</v>
      </c>
      <c r="D197" s="1097">
        <v>4.5960000000000001</v>
      </c>
      <c r="E197" s="1097">
        <v>0.94520000000000004</v>
      </c>
      <c r="F197" s="1097">
        <v>0</v>
      </c>
      <c r="G197" s="1097">
        <v>2.5533000000000001</v>
      </c>
      <c r="H197" s="1097">
        <v>0</v>
      </c>
      <c r="I197" s="1097">
        <v>0</v>
      </c>
      <c r="J197" s="1097">
        <v>8.0945</v>
      </c>
      <c r="K197" s="1097">
        <v>5.5411999999999999</v>
      </c>
    </row>
    <row r="198" spans="1:11" ht="15.75" customHeight="1">
      <c r="A198" s="1095" t="s">
        <v>1516</v>
      </c>
      <c r="B198" s="1096" t="s">
        <v>1962</v>
      </c>
      <c r="C198" s="1097">
        <v>10935.074000000001</v>
      </c>
      <c r="D198" s="1097">
        <v>2.1869999999999998</v>
      </c>
      <c r="E198" s="1097">
        <v>0.253</v>
      </c>
      <c r="F198" s="1097">
        <v>0</v>
      </c>
      <c r="G198" s="1097">
        <v>2.1869999999999998</v>
      </c>
      <c r="H198" s="1097">
        <v>5.5662000000000003</v>
      </c>
      <c r="I198" s="1097">
        <v>0</v>
      </c>
      <c r="J198" s="1097">
        <v>10.193199999999999</v>
      </c>
      <c r="K198" s="1097">
        <v>2.44</v>
      </c>
    </row>
    <row r="199" spans="1:11" ht="15.75" customHeight="1">
      <c r="A199" s="1095" t="s">
        <v>1469</v>
      </c>
      <c r="B199" s="1096" t="s">
        <v>1963</v>
      </c>
      <c r="C199" s="1097">
        <v>703873.13170000003</v>
      </c>
      <c r="D199" s="1097">
        <v>93.849800000000002</v>
      </c>
      <c r="E199" s="1097">
        <v>14.4763</v>
      </c>
      <c r="F199" s="1097">
        <v>0</v>
      </c>
      <c r="G199" s="1097">
        <v>58.656100000000002</v>
      </c>
      <c r="H199" s="1097">
        <v>0</v>
      </c>
      <c r="I199" s="1097">
        <v>0</v>
      </c>
      <c r="J199" s="1097">
        <v>166.98220000000001</v>
      </c>
      <c r="K199" s="1097">
        <v>108.3261</v>
      </c>
    </row>
    <row r="200" spans="1:11" ht="15.75" customHeight="1">
      <c r="A200" s="1095" t="s">
        <v>1964</v>
      </c>
      <c r="B200" s="1096" t="s">
        <v>1965</v>
      </c>
      <c r="C200" s="1097">
        <v>807922.95689999999</v>
      </c>
      <c r="D200" s="1097">
        <v>121.1884</v>
      </c>
      <c r="E200" s="1097">
        <v>16.616299999999999</v>
      </c>
      <c r="F200" s="1097">
        <v>0</v>
      </c>
      <c r="G200" s="1097">
        <v>80.792299999999997</v>
      </c>
      <c r="H200" s="1097">
        <v>9.3880999999999997</v>
      </c>
      <c r="I200" s="1097">
        <v>0</v>
      </c>
      <c r="J200" s="1097">
        <v>227.98509999999999</v>
      </c>
      <c r="K200" s="1097">
        <v>137.8047</v>
      </c>
    </row>
    <row r="201" spans="1:11" ht="15.75" customHeight="1">
      <c r="A201" s="1095" t="s">
        <v>881</v>
      </c>
      <c r="B201" s="1096" t="s">
        <v>880</v>
      </c>
      <c r="C201" s="1097">
        <v>1047271.531</v>
      </c>
      <c r="D201" s="1097">
        <v>44.883099999999999</v>
      </c>
      <c r="E201" s="1097">
        <v>18.4619</v>
      </c>
      <c r="F201" s="1097">
        <v>7.4805000000000001</v>
      </c>
      <c r="G201" s="1097">
        <v>67.324600000000004</v>
      </c>
      <c r="H201" s="1097">
        <v>173.4187</v>
      </c>
      <c r="I201" s="1097">
        <v>34.869</v>
      </c>
      <c r="J201" s="1097">
        <v>346.43779999999998</v>
      </c>
      <c r="K201" s="1097">
        <v>105.69450000000001</v>
      </c>
    </row>
    <row r="202" spans="1:11" ht="15.75" customHeight="1">
      <c r="A202" s="1095" t="s">
        <v>1966</v>
      </c>
      <c r="B202" s="1096" t="s">
        <v>1967</v>
      </c>
      <c r="C202" s="1097">
        <v>49576.899299999997</v>
      </c>
      <c r="D202" s="1097">
        <v>3.9662000000000002</v>
      </c>
      <c r="E202" s="1097">
        <v>0.91769999999999996</v>
      </c>
      <c r="F202" s="1097">
        <v>0</v>
      </c>
      <c r="G202" s="1097">
        <v>2.4788000000000001</v>
      </c>
      <c r="H202" s="1097">
        <v>0</v>
      </c>
      <c r="I202" s="1097">
        <v>0</v>
      </c>
      <c r="J202" s="1097">
        <v>7.3627000000000002</v>
      </c>
      <c r="K202" s="1097">
        <v>4.8838999999999997</v>
      </c>
    </row>
    <row r="203" spans="1:11" ht="15.75" customHeight="1">
      <c r="A203" s="1095" t="s">
        <v>1968</v>
      </c>
      <c r="B203" s="1096" t="s">
        <v>1969</v>
      </c>
      <c r="C203" s="1097">
        <v>127540.96610000001</v>
      </c>
      <c r="D203" s="1097">
        <v>10.2033</v>
      </c>
      <c r="E203" s="1097">
        <v>2.3607999999999998</v>
      </c>
      <c r="F203" s="1097">
        <v>0</v>
      </c>
      <c r="G203" s="1097">
        <v>6.3769999999999998</v>
      </c>
      <c r="H203" s="1097">
        <v>0</v>
      </c>
      <c r="I203" s="1097">
        <v>0</v>
      </c>
      <c r="J203" s="1097">
        <v>18.941099999999999</v>
      </c>
      <c r="K203" s="1097">
        <v>12.5641</v>
      </c>
    </row>
    <row r="204" spans="1:11" ht="15.75" customHeight="1">
      <c r="A204" s="1095" t="s">
        <v>1970</v>
      </c>
      <c r="B204" s="1096" t="s">
        <v>1971</v>
      </c>
      <c r="C204" s="1097">
        <v>4882508.3015000001</v>
      </c>
      <c r="D204" s="1097">
        <v>390.60070000000002</v>
      </c>
      <c r="E204" s="1097">
        <v>90.375200000000007</v>
      </c>
      <c r="F204" s="1097">
        <v>0</v>
      </c>
      <c r="G204" s="1097">
        <v>390.60070000000002</v>
      </c>
      <c r="H204" s="1097">
        <v>114.7432</v>
      </c>
      <c r="I204" s="1097">
        <v>33.7363</v>
      </c>
      <c r="J204" s="1097">
        <v>1020.0561</v>
      </c>
      <c r="K204" s="1097">
        <v>514.71220000000005</v>
      </c>
    </row>
    <row r="205" spans="1:11" ht="15.75" customHeight="1">
      <c r="A205" s="1095" t="s">
        <v>1972</v>
      </c>
      <c r="B205" s="1096" t="s">
        <v>1973</v>
      </c>
      <c r="C205" s="1097">
        <v>4961280.0729999999</v>
      </c>
      <c r="D205" s="1097">
        <v>301.99099999999999</v>
      </c>
      <c r="E205" s="1097">
        <v>89.8369</v>
      </c>
      <c r="F205" s="1097">
        <v>0</v>
      </c>
      <c r="G205" s="1097">
        <v>431.41570000000002</v>
      </c>
      <c r="H205" s="1097">
        <v>189.11770000000001</v>
      </c>
      <c r="I205" s="1097">
        <v>33.7363</v>
      </c>
      <c r="J205" s="1097">
        <v>1046.0976000000001</v>
      </c>
      <c r="K205" s="1097">
        <v>425.56420000000003</v>
      </c>
    </row>
    <row r="206" spans="1:11" ht="15.75" customHeight="1">
      <c r="A206" s="1095" t="s">
        <v>1974</v>
      </c>
      <c r="B206" s="1096" t="s">
        <v>1975</v>
      </c>
      <c r="C206" s="1097">
        <v>4422945.2549999999</v>
      </c>
      <c r="D206" s="1097">
        <v>193.50389999999999</v>
      </c>
      <c r="E206" s="1097">
        <v>76.751900000000006</v>
      </c>
      <c r="F206" s="1097">
        <v>0</v>
      </c>
      <c r="G206" s="1097">
        <v>276.4341</v>
      </c>
      <c r="H206" s="1097">
        <v>57.371600000000001</v>
      </c>
      <c r="I206" s="1097">
        <v>39.778300000000002</v>
      </c>
      <c r="J206" s="1097">
        <v>643.83979999999997</v>
      </c>
      <c r="K206" s="1097">
        <v>310.03410000000002</v>
      </c>
    </row>
    <row r="207" spans="1:11" ht="15.75" customHeight="1">
      <c r="A207" s="1095" t="s">
        <v>1976</v>
      </c>
      <c r="B207" s="1096" t="s">
        <v>1977</v>
      </c>
      <c r="C207" s="1097">
        <v>17416.780900000002</v>
      </c>
      <c r="D207" s="1097">
        <v>2.3222</v>
      </c>
      <c r="E207" s="1097">
        <v>0.35820000000000002</v>
      </c>
      <c r="F207" s="1097">
        <v>0</v>
      </c>
      <c r="G207" s="1097">
        <v>2.3222</v>
      </c>
      <c r="H207" s="1097">
        <v>12.431100000000001</v>
      </c>
      <c r="I207" s="1097">
        <v>0</v>
      </c>
      <c r="J207" s="1097">
        <v>17.433700000000002</v>
      </c>
      <c r="K207" s="1097">
        <v>2.6804000000000001</v>
      </c>
    </row>
    <row r="208" spans="1:11" ht="15.75" customHeight="1">
      <c r="A208" s="1095" t="s">
        <v>1519</v>
      </c>
      <c r="B208" s="1096" t="s">
        <v>1978</v>
      </c>
      <c r="C208" s="1097">
        <v>1556.2764</v>
      </c>
      <c r="D208" s="1097">
        <v>0.20749999999999999</v>
      </c>
      <c r="E208" s="1097">
        <v>3.2000000000000001E-2</v>
      </c>
      <c r="F208" s="1097">
        <v>0</v>
      </c>
      <c r="G208" s="1097">
        <v>0.12970000000000001</v>
      </c>
      <c r="H208" s="1097">
        <v>0</v>
      </c>
      <c r="I208" s="1097">
        <v>0</v>
      </c>
      <c r="J208" s="1097">
        <v>0.36919999999999997</v>
      </c>
      <c r="K208" s="1097">
        <v>0.23949999999999999</v>
      </c>
    </row>
    <row r="209" spans="1:11" ht="15.75" customHeight="1">
      <c r="A209" s="1095" t="s">
        <v>1979</v>
      </c>
      <c r="B209" s="1096" t="s">
        <v>1980</v>
      </c>
      <c r="C209" s="1097">
        <v>7230378.5580000002</v>
      </c>
      <c r="D209" s="1097">
        <v>253.06319999999999</v>
      </c>
      <c r="E209" s="1097">
        <v>66.917199999999994</v>
      </c>
      <c r="F209" s="1097">
        <v>0</v>
      </c>
      <c r="G209" s="1097">
        <v>361.51889999999997</v>
      </c>
      <c r="H209" s="1097">
        <v>105.0943</v>
      </c>
      <c r="I209" s="1097">
        <v>79.556600000000003</v>
      </c>
      <c r="J209" s="1097">
        <v>866.15020000000004</v>
      </c>
      <c r="K209" s="1097">
        <v>399.53699999999998</v>
      </c>
    </row>
    <row r="210" spans="1:11" ht="15.75" customHeight="1">
      <c r="A210" s="1095" t="s">
        <v>1981</v>
      </c>
      <c r="B210" s="1096" t="s">
        <v>1982</v>
      </c>
      <c r="C210" s="1097">
        <v>6763.6607000000004</v>
      </c>
      <c r="D210" s="1097">
        <v>0.90180000000000005</v>
      </c>
      <c r="E210" s="1097">
        <v>0.1391</v>
      </c>
      <c r="F210" s="1097">
        <v>0</v>
      </c>
      <c r="G210" s="1097">
        <v>0.6764</v>
      </c>
      <c r="H210" s="1097">
        <v>0</v>
      </c>
      <c r="I210" s="1097">
        <v>0</v>
      </c>
      <c r="J210" s="1097">
        <v>1.7173</v>
      </c>
      <c r="K210" s="1097">
        <v>1.0408999999999999</v>
      </c>
    </row>
    <row r="211" spans="1:11" ht="15.75" customHeight="1">
      <c r="A211" s="1095" t="s">
        <v>1983</v>
      </c>
      <c r="B211" s="1096" t="s">
        <v>1984</v>
      </c>
      <c r="C211" s="1097">
        <v>2036010.9038</v>
      </c>
      <c r="D211" s="1097">
        <v>162.8809</v>
      </c>
      <c r="E211" s="1097">
        <v>37.686599999999999</v>
      </c>
      <c r="F211" s="1097">
        <v>0</v>
      </c>
      <c r="G211" s="1097">
        <v>162.8809</v>
      </c>
      <c r="H211" s="1097">
        <v>113.4393</v>
      </c>
      <c r="I211" s="1097">
        <v>33.7363</v>
      </c>
      <c r="J211" s="1097">
        <v>510.62400000000002</v>
      </c>
      <c r="K211" s="1097">
        <v>234.3038</v>
      </c>
    </row>
    <row r="212" spans="1:11" ht="15.75" customHeight="1">
      <c r="A212" s="1095" t="s">
        <v>1985</v>
      </c>
      <c r="B212" s="1096" t="s">
        <v>1986</v>
      </c>
      <c r="C212" s="1097">
        <v>1184471.537</v>
      </c>
      <c r="D212" s="1097">
        <v>103.6413</v>
      </c>
      <c r="E212" s="1097">
        <v>22.838100000000001</v>
      </c>
      <c r="F212" s="1097">
        <v>0</v>
      </c>
      <c r="G212" s="1097">
        <v>103.6413</v>
      </c>
      <c r="H212" s="1097">
        <v>69.8369</v>
      </c>
      <c r="I212" s="1097">
        <v>33.7363</v>
      </c>
      <c r="J212" s="1097">
        <v>333.69389999999999</v>
      </c>
      <c r="K212" s="1097">
        <v>160.2157</v>
      </c>
    </row>
    <row r="213" spans="1:11" ht="15.75" customHeight="1">
      <c r="A213" s="1095" t="s">
        <v>1479</v>
      </c>
      <c r="B213" s="1096" t="s">
        <v>1987</v>
      </c>
      <c r="C213" s="1097">
        <v>364049.13270000002</v>
      </c>
      <c r="D213" s="1097">
        <v>36.404899999999998</v>
      </c>
      <c r="E213" s="1097">
        <v>7.0193000000000003</v>
      </c>
      <c r="F213" s="1097">
        <v>0</v>
      </c>
      <c r="G213" s="1097">
        <v>31.854299999999999</v>
      </c>
      <c r="H213" s="1097">
        <v>72.288200000000003</v>
      </c>
      <c r="I213" s="1097">
        <v>27.1814</v>
      </c>
      <c r="J213" s="1097">
        <v>174.74809999999999</v>
      </c>
      <c r="K213" s="1097">
        <v>70.605599999999995</v>
      </c>
    </row>
    <row r="214" spans="1:11" ht="15.75" customHeight="1">
      <c r="A214" s="1095" t="s">
        <v>1988</v>
      </c>
      <c r="B214" s="1096" t="s">
        <v>1989</v>
      </c>
      <c r="C214" s="1097">
        <v>17033.298200000001</v>
      </c>
      <c r="D214" s="1097">
        <v>2.2711000000000001</v>
      </c>
      <c r="E214" s="1097">
        <v>0.3503</v>
      </c>
      <c r="F214" s="1097">
        <v>0</v>
      </c>
      <c r="G214" s="1097">
        <v>1.7033</v>
      </c>
      <c r="H214" s="1097">
        <v>0</v>
      </c>
      <c r="I214" s="1097">
        <v>0</v>
      </c>
      <c r="J214" s="1097">
        <v>4.3247</v>
      </c>
      <c r="K214" s="1097">
        <v>2.6214</v>
      </c>
    </row>
    <row r="215" spans="1:11" ht="15.75" customHeight="1">
      <c r="A215" s="1095" t="s">
        <v>1990</v>
      </c>
      <c r="B215" s="1096" t="s">
        <v>1991</v>
      </c>
      <c r="C215" s="1097">
        <v>3602183.477</v>
      </c>
      <c r="D215" s="1097">
        <v>420.25470000000001</v>
      </c>
      <c r="E215" s="1097">
        <v>74.084900000000005</v>
      </c>
      <c r="F215" s="1097">
        <v>0</v>
      </c>
      <c r="G215" s="1097">
        <v>600.36389999999994</v>
      </c>
      <c r="H215" s="1097">
        <v>269.43790000000001</v>
      </c>
      <c r="I215" s="1097">
        <v>39.778300000000002</v>
      </c>
      <c r="J215" s="1097">
        <v>1403.9196999999999</v>
      </c>
      <c r="K215" s="1097">
        <v>534.11789999999996</v>
      </c>
    </row>
    <row r="216" spans="1:11" ht="15.75" customHeight="1">
      <c r="A216" s="1095" t="s">
        <v>1992</v>
      </c>
      <c r="B216" s="1096" t="s">
        <v>1993</v>
      </c>
      <c r="C216" s="1097">
        <v>791587.56830000004</v>
      </c>
      <c r="D216" s="1097">
        <v>63.2547</v>
      </c>
      <c r="E216" s="1097">
        <v>14.997999999999999</v>
      </c>
      <c r="F216" s="1097">
        <v>0</v>
      </c>
      <c r="G216" s="1097">
        <v>63.2547</v>
      </c>
      <c r="H216" s="1097">
        <v>111.9789</v>
      </c>
      <c r="I216" s="1097">
        <v>33.7363</v>
      </c>
      <c r="J216" s="1097">
        <v>287.2226</v>
      </c>
      <c r="K216" s="1097">
        <v>111.989</v>
      </c>
    </row>
    <row r="217" spans="1:11" ht="15.75" customHeight="1">
      <c r="A217" s="1095" t="s">
        <v>1994</v>
      </c>
      <c r="B217" s="1096" t="s">
        <v>1995</v>
      </c>
      <c r="C217" s="1097">
        <v>95556.055800000002</v>
      </c>
      <c r="D217" s="1097">
        <v>14.333399999999999</v>
      </c>
      <c r="E217" s="1097">
        <v>1.9653</v>
      </c>
      <c r="F217" s="1097">
        <v>0</v>
      </c>
      <c r="G217" s="1097">
        <v>9.5556000000000001</v>
      </c>
      <c r="H217" s="1097">
        <v>0</v>
      </c>
      <c r="I217" s="1097">
        <v>0</v>
      </c>
      <c r="J217" s="1097">
        <v>25.854299999999999</v>
      </c>
      <c r="K217" s="1097">
        <v>16.2987</v>
      </c>
    </row>
    <row r="218" spans="1:11" ht="15.75" customHeight="1">
      <c r="A218" s="1095" t="s">
        <v>1482</v>
      </c>
      <c r="B218" s="1096" t="s">
        <v>1996</v>
      </c>
      <c r="C218" s="1097">
        <v>791587.56830000004</v>
      </c>
      <c r="D218" s="1097">
        <v>59.839199999999998</v>
      </c>
      <c r="E218" s="1097">
        <v>14.8474</v>
      </c>
      <c r="F218" s="1097">
        <v>0</v>
      </c>
      <c r="G218" s="1097">
        <v>59.839199999999998</v>
      </c>
      <c r="H218" s="1097">
        <v>47.149000000000001</v>
      </c>
      <c r="I218" s="1097">
        <v>33.7363</v>
      </c>
      <c r="J218" s="1097">
        <v>215.4111</v>
      </c>
      <c r="K218" s="1097">
        <v>108.4229</v>
      </c>
    </row>
    <row r="219" spans="1:11" ht="15.75" customHeight="1">
      <c r="A219" s="1095" t="s">
        <v>1997</v>
      </c>
      <c r="B219" s="1096" t="s">
        <v>1998</v>
      </c>
      <c r="C219" s="1097">
        <v>2195.9277000000002</v>
      </c>
      <c r="D219" s="1097">
        <v>0.98819999999999997</v>
      </c>
      <c r="E219" s="1097">
        <v>6.7699999999999996E-2</v>
      </c>
      <c r="F219" s="1097">
        <v>0</v>
      </c>
      <c r="G219" s="1097">
        <v>0.98819999999999997</v>
      </c>
      <c r="H219" s="1097">
        <v>4.2674000000000003</v>
      </c>
      <c r="I219" s="1097">
        <v>27.1814</v>
      </c>
      <c r="J219" s="1097">
        <v>33.492899999999999</v>
      </c>
      <c r="K219" s="1097">
        <v>28.237300000000001</v>
      </c>
    </row>
    <row r="220" spans="1:11" ht="15.75" customHeight="1">
      <c r="A220" s="1095" t="s">
        <v>1497</v>
      </c>
      <c r="B220" s="1096" t="s">
        <v>1999</v>
      </c>
      <c r="C220" s="1097">
        <v>6042.0434999999998</v>
      </c>
      <c r="D220" s="1097">
        <v>1.0875999999999999</v>
      </c>
      <c r="E220" s="1097">
        <v>0.1305</v>
      </c>
      <c r="F220" s="1097">
        <v>0</v>
      </c>
      <c r="G220" s="1097">
        <v>0.84589999999999999</v>
      </c>
      <c r="H220" s="1097">
        <v>7.6071</v>
      </c>
      <c r="I220" s="1097">
        <v>0</v>
      </c>
      <c r="J220" s="1097">
        <v>9.6710999999999991</v>
      </c>
      <c r="K220" s="1097">
        <v>1.2181</v>
      </c>
    </row>
    <row r="221" spans="1:11" ht="15.75" customHeight="1">
      <c r="A221" s="1095" t="s">
        <v>2000</v>
      </c>
      <c r="B221" s="1096" t="s">
        <v>2001</v>
      </c>
      <c r="C221" s="1097">
        <v>11215.706</v>
      </c>
      <c r="D221" s="1097">
        <v>1.4954000000000001</v>
      </c>
      <c r="E221" s="1097">
        <v>0.23069999999999999</v>
      </c>
      <c r="F221" s="1097">
        <v>0</v>
      </c>
      <c r="G221" s="1097">
        <v>1.3085</v>
      </c>
      <c r="H221" s="1097">
        <v>7.4215</v>
      </c>
      <c r="I221" s="1097">
        <v>0</v>
      </c>
      <c r="J221" s="1097">
        <v>10.456099999999999</v>
      </c>
      <c r="K221" s="1097">
        <v>1.7261</v>
      </c>
    </row>
    <row r="222" spans="1:11" ht="15.75" customHeight="1">
      <c r="A222" s="1095" t="s">
        <v>2002</v>
      </c>
      <c r="B222" s="1096" t="s">
        <v>2003</v>
      </c>
      <c r="C222" s="1097">
        <v>6543240.75</v>
      </c>
      <c r="D222" s="1097">
        <v>572.53359999999998</v>
      </c>
      <c r="E222" s="1097">
        <v>126.1619</v>
      </c>
      <c r="F222" s="1097">
        <v>0</v>
      </c>
      <c r="G222" s="1097">
        <v>736.1146</v>
      </c>
      <c r="H222" s="1097">
        <v>203.14760000000001</v>
      </c>
      <c r="I222" s="1097">
        <v>39.778300000000002</v>
      </c>
      <c r="J222" s="1097">
        <v>1677.7360000000001</v>
      </c>
      <c r="K222" s="1097">
        <v>738.47379999999998</v>
      </c>
    </row>
    <row r="223" spans="1:11" ht="15.75" customHeight="1">
      <c r="A223" s="1095" t="s">
        <v>2004</v>
      </c>
      <c r="B223" s="1096" t="s">
        <v>2005</v>
      </c>
      <c r="C223" s="1097">
        <v>1627360.7204</v>
      </c>
      <c r="D223" s="1097">
        <v>189.8588</v>
      </c>
      <c r="E223" s="1097">
        <v>33.4694</v>
      </c>
      <c r="F223" s="1097">
        <v>0</v>
      </c>
      <c r="G223" s="1097">
        <v>189.8588</v>
      </c>
      <c r="H223" s="1097">
        <v>35.0488</v>
      </c>
      <c r="I223" s="1097">
        <v>33.7363</v>
      </c>
      <c r="J223" s="1097">
        <v>481.97210000000001</v>
      </c>
      <c r="K223" s="1097">
        <v>257.06450000000001</v>
      </c>
    </row>
    <row r="224" spans="1:11" ht="15.75" customHeight="1">
      <c r="A224" s="1095" t="s">
        <v>2006</v>
      </c>
      <c r="B224" s="1096" t="s">
        <v>2007</v>
      </c>
      <c r="C224" s="1097">
        <v>444309.73080000002</v>
      </c>
      <c r="D224" s="1097">
        <v>44.430999999999997</v>
      </c>
      <c r="E224" s="1097">
        <v>8.5668000000000006</v>
      </c>
      <c r="F224" s="1097">
        <v>0</v>
      </c>
      <c r="G224" s="1097">
        <v>38.877099999999999</v>
      </c>
      <c r="H224" s="1097">
        <v>0</v>
      </c>
      <c r="I224" s="1097">
        <v>39.778300000000002</v>
      </c>
      <c r="J224" s="1097">
        <v>131.6532</v>
      </c>
      <c r="K224" s="1097">
        <v>92.7761</v>
      </c>
    </row>
    <row r="225" spans="1:11" ht="15.75" customHeight="1">
      <c r="A225" s="1095" t="s">
        <v>1505</v>
      </c>
      <c r="B225" s="1096" t="s">
        <v>2008</v>
      </c>
      <c r="C225" s="1097">
        <v>21535.1675</v>
      </c>
      <c r="D225" s="1097">
        <v>2.8714</v>
      </c>
      <c r="E225" s="1097">
        <v>0.44290000000000002</v>
      </c>
      <c r="F225" s="1097">
        <v>0</v>
      </c>
      <c r="G225" s="1097">
        <v>2.5124</v>
      </c>
      <c r="H225" s="1097">
        <v>18.553899999999999</v>
      </c>
      <c r="I225" s="1097">
        <v>0</v>
      </c>
      <c r="J225" s="1097">
        <v>24.380600000000001</v>
      </c>
      <c r="K225" s="1097">
        <v>3.3142999999999998</v>
      </c>
    </row>
    <row r="226" spans="1:11" ht="15.75" customHeight="1">
      <c r="A226" s="1095" t="s">
        <v>2009</v>
      </c>
      <c r="B226" s="1096" t="s">
        <v>2010</v>
      </c>
      <c r="C226" s="1097">
        <v>297067743.10000002</v>
      </c>
      <c r="D226" s="1097">
        <v>2678.4094</v>
      </c>
      <c r="E226" s="1097">
        <v>1682.8759</v>
      </c>
      <c r="F226" s="1097">
        <v>0</v>
      </c>
      <c r="G226" s="1097">
        <v>5952.0209000000004</v>
      </c>
      <c r="H226" s="1097">
        <v>625.87199999999996</v>
      </c>
      <c r="I226" s="1097">
        <v>171.3082</v>
      </c>
      <c r="J226" s="1097">
        <v>11110.4864</v>
      </c>
      <c r="K226" s="1097">
        <v>4532.5934999999999</v>
      </c>
    </row>
    <row r="227" spans="1:11" ht="15.75" customHeight="1">
      <c r="A227" s="1095" t="s">
        <v>2011</v>
      </c>
      <c r="B227" s="1096" t="s">
        <v>2012</v>
      </c>
      <c r="C227" s="1097">
        <v>322144314.10000002</v>
      </c>
      <c r="D227" s="1097">
        <v>2904.5037000000002</v>
      </c>
      <c r="E227" s="1097">
        <v>1824.9336000000001</v>
      </c>
      <c r="F227" s="1097">
        <v>0</v>
      </c>
      <c r="G227" s="1097">
        <v>6454.4526999999998</v>
      </c>
      <c r="H227" s="1097">
        <v>751.04639999999995</v>
      </c>
      <c r="I227" s="1097">
        <v>200.77119999999999</v>
      </c>
      <c r="J227" s="1097">
        <v>12135.7076</v>
      </c>
      <c r="K227" s="1097">
        <v>4930.2084999999997</v>
      </c>
    </row>
    <row r="228" spans="1:11" ht="15.75" customHeight="1">
      <c r="A228" s="1095" t="s">
        <v>2013</v>
      </c>
      <c r="B228" s="1096" t="s">
        <v>2014</v>
      </c>
      <c r="C228" s="1097">
        <v>422450597.89999998</v>
      </c>
      <c r="D228" s="1097">
        <v>3808.8809000000001</v>
      </c>
      <c r="E228" s="1097">
        <v>2393.1642999999999</v>
      </c>
      <c r="F228" s="1097">
        <v>0</v>
      </c>
      <c r="G228" s="1097">
        <v>8464.1797999999999</v>
      </c>
      <c r="H228" s="1097">
        <v>1314.3312000000001</v>
      </c>
      <c r="I228" s="1097">
        <v>200.77119999999999</v>
      </c>
      <c r="J228" s="1097">
        <v>16181.3274</v>
      </c>
      <c r="K228" s="1097">
        <v>6402.8163999999997</v>
      </c>
    </row>
    <row r="229" spans="1:11" ht="15.75" customHeight="1">
      <c r="A229" s="1095" t="s">
        <v>2015</v>
      </c>
      <c r="B229" s="1096" t="s">
        <v>2016</v>
      </c>
      <c r="C229" s="1097">
        <v>522756881.60000002</v>
      </c>
      <c r="D229" s="1097">
        <v>4713.2581</v>
      </c>
      <c r="E229" s="1097">
        <v>2961.395</v>
      </c>
      <c r="F229" s="1097">
        <v>0</v>
      </c>
      <c r="G229" s="1097">
        <v>10473.9069</v>
      </c>
      <c r="H229" s="1097">
        <v>1877.616</v>
      </c>
      <c r="I229" s="1097">
        <v>357.78489999999999</v>
      </c>
      <c r="J229" s="1097">
        <v>20383.960899999998</v>
      </c>
      <c r="K229" s="1097">
        <v>8032.4380000000001</v>
      </c>
    </row>
    <row r="230" spans="1:11" ht="15.75" customHeight="1">
      <c r="A230" s="1095" t="s">
        <v>2017</v>
      </c>
      <c r="B230" s="1096" t="s">
        <v>2018</v>
      </c>
      <c r="C230" s="1097">
        <v>623063165.39999998</v>
      </c>
      <c r="D230" s="1097">
        <v>5617.6352999999999</v>
      </c>
      <c r="E230" s="1097">
        <v>3529.6257999999998</v>
      </c>
      <c r="F230" s="1097">
        <v>0</v>
      </c>
      <c r="G230" s="1097">
        <v>12483.634</v>
      </c>
      <c r="H230" s="1097">
        <v>2440.9007999999999</v>
      </c>
      <c r="I230" s="1097">
        <v>419.14460000000003</v>
      </c>
      <c r="J230" s="1097">
        <v>24490.940500000001</v>
      </c>
      <c r="K230" s="1097">
        <v>9566.4056999999993</v>
      </c>
    </row>
    <row r="231" spans="1:11" ht="15.75" customHeight="1">
      <c r="A231" s="1095" t="s">
        <v>2019</v>
      </c>
      <c r="B231" s="1096" t="s">
        <v>2020</v>
      </c>
      <c r="C231" s="1097">
        <v>723369449.20000005</v>
      </c>
      <c r="D231" s="1097">
        <v>6522.0124999999998</v>
      </c>
      <c r="E231" s="1097">
        <v>4097.8564999999999</v>
      </c>
      <c r="F231" s="1097">
        <v>0</v>
      </c>
      <c r="G231" s="1097">
        <v>14493.3611</v>
      </c>
      <c r="H231" s="1097">
        <v>3004.1855999999998</v>
      </c>
      <c r="I231" s="1097">
        <v>419.14460000000003</v>
      </c>
      <c r="J231" s="1097">
        <v>28536.560300000001</v>
      </c>
      <c r="K231" s="1097">
        <v>11039.0136</v>
      </c>
    </row>
    <row r="232" spans="1:11" ht="15.75" customHeight="1">
      <c r="A232" s="1095" t="s">
        <v>1488</v>
      </c>
      <c r="B232" s="1096" t="s">
        <v>2021</v>
      </c>
      <c r="C232" s="1097">
        <v>311973.32919999998</v>
      </c>
      <c r="D232" s="1097">
        <v>31.197299999999998</v>
      </c>
      <c r="E232" s="1097">
        <v>6.0152000000000001</v>
      </c>
      <c r="F232" s="1097">
        <v>0</v>
      </c>
      <c r="G232" s="1097">
        <v>27.297699999999999</v>
      </c>
      <c r="H232" s="1097">
        <v>0</v>
      </c>
      <c r="I232" s="1097">
        <v>39.778300000000002</v>
      </c>
      <c r="J232" s="1097">
        <v>104.2885</v>
      </c>
      <c r="K232" s="1097">
        <v>76.990799999999993</v>
      </c>
    </row>
    <row r="233" spans="1:11" ht="15.75" customHeight="1">
      <c r="A233" s="1095" t="s">
        <v>2022</v>
      </c>
      <c r="B233" s="1096" t="s">
        <v>2023</v>
      </c>
      <c r="C233" s="1097">
        <v>500663.6606</v>
      </c>
      <c r="D233" s="1097">
        <v>5.7309999999999999</v>
      </c>
      <c r="E233" s="1097">
        <v>2.8780000000000001</v>
      </c>
      <c r="F233" s="1097">
        <v>0</v>
      </c>
      <c r="G233" s="1097">
        <v>6.3677999999999999</v>
      </c>
      <c r="H233" s="1097">
        <v>275.65719999999999</v>
      </c>
      <c r="I233" s="1097">
        <v>42.121000000000002</v>
      </c>
      <c r="J233" s="1097">
        <v>332.755</v>
      </c>
      <c r="K233" s="1097">
        <v>50.73</v>
      </c>
    </row>
    <row r="234" spans="1:11" ht="15.75" customHeight="1">
      <c r="A234" s="1095" t="s">
        <v>2024</v>
      </c>
      <c r="B234" s="1096" t="s">
        <v>2025</v>
      </c>
      <c r="C234" s="1097">
        <v>2293344.7349999999</v>
      </c>
      <c r="D234" s="1097">
        <v>26.2517</v>
      </c>
      <c r="E234" s="1097">
        <v>13.1828</v>
      </c>
      <c r="F234" s="1097">
        <v>0</v>
      </c>
      <c r="G234" s="1097">
        <v>58.337000000000003</v>
      </c>
      <c r="H234" s="1097">
        <v>163.50909999999999</v>
      </c>
      <c r="I234" s="1097">
        <v>137.197</v>
      </c>
      <c r="J234" s="1097">
        <v>398.4776</v>
      </c>
      <c r="K234" s="1097">
        <v>176.63149999999999</v>
      </c>
    </row>
    <row r="235" spans="1:11" ht="15.75" customHeight="1">
      <c r="A235" s="1095" t="s">
        <v>2026</v>
      </c>
      <c r="B235" s="1096" t="s">
        <v>2027</v>
      </c>
      <c r="C235" s="1097">
        <v>1159774.8670000001</v>
      </c>
      <c r="D235" s="1097">
        <v>13.2758</v>
      </c>
      <c r="E235" s="1097">
        <v>6.6666999999999996</v>
      </c>
      <c r="F235" s="1097">
        <v>0</v>
      </c>
      <c r="G235" s="1097">
        <v>29.501799999999999</v>
      </c>
      <c r="H235" s="1097">
        <v>532.14769999999999</v>
      </c>
      <c r="I235" s="1097">
        <v>137.197</v>
      </c>
      <c r="J235" s="1097">
        <v>718.78899999999999</v>
      </c>
      <c r="K235" s="1097">
        <v>157.1395</v>
      </c>
    </row>
    <row r="236" spans="1:11" ht="15.75" customHeight="1">
      <c r="A236" s="1095" t="s">
        <v>2028</v>
      </c>
      <c r="B236" s="1096" t="s">
        <v>2029</v>
      </c>
      <c r="C236" s="1097">
        <v>2368266.719</v>
      </c>
      <c r="D236" s="1097">
        <v>126.30759999999999</v>
      </c>
      <c r="E236" s="1097">
        <v>41.401200000000003</v>
      </c>
      <c r="F236" s="1097">
        <v>0</v>
      </c>
      <c r="G236" s="1097">
        <v>94.730699999999999</v>
      </c>
      <c r="H236" s="1097">
        <v>0</v>
      </c>
      <c r="I236" s="1097">
        <v>39.778300000000002</v>
      </c>
      <c r="J236" s="1097">
        <v>302.21780000000001</v>
      </c>
      <c r="K236" s="1097">
        <v>207.4871</v>
      </c>
    </row>
    <row r="237" spans="1:11" ht="15.75" customHeight="1">
      <c r="A237" s="1095" t="s">
        <v>2030</v>
      </c>
      <c r="B237" s="1096" t="s">
        <v>2031</v>
      </c>
      <c r="C237" s="1097">
        <v>670073.24439999997</v>
      </c>
      <c r="D237" s="1097">
        <v>14.358700000000001</v>
      </c>
      <c r="E237" s="1097">
        <v>5.6600999999999999</v>
      </c>
      <c r="F237" s="1097">
        <v>0</v>
      </c>
      <c r="G237" s="1097">
        <v>31.908200000000001</v>
      </c>
      <c r="H237" s="1097">
        <v>78.233999999999995</v>
      </c>
      <c r="I237" s="1097">
        <v>35.264699999999998</v>
      </c>
      <c r="J237" s="1097">
        <v>165.42570000000001</v>
      </c>
      <c r="K237" s="1097">
        <v>55.283499999999997</v>
      </c>
    </row>
    <row r="238" spans="1:11" ht="15.75" customHeight="1">
      <c r="A238" s="1095" t="s">
        <v>2032</v>
      </c>
      <c r="B238" s="1096" t="s">
        <v>2033</v>
      </c>
      <c r="C238" s="1097">
        <v>119959.5209</v>
      </c>
      <c r="D238" s="1097">
        <v>9.5968</v>
      </c>
      <c r="E238" s="1097">
        <v>2.2204999999999999</v>
      </c>
      <c r="F238" s="1097">
        <v>0</v>
      </c>
      <c r="G238" s="1097">
        <v>9.5968</v>
      </c>
      <c r="H238" s="1097">
        <v>16.403099999999998</v>
      </c>
      <c r="I238" s="1097">
        <v>0</v>
      </c>
      <c r="J238" s="1097">
        <v>37.8172</v>
      </c>
      <c r="K238" s="1097">
        <v>11.817299999999999</v>
      </c>
    </row>
    <row r="239" spans="1:11" ht="15.75" customHeight="1">
      <c r="A239" s="1095" t="s">
        <v>2034</v>
      </c>
      <c r="B239" s="1096" t="s">
        <v>2035</v>
      </c>
      <c r="C239" s="1097">
        <v>8524453.9350000005</v>
      </c>
      <c r="D239" s="1097">
        <v>454.63749999999999</v>
      </c>
      <c r="E239" s="1097">
        <v>149.02170000000001</v>
      </c>
      <c r="F239" s="1097">
        <v>0</v>
      </c>
      <c r="G239" s="1097">
        <v>340.97820000000002</v>
      </c>
      <c r="H239" s="1097">
        <v>0</v>
      </c>
      <c r="I239" s="1097">
        <v>39.778300000000002</v>
      </c>
      <c r="J239" s="1097">
        <v>984.41570000000002</v>
      </c>
      <c r="K239" s="1097">
        <v>643.4375</v>
      </c>
    </row>
    <row r="240" spans="1:11" ht="15.75" customHeight="1">
      <c r="A240" s="1095" t="s">
        <v>2036</v>
      </c>
      <c r="B240" s="1096" t="s">
        <v>2037</v>
      </c>
      <c r="C240" s="1097">
        <v>675578.8504</v>
      </c>
      <c r="D240" s="1097">
        <v>7.7332999999999998</v>
      </c>
      <c r="E240" s="1097">
        <v>3.8834</v>
      </c>
      <c r="F240" s="1097">
        <v>0</v>
      </c>
      <c r="G240" s="1097">
        <v>12.8888</v>
      </c>
      <c r="H240" s="1097">
        <v>0</v>
      </c>
      <c r="I240" s="1097">
        <v>58.926000000000002</v>
      </c>
      <c r="J240" s="1097">
        <v>83.4315</v>
      </c>
      <c r="K240" s="1097">
        <v>70.542699999999996</v>
      </c>
    </row>
    <row r="241" spans="1:11" ht="15.75" customHeight="1">
      <c r="A241" s="1095" t="s">
        <v>2038</v>
      </c>
      <c r="B241" s="1096" t="s">
        <v>2039</v>
      </c>
      <c r="C241" s="1097">
        <v>7656021.0089999996</v>
      </c>
      <c r="D241" s="1097">
        <v>412.2473</v>
      </c>
      <c r="E241" s="1097">
        <v>136.26249999999999</v>
      </c>
      <c r="F241" s="1097">
        <v>0</v>
      </c>
      <c r="G241" s="1097">
        <v>588.92470000000003</v>
      </c>
      <c r="H241" s="1097">
        <v>48.505099999999999</v>
      </c>
      <c r="I241" s="1097">
        <v>39.778300000000002</v>
      </c>
      <c r="J241" s="1097">
        <v>1225.7179000000001</v>
      </c>
      <c r="K241" s="1097">
        <v>588.28809999999999</v>
      </c>
    </row>
    <row r="242" spans="1:11" ht="15.75" customHeight="1">
      <c r="A242" s="1095" t="s">
        <v>2040</v>
      </c>
      <c r="B242" s="1096" t="s">
        <v>2041</v>
      </c>
      <c r="C242" s="1097">
        <v>11901.0726</v>
      </c>
      <c r="D242" s="1097">
        <v>0.95209999999999995</v>
      </c>
      <c r="E242" s="1097">
        <v>0.2203</v>
      </c>
      <c r="F242" s="1097">
        <v>0</v>
      </c>
      <c r="G242" s="1097">
        <v>0.83309999999999995</v>
      </c>
      <c r="H242" s="1097">
        <v>0</v>
      </c>
      <c r="I242" s="1097">
        <v>0</v>
      </c>
      <c r="J242" s="1097">
        <v>2.0055000000000001</v>
      </c>
      <c r="K242" s="1097">
        <v>1.1724000000000001</v>
      </c>
    </row>
    <row r="243" spans="1:11" ht="15.75" customHeight="1">
      <c r="A243" s="1095" t="s">
        <v>2042</v>
      </c>
      <c r="B243" s="1096" t="s">
        <v>2043</v>
      </c>
      <c r="C243" s="1097">
        <v>1542520.1710000001</v>
      </c>
      <c r="D243" s="1097">
        <v>154.25200000000001</v>
      </c>
      <c r="E243" s="1097">
        <v>29.741700000000002</v>
      </c>
      <c r="F243" s="1097">
        <v>0</v>
      </c>
      <c r="G243" s="1097">
        <v>134.97049999999999</v>
      </c>
      <c r="H243" s="1097">
        <v>0</v>
      </c>
      <c r="I243" s="1097">
        <v>33.7363</v>
      </c>
      <c r="J243" s="1097">
        <v>352.70049999999998</v>
      </c>
      <c r="K243" s="1097">
        <v>217.73</v>
      </c>
    </row>
    <row r="244" spans="1:11" ht="15.75" customHeight="1">
      <c r="A244" s="1095" t="s">
        <v>2044</v>
      </c>
      <c r="B244" s="1096" t="s">
        <v>2045</v>
      </c>
      <c r="C244" s="1097">
        <v>255822.71170000001</v>
      </c>
      <c r="D244" s="1097">
        <v>25.5823</v>
      </c>
      <c r="E244" s="1097">
        <v>4.9325999999999999</v>
      </c>
      <c r="F244" s="1097">
        <v>0</v>
      </c>
      <c r="G244" s="1097">
        <v>22.384499999999999</v>
      </c>
      <c r="H244" s="1097">
        <v>0</v>
      </c>
      <c r="I244" s="1097">
        <v>33.7363</v>
      </c>
      <c r="J244" s="1097">
        <v>86.6357</v>
      </c>
      <c r="K244" s="1097">
        <v>64.251199999999997</v>
      </c>
    </row>
    <row r="245" spans="1:11" ht="15.75" customHeight="1">
      <c r="A245" s="1095" t="s">
        <v>2046</v>
      </c>
      <c r="B245" s="1096" t="s">
        <v>2047</v>
      </c>
      <c r="C245" s="1097">
        <v>24157329.539999999</v>
      </c>
      <c r="D245" s="1097">
        <v>312.46550000000002</v>
      </c>
      <c r="E245" s="1097">
        <v>140.0949</v>
      </c>
      <c r="F245" s="1097">
        <v>0</v>
      </c>
      <c r="G245" s="1097">
        <v>694.36770000000001</v>
      </c>
      <c r="H245" s="1097">
        <v>70.097700000000003</v>
      </c>
      <c r="I245" s="1097">
        <v>105.30029999999999</v>
      </c>
      <c r="J245" s="1097">
        <v>1322.3261</v>
      </c>
      <c r="K245" s="1097">
        <v>557.86069999999995</v>
      </c>
    </row>
    <row r="246" spans="1:11" ht="15.75" customHeight="1">
      <c r="A246" s="1095" t="s">
        <v>2048</v>
      </c>
      <c r="B246" s="1096" t="s">
        <v>2049</v>
      </c>
      <c r="C246" s="1097">
        <v>29635386.710000001</v>
      </c>
      <c r="D246" s="1097">
        <v>383.322</v>
      </c>
      <c r="E246" s="1097">
        <v>171.86369999999999</v>
      </c>
      <c r="F246" s="1097">
        <v>0</v>
      </c>
      <c r="G246" s="1097">
        <v>851.82659999999998</v>
      </c>
      <c r="H246" s="1097">
        <v>116.7251</v>
      </c>
      <c r="I246" s="1097">
        <v>105.30029999999999</v>
      </c>
      <c r="J246" s="1097">
        <v>1629.0377000000001</v>
      </c>
      <c r="K246" s="1097">
        <v>660.48599999999999</v>
      </c>
    </row>
    <row r="247" spans="1:11" ht="15.75" customHeight="1">
      <c r="A247" s="1095" t="s">
        <v>2050</v>
      </c>
      <c r="B247" s="1096" t="s">
        <v>2051</v>
      </c>
      <c r="C247" s="1097">
        <v>3334308.7850000001</v>
      </c>
      <c r="D247" s="1097">
        <v>38.167499999999997</v>
      </c>
      <c r="E247" s="1097">
        <v>19.166499999999999</v>
      </c>
      <c r="F247" s="1097">
        <v>0</v>
      </c>
      <c r="G247" s="1097">
        <v>63.612400000000001</v>
      </c>
      <c r="H247" s="1097">
        <v>0</v>
      </c>
      <c r="I247" s="1097">
        <v>29.463000000000001</v>
      </c>
      <c r="J247" s="1097">
        <v>150.40940000000001</v>
      </c>
      <c r="K247" s="1097">
        <v>86.796999999999997</v>
      </c>
    </row>
    <row r="248" spans="1:11" ht="15.75" customHeight="1">
      <c r="A248" s="1095" t="s">
        <v>2052</v>
      </c>
      <c r="B248" s="1096" t="s">
        <v>2053</v>
      </c>
      <c r="C248" s="1097">
        <v>53229.157299999999</v>
      </c>
      <c r="D248" s="1097">
        <v>5.3228999999999997</v>
      </c>
      <c r="E248" s="1097">
        <v>1.0263</v>
      </c>
      <c r="F248" s="1097">
        <v>0</v>
      </c>
      <c r="G248" s="1097">
        <v>5.3228999999999997</v>
      </c>
      <c r="H248" s="1097">
        <v>0</v>
      </c>
      <c r="I248" s="1097">
        <v>27.1814</v>
      </c>
      <c r="J248" s="1097">
        <v>38.853499999999997</v>
      </c>
      <c r="K248" s="1097">
        <v>33.5306</v>
      </c>
    </row>
    <row r="249" spans="1:11" ht="15.75" customHeight="1">
      <c r="A249" s="1095" t="s">
        <v>1509</v>
      </c>
      <c r="B249" s="1096" t="s">
        <v>2054</v>
      </c>
      <c r="C249" s="1097">
        <v>104063.7421</v>
      </c>
      <c r="D249" s="1097">
        <v>5.9465000000000003</v>
      </c>
      <c r="E249" s="1097">
        <v>1.8345</v>
      </c>
      <c r="F249" s="1097">
        <v>0</v>
      </c>
      <c r="G249" s="1097">
        <v>4.4599000000000002</v>
      </c>
      <c r="H249" s="1097">
        <v>0</v>
      </c>
      <c r="I249" s="1097">
        <v>0</v>
      </c>
      <c r="J249" s="1097">
        <v>12.2409</v>
      </c>
      <c r="K249" s="1097">
        <v>7.7809999999999997</v>
      </c>
    </row>
    <row r="250" spans="1:11" ht="15.75" customHeight="1">
      <c r="A250" s="1095" t="s">
        <v>1513</v>
      </c>
      <c r="B250" s="1096" t="s">
        <v>2055</v>
      </c>
      <c r="C250" s="1097">
        <v>128244.3009</v>
      </c>
      <c r="D250" s="1097">
        <v>7.3281999999999998</v>
      </c>
      <c r="E250" s="1097">
        <v>2.2608000000000001</v>
      </c>
      <c r="F250" s="1097">
        <v>0</v>
      </c>
      <c r="G250" s="1097">
        <v>5.4962</v>
      </c>
      <c r="H250" s="1097">
        <v>0</v>
      </c>
      <c r="I250" s="1097">
        <v>0</v>
      </c>
      <c r="J250" s="1097">
        <v>15.0852</v>
      </c>
      <c r="K250" s="1097">
        <v>9.5890000000000004</v>
      </c>
    </row>
    <row r="251" spans="1:11" ht="15.75" customHeight="1">
      <c r="A251" s="1095" t="s">
        <v>2056</v>
      </c>
      <c r="B251" s="1096" t="s">
        <v>2057</v>
      </c>
      <c r="C251" s="1097">
        <v>1224900868</v>
      </c>
      <c r="D251" s="1097">
        <v>11043.898499999999</v>
      </c>
      <c r="E251" s="1097">
        <v>6939.0102999999999</v>
      </c>
      <c r="F251" s="1097">
        <v>0</v>
      </c>
      <c r="G251" s="1097">
        <v>24541.996599999999</v>
      </c>
      <c r="H251" s="1097">
        <v>5132.1504000000004</v>
      </c>
      <c r="I251" s="1097">
        <v>553.90790000000004</v>
      </c>
      <c r="J251" s="1097">
        <v>48210.9637</v>
      </c>
      <c r="K251" s="1097">
        <v>18536.816699999999</v>
      </c>
    </row>
    <row r="252" spans="1:11" ht="15.75" customHeight="1">
      <c r="A252" s="1095" t="s">
        <v>2058</v>
      </c>
      <c r="B252" s="1096" t="s">
        <v>2059</v>
      </c>
      <c r="C252" s="1097">
        <v>1726432287</v>
      </c>
      <c r="D252" s="1097">
        <v>15565.7845</v>
      </c>
      <c r="E252" s="1097">
        <v>9780.1640000000007</v>
      </c>
      <c r="F252" s="1097">
        <v>0</v>
      </c>
      <c r="G252" s="1097">
        <v>34590.6322</v>
      </c>
      <c r="H252" s="1097">
        <v>7385.2896000000001</v>
      </c>
      <c r="I252" s="1097">
        <v>583.86530000000005</v>
      </c>
      <c r="J252" s="1097">
        <v>67905.7356</v>
      </c>
      <c r="K252" s="1097">
        <v>25929.8138</v>
      </c>
    </row>
    <row r="253" spans="1:11" ht="15.75" customHeight="1">
      <c r="A253" s="1095" t="s">
        <v>2060</v>
      </c>
      <c r="B253" s="1096" t="s">
        <v>2061</v>
      </c>
      <c r="C253" s="1097">
        <v>2227963706</v>
      </c>
      <c r="D253" s="1097">
        <v>20087.6705</v>
      </c>
      <c r="E253" s="1097">
        <v>12621.3177</v>
      </c>
      <c r="F253" s="1097">
        <v>0</v>
      </c>
      <c r="G253" s="1097">
        <v>44639.267699999997</v>
      </c>
      <c r="H253" s="1097">
        <v>9701.0159999999996</v>
      </c>
      <c r="I253" s="1097">
        <v>613.32830000000001</v>
      </c>
      <c r="J253" s="1097">
        <v>87662.600200000001</v>
      </c>
      <c r="K253" s="1097">
        <v>33322.316500000001</v>
      </c>
    </row>
    <row r="254" spans="1:11" ht="15.75" customHeight="1">
      <c r="A254" s="1095" t="s">
        <v>2062</v>
      </c>
      <c r="B254" s="1096" t="s">
        <v>2063</v>
      </c>
      <c r="C254" s="1097">
        <v>2499833.42</v>
      </c>
      <c r="D254" s="1097">
        <v>28.615300000000001</v>
      </c>
      <c r="E254" s="1097">
        <v>11.692</v>
      </c>
      <c r="F254" s="1097">
        <v>0</v>
      </c>
      <c r="G254" s="1097">
        <v>63.589599999999997</v>
      </c>
      <c r="H254" s="1097">
        <v>197.20179999999999</v>
      </c>
      <c r="I254" s="1097">
        <v>61.359699999999997</v>
      </c>
      <c r="J254" s="1097">
        <v>362.45839999999998</v>
      </c>
      <c r="K254" s="1097">
        <v>101.667</v>
      </c>
    </row>
    <row r="255" spans="1:11" ht="15.75" customHeight="1">
      <c r="A255" s="1095" t="s">
        <v>2064</v>
      </c>
      <c r="B255" s="1096" t="s">
        <v>2065</v>
      </c>
      <c r="C255" s="1097">
        <v>14433.468699999999</v>
      </c>
      <c r="D255" s="1097">
        <v>1.9245000000000001</v>
      </c>
      <c r="E255" s="1097">
        <v>0.29680000000000001</v>
      </c>
      <c r="F255" s="1097">
        <v>0</v>
      </c>
      <c r="G255" s="1097">
        <v>1.4433</v>
      </c>
      <c r="H255" s="1097">
        <v>0</v>
      </c>
      <c r="I255" s="1097">
        <v>0</v>
      </c>
      <c r="J255" s="1097">
        <v>3.6646000000000001</v>
      </c>
      <c r="K255" s="1097">
        <v>2.2212999999999998</v>
      </c>
    </row>
    <row r="256" spans="1:11" ht="15.75" customHeight="1">
      <c r="A256" s="1095" t="s">
        <v>2066</v>
      </c>
      <c r="B256" s="1096" t="s">
        <v>2067</v>
      </c>
      <c r="C256" s="1097">
        <v>368460.0833</v>
      </c>
      <c r="D256" s="1097">
        <v>29.476800000000001</v>
      </c>
      <c r="E256" s="1097">
        <v>6.8201999999999998</v>
      </c>
      <c r="F256" s="1097">
        <v>0</v>
      </c>
      <c r="G256" s="1097">
        <v>29.476800000000001</v>
      </c>
      <c r="H256" s="1097">
        <v>72.262100000000004</v>
      </c>
      <c r="I256" s="1097">
        <v>0</v>
      </c>
      <c r="J256" s="1097">
        <v>138.0359</v>
      </c>
      <c r="K256" s="1097">
        <v>36.296999999999997</v>
      </c>
    </row>
    <row r="257" spans="1:11" ht="15.75" customHeight="1">
      <c r="A257" s="1095" t="s">
        <v>2068</v>
      </c>
      <c r="B257" s="1096" t="s">
        <v>2069</v>
      </c>
      <c r="C257" s="1097">
        <v>6276.0092999999997</v>
      </c>
      <c r="D257" s="1097">
        <v>0.62760000000000005</v>
      </c>
      <c r="E257" s="1097">
        <v>0.121</v>
      </c>
      <c r="F257" s="1097">
        <v>0</v>
      </c>
      <c r="G257" s="1097">
        <v>0.54920000000000002</v>
      </c>
      <c r="H257" s="1097">
        <v>0</v>
      </c>
      <c r="I257" s="1097">
        <v>0</v>
      </c>
      <c r="J257" s="1097">
        <v>1.2978000000000001</v>
      </c>
      <c r="K257" s="1097">
        <v>0.74860000000000004</v>
      </c>
    </row>
    <row r="258" spans="1:11" ht="15.75" customHeight="1">
      <c r="A258" s="1095" t="s">
        <v>2070</v>
      </c>
      <c r="B258" s="1096" t="s">
        <v>2071</v>
      </c>
      <c r="C258" s="1097">
        <v>303866.73680000001</v>
      </c>
      <c r="D258" s="1097">
        <v>34.727600000000002</v>
      </c>
      <c r="E258" s="1097">
        <v>6.0263</v>
      </c>
      <c r="F258" s="1097">
        <v>0</v>
      </c>
      <c r="G258" s="1097">
        <v>30.386700000000001</v>
      </c>
      <c r="H258" s="1097">
        <v>0</v>
      </c>
      <c r="I258" s="1097">
        <v>39.778300000000002</v>
      </c>
      <c r="J258" s="1097">
        <v>110.91889999999999</v>
      </c>
      <c r="K258" s="1097">
        <v>80.532200000000003</v>
      </c>
    </row>
    <row r="259" spans="1:11" ht="15.75" customHeight="1">
      <c r="A259" s="1095" t="s">
        <v>2072</v>
      </c>
      <c r="B259" s="1096" t="s">
        <v>2073</v>
      </c>
      <c r="C259" s="1097">
        <v>46539.593500000003</v>
      </c>
      <c r="D259" s="1097">
        <v>6.2053000000000003</v>
      </c>
      <c r="E259" s="1097">
        <v>0.95720000000000005</v>
      </c>
      <c r="F259" s="1097">
        <v>0</v>
      </c>
      <c r="G259" s="1097">
        <v>4.6539999999999999</v>
      </c>
      <c r="H259" s="1097">
        <v>0</v>
      </c>
      <c r="I259" s="1097">
        <v>0</v>
      </c>
      <c r="J259" s="1097">
        <v>11.8165</v>
      </c>
      <c r="K259" s="1097">
        <v>7.1624999999999996</v>
      </c>
    </row>
    <row r="260" spans="1:11" ht="15.75" customHeight="1">
      <c r="A260" s="1095" t="s">
        <v>2074</v>
      </c>
      <c r="B260" s="1096" t="s">
        <v>2075</v>
      </c>
      <c r="C260" s="1097">
        <v>53756.657700000003</v>
      </c>
      <c r="D260" s="1097">
        <v>7.1676000000000002</v>
      </c>
      <c r="E260" s="1097">
        <v>1.1055999999999999</v>
      </c>
      <c r="F260" s="1097">
        <v>0</v>
      </c>
      <c r="G260" s="1097">
        <v>5.3757000000000001</v>
      </c>
      <c r="H260" s="1097">
        <v>0</v>
      </c>
      <c r="I260" s="1097">
        <v>0</v>
      </c>
      <c r="J260" s="1097">
        <v>13.648899999999999</v>
      </c>
      <c r="K260" s="1097">
        <v>8.2731999999999992</v>
      </c>
    </row>
    <row r="261" spans="1:11" ht="15.75" customHeight="1">
      <c r="A261" s="1095" t="s">
        <v>2076</v>
      </c>
      <c r="B261" s="1096" t="s">
        <v>2077</v>
      </c>
      <c r="C261" s="1097">
        <v>59382.863599999997</v>
      </c>
      <c r="D261" s="1097">
        <v>7.9177</v>
      </c>
      <c r="E261" s="1097">
        <v>1.2213000000000001</v>
      </c>
      <c r="F261" s="1097">
        <v>0</v>
      </c>
      <c r="G261" s="1097">
        <v>5.9382999999999999</v>
      </c>
      <c r="H261" s="1097">
        <v>0</v>
      </c>
      <c r="I261" s="1097">
        <v>0</v>
      </c>
      <c r="J261" s="1097">
        <v>15.077299999999999</v>
      </c>
      <c r="K261" s="1097">
        <v>9.1389999999999993</v>
      </c>
    </row>
    <row r="262" spans="1:11" ht="15.75" customHeight="1">
      <c r="A262" s="1095" t="s">
        <v>2078</v>
      </c>
      <c r="B262" s="1096" t="s">
        <v>2079</v>
      </c>
      <c r="C262" s="1097">
        <v>9112530.6239999998</v>
      </c>
      <c r="D262" s="1097">
        <v>104.31010000000001</v>
      </c>
      <c r="E262" s="1097">
        <v>52.381300000000003</v>
      </c>
      <c r="F262" s="1097">
        <v>0</v>
      </c>
      <c r="G262" s="1097">
        <v>231.80019999999999</v>
      </c>
      <c r="H262" s="1097">
        <v>230.00800000000001</v>
      </c>
      <c r="I262" s="1097">
        <v>64.727699999999999</v>
      </c>
      <c r="J262" s="1097">
        <v>683.22730000000001</v>
      </c>
      <c r="K262" s="1097">
        <v>221.41909999999999</v>
      </c>
    </row>
    <row r="263" spans="1:11" ht="15.75" customHeight="1">
      <c r="A263" s="1095" t="s">
        <v>2080</v>
      </c>
      <c r="B263" s="1096" t="s">
        <v>2081</v>
      </c>
      <c r="C263" s="1097">
        <v>15263122.4</v>
      </c>
      <c r="D263" s="1097">
        <v>174.71520000000001</v>
      </c>
      <c r="E263" s="1097">
        <v>87.736599999999996</v>
      </c>
      <c r="F263" s="1097">
        <v>0</v>
      </c>
      <c r="G263" s="1097">
        <v>388.2561</v>
      </c>
      <c r="H263" s="1097">
        <v>377.87020000000001</v>
      </c>
      <c r="I263" s="1097">
        <v>64.727699999999999</v>
      </c>
      <c r="J263" s="1097">
        <v>1093.3058000000001</v>
      </c>
      <c r="K263" s="1097">
        <v>327.17950000000002</v>
      </c>
    </row>
    <row r="264" spans="1:11" ht="15.75" customHeight="1">
      <c r="A264" s="1095" t="s">
        <v>2082</v>
      </c>
      <c r="B264" s="1096" t="s">
        <v>2083</v>
      </c>
      <c r="C264" s="1097">
        <v>28539218.199999999</v>
      </c>
      <c r="D264" s="1097">
        <v>326.68520000000001</v>
      </c>
      <c r="E264" s="1097">
        <v>164.0513</v>
      </c>
      <c r="F264" s="1097">
        <v>0</v>
      </c>
      <c r="G264" s="1097">
        <v>725.96709999999996</v>
      </c>
      <c r="H264" s="1097">
        <v>583.62559999999996</v>
      </c>
      <c r="I264" s="1097">
        <v>94.190700000000007</v>
      </c>
      <c r="J264" s="1097">
        <v>1894.5199</v>
      </c>
      <c r="K264" s="1097">
        <v>584.92719999999997</v>
      </c>
    </row>
    <row r="265" spans="1:11" ht="15.75" customHeight="1">
      <c r="A265" s="1095" t="s">
        <v>2084</v>
      </c>
      <c r="B265" s="1096" t="s">
        <v>2085</v>
      </c>
      <c r="C265" s="1097">
        <v>43570348.899999999</v>
      </c>
      <c r="D265" s="1097">
        <v>498.7448</v>
      </c>
      <c r="E265" s="1097">
        <v>250.45439999999999</v>
      </c>
      <c r="F265" s="1097">
        <v>0</v>
      </c>
      <c r="G265" s="1097">
        <v>1108.3218999999999</v>
      </c>
      <c r="H265" s="1097">
        <v>1056.1590000000001</v>
      </c>
      <c r="I265" s="1097">
        <v>94.190700000000007</v>
      </c>
      <c r="J265" s="1097">
        <v>3007.8708000000001</v>
      </c>
      <c r="K265" s="1097">
        <v>843.38990000000001</v>
      </c>
    </row>
    <row r="266" spans="1:11" ht="15.75" customHeight="1">
      <c r="A266" s="1095" t="s">
        <v>2086</v>
      </c>
      <c r="B266" s="1096" t="s">
        <v>2087</v>
      </c>
      <c r="C266" s="1097">
        <v>3989698.037</v>
      </c>
      <c r="D266" s="1097">
        <v>45.669600000000003</v>
      </c>
      <c r="E266" s="1097">
        <v>18.6602</v>
      </c>
      <c r="F266" s="1097">
        <v>0</v>
      </c>
      <c r="G266" s="1097">
        <v>101.488</v>
      </c>
      <c r="H266" s="1097">
        <v>221.9759</v>
      </c>
      <c r="I266" s="1097">
        <v>137.197</v>
      </c>
      <c r="J266" s="1097">
        <v>524.99069999999995</v>
      </c>
      <c r="K266" s="1097">
        <v>201.52680000000001</v>
      </c>
    </row>
    <row r="267" spans="1:11" ht="15.75" customHeight="1">
      <c r="A267" s="1095" t="s">
        <v>2088</v>
      </c>
      <c r="B267" s="1096" t="s">
        <v>2089</v>
      </c>
      <c r="C267" s="1097">
        <v>107521.41190000001</v>
      </c>
      <c r="D267" s="1097">
        <v>8.6016999999999992</v>
      </c>
      <c r="E267" s="1097">
        <v>1.9902</v>
      </c>
      <c r="F267" s="1097">
        <v>0</v>
      </c>
      <c r="G267" s="1097">
        <v>8.6016999999999992</v>
      </c>
      <c r="H267" s="1097">
        <v>12.4131</v>
      </c>
      <c r="I267" s="1097">
        <v>0</v>
      </c>
      <c r="J267" s="1097">
        <v>31.6067</v>
      </c>
      <c r="K267" s="1097">
        <v>10.591900000000001</v>
      </c>
    </row>
    <row r="268" spans="1:11" ht="15.75" customHeight="1">
      <c r="A268" s="1095" t="s">
        <v>2090</v>
      </c>
      <c r="B268" s="1096" t="s">
        <v>2091</v>
      </c>
      <c r="C268" s="1097">
        <v>162733.20480000001</v>
      </c>
      <c r="D268" s="1097">
        <v>13.018700000000001</v>
      </c>
      <c r="E268" s="1097">
        <v>3.0122</v>
      </c>
      <c r="F268" s="1097">
        <v>0</v>
      </c>
      <c r="G268" s="1097">
        <v>13.018700000000001</v>
      </c>
      <c r="H268" s="1097">
        <v>29.259499999999999</v>
      </c>
      <c r="I268" s="1097">
        <v>0</v>
      </c>
      <c r="J268" s="1097">
        <v>58.309100000000001</v>
      </c>
      <c r="K268" s="1097">
        <v>16.030899999999999</v>
      </c>
    </row>
    <row r="269" spans="1:11" ht="15.75" customHeight="1">
      <c r="A269" s="1095" t="s">
        <v>2092</v>
      </c>
      <c r="B269" s="1096" t="s">
        <v>2093</v>
      </c>
      <c r="C269" s="1097">
        <v>1833132.419</v>
      </c>
      <c r="D269" s="1097">
        <v>146.6506</v>
      </c>
      <c r="E269" s="1097">
        <v>33.9313</v>
      </c>
      <c r="F269" s="1097">
        <v>0</v>
      </c>
      <c r="G269" s="1097">
        <v>146.6506</v>
      </c>
      <c r="H269" s="1097">
        <v>29.2074</v>
      </c>
      <c r="I269" s="1097">
        <v>33.7363</v>
      </c>
      <c r="J269" s="1097">
        <v>390.17619999999999</v>
      </c>
      <c r="K269" s="1097">
        <v>214.31819999999999</v>
      </c>
    </row>
    <row r="270" spans="1:11" ht="15.75" customHeight="1">
      <c r="A270" s="1095" t="s">
        <v>1523</v>
      </c>
      <c r="B270" s="1096" t="s">
        <v>2094</v>
      </c>
      <c r="C270" s="1097">
        <v>2848.5367000000001</v>
      </c>
      <c r="D270" s="1097">
        <v>0.25640000000000002</v>
      </c>
      <c r="E270" s="1097">
        <v>5.2699999999999997E-2</v>
      </c>
      <c r="F270" s="1097">
        <v>0</v>
      </c>
      <c r="G270" s="1097">
        <v>0.1424</v>
      </c>
      <c r="H270" s="1097">
        <v>0</v>
      </c>
      <c r="I270" s="1097">
        <v>0</v>
      </c>
      <c r="J270" s="1097">
        <v>0.45150000000000001</v>
      </c>
      <c r="K270" s="1097">
        <v>0.30909999999999999</v>
      </c>
    </row>
    <row r="271" spans="1:11" ht="15.75" customHeight="1">
      <c r="A271" s="1095" t="s">
        <v>1506</v>
      </c>
      <c r="B271" s="1096" t="s">
        <v>2095</v>
      </c>
      <c r="C271" s="1097">
        <v>138358.67869999999</v>
      </c>
      <c r="D271" s="1097">
        <v>11.0687</v>
      </c>
      <c r="E271" s="1097">
        <v>2.5609999999999999</v>
      </c>
      <c r="F271" s="1097">
        <v>0</v>
      </c>
      <c r="G271" s="1097">
        <v>11.0687</v>
      </c>
      <c r="H271" s="1097">
        <v>23.939599999999999</v>
      </c>
      <c r="I271" s="1097">
        <v>0</v>
      </c>
      <c r="J271" s="1097">
        <v>48.637999999999998</v>
      </c>
      <c r="K271" s="1097">
        <v>13.6297</v>
      </c>
    </row>
    <row r="272" spans="1:11" ht="15.75" customHeight="1">
      <c r="A272" s="1095" t="s">
        <v>1494</v>
      </c>
      <c r="B272" s="1096" t="s">
        <v>2096</v>
      </c>
      <c r="C272" s="1097">
        <v>12619.7024</v>
      </c>
      <c r="D272" s="1097">
        <v>2.5238999999999998</v>
      </c>
      <c r="E272" s="1097">
        <v>0.29199999999999998</v>
      </c>
      <c r="F272" s="1097">
        <v>0</v>
      </c>
      <c r="G272" s="1097">
        <v>2.5238999999999998</v>
      </c>
      <c r="H272" s="1097">
        <v>7.6071</v>
      </c>
      <c r="I272" s="1097">
        <v>0</v>
      </c>
      <c r="J272" s="1097">
        <v>12.946899999999999</v>
      </c>
      <c r="K272" s="1097">
        <v>2.8159000000000001</v>
      </c>
    </row>
    <row r="273" spans="1:11" ht="15.75" customHeight="1">
      <c r="A273" s="1095" t="s">
        <v>2097</v>
      </c>
      <c r="B273" s="1096" t="s">
        <v>2098</v>
      </c>
      <c r="C273" s="1097">
        <v>809207.91330000001</v>
      </c>
      <c r="D273" s="1097">
        <v>64.736599999999996</v>
      </c>
      <c r="E273" s="1097">
        <v>14.978400000000001</v>
      </c>
      <c r="F273" s="1097">
        <v>0</v>
      </c>
      <c r="G273" s="1097">
        <v>64.736599999999996</v>
      </c>
      <c r="H273" s="1097">
        <v>188.8569</v>
      </c>
      <c r="I273" s="1097">
        <v>0</v>
      </c>
      <c r="J273" s="1097">
        <v>333.30849999999998</v>
      </c>
      <c r="K273" s="1097">
        <v>79.715000000000003</v>
      </c>
    </row>
    <row r="274" spans="1:11" ht="15.75" customHeight="1">
      <c r="A274" s="1095" t="s">
        <v>2099</v>
      </c>
      <c r="B274" s="1096" t="s">
        <v>2100</v>
      </c>
      <c r="C274" s="1097">
        <v>189481.345</v>
      </c>
      <c r="D274" s="1097">
        <v>15.1585</v>
      </c>
      <c r="E274" s="1097">
        <v>3.5072999999999999</v>
      </c>
      <c r="F274" s="1097">
        <v>0</v>
      </c>
      <c r="G274" s="1097">
        <v>15.1585</v>
      </c>
      <c r="H274" s="1097">
        <v>31.919499999999999</v>
      </c>
      <c r="I274" s="1097">
        <v>0</v>
      </c>
      <c r="J274" s="1097">
        <v>65.743799999999993</v>
      </c>
      <c r="K274" s="1097">
        <v>18.665800000000001</v>
      </c>
    </row>
    <row r="275" spans="1:11" ht="15.75" customHeight="1">
      <c r="A275" s="1095" t="s">
        <v>2101</v>
      </c>
      <c r="B275" s="1096" t="s">
        <v>2102</v>
      </c>
      <c r="C275" s="1097">
        <v>4039894.4479999999</v>
      </c>
      <c r="D275" s="1097">
        <v>188.5284</v>
      </c>
      <c r="E275" s="1097">
        <v>70.624099999999999</v>
      </c>
      <c r="F275" s="1097">
        <v>0</v>
      </c>
      <c r="G275" s="1097">
        <v>269.3263</v>
      </c>
      <c r="H275" s="1097">
        <v>48.505099999999999</v>
      </c>
      <c r="I275" s="1097">
        <v>39.778300000000002</v>
      </c>
      <c r="J275" s="1097">
        <v>616.76220000000001</v>
      </c>
      <c r="K275" s="1097">
        <v>298.93079999999998</v>
      </c>
    </row>
    <row r="276" spans="1:11" ht="15.75" customHeight="1">
      <c r="A276" s="1095" t="s">
        <v>2103</v>
      </c>
      <c r="B276" s="1096" t="s">
        <v>2104</v>
      </c>
      <c r="C276" s="1097">
        <v>918182.05790000001</v>
      </c>
      <c r="D276" s="1097">
        <v>73.454599999999999</v>
      </c>
      <c r="E276" s="1097">
        <v>16.9955</v>
      </c>
      <c r="F276" s="1097">
        <v>0</v>
      </c>
      <c r="G276" s="1097">
        <v>73.454599999999999</v>
      </c>
      <c r="H276" s="1097">
        <v>293.57049999999998</v>
      </c>
      <c r="I276" s="1097">
        <v>0</v>
      </c>
      <c r="J276" s="1097">
        <v>457.47519999999997</v>
      </c>
      <c r="K276" s="1097">
        <v>90.450100000000006</v>
      </c>
    </row>
    <row r="277" spans="1:11" ht="15.75" customHeight="1">
      <c r="A277" s="1095" t="s">
        <v>1500</v>
      </c>
      <c r="B277" s="1096" t="s">
        <v>2105</v>
      </c>
      <c r="C277" s="1097">
        <v>5908833.9939999999</v>
      </c>
      <c r="D277" s="1097">
        <v>318.16800000000001</v>
      </c>
      <c r="E277" s="1097">
        <v>105.16589999999999</v>
      </c>
      <c r="F277" s="1097">
        <v>0</v>
      </c>
      <c r="G277" s="1097">
        <v>454.52569999999997</v>
      </c>
      <c r="H277" s="1097">
        <v>48.505099999999999</v>
      </c>
      <c r="I277" s="1097">
        <v>39.778300000000002</v>
      </c>
      <c r="J277" s="1097">
        <v>966.14300000000003</v>
      </c>
      <c r="K277" s="1097">
        <v>463.11219999999997</v>
      </c>
    </row>
    <row r="278" spans="1:11" ht="15.75" customHeight="1">
      <c r="A278" s="1095" t="s">
        <v>1463</v>
      </c>
      <c r="B278" s="1096" t="s">
        <v>2106</v>
      </c>
      <c r="C278" s="1097">
        <v>5908833.9939999999</v>
      </c>
      <c r="D278" s="1097">
        <v>318.16800000000001</v>
      </c>
      <c r="E278" s="1097">
        <v>105.16589999999999</v>
      </c>
      <c r="F278" s="1097">
        <v>0</v>
      </c>
      <c r="G278" s="1097">
        <v>454.52569999999997</v>
      </c>
      <c r="H278" s="1097">
        <v>48.505099999999999</v>
      </c>
      <c r="I278" s="1097">
        <v>39.778300000000002</v>
      </c>
      <c r="J278" s="1097">
        <v>966.14300000000003</v>
      </c>
      <c r="K278" s="1097">
        <v>463.11219999999997</v>
      </c>
    </row>
    <row r="279" spans="1:11" ht="15.75" customHeight="1">
      <c r="A279" s="1095" t="s">
        <v>2107</v>
      </c>
      <c r="B279" s="1096" t="s">
        <v>2108</v>
      </c>
      <c r="C279" s="1097">
        <v>5891860.4050000003</v>
      </c>
      <c r="D279" s="1097">
        <v>317.25400000000002</v>
      </c>
      <c r="E279" s="1097">
        <v>104.8638</v>
      </c>
      <c r="F279" s="1097">
        <v>0</v>
      </c>
      <c r="G279" s="1097">
        <v>453.22</v>
      </c>
      <c r="H279" s="1097">
        <v>48.505099999999999</v>
      </c>
      <c r="I279" s="1097">
        <v>39.778300000000002</v>
      </c>
      <c r="J279" s="1097">
        <v>963.62120000000004</v>
      </c>
      <c r="K279" s="1097">
        <v>461.89609999999999</v>
      </c>
    </row>
    <row r="280" spans="1:11" ht="15.75" customHeight="1">
      <c r="A280" s="1095" t="s">
        <v>2109</v>
      </c>
      <c r="B280" s="1096" t="s">
        <v>2110</v>
      </c>
      <c r="C280" s="1097">
        <v>5891860.4050000003</v>
      </c>
      <c r="D280" s="1097">
        <v>317.25400000000002</v>
      </c>
      <c r="E280" s="1097">
        <v>104.8638</v>
      </c>
      <c r="F280" s="1097">
        <v>0</v>
      </c>
      <c r="G280" s="1097">
        <v>453.22</v>
      </c>
      <c r="H280" s="1097">
        <v>48.505099999999999</v>
      </c>
      <c r="I280" s="1097">
        <v>39.778300000000002</v>
      </c>
      <c r="J280" s="1097">
        <v>963.62120000000004</v>
      </c>
      <c r="K280" s="1097">
        <v>461.89609999999999</v>
      </c>
    </row>
    <row r="281" spans="1:11" ht="15.75" customHeight="1">
      <c r="A281" s="1095" t="s">
        <v>2111</v>
      </c>
      <c r="B281" s="1096" t="s">
        <v>2112</v>
      </c>
      <c r="C281" s="1097">
        <v>3713626.4950000001</v>
      </c>
      <c r="D281" s="1097">
        <v>144.4188</v>
      </c>
      <c r="E281" s="1097">
        <v>63.647399999999998</v>
      </c>
      <c r="F281" s="1097">
        <v>0</v>
      </c>
      <c r="G281" s="1097">
        <v>206.3126</v>
      </c>
      <c r="H281" s="1097">
        <v>48.505099999999999</v>
      </c>
      <c r="I281" s="1097">
        <v>39.778300000000002</v>
      </c>
      <c r="J281" s="1097">
        <v>502.66219999999998</v>
      </c>
      <c r="K281" s="1097">
        <v>247.84450000000001</v>
      </c>
    </row>
    <row r="282" spans="1:11" ht="15.75" customHeight="1">
      <c r="A282" s="1095" t="s">
        <v>2113</v>
      </c>
      <c r="B282" s="1096" t="s">
        <v>2114</v>
      </c>
      <c r="C282" s="1097">
        <v>170313.85089999999</v>
      </c>
      <c r="D282" s="1097">
        <v>13.6251</v>
      </c>
      <c r="E282" s="1097">
        <v>3.1524999999999999</v>
      </c>
      <c r="F282" s="1097">
        <v>0</v>
      </c>
      <c r="G282" s="1097">
        <v>13.6251</v>
      </c>
      <c r="H282" s="1097">
        <v>31.919499999999999</v>
      </c>
      <c r="I282" s="1097">
        <v>0</v>
      </c>
      <c r="J282" s="1097">
        <v>62.322200000000002</v>
      </c>
      <c r="K282" s="1097">
        <v>16.7776</v>
      </c>
    </row>
    <row r="283" spans="1:11" ht="15.75" customHeight="1">
      <c r="A283" s="1095" t="s">
        <v>1522</v>
      </c>
      <c r="B283" s="1096" t="s">
        <v>2115</v>
      </c>
      <c r="C283" s="1097">
        <v>3087.2716</v>
      </c>
      <c r="D283" s="1097">
        <v>0.41160000000000002</v>
      </c>
      <c r="E283" s="1097">
        <v>6.3500000000000001E-2</v>
      </c>
      <c r="F283" s="1097">
        <v>0</v>
      </c>
      <c r="G283" s="1097">
        <v>0.41160000000000002</v>
      </c>
      <c r="H283" s="1097">
        <v>0</v>
      </c>
      <c r="I283" s="1097">
        <v>0</v>
      </c>
      <c r="J283" s="1097">
        <v>0.88670000000000004</v>
      </c>
      <c r="K283" s="1097">
        <v>0.47510000000000002</v>
      </c>
    </row>
    <row r="284" spans="1:11" ht="15.75" customHeight="1">
      <c r="A284" s="1095" t="s">
        <v>2116</v>
      </c>
      <c r="B284" s="1096" t="s">
        <v>2117</v>
      </c>
      <c r="C284" s="1097">
        <v>6450988.4210000001</v>
      </c>
      <c r="D284" s="1097">
        <v>225.78460000000001</v>
      </c>
      <c r="E284" s="1097">
        <v>109.4571</v>
      </c>
      <c r="F284" s="1097">
        <v>0</v>
      </c>
      <c r="G284" s="1097">
        <v>322.54939999999999</v>
      </c>
      <c r="H284" s="1097">
        <v>55.285400000000003</v>
      </c>
      <c r="I284" s="1097">
        <v>39.778300000000002</v>
      </c>
      <c r="J284" s="1097">
        <v>752.85479999999995</v>
      </c>
      <c r="K284" s="1097">
        <v>375.02</v>
      </c>
    </row>
    <row r="285" spans="1:11" ht="15.75" customHeight="1">
      <c r="A285" s="1095" t="s">
        <v>2118</v>
      </c>
      <c r="B285" s="1096" t="s">
        <v>2119</v>
      </c>
      <c r="C285" s="1097">
        <v>13671.8598</v>
      </c>
      <c r="D285" s="1097">
        <v>1.8229</v>
      </c>
      <c r="E285" s="1097">
        <v>0.28120000000000001</v>
      </c>
      <c r="F285" s="1097">
        <v>0</v>
      </c>
      <c r="G285" s="1097">
        <v>1.3672</v>
      </c>
      <c r="H285" s="1097">
        <v>0</v>
      </c>
      <c r="I285" s="1097">
        <v>0</v>
      </c>
      <c r="J285" s="1097">
        <v>3.4712999999999998</v>
      </c>
      <c r="K285" s="1097">
        <v>2.1040999999999999</v>
      </c>
    </row>
    <row r="286" spans="1:11" ht="15.75" customHeight="1">
      <c r="A286" s="1095" t="s">
        <v>1461</v>
      </c>
      <c r="B286" s="1096" t="s">
        <v>2120</v>
      </c>
      <c r="C286" s="1097">
        <v>564995.6679</v>
      </c>
      <c r="D286" s="1097">
        <v>45.1997</v>
      </c>
      <c r="E286" s="1097">
        <v>10.4581</v>
      </c>
      <c r="F286" s="1097">
        <v>0</v>
      </c>
      <c r="G286" s="1097">
        <v>45.1997</v>
      </c>
      <c r="H286" s="1097">
        <v>140.2063</v>
      </c>
      <c r="I286" s="1097">
        <v>0</v>
      </c>
      <c r="J286" s="1097">
        <v>241.06379999999999</v>
      </c>
      <c r="K286" s="1097">
        <v>55.657800000000002</v>
      </c>
    </row>
    <row r="287" spans="1:11" ht="15.75" customHeight="1">
      <c r="A287" s="1095" t="s">
        <v>2121</v>
      </c>
      <c r="B287" s="1096" t="s">
        <v>2122</v>
      </c>
      <c r="C287" s="1097">
        <v>2097040.345</v>
      </c>
      <c r="D287" s="1097">
        <v>95.998800000000003</v>
      </c>
      <c r="E287" s="1097">
        <v>35.637500000000003</v>
      </c>
      <c r="F287" s="1097">
        <v>0</v>
      </c>
      <c r="G287" s="1097">
        <v>106.6653</v>
      </c>
      <c r="H287" s="1097">
        <v>0</v>
      </c>
      <c r="I287" s="1097">
        <v>73.358800000000002</v>
      </c>
      <c r="J287" s="1097">
        <v>311.66039999999998</v>
      </c>
      <c r="K287" s="1097">
        <v>204.99510000000001</v>
      </c>
    </row>
    <row r="288" spans="1:11" ht="15.75" customHeight="1">
      <c r="A288" s="1095" t="s">
        <v>2123</v>
      </c>
      <c r="B288" s="1096" t="s">
        <v>2124</v>
      </c>
      <c r="C288" s="1097">
        <v>431057.34499999997</v>
      </c>
      <c r="D288" s="1097">
        <v>19.733000000000001</v>
      </c>
      <c r="E288" s="1097">
        <v>7.3254999999999999</v>
      </c>
      <c r="F288" s="1097">
        <v>0</v>
      </c>
      <c r="G288" s="1097">
        <v>21.925599999999999</v>
      </c>
      <c r="H288" s="1097">
        <v>0</v>
      </c>
      <c r="I288" s="1097">
        <v>73.358800000000002</v>
      </c>
      <c r="J288" s="1097">
        <v>122.3429</v>
      </c>
      <c r="K288" s="1097">
        <v>100.4173</v>
      </c>
    </row>
    <row r="289" spans="1:11" ht="15.75" customHeight="1">
      <c r="A289" s="1095" t="s">
        <v>1517</v>
      </c>
      <c r="B289" s="1096" t="s">
        <v>2125</v>
      </c>
      <c r="C289" s="1097">
        <v>7634.3831</v>
      </c>
      <c r="D289" s="1097">
        <v>1.0179</v>
      </c>
      <c r="E289" s="1097">
        <v>0.157</v>
      </c>
      <c r="F289" s="1097">
        <v>0</v>
      </c>
      <c r="G289" s="1097">
        <v>1.0179</v>
      </c>
      <c r="H289" s="1097">
        <v>0</v>
      </c>
      <c r="I289" s="1097">
        <v>0</v>
      </c>
      <c r="J289" s="1097">
        <v>2.1928000000000001</v>
      </c>
      <c r="K289" s="1097">
        <v>1.1749000000000001</v>
      </c>
    </row>
    <row r="290" spans="1:11" ht="15.75" customHeight="1">
      <c r="A290" s="1095" t="s">
        <v>2126</v>
      </c>
      <c r="B290" s="1096" t="s">
        <v>2127</v>
      </c>
      <c r="C290" s="1097">
        <v>650323.88699999999</v>
      </c>
      <c r="D290" s="1097">
        <v>7.4442000000000004</v>
      </c>
      <c r="E290" s="1097">
        <v>3.7382</v>
      </c>
      <c r="F290" s="1097">
        <v>0</v>
      </c>
      <c r="G290" s="1097">
        <v>8.2713000000000001</v>
      </c>
      <c r="H290" s="1097">
        <v>190.83959999999999</v>
      </c>
      <c r="I290" s="1097">
        <v>42.121000000000002</v>
      </c>
      <c r="J290" s="1097">
        <v>252.4143</v>
      </c>
      <c r="K290" s="1097">
        <v>53.303400000000003</v>
      </c>
    </row>
    <row r="291" spans="1:11" ht="15.75" customHeight="1">
      <c r="A291" s="1095" t="s">
        <v>2128</v>
      </c>
      <c r="B291" s="1096" t="s">
        <v>2129</v>
      </c>
      <c r="C291" s="1097">
        <v>19297.448</v>
      </c>
      <c r="D291" s="1097">
        <v>2.573</v>
      </c>
      <c r="E291" s="1097">
        <v>0.39689999999999998</v>
      </c>
      <c r="F291" s="1097">
        <v>0</v>
      </c>
      <c r="G291" s="1097">
        <v>2.573</v>
      </c>
      <c r="H291" s="1097">
        <v>0</v>
      </c>
      <c r="I291" s="1097">
        <v>27.1814</v>
      </c>
      <c r="J291" s="1097">
        <v>32.724299999999999</v>
      </c>
      <c r="K291" s="1097">
        <v>30.151299999999999</v>
      </c>
    </row>
    <row r="292" spans="1:11" ht="15.75" customHeight="1">
      <c r="A292" s="1095" t="s">
        <v>2130</v>
      </c>
      <c r="B292" s="1096" t="s">
        <v>2131</v>
      </c>
      <c r="C292" s="1097">
        <v>6755651.3969999999</v>
      </c>
      <c r="D292" s="1097">
        <v>788.15930000000003</v>
      </c>
      <c r="E292" s="1097">
        <v>138.94120000000001</v>
      </c>
      <c r="F292" s="1097">
        <v>0</v>
      </c>
      <c r="G292" s="1097">
        <v>1125.9419</v>
      </c>
      <c r="H292" s="1097">
        <v>427.1576</v>
      </c>
      <c r="I292" s="1097">
        <v>39.778300000000002</v>
      </c>
      <c r="J292" s="1097">
        <v>2519.9783000000002</v>
      </c>
      <c r="K292" s="1097">
        <v>966.87879999999996</v>
      </c>
    </row>
    <row r="293" spans="1:11" ht="15.75" customHeight="1">
      <c r="A293" s="1095" t="s">
        <v>2132</v>
      </c>
      <c r="B293" s="1096" t="s">
        <v>2133</v>
      </c>
      <c r="C293" s="1097">
        <v>929963.49690000003</v>
      </c>
      <c r="D293" s="1097">
        <v>92.996300000000005</v>
      </c>
      <c r="E293" s="1097">
        <v>17.930900000000001</v>
      </c>
      <c r="F293" s="1097">
        <v>0</v>
      </c>
      <c r="G293" s="1097">
        <v>92.996300000000005</v>
      </c>
      <c r="H293" s="1097">
        <v>115.4734</v>
      </c>
      <c r="I293" s="1097">
        <v>33.7363</v>
      </c>
      <c r="J293" s="1097">
        <v>353.13319999999999</v>
      </c>
      <c r="K293" s="1097">
        <v>144.6635</v>
      </c>
    </row>
    <row r="294" spans="1:11" ht="15.75" customHeight="1">
      <c r="A294" s="1095" t="s">
        <v>2134</v>
      </c>
      <c r="B294" s="1096" t="s">
        <v>2135</v>
      </c>
      <c r="C294" s="1097">
        <v>313442.7353</v>
      </c>
      <c r="D294" s="1097">
        <v>31.3443</v>
      </c>
      <c r="E294" s="1097">
        <v>6.0435999999999996</v>
      </c>
      <c r="F294" s="1097">
        <v>0</v>
      </c>
      <c r="G294" s="1097">
        <v>31.3443</v>
      </c>
      <c r="H294" s="1097">
        <v>25.347799999999999</v>
      </c>
      <c r="I294" s="1097">
        <v>33.7363</v>
      </c>
      <c r="J294" s="1097">
        <v>127.8163</v>
      </c>
      <c r="K294" s="1097">
        <v>71.124200000000002</v>
      </c>
    </row>
    <row r="295" spans="1:11" ht="15.75" customHeight="1">
      <c r="A295" s="1095" t="s">
        <v>1518</v>
      </c>
      <c r="B295" s="1096" t="s">
        <v>2136</v>
      </c>
      <c r="C295" s="1097">
        <v>5048.5483999999997</v>
      </c>
      <c r="D295" s="1097">
        <v>0.67310000000000003</v>
      </c>
      <c r="E295" s="1097">
        <v>0.1038</v>
      </c>
      <c r="F295" s="1097">
        <v>0</v>
      </c>
      <c r="G295" s="1097">
        <v>0.67310000000000003</v>
      </c>
      <c r="H295" s="1097">
        <v>0</v>
      </c>
      <c r="I295" s="1097">
        <v>0</v>
      </c>
      <c r="J295" s="1097">
        <v>1.45</v>
      </c>
      <c r="K295" s="1097">
        <v>0.77690000000000003</v>
      </c>
    </row>
    <row r="296" spans="1:11" ht="15.75" customHeight="1">
      <c r="A296" s="1095" t="s">
        <v>2137</v>
      </c>
      <c r="B296" s="1096" t="s">
        <v>2138</v>
      </c>
      <c r="C296" s="1097">
        <v>277876.07949999999</v>
      </c>
      <c r="D296" s="1097">
        <v>16.672599999999999</v>
      </c>
      <c r="E296" s="1097">
        <v>5.1435000000000004</v>
      </c>
      <c r="F296" s="1097">
        <v>2.0840999999999998</v>
      </c>
      <c r="G296" s="1097">
        <v>16.672599999999999</v>
      </c>
      <c r="H296" s="1097">
        <v>38.334699999999998</v>
      </c>
      <c r="I296" s="1097">
        <v>31.958100000000002</v>
      </c>
      <c r="J296" s="1097">
        <v>110.8656</v>
      </c>
      <c r="K296" s="1097">
        <v>55.8583</v>
      </c>
    </row>
    <row r="297" spans="1:11" ht="15.75" customHeight="1">
      <c r="A297" s="1095" t="s">
        <v>1475</v>
      </c>
      <c r="B297" s="1096" t="s">
        <v>2139</v>
      </c>
      <c r="C297" s="1097">
        <v>787503.06799999997</v>
      </c>
      <c r="D297" s="1097">
        <v>63.0002</v>
      </c>
      <c r="E297" s="1097">
        <v>14.576700000000001</v>
      </c>
      <c r="F297" s="1097">
        <v>0</v>
      </c>
      <c r="G297" s="1097">
        <v>63.0002</v>
      </c>
      <c r="H297" s="1097">
        <v>68.428700000000006</v>
      </c>
      <c r="I297" s="1097">
        <v>33.7363</v>
      </c>
      <c r="J297" s="1097">
        <v>242.74209999999999</v>
      </c>
      <c r="K297" s="1097">
        <v>111.31319999999999</v>
      </c>
    </row>
    <row r="298" spans="1:11" ht="15.75" customHeight="1">
      <c r="A298" s="1095" t="s">
        <v>2140</v>
      </c>
      <c r="B298" s="1096" t="s">
        <v>2141</v>
      </c>
      <c r="C298" s="1097">
        <v>9091232.3289999999</v>
      </c>
      <c r="D298" s="1097">
        <v>795.4828</v>
      </c>
      <c r="E298" s="1097">
        <v>175.2903</v>
      </c>
      <c r="F298" s="1097">
        <v>0</v>
      </c>
      <c r="G298" s="1097">
        <v>1022.7636</v>
      </c>
      <c r="H298" s="1097">
        <v>0</v>
      </c>
      <c r="I298" s="1097">
        <v>39.778300000000002</v>
      </c>
      <c r="J298" s="1097">
        <v>2033.3150000000001</v>
      </c>
      <c r="K298" s="1097">
        <v>1010.5513999999999</v>
      </c>
    </row>
    <row r="299" spans="1:11" ht="15.75" customHeight="1">
      <c r="A299" s="1095" t="s">
        <v>2142</v>
      </c>
      <c r="B299" s="1096" t="s">
        <v>2143</v>
      </c>
      <c r="C299" s="1097">
        <v>394839.24229999998</v>
      </c>
      <c r="D299" s="1097">
        <v>35.096800000000002</v>
      </c>
      <c r="E299" s="1097">
        <v>7.4438000000000004</v>
      </c>
      <c r="F299" s="1097">
        <v>0</v>
      </c>
      <c r="G299" s="1097">
        <v>21.935500000000001</v>
      </c>
      <c r="H299" s="1097">
        <v>0</v>
      </c>
      <c r="I299" s="1097">
        <v>27.1814</v>
      </c>
      <c r="J299" s="1097">
        <v>91.657499999999999</v>
      </c>
      <c r="K299" s="1097">
        <v>69.721999999999994</v>
      </c>
    </row>
    <row r="300" spans="1:11" ht="15.75" customHeight="1">
      <c r="A300" s="1095" t="s">
        <v>2144</v>
      </c>
      <c r="B300" s="1096" t="s">
        <v>2145</v>
      </c>
      <c r="C300" s="1097">
        <v>120752.6807</v>
      </c>
      <c r="D300" s="1097">
        <v>18.1129</v>
      </c>
      <c r="E300" s="1097">
        <v>2.4834999999999998</v>
      </c>
      <c r="F300" s="1097">
        <v>0</v>
      </c>
      <c r="G300" s="1097">
        <v>6.0376000000000003</v>
      </c>
      <c r="H300" s="1097">
        <v>0</v>
      </c>
      <c r="I300" s="1097">
        <v>27.1814</v>
      </c>
      <c r="J300" s="1097">
        <v>53.815399999999997</v>
      </c>
      <c r="K300" s="1097">
        <v>47.777799999999999</v>
      </c>
    </row>
    <row r="301" spans="1:11" ht="15.75" customHeight="1">
      <c r="A301" s="1095" t="s">
        <v>2146</v>
      </c>
      <c r="B301" s="1096" t="s">
        <v>2147</v>
      </c>
      <c r="C301" s="1097">
        <v>34878.698100000001</v>
      </c>
      <c r="D301" s="1097">
        <v>5.5805999999999996</v>
      </c>
      <c r="E301" s="1097">
        <v>0.75319999999999998</v>
      </c>
      <c r="F301" s="1097">
        <v>0</v>
      </c>
      <c r="G301" s="1097">
        <v>4.883</v>
      </c>
      <c r="H301" s="1097">
        <v>0</v>
      </c>
      <c r="I301" s="1097">
        <v>27.1814</v>
      </c>
      <c r="J301" s="1097">
        <v>38.398200000000003</v>
      </c>
      <c r="K301" s="1097">
        <v>33.5152</v>
      </c>
    </row>
    <row r="302" spans="1:11" ht="15.75" customHeight="1">
      <c r="A302" s="1095" t="s">
        <v>2148</v>
      </c>
      <c r="B302" s="1096" t="s">
        <v>2149</v>
      </c>
      <c r="C302" s="1097">
        <v>426375.28739999997</v>
      </c>
      <c r="D302" s="1097">
        <v>37.3078</v>
      </c>
      <c r="E302" s="1097">
        <v>8.2210000000000001</v>
      </c>
      <c r="F302" s="1097">
        <v>0</v>
      </c>
      <c r="G302" s="1097">
        <v>37.3078</v>
      </c>
      <c r="H302" s="1097">
        <v>59.327500000000001</v>
      </c>
      <c r="I302" s="1097">
        <v>33.7363</v>
      </c>
      <c r="J302" s="1097">
        <v>175.90039999999999</v>
      </c>
      <c r="K302" s="1097">
        <v>79.265100000000004</v>
      </c>
    </row>
    <row r="303" spans="1:11" ht="15.75" customHeight="1">
      <c r="A303" s="1095" t="s">
        <v>2150</v>
      </c>
      <c r="B303" s="1096" t="s">
        <v>2151</v>
      </c>
      <c r="C303" s="1097">
        <v>445825.09860000003</v>
      </c>
      <c r="D303" s="1097">
        <v>50.155299999999997</v>
      </c>
      <c r="E303" s="1097">
        <v>8.5960999999999999</v>
      </c>
      <c r="F303" s="1097">
        <v>0</v>
      </c>
      <c r="G303" s="1097">
        <v>55.728099999999998</v>
      </c>
      <c r="H303" s="1097">
        <v>75.84</v>
      </c>
      <c r="I303" s="1097">
        <v>27.1814</v>
      </c>
      <c r="J303" s="1097">
        <v>217.5009</v>
      </c>
      <c r="K303" s="1097">
        <v>85.9328</v>
      </c>
    </row>
    <row r="304" spans="1:11" ht="15.75" customHeight="1">
      <c r="A304" s="1095" t="s">
        <v>2152</v>
      </c>
      <c r="B304" s="1096" t="s">
        <v>2153</v>
      </c>
      <c r="C304" s="1097">
        <v>3590545.48</v>
      </c>
      <c r="D304" s="1097">
        <v>418.89699999999999</v>
      </c>
      <c r="E304" s="1097">
        <v>73.845600000000005</v>
      </c>
      <c r="F304" s="1097">
        <v>0</v>
      </c>
      <c r="G304" s="1097">
        <v>598.42420000000004</v>
      </c>
      <c r="H304" s="1097">
        <v>145.51519999999999</v>
      </c>
      <c r="I304" s="1097">
        <v>39.778300000000002</v>
      </c>
      <c r="J304" s="1097">
        <v>1276.4603</v>
      </c>
      <c r="K304" s="1097">
        <v>532.52089999999998</v>
      </c>
    </row>
    <row r="305" spans="1:11" ht="15.75" customHeight="1">
      <c r="A305" s="1095" t="s">
        <v>2154</v>
      </c>
      <c r="B305" s="1096" t="s">
        <v>2155</v>
      </c>
      <c r="C305" s="1097">
        <v>29342.4028</v>
      </c>
      <c r="D305" s="1097">
        <v>2.6408</v>
      </c>
      <c r="E305" s="1097">
        <v>0.54310000000000003</v>
      </c>
      <c r="F305" s="1097">
        <v>0</v>
      </c>
      <c r="G305" s="1097">
        <v>2.6408</v>
      </c>
      <c r="H305" s="1097">
        <v>0</v>
      </c>
      <c r="I305" s="1097">
        <v>27.1814</v>
      </c>
      <c r="J305" s="1097">
        <v>33.006100000000004</v>
      </c>
      <c r="K305" s="1097">
        <v>30.365300000000001</v>
      </c>
    </row>
    <row r="306" spans="1:11" ht="15.75" customHeight="1">
      <c r="A306" s="1095" t="s">
        <v>2156</v>
      </c>
      <c r="B306" s="1096" t="s">
        <v>2157</v>
      </c>
      <c r="C306" s="1097">
        <v>14433.468699999999</v>
      </c>
      <c r="D306" s="1097">
        <v>1.9245000000000001</v>
      </c>
      <c r="E306" s="1097">
        <v>0.29680000000000001</v>
      </c>
      <c r="F306" s="1097">
        <v>0</v>
      </c>
      <c r="G306" s="1097">
        <v>1.4433</v>
      </c>
      <c r="H306" s="1097">
        <v>0</v>
      </c>
      <c r="I306" s="1097">
        <v>0</v>
      </c>
      <c r="J306" s="1097">
        <v>3.6646000000000001</v>
      </c>
      <c r="K306" s="1097">
        <v>2.2212999999999998</v>
      </c>
    </row>
    <row r="307" spans="1:11" ht="15.75" customHeight="1">
      <c r="A307" s="1095" t="s">
        <v>2158</v>
      </c>
      <c r="B307" s="1096" t="s">
        <v>2159</v>
      </c>
      <c r="C307" s="1097">
        <v>225883.41020000001</v>
      </c>
      <c r="D307" s="1097">
        <v>9.6806999999999999</v>
      </c>
      <c r="E307" s="1097">
        <v>3.8161</v>
      </c>
      <c r="F307" s="1097">
        <v>0</v>
      </c>
      <c r="G307" s="1097">
        <v>16.134499999999999</v>
      </c>
      <c r="H307" s="1097">
        <v>0</v>
      </c>
      <c r="I307" s="1097">
        <v>29.463000000000001</v>
      </c>
      <c r="J307" s="1097">
        <v>59.094299999999997</v>
      </c>
      <c r="K307" s="1097">
        <v>42.959800000000001</v>
      </c>
    </row>
    <row r="308" spans="1:11" ht="15.75" customHeight="1">
      <c r="A308" s="1095" t="s">
        <v>2160</v>
      </c>
      <c r="B308" s="1096" t="s">
        <v>2161</v>
      </c>
      <c r="C308" s="1097">
        <v>18269.018100000001</v>
      </c>
      <c r="D308" s="1097">
        <v>2.923</v>
      </c>
      <c r="E308" s="1097">
        <v>0.39450000000000002</v>
      </c>
      <c r="F308" s="1097">
        <v>0</v>
      </c>
      <c r="G308" s="1097">
        <v>2.5577000000000001</v>
      </c>
      <c r="H308" s="1097">
        <v>0</v>
      </c>
      <c r="I308" s="1097">
        <v>27.1814</v>
      </c>
      <c r="J308" s="1097">
        <v>33.056600000000003</v>
      </c>
      <c r="K308" s="1097">
        <v>30.498899999999999</v>
      </c>
    </row>
    <row r="309" spans="1:11" ht="15.75" customHeight="1">
      <c r="A309" s="1095" t="s">
        <v>2162</v>
      </c>
      <c r="B309" s="1096" t="s">
        <v>2163</v>
      </c>
      <c r="C309" s="1097">
        <v>21320.968099999998</v>
      </c>
      <c r="D309" s="1097">
        <v>2.8428</v>
      </c>
      <c r="E309" s="1097">
        <v>0.4385</v>
      </c>
      <c r="F309" s="1097">
        <v>0</v>
      </c>
      <c r="G309" s="1097">
        <v>2.8428</v>
      </c>
      <c r="H309" s="1097">
        <v>0</v>
      </c>
      <c r="I309" s="1097">
        <v>27.1814</v>
      </c>
      <c r="J309" s="1097">
        <v>33.305500000000002</v>
      </c>
      <c r="K309" s="1097">
        <v>30.462700000000002</v>
      </c>
    </row>
    <row r="310" spans="1:11" ht="15.75" customHeight="1">
      <c r="A310" s="1095" t="s">
        <v>2164</v>
      </c>
      <c r="B310" s="1096" t="s">
        <v>2165</v>
      </c>
      <c r="C310" s="1097">
        <v>14855.1147</v>
      </c>
      <c r="D310" s="1097">
        <v>1.1883999999999999</v>
      </c>
      <c r="E310" s="1097">
        <v>0.27500000000000002</v>
      </c>
      <c r="F310" s="1097">
        <v>0</v>
      </c>
      <c r="G310" s="1097">
        <v>1.1883999999999999</v>
      </c>
      <c r="H310" s="1097">
        <v>0</v>
      </c>
      <c r="I310" s="1097">
        <v>27.1814</v>
      </c>
      <c r="J310" s="1097">
        <v>29.833200000000001</v>
      </c>
      <c r="K310" s="1097">
        <v>28.6448</v>
      </c>
    </row>
    <row r="311" spans="1:11" ht="15.75" customHeight="1">
      <c r="A311" s="1095" t="s">
        <v>2166</v>
      </c>
      <c r="B311" s="1096" t="s">
        <v>2167</v>
      </c>
      <c r="C311" s="1097">
        <v>51352.722399999999</v>
      </c>
      <c r="D311" s="1097">
        <v>5.1353</v>
      </c>
      <c r="E311" s="1097">
        <v>0.99009999999999998</v>
      </c>
      <c r="F311" s="1097">
        <v>0</v>
      </c>
      <c r="G311" s="1097">
        <v>4.4934000000000003</v>
      </c>
      <c r="H311" s="1097">
        <v>7.8234000000000004</v>
      </c>
      <c r="I311" s="1097">
        <v>27.1814</v>
      </c>
      <c r="J311" s="1097">
        <v>45.623600000000003</v>
      </c>
      <c r="K311" s="1097">
        <v>33.306800000000003</v>
      </c>
    </row>
    <row r="312" spans="1:11" ht="15.75" customHeight="1">
      <c r="A312" s="1095" t="s">
        <v>2168</v>
      </c>
      <c r="B312" s="1096" t="s">
        <v>2169</v>
      </c>
      <c r="C312" s="1097">
        <v>37052723.829999998</v>
      </c>
      <c r="D312" s="1097">
        <v>1482.1089999999999</v>
      </c>
      <c r="E312" s="1097">
        <v>628.69209999999998</v>
      </c>
      <c r="F312" s="1097">
        <v>0</v>
      </c>
      <c r="G312" s="1097">
        <v>1482.1089999999999</v>
      </c>
      <c r="H312" s="1097">
        <v>158.34559999999999</v>
      </c>
      <c r="I312" s="1097">
        <v>79.556600000000003</v>
      </c>
      <c r="J312" s="1097">
        <v>3830.8123000000001</v>
      </c>
      <c r="K312" s="1097">
        <v>2190.3577</v>
      </c>
    </row>
    <row r="313" spans="1:11" ht="15.75" customHeight="1">
      <c r="A313" s="1095" t="s">
        <v>2170</v>
      </c>
      <c r="B313" s="1096" t="s">
        <v>2171</v>
      </c>
      <c r="C313" s="1097">
        <v>16260351.99</v>
      </c>
      <c r="D313" s="1097">
        <v>650.41409999999996</v>
      </c>
      <c r="E313" s="1097">
        <v>275.89749999999998</v>
      </c>
      <c r="F313" s="1097">
        <v>0</v>
      </c>
      <c r="G313" s="1097">
        <v>650.41409999999996</v>
      </c>
      <c r="H313" s="1097">
        <v>187.76159999999999</v>
      </c>
      <c r="I313" s="1097">
        <v>79.556600000000003</v>
      </c>
      <c r="J313" s="1097">
        <v>1844.0438999999999</v>
      </c>
      <c r="K313" s="1097">
        <v>1005.8682</v>
      </c>
    </row>
    <row r="314" spans="1:11" ht="15.75" customHeight="1">
      <c r="A314" s="1095" t="s">
        <v>2172</v>
      </c>
      <c r="B314" s="1096" t="s">
        <v>2173</v>
      </c>
      <c r="C314" s="1097">
        <v>3399250.9240000001</v>
      </c>
      <c r="D314" s="1097">
        <v>453.23349999999999</v>
      </c>
      <c r="E314" s="1097">
        <v>69.911299999999997</v>
      </c>
      <c r="F314" s="1097">
        <v>0</v>
      </c>
      <c r="G314" s="1097">
        <v>339.92509999999999</v>
      </c>
      <c r="H314" s="1097">
        <v>305.11259999999999</v>
      </c>
      <c r="I314" s="1097">
        <v>33.7363</v>
      </c>
      <c r="J314" s="1097">
        <v>1201.9187999999999</v>
      </c>
      <c r="K314" s="1097">
        <v>556.88109999999995</v>
      </c>
    </row>
    <row r="315" spans="1:11" ht="15.75" customHeight="1">
      <c r="A315" s="1095" t="s">
        <v>2174</v>
      </c>
      <c r="B315" s="1096" t="s">
        <v>2175</v>
      </c>
      <c r="C315" s="1097">
        <v>15922.3598</v>
      </c>
      <c r="D315" s="1097">
        <v>0.90980000000000005</v>
      </c>
      <c r="E315" s="1097">
        <v>0.28070000000000001</v>
      </c>
      <c r="F315" s="1097">
        <v>0</v>
      </c>
      <c r="G315" s="1097">
        <v>0.90980000000000005</v>
      </c>
      <c r="H315" s="1097">
        <v>0</v>
      </c>
      <c r="I315" s="1097">
        <v>39.778300000000002</v>
      </c>
      <c r="J315" s="1097">
        <v>41.878599999999999</v>
      </c>
      <c r="K315" s="1097">
        <v>40.968800000000002</v>
      </c>
    </row>
    <row r="316" spans="1:11" ht="15.75" customHeight="1">
      <c r="A316" s="1095" t="s">
        <v>1524</v>
      </c>
      <c r="B316" s="1096" t="s">
        <v>2176</v>
      </c>
      <c r="C316" s="1097">
        <v>1149.1886999999999</v>
      </c>
      <c r="D316" s="1097">
        <v>0.10340000000000001</v>
      </c>
      <c r="E316" s="1097">
        <v>2.1299999999999999E-2</v>
      </c>
      <c r="F316" s="1097">
        <v>0</v>
      </c>
      <c r="G316" s="1097">
        <v>5.7500000000000002E-2</v>
      </c>
      <c r="H316" s="1097">
        <v>0</v>
      </c>
      <c r="I316" s="1097">
        <v>0</v>
      </c>
      <c r="J316" s="1097">
        <v>0.1822</v>
      </c>
      <c r="K316" s="1097">
        <v>0.12470000000000001</v>
      </c>
    </row>
    <row r="317" spans="1:11" ht="15.75" customHeight="1">
      <c r="A317" s="1095" t="s">
        <v>2177</v>
      </c>
      <c r="B317" s="1096" t="s">
        <v>2178</v>
      </c>
      <c r="C317" s="1097">
        <v>10129584.7389</v>
      </c>
      <c r="D317" s="1097">
        <v>405.18340000000001</v>
      </c>
      <c r="E317" s="1097">
        <v>171.87370000000001</v>
      </c>
      <c r="F317" s="1097">
        <v>0</v>
      </c>
      <c r="G317" s="1097">
        <v>303.88749999999999</v>
      </c>
      <c r="H317" s="1097">
        <v>55.702599999999997</v>
      </c>
      <c r="I317" s="1097">
        <v>79.556600000000003</v>
      </c>
      <c r="J317" s="1097">
        <v>1016.2038</v>
      </c>
      <c r="K317" s="1097">
        <v>656.61369999999999</v>
      </c>
    </row>
    <row r="318" spans="1:11" ht="15.75" customHeight="1">
      <c r="A318" s="1095" t="s">
        <v>2179</v>
      </c>
      <c r="B318" s="1096" t="s">
        <v>2180</v>
      </c>
      <c r="C318" s="1097">
        <v>8469.9855000000007</v>
      </c>
      <c r="D318" s="1097">
        <v>0.75290000000000001</v>
      </c>
      <c r="E318" s="1097">
        <v>0.15970000000000001</v>
      </c>
      <c r="F318" s="1097">
        <v>0</v>
      </c>
      <c r="G318" s="1097">
        <v>0.47060000000000002</v>
      </c>
      <c r="H318" s="1097">
        <v>0</v>
      </c>
      <c r="I318" s="1097">
        <v>0</v>
      </c>
      <c r="J318" s="1097">
        <v>1.3832</v>
      </c>
      <c r="K318" s="1097">
        <v>0.91259999999999997</v>
      </c>
    </row>
    <row r="319" spans="1:11" ht="15.75" customHeight="1">
      <c r="A319" s="1095" t="s">
        <v>2181</v>
      </c>
      <c r="B319" s="1096" t="s">
        <v>2182</v>
      </c>
      <c r="C319" s="1097">
        <v>12583.8068</v>
      </c>
      <c r="D319" s="1097">
        <v>0.71909999999999996</v>
      </c>
      <c r="E319" s="1097">
        <v>0.2218</v>
      </c>
      <c r="F319" s="1097">
        <v>0</v>
      </c>
      <c r="G319" s="1097">
        <v>0.71909999999999996</v>
      </c>
      <c r="H319" s="1097">
        <v>0</v>
      </c>
      <c r="I319" s="1097">
        <v>39.778300000000002</v>
      </c>
      <c r="J319" s="1097">
        <v>41.438299999999998</v>
      </c>
      <c r="K319" s="1097">
        <v>40.719200000000001</v>
      </c>
    </row>
    <row r="320" spans="1:11" ht="15.75" customHeight="1">
      <c r="A320" s="1095" t="s">
        <v>2183</v>
      </c>
      <c r="B320" s="1096" t="s">
        <v>2184</v>
      </c>
      <c r="C320" s="1097">
        <v>26194.7968</v>
      </c>
      <c r="D320" s="1097">
        <v>1.4967999999999999</v>
      </c>
      <c r="E320" s="1097">
        <v>0.46179999999999999</v>
      </c>
      <c r="F320" s="1097">
        <v>0</v>
      </c>
      <c r="G320" s="1097">
        <v>1.4967999999999999</v>
      </c>
      <c r="H320" s="1097">
        <v>0</v>
      </c>
      <c r="I320" s="1097">
        <v>39.778300000000002</v>
      </c>
      <c r="J320" s="1097">
        <v>43.233699999999999</v>
      </c>
      <c r="K320" s="1097">
        <v>41.736899999999999</v>
      </c>
    </row>
    <row r="321" spans="1:11" ht="15.75" customHeight="1">
      <c r="A321" s="1095" t="s">
        <v>2185</v>
      </c>
      <c r="B321" s="1096" t="s">
        <v>2186</v>
      </c>
      <c r="C321" s="1097">
        <v>41774.800799999997</v>
      </c>
      <c r="D321" s="1097">
        <v>2.3871000000000002</v>
      </c>
      <c r="E321" s="1097">
        <v>0.73640000000000005</v>
      </c>
      <c r="F321" s="1097">
        <v>0</v>
      </c>
      <c r="G321" s="1097">
        <v>2.3871000000000002</v>
      </c>
      <c r="H321" s="1097">
        <v>0</v>
      </c>
      <c r="I321" s="1097">
        <v>39.778300000000002</v>
      </c>
      <c r="J321" s="1097">
        <v>45.288899999999998</v>
      </c>
      <c r="K321" s="1097">
        <v>42.901800000000001</v>
      </c>
    </row>
    <row r="322" spans="1:11" ht="15.75" customHeight="1">
      <c r="A322" s="1095" t="s">
        <v>2187</v>
      </c>
      <c r="B322" s="1096" t="s">
        <v>2188</v>
      </c>
      <c r="C322" s="1097">
        <v>49307.963199999998</v>
      </c>
      <c r="D322" s="1097">
        <v>2.8176000000000001</v>
      </c>
      <c r="E322" s="1097">
        <v>0.86919999999999997</v>
      </c>
      <c r="F322" s="1097">
        <v>0</v>
      </c>
      <c r="G322" s="1097">
        <v>2.8176000000000001</v>
      </c>
      <c r="H322" s="1097">
        <v>0</v>
      </c>
      <c r="I322" s="1097">
        <v>39.778300000000002</v>
      </c>
      <c r="J322" s="1097">
        <v>46.282699999999998</v>
      </c>
      <c r="K322" s="1097">
        <v>43.4651</v>
      </c>
    </row>
    <row r="323" spans="1:11" ht="15.75" customHeight="1">
      <c r="A323" s="1095" t="s">
        <v>2189</v>
      </c>
      <c r="B323" s="1096" t="s">
        <v>2190</v>
      </c>
      <c r="C323" s="1097">
        <v>52732.1158</v>
      </c>
      <c r="D323" s="1097">
        <v>3.0133000000000001</v>
      </c>
      <c r="E323" s="1097">
        <v>0.92959999999999998</v>
      </c>
      <c r="F323" s="1097">
        <v>0</v>
      </c>
      <c r="G323" s="1097">
        <v>3.0133000000000001</v>
      </c>
      <c r="H323" s="1097">
        <v>0</v>
      </c>
      <c r="I323" s="1097">
        <v>39.778300000000002</v>
      </c>
      <c r="J323" s="1097">
        <v>46.734499999999997</v>
      </c>
      <c r="K323" s="1097">
        <v>43.721200000000003</v>
      </c>
    </row>
    <row r="324" spans="1:11" ht="15.75" customHeight="1">
      <c r="A324" s="1095" t="s">
        <v>2191</v>
      </c>
      <c r="B324" s="1096" t="s">
        <v>2192</v>
      </c>
      <c r="C324" s="1097">
        <v>56327.498500000002</v>
      </c>
      <c r="D324" s="1097">
        <v>3.2187000000000001</v>
      </c>
      <c r="E324" s="1097">
        <v>0.99299999999999999</v>
      </c>
      <c r="F324" s="1097">
        <v>0</v>
      </c>
      <c r="G324" s="1097">
        <v>3.2187000000000001</v>
      </c>
      <c r="H324" s="1097">
        <v>0</v>
      </c>
      <c r="I324" s="1097">
        <v>39.778300000000002</v>
      </c>
      <c r="J324" s="1097">
        <v>47.2087</v>
      </c>
      <c r="K324" s="1097">
        <v>43.99</v>
      </c>
    </row>
    <row r="325" spans="1:11" ht="15.75" customHeight="1">
      <c r="A325" s="1095" t="s">
        <v>2193</v>
      </c>
      <c r="B325" s="1096" t="s">
        <v>2194</v>
      </c>
      <c r="C325" s="1097">
        <v>129207.7424</v>
      </c>
      <c r="D325" s="1097">
        <v>17.227699999999999</v>
      </c>
      <c r="E325" s="1097">
        <v>2.6574</v>
      </c>
      <c r="F325" s="1097">
        <v>0</v>
      </c>
      <c r="G325" s="1097">
        <v>12.9208</v>
      </c>
      <c r="H325" s="1097">
        <v>10.170400000000001</v>
      </c>
      <c r="I325" s="1097">
        <v>33.7363</v>
      </c>
      <c r="J325" s="1097">
        <v>76.712599999999995</v>
      </c>
      <c r="K325" s="1097">
        <v>53.621400000000001</v>
      </c>
    </row>
    <row r="326" spans="1:11" ht="15.75" customHeight="1">
      <c r="A326" s="1095" t="s">
        <v>2195</v>
      </c>
      <c r="B326" s="1096" t="s">
        <v>2196</v>
      </c>
      <c r="C326" s="1097">
        <v>740758.36380000005</v>
      </c>
      <c r="D326" s="1097">
        <v>42.329000000000001</v>
      </c>
      <c r="E326" s="1097">
        <v>13.0585</v>
      </c>
      <c r="F326" s="1097">
        <v>0</v>
      </c>
      <c r="G326" s="1097">
        <v>37.0379</v>
      </c>
      <c r="H326" s="1097">
        <v>4.6315</v>
      </c>
      <c r="I326" s="1097">
        <v>0</v>
      </c>
      <c r="J326" s="1097">
        <v>97.056899999999999</v>
      </c>
      <c r="K326" s="1097">
        <v>55.387500000000003</v>
      </c>
    </row>
    <row r="327" spans="1:11" ht="15.75" customHeight="1">
      <c r="A327" s="1095" t="s">
        <v>2197</v>
      </c>
      <c r="B327" s="1096" t="s">
        <v>2198</v>
      </c>
      <c r="C327" s="1097">
        <v>53519.311099999999</v>
      </c>
      <c r="D327" s="1097">
        <v>4.2815000000000003</v>
      </c>
      <c r="E327" s="1097">
        <v>0.99060000000000004</v>
      </c>
      <c r="F327" s="1097">
        <v>0</v>
      </c>
      <c r="G327" s="1097">
        <v>4.2815000000000003</v>
      </c>
      <c r="H327" s="1097">
        <v>4.6013999999999999</v>
      </c>
      <c r="I327" s="1097">
        <v>0</v>
      </c>
      <c r="J327" s="1097">
        <v>14.154999999999999</v>
      </c>
      <c r="K327" s="1097">
        <v>5.2721</v>
      </c>
    </row>
    <row r="328" spans="1:11" ht="15.75" customHeight="1">
      <c r="A328" s="1095" t="s">
        <v>2199</v>
      </c>
      <c r="B328" s="1096" t="s">
        <v>2200</v>
      </c>
      <c r="C328" s="1097">
        <v>134687.6361</v>
      </c>
      <c r="D328" s="1097">
        <v>10.261900000000001</v>
      </c>
      <c r="E328" s="1097">
        <v>2.4733000000000001</v>
      </c>
      <c r="F328" s="1097">
        <v>0</v>
      </c>
      <c r="G328" s="1097">
        <v>10.261900000000001</v>
      </c>
      <c r="H328" s="1097">
        <v>0</v>
      </c>
      <c r="I328" s="1097">
        <v>0</v>
      </c>
      <c r="J328" s="1097">
        <v>22.9971</v>
      </c>
      <c r="K328" s="1097">
        <v>12.735200000000001</v>
      </c>
    </row>
    <row r="329" spans="1:11" ht="15.75" customHeight="1">
      <c r="A329" s="1095" t="s">
        <v>2201</v>
      </c>
      <c r="B329" s="1096" t="s">
        <v>2202</v>
      </c>
      <c r="C329" s="1097">
        <v>87300.503899999996</v>
      </c>
      <c r="D329" s="1097">
        <v>12.222099999999999</v>
      </c>
      <c r="E329" s="1097">
        <v>1.8853</v>
      </c>
      <c r="F329" s="1097">
        <v>0</v>
      </c>
      <c r="G329" s="1097">
        <v>8.7301000000000002</v>
      </c>
      <c r="H329" s="1097">
        <v>4.1561000000000003</v>
      </c>
      <c r="I329" s="1097">
        <v>0</v>
      </c>
      <c r="J329" s="1097">
        <v>26.993600000000001</v>
      </c>
      <c r="K329" s="1097">
        <v>14.1074</v>
      </c>
    </row>
    <row r="330" spans="1:11" ht="15.75" customHeight="1">
      <c r="A330" s="1095" t="s">
        <v>2203</v>
      </c>
      <c r="B330" s="1096" t="s">
        <v>2204</v>
      </c>
      <c r="C330" s="1097">
        <v>84129.072799999994</v>
      </c>
      <c r="D330" s="1097">
        <v>6.7302999999999997</v>
      </c>
      <c r="E330" s="1097">
        <v>1.5571999999999999</v>
      </c>
      <c r="F330" s="1097">
        <v>0</v>
      </c>
      <c r="G330" s="1097">
        <v>6.7302999999999997</v>
      </c>
      <c r="H330" s="1097">
        <v>2.2265000000000001</v>
      </c>
      <c r="I330" s="1097">
        <v>0</v>
      </c>
      <c r="J330" s="1097">
        <v>17.244299999999999</v>
      </c>
      <c r="K330" s="1097">
        <v>8.2874999999999996</v>
      </c>
    </row>
    <row r="331" spans="1:11" ht="15.75" customHeight="1">
      <c r="A331" s="1095" t="s">
        <v>2205</v>
      </c>
      <c r="B331" s="1096" t="s">
        <v>2206</v>
      </c>
      <c r="C331" s="1097">
        <v>84639.906900000002</v>
      </c>
      <c r="D331" s="1097">
        <v>6.7712000000000003</v>
      </c>
      <c r="E331" s="1097">
        <v>1.5667</v>
      </c>
      <c r="F331" s="1097">
        <v>0</v>
      </c>
      <c r="G331" s="1097">
        <v>6.7712000000000003</v>
      </c>
      <c r="H331" s="1097">
        <v>9.9449000000000005</v>
      </c>
      <c r="I331" s="1097">
        <v>0</v>
      </c>
      <c r="J331" s="1097">
        <v>25.053999999999998</v>
      </c>
      <c r="K331" s="1097">
        <v>8.3378999999999994</v>
      </c>
    </row>
    <row r="332" spans="1:11" ht="15.75" customHeight="1">
      <c r="A332" s="1095" t="s">
        <v>2207</v>
      </c>
      <c r="B332" s="1096" t="s">
        <v>2208</v>
      </c>
      <c r="C332" s="1097">
        <v>86876.330900000001</v>
      </c>
      <c r="D332" s="1097">
        <v>6.9500999999999999</v>
      </c>
      <c r="E332" s="1097">
        <v>1.6081000000000001</v>
      </c>
      <c r="F332" s="1097">
        <v>0</v>
      </c>
      <c r="G332" s="1097">
        <v>6.9500999999999999</v>
      </c>
      <c r="H332" s="1097">
        <v>9.9449000000000005</v>
      </c>
      <c r="I332" s="1097">
        <v>0</v>
      </c>
      <c r="J332" s="1097">
        <v>25.453199999999999</v>
      </c>
      <c r="K332" s="1097">
        <v>8.5581999999999994</v>
      </c>
    </row>
    <row r="333" spans="1:11" ht="15.75" customHeight="1">
      <c r="A333" s="1095" t="s">
        <v>2209</v>
      </c>
      <c r="B333" s="1096" t="s">
        <v>2210</v>
      </c>
      <c r="C333" s="1097">
        <v>144942.33319999999</v>
      </c>
      <c r="D333" s="1097">
        <v>16.564800000000002</v>
      </c>
      <c r="E333" s="1097">
        <v>2.8744999999999998</v>
      </c>
      <c r="F333" s="1097">
        <v>0</v>
      </c>
      <c r="G333" s="1097">
        <v>14.494199999999999</v>
      </c>
      <c r="H333" s="1097">
        <v>0</v>
      </c>
      <c r="I333" s="1097">
        <v>27.1814</v>
      </c>
      <c r="J333" s="1097">
        <v>61.114899999999999</v>
      </c>
      <c r="K333" s="1097">
        <v>46.620699999999999</v>
      </c>
    </row>
    <row r="334" spans="1:11" ht="15.75" customHeight="1">
      <c r="A334" s="1095" t="s">
        <v>2211</v>
      </c>
      <c r="B334" s="1096" t="s">
        <v>2212</v>
      </c>
      <c r="C334" s="1097">
        <v>33940.9951</v>
      </c>
      <c r="D334" s="1097">
        <v>2.7153</v>
      </c>
      <c r="E334" s="1097">
        <v>0.62819999999999998</v>
      </c>
      <c r="F334" s="1097">
        <v>0</v>
      </c>
      <c r="G334" s="1097">
        <v>2.7153</v>
      </c>
      <c r="H334" s="1097">
        <v>7.4215</v>
      </c>
      <c r="I334" s="1097">
        <v>0</v>
      </c>
      <c r="J334" s="1097">
        <v>13.4803</v>
      </c>
      <c r="K334" s="1097">
        <v>3.3435000000000001</v>
      </c>
    </row>
    <row r="335" spans="1:11" ht="15.75" customHeight="1">
      <c r="A335" s="1095" t="s">
        <v>2213</v>
      </c>
      <c r="B335" s="1096" t="s">
        <v>2214</v>
      </c>
      <c r="C335" s="1097">
        <v>44787.756699999998</v>
      </c>
      <c r="D335" s="1097">
        <v>3.5830000000000002</v>
      </c>
      <c r="E335" s="1097">
        <v>0.82899999999999996</v>
      </c>
      <c r="F335" s="1097">
        <v>0</v>
      </c>
      <c r="G335" s="1097">
        <v>3.5830000000000002</v>
      </c>
      <c r="H335" s="1097">
        <v>1.7811999999999999</v>
      </c>
      <c r="I335" s="1097">
        <v>0</v>
      </c>
      <c r="J335" s="1097">
        <v>9.7761999999999993</v>
      </c>
      <c r="K335" s="1097">
        <v>4.4119999999999999</v>
      </c>
    </row>
    <row r="336" spans="1:11" ht="15.75" customHeight="1">
      <c r="A336" s="1095" t="s">
        <v>2215</v>
      </c>
      <c r="B336" s="1096" t="s">
        <v>2216</v>
      </c>
      <c r="C336" s="1097">
        <v>4170.6895000000004</v>
      </c>
      <c r="D336" s="1097">
        <v>0.55610000000000004</v>
      </c>
      <c r="E336" s="1097">
        <v>8.5800000000000001E-2</v>
      </c>
      <c r="F336" s="1097">
        <v>0</v>
      </c>
      <c r="G336" s="1097">
        <v>0.55610000000000004</v>
      </c>
      <c r="H336" s="1097">
        <v>0</v>
      </c>
      <c r="I336" s="1097">
        <v>0</v>
      </c>
      <c r="J336" s="1097">
        <v>1.198</v>
      </c>
      <c r="K336" s="1097">
        <v>0.64190000000000003</v>
      </c>
    </row>
    <row r="337" spans="1:11" ht="15.75" customHeight="1">
      <c r="A337" s="1095" t="s">
        <v>2217</v>
      </c>
      <c r="B337" s="1096" t="s">
        <v>2218</v>
      </c>
      <c r="C337" s="1097">
        <v>89383.357300000003</v>
      </c>
      <c r="D337" s="1097">
        <v>7.1506999999999996</v>
      </c>
      <c r="E337" s="1097">
        <v>1.6545000000000001</v>
      </c>
      <c r="F337" s="1097">
        <v>0</v>
      </c>
      <c r="G337" s="1097">
        <v>7.1506999999999996</v>
      </c>
      <c r="H337" s="1097">
        <v>7.7183999999999999</v>
      </c>
      <c r="I337" s="1097">
        <v>0</v>
      </c>
      <c r="J337" s="1097">
        <v>23.674299999999999</v>
      </c>
      <c r="K337" s="1097">
        <v>8.8051999999999992</v>
      </c>
    </row>
    <row r="338" spans="1:11" ht="15.75" customHeight="1">
      <c r="A338" s="1095" t="s">
        <v>2219</v>
      </c>
      <c r="B338" s="1096" t="s">
        <v>2220</v>
      </c>
      <c r="C338" s="1097">
        <v>654547.53099999996</v>
      </c>
      <c r="D338" s="1097">
        <v>65.454800000000006</v>
      </c>
      <c r="E338" s="1097">
        <v>12.6205</v>
      </c>
      <c r="F338" s="1097">
        <v>0</v>
      </c>
      <c r="G338" s="1097">
        <v>57.2729</v>
      </c>
      <c r="H338" s="1097">
        <v>72.288200000000003</v>
      </c>
      <c r="I338" s="1097">
        <v>27.1814</v>
      </c>
      <c r="J338" s="1097">
        <v>234.81780000000001</v>
      </c>
      <c r="K338" s="1097">
        <v>105.2567</v>
      </c>
    </row>
    <row r="339" spans="1:11" ht="15.75" customHeight="1">
      <c r="A339" s="1095" t="s">
        <v>2221</v>
      </c>
      <c r="B339" s="1096" t="s">
        <v>2222</v>
      </c>
      <c r="C339" s="1097">
        <v>389366.57640000002</v>
      </c>
      <c r="D339" s="1097">
        <v>38.936700000000002</v>
      </c>
      <c r="E339" s="1097">
        <v>7.5075000000000003</v>
      </c>
      <c r="F339" s="1097">
        <v>0</v>
      </c>
      <c r="G339" s="1097">
        <v>34.069600000000001</v>
      </c>
      <c r="H339" s="1097">
        <v>72.288200000000003</v>
      </c>
      <c r="I339" s="1097">
        <v>27.1814</v>
      </c>
      <c r="J339" s="1097">
        <v>179.98339999999999</v>
      </c>
      <c r="K339" s="1097">
        <v>73.625600000000006</v>
      </c>
    </row>
    <row r="340" spans="1:11" ht="15.75" customHeight="1">
      <c r="A340" s="1095" t="s">
        <v>2223</v>
      </c>
      <c r="B340" s="1096" t="s">
        <v>2224</v>
      </c>
      <c r="C340" s="1097">
        <v>26162.98</v>
      </c>
      <c r="D340" s="1097">
        <v>2.093</v>
      </c>
      <c r="E340" s="1097">
        <v>0.48430000000000001</v>
      </c>
      <c r="F340" s="1097">
        <v>0</v>
      </c>
      <c r="G340" s="1097">
        <v>1.3081</v>
      </c>
      <c r="H340" s="1097">
        <v>0</v>
      </c>
      <c r="I340" s="1097">
        <v>27.1814</v>
      </c>
      <c r="J340" s="1097">
        <v>31.066800000000001</v>
      </c>
      <c r="K340" s="1097">
        <v>29.758700000000001</v>
      </c>
    </row>
    <row r="341" spans="1:11" ht="15.75" customHeight="1">
      <c r="A341" s="1095" t="s">
        <v>2225</v>
      </c>
      <c r="B341" s="1096" t="s">
        <v>2226</v>
      </c>
      <c r="C341" s="1097">
        <v>27471.119600000002</v>
      </c>
      <c r="D341" s="1097">
        <v>2.1977000000000002</v>
      </c>
      <c r="E341" s="1097">
        <v>0.50849999999999995</v>
      </c>
      <c r="F341" s="1097">
        <v>0</v>
      </c>
      <c r="G341" s="1097">
        <v>1.3735999999999999</v>
      </c>
      <c r="H341" s="1097">
        <v>0</v>
      </c>
      <c r="I341" s="1097">
        <v>27.1814</v>
      </c>
      <c r="J341" s="1097">
        <v>31.261199999999999</v>
      </c>
      <c r="K341" s="1097">
        <v>29.887599999999999</v>
      </c>
    </row>
    <row r="342" spans="1:11" ht="15.75" customHeight="1">
      <c r="A342" s="1095" t="s">
        <v>2227</v>
      </c>
      <c r="B342" s="1096" t="s">
        <v>2228</v>
      </c>
      <c r="C342" s="1097">
        <v>6059.6526000000003</v>
      </c>
      <c r="D342" s="1097">
        <v>0.3463</v>
      </c>
      <c r="E342" s="1097">
        <v>0.10680000000000001</v>
      </c>
      <c r="F342" s="1097">
        <v>0</v>
      </c>
      <c r="G342" s="1097">
        <v>0.3463</v>
      </c>
      <c r="H342" s="1097">
        <v>0</v>
      </c>
      <c r="I342" s="1097">
        <v>27.1814</v>
      </c>
      <c r="J342" s="1097">
        <v>27.980799999999999</v>
      </c>
      <c r="K342" s="1097">
        <v>27.634499999999999</v>
      </c>
    </row>
    <row r="343" spans="1:11" ht="15.75" customHeight="1">
      <c r="A343" s="1095" t="s">
        <v>2229</v>
      </c>
      <c r="B343" s="1096" t="s">
        <v>2230</v>
      </c>
      <c r="C343" s="1097">
        <v>8799.6918000000005</v>
      </c>
      <c r="D343" s="1097">
        <v>0.79200000000000004</v>
      </c>
      <c r="E343" s="1097">
        <v>0.16289999999999999</v>
      </c>
      <c r="F343" s="1097">
        <v>0</v>
      </c>
      <c r="G343" s="1097">
        <v>0.79200000000000004</v>
      </c>
      <c r="H343" s="1097">
        <v>0</v>
      </c>
      <c r="I343" s="1097">
        <v>27.1814</v>
      </c>
      <c r="J343" s="1097">
        <v>28.9283</v>
      </c>
      <c r="K343" s="1097">
        <v>28.136299999999999</v>
      </c>
    </row>
    <row r="344" spans="1:11" ht="15.75" customHeight="1">
      <c r="A344" s="1095" t="s">
        <v>2231</v>
      </c>
      <c r="B344" s="1096" t="s">
        <v>2232</v>
      </c>
      <c r="C344" s="1097">
        <v>45803.906900000002</v>
      </c>
      <c r="D344" s="1097">
        <v>4.5804</v>
      </c>
      <c r="E344" s="1097">
        <v>0.88319999999999999</v>
      </c>
      <c r="F344" s="1097">
        <v>0</v>
      </c>
      <c r="G344" s="1097">
        <v>4.0077999999999996</v>
      </c>
      <c r="H344" s="1097">
        <v>0</v>
      </c>
      <c r="I344" s="1097">
        <v>0</v>
      </c>
      <c r="J344" s="1097">
        <v>9.4713999999999992</v>
      </c>
      <c r="K344" s="1097">
        <v>5.4635999999999996</v>
      </c>
    </row>
    <row r="345" spans="1:11" ht="15.75" customHeight="1">
      <c r="A345" s="1095" t="s">
        <v>1501</v>
      </c>
      <c r="B345" s="1096" t="s">
        <v>2233</v>
      </c>
      <c r="C345" s="1097">
        <v>87068.030199999994</v>
      </c>
      <c r="D345" s="1097">
        <v>6.0948000000000002</v>
      </c>
      <c r="E345" s="1097">
        <v>1.6115999999999999</v>
      </c>
      <c r="F345" s="1097">
        <v>0</v>
      </c>
      <c r="G345" s="1097">
        <v>4.3533999999999997</v>
      </c>
      <c r="H345" s="1097">
        <v>17.837399999999999</v>
      </c>
      <c r="I345" s="1097">
        <v>0</v>
      </c>
      <c r="J345" s="1097">
        <v>29.897200000000002</v>
      </c>
      <c r="K345" s="1097">
        <v>7.7064000000000004</v>
      </c>
    </row>
    <row r="346" spans="1:11" ht="15.75" customHeight="1">
      <c r="A346" s="1095" t="s">
        <v>2234</v>
      </c>
      <c r="B346" s="1096" t="s">
        <v>2235</v>
      </c>
      <c r="C346" s="1097">
        <v>119362.5613</v>
      </c>
      <c r="D346" s="1097">
        <v>8.3553999999999995</v>
      </c>
      <c r="E346" s="1097">
        <v>2.2094</v>
      </c>
      <c r="F346" s="1097">
        <v>0</v>
      </c>
      <c r="G346" s="1097">
        <v>5.9680999999999997</v>
      </c>
      <c r="H346" s="1097">
        <v>53.512099999999997</v>
      </c>
      <c r="I346" s="1097">
        <v>0</v>
      </c>
      <c r="J346" s="1097">
        <v>70.045000000000002</v>
      </c>
      <c r="K346" s="1097">
        <v>10.5648</v>
      </c>
    </row>
    <row r="347" spans="1:11" ht="15.75" customHeight="1">
      <c r="A347" s="1095" t="s">
        <v>2236</v>
      </c>
      <c r="B347" s="1096" t="s">
        <v>2237</v>
      </c>
      <c r="C347" s="1097">
        <v>1818267.3296000001</v>
      </c>
      <c r="D347" s="1097">
        <v>145.4614</v>
      </c>
      <c r="E347" s="1097">
        <v>33.656100000000002</v>
      </c>
      <c r="F347" s="1097">
        <v>0</v>
      </c>
      <c r="G347" s="1097">
        <v>145.4614</v>
      </c>
      <c r="H347" s="1097">
        <v>148.6446</v>
      </c>
      <c r="I347" s="1097">
        <v>27.1814</v>
      </c>
      <c r="J347" s="1097">
        <v>500.4049</v>
      </c>
      <c r="K347" s="1097">
        <v>206.2989</v>
      </c>
    </row>
    <row r="348" spans="1:11" ht="15.75" customHeight="1">
      <c r="A348" s="1095" t="s">
        <v>2238</v>
      </c>
      <c r="B348" s="1096" t="s">
        <v>2239</v>
      </c>
      <c r="C348" s="1097">
        <v>1105236.1503999999</v>
      </c>
      <c r="D348" s="1097">
        <v>44.209400000000002</v>
      </c>
      <c r="E348" s="1097">
        <v>18.7531</v>
      </c>
      <c r="F348" s="1097">
        <v>0</v>
      </c>
      <c r="G348" s="1097">
        <v>38.683300000000003</v>
      </c>
      <c r="H348" s="1097">
        <v>0</v>
      </c>
      <c r="I348" s="1097">
        <v>27.1814</v>
      </c>
      <c r="J348" s="1097">
        <v>128.8272</v>
      </c>
      <c r="K348" s="1097">
        <v>90.143900000000002</v>
      </c>
    </row>
    <row r="349" spans="1:11" ht="15.75" customHeight="1">
      <c r="A349" s="1095" t="s">
        <v>2240</v>
      </c>
      <c r="B349" s="1096" t="s">
        <v>2241</v>
      </c>
      <c r="C349" s="1097">
        <v>1195450.858</v>
      </c>
      <c r="D349" s="1097">
        <v>119.54510000000001</v>
      </c>
      <c r="E349" s="1097">
        <v>23.049800000000001</v>
      </c>
      <c r="F349" s="1097">
        <v>0</v>
      </c>
      <c r="G349" s="1097">
        <v>134.48820000000001</v>
      </c>
      <c r="H349" s="1097">
        <v>96.123500000000007</v>
      </c>
      <c r="I349" s="1097">
        <v>39.778300000000002</v>
      </c>
      <c r="J349" s="1097">
        <v>412.98489999999998</v>
      </c>
      <c r="K349" s="1097">
        <v>182.3732</v>
      </c>
    </row>
    <row r="350" spans="1:11" ht="15.75" customHeight="1">
      <c r="A350" s="1095" t="s">
        <v>2242</v>
      </c>
      <c r="B350" s="1096" t="s">
        <v>2243</v>
      </c>
      <c r="C350" s="1097">
        <v>7391.53</v>
      </c>
      <c r="D350" s="1097">
        <v>0.73919999999999997</v>
      </c>
      <c r="E350" s="1097">
        <v>0.1394</v>
      </c>
      <c r="F350" s="1097">
        <v>0</v>
      </c>
      <c r="G350" s="1097">
        <v>0.41060000000000002</v>
      </c>
      <c r="H350" s="1097">
        <v>0</v>
      </c>
      <c r="I350" s="1097">
        <v>0</v>
      </c>
      <c r="J350" s="1097">
        <v>1.2891999999999999</v>
      </c>
      <c r="K350" s="1097">
        <v>0.87860000000000005</v>
      </c>
    </row>
    <row r="351" spans="1:11" ht="15.75" customHeight="1">
      <c r="A351" s="1095" t="s">
        <v>2244</v>
      </c>
      <c r="B351" s="1096" t="s">
        <v>2245</v>
      </c>
      <c r="C351" s="1097">
        <v>20712.381600000001</v>
      </c>
      <c r="D351" s="1097">
        <v>2.7616999999999998</v>
      </c>
      <c r="E351" s="1097">
        <v>0.42599999999999999</v>
      </c>
      <c r="F351" s="1097">
        <v>0</v>
      </c>
      <c r="G351" s="1097">
        <v>2.7616999999999998</v>
      </c>
      <c r="H351" s="1097">
        <v>0</v>
      </c>
      <c r="I351" s="1097">
        <v>0</v>
      </c>
      <c r="J351" s="1097">
        <v>5.9493999999999998</v>
      </c>
      <c r="K351" s="1097">
        <v>3.1877</v>
      </c>
    </row>
    <row r="352" spans="1:11" ht="15.75" customHeight="1">
      <c r="A352" s="1095" t="s">
        <v>2246</v>
      </c>
      <c r="B352" s="1096" t="s">
        <v>2247</v>
      </c>
      <c r="C352" s="1097">
        <v>5138.9722000000002</v>
      </c>
      <c r="D352" s="1097">
        <v>0.45679999999999998</v>
      </c>
      <c r="E352" s="1097">
        <v>9.69E-2</v>
      </c>
      <c r="F352" s="1097">
        <v>0</v>
      </c>
      <c r="G352" s="1097">
        <v>0.34260000000000002</v>
      </c>
      <c r="H352" s="1097">
        <v>0</v>
      </c>
      <c r="I352" s="1097">
        <v>0</v>
      </c>
      <c r="J352" s="1097">
        <v>0.89629999999999999</v>
      </c>
      <c r="K352" s="1097">
        <v>0.55369999999999997</v>
      </c>
    </row>
    <row r="353" spans="1:11" ht="15.75" customHeight="1">
      <c r="A353" s="1095" t="s">
        <v>1484</v>
      </c>
      <c r="B353" s="1096" t="s">
        <v>2248</v>
      </c>
      <c r="C353" s="1097">
        <v>1077504.3149999999</v>
      </c>
      <c r="D353" s="1097">
        <v>107.7504</v>
      </c>
      <c r="E353" s="1097">
        <v>20.775600000000001</v>
      </c>
      <c r="F353" s="1097">
        <v>0</v>
      </c>
      <c r="G353" s="1097">
        <v>107.7504</v>
      </c>
      <c r="H353" s="1097">
        <v>57.632399999999997</v>
      </c>
      <c r="I353" s="1097">
        <v>33.7363</v>
      </c>
      <c r="J353" s="1097">
        <v>327.64510000000001</v>
      </c>
      <c r="K353" s="1097">
        <v>162.26230000000001</v>
      </c>
    </row>
    <row r="354" spans="1:11" ht="15.75" customHeight="1">
      <c r="A354" s="1095" t="s">
        <v>2249</v>
      </c>
      <c r="B354" s="1096" t="s">
        <v>2250</v>
      </c>
      <c r="C354" s="1097">
        <v>98049.537400000001</v>
      </c>
      <c r="D354" s="1097">
        <v>6.8635000000000002</v>
      </c>
      <c r="E354" s="1097">
        <v>1.8149</v>
      </c>
      <c r="F354" s="1097">
        <v>0</v>
      </c>
      <c r="G354" s="1097">
        <v>4.9024999999999999</v>
      </c>
      <c r="H354" s="1097">
        <v>31.710799999999999</v>
      </c>
      <c r="I354" s="1097">
        <v>0</v>
      </c>
      <c r="J354" s="1097">
        <v>45.291699999999999</v>
      </c>
      <c r="K354" s="1097">
        <v>8.6783999999999999</v>
      </c>
    </row>
    <row r="355" spans="1:11" ht="15.75" customHeight="1">
      <c r="A355" s="1095" t="s">
        <v>1512</v>
      </c>
      <c r="B355" s="1096" t="s">
        <v>2251</v>
      </c>
      <c r="C355" s="1097">
        <v>7659.3401999999996</v>
      </c>
      <c r="D355" s="1097">
        <v>0.67020000000000002</v>
      </c>
      <c r="E355" s="1097">
        <v>0.1477</v>
      </c>
      <c r="F355" s="1097">
        <v>0</v>
      </c>
      <c r="G355" s="1097">
        <v>0.47870000000000001</v>
      </c>
      <c r="H355" s="1097">
        <v>9.9237000000000002</v>
      </c>
      <c r="I355" s="1097">
        <v>0</v>
      </c>
      <c r="J355" s="1097">
        <v>11.2203</v>
      </c>
      <c r="K355" s="1097">
        <v>0.81789999999999996</v>
      </c>
    </row>
    <row r="356" spans="1:11" ht="15.75" customHeight="1">
      <c r="A356" s="1095" t="s">
        <v>2252</v>
      </c>
      <c r="B356" s="1096" t="s">
        <v>2253</v>
      </c>
      <c r="C356" s="1097">
        <v>431324.24119999999</v>
      </c>
      <c r="D356" s="1097">
        <v>30.192699999999999</v>
      </c>
      <c r="E356" s="1097">
        <v>7.9837999999999996</v>
      </c>
      <c r="F356" s="1097">
        <v>0</v>
      </c>
      <c r="G356" s="1097">
        <v>21.566199999999998</v>
      </c>
      <c r="H356" s="1097">
        <v>450.8886</v>
      </c>
      <c r="I356" s="1097">
        <v>0</v>
      </c>
      <c r="J356" s="1097">
        <v>510.63130000000001</v>
      </c>
      <c r="K356" s="1097">
        <v>38.176499999999997</v>
      </c>
    </row>
    <row r="357" spans="1:11" ht="15.75" customHeight="1">
      <c r="A357" s="1095" t="s">
        <v>2254</v>
      </c>
      <c r="B357" s="1096" t="s">
        <v>2255</v>
      </c>
      <c r="C357" s="1097">
        <v>683034.30420000001</v>
      </c>
      <c r="D357" s="1097">
        <v>46.348799999999997</v>
      </c>
      <c r="E357" s="1097">
        <v>12.040900000000001</v>
      </c>
      <c r="F357" s="1097">
        <v>0</v>
      </c>
      <c r="G357" s="1097">
        <v>39.030500000000004</v>
      </c>
      <c r="H357" s="1097">
        <v>0</v>
      </c>
      <c r="I357" s="1097">
        <v>27.1814</v>
      </c>
      <c r="J357" s="1097">
        <v>124.6016</v>
      </c>
      <c r="K357" s="1097">
        <v>85.571100000000001</v>
      </c>
    </row>
    <row r="358" spans="1:11" ht="15.75" customHeight="1">
      <c r="A358" s="1095" t="s">
        <v>2256</v>
      </c>
      <c r="B358" s="1096" t="s">
        <v>2257</v>
      </c>
      <c r="C358" s="1097">
        <v>13562.508099999999</v>
      </c>
      <c r="D358" s="1097">
        <v>1.085</v>
      </c>
      <c r="E358" s="1097">
        <v>0.251</v>
      </c>
      <c r="F358" s="1097">
        <v>0</v>
      </c>
      <c r="G358" s="1097">
        <v>1.085</v>
      </c>
      <c r="H358" s="1097">
        <v>9.6851000000000003</v>
      </c>
      <c r="I358" s="1097">
        <v>0</v>
      </c>
      <c r="J358" s="1097">
        <v>12.1061</v>
      </c>
      <c r="K358" s="1097">
        <v>1.3360000000000001</v>
      </c>
    </row>
    <row r="359" spans="1:11" ht="15.75" customHeight="1">
      <c r="A359" s="1095" t="s">
        <v>2258</v>
      </c>
      <c r="B359" s="1096" t="s">
        <v>2259</v>
      </c>
      <c r="C359" s="1097">
        <v>602669.07680000004</v>
      </c>
      <c r="D359" s="1097">
        <v>48.213500000000003</v>
      </c>
      <c r="E359" s="1097">
        <v>11.1554</v>
      </c>
      <c r="F359" s="1097">
        <v>0</v>
      </c>
      <c r="G359" s="1097">
        <v>48.213500000000003</v>
      </c>
      <c r="H359" s="1097">
        <v>189.12289999999999</v>
      </c>
      <c r="I359" s="1097">
        <v>0</v>
      </c>
      <c r="J359" s="1097">
        <v>296.70530000000002</v>
      </c>
      <c r="K359" s="1097">
        <v>59.368899999999996</v>
      </c>
    </row>
    <row r="360" spans="1:11" ht="15.75" customHeight="1">
      <c r="A360" s="1095" t="s">
        <v>2260</v>
      </c>
      <c r="B360" s="1096" t="s">
        <v>2261</v>
      </c>
      <c r="C360" s="1097">
        <v>269667.9632</v>
      </c>
      <c r="D360" s="1097">
        <v>35.9557</v>
      </c>
      <c r="E360" s="1097">
        <v>5.5461999999999998</v>
      </c>
      <c r="F360" s="1097">
        <v>0</v>
      </c>
      <c r="G360" s="1097">
        <v>35.9557</v>
      </c>
      <c r="H360" s="1097">
        <v>5.5494000000000003</v>
      </c>
      <c r="I360" s="1097">
        <v>27.1814</v>
      </c>
      <c r="J360" s="1097">
        <v>110.1884</v>
      </c>
      <c r="K360" s="1097">
        <v>68.683300000000003</v>
      </c>
    </row>
    <row r="361" spans="1:11" ht="15.75" customHeight="1">
      <c r="A361" s="1095" t="s">
        <v>2262</v>
      </c>
      <c r="B361" s="1096" t="s">
        <v>2263</v>
      </c>
      <c r="C361" s="1097">
        <v>484374.04389999999</v>
      </c>
      <c r="D361" s="1097">
        <v>35.6907</v>
      </c>
      <c r="E361" s="1097">
        <v>9.0443999999999996</v>
      </c>
      <c r="F361" s="1097">
        <v>0</v>
      </c>
      <c r="G361" s="1097">
        <v>35.6907</v>
      </c>
      <c r="H361" s="1097">
        <v>39.325600000000001</v>
      </c>
      <c r="I361" s="1097">
        <v>33.7363</v>
      </c>
      <c r="J361" s="1097">
        <v>153.48769999999999</v>
      </c>
      <c r="K361" s="1097">
        <v>78.471400000000003</v>
      </c>
    </row>
    <row r="362" spans="1:11" ht="15.75" customHeight="1">
      <c r="A362" s="1095" t="s">
        <v>1499</v>
      </c>
      <c r="B362" s="1096" t="s">
        <v>2264</v>
      </c>
      <c r="C362" s="1097">
        <v>484374.04389999999</v>
      </c>
      <c r="D362" s="1097">
        <v>35.6907</v>
      </c>
      <c r="E362" s="1097">
        <v>9.0443999999999996</v>
      </c>
      <c r="F362" s="1097">
        <v>0</v>
      </c>
      <c r="G362" s="1097">
        <v>35.6907</v>
      </c>
      <c r="H362" s="1097">
        <v>39.325600000000001</v>
      </c>
      <c r="I362" s="1097">
        <v>33.7363</v>
      </c>
      <c r="J362" s="1097">
        <v>153.48769999999999</v>
      </c>
      <c r="K362" s="1097">
        <v>78.471400000000003</v>
      </c>
    </row>
    <row r="363" spans="1:11" ht="15.75" customHeight="1">
      <c r="A363" s="1095" t="s">
        <v>2265</v>
      </c>
      <c r="B363" s="1096" t="s">
        <v>2266</v>
      </c>
      <c r="C363" s="1097">
        <v>484374.04389999999</v>
      </c>
      <c r="D363" s="1097">
        <v>35.6907</v>
      </c>
      <c r="E363" s="1097">
        <v>9.0443999999999996</v>
      </c>
      <c r="F363" s="1097">
        <v>0</v>
      </c>
      <c r="G363" s="1097">
        <v>35.6907</v>
      </c>
      <c r="H363" s="1097">
        <v>39.325600000000001</v>
      </c>
      <c r="I363" s="1097">
        <v>33.7363</v>
      </c>
      <c r="J363" s="1097">
        <v>153.48769999999999</v>
      </c>
      <c r="K363" s="1097">
        <v>78.471400000000003</v>
      </c>
    </row>
    <row r="364" spans="1:11" ht="15.75" customHeight="1">
      <c r="A364" s="1095" t="s">
        <v>2267</v>
      </c>
      <c r="B364" s="1096" t="s">
        <v>2268</v>
      </c>
      <c r="C364" s="1097">
        <v>484374.04389999999</v>
      </c>
      <c r="D364" s="1097">
        <v>35.6907</v>
      </c>
      <c r="E364" s="1097">
        <v>9.0443999999999996</v>
      </c>
      <c r="F364" s="1097">
        <v>0</v>
      </c>
      <c r="G364" s="1097">
        <v>35.6907</v>
      </c>
      <c r="H364" s="1097">
        <v>39.325600000000001</v>
      </c>
      <c r="I364" s="1097">
        <v>33.7363</v>
      </c>
      <c r="J364" s="1097">
        <v>153.48769999999999</v>
      </c>
      <c r="K364" s="1097">
        <v>78.471400000000003</v>
      </c>
    </row>
    <row r="365" spans="1:11" ht="15.75" customHeight="1">
      <c r="A365" s="1095" t="s">
        <v>1483</v>
      </c>
      <c r="B365" s="1096" t="s">
        <v>2269</v>
      </c>
      <c r="C365" s="1097">
        <v>484374.04389999999</v>
      </c>
      <c r="D365" s="1097">
        <v>35.6907</v>
      </c>
      <c r="E365" s="1097">
        <v>9.0443999999999996</v>
      </c>
      <c r="F365" s="1097">
        <v>0</v>
      </c>
      <c r="G365" s="1097">
        <v>35.6907</v>
      </c>
      <c r="H365" s="1097">
        <v>39.325600000000001</v>
      </c>
      <c r="I365" s="1097">
        <v>33.7363</v>
      </c>
      <c r="J365" s="1097">
        <v>153.48769999999999</v>
      </c>
      <c r="K365" s="1097">
        <v>78.471400000000003</v>
      </c>
    </row>
    <row r="366" spans="1:11" ht="15.75" customHeight="1">
      <c r="A366" s="1095" t="s">
        <v>2270</v>
      </c>
      <c r="B366" s="1096" t="s">
        <v>2271</v>
      </c>
      <c r="C366" s="1097">
        <v>2063817.4210000001</v>
      </c>
      <c r="D366" s="1097">
        <v>235.8648</v>
      </c>
      <c r="E366" s="1097">
        <v>40.929900000000004</v>
      </c>
      <c r="F366" s="1097">
        <v>0</v>
      </c>
      <c r="G366" s="1097">
        <v>294.83109999999999</v>
      </c>
      <c r="H366" s="1097">
        <v>69.8369</v>
      </c>
      <c r="I366" s="1097">
        <v>33.7363</v>
      </c>
      <c r="J366" s="1097">
        <v>675.19899999999996</v>
      </c>
      <c r="K366" s="1097">
        <v>310.53100000000001</v>
      </c>
    </row>
    <row r="367" spans="1:11" ht="15.75" customHeight="1">
      <c r="A367" s="1095" t="s">
        <v>2272</v>
      </c>
      <c r="B367" s="1096" t="s">
        <v>2273</v>
      </c>
      <c r="C367" s="1097">
        <v>194442.3009</v>
      </c>
      <c r="D367" s="1097">
        <v>13.611000000000001</v>
      </c>
      <c r="E367" s="1097">
        <v>3.5991</v>
      </c>
      <c r="F367" s="1097">
        <v>0</v>
      </c>
      <c r="G367" s="1097">
        <v>9.7220999999999993</v>
      </c>
      <c r="H367" s="1097">
        <v>137.744</v>
      </c>
      <c r="I367" s="1097">
        <v>0</v>
      </c>
      <c r="J367" s="1097">
        <v>164.67619999999999</v>
      </c>
      <c r="K367" s="1097">
        <v>17.210100000000001</v>
      </c>
    </row>
    <row r="368" spans="1:11" ht="15.75" customHeight="1">
      <c r="A368" s="1095" t="s">
        <v>2274</v>
      </c>
      <c r="B368" s="1096" t="s">
        <v>2275</v>
      </c>
      <c r="C368" s="1097">
        <v>5813826.4155999999</v>
      </c>
      <c r="D368" s="1097">
        <v>406.96780000000001</v>
      </c>
      <c r="E368" s="1097">
        <v>107.6139</v>
      </c>
      <c r="F368" s="1097">
        <v>0</v>
      </c>
      <c r="G368" s="1097">
        <v>523.24440000000004</v>
      </c>
      <c r="H368" s="1097">
        <v>57.8932</v>
      </c>
      <c r="I368" s="1097">
        <v>33.7363</v>
      </c>
      <c r="J368" s="1097">
        <v>1129.4556</v>
      </c>
      <c r="K368" s="1097">
        <v>548.31799999999998</v>
      </c>
    </row>
    <row r="369" spans="1:11" ht="15.75" customHeight="1">
      <c r="A369" s="1095" t="s">
        <v>2276</v>
      </c>
      <c r="B369" s="1096" t="s">
        <v>2277</v>
      </c>
      <c r="C369" s="1097">
        <v>260701.20189999999</v>
      </c>
      <c r="D369" s="1097">
        <v>18.249099999999999</v>
      </c>
      <c r="E369" s="1097">
        <v>4.8255999999999997</v>
      </c>
      <c r="F369" s="1097">
        <v>0</v>
      </c>
      <c r="G369" s="1097">
        <v>13.0351</v>
      </c>
      <c r="H369" s="1097">
        <v>267.56029999999998</v>
      </c>
      <c r="I369" s="1097">
        <v>0</v>
      </c>
      <c r="J369" s="1097">
        <v>303.67009999999999</v>
      </c>
      <c r="K369" s="1097">
        <v>23.0747</v>
      </c>
    </row>
    <row r="370" spans="1:11" ht="15.75" customHeight="1">
      <c r="A370" s="1095" t="s">
        <v>1485</v>
      </c>
      <c r="B370" s="1096" t="s">
        <v>2278</v>
      </c>
      <c r="C370" s="1097">
        <v>126499.80190000001</v>
      </c>
      <c r="D370" s="1097">
        <v>8.8550000000000004</v>
      </c>
      <c r="E370" s="1097">
        <v>2.3414999999999999</v>
      </c>
      <c r="F370" s="1097">
        <v>0</v>
      </c>
      <c r="G370" s="1097">
        <v>6.3250000000000002</v>
      </c>
      <c r="H370" s="1097">
        <v>89.186800000000005</v>
      </c>
      <c r="I370" s="1097">
        <v>0</v>
      </c>
      <c r="J370" s="1097">
        <v>106.70829999999999</v>
      </c>
      <c r="K370" s="1097">
        <v>11.1965</v>
      </c>
    </row>
    <row r="371" spans="1:11" ht="15.75" customHeight="1">
      <c r="A371" s="1095" t="s">
        <v>2279</v>
      </c>
      <c r="B371" s="1096" t="s">
        <v>2280</v>
      </c>
      <c r="C371" s="1097">
        <v>277980.34210000001</v>
      </c>
      <c r="D371" s="1097">
        <v>44.476900000000001</v>
      </c>
      <c r="E371" s="1097">
        <v>6.0030000000000001</v>
      </c>
      <c r="F371" s="1097">
        <v>0</v>
      </c>
      <c r="G371" s="1097">
        <v>44.476900000000001</v>
      </c>
      <c r="H371" s="1097">
        <v>6.9367000000000001</v>
      </c>
      <c r="I371" s="1097">
        <v>27.1814</v>
      </c>
      <c r="J371" s="1097">
        <v>129.07490000000001</v>
      </c>
      <c r="K371" s="1097">
        <v>77.661299999999997</v>
      </c>
    </row>
    <row r="372" spans="1:11" ht="15.75" customHeight="1">
      <c r="A372" s="1095" t="s">
        <v>2281</v>
      </c>
      <c r="B372" s="1096" t="s">
        <v>2282</v>
      </c>
      <c r="C372" s="1097">
        <v>663394.94790000003</v>
      </c>
      <c r="D372" s="1097">
        <v>106.14319999999999</v>
      </c>
      <c r="E372" s="1097">
        <v>14.326000000000001</v>
      </c>
      <c r="F372" s="1097">
        <v>0</v>
      </c>
      <c r="G372" s="1097">
        <v>106.14319999999999</v>
      </c>
      <c r="H372" s="1097">
        <v>0</v>
      </c>
      <c r="I372" s="1097">
        <v>27.1814</v>
      </c>
      <c r="J372" s="1097">
        <v>253.7938</v>
      </c>
      <c r="K372" s="1097">
        <v>147.6506</v>
      </c>
    </row>
    <row r="373" spans="1:11" ht="15.75" customHeight="1">
      <c r="A373" s="1095" t="s">
        <v>2283</v>
      </c>
      <c r="B373" s="1096" t="s">
        <v>2284</v>
      </c>
      <c r="C373" s="1097">
        <v>62151.660300000003</v>
      </c>
      <c r="D373" s="1097">
        <v>8.2868999999999993</v>
      </c>
      <c r="E373" s="1097">
        <v>1.2783</v>
      </c>
      <c r="F373" s="1097">
        <v>0</v>
      </c>
      <c r="G373" s="1097">
        <v>8.2868999999999993</v>
      </c>
      <c r="H373" s="1097">
        <v>0</v>
      </c>
      <c r="I373" s="1097">
        <v>27.1814</v>
      </c>
      <c r="J373" s="1097">
        <v>45.033499999999997</v>
      </c>
      <c r="K373" s="1097">
        <v>36.746600000000001</v>
      </c>
    </row>
    <row r="374" spans="1:11" ht="15.75" customHeight="1">
      <c r="A374" s="1095" t="s">
        <v>2285</v>
      </c>
      <c r="B374" s="1096" t="s">
        <v>2286</v>
      </c>
      <c r="C374" s="1097">
        <v>680433.02280000004</v>
      </c>
      <c r="D374" s="1097">
        <v>68.043300000000002</v>
      </c>
      <c r="E374" s="1097">
        <v>13.1196</v>
      </c>
      <c r="F374" s="1097">
        <v>0</v>
      </c>
      <c r="G374" s="1097">
        <v>68.043300000000002</v>
      </c>
      <c r="H374" s="1097">
        <v>18.776199999999999</v>
      </c>
      <c r="I374" s="1097">
        <v>27.1814</v>
      </c>
      <c r="J374" s="1097">
        <v>195.16380000000001</v>
      </c>
      <c r="K374" s="1097">
        <v>108.3443</v>
      </c>
    </row>
    <row r="375" spans="1:11" ht="15.75" customHeight="1">
      <c r="A375" s="1095" t="s">
        <v>2287</v>
      </c>
      <c r="B375" s="1096" t="s">
        <v>2288</v>
      </c>
      <c r="C375" s="1097">
        <v>2474710.6770000001</v>
      </c>
      <c r="D375" s="1097">
        <v>123.7355</v>
      </c>
      <c r="E375" s="1097">
        <v>43.625599999999999</v>
      </c>
      <c r="F375" s="1097">
        <v>17.676500000000001</v>
      </c>
      <c r="G375" s="1097">
        <v>159.08850000000001</v>
      </c>
      <c r="H375" s="1097">
        <v>48.505099999999999</v>
      </c>
      <c r="I375" s="1097">
        <v>34.730899999999998</v>
      </c>
      <c r="J375" s="1097">
        <v>427.3621</v>
      </c>
      <c r="K375" s="1097">
        <v>219.76849999999999</v>
      </c>
    </row>
    <row r="376" spans="1:11" ht="15.75" customHeight="1">
      <c r="A376" s="1095" t="s">
        <v>2289</v>
      </c>
      <c r="B376" s="1096" t="s">
        <v>2290</v>
      </c>
      <c r="C376" s="1097">
        <v>25330.29</v>
      </c>
      <c r="D376" s="1097">
        <v>4.0528000000000004</v>
      </c>
      <c r="E376" s="1097">
        <v>0.54700000000000004</v>
      </c>
      <c r="F376" s="1097">
        <v>0</v>
      </c>
      <c r="G376" s="1097">
        <v>4.0528000000000004</v>
      </c>
      <c r="H376" s="1097">
        <v>3.6665999999999999</v>
      </c>
      <c r="I376" s="1097">
        <v>27.1814</v>
      </c>
      <c r="J376" s="1097">
        <v>39.500599999999999</v>
      </c>
      <c r="K376" s="1097">
        <v>31.781199999999998</v>
      </c>
    </row>
    <row r="377" spans="1:11" ht="15.75" customHeight="1">
      <c r="A377" s="1095" t="s">
        <v>2291</v>
      </c>
      <c r="B377" s="1096" t="s">
        <v>2292</v>
      </c>
      <c r="C377" s="1097">
        <v>1470.6796999999999</v>
      </c>
      <c r="D377" s="1097">
        <v>0.26469999999999999</v>
      </c>
      <c r="E377" s="1097">
        <v>3.1800000000000002E-2</v>
      </c>
      <c r="F377" s="1097">
        <v>0</v>
      </c>
      <c r="G377" s="1097">
        <v>0.14710000000000001</v>
      </c>
      <c r="H377" s="1097">
        <v>0</v>
      </c>
      <c r="I377" s="1097">
        <v>0</v>
      </c>
      <c r="J377" s="1097">
        <v>0.44359999999999999</v>
      </c>
      <c r="K377" s="1097">
        <v>0.29649999999999999</v>
      </c>
    </row>
    <row r="378" spans="1:11" ht="15.75" customHeight="1">
      <c r="A378" s="1095" t="s">
        <v>2293</v>
      </c>
      <c r="B378" s="1096" t="s">
        <v>2294</v>
      </c>
      <c r="C378" s="1097">
        <v>383558.87349999999</v>
      </c>
      <c r="D378" s="1097">
        <v>43.835299999999997</v>
      </c>
      <c r="E378" s="1097">
        <v>7.6067999999999998</v>
      </c>
      <c r="F378" s="1097">
        <v>0</v>
      </c>
      <c r="G378" s="1097">
        <v>43.835299999999997</v>
      </c>
      <c r="H378" s="1097">
        <v>14.5672</v>
      </c>
      <c r="I378" s="1097">
        <v>39.778300000000002</v>
      </c>
      <c r="J378" s="1097">
        <v>149.62289999999999</v>
      </c>
      <c r="K378" s="1097">
        <v>91.220399999999998</v>
      </c>
    </row>
    <row r="379" spans="1:11" ht="15.75" customHeight="1">
      <c r="A379" s="1095" t="s">
        <v>2295</v>
      </c>
      <c r="B379" s="1096" t="s">
        <v>2296</v>
      </c>
      <c r="C379" s="1097">
        <v>49077.593999999997</v>
      </c>
      <c r="D379" s="1097">
        <v>4.9077999999999999</v>
      </c>
      <c r="E379" s="1097">
        <v>0.94630000000000003</v>
      </c>
      <c r="F379" s="1097">
        <v>0</v>
      </c>
      <c r="G379" s="1097">
        <v>4.2942999999999998</v>
      </c>
      <c r="H379" s="1097">
        <v>0</v>
      </c>
      <c r="I379" s="1097">
        <v>0</v>
      </c>
      <c r="J379" s="1097">
        <v>10.148400000000001</v>
      </c>
      <c r="K379" s="1097">
        <v>5.8540999999999999</v>
      </c>
    </row>
    <row r="380" spans="1:11" ht="15.75" customHeight="1">
      <c r="A380" s="1095" t="s">
        <v>2297</v>
      </c>
      <c r="B380" s="1096" t="s">
        <v>2298</v>
      </c>
      <c r="C380" s="1097">
        <v>5547478.4079</v>
      </c>
      <c r="D380" s="1097">
        <v>633.99749999999995</v>
      </c>
      <c r="E380" s="1097">
        <v>110.0184</v>
      </c>
      <c r="F380" s="1097">
        <v>0</v>
      </c>
      <c r="G380" s="1097">
        <v>633.99749999999995</v>
      </c>
      <c r="H380" s="1097">
        <v>69.367500000000007</v>
      </c>
      <c r="I380" s="1097">
        <v>39.778300000000002</v>
      </c>
      <c r="J380" s="1097">
        <v>1487.1592000000001</v>
      </c>
      <c r="K380" s="1097">
        <v>783.79420000000005</v>
      </c>
    </row>
    <row r="381" spans="1:11" ht="15.75" customHeight="1">
      <c r="A381" s="1095" t="s">
        <v>2299</v>
      </c>
      <c r="B381" s="1096" t="s">
        <v>2300</v>
      </c>
      <c r="C381" s="1097">
        <v>2347433.1469999999</v>
      </c>
      <c r="D381" s="1097">
        <v>187.79470000000001</v>
      </c>
      <c r="E381" s="1097">
        <v>43.451000000000001</v>
      </c>
      <c r="F381" s="1097">
        <v>0</v>
      </c>
      <c r="G381" s="1097">
        <v>187.79470000000001</v>
      </c>
      <c r="H381" s="1097">
        <v>46.940399999999997</v>
      </c>
      <c r="I381" s="1097">
        <v>33.7363</v>
      </c>
      <c r="J381" s="1097">
        <v>499.71710000000002</v>
      </c>
      <c r="K381" s="1097">
        <v>264.98200000000003</v>
      </c>
    </row>
    <row r="382" spans="1:11" ht="15.75" customHeight="1">
      <c r="A382" s="1095" t="s">
        <v>2301</v>
      </c>
      <c r="B382" s="1096" t="s">
        <v>2302</v>
      </c>
      <c r="C382" s="1097">
        <v>14124513.779999999</v>
      </c>
      <c r="D382" s="1097">
        <v>807.11509999999998</v>
      </c>
      <c r="E382" s="1097">
        <v>248.995</v>
      </c>
      <c r="F382" s="1097">
        <v>0</v>
      </c>
      <c r="G382" s="1097">
        <v>1008.8938000000001</v>
      </c>
      <c r="H382" s="1097">
        <v>169.76779999999999</v>
      </c>
      <c r="I382" s="1097">
        <v>39.778300000000002</v>
      </c>
      <c r="J382" s="1097">
        <v>2274.5500000000002</v>
      </c>
      <c r="K382" s="1097">
        <v>1095.8884</v>
      </c>
    </row>
    <row r="383" spans="1:11" ht="15.75" customHeight="1">
      <c r="A383" s="1095" t="s">
        <v>2303</v>
      </c>
      <c r="B383" s="1096" t="s">
        <v>2304</v>
      </c>
      <c r="C383" s="1097">
        <v>2520296.06</v>
      </c>
      <c r="D383" s="1097">
        <v>201.62370000000001</v>
      </c>
      <c r="E383" s="1097">
        <v>46.650700000000001</v>
      </c>
      <c r="F383" s="1097">
        <v>0</v>
      </c>
      <c r="G383" s="1097">
        <v>201.62370000000001</v>
      </c>
      <c r="H383" s="1097">
        <v>96.227800000000002</v>
      </c>
      <c r="I383" s="1097">
        <v>33.7363</v>
      </c>
      <c r="J383" s="1097">
        <v>579.86220000000003</v>
      </c>
      <c r="K383" s="1097">
        <v>282.01069999999999</v>
      </c>
    </row>
    <row r="384" spans="1:11" ht="15.75" customHeight="1">
      <c r="A384" s="1098" t="s">
        <v>2305</v>
      </c>
      <c r="B384" s="1099" t="s">
        <v>2306</v>
      </c>
      <c r="C384" s="1703"/>
      <c r="D384" s="1703"/>
      <c r="E384" s="1703"/>
      <c r="F384" s="1703"/>
      <c r="G384" s="1703"/>
      <c r="H384" s="1703"/>
      <c r="I384" s="1703"/>
      <c r="J384" s="1100">
        <v>676.48059999999998</v>
      </c>
      <c r="K384" s="1100">
        <v>173.9975</v>
      </c>
    </row>
    <row r="385" spans="1:11" ht="15.75" customHeight="1">
      <c r="A385" s="1101" t="s">
        <v>2307</v>
      </c>
      <c r="B385" s="1102" t="s">
        <v>2308</v>
      </c>
      <c r="C385" s="1103">
        <v>1107773.757</v>
      </c>
      <c r="D385" s="1103">
        <v>66.466399999999993</v>
      </c>
      <c r="E385" s="1103">
        <v>20.504899999999999</v>
      </c>
      <c r="F385" s="1103">
        <v>8.3082999999999991</v>
      </c>
      <c r="G385" s="1103">
        <v>99.699600000000004</v>
      </c>
      <c r="H385" s="1103">
        <v>364.6748</v>
      </c>
      <c r="I385" s="1103">
        <v>34.730899999999998</v>
      </c>
      <c r="J385" s="1103">
        <v>594.38490000000002</v>
      </c>
      <c r="K385" s="1103">
        <v>130.01050000000001</v>
      </c>
    </row>
    <row r="386" spans="1:11" ht="15.75" customHeight="1">
      <c r="A386" s="1101" t="s">
        <v>2309</v>
      </c>
      <c r="B386" s="1102" t="s">
        <v>2310</v>
      </c>
      <c r="C386" s="1103">
        <v>285814.88</v>
      </c>
      <c r="D386" s="1103">
        <v>38.108699999999999</v>
      </c>
      <c r="E386" s="1103">
        <v>5.8783000000000003</v>
      </c>
      <c r="F386" s="1103">
        <v>0</v>
      </c>
      <c r="G386" s="1103">
        <v>38.108699999999999</v>
      </c>
      <c r="H386" s="1103">
        <v>0</v>
      </c>
      <c r="I386" s="1103">
        <v>0</v>
      </c>
      <c r="J386" s="1103">
        <v>82.095699999999994</v>
      </c>
      <c r="K386" s="1103">
        <v>43.987000000000002</v>
      </c>
    </row>
    <row r="387" spans="1:11" ht="15.75" customHeight="1">
      <c r="A387" s="1098" t="s">
        <v>2311</v>
      </c>
      <c r="B387" s="1099" t="s">
        <v>2312</v>
      </c>
      <c r="C387" s="1703"/>
      <c r="D387" s="1703"/>
      <c r="E387" s="1703"/>
      <c r="F387" s="1703"/>
      <c r="G387" s="1703"/>
      <c r="H387" s="1703"/>
      <c r="I387" s="1703"/>
      <c r="J387" s="1100">
        <v>552.55870000000004</v>
      </c>
      <c r="K387" s="1100">
        <v>163.36279999999999</v>
      </c>
    </row>
    <row r="388" spans="1:11" ht="15.75" customHeight="1">
      <c r="A388" s="1101" t="s">
        <v>2313</v>
      </c>
      <c r="B388" s="1102" t="s">
        <v>2314</v>
      </c>
      <c r="C388" s="1103">
        <v>947363.94949999999</v>
      </c>
      <c r="D388" s="1103">
        <v>47.368200000000002</v>
      </c>
      <c r="E388" s="1103">
        <v>17.0486</v>
      </c>
      <c r="F388" s="1103">
        <v>6.9078999999999997</v>
      </c>
      <c r="G388" s="1103">
        <v>71.052300000000002</v>
      </c>
      <c r="H388" s="1103">
        <v>265.78699999999998</v>
      </c>
      <c r="I388" s="1103">
        <v>34.730899999999998</v>
      </c>
      <c r="J388" s="1103">
        <v>442.89490000000001</v>
      </c>
      <c r="K388" s="1103">
        <v>106.0556</v>
      </c>
    </row>
    <row r="389" spans="1:11" ht="15.75" customHeight="1">
      <c r="A389" s="1101" t="s">
        <v>2315</v>
      </c>
      <c r="B389" s="1102" t="s">
        <v>2316</v>
      </c>
      <c r="C389" s="1103">
        <v>491470</v>
      </c>
      <c r="D389" s="1103">
        <v>39.317599999999999</v>
      </c>
      <c r="E389" s="1103">
        <v>9.0970999999999993</v>
      </c>
      <c r="F389" s="1103">
        <v>0</v>
      </c>
      <c r="G389" s="1103">
        <v>44.232300000000002</v>
      </c>
      <c r="H389" s="1103">
        <v>0</v>
      </c>
      <c r="I389" s="1103">
        <v>0</v>
      </c>
      <c r="J389" s="1103">
        <v>92.647000000000006</v>
      </c>
      <c r="K389" s="1103">
        <v>48.414700000000003</v>
      </c>
    </row>
    <row r="390" spans="1:11" ht="15.75" customHeight="1">
      <c r="A390" s="1101" t="s">
        <v>2317</v>
      </c>
      <c r="B390" s="1102" t="s">
        <v>2318</v>
      </c>
      <c r="C390" s="1103">
        <v>90270</v>
      </c>
      <c r="D390" s="1103">
        <v>7.2215999999999996</v>
      </c>
      <c r="E390" s="1103">
        <v>1.6709000000000001</v>
      </c>
      <c r="F390" s="1103">
        <v>0</v>
      </c>
      <c r="G390" s="1103">
        <v>8.1242999999999999</v>
      </c>
      <c r="H390" s="1103">
        <v>0</v>
      </c>
      <c r="I390" s="1103">
        <v>0</v>
      </c>
      <c r="J390" s="1103">
        <v>17.0168</v>
      </c>
      <c r="K390" s="1103">
        <v>8.8925000000000001</v>
      </c>
    </row>
    <row r="391" spans="1:11" ht="15.75" customHeight="1">
      <c r="A391" s="1098" t="s">
        <v>2319</v>
      </c>
      <c r="B391" s="1099" t="s">
        <v>2320</v>
      </c>
      <c r="C391" s="1703"/>
      <c r="D391" s="1703"/>
      <c r="E391" s="1703"/>
      <c r="F391" s="1703"/>
      <c r="G391" s="1703"/>
      <c r="H391" s="1703"/>
      <c r="I391" s="1703"/>
      <c r="J391" s="1100">
        <v>423.5752</v>
      </c>
      <c r="K391" s="1100">
        <v>154.42699999999999</v>
      </c>
    </row>
    <row r="392" spans="1:11" ht="15.75" customHeight="1">
      <c r="A392" s="1101" t="s">
        <v>2321</v>
      </c>
      <c r="B392" s="1102" t="s">
        <v>2322</v>
      </c>
      <c r="C392" s="1103">
        <v>730931.76619999995</v>
      </c>
      <c r="D392" s="1103">
        <v>36.546599999999998</v>
      </c>
      <c r="E392" s="1103">
        <v>13.153700000000001</v>
      </c>
      <c r="F392" s="1103">
        <v>5.3296999999999999</v>
      </c>
      <c r="G392" s="1103">
        <v>54.819899999999997</v>
      </c>
      <c r="H392" s="1103">
        <v>153.33860000000001</v>
      </c>
      <c r="I392" s="1103">
        <v>34.730899999999998</v>
      </c>
      <c r="J392" s="1103">
        <v>297.9194</v>
      </c>
      <c r="K392" s="1103">
        <v>89.760900000000007</v>
      </c>
    </row>
    <row r="393" spans="1:11" ht="15.75" customHeight="1">
      <c r="A393" s="1101" t="s">
        <v>2323</v>
      </c>
      <c r="B393" s="1102" t="s">
        <v>2324</v>
      </c>
      <c r="C393" s="1103">
        <v>542130.527</v>
      </c>
      <c r="D393" s="1103">
        <v>54.213099999999997</v>
      </c>
      <c r="E393" s="1103">
        <v>10.452999999999999</v>
      </c>
      <c r="F393" s="1103">
        <v>0</v>
      </c>
      <c r="G393" s="1103">
        <v>60.989699999999999</v>
      </c>
      <c r="H393" s="1103">
        <v>0</v>
      </c>
      <c r="I393" s="1103">
        <v>0</v>
      </c>
      <c r="J393" s="1103">
        <v>125.6558</v>
      </c>
      <c r="K393" s="1103">
        <v>64.6661</v>
      </c>
    </row>
    <row r="394" spans="1:11" ht="15.75" customHeight="1">
      <c r="A394" s="1098" t="s">
        <v>2325</v>
      </c>
      <c r="B394" s="1099" t="s">
        <v>2326</v>
      </c>
      <c r="C394" s="1703"/>
      <c r="D394" s="1703"/>
      <c r="E394" s="1703"/>
      <c r="F394" s="1703"/>
      <c r="G394" s="1703"/>
      <c r="H394" s="1703"/>
      <c r="I394" s="1703"/>
      <c r="J394" s="1100">
        <v>1225.4803999999999</v>
      </c>
      <c r="K394" s="1100">
        <v>523.73850000000004</v>
      </c>
    </row>
    <row r="395" spans="1:11" ht="30" customHeight="1">
      <c r="A395" s="1101" t="s">
        <v>2327</v>
      </c>
      <c r="B395" s="1102" t="s">
        <v>2328</v>
      </c>
      <c r="C395" s="1103">
        <v>750843.72259999998</v>
      </c>
      <c r="D395" s="1103">
        <v>45.050600000000003</v>
      </c>
      <c r="E395" s="1103">
        <v>13.898099999999999</v>
      </c>
      <c r="F395" s="1103">
        <v>5.6313000000000004</v>
      </c>
      <c r="G395" s="1103">
        <v>67.575900000000004</v>
      </c>
      <c r="H395" s="1103">
        <v>233.86750000000001</v>
      </c>
      <c r="I395" s="1103">
        <v>34.730899999999998</v>
      </c>
      <c r="J395" s="1103">
        <v>400.7543</v>
      </c>
      <c r="K395" s="1103">
        <v>99.310900000000004</v>
      </c>
    </row>
    <row r="396" spans="1:11" ht="15.75" customHeight="1">
      <c r="A396" s="1101" t="s">
        <v>2329</v>
      </c>
      <c r="B396" s="1102" t="s">
        <v>2330</v>
      </c>
      <c r="C396" s="1103">
        <v>3558208.91</v>
      </c>
      <c r="D396" s="1103">
        <v>355.82089999999999</v>
      </c>
      <c r="E396" s="1103">
        <v>68.606700000000004</v>
      </c>
      <c r="F396" s="1103">
        <v>0</v>
      </c>
      <c r="G396" s="1103">
        <v>400.29849999999999</v>
      </c>
      <c r="H396" s="1103">
        <v>0</v>
      </c>
      <c r="I396" s="1103">
        <v>0</v>
      </c>
      <c r="J396" s="1103">
        <v>824.72609999999997</v>
      </c>
      <c r="K396" s="1103">
        <v>424.42759999999998</v>
      </c>
    </row>
    <row r="397" spans="1:11" ht="15.75" customHeight="1">
      <c r="A397" s="1098" t="s">
        <v>1473</v>
      </c>
      <c r="B397" s="1099" t="s">
        <v>2331</v>
      </c>
      <c r="C397" s="1703"/>
      <c r="D397" s="1703"/>
      <c r="E397" s="1703"/>
      <c r="F397" s="1703"/>
      <c r="G397" s="1703"/>
      <c r="H397" s="1703"/>
      <c r="I397" s="1703"/>
      <c r="J397" s="1100">
        <v>390.36630000000002</v>
      </c>
      <c r="K397" s="1100">
        <v>122.6096</v>
      </c>
    </row>
    <row r="398" spans="1:11" ht="15.75" customHeight="1">
      <c r="A398" s="1101" t="s">
        <v>2332</v>
      </c>
      <c r="B398" s="1102" t="s">
        <v>2333</v>
      </c>
      <c r="C398" s="1103">
        <v>654917.15879999998</v>
      </c>
      <c r="D398" s="1103">
        <v>32.745899999999999</v>
      </c>
      <c r="E398" s="1103">
        <v>11.7858</v>
      </c>
      <c r="F398" s="1103">
        <v>4.7754000000000003</v>
      </c>
      <c r="G398" s="1103">
        <v>49.1188</v>
      </c>
      <c r="H398" s="1103">
        <v>186.30119999999999</v>
      </c>
      <c r="I398" s="1103">
        <v>34.730899999999998</v>
      </c>
      <c r="J398" s="1103">
        <v>319.45800000000003</v>
      </c>
      <c r="K398" s="1103">
        <v>84.037999999999997</v>
      </c>
    </row>
    <row r="399" spans="1:11" ht="15.75" customHeight="1">
      <c r="A399" s="1101" t="s">
        <v>2334</v>
      </c>
      <c r="B399" s="1102" t="s">
        <v>2335</v>
      </c>
      <c r="C399" s="1103">
        <v>38114</v>
      </c>
      <c r="D399" s="1103">
        <v>3.8113999999999999</v>
      </c>
      <c r="E399" s="1103">
        <v>0.7349</v>
      </c>
      <c r="F399" s="1103">
        <v>0</v>
      </c>
      <c r="G399" s="1103">
        <v>3.8113999999999999</v>
      </c>
      <c r="H399" s="1103">
        <v>0</v>
      </c>
      <c r="I399" s="1103">
        <v>0</v>
      </c>
      <c r="J399" s="1103">
        <v>8.3576999999999995</v>
      </c>
      <c r="K399" s="1103">
        <v>4.5462999999999996</v>
      </c>
    </row>
    <row r="400" spans="1:11" ht="15.75" customHeight="1">
      <c r="A400" s="1101" t="s">
        <v>2336</v>
      </c>
      <c r="B400" s="1102" t="s">
        <v>2337</v>
      </c>
      <c r="C400" s="1103">
        <v>285253.2</v>
      </c>
      <c r="D400" s="1103">
        <v>28.525300000000001</v>
      </c>
      <c r="E400" s="1103">
        <v>5.5</v>
      </c>
      <c r="F400" s="1103">
        <v>0</v>
      </c>
      <c r="G400" s="1103">
        <v>28.525300000000001</v>
      </c>
      <c r="H400" s="1103">
        <v>0</v>
      </c>
      <c r="I400" s="1103">
        <v>0</v>
      </c>
      <c r="J400" s="1103">
        <v>62.550600000000003</v>
      </c>
      <c r="K400" s="1103">
        <v>34.025300000000001</v>
      </c>
    </row>
    <row r="401" spans="1:11" ht="15.75" customHeight="1">
      <c r="A401" s="1098" t="s">
        <v>1476</v>
      </c>
      <c r="B401" s="1099" t="s">
        <v>2338</v>
      </c>
      <c r="C401" s="1703"/>
      <c r="D401" s="1703"/>
      <c r="E401" s="1703"/>
      <c r="F401" s="1703"/>
      <c r="G401" s="1703"/>
      <c r="H401" s="1703"/>
      <c r="I401" s="1703"/>
      <c r="J401" s="1100">
        <v>388.70490000000001</v>
      </c>
      <c r="K401" s="1100">
        <v>155.54140000000001</v>
      </c>
    </row>
    <row r="402" spans="1:11" ht="15.75" customHeight="1">
      <c r="A402" s="1101" t="s">
        <v>2339</v>
      </c>
      <c r="B402" s="1102" t="s">
        <v>2340</v>
      </c>
      <c r="C402" s="1103">
        <v>430888.424</v>
      </c>
      <c r="D402" s="1103">
        <v>21.5444</v>
      </c>
      <c r="E402" s="1103">
        <v>7.7542</v>
      </c>
      <c r="F402" s="1103">
        <v>3.1419000000000001</v>
      </c>
      <c r="G402" s="1103">
        <v>32.316600000000001</v>
      </c>
      <c r="H402" s="1103">
        <v>150.62649999999999</v>
      </c>
      <c r="I402" s="1103">
        <v>34.730899999999998</v>
      </c>
      <c r="J402" s="1103">
        <v>250.11449999999999</v>
      </c>
      <c r="K402" s="1103">
        <v>67.171400000000006</v>
      </c>
    </row>
    <row r="403" spans="1:11" ht="15.75" customHeight="1">
      <c r="A403" s="1101" t="s">
        <v>2341</v>
      </c>
      <c r="B403" s="1102" t="s">
        <v>2342</v>
      </c>
      <c r="C403" s="1103">
        <v>29588.5</v>
      </c>
      <c r="D403" s="1103">
        <v>2.9588999999999999</v>
      </c>
      <c r="E403" s="1103">
        <v>0.57050000000000001</v>
      </c>
      <c r="F403" s="1103">
        <v>0</v>
      </c>
      <c r="G403" s="1103">
        <v>2.9588999999999999</v>
      </c>
      <c r="H403" s="1103">
        <v>0</v>
      </c>
      <c r="I403" s="1103">
        <v>0</v>
      </c>
      <c r="J403" s="1103">
        <v>6.4882999999999997</v>
      </c>
      <c r="K403" s="1103">
        <v>3.5293999999999999</v>
      </c>
    </row>
    <row r="404" spans="1:11" ht="15.75" customHeight="1">
      <c r="A404" s="1101" t="s">
        <v>2343</v>
      </c>
      <c r="B404" s="1102" t="s">
        <v>2344</v>
      </c>
      <c r="C404" s="1103">
        <v>267000</v>
      </c>
      <c r="D404" s="1103">
        <v>26.7</v>
      </c>
      <c r="E404" s="1103">
        <v>5.1481000000000003</v>
      </c>
      <c r="F404" s="1103">
        <v>0</v>
      </c>
      <c r="G404" s="1103">
        <v>26.7</v>
      </c>
      <c r="H404" s="1103">
        <v>0</v>
      </c>
      <c r="I404" s="1103">
        <v>0</v>
      </c>
      <c r="J404" s="1103">
        <v>58.548099999999998</v>
      </c>
      <c r="K404" s="1103">
        <v>31.848099999999999</v>
      </c>
    </row>
    <row r="405" spans="1:11" ht="15.75" customHeight="1">
      <c r="A405" s="1101" t="s">
        <v>2345</v>
      </c>
      <c r="B405" s="1102" t="s">
        <v>2346</v>
      </c>
      <c r="C405" s="1103">
        <v>205615</v>
      </c>
      <c r="D405" s="1103">
        <v>21.846599999999999</v>
      </c>
      <c r="E405" s="1103">
        <v>3.9645000000000001</v>
      </c>
      <c r="F405" s="1103">
        <v>0</v>
      </c>
      <c r="G405" s="1103">
        <v>20.561499999999999</v>
      </c>
      <c r="H405" s="1103">
        <v>0</v>
      </c>
      <c r="I405" s="1103">
        <v>27.1814</v>
      </c>
      <c r="J405" s="1103">
        <v>73.554000000000002</v>
      </c>
      <c r="K405" s="1103">
        <v>52.9925</v>
      </c>
    </row>
    <row r="406" spans="1:11" ht="15.75" customHeight="1">
      <c r="A406" s="1098" t="s">
        <v>2347</v>
      </c>
      <c r="B406" s="1099" t="s">
        <v>2348</v>
      </c>
      <c r="C406" s="1703"/>
      <c r="D406" s="1703"/>
      <c r="E406" s="1703"/>
      <c r="F406" s="1703"/>
      <c r="G406" s="1703"/>
      <c r="H406" s="1703"/>
      <c r="I406" s="1703"/>
      <c r="J406" s="1100">
        <v>257.06220000000002</v>
      </c>
      <c r="K406" s="1100">
        <v>81.427499999999995</v>
      </c>
    </row>
    <row r="407" spans="1:11" ht="15.75" customHeight="1">
      <c r="A407" s="1101" t="s">
        <v>2349</v>
      </c>
      <c r="B407" s="1102" t="s">
        <v>2350</v>
      </c>
      <c r="C407" s="1103">
        <v>449871.42200000002</v>
      </c>
      <c r="D407" s="1103">
        <v>26.9923</v>
      </c>
      <c r="E407" s="1103">
        <v>8.3270999999999997</v>
      </c>
      <c r="F407" s="1103">
        <v>3.3740000000000001</v>
      </c>
      <c r="G407" s="1103">
        <v>40.488399999999999</v>
      </c>
      <c r="H407" s="1103">
        <v>127.8344</v>
      </c>
      <c r="I407" s="1103">
        <v>34.730899999999998</v>
      </c>
      <c r="J407" s="1103">
        <v>241.74709999999999</v>
      </c>
      <c r="K407" s="1103">
        <v>73.424300000000002</v>
      </c>
    </row>
    <row r="408" spans="1:11" ht="15.75" customHeight="1">
      <c r="A408" s="1101" t="s">
        <v>2351</v>
      </c>
      <c r="B408" s="1102" t="s">
        <v>2352</v>
      </c>
      <c r="C408" s="1103">
        <v>81243</v>
      </c>
      <c r="D408" s="1103">
        <v>6.4993999999999996</v>
      </c>
      <c r="E408" s="1103">
        <v>1.5038</v>
      </c>
      <c r="F408" s="1103">
        <v>0</v>
      </c>
      <c r="G408" s="1103">
        <v>7.3118999999999996</v>
      </c>
      <c r="H408" s="1103">
        <v>0</v>
      </c>
      <c r="I408" s="1103">
        <v>0</v>
      </c>
      <c r="J408" s="1103">
        <v>15.315099999999999</v>
      </c>
      <c r="K408" s="1103">
        <v>8.0031999999999996</v>
      </c>
    </row>
    <row r="409" spans="1:11" ht="15.75" customHeight="1">
      <c r="A409" s="1098" t="s">
        <v>2353</v>
      </c>
      <c r="B409" s="1099" t="s">
        <v>2354</v>
      </c>
      <c r="C409" s="1703"/>
      <c r="D409" s="1703"/>
      <c r="E409" s="1703"/>
      <c r="F409" s="1703"/>
      <c r="G409" s="1703"/>
      <c r="H409" s="1703"/>
      <c r="I409" s="1703"/>
      <c r="J409" s="1100">
        <v>394.76010000000002</v>
      </c>
      <c r="K409" s="1100">
        <v>99.149699999999996</v>
      </c>
    </row>
    <row r="410" spans="1:11" ht="15.75" customHeight="1">
      <c r="A410" s="1101" t="s">
        <v>2355</v>
      </c>
      <c r="B410" s="1102" t="s">
        <v>2356</v>
      </c>
      <c r="C410" s="1103">
        <v>655213.37470000004</v>
      </c>
      <c r="D410" s="1103">
        <v>32.7607</v>
      </c>
      <c r="E410" s="1103">
        <v>11.7911</v>
      </c>
      <c r="F410" s="1103">
        <v>4.7775999999999996</v>
      </c>
      <c r="G410" s="1103">
        <v>49.140999999999998</v>
      </c>
      <c r="H410" s="1103">
        <v>233.86750000000001</v>
      </c>
      <c r="I410" s="1103">
        <v>34.730899999999998</v>
      </c>
      <c r="J410" s="1103">
        <v>367.06880000000001</v>
      </c>
      <c r="K410" s="1103">
        <v>84.060299999999998</v>
      </c>
    </row>
    <row r="411" spans="1:11" ht="15.75" customHeight="1">
      <c r="A411" s="1101" t="s">
        <v>2357</v>
      </c>
      <c r="B411" s="1102" t="s">
        <v>2358</v>
      </c>
      <c r="C411" s="1103">
        <v>224033.5759</v>
      </c>
      <c r="D411" s="1103">
        <v>11.201700000000001</v>
      </c>
      <c r="E411" s="1103">
        <v>3.8877000000000002</v>
      </c>
      <c r="F411" s="1103">
        <v>0</v>
      </c>
      <c r="G411" s="1103">
        <v>12.601900000000001</v>
      </c>
      <c r="H411" s="1103">
        <v>0</v>
      </c>
      <c r="I411" s="1103">
        <v>0</v>
      </c>
      <c r="J411" s="1103">
        <v>27.691299999999998</v>
      </c>
      <c r="K411" s="1103">
        <v>15.089399999999999</v>
      </c>
    </row>
    <row r="412" spans="1:11" ht="15.75" customHeight="1">
      <c r="A412" s="1098" t="s">
        <v>2359</v>
      </c>
      <c r="B412" s="1099" t="s">
        <v>2360</v>
      </c>
      <c r="C412" s="1703"/>
      <c r="D412" s="1703"/>
      <c r="E412" s="1703"/>
      <c r="F412" s="1703"/>
      <c r="G412" s="1703"/>
      <c r="H412" s="1703"/>
      <c r="I412" s="1703"/>
      <c r="J412" s="1100">
        <v>555.59789999999998</v>
      </c>
      <c r="K412" s="1100">
        <v>166.01140000000001</v>
      </c>
    </row>
    <row r="413" spans="1:11" ht="15.75" customHeight="1">
      <c r="A413" s="1101" t="s">
        <v>2361</v>
      </c>
      <c r="B413" s="1102" t="s">
        <v>2362</v>
      </c>
      <c r="C413" s="1103">
        <v>792403.43409999995</v>
      </c>
      <c r="D413" s="1103">
        <v>39.620199999999997</v>
      </c>
      <c r="E413" s="1103">
        <v>14.26</v>
      </c>
      <c r="F413" s="1103">
        <v>5.7778999999999998</v>
      </c>
      <c r="G413" s="1103">
        <v>59.430300000000003</v>
      </c>
      <c r="H413" s="1103">
        <v>262.60550000000001</v>
      </c>
      <c r="I413" s="1103">
        <v>34.730899999999998</v>
      </c>
      <c r="J413" s="1103">
        <v>416.4248</v>
      </c>
      <c r="K413" s="1103">
        <v>94.388999999999996</v>
      </c>
    </row>
    <row r="414" spans="1:11" ht="15.75" customHeight="1">
      <c r="A414" s="1101" t="s">
        <v>2363</v>
      </c>
      <c r="B414" s="1102" t="s">
        <v>2364</v>
      </c>
      <c r="C414" s="1103">
        <v>600450.34990000003</v>
      </c>
      <c r="D414" s="1103">
        <v>60.045000000000002</v>
      </c>
      <c r="E414" s="1103">
        <v>11.577400000000001</v>
      </c>
      <c r="F414" s="1103">
        <v>0</v>
      </c>
      <c r="G414" s="1103">
        <v>67.550700000000006</v>
      </c>
      <c r="H414" s="1103">
        <v>0</v>
      </c>
      <c r="I414" s="1103">
        <v>0</v>
      </c>
      <c r="J414" s="1103">
        <v>139.17310000000001</v>
      </c>
      <c r="K414" s="1103">
        <v>71.622399999999999</v>
      </c>
    </row>
    <row r="415" spans="1:11" ht="15.75" customHeight="1">
      <c r="A415" s="1098" t="s">
        <v>2365</v>
      </c>
      <c r="B415" s="1099" t="s">
        <v>2366</v>
      </c>
      <c r="C415" s="1703"/>
      <c r="D415" s="1703"/>
      <c r="E415" s="1703"/>
      <c r="F415" s="1703"/>
      <c r="G415" s="1703"/>
      <c r="H415" s="1703"/>
      <c r="I415" s="1703"/>
      <c r="J415" s="1100">
        <v>325.98669999999998</v>
      </c>
      <c r="K415" s="1100">
        <v>81.142399999999995</v>
      </c>
    </row>
    <row r="416" spans="1:11" ht="15.75" customHeight="1">
      <c r="A416" s="1101" t="s">
        <v>2367</v>
      </c>
      <c r="B416" s="1102" t="s">
        <v>2368</v>
      </c>
      <c r="C416" s="1103">
        <v>616456.82200000004</v>
      </c>
      <c r="D416" s="1103">
        <v>30.822800000000001</v>
      </c>
      <c r="E416" s="1103">
        <v>11.0937</v>
      </c>
      <c r="F416" s="1103">
        <v>4.4950000000000001</v>
      </c>
      <c r="G416" s="1103">
        <v>46.234299999999998</v>
      </c>
      <c r="H416" s="1103">
        <v>198.61</v>
      </c>
      <c r="I416" s="1103">
        <v>34.730899999999998</v>
      </c>
      <c r="J416" s="1103">
        <v>325.98669999999998</v>
      </c>
      <c r="K416" s="1103">
        <v>81.142399999999995</v>
      </c>
    </row>
    <row r="417" spans="1:11" ht="15.75" customHeight="1">
      <c r="A417" s="1098" t="s">
        <v>2369</v>
      </c>
      <c r="B417" s="1099" t="s">
        <v>2370</v>
      </c>
      <c r="C417" s="1703"/>
      <c r="D417" s="1703"/>
      <c r="E417" s="1703"/>
      <c r="F417" s="1703"/>
      <c r="G417" s="1703"/>
      <c r="H417" s="1703"/>
      <c r="I417" s="1703"/>
      <c r="J417" s="1100">
        <v>6.5315000000000003</v>
      </c>
      <c r="K417" s="1100">
        <v>4.4302999999999999</v>
      </c>
    </row>
    <row r="418" spans="1:11" ht="15.75" customHeight="1">
      <c r="A418" s="1101" t="s">
        <v>2371</v>
      </c>
      <c r="B418" s="1102" t="s">
        <v>2372</v>
      </c>
      <c r="C418" s="1103">
        <v>33618.445699999997</v>
      </c>
      <c r="D418" s="1103">
        <v>3.7820999999999998</v>
      </c>
      <c r="E418" s="1103">
        <v>0.6482</v>
      </c>
      <c r="F418" s="1103">
        <v>0</v>
      </c>
      <c r="G418" s="1103">
        <v>2.1012</v>
      </c>
      <c r="H418" s="1103">
        <v>0</v>
      </c>
      <c r="I418" s="1103">
        <v>0</v>
      </c>
      <c r="J418" s="1103">
        <v>6.5315000000000003</v>
      </c>
      <c r="K418" s="1103">
        <v>4.4302999999999999</v>
      </c>
    </row>
    <row r="419" spans="1:11" ht="15.75" customHeight="1">
      <c r="A419" s="1098" t="s">
        <v>2373</v>
      </c>
      <c r="B419" s="1099" t="s">
        <v>2374</v>
      </c>
      <c r="C419" s="1703"/>
      <c r="D419" s="1703"/>
      <c r="E419" s="1703"/>
      <c r="F419" s="1703"/>
      <c r="G419" s="1703"/>
      <c r="H419" s="1703"/>
      <c r="I419" s="1703"/>
      <c r="J419" s="1100">
        <v>103.91249999999999</v>
      </c>
      <c r="K419" s="1100">
        <v>56.057200000000002</v>
      </c>
    </row>
    <row r="420" spans="1:11" ht="15.75" customHeight="1">
      <c r="A420" s="1101" t="s">
        <v>2375</v>
      </c>
      <c r="B420" s="1102" t="s">
        <v>2376</v>
      </c>
      <c r="C420" s="1103">
        <v>425380.16560000001</v>
      </c>
      <c r="D420" s="1103">
        <v>47.8553</v>
      </c>
      <c r="E420" s="1103">
        <v>8.2019000000000002</v>
      </c>
      <c r="F420" s="1103">
        <v>0</v>
      </c>
      <c r="G420" s="1103">
        <v>47.8553</v>
      </c>
      <c r="H420" s="1103">
        <v>0</v>
      </c>
      <c r="I420" s="1103">
        <v>0</v>
      </c>
      <c r="J420" s="1103">
        <v>103.91249999999999</v>
      </c>
      <c r="K420" s="1103">
        <v>56.057200000000002</v>
      </c>
    </row>
    <row r="421" spans="1:11" ht="15.75" customHeight="1">
      <c r="A421" s="1098" t="s">
        <v>2377</v>
      </c>
      <c r="B421" s="1099" t="s">
        <v>2378</v>
      </c>
      <c r="C421" s="1703"/>
      <c r="D421" s="1703"/>
      <c r="E421" s="1703"/>
      <c r="F421" s="1703"/>
      <c r="G421" s="1703"/>
      <c r="H421" s="1703"/>
      <c r="I421" s="1703"/>
      <c r="J421" s="1100">
        <v>314.56479999999999</v>
      </c>
      <c r="K421" s="1100">
        <v>97.793400000000005</v>
      </c>
    </row>
    <row r="422" spans="1:11" ht="15.75" customHeight="1">
      <c r="A422" s="1101" t="s">
        <v>2379</v>
      </c>
      <c r="B422" s="1102" t="s">
        <v>2380</v>
      </c>
      <c r="C422" s="1103">
        <v>730931.76619999995</v>
      </c>
      <c r="D422" s="1103">
        <v>36.546599999999998</v>
      </c>
      <c r="E422" s="1103">
        <v>13.153700000000001</v>
      </c>
      <c r="F422" s="1103">
        <v>5.3296999999999999</v>
      </c>
      <c r="G422" s="1103">
        <v>54.819899999999997</v>
      </c>
      <c r="H422" s="1103">
        <v>153.33860000000001</v>
      </c>
      <c r="I422" s="1103">
        <v>33.631300000000003</v>
      </c>
      <c r="J422" s="1103">
        <v>296.81979999999999</v>
      </c>
      <c r="K422" s="1103">
        <v>88.661299999999997</v>
      </c>
    </row>
    <row r="423" spans="1:11" ht="15.75" customHeight="1">
      <c r="A423" s="1101" t="s">
        <v>2381</v>
      </c>
      <c r="B423" s="1102" t="s">
        <v>2382</v>
      </c>
      <c r="C423" s="1103">
        <v>76559.157099999997</v>
      </c>
      <c r="D423" s="1103">
        <v>7.6558999999999999</v>
      </c>
      <c r="E423" s="1103">
        <v>1.4762</v>
      </c>
      <c r="F423" s="1103">
        <v>0</v>
      </c>
      <c r="G423" s="1103">
        <v>8.6128999999999998</v>
      </c>
      <c r="H423" s="1103">
        <v>0</v>
      </c>
      <c r="I423" s="1103">
        <v>0</v>
      </c>
      <c r="J423" s="1103">
        <v>17.745000000000001</v>
      </c>
      <c r="K423" s="1103">
        <v>9.1320999999999994</v>
      </c>
    </row>
    <row r="424" spans="1:11" ht="15.75" customHeight="1">
      <c r="A424" s="1098" t="s">
        <v>2383</v>
      </c>
      <c r="B424" s="1099" t="s">
        <v>2384</v>
      </c>
      <c r="C424" s="1703"/>
      <c r="D424" s="1703"/>
      <c r="E424" s="1703"/>
      <c r="F424" s="1703"/>
      <c r="G424" s="1703"/>
      <c r="H424" s="1703"/>
      <c r="I424" s="1703"/>
      <c r="J424" s="1100">
        <v>655.63800000000003</v>
      </c>
      <c r="K424" s="1100">
        <v>163.33000000000001</v>
      </c>
    </row>
    <row r="425" spans="1:11" ht="15.75" customHeight="1">
      <c r="A425" s="1101" t="s">
        <v>2307</v>
      </c>
      <c r="B425" s="1102" t="s">
        <v>2308</v>
      </c>
      <c r="C425" s="1103">
        <v>1107773.757</v>
      </c>
      <c r="D425" s="1103">
        <v>66.466399999999993</v>
      </c>
      <c r="E425" s="1103">
        <v>20.504899999999999</v>
      </c>
      <c r="F425" s="1103">
        <v>8.3082999999999991</v>
      </c>
      <c r="G425" s="1103">
        <v>99.699600000000004</v>
      </c>
      <c r="H425" s="1103">
        <v>364.6748</v>
      </c>
      <c r="I425" s="1103">
        <v>34.730899999999998</v>
      </c>
      <c r="J425" s="1103">
        <v>594.38490000000002</v>
      </c>
      <c r="K425" s="1103">
        <v>130.01050000000001</v>
      </c>
    </row>
    <row r="426" spans="1:11" ht="15.75" customHeight="1">
      <c r="A426" s="1101" t="s">
        <v>2385</v>
      </c>
      <c r="B426" s="1102" t="s">
        <v>2386</v>
      </c>
      <c r="C426" s="1103">
        <v>279335.5</v>
      </c>
      <c r="D426" s="1103">
        <v>27.933599999999998</v>
      </c>
      <c r="E426" s="1103">
        <v>5.3859000000000004</v>
      </c>
      <c r="F426" s="1103">
        <v>0</v>
      </c>
      <c r="G426" s="1103">
        <v>27.933599999999998</v>
      </c>
      <c r="H426" s="1103">
        <v>0</v>
      </c>
      <c r="I426" s="1103">
        <v>0</v>
      </c>
      <c r="J426" s="1103">
        <v>61.253100000000003</v>
      </c>
      <c r="K426" s="1103">
        <v>33.319499999999998</v>
      </c>
    </row>
    <row r="427" spans="1:11" ht="15.75" customHeight="1">
      <c r="A427" s="1098" t="s">
        <v>2387</v>
      </c>
      <c r="B427" s="1099" t="s">
        <v>2388</v>
      </c>
      <c r="C427" s="1703"/>
      <c r="D427" s="1703"/>
      <c r="E427" s="1703"/>
      <c r="F427" s="1703"/>
      <c r="G427" s="1703"/>
      <c r="H427" s="1703"/>
      <c r="I427" s="1703"/>
      <c r="J427" s="1100">
        <v>632.37940000000003</v>
      </c>
      <c r="K427" s="1100">
        <v>205.07480000000001</v>
      </c>
    </row>
    <row r="428" spans="1:11" ht="15.75" customHeight="1">
      <c r="A428" s="1101" t="s">
        <v>2313</v>
      </c>
      <c r="B428" s="1102" t="s">
        <v>2314</v>
      </c>
      <c r="C428" s="1103">
        <v>947363.94949999999</v>
      </c>
      <c r="D428" s="1103">
        <v>47.368200000000002</v>
      </c>
      <c r="E428" s="1103">
        <v>17.0486</v>
      </c>
      <c r="F428" s="1103">
        <v>6.9078999999999997</v>
      </c>
      <c r="G428" s="1103">
        <v>71.052300000000002</v>
      </c>
      <c r="H428" s="1103">
        <v>265.78699999999998</v>
      </c>
      <c r="I428" s="1103">
        <v>34.730899999999998</v>
      </c>
      <c r="J428" s="1103">
        <v>442.89490000000001</v>
      </c>
      <c r="K428" s="1103">
        <v>106.0556</v>
      </c>
    </row>
    <row r="429" spans="1:11" ht="15.75" customHeight="1">
      <c r="A429" s="1101" t="s">
        <v>2389</v>
      </c>
      <c r="B429" s="1102" t="s">
        <v>2390</v>
      </c>
      <c r="C429" s="1103">
        <v>511422.8873</v>
      </c>
      <c r="D429" s="1103">
        <v>40.913800000000002</v>
      </c>
      <c r="E429" s="1103">
        <v>9.4664000000000001</v>
      </c>
      <c r="F429" s="1103">
        <v>0</v>
      </c>
      <c r="G429" s="1103">
        <v>46.028100000000002</v>
      </c>
      <c r="H429" s="1103">
        <v>0</v>
      </c>
      <c r="I429" s="1103">
        <v>0</v>
      </c>
      <c r="J429" s="1103">
        <v>96.408299999999997</v>
      </c>
      <c r="K429" s="1103">
        <v>50.380200000000002</v>
      </c>
    </row>
    <row r="430" spans="1:11" ht="15.75" customHeight="1">
      <c r="A430" s="1101" t="s">
        <v>2391</v>
      </c>
      <c r="B430" s="1102" t="s">
        <v>2392</v>
      </c>
      <c r="C430" s="1103">
        <v>493746.87060000002</v>
      </c>
      <c r="D430" s="1103">
        <v>39.499699999999997</v>
      </c>
      <c r="E430" s="1103">
        <v>9.1393000000000004</v>
      </c>
      <c r="F430" s="1103">
        <v>0</v>
      </c>
      <c r="G430" s="1103">
        <v>44.437199999999997</v>
      </c>
      <c r="H430" s="1103">
        <v>0</v>
      </c>
      <c r="I430" s="1103">
        <v>0</v>
      </c>
      <c r="J430" s="1103">
        <v>93.0762</v>
      </c>
      <c r="K430" s="1103">
        <v>48.639000000000003</v>
      </c>
    </row>
    <row r="431" spans="1:11" ht="15.75" customHeight="1">
      <c r="A431" s="1098" t="s">
        <v>2393</v>
      </c>
      <c r="B431" s="1099" t="s">
        <v>2394</v>
      </c>
      <c r="C431" s="1703"/>
      <c r="D431" s="1703"/>
      <c r="E431" s="1703"/>
      <c r="F431" s="1703"/>
      <c r="G431" s="1703"/>
      <c r="H431" s="1703"/>
      <c r="I431" s="1703"/>
      <c r="J431" s="1100">
        <v>715.44219999999996</v>
      </c>
      <c r="K431" s="1100">
        <v>248.23009999999999</v>
      </c>
    </row>
    <row r="432" spans="1:11" ht="15.75" customHeight="1">
      <c r="A432" s="1101" t="s">
        <v>2389</v>
      </c>
      <c r="B432" s="1102" t="s">
        <v>2390</v>
      </c>
      <c r="C432" s="1103">
        <v>511422.8873</v>
      </c>
      <c r="D432" s="1103">
        <v>40.913800000000002</v>
      </c>
      <c r="E432" s="1103">
        <v>9.4664000000000001</v>
      </c>
      <c r="F432" s="1103">
        <v>0</v>
      </c>
      <c r="G432" s="1103">
        <v>46.028100000000002</v>
      </c>
      <c r="H432" s="1103">
        <v>0</v>
      </c>
      <c r="I432" s="1103">
        <v>0</v>
      </c>
      <c r="J432" s="1103">
        <v>96.408299999999997</v>
      </c>
      <c r="K432" s="1103">
        <v>50.380200000000002</v>
      </c>
    </row>
    <row r="433" spans="1:11" ht="15.75" customHeight="1">
      <c r="A433" s="1101" t="s">
        <v>2395</v>
      </c>
      <c r="B433" s="1102" t="s">
        <v>2396</v>
      </c>
      <c r="C433" s="1103">
        <v>1024618.443</v>
      </c>
      <c r="D433" s="1103">
        <v>51.230899999999998</v>
      </c>
      <c r="E433" s="1103">
        <v>18.4389</v>
      </c>
      <c r="F433" s="1103">
        <v>7.4711999999999996</v>
      </c>
      <c r="G433" s="1103">
        <v>76.846400000000003</v>
      </c>
      <c r="H433" s="1103">
        <v>265.78699999999998</v>
      </c>
      <c r="I433" s="1103">
        <v>34.730899999999998</v>
      </c>
      <c r="J433" s="1103">
        <v>454.50529999999998</v>
      </c>
      <c r="K433" s="1103">
        <v>111.8719</v>
      </c>
    </row>
    <row r="434" spans="1:11" ht="15.75" customHeight="1">
      <c r="A434" s="1101" t="s">
        <v>2397</v>
      </c>
      <c r="B434" s="1102" t="s">
        <v>2398</v>
      </c>
      <c r="C434" s="1103">
        <v>379037.7893</v>
      </c>
      <c r="D434" s="1103">
        <v>30.323</v>
      </c>
      <c r="E434" s="1103">
        <v>7.016</v>
      </c>
      <c r="F434" s="1103">
        <v>0</v>
      </c>
      <c r="G434" s="1103">
        <v>34.113399999999999</v>
      </c>
      <c r="H434" s="1103">
        <v>0</v>
      </c>
      <c r="I434" s="1103">
        <v>0</v>
      </c>
      <c r="J434" s="1103">
        <v>71.452399999999997</v>
      </c>
      <c r="K434" s="1103">
        <v>37.338999999999999</v>
      </c>
    </row>
    <row r="435" spans="1:11" ht="15.75" customHeight="1">
      <c r="A435" s="1101" t="s">
        <v>2391</v>
      </c>
      <c r="B435" s="1102" t="s">
        <v>2392</v>
      </c>
      <c r="C435" s="1103">
        <v>493746.87060000002</v>
      </c>
      <c r="D435" s="1103">
        <v>39.499699999999997</v>
      </c>
      <c r="E435" s="1103">
        <v>9.1393000000000004</v>
      </c>
      <c r="F435" s="1103">
        <v>0</v>
      </c>
      <c r="G435" s="1103">
        <v>44.437199999999997</v>
      </c>
      <c r="H435" s="1103">
        <v>0</v>
      </c>
      <c r="I435" s="1103">
        <v>0</v>
      </c>
      <c r="J435" s="1103">
        <v>93.0762</v>
      </c>
      <c r="K435" s="1103">
        <v>48.639000000000003</v>
      </c>
    </row>
    <row r="436" spans="1:11" ht="15.75" customHeight="1">
      <c r="A436" s="1098" t="s">
        <v>2399</v>
      </c>
      <c r="B436" s="1099" t="s">
        <v>2400</v>
      </c>
      <c r="C436" s="1703"/>
      <c r="D436" s="1703"/>
      <c r="E436" s="1703"/>
      <c r="F436" s="1703"/>
      <c r="G436" s="1703"/>
      <c r="H436" s="1703"/>
      <c r="I436" s="1703"/>
      <c r="J436" s="1100">
        <v>1434.0061000000001</v>
      </c>
      <c r="K436" s="1100">
        <v>581.33410000000003</v>
      </c>
    </row>
    <row r="437" spans="1:11" ht="15.75" customHeight="1">
      <c r="A437" s="1101" t="s">
        <v>2401</v>
      </c>
      <c r="B437" s="1102" t="s">
        <v>2402</v>
      </c>
      <c r="C437" s="1103">
        <v>5148862.6030000001</v>
      </c>
      <c r="D437" s="1103">
        <v>257.44310000000002</v>
      </c>
      <c r="E437" s="1103">
        <v>92.658100000000005</v>
      </c>
      <c r="F437" s="1103">
        <v>37.543799999999997</v>
      </c>
      <c r="G437" s="1103">
        <v>386.16469999999998</v>
      </c>
      <c r="H437" s="1103">
        <v>321.28100000000001</v>
      </c>
      <c r="I437" s="1103">
        <v>34.730899999999998</v>
      </c>
      <c r="J437" s="1103">
        <v>1129.8216</v>
      </c>
      <c r="K437" s="1103">
        <v>422.3759</v>
      </c>
    </row>
    <row r="438" spans="1:11" ht="15.75" customHeight="1">
      <c r="A438" s="1101" t="s">
        <v>2389</v>
      </c>
      <c r="B438" s="1102" t="s">
        <v>2390</v>
      </c>
      <c r="C438" s="1103">
        <v>511422.8873</v>
      </c>
      <c r="D438" s="1103">
        <v>40.913800000000002</v>
      </c>
      <c r="E438" s="1103">
        <v>9.4664000000000001</v>
      </c>
      <c r="F438" s="1103">
        <v>0</v>
      </c>
      <c r="G438" s="1103">
        <v>46.028100000000002</v>
      </c>
      <c r="H438" s="1103">
        <v>0</v>
      </c>
      <c r="I438" s="1103">
        <v>0</v>
      </c>
      <c r="J438" s="1103">
        <v>96.408299999999997</v>
      </c>
      <c r="K438" s="1103">
        <v>50.380200000000002</v>
      </c>
    </row>
    <row r="439" spans="1:11" ht="15.75" customHeight="1">
      <c r="A439" s="1101" t="s">
        <v>2403</v>
      </c>
      <c r="B439" s="1102" t="s">
        <v>2404</v>
      </c>
      <c r="C439" s="1103">
        <v>608455.95189999999</v>
      </c>
      <c r="D439" s="1103">
        <v>48.676499999999997</v>
      </c>
      <c r="E439" s="1103">
        <v>11.262499999999999</v>
      </c>
      <c r="F439" s="1103">
        <v>0</v>
      </c>
      <c r="G439" s="1103">
        <v>54.761000000000003</v>
      </c>
      <c r="H439" s="1103">
        <v>0</v>
      </c>
      <c r="I439" s="1103">
        <v>0</v>
      </c>
      <c r="J439" s="1103">
        <v>114.7</v>
      </c>
      <c r="K439" s="1103">
        <v>59.939</v>
      </c>
    </row>
    <row r="440" spans="1:11" ht="15.75" customHeight="1">
      <c r="A440" s="1101" t="s">
        <v>2391</v>
      </c>
      <c r="B440" s="1102" t="s">
        <v>2392</v>
      </c>
      <c r="C440" s="1103">
        <v>493746.87060000002</v>
      </c>
      <c r="D440" s="1103">
        <v>39.499699999999997</v>
      </c>
      <c r="E440" s="1103">
        <v>9.1393000000000004</v>
      </c>
      <c r="F440" s="1103">
        <v>0</v>
      </c>
      <c r="G440" s="1103">
        <v>44.437199999999997</v>
      </c>
      <c r="H440" s="1103">
        <v>0</v>
      </c>
      <c r="I440" s="1103">
        <v>0</v>
      </c>
      <c r="J440" s="1103">
        <v>93.0762</v>
      </c>
      <c r="K440" s="1103">
        <v>48.639000000000003</v>
      </c>
    </row>
    <row r="441" spans="1:11" ht="30" customHeight="1">
      <c r="A441" s="1098" t="s">
        <v>2405</v>
      </c>
      <c r="B441" s="1099" t="s">
        <v>2406</v>
      </c>
      <c r="C441" s="1703"/>
      <c r="D441" s="1703"/>
      <c r="E441" s="1703"/>
      <c r="F441" s="1703"/>
      <c r="G441" s="1703"/>
      <c r="H441" s="1703"/>
      <c r="I441" s="1703"/>
      <c r="J441" s="1100">
        <v>407.43360000000001</v>
      </c>
      <c r="K441" s="1100">
        <v>131.89359999999999</v>
      </c>
    </row>
    <row r="442" spans="1:11" ht="30" customHeight="1">
      <c r="A442" s="1101" t="s">
        <v>2407</v>
      </c>
      <c r="B442" s="1102" t="s">
        <v>2408</v>
      </c>
      <c r="C442" s="1103">
        <v>401200</v>
      </c>
      <c r="D442" s="1103">
        <v>40.119999999999997</v>
      </c>
      <c r="E442" s="1103">
        <v>7.7355999999999998</v>
      </c>
      <c r="F442" s="1103">
        <v>0</v>
      </c>
      <c r="G442" s="1103">
        <v>40.119999999999997</v>
      </c>
      <c r="H442" s="1103">
        <v>0</v>
      </c>
      <c r="I442" s="1103">
        <v>0</v>
      </c>
      <c r="J442" s="1103">
        <v>87.9756</v>
      </c>
      <c r="K442" s="1103">
        <v>47.855600000000003</v>
      </c>
    </row>
    <row r="443" spans="1:11" ht="15.75" customHeight="1">
      <c r="A443" s="1101" t="s">
        <v>2332</v>
      </c>
      <c r="B443" s="1102" t="s">
        <v>2333</v>
      </c>
      <c r="C443" s="1103">
        <v>654917.15879999998</v>
      </c>
      <c r="D443" s="1103">
        <v>32.745899999999999</v>
      </c>
      <c r="E443" s="1103">
        <v>11.7858</v>
      </c>
      <c r="F443" s="1103">
        <v>4.7754000000000003</v>
      </c>
      <c r="G443" s="1103">
        <v>49.1188</v>
      </c>
      <c r="H443" s="1103">
        <v>186.30119999999999</v>
      </c>
      <c r="I443" s="1103">
        <v>34.730899999999998</v>
      </c>
      <c r="J443" s="1103">
        <v>319.45800000000003</v>
      </c>
      <c r="K443" s="1103">
        <v>84.037999999999997</v>
      </c>
    </row>
    <row r="444" spans="1:11" ht="15.75" customHeight="1">
      <c r="A444" s="1098" t="s">
        <v>2409</v>
      </c>
      <c r="B444" s="1099" t="s">
        <v>2410</v>
      </c>
      <c r="C444" s="1703"/>
      <c r="D444" s="1703"/>
      <c r="E444" s="1703"/>
      <c r="F444" s="1703"/>
      <c r="G444" s="1703"/>
      <c r="H444" s="1703"/>
      <c r="I444" s="1703"/>
      <c r="J444" s="1100">
        <v>362.2047</v>
      </c>
      <c r="K444" s="1100">
        <v>125.88200000000001</v>
      </c>
    </row>
    <row r="445" spans="1:11" ht="15.75" customHeight="1">
      <c r="A445" s="1101" t="s">
        <v>2411</v>
      </c>
      <c r="B445" s="1102" t="s">
        <v>2412</v>
      </c>
      <c r="C445" s="1103">
        <v>730931.76619999995</v>
      </c>
      <c r="D445" s="1103">
        <v>36.546599999999998</v>
      </c>
      <c r="E445" s="1103">
        <v>13.153700000000001</v>
      </c>
      <c r="F445" s="1103">
        <v>5.3296999999999999</v>
      </c>
      <c r="G445" s="1103">
        <v>54.819899999999997</v>
      </c>
      <c r="H445" s="1103">
        <v>153.33860000000001</v>
      </c>
      <c r="I445" s="1103">
        <v>41.714100000000002</v>
      </c>
      <c r="J445" s="1103">
        <v>304.90260000000001</v>
      </c>
      <c r="K445" s="1103">
        <v>96.744100000000003</v>
      </c>
    </row>
    <row r="446" spans="1:11" ht="15.75" customHeight="1">
      <c r="A446" s="1101" t="s">
        <v>2413</v>
      </c>
      <c r="B446" s="1102" t="s">
        <v>2414</v>
      </c>
      <c r="C446" s="1103">
        <v>203408.4</v>
      </c>
      <c r="D446" s="1103">
        <v>25.0349</v>
      </c>
      <c r="E446" s="1103">
        <v>4.1029999999999998</v>
      </c>
      <c r="F446" s="1103">
        <v>0</v>
      </c>
      <c r="G446" s="1103">
        <v>28.164200000000001</v>
      </c>
      <c r="H446" s="1103">
        <v>0</v>
      </c>
      <c r="I446" s="1103">
        <v>0</v>
      </c>
      <c r="J446" s="1103">
        <v>57.302100000000003</v>
      </c>
      <c r="K446" s="1103">
        <v>29.137899999999998</v>
      </c>
    </row>
    <row r="447" spans="1:11" ht="15.75" customHeight="1">
      <c r="A447" s="1098" t="s">
        <v>2415</v>
      </c>
      <c r="B447" s="1099" t="s">
        <v>2416</v>
      </c>
      <c r="C447" s="1703"/>
      <c r="D447" s="1703"/>
      <c r="E447" s="1703"/>
      <c r="F447" s="1703"/>
      <c r="G447" s="1703"/>
      <c r="H447" s="1703"/>
      <c r="I447" s="1703"/>
      <c r="J447" s="1100">
        <v>334.23750000000001</v>
      </c>
      <c r="K447" s="1100">
        <v>133.1191</v>
      </c>
    </row>
    <row r="448" spans="1:11" ht="30" customHeight="1">
      <c r="A448" s="1101" t="s">
        <v>2417</v>
      </c>
      <c r="B448" s="1102" t="s">
        <v>2418</v>
      </c>
      <c r="C448" s="1103">
        <v>378429.47989999998</v>
      </c>
      <c r="D448" s="1103">
        <v>22.7058</v>
      </c>
      <c r="E448" s="1103">
        <v>7.0046999999999997</v>
      </c>
      <c r="F448" s="1103">
        <v>2.8382000000000001</v>
      </c>
      <c r="G448" s="1103">
        <v>34.058700000000002</v>
      </c>
      <c r="H448" s="1103">
        <v>118.9157</v>
      </c>
      <c r="I448" s="1103">
        <v>43.143599999999999</v>
      </c>
      <c r="J448" s="1103">
        <v>228.66669999999999</v>
      </c>
      <c r="K448" s="1103">
        <v>75.692300000000003</v>
      </c>
    </row>
    <row r="449" spans="1:11" ht="15.75" customHeight="1">
      <c r="A449" s="1101" t="s">
        <v>2419</v>
      </c>
      <c r="B449" s="1102" t="s">
        <v>2420</v>
      </c>
      <c r="C449" s="1103">
        <v>481440</v>
      </c>
      <c r="D449" s="1103">
        <v>48.143999999999998</v>
      </c>
      <c r="E449" s="1103">
        <v>9.2827999999999999</v>
      </c>
      <c r="F449" s="1103">
        <v>0</v>
      </c>
      <c r="G449" s="1103">
        <v>48.143999999999998</v>
      </c>
      <c r="H449" s="1103">
        <v>0</v>
      </c>
      <c r="I449" s="1103">
        <v>0</v>
      </c>
      <c r="J449" s="1103">
        <v>105.57080000000001</v>
      </c>
      <c r="K449" s="1103">
        <v>57.4268</v>
      </c>
    </row>
    <row r="450" spans="1:11" ht="15.75" customHeight="1">
      <c r="A450" s="1098" t="s">
        <v>1526</v>
      </c>
      <c r="B450" s="1099" t="s">
        <v>2421</v>
      </c>
      <c r="C450" s="1703"/>
      <c r="D450" s="1703"/>
      <c r="E450" s="1703"/>
      <c r="F450" s="1703"/>
      <c r="G450" s="1703"/>
      <c r="H450" s="1703"/>
      <c r="I450" s="1703"/>
      <c r="J450" s="1100">
        <v>199.8929</v>
      </c>
      <c r="K450" s="1100">
        <v>81.615399999999994</v>
      </c>
    </row>
    <row r="451" spans="1:11" ht="15.75" customHeight="1">
      <c r="A451" s="1101" t="s">
        <v>2422</v>
      </c>
      <c r="B451" s="1102" t="s">
        <v>2423</v>
      </c>
      <c r="C451" s="1103">
        <v>523217.35110000003</v>
      </c>
      <c r="D451" s="1103">
        <v>26.160900000000002</v>
      </c>
      <c r="E451" s="1103">
        <v>9.4156999999999993</v>
      </c>
      <c r="F451" s="1103">
        <v>3.8151000000000002</v>
      </c>
      <c r="G451" s="1103">
        <v>39.241300000000003</v>
      </c>
      <c r="H451" s="1103">
        <v>70.932199999999995</v>
      </c>
      <c r="I451" s="1103">
        <v>33.631300000000003</v>
      </c>
      <c r="J451" s="1103">
        <v>183.19649999999999</v>
      </c>
      <c r="K451" s="1103">
        <v>73.022999999999996</v>
      </c>
    </row>
    <row r="452" spans="1:11" ht="15.75" customHeight="1">
      <c r="A452" s="1101" t="s">
        <v>2424</v>
      </c>
      <c r="B452" s="1102" t="s">
        <v>2425</v>
      </c>
      <c r="C452" s="1103">
        <v>72035.460000000006</v>
      </c>
      <c r="D452" s="1103">
        <v>7.2035</v>
      </c>
      <c r="E452" s="1103">
        <v>1.3889</v>
      </c>
      <c r="F452" s="1103">
        <v>0</v>
      </c>
      <c r="G452" s="1103">
        <v>8.1039999999999992</v>
      </c>
      <c r="H452" s="1103">
        <v>0</v>
      </c>
      <c r="I452" s="1103">
        <v>0</v>
      </c>
      <c r="J452" s="1103">
        <v>16.696400000000001</v>
      </c>
      <c r="K452" s="1103">
        <v>8.5923999999999996</v>
      </c>
    </row>
    <row r="453" spans="1:11" ht="15.75" customHeight="1">
      <c r="A453" s="1098" t="s">
        <v>2426</v>
      </c>
      <c r="B453" s="1099" t="s">
        <v>2427</v>
      </c>
      <c r="C453" s="1703"/>
      <c r="D453" s="1703"/>
      <c r="E453" s="1703"/>
      <c r="F453" s="1703"/>
      <c r="G453" s="1703"/>
      <c r="H453" s="1703"/>
      <c r="I453" s="1703"/>
      <c r="J453" s="1100">
        <v>194.84979999999999</v>
      </c>
      <c r="K453" s="1100">
        <v>79.210800000000006</v>
      </c>
    </row>
    <row r="454" spans="1:11" ht="15.75" customHeight="1">
      <c r="A454" s="1101" t="s">
        <v>2428</v>
      </c>
      <c r="B454" s="1102" t="s">
        <v>2429</v>
      </c>
      <c r="C454" s="1103">
        <v>546609.44149999996</v>
      </c>
      <c r="D454" s="1103">
        <v>27.330500000000001</v>
      </c>
      <c r="E454" s="1103">
        <v>9.8367000000000004</v>
      </c>
      <c r="F454" s="1103">
        <v>3.9857</v>
      </c>
      <c r="G454" s="1103">
        <v>40.995699999999999</v>
      </c>
      <c r="H454" s="1103">
        <v>70.932199999999995</v>
      </c>
      <c r="I454" s="1103">
        <v>33.631300000000003</v>
      </c>
      <c r="J454" s="1103">
        <v>186.71209999999999</v>
      </c>
      <c r="K454" s="1103">
        <v>74.784199999999998</v>
      </c>
    </row>
    <row r="455" spans="1:11" ht="15.75" customHeight="1">
      <c r="A455" s="1101" t="s">
        <v>2430</v>
      </c>
      <c r="B455" s="1102" t="s">
        <v>2431</v>
      </c>
      <c r="C455" s="1103">
        <v>37111</v>
      </c>
      <c r="D455" s="1103">
        <v>3.7111000000000001</v>
      </c>
      <c r="E455" s="1103">
        <v>0.71550000000000002</v>
      </c>
      <c r="F455" s="1103">
        <v>0</v>
      </c>
      <c r="G455" s="1103">
        <v>3.7111000000000001</v>
      </c>
      <c r="H455" s="1103">
        <v>0</v>
      </c>
      <c r="I455" s="1103">
        <v>0</v>
      </c>
      <c r="J455" s="1103">
        <v>8.1377000000000006</v>
      </c>
      <c r="K455" s="1103">
        <v>4.4265999999999996</v>
      </c>
    </row>
    <row r="456" spans="1:11" ht="15.75" customHeight="1">
      <c r="A456" s="1098" t="s">
        <v>1503</v>
      </c>
      <c r="B456" s="1099" t="s">
        <v>2432</v>
      </c>
      <c r="C456" s="1703"/>
      <c r="D456" s="1703"/>
      <c r="E456" s="1703"/>
      <c r="F456" s="1703"/>
      <c r="G456" s="1703"/>
      <c r="H456" s="1703"/>
      <c r="I456" s="1703"/>
      <c r="J456" s="1100">
        <v>330.83429999999998</v>
      </c>
      <c r="K456" s="1100">
        <v>112.4255</v>
      </c>
    </row>
    <row r="457" spans="1:11" ht="30" customHeight="1">
      <c r="A457" s="1101" t="s">
        <v>2433</v>
      </c>
      <c r="B457" s="1102" t="s">
        <v>2434</v>
      </c>
      <c r="C457" s="1103">
        <v>521273.0932</v>
      </c>
      <c r="D457" s="1103">
        <v>31.276399999999999</v>
      </c>
      <c r="E457" s="1103">
        <v>9.6487999999999996</v>
      </c>
      <c r="F457" s="1103">
        <v>3.9095</v>
      </c>
      <c r="G457" s="1103">
        <v>46.9146</v>
      </c>
      <c r="H457" s="1103">
        <v>134.77109999999999</v>
      </c>
      <c r="I457" s="1103">
        <v>33.631300000000003</v>
      </c>
      <c r="J457" s="1103">
        <v>260.15170000000001</v>
      </c>
      <c r="K457" s="1103">
        <v>78.465999999999994</v>
      </c>
    </row>
    <row r="458" spans="1:11" ht="15.75" customHeight="1">
      <c r="A458" s="1101" t="s">
        <v>2435</v>
      </c>
      <c r="B458" s="1102" t="s">
        <v>2436</v>
      </c>
      <c r="C458" s="1103">
        <v>220660</v>
      </c>
      <c r="D458" s="1103">
        <v>29.421299999999999</v>
      </c>
      <c r="E458" s="1103">
        <v>4.5381999999999998</v>
      </c>
      <c r="F458" s="1103">
        <v>0</v>
      </c>
      <c r="G458" s="1103">
        <v>29.421299999999999</v>
      </c>
      <c r="H458" s="1103">
        <v>7.3018000000000001</v>
      </c>
      <c r="I458" s="1103">
        <v>0</v>
      </c>
      <c r="J458" s="1103">
        <v>70.682599999999994</v>
      </c>
      <c r="K458" s="1103">
        <v>33.959499999999998</v>
      </c>
    </row>
    <row r="459" spans="1:11" ht="15.75" customHeight="1">
      <c r="A459" s="1098" t="s">
        <v>2437</v>
      </c>
      <c r="B459" s="1099" t="s">
        <v>2438</v>
      </c>
      <c r="C459" s="1703"/>
      <c r="D459" s="1703"/>
      <c r="E459" s="1703"/>
      <c r="F459" s="1703"/>
      <c r="G459" s="1703"/>
      <c r="H459" s="1703"/>
      <c r="I459" s="1703"/>
      <c r="J459" s="1100">
        <v>202.28870000000001</v>
      </c>
      <c r="K459" s="1100">
        <v>82.848399999999998</v>
      </c>
    </row>
    <row r="460" spans="1:11" ht="15.75" customHeight="1">
      <c r="A460" s="1101" t="s">
        <v>2422</v>
      </c>
      <c r="B460" s="1102" t="s">
        <v>2423</v>
      </c>
      <c r="C460" s="1103">
        <v>523217.35110000003</v>
      </c>
      <c r="D460" s="1103">
        <v>26.160900000000002</v>
      </c>
      <c r="E460" s="1103">
        <v>9.4156999999999993</v>
      </c>
      <c r="F460" s="1103">
        <v>3.8151000000000002</v>
      </c>
      <c r="G460" s="1103">
        <v>39.241300000000003</v>
      </c>
      <c r="H460" s="1103">
        <v>70.932199999999995</v>
      </c>
      <c r="I460" s="1103">
        <v>33.631300000000003</v>
      </c>
      <c r="J460" s="1103">
        <v>183.19649999999999</v>
      </c>
      <c r="K460" s="1103">
        <v>73.022999999999996</v>
      </c>
    </row>
    <row r="461" spans="1:11" ht="15.75" customHeight="1">
      <c r="A461" s="1101" t="s">
        <v>2439</v>
      </c>
      <c r="B461" s="1102" t="s">
        <v>2440</v>
      </c>
      <c r="C461" s="1103">
        <v>82371.805300000007</v>
      </c>
      <c r="D461" s="1103">
        <v>8.2371999999999996</v>
      </c>
      <c r="E461" s="1103">
        <v>1.5882000000000001</v>
      </c>
      <c r="F461" s="1103">
        <v>0</v>
      </c>
      <c r="G461" s="1103">
        <v>9.2667999999999999</v>
      </c>
      <c r="H461" s="1103">
        <v>0</v>
      </c>
      <c r="I461" s="1103">
        <v>0</v>
      </c>
      <c r="J461" s="1103">
        <v>19.092199999999998</v>
      </c>
      <c r="K461" s="1103">
        <v>9.8254000000000001</v>
      </c>
    </row>
    <row r="462" spans="1:11" ht="15.75" customHeight="1">
      <c r="A462" s="1098" t="s">
        <v>2441</v>
      </c>
      <c r="B462" s="1099" t="s">
        <v>2442</v>
      </c>
      <c r="C462" s="1703"/>
      <c r="D462" s="1703"/>
      <c r="E462" s="1703"/>
      <c r="F462" s="1703"/>
      <c r="G462" s="1703"/>
      <c r="H462" s="1703"/>
      <c r="I462" s="1703"/>
      <c r="J462" s="1100">
        <v>263.20800000000003</v>
      </c>
      <c r="K462" s="1100">
        <v>64.798900000000003</v>
      </c>
    </row>
    <row r="463" spans="1:11" ht="30" customHeight="1">
      <c r="A463" s="1101" t="s">
        <v>2443</v>
      </c>
      <c r="B463" s="1102" t="s">
        <v>2444</v>
      </c>
      <c r="C463" s="1103">
        <v>546609.44149999996</v>
      </c>
      <c r="D463" s="1103">
        <v>32.796599999999998</v>
      </c>
      <c r="E463" s="1103">
        <v>10.117699999999999</v>
      </c>
      <c r="F463" s="1103">
        <v>4.0995999999999997</v>
      </c>
      <c r="G463" s="1103">
        <v>49.194800000000001</v>
      </c>
      <c r="H463" s="1103">
        <v>134.77109999999999</v>
      </c>
      <c r="I463" s="1103">
        <v>0</v>
      </c>
      <c r="J463" s="1103">
        <v>230.97980000000001</v>
      </c>
      <c r="K463" s="1103">
        <v>47.0139</v>
      </c>
    </row>
    <row r="464" spans="1:11" ht="15.75" customHeight="1">
      <c r="A464" s="1101" t="s">
        <v>2445</v>
      </c>
      <c r="B464" s="1102" t="s">
        <v>2446</v>
      </c>
      <c r="C464" s="1103">
        <v>180540</v>
      </c>
      <c r="D464" s="1103">
        <v>14.443199999999999</v>
      </c>
      <c r="E464" s="1103">
        <v>3.3418000000000001</v>
      </c>
      <c r="F464" s="1103">
        <v>0</v>
      </c>
      <c r="G464" s="1103">
        <v>14.443199999999999</v>
      </c>
      <c r="H464" s="1103">
        <v>0</v>
      </c>
      <c r="I464" s="1103">
        <v>0</v>
      </c>
      <c r="J464" s="1103">
        <v>32.228200000000001</v>
      </c>
      <c r="K464" s="1103">
        <v>17.785</v>
      </c>
    </row>
    <row r="465" spans="1:11" ht="15.75" customHeight="1">
      <c r="A465" s="1098" t="s">
        <v>1470</v>
      </c>
      <c r="B465" s="1099" t="s">
        <v>2447</v>
      </c>
      <c r="C465" s="1703"/>
      <c r="D465" s="1703"/>
      <c r="E465" s="1703"/>
      <c r="F465" s="1703"/>
      <c r="G465" s="1703"/>
      <c r="H465" s="1703"/>
      <c r="I465" s="1703"/>
      <c r="J465" s="1100">
        <v>353.99419999999998</v>
      </c>
      <c r="K465" s="1100">
        <v>100.35299999999999</v>
      </c>
    </row>
    <row r="466" spans="1:11" ht="30" customHeight="1">
      <c r="A466" s="1101" t="s">
        <v>2448</v>
      </c>
      <c r="B466" s="1102" t="s">
        <v>2449</v>
      </c>
      <c r="C466" s="1103">
        <v>652825.74840000004</v>
      </c>
      <c r="D466" s="1103">
        <v>39.169499999999999</v>
      </c>
      <c r="E466" s="1103">
        <v>12.0838</v>
      </c>
      <c r="F466" s="1103">
        <v>4.8962000000000003</v>
      </c>
      <c r="G466" s="1103">
        <v>58.754300000000001</v>
      </c>
      <c r="H466" s="1103">
        <v>186.30119999999999</v>
      </c>
      <c r="I466" s="1103">
        <v>33.631300000000003</v>
      </c>
      <c r="J466" s="1103">
        <v>334.83629999999999</v>
      </c>
      <c r="K466" s="1103">
        <v>89.780799999999999</v>
      </c>
    </row>
    <row r="467" spans="1:11" ht="15.75" customHeight="1">
      <c r="A467" s="1101" t="s">
        <v>2450</v>
      </c>
      <c r="B467" s="1102" t="s">
        <v>2451</v>
      </c>
      <c r="C467" s="1103">
        <v>107321</v>
      </c>
      <c r="D467" s="1103">
        <v>8.5856999999999992</v>
      </c>
      <c r="E467" s="1103">
        <v>1.9864999999999999</v>
      </c>
      <c r="F467" s="1103">
        <v>0</v>
      </c>
      <c r="G467" s="1103">
        <v>8.5856999999999992</v>
      </c>
      <c r="H467" s="1103">
        <v>0</v>
      </c>
      <c r="I467" s="1103">
        <v>0</v>
      </c>
      <c r="J467" s="1103">
        <v>19.157900000000001</v>
      </c>
      <c r="K467" s="1103">
        <v>10.5722</v>
      </c>
    </row>
    <row r="468" spans="1:11" ht="15.75" customHeight="1">
      <c r="A468" s="1098" t="s">
        <v>2452</v>
      </c>
      <c r="B468" s="1099" t="s">
        <v>2453</v>
      </c>
      <c r="C468" s="1703"/>
      <c r="D468" s="1703"/>
      <c r="E468" s="1703"/>
      <c r="F468" s="1703"/>
      <c r="G468" s="1703"/>
      <c r="H468" s="1703"/>
      <c r="I468" s="1703"/>
      <c r="J468" s="1100">
        <v>318.37639999999999</v>
      </c>
      <c r="K468" s="1100">
        <v>99.754900000000006</v>
      </c>
    </row>
    <row r="469" spans="1:11" ht="15.75" customHeight="1">
      <c r="A469" s="1101" t="s">
        <v>2379</v>
      </c>
      <c r="B469" s="1102" t="s">
        <v>2380</v>
      </c>
      <c r="C469" s="1103">
        <v>730931.76619999995</v>
      </c>
      <c r="D469" s="1103">
        <v>36.546599999999998</v>
      </c>
      <c r="E469" s="1103">
        <v>13.153700000000001</v>
      </c>
      <c r="F469" s="1103">
        <v>5.3296999999999999</v>
      </c>
      <c r="G469" s="1103">
        <v>54.819899999999997</v>
      </c>
      <c r="H469" s="1103">
        <v>153.33860000000001</v>
      </c>
      <c r="I469" s="1103">
        <v>33.631300000000003</v>
      </c>
      <c r="J469" s="1103">
        <v>296.81979999999999</v>
      </c>
      <c r="K469" s="1103">
        <v>88.661299999999997</v>
      </c>
    </row>
    <row r="470" spans="1:11" ht="15.75" customHeight="1">
      <c r="A470" s="1101" t="s">
        <v>2454</v>
      </c>
      <c r="B470" s="1102" t="s">
        <v>2455</v>
      </c>
      <c r="C470" s="1103">
        <v>93004.415299999993</v>
      </c>
      <c r="D470" s="1103">
        <v>9.3003999999999998</v>
      </c>
      <c r="E470" s="1103">
        <v>1.7931999999999999</v>
      </c>
      <c r="F470" s="1103">
        <v>0</v>
      </c>
      <c r="G470" s="1103">
        <v>10.462999999999999</v>
      </c>
      <c r="H470" s="1103">
        <v>0</v>
      </c>
      <c r="I470" s="1103">
        <v>0</v>
      </c>
      <c r="J470" s="1103">
        <v>21.5566</v>
      </c>
      <c r="K470" s="1103">
        <v>11.0936</v>
      </c>
    </row>
    <row r="471" spans="1:11" ht="15.75" customHeight="1">
      <c r="A471" s="1098" t="s">
        <v>1525</v>
      </c>
      <c r="B471" s="1099" t="s">
        <v>2456</v>
      </c>
      <c r="C471" s="1703"/>
      <c r="D471" s="1703"/>
      <c r="E471" s="1703"/>
      <c r="F471" s="1703"/>
      <c r="G471" s="1703"/>
      <c r="H471" s="1703"/>
      <c r="I471" s="1703"/>
      <c r="J471" s="1100">
        <v>304.4862</v>
      </c>
      <c r="K471" s="1100">
        <v>92.773600000000002</v>
      </c>
    </row>
    <row r="472" spans="1:11" ht="15.75" customHeight="1">
      <c r="A472" s="1101" t="s">
        <v>2457</v>
      </c>
      <c r="B472" s="1102" t="s">
        <v>2458</v>
      </c>
      <c r="C472" s="1103">
        <v>649684.88939999999</v>
      </c>
      <c r="D472" s="1103">
        <v>32.484200000000001</v>
      </c>
      <c r="E472" s="1103">
        <v>11.691599999999999</v>
      </c>
      <c r="F472" s="1103">
        <v>4.7373000000000003</v>
      </c>
      <c r="G472" s="1103">
        <v>48.726399999999998</v>
      </c>
      <c r="H472" s="1103">
        <v>153.33860000000001</v>
      </c>
      <c r="I472" s="1103">
        <v>33.631300000000003</v>
      </c>
      <c r="J472" s="1103">
        <v>284.60939999999999</v>
      </c>
      <c r="K472" s="1103">
        <v>82.544399999999996</v>
      </c>
    </row>
    <row r="473" spans="1:11" ht="15.75" customHeight="1">
      <c r="A473" s="1101" t="s">
        <v>2459</v>
      </c>
      <c r="B473" s="1102" t="s">
        <v>2460</v>
      </c>
      <c r="C473" s="1103">
        <v>85756.5</v>
      </c>
      <c r="D473" s="1103">
        <v>8.5756999999999994</v>
      </c>
      <c r="E473" s="1103">
        <v>1.6535</v>
      </c>
      <c r="F473" s="1103">
        <v>0</v>
      </c>
      <c r="G473" s="1103">
        <v>9.6476000000000006</v>
      </c>
      <c r="H473" s="1103">
        <v>0</v>
      </c>
      <c r="I473" s="1103">
        <v>0</v>
      </c>
      <c r="J473" s="1103">
        <v>19.876799999999999</v>
      </c>
      <c r="K473" s="1103">
        <v>10.229200000000001</v>
      </c>
    </row>
    <row r="474" spans="1:11" ht="15.75" customHeight="1">
      <c r="A474" s="1098" t="s">
        <v>2461</v>
      </c>
      <c r="B474" s="1099" t="s">
        <v>2462</v>
      </c>
      <c r="C474" s="1703"/>
      <c r="D474" s="1703"/>
      <c r="E474" s="1703"/>
      <c r="F474" s="1703"/>
      <c r="G474" s="1703"/>
      <c r="H474" s="1703"/>
      <c r="I474" s="1703"/>
      <c r="J474" s="1100">
        <v>280.3288</v>
      </c>
      <c r="K474" s="1100">
        <v>88.920400000000001</v>
      </c>
    </row>
    <row r="475" spans="1:11" ht="15.75" customHeight="1">
      <c r="A475" s="1101" t="s">
        <v>2463</v>
      </c>
      <c r="B475" s="1102" t="s">
        <v>2464</v>
      </c>
      <c r="C475" s="1103">
        <v>654917.15879999998</v>
      </c>
      <c r="D475" s="1103">
        <v>32.745899999999999</v>
      </c>
      <c r="E475" s="1103">
        <v>11.7858</v>
      </c>
      <c r="F475" s="1103">
        <v>4.7754000000000003</v>
      </c>
      <c r="G475" s="1103">
        <v>49.1188</v>
      </c>
      <c r="H475" s="1103">
        <v>137.27459999999999</v>
      </c>
      <c r="I475" s="1103">
        <v>33.631300000000003</v>
      </c>
      <c r="J475" s="1103">
        <v>269.33179999999999</v>
      </c>
      <c r="K475" s="1103">
        <v>82.938400000000001</v>
      </c>
    </row>
    <row r="476" spans="1:11" ht="15.75" customHeight="1">
      <c r="A476" s="1101" t="s">
        <v>2465</v>
      </c>
      <c r="B476" s="1102" t="s">
        <v>2466</v>
      </c>
      <c r="C476" s="1103">
        <v>50150</v>
      </c>
      <c r="D476" s="1103">
        <v>5.0149999999999997</v>
      </c>
      <c r="E476" s="1103">
        <v>0.96699999999999997</v>
      </c>
      <c r="F476" s="1103">
        <v>0</v>
      </c>
      <c r="G476" s="1103">
        <v>5.0149999999999997</v>
      </c>
      <c r="H476" s="1103">
        <v>0</v>
      </c>
      <c r="I476" s="1103">
        <v>0</v>
      </c>
      <c r="J476" s="1103">
        <v>10.997</v>
      </c>
      <c r="K476" s="1103">
        <v>5.9820000000000002</v>
      </c>
    </row>
    <row r="477" spans="1:11" ht="15.75" customHeight="1">
      <c r="A477" s="1098" t="s">
        <v>2467</v>
      </c>
      <c r="B477" s="1099" t="s">
        <v>2468</v>
      </c>
      <c r="C477" s="1703"/>
      <c r="D477" s="1703"/>
      <c r="E477" s="1703"/>
      <c r="F477" s="1703"/>
      <c r="G477" s="1703"/>
      <c r="H477" s="1703"/>
      <c r="I477" s="1703"/>
      <c r="J477" s="1100">
        <v>378.14499999999998</v>
      </c>
      <c r="K477" s="1100">
        <v>120.5127</v>
      </c>
    </row>
    <row r="478" spans="1:11" ht="15.75" customHeight="1">
      <c r="A478" s="1101" t="s">
        <v>2469</v>
      </c>
      <c r="B478" s="1102" t="s">
        <v>2470</v>
      </c>
      <c r="C478" s="1103">
        <v>750843.72250000003</v>
      </c>
      <c r="D478" s="1103">
        <v>37.542200000000001</v>
      </c>
      <c r="E478" s="1103">
        <v>13.5121</v>
      </c>
      <c r="F478" s="1103">
        <v>5.4748999999999999</v>
      </c>
      <c r="G478" s="1103">
        <v>56.313299999999998</v>
      </c>
      <c r="H478" s="1103">
        <v>172.32339999999999</v>
      </c>
      <c r="I478" s="1103">
        <v>34.730899999999998</v>
      </c>
      <c r="J478" s="1103">
        <v>319.89679999999998</v>
      </c>
      <c r="K478" s="1103">
        <v>91.260099999999994</v>
      </c>
    </row>
    <row r="479" spans="1:11" ht="15.75" customHeight="1">
      <c r="A479" s="1101" t="s">
        <v>2471</v>
      </c>
      <c r="B479" s="1102" t="s">
        <v>2472</v>
      </c>
      <c r="C479" s="1103">
        <v>161086.71830000001</v>
      </c>
      <c r="D479" s="1103">
        <v>25.773900000000001</v>
      </c>
      <c r="E479" s="1103">
        <v>3.4786999999999999</v>
      </c>
      <c r="F479" s="1103">
        <v>0</v>
      </c>
      <c r="G479" s="1103">
        <v>28.9956</v>
      </c>
      <c r="H479" s="1103">
        <v>0</v>
      </c>
      <c r="I479" s="1103">
        <v>0</v>
      </c>
      <c r="J479" s="1103">
        <v>58.248199999999997</v>
      </c>
      <c r="K479" s="1103">
        <v>29.252600000000001</v>
      </c>
    </row>
    <row r="480" spans="1:11" ht="15.75" customHeight="1">
      <c r="A480" s="1098" t="s">
        <v>2473</v>
      </c>
      <c r="B480" s="1099" t="s">
        <v>2474</v>
      </c>
      <c r="C480" s="1703"/>
      <c r="D480" s="1703"/>
      <c r="E480" s="1703"/>
      <c r="F480" s="1703"/>
      <c r="G480" s="1703"/>
      <c r="H480" s="1703"/>
      <c r="I480" s="1703"/>
      <c r="J480" s="1100">
        <v>318.45429999999999</v>
      </c>
      <c r="K480" s="1100">
        <v>99.642099999999999</v>
      </c>
    </row>
    <row r="481" spans="1:11" ht="15.75" customHeight="1">
      <c r="A481" s="1101" t="s">
        <v>2475</v>
      </c>
      <c r="B481" s="1102" t="s">
        <v>2476</v>
      </c>
      <c r="C481" s="1103">
        <v>748820.56590000005</v>
      </c>
      <c r="D481" s="1103">
        <v>37.441000000000003</v>
      </c>
      <c r="E481" s="1103">
        <v>13.4757</v>
      </c>
      <c r="F481" s="1103">
        <v>5.4600999999999997</v>
      </c>
      <c r="G481" s="1103">
        <v>56.161499999999997</v>
      </c>
      <c r="H481" s="1103">
        <v>153.33860000000001</v>
      </c>
      <c r="I481" s="1103">
        <v>33.631300000000003</v>
      </c>
      <c r="J481" s="1103">
        <v>299.50819999999999</v>
      </c>
      <c r="K481" s="1103">
        <v>90.008099999999999</v>
      </c>
    </row>
    <row r="482" spans="1:11" ht="15.75" customHeight="1">
      <c r="A482" s="1101" t="s">
        <v>2477</v>
      </c>
      <c r="B482" s="1102" t="s">
        <v>2478</v>
      </c>
      <c r="C482" s="1103">
        <v>67253.704899999997</v>
      </c>
      <c r="D482" s="1103">
        <v>8.2774000000000001</v>
      </c>
      <c r="E482" s="1103">
        <v>1.3566</v>
      </c>
      <c r="F482" s="1103">
        <v>0</v>
      </c>
      <c r="G482" s="1103">
        <v>9.3120999999999992</v>
      </c>
      <c r="H482" s="1103">
        <v>0</v>
      </c>
      <c r="I482" s="1103">
        <v>0</v>
      </c>
      <c r="J482" s="1103">
        <v>18.946100000000001</v>
      </c>
      <c r="K482" s="1103">
        <v>9.6340000000000003</v>
      </c>
    </row>
    <row r="483" spans="1:11" ht="15.75" customHeight="1">
      <c r="A483" s="1098" t="s">
        <v>1492</v>
      </c>
      <c r="B483" s="1099" t="s">
        <v>2479</v>
      </c>
      <c r="C483" s="1703"/>
      <c r="D483" s="1703"/>
      <c r="E483" s="1703"/>
      <c r="F483" s="1703"/>
      <c r="G483" s="1703"/>
      <c r="H483" s="1703"/>
      <c r="I483" s="1703"/>
      <c r="J483" s="1100">
        <v>276.26580000000001</v>
      </c>
      <c r="K483" s="1100">
        <v>87.358500000000006</v>
      </c>
    </row>
    <row r="484" spans="1:11" ht="30" customHeight="1">
      <c r="A484" s="1101" t="s">
        <v>2433</v>
      </c>
      <c r="B484" s="1102" t="s">
        <v>2434</v>
      </c>
      <c r="C484" s="1103">
        <v>521273.0932</v>
      </c>
      <c r="D484" s="1103">
        <v>31.276399999999999</v>
      </c>
      <c r="E484" s="1103">
        <v>9.6487999999999996</v>
      </c>
      <c r="F484" s="1103">
        <v>3.9095</v>
      </c>
      <c r="G484" s="1103">
        <v>46.9146</v>
      </c>
      <c r="H484" s="1103">
        <v>134.77109999999999</v>
      </c>
      <c r="I484" s="1103">
        <v>33.631300000000003</v>
      </c>
      <c r="J484" s="1103">
        <v>260.15170000000001</v>
      </c>
      <c r="K484" s="1103">
        <v>78.465999999999994</v>
      </c>
    </row>
    <row r="485" spans="1:11" ht="15.75" customHeight="1">
      <c r="A485" s="1101" t="s">
        <v>2480</v>
      </c>
      <c r="B485" s="1102" t="s">
        <v>2481</v>
      </c>
      <c r="C485" s="1103">
        <v>90270</v>
      </c>
      <c r="D485" s="1103">
        <v>7.2215999999999996</v>
      </c>
      <c r="E485" s="1103">
        <v>1.6709000000000001</v>
      </c>
      <c r="F485" s="1103">
        <v>0</v>
      </c>
      <c r="G485" s="1103">
        <v>7.2215999999999996</v>
      </c>
      <c r="H485" s="1103">
        <v>0</v>
      </c>
      <c r="I485" s="1103">
        <v>0</v>
      </c>
      <c r="J485" s="1103">
        <v>16.114100000000001</v>
      </c>
      <c r="K485" s="1103">
        <v>8.8925000000000001</v>
      </c>
    </row>
    <row r="486" spans="1:11" ht="15.75" customHeight="1">
      <c r="A486" s="1098" t="s">
        <v>2482</v>
      </c>
      <c r="B486" s="1099" t="s">
        <v>2483</v>
      </c>
      <c r="C486" s="1703"/>
      <c r="D486" s="1703"/>
      <c r="E486" s="1703"/>
      <c r="F486" s="1703"/>
      <c r="G486" s="1703"/>
      <c r="H486" s="1703"/>
      <c r="I486" s="1703"/>
      <c r="J486" s="1100">
        <v>454.46069999999997</v>
      </c>
      <c r="K486" s="1100">
        <v>189.78960000000001</v>
      </c>
    </row>
    <row r="487" spans="1:11" ht="15.75" customHeight="1">
      <c r="A487" s="1101" t="s">
        <v>2484</v>
      </c>
      <c r="B487" s="1102" t="s">
        <v>2485</v>
      </c>
      <c r="C487" s="1103">
        <v>431294.58880000003</v>
      </c>
      <c r="D487" s="1103">
        <v>25.877700000000001</v>
      </c>
      <c r="E487" s="1103">
        <v>7.9832999999999998</v>
      </c>
      <c r="F487" s="1103">
        <v>3.2347000000000001</v>
      </c>
      <c r="G487" s="1103">
        <v>38.816499999999998</v>
      </c>
      <c r="H487" s="1103">
        <v>127.8344</v>
      </c>
      <c r="I487" s="1103">
        <v>33.631300000000003</v>
      </c>
      <c r="J487" s="1103">
        <v>237.37790000000001</v>
      </c>
      <c r="K487" s="1103">
        <v>70.727000000000004</v>
      </c>
    </row>
    <row r="488" spans="1:11" ht="15.75" customHeight="1">
      <c r="A488" s="1101" t="s">
        <v>2486</v>
      </c>
      <c r="B488" s="1102" t="s">
        <v>2487</v>
      </c>
      <c r="C488" s="1103">
        <v>731939.25</v>
      </c>
      <c r="D488" s="1103">
        <v>77.768500000000003</v>
      </c>
      <c r="E488" s="1103">
        <v>14.1127</v>
      </c>
      <c r="F488" s="1103">
        <v>0</v>
      </c>
      <c r="G488" s="1103">
        <v>73.193899999999999</v>
      </c>
      <c r="H488" s="1103">
        <v>24.8263</v>
      </c>
      <c r="I488" s="1103">
        <v>27.1814</v>
      </c>
      <c r="J488" s="1103">
        <v>217.08279999999999</v>
      </c>
      <c r="K488" s="1103">
        <v>119.0626</v>
      </c>
    </row>
    <row r="489" spans="1:11" ht="15.75" customHeight="1">
      <c r="A489" s="1098" t="s">
        <v>1466</v>
      </c>
      <c r="B489" s="1099" t="s">
        <v>2488</v>
      </c>
      <c r="C489" s="1703"/>
      <c r="D489" s="1703"/>
      <c r="E489" s="1703"/>
      <c r="F489" s="1703"/>
      <c r="G489" s="1703"/>
      <c r="H489" s="1703"/>
      <c r="I489" s="1703"/>
      <c r="J489" s="1100">
        <v>673.71579999999994</v>
      </c>
      <c r="K489" s="1100">
        <v>302.67349999999999</v>
      </c>
    </row>
    <row r="490" spans="1:11" ht="15.75" customHeight="1">
      <c r="A490" s="1101" t="s">
        <v>2489</v>
      </c>
      <c r="B490" s="1102" t="s">
        <v>2490</v>
      </c>
      <c r="C490" s="1103">
        <v>143992.04070000001</v>
      </c>
      <c r="D490" s="1103">
        <v>11.519399999999999</v>
      </c>
      <c r="E490" s="1103">
        <v>2.6652999999999998</v>
      </c>
      <c r="F490" s="1103">
        <v>0</v>
      </c>
      <c r="G490" s="1103">
        <v>11.519399999999999</v>
      </c>
      <c r="H490" s="1103">
        <v>26.688199999999998</v>
      </c>
      <c r="I490" s="1103">
        <v>0</v>
      </c>
      <c r="J490" s="1103">
        <v>52.392299999999999</v>
      </c>
      <c r="K490" s="1103">
        <v>14.184699999999999</v>
      </c>
    </row>
    <row r="491" spans="1:11" ht="30" customHeight="1">
      <c r="A491" s="1101" t="s">
        <v>2491</v>
      </c>
      <c r="B491" s="1102" t="s">
        <v>2492</v>
      </c>
      <c r="C491" s="1103">
        <v>546417.17489999998</v>
      </c>
      <c r="D491" s="1103">
        <v>32.784999999999997</v>
      </c>
      <c r="E491" s="1103">
        <v>10.1142</v>
      </c>
      <c r="F491" s="1103">
        <v>4.0980999999999996</v>
      </c>
      <c r="G491" s="1103">
        <v>49.177500000000002</v>
      </c>
      <c r="H491" s="1103">
        <v>134.77109999999999</v>
      </c>
      <c r="I491" s="1103">
        <v>33.631300000000003</v>
      </c>
      <c r="J491" s="1103">
        <v>264.5772</v>
      </c>
      <c r="K491" s="1103">
        <v>80.628600000000006</v>
      </c>
    </row>
    <row r="492" spans="1:11" ht="15.75" customHeight="1">
      <c r="A492" s="1101" t="s">
        <v>2493</v>
      </c>
      <c r="B492" s="1102" t="s">
        <v>2494</v>
      </c>
      <c r="C492" s="1103">
        <v>1439312.932</v>
      </c>
      <c r="D492" s="1103">
        <v>152.92699999999999</v>
      </c>
      <c r="E492" s="1103">
        <v>27.751799999999999</v>
      </c>
      <c r="F492" s="1103">
        <v>0</v>
      </c>
      <c r="G492" s="1103">
        <v>143.93129999999999</v>
      </c>
      <c r="H492" s="1103">
        <v>4.9547999999999996</v>
      </c>
      <c r="I492" s="1103">
        <v>27.1814</v>
      </c>
      <c r="J492" s="1103">
        <v>356.74630000000002</v>
      </c>
      <c r="K492" s="1103">
        <v>207.86019999999999</v>
      </c>
    </row>
    <row r="493" spans="1:11" ht="15.75" customHeight="1">
      <c r="A493" s="1098" t="s">
        <v>2495</v>
      </c>
      <c r="B493" s="1099" t="s">
        <v>2496</v>
      </c>
      <c r="C493" s="1703"/>
      <c r="D493" s="1703"/>
      <c r="E493" s="1703"/>
      <c r="F493" s="1703"/>
      <c r="G493" s="1703"/>
      <c r="H493" s="1703"/>
      <c r="I493" s="1703"/>
      <c r="J493" s="1100">
        <v>415.44729999999998</v>
      </c>
      <c r="K493" s="1100">
        <v>125.9255</v>
      </c>
    </row>
    <row r="494" spans="1:11" ht="15.75" customHeight="1">
      <c r="A494" s="1101" t="s">
        <v>2497</v>
      </c>
      <c r="B494" s="1102" t="s">
        <v>2498</v>
      </c>
      <c r="C494" s="1103">
        <v>751953.60719999997</v>
      </c>
      <c r="D494" s="1103">
        <v>37.597700000000003</v>
      </c>
      <c r="E494" s="1103">
        <v>13.532</v>
      </c>
      <c r="F494" s="1103">
        <v>5.4829999999999997</v>
      </c>
      <c r="G494" s="1103">
        <v>56.396500000000003</v>
      </c>
      <c r="H494" s="1103">
        <v>201.5308</v>
      </c>
      <c r="I494" s="1103">
        <v>34.730899999999998</v>
      </c>
      <c r="J494" s="1103">
        <v>349.27089999999998</v>
      </c>
      <c r="K494" s="1103">
        <v>91.343599999999995</v>
      </c>
    </row>
    <row r="495" spans="1:11" ht="15.75" customHeight="1">
      <c r="A495" s="1101" t="s">
        <v>2499</v>
      </c>
      <c r="B495" s="1102" t="s">
        <v>2500</v>
      </c>
      <c r="C495" s="1103">
        <v>351050</v>
      </c>
      <c r="D495" s="1103">
        <v>28.084</v>
      </c>
      <c r="E495" s="1103">
        <v>6.4978999999999996</v>
      </c>
      <c r="F495" s="1103">
        <v>0</v>
      </c>
      <c r="G495" s="1103">
        <v>31.5945</v>
      </c>
      <c r="H495" s="1103">
        <v>0</v>
      </c>
      <c r="I495" s="1103">
        <v>0</v>
      </c>
      <c r="J495" s="1103">
        <v>66.176400000000001</v>
      </c>
      <c r="K495" s="1103">
        <v>34.581899999999997</v>
      </c>
    </row>
    <row r="496" spans="1:11" ht="15.75" customHeight="1">
      <c r="A496" s="1098" t="s">
        <v>2501</v>
      </c>
      <c r="B496" s="1099" t="s">
        <v>2502</v>
      </c>
      <c r="C496" s="1703"/>
      <c r="D496" s="1703"/>
      <c r="E496" s="1703"/>
      <c r="F496" s="1703"/>
      <c r="G496" s="1703"/>
      <c r="H496" s="1703"/>
      <c r="I496" s="1703"/>
      <c r="J496" s="1100">
        <v>464.66140000000001</v>
      </c>
      <c r="K496" s="1100">
        <v>141.3143</v>
      </c>
    </row>
    <row r="497" spans="1:11" ht="15.75" customHeight="1">
      <c r="A497" s="1101" t="s">
        <v>2503</v>
      </c>
      <c r="B497" s="1102" t="s">
        <v>2504</v>
      </c>
      <c r="C497" s="1103">
        <v>877611.04489999998</v>
      </c>
      <c r="D497" s="1103">
        <v>43.880600000000001</v>
      </c>
      <c r="E497" s="1103">
        <v>15.7933</v>
      </c>
      <c r="F497" s="1103">
        <v>6.3992000000000004</v>
      </c>
      <c r="G497" s="1103">
        <v>65.820800000000006</v>
      </c>
      <c r="H497" s="1103">
        <v>220.51560000000001</v>
      </c>
      <c r="I497" s="1103">
        <v>34.730899999999998</v>
      </c>
      <c r="J497" s="1103">
        <v>387.1404</v>
      </c>
      <c r="K497" s="1103">
        <v>100.804</v>
      </c>
    </row>
    <row r="498" spans="1:11" ht="15.75" customHeight="1">
      <c r="A498" s="1101" t="s">
        <v>2505</v>
      </c>
      <c r="B498" s="1102" t="s">
        <v>2506</v>
      </c>
      <c r="C498" s="1103">
        <v>411230</v>
      </c>
      <c r="D498" s="1103">
        <v>32.898400000000002</v>
      </c>
      <c r="E498" s="1103">
        <v>7.6119000000000003</v>
      </c>
      <c r="F498" s="1103">
        <v>0</v>
      </c>
      <c r="G498" s="1103">
        <v>37.0107</v>
      </c>
      <c r="H498" s="1103">
        <v>0</v>
      </c>
      <c r="I498" s="1103">
        <v>0</v>
      </c>
      <c r="J498" s="1103">
        <v>77.521000000000001</v>
      </c>
      <c r="K498" s="1103">
        <v>40.510300000000001</v>
      </c>
    </row>
    <row r="499" spans="1:11" ht="15.75" customHeight="1">
      <c r="A499" s="1098" t="s">
        <v>1464</v>
      </c>
      <c r="B499" s="1099" t="s">
        <v>2507</v>
      </c>
      <c r="C499" s="1703"/>
      <c r="D499" s="1703"/>
      <c r="E499" s="1703"/>
      <c r="F499" s="1703"/>
      <c r="G499" s="1703"/>
      <c r="H499" s="1703"/>
      <c r="I499" s="1703"/>
      <c r="J499" s="1100">
        <v>317.75659999999999</v>
      </c>
      <c r="K499" s="1100">
        <v>99.436000000000007</v>
      </c>
    </row>
    <row r="500" spans="1:11" ht="15.75" customHeight="1">
      <c r="A500" s="1101" t="s">
        <v>2379</v>
      </c>
      <c r="B500" s="1102" t="s">
        <v>2380</v>
      </c>
      <c r="C500" s="1103">
        <v>730931.76619999995</v>
      </c>
      <c r="D500" s="1103">
        <v>36.546599999999998</v>
      </c>
      <c r="E500" s="1103">
        <v>13.153700000000001</v>
      </c>
      <c r="F500" s="1103">
        <v>5.3296999999999999</v>
      </c>
      <c r="G500" s="1103">
        <v>54.819899999999997</v>
      </c>
      <c r="H500" s="1103">
        <v>153.33860000000001</v>
      </c>
      <c r="I500" s="1103">
        <v>33.631300000000003</v>
      </c>
      <c r="J500" s="1103">
        <v>296.81979999999999</v>
      </c>
      <c r="K500" s="1103">
        <v>88.661299999999997</v>
      </c>
    </row>
    <row r="501" spans="1:11" ht="15.75" customHeight="1">
      <c r="A501" s="1101" t="s">
        <v>2508</v>
      </c>
      <c r="B501" s="1102" t="s">
        <v>2509</v>
      </c>
      <c r="C501" s="1103">
        <v>90330.18</v>
      </c>
      <c r="D501" s="1103">
        <v>9.0329999999999995</v>
      </c>
      <c r="E501" s="1103">
        <v>1.7417</v>
      </c>
      <c r="F501" s="1103">
        <v>0</v>
      </c>
      <c r="G501" s="1103">
        <v>10.162100000000001</v>
      </c>
      <c r="H501" s="1103">
        <v>0</v>
      </c>
      <c r="I501" s="1103">
        <v>0</v>
      </c>
      <c r="J501" s="1103">
        <v>20.936800000000002</v>
      </c>
      <c r="K501" s="1103">
        <v>10.774699999999999</v>
      </c>
    </row>
    <row r="502" spans="1:11" ht="15.75" customHeight="1">
      <c r="A502" s="1098" t="s">
        <v>2510</v>
      </c>
      <c r="B502" s="1099" t="s">
        <v>2511</v>
      </c>
      <c r="C502" s="1703"/>
      <c r="D502" s="1703"/>
      <c r="E502" s="1703"/>
      <c r="F502" s="1703"/>
      <c r="G502" s="1703"/>
      <c r="H502" s="1703"/>
      <c r="I502" s="1703"/>
      <c r="J502" s="1100">
        <v>281.4076</v>
      </c>
      <c r="K502" s="1100">
        <v>89.916399999999996</v>
      </c>
    </row>
    <row r="503" spans="1:11" ht="30" customHeight="1">
      <c r="A503" s="1101" t="s">
        <v>2491</v>
      </c>
      <c r="B503" s="1102" t="s">
        <v>2492</v>
      </c>
      <c r="C503" s="1103">
        <v>546417.17489999998</v>
      </c>
      <c r="D503" s="1103">
        <v>32.784999999999997</v>
      </c>
      <c r="E503" s="1103">
        <v>10.1142</v>
      </c>
      <c r="F503" s="1103">
        <v>4.0980999999999996</v>
      </c>
      <c r="G503" s="1103">
        <v>49.177500000000002</v>
      </c>
      <c r="H503" s="1103">
        <v>134.77109999999999</v>
      </c>
      <c r="I503" s="1103">
        <v>33.631300000000003</v>
      </c>
      <c r="J503" s="1103">
        <v>264.5772</v>
      </c>
      <c r="K503" s="1103">
        <v>80.628600000000006</v>
      </c>
    </row>
    <row r="504" spans="1:11" ht="15.75" customHeight="1">
      <c r="A504" s="1101" t="s">
        <v>2512</v>
      </c>
      <c r="B504" s="1102" t="s">
        <v>2513</v>
      </c>
      <c r="C504" s="1103">
        <v>94282</v>
      </c>
      <c r="D504" s="1103">
        <v>7.5426000000000002</v>
      </c>
      <c r="E504" s="1103">
        <v>1.7452000000000001</v>
      </c>
      <c r="F504" s="1103">
        <v>0</v>
      </c>
      <c r="G504" s="1103">
        <v>7.5426000000000002</v>
      </c>
      <c r="H504" s="1103">
        <v>0</v>
      </c>
      <c r="I504" s="1103">
        <v>0</v>
      </c>
      <c r="J504" s="1103">
        <v>16.830400000000001</v>
      </c>
      <c r="K504" s="1103">
        <v>9.2878000000000007</v>
      </c>
    </row>
    <row r="505" spans="1:11" ht="15.75" customHeight="1">
      <c r="A505" s="1098" t="s">
        <v>2514</v>
      </c>
      <c r="B505" s="1099" t="s">
        <v>2515</v>
      </c>
      <c r="C505" s="1703"/>
      <c r="D505" s="1703"/>
      <c r="E505" s="1703"/>
      <c r="F505" s="1703"/>
      <c r="G505" s="1703"/>
      <c r="H505" s="1703"/>
      <c r="I505" s="1703"/>
      <c r="J505" s="1100">
        <v>872.80240000000003</v>
      </c>
      <c r="K505" s="1100">
        <v>299.41379999999998</v>
      </c>
    </row>
    <row r="506" spans="1:11" ht="15.75" customHeight="1">
      <c r="A506" s="1101" t="s">
        <v>2516</v>
      </c>
      <c r="B506" s="1102" t="s">
        <v>2517</v>
      </c>
      <c r="C506" s="1103">
        <v>825721.05079999997</v>
      </c>
      <c r="D506" s="1103">
        <v>49.543300000000002</v>
      </c>
      <c r="E506" s="1103">
        <v>15.2841</v>
      </c>
      <c r="F506" s="1103">
        <v>6.1928999999999998</v>
      </c>
      <c r="G506" s="1103">
        <v>74.314899999999994</v>
      </c>
      <c r="H506" s="1103">
        <v>273.5061</v>
      </c>
      <c r="I506" s="1103">
        <v>34.730899999999998</v>
      </c>
      <c r="J506" s="1103">
        <v>453.57220000000001</v>
      </c>
      <c r="K506" s="1103">
        <v>105.7512</v>
      </c>
    </row>
    <row r="507" spans="1:11" ht="15.75" customHeight="1">
      <c r="A507" s="1101" t="s">
        <v>2518</v>
      </c>
      <c r="B507" s="1102" t="s">
        <v>2519</v>
      </c>
      <c r="C507" s="1103">
        <v>1538109.527</v>
      </c>
      <c r="D507" s="1103">
        <v>125.84529999999999</v>
      </c>
      <c r="E507" s="1103">
        <v>28.039000000000001</v>
      </c>
      <c r="F507" s="1103">
        <v>0</v>
      </c>
      <c r="G507" s="1103">
        <v>125.84529999999999</v>
      </c>
      <c r="H507" s="1103">
        <v>99.722300000000004</v>
      </c>
      <c r="I507" s="1103">
        <v>39.778300000000002</v>
      </c>
      <c r="J507" s="1103">
        <v>419.23020000000002</v>
      </c>
      <c r="K507" s="1103">
        <v>193.6626</v>
      </c>
    </row>
    <row r="508" spans="1:11" ht="15.75" customHeight="1">
      <c r="A508" s="1098" t="s">
        <v>1465</v>
      </c>
      <c r="B508" s="1099" t="s">
        <v>2520</v>
      </c>
      <c r="C508" s="1703"/>
      <c r="D508" s="1703"/>
      <c r="E508" s="1703"/>
      <c r="F508" s="1703"/>
      <c r="G508" s="1703"/>
      <c r="H508" s="1703"/>
      <c r="I508" s="1703"/>
      <c r="J508" s="1100">
        <v>354.12189999999998</v>
      </c>
      <c r="K508" s="1100">
        <v>117.7992</v>
      </c>
    </row>
    <row r="509" spans="1:11" ht="15.75" customHeight="1">
      <c r="A509" s="1101" t="s">
        <v>2379</v>
      </c>
      <c r="B509" s="1102" t="s">
        <v>2380</v>
      </c>
      <c r="C509" s="1103">
        <v>730931.76619999995</v>
      </c>
      <c r="D509" s="1103">
        <v>36.546599999999998</v>
      </c>
      <c r="E509" s="1103">
        <v>13.153700000000001</v>
      </c>
      <c r="F509" s="1103">
        <v>5.3296999999999999</v>
      </c>
      <c r="G509" s="1103">
        <v>54.819899999999997</v>
      </c>
      <c r="H509" s="1103">
        <v>153.33860000000001</v>
      </c>
      <c r="I509" s="1103">
        <v>33.631300000000003</v>
      </c>
      <c r="J509" s="1103">
        <v>296.81979999999999</v>
      </c>
      <c r="K509" s="1103">
        <v>88.661299999999997</v>
      </c>
    </row>
    <row r="510" spans="1:11" ht="15.75" customHeight="1">
      <c r="A510" s="1101" t="s">
        <v>2413</v>
      </c>
      <c r="B510" s="1102" t="s">
        <v>2414</v>
      </c>
      <c r="C510" s="1103">
        <v>203408.4</v>
      </c>
      <c r="D510" s="1103">
        <v>25.0349</v>
      </c>
      <c r="E510" s="1103">
        <v>4.1029999999999998</v>
      </c>
      <c r="F510" s="1103">
        <v>0</v>
      </c>
      <c r="G510" s="1103">
        <v>28.164200000000001</v>
      </c>
      <c r="H510" s="1103">
        <v>0</v>
      </c>
      <c r="I510" s="1103">
        <v>0</v>
      </c>
      <c r="J510" s="1103">
        <v>57.302100000000003</v>
      </c>
      <c r="K510" s="1103">
        <v>29.137899999999998</v>
      </c>
    </row>
    <row r="511" spans="1:11" ht="15.75" customHeight="1">
      <c r="A511" s="1098" t="s">
        <v>2521</v>
      </c>
      <c r="B511" s="1099" t="s">
        <v>2522</v>
      </c>
      <c r="C511" s="1703"/>
      <c r="D511" s="1703"/>
      <c r="E511" s="1703"/>
      <c r="F511" s="1703"/>
      <c r="G511" s="1703"/>
      <c r="H511" s="1703"/>
      <c r="I511" s="1703"/>
      <c r="J511" s="1100">
        <v>1838.5864999999999</v>
      </c>
      <c r="K511" s="1100">
        <v>792.75639999999999</v>
      </c>
    </row>
    <row r="512" spans="1:11" ht="15.75" customHeight="1">
      <c r="A512" s="1101" t="s">
        <v>2401</v>
      </c>
      <c r="B512" s="1102" t="s">
        <v>2402</v>
      </c>
      <c r="C512" s="1103">
        <v>5148862.6030000001</v>
      </c>
      <c r="D512" s="1103">
        <v>257.44310000000002</v>
      </c>
      <c r="E512" s="1103">
        <v>92.658100000000005</v>
      </c>
      <c r="F512" s="1103">
        <v>37.543799999999997</v>
      </c>
      <c r="G512" s="1103">
        <v>386.16469999999998</v>
      </c>
      <c r="H512" s="1103">
        <v>321.28100000000001</v>
      </c>
      <c r="I512" s="1103">
        <v>34.730899999999998</v>
      </c>
      <c r="J512" s="1103">
        <v>1129.8216</v>
      </c>
      <c r="K512" s="1103">
        <v>422.3759</v>
      </c>
    </row>
    <row r="513" spans="1:11" ht="15.75" customHeight="1">
      <c r="A513" s="1101" t="s">
        <v>2523</v>
      </c>
      <c r="B513" s="1102" t="s">
        <v>2524</v>
      </c>
      <c r="C513" s="1103">
        <v>1580247.5220000001</v>
      </c>
      <c r="D513" s="1103">
        <v>126.4198</v>
      </c>
      <c r="E513" s="1103">
        <v>29.250399999999999</v>
      </c>
      <c r="F513" s="1103">
        <v>0</v>
      </c>
      <c r="G513" s="1103">
        <v>142.22229999999999</v>
      </c>
      <c r="H513" s="1103">
        <v>0</v>
      </c>
      <c r="I513" s="1103">
        <v>0</v>
      </c>
      <c r="J513" s="1103">
        <v>297.89249999999998</v>
      </c>
      <c r="K513" s="1103">
        <v>155.67019999999999</v>
      </c>
    </row>
    <row r="514" spans="1:11" ht="15.75" customHeight="1">
      <c r="A514" s="1101" t="s">
        <v>2389</v>
      </c>
      <c r="B514" s="1102" t="s">
        <v>2390</v>
      </c>
      <c r="C514" s="1103">
        <v>511422.8873</v>
      </c>
      <c r="D514" s="1103">
        <v>40.913800000000002</v>
      </c>
      <c r="E514" s="1103">
        <v>9.4664000000000001</v>
      </c>
      <c r="F514" s="1103">
        <v>0</v>
      </c>
      <c r="G514" s="1103">
        <v>46.028100000000002</v>
      </c>
      <c r="H514" s="1103">
        <v>0</v>
      </c>
      <c r="I514" s="1103">
        <v>0</v>
      </c>
      <c r="J514" s="1103">
        <v>96.408299999999997</v>
      </c>
      <c r="K514" s="1103">
        <v>50.380200000000002</v>
      </c>
    </row>
    <row r="515" spans="1:11" ht="15.75" customHeight="1">
      <c r="A515" s="1101" t="s">
        <v>2525</v>
      </c>
      <c r="B515" s="1102" t="s">
        <v>2526</v>
      </c>
      <c r="C515" s="1103">
        <v>1668155.9580000001</v>
      </c>
      <c r="D515" s="1103">
        <v>133.45249999999999</v>
      </c>
      <c r="E515" s="1103">
        <v>30.877600000000001</v>
      </c>
      <c r="F515" s="1103">
        <v>0</v>
      </c>
      <c r="G515" s="1103">
        <v>150.13399999999999</v>
      </c>
      <c r="H515" s="1103">
        <v>0</v>
      </c>
      <c r="I515" s="1103">
        <v>0</v>
      </c>
      <c r="J515" s="1103">
        <v>314.46409999999997</v>
      </c>
      <c r="K515" s="1103">
        <v>164.33009999999999</v>
      </c>
    </row>
    <row r="516" spans="1:11" ht="15.75" customHeight="1">
      <c r="A516" s="1098" t="s">
        <v>2527</v>
      </c>
      <c r="B516" s="1099" t="s">
        <v>2528</v>
      </c>
      <c r="C516" s="1703"/>
      <c r="D516" s="1703"/>
      <c r="E516" s="1703"/>
      <c r="F516" s="1703"/>
      <c r="G516" s="1703"/>
      <c r="H516" s="1703"/>
      <c r="I516" s="1703"/>
      <c r="J516" s="1100">
        <v>355.42649999999998</v>
      </c>
      <c r="K516" s="1100">
        <v>101.1434</v>
      </c>
    </row>
    <row r="517" spans="1:11" ht="30" customHeight="1">
      <c r="A517" s="1101" t="s">
        <v>2448</v>
      </c>
      <c r="B517" s="1102" t="s">
        <v>2449</v>
      </c>
      <c r="C517" s="1103">
        <v>652825.74840000004</v>
      </c>
      <c r="D517" s="1103">
        <v>39.169499999999999</v>
      </c>
      <c r="E517" s="1103">
        <v>12.0838</v>
      </c>
      <c r="F517" s="1103">
        <v>4.8962000000000003</v>
      </c>
      <c r="G517" s="1103">
        <v>58.754300000000001</v>
      </c>
      <c r="H517" s="1103">
        <v>186.30119999999999</v>
      </c>
      <c r="I517" s="1103">
        <v>33.631300000000003</v>
      </c>
      <c r="J517" s="1103">
        <v>334.83629999999999</v>
      </c>
      <c r="K517" s="1103">
        <v>89.780799999999999</v>
      </c>
    </row>
    <row r="518" spans="1:11" ht="15.75" customHeight="1">
      <c r="A518" s="1101" t="s">
        <v>2529</v>
      </c>
      <c r="B518" s="1102" t="s">
        <v>2530</v>
      </c>
      <c r="C518" s="1103">
        <v>115345</v>
      </c>
      <c r="D518" s="1103">
        <v>9.2276000000000007</v>
      </c>
      <c r="E518" s="1103">
        <v>2.1349999999999998</v>
      </c>
      <c r="F518" s="1103">
        <v>0</v>
      </c>
      <c r="G518" s="1103">
        <v>9.2276000000000007</v>
      </c>
      <c r="H518" s="1103">
        <v>0</v>
      </c>
      <c r="I518" s="1103">
        <v>0</v>
      </c>
      <c r="J518" s="1103">
        <v>20.590199999999999</v>
      </c>
      <c r="K518" s="1103">
        <v>11.3626</v>
      </c>
    </row>
    <row r="519" spans="1:11" ht="15.75" customHeight="1">
      <c r="A519" s="1098" t="s">
        <v>1467</v>
      </c>
      <c r="B519" s="1099" t="s">
        <v>2531</v>
      </c>
      <c r="C519" s="1703"/>
      <c r="D519" s="1703"/>
      <c r="E519" s="1703"/>
      <c r="F519" s="1703"/>
      <c r="G519" s="1703"/>
      <c r="H519" s="1703"/>
      <c r="I519" s="1703"/>
      <c r="J519" s="1100">
        <v>316.79689999999999</v>
      </c>
      <c r="K519" s="1100">
        <v>111.3211</v>
      </c>
    </row>
    <row r="520" spans="1:11" ht="15.75" customHeight="1">
      <c r="A520" s="1101" t="s">
        <v>2532</v>
      </c>
      <c r="B520" s="1102" t="s">
        <v>2533</v>
      </c>
      <c r="C520" s="1103">
        <v>546609.44149999996</v>
      </c>
      <c r="D520" s="1103">
        <v>27.330500000000001</v>
      </c>
      <c r="E520" s="1103">
        <v>9.8367000000000004</v>
      </c>
      <c r="F520" s="1103">
        <v>3.9857</v>
      </c>
      <c r="G520" s="1103">
        <v>40.995699999999999</v>
      </c>
      <c r="H520" s="1103">
        <v>134.77109999999999</v>
      </c>
      <c r="I520" s="1103">
        <v>34.730899999999998</v>
      </c>
      <c r="J520" s="1103">
        <v>251.6506</v>
      </c>
      <c r="K520" s="1103">
        <v>75.883799999999994</v>
      </c>
    </row>
    <row r="521" spans="1:11" ht="15.75" customHeight="1">
      <c r="A521" s="1101" t="s">
        <v>2534</v>
      </c>
      <c r="B521" s="1102" t="s">
        <v>2535</v>
      </c>
      <c r="C521" s="1103">
        <v>30090</v>
      </c>
      <c r="D521" s="1103">
        <v>3.0089999999999999</v>
      </c>
      <c r="E521" s="1103">
        <v>0.58020000000000005</v>
      </c>
      <c r="F521" s="1103">
        <v>0</v>
      </c>
      <c r="G521" s="1103">
        <v>3.0089999999999999</v>
      </c>
      <c r="H521" s="1103">
        <v>0</v>
      </c>
      <c r="I521" s="1103">
        <v>0</v>
      </c>
      <c r="J521" s="1103">
        <v>6.5982000000000003</v>
      </c>
      <c r="K521" s="1103">
        <v>3.5891999999999999</v>
      </c>
    </row>
    <row r="522" spans="1:11" ht="15.75" customHeight="1">
      <c r="A522" s="1101" t="s">
        <v>2343</v>
      </c>
      <c r="B522" s="1102" t="s">
        <v>2344</v>
      </c>
      <c r="C522" s="1103">
        <v>267000</v>
      </c>
      <c r="D522" s="1103">
        <v>26.7</v>
      </c>
      <c r="E522" s="1103">
        <v>5.1481000000000003</v>
      </c>
      <c r="F522" s="1103">
        <v>0</v>
      </c>
      <c r="G522" s="1103">
        <v>26.7</v>
      </c>
      <c r="H522" s="1103">
        <v>0</v>
      </c>
      <c r="I522" s="1103">
        <v>0</v>
      </c>
      <c r="J522" s="1103">
        <v>58.548099999999998</v>
      </c>
      <c r="K522" s="1103">
        <v>31.848099999999999</v>
      </c>
    </row>
    <row r="523" spans="1:11" ht="15.75" customHeight="1">
      <c r="A523" s="1098" t="s">
        <v>1498</v>
      </c>
      <c r="B523" s="1099" t="s">
        <v>2536</v>
      </c>
      <c r="C523" s="1703"/>
      <c r="D523" s="1703"/>
      <c r="E523" s="1703"/>
      <c r="F523" s="1703"/>
      <c r="G523" s="1703"/>
      <c r="H523" s="1703"/>
      <c r="I523" s="1703"/>
      <c r="J523" s="1100">
        <v>174.39490000000001</v>
      </c>
      <c r="K523" s="1100">
        <v>72.1922</v>
      </c>
    </row>
    <row r="524" spans="1:11" ht="15.75" customHeight="1">
      <c r="A524" s="1101" t="s">
        <v>2537</v>
      </c>
      <c r="B524" s="1102" t="s">
        <v>2538</v>
      </c>
      <c r="C524" s="1103">
        <v>407295.9472</v>
      </c>
      <c r="D524" s="1103">
        <v>24.437799999999999</v>
      </c>
      <c r="E524" s="1103">
        <v>7.5389999999999997</v>
      </c>
      <c r="F524" s="1103">
        <v>3.0547</v>
      </c>
      <c r="G524" s="1103">
        <v>36.656599999999997</v>
      </c>
      <c r="H524" s="1103">
        <v>62.587200000000003</v>
      </c>
      <c r="I524" s="1103">
        <v>33.631300000000003</v>
      </c>
      <c r="J524" s="1103">
        <v>167.9066</v>
      </c>
      <c r="K524" s="1103">
        <v>68.662800000000004</v>
      </c>
    </row>
    <row r="525" spans="1:11" ht="15.75" customHeight="1">
      <c r="A525" s="1101" t="s">
        <v>2341</v>
      </c>
      <c r="B525" s="1102" t="s">
        <v>2342</v>
      </c>
      <c r="C525" s="1103">
        <v>29588.5</v>
      </c>
      <c r="D525" s="1103">
        <v>2.9588999999999999</v>
      </c>
      <c r="E525" s="1103">
        <v>0.57050000000000001</v>
      </c>
      <c r="F525" s="1103">
        <v>0</v>
      </c>
      <c r="G525" s="1103">
        <v>2.9588999999999999</v>
      </c>
      <c r="H525" s="1103">
        <v>0</v>
      </c>
      <c r="I525" s="1103">
        <v>0</v>
      </c>
      <c r="J525" s="1103">
        <v>6.4882999999999997</v>
      </c>
      <c r="K525" s="1103">
        <v>3.5293999999999999</v>
      </c>
    </row>
    <row r="526" spans="1:11" ht="15.75" customHeight="1">
      <c r="A526" s="1098" t="s">
        <v>1481</v>
      </c>
      <c r="B526" s="1099" t="s">
        <v>2539</v>
      </c>
      <c r="C526" s="1703"/>
      <c r="D526" s="1703"/>
      <c r="E526" s="1703"/>
      <c r="F526" s="1703"/>
      <c r="G526" s="1703"/>
      <c r="H526" s="1703"/>
      <c r="I526" s="1703"/>
      <c r="J526" s="1100">
        <v>295.5847</v>
      </c>
      <c r="K526" s="1100">
        <v>99.782399999999996</v>
      </c>
    </row>
    <row r="527" spans="1:11" ht="15.75" customHeight="1">
      <c r="A527" s="1101" t="s">
        <v>2540</v>
      </c>
      <c r="B527" s="1102" t="s">
        <v>2541</v>
      </c>
      <c r="C527" s="1103">
        <v>37111</v>
      </c>
      <c r="D527" s="1103">
        <v>3.7111000000000001</v>
      </c>
      <c r="E527" s="1103">
        <v>0.71550000000000002</v>
      </c>
      <c r="F527" s="1103">
        <v>0</v>
      </c>
      <c r="G527" s="1103">
        <v>3.7111000000000001</v>
      </c>
      <c r="H527" s="1103">
        <v>0</v>
      </c>
      <c r="I527" s="1103">
        <v>0</v>
      </c>
      <c r="J527" s="1103">
        <v>8.1377000000000006</v>
      </c>
      <c r="K527" s="1103">
        <v>4.4265999999999996</v>
      </c>
    </row>
    <row r="528" spans="1:11" ht="15.75" customHeight="1">
      <c r="A528" s="1101" t="s">
        <v>2532</v>
      </c>
      <c r="B528" s="1102" t="s">
        <v>2533</v>
      </c>
      <c r="C528" s="1103">
        <v>546609.44149999996</v>
      </c>
      <c r="D528" s="1103">
        <v>27.330500000000001</v>
      </c>
      <c r="E528" s="1103">
        <v>9.8367000000000004</v>
      </c>
      <c r="F528" s="1103">
        <v>3.9857</v>
      </c>
      <c r="G528" s="1103">
        <v>40.995699999999999</v>
      </c>
      <c r="H528" s="1103">
        <v>134.77109999999999</v>
      </c>
      <c r="I528" s="1103">
        <v>34.730899999999998</v>
      </c>
      <c r="J528" s="1103">
        <v>251.6506</v>
      </c>
      <c r="K528" s="1103">
        <v>75.883799999999994</v>
      </c>
    </row>
    <row r="529" spans="1:11" ht="15.75" customHeight="1">
      <c r="A529" s="1101" t="s">
        <v>2542</v>
      </c>
      <c r="B529" s="1102" t="s">
        <v>2543</v>
      </c>
      <c r="C529" s="1103">
        <v>24327.764999999999</v>
      </c>
      <c r="D529" s="1103">
        <v>2.4327999999999999</v>
      </c>
      <c r="E529" s="1103">
        <v>0.46910000000000002</v>
      </c>
      <c r="F529" s="1103">
        <v>0</v>
      </c>
      <c r="G529" s="1103">
        <v>2.4327999999999999</v>
      </c>
      <c r="H529" s="1103">
        <v>0</v>
      </c>
      <c r="I529" s="1103">
        <v>0</v>
      </c>
      <c r="J529" s="1103">
        <v>5.3346999999999998</v>
      </c>
      <c r="K529" s="1103">
        <v>2.9018999999999999</v>
      </c>
    </row>
    <row r="530" spans="1:11" ht="15.75" customHeight="1">
      <c r="A530" s="1101" t="s">
        <v>2544</v>
      </c>
      <c r="B530" s="1102" t="s">
        <v>2545</v>
      </c>
      <c r="C530" s="1103">
        <v>138915.5</v>
      </c>
      <c r="D530" s="1103">
        <v>13.8916</v>
      </c>
      <c r="E530" s="1103">
        <v>2.6785000000000001</v>
      </c>
      <c r="F530" s="1103">
        <v>0</v>
      </c>
      <c r="G530" s="1103">
        <v>13.8916</v>
      </c>
      <c r="H530" s="1103">
        <v>0</v>
      </c>
      <c r="I530" s="1103">
        <v>0</v>
      </c>
      <c r="J530" s="1103">
        <v>30.4617</v>
      </c>
      <c r="K530" s="1103">
        <v>16.5701</v>
      </c>
    </row>
    <row r="531" spans="1:11" ht="15.75" customHeight="1">
      <c r="A531" s="1098" t="s">
        <v>2546</v>
      </c>
      <c r="B531" s="1099" t="s">
        <v>2547</v>
      </c>
      <c r="C531" s="1703"/>
      <c r="D531" s="1703"/>
      <c r="E531" s="1703"/>
      <c r="F531" s="1703"/>
      <c r="G531" s="1703"/>
      <c r="H531" s="1703"/>
      <c r="I531" s="1703"/>
      <c r="J531" s="1100">
        <v>1034.1274000000001</v>
      </c>
      <c r="K531" s="1100">
        <v>523.59370000000001</v>
      </c>
    </row>
    <row r="532" spans="1:11" ht="30" customHeight="1">
      <c r="A532" s="1101" t="s">
        <v>2548</v>
      </c>
      <c r="B532" s="1102" t="s">
        <v>2549</v>
      </c>
      <c r="C532" s="1103">
        <v>450467.70689999999</v>
      </c>
      <c r="D532" s="1103">
        <v>33.7851</v>
      </c>
      <c r="E532" s="1103">
        <v>8.6856000000000009</v>
      </c>
      <c r="F532" s="1103">
        <v>3.5192999999999999</v>
      </c>
      <c r="G532" s="1103">
        <v>50.677599999999998</v>
      </c>
      <c r="H532" s="1103">
        <v>127.8344</v>
      </c>
      <c r="I532" s="1103">
        <v>33.631300000000003</v>
      </c>
      <c r="J532" s="1103">
        <v>258.13330000000002</v>
      </c>
      <c r="K532" s="1103">
        <v>79.621300000000005</v>
      </c>
    </row>
    <row r="533" spans="1:11" ht="15.75" customHeight="1">
      <c r="A533" s="1101" t="s">
        <v>2550</v>
      </c>
      <c r="B533" s="1102" t="s">
        <v>2551</v>
      </c>
      <c r="C533" s="1103">
        <v>3320217.4730000002</v>
      </c>
      <c r="D533" s="1103">
        <v>352.7731</v>
      </c>
      <c r="E533" s="1103">
        <v>64.017899999999997</v>
      </c>
      <c r="F533" s="1103">
        <v>0</v>
      </c>
      <c r="G533" s="1103">
        <v>332.02170000000001</v>
      </c>
      <c r="H533" s="1103">
        <v>0</v>
      </c>
      <c r="I533" s="1103">
        <v>27.1814</v>
      </c>
      <c r="J533" s="1103">
        <v>775.9941</v>
      </c>
      <c r="K533" s="1103">
        <v>443.97239999999999</v>
      </c>
    </row>
    <row r="534" spans="1:11" ht="15.75" customHeight="1">
      <c r="A534" s="1098" t="s">
        <v>2552</v>
      </c>
      <c r="B534" s="1099" t="s">
        <v>2553</v>
      </c>
      <c r="C534" s="1703"/>
      <c r="D534" s="1703"/>
      <c r="E534" s="1703"/>
      <c r="F534" s="1703"/>
      <c r="G534" s="1703"/>
      <c r="H534" s="1703"/>
      <c r="I534" s="1703"/>
      <c r="J534" s="1100">
        <v>325.82479999999998</v>
      </c>
      <c r="K534" s="1100">
        <v>124.7064</v>
      </c>
    </row>
    <row r="535" spans="1:11" ht="15.75" customHeight="1">
      <c r="A535" s="1101" t="s">
        <v>2554</v>
      </c>
      <c r="B535" s="1102" t="s">
        <v>2555</v>
      </c>
      <c r="C535" s="1103">
        <v>378429.47989999998</v>
      </c>
      <c r="D535" s="1103">
        <v>22.7058</v>
      </c>
      <c r="E535" s="1103">
        <v>7.0046999999999997</v>
      </c>
      <c r="F535" s="1103">
        <v>2.8382000000000001</v>
      </c>
      <c r="G535" s="1103">
        <v>34.058700000000002</v>
      </c>
      <c r="H535" s="1103">
        <v>118.9157</v>
      </c>
      <c r="I535" s="1103">
        <v>34.730899999999998</v>
      </c>
      <c r="J535" s="1103">
        <v>220.25399999999999</v>
      </c>
      <c r="K535" s="1103">
        <v>67.279600000000002</v>
      </c>
    </row>
    <row r="536" spans="1:11" ht="15.75" customHeight="1">
      <c r="A536" s="1101" t="s">
        <v>2556</v>
      </c>
      <c r="B536" s="1102" t="s">
        <v>2557</v>
      </c>
      <c r="C536" s="1103">
        <v>481440</v>
      </c>
      <c r="D536" s="1103">
        <v>48.143999999999998</v>
      </c>
      <c r="E536" s="1103">
        <v>9.2827999999999999</v>
      </c>
      <c r="F536" s="1103">
        <v>0</v>
      </c>
      <c r="G536" s="1103">
        <v>48.143999999999998</v>
      </c>
      <c r="H536" s="1103">
        <v>0</v>
      </c>
      <c r="I536" s="1103">
        <v>0</v>
      </c>
      <c r="J536" s="1103">
        <v>105.57080000000001</v>
      </c>
      <c r="K536" s="1103">
        <v>57.4268</v>
      </c>
    </row>
    <row r="537" spans="1:11" ht="15.75" customHeight="1">
      <c r="A537" s="1098" t="s">
        <v>2558</v>
      </c>
      <c r="B537" s="1099" t="s">
        <v>2559</v>
      </c>
      <c r="C537" s="1703"/>
      <c r="D537" s="1703"/>
      <c r="E537" s="1703"/>
      <c r="F537" s="1703"/>
      <c r="G537" s="1703"/>
      <c r="H537" s="1703"/>
      <c r="I537" s="1703"/>
      <c r="J537" s="1100">
        <v>570.56230000000005</v>
      </c>
      <c r="K537" s="1100">
        <v>249.3605</v>
      </c>
    </row>
    <row r="538" spans="1:11" ht="15.75" customHeight="1">
      <c r="A538" s="1101" t="s">
        <v>2532</v>
      </c>
      <c r="B538" s="1102" t="s">
        <v>2533</v>
      </c>
      <c r="C538" s="1103">
        <v>546609.44149999996</v>
      </c>
      <c r="D538" s="1103">
        <v>27.330500000000001</v>
      </c>
      <c r="E538" s="1103">
        <v>9.8367000000000004</v>
      </c>
      <c r="F538" s="1103">
        <v>3.9857</v>
      </c>
      <c r="G538" s="1103">
        <v>40.995699999999999</v>
      </c>
      <c r="H538" s="1103">
        <v>134.77109999999999</v>
      </c>
      <c r="I538" s="1103">
        <v>34.730899999999998</v>
      </c>
      <c r="J538" s="1103">
        <v>251.6506</v>
      </c>
      <c r="K538" s="1103">
        <v>75.883799999999994</v>
      </c>
    </row>
    <row r="539" spans="1:11" ht="15.75" customHeight="1">
      <c r="A539" s="1101" t="s">
        <v>2560</v>
      </c>
      <c r="B539" s="1102" t="s">
        <v>2561</v>
      </c>
      <c r="C539" s="1103">
        <v>1454350</v>
      </c>
      <c r="D539" s="1103">
        <v>145.435</v>
      </c>
      <c r="E539" s="1103">
        <v>28.041699999999999</v>
      </c>
      <c r="F539" s="1103">
        <v>0</v>
      </c>
      <c r="G539" s="1103">
        <v>145.435</v>
      </c>
      <c r="H539" s="1103">
        <v>0</v>
      </c>
      <c r="I539" s="1103">
        <v>0</v>
      </c>
      <c r="J539" s="1103">
        <v>318.9117</v>
      </c>
      <c r="K539" s="1103">
        <v>173.47669999999999</v>
      </c>
    </row>
    <row r="540" spans="1:11" ht="15.75" customHeight="1">
      <c r="A540" s="1098" t="s">
        <v>2562</v>
      </c>
      <c r="B540" s="1099" t="s">
        <v>2563</v>
      </c>
      <c r="C540" s="1703"/>
      <c r="D540" s="1703"/>
      <c r="E540" s="1703"/>
      <c r="F540" s="1703"/>
      <c r="G540" s="1703"/>
      <c r="H540" s="1703"/>
      <c r="I540" s="1703"/>
      <c r="J540" s="1100">
        <v>566.52099999999996</v>
      </c>
      <c r="K540" s="1100">
        <v>153.89439999999999</v>
      </c>
    </row>
    <row r="541" spans="1:11" ht="30" customHeight="1">
      <c r="A541" s="1101" t="s">
        <v>2564</v>
      </c>
      <c r="B541" s="1102" t="s">
        <v>2565</v>
      </c>
      <c r="C541" s="1103">
        <v>536555.19539999997</v>
      </c>
      <c r="D541" s="1103">
        <v>32.193300000000001</v>
      </c>
      <c r="E541" s="1103">
        <v>9.9315999999999995</v>
      </c>
      <c r="F541" s="1103">
        <v>4.0242000000000004</v>
      </c>
      <c r="G541" s="1103">
        <v>48.29</v>
      </c>
      <c r="H541" s="1103">
        <v>232.87649999999999</v>
      </c>
      <c r="I541" s="1103">
        <v>33.631300000000003</v>
      </c>
      <c r="J541" s="1103">
        <v>360.94690000000003</v>
      </c>
      <c r="K541" s="1103">
        <v>79.7804</v>
      </c>
    </row>
    <row r="542" spans="1:11" ht="15.75" customHeight="1">
      <c r="A542" s="1104" t="s">
        <v>2566</v>
      </c>
      <c r="B542" s="1105" t="s">
        <v>2567</v>
      </c>
      <c r="C542" s="1106">
        <v>476425</v>
      </c>
      <c r="D542" s="1106">
        <v>38.113999999999997</v>
      </c>
      <c r="E542" s="1106">
        <v>8.8186</v>
      </c>
      <c r="F542" s="1106">
        <v>0</v>
      </c>
      <c r="G542" s="1106">
        <v>42.878300000000003</v>
      </c>
      <c r="H542" s="1106">
        <v>88.581800000000001</v>
      </c>
      <c r="I542" s="1106">
        <v>27.1814</v>
      </c>
      <c r="J542" s="1106">
        <v>205.57409999999999</v>
      </c>
      <c r="K542" s="1106">
        <v>74.114000000000004</v>
      </c>
    </row>
  </sheetData>
  <mergeCells count="49">
    <mergeCell ref="C540:I540"/>
    <mergeCell ref="C519:I519"/>
    <mergeCell ref="C523:I523"/>
    <mergeCell ref="C526:I526"/>
    <mergeCell ref="C531:I531"/>
    <mergeCell ref="C534:I534"/>
    <mergeCell ref="C537:I537"/>
    <mergeCell ref="C516:I516"/>
    <mergeCell ref="C480:I480"/>
    <mergeCell ref="C483:I483"/>
    <mergeCell ref="C486:I486"/>
    <mergeCell ref="C489:I489"/>
    <mergeCell ref="C493:I493"/>
    <mergeCell ref="C496:I496"/>
    <mergeCell ref="C499:I499"/>
    <mergeCell ref="C502:I502"/>
    <mergeCell ref="C505:I505"/>
    <mergeCell ref="C508:I508"/>
    <mergeCell ref="C511:I511"/>
    <mergeCell ref="C477:I477"/>
    <mergeCell ref="C444:I444"/>
    <mergeCell ref="C447:I447"/>
    <mergeCell ref="C450:I450"/>
    <mergeCell ref="C453:I453"/>
    <mergeCell ref="C456:I456"/>
    <mergeCell ref="C459:I459"/>
    <mergeCell ref="C462:I462"/>
    <mergeCell ref="C465:I465"/>
    <mergeCell ref="C468:I468"/>
    <mergeCell ref="C471:I471"/>
    <mergeCell ref="C474:I474"/>
    <mergeCell ref="C441:I441"/>
    <mergeCell ref="C406:I406"/>
    <mergeCell ref="C409:I409"/>
    <mergeCell ref="C412:I412"/>
    <mergeCell ref="C415:I415"/>
    <mergeCell ref="C417:I417"/>
    <mergeCell ref="C419:I419"/>
    <mergeCell ref="C421:I421"/>
    <mergeCell ref="C424:I424"/>
    <mergeCell ref="C427:I427"/>
    <mergeCell ref="C431:I431"/>
    <mergeCell ref="C436:I436"/>
    <mergeCell ref="C401:I401"/>
    <mergeCell ref="C384:I384"/>
    <mergeCell ref="C387:I387"/>
    <mergeCell ref="C391:I391"/>
    <mergeCell ref="C394:I394"/>
    <mergeCell ref="C397:I397"/>
  </mergeCells>
  <pageMargins left="0.511811024" right="0.511811024" top="0.78740157499999996" bottom="0.78740157499999996" header="0.31496062000000002" footer="0.3149606200000000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35BA14-8DFD-4205-BA71-0818E90864FA}">
  <sheetPr>
    <tabColor rgb="FF00B0F0"/>
  </sheetPr>
  <dimension ref="A1:K542"/>
  <sheetViews>
    <sheetView workbookViewId="0">
      <selection activeCell="J11" sqref="J11"/>
    </sheetView>
  </sheetViews>
  <sheetFormatPr defaultRowHeight="15"/>
  <cols>
    <col min="1" max="1" width="9.28515625" style="1006" customWidth="1"/>
    <col min="2" max="2" width="120" style="1006" customWidth="1"/>
    <col min="3" max="11" width="18" style="1006" customWidth="1"/>
    <col min="12" max="16384" width="9.140625" style="1006"/>
  </cols>
  <sheetData>
    <row r="1" spans="1:11" ht="48" customHeight="1">
      <c r="A1" s="1092" t="s">
        <v>799</v>
      </c>
      <c r="B1" s="1093" t="s">
        <v>1086</v>
      </c>
      <c r="C1" s="1093" t="s">
        <v>1592</v>
      </c>
      <c r="D1" s="1093" t="s">
        <v>1593</v>
      </c>
      <c r="E1" s="1093" t="s">
        <v>1594</v>
      </c>
      <c r="F1" s="1093" t="s">
        <v>1595</v>
      </c>
      <c r="G1" s="1093" t="s">
        <v>1596</v>
      </c>
      <c r="H1" s="1093" t="s">
        <v>1597</v>
      </c>
      <c r="I1" s="1093" t="s">
        <v>1598</v>
      </c>
      <c r="J1" s="1093" t="s">
        <v>1599</v>
      </c>
      <c r="K1" s="1094" t="s">
        <v>1600</v>
      </c>
    </row>
    <row r="2" spans="1:11" ht="15.75" customHeight="1">
      <c r="A2" s="1095" t="s">
        <v>1601</v>
      </c>
      <c r="B2" s="1096" t="s">
        <v>1602</v>
      </c>
      <c r="C2" s="1097">
        <v>72292.263900000005</v>
      </c>
      <c r="D2" s="1097">
        <v>9.6389999999999993</v>
      </c>
      <c r="E2" s="1097">
        <v>1.4867999999999999</v>
      </c>
      <c r="F2" s="1097">
        <v>0</v>
      </c>
      <c r="G2" s="1097">
        <v>7.2291999999999996</v>
      </c>
      <c r="H2" s="1097">
        <v>0</v>
      </c>
      <c r="I2" s="1097">
        <v>0</v>
      </c>
      <c r="J2" s="1097">
        <v>18.355</v>
      </c>
      <c r="K2" s="1097">
        <v>11.1258</v>
      </c>
    </row>
    <row r="3" spans="1:11" ht="15.75" customHeight="1">
      <c r="A3" s="1095" t="s">
        <v>1603</v>
      </c>
      <c r="B3" s="1096" t="s">
        <v>1604</v>
      </c>
      <c r="C3" s="1097">
        <v>94743.4663</v>
      </c>
      <c r="D3" s="1097">
        <v>12.6325</v>
      </c>
      <c r="E3" s="1097">
        <v>1.9486000000000001</v>
      </c>
      <c r="F3" s="1097">
        <v>0</v>
      </c>
      <c r="G3" s="1097">
        <v>9.4742999999999995</v>
      </c>
      <c r="H3" s="1097">
        <v>0</v>
      </c>
      <c r="I3" s="1097">
        <v>0</v>
      </c>
      <c r="J3" s="1097">
        <v>24.055399999999999</v>
      </c>
      <c r="K3" s="1097">
        <v>14.581099999999999</v>
      </c>
    </row>
    <row r="4" spans="1:11" ht="15.75" customHeight="1">
      <c r="A4" s="1095" t="s">
        <v>1605</v>
      </c>
      <c r="B4" s="1096" t="s">
        <v>1606</v>
      </c>
      <c r="C4" s="1097">
        <v>99070.108800000002</v>
      </c>
      <c r="D4" s="1097">
        <v>13.209300000000001</v>
      </c>
      <c r="E4" s="1097">
        <v>2.0375000000000001</v>
      </c>
      <c r="F4" s="1097">
        <v>0</v>
      </c>
      <c r="G4" s="1097">
        <v>9.907</v>
      </c>
      <c r="H4" s="1097">
        <v>0</v>
      </c>
      <c r="I4" s="1097">
        <v>0</v>
      </c>
      <c r="J4" s="1097">
        <v>25.1538</v>
      </c>
      <c r="K4" s="1097">
        <v>15.2468</v>
      </c>
    </row>
    <row r="5" spans="1:11" ht="15.75" customHeight="1">
      <c r="A5" s="1095" t="s">
        <v>1607</v>
      </c>
      <c r="B5" s="1096" t="s">
        <v>1608</v>
      </c>
      <c r="C5" s="1097">
        <v>124856.24310000001</v>
      </c>
      <c r="D5" s="1097">
        <v>16.647500000000001</v>
      </c>
      <c r="E5" s="1097">
        <v>2.5678999999999998</v>
      </c>
      <c r="F5" s="1097">
        <v>0</v>
      </c>
      <c r="G5" s="1097">
        <v>12.4856</v>
      </c>
      <c r="H5" s="1097">
        <v>0</v>
      </c>
      <c r="I5" s="1097">
        <v>0</v>
      </c>
      <c r="J5" s="1097">
        <v>31.701000000000001</v>
      </c>
      <c r="K5" s="1097">
        <v>19.215399999999999</v>
      </c>
    </row>
    <row r="6" spans="1:11" ht="15.75" customHeight="1">
      <c r="A6" s="1095" t="s">
        <v>1609</v>
      </c>
      <c r="B6" s="1096" t="s">
        <v>1610</v>
      </c>
      <c r="C6" s="1097">
        <v>147784.96460000001</v>
      </c>
      <c r="D6" s="1097">
        <v>19.704699999999999</v>
      </c>
      <c r="E6" s="1097">
        <v>3.0394000000000001</v>
      </c>
      <c r="F6" s="1097">
        <v>0</v>
      </c>
      <c r="G6" s="1097">
        <v>14.778499999999999</v>
      </c>
      <c r="H6" s="1097">
        <v>0</v>
      </c>
      <c r="I6" s="1097">
        <v>0</v>
      </c>
      <c r="J6" s="1097">
        <v>37.522599999999997</v>
      </c>
      <c r="K6" s="1097">
        <v>22.7441</v>
      </c>
    </row>
    <row r="7" spans="1:11" ht="15.75" customHeight="1">
      <c r="A7" s="1095" t="s">
        <v>1611</v>
      </c>
      <c r="B7" s="1096" t="s">
        <v>1612</v>
      </c>
      <c r="C7" s="1097">
        <v>5045.5145000000002</v>
      </c>
      <c r="D7" s="1097">
        <v>0.85770000000000002</v>
      </c>
      <c r="E7" s="1097">
        <v>0.109</v>
      </c>
      <c r="F7" s="1097">
        <v>0</v>
      </c>
      <c r="G7" s="1097">
        <v>0.50460000000000005</v>
      </c>
      <c r="H7" s="1097">
        <v>0</v>
      </c>
      <c r="I7" s="1097">
        <v>0</v>
      </c>
      <c r="J7" s="1097">
        <v>1.4713000000000001</v>
      </c>
      <c r="K7" s="1097">
        <v>0.9667</v>
      </c>
    </row>
    <row r="8" spans="1:11" ht="15.75" customHeight="1">
      <c r="A8" s="1095" t="s">
        <v>1613</v>
      </c>
      <c r="B8" s="1096" t="s">
        <v>1614</v>
      </c>
      <c r="C8" s="1097">
        <v>166728.02739999999</v>
      </c>
      <c r="D8" s="1097">
        <v>16.672799999999999</v>
      </c>
      <c r="E8" s="1097">
        <v>3.2147000000000001</v>
      </c>
      <c r="F8" s="1097">
        <v>0</v>
      </c>
      <c r="G8" s="1097">
        <v>14.588699999999999</v>
      </c>
      <c r="H8" s="1097">
        <v>8.1258999999999997</v>
      </c>
      <c r="I8" s="1097">
        <v>0</v>
      </c>
      <c r="J8" s="1097">
        <v>42.6021</v>
      </c>
      <c r="K8" s="1097">
        <v>19.887499999999999</v>
      </c>
    </row>
    <row r="9" spans="1:11" ht="15.75" customHeight="1">
      <c r="A9" s="1095" t="s">
        <v>1615</v>
      </c>
      <c r="B9" s="1096" t="s">
        <v>1616</v>
      </c>
      <c r="C9" s="1097">
        <v>1706.1316999999999</v>
      </c>
      <c r="D9" s="1097">
        <v>1.5355000000000001</v>
      </c>
      <c r="E9" s="1097">
        <v>7.9000000000000001E-2</v>
      </c>
      <c r="F9" s="1097">
        <v>0</v>
      </c>
      <c r="G9" s="1097">
        <v>0.85309999999999997</v>
      </c>
      <c r="H9" s="1097">
        <v>0</v>
      </c>
      <c r="I9" s="1097">
        <v>0</v>
      </c>
      <c r="J9" s="1097">
        <v>2.4676</v>
      </c>
      <c r="K9" s="1097">
        <v>1.6145</v>
      </c>
    </row>
    <row r="10" spans="1:11" ht="15.75" customHeight="1">
      <c r="A10" s="1095" t="s">
        <v>1617</v>
      </c>
      <c r="B10" s="1096" t="s">
        <v>1618</v>
      </c>
      <c r="C10" s="1097">
        <v>665719.43099999998</v>
      </c>
      <c r="D10" s="1097">
        <v>7.6204000000000001</v>
      </c>
      <c r="E10" s="1097">
        <v>3.8267000000000002</v>
      </c>
      <c r="F10" s="1097">
        <v>0</v>
      </c>
      <c r="G10" s="1097">
        <v>16.9343</v>
      </c>
      <c r="H10" s="1097">
        <v>265.57839999999999</v>
      </c>
      <c r="I10" s="1097">
        <v>125.6335</v>
      </c>
      <c r="J10" s="1097">
        <v>419.5933</v>
      </c>
      <c r="K10" s="1097">
        <v>137.0806</v>
      </c>
    </row>
    <row r="11" spans="1:11" ht="15.75" customHeight="1">
      <c r="A11" s="1095" t="s">
        <v>1508</v>
      </c>
      <c r="B11" s="1096" t="s">
        <v>1619</v>
      </c>
      <c r="C11" s="1097">
        <v>4920.5612000000001</v>
      </c>
      <c r="D11" s="1097">
        <v>0.73809999999999998</v>
      </c>
      <c r="E11" s="1097">
        <v>0.1012</v>
      </c>
      <c r="F11" s="1097">
        <v>0</v>
      </c>
      <c r="G11" s="1097">
        <v>0.41</v>
      </c>
      <c r="H11" s="1097">
        <v>0</v>
      </c>
      <c r="I11" s="1097">
        <v>0</v>
      </c>
      <c r="J11" s="1097">
        <v>1.2493000000000001</v>
      </c>
      <c r="K11" s="1097">
        <v>0.83930000000000005</v>
      </c>
    </row>
    <row r="12" spans="1:11" ht="15.75" customHeight="1">
      <c r="A12" s="1095" t="s">
        <v>1620</v>
      </c>
      <c r="B12" s="1096" t="s">
        <v>1621</v>
      </c>
      <c r="C12" s="1097">
        <v>1869.1022</v>
      </c>
      <c r="D12" s="1097">
        <v>0.33639999999999998</v>
      </c>
      <c r="E12" s="1097">
        <v>4.0399999999999998E-2</v>
      </c>
      <c r="F12" s="1097">
        <v>0</v>
      </c>
      <c r="G12" s="1097">
        <v>0.18690000000000001</v>
      </c>
      <c r="H12" s="1097">
        <v>0</v>
      </c>
      <c r="I12" s="1097">
        <v>0</v>
      </c>
      <c r="J12" s="1097">
        <v>0.56369999999999998</v>
      </c>
      <c r="K12" s="1097">
        <v>0.37680000000000002</v>
      </c>
    </row>
    <row r="13" spans="1:11" ht="15.75" customHeight="1">
      <c r="A13" s="1095" t="s">
        <v>1622</v>
      </c>
      <c r="B13" s="1096" t="s">
        <v>1623</v>
      </c>
      <c r="C13" s="1097">
        <v>2296757.3990000002</v>
      </c>
      <c r="D13" s="1097">
        <v>183.7406</v>
      </c>
      <c r="E13" s="1097">
        <v>42.512999999999998</v>
      </c>
      <c r="F13" s="1097">
        <v>0</v>
      </c>
      <c r="G13" s="1097">
        <v>114.8379</v>
      </c>
      <c r="H13" s="1097">
        <v>0</v>
      </c>
      <c r="I13" s="1097">
        <v>31.841699999999999</v>
      </c>
      <c r="J13" s="1097">
        <v>372.9332</v>
      </c>
      <c r="K13" s="1097">
        <v>258.09530000000001</v>
      </c>
    </row>
    <row r="14" spans="1:11" ht="15.75" customHeight="1">
      <c r="A14" s="1095" t="s">
        <v>1624</v>
      </c>
      <c r="B14" s="1096" t="s">
        <v>1625</v>
      </c>
      <c r="C14" s="1097">
        <v>68159.685500000007</v>
      </c>
      <c r="D14" s="1097">
        <v>5.4527999999999999</v>
      </c>
      <c r="E14" s="1097">
        <v>1.2616000000000001</v>
      </c>
      <c r="F14" s="1097">
        <v>0</v>
      </c>
      <c r="G14" s="1097">
        <v>4.7712000000000003</v>
      </c>
      <c r="H14" s="1097">
        <v>0</v>
      </c>
      <c r="I14" s="1097">
        <v>25.069500000000001</v>
      </c>
      <c r="J14" s="1097">
        <v>36.555100000000003</v>
      </c>
      <c r="K14" s="1097">
        <v>31.783899999999999</v>
      </c>
    </row>
    <row r="15" spans="1:11" ht="15.75" customHeight="1">
      <c r="A15" s="1095" t="s">
        <v>1626</v>
      </c>
      <c r="B15" s="1096" t="s">
        <v>1627</v>
      </c>
      <c r="C15" s="1097">
        <v>10340808.09</v>
      </c>
      <c r="D15" s="1097">
        <v>1447.7130999999999</v>
      </c>
      <c r="E15" s="1097">
        <v>223.3098</v>
      </c>
      <c r="F15" s="1097">
        <v>0</v>
      </c>
      <c r="G15" s="1097">
        <v>1861.3454999999999</v>
      </c>
      <c r="H15" s="1097">
        <v>94.485799999999998</v>
      </c>
      <c r="I15" s="1097">
        <v>36.179499999999997</v>
      </c>
      <c r="J15" s="1097">
        <v>3663.0337</v>
      </c>
      <c r="K15" s="1097">
        <v>1707.2023999999999</v>
      </c>
    </row>
    <row r="16" spans="1:11" ht="15.75" customHeight="1">
      <c r="A16" s="1095" t="s">
        <v>1628</v>
      </c>
      <c r="B16" s="1096" t="s">
        <v>1629</v>
      </c>
      <c r="C16" s="1097">
        <v>721028.88489999995</v>
      </c>
      <c r="D16" s="1097">
        <v>59.378799999999998</v>
      </c>
      <c r="E16" s="1097">
        <v>13.738799999999999</v>
      </c>
      <c r="F16" s="1097">
        <v>0</v>
      </c>
      <c r="G16" s="1097">
        <v>59.378799999999998</v>
      </c>
      <c r="H16" s="1097">
        <v>43.393799999999999</v>
      </c>
      <c r="I16" s="1097">
        <v>30.947199999999999</v>
      </c>
      <c r="J16" s="1097">
        <v>206.8374</v>
      </c>
      <c r="K16" s="1097">
        <v>104.06480000000001</v>
      </c>
    </row>
    <row r="17" spans="1:11" ht="15.75" customHeight="1">
      <c r="A17" s="1095" t="s">
        <v>1630</v>
      </c>
      <c r="B17" s="1096" t="s">
        <v>1631</v>
      </c>
      <c r="C17" s="1097">
        <v>5769173.1090000002</v>
      </c>
      <c r="D17" s="1097">
        <v>807.68420000000003</v>
      </c>
      <c r="E17" s="1097">
        <v>124.5853</v>
      </c>
      <c r="F17" s="1097">
        <v>0</v>
      </c>
      <c r="G17" s="1097">
        <v>1153.8345999999999</v>
      </c>
      <c r="H17" s="1097">
        <v>474.61959999999999</v>
      </c>
      <c r="I17" s="1097">
        <v>36.179499999999997</v>
      </c>
      <c r="J17" s="1097">
        <v>2596.9032000000002</v>
      </c>
      <c r="K17" s="1097">
        <v>968.44899999999996</v>
      </c>
    </row>
    <row r="18" spans="1:11" ht="15.75" customHeight="1">
      <c r="A18" s="1095" t="s">
        <v>1632</v>
      </c>
      <c r="B18" s="1096" t="s">
        <v>1633</v>
      </c>
      <c r="C18" s="1097">
        <v>352339.6079</v>
      </c>
      <c r="D18" s="1097">
        <v>24.663799999999998</v>
      </c>
      <c r="E18" s="1097">
        <v>6.5217999999999998</v>
      </c>
      <c r="F18" s="1097">
        <v>0</v>
      </c>
      <c r="G18" s="1097">
        <v>17.617000000000001</v>
      </c>
      <c r="H18" s="1097">
        <v>361.70190000000002</v>
      </c>
      <c r="I18" s="1097">
        <v>0</v>
      </c>
      <c r="J18" s="1097">
        <v>410.50450000000001</v>
      </c>
      <c r="K18" s="1097">
        <v>31.185600000000001</v>
      </c>
    </row>
    <row r="19" spans="1:11" ht="15.75" customHeight="1">
      <c r="A19" s="1095" t="s">
        <v>1634</v>
      </c>
      <c r="B19" s="1096" t="s">
        <v>1635</v>
      </c>
      <c r="C19" s="1097">
        <v>754357.02399999998</v>
      </c>
      <c r="D19" s="1097">
        <v>37.7179</v>
      </c>
      <c r="E19" s="1097">
        <v>12.928800000000001</v>
      </c>
      <c r="F19" s="1097">
        <v>0</v>
      </c>
      <c r="G19" s="1097">
        <v>29.336099999999998</v>
      </c>
      <c r="H19" s="1097">
        <v>0</v>
      </c>
      <c r="I19" s="1097">
        <v>25.069500000000001</v>
      </c>
      <c r="J19" s="1097">
        <v>105.0523</v>
      </c>
      <c r="K19" s="1097">
        <v>75.716200000000001</v>
      </c>
    </row>
    <row r="20" spans="1:11" ht="15.75" customHeight="1">
      <c r="A20" s="1095" t="s">
        <v>1636</v>
      </c>
      <c r="B20" s="1096" t="s">
        <v>1637</v>
      </c>
      <c r="C20" s="1097">
        <v>4030221.8590000002</v>
      </c>
      <c r="D20" s="1097">
        <v>156.73089999999999</v>
      </c>
      <c r="E20" s="1097">
        <v>69.073499999999996</v>
      </c>
      <c r="F20" s="1097">
        <v>0</v>
      </c>
      <c r="G20" s="1097">
        <v>223.90119999999999</v>
      </c>
      <c r="H20" s="1097">
        <v>70.410600000000002</v>
      </c>
      <c r="I20" s="1097">
        <v>36.179499999999997</v>
      </c>
      <c r="J20" s="1097">
        <v>556.29570000000001</v>
      </c>
      <c r="K20" s="1097">
        <v>261.98390000000001</v>
      </c>
    </row>
    <row r="21" spans="1:11" ht="15.75" customHeight="1">
      <c r="A21" s="1095" t="s">
        <v>1638</v>
      </c>
      <c r="B21" s="1096" t="s">
        <v>1639</v>
      </c>
      <c r="C21" s="1097">
        <v>9652.1532999999999</v>
      </c>
      <c r="D21" s="1097">
        <v>1.5443</v>
      </c>
      <c r="E21" s="1097">
        <v>0.2084</v>
      </c>
      <c r="F21" s="1097">
        <v>0</v>
      </c>
      <c r="G21" s="1097">
        <v>1.3512999999999999</v>
      </c>
      <c r="H21" s="1097">
        <v>0</v>
      </c>
      <c r="I21" s="1097">
        <v>25.069500000000001</v>
      </c>
      <c r="J21" s="1097">
        <v>28.173500000000001</v>
      </c>
      <c r="K21" s="1097">
        <v>26.822199999999999</v>
      </c>
    </row>
    <row r="22" spans="1:11" ht="15.75" customHeight="1">
      <c r="A22" s="1095" t="s">
        <v>1640</v>
      </c>
      <c r="B22" s="1096" t="s">
        <v>1641</v>
      </c>
      <c r="C22" s="1097">
        <v>106149.0796</v>
      </c>
      <c r="D22" s="1097">
        <v>6.0656999999999996</v>
      </c>
      <c r="E22" s="1097">
        <v>1.8713</v>
      </c>
      <c r="F22" s="1097">
        <v>0</v>
      </c>
      <c r="G22" s="1097">
        <v>6.0656999999999996</v>
      </c>
      <c r="H22" s="1097">
        <v>0</v>
      </c>
      <c r="I22" s="1097">
        <v>36.179499999999997</v>
      </c>
      <c r="J22" s="1097">
        <v>50.182200000000002</v>
      </c>
      <c r="K22" s="1097">
        <v>44.116500000000002</v>
      </c>
    </row>
    <row r="23" spans="1:11" ht="15.75" customHeight="1">
      <c r="A23" s="1095" t="s">
        <v>1642</v>
      </c>
      <c r="B23" s="1096" t="s">
        <v>1643</v>
      </c>
      <c r="C23" s="1097">
        <v>34295.547599999998</v>
      </c>
      <c r="D23" s="1097">
        <v>3.4296000000000002</v>
      </c>
      <c r="E23" s="1097">
        <v>0.6613</v>
      </c>
      <c r="F23" s="1097">
        <v>0</v>
      </c>
      <c r="G23" s="1097">
        <v>3.0009000000000001</v>
      </c>
      <c r="H23" s="1097">
        <v>0</v>
      </c>
      <c r="I23" s="1097">
        <v>0</v>
      </c>
      <c r="J23" s="1097">
        <v>7.0918000000000001</v>
      </c>
      <c r="K23" s="1097">
        <v>4.0909000000000004</v>
      </c>
    </row>
    <row r="24" spans="1:11" ht="15.75" customHeight="1">
      <c r="A24" s="1095" t="s">
        <v>1644</v>
      </c>
      <c r="B24" s="1096" t="s">
        <v>1645</v>
      </c>
      <c r="C24" s="1097">
        <v>5624.7272999999996</v>
      </c>
      <c r="D24" s="1097">
        <v>1.1249</v>
      </c>
      <c r="E24" s="1097">
        <v>0.13009999999999999</v>
      </c>
      <c r="F24" s="1097">
        <v>0</v>
      </c>
      <c r="G24" s="1097">
        <v>1.2656000000000001</v>
      </c>
      <c r="H24" s="1097">
        <v>9.6479999999999997</v>
      </c>
      <c r="I24" s="1097">
        <v>25.069500000000001</v>
      </c>
      <c r="J24" s="1097">
        <v>37.238100000000003</v>
      </c>
      <c r="K24" s="1097">
        <v>26.3245</v>
      </c>
    </row>
    <row r="25" spans="1:11" ht="15.75" customHeight="1">
      <c r="A25" s="1095" t="s">
        <v>1646</v>
      </c>
      <c r="B25" s="1096" t="s">
        <v>1647</v>
      </c>
      <c r="C25" s="1097">
        <v>134980.53779999999</v>
      </c>
      <c r="D25" s="1097">
        <v>7.7131999999999996</v>
      </c>
      <c r="E25" s="1097">
        <v>2.3795000000000002</v>
      </c>
      <c r="F25" s="1097">
        <v>0</v>
      </c>
      <c r="G25" s="1097">
        <v>7.7131999999999996</v>
      </c>
      <c r="H25" s="1097">
        <v>0</v>
      </c>
      <c r="I25" s="1097">
        <v>36.179499999999997</v>
      </c>
      <c r="J25" s="1097">
        <v>53.985399999999998</v>
      </c>
      <c r="K25" s="1097">
        <v>46.272199999999998</v>
      </c>
    </row>
    <row r="26" spans="1:11" ht="15.75" customHeight="1">
      <c r="A26" s="1095" t="s">
        <v>1648</v>
      </c>
      <c r="B26" s="1096" t="s">
        <v>1649</v>
      </c>
      <c r="C26" s="1097">
        <v>14563.07</v>
      </c>
      <c r="D26" s="1097">
        <v>0.83220000000000005</v>
      </c>
      <c r="E26" s="1097">
        <v>0.25669999999999998</v>
      </c>
      <c r="F26" s="1097">
        <v>0</v>
      </c>
      <c r="G26" s="1097">
        <v>0.83220000000000005</v>
      </c>
      <c r="H26" s="1097">
        <v>0</v>
      </c>
      <c r="I26" s="1097">
        <v>0</v>
      </c>
      <c r="J26" s="1097">
        <v>1.9211</v>
      </c>
      <c r="K26" s="1097">
        <v>1.0889</v>
      </c>
    </row>
    <row r="27" spans="1:11" ht="15.75" customHeight="1">
      <c r="A27" s="1095" t="s">
        <v>1650</v>
      </c>
      <c r="B27" s="1096" t="s">
        <v>1651</v>
      </c>
      <c r="C27" s="1097">
        <v>338734.60200000001</v>
      </c>
      <c r="D27" s="1097">
        <v>27.098800000000001</v>
      </c>
      <c r="E27" s="1097">
        <v>6.27</v>
      </c>
      <c r="F27" s="1097">
        <v>0</v>
      </c>
      <c r="G27" s="1097">
        <v>23.711400000000001</v>
      </c>
      <c r="H27" s="1097">
        <v>0</v>
      </c>
      <c r="I27" s="1097">
        <v>25.069500000000001</v>
      </c>
      <c r="J27" s="1097">
        <v>82.149699999999996</v>
      </c>
      <c r="K27" s="1097">
        <v>58.438299999999998</v>
      </c>
    </row>
    <row r="28" spans="1:11" ht="15.75" customHeight="1">
      <c r="A28" s="1095" t="s">
        <v>1652</v>
      </c>
      <c r="B28" s="1096" t="s">
        <v>1653</v>
      </c>
      <c r="C28" s="1097">
        <v>78503.2166</v>
      </c>
      <c r="D28" s="1097">
        <v>4.4859</v>
      </c>
      <c r="E28" s="1097">
        <v>1.3838999999999999</v>
      </c>
      <c r="F28" s="1097">
        <v>0</v>
      </c>
      <c r="G28" s="1097">
        <v>4.4859</v>
      </c>
      <c r="H28" s="1097">
        <v>0</v>
      </c>
      <c r="I28" s="1097">
        <v>36.179499999999997</v>
      </c>
      <c r="J28" s="1097">
        <v>46.535200000000003</v>
      </c>
      <c r="K28" s="1097">
        <v>42.049300000000002</v>
      </c>
    </row>
    <row r="29" spans="1:11" ht="15.75" customHeight="1">
      <c r="A29" s="1095" t="s">
        <v>1654</v>
      </c>
      <c r="B29" s="1096" t="s">
        <v>1655</v>
      </c>
      <c r="C29" s="1097">
        <v>112130.0047</v>
      </c>
      <c r="D29" s="1097">
        <v>6.4074</v>
      </c>
      <c r="E29" s="1097">
        <v>1.9766999999999999</v>
      </c>
      <c r="F29" s="1097">
        <v>0</v>
      </c>
      <c r="G29" s="1097">
        <v>6.4074</v>
      </c>
      <c r="H29" s="1097">
        <v>0</v>
      </c>
      <c r="I29" s="1097">
        <v>36.179499999999997</v>
      </c>
      <c r="J29" s="1097">
        <v>50.970999999999997</v>
      </c>
      <c r="K29" s="1097">
        <v>44.563600000000001</v>
      </c>
    </row>
    <row r="30" spans="1:11" ht="15.75" customHeight="1">
      <c r="A30" s="1095" t="s">
        <v>1656</v>
      </c>
      <c r="B30" s="1096" t="s">
        <v>1657</v>
      </c>
      <c r="C30" s="1097">
        <v>168143.10860000001</v>
      </c>
      <c r="D30" s="1097">
        <v>9.6082000000000001</v>
      </c>
      <c r="E30" s="1097">
        <v>2.9641000000000002</v>
      </c>
      <c r="F30" s="1097">
        <v>0</v>
      </c>
      <c r="G30" s="1097">
        <v>9.6082000000000001</v>
      </c>
      <c r="H30" s="1097">
        <v>0</v>
      </c>
      <c r="I30" s="1097">
        <v>36.179499999999997</v>
      </c>
      <c r="J30" s="1097">
        <v>58.36</v>
      </c>
      <c r="K30" s="1097">
        <v>48.751800000000003</v>
      </c>
    </row>
    <row r="31" spans="1:11" ht="15.75" customHeight="1">
      <c r="A31" s="1095" t="s">
        <v>1658</v>
      </c>
      <c r="B31" s="1096" t="s">
        <v>1659</v>
      </c>
      <c r="C31" s="1097">
        <v>224157.11290000001</v>
      </c>
      <c r="D31" s="1097">
        <v>12.808999999999999</v>
      </c>
      <c r="E31" s="1097">
        <v>3.9516</v>
      </c>
      <c r="F31" s="1097">
        <v>0</v>
      </c>
      <c r="G31" s="1097">
        <v>12.808999999999999</v>
      </c>
      <c r="H31" s="1097">
        <v>0</v>
      </c>
      <c r="I31" s="1097">
        <v>36.179499999999997</v>
      </c>
      <c r="J31" s="1097">
        <v>65.749099999999999</v>
      </c>
      <c r="K31" s="1097">
        <v>52.940100000000001</v>
      </c>
    </row>
    <row r="32" spans="1:11" ht="15.75" customHeight="1">
      <c r="A32" s="1095" t="s">
        <v>1660</v>
      </c>
      <c r="B32" s="1096" t="s">
        <v>1661</v>
      </c>
      <c r="C32" s="1097">
        <v>3897066.83</v>
      </c>
      <c r="D32" s="1097">
        <v>151.55260000000001</v>
      </c>
      <c r="E32" s="1097">
        <v>66.791399999999996</v>
      </c>
      <c r="F32" s="1097">
        <v>0</v>
      </c>
      <c r="G32" s="1097">
        <v>173.203</v>
      </c>
      <c r="H32" s="1097">
        <v>0</v>
      </c>
      <c r="I32" s="1097">
        <v>36.179499999999997</v>
      </c>
      <c r="J32" s="1097">
        <v>427.72649999999999</v>
      </c>
      <c r="K32" s="1097">
        <v>254.52350000000001</v>
      </c>
    </row>
    <row r="33" spans="1:11" ht="15.75" customHeight="1">
      <c r="A33" s="1095" t="s">
        <v>1662</v>
      </c>
      <c r="B33" s="1096" t="s">
        <v>1663</v>
      </c>
      <c r="C33" s="1097">
        <v>18311.038100000002</v>
      </c>
      <c r="D33" s="1097">
        <v>1.0463</v>
      </c>
      <c r="E33" s="1097">
        <v>0.32279999999999998</v>
      </c>
      <c r="F33" s="1097">
        <v>0</v>
      </c>
      <c r="G33" s="1097">
        <v>1.0463</v>
      </c>
      <c r="H33" s="1097">
        <v>0</v>
      </c>
      <c r="I33" s="1097">
        <v>36.179499999999997</v>
      </c>
      <c r="J33" s="1097">
        <v>38.594900000000003</v>
      </c>
      <c r="K33" s="1097">
        <v>37.5486</v>
      </c>
    </row>
    <row r="34" spans="1:11" ht="15.75" customHeight="1">
      <c r="A34" s="1095" t="s">
        <v>1664</v>
      </c>
      <c r="B34" s="1096" t="s">
        <v>1665</v>
      </c>
      <c r="C34" s="1097">
        <v>115631.8371</v>
      </c>
      <c r="D34" s="1097">
        <v>15.4176</v>
      </c>
      <c r="E34" s="1097">
        <v>2.3782000000000001</v>
      </c>
      <c r="F34" s="1097">
        <v>0</v>
      </c>
      <c r="G34" s="1097">
        <v>15.4176</v>
      </c>
      <c r="H34" s="1097">
        <v>3.9639000000000002</v>
      </c>
      <c r="I34" s="1097">
        <v>36.179499999999997</v>
      </c>
      <c r="J34" s="1097">
        <v>73.356800000000007</v>
      </c>
      <c r="K34" s="1097">
        <v>53.975299999999997</v>
      </c>
    </row>
    <row r="35" spans="1:11" ht="15.75" customHeight="1">
      <c r="A35" s="1095" t="s">
        <v>1666</v>
      </c>
      <c r="B35" s="1096" t="s">
        <v>1667</v>
      </c>
      <c r="C35" s="1097">
        <v>483.74470000000002</v>
      </c>
      <c r="D35" s="1097">
        <v>4.3499999999999997E-2</v>
      </c>
      <c r="E35" s="1097">
        <v>8.9999999999999993E-3</v>
      </c>
      <c r="F35" s="1097">
        <v>0</v>
      </c>
      <c r="G35" s="1097">
        <v>2.4199999999999999E-2</v>
      </c>
      <c r="H35" s="1097">
        <v>0</v>
      </c>
      <c r="I35" s="1097">
        <v>0</v>
      </c>
      <c r="J35" s="1097">
        <v>7.6700000000000004E-2</v>
      </c>
      <c r="K35" s="1097">
        <v>5.2499999999999998E-2</v>
      </c>
    </row>
    <row r="36" spans="1:11" ht="15.75" customHeight="1">
      <c r="A36" s="1095" t="s">
        <v>1668</v>
      </c>
      <c r="B36" s="1096" t="s">
        <v>1669</v>
      </c>
      <c r="C36" s="1097">
        <v>1330983.7590000001</v>
      </c>
      <c r="D36" s="1097">
        <v>116.4611</v>
      </c>
      <c r="E36" s="1097">
        <v>25.663</v>
      </c>
      <c r="F36" s="1097">
        <v>0</v>
      </c>
      <c r="G36" s="1097">
        <v>166.37299999999999</v>
      </c>
      <c r="H36" s="1097">
        <v>70.827799999999996</v>
      </c>
      <c r="I36" s="1097">
        <v>30.947199999999999</v>
      </c>
      <c r="J36" s="1097">
        <v>410.27210000000002</v>
      </c>
      <c r="K36" s="1097">
        <v>173.07130000000001</v>
      </c>
    </row>
    <row r="37" spans="1:11" ht="15.75" customHeight="1">
      <c r="A37" s="1095" t="s">
        <v>1670</v>
      </c>
      <c r="B37" s="1096" t="s">
        <v>1671</v>
      </c>
      <c r="C37" s="1097">
        <v>35068.0478</v>
      </c>
      <c r="D37" s="1097">
        <v>0.40139999999999998</v>
      </c>
      <c r="E37" s="1097">
        <v>0.2016</v>
      </c>
      <c r="F37" s="1097">
        <v>0</v>
      </c>
      <c r="G37" s="1097">
        <v>0.44600000000000001</v>
      </c>
      <c r="H37" s="1097">
        <v>39.440199999999997</v>
      </c>
      <c r="I37" s="1097">
        <v>38.4</v>
      </c>
      <c r="J37" s="1097">
        <v>78.889200000000002</v>
      </c>
      <c r="K37" s="1097">
        <v>39.003</v>
      </c>
    </row>
    <row r="38" spans="1:11" ht="15.75" customHeight="1">
      <c r="A38" s="1095" t="s">
        <v>1672</v>
      </c>
      <c r="B38" s="1096" t="s">
        <v>1673</v>
      </c>
      <c r="C38" s="1097">
        <v>1928501.6569999999</v>
      </c>
      <c r="D38" s="1097">
        <v>192.8502</v>
      </c>
      <c r="E38" s="1097">
        <v>37.183900000000001</v>
      </c>
      <c r="F38" s="1097">
        <v>0</v>
      </c>
      <c r="G38" s="1097">
        <v>168.7439</v>
      </c>
      <c r="H38" s="1097">
        <v>0</v>
      </c>
      <c r="I38" s="1097">
        <v>36.179499999999997</v>
      </c>
      <c r="J38" s="1097">
        <v>434.95749999999998</v>
      </c>
      <c r="K38" s="1097">
        <v>266.21359999999999</v>
      </c>
    </row>
    <row r="39" spans="1:11" ht="15.75" customHeight="1">
      <c r="A39" s="1095" t="s">
        <v>1674</v>
      </c>
      <c r="B39" s="1096" t="s">
        <v>1675</v>
      </c>
      <c r="C39" s="1097">
        <v>68442.820200000002</v>
      </c>
      <c r="D39" s="1097">
        <v>5.4753999999999996</v>
      </c>
      <c r="E39" s="1097">
        <v>1.2668999999999999</v>
      </c>
      <c r="F39" s="1097">
        <v>0</v>
      </c>
      <c r="G39" s="1097">
        <v>5.4753999999999996</v>
      </c>
      <c r="H39" s="1097">
        <v>6.1069000000000004</v>
      </c>
      <c r="I39" s="1097">
        <v>36.179499999999997</v>
      </c>
      <c r="J39" s="1097">
        <v>54.504100000000001</v>
      </c>
      <c r="K39" s="1097">
        <v>42.921799999999998</v>
      </c>
    </row>
    <row r="40" spans="1:11" ht="15.75" customHeight="1">
      <c r="A40" s="1095" t="s">
        <v>1676</v>
      </c>
      <c r="B40" s="1096" t="s">
        <v>1677</v>
      </c>
      <c r="C40" s="1097">
        <v>86539.786300000007</v>
      </c>
      <c r="D40" s="1097">
        <v>6.9231999999999996</v>
      </c>
      <c r="E40" s="1097">
        <v>1.6019000000000001</v>
      </c>
      <c r="F40" s="1097">
        <v>0</v>
      </c>
      <c r="G40" s="1097">
        <v>6.9231999999999996</v>
      </c>
      <c r="H40" s="1097">
        <v>6.1069000000000004</v>
      </c>
      <c r="I40" s="1097">
        <v>36.179499999999997</v>
      </c>
      <c r="J40" s="1097">
        <v>57.734699999999997</v>
      </c>
      <c r="K40" s="1097">
        <v>44.704599999999999</v>
      </c>
    </row>
    <row r="41" spans="1:11" ht="15.75" customHeight="1">
      <c r="A41" s="1095" t="s">
        <v>1678</v>
      </c>
      <c r="B41" s="1096" t="s">
        <v>1679</v>
      </c>
      <c r="C41" s="1097">
        <v>119333.9369</v>
      </c>
      <c r="D41" s="1097">
        <v>9.5466999999999995</v>
      </c>
      <c r="E41" s="1097">
        <v>2.2088999999999999</v>
      </c>
      <c r="F41" s="1097">
        <v>0</v>
      </c>
      <c r="G41" s="1097">
        <v>9.5466999999999995</v>
      </c>
      <c r="H41" s="1097">
        <v>6.1069000000000004</v>
      </c>
      <c r="I41" s="1097">
        <v>36.179499999999997</v>
      </c>
      <c r="J41" s="1097">
        <v>63.588700000000003</v>
      </c>
      <c r="K41" s="1097">
        <v>47.935099999999998</v>
      </c>
    </row>
    <row r="42" spans="1:11" ht="15.75" customHeight="1">
      <c r="A42" s="1095" t="s">
        <v>1680</v>
      </c>
      <c r="B42" s="1096" t="s">
        <v>1681</v>
      </c>
      <c r="C42" s="1097">
        <v>138146.38949999999</v>
      </c>
      <c r="D42" s="1097">
        <v>11.0517</v>
      </c>
      <c r="E42" s="1097">
        <v>2.5571000000000002</v>
      </c>
      <c r="F42" s="1097">
        <v>0</v>
      </c>
      <c r="G42" s="1097">
        <v>11.0517</v>
      </c>
      <c r="H42" s="1097">
        <v>6.1069000000000004</v>
      </c>
      <c r="I42" s="1097">
        <v>36.179499999999997</v>
      </c>
      <c r="J42" s="1097">
        <v>66.946899999999999</v>
      </c>
      <c r="K42" s="1097">
        <v>49.7883</v>
      </c>
    </row>
    <row r="43" spans="1:11" ht="15.75" customHeight="1">
      <c r="A43" s="1095" t="s">
        <v>1682</v>
      </c>
      <c r="B43" s="1096" t="s">
        <v>1683</v>
      </c>
      <c r="C43" s="1097">
        <v>725352.31160000002</v>
      </c>
      <c r="D43" s="1097">
        <v>145.07050000000001</v>
      </c>
      <c r="E43" s="1097">
        <v>16.782800000000002</v>
      </c>
      <c r="F43" s="1097">
        <v>0</v>
      </c>
      <c r="G43" s="1097">
        <v>163.20429999999999</v>
      </c>
      <c r="H43" s="1097">
        <v>56.328499999999998</v>
      </c>
      <c r="I43" s="1097">
        <v>25.069500000000001</v>
      </c>
      <c r="J43" s="1097">
        <v>406.4556</v>
      </c>
      <c r="K43" s="1097">
        <v>186.9228</v>
      </c>
    </row>
    <row r="44" spans="1:11" ht="15.75" customHeight="1">
      <c r="A44" s="1095" t="s">
        <v>1684</v>
      </c>
      <c r="B44" s="1096" t="s">
        <v>1685</v>
      </c>
      <c r="C44" s="1097">
        <v>3241928.9470000002</v>
      </c>
      <c r="D44" s="1097">
        <v>162.09639999999999</v>
      </c>
      <c r="E44" s="1097">
        <v>57.150599999999997</v>
      </c>
      <c r="F44" s="1097">
        <v>0</v>
      </c>
      <c r="G44" s="1097">
        <v>208.40969999999999</v>
      </c>
      <c r="H44" s="1097">
        <v>25.2957</v>
      </c>
      <c r="I44" s="1097">
        <v>31.841699999999999</v>
      </c>
      <c r="J44" s="1097">
        <v>484.79410000000001</v>
      </c>
      <c r="K44" s="1097">
        <v>251.08869999999999</v>
      </c>
    </row>
    <row r="45" spans="1:11" ht="15.75" customHeight="1">
      <c r="A45" s="1095" t="s">
        <v>1686</v>
      </c>
      <c r="B45" s="1096" t="s">
        <v>1687</v>
      </c>
      <c r="C45" s="1097">
        <v>1054414.5930000001</v>
      </c>
      <c r="D45" s="1097">
        <v>84.353200000000001</v>
      </c>
      <c r="E45" s="1097">
        <v>19.517199999999999</v>
      </c>
      <c r="F45" s="1097">
        <v>0</v>
      </c>
      <c r="G45" s="1097">
        <v>73.808999999999997</v>
      </c>
      <c r="H45" s="1097">
        <v>10.9839</v>
      </c>
      <c r="I45" s="1097">
        <v>25.069500000000001</v>
      </c>
      <c r="J45" s="1097">
        <v>213.7328</v>
      </c>
      <c r="K45" s="1097">
        <v>128.93989999999999</v>
      </c>
    </row>
    <row r="46" spans="1:11" ht="15.75" customHeight="1">
      <c r="A46" s="1095" t="s">
        <v>1688</v>
      </c>
      <c r="B46" s="1096" t="s">
        <v>1689</v>
      </c>
      <c r="C46" s="1097">
        <v>779982.41879999998</v>
      </c>
      <c r="D46" s="1097">
        <v>62.398600000000002</v>
      </c>
      <c r="E46" s="1097">
        <v>14.4375</v>
      </c>
      <c r="F46" s="1097">
        <v>0</v>
      </c>
      <c r="G46" s="1097">
        <v>54.598799999999997</v>
      </c>
      <c r="H46" s="1097">
        <v>64.151899999999998</v>
      </c>
      <c r="I46" s="1097">
        <v>25.069500000000001</v>
      </c>
      <c r="J46" s="1097">
        <v>220.65629999999999</v>
      </c>
      <c r="K46" s="1097">
        <v>101.90560000000001</v>
      </c>
    </row>
    <row r="47" spans="1:11" ht="15.75" customHeight="1">
      <c r="A47" s="1095" t="s">
        <v>1690</v>
      </c>
      <c r="B47" s="1096" t="s">
        <v>1691</v>
      </c>
      <c r="C47" s="1097">
        <v>609761.87719999999</v>
      </c>
      <c r="D47" s="1097">
        <v>16.332899999999999</v>
      </c>
      <c r="E47" s="1097">
        <v>5.2625999999999999</v>
      </c>
      <c r="F47" s="1097">
        <v>0</v>
      </c>
      <c r="G47" s="1097">
        <v>14.5181</v>
      </c>
      <c r="H47" s="1097">
        <v>16.689900000000002</v>
      </c>
      <c r="I47" s="1097">
        <v>30.558</v>
      </c>
      <c r="J47" s="1097">
        <v>83.361500000000007</v>
      </c>
      <c r="K47" s="1097">
        <v>52.153500000000001</v>
      </c>
    </row>
    <row r="48" spans="1:11" ht="15.75" customHeight="1">
      <c r="A48" s="1095" t="s">
        <v>1692</v>
      </c>
      <c r="B48" s="1096" t="s">
        <v>1693</v>
      </c>
      <c r="C48" s="1097">
        <v>1816887.719</v>
      </c>
      <c r="D48" s="1097">
        <v>242.2517</v>
      </c>
      <c r="E48" s="1097">
        <v>37.3673</v>
      </c>
      <c r="F48" s="1097">
        <v>0</v>
      </c>
      <c r="G48" s="1097">
        <v>151.40729999999999</v>
      </c>
      <c r="H48" s="1097">
        <v>19.889700000000001</v>
      </c>
      <c r="I48" s="1097">
        <v>25.069500000000001</v>
      </c>
      <c r="J48" s="1097">
        <v>475.9855</v>
      </c>
      <c r="K48" s="1097">
        <v>304.68849999999998</v>
      </c>
    </row>
    <row r="49" spans="1:11" ht="15.75" customHeight="1">
      <c r="A49" s="1095" t="s">
        <v>1694</v>
      </c>
      <c r="B49" s="1096" t="s">
        <v>1695</v>
      </c>
      <c r="C49" s="1097">
        <v>538767.23910000001</v>
      </c>
      <c r="D49" s="1097">
        <v>53.8767</v>
      </c>
      <c r="E49" s="1097">
        <v>10.157299999999999</v>
      </c>
      <c r="F49" s="1097">
        <v>0</v>
      </c>
      <c r="G49" s="1097">
        <v>29.9315</v>
      </c>
      <c r="H49" s="1097">
        <v>0</v>
      </c>
      <c r="I49" s="1097">
        <v>0</v>
      </c>
      <c r="J49" s="1097">
        <v>93.965500000000006</v>
      </c>
      <c r="K49" s="1097">
        <v>64.034000000000006</v>
      </c>
    </row>
    <row r="50" spans="1:11" ht="15.75" customHeight="1">
      <c r="A50" s="1095" t="s">
        <v>1696</v>
      </c>
      <c r="B50" s="1096" t="s">
        <v>1697</v>
      </c>
      <c r="C50" s="1097">
        <v>844691.91330000001</v>
      </c>
      <c r="D50" s="1097">
        <v>9.6691000000000003</v>
      </c>
      <c r="E50" s="1097">
        <v>4.8555000000000001</v>
      </c>
      <c r="F50" s="1097">
        <v>0</v>
      </c>
      <c r="G50" s="1097">
        <v>21.486899999999999</v>
      </c>
      <c r="H50" s="1097">
        <v>0</v>
      </c>
      <c r="I50" s="1097">
        <v>104.67570000000001</v>
      </c>
      <c r="J50" s="1097">
        <v>140.68719999999999</v>
      </c>
      <c r="K50" s="1097">
        <v>119.2003</v>
      </c>
    </row>
    <row r="51" spans="1:11" ht="15.75" customHeight="1">
      <c r="A51" s="1095" t="s">
        <v>1698</v>
      </c>
      <c r="B51" s="1096" t="s">
        <v>1699</v>
      </c>
      <c r="C51" s="1097">
        <v>225883.41020000001</v>
      </c>
      <c r="D51" s="1097">
        <v>9.6806999999999999</v>
      </c>
      <c r="E51" s="1097">
        <v>3.8161</v>
      </c>
      <c r="F51" s="1097">
        <v>0</v>
      </c>
      <c r="G51" s="1097">
        <v>16.134499999999999</v>
      </c>
      <c r="H51" s="1097">
        <v>0</v>
      </c>
      <c r="I51" s="1097">
        <v>27.0627</v>
      </c>
      <c r="J51" s="1097">
        <v>56.694000000000003</v>
      </c>
      <c r="K51" s="1097">
        <v>40.5595</v>
      </c>
    </row>
    <row r="52" spans="1:11" ht="15.75" customHeight="1">
      <c r="A52" s="1095" t="s">
        <v>1700</v>
      </c>
      <c r="B52" s="1096" t="s">
        <v>1701</v>
      </c>
      <c r="C52" s="1097">
        <v>675578.8504</v>
      </c>
      <c r="D52" s="1097">
        <v>7.7332999999999998</v>
      </c>
      <c r="E52" s="1097">
        <v>3.8834</v>
      </c>
      <c r="F52" s="1097">
        <v>0</v>
      </c>
      <c r="G52" s="1097">
        <v>12.8888</v>
      </c>
      <c r="H52" s="1097">
        <v>0</v>
      </c>
      <c r="I52" s="1097">
        <v>27.0627</v>
      </c>
      <c r="J52" s="1097">
        <v>51.568199999999997</v>
      </c>
      <c r="K52" s="1097">
        <v>38.679400000000001</v>
      </c>
    </row>
    <row r="53" spans="1:11" ht="15.75" customHeight="1">
      <c r="A53" s="1095" t="s">
        <v>1702</v>
      </c>
      <c r="B53" s="1096" t="s">
        <v>1703</v>
      </c>
      <c r="C53" s="1097">
        <v>844691.91330000001</v>
      </c>
      <c r="D53" s="1097">
        <v>9.6691000000000003</v>
      </c>
      <c r="E53" s="1097">
        <v>4.8555000000000001</v>
      </c>
      <c r="F53" s="1097">
        <v>0</v>
      </c>
      <c r="G53" s="1097">
        <v>21.486899999999999</v>
      </c>
      <c r="H53" s="1097">
        <v>0</v>
      </c>
      <c r="I53" s="1097">
        <v>104.67570000000001</v>
      </c>
      <c r="J53" s="1097">
        <v>140.68719999999999</v>
      </c>
      <c r="K53" s="1097">
        <v>119.2003</v>
      </c>
    </row>
    <row r="54" spans="1:11" ht="15.75" customHeight="1">
      <c r="A54" s="1095" t="s">
        <v>1704</v>
      </c>
      <c r="B54" s="1096" t="s">
        <v>1705</v>
      </c>
      <c r="C54" s="1097">
        <v>41029.544699999999</v>
      </c>
      <c r="D54" s="1097">
        <v>1.099</v>
      </c>
      <c r="E54" s="1097">
        <v>0.35410000000000003</v>
      </c>
      <c r="F54" s="1097">
        <v>0</v>
      </c>
      <c r="G54" s="1097">
        <v>0.97689999999999999</v>
      </c>
      <c r="H54" s="1097">
        <v>0</v>
      </c>
      <c r="I54" s="1097">
        <v>61.116</v>
      </c>
      <c r="J54" s="1097">
        <v>63.545999999999999</v>
      </c>
      <c r="K54" s="1097">
        <v>62.569099999999999</v>
      </c>
    </row>
    <row r="55" spans="1:11" ht="15.75" customHeight="1">
      <c r="A55" s="1095" t="s">
        <v>1706</v>
      </c>
      <c r="B55" s="1096" t="s">
        <v>1707</v>
      </c>
      <c r="C55" s="1097">
        <v>1397.0118</v>
      </c>
      <c r="D55" s="1097">
        <v>0.18629999999999999</v>
      </c>
      <c r="E55" s="1097">
        <v>2.87E-2</v>
      </c>
      <c r="F55" s="1097">
        <v>0</v>
      </c>
      <c r="G55" s="1097">
        <v>0.1164</v>
      </c>
      <c r="H55" s="1097">
        <v>0</v>
      </c>
      <c r="I55" s="1097">
        <v>0</v>
      </c>
      <c r="J55" s="1097">
        <v>0.33139999999999997</v>
      </c>
      <c r="K55" s="1097">
        <v>0.215</v>
      </c>
    </row>
    <row r="56" spans="1:11" ht="15.75" customHeight="1">
      <c r="A56" s="1095" t="s">
        <v>1708</v>
      </c>
      <c r="B56" s="1096" t="s">
        <v>1709</v>
      </c>
      <c r="C56" s="1097">
        <v>5695.1980000000003</v>
      </c>
      <c r="D56" s="1097">
        <v>0.75939999999999996</v>
      </c>
      <c r="E56" s="1097">
        <v>0.1171</v>
      </c>
      <c r="F56" s="1097">
        <v>0</v>
      </c>
      <c r="G56" s="1097">
        <v>0.47460000000000002</v>
      </c>
      <c r="H56" s="1097">
        <v>0</v>
      </c>
      <c r="I56" s="1097">
        <v>0</v>
      </c>
      <c r="J56" s="1097">
        <v>1.3511</v>
      </c>
      <c r="K56" s="1097">
        <v>0.87649999999999995</v>
      </c>
    </row>
    <row r="57" spans="1:11" ht="15.75" customHeight="1">
      <c r="A57" s="1095" t="s">
        <v>1710</v>
      </c>
      <c r="B57" s="1096" t="s">
        <v>1711</v>
      </c>
      <c r="C57" s="1097">
        <v>30076652.469999999</v>
      </c>
      <c r="D57" s="1097">
        <v>1203.0661</v>
      </c>
      <c r="E57" s="1097">
        <v>510.32560000000001</v>
      </c>
      <c r="F57" s="1097">
        <v>0</v>
      </c>
      <c r="G57" s="1097">
        <v>1203.0661</v>
      </c>
      <c r="H57" s="1097">
        <v>187.76159999999999</v>
      </c>
      <c r="I57" s="1097">
        <v>36.179499999999997</v>
      </c>
      <c r="J57" s="1097">
        <v>3140.3989000000001</v>
      </c>
      <c r="K57" s="1097">
        <v>1749.5712000000001</v>
      </c>
    </row>
    <row r="58" spans="1:11" ht="15.75" customHeight="1">
      <c r="A58" s="1095" t="s">
        <v>1502</v>
      </c>
      <c r="B58" s="1096" t="s">
        <v>1712</v>
      </c>
      <c r="C58" s="1097">
        <v>1085.9362000000001</v>
      </c>
      <c r="D58" s="1097">
        <v>1.0859000000000001</v>
      </c>
      <c r="E58" s="1097">
        <v>5.0299999999999997E-2</v>
      </c>
      <c r="F58" s="1097">
        <v>0</v>
      </c>
      <c r="G58" s="1097">
        <v>0.54300000000000004</v>
      </c>
      <c r="H58" s="1097">
        <v>0</v>
      </c>
      <c r="I58" s="1097">
        <v>0</v>
      </c>
      <c r="J58" s="1097">
        <v>1.6792</v>
      </c>
      <c r="K58" s="1097">
        <v>1.1362000000000001</v>
      </c>
    </row>
    <row r="59" spans="1:11" ht="15.75" customHeight="1">
      <c r="A59" s="1095" t="s">
        <v>1713</v>
      </c>
      <c r="B59" s="1096" t="s">
        <v>1714</v>
      </c>
      <c r="C59" s="1097">
        <v>32870946.946600001</v>
      </c>
      <c r="D59" s="1097">
        <v>1314.8379</v>
      </c>
      <c r="E59" s="1097">
        <v>557.73779999999999</v>
      </c>
      <c r="F59" s="1097">
        <v>0</v>
      </c>
      <c r="G59" s="1097">
        <v>1150.4830999999999</v>
      </c>
      <c r="H59" s="1097">
        <v>116.4122</v>
      </c>
      <c r="I59" s="1097">
        <v>36.179499999999997</v>
      </c>
      <c r="J59" s="1097">
        <v>3175.6505000000002</v>
      </c>
      <c r="K59" s="1097">
        <v>1908.7552000000001</v>
      </c>
    </row>
    <row r="60" spans="1:11" ht="15.75" customHeight="1">
      <c r="A60" s="1095" t="s">
        <v>1478</v>
      </c>
      <c r="B60" s="1096" t="s">
        <v>1715</v>
      </c>
      <c r="C60" s="1097">
        <v>65596.2</v>
      </c>
      <c r="D60" s="1097">
        <v>4.5917000000000003</v>
      </c>
      <c r="E60" s="1097">
        <v>1.2141999999999999</v>
      </c>
      <c r="F60" s="1097">
        <v>0</v>
      </c>
      <c r="G60" s="1097">
        <v>3.2797999999999998</v>
      </c>
      <c r="H60" s="1097">
        <v>10.900600000000001</v>
      </c>
      <c r="I60" s="1097">
        <v>0</v>
      </c>
      <c r="J60" s="1097">
        <v>19.9863</v>
      </c>
      <c r="K60" s="1097">
        <v>5.8059000000000003</v>
      </c>
    </row>
    <row r="61" spans="1:11" ht="15.75" customHeight="1">
      <c r="A61" s="1095" t="s">
        <v>1716</v>
      </c>
      <c r="B61" s="1096" t="s">
        <v>1717</v>
      </c>
      <c r="C61" s="1097">
        <v>1700337.1584000001</v>
      </c>
      <c r="D61" s="1097">
        <v>68.013499999999993</v>
      </c>
      <c r="E61" s="1097">
        <v>28.8505</v>
      </c>
      <c r="F61" s="1097">
        <v>0</v>
      </c>
      <c r="G61" s="1097">
        <v>42.508400000000002</v>
      </c>
      <c r="H61" s="1097">
        <v>71.975300000000004</v>
      </c>
      <c r="I61" s="1097">
        <v>25.069500000000001</v>
      </c>
      <c r="J61" s="1097">
        <v>236.41720000000001</v>
      </c>
      <c r="K61" s="1097">
        <v>121.9335</v>
      </c>
    </row>
    <row r="62" spans="1:11" ht="15.75" customHeight="1">
      <c r="A62" s="1095" t="s">
        <v>1718</v>
      </c>
      <c r="B62" s="1096" t="s">
        <v>1719</v>
      </c>
      <c r="C62" s="1097">
        <v>5681101.4560000002</v>
      </c>
      <c r="D62" s="1097">
        <v>454.48809999999997</v>
      </c>
      <c r="E62" s="1097">
        <v>105.1572</v>
      </c>
      <c r="F62" s="1097">
        <v>0</v>
      </c>
      <c r="G62" s="1097">
        <v>454.48809999999997</v>
      </c>
      <c r="H62" s="1097">
        <v>96.227800000000002</v>
      </c>
      <c r="I62" s="1097">
        <v>30.947199999999999</v>
      </c>
      <c r="J62" s="1097">
        <v>1141.3083999999999</v>
      </c>
      <c r="K62" s="1097">
        <v>590.59249999999997</v>
      </c>
    </row>
    <row r="63" spans="1:11" ht="15.75" customHeight="1">
      <c r="A63" s="1095" t="s">
        <v>1491</v>
      </c>
      <c r="B63" s="1096" t="s">
        <v>1720</v>
      </c>
      <c r="C63" s="1097">
        <v>4342.7893000000004</v>
      </c>
      <c r="D63" s="1097">
        <v>0.86860000000000004</v>
      </c>
      <c r="E63" s="1097">
        <v>0.10050000000000001</v>
      </c>
      <c r="F63" s="1097">
        <v>0</v>
      </c>
      <c r="G63" s="1097">
        <v>0.54279999999999995</v>
      </c>
      <c r="H63" s="1097">
        <v>7.6071</v>
      </c>
      <c r="I63" s="1097">
        <v>0</v>
      </c>
      <c r="J63" s="1097">
        <v>9.1189999999999998</v>
      </c>
      <c r="K63" s="1097">
        <v>0.96909999999999996</v>
      </c>
    </row>
    <row r="64" spans="1:11" ht="15.75" customHeight="1">
      <c r="A64" s="1095" t="s">
        <v>1721</v>
      </c>
      <c r="B64" s="1096" t="s">
        <v>1722</v>
      </c>
      <c r="C64" s="1097">
        <v>414325.00799999997</v>
      </c>
      <c r="D64" s="1097">
        <v>18.414400000000001</v>
      </c>
      <c r="E64" s="1097">
        <v>7.1010999999999997</v>
      </c>
      <c r="F64" s="1097">
        <v>0</v>
      </c>
      <c r="G64" s="1097">
        <v>11.509</v>
      </c>
      <c r="H64" s="1097">
        <v>0</v>
      </c>
      <c r="I64" s="1097">
        <v>25.069500000000001</v>
      </c>
      <c r="J64" s="1097">
        <v>62.094000000000001</v>
      </c>
      <c r="K64" s="1097">
        <v>50.585000000000001</v>
      </c>
    </row>
    <row r="65" spans="1:11" ht="15.75" customHeight="1">
      <c r="A65" s="1095" t="s">
        <v>1504</v>
      </c>
      <c r="B65" s="1096" t="s">
        <v>1723</v>
      </c>
      <c r="C65" s="1097">
        <v>464.33760000000001</v>
      </c>
      <c r="D65" s="1097">
        <v>0.46429999999999999</v>
      </c>
      <c r="E65" s="1097">
        <v>2.1499999999999998E-2</v>
      </c>
      <c r="F65" s="1097">
        <v>0</v>
      </c>
      <c r="G65" s="1097">
        <v>0.23219999999999999</v>
      </c>
      <c r="H65" s="1097">
        <v>0</v>
      </c>
      <c r="I65" s="1097">
        <v>0</v>
      </c>
      <c r="J65" s="1097">
        <v>0.71799999999999997</v>
      </c>
      <c r="K65" s="1097">
        <v>0.48580000000000001</v>
      </c>
    </row>
    <row r="66" spans="1:11" ht="15.75" customHeight="1">
      <c r="A66" s="1095" t="s">
        <v>1724</v>
      </c>
      <c r="B66" s="1096" t="s">
        <v>1725</v>
      </c>
      <c r="C66" s="1097">
        <v>3419884.5920000002</v>
      </c>
      <c r="D66" s="1097">
        <v>455.9846</v>
      </c>
      <c r="E66" s="1097">
        <v>70.335599999999999</v>
      </c>
      <c r="F66" s="1097">
        <v>0</v>
      </c>
      <c r="G66" s="1097">
        <v>398.98649999999998</v>
      </c>
      <c r="H66" s="1097">
        <v>380.21719999999999</v>
      </c>
      <c r="I66" s="1097">
        <v>36.179499999999997</v>
      </c>
      <c r="J66" s="1097">
        <v>1341.7034000000001</v>
      </c>
      <c r="K66" s="1097">
        <v>562.49969999999996</v>
      </c>
    </row>
    <row r="67" spans="1:11" ht="15.75" customHeight="1">
      <c r="A67" s="1095" t="s">
        <v>1487</v>
      </c>
      <c r="B67" s="1096" t="s">
        <v>1726</v>
      </c>
      <c r="C67" s="1097">
        <v>504147.91210000002</v>
      </c>
      <c r="D67" s="1097">
        <v>50.4148</v>
      </c>
      <c r="E67" s="1097">
        <v>9.7205999999999992</v>
      </c>
      <c r="F67" s="1097">
        <v>0</v>
      </c>
      <c r="G67" s="1097">
        <v>50.4148</v>
      </c>
      <c r="H67" s="1097">
        <v>73.331299999999999</v>
      </c>
      <c r="I67" s="1097">
        <v>25.069500000000001</v>
      </c>
      <c r="J67" s="1097">
        <v>208.95099999999999</v>
      </c>
      <c r="K67" s="1097">
        <v>85.204899999999995</v>
      </c>
    </row>
    <row r="68" spans="1:11" ht="15.75" customHeight="1">
      <c r="A68" s="1095" t="s">
        <v>1727</v>
      </c>
      <c r="B68" s="1096" t="s">
        <v>1728</v>
      </c>
      <c r="C68" s="1097">
        <v>882612.07019999996</v>
      </c>
      <c r="D68" s="1097">
        <v>117.6816</v>
      </c>
      <c r="E68" s="1097">
        <v>18.1524</v>
      </c>
      <c r="F68" s="1097">
        <v>0</v>
      </c>
      <c r="G68" s="1097">
        <v>73.551000000000002</v>
      </c>
      <c r="H68" s="1097">
        <v>0</v>
      </c>
      <c r="I68" s="1097">
        <v>0</v>
      </c>
      <c r="J68" s="1097">
        <v>209.38499999999999</v>
      </c>
      <c r="K68" s="1097">
        <v>135.834</v>
      </c>
    </row>
    <row r="69" spans="1:11" ht="15.75" customHeight="1">
      <c r="A69" s="1095" t="s">
        <v>1729</v>
      </c>
      <c r="B69" s="1096" t="s">
        <v>1730</v>
      </c>
      <c r="C69" s="1097">
        <v>156.41579999999999</v>
      </c>
      <c r="D69" s="1097">
        <v>7.8200000000000006E-2</v>
      </c>
      <c r="E69" s="1097">
        <v>4.7999999999999996E-3</v>
      </c>
      <c r="F69" s="1097">
        <v>0</v>
      </c>
      <c r="G69" s="1097">
        <v>3.9100000000000003E-2</v>
      </c>
      <c r="H69" s="1097">
        <v>0</v>
      </c>
      <c r="I69" s="1097">
        <v>0</v>
      </c>
      <c r="J69" s="1097">
        <v>0.1221</v>
      </c>
      <c r="K69" s="1097">
        <v>8.3000000000000004E-2</v>
      </c>
    </row>
    <row r="70" spans="1:11" ht="15.75" customHeight="1">
      <c r="A70" s="1095" t="s">
        <v>1510</v>
      </c>
      <c r="B70" s="1096" t="s">
        <v>1731</v>
      </c>
      <c r="C70" s="1097">
        <v>164068.75829999999</v>
      </c>
      <c r="D70" s="1097">
        <v>10.5473</v>
      </c>
      <c r="E70" s="1097">
        <v>2.8923000000000001</v>
      </c>
      <c r="F70" s="1097">
        <v>0</v>
      </c>
      <c r="G70" s="1097">
        <v>5.8596000000000004</v>
      </c>
      <c r="H70" s="1097">
        <v>0</v>
      </c>
      <c r="I70" s="1097">
        <v>25.069500000000001</v>
      </c>
      <c r="J70" s="1097">
        <v>44.368699999999997</v>
      </c>
      <c r="K70" s="1097">
        <v>38.509099999999997</v>
      </c>
    </row>
    <row r="71" spans="1:11" ht="15.75" customHeight="1">
      <c r="A71" s="1095" t="s">
        <v>1732</v>
      </c>
      <c r="B71" s="1096" t="s">
        <v>1733</v>
      </c>
      <c r="C71" s="1097">
        <v>4851185.1830000002</v>
      </c>
      <c r="D71" s="1097">
        <v>388.09480000000002</v>
      </c>
      <c r="E71" s="1097">
        <v>89.795400000000001</v>
      </c>
      <c r="F71" s="1097">
        <v>0</v>
      </c>
      <c r="G71" s="1097">
        <v>388.09480000000002</v>
      </c>
      <c r="H71" s="1097">
        <v>142.38589999999999</v>
      </c>
      <c r="I71" s="1097">
        <v>30.947199999999999</v>
      </c>
      <c r="J71" s="1097">
        <v>1039.3181</v>
      </c>
      <c r="K71" s="1097">
        <v>508.8374</v>
      </c>
    </row>
    <row r="72" spans="1:11" ht="15.75" customHeight="1">
      <c r="A72" s="1095" t="s">
        <v>1734</v>
      </c>
      <c r="B72" s="1096" t="s">
        <v>1735</v>
      </c>
      <c r="C72" s="1097">
        <v>3545138.1623</v>
      </c>
      <c r="D72" s="1097">
        <v>157.5617</v>
      </c>
      <c r="E72" s="1097">
        <v>60.759700000000002</v>
      </c>
      <c r="F72" s="1097">
        <v>0</v>
      </c>
      <c r="G72" s="1097">
        <v>98.476100000000002</v>
      </c>
      <c r="H72" s="1097">
        <v>0</v>
      </c>
      <c r="I72" s="1097">
        <v>36.179499999999997</v>
      </c>
      <c r="J72" s="1097">
        <v>352.97699999999998</v>
      </c>
      <c r="K72" s="1097">
        <v>254.5009</v>
      </c>
    </row>
    <row r="73" spans="1:11" ht="15.75" customHeight="1">
      <c r="A73" s="1095" t="s">
        <v>1736</v>
      </c>
      <c r="B73" s="1096" t="s">
        <v>1737</v>
      </c>
      <c r="C73" s="1097">
        <v>179404.30609999999</v>
      </c>
      <c r="D73" s="1097">
        <v>17.9404</v>
      </c>
      <c r="E73" s="1097">
        <v>3.4590999999999998</v>
      </c>
      <c r="F73" s="1097">
        <v>0</v>
      </c>
      <c r="G73" s="1097">
        <v>15.697900000000001</v>
      </c>
      <c r="H73" s="1097">
        <v>0</v>
      </c>
      <c r="I73" s="1097">
        <v>0</v>
      </c>
      <c r="J73" s="1097">
        <v>37.0974</v>
      </c>
      <c r="K73" s="1097">
        <v>21.3995</v>
      </c>
    </row>
    <row r="74" spans="1:11" ht="15.75" customHeight="1">
      <c r="A74" s="1095" t="s">
        <v>1738</v>
      </c>
      <c r="B74" s="1096" t="s">
        <v>1739</v>
      </c>
      <c r="C74" s="1097">
        <v>1830025.3907000001</v>
      </c>
      <c r="D74" s="1097">
        <v>82.351100000000002</v>
      </c>
      <c r="E74" s="1097">
        <v>31.050999999999998</v>
      </c>
      <c r="F74" s="1097">
        <v>0</v>
      </c>
      <c r="G74" s="1097">
        <v>45.750599999999999</v>
      </c>
      <c r="H74" s="1097">
        <v>0</v>
      </c>
      <c r="I74" s="1097">
        <v>25.069500000000001</v>
      </c>
      <c r="J74" s="1097">
        <v>184.22219999999999</v>
      </c>
      <c r="K74" s="1097">
        <v>138.4716</v>
      </c>
    </row>
    <row r="75" spans="1:11" ht="15.75" customHeight="1">
      <c r="A75" s="1095" t="s">
        <v>1740</v>
      </c>
      <c r="B75" s="1096" t="s">
        <v>1741</v>
      </c>
      <c r="C75" s="1097">
        <v>106831.05409999999</v>
      </c>
      <c r="D75" s="1097">
        <v>4.8074000000000003</v>
      </c>
      <c r="E75" s="1097">
        <v>1.8127</v>
      </c>
      <c r="F75" s="1097">
        <v>0</v>
      </c>
      <c r="G75" s="1097">
        <v>2.6707999999999998</v>
      </c>
      <c r="H75" s="1097">
        <v>0</v>
      </c>
      <c r="I75" s="1097">
        <v>0</v>
      </c>
      <c r="J75" s="1097">
        <v>9.2909000000000006</v>
      </c>
      <c r="K75" s="1097">
        <v>6.6200999999999999</v>
      </c>
    </row>
    <row r="76" spans="1:11" ht="15.75" customHeight="1">
      <c r="A76" s="1095" t="s">
        <v>1742</v>
      </c>
      <c r="B76" s="1096" t="s">
        <v>1743</v>
      </c>
      <c r="C76" s="1097">
        <v>868455.30130000005</v>
      </c>
      <c r="D76" s="1097">
        <v>13.750500000000001</v>
      </c>
      <c r="E76" s="1097">
        <v>13.842499999999999</v>
      </c>
      <c r="F76" s="1097">
        <v>0</v>
      </c>
      <c r="G76" s="1097">
        <v>7.2370999999999999</v>
      </c>
      <c r="H76" s="1097">
        <v>0</v>
      </c>
      <c r="I76" s="1097">
        <v>0</v>
      </c>
      <c r="J76" s="1097">
        <v>34.830100000000002</v>
      </c>
      <c r="K76" s="1097">
        <v>27.593</v>
      </c>
    </row>
    <row r="77" spans="1:11" ht="15.75" customHeight="1">
      <c r="A77" s="1095" t="s">
        <v>1744</v>
      </c>
      <c r="B77" s="1096" t="s">
        <v>1745</v>
      </c>
      <c r="C77" s="1097">
        <v>1264142.0360000001</v>
      </c>
      <c r="D77" s="1097">
        <v>20.015599999999999</v>
      </c>
      <c r="E77" s="1097">
        <v>20.1494</v>
      </c>
      <c r="F77" s="1097">
        <v>0</v>
      </c>
      <c r="G77" s="1097">
        <v>10.5345</v>
      </c>
      <c r="H77" s="1097">
        <v>0</v>
      </c>
      <c r="I77" s="1097">
        <v>0</v>
      </c>
      <c r="J77" s="1097">
        <v>50.6995</v>
      </c>
      <c r="K77" s="1097">
        <v>40.164999999999999</v>
      </c>
    </row>
    <row r="78" spans="1:11" ht="15.75" customHeight="1">
      <c r="A78" s="1095" t="s">
        <v>1746</v>
      </c>
      <c r="B78" s="1096" t="s">
        <v>1747</v>
      </c>
      <c r="C78" s="1097">
        <v>637209.80680000002</v>
      </c>
      <c r="D78" s="1097">
        <v>10.0892</v>
      </c>
      <c r="E78" s="1097">
        <v>10.156599999999999</v>
      </c>
      <c r="F78" s="1097">
        <v>0</v>
      </c>
      <c r="G78" s="1097">
        <v>5.3101000000000003</v>
      </c>
      <c r="H78" s="1097">
        <v>0</v>
      </c>
      <c r="I78" s="1097">
        <v>0</v>
      </c>
      <c r="J78" s="1097">
        <v>25.555900000000001</v>
      </c>
      <c r="K78" s="1097">
        <v>20.245799999999999</v>
      </c>
    </row>
    <row r="79" spans="1:11" ht="15.75" customHeight="1">
      <c r="A79" s="1095" t="s">
        <v>1748</v>
      </c>
      <c r="B79" s="1096" t="s">
        <v>1749</v>
      </c>
      <c r="C79" s="1097">
        <v>524232.00469999999</v>
      </c>
      <c r="D79" s="1097">
        <v>52.423200000000001</v>
      </c>
      <c r="E79" s="1097">
        <v>10.107799999999999</v>
      </c>
      <c r="F79" s="1097">
        <v>0</v>
      </c>
      <c r="G79" s="1097">
        <v>52.423200000000001</v>
      </c>
      <c r="H79" s="1097">
        <v>73.331299999999999</v>
      </c>
      <c r="I79" s="1097">
        <v>25.069500000000001</v>
      </c>
      <c r="J79" s="1097">
        <v>213.35499999999999</v>
      </c>
      <c r="K79" s="1097">
        <v>87.600499999999997</v>
      </c>
    </row>
    <row r="80" spans="1:11" ht="15.75" customHeight="1">
      <c r="A80" s="1095" t="s">
        <v>1750</v>
      </c>
      <c r="B80" s="1096" t="s">
        <v>1751</v>
      </c>
      <c r="C80" s="1097">
        <v>3281.0823999999998</v>
      </c>
      <c r="D80" s="1097">
        <v>0.49220000000000003</v>
      </c>
      <c r="E80" s="1097">
        <v>6.7500000000000004E-2</v>
      </c>
      <c r="F80" s="1097">
        <v>0</v>
      </c>
      <c r="G80" s="1097">
        <v>0.38279999999999997</v>
      </c>
      <c r="H80" s="1097">
        <v>8.1637000000000004</v>
      </c>
      <c r="I80" s="1097">
        <v>0</v>
      </c>
      <c r="J80" s="1097">
        <v>9.1061999999999994</v>
      </c>
      <c r="K80" s="1097">
        <v>0.55969999999999998</v>
      </c>
    </row>
    <row r="81" spans="1:11" ht="15.75" customHeight="1">
      <c r="A81" s="1095" t="s">
        <v>884</v>
      </c>
      <c r="B81" s="1096" t="s">
        <v>1752</v>
      </c>
      <c r="C81" s="1097">
        <v>78844.955700000006</v>
      </c>
      <c r="D81" s="1097">
        <v>4.7306999999999997</v>
      </c>
      <c r="E81" s="1097">
        <v>1.4594</v>
      </c>
      <c r="F81" s="1097">
        <v>0.59130000000000005</v>
      </c>
      <c r="G81" s="1097">
        <v>4.7306999999999997</v>
      </c>
      <c r="H81" s="1097">
        <v>25.286200000000001</v>
      </c>
      <c r="I81" s="1097">
        <v>0</v>
      </c>
      <c r="J81" s="1097">
        <v>36.798299999999998</v>
      </c>
      <c r="K81" s="1097">
        <v>6.7813999999999997</v>
      </c>
    </row>
    <row r="82" spans="1:11" ht="15.75" customHeight="1">
      <c r="A82" s="1095" t="s">
        <v>1753</v>
      </c>
      <c r="B82" s="1096" t="s">
        <v>1754</v>
      </c>
      <c r="C82" s="1097">
        <v>21326006.34</v>
      </c>
      <c r="D82" s="1097">
        <v>746.41020000000003</v>
      </c>
      <c r="E82" s="1097">
        <v>361.84899999999999</v>
      </c>
      <c r="F82" s="1097">
        <v>146.6163</v>
      </c>
      <c r="G82" s="1097">
        <v>959.6703</v>
      </c>
      <c r="H82" s="1097">
        <v>117.351</v>
      </c>
      <c r="I82" s="1097">
        <v>31.841699999999999</v>
      </c>
      <c r="J82" s="1097">
        <v>2363.7384999999999</v>
      </c>
      <c r="K82" s="1097">
        <v>1286.7172</v>
      </c>
    </row>
    <row r="83" spans="1:11" ht="15.75" customHeight="1">
      <c r="A83" s="1095" t="s">
        <v>1755</v>
      </c>
      <c r="B83" s="1096" t="s">
        <v>1756</v>
      </c>
      <c r="C83" s="1097">
        <v>36304768.909999996</v>
      </c>
      <c r="D83" s="1097">
        <v>1270.6668999999999</v>
      </c>
      <c r="E83" s="1097">
        <v>616.00120000000004</v>
      </c>
      <c r="F83" s="1097">
        <v>249.59530000000001</v>
      </c>
      <c r="G83" s="1097">
        <v>1633.7146</v>
      </c>
      <c r="H83" s="1097">
        <v>130.38999999999999</v>
      </c>
      <c r="I83" s="1097">
        <v>31.841699999999999</v>
      </c>
      <c r="J83" s="1097">
        <v>3932.2096999999999</v>
      </c>
      <c r="K83" s="1097">
        <v>2168.1051000000002</v>
      </c>
    </row>
    <row r="84" spans="1:11" ht="15.75" customHeight="1">
      <c r="A84" s="1095" t="s">
        <v>1757</v>
      </c>
      <c r="B84" s="1096" t="s">
        <v>1758</v>
      </c>
      <c r="C84" s="1097">
        <v>406854.42830000003</v>
      </c>
      <c r="D84" s="1097">
        <v>35.599800000000002</v>
      </c>
      <c r="E84" s="1097">
        <v>7.8446999999999996</v>
      </c>
      <c r="F84" s="1097">
        <v>0</v>
      </c>
      <c r="G84" s="1097">
        <v>35.599800000000002</v>
      </c>
      <c r="H84" s="1097">
        <v>59.327500000000001</v>
      </c>
      <c r="I84" s="1097">
        <v>30.947199999999999</v>
      </c>
      <c r="J84" s="1097">
        <v>169.31899999999999</v>
      </c>
      <c r="K84" s="1097">
        <v>74.3917</v>
      </c>
    </row>
    <row r="85" spans="1:11" ht="15.75" customHeight="1">
      <c r="A85" s="1095" t="s">
        <v>1759</v>
      </c>
      <c r="B85" s="1096" t="s">
        <v>1760</v>
      </c>
      <c r="C85" s="1097">
        <v>50827.074399999998</v>
      </c>
      <c r="D85" s="1097">
        <v>4.0662000000000003</v>
      </c>
      <c r="E85" s="1097">
        <v>0.94079999999999997</v>
      </c>
      <c r="F85" s="1097">
        <v>0</v>
      </c>
      <c r="G85" s="1097">
        <v>3.5579000000000001</v>
      </c>
      <c r="H85" s="1097">
        <v>17.9787</v>
      </c>
      <c r="I85" s="1097">
        <v>0</v>
      </c>
      <c r="J85" s="1097">
        <v>26.543600000000001</v>
      </c>
      <c r="K85" s="1097">
        <v>5.0069999999999997</v>
      </c>
    </row>
    <row r="86" spans="1:11" ht="15.75" customHeight="1">
      <c r="A86" s="1095" t="s">
        <v>1761</v>
      </c>
      <c r="B86" s="1096" t="s">
        <v>1762</v>
      </c>
      <c r="C86" s="1097">
        <v>82824.339500000002</v>
      </c>
      <c r="D86" s="1097">
        <v>6.6258999999999997</v>
      </c>
      <c r="E86" s="1097">
        <v>1.5330999999999999</v>
      </c>
      <c r="F86" s="1097">
        <v>0</v>
      </c>
      <c r="G86" s="1097">
        <v>5.7976999999999999</v>
      </c>
      <c r="H86" s="1097">
        <v>8.1676000000000002</v>
      </c>
      <c r="I86" s="1097">
        <v>25.069500000000001</v>
      </c>
      <c r="J86" s="1097">
        <v>47.193800000000003</v>
      </c>
      <c r="K86" s="1097">
        <v>33.228499999999997</v>
      </c>
    </row>
    <row r="87" spans="1:11" ht="15.75" customHeight="1">
      <c r="A87" s="1095" t="s">
        <v>1763</v>
      </c>
      <c r="B87" s="1096" t="s">
        <v>1764</v>
      </c>
      <c r="C87" s="1097">
        <v>68037.473499999993</v>
      </c>
      <c r="D87" s="1097">
        <v>5.4429999999999996</v>
      </c>
      <c r="E87" s="1097">
        <v>1.2594000000000001</v>
      </c>
      <c r="F87" s="1097">
        <v>0</v>
      </c>
      <c r="G87" s="1097">
        <v>4.7625999999999999</v>
      </c>
      <c r="H87" s="1097">
        <v>8.1676000000000002</v>
      </c>
      <c r="I87" s="1097">
        <v>25.069500000000001</v>
      </c>
      <c r="J87" s="1097">
        <v>44.702100000000002</v>
      </c>
      <c r="K87" s="1097">
        <v>31.771899999999999</v>
      </c>
    </row>
    <row r="88" spans="1:11" ht="15.75" customHeight="1">
      <c r="A88" s="1095" t="s">
        <v>1765</v>
      </c>
      <c r="B88" s="1096" t="s">
        <v>1766</v>
      </c>
      <c r="C88" s="1097">
        <v>5421155.1270000003</v>
      </c>
      <c r="D88" s="1097">
        <v>62.055300000000003</v>
      </c>
      <c r="E88" s="1097">
        <v>31.162299999999998</v>
      </c>
      <c r="F88" s="1097">
        <v>0</v>
      </c>
      <c r="G88" s="1097">
        <v>137.9008</v>
      </c>
      <c r="H88" s="1097">
        <v>368.6386</v>
      </c>
      <c r="I88" s="1097">
        <v>125.6335</v>
      </c>
      <c r="J88" s="1097">
        <v>725.39049999999997</v>
      </c>
      <c r="K88" s="1097">
        <v>218.8511</v>
      </c>
    </row>
    <row r="89" spans="1:11" ht="15.75" customHeight="1">
      <c r="A89" s="1095" t="s">
        <v>1767</v>
      </c>
      <c r="B89" s="1096" t="s">
        <v>1768</v>
      </c>
      <c r="C89" s="1097">
        <v>1933973.3026999999</v>
      </c>
      <c r="D89" s="1097">
        <v>22.138000000000002</v>
      </c>
      <c r="E89" s="1097">
        <v>11.117000000000001</v>
      </c>
      <c r="F89" s="1097">
        <v>0</v>
      </c>
      <c r="G89" s="1097">
        <v>36.896599999999999</v>
      </c>
      <c r="H89" s="1097">
        <v>0</v>
      </c>
      <c r="I89" s="1097">
        <v>27.0627</v>
      </c>
      <c r="J89" s="1097">
        <v>97.214299999999994</v>
      </c>
      <c r="K89" s="1097">
        <v>60.317700000000002</v>
      </c>
    </row>
    <row r="90" spans="1:11" ht="15.75" customHeight="1">
      <c r="A90" s="1095" t="s">
        <v>1520</v>
      </c>
      <c r="B90" s="1096" t="s">
        <v>1769</v>
      </c>
      <c r="C90" s="1097">
        <v>11596.254499999999</v>
      </c>
      <c r="D90" s="1097">
        <v>2.3193000000000001</v>
      </c>
      <c r="E90" s="1097">
        <v>0.26829999999999998</v>
      </c>
      <c r="F90" s="1097">
        <v>0</v>
      </c>
      <c r="G90" s="1097">
        <v>2.3193000000000001</v>
      </c>
      <c r="H90" s="1097">
        <v>4.1561000000000003</v>
      </c>
      <c r="I90" s="1097">
        <v>0</v>
      </c>
      <c r="J90" s="1097">
        <v>9.0630000000000006</v>
      </c>
      <c r="K90" s="1097">
        <v>2.5876000000000001</v>
      </c>
    </row>
    <row r="91" spans="1:11" ht="15.75" customHeight="1">
      <c r="A91" s="1095" t="s">
        <v>1770</v>
      </c>
      <c r="B91" s="1096" t="s">
        <v>1771</v>
      </c>
      <c r="C91" s="1097">
        <v>10000000</v>
      </c>
      <c r="D91" s="1097">
        <v>160</v>
      </c>
      <c r="E91" s="1097">
        <v>160.41999999999999</v>
      </c>
      <c r="F91" s="1097">
        <v>0</v>
      </c>
      <c r="G91" s="1097">
        <v>200</v>
      </c>
      <c r="H91" s="1097">
        <v>250.34880000000001</v>
      </c>
      <c r="I91" s="1097">
        <v>72.358999999999995</v>
      </c>
      <c r="J91" s="1097">
        <v>843.12779999999998</v>
      </c>
      <c r="K91" s="1097">
        <v>392.779</v>
      </c>
    </row>
    <row r="92" spans="1:11" ht="15.75" customHeight="1">
      <c r="A92" s="1095" t="s">
        <v>1772</v>
      </c>
      <c r="B92" s="1096" t="s">
        <v>1773</v>
      </c>
      <c r="C92" s="1097">
        <v>1195046.166</v>
      </c>
      <c r="D92" s="1097">
        <v>119.5046</v>
      </c>
      <c r="E92" s="1097">
        <v>23.700299999999999</v>
      </c>
      <c r="F92" s="1097">
        <v>0</v>
      </c>
      <c r="G92" s="1097">
        <v>119.5046</v>
      </c>
      <c r="H92" s="1097">
        <v>116.93380000000001</v>
      </c>
      <c r="I92" s="1097">
        <v>30.947199999999999</v>
      </c>
      <c r="J92" s="1097">
        <v>410.59050000000002</v>
      </c>
      <c r="K92" s="1097">
        <v>174.15209999999999</v>
      </c>
    </row>
    <row r="93" spans="1:11" ht="15.75" customHeight="1">
      <c r="A93" s="1095" t="s">
        <v>1774</v>
      </c>
      <c r="B93" s="1096" t="s">
        <v>1775</v>
      </c>
      <c r="C93" s="1097">
        <v>341382.38740000001</v>
      </c>
      <c r="D93" s="1097">
        <v>61.448799999999999</v>
      </c>
      <c r="E93" s="1097">
        <v>7.3722000000000003</v>
      </c>
      <c r="F93" s="1097">
        <v>0</v>
      </c>
      <c r="G93" s="1097">
        <v>61.448799999999999</v>
      </c>
      <c r="H93" s="1097">
        <v>0</v>
      </c>
      <c r="I93" s="1097">
        <v>25.069500000000001</v>
      </c>
      <c r="J93" s="1097">
        <v>155.33930000000001</v>
      </c>
      <c r="K93" s="1097">
        <v>93.890500000000003</v>
      </c>
    </row>
    <row r="94" spans="1:11" ht="15.75" customHeight="1">
      <c r="A94" s="1095" t="s">
        <v>1776</v>
      </c>
      <c r="B94" s="1096" t="s">
        <v>1777</v>
      </c>
      <c r="C94" s="1097">
        <v>22784.0226</v>
      </c>
      <c r="D94" s="1097">
        <v>2.5632000000000001</v>
      </c>
      <c r="E94" s="1097">
        <v>0.43930000000000002</v>
      </c>
      <c r="F94" s="1097">
        <v>0</v>
      </c>
      <c r="G94" s="1097">
        <v>1.4239999999999999</v>
      </c>
      <c r="H94" s="1097">
        <v>0</v>
      </c>
      <c r="I94" s="1097">
        <v>0</v>
      </c>
      <c r="J94" s="1097">
        <v>4.4264999999999999</v>
      </c>
      <c r="K94" s="1097">
        <v>3.0024999999999999</v>
      </c>
    </row>
    <row r="95" spans="1:11" ht="15.75" customHeight="1">
      <c r="A95" s="1095" t="s">
        <v>1778</v>
      </c>
      <c r="B95" s="1096" t="s">
        <v>1779</v>
      </c>
      <c r="C95" s="1097">
        <v>171398.40789999999</v>
      </c>
      <c r="D95" s="1097">
        <v>19.282299999999999</v>
      </c>
      <c r="E95" s="1097">
        <v>3.3048000000000002</v>
      </c>
      <c r="F95" s="1097">
        <v>0</v>
      </c>
      <c r="G95" s="1097">
        <v>10.712400000000001</v>
      </c>
      <c r="H95" s="1097">
        <v>0</v>
      </c>
      <c r="I95" s="1097">
        <v>0</v>
      </c>
      <c r="J95" s="1097">
        <v>33.299500000000002</v>
      </c>
      <c r="K95" s="1097">
        <v>22.5871</v>
      </c>
    </row>
    <row r="96" spans="1:11" ht="15.75" customHeight="1">
      <c r="A96" s="1095" t="s">
        <v>1780</v>
      </c>
      <c r="B96" s="1096" t="s">
        <v>1781</v>
      </c>
      <c r="C96" s="1097">
        <v>8105.0195000000003</v>
      </c>
      <c r="D96" s="1097">
        <v>0.91180000000000005</v>
      </c>
      <c r="E96" s="1097">
        <v>0.15629999999999999</v>
      </c>
      <c r="F96" s="1097">
        <v>0</v>
      </c>
      <c r="G96" s="1097">
        <v>0.50660000000000005</v>
      </c>
      <c r="H96" s="1097">
        <v>0</v>
      </c>
      <c r="I96" s="1097">
        <v>0</v>
      </c>
      <c r="J96" s="1097">
        <v>1.5747</v>
      </c>
      <c r="K96" s="1097">
        <v>1.0681</v>
      </c>
    </row>
    <row r="97" spans="1:11" ht="15.75" customHeight="1">
      <c r="A97" s="1095" t="s">
        <v>1471</v>
      </c>
      <c r="B97" s="1096" t="s">
        <v>1782</v>
      </c>
      <c r="C97" s="1097">
        <v>1001201.371</v>
      </c>
      <c r="D97" s="1097">
        <v>80.0047</v>
      </c>
      <c r="E97" s="1097">
        <v>18.9695</v>
      </c>
      <c r="F97" s="1097">
        <v>0</v>
      </c>
      <c r="G97" s="1097">
        <v>80.0047</v>
      </c>
      <c r="H97" s="1097">
        <v>104.05119999999999</v>
      </c>
      <c r="I97" s="1097">
        <v>30.947199999999999</v>
      </c>
      <c r="J97" s="1097">
        <v>313.97730000000001</v>
      </c>
      <c r="K97" s="1097">
        <v>129.92140000000001</v>
      </c>
    </row>
    <row r="98" spans="1:11" ht="15.75" customHeight="1">
      <c r="A98" s="1095" t="s">
        <v>1783</v>
      </c>
      <c r="B98" s="1096" t="s">
        <v>1784</v>
      </c>
      <c r="C98" s="1097">
        <v>488598.92499999999</v>
      </c>
      <c r="D98" s="1097">
        <v>65.146500000000003</v>
      </c>
      <c r="E98" s="1097">
        <v>10.0489</v>
      </c>
      <c r="F98" s="1097">
        <v>0</v>
      </c>
      <c r="G98" s="1097">
        <v>65.146500000000003</v>
      </c>
      <c r="H98" s="1097">
        <v>43.3416</v>
      </c>
      <c r="I98" s="1097">
        <v>25.069500000000001</v>
      </c>
      <c r="J98" s="1097">
        <v>208.75299999999999</v>
      </c>
      <c r="K98" s="1097">
        <v>100.2649</v>
      </c>
    </row>
    <row r="99" spans="1:11" ht="15.75" customHeight="1">
      <c r="A99" s="1095" t="s">
        <v>1785</v>
      </c>
      <c r="B99" s="1096" t="s">
        <v>1786</v>
      </c>
      <c r="C99" s="1097">
        <v>777950.42099999997</v>
      </c>
      <c r="D99" s="1097">
        <v>68.070700000000002</v>
      </c>
      <c r="E99" s="1097">
        <v>14.9999</v>
      </c>
      <c r="F99" s="1097">
        <v>0</v>
      </c>
      <c r="G99" s="1097">
        <v>68.070700000000002</v>
      </c>
      <c r="H99" s="1097">
        <v>72.236099999999993</v>
      </c>
      <c r="I99" s="1097">
        <v>30.947199999999999</v>
      </c>
      <c r="J99" s="1097">
        <v>254.3246</v>
      </c>
      <c r="K99" s="1097">
        <v>114.01779999999999</v>
      </c>
    </row>
    <row r="100" spans="1:11" ht="15.75" customHeight="1">
      <c r="A100" s="1095" t="s">
        <v>1787</v>
      </c>
      <c r="B100" s="1096" t="s">
        <v>1788</v>
      </c>
      <c r="C100" s="1097">
        <v>2598391.4249999998</v>
      </c>
      <c r="D100" s="1097">
        <v>151.5728</v>
      </c>
      <c r="E100" s="1097">
        <v>46.760199999999998</v>
      </c>
      <c r="F100" s="1097">
        <v>0</v>
      </c>
      <c r="G100" s="1097">
        <v>151.5728</v>
      </c>
      <c r="H100" s="1097">
        <v>174.93119999999999</v>
      </c>
      <c r="I100" s="1097">
        <v>25.069500000000001</v>
      </c>
      <c r="J100" s="1097">
        <v>549.90650000000005</v>
      </c>
      <c r="K100" s="1097">
        <v>223.4025</v>
      </c>
    </row>
    <row r="101" spans="1:11" ht="15.75" customHeight="1">
      <c r="A101" s="1095" t="s">
        <v>1789</v>
      </c>
      <c r="B101" s="1096" t="s">
        <v>1790</v>
      </c>
      <c r="C101" s="1097">
        <v>7325932.8339999998</v>
      </c>
      <c r="D101" s="1097">
        <v>586.07460000000003</v>
      </c>
      <c r="E101" s="1097">
        <v>135.60300000000001</v>
      </c>
      <c r="F101" s="1097">
        <v>0</v>
      </c>
      <c r="G101" s="1097">
        <v>586.07460000000003</v>
      </c>
      <c r="H101" s="1097">
        <v>101.18259999999999</v>
      </c>
      <c r="I101" s="1097">
        <v>30.947199999999999</v>
      </c>
      <c r="J101" s="1097">
        <v>1439.8820000000001</v>
      </c>
      <c r="K101" s="1097">
        <v>752.62480000000005</v>
      </c>
    </row>
    <row r="102" spans="1:11" ht="15.75" customHeight="1">
      <c r="A102" s="1095" t="s">
        <v>906</v>
      </c>
      <c r="B102" s="1096" t="s">
        <v>1791</v>
      </c>
      <c r="C102" s="1097">
        <v>226873.1079</v>
      </c>
      <c r="D102" s="1097">
        <v>11.3437</v>
      </c>
      <c r="E102" s="1097">
        <v>4.0827999999999998</v>
      </c>
      <c r="F102" s="1097">
        <v>1.6543000000000001</v>
      </c>
      <c r="G102" s="1097">
        <v>11.3437</v>
      </c>
      <c r="H102" s="1097">
        <v>26.077999999999999</v>
      </c>
      <c r="I102" s="1097">
        <v>29.355799999999999</v>
      </c>
      <c r="J102" s="1097">
        <v>83.8583</v>
      </c>
      <c r="K102" s="1097">
        <v>46.436599999999999</v>
      </c>
    </row>
    <row r="103" spans="1:11" ht="15.75" customHeight="1">
      <c r="A103" s="1095" t="s">
        <v>1792</v>
      </c>
      <c r="B103" s="1096" t="s">
        <v>1793</v>
      </c>
      <c r="C103" s="1097">
        <v>193174186.09999999</v>
      </c>
      <c r="D103" s="1097">
        <v>5174.3086000000003</v>
      </c>
      <c r="E103" s="1097">
        <v>1667.2197000000001</v>
      </c>
      <c r="F103" s="1097">
        <v>0</v>
      </c>
      <c r="G103" s="1097">
        <v>11498.4635</v>
      </c>
      <c r="H103" s="1097">
        <v>990.96400000000006</v>
      </c>
      <c r="I103" s="1097">
        <v>59.323399999999999</v>
      </c>
      <c r="J103" s="1097">
        <v>19390.279200000001</v>
      </c>
      <c r="K103" s="1097">
        <v>6900.8517000000002</v>
      </c>
    </row>
    <row r="104" spans="1:11" ht="15.75" customHeight="1">
      <c r="A104" s="1095" t="s">
        <v>1794</v>
      </c>
      <c r="B104" s="1096" t="s">
        <v>1795</v>
      </c>
      <c r="C104" s="1097">
        <v>900965.40899999999</v>
      </c>
      <c r="D104" s="1097">
        <v>102.9675</v>
      </c>
      <c r="E104" s="1097">
        <v>17.868099999999998</v>
      </c>
      <c r="F104" s="1097">
        <v>0</v>
      </c>
      <c r="G104" s="1097">
        <v>128.70930000000001</v>
      </c>
      <c r="H104" s="1097">
        <v>50.8521</v>
      </c>
      <c r="I104" s="1097">
        <v>30.947199999999999</v>
      </c>
      <c r="J104" s="1097">
        <v>331.3442</v>
      </c>
      <c r="K104" s="1097">
        <v>151.78280000000001</v>
      </c>
    </row>
    <row r="105" spans="1:11" ht="15.75" customHeight="1">
      <c r="A105" s="1095" t="s">
        <v>1796</v>
      </c>
      <c r="B105" s="1096" t="s">
        <v>1797</v>
      </c>
      <c r="C105" s="1097">
        <v>677186.78760000004</v>
      </c>
      <c r="D105" s="1097">
        <v>29.022300000000001</v>
      </c>
      <c r="E105" s="1097">
        <v>11.937799999999999</v>
      </c>
      <c r="F105" s="1097">
        <v>4.8369999999999997</v>
      </c>
      <c r="G105" s="1097">
        <v>43.5334</v>
      </c>
      <c r="H105" s="1097">
        <v>109.997</v>
      </c>
      <c r="I105" s="1097">
        <v>32.170299999999997</v>
      </c>
      <c r="J105" s="1097">
        <v>231.49780000000001</v>
      </c>
      <c r="K105" s="1097">
        <v>77.967399999999998</v>
      </c>
    </row>
    <row r="106" spans="1:11" ht="15.75" customHeight="1">
      <c r="A106" s="1095" t="s">
        <v>1798</v>
      </c>
      <c r="B106" s="1096" t="s">
        <v>1799</v>
      </c>
      <c r="C106" s="1097">
        <v>96002.351699999999</v>
      </c>
      <c r="D106" s="1097">
        <v>7.6802000000000001</v>
      </c>
      <c r="E106" s="1097">
        <v>1.7769999999999999</v>
      </c>
      <c r="F106" s="1097">
        <v>0</v>
      </c>
      <c r="G106" s="1097">
        <v>4.8000999999999996</v>
      </c>
      <c r="H106" s="1097">
        <v>0</v>
      </c>
      <c r="I106" s="1097">
        <v>0</v>
      </c>
      <c r="J106" s="1097">
        <v>14.257300000000001</v>
      </c>
      <c r="K106" s="1097">
        <v>9.4572000000000003</v>
      </c>
    </row>
    <row r="107" spans="1:11" ht="15.75" customHeight="1">
      <c r="A107" s="1095" t="s">
        <v>1800</v>
      </c>
      <c r="B107" s="1096" t="s">
        <v>1801</v>
      </c>
      <c r="C107" s="1097">
        <v>302477.59960000002</v>
      </c>
      <c r="D107" s="1097">
        <v>13.4434</v>
      </c>
      <c r="E107" s="1097">
        <v>5.1840999999999999</v>
      </c>
      <c r="F107" s="1097">
        <v>0</v>
      </c>
      <c r="G107" s="1097">
        <v>8.4022000000000006</v>
      </c>
      <c r="H107" s="1097">
        <v>0</v>
      </c>
      <c r="I107" s="1097">
        <v>25.069500000000001</v>
      </c>
      <c r="J107" s="1097">
        <v>52.099200000000003</v>
      </c>
      <c r="K107" s="1097">
        <v>43.697000000000003</v>
      </c>
    </row>
    <row r="108" spans="1:11" ht="15.75" customHeight="1">
      <c r="A108" s="1095" t="s">
        <v>1802</v>
      </c>
      <c r="B108" s="1096" t="s">
        <v>1803</v>
      </c>
      <c r="C108" s="1097">
        <v>100935.1447</v>
      </c>
      <c r="D108" s="1097">
        <v>5.7676999999999996</v>
      </c>
      <c r="E108" s="1097">
        <v>1.7793000000000001</v>
      </c>
      <c r="F108" s="1097">
        <v>0</v>
      </c>
      <c r="G108" s="1097">
        <v>5.7676999999999996</v>
      </c>
      <c r="H108" s="1097">
        <v>0</v>
      </c>
      <c r="I108" s="1097">
        <v>36.179499999999997</v>
      </c>
      <c r="J108" s="1097">
        <v>49.494199999999999</v>
      </c>
      <c r="K108" s="1097">
        <v>43.726500000000001</v>
      </c>
    </row>
    <row r="109" spans="1:11" ht="15.75" customHeight="1">
      <c r="A109" s="1095" t="s">
        <v>1804</v>
      </c>
      <c r="B109" s="1096" t="s">
        <v>1805</v>
      </c>
      <c r="C109" s="1097">
        <v>273522.0061</v>
      </c>
      <c r="D109" s="1097">
        <v>21.881799999999998</v>
      </c>
      <c r="E109" s="1097">
        <v>5.0629</v>
      </c>
      <c r="F109" s="1097">
        <v>0</v>
      </c>
      <c r="G109" s="1097">
        <v>21.881799999999998</v>
      </c>
      <c r="H109" s="1097">
        <v>9.9449000000000005</v>
      </c>
      <c r="I109" s="1097">
        <v>0</v>
      </c>
      <c r="J109" s="1097">
        <v>58.7714</v>
      </c>
      <c r="K109" s="1097">
        <v>26.944700000000001</v>
      </c>
    </row>
    <row r="110" spans="1:11" ht="15.75" customHeight="1">
      <c r="A110" s="1095" t="s">
        <v>1806</v>
      </c>
      <c r="B110" s="1096" t="s">
        <v>1807</v>
      </c>
      <c r="C110" s="1097">
        <v>2975543.736</v>
      </c>
      <c r="D110" s="1097">
        <v>158.69569999999999</v>
      </c>
      <c r="E110" s="1097">
        <v>52.017499999999998</v>
      </c>
      <c r="F110" s="1097">
        <v>0</v>
      </c>
      <c r="G110" s="1097">
        <v>158.69569999999999</v>
      </c>
      <c r="H110" s="1097">
        <v>159.59739999999999</v>
      </c>
      <c r="I110" s="1097">
        <v>36.179499999999997</v>
      </c>
      <c r="J110" s="1097">
        <v>565.18579999999997</v>
      </c>
      <c r="K110" s="1097">
        <v>246.89269999999999</v>
      </c>
    </row>
    <row r="111" spans="1:11" ht="15.75" customHeight="1">
      <c r="A111" s="1095" t="s">
        <v>1808</v>
      </c>
      <c r="B111" s="1096" t="s">
        <v>1809</v>
      </c>
      <c r="C111" s="1097">
        <v>1166.8900000000001</v>
      </c>
      <c r="D111" s="1097">
        <v>9.9199999999999997E-2</v>
      </c>
      <c r="E111" s="1097">
        <v>2.1600000000000001E-2</v>
      </c>
      <c r="F111" s="1097">
        <v>0</v>
      </c>
      <c r="G111" s="1097">
        <v>9.3399999999999997E-2</v>
      </c>
      <c r="H111" s="1097">
        <v>0</v>
      </c>
      <c r="I111" s="1097">
        <v>0</v>
      </c>
      <c r="J111" s="1097">
        <v>0.2142</v>
      </c>
      <c r="K111" s="1097">
        <v>0.1208</v>
      </c>
    </row>
    <row r="112" spans="1:11" ht="15.75" customHeight="1">
      <c r="A112" s="1095" t="s">
        <v>1810</v>
      </c>
      <c r="B112" s="1096" t="s">
        <v>1811</v>
      </c>
      <c r="C112" s="1097">
        <v>1073.3721</v>
      </c>
      <c r="D112" s="1097">
        <v>9.1200000000000003E-2</v>
      </c>
      <c r="E112" s="1097">
        <v>1.9900000000000001E-2</v>
      </c>
      <c r="F112" s="1097">
        <v>0</v>
      </c>
      <c r="G112" s="1097">
        <v>8.5900000000000004E-2</v>
      </c>
      <c r="H112" s="1097">
        <v>0</v>
      </c>
      <c r="I112" s="1097">
        <v>0</v>
      </c>
      <c r="J112" s="1097">
        <v>0.19700000000000001</v>
      </c>
      <c r="K112" s="1097">
        <v>0.1111</v>
      </c>
    </row>
    <row r="113" spans="1:11" ht="15.75" customHeight="1">
      <c r="A113" s="1095" t="s">
        <v>1812</v>
      </c>
      <c r="B113" s="1096" t="s">
        <v>1813</v>
      </c>
      <c r="C113" s="1097">
        <v>470811.9768</v>
      </c>
      <c r="D113" s="1097">
        <v>84.746200000000002</v>
      </c>
      <c r="E113" s="1097">
        <v>10.167199999999999</v>
      </c>
      <c r="F113" s="1097">
        <v>0</v>
      </c>
      <c r="G113" s="1097">
        <v>28.248699999999999</v>
      </c>
      <c r="H113" s="1097">
        <v>27.381900000000002</v>
      </c>
      <c r="I113" s="1097">
        <v>25.069500000000001</v>
      </c>
      <c r="J113" s="1097">
        <v>175.61349999999999</v>
      </c>
      <c r="K113" s="1097">
        <v>119.9829</v>
      </c>
    </row>
    <row r="114" spans="1:11" ht="15.75" customHeight="1">
      <c r="A114" s="1095" t="s">
        <v>1814</v>
      </c>
      <c r="B114" s="1096" t="s">
        <v>1815</v>
      </c>
      <c r="C114" s="1097">
        <v>151638.27009999999</v>
      </c>
      <c r="D114" s="1097">
        <v>22.745699999999999</v>
      </c>
      <c r="E114" s="1097">
        <v>3.1187</v>
      </c>
      <c r="F114" s="1097">
        <v>0</v>
      </c>
      <c r="G114" s="1097">
        <v>7.5819000000000001</v>
      </c>
      <c r="H114" s="1097">
        <v>3.7970000000000002</v>
      </c>
      <c r="I114" s="1097">
        <v>0</v>
      </c>
      <c r="J114" s="1097">
        <v>37.243299999999998</v>
      </c>
      <c r="K114" s="1097">
        <v>25.8644</v>
      </c>
    </row>
    <row r="115" spans="1:11" ht="15.75" customHeight="1">
      <c r="A115" s="1095" t="s">
        <v>1816</v>
      </c>
      <c r="B115" s="1096" t="s">
        <v>1817</v>
      </c>
      <c r="C115" s="1097">
        <v>2624.4960000000001</v>
      </c>
      <c r="D115" s="1097">
        <v>0.4199</v>
      </c>
      <c r="E115" s="1097">
        <v>5.67E-2</v>
      </c>
      <c r="F115" s="1097">
        <v>0</v>
      </c>
      <c r="G115" s="1097">
        <v>0.3674</v>
      </c>
      <c r="H115" s="1097">
        <v>4.8239999999999998</v>
      </c>
      <c r="I115" s="1097">
        <v>0</v>
      </c>
      <c r="J115" s="1097">
        <v>5.6680000000000001</v>
      </c>
      <c r="K115" s="1097">
        <v>0.47660000000000002</v>
      </c>
    </row>
    <row r="116" spans="1:11" ht="15.75" customHeight="1">
      <c r="A116" s="1095" t="s">
        <v>1818</v>
      </c>
      <c r="B116" s="1096" t="s">
        <v>1819</v>
      </c>
      <c r="C116" s="1097">
        <v>8823659.4910000004</v>
      </c>
      <c r="D116" s="1097">
        <v>141.17859999999999</v>
      </c>
      <c r="E116" s="1097">
        <v>141.54910000000001</v>
      </c>
      <c r="F116" s="1097">
        <v>0</v>
      </c>
      <c r="G116" s="1097">
        <v>176.47319999999999</v>
      </c>
      <c r="H116" s="1097">
        <v>1400.0757000000001</v>
      </c>
      <c r="I116" s="1097">
        <v>31.486799999999999</v>
      </c>
      <c r="J116" s="1097">
        <v>1890.7634</v>
      </c>
      <c r="K116" s="1097">
        <v>314.21449999999999</v>
      </c>
    </row>
    <row r="117" spans="1:11" ht="15.75" customHeight="1">
      <c r="A117" s="1095" t="s">
        <v>1820</v>
      </c>
      <c r="B117" s="1096" t="s">
        <v>1821</v>
      </c>
      <c r="C117" s="1097">
        <v>9213768.9279999994</v>
      </c>
      <c r="D117" s="1097">
        <v>147.4203</v>
      </c>
      <c r="E117" s="1097">
        <v>147.8073</v>
      </c>
      <c r="F117" s="1097">
        <v>0</v>
      </c>
      <c r="G117" s="1097">
        <v>184.27539999999999</v>
      </c>
      <c r="H117" s="1097">
        <v>1400.0757000000001</v>
      </c>
      <c r="I117" s="1097">
        <v>31.486799999999999</v>
      </c>
      <c r="J117" s="1097">
        <v>1911.0654999999999</v>
      </c>
      <c r="K117" s="1097">
        <v>326.71440000000001</v>
      </c>
    </row>
    <row r="118" spans="1:11" ht="15.75" customHeight="1">
      <c r="A118" s="1095" t="s">
        <v>1822</v>
      </c>
      <c r="B118" s="1096" t="s">
        <v>1823</v>
      </c>
      <c r="C118" s="1097">
        <v>756429.70620000002</v>
      </c>
      <c r="D118" s="1097">
        <v>11.976800000000001</v>
      </c>
      <c r="E118" s="1097">
        <v>12.056900000000001</v>
      </c>
      <c r="F118" s="1097">
        <v>0</v>
      </c>
      <c r="G118" s="1097">
        <v>6.3036000000000003</v>
      </c>
      <c r="H118" s="1097">
        <v>0</v>
      </c>
      <c r="I118" s="1097">
        <v>0</v>
      </c>
      <c r="J118" s="1097">
        <v>30.337299999999999</v>
      </c>
      <c r="K118" s="1097">
        <v>24.0337</v>
      </c>
    </row>
    <row r="119" spans="1:11" ht="15.75" customHeight="1">
      <c r="A119" s="1095" t="s">
        <v>1824</v>
      </c>
      <c r="B119" s="1096" t="s">
        <v>1825</v>
      </c>
      <c r="C119" s="1097">
        <v>986647.44290000002</v>
      </c>
      <c r="D119" s="1097">
        <v>15.6219</v>
      </c>
      <c r="E119" s="1097">
        <v>15.7263</v>
      </c>
      <c r="F119" s="1097">
        <v>0</v>
      </c>
      <c r="G119" s="1097">
        <v>8.2220999999999993</v>
      </c>
      <c r="H119" s="1097">
        <v>0</v>
      </c>
      <c r="I119" s="1097">
        <v>0</v>
      </c>
      <c r="J119" s="1097">
        <v>39.570300000000003</v>
      </c>
      <c r="K119" s="1097">
        <v>31.348199999999999</v>
      </c>
    </row>
    <row r="120" spans="1:11" ht="15.75" customHeight="1">
      <c r="A120" s="1095" t="s">
        <v>1826</v>
      </c>
      <c r="B120" s="1096" t="s">
        <v>1827</v>
      </c>
      <c r="C120" s="1097">
        <v>750263.15969999996</v>
      </c>
      <c r="D120" s="1097">
        <v>11.879200000000001</v>
      </c>
      <c r="E120" s="1097">
        <v>11.958600000000001</v>
      </c>
      <c r="F120" s="1097">
        <v>0</v>
      </c>
      <c r="G120" s="1097">
        <v>6.2522000000000002</v>
      </c>
      <c r="H120" s="1097">
        <v>0</v>
      </c>
      <c r="I120" s="1097">
        <v>0</v>
      </c>
      <c r="J120" s="1097">
        <v>30.09</v>
      </c>
      <c r="K120" s="1097">
        <v>23.837800000000001</v>
      </c>
    </row>
    <row r="121" spans="1:11" ht="15.75" customHeight="1">
      <c r="A121" s="1095" t="s">
        <v>1828</v>
      </c>
      <c r="B121" s="1096" t="s">
        <v>1829</v>
      </c>
      <c r="C121" s="1097">
        <v>868455.30130000005</v>
      </c>
      <c r="D121" s="1097">
        <v>13.750500000000001</v>
      </c>
      <c r="E121" s="1097">
        <v>13.842499999999999</v>
      </c>
      <c r="F121" s="1097">
        <v>0</v>
      </c>
      <c r="G121" s="1097">
        <v>7.2370999999999999</v>
      </c>
      <c r="H121" s="1097">
        <v>0</v>
      </c>
      <c r="I121" s="1097">
        <v>0</v>
      </c>
      <c r="J121" s="1097">
        <v>34.830100000000002</v>
      </c>
      <c r="K121" s="1097">
        <v>27.593</v>
      </c>
    </row>
    <row r="122" spans="1:11" ht="15.75" customHeight="1">
      <c r="A122" s="1095" t="s">
        <v>1830</v>
      </c>
      <c r="B122" s="1096" t="s">
        <v>1831</v>
      </c>
      <c r="C122" s="1097">
        <v>904426.82259999996</v>
      </c>
      <c r="D122" s="1097">
        <v>14.3201</v>
      </c>
      <c r="E122" s="1097">
        <v>14.415800000000001</v>
      </c>
      <c r="F122" s="1097">
        <v>0</v>
      </c>
      <c r="G122" s="1097">
        <v>7.5369000000000002</v>
      </c>
      <c r="H122" s="1097">
        <v>0</v>
      </c>
      <c r="I122" s="1097">
        <v>0</v>
      </c>
      <c r="J122" s="1097">
        <v>36.272799999999997</v>
      </c>
      <c r="K122" s="1097">
        <v>28.735900000000001</v>
      </c>
    </row>
    <row r="123" spans="1:11" ht="15.75" customHeight="1">
      <c r="A123" s="1095" t="s">
        <v>1832</v>
      </c>
      <c r="B123" s="1096" t="s">
        <v>1833</v>
      </c>
      <c r="C123" s="1097">
        <v>1162201.389</v>
      </c>
      <c r="D123" s="1097">
        <v>18.401499999999999</v>
      </c>
      <c r="E123" s="1097">
        <v>18.5245</v>
      </c>
      <c r="F123" s="1097">
        <v>0</v>
      </c>
      <c r="G123" s="1097">
        <v>9.6850000000000005</v>
      </c>
      <c r="H123" s="1097">
        <v>0</v>
      </c>
      <c r="I123" s="1097">
        <v>0</v>
      </c>
      <c r="J123" s="1097">
        <v>46.610999999999997</v>
      </c>
      <c r="K123" s="1097">
        <v>36.926000000000002</v>
      </c>
    </row>
    <row r="124" spans="1:11" ht="15.75" customHeight="1">
      <c r="A124" s="1095" t="s">
        <v>1834</v>
      </c>
      <c r="B124" s="1096" t="s">
        <v>1835</v>
      </c>
      <c r="C124" s="1097">
        <v>2825361.1510000001</v>
      </c>
      <c r="D124" s="1097">
        <v>45.205800000000004</v>
      </c>
      <c r="E124" s="1097">
        <v>45.324399999999997</v>
      </c>
      <c r="F124" s="1097">
        <v>0</v>
      </c>
      <c r="G124" s="1097">
        <v>56.507199999999997</v>
      </c>
      <c r="H124" s="1097">
        <v>56.328499999999998</v>
      </c>
      <c r="I124" s="1097">
        <v>36.179499999999997</v>
      </c>
      <c r="J124" s="1097">
        <v>239.5454</v>
      </c>
      <c r="K124" s="1097">
        <v>126.7097</v>
      </c>
    </row>
    <row r="125" spans="1:11" ht="15.75" customHeight="1">
      <c r="A125" s="1095" t="s">
        <v>1836</v>
      </c>
      <c r="B125" s="1096" t="s">
        <v>1837</v>
      </c>
      <c r="C125" s="1097">
        <v>1497930.8570000001</v>
      </c>
      <c r="D125" s="1097">
        <v>131.06890000000001</v>
      </c>
      <c r="E125" s="1097">
        <v>28.882000000000001</v>
      </c>
      <c r="F125" s="1097">
        <v>0</v>
      </c>
      <c r="G125" s="1097">
        <v>131.06890000000001</v>
      </c>
      <c r="H125" s="1097">
        <v>81.363399999999999</v>
      </c>
      <c r="I125" s="1097">
        <v>30.947199999999999</v>
      </c>
      <c r="J125" s="1097">
        <v>403.3304</v>
      </c>
      <c r="K125" s="1097">
        <v>190.8981</v>
      </c>
    </row>
    <row r="126" spans="1:11" ht="15.75" customHeight="1">
      <c r="A126" s="1095" t="s">
        <v>1838</v>
      </c>
      <c r="B126" s="1096" t="s">
        <v>1839</v>
      </c>
      <c r="C126" s="1097">
        <v>1001201.371</v>
      </c>
      <c r="D126" s="1097">
        <v>80.0047</v>
      </c>
      <c r="E126" s="1097">
        <v>18.9695</v>
      </c>
      <c r="F126" s="1097">
        <v>0</v>
      </c>
      <c r="G126" s="1097">
        <v>80.0047</v>
      </c>
      <c r="H126" s="1097">
        <v>104.05119999999999</v>
      </c>
      <c r="I126" s="1097">
        <v>38.203200000000002</v>
      </c>
      <c r="J126" s="1097">
        <v>321.23329999999999</v>
      </c>
      <c r="K126" s="1097">
        <v>137.17740000000001</v>
      </c>
    </row>
    <row r="127" spans="1:11" ht="15.75" customHeight="1">
      <c r="A127" s="1095" t="s">
        <v>1840</v>
      </c>
      <c r="B127" s="1096" t="s">
        <v>1841</v>
      </c>
      <c r="C127" s="1097">
        <v>2063817.4210000001</v>
      </c>
      <c r="D127" s="1097">
        <v>235.8648</v>
      </c>
      <c r="E127" s="1097">
        <v>40.929900000000004</v>
      </c>
      <c r="F127" s="1097">
        <v>0</v>
      </c>
      <c r="G127" s="1097">
        <v>294.83109999999999</v>
      </c>
      <c r="H127" s="1097">
        <v>69.8369</v>
      </c>
      <c r="I127" s="1097">
        <v>38.203200000000002</v>
      </c>
      <c r="J127" s="1097">
        <v>679.66589999999997</v>
      </c>
      <c r="K127" s="1097">
        <v>314.99790000000002</v>
      </c>
    </row>
    <row r="128" spans="1:11" ht="15.75" customHeight="1">
      <c r="A128" s="1095" t="s">
        <v>1842</v>
      </c>
      <c r="B128" s="1096" t="s">
        <v>1843</v>
      </c>
      <c r="C128" s="1097">
        <v>2036010.9038</v>
      </c>
      <c r="D128" s="1097">
        <v>162.8809</v>
      </c>
      <c r="E128" s="1097">
        <v>37.686599999999999</v>
      </c>
      <c r="F128" s="1097">
        <v>0</v>
      </c>
      <c r="G128" s="1097">
        <v>162.8809</v>
      </c>
      <c r="H128" s="1097">
        <v>113.4393</v>
      </c>
      <c r="I128" s="1097">
        <v>38.203200000000002</v>
      </c>
      <c r="J128" s="1097">
        <v>515.09090000000003</v>
      </c>
      <c r="K128" s="1097">
        <v>238.77070000000001</v>
      </c>
    </row>
    <row r="129" spans="1:11" ht="15.75" customHeight="1">
      <c r="A129" s="1095" t="s">
        <v>1844</v>
      </c>
      <c r="B129" s="1096" t="s">
        <v>1845</v>
      </c>
      <c r="C129" s="1097">
        <v>1050164.1470000001</v>
      </c>
      <c r="D129" s="1097">
        <v>84.013099999999994</v>
      </c>
      <c r="E129" s="1097">
        <v>19.438500000000001</v>
      </c>
      <c r="F129" s="1097">
        <v>0</v>
      </c>
      <c r="G129" s="1097">
        <v>63.009799999999998</v>
      </c>
      <c r="H129" s="1097">
        <v>0</v>
      </c>
      <c r="I129" s="1097">
        <v>0</v>
      </c>
      <c r="J129" s="1097">
        <v>166.4614</v>
      </c>
      <c r="K129" s="1097">
        <v>103.4516</v>
      </c>
    </row>
    <row r="130" spans="1:11" ht="15.75" customHeight="1">
      <c r="A130" s="1095" t="s">
        <v>1846</v>
      </c>
      <c r="B130" s="1096" t="s">
        <v>1847</v>
      </c>
      <c r="C130" s="1097">
        <v>89121.318799999994</v>
      </c>
      <c r="D130" s="1097">
        <v>11.8828</v>
      </c>
      <c r="E130" s="1097">
        <v>1.8329</v>
      </c>
      <c r="F130" s="1097">
        <v>0</v>
      </c>
      <c r="G130" s="1097">
        <v>11.8828</v>
      </c>
      <c r="H130" s="1097">
        <v>0</v>
      </c>
      <c r="I130" s="1097">
        <v>0</v>
      </c>
      <c r="J130" s="1097">
        <v>25.598500000000001</v>
      </c>
      <c r="K130" s="1097">
        <v>13.7157</v>
      </c>
    </row>
    <row r="131" spans="1:11" ht="15.75" customHeight="1">
      <c r="A131" s="1095" t="s">
        <v>1848</v>
      </c>
      <c r="B131" s="1096" t="s">
        <v>1849</v>
      </c>
      <c r="C131" s="1097">
        <v>8121.9677000000001</v>
      </c>
      <c r="D131" s="1097">
        <v>1.0829</v>
      </c>
      <c r="E131" s="1097">
        <v>0.16700000000000001</v>
      </c>
      <c r="F131" s="1097">
        <v>0</v>
      </c>
      <c r="G131" s="1097">
        <v>1.0829</v>
      </c>
      <c r="H131" s="1097">
        <v>0</v>
      </c>
      <c r="I131" s="1097">
        <v>0</v>
      </c>
      <c r="J131" s="1097">
        <v>2.3328000000000002</v>
      </c>
      <c r="K131" s="1097">
        <v>1.2499</v>
      </c>
    </row>
    <row r="132" spans="1:11" ht="15.75" customHeight="1">
      <c r="A132" s="1095" t="s">
        <v>1850</v>
      </c>
      <c r="B132" s="1096" t="s">
        <v>1851</v>
      </c>
      <c r="C132" s="1097">
        <v>25120.874199999998</v>
      </c>
      <c r="D132" s="1097">
        <v>3.3494000000000002</v>
      </c>
      <c r="E132" s="1097">
        <v>0.51670000000000005</v>
      </c>
      <c r="F132" s="1097">
        <v>0</v>
      </c>
      <c r="G132" s="1097">
        <v>3.3494000000000002</v>
      </c>
      <c r="H132" s="1097">
        <v>0</v>
      </c>
      <c r="I132" s="1097">
        <v>32.3765</v>
      </c>
      <c r="J132" s="1097">
        <v>39.591999999999999</v>
      </c>
      <c r="K132" s="1097">
        <v>36.242600000000003</v>
      </c>
    </row>
    <row r="133" spans="1:11" ht="15.75" customHeight="1">
      <c r="A133" s="1095" t="s">
        <v>1852</v>
      </c>
      <c r="B133" s="1096" t="s">
        <v>1853</v>
      </c>
      <c r="C133" s="1097">
        <v>14124513.779999999</v>
      </c>
      <c r="D133" s="1097">
        <v>807.11509999999998</v>
      </c>
      <c r="E133" s="1097">
        <v>248.995</v>
      </c>
      <c r="F133" s="1097">
        <v>0</v>
      </c>
      <c r="G133" s="1097">
        <v>1008.8938000000001</v>
      </c>
      <c r="H133" s="1097">
        <v>169.76779999999999</v>
      </c>
      <c r="I133" s="1097">
        <v>45.5486</v>
      </c>
      <c r="J133" s="1097">
        <v>2280.3202999999999</v>
      </c>
      <c r="K133" s="1097">
        <v>1101.6587</v>
      </c>
    </row>
    <row r="134" spans="1:11" ht="15.75" customHeight="1">
      <c r="A134" s="1095" t="s">
        <v>1854</v>
      </c>
      <c r="B134" s="1096" t="s">
        <v>1855</v>
      </c>
      <c r="C134" s="1097">
        <v>84.721100000000007</v>
      </c>
      <c r="D134" s="1097">
        <v>1.1299999999999999E-2</v>
      </c>
      <c r="E134" s="1097">
        <v>1.6999999999999999E-3</v>
      </c>
      <c r="F134" s="1097">
        <v>0</v>
      </c>
      <c r="G134" s="1097">
        <v>1.1299999999999999E-2</v>
      </c>
      <c r="H134" s="1097">
        <v>0</v>
      </c>
      <c r="I134" s="1097">
        <v>0</v>
      </c>
      <c r="J134" s="1097">
        <v>2.4299999999999999E-2</v>
      </c>
      <c r="K134" s="1097">
        <v>1.2999999999999999E-2</v>
      </c>
    </row>
    <row r="135" spans="1:11" ht="15.75" customHeight="1">
      <c r="A135" s="1095" t="s">
        <v>879</v>
      </c>
      <c r="B135" s="1096" t="s">
        <v>1856</v>
      </c>
      <c r="C135" s="1097">
        <v>677186.78760000004</v>
      </c>
      <c r="D135" s="1097">
        <v>29.022300000000001</v>
      </c>
      <c r="E135" s="1097">
        <v>11.937799999999999</v>
      </c>
      <c r="F135" s="1097">
        <v>4.8369999999999997</v>
      </c>
      <c r="G135" s="1097">
        <v>43.5334</v>
      </c>
      <c r="H135" s="1097">
        <v>109.997</v>
      </c>
      <c r="I135" s="1097">
        <v>0</v>
      </c>
      <c r="J135" s="1097">
        <v>199.32749999999999</v>
      </c>
      <c r="K135" s="1097">
        <v>45.7971</v>
      </c>
    </row>
    <row r="136" spans="1:11" ht="15.75" customHeight="1">
      <c r="A136" s="1095" t="s">
        <v>1857</v>
      </c>
      <c r="B136" s="1096" t="s">
        <v>1858</v>
      </c>
      <c r="C136" s="1097">
        <v>1047271.531</v>
      </c>
      <c r="D136" s="1097">
        <v>44.883099999999999</v>
      </c>
      <c r="E136" s="1097">
        <v>18.4619</v>
      </c>
      <c r="F136" s="1097">
        <v>7.4805000000000001</v>
      </c>
      <c r="G136" s="1097">
        <v>67.324600000000004</v>
      </c>
      <c r="H136" s="1097">
        <v>173.4187</v>
      </c>
      <c r="I136" s="1097">
        <v>0</v>
      </c>
      <c r="J136" s="1097">
        <v>311.56880000000001</v>
      </c>
      <c r="K136" s="1097">
        <v>70.825500000000005</v>
      </c>
    </row>
    <row r="137" spans="1:11" ht="15.75" customHeight="1">
      <c r="A137" s="1095" t="s">
        <v>1859</v>
      </c>
      <c r="B137" s="1096" t="s">
        <v>1860</v>
      </c>
      <c r="C137" s="1097">
        <v>15637.422200000001</v>
      </c>
      <c r="D137" s="1097">
        <v>1.0053000000000001</v>
      </c>
      <c r="E137" s="1097">
        <v>0.2757</v>
      </c>
      <c r="F137" s="1097">
        <v>0</v>
      </c>
      <c r="G137" s="1097">
        <v>0.5585</v>
      </c>
      <c r="H137" s="1097">
        <v>0</v>
      </c>
      <c r="I137" s="1097">
        <v>0</v>
      </c>
      <c r="J137" s="1097">
        <v>1.8394999999999999</v>
      </c>
      <c r="K137" s="1097">
        <v>1.2809999999999999</v>
      </c>
    </row>
    <row r="138" spans="1:11" ht="15.75" customHeight="1">
      <c r="A138" s="1095" t="s">
        <v>1861</v>
      </c>
      <c r="B138" s="1096" t="s">
        <v>1862</v>
      </c>
      <c r="C138" s="1097">
        <v>630543.49600000004</v>
      </c>
      <c r="D138" s="1097">
        <v>11.0345</v>
      </c>
      <c r="E138" s="1097">
        <v>10.212400000000001</v>
      </c>
      <c r="F138" s="1097">
        <v>0</v>
      </c>
      <c r="G138" s="1097">
        <v>15.7636</v>
      </c>
      <c r="H138" s="1097">
        <v>0</v>
      </c>
      <c r="I138" s="1097">
        <v>52.725299999999997</v>
      </c>
      <c r="J138" s="1097">
        <v>89.735799999999998</v>
      </c>
      <c r="K138" s="1097">
        <v>73.972200000000001</v>
      </c>
    </row>
    <row r="139" spans="1:11" ht="15.75" customHeight="1">
      <c r="A139" s="1095" t="s">
        <v>1863</v>
      </c>
      <c r="B139" s="1096" t="s">
        <v>1864</v>
      </c>
      <c r="C139" s="1097">
        <v>39861.438499999997</v>
      </c>
      <c r="D139" s="1097">
        <v>2.5625</v>
      </c>
      <c r="E139" s="1097">
        <v>0.70269999999999999</v>
      </c>
      <c r="F139" s="1097">
        <v>0</v>
      </c>
      <c r="G139" s="1097">
        <v>1.4236</v>
      </c>
      <c r="H139" s="1097">
        <v>0</v>
      </c>
      <c r="I139" s="1097">
        <v>0</v>
      </c>
      <c r="J139" s="1097">
        <v>4.6887999999999996</v>
      </c>
      <c r="K139" s="1097">
        <v>3.2652000000000001</v>
      </c>
    </row>
    <row r="140" spans="1:11" ht="15.75" customHeight="1">
      <c r="A140" s="1095" t="s">
        <v>1865</v>
      </c>
      <c r="B140" s="1096" t="s">
        <v>1866</v>
      </c>
      <c r="C140" s="1097">
        <v>6680.9669000000004</v>
      </c>
      <c r="D140" s="1097">
        <v>0.42949999999999999</v>
      </c>
      <c r="E140" s="1097">
        <v>0.1178</v>
      </c>
      <c r="F140" s="1097">
        <v>0</v>
      </c>
      <c r="G140" s="1097">
        <v>0.23860000000000001</v>
      </c>
      <c r="H140" s="1097">
        <v>0</v>
      </c>
      <c r="I140" s="1097">
        <v>0</v>
      </c>
      <c r="J140" s="1097">
        <v>0.78590000000000004</v>
      </c>
      <c r="K140" s="1097">
        <v>0.54730000000000001</v>
      </c>
    </row>
    <row r="141" spans="1:11" ht="15.75" customHeight="1">
      <c r="A141" s="1095" t="s">
        <v>1867</v>
      </c>
      <c r="B141" s="1096" t="s">
        <v>1868</v>
      </c>
      <c r="C141" s="1097">
        <v>12820.899299999999</v>
      </c>
      <c r="D141" s="1097">
        <v>0.82420000000000004</v>
      </c>
      <c r="E141" s="1097">
        <v>0.22600000000000001</v>
      </c>
      <c r="F141" s="1097">
        <v>0</v>
      </c>
      <c r="G141" s="1097">
        <v>0.45789999999999997</v>
      </c>
      <c r="H141" s="1097">
        <v>0</v>
      </c>
      <c r="I141" s="1097">
        <v>0</v>
      </c>
      <c r="J141" s="1097">
        <v>1.5081</v>
      </c>
      <c r="K141" s="1097">
        <v>1.0502</v>
      </c>
    </row>
    <row r="142" spans="1:11" ht="15.75" customHeight="1">
      <c r="A142" s="1095" t="s">
        <v>1869</v>
      </c>
      <c r="B142" s="1096" t="s">
        <v>1870</v>
      </c>
      <c r="C142" s="1097">
        <v>397855.50839999999</v>
      </c>
      <c r="D142" s="1097">
        <v>35.364899999999999</v>
      </c>
      <c r="E142" s="1097">
        <v>7.5007000000000001</v>
      </c>
      <c r="F142" s="1097">
        <v>0</v>
      </c>
      <c r="G142" s="1097">
        <v>35.364899999999999</v>
      </c>
      <c r="H142" s="1097">
        <v>0</v>
      </c>
      <c r="I142" s="1097">
        <v>52.725299999999997</v>
      </c>
      <c r="J142" s="1097">
        <v>130.95580000000001</v>
      </c>
      <c r="K142" s="1097">
        <v>95.590900000000005</v>
      </c>
    </row>
    <row r="143" spans="1:11" ht="15.75" customHeight="1">
      <c r="A143" s="1095" t="s">
        <v>1871</v>
      </c>
      <c r="B143" s="1096" t="s">
        <v>1872</v>
      </c>
      <c r="C143" s="1097">
        <v>53788.487000000001</v>
      </c>
      <c r="D143" s="1097">
        <v>4.3030999999999997</v>
      </c>
      <c r="E143" s="1097">
        <v>0.99560000000000004</v>
      </c>
      <c r="F143" s="1097">
        <v>0</v>
      </c>
      <c r="G143" s="1097">
        <v>4.3030999999999997</v>
      </c>
      <c r="H143" s="1097">
        <v>6.6143999999999998</v>
      </c>
      <c r="I143" s="1097">
        <v>0</v>
      </c>
      <c r="J143" s="1097">
        <v>16.216200000000001</v>
      </c>
      <c r="K143" s="1097">
        <v>5.2987000000000002</v>
      </c>
    </row>
    <row r="144" spans="1:11" ht="15.75" customHeight="1">
      <c r="A144" s="1095" t="s">
        <v>1873</v>
      </c>
      <c r="B144" s="1096" t="s">
        <v>1874</v>
      </c>
      <c r="C144" s="1097">
        <v>81337.637400000007</v>
      </c>
      <c r="D144" s="1097">
        <v>6.5069999999999997</v>
      </c>
      <c r="E144" s="1097">
        <v>1.5056</v>
      </c>
      <c r="F144" s="1097">
        <v>0</v>
      </c>
      <c r="G144" s="1097">
        <v>6.5069999999999997</v>
      </c>
      <c r="H144" s="1097">
        <v>14.346</v>
      </c>
      <c r="I144" s="1097">
        <v>0</v>
      </c>
      <c r="J144" s="1097">
        <v>28.865600000000001</v>
      </c>
      <c r="K144" s="1097">
        <v>8.0126000000000008</v>
      </c>
    </row>
    <row r="145" spans="1:11" ht="15.75" customHeight="1">
      <c r="A145" s="1095" t="s">
        <v>1875</v>
      </c>
      <c r="B145" s="1096" t="s">
        <v>1876</v>
      </c>
      <c r="C145" s="1097">
        <v>32637.215899999999</v>
      </c>
      <c r="D145" s="1097">
        <v>4.3516000000000004</v>
      </c>
      <c r="E145" s="1097">
        <v>0.67120000000000002</v>
      </c>
      <c r="F145" s="1097">
        <v>0</v>
      </c>
      <c r="G145" s="1097">
        <v>4.3516000000000004</v>
      </c>
      <c r="H145" s="1097">
        <v>0</v>
      </c>
      <c r="I145" s="1097">
        <v>0</v>
      </c>
      <c r="J145" s="1097">
        <v>9.3743999999999996</v>
      </c>
      <c r="K145" s="1097">
        <v>5.0228000000000002</v>
      </c>
    </row>
    <row r="146" spans="1:11" ht="15.75" customHeight="1">
      <c r="A146" s="1095" t="s">
        <v>1877</v>
      </c>
      <c r="B146" s="1096" t="s">
        <v>1878</v>
      </c>
      <c r="C146" s="1097">
        <v>3970.6352999999999</v>
      </c>
      <c r="D146" s="1097">
        <v>0.3574</v>
      </c>
      <c r="E146" s="1097">
        <v>7.3499999999999996E-2</v>
      </c>
      <c r="F146" s="1097">
        <v>0</v>
      </c>
      <c r="G146" s="1097">
        <v>0.19850000000000001</v>
      </c>
      <c r="H146" s="1097">
        <v>0</v>
      </c>
      <c r="I146" s="1097">
        <v>0</v>
      </c>
      <c r="J146" s="1097">
        <v>0.62939999999999996</v>
      </c>
      <c r="K146" s="1097">
        <v>0.43090000000000001</v>
      </c>
    </row>
    <row r="147" spans="1:11" ht="15.75" customHeight="1">
      <c r="A147" s="1095" t="s">
        <v>1879</v>
      </c>
      <c r="B147" s="1096" t="s">
        <v>1880</v>
      </c>
      <c r="C147" s="1097">
        <v>70645.142300000007</v>
      </c>
      <c r="D147" s="1097">
        <v>2.8258000000000001</v>
      </c>
      <c r="E147" s="1097">
        <v>1.1987000000000001</v>
      </c>
      <c r="F147" s="1097">
        <v>0</v>
      </c>
      <c r="G147" s="1097">
        <v>2.4725999999999999</v>
      </c>
      <c r="H147" s="1097">
        <v>0</v>
      </c>
      <c r="I147" s="1097">
        <v>0</v>
      </c>
      <c r="J147" s="1097">
        <v>6.4970999999999997</v>
      </c>
      <c r="K147" s="1097">
        <v>4.0244999999999997</v>
      </c>
    </row>
    <row r="148" spans="1:11" ht="15.75" customHeight="1">
      <c r="A148" s="1095" t="s">
        <v>1881</v>
      </c>
      <c r="B148" s="1096" t="s">
        <v>1882</v>
      </c>
      <c r="C148" s="1097">
        <v>18935.355</v>
      </c>
      <c r="D148" s="1097">
        <v>0.75739999999999996</v>
      </c>
      <c r="E148" s="1097">
        <v>0.32129999999999997</v>
      </c>
      <c r="F148" s="1097">
        <v>0</v>
      </c>
      <c r="G148" s="1097">
        <v>0.66269999999999996</v>
      </c>
      <c r="H148" s="1097">
        <v>0</v>
      </c>
      <c r="I148" s="1097">
        <v>0</v>
      </c>
      <c r="J148" s="1097">
        <v>1.7414000000000001</v>
      </c>
      <c r="K148" s="1097">
        <v>1.0787</v>
      </c>
    </row>
    <row r="149" spans="1:11" ht="15.75" customHeight="1">
      <c r="A149" s="1095" t="s">
        <v>1883</v>
      </c>
      <c r="B149" s="1096" t="s">
        <v>1884</v>
      </c>
      <c r="C149" s="1097">
        <v>21604.215899999999</v>
      </c>
      <c r="D149" s="1097">
        <v>2.8805999999999998</v>
      </c>
      <c r="E149" s="1097">
        <v>0.44429999999999997</v>
      </c>
      <c r="F149" s="1097">
        <v>0</v>
      </c>
      <c r="G149" s="1097">
        <v>2.8805999999999998</v>
      </c>
      <c r="H149" s="1097">
        <v>0</v>
      </c>
      <c r="I149" s="1097">
        <v>0</v>
      </c>
      <c r="J149" s="1097">
        <v>6.2054999999999998</v>
      </c>
      <c r="K149" s="1097">
        <v>3.3249</v>
      </c>
    </row>
    <row r="150" spans="1:11" ht="15.75" customHeight="1">
      <c r="A150" s="1095" t="s">
        <v>1885</v>
      </c>
      <c r="B150" s="1096" t="s">
        <v>1886</v>
      </c>
      <c r="C150" s="1097">
        <v>62911.639300000003</v>
      </c>
      <c r="D150" s="1097">
        <v>6.2911999999999999</v>
      </c>
      <c r="E150" s="1097">
        <v>1.2130000000000001</v>
      </c>
      <c r="F150" s="1097">
        <v>0</v>
      </c>
      <c r="G150" s="1097">
        <v>6.2911999999999999</v>
      </c>
      <c r="H150" s="1097">
        <v>0</v>
      </c>
      <c r="I150" s="1097">
        <v>25.069500000000001</v>
      </c>
      <c r="J150" s="1097">
        <v>38.864899999999999</v>
      </c>
      <c r="K150" s="1097">
        <v>32.573700000000002</v>
      </c>
    </row>
    <row r="151" spans="1:11" ht="15.75" customHeight="1">
      <c r="A151" s="1095" t="s">
        <v>1887</v>
      </c>
      <c r="B151" s="1096" t="s">
        <v>1888</v>
      </c>
      <c r="C151" s="1097">
        <v>17061.337100000001</v>
      </c>
      <c r="D151" s="1097">
        <v>1.5355000000000001</v>
      </c>
      <c r="E151" s="1097">
        <v>0.31580000000000003</v>
      </c>
      <c r="F151" s="1097">
        <v>0</v>
      </c>
      <c r="G151" s="1097">
        <v>1.0237000000000001</v>
      </c>
      <c r="H151" s="1097">
        <v>0</v>
      </c>
      <c r="I151" s="1097">
        <v>0</v>
      </c>
      <c r="J151" s="1097">
        <v>2.875</v>
      </c>
      <c r="K151" s="1097">
        <v>1.8512999999999999</v>
      </c>
    </row>
    <row r="152" spans="1:11" ht="15.75" customHeight="1">
      <c r="A152" s="1095" t="s">
        <v>1889</v>
      </c>
      <c r="B152" s="1096" t="s">
        <v>1890</v>
      </c>
      <c r="C152" s="1097">
        <v>4543</v>
      </c>
      <c r="D152" s="1097">
        <v>0.3634</v>
      </c>
      <c r="E152" s="1097">
        <v>8.4099999999999994E-2</v>
      </c>
      <c r="F152" s="1097">
        <v>0</v>
      </c>
      <c r="G152" s="1097">
        <v>0.22720000000000001</v>
      </c>
      <c r="H152" s="1097">
        <v>0</v>
      </c>
      <c r="I152" s="1097">
        <v>0</v>
      </c>
      <c r="J152" s="1097">
        <v>0.67469999999999997</v>
      </c>
      <c r="K152" s="1097">
        <v>0.44750000000000001</v>
      </c>
    </row>
    <row r="153" spans="1:11" ht="15.75" customHeight="1">
      <c r="A153" s="1095" t="s">
        <v>1891</v>
      </c>
      <c r="B153" s="1096" t="s">
        <v>1892</v>
      </c>
      <c r="C153" s="1097">
        <v>2290.6185</v>
      </c>
      <c r="D153" s="1097">
        <v>0.4123</v>
      </c>
      <c r="E153" s="1097">
        <v>4.9500000000000002E-2</v>
      </c>
      <c r="F153" s="1097">
        <v>0</v>
      </c>
      <c r="G153" s="1097">
        <v>0.2291</v>
      </c>
      <c r="H153" s="1097">
        <v>0</v>
      </c>
      <c r="I153" s="1097">
        <v>0</v>
      </c>
      <c r="J153" s="1097">
        <v>0.69089999999999996</v>
      </c>
      <c r="K153" s="1097">
        <v>0.46179999999999999</v>
      </c>
    </row>
    <row r="154" spans="1:11" ht="15.75" customHeight="1">
      <c r="A154" s="1095" t="s">
        <v>1893</v>
      </c>
      <c r="B154" s="1096" t="s">
        <v>1894</v>
      </c>
      <c r="C154" s="1097">
        <v>20886.621899999998</v>
      </c>
      <c r="D154" s="1097">
        <v>2.7848999999999999</v>
      </c>
      <c r="E154" s="1097">
        <v>0.42959999999999998</v>
      </c>
      <c r="F154" s="1097">
        <v>0</v>
      </c>
      <c r="G154" s="1097">
        <v>1.7405999999999999</v>
      </c>
      <c r="H154" s="1097">
        <v>0</v>
      </c>
      <c r="I154" s="1097">
        <v>25.069500000000001</v>
      </c>
      <c r="J154" s="1097">
        <v>30.0246</v>
      </c>
      <c r="K154" s="1097">
        <v>28.283999999999999</v>
      </c>
    </row>
    <row r="155" spans="1:11" ht="15.75" customHeight="1">
      <c r="A155" s="1095" t="s">
        <v>1895</v>
      </c>
      <c r="B155" s="1096" t="s">
        <v>1896</v>
      </c>
      <c r="C155" s="1097">
        <v>10081.915300000001</v>
      </c>
      <c r="D155" s="1097">
        <v>0.8962</v>
      </c>
      <c r="E155" s="1097">
        <v>0.19009999999999999</v>
      </c>
      <c r="F155" s="1097">
        <v>0</v>
      </c>
      <c r="G155" s="1097">
        <v>0.67210000000000003</v>
      </c>
      <c r="H155" s="1097">
        <v>0</v>
      </c>
      <c r="I155" s="1097">
        <v>0</v>
      </c>
      <c r="J155" s="1097">
        <v>1.7584</v>
      </c>
      <c r="K155" s="1097">
        <v>1.0863</v>
      </c>
    </row>
    <row r="156" spans="1:11" ht="15.75" customHeight="1">
      <c r="A156" s="1095" t="s">
        <v>1897</v>
      </c>
      <c r="B156" s="1096" t="s">
        <v>1898</v>
      </c>
      <c r="C156" s="1097">
        <v>8816.5598000000009</v>
      </c>
      <c r="D156" s="1097">
        <v>0.70530000000000004</v>
      </c>
      <c r="E156" s="1097">
        <v>0.16320000000000001</v>
      </c>
      <c r="F156" s="1097">
        <v>0</v>
      </c>
      <c r="G156" s="1097">
        <v>0.44080000000000003</v>
      </c>
      <c r="H156" s="1097">
        <v>0</v>
      </c>
      <c r="I156" s="1097">
        <v>0</v>
      </c>
      <c r="J156" s="1097">
        <v>1.3092999999999999</v>
      </c>
      <c r="K156" s="1097">
        <v>0.86850000000000005</v>
      </c>
    </row>
    <row r="157" spans="1:11" ht="15.75" customHeight="1">
      <c r="A157" s="1095" t="s">
        <v>1899</v>
      </c>
      <c r="B157" s="1096" t="s">
        <v>1900</v>
      </c>
      <c r="C157" s="1097">
        <v>17997.5491</v>
      </c>
      <c r="D157" s="1097">
        <v>1.4398</v>
      </c>
      <c r="E157" s="1097">
        <v>0.33310000000000001</v>
      </c>
      <c r="F157" s="1097">
        <v>0</v>
      </c>
      <c r="G157" s="1097">
        <v>0.89990000000000003</v>
      </c>
      <c r="H157" s="1097">
        <v>0</v>
      </c>
      <c r="I157" s="1097">
        <v>0</v>
      </c>
      <c r="J157" s="1097">
        <v>2.6728000000000001</v>
      </c>
      <c r="K157" s="1097">
        <v>1.7728999999999999</v>
      </c>
    </row>
    <row r="158" spans="1:11" ht="15.75" customHeight="1">
      <c r="A158" s="1095" t="s">
        <v>1901</v>
      </c>
      <c r="B158" s="1096" t="s">
        <v>1902</v>
      </c>
      <c r="C158" s="1097">
        <v>6287.0092999999997</v>
      </c>
      <c r="D158" s="1097">
        <v>0.56579999999999997</v>
      </c>
      <c r="E158" s="1097">
        <v>0.1164</v>
      </c>
      <c r="F158" s="1097">
        <v>0</v>
      </c>
      <c r="G158" s="1097">
        <v>0.37719999999999998</v>
      </c>
      <c r="H158" s="1097">
        <v>0</v>
      </c>
      <c r="I158" s="1097">
        <v>0</v>
      </c>
      <c r="J158" s="1097">
        <v>1.0593999999999999</v>
      </c>
      <c r="K158" s="1097">
        <v>0.68220000000000003</v>
      </c>
    </row>
    <row r="159" spans="1:11" ht="15.75" customHeight="1">
      <c r="A159" s="1095" t="s">
        <v>1903</v>
      </c>
      <c r="B159" s="1096" t="s">
        <v>1904</v>
      </c>
      <c r="C159" s="1097">
        <v>458439.245</v>
      </c>
      <c r="D159" s="1097">
        <v>41.259500000000003</v>
      </c>
      <c r="E159" s="1097">
        <v>8.4856999999999996</v>
      </c>
      <c r="F159" s="1097">
        <v>0</v>
      </c>
      <c r="G159" s="1097">
        <v>27.506399999999999</v>
      </c>
      <c r="H159" s="1097">
        <v>0</v>
      </c>
      <c r="I159" s="1097">
        <v>0</v>
      </c>
      <c r="J159" s="1097">
        <v>77.251599999999996</v>
      </c>
      <c r="K159" s="1097">
        <v>49.745199999999997</v>
      </c>
    </row>
    <row r="160" spans="1:11" ht="15.75" customHeight="1">
      <c r="A160" s="1095" t="s">
        <v>1905</v>
      </c>
      <c r="B160" s="1096" t="s">
        <v>1906</v>
      </c>
      <c r="C160" s="1097">
        <v>978437.81200000003</v>
      </c>
      <c r="D160" s="1097">
        <v>130.45840000000001</v>
      </c>
      <c r="E160" s="1097">
        <v>20.123200000000001</v>
      </c>
      <c r="F160" s="1097">
        <v>0</v>
      </c>
      <c r="G160" s="1097">
        <v>97.843800000000002</v>
      </c>
      <c r="H160" s="1097">
        <v>80.685299999999998</v>
      </c>
      <c r="I160" s="1097">
        <v>30.947199999999999</v>
      </c>
      <c r="J160" s="1097">
        <v>360.05790000000002</v>
      </c>
      <c r="K160" s="1097">
        <v>181.52879999999999</v>
      </c>
    </row>
    <row r="161" spans="1:11" ht="15.75" customHeight="1">
      <c r="A161" s="1095" t="s">
        <v>1907</v>
      </c>
      <c r="B161" s="1096" t="s">
        <v>1908</v>
      </c>
      <c r="C161" s="1097">
        <v>1329799.368</v>
      </c>
      <c r="D161" s="1097">
        <v>53.192</v>
      </c>
      <c r="E161" s="1097">
        <v>22.563400000000001</v>
      </c>
      <c r="F161" s="1097">
        <v>0</v>
      </c>
      <c r="G161" s="1097">
        <v>46.542999999999999</v>
      </c>
      <c r="H161" s="1097">
        <v>0</v>
      </c>
      <c r="I161" s="1097">
        <v>25.069500000000001</v>
      </c>
      <c r="J161" s="1097">
        <v>147.36789999999999</v>
      </c>
      <c r="K161" s="1097">
        <v>100.8249</v>
      </c>
    </row>
    <row r="162" spans="1:11" ht="15.75" customHeight="1">
      <c r="A162" s="1095" t="s">
        <v>1511</v>
      </c>
      <c r="B162" s="1096" t="s">
        <v>1909</v>
      </c>
      <c r="C162" s="1097">
        <v>930050.57429999998</v>
      </c>
      <c r="D162" s="1097">
        <v>37.201999999999998</v>
      </c>
      <c r="E162" s="1097">
        <v>15.7806</v>
      </c>
      <c r="F162" s="1097">
        <v>0</v>
      </c>
      <c r="G162" s="1097">
        <v>32.5518</v>
      </c>
      <c r="H162" s="1097">
        <v>0</v>
      </c>
      <c r="I162" s="1097">
        <v>25.069500000000001</v>
      </c>
      <c r="J162" s="1097">
        <v>110.6039</v>
      </c>
      <c r="K162" s="1097">
        <v>78.052099999999996</v>
      </c>
    </row>
    <row r="163" spans="1:11" ht="15.75" customHeight="1">
      <c r="A163" s="1095" t="s">
        <v>1515</v>
      </c>
      <c r="B163" s="1096" t="s">
        <v>1910</v>
      </c>
      <c r="C163" s="1097">
        <v>95276.571599999996</v>
      </c>
      <c r="D163" s="1097">
        <v>14.291499999999999</v>
      </c>
      <c r="E163" s="1097">
        <v>1.9595</v>
      </c>
      <c r="F163" s="1097">
        <v>0</v>
      </c>
      <c r="G163" s="1097">
        <v>9.5276999999999994</v>
      </c>
      <c r="H163" s="1097">
        <v>0</v>
      </c>
      <c r="I163" s="1097">
        <v>0</v>
      </c>
      <c r="J163" s="1097">
        <v>25.778700000000001</v>
      </c>
      <c r="K163" s="1097">
        <v>16.251000000000001</v>
      </c>
    </row>
    <row r="164" spans="1:11" ht="15.75" customHeight="1">
      <c r="A164" s="1095" t="s">
        <v>1911</v>
      </c>
      <c r="B164" s="1096" t="s">
        <v>1912</v>
      </c>
      <c r="C164" s="1097">
        <v>14573.404200000001</v>
      </c>
      <c r="D164" s="1097">
        <v>1.3116000000000001</v>
      </c>
      <c r="E164" s="1097">
        <v>0.26979999999999998</v>
      </c>
      <c r="F164" s="1097">
        <v>0</v>
      </c>
      <c r="G164" s="1097">
        <v>0.87439999999999996</v>
      </c>
      <c r="H164" s="1097">
        <v>0</v>
      </c>
      <c r="I164" s="1097">
        <v>0</v>
      </c>
      <c r="J164" s="1097">
        <v>2.4558</v>
      </c>
      <c r="K164" s="1097">
        <v>1.5813999999999999</v>
      </c>
    </row>
    <row r="165" spans="1:11" ht="15.75" customHeight="1">
      <c r="A165" s="1095" t="s">
        <v>1486</v>
      </c>
      <c r="B165" s="1096" t="s">
        <v>1913</v>
      </c>
      <c r="C165" s="1097">
        <v>2159428.3790000002</v>
      </c>
      <c r="D165" s="1097">
        <v>188.95</v>
      </c>
      <c r="E165" s="1097">
        <v>41.636499999999998</v>
      </c>
      <c r="F165" s="1097">
        <v>0</v>
      </c>
      <c r="G165" s="1097">
        <v>188.95</v>
      </c>
      <c r="H165" s="1097">
        <v>81.363399999999999</v>
      </c>
      <c r="I165" s="1097">
        <v>30.947199999999999</v>
      </c>
      <c r="J165" s="1097">
        <v>531.84709999999995</v>
      </c>
      <c r="K165" s="1097">
        <v>261.53370000000001</v>
      </c>
    </row>
    <row r="166" spans="1:11" ht="15.75" customHeight="1">
      <c r="A166" s="1095" t="s">
        <v>876</v>
      </c>
      <c r="B166" s="1096" t="s">
        <v>875</v>
      </c>
      <c r="C166" s="1097">
        <v>78844.955700000006</v>
      </c>
      <c r="D166" s="1097">
        <v>4.7306999999999997</v>
      </c>
      <c r="E166" s="1097">
        <v>1.4594</v>
      </c>
      <c r="F166" s="1097">
        <v>0.59130000000000005</v>
      </c>
      <c r="G166" s="1097">
        <v>4.7306999999999997</v>
      </c>
      <c r="H166" s="1097">
        <v>25.286200000000001</v>
      </c>
      <c r="I166" s="1097">
        <v>29.355799999999999</v>
      </c>
      <c r="J166" s="1097">
        <v>66.1541</v>
      </c>
      <c r="K166" s="1097">
        <v>36.1372</v>
      </c>
    </row>
    <row r="167" spans="1:11" ht="15.75" customHeight="1">
      <c r="A167" s="1095" t="s">
        <v>1490</v>
      </c>
      <c r="B167" s="1096" t="s">
        <v>1914</v>
      </c>
      <c r="C167" s="1097">
        <v>338984.65789999999</v>
      </c>
      <c r="D167" s="1097">
        <v>27.1188</v>
      </c>
      <c r="E167" s="1097">
        <v>6.2746000000000004</v>
      </c>
      <c r="F167" s="1097">
        <v>0</v>
      </c>
      <c r="G167" s="1097">
        <v>27.1188</v>
      </c>
      <c r="H167" s="1097">
        <v>71.818799999999996</v>
      </c>
      <c r="I167" s="1097">
        <v>0</v>
      </c>
      <c r="J167" s="1097">
        <v>132.33099999999999</v>
      </c>
      <c r="K167" s="1097">
        <v>33.3934</v>
      </c>
    </row>
    <row r="168" spans="1:11" ht="15.75" customHeight="1">
      <c r="A168" s="1095" t="s">
        <v>1493</v>
      </c>
      <c r="B168" s="1096" t="s">
        <v>1915</v>
      </c>
      <c r="C168" s="1097">
        <v>982606.42379999999</v>
      </c>
      <c r="D168" s="1097">
        <v>98.260599999999997</v>
      </c>
      <c r="E168" s="1097">
        <v>18.945900000000002</v>
      </c>
      <c r="F168" s="1097">
        <v>0</v>
      </c>
      <c r="G168" s="1097">
        <v>85.978099999999998</v>
      </c>
      <c r="H168" s="1097">
        <v>128.8253</v>
      </c>
      <c r="I168" s="1097">
        <v>30.947199999999999</v>
      </c>
      <c r="J168" s="1097">
        <v>362.95710000000003</v>
      </c>
      <c r="K168" s="1097">
        <v>148.15369999999999</v>
      </c>
    </row>
    <row r="169" spans="1:11" ht="15.75" customHeight="1">
      <c r="A169" s="1095" t="s">
        <v>1468</v>
      </c>
      <c r="B169" s="1096" t="s">
        <v>1916</v>
      </c>
      <c r="C169" s="1097">
        <v>1195046.166</v>
      </c>
      <c r="D169" s="1097">
        <v>104.5665</v>
      </c>
      <c r="E169" s="1097">
        <v>23.042000000000002</v>
      </c>
      <c r="F169" s="1097">
        <v>0</v>
      </c>
      <c r="G169" s="1097">
        <v>104.5665</v>
      </c>
      <c r="H169" s="1097">
        <v>80.007300000000001</v>
      </c>
      <c r="I169" s="1097">
        <v>30.947199999999999</v>
      </c>
      <c r="J169" s="1097">
        <v>343.12950000000001</v>
      </c>
      <c r="K169" s="1097">
        <v>158.5557</v>
      </c>
    </row>
    <row r="170" spans="1:11" ht="15.75" customHeight="1">
      <c r="A170" s="1095" t="s">
        <v>1917</v>
      </c>
      <c r="B170" s="1096" t="s">
        <v>1918</v>
      </c>
      <c r="C170" s="1097">
        <v>8084730.5149999997</v>
      </c>
      <c r="D170" s="1097">
        <v>646.77840000000003</v>
      </c>
      <c r="E170" s="1097">
        <v>149.64840000000001</v>
      </c>
      <c r="F170" s="1097">
        <v>0</v>
      </c>
      <c r="G170" s="1097">
        <v>646.77840000000003</v>
      </c>
      <c r="H170" s="1097">
        <v>147.60149999999999</v>
      </c>
      <c r="I170" s="1097">
        <v>30.947199999999999</v>
      </c>
      <c r="J170" s="1097">
        <v>1621.7538999999999</v>
      </c>
      <c r="K170" s="1097">
        <v>827.37400000000002</v>
      </c>
    </row>
    <row r="171" spans="1:11" ht="15.75" customHeight="1">
      <c r="A171" s="1095" t="s">
        <v>1507</v>
      </c>
      <c r="B171" s="1096" t="s">
        <v>1919</v>
      </c>
      <c r="C171" s="1097">
        <v>43038.385199999997</v>
      </c>
      <c r="D171" s="1097">
        <v>2.7667999999999999</v>
      </c>
      <c r="E171" s="1097">
        <v>0.75870000000000004</v>
      </c>
      <c r="F171" s="1097">
        <v>0</v>
      </c>
      <c r="G171" s="1097">
        <v>1.5370999999999999</v>
      </c>
      <c r="H171" s="1097">
        <v>0</v>
      </c>
      <c r="I171" s="1097">
        <v>0</v>
      </c>
      <c r="J171" s="1097">
        <v>5.0625999999999998</v>
      </c>
      <c r="K171" s="1097">
        <v>3.5255000000000001</v>
      </c>
    </row>
    <row r="172" spans="1:11" ht="15.75" customHeight="1">
      <c r="A172" s="1095" t="s">
        <v>1480</v>
      </c>
      <c r="B172" s="1096" t="s">
        <v>1920</v>
      </c>
      <c r="C172" s="1097">
        <v>39881.034699999997</v>
      </c>
      <c r="D172" s="1097">
        <v>6.3810000000000002</v>
      </c>
      <c r="E172" s="1097">
        <v>0.86119999999999997</v>
      </c>
      <c r="F172" s="1097">
        <v>0</v>
      </c>
      <c r="G172" s="1097">
        <v>4.7857000000000003</v>
      </c>
      <c r="H172" s="1097">
        <v>18.553899999999999</v>
      </c>
      <c r="I172" s="1097">
        <v>25.069500000000001</v>
      </c>
      <c r="J172" s="1097">
        <v>55.651299999999999</v>
      </c>
      <c r="K172" s="1097">
        <v>32.311700000000002</v>
      </c>
    </row>
    <row r="173" spans="1:11" ht="15.75" customHeight="1">
      <c r="A173" s="1095" t="s">
        <v>1514</v>
      </c>
      <c r="B173" s="1096" t="s">
        <v>1921</v>
      </c>
      <c r="C173" s="1097">
        <v>3557.3888999999999</v>
      </c>
      <c r="D173" s="1097">
        <v>0.31130000000000002</v>
      </c>
      <c r="E173" s="1097">
        <v>6.8599999999999994E-2</v>
      </c>
      <c r="F173" s="1097">
        <v>0</v>
      </c>
      <c r="G173" s="1097">
        <v>0.2223</v>
      </c>
      <c r="H173" s="1097">
        <v>4.4104999999999999</v>
      </c>
      <c r="I173" s="1097">
        <v>0</v>
      </c>
      <c r="J173" s="1097">
        <v>5.0126999999999997</v>
      </c>
      <c r="K173" s="1097">
        <v>0.37990000000000002</v>
      </c>
    </row>
    <row r="174" spans="1:11" ht="15.75" customHeight="1">
      <c r="A174" s="1095" t="s">
        <v>1922</v>
      </c>
      <c r="B174" s="1096" t="s">
        <v>1923</v>
      </c>
      <c r="C174" s="1097">
        <v>212076.85519999999</v>
      </c>
      <c r="D174" s="1097">
        <v>31.811499999999999</v>
      </c>
      <c r="E174" s="1097">
        <v>4.3616999999999999</v>
      </c>
      <c r="F174" s="1097">
        <v>0</v>
      </c>
      <c r="G174" s="1097">
        <v>10.6038</v>
      </c>
      <c r="H174" s="1097">
        <v>4.7462</v>
      </c>
      <c r="I174" s="1097">
        <v>0</v>
      </c>
      <c r="J174" s="1097">
        <v>51.523200000000003</v>
      </c>
      <c r="K174" s="1097">
        <v>36.173200000000001</v>
      </c>
    </row>
    <row r="175" spans="1:11" ht="15.75" customHeight="1">
      <c r="A175" s="1095" t="s">
        <v>1924</v>
      </c>
      <c r="B175" s="1096" t="s">
        <v>1925</v>
      </c>
      <c r="C175" s="1097">
        <v>6193038.79</v>
      </c>
      <c r="D175" s="1097">
        <v>330.29539999999997</v>
      </c>
      <c r="E175" s="1097">
        <v>108.2646</v>
      </c>
      <c r="F175" s="1097">
        <v>0</v>
      </c>
      <c r="G175" s="1097">
        <v>371.58229999999998</v>
      </c>
      <c r="H175" s="1097">
        <v>253.68680000000001</v>
      </c>
      <c r="I175" s="1097">
        <v>30.947199999999999</v>
      </c>
      <c r="J175" s="1097">
        <v>1094.7763</v>
      </c>
      <c r="K175" s="1097">
        <v>469.50720000000001</v>
      </c>
    </row>
    <row r="176" spans="1:11" ht="15.75" customHeight="1">
      <c r="A176" s="1095" t="s">
        <v>1477</v>
      </c>
      <c r="B176" s="1096" t="s">
        <v>1926</v>
      </c>
      <c r="C176" s="1097">
        <v>1302301.8049999999</v>
      </c>
      <c r="D176" s="1097">
        <v>91.161100000000005</v>
      </c>
      <c r="E176" s="1097">
        <v>24.105599999999999</v>
      </c>
      <c r="F176" s="1097">
        <v>0</v>
      </c>
      <c r="G176" s="1097">
        <v>117.2072</v>
      </c>
      <c r="H176" s="1097">
        <v>72.757599999999996</v>
      </c>
      <c r="I176" s="1097">
        <v>30.947199999999999</v>
      </c>
      <c r="J176" s="1097">
        <v>336.17869999999999</v>
      </c>
      <c r="K176" s="1097">
        <v>146.2139</v>
      </c>
    </row>
    <row r="177" spans="1:11" ht="15.75" customHeight="1">
      <c r="A177" s="1095" t="s">
        <v>1927</v>
      </c>
      <c r="B177" s="1096" t="s">
        <v>1928</v>
      </c>
      <c r="C177" s="1097">
        <v>3646202.1779999998</v>
      </c>
      <c r="D177" s="1097">
        <v>162.05340000000001</v>
      </c>
      <c r="E177" s="1097">
        <v>62.491900000000001</v>
      </c>
      <c r="F177" s="1097">
        <v>0</v>
      </c>
      <c r="G177" s="1097">
        <v>101.2834</v>
      </c>
      <c r="H177" s="1097">
        <v>0</v>
      </c>
      <c r="I177" s="1097">
        <v>50.139000000000003</v>
      </c>
      <c r="J177" s="1097">
        <v>375.96769999999998</v>
      </c>
      <c r="K177" s="1097">
        <v>274.68430000000001</v>
      </c>
    </row>
    <row r="178" spans="1:11" ht="15.75" customHeight="1">
      <c r="A178" s="1095" t="s">
        <v>1496</v>
      </c>
      <c r="B178" s="1096" t="s">
        <v>1929</v>
      </c>
      <c r="C178" s="1097">
        <v>484374.04389999999</v>
      </c>
      <c r="D178" s="1097">
        <v>35.6907</v>
      </c>
      <c r="E178" s="1097">
        <v>9.0443999999999996</v>
      </c>
      <c r="F178" s="1097">
        <v>0</v>
      </c>
      <c r="G178" s="1097">
        <v>35.6907</v>
      </c>
      <c r="H178" s="1097">
        <v>39.325600000000001</v>
      </c>
      <c r="I178" s="1097">
        <v>30.947199999999999</v>
      </c>
      <c r="J178" s="1097">
        <v>150.6986</v>
      </c>
      <c r="K178" s="1097">
        <v>75.682299999999998</v>
      </c>
    </row>
    <row r="179" spans="1:11" ht="15.75" customHeight="1">
      <c r="A179" s="1095" t="s">
        <v>1462</v>
      </c>
      <c r="B179" s="1096" t="s">
        <v>1930</v>
      </c>
      <c r="C179" s="1097">
        <v>25120.874199999998</v>
      </c>
      <c r="D179" s="1097">
        <v>3.3494000000000002</v>
      </c>
      <c r="E179" s="1097">
        <v>0.51670000000000005</v>
      </c>
      <c r="F179" s="1097">
        <v>0</v>
      </c>
      <c r="G179" s="1097">
        <v>3.3494000000000002</v>
      </c>
      <c r="H179" s="1097">
        <v>0</v>
      </c>
      <c r="I179" s="1097">
        <v>25.069500000000001</v>
      </c>
      <c r="J179" s="1097">
        <v>32.284999999999997</v>
      </c>
      <c r="K179" s="1097">
        <v>28.935600000000001</v>
      </c>
    </row>
    <row r="180" spans="1:11" ht="15.75" customHeight="1">
      <c r="A180" s="1095" t="s">
        <v>1931</v>
      </c>
      <c r="B180" s="1096" t="s">
        <v>1932</v>
      </c>
      <c r="C180" s="1097">
        <v>568635.67520000006</v>
      </c>
      <c r="D180" s="1097">
        <v>45.490900000000003</v>
      </c>
      <c r="E180" s="1097">
        <v>10.525399999999999</v>
      </c>
      <c r="F180" s="1097">
        <v>0</v>
      </c>
      <c r="G180" s="1097">
        <v>39.804499999999997</v>
      </c>
      <c r="H180" s="1097">
        <v>46.940399999999997</v>
      </c>
      <c r="I180" s="1097">
        <v>25.069500000000001</v>
      </c>
      <c r="J180" s="1097">
        <v>167.83070000000001</v>
      </c>
      <c r="K180" s="1097">
        <v>81.085800000000006</v>
      </c>
    </row>
    <row r="181" spans="1:11" ht="15.75" customHeight="1">
      <c r="A181" s="1095" t="s">
        <v>1933</v>
      </c>
      <c r="B181" s="1096" t="s">
        <v>1934</v>
      </c>
      <c r="C181" s="1097">
        <v>5080210.8109999998</v>
      </c>
      <c r="D181" s="1097">
        <v>812.83370000000002</v>
      </c>
      <c r="E181" s="1097">
        <v>109.7072</v>
      </c>
      <c r="F181" s="1097">
        <v>0</v>
      </c>
      <c r="G181" s="1097">
        <v>609.62530000000004</v>
      </c>
      <c r="H181" s="1097">
        <v>0</v>
      </c>
      <c r="I181" s="1097">
        <v>25.069500000000001</v>
      </c>
      <c r="J181" s="1097">
        <v>1557.2357</v>
      </c>
      <c r="K181" s="1097">
        <v>947.61040000000003</v>
      </c>
    </row>
    <row r="182" spans="1:11" ht="15.75" customHeight="1">
      <c r="A182" s="1095" t="s">
        <v>1495</v>
      </c>
      <c r="B182" s="1096" t="s">
        <v>1935</v>
      </c>
      <c r="C182" s="1097">
        <v>960592.91</v>
      </c>
      <c r="D182" s="1097">
        <v>76.847399999999993</v>
      </c>
      <c r="E182" s="1097">
        <v>17.7806</v>
      </c>
      <c r="F182" s="1097">
        <v>0</v>
      </c>
      <c r="G182" s="1097">
        <v>76.847399999999993</v>
      </c>
      <c r="H182" s="1097">
        <v>80.946100000000001</v>
      </c>
      <c r="I182" s="1097">
        <v>30.947199999999999</v>
      </c>
      <c r="J182" s="1097">
        <v>283.36869999999999</v>
      </c>
      <c r="K182" s="1097">
        <v>125.5752</v>
      </c>
    </row>
    <row r="183" spans="1:11" ht="15.75" customHeight="1">
      <c r="A183" s="1095" t="s">
        <v>1936</v>
      </c>
      <c r="B183" s="1096" t="s">
        <v>1937</v>
      </c>
      <c r="C183" s="1097">
        <v>85529.390700000004</v>
      </c>
      <c r="D183" s="1097">
        <v>11.4039</v>
      </c>
      <c r="E183" s="1097">
        <v>1.7591000000000001</v>
      </c>
      <c r="F183" s="1097">
        <v>0</v>
      </c>
      <c r="G183" s="1097">
        <v>11.4039</v>
      </c>
      <c r="H183" s="1097">
        <v>0</v>
      </c>
      <c r="I183" s="1097">
        <v>0</v>
      </c>
      <c r="J183" s="1097">
        <v>24.5669</v>
      </c>
      <c r="K183" s="1097">
        <v>13.163</v>
      </c>
    </row>
    <row r="184" spans="1:11" ht="15.75" customHeight="1">
      <c r="A184" s="1095" t="s">
        <v>1474</v>
      </c>
      <c r="B184" s="1096" t="s">
        <v>1938</v>
      </c>
      <c r="C184" s="1097">
        <v>7427.1125000000002</v>
      </c>
      <c r="D184" s="1097">
        <v>0.66839999999999999</v>
      </c>
      <c r="E184" s="1097">
        <v>0.13750000000000001</v>
      </c>
      <c r="F184" s="1097">
        <v>0</v>
      </c>
      <c r="G184" s="1097">
        <v>0.37140000000000001</v>
      </c>
      <c r="H184" s="1097">
        <v>0</v>
      </c>
      <c r="I184" s="1097">
        <v>25.069500000000001</v>
      </c>
      <c r="J184" s="1097">
        <v>26.2468</v>
      </c>
      <c r="K184" s="1097">
        <v>25.875399999999999</v>
      </c>
    </row>
    <row r="185" spans="1:11" ht="15.75" customHeight="1">
      <c r="A185" s="1095" t="s">
        <v>1939</v>
      </c>
      <c r="B185" s="1096" t="s">
        <v>1940</v>
      </c>
      <c r="C185" s="1097">
        <v>154141.89259999999</v>
      </c>
      <c r="D185" s="1097">
        <v>1.7644</v>
      </c>
      <c r="E185" s="1097">
        <v>0.8861</v>
      </c>
      <c r="F185" s="1097">
        <v>0</v>
      </c>
      <c r="G185" s="1097">
        <v>1.9604999999999999</v>
      </c>
      <c r="H185" s="1097">
        <v>63.613199999999999</v>
      </c>
      <c r="I185" s="1097">
        <v>38.4</v>
      </c>
      <c r="J185" s="1097">
        <v>106.6242</v>
      </c>
      <c r="K185" s="1097">
        <v>41.0505</v>
      </c>
    </row>
    <row r="186" spans="1:11" ht="15.75" customHeight="1">
      <c r="A186" s="1095" t="s">
        <v>1941</v>
      </c>
      <c r="B186" s="1096" t="s">
        <v>1942</v>
      </c>
      <c r="C186" s="1097">
        <v>15908.0569</v>
      </c>
      <c r="D186" s="1097">
        <v>2.1211000000000002</v>
      </c>
      <c r="E186" s="1097">
        <v>0.32719999999999999</v>
      </c>
      <c r="F186" s="1097">
        <v>0</v>
      </c>
      <c r="G186" s="1097">
        <v>1.5908</v>
      </c>
      <c r="H186" s="1097">
        <v>0</v>
      </c>
      <c r="I186" s="1097">
        <v>0</v>
      </c>
      <c r="J186" s="1097">
        <v>4.0391000000000004</v>
      </c>
      <c r="K186" s="1097">
        <v>2.4483000000000001</v>
      </c>
    </row>
    <row r="187" spans="1:11" ht="15.75" customHeight="1">
      <c r="A187" s="1095" t="s">
        <v>1943</v>
      </c>
      <c r="B187" s="1096" t="s">
        <v>1944</v>
      </c>
      <c r="C187" s="1097">
        <v>108482.41130000001</v>
      </c>
      <c r="D187" s="1097">
        <v>4.9661</v>
      </c>
      <c r="E187" s="1097">
        <v>1.8435999999999999</v>
      </c>
      <c r="F187" s="1097">
        <v>0</v>
      </c>
      <c r="G187" s="1097">
        <v>2.7589999999999999</v>
      </c>
      <c r="H187" s="1097">
        <v>0</v>
      </c>
      <c r="I187" s="1097">
        <v>33.570500000000003</v>
      </c>
      <c r="J187" s="1097">
        <v>43.139200000000002</v>
      </c>
      <c r="K187" s="1097">
        <v>40.380200000000002</v>
      </c>
    </row>
    <row r="188" spans="1:11" ht="15.75" customHeight="1">
      <c r="A188" s="1095" t="s">
        <v>1489</v>
      </c>
      <c r="B188" s="1096" t="s">
        <v>1945</v>
      </c>
      <c r="C188" s="1097">
        <v>1728617.091</v>
      </c>
      <c r="D188" s="1097">
        <v>121.00320000000001</v>
      </c>
      <c r="E188" s="1097">
        <v>31.996700000000001</v>
      </c>
      <c r="F188" s="1097">
        <v>0</v>
      </c>
      <c r="G188" s="1097">
        <v>172.86170000000001</v>
      </c>
      <c r="H188" s="1097">
        <v>92.733400000000003</v>
      </c>
      <c r="I188" s="1097">
        <v>30.947199999999999</v>
      </c>
      <c r="J188" s="1097">
        <v>449.54219999999998</v>
      </c>
      <c r="K188" s="1097">
        <v>183.94710000000001</v>
      </c>
    </row>
    <row r="189" spans="1:11" ht="15.75" customHeight="1">
      <c r="A189" s="1095" t="s">
        <v>1472</v>
      </c>
      <c r="B189" s="1096" t="s">
        <v>1946</v>
      </c>
      <c r="C189" s="1097">
        <v>4840647.2570000002</v>
      </c>
      <c r="D189" s="1097">
        <v>294.6481</v>
      </c>
      <c r="E189" s="1097">
        <v>87.652500000000003</v>
      </c>
      <c r="F189" s="1097">
        <v>0</v>
      </c>
      <c r="G189" s="1097">
        <v>420.92579999999998</v>
      </c>
      <c r="H189" s="1097">
        <v>189.11770000000001</v>
      </c>
      <c r="I189" s="1097">
        <v>30.947199999999999</v>
      </c>
      <c r="J189" s="1097">
        <v>1023.2913</v>
      </c>
      <c r="K189" s="1097">
        <v>413.24779999999998</v>
      </c>
    </row>
    <row r="190" spans="1:11" ht="15.75" customHeight="1">
      <c r="A190" s="1095" t="s">
        <v>1947</v>
      </c>
      <c r="B190" s="1096" t="s">
        <v>1948</v>
      </c>
      <c r="C190" s="1097">
        <v>76046.341799999995</v>
      </c>
      <c r="D190" s="1097">
        <v>6.0837000000000003</v>
      </c>
      <c r="E190" s="1097">
        <v>1.4076</v>
      </c>
      <c r="F190" s="1097">
        <v>0</v>
      </c>
      <c r="G190" s="1097">
        <v>6.0837000000000003</v>
      </c>
      <c r="H190" s="1097">
        <v>0</v>
      </c>
      <c r="I190" s="1097">
        <v>0</v>
      </c>
      <c r="J190" s="1097">
        <v>13.574999999999999</v>
      </c>
      <c r="K190" s="1097">
        <v>7.4912999999999998</v>
      </c>
    </row>
    <row r="191" spans="1:11" ht="15.75" customHeight="1">
      <c r="A191" s="1095" t="s">
        <v>1949</v>
      </c>
      <c r="B191" s="1096" t="s">
        <v>1950</v>
      </c>
      <c r="C191" s="1097">
        <v>85318.293600000005</v>
      </c>
      <c r="D191" s="1097">
        <v>9.5983000000000001</v>
      </c>
      <c r="E191" s="1097">
        <v>1.645</v>
      </c>
      <c r="F191" s="1097">
        <v>0</v>
      </c>
      <c r="G191" s="1097">
        <v>6.3989000000000003</v>
      </c>
      <c r="H191" s="1097">
        <v>0</v>
      </c>
      <c r="I191" s="1097">
        <v>0</v>
      </c>
      <c r="J191" s="1097">
        <v>17.642199999999999</v>
      </c>
      <c r="K191" s="1097">
        <v>11.2433</v>
      </c>
    </row>
    <row r="192" spans="1:11" ht="15.75" customHeight="1">
      <c r="A192" s="1095" t="s">
        <v>1951</v>
      </c>
      <c r="B192" s="1096" t="s">
        <v>1952</v>
      </c>
      <c r="C192" s="1097">
        <v>1629377.07</v>
      </c>
      <c r="D192" s="1097">
        <v>142.57050000000001</v>
      </c>
      <c r="E192" s="1097">
        <v>31.416399999999999</v>
      </c>
      <c r="F192" s="1097">
        <v>0</v>
      </c>
      <c r="G192" s="1097">
        <v>183.3049</v>
      </c>
      <c r="H192" s="1097">
        <v>96.123500000000007</v>
      </c>
      <c r="I192" s="1097">
        <v>36.179499999999997</v>
      </c>
      <c r="J192" s="1097">
        <v>489.59480000000002</v>
      </c>
      <c r="K192" s="1097">
        <v>210.16640000000001</v>
      </c>
    </row>
    <row r="193" spans="1:11" ht="15.75" customHeight="1">
      <c r="A193" s="1095" t="s">
        <v>1521</v>
      </c>
      <c r="B193" s="1096" t="s">
        <v>1953</v>
      </c>
      <c r="C193" s="1097">
        <v>1165.8169</v>
      </c>
      <c r="D193" s="1097">
        <v>0.15540000000000001</v>
      </c>
      <c r="E193" s="1097">
        <v>2.4E-2</v>
      </c>
      <c r="F193" s="1097">
        <v>0</v>
      </c>
      <c r="G193" s="1097">
        <v>0.15540000000000001</v>
      </c>
      <c r="H193" s="1097">
        <v>0</v>
      </c>
      <c r="I193" s="1097">
        <v>0</v>
      </c>
      <c r="J193" s="1097">
        <v>0.33479999999999999</v>
      </c>
      <c r="K193" s="1097">
        <v>0.1794</v>
      </c>
    </row>
    <row r="194" spans="1:11" ht="15.75" customHeight="1">
      <c r="A194" s="1095" t="s">
        <v>1954</v>
      </c>
      <c r="B194" s="1096" t="s">
        <v>1955</v>
      </c>
      <c r="C194" s="1097">
        <v>2617.6196</v>
      </c>
      <c r="D194" s="1097">
        <v>0.26179999999999998</v>
      </c>
      <c r="E194" s="1097">
        <v>5.0500000000000003E-2</v>
      </c>
      <c r="F194" s="1097">
        <v>0</v>
      </c>
      <c r="G194" s="1097">
        <v>0.22900000000000001</v>
      </c>
      <c r="H194" s="1097">
        <v>0</v>
      </c>
      <c r="I194" s="1097">
        <v>0</v>
      </c>
      <c r="J194" s="1097">
        <v>0.5413</v>
      </c>
      <c r="K194" s="1097">
        <v>0.31230000000000002</v>
      </c>
    </row>
    <row r="195" spans="1:11" ht="15.75" customHeight="1">
      <c r="A195" s="1095" t="s">
        <v>1956</v>
      </c>
      <c r="B195" s="1096" t="s">
        <v>1957</v>
      </c>
      <c r="C195" s="1097">
        <v>4891.4344000000001</v>
      </c>
      <c r="D195" s="1097">
        <v>0.44019999999999998</v>
      </c>
      <c r="E195" s="1097">
        <v>9.0499999999999997E-2</v>
      </c>
      <c r="F195" s="1097">
        <v>0</v>
      </c>
      <c r="G195" s="1097">
        <v>0.24460000000000001</v>
      </c>
      <c r="H195" s="1097">
        <v>0</v>
      </c>
      <c r="I195" s="1097">
        <v>0</v>
      </c>
      <c r="J195" s="1097">
        <v>0.77529999999999999</v>
      </c>
      <c r="K195" s="1097">
        <v>0.53069999999999995</v>
      </c>
    </row>
    <row r="196" spans="1:11" ht="15.75" customHeight="1">
      <c r="A196" s="1095" t="s">
        <v>1958</v>
      </c>
      <c r="B196" s="1096" t="s">
        <v>1959</v>
      </c>
      <c r="C196" s="1097">
        <v>15452.654699999999</v>
      </c>
      <c r="D196" s="1097">
        <v>1.2362</v>
      </c>
      <c r="E196" s="1097">
        <v>0.28599999999999998</v>
      </c>
      <c r="F196" s="1097">
        <v>0</v>
      </c>
      <c r="G196" s="1097">
        <v>0.77259999999999995</v>
      </c>
      <c r="H196" s="1097">
        <v>0</v>
      </c>
      <c r="I196" s="1097">
        <v>0</v>
      </c>
      <c r="J196" s="1097">
        <v>2.2948</v>
      </c>
      <c r="K196" s="1097">
        <v>1.5222</v>
      </c>
    </row>
    <row r="197" spans="1:11" ht="15.75" customHeight="1">
      <c r="A197" s="1095" t="s">
        <v>1960</v>
      </c>
      <c r="B197" s="1096" t="s">
        <v>1961</v>
      </c>
      <c r="C197" s="1097">
        <v>51066.828099999999</v>
      </c>
      <c r="D197" s="1097">
        <v>4.5960000000000001</v>
      </c>
      <c r="E197" s="1097">
        <v>0.94520000000000004</v>
      </c>
      <c r="F197" s="1097">
        <v>0</v>
      </c>
      <c r="G197" s="1097">
        <v>2.5533000000000001</v>
      </c>
      <c r="H197" s="1097">
        <v>0</v>
      </c>
      <c r="I197" s="1097">
        <v>0</v>
      </c>
      <c r="J197" s="1097">
        <v>8.0945</v>
      </c>
      <c r="K197" s="1097">
        <v>5.5411999999999999</v>
      </c>
    </row>
    <row r="198" spans="1:11" ht="15.75" customHeight="1">
      <c r="A198" s="1095" t="s">
        <v>1516</v>
      </c>
      <c r="B198" s="1096" t="s">
        <v>1962</v>
      </c>
      <c r="C198" s="1097">
        <v>10935.074000000001</v>
      </c>
      <c r="D198" s="1097">
        <v>2.1869999999999998</v>
      </c>
      <c r="E198" s="1097">
        <v>0.253</v>
      </c>
      <c r="F198" s="1097">
        <v>0</v>
      </c>
      <c r="G198" s="1097">
        <v>2.1869999999999998</v>
      </c>
      <c r="H198" s="1097">
        <v>5.5662000000000003</v>
      </c>
      <c r="I198" s="1097">
        <v>0</v>
      </c>
      <c r="J198" s="1097">
        <v>10.193199999999999</v>
      </c>
      <c r="K198" s="1097">
        <v>2.44</v>
      </c>
    </row>
    <row r="199" spans="1:11" ht="15.75" customHeight="1">
      <c r="A199" s="1095" t="s">
        <v>1469</v>
      </c>
      <c r="B199" s="1096" t="s">
        <v>1963</v>
      </c>
      <c r="C199" s="1097">
        <v>703873.13170000003</v>
      </c>
      <c r="D199" s="1097">
        <v>93.849800000000002</v>
      </c>
      <c r="E199" s="1097">
        <v>14.4763</v>
      </c>
      <c r="F199" s="1097">
        <v>0</v>
      </c>
      <c r="G199" s="1097">
        <v>58.656100000000002</v>
      </c>
      <c r="H199" s="1097">
        <v>0</v>
      </c>
      <c r="I199" s="1097">
        <v>0</v>
      </c>
      <c r="J199" s="1097">
        <v>166.98220000000001</v>
      </c>
      <c r="K199" s="1097">
        <v>108.3261</v>
      </c>
    </row>
    <row r="200" spans="1:11" ht="15.75" customHeight="1">
      <c r="A200" s="1095" t="s">
        <v>1964</v>
      </c>
      <c r="B200" s="1096" t="s">
        <v>1965</v>
      </c>
      <c r="C200" s="1097">
        <v>807922.95689999999</v>
      </c>
      <c r="D200" s="1097">
        <v>121.1884</v>
      </c>
      <c r="E200" s="1097">
        <v>16.616299999999999</v>
      </c>
      <c r="F200" s="1097">
        <v>0</v>
      </c>
      <c r="G200" s="1097">
        <v>80.792299999999997</v>
      </c>
      <c r="H200" s="1097">
        <v>9.3880999999999997</v>
      </c>
      <c r="I200" s="1097">
        <v>0</v>
      </c>
      <c r="J200" s="1097">
        <v>227.98509999999999</v>
      </c>
      <c r="K200" s="1097">
        <v>137.8047</v>
      </c>
    </row>
    <row r="201" spans="1:11" ht="15.75" customHeight="1">
      <c r="A201" s="1095" t="s">
        <v>881</v>
      </c>
      <c r="B201" s="1096" t="s">
        <v>880</v>
      </c>
      <c r="C201" s="1097">
        <v>1047271.531</v>
      </c>
      <c r="D201" s="1097">
        <v>44.883099999999999</v>
      </c>
      <c r="E201" s="1097">
        <v>18.4619</v>
      </c>
      <c r="F201" s="1097">
        <v>7.4805000000000001</v>
      </c>
      <c r="G201" s="1097">
        <v>67.324600000000004</v>
      </c>
      <c r="H201" s="1097">
        <v>173.4187</v>
      </c>
      <c r="I201" s="1097">
        <v>32.170299999999997</v>
      </c>
      <c r="J201" s="1097">
        <v>343.73910000000001</v>
      </c>
      <c r="K201" s="1097">
        <v>102.9958</v>
      </c>
    </row>
    <row r="202" spans="1:11" ht="15.75" customHeight="1">
      <c r="A202" s="1095" t="s">
        <v>1966</v>
      </c>
      <c r="B202" s="1096" t="s">
        <v>1967</v>
      </c>
      <c r="C202" s="1097">
        <v>49576.899299999997</v>
      </c>
      <c r="D202" s="1097">
        <v>3.9662000000000002</v>
      </c>
      <c r="E202" s="1097">
        <v>0.91769999999999996</v>
      </c>
      <c r="F202" s="1097">
        <v>0</v>
      </c>
      <c r="G202" s="1097">
        <v>2.4788000000000001</v>
      </c>
      <c r="H202" s="1097">
        <v>0</v>
      </c>
      <c r="I202" s="1097">
        <v>0</v>
      </c>
      <c r="J202" s="1097">
        <v>7.3627000000000002</v>
      </c>
      <c r="K202" s="1097">
        <v>4.8838999999999997</v>
      </c>
    </row>
    <row r="203" spans="1:11" ht="15.75" customHeight="1">
      <c r="A203" s="1095" t="s">
        <v>1968</v>
      </c>
      <c r="B203" s="1096" t="s">
        <v>1969</v>
      </c>
      <c r="C203" s="1097">
        <v>127540.96610000001</v>
      </c>
      <c r="D203" s="1097">
        <v>10.2033</v>
      </c>
      <c r="E203" s="1097">
        <v>2.3607999999999998</v>
      </c>
      <c r="F203" s="1097">
        <v>0</v>
      </c>
      <c r="G203" s="1097">
        <v>6.3769999999999998</v>
      </c>
      <c r="H203" s="1097">
        <v>0</v>
      </c>
      <c r="I203" s="1097">
        <v>0</v>
      </c>
      <c r="J203" s="1097">
        <v>18.941099999999999</v>
      </c>
      <c r="K203" s="1097">
        <v>12.5641</v>
      </c>
    </row>
    <row r="204" spans="1:11" ht="15.75" customHeight="1">
      <c r="A204" s="1095" t="s">
        <v>1970</v>
      </c>
      <c r="B204" s="1096" t="s">
        <v>1971</v>
      </c>
      <c r="C204" s="1097">
        <v>4882508.3015000001</v>
      </c>
      <c r="D204" s="1097">
        <v>390.60070000000002</v>
      </c>
      <c r="E204" s="1097">
        <v>90.375200000000007</v>
      </c>
      <c r="F204" s="1097">
        <v>0</v>
      </c>
      <c r="G204" s="1097">
        <v>390.60070000000002</v>
      </c>
      <c r="H204" s="1097">
        <v>114.7432</v>
      </c>
      <c r="I204" s="1097">
        <v>30.947199999999999</v>
      </c>
      <c r="J204" s="1097">
        <v>1017.2670000000001</v>
      </c>
      <c r="K204" s="1097">
        <v>511.92309999999998</v>
      </c>
    </row>
    <row r="205" spans="1:11" ht="15.75" customHeight="1">
      <c r="A205" s="1095" t="s">
        <v>1972</v>
      </c>
      <c r="B205" s="1096" t="s">
        <v>1973</v>
      </c>
      <c r="C205" s="1097">
        <v>4961280.0729999999</v>
      </c>
      <c r="D205" s="1097">
        <v>301.99099999999999</v>
      </c>
      <c r="E205" s="1097">
        <v>89.8369</v>
      </c>
      <c r="F205" s="1097">
        <v>0</v>
      </c>
      <c r="G205" s="1097">
        <v>431.41570000000002</v>
      </c>
      <c r="H205" s="1097">
        <v>189.11770000000001</v>
      </c>
      <c r="I205" s="1097">
        <v>30.947199999999999</v>
      </c>
      <c r="J205" s="1097">
        <v>1043.3085000000001</v>
      </c>
      <c r="K205" s="1097">
        <v>422.77510000000001</v>
      </c>
    </row>
    <row r="206" spans="1:11" ht="15.75" customHeight="1">
      <c r="A206" s="1095" t="s">
        <v>1974</v>
      </c>
      <c r="B206" s="1096" t="s">
        <v>1975</v>
      </c>
      <c r="C206" s="1097">
        <v>4422945.2549999999</v>
      </c>
      <c r="D206" s="1097">
        <v>193.50389999999999</v>
      </c>
      <c r="E206" s="1097">
        <v>76.751900000000006</v>
      </c>
      <c r="F206" s="1097">
        <v>0</v>
      </c>
      <c r="G206" s="1097">
        <v>276.4341</v>
      </c>
      <c r="H206" s="1097">
        <v>57.371600000000001</v>
      </c>
      <c r="I206" s="1097">
        <v>36.179499999999997</v>
      </c>
      <c r="J206" s="1097">
        <v>640.24099999999999</v>
      </c>
      <c r="K206" s="1097">
        <v>306.43529999999998</v>
      </c>
    </row>
    <row r="207" spans="1:11" ht="15.75" customHeight="1">
      <c r="A207" s="1095" t="s">
        <v>1976</v>
      </c>
      <c r="B207" s="1096" t="s">
        <v>1977</v>
      </c>
      <c r="C207" s="1097">
        <v>17416.780900000002</v>
      </c>
      <c r="D207" s="1097">
        <v>2.3222</v>
      </c>
      <c r="E207" s="1097">
        <v>0.35820000000000002</v>
      </c>
      <c r="F207" s="1097">
        <v>0</v>
      </c>
      <c r="G207" s="1097">
        <v>2.3222</v>
      </c>
      <c r="H207" s="1097">
        <v>12.431100000000001</v>
      </c>
      <c r="I207" s="1097">
        <v>0</v>
      </c>
      <c r="J207" s="1097">
        <v>17.433700000000002</v>
      </c>
      <c r="K207" s="1097">
        <v>2.6804000000000001</v>
      </c>
    </row>
    <row r="208" spans="1:11" ht="15.75" customHeight="1">
      <c r="A208" s="1095" t="s">
        <v>1519</v>
      </c>
      <c r="B208" s="1096" t="s">
        <v>1978</v>
      </c>
      <c r="C208" s="1097">
        <v>1556.2764</v>
      </c>
      <c r="D208" s="1097">
        <v>0.20749999999999999</v>
      </c>
      <c r="E208" s="1097">
        <v>3.2000000000000001E-2</v>
      </c>
      <c r="F208" s="1097">
        <v>0</v>
      </c>
      <c r="G208" s="1097">
        <v>0.12970000000000001</v>
      </c>
      <c r="H208" s="1097">
        <v>0</v>
      </c>
      <c r="I208" s="1097">
        <v>0</v>
      </c>
      <c r="J208" s="1097">
        <v>0.36919999999999997</v>
      </c>
      <c r="K208" s="1097">
        <v>0.23949999999999999</v>
      </c>
    </row>
    <row r="209" spans="1:11" ht="15.75" customHeight="1">
      <c r="A209" s="1095" t="s">
        <v>1979</v>
      </c>
      <c r="B209" s="1096" t="s">
        <v>1980</v>
      </c>
      <c r="C209" s="1097">
        <v>7230378.5580000002</v>
      </c>
      <c r="D209" s="1097">
        <v>253.06319999999999</v>
      </c>
      <c r="E209" s="1097">
        <v>66.917199999999994</v>
      </c>
      <c r="F209" s="1097">
        <v>0</v>
      </c>
      <c r="G209" s="1097">
        <v>361.51889999999997</v>
      </c>
      <c r="H209" s="1097">
        <v>105.0943</v>
      </c>
      <c r="I209" s="1097">
        <v>72.358999999999995</v>
      </c>
      <c r="J209" s="1097">
        <v>858.95259999999996</v>
      </c>
      <c r="K209" s="1097">
        <v>392.33940000000001</v>
      </c>
    </row>
    <row r="210" spans="1:11" ht="15.75" customHeight="1">
      <c r="A210" s="1095" t="s">
        <v>1981</v>
      </c>
      <c r="B210" s="1096" t="s">
        <v>1982</v>
      </c>
      <c r="C210" s="1097">
        <v>6763.6607000000004</v>
      </c>
      <c r="D210" s="1097">
        <v>0.90180000000000005</v>
      </c>
      <c r="E210" s="1097">
        <v>0.1391</v>
      </c>
      <c r="F210" s="1097">
        <v>0</v>
      </c>
      <c r="G210" s="1097">
        <v>0.6764</v>
      </c>
      <c r="H210" s="1097">
        <v>0</v>
      </c>
      <c r="I210" s="1097">
        <v>0</v>
      </c>
      <c r="J210" s="1097">
        <v>1.7173</v>
      </c>
      <c r="K210" s="1097">
        <v>1.0408999999999999</v>
      </c>
    </row>
    <row r="211" spans="1:11" ht="15.75" customHeight="1">
      <c r="A211" s="1095" t="s">
        <v>1983</v>
      </c>
      <c r="B211" s="1096" t="s">
        <v>1984</v>
      </c>
      <c r="C211" s="1097">
        <v>2036010.9038</v>
      </c>
      <c r="D211" s="1097">
        <v>162.8809</v>
      </c>
      <c r="E211" s="1097">
        <v>37.686599999999999</v>
      </c>
      <c r="F211" s="1097">
        <v>0</v>
      </c>
      <c r="G211" s="1097">
        <v>162.8809</v>
      </c>
      <c r="H211" s="1097">
        <v>113.4393</v>
      </c>
      <c r="I211" s="1097">
        <v>30.947199999999999</v>
      </c>
      <c r="J211" s="1097">
        <v>507.8349</v>
      </c>
      <c r="K211" s="1097">
        <v>231.5147</v>
      </c>
    </row>
    <row r="212" spans="1:11" ht="15.75" customHeight="1">
      <c r="A212" s="1095" t="s">
        <v>1985</v>
      </c>
      <c r="B212" s="1096" t="s">
        <v>1986</v>
      </c>
      <c r="C212" s="1097">
        <v>1184471.537</v>
      </c>
      <c r="D212" s="1097">
        <v>103.6413</v>
      </c>
      <c r="E212" s="1097">
        <v>22.838100000000001</v>
      </c>
      <c r="F212" s="1097">
        <v>0</v>
      </c>
      <c r="G212" s="1097">
        <v>103.6413</v>
      </c>
      <c r="H212" s="1097">
        <v>69.8369</v>
      </c>
      <c r="I212" s="1097">
        <v>30.947199999999999</v>
      </c>
      <c r="J212" s="1097">
        <v>330.90480000000002</v>
      </c>
      <c r="K212" s="1097">
        <v>157.42660000000001</v>
      </c>
    </row>
    <row r="213" spans="1:11" ht="15.75" customHeight="1">
      <c r="A213" s="1095" t="s">
        <v>1479</v>
      </c>
      <c r="B213" s="1096" t="s">
        <v>1987</v>
      </c>
      <c r="C213" s="1097">
        <v>364049.13270000002</v>
      </c>
      <c r="D213" s="1097">
        <v>36.404899999999998</v>
      </c>
      <c r="E213" s="1097">
        <v>7.0193000000000003</v>
      </c>
      <c r="F213" s="1097">
        <v>0</v>
      </c>
      <c r="G213" s="1097">
        <v>31.854299999999999</v>
      </c>
      <c r="H213" s="1097">
        <v>72.288200000000003</v>
      </c>
      <c r="I213" s="1097">
        <v>25.069500000000001</v>
      </c>
      <c r="J213" s="1097">
        <v>172.6362</v>
      </c>
      <c r="K213" s="1097">
        <v>68.493700000000004</v>
      </c>
    </row>
    <row r="214" spans="1:11" ht="15.75" customHeight="1">
      <c r="A214" s="1095" t="s">
        <v>1988</v>
      </c>
      <c r="B214" s="1096" t="s">
        <v>1989</v>
      </c>
      <c r="C214" s="1097">
        <v>17033.298200000001</v>
      </c>
      <c r="D214" s="1097">
        <v>2.2711000000000001</v>
      </c>
      <c r="E214" s="1097">
        <v>0.3503</v>
      </c>
      <c r="F214" s="1097">
        <v>0</v>
      </c>
      <c r="G214" s="1097">
        <v>1.7033</v>
      </c>
      <c r="H214" s="1097">
        <v>0</v>
      </c>
      <c r="I214" s="1097">
        <v>0</v>
      </c>
      <c r="J214" s="1097">
        <v>4.3247</v>
      </c>
      <c r="K214" s="1097">
        <v>2.6214</v>
      </c>
    </row>
    <row r="215" spans="1:11" ht="15.75" customHeight="1">
      <c r="A215" s="1095" t="s">
        <v>1990</v>
      </c>
      <c r="B215" s="1096" t="s">
        <v>1991</v>
      </c>
      <c r="C215" s="1097">
        <v>3602183.477</v>
      </c>
      <c r="D215" s="1097">
        <v>420.25470000000001</v>
      </c>
      <c r="E215" s="1097">
        <v>74.084900000000005</v>
      </c>
      <c r="F215" s="1097">
        <v>0</v>
      </c>
      <c r="G215" s="1097">
        <v>600.36389999999994</v>
      </c>
      <c r="H215" s="1097">
        <v>269.43790000000001</v>
      </c>
      <c r="I215" s="1097">
        <v>36.179499999999997</v>
      </c>
      <c r="J215" s="1097">
        <v>1400.3208999999999</v>
      </c>
      <c r="K215" s="1097">
        <v>530.51909999999998</v>
      </c>
    </row>
    <row r="216" spans="1:11" ht="15.75" customHeight="1">
      <c r="A216" s="1095" t="s">
        <v>1992</v>
      </c>
      <c r="B216" s="1096" t="s">
        <v>1993</v>
      </c>
      <c r="C216" s="1097">
        <v>791587.56830000004</v>
      </c>
      <c r="D216" s="1097">
        <v>63.2547</v>
      </c>
      <c r="E216" s="1097">
        <v>14.997999999999999</v>
      </c>
      <c r="F216" s="1097">
        <v>0</v>
      </c>
      <c r="G216" s="1097">
        <v>63.2547</v>
      </c>
      <c r="H216" s="1097">
        <v>111.9789</v>
      </c>
      <c r="I216" s="1097">
        <v>30.947199999999999</v>
      </c>
      <c r="J216" s="1097">
        <v>284.43349999999998</v>
      </c>
      <c r="K216" s="1097">
        <v>109.1999</v>
      </c>
    </row>
    <row r="217" spans="1:11" ht="15.75" customHeight="1">
      <c r="A217" s="1095" t="s">
        <v>1994</v>
      </c>
      <c r="B217" s="1096" t="s">
        <v>1995</v>
      </c>
      <c r="C217" s="1097">
        <v>95556.055800000002</v>
      </c>
      <c r="D217" s="1097">
        <v>14.333399999999999</v>
      </c>
      <c r="E217" s="1097">
        <v>1.9653</v>
      </c>
      <c r="F217" s="1097">
        <v>0</v>
      </c>
      <c r="G217" s="1097">
        <v>9.5556000000000001</v>
      </c>
      <c r="H217" s="1097">
        <v>0</v>
      </c>
      <c r="I217" s="1097">
        <v>0</v>
      </c>
      <c r="J217" s="1097">
        <v>25.854299999999999</v>
      </c>
      <c r="K217" s="1097">
        <v>16.2987</v>
      </c>
    </row>
    <row r="218" spans="1:11" ht="15.75" customHeight="1">
      <c r="A218" s="1095" t="s">
        <v>1482</v>
      </c>
      <c r="B218" s="1096" t="s">
        <v>1996</v>
      </c>
      <c r="C218" s="1097">
        <v>791587.56830000004</v>
      </c>
      <c r="D218" s="1097">
        <v>59.839199999999998</v>
      </c>
      <c r="E218" s="1097">
        <v>14.8474</v>
      </c>
      <c r="F218" s="1097">
        <v>0</v>
      </c>
      <c r="G218" s="1097">
        <v>59.839199999999998</v>
      </c>
      <c r="H218" s="1097">
        <v>47.149000000000001</v>
      </c>
      <c r="I218" s="1097">
        <v>30.947199999999999</v>
      </c>
      <c r="J218" s="1097">
        <v>212.62200000000001</v>
      </c>
      <c r="K218" s="1097">
        <v>105.63379999999999</v>
      </c>
    </row>
    <row r="219" spans="1:11" ht="15.75" customHeight="1">
      <c r="A219" s="1095" t="s">
        <v>1997</v>
      </c>
      <c r="B219" s="1096" t="s">
        <v>1998</v>
      </c>
      <c r="C219" s="1097">
        <v>2195.9277000000002</v>
      </c>
      <c r="D219" s="1097">
        <v>0.98819999999999997</v>
      </c>
      <c r="E219" s="1097">
        <v>6.7699999999999996E-2</v>
      </c>
      <c r="F219" s="1097">
        <v>0</v>
      </c>
      <c r="G219" s="1097">
        <v>0.98819999999999997</v>
      </c>
      <c r="H219" s="1097">
        <v>4.2674000000000003</v>
      </c>
      <c r="I219" s="1097">
        <v>25.069500000000001</v>
      </c>
      <c r="J219" s="1097">
        <v>31.381</v>
      </c>
      <c r="K219" s="1097">
        <v>26.125399999999999</v>
      </c>
    </row>
    <row r="220" spans="1:11" ht="15.75" customHeight="1">
      <c r="A220" s="1095" t="s">
        <v>1497</v>
      </c>
      <c r="B220" s="1096" t="s">
        <v>1999</v>
      </c>
      <c r="C220" s="1097">
        <v>6042.0434999999998</v>
      </c>
      <c r="D220" s="1097">
        <v>1.0875999999999999</v>
      </c>
      <c r="E220" s="1097">
        <v>0.1305</v>
      </c>
      <c r="F220" s="1097">
        <v>0</v>
      </c>
      <c r="G220" s="1097">
        <v>0.84589999999999999</v>
      </c>
      <c r="H220" s="1097">
        <v>7.6071</v>
      </c>
      <c r="I220" s="1097">
        <v>0</v>
      </c>
      <c r="J220" s="1097">
        <v>9.6710999999999991</v>
      </c>
      <c r="K220" s="1097">
        <v>1.2181</v>
      </c>
    </row>
    <row r="221" spans="1:11" ht="15.75" customHeight="1">
      <c r="A221" s="1095" t="s">
        <v>2000</v>
      </c>
      <c r="B221" s="1096" t="s">
        <v>2001</v>
      </c>
      <c r="C221" s="1097">
        <v>11215.706</v>
      </c>
      <c r="D221" s="1097">
        <v>1.4954000000000001</v>
      </c>
      <c r="E221" s="1097">
        <v>0.23069999999999999</v>
      </c>
      <c r="F221" s="1097">
        <v>0</v>
      </c>
      <c r="G221" s="1097">
        <v>1.3085</v>
      </c>
      <c r="H221" s="1097">
        <v>7.4215</v>
      </c>
      <c r="I221" s="1097">
        <v>0</v>
      </c>
      <c r="J221" s="1097">
        <v>10.456099999999999</v>
      </c>
      <c r="K221" s="1097">
        <v>1.7261</v>
      </c>
    </row>
    <row r="222" spans="1:11" ht="15.75" customHeight="1">
      <c r="A222" s="1095" t="s">
        <v>2002</v>
      </c>
      <c r="B222" s="1096" t="s">
        <v>2003</v>
      </c>
      <c r="C222" s="1097">
        <v>6543240.75</v>
      </c>
      <c r="D222" s="1097">
        <v>572.53359999999998</v>
      </c>
      <c r="E222" s="1097">
        <v>126.1619</v>
      </c>
      <c r="F222" s="1097">
        <v>0</v>
      </c>
      <c r="G222" s="1097">
        <v>736.1146</v>
      </c>
      <c r="H222" s="1097">
        <v>203.14760000000001</v>
      </c>
      <c r="I222" s="1097">
        <v>36.179499999999997</v>
      </c>
      <c r="J222" s="1097">
        <v>1674.1371999999999</v>
      </c>
      <c r="K222" s="1097">
        <v>734.875</v>
      </c>
    </row>
    <row r="223" spans="1:11" ht="15.75" customHeight="1">
      <c r="A223" s="1095" t="s">
        <v>2004</v>
      </c>
      <c r="B223" s="1096" t="s">
        <v>2005</v>
      </c>
      <c r="C223" s="1097">
        <v>1627360.7204</v>
      </c>
      <c r="D223" s="1097">
        <v>189.8588</v>
      </c>
      <c r="E223" s="1097">
        <v>33.4694</v>
      </c>
      <c r="F223" s="1097">
        <v>0</v>
      </c>
      <c r="G223" s="1097">
        <v>189.8588</v>
      </c>
      <c r="H223" s="1097">
        <v>35.0488</v>
      </c>
      <c r="I223" s="1097">
        <v>30.947199999999999</v>
      </c>
      <c r="J223" s="1097">
        <v>479.18299999999999</v>
      </c>
      <c r="K223" s="1097">
        <v>254.27539999999999</v>
      </c>
    </row>
    <row r="224" spans="1:11" ht="15.75" customHeight="1">
      <c r="A224" s="1095" t="s">
        <v>2006</v>
      </c>
      <c r="B224" s="1096" t="s">
        <v>2007</v>
      </c>
      <c r="C224" s="1097">
        <v>444309.73080000002</v>
      </c>
      <c r="D224" s="1097">
        <v>44.430999999999997</v>
      </c>
      <c r="E224" s="1097">
        <v>8.5668000000000006</v>
      </c>
      <c r="F224" s="1097">
        <v>0</v>
      </c>
      <c r="G224" s="1097">
        <v>38.877099999999999</v>
      </c>
      <c r="H224" s="1097">
        <v>0</v>
      </c>
      <c r="I224" s="1097">
        <v>36.179499999999997</v>
      </c>
      <c r="J224" s="1097">
        <v>128.05439999999999</v>
      </c>
      <c r="K224" s="1097">
        <v>89.177300000000002</v>
      </c>
    </row>
    <row r="225" spans="1:11" ht="15.75" customHeight="1">
      <c r="A225" s="1095" t="s">
        <v>1505</v>
      </c>
      <c r="B225" s="1096" t="s">
        <v>2008</v>
      </c>
      <c r="C225" s="1097">
        <v>21535.1675</v>
      </c>
      <c r="D225" s="1097">
        <v>2.8714</v>
      </c>
      <c r="E225" s="1097">
        <v>0.44290000000000002</v>
      </c>
      <c r="F225" s="1097">
        <v>0</v>
      </c>
      <c r="G225" s="1097">
        <v>2.5124</v>
      </c>
      <c r="H225" s="1097">
        <v>18.553899999999999</v>
      </c>
      <c r="I225" s="1097">
        <v>0</v>
      </c>
      <c r="J225" s="1097">
        <v>24.380600000000001</v>
      </c>
      <c r="K225" s="1097">
        <v>3.3142999999999998</v>
      </c>
    </row>
    <row r="226" spans="1:11" ht="15.75" customHeight="1">
      <c r="A226" s="1095" t="s">
        <v>2009</v>
      </c>
      <c r="B226" s="1096" t="s">
        <v>2010</v>
      </c>
      <c r="C226" s="1097">
        <v>297067743.10000002</v>
      </c>
      <c r="D226" s="1097">
        <v>2678.4094</v>
      </c>
      <c r="E226" s="1097">
        <v>1682.8759</v>
      </c>
      <c r="F226" s="1097">
        <v>0</v>
      </c>
      <c r="G226" s="1097">
        <v>5952.0209000000004</v>
      </c>
      <c r="H226" s="1097">
        <v>625.87199999999996</v>
      </c>
      <c r="I226" s="1097">
        <v>156.42320000000001</v>
      </c>
      <c r="J226" s="1097">
        <v>11095.6014</v>
      </c>
      <c r="K226" s="1097">
        <v>4517.7084999999997</v>
      </c>
    </row>
    <row r="227" spans="1:11" ht="15.75" customHeight="1">
      <c r="A227" s="1095" t="s">
        <v>2011</v>
      </c>
      <c r="B227" s="1096" t="s">
        <v>2012</v>
      </c>
      <c r="C227" s="1097">
        <v>322144314.10000002</v>
      </c>
      <c r="D227" s="1097">
        <v>2904.5037000000002</v>
      </c>
      <c r="E227" s="1097">
        <v>1824.9336000000001</v>
      </c>
      <c r="F227" s="1097">
        <v>0</v>
      </c>
      <c r="G227" s="1097">
        <v>6454.4526999999998</v>
      </c>
      <c r="H227" s="1097">
        <v>751.04639999999995</v>
      </c>
      <c r="I227" s="1097">
        <v>183.48589999999999</v>
      </c>
      <c r="J227" s="1097">
        <v>12118.4223</v>
      </c>
      <c r="K227" s="1097">
        <v>4912.9232000000002</v>
      </c>
    </row>
    <row r="228" spans="1:11" ht="15.75" customHeight="1">
      <c r="A228" s="1095" t="s">
        <v>2013</v>
      </c>
      <c r="B228" s="1096" t="s">
        <v>2014</v>
      </c>
      <c r="C228" s="1097">
        <v>422450597.89999998</v>
      </c>
      <c r="D228" s="1097">
        <v>3808.8809000000001</v>
      </c>
      <c r="E228" s="1097">
        <v>2393.1642999999999</v>
      </c>
      <c r="F228" s="1097">
        <v>0</v>
      </c>
      <c r="G228" s="1097">
        <v>8464.1797999999999</v>
      </c>
      <c r="H228" s="1097">
        <v>1314.3312000000001</v>
      </c>
      <c r="I228" s="1097">
        <v>183.48589999999999</v>
      </c>
      <c r="J228" s="1097">
        <v>16164.042100000001</v>
      </c>
      <c r="K228" s="1097">
        <v>6385.5311000000002</v>
      </c>
    </row>
    <row r="229" spans="1:11" ht="15.75" customHeight="1">
      <c r="A229" s="1095" t="s">
        <v>2015</v>
      </c>
      <c r="B229" s="1096" t="s">
        <v>2016</v>
      </c>
      <c r="C229" s="1097">
        <v>522756881.60000002</v>
      </c>
      <c r="D229" s="1097">
        <v>4713.2581</v>
      </c>
      <c r="E229" s="1097">
        <v>2961.395</v>
      </c>
      <c r="F229" s="1097">
        <v>0</v>
      </c>
      <c r="G229" s="1097">
        <v>10473.9069</v>
      </c>
      <c r="H229" s="1097">
        <v>1877.616</v>
      </c>
      <c r="I229" s="1097">
        <v>326.12360000000001</v>
      </c>
      <c r="J229" s="1097">
        <v>20352.299599999998</v>
      </c>
      <c r="K229" s="1097">
        <v>8000.7767000000003</v>
      </c>
    </row>
    <row r="230" spans="1:11" ht="15.75" customHeight="1">
      <c r="A230" s="1095" t="s">
        <v>2017</v>
      </c>
      <c r="B230" s="1096" t="s">
        <v>2018</v>
      </c>
      <c r="C230" s="1097">
        <v>623063165.39999998</v>
      </c>
      <c r="D230" s="1097">
        <v>5617.6352999999999</v>
      </c>
      <c r="E230" s="1097">
        <v>3529.6257999999998</v>
      </c>
      <c r="F230" s="1097">
        <v>0</v>
      </c>
      <c r="G230" s="1097">
        <v>12483.634</v>
      </c>
      <c r="H230" s="1097">
        <v>2440.9007999999999</v>
      </c>
      <c r="I230" s="1097">
        <v>382.47250000000003</v>
      </c>
      <c r="J230" s="1097">
        <v>24454.268400000001</v>
      </c>
      <c r="K230" s="1097">
        <v>9529.7335999999996</v>
      </c>
    </row>
    <row r="231" spans="1:11" ht="15.75" customHeight="1">
      <c r="A231" s="1095" t="s">
        <v>2019</v>
      </c>
      <c r="B231" s="1096" t="s">
        <v>2020</v>
      </c>
      <c r="C231" s="1097">
        <v>723369449.20000005</v>
      </c>
      <c r="D231" s="1097">
        <v>6522.0124999999998</v>
      </c>
      <c r="E231" s="1097">
        <v>4097.8564999999999</v>
      </c>
      <c r="F231" s="1097">
        <v>0</v>
      </c>
      <c r="G231" s="1097">
        <v>14493.3611</v>
      </c>
      <c r="H231" s="1097">
        <v>3004.1855999999998</v>
      </c>
      <c r="I231" s="1097">
        <v>382.47250000000003</v>
      </c>
      <c r="J231" s="1097">
        <v>28499.888200000001</v>
      </c>
      <c r="K231" s="1097">
        <v>11002.3415</v>
      </c>
    </row>
    <row r="232" spans="1:11" ht="15.75" customHeight="1">
      <c r="A232" s="1095" t="s">
        <v>1488</v>
      </c>
      <c r="B232" s="1096" t="s">
        <v>2021</v>
      </c>
      <c r="C232" s="1097">
        <v>311973.32919999998</v>
      </c>
      <c r="D232" s="1097">
        <v>31.197299999999998</v>
      </c>
      <c r="E232" s="1097">
        <v>6.0152000000000001</v>
      </c>
      <c r="F232" s="1097">
        <v>0</v>
      </c>
      <c r="G232" s="1097">
        <v>27.297699999999999</v>
      </c>
      <c r="H232" s="1097">
        <v>0</v>
      </c>
      <c r="I232" s="1097">
        <v>36.179499999999997</v>
      </c>
      <c r="J232" s="1097">
        <v>100.6897</v>
      </c>
      <c r="K232" s="1097">
        <v>73.391999999999996</v>
      </c>
    </row>
    <row r="233" spans="1:11" ht="15.75" customHeight="1">
      <c r="A233" s="1095" t="s">
        <v>2022</v>
      </c>
      <c r="B233" s="1096" t="s">
        <v>2023</v>
      </c>
      <c r="C233" s="1097">
        <v>500663.6606</v>
      </c>
      <c r="D233" s="1097">
        <v>5.7309999999999999</v>
      </c>
      <c r="E233" s="1097">
        <v>2.8780000000000001</v>
      </c>
      <c r="F233" s="1097">
        <v>0</v>
      </c>
      <c r="G233" s="1097">
        <v>6.3677999999999999</v>
      </c>
      <c r="H233" s="1097">
        <v>275.65719999999999</v>
      </c>
      <c r="I233" s="1097">
        <v>38.4</v>
      </c>
      <c r="J233" s="1097">
        <v>329.03399999999999</v>
      </c>
      <c r="K233" s="1097">
        <v>47.009</v>
      </c>
    </row>
    <row r="234" spans="1:11" ht="15.75" customHeight="1">
      <c r="A234" s="1095" t="s">
        <v>2024</v>
      </c>
      <c r="B234" s="1096" t="s">
        <v>2025</v>
      </c>
      <c r="C234" s="1097">
        <v>2293344.7349999999</v>
      </c>
      <c r="D234" s="1097">
        <v>26.2517</v>
      </c>
      <c r="E234" s="1097">
        <v>13.1828</v>
      </c>
      <c r="F234" s="1097">
        <v>0</v>
      </c>
      <c r="G234" s="1097">
        <v>58.337000000000003</v>
      </c>
      <c r="H234" s="1097">
        <v>163.50909999999999</v>
      </c>
      <c r="I234" s="1097">
        <v>125.6335</v>
      </c>
      <c r="J234" s="1097">
        <v>386.91410000000002</v>
      </c>
      <c r="K234" s="1097">
        <v>165.06800000000001</v>
      </c>
    </row>
    <row r="235" spans="1:11" ht="15.75" customHeight="1">
      <c r="A235" s="1095" t="s">
        <v>2026</v>
      </c>
      <c r="B235" s="1096" t="s">
        <v>2027</v>
      </c>
      <c r="C235" s="1097">
        <v>1159774.8670000001</v>
      </c>
      <c r="D235" s="1097">
        <v>13.2758</v>
      </c>
      <c r="E235" s="1097">
        <v>6.6666999999999996</v>
      </c>
      <c r="F235" s="1097">
        <v>0</v>
      </c>
      <c r="G235" s="1097">
        <v>29.501799999999999</v>
      </c>
      <c r="H235" s="1097">
        <v>532.14769999999999</v>
      </c>
      <c r="I235" s="1097">
        <v>125.6335</v>
      </c>
      <c r="J235" s="1097">
        <v>707.22550000000001</v>
      </c>
      <c r="K235" s="1097">
        <v>145.57599999999999</v>
      </c>
    </row>
    <row r="236" spans="1:11" ht="15.75" customHeight="1">
      <c r="A236" s="1095" t="s">
        <v>2028</v>
      </c>
      <c r="B236" s="1096" t="s">
        <v>2029</v>
      </c>
      <c r="C236" s="1097">
        <v>2368266.719</v>
      </c>
      <c r="D236" s="1097">
        <v>126.30759999999999</v>
      </c>
      <c r="E236" s="1097">
        <v>41.401200000000003</v>
      </c>
      <c r="F236" s="1097">
        <v>0</v>
      </c>
      <c r="G236" s="1097">
        <v>94.730699999999999</v>
      </c>
      <c r="H236" s="1097">
        <v>0</v>
      </c>
      <c r="I236" s="1097">
        <v>36.179499999999997</v>
      </c>
      <c r="J236" s="1097">
        <v>298.61900000000003</v>
      </c>
      <c r="K236" s="1097">
        <v>203.88829999999999</v>
      </c>
    </row>
    <row r="237" spans="1:11" ht="15.75" customHeight="1">
      <c r="A237" s="1095" t="s">
        <v>2030</v>
      </c>
      <c r="B237" s="1096" t="s">
        <v>2031</v>
      </c>
      <c r="C237" s="1097">
        <v>670073.24439999997</v>
      </c>
      <c r="D237" s="1097">
        <v>14.358700000000001</v>
      </c>
      <c r="E237" s="1097">
        <v>5.6600999999999999</v>
      </c>
      <c r="F237" s="1097">
        <v>0</v>
      </c>
      <c r="G237" s="1097">
        <v>31.908200000000001</v>
      </c>
      <c r="H237" s="1097">
        <v>78.233999999999995</v>
      </c>
      <c r="I237" s="1097">
        <v>32.2607</v>
      </c>
      <c r="J237" s="1097">
        <v>162.42169999999999</v>
      </c>
      <c r="K237" s="1097">
        <v>52.279499999999999</v>
      </c>
    </row>
    <row r="238" spans="1:11" ht="15.75" customHeight="1">
      <c r="A238" s="1095" t="s">
        <v>2032</v>
      </c>
      <c r="B238" s="1096" t="s">
        <v>2033</v>
      </c>
      <c r="C238" s="1097">
        <v>119959.5209</v>
      </c>
      <c r="D238" s="1097">
        <v>9.5968</v>
      </c>
      <c r="E238" s="1097">
        <v>2.2204999999999999</v>
      </c>
      <c r="F238" s="1097">
        <v>0</v>
      </c>
      <c r="G238" s="1097">
        <v>9.5968</v>
      </c>
      <c r="H238" s="1097">
        <v>16.403099999999998</v>
      </c>
      <c r="I238" s="1097">
        <v>0</v>
      </c>
      <c r="J238" s="1097">
        <v>37.8172</v>
      </c>
      <c r="K238" s="1097">
        <v>11.817299999999999</v>
      </c>
    </row>
    <row r="239" spans="1:11" ht="15.75" customHeight="1">
      <c r="A239" s="1095" t="s">
        <v>2034</v>
      </c>
      <c r="B239" s="1096" t="s">
        <v>2035</v>
      </c>
      <c r="C239" s="1097">
        <v>8524453.9350000005</v>
      </c>
      <c r="D239" s="1097">
        <v>454.63749999999999</v>
      </c>
      <c r="E239" s="1097">
        <v>149.02170000000001</v>
      </c>
      <c r="F239" s="1097">
        <v>0</v>
      </c>
      <c r="G239" s="1097">
        <v>340.97820000000002</v>
      </c>
      <c r="H239" s="1097">
        <v>0</v>
      </c>
      <c r="I239" s="1097">
        <v>36.179499999999997</v>
      </c>
      <c r="J239" s="1097">
        <v>980.81690000000003</v>
      </c>
      <c r="K239" s="1097">
        <v>639.83870000000002</v>
      </c>
    </row>
    <row r="240" spans="1:11" ht="15.75" customHeight="1">
      <c r="A240" s="1095" t="s">
        <v>2036</v>
      </c>
      <c r="B240" s="1096" t="s">
        <v>2037</v>
      </c>
      <c r="C240" s="1097">
        <v>675578.8504</v>
      </c>
      <c r="D240" s="1097">
        <v>7.7332999999999998</v>
      </c>
      <c r="E240" s="1097">
        <v>3.8834</v>
      </c>
      <c r="F240" s="1097">
        <v>0</v>
      </c>
      <c r="G240" s="1097">
        <v>12.8888</v>
      </c>
      <c r="H240" s="1097">
        <v>0</v>
      </c>
      <c r="I240" s="1097">
        <v>54.125399999999999</v>
      </c>
      <c r="J240" s="1097">
        <v>78.630899999999997</v>
      </c>
      <c r="K240" s="1097">
        <v>65.742099999999994</v>
      </c>
    </row>
    <row r="241" spans="1:11" ht="15.75" customHeight="1">
      <c r="A241" s="1095" t="s">
        <v>2038</v>
      </c>
      <c r="B241" s="1096" t="s">
        <v>2039</v>
      </c>
      <c r="C241" s="1097">
        <v>7656021.0089999996</v>
      </c>
      <c r="D241" s="1097">
        <v>412.2473</v>
      </c>
      <c r="E241" s="1097">
        <v>136.26249999999999</v>
      </c>
      <c r="F241" s="1097">
        <v>0</v>
      </c>
      <c r="G241" s="1097">
        <v>588.92470000000003</v>
      </c>
      <c r="H241" s="1097">
        <v>48.505099999999999</v>
      </c>
      <c r="I241" s="1097">
        <v>36.179499999999997</v>
      </c>
      <c r="J241" s="1097">
        <v>1222.1190999999999</v>
      </c>
      <c r="K241" s="1097">
        <v>584.6893</v>
      </c>
    </row>
    <row r="242" spans="1:11" ht="15.75" customHeight="1">
      <c r="A242" s="1095" t="s">
        <v>2040</v>
      </c>
      <c r="B242" s="1096" t="s">
        <v>2041</v>
      </c>
      <c r="C242" s="1097">
        <v>11901.0726</v>
      </c>
      <c r="D242" s="1097">
        <v>0.95209999999999995</v>
      </c>
      <c r="E242" s="1097">
        <v>0.2203</v>
      </c>
      <c r="F242" s="1097">
        <v>0</v>
      </c>
      <c r="G242" s="1097">
        <v>0.83309999999999995</v>
      </c>
      <c r="H242" s="1097">
        <v>0</v>
      </c>
      <c r="I242" s="1097">
        <v>0</v>
      </c>
      <c r="J242" s="1097">
        <v>2.0055000000000001</v>
      </c>
      <c r="K242" s="1097">
        <v>1.1724000000000001</v>
      </c>
    </row>
    <row r="243" spans="1:11" ht="15.75" customHeight="1">
      <c r="A243" s="1095" t="s">
        <v>2042</v>
      </c>
      <c r="B243" s="1096" t="s">
        <v>2043</v>
      </c>
      <c r="C243" s="1097">
        <v>1542520.1710000001</v>
      </c>
      <c r="D243" s="1097">
        <v>154.25200000000001</v>
      </c>
      <c r="E243" s="1097">
        <v>29.741700000000002</v>
      </c>
      <c r="F243" s="1097">
        <v>0</v>
      </c>
      <c r="G243" s="1097">
        <v>134.97049999999999</v>
      </c>
      <c r="H243" s="1097">
        <v>0</v>
      </c>
      <c r="I243" s="1097">
        <v>30.947199999999999</v>
      </c>
      <c r="J243" s="1097">
        <v>349.91140000000001</v>
      </c>
      <c r="K243" s="1097">
        <v>214.9409</v>
      </c>
    </row>
    <row r="244" spans="1:11" ht="15.75" customHeight="1">
      <c r="A244" s="1095" t="s">
        <v>2044</v>
      </c>
      <c r="B244" s="1096" t="s">
        <v>2045</v>
      </c>
      <c r="C244" s="1097">
        <v>255822.71170000001</v>
      </c>
      <c r="D244" s="1097">
        <v>25.5823</v>
      </c>
      <c r="E244" s="1097">
        <v>4.9325999999999999</v>
      </c>
      <c r="F244" s="1097">
        <v>0</v>
      </c>
      <c r="G244" s="1097">
        <v>22.384499999999999</v>
      </c>
      <c r="H244" s="1097">
        <v>0</v>
      </c>
      <c r="I244" s="1097">
        <v>30.947199999999999</v>
      </c>
      <c r="J244" s="1097">
        <v>83.846599999999995</v>
      </c>
      <c r="K244" s="1097">
        <v>61.4621</v>
      </c>
    </row>
    <row r="245" spans="1:11" ht="15.75" customHeight="1">
      <c r="A245" s="1095" t="s">
        <v>2046</v>
      </c>
      <c r="B245" s="1096" t="s">
        <v>2047</v>
      </c>
      <c r="C245" s="1097">
        <v>24157329.539999999</v>
      </c>
      <c r="D245" s="1097">
        <v>312.46550000000002</v>
      </c>
      <c r="E245" s="1097">
        <v>140.0949</v>
      </c>
      <c r="F245" s="1097">
        <v>0</v>
      </c>
      <c r="G245" s="1097">
        <v>694.36770000000001</v>
      </c>
      <c r="H245" s="1097">
        <v>70.097700000000003</v>
      </c>
      <c r="I245" s="1097">
        <v>96.347300000000004</v>
      </c>
      <c r="J245" s="1097">
        <v>1313.3731</v>
      </c>
      <c r="K245" s="1097">
        <v>548.90769999999998</v>
      </c>
    </row>
    <row r="246" spans="1:11" ht="15.75" customHeight="1">
      <c r="A246" s="1095" t="s">
        <v>2048</v>
      </c>
      <c r="B246" s="1096" t="s">
        <v>2049</v>
      </c>
      <c r="C246" s="1097">
        <v>29635386.710000001</v>
      </c>
      <c r="D246" s="1097">
        <v>383.322</v>
      </c>
      <c r="E246" s="1097">
        <v>171.86369999999999</v>
      </c>
      <c r="F246" s="1097">
        <v>0</v>
      </c>
      <c r="G246" s="1097">
        <v>851.82659999999998</v>
      </c>
      <c r="H246" s="1097">
        <v>116.7251</v>
      </c>
      <c r="I246" s="1097">
        <v>96.347300000000004</v>
      </c>
      <c r="J246" s="1097">
        <v>1620.0847000000001</v>
      </c>
      <c r="K246" s="1097">
        <v>651.53300000000002</v>
      </c>
    </row>
    <row r="247" spans="1:11" ht="15.75" customHeight="1">
      <c r="A247" s="1095" t="s">
        <v>2050</v>
      </c>
      <c r="B247" s="1096" t="s">
        <v>2051</v>
      </c>
      <c r="C247" s="1097">
        <v>3334308.7850000001</v>
      </c>
      <c r="D247" s="1097">
        <v>38.167499999999997</v>
      </c>
      <c r="E247" s="1097">
        <v>19.166499999999999</v>
      </c>
      <c r="F247" s="1097">
        <v>0</v>
      </c>
      <c r="G247" s="1097">
        <v>63.612400000000001</v>
      </c>
      <c r="H247" s="1097">
        <v>0</v>
      </c>
      <c r="I247" s="1097">
        <v>27.0627</v>
      </c>
      <c r="J247" s="1097">
        <v>148.00909999999999</v>
      </c>
      <c r="K247" s="1097">
        <v>84.396699999999996</v>
      </c>
    </row>
    <row r="248" spans="1:11" ht="15.75" customHeight="1">
      <c r="A248" s="1095" t="s">
        <v>2052</v>
      </c>
      <c r="B248" s="1096" t="s">
        <v>2053</v>
      </c>
      <c r="C248" s="1097">
        <v>53229.157299999999</v>
      </c>
      <c r="D248" s="1097">
        <v>5.3228999999999997</v>
      </c>
      <c r="E248" s="1097">
        <v>1.0263</v>
      </c>
      <c r="F248" s="1097">
        <v>0</v>
      </c>
      <c r="G248" s="1097">
        <v>5.3228999999999997</v>
      </c>
      <c r="H248" s="1097">
        <v>0</v>
      </c>
      <c r="I248" s="1097">
        <v>25.069500000000001</v>
      </c>
      <c r="J248" s="1097">
        <v>36.741599999999998</v>
      </c>
      <c r="K248" s="1097">
        <v>31.418700000000001</v>
      </c>
    </row>
    <row r="249" spans="1:11" ht="15.75" customHeight="1">
      <c r="A249" s="1095" t="s">
        <v>1509</v>
      </c>
      <c r="B249" s="1096" t="s">
        <v>2054</v>
      </c>
      <c r="C249" s="1097">
        <v>104063.7421</v>
      </c>
      <c r="D249" s="1097">
        <v>5.9465000000000003</v>
      </c>
      <c r="E249" s="1097">
        <v>1.8345</v>
      </c>
      <c r="F249" s="1097">
        <v>0</v>
      </c>
      <c r="G249" s="1097">
        <v>4.4599000000000002</v>
      </c>
      <c r="H249" s="1097">
        <v>0</v>
      </c>
      <c r="I249" s="1097">
        <v>0</v>
      </c>
      <c r="J249" s="1097">
        <v>12.2409</v>
      </c>
      <c r="K249" s="1097">
        <v>7.7809999999999997</v>
      </c>
    </row>
    <row r="250" spans="1:11" ht="15.75" customHeight="1">
      <c r="A250" s="1095" t="s">
        <v>1513</v>
      </c>
      <c r="B250" s="1096" t="s">
        <v>2055</v>
      </c>
      <c r="C250" s="1097">
        <v>128244.3009</v>
      </c>
      <c r="D250" s="1097">
        <v>7.3281999999999998</v>
      </c>
      <c r="E250" s="1097">
        <v>2.2608000000000001</v>
      </c>
      <c r="F250" s="1097">
        <v>0</v>
      </c>
      <c r="G250" s="1097">
        <v>5.4962</v>
      </c>
      <c r="H250" s="1097">
        <v>0</v>
      </c>
      <c r="I250" s="1097">
        <v>0</v>
      </c>
      <c r="J250" s="1097">
        <v>15.0852</v>
      </c>
      <c r="K250" s="1097">
        <v>9.5890000000000004</v>
      </c>
    </row>
    <row r="251" spans="1:11" ht="15.75" customHeight="1">
      <c r="A251" s="1095" t="s">
        <v>2056</v>
      </c>
      <c r="B251" s="1096" t="s">
        <v>2057</v>
      </c>
      <c r="C251" s="1097">
        <v>1224900868</v>
      </c>
      <c r="D251" s="1097">
        <v>11043.898499999999</v>
      </c>
      <c r="E251" s="1097">
        <v>6939.0102999999999</v>
      </c>
      <c r="F251" s="1097">
        <v>0</v>
      </c>
      <c r="G251" s="1097">
        <v>24541.996599999999</v>
      </c>
      <c r="H251" s="1097">
        <v>5132.1504000000004</v>
      </c>
      <c r="I251" s="1097">
        <v>505.88249999999999</v>
      </c>
      <c r="J251" s="1097">
        <v>48162.938300000002</v>
      </c>
      <c r="K251" s="1097">
        <v>18488.791300000001</v>
      </c>
    </row>
    <row r="252" spans="1:11" ht="15.75" customHeight="1">
      <c r="A252" s="1095" t="s">
        <v>2058</v>
      </c>
      <c r="B252" s="1096" t="s">
        <v>2059</v>
      </c>
      <c r="C252" s="1097">
        <v>1726432287</v>
      </c>
      <c r="D252" s="1097">
        <v>15565.7845</v>
      </c>
      <c r="E252" s="1097">
        <v>9780.1640000000007</v>
      </c>
      <c r="F252" s="1097">
        <v>0</v>
      </c>
      <c r="G252" s="1097">
        <v>34590.6322</v>
      </c>
      <c r="H252" s="1097">
        <v>7385.2896000000001</v>
      </c>
      <c r="I252" s="1097">
        <v>533.40129999999999</v>
      </c>
      <c r="J252" s="1097">
        <v>67855.271599999993</v>
      </c>
      <c r="K252" s="1097">
        <v>25879.3498</v>
      </c>
    </row>
    <row r="253" spans="1:11" ht="15.75" customHeight="1">
      <c r="A253" s="1095" t="s">
        <v>2060</v>
      </c>
      <c r="B253" s="1096" t="s">
        <v>2061</v>
      </c>
      <c r="C253" s="1097">
        <v>2227963706</v>
      </c>
      <c r="D253" s="1097">
        <v>20087.6705</v>
      </c>
      <c r="E253" s="1097">
        <v>12621.3177</v>
      </c>
      <c r="F253" s="1097">
        <v>0</v>
      </c>
      <c r="G253" s="1097">
        <v>44639.267699999997</v>
      </c>
      <c r="H253" s="1097">
        <v>9701.0159999999996</v>
      </c>
      <c r="I253" s="1097">
        <v>560.46400000000006</v>
      </c>
      <c r="J253" s="1097">
        <v>87609.7359</v>
      </c>
      <c r="K253" s="1097">
        <v>33269.4522</v>
      </c>
    </row>
    <row r="254" spans="1:11" ht="15.75" customHeight="1">
      <c r="A254" s="1095" t="s">
        <v>2062</v>
      </c>
      <c r="B254" s="1096" t="s">
        <v>2063</v>
      </c>
      <c r="C254" s="1097">
        <v>2499833.42</v>
      </c>
      <c r="D254" s="1097">
        <v>28.615300000000001</v>
      </c>
      <c r="E254" s="1097">
        <v>11.692</v>
      </c>
      <c r="F254" s="1097">
        <v>0</v>
      </c>
      <c r="G254" s="1097">
        <v>63.589599999999997</v>
      </c>
      <c r="H254" s="1097">
        <v>197.20179999999999</v>
      </c>
      <c r="I254" s="1097">
        <v>56.3489</v>
      </c>
      <c r="J254" s="1097">
        <v>357.44760000000002</v>
      </c>
      <c r="K254" s="1097">
        <v>96.656199999999998</v>
      </c>
    </row>
    <row r="255" spans="1:11" ht="15.75" customHeight="1">
      <c r="A255" s="1095" t="s">
        <v>2064</v>
      </c>
      <c r="B255" s="1096" t="s">
        <v>2065</v>
      </c>
      <c r="C255" s="1097">
        <v>14433.468699999999</v>
      </c>
      <c r="D255" s="1097">
        <v>1.9245000000000001</v>
      </c>
      <c r="E255" s="1097">
        <v>0.29680000000000001</v>
      </c>
      <c r="F255" s="1097">
        <v>0</v>
      </c>
      <c r="G255" s="1097">
        <v>1.4433</v>
      </c>
      <c r="H255" s="1097">
        <v>0</v>
      </c>
      <c r="I255" s="1097">
        <v>0</v>
      </c>
      <c r="J255" s="1097">
        <v>3.6646000000000001</v>
      </c>
      <c r="K255" s="1097">
        <v>2.2212999999999998</v>
      </c>
    </row>
    <row r="256" spans="1:11" ht="15.75" customHeight="1">
      <c r="A256" s="1095" t="s">
        <v>2066</v>
      </c>
      <c r="B256" s="1096" t="s">
        <v>2067</v>
      </c>
      <c r="C256" s="1097">
        <v>368460.0833</v>
      </c>
      <c r="D256" s="1097">
        <v>29.476800000000001</v>
      </c>
      <c r="E256" s="1097">
        <v>6.8201999999999998</v>
      </c>
      <c r="F256" s="1097">
        <v>0</v>
      </c>
      <c r="G256" s="1097">
        <v>29.476800000000001</v>
      </c>
      <c r="H256" s="1097">
        <v>72.262100000000004</v>
      </c>
      <c r="I256" s="1097">
        <v>0</v>
      </c>
      <c r="J256" s="1097">
        <v>138.0359</v>
      </c>
      <c r="K256" s="1097">
        <v>36.296999999999997</v>
      </c>
    </row>
    <row r="257" spans="1:11" ht="15.75" customHeight="1">
      <c r="A257" s="1095" t="s">
        <v>2068</v>
      </c>
      <c r="B257" s="1096" t="s">
        <v>2069</v>
      </c>
      <c r="C257" s="1097">
        <v>6276.0092999999997</v>
      </c>
      <c r="D257" s="1097">
        <v>0.62760000000000005</v>
      </c>
      <c r="E257" s="1097">
        <v>0.121</v>
      </c>
      <c r="F257" s="1097">
        <v>0</v>
      </c>
      <c r="G257" s="1097">
        <v>0.54920000000000002</v>
      </c>
      <c r="H257" s="1097">
        <v>0</v>
      </c>
      <c r="I257" s="1097">
        <v>0</v>
      </c>
      <c r="J257" s="1097">
        <v>1.2978000000000001</v>
      </c>
      <c r="K257" s="1097">
        <v>0.74860000000000004</v>
      </c>
    </row>
    <row r="258" spans="1:11" ht="15.75" customHeight="1">
      <c r="A258" s="1095" t="s">
        <v>2070</v>
      </c>
      <c r="B258" s="1096" t="s">
        <v>2071</v>
      </c>
      <c r="C258" s="1097">
        <v>303866.73680000001</v>
      </c>
      <c r="D258" s="1097">
        <v>34.727600000000002</v>
      </c>
      <c r="E258" s="1097">
        <v>6.0263</v>
      </c>
      <c r="F258" s="1097">
        <v>0</v>
      </c>
      <c r="G258" s="1097">
        <v>30.386700000000001</v>
      </c>
      <c r="H258" s="1097">
        <v>0</v>
      </c>
      <c r="I258" s="1097">
        <v>36.179499999999997</v>
      </c>
      <c r="J258" s="1097">
        <v>107.3201</v>
      </c>
      <c r="K258" s="1097">
        <v>76.933400000000006</v>
      </c>
    </row>
    <row r="259" spans="1:11" ht="15.75" customHeight="1">
      <c r="A259" s="1095" t="s">
        <v>2072</v>
      </c>
      <c r="B259" s="1096" t="s">
        <v>2073</v>
      </c>
      <c r="C259" s="1097">
        <v>46539.593500000003</v>
      </c>
      <c r="D259" s="1097">
        <v>6.2053000000000003</v>
      </c>
      <c r="E259" s="1097">
        <v>0.95720000000000005</v>
      </c>
      <c r="F259" s="1097">
        <v>0</v>
      </c>
      <c r="G259" s="1097">
        <v>4.6539999999999999</v>
      </c>
      <c r="H259" s="1097">
        <v>0</v>
      </c>
      <c r="I259" s="1097">
        <v>0</v>
      </c>
      <c r="J259" s="1097">
        <v>11.8165</v>
      </c>
      <c r="K259" s="1097">
        <v>7.1624999999999996</v>
      </c>
    </row>
    <row r="260" spans="1:11" ht="15.75" customHeight="1">
      <c r="A260" s="1095" t="s">
        <v>2074</v>
      </c>
      <c r="B260" s="1096" t="s">
        <v>2075</v>
      </c>
      <c r="C260" s="1097">
        <v>53756.657700000003</v>
      </c>
      <c r="D260" s="1097">
        <v>7.1676000000000002</v>
      </c>
      <c r="E260" s="1097">
        <v>1.1055999999999999</v>
      </c>
      <c r="F260" s="1097">
        <v>0</v>
      </c>
      <c r="G260" s="1097">
        <v>5.3757000000000001</v>
      </c>
      <c r="H260" s="1097">
        <v>0</v>
      </c>
      <c r="I260" s="1097">
        <v>0</v>
      </c>
      <c r="J260" s="1097">
        <v>13.648899999999999</v>
      </c>
      <c r="K260" s="1097">
        <v>8.2731999999999992</v>
      </c>
    </row>
    <row r="261" spans="1:11" ht="15.75" customHeight="1">
      <c r="A261" s="1095" t="s">
        <v>2076</v>
      </c>
      <c r="B261" s="1096" t="s">
        <v>2077</v>
      </c>
      <c r="C261" s="1097">
        <v>59382.863599999997</v>
      </c>
      <c r="D261" s="1097">
        <v>7.9177</v>
      </c>
      <c r="E261" s="1097">
        <v>1.2213000000000001</v>
      </c>
      <c r="F261" s="1097">
        <v>0</v>
      </c>
      <c r="G261" s="1097">
        <v>5.9382999999999999</v>
      </c>
      <c r="H261" s="1097">
        <v>0</v>
      </c>
      <c r="I261" s="1097">
        <v>0</v>
      </c>
      <c r="J261" s="1097">
        <v>15.077299999999999</v>
      </c>
      <c r="K261" s="1097">
        <v>9.1389999999999993</v>
      </c>
    </row>
    <row r="262" spans="1:11" ht="15.75" customHeight="1">
      <c r="A262" s="1095" t="s">
        <v>2078</v>
      </c>
      <c r="B262" s="1096" t="s">
        <v>2079</v>
      </c>
      <c r="C262" s="1097">
        <v>9112530.6239999998</v>
      </c>
      <c r="D262" s="1097">
        <v>104.31010000000001</v>
      </c>
      <c r="E262" s="1097">
        <v>52.381300000000003</v>
      </c>
      <c r="F262" s="1097">
        <v>0</v>
      </c>
      <c r="G262" s="1097">
        <v>231.80019999999999</v>
      </c>
      <c r="H262" s="1097">
        <v>230.00800000000001</v>
      </c>
      <c r="I262" s="1097">
        <v>59.323399999999999</v>
      </c>
      <c r="J262" s="1097">
        <v>677.82299999999998</v>
      </c>
      <c r="K262" s="1097">
        <v>216.01480000000001</v>
      </c>
    </row>
    <row r="263" spans="1:11" ht="15.75" customHeight="1">
      <c r="A263" s="1095" t="s">
        <v>2080</v>
      </c>
      <c r="B263" s="1096" t="s">
        <v>2081</v>
      </c>
      <c r="C263" s="1097">
        <v>15263122.4</v>
      </c>
      <c r="D263" s="1097">
        <v>174.71520000000001</v>
      </c>
      <c r="E263" s="1097">
        <v>87.736599999999996</v>
      </c>
      <c r="F263" s="1097">
        <v>0</v>
      </c>
      <c r="G263" s="1097">
        <v>388.2561</v>
      </c>
      <c r="H263" s="1097">
        <v>377.87020000000001</v>
      </c>
      <c r="I263" s="1097">
        <v>59.323399999999999</v>
      </c>
      <c r="J263" s="1097">
        <v>1087.9014999999999</v>
      </c>
      <c r="K263" s="1097">
        <v>321.77519999999998</v>
      </c>
    </row>
    <row r="264" spans="1:11" ht="15.75" customHeight="1">
      <c r="A264" s="1095" t="s">
        <v>2082</v>
      </c>
      <c r="B264" s="1096" t="s">
        <v>2083</v>
      </c>
      <c r="C264" s="1097">
        <v>28539218.199999999</v>
      </c>
      <c r="D264" s="1097">
        <v>326.68520000000001</v>
      </c>
      <c r="E264" s="1097">
        <v>164.0513</v>
      </c>
      <c r="F264" s="1097">
        <v>0</v>
      </c>
      <c r="G264" s="1097">
        <v>725.96709999999996</v>
      </c>
      <c r="H264" s="1097">
        <v>583.62559999999996</v>
      </c>
      <c r="I264" s="1097">
        <v>86.386099999999999</v>
      </c>
      <c r="J264" s="1097">
        <v>1886.7153000000001</v>
      </c>
      <c r="K264" s="1097">
        <v>577.12260000000003</v>
      </c>
    </row>
    <row r="265" spans="1:11" ht="15.75" customHeight="1">
      <c r="A265" s="1095" t="s">
        <v>2084</v>
      </c>
      <c r="B265" s="1096" t="s">
        <v>2085</v>
      </c>
      <c r="C265" s="1097">
        <v>43570348.899999999</v>
      </c>
      <c r="D265" s="1097">
        <v>498.7448</v>
      </c>
      <c r="E265" s="1097">
        <v>250.45439999999999</v>
      </c>
      <c r="F265" s="1097">
        <v>0</v>
      </c>
      <c r="G265" s="1097">
        <v>1108.3218999999999</v>
      </c>
      <c r="H265" s="1097">
        <v>1056.1590000000001</v>
      </c>
      <c r="I265" s="1097">
        <v>86.386099999999999</v>
      </c>
      <c r="J265" s="1097">
        <v>3000.0662000000002</v>
      </c>
      <c r="K265" s="1097">
        <v>835.58529999999996</v>
      </c>
    </row>
    <row r="266" spans="1:11" ht="15.75" customHeight="1">
      <c r="A266" s="1095" t="s">
        <v>2086</v>
      </c>
      <c r="B266" s="1096" t="s">
        <v>2087</v>
      </c>
      <c r="C266" s="1097">
        <v>3989698.037</v>
      </c>
      <c r="D266" s="1097">
        <v>45.669600000000003</v>
      </c>
      <c r="E266" s="1097">
        <v>18.6602</v>
      </c>
      <c r="F266" s="1097">
        <v>0</v>
      </c>
      <c r="G266" s="1097">
        <v>101.488</v>
      </c>
      <c r="H266" s="1097">
        <v>221.9759</v>
      </c>
      <c r="I266" s="1097">
        <v>125.6335</v>
      </c>
      <c r="J266" s="1097">
        <v>513.42719999999997</v>
      </c>
      <c r="K266" s="1097">
        <v>189.9633</v>
      </c>
    </row>
    <row r="267" spans="1:11" ht="15.75" customHeight="1">
      <c r="A267" s="1095" t="s">
        <v>2088</v>
      </c>
      <c r="B267" s="1096" t="s">
        <v>2089</v>
      </c>
      <c r="C267" s="1097">
        <v>107521.41190000001</v>
      </c>
      <c r="D267" s="1097">
        <v>8.6016999999999992</v>
      </c>
      <c r="E267" s="1097">
        <v>1.9902</v>
      </c>
      <c r="F267" s="1097">
        <v>0</v>
      </c>
      <c r="G267" s="1097">
        <v>8.6016999999999992</v>
      </c>
      <c r="H267" s="1097">
        <v>12.4131</v>
      </c>
      <c r="I267" s="1097">
        <v>0</v>
      </c>
      <c r="J267" s="1097">
        <v>31.6067</v>
      </c>
      <c r="K267" s="1097">
        <v>10.591900000000001</v>
      </c>
    </row>
    <row r="268" spans="1:11" ht="15.75" customHeight="1">
      <c r="A268" s="1095" t="s">
        <v>2090</v>
      </c>
      <c r="B268" s="1096" t="s">
        <v>2091</v>
      </c>
      <c r="C268" s="1097">
        <v>162733.20480000001</v>
      </c>
      <c r="D268" s="1097">
        <v>13.018700000000001</v>
      </c>
      <c r="E268" s="1097">
        <v>3.0122</v>
      </c>
      <c r="F268" s="1097">
        <v>0</v>
      </c>
      <c r="G268" s="1097">
        <v>13.018700000000001</v>
      </c>
      <c r="H268" s="1097">
        <v>29.259499999999999</v>
      </c>
      <c r="I268" s="1097">
        <v>0</v>
      </c>
      <c r="J268" s="1097">
        <v>58.309100000000001</v>
      </c>
      <c r="K268" s="1097">
        <v>16.030899999999999</v>
      </c>
    </row>
    <row r="269" spans="1:11" ht="15.75" customHeight="1">
      <c r="A269" s="1095" t="s">
        <v>2092</v>
      </c>
      <c r="B269" s="1096" t="s">
        <v>2093</v>
      </c>
      <c r="C269" s="1097">
        <v>1833132.419</v>
      </c>
      <c r="D269" s="1097">
        <v>146.6506</v>
      </c>
      <c r="E269" s="1097">
        <v>33.9313</v>
      </c>
      <c r="F269" s="1097">
        <v>0</v>
      </c>
      <c r="G269" s="1097">
        <v>146.6506</v>
      </c>
      <c r="H269" s="1097">
        <v>29.2074</v>
      </c>
      <c r="I269" s="1097">
        <v>30.947199999999999</v>
      </c>
      <c r="J269" s="1097">
        <v>387.38709999999998</v>
      </c>
      <c r="K269" s="1097">
        <v>211.5291</v>
      </c>
    </row>
    <row r="270" spans="1:11" ht="15.75" customHeight="1">
      <c r="A270" s="1095" t="s">
        <v>1523</v>
      </c>
      <c r="B270" s="1096" t="s">
        <v>2094</v>
      </c>
      <c r="C270" s="1097">
        <v>2848.5367000000001</v>
      </c>
      <c r="D270" s="1097">
        <v>0.25640000000000002</v>
      </c>
      <c r="E270" s="1097">
        <v>5.2699999999999997E-2</v>
      </c>
      <c r="F270" s="1097">
        <v>0</v>
      </c>
      <c r="G270" s="1097">
        <v>0.1424</v>
      </c>
      <c r="H270" s="1097">
        <v>0</v>
      </c>
      <c r="I270" s="1097">
        <v>0</v>
      </c>
      <c r="J270" s="1097">
        <v>0.45150000000000001</v>
      </c>
      <c r="K270" s="1097">
        <v>0.30909999999999999</v>
      </c>
    </row>
    <row r="271" spans="1:11" ht="15.75" customHeight="1">
      <c r="A271" s="1095" t="s">
        <v>1506</v>
      </c>
      <c r="B271" s="1096" t="s">
        <v>2095</v>
      </c>
      <c r="C271" s="1097">
        <v>138358.67869999999</v>
      </c>
      <c r="D271" s="1097">
        <v>11.0687</v>
      </c>
      <c r="E271" s="1097">
        <v>2.5609999999999999</v>
      </c>
      <c r="F271" s="1097">
        <v>0</v>
      </c>
      <c r="G271" s="1097">
        <v>11.0687</v>
      </c>
      <c r="H271" s="1097">
        <v>23.939599999999999</v>
      </c>
      <c r="I271" s="1097">
        <v>0</v>
      </c>
      <c r="J271" s="1097">
        <v>48.637999999999998</v>
      </c>
      <c r="K271" s="1097">
        <v>13.6297</v>
      </c>
    </row>
    <row r="272" spans="1:11" ht="15.75" customHeight="1">
      <c r="A272" s="1095" t="s">
        <v>1494</v>
      </c>
      <c r="B272" s="1096" t="s">
        <v>2096</v>
      </c>
      <c r="C272" s="1097">
        <v>12619.7024</v>
      </c>
      <c r="D272" s="1097">
        <v>2.5238999999999998</v>
      </c>
      <c r="E272" s="1097">
        <v>0.29199999999999998</v>
      </c>
      <c r="F272" s="1097">
        <v>0</v>
      </c>
      <c r="G272" s="1097">
        <v>2.5238999999999998</v>
      </c>
      <c r="H272" s="1097">
        <v>7.6071</v>
      </c>
      <c r="I272" s="1097">
        <v>0</v>
      </c>
      <c r="J272" s="1097">
        <v>12.946899999999999</v>
      </c>
      <c r="K272" s="1097">
        <v>2.8159000000000001</v>
      </c>
    </row>
    <row r="273" spans="1:11" ht="15.75" customHeight="1">
      <c r="A273" s="1095" t="s">
        <v>2097</v>
      </c>
      <c r="B273" s="1096" t="s">
        <v>2098</v>
      </c>
      <c r="C273" s="1097">
        <v>809207.91330000001</v>
      </c>
      <c r="D273" s="1097">
        <v>64.736599999999996</v>
      </c>
      <c r="E273" s="1097">
        <v>14.978400000000001</v>
      </c>
      <c r="F273" s="1097">
        <v>0</v>
      </c>
      <c r="G273" s="1097">
        <v>64.736599999999996</v>
      </c>
      <c r="H273" s="1097">
        <v>188.8569</v>
      </c>
      <c r="I273" s="1097">
        <v>0</v>
      </c>
      <c r="J273" s="1097">
        <v>333.30849999999998</v>
      </c>
      <c r="K273" s="1097">
        <v>79.715000000000003</v>
      </c>
    </row>
    <row r="274" spans="1:11" ht="15.75" customHeight="1">
      <c r="A274" s="1095" t="s">
        <v>2099</v>
      </c>
      <c r="B274" s="1096" t="s">
        <v>2100</v>
      </c>
      <c r="C274" s="1097">
        <v>189481.345</v>
      </c>
      <c r="D274" s="1097">
        <v>15.1585</v>
      </c>
      <c r="E274" s="1097">
        <v>3.5072999999999999</v>
      </c>
      <c r="F274" s="1097">
        <v>0</v>
      </c>
      <c r="G274" s="1097">
        <v>15.1585</v>
      </c>
      <c r="H274" s="1097">
        <v>31.919499999999999</v>
      </c>
      <c r="I274" s="1097">
        <v>0</v>
      </c>
      <c r="J274" s="1097">
        <v>65.743799999999993</v>
      </c>
      <c r="K274" s="1097">
        <v>18.665800000000001</v>
      </c>
    </row>
    <row r="275" spans="1:11" ht="15.75" customHeight="1">
      <c r="A275" s="1095" t="s">
        <v>2101</v>
      </c>
      <c r="B275" s="1096" t="s">
        <v>2102</v>
      </c>
      <c r="C275" s="1097">
        <v>4039894.4479999999</v>
      </c>
      <c r="D275" s="1097">
        <v>188.5284</v>
      </c>
      <c r="E275" s="1097">
        <v>70.624099999999999</v>
      </c>
      <c r="F275" s="1097">
        <v>0</v>
      </c>
      <c r="G275" s="1097">
        <v>269.3263</v>
      </c>
      <c r="H275" s="1097">
        <v>48.505099999999999</v>
      </c>
      <c r="I275" s="1097">
        <v>36.179499999999997</v>
      </c>
      <c r="J275" s="1097">
        <v>613.16340000000002</v>
      </c>
      <c r="K275" s="1097">
        <v>295.33199999999999</v>
      </c>
    </row>
    <row r="276" spans="1:11" ht="15.75" customHeight="1">
      <c r="A276" s="1095" t="s">
        <v>2103</v>
      </c>
      <c r="B276" s="1096" t="s">
        <v>2104</v>
      </c>
      <c r="C276" s="1097">
        <v>918182.05790000001</v>
      </c>
      <c r="D276" s="1097">
        <v>73.454599999999999</v>
      </c>
      <c r="E276" s="1097">
        <v>16.9955</v>
      </c>
      <c r="F276" s="1097">
        <v>0</v>
      </c>
      <c r="G276" s="1097">
        <v>73.454599999999999</v>
      </c>
      <c r="H276" s="1097">
        <v>293.57049999999998</v>
      </c>
      <c r="I276" s="1097">
        <v>0</v>
      </c>
      <c r="J276" s="1097">
        <v>457.47519999999997</v>
      </c>
      <c r="K276" s="1097">
        <v>90.450100000000006</v>
      </c>
    </row>
    <row r="277" spans="1:11" ht="15.75" customHeight="1">
      <c r="A277" s="1095" t="s">
        <v>1500</v>
      </c>
      <c r="B277" s="1096" t="s">
        <v>2105</v>
      </c>
      <c r="C277" s="1097">
        <v>5908833.9939999999</v>
      </c>
      <c r="D277" s="1097">
        <v>318.16800000000001</v>
      </c>
      <c r="E277" s="1097">
        <v>105.16589999999999</v>
      </c>
      <c r="F277" s="1097">
        <v>0</v>
      </c>
      <c r="G277" s="1097">
        <v>454.52569999999997</v>
      </c>
      <c r="H277" s="1097">
        <v>48.505099999999999</v>
      </c>
      <c r="I277" s="1097">
        <v>36.179499999999997</v>
      </c>
      <c r="J277" s="1097">
        <v>962.54420000000005</v>
      </c>
      <c r="K277" s="1097">
        <v>459.51339999999999</v>
      </c>
    </row>
    <row r="278" spans="1:11" ht="15.75" customHeight="1">
      <c r="A278" s="1095" t="s">
        <v>1463</v>
      </c>
      <c r="B278" s="1096" t="s">
        <v>2106</v>
      </c>
      <c r="C278" s="1097">
        <v>5908833.9939999999</v>
      </c>
      <c r="D278" s="1097">
        <v>318.16800000000001</v>
      </c>
      <c r="E278" s="1097">
        <v>105.16589999999999</v>
      </c>
      <c r="F278" s="1097">
        <v>0</v>
      </c>
      <c r="G278" s="1097">
        <v>454.52569999999997</v>
      </c>
      <c r="H278" s="1097">
        <v>48.505099999999999</v>
      </c>
      <c r="I278" s="1097">
        <v>36.179499999999997</v>
      </c>
      <c r="J278" s="1097">
        <v>962.54420000000005</v>
      </c>
      <c r="K278" s="1097">
        <v>459.51339999999999</v>
      </c>
    </row>
    <row r="279" spans="1:11" ht="15.75" customHeight="1">
      <c r="A279" s="1095" t="s">
        <v>2107</v>
      </c>
      <c r="B279" s="1096" t="s">
        <v>2108</v>
      </c>
      <c r="C279" s="1097">
        <v>5891860.4050000003</v>
      </c>
      <c r="D279" s="1097">
        <v>317.25400000000002</v>
      </c>
      <c r="E279" s="1097">
        <v>104.8638</v>
      </c>
      <c r="F279" s="1097">
        <v>0</v>
      </c>
      <c r="G279" s="1097">
        <v>453.22</v>
      </c>
      <c r="H279" s="1097">
        <v>48.505099999999999</v>
      </c>
      <c r="I279" s="1097">
        <v>36.179499999999997</v>
      </c>
      <c r="J279" s="1097">
        <v>960.02239999999995</v>
      </c>
      <c r="K279" s="1097">
        <v>458.29730000000001</v>
      </c>
    </row>
    <row r="280" spans="1:11" ht="15.75" customHeight="1">
      <c r="A280" s="1095" t="s">
        <v>2109</v>
      </c>
      <c r="B280" s="1096" t="s">
        <v>2110</v>
      </c>
      <c r="C280" s="1097">
        <v>5891860.4050000003</v>
      </c>
      <c r="D280" s="1097">
        <v>317.25400000000002</v>
      </c>
      <c r="E280" s="1097">
        <v>104.8638</v>
      </c>
      <c r="F280" s="1097">
        <v>0</v>
      </c>
      <c r="G280" s="1097">
        <v>453.22</v>
      </c>
      <c r="H280" s="1097">
        <v>48.505099999999999</v>
      </c>
      <c r="I280" s="1097">
        <v>36.179499999999997</v>
      </c>
      <c r="J280" s="1097">
        <v>960.02239999999995</v>
      </c>
      <c r="K280" s="1097">
        <v>458.29730000000001</v>
      </c>
    </row>
    <row r="281" spans="1:11" ht="15.75" customHeight="1">
      <c r="A281" s="1095" t="s">
        <v>2111</v>
      </c>
      <c r="B281" s="1096" t="s">
        <v>2112</v>
      </c>
      <c r="C281" s="1097">
        <v>3713626.4950000001</v>
      </c>
      <c r="D281" s="1097">
        <v>144.4188</v>
      </c>
      <c r="E281" s="1097">
        <v>63.647399999999998</v>
      </c>
      <c r="F281" s="1097">
        <v>0</v>
      </c>
      <c r="G281" s="1097">
        <v>206.3126</v>
      </c>
      <c r="H281" s="1097">
        <v>48.505099999999999</v>
      </c>
      <c r="I281" s="1097">
        <v>36.179499999999997</v>
      </c>
      <c r="J281" s="1097">
        <v>499.0634</v>
      </c>
      <c r="K281" s="1097">
        <v>244.2457</v>
      </c>
    </row>
    <row r="282" spans="1:11" ht="15.75" customHeight="1">
      <c r="A282" s="1095" t="s">
        <v>2113</v>
      </c>
      <c r="B282" s="1096" t="s">
        <v>2114</v>
      </c>
      <c r="C282" s="1097">
        <v>170313.85089999999</v>
      </c>
      <c r="D282" s="1097">
        <v>13.6251</v>
      </c>
      <c r="E282" s="1097">
        <v>3.1524999999999999</v>
      </c>
      <c r="F282" s="1097">
        <v>0</v>
      </c>
      <c r="G282" s="1097">
        <v>13.6251</v>
      </c>
      <c r="H282" s="1097">
        <v>31.919499999999999</v>
      </c>
      <c r="I282" s="1097">
        <v>0</v>
      </c>
      <c r="J282" s="1097">
        <v>62.322200000000002</v>
      </c>
      <c r="K282" s="1097">
        <v>16.7776</v>
      </c>
    </row>
    <row r="283" spans="1:11" ht="15.75" customHeight="1">
      <c r="A283" s="1095" t="s">
        <v>1522</v>
      </c>
      <c r="B283" s="1096" t="s">
        <v>2115</v>
      </c>
      <c r="C283" s="1097">
        <v>3087.2716</v>
      </c>
      <c r="D283" s="1097">
        <v>0.41160000000000002</v>
      </c>
      <c r="E283" s="1097">
        <v>6.3500000000000001E-2</v>
      </c>
      <c r="F283" s="1097">
        <v>0</v>
      </c>
      <c r="G283" s="1097">
        <v>0.41160000000000002</v>
      </c>
      <c r="H283" s="1097">
        <v>0</v>
      </c>
      <c r="I283" s="1097">
        <v>0</v>
      </c>
      <c r="J283" s="1097">
        <v>0.88670000000000004</v>
      </c>
      <c r="K283" s="1097">
        <v>0.47510000000000002</v>
      </c>
    </row>
    <row r="284" spans="1:11" ht="15.75" customHeight="1">
      <c r="A284" s="1095" t="s">
        <v>2116</v>
      </c>
      <c r="B284" s="1096" t="s">
        <v>2117</v>
      </c>
      <c r="C284" s="1097">
        <v>6450988.4210000001</v>
      </c>
      <c r="D284" s="1097">
        <v>225.78460000000001</v>
      </c>
      <c r="E284" s="1097">
        <v>109.4571</v>
      </c>
      <c r="F284" s="1097">
        <v>0</v>
      </c>
      <c r="G284" s="1097">
        <v>322.54939999999999</v>
      </c>
      <c r="H284" s="1097">
        <v>55.285400000000003</v>
      </c>
      <c r="I284" s="1097">
        <v>36.179499999999997</v>
      </c>
      <c r="J284" s="1097">
        <v>749.25599999999997</v>
      </c>
      <c r="K284" s="1097">
        <v>371.4212</v>
      </c>
    </row>
    <row r="285" spans="1:11" ht="15.75" customHeight="1">
      <c r="A285" s="1095" t="s">
        <v>2118</v>
      </c>
      <c r="B285" s="1096" t="s">
        <v>2119</v>
      </c>
      <c r="C285" s="1097">
        <v>13671.8598</v>
      </c>
      <c r="D285" s="1097">
        <v>1.8229</v>
      </c>
      <c r="E285" s="1097">
        <v>0.28120000000000001</v>
      </c>
      <c r="F285" s="1097">
        <v>0</v>
      </c>
      <c r="G285" s="1097">
        <v>1.3672</v>
      </c>
      <c r="H285" s="1097">
        <v>0</v>
      </c>
      <c r="I285" s="1097">
        <v>0</v>
      </c>
      <c r="J285" s="1097">
        <v>3.4712999999999998</v>
      </c>
      <c r="K285" s="1097">
        <v>2.1040999999999999</v>
      </c>
    </row>
    <row r="286" spans="1:11" ht="15.75" customHeight="1">
      <c r="A286" s="1095" t="s">
        <v>1461</v>
      </c>
      <c r="B286" s="1096" t="s">
        <v>2120</v>
      </c>
      <c r="C286" s="1097">
        <v>564995.6679</v>
      </c>
      <c r="D286" s="1097">
        <v>45.1997</v>
      </c>
      <c r="E286" s="1097">
        <v>10.4581</v>
      </c>
      <c r="F286" s="1097">
        <v>0</v>
      </c>
      <c r="G286" s="1097">
        <v>45.1997</v>
      </c>
      <c r="H286" s="1097">
        <v>140.2063</v>
      </c>
      <c r="I286" s="1097">
        <v>0</v>
      </c>
      <c r="J286" s="1097">
        <v>241.06379999999999</v>
      </c>
      <c r="K286" s="1097">
        <v>55.657800000000002</v>
      </c>
    </row>
    <row r="287" spans="1:11" ht="15.75" customHeight="1">
      <c r="A287" s="1095" t="s">
        <v>2121</v>
      </c>
      <c r="B287" s="1096" t="s">
        <v>2122</v>
      </c>
      <c r="C287" s="1097">
        <v>2097040.345</v>
      </c>
      <c r="D287" s="1097">
        <v>95.998800000000003</v>
      </c>
      <c r="E287" s="1097">
        <v>35.637500000000003</v>
      </c>
      <c r="F287" s="1097">
        <v>0</v>
      </c>
      <c r="G287" s="1097">
        <v>106.6653</v>
      </c>
      <c r="H287" s="1097">
        <v>0</v>
      </c>
      <c r="I287" s="1097">
        <v>67.141000000000005</v>
      </c>
      <c r="J287" s="1097">
        <v>305.44260000000003</v>
      </c>
      <c r="K287" s="1097">
        <v>198.7773</v>
      </c>
    </row>
    <row r="288" spans="1:11" ht="15.75" customHeight="1">
      <c r="A288" s="1095" t="s">
        <v>2123</v>
      </c>
      <c r="B288" s="1096" t="s">
        <v>2124</v>
      </c>
      <c r="C288" s="1097">
        <v>431057.34499999997</v>
      </c>
      <c r="D288" s="1097">
        <v>19.733000000000001</v>
      </c>
      <c r="E288" s="1097">
        <v>7.3254999999999999</v>
      </c>
      <c r="F288" s="1097">
        <v>0</v>
      </c>
      <c r="G288" s="1097">
        <v>21.925599999999999</v>
      </c>
      <c r="H288" s="1097">
        <v>0</v>
      </c>
      <c r="I288" s="1097">
        <v>67.141000000000005</v>
      </c>
      <c r="J288" s="1097">
        <v>116.1251</v>
      </c>
      <c r="K288" s="1097">
        <v>94.1995</v>
      </c>
    </row>
    <row r="289" spans="1:11" ht="15.75" customHeight="1">
      <c r="A289" s="1095" t="s">
        <v>1517</v>
      </c>
      <c r="B289" s="1096" t="s">
        <v>2125</v>
      </c>
      <c r="C289" s="1097">
        <v>7634.3831</v>
      </c>
      <c r="D289" s="1097">
        <v>1.0179</v>
      </c>
      <c r="E289" s="1097">
        <v>0.157</v>
      </c>
      <c r="F289" s="1097">
        <v>0</v>
      </c>
      <c r="G289" s="1097">
        <v>1.0179</v>
      </c>
      <c r="H289" s="1097">
        <v>0</v>
      </c>
      <c r="I289" s="1097">
        <v>0</v>
      </c>
      <c r="J289" s="1097">
        <v>2.1928000000000001</v>
      </c>
      <c r="K289" s="1097">
        <v>1.1749000000000001</v>
      </c>
    </row>
    <row r="290" spans="1:11" ht="15.75" customHeight="1">
      <c r="A290" s="1095" t="s">
        <v>2126</v>
      </c>
      <c r="B290" s="1096" t="s">
        <v>2127</v>
      </c>
      <c r="C290" s="1097">
        <v>650323.88699999999</v>
      </c>
      <c r="D290" s="1097">
        <v>7.4442000000000004</v>
      </c>
      <c r="E290" s="1097">
        <v>3.7382</v>
      </c>
      <c r="F290" s="1097">
        <v>0</v>
      </c>
      <c r="G290" s="1097">
        <v>8.2713000000000001</v>
      </c>
      <c r="H290" s="1097">
        <v>190.83959999999999</v>
      </c>
      <c r="I290" s="1097">
        <v>38.4</v>
      </c>
      <c r="J290" s="1097">
        <v>248.69329999999999</v>
      </c>
      <c r="K290" s="1097">
        <v>49.5824</v>
      </c>
    </row>
    <row r="291" spans="1:11" ht="15.75" customHeight="1">
      <c r="A291" s="1095" t="s">
        <v>2128</v>
      </c>
      <c r="B291" s="1096" t="s">
        <v>2129</v>
      </c>
      <c r="C291" s="1097">
        <v>19297.448</v>
      </c>
      <c r="D291" s="1097">
        <v>2.573</v>
      </c>
      <c r="E291" s="1097">
        <v>0.39689999999999998</v>
      </c>
      <c r="F291" s="1097">
        <v>0</v>
      </c>
      <c r="G291" s="1097">
        <v>2.573</v>
      </c>
      <c r="H291" s="1097">
        <v>0</v>
      </c>
      <c r="I291" s="1097">
        <v>25.069500000000001</v>
      </c>
      <c r="J291" s="1097">
        <v>30.612400000000001</v>
      </c>
      <c r="K291" s="1097">
        <v>28.039400000000001</v>
      </c>
    </row>
    <row r="292" spans="1:11" ht="15.75" customHeight="1">
      <c r="A292" s="1095" t="s">
        <v>2130</v>
      </c>
      <c r="B292" s="1096" t="s">
        <v>2131</v>
      </c>
      <c r="C292" s="1097">
        <v>6755651.3969999999</v>
      </c>
      <c r="D292" s="1097">
        <v>788.15930000000003</v>
      </c>
      <c r="E292" s="1097">
        <v>138.94120000000001</v>
      </c>
      <c r="F292" s="1097">
        <v>0</v>
      </c>
      <c r="G292" s="1097">
        <v>1125.9419</v>
      </c>
      <c r="H292" s="1097">
        <v>427.1576</v>
      </c>
      <c r="I292" s="1097">
        <v>36.179499999999997</v>
      </c>
      <c r="J292" s="1097">
        <v>2516.3795</v>
      </c>
      <c r="K292" s="1097">
        <v>963.28</v>
      </c>
    </row>
    <row r="293" spans="1:11" ht="15.75" customHeight="1">
      <c r="A293" s="1095" t="s">
        <v>2132</v>
      </c>
      <c r="B293" s="1096" t="s">
        <v>2133</v>
      </c>
      <c r="C293" s="1097">
        <v>929963.49690000003</v>
      </c>
      <c r="D293" s="1097">
        <v>92.996300000000005</v>
      </c>
      <c r="E293" s="1097">
        <v>17.930900000000001</v>
      </c>
      <c r="F293" s="1097">
        <v>0</v>
      </c>
      <c r="G293" s="1097">
        <v>92.996300000000005</v>
      </c>
      <c r="H293" s="1097">
        <v>115.4734</v>
      </c>
      <c r="I293" s="1097">
        <v>30.947199999999999</v>
      </c>
      <c r="J293" s="1097">
        <v>350.34410000000003</v>
      </c>
      <c r="K293" s="1097">
        <v>141.87440000000001</v>
      </c>
    </row>
    <row r="294" spans="1:11" ht="15.75" customHeight="1">
      <c r="A294" s="1095" t="s">
        <v>2134</v>
      </c>
      <c r="B294" s="1096" t="s">
        <v>2135</v>
      </c>
      <c r="C294" s="1097">
        <v>313442.7353</v>
      </c>
      <c r="D294" s="1097">
        <v>31.3443</v>
      </c>
      <c r="E294" s="1097">
        <v>6.0435999999999996</v>
      </c>
      <c r="F294" s="1097">
        <v>0</v>
      </c>
      <c r="G294" s="1097">
        <v>31.3443</v>
      </c>
      <c r="H294" s="1097">
        <v>25.347799999999999</v>
      </c>
      <c r="I294" s="1097">
        <v>30.947199999999999</v>
      </c>
      <c r="J294" s="1097">
        <v>125.02719999999999</v>
      </c>
      <c r="K294" s="1097">
        <v>68.335099999999997</v>
      </c>
    </row>
    <row r="295" spans="1:11" ht="15.75" customHeight="1">
      <c r="A295" s="1095" t="s">
        <v>1518</v>
      </c>
      <c r="B295" s="1096" t="s">
        <v>2136</v>
      </c>
      <c r="C295" s="1097">
        <v>5048.5483999999997</v>
      </c>
      <c r="D295" s="1097">
        <v>0.67310000000000003</v>
      </c>
      <c r="E295" s="1097">
        <v>0.1038</v>
      </c>
      <c r="F295" s="1097">
        <v>0</v>
      </c>
      <c r="G295" s="1097">
        <v>0.67310000000000003</v>
      </c>
      <c r="H295" s="1097">
        <v>0</v>
      </c>
      <c r="I295" s="1097">
        <v>0</v>
      </c>
      <c r="J295" s="1097">
        <v>1.45</v>
      </c>
      <c r="K295" s="1097">
        <v>0.77690000000000003</v>
      </c>
    </row>
    <row r="296" spans="1:11" ht="15.75" customHeight="1">
      <c r="A296" s="1095" t="s">
        <v>2137</v>
      </c>
      <c r="B296" s="1096" t="s">
        <v>2138</v>
      </c>
      <c r="C296" s="1097">
        <v>277876.07949999999</v>
      </c>
      <c r="D296" s="1097">
        <v>16.672599999999999</v>
      </c>
      <c r="E296" s="1097">
        <v>5.1435000000000004</v>
      </c>
      <c r="F296" s="1097">
        <v>2.0840999999999998</v>
      </c>
      <c r="G296" s="1097">
        <v>16.672599999999999</v>
      </c>
      <c r="H296" s="1097">
        <v>38.334699999999998</v>
      </c>
      <c r="I296" s="1097">
        <v>29.355799999999999</v>
      </c>
      <c r="J296" s="1097">
        <v>108.2633</v>
      </c>
      <c r="K296" s="1097">
        <v>53.256</v>
      </c>
    </row>
    <row r="297" spans="1:11" ht="15.75" customHeight="1">
      <c r="A297" s="1095" t="s">
        <v>1475</v>
      </c>
      <c r="B297" s="1096" t="s">
        <v>2139</v>
      </c>
      <c r="C297" s="1097">
        <v>787503.06799999997</v>
      </c>
      <c r="D297" s="1097">
        <v>63.0002</v>
      </c>
      <c r="E297" s="1097">
        <v>14.576700000000001</v>
      </c>
      <c r="F297" s="1097">
        <v>0</v>
      </c>
      <c r="G297" s="1097">
        <v>63.0002</v>
      </c>
      <c r="H297" s="1097">
        <v>68.428700000000006</v>
      </c>
      <c r="I297" s="1097">
        <v>30.947199999999999</v>
      </c>
      <c r="J297" s="1097">
        <v>239.953</v>
      </c>
      <c r="K297" s="1097">
        <v>108.5241</v>
      </c>
    </row>
    <row r="298" spans="1:11" ht="15.75" customHeight="1">
      <c r="A298" s="1095" t="s">
        <v>2140</v>
      </c>
      <c r="B298" s="1096" t="s">
        <v>2141</v>
      </c>
      <c r="C298" s="1097">
        <v>9091232.3289999999</v>
      </c>
      <c r="D298" s="1097">
        <v>795.4828</v>
      </c>
      <c r="E298" s="1097">
        <v>175.2903</v>
      </c>
      <c r="F298" s="1097">
        <v>0</v>
      </c>
      <c r="G298" s="1097">
        <v>1022.7636</v>
      </c>
      <c r="H298" s="1097">
        <v>0</v>
      </c>
      <c r="I298" s="1097">
        <v>36.179499999999997</v>
      </c>
      <c r="J298" s="1097">
        <v>2029.7162000000001</v>
      </c>
      <c r="K298" s="1097">
        <v>1006.9526</v>
      </c>
    </row>
    <row r="299" spans="1:11" ht="15.75" customHeight="1">
      <c r="A299" s="1095" t="s">
        <v>2142</v>
      </c>
      <c r="B299" s="1096" t="s">
        <v>2143</v>
      </c>
      <c r="C299" s="1097">
        <v>394839.24229999998</v>
      </c>
      <c r="D299" s="1097">
        <v>35.096800000000002</v>
      </c>
      <c r="E299" s="1097">
        <v>7.4438000000000004</v>
      </c>
      <c r="F299" s="1097">
        <v>0</v>
      </c>
      <c r="G299" s="1097">
        <v>21.935500000000001</v>
      </c>
      <c r="H299" s="1097">
        <v>0</v>
      </c>
      <c r="I299" s="1097">
        <v>25.069500000000001</v>
      </c>
      <c r="J299" s="1097">
        <v>89.545599999999993</v>
      </c>
      <c r="K299" s="1097">
        <v>67.610100000000003</v>
      </c>
    </row>
    <row r="300" spans="1:11" ht="15.75" customHeight="1">
      <c r="A300" s="1095" t="s">
        <v>2144</v>
      </c>
      <c r="B300" s="1096" t="s">
        <v>2145</v>
      </c>
      <c r="C300" s="1097">
        <v>120752.6807</v>
      </c>
      <c r="D300" s="1097">
        <v>18.1129</v>
      </c>
      <c r="E300" s="1097">
        <v>2.4834999999999998</v>
      </c>
      <c r="F300" s="1097">
        <v>0</v>
      </c>
      <c r="G300" s="1097">
        <v>6.0376000000000003</v>
      </c>
      <c r="H300" s="1097">
        <v>0</v>
      </c>
      <c r="I300" s="1097">
        <v>25.069500000000001</v>
      </c>
      <c r="J300" s="1097">
        <v>51.703499999999998</v>
      </c>
      <c r="K300" s="1097">
        <v>45.665900000000001</v>
      </c>
    </row>
    <row r="301" spans="1:11" ht="15.75" customHeight="1">
      <c r="A301" s="1095" t="s">
        <v>2146</v>
      </c>
      <c r="B301" s="1096" t="s">
        <v>2147</v>
      </c>
      <c r="C301" s="1097">
        <v>34878.698100000001</v>
      </c>
      <c r="D301" s="1097">
        <v>5.5805999999999996</v>
      </c>
      <c r="E301" s="1097">
        <v>0.75319999999999998</v>
      </c>
      <c r="F301" s="1097">
        <v>0</v>
      </c>
      <c r="G301" s="1097">
        <v>4.883</v>
      </c>
      <c r="H301" s="1097">
        <v>0</v>
      </c>
      <c r="I301" s="1097">
        <v>25.069500000000001</v>
      </c>
      <c r="J301" s="1097">
        <v>36.286299999999997</v>
      </c>
      <c r="K301" s="1097">
        <v>31.403300000000002</v>
      </c>
    </row>
    <row r="302" spans="1:11" ht="15.75" customHeight="1">
      <c r="A302" s="1095" t="s">
        <v>2148</v>
      </c>
      <c r="B302" s="1096" t="s">
        <v>2149</v>
      </c>
      <c r="C302" s="1097">
        <v>426375.28739999997</v>
      </c>
      <c r="D302" s="1097">
        <v>37.3078</v>
      </c>
      <c r="E302" s="1097">
        <v>8.2210000000000001</v>
      </c>
      <c r="F302" s="1097">
        <v>0</v>
      </c>
      <c r="G302" s="1097">
        <v>37.3078</v>
      </c>
      <c r="H302" s="1097">
        <v>59.327500000000001</v>
      </c>
      <c r="I302" s="1097">
        <v>30.947199999999999</v>
      </c>
      <c r="J302" s="1097">
        <v>173.1113</v>
      </c>
      <c r="K302" s="1097">
        <v>76.475999999999999</v>
      </c>
    </row>
    <row r="303" spans="1:11" ht="15.75" customHeight="1">
      <c r="A303" s="1095" t="s">
        <v>2150</v>
      </c>
      <c r="B303" s="1096" t="s">
        <v>2151</v>
      </c>
      <c r="C303" s="1097">
        <v>445825.09860000003</v>
      </c>
      <c r="D303" s="1097">
        <v>50.155299999999997</v>
      </c>
      <c r="E303" s="1097">
        <v>8.5960999999999999</v>
      </c>
      <c r="F303" s="1097">
        <v>0</v>
      </c>
      <c r="G303" s="1097">
        <v>55.728099999999998</v>
      </c>
      <c r="H303" s="1097">
        <v>75.84</v>
      </c>
      <c r="I303" s="1097">
        <v>25.069500000000001</v>
      </c>
      <c r="J303" s="1097">
        <v>215.38900000000001</v>
      </c>
      <c r="K303" s="1097">
        <v>83.820899999999995</v>
      </c>
    </row>
    <row r="304" spans="1:11" ht="15.75" customHeight="1">
      <c r="A304" s="1095" t="s">
        <v>2152</v>
      </c>
      <c r="B304" s="1096" t="s">
        <v>2153</v>
      </c>
      <c r="C304" s="1097">
        <v>3590545.48</v>
      </c>
      <c r="D304" s="1097">
        <v>418.89699999999999</v>
      </c>
      <c r="E304" s="1097">
        <v>73.845600000000005</v>
      </c>
      <c r="F304" s="1097">
        <v>0</v>
      </c>
      <c r="G304" s="1097">
        <v>598.42420000000004</v>
      </c>
      <c r="H304" s="1097">
        <v>145.51519999999999</v>
      </c>
      <c r="I304" s="1097">
        <v>36.179499999999997</v>
      </c>
      <c r="J304" s="1097">
        <v>1272.8615</v>
      </c>
      <c r="K304" s="1097">
        <v>528.9221</v>
      </c>
    </row>
    <row r="305" spans="1:11" ht="15.75" customHeight="1">
      <c r="A305" s="1095" t="s">
        <v>2154</v>
      </c>
      <c r="B305" s="1096" t="s">
        <v>2155</v>
      </c>
      <c r="C305" s="1097">
        <v>29342.4028</v>
      </c>
      <c r="D305" s="1097">
        <v>2.6408</v>
      </c>
      <c r="E305" s="1097">
        <v>0.54310000000000003</v>
      </c>
      <c r="F305" s="1097">
        <v>0</v>
      </c>
      <c r="G305" s="1097">
        <v>2.6408</v>
      </c>
      <c r="H305" s="1097">
        <v>0</v>
      </c>
      <c r="I305" s="1097">
        <v>25.069500000000001</v>
      </c>
      <c r="J305" s="1097">
        <v>30.894200000000001</v>
      </c>
      <c r="K305" s="1097">
        <v>28.253399999999999</v>
      </c>
    </row>
    <row r="306" spans="1:11" ht="15.75" customHeight="1">
      <c r="A306" s="1095" t="s">
        <v>2156</v>
      </c>
      <c r="B306" s="1096" t="s">
        <v>2157</v>
      </c>
      <c r="C306" s="1097">
        <v>14433.468699999999</v>
      </c>
      <c r="D306" s="1097">
        <v>1.9245000000000001</v>
      </c>
      <c r="E306" s="1097">
        <v>0.29680000000000001</v>
      </c>
      <c r="F306" s="1097">
        <v>0</v>
      </c>
      <c r="G306" s="1097">
        <v>1.4433</v>
      </c>
      <c r="H306" s="1097">
        <v>0</v>
      </c>
      <c r="I306" s="1097">
        <v>0</v>
      </c>
      <c r="J306" s="1097">
        <v>3.6646000000000001</v>
      </c>
      <c r="K306" s="1097">
        <v>2.2212999999999998</v>
      </c>
    </row>
    <row r="307" spans="1:11" ht="15.75" customHeight="1">
      <c r="A307" s="1095" t="s">
        <v>2158</v>
      </c>
      <c r="B307" s="1096" t="s">
        <v>2159</v>
      </c>
      <c r="C307" s="1097">
        <v>225883.41020000001</v>
      </c>
      <c r="D307" s="1097">
        <v>9.6806999999999999</v>
      </c>
      <c r="E307" s="1097">
        <v>3.8161</v>
      </c>
      <c r="F307" s="1097">
        <v>0</v>
      </c>
      <c r="G307" s="1097">
        <v>16.134499999999999</v>
      </c>
      <c r="H307" s="1097">
        <v>0</v>
      </c>
      <c r="I307" s="1097">
        <v>27.0627</v>
      </c>
      <c r="J307" s="1097">
        <v>56.694000000000003</v>
      </c>
      <c r="K307" s="1097">
        <v>40.5595</v>
      </c>
    </row>
    <row r="308" spans="1:11" ht="15.75" customHeight="1">
      <c r="A308" s="1095" t="s">
        <v>2160</v>
      </c>
      <c r="B308" s="1096" t="s">
        <v>2161</v>
      </c>
      <c r="C308" s="1097">
        <v>18269.018100000001</v>
      </c>
      <c r="D308" s="1097">
        <v>2.923</v>
      </c>
      <c r="E308" s="1097">
        <v>0.39450000000000002</v>
      </c>
      <c r="F308" s="1097">
        <v>0</v>
      </c>
      <c r="G308" s="1097">
        <v>2.5577000000000001</v>
      </c>
      <c r="H308" s="1097">
        <v>0</v>
      </c>
      <c r="I308" s="1097">
        <v>25.069500000000001</v>
      </c>
      <c r="J308" s="1097">
        <v>30.944700000000001</v>
      </c>
      <c r="K308" s="1097">
        <v>28.387</v>
      </c>
    </row>
    <row r="309" spans="1:11" ht="15.75" customHeight="1">
      <c r="A309" s="1095" t="s">
        <v>2162</v>
      </c>
      <c r="B309" s="1096" t="s">
        <v>2163</v>
      </c>
      <c r="C309" s="1097">
        <v>21320.968099999998</v>
      </c>
      <c r="D309" s="1097">
        <v>2.8428</v>
      </c>
      <c r="E309" s="1097">
        <v>0.4385</v>
      </c>
      <c r="F309" s="1097">
        <v>0</v>
      </c>
      <c r="G309" s="1097">
        <v>2.8428</v>
      </c>
      <c r="H309" s="1097">
        <v>0</v>
      </c>
      <c r="I309" s="1097">
        <v>25.069500000000001</v>
      </c>
      <c r="J309" s="1097">
        <v>31.1936</v>
      </c>
      <c r="K309" s="1097">
        <v>28.3508</v>
      </c>
    </row>
    <row r="310" spans="1:11" ht="15.75" customHeight="1">
      <c r="A310" s="1095" t="s">
        <v>2164</v>
      </c>
      <c r="B310" s="1096" t="s">
        <v>2165</v>
      </c>
      <c r="C310" s="1097">
        <v>14855.1147</v>
      </c>
      <c r="D310" s="1097">
        <v>1.1883999999999999</v>
      </c>
      <c r="E310" s="1097">
        <v>0.27500000000000002</v>
      </c>
      <c r="F310" s="1097">
        <v>0</v>
      </c>
      <c r="G310" s="1097">
        <v>1.1883999999999999</v>
      </c>
      <c r="H310" s="1097">
        <v>0</v>
      </c>
      <c r="I310" s="1097">
        <v>25.069500000000001</v>
      </c>
      <c r="J310" s="1097">
        <v>27.721299999999999</v>
      </c>
      <c r="K310" s="1097">
        <v>26.532900000000001</v>
      </c>
    </row>
    <row r="311" spans="1:11" ht="15.75" customHeight="1">
      <c r="A311" s="1095" t="s">
        <v>2166</v>
      </c>
      <c r="B311" s="1096" t="s">
        <v>2167</v>
      </c>
      <c r="C311" s="1097">
        <v>51352.722399999999</v>
      </c>
      <c r="D311" s="1097">
        <v>5.1353</v>
      </c>
      <c r="E311" s="1097">
        <v>0.99009999999999998</v>
      </c>
      <c r="F311" s="1097">
        <v>0</v>
      </c>
      <c r="G311" s="1097">
        <v>4.4934000000000003</v>
      </c>
      <c r="H311" s="1097">
        <v>7.8234000000000004</v>
      </c>
      <c r="I311" s="1097">
        <v>25.069500000000001</v>
      </c>
      <c r="J311" s="1097">
        <v>43.511699999999998</v>
      </c>
      <c r="K311" s="1097">
        <v>31.194900000000001</v>
      </c>
    </row>
    <row r="312" spans="1:11" ht="15.75" customHeight="1">
      <c r="A312" s="1095" t="s">
        <v>2168</v>
      </c>
      <c r="B312" s="1096" t="s">
        <v>2169</v>
      </c>
      <c r="C312" s="1097">
        <v>37052723.829999998</v>
      </c>
      <c r="D312" s="1097">
        <v>1482.1089999999999</v>
      </c>
      <c r="E312" s="1097">
        <v>628.69209999999998</v>
      </c>
      <c r="F312" s="1097">
        <v>0</v>
      </c>
      <c r="G312" s="1097">
        <v>1482.1089999999999</v>
      </c>
      <c r="H312" s="1097">
        <v>158.34559999999999</v>
      </c>
      <c r="I312" s="1097">
        <v>72.358999999999995</v>
      </c>
      <c r="J312" s="1097">
        <v>3823.6147000000001</v>
      </c>
      <c r="K312" s="1097">
        <v>2183.1601000000001</v>
      </c>
    </row>
    <row r="313" spans="1:11" ht="15.75" customHeight="1">
      <c r="A313" s="1095" t="s">
        <v>2170</v>
      </c>
      <c r="B313" s="1096" t="s">
        <v>2171</v>
      </c>
      <c r="C313" s="1097">
        <v>16260351.99</v>
      </c>
      <c r="D313" s="1097">
        <v>650.41409999999996</v>
      </c>
      <c r="E313" s="1097">
        <v>275.89749999999998</v>
      </c>
      <c r="F313" s="1097">
        <v>0</v>
      </c>
      <c r="G313" s="1097">
        <v>650.41409999999996</v>
      </c>
      <c r="H313" s="1097">
        <v>187.76159999999999</v>
      </c>
      <c r="I313" s="1097">
        <v>72.358999999999995</v>
      </c>
      <c r="J313" s="1097">
        <v>1836.8462999999999</v>
      </c>
      <c r="K313" s="1097">
        <v>998.67060000000004</v>
      </c>
    </row>
    <row r="314" spans="1:11" ht="15.75" customHeight="1">
      <c r="A314" s="1095" t="s">
        <v>2172</v>
      </c>
      <c r="B314" s="1096" t="s">
        <v>2173</v>
      </c>
      <c r="C314" s="1097">
        <v>3399250.9240000001</v>
      </c>
      <c r="D314" s="1097">
        <v>453.23349999999999</v>
      </c>
      <c r="E314" s="1097">
        <v>69.911299999999997</v>
      </c>
      <c r="F314" s="1097">
        <v>0</v>
      </c>
      <c r="G314" s="1097">
        <v>339.92509999999999</v>
      </c>
      <c r="H314" s="1097">
        <v>305.11259999999999</v>
      </c>
      <c r="I314" s="1097">
        <v>30.947199999999999</v>
      </c>
      <c r="J314" s="1097">
        <v>1199.1297</v>
      </c>
      <c r="K314" s="1097">
        <v>554.09199999999998</v>
      </c>
    </row>
    <row r="315" spans="1:11" ht="15.75" customHeight="1">
      <c r="A315" s="1095" t="s">
        <v>2174</v>
      </c>
      <c r="B315" s="1096" t="s">
        <v>2175</v>
      </c>
      <c r="C315" s="1097">
        <v>15922.3598</v>
      </c>
      <c r="D315" s="1097">
        <v>0.90980000000000005</v>
      </c>
      <c r="E315" s="1097">
        <v>0.28070000000000001</v>
      </c>
      <c r="F315" s="1097">
        <v>0</v>
      </c>
      <c r="G315" s="1097">
        <v>0.90980000000000005</v>
      </c>
      <c r="H315" s="1097">
        <v>0</v>
      </c>
      <c r="I315" s="1097">
        <v>36.179499999999997</v>
      </c>
      <c r="J315" s="1097">
        <v>38.279800000000002</v>
      </c>
      <c r="K315" s="1097">
        <v>37.369999999999997</v>
      </c>
    </row>
    <row r="316" spans="1:11" ht="15.75" customHeight="1">
      <c r="A316" s="1095" t="s">
        <v>1524</v>
      </c>
      <c r="B316" s="1096" t="s">
        <v>2176</v>
      </c>
      <c r="C316" s="1097">
        <v>1149.1886999999999</v>
      </c>
      <c r="D316" s="1097">
        <v>0.10340000000000001</v>
      </c>
      <c r="E316" s="1097">
        <v>2.1299999999999999E-2</v>
      </c>
      <c r="F316" s="1097">
        <v>0</v>
      </c>
      <c r="G316" s="1097">
        <v>5.7500000000000002E-2</v>
      </c>
      <c r="H316" s="1097">
        <v>0</v>
      </c>
      <c r="I316" s="1097">
        <v>0</v>
      </c>
      <c r="J316" s="1097">
        <v>0.1822</v>
      </c>
      <c r="K316" s="1097">
        <v>0.12470000000000001</v>
      </c>
    </row>
    <row r="317" spans="1:11" ht="15.75" customHeight="1">
      <c r="A317" s="1095" t="s">
        <v>2177</v>
      </c>
      <c r="B317" s="1096" t="s">
        <v>2178</v>
      </c>
      <c r="C317" s="1097">
        <v>10129584.7389</v>
      </c>
      <c r="D317" s="1097">
        <v>405.18340000000001</v>
      </c>
      <c r="E317" s="1097">
        <v>171.87370000000001</v>
      </c>
      <c r="F317" s="1097">
        <v>0</v>
      </c>
      <c r="G317" s="1097">
        <v>303.88749999999999</v>
      </c>
      <c r="H317" s="1097">
        <v>55.702599999999997</v>
      </c>
      <c r="I317" s="1097">
        <v>72.358999999999995</v>
      </c>
      <c r="J317" s="1097">
        <v>1009.0062</v>
      </c>
      <c r="K317" s="1097">
        <v>649.41610000000003</v>
      </c>
    </row>
    <row r="318" spans="1:11" ht="15.75" customHeight="1">
      <c r="A318" s="1095" t="s">
        <v>2179</v>
      </c>
      <c r="B318" s="1096" t="s">
        <v>2180</v>
      </c>
      <c r="C318" s="1097">
        <v>8469.9855000000007</v>
      </c>
      <c r="D318" s="1097">
        <v>0.75290000000000001</v>
      </c>
      <c r="E318" s="1097">
        <v>0.15970000000000001</v>
      </c>
      <c r="F318" s="1097">
        <v>0</v>
      </c>
      <c r="G318" s="1097">
        <v>0.47060000000000002</v>
      </c>
      <c r="H318" s="1097">
        <v>0</v>
      </c>
      <c r="I318" s="1097">
        <v>0</v>
      </c>
      <c r="J318" s="1097">
        <v>1.3832</v>
      </c>
      <c r="K318" s="1097">
        <v>0.91259999999999997</v>
      </c>
    </row>
    <row r="319" spans="1:11" ht="15.75" customHeight="1">
      <c r="A319" s="1095" t="s">
        <v>2181</v>
      </c>
      <c r="B319" s="1096" t="s">
        <v>2182</v>
      </c>
      <c r="C319" s="1097">
        <v>12583.8068</v>
      </c>
      <c r="D319" s="1097">
        <v>0.71909999999999996</v>
      </c>
      <c r="E319" s="1097">
        <v>0.2218</v>
      </c>
      <c r="F319" s="1097">
        <v>0</v>
      </c>
      <c r="G319" s="1097">
        <v>0.71909999999999996</v>
      </c>
      <c r="H319" s="1097">
        <v>0</v>
      </c>
      <c r="I319" s="1097">
        <v>36.179499999999997</v>
      </c>
      <c r="J319" s="1097">
        <v>37.839500000000001</v>
      </c>
      <c r="K319" s="1097">
        <v>37.120399999999997</v>
      </c>
    </row>
    <row r="320" spans="1:11" ht="15.75" customHeight="1">
      <c r="A320" s="1095" t="s">
        <v>2183</v>
      </c>
      <c r="B320" s="1096" t="s">
        <v>2184</v>
      </c>
      <c r="C320" s="1097">
        <v>26194.7968</v>
      </c>
      <c r="D320" s="1097">
        <v>1.4967999999999999</v>
      </c>
      <c r="E320" s="1097">
        <v>0.46179999999999999</v>
      </c>
      <c r="F320" s="1097">
        <v>0</v>
      </c>
      <c r="G320" s="1097">
        <v>1.4967999999999999</v>
      </c>
      <c r="H320" s="1097">
        <v>0</v>
      </c>
      <c r="I320" s="1097">
        <v>36.179499999999997</v>
      </c>
      <c r="J320" s="1097">
        <v>39.634900000000002</v>
      </c>
      <c r="K320" s="1097">
        <v>38.138100000000001</v>
      </c>
    </row>
    <row r="321" spans="1:11" ht="15.75" customHeight="1">
      <c r="A321" s="1095" t="s">
        <v>2185</v>
      </c>
      <c r="B321" s="1096" t="s">
        <v>2186</v>
      </c>
      <c r="C321" s="1097">
        <v>41774.800799999997</v>
      </c>
      <c r="D321" s="1097">
        <v>2.3871000000000002</v>
      </c>
      <c r="E321" s="1097">
        <v>0.73640000000000005</v>
      </c>
      <c r="F321" s="1097">
        <v>0</v>
      </c>
      <c r="G321" s="1097">
        <v>2.3871000000000002</v>
      </c>
      <c r="H321" s="1097">
        <v>0</v>
      </c>
      <c r="I321" s="1097">
        <v>36.179499999999997</v>
      </c>
      <c r="J321" s="1097">
        <v>41.690100000000001</v>
      </c>
      <c r="K321" s="1097">
        <v>39.302999999999997</v>
      </c>
    </row>
    <row r="322" spans="1:11" ht="15.75" customHeight="1">
      <c r="A322" s="1095" t="s">
        <v>2187</v>
      </c>
      <c r="B322" s="1096" t="s">
        <v>2188</v>
      </c>
      <c r="C322" s="1097">
        <v>49307.963199999998</v>
      </c>
      <c r="D322" s="1097">
        <v>2.8176000000000001</v>
      </c>
      <c r="E322" s="1097">
        <v>0.86919999999999997</v>
      </c>
      <c r="F322" s="1097">
        <v>0</v>
      </c>
      <c r="G322" s="1097">
        <v>2.8176000000000001</v>
      </c>
      <c r="H322" s="1097">
        <v>0</v>
      </c>
      <c r="I322" s="1097">
        <v>36.179499999999997</v>
      </c>
      <c r="J322" s="1097">
        <v>42.683900000000001</v>
      </c>
      <c r="K322" s="1097">
        <v>39.866300000000003</v>
      </c>
    </row>
    <row r="323" spans="1:11" ht="15.75" customHeight="1">
      <c r="A323" s="1095" t="s">
        <v>2189</v>
      </c>
      <c r="B323" s="1096" t="s">
        <v>2190</v>
      </c>
      <c r="C323" s="1097">
        <v>52732.1158</v>
      </c>
      <c r="D323" s="1097">
        <v>3.0133000000000001</v>
      </c>
      <c r="E323" s="1097">
        <v>0.92959999999999998</v>
      </c>
      <c r="F323" s="1097">
        <v>0</v>
      </c>
      <c r="G323" s="1097">
        <v>3.0133000000000001</v>
      </c>
      <c r="H323" s="1097">
        <v>0</v>
      </c>
      <c r="I323" s="1097">
        <v>36.179499999999997</v>
      </c>
      <c r="J323" s="1097">
        <v>43.1357</v>
      </c>
      <c r="K323" s="1097">
        <v>40.122399999999999</v>
      </c>
    </row>
    <row r="324" spans="1:11" ht="15.75" customHeight="1">
      <c r="A324" s="1095" t="s">
        <v>2191</v>
      </c>
      <c r="B324" s="1096" t="s">
        <v>2192</v>
      </c>
      <c r="C324" s="1097">
        <v>56327.498500000002</v>
      </c>
      <c r="D324" s="1097">
        <v>3.2187000000000001</v>
      </c>
      <c r="E324" s="1097">
        <v>0.99299999999999999</v>
      </c>
      <c r="F324" s="1097">
        <v>0</v>
      </c>
      <c r="G324" s="1097">
        <v>3.2187000000000001</v>
      </c>
      <c r="H324" s="1097">
        <v>0</v>
      </c>
      <c r="I324" s="1097">
        <v>36.179499999999997</v>
      </c>
      <c r="J324" s="1097">
        <v>43.609900000000003</v>
      </c>
      <c r="K324" s="1097">
        <v>40.391199999999998</v>
      </c>
    </row>
    <row r="325" spans="1:11" ht="15.75" customHeight="1">
      <c r="A325" s="1095" t="s">
        <v>2193</v>
      </c>
      <c r="B325" s="1096" t="s">
        <v>2194</v>
      </c>
      <c r="C325" s="1097">
        <v>129207.7424</v>
      </c>
      <c r="D325" s="1097">
        <v>17.227699999999999</v>
      </c>
      <c r="E325" s="1097">
        <v>2.6574</v>
      </c>
      <c r="F325" s="1097">
        <v>0</v>
      </c>
      <c r="G325" s="1097">
        <v>12.9208</v>
      </c>
      <c r="H325" s="1097">
        <v>10.170400000000001</v>
      </c>
      <c r="I325" s="1097">
        <v>30.947199999999999</v>
      </c>
      <c r="J325" s="1097">
        <v>73.923500000000004</v>
      </c>
      <c r="K325" s="1097">
        <v>50.832299999999996</v>
      </c>
    </row>
    <row r="326" spans="1:11" ht="15.75" customHeight="1">
      <c r="A326" s="1095" t="s">
        <v>2195</v>
      </c>
      <c r="B326" s="1096" t="s">
        <v>2196</v>
      </c>
      <c r="C326" s="1097">
        <v>740758.36380000005</v>
      </c>
      <c r="D326" s="1097">
        <v>42.329000000000001</v>
      </c>
      <c r="E326" s="1097">
        <v>13.0585</v>
      </c>
      <c r="F326" s="1097">
        <v>0</v>
      </c>
      <c r="G326" s="1097">
        <v>37.0379</v>
      </c>
      <c r="H326" s="1097">
        <v>4.6315</v>
      </c>
      <c r="I326" s="1097">
        <v>0</v>
      </c>
      <c r="J326" s="1097">
        <v>97.056899999999999</v>
      </c>
      <c r="K326" s="1097">
        <v>55.387500000000003</v>
      </c>
    </row>
    <row r="327" spans="1:11" ht="15.75" customHeight="1">
      <c r="A327" s="1095" t="s">
        <v>2197</v>
      </c>
      <c r="B327" s="1096" t="s">
        <v>2198</v>
      </c>
      <c r="C327" s="1097">
        <v>53519.311099999999</v>
      </c>
      <c r="D327" s="1097">
        <v>4.2815000000000003</v>
      </c>
      <c r="E327" s="1097">
        <v>0.99060000000000004</v>
      </c>
      <c r="F327" s="1097">
        <v>0</v>
      </c>
      <c r="G327" s="1097">
        <v>4.2815000000000003</v>
      </c>
      <c r="H327" s="1097">
        <v>4.6013999999999999</v>
      </c>
      <c r="I327" s="1097">
        <v>0</v>
      </c>
      <c r="J327" s="1097">
        <v>14.154999999999999</v>
      </c>
      <c r="K327" s="1097">
        <v>5.2721</v>
      </c>
    </row>
    <row r="328" spans="1:11" ht="15.75" customHeight="1">
      <c r="A328" s="1095" t="s">
        <v>2199</v>
      </c>
      <c r="B328" s="1096" t="s">
        <v>2200</v>
      </c>
      <c r="C328" s="1097">
        <v>134687.6361</v>
      </c>
      <c r="D328" s="1097">
        <v>10.261900000000001</v>
      </c>
      <c r="E328" s="1097">
        <v>2.4733000000000001</v>
      </c>
      <c r="F328" s="1097">
        <v>0</v>
      </c>
      <c r="G328" s="1097">
        <v>10.261900000000001</v>
      </c>
      <c r="H328" s="1097">
        <v>0</v>
      </c>
      <c r="I328" s="1097">
        <v>0</v>
      </c>
      <c r="J328" s="1097">
        <v>22.9971</v>
      </c>
      <c r="K328" s="1097">
        <v>12.735200000000001</v>
      </c>
    </row>
    <row r="329" spans="1:11" ht="15.75" customHeight="1">
      <c r="A329" s="1095" t="s">
        <v>2201</v>
      </c>
      <c r="B329" s="1096" t="s">
        <v>2202</v>
      </c>
      <c r="C329" s="1097">
        <v>87300.503899999996</v>
      </c>
      <c r="D329" s="1097">
        <v>12.222099999999999</v>
      </c>
      <c r="E329" s="1097">
        <v>1.8853</v>
      </c>
      <c r="F329" s="1097">
        <v>0</v>
      </c>
      <c r="G329" s="1097">
        <v>8.7301000000000002</v>
      </c>
      <c r="H329" s="1097">
        <v>4.1561000000000003</v>
      </c>
      <c r="I329" s="1097">
        <v>0</v>
      </c>
      <c r="J329" s="1097">
        <v>26.993600000000001</v>
      </c>
      <c r="K329" s="1097">
        <v>14.1074</v>
      </c>
    </row>
    <row r="330" spans="1:11" ht="15.75" customHeight="1">
      <c r="A330" s="1095" t="s">
        <v>2203</v>
      </c>
      <c r="B330" s="1096" t="s">
        <v>2204</v>
      </c>
      <c r="C330" s="1097">
        <v>84129.072799999994</v>
      </c>
      <c r="D330" s="1097">
        <v>6.7302999999999997</v>
      </c>
      <c r="E330" s="1097">
        <v>1.5571999999999999</v>
      </c>
      <c r="F330" s="1097">
        <v>0</v>
      </c>
      <c r="G330" s="1097">
        <v>6.7302999999999997</v>
      </c>
      <c r="H330" s="1097">
        <v>2.2265000000000001</v>
      </c>
      <c r="I330" s="1097">
        <v>0</v>
      </c>
      <c r="J330" s="1097">
        <v>17.244299999999999</v>
      </c>
      <c r="K330" s="1097">
        <v>8.2874999999999996</v>
      </c>
    </row>
    <row r="331" spans="1:11" ht="15.75" customHeight="1">
      <c r="A331" s="1095" t="s">
        <v>2205</v>
      </c>
      <c r="B331" s="1096" t="s">
        <v>2206</v>
      </c>
      <c r="C331" s="1097">
        <v>84639.906900000002</v>
      </c>
      <c r="D331" s="1097">
        <v>6.7712000000000003</v>
      </c>
      <c r="E331" s="1097">
        <v>1.5667</v>
      </c>
      <c r="F331" s="1097">
        <v>0</v>
      </c>
      <c r="G331" s="1097">
        <v>6.7712000000000003</v>
      </c>
      <c r="H331" s="1097">
        <v>9.9449000000000005</v>
      </c>
      <c r="I331" s="1097">
        <v>0</v>
      </c>
      <c r="J331" s="1097">
        <v>25.053999999999998</v>
      </c>
      <c r="K331" s="1097">
        <v>8.3378999999999994</v>
      </c>
    </row>
    <row r="332" spans="1:11" ht="15.75" customHeight="1">
      <c r="A332" s="1095" t="s">
        <v>2207</v>
      </c>
      <c r="B332" s="1096" t="s">
        <v>2208</v>
      </c>
      <c r="C332" s="1097">
        <v>86876.330900000001</v>
      </c>
      <c r="D332" s="1097">
        <v>6.9500999999999999</v>
      </c>
      <c r="E332" s="1097">
        <v>1.6081000000000001</v>
      </c>
      <c r="F332" s="1097">
        <v>0</v>
      </c>
      <c r="G332" s="1097">
        <v>6.9500999999999999</v>
      </c>
      <c r="H332" s="1097">
        <v>9.9449000000000005</v>
      </c>
      <c r="I332" s="1097">
        <v>0</v>
      </c>
      <c r="J332" s="1097">
        <v>25.453199999999999</v>
      </c>
      <c r="K332" s="1097">
        <v>8.5581999999999994</v>
      </c>
    </row>
    <row r="333" spans="1:11" ht="15.75" customHeight="1">
      <c r="A333" s="1095" t="s">
        <v>2209</v>
      </c>
      <c r="B333" s="1096" t="s">
        <v>2210</v>
      </c>
      <c r="C333" s="1097">
        <v>144942.33319999999</v>
      </c>
      <c r="D333" s="1097">
        <v>16.564800000000002</v>
      </c>
      <c r="E333" s="1097">
        <v>2.8744999999999998</v>
      </c>
      <c r="F333" s="1097">
        <v>0</v>
      </c>
      <c r="G333" s="1097">
        <v>14.494199999999999</v>
      </c>
      <c r="H333" s="1097">
        <v>0</v>
      </c>
      <c r="I333" s="1097">
        <v>25.069500000000001</v>
      </c>
      <c r="J333" s="1097">
        <v>59.003</v>
      </c>
      <c r="K333" s="1097">
        <v>44.508800000000001</v>
      </c>
    </row>
    <row r="334" spans="1:11" ht="15.75" customHeight="1">
      <c r="A334" s="1095" t="s">
        <v>2211</v>
      </c>
      <c r="B334" s="1096" t="s">
        <v>2212</v>
      </c>
      <c r="C334" s="1097">
        <v>33940.9951</v>
      </c>
      <c r="D334" s="1097">
        <v>2.7153</v>
      </c>
      <c r="E334" s="1097">
        <v>0.62819999999999998</v>
      </c>
      <c r="F334" s="1097">
        <v>0</v>
      </c>
      <c r="G334" s="1097">
        <v>2.7153</v>
      </c>
      <c r="H334" s="1097">
        <v>7.4215</v>
      </c>
      <c r="I334" s="1097">
        <v>0</v>
      </c>
      <c r="J334" s="1097">
        <v>13.4803</v>
      </c>
      <c r="K334" s="1097">
        <v>3.3435000000000001</v>
      </c>
    </row>
    <row r="335" spans="1:11" ht="15.75" customHeight="1">
      <c r="A335" s="1095" t="s">
        <v>2213</v>
      </c>
      <c r="B335" s="1096" t="s">
        <v>2214</v>
      </c>
      <c r="C335" s="1097">
        <v>44787.756699999998</v>
      </c>
      <c r="D335" s="1097">
        <v>3.5830000000000002</v>
      </c>
      <c r="E335" s="1097">
        <v>0.82899999999999996</v>
      </c>
      <c r="F335" s="1097">
        <v>0</v>
      </c>
      <c r="G335" s="1097">
        <v>3.5830000000000002</v>
      </c>
      <c r="H335" s="1097">
        <v>1.7811999999999999</v>
      </c>
      <c r="I335" s="1097">
        <v>0</v>
      </c>
      <c r="J335" s="1097">
        <v>9.7761999999999993</v>
      </c>
      <c r="K335" s="1097">
        <v>4.4119999999999999</v>
      </c>
    </row>
    <row r="336" spans="1:11" ht="15.75" customHeight="1">
      <c r="A336" s="1095" t="s">
        <v>2215</v>
      </c>
      <c r="B336" s="1096" t="s">
        <v>2216</v>
      </c>
      <c r="C336" s="1097">
        <v>4170.6895000000004</v>
      </c>
      <c r="D336" s="1097">
        <v>0.55610000000000004</v>
      </c>
      <c r="E336" s="1097">
        <v>8.5800000000000001E-2</v>
      </c>
      <c r="F336" s="1097">
        <v>0</v>
      </c>
      <c r="G336" s="1097">
        <v>0.55610000000000004</v>
      </c>
      <c r="H336" s="1097">
        <v>0</v>
      </c>
      <c r="I336" s="1097">
        <v>0</v>
      </c>
      <c r="J336" s="1097">
        <v>1.198</v>
      </c>
      <c r="K336" s="1097">
        <v>0.64190000000000003</v>
      </c>
    </row>
    <row r="337" spans="1:11" ht="15.75" customHeight="1">
      <c r="A337" s="1095" t="s">
        <v>2217</v>
      </c>
      <c r="B337" s="1096" t="s">
        <v>2218</v>
      </c>
      <c r="C337" s="1097">
        <v>89383.357300000003</v>
      </c>
      <c r="D337" s="1097">
        <v>7.1506999999999996</v>
      </c>
      <c r="E337" s="1097">
        <v>1.6545000000000001</v>
      </c>
      <c r="F337" s="1097">
        <v>0</v>
      </c>
      <c r="G337" s="1097">
        <v>7.1506999999999996</v>
      </c>
      <c r="H337" s="1097">
        <v>7.7183999999999999</v>
      </c>
      <c r="I337" s="1097">
        <v>0</v>
      </c>
      <c r="J337" s="1097">
        <v>23.674299999999999</v>
      </c>
      <c r="K337" s="1097">
        <v>8.8051999999999992</v>
      </c>
    </row>
    <row r="338" spans="1:11" ht="15.75" customHeight="1">
      <c r="A338" s="1095" t="s">
        <v>2219</v>
      </c>
      <c r="B338" s="1096" t="s">
        <v>2220</v>
      </c>
      <c r="C338" s="1097">
        <v>654547.53099999996</v>
      </c>
      <c r="D338" s="1097">
        <v>65.454800000000006</v>
      </c>
      <c r="E338" s="1097">
        <v>12.6205</v>
      </c>
      <c r="F338" s="1097">
        <v>0</v>
      </c>
      <c r="G338" s="1097">
        <v>57.2729</v>
      </c>
      <c r="H338" s="1097">
        <v>72.288200000000003</v>
      </c>
      <c r="I338" s="1097">
        <v>25.069500000000001</v>
      </c>
      <c r="J338" s="1097">
        <v>232.70590000000001</v>
      </c>
      <c r="K338" s="1097">
        <v>103.1448</v>
      </c>
    </row>
    <row r="339" spans="1:11" ht="15.75" customHeight="1">
      <c r="A339" s="1095" t="s">
        <v>2221</v>
      </c>
      <c r="B339" s="1096" t="s">
        <v>2222</v>
      </c>
      <c r="C339" s="1097">
        <v>389366.57640000002</v>
      </c>
      <c r="D339" s="1097">
        <v>38.936700000000002</v>
      </c>
      <c r="E339" s="1097">
        <v>7.5075000000000003</v>
      </c>
      <c r="F339" s="1097">
        <v>0</v>
      </c>
      <c r="G339" s="1097">
        <v>34.069600000000001</v>
      </c>
      <c r="H339" s="1097">
        <v>72.288200000000003</v>
      </c>
      <c r="I339" s="1097">
        <v>25.069500000000001</v>
      </c>
      <c r="J339" s="1097">
        <v>177.8715</v>
      </c>
      <c r="K339" s="1097">
        <v>71.5137</v>
      </c>
    </row>
    <row r="340" spans="1:11" ht="15.75" customHeight="1">
      <c r="A340" s="1095" t="s">
        <v>2223</v>
      </c>
      <c r="B340" s="1096" t="s">
        <v>2224</v>
      </c>
      <c r="C340" s="1097">
        <v>26162.98</v>
      </c>
      <c r="D340" s="1097">
        <v>2.093</v>
      </c>
      <c r="E340" s="1097">
        <v>0.48430000000000001</v>
      </c>
      <c r="F340" s="1097">
        <v>0</v>
      </c>
      <c r="G340" s="1097">
        <v>1.3081</v>
      </c>
      <c r="H340" s="1097">
        <v>0</v>
      </c>
      <c r="I340" s="1097">
        <v>25.069500000000001</v>
      </c>
      <c r="J340" s="1097">
        <v>28.954899999999999</v>
      </c>
      <c r="K340" s="1097">
        <v>27.646799999999999</v>
      </c>
    </row>
    <row r="341" spans="1:11" ht="15.75" customHeight="1">
      <c r="A341" s="1095" t="s">
        <v>2225</v>
      </c>
      <c r="B341" s="1096" t="s">
        <v>2226</v>
      </c>
      <c r="C341" s="1097">
        <v>27471.119600000002</v>
      </c>
      <c r="D341" s="1097">
        <v>2.1977000000000002</v>
      </c>
      <c r="E341" s="1097">
        <v>0.50849999999999995</v>
      </c>
      <c r="F341" s="1097">
        <v>0</v>
      </c>
      <c r="G341" s="1097">
        <v>1.3735999999999999</v>
      </c>
      <c r="H341" s="1097">
        <v>0</v>
      </c>
      <c r="I341" s="1097">
        <v>25.069500000000001</v>
      </c>
      <c r="J341" s="1097">
        <v>29.1493</v>
      </c>
      <c r="K341" s="1097">
        <v>27.775700000000001</v>
      </c>
    </row>
    <row r="342" spans="1:11" ht="15.75" customHeight="1">
      <c r="A342" s="1095" t="s">
        <v>2227</v>
      </c>
      <c r="B342" s="1096" t="s">
        <v>2228</v>
      </c>
      <c r="C342" s="1097">
        <v>6059.6526000000003</v>
      </c>
      <c r="D342" s="1097">
        <v>0.3463</v>
      </c>
      <c r="E342" s="1097">
        <v>0.10680000000000001</v>
      </c>
      <c r="F342" s="1097">
        <v>0</v>
      </c>
      <c r="G342" s="1097">
        <v>0.3463</v>
      </c>
      <c r="H342" s="1097">
        <v>0</v>
      </c>
      <c r="I342" s="1097">
        <v>25.069500000000001</v>
      </c>
      <c r="J342" s="1097">
        <v>25.8689</v>
      </c>
      <c r="K342" s="1097">
        <v>25.522600000000001</v>
      </c>
    </row>
    <row r="343" spans="1:11" ht="15.75" customHeight="1">
      <c r="A343" s="1095" t="s">
        <v>2229</v>
      </c>
      <c r="B343" s="1096" t="s">
        <v>2230</v>
      </c>
      <c r="C343" s="1097">
        <v>8799.6918000000005</v>
      </c>
      <c r="D343" s="1097">
        <v>0.79200000000000004</v>
      </c>
      <c r="E343" s="1097">
        <v>0.16289999999999999</v>
      </c>
      <c r="F343" s="1097">
        <v>0</v>
      </c>
      <c r="G343" s="1097">
        <v>0.79200000000000004</v>
      </c>
      <c r="H343" s="1097">
        <v>0</v>
      </c>
      <c r="I343" s="1097">
        <v>25.069500000000001</v>
      </c>
      <c r="J343" s="1097">
        <v>26.816400000000002</v>
      </c>
      <c r="K343" s="1097">
        <v>26.0244</v>
      </c>
    </row>
    <row r="344" spans="1:11" ht="15.75" customHeight="1">
      <c r="A344" s="1095" t="s">
        <v>2231</v>
      </c>
      <c r="B344" s="1096" t="s">
        <v>2232</v>
      </c>
      <c r="C344" s="1097">
        <v>45803.906900000002</v>
      </c>
      <c r="D344" s="1097">
        <v>4.5804</v>
      </c>
      <c r="E344" s="1097">
        <v>0.88319999999999999</v>
      </c>
      <c r="F344" s="1097">
        <v>0</v>
      </c>
      <c r="G344" s="1097">
        <v>4.0077999999999996</v>
      </c>
      <c r="H344" s="1097">
        <v>0</v>
      </c>
      <c r="I344" s="1097">
        <v>0</v>
      </c>
      <c r="J344" s="1097">
        <v>9.4713999999999992</v>
      </c>
      <c r="K344" s="1097">
        <v>5.4635999999999996</v>
      </c>
    </row>
    <row r="345" spans="1:11" ht="15.75" customHeight="1">
      <c r="A345" s="1095" t="s">
        <v>1501</v>
      </c>
      <c r="B345" s="1096" t="s">
        <v>2233</v>
      </c>
      <c r="C345" s="1097">
        <v>87068.030199999994</v>
      </c>
      <c r="D345" s="1097">
        <v>6.0948000000000002</v>
      </c>
      <c r="E345" s="1097">
        <v>1.6115999999999999</v>
      </c>
      <c r="F345" s="1097">
        <v>0</v>
      </c>
      <c r="G345" s="1097">
        <v>4.3533999999999997</v>
      </c>
      <c r="H345" s="1097">
        <v>17.837399999999999</v>
      </c>
      <c r="I345" s="1097">
        <v>0</v>
      </c>
      <c r="J345" s="1097">
        <v>29.897200000000002</v>
      </c>
      <c r="K345" s="1097">
        <v>7.7064000000000004</v>
      </c>
    </row>
    <row r="346" spans="1:11" ht="15.75" customHeight="1">
      <c r="A346" s="1095" t="s">
        <v>2234</v>
      </c>
      <c r="B346" s="1096" t="s">
        <v>2235</v>
      </c>
      <c r="C346" s="1097">
        <v>119362.5613</v>
      </c>
      <c r="D346" s="1097">
        <v>8.3553999999999995</v>
      </c>
      <c r="E346" s="1097">
        <v>2.2094</v>
      </c>
      <c r="F346" s="1097">
        <v>0</v>
      </c>
      <c r="G346" s="1097">
        <v>5.9680999999999997</v>
      </c>
      <c r="H346" s="1097">
        <v>53.512099999999997</v>
      </c>
      <c r="I346" s="1097">
        <v>0</v>
      </c>
      <c r="J346" s="1097">
        <v>70.045000000000002</v>
      </c>
      <c r="K346" s="1097">
        <v>10.5648</v>
      </c>
    </row>
    <row r="347" spans="1:11" ht="15.75" customHeight="1">
      <c r="A347" s="1095" t="s">
        <v>2236</v>
      </c>
      <c r="B347" s="1096" t="s">
        <v>2237</v>
      </c>
      <c r="C347" s="1097">
        <v>1818267.3296000001</v>
      </c>
      <c r="D347" s="1097">
        <v>145.4614</v>
      </c>
      <c r="E347" s="1097">
        <v>33.656100000000002</v>
      </c>
      <c r="F347" s="1097">
        <v>0</v>
      </c>
      <c r="G347" s="1097">
        <v>145.4614</v>
      </c>
      <c r="H347" s="1097">
        <v>148.6446</v>
      </c>
      <c r="I347" s="1097">
        <v>25.069500000000001</v>
      </c>
      <c r="J347" s="1097">
        <v>498.29300000000001</v>
      </c>
      <c r="K347" s="1097">
        <v>204.18700000000001</v>
      </c>
    </row>
    <row r="348" spans="1:11" ht="15.75" customHeight="1">
      <c r="A348" s="1095" t="s">
        <v>2238</v>
      </c>
      <c r="B348" s="1096" t="s">
        <v>2239</v>
      </c>
      <c r="C348" s="1097">
        <v>1105236.1503999999</v>
      </c>
      <c r="D348" s="1097">
        <v>44.209400000000002</v>
      </c>
      <c r="E348" s="1097">
        <v>18.7531</v>
      </c>
      <c r="F348" s="1097">
        <v>0</v>
      </c>
      <c r="G348" s="1097">
        <v>38.683300000000003</v>
      </c>
      <c r="H348" s="1097">
        <v>0</v>
      </c>
      <c r="I348" s="1097">
        <v>25.069500000000001</v>
      </c>
      <c r="J348" s="1097">
        <v>126.7153</v>
      </c>
      <c r="K348" s="1097">
        <v>88.031999999999996</v>
      </c>
    </row>
    <row r="349" spans="1:11" ht="15.75" customHeight="1">
      <c r="A349" s="1095" t="s">
        <v>2240</v>
      </c>
      <c r="B349" s="1096" t="s">
        <v>2241</v>
      </c>
      <c r="C349" s="1097">
        <v>1195450.858</v>
      </c>
      <c r="D349" s="1097">
        <v>119.54510000000001</v>
      </c>
      <c r="E349" s="1097">
        <v>23.049800000000001</v>
      </c>
      <c r="F349" s="1097">
        <v>0</v>
      </c>
      <c r="G349" s="1097">
        <v>134.48820000000001</v>
      </c>
      <c r="H349" s="1097">
        <v>96.123500000000007</v>
      </c>
      <c r="I349" s="1097">
        <v>36.179499999999997</v>
      </c>
      <c r="J349" s="1097">
        <v>409.3861</v>
      </c>
      <c r="K349" s="1097">
        <v>178.77440000000001</v>
      </c>
    </row>
    <row r="350" spans="1:11" ht="15.75" customHeight="1">
      <c r="A350" s="1095" t="s">
        <v>2242</v>
      </c>
      <c r="B350" s="1096" t="s">
        <v>2243</v>
      </c>
      <c r="C350" s="1097">
        <v>7391.53</v>
      </c>
      <c r="D350" s="1097">
        <v>0.73919999999999997</v>
      </c>
      <c r="E350" s="1097">
        <v>0.1394</v>
      </c>
      <c r="F350" s="1097">
        <v>0</v>
      </c>
      <c r="G350" s="1097">
        <v>0.41060000000000002</v>
      </c>
      <c r="H350" s="1097">
        <v>0</v>
      </c>
      <c r="I350" s="1097">
        <v>0</v>
      </c>
      <c r="J350" s="1097">
        <v>1.2891999999999999</v>
      </c>
      <c r="K350" s="1097">
        <v>0.87860000000000005</v>
      </c>
    </row>
    <row r="351" spans="1:11" ht="15.75" customHeight="1">
      <c r="A351" s="1095" t="s">
        <v>2244</v>
      </c>
      <c r="B351" s="1096" t="s">
        <v>2245</v>
      </c>
      <c r="C351" s="1097">
        <v>20712.381600000001</v>
      </c>
      <c r="D351" s="1097">
        <v>2.7616999999999998</v>
      </c>
      <c r="E351" s="1097">
        <v>0.42599999999999999</v>
      </c>
      <c r="F351" s="1097">
        <v>0</v>
      </c>
      <c r="G351" s="1097">
        <v>2.7616999999999998</v>
      </c>
      <c r="H351" s="1097">
        <v>0</v>
      </c>
      <c r="I351" s="1097">
        <v>0</v>
      </c>
      <c r="J351" s="1097">
        <v>5.9493999999999998</v>
      </c>
      <c r="K351" s="1097">
        <v>3.1877</v>
      </c>
    </row>
    <row r="352" spans="1:11" ht="15.75" customHeight="1">
      <c r="A352" s="1095" t="s">
        <v>2246</v>
      </c>
      <c r="B352" s="1096" t="s">
        <v>2247</v>
      </c>
      <c r="C352" s="1097">
        <v>5138.9722000000002</v>
      </c>
      <c r="D352" s="1097">
        <v>0.45679999999999998</v>
      </c>
      <c r="E352" s="1097">
        <v>9.69E-2</v>
      </c>
      <c r="F352" s="1097">
        <v>0</v>
      </c>
      <c r="G352" s="1097">
        <v>0.34260000000000002</v>
      </c>
      <c r="H352" s="1097">
        <v>0</v>
      </c>
      <c r="I352" s="1097">
        <v>0</v>
      </c>
      <c r="J352" s="1097">
        <v>0.89629999999999999</v>
      </c>
      <c r="K352" s="1097">
        <v>0.55369999999999997</v>
      </c>
    </row>
    <row r="353" spans="1:11" ht="15.75" customHeight="1">
      <c r="A353" s="1095" t="s">
        <v>1484</v>
      </c>
      <c r="B353" s="1096" t="s">
        <v>2248</v>
      </c>
      <c r="C353" s="1097">
        <v>1077504.3149999999</v>
      </c>
      <c r="D353" s="1097">
        <v>107.7504</v>
      </c>
      <c r="E353" s="1097">
        <v>20.775600000000001</v>
      </c>
      <c r="F353" s="1097">
        <v>0</v>
      </c>
      <c r="G353" s="1097">
        <v>107.7504</v>
      </c>
      <c r="H353" s="1097">
        <v>57.632399999999997</v>
      </c>
      <c r="I353" s="1097">
        <v>30.947199999999999</v>
      </c>
      <c r="J353" s="1097">
        <v>324.85599999999999</v>
      </c>
      <c r="K353" s="1097">
        <v>159.47319999999999</v>
      </c>
    </row>
    <row r="354" spans="1:11" ht="15.75" customHeight="1">
      <c r="A354" s="1095" t="s">
        <v>2249</v>
      </c>
      <c r="B354" s="1096" t="s">
        <v>2250</v>
      </c>
      <c r="C354" s="1097">
        <v>98049.537400000001</v>
      </c>
      <c r="D354" s="1097">
        <v>6.8635000000000002</v>
      </c>
      <c r="E354" s="1097">
        <v>1.8149</v>
      </c>
      <c r="F354" s="1097">
        <v>0</v>
      </c>
      <c r="G354" s="1097">
        <v>4.9024999999999999</v>
      </c>
      <c r="H354" s="1097">
        <v>31.710799999999999</v>
      </c>
      <c r="I354" s="1097">
        <v>0</v>
      </c>
      <c r="J354" s="1097">
        <v>45.291699999999999</v>
      </c>
      <c r="K354" s="1097">
        <v>8.6783999999999999</v>
      </c>
    </row>
    <row r="355" spans="1:11" ht="15.75" customHeight="1">
      <c r="A355" s="1095" t="s">
        <v>1512</v>
      </c>
      <c r="B355" s="1096" t="s">
        <v>2251</v>
      </c>
      <c r="C355" s="1097">
        <v>7659.3401999999996</v>
      </c>
      <c r="D355" s="1097">
        <v>0.67020000000000002</v>
      </c>
      <c r="E355" s="1097">
        <v>0.1477</v>
      </c>
      <c r="F355" s="1097">
        <v>0</v>
      </c>
      <c r="G355" s="1097">
        <v>0.47870000000000001</v>
      </c>
      <c r="H355" s="1097">
        <v>9.9237000000000002</v>
      </c>
      <c r="I355" s="1097">
        <v>0</v>
      </c>
      <c r="J355" s="1097">
        <v>11.2203</v>
      </c>
      <c r="K355" s="1097">
        <v>0.81789999999999996</v>
      </c>
    </row>
    <row r="356" spans="1:11" ht="15.75" customHeight="1">
      <c r="A356" s="1095" t="s">
        <v>2252</v>
      </c>
      <c r="B356" s="1096" t="s">
        <v>2253</v>
      </c>
      <c r="C356" s="1097">
        <v>431324.24119999999</v>
      </c>
      <c r="D356" s="1097">
        <v>30.192699999999999</v>
      </c>
      <c r="E356" s="1097">
        <v>7.9837999999999996</v>
      </c>
      <c r="F356" s="1097">
        <v>0</v>
      </c>
      <c r="G356" s="1097">
        <v>21.566199999999998</v>
      </c>
      <c r="H356" s="1097">
        <v>450.8886</v>
      </c>
      <c r="I356" s="1097">
        <v>0</v>
      </c>
      <c r="J356" s="1097">
        <v>510.63130000000001</v>
      </c>
      <c r="K356" s="1097">
        <v>38.176499999999997</v>
      </c>
    </row>
    <row r="357" spans="1:11" ht="15.75" customHeight="1">
      <c r="A357" s="1095" t="s">
        <v>2254</v>
      </c>
      <c r="B357" s="1096" t="s">
        <v>2255</v>
      </c>
      <c r="C357" s="1097">
        <v>683034.30420000001</v>
      </c>
      <c r="D357" s="1097">
        <v>46.348799999999997</v>
      </c>
      <c r="E357" s="1097">
        <v>12.040900000000001</v>
      </c>
      <c r="F357" s="1097">
        <v>0</v>
      </c>
      <c r="G357" s="1097">
        <v>39.030500000000004</v>
      </c>
      <c r="H357" s="1097">
        <v>0</v>
      </c>
      <c r="I357" s="1097">
        <v>25.069500000000001</v>
      </c>
      <c r="J357" s="1097">
        <v>122.4897</v>
      </c>
      <c r="K357" s="1097">
        <v>83.459199999999996</v>
      </c>
    </row>
    <row r="358" spans="1:11" ht="15.75" customHeight="1">
      <c r="A358" s="1095" t="s">
        <v>2256</v>
      </c>
      <c r="B358" s="1096" t="s">
        <v>2257</v>
      </c>
      <c r="C358" s="1097">
        <v>13562.508099999999</v>
      </c>
      <c r="D358" s="1097">
        <v>1.085</v>
      </c>
      <c r="E358" s="1097">
        <v>0.251</v>
      </c>
      <c r="F358" s="1097">
        <v>0</v>
      </c>
      <c r="G358" s="1097">
        <v>1.085</v>
      </c>
      <c r="H358" s="1097">
        <v>9.6851000000000003</v>
      </c>
      <c r="I358" s="1097">
        <v>0</v>
      </c>
      <c r="J358" s="1097">
        <v>12.1061</v>
      </c>
      <c r="K358" s="1097">
        <v>1.3360000000000001</v>
      </c>
    </row>
    <row r="359" spans="1:11" ht="15.75" customHeight="1">
      <c r="A359" s="1095" t="s">
        <v>2258</v>
      </c>
      <c r="B359" s="1096" t="s">
        <v>2259</v>
      </c>
      <c r="C359" s="1097">
        <v>602669.07680000004</v>
      </c>
      <c r="D359" s="1097">
        <v>48.213500000000003</v>
      </c>
      <c r="E359" s="1097">
        <v>11.1554</v>
      </c>
      <c r="F359" s="1097">
        <v>0</v>
      </c>
      <c r="G359" s="1097">
        <v>48.213500000000003</v>
      </c>
      <c r="H359" s="1097">
        <v>189.12289999999999</v>
      </c>
      <c r="I359" s="1097">
        <v>0</v>
      </c>
      <c r="J359" s="1097">
        <v>296.70530000000002</v>
      </c>
      <c r="K359" s="1097">
        <v>59.368899999999996</v>
      </c>
    </row>
    <row r="360" spans="1:11" ht="15.75" customHeight="1">
      <c r="A360" s="1095" t="s">
        <v>2260</v>
      </c>
      <c r="B360" s="1096" t="s">
        <v>2261</v>
      </c>
      <c r="C360" s="1097">
        <v>269667.9632</v>
      </c>
      <c r="D360" s="1097">
        <v>35.9557</v>
      </c>
      <c r="E360" s="1097">
        <v>5.5461999999999998</v>
      </c>
      <c r="F360" s="1097">
        <v>0</v>
      </c>
      <c r="G360" s="1097">
        <v>35.9557</v>
      </c>
      <c r="H360" s="1097">
        <v>5.5494000000000003</v>
      </c>
      <c r="I360" s="1097">
        <v>25.069500000000001</v>
      </c>
      <c r="J360" s="1097">
        <v>108.0765</v>
      </c>
      <c r="K360" s="1097">
        <v>66.571399999999997</v>
      </c>
    </row>
    <row r="361" spans="1:11" ht="15.75" customHeight="1">
      <c r="A361" s="1095" t="s">
        <v>2262</v>
      </c>
      <c r="B361" s="1096" t="s">
        <v>2263</v>
      </c>
      <c r="C361" s="1097">
        <v>484374.04389999999</v>
      </c>
      <c r="D361" s="1097">
        <v>35.6907</v>
      </c>
      <c r="E361" s="1097">
        <v>9.0443999999999996</v>
      </c>
      <c r="F361" s="1097">
        <v>0</v>
      </c>
      <c r="G361" s="1097">
        <v>35.6907</v>
      </c>
      <c r="H361" s="1097">
        <v>39.325600000000001</v>
      </c>
      <c r="I361" s="1097">
        <v>30.947199999999999</v>
      </c>
      <c r="J361" s="1097">
        <v>150.6986</v>
      </c>
      <c r="K361" s="1097">
        <v>75.682299999999998</v>
      </c>
    </row>
    <row r="362" spans="1:11" ht="15.75" customHeight="1">
      <c r="A362" s="1095" t="s">
        <v>1499</v>
      </c>
      <c r="B362" s="1096" t="s">
        <v>2264</v>
      </c>
      <c r="C362" s="1097">
        <v>484374.04389999999</v>
      </c>
      <c r="D362" s="1097">
        <v>35.6907</v>
      </c>
      <c r="E362" s="1097">
        <v>9.0443999999999996</v>
      </c>
      <c r="F362" s="1097">
        <v>0</v>
      </c>
      <c r="G362" s="1097">
        <v>35.6907</v>
      </c>
      <c r="H362" s="1097">
        <v>39.325600000000001</v>
      </c>
      <c r="I362" s="1097">
        <v>30.947199999999999</v>
      </c>
      <c r="J362" s="1097">
        <v>150.6986</v>
      </c>
      <c r="K362" s="1097">
        <v>75.682299999999998</v>
      </c>
    </row>
    <row r="363" spans="1:11" ht="15.75" customHeight="1">
      <c r="A363" s="1095" t="s">
        <v>2265</v>
      </c>
      <c r="B363" s="1096" t="s">
        <v>2266</v>
      </c>
      <c r="C363" s="1097">
        <v>484374.04389999999</v>
      </c>
      <c r="D363" s="1097">
        <v>35.6907</v>
      </c>
      <c r="E363" s="1097">
        <v>9.0443999999999996</v>
      </c>
      <c r="F363" s="1097">
        <v>0</v>
      </c>
      <c r="G363" s="1097">
        <v>35.6907</v>
      </c>
      <c r="H363" s="1097">
        <v>39.325600000000001</v>
      </c>
      <c r="I363" s="1097">
        <v>30.947199999999999</v>
      </c>
      <c r="J363" s="1097">
        <v>150.6986</v>
      </c>
      <c r="K363" s="1097">
        <v>75.682299999999998</v>
      </c>
    </row>
    <row r="364" spans="1:11" ht="15.75" customHeight="1">
      <c r="A364" s="1095" t="s">
        <v>2267</v>
      </c>
      <c r="B364" s="1096" t="s">
        <v>2268</v>
      </c>
      <c r="C364" s="1097">
        <v>484374.04389999999</v>
      </c>
      <c r="D364" s="1097">
        <v>35.6907</v>
      </c>
      <c r="E364" s="1097">
        <v>9.0443999999999996</v>
      </c>
      <c r="F364" s="1097">
        <v>0</v>
      </c>
      <c r="G364" s="1097">
        <v>35.6907</v>
      </c>
      <c r="H364" s="1097">
        <v>39.325600000000001</v>
      </c>
      <c r="I364" s="1097">
        <v>30.947199999999999</v>
      </c>
      <c r="J364" s="1097">
        <v>150.6986</v>
      </c>
      <c r="K364" s="1097">
        <v>75.682299999999998</v>
      </c>
    </row>
    <row r="365" spans="1:11" ht="15.75" customHeight="1">
      <c r="A365" s="1095" t="s">
        <v>1483</v>
      </c>
      <c r="B365" s="1096" t="s">
        <v>2269</v>
      </c>
      <c r="C365" s="1097">
        <v>484374.04389999999</v>
      </c>
      <c r="D365" s="1097">
        <v>35.6907</v>
      </c>
      <c r="E365" s="1097">
        <v>9.0443999999999996</v>
      </c>
      <c r="F365" s="1097">
        <v>0</v>
      </c>
      <c r="G365" s="1097">
        <v>35.6907</v>
      </c>
      <c r="H365" s="1097">
        <v>39.325600000000001</v>
      </c>
      <c r="I365" s="1097">
        <v>30.947199999999999</v>
      </c>
      <c r="J365" s="1097">
        <v>150.6986</v>
      </c>
      <c r="K365" s="1097">
        <v>75.682299999999998</v>
      </c>
    </row>
    <row r="366" spans="1:11" ht="15.75" customHeight="1">
      <c r="A366" s="1095" t="s">
        <v>2270</v>
      </c>
      <c r="B366" s="1096" t="s">
        <v>2271</v>
      </c>
      <c r="C366" s="1097">
        <v>2063817.4210000001</v>
      </c>
      <c r="D366" s="1097">
        <v>235.8648</v>
      </c>
      <c r="E366" s="1097">
        <v>40.929900000000004</v>
      </c>
      <c r="F366" s="1097">
        <v>0</v>
      </c>
      <c r="G366" s="1097">
        <v>294.83109999999999</v>
      </c>
      <c r="H366" s="1097">
        <v>69.8369</v>
      </c>
      <c r="I366" s="1097">
        <v>30.947199999999999</v>
      </c>
      <c r="J366" s="1097">
        <v>672.40989999999999</v>
      </c>
      <c r="K366" s="1097">
        <v>307.74189999999999</v>
      </c>
    </row>
    <row r="367" spans="1:11" ht="15.75" customHeight="1">
      <c r="A367" s="1095" t="s">
        <v>2272</v>
      </c>
      <c r="B367" s="1096" t="s">
        <v>2273</v>
      </c>
      <c r="C367" s="1097">
        <v>194442.3009</v>
      </c>
      <c r="D367" s="1097">
        <v>13.611000000000001</v>
      </c>
      <c r="E367" s="1097">
        <v>3.5991</v>
      </c>
      <c r="F367" s="1097">
        <v>0</v>
      </c>
      <c r="G367" s="1097">
        <v>9.7220999999999993</v>
      </c>
      <c r="H367" s="1097">
        <v>137.744</v>
      </c>
      <c r="I367" s="1097">
        <v>0</v>
      </c>
      <c r="J367" s="1097">
        <v>164.67619999999999</v>
      </c>
      <c r="K367" s="1097">
        <v>17.210100000000001</v>
      </c>
    </row>
    <row r="368" spans="1:11" ht="15.75" customHeight="1">
      <c r="A368" s="1095" t="s">
        <v>2274</v>
      </c>
      <c r="B368" s="1096" t="s">
        <v>2275</v>
      </c>
      <c r="C368" s="1097">
        <v>5813826.4155999999</v>
      </c>
      <c r="D368" s="1097">
        <v>406.96780000000001</v>
      </c>
      <c r="E368" s="1097">
        <v>107.6139</v>
      </c>
      <c r="F368" s="1097">
        <v>0</v>
      </c>
      <c r="G368" s="1097">
        <v>523.24440000000004</v>
      </c>
      <c r="H368" s="1097">
        <v>57.8932</v>
      </c>
      <c r="I368" s="1097">
        <v>30.947199999999999</v>
      </c>
      <c r="J368" s="1097">
        <v>1126.6665</v>
      </c>
      <c r="K368" s="1097">
        <v>545.52890000000002</v>
      </c>
    </row>
    <row r="369" spans="1:11" ht="15.75" customHeight="1">
      <c r="A369" s="1095" t="s">
        <v>2276</v>
      </c>
      <c r="B369" s="1096" t="s">
        <v>2277</v>
      </c>
      <c r="C369" s="1097">
        <v>260701.20189999999</v>
      </c>
      <c r="D369" s="1097">
        <v>18.249099999999999</v>
      </c>
      <c r="E369" s="1097">
        <v>4.8255999999999997</v>
      </c>
      <c r="F369" s="1097">
        <v>0</v>
      </c>
      <c r="G369" s="1097">
        <v>13.0351</v>
      </c>
      <c r="H369" s="1097">
        <v>267.56029999999998</v>
      </c>
      <c r="I369" s="1097">
        <v>0</v>
      </c>
      <c r="J369" s="1097">
        <v>303.67009999999999</v>
      </c>
      <c r="K369" s="1097">
        <v>23.0747</v>
      </c>
    </row>
    <row r="370" spans="1:11" ht="15.75" customHeight="1">
      <c r="A370" s="1095" t="s">
        <v>1485</v>
      </c>
      <c r="B370" s="1096" t="s">
        <v>2278</v>
      </c>
      <c r="C370" s="1097">
        <v>126499.80190000001</v>
      </c>
      <c r="D370" s="1097">
        <v>8.8550000000000004</v>
      </c>
      <c r="E370" s="1097">
        <v>2.3414999999999999</v>
      </c>
      <c r="F370" s="1097">
        <v>0</v>
      </c>
      <c r="G370" s="1097">
        <v>6.3250000000000002</v>
      </c>
      <c r="H370" s="1097">
        <v>89.186800000000005</v>
      </c>
      <c r="I370" s="1097">
        <v>0</v>
      </c>
      <c r="J370" s="1097">
        <v>106.70829999999999</v>
      </c>
      <c r="K370" s="1097">
        <v>11.1965</v>
      </c>
    </row>
    <row r="371" spans="1:11" ht="15.75" customHeight="1">
      <c r="A371" s="1095" t="s">
        <v>2279</v>
      </c>
      <c r="B371" s="1096" t="s">
        <v>2280</v>
      </c>
      <c r="C371" s="1097">
        <v>277980.34210000001</v>
      </c>
      <c r="D371" s="1097">
        <v>44.476900000000001</v>
      </c>
      <c r="E371" s="1097">
        <v>6.0030000000000001</v>
      </c>
      <c r="F371" s="1097">
        <v>0</v>
      </c>
      <c r="G371" s="1097">
        <v>44.476900000000001</v>
      </c>
      <c r="H371" s="1097">
        <v>6.9367000000000001</v>
      </c>
      <c r="I371" s="1097">
        <v>25.069500000000001</v>
      </c>
      <c r="J371" s="1097">
        <v>126.96299999999999</v>
      </c>
      <c r="K371" s="1097">
        <v>75.549400000000006</v>
      </c>
    </row>
    <row r="372" spans="1:11" ht="15.75" customHeight="1">
      <c r="A372" s="1095" t="s">
        <v>2281</v>
      </c>
      <c r="B372" s="1096" t="s">
        <v>2282</v>
      </c>
      <c r="C372" s="1097">
        <v>663394.94790000003</v>
      </c>
      <c r="D372" s="1097">
        <v>106.14319999999999</v>
      </c>
      <c r="E372" s="1097">
        <v>14.326000000000001</v>
      </c>
      <c r="F372" s="1097">
        <v>0</v>
      </c>
      <c r="G372" s="1097">
        <v>106.14319999999999</v>
      </c>
      <c r="H372" s="1097">
        <v>0</v>
      </c>
      <c r="I372" s="1097">
        <v>25.069500000000001</v>
      </c>
      <c r="J372" s="1097">
        <v>251.68190000000001</v>
      </c>
      <c r="K372" s="1097">
        <v>145.53870000000001</v>
      </c>
    </row>
    <row r="373" spans="1:11" ht="15.75" customHeight="1">
      <c r="A373" s="1095" t="s">
        <v>2283</v>
      </c>
      <c r="B373" s="1096" t="s">
        <v>2284</v>
      </c>
      <c r="C373" s="1097">
        <v>62151.660300000003</v>
      </c>
      <c r="D373" s="1097">
        <v>8.2868999999999993</v>
      </c>
      <c r="E373" s="1097">
        <v>1.2783</v>
      </c>
      <c r="F373" s="1097">
        <v>0</v>
      </c>
      <c r="G373" s="1097">
        <v>8.2868999999999993</v>
      </c>
      <c r="H373" s="1097">
        <v>0</v>
      </c>
      <c r="I373" s="1097">
        <v>25.069500000000001</v>
      </c>
      <c r="J373" s="1097">
        <v>42.921599999999998</v>
      </c>
      <c r="K373" s="1097">
        <v>34.634700000000002</v>
      </c>
    </row>
    <row r="374" spans="1:11" ht="15.75" customHeight="1">
      <c r="A374" s="1095" t="s">
        <v>2285</v>
      </c>
      <c r="B374" s="1096" t="s">
        <v>2286</v>
      </c>
      <c r="C374" s="1097">
        <v>680433.02280000004</v>
      </c>
      <c r="D374" s="1097">
        <v>68.043300000000002</v>
      </c>
      <c r="E374" s="1097">
        <v>13.1196</v>
      </c>
      <c r="F374" s="1097">
        <v>0</v>
      </c>
      <c r="G374" s="1097">
        <v>68.043300000000002</v>
      </c>
      <c r="H374" s="1097">
        <v>18.776199999999999</v>
      </c>
      <c r="I374" s="1097">
        <v>25.069500000000001</v>
      </c>
      <c r="J374" s="1097">
        <v>193.05189999999999</v>
      </c>
      <c r="K374" s="1097">
        <v>106.2324</v>
      </c>
    </row>
    <row r="375" spans="1:11" ht="15.75" customHeight="1">
      <c r="A375" s="1095" t="s">
        <v>2287</v>
      </c>
      <c r="B375" s="1096" t="s">
        <v>2288</v>
      </c>
      <c r="C375" s="1097">
        <v>2474710.6770000001</v>
      </c>
      <c r="D375" s="1097">
        <v>123.7355</v>
      </c>
      <c r="E375" s="1097">
        <v>43.625599999999999</v>
      </c>
      <c r="F375" s="1097">
        <v>17.676500000000001</v>
      </c>
      <c r="G375" s="1097">
        <v>159.08850000000001</v>
      </c>
      <c r="H375" s="1097">
        <v>48.505099999999999</v>
      </c>
      <c r="I375" s="1097">
        <v>31.841699999999999</v>
      </c>
      <c r="J375" s="1097">
        <v>424.47289999999998</v>
      </c>
      <c r="K375" s="1097">
        <v>216.8793</v>
      </c>
    </row>
    <row r="376" spans="1:11" ht="15.75" customHeight="1">
      <c r="A376" s="1095" t="s">
        <v>2289</v>
      </c>
      <c r="B376" s="1096" t="s">
        <v>2290</v>
      </c>
      <c r="C376" s="1097">
        <v>25330.29</v>
      </c>
      <c r="D376" s="1097">
        <v>4.0528000000000004</v>
      </c>
      <c r="E376" s="1097">
        <v>0.54700000000000004</v>
      </c>
      <c r="F376" s="1097">
        <v>0</v>
      </c>
      <c r="G376" s="1097">
        <v>4.0528000000000004</v>
      </c>
      <c r="H376" s="1097">
        <v>3.6665999999999999</v>
      </c>
      <c r="I376" s="1097">
        <v>25.069500000000001</v>
      </c>
      <c r="J376" s="1097">
        <v>37.3887</v>
      </c>
      <c r="K376" s="1097">
        <v>29.6693</v>
      </c>
    </row>
    <row r="377" spans="1:11" ht="15.75" customHeight="1">
      <c r="A377" s="1095" t="s">
        <v>2291</v>
      </c>
      <c r="B377" s="1096" t="s">
        <v>2292</v>
      </c>
      <c r="C377" s="1097">
        <v>1470.6796999999999</v>
      </c>
      <c r="D377" s="1097">
        <v>0.26469999999999999</v>
      </c>
      <c r="E377" s="1097">
        <v>3.1800000000000002E-2</v>
      </c>
      <c r="F377" s="1097">
        <v>0</v>
      </c>
      <c r="G377" s="1097">
        <v>0.14710000000000001</v>
      </c>
      <c r="H377" s="1097">
        <v>0</v>
      </c>
      <c r="I377" s="1097">
        <v>0</v>
      </c>
      <c r="J377" s="1097">
        <v>0.44359999999999999</v>
      </c>
      <c r="K377" s="1097">
        <v>0.29649999999999999</v>
      </c>
    </row>
    <row r="378" spans="1:11" ht="15.75" customHeight="1">
      <c r="A378" s="1095" t="s">
        <v>2293</v>
      </c>
      <c r="B378" s="1096" t="s">
        <v>2294</v>
      </c>
      <c r="C378" s="1097">
        <v>383558.87349999999</v>
      </c>
      <c r="D378" s="1097">
        <v>43.835299999999997</v>
      </c>
      <c r="E378" s="1097">
        <v>7.6067999999999998</v>
      </c>
      <c r="F378" s="1097">
        <v>0</v>
      </c>
      <c r="G378" s="1097">
        <v>43.835299999999997</v>
      </c>
      <c r="H378" s="1097">
        <v>14.5672</v>
      </c>
      <c r="I378" s="1097">
        <v>36.179499999999997</v>
      </c>
      <c r="J378" s="1097">
        <v>146.0241</v>
      </c>
      <c r="K378" s="1097">
        <v>87.621600000000001</v>
      </c>
    </row>
    <row r="379" spans="1:11" ht="15.75" customHeight="1">
      <c r="A379" s="1095" t="s">
        <v>2295</v>
      </c>
      <c r="B379" s="1096" t="s">
        <v>2296</v>
      </c>
      <c r="C379" s="1097">
        <v>49077.593999999997</v>
      </c>
      <c r="D379" s="1097">
        <v>4.9077999999999999</v>
      </c>
      <c r="E379" s="1097">
        <v>0.94630000000000003</v>
      </c>
      <c r="F379" s="1097">
        <v>0</v>
      </c>
      <c r="G379" s="1097">
        <v>4.2942999999999998</v>
      </c>
      <c r="H379" s="1097">
        <v>0</v>
      </c>
      <c r="I379" s="1097">
        <v>0</v>
      </c>
      <c r="J379" s="1097">
        <v>10.148400000000001</v>
      </c>
      <c r="K379" s="1097">
        <v>5.8540999999999999</v>
      </c>
    </row>
    <row r="380" spans="1:11" ht="15.75" customHeight="1">
      <c r="A380" s="1095" t="s">
        <v>2297</v>
      </c>
      <c r="B380" s="1096" t="s">
        <v>2298</v>
      </c>
      <c r="C380" s="1097">
        <v>5547478.4079</v>
      </c>
      <c r="D380" s="1097">
        <v>633.99749999999995</v>
      </c>
      <c r="E380" s="1097">
        <v>110.0184</v>
      </c>
      <c r="F380" s="1097">
        <v>0</v>
      </c>
      <c r="G380" s="1097">
        <v>633.99749999999995</v>
      </c>
      <c r="H380" s="1097">
        <v>69.367500000000007</v>
      </c>
      <c r="I380" s="1097">
        <v>36.179499999999997</v>
      </c>
      <c r="J380" s="1097">
        <v>1483.5604000000001</v>
      </c>
      <c r="K380" s="1097">
        <v>780.19539999999995</v>
      </c>
    </row>
    <row r="381" spans="1:11" ht="15.75" customHeight="1">
      <c r="A381" s="1095" t="s">
        <v>2299</v>
      </c>
      <c r="B381" s="1096" t="s">
        <v>2300</v>
      </c>
      <c r="C381" s="1097">
        <v>2347433.1469999999</v>
      </c>
      <c r="D381" s="1097">
        <v>187.79470000000001</v>
      </c>
      <c r="E381" s="1097">
        <v>43.451000000000001</v>
      </c>
      <c r="F381" s="1097">
        <v>0</v>
      </c>
      <c r="G381" s="1097">
        <v>187.79470000000001</v>
      </c>
      <c r="H381" s="1097">
        <v>46.940399999999997</v>
      </c>
      <c r="I381" s="1097">
        <v>30.947199999999999</v>
      </c>
      <c r="J381" s="1097">
        <v>496.928</v>
      </c>
      <c r="K381" s="1097">
        <v>262.19290000000001</v>
      </c>
    </row>
    <row r="382" spans="1:11" ht="15.75" customHeight="1">
      <c r="A382" s="1095" t="s">
        <v>2301</v>
      </c>
      <c r="B382" s="1096" t="s">
        <v>2302</v>
      </c>
      <c r="C382" s="1097">
        <v>14124513.779999999</v>
      </c>
      <c r="D382" s="1097">
        <v>807.11509999999998</v>
      </c>
      <c r="E382" s="1097">
        <v>248.995</v>
      </c>
      <c r="F382" s="1097">
        <v>0</v>
      </c>
      <c r="G382" s="1097">
        <v>1008.8938000000001</v>
      </c>
      <c r="H382" s="1097">
        <v>169.76779999999999</v>
      </c>
      <c r="I382" s="1097">
        <v>36.179499999999997</v>
      </c>
      <c r="J382" s="1097">
        <v>2270.9512</v>
      </c>
      <c r="K382" s="1097">
        <v>1092.2896000000001</v>
      </c>
    </row>
    <row r="383" spans="1:11" ht="15.75" customHeight="1">
      <c r="A383" s="1095" t="s">
        <v>2303</v>
      </c>
      <c r="B383" s="1096" t="s">
        <v>2304</v>
      </c>
      <c r="C383" s="1097">
        <v>2520296.06</v>
      </c>
      <c r="D383" s="1097">
        <v>201.62370000000001</v>
      </c>
      <c r="E383" s="1097">
        <v>46.650700000000001</v>
      </c>
      <c r="F383" s="1097">
        <v>0</v>
      </c>
      <c r="G383" s="1097">
        <v>201.62370000000001</v>
      </c>
      <c r="H383" s="1097">
        <v>96.227800000000002</v>
      </c>
      <c r="I383" s="1097">
        <v>30.947199999999999</v>
      </c>
      <c r="J383" s="1097">
        <v>577.07309999999995</v>
      </c>
      <c r="K383" s="1097">
        <v>279.22160000000002</v>
      </c>
    </row>
    <row r="384" spans="1:11" ht="15.75" customHeight="1">
      <c r="A384" s="1098" t="s">
        <v>2305</v>
      </c>
      <c r="B384" s="1099" t="s">
        <v>2306</v>
      </c>
      <c r="C384" s="1703"/>
      <c r="D384" s="1703"/>
      <c r="E384" s="1703"/>
      <c r="F384" s="1703"/>
      <c r="G384" s="1703"/>
      <c r="H384" s="1703"/>
      <c r="I384" s="1703"/>
      <c r="J384" s="1100">
        <v>673.59140000000002</v>
      </c>
      <c r="K384" s="1100">
        <v>171.10830000000001</v>
      </c>
    </row>
    <row r="385" spans="1:11" ht="15.75" customHeight="1">
      <c r="A385" s="1101" t="s">
        <v>2307</v>
      </c>
      <c r="B385" s="1102" t="s">
        <v>2308</v>
      </c>
      <c r="C385" s="1103">
        <v>1107773.757</v>
      </c>
      <c r="D385" s="1103">
        <v>66.466399999999993</v>
      </c>
      <c r="E385" s="1103">
        <v>20.504899999999999</v>
      </c>
      <c r="F385" s="1103">
        <v>8.3082999999999991</v>
      </c>
      <c r="G385" s="1103">
        <v>99.699600000000004</v>
      </c>
      <c r="H385" s="1103">
        <v>364.6748</v>
      </c>
      <c r="I385" s="1103">
        <v>31.841699999999999</v>
      </c>
      <c r="J385" s="1103">
        <v>591.49570000000006</v>
      </c>
      <c r="K385" s="1103">
        <v>127.12130000000001</v>
      </c>
    </row>
    <row r="386" spans="1:11" ht="15.75" customHeight="1">
      <c r="A386" s="1101" t="s">
        <v>2309</v>
      </c>
      <c r="B386" s="1102" t="s">
        <v>2310</v>
      </c>
      <c r="C386" s="1103">
        <v>285814.88</v>
      </c>
      <c r="D386" s="1103">
        <v>38.108699999999999</v>
      </c>
      <c r="E386" s="1103">
        <v>5.8783000000000003</v>
      </c>
      <c r="F386" s="1103">
        <v>0</v>
      </c>
      <c r="G386" s="1103">
        <v>38.108699999999999</v>
      </c>
      <c r="H386" s="1103">
        <v>0</v>
      </c>
      <c r="I386" s="1103">
        <v>0</v>
      </c>
      <c r="J386" s="1103">
        <v>82.095699999999994</v>
      </c>
      <c r="K386" s="1103">
        <v>43.987000000000002</v>
      </c>
    </row>
    <row r="387" spans="1:11" ht="15.75" customHeight="1">
      <c r="A387" s="1098" t="s">
        <v>2311</v>
      </c>
      <c r="B387" s="1099" t="s">
        <v>2312</v>
      </c>
      <c r="C387" s="1703"/>
      <c r="D387" s="1703"/>
      <c r="E387" s="1703"/>
      <c r="F387" s="1703"/>
      <c r="G387" s="1703"/>
      <c r="H387" s="1703"/>
      <c r="I387" s="1703"/>
      <c r="J387" s="1100">
        <v>549.66949999999997</v>
      </c>
      <c r="K387" s="1100">
        <v>160.4736</v>
      </c>
    </row>
    <row r="388" spans="1:11" ht="15.75" customHeight="1">
      <c r="A388" s="1101" t="s">
        <v>2313</v>
      </c>
      <c r="B388" s="1102" t="s">
        <v>2314</v>
      </c>
      <c r="C388" s="1103">
        <v>947363.94949999999</v>
      </c>
      <c r="D388" s="1103">
        <v>47.368200000000002</v>
      </c>
      <c r="E388" s="1103">
        <v>17.0486</v>
      </c>
      <c r="F388" s="1103">
        <v>6.9078999999999997</v>
      </c>
      <c r="G388" s="1103">
        <v>71.052300000000002</v>
      </c>
      <c r="H388" s="1103">
        <v>265.78699999999998</v>
      </c>
      <c r="I388" s="1103">
        <v>31.841699999999999</v>
      </c>
      <c r="J388" s="1103">
        <v>440.00569999999999</v>
      </c>
      <c r="K388" s="1103">
        <v>103.1664</v>
      </c>
    </row>
    <row r="389" spans="1:11" ht="15.75" customHeight="1">
      <c r="A389" s="1101" t="s">
        <v>2315</v>
      </c>
      <c r="B389" s="1102" t="s">
        <v>2316</v>
      </c>
      <c r="C389" s="1103">
        <v>491470</v>
      </c>
      <c r="D389" s="1103">
        <v>39.317599999999999</v>
      </c>
      <c r="E389" s="1103">
        <v>9.0970999999999993</v>
      </c>
      <c r="F389" s="1103">
        <v>0</v>
      </c>
      <c r="G389" s="1103">
        <v>44.232300000000002</v>
      </c>
      <c r="H389" s="1103">
        <v>0</v>
      </c>
      <c r="I389" s="1103">
        <v>0</v>
      </c>
      <c r="J389" s="1103">
        <v>92.647000000000006</v>
      </c>
      <c r="K389" s="1103">
        <v>48.414700000000003</v>
      </c>
    </row>
    <row r="390" spans="1:11" ht="15.75" customHeight="1">
      <c r="A390" s="1101" t="s">
        <v>2317</v>
      </c>
      <c r="B390" s="1102" t="s">
        <v>2318</v>
      </c>
      <c r="C390" s="1103">
        <v>90270</v>
      </c>
      <c r="D390" s="1103">
        <v>7.2215999999999996</v>
      </c>
      <c r="E390" s="1103">
        <v>1.6709000000000001</v>
      </c>
      <c r="F390" s="1103">
        <v>0</v>
      </c>
      <c r="G390" s="1103">
        <v>8.1242999999999999</v>
      </c>
      <c r="H390" s="1103">
        <v>0</v>
      </c>
      <c r="I390" s="1103">
        <v>0</v>
      </c>
      <c r="J390" s="1103">
        <v>17.0168</v>
      </c>
      <c r="K390" s="1103">
        <v>8.8925000000000001</v>
      </c>
    </row>
    <row r="391" spans="1:11" ht="15.75" customHeight="1">
      <c r="A391" s="1098" t="s">
        <v>2319</v>
      </c>
      <c r="B391" s="1099" t="s">
        <v>2320</v>
      </c>
      <c r="C391" s="1703"/>
      <c r="D391" s="1703"/>
      <c r="E391" s="1703"/>
      <c r="F391" s="1703"/>
      <c r="G391" s="1703"/>
      <c r="H391" s="1703"/>
      <c r="I391" s="1703"/>
      <c r="J391" s="1100">
        <v>420.68599999999998</v>
      </c>
      <c r="K391" s="1100">
        <v>151.5378</v>
      </c>
    </row>
    <row r="392" spans="1:11" ht="15.75" customHeight="1">
      <c r="A392" s="1101" t="s">
        <v>2321</v>
      </c>
      <c r="B392" s="1102" t="s">
        <v>2322</v>
      </c>
      <c r="C392" s="1103">
        <v>730931.76619999995</v>
      </c>
      <c r="D392" s="1103">
        <v>36.546599999999998</v>
      </c>
      <c r="E392" s="1103">
        <v>13.153700000000001</v>
      </c>
      <c r="F392" s="1103">
        <v>5.3296999999999999</v>
      </c>
      <c r="G392" s="1103">
        <v>54.819899999999997</v>
      </c>
      <c r="H392" s="1103">
        <v>153.33860000000001</v>
      </c>
      <c r="I392" s="1103">
        <v>31.841699999999999</v>
      </c>
      <c r="J392" s="1103">
        <v>295.03019999999998</v>
      </c>
      <c r="K392" s="1103">
        <v>86.871700000000004</v>
      </c>
    </row>
    <row r="393" spans="1:11" ht="15.75" customHeight="1">
      <c r="A393" s="1101" t="s">
        <v>2323</v>
      </c>
      <c r="B393" s="1102" t="s">
        <v>2324</v>
      </c>
      <c r="C393" s="1103">
        <v>542130.527</v>
      </c>
      <c r="D393" s="1103">
        <v>54.213099999999997</v>
      </c>
      <c r="E393" s="1103">
        <v>10.452999999999999</v>
      </c>
      <c r="F393" s="1103">
        <v>0</v>
      </c>
      <c r="G393" s="1103">
        <v>60.989699999999999</v>
      </c>
      <c r="H393" s="1103">
        <v>0</v>
      </c>
      <c r="I393" s="1103">
        <v>0</v>
      </c>
      <c r="J393" s="1103">
        <v>125.6558</v>
      </c>
      <c r="K393" s="1103">
        <v>64.6661</v>
      </c>
    </row>
    <row r="394" spans="1:11" ht="15.75" customHeight="1">
      <c r="A394" s="1098" t="s">
        <v>2325</v>
      </c>
      <c r="B394" s="1099" t="s">
        <v>2326</v>
      </c>
      <c r="C394" s="1703"/>
      <c r="D394" s="1703"/>
      <c r="E394" s="1703"/>
      <c r="F394" s="1703"/>
      <c r="G394" s="1703"/>
      <c r="H394" s="1703"/>
      <c r="I394" s="1703"/>
      <c r="J394" s="1100">
        <v>1222.5912000000001</v>
      </c>
      <c r="K394" s="1100">
        <v>520.84929999999997</v>
      </c>
    </row>
    <row r="395" spans="1:11" ht="30" customHeight="1">
      <c r="A395" s="1101" t="s">
        <v>2327</v>
      </c>
      <c r="B395" s="1102" t="s">
        <v>2328</v>
      </c>
      <c r="C395" s="1103">
        <v>750843.72259999998</v>
      </c>
      <c r="D395" s="1103">
        <v>45.050600000000003</v>
      </c>
      <c r="E395" s="1103">
        <v>13.898099999999999</v>
      </c>
      <c r="F395" s="1103">
        <v>5.6313000000000004</v>
      </c>
      <c r="G395" s="1103">
        <v>67.575900000000004</v>
      </c>
      <c r="H395" s="1103">
        <v>233.86750000000001</v>
      </c>
      <c r="I395" s="1103">
        <v>31.841699999999999</v>
      </c>
      <c r="J395" s="1103">
        <v>397.86509999999998</v>
      </c>
      <c r="K395" s="1103">
        <v>96.421700000000001</v>
      </c>
    </row>
    <row r="396" spans="1:11" ht="15.75" customHeight="1">
      <c r="A396" s="1101" t="s">
        <v>2329</v>
      </c>
      <c r="B396" s="1102" t="s">
        <v>2330</v>
      </c>
      <c r="C396" s="1103">
        <v>3558208.91</v>
      </c>
      <c r="D396" s="1103">
        <v>355.82089999999999</v>
      </c>
      <c r="E396" s="1103">
        <v>68.606700000000004</v>
      </c>
      <c r="F396" s="1103">
        <v>0</v>
      </c>
      <c r="G396" s="1103">
        <v>400.29849999999999</v>
      </c>
      <c r="H396" s="1103">
        <v>0</v>
      </c>
      <c r="I396" s="1103">
        <v>0</v>
      </c>
      <c r="J396" s="1103">
        <v>824.72609999999997</v>
      </c>
      <c r="K396" s="1103">
        <v>424.42759999999998</v>
      </c>
    </row>
    <row r="397" spans="1:11" ht="15.75" customHeight="1">
      <c r="A397" s="1098" t="s">
        <v>1473</v>
      </c>
      <c r="B397" s="1099" t="s">
        <v>2331</v>
      </c>
      <c r="C397" s="1703"/>
      <c r="D397" s="1703"/>
      <c r="E397" s="1703"/>
      <c r="F397" s="1703"/>
      <c r="G397" s="1703"/>
      <c r="H397" s="1703"/>
      <c r="I397" s="1703"/>
      <c r="J397" s="1100">
        <v>387.47710000000001</v>
      </c>
      <c r="K397" s="1100">
        <v>119.7204</v>
      </c>
    </row>
    <row r="398" spans="1:11" ht="15.75" customHeight="1">
      <c r="A398" s="1101" t="s">
        <v>2332</v>
      </c>
      <c r="B398" s="1102" t="s">
        <v>2333</v>
      </c>
      <c r="C398" s="1103">
        <v>654917.15879999998</v>
      </c>
      <c r="D398" s="1103">
        <v>32.745899999999999</v>
      </c>
      <c r="E398" s="1103">
        <v>11.7858</v>
      </c>
      <c r="F398" s="1103">
        <v>4.7754000000000003</v>
      </c>
      <c r="G398" s="1103">
        <v>49.1188</v>
      </c>
      <c r="H398" s="1103">
        <v>186.30119999999999</v>
      </c>
      <c r="I398" s="1103">
        <v>31.841699999999999</v>
      </c>
      <c r="J398" s="1103">
        <v>316.56880000000001</v>
      </c>
      <c r="K398" s="1103">
        <v>81.148799999999994</v>
      </c>
    </row>
    <row r="399" spans="1:11" ht="15.75" customHeight="1">
      <c r="A399" s="1101" t="s">
        <v>2334</v>
      </c>
      <c r="B399" s="1102" t="s">
        <v>2335</v>
      </c>
      <c r="C399" s="1103">
        <v>38114</v>
      </c>
      <c r="D399" s="1103">
        <v>3.8113999999999999</v>
      </c>
      <c r="E399" s="1103">
        <v>0.7349</v>
      </c>
      <c r="F399" s="1103">
        <v>0</v>
      </c>
      <c r="G399" s="1103">
        <v>3.8113999999999999</v>
      </c>
      <c r="H399" s="1103">
        <v>0</v>
      </c>
      <c r="I399" s="1103">
        <v>0</v>
      </c>
      <c r="J399" s="1103">
        <v>8.3576999999999995</v>
      </c>
      <c r="K399" s="1103">
        <v>4.5462999999999996</v>
      </c>
    </row>
    <row r="400" spans="1:11" ht="15.75" customHeight="1">
      <c r="A400" s="1101" t="s">
        <v>2336</v>
      </c>
      <c r="B400" s="1102" t="s">
        <v>2337</v>
      </c>
      <c r="C400" s="1103">
        <v>285253.2</v>
      </c>
      <c r="D400" s="1103">
        <v>28.525300000000001</v>
      </c>
      <c r="E400" s="1103">
        <v>5.5</v>
      </c>
      <c r="F400" s="1103">
        <v>0</v>
      </c>
      <c r="G400" s="1103">
        <v>28.525300000000001</v>
      </c>
      <c r="H400" s="1103">
        <v>0</v>
      </c>
      <c r="I400" s="1103">
        <v>0</v>
      </c>
      <c r="J400" s="1103">
        <v>62.550600000000003</v>
      </c>
      <c r="K400" s="1103">
        <v>34.025300000000001</v>
      </c>
    </row>
    <row r="401" spans="1:11" ht="15.75" customHeight="1">
      <c r="A401" s="1098" t="s">
        <v>1476</v>
      </c>
      <c r="B401" s="1099" t="s">
        <v>2338</v>
      </c>
      <c r="C401" s="1703"/>
      <c r="D401" s="1703"/>
      <c r="E401" s="1703"/>
      <c r="F401" s="1703"/>
      <c r="G401" s="1703"/>
      <c r="H401" s="1703"/>
      <c r="I401" s="1703"/>
      <c r="J401" s="1100">
        <v>383.7038</v>
      </c>
      <c r="K401" s="1100">
        <v>150.5403</v>
      </c>
    </row>
    <row r="402" spans="1:11" ht="15.75" customHeight="1">
      <c r="A402" s="1101" t="s">
        <v>2339</v>
      </c>
      <c r="B402" s="1102" t="s">
        <v>2340</v>
      </c>
      <c r="C402" s="1103">
        <v>430888.424</v>
      </c>
      <c r="D402" s="1103">
        <v>21.5444</v>
      </c>
      <c r="E402" s="1103">
        <v>7.7542</v>
      </c>
      <c r="F402" s="1103">
        <v>3.1419000000000001</v>
      </c>
      <c r="G402" s="1103">
        <v>32.316600000000001</v>
      </c>
      <c r="H402" s="1103">
        <v>150.62649999999999</v>
      </c>
      <c r="I402" s="1103">
        <v>31.841699999999999</v>
      </c>
      <c r="J402" s="1103">
        <v>247.2253</v>
      </c>
      <c r="K402" s="1103">
        <v>64.282200000000003</v>
      </c>
    </row>
    <row r="403" spans="1:11" ht="15.75" customHeight="1">
      <c r="A403" s="1101" t="s">
        <v>2341</v>
      </c>
      <c r="B403" s="1102" t="s">
        <v>2342</v>
      </c>
      <c r="C403" s="1103">
        <v>29588.5</v>
      </c>
      <c r="D403" s="1103">
        <v>2.9588999999999999</v>
      </c>
      <c r="E403" s="1103">
        <v>0.57050000000000001</v>
      </c>
      <c r="F403" s="1103">
        <v>0</v>
      </c>
      <c r="G403" s="1103">
        <v>2.9588999999999999</v>
      </c>
      <c r="H403" s="1103">
        <v>0</v>
      </c>
      <c r="I403" s="1103">
        <v>0</v>
      </c>
      <c r="J403" s="1103">
        <v>6.4882999999999997</v>
      </c>
      <c r="K403" s="1103">
        <v>3.5293999999999999</v>
      </c>
    </row>
    <row r="404" spans="1:11" ht="15.75" customHeight="1">
      <c r="A404" s="1101" t="s">
        <v>2343</v>
      </c>
      <c r="B404" s="1102" t="s">
        <v>2344</v>
      </c>
      <c r="C404" s="1103">
        <v>267000</v>
      </c>
      <c r="D404" s="1103">
        <v>26.7</v>
      </c>
      <c r="E404" s="1103">
        <v>5.1481000000000003</v>
      </c>
      <c r="F404" s="1103">
        <v>0</v>
      </c>
      <c r="G404" s="1103">
        <v>26.7</v>
      </c>
      <c r="H404" s="1103">
        <v>0</v>
      </c>
      <c r="I404" s="1103">
        <v>0</v>
      </c>
      <c r="J404" s="1103">
        <v>58.548099999999998</v>
      </c>
      <c r="K404" s="1103">
        <v>31.848099999999999</v>
      </c>
    </row>
    <row r="405" spans="1:11" ht="15.75" customHeight="1">
      <c r="A405" s="1101" t="s">
        <v>2345</v>
      </c>
      <c r="B405" s="1102" t="s">
        <v>2346</v>
      </c>
      <c r="C405" s="1103">
        <v>205615</v>
      </c>
      <c r="D405" s="1103">
        <v>21.846599999999999</v>
      </c>
      <c r="E405" s="1103">
        <v>3.9645000000000001</v>
      </c>
      <c r="F405" s="1103">
        <v>0</v>
      </c>
      <c r="G405" s="1103">
        <v>20.561499999999999</v>
      </c>
      <c r="H405" s="1103">
        <v>0</v>
      </c>
      <c r="I405" s="1103">
        <v>25.069500000000001</v>
      </c>
      <c r="J405" s="1103">
        <v>71.442099999999996</v>
      </c>
      <c r="K405" s="1103">
        <v>50.880600000000001</v>
      </c>
    </row>
    <row r="406" spans="1:11" ht="15.75" customHeight="1">
      <c r="A406" s="1098" t="s">
        <v>2347</v>
      </c>
      <c r="B406" s="1099" t="s">
        <v>2348</v>
      </c>
      <c r="C406" s="1703"/>
      <c r="D406" s="1703"/>
      <c r="E406" s="1703"/>
      <c r="F406" s="1703"/>
      <c r="G406" s="1703"/>
      <c r="H406" s="1703"/>
      <c r="I406" s="1703"/>
      <c r="J406" s="1100">
        <v>254.173</v>
      </c>
      <c r="K406" s="1100">
        <v>78.538300000000007</v>
      </c>
    </row>
    <row r="407" spans="1:11" ht="15.75" customHeight="1">
      <c r="A407" s="1101" t="s">
        <v>2349</v>
      </c>
      <c r="B407" s="1102" t="s">
        <v>2350</v>
      </c>
      <c r="C407" s="1103">
        <v>449871.42200000002</v>
      </c>
      <c r="D407" s="1103">
        <v>26.9923</v>
      </c>
      <c r="E407" s="1103">
        <v>8.3270999999999997</v>
      </c>
      <c r="F407" s="1103">
        <v>3.3740000000000001</v>
      </c>
      <c r="G407" s="1103">
        <v>40.488399999999999</v>
      </c>
      <c r="H407" s="1103">
        <v>127.8344</v>
      </c>
      <c r="I407" s="1103">
        <v>31.841699999999999</v>
      </c>
      <c r="J407" s="1103">
        <v>238.8579</v>
      </c>
      <c r="K407" s="1103">
        <v>70.5351</v>
      </c>
    </row>
    <row r="408" spans="1:11" ht="15.75" customHeight="1">
      <c r="A408" s="1101" t="s">
        <v>2351</v>
      </c>
      <c r="B408" s="1102" t="s">
        <v>2352</v>
      </c>
      <c r="C408" s="1103">
        <v>81243</v>
      </c>
      <c r="D408" s="1103">
        <v>6.4993999999999996</v>
      </c>
      <c r="E408" s="1103">
        <v>1.5038</v>
      </c>
      <c r="F408" s="1103">
        <v>0</v>
      </c>
      <c r="G408" s="1103">
        <v>7.3118999999999996</v>
      </c>
      <c r="H408" s="1103">
        <v>0</v>
      </c>
      <c r="I408" s="1103">
        <v>0</v>
      </c>
      <c r="J408" s="1103">
        <v>15.315099999999999</v>
      </c>
      <c r="K408" s="1103">
        <v>8.0031999999999996</v>
      </c>
    </row>
    <row r="409" spans="1:11" ht="15.75" customHeight="1">
      <c r="A409" s="1098" t="s">
        <v>2353</v>
      </c>
      <c r="B409" s="1099" t="s">
        <v>2354</v>
      </c>
      <c r="C409" s="1703"/>
      <c r="D409" s="1703"/>
      <c r="E409" s="1703"/>
      <c r="F409" s="1703"/>
      <c r="G409" s="1703"/>
      <c r="H409" s="1703"/>
      <c r="I409" s="1703"/>
      <c r="J409" s="1100">
        <v>391.87090000000001</v>
      </c>
      <c r="K409" s="1100">
        <v>96.260499999999993</v>
      </c>
    </row>
    <row r="410" spans="1:11" ht="15.75" customHeight="1">
      <c r="A410" s="1101" t="s">
        <v>2355</v>
      </c>
      <c r="B410" s="1102" t="s">
        <v>2356</v>
      </c>
      <c r="C410" s="1103">
        <v>655213.37470000004</v>
      </c>
      <c r="D410" s="1103">
        <v>32.7607</v>
      </c>
      <c r="E410" s="1103">
        <v>11.7911</v>
      </c>
      <c r="F410" s="1103">
        <v>4.7775999999999996</v>
      </c>
      <c r="G410" s="1103">
        <v>49.140999999999998</v>
      </c>
      <c r="H410" s="1103">
        <v>233.86750000000001</v>
      </c>
      <c r="I410" s="1103">
        <v>31.841699999999999</v>
      </c>
      <c r="J410" s="1103">
        <v>364.17959999999999</v>
      </c>
      <c r="K410" s="1103">
        <v>81.171099999999996</v>
      </c>
    </row>
    <row r="411" spans="1:11" ht="15.75" customHeight="1">
      <c r="A411" s="1101" t="s">
        <v>2357</v>
      </c>
      <c r="B411" s="1102" t="s">
        <v>2358</v>
      </c>
      <c r="C411" s="1103">
        <v>224033.5759</v>
      </c>
      <c r="D411" s="1103">
        <v>11.201700000000001</v>
      </c>
      <c r="E411" s="1103">
        <v>3.8877000000000002</v>
      </c>
      <c r="F411" s="1103">
        <v>0</v>
      </c>
      <c r="G411" s="1103">
        <v>12.601900000000001</v>
      </c>
      <c r="H411" s="1103">
        <v>0</v>
      </c>
      <c r="I411" s="1103">
        <v>0</v>
      </c>
      <c r="J411" s="1103">
        <v>27.691299999999998</v>
      </c>
      <c r="K411" s="1103">
        <v>15.089399999999999</v>
      </c>
    </row>
    <row r="412" spans="1:11" ht="15.75" customHeight="1">
      <c r="A412" s="1098" t="s">
        <v>2359</v>
      </c>
      <c r="B412" s="1099" t="s">
        <v>2360</v>
      </c>
      <c r="C412" s="1703"/>
      <c r="D412" s="1703"/>
      <c r="E412" s="1703"/>
      <c r="F412" s="1703"/>
      <c r="G412" s="1703"/>
      <c r="H412" s="1703"/>
      <c r="I412" s="1703"/>
      <c r="J412" s="1100">
        <v>552.70870000000002</v>
      </c>
      <c r="K412" s="1100">
        <v>163.12219999999999</v>
      </c>
    </row>
    <row r="413" spans="1:11" ht="15.75" customHeight="1">
      <c r="A413" s="1101" t="s">
        <v>2361</v>
      </c>
      <c r="B413" s="1102" t="s">
        <v>2362</v>
      </c>
      <c r="C413" s="1103">
        <v>792403.43409999995</v>
      </c>
      <c r="D413" s="1103">
        <v>39.620199999999997</v>
      </c>
      <c r="E413" s="1103">
        <v>14.26</v>
      </c>
      <c r="F413" s="1103">
        <v>5.7778999999999998</v>
      </c>
      <c r="G413" s="1103">
        <v>59.430300000000003</v>
      </c>
      <c r="H413" s="1103">
        <v>262.60550000000001</v>
      </c>
      <c r="I413" s="1103">
        <v>31.841699999999999</v>
      </c>
      <c r="J413" s="1103">
        <v>413.53559999999999</v>
      </c>
      <c r="K413" s="1103">
        <v>91.499799999999993</v>
      </c>
    </row>
    <row r="414" spans="1:11" ht="15.75" customHeight="1">
      <c r="A414" s="1101" t="s">
        <v>2363</v>
      </c>
      <c r="B414" s="1102" t="s">
        <v>2364</v>
      </c>
      <c r="C414" s="1103">
        <v>600450.34990000003</v>
      </c>
      <c r="D414" s="1103">
        <v>60.045000000000002</v>
      </c>
      <c r="E414" s="1103">
        <v>11.577400000000001</v>
      </c>
      <c r="F414" s="1103">
        <v>0</v>
      </c>
      <c r="G414" s="1103">
        <v>67.550700000000006</v>
      </c>
      <c r="H414" s="1103">
        <v>0</v>
      </c>
      <c r="I414" s="1103">
        <v>0</v>
      </c>
      <c r="J414" s="1103">
        <v>139.17310000000001</v>
      </c>
      <c r="K414" s="1103">
        <v>71.622399999999999</v>
      </c>
    </row>
    <row r="415" spans="1:11" ht="15.75" customHeight="1">
      <c r="A415" s="1098" t="s">
        <v>2365</v>
      </c>
      <c r="B415" s="1099" t="s">
        <v>2366</v>
      </c>
      <c r="C415" s="1703"/>
      <c r="D415" s="1703"/>
      <c r="E415" s="1703"/>
      <c r="F415" s="1703"/>
      <c r="G415" s="1703"/>
      <c r="H415" s="1703"/>
      <c r="I415" s="1703"/>
      <c r="J415" s="1100">
        <v>323.09750000000003</v>
      </c>
      <c r="K415" s="1100">
        <v>78.253200000000007</v>
      </c>
    </row>
    <row r="416" spans="1:11" ht="15.75" customHeight="1">
      <c r="A416" s="1101" t="s">
        <v>2367</v>
      </c>
      <c r="B416" s="1102" t="s">
        <v>2368</v>
      </c>
      <c r="C416" s="1103">
        <v>616456.82200000004</v>
      </c>
      <c r="D416" s="1103">
        <v>30.822800000000001</v>
      </c>
      <c r="E416" s="1103">
        <v>11.0937</v>
      </c>
      <c r="F416" s="1103">
        <v>4.4950000000000001</v>
      </c>
      <c r="G416" s="1103">
        <v>46.234299999999998</v>
      </c>
      <c r="H416" s="1103">
        <v>198.61</v>
      </c>
      <c r="I416" s="1103">
        <v>31.841699999999999</v>
      </c>
      <c r="J416" s="1103">
        <v>323.09750000000003</v>
      </c>
      <c r="K416" s="1103">
        <v>78.253200000000007</v>
      </c>
    </row>
    <row r="417" spans="1:11" ht="15.75" customHeight="1">
      <c r="A417" s="1098" t="s">
        <v>2369</v>
      </c>
      <c r="B417" s="1099" t="s">
        <v>2370</v>
      </c>
      <c r="C417" s="1703"/>
      <c r="D417" s="1703"/>
      <c r="E417" s="1703"/>
      <c r="F417" s="1703"/>
      <c r="G417" s="1703"/>
      <c r="H417" s="1703"/>
      <c r="I417" s="1703"/>
      <c r="J417" s="1100">
        <v>6.5315000000000003</v>
      </c>
      <c r="K417" s="1100">
        <v>4.4302999999999999</v>
      </c>
    </row>
    <row r="418" spans="1:11" ht="15.75" customHeight="1">
      <c r="A418" s="1101" t="s">
        <v>2371</v>
      </c>
      <c r="B418" s="1102" t="s">
        <v>2372</v>
      </c>
      <c r="C418" s="1103">
        <v>33618.445699999997</v>
      </c>
      <c r="D418" s="1103">
        <v>3.7820999999999998</v>
      </c>
      <c r="E418" s="1103">
        <v>0.6482</v>
      </c>
      <c r="F418" s="1103">
        <v>0</v>
      </c>
      <c r="G418" s="1103">
        <v>2.1012</v>
      </c>
      <c r="H418" s="1103">
        <v>0</v>
      </c>
      <c r="I418" s="1103">
        <v>0</v>
      </c>
      <c r="J418" s="1103">
        <v>6.5315000000000003</v>
      </c>
      <c r="K418" s="1103">
        <v>4.4302999999999999</v>
      </c>
    </row>
    <row r="419" spans="1:11" ht="15.75" customHeight="1">
      <c r="A419" s="1098" t="s">
        <v>2373</v>
      </c>
      <c r="B419" s="1099" t="s">
        <v>2374</v>
      </c>
      <c r="C419" s="1703"/>
      <c r="D419" s="1703"/>
      <c r="E419" s="1703"/>
      <c r="F419" s="1703"/>
      <c r="G419" s="1703"/>
      <c r="H419" s="1703"/>
      <c r="I419" s="1703"/>
      <c r="J419" s="1100">
        <v>103.91249999999999</v>
      </c>
      <c r="K419" s="1100">
        <v>56.057200000000002</v>
      </c>
    </row>
    <row r="420" spans="1:11" ht="15.75" customHeight="1">
      <c r="A420" s="1101" t="s">
        <v>2375</v>
      </c>
      <c r="B420" s="1102" t="s">
        <v>2376</v>
      </c>
      <c r="C420" s="1103">
        <v>425380.16560000001</v>
      </c>
      <c r="D420" s="1103">
        <v>47.8553</v>
      </c>
      <c r="E420" s="1103">
        <v>8.2019000000000002</v>
      </c>
      <c r="F420" s="1103">
        <v>0</v>
      </c>
      <c r="G420" s="1103">
        <v>47.8553</v>
      </c>
      <c r="H420" s="1103">
        <v>0</v>
      </c>
      <c r="I420" s="1103">
        <v>0</v>
      </c>
      <c r="J420" s="1103">
        <v>103.91249999999999</v>
      </c>
      <c r="K420" s="1103">
        <v>56.057200000000002</v>
      </c>
    </row>
    <row r="421" spans="1:11" ht="15.75" customHeight="1">
      <c r="A421" s="1098" t="s">
        <v>2377</v>
      </c>
      <c r="B421" s="1099" t="s">
        <v>2378</v>
      </c>
      <c r="C421" s="1703"/>
      <c r="D421" s="1703"/>
      <c r="E421" s="1703"/>
      <c r="F421" s="1703"/>
      <c r="G421" s="1703"/>
      <c r="H421" s="1703"/>
      <c r="I421" s="1703"/>
      <c r="J421" s="1100">
        <v>311.7885</v>
      </c>
      <c r="K421" s="1100">
        <v>95.017099999999999</v>
      </c>
    </row>
    <row r="422" spans="1:11" ht="15.75" customHeight="1">
      <c r="A422" s="1101" t="s">
        <v>2379</v>
      </c>
      <c r="B422" s="1102" t="s">
        <v>2380</v>
      </c>
      <c r="C422" s="1103">
        <v>730931.76619999995</v>
      </c>
      <c r="D422" s="1103">
        <v>36.546599999999998</v>
      </c>
      <c r="E422" s="1103">
        <v>13.153700000000001</v>
      </c>
      <c r="F422" s="1103">
        <v>5.3296999999999999</v>
      </c>
      <c r="G422" s="1103">
        <v>54.819899999999997</v>
      </c>
      <c r="H422" s="1103">
        <v>153.33860000000001</v>
      </c>
      <c r="I422" s="1103">
        <v>30.855</v>
      </c>
      <c r="J422" s="1103">
        <v>294.04349999999999</v>
      </c>
      <c r="K422" s="1103">
        <v>85.885000000000005</v>
      </c>
    </row>
    <row r="423" spans="1:11" ht="15.75" customHeight="1">
      <c r="A423" s="1101" t="s">
        <v>2381</v>
      </c>
      <c r="B423" s="1102" t="s">
        <v>2382</v>
      </c>
      <c r="C423" s="1103">
        <v>76559.157099999997</v>
      </c>
      <c r="D423" s="1103">
        <v>7.6558999999999999</v>
      </c>
      <c r="E423" s="1103">
        <v>1.4762</v>
      </c>
      <c r="F423" s="1103">
        <v>0</v>
      </c>
      <c r="G423" s="1103">
        <v>8.6128999999999998</v>
      </c>
      <c r="H423" s="1103">
        <v>0</v>
      </c>
      <c r="I423" s="1103">
        <v>0</v>
      </c>
      <c r="J423" s="1103">
        <v>17.745000000000001</v>
      </c>
      <c r="K423" s="1103">
        <v>9.1320999999999994</v>
      </c>
    </row>
    <row r="424" spans="1:11" ht="15.75" customHeight="1">
      <c r="A424" s="1098" t="s">
        <v>2383</v>
      </c>
      <c r="B424" s="1099" t="s">
        <v>2384</v>
      </c>
      <c r="C424" s="1703"/>
      <c r="D424" s="1703"/>
      <c r="E424" s="1703"/>
      <c r="F424" s="1703"/>
      <c r="G424" s="1703"/>
      <c r="H424" s="1703"/>
      <c r="I424" s="1703"/>
      <c r="J424" s="1100">
        <v>652.74879999999996</v>
      </c>
      <c r="K424" s="1100">
        <v>160.4408</v>
      </c>
    </row>
    <row r="425" spans="1:11" ht="15.75" customHeight="1">
      <c r="A425" s="1101" t="s">
        <v>2307</v>
      </c>
      <c r="B425" s="1102" t="s">
        <v>2308</v>
      </c>
      <c r="C425" s="1103">
        <v>1107773.757</v>
      </c>
      <c r="D425" s="1103">
        <v>66.466399999999993</v>
      </c>
      <c r="E425" s="1103">
        <v>20.504899999999999</v>
      </c>
      <c r="F425" s="1103">
        <v>8.3082999999999991</v>
      </c>
      <c r="G425" s="1103">
        <v>99.699600000000004</v>
      </c>
      <c r="H425" s="1103">
        <v>364.6748</v>
      </c>
      <c r="I425" s="1103">
        <v>31.841699999999999</v>
      </c>
      <c r="J425" s="1103">
        <v>591.49570000000006</v>
      </c>
      <c r="K425" s="1103">
        <v>127.12130000000001</v>
      </c>
    </row>
    <row r="426" spans="1:11" ht="15.75" customHeight="1">
      <c r="A426" s="1101" t="s">
        <v>2385</v>
      </c>
      <c r="B426" s="1102" t="s">
        <v>2386</v>
      </c>
      <c r="C426" s="1103">
        <v>279335.5</v>
      </c>
      <c r="D426" s="1103">
        <v>27.933599999999998</v>
      </c>
      <c r="E426" s="1103">
        <v>5.3859000000000004</v>
      </c>
      <c r="F426" s="1103">
        <v>0</v>
      </c>
      <c r="G426" s="1103">
        <v>27.933599999999998</v>
      </c>
      <c r="H426" s="1103">
        <v>0</v>
      </c>
      <c r="I426" s="1103">
        <v>0</v>
      </c>
      <c r="J426" s="1103">
        <v>61.253100000000003</v>
      </c>
      <c r="K426" s="1103">
        <v>33.319499999999998</v>
      </c>
    </row>
    <row r="427" spans="1:11" ht="15.75" customHeight="1">
      <c r="A427" s="1098" t="s">
        <v>2387</v>
      </c>
      <c r="B427" s="1099" t="s">
        <v>2388</v>
      </c>
      <c r="C427" s="1703"/>
      <c r="D427" s="1703"/>
      <c r="E427" s="1703"/>
      <c r="F427" s="1703"/>
      <c r="G427" s="1703"/>
      <c r="H427" s="1703"/>
      <c r="I427" s="1703"/>
      <c r="J427" s="1100">
        <v>629.49019999999996</v>
      </c>
      <c r="K427" s="1100">
        <v>202.18559999999999</v>
      </c>
    </row>
    <row r="428" spans="1:11" ht="15.75" customHeight="1">
      <c r="A428" s="1101" t="s">
        <v>2313</v>
      </c>
      <c r="B428" s="1102" t="s">
        <v>2314</v>
      </c>
      <c r="C428" s="1103">
        <v>947363.94949999999</v>
      </c>
      <c r="D428" s="1103">
        <v>47.368200000000002</v>
      </c>
      <c r="E428" s="1103">
        <v>17.0486</v>
      </c>
      <c r="F428" s="1103">
        <v>6.9078999999999997</v>
      </c>
      <c r="G428" s="1103">
        <v>71.052300000000002</v>
      </c>
      <c r="H428" s="1103">
        <v>265.78699999999998</v>
      </c>
      <c r="I428" s="1103">
        <v>31.841699999999999</v>
      </c>
      <c r="J428" s="1103">
        <v>440.00569999999999</v>
      </c>
      <c r="K428" s="1103">
        <v>103.1664</v>
      </c>
    </row>
    <row r="429" spans="1:11" ht="15.75" customHeight="1">
      <c r="A429" s="1101" t="s">
        <v>2389</v>
      </c>
      <c r="B429" s="1102" t="s">
        <v>2390</v>
      </c>
      <c r="C429" s="1103">
        <v>511422.8873</v>
      </c>
      <c r="D429" s="1103">
        <v>40.913800000000002</v>
      </c>
      <c r="E429" s="1103">
        <v>9.4664000000000001</v>
      </c>
      <c r="F429" s="1103">
        <v>0</v>
      </c>
      <c r="G429" s="1103">
        <v>46.028100000000002</v>
      </c>
      <c r="H429" s="1103">
        <v>0</v>
      </c>
      <c r="I429" s="1103">
        <v>0</v>
      </c>
      <c r="J429" s="1103">
        <v>96.408299999999997</v>
      </c>
      <c r="K429" s="1103">
        <v>50.380200000000002</v>
      </c>
    </row>
    <row r="430" spans="1:11" ht="15.75" customHeight="1">
      <c r="A430" s="1101" t="s">
        <v>2391</v>
      </c>
      <c r="B430" s="1102" t="s">
        <v>2392</v>
      </c>
      <c r="C430" s="1103">
        <v>493746.87060000002</v>
      </c>
      <c r="D430" s="1103">
        <v>39.499699999999997</v>
      </c>
      <c r="E430" s="1103">
        <v>9.1393000000000004</v>
      </c>
      <c r="F430" s="1103">
        <v>0</v>
      </c>
      <c r="G430" s="1103">
        <v>44.437199999999997</v>
      </c>
      <c r="H430" s="1103">
        <v>0</v>
      </c>
      <c r="I430" s="1103">
        <v>0</v>
      </c>
      <c r="J430" s="1103">
        <v>93.0762</v>
      </c>
      <c r="K430" s="1103">
        <v>48.639000000000003</v>
      </c>
    </row>
    <row r="431" spans="1:11" ht="15.75" customHeight="1">
      <c r="A431" s="1098" t="s">
        <v>2393</v>
      </c>
      <c r="B431" s="1099" t="s">
        <v>2394</v>
      </c>
      <c r="C431" s="1703"/>
      <c r="D431" s="1703"/>
      <c r="E431" s="1703"/>
      <c r="F431" s="1703"/>
      <c r="G431" s="1703"/>
      <c r="H431" s="1703"/>
      <c r="I431" s="1703"/>
      <c r="J431" s="1100">
        <v>712.553</v>
      </c>
      <c r="K431" s="1100">
        <v>245.3409</v>
      </c>
    </row>
    <row r="432" spans="1:11" ht="15.75" customHeight="1">
      <c r="A432" s="1101" t="s">
        <v>2389</v>
      </c>
      <c r="B432" s="1102" t="s">
        <v>2390</v>
      </c>
      <c r="C432" s="1103">
        <v>511422.8873</v>
      </c>
      <c r="D432" s="1103">
        <v>40.913800000000002</v>
      </c>
      <c r="E432" s="1103">
        <v>9.4664000000000001</v>
      </c>
      <c r="F432" s="1103">
        <v>0</v>
      </c>
      <c r="G432" s="1103">
        <v>46.028100000000002</v>
      </c>
      <c r="H432" s="1103">
        <v>0</v>
      </c>
      <c r="I432" s="1103">
        <v>0</v>
      </c>
      <c r="J432" s="1103">
        <v>96.408299999999997</v>
      </c>
      <c r="K432" s="1103">
        <v>50.380200000000002</v>
      </c>
    </row>
    <row r="433" spans="1:11" ht="15.75" customHeight="1">
      <c r="A433" s="1101" t="s">
        <v>2395</v>
      </c>
      <c r="B433" s="1102" t="s">
        <v>2396</v>
      </c>
      <c r="C433" s="1103">
        <v>1024618.443</v>
      </c>
      <c r="D433" s="1103">
        <v>51.230899999999998</v>
      </c>
      <c r="E433" s="1103">
        <v>18.4389</v>
      </c>
      <c r="F433" s="1103">
        <v>7.4711999999999996</v>
      </c>
      <c r="G433" s="1103">
        <v>76.846400000000003</v>
      </c>
      <c r="H433" s="1103">
        <v>265.78699999999998</v>
      </c>
      <c r="I433" s="1103">
        <v>31.841699999999999</v>
      </c>
      <c r="J433" s="1103">
        <v>451.61610000000002</v>
      </c>
      <c r="K433" s="1103">
        <v>108.98269999999999</v>
      </c>
    </row>
    <row r="434" spans="1:11" ht="15.75" customHeight="1">
      <c r="A434" s="1101" t="s">
        <v>2397</v>
      </c>
      <c r="B434" s="1102" t="s">
        <v>2398</v>
      </c>
      <c r="C434" s="1103">
        <v>379037.7893</v>
      </c>
      <c r="D434" s="1103">
        <v>30.323</v>
      </c>
      <c r="E434" s="1103">
        <v>7.016</v>
      </c>
      <c r="F434" s="1103">
        <v>0</v>
      </c>
      <c r="G434" s="1103">
        <v>34.113399999999999</v>
      </c>
      <c r="H434" s="1103">
        <v>0</v>
      </c>
      <c r="I434" s="1103">
        <v>0</v>
      </c>
      <c r="J434" s="1103">
        <v>71.452399999999997</v>
      </c>
      <c r="K434" s="1103">
        <v>37.338999999999999</v>
      </c>
    </row>
    <row r="435" spans="1:11" ht="15.75" customHeight="1">
      <c r="A435" s="1101" t="s">
        <v>2391</v>
      </c>
      <c r="B435" s="1102" t="s">
        <v>2392</v>
      </c>
      <c r="C435" s="1103">
        <v>493746.87060000002</v>
      </c>
      <c r="D435" s="1103">
        <v>39.499699999999997</v>
      </c>
      <c r="E435" s="1103">
        <v>9.1393000000000004</v>
      </c>
      <c r="F435" s="1103">
        <v>0</v>
      </c>
      <c r="G435" s="1103">
        <v>44.437199999999997</v>
      </c>
      <c r="H435" s="1103">
        <v>0</v>
      </c>
      <c r="I435" s="1103">
        <v>0</v>
      </c>
      <c r="J435" s="1103">
        <v>93.0762</v>
      </c>
      <c r="K435" s="1103">
        <v>48.639000000000003</v>
      </c>
    </row>
    <row r="436" spans="1:11" ht="15.75" customHeight="1">
      <c r="A436" s="1098" t="s">
        <v>2399</v>
      </c>
      <c r="B436" s="1099" t="s">
        <v>2400</v>
      </c>
      <c r="C436" s="1703"/>
      <c r="D436" s="1703"/>
      <c r="E436" s="1703"/>
      <c r="F436" s="1703"/>
      <c r="G436" s="1703"/>
      <c r="H436" s="1703"/>
      <c r="I436" s="1703"/>
      <c r="J436" s="1100">
        <v>1431.1169</v>
      </c>
      <c r="K436" s="1100">
        <v>578.44489999999996</v>
      </c>
    </row>
    <row r="437" spans="1:11" ht="15.75" customHeight="1">
      <c r="A437" s="1101" t="s">
        <v>2401</v>
      </c>
      <c r="B437" s="1102" t="s">
        <v>2402</v>
      </c>
      <c r="C437" s="1103">
        <v>5148862.6030000001</v>
      </c>
      <c r="D437" s="1103">
        <v>257.44310000000002</v>
      </c>
      <c r="E437" s="1103">
        <v>92.658100000000005</v>
      </c>
      <c r="F437" s="1103">
        <v>37.543799999999997</v>
      </c>
      <c r="G437" s="1103">
        <v>386.16469999999998</v>
      </c>
      <c r="H437" s="1103">
        <v>321.28100000000001</v>
      </c>
      <c r="I437" s="1103">
        <v>31.841699999999999</v>
      </c>
      <c r="J437" s="1103">
        <v>1126.9323999999999</v>
      </c>
      <c r="K437" s="1103">
        <v>419.48669999999998</v>
      </c>
    </row>
    <row r="438" spans="1:11" ht="15.75" customHeight="1">
      <c r="A438" s="1101" t="s">
        <v>2389</v>
      </c>
      <c r="B438" s="1102" t="s">
        <v>2390</v>
      </c>
      <c r="C438" s="1103">
        <v>511422.8873</v>
      </c>
      <c r="D438" s="1103">
        <v>40.913800000000002</v>
      </c>
      <c r="E438" s="1103">
        <v>9.4664000000000001</v>
      </c>
      <c r="F438" s="1103">
        <v>0</v>
      </c>
      <c r="G438" s="1103">
        <v>46.028100000000002</v>
      </c>
      <c r="H438" s="1103">
        <v>0</v>
      </c>
      <c r="I438" s="1103">
        <v>0</v>
      </c>
      <c r="J438" s="1103">
        <v>96.408299999999997</v>
      </c>
      <c r="K438" s="1103">
        <v>50.380200000000002</v>
      </c>
    </row>
    <row r="439" spans="1:11" ht="15.75" customHeight="1">
      <c r="A439" s="1101" t="s">
        <v>2403</v>
      </c>
      <c r="B439" s="1102" t="s">
        <v>2404</v>
      </c>
      <c r="C439" s="1103">
        <v>608455.95189999999</v>
      </c>
      <c r="D439" s="1103">
        <v>48.676499999999997</v>
      </c>
      <c r="E439" s="1103">
        <v>11.262499999999999</v>
      </c>
      <c r="F439" s="1103">
        <v>0</v>
      </c>
      <c r="G439" s="1103">
        <v>54.761000000000003</v>
      </c>
      <c r="H439" s="1103">
        <v>0</v>
      </c>
      <c r="I439" s="1103">
        <v>0</v>
      </c>
      <c r="J439" s="1103">
        <v>114.7</v>
      </c>
      <c r="K439" s="1103">
        <v>59.939</v>
      </c>
    </row>
    <row r="440" spans="1:11" ht="15.75" customHeight="1">
      <c r="A440" s="1101" t="s">
        <v>2391</v>
      </c>
      <c r="B440" s="1102" t="s">
        <v>2392</v>
      </c>
      <c r="C440" s="1103">
        <v>493746.87060000002</v>
      </c>
      <c r="D440" s="1103">
        <v>39.499699999999997</v>
      </c>
      <c r="E440" s="1103">
        <v>9.1393000000000004</v>
      </c>
      <c r="F440" s="1103">
        <v>0</v>
      </c>
      <c r="G440" s="1103">
        <v>44.437199999999997</v>
      </c>
      <c r="H440" s="1103">
        <v>0</v>
      </c>
      <c r="I440" s="1103">
        <v>0</v>
      </c>
      <c r="J440" s="1103">
        <v>93.0762</v>
      </c>
      <c r="K440" s="1103">
        <v>48.639000000000003</v>
      </c>
    </row>
    <row r="441" spans="1:11" ht="30" customHeight="1">
      <c r="A441" s="1098" t="s">
        <v>2405</v>
      </c>
      <c r="B441" s="1099" t="s">
        <v>2406</v>
      </c>
      <c r="C441" s="1703"/>
      <c r="D441" s="1703"/>
      <c r="E441" s="1703"/>
      <c r="F441" s="1703"/>
      <c r="G441" s="1703"/>
      <c r="H441" s="1703"/>
      <c r="I441" s="1703"/>
      <c r="J441" s="1100">
        <v>404.5444</v>
      </c>
      <c r="K441" s="1100">
        <v>129.0044</v>
      </c>
    </row>
    <row r="442" spans="1:11" ht="30" customHeight="1">
      <c r="A442" s="1101" t="s">
        <v>2407</v>
      </c>
      <c r="B442" s="1102" t="s">
        <v>2408</v>
      </c>
      <c r="C442" s="1103">
        <v>401200</v>
      </c>
      <c r="D442" s="1103">
        <v>40.119999999999997</v>
      </c>
      <c r="E442" s="1103">
        <v>7.7355999999999998</v>
      </c>
      <c r="F442" s="1103">
        <v>0</v>
      </c>
      <c r="G442" s="1103">
        <v>40.119999999999997</v>
      </c>
      <c r="H442" s="1103">
        <v>0</v>
      </c>
      <c r="I442" s="1103">
        <v>0</v>
      </c>
      <c r="J442" s="1103">
        <v>87.9756</v>
      </c>
      <c r="K442" s="1103">
        <v>47.855600000000003</v>
      </c>
    </row>
    <row r="443" spans="1:11" ht="15.75" customHeight="1">
      <c r="A443" s="1101" t="s">
        <v>2332</v>
      </c>
      <c r="B443" s="1102" t="s">
        <v>2333</v>
      </c>
      <c r="C443" s="1103">
        <v>654917.15879999998</v>
      </c>
      <c r="D443" s="1103">
        <v>32.745899999999999</v>
      </c>
      <c r="E443" s="1103">
        <v>11.7858</v>
      </c>
      <c r="F443" s="1103">
        <v>4.7754000000000003</v>
      </c>
      <c r="G443" s="1103">
        <v>49.1188</v>
      </c>
      <c r="H443" s="1103">
        <v>186.30119999999999</v>
      </c>
      <c r="I443" s="1103">
        <v>31.841699999999999</v>
      </c>
      <c r="J443" s="1103">
        <v>316.56880000000001</v>
      </c>
      <c r="K443" s="1103">
        <v>81.148799999999994</v>
      </c>
    </row>
    <row r="444" spans="1:11" ht="15.75" customHeight="1">
      <c r="A444" s="1098" t="s">
        <v>2409</v>
      </c>
      <c r="B444" s="1099" t="s">
        <v>2410</v>
      </c>
      <c r="C444" s="1703"/>
      <c r="D444" s="1703"/>
      <c r="E444" s="1703"/>
      <c r="F444" s="1703"/>
      <c r="G444" s="1703"/>
      <c r="H444" s="1703"/>
      <c r="I444" s="1703"/>
      <c r="J444" s="1100">
        <v>358.59809999999999</v>
      </c>
      <c r="K444" s="1100">
        <v>122.2754</v>
      </c>
    </row>
    <row r="445" spans="1:11" ht="15.75" customHeight="1">
      <c r="A445" s="1101" t="s">
        <v>2411</v>
      </c>
      <c r="B445" s="1102" t="s">
        <v>2412</v>
      </c>
      <c r="C445" s="1103">
        <v>730931.76619999995</v>
      </c>
      <c r="D445" s="1103">
        <v>36.546599999999998</v>
      </c>
      <c r="E445" s="1103">
        <v>13.153700000000001</v>
      </c>
      <c r="F445" s="1103">
        <v>5.3296999999999999</v>
      </c>
      <c r="G445" s="1103">
        <v>54.819899999999997</v>
      </c>
      <c r="H445" s="1103">
        <v>153.33860000000001</v>
      </c>
      <c r="I445" s="1103">
        <v>38.107500000000002</v>
      </c>
      <c r="J445" s="1103">
        <v>301.29599999999999</v>
      </c>
      <c r="K445" s="1103">
        <v>93.137500000000003</v>
      </c>
    </row>
    <row r="446" spans="1:11" ht="15.75" customHeight="1">
      <c r="A446" s="1101" t="s">
        <v>2413</v>
      </c>
      <c r="B446" s="1102" t="s">
        <v>2414</v>
      </c>
      <c r="C446" s="1103">
        <v>203408.4</v>
      </c>
      <c r="D446" s="1103">
        <v>25.0349</v>
      </c>
      <c r="E446" s="1103">
        <v>4.1029999999999998</v>
      </c>
      <c r="F446" s="1103">
        <v>0</v>
      </c>
      <c r="G446" s="1103">
        <v>28.164200000000001</v>
      </c>
      <c r="H446" s="1103">
        <v>0</v>
      </c>
      <c r="I446" s="1103">
        <v>0</v>
      </c>
      <c r="J446" s="1103">
        <v>57.302100000000003</v>
      </c>
      <c r="K446" s="1103">
        <v>29.137899999999998</v>
      </c>
    </row>
    <row r="447" spans="1:11" ht="15.75" customHeight="1">
      <c r="A447" s="1098" t="s">
        <v>2415</v>
      </c>
      <c r="B447" s="1099" t="s">
        <v>2416</v>
      </c>
      <c r="C447" s="1703"/>
      <c r="D447" s="1703"/>
      <c r="E447" s="1703"/>
      <c r="F447" s="1703"/>
      <c r="G447" s="1703"/>
      <c r="H447" s="1703"/>
      <c r="I447" s="1703"/>
      <c r="J447" s="1100">
        <v>330.48410000000001</v>
      </c>
      <c r="K447" s="1100">
        <v>129.3657</v>
      </c>
    </row>
    <row r="448" spans="1:11" ht="30" customHeight="1">
      <c r="A448" s="1101" t="s">
        <v>2417</v>
      </c>
      <c r="B448" s="1102" t="s">
        <v>2418</v>
      </c>
      <c r="C448" s="1103">
        <v>378429.47989999998</v>
      </c>
      <c r="D448" s="1103">
        <v>22.7058</v>
      </c>
      <c r="E448" s="1103">
        <v>7.0046999999999997</v>
      </c>
      <c r="F448" s="1103">
        <v>2.8382000000000001</v>
      </c>
      <c r="G448" s="1103">
        <v>34.058700000000002</v>
      </c>
      <c r="H448" s="1103">
        <v>118.9157</v>
      </c>
      <c r="I448" s="1103">
        <v>39.3902</v>
      </c>
      <c r="J448" s="1103">
        <v>224.91329999999999</v>
      </c>
      <c r="K448" s="1103">
        <v>71.938900000000004</v>
      </c>
    </row>
    <row r="449" spans="1:11" ht="15.75" customHeight="1">
      <c r="A449" s="1101" t="s">
        <v>2419</v>
      </c>
      <c r="B449" s="1102" t="s">
        <v>2420</v>
      </c>
      <c r="C449" s="1103">
        <v>481440</v>
      </c>
      <c r="D449" s="1103">
        <v>48.143999999999998</v>
      </c>
      <c r="E449" s="1103">
        <v>9.2827999999999999</v>
      </c>
      <c r="F449" s="1103">
        <v>0</v>
      </c>
      <c r="G449" s="1103">
        <v>48.143999999999998</v>
      </c>
      <c r="H449" s="1103">
        <v>0</v>
      </c>
      <c r="I449" s="1103">
        <v>0</v>
      </c>
      <c r="J449" s="1103">
        <v>105.57080000000001</v>
      </c>
      <c r="K449" s="1103">
        <v>57.4268</v>
      </c>
    </row>
    <row r="450" spans="1:11" ht="15.75" customHeight="1">
      <c r="A450" s="1098" t="s">
        <v>1526</v>
      </c>
      <c r="B450" s="1099" t="s">
        <v>2421</v>
      </c>
      <c r="C450" s="1703"/>
      <c r="D450" s="1703"/>
      <c r="E450" s="1703"/>
      <c r="F450" s="1703"/>
      <c r="G450" s="1703"/>
      <c r="H450" s="1703"/>
      <c r="I450" s="1703"/>
      <c r="J450" s="1100">
        <v>197.11660000000001</v>
      </c>
      <c r="K450" s="1100">
        <v>78.839100000000002</v>
      </c>
    </row>
    <row r="451" spans="1:11" ht="15.75" customHeight="1">
      <c r="A451" s="1101" t="s">
        <v>2422</v>
      </c>
      <c r="B451" s="1102" t="s">
        <v>2423</v>
      </c>
      <c r="C451" s="1103">
        <v>523217.35110000003</v>
      </c>
      <c r="D451" s="1103">
        <v>26.160900000000002</v>
      </c>
      <c r="E451" s="1103">
        <v>9.4156999999999993</v>
      </c>
      <c r="F451" s="1103">
        <v>3.8151000000000002</v>
      </c>
      <c r="G451" s="1103">
        <v>39.241300000000003</v>
      </c>
      <c r="H451" s="1103">
        <v>70.932199999999995</v>
      </c>
      <c r="I451" s="1103">
        <v>30.855</v>
      </c>
      <c r="J451" s="1103">
        <v>180.42019999999999</v>
      </c>
      <c r="K451" s="1103">
        <v>70.246700000000004</v>
      </c>
    </row>
    <row r="452" spans="1:11" ht="15.75" customHeight="1">
      <c r="A452" s="1101" t="s">
        <v>2424</v>
      </c>
      <c r="B452" s="1102" t="s">
        <v>2425</v>
      </c>
      <c r="C452" s="1103">
        <v>72035.460000000006</v>
      </c>
      <c r="D452" s="1103">
        <v>7.2035</v>
      </c>
      <c r="E452" s="1103">
        <v>1.3889</v>
      </c>
      <c r="F452" s="1103">
        <v>0</v>
      </c>
      <c r="G452" s="1103">
        <v>8.1039999999999992</v>
      </c>
      <c r="H452" s="1103">
        <v>0</v>
      </c>
      <c r="I452" s="1103">
        <v>0</v>
      </c>
      <c r="J452" s="1103">
        <v>16.696400000000001</v>
      </c>
      <c r="K452" s="1103">
        <v>8.5923999999999996</v>
      </c>
    </row>
    <row r="453" spans="1:11" ht="15.75" customHeight="1">
      <c r="A453" s="1098" t="s">
        <v>2426</v>
      </c>
      <c r="B453" s="1099" t="s">
        <v>2427</v>
      </c>
      <c r="C453" s="1703"/>
      <c r="D453" s="1703"/>
      <c r="E453" s="1703"/>
      <c r="F453" s="1703"/>
      <c r="G453" s="1703"/>
      <c r="H453" s="1703"/>
      <c r="I453" s="1703"/>
      <c r="J453" s="1100">
        <v>192.0735</v>
      </c>
      <c r="K453" s="1100">
        <v>76.4345</v>
      </c>
    </row>
    <row r="454" spans="1:11" ht="15.75" customHeight="1">
      <c r="A454" s="1101" t="s">
        <v>2428</v>
      </c>
      <c r="B454" s="1102" t="s">
        <v>2429</v>
      </c>
      <c r="C454" s="1103">
        <v>546609.44149999996</v>
      </c>
      <c r="D454" s="1103">
        <v>27.330500000000001</v>
      </c>
      <c r="E454" s="1103">
        <v>9.8367000000000004</v>
      </c>
      <c r="F454" s="1103">
        <v>3.9857</v>
      </c>
      <c r="G454" s="1103">
        <v>40.995699999999999</v>
      </c>
      <c r="H454" s="1103">
        <v>70.932199999999995</v>
      </c>
      <c r="I454" s="1103">
        <v>30.855</v>
      </c>
      <c r="J454" s="1103">
        <v>183.9358</v>
      </c>
      <c r="K454" s="1103">
        <v>72.007900000000006</v>
      </c>
    </row>
    <row r="455" spans="1:11" ht="15.75" customHeight="1">
      <c r="A455" s="1101" t="s">
        <v>2430</v>
      </c>
      <c r="B455" s="1102" t="s">
        <v>2431</v>
      </c>
      <c r="C455" s="1103">
        <v>37111</v>
      </c>
      <c r="D455" s="1103">
        <v>3.7111000000000001</v>
      </c>
      <c r="E455" s="1103">
        <v>0.71550000000000002</v>
      </c>
      <c r="F455" s="1103">
        <v>0</v>
      </c>
      <c r="G455" s="1103">
        <v>3.7111000000000001</v>
      </c>
      <c r="H455" s="1103">
        <v>0</v>
      </c>
      <c r="I455" s="1103">
        <v>0</v>
      </c>
      <c r="J455" s="1103">
        <v>8.1377000000000006</v>
      </c>
      <c r="K455" s="1103">
        <v>4.4265999999999996</v>
      </c>
    </row>
    <row r="456" spans="1:11" ht="15.75" customHeight="1">
      <c r="A456" s="1098" t="s">
        <v>1503</v>
      </c>
      <c r="B456" s="1099" t="s">
        <v>2432</v>
      </c>
      <c r="C456" s="1703"/>
      <c r="D456" s="1703"/>
      <c r="E456" s="1703"/>
      <c r="F456" s="1703"/>
      <c r="G456" s="1703"/>
      <c r="H456" s="1703"/>
      <c r="I456" s="1703"/>
      <c r="J456" s="1100">
        <v>328.05799999999999</v>
      </c>
      <c r="K456" s="1100">
        <v>109.64919999999999</v>
      </c>
    </row>
    <row r="457" spans="1:11" ht="30" customHeight="1">
      <c r="A457" s="1101" t="s">
        <v>2433</v>
      </c>
      <c r="B457" s="1102" t="s">
        <v>2434</v>
      </c>
      <c r="C457" s="1103">
        <v>521273.0932</v>
      </c>
      <c r="D457" s="1103">
        <v>31.276399999999999</v>
      </c>
      <c r="E457" s="1103">
        <v>9.6487999999999996</v>
      </c>
      <c r="F457" s="1103">
        <v>3.9095</v>
      </c>
      <c r="G457" s="1103">
        <v>46.9146</v>
      </c>
      <c r="H457" s="1103">
        <v>134.77109999999999</v>
      </c>
      <c r="I457" s="1103">
        <v>30.855</v>
      </c>
      <c r="J457" s="1103">
        <v>257.37540000000001</v>
      </c>
      <c r="K457" s="1103">
        <v>75.689700000000002</v>
      </c>
    </row>
    <row r="458" spans="1:11" ht="15.75" customHeight="1">
      <c r="A458" s="1101" t="s">
        <v>2435</v>
      </c>
      <c r="B458" s="1102" t="s">
        <v>2436</v>
      </c>
      <c r="C458" s="1103">
        <v>220660</v>
      </c>
      <c r="D458" s="1103">
        <v>29.421299999999999</v>
      </c>
      <c r="E458" s="1103">
        <v>4.5381999999999998</v>
      </c>
      <c r="F458" s="1103">
        <v>0</v>
      </c>
      <c r="G458" s="1103">
        <v>29.421299999999999</v>
      </c>
      <c r="H458" s="1103">
        <v>7.3018000000000001</v>
      </c>
      <c r="I458" s="1103">
        <v>0</v>
      </c>
      <c r="J458" s="1103">
        <v>70.682599999999994</v>
      </c>
      <c r="K458" s="1103">
        <v>33.959499999999998</v>
      </c>
    </row>
    <row r="459" spans="1:11" ht="15.75" customHeight="1">
      <c r="A459" s="1098" t="s">
        <v>2437</v>
      </c>
      <c r="B459" s="1099" t="s">
        <v>2438</v>
      </c>
      <c r="C459" s="1703"/>
      <c r="D459" s="1703"/>
      <c r="E459" s="1703"/>
      <c r="F459" s="1703"/>
      <c r="G459" s="1703"/>
      <c r="H459" s="1703"/>
      <c r="I459" s="1703"/>
      <c r="J459" s="1100">
        <v>199.51240000000001</v>
      </c>
      <c r="K459" s="1100">
        <v>80.072100000000006</v>
      </c>
    </row>
    <row r="460" spans="1:11" ht="15.75" customHeight="1">
      <c r="A460" s="1101" t="s">
        <v>2422</v>
      </c>
      <c r="B460" s="1102" t="s">
        <v>2423</v>
      </c>
      <c r="C460" s="1103">
        <v>523217.35110000003</v>
      </c>
      <c r="D460" s="1103">
        <v>26.160900000000002</v>
      </c>
      <c r="E460" s="1103">
        <v>9.4156999999999993</v>
      </c>
      <c r="F460" s="1103">
        <v>3.8151000000000002</v>
      </c>
      <c r="G460" s="1103">
        <v>39.241300000000003</v>
      </c>
      <c r="H460" s="1103">
        <v>70.932199999999995</v>
      </c>
      <c r="I460" s="1103">
        <v>30.855</v>
      </c>
      <c r="J460" s="1103">
        <v>180.42019999999999</v>
      </c>
      <c r="K460" s="1103">
        <v>70.246700000000004</v>
      </c>
    </row>
    <row r="461" spans="1:11" ht="15.75" customHeight="1">
      <c r="A461" s="1101" t="s">
        <v>2439</v>
      </c>
      <c r="B461" s="1102" t="s">
        <v>2440</v>
      </c>
      <c r="C461" s="1103">
        <v>82371.805300000007</v>
      </c>
      <c r="D461" s="1103">
        <v>8.2371999999999996</v>
      </c>
      <c r="E461" s="1103">
        <v>1.5882000000000001</v>
      </c>
      <c r="F461" s="1103">
        <v>0</v>
      </c>
      <c r="G461" s="1103">
        <v>9.2667999999999999</v>
      </c>
      <c r="H461" s="1103">
        <v>0</v>
      </c>
      <c r="I461" s="1103">
        <v>0</v>
      </c>
      <c r="J461" s="1103">
        <v>19.092199999999998</v>
      </c>
      <c r="K461" s="1103">
        <v>9.8254000000000001</v>
      </c>
    </row>
    <row r="462" spans="1:11" ht="15.75" customHeight="1">
      <c r="A462" s="1098" t="s">
        <v>2441</v>
      </c>
      <c r="B462" s="1099" t="s">
        <v>2442</v>
      </c>
      <c r="C462" s="1703"/>
      <c r="D462" s="1703"/>
      <c r="E462" s="1703"/>
      <c r="F462" s="1703"/>
      <c r="G462" s="1703"/>
      <c r="H462" s="1703"/>
      <c r="I462" s="1703"/>
      <c r="J462" s="1100">
        <v>263.20800000000003</v>
      </c>
      <c r="K462" s="1100">
        <v>64.798900000000003</v>
      </c>
    </row>
    <row r="463" spans="1:11" ht="30" customHeight="1">
      <c r="A463" s="1101" t="s">
        <v>2443</v>
      </c>
      <c r="B463" s="1102" t="s">
        <v>2444</v>
      </c>
      <c r="C463" s="1103">
        <v>546609.44149999996</v>
      </c>
      <c r="D463" s="1103">
        <v>32.796599999999998</v>
      </c>
      <c r="E463" s="1103">
        <v>10.117699999999999</v>
      </c>
      <c r="F463" s="1103">
        <v>4.0995999999999997</v>
      </c>
      <c r="G463" s="1103">
        <v>49.194800000000001</v>
      </c>
      <c r="H463" s="1103">
        <v>134.77109999999999</v>
      </c>
      <c r="I463" s="1103">
        <v>0</v>
      </c>
      <c r="J463" s="1103">
        <v>230.97980000000001</v>
      </c>
      <c r="K463" s="1103">
        <v>47.0139</v>
      </c>
    </row>
    <row r="464" spans="1:11" ht="15.75" customHeight="1">
      <c r="A464" s="1101" t="s">
        <v>2445</v>
      </c>
      <c r="B464" s="1102" t="s">
        <v>2446</v>
      </c>
      <c r="C464" s="1103">
        <v>180540</v>
      </c>
      <c r="D464" s="1103">
        <v>14.443199999999999</v>
      </c>
      <c r="E464" s="1103">
        <v>3.3418000000000001</v>
      </c>
      <c r="F464" s="1103">
        <v>0</v>
      </c>
      <c r="G464" s="1103">
        <v>14.443199999999999</v>
      </c>
      <c r="H464" s="1103">
        <v>0</v>
      </c>
      <c r="I464" s="1103">
        <v>0</v>
      </c>
      <c r="J464" s="1103">
        <v>32.228200000000001</v>
      </c>
      <c r="K464" s="1103">
        <v>17.785</v>
      </c>
    </row>
    <row r="465" spans="1:11" ht="15.75" customHeight="1">
      <c r="A465" s="1098" t="s">
        <v>1470</v>
      </c>
      <c r="B465" s="1099" t="s">
        <v>2447</v>
      </c>
      <c r="C465" s="1703"/>
      <c r="D465" s="1703"/>
      <c r="E465" s="1703"/>
      <c r="F465" s="1703"/>
      <c r="G465" s="1703"/>
      <c r="H465" s="1703"/>
      <c r="I465" s="1703"/>
      <c r="J465" s="1100">
        <v>351.21789999999999</v>
      </c>
      <c r="K465" s="1100">
        <v>97.576700000000002</v>
      </c>
    </row>
    <row r="466" spans="1:11" ht="30" customHeight="1">
      <c r="A466" s="1101" t="s">
        <v>2448</v>
      </c>
      <c r="B466" s="1102" t="s">
        <v>2449</v>
      </c>
      <c r="C466" s="1103">
        <v>652825.74840000004</v>
      </c>
      <c r="D466" s="1103">
        <v>39.169499999999999</v>
      </c>
      <c r="E466" s="1103">
        <v>12.0838</v>
      </c>
      <c r="F466" s="1103">
        <v>4.8962000000000003</v>
      </c>
      <c r="G466" s="1103">
        <v>58.754300000000001</v>
      </c>
      <c r="H466" s="1103">
        <v>186.30119999999999</v>
      </c>
      <c r="I466" s="1103">
        <v>30.855</v>
      </c>
      <c r="J466" s="1103">
        <v>332.06</v>
      </c>
      <c r="K466" s="1103">
        <v>87.004499999999993</v>
      </c>
    </row>
    <row r="467" spans="1:11" ht="15.75" customHeight="1">
      <c r="A467" s="1101" t="s">
        <v>2450</v>
      </c>
      <c r="B467" s="1102" t="s">
        <v>2451</v>
      </c>
      <c r="C467" s="1103">
        <v>107321</v>
      </c>
      <c r="D467" s="1103">
        <v>8.5856999999999992</v>
      </c>
      <c r="E467" s="1103">
        <v>1.9864999999999999</v>
      </c>
      <c r="F467" s="1103">
        <v>0</v>
      </c>
      <c r="G467" s="1103">
        <v>8.5856999999999992</v>
      </c>
      <c r="H467" s="1103">
        <v>0</v>
      </c>
      <c r="I467" s="1103">
        <v>0</v>
      </c>
      <c r="J467" s="1103">
        <v>19.157900000000001</v>
      </c>
      <c r="K467" s="1103">
        <v>10.5722</v>
      </c>
    </row>
    <row r="468" spans="1:11" ht="15.75" customHeight="1">
      <c r="A468" s="1098" t="s">
        <v>2452</v>
      </c>
      <c r="B468" s="1099" t="s">
        <v>2453</v>
      </c>
      <c r="C468" s="1703"/>
      <c r="D468" s="1703"/>
      <c r="E468" s="1703"/>
      <c r="F468" s="1703"/>
      <c r="G468" s="1703"/>
      <c r="H468" s="1703"/>
      <c r="I468" s="1703"/>
      <c r="J468" s="1100">
        <v>315.6001</v>
      </c>
      <c r="K468" s="1100">
        <v>96.9786</v>
      </c>
    </row>
    <row r="469" spans="1:11" ht="15.75" customHeight="1">
      <c r="A469" s="1101" t="s">
        <v>2379</v>
      </c>
      <c r="B469" s="1102" t="s">
        <v>2380</v>
      </c>
      <c r="C469" s="1103">
        <v>730931.76619999995</v>
      </c>
      <c r="D469" s="1103">
        <v>36.546599999999998</v>
      </c>
      <c r="E469" s="1103">
        <v>13.153700000000001</v>
      </c>
      <c r="F469" s="1103">
        <v>5.3296999999999999</v>
      </c>
      <c r="G469" s="1103">
        <v>54.819899999999997</v>
      </c>
      <c r="H469" s="1103">
        <v>153.33860000000001</v>
      </c>
      <c r="I469" s="1103">
        <v>30.855</v>
      </c>
      <c r="J469" s="1103">
        <v>294.04349999999999</v>
      </c>
      <c r="K469" s="1103">
        <v>85.885000000000005</v>
      </c>
    </row>
    <row r="470" spans="1:11" ht="15.75" customHeight="1">
      <c r="A470" s="1101" t="s">
        <v>2454</v>
      </c>
      <c r="B470" s="1102" t="s">
        <v>2455</v>
      </c>
      <c r="C470" s="1103">
        <v>93004.415299999993</v>
      </c>
      <c r="D470" s="1103">
        <v>9.3003999999999998</v>
      </c>
      <c r="E470" s="1103">
        <v>1.7931999999999999</v>
      </c>
      <c r="F470" s="1103">
        <v>0</v>
      </c>
      <c r="G470" s="1103">
        <v>10.462999999999999</v>
      </c>
      <c r="H470" s="1103">
        <v>0</v>
      </c>
      <c r="I470" s="1103">
        <v>0</v>
      </c>
      <c r="J470" s="1103">
        <v>21.5566</v>
      </c>
      <c r="K470" s="1103">
        <v>11.0936</v>
      </c>
    </row>
    <row r="471" spans="1:11" ht="15.75" customHeight="1">
      <c r="A471" s="1098" t="s">
        <v>1525</v>
      </c>
      <c r="B471" s="1099" t="s">
        <v>2456</v>
      </c>
      <c r="C471" s="1703"/>
      <c r="D471" s="1703"/>
      <c r="E471" s="1703"/>
      <c r="F471" s="1703"/>
      <c r="G471" s="1703"/>
      <c r="H471" s="1703"/>
      <c r="I471" s="1703"/>
      <c r="J471" s="1100">
        <v>301.7099</v>
      </c>
      <c r="K471" s="1100">
        <v>89.997299999999996</v>
      </c>
    </row>
    <row r="472" spans="1:11" ht="15.75" customHeight="1">
      <c r="A472" s="1101" t="s">
        <v>2457</v>
      </c>
      <c r="B472" s="1102" t="s">
        <v>2458</v>
      </c>
      <c r="C472" s="1103">
        <v>649684.88939999999</v>
      </c>
      <c r="D472" s="1103">
        <v>32.484200000000001</v>
      </c>
      <c r="E472" s="1103">
        <v>11.691599999999999</v>
      </c>
      <c r="F472" s="1103">
        <v>4.7373000000000003</v>
      </c>
      <c r="G472" s="1103">
        <v>48.726399999999998</v>
      </c>
      <c r="H472" s="1103">
        <v>153.33860000000001</v>
      </c>
      <c r="I472" s="1103">
        <v>30.855</v>
      </c>
      <c r="J472" s="1103">
        <v>281.8331</v>
      </c>
      <c r="K472" s="1103">
        <v>79.768100000000004</v>
      </c>
    </row>
    <row r="473" spans="1:11" ht="15.75" customHeight="1">
      <c r="A473" s="1101" t="s">
        <v>2459</v>
      </c>
      <c r="B473" s="1102" t="s">
        <v>2460</v>
      </c>
      <c r="C473" s="1103">
        <v>85756.5</v>
      </c>
      <c r="D473" s="1103">
        <v>8.5756999999999994</v>
      </c>
      <c r="E473" s="1103">
        <v>1.6535</v>
      </c>
      <c r="F473" s="1103">
        <v>0</v>
      </c>
      <c r="G473" s="1103">
        <v>9.6476000000000006</v>
      </c>
      <c r="H473" s="1103">
        <v>0</v>
      </c>
      <c r="I473" s="1103">
        <v>0</v>
      </c>
      <c r="J473" s="1103">
        <v>19.876799999999999</v>
      </c>
      <c r="K473" s="1103">
        <v>10.229200000000001</v>
      </c>
    </row>
    <row r="474" spans="1:11" ht="15.75" customHeight="1">
      <c r="A474" s="1098" t="s">
        <v>2461</v>
      </c>
      <c r="B474" s="1099" t="s">
        <v>2462</v>
      </c>
      <c r="C474" s="1703"/>
      <c r="D474" s="1703"/>
      <c r="E474" s="1703"/>
      <c r="F474" s="1703"/>
      <c r="G474" s="1703"/>
      <c r="H474" s="1703"/>
      <c r="I474" s="1703"/>
      <c r="J474" s="1100">
        <v>277.55250000000001</v>
      </c>
      <c r="K474" s="1100">
        <v>86.144099999999995</v>
      </c>
    </row>
    <row r="475" spans="1:11" ht="15.75" customHeight="1">
      <c r="A475" s="1101" t="s">
        <v>2463</v>
      </c>
      <c r="B475" s="1102" t="s">
        <v>2464</v>
      </c>
      <c r="C475" s="1103">
        <v>654917.15879999998</v>
      </c>
      <c r="D475" s="1103">
        <v>32.745899999999999</v>
      </c>
      <c r="E475" s="1103">
        <v>11.7858</v>
      </c>
      <c r="F475" s="1103">
        <v>4.7754000000000003</v>
      </c>
      <c r="G475" s="1103">
        <v>49.1188</v>
      </c>
      <c r="H475" s="1103">
        <v>137.27459999999999</v>
      </c>
      <c r="I475" s="1103">
        <v>30.855</v>
      </c>
      <c r="J475" s="1103">
        <v>266.55549999999999</v>
      </c>
      <c r="K475" s="1103">
        <v>80.162099999999995</v>
      </c>
    </row>
    <row r="476" spans="1:11" ht="15.75" customHeight="1">
      <c r="A476" s="1101" t="s">
        <v>2465</v>
      </c>
      <c r="B476" s="1102" t="s">
        <v>2466</v>
      </c>
      <c r="C476" s="1103">
        <v>50150</v>
      </c>
      <c r="D476" s="1103">
        <v>5.0149999999999997</v>
      </c>
      <c r="E476" s="1103">
        <v>0.96699999999999997</v>
      </c>
      <c r="F476" s="1103">
        <v>0</v>
      </c>
      <c r="G476" s="1103">
        <v>5.0149999999999997</v>
      </c>
      <c r="H476" s="1103">
        <v>0</v>
      </c>
      <c r="I476" s="1103">
        <v>0</v>
      </c>
      <c r="J476" s="1103">
        <v>10.997</v>
      </c>
      <c r="K476" s="1103">
        <v>5.9820000000000002</v>
      </c>
    </row>
    <row r="477" spans="1:11" ht="15.75" customHeight="1">
      <c r="A477" s="1098" t="s">
        <v>2467</v>
      </c>
      <c r="B477" s="1099" t="s">
        <v>2468</v>
      </c>
      <c r="C477" s="1703"/>
      <c r="D477" s="1703"/>
      <c r="E477" s="1703"/>
      <c r="F477" s="1703"/>
      <c r="G477" s="1703"/>
      <c r="H477" s="1703"/>
      <c r="I477" s="1703"/>
      <c r="J477" s="1100">
        <v>375.25580000000002</v>
      </c>
      <c r="K477" s="1100">
        <v>117.62350000000001</v>
      </c>
    </row>
    <row r="478" spans="1:11" ht="15.75" customHeight="1">
      <c r="A478" s="1101" t="s">
        <v>2469</v>
      </c>
      <c r="B478" s="1102" t="s">
        <v>2470</v>
      </c>
      <c r="C478" s="1103">
        <v>750843.72250000003</v>
      </c>
      <c r="D478" s="1103">
        <v>37.542200000000001</v>
      </c>
      <c r="E478" s="1103">
        <v>13.5121</v>
      </c>
      <c r="F478" s="1103">
        <v>5.4748999999999999</v>
      </c>
      <c r="G478" s="1103">
        <v>56.313299999999998</v>
      </c>
      <c r="H478" s="1103">
        <v>172.32339999999999</v>
      </c>
      <c r="I478" s="1103">
        <v>31.841699999999999</v>
      </c>
      <c r="J478" s="1103">
        <v>317.00760000000002</v>
      </c>
      <c r="K478" s="1103">
        <v>88.370900000000006</v>
      </c>
    </row>
    <row r="479" spans="1:11" ht="15.75" customHeight="1">
      <c r="A479" s="1101" t="s">
        <v>2471</v>
      </c>
      <c r="B479" s="1102" t="s">
        <v>2472</v>
      </c>
      <c r="C479" s="1103">
        <v>161086.71830000001</v>
      </c>
      <c r="D479" s="1103">
        <v>25.773900000000001</v>
      </c>
      <c r="E479" s="1103">
        <v>3.4786999999999999</v>
      </c>
      <c r="F479" s="1103">
        <v>0</v>
      </c>
      <c r="G479" s="1103">
        <v>28.9956</v>
      </c>
      <c r="H479" s="1103">
        <v>0</v>
      </c>
      <c r="I479" s="1103">
        <v>0</v>
      </c>
      <c r="J479" s="1103">
        <v>58.248199999999997</v>
      </c>
      <c r="K479" s="1103">
        <v>29.252600000000001</v>
      </c>
    </row>
    <row r="480" spans="1:11" ht="15.75" customHeight="1">
      <c r="A480" s="1098" t="s">
        <v>2473</v>
      </c>
      <c r="B480" s="1099" t="s">
        <v>2474</v>
      </c>
      <c r="C480" s="1703"/>
      <c r="D480" s="1703"/>
      <c r="E480" s="1703"/>
      <c r="F480" s="1703"/>
      <c r="G480" s="1703"/>
      <c r="H480" s="1703"/>
      <c r="I480" s="1703"/>
      <c r="J480" s="1100">
        <v>315.678</v>
      </c>
      <c r="K480" s="1100">
        <v>96.865799999999993</v>
      </c>
    </row>
    <row r="481" spans="1:11" ht="15.75" customHeight="1">
      <c r="A481" s="1101" t="s">
        <v>2475</v>
      </c>
      <c r="B481" s="1102" t="s">
        <v>2476</v>
      </c>
      <c r="C481" s="1103">
        <v>748820.56590000005</v>
      </c>
      <c r="D481" s="1103">
        <v>37.441000000000003</v>
      </c>
      <c r="E481" s="1103">
        <v>13.4757</v>
      </c>
      <c r="F481" s="1103">
        <v>5.4600999999999997</v>
      </c>
      <c r="G481" s="1103">
        <v>56.161499999999997</v>
      </c>
      <c r="H481" s="1103">
        <v>153.33860000000001</v>
      </c>
      <c r="I481" s="1103">
        <v>30.855</v>
      </c>
      <c r="J481" s="1103">
        <v>296.7319</v>
      </c>
      <c r="K481" s="1103">
        <v>87.231800000000007</v>
      </c>
    </row>
    <row r="482" spans="1:11" ht="15.75" customHeight="1">
      <c r="A482" s="1101" t="s">
        <v>2477</v>
      </c>
      <c r="B482" s="1102" t="s">
        <v>2478</v>
      </c>
      <c r="C482" s="1103">
        <v>67253.704899999997</v>
      </c>
      <c r="D482" s="1103">
        <v>8.2774000000000001</v>
      </c>
      <c r="E482" s="1103">
        <v>1.3566</v>
      </c>
      <c r="F482" s="1103">
        <v>0</v>
      </c>
      <c r="G482" s="1103">
        <v>9.3120999999999992</v>
      </c>
      <c r="H482" s="1103">
        <v>0</v>
      </c>
      <c r="I482" s="1103">
        <v>0</v>
      </c>
      <c r="J482" s="1103">
        <v>18.946100000000001</v>
      </c>
      <c r="K482" s="1103">
        <v>9.6340000000000003</v>
      </c>
    </row>
    <row r="483" spans="1:11" ht="15.75" customHeight="1">
      <c r="A483" s="1098" t="s">
        <v>1492</v>
      </c>
      <c r="B483" s="1099" t="s">
        <v>2479</v>
      </c>
      <c r="C483" s="1703"/>
      <c r="D483" s="1703"/>
      <c r="E483" s="1703"/>
      <c r="F483" s="1703"/>
      <c r="G483" s="1703"/>
      <c r="H483" s="1703"/>
      <c r="I483" s="1703"/>
      <c r="J483" s="1100">
        <v>273.48950000000002</v>
      </c>
      <c r="K483" s="1100">
        <v>84.5822</v>
      </c>
    </row>
    <row r="484" spans="1:11" ht="30" customHeight="1">
      <c r="A484" s="1101" t="s">
        <v>2433</v>
      </c>
      <c r="B484" s="1102" t="s">
        <v>2434</v>
      </c>
      <c r="C484" s="1103">
        <v>521273.0932</v>
      </c>
      <c r="D484" s="1103">
        <v>31.276399999999999</v>
      </c>
      <c r="E484" s="1103">
        <v>9.6487999999999996</v>
      </c>
      <c r="F484" s="1103">
        <v>3.9095</v>
      </c>
      <c r="G484" s="1103">
        <v>46.9146</v>
      </c>
      <c r="H484" s="1103">
        <v>134.77109999999999</v>
      </c>
      <c r="I484" s="1103">
        <v>30.855</v>
      </c>
      <c r="J484" s="1103">
        <v>257.37540000000001</v>
      </c>
      <c r="K484" s="1103">
        <v>75.689700000000002</v>
      </c>
    </row>
    <row r="485" spans="1:11" ht="15.75" customHeight="1">
      <c r="A485" s="1101" t="s">
        <v>2480</v>
      </c>
      <c r="B485" s="1102" t="s">
        <v>2481</v>
      </c>
      <c r="C485" s="1103">
        <v>90270</v>
      </c>
      <c r="D485" s="1103">
        <v>7.2215999999999996</v>
      </c>
      <c r="E485" s="1103">
        <v>1.6709000000000001</v>
      </c>
      <c r="F485" s="1103">
        <v>0</v>
      </c>
      <c r="G485" s="1103">
        <v>7.2215999999999996</v>
      </c>
      <c r="H485" s="1103">
        <v>0</v>
      </c>
      <c r="I485" s="1103">
        <v>0</v>
      </c>
      <c r="J485" s="1103">
        <v>16.114100000000001</v>
      </c>
      <c r="K485" s="1103">
        <v>8.8925000000000001</v>
      </c>
    </row>
    <row r="486" spans="1:11" ht="15.75" customHeight="1">
      <c r="A486" s="1098" t="s">
        <v>2482</v>
      </c>
      <c r="B486" s="1099" t="s">
        <v>2483</v>
      </c>
      <c r="C486" s="1703"/>
      <c r="D486" s="1703"/>
      <c r="E486" s="1703"/>
      <c r="F486" s="1703"/>
      <c r="G486" s="1703"/>
      <c r="H486" s="1703"/>
      <c r="I486" s="1703"/>
      <c r="J486" s="1100">
        <v>449.57249999999999</v>
      </c>
      <c r="K486" s="1100">
        <v>184.9014</v>
      </c>
    </row>
    <row r="487" spans="1:11" ht="15.75" customHeight="1">
      <c r="A487" s="1101" t="s">
        <v>2484</v>
      </c>
      <c r="B487" s="1102" t="s">
        <v>2485</v>
      </c>
      <c r="C487" s="1103">
        <v>431294.58880000003</v>
      </c>
      <c r="D487" s="1103">
        <v>25.877700000000001</v>
      </c>
      <c r="E487" s="1103">
        <v>7.9832999999999998</v>
      </c>
      <c r="F487" s="1103">
        <v>3.2347000000000001</v>
      </c>
      <c r="G487" s="1103">
        <v>38.816499999999998</v>
      </c>
      <c r="H487" s="1103">
        <v>127.8344</v>
      </c>
      <c r="I487" s="1103">
        <v>30.855</v>
      </c>
      <c r="J487" s="1103">
        <v>234.60159999999999</v>
      </c>
      <c r="K487" s="1103">
        <v>67.950699999999998</v>
      </c>
    </row>
    <row r="488" spans="1:11" ht="15.75" customHeight="1">
      <c r="A488" s="1101" t="s">
        <v>2486</v>
      </c>
      <c r="B488" s="1102" t="s">
        <v>2487</v>
      </c>
      <c r="C488" s="1103">
        <v>731939.25</v>
      </c>
      <c r="D488" s="1103">
        <v>77.768500000000003</v>
      </c>
      <c r="E488" s="1103">
        <v>14.1127</v>
      </c>
      <c r="F488" s="1103">
        <v>0</v>
      </c>
      <c r="G488" s="1103">
        <v>73.193899999999999</v>
      </c>
      <c r="H488" s="1103">
        <v>24.8263</v>
      </c>
      <c r="I488" s="1103">
        <v>25.069500000000001</v>
      </c>
      <c r="J488" s="1103">
        <v>214.9709</v>
      </c>
      <c r="K488" s="1103">
        <v>116.9507</v>
      </c>
    </row>
    <row r="489" spans="1:11" ht="15.75" customHeight="1">
      <c r="A489" s="1098" t="s">
        <v>1466</v>
      </c>
      <c r="B489" s="1099" t="s">
        <v>2488</v>
      </c>
      <c r="C489" s="1703"/>
      <c r="D489" s="1703"/>
      <c r="E489" s="1703"/>
      <c r="F489" s="1703"/>
      <c r="G489" s="1703"/>
      <c r="H489" s="1703"/>
      <c r="I489" s="1703"/>
      <c r="J489" s="1100">
        <v>668.82759999999996</v>
      </c>
      <c r="K489" s="1100">
        <v>297.78530000000001</v>
      </c>
    </row>
    <row r="490" spans="1:11" ht="15.75" customHeight="1">
      <c r="A490" s="1101" t="s">
        <v>2489</v>
      </c>
      <c r="B490" s="1102" t="s">
        <v>2490</v>
      </c>
      <c r="C490" s="1103">
        <v>143992.04070000001</v>
      </c>
      <c r="D490" s="1103">
        <v>11.519399999999999</v>
      </c>
      <c r="E490" s="1103">
        <v>2.6652999999999998</v>
      </c>
      <c r="F490" s="1103">
        <v>0</v>
      </c>
      <c r="G490" s="1103">
        <v>11.519399999999999</v>
      </c>
      <c r="H490" s="1103">
        <v>26.688199999999998</v>
      </c>
      <c r="I490" s="1103">
        <v>0</v>
      </c>
      <c r="J490" s="1103">
        <v>52.392299999999999</v>
      </c>
      <c r="K490" s="1103">
        <v>14.184699999999999</v>
      </c>
    </row>
    <row r="491" spans="1:11" ht="30" customHeight="1">
      <c r="A491" s="1101" t="s">
        <v>2491</v>
      </c>
      <c r="B491" s="1102" t="s">
        <v>2492</v>
      </c>
      <c r="C491" s="1103">
        <v>546417.17489999998</v>
      </c>
      <c r="D491" s="1103">
        <v>32.784999999999997</v>
      </c>
      <c r="E491" s="1103">
        <v>10.1142</v>
      </c>
      <c r="F491" s="1103">
        <v>4.0980999999999996</v>
      </c>
      <c r="G491" s="1103">
        <v>49.177500000000002</v>
      </c>
      <c r="H491" s="1103">
        <v>134.77109999999999</v>
      </c>
      <c r="I491" s="1103">
        <v>30.855</v>
      </c>
      <c r="J491" s="1103">
        <v>261.80090000000001</v>
      </c>
      <c r="K491" s="1103">
        <v>77.8523</v>
      </c>
    </row>
    <row r="492" spans="1:11" ht="15.75" customHeight="1">
      <c r="A492" s="1101" t="s">
        <v>2493</v>
      </c>
      <c r="B492" s="1102" t="s">
        <v>2494</v>
      </c>
      <c r="C492" s="1103">
        <v>1439312.932</v>
      </c>
      <c r="D492" s="1103">
        <v>152.92699999999999</v>
      </c>
      <c r="E492" s="1103">
        <v>27.751799999999999</v>
      </c>
      <c r="F492" s="1103">
        <v>0</v>
      </c>
      <c r="G492" s="1103">
        <v>143.93129999999999</v>
      </c>
      <c r="H492" s="1103">
        <v>4.9547999999999996</v>
      </c>
      <c r="I492" s="1103">
        <v>25.069500000000001</v>
      </c>
      <c r="J492" s="1103">
        <v>354.63440000000003</v>
      </c>
      <c r="K492" s="1103">
        <v>205.7483</v>
      </c>
    </row>
    <row r="493" spans="1:11" ht="15.75" customHeight="1">
      <c r="A493" s="1098" t="s">
        <v>2495</v>
      </c>
      <c r="B493" s="1099" t="s">
        <v>2496</v>
      </c>
      <c r="C493" s="1703"/>
      <c r="D493" s="1703"/>
      <c r="E493" s="1703"/>
      <c r="F493" s="1703"/>
      <c r="G493" s="1703"/>
      <c r="H493" s="1703"/>
      <c r="I493" s="1703"/>
      <c r="J493" s="1100">
        <v>412.55810000000002</v>
      </c>
      <c r="K493" s="1100">
        <v>123.0363</v>
      </c>
    </row>
    <row r="494" spans="1:11" ht="15.75" customHeight="1">
      <c r="A494" s="1101" t="s">
        <v>2497</v>
      </c>
      <c r="B494" s="1102" t="s">
        <v>2498</v>
      </c>
      <c r="C494" s="1103">
        <v>751953.60719999997</v>
      </c>
      <c r="D494" s="1103">
        <v>37.597700000000003</v>
      </c>
      <c r="E494" s="1103">
        <v>13.532</v>
      </c>
      <c r="F494" s="1103">
        <v>5.4829999999999997</v>
      </c>
      <c r="G494" s="1103">
        <v>56.396500000000003</v>
      </c>
      <c r="H494" s="1103">
        <v>201.5308</v>
      </c>
      <c r="I494" s="1103">
        <v>31.841699999999999</v>
      </c>
      <c r="J494" s="1103">
        <v>346.38170000000002</v>
      </c>
      <c r="K494" s="1103">
        <v>88.454400000000007</v>
      </c>
    </row>
    <row r="495" spans="1:11" ht="15.75" customHeight="1">
      <c r="A495" s="1101" t="s">
        <v>2499</v>
      </c>
      <c r="B495" s="1102" t="s">
        <v>2500</v>
      </c>
      <c r="C495" s="1103">
        <v>351050</v>
      </c>
      <c r="D495" s="1103">
        <v>28.084</v>
      </c>
      <c r="E495" s="1103">
        <v>6.4978999999999996</v>
      </c>
      <c r="F495" s="1103">
        <v>0</v>
      </c>
      <c r="G495" s="1103">
        <v>31.5945</v>
      </c>
      <c r="H495" s="1103">
        <v>0</v>
      </c>
      <c r="I495" s="1103">
        <v>0</v>
      </c>
      <c r="J495" s="1103">
        <v>66.176400000000001</v>
      </c>
      <c r="K495" s="1103">
        <v>34.581899999999997</v>
      </c>
    </row>
    <row r="496" spans="1:11" ht="15.75" customHeight="1">
      <c r="A496" s="1098" t="s">
        <v>2501</v>
      </c>
      <c r="B496" s="1099" t="s">
        <v>2502</v>
      </c>
      <c r="C496" s="1703"/>
      <c r="D496" s="1703"/>
      <c r="E496" s="1703"/>
      <c r="F496" s="1703"/>
      <c r="G496" s="1703"/>
      <c r="H496" s="1703"/>
      <c r="I496" s="1703"/>
      <c r="J496" s="1100">
        <v>461.7722</v>
      </c>
      <c r="K496" s="1100">
        <v>138.42509999999999</v>
      </c>
    </row>
    <row r="497" spans="1:11" ht="15.75" customHeight="1">
      <c r="A497" s="1101" t="s">
        <v>2503</v>
      </c>
      <c r="B497" s="1102" t="s">
        <v>2504</v>
      </c>
      <c r="C497" s="1103">
        <v>877611.04489999998</v>
      </c>
      <c r="D497" s="1103">
        <v>43.880600000000001</v>
      </c>
      <c r="E497" s="1103">
        <v>15.7933</v>
      </c>
      <c r="F497" s="1103">
        <v>6.3992000000000004</v>
      </c>
      <c r="G497" s="1103">
        <v>65.820800000000006</v>
      </c>
      <c r="H497" s="1103">
        <v>220.51560000000001</v>
      </c>
      <c r="I497" s="1103">
        <v>31.841699999999999</v>
      </c>
      <c r="J497" s="1103">
        <v>384.25119999999998</v>
      </c>
      <c r="K497" s="1103">
        <v>97.9148</v>
      </c>
    </row>
    <row r="498" spans="1:11" ht="15.75" customHeight="1">
      <c r="A498" s="1101" t="s">
        <v>2505</v>
      </c>
      <c r="B498" s="1102" t="s">
        <v>2506</v>
      </c>
      <c r="C498" s="1103">
        <v>411230</v>
      </c>
      <c r="D498" s="1103">
        <v>32.898400000000002</v>
      </c>
      <c r="E498" s="1103">
        <v>7.6119000000000003</v>
      </c>
      <c r="F498" s="1103">
        <v>0</v>
      </c>
      <c r="G498" s="1103">
        <v>37.0107</v>
      </c>
      <c r="H498" s="1103">
        <v>0</v>
      </c>
      <c r="I498" s="1103">
        <v>0</v>
      </c>
      <c r="J498" s="1103">
        <v>77.521000000000001</v>
      </c>
      <c r="K498" s="1103">
        <v>40.510300000000001</v>
      </c>
    </row>
    <row r="499" spans="1:11" ht="15.75" customHeight="1">
      <c r="A499" s="1098" t="s">
        <v>1464</v>
      </c>
      <c r="B499" s="1099" t="s">
        <v>2507</v>
      </c>
      <c r="C499" s="1703"/>
      <c r="D499" s="1703"/>
      <c r="E499" s="1703"/>
      <c r="F499" s="1703"/>
      <c r="G499" s="1703"/>
      <c r="H499" s="1703"/>
      <c r="I499" s="1703"/>
      <c r="J499" s="1100">
        <v>314.9803</v>
      </c>
      <c r="K499" s="1100">
        <v>96.659700000000001</v>
      </c>
    </row>
    <row r="500" spans="1:11" ht="15.75" customHeight="1">
      <c r="A500" s="1101" t="s">
        <v>2379</v>
      </c>
      <c r="B500" s="1102" t="s">
        <v>2380</v>
      </c>
      <c r="C500" s="1103">
        <v>730931.76619999995</v>
      </c>
      <c r="D500" s="1103">
        <v>36.546599999999998</v>
      </c>
      <c r="E500" s="1103">
        <v>13.153700000000001</v>
      </c>
      <c r="F500" s="1103">
        <v>5.3296999999999999</v>
      </c>
      <c r="G500" s="1103">
        <v>54.819899999999997</v>
      </c>
      <c r="H500" s="1103">
        <v>153.33860000000001</v>
      </c>
      <c r="I500" s="1103">
        <v>30.855</v>
      </c>
      <c r="J500" s="1103">
        <v>294.04349999999999</v>
      </c>
      <c r="K500" s="1103">
        <v>85.885000000000005</v>
      </c>
    </row>
    <row r="501" spans="1:11" ht="15.75" customHeight="1">
      <c r="A501" s="1101" t="s">
        <v>2508</v>
      </c>
      <c r="B501" s="1102" t="s">
        <v>2509</v>
      </c>
      <c r="C501" s="1103">
        <v>90330.18</v>
      </c>
      <c r="D501" s="1103">
        <v>9.0329999999999995</v>
      </c>
      <c r="E501" s="1103">
        <v>1.7417</v>
      </c>
      <c r="F501" s="1103">
        <v>0</v>
      </c>
      <c r="G501" s="1103">
        <v>10.162100000000001</v>
      </c>
      <c r="H501" s="1103">
        <v>0</v>
      </c>
      <c r="I501" s="1103">
        <v>0</v>
      </c>
      <c r="J501" s="1103">
        <v>20.936800000000002</v>
      </c>
      <c r="K501" s="1103">
        <v>10.774699999999999</v>
      </c>
    </row>
    <row r="502" spans="1:11" ht="15.75" customHeight="1">
      <c r="A502" s="1098" t="s">
        <v>2510</v>
      </c>
      <c r="B502" s="1099" t="s">
        <v>2511</v>
      </c>
      <c r="C502" s="1703"/>
      <c r="D502" s="1703"/>
      <c r="E502" s="1703"/>
      <c r="F502" s="1703"/>
      <c r="G502" s="1703"/>
      <c r="H502" s="1703"/>
      <c r="I502" s="1703"/>
      <c r="J502" s="1100">
        <v>278.63130000000001</v>
      </c>
      <c r="K502" s="1100">
        <v>87.140100000000004</v>
      </c>
    </row>
    <row r="503" spans="1:11" ht="30" customHeight="1">
      <c r="A503" s="1101" t="s">
        <v>2491</v>
      </c>
      <c r="B503" s="1102" t="s">
        <v>2492</v>
      </c>
      <c r="C503" s="1103">
        <v>546417.17489999998</v>
      </c>
      <c r="D503" s="1103">
        <v>32.784999999999997</v>
      </c>
      <c r="E503" s="1103">
        <v>10.1142</v>
      </c>
      <c r="F503" s="1103">
        <v>4.0980999999999996</v>
      </c>
      <c r="G503" s="1103">
        <v>49.177500000000002</v>
      </c>
      <c r="H503" s="1103">
        <v>134.77109999999999</v>
      </c>
      <c r="I503" s="1103">
        <v>30.855</v>
      </c>
      <c r="J503" s="1103">
        <v>261.80090000000001</v>
      </c>
      <c r="K503" s="1103">
        <v>77.8523</v>
      </c>
    </row>
    <row r="504" spans="1:11" ht="15.75" customHeight="1">
      <c r="A504" s="1101" t="s">
        <v>2512</v>
      </c>
      <c r="B504" s="1102" t="s">
        <v>2513</v>
      </c>
      <c r="C504" s="1103">
        <v>94282</v>
      </c>
      <c r="D504" s="1103">
        <v>7.5426000000000002</v>
      </c>
      <c r="E504" s="1103">
        <v>1.7452000000000001</v>
      </c>
      <c r="F504" s="1103">
        <v>0</v>
      </c>
      <c r="G504" s="1103">
        <v>7.5426000000000002</v>
      </c>
      <c r="H504" s="1103">
        <v>0</v>
      </c>
      <c r="I504" s="1103">
        <v>0</v>
      </c>
      <c r="J504" s="1103">
        <v>16.830400000000001</v>
      </c>
      <c r="K504" s="1103">
        <v>9.2878000000000007</v>
      </c>
    </row>
    <row r="505" spans="1:11" ht="15.75" customHeight="1">
      <c r="A505" s="1098" t="s">
        <v>2514</v>
      </c>
      <c r="B505" s="1099" t="s">
        <v>2515</v>
      </c>
      <c r="C505" s="1703"/>
      <c r="D505" s="1703"/>
      <c r="E505" s="1703"/>
      <c r="F505" s="1703"/>
      <c r="G505" s="1703"/>
      <c r="H505" s="1703"/>
      <c r="I505" s="1703"/>
      <c r="J505" s="1100">
        <v>866.31439999999998</v>
      </c>
      <c r="K505" s="1100">
        <v>292.92579999999998</v>
      </c>
    </row>
    <row r="506" spans="1:11" ht="15.75" customHeight="1">
      <c r="A506" s="1101" t="s">
        <v>2516</v>
      </c>
      <c r="B506" s="1102" t="s">
        <v>2517</v>
      </c>
      <c r="C506" s="1103">
        <v>825721.05079999997</v>
      </c>
      <c r="D506" s="1103">
        <v>49.543300000000002</v>
      </c>
      <c r="E506" s="1103">
        <v>15.2841</v>
      </c>
      <c r="F506" s="1103">
        <v>6.1928999999999998</v>
      </c>
      <c r="G506" s="1103">
        <v>74.314899999999994</v>
      </c>
      <c r="H506" s="1103">
        <v>273.5061</v>
      </c>
      <c r="I506" s="1103">
        <v>31.841699999999999</v>
      </c>
      <c r="J506" s="1103">
        <v>450.68299999999999</v>
      </c>
      <c r="K506" s="1103">
        <v>102.86199999999999</v>
      </c>
    </row>
    <row r="507" spans="1:11" ht="15.75" customHeight="1">
      <c r="A507" s="1101" t="s">
        <v>2518</v>
      </c>
      <c r="B507" s="1102" t="s">
        <v>2519</v>
      </c>
      <c r="C507" s="1103">
        <v>1538109.527</v>
      </c>
      <c r="D507" s="1103">
        <v>125.84529999999999</v>
      </c>
      <c r="E507" s="1103">
        <v>28.039000000000001</v>
      </c>
      <c r="F507" s="1103">
        <v>0</v>
      </c>
      <c r="G507" s="1103">
        <v>125.84529999999999</v>
      </c>
      <c r="H507" s="1103">
        <v>99.722300000000004</v>
      </c>
      <c r="I507" s="1103">
        <v>36.179499999999997</v>
      </c>
      <c r="J507" s="1103">
        <v>415.63139999999999</v>
      </c>
      <c r="K507" s="1103">
        <v>190.06379999999999</v>
      </c>
    </row>
    <row r="508" spans="1:11" ht="15.75" customHeight="1">
      <c r="A508" s="1098" t="s">
        <v>1465</v>
      </c>
      <c r="B508" s="1099" t="s">
        <v>2520</v>
      </c>
      <c r="C508" s="1703"/>
      <c r="D508" s="1703"/>
      <c r="E508" s="1703"/>
      <c r="F508" s="1703"/>
      <c r="G508" s="1703"/>
      <c r="H508" s="1703"/>
      <c r="I508" s="1703"/>
      <c r="J508" s="1100">
        <v>351.34559999999999</v>
      </c>
      <c r="K508" s="1100">
        <v>115.02290000000001</v>
      </c>
    </row>
    <row r="509" spans="1:11" ht="15.75" customHeight="1">
      <c r="A509" s="1101" t="s">
        <v>2379</v>
      </c>
      <c r="B509" s="1102" t="s">
        <v>2380</v>
      </c>
      <c r="C509" s="1103">
        <v>730931.76619999995</v>
      </c>
      <c r="D509" s="1103">
        <v>36.546599999999998</v>
      </c>
      <c r="E509" s="1103">
        <v>13.153700000000001</v>
      </c>
      <c r="F509" s="1103">
        <v>5.3296999999999999</v>
      </c>
      <c r="G509" s="1103">
        <v>54.819899999999997</v>
      </c>
      <c r="H509" s="1103">
        <v>153.33860000000001</v>
      </c>
      <c r="I509" s="1103">
        <v>30.855</v>
      </c>
      <c r="J509" s="1103">
        <v>294.04349999999999</v>
      </c>
      <c r="K509" s="1103">
        <v>85.885000000000005</v>
      </c>
    </row>
    <row r="510" spans="1:11" ht="15.75" customHeight="1">
      <c r="A510" s="1101" t="s">
        <v>2413</v>
      </c>
      <c r="B510" s="1102" t="s">
        <v>2414</v>
      </c>
      <c r="C510" s="1103">
        <v>203408.4</v>
      </c>
      <c r="D510" s="1103">
        <v>25.0349</v>
      </c>
      <c r="E510" s="1103">
        <v>4.1029999999999998</v>
      </c>
      <c r="F510" s="1103">
        <v>0</v>
      </c>
      <c r="G510" s="1103">
        <v>28.164200000000001</v>
      </c>
      <c r="H510" s="1103">
        <v>0</v>
      </c>
      <c r="I510" s="1103">
        <v>0</v>
      </c>
      <c r="J510" s="1103">
        <v>57.302100000000003</v>
      </c>
      <c r="K510" s="1103">
        <v>29.137899999999998</v>
      </c>
    </row>
    <row r="511" spans="1:11" ht="15.75" customHeight="1">
      <c r="A511" s="1098" t="s">
        <v>2521</v>
      </c>
      <c r="B511" s="1099" t="s">
        <v>2522</v>
      </c>
      <c r="C511" s="1703"/>
      <c r="D511" s="1703"/>
      <c r="E511" s="1703"/>
      <c r="F511" s="1703"/>
      <c r="G511" s="1703"/>
      <c r="H511" s="1703"/>
      <c r="I511" s="1703"/>
      <c r="J511" s="1100">
        <v>1835.6973</v>
      </c>
      <c r="K511" s="1100">
        <v>789.86720000000003</v>
      </c>
    </row>
    <row r="512" spans="1:11" ht="15.75" customHeight="1">
      <c r="A512" s="1101" t="s">
        <v>2401</v>
      </c>
      <c r="B512" s="1102" t="s">
        <v>2402</v>
      </c>
      <c r="C512" s="1103">
        <v>5148862.6030000001</v>
      </c>
      <c r="D512" s="1103">
        <v>257.44310000000002</v>
      </c>
      <c r="E512" s="1103">
        <v>92.658100000000005</v>
      </c>
      <c r="F512" s="1103">
        <v>37.543799999999997</v>
      </c>
      <c r="G512" s="1103">
        <v>386.16469999999998</v>
      </c>
      <c r="H512" s="1103">
        <v>321.28100000000001</v>
      </c>
      <c r="I512" s="1103">
        <v>31.841699999999999</v>
      </c>
      <c r="J512" s="1103">
        <v>1126.9323999999999</v>
      </c>
      <c r="K512" s="1103">
        <v>419.48669999999998</v>
      </c>
    </row>
    <row r="513" spans="1:11" ht="15.75" customHeight="1">
      <c r="A513" s="1101" t="s">
        <v>2523</v>
      </c>
      <c r="B513" s="1102" t="s">
        <v>2524</v>
      </c>
      <c r="C513" s="1103">
        <v>1580247.5220000001</v>
      </c>
      <c r="D513" s="1103">
        <v>126.4198</v>
      </c>
      <c r="E513" s="1103">
        <v>29.250399999999999</v>
      </c>
      <c r="F513" s="1103">
        <v>0</v>
      </c>
      <c r="G513" s="1103">
        <v>142.22229999999999</v>
      </c>
      <c r="H513" s="1103">
        <v>0</v>
      </c>
      <c r="I513" s="1103">
        <v>0</v>
      </c>
      <c r="J513" s="1103">
        <v>297.89249999999998</v>
      </c>
      <c r="K513" s="1103">
        <v>155.67019999999999</v>
      </c>
    </row>
    <row r="514" spans="1:11" ht="15.75" customHeight="1">
      <c r="A514" s="1101" t="s">
        <v>2389</v>
      </c>
      <c r="B514" s="1102" t="s">
        <v>2390</v>
      </c>
      <c r="C514" s="1103">
        <v>511422.8873</v>
      </c>
      <c r="D514" s="1103">
        <v>40.913800000000002</v>
      </c>
      <c r="E514" s="1103">
        <v>9.4664000000000001</v>
      </c>
      <c r="F514" s="1103">
        <v>0</v>
      </c>
      <c r="G514" s="1103">
        <v>46.028100000000002</v>
      </c>
      <c r="H514" s="1103">
        <v>0</v>
      </c>
      <c r="I514" s="1103">
        <v>0</v>
      </c>
      <c r="J514" s="1103">
        <v>96.408299999999997</v>
      </c>
      <c r="K514" s="1103">
        <v>50.380200000000002</v>
      </c>
    </row>
    <row r="515" spans="1:11" ht="15.75" customHeight="1">
      <c r="A515" s="1101" t="s">
        <v>2525</v>
      </c>
      <c r="B515" s="1102" t="s">
        <v>2526</v>
      </c>
      <c r="C515" s="1103">
        <v>1668155.9580000001</v>
      </c>
      <c r="D515" s="1103">
        <v>133.45249999999999</v>
      </c>
      <c r="E515" s="1103">
        <v>30.877600000000001</v>
      </c>
      <c r="F515" s="1103">
        <v>0</v>
      </c>
      <c r="G515" s="1103">
        <v>150.13399999999999</v>
      </c>
      <c r="H515" s="1103">
        <v>0</v>
      </c>
      <c r="I515" s="1103">
        <v>0</v>
      </c>
      <c r="J515" s="1103">
        <v>314.46409999999997</v>
      </c>
      <c r="K515" s="1103">
        <v>164.33009999999999</v>
      </c>
    </row>
    <row r="516" spans="1:11" ht="15.75" customHeight="1">
      <c r="A516" s="1098" t="s">
        <v>2527</v>
      </c>
      <c r="B516" s="1099" t="s">
        <v>2528</v>
      </c>
      <c r="C516" s="1703"/>
      <c r="D516" s="1703"/>
      <c r="E516" s="1703"/>
      <c r="F516" s="1703"/>
      <c r="G516" s="1703"/>
      <c r="H516" s="1703"/>
      <c r="I516" s="1703"/>
      <c r="J516" s="1100">
        <v>352.65019999999998</v>
      </c>
      <c r="K516" s="1100">
        <v>98.367099999999994</v>
      </c>
    </row>
    <row r="517" spans="1:11" ht="30" customHeight="1">
      <c r="A517" s="1101" t="s">
        <v>2448</v>
      </c>
      <c r="B517" s="1102" t="s">
        <v>2449</v>
      </c>
      <c r="C517" s="1103">
        <v>652825.74840000004</v>
      </c>
      <c r="D517" s="1103">
        <v>39.169499999999999</v>
      </c>
      <c r="E517" s="1103">
        <v>12.0838</v>
      </c>
      <c r="F517" s="1103">
        <v>4.8962000000000003</v>
      </c>
      <c r="G517" s="1103">
        <v>58.754300000000001</v>
      </c>
      <c r="H517" s="1103">
        <v>186.30119999999999</v>
      </c>
      <c r="I517" s="1103">
        <v>30.855</v>
      </c>
      <c r="J517" s="1103">
        <v>332.06</v>
      </c>
      <c r="K517" s="1103">
        <v>87.004499999999993</v>
      </c>
    </row>
    <row r="518" spans="1:11" ht="15.75" customHeight="1">
      <c r="A518" s="1101" t="s">
        <v>2529</v>
      </c>
      <c r="B518" s="1102" t="s">
        <v>2530</v>
      </c>
      <c r="C518" s="1103">
        <v>115345</v>
      </c>
      <c r="D518" s="1103">
        <v>9.2276000000000007</v>
      </c>
      <c r="E518" s="1103">
        <v>2.1349999999999998</v>
      </c>
      <c r="F518" s="1103">
        <v>0</v>
      </c>
      <c r="G518" s="1103">
        <v>9.2276000000000007</v>
      </c>
      <c r="H518" s="1103">
        <v>0</v>
      </c>
      <c r="I518" s="1103">
        <v>0</v>
      </c>
      <c r="J518" s="1103">
        <v>20.590199999999999</v>
      </c>
      <c r="K518" s="1103">
        <v>11.3626</v>
      </c>
    </row>
    <row r="519" spans="1:11" ht="15.75" customHeight="1">
      <c r="A519" s="1098" t="s">
        <v>1467</v>
      </c>
      <c r="B519" s="1099" t="s">
        <v>2531</v>
      </c>
      <c r="C519" s="1703"/>
      <c r="D519" s="1703"/>
      <c r="E519" s="1703"/>
      <c r="F519" s="1703"/>
      <c r="G519" s="1703"/>
      <c r="H519" s="1703"/>
      <c r="I519" s="1703"/>
      <c r="J519" s="1100">
        <v>313.90769999999998</v>
      </c>
      <c r="K519" s="1100">
        <v>108.4319</v>
      </c>
    </row>
    <row r="520" spans="1:11" ht="15.75" customHeight="1">
      <c r="A520" s="1101" t="s">
        <v>2532</v>
      </c>
      <c r="B520" s="1102" t="s">
        <v>2533</v>
      </c>
      <c r="C520" s="1103">
        <v>546609.44149999996</v>
      </c>
      <c r="D520" s="1103">
        <v>27.330500000000001</v>
      </c>
      <c r="E520" s="1103">
        <v>9.8367000000000004</v>
      </c>
      <c r="F520" s="1103">
        <v>3.9857</v>
      </c>
      <c r="G520" s="1103">
        <v>40.995699999999999</v>
      </c>
      <c r="H520" s="1103">
        <v>134.77109999999999</v>
      </c>
      <c r="I520" s="1103">
        <v>31.841699999999999</v>
      </c>
      <c r="J520" s="1103">
        <v>248.76140000000001</v>
      </c>
      <c r="K520" s="1103">
        <v>72.994600000000005</v>
      </c>
    </row>
    <row r="521" spans="1:11" ht="15.75" customHeight="1">
      <c r="A521" s="1101" t="s">
        <v>2534</v>
      </c>
      <c r="B521" s="1102" t="s">
        <v>2535</v>
      </c>
      <c r="C521" s="1103">
        <v>30090</v>
      </c>
      <c r="D521" s="1103">
        <v>3.0089999999999999</v>
      </c>
      <c r="E521" s="1103">
        <v>0.58020000000000005</v>
      </c>
      <c r="F521" s="1103">
        <v>0</v>
      </c>
      <c r="G521" s="1103">
        <v>3.0089999999999999</v>
      </c>
      <c r="H521" s="1103">
        <v>0</v>
      </c>
      <c r="I521" s="1103">
        <v>0</v>
      </c>
      <c r="J521" s="1103">
        <v>6.5982000000000003</v>
      </c>
      <c r="K521" s="1103">
        <v>3.5891999999999999</v>
      </c>
    </row>
    <row r="522" spans="1:11" ht="15.75" customHeight="1">
      <c r="A522" s="1101" t="s">
        <v>2343</v>
      </c>
      <c r="B522" s="1102" t="s">
        <v>2344</v>
      </c>
      <c r="C522" s="1103">
        <v>267000</v>
      </c>
      <c r="D522" s="1103">
        <v>26.7</v>
      </c>
      <c r="E522" s="1103">
        <v>5.1481000000000003</v>
      </c>
      <c r="F522" s="1103">
        <v>0</v>
      </c>
      <c r="G522" s="1103">
        <v>26.7</v>
      </c>
      <c r="H522" s="1103">
        <v>0</v>
      </c>
      <c r="I522" s="1103">
        <v>0</v>
      </c>
      <c r="J522" s="1103">
        <v>58.548099999999998</v>
      </c>
      <c r="K522" s="1103">
        <v>31.848099999999999</v>
      </c>
    </row>
    <row r="523" spans="1:11" ht="15.75" customHeight="1">
      <c r="A523" s="1098" t="s">
        <v>1498</v>
      </c>
      <c r="B523" s="1099" t="s">
        <v>2536</v>
      </c>
      <c r="C523" s="1703"/>
      <c r="D523" s="1703"/>
      <c r="E523" s="1703"/>
      <c r="F523" s="1703"/>
      <c r="G523" s="1703"/>
      <c r="H523" s="1703"/>
      <c r="I523" s="1703"/>
      <c r="J523" s="1100">
        <v>171.61859999999999</v>
      </c>
      <c r="K523" s="1100">
        <v>69.415899999999993</v>
      </c>
    </row>
    <row r="524" spans="1:11" ht="15.75" customHeight="1">
      <c r="A524" s="1101" t="s">
        <v>2537</v>
      </c>
      <c r="B524" s="1102" t="s">
        <v>2538</v>
      </c>
      <c r="C524" s="1103">
        <v>407295.9472</v>
      </c>
      <c r="D524" s="1103">
        <v>24.437799999999999</v>
      </c>
      <c r="E524" s="1103">
        <v>7.5389999999999997</v>
      </c>
      <c r="F524" s="1103">
        <v>3.0547</v>
      </c>
      <c r="G524" s="1103">
        <v>36.656599999999997</v>
      </c>
      <c r="H524" s="1103">
        <v>62.587200000000003</v>
      </c>
      <c r="I524" s="1103">
        <v>30.855</v>
      </c>
      <c r="J524" s="1103">
        <v>165.13030000000001</v>
      </c>
      <c r="K524" s="1103">
        <v>65.886499999999998</v>
      </c>
    </row>
    <row r="525" spans="1:11" ht="15.75" customHeight="1">
      <c r="A525" s="1101" t="s">
        <v>2341</v>
      </c>
      <c r="B525" s="1102" t="s">
        <v>2342</v>
      </c>
      <c r="C525" s="1103">
        <v>29588.5</v>
      </c>
      <c r="D525" s="1103">
        <v>2.9588999999999999</v>
      </c>
      <c r="E525" s="1103">
        <v>0.57050000000000001</v>
      </c>
      <c r="F525" s="1103">
        <v>0</v>
      </c>
      <c r="G525" s="1103">
        <v>2.9588999999999999</v>
      </c>
      <c r="H525" s="1103">
        <v>0</v>
      </c>
      <c r="I525" s="1103">
        <v>0</v>
      </c>
      <c r="J525" s="1103">
        <v>6.4882999999999997</v>
      </c>
      <c r="K525" s="1103">
        <v>3.5293999999999999</v>
      </c>
    </row>
    <row r="526" spans="1:11" ht="15.75" customHeight="1">
      <c r="A526" s="1098" t="s">
        <v>1481</v>
      </c>
      <c r="B526" s="1099" t="s">
        <v>2539</v>
      </c>
      <c r="C526" s="1703"/>
      <c r="D526" s="1703"/>
      <c r="E526" s="1703"/>
      <c r="F526" s="1703"/>
      <c r="G526" s="1703"/>
      <c r="H526" s="1703"/>
      <c r="I526" s="1703"/>
      <c r="J526" s="1100">
        <v>292.69549999999998</v>
      </c>
      <c r="K526" s="1100">
        <v>96.893199999999993</v>
      </c>
    </row>
    <row r="527" spans="1:11" ht="15.75" customHeight="1">
      <c r="A527" s="1101" t="s">
        <v>2540</v>
      </c>
      <c r="B527" s="1102" t="s">
        <v>2541</v>
      </c>
      <c r="C527" s="1103">
        <v>37111</v>
      </c>
      <c r="D527" s="1103">
        <v>3.7111000000000001</v>
      </c>
      <c r="E527" s="1103">
        <v>0.71550000000000002</v>
      </c>
      <c r="F527" s="1103">
        <v>0</v>
      </c>
      <c r="G527" s="1103">
        <v>3.7111000000000001</v>
      </c>
      <c r="H527" s="1103">
        <v>0</v>
      </c>
      <c r="I527" s="1103">
        <v>0</v>
      </c>
      <c r="J527" s="1103">
        <v>8.1377000000000006</v>
      </c>
      <c r="K527" s="1103">
        <v>4.4265999999999996</v>
      </c>
    </row>
    <row r="528" spans="1:11" ht="15.75" customHeight="1">
      <c r="A528" s="1101" t="s">
        <v>2532</v>
      </c>
      <c r="B528" s="1102" t="s">
        <v>2533</v>
      </c>
      <c r="C528" s="1103">
        <v>546609.44149999996</v>
      </c>
      <c r="D528" s="1103">
        <v>27.330500000000001</v>
      </c>
      <c r="E528" s="1103">
        <v>9.8367000000000004</v>
      </c>
      <c r="F528" s="1103">
        <v>3.9857</v>
      </c>
      <c r="G528" s="1103">
        <v>40.995699999999999</v>
      </c>
      <c r="H528" s="1103">
        <v>134.77109999999999</v>
      </c>
      <c r="I528" s="1103">
        <v>31.841699999999999</v>
      </c>
      <c r="J528" s="1103">
        <v>248.76140000000001</v>
      </c>
      <c r="K528" s="1103">
        <v>72.994600000000005</v>
      </c>
    </row>
    <row r="529" spans="1:11" ht="15.75" customHeight="1">
      <c r="A529" s="1101" t="s">
        <v>2542</v>
      </c>
      <c r="B529" s="1102" t="s">
        <v>2543</v>
      </c>
      <c r="C529" s="1103">
        <v>24327.764999999999</v>
      </c>
      <c r="D529" s="1103">
        <v>2.4327999999999999</v>
      </c>
      <c r="E529" s="1103">
        <v>0.46910000000000002</v>
      </c>
      <c r="F529" s="1103">
        <v>0</v>
      </c>
      <c r="G529" s="1103">
        <v>2.4327999999999999</v>
      </c>
      <c r="H529" s="1103">
        <v>0</v>
      </c>
      <c r="I529" s="1103">
        <v>0</v>
      </c>
      <c r="J529" s="1103">
        <v>5.3346999999999998</v>
      </c>
      <c r="K529" s="1103">
        <v>2.9018999999999999</v>
      </c>
    </row>
    <row r="530" spans="1:11" ht="15.75" customHeight="1">
      <c r="A530" s="1101" t="s">
        <v>2544</v>
      </c>
      <c r="B530" s="1102" t="s">
        <v>2545</v>
      </c>
      <c r="C530" s="1103">
        <v>138915.5</v>
      </c>
      <c r="D530" s="1103">
        <v>13.8916</v>
      </c>
      <c r="E530" s="1103">
        <v>2.6785000000000001</v>
      </c>
      <c r="F530" s="1103">
        <v>0</v>
      </c>
      <c r="G530" s="1103">
        <v>13.8916</v>
      </c>
      <c r="H530" s="1103">
        <v>0</v>
      </c>
      <c r="I530" s="1103">
        <v>0</v>
      </c>
      <c r="J530" s="1103">
        <v>30.4617</v>
      </c>
      <c r="K530" s="1103">
        <v>16.5701</v>
      </c>
    </row>
    <row r="531" spans="1:11" ht="15.75" customHeight="1">
      <c r="A531" s="1098" t="s">
        <v>2546</v>
      </c>
      <c r="B531" s="1099" t="s">
        <v>2547</v>
      </c>
      <c r="C531" s="1703"/>
      <c r="D531" s="1703"/>
      <c r="E531" s="1703"/>
      <c r="F531" s="1703"/>
      <c r="G531" s="1703"/>
      <c r="H531" s="1703"/>
      <c r="I531" s="1703"/>
      <c r="J531" s="1100">
        <v>1029.2392</v>
      </c>
      <c r="K531" s="1100">
        <v>518.70550000000003</v>
      </c>
    </row>
    <row r="532" spans="1:11" ht="30" customHeight="1">
      <c r="A532" s="1101" t="s">
        <v>2548</v>
      </c>
      <c r="B532" s="1102" t="s">
        <v>2549</v>
      </c>
      <c r="C532" s="1103">
        <v>450467.70689999999</v>
      </c>
      <c r="D532" s="1103">
        <v>33.7851</v>
      </c>
      <c r="E532" s="1103">
        <v>8.6856000000000009</v>
      </c>
      <c r="F532" s="1103">
        <v>3.5192999999999999</v>
      </c>
      <c r="G532" s="1103">
        <v>50.677599999999998</v>
      </c>
      <c r="H532" s="1103">
        <v>127.8344</v>
      </c>
      <c r="I532" s="1103">
        <v>30.855</v>
      </c>
      <c r="J532" s="1103">
        <v>255.357</v>
      </c>
      <c r="K532" s="1103">
        <v>76.844999999999999</v>
      </c>
    </row>
    <row r="533" spans="1:11" ht="15.75" customHeight="1">
      <c r="A533" s="1101" t="s">
        <v>2550</v>
      </c>
      <c r="B533" s="1102" t="s">
        <v>2551</v>
      </c>
      <c r="C533" s="1103">
        <v>3320217.4730000002</v>
      </c>
      <c r="D533" s="1103">
        <v>352.7731</v>
      </c>
      <c r="E533" s="1103">
        <v>64.017899999999997</v>
      </c>
      <c r="F533" s="1103">
        <v>0</v>
      </c>
      <c r="G533" s="1103">
        <v>332.02170000000001</v>
      </c>
      <c r="H533" s="1103">
        <v>0</v>
      </c>
      <c r="I533" s="1103">
        <v>25.069500000000001</v>
      </c>
      <c r="J533" s="1103">
        <v>773.88220000000001</v>
      </c>
      <c r="K533" s="1103">
        <v>441.8605</v>
      </c>
    </row>
    <row r="534" spans="1:11" ht="15.75" customHeight="1">
      <c r="A534" s="1098" t="s">
        <v>2552</v>
      </c>
      <c r="B534" s="1099" t="s">
        <v>2553</v>
      </c>
      <c r="C534" s="1703"/>
      <c r="D534" s="1703"/>
      <c r="E534" s="1703"/>
      <c r="F534" s="1703"/>
      <c r="G534" s="1703"/>
      <c r="H534" s="1703"/>
      <c r="I534" s="1703"/>
      <c r="J534" s="1100">
        <v>322.93560000000002</v>
      </c>
      <c r="K534" s="1100">
        <v>121.8172</v>
      </c>
    </row>
    <row r="535" spans="1:11" ht="15.75" customHeight="1">
      <c r="A535" s="1101" t="s">
        <v>2554</v>
      </c>
      <c r="B535" s="1102" t="s">
        <v>2555</v>
      </c>
      <c r="C535" s="1103">
        <v>378429.47989999998</v>
      </c>
      <c r="D535" s="1103">
        <v>22.7058</v>
      </c>
      <c r="E535" s="1103">
        <v>7.0046999999999997</v>
      </c>
      <c r="F535" s="1103">
        <v>2.8382000000000001</v>
      </c>
      <c r="G535" s="1103">
        <v>34.058700000000002</v>
      </c>
      <c r="H535" s="1103">
        <v>118.9157</v>
      </c>
      <c r="I535" s="1103">
        <v>31.841699999999999</v>
      </c>
      <c r="J535" s="1103">
        <v>217.3648</v>
      </c>
      <c r="K535" s="1103">
        <v>64.3904</v>
      </c>
    </row>
    <row r="536" spans="1:11" ht="15.75" customHeight="1">
      <c r="A536" s="1101" t="s">
        <v>2556</v>
      </c>
      <c r="B536" s="1102" t="s">
        <v>2557</v>
      </c>
      <c r="C536" s="1103">
        <v>481440</v>
      </c>
      <c r="D536" s="1103">
        <v>48.143999999999998</v>
      </c>
      <c r="E536" s="1103">
        <v>9.2827999999999999</v>
      </c>
      <c r="F536" s="1103">
        <v>0</v>
      </c>
      <c r="G536" s="1103">
        <v>48.143999999999998</v>
      </c>
      <c r="H536" s="1103">
        <v>0</v>
      </c>
      <c r="I536" s="1103">
        <v>0</v>
      </c>
      <c r="J536" s="1103">
        <v>105.57080000000001</v>
      </c>
      <c r="K536" s="1103">
        <v>57.4268</v>
      </c>
    </row>
    <row r="537" spans="1:11" ht="15.75" customHeight="1">
      <c r="A537" s="1098" t="s">
        <v>2558</v>
      </c>
      <c r="B537" s="1099" t="s">
        <v>2559</v>
      </c>
      <c r="C537" s="1703"/>
      <c r="D537" s="1703"/>
      <c r="E537" s="1703"/>
      <c r="F537" s="1703"/>
      <c r="G537" s="1703"/>
      <c r="H537" s="1703"/>
      <c r="I537" s="1703"/>
      <c r="J537" s="1100">
        <v>567.67309999999998</v>
      </c>
      <c r="K537" s="1100">
        <v>246.47130000000001</v>
      </c>
    </row>
    <row r="538" spans="1:11" ht="15.75" customHeight="1">
      <c r="A538" s="1101" t="s">
        <v>2532</v>
      </c>
      <c r="B538" s="1102" t="s">
        <v>2533</v>
      </c>
      <c r="C538" s="1103">
        <v>546609.44149999996</v>
      </c>
      <c r="D538" s="1103">
        <v>27.330500000000001</v>
      </c>
      <c r="E538" s="1103">
        <v>9.8367000000000004</v>
      </c>
      <c r="F538" s="1103">
        <v>3.9857</v>
      </c>
      <c r="G538" s="1103">
        <v>40.995699999999999</v>
      </c>
      <c r="H538" s="1103">
        <v>134.77109999999999</v>
      </c>
      <c r="I538" s="1103">
        <v>31.841699999999999</v>
      </c>
      <c r="J538" s="1103">
        <v>248.76140000000001</v>
      </c>
      <c r="K538" s="1103">
        <v>72.994600000000005</v>
      </c>
    </row>
    <row r="539" spans="1:11" ht="15.75" customHeight="1">
      <c r="A539" s="1101" t="s">
        <v>2560</v>
      </c>
      <c r="B539" s="1102" t="s">
        <v>2561</v>
      </c>
      <c r="C539" s="1103">
        <v>1454350</v>
      </c>
      <c r="D539" s="1103">
        <v>145.435</v>
      </c>
      <c r="E539" s="1103">
        <v>28.041699999999999</v>
      </c>
      <c r="F539" s="1103">
        <v>0</v>
      </c>
      <c r="G539" s="1103">
        <v>145.435</v>
      </c>
      <c r="H539" s="1103">
        <v>0</v>
      </c>
      <c r="I539" s="1103">
        <v>0</v>
      </c>
      <c r="J539" s="1103">
        <v>318.9117</v>
      </c>
      <c r="K539" s="1103">
        <v>173.47669999999999</v>
      </c>
    </row>
    <row r="540" spans="1:11" ht="15.75" customHeight="1">
      <c r="A540" s="1098" t="s">
        <v>2562</v>
      </c>
      <c r="B540" s="1099" t="s">
        <v>2563</v>
      </c>
      <c r="C540" s="1703"/>
      <c r="D540" s="1703"/>
      <c r="E540" s="1703"/>
      <c r="F540" s="1703"/>
      <c r="G540" s="1703"/>
      <c r="H540" s="1703"/>
      <c r="I540" s="1703"/>
      <c r="J540" s="1100">
        <v>561.63279999999997</v>
      </c>
      <c r="K540" s="1100">
        <v>149.00620000000001</v>
      </c>
    </row>
    <row r="541" spans="1:11" ht="30" customHeight="1">
      <c r="A541" s="1101" t="s">
        <v>2564</v>
      </c>
      <c r="B541" s="1102" t="s">
        <v>2565</v>
      </c>
      <c r="C541" s="1103">
        <v>536555.19539999997</v>
      </c>
      <c r="D541" s="1103">
        <v>32.193300000000001</v>
      </c>
      <c r="E541" s="1103">
        <v>9.9315999999999995</v>
      </c>
      <c r="F541" s="1103">
        <v>4.0242000000000004</v>
      </c>
      <c r="G541" s="1103">
        <v>48.29</v>
      </c>
      <c r="H541" s="1103">
        <v>232.87649999999999</v>
      </c>
      <c r="I541" s="1103">
        <v>30.855</v>
      </c>
      <c r="J541" s="1103">
        <v>358.17059999999998</v>
      </c>
      <c r="K541" s="1103">
        <v>77.004099999999994</v>
      </c>
    </row>
    <row r="542" spans="1:11" ht="15.75" customHeight="1">
      <c r="A542" s="1104" t="s">
        <v>2566</v>
      </c>
      <c r="B542" s="1105" t="s">
        <v>2567</v>
      </c>
      <c r="C542" s="1106">
        <v>476425</v>
      </c>
      <c r="D542" s="1106">
        <v>38.113999999999997</v>
      </c>
      <c r="E542" s="1106">
        <v>8.8186</v>
      </c>
      <c r="F542" s="1106">
        <v>0</v>
      </c>
      <c r="G542" s="1106">
        <v>42.878300000000003</v>
      </c>
      <c r="H542" s="1106">
        <v>88.581800000000001</v>
      </c>
      <c r="I542" s="1106">
        <v>25.069500000000001</v>
      </c>
      <c r="J542" s="1106">
        <v>203.4622</v>
      </c>
      <c r="K542" s="1106">
        <v>72.002099999999999</v>
      </c>
    </row>
  </sheetData>
  <mergeCells count="49">
    <mergeCell ref="C540:I540"/>
    <mergeCell ref="C519:I519"/>
    <mergeCell ref="C523:I523"/>
    <mergeCell ref="C526:I526"/>
    <mergeCell ref="C531:I531"/>
    <mergeCell ref="C534:I534"/>
    <mergeCell ref="C537:I537"/>
    <mergeCell ref="C516:I516"/>
    <mergeCell ref="C480:I480"/>
    <mergeCell ref="C483:I483"/>
    <mergeCell ref="C486:I486"/>
    <mergeCell ref="C489:I489"/>
    <mergeCell ref="C493:I493"/>
    <mergeCell ref="C496:I496"/>
    <mergeCell ref="C499:I499"/>
    <mergeCell ref="C502:I502"/>
    <mergeCell ref="C505:I505"/>
    <mergeCell ref="C508:I508"/>
    <mergeCell ref="C511:I511"/>
    <mergeCell ref="C477:I477"/>
    <mergeCell ref="C444:I444"/>
    <mergeCell ref="C447:I447"/>
    <mergeCell ref="C450:I450"/>
    <mergeCell ref="C453:I453"/>
    <mergeCell ref="C456:I456"/>
    <mergeCell ref="C459:I459"/>
    <mergeCell ref="C462:I462"/>
    <mergeCell ref="C465:I465"/>
    <mergeCell ref="C468:I468"/>
    <mergeCell ref="C471:I471"/>
    <mergeCell ref="C474:I474"/>
    <mergeCell ref="C441:I441"/>
    <mergeCell ref="C406:I406"/>
    <mergeCell ref="C409:I409"/>
    <mergeCell ref="C412:I412"/>
    <mergeCell ref="C415:I415"/>
    <mergeCell ref="C417:I417"/>
    <mergeCell ref="C419:I419"/>
    <mergeCell ref="C421:I421"/>
    <mergeCell ref="C424:I424"/>
    <mergeCell ref="C427:I427"/>
    <mergeCell ref="C431:I431"/>
    <mergeCell ref="C436:I436"/>
    <mergeCell ref="C401:I401"/>
    <mergeCell ref="C384:I384"/>
    <mergeCell ref="C387:I387"/>
    <mergeCell ref="C391:I391"/>
    <mergeCell ref="C394:I394"/>
    <mergeCell ref="C397:I397"/>
  </mergeCells>
  <pageMargins left="0.511811024" right="0.511811024" top="0.78740157499999996" bottom="0.78740157499999996" header="0.31496062000000002" footer="0.3149606200000000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1DC07C-440C-4B9F-8815-A569EAB87C44}">
  <sheetPr>
    <tabColor rgb="FF00B0F0"/>
  </sheetPr>
  <dimension ref="A1:H432"/>
  <sheetViews>
    <sheetView workbookViewId="0">
      <selection activeCell="J11" sqref="J11"/>
    </sheetView>
  </sheetViews>
  <sheetFormatPr defaultRowHeight="15"/>
  <cols>
    <col min="1" max="1" width="9.140625" style="1006"/>
    <col min="2" max="2" width="27.5703125" style="1006" customWidth="1"/>
    <col min="3" max="3" width="15.7109375" style="1109" customWidth="1"/>
    <col min="4" max="16384" width="9.140625" style="1006"/>
  </cols>
  <sheetData>
    <row r="1" spans="1:8">
      <c r="A1" s="1107" t="s">
        <v>2568</v>
      </c>
      <c r="B1" s="1107" t="s">
        <v>1086</v>
      </c>
      <c r="C1" s="1108" t="s">
        <v>2569</v>
      </c>
      <c r="D1" s="1107" t="s">
        <v>2570</v>
      </c>
      <c r="E1" s="1107" t="s">
        <v>2571</v>
      </c>
    </row>
    <row r="2" spans="1:8">
      <c r="A2" s="1006" t="s">
        <v>2373</v>
      </c>
      <c r="B2" s="1006" t="s">
        <v>2374</v>
      </c>
      <c r="C2" s="1109">
        <v>590</v>
      </c>
      <c r="D2" s="1006" t="s">
        <v>46</v>
      </c>
      <c r="E2" s="1006" t="s">
        <v>46</v>
      </c>
      <c r="G2" s="1110" t="s">
        <v>2572</v>
      </c>
      <c r="H2" s="1110" t="s">
        <v>2573</v>
      </c>
    </row>
    <row r="3" spans="1:8">
      <c r="A3" s="1006" t="s">
        <v>1964</v>
      </c>
      <c r="B3" s="1006" t="s">
        <v>1965</v>
      </c>
      <c r="C3" s="1109">
        <v>1000</v>
      </c>
      <c r="D3" s="1006" t="s">
        <v>46</v>
      </c>
      <c r="E3" s="1006" t="s">
        <v>46</v>
      </c>
    </row>
    <row r="4" spans="1:8">
      <c r="A4" s="1006" t="s">
        <v>1508</v>
      </c>
      <c r="B4" s="1006" t="s">
        <v>1619</v>
      </c>
      <c r="C4" s="1109">
        <v>89</v>
      </c>
      <c r="D4" s="1006" t="s">
        <v>46</v>
      </c>
      <c r="E4" s="1006" t="s">
        <v>46</v>
      </c>
    </row>
    <row r="5" spans="1:8">
      <c r="A5" s="1006" t="s">
        <v>1767</v>
      </c>
      <c r="B5" s="1006" t="s">
        <v>1768</v>
      </c>
      <c r="C5" s="1109">
        <v>103000</v>
      </c>
      <c r="D5" s="1036">
        <v>0.25</v>
      </c>
      <c r="E5" s="1006" t="s">
        <v>2026</v>
      </c>
    </row>
    <row r="6" spans="1:8">
      <c r="A6" s="1006" t="s">
        <v>2172</v>
      </c>
      <c r="B6" s="1006" t="s">
        <v>2173</v>
      </c>
      <c r="C6" s="1109">
        <v>43000</v>
      </c>
      <c r="D6" s="1036">
        <v>2</v>
      </c>
      <c r="E6" s="1006" t="s">
        <v>2495</v>
      </c>
    </row>
    <row r="7" spans="1:8">
      <c r="A7" s="1006" t="s">
        <v>1905</v>
      </c>
      <c r="B7" s="1006" t="s">
        <v>1906</v>
      </c>
      <c r="C7" s="1109">
        <v>23000</v>
      </c>
      <c r="D7" s="1036">
        <v>2</v>
      </c>
      <c r="E7" s="1006" t="s">
        <v>2495</v>
      </c>
    </row>
    <row r="8" spans="1:8">
      <c r="A8" s="1006" t="s">
        <v>1476</v>
      </c>
      <c r="B8" s="1006" t="s">
        <v>2574</v>
      </c>
      <c r="C8" s="1109">
        <v>9860</v>
      </c>
      <c r="D8" s="1036">
        <v>1</v>
      </c>
      <c r="E8" s="1006" t="s">
        <v>1476</v>
      </c>
    </row>
    <row r="9" spans="1:8">
      <c r="A9" s="1006" t="s">
        <v>2193</v>
      </c>
      <c r="B9" s="1006" t="s">
        <v>2194</v>
      </c>
      <c r="C9" s="1109">
        <v>6000</v>
      </c>
      <c r="D9" s="1036">
        <v>1</v>
      </c>
      <c r="E9" s="1006" t="s">
        <v>2495</v>
      </c>
    </row>
    <row r="10" spans="1:8">
      <c r="A10" s="1006" t="s">
        <v>2046</v>
      </c>
      <c r="B10" s="1006" t="s">
        <v>2047</v>
      </c>
      <c r="C10" s="1109">
        <v>305000</v>
      </c>
      <c r="D10" s="1036">
        <v>1</v>
      </c>
      <c r="E10" s="1006" t="s">
        <v>2046</v>
      </c>
    </row>
    <row r="11" spans="1:8">
      <c r="A11" s="1006" t="s">
        <v>2048</v>
      </c>
      <c r="B11" s="1006" t="s">
        <v>2049</v>
      </c>
      <c r="C11" s="1109">
        <v>310000</v>
      </c>
      <c r="D11" s="1036">
        <v>1</v>
      </c>
      <c r="E11" s="1006" t="s">
        <v>2048</v>
      </c>
    </row>
    <row r="12" spans="1:8">
      <c r="A12" s="1006" t="s">
        <v>1698</v>
      </c>
      <c r="B12" s="1006" t="s">
        <v>1699</v>
      </c>
      <c r="C12" s="1109">
        <v>70000</v>
      </c>
      <c r="D12" s="1036">
        <v>1</v>
      </c>
      <c r="E12" s="1006" t="s">
        <v>1617</v>
      </c>
    </row>
    <row r="13" spans="1:8">
      <c r="A13" s="1006" t="s">
        <v>2158</v>
      </c>
      <c r="B13" s="1006" t="s">
        <v>2159</v>
      </c>
      <c r="C13" s="1109">
        <v>70000</v>
      </c>
      <c r="D13" s="1036">
        <v>1</v>
      </c>
      <c r="E13" s="1006" t="s">
        <v>2026</v>
      </c>
    </row>
    <row r="14" spans="1:8">
      <c r="A14" s="1006" t="s">
        <v>1480</v>
      </c>
      <c r="B14" s="1006" t="s">
        <v>1920</v>
      </c>
      <c r="C14" s="1109">
        <v>1050</v>
      </c>
      <c r="D14" s="1006" t="s">
        <v>46</v>
      </c>
      <c r="E14" s="1006" t="s">
        <v>46</v>
      </c>
    </row>
    <row r="15" spans="1:8">
      <c r="A15" s="1006" t="s">
        <v>1954</v>
      </c>
      <c r="B15" s="1006" t="s">
        <v>1955</v>
      </c>
      <c r="C15" s="1109">
        <v>23</v>
      </c>
      <c r="D15" s="1006" t="s">
        <v>46</v>
      </c>
      <c r="E15" s="1006" t="s">
        <v>46</v>
      </c>
    </row>
    <row r="16" spans="1:8">
      <c r="A16" s="1006" t="s">
        <v>2040</v>
      </c>
      <c r="B16" s="1006" t="s">
        <v>2041</v>
      </c>
      <c r="C16" s="1109">
        <v>75</v>
      </c>
      <c r="D16" s="1006" t="s">
        <v>46</v>
      </c>
      <c r="E16" s="1006" t="s">
        <v>46</v>
      </c>
    </row>
    <row r="17" spans="1:5">
      <c r="A17" s="1006" t="s">
        <v>1644</v>
      </c>
      <c r="B17" s="1006" t="s">
        <v>1645</v>
      </c>
      <c r="C17" s="1109">
        <v>36</v>
      </c>
      <c r="D17" s="1006" t="s">
        <v>46</v>
      </c>
      <c r="E17" s="1006" t="s">
        <v>46</v>
      </c>
    </row>
    <row r="18" spans="1:5">
      <c r="A18" s="1006" t="s">
        <v>1682</v>
      </c>
      <c r="B18" s="1006" t="s">
        <v>1683</v>
      </c>
      <c r="C18" s="1109">
        <v>1480</v>
      </c>
      <c r="D18" s="1006">
        <v>1</v>
      </c>
      <c r="E18" s="1006" t="s">
        <v>1467</v>
      </c>
    </row>
    <row r="19" spans="1:5">
      <c r="A19" s="1006" t="s">
        <v>2236</v>
      </c>
      <c r="B19" s="1006" t="s">
        <v>2237</v>
      </c>
      <c r="C19" s="1109">
        <v>5080</v>
      </c>
      <c r="D19" s="1006">
        <v>0.5</v>
      </c>
      <c r="E19" s="1006" t="s">
        <v>2461</v>
      </c>
    </row>
    <row r="20" spans="1:5">
      <c r="A20" s="1006" t="s">
        <v>1487</v>
      </c>
      <c r="B20" s="1006" t="s">
        <v>1726</v>
      </c>
      <c r="C20" s="1109">
        <v>2720</v>
      </c>
      <c r="D20" s="1006" t="s">
        <v>46</v>
      </c>
      <c r="E20" s="1006" t="s">
        <v>46</v>
      </c>
    </row>
    <row r="21" spans="1:5">
      <c r="A21" s="1006" t="s">
        <v>1748</v>
      </c>
      <c r="B21" s="1006" t="s">
        <v>1749</v>
      </c>
      <c r="C21" s="1109">
        <v>2810</v>
      </c>
      <c r="D21" s="1006" t="s">
        <v>46</v>
      </c>
      <c r="E21" s="1006" t="s">
        <v>46</v>
      </c>
    </row>
    <row r="22" spans="1:5">
      <c r="A22" s="1006" t="s">
        <v>2231</v>
      </c>
      <c r="B22" s="1006" t="s">
        <v>2232</v>
      </c>
      <c r="C22" s="1109">
        <v>212</v>
      </c>
      <c r="D22" s="1006" t="s">
        <v>46</v>
      </c>
      <c r="E22" s="1006" t="s">
        <v>46</v>
      </c>
    </row>
    <row r="23" spans="1:5">
      <c r="A23" s="1006" t="s">
        <v>2052</v>
      </c>
      <c r="B23" s="1006" t="s">
        <v>2575</v>
      </c>
      <c r="C23" s="1109">
        <v>520</v>
      </c>
      <c r="D23" s="1006" t="s">
        <v>46</v>
      </c>
      <c r="E23" s="1006" t="s">
        <v>46</v>
      </c>
    </row>
    <row r="24" spans="1:5">
      <c r="A24" s="1006" t="s">
        <v>1613</v>
      </c>
      <c r="B24" s="1006" t="s">
        <v>1614</v>
      </c>
      <c r="C24" s="1109">
        <v>628</v>
      </c>
      <c r="D24" s="1006" t="s">
        <v>46</v>
      </c>
      <c r="E24" s="1006" t="s">
        <v>46</v>
      </c>
    </row>
    <row r="25" spans="1:5">
      <c r="A25" s="1006" t="s">
        <v>1648</v>
      </c>
      <c r="B25" s="1006" t="s">
        <v>1649</v>
      </c>
      <c r="C25" s="1109">
        <v>110</v>
      </c>
      <c r="D25" s="1006" t="s">
        <v>46</v>
      </c>
      <c r="E25" s="1006" t="s">
        <v>46</v>
      </c>
    </row>
    <row r="26" spans="1:5">
      <c r="A26" s="1006" t="s">
        <v>2558</v>
      </c>
      <c r="B26" s="1006" t="s">
        <v>2559</v>
      </c>
      <c r="C26" s="1109">
        <v>15341</v>
      </c>
      <c r="D26" s="1006">
        <v>1</v>
      </c>
      <c r="E26" s="1006" t="s">
        <v>2558</v>
      </c>
    </row>
    <row r="27" spans="1:5">
      <c r="A27" s="1006" t="s">
        <v>2070</v>
      </c>
      <c r="B27" s="1006" t="s">
        <v>2071</v>
      </c>
      <c r="C27" s="1109">
        <v>670</v>
      </c>
      <c r="D27" s="1006" t="s">
        <v>46</v>
      </c>
      <c r="E27" s="1006" t="s">
        <v>46</v>
      </c>
    </row>
    <row r="28" spans="1:5">
      <c r="A28" s="1006" t="s">
        <v>2293</v>
      </c>
      <c r="B28" s="1006" t="s">
        <v>2294</v>
      </c>
      <c r="C28" s="1109">
        <v>1250</v>
      </c>
      <c r="D28" s="1006" t="s">
        <v>46</v>
      </c>
      <c r="E28" s="1006" t="s">
        <v>46</v>
      </c>
    </row>
    <row r="29" spans="1:5">
      <c r="A29" s="1006" t="s">
        <v>1642</v>
      </c>
      <c r="B29" s="1006" t="s">
        <v>1643</v>
      </c>
      <c r="C29" s="1109">
        <v>266</v>
      </c>
      <c r="D29" s="1006" t="s">
        <v>46</v>
      </c>
      <c r="E29" s="1006" t="s">
        <v>46</v>
      </c>
    </row>
    <row r="30" spans="1:5">
      <c r="A30" s="1006" t="s">
        <v>2295</v>
      </c>
      <c r="B30" s="1006" t="s">
        <v>2296</v>
      </c>
      <c r="C30" s="1109">
        <v>19</v>
      </c>
      <c r="D30" s="1006" t="s">
        <v>46</v>
      </c>
      <c r="E30" s="1006" t="s">
        <v>46</v>
      </c>
    </row>
    <row r="31" spans="1:5">
      <c r="A31" s="1006" t="s">
        <v>2209</v>
      </c>
      <c r="B31" s="1006" t="s">
        <v>2210</v>
      </c>
      <c r="C31" s="1109">
        <v>350</v>
      </c>
      <c r="D31" s="1006" t="s">
        <v>46</v>
      </c>
      <c r="E31" s="1006" t="s">
        <v>46</v>
      </c>
    </row>
    <row r="32" spans="1:5">
      <c r="A32" s="1006" t="s">
        <v>1736</v>
      </c>
      <c r="B32" s="1006" t="s">
        <v>1737</v>
      </c>
      <c r="C32" s="1109">
        <v>274</v>
      </c>
      <c r="D32" s="1006" t="s">
        <v>46</v>
      </c>
      <c r="E32" s="1006" t="s">
        <v>46</v>
      </c>
    </row>
    <row r="33" spans="1:5">
      <c r="A33" s="1006" t="s">
        <v>2068</v>
      </c>
      <c r="B33" s="1006" t="s">
        <v>2069</v>
      </c>
      <c r="C33" s="1109">
        <v>31</v>
      </c>
      <c r="D33" s="1006" t="s">
        <v>46</v>
      </c>
      <c r="E33" s="1006" t="s">
        <v>46</v>
      </c>
    </row>
    <row r="34" spans="1:5">
      <c r="A34" s="1006" t="s">
        <v>1806</v>
      </c>
      <c r="B34" s="1006" t="s">
        <v>1807</v>
      </c>
      <c r="C34" s="1109">
        <v>29000</v>
      </c>
      <c r="D34" s="1006">
        <v>1</v>
      </c>
      <c r="E34" s="1006" t="s">
        <v>2311</v>
      </c>
    </row>
    <row r="35" spans="1:5">
      <c r="A35" s="1006" t="s">
        <v>2238</v>
      </c>
      <c r="B35" s="1006" t="s">
        <v>2239</v>
      </c>
      <c r="C35" s="1109">
        <v>23000</v>
      </c>
      <c r="D35" s="1006">
        <v>1</v>
      </c>
      <c r="E35" s="1006" t="s">
        <v>2501</v>
      </c>
    </row>
    <row r="36" spans="1:5">
      <c r="A36" s="1006" t="s">
        <v>1922</v>
      </c>
      <c r="B36" s="1006" t="s">
        <v>1923</v>
      </c>
      <c r="C36" s="1109">
        <v>4500</v>
      </c>
      <c r="D36" s="1006" t="s">
        <v>46</v>
      </c>
      <c r="E36" s="1006" t="s">
        <v>46</v>
      </c>
    </row>
    <row r="37" spans="1:5">
      <c r="A37" s="1006" t="s">
        <v>1814</v>
      </c>
      <c r="B37" s="1006" t="s">
        <v>1815</v>
      </c>
      <c r="C37" s="1109">
        <v>2300</v>
      </c>
      <c r="D37" s="1006" t="s">
        <v>46</v>
      </c>
      <c r="E37" s="1006" t="s">
        <v>46</v>
      </c>
    </row>
    <row r="38" spans="1:5">
      <c r="A38" s="1006" t="s">
        <v>2144</v>
      </c>
      <c r="B38" s="1006" t="s">
        <v>2145</v>
      </c>
      <c r="C38" s="1109">
        <v>300</v>
      </c>
      <c r="D38" s="1006" t="s">
        <v>46</v>
      </c>
      <c r="E38" s="1006" t="s">
        <v>46</v>
      </c>
    </row>
    <row r="39" spans="1:5">
      <c r="A39" s="1006" t="s">
        <v>1861</v>
      </c>
      <c r="B39" s="1006" t="s">
        <v>1862</v>
      </c>
      <c r="C39" s="1109">
        <v>3300</v>
      </c>
      <c r="D39" s="1006" t="s">
        <v>46</v>
      </c>
      <c r="E39" s="1006" t="s">
        <v>46</v>
      </c>
    </row>
    <row r="40" spans="1:5">
      <c r="A40" s="1006" t="s">
        <v>2452</v>
      </c>
      <c r="B40" s="1006" t="s">
        <v>2453</v>
      </c>
      <c r="C40" s="1109">
        <v>10820</v>
      </c>
      <c r="D40" s="1006">
        <v>1</v>
      </c>
      <c r="E40" s="1006" t="s">
        <v>2452</v>
      </c>
    </row>
    <row r="41" spans="1:5">
      <c r="A41" s="1006" t="s">
        <v>1525</v>
      </c>
      <c r="B41" s="1006" t="s">
        <v>2456</v>
      </c>
      <c r="C41" s="1109">
        <v>9088</v>
      </c>
      <c r="D41" s="1006">
        <v>1</v>
      </c>
      <c r="E41" s="1006" t="s">
        <v>1525</v>
      </c>
    </row>
    <row r="42" spans="1:5">
      <c r="A42" s="1006" t="s">
        <v>1464</v>
      </c>
      <c r="B42" s="1006" t="s">
        <v>2507</v>
      </c>
      <c r="C42" s="1109">
        <v>11579</v>
      </c>
      <c r="D42" s="1006">
        <v>1</v>
      </c>
      <c r="E42" s="1006" t="s">
        <v>1464</v>
      </c>
    </row>
    <row r="43" spans="1:5">
      <c r="A43" s="1006" t="s">
        <v>1526</v>
      </c>
      <c r="B43" s="1006" t="s">
        <v>2421</v>
      </c>
      <c r="C43" s="1109">
        <v>7471</v>
      </c>
      <c r="D43" s="1006">
        <v>1</v>
      </c>
      <c r="E43" s="1006" t="s">
        <v>1526</v>
      </c>
    </row>
    <row r="44" spans="1:5">
      <c r="A44" s="1006" t="s">
        <v>2377</v>
      </c>
      <c r="B44" s="1006" t="s">
        <v>2378</v>
      </c>
      <c r="C44" s="1109">
        <v>11263</v>
      </c>
      <c r="D44" s="1006">
        <v>1</v>
      </c>
      <c r="E44" s="1006" t="s">
        <v>2377</v>
      </c>
    </row>
    <row r="45" spans="1:5">
      <c r="A45" s="1006" t="s">
        <v>1465</v>
      </c>
      <c r="B45" s="1006" t="s">
        <v>2520</v>
      </c>
      <c r="C45" s="1109">
        <v>13263</v>
      </c>
      <c r="D45" s="1006">
        <v>1</v>
      </c>
      <c r="E45" s="1006" t="s">
        <v>1465</v>
      </c>
    </row>
    <row r="46" spans="1:5">
      <c r="A46" s="1006" t="s">
        <v>2409</v>
      </c>
      <c r="B46" s="1006" t="s">
        <v>2410</v>
      </c>
      <c r="C46" s="1109">
        <v>13263</v>
      </c>
      <c r="D46" s="1006">
        <v>1</v>
      </c>
      <c r="E46" s="1006" t="s">
        <v>2409</v>
      </c>
    </row>
    <row r="47" spans="1:5">
      <c r="A47" s="1006" t="s">
        <v>2473</v>
      </c>
      <c r="B47" s="1006" t="s">
        <v>2474</v>
      </c>
      <c r="C47" s="1109">
        <v>11281</v>
      </c>
      <c r="D47" s="1006">
        <v>1</v>
      </c>
      <c r="E47" s="1006" t="s">
        <v>2473</v>
      </c>
    </row>
    <row r="48" spans="1:5">
      <c r="A48" s="1006" t="s">
        <v>2467</v>
      </c>
      <c r="B48" s="1006" t="s">
        <v>2468</v>
      </c>
      <c r="C48" s="1109">
        <v>10710</v>
      </c>
      <c r="D48" s="1006">
        <v>1</v>
      </c>
      <c r="E48" s="1006" t="s">
        <v>2467</v>
      </c>
    </row>
    <row r="49" spans="1:5">
      <c r="A49" s="1006" t="s">
        <v>2461</v>
      </c>
      <c r="B49" s="1006" t="s">
        <v>2462</v>
      </c>
      <c r="C49" s="1109">
        <v>8545</v>
      </c>
      <c r="D49" s="1006">
        <v>1</v>
      </c>
      <c r="E49" s="1006" t="s">
        <v>2461</v>
      </c>
    </row>
    <row r="50" spans="1:5">
      <c r="A50" s="1006" t="s">
        <v>1498</v>
      </c>
      <c r="B50" s="1006" t="s">
        <v>2536</v>
      </c>
      <c r="C50" s="1109">
        <v>4565</v>
      </c>
      <c r="D50" s="1006">
        <v>1</v>
      </c>
      <c r="E50" s="1006" t="s">
        <v>1498</v>
      </c>
    </row>
    <row r="51" spans="1:5">
      <c r="A51" s="1006" t="s">
        <v>2426</v>
      </c>
      <c r="B51" s="1006" t="s">
        <v>2427</v>
      </c>
      <c r="C51" s="1109">
        <v>6711</v>
      </c>
      <c r="D51" s="1006">
        <v>1</v>
      </c>
      <c r="E51" s="1006" t="s">
        <v>2426</v>
      </c>
    </row>
    <row r="52" spans="1:5">
      <c r="A52" s="1006" t="s">
        <v>2441</v>
      </c>
      <c r="B52" s="1006" t="s">
        <v>2442</v>
      </c>
      <c r="C52" s="1109">
        <v>9111</v>
      </c>
      <c r="D52" s="1006">
        <v>1</v>
      </c>
      <c r="E52" s="1006" t="s">
        <v>2441</v>
      </c>
    </row>
    <row r="53" spans="1:5">
      <c r="A53" s="1006" t="s">
        <v>1467</v>
      </c>
      <c r="B53" s="1006" t="s">
        <v>2531</v>
      </c>
      <c r="C53" s="1109">
        <v>9000</v>
      </c>
      <c r="D53" s="1006">
        <v>1</v>
      </c>
      <c r="E53" s="1006" t="s">
        <v>1467</v>
      </c>
    </row>
    <row r="54" spans="1:5">
      <c r="A54" s="1006" t="s">
        <v>1473</v>
      </c>
      <c r="B54" s="1006" t="s">
        <v>2331</v>
      </c>
      <c r="C54" s="1109">
        <v>12240</v>
      </c>
      <c r="D54" s="1006">
        <v>1</v>
      </c>
      <c r="E54" s="1006" t="s">
        <v>1473</v>
      </c>
    </row>
    <row r="55" spans="1:5">
      <c r="A55" s="1006" t="s">
        <v>1481</v>
      </c>
      <c r="B55" s="1006" t="s">
        <v>2539</v>
      </c>
      <c r="C55" s="1109">
        <v>7959</v>
      </c>
      <c r="D55" s="1006">
        <v>1</v>
      </c>
      <c r="E55" s="1006" t="s">
        <v>1481</v>
      </c>
    </row>
    <row r="56" spans="1:5">
      <c r="A56" s="1006" t="s">
        <v>2437</v>
      </c>
      <c r="B56" s="1006" t="s">
        <v>2438</v>
      </c>
      <c r="C56" s="1109">
        <v>7471</v>
      </c>
      <c r="D56" s="1006">
        <v>1</v>
      </c>
      <c r="E56" s="1006" t="s">
        <v>2437</v>
      </c>
    </row>
    <row r="57" spans="1:5">
      <c r="A57" s="1006" t="s">
        <v>2405</v>
      </c>
      <c r="B57" s="1006" t="s">
        <v>2576</v>
      </c>
      <c r="C57" s="1109">
        <v>10340</v>
      </c>
      <c r="D57" s="1006">
        <v>1</v>
      </c>
      <c r="E57" s="1006" t="s">
        <v>2405</v>
      </c>
    </row>
    <row r="58" spans="1:5">
      <c r="A58" s="1006" t="s">
        <v>2353</v>
      </c>
      <c r="B58" s="1006" t="s">
        <v>2354</v>
      </c>
      <c r="C58" s="1109">
        <v>12295</v>
      </c>
      <c r="D58" s="1006">
        <v>1</v>
      </c>
      <c r="E58" s="1006" t="s">
        <v>2353</v>
      </c>
    </row>
    <row r="59" spans="1:5">
      <c r="A59" s="1006" t="s">
        <v>2347</v>
      </c>
      <c r="B59" s="1006" t="s">
        <v>2348</v>
      </c>
      <c r="C59" s="1109">
        <v>5570</v>
      </c>
      <c r="D59" s="1006">
        <v>1</v>
      </c>
      <c r="E59" s="1006" t="s">
        <v>2347</v>
      </c>
    </row>
    <row r="60" spans="1:5">
      <c r="A60" s="1006" t="s">
        <v>2359</v>
      </c>
      <c r="B60" s="1006" t="s">
        <v>2360</v>
      </c>
      <c r="C60" s="1109">
        <v>16149</v>
      </c>
      <c r="D60" s="1006">
        <v>1</v>
      </c>
      <c r="E60" s="1006" t="s">
        <v>2359</v>
      </c>
    </row>
    <row r="61" spans="1:5">
      <c r="A61" s="1006" t="s">
        <v>2482</v>
      </c>
      <c r="B61" s="1006" t="s">
        <v>2483</v>
      </c>
      <c r="C61" s="1109">
        <v>7125</v>
      </c>
      <c r="D61" s="1006">
        <v>1</v>
      </c>
      <c r="E61" s="1006" t="s">
        <v>2482</v>
      </c>
    </row>
    <row r="62" spans="1:5">
      <c r="A62" s="1006" t="s">
        <v>1466</v>
      </c>
      <c r="B62" s="1006" t="s">
        <v>2488</v>
      </c>
      <c r="C62" s="1109">
        <v>14341</v>
      </c>
      <c r="D62" s="1006">
        <v>1</v>
      </c>
      <c r="E62" s="1006" t="s">
        <v>1466</v>
      </c>
    </row>
    <row r="63" spans="1:5">
      <c r="A63" s="1006" t="s">
        <v>2546</v>
      </c>
      <c r="B63" s="1006" t="s">
        <v>2547</v>
      </c>
      <c r="C63" s="1109">
        <v>8170</v>
      </c>
      <c r="D63" s="1006">
        <v>1</v>
      </c>
      <c r="E63" s="1006" t="s">
        <v>2546</v>
      </c>
    </row>
    <row r="64" spans="1:5">
      <c r="A64" s="1006" t="s">
        <v>2319</v>
      </c>
      <c r="B64" s="1006" t="s">
        <v>2320</v>
      </c>
      <c r="C64" s="1109">
        <v>12763</v>
      </c>
      <c r="D64" s="1006">
        <v>1</v>
      </c>
      <c r="E64" s="1006" t="s">
        <v>2319</v>
      </c>
    </row>
    <row r="65" spans="1:5">
      <c r="A65" s="1006" t="s">
        <v>2562</v>
      </c>
      <c r="B65" s="1006" t="s">
        <v>2563</v>
      </c>
      <c r="C65" s="1109">
        <v>11550</v>
      </c>
      <c r="D65" s="1006">
        <v>1</v>
      </c>
      <c r="E65" s="1006" t="s">
        <v>2562</v>
      </c>
    </row>
    <row r="66" spans="1:5">
      <c r="A66" s="1006" t="s">
        <v>2383</v>
      </c>
      <c r="B66" s="1006" t="s">
        <v>2384</v>
      </c>
      <c r="C66" s="1109">
        <v>17864</v>
      </c>
      <c r="D66" s="1006">
        <v>1</v>
      </c>
      <c r="E66" s="1006" t="s">
        <v>2383</v>
      </c>
    </row>
    <row r="67" spans="1:5">
      <c r="A67" s="1006" t="s">
        <v>1470</v>
      </c>
      <c r="B67" s="1006" t="s">
        <v>2447</v>
      </c>
      <c r="C67" s="1109">
        <v>10090</v>
      </c>
      <c r="D67" s="1006">
        <v>1</v>
      </c>
      <c r="E67" s="1006" t="s">
        <v>1470</v>
      </c>
    </row>
    <row r="68" spans="1:5">
      <c r="A68" s="1006" t="s">
        <v>2527</v>
      </c>
      <c r="B68" s="1006" t="s">
        <v>2528</v>
      </c>
      <c r="C68" s="1109">
        <v>10150</v>
      </c>
      <c r="D68" s="1006">
        <v>1</v>
      </c>
      <c r="E68" s="1006" t="s">
        <v>2527</v>
      </c>
    </row>
    <row r="69" spans="1:5">
      <c r="A69" s="1006" t="s">
        <v>1492</v>
      </c>
      <c r="B69" s="1006" t="s">
        <v>2479</v>
      </c>
      <c r="C69" s="1109">
        <v>7175</v>
      </c>
      <c r="D69" s="1006">
        <v>1</v>
      </c>
      <c r="E69" s="1006" t="s">
        <v>1492</v>
      </c>
    </row>
    <row r="70" spans="1:5">
      <c r="A70" s="1006" t="s">
        <v>2510</v>
      </c>
      <c r="B70" s="1006" t="s">
        <v>2511</v>
      </c>
      <c r="C70" s="1109">
        <v>7786</v>
      </c>
      <c r="D70" s="1006">
        <v>1</v>
      </c>
      <c r="E70" s="1006" t="s">
        <v>2510</v>
      </c>
    </row>
    <row r="71" spans="1:5">
      <c r="A71" s="1006" t="s">
        <v>2305</v>
      </c>
      <c r="B71" s="1006" t="s">
        <v>2306</v>
      </c>
      <c r="C71" s="1109">
        <v>18864</v>
      </c>
      <c r="D71" s="1006">
        <v>1</v>
      </c>
      <c r="E71" s="1006" t="s">
        <v>2305</v>
      </c>
    </row>
    <row r="72" spans="1:5">
      <c r="A72" s="1006" t="s">
        <v>1503</v>
      </c>
      <c r="B72" s="1006" t="s">
        <v>2432</v>
      </c>
      <c r="C72" s="1109">
        <v>7305</v>
      </c>
      <c r="D72" s="1006">
        <v>1</v>
      </c>
      <c r="E72" s="1006" t="s">
        <v>1503</v>
      </c>
    </row>
    <row r="73" spans="1:5">
      <c r="A73" s="1006" t="s">
        <v>1482</v>
      </c>
      <c r="B73" s="1006" t="s">
        <v>1996</v>
      </c>
      <c r="C73" s="1109">
        <v>9959</v>
      </c>
      <c r="D73" s="1006">
        <v>1</v>
      </c>
      <c r="E73" s="1006" t="s">
        <v>2495</v>
      </c>
    </row>
    <row r="74" spans="1:5">
      <c r="A74" s="1006" t="s">
        <v>1486</v>
      </c>
      <c r="B74" s="1006" t="s">
        <v>1913</v>
      </c>
      <c r="C74" s="1109">
        <v>18136</v>
      </c>
      <c r="D74" s="1006">
        <v>1</v>
      </c>
      <c r="E74" s="1006" t="s">
        <v>2495</v>
      </c>
    </row>
    <row r="75" spans="1:5">
      <c r="A75" s="1006" t="s">
        <v>1836</v>
      </c>
      <c r="B75" s="1006" t="s">
        <v>1837</v>
      </c>
      <c r="C75" s="1109">
        <v>18136</v>
      </c>
      <c r="D75" s="1006">
        <v>1</v>
      </c>
      <c r="E75" s="1006" t="s">
        <v>2495</v>
      </c>
    </row>
    <row r="76" spans="1:5">
      <c r="A76" s="1006" t="s">
        <v>1992</v>
      </c>
      <c r="B76" s="1006" t="s">
        <v>1993</v>
      </c>
      <c r="C76" s="1109">
        <v>9991</v>
      </c>
      <c r="D76" s="1006">
        <v>1</v>
      </c>
      <c r="E76" s="1006" t="s">
        <v>2495</v>
      </c>
    </row>
    <row r="77" spans="1:5">
      <c r="A77" s="1006" t="s">
        <v>1471</v>
      </c>
      <c r="B77" s="1006" t="s">
        <v>1782</v>
      </c>
      <c r="C77" s="1109">
        <v>12019</v>
      </c>
      <c r="D77" s="1006">
        <v>1</v>
      </c>
      <c r="E77" s="1006" t="s">
        <v>2495</v>
      </c>
    </row>
    <row r="78" spans="1:5">
      <c r="A78" s="1006" t="s">
        <v>1838</v>
      </c>
      <c r="B78" s="1006" t="s">
        <v>1839</v>
      </c>
      <c r="C78" s="1109">
        <v>12019</v>
      </c>
      <c r="D78" s="1006">
        <v>1</v>
      </c>
      <c r="E78" s="1006" t="s">
        <v>2495</v>
      </c>
    </row>
    <row r="79" spans="1:5">
      <c r="A79" s="1006" t="s">
        <v>1738</v>
      </c>
      <c r="B79" s="1006" t="s">
        <v>1739</v>
      </c>
      <c r="C79" s="1109">
        <v>15000</v>
      </c>
      <c r="D79" s="1006">
        <v>0.5</v>
      </c>
      <c r="E79" s="1006" t="s">
        <v>2495</v>
      </c>
    </row>
    <row r="80" spans="1:5">
      <c r="A80" s="1006" t="s">
        <v>1713</v>
      </c>
      <c r="B80" s="1006" t="s">
        <v>1714</v>
      </c>
      <c r="C80" s="1109">
        <v>20000</v>
      </c>
      <c r="D80" s="1006">
        <v>1</v>
      </c>
      <c r="E80" s="1006" t="s">
        <v>1713</v>
      </c>
    </row>
    <row r="81" spans="1:5">
      <c r="A81" s="1006" t="s">
        <v>2291</v>
      </c>
      <c r="B81" s="1006" t="s">
        <v>2292</v>
      </c>
      <c r="C81" s="1109">
        <v>45</v>
      </c>
      <c r="D81" s="1006" t="s">
        <v>46</v>
      </c>
      <c r="E81" s="1006" t="s">
        <v>46</v>
      </c>
    </row>
    <row r="82" spans="1:5">
      <c r="A82" s="1006" t="s">
        <v>1620</v>
      </c>
      <c r="B82" s="1006" t="s">
        <v>1621</v>
      </c>
      <c r="C82" s="1109">
        <v>54</v>
      </c>
      <c r="D82" s="1006" t="s">
        <v>46</v>
      </c>
      <c r="E82" s="1006" t="s">
        <v>46</v>
      </c>
    </row>
    <row r="83" spans="1:5">
      <c r="A83" s="1006" t="s">
        <v>2393</v>
      </c>
      <c r="B83" s="1006" t="s">
        <v>2577</v>
      </c>
      <c r="C83" s="1109">
        <v>28656</v>
      </c>
      <c r="D83" s="1006">
        <v>1</v>
      </c>
      <c r="E83" s="1006" t="s">
        <v>2393</v>
      </c>
    </row>
    <row r="84" spans="1:5">
      <c r="A84" s="1006" t="s">
        <v>2399</v>
      </c>
      <c r="B84" s="1006" t="s">
        <v>2578</v>
      </c>
      <c r="C84" s="1109">
        <v>36062</v>
      </c>
      <c r="D84" s="1006">
        <v>1</v>
      </c>
      <c r="E84" s="1006" t="s">
        <v>2399</v>
      </c>
    </row>
    <row r="85" spans="1:5">
      <c r="A85" s="1006" t="s">
        <v>2521</v>
      </c>
      <c r="B85" s="1006" t="s">
        <v>2579</v>
      </c>
      <c r="C85" s="1109">
        <v>44362</v>
      </c>
      <c r="D85" s="1006">
        <v>1</v>
      </c>
      <c r="E85" s="1006" t="s">
        <v>2521</v>
      </c>
    </row>
    <row r="86" spans="1:5">
      <c r="A86" s="1006" t="s">
        <v>2311</v>
      </c>
      <c r="B86" s="1006" t="s">
        <v>2312</v>
      </c>
      <c r="C86" s="1109">
        <v>27468</v>
      </c>
      <c r="D86" s="1006">
        <v>1</v>
      </c>
      <c r="E86" s="1006" t="s">
        <v>2311</v>
      </c>
    </row>
    <row r="87" spans="1:5">
      <c r="A87" s="1006" t="s">
        <v>2387</v>
      </c>
      <c r="B87" s="1006" t="s">
        <v>2388</v>
      </c>
      <c r="C87" s="1109">
        <v>21168</v>
      </c>
      <c r="D87" s="1006">
        <v>1</v>
      </c>
      <c r="E87" s="1006" t="s">
        <v>2387</v>
      </c>
    </row>
    <row r="88" spans="1:5">
      <c r="A88" s="1006" t="s">
        <v>2495</v>
      </c>
      <c r="B88" s="1006" t="s">
        <v>2496</v>
      </c>
      <c r="C88" s="1109">
        <v>14395</v>
      </c>
      <c r="D88" s="1006">
        <v>1</v>
      </c>
      <c r="E88" s="1006" t="s">
        <v>2495</v>
      </c>
    </row>
    <row r="89" spans="1:5">
      <c r="A89" s="1006" t="s">
        <v>2501</v>
      </c>
      <c r="B89" s="1006" t="s">
        <v>2502</v>
      </c>
      <c r="C89" s="1109">
        <v>18645</v>
      </c>
      <c r="D89" s="1006">
        <v>1</v>
      </c>
      <c r="E89" s="1006" t="s">
        <v>2501</v>
      </c>
    </row>
    <row r="90" spans="1:5">
      <c r="A90" s="1006" t="s">
        <v>2365</v>
      </c>
      <c r="B90" s="1006" t="s">
        <v>2366</v>
      </c>
      <c r="C90" s="1109">
        <v>7985</v>
      </c>
      <c r="D90" s="1006">
        <v>1</v>
      </c>
      <c r="E90" s="1006" t="s">
        <v>2365</v>
      </c>
    </row>
    <row r="91" spans="1:5">
      <c r="A91" s="1006" t="s">
        <v>1672</v>
      </c>
      <c r="B91" s="1006" t="s">
        <v>1673</v>
      </c>
      <c r="C91" s="1109">
        <v>79500</v>
      </c>
      <c r="D91" s="1006">
        <v>3</v>
      </c>
      <c r="E91" s="1006" t="s">
        <v>2311</v>
      </c>
    </row>
    <row r="92" spans="1:5">
      <c r="A92" s="1006" t="s">
        <v>1488</v>
      </c>
      <c r="B92" s="1006" t="s">
        <v>2021</v>
      </c>
      <c r="C92" s="1109">
        <v>40000</v>
      </c>
      <c r="D92" s="1006">
        <v>1</v>
      </c>
      <c r="E92" s="1006" t="s">
        <v>2311</v>
      </c>
    </row>
    <row r="93" spans="1:5">
      <c r="A93" s="1006" t="s">
        <v>2006</v>
      </c>
      <c r="B93" s="1006" t="s">
        <v>2007</v>
      </c>
      <c r="C93" s="1109">
        <v>40000</v>
      </c>
      <c r="D93" s="1006">
        <v>2</v>
      </c>
      <c r="E93" s="1006" t="s">
        <v>2495</v>
      </c>
    </row>
    <row r="94" spans="1:5">
      <c r="A94" s="1006" t="s">
        <v>1520</v>
      </c>
      <c r="B94" s="1006" t="s">
        <v>1769</v>
      </c>
      <c r="C94" s="1109">
        <v>78</v>
      </c>
      <c r="D94" s="1006" t="s">
        <v>46</v>
      </c>
      <c r="E94" s="1006" t="s">
        <v>46</v>
      </c>
    </row>
    <row r="95" spans="1:5">
      <c r="A95" s="1006" t="s">
        <v>1494</v>
      </c>
      <c r="B95" s="1006" t="s">
        <v>2096</v>
      </c>
      <c r="C95" s="1109">
        <v>78</v>
      </c>
      <c r="D95" s="1006" t="s">
        <v>46</v>
      </c>
      <c r="E95" s="1006" t="s">
        <v>46</v>
      </c>
    </row>
    <row r="96" spans="1:5">
      <c r="A96" s="1006" t="s">
        <v>1516</v>
      </c>
      <c r="B96" s="1006" t="s">
        <v>1962</v>
      </c>
      <c r="C96" s="1109">
        <v>82</v>
      </c>
      <c r="D96" s="1006" t="s">
        <v>46</v>
      </c>
      <c r="E96" s="1006" t="s">
        <v>46</v>
      </c>
    </row>
    <row r="97" spans="1:5">
      <c r="A97" s="1006" t="s">
        <v>1490</v>
      </c>
      <c r="B97" s="1006" t="s">
        <v>1914</v>
      </c>
      <c r="C97" s="1109">
        <v>1523</v>
      </c>
      <c r="D97" s="1006" t="s">
        <v>46</v>
      </c>
      <c r="E97" s="1006" t="s">
        <v>46</v>
      </c>
    </row>
    <row r="98" spans="1:5">
      <c r="A98" s="1006" t="s">
        <v>2066</v>
      </c>
      <c r="B98" s="1006" t="s">
        <v>2067</v>
      </c>
      <c r="C98" s="1109">
        <v>1730</v>
      </c>
      <c r="D98" s="1006" t="s">
        <v>46</v>
      </c>
      <c r="E98" s="1006" t="s">
        <v>46</v>
      </c>
    </row>
    <row r="99" spans="1:5">
      <c r="A99" s="1006" t="s">
        <v>2088</v>
      </c>
      <c r="B99" s="1006" t="s">
        <v>2089</v>
      </c>
      <c r="C99" s="1109">
        <v>457</v>
      </c>
      <c r="D99" s="1006" t="s">
        <v>46</v>
      </c>
      <c r="E99" s="1006" t="s">
        <v>46</v>
      </c>
    </row>
    <row r="100" spans="1:5">
      <c r="A100" s="1006" t="s">
        <v>1461</v>
      </c>
      <c r="B100" s="1006" t="s">
        <v>2120</v>
      </c>
      <c r="C100" s="1109">
        <v>3180</v>
      </c>
      <c r="D100" s="1006" t="s">
        <v>46</v>
      </c>
      <c r="E100" s="1006" t="s">
        <v>46</v>
      </c>
    </row>
    <row r="101" spans="1:5">
      <c r="A101" s="1006" t="s">
        <v>2258</v>
      </c>
      <c r="B101" s="1006" t="s">
        <v>2259</v>
      </c>
      <c r="C101" s="1109">
        <v>3180</v>
      </c>
      <c r="D101" s="1006" t="s">
        <v>46</v>
      </c>
      <c r="E101" s="1006" t="s">
        <v>46</v>
      </c>
    </row>
    <row r="102" spans="1:5">
      <c r="A102" s="1006" t="s">
        <v>2032</v>
      </c>
      <c r="B102" s="1006" t="s">
        <v>2033</v>
      </c>
      <c r="C102" s="1109">
        <v>500</v>
      </c>
      <c r="D102" s="1006" t="s">
        <v>46</v>
      </c>
      <c r="E102" s="1006" t="s">
        <v>46</v>
      </c>
    </row>
    <row r="103" spans="1:5">
      <c r="A103" s="1006" t="s">
        <v>2097</v>
      </c>
      <c r="B103" s="1006" t="s">
        <v>2098</v>
      </c>
      <c r="C103" s="1109">
        <v>3180</v>
      </c>
      <c r="D103" s="1006" t="s">
        <v>46</v>
      </c>
      <c r="E103" s="1006" t="s">
        <v>46</v>
      </c>
    </row>
    <row r="104" spans="1:5">
      <c r="A104" s="1006" t="s">
        <v>2103</v>
      </c>
      <c r="B104" s="1006" t="s">
        <v>2104</v>
      </c>
      <c r="C104" s="1109">
        <v>5500</v>
      </c>
      <c r="D104" s="1006">
        <v>1</v>
      </c>
      <c r="E104" s="1006" t="s">
        <v>2426</v>
      </c>
    </row>
    <row r="105" spans="1:5">
      <c r="A105" s="1006" t="s">
        <v>1506</v>
      </c>
      <c r="B105" s="1006" t="s">
        <v>2095</v>
      </c>
      <c r="C105" s="1109">
        <v>750</v>
      </c>
      <c r="D105" s="1006" t="s">
        <v>46</v>
      </c>
      <c r="E105" s="1006" t="s">
        <v>46</v>
      </c>
    </row>
    <row r="106" spans="1:5">
      <c r="A106" s="1006" t="s">
        <v>2090</v>
      </c>
      <c r="B106" s="1006" t="s">
        <v>2091</v>
      </c>
      <c r="C106" s="1109">
        <v>750</v>
      </c>
      <c r="D106" s="1006" t="s">
        <v>46</v>
      </c>
      <c r="E106" s="1006" t="s">
        <v>46</v>
      </c>
    </row>
    <row r="107" spans="1:5">
      <c r="A107" s="1006" t="s">
        <v>2113</v>
      </c>
      <c r="B107" s="1006" t="s">
        <v>2114</v>
      </c>
      <c r="C107" s="1109">
        <v>980</v>
      </c>
      <c r="D107" s="1006" t="s">
        <v>46</v>
      </c>
      <c r="E107" s="1006" t="s">
        <v>46</v>
      </c>
    </row>
    <row r="108" spans="1:5">
      <c r="A108" s="1006" t="s">
        <v>2256</v>
      </c>
      <c r="B108" s="1006" t="s">
        <v>2257</v>
      </c>
      <c r="C108" s="1109">
        <v>260</v>
      </c>
      <c r="D108" s="1006" t="s">
        <v>46</v>
      </c>
      <c r="E108" s="1006" t="s">
        <v>46</v>
      </c>
    </row>
    <row r="109" spans="1:5">
      <c r="A109" s="1006" t="s">
        <v>2099</v>
      </c>
      <c r="B109" s="1006" t="s">
        <v>2100</v>
      </c>
      <c r="C109" s="1109">
        <v>1225</v>
      </c>
      <c r="D109" s="1006" t="s">
        <v>46</v>
      </c>
      <c r="E109" s="1006" t="s">
        <v>46</v>
      </c>
    </row>
    <row r="110" spans="1:5">
      <c r="A110" s="1006" t="s">
        <v>1947</v>
      </c>
      <c r="B110" s="1006" t="s">
        <v>1948</v>
      </c>
      <c r="C110" s="1109">
        <v>39.5</v>
      </c>
      <c r="D110" s="1006" t="s">
        <v>46</v>
      </c>
      <c r="E110" s="1006" t="s">
        <v>46</v>
      </c>
    </row>
    <row r="111" spans="1:5">
      <c r="A111" s="1006" t="s">
        <v>1678</v>
      </c>
      <c r="B111" s="1006" t="s">
        <v>1679</v>
      </c>
      <c r="C111" s="1109">
        <v>108</v>
      </c>
      <c r="D111" s="1006" t="s">
        <v>46</v>
      </c>
      <c r="E111" s="1006" t="s">
        <v>46</v>
      </c>
    </row>
    <row r="112" spans="1:5">
      <c r="A112" s="1006" t="s">
        <v>1680</v>
      </c>
      <c r="B112" s="1006" t="s">
        <v>1681</v>
      </c>
      <c r="C112" s="1109">
        <v>136</v>
      </c>
      <c r="D112" s="1006" t="s">
        <v>46</v>
      </c>
      <c r="E112" s="1006" t="s">
        <v>46</v>
      </c>
    </row>
    <row r="113" spans="1:5">
      <c r="A113" s="1006" t="s">
        <v>1674</v>
      </c>
      <c r="B113" s="1006" t="s">
        <v>1675</v>
      </c>
      <c r="C113" s="1109">
        <v>38</v>
      </c>
      <c r="D113" s="1006" t="s">
        <v>46</v>
      </c>
      <c r="E113" s="1006" t="s">
        <v>46</v>
      </c>
    </row>
    <row r="114" spans="1:5">
      <c r="A114" s="1006" t="s">
        <v>1676</v>
      </c>
      <c r="B114" s="1006" t="s">
        <v>1677</v>
      </c>
      <c r="C114" s="1109">
        <v>66</v>
      </c>
      <c r="D114" s="1006" t="s">
        <v>46</v>
      </c>
      <c r="E114" s="1006" t="s">
        <v>46</v>
      </c>
    </row>
    <row r="115" spans="1:5">
      <c r="A115" s="1006" t="s">
        <v>2183</v>
      </c>
      <c r="B115" s="1006" t="s">
        <v>2184</v>
      </c>
      <c r="C115" s="1109">
        <v>110</v>
      </c>
      <c r="D115" s="1006" t="s">
        <v>46</v>
      </c>
      <c r="E115" s="1006" t="s">
        <v>46</v>
      </c>
    </row>
    <row r="116" spans="1:5">
      <c r="A116" s="1006" t="s">
        <v>2185</v>
      </c>
      <c r="B116" s="1006" t="s">
        <v>2186</v>
      </c>
      <c r="C116" s="1109">
        <v>202</v>
      </c>
      <c r="D116" s="1006" t="s">
        <v>46</v>
      </c>
      <c r="E116" s="1006" t="s">
        <v>46</v>
      </c>
    </row>
    <row r="117" spans="1:5">
      <c r="A117" s="1006" t="s">
        <v>2187</v>
      </c>
      <c r="B117" s="1006" t="s">
        <v>2188</v>
      </c>
      <c r="C117" s="1109">
        <v>390</v>
      </c>
      <c r="D117" s="1006" t="s">
        <v>46</v>
      </c>
      <c r="E117" s="1006" t="s">
        <v>46</v>
      </c>
    </row>
    <row r="118" spans="1:5">
      <c r="A118" s="1006" t="s">
        <v>2181</v>
      </c>
      <c r="B118" s="1006" t="s">
        <v>2182</v>
      </c>
      <c r="C118" s="1109">
        <v>34</v>
      </c>
      <c r="D118" s="1006" t="s">
        <v>46</v>
      </c>
      <c r="E118" s="1006" t="s">
        <v>46</v>
      </c>
    </row>
    <row r="119" spans="1:5">
      <c r="A119" s="1006" t="s">
        <v>2189</v>
      </c>
      <c r="B119" s="1006" t="s">
        <v>2190</v>
      </c>
      <c r="C119" s="1109">
        <v>400</v>
      </c>
      <c r="D119" s="1006" t="s">
        <v>46</v>
      </c>
      <c r="E119" s="1006" t="s">
        <v>46</v>
      </c>
    </row>
    <row r="120" spans="1:5">
      <c r="A120" s="1006" t="s">
        <v>2191</v>
      </c>
      <c r="B120" s="1006" t="s">
        <v>2192</v>
      </c>
      <c r="C120" s="1109">
        <v>834</v>
      </c>
      <c r="D120" s="1006" t="s">
        <v>46</v>
      </c>
      <c r="E120" s="1006" t="s">
        <v>46</v>
      </c>
    </row>
    <row r="121" spans="1:5">
      <c r="A121" s="1006" t="s">
        <v>2174</v>
      </c>
      <c r="B121" s="1006" t="s">
        <v>2175</v>
      </c>
      <c r="C121" s="1109">
        <v>37</v>
      </c>
      <c r="D121" s="1006" t="s">
        <v>46</v>
      </c>
      <c r="E121" s="1006" t="s">
        <v>46</v>
      </c>
    </row>
    <row r="122" spans="1:5">
      <c r="A122" s="1006" t="s">
        <v>1640</v>
      </c>
      <c r="B122" s="1006" t="s">
        <v>1641</v>
      </c>
      <c r="C122" s="1109">
        <v>410</v>
      </c>
      <c r="D122" s="1006" t="s">
        <v>46</v>
      </c>
      <c r="E122" s="1006" t="s">
        <v>46</v>
      </c>
    </row>
    <row r="123" spans="1:5">
      <c r="A123" s="1006" t="s">
        <v>1646</v>
      </c>
      <c r="B123" s="1006" t="s">
        <v>1647</v>
      </c>
      <c r="C123" s="1109">
        <v>470</v>
      </c>
      <c r="D123" s="1006" t="s">
        <v>46</v>
      </c>
      <c r="E123" s="1006" t="s">
        <v>46</v>
      </c>
    </row>
    <row r="124" spans="1:5">
      <c r="A124" s="1006" t="s">
        <v>2223</v>
      </c>
      <c r="B124" s="1006" t="s">
        <v>2224</v>
      </c>
      <c r="C124" s="1109">
        <v>144</v>
      </c>
      <c r="D124" s="1006" t="s">
        <v>46</v>
      </c>
      <c r="E124" s="1006" t="s">
        <v>46</v>
      </c>
    </row>
    <row r="125" spans="1:5">
      <c r="A125" s="1006" t="s">
        <v>2225</v>
      </c>
      <c r="B125" s="1006" t="s">
        <v>2226</v>
      </c>
      <c r="C125" s="1109">
        <v>176</v>
      </c>
      <c r="D125" s="1006" t="s">
        <v>46</v>
      </c>
      <c r="E125" s="1006" t="s">
        <v>46</v>
      </c>
    </row>
    <row r="126" spans="1:5">
      <c r="A126" s="1006" t="s">
        <v>2034</v>
      </c>
      <c r="B126" s="1006" t="s">
        <v>2035</v>
      </c>
      <c r="C126" s="1109">
        <v>61400</v>
      </c>
      <c r="D126" s="1006">
        <v>2</v>
      </c>
      <c r="E126" s="1006" t="s">
        <v>2311</v>
      </c>
    </row>
    <row r="127" spans="1:5">
      <c r="A127" s="1006" t="s">
        <v>2028</v>
      </c>
      <c r="B127" s="1006" t="s">
        <v>2029</v>
      </c>
      <c r="C127" s="1109">
        <v>46700</v>
      </c>
      <c r="D127" s="1006">
        <v>2</v>
      </c>
      <c r="E127" s="1006" t="s">
        <v>2501</v>
      </c>
    </row>
    <row r="128" spans="1:5">
      <c r="A128" s="1006" t="s">
        <v>2215</v>
      </c>
      <c r="B128" s="1006" t="s">
        <v>2216</v>
      </c>
      <c r="C128" s="1109">
        <v>79</v>
      </c>
      <c r="D128" s="1006" t="s">
        <v>46</v>
      </c>
      <c r="E128" s="1006" t="s">
        <v>46</v>
      </c>
    </row>
    <row r="129" spans="1:5">
      <c r="A129" s="1006" t="s">
        <v>1941</v>
      </c>
      <c r="B129" s="1006" t="s">
        <v>1942</v>
      </c>
      <c r="C129" s="1109">
        <v>46.323</v>
      </c>
      <c r="D129" s="1006" t="s">
        <v>46</v>
      </c>
      <c r="E129" s="1006" t="s">
        <v>46</v>
      </c>
    </row>
    <row r="130" spans="1:5">
      <c r="A130" s="1006" t="s">
        <v>1988</v>
      </c>
      <c r="B130" s="1006" t="s">
        <v>1989</v>
      </c>
      <c r="C130" s="1109">
        <v>54.497999999999998</v>
      </c>
      <c r="D130" s="1006" t="s">
        <v>46</v>
      </c>
      <c r="E130" s="1006" t="s">
        <v>46</v>
      </c>
    </row>
    <row r="131" spans="1:5">
      <c r="A131" s="1006" t="s">
        <v>2072</v>
      </c>
      <c r="B131" s="1006" t="s">
        <v>2073</v>
      </c>
      <c r="C131" s="1109">
        <v>64.114999999999995</v>
      </c>
      <c r="D131" s="1006" t="s">
        <v>46</v>
      </c>
      <c r="E131" s="1006" t="s">
        <v>46</v>
      </c>
    </row>
    <row r="132" spans="1:5">
      <c r="A132" s="1006" t="s">
        <v>2074</v>
      </c>
      <c r="B132" s="1006" t="s">
        <v>2075</v>
      </c>
      <c r="C132" s="1109">
        <v>75.430000000000007</v>
      </c>
      <c r="D132" s="1006" t="s">
        <v>46</v>
      </c>
      <c r="E132" s="1006" t="s">
        <v>46</v>
      </c>
    </row>
    <row r="133" spans="1:5">
      <c r="A133" s="1006" t="s">
        <v>2076</v>
      </c>
      <c r="B133" s="1006" t="s">
        <v>2077</v>
      </c>
      <c r="C133" s="1109">
        <v>88.741</v>
      </c>
      <c r="D133" s="1006" t="s">
        <v>46</v>
      </c>
      <c r="E133" s="1006" t="s">
        <v>46</v>
      </c>
    </row>
    <row r="134" spans="1:5">
      <c r="A134" s="1006" t="s">
        <v>1601</v>
      </c>
      <c r="B134" s="1006" t="s">
        <v>1602</v>
      </c>
      <c r="C134" s="1109">
        <v>104.401</v>
      </c>
      <c r="D134" s="1006" t="s">
        <v>46</v>
      </c>
      <c r="E134" s="1006" t="s">
        <v>46</v>
      </c>
    </row>
    <row r="135" spans="1:5">
      <c r="A135" s="1006" t="s">
        <v>1603</v>
      </c>
      <c r="B135" s="1006" t="s">
        <v>1604</v>
      </c>
      <c r="C135" s="1109">
        <v>122.285</v>
      </c>
      <c r="D135" s="1006" t="s">
        <v>46</v>
      </c>
      <c r="E135" s="1006" t="s">
        <v>46</v>
      </c>
    </row>
    <row r="136" spans="1:5">
      <c r="A136" s="1006" t="s">
        <v>1605</v>
      </c>
      <c r="B136" s="1006" t="s">
        <v>1606</v>
      </c>
      <c r="C136" s="1109">
        <v>144.5</v>
      </c>
      <c r="D136" s="1006" t="s">
        <v>46</v>
      </c>
      <c r="E136" s="1006" t="s">
        <v>46</v>
      </c>
    </row>
    <row r="137" spans="1:5">
      <c r="A137" s="1006" t="s">
        <v>1607</v>
      </c>
      <c r="B137" s="1006" t="s">
        <v>1608</v>
      </c>
      <c r="C137" s="1109">
        <v>170</v>
      </c>
      <c r="D137" s="1006" t="s">
        <v>46</v>
      </c>
      <c r="E137" s="1006" t="s">
        <v>46</v>
      </c>
    </row>
    <row r="138" spans="1:5">
      <c r="A138" s="1006" t="s">
        <v>1609</v>
      </c>
      <c r="B138" s="1006" t="s">
        <v>1610</v>
      </c>
      <c r="C138" s="1109">
        <v>200</v>
      </c>
      <c r="D138" s="1006" t="s">
        <v>46</v>
      </c>
      <c r="E138" s="1006" t="s">
        <v>46</v>
      </c>
    </row>
    <row r="139" spans="1:5">
      <c r="A139" s="1006" t="s">
        <v>1783</v>
      </c>
      <c r="B139" s="1006" t="s">
        <v>1784</v>
      </c>
      <c r="C139" s="1109">
        <v>1306</v>
      </c>
      <c r="D139" s="1006" t="s">
        <v>46</v>
      </c>
      <c r="E139" s="1006" t="s">
        <v>46</v>
      </c>
    </row>
    <row r="140" spans="1:5">
      <c r="A140" s="1006" t="s">
        <v>2260</v>
      </c>
      <c r="B140" s="1006" t="s">
        <v>2261</v>
      </c>
      <c r="C140" s="1109">
        <v>193</v>
      </c>
      <c r="D140" s="1006" t="s">
        <v>46</v>
      </c>
      <c r="E140" s="1006" t="s">
        <v>46</v>
      </c>
    </row>
    <row r="141" spans="1:5">
      <c r="A141" s="1006" t="s">
        <v>1622</v>
      </c>
      <c r="B141" s="1006" t="s">
        <v>1623</v>
      </c>
      <c r="C141" s="1109">
        <v>1300</v>
      </c>
      <c r="D141" s="1006">
        <v>1</v>
      </c>
      <c r="E141" s="1006" t="s">
        <v>1622</v>
      </c>
    </row>
    <row r="142" spans="1:5">
      <c r="A142" s="1006" t="s">
        <v>2164</v>
      </c>
      <c r="B142" s="1006" t="s">
        <v>2165</v>
      </c>
      <c r="C142" s="1109">
        <v>27</v>
      </c>
      <c r="D142" s="1006" t="s">
        <v>46</v>
      </c>
      <c r="E142" s="1006" t="s">
        <v>46</v>
      </c>
    </row>
    <row r="143" spans="1:5">
      <c r="A143" s="1006" t="s">
        <v>1889</v>
      </c>
      <c r="B143" s="1006" t="s">
        <v>1890</v>
      </c>
      <c r="D143" s="1006" t="s">
        <v>46</v>
      </c>
      <c r="E143" s="1006" t="s">
        <v>46</v>
      </c>
    </row>
    <row r="144" spans="1:5">
      <c r="A144" s="1006" t="s">
        <v>1994</v>
      </c>
      <c r="B144" s="1006" t="s">
        <v>1995</v>
      </c>
      <c r="C144" s="1109">
        <v>1200</v>
      </c>
      <c r="D144" s="1006" t="s">
        <v>46</v>
      </c>
      <c r="E144" s="1006" t="s">
        <v>46</v>
      </c>
    </row>
    <row r="145" spans="1:5">
      <c r="A145" s="1006" t="s">
        <v>1493</v>
      </c>
      <c r="B145" s="1006" t="s">
        <v>1915</v>
      </c>
      <c r="C145" s="1109">
        <v>1200</v>
      </c>
      <c r="D145" s="1006">
        <v>0.5</v>
      </c>
      <c r="E145" s="1006" t="s">
        <v>2495</v>
      </c>
    </row>
    <row r="146" spans="1:5">
      <c r="A146" s="1006" t="s">
        <v>1881</v>
      </c>
      <c r="B146" s="1006" t="s">
        <v>1882</v>
      </c>
      <c r="C146" s="1109">
        <v>450</v>
      </c>
      <c r="D146" s="1006" t="s">
        <v>46</v>
      </c>
      <c r="E146" s="1006" t="s">
        <v>46</v>
      </c>
    </row>
    <row r="147" spans="1:5">
      <c r="A147" s="1006" t="s">
        <v>1792</v>
      </c>
      <c r="B147" s="1006" t="s">
        <v>1793</v>
      </c>
      <c r="C147" s="1109">
        <v>959000</v>
      </c>
      <c r="D147" s="1006">
        <v>1</v>
      </c>
      <c r="E147" s="1006" t="s">
        <v>2024</v>
      </c>
    </row>
    <row r="148" spans="1:5">
      <c r="A148" s="1006" t="s">
        <v>2078</v>
      </c>
      <c r="B148" s="1006" t="s">
        <v>2079</v>
      </c>
      <c r="C148" s="1109">
        <v>30000</v>
      </c>
      <c r="D148" s="1006">
        <v>1</v>
      </c>
      <c r="E148" s="1006" t="s">
        <v>2024</v>
      </c>
    </row>
    <row r="149" spans="1:5">
      <c r="A149" s="1006" t="s">
        <v>2080</v>
      </c>
      <c r="B149" s="1006" t="s">
        <v>2081</v>
      </c>
      <c r="C149" s="1109">
        <v>55000</v>
      </c>
      <c r="D149" s="1006">
        <v>1</v>
      </c>
      <c r="E149" s="1006" t="s">
        <v>2024</v>
      </c>
    </row>
    <row r="150" spans="1:5">
      <c r="A150" s="1006" t="s">
        <v>2082</v>
      </c>
      <c r="B150" s="1006" t="s">
        <v>2083</v>
      </c>
      <c r="C150" s="1109">
        <v>100000</v>
      </c>
      <c r="D150" s="1006">
        <v>1</v>
      </c>
      <c r="E150" s="1006" t="s">
        <v>2024</v>
      </c>
    </row>
    <row r="151" spans="1:5">
      <c r="A151" s="1006" t="s">
        <v>2084</v>
      </c>
      <c r="B151" s="1006" t="s">
        <v>2085</v>
      </c>
      <c r="C151" s="1109">
        <v>150000</v>
      </c>
      <c r="D151" s="1006">
        <v>1</v>
      </c>
      <c r="E151" s="1006" t="s">
        <v>2024</v>
      </c>
    </row>
    <row r="152" spans="1:5">
      <c r="A152" s="1006" t="s">
        <v>2030</v>
      </c>
      <c r="B152" s="1006" t="s">
        <v>2031</v>
      </c>
      <c r="C152" s="1109">
        <v>25000</v>
      </c>
      <c r="D152" s="1006">
        <v>1</v>
      </c>
      <c r="E152" s="1006" t="s">
        <v>2024</v>
      </c>
    </row>
    <row r="153" spans="1:5">
      <c r="A153" s="1006" t="s">
        <v>2009</v>
      </c>
      <c r="B153" s="1006" t="s">
        <v>2010</v>
      </c>
      <c r="C153" s="1109">
        <v>1150000</v>
      </c>
      <c r="D153" s="1006">
        <v>1</v>
      </c>
      <c r="E153" s="1006" t="s">
        <v>2009</v>
      </c>
    </row>
    <row r="154" spans="1:5">
      <c r="A154" s="1006" t="s">
        <v>2011</v>
      </c>
      <c r="B154" s="1006" t="s">
        <v>2012</v>
      </c>
      <c r="C154" s="1109">
        <v>2400000</v>
      </c>
      <c r="D154" s="1006">
        <v>1</v>
      </c>
      <c r="E154" s="1006" t="s">
        <v>2011</v>
      </c>
    </row>
    <row r="155" spans="1:5">
      <c r="A155" s="1006" t="s">
        <v>2013</v>
      </c>
      <c r="B155" s="1006" t="s">
        <v>2014</v>
      </c>
      <c r="C155" s="1109">
        <v>4140000</v>
      </c>
      <c r="D155" s="1006">
        <v>1</v>
      </c>
      <c r="E155" s="1006" t="s">
        <v>2013</v>
      </c>
    </row>
    <row r="156" spans="1:5">
      <c r="A156" s="1006" t="s">
        <v>2015</v>
      </c>
      <c r="B156" s="1006" t="s">
        <v>2016</v>
      </c>
      <c r="C156" s="1109">
        <v>5650000</v>
      </c>
      <c r="D156" s="1006">
        <v>1</v>
      </c>
      <c r="E156" s="1006" t="s">
        <v>2015</v>
      </c>
    </row>
    <row r="157" spans="1:5">
      <c r="A157" s="1006" t="s">
        <v>2017</v>
      </c>
      <c r="B157" s="1006" t="s">
        <v>2018</v>
      </c>
      <c r="C157" s="1109">
        <v>6100000</v>
      </c>
      <c r="D157" s="1006">
        <v>1</v>
      </c>
      <c r="E157" s="1006" t="s">
        <v>2017</v>
      </c>
    </row>
    <row r="158" spans="1:5">
      <c r="A158" s="1006" t="s">
        <v>2019</v>
      </c>
      <c r="B158" s="1006" t="s">
        <v>2020</v>
      </c>
      <c r="C158" s="1109">
        <v>9500000</v>
      </c>
      <c r="D158" s="1006">
        <v>1</v>
      </c>
      <c r="E158" s="1006" t="s">
        <v>2019</v>
      </c>
    </row>
    <row r="159" spans="1:5">
      <c r="A159" s="1006" t="s">
        <v>2056</v>
      </c>
      <c r="B159" s="1006" t="s">
        <v>2057</v>
      </c>
      <c r="C159" s="1109">
        <v>17600000</v>
      </c>
      <c r="D159" s="1006">
        <v>1</v>
      </c>
      <c r="E159" s="1006" t="s">
        <v>2056</v>
      </c>
    </row>
    <row r="160" spans="1:5">
      <c r="A160" s="1006" t="s">
        <v>2058</v>
      </c>
      <c r="B160" s="1006" t="s">
        <v>2059</v>
      </c>
      <c r="C160" s="1109">
        <v>26650000</v>
      </c>
      <c r="D160" s="1006">
        <v>1</v>
      </c>
      <c r="E160" s="1006" t="s">
        <v>2058</v>
      </c>
    </row>
    <row r="161" spans="1:5">
      <c r="A161" s="1006" t="s">
        <v>2060</v>
      </c>
      <c r="B161" s="1006" t="s">
        <v>2061</v>
      </c>
      <c r="C161" s="1109">
        <v>30000000</v>
      </c>
      <c r="D161" s="1006">
        <v>1</v>
      </c>
      <c r="E161" s="1006" t="s">
        <v>2060</v>
      </c>
    </row>
    <row r="162" spans="1:5">
      <c r="A162" s="1006" t="s">
        <v>1650</v>
      </c>
      <c r="B162" s="1006" t="s">
        <v>1651</v>
      </c>
      <c r="C162" s="1109">
        <v>1680</v>
      </c>
      <c r="D162" s="1006">
        <v>2</v>
      </c>
      <c r="E162" s="1006" t="s">
        <v>1467</v>
      </c>
    </row>
    <row r="163" spans="1:5">
      <c r="A163" s="1006" t="s">
        <v>1624</v>
      </c>
      <c r="B163" s="1006" t="s">
        <v>1625</v>
      </c>
      <c r="C163" s="1109">
        <v>420</v>
      </c>
      <c r="D163" s="1006" t="s">
        <v>46</v>
      </c>
      <c r="E163" s="1006" t="s">
        <v>46</v>
      </c>
    </row>
    <row r="164" spans="1:5">
      <c r="A164" s="1006" t="s">
        <v>1670</v>
      </c>
      <c r="B164" s="1006" t="s">
        <v>1671</v>
      </c>
      <c r="C164" s="1109">
        <v>88</v>
      </c>
      <c r="D164" s="1006">
        <v>1</v>
      </c>
      <c r="E164" s="1006" t="s">
        <v>2426</v>
      </c>
    </row>
    <row r="165" spans="1:5">
      <c r="A165" s="1006" t="s">
        <v>1939</v>
      </c>
      <c r="B165" s="1006" t="s">
        <v>1940</v>
      </c>
      <c r="C165" s="1109">
        <v>152</v>
      </c>
      <c r="D165" s="1006">
        <v>1</v>
      </c>
      <c r="E165" s="1006" t="s">
        <v>2426</v>
      </c>
    </row>
    <row r="166" spans="1:5">
      <c r="A166" s="1006" t="s">
        <v>2126</v>
      </c>
      <c r="B166" s="1006" t="s">
        <v>2127</v>
      </c>
      <c r="C166" s="1109">
        <v>600</v>
      </c>
      <c r="D166" s="1006">
        <v>1</v>
      </c>
      <c r="E166" s="1006" t="s">
        <v>2461</v>
      </c>
    </row>
    <row r="167" spans="1:5">
      <c r="A167" s="1006" t="s">
        <v>2022</v>
      </c>
      <c r="B167" s="1006" t="s">
        <v>2023</v>
      </c>
      <c r="C167" s="1109">
        <v>1110</v>
      </c>
      <c r="D167" s="1006">
        <v>1</v>
      </c>
      <c r="E167" s="1006" t="s">
        <v>2461</v>
      </c>
    </row>
    <row r="168" spans="1:5">
      <c r="A168" s="1006" t="s">
        <v>1765</v>
      </c>
      <c r="B168" s="1006" t="s">
        <v>1766</v>
      </c>
      <c r="C168" s="1109">
        <v>60000</v>
      </c>
      <c r="D168" s="1006">
        <v>1</v>
      </c>
      <c r="E168" s="1006" t="s">
        <v>1765</v>
      </c>
    </row>
    <row r="169" spans="1:5">
      <c r="A169" s="1006" t="s">
        <v>2024</v>
      </c>
      <c r="B169" s="1006" t="s">
        <v>2025</v>
      </c>
      <c r="C169" s="1109">
        <v>22000</v>
      </c>
      <c r="D169" s="1006">
        <v>1</v>
      </c>
      <c r="E169" s="1006" t="s">
        <v>2024</v>
      </c>
    </row>
    <row r="170" spans="1:5">
      <c r="A170" s="1006" t="s">
        <v>2062</v>
      </c>
      <c r="B170" s="1006" t="s">
        <v>2063</v>
      </c>
      <c r="C170" s="1109">
        <v>35000</v>
      </c>
      <c r="D170" s="1006">
        <v>1</v>
      </c>
      <c r="E170" s="1006" t="s">
        <v>2062</v>
      </c>
    </row>
    <row r="171" spans="1:5">
      <c r="A171" s="1006" t="s">
        <v>2086</v>
      </c>
      <c r="B171" s="1006" t="s">
        <v>2087</v>
      </c>
      <c r="C171" s="1109">
        <v>37000</v>
      </c>
      <c r="D171" s="1006">
        <v>1</v>
      </c>
      <c r="E171" s="1006" t="s">
        <v>2086</v>
      </c>
    </row>
    <row r="172" spans="1:5">
      <c r="A172" s="1006" t="s">
        <v>2026</v>
      </c>
      <c r="B172" s="1006" t="s">
        <v>2027</v>
      </c>
      <c r="C172" s="1109">
        <v>25000</v>
      </c>
      <c r="D172" s="1006">
        <v>1</v>
      </c>
      <c r="E172" s="1006" t="s">
        <v>2026</v>
      </c>
    </row>
    <row r="173" spans="1:5">
      <c r="A173" s="1006" t="s">
        <v>1617</v>
      </c>
      <c r="B173" s="1006" t="s">
        <v>1618</v>
      </c>
      <c r="C173" s="1109">
        <v>25000</v>
      </c>
      <c r="D173" s="1006">
        <v>1</v>
      </c>
      <c r="E173" s="1006" t="s">
        <v>1617</v>
      </c>
    </row>
    <row r="174" spans="1:5">
      <c r="A174" s="1006" t="s">
        <v>1688</v>
      </c>
      <c r="B174" s="1006" t="s">
        <v>1689</v>
      </c>
      <c r="C174" s="1109">
        <v>12900</v>
      </c>
      <c r="D174" s="1006">
        <v>0.5</v>
      </c>
      <c r="E174" s="1006" t="s">
        <v>2501</v>
      </c>
    </row>
    <row r="175" spans="1:5">
      <c r="A175" s="1006" t="s">
        <v>1931</v>
      </c>
      <c r="B175" s="1006" t="s">
        <v>1932</v>
      </c>
      <c r="C175" s="1109">
        <v>6700</v>
      </c>
      <c r="D175" s="1006">
        <v>0.5</v>
      </c>
      <c r="E175" s="1006" t="s">
        <v>2501</v>
      </c>
    </row>
    <row r="176" spans="1:5">
      <c r="A176" s="1006" t="s">
        <v>1943</v>
      </c>
      <c r="B176" s="1006" t="s">
        <v>1944</v>
      </c>
      <c r="C176" s="1109">
        <v>5</v>
      </c>
      <c r="D176" s="1006" t="s">
        <v>46</v>
      </c>
      <c r="E176" s="1006" t="s">
        <v>46</v>
      </c>
    </row>
    <row r="177" spans="1:5">
      <c r="A177" s="1006" t="s">
        <v>2121</v>
      </c>
      <c r="B177" s="1006" t="s">
        <v>2122</v>
      </c>
      <c r="C177" s="1109">
        <v>4.4000000000000004</v>
      </c>
      <c r="D177" s="1006" t="s">
        <v>46</v>
      </c>
      <c r="E177" s="1006" t="s">
        <v>46</v>
      </c>
    </row>
    <row r="178" spans="1:5">
      <c r="A178" s="1006" t="s">
        <v>1844</v>
      </c>
      <c r="B178" s="1006" t="s">
        <v>1845</v>
      </c>
      <c r="C178" s="1109">
        <v>18000</v>
      </c>
      <c r="D178" s="1006">
        <v>2</v>
      </c>
      <c r="E178" s="1006" t="s">
        <v>2426</v>
      </c>
    </row>
    <row r="179" spans="1:5">
      <c r="A179" s="1006" t="s">
        <v>1787</v>
      </c>
      <c r="B179" s="1006" t="s">
        <v>1788</v>
      </c>
      <c r="C179" s="1109">
        <v>51200</v>
      </c>
      <c r="D179" s="1006">
        <v>1</v>
      </c>
      <c r="E179" s="1006" t="s">
        <v>2311</v>
      </c>
    </row>
    <row r="180" spans="1:5">
      <c r="A180" s="1006" t="s">
        <v>1710</v>
      </c>
      <c r="B180" s="1006" t="s">
        <v>1711</v>
      </c>
      <c r="C180" s="1109">
        <v>50000</v>
      </c>
      <c r="D180" s="1006">
        <v>1</v>
      </c>
      <c r="E180" s="1006" t="s">
        <v>1710</v>
      </c>
    </row>
    <row r="181" spans="1:5">
      <c r="A181" s="1006" t="s">
        <v>2123</v>
      </c>
      <c r="B181" s="1006" t="s">
        <v>2124</v>
      </c>
      <c r="C181" s="1109">
        <v>5</v>
      </c>
      <c r="D181" s="1006" t="s">
        <v>46</v>
      </c>
      <c r="E181" s="1006" t="s">
        <v>46</v>
      </c>
    </row>
    <row r="182" spans="1:5">
      <c r="A182" s="1006" t="s">
        <v>1891</v>
      </c>
      <c r="B182" s="1006" t="s">
        <v>2580</v>
      </c>
      <c r="C182" s="1109">
        <v>15.5</v>
      </c>
      <c r="D182" s="1006" t="s">
        <v>46</v>
      </c>
      <c r="E182" s="1006" t="s">
        <v>46</v>
      </c>
    </row>
    <row r="183" spans="1:5">
      <c r="A183" s="1006" t="s">
        <v>1846</v>
      </c>
      <c r="B183" s="1006" t="s">
        <v>1847</v>
      </c>
      <c r="C183" s="1109">
        <v>36.299999999999997</v>
      </c>
      <c r="D183" s="1006" t="s">
        <v>46</v>
      </c>
      <c r="E183" s="1006" t="s">
        <v>46</v>
      </c>
    </row>
    <row r="184" spans="1:5">
      <c r="A184" s="1006" t="s">
        <v>1936</v>
      </c>
      <c r="B184" s="1006" t="s">
        <v>1937</v>
      </c>
      <c r="C184" s="1109">
        <v>36.299999999999997</v>
      </c>
      <c r="D184" s="1006" t="s">
        <v>46</v>
      </c>
      <c r="E184" s="1006" t="s">
        <v>46</v>
      </c>
    </row>
    <row r="185" spans="1:5">
      <c r="A185" s="1006" t="s">
        <v>1834</v>
      </c>
      <c r="B185" s="1006" t="s">
        <v>1835</v>
      </c>
      <c r="C185" s="1109">
        <v>13000</v>
      </c>
      <c r="D185" s="1006">
        <v>1</v>
      </c>
      <c r="E185" s="1006" t="s">
        <v>1834</v>
      </c>
    </row>
    <row r="186" spans="1:5">
      <c r="A186" s="1006" t="s">
        <v>1523</v>
      </c>
      <c r="B186" s="1006" t="s">
        <v>2581</v>
      </c>
      <c r="C186" s="1109">
        <v>76</v>
      </c>
      <c r="D186" s="1006" t="s">
        <v>46</v>
      </c>
      <c r="E186" s="1006" t="s">
        <v>46</v>
      </c>
    </row>
    <row r="187" spans="1:5">
      <c r="A187" s="1006" t="s">
        <v>1885</v>
      </c>
      <c r="B187" s="1006" t="s">
        <v>1886</v>
      </c>
      <c r="C187" s="1109">
        <v>850</v>
      </c>
      <c r="D187" s="1006" t="s">
        <v>46</v>
      </c>
      <c r="E187" s="1006" t="s">
        <v>46</v>
      </c>
    </row>
    <row r="188" spans="1:5">
      <c r="A188" s="1006" t="s">
        <v>1510</v>
      </c>
      <c r="B188" s="1006" t="s">
        <v>1731</v>
      </c>
      <c r="C188" s="1109">
        <v>8000</v>
      </c>
      <c r="D188" s="1006">
        <v>1</v>
      </c>
      <c r="E188" s="1006" t="s">
        <v>2495</v>
      </c>
    </row>
    <row r="189" spans="1:5">
      <c r="A189" s="1006" t="s">
        <v>2199</v>
      </c>
      <c r="B189" s="1006" t="s">
        <v>2200</v>
      </c>
      <c r="C189" s="1109">
        <v>3000</v>
      </c>
      <c r="D189" s="1006" t="s">
        <v>46</v>
      </c>
      <c r="E189" s="1006" t="s">
        <v>46</v>
      </c>
    </row>
    <row r="190" spans="1:5">
      <c r="A190" s="1006" t="s">
        <v>1652</v>
      </c>
      <c r="B190" s="1006" t="s">
        <v>1653</v>
      </c>
      <c r="C190" s="1109">
        <v>160</v>
      </c>
      <c r="D190" s="1006" t="s">
        <v>46</v>
      </c>
      <c r="E190" s="1006" t="s">
        <v>46</v>
      </c>
    </row>
    <row r="191" spans="1:5">
      <c r="A191" s="1006" t="s">
        <v>1654</v>
      </c>
      <c r="B191" s="1006" t="s">
        <v>1655</v>
      </c>
      <c r="C191" s="1109">
        <v>210</v>
      </c>
      <c r="D191" s="1006" t="s">
        <v>46</v>
      </c>
      <c r="E191" s="1006" t="s">
        <v>46</v>
      </c>
    </row>
    <row r="192" spans="1:5">
      <c r="A192" s="1006" t="s">
        <v>1656</v>
      </c>
      <c r="B192" s="1006" t="s">
        <v>1657</v>
      </c>
      <c r="C192" s="1109">
        <v>260</v>
      </c>
      <c r="D192" s="1006" t="s">
        <v>46</v>
      </c>
      <c r="E192" s="1006" t="s">
        <v>46</v>
      </c>
    </row>
    <row r="193" spans="1:5">
      <c r="A193" s="1006" t="s">
        <v>1658</v>
      </c>
      <c r="B193" s="1006" t="s">
        <v>1659</v>
      </c>
      <c r="C193" s="1109">
        <v>310</v>
      </c>
      <c r="D193" s="1006" t="s">
        <v>46</v>
      </c>
      <c r="E193" s="1006" t="s">
        <v>46</v>
      </c>
    </row>
    <row r="194" spans="1:5">
      <c r="A194" s="1006" t="s">
        <v>1812</v>
      </c>
      <c r="B194" s="1006" t="s">
        <v>1813</v>
      </c>
      <c r="C194" s="1109">
        <v>3000</v>
      </c>
      <c r="D194" s="1006" t="s">
        <v>46</v>
      </c>
      <c r="E194" s="1006" t="s">
        <v>46</v>
      </c>
    </row>
    <row r="195" spans="1:5">
      <c r="A195" s="1006" t="s">
        <v>1522</v>
      </c>
      <c r="B195" s="1006" t="s">
        <v>2115</v>
      </c>
      <c r="C195" s="1109">
        <v>1.2</v>
      </c>
      <c r="D195" s="1006" t="s">
        <v>46</v>
      </c>
      <c r="E195" s="1006" t="s">
        <v>46</v>
      </c>
    </row>
    <row r="196" spans="1:5">
      <c r="A196" s="1006" t="s">
        <v>1611</v>
      </c>
      <c r="B196" s="1006" t="s">
        <v>1612</v>
      </c>
      <c r="C196" s="1109">
        <v>16.5</v>
      </c>
      <c r="D196" s="1006" t="s">
        <v>46</v>
      </c>
      <c r="E196" s="1006" t="s">
        <v>46</v>
      </c>
    </row>
    <row r="197" spans="1:5">
      <c r="A197" s="1006" t="s">
        <v>1692</v>
      </c>
      <c r="B197" s="1006" t="s">
        <v>1693</v>
      </c>
      <c r="C197" s="1109">
        <v>15000</v>
      </c>
      <c r="D197" s="1006">
        <v>1</v>
      </c>
      <c r="E197" s="1006" t="s">
        <v>2495</v>
      </c>
    </row>
    <row r="198" spans="1:5">
      <c r="A198" s="1006" t="s">
        <v>2270</v>
      </c>
      <c r="B198" s="1006" t="s">
        <v>2271</v>
      </c>
      <c r="C198" s="1109">
        <v>22030</v>
      </c>
      <c r="D198" s="1006">
        <v>1</v>
      </c>
      <c r="E198" s="1006" t="s">
        <v>2501</v>
      </c>
    </row>
    <row r="199" spans="1:5">
      <c r="A199" s="1006" t="s">
        <v>1840</v>
      </c>
      <c r="B199" s="1006" t="s">
        <v>1841</v>
      </c>
      <c r="C199" s="1109">
        <v>22030</v>
      </c>
      <c r="D199" s="1006">
        <v>1</v>
      </c>
      <c r="E199" s="1006" t="s">
        <v>2501</v>
      </c>
    </row>
    <row r="200" spans="1:5">
      <c r="A200" s="1006" t="s">
        <v>1794</v>
      </c>
      <c r="B200" s="1006" t="s">
        <v>1795</v>
      </c>
      <c r="C200" s="1109">
        <v>13700</v>
      </c>
      <c r="D200" s="1006">
        <v>1</v>
      </c>
      <c r="E200" s="1006" t="s">
        <v>2495</v>
      </c>
    </row>
    <row r="201" spans="1:5">
      <c r="A201" s="1006" t="s">
        <v>1985</v>
      </c>
      <c r="B201" s="1006" t="s">
        <v>1986</v>
      </c>
      <c r="C201" s="1109">
        <v>21570</v>
      </c>
      <c r="D201" s="1006">
        <v>1</v>
      </c>
      <c r="E201" s="1006" t="s">
        <v>2501</v>
      </c>
    </row>
    <row r="202" spans="1:5">
      <c r="A202" s="1006" t="s">
        <v>1628</v>
      </c>
      <c r="B202" s="1006" t="s">
        <v>1629</v>
      </c>
      <c r="C202" s="1109">
        <v>12480</v>
      </c>
      <c r="D202" s="1006">
        <v>1</v>
      </c>
      <c r="E202" s="1006" t="s">
        <v>2495</v>
      </c>
    </row>
    <row r="203" spans="1:5">
      <c r="A203" s="1006" t="s">
        <v>1468</v>
      </c>
      <c r="B203" s="1006" t="s">
        <v>1916</v>
      </c>
      <c r="C203" s="1109">
        <v>24500</v>
      </c>
      <c r="D203" s="1006">
        <v>1</v>
      </c>
      <c r="E203" s="1006" t="s">
        <v>2501</v>
      </c>
    </row>
    <row r="204" spans="1:5">
      <c r="A204" s="1006" t="s">
        <v>1772</v>
      </c>
      <c r="B204" s="1006" t="s">
        <v>1773</v>
      </c>
      <c r="C204" s="1109">
        <v>24500</v>
      </c>
      <c r="D204" s="1006">
        <v>1</v>
      </c>
      <c r="E204" s="1006" t="s">
        <v>2501</v>
      </c>
    </row>
    <row r="205" spans="1:5">
      <c r="A205" s="1006" t="s">
        <v>1893</v>
      </c>
      <c r="B205" s="1006" t="s">
        <v>1894</v>
      </c>
      <c r="C205" s="1109">
        <v>3.1</v>
      </c>
      <c r="D205" s="1006" t="s">
        <v>46</v>
      </c>
      <c r="E205" s="1006" t="s">
        <v>46</v>
      </c>
    </row>
    <row r="206" spans="1:5">
      <c r="A206" s="1006" t="s">
        <v>1960</v>
      </c>
      <c r="B206" s="1006" t="s">
        <v>1961</v>
      </c>
      <c r="C206" s="1109">
        <v>6.6</v>
      </c>
      <c r="D206" s="1006" t="s">
        <v>46</v>
      </c>
      <c r="E206" s="1006" t="s">
        <v>46</v>
      </c>
    </row>
    <row r="207" spans="1:5">
      <c r="A207" s="1006" t="s">
        <v>1865</v>
      </c>
      <c r="B207" s="1006" t="s">
        <v>1866</v>
      </c>
      <c r="C207" s="1109">
        <v>10</v>
      </c>
      <c r="D207" s="1006" t="s">
        <v>46</v>
      </c>
      <c r="E207" s="1006" t="s">
        <v>46</v>
      </c>
    </row>
    <row r="208" spans="1:5">
      <c r="A208" s="1006" t="s">
        <v>1863</v>
      </c>
      <c r="B208" s="1006" t="s">
        <v>1864</v>
      </c>
      <c r="C208" s="1109">
        <v>5.44</v>
      </c>
      <c r="D208" s="1006" t="s">
        <v>46</v>
      </c>
      <c r="E208" s="1006" t="s">
        <v>46</v>
      </c>
    </row>
    <row r="209" spans="1:5">
      <c r="A209" s="1006" t="s">
        <v>1859</v>
      </c>
      <c r="B209" s="1006" t="s">
        <v>1860</v>
      </c>
      <c r="C209" s="1109">
        <v>12.5</v>
      </c>
      <c r="D209" s="1006" t="s">
        <v>46</v>
      </c>
      <c r="E209" s="1006" t="s">
        <v>46</v>
      </c>
    </row>
    <row r="210" spans="1:5">
      <c r="A210" s="1006" t="s">
        <v>1901</v>
      </c>
      <c r="B210" s="1006" t="s">
        <v>1902</v>
      </c>
      <c r="C210" s="1109">
        <v>39.5</v>
      </c>
      <c r="D210" s="1006" t="s">
        <v>46</v>
      </c>
      <c r="E210" s="1006" t="s">
        <v>46</v>
      </c>
    </row>
    <row r="211" spans="1:5">
      <c r="A211" s="1006" t="s">
        <v>2274</v>
      </c>
      <c r="B211" s="1006" t="s">
        <v>2275</v>
      </c>
      <c r="C211" s="1109">
        <v>13608</v>
      </c>
      <c r="D211" s="1006">
        <v>1</v>
      </c>
      <c r="E211" s="1006" t="s">
        <v>2495</v>
      </c>
    </row>
    <row r="212" spans="1:5">
      <c r="A212" s="1006" t="s">
        <v>1763</v>
      </c>
      <c r="B212" s="1006" t="s">
        <v>1764</v>
      </c>
      <c r="C212" s="1109">
        <v>710</v>
      </c>
      <c r="D212" s="1006" t="s">
        <v>46</v>
      </c>
      <c r="E212" s="1006" t="s">
        <v>46</v>
      </c>
    </row>
    <row r="213" spans="1:5">
      <c r="A213" s="1006" t="s">
        <v>1761</v>
      </c>
      <c r="B213" s="1006" t="s">
        <v>1762</v>
      </c>
      <c r="C213" s="1109">
        <v>950</v>
      </c>
      <c r="D213" s="1006" t="s">
        <v>46</v>
      </c>
      <c r="E213" s="1006" t="s">
        <v>46</v>
      </c>
    </row>
    <row r="214" spans="1:5">
      <c r="A214" s="1006" t="s">
        <v>2064</v>
      </c>
      <c r="B214" s="1006" t="s">
        <v>2065</v>
      </c>
      <c r="C214" s="1109">
        <v>102</v>
      </c>
      <c r="D214" s="1006" t="s">
        <v>46</v>
      </c>
      <c r="E214" s="1006" t="s">
        <v>46</v>
      </c>
    </row>
    <row r="215" spans="1:5">
      <c r="A215" s="1006" t="s">
        <v>2156</v>
      </c>
      <c r="B215" s="1006" t="s">
        <v>2157</v>
      </c>
      <c r="C215" s="1109">
        <v>102</v>
      </c>
      <c r="D215" s="1006" t="s">
        <v>46</v>
      </c>
      <c r="E215" s="1006" t="s">
        <v>46</v>
      </c>
    </row>
    <row r="216" spans="1:5">
      <c r="A216" s="1006" t="s">
        <v>1808</v>
      </c>
      <c r="B216" s="1006" t="s">
        <v>1809</v>
      </c>
      <c r="C216" s="1109">
        <v>2.2000000000000002</v>
      </c>
      <c r="D216" s="1006" t="s">
        <v>46</v>
      </c>
      <c r="E216" s="1006" t="s">
        <v>46</v>
      </c>
    </row>
    <row r="217" spans="1:5">
      <c r="A217" s="1006" t="s">
        <v>1810</v>
      </c>
      <c r="B217" s="1006" t="s">
        <v>1811</v>
      </c>
      <c r="C217" s="1109">
        <v>1.9</v>
      </c>
      <c r="D217" s="1006" t="s">
        <v>46</v>
      </c>
      <c r="E217" s="1006" t="s">
        <v>46</v>
      </c>
    </row>
    <row r="218" spans="1:5">
      <c r="A218" s="1006" t="s">
        <v>1740</v>
      </c>
      <c r="B218" s="1006" t="s">
        <v>1741</v>
      </c>
      <c r="C218" s="1109">
        <v>3500</v>
      </c>
      <c r="D218" s="1006" t="s">
        <v>46</v>
      </c>
      <c r="E218" s="1006" t="s">
        <v>46</v>
      </c>
    </row>
    <row r="219" spans="1:5">
      <c r="A219" s="1006" t="s">
        <v>1883</v>
      </c>
      <c r="B219" s="1006" t="s">
        <v>1884</v>
      </c>
      <c r="C219" s="1109">
        <v>14</v>
      </c>
      <c r="D219" s="1006" t="s">
        <v>46</v>
      </c>
      <c r="E219" s="1006" t="s">
        <v>46</v>
      </c>
    </row>
    <row r="220" spans="1:5">
      <c r="A220" s="1006" t="s">
        <v>1875</v>
      </c>
      <c r="B220" s="1006" t="s">
        <v>1876</v>
      </c>
      <c r="C220" s="1109">
        <v>29</v>
      </c>
      <c r="D220" s="1006" t="s">
        <v>46</v>
      </c>
      <c r="E220" s="1006" t="s">
        <v>46</v>
      </c>
    </row>
    <row r="221" spans="1:5">
      <c r="A221" s="1006" t="s">
        <v>2152</v>
      </c>
      <c r="B221" s="1006" t="s">
        <v>2153</v>
      </c>
      <c r="C221" s="1109">
        <v>13600</v>
      </c>
      <c r="D221" s="1006">
        <v>0.5</v>
      </c>
      <c r="E221" s="1006" t="s">
        <v>2501</v>
      </c>
    </row>
    <row r="222" spans="1:5">
      <c r="A222" s="1006" t="s">
        <v>2130</v>
      </c>
      <c r="B222" s="1006" t="s">
        <v>2131</v>
      </c>
      <c r="C222" s="1109">
        <v>27750</v>
      </c>
      <c r="D222" s="1006">
        <v>1</v>
      </c>
      <c r="E222" s="1006" t="s">
        <v>2501</v>
      </c>
    </row>
    <row r="223" spans="1:5">
      <c r="A223" s="1006" t="s">
        <v>1976</v>
      </c>
      <c r="B223" s="1006" t="s">
        <v>1977</v>
      </c>
      <c r="C223" s="1109">
        <v>87</v>
      </c>
      <c r="D223" s="1006" t="s">
        <v>46</v>
      </c>
      <c r="E223" s="1006" t="s">
        <v>46</v>
      </c>
    </row>
    <row r="224" spans="1:5">
      <c r="A224" s="1006" t="s">
        <v>1990</v>
      </c>
      <c r="B224" s="1006" t="s">
        <v>1991</v>
      </c>
      <c r="C224" s="1109">
        <v>28765</v>
      </c>
      <c r="D224" s="1006">
        <v>1</v>
      </c>
      <c r="E224" s="1006" t="s">
        <v>2501</v>
      </c>
    </row>
    <row r="225" spans="1:5">
      <c r="A225" s="1006" t="s">
        <v>1981</v>
      </c>
      <c r="B225" s="1006" t="s">
        <v>1982</v>
      </c>
      <c r="C225" s="1109">
        <v>14.7</v>
      </c>
      <c r="D225" s="1006" t="s">
        <v>46</v>
      </c>
      <c r="E225" s="1006" t="s">
        <v>46</v>
      </c>
    </row>
    <row r="226" spans="1:5">
      <c r="A226" s="1006" t="s">
        <v>1519</v>
      </c>
      <c r="B226" s="1006" t="s">
        <v>1978</v>
      </c>
      <c r="C226" s="1109">
        <v>2.5</v>
      </c>
      <c r="D226" s="1006" t="s">
        <v>46</v>
      </c>
      <c r="E226" s="1006" t="s">
        <v>46</v>
      </c>
    </row>
    <row r="227" spans="1:5">
      <c r="A227" s="1006" t="s">
        <v>1968</v>
      </c>
      <c r="B227" s="1006" t="s">
        <v>1969</v>
      </c>
      <c r="C227" s="1109">
        <v>3.7</v>
      </c>
      <c r="D227" s="1006" t="s">
        <v>46</v>
      </c>
      <c r="E227" s="1006" t="s">
        <v>46</v>
      </c>
    </row>
    <row r="228" spans="1:5">
      <c r="A228" s="1006" t="s">
        <v>1966</v>
      </c>
      <c r="B228" s="1006" t="s">
        <v>1967</v>
      </c>
      <c r="D228" s="1006" t="s">
        <v>46</v>
      </c>
      <c r="E228" s="1006" t="s">
        <v>46</v>
      </c>
    </row>
    <row r="229" spans="1:5">
      <c r="A229" s="1006" t="s">
        <v>1507</v>
      </c>
      <c r="B229" s="1006" t="s">
        <v>1919</v>
      </c>
      <c r="C229" s="1109">
        <v>1860</v>
      </c>
      <c r="D229" s="1006" t="s">
        <v>46</v>
      </c>
      <c r="E229" s="1006" t="s">
        <v>46</v>
      </c>
    </row>
    <row r="230" spans="1:5">
      <c r="A230" s="1006" t="s">
        <v>1660</v>
      </c>
      <c r="B230" s="1006" t="s">
        <v>2582</v>
      </c>
      <c r="C230" s="1109">
        <v>65000</v>
      </c>
      <c r="D230" s="1006">
        <v>3</v>
      </c>
      <c r="E230" s="1006" t="s">
        <v>2495</v>
      </c>
    </row>
    <row r="231" spans="1:5">
      <c r="A231" s="1006" t="s">
        <v>1514</v>
      </c>
      <c r="B231" s="1006" t="s">
        <v>1921</v>
      </c>
      <c r="C231" s="1109">
        <v>52.5</v>
      </c>
      <c r="D231" s="1006" t="s">
        <v>46</v>
      </c>
      <c r="E231" s="1006" t="s">
        <v>46</v>
      </c>
    </row>
    <row r="232" spans="1:5">
      <c r="A232" s="1006" t="s">
        <v>1512</v>
      </c>
      <c r="B232" s="1006" t="s">
        <v>2251</v>
      </c>
      <c r="C232" s="1109">
        <v>97</v>
      </c>
      <c r="D232" s="1006" t="s">
        <v>46</v>
      </c>
      <c r="E232" s="1006" t="s">
        <v>46</v>
      </c>
    </row>
    <row r="233" spans="1:5">
      <c r="A233" s="1006" t="s">
        <v>1478</v>
      </c>
      <c r="B233" s="1006" t="s">
        <v>1715</v>
      </c>
      <c r="C233" s="1109">
        <v>548</v>
      </c>
      <c r="D233" s="1006" t="s">
        <v>46</v>
      </c>
      <c r="E233" s="1006" t="s">
        <v>46</v>
      </c>
    </row>
    <row r="234" spans="1:5">
      <c r="A234" s="1006" t="s">
        <v>1501</v>
      </c>
      <c r="B234" s="1006" t="s">
        <v>2233</v>
      </c>
      <c r="C234" s="1109">
        <v>584</v>
      </c>
      <c r="D234" s="1006" t="s">
        <v>46</v>
      </c>
      <c r="E234" s="1006" t="s">
        <v>46</v>
      </c>
    </row>
    <row r="235" spans="1:5">
      <c r="A235" s="1006" t="s">
        <v>2249</v>
      </c>
      <c r="B235" s="1006" t="s">
        <v>2250</v>
      </c>
      <c r="C235" s="1109">
        <v>1232</v>
      </c>
      <c r="D235" s="1006" t="s">
        <v>46</v>
      </c>
      <c r="E235" s="1006" t="s">
        <v>46</v>
      </c>
    </row>
    <row r="236" spans="1:5">
      <c r="A236" s="1006" t="s">
        <v>2234</v>
      </c>
      <c r="B236" s="1006" t="s">
        <v>2235</v>
      </c>
      <c r="C236" s="1109">
        <v>1133</v>
      </c>
      <c r="D236" s="1006" t="s">
        <v>46</v>
      </c>
      <c r="E236" s="1006" t="s">
        <v>46</v>
      </c>
    </row>
    <row r="237" spans="1:5">
      <c r="A237" s="1006" t="s">
        <v>1485</v>
      </c>
      <c r="B237" s="1006" t="s">
        <v>2278</v>
      </c>
      <c r="C237" s="1109">
        <v>1481</v>
      </c>
      <c r="D237" s="1006" t="s">
        <v>46</v>
      </c>
      <c r="E237" s="1006" t="s">
        <v>46</v>
      </c>
    </row>
    <row r="238" spans="1:5">
      <c r="A238" s="1006" t="s">
        <v>2272</v>
      </c>
      <c r="B238" s="1006" t="s">
        <v>2273</v>
      </c>
      <c r="C238" s="1109">
        <v>1885</v>
      </c>
      <c r="D238" s="1006" t="s">
        <v>46</v>
      </c>
      <c r="E238" s="1006" t="s">
        <v>46</v>
      </c>
    </row>
    <row r="239" spans="1:5">
      <c r="A239" s="1006" t="s">
        <v>2276</v>
      </c>
      <c r="B239" s="1006" t="s">
        <v>2277</v>
      </c>
      <c r="C239" s="1109">
        <v>3550</v>
      </c>
      <c r="D239" s="1006" t="s">
        <v>46</v>
      </c>
      <c r="E239" s="1006" t="s">
        <v>46</v>
      </c>
    </row>
    <row r="240" spans="1:5">
      <c r="A240" s="1006" t="s">
        <v>1632</v>
      </c>
      <c r="B240" s="1006" t="s">
        <v>1633</v>
      </c>
      <c r="C240" s="1109">
        <v>5041</v>
      </c>
      <c r="D240" s="1006">
        <v>1</v>
      </c>
      <c r="E240" s="1006" t="s">
        <v>2426</v>
      </c>
    </row>
    <row r="241" spans="1:5">
      <c r="A241" s="1006" t="s">
        <v>2252</v>
      </c>
      <c r="B241" s="1006" t="s">
        <v>2253</v>
      </c>
      <c r="C241" s="1109">
        <v>5380</v>
      </c>
      <c r="D241" s="1006">
        <v>1</v>
      </c>
      <c r="E241" s="1006" t="s">
        <v>2426</v>
      </c>
    </row>
    <row r="242" spans="1:5">
      <c r="A242" s="1006" t="s">
        <v>2201</v>
      </c>
      <c r="B242" s="1006" t="s">
        <v>2202</v>
      </c>
      <c r="C242" s="1109">
        <v>180</v>
      </c>
      <c r="D242" s="1006" t="s">
        <v>46</v>
      </c>
      <c r="E242" s="1006" t="s">
        <v>46</v>
      </c>
    </row>
    <row r="243" spans="1:5">
      <c r="A243" s="1006" t="s">
        <v>1907</v>
      </c>
      <c r="B243" s="1006" t="s">
        <v>1908</v>
      </c>
      <c r="C243" s="1109">
        <v>32800</v>
      </c>
      <c r="D243" s="1006">
        <v>1</v>
      </c>
      <c r="E243" s="1006" t="s">
        <v>2311</v>
      </c>
    </row>
    <row r="244" spans="1:5">
      <c r="A244" s="1006" t="s">
        <v>2242</v>
      </c>
      <c r="B244" s="1006" t="s">
        <v>2243</v>
      </c>
      <c r="C244" s="1109">
        <v>28</v>
      </c>
      <c r="D244" s="1006" t="s">
        <v>46</v>
      </c>
      <c r="E244" s="1006" t="s">
        <v>46</v>
      </c>
    </row>
    <row r="245" spans="1:5">
      <c r="A245" s="1006" t="s">
        <v>2246</v>
      </c>
      <c r="B245" s="1006" t="s">
        <v>2247</v>
      </c>
      <c r="C245" s="1109">
        <v>61</v>
      </c>
      <c r="D245" s="1006" t="s">
        <v>46</v>
      </c>
      <c r="E245" s="1006" t="s">
        <v>46</v>
      </c>
    </row>
    <row r="246" spans="1:5">
      <c r="A246" s="1006" t="s">
        <v>1694</v>
      </c>
      <c r="B246" s="1006" t="s">
        <v>1695</v>
      </c>
      <c r="C246" s="1109">
        <v>569</v>
      </c>
      <c r="D246" s="1006" t="s">
        <v>46</v>
      </c>
      <c r="E246" s="1006" t="s">
        <v>46</v>
      </c>
    </row>
    <row r="247" spans="1:5">
      <c r="A247" s="1006" t="s">
        <v>2142</v>
      </c>
      <c r="B247" s="1006" t="s">
        <v>2143</v>
      </c>
      <c r="C247" s="1109">
        <v>50</v>
      </c>
      <c r="D247" s="1006" t="s">
        <v>46</v>
      </c>
      <c r="E247" s="1006" t="s">
        <v>46</v>
      </c>
    </row>
    <row r="248" spans="1:5">
      <c r="A248" s="1006" t="s">
        <v>2109</v>
      </c>
      <c r="B248" s="1006" t="s">
        <v>2110</v>
      </c>
      <c r="C248" s="1109">
        <v>38700</v>
      </c>
      <c r="D248" s="1006">
        <v>1</v>
      </c>
      <c r="E248" s="1006" t="s">
        <v>2311</v>
      </c>
    </row>
    <row r="249" spans="1:5">
      <c r="A249" s="1006" t="s">
        <v>2107</v>
      </c>
      <c r="B249" s="1006" t="s">
        <v>2108</v>
      </c>
      <c r="C249" s="1109">
        <v>38700</v>
      </c>
      <c r="D249" s="1006">
        <v>1</v>
      </c>
      <c r="E249" s="1006" t="s">
        <v>2311</v>
      </c>
    </row>
    <row r="250" spans="1:5">
      <c r="A250" s="1006" t="s">
        <v>2111</v>
      </c>
      <c r="B250" s="1006" t="s">
        <v>2112</v>
      </c>
      <c r="C250" s="1109">
        <v>38700</v>
      </c>
      <c r="D250" s="1006">
        <v>1</v>
      </c>
      <c r="E250" s="1006" t="s">
        <v>2311</v>
      </c>
    </row>
    <row r="251" spans="1:5">
      <c r="A251" s="1006" t="s">
        <v>2116</v>
      </c>
      <c r="B251" s="1006" t="s">
        <v>2117</v>
      </c>
      <c r="C251" s="1109">
        <v>46200</v>
      </c>
      <c r="D251" s="1006">
        <v>1</v>
      </c>
      <c r="E251" s="1006" t="s">
        <v>2311</v>
      </c>
    </row>
    <row r="252" spans="1:5">
      <c r="A252" s="1006" t="s">
        <v>1974</v>
      </c>
      <c r="B252" s="1006" t="s">
        <v>1975</v>
      </c>
      <c r="C252" s="1109">
        <v>33500</v>
      </c>
      <c r="D252" s="1006">
        <v>1</v>
      </c>
      <c r="E252" s="1006" t="s">
        <v>2311</v>
      </c>
    </row>
    <row r="253" spans="1:5">
      <c r="A253" s="1006" t="s">
        <v>1979</v>
      </c>
      <c r="B253" s="1006" t="s">
        <v>1980</v>
      </c>
      <c r="C253" s="1109">
        <v>67500</v>
      </c>
      <c r="D253" s="1006">
        <v>2</v>
      </c>
      <c r="E253" s="1006" t="s">
        <v>2311</v>
      </c>
    </row>
    <row r="254" spans="1:5">
      <c r="A254" s="1006" t="s">
        <v>1636</v>
      </c>
      <c r="B254" s="1006" t="s">
        <v>1637</v>
      </c>
      <c r="C254" s="1109">
        <v>53000</v>
      </c>
      <c r="D254" s="1006">
        <v>1</v>
      </c>
      <c r="E254" s="1006" t="s">
        <v>2311</v>
      </c>
    </row>
    <row r="255" spans="1:5">
      <c r="A255" s="1006" t="s">
        <v>2101</v>
      </c>
      <c r="B255" s="1006" t="s">
        <v>2102</v>
      </c>
      <c r="C255" s="1109">
        <v>38700</v>
      </c>
      <c r="D255" s="1006">
        <v>1</v>
      </c>
      <c r="E255" s="1006" t="s">
        <v>2311</v>
      </c>
    </row>
    <row r="256" spans="1:5">
      <c r="A256" s="1006" t="s">
        <v>2038</v>
      </c>
      <c r="B256" s="1006" t="s">
        <v>2039</v>
      </c>
      <c r="C256" s="1109">
        <v>38700</v>
      </c>
      <c r="D256" s="1006">
        <v>1</v>
      </c>
      <c r="E256" s="1006" t="s">
        <v>2311</v>
      </c>
    </row>
    <row r="257" spans="1:5">
      <c r="A257" s="1006" t="s">
        <v>1463</v>
      </c>
      <c r="B257" s="1006" t="s">
        <v>2106</v>
      </c>
      <c r="C257" s="1109">
        <v>38700</v>
      </c>
      <c r="D257" s="1006">
        <v>1</v>
      </c>
      <c r="E257" s="1006" t="s">
        <v>2311</v>
      </c>
    </row>
    <row r="258" spans="1:5">
      <c r="A258" s="1006" t="s">
        <v>1500</v>
      </c>
      <c r="B258" s="1006" t="s">
        <v>2105</v>
      </c>
      <c r="C258" s="1109">
        <v>38700</v>
      </c>
      <c r="D258" s="1006">
        <v>1</v>
      </c>
      <c r="E258" s="1006" t="s">
        <v>2311</v>
      </c>
    </row>
    <row r="259" spans="1:5">
      <c r="A259" s="1006" t="s">
        <v>1684</v>
      </c>
      <c r="B259" s="1006" t="s">
        <v>1685</v>
      </c>
      <c r="C259" s="1109">
        <v>16680</v>
      </c>
      <c r="D259" s="1006">
        <v>1</v>
      </c>
      <c r="E259" s="1006" t="s">
        <v>1684</v>
      </c>
    </row>
    <row r="260" spans="1:5">
      <c r="A260" s="1006" t="s">
        <v>2287</v>
      </c>
      <c r="B260" s="1006" t="s">
        <v>2288</v>
      </c>
      <c r="C260" s="1109">
        <v>43000</v>
      </c>
      <c r="D260" s="1006">
        <v>1</v>
      </c>
      <c r="E260" s="1006" t="s">
        <v>2287</v>
      </c>
    </row>
    <row r="261" spans="1:5">
      <c r="A261" s="1006" t="s">
        <v>1753</v>
      </c>
      <c r="B261" s="1006" t="s">
        <v>1754</v>
      </c>
      <c r="C261" s="1109">
        <v>72000</v>
      </c>
      <c r="D261" s="1006">
        <v>1</v>
      </c>
      <c r="E261" s="1006" t="s">
        <v>1753</v>
      </c>
    </row>
    <row r="262" spans="1:5">
      <c r="A262" s="1006" t="s">
        <v>1755</v>
      </c>
      <c r="B262" s="1006" t="s">
        <v>1756</v>
      </c>
      <c r="C262" s="1109">
        <v>96000</v>
      </c>
      <c r="D262" s="1006">
        <v>1</v>
      </c>
      <c r="E262" s="1006" t="s">
        <v>1755</v>
      </c>
    </row>
    <row r="263" spans="1:5">
      <c r="A263" s="1006" t="s">
        <v>1774</v>
      </c>
      <c r="B263" s="1006" t="s">
        <v>1775</v>
      </c>
      <c r="C263" s="1109">
        <v>350</v>
      </c>
      <c r="D263" s="1006" t="s">
        <v>46</v>
      </c>
    </row>
    <row r="264" spans="1:5">
      <c r="A264" s="1006" t="s">
        <v>1933</v>
      </c>
      <c r="B264" s="1006" t="s">
        <v>1934</v>
      </c>
      <c r="C264" s="1109">
        <v>42000</v>
      </c>
      <c r="D264" s="1006">
        <v>2</v>
      </c>
      <c r="E264" s="1006" t="s">
        <v>2501</v>
      </c>
    </row>
    <row r="265" spans="1:5">
      <c r="A265" s="1006" t="s">
        <v>2229</v>
      </c>
      <c r="B265" s="1006" t="s">
        <v>2230</v>
      </c>
      <c r="C265" s="1109">
        <v>35</v>
      </c>
      <c r="D265" s="1006" t="s">
        <v>46</v>
      </c>
    </row>
    <row r="266" spans="1:5">
      <c r="A266" s="1006" t="s">
        <v>2154</v>
      </c>
      <c r="B266" s="1006" t="s">
        <v>2155</v>
      </c>
      <c r="C266" s="1109">
        <v>500</v>
      </c>
      <c r="D266" s="1006" t="s">
        <v>46</v>
      </c>
    </row>
    <row r="267" spans="1:5">
      <c r="A267" s="1006" t="s">
        <v>2301</v>
      </c>
      <c r="B267" s="1006" t="s">
        <v>2302</v>
      </c>
      <c r="C267" s="1109">
        <v>44500</v>
      </c>
      <c r="D267" s="1006">
        <v>2</v>
      </c>
      <c r="E267" s="1006" t="s">
        <v>2501</v>
      </c>
    </row>
    <row r="268" spans="1:5">
      <c r="A268" s="1006" t="s">
        <v>1852</v>
      </c>
      <c r="B268" s="1006" t="s">
        <v>1853</v>
      </c>
      <c r="C268" s="1109">
        <v>44500</v>
      </c>
      <c r="D268" s="1006">
        <v>2</v>
      </c>
      <c r="E268" s="1006" t="s">
        <v>2501</v>
      </c>
    </row>
    <row r="269" spans="1:5">
      <c r="A269" s="1006" t="s">
        <v>1706</v>
      </c>
      <c r="B269" s="1006" t="s">
        <v>1707</v>
      </c>
      <c r="C269" s="1109">
        <v>5.4</v>
      </c>
      <c r="D269" s="1006" t="s">
        <v>46</v>
      </c>
    </row>
    <row r="270" spans="1:5">
      <c r="A270" s="1006" t="s">
        <v>1820</v>
      </c>
      <c r="B270" s="1006" t="s">
        <v>1821</v>
      </c>
      <c r="C270" s="1109">
        <v>192000</v>
      </c>
      <c r="D270" s="1006">
        <v>1</v>
      </c>
      <c r="E270" s="1006" t="s">
        <v>1820</v>
      </c>
    </row>
    <row r="271" spans="1:5">
      <c r="A271" s="1006" t="s">
        <v>1818</v>
      </c>
      <c r="B271" s="1006" t="s">
        <v>1819</v>
      </c>
      <c r="C271" s="1109">
        <v>195000</v>
      </c>
      <c r="D271" s="1006">
        <v>1</v>
      </c>
      <c r="E271" s="1006" t="s">
        <v>1818</v>
      </c>
    </row>
    <row r="272" spans="1:5">
      <c r="A272" s="1006" t="s">
        <v>1802</v>
      </c>
      <c r="B272" s="1006" t="s">
        <v>1803</v>
      </c>
      <c r="C272" s="1109">
        <v>106</v>
      </c>
      <c r="D272" s="1006" t="s">
        <v>46</v>
      </c>
      <c r="E272" s="1006" t="s">
        <v>46</v>
      </c>
    </row>
    <row r="273" spans="1:5">
      <c r="A273" s="1006" t="s">
        <v>1854</v>
      </c>
      <c r="B273" s="1006" t="s">
        <v>1855</v>
      </c>
      <c r="D273" s="1006" t="s">
        <v>46</v>
      </c>
      <c r="E273" s="1006" t="s">
        <v>46</v>
      </c>
    </row>
    <row r="274" spans="1:5">
      <c r="A274" s="1006" t="s">
        <v>1662</v>
      </c>
      <c r="B274" s="1006" t="s">
        <v>1663</v>
      </c>
      <c r="C274" s="1109">
        <v>30</v>
      </c>
      <c r="D274" s="1006" t="s">
        <v>46</v>
      </c>
      <c r="E274" s="1006" t="s">
        <v>46</v>
      </c>
    </row>
    <row r="275" spans="1:5">
      <c r="A275" s="1006" t="s">
        <v>1804</v>
      </c>
      <c r="B275" s="1006" t="s">
        <v>1805</v>
      </c>
      <c r="C275" s="1109">
        <v>369</v>
      </c>
      <c r="D275" s="1006" t="s">
        <v>46</v>
      </c>
      <c r="E275" s="1006" t="s">
        <v>46</v>
      </c>
    </row>
    <row r="276" spans="1:5">
      <c r="A276" s="1006" t="s">
        <v>1513</v>
      </c>
      <c r="B276" s="1006" t="s">
        <v>2055</v>
      </c>
      <c r="C276" s="1109">
        <v>1270</v>
      </c>
      <c r="D276" s="1006" t="s">
        <v>46</v>
      </c>
      <c r="E276" s="1006" t="s">
        <v>46</v>
      </c>
    </row>
    <row r="277" spans="1:5">
      <c r="A277" s="1006" t="s">
        <v>1509</v>
      </c>
      <c r="B277" s="1006" t="s">
        <v>2054</v>
      </c>
      <c r="C277" s="1109">
        <v>790</v>
      </c>
      <c r="D277" s="1006" t="s">
        <v>46</v>
      </c>
      <c r="E277" s="1006" t="s">
        <v>46</v>
      </c>
    </row>
    <row r="278" spans="1:5">
      <c r="A278" s="1006" t="s">
        <v>2217</v>
      </c>
      <c r="B278" s="1006" t="s">
        <v>2218</v>
      </c>
      <c r="C278" s="1109">
        <v>65</v>
      </c>
      <c r="D278" s="1006" t="s">
        <v>46</v>
      </c>
      <c r="E278" s="1006" t="s">
        <v>46</v>
      </c>
    </row>
    <row r="279" spans="1:5">
      <c r="A279" s="1006" t="s">
        <v>2203</v>
      </c>
      <c r="B279" s="1006" t="s">
        <v>2204</v>
      </c>
      <c r="C279" s="1109">
        <v>19.100000000000001</v>
      </c>
      <c r="D279" s="1006" t="s">
        <v>46</v>
      </c>
      <c r="E279" s="1006" t="s">
        <v>46</v>
      </c>
    </row>
    <row r="280" spans="1:5">
      <c r="A280" s="1006" t="s">
        <v>1848</v>
      </c>
      <c r="B280" s="1006" t="s">
        <v>1849</v>
      </c>
      <c r="C280" s="1109">
        <v>152</v>
      </c>
      <c r="D280" s="1006" t="s">
        <v>46</v>
      </c>
      <c r="E280" s="1006" t="s">
        <v>46</v>
      </c>
    </row>
    <row r="281" spans="1:5">
      <c r="A281" s="1006" t="s">
        <v>1521</v>
      </c>
      <c r="B281" s="1006" t="s">
        <v>1953</v>
      </c>
      <c r="C281" s="1109">
        <v>24.5</v>
      </c>
      <c r="D281" s="1006" t="s">
        <v>46</v>
      </c>
      <c r="E281" s="1006" t="s">
        <v>46</v>
      </c>
    </row>
    <row r="282" spans="1:5">
      <c r="A282" s="1006" t="s">
        <v>1664</v>
      </c>
      <c r="B282" s="1006" t="s">
        <v>1665</v>
      </c>
      <c r="C282" s="1109">
        <v>385</v>
      </c>
      <c r="D282" s="1006" t="s">
        <v>46</v>
      </c>
      <c r="E282" s="1006" t="s">
        <v>46</v>
      </c>
    </row>
    <row r="283" spans="1:5">
      <c r="A283" s="1006" t="s">
        <v>1686</v>
      </c>
      <c r="B283" s="1006" t="s">
        <v>1687</v>
      </c>
      <c r="C283" s="1109">
        <v>1300</v>
      </c>
      <c r="D283" s="1006">
        <v>0.5</v>
      </c>
      <c r="E283" s="1006" t="s">
        <v>1467</v>
      </c>
    </row>
    <row r="284" spans="1:5">
      <c r="A284" s="1006" t="s">
        <v>2205</v>
      </c>
      <c r="B284" s="1006" t="s">
        <v>2206</v>
      </c>
      <c r="C284" s="1109">
        <v>89</v>
      </c>
      <c r="D284" s="1006" t="s">
        <v>46</v>
      </c>
      <c r="E284" s="1006" t="s">
        <v>46</v>
      </c>
    </row>
    <row r="285" spans="1:5">
      <c r="A285" s="1006" t="s">
        <v>2213</v>
      </c>
      <c r="B285" s="1006" t="s">
        <v>2214</v>
      </c>
      <c r="C285" s="1109">
        <v>19</v>
      </c>
      <c r="D285" s="1006" t="s">
        <v>46</v>
      </c>
      <c r="E285" s="1006" t="s">
        <v>46</v>
      </c>
    </row>
    <row r="286" spans="1:5">
      <c r="A286" s="1006" t="s">
        <v>2211</v>
      </c>
      <c r="B286" s="1006" t="s">
        <v>2212</v>
      </c>
      <c r="C286" s="1109">
        <v>16</v>
      </c>
      <c r="D286" s="1006" t="s">
        <v>46</v>
      </c>
      <c r="E286" s="1006" t="s">
        <v>46</v>
      </c>
    </row>
    <row r="287" spans="1:5">
      <c r="A287" s="1006" t="s">
        <v>1524</v>
      </c>
      <c r="B287" s="1006" t="s">
        <v>2176</v>
      </c>
      <c r="C287" s="1109">
        <v>17</v>
      </c>
      <c r="D287" s="1006" t="s">
        <v>46</v>
      </c>
      <c r="E287" s="1006" t="s">
        <v>46</v>
      </c>
    </row>
    <row r="288" spans="1:5">
      <c r="A288" s="1006" t="s">
        <v>2004</v>
      </c>
      <c r="B288" s="1006" t="s">
        <v>2005</v>
      </c>
      <c r="C288" s="1109">
        <v>6396</v>
      </c>
      <c r="D288" s="1006">
        <v>1</v>
      </c>
      <c r="E288" s="1006" t="s">
        <v>2495</v>
      </c>
    </row>
    <row r="289" spans="1:5">
      <c r="A289" s="1006" t="s">
        <v>2207</v>
      </c>
      <c r="B289" s="1006" t="s">
        <v>2208</v>
      </c>
      <c r="C289" s="1109">
        <v>120</v>
      </c>
      <c r="D289" s="1006" t="s">
        <v>46</v>
      </c>
      <c r="E289" s="1006" t="s">
        <v>46</v>
      </c>
    </row>
    <row r="290" spans="1:5">
      <c r="A290" s="1006" t="s">
        <v>2128</v>
      </c>
      <c r="B290" s="1006" t="s">
        <v>2129</v>
      </c>
      <c r="C290" s="1109">
        <v>10</v>
      </c>
      <c r="D290" s="1006" t="s">
        <v>46</v>
      </c>
      <c r="E290" s="1006" t="s">
        <v>46</v>
      </c>
    </row>
    <row r="291" spans="1:5">
      <c r="A291" s="1006" t="s">
        <v>1462</v>
      </c>
      <c r="B291" s="1006" t="s">
        <v>1930</v>
      </c>
      <c r="C291" s="1109">
        <v>25</v>
      </c>
      <c r="D291" s="1006" t="s">
        <v>46</v>
      </c>
      <c r="E291" s="1006" t="s">
        <v>46</v>
      </c>
    </row>
    <row r="292" spans="1:5">
      <c r="A292" s="1006" t="s">
        <v>1850</v>
      </c>
      <c r="B292" s="1006" t="s">
        <v>2583</v>
      </c>
      <c r="C292" s="1109">
        <v>25</v>
      </c>
      <c r="D292" s="1006" t="s">
        <v>46</v>
      </c>
      <c r="E292" s="1006" t="s">
        <v>46</v>
      </c>
    </row>
    <row r="293" spans="1:5">
      <c r="A293" s="1006" t="s">
        <v>2162</v>
      </c>
      <c r="B293" s="1006" t="s">
        <v>2163</v>
      </c>
      <c r="C293" s="1109">
        <v>28</v>
      </c>
      <c r="D293" s="1006" t="s">
        <v>46</v>
      </c>
      <c r="E293" s="1006" t="s">
        <v>46</v>
      </c>
    </row>
    <row r="294" spans="1:5">
      <c r="A294" s="1006" t="s">
        <v>1518</v>
      </c>
      <c r="B294" s="1006" t="s">
        <v>2136</v>
      </c>
      <c r="C294" s="1109">
        <v>4.7</v>
      </c>
      <c r="D294" s="1006" t="s">
        <v>46</v>
      </c>
      <c r="E294" s="1006" t="s">
        <v>46</v>
      </c>
    </row>
    <row r="295" spans="1:5">
      <c r="A295" s="1006" t="s">
        <v>1517</v>
      </c>
      <c r="B295" s="1006" t="s">
        <v>2125</v>
      </c>
      <c r="C295" s="1109">
        <v>8.9</v>
      </c>
      <c r="D295" s="1006" t="s">
        <v>46</v>
      </c>
      <c r="E295" s="1006" t="s">
        <v>46</v>
      </c>
    </row>
    <row r="296" spans="1:5">
      <c r="A296" s="1006" t="s">
        <v>1724</v>
      </c>
      <c r="B296" s="1006" t="s">
        <v>1725</v>
      </c>
      <c r="C296" s="1109">
        <v>6600</v>
      </c>
      <c r="D296" s="1006">
        <v>0.5</v>
      </c>
      <c r="E296" s="1006" t="s">
        <v>2495</v>
      </c>
    </row>
    <row r="297" spans="1:5">
      <c r="A297" s="1006" t="s">
        <v>2118</v>
      </c>
      <c r="B297" s="1006" t="s">
        <v>2119</v>
      </c>
      <c r="C297" s="1109">
        <v>200</v>
      </c>
      <c r="D297" s="1006" t="s">
        <v>46</v>
      </c>
      <c r="E297" s="1006" t="s">
        <v>46</v>
      </c>
    </row>
    <row r="298" spans="1:5">
      <c r="A298" s="1006" t="s">
        <v>2166</v>
      </c>
      <c r="B298" s="1006" t="s">
        <v>2167</v>
      </c>
      <c r="C298" s="1109">
        <v>435</v>
      </c>
      <c r="D298" s="1006" t="s">
        <v>46</v>
      </c>
      <c r="E298" s="1006" t="s">
        <v>46</v>
      </c>
    </row>
    <row r="299" spans="1:5">
      <c r="A299" s="1006" t="s">
        <v>1757</v>
      </c>
      <c r="B299" s="1006" t="s">
        <v>1758</v>
      </c>
      <c r="C299" s="1109">
        <v>2641</v>
      </c>
      <c r="D299" s="1006">
        <v>0.33</v>
      </c>
      <c r="E299" s="1006" t="s">
        <v>2495</v>
      </c>
    </row>
    <row r="300" spans="1:5">
      <c r="A300" s="1006" t="s">
        <v>2148</v>
      </c>
      <c r="B300" s="1006" t="s">
        <v>2149</v>
      </c>
      <c r="C300" s="1109">
        <v>2641</v>
      </c>
      <c r="D300" s="1006">
        <v>0.33</v>
      </c>
      <c r="E300" s="1006" t="s">
        <v>2495</v>
      </c>
    </row>
    <row r="301" spans="1:5">
      <c r="A301" s="1006" t="s">
        <v>1785</v>
      </c>
      <c r="B301" s="1006" t="s">
        <v>1786</v>
      </c>
      <c r="C301" s="1109">
        <v>3376</v>
      </c>
      <c r="D301" s="1006">
        <v>0.5</v>
      </c>
      <c r="E301" s="1006" t="s">
        <v>2495</v>
      </c>
    </row>
    <row r="302" spans="1:5">
      <c r="A302" s="1006" t="s">
        <v>1796</v>
      </c>
      <c r="B302" s="1006" t="s">
        <v>1797</v>
      </c>
      <c r="C302" s="1109">
        <v>16000</v>
      </c>
      <c r="D302" s="1006">
        <v>1</v>
      </c>
      <c r="E302" s="1006" t="s">
        <v>1796</v>
      </c>
    </row>
    <row r="303" spans="1:5">
      <c r="A303" s="1006" t="s">
        <v>879</v>
      </c>
      <c r="B303" s="1006" t="s">
        <v>1856</v>
      </c>
      <c r="C303" s="1109">
        <v>16000</v>
      </c>
      <c r="D303" s="1006">
        <v>1</v>
      </c>
      <c r="E303" s="1006" t="s">
        <v>879</v>
      </c>
    </row>
    <row r="304" spans="1:5">
      <c r="A304" s="1006" t="s">
        <v>2279</v>
      </c>
      <c r="B304" s="1006" t="s">
        <v>2280</v>
      </c>
      <c r="C304" s="1109">
        <v>2150</v>
      </c>
      <c r="D304" s="1006" t="s">
        <v>46</v>
      </c>
      <c r="E304" s="1006" t="s">
        <v>46</v>
      </c>
    </row>
    <row r="305" spans="1:5">
      <c r="A305" s="1006" t="s">
        <v>2281</v>
      </c>
      <c r="B305" s="1006" t="s">
        <v>2282</v>
      </c>
      <c r="C305" s="1109">
        <v>1250</v>
      </c>
      <c r="D305" s="1006" t="s">
        <v>46</v>
      </c>
      <c r="E305" s="1006" t="s">
        <v>46</v>
      </c>
    </row>
    <row r="306" spans="1:5">
      <c r="A306" s="1006" t="s">
        <v>2289</v>
      </c>
      <c r="B306" s="1006" t="s">
        <v>2290</v>
      </c>
      <c r="C306" s="1109">
        <v>359</v>
      </c>
      <c r="D306" s="1006" t="s">
        <v>46</v>
      </c>
      <c r="E306" s="1006" t="s">
        <v>46</v>
      </c>
    </row>
    <row r="307" spans="1:5">
      <c r="A307" s="1006" t="s">
        <v>2146</v>
      </c>
      <c r="B307" s="1006" t="s">
        <v>2147</v>
      </c>
      <c r="C307" s="1109">
        <v>180</v>
      </c>
      <c r="D307" s="1006" t="s">
        <v>46</v>
      </c>
      <c r="E307" s="1006" t="s">
        <v>46</v>
      </c>
    </row>
    <row r="308" spans="1:5">
      <c r="A308" s="1006" t="s">
        <v>2160</v>
      </c>
      <c r="B308" s="1006" t="s">
        <v>2161</v>
      </c>
      <c r="C308" s="1109">
        <v>140</v>
      </c>
      <c r="D308" s="1006" t="s">
        <v>46</v>
      </c>
      <c r="E308" s="1006" t="s">
        <v>46</v>
      </c>
    </row>
    <row r="309" spans="1:5">
      <c r="A309" s="1006" t="s">
        <v>1638</v>
      </c>
      <c r="B309" s="1006" t="s">
        <v>1639</v>
      </c>
      <c r="C309" s="1109">
        <v>124</v>
      </c>
      <c r="D309" s="1006" t="s">
        <v>46</v>
      </c>
      <c r="E309" s="1006" t="s">
        <v>46</v>
      </c>
    </row>
    <row r="310" spans="1:5">
      <c r="A310" s="1006" t="s">
        <v>1477</v>
      </c>
      <c r="B310" s="1006" t="s">
        <v>1926</v>
      </c>
      <c r="C310" s="1109">
        <v>15669</v>
      </c>
      <c r="D310" s="1006">
        <v>1</v>
      </c>
      <c r="E310" s="1006" t="s">
        <v>2495</v>
      </c>
    </row>
    <row r="311" spans="1:5">
      <c r="A311" s="1006" t="s">
        <v>1924</v>
      </c>
      <c r="B311" s="1006" t="s">
        <v>1925</v>
      </c>
      <c r="C311" s="1109">
        <v>36567</v>
      </c>
      <c r="D311" s="1006">
        <v>2</v>
      </c>
      <c r="E311" s="1006" t="s">
        <v>2495</v>
      </c>
    </row>
    <row r="312" spans="1:5">
      <c r="A312" s="1006" t="s">
        <v>1997</v>
      </c>
      <c r="B312" s="1006" t="s">
        <v>1998</v>
      </c>
      <c r="C312" s="1109">
        <v>4.5999999999999996</v>
      </c>
      <c r="D312" s="1006" t="s">
        <v>46</v>
      </c>
      <c r="E312" s="1006" t="s">
        <v>46</v>
      </c>
    </row>
    <row r="313" spans="1:5">
      <c r="A313" s="1006" t="s">
        <v>1958</v>
      </c>
      <c r="B313" s="1006" t="s">
        <v>1959</v>
      </c>
      <c r="C313" s="1109">
        <v>1.85</v>
      </c>
      <c r="D313" s="1006" t="s">
        <v>46</v>
      </c>
      <c r="E313" s="1006" t="s">
        <v>46</v>
      </c>
    </row>
    <row r="314" spans="1:5">
      <c r="A314" s="1006" t="s">
        <v>1956</v>
      </c>
      <c r="B314" s="1006" t="s">
        <v>1957</v>
      </c>
      <c r="D314" s="1006" t="s">
        <v>46</v>
      </c>
      <c r="E314" s="1006" t="s">
        <v>46</v>
      </c>
    </row>
    <row r="315" spans="1:5">
      <c r="A315" s="1006" t="s">
        <v>881</v>
      </c>
      <c r="B315" s="1006" t="s">
        <v>880</v>
      </c>
      <c r="C315" s="1109">
        <v>16000</v>
      </c>
      <c r="D315" s="1006">
        <v>1</v>
      </c>
      <c r="E315" s="1006" t="s">
        <v>881</v>
      </c>
    </row>
    <row r="316" spans="1:5">
      <c r="A316" s="1006" t="s">
        <v>1857</v>
      </c>
      <c r="B316" s="1006" t="s">
        <v>1858</v>
      </c>
      <c r="C316" s="1109">
        <v>16000</v>
      </c>
      <c r="D316" s="1006">
        <v>1</v>
      </c>
      <c r="E316" s="1006" t="s">
        <v>1857</v>
      </c>
    </row>
    <row r="317" spans="1:5">
      <c r="A317" s="1006" t="s">
        <v>2369</v>
      </c>
      <c r="B317" s="1006" t="s">
        <v>2370</v>
      </c>
      <c r="C317" s="1109">
        <v>350</v>
      </c>
      <c r="D317" s="1006" t="s">
        <v>46</v>
      </c>
      <c r="E317" s="1006" t="s">
        <v>46</v>
      </c>
    </row>
    <row r="318" spans="1:5">
      <c r="A318" s="1006" t="s">
        <v>1867</v>
      </c>
      <c r="B318" s="1006" t="s">
        <v>1868</v>
      </c>
      <c r="C318" s="1109">
        <v>8.4</v>
      </c>
      <c r="D318" s="1006" t="s">
        <v>46</v>
      </c>
      <c r="E318" s="1006" t="s">
        <v>46</v>
      </c>
    </row>
    <row r="319" spans="1:5">
      <c r="A319" s="1006" t="s">
        <v>1778</v>
      </c>
      <c r="B319" s="1006" t="s">
        <v>2584</v>
      </c>
      <c r="C319" s="1109">
        <v>477</v>
      </c>
      <c r="D319" s="1006" t="s">
        <v>46</v>
      </c>
      <c r="E319" s="1006" t="s">
        <v>46</v>
      </c>
    </row>
    <row r="320" spans="1:5">
      <c r="A320" s="1006" t="s">
        <v>1732</v>
      </c>
      <c r="B320" s="1006" t="s">
        <v>1733</v>
      </c>
      <c r="C320" s="1109">
        <v>80500</v>
      </c>
      <c r="D320" s="1006">
        <v>2</v>
      </c>
      <c r="E320" s="1006" t="s">
        <v>2311</v>
      </c>
    </row>
    <row r="321" spans="1:5">
      <c r="A321" s="1006" t="s">
        <v>2299</v>
      </c>
      <c r="B321" s="1006" t="s">
        <v>2300</v>
      </c>
      <c r="C321" s="1109">
        <v>3570</v>
      </c>
      <c r="D321" s="1006">
        <v>0.5</v>
      </c>
      <c r="E321" s="1006" t="s">
        <v>2495</v>
      </c>
    </row>
    <row r="322" spans="1:5">
      <c r="A322" s="1006" t="s">
        <v>1690</v>
      </c>
      <c r="B322" s="1006" t="s">
        <v>1691</v>
      </c>
      <c r="C322" s="1109">
        <v>12000</v>
      </c>
      <c r="D322" s="1006">
        <v>1</v>
      </c>
      <c r="E322" s="1006" t="s">
        <v>2495</v>
      </c>
    </row>
    <row r="323" spans="1:5">
      <c r="A323" s="1006" t="s">
        <v>2303</v>
      </c>
      <c r="B323" s="1006" t="s">
        <v>2304</v>
      </c>
      <c r="C323" s="1109">
        <v>21000</v>
      </c>
      <c r="D323" s="1006" t="s">
        <v>46</v>
      </c>
      <c r="E323" s="1006" t="s">
        <v>46</v>
      </c>
    </row>
    <row r="324" spans="1:5">
      <c r="A324" s="1006" t="s">
        <v>1718</v>
      </c>
      <c r="B324" s="1006" t="s">
        <v>1719</v>
      </c>
      <c r="C324" s="1109">
        <v>14300</v>
      </c>
      <c r="D324" s="1006">
        <v>1</v>
      </c>
      <c r="E324" s="1006" t="s">
        <v>2501</v>
      </c>
    </row>
    <row r="325" spans="1:5">
      <c r="A325" s="1006" t="s">
        <v>1917</v>
      </c>
      <c r="B325" s="1006" t="s">
        <v>1918</v>
      </c>
      <c r="C325" s="1109">
        <v>65000</v>
      </c>
      <c r="D325" s="1006">
        <v>2</v>
      </c>
      <c r="E325" s="1006" t="s">
        <v>2311</v>
      </c>
    </row>
    <row r="326" spans="1:5">
      <c r="A326" s="1006" t="s">
        <v>1970</v>
      </c>
      <c r="B326" s="1006" t="s">
        <v>1971</v>
      </c>
      <c r="C326" s="1109">
        <v>33500</v>
      </c>
      <c r="D326" s="1006">
        <v>1</v>
      </c>
      <c r="E326" s="1006" t="s">
        <v>2311</v>
      </c>
    </row>
    <row r="327" spans="1:5">
      <c r="A327" s="1006" t="s">
        <v>2092</v>
      </c>
      <c r="B327" s="1006" t="s">
        <v>2093</v>
      </c>
      <c r="C327" s="1109">
        <v>9000</v>
      </c>
      <c r="D327" s="1006">
        <v>1</v>
      </c>
      <c r="E327" s="1006" t="s">
        <v>2495</v>
      </c>
    </row>
    <row r="328" spans="1:5">
      <c r="A328" s="1006" t="s">
        <v>2244</v>
      </c>
      <c r="B328" s="1006" t="s">
        <v>2245</v>
      </c>
      <c r="C328" s="1109">
        <v>11</v>
      </c>
      <c r="D328" s="1006" t="s">
        <v>46</v>
      </c>
      <c r="E328" s="1006" t="s">
        <v>46</v>
      </c>
    </row>
    <row r="329" spans="1:5">
      <c r="A329" s="1006" t="s">
        <v>2283</v>
      </c>
      <c r="B329" s="1006" t="s">
        <v>2284</v>
      </c>
      <c r="C329" s="1109">
        <v>33.5</v>
      </c>
      <c r="D329" s="1006" t="s">
        <v>46</v>
      </c>
      <c r="E329" s="1006" t="s">
        <v>46</v>
      </c>
    </row>
    <row r="330" spans="1:5">
      <c r="A330" s="1006" t="s">
        <v>1704</v>
      </c>
      <c r="B330" s="1006" t="s">
        <v>2585</v>
      </c>
      <c r="C330" s="1109">
        <v>220</v>
      </c>
      <c r="D330" s="1006" t="s">
        <v>46</v>
      </c>
      <c r="E330" s="1006" t="s">
        <v>46</v>
      </c>
    </row>
    <row r="331" spans="1:5">
      <c r="A331" s="1006" t="s">
        <v>1983</v>
      </c>
      <c r="B331" s="1006" t="s">
        <v>1984</v>
      </c>
      <c r="C331" s="1109">
        <v>13500</v>
      </c>
      <c r="D331" s="1006">
        <v>1</v>
      </c>
      <c r="E331" s="1006" t="s">
        <v>2495</v>
      </c>
    </row>
    <row r="332" spans="1:5">
      <c r="A332" s="1006" t="s">
        <v>1842</v>
      </c>
      <c r="B332" s="1006" t="s">
        <v>1843</v>
      </c>
      <c r="C332" s="1109">
        <v>13500</v>
      </c>
      <c r="D332" s="1006">
        <v>1</v>
      </c>
      <c r="E332" s="1006" t="s">
        <v>2495</v>
      </c>
    </row>
    <row r="333" spans="1:5">
      <c r="A333" s="1006" t="s">
        <v>1789</v>
      </c>
      <c r="B333" s="1006" t="s">
        <v>1790</v>
      </c>
      <c r="C333" s="1109">
        <v>39600</v>
      </c>
      <c r="D333" s="1006">
        <v>2</v>
      </c>
      <c r="E333" s="1006" t="s">
        <v>2501</v>
      </c>
    </row>
    <row r="334" spans="1:5">
      <c r="A334" s="1006" t="s">
        <v>1696</v>
      </c>
      <c r="B334" s="1006" t="s">
        <v>1697</v>
      </c>
      <c r="C334" s="1109">
        <v>45130</v>
      </c>
      <c r="D334" s="1006">
        <v>1</v>
      </c>
      <c r="E334" s="1006" t="s">
        <v>1617</v>
      </c>
    </row>
    <row r="335" spans="1:5">
      <c r="A335" s="1006" t="s">
        <v>1702</v>
      </c>
      <c r="B335" s="1006" t="s">
        <v>1703</v>
      </c>
      <c r="C335" s="1109">
        <v>45126</v>
      </c>
      <c r="D335" s="1006">
        <v>2</v>
      </c>
      <c r="E335" s="1006" t="s">
        <v>2311</v>
      </c>
    </row>
    <row r="336" spans="1:5">
      <c r="A336" s="1006" t="s">
        <v>2285</v>
      </c>
      <c r="B336" s="1006" t="s">
        <v>2286</v>
      </c>
      <c r="C336" s="1109">
        <v>5700</v>
      </c>
      <c r="D336" s="1006">
        <v>0.5</v>
      </c>
      <c r="E336" s="1006" t="s">
        <v>2501</v>
      </c>
    </row>
    <row r="337" spans="1:5">
      <c r="A337" s="1006" t="s">
        <v>2325</v>
      </c>
      <c r="B337" s="1006" t="s">
        <v>2586</v>
      </c>
      <c r="C337" s="1109">
        <v>25460</v>
      </c>
      <c r="D337" s="1006">
        <v>1</v>
      </c>
      <c r="E337" s="1006" t="s">
        <v>2325</v>
      </c>
    </row>
    <row r="338" spans="1:5">
      <c r="A338" s="1006" t="s">
        <v>1700</v>
      </c>
      <c r="B338" s="1006" t="s">
        <v>1701</v>
      </c>
      <c r="C338" s="1109">
        <v>85000</v>
      </c>
      <c r="D338" s="1006">
        <v>1</v>
      </c>
      <c r="E338" s="1006" t="s">
        <v>1617</v>
      </c>
    </row>
    <row r="339" spans="1:5">
      <c r="A339" s="1006" t="s">
        <v>2036</v>
      </c>
      <c r="B339" s="1006" t="s">
        <v>2037</v>
      </c>
      <c r="C339" s="1109">
        <v>85000</v>
      </c>
      <c r="D339" s="1006">
        <v>2</v>
      </c>
      <c r="E339" s="1006" t="s">
        <v>2311</v>
      </c>
    </row>
    <row r="340" spans="1:5">
      <c r="A340" s="1006" t="s">
        <v>2415</v>
      </c>
      <c r="B340" s="1006" t="s">
        <v>2587</v>
      </c>
      <c r="C340" s="1109">
        <v>7265</v>
      </c>
      <c r="D340" s="1006">
        <v>1</v>
      </c>
      <c r="E340" s="1006" t="s">
        <v>2415</v>
      </c>
    </row>
    <row r="341" spans="1:5">
      <c r="A341" s="1006" t="s">
        <v>2552</v>
      </c>
      <c r="B341" s="1006" t="s">
        <v>2553</v>
      </c>
      <c r="C341" s="1109">
        <v>7265</v>
      </c>
      <c r="D341" s="1006">
        <v>1</v>
      </c>
      <c r="E341" s="1006" t="s">
        <v>2552</v>
      </c>
    </row>
    <row r="342" spans="1:5">
      <c r="A342" s="1006" t="s">
        <v>1515</v>
      </c>
      <c r="B342" s="1006" t="s">
        <v>1910</v>
      </c>
      <c r="C342" s="1109">
        <v>64</v>
      </c>
      <c r="D342" s="1006" t="s">
        <v>46</v>
      </c>
      <c r="E342" s="1006" t="s">
        <v>46</v>
      </c>
    </row>
    <row r="343" spans="1:5">
      <c r="A343" s="1006" t="s">
        <v>2050</v>
      </c>
      <c r="B343" s="1006" t="s">
        <v>2051</v>
      </c>
      <c r="C343" s="1109">
        <v>178130</v>
      </c>
      <c r="D343" s="1006">
        <v>1</v>
      </c>
      <c r="E343" s="1006" t="s">
        <v>2026</v>
      </c>
    </row>
    <row r="344" spans="1:5">
      <c r="A344" s="1006" t="s">
        <v>1927</v>
      </c>
      <c r="B344" s="1006" t="s">
        <v>1928</v>
      </c>
      <c r="C344" s="1109">
        <v>7000</v>
      </c>
      <c r="D344" s="1006">
        <v>2</v>
      </c>
      <c r="E344" s="1006" t="s">
        <v>2495</v>
      </c>
    </row>
    <row r="345" spans="1:5">
      <c r="A345" s="1006" t="s">
        <v>1721</v>
      </c>
      <c r="B345" s="1006" t="s">
        <v>1722</v>
      </c>
      <c r="C345" s="1109">
        <v>5100</v>
      </c>
      <c r="D345" s="1006">
        <v>2</v>
      </c>
      <c r="E345" s="1006" t="s">
        <v>2495</v>
      </c>
    </row>
    <row r="346" spans="1:5">
      <c r="A346" s="1006" t="s">
        <v>2177</v>
      </c>
      <c r="B346" s="1006" t="s">
        <v>2178</v>
      </c>
      <c r="C346" s="1109">
        <v>11000</v>
      </c>
      <c r="D346" s="1006">
        <v>1</v>
      </c>
      <c r="E346" s="1006" t="s">
        <v>2177</v>
      </c>
    </row>
    <row r="347" spans="1:5">
      <c r="A347" s="1006" t="s">
        <v>1634</v>
      </c>
      <c r="B347" s="1006" t="s">
        <v>1635</v>
      </c>
      <c r="C347" s="1109">
        <v>10000</v>
      </c>
      <c r="D347" s="1006">
        <v>2</v>
      </c>
      <c r="E347" s="1006" t="s">
        <v>2501</v>
      </c>
    </row>
    <row r="348" spans="1:5">
      <c r="A348" s="1006" t="s">
        <v>1800</v>
      </c>
      <c r="B348" s="1006" t="s">
        <v>1801</v>
      </c>
      <c r="C348" s="1109">
        <v>5100</v>
      </c>
      <c r="D348" s="1006">
        <v>2</v>
      </c>
      <c r="E348" s="1006" t="s">
        <v>2501</v>
      </c>
    </row>
    <row r="349" spans="1:5">
      <c r="A349" s="1006" t="s">
        <v>2195</v>
      </c>
      <c r="B349" s="1006" t="s">
        <v>2196</v>
      </c>
      <c r="C349" s="1109">
        <v>1095</v>
      </c>
      <c r="D349" s="1006" t="s">
        <v>46</v>
      </c>
      <c r="E349" s="1006" t="s">
        <v>46</v>
      </c>
    </row>
    <row r="350" spans="1:5">
      <c r="A350" s="1006" t="s">
        <v>1511</v>
      </c>
      <c r="B350" s="1006" t="s">
        <v>1909</v>
      </c>
      <c r="C350" s="1109">
        <v>17300</v>
      </c>
      <c r="D350" s="1006">
        <v>0.5</v>
      </c>
      <c r="E350" s="1006" t="s">
        <v>2311</v>
      </c>
    </row>
    <row r="351" spans="1:5">
      <c r="A351" s="1006" t="s">
        <v>2254</v>
      </c>
      <c r="B351" s="1006" t="s">
        <v>2255</v>
      </c>
      <c r="C351" s="1109">
        <v>17300</v>
      </c>
      <c r="D351" s="1006">
        <v>1</v>
      </c>
      <c r="E351" s="1006" t="s">
        <v>2495</v>
      </c>
    </row>
    <row r="352" spans="1:5">
      <c r="A352" s="1006" t="s">
        <v>1798</v>
      </c>
      <c r="B352" s="1006" t="s">
        <v>1799</v>
      </c>
      <c r="C352" s="1109">
        <v>50</v>
      </c>
      <c r="D352" s="1006" t="s">
        <v>46</v>
      </c>
      <c r="E352" s="1006" t="s">
        <v>46</v>
      </c>
    </row>
    <row r="353" spans="1:5">
      <c r="A353" s="1006" t="s">
        <v>1879</v>
      </c>
      <c r="B353" s="1006" t="s">
        <v>1880</v>
      </c>
      <c r="C353" s="1109">
        <v>1500</v>
      </c>
      <c r="D353" s="1006" t="s">
        <v>46</v>
      </c>
      <c r="E353" s="1006" t="s">
        <v>46</v>
      </c>
    </row>
    <row r="354" spans="1:5">
      <c r="A354" s="1006" t="s">
        <v>1630</v>
      </c>
      <c r="B354" s="1006" t="s">
        <v>1631</v>
      </c>
      <c r="C354" s="1109">
        <v>30000</v>
      </c>
      <c r="D354" s="1006">
        <v>1</v>
      </c>
      <c r="E354" s="1006" t="s">
        <v>2501</v>
      </c>
    </row>
    <row r="355" spans="1:5">
      <c r="A355" s="1006" t="s">
        <v>1497</v>
      </c>
      <c r="B355" s="1006" t="s">
        <v>1999</v>
      </c>
      <c r="C355" s="1109">
        <v>60</v>
      </c>
      <c r="D355" s="1006" t="s">
        <v>46</v>
      </c>
      <c r="E355" s="1006" t="s">
        <v>46</v>
      </c>
    </row>
    <row r="356" spans="1:5">
      <c r="A356" s="1006" t="s">
        <v>2170</v>
      </c>
      <c r="B356" s="1006" t="s">
        <v>2171</v>
      </c>
      <c r="C356" s="1109">
        <v>20000</v>
      </c>
      <c r="D356" s="1006">
        <v>1</v>
      </c>
      <c r="E356" s="1006" t="s">
        <v>2170</v>
      </c>
    </row>
    <row r="357" spans="1:5">
      <c r="A357" s="1006" t="s">
        <v>1759</v>
      </c>
      <c r="B357" s="1006" t="s">
        <v>1760</v>
      </c>
      <c r="C357" s="1109">
        <v>188</v>
      </c>
      <c r="D357" s="1006" t="s">
        <v>46</v>
      </c>
      <c r="E357" s="1006" t="s">
        <v>46</v>
      </c>
    </row>
    <row r="358" spans="1:5">
      <c r="A358" s="1006" t="s">
        <v>1899</v>
      </c>
      <c r="B358" s="1006" t="s">
        <v>1900</v>
      </c>
      <c r="C358" s="1109">
        <v>0</v>
      </c>
      <c r="D358" s="1006" t="s">
        <v>46</v>
      </c>
      <c r="E358" s="1006" t="s">
        <v>46</v>
      </c>
    </row>
    <row r="359" spans="1:5">
      <c r="A359" s="1006" t="s">
        <v>1897</v>
      </c>
      <c r="B359" s="1006" t="s">
        <v>1898</v>
      </c>
      <c r="D359" s="1006" t="s">
        <v>46</v>
      </c>
      <c r="E359" s="1006" t="s">
        <v>46</v>
      </c>
    </row>
    <row r="360" spans="1:5">
      <c r="A360" s="1006" t="s">
        <v>1499</v>
      </c>
      <c r="B360" s="1006" t="s">
        <v>2588</v>
      </c>
      <c r="C360" s="1109">
        <v>6792</v>
      </c>
      <c r="D360" s="1006">
        <v>1</v>
      </c>
      <c r="E360" s="1006" t="s">
        <v>2495</v>
      </c>
    </row>
    <row r="361" spans="1:5">
      <c r="A361" s="1006" t="s">
        <v>2265</v>
      </c>
      <c r="B361" s="1006" t="s">
        <v>2589</v>
      </c>
      <c r="C361" s="1109">
        <v>6792</v>
      </c>
      <c r="D361" s="1006">
        <v>1</v>
      </c>
      <c r="E361" s="1006" t="s">
        <v>2495</v>
      </c>
    </row>
    <row r="362" spans="1:5">
      <c r="A362" s="1006" t="s">
        <v>2267</v>
      </c>
      <c r="B362" s="1006" t="s">
        <v>2590</v>
      </c>
      <c r="C362" s="1109">
        <v>6792</v>
      </c>
      <c r="D362" s="1006">
        <v>1</v>
      </c>
      <c r="E362" s="1006" t="s">
        <v>2495</v>
      </c>
    </row>
    <row r="363" spans="1:5">
      <c r="A363" s="1006" t="s">
        <v>1483</v>
      </c>
      <c r="B363" s="1006" t="s">
        <v>2591</v>
      </c>
      <c r="C363" s="1109">
        <v>6792</v>
      </c>
      <c r="D363" s="1006">
        <v>1</v>
      </c>
      <c r="E363" s="1006" t="s">
        <v>2495</v>
      </c>
    </row>
    <row r="364" spans="1:5">
      <c r="A364" s="1006" t="s">
        <v>2262</v>
      </c>
      <c r="B364" s="1006" t="s">
        <v>2592</v>
      </c>
      <c r="C364" s="1109">
        <v>6792</v>
      </c>
      <c r="D364" s="1006">
        <v>1</v>
      </c>
      <c r="E364" s="1006" t="s">
        <v>2495</v>
      </c>
    </row>
    <row r="365" spans="1:5">
      <c r="A365" s="1006" t="s">
        <v>1496</v>
      </c>
      <c r="B365" s="1006" t="s">
        <v>2593</v>
      </c>
      <c r="C365" s="1109">
        <v>6792</v>
      </c>
      <c r="D365" s="1006">
        <v>1</v>
      </c>
      <c r="E365" s="1006" t="s">
        <v>2495</v>
      </c>
    </row>
    <row r="366" spans="1:5">
      <c r="A366" s="1006" t="s">
        <v>2297</v>
      </c>
      <c r="B366" s="1006" t="s">
        <v>2298</v>
      </c>
      <c r="C366" s="1109">
        <v>16000</v>
      </c>
      <c r="D366" s="1006">
        <v>1</v>
      </c>
      <c r="E366" s="1006" t="s">
        <v>2495</v>
      </c>
    </row>
    <row r="367" spans="1:5">
      <c r="A367" s="1006" t="s">
        <v>1750</v>
      </c>
      <c r="B367" s="1006" t="s">
        <v>1751</v>
      </c>
      <c r="C367" s="1109">
        <v>7.4</v>
      </c>
      <c r="D367" s="1006" t="s">
        <v>46</v>
      </c>
      <c r="E367" s="1006" t="s">
        <v>46</v>
      </c>
    </row>
    <row r="368" spans="1:5">
      <c r="A368" s="1006" t="s">
        <v>1484</v>
      </c>
      <c r="B368" s="1006" t="s">
        <v>2248</v>
      </c>
      <c r="C368" s="1109">
        <v>11700</v>
      </c>
      <c r="D368" s="1006">
        <v>0.5</v>
      </c>
      <c r="E368" s="1006" t="s">
        <v>2501</v>
      </c>
    </row>
    <row r="369" spans="1:5">
      <c r="A369" s="1006" t="s">
        <v>2134</v>
      </c>
      <c r="B369" s="1006" t="s">
        <v>2135</v>
      </c>
      <c r="C369" s="1109">
        <v>1705</v>
      </c>
      <c r="D369" s="1006">
        <v>0.2</v>
      </c>
      <c r="E369" s="1006" t="s">
        <v>2501</v>
      </c>
    </row>
    <row r="370" spans="1:5">
      <c r="A370" s="1006" t="s">
        <v>2132</v>
      </c>
      <c r="B370" s="1006" t="s">
        <v>2133</v>
      </c>
      <c r="C370" s="1109">
        <v>11800</v>
      </c>
      <c r="D370" s="1006">
        <v>0.5</v>
      </c>
      <c r="E370" s="1006" t="s">
        <v>2501</v>
      </c>
    </row>
    <row r="371" spans="1:5">
      <c r="A371" s="1006" t="s">
        <v>1495</v>
      </c>
      <c r="B371" s="1006" t="s">
        <v>1935</v>
      </c>
      <c r="C371" s="1109">
        <v>10840</v>
      </c>
      <c r="D371" s="1006">
        <v>0.5</v>
      </c>
      <c r="E371" s="1006" t="s">
        <v>2501</v>
      </c>
    </row>
    <row r="372" spans="1:5">
      <c r="A372" s="1006" t="s">
        <v>1475</v>
      </c>
      <c r="B372" s="1006" t="s">
        <v>2139</v>
      </c>
      <c r="C372" s="1109">
        <v>12390</v>
      </c>
      <c r="D372" s="1006">
        <v>0.5</v>
      </c>
      <c r="E372" s="1006" t="s">
        <v>2501</v>
      </c>
    </row>
    <row r="373" spans="1:5">
      <c r="A373" s="1006" t="s">
        <v>2227</v>
      </c>
      <c r="B373" s="1006" t="s">
        <v>2228</v>
      </c>
      <c r="C373" s="1109">
        <v>63</v>
      </c>
      <c r="D373" s="1006" t="s">
        <v>46</v>
      </c>
      <c r="E373" s="1006" t="s">
        <v>46</v>
      </c>
    </row>
    <row r="374" spans="1:5">
      <c r="A374" s="1006" t="s">
        <v>1780</v>
      </c>
      <c r="B374" s="1006" t="s">
        <v>1781</v>
      </c>
      <c r="C374" s="1109">
        <v>56</v>
      </c>
      <c r="D374" s="1006" t="s">
        <v>46</v>
      </c>
      <c r="E374" s="1006" t="s">
        <v>46</v>
      </c>
    </row>
    <row r="375" spans="1:5">
      <c r="A375" s="1006" t="s">
        <v>1474</v>
      </c>
      <c r="B375" s="1006" t="s">
        <v>1938</v>
      </c>
      <c r="C375" s="1109">
        <v>95</v>
      </c>
      <c r="D375" s="1006" t="s">
        <v>46</v>
      </c>
      <c r="E375" s="1006" t="s">
        <v>46</v>
      </c>
    </row>
    <row r="376" spans="1:5">
      <c r="A376" s="1006" t="s">
        <v>1877</v>
      </c>
      <c r="B376" s="1006" t="s">
        <v>1878</v>
      </c>
      <c r="C376" s="1109">
        <v>32.1</v>
      </c>
      <c r="D376" s="1006" t="s">
        <v>46</v>
      </c>
      <c r="E376" s="1006" t="s">
        <v>46</v>
      </c>
    </row>
    <row r="377" spans="1:5">
      <c r="A377" s="1006" t="s">
        <v>1666</v>
      </c>
      <c r="B377" s="1006" t="s">
        <v>1667</v>
      </c>
      <c r="C377" s="1109">
        <v>2.8</v>
      </c>
      <c r="D377" s="1006" t="s">
        <v>46</v>
      </c>
      <c r="E377" s="1006" t="s">
        <v>46</v>
      </c>
    </row>
    <row r="378" spans="1:5">
      <c r="A378" s="1006" t="s">
        <v>2000</v>
      </c>
      <c r="B378" s="1006" t="s">
        <v>2001</v>
      </c>
      <c r="C378" s="1109">
        <v>10.4</v>
      </c>
      <c r="D378" s="1006" t="s">
        <v>46</v>
      </c>
      <c r="E378" s="1006" t="s">
        <v>46</v>
      </c>
    </row>
    <row r="379" spans="1:5">
      <c r="A379" s="1006" t="s">
        <v>1505</v>
      </c>
      <c r="B379" s="1006" t="s">
        <v>2008</v>
      </c>
      <c r="C379" s="1109">
        <v>100</v>
      </c>
      <c r="D379" s="1006" t="s">
        <v>46</v>
      </c>
      <c r="E379" s="1006" t="s">
        <v>46</v>
      </c>
    </row>
    <row r="380" spans="1:5">
      <c r="A380" s="1006" t="s">
        <v>1776</v>
      </c>
      <c r="B380" s="1006" t="s">
        <v>1777</v>
      </c>
      <c r="C380" s="1109">
        <v>567</v>
      </c>
      <c r="D380" s="1006" t="s">
        <v>46</v>
      </c>
      <c r="E380" s="1006" t="s">
        <v>46</v>
      </c>
    </row>
    <row r="381" spans="1:5">
      <c r="A381" s="1006" t="s">
        <v>1871</v>
      </c>
      <c r="B381" s="1006" t="s">
        <v>1872</v>
      </c>
      <c r="C381" s="1109">
        <v>173</v>
      </c>
      <c r="D381" s="1006" t="s">
        <v>46</v>
      </c>
      <c r="E381" s="1006" t="s">
        <v>46</v>
      </c>
    </row>
    <row r="382" spans="1:5">
      <c r="A382" s="1006" t="s">
        <v>1873</v>
      </c>
      <c r="B382" s="1006" t="s">
        <v>1874</v>
      </c>
      <c r="C382" s="1109">
        <v>173</v>
      </c>
      <c r="D382" s="1006" t="s">
        <v>46</v>
      </c>
      <c r="E382" s="1006" t="s">
        <v>46</v>
      </c>
    </row>
    <row r="383" spans="1:5">
      <c r="A383" s="1006" t="s">
        <v>1869</v>
      </c>
      <c r="B383" s="1006" t="s">
        <v>1870</v>
      </c>
      <c r="C383" s="1109">
        <v>1000</v>
      </c>
      <c r="D383" s="1006" t="s">
        <v>46</v>
      </c>
      <c r="E383" s="1006" t="s">
        <v>46</v>
      </c>
    </row>
    <row r="384" spans="1:5">
      <c r="A384" s="1006" t="s">
        <v>2168</v>
      </c>
      <c r="B384" s="1006" t="s">
        <v>2169</v>
      </c>
      <c r="C384" s="1109">
        <v>34019</v>
      </c>
      <c r="D384" s="1006">
        <v>1</v>
      </c>
      <c r="E384" s="1006" t="s">
        <v>2168</v>
      </c>
    </row>
    <row r="385" spans="1:5">
      <c r="A385" s="1006" t="s">
        <v>1770</v>
      </c>
      <c r="B385" s="1006" t="s">
        <v>1771</v>
      </c>
      <c r="C385" s="1109">
        <v>35834</v>
      </c>
      <c r="D385" s="1006">
        <v>1</v>
      </c>
      <c r="E385" s="1006" t="s">
        <v>1770</v>
      </c>
    </row>
    <row r="386" spans="1:5">
      <c r="A386" s="1006" t="s">
        <v>1816</v>
      </c>
      <c r="B386" s="1006" t="s">
        <v>1817</v>
      </c>
      <c r="C386" s="1109">
        <v>9.1</v>
      </c>
      <c r="D386" s="1006" t="s">
        <v>46</v>
      </c>
      <c r="E386" s="1006" t="s">
        <v>46</v>
      </c>
    </row>
    <row r="387" spans="1:5">
      <c r="A387" s="1006" t="s">
        <v>1708</v>
      </c>
      <c r="B387" s="1006" t="s">
        <v>1709</v>
      </c>
      <c r="C387" s="1109">
        <v>6.6</v>
      </c>
      <c r="D387" s="1006" t="s">
        <v>46</v>
      </c>
      <c r="E387" s="1006" t="s">
        <v>46</v>
      </c>
    </row>
    <row r="388" spans="1:5">
      <c r="A388" s="1006" t="s">
        <v>2179</v>
      </c>
      <c r="B388" s="1006" t="s">
        <v>2180</v>
      </c>
      <c r="C388" s="1109">
        <v>21.4</v>
      </c>
      <c r="D388" s="1006" t="s">
        <v>46</v>
      </c>
      <c r="E388" s="1006" t="s">
        <v>46</v>
      </c>
    </row>
    <row r="389" spans="1:5">
      <c r="A389" s="1006" t="s">
        <v>1727</v>
      </c>
      <c r="B389" s="1006" t="s">
        <v>1728</v>
      </c>
      <c r="C389" s="1109">
        <v>17000</v>
      </c>
      <c r="D389" s="1006">
        <v>1</v>
      </c>
      <c r="E389" s="1006" t="s">
        <v>2365</v>
      </c>
    </row>
    <row r="390" spans="1:5">
      <c r="A390" s="1006" t="s">
        <v>1469</v>
      </c>
      <c r="B390" s="1006" t="s">
        <v>1963</v>
      </c>
      <c r="C390" s="1109">
        <v>35000</v>
      </c>
      <c r="D390" s="1006">
        <v>1</v>
      </c>
      <c r="E390" s="1006" t="s">
        <v>2495</v>
      </c>
    </row>
    <row r="391" spans="1:5">
      <c r="A391" s="1006" t="s">
        <v>2197</v>
      </c>
      <c r="B391" s="1006" t="s">
        <v>2198</v>
      </c>
      <c r="C391" s="1109">
        <v>19</v>
      </c>
      <c r="D391" s="1006" t="s">
        <v>46</v>
      </c>
      <c r="E391" s="1006" t="s">
        <v>46</v>
      </c>
    </row>
    <row r="392" spans="1:5">
      <c r="A392" s="1006" t="s">
        <v>1729</v>
      </c>
      <c r="B392" s="1006" t="s">
        <v>1730</v>
      </c>
      <c r="C392" s="1109">
        <v>6.65</v>
      </c>
      <c r="D392" s="1006" t="s">
        <v>46</v>
      </c>
      <c r="E392" s="1006" t="s">
        <v>46</v>
      </c>
    </row>
    <row r="393" spans="1:5">
      <c r="A393" s="1006" t="s">
        <v>1504</v>
      </c>
      <c r="B393" s="1006" t="s">
        <v>1723</v>
      </c>
      <c r="C393" s="1109">
        <v>18.05</v>
      </c>
      <c r="D393" s="1006" t="s">
        <v>46</v>
      </c>
      <c r="E393" s="1006" t="s">
        <v>46</v>
      </c>
    </row>
    <row r="394" spans="1:5">
      <c r="A394" s="1006" t="s">
        <v>1615</v>
      </c>
      <c r="B394" s="1006" t="s">
        <v>1616</v>
      </c>
      <c r="C394" s="1109">
        <v>75</v>
      </c>
      <c r="D394" s="1006" t="s">
        <v>46</v>
      </c>
      <c r="E394" s="1006" t="s">
        <v>46</v>
      </c>
    </row>
    <row r="395" spans="1:5">
      <c r="A395" s="1006" t="s">
        <v>1502</v>
      </c>
      <c r="B395" s="1006" t="s">
        <v>1712</v>
      </c>
      <c r="C395" s="1109">
        <v>39.33</v>
      </c>
      <c r="D395" s="1006" t="s">
        <v>46</v>
      </c>
      <c r="E395" s="1006" t="s">
        <v>46</v>
      </c>
    </row>
    <row r="396" spans="1:5">
      <c r="A396" s="1006" t="s">
        <v>1479</v>
      </c>
      <c r="B396" s="1006" t="s">
        <v>1987</v>
      </c>
      <c r="C396" s="1109">
        <v>5775</v>
      </c>
      <c r="D396" s="1006">
        <v>0.5</v>
      </c>
      <c r="E396" s="1006" t="s">
        <v>2495</v>
      </c>
    </row>
    <row r="397" spans="1:5">
      <c r="A397" s="1006" t="s">
        <v>2219</v>
      </c>
      <c r="B397" s="1006" t="s">
        <v>2220</v>
      </c>
      <c r="C397" s="1109">
        <v>7300</v>
      </c>
      <c r="D397" s="1006">
        <v>0.5</v>
      </c>
      <c r="E397" s="1006" t="s">
        <v>2501</v>
      </c>
    </row>
    <row r="398" spans="1:5">
      <c r="A398" s="1006" t="s">
        <v>2221</v>
      </c>
      <c r="B398" s="1006" t="s">
        <v>2222</v>
      </c>
      <c r="C398" s="1109">
        <v>6050</v>
      </c>
      <c r="D398" s="1006">
        <v>0.5</v>
      </c>
      <c r="E398" s="1006" t="s">
        <v>2495</v>
      </c>
    </row>
    <row r="399" spans="1:5">
      <c r="A399" s="1006" t="s">
        <v>1668</v>
      </c>
      <c r="B399" s="1006" t="s">
        <v>1669</v>
      </c>
      <c r="C399" s="1109">
        <v>13500</v>
      </c>
      <c r="D399" s="1006">
        <v>0.5</v>
      </c>
      <c r="E399" s="1006" t="s">
        <v>2501</v>
      </c>
    </row>
    <row r="400" spans="1:5">
      <c r="A400" s="1006" t="s">
        <v>1489</v>
      </c>
      <c r="B400" s="1006" t="s">
        <v>1945</v>
      </c>
      <c r="C400" s="1109">
        <v>19000</v>
      </c>
      <c r="D400" s="1006">
        <v>0.5</v>
      </c>
      <c r="E400" s="1006" t="s">
        <v>2311</v>
      </c>
    </row>
    <row r="401" spans="1:5">
      <c r="A401" s="1006" t="s">
        <v>1472</v>
      </c>
      <c r="B401" s="1006" t="s">
        <v>1946</v>
      </c>
      <c r="C401" s="1109">
        <v>38488</v>
      </c>
      <c r="D401" s="1006">
        <v>1</v>
      </c>
      <c r="E401" s="1006" t="s">
        <v>2311</v>
      </c>
    </row>
    <row r="402" spans="1:5">
      <c r="A402" s="1006" t="s">
        <v>1972</v>
      </c>
      <c r="B402" s="1006" t="s">
        <v>1973</v>
      </c>
      <c r="C402" s="1109">
        <v>38488</v>
      </c>
      <c r="D402" s="1006">
        <v>1</v>
      </c>
      <c r="E402" s="1006" t="s">
        <v>2311</v>
      </c>
    </row>
    <row r="403" spans="1:5">
      <c r="A403" s="1006" t="s">
        <v>1734</v>
      </c>
      <c r="B403" s="1006" t="s">
        <v>1735</v>
      </c>
      <c r="C403" s="1109">
        <v>250000</v>
      </c>
      <c r="D403" s="1006">
        <v>9</v>
      </c>
      <c r="E403" s="1006" t="s">
        <v>2501</v>
      </c>
    </row>
    <row r="404" spans="1:5">
      <c r="A404" s="1006" t="s">
        <v>1895</v>
      </c>
      <c r="B404" s="1006" t="s">
        <v>1896</v>
      </c>
      <c r="C404" s="1109">
        <v>20.68</v>
      </c>
      <c r="D404" s="1006" t="s">
        <v>46</v>
      </c>
      <c r="E404" s="1006" t="s">
        <v>46</v>
      </c>
    </row>
    <row r="405" spans="1:5">
      <c r="A405" s="1006" t="s">
        <v>2150</v>
      </c>
      <c r="B405" s="1006" t="s">
        <v>2594</v>
      </c>
      <c r="C405" s="1109">
        <v>2850</v>
      </c>
      <c r="D405" s="1006" t="s">
        <v>46</v>
      </c>
      <c r="E405" s="1006" t="s">
        <v>46</v>
      </c>
    </row>
    <row r="406" spans="1:5">
      <c r="A406" s="1006" t="s">
        <v>2140</v>
      </c>
      <c r="B406" s="1006" t="s">
        <v>2141</v>
      </c>
      <c r="C406" s="1109">
        <v>49000</v>
      </c>
      <c r="D406" s="1006">
        <v>3</v>
      </c>
      <c r="E406" s="1006" t="s">
        <v>2501</v>
      </c>
    </row>
    <row r="407" spans="1:5">
      <c r="A407" s="1006" t="s">
        <v>2044</v>
      </c>
      <c r="B407" s="1006" t="s">
        <v>2045</v>
      </c>
      <c r="C407" s="1109">
        <v>3200</v>
      </c>
      <c r="D407" s="1006">
        <v>1</v>
      </c>
      <c r="E407" s="1006" t="s">
        <v>2495</v>
      </c>
    </row>
    <row r="408" spans="1:5">
      <c r="A408" s="1006" t="s">
        <v>2042</v>
      </c>
      <c r="B408" s="1006" t="s">
        <v>2043</v>
      </c>
      <c r="C408" s="1109">
        <v>70000</v>
      </c>
      <c r="D408" s="1006">
        <v>2</v>
      </c>
      <c r="E408" s="1006" t="s">
        <v>2311</v>
      </c>
    </row>
    <row r="409" spans="1:5">
      <c r="A409" s="1006" t="s">
        <v>1626</v>
      </c>
      <c r="B409" s="1006" t="s">
        <v>1627</v>
      </c>
      <c r="C409" s="1109">
        <v>29200</v>
      </c>
      <c r="D409" s="1006">
        <v>1</v>
      </c>
      <c r="E409" s="1006" t="s">
        <v>2365</v>
      </c>
    </row>
    <row r="410" spans="1:5">
      <c r="A410" s="1006" t="s">
        <v>2514</v>
      </c>
      <c r="B410" s="1006" t="s">
        <v>2595</v>
      </c>
      <c r="C410" s="1109">
        <v>20066</v>
      </c>
      <c r="D410" s="1006">
        <v>1</v>
      </c>
      <c r="E410" s="1006" t="s">
        <v>2514</v>
      </c>
    </row>
    <row r="411" spans="1:5">
      <c r="A411" s="1006" t="s">
        <v>1826</v>
      </c>
      <c r="B411" s="1006" t="s">
        <v>1827</v>
      </c>
      <c r="C411" s="1109">
        <v>18000</v>
      </c>
      <c r="D411" s="1006">
        <v>0.1</v>
      </c>
      <c r="E411" s="1006" t="s">
        <v>1818</v>
      </c>
    </row>
    <row r="412" spans="1:5">
      <c r="A412" s="1006" t="s">
        <v>1828</v>
      </c>
      <c r="B412" s="1006" t="s">
        <v>1829</v>
      </c>
      <c r="C412" s="1109">
        <v>31000</v>
      </c>
      <c r="D412" s="1006">
        <v>0.1</v>
      </c>
      <c r="E412" s="1006" t="s">
        <v>1820</v>
      </c>
    </row>
    <row r="413" spans="1:5">
      <c r="A413" s="1006" t="s">
        <v>1742</v>
      </c>
      <c r="B413" s="1006" t="s">
        <v>1743</v>
      </c>
      <c r="C413" s="1109">
        <v>31000</v>
      </c>
      <c r="D413" s="1006">
        <v>0.1</v>
      </c>
      <c r="E413" s="1006" t="s">
        <v>1820</v>
      </c>
    </row>
    <row r="414" spans="1:5">
      <c r="A414" s="1006" t="s">
        <v>1746</v>
      </c>
      <c r="B414" s="1006" t="s">
        <v>1747</v>
      </c>
      <c r="C414" s="1109">
        <v>16500</v>
      </c>
      <c r="D414" s="1006">
        <v>0.1</v>
      </c>
      <c r="E414" s="1006" t="s">
        <v>1818</v>
      </c>
    </row>
    <row r="415" spans="1:5">
      <c r="A415" s="1006" t="s">
        <v>1830</v>
      </c>
      <c r="B415" s="1006" t="s">
        <v>1831</v>
      </c>
      <c r="C415" s="1109">
        <v>23000</v>
      </c>
      <c r="D415" s="1006">
        <v>0.1</v>
      </c>
      <c r="E415" s="1006" t="s">
        <v>1818</v>
      </c>
    </row>
    <row r="416" spans="1:5">
      <c r="A416" s="1006" t="s">
        <v>1832</v>
      </c>
      <c r="B416" s="1006" t="s">
        <v>1833</v>
      </c>
      <c r="C416" s="1109">
        <v>27000</v>
      </c>
      <c r="D416" s="1006">
        <v>0.1</v>
      </c>
      <c r="E416" s="1006" t="s">
        <v>1820</v>
      </c>
    </row>
    <row r="417" spans="1:5">
      <c r="A417" s="1006" t="s">
        <v>1822</v>
      </c>
      <c r="B417" s="1006" t="s">
        <v>1823</v>
      </c>
      <c r="C417" s="1109">
        <v>18000</v>
      </c>
      <c r="D417" s="1006">
        <v>0.1</v>
      </c>
      <c r="E417" s="1006" t="s">
        <v>1818</v>
      </c>
    </row>
    <row r="418" spans="1:5">
      <c r="A418" s="1006" t="s">
        <v>1824</v>
      </c>
      <c r="B418" s="1006" t="s">
        <v>1825</v>
      </c>
      <c r="C418" s="1109">
        <v>32000</v>
      </c>
      <c r="D418" s="1006">
        <v>0.1</v>
      </c>
      <c r="E418" s="1006" t="s">
        <v>1820</v>
      </c>
    </row>
    <row r="419" spans="1:5">
      <c r="A419" s="1006" t="s">
        <v>1744</v>
      </c>
      <c r="B419" s="1006" t="s">
        <v>1745</v>
      </c>
      <c r="C419" s="1109">
        <v>32250</v>
      </c>
      <c r="D419" s="1006">
        <v>0.1</v>
      </c>
      <c r="E419" s="1006" t="s">
        <v>1820</v>
      </c>
    </row>
    <row r="420" spans="1:5">
      <c r="A420" s="1006" t="s">
        <v>1949</v>
      </c>
      <c r="B420" s="1006" t="s">
        <v>1950</v>
      </c>
      <c r="C420" s="1109">
        <v>820</v>
      </c>
      <c r="D420" s="1006" t="s">
        <v>46</v>
      </c>
      <c r="E420" s="1006" t="s">
        <v>46</v>
      </c>
    </row>
    <row r="421" spans="1:5">
      <c r="A421" s="1006" t="s">
        <v>1716</v>
      </c>
      <c r="B421" s="1006" t="s">
        <v>1717</v>
      </c>
      <c r="C421" s="1109">
        <v>30000</v>
      </c>
      <c r="D421" s="1006">
        <v>1</v>
      </c>
      <c r="E421" s="1006" t="s">
        <v>1716</v>
      </c>
    </row>
    <row r="422" spans="1:5">
      <c r="A422" s="1006" t="s">
        <v>876</v>
      </c>
      <c r="B422" s="1006" t="s">
        <v>875</v>
      </c>
      <c r="C422" s="1109">
        <v>955</v>
      </c>
      <c r="D422" s="1006">
        <v>1</v>
      </c>
      <c r="E422" s="1006" t="s">
        <v>876</v>
      </c>
    </row>
    <row r="423" spans="1:5">
      <c r="A423" s="1006" t="s">
        <v>884</v>
      </c>
      <c r="B423" s="1006" t="s">
        <v>1752</v>
      </c>
      <c r="C423" s="1109">
        <v>955</v>
      </c>
      <c r="D423" s="1006">
        <v>1</v>
      </c>
      <c r="E423" s="1006" t="s">
        <v>876</v>
      </c>
    </row>
    <row r="424" spans="1:5">
      <c r="A424" s="1006" t="s">
        <v>2137</v>
      </c>
      <c r="B424" s="1006" t="s">
        <v>2138</v>
      </c>
      <c r="C424" s="1109">
        <v>2042</v>
      </c>
      <c r="D424" s="1006">
        <v>1</v>
      </c>
      <c r="E424" s="1006" t="s">
        <v>2137</v>
      </c>
    </row>
    <row r="425" spans="1:5">
      <c r="A425" s="1006" t="s">
        <v>906</v>
      </c>
      <c r="B425" s="1006" t="s">
        <v>1791</v>
      </c>
      <c r="C425" s="1109">
        <v>3500</v>
      </c>
      <c r="D425" s="1006">
        <v>1</v>
      </c>
      <c r="E425" s="1006" t="s">
        <v>906</v>
      </c>
    </row>
    <row r="426" spans="1:5">
      <c r="A426" s="1006" t="s">
        <v>1903</v>
      </c>
      <c r="B426" s="1006" t="s">
        <v>1904</v>
      </c>
      <c r="C426" s="1109">
        <v>575</v>
      </c>
      <c r="D426" s="1006" t="s">
        <v>46</v>
      </c>
      <c r="E426" s="1006" t="s">
        <v>46</v>
      </c>
    </row>
    <row r="427" spans="1:5">
      <c r="A427" s="1006" t="s">
        <v>1911</v>
      </c>
      <c r="B427" s="1006" t="s">
        <v>1912</v>
      </c>
      <c r="C427" s="1109">
        <v>75</v>
      </c>
      <c r="D427" s="1006" t="s">
        <v>46</v>
      </c>
      <c r="E427" s="1006" t="s">
        <v>46</v>
      </c>
    </row>
    <row r="428" spans="1:5">
      <c r="A428" s="1006" t="s">
        <v>1887</v>
      </c>
      <c r="B428" s="1006" t="s">
        <v>1888</v>
      </c>
      <c r="C428" s="1109">
        <v>45</v>
      </c>
      <c r="D428" s="1006" t="s">
        <v>46</v>
      </c>
      <c r="E428" s="1006" t="s">
        <v>46</v>
      </c>
    </row>
    <row r="429" spans="1:5">
      <c r="A429" s="1006" t="s">
        <v>1491</v>
      </c>
      <c r="B429" s="1006" t="s">
        <v>1720</v>
      </c>
      <c r="C429" s="1109">
        <v>13</v>
      </c>
      <c r="D429" s="1006" t="s">
        <v>46</v>
      </c>
      <c r="E429" s="1006" t="s">
        <v>46</v>
      </c>
    </row>
    <row r="430" spans="1:5">
      <c r="A430" s="1006" t="s">
        <v>1951</v>
      </c>
      <c r="B430" s="1006" t="s">
        <v>1952</v>
      </c>
      <c r="C430" s="1109">
        <v>12500</v>
      </c>
      <c r="D430" s="1006">
        <v>0.5</v>
      </c>
      <c r="E430" s="1006" t="s">
        <v>2311</v>
      </c>
    </row>
    <row r="431" spans="1:5">
      <c r="A431" s="1006" t="s">
        <v>2240</v>
      </c>
      <c r="B431" s="1006" t="s">
        <v>2241</v>
      </c>
      <c r="C431" s="1109">
        <v>11500</v>
      </c>
      <c r="D431" s="1006">
        <v>0.5</v>
      </c>
      <c r="E431" s="1006" t="s">
        <v>2311</v>
      </c>
    </row>
    <row r="432" spans="1:5">
      <c r="A432" s="1006" t="s">
        <v>2002</v>
      </c>
      <c r="B432" s="1006" t="s">
        <v>2003</v>
      </c>
      <c r="C432" s="1109">
        <v>20866</v>
      </c>
      <c r="D432" s="1006">
        <v>0.5</v>
      </c>
      <c r="E432" s="1006" t="s">
        <v>2311</v>
      </c>
    </row>
  </sheetData>
  <pageMargins left="0.511811024" right="0.511811024" top="0.78740157499999996" bottom="0.78740157499999996" header="0.31496062000000002" footer="0.3149606200000000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DDB896-3D3B-4358-A5E6-5801BCB55E60}">
  <dimension ref="A1:AG104"/>
  <sheetViews>
    <sheetView view="pageBreakPreview" zoomScale="70" zoomScaleNormal="70" zoomScaleSheetLayoutView="70" zoomScalePageLayoutView="85" workbookViewId="0">
      <selection activeCell="AL37" sqref="AL37"/>
    </sheetView>
  </sheetViews>
  <sheetFormatPr defaultColWidth="6.7109375" defaultRowHeight="12.75"/>
  <cols>
    <col min="1" max="1" width="15.5703125" style="1118" customWidth="1"/>
    <col min="2" max="2" width="81.5703125" style="1118" customWidth="1"/>
    <col min="3" max="3" width="21.7109375" style="1191" customWidth="1"/>
    <col min="4" max="4" width="3" style="1118" customWidth="1"/>
    <col min="5" max="5" width="14.140625" style="1118" hidden="1" customWidth="1"/>
    <col min="6" max="6" width="12.28515625" style="1118" hidden="1" customWidth="1"/>
    <col min="7" max="8" width="14.7109375" style="1118" hidden="1" customWidth="1"/>
    <col min="9" max="10" width="13" style="1118" hidden="1" customWidth="1"/>
    <col min="11" max="11" width="20" style="1118" hidden="1" customWidth="1"/>
    <col min="12" max="12" width="15.42578125" style="1118" hidden="1" customWidth="1"/>
    <col min="13" max="13" width="23.85546875" style="1118" hidden="1" customWidth="1"/>
    <col min="14" max="14" width="21.42578125" style="1118" hidden="1" customWidth="1"/>
    <col min="15" max="15" width="16.28515625" style="1118" hidden="1" customWidth="1"/>
    <col min="16" max="16" width="18.140625" style="1118" hidden="1" customWidth="1"/>
    <col min="17" max="17" width="20.140625" style="1118" hidden="1" customWidth="1"/>
    <col min="18" max="18" width="21.7109375" style="1118" hidden="1" customWidth="1"/>
    <col min="19" max="19" width="0" style="1118" hidden="1" customWidth="1"/>
    <col min="20" max="20" width="23.42578125" style="1118" hidden="1" customWidth="1"/>
    <col min="21" max="21" width="15" style="1118" hidden="1" customWidth="1"/>
    <col min="22" max="23" width="18.5703125" style="1118" hidden="1" customWidth="1"/>
    <col min="24" max="24" width="18" style="1118" hidden="1" customWidth="1"/>
    <col min="25" max="25" width="20" style="1118" hidden="1" customWidth="1"/>
    <col min="26" max="26" width="0" style="1118" hidden="1" customWidth="1"/>
    <col min="27" max="16384" width="6.7109375" style="1118"/>
  </cols>
  <sheetData>
    <row r="1" spans="1:28" ht="28.5" customHeight="1">
      <c r="A1" s="1707" t="s">
        <v>2782</v>
      </c>
      <c r="B1" s="1708"/>
      <c r="C1" s="1709"/>
      <c r="D1" s="1117"/>
      <c r="E1" s="1117"/>
      <c r="F1" s="1117"/>
      <c r="G1" s="1117"/>
      <c r="H1" s="1117"/>
      <c r="I1" s="1117"/>
      <c r="J1" s="1117"/>
    </row>
    <row r="2" spans="1:28" ht="17.25" customHeight="1">
      <c r="A2" s="1710"/>
      <c r="B2" s="1711"/>
      <c r="C2" s="1712"/>
      <c r="D2" s="1117"/>
      <c r="E2" s="1117"/>
      <c r="F2" s="1117"/>
      <c r="G2" s="1117"/>
      <c r="H2" s="1117"/>
      <c r="I2" s="1117"/>
      <c r="J2" s="1117"/>
    </row>
    <row r="3" spans="1:28" ht="16.5" customHeight="1">
      <c r="A3" s="1710"/>
      <c r="B3" s="1711"/>
      <c r="C3" s="1712"/>
      <c r="D3" s="1117"/>
      <c r="E3" s="1117"/>
      <c r="F3" s="1117"/>
      <c r="G3" s="1117"/>
      <c r="H3" s="1117"/>
      <c r="I3" s="1117"/>
      <c r="J3" s="1117"/>
    </row>
    <row r="4" spans="1:28" ht="8.25" customHeight="1">
      <c r="A4" s="1713"/>
      <c r="B4" s="1714"/>
      <c r="C4" s="1715"/>
      <c r="D4" s="1119"/>
      <c r="E4" s="1119"/>
      <c r="F4" s="1119"/>
      <c r="G4" s="1119"/>
      <c r="H4" s="1119"/>
      <c r="I4" s="1119"/>
      <c r="J4" s="1119"/>
    </row>
    <row r="5" spans="1:28" s="1121" customFormat="1" ht="42" customHeight="1">
      <c r="A5" s="1716" t="s">
        <v>2783</v>
      </c>
      <c r="B5" s="1717"/>
      <c r="C5" s="1718"/>
      <c r="D5" s="1120"/>
      <c r="E5" s="1120"/>
      <c r="F5" s="1120"/>
      <c r="G5" s="1120"/>
      <c r="H5" s="1120"/>
      <c r="I5" s="1120"/>
      <c r="J5" s="1120"/>
    </row>
    <row r="6" spans="1:28" s="1121" customFormat="1" ht="15.75">
      <c r="A6" s="1719" t="s">
        <v>2784</v>
      </c>
      <c r="B6" s="1720"/>
      <c r="C6" s="1721"/>
      <c r="D6" s="1119"/>
      <c r="E6" s="1119"/>
      <c r="F6" s="1119"/>
      <c r="G6" s="1119"/>
      <c r="H6" s="1119"/>
      <c r="I6" s="1119"/>
      <c r="J6" s="1119"/>
    </row>
    <row r="7" spans="1:28" ht="38.1" customHeight="1">
      <c r="A7" s="1722" t="s">
        <v>2785</v>
      </c>
      <c r="B7" s="1723"/>
      <c r="C7" s="1724"/>
      <c r="D7" s="1122"/>
      <c r="E7" s="1122"/>
      <c r="F7" s="1122"/>
      <c r="G7" s="1122"/>
      <c r="H7" s="1122"/>
      <c r="I7" s="1122"/>
      <c r="J7" s="1122"/>
    </row>
    <row r="8" spans="1:28" s="1121" customFormat="1" ht="9.75" customHeight="1">
      <c r="A8" s="1725"/>
      <c r="B8" s="1726"/>
      <c r="C8" s="1727"/>
      <c r="D8" s="1123"/>
      <c r="E8" s="1123"/>
      <c r="F8" s="1123"/>
      <c r="G8" s="1123"/>
      <c r="H8" s="1123"/>
      <c r="I8" s="1123"/>
      <c r="J8" s="1123"/>
    </row>
    <row r="9" spans="1:28" s="1121" customFormat="1" ht="15.75">
      <c r="A9" s="1124" t="s">
        <v>2786</v>
      </c>
      <c r="B9" s="1125"/>
      <c r="C9" s="1126"/>
      <c r="D9" s="1119"/>
      <c r="E9" s="1119"/>
      <c r="F9" s="1119"/>
      <c r="G9" s="1119"/>
      <c r="H9" s="1119"/>
      <c r="I9" s="1119"/>
      <c r="J9" s="1119"/>
      <c r="AB9" s="1119">
        <f>21.13+81+15</f>
        <v>117.13</v>
      </c>
    </row>
    <row r="10" spans="1:28" ht="15.75">
      <c r="A10" s="1728" t="s">
        <v>2787</v>
      </c>
      <c r="B10" s="1729"/>
      <c r="C10" s="1730"/>
      <c r="E10" s="1128"/>
      <c r="F10" s="1128"/>
      <c r="G10" s="1128"/>
      <c r="H10" s="1128"/>
      <c r="I10" s="1128"/>
      <c r="J10" s="1128"/>
    </row>
    <row r="11" spans="1:28" s="1121" customFormat="1" ht="9.75" customHeight="1">
      <c r="A11" s="1731"/>
      <c r="B11" s="1732"/>
      <c r="C11" s="1733"/>
      <c r="E11" s="1129"/>
      <c r="F11" s="1129"/>
      <c r="G11" s="1129"/>
      <c r="H11" s="1129"/>
      <c r="I11" s="1129"/>
      <c r="J11" s="1129"/>
    </row>
    <row r="12" spans="1:28" s="1121" customFormat="1" ht="15.75" customHeight="1">
      <c r="A12" s="1734" t="s">
        <v>2788</v>
      </c>
      <c r="B12" s="1735"/>
      <c r="C12" s="1736"/>
      <c r="E12" s="1737" t="s">
        <v>2789</v>
      </c>
      <c r="F12" s="1705"/>
      <c r="G12" s="1705"/>
      <c r="H12" s="1705"/>
      <c r="I12" s="1705"/>
      <c r="J12" s="1738"/>
      <c r="K12" s="1737" t="s">
        <v>2789</v>
      </c>
      <c r="L12" s="1705"/>
      <c r="M12" s="1705"/>
      <c r="N12" s="1705"/>
      <c r="O12" s="1705"/>
      <c r="P12" s="1705"/>
      <c r="Q12" s="1705"/>
      <c r="R12" s="1738"/>
      <c r="T12" s="1704" t="s">
        <v>2790</v>
      </c>
      <c r="U12" s="1705"/>
      <c r="V12" s="1705"/>
      <c r="W12" s="1705"/>
      <c r="X12" s="1705"/>
      <c r="Y12" s="1706"/>
    </row>
    <row r="13" spans="1:28" ht="39" customHeight="1">
      <c r="A13" s="1130" t="s">
        <v>2791</v>
      </c>
      <c r="B13" s="1127" t="s">
        <v>2792</v>
      </c>
      <c r="C13" s="1131">
        <v>3.7999999999999999E-2</v>
      </c>
      <c r="E13" s="1132"/>
      <c r="F13" s="1133" t="s">
        <v>2793</v>
      </c>
      <c r="G13" s="1134" t="s">
        <v>2794</v>
      </c>
      <c r="H13" s="1134" t="s">
        <v>2795</v>
      </c>
      <c r="I13" s="1134" t="s">
        <v>2796</v>
      </c>
      <c r="J13" s="1135" t="s">
        <v>2797</v>
      </c>
      <c r="K13" s="1132"/>
      <c r="L13" s="1133" t="s">
        <v>2793</v>
      </c>
      <c r="M13" s="1136" t="s">
        <v>2798</v>
      </c>
      <c r="N13" s="1136" t="s">
        <v>2799</v>
      </c>
      <c r="O13" s="1136" t="s">
        <v>2800</v>
      </c>
      <c r="P13" s="1136" t="s">
        <v>2801</v>
      </c>
      <c r="Q13" s="1134" t="s">
        <v>2796</v>
      </c>
      <c r="R13" s="1135" t="s">
        <v>2797</v>
      </c>
      <c r="T13" s="1137"/>
      <c r="U13" s="1133" t="s">
        <v>2793</v>
      </c>
      <c r="V13" s="1134" t="s">
        <v>2802</v>
      </c>
      <c r="W13" s="1136" t="s">
        <v>2803</v>
      </c>
      <c r="X13" s="1136" t="s">
        <v>2804</v>
      </c>
      <c r="Y13" s="1136" t="s">
        <v>2805</v>
      </c>
    </row>
    <row r="14" spans="1:28" ht="15.75">
      <c r="A14" s="1138" t="s">
        <v>2806</v>
      </c>
      <c r="B14" s="1139" t="s">
        <v>2807</v>
      </c>
      <c r="C14" s="1131">
        <v>3.2000000000000002E-3</v>
      </c>
      <c r="E14" s="1140" t="s">
        <v>2808</v>
      </c>
      <c r="F14" s="1141">
        <v>0.05</v>
      </c>
      <c r="G14" s="1142">
        <v>0</v>
      </c>
      <c r="H14" s="1142">
        <v>900</v>
      </c>
      <c r="I14" s="1143">
        <v>17.7</v>
      </c>
      <c r="J14" s="1144">
        <f>I14*F14</f>
        <v>0.88500000000000001</v>
      </c>
      <c r="K14" s="1140" t="s">
        <v>2809</v>
      </c>
      <c r="L14" s="1145" t="e">
        <f>Y14</f>
        <v>#REF!</v>
      </c>
      <c r="M14" s="1142">
        <v>1019</v>
      </c>
      <c r="N14" s="1142">
        <v>2023</v>
      </c>
      <c r="O14" s="1142">
        <v>1162</v>
      </c>
      <c r="P14" s="1142">
        <v>2166</v>
      </c>
      <c r="Q14" s="1143">
        <f>((O14-M14)+(P14-N14))*0.02</f>
        <v>5.72</v>
      </c>
      <c r="R14" s="1144" t="e">
        <f>Q14*L14</f>
        <v>#REF!</v>
      </c>
      <c r="T14" s="1146" t="s">
        <v>2809</v>
      </c>
      <c r="U14" s="1147" t="e">
        <f>#REF!</f>
        <v>#REF!</v>
      </c>
      <c r="V14" s="1147">
        <v>0.5</v>
      </c>
      <c r="W14" s="1147"/>
      <c r="X14" s="1148" t="e">
        <f>(U14*V14)</f>
        <v>#REF!</v>
      </c>
      <c r="Y14" s="1149" t="e">
        <f>U14-X14</f>
        <v>#REF!</v>
      </c>
    </row>
    <row r="15" spans="1:28" ht="15.75">
      <c r="A15" s="1138" t="s">
        <v>2810</v>
      </c>
      <c r="B15" s="1139" t="s">
        <v>2811</v>
      </c>
      <c r="C15" s="1150">
        <v>5.0000000000000001E-3</v>
      </c>
      <c r="E15" s="1140" t="s">
        <v>2812</v>
      </c>
      <c r="F15" s="1141">
        <v>0.05</v>
      </c>
      <c r="G15" s="1142">
        <f>H14</f>
        <v>900</v>
      </c>
      <c r="H15" s="1142">
        <v>1313</v>
      </c>
      <c r="I15" s="1143">
        <v>8.6</v>
      </c>
      <c r="J15" s="1144">
        <f>I15*F15</f>
        <v>0.43</v>
      </c>
      <c r="K15" s="1140" t="s">
        <v>2813</v>
      </c>
      <c r="L15" s="1145">
        <f>Y15</f>
        <v>0.02</v>
      </c>
      <c r="M15" s="1142">
        <v>1162</v>
      </c>
      <c r="N15" s="1142">
        <v>2166</v>
      </c>
      <c r="O15" s="1142">
        <v>1350</v>
      </c>
      <c r="P15" s="1142">
        <v>2339</v>
      </c>
      <c r="Q15" s="1143">
        <f>((O15-M15)+(P15-N15))*0.02</f>
        <v>7.22</v>
      </c>
      <c r="R15" s="1144">
        <f>Q15*L15</f>
        <v>0.1444</v>
      </c>
      <c r="T15" s="1146" t="s">
        <v>2813</v>
      </c>
      <c r="U15" s="1151">
        <f>C33</f>
        <v>0</v>
      </c>
      <c r="V15" s="1152">
        <v>0.5</v>
      </c>
      <c r="W15" s="1152">
        <v>0.02</v>
      </c>
      <c r="X15" s="1153">
        <f>(U15*V15)</f>
        <v>0</v>
      </c>
      <c r="Y15" s="1154">
        <f>W15</f>
        <v>0.02</v>
      </c>
      <c r="Z15" s="1155"/>
    </row>
    <row r="16" spans="1:28" ht="26.25">
      <c r="A16" s="1138" t="s">
        <v>2814</v>
      </c>
      <c r="B16" s="1139" t="s">
        <v>2815</v>
      </c>
      <c r="C16" s="1131">
        <v>1.0200000000000001E-2</v>
      </c>
      <c r="E16" s="1140" t="s">
        <v>2816</v>
      </c>
      <c r="F16" s="1141">
        <v>0.03</v>
      </c>
      <c r="G16" s="1142">
        <f>H15</f>
        <v>1313</v>
      </c>
      <c r="H16" s="1142">
        <v>1690</v>
      </c>
      <c r="I16" s="1143">
        <v>7.6</v>
      </c>
      <c r="J16" s="1144">
        <f>I16*F16</f>
        <v>0.22799999999999998</v>
      </c>
      <c r="K16" s="1140" t="s">
        <v>2817</v>
      </c>
      <c r="L16" s="1145" t="e">
        <f>Y16</f>
        <v>#REF!</v>
      </c>
      <c r="M16" s="1142">
        <v>1000</v>
      </c>
      <c r="N16" s="1142">
        <v>2000</v>
      </c>
      <c r="O16" s="1142">
        <v>1019</v>
      </c>
      <c r="P16" s="1142">
        <v>2022</v>
      </c>
      <c r="Q16" s="1143">
        <f>((O16-M16)+(P16-N16))*0.02</f>
        <v>0.82000000000000006</v>
      </c>
      <c r="R16" s="1144" t="e">
        <f>Q16*L16</f>
        <v>#REF!</v>
      </c>
      <c r="T16" s="1156" t="s">
        <v>2817</v>
      </c>
      <c r="U16" s="1157" t="e">
        <f>#REF!</f>
        <v>#REF!</v>
      </c>
      <c r="V16" s="1147">
        <v>0.4</v>
      </c>
      <c r="W16" s="1147"/>
      <c r="X16" s="1148" t="e">
        <f>(U16*V16)</f>
        <v>#REF!</v>
      </c>
      <c r="Y16" s="1149" t="e">
        <f>U16-X16</f>
        <v>#REF!</v>
      </c>
    </row>
    <row r="17" spans="1:33" ht="15">
      <c r="A17" s="1138" t="s">
        <v>2818</v>
      </c>
      <c r="B17" s="1139" t="s">
        <v>2819</v>
      </c>
      <c r="C17" s="1131">
        <v>7.0800000000000002E-2</v>
      </c>
      <c r="E17" s="1140" t="s">
        <v>2820</v>
      </c>
      <c r="F17" s="1141">
        <v>0.05</v>
      </c>
      <c r="G17" s="1142">
        <f>H16</f>
        <v>1690</v>
      </c>
      <c r="H17" s="1142">
        <v>2049</v>
      </c>
      <c r="I17" s="1143">
        <f>(H17-G17)*0.02+0.173</f>
        <v>7.3529999999999998</v>
      </c>
      <c r="J17" s="1144">
        <f>I17*F17</f>
        <v>0.36765000000000003</v>
      </c>
      <c r="K17" s="1140"/>
      <c r="L17" s="1141"/>
      <c r="M17" s="1142"/>
      <c r="N17" s="1142"/>
      <c r="O17" s="1142"/>
      <c r="P17" s="1142"/>
      <c r="Q17" s="1143"/>
      <c r="R17" s="1144"/>
    </row>
    <row r="18" spans="1:33" ht="15">
      <c r="A18" s="1138" t="s">
        <v>478</v>
      </c>
      <c r="B18" s="1139" t="s">
        <v>2821</v>
      </c>
      <c r="C18" s="1158">
        <f>SUM(C19:C24)</f>
        <v>6.6500000000000004E-2</v>
      </c>
      <c r="E18" s="1739" t="s">
        <v>2822</v>
      </c>
      <c r="F18" s="1740"/>
      <c r="G18" s="1740"/>
      <c r="H18" s="1741"/>
      <c r="I18" s="1159">
        <f>SUM(I14:I17)</f>
        <v>41.253</v>
      </c>
      <c r="J18" s="1160">
        <f>SUM(J14:J17)</f>
        <v>1.91065</v>
      </c>
      <c r="K18" s="1739" t="s">
        <v>2822</v>
      </c>
      <c r="L18" s="1740"/>
      <c r="M18" s="1740"/>
      <c r="N18" s="1740"/>
      <c r="O18" s="1740"/>
      <c r="P18" s="1741"/>
      <c r="Q18" s="1159">
        <f>SUM(Q14:Q17)</f>
        <v>13.76</v>
      </c>
      <c r="R18" s="1160" t="e">
        <f>SUM(R14:R17)</f>
        <v>#REF!</v>
      </c>
    </row>
    <row r="19" spans="1:33" ht="16.5" thickBot="1">
      <c r="A19" s="1161"/>
      <c r="B19" s="1742" t="s">
        <v>2823</v>
      </c>
      <c r="C19" s="1743">
        <v>6.4999999999999997E-3</v>
      </c>
      <c r="E19" s="1744" t="s">
        <v>2824</v>
      </c>
      <c r="F19" s="1745"/>
      <c r="G19" s="1745"/>
      <c r="H19" s="1745"/>
      <c r="I19" s="1746"/>
      <c r="J19" s="1162">
        <f>J18/I18</f>
        <v>4.6315419484643537E-2</v>
      </c>
      <c r="K19" s="1744" t="s">
        <v>2824</v>
      </c>
      <c r="L19" s="1745"/>
      <c r="M19" s="1745"/>
      <c r="N19" s="1745"/>
      <c r="O19" s="1745"/>
      <c r="P19" s="1745"/>
      <c r="Q19" s="1746"/>
      <c r="R19" s="1162" t="e">
        <f>R18/Q18</f>
        <v>#REF!</v>
      </c>
    </row>
    <row r="20" spans="1:33" ht="15">
      <c r="A20" s="1163"/>
      <c r="B20" s="1742"/>
      <c r="C20" s="1743"/>
      <c r="E20" s="1164"/>
      <c r="F20" s="1165"/>
      <c r="G20" s="1165"/>
      <c r="H20" s="1165"/>
      <c r="I20" s="1165"/>
      <c r="J20" s="1164"/>
      <c r="K20" s="1166"/>
    </row>
    <row r="21" spans="1:33" ht="15">
      <c r="A21" s="1163"/>
      <c r="B21" s="1742" t="s">
        <v>2825</v>
      </c>
      <c r="C21" s="1743">
        <v>0.03</v>
      </c>
      <c r="E21" s="1164"/>
      <c r="F21" s="1165"/>
      <c r="G21" s="1165"/>
      <c r="H21" s="1165"/>
      <c r="I21" s="1165"/>
      <c r="J21" s="1164"/>
      <c r="K21" s="1166"/>
    </row>
    <row r="22" spans="1:33" ht="15">
      <c r="A22" s="1163"/>
      <c r="B22" s="1742"/>
      <c r="C22" s="1743"/>
      <c r="E22" s="1164"/>
      <c r="F22" s="1165"/>
      <c r="G22" s="1165"/>
      <c r="H22" s="1165"/>
      <c r="I22" s="1165"/>
      <c r="J22" s="1164"/>
      <c r="K22" s="1166"/>
    </row>
    <row r="23" spans="1:33" ht="15.75">
      <c r="A23" s="1163"/>
      <c r="B23" s="1742" t="s">
        <v>2793</v>
      </c>
      <c r="C23" s="1743">
        <f>0.03</f>
        <v>0.03</v>
      </c>
      <c r="E23" s="1129"/>
      <c r="F23" s="1129"/>
      <c r="G23" s="1129"/>
      <c r="H23" s="1129"/>
      <c r="I23" s="1129"/>
      <c r="J23" s="1129"/>
      <c r="R23" s="1167"/>
      <c r="AG23" s="1118">
        <f>5*0.6</f>
        <v>3</v>
      </c>
    </row>
    <row r="24" spans="1:33" ht="15.75">
      <c r="A24" s="1163"/>
      <c r="B24" s="1742"/>
      <c r="C24" s="1743"/>
      <c r="E24" s="1129"/>
      <c r="F24" s="1129"/>
      <c r="G24" s="1129"/>
      <c r="H24" s="1129"/>
      <c r="I24" s="1129"/>
      <c r="J24" s="1129"/>
      <c r="R24" s="1168"/>
    </row>
    <row r="25" spans="1:33" ht="15">
      <c r="A25" s="1163"/>
      <c r="B25" s="1742" t="s">
        <v>2826</v>
      </c>
      <c r="C25" s="1743" t="s">
        <v>46</v>
      </c>
      <c r="D25" s="1122"/>
      <c r="E25" s="1129"/>
      <c r="F25" s="1129"/>
      <c r="G25" s="1129"/>
      <c r="H25" s="1129"/>
      <c r="I25" s="1129"/>
      <c r="J25" s="1129"/>
    </row>
    <row r="26" spans="1:33" ht="20.100000000000001" customHeight="1">
      <c r="A26" s="1169"/>
      <c r="B26" s="1742"/>
      <c r="C26" s="1743"/>
      <c r="D26" s="1119"/>
      <c r="E26" s="1129"/>
      <c r="F26" s="1129"/>
      <c r="G26" s="1129"/>
      <c r="H26" s="1129"/>
      <c r="I26" s="1129"/>
      <c r="J26" s="1129"/>
    </row>
    <row r="27" spans="1:33" ht="67.5" customHeight="1">
      <c r="A27" s="1170"/>
      <c r="B27" s="1122"/>
      <c r="C27" s="1171"/>
      <c r="D27" s="1172"/>
      <c r="E27" s="1122"/>
      <c r="F27" s="1122"/>
      <c r="G27" s="1122"/>
      <c r="H27" s="1122"/>
      <c r="I27" s="1122"/>
      <c r="J27" s="1122"/>
    </row>
    <row r="28" spans="1:33" ht="15.75">
      <c r="A28" s="1713" t="s">
        <v>2827</v>
      </c>
      <c r="B28" s="1714"/>
      <c r="C28" s="1715"/>
      <c r="D28" s="1173"/>
      <c r="E28" s="1122"/>
      <c r="F28" s="1119"/>
      <c r="G28" s="1119"/>
      <c r="H28" s="1119"/>
      <c r="I28" s="1119"/>
      <c r="J28" s="1119"/>
      <c r="L28" s="1174"/>
    </row>
    <row r="29" spans="1:33" ht="15.75">
      <c r="A29" s="1747"/>
      <c r="B29" s="1748"/>
      <c r="C29" s="1749"/>
      <c r="D29" s="1173"/>
      <c r="E29" s="1172"/>
      <c r="F29" s="1172"/>
      <c r="J29" s="1172"/>
    </row>
    <row r="30" spans="1:33" ht="15" customHeight="1">
      <c r="A30" s="1750" t="s">
        <v>2828</v>
      </c>
      <c r="B30" s="1751"/>
      <c r="C30" s="1752"/>
      <c r="D30" s="1173"/>
      <c r="E30" s="1173"/>
      <c r="F30" s="1175"/>
      <c r="G30" s="1176"/>
      <c r="H30" s="1176"/>
      <c r="I30" s="1177"/>
      <c r="J30" s="1173"/>
    </row>
    <row r="31" spans="1:33" ht="15" customHeight="1">
      <c r="A31" s="1178"/>
      <c r="B31" s="1179"/>
      <c r="C31" s="1180"/>
      <c r="D31" s="1173"/>
      <c r="E31" s="1173"/>
      <c r="F31" s="1181"/>
      <c r="G31" s="1176"/>
      <c r="H31" s="1176"/>
      <c r="I31" s="1177"/>
      <c r="J31" s="1173"/>
    </row>
    <row r="32" spans="1:33" ht="15" customHeight="1">
      <c r="A32" s="1753" t="s">
        <v>2829</v>
      </c>
      <c r="B32" s="1754"/>
      <c r="C32" s="1755"/>
      <c r="D32" s="1173"/>
      <c r="E32" s="1173"/>
      <c r="F32" s="1175"/>
      <c r="G32" s="1176"/>
      <c r="H32" s="1176"/>
      <c r="I32" s="1177"/>
      <c r="J32" s="1173"/>
    </row>
    <row r="33" spans="1:10" ht="30" customHeight="1">
      <c r="A33" s="1756"/>
      <c r="B33" s="1757"/>
      <c r="C33" s="1758"/>
      <c r="D33" s="1173"/>
      <c r="E33" s="1173"/>
      <c r="F33" s="1175"/>
      <c r="G33" s="1176"/>
      <c r="H33" s="1176"/>
      <c r="I33" s="1177"/>
      <c r="J33" s="1173"/>
    </row>
    <row r="34" spans="1:10" ht="15.75">
      <c r="A34" s="1182"/>
      <c r="B34" s="1183"/>
      <c r="C34" s="1184"/>
      <c r="D34" s="1173"/>
      <c r="E34" s="1173"/>
      <c r="F34" s="1175"/>
      <c r="G34" s="1176"/>
      <c r="H34" s="1176"/>
      <c r="I34" s="1177"/>
      <c r="J34" s="1173"/>
    </row>
    <row r="35" spans="1:10" ht="15.75" customHeight="1">
      <c r="A35" s="1185" t="s">
        <v>2830</v>
      </c>
      <c r="B35" s="1186">
        <f>ROUND(((((1+(C13+C15+C14))*(1+C16)*(1+C17))/(1-C18))-1)*100,2)/100</f>
        <v>0.21230000000000002</v>
      </c>
      <c r="C35" s="1187"/>
      <c r="D35" s="1122"/>
      <c r="E35" s="1173"/>
      <c r="F35" s="1175"/>
      <c r="G35" s="1176"/>
      <c r="H35" s="1176"/>
      <c r="I35" s="1177"/>
      <c r="J35" s="1173"/>
    </row>
    <row r="36" spans="1:10" ht="15">
      <c r="A36" s="1170"/>
      <c r="B36" s="1122"/>
      <c r="C36" s="1171"/>
      <c r="D36" s="1122"/>
    </row>
    <row r="37" spans="1:10" ht="15" customHeight="1">
      <c r="A37" s="1188"/>
      <c r="B37" s="1189"/>
      <c r="C37" s="1190"/>
    </row>
    <row r="38" spans="1:10" ht="33" customHeight="1" thickBot="1">
      <c r="A38" s="1759" t="s">
        <v>2831</v>
      </c>
      <c r="B38" s="1760"/>
      <c r="C38" s="1761"/>
    </row>
    <row r="41" spans="1:10" ht="15">
      <c r="E41" s="1122"/>
      <c r="F41" s="1192"/>
      <c r="G41" s="1193"/>
      <c r="H41" s="1193"/>
      <c r="I41" s="1194"/>
      <c r="J41" s="1179"/>
    </row>
    <row r="42" spans="1:10" ht="14.25">
      <c r="G42" s="1176"/>
      <c r="H42" s="1176"/>
      <c r="I42" s="1177"/>
      <c r="J42" s="1173"/>
    </row>
    <row r="43" spans="1:10" ht="14.25">
      <c r="G43" s="1176"/>
      <c r="H43" s="1176"/>
      <c r="I43" s="1177"/>
      <c r="J43" s="1173"/>
    </row>
    <row r="44" spans="1:10" ht="15">
      <c r="B44" s="1122"/>
      <c r="C44" s="1189"/>
      <c r="D44" s="1165"/>
      <c r="G44" s="1176"/>
      <c r="H44" s="1176"/>
      <c r="I44" s="1177"/>
      <c r="J44" s="1173"/>
    </row>
    <row r="45" spans="1:10" ht="15.75">
      <c r="B45" s="1195"/>
      <c r="C45" s="1196"/>
      <c r="D45" s="1165"/>
      <c r="G45" s="1176"/>
      <c r="H45" s="1176"/>
      <c r="I45" s="1177"/>
      <c r="J45" s="1173"/>
    </row>
    <row r="46" spans="1:10" ht="15.75">
      <c r="B46" s="1195"/>
      <c r="C46" s="1196"/>
      <c r="D46" s="1165"/>
      <c r="G46" s="1176"/>
      <c r="H46" s="1176"/>
      <c r="I46" s="1177"/>
      <c r="J46" s="1173"/>
    </row>
    <row r="47" spans="1:10" ht="14.25">
      <c r="G47" s="1176"/>
      <c r="H47" s="1176"/>
      <c r="I47" s="1177"/>
      <c r="J47" s="1173"/>
    </row>
    <row r="100" spans="3:4">
      <c r="D100" s="1118" t="s">
        <v>794</v>
      </c>
    </row>
    <row r="101" spans="3:4">
      <c r="D101" s="1118">
        <v>26.74</v>
      </c>
    </row>
    <row r="102" spans="3:4">
      <c r="C102" s="1191" t="s">
        <v>22</v>
      </c>
      <c r="D102" s="1118">
        <v>20.64</v>
      </c>
    </row>
    <row r="103" spans="3:4">
      <c r="C103" s="1191">
        <v>20.74</v>
      </c>
    </row>
    <row r="104" spans="3:4">
      <c r="C104" s="1191">
        <v>15</v>
      </c>
    </row>
  </sheetData>
  <sheetProtection selectLockedCells="1" selectUnlockedCells="1"/>
  <mergeCells count="29">
    <mergeCell ref="A28:C28"/>
    <mergeCell ref="A29:C29"/>
    <mergeCell ref="A30:C30"/>
    <mergeCell ref="A32:C33"/>
    <mergeCell ref="A38:C38"/>
    <mergeCell ref="B21:B22"/>
    <mergeCell ref="C21:C22"/>
    <mergeCell ref="B23:B24"/>
    <mergeCell ref="C23:C24"/>
    <mergeCell ref="B25:B26"/>
    <mergeCell ref="C25:C26"/>
    <mergeCell ref="E18:H18"/>
    <mergeCell ref="K18:P18"/>
    <mergeCell ref="B19:B20"/>
    <mergeCell ref="C19:C20"/>
    <mergeCell ref="E19:I19"/>
    <mergeCell ref="K19:Q19"/>
    <mergeCell ref="T12:Y12"/>
    <mergeCell ref="A1:C3"/>
    <mergeCell ref="A4:C4"/>
    <mergeCell ref="A5:C5"/>
    <mergeCell ref="A6:C6"/>
    <mergeCell ref="A7:C7"/>
    <mergeCell ref="A8:C8"/>
    <mergeCell ref="A10:C10"/>
    <mergeCell ref="A11:C11"/>
    <mergeCell ref="A12:C12"/>
    <mergeCell ref="E12:J12"/>
    <mergeCell ref="K12:R12"/>
  </mergeCells>
  <printOptions horizontalCentered="1"/>
  <pageMargins left="0.39370078740157483" right="0.39370078740157483" top="0.98425196850393704" bottom="0.98425196850393704" header="0.51181102362204722" footer="0.51181102362204722"/>
  <pageSetup paperSize="9" scale="75" firstPageNumber="0" fitToHeight="0" orientation="portrait" horizontalDpi="300" verticalDpi="300" r:id="rId1"/>
  <headerFooter alignWithMargins="0"/>
  <colBreaks count="1" manualBreakCount="1">
    <brk id="18" max="42" man="1"/>
  </colBreaks>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57ECF5-D738-4CBD-BB5B-804041A20675}">
  <dimension ref="A1:J104"/>
  <sheetViews>
    <sheetView view="pageBreakPreview" topLeftCell="A24" zoomScaleNormal="70" zoomScaleSheetLayoutView="100" zoomScalePageLayoutView="85" workbookViewId="0">
      <selection activeCell="AL37" sqref="AL37"/>
    </sheetView>
  </sheetViews>
  <sheetFormatPr defaultColWidth="6.7109375" defaultRowHeight="12.75"/>
  <cols>
    <col min="1" max="1" width="15.5703125" style="1118" customWidth="1"/>
    <col min="2" max="2" width="80.7109375" style="1118" customWidth="1"/>
    <col min="3" max="3" width="21.7109375" style="1191" customWidth="1"/>
    <col min="4" max="4" width="3" style="1118" customWidth="1"/>
    <col min="5" max="16384" width="6.7109375" style="1118"/>
  </cols>
  <sheetData>
    <row r="1" spans="1:4" ht="28.5" customHeight="1">
      <c r="A1" s="1707" t="s">
        <v>2782</v>
      </c>
      <c r="B1" s="1708"/>
      <c r="C1" s="1709"/>
      <c r="D1" s="1117"/>
    </row>
    <row r="2" spans="1:4" ht="17.25" customHeight="1">
      <c r="A2" s="1710"/>
      <c r="B2" s="1711"/>
      <c r="C2" s="1712"/>
      <c r="D2" s="1117"/>
    </row>
    <row r="3" spans="1:4" ht="16.5" customHeight="1">
      <c r="A3" s="1710"/>
      <c r="B3" s="1711"/>
      <c r="C3" s="1712"/>
      <c r="D3" s="1117"/>
    </row>
    <row r="4" spans="1:4" ht="8.25" customHeight="1">
      <c r="A4" s="1713"/>
      <c r="B4" s="1714"/>
      <c r="C4" s="1715"/>
      <c r="D4" s="1119"/>
    </row>
    <row r="5" spans="1:4" s="1121" customFormat="1" ht="42" customHeight="1">
      <c r="A5" s="1716" t="s">
        <v>2783</v>
      </c>
      <c r="B5" s="1717"/>
      <c r="C5" s="1718"/>
      <c r="D5" s="1120"/>
    </row>
    <row r="6" spans="1:4" s="1121" customFormat="1" ht="15.75">
      <c r="A6" s="1762" t="s">
        <v>2784</v>
      </c>
      <c r="B6" s="1763"/>
      <c r="C6" s="1764"/>
      <c r="D6" s="1119"/>
    </row>
    <row r="7" spans="1:4" ht="32.450000000000003" customHeight="1">
      <c r="A7" s="1765" t="str">
        <f t="array" ref="A7:C7">'BDI onerado'!A7:C7</f>
        <v>Estudos e Projetos para Implantação de Ramo de Emergência (Área de Escape) na Rodovia BR-232, entre os Km 60 e 63</v>
      </c>
      <c r="B7" s="1766">
        <v>0</v>
      </c>
      <c r="C7" s="1767">
        <v>0</v>
      </c>
      <c r="D7" s="1122"/>
    </row>
    <row r="8" spans="1:4" s="1121" customFormat="1" ht="9.75" customHeight="1">
      <c r="A8" s="1768"/>
      <c r="B8" s="1769"/>
      <c r="C8" s="1770"/>
      <c r="D8" s="1123"/>
    </row>
    <row r="9" spans="1:4" s="1121" customFormat="1" ht="15.75">
      <c r="A9" s="1197" t="s">
        <v>2786</v>
      </c>
      <c r="B9" s="1198"/>
      <c r="C9" s="1199"/>
      <c r="D9" s="1119"/>
    </row>
    <row r="10" spans="1:4" ht="15">
      <c r="A10" s="1771" t="s">
        <v>2787</v>
      </c>
      <c r="B10" s="1772"/>
      <c r="C10" s="1773"/>
    </row>
    <row r="11" spans="1:4" s="1121" customFormat="1" ht="9.75" customHeight="1">
      <c r="A11" s="1731"/>
      <c r="B11" s="1732"/>
      <c r="C11" s="1733"/>
    </row>
    <row r="12" spans="1:4" s="1121" customFormat="1" ht="15.75" customHeight="1">
      <c r="A12" s="1774" t="s">
        <v>2788</v>
      </c>
      <c r="B12" s="1775"/>
      <c r="C12" s="1776"/>
    </row>
    <row r="13" spans="1:4" ht="15">
      <c r="A13" s="1138" t="s">
        <v>2791</v>
      </c>
      <c r="B13" s="1139" t="s">
        <v>2792</v>
      </c>
      <c r="C13" s="1131">
        <v>1.4999999999999999E-2</v>
      </c>
    </row>
    <row r="14" spans="1:4" ht="15">
      <c r="A14" s="1138" t="s">
        <v>2806</v>
      </c>
      <c r="B14" s="1139" t="s">
        <v>2807</v>
      </c>
      <c r="C14" s="1131">
        <v>3.0000000000000001E-3</v>
      </c>
    </row>
    <row r="15" spans="1:4" ht="15">
      <c r="A15" s="1138" t="s">
        <v>2810</v>
      </c>
      <c r="B15" s="1139" t="s">
        <v>2811</v>
      </c>
      <c r="C15" s="1150">
        <v>5.5999999999999999E-3</v>
      </c>
    </row>
    <row r="16" spans="1:4" ht="15" customHeight="1">
      <c r="A16" s="1138" t="s">
        <v>2814</v>
      </c>
      <c r="B16" s="1139" t="s">
        <v>2815</v>
      </c>
      <c r="C16" s="1131">
        <v>8.5000000000000006E-3</v>
      </c>
    </row>
    <row r="17" spans="1:4" ht="16.5" customHeight="1">
      <c r="A17" s="1138" t="s">
        <v>2818</v>
      </c>
      <c r="B17" s="1139" t="s">
        <v>2819</v>
      </c>
      <c r="C17" s="1131">
        <v>3.9899999999999998E-2</v>
      </c>
    </row>
    <row r="18" spans="1:4" ht="15">
      <c r="A18" s="1138" t="s">
        <v>478</v>
      </c>
      <c r="B18" s="1139" t="s">
        <v>2821</v>
      </c>
      <c r="C18" s="1158">
        <f>SUM(C19:C24)</f>
        <v>6.6500000000000004E-2</v>
      </c>
    </row>
    <row r="19" spans="1:4" ht="15">
      <c r="A19" s="1161"/>
      <c r="B19" s="1742" t="s">
        <v>2823</v>
      </c>
      <c r="C19" s="1743">
        <v>6.4999999999999997E-3</v>
      </c>
    </row>
    <row r="20" spans="1:4" ht="15">
      <c r="A20" s="1163"/>
      <c r="B20" s="1742"/>
      <c r="C20" s="1743"/>
    </row>
    <row r="21" spans="1:4" ht="15">
      <c r="A21" s="1163"/>
      <c r="B21" s="1742" t="s">
        <v>2825</v>
      </c>
      <c r="C21" s="1743">
        <v>0.03</v>
      </c>
    </row>
    <row r="22" spans="1:4" ht="15">
      <c r="A22" s="1163"/>
      <c r="B22" s="1742"/>
      <c r="C22" s="1743"/>
    </row>
    <row r="23" spans="1:4" ht="15">
      <c r="A23" s="1163"/>
      <c r="B23" s="1742" t="s">
        <v>2793</v>
      </c>
      <c r="C23" s="1743">
        <f>'BDI onerado'!C23:C24</f>
        <v>0.03</v>
      </c>
    </row>
    <row r="24" spans="1:4" ht="15">
      <c r="A24" s="1163"/>
      <c r="B24" s="1742"/>
      <c r="C24" s="1743"/>
    </row>
    <row r="25" spans="1:4" ht="15">
      <c r="A25" s="1163"/>
      <c r="B25" s="1742" t="s">
        <v>2826</v>
      </c>
      <c r="C25" s="1743" t="s">
        <v>46</v>
      </c>
    </row>
    <row r="26" spans="1:4" ht="15">
      <c r="A26" s="1169"/>
      <c r="B26" s="1742"/>
      <c r="C26" s="1743"/>
    </row>
    <row r="27" spans="1:4" ht="15">
      <c r="A27" s="1170"/>
      <c r="B27" s="1122"/>
      <c r="C27" s="1171"/>
      <c r="D27" s="1122"/>
    </row>
    <row r="28" spans="1:4" ht="20.100000000000001" customHeight="1">
      <c r="A28" s="1713" t="s">
        <v>2827</v>
      </c>
      <c r="B28" s="1714"/>
      <c r="C28" s="1715"/>
      <c r="D28" s="1119"/>
    </row>
    <row r="29" spans="1:4" ht="67.5" customHeight="1">
      <c r="A29" s="1747"/>
      <c r="B29" s="1748"/>
      <c r="C29" s="1749"/>
      <c r="D29" s="1172"/>
    </row>
    <row r="30" spans="1:4" ht="15">
      <c r="A30" s="1750" t="s">
        <v>2832</v>
      </c>
      <c r="B30" s="1751"/>
      <c r="C30" s="1752"/>
      <c r="D30" s="1173"/>
    </row>
    <row r="31" spans="1:4" ht="15">
      <c r="A31" s="1178"/>
      <c r="B31" s="1179"/>
      <c r="C31" s="1180"/>
      <c r="D31" s="1173"/>
    </row>
    <row r="32" spans="1:4" ht="15" customHeight="1">
      <c r="A32" s="1753" t="s">
        <v>2829</v>
      </c>
      <c r="B32" s="1754"/>
      <c r="C32" s="1755"/>
      <c r="D32" s="1173"/>
    </row>
    <row r="33" spans="1:10" ht="14.25">
      <c r="A33" s="1756"/>
      <c r="B33" s="1757"/>
      <c r="C33" s="1758"/>
      <c r="D33" s="1173"/>
    </row>
    <row r="34" spans="1:10" ht="15.75">
      <c r="A34" s="1182"/>
      <c r="B34" s="1183"/>
      <c r="C34" s="1184"/>
      <c r="D34" s="1173"/>
      <c r="E34" s="1173"/>
      <c r="F34" s="1175"/>
      <c r="G34" s="1176"/>
      <c r="H34" s="1176"/>
      <c r="I34" s="1177"/>
      <c r="J34" s="1173"/>
    </row>
    <row r="35" spans="1:10" s="1201" customFormat="1" ht="20.25">
      <c r="A35" s="1185" t="s">
        <v>2830</v>
      </c>
      <c r="B35" s="1186">
        <f>ROUND(((((1+(C13+C15+C14))*(1+C16)*(1+C17))/(1-C18))-1)*100,2)/100</f>
        <v>0.15</v>
      </c>
      <c r="C35" s="1187"/>
      <c r="D35" s="1200"/>
    </row>
    <row r="36" spans="1:10" ht="15">
      <c r="A36" s="1170"/>
      <c r="B36" s="1122"/>
      <c r="C36" s="1171"/>
      <c r="D36" s="1122"/>
    </row>
    <row r="37" spans="1:10" ht="15">
      <c r="A37" s="1188"/>
      <c r="B37" s="1189"/>
      <c r="C37" s="1190"/>
      <c r="D37" s="1122"/>
    </row>
    <row r="38" spans="1:10" ht="33" customHeight="1" thickBot="1">
      <c r="A38" s="1759" t="s">
        <v>2833</v>
      </c>
      <c r="B38" s="1760"/>
      <c r="C38" s="1761"/>
      <c r="D38" s="1202"/>
    </row>
    <row r="39" spans="1:10" ht="15" customHeight="1"/>
    <row r="102" spans="3:4">
      <c r="C102" s="1191" t="s">
        <v>22</v>
      </c>
      <c r="D102" s="1118" t="s">
        <v>794</v>
      </c>
    </row>
    <row r="103" spans="3:4">
      <c r="C103" s="1191">
        <v>20.74</v>
      </c>
      <c r="D103" s="1118">
        <v>26.74</v>
      </c>
    </row>
    <row r="104" spans="3:4">
      <c r="C104" s="1191">
        <v>15</v>
      </c>
      <c r="D104" s="1118">
        <v>20.64</v>
      </c>
    </row>
  </sheetData>
  <sheetProtection selectLockedCells="1" selectUnlockedCells="1"/>
  <mergeCells count="22">
    <mergeCell ref="A30:C30"/>
    <mergeCell ref="A32:C33"/>
    <mergeCell ref="A38:C38"/>
    <mergeCell ref="B23:B24"/>
    <mergeCell ref="C23:C24"/>
    <mergeCell ref="B25:B26"/>
    <mergeCell ref="C25:C26"/>
    <mergeCell ref="A28:C28"/>
    <mergeCell ref="A29:C29"/>
    <mergeCell ref="B21:B22"/>
    <mergeCell ref="C21:C22"/>
    <mergeCell ref="A1:C3"/>
    <mergeCell ref="A4:C4"/>
    <mergeCell ref="A5:C5"/>
    <mergeCell ref="A6:C6"/>
    <mergeCell ref="A7:C7"/>
    <mergeCell ref="A8:C8"/>
    <mergeCell ref="A10:C10"/>
    <mergeCell ref="A11:C11"/>
    <mergeCell ref="A12:C12"/>
    <mergeCell ref="B19:B20"/>
    <mergeCell ref="C19:C20"/>
  </mergeCells>
  <printOptions horizontalCentered="1"/>
  <pageMargins left="0.39370078740157483" right="0.39370078740157483" top="0.98425196850393704" bottom="0.98425196850393704" header="0.51181102362204722" footer="0.51181102362204722"/>
  <pageSetup paperSize="9" scale="75" firstPageNumber="0" fitToHeight="0" orientation="portrait" horizontalDpi="300" verticalDpi="300" r:id="rId1"/>
  <headerFooter alignWithMargins="0"/>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FC332C-CA18-4707-810B-A0F19461FB37}">
  <sheetPr>
    <pageSetUpPr fitToPage="1"/>
  </sheetPr>
  <dimension ref="A1:AH7107"/>
  <sheetViews>
    <sheetView topLeftCell="A21" workbookViewId="0">
      <selection sqref="A1:AH1"/>
    </sheetView>
  </sheetViews>
  <sheetFormatPr defaultRowHeight="12.75"/>
  <cols>
    <col min="1" max="1" width="1" style="1112" customWidth="1"/>
    <col min="2" max="2" width="6.140625" style="1112" customWidth="1"/>
    <col min="3" max="5" width="1" style="1112" customWidth="1"/>
    <col min="6" max="6" width="26.42578125" style="1112" customWidth="1"/>
    <col min="7" max="7" width="1" style="1112" customWidth="1"/>
    <col min="8" max="8" width="2.140625" style="1112" customWidth="1"/>
    <col min="9" max="9" width="1" style="1112" customWidth="1"/>
    <col min="10" max="10" width="3.140625" style="1112" customWidth="1"/>
    <col min="11" max="11" width="2" style="1112" customWidth="1"/>
    <col min="12" max="12" width="4.140625" style="1112" customWidth="1"/>
    <col min="13" max="13" width="1" style="1112" customWidth="1"/>
    <col min="14" max="14" width="2" style="1112" customWidth="1"/>
    <col min="15" max="17" width="2.140625" style="1112" customWidth="1"/>
    <col min="18" max="18" width="1" style="1112" customWidth="1"/>
    <col min="19" max="19" width="2" style="1112" customWidth="1"/>
    <col min="20" max="20" width="3.140625" style="1112" customWidth="1"/>
    <col min="21" max="21" width="2.140625" style="1112" customWidth="1"/>
    <col min="22" max="22" width="2.42578125" style="1112" customWidth="1"/>
    <col min="23" max="23" width="0.5703125" style="1112" customWidth="1"/>
    <col min="24" max="29" width="1" style="1112" customWidth="1"/>
    <col min="30" max="30" width="4" style="1112" customWidth="1"/>
    <col min="31" max="31" width="1" style="1112" customWidth="1"/>
    <col min="32" max="32" width="7.140625" style="1112" customWidth="1"/>
    <col min="33" max="33" width="2.140625" style="1112" customWidth="1"/>
    <col min="34" max="34" width="1" style="1112" customWidth="1"/>
    <col min="35" max="16384" width="9.140625" style="1112"/>
  </cols>
  <sheetData>
    <row r="1" spans="1:34" ht="5.85" customHeight="1">
      <c r="A1" s="1777"/>
      <c r="B1" s="1778"/>
      <c r="C1" s="1778"/>
      <c r="D1" s="1778"/>
      <c r="E1" s="1778"/>
      <c r="F1" s="1778"/>
      <c r="G1" s="1778"/>
      <c r="H1" s="1778"/>
      <c r="I1" s="1778"/>
      <c r="J1" s="1778"/>
      <c r="K1" s="1778"/>
      <c r="L1" s="1778"/>
      <c r="M1" s="1778"/>
      <c r="N1" s="1778"/>
      <c r="O1" s="1778"/>
      <c r="P1" s="1778"/>
      <c r="Q1" s="1778"/>
      <c r="R1" s="1778"/>
      <c r="S1" s="1778"/>
      <c r="T1" s="1778"/>
      <c r="U1" s="1778"/>
      <c r="V1" s="1778"/>
      <c r="W1" s="1778"/>
      <c r="X1" s="1778"/>
      <c r="Y1" s="1778"/>
      <c r="Z1" s="1778"/>
      <c r="AA1" s="1778"/>
      <c r="AB1" s="1778"/>
      <c r="AC1" s="1778"/>
      <c r="AD1" s="1778"/>
      <c r="AE1" s="1778"/>
      <c r="AF1" s="1778"/>
      <c r="AG1" s="1778"/>
      <c r="AH1" s="1779"/>
    </row>
    <row r="2" spans="1:34" ht="11.65" customHeight="1">
      <c r="A2" s="1780" t="s">
        <v>2834</v>
      </c>
      <c r="B2" s="1310"/>
      <c r="C2" s="1310"/>
      <c r="D2" s="1310"/>
      <c r="E2" s="1310"/>
      <c r="F2" s="1310"/>
      <c r="G2" s="1310"/>
      <c r="H2" s="1310"/>
      <c r="I2" s="1310"/>
      <c r="J2" s="1310"/>
      <c r="K2" s="1310"/>
      <c r="L2" s="1310"/>
      <c r="M2" s="1310"/>
      <c r="N2" s="1310"/>
      <c r="O2" s="1310"/>
      <c r="P2" s="1310"/>
      <c r="Q2" s="1310"/>
      <c r="R2" s="1310"/>
      <c r="S2" s="1310"/>
      <c r="T2" s="1310"/>
      <c r="U2" s="1310"/>
      <c r="V2" s="1310"/>
      <c r="W2" s="1310"/>
      <c r="X2" s="1310"/>
      <c r="Y2" s="1310"/>
      <c r="Z2" s="1310"/>
      <c r="AA2" s="1310"/>
      <c r="AB2" s="1310"/>
      <c r="AC2" s="1310"/>
      <c r="AD2" s="1309"/>
      <c r="AE2" s="1309"/>
      <c r="AF2" s="1781" t="s">
        <v>2835</v>
      </c>
      <c r="AG2" s="1781"/>
      <c r="AH2" s="1782"/>
    </row>
    <row r="3" spans="1:34" ht="5.0999999999999996" customHeight="1">
      <c r="A3" s="1780"/>
      <c r="B3" s="1310"/>
      <c r="C3" s="1310"/>
      <c r="D3" s="1310"/>
      <c r="E3" s="1310"/>
      <c r="F3" s="1310"/>
      <c r="G3" s="1310"/>
      <c r="H3" s="1310"/>
      <c r="I3" s="1310"/>
      <c r="J3" s="1310"/>
      <c r="K3" s="1310"/>
      <c r="L3" s="1310"/>
      <c r="M3" s="1310"/>
      <c r="N3" s="1310"/>
      <c r="O3" s="1310"/>
      <c r="P3" s="1310"/>
      <c r="Q3" s="1310"/>
      <c r="R3" s="1310"/>
      <c r="S3" s="1310"/>
      <c r="T3" s="1310"/>
      <c r="U3" s="1310"/>
      <c r="V3" s="1310"/>
      <c r="W3" s="1310"/>
      <c r="X3" s="1310"/>
      <c r="Y3" s="1310"/>
      <c r="Z3" s="1310"/>
      <c r="AA3" s="1310"/>
      <c r="AB3" s="1310"/>
      <c r="AC3" s="1310"/>
      <c r="AD3" s="1311"/>
      <c r="AE3" s="1311"/>
      <c r="AF3" s="1311"/>
      <c r="AG3" s="1311"/>
      <c r="AH3" s="1782"/>
    </row>
    <row r="4" spans="1:34" ht="11.65" customHeight="1">
      <c r="A4" s="1783" t="s">
        <v>2836</v>
      </c>
      <c r="B4" s="1784"/>
      <c r="C4" s="1784"/>
      <c r="D4" s="1784"/>
      <c r="E4" s="1784"/>
      <c r="F4" s="1784"/>
      <c r="G4" s="1784"/>
      <c r="H4" s="1784"/>
      <c r="I4" s="1784"/>
      <c r="J4" s="1784"/>
      <c r="K4" s="1784"/>
      <c r="L4" s="1784"/>
      <c r="M4" s="1784"/>
      <c r="N4" s="1784"/>
      <c r="O4" s="1784"/>
      <c r="P4" s="1784"/>
      <c r="Q4" s="1784"/>
      <c r="R4" s="1784"/>
      <c r="S4" s="1784"/>
      <c r="T4" s="1784"/>
      <c r="U4" s="1784"/>
      <c r="V4" s="1784"/>
      <c r="W4" s="1784"/>
      <c r="X4" s="1784"/>
      <c r="Y4" s="1784"/>
      <c r="Z4" s="1784"/>
      <c r="AA4" s="1784"/>
      <c r="AB4" s="1784"/>
      <c r="AC4" s="1784"/>
      <c r="AD4" s="1311"/>
      <c r="AE4" s="1311"/>
      <c r="AF4" s="1311"/>
      <c r="AG4" s="1311"/>
      <c r="AH4" s="1782"/>
    </row>
    <row r="5" spans="1:34" ht="23.25" customHeight="1">
      <c r="A5" s="1785" t="s">
        <v>2837</v>
      </c>
      <c r="B5" s="1786"/>
      <c r="C5" s="1786"/>
      <c r="D5" s="1786"/>
      <c r="E5" s="1786"/>
      <c r="F5" s="1786"/>
      <c r="G5" s="1786"/>
      <c r="H5" s="1786"/>
      <c r="I5" s="1786"/>
      <c r="J5" s="1786"/>
      <c r="K5" s="1786"/>
      <c r="L5" s="1786"/>
      <c r="M5" s="1786"/>
      <c r="N5" s="1786"/>
      <c r="O5" s="1786"/>
      <c r="P5" s="1786"/>
      <c r="Q5" s="1786"/>
      <c r="R5" s="1786"/>
      <c r="S5" s="1786"/>
      <c r="T5" s="1786"/>
      <c r="U5" s="1786"/>
      <c r="V5" s="1786"/>
      <c r="W5" s="1786"/>
      <c r="X5" s="1786"/>
      <c r="Y5" s="1786"/>
      <c r="Z5" s="1786"/>
      <c r="AA5" s="1786"/>
      <c r="AB5" s="1786"/>
      <c r="AC5" s="1786"/>
      <c r="AD5" s="1311"/>
      <c r="AE5" s="1311"/>
      <c r="AF5" s="1311"/>
      <c r="AG5" s="1311"/>
      <c r="AH5" s="1782"/>
    </row>
    <row r="6" spans="1:34" ht="5.85" customHeight="1">
      <c r="A6" s="1787" t="s">
        <v>2838</v>
      </c>
      <c r="B6" s="1788"/>
      <c r="C6" s="1788"/>
      <c r="D6" s="1788"/>
      <c r="E6" s="1788"/>
      <c r="F6" s="1788"/>
      <c r="G6" s="1788"/>
      <c r="H6" s="1788"/>
      <c r="I6" s="1788"/>
      <c r="J6" s="1788"/>
      <c r="K6" s="1788"/>
      <c r="L6" s="1788"/>
      <c r="M6" s="1788"/>
      <c r="N6" s="1788"/>
      <c r="O6" s="1788"/>
      <c r="P6" s="1788"/>
      <c r="Q6" s="1788"/>
      <c r="R6" s="1788"/>
      <c r="S6" s="1788"/>
      <c r="T6" s="1788"/>
      <c r="U6" s="1788"/>
      <c r="V6" s="1788"/>
      <c r="W6" s="1788"/>
      <c r="X6" s="1788"/>
      <c r="Y6" s="1788"/>
      <c r="Z6" s="1788"/>
      <c r="AA6" s="1788"/>
      <c r="AB6" s="1788"/>
      <c r="AC6" s="1788"/>
      <c r="AD6" s="1311"/>
      <c r="AE6" s="1311"/>
      <c r="AF6" s="1311"/>
      <c r="AG6" s="1311"/>
      <c r="AH6" s="1782"/>
    </row>
    <row r="7" spans="1:34" ht="5.0999999999999996" customHeight="1">
      <c r="A7" s="1787"/>
      <c r="B7" s="1788"/>
      <c r="C7" s="1788"/>
      <c r="D7" s="1788"/>
      <c r="E7" s="1788"/>
      <c r="F7" s="1788"/>
      <c r="G7" s="1788"/>
      <c r="H7" s="1788"/>
      <c r="I7" s="1788"/>
      <c r="J7" s="1788"/>
      <c r="K7" s="1788"/>
      <c r="L7" s="1788"/>
      <c r="M7" s="1788"/>
      <c r="N7" s="1788"/>
      <c r="O7" s="1788"/>
      <c r="P7" s="1788"/>
      <c r="Q7" s="1788"/>
      <c r="R7" s="1788"/>
      <c r="S7" s="1788"/>
      <c r="T7" s="1788"/>
      <c r="U7" s="1788"/>
      <c r="V7" s="1788"/>
      <c r="W7" s="1788"/>
      <c r="X7" s="1788"/>
      <c r="Y7" s="1788"/>
      <c r="Z7" s="1788"/>
      <c r="AA7" s="1788"/>
      <c r="AB7" s="1788"/>
      <c r="AC7" s="1788"/>
      <c r="AD7" s="1782"/>
      <c r="AE7" s="1309"/>
      <c r="AF7" s="1309"/>
      <c r="AG7" s="1309"/>
      <c r="AH7" s="1782"/>
    </row>
    <row r="8" spans="1:34" ht="11.65" customHeight="1">
      <c r="A8" s="1787" t="s">
        <v>2839</v>
      </c>
      <c r="B8" s="1788"/>
      <c r="C8" s="1788"/>
      <c r="D8" s="1788"/>
      <c r="E8" s="1788"/>
      <c r="F8" s="1788"/>
      <c r="G8" s="1788"/>
      <c r="H8" s="1788"/>
      <c r="I8" s="1788"/>
      <c r="J8" s="1788"/>
      <c r="K8" s="1788"/>
      <c r="L8" s="1788"/>
      <c r="M8" s="1788"/>
      <c r="N8" s="1788"/>
      <c r="O8" s="1788"/>
      <c r="P8" s="1788"/>
      <c r="Q8" s="1788"/>
      <c r="R8" s="1788"/>
      <c r="S8" s="1788"/>
      <c r="T8" s="1788"/>
      <c r="U8" s="1788"/>
      <c r="V8" s="1788"/>
      <c r="W8" s="1788"/>
      <c r="X8" s="1788"/>
      <c r="Y8" s="1788"/>
      <c r="Z8" s="1788"/>
      <c r="AA8" s="1788"/>
      <c r="AB8" s="1788"/>
      <c r="AC8" s="1788"/>
      <c r="AD8" s="1818" t="s">
        <v>2840</v>
      </c>
      <c r="AE8" s="1818"/>
      <c r="AF8" s="1206">
        <v>21.23</v>
      </c>
      <c r="AG8" s="1207" t="s">
        <v>5</v>
      </c>
      <c r="AH8" s="1800"/>
    </row>
    <row r="9" spans="1:34" ht="11.65" customHeight="1">
      <c r="A9" s="1819" t="s">
        <v>2841</v>
      </c>
      <c r="B9" s="1820"/>
      <c r="C9" s="1820"/>
      <c r="D9" s="1820"/>
      <c r="E9" s="1820"/>
      <c r="F9" s="1820"/>
      <c r="G9" s="1820"/>
      <c r="H9" s="1820"/>
      <c r="I9" s="1820"/>
      <c r="J9" s="1820"/>
      <c r="K9" s="1820"/>
      <c r="L9" s="1820"/>
      <c r="M9" s="1820"/>
      <c r="N9" s="1820"/>
      <c r="O9" s="1820"/>
      <c r="P9" s="1820"/>
      <c r="Q9" s="1820"/>
      <c r="R9" s="1820"/>
      <c r="S9" s="1820"/>
      <c r="T9" s="1820"/>
      <c r="U9" s="1820"/>
      <c r="V9" s="1820"/>
      <c r="W9" s="1820"/>
      <c r="X9" s="1820"/>
      <c r="Y9" s="1820"/>
      <c r="Z9" s="1820"/>
      <c r="AA9" s="1820"/>
      <c r="AB9" s="1820"/>
      <c r="AC9" s="1820"/>
      <c r="AD9" s="1821" t="s">
        <v>2842</v>
      </c>
      <c r="AE9" s="1821"/>
      <c r="AF9" s="1210">
        <v>15</v>
      </c>
      <c r="AG9" s="1211" t="s">
        <v>5</v>
      </c>
      <c r="AH9" s="1800"/>
    </row>
    <row r="10" spans="1:34" ht="17.45" customHeight="1">
      <c r="A10" s="1822" t="s">
        <v>2843</v>
      </c>
      <c r="B10" s="1802"/>
      <c r="C10" s="1802"/>
      <c r="D10" s="1778"/>
      <c r="E10" s="1823" t="s">
        <v>42</v>
      </c>
      <c r="F10" s="1823"/>
      <c r="G10" s="1823"/>
      <c r="H10" s="1823"/>
      <c r="I10" s="1823"/>
      <c r="J10" s="1823"/>
      <c r="K10" s="1823"/>
      <c r="L10" s="1823"/>
      <c r="M10" s="1823"/>
      <c r="N10" s="1823"/>
      <c r="O10" s="1823"/>
      <c r="P10" s="1823"/>
      <c r="Q10" s="1823"/>
      <c r="R10" s="1823"/>
      <c r="S10" s="1823"/>
      <c r="T10" s="1823"/>
      <c r="U10" s="1823"/>
      <c r="V10" s="1823"/>
      <c r="W10" s="1823"/>
      <c r="X10" s="1823"/>
      <c r="Y10" s="1823"/>
      <c r="Z10" s="1823"/>
      <c r="AA10" s="1823"/>
      <c r="AB10" s="1823"/>
      <c r="AC10" s="1823"/>
      <c r="AD10" s="1823"/>
      <c r="AE10" s="1823"/>
      <c r="AF10" s="1823"/>
      <c r="AG10" s="1823"/>
      <c r="AH10" s="1779"/>
    </row>
    <row r="11" spans="1:34" ht="16.7" customHeight="1">
      <c r="A11" s="1824" t="s">
        <v>2844</v>
      </c>
      <c r="B11" s="1816"/>
      <c r="C11" s="1816"/>
      <c r="D11" s="1309"/>
      <c r="E11" s="1815" t="s">
        <v>44</v>
      </c>
      <c r="F11" s="1815"/>
      <c r="G11" s="1111"/>
      <c r="H11" s="1796" t="s">
        <v>2845</v>
      </c>
      <c r="I11" s="1796"/>
      <c r="J11" s="1796" t="s">
        <v>495</v>
      </c>
      <c r="K11" s="1796"/>
      <c r="L11" s="1309"/>
      <c r="M11" s="1309"/>
      <c r="N11" s="1816" t="s">
        <v>2846</v>
      </c>
      <c r="O11" s="1816"/>
      <c r="P11" s="1816"/>
      <c r="Q11" s="1816"/>
      <c r="R11" s="1817">
        <v>1</v>
      </c>
      <c r="S11" s="1817"/>
      <c r="T11" s="1817"/>
      <c r="U11" s="1817"/>
      <c r="V11" s="1309"/>
      <c r="W11" s="1309"/>
      <c r="X11" s="1309"/>
      <c r="Y11" s="1796" t="s">
        <v>2847</v>
      </c>
      <c r="Z11" s="1796"/>
      <c r="AA11" s="1796"/>
      <c r="AB11" s="1796"/>
      <c r="AC11" s="1796"/>
      <c r="AD11" s="1796"/>
      <c r="AE11" s="1796"/>
      <c r="AF11" s="1797" t="s">
        <v>2848</v>
      </c>
      <c r="AG11" s="1797"/>
      <c r="AH11" s="1782"/>
    </row>
    <row r="12" spans="1:34" ht="5.85" customHeight="1">
      <c r="A12" s="1798"/>
      <c r="B12" s="1799"/>
      <c r="C12" s="1799"/>
      <c r="D12" s="1799"/>
      <c r="E12" s="1799"/>
      <c r="F12" s="1799"/>
      <c r="G12" s="1799"/>
      <c r="H12" s="1799"/>
      <c r="I12" s="1799"/>
      <c r="J12" s="1799"/>
      <c r="K12" s="1799"/>
      <c r="L12" s="1799"/>
      <c r="M12" s="1799"/>
      <c r="N12" s="1799"/>
      <c r="O12" s="1799"/>
      <c r="P12" s="1799"/>
      <c r="Q12" s="1799"/>
      <c r="R12" s="1799"/>
      <c r="S12" s="1799"/>
      <c r="T12" s="1799"/>
      <c r="U12" s="1799"/>
      <c r="V12" s="1799"/>
      <c r="W12" s="1799"/>
      <c r="X12" s="1799"/>
      <c r="Y12" s="1799"/>
      <c r="Z12" s="1799"/>
      <c r="AA12" s="1799"/>
      <c r="AB12" s="1799"/>
      <c r="AC12" s="1799"/>
      <c r="AD12" s="1799"/>
      <c r="AE12" s="1799"/>
      <c r="AF12" s="1799"/>
      <c r="AG12" s="1799"/>
      <c r="AH12" s="1800"/>
    </row>
    <row r="13" spans="1:34" ht="17.45" customHeight="1">
      <c r="A13" s="1801" t="s">
        <v>2849</v>
      </c>
      <c r="B13" s="1802"/>
      <c r="C13" s="1802"/>
      <c r="D13" s="1802"/>
      <c r="E13" s="1802"/>
      <c r="F13" s="1802"/>
      <c r="G13" s="1802"/>
      <c r="H13" s="1802"/>
      <c r="I13" s="1802"/>
      <c r="J13" s="1803"/>
      <c r="K13" s="1789" t="s">
        <v>2850</v>
      </c>
      <c r="L13" s="1807"/>
      <c r="M13" s="1789" t="s">
        <v>2851</v>
      </c>
      <c r="N13" s="1790"/>
      <c r="O13" s="1790"/>
      <c r="P13" s="1790"/>
      <c r="Q13" s="1790"/>
      <c r="R13" s="1790"/>
      <c r="S13" s="1790"/>
      <c r="T13" s="1791"/>
      <c r="U13" s="1789" t="s">
        <v>2852</v>
      </c>
      <c r="V13" s="1790"/>
      <c r="W13" s="1790"/>
      <c r="X13" s="1790"/>
      <c r="Y13" s="1790"/>
      <c r="Z13" s="1790"/>
      <c r="AA13" s="1790"/>
      <c r="AB13" s="1790"/>
      <c r="AC13" s="1790"/>
      <c r="AD13" s="1791"/>
      <c r="AE13" s="1810" t="s">
        <v>2853</v>
      </c>
      <c r="AF13" s="1811"/>
      <c r="AG13" s="1811"/>
      <c r="AH13" s="1814"/>
    </row>
    <row r="14" spans="1:34" ht="16.7" customHeight="1">
      <c r="A14" s="1804"/>
      <c r="B14" s="1805"/>
      <c r="C14" s="1805"/>
      <c r="D14" s="1805"/>
      <c r="E14" s="1805"/>
      <c r="F14" s="1805"/>
      <c r="G14" s="1805"/>
      <c r="H14" s="1805"/>
      <c r="I14" s="1805"/>
      <c r="J14" s="1806"/>
      <c r="K14" s="1808"/>
      <c r="L14" s="1809"/>
      <c r="M14" s="1789" t="s">
        <v>2854</v>
      </c>
      <c r="N14" s="1790"/>
      <c r="O14" s="1790"/>
      <c r="P14" s="1791"/>
      <c r="Q14" s="1789" t="s">
        <v>2855</v>
      </c>
      <c r="R14" s="1790"/>
      <c r="S14" s="1790"/>
      <c r="T14" s="1791"/>
      <c r="U14" s="1789" t="s">
        <v>2854</v>
      </c>
      <c r="V14" s="1790"/>
      <c r="W14" s="1790"/>
      <c r="X14" s="1790"/>
      <c r="Y14" s="1790"/>
      <c r="Z14" s="1791"/>
      <c r="AA14" s="1789" t="s">
        <v>2855</v>
      </c>
      <c r="AB14" s="1790"/>
      <c r="AC14" s="1790"/>
      <c r="AD14" s="1791"/>
      <c r="AE14" s="1812"/>
      <c r="AF14" s="1813"/>
      <c r="AG14" s="1813"/>
      <c r="AH14" s="1800"/>
    </row>
    <row r="15" spans="1:34" ht="17.45" customHeight="1">
      <c r="A15" s="1792"/>
      <c r="B15" s="1793"/>
      <c r="C15" s="1793"/>
      <c r="D15" s="1793"/>
      <c r="E15" s="1793"/>
      <c r="F15" s="1793"/>
      <c r="G15" s="1793"/>
      <c r="H15" s="1793"/>
      <c r="I15" s="1793"/>
      <c r="J15" s="1793"/>
      <c r="K15" s="1794" t="s">
        <v>2856</v>
      </c>
      <c r="L15" s="1794"/>
      <c r="M15" s="1794"/>
      <c r="N15" s="1794"/>
      <c r="O15" s="1794"/>
      <c r="P15" s="1794"/>
      <c r="Q15" s="1794"/>
      <c r="R15" s="1794"/>
      <c r="S15" s="1794"/>
      <c r="T15" s="1794"/>
      <c r="U15" s="1794"/>
      <c r="V15" s="1794"/>
      <c r="W15" s="1794"/>
      <c r="X15" s="1794"/>
      <c r="Y15" s="1794"/>
      <c r="Z15" s="1794"/>
      <c r="AA15" s="1795">
        <v>0</v>
      </c>
      <c r="AB15" s="1795"/>
      <c r="AC15" s="1795"/>
      <c r="AD15" s="1795"/>
      <c r="AE15" s="1795"/>
      <c r="AF15" s="1795"/>
      <c r="AG15" s="1795"/>
      <c r="AH15" s="1213"/>
    </row>
    <row r="16" spans="1:34" ht="17.45" customHeight="1">
      <c r="A16" s="1801" t="s">
        <v>2857</v>
      </c>
      <c r="B16" s="1825"/>
      <c r="C16" s="1825"/>
      <c r="D16" s="1825"/>
      <c r="E16" s="1825"/>
      <c r="F16" s="1825"/>
      <c r="G16" s="1825"/>
      <c r="H16" s="1825"/>
      <c r="I16" s="1825"/>
      <c r="J16" s="1825"/>
      <c r="K16" s="1825"/>
      <c r="L16" s="1825"/>
      <c r="M16" s="1825"/>
      <c r="N16" s="1826"/>
      <c r="O16" s="1789" t="s">
        <v>2858</v>
      </c>
      <c r="P16" s="1790"/>
      <c r="Q16" s="1790"/>
      <c r="R16" s="1790"/>
      <c r="S16" s="1791"/>
      <c r="T16" s="1827" t="s">
        <v>2850</v>
      </c>
      <c r="U16" s="1790"/>
      <c r="V16" s="1790"/>
      <c r="W16" s="1213"/>
      <c r="X16" s="1789" t="s">
        <v>2859</v>
      </c>
      <c r="Y16" s="1790"/>
      <c r="Z16" s="1790"/>
      <c r="AA16" s="1790"/>
      <c r="AB16" s="1790"/>
      <c r="AC16" s="1790"/>
      <c r="AD16" s="1791"/>
      <c r="AE16" s="1810" t="s">
        <v>2853</v>
      </c>
      <c r="AF16" s="1828"/>
      <c r="AG16" s="1828"/>
      <c r="AH16" s="1213"/>
    </row>
    <row r="17" spans="1:34" ht="16.7" customHeight="1">
      <c r="A17" s="1792"/>
      <c r="B17" s="1778"/>
      <c r="C17" s="1778"/>
      <c r="D17" s="1778"/>
      <c r="E17" s="1778"/>
      <c r="F17" s="1778"/>
      <c r="G17" s="1778"/>
      <c r="H17" s="1778"/>
      <c r="I17" s="1846" t="s">
        <v>2860</v>
      </c>
      <c r="J17" s="1846"/>
      <c r="K17" s="1846"/>
      <c r="L17" s="1846"/>
      <c r="M17" s="1846"/>
      <c r="N17" s="1846"/>
      <c r="O17" s="1846"/>
      <c r="P17" s="1846"/>
      <c r="Q17" s="1846"/>
      <c r="R17" s="1846"/>
      <c r="S17" s="1846"/>
      <c r="T17" s="1846"/>
      <c r="U17" s="1846"/>
      <c r="V17" s="1846"/>
      <c r="W17" s="1846"/>
      <c r="X17" s="1846"/>
      <c r="Y17" s="1846"/>
      <c r="Z17" s="1793"/>
      <c r="AA17" s="1847">
        <v>0</v>
      </c>
      <c r="AB17" s="1847"/>
      <c r="AC17" s="1847"/>
      <c r="AD17" s="1847"/>
      <c r="AE17" s="1847"/>
      <c r="AF17" s="1847"/>
      <c r="AG17" s="1847"/>
      <c r="AH17" s="1814"/>
    </row>
    <row r="18" spans="1:34" ht="17.45" customHeight="1">
      <c r="A18" s="1844"/>
      <c r="B18" s="1309"/>
      <c r="C18" s="1309"/>
      <c r="D18" s="1309"/>
      <c r="E18" s="1309"/>
      <c r="F18" s="1309"/>
      <c r="G18" s="1309"/>
      <c r="H18" s="1309"/>
      <c r="I18" s="1840" t="s">
        <v>2861</v>
      </c>
      <c r="J18" s="1840"/>
      <c r="K18" s="1840"/>
      <c r="L18" s="1840"/>
      <c r="M18" s="1840"/>
      <c r="N18" s="1840"/>
      <c r="O18" s="1840"/>
      <c r="P18" s="1840"/>
      <c r="Q18" s="1840"/>
      <c r="R18" s="1840"/>
      <c r="S18" s="1840"/>
      <c r="T18" s="1840"/>
      <c r="U18" s="1840"/>
      <c r="V18" s="1840"/>
      <c r="W18" s="1840"/>
      <c r="X18" s="1840"/>
      <c r="Y18" s="1840"/>
      <c r="Z18" s="1309"/>
      <c r="AA18" s="1841">
        <v>0</v>
      </c>
      <c r="AB18" s="1841"/>
      <c r="AC18" s="1841"/>
      <c r="AD18" s="1841"/>
      <c r="AE18" s="1841"/>
      <c r="AF18" s="1841"/>
      <c r="AG18" s="1841"/>
      <c r="AH18" s="1782"/>
    </row>
    <row r="19" spans="1:34" ht="16.7" customHeight="1">
      <c r="A19" s="1844"/>
      <c r="B19" s="1309"/>
      <c r="C19" s="1309"/>
      <c r="D19" s="1309"/>
      <c r="E19" s="1309"/>
      <c r="F19" s="1309"/>
      <c r="G19" s="1309"/>
      <c r="H19" s="1309"/>
      <c r="I19" s="1840" t="s">
        <v>2862</v>
      </c>
      <c r="J19" s="1840"/>
      <c r="K19" s="1840"/>
      <c r="L19" s="1840"/>
      <c r="M19" s="1840"/>
      <c r="N19" s="1840"/>
      <c r="O19" s="1840"/>
      <c r="P19" s="1840"/>
      <c r="Q19" s="1840"/>
      <c r="R19" s="1840"/>
      <c r="S19" s="1840"/>
      <c r="T19" s="1840"/>
      <c r="U19" s="1840"/>
      <c r="V19" s="1840"/>
      <c r="W19" s="1840"/>
      <c r="X19" s="1840"/>
      <c r="Y19" s="1840"/>
      <c r="Z19" s="1309"/>
      <c r="AA19" s="1841">
        <v>0</v>
      </c>
      <c r="AB19" s="1841"/>
      <c r="AC19" s="1841"/>
      <c r="AD19" s="1841"/>
      <c r="AE19" s="1841"/>
      <c r="AF19" s="1841"/>
      <c r="AG19" s="1841"/>
      <c r="AH19" s="1782"/>
    </row>
    <row r="20" spans="1:34" ht="17.45" customHeight="1">
      <c r="A20" s="1844"/>
      <c r="B20" s="1309"/>
      <c r="C20" s="1309"/>
      <c r="D20" s="1309"/>
      <c r="E20" s="1309"/>
      <c r="F20" s="1309"/>
      <c r="G20" s="1309"/>
      <c r="H20" s="1309"/>
      <c r="I20" s="1840" t="s">
        <v>2863</v>
      </c>
      <c r="J20" s="1840"/>
      <c r="K20" s="1840"/>
      <c r="L20" s="1840"/>
      <c r="M20" s="1840"/>
      <c r="N20" s="1840"/>
      <c r="O20" s="1840"/>
      <c r="P20" s="1840"/>
      <c r="Q20" s="1840"/>
      <c r="R20" s="1840"/>
      <c r="S20" s="1840"/>
      <c r="T20" s="1840"/>
      <c r="U20" s="1840"/>
      <c r="V20" s="1840"/>
      <c r="W20" s="1840"/>
      <c r="X20" s="1840"/>
      <c r="Y20" s="1840"/>
      <c r="Z20" s="1309"/>
      <c r="AA20" s="1841">
        <v>0</v>
      </c>
      <c r="AB20" s="1841"/>
      <c r="AC20" s="1841"/>
      <c r="AD20" s="1841"/>
      <c r="AE20" s="1841"/>
      <c r="AF20" s="1841"/>
      <c r="AG20" s="1841"/>
      <c r="AH20" s="1782"/>
    </row>
    <row r="21" spans="1:34" ht="17.45" customHeight="1">
      <c r="A21" s="1845"/>
      <c r="B21" s="1799"/>
      <c r="C21" s="1799"/>
      <c r="D21" s="1799"/>
      <c r="E21" s="1799"/>
      <c r="F21" s="1799"/>
      <c r="G21" s="1799"/>
      <c r="H21" s="1799"/>
      <c r="I21" s="1842" t="s">
        <v>2864</v>
      </c>
      <c r="J21" s="1842"/>
      <c r="K21" s="1842"/>
      <c r="L21" s="1842"/>
      <c r="M21" s="1842"/>
      <c r="N21" s="1842"/>
      <c r="O21" s="1842"/>
      <c r="P21" s="1842"/>
      <c r="Q21" s="1842"/>
      <c r="R21" s="1842"/>
      <c r="S21" s="1842"/>
      <c r="T21" s="1842"/>
      <c r="U21" s="1842"/>
      <c r="V21" s="1842"/>
      <c r="W21" s="1842"/>
      <c r="X21" s="1842"/>
      <c r="Y21" s="1842"/>
      <c r="Z21" s="1799"/>
      <c r="AA21" s="1843">
        <v>0</v>
      </c>
      <c r="AB21" s="1843"/>
      <c r="AC21" s="1843"/>
      <c r="AD21" s="1843"/>
      <c r="AE21" s="1843"/>
      <c r="AF21" s="1843"/>
      <c r="AG21" s="1843"/>
      <c r="AH21" s="1800"/>
    </row>
    <row r="22" spans="1:34" ht="16.7" customHeight="1">
      <c r="A22" s="1801" t="s">
        <v>2865</v>
      </c>
      <c r="B22" s="1825"/>
      <c r="C22" s="1825"/>
      <c r="D22" s="1825"/>
      <c r="E22" s="1825"/>
      <c r="F22" s="1825"/>
      <c r="G22" s="1825"/>
      <c r="H22" s="1825"/>
      <c r="I22" s="1825"/>
      <c r="J22" s="1825"/>
      <c r="K22" s="1825"/>
      <c r="L22" s="1825"/>
      <c r="M22" s="1825"/>
      <c r="N22" s="1826"/>
      <c r="O22" s="1789" t="s">
        <v>2850</v>
      </c>
      <c r="P22" s="1790"/>
      <c r="Q22" s="1790"/>
      <c r="R22" s="1790"/>
      <c r="S22" s="1791"/>
      <c r="T22" s="1827" t="s">
        <v>754</v>
      </c>
      <c r="U22" s="1790"/>
      <c r="V22" s="1790"/>
      <c r="W22" s="1213"/>
      <c r="X22" s="1789" t="s">
        <v>2866</v>
      </c>
      <c r="Y22" s="1790"/>
      <c r="Z22" s="1790"/>
      <c r="AA22" s="1790"/>
      <c r="AB22" s="1790"/>
      <c r="AC22" s="1790"/>
      <c r="AD22" s="1791"/>
      <c r="AE22" s="1810" t="s">
        <v>2867</v>
      </c>
      <c r="AF22" s="1828"/>
      <c r="AG22" s="1828"/>
      <c r="AH22" s="1213"/>
    </row>
    <row r="23" spans="1:34" ht="17.45" customHeight="1">
      <c r="A23" s="1215"/>
      <c r="B23" s="1216" t="s">
        <v>2868</v>
      </c>
      <c r="C23" s="1829" t="s">
        <v>42</v>
      </c>
      <c r="D23" s="1830"/>
      <c r="E23" s="1830"/>
      <c r="F23" s="1830"/>
      <c r="G23" s="1830"/>
      <c r="H23" s="1830"/>
      <c r="I23" s="1830"/>
      <c r="J23" s="1830"/>
      <c r="K23" s="1830"/>
      <c r="L23" s="1830"/>
      <c r="M23" s="1830"/>
      <c r="N23" s="1829"/>
      <c r="O23" s="1831">
        <v>1</v>
      </c>
      <c r="P23" s="1832"/>
      <c r="Q23" s="1832"/>
      <c r="R23" s="1832"/>
      <c r="S23" s="1833"/>
      <c r="T23" s="1834" t="s">
        <v>495</v>
      </c>
      <c r="U23" s="1835"/>
      <c r="V23" s="1835"/>
      <c r="W23" s="1217"/>
      <c r="X23" s="1836">
        <v>540586.25249999994</v>
      </c>
      <c r="Y23" s="1837"/>
      <c r="Z23" s="1837"/>
      <c r="AA23" s="1837"/>
      <c r="AB23" s="1837"/>
      <c r="AC23" s="1837"/>
      <c r="AD23" s="1838"/>
      <c r="AE23" s="1839">
        <v>540586.25249999994</v>
      </c>
      <c r="AF23" s="1795"/>
      <c r="AG23" s="1795"/>
      <c r="AH23" s="1217"/>
    </row>
    <row r="24" spans="1:34" ht="17.45" customHeight="1">
      <c r="A24" s="1792"/>
      <c r="B24" s="1793"/>
      <c r="C24" s="1793"/>
      <c r="D24" s="1793"/>
      <c r="E24" s="1793"/>
      <c r="F24" s="1793"/>
      <c r="G24" s="1793"/>
      <c r="H24" s="1793"/>
      <c r="I24" s="1794" t="s">
        <v>2869</v>
      </c>
      <c r="J24" s="1794"/>
      <c r="K24" s="1794"/>
      <c r="L24" s="1794"/>
      <c r="M24" s="1794"/>
      <c r="N24" s="1794"/>
      <c r="O24" s="1794"/>
      <c r="P24" s="1794"/>
      <c r="Q24" s="1794"/>
      <c r="R24" s="1794"/>
      <c r="S24" s="1794"/>
      <c r="T24" s="1794"/>
      <c r="U24" s="1794"/>
      <c r="V24" s="1794"/>
      <c r="W24" s="1794"/>
      <c r="X24" s="1794"/>
      <c r="Y24" s="1794"/>
      <c r="Z24" s="1214"/>
      <c r="AA24" s="1795">
        <v>540586.25249999994</v>
      </c>
      <c r="AB24" s="1795"/>
      <c r="AC24" s="1795"/>
      <c r="AD24" s="1795"/>
      <c r="AE24" s="1795"/>
      <c r="AF24" s="1795"/>
      <c r="AG24" s="1795"/>
      <c r="AH24" s="1213"/>
    </row>
    <row r="25" spans="1:34" ht="16.7" customHeight="1">
      <c r="A25" s="1801" t="s">
        <v>2870</v>
      </c>
      <c r="B25" s="1825"/>
      <c r="C25" s="1825"/>
      <c r="D25" s="1825"/>
      <c r="E25" s="1825"/>
      <c r="F25" s="1825"/>
      <c r="G25" s="1825"/>
      <c r="H25" s="1825"/>
      <c r="I25" s="1825"/>
      <c r="J25" s="1825"/>
      <c r="K25" s="1825"/>
      <c r="L25" s="1825"/>
      <c r="M25" s="1825"/>
      <c r="N25" s="1826"/>
      <c r="O25" s="1789" t="s">
        <v>2850</v>
      </c>
      <c r="P25" s="1790"/>
      <c r="Q25" s="1790"/>
      <c r="R25" s="1790"/>
      <c r="S25" s="1791"/>
      <c r="T25" s="1827" t="s">
        <v>754</v>
      </c>
      <c r="U25" s="1790"/>
      <c r="V25" s="1790"/>
      <c r="W25" s="1213"/>
      <c r="X25" s="1789" t="s">
        <v>2866</v>
      </c>
      <c r="Y25" s="1790"/>
      <c r="Z25" s="1790"/>
      <c r="AA25" s="1790"/>
      <c r="AB25" s="1790"/>
      <c r="AC25" s="1790"/>
      <c r="AD25" s="1791"/>
      <c r="AE25" s="1810" t="s">
        <v>2867</v>
      </c>
      <c r="AF25" s="1828"/>
      <c r="AG25" s="1828"/>
      <c r="AH25" s="1213"/>
    </row>
    <row r="26" spans="1:34" ht="17.45" customHeight="1">
      <c r="A26" s="1792"/>
      <c r="B26" s="1793"/>
      <c r="C26" s="1793"/>
      <c r="D26" s="1793"/>
      <c r="E26" s="1793"/>
      <c r="F26" s="1793"/>
      <c r="G26" s="1793"/>
      <c r="H26" s="1793"/>
      <c r="I26" s="1794" t="s">
        <v>2871</v>
      </c>
      <c r="J26" s="1794"/>
      <c r="K26" s="1794"/>
      <c r="L26" s="1794"/>
      <c r="M26" s="1794"/>
      <c r="N26" s="1794"/>
      <c r="O26" s="1794"/>
      <c r="P26" s="1794"/>
      <c r="Q26" s="1794"/>
      <c r="R26" s="1794"/>
      <c r="S26" s="1794"/>
      <c r="T26" s="1794"/>
      <c r="U26" s="1794"/>
      <c r="V26" s="1794"/>
      <c r="W26" s="1794"/>
      <c r="X26" s="1794"/>
      <c r="Y26" s="1794"/>
      <c r="Z26" s="1214"/>
      <c r="AA26" s="1795">
        <v>0</v>
      </c>
      <c r="AB26" s="1795"/>
      <c r="AC26" s="1795"/>
      <c r="AD26" s="1795"/>
      <c r="AE26" s="1795"/>
      <c r="AF26" s="1795"/>
      <c r="AG26" s="1795"/>
      <c r="AH26" s="1213"/>
    </row>
    <row r="27" spans="1:34" ht="16.7" customHeight="1">
      <c r="A27" s="1801" t="s">
        <v>2872</v>
      </c>
      <c r="B27" s="1825"/>
      <c r="C27" s="1825"/>
      <c r="D27" s="1825"/>
      <c r="E27" s="1825"/>
      <c r="F27" s="1825"/>
      <c r="G27" s="1825"/>
      <c r="H27" s="1825"/>
      <c r="I27" s="1825"/>
      <c r="J27" s="1825"/>
      <c r="K27" s="1825"/>
      <c r="L27" s="1825"/>
      <c r="M27" s="1825"/>
      <c r="N27" s="1826"/>
      <c r="O27" s="1789" t="s">
        <v>2850</v>
      </c>
      <c r="P27" s="1790"/>
      <c r="Q27" s="1790"/>
      <c r="R27" s="1790"/>
      <c r="S27" s="1791"/>
      <c r="T27" s="1827" t="s">
        <v>754</v>
      </c>
      <c r="U27" s="1790"/>
      <c r="V27" s="1790"/>
      <c r="W27" s="1213"/>
      <c r="X27" s="1789" t="s">
        <v>2866</v>
      </c>
      <c r="Y27" s="1790"/>
      <c r="Z27" s="1790"/>
      <c r="AA27" s="1790"/>
      <c r="AB27" s="1790"/>
      <c r="AC27" s="1790"/>
      <c r="AD27" s="1791"/>
      <c r="AE27" s="1810" t="s">
        <v>2867</v>
      </c>
      <c r="AF27" s="1828"/>
      <c r="AG27" s="1828"/>
      <c r="AH27" s="1213"/>
    </row>
    <row r="28" spans="1:34" ht="17.45" customHeight="1">
      <c r="A28" s="1792"/>
      <c r="B28" s="1793"/>
      <c r="C28" s="1793"/>
      <c r="D28" s="1793"/>
      <c r="E28" s="1793"/>
      <c r="F28" s="1793"/>
      <c r="G28" s="1793"/>
      <c r="H28" s="1793"/>
      <c r="I28" s="1793"/>
      <c r="J28" s="1793"/>
      <c r="K28" s="1794" t="s">
        <v>2873</v>
      </c>
      <c r="L28" s="1794"/>
      <c r="M28" s="1794"/>
      <c r="N28" s="1794"/>
      <c r="O28" s="1794"/>
      <c r="P28" s="1794"/>
      <c r="Q28" s="1794"/>
      <c r="R28" s="1794"/>
      <c r="S28" s="1794"/>
      <c r="T28" s="1794"/>
      <c r="U28" s="1794"/>
      <c r="V28" s="1794"/>
      <c r="W28" s="1794"/>
      <c r="X28" s="1794"/>
      <c r="Y28" s="1794"/>
      <c r="Z28" s="1794"/>
      <c r="AA28" s="1794"/>
      <c r="AB28" s="1214"/>
      <c r="AC28" s="1795">
        <v>0</v>
      </c>
      <c r="AD28" s="1795"/>
      <c r="AE28" s="1795"/>
      <c r="AF28" s="1795"/>
      <c r="AG28" s="1795"/>
      <c r="AH28" s="1213"/>
    </row>
    <row r="29" spans="1:34" ht="17.45" customHeight="1">
      <c r="A29" s="1801" t="s">
        <v>2874</v>
      </c>
      <c r="B29" s="1825"/>
      <c r="C29" s="1825"/>
      <c r="D29" s="1825"/>
      <c r="E29" s="1825"/>
      <c r="F29" s="1825"/>
      <c r="G29" s="1825"/>
      <c r="H29" s="1825"/>
      <c r="I29" s="1825"/>
      <c r="J29" s="1826"/>
      <c r="K29" s="1789" t="s">
        <v>2850</v>
      </c>
      <c r="L29" s="1791"/>
      <c r="M29" s="1855" t="s">
        <v>2875</v>
      </c>
      <c r="N29" s="1856"/>
      <c r="O29" s="1857"/>
      <c r="P29" s="1855" t="s">
        <v>2876</v>
      </c>
      <c r="Q29" s="1856"/>
      <c r="R29" s="1857"/>
      <c r="S29" s="1855" t="s">
        <v>2877</v>
      </c>
      <c r="T29" s="1857"/>
      <c r="U29" s="1789" t="s">
        <v>2878</v>
      </c>
      <c r="V29" s="1790"/>
      <c r="W29" s="1791"/>
      <c r="X29" s="1789" t="s">
        <v>2879</v>
      </c>
      <c r="Y29" s="1790"/>
      <c r="Z29" s="1790"/>
      <c r="AA29" s="1790"/>
      <c r="AB29" s="1791"/>
      <c r="AC29" s="1789" t="s">
        <v>2880</v>
      </c>
      <c r="AD29" s="1791"/>
      <c r="AE29" s="1810" t="s">
        <v>2867</v>
      </c>
      <c r="AF29" s="1828"/>
      <c r="AG29" s="1828"/>
      <c r="AH29" s="1213"/>
    </row>
    <row r="30" spans="1:34" ht="16.7" customHeight="1">
      <c r="A30" s="1853"/>
      <c r="B30" s="1778"/>
      <c r="C30" s="1778"/>
      <c r="D30" s="1778"/>
      <c r="E30" s="1778"/>
      <c r="F30" s="1778"/>
      <c r="G30" s="1778"/>
      <c r="H30" s="1778"/>
      <c r="I30" s="1846" t="s">
        <v>2881</v>
      </c>
      <c r="J30" s="1846"/>
      <c r="K30" s="1846"/>
      <c r="L30" s="1846"/>
      <c r="M30" s="1846"/>
      <c r="N30" s="1846"/>
      <c r="O30" s="1846"/>
      <c r="P30" s="1846"/>
      <c r="Q30" s="1846"/>
      <c r="R30" s="1846"/>
      <c r="S30" s="1846"/>
      <c r="T30" s="1846"/>
      <c r="U30" s="1846"/>
      <c r="V30" s="1846"/>
      <c r="W30" s="1846"/>
      <c r="X30" s="1846"/>
      <c r="Y30" s="1846"/>
      <c r="Z30" s="1203"/>
      <c r="AA30" s="1847">
        <v>0</v>
      </c>
      <c r="AB30" s="1847"/>
      <c r="AC30" s="1847"/>
      <c r="AD30" s="1847"/>
      <c r="AE30" s="1847"/>
      <c r="AF30" s="1847"/>
      <c r="AG30" s="1847"/>
      <c r="AH30" s="1204"/>
    </row>
    <row r="31" spans="1:34" ht="5.85" customHeight="1">
      <c r="A31" s="1854"/>
      <c r="B31" s="1309"/>
      <c r="C31" s="1309"/>
      <c r="D31" s="1309"/>
      <c r="E31" s="1309"/>
      <c r="F31" s="1309"/>
      <c r="G31" s="1309"/>
      <c r="H31" s="1309"/>
      <c r="I31" s="1309"/>
      <c r="J31" s="1309"/>
      <c r="K31" s="1309"/>
      <c r="L31" s="1309"/>
      <c r="M31" s="1309"/>
      <c r="N31" s="1309"/>
      <c r="O31" s="1309"/>
      <c r="P31" s="1309"/>
      <c r="Q31" s="1309"/>
      <c r="R31" s="1309"/>
      <c r="S31" s="1309"/>
      <c r="T31" s="1309"/>
      <c r="U31" s="1309"/>
      <c r="V31" s="1309"/>
      <c r="W31" s="1309"/>
      <c r="X31" s="1309"/>
      <c r="Y31" s="1309"/>
      <c r="Z31" s="1309"/>
      <c r="AA31" s="1309"/>
      <c r="AB31" s="1309"/>
      <c r="AC31" s="1309"/>
      <c r="AD31" s="1309"/>
      <c r="AE31" s="1309"/>
      <c r="AF31" s="1309"/>
      <c r="AG31" s="1309"/>
      <c r="AH31" s="1782"/>
    </row>
    <row r="32" spans="1:34" ht="17.45" customHeight="1">
      <c r="A32" s="1845"/>
      <c r="B32" s="1799"/>
      <c r="C32" s="1799"/>
      <c r="D32" s="1799"/>
      <c r="E32" s="1799"/>
      <c r="F32" s="1799"/>
      <c r="G32" s="1799"/>
      <c r="H32" s="1799"/>
      <c r="I32" s="1842" t="s">
        <v>2882</v>
      </c>
      <c r="J32" s="1842"/>
      <c r="K32" s="1842"/>
      <c r="L32" s="1842"/>
      <c r="M32" s="1842"/>
      <c r="N32" s="1842"/>
      <c r="O32" s="1842"/>
      <c r="P32" s="1842"/>
      <c r="Q32" s="1842"/>
      <c r="R32" s="1842"/>
      <c r="S32" s="1842"/>
      <c r="T32" s="1842"/>
      <c r="U32" s="1842"/>
      <c r="V32" s="1842"/>
      <c r="W32" s="1842"/>
      <c r="X32" s="1842"/>
      <c r="Y32" s="1842"/>
      <c r="Z32" s="1212"/>
      <c r="AA32" s="1848">
        <v>540586.25</v>
      </c>
      <c r="AB32" s="1848"/>
      <c r="AC32" s="1848"/>
      <c r="AD32" s="1848"/>
      <c r="AE32" s="1848"/>
      <c r="AF32" s="1848"/>
      <c r="AG32" s="1848"/>
      <c r="AH32" s="1208"/>
    </row>
    <row r="33" spans="1:34" ht="45.75" customHeight="1">
      <c r="A33" s="1849" t="s">
        <v>2883</v>
      </c>
      <c r="B33" s="1850"/>
      <c r="C33" s="1850"/>
      <c r="D33" s="1850"/>
      <c r="E33" s="1851"/>
      <c r="F33" s="1852"/>
      <c r="G33" s="1852"/>
      <c r="H33" s="1852"/>
      <c r="I33" s="1852"/>
      <c r="J33" s="1852"/>
      <c r="K33" s="1852"/>
      <c r="L33" s="1852"/>
      <c r="M33" s="1852"/>
      <c r="N33" s="1852"/>
      <c r="O33" s="1852"/>
      <c r="P33" s="1852"/>
      <c r="Q33" s="1852"/>
      <c r="R33" s="1852"/>
      <c r="S33" s="1852"/>
      <c r="T33" s="1852"/>
      <c r="U33" s="1852"/>
      <c r="V33" s="1852"/>
      <c r="W33" s="1852"/>
      <c r="X33" s="1852"/>
      <c r="Y33" s="1852"/>
      <c r="Z33" s="1852"/>
      <c r="AA33" s="1852"/>
      <c r="AB33" s="1852"/>
      <c r="AC33" s="1852"/>
      <c r="AD33" s="1852"/>
      <c r="AE33" s="1852"/>
      <c r="AF33" s="1852"/>
      <c r="AG33" s="1852"/>
      <c r="AH33" s="1851"/>
    </row>
    <row r="34" spans="1:34" ht="141.75" customHeight="1">
      <c r="A34" s="1218"/>
      <c r="AH34" s="1219"/>
    </row>
    <row r="35" spans="1:34" ht="141.75" customHeight="1">
      <c r="A35" s="1220"/>
      <c r="B35" s="1221"/>
      <c r="C35" s="1221"/>
      <c r="D35" s="1221"/>
      <c r="E35" s="1221"/>
      <c r="F35" s="1221"/>
      <c r="G35" s="1221"/>
      <c r="H35" s="1221"/>
      <c r="I35" s="1221"/>
      <c r="J35" s="1221"/>
      <c r="K35" s="1221"/>
      <c r="L35" s="1221"/>
      <c r="M35" s="1221"/>
      <c r="N35" s="1221"/>
      <c r="O35" s="1221"/>
      <c r="P35" s="1221"/>
      <c r="Q35" s="1221"/>
      <c r="R35" s="1221"/>
      <c r="S35" s="1221"/>
      <c r="T35" s="1221"/>
      <c r="U35" s="1221"/>
      <c r="V35" s="1221"/>
      <c r="W35" s="1221"/>
      <c r="X35" s="1221"/>
      <c r="Y35" s="1221"/>
      <c r="Z35" s="1221"/>
      <c r="AA35" s="1221"/>
      <c r="AB35" s="1221"/>
      <c r="AC35" s="1221"/>
      <c r="AD35" s="1221"/>
      <c r="AE35" s="1221"/>
      <c r="AF35" s="1221"/>
      <c r="AG35" s="1221"/>
      <c r="AH35" s="1222"/>
    </row>
    <row r="36" spans="1:34" ht="5.0999999999999996" customHeight="1">
      <c r="A36" s="1777"/>
      <c r="B36" s="1778"/>
      <c r="C36" s="1778"/>
      <c r="D36" s="1778"/>
      <c r="E36" s="1778"/>
      <c r="F36" s="1778"/>
      <c r="G36" s="1778"/>
      <c r="H36" s="1778"/>
      <c r="I36" s="1778"/>
      <c r="J36" s="1778"/>
      <c r="K36" s="1778"/>
      <c r="L36" s="1778"/>
      <c r="M36" s="1778"/>
      <c r="N36" s="1778"/>
      <c r="O36" s="1778"/>
      <c r="P36" s="1778"/>
      <c r="Q36" s="1778"/>
      <c r="R36" s="1778"/>
      <c r="S36" s="1778"/>
      <c r="T36" s="1778"/>
      <c r="U36" s="1778"/>
      <c r="V36" s="1778"/>
      <c r="W36" s="1778"/>
      <c r="X36" s="1778"/>
      <c r="Y36" s="1778"/>
      <c r="Z36" s="1778"/>
      <c r="AA36" s="1778"/>
      <c r="AB36" s="1778"/>
      <c r="AC36" s="1778"/>
      <c r="AD36" s="1778"/>
      <c r="AE36" s="1778"/>
      <c r="AF36" s="1778"/>
      <c r="AG36" s="1778"/>
      <c r="AH36" s="1779"/>
    </row>
    <row r="37" spans="1:34" ht="11.65" customHeight="1">
      <c r="A37" s="1780" t="s">
        <v>2834</v>
      </c>
      <c r="B37" s="1310"/>
      <c r="C37" s="1310"/>
      <c r="D37" s="1310"/>
      <c r="E37" s="1310"/>
      <c r="F37" s="1310"/>
      <c r="G37" s="1310"/>
      <c r="H37" s="1310"/>
      <c r="I37" s="1310"/>
      <c r="J37" s="1310"/>
      <c r="K37" s="1310"/>
      <c r="L37" s="1310"/>
      <c r="M37" s="1310"/>
      <c r="N37" s="1310"/>
      <c r="O37" s="1310"/>
      <c r="P37" s="1310"/>
      <c r="Q37" s="1310"/>
      <c r="R37" s="1310"/>
      <c r="S37" s="1310"/>
      <c r="T37" s="1310"/>
      <c r="U37" s="1310"/>
      <c r="V37" s="1310"/>
      <c r="W37" s="1310"/>
      <c r="X37" s="1310"/>
      <c r="Y37" s="1310"/>
      <c r="Z37" s="1310"/>
      <c r="AA37" s="1310"/>
      <c r="AB37" s="1310"/>
      <c r="AC37" s="1310"/>
      <c r="AD37" s="1309"/>
      <c r="AE37" s="1309"/>
      <c r="AF37" s="1781" t="s">
        <v>2884</v>
      </c>
      <c r="AG37" s="1781"/>
      <c r="AH37" s="1782"/>
    </row>
    <row r="38" spans="1:34" ht="5.85" customHeight="1">
      <c r="A38" s="1780"/>
      <c r="B38" s="1310"/>
      <c r="C38" s="1310"/>
      <c r="D38" s="1310"/>
      <c r="E38" s="1310"/>
      <c r="F38" s="1310"/>
      <c r="G38" s="1310"/>
      <c r="H38" s="1310"/>
      <c r="I38" s="1310"/>
      <c r="J38" s="1310"/>
      <c r="K38" s="1310"/>
      <c r="L38" s="1310"/>
      <c r="M38" s="1310"/>
      <c r="N38" s="1310"/>
      <c r="O38" s="1310"/>
      <c r="P38" s="1310"/>
      <c r="Q38" s="1310"/>
      <c r="R38" s="1310"/>
      <c r="S38" s="1310"/>
      <c r="T38" s="1310"/>
      <c r="U38" s="1310"/>
      <c r="V38" s="1310"/>
      <c r="W38" s="1310"/>
      <c r="X38" s="1310"/>
      <c r="Y38" s="1310"/>
      <c r="Z38" s="1310"/>
      <c r="AA38" s="1310"/>
      <c r="AB38" s="1310"/>
      <c r="AC38" s="1310"/>
      <c r="AD38" s="1311"/>
      <c r="AE38" s="1311"/>
      <c r="AF38" s="1311"/>
      <c r="AG38" s="1311"/>
      <c r="AH38" s="1782"/>
    </row>
    <row r="39" spans="1:34" ht="11.65" customHeight="1">
      <c r="A39" s="1783" t="s">
        <v>2836</v>
      </c>
      <c r="B39" s="1784"/>
      <c r="C39" s="1784"/>
      <c r="D39" s="1784"/>
      <c r="E39" s="1784"/>
      <c r="F39" s="1784"/>
      <c r="G39" s="1784"/>
      <c r="H39" s="1784"/>
      <c r="I39" s="1784"/>
      <c r="J39" s="1784"/>
      <c r="K39" s="1784"/>
      <c r="L39" s="1784"/>
      <c r="M39" s="1784"/>
      <c r="N39" s="1784"/>
      <c r="O39" s="1784"/>
      <c r="P39" s="1784"/>
      <c r="Q39" s="1784"/>
      <c r="R39" s="1784"/>
      <c r="S39" s="1784"/>
      <c r="T39" s="1784"/>
      <c r="U39" s="1784"/>
      <c r="V39" s="1784"/>
      <c r="W39" s="1784"/>
      <c r="X39" s="1784"/>
      <c r="Y39" s="1784"/>
      <c r="Z39" s="1784"/>
      <c r="AA39" s="1784"/>
      <c r="AB39" s="1784"/>
      <c r="AC39" s="1784"/>
      <c r="AD39" s="1311"/>
      <c r="AE39" s="1311"/>
      <c r="AF39" s="1311"/>
      <c r="AG39" s="1311"/>
      <c r="AH39" s="1782"/>
    </row>
    <row r="40" spans="1:34" ht="22.5" customHeight="1">
      <c r="A40" s="1785" t="s">
        <v>2837</v>
      </c>
      <c r="B40" s="1786"/>
      <c r="C40" s="1786"/>
      <c r="D40" s="1786"/>
      <c r="E40" s="1786"/>
      <c r="F40" s="1786"/>
      <c r="G40" s="1786"/>
      <c r="H40" s="1786"/>
      <c r="I40" s="1786"/>
      <c r="J40" s="1786"/>
      <c r="K40" s="1786"/>
      <c r="L40" s="1786"/>
      <c r="M40" s="1786"/>
      <c r="N40" s="1786"/>
      <c r="O40" s="1786"/>
      <c r="P40" s="1786"/>
      <c r="Q40" s="1786"/>
      <c r="R40" s="1786"/>
      <c r="S40" s="1786"/>
      <c r="T40" s="1786"/>
      <c r="U40" s="1786"/>
      <c r="V40" s="1786"/>
      <c r="W40" s="1786"/>
      <c r="X40" s="1786"/>
      <c r="Y40" s="1786"/>
      <c r="Z40" s="1786"/>
      <c r="AA40" s="1786"/>
      <c r="AB40" s="1786"/>
      <c r="AC40" s="1786"/>
      <c r="AD40" s="1311"/>
      <c r="AE40" s="1311"/>
      <c r="AF40" s="1311"/>
      <c r="AG40" s="1311"/>
      <c r="AH40" s="1782"/>
    </row>
    <row r="41" spans="1:34" ht="5.85" customHeight="1">
      <c r="A41" s="1787" t="s">
        <v>2838</v>
      </c>
      <c r="B41" s="1788"/>
      <c r="C41" s="1788"/>
      <c r="D41" s="1788"/>
      <c r="E41" s="1788"/>
      <c r="F41" s="1788"/>
      <c r="G41" s="1788"/>
      <c r="H41" s="1788"/>
      <c r="I41" s="1788"/>
      <c r="J41" s="1788"/>
      <c r="K41" s="1788"/>
      <c r="L41" s="1788"/>
      <c r="M41" s="1788"/>
      <c r="N41" s="1788"/>
      <c r="O41" s="1788"/>
      <c r="P41" s="1788"/>
      <c r="Q41" s="1788"/>
      <c r="R41" s="1788"/>
      <c r="S41" s="1788"/>
      <c r="T41" s="1788"/>
      <c r="U41" s="1788"/>
      <c r="V41" s="1788"/>
      <c r="W41" s="1788"/>
      <c r="X41" s="1788"/>
      <c r="Y41" s="1788"/>
      <c r="Z41" s="1788"/>
      <c r="AA41" s="1788"/>
      <c r="AB41" s="1788"/>
      <c r="AC41" s="1788"/>
      <c r="AD41" s="1311"/>
      <c r="AE41" s="1311"/>
      <c r="AF41" s="1311"/>
      <c r="AG41" s="1311"/>
      <c r="AH41" s="1782"/>
    </row>
    <row r="42" spans="1:34" ht="5.85" customHeight="1">
      <c r="A42" s="1787"/>
      <c r="B42" s="1788"/>
      <c r="C42" s="1788"/>
      <c r="D42" s="1788"/>
      <c r="E42" s="1788"/>
      <c r="F42" s="1788"/>
      <c r="G42" s="1788"/>
      <c r="H42" s="1788"/>
      <c r="I42" s="1788"/>
      <c r="J42" s="1788"/>
      <c r="K42" s="1788"/>
      <c r="L42" s="1788"/>
      <c r="M42" s="1788"/>
      <c r="N42" s="1788"/>
      <c r="O42" s="1788"/>
      <c r="P42" s="1788"/>
      <c r="Q42" s="1788"/>
      <c r="R42" s="1788"/>
      <c r="S42" s="1788"/>
      <c r="T42" s="1788"/>
      <c r="U42" s="1788"/>
      <c r="V42" s="1788"/>
      <c r="W42" s="1788"/>
      <c r="X42" s="1788"/>
      <c r="Y42" s="1788"/>
      <c r="Z42" s="1788"/>
      <c r="AA42" s="1788"/>
      <c r="AB42" s="1788"/>
      <c r="AC42" s="1788"/>
      <c r="AD42" s="1782"/>
      <c r="AE42" s="1309"/>
      <c r="AF42" s="1309"/>
      <c r="AG42" s="1309"/>
      <c r="AH42" s="1782"/>
    </row>
    <row r="43" spans="1:34" ht="11.65" customHeight="1">
      <c r="A43" s="1787" t="s">
        <v>2839</v>
      </c>
      <c r="B43" s="1788"/>
      <c r="C43" s="1788"/>
      <c r="D43" s="1788"/>
      <c r="E43" s="1788"/>
      <c r="F43" s="1788"/>
      <c r="G43" s="1788"/>
      <c r="H43" s="1788"/>
      <c r="I43" s="1788"/>
      <c r="J43" s="1788"/>
      <c r="K43" s="1788"/>
      <c r="L43" s="1788"/>
      <c r="M43" s="1788"/>
      <c r="N43" s="1788"/>
      <c r="O43" s="1788"/>
      <c r="P43" s="1788"/>
      <c r="Q43" s="1788"/>
      <c r="R43" s="1788"/>
      <c r="S43" s="1788"/>
      <c r="T43" s="1788"/>
      <c r="U43" s="1788"/>
      <c r="V43" s="1788"/>
      <c r="W43" s="1788"/>
      <c r="X43" s="1788"/>
      <c r="Y43" s="1788"/>
      <c r="Z43" s="1788"/>
      <c r="AA43" s="1788"/>
      <c r="AB43" s="1788"/>
      <c r="AC43" s="1788"/>
      <c r="AD43" s="1818" t="s">
        <v>2840</v>
      </c>
      <c r="AE43" s="1818"/>
      <c r="AF43" s="1206">
        <v>21.23</v>
      </c>
      <c r="AG43" s="1207" t="s">
        <v>5</v>
      </c>
      <c r="AH43" s="1800"/>
    </row>
    <row r="44" spans="1:34" ht="11.65" customHeight="1">
      <c r="A44" s="1819" t="s">
        <v>2841</v>
      </c>
      <c r="B44" s="1820"/>
      <c r="C44" s="1820"/>
      <c r="D44" s="1820"/>
      <c r="E44" s="1820"/>
      <c r="F44" s="1820"/>
      <c r="G44" s="1820"/>
      <c r="H44" s="1820"/>
      <c r="I44" s="1820"/>
      <c r="J44" s="1820"/>
      <c r="K44" s="1820"/>
      <c r="L44" s="1820"/>
      <c r="M44" s="1820"/>
      <c r="N44" s="1820"/>
      <c r="O44" s="1820"/>
      <c r="P44" s="1820"/>
      <c r="Q44" s="1820"/>
      <c r="R44" s="1820"/>
      <c r="S44" s="1820"/>
      <c r="T44" s="1820"/>
      <c r="U44" s="1820"/>
      <c r="V44" s="1820"/>
      <c r="W44" s="1820"/>
      <c r="X44" s="1820"/>
      <c r="Y44" s="1820"/>
      <c r="Z44" s="1820"/>
      <c r="AA44" s="1820"/>
      <c r="AB44" s="1820"/>
      <c r="AC44" s="1820"/>
      <c r="AD44" s="1821" t="s">
        <v>2842</v>
      </c>
      <c r="AE44" s="1821"/>
      <c r="AF44" s="1210">
        <v>15</v>
      </c>
      <c r="AG44" s="1211" t="s">
        <v>5</v>
      </c>
      <c r="AH44" s="1800"/>
    </row>
    <row r="45" spans="1:34" ht="16.7" customHeight="1">
      <c r="A45" s="1822" t="s">
        <v>2843</v>
      </c>
      <c r="B45" s="1802"/>
      <c r="C45" s="1802"/>
      <c r="D45" s="1778"/>
      <c r="E45" s="1823" t="s">
        <v>2607</v>
      </c>
      <c r="F45" s="1823"/>
      <c r="G45" s="1823"/>
      <c r="H45" s="1823"/>
      <c r="I45" s="1823"/>
      <c r="J45" s="1823"/>
      <c r="K45" s="1823"/>
      <c r="L45" s="1823"/>
      <c r="M45" s="1823"/>
      <c r="N45" s="1823"/>
      <c r="O45" s="1823"/>
      <c r="P45" s="1823"/>
      <c r="Q45" s="1823"/>
      <c r="R45" s="1823"/>
      <c r="S45" s="1823"/>
      <c r="T45" s="1823"/>
      <c r="U45" s="1823"/>
      <c r="V45" s="1823"/>
      <c r="W45" s="1823"/>
      <c r="X45" s="1823"/>
      <c r="Y45" s="1823"/>
      <c r="Z45" s="1823"/>
      <c r="AA45" s="1823"/>
      <c r="AB45" s="1823"/>
      <c r="AC45" s="1823"/>
      <c r="AD45" s="1823"/>
      <c r="AE45" s="1823"/>
      <c r="AF45" s="1823"/>
      <c r="AG45" s="1823"/>
      <c r="AH45" s="1779"/>
    </row>
    <row r="46" spans="1:34" ht="17.45" customHeight="1">
      <c r="A46" s="1824" t="s">
        <v>2844</v>
      </c>
      <c r="B46" s="1816"/>
      <c r="C46" s="1816"/>
      <c r="D46" s="1309"/>
      <c r="E46" s="1815" t="s">
        <v>51</v>
      </c>
      <c r="F46" s="1815"/>
      <c r="G46" s="1111"/>
      <c r="H46" s="1796" t="s">
        <v>2845</v>
      </c>
      <c r="I46" s="1796"/>
      <c r="J46" s="1796" t="s">
        <v>495</v>
      </c>
      <c r="K46" s="1796"/>
      <c r="L46" s="1309"/>
      <c r="M46" s="1309"/>
      <c r="N46" s="1816" t="s">
        <v>2846</v>
      </c>
      <c r="O46" s="1816"/>
      <c r="P46" s="1816"/>
      <c r="Q46" s="1816"/>
      <c r="R46" s="1817">
        <v>1</v>
      </c>
      <c r="S46" s="1817"/>
      <c r="T46" s="1817"/>
      <c r="U46" s="1817"/>
      <c r="V46" s="1309"/>
      <c r="W46" s="1309"/>
      <c r="X46" s="1309"/>
      <c r="Y46" s="1796" t="s">
        <v>2847</v>
      </c>
      <c r="Z46" s="1796"/>
      <c r="AA46" s="1796"/>
      <c r="AB46" s="1796"/>
      <c r="AC46" s="1796"/>
      <c r="AD46" s="1796"/>
      <c r="AE46" s="1796"/>
      <c r="AF46" s="1797" t="s">
        <v>2848</v>
      </c>
      <c r="AG46" s="1797"/>
      <c r="AH46" s="1782"/>
    </row>
    <row r="47" spans="1:34" ht="5.85" customHeight="1">
      <c r="A47" s="1798"/>
      <c r="B47" s="1799"/>
      <c r="C47" s="1799"/>
      <c r="D47" s="1799"/>
      <c r="E47" s="1799"/>
      <c r="F47" s="1799"/>
      <c r="G47" s="1799"/>
      <c r="H47" s="1799"/>
      <c r="I47" s="1799"/>
      <c r="J47" s="1799"/>
      <c r="K47" s="1799"/>
      <c r="L47" s="1799"/>
      <c r="M47" s="1799"/>
      <c r="N47" s="1799"/>
      <c r="O47" s="1799"/>
      <c r="P47" s="1799"/>
      <c r="Q47" s="1799"/>
      <c r="R47" s="1799"/>
      <c r="S47" s="1799"/>
      <c r="T47" s="1799"/>
      <c r="U47" s="1799"/>
      <c r="V47" s="1799"/>
      <c r="W47" s="1799"/>
      <c r="X47" s="1799"/>
      <c r="Y47" s="1799"/>
      <c r="Z47" s="1799"/>
      <c r="AA47" s="1799"/>
      <c r="AB47" s="1799"/>
      <c r="AC47" s="1799"/>
      <c r="AD47" s="1799"/>
      <c r="AE47" s="1799"/>
      <c r="AF47" s="1799"/>
      <c r="AG47" s="1799"/>
      <c r="AH47" s="1800"/>
    </row>
    <row r="48" spans="1:34" ht="16.7" customHeight="1">
      <c r="A48" s="1801" t="s">
        <v>2849</v>
      </c>
      <c r="B48" s="1802"/>
      <c r="C48" s="1802"/>
      <c r="D48" s="1802"/>
      <c r="E48" s="1802"/>
      <c r="F48" s="1802"/>
      <c r="G48" s="1802"/>
      <c r="H48" s="1802"/>
      <c r="I48" s="1802"/>
      <c r="J48" s="1803"/>
      <c r="K48" s="1789" t="s">
        <v>2850</v>
      </c>
      <c r="L48" s="1807"/>
      <c r="M48" s="1789" t="s">
        <v>2851</v>
      </c>
      <c r="N48" s="1790"/>
      <c r="O48" s="1790"/>
      <c r="P48" s="1790"/>
      <c r="Q48" s="1790"/>
      <c r="R48" s="1790"/>
      <c r="S48" s="1790"/>
      <c r="T48" s="1791"/>
      <c r="U48" s="1789" t="s">
        <v>2852</v>
      </c>
      <c r="V48" s="1790"/>
      <c r="W48" s="1790"/>
      <c r="X48" s="1790"/>
      <c r="Y48" s="1790"/>
      <c r="Z48" s="1790"/>
      <c r="AA48" s="1790"/>
      <c r="AB48" s="1790"/>
      <c r="AC48" s="1790"/>
      <c r="AD48" s="1791"/>
      <c r="AE48" s="1810" t="s">
        <v>2853</v>
      </c>
      <c r="AF48" s="1811"/>
      <c r="AG48" s="1811"/>
      <c r="AH48" s="1814"/>
    </row>
    <row r="49" spans="1:34" ht="17.45" customHeight="1">
      <c r="A49" s="1804"/>
      <c r="B49" s="1805"/>
      <c r="C49" s="1805"/>
      <c r="D49" s="1805"/>
      <c r="E49" s="1805"/>
      <c r="F49" s="1805"/>
      <c r="G49" s="1805"/>
      <c r="H49" s="1805"/>
      <c r="I49" s="1805"/>
      <c r="J49" s="1806"/>
      <c r="K49" s="1808"/>
      <c r="L49" s="1809"/>
      <c r="M49" s="1789" t="s">
        <v>2854</v>
      </c>
      <c r="N49" s="1790"/>
      <c r="O49" s="1790"/>
      <c r="P49" s="1791"/>
      <c r="Q49" s="1789" t="s">
        <v>2855</v>
      </c>
      <c r="R49" s="1790"/>
      <c r="S49" s="1790"/>
      <c r="T49" s="1791"/>
      <c r="U49" s="1789" t="s">
        <v>2854</v>
      </c>
      <c r="V49" s="1790"/>
      <c r="W49" s="1790"/>
      <c r="X49" s="1790"/>
      <c r="Y49" s="1790"/>
      <c r="Z49" s="1791"/>
      <c r="AA49" s="1789" t="s">
        <v>2855</v>
      </c>
      <c r="AB49" s="1790"/>
      <c r="AC49" s="1790"/>
      <c r="AD49" s="1791"/>
      <c r="AE49" s="1812"/>
      <c r="AF49" s="1813"/>
      <c r="AG49" s="1813"/>
      <c r="AH49" s="1800"/>
    </row>
    <row r="50" spans="1:34" ht="17.45" customHeight="1">
      <c r="A50" s="1792"/>
      <c r="B50" s="1793"/>
      <c r="C50" s="1793"/>
      <c r="D50" s="1793"/>
      <c r="E50" s="1793"/>
      <c r="F50" s="1793"/>
      <c r="G50" s="1793"/>
      <c r="H50" s="1793"/>
      <c r="I50" s="1793"/>
      <c r="J50" s="1793"/>
      <c r="K50" s="1794" t="s">
        <v>2856</v>
      </c>
      <c r="L50" s="1794"/>
      <c r="M50" s="1794"/>
      <c r="N50" s="1794"/>
      <c r="O50" s="1794"/>
      <c r="P50" s="1794"/>
      <c r="Q50" s="1794"/>
      <c r="R50" s="1794"/>
      <c r="S50" s="1794"/>
      <c r="T50" s="1794"/>
      <c r="U50" s="1794"/>
      <c r="V50" s="1794"/>
      <c r="W50" s="1794"/>
      <c r="X50" s="1794"/>
      <c r="Y50" s="1794"/>
      <c r="Z50" s="1794"/>
      <c r="AA50" s="1795">
        <v>0</v>
      </c>
      <c r="AB50" s="1795"/>
      <c r="AC50" s="1795"/>
      <c r="AD50" s="1795"/>
      <c r="AE50" s="1795"/>
      <c r="AF50" s="1795"/>
      <c r="AG50" s="1795"/>
      <c r="AH50" s="1213"/>
    </row>
    <row r="51" spans="1:34" ht="16.7" customHeight="1">
      <c r="A51" s="1801" t="s">
        <v>2857</v>
      </c>
      <c r="B51" s="1825"/>
      <c r="C51" s="1825"/>
      <c r="D51" s="1825"/>
      <c r="E51" s="1825"/>
      <c r="F51" s="1825"/>
      <c r="G51" s="1825"/>
      <c r="H51" s="1825"/>
      <c r="I51" s="1825"/>
      <c r="J51" s="1825"/>
      <c r="K51" s="1825"/>
      <c r="L51" s="1825"/>
      <c r="M51" s="1825"/>
      <c r="N51" s="1826"/>
      <c r="O51" s="1789" t="s">
        <v>2858</v>
      </c>
      <c r="P51" s="1790"/>
      <c r="Q51" s="1790"/>
      <c r="R51" s="1790"/>
      <c r="S51" s="1791"/>
      <c r="T51" s="1827" t="s">
        <v>2850</v>
      </c>
      <c r="U51" s="1790"/>
      <c r="V51" s="1790"/>
      <c r="W51" s="1213"/>
      <c r="X51" s="1789" t="s">
        <v>2859</v>
      </c>
      <c r="Y51" s="1790"/>
      <c r="Z51" s="1790"/>
      <c r="AA51" s="1790"/>
      <c r="AB51" s="1790"/>
      <c r="AC51" s="1790"/>
      <c r="AD51" s="1791"/>
      <c r="AE51" s="1810" t="s">
        <v>2853</v>
      </c>
      <c r="AF51" s="1828"/>
      <c r="AG51" s="1828"/>
      <c r="AH51" s="1213"/>
    </row>
    <row r="52" spans="1:34" ht="17.45" customHeight="1">
      <c r="A52" s="1792"/>
      <c r="B52" s="1778"/>
      <c r="C52" s="1778"/>
      <c r="D52" s="1778"/>
      <c r="E52" s="1778"/>
      <c r="F52" s="1778"/>
      <c r="G52" s="1778"/>
      <c r="H52" s="1778"/>
      <c r="I52" s="1846" t="s">
        <v>2860</v>
      </c>
      <c r="J52" s="1846"/>
      <c r="K52" s="1846"/>
      <c r="L52" s="1846"/>
      <c r="M52" s="1846"/>
      <c r="N52" s="1846"/>
      <c r="O52" s="1846"/>
      <c r="P52" s="1846"/>
      <c r="Q52" s="1846"/>
      <c r="R52" s="1846"/>
      <c r="S52" s="1846"/>
      <c r="T52" s="1846"/>
      <c r="U52" s="1846"/>
      <c r="V52" s="1846"/>
      <c r="W52" s="1846"/>
      <c r="X52" s="1846"/>
      <c r="Y52" s="1846"/>
      <c r="Z52" s="1793"/>
      <c r="AA52" s="1847">
        <v>0</v>
      </c>
      <c r="AB52" s="1847"/>
      <c r="AC52" s="1847"/>
      <c r="AD52" s="1847"/>
      <c r="AE52" s="1847"/>
      <c r="AF52" s="1847"/>
      <c r="AG52" s="1847"/>
      <c r="AH52" s="1814"/>
    </row>
    <row r="53" spans="1:34" ht="16.7" customHeight="1">
      <c r="A53" s="1844"/>
      <c r="B53" s="1309"/>
      <c r="C53" s="1309"/>
      <c r="D53" s="1309"/>
      <c r="E53" s="1309"/>
      <c r="F53" s="1309"/>
      <c r="G53" s="1309"/>
      <c r="H53" s="1309"/>
      <c r="I53" s="1840" t="s">
        <v>2861</v>
      </c>
      <c r="J53" s="1840"/>
      <c r="K53" s="1840"/>
      <c r="L53" s="1840"/>
      <c r="M53" s="1840"/>
      <c r="N53" s="1840"/>
      <c r="O53" s="1840"/>
      <c r="P53" s="1840"/>
      <c r="Q53" s="1840"/>
      <c r="R53" s="1840"/>
      <c r="S53" s="1840"/>
      <c r="T53" s="1840"/>
      <c r="U53" s="1840"/>
      <c r="V53" s="1840"/>
      <c r="W53" s="1840"/>
      <c r="X53" s="1840"/>
      <c r="Y53" s="1840"/>
      <c r="Z53" s="1309"/>
      <c r="AA53" s="1841">
        <v>0</v>
      </c>
      <c r="AB53" s="1841"/>
      <c r="AC53" s="1841"/>
      <c r="AD53" s="1841"/>
      <c r="AE53" s="1841"/>
      <c r="AF53" s="1841"/>
      <c r="AG53" s="1841"/>
      <c r="AH53" s="1782"/>
    </row>
    <row r="54" spans="1:34" ht="17.45" customHeight="1">
      <c r="A54" s="1844"/>
      <c r="B54" s="1309"/>
      <c r="C54" s="1309"/>
      <c r="D54" s="1309"/>
      <c r="E54" s="1309"/>
      <c r="F54" s="1309"/>
      <c r="G54" s="1309"/>
      <c r="H54" s="1309"/>
      <c r="I54" s="1840" t="s">
        <v>2862</v>
      </c>
      <c r="J54" s="1840"/>
      <c r="K54" s="1840"/>
      <c r="L54" s="1840"/>
      <c r="M54" s="1840"/>
      <c r="N54" s="1840"/>
      <c r="O54" s="1840"/>
      <c r="P54" s="1840"/>
      <c r="Q54" s="1840"/>
      <c r="R54" s="1840"/>
      <c r="S54" s="1840"/>
      <c r="T54" s="1840"/>
      <c r="U54" s="1840"/>
      <c r="V54" s="1840"/>
      <c r="W54" s="1840"/>
      <c r="X54" s="1840"/>
      <c r="Y54" s="1840"/>
      <c r="Z54" s="1309"/>
      <c r="AA54" s="1841">
        <v>0</v>
      </c>
      <c r="AB54" s="1841"/>
      <c r="AC54" s="1841"/>
      <c r="AD54" s="1841"/>
      <c r="AE54" s="1841"/>
      <c r="AF54" s="1841"/>
      <c r="AG54" s="1841"/>
      <c r="AH54" s="1782"/>
    </row>
    <row r="55" spans="1:34" ht="17.45" customHeight="1">
      <c r="A55" s="1844"/>
      <c r="B55" s="1309"/>
      <c r="C55" s="1309"/>
      <c r="D55" s="1309"/>
      <c r="E55" s="1309"/>
      <c r="F55" s="1309"/>
      <c r="G55" s="1309"/>
      <c r="H55" s="1309"/>
      <c r="I55" s="1840" t="s">
        <v>2863</v>
      </c>
      <c r="J55" s="1840"/>
      <c r="K55" s="1840"/>
      <c r="L55" s="1840"/>
      <c r="M55" s="1840"/>
      <c r="N55" s="1840"/>
      <c r="O55" s="1840"/>
      <c r="P55" s="1840"/>
      <c r="Q55" s="1840"/>
      <c r="R55" s="1840"/>
      <c r="S55" s="1840"/>
      <c r="T55" s="1840"/>
      <c r="U55" s="1840"/>
      <c r="V55" s="1840"/>
      <c r="W55" s="1840"/>
      <c r="X55" s="1840"/>
      <c r="Y55" s="1840"/>
      <c r="Z55" s="1309"/>
      <c r="AA55" s="1841">
        <v>0</v>
      </c>
      <c r="AB55" s="1841"/>
      <c r="AC55" s="1841"/>
      <c r="AD55" s="1841"/>
      <c r="AE55" s="1841"/>
      <c r="AF55" s="1841"/>
      <c r="AG55" s="1841"/>
      <c r="AH55" s="1782"/>
    </row>
    <row r="56" spans="1:34" ht="16.7" customHeight="1">
      <c r="A56" s="1845"/>
      <c r="B56" s="1799"/>
      <c r="C56" s="1799"/>
      <c r="D56" s="1799"/>
      <c r="E56" s="1799"/>
      <c r="F56" s="1799"/>
      <c r="G56" s="1799"/>
      <c r="H56" s="1799"/>
      <c r="I56" s="1842" t="s">
        <v>2864</v>
      </c>
      <c r="J56" s="1842"/>
      <c r="K56" s="1842"/>
      <c r="L56" s="1842"/>
      <c r="M56" s="1842"/>
      <c r="N56" s="1842"/>
      <c r="O56" s="1842"/>
      <c r="P56" s="1842"/>
      <c r="Q56" s="1842"/>
      <c r="R56" s="1842"/>
      <c r="S56" s="1842"/>
      <c r="T56" s="1842"/>
      <c r="U56" s="1842"/>
      <c r="V56" s="1842"/>
      <c r="W56" s="1842"/>
      <c r="X56" s="1842"/>
      <c r="Y56" s="1842"/>
      <c r="Z56" s="1799"/>
      <c r="AA56" s="1843">
        <v>0</v>
      </c>
      <c r="AB56" s="1843"/>
      <c r="AC56" s="1843"/>
      <c r="AD56" s="1843"/>
      <c r="AE56" s="1843"/>
      <c r="AF56" s="1843"/>
      <c r="AG56" s="1843"/>
      <c r="AH56" s="1800"/>
    </row>
    <row r="57" spans="1:34" ht="17.45" customHeight="1">
      <c r="A57" s="1801" t="s">
        <v>2865</v>
      </c>
      <c r="B57" s="1825"/>
      <c r="C57" s="1825"/>
      <c r="D57" s="1825"/>
      <c r="E57" s="1825"/>
      <c r="F57" s="1825"/>
      <c r="G57" s="1825"/>
      <c r="H57" s="1825"/>
      <c r="I57" s="1825"/>
      <c r="J57" s="1825"/>
      <c r="K57" s="1825"/>
      <c r="L57" s="1825"/>
      <c r="M57" s="1825"/>
      <c r="N57" s="1826"/>
      <c r="O57" s="1789" t="s">
        <v>2850</v>
      </c>
      <c r="P57" s="1790"/>
      <c r="Q57" s="1790"/>
      <c r="R57" s="1790"/>
      <c r="S57" s="1791"/>
      <c r="T57" s="1827" t="s">
        <v>754</v>
      </c>
      <c r="U57" s="1790"/>
      <c r="V57" s="1790"/>
      <c r="W57" s="1213"/>
      <c r="X57" s="1789" t="s">
        <v>2866</v>
      </c>
      <c r="Y57" s="1790"/>
      <c r="Z57" s="1790"/>
      <c r="AA57" s="1790"/>
      <c r="AB57" s="1790"/>
      <c r="AC57" s="1790"/>
      <c r="AD57" s="1791"/>
      <c r="AE57" s="1810" t="s">
        <v>2867</v>
      </c>
      <c r="AF57" s="1828"/>
      <c r="AG57" s="1828"/>
      <c r="AH57" s="1213"/>
    </row>
    <row r="58" spans="1:34" ht="16.7" customHeight="1">
      <c r="A58" s="1215"/>
      <c r="B58" s="1216" t="s">
        <v>2885</v>
      </c>
      <c r="C58" s="1829" t="s">
        <v>2607</v>
      </c>
      <c r="D58" s="1830"/>
      <c r="E58" s="1830"/>
      <c r="F58" s="1830"/>
      <c r="G58" s="1830"/>
      <c r="H58" s="1830"/>
      <c r="I58" s="1830"/>
      <c r="J58" s="1830"/>
      <c r="K58" s="1830"/>
      <c r="L58" s="1830"/>
      <c r="M58" s="1830"/>
      <c r="N58" s="1829"/>
      <c r="O58" s="1831">
        <v>1</v>
      </c>
      <c r="P58" s="1832"/>
      <c r="Q58" s="1832"/>
      <c r="R58" s="1832"/>
      <c r="S58" s="1833"/>
      <c r="T58" s="1834" t="s">
        <v>495</v>
      </c>
      <c r="U58" s="1835"/>
      <c r="V58" s="1835"/>
      <c r="W58" s="1217"/>
      <c r="X58" s="1836">
        <v>1009020.874</v>
      </c>
      <c r="Y58" s="1837"/>
      <c r="Z58" s="1837"/>
      <c r="AA58" s="1837"/>
      <c r="AB58" s="1837"/>
      <c r="AC58" s="1837"/>
      <c r="AD58" s="1838"/>
      <c r="AE58" s="1839">
        <v>1009020.874</v>
      </c>
      <c r="AF58" s="1795"/>
      <c r="AG58" s="1795"/>
      <c r="AH58" s="1217"/>
    </row>
    <row r="59" spans="1:34" ht="17.45" customHeight="1">
      <c r="A59" s="1792"/>
      <c r="B59" s="1793"/>
      <c r="C59" s="1793"/>
      <c r="D59" s="1793"/>
      <c r="E59" s="1793"/>
      <c r="F59" s="1793"/>
      <c r="G59" s="1793"/>
      <c r="H59" s="1793"/>
      <c r="I59" s="1794" t="s">
        <v>2869</v>
      </c>
      <c r="J59" s="1794"/>
      <c r="K59" s="1794"/>
      <c r="L59" s="1794"/>
      <c r="M59" s="1794"/>
      <c r="N59" s="1794"/>
      <c r="O59" s="1794"/>
      <c r="P59" s="1794"/>
      <c r="Q59" s="1794"/>
      <c r="R59" s="1794"/>
      <c r="S59" s="1794"/>
      <c r="T59" s="1794"/>
      <c r="U59" s="1794"/>
      <c r="V59" s="1794"/>
      <c r="W59" s="1794"/>
      <c r="X59" s="1794"/>
      <c r="Y59" s="1794"/>
      <c r="Z59" s="1214"/>
      <c r="AA59" s="1795">
        <v>1009020.874</v>
      </c>
      <c r="AB59" s="1795"/>
      <c r="AC59" s="1795"/>
      <c r="AD59" s="1795"/>
      <c r="AE59" s="1795"/>
      <c r="AF59" s="1795"/>
      <c r="AG59" s="1795"/>
      <c r="AH59" s="1213"/>
    </row>
    <row r="60" spans="1:34" ht="17.45" customHeight="1">
      <c r="A60" s="1801" t="s">
        <v>2870</v>
      </c>
      <c r="B60" s="1825"/>
      <c r="C60" s="1825"/>
      <c r="D60" s="1825"/>
      <c r="E60" s="1825"/>
      <c r="F60" s="1825"/>
      <c r="G60" s="1825"/>
      <c r="H60" s="1825"/>
      <c r="I60" s="1825"/>
      <c r="J60" s="1825"/>
      <c r="K60" s="1825"/>
      <c r="L60" s="1825"/>
      <c r="M60" s="1825"/>
      <c r="N60" s="1826"/>
      <c r="O60" s="1789" t="s">
        <v>2850</v>
      </c>
      <c r="P60" s="1790"/>
      <c r="Q60" s="1790"/>
      <c r="R60" s="1790"/>
      <c r="S60" s="1791"/>
      <c r="T60" s="1827" t="s">
        <v>754</v>
      </c>
      <c r="U60" s="1790"/>
      <c r="V60" s="1790"/>
      <c r="W60" s="1213"/>
      <c r="X60" s="1789" t="s">
        <v>2866</v>
      </c>
      <c r="Y60" s="1790"/>
      <c r="Z60" s="1790"/>
      <c r="AA60" s="1790"/>
      <c r="AB60" s="1790"/>
      <c r="AC60" s="1790"/>
      <c r="AD60" s="1791"/>
      <c r="AE60" s="1810" t="s">
        <v>2867</v>
      </c>
      <c r="AF60" s="1828"/>
      <c r="AG60" s="1828"/>
      <c r="AH60" s="1213"/>
    </row>
    <row r="61" spans="1:34" ht="16.7" customHeight="1">
      <c r="A61" s="1792"/>
      <c r="B61" s="1793"/>
      <c r="C61" s="1793"/>
      <c r="D61" s="1793"/>
      <c r="E61" s="1793"/>
      <c r="F61" s="1793"/>
      <c r="G61" s="1793"/>
      <c r="H61" s="1793"/>
      <c r="I61" s="1794" t="s">
        <v>2871</v>
      </c>
      <c r="J61" s="1794"/>
      <c r="K61" s="1794"/>
      <c r="L61" s="1794"/>
      <c r="M61" s="1794"/>
      <c r="N61" s="1794"/>
      <c r="O61" s="1794"/>
      <c r="P61" s="1794"/>
      <c r="Q61" s="1794"/>
      <c r="R61" s="1794"/>
      <c r="S61" s="1794"/>
      <c r="T61" s="1794"/>
      <c r="U61" s="1794"/>
      <c r="V61" s="1794"/>
      <c r="W61" s="1794"/>
      <c r="X61" s="1794"/>
      <c r="Y61" s="1794"/>
      <c r="Z61" s="1214"/>
      <c r="AA61" s="1795">
        <v>0</v>
      </c>
      <c r="AB61" s="1795"/>
      <c r="AC61" s="1795"/>
      <c r="AD61" s="1795"/>
      <c r="AE61" s="1795"/>
      <c r="AF61" s="1795"/>
      <c r="AG61" s="1795"/>
      <c r="AH61" s="1213"/>
    </row>
    <row r="62" spans="1:34" ht="17.45" customHeight="1">
      <c r="A62" s="1801" t="s">
        <v>2872</v>
      </c>
      <c r="B62" s="1825"/>
      <c r="C62" s="1825"/>
      <c r="D62" s="1825"/>
      <c r="E62" s="1825"/>
      <c r="F62" s="1825"/>
      <c r="G62" s="1825"/>
      <c r="H62" s="1825"/>
      <c r="I62" s="1825"/>
      <c r="J62" s="1825"/>
      <c r="K62" s="1825"/>
      <c r="L62" s="1825"/>
      <c r="M62" s="1825"/>
      <c r="N62" s="1826"/>
      <c r="O62" s="1789" t="s">
        <v>2850</v>
      </c>
      <c r="P62" s="1790"/>
      <c r="Q62" s="1790"/>
      <c r="R62" s="1790"/>
      <c r="S62" s="1791"/>
      <c r="T62" s="1827" t="s">
        <v>754</v>
      </c>
      <c r="U62" s="1790"/>
      <c r="V62" s="1790"/>
      <c r="W62" s="1213"/>
      <c r="X62" s="1789" t="s">
        <v>2866</v>
      </c>
      <c r="Y62" s="1790"/>
      <c r="Z62" s="1790"/>
      <c r="AA62" s="1790"/>
      <c r="AB62" s="1790"/>
      <c r="AC62" s="1790"/>
      <c r="AD62" s="1791"/>
      <c r="AE62" s="1810" t="s">
        <v>2867</v>
      </c>
      <c r="AF62" s="1828"/>
      <c r="AG62" s="1828"/>
      <c r="AH62" s="1213"/>
    </row>
    <row r="63" spans="1:34" ht="17.45" customHeight="1">
      <c r="A63" s="1792"/>
      <c r="B63" s="1793"/>
      <c r="C63" s="1793"/>
      <c r="D63" s="1793"/>
      <c r="E63" s="1793"/>
      <c r="F63" s="1793"/>
      <c r="G63" s="1793"/>
      <c r="H63" s="1793"/>
      <c r="I63" s="1793"/>
      <c r="J63" s="1793"/>
      <c r="K63" s="1794" t="s">
        <v>2873</v>
      </c>
      <c r="L63" s="1794"/>
      <c r="M63" s="1794"/>
      <c r="N63" s="1794"/>
      <c r="O63" s="1794"/>
      <c r="P63" s="1794"/>
      <c r="Q63" s="1794"/>
      <c r="R63" s="1794"/>
      <c r="S63" s="1794"/>
      <c r="T63" s="1794"/>
      <c r="U63" s="1794"/>
      <c r="V63" s="1794"/>
      <c r="W63" s="1794"/>
      <c r="X63" s="1794"/>
      <c r="Y63" s="1794"/>
      <c r="Z63" s="1794"/>
      <c r="AA63" s="1794"/>
      <c r="AB63" s="1214"/>
      <c r="AC63" s="1795">
        <v>0</v>
      </c>
      <c r="AD63" s="1795"/>
      <c r="AE63" s="1795"/>
      <c r="AF63" s="1795"/>
      <c r="AG63" s="1795"/>
      <c r="AH63" s="1213"/>
    </row>
    <row r="64" spans="1:34" ht="16.7" customHeight="1">
      <c r="A64" s="1801" t="s">
        <v>2874</v>
      </c>
      <c r="B64" s="1825"/>
      <c r="C64" s="1825"/>
      <c r="D64" s="1825"/>
      <c r="E64" s="1825"/>
      <c r="F64" s="1825"/>
      <c r="G64" s="1825"/>
      <c r="H64" s="1825"/>
      <c r="I64" s="1825"/>
      <c r="J64" s="1826"/>
      <c r="K64" s="1789" t="s">
        <v>2850</v>
      </c>
      <c r="L64" s="1791"/>
      <c r="M64" s="1855" t="s">
        <v>2875</v>
      </c>
      <c r="N64" s="1856"/>
      <c r="O64" s="1857"/>
      <c r="P64" s="1855" t="s">
        <v>2876</v>
      </c>
      <c r="Q64" s="1856"/>
      <c r="R64" s="1857"/>
      <c r="S64" s="1855" t="s">
        <v>2877</v>
      </c>
      <c r="T64" s="1857"/>
      <c r="U64" s="1789" t="s">
        <v>2878</v>
      </c>
      <c r="V64" s="1790"/>
      <c r="W64" s="1791"/>
      <c r="X64" s="1789" t="s">
        <v>2879</v>
      </c>
      <c r="Y64" s="1790"/>
      <c r="Z64" s="1790"/>
      <c r="AA64" s="1790"/>
      <c r="AB64" s="1791"/>
      <c r="AC64" s="1789" t="s">
        <v>2880</v>
      </c>
      <c r="AD64" s="1791"/>
      <c r="AE64" s="1810" t="s">
        <v>2867</v>
      </c>
      <c r="AF64" s="1828"/>
      <c r="AG64" s="1828"/>
      <c r="AH64" s="1213"/>
    </row>
    <row r="65" spans="1:34" ht="17.45" customHeight="1">
      <c r="A65" s="1853"/>
      <c r="B65" s="1778"/>
      <c r="C65" s="1778"/>
      <c r="D65" s="1778"/>
      <c r="E65" s="1778"/>
      <c r="F65" s="1778"/>
      <c r="G65" s="1778"/>
      <c r="H65" s="1778"/>
      <c r="I65" s="1846" t="s">
        <v>2881</v>
      </c>
      <c r="J65" s="1846"/>
      <c r="K65" s="1846"/>
      <c r="L65" s="1846"/>
      <c r="M65" s="1846"/>
      <c r="N65" s="1846"/>
      <c r="O65" s="1846"/>
      <c r="P65" s="1846"/>
      <c r="Q65" s="1846"/>
      <c r="R65" s="1846"/>
      <c r="S65" s="1846"/>
      <c r="T65" s="1846"/>
      <c r="U65" s="1846"/>
      <c r="V65" s="1846"/>
      <c r="W65" s="1846"/>
      <c r="X65" s="1846"/>
      <c r="Y65" s="1846"/>
      <c r="Z65" s="1203"/>
      <c r="AA65" s="1847">
        <v>0</v>
      </c>
      <c r="AB65" s="1847"/>
      <c r="AC65" s="1847"/>
      <c r="AD65" s="1847"/>
      <c r="AE65" s="1847"/>
      <c r="AF65" s="1847"/>
      <c r="AG65" s="1847"/>
      <c r="AH65" s="1204"/>
    </row>
    <row r="66" spans="1:34" ht="5.85" customHeight="1">
      <c r="A66" s="1854"/>
      <c r="B66" s="1309"/>
      <c r="C66" s="1309"/>
      <c r="D66" s="1309"/>
      <c r="E66" s="1309"/>
      <c r="F66" s="1309"/>
      <c r="G66" s="1309"/>
      <c r="H66" s="1309"/>
      <c r="I66" s="1309"/>
      <c r="J66" s="1309"/>
      <c r="K66" s="1309"/>
      <c r="L66" s="1309"/>
      <c r="M66" s="1309"/>
      <c r="N66" s="1309"/>
      <c r="O66" s="1309"/>
      <c r="P66" s="1309"/>
      <c r="Q66" s="1309"/>
      <c r="R66" s="1309"/>
      <c r="S66" s="1309"/>
      <c r="T66" s="1309"/>
      <c r="U66" s="1309"/>
      <c r="V66" s="1309"/>
      <c r="W66" s="1309"/>
      <c r="X66" s="1309"/>
      <c r="Y66" s="1309"/>
      <c r="Z66" s="1309"/>
      <c r="AA66" s="1309"/>
      <c r="AB66" s="1309"/>
      <c r="AC66" s="1309"/>
      <c r="AD66" s="1309"/>
      <c r="AE66" s="1309"/>
      <c r="AF66" s="1309"/>
      <c r="AG66" s="1309"/>
      <c r="AH66" s="1782"/>
    </row>
    <row r="67" spans="1:34" ht="16.7" customHeight="1">
      <c r="A67" s="1845"/>
      <c r="B67" s="1799"/>
      <c r="C67" s="1799"/>
      <c r="D67" s="1799"/>
      <c r="E67" s="1799"/>
      <c r="F67" s="1799"/>
      <c r="G67" s="1799"/>
      <c r="H67" s="1799"/>
      <c r="I67" s="1842" t="s">
        <v>2882</v>
      </c>
      <c r="J67" s="1842"/>
      <c r="K67" s="1842"/>
      <c r="L67" s="1842"/>
      <c r="M67" s="1842"/>
      <c r="N67" s="1842"/>
      <c r="O67" s="1842"/>
      <c r="P67" s="1842"/>
      <c r="Q67" s="1842"/>
      <c r="R67" s="1842"/>
      <c r="S67" s="1842"/>
      <c r="T67" s="1842"/>
      <c r="U67" s="1842"/>
      <c r="V67" s="1842"/>
      <c r="W67" s="1842"/>
      <c r="X67" s="1842"/>
      <c r="Y67" s="1842"/>
      <c r="Z67" s="1212"/>
      <c r="AA67" s="1848">
        <v>1009020.87</v>
      </c>
      <c r="AB67" s="1848"/>
      <c r="AC67" s="1848"/>
      <c r="AD67" s="1848"/>
      <c r="AE67" s="1848"/>
      <c r="AF67" s="1848"/>
      <c r="AG67" s="1848"/>
      <c r="AH67" s="1208"/>
    </row>
    <row r="68" spans="1:34" ht="45.75" customHeight="1">
      <c r="A68" s="1849" t="s">
        <v>2883</v>
      </c>
      <c r="B68" s="1850"/>
      <c r="C68" s="1850"/>
      <c r="D68" s="1850"/>
      <c r="E68" s="1851"/>
      <c r="F68" s="1852"/>
      <c r="G68" s="1852"/>
      <c r="H68" s="1852"/>
      <c r="I68" s="1852"/>
      <c r="J68" s="1852"/>
      <c r="K68" s="1852"/>
      <c r="L68" s="1852"/>
      <c r="M68" s="1852"/>
      <c r="N68" s="1852"/>
      <c r="O68" s="1852"/>
      <c r="P68" s="1852"/>
      <c r="Q68" s="1852"/>
      <c r="R68" s="1852"/>
      <c r="S68" s="1852"/>
      <c r="T68" s="1852"/>
      <c r="U68" s="1852"/>
      <c r="V68" s="1852"/>
      <c r="W68" s="1852"/>
      <c r="X68" s="1852"/>
      <c r="Y68" s="1852"/>
      <c r="Z68" s="1852"/>
      <c r="AA68" s="1852"/>
      <c r="AB68" s="1852"/>
      <c r="AC68" s="1852"/>
      <c r="AD68" s="1852"/>
      <c r="AE68" s="1852"/>
      <c r="AF68" s="1852"/>
      <c r="AG68" s="1852"/>
      <c r="AH68" s="1851"/>
    </row>
    <row r="69" spans="1:34" ht="141.75" customHeight="1">
      <c r="A69" s="1218"/>
      <c r="AH69" s="1219"/>
    </row>
    <row r="70" spans="1:34" ht="141.75" customHeight="1">
      <c r="A70" s="1220"/>
      <c r="B70" s="1221"/>
      <c r="C70" s="1221"/>
      <c r="D70" s="1221"/>
      <c r="E70" s="1221"/>
      <c r="F70" s="1221"/>
      <c r="G70" s="1221"/>
      <c r="H70" s="1221"/>
      <c r="I70" s="1221"/>
      <c r="J70" s="1221"/>
      <c r="K70" s="1221"/>
      <c r="L70" s="1221"/>
      <c r="M70" s="1221"/>
      <c r="N70" s="1221"/>
      <c r="O70" s="1221"/>
      <c r="P70" s="1221"/>
      <c r="Q70" s="1221"/>
      <c r="R70" s="1221"/>
      <c r="S70" s="1221"/>
      <c r="T70" s="1221"/>
      <c r="U70" s="1221"/>
      <c r="V70" s="1221"/>
      <c r="W70" s="1221"/>
      <c r="X70" s="1221"/>
      <c r="Y70" s="1221"/>
      <c r="Z70" s="1221"/>
      <c r="AA70" s="1221"/>
      <c r="AB70" s="1221"/>
      <c r="AC70" s="1221"/>
      <c r="AD70" s="1221"/>
      <c r="AE70" s="1221"/>
      <c r="AF70" s="1221"/>
      <c r="AG70" s="1221"/>
      <c r="AH70" s="1222"/>
    </row>
    <row r="71" spans="1:34" ht="5.85" customHeight="1">
      <c r="A71" s="1777"/>
      <c r="B71" s="1778"/>
      <c r="C71" s="1778"/>
      <c r="D71" s="1778"/>
      <c r="E71" s="1778"/>
      <c r="F71" s="1778"/>
      <c r="G71" s="1778"/>
      <c r="H71" s="1778"/>
      <c r="I71" s="1778"/>
      <c r="J71" s="1778"/>
      <c r="K71" s="1778"/>
      <c r="L71" s="1778"/>
      <c r="M71" s="1778"/>
      <c r="N71" s="1778"/>
      <c r="O71" s="1778"/>
      <c r="P71" s="1778"/>
      <c r="Q71" s="1778"/>
      <c r="R71" s="1778"/>
      <c r="S71" s="1778"/>
      <c r="T71" s="1778"/>
      <c r="U71" s="1778"/>
      <c r="V71" s="1778"/>
      <c r="W71" s="1778"/>
      <c r="X71" s="1778"/>
      <c r="Y71" s="1778"/>
      <c r="Z71" s="1778"/>
      <c r="AA71" s="1778"/>
      <c r="AB71" s="1778"/>
      <c r="AC71" s="1778"/>
      <c r="AD71" s="1778"/>
      <c r="AE71" s="1778"/>
      <c r="AF71" s="1778"/>
      <c r="AG71" s="1778"/>
      <c r="AH71" s="1779"/>
    </row>
    <row r="72" spans="1:34" ht="11.65" customHeight="1">
      <c r="A72" s="1780" t="s">
        <v>2834</v>
      </c>
      <c r="B72" s="1310"/>
      <c r="C72" s="1310"/>
      <c r="D72" s="1310"/>
      <c r="E72" s="1310"/>
      <c r="F72" s="1310"/>
      <c r="G72" s="1310"/>
      <c r="H72" s="1310"/>
      <c r="I72" s="1310"/>
      <c r="J72" s="1310"/>
      <c r="K72" s="1310"/>
      <c r="L72" s="1310"/>
      <c r="M72" s="1310"/>
      <c r="N72" s="1310"/>
      <c r="O72" s="1310"/>
      <c r="P72" s="1310"/>
      <c r="Q72" s="1310"/>
      <c r="R72" s="1310"/>
      <c r="S72" s="1310"/>
      <c r="T72" s="1310"/>
      <c r="U72" s="1310"/>
      <c r="V72" s="1310"/>
      <c r="W72" s="1310"/>
      <c r="X72" s="1310"/>
      <c r="Y72" s="1310"/>
      <c r="Z72" s="1310"/>
      <c r="AA72" s="1310"/>
      <c r="AB72" s="1310"/>
      <c r="AC72" s="1310"/>
      <c r="AD72" s="1309"/>
      <c r="AE72" s="1309"/>
      <c r="AF72" s="1781" t="s">
        <v>2886</v>
      </c>
      <c r="AG72" s="1781"/>
      <c r="AH72" s="1782"/>
    </row>
    <row r="73" spans="1:34" ht="5.85" customHeight="1">
      <c r="A73" s="1780"/>
      <c r="B73" s="1310"/>
      <c r="C73" s="1310"/>
      <c r="D73" s="1310"/>
      <c r="E73" s="1310"/>
      <c r="F73" s="1310"/>
      <c r="G73" s="1310"/>
      <c r="H73" s="1310"/>
      <c r="I73" s="1310"/>
      <c r="J73" s="1310"/>
      <c r="K73" s="1310"/>
      <c r="L73" s="1310"/>
      <c r="M73" s="1310"/>
      <c r="N73" s="1310"/>
      <c r="O73" s="1310"/>
      <c r="P73" s="1310"/>
      <c r="Q73" s="1310"/>
      <c r="R73" s="1310"/>
      <c r="S73" s="1310"/>
      <c r="T73" s="1310"/>
      <c r="U73" s="1310"/>
      <c r="V73" s="1310"/>
      <c r="W73" s="1310"/>
      <c r="X73" s="1310"/>
      <c r="Y73" s="1310"/>
      <c r="Z73" s="1310"/>
      <c r="AA73" s="1310"/>
      <c r="AB73" s="1310"/>
      <c r="AC73" s="1310"/>
      <c r="AD73" s="1311"/>
      <c r="AE73" s="1311"/>
      <c r="AF73" s="1311"/>
      <c r="AG73" s="1311"/>
      <c r="AH73" s="1782"/>
    </row>
    <row r="74" spans="1:34" ht="10.9" customHeight="1">
      <c r="A74" s="1783" t="s">
        <v>2836</v>
      </c>
      <c r="B74" s="1784"/>
      <c r="C74" s="1784"/>
      <c r="D74" s="1784"/>
      <c r="E74" s="1784"/>
      <c r="F74" s="1784"/>
      <c r="G74" s="1784"/>
      <c r="H74" s="1784"/>
      <c r="I74" s="1784"/>
      <c r="J74" s="1784"/>
      <c r="K74" s="1784"/>
      <c r="L74" s="1784"/>
      <c r="M74" s="1784"/>
      <c r="N74" s="1784"/>
      <c r="O74" s="1784"/>
      <c r="P74" s="1784"/>
      <c r="Q74" s="1784"/>
      <c r="R74" s="1784"/>
      <c r="S74" s="1784"/>
      <c r="T74" s="1784"/>
      <c r="U74" s="1784"/>
      <c r="V74" s="1784"/>
      <c r="W74" s="1784"/>
      <c r="X74" s="1784"/>
      <c r="Y74" s="1784"/>
      <c r="Z74" s="1784"/>
      <c r="AA74" s="1784"/>
      <c r="AB74" s="1784"/>
      <c r="AC74" s="1784"/>
      <c r="AD74" s="1311"/>
      <c r="AE74" s="1311"/>
      <c r="AF74" s="1311"/>
      <c r="AG74" s="1311"/>
      <c r="AH74" s="1782"/>
    </row>
    <row r="75" spans="1:34" ht="23.25" customHeight="1">
      <c r="A75" s="1785" t="s">
        <v>2837</v>
      </c>
      <c r="B75" s="1786"/>
      <c r="C75" s="1786"/>
      <c r="D75" s="1786"/>
      <c r="E75" s="1786"/>
      <c r="F75" s="1786"/>
      <c r="G75" s="1786"/>
      <c r="H75" s="1786"/>
      <c r="I75" s="1786"/>
      <c r="J75" s="1786"/>
      <c r="K75" s="1786"/>
      <c r="L75" s="1786"/>
      <c r="M75" s="1786"/>
      <c r="N75" s="1786"/>
      <c r="O75" s="1786"/>
      <c r="P75" s="1786"/>
      <c r="Q75" s="1786"/>
      <c r="R75" s="1786"/>
      <c r="S75" s="1786"/>
      <c r="T75" s="1786"/>
      <c r="U75" s="1786"/>
      <c r="V75" s="1786"/>
      <c r="W75" s="1786"/>
      <c r="X75" s="1786"/>
      <c r="Y75" s="1786"/>
      <c r="Z75" s="1786"/>
      <c r="AA75" s="1786"/>
      <c r="AB75" s="1786"/>
      <c r="AC75" s="1786"/>
      <c r="AD75" s="1311"/>
      <c r="AE75" s="1311"/>
      <c r="AF75" s="1311"/>
      <c r="AG75" s="1311"/>
      <c r="AH75" s="1782"/>
    </row>
    <row r="76" spans="1:34" ht="5.85" customHeight="1">
      <c r="A76" s="1787" t="s">
        <v>2838</v>
      </c>
      <c r="B76" s="1788"/>
      <c r="C76" s="1788"/>
      <c r="D76" s="1788"/>
      <c r="E76" s="1788"/>
      <c r="F76" s="1788"/>
      <c r="G76" s="1788"/>
      <c r="H76" s="1788"/>
      <c r="I76" s="1788"/>
      <c r="J76" s="1788"/>
      <c r="K76" s="1788"/>
      <c r="L76" s="1788"/>
      <c r="M76" s="1788"/>
      <c r="N76" s="1788"/>
      <c r="O76" s="1788"/>
      <c r="P76" s="1788"/>
      <c r="Q76" s="1788"/>
      <c r="R76" s="1788"/>
      <c r="S76" s="1788"/>
      <c r="T76" s="1788"/>
      <c r="U76" s="1788"/>
      <c r="V76" s="1788"/>
      <c r="W76" s="1788"/>
      <c r="X76" s="1788"/>
      <c r="Y76" s="1788"/>
      <c r="Z76" s="1788"/>
      <c r="AA76" s="1788"/>
      <c r="AB76" s="1788"/>
      <c r="AC76" s="1788"/>
      <c r="AD76" s="1311"/>
      <c r="AE76" s="1311"/>
      <c r="AF76" s="1311"/>
      <c r="AG76" s="1311"/>
      <c r="AH76" s="1782"/>
    </row>
    <row r="77" spans="1:34" ht="5.85" customHeight="1">
      <c r="A77" s="1787"/>
      <c r="B77" s="1788"/>
      <c r="C77" s="1788"/>
      <c r="D77" s="1788"/>
      <c r="E77" s="1788"/>
      <c r="F77" s="1788"/>
      <c r="G77" s="1788"/>
      <c r="H77" s="1788"/>
      <c r="I77" s="1788"/>
      <c r="J77" s="1788"/>
      <c r="K77" s="1788"/>
      <c r="L77" s="1788"/>
      <c r="M77" s="1788"/>
      <c r="N77" s="1788"/>
      <c r="O77" s="1788"/>
      <c r="P77" s="1788"/>
      <c r="Q77" s="1788"/>
      <c r="R77" s="1788"/>
      <c r="S77" s="1788"/>
      <c r="T77" s="1788"/>
      <c r="U77" s="1788"/>
      <c r="V77" s="1788"/>
      <c r="W77" s="1788"/>
      <c r="X77" s="1788"/>
      <c r="Y77" s="1788"/>
      <c r="Z77" s="1788"/>
      <c r="AA77" s="1788"/>
      <c r="AB77" s="1788"/>
      <c r="AC77" s="1788"/>
      <c r="AD77" s="1782"/>
      <c r="AE77" s="1309"/>
      <c r="AF77" s="1309"/>
      <c r="AG77" s="1309"/>
      <c r="AH77" s="1782"/>
    </row>
    <row r="78" spans="1:34" ht="10.9" customHeight="1">
      <c r="A78" s="1787" t="s">
        <v>2839</v>
      </c>
      <c r="B78" s="1788"/>
      <c r="C78" s="1788"/>
      <c r="D78" s="1788"/>
      <c r="E78" s="1788"/>
      <c r="F78" s="1788"/>
      <c r="G78" s="1788"/>
      <c r="H78" s="1788"/>
      <c r="I78" s="1788"/>
      <c r="J78" s="1788"/>
      <c r="K78" s="1788"/>
      <c r="L78" s="1788"/>
      <c r="M78" s="1788"/>
      <c r="N78" s="1788"/>
      <c r="O78" s="1788"/>
      <c r="P78" s="1788"/>
      <c r="Q78" s="1788"/>
      <c r="R78" s="1788"/>
      <c r="S78" s="1788"/>
      <c r="T78" s="1788"/>
      <c r="U78" s="1788"/>
      <c r="V78" s="1788"/>
      <c r="W78" s="1788"/>
      <c r="X78" s="1788"/>
      <c r="Y78" s="1788"/>
      <c r="Z78" s="1788"/>
      <c r="AA78" s="1788"/>
      <c r="AB78" s="1788"/>
      <c r="AC78" s="1788"/>
      <c r="AD78" s="1818" t="s">
        <v>2840</v>
      </c>
      <c r="AE78" s="1818"/>
      <c r="AF78" s="1206">
        <v>21.23</v>
      </c>
      <c r="AG78" s="1207" t="s">
        <v>5</v>
      </c>
      <c r="AH78" s="1800"/>
    </row>
    <row r="79" spans="1:34" ht="11.65" customHeight="1">
      <c r="A79" s="1819" t="s">
        <v>2841</v>
      </c>
      <c r="B79" s="1820"/>
      <c r="C79" s="1820"/>
      <c r="D79" s="1820"/>
      <c r="E79" s="1820"/>
      <c r="F79" s="1820"/>
      <c r="G79" s="1820"/>
      <c r="H79" s="1820"/>
      <c r="I79" s="1820"/>
      <c r="J79" s="1820"/>
      <c r="K79" s="1820"/>
      <c r="L79" s="1820"/>
      <c r="M79" s="1820"/>
      <c r="N79" s="1820"/>
      <c r="O79" s="1820"/>
      <c r="P79" s="1820"/>
      <c r="Q79" s="1820"/>
      <c r="R79" s="1820"/>
      <c r="S79" s="1820"/>
      <c r="T79" s="1820"/>
      <c r="U79" s="1820"/>
      <c r="V79" s="1820"/>
      <c r="W79" s="1820"/>
      <c r="X79" s="1820"/>
      <c r="Y79" s="1820"/>
      <c r="Z79" s="1820"/>
      <c r="AA79" s="1820"/>
      <c r="AB79" s="1820"/>
      <c r="AC79" s="1820"/>
      <c r="AD79" s="1821" t="s">
        <v>2842</v>
      </c>
      <c r="AE79" s="1821"/>
      <c r="AF79" s="1210">
        <v>15</v>
      </c>
      <c r="AG79" s="1211" t="s">
        <v>5</v>
      </c>
      <c r="AH79" s="1800"/>
    </row>
    <row r="80" spans="1:34" ht="17.45" customHeight="1">
      <c r="A80" s="1822" t="s">
        <v>2843</v>
      </c>
      <c r="B80" s="1802"/>
      <c r="C80" s="1802"/>
      <c r="D80" s="1778"/>
      <c r="E80" s="1823" t="s">
        <v>2637</v>
      </c>
      <c r="F80" s="1823"/>
      <c r="G80" s="1823"/>
      <c r="H80" s="1823"/>
      <c r="I80" s="1823"/>
      <c r="J80" s="1823"/>
      <c r="K80" s="1823"/>
      <c r="L80" s="1823"/>
      <c r="M80" s="1823"/>
      <c r="N80" s="1823"/>
      <c r="O80" s="1823"/>
      <c r="P80" s="1823"/>
      <c r="Q80" s="1823"/>
      <c r="R80" s="1823"/>
      <c r="S80" s="1823"/>
      <c r="T80" s="1823"/>
      <c r="U80" s="1823"/>
      <c r="V80" s="1823"/>
      <c r="W80" s="1823"/>
      <c r="X80" s="1823"/>
      <c r="Y80" s="1823"/>
      <c r="Z80" s="1823"/>
      <c r="AA80" s="1823"/>
      <c r="AB80" s="1823"/>
      <c r="AC80" s="1823"/>
      <c r="AD80" s="1823"/>
      <c r="AE80" s="1823"/>
      <c r="AF80" s="1823"/>
      <c r="AG80" s="1823"/>
      <c r="AH80" s="1779"/>
    </row>
    <row r="81" spans="1:34" ht="16.7" customHeight="1">
      <c r="A81" s="1824" t="s">
        <v>2844</v>
      </c>
      <c r="B81" s="1816"/>
      <c r="C81" s="1816"/>
      <c r="D81" s="1309"/>
      <c r="E81" s="1815" t="s">
        <v>56</v>
      </c>
      <c r="F81" s="1815"/>
      <c r="G81" s="1111"/>
      <c r="H81" s="1796" t="s">
        <v>2845</v>
      </c>
      <c r="I81" s="1796"/>
      <c r="J81" s="1796" t="s">
        <v>495</v>
      </c>
      <c r="K81" s="1796"/>
      <c r="L81" s="1309"/>
      <c r="M81" s="1309"/>
      <c r="N81" s="1816" t="s">
        <v>2846</v>
      </c>
      <c r="O81" s="1816"/>
      <c r="P81" s="1816"/>
      <c r="Q81" s="1816"/>
      <c r="R81" s="1817">
        <v>1</v>
      </c>
      <c r="S81" s="1817"/>
      <c r="T81" s="1817"/>
      <c r="U81" s="1817"/>
      <c r="V81" s="1309"/>
      <c r="W81" s="1309"/>
      <c r="X81" s="1309"/>
      <c r="Y81" s="1796" t="s">
        <v>2847</v>
      </c>
      <c r="Z81" s="1796"/>
      <c r="AA81" s="1796"/>
      <c r="AB81" s="1796"/>
      <c r="AC81" s="1796"/>
      <c r="AD81" s="1796"/>
      <c r="AE81" s="1796"/>
      <c r="AF81" s="1797" t="s">
        <v>2848</v>
      </c>
      <c r="AG81" s="1797"/>
      <c r="AH81" s="1782"/>
    </row>
    <row r="82" spans="1:34" ht="5.85" customHeight="1">
      <c r="A82" s="1798"/>
      <c r="B82" s="1799"/>
      <c r="C82" s="1799"/>
      <c r="D82" s="1799"/>
      <c r="E82" s="1799"/>
      <c r="F82" s="1799"/>
      <c r="G82" s="1799"/>
      <c r="H82" s="1799"/>
      <c r="I82" s="1799"/>
      <c r="J82" s="1799"/>
      <c r="K82" s="1799"/>
      <c r="L82" s="1799"/>
      <c r="M82" s="1799"/>
      <c r="N82" s="1799"/>
      <c r="O82" s="1799"/>
      <c r="P82" s="1799"/>
      <c r="Q82" s="1799"/>
      <c r="R82" s="1799"/>
      <c r="S82" s="1799"/>
      <c r="T82" s="1799"/>
      <c r="U82" s="1799"/>
      <c r="V82" s="1799"/>
      <c r="W82" s="1799"/>
      <c r="X82" s="1799"/>
      <c r="Y82" s="1799"/>
      <c r="Z82" s="1799"/>
      <c r="AA82" s="1799"/>
      <c r="AB82" s="1799"/>
      <c r="AC82" s="1799"/>
      <c r="AD82" s="1799"/>
      <c r="AE82" s="1799"/>
      <c r="AF82" s="1799"/>
      <c r="AG82" s="1799"/>
      <c r="AH82" s="1800"/>
    </row>
    <row r="83" spans="1:34" ht="17.45" customHeight="1">
      <c r="A83" s="1801" t="s">
        <v>2849</v>
      </c>
      <c r="B83" s="1802"/>
      <c r="C83" s="1802"/>
      <c r="D83" s="1802"/>
      <c r="E83" s="1802"/>
      <c r="F83" s="1802"/>
      <c r="G83" s="1802"/>
      <c r="H83" s="1802"/>
      <c r="I83" s="1802"/>
      <c r="J83" s="1803"/>
      <c r="K83" s="1789" t="s">
        <v>2850</v>
      </c>
      <c r="L83" s="1807"/>
      <c r="M83" s="1789" t="s">
        <v>2851</v>
      </c>
      <c r="N83" s="1790"/>
      <c r="O83" s="1790"/>
      <c r="P83" s="1790"/>
      <c r="Q83" s="1790"/>
      <c r="R83" s="1790"/>
      <c r="S83" s="1790"/>
      <c r="T83" s="1791"/>
      <c r="U83" s="1789" t="s">
        <v>2852</v>
      </c>
      <c r="V83" s="1790"/>
      <c r="W83" s="1790"/>
      <c r="X83" s="1790"/>
      <c r="Y83" s="1790"/>
      <c r="Z83" s="1790"/>
      <c r="AA83" s="1790"/>
      <c r="AB83" s="1790"/>
      <c r="AC83" s="1790"/>
      <c r="AD83" s="1791"/>
      <c r="AE83" s="1810" t="s">
        <v>2853</v>
      </c>
      <c r="AF83" s="1811"/>
      <c r="AG83" s="1811"/>
      <c r="AH83" s="1814"/>
    </row>
    <row r="84" spans="1:34" ht="16.7" customHeight="1">
      <c r="A84" s="1804"/>
      <c r="B84" s="1805"/>
      <c r="C84" s="1805"/>
      <c r="D84" s="1805"/>
      <c r="E84" s="1805"/>
      <c r="F84" s="1805"/>
      <c r="G84" s="1805"/>
      <c r="H84" s="1805"/>
      <c r="I84" s="1805"/>
      <c r="J84" s="1806"/>
      <c r="K84" s="1808"/>
      <c r="L84" s="1809"/>
      <c r="M84" s="1789" t="s">
        <v>2854</v>
      </c>
      <c r="N84" s="1790"/>
      <c r="O84" s="1790"/>
      <c r="P84" s="1791"/>
      <c r="Q84" s="1789" t="s">
        <v>2855</v>
      </c>
      <c r="R84" s="1790"/>
      <c r="S84" s="1790"/>
      <c r="T84" s="1791"/>
      <c r="U84" s="1789" t="s">
        <v>2854</v>
      </c>
      <c r="V84" s="1790"/>
      <c r="W84" s="1790"/>
      <c r="X84" s="1790"/>
      <c r="Y84" s="1790"/>
      <c r="Z84" s="1791"/>
      <c r="AA84" s="1789" t="s">
        <v>2855</v>
      </c>
      <c r="AB84" s="1790"/>
      <c r="AC84" s="1790"/>
      <c r="AD84" s="1791"/>
      <c r="AE84" s="1812"/>
      <c r="AF84" s="1813"/>
      <c r="AG84" s="1813"/>
      <c r="AH84" s="1800"/>
    </row>
    <row r="85" spans="1:34" ht="17.45" customHeight="1">
      <c r="A85" s="1792"/>
      <c r="B85" s="1793"/>
      <c r="C85" s="1793"/>
      <c r="D85" s="1793"/>
      <c r="E85" s="1793"/>
      <c r="F85" s="1793"/>
      <c r="G85" s="1793"/>
      <c r="H85" s="1793"/>
      <c r="I85" s="1793"/>
      <c r="J85" s="1793"/>
      <c r="K85" s="1794" t="s">
        <v>2856</v>
      </c>
      <c r="L85" s="1794"/>
      <c r="M85" s="1794"/>
      <c r="N85" s="1794"/>
      <c r="O85" s="1794"/>
      <c r="P85" s="1794"/>
      <c r="Q85" s="1794"/>
      <c r="R85" s="1794"/>
      <c r="S85" s="1794"/>
      <c r="T85" s="1794"/>
      <c r="U85" s="1794"/>
      <c r="V85" s="1794"/>
      <c r="W85" s="1794"/>
      <c r="X85" s="1794"/>
      <c r="Y85" s="1794"/>
      <c r="Z85" s="1794"/>
      <c r="AA85" s="1795">
        <v>0</v>
      </c>
      <c r="AB85" s="1795"/>
      <c r="AC85" s="1795"/>
      <c r="AD85" s="1795"/>
      <c r="AE85" s="1795"/>
      <c r="AF85" s="1795"/>
      <c r="AG85" s="1795"/>
      <c r="AH85" s="1213"/>
    </row>
    <row r="86" spans="1:34" ht="17.45" customHeight="1">
      <c r="A86" s="1801" t="s">
        <v>2857</v>
      </c>
      <c r="B86" s="1825"/>
      <c r="C86" s="1825"/>
      <c r="D86" s="1825"/>
      <c r="E86" s="1825"/>
      <c r="F86" s="1825"/>
      <c r="G86" s="1825"/>
      <c r="H86" s="1825"/>
      <c r="I86" s="1825"/>
      <c r="J86" s="1825"/>
      <c r="K86" s="1825"/>
      <c r="L86" s="1825"/>
      <c r="M86" s="1825"/>
      <c r="N86" s="1826"/>
      <c r="O86" s="1789" t="s">
        <v>2858</v>
      </c>
      <c r="P86" s="1790"/>
      <c r="Q86" s="1790"/>
      <c r="R86" s="1790"/>
      <c r="S86" s="1791"/>
      <c r="T86" s="1827" t="s">
        <v>2850</v>
      </c>
      <c r="U86" s="1790"/>
      <c r="V86" s="1790"/>
      <c r="W86" s="1213"/>
      <c r="X86" s="1789" t="s">
        <v>2859</v>
      </c>
      <c r="Y86" s="1790"/>
      <c r="Z86" s="1790"/>
      <c r="AA86" s="1790"/>
      <c r="AB86" s="1790"/>
      <c r="AC86" s="1790"/>
      <c r="AD86" s="1791"/>
      <c r="AE86" s="1810" t="s">
        <v>2853</v>
      </c>
      <c r="AF86" s="1828"/>
      <c r="AG86" s="1828"/>
      <c r="AH86" s="1213"/>
    </row>
    <row r="87" spans="1:34" ht="16.7" customHeight="1">
      <c r="A87" s="1792"/>
      <c r="B87" s="1778"/>
      <c r="C87" s="1778"/>
      <c r="D87" s="1778"/>
      <c r="E87" s="1778"/>
      <c r="F87" s="1778"/>
      <c r="G87" s="1778"/>
      <c r="H87" s="1778"/>
      <c r="I87" s="1846" t="s">
        <v>2860</v>
      </c>
      <c r="J87" s="1846"/>
      <c r="K87" s="1846"/>
      <c r="L87" s="1846"/>
      <c r="M87" s="1846"/>
      <c r="N87" s="1846"/>
      <c r="O87" s="1846"/>
      <c r="P87" s="1846"/>
      <c r="Q87" s="1846"/>
      <c r="R87" s="1846"/>
      <c r="S87" s="1846"/>
      <c r="T87" s="1846"/>
      <c r="U87" s="1846"/>
      <c r="V87" s="1846"/>
      <c r="W87" s="1846"/>
      <c r="X87" s="1846"/>
      <c r="Y87" s="1846"/>
      <c r="Z87" s="1793"/>
      <c r="AA87" s="1847">
        <v>0</v>
      </c>
      <c r="AB87" s="1847"/>
      <c r="AC87" s="1847"/>
      <c r="AD87" s="1847"/>
      <c r="AE87" s="1847"/>
      <c r="AF87" s="1847"/>
      <c r="AG87" s="1847"/>
      <c r="AH87" s="1814"/>
    </row>
    <row r="88" spans="1:34" ht="17.45" customHeight="1">
      <c r="A88" s="1844"/>
      <c r="B88" s="1309"/>
      <c r="C88" s="1309"/>
      <c r="D88" s="1309"/>
      <c r="E88" s="1309"/>
      <c r="F88" s="1309"/>
      <c r="G88" s="1309"/>
      <c r="H88" s="1309"/>
      <c r="I88" s="1840" t="s">
        <v>2861</v>
      </c>
      <c r="J88" s="1840"/>
      <c r="K88" s="1840"/>
      <c r="L88" s="1840"/>
      <c r="M88" s="1840"/>
      <c r="N88" s="1840"/>
      <c r="O88" s="1840"/>
      <c r="P88" s="1840"/>
      <c r="Q88" s="1840"/>
      <c r="R88" s="1840"/>
      <c r="S88" s="1840"/>
      <c r="T88" s="1840"/>
      <c r="U88" s="1840"/>
      <c r="V88" s="1840"/>
      <c r="W88" s="1840"/>
      <c r="X88" s="1840"/>
      <c r="Y88" s="1840"/>
      <c r="Z88" s="1309"/>
      <c r="AA88" s="1841">
        <v>0</v>
      </c>
      <c r="AB88" s="1841"/>
      <c r="AC88" s="1841"/>
      <c r="AD88" s="1841"/>
      <c r="AE88" s="1841"/>
      <c r="AF88" s="1841"/>
      <c r="AG88" s="1841"/>
      <c r="AH88" s="1782"/>
    </row>
    <row r="89" spans="1:34" ht="17.45" customHeight="1">
      <c r="A89" s="1844"/>
      <c r="B89" s="1309"/>
      <c r="C89" s="1309"/>
      <c r="D89" s="1309"/>
      <c r="E89" s="1309"/>
      <c r="F89" s="1309"/>
      <c r="G89" s="1309"/>
      <c r="H89" s="1309"/>
      <c r="I89" s="1840" t="s">
        <v>2862</v>
      </c>
      <c r="J89" s="1840"/>
      <c r="K89" s="1840"/>
      <c r="L89" s="1840"/>
      <c r="M89" s="1840"/>
      <c r="N89" s="1840"/>
      <c r="O89" s="1840"/>
      <c r="P89" s="1840"/>
      <c r="Q89" s="1840"/>
      <c r="R89" s="1840"/>
      <c r="S89" s="1840"/>
      <c r="T89" s="1840"/>
      <c r="U89" s="1840"/>
      <c r="V89" s="1840"/>
      <c r="W89" s="1840"/>
      <c r="X89" s="1840"/>
      <c r="Y89" s="1840"/>
      <c r="Z89" s="1309"/>
      <c r="AA89" s="1841">
        <v>0</v>
      </c>
      <c r="AB89" s="1841"/>
      <c r="AC89" s="1841"/>
      <c r="AD89" s="1841"/>
      <c r="AE89" s="1841"/>
      <c r="AF89" s="1841"/>
      <c r="AG89" s="1841"/>
      <c r="AH89" s="1782"/>
    </row>
    <row r="90" spans="1:34" ht="16.7" customHeight="1">
      <c r="A90" s="1844"/>
      <c r="B90" s="1309"/>
      <c r="C90" s="1309"/>
      <c r="D90" s="1309"/>
      <c r="E90" s="1309"/>
      <c r="F90" s="1309"/>
      <c r="G90" s="1309"/>
      <c r="H90" s="1309"/>
      <c r="I90" s="1840" t="s">
        <v>2863</v>
      </c>
      <c r="J90" s="1840"/>
      <c r="K90" s="1840"/>
      <c r="L90" s="1840"/>
      <c r="M90" s="1840"/>
      <c r="N90" s="1840"/>
      <c r="O90" s="1840"/>
      <c r="P90" s="1840"/>
      <c r="Q90" s="1840"/>
      <c r="R90" s="1840"/>
      <c r="S90" s="1840"/>
      <c r="T90" s="1840"/>
      <c r="U90" s="1840"/>
      <c r="V90" s="1840"/>
      <c r="W90" s="1840"/>
      <c r="X90" s="1840"/>
      <c r="Y90" s="1840"/>
      <c r="Z90" s="1309"/>
      <c r="AA90" s="1841">
        <v>0</v>
      </c>
      <c r="AB90" s="1841"/>
      <c r="AC90" s="1841"/>
      <c r="AD90" s="1841"/>
      <c r="AE90" s="1841"/>
      <c r="AF90" s="1841"/>
      <c r="AG90" s="1841"/>
      <c r="AH90" s="1782"/>
    </row>
    <row r="91" spans="1:34" ht="17.45" customHeight="1">
      <c r="A91" s="1845"/>
      <c r="B91" s="1799"/>
      <c r="C91" s="1799"/>
      <c r="D91" s="1799"/>
      <c r="E91" s="1799"/>
      <c r="F91" s="1799"/>
      <c r="G91" s="1799"/>
      <c r="H91" s="1799"/>
      <c r="I91" s="1842" t="s">
        <v>2864</v>
      </c>
      <c r="J91" s="1842"/>
      <c r="K91" s="1842"/>
      <c r="L91" s="1842"/>
      <c r="M91" s="1842"/>
      <c r="N91" s="1842"/>
      <c r="O91" s="1842"/>
      <c r="P91" s="1842"/>
      <c r="Q91" s="1842"/>
      <c r="R91" s="1842"/>
      <c r="S91" s="1842"/>
      <c r="T91" s="1842"/>
      <c r="U91" s="1842"/>
      <c r="V91" s="1842"/>
      <c r="W91" s="1842"/>
      <c r="X91" s="1842"/>
      <c r="Y91" s="1842"/>
      <c r="Z91" s="1799"/>
      <c r="AA91" s="1843">
        <v>0</v>
      </c>
      <c r="AB91" s="1843"/>
      <c r="AC91" s="1843"/>
      <c r="AD91" s="1843"/>
      <c r="AE91" s="1843"/>
      <c r="AF91" s="1843"/>
      <c r="AG91" s="1843"/>
      <c r="AH91" s="1800"/>
    </row>
    <row r="92" spans="1:34" ht="16.7" customHeight="1">
      <c r="A92" s="1801" t="s">
        <v>2865</v>
      </c>
      <c r="B92" s="1825"/>
      <c r="C92" s="1825"/>
      <c r="D92" s="1825"/>
      <c r="E92" s="1825"/>
      <c r="F92" s="1825"/>
      <c r="G92" s="1825"/>
      <c r="H92" s="1825"/>
      <c r="I92" s="1825"/>
      <c r="J92" s="1825"/>
      <c r="K92" s="1825"/>
      <c r="L92" s="1825"/>
      <c r="M92" s="1825"/>
      <c r="N92" s="1826"/>
      <c r="O92" s="1789" t="s">
        <v>2850</v>
      </c>
      <c r="P92" s="1790"/>
      <c r="Q92" s="1790"/>
      <c r="R92" s="1790"/>
      <c r="S92" s="1791"/>
      <c r="T92" s="1827" t="s">
        <v>754</v>
      </c>
      <c r="U92" s="1790"/>
      <c r="V92" s="1790"/>
      <c r="W92" s="1213"/>
      <c r="X92" s="1789" t="s">
        <v>2866</v>
      </c>
      <c r="Y92" s="1790"/>
      <c r="Z92" s="1790"/>
      <c r="AA92" s="1790"/>
      <c r="AB92" s="1790"/>
      <c r="AC92" s="1790"/>
      <c r="AD92" s="1791"/>
      <c r="AE92" s="1810" t="s">
        <v>2867</v>
      </c>
      <c r="AF92" s="1828"/>
      <c r="AG92" s="1828"/>
      <c r="AH92" s="1213"/>
    </row>
    <row r="93" spans="1:34" ht="17.45" customHeight="1">
      <c r="A93" s="1215"/>
      <c r="B93" s="1216" t="s">
        <v>2887</v>
      </c>
      <c r="C93" s="1829" t="s">
        <v>2637</v>
      </c>
      <c r="D93" s="1830"/>
      <c r="E93" s="1830"/>
      <c r="F93" s="1830"/>
      <c r="G93" s="1830"/>
      <c r="H93" s="1830"/>
      <c r="I93" s="1830"/>
      <c r="J93" s="1830"/>
      <c r="K93" s="1830"/>
      <c r="L93" s="1830"/>
      <c r="M93" s="1830"/>
      <c r="N93" s="1829"/>
      <c r="O93" s="1831">
        <v>1</v>
      </c>
      <c r="P93" s="1832"/>
      <c r="Q93" s="1832"/>
      <c r="R93" s="1832"/>
      <c r="S93" s="1833"/>
      <c r="T93" s="1834" t="s">
        <v>495</v>
      </c>
      <c r="U93" s="1835"/>
      <c r="V93" s="1835"/>
      <c r="W93" s="1217"/>
      <c r="X93" s="1836">
        <v>57696.654900000001</v>
      </c>
      <c r="Y93" s="1837"/>
      <c r="Z93" s="1837"/>
      <c r="AA93" s="1837"/>
      <c r="AB93" s="1837"/>
      <c r="AC93" s="1837"/>
      <c r="AD93" s="1838"/>
      <c r="AE93" s="1839">
        <v>57696.654900000001</v>
      </c>
      <c r="AF93" s="1795"/>
      <c r="AG93" s="1795"/>
      <c r="AH93" s="1217"/>
    </row>
    <row r="94" spans="1:34" ht="17.45" customHeight="1">
      <c r="A94" s="1792"/>
      <c r="B94" s="1793"/>
      <c r="C94" s="1793"/>
      <c r="D94" s="1793"/>
      <c r="E94" s="1793"/>
      <c r="F94" s="1793"/>
      <c r="G94" s="1793"/>
      <c r="H94" s="1793"/>
      <c r="I94" s="1794" t="s">
        <v>2869</v>
      </c>
      <c r="J94" s="1794"/>
      <c r="K94" s="1794"/>
      <c r="L94" s="1794"/>
      <c r="M94" s="1794"/>
      <c r="N94" s="1794"/>
      <c r="O94" s="1794"/>
      <c r="P94" s="1794"/>
      <c r="Q94" s="1794"/>
      <c r="R94" s="1794"/>
      <c r="S94" s="1794"/>
      <c r="T94" s="1794"/>
      <c r="U94" s="1794"/>
      <c r="V94" s="1794"/>
      <c r="W94" s="1794"/>
      <c r="X94" s="1794"/>
      <c r="Y94" s="1794"/>
      <c r="Z94" s="1214"/>
      <c r="AA94" s="1795">
        <v>57696.654900000001</v>
      </c>
      <c r="AB94" s="1795"/>
      <c r="AC94" s="1795"/>
      <c r="AD94" s="1795"/>
      <c r="AE94" s="1795"/>
      <c r="AF94" s="1795"/>
      <c r="AG94" s="1795"/>
      <c r="AH94" s="1213"/>
    </row>
    <row r="95" spans="1:34" ht="16.7" customHeight="1">
      <c r="A95" s="1801" t="s">
        <v>2870</v>
      </c>
      <c r="B95" s="1825"/>
      <c r="C95" s="1825"/>
      <c r="D95" s="1825"/>
      <c r="E95" s="1825"/>
      <c r="F95" s="1825"/>
      <c r="G95" s="1825"/>
      <c r="H95" s="1825"/>
      <c r="I95" s="1825"/>
      <c r="J95" s="1825"/>
      <c r="K95" s="1825"/>
      <c r="L95" s="1825"/>
      <c r="M95" s="1825"/>
      <c r="N95" s="1826"/>
      <c r="O95" s="1789" t="s">
        <v>2850</v>
      </c>
      <c r="P95" s="1790"/>
      <c r="Q95" s="1790"/>
      <c r="R95" s="1790"/>
      <c r="S95" s="1791"/>
      <c r="T95" s="1827" t="s">
        <v>754</v>
      </c>
      <c r="U95" s="1790"/>
      <c r="V95" s="1790"/>
      <c r="W95" s="1213"/>
      <c r="X95" s="1789" t="s">
        <v>2866</v>
      </c>
      <c r="Y95" s="1790"/>
      <c r="Z95" s="1790"/>
      <c r="AA95" s="1790"/>
      <c r="AB95" s="1790"/>
      <c r="AC95" s="1790"/>
      <c r="AD95" s="1791"/>
      <c r="AE95" s="1810" t="s">
        <v>2867</v>
      </c>
      <c r="AF95" s="1828"/>
      <c r="AG95" s="1828"/>
      <c r="AH95" s="1213"/>
    </row>
    <row r="96" spans="1:34" ht="17.45" customHeight="1">
      <c r="A96" s="1792"/>
      <c r="B96" s="1793"/>
      <c r="C96" s="1793"/>
      <c r="D96" s="1793"/>
      <c r="E96" s="1793"/>
      <c r="F96" s="1793"/>
      <c r="G96" s="1793"/>
      <c r="H96" s="1793"/>
      <c r="I96" s="1794" t="s">
        <v>2871</v>
      </c>
      <c r="J96" s="1794"/>
      <c r="K96" s="1794"/>
      <c r="L96" s="1794"/>
      <c r="M96" s="1794"/>
      <c r="N96" s="1794"/>
      <c r="O96" s="1794"/>
      <c r="P96" s="1794"/>
      <c r="Q96" s="1794"/>
      <c r="R96" s="1794"/>
      <c r="S96" s="1794"/>
      <c r="T96" s="1794"/>
      <c r="U96" s="1794"/>
      <c r="V96" s="1794"/>
      <c r="W96" s="1794"/>
      <c r="X96" s="1794"/>
      <c r="Y96" s="1794"/>
      <c r="Z96" s="1214"/>
      <c r="AA96" s="1795">
        <v>0</v>
      </c>
      <c r="AB96" s="1795"/>
      <c r="AC96" s="1795"/>
      <c r="AD96" s="1795"/>
      <c r="AE96" s="1795"/>
      <c r="AF96" s="1795"/>
      <c r="AG96" s="1795"/>
      <c r="AH96" s="1213"/>
    </row>
    <row r="97" spans="1:34" ht="17.45" customHeight="1">
      <c r="A97" s="1801" t="s">
        <v>2872</v>
      </c>
      <c r="B97" s="1825"/>
      <c r="C97" s="1825"/>
      <c r="D97" s="1825"/>
      <c r="E97" s="1825"/>
      <c r="F97" s="1825"/>
      <c r="G97" s="1825"/>
      <c r="H97" s="1825"/>
      <c r="I97" s="1825"/>
      <c r="J97" s="1825"/>
      <c r="K97" s="1825"/>
      <c r="L97" s="1825"/>
      <c r="M97" s="1825"/>
      <c r="N97" s="1826"/>
      <c r="O97" s="1789" t="s">
        <v>2850</v>
      </c>
      <c r="P97" s="1790"/>
      <c r="Q97" s="1790"/>
      <c r="R97" s="1790"/>
      <c r="S97" s="1791"/>
      <c r="T97" s="1827" t="s">
        <v>754</v>
      </c>
      <c r="U97" s="1790"/>
      <c r="V97" s="1790"/>
      <c r="W97" s="1213"/>
      <c r="X97" s="1789" t="s">
        <v>2866</v>
      </c>
      <c r="Y97" s="1790"/>
      <c r="Z97" s="1790"/>
      <c r="AA97" s="1790"/>
      <c r="AB97" s="1790"/>
      <c r="AC97" s="1790"/>
      <c r="AD97" s="1791"/>
      <c r="AE97" s="1810" t="s">
        <v>2867</v>
      </c>
      <c r="AF97" s="1828"/>
      <c r="AG97" s="1828"/>
      <c r="AH97" s="1213"/>
    </row>
    <row r="98" spans="1:34" ht="16.7" customHeight="1">
      <c r="A98" s="1792"/>
      <c r="B98" s="1793"/>
      <c r="C98" s="1793"/>
      <c r="D98" s="1793"/>
      <c r="E98" s="1793"/>
      <c r="F98" s="1793"/>
      <c r="G98" s="1793"/>
      <c r="H98" s="1793"/>
      <c r="I98" s="1793"/>
      <c r="J98" s="1793"/>
      <c r="K98" s="1794" t="s">
        <v>2873</v>
      </c>
      <c r="L98" s="1794"/>
      <c r="M98" s="1794"/>
      <c r="N98" s="1794"/>
      <c r="O98" s="1794"/>
      <c r="P98" s="1794"/>
      <c r="Q98" s="1794"/>
      <c r="R98" s="1794"/>
      <c r="S98" s="1794"/>
      <c r="T98" s="1794"/>
      <c r="U98" s="1794"/>
      <c r="V98" s="1794"/>
      <c r="W98" s="1794"/>
      <c r="X98" s="1794"/>
      <c r="Y98" s="1794"/>
      <c r="Z98" s="1794"/>
      <c r="AA98" s="1794"/>
      <c r="AB98" s="1214"/>
      <c r="AC98" s="1795">
        <v>0</v>
      </c>
      <c r="AD98" s="1795"/>
      <c r="AE98" s="1795"/>
      <c r="AF98" s="1795"/>
      <c r="AG98" s="1795"/>
      <c r="AH98" s="1213"/>
    </row>
    <row r="99" spans="1:34" ht="17.45" customHeight="1">
      <c r="A99" s="1801" t="s">
        <v>2874</v>
      </c>
      <c r="B99" s="1825"/>
      <c r="C99" s="1825"/>
      <c r="D99" s="1825"/>
      <c r="E99" s="1825"/>
      <c r="F99" s="1825"/>
      <c r="G99" s="1825"/>
      <c r="H99" s="1825"/>
      <c r="I99" s="1825"/>
      <c r="J99" s="1826"/>
      <c r="K99" s="1789" t="s">
        <v>2850</v>
      </c>
      <c r="L99" s="1791"/>
      <c r="M99" s="1855" t="s">
        <v>2875</v>
      </c>
      <c r="N99" s="1856"/>
      <c r="O99" s="1857"/>
      <c r="P99" s="1855" t="s">
        <v>2876</v>
      </c>
      <c r="Q99" s="1856"/>
      <c r="R99" s="1857"/>
      <c r="S99" s="1855" t="s">
        <v>2877</v>
      </c>
      <c r="T99" s="1857"/>
      <c r="U99" s="1789" t="s">
        <v>2878</v>
      </c>
      <c r="V99" s="1790"/>
      <c r="W99" s="1791"/>
      <c r="X99" s="1789" t="s">
        <v>2879</v>
      </c>
      <c r="Y99" s="1790"/>
      <c r="Z99" s="1790"/>
      <c r="AA99" s="1790"/>
      <c r="AB99" s="1791"/>
      <c r="AC99" s="1789" t="s">
        <v>2880</v>
      </c>
      <c r="AD99" s="1791"/>
      <c r="AE99" s="1810" t="s">
        <v>2867</v>
      </c>
      <c r="AF99" s="1828"/>
      <c r="AG99" s="1828"/>
      <c r="AH99" s="1213"/>
    </row>
    <row r="100" spans="1:34" ht="16.7" customHeight="1">
      <c r="A100" s="1853"/>
      <c r="B100" s="1778"/>
      <c r="C100" s="1778"/>
      <c r="D100" s="1778"/>
      <c r="E100" s="1778"/>
      <c r="F100" s="1778"/>
      <c r="G100" s="1778"/>
      <c r="H100" s="1778"/>
      <c r="I100" s="1846" t="s">
        <v>2881</v>
      </c>
      <c r="J100" s="1846"/>
      <c r="K100" s="1846"/>
      <c r="L100" s="1846"/>
      <c r="M100" s="1846"/>
      <c r="N100" s="1846"/>
      <c r="O100" s="1846"/>
      <c r="P100" s="1846"/>
      <c r="Q100" s="1846"/>
      <c r="R100" s="1846"/>
      <c r="S100" s="1846"/>
      <c r="T100" s="1846"/>
      <c r="U100" s="1846"/>
      <c r="V100" s="1846"/>
      <c r="W100" s="1846"/>
      <c r="X100" s="1846"/>
      <c r="Y100" s="1846"/>
      <c r="Z100" s="1203"/>
      <c r="AA100" s="1847">
        <v>0</v>
      </c>
      <c r="AB100" s="1847"/>
      <c r="AC100" s="1847"/>
      <c r="AD100" s="1847"/>
      <c r="AE100" s="1847"/>
      <c r="AF100" s="1847"/>
      <c r="AG100" s="1847"/>
      <c r="AH100" s="1204"/>
    </row>
    <row r="101" spans="1:34" ht="5.85" customHeight="1">
      <c r="A101" s="1854"/>
      <c r="B101" s="1309"/>
      <c r="C101" s="1309"/>
      <c r="D101" s="1309"/>
      <c r="E101" s="1309"/>
      <c r="F101" s="1309"/>
      <c r="G101" s="1309"/>
      <c r="H101" s="1309"/>
      <c r="I101" s="1309"/>
      <c r="J101" s="1309"/>
      <c r="K101" s="1309"/>
      <c r="L101" s="1309"/>
      <c r="M101" s="1309"/>
      <c r="N101" s="1309"/>
      <c r="O101" s="1309"/>
      <c r="P101" s="1309"/>
      <c r="Q101" s="1309"/>
      <c r="R101" s="1309"/>
      <c r="S101" s="1309"/>
      <c r="T101" s="1309"/>
      <c r="U101" s="1309"/>
      <c r="V101" s="1309"/>
      <c r="W101" s="1309"/>
      <c r="X101" s="1309"/>
      <c r="Y101" s="1309"/>
      <c r="Z101" s="1309"/>
      <c r="AA101" s="1309"/>
      <c r="AB101" s="1309"/>
      <c r="AC101" s="1309"/>
      <c r="AD101" s="1309"/>
      <c r="AE101" s="1309"/>
      <c r="AF101" s="1309"/>
      <c r="AG101" s="1309"/>
      <c r="AH101" s="1782"/>
    </row>
    <row r="102" spans="1:34" ht="17.45" customHeight="1">
      <c r="A102" s="1845"/>
      <c r="B102" s="1799"/>
      <c r="C102" s="1799"/>
      <c r="D102" s="1799"/>
      <c r="E102" s="1799"/>
      <c r="F102" s="1799"/>
      <c r="G102" s="1799"/>
      <c r="H102" s="1799"/>
      <c r="I102" s="1842" t="s">
        <v>2882</v>
      </c>
      <c r="J102" s="1842"/>
      <c r="K102" s="1842"/>
      <c r="L102" s="1842"/>
      <c r="M102" s="1842"/>
      <c r="N102" s="1842"/>
      <c r="O102" s="1842"/>
      <c r="P102" s="1842"/>
      <c r="Q102" s="1842"/>
      <c r="R102" s="1842"/>
      <c r="S102" s="1842"/>
      <c r="T102" s="1842"/>
      <c r="U102" s="1842"/>
      <c r="V102" s="1842"/>
      <c r="W102" s="1842"/>
      <c r="X102" s="1842"/>
      <c r="Y102" s="1842"/>
      <c r="Z102" s="1212"/>
      <c r="AA102" s="1848">
        <v>57696.65</v>
      </c>
      <c r="AB102" s="1848"/>
      <c r="AC102" s="1848"/>
      <c r="AD102" s="1848"/>
      <c r="AE102" s="1848"/>
      <c r="AF102" s="1848"/>
      <c r="AG102" s="1848"/>
      <c r="AH102" s="1208"/>
    </row>
    <row r="103" spans="1:34" ht="45.75" customHeight="1">
      <c r="A103" s="1849" t="s">
        <v>2883</v>
      </c>
      <c r="B103" s="1850"/>
      <c r="C103" s="1850"/>
      <c r="D103" s="1850"/>
      <c r="E103" s="1851"/>
      <c r="F103" s="1852"/>
      <c r="G103" s="1852"/>
      <c r="H103" s="1852"/>
      <c r="I103" s="1852"/>
      <c r="J103" s="1852"/>
      <c r="K103" s="1852"/>
      <c r="L103" s="1852"/>
      <c r="M103" s="1852"/>
      <c r="N103" s="1852"/>
      <c r="O103" s="1852"/>
      <c r="P103" s="1852"/>
      <c r="Q103" s="1852"/>
      <c r="R103" s="1852"/>
      <c r="S103" s="1852"/>
      <c r="T103" s="1852"/>
      <c r="U103" s="1852"/>
      <c r="V103" s="1852"/>
      <c r="W103" s="1852"/>
      <c r="X103" s="1852"/>
      <c r="Y103" s="1852"/>
      <c r="Z103" s="1852"/>
      <c r="AA103" s="1852"/>
      <c r="AB103" s="1852"/>
      <c r="AC103" s="1852"/>
      <c r="AD103" s="1852"/>
      <c r="AE103" s="1852"/>
      <c r="AF103" s="1852"/>
      <c r="AG103" s="1852"/>
      <c r="AH103" s="1851"/>
    </row>
    <row r="104" spans="1:34" ht="141.75" customHeight="1">
      <c r="A104" s="1218"/>
      <c r="AH104" s="1219"/>
    </row>
    <row r="105" spans="1:34" ht="141.75" customHeight="1">
      <c r="A105" s="1220"/>
      <c r="B105" s="1221"/>
      <c r="C105" s="1221"/>
      <c r="D105" s="1221"/>
      <c r="E105" s="1221"/>
      <c r="F105" s="1221"/>
      <c r="G105" s="1221"/>
      <c r="H105" s="1221"/>
      <c r="I105" s="1221"/>
      <c r="J105" s="1221"/>
      <c r="K105" s="1221"/>
      <c r="L105" s="1221"/>
      <c r="M105" s="1221"/>
      <c r="N105" s="1221"/>
      <c r="O105" s="1221"/>
      <c r="P105" s="1221"/>
      <c r="Q105" s="1221"/>
      <c r="R105" s="1221"/>
      <c r="S105" s="1221"/>
      <c r="T105" s="1221"/>
      <c r="U105" s="1221"/>
      <c r="V105" s="1221"/>
      <c r="W105" s="1221"/>
      <c r="X105" s="1221"/>
      <c r="Y105" s="1221"/>
      <c r="Z105" s="1221"/>
      <c r="AA105" s="1221"/>
      <c r="AB105" s="1221"/>
      <c r="AC105" s="1221"/>
      <c r="AD105" s="1221"/>
      <c r="AE105" s="1221"/>
      <c r="AF105" s="1221"/>
      <c r="AG105" s="1221"/>
      <c r="AH105" s="1222"/>
    </row>
    <row r="106" spans="1:34" ht="5.85" customHeight="1">
      <c r="A106" s="1777"/>
      <c r="B106" s="1778"/>
      <c r="C106" s="1778"/>
      <c r="D106" s="1778"/>
      <c r="E106" s="1778"/>
      <c r="F106" s="1778"/>
      <c r="G106" s="1778"/>
      <c r="H106" s="1778"/>
      <c r="I106" s="1778"/>
      <c r="J106" s="1778"/>
      <c r="K106" s="1778"/>
      <c r="L106" s="1778"/>
      <c r="M106" s="1778"/>
      <c r="N106" s="1778"/>
      <c r="O106" s="1778"/>
      <c r="P106" s="1778"/>
      <c r="Q106" s="1778"/>
      <c r="R106" s="1778"/>
      <c r="S106" s="1778"/>
      <c r="T106" s="1778"/>
      <c r="U106" s="1778"/>
      <c r="V106" s="1778"/>
      <c r="W106" s="1778"/>
      <c r="X106" s="1778"/>
      <c r="Y106" s="1778"/>
      <c r="Z106" s="1778"/>
      <c r="AA106" s="1778"/>
      <c r="AB106" s="1778"/>
      <c r="AC106" s="1778"/>
      <c r="AD106" s="1778"/>
      <c r="AE106" s="1778"/>
      <c r="AF106" s="1778"/>
      <c r="AG106" s="1778"/>
      <c r="AH106" s="1779"/>
    </row>
    <row r="107" spans="1:34" ht="10.9" customHeight="1">
      <c r="A107" s="1780" t="s">
        <v>2834</v>
      </c>
      <c r="B107" s="1310"/>
      <c r="C107" s="1310"/>
      <c r="D107" s="1310"/>
      <c r="E107" s="1310"/>
      <c r="F107" s="1310"/>
      <c r="G107" s="1310"/>
      <c r="H107" s="1310"/>
      <c r="I107" s="1310"/>
      <c r="J107" s="1310"/>
      <c r="K107" s="1310"/>
      <c r="L107" s="1310"/>
      <c r="M107" s="1310"/>
      <c r="N107" s="1310"/>
      <c r="O107" s="1310"/>
      <c r="P107" s="1310"/>
      <c r="Q107" s="1310"/>
      <c r="R107" s="1310"/>
      <c r="S107" s="1310"/>
      <c r="T107" s="1310"/>
      <c r="U107" s="1310"/>
      <c r="V107" s="1310"/>
      <c r="W107" s="1310"/>
      <c r="X107" s="1310"/>
      <c r="Y107" s="1310"/>
      <c r="Z107" s="1310"/>
      <c r="AA107" s="1310"/>
      <c r="AB107" s="1310"/>
      <c r="AC107" s="1310"/>
      <c r="AD107" s="1309"/>
      <c r="AE107" s="1309"/>
      <c r="AF107" s="1781" t="s">
        <v>2888</v>
      </c>
      <c r="AG107" s="1781"/>
      <c r="AH107" s="1782"/>
    </row>
    <row r="108" spans="1:34" ht="5.85" customHeight="1">
      <c r="A108" s="1780"/>
      <c r="B108" s="1310"/>
      <c r="C108" s="1310"/>
      <c r="D108" s="1310"/>
      <c r="E108" s="1310"/>
      <c r="F108" s="1310"/>
      <c r="G108" s="1310"/>
      <c r="H108" s="1310"/>
      <c r="I108" s="1310"/>
      <c r="J108" s="1310"/>
      <c r="K108" s="1310"/>
      <c r="L108" s="1310"/>
      <c r="M108" s="1310"/>
      <c r="N108" s="1310"/>
      <c r="O108" s="1310"/>
      <c r="P108" s="1310"/>
      <c r="Q108" s="1310"/>
      <c r="R108" s="1310"/>
      <c r="S108" s="1310"/>
      <c r="T108" s="1310"/>
      <c r="U108" s="1310"/>
      <c r="V108" s="1310"/>
      <c r="W108" s="1310"/>
      <c r="X108" s="1310"/>
      <c r="Y108" s="1310"/>
      <c r="Z108" s="1310"/>
      <c r="AA108" s="1310"/>
      <c r="AB108" s="1310"/>
      <c r="AC108" s="1310"/>
      <c r="AD108" s="1311"/>
      <c r="AE108" s="1311"/>
      <c r="AF108" s="1311"/>
      <c r="AG108" s="1311"/>
      <c r="AH108" s="1782"/>
    </row>
    <row r="109" spans="1:34" ht="11.65" customHeight="1">
      <c r="A109" s="1783" t="s">
        <v>2836</v>
      </c>
      <c r="B109" s="1784"/>
      <c r="C109" s="1784"/>
      <c r="D109" s="1784"/>
      <c r="E109" s="1784"/>
      <c r="F109" s="1784"/>
      <c r="G109" s="1784"/>
      <c r="H109" s="1784"/>
      <c r="I109" s="1784"/>
      <c r="J109" s="1784"/>
      <c r="K109" s="1784"/>
      <c r="L109" s="1784"/>
      <c r="M109" s="1784"/>
      <c r="N109" s="1784"/>
      <c r="O109" s="1784"/>
      <c r="P109" s="1784"/>
      <c r="Q109" s="1784"/>
      <c r="R109" s="1784"/>
      <c r="S109" s="1784"/>
      <c r="T109" s="1784"/>
      <c r="U109" s="1784"/>
      <c r="V109" s="1784"/>
      <c r="W109" s="1784"/>
      <c r="X109" s="1784"/>
      <c r="Y109" s="1784"/>
      <c r="Z109" s="1784"/>
      <c r="AA109" s="1784"/>
      <c r="AB109" s="1784"/>
      <c r="AC109" s="1784"/>
      <c r="AD109" s="1311"/>
      <c r="AE109" s="1311"/>
      <c r="AF109" s="1311"/>
      <c r="AG109" s="1311"/>
      <c r="AH109" s="1782"/>
    </row>
    <row r="110" spans="1:34" ht="22.5" customHeight="1">
      <c r="A110" s="1785" t="s">
        <v>2837</v>
      </c>
      <c r="B110" s="1786"/>
      <c r="C110" s="1786"/>
      <c r="D110" s="1786"/>
      <c r="E110" s="1786"/>
      <c r="F110" s="1786"/>
      <c r="G110" s="1786"/>
      <c r="H110" s="1786"/>
      <c r="I110" s="1786"/>
      <c r="J110" s="1786"/>
      <c r="K110" s="1786"/>
      <c r="L110" s="1786"/>
      <c r="M110" s="1786"/>
      <c r="N110" s="1786"/>
      <c r="O110" s="1786"/>
      <c r="P110" s="1786"/>
      <c r="Q110" s="1786"/>
      <c r="R110" s="1786"/>
      <c r="S110" s="1786"/>
      <c r="T110" s="1786"/>
      <c r="U110" s="1786"/>
      <c r="V110" s="1786"/>
      <c r="W110" s="1786"/>
      <c r="X110" s="1786"/>
      <c r="Y110" s="1786"/>
      <c r="Z110" s="1786"/>
      <c r="AA110" s="1786"/>
      <c r="AB110" s="1786"/>
      <c r="AC110" s="1786"/>
      <c r="AD110" s="1311"/>
      <c r="AE110" s="1311"/>
      <c r="AF110" s="1311"/>
      <c r="AG110" s="1311"/>
      <c r="AH110" s="1782"/>
    </row>
    <row r="111" spans="1:34" ht="5.85" customHeight="1">
      <c r="A111" s="1787" t="s">
        <v>2838</v>
      </c>
      <c r="B111" s="1788"/>
      <c r="C111" s="1788"/>
      <c r="D111" s="1788"/>
      <c r="E111" s="1788"/>
      <c r="F111" s="1788"/>
      <c r="G111" s="1788"/>
      <c r="H111" s="1788"/>
      <c r="I111" s="1788"/>
      <c r="J111" s="1788"/>
      <c r="K111" s="1788"/>
      <c r="L111" s="1788"/>
      <c r="M111" s="1788"/>
      <c r="N111" s="1788"/>
      <c r="O111" s="1788"/>
      <c r="P111" s="1788"/>
      <c r="Q111" s="1788"/>
      <c r="R111" s="1788"/>
      <c r="S111" s="1788"/>
      <c r="T111" s="1788"/>
      <c r="U111" s="1788"/>
      <c r="V111" s="1788"/>
      <c r="W111" s="1788"/>
      <c r="X111" s="1788"/>
      <c r="Y111" s="1788"/>
      <c r="Z111" s="1788"/>
      <c r="AA111" s="1788"/>
      <c r="AB111" s="1788"/>
      <c r="AC111" s="1788"/>
      <c r="AD111" s="1311"/>
      <c r="AE111" s="1311"/>
      <c r="AF111" s="1311"/>
      <c r="AG111" s="1311"/>
      <c r="AH111" s="1782"/>
    </row>
    <row r="112" spans="1:34" ht="5.85" customHeight="1">
      <c r="A112" s="1787"/>
      <c r="B112" s="1788"/>
      <c r="C112" s="1788"/>
      <c r="D112" s="1788"/>
      <c r="E112" s="1788"/>
      <c r="F112" s="1788"/>
      <c r="G112" s="1788"/>
      <c r="H112" s="1788"/>
      <c r="I112" s="1788"/>
      <c r="J112" s="1788"/>
      <c r="K112" s="1788"/>
      <c r="L112" s="1788"/>
      <c r="M112" s="1788"/>
      <c r="N112" s="1788"/>
      <c r="O112" s="1788"/>
      <c r="P112" s="1788"/>
      <c r="Q112" s="1788"/>
      <c r="R112" s="1788"/>
      <c r="S112" s="1788"/>
      <c r="T112" s="1788"/>
      <c r="U112" s="1788"/>
      <c r="V112" s="1788"/>
      <c r="W112" s="1788"/>
      <c r="X112" s="1788"/>
      <c r="Y112" s="1788"/>
      <c r="Z112" s="1788"/>
      <c r="AA112" s="1788"/>
      <c r="AB112" s="1788"/>
      <c r="AC112" s="1788"/>
      <c r="AD112" s="1782"/>
      <c r="AE112" s="1309"/>
      <c r="AF112" s="1309"/>
      <c r="AG112" s="1309"/>
      <c r="AH112" s="1782"/>
    </row>
    <row r="113" spans="1:34" ht="11.65" customHeight="1">
      <c r="A113" s="1787" t="s">
        <v>2839</v>
      </c>
      <c r="B113" s="1788"/>
      <c r="C113" s="1788"/>
      <c r="D113" s="1788"/>
      <c r="E113" s="1788"/>
      <c r="F113" s="1788"/>
      <c r="G113" s="1788"/>
      <c r="H113" s="1788"/>
      <c r="I113" s="1788"/>
      <c r="J113" s="1788"/>
      <c r="K113" s="1788"/>
      <c r="L113" s="1788"/>
      <c r="M113" s="1788"/>
      <c r="N113" s="1788"/>
      <c r="O113" s="1788"/>
      <c r="P113" s="1788"/>
      <c r="Q113" s="1788"/>
      <c r="R113" s="1788"/>
      <c r="S113" s="1788"/>
      <c r="T113" s="1788"/>
      <c r="U113" s="1788"/>
      <c r="V113" s="1788"/>
      <c r="W113" s="1788"/>
      <c r="X113" s="1788"/>
      <c r="Y113" s="1788"/>
      <c r="Z113" s="1788"/>
      <c r="AA113" s="1788"/>
      <c r="AB113" s="1788"/>
      <c r="AC113" s="1788"/>
      <c r="AD113" s="1818" t="s">
        <v>2840</v>
      </c>
      <c r="AE113" s="1818"/>
      <c r="AF113" s="1206">
        <v>21.23</v>
      </c>
      <c r="AG113" s="1207" t="s">
        <v>5</v>
      </c>
      <c r="AH113" s="1800"/>
    </row>
    <row r="114" spans="1:34" ht="11.65" customHeight="1">
      <c r="A114" s="1819" t="s">
        <v>2841</v>
      </c>
      <c r="B114" s="1820"/>
      <c r="C114" s="1820"/>
      <c r="D114" s="1820"/>
      <c r="E114" s="1820"/>
      <c r="F114" s="1820"/>
      <c r="G114" s="1820"/>
      <c r="H114" s="1820"/>
      <c r="I114" s="1820"/>
      <c r="J114" s="1820"/>
      <c r="K114" s="1820"/>
      <c r="L114" s="1820"/>
      <c r="M114" s="1820"/>
      <c r="N114" s="1820"/>
      <c r="O114" s="1820"/>
      <c r="P114" s="1820"/>
      <c r="Q114" s="1820"/>
      <c r="R114" s="1820"/>
      <c r="S114" s="1820"/>
      <c r="T114" s="1820"/>
      <c r="U114" s="1820"/>
      <c r="V114" s="1820"/>
      <c r="W114" s="1820"/>
      <c r="X114" s="1820"/>
      <c r="Y114" s="1820"/>
      <c r="Z114" s="1820"/>
      <c r="AA114" s="1820"/>
      <c r="AB114" s="1820"/>
      <c r="AC114" s="1820"/>
      <c r="AD114" s="1821" t="s">
        <v>2842</v>
      </c>
      <c r="AE114" s="1821"/>
      <c r="AF114" s="1210">
        <v>15</v>
      </c>
      <c r="AG114" s="1211" t="s">
        <v>5</v>
      </c>
      <c r="AH114" s="1800"/>
    </row>
    <row r="115" spans="1:34" ht="16.7" customHeight="1">
      <c r="A115" s="1822" t="s">
        <v>2843</v>
      </c>
      <c r="B115" s="1802"/>
      <c r="C115" s="1802"/>
      <c r="D115" s="1778"/>
      <c r="E115" s="1823" t="s">
        <v>2700</v>
      </c>
      <c r="F115" s="1823"/>
      <c r="G115" s="1823"/>
      <c r="H115" s="1823"/>
      <c r="I115" s="1823"/>
      <c r="J115" s="1823"/>
      <c r="K115" s="1823"/>
      <c r="L115" s="1823"/>
      <c r="M115" s="1823"/>
      <c r="N115" s="1823"/>
      <c r="O115" s="1823"/>
      <c r="P115" s="1823"/>
      <c r="Q115" s="1823"/>
      <c r="R115" s="1823"/>
      <c r="S115" s="1823"/>
      <c r="T115" s="1823"/>
      <c r="U115" s="1823"/>
      <c r="V115" s="1823"/>
      <c r="W115" s="1823"/>
      <c r="X115" s="1823"/>
      <c r="Y115" s="1823"/>
      <c r="Z115" s="1823"/>
      <c r="AA115" s="1823"/>
      <c r="AB115" s="1823"/>
      <c r="AC115" s="1823"/>
      <c r="AD115" s="1823"/>
      <c r="AE115" s="1823"/>
      <c r="AF115" s="1823"/>
      <c r="AG115" s="1823"/>
      <c r="AH115" s="1779"/>
    </row>
    <row r="116" spans="1:34" ht="17.45" customHeight="1">
      <c r="A116" s="1824" t="s">
        <v>2844</v>
      </c>
      <c r="B116" s="1816"/>
      <c r="C116" s="1816"/>
      <c r="D116" s="1309"/>
      <c r="E116" s="1815" t="s">
        <v>496</v>
      </c>
      <c r="F116" s="1815"/>
      <c r="G116" s="1111"/>
      <c r="H116" s="1796" t="s">
        <v>2845</v>
      </c>
      <c r="I116" s="1796"/>
      <c r="J116" s="1796" t="s">
        <v>497</v>
      </c>
      <c r="K116" s="1796"/>
      <c r="L116" s="1309"/>
      <c r="M116" s="1309"/>
      <c r="N116" s="1816" t="s">
        <v>2846</v>
      </c>
      <c r="O116" s="1816"/>
      <c r="P116" s="1816"/>
      <c r="Q116" s="1816"/>
      <c r="R116" s="1817">
        <v>286.19</v>
      </c>
      <c r="S116" s="1817"/>
      <c r="T116" s="1817"/>
      <c r="U116" s="1817"/>
      <c r="V116" s="1309"/>
      <c r="W116" s="1309"/>
      <c r="X116" s="1309"/>
      <c r="Y116" s="1796" t="s">
        <v>2847</v>
      </c>
      <c r="Z116" s="1796"/>
      <c r="AA116" s="1796"/>
      <c r="AB116" s="1796"/>
      <c r="AC116" s="1796"/>
      <c r="AD116" s="1796"/>
      <c r="AE116" s="1796"/>
      <c r="AF116" s="1797" t="s">
        <v>2848</v>
      </c>
      <c r="AG116" s="1797"/>
      <c r="AH116" s="1782"/>
    </row>
    <row r="117" spans="1:34" ht="5.85" customHeight="1">
      <c r="A117" s="1798"/>
      <c r="B117" s="1799"/>
      <c r="C117" s="1799"/>
      <c r="D117" s="1799"/>
      <c r="E117" s="1799"/>
      <c r="F117" s="1799"/>
      <c r="G117" s="1799"/>
      <c r="H117" s="1799"/>
      <c r="I117" s="1799"/>
      <c r="J117" s="1799"/>
      <c r="K117" s="1799"/>
      <c r="L117" s="1799"/>
      <c r="M117" s="1799"/>
      <c r="N117" s="1799"/>
      <c r="O117" s="1799"/>
      <c r="P117" s="1799"/>
      <c r="Q117" s="1799"/>
      <c r="R117" s="1799"/>
      <c r="S117" s="1799"/>
      <c r="T117" s="1799"/>
      <c r="U117" s="1799"/>
      <c r="V117" s="1799"/>
      <c r="W117" s="1799"/>
      <c r="X117" s="1799"/>
      <c r="Y117" s="1799"/>
      <c r="Z117" s="1799"/>
      <c r="AA117" s="1799"/>
      <c r="AB117" s="1799"/>
      <c r="AC117" s="1799"/>
      <c r="AD117" s="1799"/>
      <c r="AE117" s="1799"/>
      <c r="AF117" s="1799"/>
      <c r="AG117" s="1799"/>
      <c r="AH117" s="1800"/>
    </row>
    <row r="118" spans="1:34" ht="16.7" customHeight="1">
      <c r="A118" s="1801" t="s">
        <v>2849</v>
      </c>
      <c r="B118" s="1802"/>
      <c r="C118" s="1802"/>
      <c r="D118" s="1802"/>
      <c r="E118" s="1802"/>
      <c r="F118" s="1802"/>
      <c r="G118" s="1802"/>
      <c r="H118" s="1802"/>
      <c r="I118" s="1802"/>
      <c r="J118" s="1803"/>
      <c r="K118" s="1789" t="s">
        <v>2850</v>
      </c>
      <c r="L118" s="1807"/>
      <c r="M118" s="1789" t="s">
        <v>2851</v>
      </c>
      <c r="N118" s="1790"/>
      <c r="O118" s="1790"/>
      <c r="P118" s="1790"/>
      <c r="Q118" s="1790"/>
      <c r="R118" s="1790"/>
      <c r="S118" s="1790"/>
      <c r="T118" s="1791"/>
      <c r="U118" s="1789" t="s">
        <v>2852</v>
      </c>
      <c r="V118" s="1790"/>
      <c r="W118" s="1790"/>
      <c r="X118" s="1790"/>
      <c r="Y118" s="1790"/>
      <c r="Z118" s="1790"/>
      <c r="AA118" s="1790"/>
      <c r="AB118" s="1790"/>
      <c r="AC118" s="1790"/>
      <c r="AD118" s="1791"/>
      <c r="AE118" s="1810" t="s">
        <v>2853</v>
      </c>
      <c r="AF118" s="1811"/>
      <c r="AG118" s="1811"/>
      <c r="AH118" s="1814"/>
    </row>
    <row r="119" spans="1:34" ht="17.45" customHeight="1">
      <c r="A119" s="1804"/>
      <c r="B119" s="1805"/>
      <c r="C119" s="1805"/>
      <c r="D119" s="1805"/>
      <c r="E119" s="1805"/>
      <c r="F119" s="1805"/>
      <c r="G119" s="1805"/>
      <c r="H119" s="1805"/>
      <c r="I119" s="1805"/>
      <c r="J119" s="1806"/>
      <c r="K119" s="1808"/>
      <c r="L119" s="1809"/>
      <c r="M119" s="1789" t="s">
        <v>2854</v>
      </c>
      <c r="N119" s="1790"/>
      <c r="O119" s="1790"/>
      <c r="P119" s="1791"/>
      <c r="Q119" s="1789" t="s">
        <v>2855</v>
      </c>
      <c r="R119" s="1790"/>
      <c r="S119" s="1790"/>
      <c r="T119" s="1791"/>
      <c r="U119" s="1789" t="s">
        <v>2854</v>
      </c>
      <c r="V119" s="1790"/>
      <c r="W119" s="1790"/>
      <c r="X119" s="1790"/>
      <c r="Y119" s="1790"/>
      <c r="Z119" s="1791"/>
      <c r="AA119" s="1789" t="s">
        <v>2855</v>
      </c>
      <c r="AB119" s="1790"/>
      <c r="AC119" s="1790"/>
      <c r="AD119" s="1791"/>
      <c r="AE119" s="1812"/>
      <c r="AF119" s="1813"/>
      <c r="AG119" s="1813"/>
      <c r="AH119" s="1800"/>
    </row>
    <row r="120" spans="1:34" ht="17.45" customHeight="1">
      <c r="A120" s="1215"/>
      <c r="B120" s="1216" t="s">
        <v>1472</v>
      </c>
      <c r="C120" s="1829" t="s">
        <v>2889</v>
      </c>
      <c r="D120" s="1830"/>
      <c r="E120" s="1830"/>
      <c r="F120" s="1830"/>
      <c r="G120" s="1830"/>
      <c r="H120" s="1830"/>
      <c r="I120" s="1830"/>
      <c r="J120" s="1829"/>
      <c r="K120" s="1862">
        <v>1</v>
      </c>
      <c r="L120" s="1863"/>
      <c r="M120" s="1862">
        <v>1</v>
      </c>
      <c r="N120" s="1864"/>
      <c r="O120" s="1864"/>
      <c r="P120" s="1863"/>
      <c r="Q120" s="1862">
        <v>0</v>
      </c>
      <c r="R120" s="1864"/>
      <c r="S120" s="1864"/>
      <c r="T120" s="1863"/>
      <c r="U120" s="1859">
        <v>1026.0804000000001</v>
      </c>
      <c r="V120" s="1860"/>
      <c r="W120" s="1860"/>
      <c r="X120" s="1860"/>
      <c r="Y120" s="1860"/>
      <c r="Z120" s="1861"/>
      <c r="AA120" s="1859">
        <v>416.0369</v>
      </c>
      <c r="AB120" s="1860"/>
      <c r="AC120" s="1860"/>
      <c r="AD120" s="1861"/>
      <c r="AE120" s="1839">
        <v>1026.0804000000001</v>
      </c>
      <c r="AF120" s="1795"/>
      <c r="AG120" s="1795"/>
      <c r="AH120" s="1217"/>
    </row>
    <row r="121" spans="1:34" ht="16.7" customHeight="1">
      <c r="A121" s="1792"/>
      <c r="B121" s="1793"/>
      <c r="C121" s="1793"/>
      <c r="D121" s="1793"/>
      <c r="E121" s="1793"/>
      <c r="F121" s="1793"/>
      <c r="G121" s="1793"/>
      <c r="H121" s="1793"/>
      <c r="I121" s="1793"/>
      <c r="J121" s="1793"/>
      <c r="K121" s="1794" t="s">
        <v>2856</v>
      </c>
      <c r="L121" s="1794"/>
      <c r="M121" s="1794"/>
      <c r="N121" s="1794"/>
      <c r="O121" s="1794"/>
      <c r="P121" s="1794"/>
      <c r="Q121" s="1794"/>
      <c r="R121" s="1794"/>
      <c r="S121" s="1794"/>
      <c r="T121" s="1794"/>
      <c r="U121" s="1794"/>
      <c r="V121" s="1794"/>
      <c r="W121" s="1794"/>
      <c r="X121" s="1794"/>
      <c r="Y121" s="1794"/>
      <c r="Z121" s="1794"/>
      <c r="AA121" s="1795">
        <v>1026.0804000000001</v>
      </c>
      <c r="AB121" s="1795"/>
      <c r="AC121" s="1795"/>
      <c r="AD121" s="1795"/>
      <c r="AE121" s="1795"/>
      <c r="AF121" s="1795"/>
      <c r="AG121" s="1795"/>
      <c r="AH121" s="1213"/>
    </row>
    <row r="122" spans="1:34" ht="17.45" customHeight="1">
      <c r="A122" s="1801" t="s">
        <v>2857</v>
      </c>
      <c r="B122" s="1825"/>
      <c r="C122" s="1825"/>
      <c r="D122" s="1825"/>
      <c r="E122" s="1825"/>
      <c r="F122" s="1825"/>
      <c r="G122" s="1825"/>
      <c r="H122" s="1825"/>
      <c r="I122" s="1825"/>
      <c r="J122" s="1825"/>
      <c r="K122" s="1825"/>
      <c r="L122" s="1825"/>
      <c r="M122" s="1825"/>
      <c r="N122" s="1826"/>
      <c r="O122" s="1789" t="s">
        <v>2858</v>
      </c>
      <c r="P122" s="1790"/>
      <c r="Q122" s="1790"/>
      <c r="R122" s="1790"/>
      <c r="S122" s="1791"/>
      <c r="T122" s="1827" t="s">
        <v>2850</v>
      </c>
      <c r="U122" s="1790"/>
      <c r="V122" s="1790"/>
      <c r="W122" s="1213"/>
      <c r="X122" s="1789" t="s">
        <v>2859</v>
      </c>
      <c r="Y122" s="1790"/>
      <c r="Z122" s="1790"/>
      <c r="AA122" s="1790"/>
      <c r="AB122" s="1790"/>
      <c r="AC122" s="1790"/>
      <c r="AD122" s="1791"/>
      <c r="AE122" s="1810" t="s">
        <v>2853</v>
      </c>
      <c r="AF122" s="1828"/>
      <c r="AG122" s="1828"/>
      <c r="AH122" s="1213"/>
    </row>
    <row r="123" spans="1:34" ht="16.7" customHeight="1">
      <c r="A123" s="1215"/>
      <c r="B123" s="1216" t="s">
        <v>1009</v>
      </c>
      <c r="C123" s="1829" t="s">
        <v>1010</v>
      </c>
      <c r="D123" s="1830"/>
      <c r="E123" s="1830"/>
      <c r="F123" s="1830"/>
      <c r="G123" s="1830"/>
      <c r="H123" s="1830"/>
      <c r="I123" s="1830"/>
      <c r="J123" s="1830"/>
      <c r="K123" s="1830"/>
      <c r="L123" s="1830"/>
      <c r="M123" s="1830"/>
      <c r="N123" s="1829"/>
      <c r="O123" s="1831">
        <v>0</v>
      </c>
      <c r="P123" s="1832"/>
      <c r="Q123" s="1832"/>
      <c r="R123" s="1832"/>
      <c r="S123" s="1833"/>
      <c r="T123" s="1858">
        <v>1</v>
      </c>
      <c r="U123" s="1832"/>
      <c r="V123" s="1832"/>
      <c r="W123" s="1217"/>
      <c r="X123" s="1859">
        <v>22.268799999999999</v>
      </c>
      <c r="Y123" s="1860"/>
      <c r="Z123" s="1860"/>
      <c r="AA123" s="1860"/>
      <c r="AB123" s="1860"/>
      <c r="AC123" s="1860"/>
      <c r="AD123" s="1861"/>
      <c r="AE123" s="1839">
        <v>22.268799999999999</v>
      </c>
      <c r="AF123" s="1795"/>
      <c r="AG123" s="1795"/>
      <c r="AH123" s="1217"/>
    </row>
    <row r="124" spans="1:34" ht="17.45" customHeight="1">
      <c r="A124" s="1792"/>
      <c r="B124" s="1778"/>
      <c r="C124" s="1778"/>
      <c r="D124" s="1778"/>
      <c r="E124" s="1778"/>
      <c r="F124" s="1778"/>
      <c r="G124" s="1778"/>
      <c r="H124" s="1778"/>
      <c r="I124" s="1846" t="s">
        <v>2860</v>
      </c>
      <c r="J124" s="1846"/>
      <c r="K124" s="1846"/>
      <c r="L124" s="1846"/>
      <c r="M124" s="1846"/>
      <c r="N124" s="1846"/>
      <c r="O124" s="1846"/>
      <c r="P124" s="1846"/>
      <c r="Q124" s="1846"/>
      <c r="R124" s="1846"/>
      <c r="S124" s="1846"/>
      <c r="T124" s="1846"/>
      <c r="U124" s="1846"/>
      <c r="V124" s="1846"/>
      <c r="W124" s="1846"/>
      <c r="X124" s="1846"/>
      <c r="Y124" s="1846"/>
      <c r="Z124" s="1793"/>
      <c r="AA124" s="1847">
        <v>22.268799999999999</v>
      </c>
      <c r="AB124" s="1847"/>
      <c r="AC124" s="1847"/>
      <c r="AD124" s="1847"/>
      <c r="AE124" s="1847"/>
      <c r="AF124" s="1847"/>
      <c r="AG124" s="1847"/>
      <c r="AH124" s="1814"/>
    </row>
    <row r="125" spans="1:34" ht="17.45" customHeight="1">
      <c r="A125" s="1844"/>
      <c r="B125" s="1309"/>
      <c r="C125" s="1309"/>
      <c r="D125" s="1309"/>
      <c r="E125" s="1309"/>
      <c r="F125" s="1309"/>
      <c r="G125" s="1309"/>
      <c r="H125" s="1309"/>
      <c r="I125" s="1840" t="s">
        <v>2861</v>
      </c>
      <c r="J125" s="1840"/>
      <c r="K125" s="1840"/>
      <c r="L125" s="1840"/>
      <c r="M125" s="1840"/>
      <c r="N125" s="1840"/>
      <c r="O125" s="1840"/>
      <c r="P125" s="1840"/>
      <c r="Q125" s="1840"/>
      <c r="R125" s="1840"/>
      <c r="S125" s="1840"/>
      <c r="T125" s="1840"/>
      <c r="U125" s="1840"/>
      <c r="V125" s="1840"/>
      <c r="W125" s="1840"/>
      <c r="X125" s="1840"/>
      <c r="Y125" s="1840"/>
      <c r="Z125" s="1309"/>
      <c r="AA125" s="1841">
        <v>1048.3492000000001</v>
      </c>
      <c r="AB125" s="1841"/>
      <c r="AC125" s="1841"/>
      <c r="AD125" s="1841"/>
      <c r="AE125" s="1841"/>
      <c r="AF125" s="1841"/>
      <c r="AG125" s="1841"/>
      <c r="AH125" s="1782"/>
    </row>
    <row r="126" spans="1:34" ht="16.7" customHeight="1">
      <c r="A126" s="1844"/>
      <c r="B126" s="1309"/>
      <c r="C126" s="1309"/>
      <c r="D126" s="1309"/>
      <c r="E126" s="1309"/>
      <c r="F126" s="1309"/>
      <c r="G126" s="1309"/>
      <c r="H126" s="1309"/>
      <c r="I126" s="1840" t="s">
        <v>2862</v>
      </c>
      <c r="J126" s="1840"/>
      <c r="K126" s="1840"/>
      <c r="L126" s="1840"/>
      <c r="M126" s="1840"/>
      <c r="N126" s="1840"/>
      <c r="O126" s="1840"/>
      <c r="P126" s="1840"/>
      <c r="Q126" s="1840"/>
      <c r="R126" s="1840"/>
      <c r="S126" s="1840"/>
      <c r="T126" s="1840"/>
      <c r="U126" s="1840"/>
      <c r="V126" s="1840"/>
      <c r="W126" s="1840"/>
      <c r="X126" s="1840"/>
      <c r="Y126" s="1840"/>
      <c r="Z126" s="1309"/>
      <c r="AA126" s="1841">
        <v>3.6631</v>
      </c>
      <c r="AB126" s="1841"/>
      <c r="AC126" s="1841"/>
      <c r="AD126" s="1841"/>
      <c r="AE126" s="1841"/>
      <c r="AF126" s="1841"/>
      <c r="AG126" s="1841"/>
      <c r="AH126" s="1782"/>
    </row>
    <row r="127" spans="1:34" ht="17.45" customHeight="1">
      <c r="A127" s="1844"/>
      <c r="B127" s="1309"/>
      <c r="C127" s="1309"/>
      <c r="D127" s="1309"/>
      <c r="E127" s="1309"/>
      <c r="F127" s="1309"/>
      <c r="G127" s="1309"/>
      <c r="H127" s="1309"/>
      <c r="I127" s="1840" t="s">
        <v>2863</v>
      </c>
      <c r="J127" s="1840"/>
      <c r="K127" s="1840"/>
      <c r="L127" s="1840"/>
      <c r="M127" s="1840"/>
      <c r="N127" s="1840"/>
      <c r="O127" s="1840"/>
      <c r="P127" s="1840"/>
      <c r="Q127" s="1840"/>
      <c r="R127" s="1840"/>
      <c r="S127" s="1840"/>
      <c r="T127" s="1840"/>
      <c r="U127" s="1840"/>
      <c r="V127" s="1840"/>
      <c r="W127" s="1840"/>
      <c r="X127" s="1840"/>
      <c r="Y127" s="1840"/>
      <c r="Z127" s="1309"/>
      <c r="AA127" s="1841">
        <v>5.9810000000000002E-2</v>
      </c>
      <c r="AB127" s="1841"/>
      <c r="AC127" s="1841"/>
      <c r="AD127" s="1841"/>
      <c r="AE127" s="1841"/>
      <c r="AF127" s="1841"/>
      <c r="AG127" s="1841"/>
      <c r="AH127" s="1782"/>
    </row>
    <row r="128" spans="1:34" ht="17.45" customHeight="1">
      <c r="A128" s="1845"/>
      <c r="B128" s="1799"/>
      <c r="C128" s="1799"/>
      <c r="D128" s="1799"/>
      <c r="E128" s="1799"/>
      <c r="F128" s="1799"/>
      <c r="G128" s="1799"/>
      <c r="H128" s="1799"/>
      <c r="I128" s="1842" t="s">
        <v>2864</v>
      </c>
      <c r="J128" s="1842"/>
      <c r="K128" s="1842"/>
      <c r="L128" s="1842"/>
      <c r="M128" s="1842"/>
      <c r="N128" s="1842"/>
      <c r="O128" s="1842"/>
      <c r="P128" s="1842"/>
      <c r="Q128" s="1842"/>
      <c r="R128" s="1842"/>
      <c r="S128" s="1842"/>
      <c r="T128" s="1842"/>
      <c r="U128" s="1842"/>
      <c r="V128" s="1842"/>
      <c r="W128" s="1842"/>
      <c r="X128" s="1842"/>
      <c r="Y128" s="1842"/>
      <c r="Z128" s="1799"/>
      <c r="AA128" s="1843">
        <v>0</v>
      </c>
      <c r="AB128" s="1843"/>
      <c r="AC128" s="1843"/>
      <c r="AD128" s="1843"/>
      <c r="AE128" s="1843"/>
      <c r="AF128" s="1843"/>
      <c r="AG128" s="1843"/>
      <c r="AH128" s="1800"/>
    </row>
    <row r="129" spans="1:34" ht="16.7" customHeight="1">
      <c r="A129" s="1801" t="s">
        <v>2865</v>
      </c>
      <c r="B129" s="1825"/>
      <c r="C129" s="1825"/>
      <c r="D129" s="1825"/>
      <c r="E129" s="1825"/>
      <c r="F129" s="1825"/>
      <c r="G129" s="1825"/>
      <c r="H129" s="1825"/>
      <c r="I129" s="1825"/>
      <c r="J129" s="1825"/>
      <c r="K129" s="1825"/>
      <c r="L129" s="1825"/>
      <c r="M129" s="1825"/>
      <c r="N129" s="1826"/>
      <c r="O129" s="1789" t="s">
        <v>2850</v>
      </c>
      <c r="P129" s="1790"/>
      <c r="Q129" s="1790"/>
      <c r="R129" s="1790"/>
      <c r="S129" s="1791"/>
      <c r="T129" s="1827" t="s">
        <v>754</v>
      </c>
      <c r="U129" s="1790"/>
      <c r="V129" s="1790"/>
      <c r="W129" s="1213"/>
      <c r="X129" s="1789" t="s">
        <v>2866</v>
      </c>
      <c r="Y129" s="1790"/>
      <c r="Z129" s="1790"/>
      <c r="AA129" s="1790"/>
      <c r="AB129" s="1790"/>
      <c r="AC129" s="1790"/>
      <c r="AD129" s="1791"/>
      <c r="AE129" s="1810" t="s">
        <v>2867</v>
      </c>
      <c r="AF129" s="1828"/>
      <c r="AG129" s="1828"/>
      <c r="AH129" s="1213"/>
    </row>
    <row r="130" spans="1:34" ht="17.45" customHeight="1">
      <c r="A130" s="1792"/>
      <c r="B130" s="1793"/>
      <c r="C130" s="1793"/>
      <c r="D130" s="1793"/>
      <c r="E130" s="1793"/>
      <c r="F130" s="1793"/>
      <c r="G130" s="1793"/>
      <c r="H130" s="1793"/>
      <c r="I130" s="1794" t="s">
        <v>2869</v>
      </c>
      <c r="J130" s="1794"/>
      <c r="K130" s="1794"/>
      <c r="L130" s="1794"/>
      <c r="M130" s="1794"/>
      <c r="N130" s="1794"/>
      <c r="O130" s="1794"/>
      <c r="P130" s="1794"/>
      <c r="Q130" s="1794"/>
      <c r="R130" s="1794"/>
      <c r="S130" s="1794"/>
      <c r="T130" s="1794"/>
      <c r="U130" s="1794"/>
      <c r="V130" s="1794"/>
      <c r="W130" s="1794"/>
      <c r="X130" s="1794"/>
      <c r="Y130" s="1794"/>
      <c r="Z130" s="1214"/>
      <c r="AA130" s="1795">
        <v>0</v>
      </c>
      <c r="AB130" s="1795"/>
      <c r="AC130" s="1795"/>
      <c r="AD130" s="1795"/>
      <c r="AE130" s="1795"/>
      <c r="AF130" s="1795"/>
      <c r="AG130" s="1795"/>
      <c r="AH130" s="1213"/>
    </row>
    <row r="131" spans="1:34" ht="16.7" customHeight="1">
      <c r="A131" s="1801" t="s">
        <v>2870</v>
      </c>
      <c r="B131" s="1825"/>
      <c r="C131" s="1825"/>
      <c r="D131" s="1825"/>
      <c r="E131" s="1825"/>
      <c r="F131" s="1825"/>
      <c r="G131" s="1825"/>
      <c r="H131" s="1825"/>
      <c r="I131" s="1825"/>
      <c r="J131" s="1825"/>
      <c r="K131" s="1825"/>
      <c r="L131" s="1825"/>
      <c r="M131" s="1825"/>
      <c r="N131" s="1826"/>
      <c r="O131" s="1789" t="s">
        <v>2850</v>
      </c>
      <c r="P131" s="1790"/>
      <c r="Q131" s="1790"/>
      <c r="R131" s="1790"/>
      <c r="S131" s="1791"/>
      <c r="T131" s="1827" t="s">
        <v>754</v>
      </c>
      <c r="U131" s="1790"/>
      <c r="V131" s="1790"/>
      <c r="W131" s="1213"/>
      <c r="X131" s="1789" t="s">
        <v>2866</v>
      </c>
      <c r="Y131" s="1790"/>
      <c r="Z131" s="1790"/>
      <c r="AA131" s="1790"/>
      <c r="AB131" s="1790"/>
      <c r="AC131" s="1790"/>
      <c r="AD131" s="1791"/>
      <c r="AE131" s="1810" t="s">
        <v>2867</v>
      </c>
      <c r="AF131" s="1828"/>
      <c r="AG131" s="1828"/>
      <c r="AH131" s="1213"/>
    </row>
    <row r="132" spans="1:34" ht="17.45" customHeight="1">
      <c r="A132" s="1792"/>
      <c r="B132" s="1793"/>
      <c r="C132" s="1793"/>
      <c r="D132" s="1793"/>
      <c r="E132" s="1793"/>
      <c r="F132" s="1793"/>
      <c r="G132" s="1793"/>
      <c r="H132" s="1793"/>
      <c r="I132" s="1794" t="s">
        <v>2871</v>
      </c>
      <c r="J132" s="1794"/>
      <c r="K132" s="1794"/>
      <c r="L132" s="1794"/>
      <c r="M132" s="1794"/>
      <c r="N132" s="1794"/>
      <c r="O132" s="1794"/>
      <c r="P132" s="1794"/>
      <c r="Q132" s="1794"/>
      <c r="R132" s="1794"/>
      <c r="S132" s="1794"/>
      <c r="T132" s="1794"/>
      <c r="U132" s="1794"/>
      <c r="V132" s="1794"/>
      <c r="W132" s="1794"/>
      <c r="X132" s="1794"/>
      <c r="Y132" s="1794"/>
      <c r="Z132" s="1214"/>
      <c r="AA132" s="1795">
        <v>0</v>
      </c>
      <c r="AB132" s="1795"/>
      <c r="AC132" s="1795"/>
      <c r="AD132" s="1795"/>
      <c r="AE132" s="1795"/>
      <c r="AF132" s="1795"/>
      <c r="AG132" s="1795"/>
      <c r="AH132" s="1213"/>
    </row>
    <row r="133" spans="1:34" ht="17.45" customHeight="1">
      <c r="A133" s="1801" t="s">
        <v>2872</v>
      </c>
      <c r="B133" s="1825"/>
      <c r="C133" s="1825"/>
      <c r="D133" s="1825"/>
      <c r="E133" s="1825"/>
      <c r="F133" s="1825"/>
      <c r="G133" s="1825"/>
      <c r="H133" s="1825"/>
      <c r="I133" s="1825"/>
      <c r="J133" s="1825"/>
      <c r="K133" s="1825"/>
      <c r="L133" s="1825"/>
      <c r="M133" s="1825"/>
      <c r="N133" s="1826"/>
      <c r="O133" s="1789" t="s">
        <v>2850</v>
      </c>
      <c r="P133" s="1790"/>
      <c r="Q133" s="1790"/>
      <c r="R133" s="1790"/>
      <c r="S133" s="1791"/>
      <c r="T133" s="1827" t="s">
        <v>754</v>
      </c>
      <c r="U133" s="1790"/>
      <c r="V133" s="1790"/>
      <c r="W133" s="1213"/>
      <c r="X133" s="1789" t="s">
        <v>2866</v>
      </c>
      <c r="Y133" s="1790"/>
      <c r="Z133" s="1790"/>
      <c r="AA133" s="1790"/>
      <c r="AB133" s="1790"/>
      <c r="AC133" s="1790"/>
      <c r="AD133" s="1791"/>
      <c r="AE133" s="1810" t="s">
        <v>2867</v>
      </c>
      <c r="AF133" s="1828"/>
      <c r="AG133" s="1828"/>
      <c r="AH133" s="1213"/>
    </row>
    <row r="134" spans="1:34" ht="16.7" customHeight="1">
      <c r="A134" s="1792"/>
      <c r="B134" s="1793"/>
      <c r="C134" s="1793"/>
      <c r="D134" s="1793"/>
      <c r="E134" s="1793"/>
      <c r="F134" s="1793"/>
      <c r="G134" s="1793"/>
      <c r="H134" s="1793"/>
      <c r="I134" s="1793"/>
      <c r="J134" s="1793"/>
      <c r="K134" s="1794" t="s">
        <v>2873</v>
      </c>
      <c r="L134" s="1794"/>
      <c r="M134" s="1794"/>
      <c r="N134" s="1794"/>
      <c r="O134" s="1794"/>
      <c r="P134" s="1794"/>
      <c r="Q134" s="1794"/>
      <c r="R134" s="1794"/>
      <c r="S134" s="1794"/>
      <c r="T134" s="1794"/>
      <c r="U134" s="1794"/>
      <c r="V134" s="1794"/>
      <c r="W134" s="1794"/>
      <c r="X134" s="1794"/>
      <c r="Y134" s="1794"/>
      <c r="Z134" s="1794"/>
      <c r="AA134" s="1794"/>
      <c r="AB134" s="1214"/>
      <c r="AC134" s="1795">
        <v>0</v>
      </c>
      <c r="AD134" s="1795"/>
      <c r="AE134" s="1795"/>
      <c r="AF134" s="1795"/>
      <c r="AG134" s="1795"/>
      <c r="AH134" s="1213"/>
    </row>
    <row r="135" spans="1:34" ht="17.45" customHeight="1">
      <c r="A135" s="1801" t="s">
        <v>2874</v>
      </c>
      <c r="B135" s="1825"/>
      <c r="C135" s="1825"/>
      <c r="D135" s="1825"/>
      <c r="E135" s="1825"/>
      <c r="F135" s="1825"/>
      <c r="G135" s="1825"/>
      <c r="H135" s="1825"/>
      <c r="I135" s="1825"/>
      <c r="J135" s="1826"/>
      <c r="K135" s="1789" t="s">
        <v>2850</v>
      </c>
      <c r="L135" s="1791"/>
      <c r="M135" s="1855" t="s">
        <v>2875</v>
      </c>
      <c r="N135" s="1856"/>
      <c r="O135" s="1857"/>
      <c r="P135" s="1855" t="s">
        <v>2876</v>
      </c>
      <c r="Q135" s="1856"/>
      <c r="R135" s="1857"/>
      <c r="S135" s="1855" t="s">
        <v>2877</v>
      </c>
      <c r="T135" s="1857"/>
      <c r="U135" s="1789" t="s">
        <v>2878</v>
      </c>
      <c r="V135" s="1790"/>
      <c r="W135" s="1791"/>
      <c r="X135" s="1789" t="s">
        <v>2879</v>
      </c>
      <c r="Y135" s="1790"/>
      <c r="Z135" s="1790"/>
      <c r="AA135" s="1790"/>
      <c r="AB135" s="1791"/>
      <c r="AC135" s="1789" t="s">
        <v>2880</v>
      </c>
      <c r="AD135" s="1791"/>
      <c r="AE135" s="1810" t="s">
        <v>2867</v>
      </c>
      <c r="AF135" s="1828"/>
      <c r="AG135" s="1828"/>
      <c r="AH135" s="1213"/>
    </row>
    <row r="136" spans="1:34" ht="17.45" customHeight="1">
      <c r="A136" s="1853"/>
      <c r="B136" s="1778"/>
      <c r="C136" s="1778"/>
      <c r="D136" s="1778"/>
      <c r="E136" s="1778"/>
      <c r="F136" s="1778"/>
      <c r="G136" s="1778"/>
      <c r="H136" s="1778"/>
      <c r="I136" s="1846" t="s">
        <v>2881</v>
      </c>
      <c r="J136" s="1846"/>
      <c r="K136" s="1846"/>
      <c r="L136" s="1846"/>
      <c r="M136" s="1846"/>
      <c r="N136" s="1846"/>
      <c r="O136" s="1846"/>
      <c r="P136" s="1846"/>
      <c r="Q136" s="1846"/>
      <c r="R136" s="1846"/>
      <c r="S136" s="1846"/>
      <c r="T136" s="1846"/>
      <c r="U136" s="1846"/>
      <c r="V136" s="1846"/>
      <c r="W136" s="1846"/>
      <c r="X136" s="1846"/>
      <c r="Y136" s="1846"/>
      <c r="Z136" s="1203"/>
      <c r="AA136" s="1847">
        <v>0</v>
      </c>
      <c r="AB136" s="1847"/>
      <c r="AC136" s="1847"/>
      <c r="AD136" s="1847"/>
      <c r="AE136" s="1847"/>
      <c r="AF136" s="1847"/>
      <c r="AG136" s="1847"/>
      <c r="AH136" s="1204"/>
    </row>
    <row r="137" spans="1:34" ht="5.0999999999999996" customHeight="1">
      <c r="A137" s="1854"/>
      <c r="B137" s="1309"/>
      <c r="C137" s="1309"/>
      <c r="D137" s="1309"/>
      <c r="E137" s="1309"/>
      <c r="F137" s="1309"/>
      <c r="G137" s="1309"/>
      <c r="H137" s="1309"/>
      <c r="I137" s="1309"/>
      <c r="J137" s="1309"/>
      <c r="K137" s="1309"/>
      <c r="L137" s="1309"/>
      <c r="M137" s="1309"/>
      <c r="N137" s="1309"/>
      <c r="O137" s="1309"/>
      <c r="P137" s="1309"/>
      <c r="Q137" s="1309"/>
      <c r="R137" s="1309"/>
      <c r="S137" s="1309"/>
      <c r="T137" s="1309"/>
      <c r="U137" s="1309"/>
      <c r="V137" s="1309"/>
      <c r="W137" s="1309"/>
      <c r="X137" s="1309"/>
      <c r="Y137" s="1309"/>
      <c r="Z137" s="1309"/>
      <c r="AA137" s="1309"/>
      <c r="AB137" s="1309"/>
      <c r="AC137" s="1309"/>
      <c r="AD137" s="1309"/>
      <c r="AE137" s="1309"/>
      <c r="AF137" s="1309"/>
      <c r="AG137" s="1309"/>
      <c r="AH137" s="1782"/>
    </row>
    <row r="138" spans="1:34" ht="17.45" customHeight="1">
      <c r="A138" s="1845"/>
      <c r="B138" s="1799"/>
      <c r="C138" s="1799"/>
      <c r="D138" s="1799"/>
      <c r="E138" s="1799"/>
      <c r="F138" s="1799"/>
      <c r="G138" s="1799"/>
      <c r="H138" s="1799"/>
      <c r="I138" s="1842" t="s">
        <v>2882</v>
      </c>
      <c r="J138" s="1842"/>
      <c r="K138" s="1842"/>
      <c r="L138" s="1842"/>
      <c r="M138" s="1842"/>
      <c r="N138" s="1842"/>
      <c r="O138" s="1842"/>
      <c r="P138" s="1842"/>
      <c r="Q138" s="1842"/>
      <c r="R138" s="1842"/>
      <c r="S138" s="1842"/>
      <c r="T138" s="1842"/>
      <c r="U138" s="1842"/>
      <c r="V138" s="1842"/>
      <c r="W138" s="1842"/>
      <c r="X138" s="1842"/>
      <c r="Y138" s="1842"/>
      <c r="Z138" s="1212"/>
      <c r="AA138" s="1848">
        <v>3.72</v>
      </c>
      <c r="AB138" s="1848"/>
      <c r="AC138" s="1848"/>
      <c r="AD138" s="1848"/>
      <c r="AE138" s="1848"/>
      <c r="AF138" s="1848"/>
      <c r="AG138" s="1848"/>
      <c r="AH138" s="1208"/>
    </row>
    <row r="139" spans="1:34" ht="45.75" customHeight="1">
      <c r="A139" s="1849" t="s">
        <v>2883</v>
      </c>
      <c r="B139" s="1850"/>
      <c r="C139" s="1850"/>
      <c r="D139" s="1850"/>
      <c r="E139" s="1851"/>
      <c r="F139" s="1852"/>
      <c r="G139" s="1852"/>
      <c r="H139" s="1852"/>
      <c r="I139" s="1852"/>
      <c r="J139" s="1852"/>
      <c r="K139" s="1852"/>
      <c r="L139" s="1852"/>
      <c r="M139" s="1852"/>
      <c r="N139" s="1852"/>
      <c r="O139" s="1852"/>
      <c r="P139" s="1852"/>
      <c r="Q139" s="1852"/>
      <c r="R139" s="1852"/>
      <c r="S139" s="1852"/>
      <c r="T139" s="1852"/>
      <c r="U139" s="1852"/>
      <c r="V139" s="1852"/>
      <c r="W139" s="1852"/>
      <c r="X139" s="1852"/>
      <c r="Y139" s="1852"/>
      <c r="Z139" s="1852"/>
      <c r="AA139" s="1852"/>
      <c r="AB139" s="1852"/>
      <c r="AC139" s="1852"/>
      <c r="AD139" s="1852"/>
      <c r="AE139" s="1852"/>
      <c r="AF139" s="1852"/>
      <c r="AG139" s="1852"/>
      <c r="AH139" s="1851"/>
    </row>
    <row r="140" spans="1:34" ht="133.15" customHeight="1">
      <c r="A140" s="1218"/>
      <c r="AH140" s="1219"/>
    </row>
    <row r="141" spans="1:34" ht="133.15" customHeight="1">
      <c r="A141" s="1220"/>
      <c r="B141" s="1221"/>
      <c r="C141" s="1221"/>
      <c r="D141" s="1221"/>
      <c r="E141" s="1221"/>
      <c r="F141" s="1221"/>
      <c r="G141" s="1221"/>
      <c r="H141" s="1221"/>
      <c r="I141" s="1221"/>
      <c r="J141" s="1221"/>
      <c r="K141" s="1221"/>
      <c r="L141" s="1221"/>
      <c r="M141" s="1221"/>
      <c r="N141" s="1221"/>
      <c r="O141" s="1221"/>
      <c r="P141" s="1221"/>
      <c r="Q141" s="1221"/>
      <c r="R141" s="1221"/>
      <c r="S141" s="1221"/>
      <c r="T141" s="1221"/>
      <c r="U141" s="1221"/>
      <c r="V141" s="1221"/>
      <c r="W141" s="1221"/>
      <c r="X141" s="1221"/>
      <c r="Y141" s="1221"/>
      <c r="Z141" s="1221"/>
      <c r="AA141" s="1221"/>
      <c r="AB141" s="1221"/>
      <c r="AC141" s="1221"/>
      <c r="AD141" s="1221"/>
      <c r="AE141" s="1221"/>
      <c r="AF141" s="1221"/>
      <c r="AG141" s="1221"/>
      <c r="AH141" s="1222"/>
    </row>
    <row r="142" spans="1:34" ht="5.85" customHeight="1">
      <c r="A142" s="1777"/>
      <c r="B142" s="1778"/>
      <c r="C142" s="1778"/>
      <c r="D142" s="1778"/>
      <c r="E142" s="1778"/>
      <c r="F142" s="1778"/>
      <c r="G142" s="1778"/>
      <c r="H142" s="1778"/>
      <c r="I142" s="1778"/>
      <c r="J142" s="1778"/>
      <c r="K142" s="1778"/>
      <c r="L142" s="1778"/>
      <c r="M142" s="1778"/>
      <c r="N142" s="1778"/>
      <c r="O142" s="1778"/>
      <c r="P142" s="1778"/>
      <c r="Q142" s="1778"/>
      <c r="R142" s="1778"/>
      <c r="S142" s="1778"/>
      <c r="T142" s="1778"/>
      <c r="U142" s="1778"/>
      <c r="V142" s="1778"/>
      <c r="W142" s="1778"/>
      <c r="X142" s="1778"/>
      <c r="Y142" s="1778"/>
      <c r="Z142" s="1778"/>
      <c r="AA142" s="1778"/>
      <c r="AB142" s="1778"/>
      <c r="AC142" s="1778"/>
      <c r="AD142" s="1778"/>
      <c r="AE142" s="1778"/>
      <c r="AF142" s="1778"/>
      <c r="AG142" s="1778"/>
      <c r="AH142" s="1779"/>
    </row>
    <row r="143" spans="1:34" ht="11.65" customHeight="1">
      <c r="A143" s="1780" t="s">
        <v>2834</v>
      </c>
      <c r="B143" s="1310"/>
      <c r="C143" s="1310"/>
      <c r="D143" s="1310"/>
      <c r="E143" s="1310"/>
      <c r="F143" s="1310"/>
      <c r="G143" s="1310"/>
      <c r="H143" s="1310"/>
      <c r="I143" s="1310"/>
      <c r="J143" s="1310"/>
      <c r="K143" s="1310"/>
      <c r="L143" s="1310"/>
      <c r="M143" s="1310"/>
      <c r="N143" s="1310"/>
      <c r="O143" s="1310"/>
      <c r="P143" s="1310"/>
      <c r="Q143" s="1310"/>
      <c r="R143" s="1310"/>
      <c r="S143" s="1310"/>
      <c r="T143" s="1310"/>
      <c r="U143" s="1310"/>
      <c r="V143" s="1310"/>
      <c r="W143" s="1310"/>
      <c r="X143" s="1310"/>
      <c r="Y143" s="1310"/>
      <c r="Z143" s="1310"/>
      <c r="AA143" s="1310"/>
      <c r="AB143" s="1310"/>
      <c r="AC143" s="1310"/>
      <c r="AD143" s="1309"/>
      <c r="AE143" s="1309"/>
      <c r="AF143" s="1781" t="s">
        <v>2890</v>
      </c>
      <c r="AG143" s="1781"/>
      <c r="AH143" s="1782"/>
    </row>
    <row r="144" spans="1:34" ht="5.85" customHeight="1">
      <c r="A144" s="1780"/>
      <c r="B144" s="1310"/>
      <c r="C144" s="1310"/>
      <c r="D144" s="1310"/>
      <c r="E144" s="1310"/>
      <c r="F144" s="1310"/>
      <c r="G144" s="1310"/>
      <c r="H144" s="1310"/>
      <c r="I144" s="1310"/>
      <c r="J144" s="1310"/>
      <c r="K144" s="1310"/>
      <c r="L144" s="1310"/>
      <c r="M144" s="1310"/>
      <c r="N144" s="1310"/>
      <c r="O144" s="1310"/>
      <c r="P144" s="1310"/>
      <c r="Q144" s="1310"/>
      <c r="R144" s="1310"/>
      <c r="S144" s="1310"/>
      <c r="T144" s="1310"/>
      <c r="U144" s="1310"/>
      <c r="V144" s="1310"/>
      <c r="W144" s="1310"/>
      <c r="X144" s="1310"/>
      <c r="Y144" s="1310"/>
      <c r="Z144" s="1310"/>
      <c r="AA144" s="1310"/>
      <c r="AB144" s="1310"/>
      <c r="AC144" s="1310"/>
      <c r="AD144" s="1311"/>
      <c r="AE144" s="1311"/>
      <c r="AF144" s="1311"/>
      <c r="AG144" s="1311"/>
      <c r="AH144" s="1782"/>
    </row>
    <row r="145" spans="1:34" ht="10.9" customHeight="1">
      <c r="A145" s="1783" t="s">
        <v>2836</v>
      </c>
      <c r="B145" s="1784"/>
      <c r="C145" s="1784"/>
      <c r="D145" s="1784"/>
      <c r="E145" s="1784"/>
      <c r="F145" s="1784"/>
      <c r="G145" s="1784"/>
      <c r="H145" s="1784"/>
      <c r="I145" s="1784"/>
      <c r="J145" s="1784"/>
      <c r="K145" s="1784"/>
      <c r="L145" s="1784"/>
      <c r="M145" s="1784"/>
      <c r="N145" s="1784"/>
      <c r="O145" s="1784"/>
      <c r="P145" s="1784"/>
      <c r="Q145" s="1784"/>
      <c r="R145" s="1784"/>
      <c r="S145" s="1784"/>
      <c r="T145" s="1784"/>
      <c r="U145" s="1784"/>
      <c r="V145" s="1784"/>
      <c r="W145" s="1784"/>
      <c r="X145" s="1784"/>
      <c r="Y145" s="1784"/>
      <c r="Z145" s="1784"/>
      <c r="AA145" s="1784"/>
      <c r="AB145" s="1784"/>
      <c r="AC145" s="1784"/>
      <c r="AD145" s="1311"/>
      <c r="AE145" s="1311"/>
      <c r="AF145" s="1311"/>
      <c r="AG145" s="1311"/>
      <c r="AH145" s="1782"/>
    </row>
    <row r="146" spans="1:34" ht="23.25" customHeight="1">
      <c r="A146" s="1785" t="s">
        <v>2837</v>
      </c>
      <c r="B146" s="1786"/>
      <c r="C146" s="1786"/>
      <c r="D146" s="1786"/>
      <c r="E146" s="1786"/>
      <c r="F146" s="1786"/>
      <c r="G146" s="1786"/>
      <c r="H146" s="1786"/>
      <c r="I146" s="1786"/>
      <c r="J146" s="1786"/>
      <c r="K146" s="1786"/>
      <c r="L146" s="1786"/>
      <c r="M146" s="1786"/>
      <c r="N146" s="1786"/>
      <c r="O146" s="1786"/>
      <c r="P146" s="1786"/>
      <c r="Q146" s="1786"/>
      <c r="R146" s="1786"/>
      <c r="S146" s="1786"/>
      <c r="T146" s="1786"/>
      <c r="U146" s="1786"/>
      <c r="V146" s="1786"/>
      <c r="W146" s="1786"/>
      <c r="X146" s="1786"/>
      <c r="Y146" s="1786"/>
      <c r="Z146" s="1786"/>
      <c r="AA146" s="1786"/>
      <c r="AB146" s="1786"/>
      <c r="AC146" s="1786"/>
      <c r="AD146" s="1311"/>
      <c r="AE146" s="1311"/>
      <c r="AF146" s="1311"/>
      <c r="AG146" s="1311"/>
      <c r="AH146" s="1782"/>
    </row>
    <row r="147" spans="1:34" ht="5.85" customHeight="1">
      <c r="A147" s="1787" t="s">
        <v>2838</v>
      </c>
      <c r="B147" s="1788"/>
      <c r="C147" s="1788"/>
      <c r="D147" s="1788"/>
      <c r="E147" s="1788"/>
      <c r="F147" s="1788"/>
      <c r="G147" s="1788"/>
      <c r="H147" s="1788"/>
      <c r="I147" s="1788"/>
      <c r="J147" s="1788"/>
      <c r="K147" s="1788"/>
      <c r="L147" s="1788"/>
      <c r="M147" s="1788"/>
      <c r="N147" s="1788"/>
      <c r="O147" s="1788"/>
      <c r="P147" s="1788"/>
      <c r="Q147" s="1788"/>
      <c r="R147" s="1788"/>
      <c r="S147" s="1788"/>
      <c r="T147" s="1788"/>
      <c r="U147" s="1788"/>
      <c r="V147" s="1788"/>
      <c r="W147" s="1788"/>
      <c r="X147" s="1788"/>
      <c r="Y147" s="1788"/>
      <c r="Z147" s="1788"/>
      <c r="AA147" s="1788"/>
      <c r="AB147" s="1788"/>
      <c r="AC147" s="1788"/>
      <c r="AD147" s="1311"/>
      <c r="AE147" s="1311"/>
      <c r="AF147" s="1311"/>
      <c r="AG147" s="1311"/>
      <c r="AH147" s="1782"/>
    </row>
    <row r="148" spans="1:34" ht="5.85" customHeight="1">
      <c r="A148" s="1787"/>
      <c r="B148" s="1788"/>
      <c r="C148" s="1788"/>
      <c r="D148" s="1788"/>
      <c r="E148" s="1788"/>
      <c r="F148" s="1788"/>
      <c r="G148" s="1788"/>
      <c r="H148" s="1788"/>
      <c r="I148" s="1788"/>
      <c r="J148" s="1788"/>
      <c r="K148" s="1788"/>
      <c r="L148" s="1788"/>
      <c r="M148" s="1788"/>
      <c r="N148" s="1788"/>
      <c r="O148" s="1788"/>
      <c r="P148" s="1788"/>
      <c r="Q148" s="1788"/>
      <c r="R148" s="1788"/>
      <c r="S148" s="1788"/>
      <c r="T148" s="1788"/>
      <c r="U148" s="1788"/>
      <c r="V148" s="1788"/>
      <c r="W148" s="1788"/>
      <c r="X148" s="1788"/>
      <c r="Y148" s="1788"/>
      <c r="Z148" s="1788"/>
      <c r="AA148" s="1788"/>
      <c r="AB148" s="1788"/>
      <c r="AC148" s="1788"/>
      <c r="AD148" s="1782"/>
      <c r="AE148" s="1309"/>
      <c r="AF148" s="1309"/>
      <c r="AG148" s="1309"/>
      <c r="AH148" s="1782"/>
    </row>
    <row r="149" spans="1:34" ht="10.9" customHeight="1">
      <c r="A149" s="1787" t="s">
        <v>2839</v>
      </c>
      <c r="B149" s="1788"/>
      <c r="C149" s="1788"/>
      <c r="D149" s="1788"/>
      <c r="E149" s="1788"/>
      <c r="F149" s="1788"/>
      <c r="G149" s="1788"/>
      <c r="H149" s="1788"/>
      <c r="I149" s="1788"/>
      <c r="J149" s="1788"/>
      <c r="K149" s="1788"/>
      <c r="L149" s="1788"/>
      <c r="M149" s="1788"/>
      <c r="N149" s="1788"/>
      <c r="O149" s="1788"/>
      <c r="P149" s="1788"/>
      <c r="Q149" s="1788"/>
      <c r="R149" s="1788"/>
      <c r="S149" s="1788"/>
      <c r="T149" s="1788"/>
      <c r="U149" s="1788"/>
      <c r="V149" s="1788"/>
      <c r="W149" s="1788"/>
      <c r="X149" s="1788"/>
      <c r="Y149" s="1788"/>
      <c r="Z149" s="1788"/>
      <c r="AA149" s="1788"/>
      <c r="AB149" s="1788"/>
      <c r="AC149" s="1788"/>
      <c r="AD149" s="1818" t="s">
        <v>2840</v>
      </c>
      <c r="AE149" s="1818"/>
      <c r="AF149" s="1206">
        <v>21.23</v>
      </c>
      <c r="AG149" s="1207" t="s">
        <v>5</v>
      </c>
      <c r="AH149" s="1800"/>
    </row>
    <row r="150" spans="1:34" ht="11.65" customHeight="1">
      <c r="A150" s="1819" t="s">
        <v>2841</v>
      </c>
      <c r="B150" s="1820"/>
      <c r="C150" s="1820"/>
      <c r="D150" s="1820"/>
      <c r="E150" s="1820"/>
      <c r="F150" s="1820"/>
      <c r="G150" s="1820"/>
      <c r="H150" s="1820"/>
      <c r="I150" s="1820"/>
      <c r="J150" s="1820"/>
      <c r="K150" s="1820"/>
      <c r="L150" s="1820"/>
      <c r="M150" s="1820"/>
      <c r="N150" s="1820"/>
      <c r="O150" s="1820"/>
      <c r="P150" s="1820"/>
      <c r="Q150" s="1820"/>
      <c r="R150" s="1820"/>
      <c r="S150" s="1820"/>
      <c r="T150" s="1820"/>
      <c r="U150" s="1820"/>
      <c r="V150" s="1820"/>
      <c r="W150" s="1820"/>
      <c r="X150" s="1820"/>
      <c r="Y150" s="1820"/>
      <c r="Z150" s="1820"/>
      <c r="AA150" s="1820"/>
      <c r="AB150" s="1820"/>
      <c r="AC150" s="1820"/>
      <c r="AD150" s="1821" t="s">
        <v>2842</v>
      </c>
      <c r="AE150" s="1821"/>
      <c r="AF150" s="1210">
        <v>15</v>
      </c>
      <c r="AG150" s="1211" t="s">
        <v>5</v>
      </c>
      <c r="AH150" s="1800"/>
    </row>
    <row r="151" spans="1:34" ht="17.45" customHeight="1">
      <c r="A151" s="1822" t="s">
        <v>2843</v>
      </c>
      <c r="B151" s="1802"/>
      <c r="C151" s="1802"/>
      <c r="D151" s="1778"/>
      <c r="E151" s="1823" t="s">
        <v>2711</v>
      </c>
      <c r="F151" s="1823"/>
      <c r="G151" s="1823"/>
      <c r="H151" s="1823"/>
      <c r="I151" s="1823"/>
      <c r="J151" s="1823"/>
      <c r="K151" s="1823"/>
      <c r="L151" s="1823"/>
      <c r="M151" s="1823"/>
      <c r="N151" s="1823"/>
      <c r="O151" s="1823"/>
      <c r="P151" s="1823"/>
      <c r="Q151" s="1823"/>
      <c r="R151" s="1823"/>
      <c r="S151" s="1823"/>
      <c r="T151" s="1823"/>
      <c r="U151" s="1823"/>
      <c r="V151" s="1823"/>
      <c r="W151" s="1823"/>
      <c r="X151" s="1823"/>
      <c r="Y151" s="1823"/>
      <c r="Z151" s="1823"/>
      <c r="AA151" s="1823"/>
      <c r="AB151" s="1823"/>
      <c r="AC151" s="1823"/>
      <c r="AD151" s="1823"/>
      <c r="AE151" s="1823"/>
      <c r="AF151" s="1823"/>
      <c r="AG151" s="1823"/>
      <c r="AH151" s="1779"/>
    </row>
    <row r="152" spans="1:34" ht="16.7" customHeight="1">
      <c r="A152" s="1824" t="s">
        <v>2844</v>
      </c>
      <c r="B152" s="1816"/>
      <c r="C152" s="1816"/>
      <c r="D152" s="1309"/>
      <c r="E152" s="1815" t="s">
        <v>2710</v>
      </c>
      <c r="F152" s="1815"/>
      <c r="G152" s="1111"/>
      <c r="H152" s="1796" t="s">
        <v>2845</v>
      </c>
      <c r="I152" s="1796"/>
      <c r="J152" s="1796" t="s">
        <v>497</v>
      </c>
      <c r="K152" s="1796"/>
      <c r="L152" s="1309"/>
      <c r="M152" s="1309"/>
      <c r="N152" s="1816" t="s">
        <v>2846</v>
      </c>
      <c r="O152" s="1816"/>
      <c r="P152" s="1816"/>
      <c r="Q152" s="1816"/>
      <c r="R152" s="1817">
        <v>230.19</v>
      </c>
      <c r="S152" s="1817"/>
      <c r="T152" s="1817"/>
      <c r="U152" s="1817"/>
      <c r="V152" s="1309"/>
      <c r="W152" s="1309"/>
      <c r="X152" s="1309"/>
      <c r="Y152" s="1796" t="s">
        <v>2847</v>
      </c>
      <c r="Z152" s="1796"/>
      <c r="AA152" s="1796"/>
      <c r="AB152" s="1796"/>
      <c r="AC152" s="1796"/>
      <c r="AD152" s="1796"/>
      <c r="AE152" s="1796"/>
      <c r="AF152" s="1797" t="s">
        <v>2848</v>
      </c>
      <c r="AG152" s="1797"/>
      <c r="AH152" s="1782"/>
    </row>
    <row r="153" spans="1:34" ht="5.85" customHeight="1">
      <c r="A153" s="1798"/>
      <c r="B153" s="1799"/>
      <c r="C153" s="1799"/>
      <c r="D153" s="1799"/>
      <c r="E153" s="1799"/>
      <c r="F153" s="1799"/>
      <c r="G153" s="1799"/>
      <c r="H153" s="1799"/>
      <c r="I153" s="1799"/>
      <c r="J153" s="1799"/>
      <c r="K153" s="1799"/>
      <c r="L153" s="1799"/>
      <c r="M153" s="1799"/>
      <c r="N153" s="1799"/>
      <c r="O153" s="1799"/>
      <c r="P153" s="1799"/>
      <c r="Q153" s="1799"/>
      <c r="R153" s="1799"/>
      <c r="S153" s="1799"/>
      <c r="T153" s="1799"/>
      <c r="U153" s="1799"/>
      <c r="V153" s="1799"/>
      <c r="W153" s="1799"/>
      <c r="X153" s="1799"/>
      <c r="Y153" s="1799"/>
      <c r="Z153" s="1799"/>
      <c r="AA153" s="1799"/>
      <c r="AB153" s="1799"/>
      <c r="AC153" s="1799"/>
      <c r="AD153" s="1799"/>
      <c r="AE153" s="1799"/>
      <c r="AF153" s="1799"/>
      <c r="AG153" s="1799"/>
      <c r="AH153" s="1800"/>
    </row>
    <row r="154" spans="1:34" ht="17.45" customHeight="1">
      <c r="A154" s="1801" t="s">
        <v>2849</v>
      </c>
      <c r="B154" s="1802"/>
      <c r="C154" s="1802"/>
      <c r="D154" s="1802"/>
      <c r="E154" s="1802"/>
      <c r="F154" s="1802"/>
      <c r="G154" s="1802"/>
      <c r="H154" s="1802"/>
      <c r="I154" s="1802"/>
      <c r="J154" s="1803"/>
      <c r="K154" s="1789" t="s">
        <v>2850</v>
      </c>
      <c r="L154" s="1807"/>
      <c r="M154" s="1789" t="s">
        <v>2851</v>
      </c>
      <c r="N154" s="1790"/>
      <c r="O154" s="1790"/>
      <c r="P154" s="1790"/>
      <c r="Q154" s="1790"/>
      <c r="R154" s="1790"/>
      <c r="S154" s="1790"/>
      <c r="T154" s="1791"/>
      <c r="U154" s="1789" t="s">
        <v>2852</v>
      </c>
      <c r="V154" s="1790"/>
      <c r="W154" s="1790"/>
      <c r="X154" s="1790"/>
      <c r="Y154" s="1790"/>
      <c r="Z154" s="1790"/>
      <c r="AA154" s="1790"/>
      <c r="AB154" s="1790"/>
      <c r="AC154" s="1790"/>
      <c r="AD154" s="1791"/>
      <c r="AE154" s="1810" t="s">
        <v>2853</v>
      </c>
      <c r="AF154" s="1811"/>
      <c r="AG154" s="1811"/>
      <c r="AH154" s="1814"/>
    </row>
    <row r="155" spans="1:34" ht="17.45" customHeight="1">
      <c r="A155" s="1804"/>
      <c r="B155" s="1805"/>
      <c r="C155" s="1805"/>
      <c r="D155" s="1805"/>
      <c r="E155" s="1805"/>
      <c r="F155" s="1805"/>
      <c r="G155" s="1805"/>
      <c r="H155" s="1805"/>
      <c r="I155" s="1805"/>
      <c r="J155" s="1806"/>
      <c r="K155" s="1808"/>
      <c r="L155" s="1809"/>
      <c r="M155" s="1789" t="s">
        <v>2854</v>
      </c>
      <c r="N155" s="1790"/>
      <c r="O155" s="1790"/>
      <c r="P155" s="1791"/>
      <c r="Q155" s="1789" t="s">
        <v>2855</v>
      </c>
      <c r="R155" s="1790"/>
      <c r="S155" s="1790"/>
      <c r="T155" s="1791"/>
      <c r="U155" s="1789" t="s">
        <v>2854</v>
      </c>
      <c r="V155" s="1790"/>
      <c r="W155" s="1790"/>
      <c r="X155" s="1790"/>
      <c r="Y155" s="1790"/>
      <c r="Z155" s="1791"/>
      <c r="AA155" s="1789" t="s">
        <v>2855</v>
      </c>
      <c r="AB155" s="1790"/>
      <c r="AC155" s="1790"/>
      <c r="AD155" s="1791"/>
      <c r="AE155" s="1812"/>
      <c r="AF155" s="1813"/>
      <c r="AG155" s="1813"/>
      <c r="AH155" s="1800"/>
    </row>
    <row r="156" spans="1:34" ht="16.7" customHeight="1">
      <c r="A156" s="1223"/>
      <c r="B156" s="1224" t="s">
        <v>1468</v>
      </c>
      <c r="C156" s="1875" t="s">
        <v>2891</v>
      </c>
      <c r="D156" s="1876"/>
      <c r="E156" s="1876"/>
      <c r="F156" s="1876"/>
      <c r="G156" s="1876"/>
      <c r="H156" s="1876"/>
      <c r="I156" s="1876"/>
      <c r="J156" s="1875"/>
      <c r="K156" s="1877">
        <v>1</v>
      </c>
      <c r="L156" s="1878"/>
      <c r="M156" s="1877">
        <v>1</v>
      </c>
      <c r="N156" s="1879"/>
      <c r="O156" s="1879"/>
      <c r="P156" s="1878"/>
      <c r="Q156" s="1877">
        <v>0</v>
      </c>
      <c r="R156" s="1879"/>
      <c r="S156" s="1879"/>
      <c r="T156" s="1878"/>
      <c r="U156" s="1880">
        <v>345.91860000000003</v>
      </c>
      <c r="V156" s="1881"/>
      <c r="W156" s="1881"/>
      <c r="X156" s="1881"/>
      <c r="Y156" s="1881"/>
      <c r="Z156" s="1882"/>
      <c r="AA156" s="1880">
        <v>161.34479999999999</v>
      </c>
      <c r="AB156" s="1881"/>
      <c r="AC156" s="1881"/>
      <c r="AD156" s="1882"/>
      <c r="AE156" s="1865">
        <v>345.91860000000003</v>
      </c>
      <c r="AF156" s="1847"/>
      <c r="AG156" s="1847"/>
      <c r="AH156" s="1225"/>
    </row>
    <row r="157" spans="1:34" ht="17.45" customHeight="1">
      <c r="A157" s="1220"/>
      <c r="B157" s="1209" t="s">
        <v>1464</v>
      </c>
      <c r="C157" s="1866" t="s">
        <v>2892</v>
      </c>
      <c r="D157" s="1867"/>
      <c r="E157" s="1867"/>
      <c r="F157" s="1867"/>
      <c r="G157" s="1867"/>
      <c r="H157" s="1867"/>
      <c r="I157" s="1867"/>
      <c r="J157" s="1866"/>
      <c r="K157" s="1868">
        <v>4</v>
      </c>
      <c r="L157" s="1869"/>
      <c r="M157" s="1868">
        <v>0.76</v>
      </c>
      <c r="N157" s="1870"/>
      <c r="O157" s="1870"/>
      <c r="P157" s="1869"/>
      <c r="Q157" s="1868">
        <v>0.24</v>
      </c>
      <c r="R157" s="1870"/>
      <c r="S157" s="1870"/>
      <c r="T157" s="1869"/>
      <c r="U157" s="1871">
        <v>317.75659999999999</v>
      </c>
      <c r="V157" s="1872"/>
      <c r="W157" s="1872"/>
      <c r="X157" s="1872"/>
      <c r="Y157" s="1872"/>
      <c r="Z157" s="1873"/>
      <c r="AA157" s="1871">
        <v>99.436000000000007</v>
      </c>
      <c r="AB157" s="1872"/>
      <c r="AC157" s="1872"/>
      <c r="AD157" s="1873"/>
      <c r="AE157" s="1874">
        <v>1061.4386</v>
      </c>
      <c r="AF157" s="1843"/>
      <c r="AG157" s="1843"/>
      <c r="AH157" s="1222"/>
    </row>
    <row r="158" spans="1:34" ht="16.7" customHeight="1">
      <c r="A158" s="1792"/>
      <c r="B158" s="1793"/>
      <c r="C158" s="1793"/>
      <c r="D158" s="1793"/>
      <c r="E158" s="1793"/>
      <c r="F158" s="1793"/>
      <c r="G158" s="1793"/>
      <c r="H158" s="1793"/>
      <c r="I158" s="1793"/>
      <c r="J158" s="1793"/>
      <c r="K158" s="1794" t="s">
        <v>2856</v>
      </c>
      <c r="L158" s="1794"/>
      <c r="M158" s="1794"/>
      <c r="N158" s="1794"/>
      <c r="O158" s="1794"/>
      <c r="P158" s="1794"/>
      <c r="Q158" s="1794"/>
      <c r="R158" s="1794"/>
      <c r="S158" s="1794"/>
      <c r="T158" s="1794"/>
      <c r="U158" s="1794"/>
      <c r="V158" s="1794"/>
      <c r="W158" s="1794"/>
      <c r="X158" s="1794"/>
      <c r="Y158" s="1794"/>
      <c r="Z158" s="1794"/>
      <c r="AA158" s="1795">
        <v>1407.3571999999999</v>
      </c>
      <c r="AB158" s="1795"/>
      <c r="AC158" s="1795"/>
      <c r="AD158" s="1795"/>
      <c r="AE158" s="1795"/>
      <c r="AF158" s="1795"/>
      <c r="AG158" s="1795"/>
      <c r="AH158" s="1213"/>
    </row>
    <row r="159" spans="1:34" ht="17.45" customHeight="1">
      <c r="A159" s="1801" t="s">
        <v>2857</v>
      </c>
      <c r="B159" s="1825"/>
      <c r="C159" s="1825"/>
      <c r="D159" s="1825"/>
      <c r="E159" s="1825"/>
      <c r="F159" s="1825"/>
      <c r="G159" s="1825"/>
      <c r="H159" s="1825"/>
      <c r="I159" s="1825"/>
      <c r="J159" s="1825"/>
      <c r="K159" s="1825"/>
      <c r="L159" s="1825"/>
      <c r="M159" s="1825"/>
      <c r="N159" s="1826"/>
      <c r="O159" s="1789" t="s">
        <v>2858</v>
      </c>
      <c r="P159" s="1790"/>
      <c r="Q159" s="1790"/>
      <c r="R159" s="1790"/>
      <c r="S159" s="1791"/>
      <c r="T159" s="1827" t="s">
        <v>2850</v>
      </c>
      <c r="U159" s="1790"/>
      <c r="V159" s="1790"/>
      <c r="W159" s="1213"/>
      <c r="X159" s="1789" t="s">
        <v>2859</v>
      </c>
      <c r="Y159" s="1790"/>
      <c r="Z159" s="1790"/>
      <c r="AA159" s="1790"/>
      <c r="AB159" s="1790"/>
      <c r="AC159" s="1790"/>
      <c r="AD159" s="1791"/>
      <c r="AE159" s="1810" t="s">
        <v>2853</v>
      </c>
      <c r="AF159" s="1828"/>
      <c r="AG159" s="1828"/>
      <c r="AH159" s="1213"/>
    </row>
    <row r="160" spans="1:34" ht="17.45" customHeight="1">
      <c r="A160" s="1215"/>
      <c r="B160" s="1216" t="s">
        <v>1009</v>
      </c>
      <c r="C160" s="1829" t="s">
        <v>1010</v>
      </c>
      <c r="D160" s="1830"/>
      <c r="E160" s="1830"/>
      <c r="F160" s="1830"/>
      <c r="G160" s="1830"/>
      <c r="H160" s="1830"/>
      <c r="I160" s="1830"/>
      <c r="J160" s="1830"/>
      <c r="K160" s="1830"/>
      <c r="L160" s="1830"/>
      <c r="M160" s="1830"/>
      <c r="N160" s="1829"/>
      <c r="O160" s="1831">
        <v>0</v>
      </c>
      <c r="P160" s="1832"/>
      <c r="Q160" s="1832"/>
      <c r="R160" s="1832"/>
      <c r="S160" s="1833"/>
      <c r="T160" s="1858">
        <v>1</v>
      </c>
      <c r="U160" s="1832"/>
      <c r="V160" s="1832"/>
      <c r="W160" s="1217"/>
      <c r="X160" s="1859">
        <v>22.268799999999999</v>
      </c>
      <c r="Y160" s="1860"/>
      <c r="Z160" s="1860"/>
      <c r="AA160" s="1860"/>
      <c r="AB160" s="1860"/>
      <c r="AC160" s="1860"/>
      <c r="AD160" s="1861"/>
      <c r="AE160" s="1839">
        <v>22.268799999999999</v>
      </c>
      <c r="AF160" s="1795"/>
      <c r="AG160" s="1795"/>
      <c r="AH160" s="1217"/>
    </row>
    <row r="161" spans="1:34" ht="16.7" customHeight="1">
      <c r="A161" s="1792"/>
      <c r="B161" s="1778"/>
      <c r="C161" s="1778"/>
      <c r="D161" s="1778"/>
      <c r="E161" s="1778"/>
      <c r="F161" s="1778"/>
      <c r="G161" s="1778"/>
      <c r="H161" s="1778"/>
      <c r="I161" s="1846" t="s">
        <v>2860</v>
      </c>
      <c r="J161" s="1846"/>
      <c r="K161" s="1846"/>
      <c r="L161" s="1846"/>
      <c r="M161" s="1846"/>
      <c r="N161" s="1846"/>
      <c r="O161" s="1846"/>
      <c r="P161" s="1846"/>
      <c r="Q161" s="1846"/>
      <c r="R161" s="1846"/>
      <c r="S161" s="1846"/>
      <c r="T161" s="1846"/>
      <c r="U161" s="1846"/>
      <c r="V161" s="1846"/>
      <c r="W161" s="1846"/>
      <c r="X161" s="1846"/>
      <c r="Y161" s="1846"/>
      <c r="Z161" s="1793"/>
      <c r="AA161" s="1847">
        <v>22.268799999999999</v>
      </c>
      <c r="AB161" s="1847"/>
      <c r="AC161" s="1847"/>
      <c r="AD161" s="1847"/>
      <c r="AE161" s="1847"/>
      <c r="AF161" s="1847"/>
      <c r="AG161" s="1847"/>
      <c r="AH161" s="1814"/>
    </row>
    <row r="162" spans="1:34" ht="17.45" customHeight="1">
      <c r="A162" s="1844"/>
      <c r="B162" s="1309"/>
      <c r="C162" s="1309"/>
      <c r="D162" s="1309"/>
      <c r="E162" s="1309"/>
      <c r="F162" s="1309"/>
      <c r="G162" s="1309"/>
      <c r="H162" s="1309"/>
      <c r="I162" s="1840" t="s">
        <v>2861</v>
      </c>
      <c r="J162" s="1840"/>
      <c r="K162" s="1840"/>
      <c r="L162" s="1840"/>
      <c r="M162" s="1840"/>
      <c r="N162" s="1840"/>
      <c r="O162" s="1840"/>
      <c r="P162" s="1840"/>
      <c r="Q162" s="1840"/>
      <c r="R162" s="1840"/>
      <c r="S162" s="1840"/>
      <c r="T162" s="1840"/>
      <c r="U162" s="1840"/>
      <c r="V162" s="1840"/>
      <c r="W162" s="1840"/>
      <c r="X162" s="1840"/>
      <c r="Y162" s="1840"/>
      <c r="Z162" s="1309"/>
      <c r="AA162" s="1841">
        <v>1429.626</v>
      </c>
      <c r="AB162" s="1841"/>
      <c r="AC162" s="1841"/>
      <c r="AD162" s="1841"/>
      <c r="AE162" s="1841"/>
      <c r="AF162" s="1841"/>
      <c r="AG162" s="1841"/>
      <c r="AH162" s="1782"/>
    </row>
    <row r="163" spans="1:34" ht="17.45" customHeight="1">
      <c r="A163" s="1844"/>
      <c r="B163" s="1309"/>
      <c r="C163" s="1309"/>
      <c r="D163" s="1309"/>
      <c r="E163" s="1309"/>
      <c r="F163" s="1309"/>
      <c r="G163" s="1309"/>
      <c r="H163" s="1309"/>
      <c r="I163" s="1840" t="s">
        <v>2862</v>
      </c>
      <c r="J163" s="1840"/>
      <c r="K163" s="1840"/>
      <c r="L163" s="1840"/>
      <c r="M163" s="1840"/>
      <c r="N163" s="1840"/>
      <c r="O163" s="1840"/>
      <c r="P163" s="1840"/>
      <c r="Q163" s="1840"/>
      <c r="R163" s="1840"/>
      <c r="S163" s="1840"/>
      <c r="T163" s="1840"/>
      <c r="U163" s="1840"/>
      <c r="V163" s="1840"/>
      <c r="W163" s="1840"/>
      <c r="X163" s="1840"/>
      <c r="Y163" s="1840"/>
      <c r="Z163" s="1309"/>
      <c r="AA163" s="1841">
        <v>6.2106000000000003</v>
      </c>
      <c r="AB163" s="1841"/>
      <c r="AC163" s="1841"/>
      <c r="AD163" s="1841"/>
      <c r="AE163" s="1841"/>
      <c r="AF163" s="1841"/>
      <c r="AG163" s="1841"/>
      <c r="AH163" s="1782"/>
    </row>
    <row r="164" spans="1:34" ht="16.7" customHeight="1">
      <c r="A164" s="1844"/>
      <c r="B164" s="1309"/>
      <c r="C164" s="1309"/>
      <c r="D164" s="1309"/>
      <c r="E164" s="1309"/>
      <c r="F164" s="1309"/>
      <c r="G164" s="1309"/>
      <c r="H164" s="1309"/>
      <c r="I164" s="1840" t="s">
        <v>2863</v>
      </c>
      <c r="J164" s="1840"/>
      <c r="K164" s="1840"/>
      <c r="L164" s="1840"/>
      <c r="M164" s="1840"/>
      <c r="N164" s="1840"/>
      <c r="O164" s="1840"/>
      <c r="P164" s="1840"/>
      <c r="Q164" s="1840"/>
      <c r="R164" s="1840"/>
      <c r="S164" s="1840"/>
      <c r="T164" s="1840"/>
      <c r="U164" s="1840"/>
      <c r="V164" s="1840"/>
      <c r="W164" s="1840"/>
      <c r="X164" s="1840"/>
      <c r="Y164" s="1840"/>
      <c r="Z164" s="1309"/>
      <c r="AA164" s="1841">
        <v>0.10141</v>
      </c>
      <c r="AB164" s="1841"/>
      <c r="AC164" s="1841"/>
      <c r="AD164" s="1841"/>
      <c r="AE164" s="1841"/>
      <c r="AF164" s="1841"/>
      <c r="AG164" s="1841"/>
      <c r="AH164" s="1782"/>
    </row>
    <row r="165" spans="1:34" ht="17.45" customHeight="1">
      <c r="A165" s="1845"/>
      <c r="B165" s="1799"/>
      <c r="C165" s="1799"/>
      <c r="D165" s="1799"/>
      <c r="E165" s="1799"/>
      <c r="F165" s="1799"/>
      <c r="G165" s="1799"/>
      <c r="H165" s="1799"/>
      <c r="I165" s="1842" t="s">
        <v>2864</v>
      </c>
      <c r="J165" s="1842"/>
      <c r="K165" s="1842"/>
      <c r="L165" s="1842"/>
      <c r="M165" s="1842"/>
      <c r="N165" s="1842"/>
      <c r="O165" s="1842"/>
      <c r="P165" s="1842"/>
      <c r="Q165" s="1842"/>
      <c r="R165" s="1842"/>
      <c r="S165" s="1842"/>
      <c r="T165" s="1842"/>
      <c r="U165" s="1842"/>
      <c r="V165" s="1842"/>
      <c r="W165" s="1842"/>
      <c r="X165" s="1842"/>
      <c r="Y165" s="1842"/>
      <c r="Z165" s="1799"/>
      <c r="AA165" s="1843">
        <v>0</v>
      </c>
      <c r="AB165" s="1843"/>
      <c r="AC165" s="1843"/>
      <c r="AD165" s="1843"/>
      <c r="AE165" s="1843"/>
      <c r="AF165" s="1843"/>
      <c r="AG165" s="1843"/>
      <c r="AH165" s="1800"/>
    </row>
    <row r="166" spans="1:34" ht="16.7" customHeight="1">
      <c r="A166" s="1801" t="s">
        <v>2865</v>
      </c>
      <c r="B166" s="1825"/>
      <c r="C166" s="1825"/>
      <c r="D166" s="1825"/>
      <c r="E166" s="1825"/>
      <c r="F166" s="1825"/>
      <c r="G166" s="1825"/>
      <c r="H166" s="1825"/>
      <c r="I166" s="1825"/>
      <c r="J166" s="1825"/>
      <c r="K166" s="1825"/>
      <c r="L166" s="1825"/>
      <c r="M166" s="1825"/>
      <c r="N166" s="1826"/>
      <c r="O166" s="1789" t="s">
        <v>2850</v>
      </c>
      <c r="P166" s="1790"/>
      <c r="Q166" s="1790"/>
      <c r="R166" s="1790"/>
      <c r="S166" s="1791"/>
      <c r="T166" s="1827" t="s">
        <v>754</v>
      </c>
      <c r="U166" s="1790"/>
      <c r="V166" s="1790"/>
      <c r="W166" s="1213"/>
      <c r="X166" s="1789" t="s">
        <v>2866</v>
      </c>
      <c r="Y166" s="1790"/>
      <c r="Z166" s="1790"/>
      <c r="AA166" s="1790"/>
      <c r="AB166" s="1790"/>
      <c r="AC166" s="1790"/>
      <c r="AD166" s="1791"/>
      <c r="AE166" s="1810" t="s">
        <v>2867</v>
      </c>
      <c r="AF166" s="1828"/>
      <c r="AG166" s="1828"/>
      <c r="AH166" s="1213"/>
    </row>
    <row r="167" spans="1:34" ht="17.45" customHeight="1">
      <c r="A167" s="1792"/>
      <c r="B167" s="1793"/>
      <c r="C167" s="1793"/>
      <c r="D167" s="1793"/>
      <c r="E167" s="1793"/>
      <c r="F167" s="1793"/>
      <c r="G167" s="1793"/>
      <c r="H167" s="1793"/>
      <c r="I167" s="1794" t="s">
        <v>2869</v>
      </c>
      <c r="J167" s="1794"/>
      <c r="K167" s="1794"/>
      <c r="L167" s="1794"/>
      <c r="M167" s="1794"/>
      <c r="N167" s="1794"/>
      <c r="O167" s="1794"/>
      <c r="P167" s="1794"/>
      <c r="Q167" s="1794"/>
      <c r="R167" s="1794"/>
      <c r="S167" s="1794"/>
      <c r="T167" s="1794"/>
      <c r="U167" s="1794"/>
      <c r="V167" s="1794"/>
      <c r="W167" s="1794"/>
      <c r="X167" s="1794"/>
      <c r="Y167" s="1794"/>
      <c r="Z167" s="1214"/>
      <c r="AA167" s="1795">
        <v>0</v>
      </c>
      <c r="AB167" s="1795"/>
      <c r="AC167" s="1795"/>
      <c r="AD167" s="1795"/>
      <c r="AE167" s="1795"/>
      <c r="AF167" s="1795"/>
      <c r="AG167" s="1795"/>
      <c r="AH167" s="1213"/>
    </row>
    <row r="168" spans="1:34" ht="17.45" customHeight="1">
      <c r="A168" s="1801" t="s">
        <v>2870</v>
      </c>
      <c r="B168" s="1825"/>
      <c r="C168" s="1825"/>
      <c r="D168" s="1825"/>
      <c r="E168" s="1825"/>
      <c r="F168" s="1825"/>
      <c r="G168" s="1825"/>
      <c r="H168" s="1825"/>
      <c r="I168" s="1825"/>
      <c r="J168" s="1825"/>
      <c r="K168" s="1825"/>
      <c r="L168" s="1825"/>
      <c r="M168" s="1825"/>
      <c r="N168" s="1826"/>
      <c r="O168" s="1789" t="s">
        <v>2850</v>
      </c>
      <c r="P168" s="1790"/>
      <c r="Q168" s="1790"/>
      <c r="R168" s="1790"/>
      <c r="S168" s="1791"/>
      <c r="T168" s="1827" t="s">
        <v>754</v>
      </c>
      <c r="U168" s="1790"/>
      <c r="V168" s="1790"/>
      <c r="W168" s="1213"/>
      <c r="X168" s="1789" t="s">
        <v>2866</v>
      </c>
      <c r="Y168" s="1790"/>
      <c r="Z168" s="1790"/>
      <c r="AA168" s="1790"/>
      <c r="AB168" s="1790"/>
      <c r="AC168" s="1790"/>
      <c r="AD168" s="1791"/>
      <c r="AE168" s="1810" t="s">
        <v>2867</v>
      </c>
      <c r="AF168" s="1828"/>
      <c r="AG168" s="1828"/>
      <c r="AH168" s="1213"/>
    </row>
    <row r="169" spans="1:34" ht="16.7" customHeight="1">
      <c r="A169" s="1792"/>
      <c r="B169" s="1793"/>
      <c r="C169" s="1793"/>
      <c r="D169" s="1793"/>
      <c r="E169" s="1793"/>
      <c r="F169" s="1793"/>
      <c r="G169" s="1793"/>
      <c r="H169" s="1793"/>
      <c r="I169" s="1794" t="s">
        <v>2871</v>
      </c>
      <c r="J169" s="1794"/>
      <c r="K169" s="1794"/>
      <c r="L169" s="1794"/>
      <c r="M169" s="1794"/>
      <c r="N169" s="1794"/>
      <c r="O169" s="1794"/>
      <c r="P169" s="1794"/>
      <c r="Q169" s="1794"/>
      <c r="R169" s="1794"/>
      <c r="S169" s="1794"/>
      <c r="T169" s="1794"/>
      <c r="U169" s="1794"/>
      <c r="V169" s="1794"/>
      <c r="W169" s="1794"/>
      <c r="X169" s="1794"/>
      <c r="Y169" s="1794"/>
      <c r="Z169" s="1214"/>
      <c r="AA169" s="1795">
        <v>0</v>
      </c>
      <c r="AB169" s="1795"/>
      <c r="AC169" s="1795"/>
      <c r="AD169" s="1795"/>
      <c r="AE169" s="1795"/>
      <c r="AF169" s="1795"/>
      <c r="AG169" s="1795"/>
      <c r="AH169" s="1213"/>
    </row>
    <row r="170" spans="1:34" ht="17.45" customHeight="1">
      <c r="A170" s="1801" t="s">
        <v>2872</v>
      </c>
      <c r="B170" s="1825"/>
      <c r="C170" s="1825"/>
      <c r="D170" s="1825"/>
      <c r="E170" s="1825"/>
      <c r="F170" s="1825"/>
      <c r="G170" s="1825"/>
      <c r="H170" s="1825"/>
      <c r="I170" s="1825"/>
      <c r="J170" s="1825"/>
      <c r="K170" s="1825"/>
      <c r="L170" s="1825"/>
      <c r="M170" s="1825"/>
      <c r="N170" s="1826"/>
      <c r="O170" s="1789" t="s">
        <v>2850</v>
      </c>
      <c r="P170" s="1790"/>
      <c r="Q170" s="1790"/>
      <c r="R170" s="1790"/>
      <c r="S170" s="1791"/>
      <c r="T170" s="1827" t="s">
        <v>754</v>
      </c>
      <c r="U170" s="1790"/>
      <c r="V170" s="1790"/>
      <c r="W170" s="1213"/>
      <c r="X170" s="1789" t="s">
        <v>2866</v>
      </c>
      <c r="Y170" s="1790"/>
      <c r="Z170" s="1790"/>
      <c r="AA170" s="1790"/>
      <c r="AB170" s="1790"/>
      <c r="AC170" s="1790"/>
      <c r="AD170" s="1791"/>
      <c r="AE170" s="1810" t="s">
        <v>2867</v>
      </c>
      <c r="AF170" s="1828"/>
      <c r="AG170" s="1828"/>
      <c r="AH170" s="1213"/>
    </row>
    <row r="171" spans="1:34" ht="17.45" customHeight="1">
      <c r="A171" s="1792"/>
      <c r="B171" s="1793"/>
      <c r="C171" s="1793"/>
      <c r="D171" s="1793"/>
      <c r="E171" s="1793"/>
      <c r="F171" s="1793"/>
      <c r="G171" s="1793"/>
      <c r="H171" s="1793"/>
      <c r="I171" s="1793"/>
      <c r="J171" s="1793"/>
      <c r="K171" s="1794" t="s">
        <v>2873</v>
      </c>
      <c r="L171" s="1794"/>
      <c r="M171" s="1794"/>
      <c r="N171" s="1794"/>
      <c r="O171" s="1794"/>
      <c r="P171" s="1794"/>
      <c r="Q171" s="1794"/>
      <c r="R171" s="1794"/>
      <c r="S171" s="1794"/>
      <c r="T171" s="1794"/>
      <c r="U171" s="1794"/>
      <c r="V171" s="1794"/>
      <c r="W171" s="1794"/>
      <c r="X171" s="1794"/>
      <c r="Y171" s="1794"/>
      <c r="Z171" s="1794"/>
      <c r="AA171" s="1794"/>
      <c r="AB171" s="1214"/>
      <c r="AC171" s="1795">
        <v>0</v>
      </c>
      <c r="AD171" s="1795"/>
      <c r="AE171" s="1795"/>
      <c r="AF171" s="1795"/>
      <c r="AG171" s="1795"/>
      <c r="AH171" s="1213"/>
    </row>
    <row r="172" spans="1:34" ht="16.7" customHeight="1">
      <c r="A172" s="1801" t="s">
        <v>2874</v>
      </c>
      <c r="B172" s="1825"/>
      <c r="C172" s="1825"/>
      <c r="D172" s="1825"/>
      <c r="E172" s="1825"/>
      <c r="F172" s="1825"/>
      <c r="G172" s="1825"/>
      <c r="H172" s="1825"/>
      <c r="I172" s="1825"/>
      <c r="J172" s="1826"/>
      <c r="K172" s="1789" t="s">
        <v>2850</v>
      </c>
      <c r="L172" s="1791"/>
      <c r="M172" s="1855" t="s">
        <v>2875</v>
      </c>
      <c r="N172" s="1856"/>
      <c r="O172" s="1857"/>
      <c r="P172" s="1855" t="s">
        <v>2876</v>
      </c>
      <c r="Q172" s="1856"/>
      <c r="R172" s="1857"/>
      <c r="S172" s="1855" t="s">
        <v>2877</v>
      </c>
      <c r="T172" s="1857"/>
      <c r="U172" s="1789" t="s">
        <v>2878</v>
      </c>
      <c r="V172" s="1790"/>
      <c r="W172" s="1791"/>
      <c r="X172" s="1789" t="s">
        <v>2879</v>
      </c>
      <c r="Y172" s="1790"/>
      <c r="Z172" s="1790"/>
      <c r="AA172" s="1790"/>
      <c r="AB172" s="1791"/>
      <c r="AC172" s="1789" t="s">
        <v>2880</v>
      </c>
      <c r="AD172" s="1791"/>
      <c r="AE172" s="1810" t="s">
        <v>2867</v>
      </c>
      <c r="AF172" s="1828"/>
      <c r="AG172" s="1828"/>
      <c r="AH172" s="1213"/>
    </row>
    <row r="173" spans="1:34" ht="17.45" customHeight="1">
      <c r="A173" s="1853"/>
      <c r="B173" s="1778"/>
      <c r="C173" s="1778"/>
      <c r="D173" s="1778"/>
      <c r="E173" s="1778"/>
      <c r="F173" s="1778"/>
      <c r="G173" s="1778"/>
      <c r="H173" s="1778"/>
      <c r="I173" s="1846" t="s">
        <v>2881</v>
      </c>
      <c r="J173" s="1846"/>
      <c r="K173" s="1846"/>
      <c r="L173" s="1846"/>
      <c r="M173" s="1846"/>
      <c r="N173" s="1846"/>
      <c r="O173" s="1846"/>
      <c r="P173" s="1846"/>
      <c r="Q173" s="1846"/>
      <c r="R173" s="1846"/>
      <c r="S173" s="1846"/>
      <c r="T173" s="1846"/>
      <c r="U173" s="1846"/>
      <c r="V173" s="1846"/>
      <c r="W173" s="1846"/>
      <c r="X173" s="1846"/>
      <c r="Y173" s="1846"/>
      <c r="Z173" s="1203"/>
      <c r="AA173" s="1847">
        <v>0</v>
      </c>
      <c r="AB173" s="1847"/>
      <c r="AC173" s="1847"/>
      <c r="AD173" s="1847"/>
      <c r="AE173" s="1847"/>
      <c r="AF173" s="1847"/>
      <c r="AG173" s="1847"/>
      <c r="AH173" s="1204"/>
    </row>
    <row r="174" spans="1:34" ht="5.85" customHeight="1">
      <c r="A174" s="1854"/>
      <c r="B174" s="1309"/>
      <c r="C174" s="1309"/>
      <c r="D174" s="1309"/>
      <c r="E174" s="1309"/>
      <c r="F174" s="1309"/>
      <c r="G174" s="1309"/>
      <c r="H174" s="1309"/>
      <c r="I174" s="1309"/>
      <c r="J174" s="1309"/>
      <c r="K174" s="1309"/>
      <c r="L174" s="1309"/>
      <c r="M174" s="1309"/>
      <c r="N174" s="1309"/>
      <c r="O174" s="1309"/>
      <c r="P174" s="1309"/>
      <c r="Q174" s="1309"/>
      <c r="R174" s="1309"/>
      <c r="S174" s="1309"/>
      <c r="T174" s="1309"/>
      <c r="U174" s="1309"/>
      <c r="V174" s="1309"/>
      <c r="W174" s="1309"/>
      <c r="X174" s="1309"/>
      <c r="Y174" s="1309"/>
      <c r="Z174" s="1309"/>
      <c r="AA174" s="1309"/>
      <c r="AB174" s="1309"/>
      <c r="AC174" s="1309"/>
      <c r="AD174" s="1309"/>
      <c r="AE174" s="1309"/>
      <c r="AF174" s="1309"/>
      <c r="AG174" s="1309"/>
      <c r="AH174" s="1782"/>
    </row>
    <row r="175" spans="1:34" ht="16.7" customHeight="1">
      <c r="A175" s="1845"/>
      <c r="B175" s="1799"/>
      <c r="C175" s="1799"/>
      <c r="D175" s="1799"/>
      <c r="E175" s="1799"/>
      <c r="F175" s="1799"/>
      <c r="G175" s="1799"/>
      <c r="H175" s="1799"/>
      <c r="I175" s="1842" t="s">
        <v>2882</v>
      </c>
      <c r="J175" s="1842"/>
      <c r="K175" s="1842"/>
      <c r="L175" s="1842"/>
      <c r="M175" s="1842"/>
      <c r="N175" s="1842"/>
      <c r="O175" s="1842"/>
      <c r="P175" s="1842"/>
      <c r="Q175" s="1842"/>
      <c r="R175" s="1842"/>
      <c r="S175" s="1842"/>
      <c r="T175" s="1842"/>
      <c r="U175" s="1842"/>
      <c r="V175" s="1842"/>
      <c r="W175" s="1842"/>
      <c r="X175" s="1842"/>
      <c r="Y175" s="1842"/>
      <c r="Z175" s="1212"/>
      <c r="AA175" s="1848">
        <v>6.31</v>
      </c>
      <c r="AB175" s="1848"/>
      <c r="AC175" s="1848"/>
      <c r="AD175" s="1848"/>
      <c r="AE175" s="1848"/>
      <c r="AF175" s="1848"/>
      <c r="AG175" s="1848"/>
      <c r="AH175" s="1208"/>
    </row>
    <row r="176" spans="1:34" ht="45.75" customHeight="1">
      <c r="A176" s="1849" t="s">
        <v>2883</v>
      </c>
      <c r="B176" s="1850"/>
      <c r="C176" s="1850"/>
      <c r="D176" s="1850"/>
      <c r="E176" s="1851"/>
      <c r="F176" s="1852"/>
      <c r="G176" s="1852"/>
      <c r="H176" s="1852"/>
      <c r="I176" s="1852"/>
      <c r="J176" s="1852"/>
      <c r="K176" s="1852"/>
      <c r="L176" s="1852"/>
      <c r="M176" s="1852"/>
      <c r="N176" s="1852"/>
      <c r="O176" s="1852"/>
      <c r="P176" s="1852"/>
      <c r="Q176" s="1852"/>
      <c r="R176" s="1852"/>
      <c r="S176" s="1852"/>
      <c r="T176" s="1852"/>
      <c r="U176" s="1852"/>
      <c r="V176" s="1852"/>
      <c r="W176" s="1852"/>
      <c r="X176" s="1852"/>
      <c r="Y176" s="1852"/>
      <c r="Z176" s="1852"/>
      <c r="AA176" s="1852"/>
      <c r="AB176" s="1852"/>
      <c r="AC176" s="1852"/>
      <c r="AD176" s="1852"/>
      <c r="AE176" s="1852"/>
      <c r="AF176" s="1852"/>
      <c r="AG176" s="1852"/>
      <c r="AH176" s="1851"/>
    </row>
    <row r="177" spans="1:34" ht="125.1" customHeight="1">
      <c r="A177" s="1218"/>
      <c r="AH177" s="1219"/>
    </row>
    <row r="178" spans="1:34" ht="124.35" customHeight="1">
      <c r="A178" s="1220"/>
      <c r="B178" s="1221"/>
      <c r="C178" s="1221"/>
      <c r="D178" s="1221"/>
      <c r="E178" s="1221"/>
      <c r="F178" s="1221"/>
      <c r="G178" s="1221"/>
      <c r="H178" s="1221"/>
      <c r="I178" s="1221"/>
      <c r="J178" s="1221"/>
      <c r="K178" s="1221"/>
      <c r="L178" s="1221"/>
      <c r="M178" s="1221"/>
      <c r="N178" s="1221"/>
      <c r="O178" s="1221"/>
      <c r="P178" s="1221"/>
      <c r="Q178" s="1221"/>
      <c r="R178" s="1221"/>
      <c r="S178" s="1221"/>
      <c r="T178" s="1221"/>
      <c r="U178" s="1221"/>
      <c r="V178" s="1221"/>
      <c r="W178" s="1221"/>
      <c r="X178" s="1221"/>
      <c r="Y178" s="1221"/>
      <c r="Z178" s="1221"/>
      <c r="AA178" s="1221"/>
      <c r="AB178" s="1221"/>
      <c r="AC178" s="1221"/>
      <c r="AD178" s="1221"/>
      <c r="AE178" s="1221"/>
      <c r="AF178" s="1221"/>
      <c r="AG178" s="1221"/>
      <c r="AH178" s="1222"/>
    </row>
    <row r="179" spans="1:34" ht="5.85" customHeight="1">
      <c r="A179" s="1777"/>
      <c r="B179" s="1778"/>
      <c r="C179" s="1778"/>
      <c r="D179" s="1778"/>
      <c r="E179" s="1778"/>
      <c r="F179" s="1778"/>
      <c r="G179" s="1778"/>
      <c r="H179" s="1778"/>
      <c r="I179" s="1778"/>
      <c r="J179" s="1778"/>
      <c r="K179" s="1778"/>
      <c r="L179" s="1778"/>
      <c r="M179" s="1778"/>
      <c r="N179" s="1778"/>
      <c r="O179" s="1778"/>
      <c r="P179" s="1778"/>
      <c r="Q179" s="1778"/>
      <c r="R179" s="1778"/>
      <c r="S179" s="1778"/>
      <c r="T179" s="1778"/>
      <c r="U179" s="1778"/>
      <c r="V179" s="1778"/>
      <c r="W179" s="1778"/>
      <c r="X179" s="1778"/>
      <c r="Y179" s="1778"/>
      <c r="Z179" s="1778"/>
      <c r="AA179" s="1778"/>
      <c r="AB179" s="1778"/>
      <c r="AC179" s="1778"/>
      <c r="AD179" s="1778"/>
      <c r="AE179" s="1778"/>
      <c r="AF179" s="1778"/>
      <c r="AG179" s="1778"/>
      <c r="AH179" s="1779"/>
    </row>
    <row r="180" spans="1:34" ht="10.9" customHeight="1">
      <c r="A180" s="1780" t="s">
        <v>2834</v>
      </c>
      <c r="B180" s="1310"/>
      <c r="C180" s="1310"/>
      <c r="D180" s="1310"/>
      <c r="E180" s="1310"/>
      <c r="F180" s="1310"/>
      <c r="G180" s="1310"/>
      <c r="H180" s="1310"/>
      <c r="I180" s="1310"/>
      <c r="J180" s="1310"/>
      <c r="K180" s="1310"/>
      <c r="L180" s="1310"/>
      <c r="M180" s="1310"/>
      <c r="N180" s="1310"/>
      <c r="O180" s="1310"/>
      <c r="P180" s="1310"/>
      <c r="Q180" s="1310"/>
      <c r="R180" s="1310"/>
      <c r="S180" s="1310"/>
      <c r="T180" s="1310"/>
      <c r="U180" s="1310"/>
      <c r="V180" s="1310"/>
      <c r="W180" s="1310"/>
      <c r="X180" s="1310"/>
      <c r="Y180" s="1310"/>
      <c r="Z180" s="1310"/>
      <c r="AA180" s="1310"/>
      <c r="AB180" s="1310"/>
      <c r="AC180" s="1310"/>
      <c r="AD180" s="1309"/>
      <c r="AE180" s="1309"/>
      <c r="AF180" s="1781" t="s">
        <v>2893</v>
      </c>
      <c r="AG180" s="1781"/>
      <c r="AH180" s="1782"/>
    </row>
    <row r="181" spans="1:34" ht="5.85" customHeight="1">
      <c r="A181" s="1780"/>
      <c r="B181" s="1310"/>
      <c r="C181" s="1310"/>
      <c r="D181" s="1310"/>
      <c r="E181" s="1310"/>
      <c r="F181" s="1310"/>
      <c r="G181" s="1310"/>
      <c r="H181" s="1310"/>
      <c r="I181" s="1310"/>
      <c r="J181" s="1310"/>
      <c r="K181" s="1310"/>
      <c r="L181" s="1310"/>
      <c r="M181" s="1310"/>
      <c r="N181" s="1310"/>
      <c r="O181" s="1310"/>
      <c r="P181" s="1310"/>
      <c r="Q181" s="1310"/>
      <c r="R181" s="1310"/>
      <c r="S181" s="1310"/>
      <c r="T181" s="1310"/>
      <c r="U181" s="1310"/>
      <c r="V181" s="1310"/>
      <c r="W181" s="1310"/>
      <c r="X181" s="1310"/>
      <c r="Y181" s="1310"/>
      <c r="Z181" s="1310"/>
      <c r="AA181" s="1310"/>
      <c r="AB181" s="1310"/>
      <c r="AC181" s="1310"/>
      <c r="AD181" s="1311"/>
      <c r="AE181" s="1311"/>
      <c r="AF181" s="1311"/>
      <c r="AG181" s="1311"/>
      <c r="AH181" s="1782"/>
    </row>
    <row r="182" spans="1:34" ht="11.65" customHeight="1">
      <c r="A182" s="1783" t="s">
        <v>2836</v>
      </c>
      <c r="B182" s="1784"/>
      <c r="C182" s="1784"/>
      <c r="D182" s="1784"/>
      <c r="E182" s="1784"/>
      <c r="F182" s="1784"/>
      <c r="G182" s="1784"/>
      <c r="H182" s="1784"/>
      <c r="I182" s="1784"/>
      <c r="J182" s="1784"/>
      <c r="K182" s="1784"/>
      <c r="L182" s="1784"/>
      <c r="M182" s="1784"/>
      <c r="N182" s="1784"/>
      <c r="O182" s="1784"/>
      <c r="P182" s="1784"/>
      <c r="Q182" s="1784"/>
      <c r="R182" s="1784"/>
      <c r="S182" s="1784"/>
      <c r="T182" s="1784"/>
      <c r="U182" s="1784"/>
      <c r="V182" s="1784"/>
      <c r="W182" s="1784"/>
      <c r="X182" s="1784"/>
      <c r="Y182" s="1784"/>
      <c r="Z182" s="1784"/>
      <c r="AA182" s="1784"/>
      <c r="AB182" s="1784"/>
      <c r="AC182" s="1784"/>
      <c r="AD182" s="1311"/>
      <c r="AE182" s="1311"/>
      <c r="AF182" s="1311"/>
      <c r="AG182" s="1311"/>
      <c r="AH182" s="1782"/>
    </row>
    <row r="183" spans="1:34" ht="22.5" customHeight="1">
      <c r="A183" s="1785" t="s">
        <v>2837</v>
      </c>
      <c r="B183" s="1786"/>
      <c r="C183" s="1786"/>
      <c r="D183" s="1786"/>
      <c r="E183" s="1786"/>
      <c r="F183" s="1786"/>
      <c r="G183" s="1786"/>
      <c r="H183" s="1786"/>
      <c r="I183" s="1786"/>
      <c r="J183" s="1786"/>
      <c r="K183" s="1786"/>
      <c r="L183" s="1786"/>
      <c r="M183" s="1786"/>
      <c r="N183" s="1786"/>
      <c r="O183" s="1786"/>
      <c r="P183" s="1786"/>
      <c r="Q183" s="1786"/>
      <c r="R183" s="1786"/>
      <c r="S183" s="1786"/>
      <c r="T183" s="1786"/>
      <c r="U183" s="1786"/>
      <c r="V183" s="1786"/>
      <c r="W183" s="1786"/>
      <c r="X183" s="1786"/>
      <c r="Y183" s="1786"/>
      <c r="Z183" s="1786"/>
      <c r="AA183" s="1786"/>
      <c r="AB183" s="1786"/>
      <c r="AC183" s="1786"/>
      <c r="AD183" s="1311"/>
      <c r="AE183" s="1311"/>
      <c r="AF183" s="1311"/>
      <c r="AG183" s="1311"/>
      <c r="AH183" s="1782"/>
    </row>
    <row r="184" spans="1:34" ht="5.85" customHeight="1">
      <c r="A184" s="1787" t="s">
        <v>2838</v>
      </c>
      <c r="B184" s="1788"/>
      <c r="C184" s="1788"/>
      <c r="D184" s="1788"/>
      <c r="E184" s="1788"/>
      <c r="F184" s="1788"/>
      <c r="G184" s="1788"/>
      <c r="H184" s="1788"/>
      <c r="I184" s="1788"/>
      <c r="J184" s="1788"/>
      <c r="K184" s="1788"/>
      <c r="L184" s="1788"/>
      <c r="M184" s="1788"/>
      <c r="N184" s="1788"/>
      <c r="O184" s="1788"/>
      <c r="P184" s="1788"/>
      <c r="Q184" s="1788"/>
      <c r="R184" s="1788"/>
      <c r="S184" s="1788"/>
      <c r="T184" s="1788"/>
      <c r="U184" s="1788"/>
      <c r="V184" s="1788"/>
      <c r="W184" s="1788"/>
      <c r="X184" s="1788"/>
      <c r="Y184" s="1788"/>
      <c r="Z184" s="1788"/>
      <c r="AA184" s="1788"/>
      <c r="AB184" s="1788"/>
      <c r="AC184" s="1788"/>
      <c r="AD184" s="1311"/>
      <c r="AE184" s="1311"/>
      <c r="AF184" s="1311"/>
      <c r="AG184" s="1311"/>
      <c r="AH184" s="1782"/>
    </row>
    <row r="185" spans="1:34" ht="5.85" customHeight="1">
      <c r="A185" s="1787"/>
      <c r="B185" s="1788"/>
      <c r="C185" s="1788"/>
      <c r="D185" s="1788"/>
      <c r="E185" s="1788"/>
      <c r="F185" s="1788"/>
      <c r="G185" s="1788"/>
      <c r="H185" s="1788"/>
      <c r="I185" s="1788"/>
      <c r="J185" s="1788"/>
      <c r="K185" s="1788"/>
      <c r="L185" s="1788"/>
      <c r="M185" s="1788"/>
      <c r="N185" s="1788"/>
      <c r="O185" s="1788"/>
      <c r="P185" s="1788"/>
      <c r="Q185" s="1788"/>
      <c r="R185" s="1788"/>
      <c r="S185" s="1788"/>
      <c r="T185" s="1788"/>
      <c r="U185" s="1788"/>
      <c r="V185" s="1788"/>
      <c r="W185" s="1788"/>
      <c r="X185" s="1788"/>
      <c r="Y185" s="1788"/>
      <c r="Z185" s="1788"/>
      <c r="AA185" s="1788"/>
      <c r="AB185" s="1788"/>
      <c r="AC185" s="1788"/>
      <c r="AD185" s="1782"/>
      <c r="AE185" s="1309"/>
      <c r="AF185" s="1309"/>
      <c r="AG185" s="1309"/>
      <c r="AH185" s="1782"/>
    </row>
    <row r="186" spans="1:34" ht="11.65" customHeight="1">
      <c r="A186" s="1787" t="s">
        <v>2839</v>
      </c>
      <c r="B186" s="1788"/>
      <c r="C186" s="1788"/>
      <c r="D186" s="1788"/>
      <c r="E186" s="1788"/>
      <c r="F186" s="1788"/>
      <c r="G186" s="1788"/>
      <c r="H186" s="1788"/>
      <c r="I186" s="1788"/>
      <c r="J186" s="1788"/>
      <c r="K186" s="1788"/>
      <c r="L186" s="1788"/>
      <c r="M186" s="1788"/>
      <c r="N186" s="1788"/>
      <c r="O186" s="1788"/>
      <c r="P186" s="1788"/>
      <c r="Q186" s="1788"/>
      <c r="R186" s="1788"/>
      <c r="S186" s="1788"/>
      <c r="T186" s="1788"/>
      <c r="U186" s="1788"/>
      <c r="V186" s="1788"/>
      <c r="W186" s="1788"/>
      <c r="X186" s="1788"/>
      <c r="Y186" s="1788"/>
      <c r="Z186" s="1788"/>
      <c r="AA186" s="1788"/>
      <c r="AB186" s="1788"/>
      <c r="AC186" s="1788"/>
      <c r="AD186" s="1818" t="s">
        <v>2840</v>
      </c>
      <c r="AE186" s="1818"/>
      <c r="AF186" s="1206">
        <v>21.23</v>
      </c>
      <c r="AG186" s="1207" t="s">
        <v>5</v>
      </c>
      <c r="AH186" s="1800"/>
    </row>
    <row r="187" spans="1:34" ht="11.65" customHeight="1">
      <c r="A187" s="1819" t="s">
        <v>2841</v>
      </c>
      <c r="B187" s="1820"/>
      <c r="C187" s="1820"/>
      <c r="D187" s="1820"/>
      <c r="E187" s="1820"/>
      <c r="F187" s="1820"/>
      <c r="G187" s="1820"/>
      <c r="H187" s="1820"/>
      <c r="I187" s="1820"/>
      <c r="J187" s="1820"/>
      <c r="K187" s="1820"/>
      <c r="L187" s="1820"/>
      <c r="M187" s="1820"/>
      <c r="N187" s="1820"/>
      <c r="O187" s="1820"/>
      <c r="P187" s="1820"/>
      <c r="Q187" s="1820"/>
      <c r="R187" s="1820"/>
      <c r="S187" s="1820"/>
      <c r="T187" s="1820"/>
      <c r="U187" s="1820"/>
      <c r="V187" s="1820"/>
      <c r="W187" s="1820"/>
      <c r="X187" s="1820"/>
      <c r="Y187" s="1820"/>
      <c r="Z187" s="1820"/>
      <c r="AA187" s="1820"/>
      <c r="AB187" s="1820"/>
      <c r="AC187" s="1820"/>
      <c r="AD187" s="1821" t="s">
        <v>2842</v>
      </c>
      <c r="AE187" s="1821"/>
      <c r="AF187" s="1210">
        <v>15</v>
      </c>
      <c r="AG187" s="1211" t="s">
        <v>5</v>
      </c>
      <c r="AH187" s="1800"/>
    </row>
    <row r="188" spans="1:34" ht="16.7" customHeight="1">
      <c r="A188" s="1822" t="s">
        <v>2843</v>
      </c>
      <c r="B188" s="1802"/>
      <c r="C188" s="1802"/>
      <c r="D188" s="1778"/>
      <c r="E188" s="1823" t="s">
        <v>2688</v>
      </c>
      <c r="F188" s="1823"/>
      <c r="G188" s="1823"/>
      <c r="H188" s="1823"/>
      <c r="I188" s="1823"/>
      <c r="J188" s="1823"/>
      <c r="K188" s="1823"/>
      <c r="L188" s="1823"/>
      <c r="M188" s="1823"/>
      <c r="N188" s="1823"/>
      <c r="O188" s="1823"/>
      <c r="P188" s="1823"/>
      <c r="Q188" s="1823"/>
      <c r="R188" s="1823"/>
      <c r="S188" s="1823"/>
      <c r="T188" s="1823"/>
      <c r="U188" s="1823"/>
      <c r="V188" s="1823"/>
      <c r="W188" s="1823"/>
      <c r="X188" s="1823"/>
      <c r="Y188" s="1823"/>
      <c r="Z188" s="1823"/>
      <c r="AA188" s="1823"/>
      <c r="AB188" s="1823"/>
      <c r="AC188" s="1823"/>
      <c r="AD188" s="1823"/>
      <c r="AE188" s="1823"/>
      <c r="AF188" s="1823"/>
      <c r="AG188" s="1823"/>
      <c r="AH188" s="1779"/>
    </row>
    <row r="189" spans="1:34" ht="17.45" customHeight="1">
      <c r="A189" s="1824" t="s">
        <v>2844</v>
      </c>
      <c r="B189" s="1816"/>
      <c r="C189" s="1816"/>
      <c r="D189" s="1309"/>
      <c r="E189" s="1815" t="s">
        <v>2687</v>
      </c>
      <c r="F189" s="1815"/>
      <c r="G189" s="1111"/>
      <c r="H189" s="1796" t="s">
        <v>2845</v>
      </c>
      <c r="I189" s="1796"/>
      <c r="J189" s="1796" t="s">
        <v>497</v>
      </c>
      <c r="K189" s="1796"/>
      <c r="L189" s="1309"/>
      <c r="M189" s="1309"/>
      <c r="N189" s="1816" t="s">
        <v>2846</v>
      </c>
      <c r="O189" s="1816"/>
      <c r="P189" s="1816"/>
      <c r="Q189" s="1816"/>
      <c r="R189" s="1817">
        <v>230.19</v>
      </c>
      <c r="S189" s="1817"/>
      <c r="T189" s="1817"/>
      <c r="U189" s="1817"/>
      <c r="V189" s="1309"/>
      <c r="W189" s="1309"/>
      <c r="X189" s="1309"/>
      <c r="Y189" s="1796" t="s">
        <v>2847</v>
      </c>
      <c r="Z189" s="1796"/>
      <c r="AA189" s="1796"/>
      <c r="AB189" s="1796"/>
      <c r="AC189" s="1796"/>
      <c r="AD189" s="1796"/>
      <c r="AE189" s="1796"/>
      <c r="AF189" s="1797" t="s">
        <v>2848</v>
      </c>
      <c r="AG189" s="1797"/>
      <c r="AH189" s="1782"/>
    </row>
    <row r="190" spans="1:34" ht="5.85" customHeight="1">
      <c r="A190" s="1798"/>
      <c r="B190" s="1799"/>
      <c r="C190" s="1799"/>
      <c r="D190" s="1799"/>
      <c r="E190" s="1799"/>
      <c r="F190" s="1799"/>
      <c r="G190" s="1799"/>
      <c r="H190" s="1799"/>
      <c r="I190" s="1799"/>
      <c r="J190" s="1799"/>
      <c r="K190" s="1799"/>
      <c r="L190" s="1799"/>
      <c r="M190" s="1799"/>
      <c r="N190" s="1799"/>
      <c r="O190" s="1799"/>
      <c r="P190" s="1799"/>
      <c r="Q190" s="1799"/>
      <c r="R190" s="1799"/>
      <c r="S190" s="1799"/>
      <c r="T190" s="1799"/>
      <c r="U190" s="1799"/>
      <c r="V190" s="1799"/>
      <c r="W190" s="1799"/>
      <c r="X190" s="1799"/>
      <c r="Y190" s="1799"/>
      <c r="Z190" s="1799"/>
      <c r="AA190" s="1799"/>
      <c r="AB190" s="1799"/>
      <c r="AC190" s="1799"/>
      <c r="AD190" s="1799"/>
      <c r="AE190" s="1799"/>
      <c r="AF190" s="1799"/>
      <c r="AG190" s="1799"/>
      <c r="AH190" s="1800"/>
    </row>
    <row r="191" spans="1:34" ht="16.7" customHeight="1">
      <c r="A191" s="1801" t="s">
        <v>2849</v>
      </c>
      <c r="B191" s="1802"/>
      <c r="C191" s="1802"/>
      <c r="D191" s="1802"/>
      <c r="E191" s="1802"/>
      <c r="F191" s="1802"/>
      <c r="G191" s="1802"/>
      <c r="H191" s="1802"/>
      <c r="I191" s="1802"/>
      <c r="J191" s="1803"/>
      <c r="K191" s="1789" t="s">
        <v>2850</v>
      </c>
      <c r="L191" s="1807"/>
      <c r="M191" s="1789" t="s">
        <v>2851</v>
      </c>
      <c r="N191" s="1790"/>
      <c r="O191" s="1790"/>
      <c r="P191" s="1790"/>
      <c r="Q191" s="1790"/>
      <c r="R191" s="1790"/>
      <c r="S191" s="1790"/>
      <c r="T191" s="1791"/>
      <c r="U191" s="1789" t="s">
        <v>2852</v>
      </c>
      <c r="V191" s="1790"/>
      <c r="W191" s="1790"/>
      <c r="X191" s="1790"/>
      <c r="Y191" s="1790"/>
      <c r="Z191" s="1790"/>
      <c r="AA191" s="1790"/>
      <c r="AB191" s="1790"/>
      <c r="AC191" s="1790"/>
      <c r="AD191" s="1791"/>
      <c r="AE191" s="1810" t="s">
        <v>2853</v>
      </c>
      <c r="AF191" s="1811"/>
      <c r="AG191" s="1811"/>
      <c r="AH191" s="1814"/>
    </row>
    <row r="192" spans="1:34" ht="17.45" customHeight="1">
      <c r="A192" s="1804"/>
      <c r="B192" s="1805"/>
      <c r="C192" s="1805"/>
      <c r="D192" s="1805"/>
      <c r="E192" s="1805"/>
      <c r="F192" s="1805"/>
      <c r="G192" s="1805"/>
      <c r="H192" s="1805"/>
      <c r="I192" s="1805"/>
      <c r="J192" s="1806"/>
      <c r="K192" s="1808"/>
      <c r="L192" s="1809"/>
      <c r="M192" s="1789" t="s">
        <v>2854</v>
      </c>
      <c r="N192" s="1790"/>
      <c r="O192" s="1790"/>
      <c r="P192" s="1791"/>
      <c r="Q192" s="1789" t="s">
        <v>2855</v>
      </c>
      <c r="R192" s="1790"/>
      <c r="S192" s="1790"/>
      <c r="T192" s="1791"/>
      <c r="U192" s="1789" t="s">
        <v>2854</v>
      </c>
      <c r="V192" s="1790"/>
      <c r="W192" s="1790"/>
      <c r="X192" s="1790"/>
      <c r="Y192" s="1790"/>
      <c r="Z192" s="1791"/>
      <c r="AA192" s="1789" t="s">
        <v>2855</v>
      </c>
      <c r="AB192" s="1790"/>
      <c r="AC192" s="1790"/>
      <c r="AD192" s="1791"/>
      <c r="AE192" s="1812"/>
      <c r="AF192" s="1813"/>
      <c r="AG192" s="1813"/>
      <c r="AH192" s="1800"/>
    </row>
    <row r="193" spans="1:34" ht="17.45" customHeight="1">
      <c r="A193" s="1223"/>
      <c r="B193" s="1224" t="s">
        <v>1468</v>
      </c>
      <c r="C193" s="1875" t="s">
        <v>2891</v>
      </c>
      <c r="D193" s="1876"/>
      <c r="E193" s="1876"/>
      <c r="F193" s="1876"/>
      <c r="G193" s="1876"/>
      <c r="H193" s="1876"/>
      <c r="I193" s="1876"/>
      <c r="J193" s="1875"/>
      <c r="K193" s="1877">
        <v>1</v>
      </c>
      <c r="L193" s="1878"/>
      <c r="M193" s="1877">
        <v>1</v>
      </c>
      <c r="N193" s="1879"/>
      <c r="O193" s="1879"/>
      <c r="P193" s="1878"/>
      <c r="Q193" s="1877">
        <v>0</v>
      </c>
      <c r="R193" s="1879"/>
      <c r="S193" s="1879"/>
      <c r="T193" s="1878"/>
      <c r="U193" s="1880">
        <v>345.91860000000003</v>
      </c>
      <c r="V193" s="1881"/>
      <c r="W193" s="1881"/>
      <c r="X193" s="1881"/>
      <c r="Y193" s="1881"/>
      <c r="Z193" s="1882"/>
      <c r="AA193" s="1880">
        <v>161.34479999999999</v>
      </c>
      <c r="AB193" s="1881"/>
      <c r="AC193" s="1881"/>
      <c r="AD193" s="1882"/>
      <c r="AE193" s="1865">
        <v>345.91860000000003</v>
      </c>
      <c r="AF193" s="1847"/>
      <c r="AG193" s="1847"/>
      <c r="AH193" s="1225"/>
    </row>
    <row r="194" spans="1:34" ht="16.7" customHeight="1">
      <c r="A194" s="1220"/>
      <c r="B194" s="1209" t="s">
        <v>1464</v>
      </c>
      <c r="C194" s="1866" t="s">
        <v>2892</v>
      </c>
      <c r="D194" s="1867"/>
      <c r="E194" s="1867"/>
      <c r="F194" s="1867"/>
      <c r="G194" s="1867"/>
      <c r="H194" s="1867"/>
      <c r="I194" s="1867"/>
      <c r="J194" s="1866"/>
      <c r="K194" s="1868">
        <v>4</v>
      </c>
      <c r="L194" s="1869"/>
      <c r="M194" s="1868">
        <v>0.87</v>
      </c>
      <c r="N194" s="1870"/>
      <c r="O194" s="1870"/>
      <c r="P194" s="1869"/>
      <c r="Q194" s="1868">
        <v>0.13</v>
      </c>
      <c r="R194" s="1870"/>
      <c r="S194" s="1870"/>
      <c r="T194" s="1869"/>
      <c r="U194" s="1871">
        <v>317.75659999999999</v>
      </c>
      <c r="V194" s="1872"/>
      <c r="W194" s="1872"/>
      <c r="X194" s="1872"/>
      <c r="Y194" s="1872"/>
      <c r="Z194" s="1873"/>
      <c r="AA194" s="1871">
        <v>99.436000000000007</v>
      </c>
      <c r="AB194" s="1872"/>
      <c r="AC194" s="1872"/>
      <c r="AD194" s="1873"/>
      <c r="AE194" s="1874">
        <v>1157.4997000000001</v>
      </c>
      <c r="AF194" s="1843"/>
      <c r="AG194" s="1843"/>
      <c r="AH194" s="1222"/>
    </row>
    <row r="195" spans="1:34" ht="17.45" customHeight="1">
      <c r="A195" s="1792"/>
      <c r="B195" s="1793"/>
      <c r="C195" s="1793"/>
      <c r="D195" s="1793"/>
      <c r="E195" s="1793"/>
      <c r="F195" s="1793"/>
      <c r="G195" s="1793"/>
      <c r="H195" s="1793"/>
      <c r="I195" s="1793"/>
      <c r="J195" s="1793"/>
      <c r="K195" s="1794" t="s">
        <v>2856</v>
      </c>
      <c r="L195" s="1794"/>
      <c r="M195" s="1794"/>
      <c r="N195" s="1794"/>
      <c r="O195" s="1794"/>
      <c r="P195" s="1794"/>
      <c r="Q195" s="1794"/>
      <c r="R195" s="1794"/>
      <c r="S195" s="1794"/>
      <c r="T195" s="1794"/>
      <c r="U195" s="1794"/>
      <c r="V195" s="1794"/>
      <c r="W195" s="1794"/>
      <c r="X195" s="1794"/>
      <c r="Y195" s="1794"/>
      <c r="Z195" s="1794"/>
      <c r="AA195" s="1795">
        <v>1503.4183</v>
      </c>
      <c r="AB195" s="1795"/>
      <c r="AC195" s="1795"/>
      <c r="AD195" s="1795"/>
      <c r="AE195" s="1795"/>
      <c r="AF195" s="1795"/>
      <c r="AG195" s="1795"/>
      <c r="AH195" s="1213"/>
    </row>
    <row r="196" spans="1:34" ht="17.45" customHeight="1">
      <c r="A196" s="1801" t="s">
        <v>2857</v>
      </c>
      <c r="B196" s="1825"/>
      <c r="C196" s="1825"/>
      <c r="D196" s="1825"/>
      <c r="E196" s="1825"/>
      <c r="F196" s="1825"/>
      <c r="G196" s="1825"/>
      <c r="H196" s="1825"/>
      <c r="I196" s="1825"/>
      <c r="J196" s="1825"/>
      <c r="K196" s="1825"/>
      <c r="L196" s="1825"/>
      <c r="M196" s="1825"/>
      <c r="N196" s="1826"/>
      <c r="O196" s="1789" t="s">
        <v>2858</v>
      </c>
      <c r="P196" s="1790"/>
      <c r="Q196" s="1790"/>
      <c r="R196" s="1790"/>
      <c r="S196" s="1791"/>
      <c r="T196" s="1827" t="s">
        <v>2850</v>
      </c>
      <c r="U196" s="1790"/>
      <c r="V196" s="1790"/>
      <c r="W196" s="1213"/>
      <c r="X196" s="1789" t="s">
        <v>2859</v>
      </c>
      <c r="Y196" s="1790"/>
      <c r="Z196" s="1790"/>
      <c r="AA196" s="1790"/>
      <c r="AB196" s="1790"/>
      <c r="AC196" s="1790"/>
      <c r="AD196" s="1791"/>
      <c r="AE196" s="1810" t="s">
        <v>2853</v>
      </c>
      <c r="AF196" s="1828"/>
      <c r="AG196" s="1828"/>
      <c r="AH196" s="1213"/>
    </row>
    <row r="197" spans="1:34" ht="16.7" customHeight="1">
      <c r="A197" s="1215"/>
      <c r="B197" s="1216" t="s">
        <v>1009</v>
      </c>
      <c r="C197" s="1829" t="s">
        <v>1010</v>
      </c>
      <c r="D197" s="1830"/>
      <c r="E197" s="1830"/>
      <c r="F197" s="1830"/>
      <c r="G197" s="1830"/>
      <c r="H197" s="1830"/>
      <c r="I197" s="1830"/>
      <c r="J197" s="1830"/>
      <c r="K197" s="1830"/>
      <c r="L197" s="1830"/>
      <c r="M197" s="1830"/>
      <c r="N197" s="1829"/>
      <c r="O197" s="1831">
        <v>0</v>
      </c>
      <c r="P197" s="1832"/>
      <c r="Q197" s="1832"/>
      <c r="R197" s="1832"/>
      <c r="S197" s="1833"/>
      <c r="T197" s="1858">
        <v>1</v>
      </c>
      <c r="U197" s="1832"/>
      <c r="V197" s="1832"/>
      <c r="W197" s="1217"/>
      <c r="X197" s="1859">
        <v>22.268799999999999</v>
      </c>
      <c r="Y197" s="1860"/>
      <c r="Z197" s="1860"/>
      <c r="AA197" s="1860"/>
      <c r="AB197" s="1860"/>
      <c r="AC197" s="1860"/>
      <c r="AD197" s="1861"/>
      <c r="AE197" s="1839">
        <v>22.268799999999999</v>
      </c>
      <c r="AF197" s="1795"/>
      <c r="AG197" s="1795"/>
      <c r="AH197" s="1217"/>
    </row>
    <row r="198" spans="1:34" ht="17.45" customHeight="1">
      <c r="A198" s="1792"/>
      <c r="B198" s="1778"/>
      <c r="C198" s="1778"/>
      <c r="D198" s="1778"/>
      <c r="E198" s="1778"/>
      <c r="F198" s="1778"/>
      <c r="G198" s="1778"/>
      <c r="H198" s="1778"/>
      <c r="I198" s="1846" t="s">
        <v>2860</v>
      </c>
      <c r="J198" s="1846"/>
      <c r="K198" s="1846"/>
      <c r="L198" s="1846"/>
      <c r="M198" s="1846"/>
      <c r="N198" s="1846"/>
      <c r="O198" s="1846"/>
      <c r="P198" s="1846"/>
      <c r="Q198" s="1846"/>
      <c r="R198" s="1846"/>
      <c r="S198" s="1846"/>
      <c r="T198" s="1846"/>
      <c r="U198" s="1846"/>
      <c r="V198" s="1846"/>
      <c r="W198" s="1846"/>
      <c r="X198" s="1846"/>
      <c r="Y198" s="1846"/>
      <c r="Z198" s="1793"/>
      <c r="AA198" s="1847">
        <v>22.268799999999999</v>
      </c>
      <c r="AB198" s="1847"/>
      <c r="AC198" s="1847"/>
      <c r="AD198" s="1847"/>
      <c r="AE198" s="1847"/>
      <c r="AF198" s="1847"/>
      <c r="AG198" s="1847"/>
      <c r="AH198" s="1814"/>
    </row>
    <row r="199" spans="1:34" ht="16.7" customHeight="1">
      <c r="A199" s="1844"/>
      <c r="B199" s="1309"/>
      <c r="C199" s="1309"/>
      <c r="D199" s="1309"/>
      <c r="E199" s="1309"/>
      <c r="F199" s="1309"/>
      <c r="G199" s="1309"/>
      <c r="H199" s="1309"/>
      <c r="I199" s="1840" t="s">
        <v>2861</v>
      </c>
      <c r="J199" s="1840"/>
      <c r="K199" s="1840"/>
      <c r="L199" s="1840"/>
      <c r="M199" s="1840"/>
      <c r="N199" s="1840"/>
      <c r="O199" s="1840"/>
      <c r="P199" s="1840"/>
      <c r="Q199" s="1840"/>
      <c r="R199" s="1840"/>
      <c r="S199" s="1840"/>
      <c r="T199" s="1840"/>
      <c r="U199" s="1840"/>
      <c r="V199" s="1840"/>
      <c r="W199" s="1840"/>
      <c r="X199" s="1840"/>
      <c r="Y199" s="1840"/>
      <c r="Z199" s="1309"/>
      <c r="AA199" s="1841">
        <v>1525.6871000000001</v>
      </c>
      <c r="AB199" s="1841"/>
      <c r="AC199" s="1841"/>
      <c r="AD199" s="1841"/>
      <c r="AE199" s="1841"/>
      <c r="AF199" s="1841"/>
      <c r="AG199" s="1841"/>
      <c r="AH199" s="1782"/>
    </row>
    <row r="200" spans="1:34" ht="17.45" customHeight="1">
      <c r="A200" s="1844"/>
      <c r="B200" s="1309"/>
      <c r="C200" s="1309"/>
      <c r="D200" s="1309"/>
      <c r="E200" s="1309"/>
      <c r="F200" s="1309"/>
      <c r="G200" s="1309"/>
      <c r="H200" s="1309"/>
      <c r="I200" s="1840" t="s">
        <v>2862</v>
      </c>
      <c r="J200" s="1840"/>
      <c r="K200" s="1840"/>
      <c r="L200" s="1840"/>
      <c r="M200" s="1840"/>
      <c r="N200" s="1840"/>
      <c r="O200" s="1840"/>
      <c r="P200" s="1840"/>
      <c r="Q200" s="1840"/>
      <c r="R200" s="1840"/>
      <c r="S200" s="1840"/>
      <c r="T200" s="1840"/>
      <c r="U200" s="1840"/>
      <c r="V200" s="1840"/>
      <c r="W200" s="1840"/>
      <c r="X200" s="1840"/>
      <c r="Y200" s="1840"/>
      <c r="Z200" s="1309"/>
      <c r="AA200" s="1841">
        <v>6.6279000000000003</v>
      </c>
      <c r="AB200" s="1841"/>
      <c r="AC200" s="1841"/>
      <c r="AD200" s="1841"/>
      <c r="AE200" s="1841"/>
      <c r="AF200" s="1841"/>
      <c r="AG200" s="1841"/>
      <c r="AH200" s="1782"/>
    </row>
    <row r="201" spans="1:34" ht="17.45" customHeight="1">
      <c r="A201" s="1844"/>
      <c r="B201" s="1309"/>
      <c r="C201" s="1309"/>
      <c r="D201" s="1309"/>
      <c r="E201" s="1309"/>
      <c r="F201" s="1309"/>
      <c r="G201" s="1309"/>
      <c r="H201" s="1309"/>
      <c r="I201" s="1840" t="s">
        <v>2863</v>
      </c>
      <c r="J201" s="1840"/>
      <c r="K201" s="1840"/>
      <c r="L201" s="1840"/>
      <c r="M201" s="1840"/>
      <c r="N201" s="1840"/>
      <c r="O201" s="1840"/>
      <c r="P201" s="1840"/>
      <c r="Q201" s="1840"/>
      <c r="R201" s="1840"/>
      <c r="S201" s="1840"/>
      <c r="T201" s="1840"/>
      <c r="U201" s="1840"/>
      <c r="V201" s="1840"/>
      <c r="W201" s="1840"/>
      <c r="X201" s="1840"/>
      <c r="Y201" s="1840"/>
      <c r="Z201" s="1309"/>
      <c r="AA201" s="1841">
        <v>0.10823000000000001</v>
      </c>
      <c r="AB201" s="1841"/>
      <c r="AC201" s="1841"/>
      <c r="AD201" s="1841"/>
      <c r="AE201" s="1841"/>
      <c r="AF201" s="1841"/>
      <c r="AG201" s="1841"/>
      <c r="AH201" s="1782"/>
    </row>
    <row r="202" spans="1:34" ht="16.7" customHeight="1">
      <c r="A202" s="1845"/>
      <c r="B202" s="1799"/>
      <c r="C202" s="1799"/>
      <c r="D202" s="1799"/>
      <c r="E202" s="1799"/>
      <c r="F202" s="1799"/>
      <c r="G202" s="1799"/>
      <c r="H202" s="1799"/>
      <c r="I202" s="1842" t="s">
        <v>2864</v>
      </c>
      <c r="J202" s="1842"/>
      <c r="K202" s="1842"/>
      <c r="L202" s="1842"/>
      <c r="M202" s="1842"/>
      <c r="N202" s="1842"/>
      <c r="O202" s="1842"/>
      <c r="P202" s="1842"/>
      <c r="Q202" s="1842"/>
      <c r="R202" s="1842"/>
      <c r="S202" s="1842"/>
      <c r="T202" s="1842"/>
      <c r="U202" s="1842"/>
      <c r="V202" s="1842"/>
      <c r="W202" s="1842"/>
      <c r="X202" s="1842"/>
      <c r="Y202" s="1842"/>
      <c r="Z202" s="1799"/>
      <c r="AA202" s="1843">
        <v>0</v>
      </c>
      <c r="AB202" s="1843"/>
      <c r="AC202" s="1843"/>
      <c r="AD202" s="1843"/>
      <c r="AE202" s="1843"/>
      <c r="AF202" s="1843"/>
      <c r="AG202" s="1843"/>
      <c r="AH202" s="1800"/>
    </row>
    <row r="203" spans="1:34" ht="17.45" customHeight="1">
      <c r="A203" s="1801" t="s">
        <v>2865</v>
      </c>
      <c r="B203" s="1825"/>
      <c r="C203" s="1825"/>
      <c r="D203" s="1825"/>
      <c r="E203" s="1825"/>
      <c r="F203" s="1825"/>
      <c r="G203" s="1825"/>
      <c r="H203" s="1825"/>
      <c r="I203" s="1825"/>
      <c r="J203" s="1825"/>
      <c r="K203" s="1825"/>
      <c r="L203" s="1825"/>
      <c r="M203" s="1825"/>
      <c r="N203" s="1826"/>
      <c r="O203" s="1789" t="s">
        <v>2850</v>
      </c>
      <c r="P203" s="1790"/>
      <c r="Q203" s="1790"/>
      <c r="R203" s="1790"/>
      <c r="S203" s="1791"/>
      <c r="T203" s="1827" t="s">
        <v>754</v>
      </c>
      <c r="U203" s="1790"/>
      <c r="V203" s="1790"/>
      <c r="W203" s="1213"/>
      <c r="X203" s="1789" t="s">
        <v>2866</v>
      </c>
      <c r="Y203" s="1790"/>
      <c r="Z203" s="1790"/>
      <c r="AA203" s="1790"/>
      <c r="AB203" s="1790"/>
      <c r="AC203" s="1790"/>
      <c r="AD203" s="1791"/>
      <c r="AE203" s="1810" t="s">
        <v>2867</v>
      </c>
      <c r="AF203" s="1828"/>
      <c r="AG203" s="1828"/>
      <c r="AH203" s="1213"/>
    </row>
    <row r="204" spans="1:34" ht="17.45" customHeight="1">
      <c r="A204" s="1792"/>
      <c r="B204" s="1793"/>
      <c r="C204" s="1793"/>
      <c r="D204" s="1793"/>
      <c r="E204" s="1793"/>
      <c r="F204" s="1793"/>
      <c r="G204" s="1793"/>
      <c r="H204" s="1793"/>
      <c r="I204" s="1794" t="s">
        <v>2869</v>
      </c>
      <c r="J204" s="1794"/>
      <c r="K204" s="1794"/>
      <c r="L204" s="1794"/>
      <c r="M204" s="1794"/>
      <c r="N204" s="1794"/>
      <c r="O204" s="1794"/>
      <c r="P204" s="1794"/>
      <c r="Q204" s="1794"/>
      <c r="R204" s="1794"/>
      <c r="S204" s="1794"/>
      <c r="T204" s="1794"/>
      <c r="U204" s="1794"/>
      <c r="V204" s="1794"/>
      <c r="W204" s="1794"/>
      <c r="X204" s="1794"/>
      <c r="Y204" s="1794"/>
      <c r="Z204" s="1214"/>
      <c r="AA204" s="1795">
        <v>0</v>
      </c>
      <c r="AB204" s="1795"/>
      <c r="AC204" s="1795"/>
      <c r="AD204" s="1795"/>
      <c r="AE204" s="1795"/>
      <c r="AF204" s="1795"/>
      <c r="AG204" s="1795"/>
      <c r="AH204" s="1213"/>
    </row>
    <row r="205" spans="1:34" ht="16.7" customHeight="1">
      <c r="A205" s="1801" t="s">
        <v>2870</v>
      </c>
      <c r="B205" s="1825"/>
      <c r="C205" s="1825"/>
      <c r="D205" s="1825"/>
      <c r="E205" s="1825"/>
      <c r="F205" s="1825"/>
      <c r="G205" s="1825"/>
      <c r="H205" s="1825"/>
      <c r="I205" s="1825"/>
      <c r="J205" s="1825"/>
      <c r="K205" s="1825"/>
      <c r="L205" s="1825"/>
      <c r="M205" s="1825"/>
      <c r="N205" s="1826"/>
      <c r="O205" s="1789" t="s">
        <v>2850</v>
      </c>
      <c r="P205" s="1790"/>
      <c r="Q205" s="1790"/>
      <c r="R205" s="1790"/>
      <c r="S205" s="1791"/>
      <c r="T205" s="1827" t="s">
        <v>754</v>
      </c>
      <c r="U205" s="1790"/>
      <c r="V205" s="1790"/>
      <c r="W205" s="1213"/>
      <c r="X205" s="1789" t="s">
        <v>2866</v>
      </c>
      <c r="Y205" s="1790"/>
      <c r="Z205" s="1790"/>
      <c r="AA205" s="1790"/>
      <c r="AB205" s="1790"/>
      <c r="AC205" s="1790"/>
      <c r="AD205" s="1791"/>
      <c r="AE205" s="1810" t="s">
        <v>2867</v>
      </c>
      <c r="AF205" s="1828"/>
      <c r="AG205" s="1828"/>
      <c r="AH205" s="1213"/>
    </row>
    <row r="206" spans="1:34" ht="17.45" customHeight="1">
      <c r="A206" s="1792"/>
      <c r="B206" s="1793"/>
      <c r="C206" s="1793"/>
      <c r="D206" s="1793"/>
      <c r="E206" s="1793"/>
      <c r="F206" s="1793"/>
      <c r="G206" s="1793"/>
      <c r="H206" s="1793"/>
      <c r="I206" s="1794" t="s">
        <v>2871</v>
      </c>
      <c r="J206" s="1794"/>
      <c r="K206" s="1794"/>
      <c r="L206" s="1794"/>
      <c r="M206" s="1794"/>
      <c r="N206" s="1794"/>
      <c r="O206" s="1794"/>
      <c r="P206" s="1794"/>
      <c r="Q206" s="1794"/>
      <c r="R206" s="1794"/>
      <c r="S206" s="1794"/>
      <c r="T206" s="1794"/>
      <c r="U206" s="1794"/>
      <c r="V206" s="1794"/>
      <c r="W206" s="1794"/>
      <c r="X206" s="1794"/>
      <c r="Y206" s="1794"/>
      <c r="Z206" s="1214"/>
      <c r="AA206" s="1795">
        <v>0</v>
      </c>
      <c r="AB206" s="1795"/>
      <c r="AC206" s="1795"/>
      <c r="AD206" s="1795"/>
      <c r="AE206" s="1795"/>
      <c r="AF206" s="1795"/>
      <c r="AG206" s="1795"/>
      <c r="AH206" s="1213"/>
    </row>
    <row r="207" spans="1:34" ht="16.7" customHeight="1">
      <c r="A207" s="1801" t="s">
        <v>2872</v>
      </c>
      <c r="B207" s="1825"/>
      <c r="C207" s="1825"/>
      <c r="D207" s="1825"/>
      <c r="E207" s="1825"/>
      <c r="F207" s="1825"/>
      <c r="G207" s="1825"/>
      <c r="H207" s="1825"/>
      <c r="I207" s="1825"/>
      <c r="J207" s="1825"/>
      <c r="K207" s="1825"/>
      <c r="L207" s="1825"/>
      <c r="M207" s="1825"/>
      <c r="N207" s="1826"/>
      <c r="O207" s="1789" t="s">
        <v>2850</v>
      </c>
      <c r="P207" s="1790"/>
      <c r="Q207" s="1790"/>
      <c r="R207" s="1790"/>
      <c r="S207" s="1791"/>
      <c r="T207" s="1827" t="s">
        <v>754</v>
      </c>
      <c r="U207" s="1790"/>
      <c r="V207" s="1790"/>
      <c r="W207" s="1213"/>
      <c r="X207" s="1789" t="s">
        <v>2866</v>
      </c>
      <c r="Y207" s="1790"/>
      <c r="Z207" s="1790"/>
      <c r="AA207" s="1790"/>
      <c r="AB207" s="1790"/>
      <c r="AC207" s="1790"/>
      <c r="AD207" s="1791"/>
      <c r="AE207" s="1810" t="s">
        <v>2867</v>
      </c>
      <c r="AF207" s="1828"/>
      <c r="AG207" s="1828"/>
      <c r="AH207" s="1213"/>
    </row>
    <row r="208" spans="1:34" ht="17.45" customHeight="1">
      <c r="A208" s="1792"/>
      <c r="B208" s="1793"/>
      <c r="C208" s="1793"/>
      <c r="D208" s="1793"/>
      <c r="E208" s="1793"/>
      <c r="F208" s="1793"/>
      <c r="G208" s="1793"/>
      <c r="H208" s="1793"/>
      <c r="I208" s="1793"/>
      <c r="J208" s="1793"/>
      <c r="K208" s="1794" t="s">
        <v>2873</v>
      </c>
      <c r="L208" s="1794"/>
      <c r="M208" s="1794"/>
      <c r="N208" s="1794"/>
      <c r="O208" s="1794"/>
      <c r="P208" s="1794"/>
      <c r="Q208" s="1794"/>
      <c r="R208" s="1794"/>
      <c r="S208" s="1794"/>
      <c r="T208" s="1794"/>
      <c r="U208" s="1794"/>
      <c r="V208" s="1794"/>
      <c r="W208" s="1794"/>
      <c r="X208" s="1794"/>
      <c r="Y208" s="1794"/>
      <c r="Z208" s="1794"/>
      <c r="AA208" s="1794"/>
      <c r="AB208" s="1214"/>
      <c r="AC208" s="1795">
        <v>0</v>
      </c>
      <c r="AD208" s="1795"/>
      <c r="AE208" s="1795"/>
      <c r="AF208" s="1795"/>
      <c r="AG208" s="1795"/>
      <c r="AH208" s="1213"/>
    </row>
    <row r="209" spans="1:34" ht="17.45" customHeight="1">
      <c r="A209" s="1801" t="s">
        <v>2874</v>
      </c>
      <c r="B209" s="1825"/>
      <c r="C209" s="1825"/>
      <c r="D209" s="1825"/>
      <c r="E209" s="1825"/>
      <c r="F209" s="1825"/>
      <c r="G209" s="1825"/>
      <c r="H209" s="1825"/>
      <c r="I209" s="1825"/>
      <c r="J209" s="1826"/>
      <c r="K209" s="1789" t="s">
        <v>2850</v>
      </c>
      <c r="L209" s="1791"/>
      <c r="M209" s="1855" t="s">
        <v>2875</v>
      </c>
      <c r="N209" s="1856"/>
      <c r="O209" s="1857"/>
      <c r="P209" s="1855" t="s">
        <v>2876</v>
      </c>
      <c r="Q209" s="1856"/>
      <c r="R209" s="1857"/>
      <c r="S209" s="1855" t="s">
        <v>2877</v>
      </c>
      <c r="T209" s="1857"/>
      <c r="U209" s="1789" t="s">
        <v>2878</v>
      </c>
      <c r="V209" s="1790"/>
      <c r="W209" s="1791"/>
      <c r="X209" s="1789" t="s">
        <v>2879</v>
      </c>
      <c r="Y209" s="1790"/>
      <c r="Z209" s="1790"/>
      <c r="AA209" s="1790"/>
      <c r="AB209" s="1791"/>
      <c r="AC209" s="1789" t="s">
        <v>2880</v>
      </c>
      <c r="AD209" s="1791"/>
      <c r="AE209" s="1810" t="s">
        <v>2867</v>
      </c>
      <c r="AF209" s="1828"/>
      <c r="AG209" s="1828"/>
      <c r="AH209" s="1213"/>
    </row>
    <row r="210" spans="1:34" ht="16.7" customHeight="1">
      <c r="A210" s="1853"/>
      <c r="B210" s="1778"/>
      <c r="C210" s="1778"/>
      <c r="D210" s="1778"/>
      <c r="E210" s="1778"/>
      <c r="F210" s="1778"/>
      <c r="G210" s="1778"/>
      <c r="H210" s="1778"/>
      <c r="I210" s="1846" t="s">
        <v>2881</v>
      </c>
      <c r="J210" s="1846"/>
      <c r="K210" s="1846"/>
      <c r="L210" s="1846"/>
      <c r="M210" s="1846"/>
      <c r="N210" s="1846"/>
      <c r="O210" s="1846"/>
      <c r="P210" s="1846"/>
      <c r="Q210" s="1846"/>
      <c r="R210" s="1846"/>
      <c r="S210" s="1846"/>
      <c r="T210" s="1846"/>
      <c r="U210" s="1846"/>
      <c r="V210" s="1846"/>
      <c r="W210" s="1846"/>
      <c r="X210" s="1846"/>
      <c r="Y210" s="1846"/>
      <c r="Z210" s="1203"/>
      <c r="AA210" s="1847">
        <v>0</v>
      </c>
      <c r="AB210" s="1847"/>
      <c r="AC210" s="1847"/>
      <c r="AD210" s="1847"/>
      <c r="AE210" s="1847"/>
      <c r="AF210" s="1847"/>
      <c r="AG210" s="1847"/>
      <c r="AH210" s="1204"/>
    </row>
    <row r="211" spans="1:34" ht="5.85" customHeight="1">
      <c r="A211" s="1854"/>
      <c r="B211" s="1309"/>
      <c r="C211" s="1309"/>
      <c r="D211" s="1309"/>
      <c r="E211" s="1309"/>
      <c r="F211" s="1309"/>
      <c r="G211" s="1309"/>
      <c r="H211" s="1309"/>
      <c r="I211" s="1309"/>
      <c r="J211" s="1309"/>
      <c r="K211" s="1309"/>
      <c r="L211" s="1309"/>
      <c r="M211" s="1309"/>
      <c r="N211" s="1309"/>
      <c r="O211" s="1309"/>
      <c r="P211" s="1309"/>
      <c r="Q211" s="1309"/>
      <c r="R211" s="1309"/>
      <c r="S211" s="1309"/>
      <c r="T211" s="1309"/>
      <c r="U211" s="1309"/>
      <c r="V211" s="1309"/>
      <c r="W211" s="1309"/>
      <c r="X211" s="1309"/>
      <c r="Y211" s="1309"/>
      <c r="Z211" s="1309"/>
      <c r="AA211" s="1309"/>
      <c r="AB211" s="1309"/>
      <c r="AC211" s="1309"/>
      <c r="AD211" s="1309"/>
      <c r="AE211" s="1309"/>
      <c r="AF211" s="1309"/>
      <c r="AG211" s="1309"/>
      <c r="AH211" s="1782"/>
    </row>
    <row r="212" spans="1:34" ht="17.45" customHeight="1">
      <c r="A212" s="1845"/>
      <c r="B212" s="1799"/>
      <c r="C212" s="1799"/>
      <c r="D212" s="1799"/>
      <c r="E212" s="1799"/>
      <c r="F212" s="1799"/>
      <c r="G212" s="1799"/>
      <c r="H212" s="1799"/>
      <c r="I212" s="1842" t="s">
        <v>2882</v>
      </c>
      <c r="J212" s="1842"/>
      <c r="K212" s="1842"/>
      <c r="L212" s="1842"/>
      <c r="M212" s="1842"/>
      <c r="N212" s="1842"/>
      <c r="O212" s="1842"/>
      <c r="P212" s="1842"/>
      <c r="Q212" s="1842"/>
      <c r="R212" s="1842"/>
      <c r="S212" s="1842"/>
      <c r="T212" s="1842"/>
      <c r="U212" s="1842"/>
      <c r="V212" s="1842"/>
      <c r="W212" s="1842"/>
      <c r="X212" s="1842"/>
      <c r="Y212" s="1842"/>
      <c r="Z212" s="1212"/>
      <c r="AA212" s="1848">
        <v>6.74</v>
      </c>
      <c r="AB212" s="1848"/>
      <c r="AC212" s="1848"/>
      <c r="AD212" s="1848"/>
      <c r="AE212" s="1848"/>
      <c r="AF212" s="1848"/>
      <c r="AG212" s="1848"/>
      <c r="AH212" s="1208"/>
    </row>
    <row r="213" spans="1:34" ht="45.75" customHeight="1">
      <c r="A213" s="1849" t="s">
        <v>2883</v>
      </c>
      <c r="B213" s="1850"/>
      <c r="C213" s="1850"/>
      <c r="D213" s="1850"/>
      <c r="E213" s="1851"/>
      <c r="F213" s="1852"/>
      <c r="G213" s="1852"/>
      <c r="H213" s="1852"/>
      <c r="I213" s="1852"/>
      <c r="J213" s="1852"/>
      <c r="K213" s="1852"/>
      <c r="L213" s="1852"/>
      <c r="M213" s="1852"/>
      <c r="N213" s="1852"/>
      <c r="O213" s="1852"/>
      <c r="P213" s="1852"/>
      <c r="Q213" s="1852"/>
      <c r="R213" s="1852"/>
      <c r="S213" s="1852"/>
      <c r="T213" s="1852"/>
      <c r="U213" s="1852"/>
      <c r="V213" s="1852"/>
      <c r="W213" s="1852"/>
      <c r="X213" s="1852"/>
      <c r="Y213" s="1852"/>
      <c r="Z213" s="1852"/>
      <c r="AA213" s="1852"/>
      <c r="AB213" s="1852"/>
      <c r="AC213" s="1852"/>
      <c r="AD213" s="1852"/>
      <c r="AE213" s="1852"/>
      <c r="AF213" s="1852"/>
      <c r="AG213" s="1852"/>
      <c r="AH213" s="1851"/>
    </row>
    <row r="214" spans="1:34" ht="124.35" customHeight="1">
      <c r="A214" s="1218"/>
      <c r="AH214" s="1219"/>
    </row>
    <row r="215" spans="1:34" ht="124.35" customHeight="1">
      <c r="A215" s="1220"/>
      <c r="B215" s="1221"/>
      <c r="C215" s="1221"/>
      <c r="D215" s="1221"/>
      <c r="E215" s="1221"/>
      <c r="F215" s="1221"/>
      <c r="G215" s="1221"/>
      <c r="H215" s="1221"/>
      <c r="I215" s="1221"/>
      <c r="J215" s="1221"/>
      <c r="K215" s="1221"/>
      <c r="L215" s="1221"/>
      <c r="M215" s="1221"/>
      <c r="N215" s="1221"/>
      <c r="O215" s="1221"/>
      <c r="P215" s="1221"/>
      <c r="Q215" s="1221"/>
      <c r="R215" s="1221"/>
      <c r="S215" s="1221"/>
      <c r="T215" s="1221"/>
      <c r="U215" s="1221"/>
      <c r="V215" s="1221"/>
      <c r="W215" s="1221"/>
      <c r="X215" s="1221"/>
      <c r="Y215" s="1221"/>
      <c r="Z215" s="1221"/>
      <c r="AA215" s="1221"/>
      <c r="AB215" s="1221"/>
      <c r="AC215" s="1221"/>
      <c r="AD215" s="1221"/>
      <c r="AE215" s="1221"/>
      <c r="AF215" s="1221"/>
      <c r="AG215" s="1221"/>
      <c r="AH215" s="1222"/>
    </row>
    <row r="216" spans="1:34" ht="5.85" customHeight="1">
      <c r="A216" s="1777"/>
      <c r="B216" s="1778"/>
      <c r="C216" s="1778"/>
      <c r="D216" s="1778"/>
      <c r="E216" s="1778"/>
      <c r="F216" s="1778"/>
      <c r="G216" s="1778"/>
      <c r="H216" s="1778"/>
      <c r="I216" s="1778"/>
      <c r="J216" s="1778"/>
      <c r="K216" s="1778"/>
      <c r="L216" s="1778"/>
      <c r="M216" s="1778"/>
      <c r="N216" s="1778"/>
      <c r="O216" s="1778"/>
      <c r="P216" s="1778"/>
      <c r="Q216" s="1778"/>
      <c r="R216" s="1778"/>
      <c r="S216" s="1778"/>
      <c r="T216" s="1778"/>
      <c r="U216" s="1778"/>
      <c r="V216" s="1778"/>
      <c r="W216" s="1778"/>
      <c r="X216" s="1778"/>
      <c r="Y216" s="1778"/>
      <c r="Z216" s="1778"/>
      <c r="AA216" s="1778"/>
      <c r="AB216" s="1778"/>
      <c r="AC216" s="1778"/>
      <c r="AD216" s="1778"/>
      <c r="AE216" s="1778"/>
      <c r="AF216" s="1778"/>
      <c r="AG216" s="1778"/>
      <c r="AH216" s="1779"/>
    </row>
    <row r="217" spans="1:34" ht="11.65" customHeight="1">
      <c r="A217" s="1780" t="s">
        <v>2834</v>
      </c>
      <c r="B217" s="1310"/>
      <c r="C217" s="1310"/>
      <c r="D217" s="1310"/>
      <c r="E217" s="1310"/>
      <c r="F217" s="1310"/>
      <c r="G217" s="1310"/>
      <c r="H217" s="1310"/>
      <c r="I217" s="1310"/>
      <c r="J217" s="1310"/>
      <c r="K217" s="1310"/>
      <c r="L217" s="1310"/>
      <c r="M217" s="1310"/>
      <c r="N217" s="1310"/>
      <c r="O217" s="1310"/>
      <c r="P217" s="1310"/>
      <c r="Q217" s="1310"/>
      <c r="R217" s="1310"/>
      <c r="S217" s="1310"/>
      <c r="T217" s="1310"/>
      <c r="U217" s="1310"/>
      <c r="V217" s="1310"/>
      <c r="W217" s="1310"/>
      <c r="X217" s="1310"/>
      <c r="Y217" s="1310"/>
      <c r="Z217" s="1310"/>
      <c r="AA217" s="1310"/>
      <c r="AB217" s="1310"/>
      <c r="AC217" s="1310"/>
      <c r="AD217" s="1309"/>
      <c r="AE217" s="1309"/>
      <c r="AF217" s="1781" t="s">
        <v>2894</v>
      </c>
      <c r="AG217" s="1781"/>
      <c r="AH217" s="1782"/>
    </row>
    <row r="218" spans="1:34" ht="5.85" customHeight="1">
      <c r="A218" s="1780"/>
      <c r="B218" s="1310"/>
      <c r="C218" s="1310"/>
      <c r="D218" s="1310"/>
      <c r="E218" s="1310"/>
      <c r="F218" s="1310"/>
      <c r="G218" s="1310"/>
      <c r="H218" s="1310"/>
      <c r="I218" s="1310"/>
      <c r="J218" s="1310"/>
      <c r="K218" s="1310"/>
      <c r="L218" s="1310"/>
      <c r="M218" s="1310"/>
      <c r="N218" s="1310"/>
      <c r="O218" s="1310"/>
      <c r="P218" s="1310"/>
      <c r="Q218" s="1310"/>
      <c r="R218" s="1310"/>
      <c r="S218" s="1310"/>
      <c r="T218" s="1310"/>
      <c r="U218" s="1310"/>
      <c r="V218" s="1310"/>
      <c r="W218" s="1310"/>
      <c r="X218" s="1310"/>
      <c r="Y218" s="1310"/>
      <c r="Z218" s="1310"/>
      <c r="AA218" s="1310"/>
      <c r="AB218" s="1310"/>
      <c r="AC218" s="1310"/>
      <c r="AD218" s="1311"/>
      <c r="AE218" s="1311"/>
      <c r="AF218" s="1311"/>
      <c r="AG218" s="1311"/>
      <c r="AH218" s="1782"/>
    </row>
    <row r="219" spans="1:34" ht="11.65" customHeight="1">
      <c r="A219" s="1783" t="s">
        <v>2836</v>
      </c>
      <c r="B219" s="1784"/>
      <c r="C219" s="1784"/>
      <c r="D219" s="1784"/>
      <c r="E219" s="1784"/>
      <c r="F219" s="1784"/>
      <c r="G219" s="1784"/>
      <c r="H219" s="1784"/>
      <c r="I219" s="1784"/>
      <c r="J219" s="1784"/>
      <c r="K219" s="1784"/>
      <c r="L219" s="1784"/>
      <c r="M219" s="1784"/>
      <c r="N219" s="1784"/>
      <c r="O219" s="1784"/>
      <c r="P219" s="1784"/>
      <c r="Q219" s="1784"/>
      <c r="R219" s="1784"/>
      <c r="S219" s="1784"/>
      <c r="T219" s="1784"/>
      <c r="U219" s="1784"/>
      <c r="V219" s="1784"/>
      <c r="W219" s="1784"/>
      <c r="X219" s="1784"/>
      <c r="Y219" s="1784"/>
      <c r="Z219" s="1784"/>
      <c r="AA219" s="1784"/>
      <c r="AB219" s="1784"/>
      <c r="AC219" s="1784"/>
      <c r="AD219" s="1311"/>
      <c r="AE219" s="1311"/>
      <c r="AF219" s="1311"/>
      <c r="AG219" s="1311"/>
      <c r="AH219" s="1782"/>
    </row>
    <row r="220" spans="1:34" ht="22.5" customHeight="1">
      <c r="A220" s="1785" t="s">
        <v>2837</v>
      </c>
      <c r="B220" s="1786"/>
      <c r="C220" s="1786"/>
      <c r="D220" s="1786"/>
      <c r="E220" s="1786"/>
      <c r="F220" s="1786"/>
      <c r="G220" s="1786"/>
      <c r="H220" s="1786"/>
      <c r="I220" s="1786"/>
      <c r="J220" s="1786"/>
      <c r="K220" s="1786"/>
      <c r="L220" s="1786"/>
      <c r="M220" s="1786"/>
      <c r="N220" s="1786"/>
      <c r="O220" s="1786"/>
      <c r="P220" s="1786"/>
      <c r="Q220" s="1786"/>
      <c r="R220" s="1786"/>
      <c r="S220" s="1786"/>
      <c r="T220" s="1786"/>
      <c r="U220" s="1786"/>
      <c r="V220" s="1786"/>
      <c r="W220" s="1786"/>
      <c r="X220" s="1786"/>
      <c r="Y220" s="1786"/>
      <c r="Z220" s="1786"/>
      <c r="AA220" s="1786"/>
      <c r="AB220" s="1786"/>
      <c r="AC220" s="1786"/>
      <c r="AD220" s="1311"/>
      <c r="AE220" s="1311"/>
      <c r="AF220" s="1311"/>
      <c r="AG220" s="1311"/>
      <c r="AH220" s="1782"/>
    </row>
    <row r="221" spans="1:34" ht="5.85" customHeight="1">
      <c r="A221" s="1787" t="s">
        <v>2838</v>
      </c>
      <c r="B221" s="1788"/>
      <c r="C221" s="1788"/>
      <c r="D221" s="1788"/>
      <c r="E221" s="1788"/>
      <c r="F221" s="1788"/>
      <c r="G221" s="1788"/>
      <c r="H221" s="1788"/>
      <c r="I221" s="1788"/>
      <c r="J221" s="1788"/>
      <c r="K221" s="1788"/>
      <c r="L221" s="1788"/>
      <c r="M221" s="1788"/>
      <c r="N221" s="1788"/>
      <c r="O221" s="1788"/>
      <c r="P221" s="1788"/>
      <c r="Q221" s="1788"/>
      <c r="R221" s="1788"/>
      <c r="S221" s="1788"/>
      <c r="T221" s="1788"/>
      <c r="U221" s="1788"/>
      <c r="V221" s="1788"/>
      <c r="W221" s="1788"/>
      <c r="X221" s="1788"/>
      <c r="Y221" s="1788"/>
      <c r="Z221" s="1788"/>
      <c r="AA221" s="1788"/>
      <c r="AB221" s="1788"/>
      <c r="AC221" s="1788"/>
      <c r="AD221" s="1311"/>
      <c r="AE221" s="1311"/>
      <c r="AF221" s="1311"/>
      <c r="AG221" s="1311"/>
      <c r="AH221" s="1782"/>
    </row>
    <row r="222" spans="1:34" ht="5.85" customHeight="1">
      <c r="A222" s="1787"/>
      <c r="B222" s="1788"/>
      <c r="C222" s="1788"/>
      <c r="D222" s="1788"/>
      <c r="E222" s="1788"/>
      <c r="F222" s="1788"/>
      <c r="G222" s="1788"/>
      <c r="H222" s="1788"/>
      <c r="I222" s="1788"/>
      <c r="J222" s="1788"/>
      <c r="K222" s="1788"/>
      <c r="L222" s="1788"/>
      <c r="M222" s="1788"/>
      <c r="N222" s="1788"/>
      <c r="O222" s="1788"/>
      <c r="P222" s="1788"/>
      <c r="Q222" s="1788"/>
      <c r="R222" s="1788"/>
      <c r="S222" s="1788"/>
      <c r="T222" s="1788"/>
      <c r="U222" s="1788"/>
      <c r="V222" s="1788"/>
      <c r="W222" s="1788"/>
      <c r="X222" s="1788"/>
      <c r="Y222" s="1788"/>
      <c r="Z222" s="1788"/>
      <c r="AA222" s="1788"/>
      <c r="AB222" s="1788"/>
      <c r="AC222" s="1788"/>
      <c r="AD222" s="1782"/>
      <c r="AE222" s="1309"/>
      <c r="AF222" s="1309"/>
      <c r="AG222" s="1309"/>
      <c r="AH222" s="1782"/>
    </row>
    <row r="223" spans="1:34" ht="11.65" customHeight="1">
      <c r="A223" s="1787" t="s">
        <v>2839</v>
      </c>
      <c r="B223" s="1788"/>
      <c r="C223" s="1788"/>
      <c r="D223" s="1788"/>
      <c r="E223" s="1788"/>
      <c r="F223" s="1788"/>
      <c r="G223" s="1788"/>
      <c r="H223" s="1788"/>
      <c r="I223" s="1788"/>
      <c r="J223" s="1788"/>
      <c r="K223" s="1788"/>
      <c r="L223" s="1788"/>
      <c r="M223" s="1788"/>
      <c r="N223" s="1788"/>
      <c r="O223" s="1788"/>
      <c r="P223" s="1788"/>
      <c r="Q223" s="1788"/>
      <c r="R223" s="1788"/>
      <c r="S223" s="1788"/>
      <c r="T223" s="1788"/>
      <c r="U223" s="1788"/>
      <c r="V223" s="1788"/>
      <c r="W223" s="1788"/>
      <c r="X223" s="1788"/>
      <c r="Y223" s="1788"/>
      <c r="Z223" s="1788"/>
      <c r="AA223" s="1788"/>
      <c r="AB223" s="1788"/>
      <c r="AC223" s="1788"/>
      <c r="AD223" s="1818" t="s">
        <v>2840</v>
      </c>
      <c r="AE223" s="1818"/>
      <c r="AF223" s="1206">
        <v>21.23</v>
      </c>
      <c r="AG223" s="1207" t="s">
        <v>5</v>
      </c>
      <c r="AH223" s="1800"/>
    </row>
    <row r="224" spans="1:34" ht="10.9" customHeight="1">
      <c r="A224" s="1819" t="s">
        <v>2841</v>
      </c>
      <c r="B224" s="1820"/>
      <c r="C224" s="1820"/>
      <c r="D224" s="1820"/>
      <c r="E224" s="1820"/>
      <c r="F224" s="1820"/>
      <c r="G224" s="1820"/>
      <c r="H224" s="1820"/>
      <c r="I224" s="1820"/>
      <c r="J224" s="1820"/>
      <c r="K224" s="1820"/>
      <c r="L224" s="1820"/>
      <c r="M224" s="1820"/>
      <c r="N224" s="1820"/>
      <c r="O224" s="1820"/>
      <c r="P224" s="1820"/>
      <c r="Q224" s="1820"/>
      <c r="R224" s="1820"/>
      <c r="S224" s="1820"/>
      <c r="T224" s="1820"/>
      <c r="U224" s="1820"/>
      <c r="V224" s="1820"/>
      <c r="W224" s="1820"/>
      <c r="X224" s="1820"/>
      <c r="Y224" s="1820"/>
      <c r="Z224" s="1820"/>
      <c r="AA224" s="1820"/>
      <c r="AB224" s="1820"/>
      <c r="AC224" s="1820"/>
      <c r="AD224" s="1821" t="s">
        <v>2842</v>
      </c>
      <c r="AE224" s="1821"/>
      <c r="AF224" s="1210">
        <v>15</v>
      </c>
      <c r="AG224" s="1211" t="s">
        <v>5</v>
      </c>
      <c r="AH224" s="1800"/>
    </row>
    <row r="225" spans="1:34" ht="17.45" customHeight="1">
      <c r="A225" s="1822" t="s">
        <v>2843</v>
      </c>
      <c r="B225" s="1802"/>
      <c r="C225" s="1802"/>
      <c r="D225" s="1778"/>
      <c r="E225" s="1823" t="s">
        <v>2642</v>
      </c>
      <c r="F225" s="1823"/>
      <c r="G225" s="1823"/>
      <c r="H225" s="1823"/>
      <c r="I225" s="1823"/>
      <c r="J225" s="1823"/>
      <c r="K225" s="1823"/>
      <c r="L225" s="1823"/>
      <c r="M225" s="1823"/>
      <c r="N225" s="1823"/>
      <c r="O225" s="1823"/>
      <c r="P225" s="1823"/>
      <c r="Q225" s="1823"/>
      <c r="R225" s="1823"/>
      <c r="S225" s="1823"/>
      <c r="T225" s="1823"/>
      <c r="U225" s="1823"/>
      <c r="V225" s="1823"/>
      <c r="W225" s="1823"/>
      <c r="X225" s="1823"/>
      <c r="Y225" s="1823"/>
      <c r="Z225" s="1823"/>
      <c r="AA225" s="1823"/>
      <c r="AB225" s="1823"/>
      <c r="AC225" s="1823"/>
      <c r="AD225" s="1823"/>
      <c r="AE225" s="1823"/>
      <c r="AF225" s="1823"/>
      <c r="AG225" s="1823"/>
      <c r="AH225" s="1779"/>
    </row>
    <row r="226" spans="1:34" ht="17.45" customHeight="1">
      <c r="A226" s="1824" t="s">
        <v>2844</v>
      </c>
      <c r="B226" s="1816"/>
      <c r="C226" s="1816"/>
      <c r="D226" s="1309"/>
      <c r="E226" s="1815" t="s">
        <v>69</v>
      </c>
      <c r="F226" s="1815"/>
      <c r="G226" s="1111"/>
      <c r="H226" s="1796" t="s">
        <v>2845</v>
      </c>
      <c r="I226" s="1796"/>
      <c r="J226" s="1796" t="s">
        <v>497</v>
      </c>
      <c r="K226" s="1796"/>
      <c r="L226" s="1309"/>
      <c r="M226" s="1309"/>
      <c r="N226" s="1816" t="s">
        <v>2846</v>
      </c>
      <c r="O226" s="1816"/>
      <c r="P226" s="1816"/>
      <c r="Q226" s="1816"/>
      <c r="R226" s="1817">
        <v>230.19</v>
      </c>
      <c r="S226" s="1817"/>
      <c r="T226" s="1817"/>
      <c r="U226" s="1817"/>
      <c r="V226" s="1309"/>
      <c r="W226" s="1309"/>
      <c r="X226" s="1309"/>
      <c r="Y226" s="1796" t="s">
        <v>2847</v>
      </c>
      <c r="Z226" s="1796"/>
      <c r="AA226" s="1796"/>
      <c r="AB226" s="1796"/>
      <c r="AC226" s="1796"/>
      <c r="AD226" s="1796"/>
      <c r="AE226" s="1796"/>
      <c r="AF226" s="1797" t="s">
        <v>2848</v>
      </c>
      <c r="AG226" s="1797"/>
      <c r="AH226" s="1782"/>
    </row>
    <row r="227" spans="1:34" ht="5.0999999999999996" customHeight="1">
      <c r="A227" s="1798"/>
      <c r="B227" s="1799"/>
      <c r="C227" s="1799"/>
      <c r="D227" s="1799"/>
      <c r="E227" s="1799"/>
      <c r="F227" s="1799"/>
      <c r="G227" s="1799"/>
      <c r="H227" s="1799"/>
      <c r="I227" s="1799"/>
      <c r="J227" s="1799"/>
      <c r="K227" s="1799"/>
      <c r="L227" s="1799"/>
      <c r="M227" s="1799"/>
      <c r="N227" s="1799"/>
      <c r="O227" s="1799"/>
      <c r="P227" s="1799"/>
      <c r="Q227" s="1799"/>
      <c r="R227" s="1799"/>
      <c r="S227" s="1799"/>
      <c r="T227" s="1799"/>
      <c r="U227" s="1799"/>
      <c r="V227" s="1799"/>
      <c r="W227" s="1799"/>
      <c r="X227" s="1799"/>
      <c r="Y227" s="1799"/>
      <c r="Z227" s="1799"/>
      <c r="AA227" s="1799"/>
      <c r="AB227" s="1799"/>
      <c r="AC227" s="1799"/>
      <c r="AD227" s="1799"/>
      <c r="AE227" s="1799"/>
      <c r="AF227" s="1799"/>
      <c r="AG227" s="1799"/>
      <c r="AH227" s="1800"/>
    </row>
    <row r="228" spans="1:34" ht="17.45" customHeight="1">
      <c r="A228" s="1801" t="s">
        <v>2849</v>
      </c>
      <c r="B228" s="1802"/>
      <c r="C228" s="1802"/>
      <c r="D228" s="1802"/>
      <c r="E228" s="1802"/>
      <c r="F228" s="1802"/>
      <c r="G228" s="1802"/>
      <c r="H228" s="1802"/>
      <c r="I228" s="1802"/>
      <c r="J228" s="1803"/>
      <c r="K228" s="1789" t="s">
        <v>2850</v>
      </c>
      <c r="L228" s="1807"/>
      <c r="M228" s="1789" t="s">
        <v>2851</v>
      </c>
      <c r="N228" s="1790"/>
      <c r="O228" s="1790"/>
      <c r="P228" s="1790"/>
      <c r="Q228" s="1790"/>
      <c r="R228" s="1790"/>
      <c r="S228" s="1790"/>
      <c r="T228" s="1791"/>
      <c r="U228" s="1789" t="s">
        <v>2852</v>
      </c>
      <c r="V228" s="1790"/>
      <c r="W228" s="1790"/>
      <c r="X228" s="1790"/>
      <c r="Y228" s="1790"/>
      <c r="Z228" s="1790"/>
      <c r="AA228" s="1790"/>
      <c r="AB228" s="1790"/>
      <c r="AC228" s="1790"/>
      <c r="AD228" s="1791"/>
      <c r="AE228" s="1810" t="s">
        <v>2853</v>
      </c>
      <c r="AF228" s="1811"/>
      <c r="AG228" s="1811"/>
      <c r="AH228" s="1814"/>
    </row>
    <row r="229" spans="1:34" ht="17.45" customHeight="1">
      <c r="A229" s="1804"/>
      <c r="B229" s="1805"/>
      <c r="C229" s="1805"/>
      <c r="D229" s="1805"/>
      <c r="E229" s="1805"/>
      <c r="F229" s="1805"/>
      <c r="G229" s="1805"/>
      <c r="H229" s="1805"/>
      <c r="I229" s="1805"/>
      <c r="J229" s="1806"/>
      <c r="K229" s="1808"/>
      <c r="L229" s="1809"/>
      <c r="M229" s="1789" t="s">
        <v>2854</v>
      </c>
      <c r="N229" s="1790"/>
      <c r="O229" s="1790"/>
      <c r="P229" s="1791"/>
      <c r="Q229" s="1789" t="s">
        <v>2855</v>
      </c>
      <c r="R229" s="1790"/>
      <c r="S229" s="1790"/>
      <c r="T229" s="1791"/>
      <c r="U229" s="1789" t="s">
        <v>2854</v>
      </c>
      <c r="V229" s="1790"/>
      <c r="W229" s="1790"/>
      <c r="X229" s="1790"/>
      <c r="Y229" s="1790"/>
      <c r="Z229" s="1791"/>
      <c r="AA229" s="1789" t="s">
        <v>2855</v>
      </c>
      <c r="AB229" s="1790"/>
      <c r="AC229" s="1790"/>
      <c r="AD229" s="1791"/>
      <c r="AE229" s="1812"/>
      <c r="AF229" s="1813"/>
      <c r="AG229" s="1813"/>
      <c r="AH229" s="1800"/>
    </row>
    <row r="230" spans="1:34" ht="16.7" customHeight="1">
      <c r="A230" s="1223"/>
      <c r="B230" s="1224" t="s">
        <v>1468</v>
      </c>
      <c r="C230" s="1875" t="s">
        <v>2891</v>
      </c>
      <c r="D230" s="1876"/>
      <c r="E230" s="1876"/>
      <c r="F230" s="1876"/>
      <c r="G230" s="1876"/>
      <c r="H230" s="1876"/>
      <c r="I230" s="1876"/>
      <c r="J230" s="1875"/>
      <c r="K230" s="1877">
        <v>1</v>
      </c>
      <c r="L230" s="1878"/>
      <c r="M230" s="1877">
        <v>1</v>
      </c>
      <c r="N230" s="1879"/>
      <c r="O230" s="1879"/>
      <c r="P230" s="1878"/>
      <c r="Q230" s="1877">
        <v>0</v>
      </c>
      <c r="R230" s="1879"/>
      <c r="S230" s="1879"/>
      <c r="T230" s="1878"/>
      <c r="U230" s="1880">
        <v>345.91860000000003</v>
      </c>
      <c r="V230" s="1881"/>
      <c r="W230" s="1881"/>
      <c r="X230" s="1881"/>
      <c r="Y230" s="1881"/>
      <c r="Z230" s="1882"/>
      <c r="AA230" s="1880">
        <v>161.34479999999999</v>
      </c>
      <c r="AB230" s="1881"/>
      <c r="AC230" s="1881"/>
      <c r="AD230" s="1882"/>
      <c r="AE230" s="1865">
        <v>345.91860000000003</v>
      </c>
      <c r="AF230" s="1847"/>
      <c r="AG230" s="1847"/>
      <c r="AH230" s="1225"/>
    </row>
    <row r="231" spans="1:34" ht="17.45" customHeight="1">
      <c r="A231" s="1220"/>
      <c r="B231" s="1209" t="s">
        <v>1464</v>
      </c>
      <c r="C231" s="1866" t="s">
        <v>2892</v>
      </c>
      <c r="D231" s="1867"/>
      <c r="E231" s="1867"/>
      <c r="F231" s="1867"/>
      <c r="G231" s="1867"/>
      <c r="H231" s="1867"/>
      <c r="I231" s="1867"/>
      <c r="J231" s="1866"/>
      <c r="K231" s="1868">
        <v>6</v>
      </c>
      <c r="L231" s="1869"/>
      <c r="M231" s="1868">
        <v>0.93</v>
      </c>
      <c r="N231" s="1870"/>
      <c r="O231" s="1870"/>
      <c r="P231" s="1869"/>
      <c r="Q231" s="1868">
        <v>7.0000000000000007E-2</v>
      </c>
      <c r="R231" s="1870"/>
      <c r="S231" s="1870"/>
      <c r="T231" s="1869"/>
      <c r="U231" s="1871">
        <v>317.75659999999999</v>
      </c>
      <c r="V231" s="1872"/>
      <c r="W231" s="1872"/>
      <c r="X231" s="1872"/>
      <c r="Y231" s="1872"/>
      <c r="Z231" s="1873"/>
      <c r="AA231" s="1871">
        <v>99.436000000000007</v>
      </c>
      <c r="AB231" s="1872"/>
      <c r="AC231" s="1872"/>
      <c r="AD231" s="1873"/>
      <c r="AE231" s="1874">
        <v>1814.8449000000001</v>
      </c>
      <c r="AF231" s="1843"/>
      <c r="AG231" s="1843"/>
      <c r="AH231" s="1222"/>
    </row>
    <row r="232" spans="1:34" ht="17.45" customHeight="1">
      <c r="A232" s="1792"/>
      <c r="B232" s="1793"/>
      <c r="C232" s="1793"/>
      <c r="D232" s="1793"/>
      <c r="E232" s="1793"/>
      <c r="F232" s="1793"/>
      <c r="G232" s="1793"/>
      <c r="H232" s="1793"/>
      <c r="I232" s="1793"/>
      <c r="J232" s="1793"/>
      <c r="K232" s="1794" t="s">
        <v>2856</v>
      </c>
      <c r="L232" s="1794"/>
      <c r="M232" s="1794"/>
      <c r="N232" s="1794"/>
      <c r="O232" s="1794"/>
      <c r="P232" s="1794"/>
      <c r="Q232" s="1794"/>
      <c r="R232" s="1794"/>
      <c r="S232" s="1794"/>
      <c r="T232" s="1794"/>
      <c r="U232" s="1794"/>
      <c r="V232" s="1794"/>
      <c r="W232" s="1794"/>
      <c r="X232" s="1794"/>
      <c r="Y232" s="1794"/>
      <c r="Z232" s="1794"/>
      <c r="AA232" s="1795">
        <v>2160.7635</v>
      </c>
      <c r="AB232" s="1795"/>
      <c r="AC232" s="1795"/>
      <c r="AD232" s="1795"/>
      <c r="AE232" s="1795"/>
      <c r="AF232" s="1795"/>
      <c r="AG232" s="1795"/>
      <c r="AH232" s="1213"/>
    </row>
    <row r="233" spans="1:34" ht="16.7" customHeight="1">
      <c r="A233" s="1801" t="s">
        <v>2857</v>
      </c>
      <c r="B233" s="1825"/>
      <c r="C233" s="1825"/>
      <c r="D233" s="1825"/>
      <c r="E233" s="1825"/>
      <c r="F233" s="1825"/>
      <c r="G233" s="1825"/>
      <c r="H233" s="1825"/>
      <c r="I233" s="1825"/>
      <c r="J233" s="1825"/>
      <c r="K233" s="1825"/>
      <c r="L233" s="1825"/>
      <c r="M233" s="1825"/>
      <c r="N233" s="1826"/>
      <c r="O233" s="1789" t="s">
        <v>2858</v>
      </c>
      <c r="P233" s="1790"/>
      <c r="Q233" s="1790"/>
      <c r="R233" s="1790"/>
      <c r="S233" s="1791"/>
      <c r="T233" s="1827" t="s">
        <v>2850</v>
      </c>
      <c r="U233" s="1790"/>
      <c r="V233" s="1790"/>
      <c r="W233" s="1213"/>
      <c r="X233" s="1789" t="s">
        <v>2859</v>
      </c>
      <c r="Y233" s="1790"/>
      <c r="Z233" s="1790"/>
      <c r="AA233" s="1790"/>
      <c r="AB233" s="1790"/>
      <c r="AC233" s="1790"/>
      <c r="AD233" s="1791"/>
      <c r="AE233" s="1810" t="s">
        <v>2853</v>
      </c>
      <c r="AF233" s="1828"/>
      <c r="AG233" s="1828"/>
      <c r="AH233" s="1213"/>
    </row>
    <row r="234" spans="1:34" ht="17.45" customHeight="1">
      <c r="A234" s="1215"/>
      <c r="B234" s="1216" t="s">
        <v>1009</v>
      </c>
      <c r="C234" s="1829" t="s">
        <v>1010</v>
      </c>
      <c r="D234" s="1830"/>
      <c r="E234" s="1830"/>
      <c r="F234" s="1830"/>
      <c r="G234" s="1830"/>
      <c r="H234" s="1830"/>
      <c r="I234" s="1830"/>
      <c r="J234" s="1830"/>
      <c r="K234" s="1830"/>
      <c r="L234" s="1830"/>
      <c r="M234" s="1830"/>
      <c r="N234" s="1829"/>
      <c r="O234" s="1831">
        <v>0</v>
      </c>
      <c r="P234" s="1832"/>
      <c r="Q234" s="1832"/>
      <c r="R234" s="1832"/>
      <c r="S234" s="1833"/>
      <c r="T234" s="1858">
        <v>1</v>
      </c>
      <c r="U234" s="1832"/>
      <c r="V234" s="1832"/>
      <c r="W234" s="1217"/>
      <c r="X234" s="1859">
        <v>22.268799999999999</v>
      </c>
      <c r="Y234" s="1860"/>
      <c r="Z234" s="1860"/>
      <c r="AA234" s="1860"/>
      <c r="AB234" s="1860"/>
      <c r="AC234" s="1860"/>
      <c r="AD234" s="1861"/>
      <c r="AE234" s="1839">
        <v>22.268799999999999</v>
      </c>
      <c r="AF234" s="1795"/>
      <c r="AG234" s="1795"/>
      <c r="AH234" s="1217"/>
    </row>
    <row r="235" spans="1:34" ht="16.7" customHeight="1">
      <c r="A235" s="1792"/>
      <c r="B235" s="1778"/>
      <c r="C235" s="1778"/>
      <c r="D235" s="1778"/>
      <c r="E235" s="1778"/>
      <c r="F235" s="1778"/>
      <c r="G235" s="1778"/>
      <c r="H235" s="1778"/>
      <c r="I235" s="1846" t="s">
        <v>2860</v>
      </c>
      <c r="J235" s="1846"/>
      <c r="K235" s="1846"/>
      <c r="L235" s="1846"/>
      <c r="M235" s="1846"/>
      <c r="N235" s="1846"/>
      <c r="O235" s="1846"/>
      <c r="P235" s="1846"/>
      <c r="Q235" s="1846"/>
      <c r="R235" s="1846"/>
      <c r="S235" s="1846"/>
      <c r="T235" s="1846"/>
      <c r="U235" s="1846"/>
      <c r="V235" s="1846"/>
      <c r="W235" s="1846"/>
      <c r="X235" s="1846"/>
      <c r="Y235" s="1846"/>
      <c r="Z235" s="1793"/>
      <c r="AA235" s="1847">
        <v>22.268799999999999</v>
      </c>
      <c r="AB235" s="1847"/>
      <c r="AC235" s="1847"/>
      <c r="AD235" s="1847"/>
      <c r="AE235" s="1847"/>
      <c r="AF235" s="1847"/>
      <c r="AG235" s="1847"/>
      <c r="AH235" s="1814"/>
    </row>
    <row r="236" spans="1:34" ht="17.45" customHeight="1">
      <c r="A236" s="1844"/>
      <c r="B236" s="1309"/>
      <c r="C236" s="1309"/>
      <c r="D236" s="1309"/>
      <c r="E236" s="1309"/>
      <c r="F236" s="1309"/>
      <c r="G236" s="1309"/>
      <c r="H236" s="1309"/>
      <c r="I236" s="1840" t="s">
        <v>2861</v>
      </c>
      <c r="J236" s="1840"/>
      <c r="K236" s="1840"/>
      <c r="L236" s="1840"/>
      <c r="M236" s="1840"/>
      <c r="N236" s="1840"/>
      <c r="O236" s="1840"/>
      <c r="P236" s="1840"/>
      <c r="Q236" s="1840"/>
      <c r="R236" s="1840"/>
      <c r="S236" s="1840"/>
      <c r="T236" s="1840"/>
      <c r="U236" s="1840"/>
      <c r="V236" s="1840"/>
      <c r="W236" s="1840"/>
      <c r="X236" s="1840"/>
      <c r="Y236" s="1840"/>
      <c r="Z236" s="1309"/>
      <c r="AA236" s="1841">
        <v>2183.0322999999999</v>
      </c>
      <c r="AB236" s="1841"/>
      <c r="AC236" s="1841"/>
      <c r="AD236" s="1841"/>
      <c r="AE236" s="1841"/>
      <c r="AF236" s="1841"/>
      <c r="AG236" s="1841"/>
      <c r="AH236" s="1782"/>
    </row>
    <row r="237" spans="1:34" ht="17.45" customHeight="1">
      <c r="A237" s="1844"/>
      <c r="B237" s="1309"/>
      <c r="C237" s="1309"/>
      <c r="D237" s="1309"/>
      <c r="E237" s="1309"/>
      <c r="F237" s="1309"/>
      <c r="G237" s="1309"/>
      <c r="H237" s="1309"/>
      <c r="I237" s="1840" t="s">
        <v>2862</v>
      </c>
      <c r="J237" s="1840"/>
      <c r="K237" s="1840"/>
      <c r="L237" s="1840"/>
      <c r="M237" s="1840"/>
      <c r="N237" s="1840"/>
      <c r="O237" s="1840"/>
      <c r="P237" s="1840"/>
      <c r="Q237" s="1840"/>
      <c r="R237" s="1840"/>
      <c r="S237" s="1840"/>
      <c r="T237" s="1840"/>
      <c r="U237" s="1840"/>
      <c r="V237" s="1840"/>
      <c r="W237" s="1840"/>
      <c r="X237" s="1840"/>
      <c r="Y237" s="1840"/>
      <c r="Z237" s="1309"/>
      <c r="AA237" s="1841">
        <v>9.4835999999999991</v>
      </c>
      <c r="AB237" s="1841"/>
      <c r="AC237" s="1841"/>
      <c r="AD237" s="1841"/>
      <c r="AE237" s="1841"/>
      <c r="AF237" s="1841"/>
      <c r="AG237" s="1841"/>
      <c r="AH237" s="1782"/>
    </row>
    <row r="238" spans="1:34" ht="16.7" customHeight="1">
      <c r="A238" s="1844"/>
      <c r="B238" s="1309"/>
      <c r="C238" s="1309"/>
      <c r="D238" s="1309"/>
      <c r="E238" s="1309"/>
      <c r="F238" s="1309"/>
      <c r="G238" s="1309"/>
      <c r="H238" s="1309"/>
      <c r="I238" s="1840" t="s">
        <v>2863</v>
      </c>
      <c r="J238" s="1840"/>
      <c r="K238" s="1840"/>
      <c r="L238" s="1840"/>
      <c r="M238" s="1840"/>
      <c r="N238" s="1840"/>
      <c r="O238" s="1840"/>
      <c r="P238" s="1840"/>
      <c r="Q238" s="1840"/>
      <c r="R238" s="1840"/>
      <c r="S238" s="1840"/>
      <c r="T238" s="1840"/>
      <c r="U238" s="1840"/>
      <c r="V238" s="1840"/>
      <c r="W238" s="1840"/>
      <c r="X238" s="1840"/>
      <c r="Y238" s="1840"/>
      <c r="Z238" s="1309"/>
      <c r="AA238" s="1841">
        <v>0.15486</v>
      </c>
      <c r="AB238" s="1841"/>
      <c r="AC238" s="1841"/>
      <c r="AD238" s="1841"/>
      <c r="AE238" s="1841"/>
      <c r="AF238" s="1841"/>
      <c r="AG238" s="1841"/>
      <c r="AH238" s="1782"/>
    </row>
    <row r="239" spans="1:34" ht="17.45" customHeight="1">
      <c r="A239" s="1845"/>
      <c r="B239" s="1799"/>
      <c r="C239" s="1799"/>
      <c r="D239" s="1799"/>
      <c r="E239" s="1799"/>
      <c r="F239" s="1799"/>
      <c r="G239" s="1799"/>
      <c r="H239" s="1799"/>
      <c r="I239" s="1842" t="s">
        <v>2864</v>
      </c>
      <c r="J239" s="1842"/>
      <c r="K239" s="1842"/>
      <c r="L239" s="1842"/>
      <c r="M239" s="1842"/>
      <c r="N239" s="1842"/>
      <c r="O239" s="1842"/>
      <c r="P239" s="1842"/>
      <c r="Q239" s="1842"/>
      <c r="R239" s="1842"/>
      <c r="S239" s="1842"/>
      <c r="T239" s="1842"/>
      <c r="U239" s="1842"/>
      <c r="V239" s="1842"/>
      <c r="W239" s="1842"/>
      <c r="X239" s="1842"/>
      <c r="Y239" s="1842"/>
      <c r="Z239" s="1799"/>
      <c r="AA239" s="1843">
        <v>0</v>
      </c>
      <c r="AB239" s="1843"/>
      <c r="AC239" s="1843"/>
      <c r="AD239" s="1843"/>
      <c r="AE239" s="1843"/>
      <c r="AF239" s="1843"/>
      <c r="AG239" s="1843"/>
      <c r="AH239" s="1800"/>
    </row>
    <row r="240" spans="1:34" ht="16.7" customHeight="1">
      <c r="A240" s="1801" t="s">
        <v>2865</v>
      </c>
      <c r="B240" s="1825"/>
      <c r="C240" s="1825"/>
      <c r="D240" s="1825"/>
      <c r="E240" s="1825"/>
      <c r="F240" s="1825"/>
      <c r="G240" s="1825"/>
      <c r="H240" s="1825"/>
      <c r="I240" s="1825"/>
      <c r="J240" s="1825"/>
      <c r="K240" s="1825"/>
      <c r="L240" s="1825"/>
      <c r="M240" s="1825"/>
      <c r="N240" s="1826"/>
      <c r="O240" s="1789" t="s">
        <v>2850</v>
      </c>
      <c r="P240" s="1790"/>
      <c r="Q240" s="1790"/>
      <c r="R240" s="1790"/>
      <c r="S240" s="1791"/>
      <c r="T240" s="1827" t="s">
        <v>754</v>
      </c>
      <c r="U240" s="1790"/>
      <c r="V240" s="1790"/>
      <c r="W240" s="1213"/>
      <c r="X240" s="1789" t="s">
        <v>2866</v>
      </c>
      <c r="Y240" s="1790"/>
      <c r="Z240" s="1790"/>
      <c r="AA240" s="1790"/>
      <c r="AB240" s="1790"/>
      <c r="AC240" s="1790"/>
      <c r="AD240" s="1791"/>
      <c r="AE240" s="1810" t="s">
        <v>2867</v>
      </c>
      <c r="AF240" s="1828"/>
      <c r="AG240" s="1828"/>
      <c r="AH240" s="1213"/>
    </row>
    <row r="241" spans="1:34" ht="17.45" customHeight="1">
      <c r="A241" s="1792"/>
      <c r="B241" s="1793"/>
      <c r="C241" s="1793"/>
      <c r="D241" s="1793"/>
      <c r="E241" s="1793"/>
      <c r="F241" s="1793"/>
      <c r="G241" s="1793"/>
      <c r="H241" s="1793"/>
      <c r="I241" s="1794" t="s">
        <v>2869</v>
      </c>
      <c r="J241" s="1794"/>
      <c r="K241" s="1794"/>
      <c r="L241" s="1794"/>
      <c r="M241" s="1794"/>
      <c r="N241" s="1794"/>
      <c r="O241" s="1794"/>
      <c r="P241" s="1794"/>
      <c r="Q241" s="1794"/>
      <c r="R241" s="1794"/>
      <c r="S241" s="1794"/>
      <c r="T241" s="1794"/>
      <c r="U241" s="1794"/>
      <c r="V241" s="1794"/>
      <c r="W241" s="1794"/>
      <c r="X241" s="1794"/>
      <c r="Y241" s="1794"/>
      <c r="Z241" s="1214"/>
      <c r="AA241" s="1795">
        <v>0</v>
      </c>
      <c r="AB241" s="1795"/>
      <c r="AC241" s="1795"/>
      <c r="AD241" s="1795"/>
      <c r="AE241" s="1795"/>
      <c r="AF241" s="1795"/>
      <c r="AG241" s="1795"/>
      <c r="AH241" s="1213"/>
    </row>
    <row r="242" spans="1:34" ht="17.45" customHeight="1">
      <c r="A242" s="1801" t="s">
        <v>2870</v>
      </c>
      <c r="B242" s="1825"/>
      <c r="C242" s="1825"/>
      <c r="D242" s="1825"/>
      <c r="E242" s="1825"/>
      <c r="F242" s="1825"/>
      <c r="G242" s="1825"/>
      <c r="H242" s="1825"/>
      <c r="I242" s="1825"/>
      <c r="J242" s="1825"/>
      <c r="K242" s="1825"/>
      <c r="L242" s="1825"/>
      <c r="M242" s="1825"/>
      <c r="N242" s="1826"/>
      <c r="O242" s="1789" t="s">
        <v>2850</v>
      </c>
      <c r="P242" s="1790"/>
      <c r="Q242" s="1790"/>
      <c r="R242" s="1790"/>
      <c r="S242" s="1791"/>
      <c r="T242" s="1827" t="s">
        <v>754</v>
      </c>
      <c r="U242" s="1790"/>
      <c r="V242" s="1790"/>
      <c r="W242" s="1213"/>
      <c r="X242" s="1789" t="s">
        <v>2866</v>
      </c>
      <c r="Y242" s="1790"/>
      <c r="Z242" s="1790"/>
      <c r="AA242" s="1790"/>
      <c r="AB242" s="1790"/>
      <c r="AC242" s="1790"/>
      <c r="AD242" s="1791"/>
      <c r="AE242" s="1810" t="s">
        <v>2867</v>
      </c>
      <c r="AF242" s="1828"/>
      <c r="AG242" s="1828"/>
      <c r="AH242" s="1213"/>
    </row>
    <row r="243" spans="1:34" ht="16.7" customHeight="1">
      <c r="A243" s="1792"/>
      <c r="B243" s="1793"/>
      <c r="C243" s="1793"/>
      <c r="D243" s="1793"/>
      <c r="E243" s="1793"/>
      <c r="F243" s="1793"/>
      <c r="G243" s="1793"/>
      <c r="H243" s="1793"/>
      <c r="I243" s="1794" t="s">
        <v>2871</v>
      </c>
      <c r="J243" s="1794"/>
      <c r="K243" s="1794"/>
      <c r="L243" s="1794"/>
      <c r="M243" s="1794"/>
      <c r="N243" s="1794"/>
      <c r="O243" s="1794"/>
      <c r="P243" s="1794"/>
      <c r="Q243" s="1794"/>
      <c r="R243" s="1794"/>
      <c r="S243" s="1794"/>
      <c r="T243" s="1794"/>
      <c r="U243" s="1794"/>
      <c r="V243" s="1794"/>
      <c r="W243" s="1794"/>
      <c r="X243" s="1794"/>
      <c r="Y243" s="1794"/>
      <c r="Z243" s="1214"/>
      <c r="AA243" s="1795">
        <v>0</v>
      </c>
      <c r="AB243" s="1795"/>
      <c r="AC243" s="1795"/>
      <c r="AD243" s="1795"/>
      <c r="AE243" s="1795"/>
      <c r="AF243" s="1795"/>
      <c r="AG243" s="1795"/>
      <c r="AH243" s="1213"/>
    </row>
    <row r="244" spans="1:34" ht="17.45" customHeight="1">
      <c r="A244" s="1801" t="s">
        <v>2872</v>
      </c>
      <c r="B244" s="1825"/>
      <c r="C244" s="1825"/>
      <c r="D244" s="1825"/>
      <c r="E244" s="1825"/>
      <c r="F244" s="1825"/>
      <c r="G244" s="1825"/>
      <c r="H244" s="1825"/>
      <c r="I244" s="1825"/>
      <c r="J244" s="1825"/>
      <c r="K244" s="1825"/>
      <c r="L244" s="1825"/>
      <c r="M244" s="1825"/>
      <c r="N244" s="1826"/>
      <c r="O244" s="1789" t="s">
        <v>2850</v>
      </c>
      <c r="P244" s="1790"/>
      <c r="Q244" s="1790"/>
      <c r="R244" s="1790"/>
      <c r="S244" s="1791"/>
      <c r="T244" s="1827" t="s">
        <v>754</v>
      </c>
      <c r="U244" s="1790"/>
      <c r="V244" s="1790"/>
      <c r="W244" s="1213"/>
      <c r="X244" s="1789" t="s">
        <v>2866</v>
      </c>
      <c r="Y244" s="1790"/>
      <c r="Z244" s="1790"/>
      <c r="AA244" s="1790"/>
      <c r="AB244" s="1790"/>
      <c r="AC244" s="1790"/>
      <c r="AD244" s="1791"/>
      <c r="AE244" s="1810" t="s">
        <v>2867</v>
      </c>
      <c r="AF244" s="1828"/>
      <c r="AG244" s="1828"/>
      <c r="AH244" s="1213"/>
    </row>
    <row r="245" spans="1:34" ht="17.45" customHeight="1">
      <c r="A245" s="1792"/>
      <c r="B245" s="1793"/>
      <c r="C245" s="1793"/>
      <c r="D245" s="1793"/>
      <c r="E245" s="1793"/>
      <c r="F245" s="1793"/>
      <c r="G245" s="1793"/>
      <c r="H245" s="1793"/>
      <c r="I245" s="1793"/>
      <c r="J245" s="1793"/>
      <c r="K245" s="1794" t="s">
        <v>2873</v>
      </c>
      <c r="L245" s="1794"/>
      <c r="M245" s="1794"/>
      <c r="N245" s="1794"/>
      <c r="O245" s="1794"/>
      <c r="P245" s="1794"/>
      <c r="Q245" s="1794"/>
      <c r="R245" s="1794"/>
      <c r="S245" s="1794"/>
      <c r="T245" s="1794"/>
      <c r="U245" s="1794"/>
      <c r="V245" s="1794"/>
      <c r="W245" s="1794"/>
      <c r="X245" s="1794"/>
      <c r="Y245" s="1794"/>
      <c r="Z245" s="1794"/>
      <c r="AA245" s="1794"/>
      <c r="AB245" s="1214"/>
      <c r="AC245" s="1795">
        <v>0</v>
      </c>
      <c r="AD245" s="1795"/>
      <c r="AE245" s="1795"/>
      <c r="AF245" s="1795"/>
      <c r="AG245" s="1795"/>
      <c r="AH245" s="1213"/>
    </row>
    <row r="246" spans="1:34" ht="16.7" customHeight="1">
      <c r="A246" s="1801" t="s">
        <v>2874</v>
      </c>
      <c r="B246" s="1825"/>
      <c r="C246" s="1825"/>
      <c r="D246" s="1825"/>
      <c r="E246" s="1825"/>
      <c r="F246" s="1825"/>
      <c r="G246" s="1825"/>
      <c r="H246" s="1825"/>
      <c r="I246" s="1825"/>
      <c r="J246" s="1826"/>
      <c r="K246" s="1789" t="s">
        <v>2850</v>
      </c>
      <c r="L246" s="1791"/>
      <c r="M246" s="1855" t="s">
        <v>2875</v>
      </c>
      <c r="N246" s="1856"/>
      <c r="O246" s="1857"/>
      <c r="P246" s="1855" t="s">
        <v>2876</v>
      </c>
      <c r="Q246" s="1856"/>
      <c r="R246" s="1857"/>
      <c r="S246" s="1855" t="s">
        <v>2877</v>
      </c>
      <c r="T246" s="1857"/>
      <c r="U246" s="1789" t="s">
        <v>2878</v>
      </c>
      <c r="V246" s="1790"/>
      <c r="W246" s="1791"/>
      <c r="X246" s="1789" t="s">
        <v>2879</v>
      </c>
      <c r="Y246" s="1790"/>
      <c r="Z246" s="1790"/>
      <c r="AA246" s="1790"/>
      <c r="AB246" s="1791"/>
      <c r="AC246" s="1789" t="s">
        <v>2880</v>
      </c>
      <c r="AD246" s="1791"/>
      <c r="AE246" s="1810" t="s">
        <v>2867</v>
      </c>
      <c r="AF246" s="1828"/>
      <c r="AG246" s="1828"/>
      <c r="AH246" s="1213"/>
    </row>
    <row r="247" spans="1:34" ht="17.45" customHeight="1">
      <c r="A247" s="1883" t="s">
        <v>2895</v>
      </c>
      <c r="B247" s="1884"/>
      <c r="C247" s="1884"/>
      <c r="D247" s="1884"/>
      <c r="E247" s="1884"/>
      <c r="F247" s="1829" t="s">
        <v>2896</v>
      </c>
      <c r="G247" s="1830"/>
      <c r="H247" s="1830"/>
      <c r="I247" s="1830"/>
      <c r="J247" s="1829"/>
      <c r="K247" s="1862">
        <v>1.5</v>
      </c>
      <c r="L247" s="1863"/>
      <c r="M247" s="1836">
        <v>0</v>
      </c>
      <c r="N247" s="1837"/>
      <c r="O247" s="1838"/>
      <c r="P247" s="1836">
        <v>0</v>
      </c>
      <c r="Q247" s="1837"/>
      <c r="R247" s="1838"/>
      <c r="S247" s="1836">
        <v>18.62</v>
      </c>
      <c r="T247" s="1838"/>
      <c r="U247" s="1836">
        <v>0.93</v>
      </c>
      <c r="V247" s="1837"/>
      <c r="W247" s="1838"/>
      <c r="X247" s="1836">
        <v>0.74</v>
      </c>
      <c r="Y247" s="1837"/>
      <c r="Z247" s="1837"/>
      <c r="AA247" s="1837"/>
      <c r="AB247" s="1838"/>
      <c r="AC247" s="1836">
        <v>0.68</v>
      </c>
      <c r="AD247" s="1838"/>
      <c r="AE247" s="1839">
        <v>18.989999999999998</v>
      </c>
      <c r="AF247" s="1795"/>
      <c r="AG247" s="1795"/>
      <c r="AH247" s="1217"/>
    </row>
    <row r="248" spans="1:34" ht="16.7" customHeight="1">
      <c r="A248" s="1853"/>
      <c r="B248" s="1778"/>
      <c r="C248" s="1778"/>
      <c r="D248" s="1778"/>
      <c r="E248" s="1778"/>
      <c r="F248" s="1778"/>
      <c r="G248" s="1778"/>
      <c r="H248" s="1778"/>
      <c r="I248" s="1846" t="s">
        <v>2881</v>
      </c>
      <c r="J248" s="1846"/>
      <c r="K248" s="1846"/>
      <c r="L248" s="1846"/>
      <c r="M248" s="1846"/>
      <c r="N248" s="1846"/>
      <c r="O248" s="1846"/>
      <c r="P248" s="1846"/>
      <c r="Q248" s="1846"/>
      <c r="R248" s="1846"/>
      <c r="S248" s="1846"/>
      <c r="T248" s="1846"/>
      <c r="U248" s="1846"/>
      <c r="V248" s="1846"/>
      <c r="W248" s="1846"/>
      <c r="X248" s="1846"/>
      <c r="Y248" s="1846"/>
      <c r="Z248" s="1203"/>
      <c r="AA248" s="1847">
        <v>18.989999999999998</v>
      </c>
      <c r="AB248" s="1847"/>
      <c r="AC248" s="1847"/>
      <c r="AD248" s="1847"/>
      <c r="AE248" s="1847"/>
      <c r="AF248" s="1847"/>
      <c r="AG248" s="1847"/>
      <c r="AH248" s="1204"/>
    </row>
    <row r="249" spans="1:34" ht="5.85" customHeight="1">
      <c r="A249" s="1854"/>
      <c r="B249" s="1309"/>
      <c r="C249" s="1309"/>
      <c r="D249" s="1309"/>
      <c r="E249" s="1309"/>
      <c r="F249" s="1309"/>
      <c r="G249" s="1309"/>
      <c r="H249" s="1309"/>
      <c r="I249" s="1309"/>
      <c r="J249" s="1309"/>
      <c r="K249" s="1309"/>
      <c r="L249" s="1309"/>
      <c r="M249" s="1309"/>
      <c r="N249" s="1309"/>
      <c r="O249" s="1309"/>
      <c r="P249" s="1309"/>
      <c r="Q249" s="1309"/>
      <c r="R249" s="1309"/>
      <c r="S249" s="1309"/>
      <c r="T249" s="1309"/>
      <c r="U249" s="1309"/>
      <c r="V249" s="1309"/>
      <c r="W249" s="1309"/>
      <c r="X249" s="1309"/>
      <c r="Y249" s="1309"/>
      <c r="Z249" s="1309"/>
      <c r="AA249" s="1309"/>
      <c r="AB249" s="1309"/>
      <c r="AC249" s="1309"/>
      <c r="AD249" s="1309"/>
      <c r="AE249" s="1309"/>
      <c r="AF249" s="1309"/>
      <c r="AG249" s="1309"/>
      <c r="AH249" s="1782"/>
    </row>
    <row r="250" spans="1:34" ht="17.45" customHeight="1">
      <c r="A250" s="1845"/>
      <c r="B250" s="1799"/>
      <c r="C250" s="1799"/>
      <c r="D250" s="1799"/>
      <c r="E250" s="1799"/>
      <c r="F250" s="1799"/>
      <c r="G250" s="1799"/>
      <c r="H250" s="1799"/>
      <c r="I250" s="1842" t="s">
        <v>2882</v>
      </c>
      <c r="J250" s="1842"/>
      <c r="K250" s="1842"/>
      <c r="L250" s="1842"/>
      <c r="M250" s="1842"/>
      <c r="N250" s="1842"/>
      <c r="O250" s="1842"/>
      <c r="P250" s="1842"/>
      <c r="Q250" s="1842"/>
      <c r="R250" s="1842"/>
      <c r="S250" s="1842"/>
      <c r="T250" s="1842"/>
      <c r="U250" s="1842"/>
      <c r="V250" s="1842"/>
      <c r="W250" s="1842"/>
      <c r="X250" s="1842"/>
      <c r="Y250" s="1842"/>
      <c r="Z250" s="1212"/>
      <c r="AA250" s="1848">
        <v>28.63</v>
      </c>
      <c r="AB250" s="1848"/>
      <c r="AC250" s="1848"/>
      <c r="AD250" s="1848"/>
      <c r="AE250" s="1848"/>
      <c r="AF250" s="1848"/>
      <c r="AG250" s="1848"/>
      <c r="AH250" s="1208"/>
    </row>
    <row r="251" spans="1:34" ht="45.75" customHeight="1">
      <c r="A251" s="1849" t="s">
        <v>2883</v>
      </c>
      <c r="B251" s="1850"/>
      <c r="C251" s="1850"/>
      <c r="D251" s="1850"/>
      <c r="E251" s="1851" t="s">
        <v>2897</v>
      </c>
      <c r="F251" s="1852"/>
      <c r="G251" s="1852"/>
      <c r="H251" s="1852"/>
      <c r="I251" s="1852"/>
      <c r="J251" s="1852"/>
      <c r="K251" s="1852"/>
      <c r="L251" s="1852"/>
      <c r="M251" s="1852"/>
      <c r="N251" s="1852"/>
      <c r="O251" s="1852"/>
      <c r="P251" s="1852"/>
      <c r="Q251" s="1852"/>
      <c r="R251" s="1852"/>
      <c r="S251" s="1852"/>
      <c r="T251" s="1852"/>
      <c r="U251" s="1852"/>
      <c r="V251" s="1852"/>
      <c r="W251" s="1852"/>
      <c r="X251" s="1852"/>
      <c r="Y251" s="1852"/>
      <c r="Z251" s="1852"/>
      <c r="AA251" s="1852"/>
      <c r="AB251" s="1852"/>
      <c r="AC251" s="1852"/>
      <c r="AD251" s="1852"/>
      <c r="AE251" s="1852"/>
      <c r="AF251" s="1852"/>
      <c r="AG251" s="1852"/>
      <c r="AH251" s="1851"/>
    </row>
    <row r="252" spans="1:34" ht="116.45" customHeight="1">
      <c r="A252" s="1218"/>
      <c r="AH252" s="1219"/>
    </row>
    <row r="253" spans="1:34" ht="115.7" customHeight="1">
      <c r="A253" s="1220"/>
      <c r="B253" s="1221"/>
      <c r="C253" s="1221"/>
      <c r="D253" s="1221"/>
      <c r="E253" s="1221"/>
      <c r="F253" s="1221"/>
      <c r="G253" s="1221"/>
      <c r="H253" s="1221"/>
      <c r="I253" s="1221"/>
      <c r="J253" s="1221"/>
      <c r="K253" s="1221"/>
      <c r="L253" s="1221"/>
      <c r="M253" s="1221"/>
      <c r="N253" s="1221"/>
      <c r="O253" s="1221"/>
      <c r="P253" s="1221"/>
      <c r="Q253" s="1221"/>
      <c r="R253" s="1221"/>
      <c r="S253" s="1221"/>
      <c r="T253" s="1221"/>
      <c r="U253" s="1221"/>
      <c r="V253" s="1221"/>
      <c r="W253" s="1221"/>
      <c r="X253" s="1221"/>
      <c r="Y253" s="1221"/>
      <c r="Z253" s="1221"/>
      <c r="AA253" s="1221"/>
      <c r="AB253" s="1221"/>
      <c r="AC253" s="1221"/>
      <c r="AD253" s="1221"/>
      <c r="AE253" s="1221"/>
      <c r="AF253" s="1221"/>
      <c r="AG253" s="1221"/>
      <c r="AH253" s="1222"/>
    </row>
    <row r="254" spans="1:34" ht="5.85" customHeight="1">
      <c r="A254" s="1777"/>
      <c r="B254" s="1778"/>
      <c r="C254" s="1778"/>
      <c r="D254" s="1778"/>
      <c r="E254" s="1778"/>
      <c r="F254" s="1778"/>
      <c r="G254" s="1778"/>
      <c r="H254" s="1778"/>
      <c r="I254" s="1778"/>
      <c r="J254" s="1778"/>
      <c r="K254" s="1778"/>
      <c r="L254" s="1778"/>
      <c r="M254" s="1778"/>
      <c r="N254" s="1778"/>
      <c r="O254" s="1778"/>
      <c r="P254" s="1778"/>
      <c r="Q254" s="1778"/>
      <c r="R254" s="1778"/>
      <c r="S254" s="1778"/>
      <c r="T254" s="1778"/>
      <c r="U254" s="1778"/>
      <c r="V254" s="1778"/>
      <c r="W254" s="1778"/>
      <c r="X254" s="1778"/>
      <c r="Y254" s="1778"/>
      <c r="Z254" s="1778"/>
      <c r="AA254" s="1778"/>
      <c r="AB254" s="1778"/>
      <c r="AC254" s="1778"/>
      <c r="AD254" s="1778"/>
      <c r="AE254" s="1778"/>
      <c r="AF254" s="1778"/>
      <c r="AG254" s="1778"/>
      <c r="AH254" s="1779"/>
    </row>
    <row r="255" spans="1:34" ht="10.9" customHeight="1">
      <c r="A255" s="1780" t="s">
        <v>2834</v>
      </c>
      <c r="B255" s="1310"/>
      <c r="C255" s="1310"/>
      <c r="D255" s="1310"/>
      <c r="E255" s="1310"/>
      <c r="F255" s="1310"/>
      <c r="G255" s="1310"/>
      <c r="H255" s="1310"/>
      <c r="I255" s="1310"/>
      <c r="J255" s="1310"/>
      <c r="K255" s="1310"/>
      <c r="L255" s="1310"/>
      <c r="M255" s="1310"/>
      <c r="N255" s="1310"/>
      <c r="O255" s="1310"/>
      <c r="P255" s="1310"/>
      <c r="Q255" s="1310"/>
      <c r="R255" s="1310"/>
      <c r="S255" s="1310"/>
      <c r="T255" s="1310"/>
      <c r="U255" s="1310"/>
      <c r="V255" s="1310"/>
      <c r="W255" s="1310"/>
      <c r="X255" s="1310"/>
      <c r="Y255" s="1310"/>
      <c r="Z255" s="1310"/>
      <c r="AA255" s="1310"/>
      <c r="AB255" s="1310"/>
      <c r="AC255" s="1310"/>
      <c r="AD255" s="1309"/>
      <c r="AE255" s="1309"/>
      <c r="AF255" s="1781" t="s">
        <v>2898</v>
      </c>
      <c r="AG255" s="1781"/>
      <c r="AH255" s="1782"/>
    </row>
    <row r="256" spans="1:34" ht="5.85" customHeight="1">
      <c r="A256" s="1780"/>
      <c r="B256" s="1310"/>
      <c r="C256" s="1310"/>
      <c r="D256" s="1310"/>
      <c r="E256" s="1310"/>
      <c r="F256" s="1310"/>
      <c r="G256" s="1310"/>
      <c r="H256" s="1310"/>
      <c r="I256" s="1310"/>
      <c r="J256" s="1310"/>
      <c r="K256" s="1310"/>
      <c r="L256" s="1310"/>
      <c r="M256" s="1310"/>
      <c r="N256" s="1310"/>
      <c r="O256" s="1310"/>
      <c r="P256" s="1310"/>
      <c r="Q256" s="1310"/>
      <c r="R256" s="1310"/>
      <c r="S256" s="1310"/>
      <c r="T256" s="1310"/>
      <c r="U256" s="1310"/>
      <c r="V256" s="1310"/>
      <c r="W256" s="1310"/>
      <c r="X256" s="1310"/>
      <c r="Y256" s="1310"/>
      <c r="Z256" s="1310"/>
      <c r="AA256" s="1310"/>
      <c r="AB256" s="1310"/>
      <c r="AC256" s="1310"/>
      <c r="AD256" s="1311"/>
      <c r="AE256" s="1311"/>
      <c r="AF256" s="1311"/>
      <c r="AG256" s="1311"/>
      <c r="AH256" s="1782"/>
    </row>
    <row r="257" spans="1:34" ht="11.65" customHeight="1">
      <c r="A257" s="1783" t="s">
        <v>2836</v>
      </c>
      <c r="B257" s="1784"/>
      <c r="C257" s="1784"/>
      <c r="D257" s="1784"/>
      <c r="E257" s="1784"/>
      <c r="F257" s="1784"/>
      <c r="G257" s="1784"/>
      <c r="H257" s="1784"/>
      <c r="I257" s="1784"/>
      <c r="J257" s="1784"/>
      <c r="K257" s="1784"/>
      <c r="L257" s="1784"/>
      <c r="M257" s="1784"/>
      <c r="N257" s="1784"/>
      <c r="O257" s="1784"/>
      <c r="P257" s="1784"/>
      <c r="Q257" s="1784"/>
      <c r="R257" s="1784"/>
      <c r="S257" s="1784"/>
      <c r="T257" s="1784"/>
      <c r="U257" s="1784"/>
      <c r="V257" s="1784"/>
      <c r="W257" s="1784"/>
      <c r="X257" s="1784"/>
      <c r="Y257" s="1784"/>
      <c r="Z257" s="1784"/>
      <c r="AA257" s="1784"/>
      <c r="AB257" s="1784"/>
      <c r="AC257" s="1784"/>
      <c r="AD257" s="1311"/>
      <c r="AE257" s="1311"/>
      <c r="AF257" s="1311"/>
      <c r="AG257" s="1311"/>
      <c r="AH257" s="1782"/>
    </row>
    <row r="258" spans="1:34" ht="23.25" customHeight="1">
      <c r="A258" s="1785" t="s">
        <v>2837</v>
      </c>
      <c r="B258" s="1786"/>
      <c r="C258" s="1786"/>
      <c r="D258" s="1786"/>
      <c r="E258" s="1786"/>
      <c r="F258" s="1786"/>
      <c r="G258" s="1786"/>
      <c r="H258" s="1786"/>
      <c r="I258" s="1786"/>
      <c r="J258" s="1786"/>
      <c r="K258" s="1786"/>
      <c r="L258" s="1786"/>
      <c r="M258" s="1786"/>
      <c r="N258" s="1786"/>
      <c r="O258" s="1786"/>
      <c r="P258" s="1786"/>
      <c r="Q258" s="1786"/>
      <c r="R258" s="1786"/>
      <c r="S258" s="1786"/>
      <c r="T258" s="1786"/>
      <c r="U258" s="1786"/>
      <c r="V258" s="1786"/>
      <c r="W258" s="1786"/>
      <c r="X258" s="1786"/>
      <c r="Y258" s="1786"/>
      <c r="Z258" s="1786"/>
      <c r="AA258" s="1786"/>
      <c r="AB258" s="1786"/>
      <c r="AC258" s="1786"/>
      <c r="AD258" s="1311"/>
      <c r="AE258" s="1311"/>
      <c r="AF258" s="1311"/>
      <c r="AG258" s="1311"/>
      <c r="AH258" s="1782"/>
    </row>
    <row r="259" spans="1:34" ht="5.0999999999999996" customHeight="1">
      <c r="A259" s="1787" t="s">
        <v>2838</v>
      </c>
      <c r="B259" s="1788"/>
      <c r="C259" s="1788"/>
      <c r="D259" s="1788"/>
      <c r="E259" s="1788"/>
      <c r="F259" s="1788"/>
      <c r="G259" s="1788"/>
      <c r="H259" s="1788"/>
      <c r="I259" s="1788"/>
      <c r="J259" s="1788"/>
      <c r="K259" s="1788"/>
      <c r="L259" s="1788"/>
      <c r="M259" s="1788"/>
      <c r="N259" s="1788"/>
      <c r="O259" s="1788"/>
      <c r="P259" s="1788"/>
      <c r="Q259" s="1788"/>
      <c r="R259" s="1788"/>
      <c r="S259" s="1788"/>
      <c r="T259" s="1788"/>
      <c r="U259" s="1788"/>
      <c r="V259" s="1788"/>
      <c r="W259" s="1788"/>
      <c r="X259" s="1788"/>
      <c r="Y259" s="1788"/>
      <c r="Z259" s="1788"/>
      <c r="AA259" s="1788"/>
      <c r="AB259" s="1788"/>
      <c r="AC259" s="1788"/>
      <c r="AD259" s="1311"/>
      <c r="AE259" s="1311"/>
      <c r="AF259" s="1311"/>
      <c r="AG259" s="1311"/>
      <c r="AH259" s="1782"/>
    </row>
    <row r="260" spans="1:34" ht="5.85" customHeight="1">
      <c r="A260" s="1787"/>
      <c r="B260" s="1788"/>
      <c r="C260" s="1788"/>
      <c r="D260" s="1788"/>
      <c r="E260" s="1788"/>
      <c r="F260" s="1788"/>
      <c r="G260" s="1788"/>
      <c r="H260" s="1788"/>
      <c r="I260" s="1788"/>
      <c r="J260" s="1788"/>
      <c r="K260" s="1788"/>
      <c r="L260" s="1788"/>
      <c r="M260" s="1788"/>
      <c r="N260" s="1788"/>
      <c r="O260" s="1788"/>
      <c r="P260" s="1788"/>
      <c r="Q260" s="1788"/>
      <c r="R260" s="1788"/>
      <c r="S260" s="1788"/>
      <c r="T260" s="1788"/>
      <c r="U260" s="1788"/>
      <c r="V260" s="1788"/>
      <c r="W260" s="1788"/>
      <c r="X260" s="1788"/>
      <c r="Y260" s="1788"/>
      <c r="Z260" s="1788"/>
      <c r="AA260" s="1788"/>
      <c r="AB260" s="1788"/>
      <c r="AC260" s="1788"/>
      <c r="AD260" s="1782"/>
      <c r="AE260" s="1309"/>
      <c r="AF260" s="1309"/>
      <c r="AG260" s="1309"/>
      <c r="AH260" s="1782"/>
    </row>
    <row r="261" spans="1:34" ht="11.65" customHeight="1">
      <c r="A261" s="1787" t="s">
        <v>2839</v>
      </c>
      <c r="B261" s="1788"/>
      <c r="C261" s="1788"/>
      <c r="D261" s="1788"/>
      <c r="E261" s="1788"/>
      <c r="F261" s="1788"/>
      <c r="G261" s="1788"/>
      <c r="H261" s="1788"/>
      <c r="I261" s="1788"/>
      <c r="J261" s="1788"/>
      <c r="K261" s="1788"/>
      <c r="L261" s="1788"/>
      <c r="M261" s="1788"/>
      <c r="N261" s="1788"/>
      <c r="O261" s="1788"/>
      <c r="P261" s="1788"/>
      <c r="Q261" s="1788"/>
      <c r="R261" s="1788"/>
      <c r="S261" s="1788"/>
      <c r="T261" s="1788"/>
      <c r="U261" s="1788"/>
      <c r="V261" s="1788"/>
      <c r="W261" s="1788"/>
      <c r="X261" s="1788"/>
      <c r="Y261" s="1788"/>
      <c r="Z261" s="1788"/>
      <c r="AA261" s="1788"/>
      <c r="AB261" s="1788"/>
      <c r="AC261" s="1788"/>
      <c r="AD261" s="1818" t="s">
        <v>2840</v>
      </c>
      <c r="AE261" s="1818"/>
      <c r="AF261" s="1206">
        <v>21.23</v>
      </c>
      <c r="AG261" s="1207" t="s">
        <v>5</v>
      </c>
      <c r="AH261" s="1800"/>
    </row>
    <row r="262" spans="1:34" ht="11.65" customHeight="1">
      <c r="A262" s="1819" t="s">
        <v>2841</v>
      </c>
      <c r="B262" s="1820"/>
      <c r="C262" s="1820"/>
      <c r="D262" s="1820"/>
      <c r="E262" s="1820"/>
      <c r="F262" s="1820"/>
      <c r="G262" s="1820"/>
      <c r="H262" s="1820"/>
      <c r="I262" s="1820"/>
      <c r="J262" s="1820"/>
      <c r="K262" s="1820"/>
      <c r="L262" s="1820"/>
      <c r="M262" s="1820"/>
      <c r="N262" s="1820"/>
      <c r="O262" s="1820"/>
      <c r="P262" s="1820"/>
      <c r="Q262" s="1820"/>
      <c r="R262" s="1820"/>
      <c r="S262" s="1820"/>
      <c r="T262" s="1820"/>
      <c r="U262" s="1820"/>
      <c r="V262" s="1820"/>
      <c r="W262" s="1820"/>
      <c r="X262" s="1820"/>
      <c r="Y262" s="1820"/>
      <c r="Z262" s="1820"/>
      <c r="AA262" s="1820"/>
      <c r="AB262" s="1820"/>
      <c r="AC262" s="1820"/>
      <c r="AD262" s="1821" t="s">
        <v>2842</v>
      </c>
      <c r="AE262" s="1821"/>
      <c r="AF262" s="1210">
        <v>15</v>
      </c>
      <c r="AG262" s="1211" t="s">
        <v>5</v>
      </c>
      <c r="AH262" s="1800"/>
    </row>
    <row r="263" spans="1:34" ht="16.7" customHeight="1">
      <c r="A263" s="1822" t="s">
        <v>2843</v>
      </c>
      <c r="B263" s="1802"/>
      <c r="C263" s="1802"/>
      <c r="D263" s="1778"/>
      <c r="E263" s="1823" t="s">
        <v>2697</v>
      </c>
      <c r="F263" s="1823"/>
      <c r="G263" s="1823"/>
      <c r="H263" s="1823"/>
      <c r="I263" s="1823"/>
      <c r="J263" s="1823"/>
      <c r="K263" s="1823"/>
      <c r="L263" s="1823"/>
      <c r="M263" s="1823"/>
      <c r="N263" s="1823"/>
      <c r="O263" s="1823"/>
      <c r="P263" s="1823"/>
      <c r="Q263" s="1823"/>
      <c r="R263" s="1823"/>
      <c r="S263" s="1823"/>
      <c r="T263" s="1823"/>
      <c r="U263" s="1823"/>
      <c r="V263" s="1823"/>
      <c r="W263" s="1823"/>
      <c r="X263" s="1823"/>
      <c r="Y263" s="1823"/>
      <c r="Z263" s="1823"/>
      <c r="AA263" s="1823"/>
      <c r="AB263" s="1823"/>
      <c r="AC263" s="1823"/>
      <c r="AD263" s="1823"/>
      <c r="AE263" s="1823"/>
      <c r="AF263" s="1823"/>
      <c r="AG263" s="1823"/>
      <c r="AH263" s="1779"/>
    </row>
    <row r="264" spans="1:34" ht="17.45" customHeight="1">
      <c r="A264" s="1824" t="s">
        <v>2844</v>
      </c>
      <c r="B264" s="1816"/>
      <c r="C264" s="1816"/>
      <c r="D264" s="1309"/>
      <c r="E264" s="1815" t="s">
        <v>2696</v>
      </c>
      <c r="F264" s="1815"/>
      <c r="G264" s="1111"/>
      <c r="H264" s="1796" t="s">
        <v>2845</v>
      </c>
      <c r="I264" s="1796"/>
      <c r="J264" s="1796" t="s">
        <v>497</v>
      </c>
      <c r="K264" s="1796"/>
      <c r="L264" s="1309"/>
      <c r="M264" s="1309"/>
      <c r="N264" s="1816" t="s">
        <v>2846</v>
      </c>
      <c r="O264" s="1816"/>
      <c r="P264" s="1816"/>
      <c r="Q264" s="1816"/>
      <c r="R264" s="1817">
        <v>131.61000000000001</v>
      </c>
      <c r="S264" s="1817"/>
      <c r="T264" s="1817"/>
      <c r="U264" s="1817"/>
      <c r="V264" s="1309"/>
      <c r="W264" s="1309"/>
      <c r="X264" s="1309"/>
      <c r="Y264" s="1796" t="s">
        <v>2847</v>
      </c>
      <c r="Z264" s="1796"/>
      <c r="AA264" s="1796"/>
      <c r="AB264" s="1796"/>
      <c r="AC264" s="1796"/>
      <c r="AD264" s="1796"/>
      <c r="AE264" s="1796"/>
      <c r="AF264" s="1797" t="s">
        <v>2848</v>
      </c>
      <c r="AG264" s="1797"/>
      <c r="AH264" s="1782"/>
    </row>
    <row r="265" spans="1:34" ht="5.85" customHeight="1">
      <c r="A265" s="1798"/>
      <c r="B265" s="1799"/>
      <c r="C265" s="1799"/>
      <c r="D265" s="1799"/>
      <c r="E265" s="1799"/>
      <c r="F265" s="1799"/>
      <c r="G265" s="1799"/>
      <c r="H265" s="1799"/>
      <c r="I265" s="1799"/>
      <c r="J265" s="1799"/>
      <c r="K265" s="1799"/>
      <c r="L265" s="1799"/>
      <c r="M265" s="1799"/>
      <c r="N265" s="1799"/>
      <c r="O265" s="1799"/>
      <c r="P265" s="1799"/>
      <c r="Q265" s="1799"/>
      <c r="R265" s="1799"/>
      <c r="S265" s="1799"/>
      <c r="T265" s="1799"/>
      <c r="U265" s="1799"/>
      <c r="V265" s="1799"/>
      <c r="W265" s="1799"/>
      <c r="X265" s="1799"/>
      <c r="Y265" s="1799"/>
      <c r="Z265" s="1799"/>
      <c r="AA265" s="1799"/>
      <c r="AB265" s="1799"/>
      <c r="AC265" s="1799"/>
      <c r="AD265" s="1799"/>
      <c r="AE265" s="1799"/>
      <c r="AF265" s="1799"/>
      <c r="AG265" s="1799"/>
      <c r="AH265" s="1800"/>
    </row>
    <row r="266" spans="1:34" ht="17.45" customHeight="1">
      <c r="A266" s="1801" t="s">
        <v>2849</v>
      </c>
      <c r="B266" s="1802"/>
      <c r="C266" s="1802"/>
      <c r="D266" s="1802"/>
      <c r="E266" s="1802"/>
      <c r="F266" s="1802"/>
      <c r="G266" s="1802"/>
      <c r="H266" s="1802"/>
      <c r="I266" s="1802"/>
      <c r="J266" s="1803"/>
      <c r="K266" s="1789" t="s">
        <v>2850</v>
      </c>
      <c r="L266" s="1807"/>
      <c r="M266" s="1789" t="s">
        <v>2851</v>
      </c>
      <c r="N266" s="1790"/>
      <c r="O266" s="1790"/>
      <c r="P266" s="1790"/>
      <c r="Q266" s="1790"/>
      <c r="R266" s="1790"/>
      <c r="S266" s="1790"/>
      <c r="T266" s="1791"/>
      <c r="U266" s="1789" t="s">
        <v>2852</v>
      </c>
      <c r="V266" s="1790"/>
      <c r="W266" s="1790"/>
      <c r="X266" s="1790"/>
      <c r="Y266" s="1790"/>
      <c r="Z266" s="1790"/>
      <c r="AA266" s="1790"/>
      <c r="AB266" s="1790"/>
      <c r="AC266" s="1790"/>
      <c r="AD266" s="1791"/>
      <c r="AE266" s="1810" t="s">
        <v>2853</v>
      </c>
      <c r="AF266" s="1811"/>
      <c r="AG266" s="1811"/>
      <c r="AH266" s="1814"/>
    </row>
    <row r="267" spans="1:34" ht="16.7" customHeight="1">
      <c r="A267" s="1804"/>
      <c r="B267" s="1805"/>
      <c r="C267" s="1805"/>
      <c r="D267" s="1805"/>
      <c r="E267" s="1805"/>
      <c r="F267" s="1805"/>
      <c r="G267" s="1805"/>
      <c r="H267" s="1805"/>
      <c r="I267" s="1805"/>
      <c r="J267" s="1806"/>
      <c r="K267" s="1808"/>
      <c r="L267" s="1809"/>
      <c r="M267" s="1789" t="s">
        <v>2854</v>
      </c>
      <c r="N267" s="1790"/>
      <c r="O267" s="1790"/>
      <c r="P267" s="1791"/>
      <c r="Q267" s="1789" t="s">
        <v>2855</v>
      </c>
      <c r="R267" s="1790"/>
      <c r="S267" s="1790"/>
      <c r="T267" s="1791"/>
      <c r="U267" s="1789" t="s">
        <v>2854</v>
      </c>
      <c r="V267" s="1790"/>
      <c r="W267" s="1790"/>
      <c r="X267" s="1790"/>
      <c r="Y267" s="1790"/>
      <c r="Z267" s="1791"/>
      <c r="AA267" s="1789" t="s">
        <v>2855</v>
      </c>
      <c r="AB267" s="1790"/>
      <c r="AC267" s="1790"/>
      <c r="AD267" s="1791"/>
      <c r="AE267" s="1812"/>
      <c r="AF267" s="1813"/>
      <c r="AG267" s="1813"/>
      <c r="AH267" s="1800"/>
    </row>
    <row r="268" spans="1:34" ht="17.45" customHeight="1">
      <c r="A268" s="1223"/>
      <c r="B268" s="1224" t="s">
        <v>1468</v>
      </c>
      <c r="C268" s="1875" t="s">
        <v>2891</v>
      </c>
      <c r="D268" s="1876"/>
      <c r="E268" s="1876"/>
      <c r="F268" s="1876"/>
      <c r="G268" s="1876"/>
      <c r="H268" s="1876"/>
      <c r="I268" s="1876"/>
      <c r="J268" s="1875"/>
      <c r="K268" s="1877">
        <v>1</v>
      </c>
      <c r="L268" s="1878"/>
      <c r="M268" s="1877">
        <v>1</v>
      </c>
      <c r="N268" s="1879"/>
      <c r="O268" s="1879"/>
      <c r="P268" s="1878"/>
      <c r="Q268" s="1877">
        <v>0</v>
      </c>
      <c r="R268" s="1879"/>
      <c r="S268" s="1879"/>
      <c r="T268" s="1878"/>
      <c r="U268" s="1880">
        <v>345.91860000000003</v>
      </c>
      <c r="V268" s="1881"/>
      <c r="W268" s="1881"/>
      <c r="X268" s="1881"/>
      <c r="Y268" s="1881"/>
      <c r="Z268" s="1882"/>
      <c r="AA268" s="1880">
        <v>161.34479999999999</v>
      </c>
      <c r="AB268" s="1881"/>
      <c r="AC268" s="1881"/>
      <c r="AD268" s="1882"/>
      <c r="AE268" s="1865">
        <v>345.91860000000003</v>
      </c>
      <c r="AF268" s="1847"/>
      <c r="AG268" s="1847"/>
      <c r="AH268" s="1225"/>
    </row>
    <row r="269" spans="1:34" ht="16.7" customHeight="1">
      <c r="A269" s="1220"/>
      <c r="B269" s="1209" t="s">
        <v>1464</v>
      </c>
      <c r="C269" s="1866" t="s">
        <v>2892</v>
      </c>
      <c r="D269" s="1867"/>
      <c r="E269" s="1867"/>
      <c r="F269" s="1867"/>
      <c r="G269" s="1867"/>
      <c r="H269" s="1867"/>
      <c r="I269" s="1867"/>
      <c r="J269" s="1866"/>
      <c r="K269" s="1868">
        <v>3</v>
      </c>
      <c r="L269" s="1869"/>
      <c r="M269" s="1868">
        <v>0.76</v>
      </c>
      <c r="N269" s="1870"/>
      <c r="O269" s="1870"/>
      <c r="P269" s="1869"/>
      <c r="Q269" s="1868">
        <v>0.24</v>
      </c>
      <c r="R269" s="1870"/>
      <c r="S269" s="1870"/>
      <c r="T269" s="1869"/>
      <c r="U269" s="1871">
        <v>317.75659999999999</v>
      </c>
      <c r="V269" s="1872"/>
      <c r="W269" s="1872"/>
      <c r="X269" s="1872"/>
      <c r="Y269" s="1872"/>
      <c r="Z269" s="1873"/>
      <c r="AA269" s="1871">
        <v>99.436000000000007</v>
      </c>
      <c r="AB269" s="1872"/>
      <c r="AC269" s="1872"/>
      <c r="AD269" s="1873"/>
      <c r="AE269" s="1874">
        <v>796.07899999999995</v>
      </c>
      <c r="AF269" s="1843"/>
      <c r="AG269" s="1843"/>
      <c r="AH269" s="1222"/>
    </row>
    <row r="270" spans="1:34" ht="17.45" customHeight="1">
      <c r="A270" s="1792"/>
      <c r="B270" s="1793"/>
      <c r="C270" s="1793"/>
      <c r="D270" s="1793"/>
      <c r="E270" s="1793"/>
      <c r="F270" s="1793"/>
      <c r="G270" s="1793"/>
      <c r="H270" s="1793"/>
      <c r="I270" s="1793"/>
      <c r="J270" s="1793"/>
      <c r="K270" s="1794" t="s">
        <v>2856</v>
      </c>
      <c r="L270" s="1794"/>
      <c r="M270" s="1794"/>
      <c r="N270" s="1794"/>
      <c r="O270" s="1794"/>
      <c r="P270" s="1794"/>
      <c r="Q270" s="1794"/>
      <c r="R270" s="1794"/>
      <c r="S270" s="1794"/>
      <c r="T270" s="1794"/>
      <c r="U270" s="1794"/>
      <c r="V270" s="1794"/>
      <c r="W270" s="1794"/>
      <c r="X270" s="1794"/>
      <c r="Y270" s="1794"/>
      <c r="Z270" s="1794"/>
      <c r="AA270" s="1795">
        <v>1141.9975999999999</v>
      </c>
      <c r="AB270" s="1795"/>
      <c r="AC270" s="1795"/>
      <c r="AD270" s="1795"/>
      <c r="AE270" s="1795"/>
      <c r="AF270" s="1795"/>
      <c r="AG270" s="1795"/>
      <c r="AH270" s="1213"/>
    </row>
    <row r="271" spans="1:34" ht="17.45" customHeight="1">
      <c r="A271" s="1801" t="s">
        <v>2857</v>
      </c>
      <c r="B271" s="1825"/>
      <c r="C271" s="1825"/>
      <c r="D271" s="1825"/>
      <c r="E271" s="1825"/>
      <c r="F271" s="1825"/>
      <c r="G271" s="1825"/>
      <c r="H271" s="1825"/>
      <c r="I271" s="1825"/>
      <c r="J271" s="1825"/>
      <c r="K271" s="1825"/>
      <c r="L271" s="1825"/>
      <c r="M271" s="1825"/>
      <c r="N271" s="1826"/>
      <c r="O271" s="1789" t="s">
        <v>2858</v>
      </c>
      <c r="P271" s="1790"/>
      <c r="Q271" s="1790"/>
      <c r="R271" s="1790"/>
      <c r="S271" s="1791"/>
      <c r="T271" s="1827" t="s">
        <v>2850</v>
      </c>
      <c r="U271" s="1790"/>
      <c r="V271" s="1790"/>
      <c r="W271" s="1213"/>
      <c r="X271" s="1789" t="s">
        <v>2859</v>
      </c>
      <c r="Y271" s="1790"/>
      <c r="Z271" s="1790"/>
      <c r="AA271" s="1790"/>
      <c r="AB271" s="1790"/>
      <c r="AC271" s="1790"/>
      <c r="AD271" s="1791"/>
      <c r="AE271" s="1810" t="s">
        <v>2853</v>
      </c>
      <c r="AF271" s="1828"/>
      <c r="AG271" s="1828"/>
      <c r="AH271" s="1213"/>
    </row>
    <row r="272" spans="1:34" ht="16.7" customHeight="1">
      <c r="A272" s="1215"/>
      <c r="B272" s="1216" t="s">
        <v>1009</v>
      </c>
      <c r="C272" s="1829" t="s">
        <v>1010</v>
      </c>
      <c r="D272" s="1830"/>
      <c r="E272" s="1830"/>
      <c r="F272" s="1830"/>
      <c r="G272" s="1830"/>
      <c r="H272" s="1830"/>
      <c r="I272" s="1830"/>
      <c r="J272" s="1830"/>
      <c r="K272" s="1830"/>
      <c r="L272" s="1830"/>
      <c r="M272" s="1830"/>
      <c r="N272" s="1829"/>
      <c r="O272" s="1831">
        <v>0</v>
      </c>
      <c r="P272" s="1832"/>
      <c r="Q272" s="1832"/>
      <c r="R272" s="1832"/>
      <c r="S272" s="1833"/>
      <c r="T272" s="1858">
        <v>1</v>
      </c>
      <c r="U272" s="1832"/>
      <c r="V272" s="1832"/>
      <c r="W272" s="1217"/>
      <c r="X272" s="1859">
        <v>22.268799999999999</v>
      </c>
      <c r="Y272" s="1860"/>
      <c r="Z272" s="1860"/>
      <c r="AA272" s="1860"/>
      <c r="AB272" s="1860"/>
      <c r="AC272" s="1860"/>
      <c r="AD272" s="1861"/>
      <c r="AE272" s="1839">
        <v>22.268799999999999</v>
      </c>
      <c r="AF272" s="1795"/>
      <c r="AG272" s="1795"/>
      <c r="AH272" s="1217"/>
    </row>
    <row r="273" spans="1:34" ht="17.45" customHeight="1">
      <c r="A273" s="1792"/>
      <c r="B273" s="1778"/>
      <c r="C273" s="1778"/>
      <c r="D273" s="1778"/>
      <c r="E273" s="1778"/>
      <c r="F273" s="1778"/>
      <c r="G273" s="1778"/>
      <c r="H273" s="1778"/>
      <c r="I273" s="1846" t="s">
        <v>2860</v>
      </c>
      <c r="J273" s="1846"/>
      <c r="K273" s="1846"/>
      <c r="L273" s="1846"/>
      <c r="M273" s="1846"/>
      <c r="N273" s="1846"/>
      <c r="O273" s="1846"/>
      <c r="P273" s="1846"/>
      <c r="Q273" s="1846"/>
      <c r="R273" s="1846"/>
      <c r="S273" s="1846"/>
      <c r="T273" s="1846"/>
      <c r="U273" s="1846"/>
      <c r="V273" s="1846"/>
      <c r="W273" s="1846"/>
      <c r="X273" s="1846"/>
      <c r="Y273" s="1846"/>
      <c r="Z273" s="1793"/>
      <c r="AA273" s="1847">
        <v>22.268799999999999</v>
      </c>
      <c r="AB273" s="1847"/>
      <c r="AC273" s="1847"/>
      <c r="AD273" s="1847"/>
      <c r="AE273" s="1847"/>
      <c r="AF273" s="1847"/>
      <c r="AG273" s="1847"/>
      <c r="AH273" s="1814"/>
    </row>
    <row r="274" spans="1:34" ht="17.45" customHeight="1">
      <c r="A274" s="1844"/>
      <c r="B274" s="1309"/>
      <c r="C274" s="1309"/>
      <c r="D274" s="1309"/>
      <c r="E274" s="1309"/>
      <c r="F274" s="1309"/>
      <c r="G274" s="1309"/>
      <c r="H274" s="1309"/>
      <c r="I274" s="1840" t="s">
        <v>2861</v>
      </c>
      <c r="J274" s="1840"/>
      <c r="K274" s="1840"/>
      <c r="L274" s="1840"/>
      <c r="M274" s="1840"/>
      <c r="N274" s="1840"/>
      <c r="O274" s="1840"/>
      <c r="P274" s="1840"/>
      <c r="Q274" s="1840"/>
      <c r="R274" s="1840"/>
      <c r="S274" s="1840"/>
      <c r="T274" s="1840"/>
      <c r="U274" s="1840"/>
      <c r="V274" s="1840"/>
      <c r="W274" s="1840"/>
      <c r="X274" s="1840"/>
      <c r="Y274" s="1840"/>
      <c r="Z274" s="1309"/>
      <c r="AA274" s="1841">
        <v>1164.2664</v>
      </c>
      <c r="AB274" s="1841"/>
      <c r="AC274" s="1841"/>
      <c r="AD274" s="1841"/>
      <c r="AE274" s="1841"/>
      <c r="AF274" s="1841"/>
      <c r="AG274" s="1841"/>
      <c r="AH274" s="1782"/>
    </row>
    <row r="275" spans="1:34" ht="16.7" customHeight="1">
      <c r="A275" s="1844"/>
      <c r="B275" s="1309"/>
      <c r="C275" s="1309"/>
      <c r="D275" s="1309"/>
      <c r="E275" s="1309"/>
      <c r="F275" s="1309"/>
      <c r="G275" s="1309"/>
      <c r="H275" s="1309"/>
      <c r="I275" s="1840" t="s">
        <v>2862</v>
      </c>
      <c r="J275" s="1840"/>
      <c r="K275" s="1840"/>
      <c r="L275" s="1840"/>
      <c r="M275" s="1840"/>
      <c r="N275" s="1840"/>
      <c r="O275" s="1840"/>
      <c r="P275" s="1840"/>
      <c r="Q275" s="1840"/>
      <c r="R275" s="1840"/>
      <c r="S275" s="1840"/>
      <c r="T275" s="1840"/>
      <c r="U275" s="1840"/>
      <c r="V275" s="1840"/>
      <c r="W275" s="1840"/>
      <c r="X275" s="1840"/>
      <c r="Y275" s="1840"/>
      <c r="Z275" s="1309"/>
      <c r="AA275" s="1841">
        <v>8.8462999999999994</v>
      </c>
      <c r="AB275" s="1841"/>
      <c r="AC275" s="1841"/>
      <c r="AD275" s="1841"/>
      <c r="AE275" s="1841"/>
      <c r="AF275" s="1841"/>
      <c r="AG275" s="1841"/>
      <c r="AH275" s="1782"/>
    </row>
    <row r="276" spans="1:34" ht="17.45" customHeight="1">
      <c r="A276" s="1844"/>
      <c r="B276" s="1309"/>
      <c r="C276" s="1309"/>
      <c r="D276" s="1309"/>
      <c r="E276" s="1309"/>
      <c r="F276" s="1309"/>
      <c r="G276" s="1309"/>
      <c r="H276" s="1309"/>
      <c r="I276" s="1840" t="s">
        <v>2863</v>
      </c>
      <c r="J276" s="1840"/>
      <c r="K276" s="1840"/>
      <c r="L276" s="1840"/>
      <c r="M276" s="1840"/>
      <c r="N276" s="1840"/>
      <c r="O276" s="1840"/>
      <c r="P276" s="1840"/>
      <c r="Q276" s="1840"/>
      <c r="R276" s="1840"/>
      <c r="S276" s="1840"/>
      <c r="T276" s="1840"/>
      <c r="U276" s="1840"/>
      <c r="V276" s="1840"/>
      <c r="W276" s="1840"/>
      <c r="X276" s="1840"/>
      <c r="Y276" s="1840"/>
      <c r="Z276" s="1309"/>
      <c r="AA276" s="1841">
        <v>4.8120000000000003E-2</v>
      </c>
      <c r="AB276" s="1841"/>
      <c r="AC276" s="1841"/>
      <c r="AD276" s="1841"/>
      <c r="AE276" s="1841"/>
      <c r="AF276" s="1841"/>
      <c r="AG276" s="1841"/>
      <c r="AH276" s="1782"/>
    </row>
    <row r="277" spans="1:34" ht="16.7" customHeight="1">
      <c r="A277" s="1845"/>
      <c r="B277" s="1799"/>
      <c r="C277" s="1799"/>
      <c r="D277" s="1799"/>
      <c r="E277" s="1799"/>
      <c r="F277" s="1799"/>
      <c r="G277" s="1799"/>
      <c r="H277" s="1799"/>
      <c r="I277" s="1842" t="s">
        <v>2864</v>
      </c>
      <c r="J277" s="1842"/>
      <c r="K277" s="1842"/>
      <c r="L277" s="1842"/>
      <c r="M277" s="1842"/>
      <c r="N277" s="1842"/>
      <c r="O277" s="1842"/>
      <c r="P277" s="1842"/>
      <c r="Q277" s="1842"/>
      <c r="R277" s="1842"/>
      <c r="S277" s="1842"/>
      <c r="T277" s="1842"/>
      <c r="U277" s="1842"/>
      <c r="V277" s="1842"/>
      <c r="W277" s="1842"/>
      <c r="X277" s="1842"/>
      <c r="Y277" s="1842"/>
      <c r="Z277" s="1799"/>
      <c r="AA277" s="1843">
        <v>0</v>
      </c>
      <c r="AB277" s="1843"/>
      <c r="AC277" s="1843"/>
      <c r="AD277" s="1843"/>
      <c r="AE277" s="1843"/>
      <c r="AF277" s="1843"/>
      <c r="AG277" s="1843"/>
      <c r="AH277" s="1800"/>
    </row>
    <row r="278" spans="1:34" ht="17.45" customHeight="1">
      <c r="A278" s="1801" t="s">
        <v>2865</v>
      </c>
      <c r="B278" s="1825"/>
      <c r="C278" s="1825"/>
      <c r="D278" s="1825"/>
      <c r="E278" s="1825"/>
      <c r="F278" s="1825"/>
      <c r="G278" s="1825"/>
      <c r="H278" s="1825"/>
      <c r="I278" s="1825"/>
      <c r="J278" s="1825"/>
      <c r="K278" s="1825"/>
      <c r="L278" s="1825"/>
      <c r="M278" s="1825"/>
      <c r="N278" s="1826"/>
      <c r="O278" s="1789" t="s">
        <v>2850</v>
      </c>
      <c r="P278" s="1790"/>
      <c r="Q278" s="1790"/>
      <c r="R278" s="1790"/>
      <c r="S278" s="1791"/>
      <c r="T278" s="1827" t="s">
        <v>754</v>
      </c>
      <c r="U278" s="1790"/>
      <c r="V278" s="1790"/>
      <c r="W278" s="1213"/>
      <c r="X278" s="1789" t="s">
        <v>2866</v>
      </c>
      <c r="Y278" s="1790"/>
      <c r="Z278" s="1790"/>
      <c r="AA278" s="1790"/>
      <c r="AB278" s="1790"/>
      <c r="AC278" s="1790"/>
      <c r="AD278" s="1791"/>
      <c r="AE278" s="1810" t="s">
        <v>2867</v>
      </c>
      <c r="AF278" s="1828"/>
      <c r="AG278" s="1828"/>
      <c r="AH278" s="1213"/>
    </row>
    <row r="279" spans="1:34" ht="17.45" customHeight="1">
      <c r="A279" s="1792"/>
      <c r="B279" s="1793"/>
      <c r="C279" s="1793"/>
      <c r="D279" s="1793"/>
      <c r="E279" s="1793"/>
      <c r="F279" s="1793"/>
      <c r="G279" s="1793"/>
      <c r="H279" s="1793"/>
      <c r="I279" s="1794" t="s">
        <v>2869</v>
      </c>
      <c r="J279" s="1794"/>
      <c r="K279" s="1794"/>
      <c r="L279" s="1794"/>
      <c r="M279" s="1794"/>
      <c r="N279" s="1794"/>
      <c r="O279" s="1794"/>
      <c r="P279" s="1794"/>
      <c r="Q279" s="1794"/>
      <c r="R279" s="1794"/>
      <c r="S279" s="1794"/>
      <c r="T279" s="1794"/>
      <c r="U279" s="1794"/>
      <c r="V279" s="1794"/>
      <c r="W279" s="1794"/>
      <c r="X279" s="1794"/>
      <c r="Y279" s="1794"/>
      <c r="Z279" s="1214"/>
      <c r="AA279" s="1795">
        <v>0</v>
      </c>
      <c r="AB279" s="1795"/>
      <c r="AC279" s="1795"/>
      <c r="AD279" s="1795"/>
      <c r="AE279" s="1795"/>
      <c r="AF279" s="1795"/>
      <c r="AG279" s="1795"/>
      <c r="AH279" s="1213"/>
    </row>
    <row r="280" spans="1:34" ht="16.7" customHeight="1">
      <c r="A280" s="1801" t="s">
        <v>2870</v>
      </c>
      <c r="B280" s="1825"/>
      <c r="C280" s="1825"/>
      <c r="D280" s="1825"/>
      <c r="E280" s="1825"/>
      <c r="F280" s="1825"/>
      <c r="G280" s="1825"/>
      <c r="H280" s="1825"/>
      <c r="I280" s="1825"/>
      <c r="J280" s="1825"/>
      <c r="K280" s="1825"/>
      <c r="L280" s="1825"/>
      <c r="M280" s="1825"/>
      <c r="N280" s="1826"/>
      <c r="O280" s="1789" t="s">
        <v>2850</v>
      </c>
      <c r="P280" s="1790"/>
      <c r="Q280" s="1790"/>
      <c r="R280" s="1790"/>
      <c r="S280" s="1791"/>
      <c r="T280" s="1827" t="s">
        <v>754</v>
      </c>
      <c r="U280" s="1790"/>
      <c r="V280" s="1790"/>
      <c r="W280" s="1213"/>
      <c r="X280" s="1789" t="s">
        <v>2866</v>
      </c>
      <c r="Y280" s="1790"/>
      <c r="Z280" s="1790"/>
      <c r="AA280" s="1790"/>
      <c r="AB280" s="1790"/>
      <c r="AC280" s="1790"/>
      <c r="AD280" s="1791"/>
      <c r="AE280" s="1810" t="s">
        <v>2867</v>
      </c>
      <c r="AF280" s="1828"/>
      <c r="AG280" s="1828"/>
      <c r="AH280" s="1213"/>
    </row>
    <row r="281" spans="1:34" ht="17.45" customHeight="1">
      <c r="A281" s="1792"/>
      <c r="B281" s="1793"/>
      <c r="C281" s="1793"/>
      <c r="D281" s="1793"/>
      <c r="E281" s="1793"/>
      <c r="F281" s="1793"/>
      <c r="G281" s="1793"/>
      <c r="H281" s="1793"/>
      <c r="I281" s="1794" t="s">
        <v>2871</v>
      </c>
      <c r="J281" s="1794"/>
      <c r="K281" s="1794"/>
      <c r="L281" s="1794"/>
      <c r="M281" s="1794"/>
      <c r="N281" s="1794"/>
      <c r="O281" s="1794"/>
      <c r="P281" s="1794"/>
      <c r="Q281" s="1794"/>
      <c r="R281" s="1794"/>
      <c r="S281" s="1794"/>
      <c r="T281" s="1794"/>
      <c r="U281" s="1794"/>
      <c r="V281" s="1794"/>
      <c r="W281" s="1794"/>
      <c r="X281" s="1794"/>
      <c r="Y281" s="1794"/>
      <c r="Z281" s="1214"/>
      <c r="AA281" s="1795">
        <v>0</v>
      </c>
      <c r="AB281" s="1795"/>
      <c r="AC281" s="1795"/>
      <c r="AD281" s="1795"/>
      <c r="AE281" s="1795"/>
      <c r="AF281" s="1795"/>
      <c r="AG281" s="1795"/>
      <c r="AH281" s="1213"/>
    </row>
    <row r="282" spans="1:34" ht="17.45" customHeight="1">
      <c r="A282" s="1801" t="s">
        <v>2872</v>
      </c>
      <c r="B282" s="1825"/>
      <c r="C282" s="1825"/>
      <c r="D282" s="1825"/>
      <c r="E282" s="1825"/>
      <c r="F282" s="1825"/>
      <c r="G282" s="1825"/>
      <c r="H282" s="1825"/>
      <c r="I282" s="1825"/>
      <c r="J282" s="1825"/>
      <c r="K282" s="1825"/>
      <c r="L282" s="1825"/>
      <c r="M282" s="1825"/>
      <c r="N282" s="1826"/>
      <c r="O282" s="1789" t="s">
        <v>2850</v>
      </c>
      <c r="P282" s="1790"/>
      <c r="Q282" s="1790"/>
      <c r="R282" s="1790"/>
      <c r="S282" s="1791"/>
      <c r="T282" s="1827" t="s">
        <v>754</v>
      </c>
      <c r="U282" s="1790"/>
      <c r="V282" s="1790"/>
      <c r="W282" s="1213"/>
      <c r="X282" s="1789" t="s">
        <v>2866</v>
      </c>
      <c r="Y282" s="1790"/>
      <c r="Z282" s="1790"/>
      <c r="AA282" s="1790"/>
      <c r="AB282" s="1790"/>
      <c r="AC282" s="1790"/>
      <c r="AD282" s="1791"/>
      <c r="AE282" s="1810" t="s">
        <v>2867</v>
      </c>
      <c r="AF282" s="1828"/>
      <c r="AG282" s="1828"/>
      <c r="AH282" s="1213"/>
    </row>
    <row r="283" spans="1:34" ht="16.7" customHeight="1">
      <c r="A283" s="1792"/>
      <c r="B283" s="1793"/>
      <c r="C283" s="1793"/>
      <c r="D283" s="1793"/>
      <c r="E283" s="1793"/>
      <c r="F283" s="1793"/>
      <c r="G283" s="1793"/>
      <c r="H283" s="1793"/>
      <c r="I283" s="1793"/>
      <c r="J283" s="1793"/>
      <c r="K283" s="1794" t="s">
        <v>2873</v>
      </c>
      <c r="L283" s="1794"/>
      <c r="M283" s="1794"/>
      <c r="N283" s="1794"/>
      <c r="O283" s="1794"/>
      <c r="P283" s="1794"/>
      <c r="Q283" s="1794"/>
      <c r="R283" s="1794"/>
      <c r="S283" s="1794"/>
      <c r="T283" s="1794"/>
      <c r="U283" s="1794"/>
      <c r="V283" s="1794"/>
      <c r="W283" s="1794"/>
      <c r="X283" s="1794"/>
      <c r="Y283" s="1794"/>
      <c r="Z283" s="1794"/>
      <c r="AA283" s="1794"/>
      <c r="AB283" s="1214"/>
      <c r="AC283" s="1795">
        <v>0</v>
      </c>
      <c r="AD283" s="1795"/>
      <c r="AE283" s="1795"/>
      <c r="AF283" s="1795"/>
      <c r="AG283" s="1795"/>
      <c r="AH283" s="1213"/>
    </row>
    <row r="284" spans="1:34" ht="17.45" customHeight="1">
      <c r="A284" s="1801" t="s">
        <v>2874</v>
      </c>
      <c r="B284" s="1825"/>
      <c r="C284" s="1825"/>
      <c r="D284" s="1825"/>
      <c r="E284" s="1825"/>
      <c r="F284" s="1825"/>
      <c r="G284" s="1825"/>
      <c r="H284" s="1825"/>
      <c r="I284" s="1825"/>
      <c r="J284" s="1826"/>
      <c r="K284" s="1789" t="s">
        <v>2850</v>
      </c>
      <c r="L284" s="1791"/>
      <c r="M284" s="1855" t="s">
        <v>2875</v>
      </c>
      <c r="N284" s="1856"/>
      <c r="O284" s="1857"/>
      <c r="P284" s="1855" t="s">
        <v>2876</v>
      </c>
      <c r="Q284" s="1856"/>
      <c r="R284" s="1857"/>
      <c r="S284" s="1855" t="s">
        <v>2877</v>
      </c>
      <c r="T284" s="1857"/>
      <c r="U284" s="1789" t="s">
        <v>2878</v>
      </c>
      <c r="V284" s="1790"/>
      <c r="W284" s="1791"/>
      <c r="X284" s="1789" t="s">
        <v>2879</v>
      </c>
      <c r="Y284" s="1790"/>
      <c r="Z284" s="1790"/>
      <c r="AA284" s="1790"/>
      <c r="AB284" s="1791"/>
      <c r="AC284" s="1789" t="s">
        <v>2880</v>
      </c>
      <c r="AD284" s="1791"/>
      <c r="AE284" s="1810" t="s">
        <v>2867</v>
      </c>
      <c r="AF284" s="1828"/>
      <c r="AG284" s="1828"/>
      <c r="AH284" s="1213"/>
    </row>
    <row r="285" spans="1:34" ht="16.7" customHeight="1">
      <c r="A285" s="1853"/>
      <c r="B285" s="1778"/>
      <c r="C285" s="1778"/>
      <c r="D285" s="1778"/>
      <c r="E285" s="1778"/>
      <c r="F285" s="1778"/>
      <c r="G285" s="1778"/>
      <c r="H285" s="1778"/>
      <c r="I285" s="1846" t="s">
        <v>2881</v>
      </c>
      <c r="J285" s="1846"/>
      <c r="K285" s="1846"/>
      <c r="L285" s="1846"/>
      <c r="M285" s="1846"/>
      <c r="N285" s="1846"/>
      <c r="O285" s="1846"/>
      <c r="P285" s="1846"/>
      <c r="Q285" s="1846"/>
      <c r="R285" s="1846"/>
      <c r="S285" s="1846"/>
      <c r="T285" s="1846"/>
      <c r="U285" s="1846"/>
      <c r="V285" s="1846"/>
      <c r="W285" s="1846"/>
      <c r="X285" s="1846"/>
      <c r="Y285" s="1846"/>
      <c r="Z285" s="1203"/>
      <c r="AA285" s="1847">
        <v>0</v>
      </c>
      <c r="AB285" s="1847"/>
      <c r="AC285" s="1847"/>
      <c r="AD285" s="1847"/>
      <c r="AE285" s="1847"/>
      <c r="AF285" s="1847"/>
      <c r="AG285" s="1847"/>
      <c r="AH285" s="1204"/>
    </row>
    <row r="286" spans="1:34" ht="5.85" customHeight="1">
      <c r="A286" s="1854"/>
      <c r="B286" s="1309"/>
      <c r="C286" s="1309"/>
      <c r="D286" s="1309"/>
      <c r="E286" s="1309"/>
      <c r="F286" s="1309"/>
      <c r="G286" s="1309"/>
      <c r="H286" s="1309"/>
      <c r="I286" s="1309"/>
      <c r="J286" s="1309"/>
      <c r="K286" s="1309"/>
      <c r="L286" s="1309"/>
      <c r="M286" s="1309"/>
      <c r="N286" s="1309"/>
      <c r="O286" s="1309"/>
      <c r="P286" s="1309"/>
      <c r="Q286" s="1309"/>
      <c r="R286" s="1309"/>
      <c r="S286" s="1309"/>
      <c r="T286" s="1309"/>
      <c r="U286" s="1309"/>
      <c r="V286" s="1309"/>
      <c r="W286" s="1309"/>
      <c r="X286" s="1309"/>
      <c r="Y286" s="1309"/>
      <c r="Z286" s="1309"/>
      <c r="AA286" s="1309"/>
      <c r="AB286" s="1309"/>
      <c r="AC286" s="1309"/>
      <c r="AD286" s="1309"/>
      <c r="AE286" s="1309"/>
      <c r="AF286" s="1309"/>
      <c r="AG286" s="1309"/>
      <c r="AH286" s="1782"/>
    </row>
    <row r="287" spans="1:34" ht="17.45" customHeight="1">
      <c r="A287" s="1845"/>
      <c r="B287" s="1799"/>
      <c r="C287" s="1799"/>
      <c r="D287" s="1799"/>
      <c r="E287" s="1799"/>
      <c r="F287" s="1799"/>
      <c r="G287" s="1799"/>
      <c r="H287" s="1799"/>
      <c r="I287" s="1842" t="s">
        <v>2882</v>
      </c>
      <c r="J287" s="1842"/>
      <c r="K287" s="1842"/>
      <c r="L287" s="1842"/>
      <c r="M287" s="1842"/>
      <c r="N287" s="1842"/>
      <c r="O287" s="1842"/>
      <c r="P287" s="1842"/>
      <c r="Q287" s="1842"/>
      <c r="R287" s="1842"/>
      <c r="S287" s="1842"/>
      <c r="T287" s="1842"/>
      <c r="U287" s="1842"/>
      <c r="V287" s="1842"/>
      <c r="W287" s="1842"/>
      <c r="X287" s="1842"/>
      <c r="Y287" s="1842"/>
      <c r="Z287" s="1212"/>
      <c r="AA287" s="1848">
        <v>8.89</v>
      </c>
      <c r="AB287" s="1848"/>
      <c r="AC287" s="1848"/>
      <c r="AD287" s="1848"/>
      <c r="AE287" s="1848"/>
      <c r="AF287" s="1848"/>
      <c r="AG287" s="1848"/>
      <c r="AH287" s="1208"/>
    </row>
    <row r="288" spans="1:34" ht="45.75" customHeight="1">
      <c r="A288" s="1849" t="s">
        <v>2883</v>
      </c>
      <c r="B288" s="1850"/>
      <c r="C288" s="1850"/>
      <c r="D288" s="1850"/>
      <c r="E288" s="1851"/>
      <c r="F288" s="1852"/>
      <c r="G288" s="1852"/>
      <c r="H288" s="1852"/>
      <c r="I288" s="1852"/>
      <c r="J288" s="1852"/>
      <c r="K288" s="1852"/>
      <c r="L288" s="1852"/>
      <c r="M288" s="1852"/>
      <c r="N288" s="1852"/>
      <c r="O288" s="1852"/>
      <c r="P288" s="1852"/>
      <c r="Q288" s="1852"/>
      <c r="R288" s="1852"/>
      <c r="S288" s="1852"/>
      <c r="T288" s="1852"/>
      <c r="U288" s="1852"/>
      <c r="V288" s="1852"/>
      <c r="W288" s="1852"/>
      <c r="X288" s="1852"/>
      <c r="Y288" s="1852"/>
      <c r="Z288" s="1852"/>
      <c r="AA288" s="1852"/>
      <c r="AB288" s="1852"/>
      <c r="AC288" s="1852"/>
      <c r="AD288" s="1852"/>
      <c r="AE288" s="1852"/>
      <c r="AF288" s="1852"/>
      <c r="AG288" s="1852"/>
      <c r="AH288" s="1851"/>
    </row>
    <row r="289" spans="1:34" ht="124.35" customHeight="1">
      <c r="A289" s="1218"/>
      <c r="AH289" s="1219"/>
    </row>
    <row r="290" spans="1:34" ht="124.35" customHeight="1">
      <c r="A290" s="1220"/>
      <c r="B290" s="1221"/>
      <c r="C290" s="1221"/>
      <c r="D290" s="1221"/>
      <c r="E290" s="1221"/>
      <c r="F290" s="1221"/>
      <c r="G290" s="1221"/>
      <c r="H290" s="1221"/>
      <c r="I290" s="1221"/>
      <c r="J290" s="1221"/>
      <c r="K290" s="1221"/>
      <c r="L290" s="1221"/>
      <c r="M290" s="1221"/>
      <c r="N290" s="1221"/>
      <c r="O290" s="1221"/>
      <c r="P290" s="1221"/>
      <c r="Q290" s="1221"/>
      <c r="R290" s="1221"/>
      <c r="S290" s="1221"/>
      <c r="T290" s="1221"/>
      <c r="U290" s="1221"/>
      <c r="V290" s="1221"/>
      <c r="W290" s="1221"/>
      <c r="X290" s="1221"/>
      <c r="Y290" s="1221"/>
      <c r="Z290" s="1221"/>
      <c r="AA290" s="1221"/>
      <c r="AB290" s="1221"/>
      <c r="AC290" s="1221"/>
      <c r="AD290" s="1221"/>
      <c r="AE290" s="1221"/>
      <c r="AF290" s="1221"/>
      <c r="AG290" s="1221"/>
      <c r="AH290" s="1222"/>
    </row>
    <row r="291" spans="1:34" ht="5.85" customHeight="1">
      <c r="A291" s="1777"/>
      <c r="B291" s="1778"/>
      <c r="C291" s="1778"/>
      <c r="D291" s="1778"/>
      <c r="E291" s="1778"/>
      <c r="F291" s="1778"/>
      <c r="G291" s="1778"/>
      <c r="H291" s="1778"/>
      <c r="I291" s="1778"/>
      <c r="J291" s="1778"/>
      <c r="K291" s="1778"/>
      <c r="L291" s="1778"/>
      <c r="M291" s="1778"/>
      <c r="N291" s="1778"/>
      <c r="O291" s="1778"/>
      <c r="P291" s="1778"/>
      <c r="Q291" s="1778"/>
      <c r="R291" s="1778"/>
      <c r="S291" s="1778"/>
      <c r="T291" s="1778"/>
      <c r="U291" s="1778"/>
      <c r="V291" s="1778"/>
      <c r="W291" s="1778"/>
      <c r="X291" s="1778"/>
      <c r="Y291" s="1778"/>
      <c r="Z291" s="1778"/>
      <c r="AA291" s="1778"/>
      <c r="AB291" s="1778"/>
      <c r="AC291" s="1778"/>
      <c r="AD291" s="1778"/>
      <c r="AE291" s="1778"/>
      <c r="AF291" s="1778"/>
      <c r="AG291" s="1778"/>
      <c r="AH291" s="1779"/>
    </row>
    <row r="292" spans="1:34" ht="11.65" customHeight="1">
      <c r="A292" s="1780" t="s">
        <v>2834</v>
      </c>
      <c r="B292" s="1310"/>
      <c r="C292" s="1310"/>
      <c r="D292" s="1310"/>
      <c r="E292" s="1310"/>
      <c r="F292" s="1310"/>
      <c r="G292" s="1310"/>
      <c r="H292" s="1310"/>
      <c r="I292" s="1310"/>
      <c r="J292" s="1310"/>
      <c r="K292" s="1310"/>
      <c r="L292" s="1310"/>
      <c r="M292" s="1310"/>
      <c r="N292" s="1310"/>
      <c r="O292" s="1310"/>
      <c r="P292" s="1310"/>
      <c r="Q292" s="1310"/>
      <c r="R292" s="1310"/>
      <c r="S292" s="1310"/>
      <c r="T292" s="1310"/>
      <c r="U292" s="1310"/>
      <c r="V292" s="1310"/>
      <c r="W292" s="1310"/>
      <c r="X292" s="1310"/>
      <c r="Y292" s="1310"/>
      <c r="Z292" s="1310"/>
      <c r="AA292" s="1310"/>
      <c r="AB292" s="1310"/>
      <c r="AC292" s="1310"/>
      <c r="AD292" s="1309"/>
      <c r="AE292" s="1309"/>
      <c r="AF292" s="1781" t="s">
        <v>2899</v>
      </c>
      <c r="AG292" s="1781"/>
      <c r="AH292" s="1782"/>
    </row>
    <row r="293" spans="1:34" ht="5.85" customHeight="1">
      <c r="A293" s="1780"/>
      <c r="B293" s="1310"/>
      <c r="C293" s="1310"/>
      <c r="D293" s="1310"/>
      <c r="E293" s="1310"/>
      <c r="F293" s="1310"/>
      <c r="G293" s="1310"/>
      <c r="H293" s="1310"/>
      <c r="I293" s="1310"/>
      <c r="J293" s="1310"/>
      <c r="K293" s="1310"/>
      <c r="L293" s="1310"/>
      <c r="M293" s="1310"/>
      <c r="N293" s="1310"/>
      <c r="O293" s="1310"/>
      <c r="P293" s="1310"/>
      <c r="Q293" s="1310"/>
      <c r="R293" s="1310"/>
      <c r="S293" s="1310"/>
      <c r="T293" s="1310"/>
      <c r="U293" s="1310"/>
      <c r="V293" s="1310"/>
      <c r="W293" s="1310"/>
      <c r="X293" s="1310"/>
      <c r="Y293" s="1310"/>
      <c r="Z293" s="1310"/>
      <c r="AA293" s="1310"/>
      <c r="AB293" s="1310"/>
      <c r="AC293" s="1310"/>
      <c r="AD293" s="1311"/>
      <c r="AE293" s="1311"/>
      <c r="AF293" s="1311"/>
      <c r="AG293" s="1311"/>
      <c r="AH293" s="1782"/>
    </row>
    <row r="294" spans="1:34" ht="11.65" customHeight="1">
      <c r="A294" s="1783" t="s">
        <v>2836</v>
      </c>
      <c r="B294" s="1784"/>
      <c r="C294" s="1784"/>
      <c r="D294" s="1784"/>
      <c r="E294" s="1784"/>
      <c r="F294" s="1784"/>
      <c r="G294" s="1784"/>
      <c r="H294" s="1784"/>
      <c r="I294" s="1784"/>
      <c r="J294" s="1784"/>
      <c r="K294" s="1784"/>
      <c r="L294" s="1784"/>
      <c r="M294" s="1784"/>
      <c r="N294" s="1784"/>
      <c r="O294" s="1784"/>
      <c r="P294" s="1784"/>
      <c r="Q294" s="1784"/>
      <c r="R294" s="1784"/>
      <c r="S294" s="1784"/>
      <c r="T294" s="1784"/>
      <c r="U294" s="1784"/>
      <c r="V294" s="1784"/>
      <c r="W294" s="1784"/>
      <c r="X294" s="1784"/>
      <c r="Y294" s="1784"/>
      <c r="Z294" s="1784"/>
      <c r="AA294" s="1784"/>
      <c r="AB294" s="1784"/>
      <c r="AC294" s="1784"/>
      <c r="AD294" s="1311"/>
      <c r="AE294" s="1311"/>
      <c r="AF294" s="1311"/>
      <c r="AG294" s="1311"/>
      <c r="AH294" s="1782"/>
    </row>
    <row r="295" spans="1:34" ht="22.5" customHeight="1">
      <c r="A295" s="1785" t="s">
        <v>2837</v>
      </c>
      <c r="B295" s="1786"/>
      <c r="C295" s="1786"/>
      <c r="D295" s="1786"/>
      <c r="E295" s="1786"/>
      <c r="F295" s="1786"/>
      <c r="G295" s="1786"/>
      <c r="H295" s="1786"/>
      <c r="I295" s="1786"/>
      <c r="J295" s="1786"/>
      <c r="K295" s="1786"/>
      <c r="L295" s="1786"/>
      <c r="M295" s="1786"/>
      <c r="N295" s="1786"/>
      <c r="O295" s="1786"/>
      <c r="P295" s="1786"/>
      <c r="Q295" s="1786"/>
      <c r="R295" s="1786"/>
      <c r="S295" s="1786"/>
      <c r="T295" s="1786"/>
      <c r="U295" s="1786"/>
      <c r="V295" s="1786"/>
      <c r="W295" s="1786"/>
      <c r="X295" s="1786"/>
      <c r="Y295" s="1786"/>
      <c r="Z295" s="1786"/>
      <c r="AA295" s="1786"/>
      <c r="AB295" s="1786"/>
      <c r="AC295" s="1786"/>
      <c r="AD295" s="1311"/>
      <c r="AE295" s="1311"/>
      <c r="AF295" s="1311"/>
      <c r="AG295" s="1311"/>
      <c r="AH295" s="1782"/>
    </row>
    <row r="296" spans="1:34" ht="5.85" customHeight="1">
      <c r="A296" s="1787" t="s">
        <v>2838</v>
      </c>
      <c r="B296" s="1788"/>
      <c r="C296" s="1788"/>
      <c r="D296" s="1788"/>
      <c r="E296" s="1788"/>
      <c r="F296" s="1788"/>
      <c r="G296" s="1788"/>
      <c r="H296" s="1788"/>
      <c r="I296" s="1788"/>
      <c r="J296" s="1788"/>
      <c r="K296" s="1788"/>
      <c r="L296" s="1788"/>
      <c r="M296" s="1788"/>
      <c r="N296" s="1788"/>
      <c r="O296" s="1788"/>
      <c r="P296" s="1788"/>
      <c r="Q296" s="1788"/>
      <c r="R296" s="1788"/>
      <c r="S296" s="1788"/>
      <c r="T296" s="1788"/>
      <c r="U296" s="1788"/>
      <c r="V296" s="1788"/>
      <c r="W296" s="1788"/>
      <c r="X296" s="1788"/>
      <c r="Y296" s="1788"/>
      <c r="Z296" s="1788"/>
      <c r="AA296" s="1788"/>
      <c r="AB296" s="1788"/>
      <c r="AC296" s="1788"/>
      <c r="AD296" s="1311"/>
      <c r="AE296" s="1311"/>
      <c r="AF296" s="1311"/>
      <c r="AG296" s="1311"/>
      <c r="AH296" s="1782"/>
    </row>
    <row r="297" spans="1:34" ht="5.85" customHeight="1">
      <c r="A297" s="1787"/>
      <c r="B297" s="1788"/>
      <c r="C297" s="1788"/>
      <c r="D297" s="1788"/>
      <c r="E297" s="1788"/>
      <c r="F297" s="1788"/>
      <c r="G297" s="1788"/>
      <c r="H297" s="1788"/>
      <c r="I297" s="1788"/>
      <c r="J297" s="1788"/>
      <c r="K297" s="1788"/>
      <c r="L297" s="1788"/>
      <c r="M297" s="1788"/>
      <c r="N297" s="1788"/>
      <c r="O297" s="1788"/>
      <c r="P297" s="1788"/>
      <c r="Q297" s="1788"/>
      <c r="R297" s="1788"/>
      <c r="S297" s="1788"/>
      <c r="T297" s="1788"/>
      <c r="U297" s="1788"/>
      <c r="V297" s="1788"/>
      <c r="W297" s="1788"/>
      <c r="X297" s="1788"/>
      <c r="Y297" s="1788"/>
      <c r="Z297" s="1788"/>
      <c r="AA297" s="1788"/>
      <c r="AB297" s="1788"/>
      <c r="AC297" s="1788"/>
      <c r="AD297" s="1782"/>
      <c r="AE297" s="1309"/>
      <c r="AF297" s="1309"/>
      <c r="AG297" s="1309"/>
      <c r="AH297" s="1782"/>
    </row>
    <row r="298" spans="1:34" ht="11.65" customHeight="1">
      <c r="A298" s="1787" t="s">
        <v>2839</v>
      </c>
      <c r="B298" s="1788"/>
      <c r="C298" s="1788"/>
      <c r="D298" s="1788"/>
      <c r="E298" s="1788"/>
      <c r="F298" s="1788"/>
      <c r="G298" s="1788"/>
      <c r="H298" s="1788"/>
      <c r="I298" s="1788"/>
      <c r="J298" s="1788"/>
      <c r="K298" s="1788"/>
      <c r="L298" s="1788"/>
      <c r="M298" s="1788"/>
      <c r="N298" s="1788"/>
      <c r="O298" s="1788"/>
      <c r="P298" s="1788"/>
      <c r="Q298" s="1788"/>
      <c r="R298" s="1788"/>
      <c r="S298" s="1788"/>
      <c r="T298" s="1788"/>
      <c r="U298" s="1788"/>
      <c r="V298" s="1788"/>
      <c r="W298" s="1788"/>
      <c r="X298" s="1788"/>
      <c r="Y298" s="1788"/>
      <c r="Z298" s="1788"/>
      <c r="AA298" s="1788"/>
      <c r="AB298" s="1788"/>
      <c r="AC298" s="1788"/>
      <c r="AD298" s="1818" t="s">
        <v>2840</v>
      </c>
      <c r="AE298" s="1818"/>
      <c r="AF298" s="1206">
        <v>21.23</v>
      </c>
      <c r="AG298" s="1207" t="s">
        <v>5</v>
      </c>
      <c r="AH298" s="1800"/>
    </row>
    <row r="299" spans="1:34" ht="10.9" customHeight="1">
      <c r="A299" s="1819" t="s">
        <v>2841</v>
      </c>
      <c r="B299" s="1820"/>
      <c r="C299" s="1820"/>
      <c r="D299" s="1820"/>
      <c r="E299" s="1820"/>
      <c r="F299" s="1820"/>
      <c r="G299" s="1820"/>
      <c r="H299" s="1820"/>
      <c r="I299" s="1820"/>
      <c r="J299" s="1820"/>
      <c r="K299" s="1820"/>
      <c r="L299" s="1820"/>
      <c r="M299" s="1820"/>
      <c r="N299" s="1820"/>
      <c r="O299" s="1820"/>
      <c r="P299" s="1820"/>
      <c r="Q299" s="1820"/>
      <c r="R299" s="1820"/>
      <c r="S299" s="1820"/>
      <c r="T299" s="1820"/>
      <c r="U299" s="1820"/>
      <c r="V299" s="1820"/>
      <c r="W299" s="1820"/>
      <c r="X299" s="1820"/>
      <c r="Y299" s="1820"/>
      <c r="Z299" s="1820"/>
      <c r="AA299" s="1820"/>
      <c r="AB299" s="1820"/>
      <c r="AC299" s="1820"/>
      <c r="AD299" s="1821" t="s">
        <v>2842</v>
      </c>
      <c r="AE299" s="1821"/>
      <c r="AF299" s="1210">
        <v>15</v>
      </c>
      <c r="AG299" s="1211" t="s">
        <v>5</v>
      </c>
      <c r="AH299" s="1800"/>
    </row>
    <row r="300" spans="1:34" ht="17.45" customHeight="1">
      <c r="A300" s="1822" t="s">
        <v>2843</v>
      </c>
      <c r="B300" s="1802"/>
      <c r="C300" s="1802"/>
      <c r="D300" s="1778"/>
      <c r="E300" s="1823" t="s">
        <v>2675</v>
      </c>
      <c r="F300" s="1823"/>
      <c r="G300" s="1823"/>
      <c r="H300" s="1823"/>
      <c r="I300" s="1823"/>
      <c r="J300" s="1823"/>
      <c r="K300" s="1823"/>
      <c r="L300" s="1823"/>
      <c r="M300" s="1823"/>
      <c r="N300" s="1823"/>
      <c r="O300" s="1823"/>
      <c r="P300" s="1823"/>
      <c r="Q300" s="1823"/>
      <c r="R300" s="1823"/>
      <c r="S300" s="1823"/>
      <c r="T300" s="1823"/>
      <c r="U300" s="1823"/>
      <c r="V300" s="1823"/>
      <c r="W300" s="1823"/>
      <c r="X300" s="1823"/>
      <c r="Y300" s="1823"/>
      <c r="Z300" s="1823"/>
      <c r="AA300" s="1823"/>
      <c r="AB300" s="1823"/>
      <c r="AC300" s="1823"/>
      <c r="AD300" s="1823"/>
      <c r="AE300" s="1823"/>
      <c r="AF300" s="1823"/>
      <c r="AG300" s="1823"/>
      <c r="AH300" s="1779"/>
    </row>
    <row r="301" spans="1:34" ht="17.45" customHeight="1">
      <c r="A301" s="1824" t="s">
        <v>2844</v>
      </c>
      <c r="B301" s="1816"/>
      <c r="C301" s="1816"/>
      <c r="D301" s="1309"/>
      <c r="E301" s="1815" t="s">
        <v>2674</v>
      </c>
      <c r="F301" s="1815"/>
      <c r="G301" s="1111"/>
      <c r="H301" s="1796" t="s">
        <v>2845</v>
      </c>
      <c r="I301" s="1796"/>
      <c r="J301" s="1796" t="s">
        <v>497</v>
      </c>
      <c r="K301" s="1796"/>
      <c r="L301" s="1309"/>
      <c r="M301" s="1309"/>
      <c r="N301" s="1816" t="s">
        <v>2846</v>
      </c>
      <c r="O301" s="1816"/>
      <c r="P301" s="1816"/>
      <c r="Q301" s="1816"/>
      <c r="R301" s="1817">
        <v>131.61000000000001</v>
      </c>
      <c r="S301" s="1817"/>
      <c r="T301" s="1817"/>
      <c r="U301" s="1817"/>
      <c r="V301" s="1309"/>
      <c r="W301" s="1309"/>
      <c r="X301" s="1309"/>
      <c r="Y301" s="1796" t="s">
        <v>2847</v>
      </c>
      <c r="Z301" s="1796"/>
      <c r="AA301" s="1796"/>
      <c r="AB301" s="1796"/>
      <c r="AC301" s="1796"/>
      <c r="AD301" s="1796"/>
      <c r="AE301" s="1796"/>
      <c r="AF301" s="1797" t="s">
        <v>2848</v>
      </c>
      <c r="AG301" s="1797"/>
      <c r="AH301" s="1782"/>
    </row>
    <row r="302" spans="1:34" ht="5.85" customHeight="1">
      <c r="A302" s="1798"/>
      <c r="B302" s="1799"/>
      <c r="C302" s="1799"/>
      <c r="D302" s="1799"/>
      <c r="E302" s="1799"/>
      <c r="F302" s="1799"/>
      <c r="G302" s="1799"/>
      <c r="H302" s="1799"/>
      <c r="I302" s="1799"/>
      <c r="J302" s="1799"/>
      <c r="K302" s="1799"/>
      <c r="L302" s="1799"/>
      <c r="M302" s="1799"/>
      <c r="N302" s="1799"/>
      <c r="O302" s="1799"/>
      <c r="P302" s="1799"/>
      <c r="Q302" s="1799"/>
      <c r="R302" s="1799"/>
      <c r="S302" s="1799"/>
      <c r="T302" s="1799"/>
      <c r="U302" s="1799"/>
      <c r="V302" s="1799"/>
      <c r="W302" s="1799"/>
      <c r="X302" s="1799"/>
      <c r="Y302" s="1799"/>
      <c r="Z302" s="1799"/>
      <c r="AA302" s="1799"/>
      <c r="AB302" s="1799"/>
      <c r="AC302" s="1799"/>
      <c r="AD302" s="1799"/>
      <c r="AE302" s="1799"/>
      <c r="AF302" s="1799"/>
      <c r="AG302" s="1799"/>
      <c r="AH302" s="1800"/>
    </row>
    <row r="303" spans="1:34" ht="16.7" customHeight="1">
      <c r="A303" s="1801" t="s">
        <v>2849</v>
      </c>
      <c r="B303" s="1802"/>
      <c r="C303" s="1802"/>
      <c r="D303" s="1802"/>
      <c r="E303" s="1802"/>
      <c r="F303" s="1802"/>
      <c r="G303" s="1802"/>
      <c r="H303" s="1802"/>
      <c r="I303" s="1802"/>
      <c r="J303" s="1803"/>
      <c r="K303" s="1789" t="s">
        <v>2850</v>
      </c>
      <c r="L303" s="1807"/>
      <c r="M303" s="1789" t="s">
        <v>2851</v>
      </c>
      <c r="N303" s="1790"/>
      <c r="O303" s="1790"/>
      <c r="P303" s="1790"/>
      <c r="Q303" s="1790"/>
      <c r="R303" s="1790"/>
      <c r="S303" s="1790"/>
      <c r="T303" s="1791"/>
      <c r="U303" s="1789" t="s">
        <v>2852</v>
      </c>
      <c r="V303" s="1790"/>
      <c r="W303" s="1790"/>
      <c r="X303" s="1790"/>
      <c r="Y303" s="1790"/>
      <c r="Z303" s="1790"/>
      <c r="AA303" s="1790"/>
      <c r="AB303" s="1790"/>
      <c r="AC303" s="1790"/>
      <c r="AD303" s="1791"/>
      <c r="AE303" s="1810" t="s">
        <v>2853</v>
      </c>
      <c r="AF303" s="1811"/>
      <c r="AG303" s="1811"/>
      <c r="AH303" s="1814"/>
    </row>
    <row r="304" spans="1:34" ht="17.45" customHeight="1">
      <c r="A304" s="1804"/>
      <c r="B304" s="1805"/>
      <c r="C304" s="1805"/>
      <c r="D304" s="1805"/>
      <c r="E304" s="1805"/>
      <c r="F304" s="1805"/>
      <c r="G304" s="1805"/>
      <c r="H304" s="1805"/>
      <c r="I304" s="1805"/>
      <c r="J304" s="1806"/>
      <c r="K304" s="1808"/>
      <c r="L304" s="1809"/>
      <c r="M304" s="1789" t="s">
        <v>2854</v>
      </c>
      <c r="N304" s="1790"/>
      <c r="O304" s="1790"/>
      <c r="P304" s="1791"/>
      <c r="Q304" s="1789" t="s">
        <v>2855</v>
      </c>
      <c r="R304" s="1790"/>
      <c r="S304" s="1790"/>
      <c r="T304" s="1791"/>
      <c r="U304" s="1789" t="s">
        <v>2854</v>
      </c>
      <c r="V304" s="1790"/>
      <c r="W304" s="1790"/>
      <c r="X304" s="1790"/>
      <c r="Y304" s="1790"/>
      <c r="Z304" s="1791"/>
      <c r="AA304" s="1789" t="s">
        <v>2855</v>
      </c>
      <c r="AB304" s="1790"/>
      <c r="AC304" s="1790"/>
      <c r="AD304" s="1791"/>
      <c r="AE304" s="1812"/>
      <c r="AF304" s="1813"/>
      <c r="AG304" s="1813"/>
      <c r="AH304" s="1800"/>
    </row>
    <row r="305" spans="1:34" ht="16.7" customHeight="1">
      <c r="A305" s="1223"/>
      <c r="B305" s="1224" t="s">
        <v>1468</v>
      </c>
      <c r="C305" s="1875" t="s">
        <v>2891</v>
      </c>
      <c r="D305" s="1876"/>
      <c r="E305" s="1876"/>
      <c r="F305" s="1876"/>
      <c r="G305" s="1876"/>
      <c r="H305" s="1876"/>
      <c r="I305" s="1876"/>
      <c r="J305" s="1875"/>
      <c r="K305" s="1877">
        <v>1</v>
      </c>
      <c r="L305" s="1878"/>
      <c r="M305" s="1877">
        <v>1</v>
      </c>
      <c r="N305" s="1879"/>
      <c r="O305" s="1879"/>
      <c r="P305" s="1878"/>
      <c r="Q305" s="1877">
        <v>0</v>
      </c>
      <c r="R305" s="1879"/>
      <c r="S305" s="1879"/>
      <c r="T305" s="1878"/>
      <c r="U305" s="1880">
        <v>345.91860000000003</v>
      </c>
      <c r="V305" s="1881"/>
      <c r="W305" s="1881"/>
      <c r="X305" s="1881"/>
      <c r="Y305" s="1881"/>
      <c r="Z305" s="1882"/>
      <c r="AA305" s="1880">
        <v>161.34479999999999</v>
      </c>
      <c r="AB305" s="1881"/>
      <c r="AC305" s="1881"/>
      <c r="AD305" s="1882"/>
      <c r="AE305" s="1865">
        <v>345.91860000000003</v>
      </c>
      <c r="AF305" s="1847"/>
      <c r="AG305" s="1847"/>
      <c r="AH305" s="1225"/>
    </row>
    <row r="306" spans="1:34" ht="17.45" customHeight="1">
      <c r="A306" s="1220"/>
      <c r="B306" s="1209" t="s">
        <v>1464</v>
      </c>
      <c r="C306" s="1866" t="s">
        <v>2892</v>
      </c>
      <c r="D306" s="1867"/>
      <c r="E306" s="1867"/>
      <c r="F306" s="1867"/>
      <c r="G306" s="1867"/>
      <c r="H306" s="1867"/>
      <c r="I306" s="1867"/>
      <c r="J306" s="1866"/>
      <c r="K306" s="1868">
        <v>3</v>
      </c>
      <c r="L306" s="1869"/>
      <c r="M306" s="1868">
        <v>0.86</v>
      </c>
      <c r="N306" s="1870"/>
      <c r="O306" s="1870"/>
      <c r="P306" s="1869"/>
      <c r="Q306" s="1868">
        <v>0.14000000000000001</v>
      </c>
      <c r="R306" s="1870"/>
      <c r="S306" s="1870"/>
      <c r="T306" s="1869"/>
      <c r="U306" s="1871">
        <v>317.75659999999999</v>
      </c>
      <c r="V306" s="1872"/>
      <c r="W306" s="1872"/>
      <c r="X306" s="1872"/>
      <c r="Y306" s="1872"/>
      <c r="Z306" s="1873"/>
      <c r="AA306" s="1871">
        <v>99.436000000000007</v>
      </c>
      <c r="AB306" s="1872"/>
      <c r="AC306" s="1872"/>
      <c r="AD306" s="1873"/>
      <c r="AE306" s="1874">
        <v>861.57510000000002</v>
      </c>
      <c r="AF306" s="1843"/>
      <c r="AG306" s="1843"/>
      <c r="AH306" s="1222"/>
    </row>
    <row r="307" spans="1:34" ht="17.45" customHeight="1">
      <c r="A307" s="1792"/>
      <c r="B307" s="1793"/>
      <c r="C307" s="1793"/>
      <c r="D307" s="1793"/>
      <c r="E307" s="1793"/>
      <c r="F307" s="1793"/>
      <c r="G307" s="1793"/>
      <c r="H307" s="1793"/>
      <c r="I307" s="1793"/>
      <c r="J307" s="1793"/>
      <c r="K307" s="1794" t="s">
        <v>2856</v>
      </c>
      <c r="L307" s="1794"/>
      <c r="M307" s="1794"/>
      <c r="N307" s="1794"/>
      <c r="O307" s="1794"/>
      <c r="P307" s="1794"/>
      <c r="Q307" s="1794"/>
      <c r="R307" s="1794"/>
      <c r="S307" s="1794"/>
      <c r="T307" s="1794"/>
      <c r="U307" s="1794"/>
      <c r="V307" s="1794"/>
      <c r="W307" s="1794"/>
      <c r="X307" s="1794"/>
      <c r="Y307" s="1794"/>
      <c r="Z307" s="1794"/>
      <c r="AA307" s="1795">
        <v>1207.4937</v>
      </c>
      <c r="AB307" s="1795"/>
      <c r="AC307" s="1795"/>
      <c r="AD307" s="1795"/>
      <c r="AE307" s="1795"/>
      <c r="AF307" s="1795"/>
      <c r="AG307" s="1795"/>
      <c r="AH307" s="1213"/>
    </row>
    <row r="308" spans="1:34" ht="16.7" customHeight="1">
      <c r="A308" s="1801" t="s">
        <v>2857</v>
      </c>
      <c r="B308" s="1825"/>
      <c r="C308" s="1825"/>
      <c r="D308" s="1825"/>
      <c r="E308" s="1825"/>
      <c r="F308" s="1825"/>
      <c r="G308" s="1825"/>
      <c r="H308" s="1825"/>
      <c r="I308" s="1825"/>
      <c r="J308" s="1825"/>
      <c r="K308" s="1825"/>
      <c r="L308" s="1825"/>
      <c r="M308" s="1825"/>
      <c r="N308" s="1826"/>
      <c r="O308" s="1789" t="s">
        <v>2858</v>
      </c>
      <c r="P308" s="1790"/>
      <c r="Q308" s="1790"/>
      <c r="R308" s="1790"/>
      <c r="S308" s="1791"/>
      <c r="T308" s="1827" t="s">
        <v>2850</v>
      </c>
      <c r="U308" s="1790"/>
      <c r="V308" s="1790"/>
      <c r="W308" s="1213"/>
      <c r="X308" s="1789" t="s">
        <v>2859</v>
      </c>
      <c r="Y308" s="1790"/>
      <c r="Z308" s="1790"/>
      <c r="AA308" s="1790"/>
      <c r="AB308" s="1790"/>
      <c r="AC308" s="1790"/>
      <c r="AD308" s="1791"/>
      <c r="AE308" s="1810" t="s">
        <v>2853</v>
      </c>
      <c r="AF308" s="1828"/>
      <c r="AG308" s="1828"/>
      <c r="AH308" s="1213"/>
    </row>
    <row r="309" spans="1:34" ht="17.45" customHeight="1">
      <c r="A309" s="1215"/>
      <c r="B309" s="1216" t="s">
        <v>1009</v>
      </c>
      <c r="C309" s="1829" t="s">
        <v>1010</v>
      </c>
      <c r="D309" s="1830"/>
      <c r="E309" s="1830"/>
      <c r="F309" s="1830"/>
      <c r="G309" s="1830"/>
      <c r="H309" s="1830"/>
      <c r="I309" s="1830"/>
      <c r="J309" s="1830"/>
      <c r="K309" s="1830"/>
      <c r="L309" s="1830"/>
      <c r="M309" s="1830"/>
      <c r="N309" s="1829"/>
      <c r="O309" s="1831">
        <v>0</v>
      </c>
      <c r="P309" s="1832"/>
      <c r="Q309" s="1832"/>
      <c r="R309" s="1832"/>
      <c r="S309" s="1833"/>
      <c r="T309" s="1858">
        <v>1</v>
      </c>
      <c r="U309" s="1832"/>
      <c r="V309" s="1832"/>
      <c r="W309" s="1217"/>
      <c r="X309" s="1859">
        <v>22.268799999999999</v>
      </c>
      <c r="Y309" s="1860"/>
      <c r="Z309" s="1860"/>
      <c r="AA309" s="1860"/>
      <c r="AB309" s="1860"/>
      <c r="AC309" s="1860"/>
      <c r="AD309" s="1861"/>
      <c r="AE309" s="1839">
        <v>22.268799999999999</v>
      </c>
      <c r="AF309" s="1795"/>
      <c r="AG309" s="1795"/>
      <c r="AH309" s="1217"/>
    </row>
    <row r="310" spans="1:34" ht="16.7" customHeight="1">
      <c r="A310" s="1792"/>
      <c r="B310" s="1778"/>
      <c r="C310" s="1778"/>
      <c r="D310" s="1778"/>
      <c r="E310" s="1778"/>
      <c r="F310" s="1778"/>
      <c r="G310" s="1778"/>
      <c r="H310" s="1778"/>
      <c r="I310" s="1846" t="s">
        <v>2860</v>
      </c>
      <c r="J310" s="1846"/>
      <c r="K310" s="1846"/>
      <c r="L310" s="1846"/>
      <c r="M310" s="1846"/>
      <c r="N310" s="1846"/>
      <c r="O310" s="1846"/>
      <c r="P310" s="1846"/>
      <c r="Q310" s="1846"/>
      <c r="R310" s="1846"/>
      <c r="S310" s="1846"/>
      <c r="T310" s="1846"/>
      <c r="U310" s="1846"/>
      <c r="V310" s="1846"/>
      <c r="W310" s="1846"/>
      <c r="X310" s="1846"/>
      <c r="Y310" s="1846"/>
      <c r="Z310" s="1793"/>
      <c r="AA310" s="1847">
        <v>22.268799999999999</v>
      </c>
      <c r="AB310" s="1847"/>
      <c r="AC310" s="1847"/>
      <c r="AD310" s="1847"/>
      <c r="AE310" s="1847"/>
      <c r="AF310" s="1847"/>
      <c r="AG310" s="1847"/>
      <c r="AH310" s="1814"/>
    </row>
    <row r="311" spans="1:34" ht="17.45" customHeight="1">
      <c r="A311" s="1844"/>
      <c r="B311" s="1309"/>
      <c r="C311" s="1309"/>
      <c r="D311" s="1309"/>
      <c r="E311" s="1309"/>
      <c r="F311" s="1309"/>
      <c r="G311" s="1309"/>
      <c r="H311" s="1309"/>
      <c r="I311" s="1840" t="s">
        <v>2861</v>
      </c>
      <c r="J311" s="1840"/>
      <c r="K311" s="1840"/>
      <c r="L311" s="1840"/>
      <c r="M311" s="1840"/>
      <c r="N311" s="1840"/>
      <c r="O311" s="1840"/>
      <c r="P311" s="1840"/>
      <c r="Q311" s="1840"/>
      <c r="R311" s="1840"/>
      <c r="S311" s="1840"/>
      <c r="T311" s="1840"/>
      <c r="U311" s="1840"/>
      <c r="V311" s="1840"/>
      <c r="W311" s="1840"/>
      <c r="X311" s="1840"/>
      <c r="Y311" s="1840"/>
      <c r="Z311" s="1309"/>
      <c r="AA311" s="1841">
        <v>1229.7625</v>
      </c>
      <c r="AB311" s="1841"/>
      <c r="AC311" s="1841"/>
      <c r="AD311" s="1841"/>
      <c r="AE311" s="1841"/>
      <c r="AF311" s="1841"/>
      <c r="AG311" s="1841"/>
      <c r="AH311" s="1782"/>
    </row>
    <row r="312" spans="1:34" ht="17.45" customHeight="1">
      <c r="A312" s="1844"/>
      <c r="B312" s="1309"/>
      <c r="C312" s="1309"/>
      <c r="D312" s="1309"/>
      <c r="E312" s="1309"/>
      <c r="F312" s="1309"/>
      <c r="G312" s="1309"/>
      <c r="H312" s="1309"/>
      <c r="I312" s="1840" t="s">
        <v>2862</v>
      </c>
      <c r="J312" s="1840"/>
      <c r="K312" s="1840"/>
      <c r="L312" s="1840"/>
      <c r="M312" s="1840"/>
      <c r="N312" s="1840"/>
      <c r="O312" s="1840"/>
      <c r="P312" s="1840"/>
      <c r="Q312" s="1840"/>
      <c r="R312" s="1840"/>
      <c r="S312" s="1840"/>
      <c r="T312" s="1840"/>
      <c r="U312" s="1840"/>
      <c r="V312" s="1840"/>
      <c r="W312" s="1840"/>
      <c r="X312" s="1840"/>
      <c r="Y312" s="1840"/>
      <c r="Z312" s="1309"/>
      <c r="AA312" s="1841">
        <v>9.3439999999999994</v>
      </c>
      <c r="AB312" s="1841"/>
      <c r="AC312" s="1841"/>
      <c r="AD312" s="1841"/>
      <c r="AE312" s="1841"/>
      <c r="AF312" s="1841"/>
      <c r="AG312" s="1841"/>
      <c r="AH312" s="1782"/>
    </row>
    <row r="313" spans="1:34" ht="16.7" customHeight="1">
      <c r="A313" s="1844"/>
      <c r="B313" s="1309"/>
      <c r="C313" s="1309"/>
      <c r="D313" s="1309"/>
      <c r="E313" s="1309"/>
      <c r="F313" s="1309"/>
      <c r="G313" s="1309"/>
      <c r="H313" s="1309"/>
      <c r="I313" s="1840" t="s">
        <v>2863</v>
      </c>
      <c r="J313" s="1840"/>
      <c r="K313" s="1840"/>
      <c r="L313" s="1840"/>
      <c r="M313" s="1840"/>
      <c r="N313" s="1840"/>
      <c r="O313" s="1840"/>
      <c r="P313" s="1840"/>
      <c r="Q313" s="1840"/>
      <c r="R313" s="1840"/>
      <c r="S313" s="1840"/>
      <c r="T313" s="1840"/>
      <c r="U313" s="1840"/>
      <c r="V313" s="1840"/>
      <c r="W313" s="1840"/>
      <c r="X313" s="1840"/>
      <c r="Y313" s="1840"/>
      <c r="Z313" s="1309"/>
      <c r="AA313" s="1841">
        <v>5.083E-2</v>
      </c>
      <c r="AB313" s="1841"/>
      <c r="AC313" s="1841"/>
      <c r="AD313" s="1841"/>
      <c r="AE313" s="1841"/>
      <c r="AF313" s="1841"/>
      <c r="AG313" s="1841"/>
      <c r="AH313" s="1782"/>
    </row>
    <row r="314" spans="1:34" ht="17.45" customHeight="1">
      <c r="A314" s="1845"/>
      <c r="B314" s="1799"/>
      <c r="C314" s="1799"/>
      <c r="D314" s="1799"/>
      <c r="E314" s="1799"/>
      <c r="F314" s="1799"/>
      <c r="G314" s="1799"/>
      <c r="H314" s="1799"/>
      <c r="I314" s="1842" t="s">
        <v>2864</v>
      </c>
      <c r="J314" s="1842"/>
      <c r="K314" s="1842"/>
      <c r="L314" s="1842"/>
      <c r="M314" s="1842"/>
      <c r="N314" s="1842"/>
      <c r="O314" s="1842"/>
      <c r="P314" s="1842"/>
      <c r="Q314" s="1842"/>
      <c r="R314" s="1842"/>
      <c r="S314" s="1842"/>
      <c r="T314" s="1842"/>
      <c r="U314" s="1842"/>
      <c r="V314" s="1842"/>
      <c r="W314" s="1842"/>
      <c r="X314" s="1842"/>
      <c r="Y314" s="1842"/>
      <c r="Z314" s="1799"/>
      <c r="AA314" s="1843">
        <v>0</v>
      </c>
      <c r="AB314" s="1843"/>
      <c r="AC314" s="1843"/>
      <c r="AD314" s="1843"/>
      <c r="AE314" s="1843"/>
      <c r="AF314" s="1843"/>
      <c r="AG314" s="1843"/>
      <c r="AH314" s="1800"/>
    </row>
    <row r="315" spans="1:34" ht="17.45" customHeight="1">
      <c r="A315" s="1801" t="s">
        <v>2865</v>
      </c>
      <c r="B315" s="1825"/>
      <c r="C315" s="1825"/>
      <c r="D315" s="1825"/>
      <c r="E315" s="1825"/>
      <c r="F315" s="1825"/>
      <c r="G315" s="1825"/>
      <c r="H315" s="1825"/>
      <c r="I315" s="1825"/>
      <c r="J315" s="1825"/>
      <c r="K315" s="1825"/>
      <c r="L315" s="1825"/>
      <c r="M315" s="1825"/>
      <c r="N315" s="1826"/>
      <c r="O315" s="1789" t="s">
        <v>2850</v>
      </c>
      <c r="P315" s="1790"/>
      <c r="Q315" s="1790"/>
      <c r="R315" s="1790"/>
      <c r="S315" s="1791"/>
      <c r="T315" s="1827" t="s">
        <v>754</v>
      </c>
      <c r="U315" s="1790"/>
      <c r="V315" s="1790"/>
      <c r="W315" s="1213"/>
      <c r="X315" s="1789" t="s">
        <v>2866</v>
      </c>
      <c r="Y315" s="1790"/>
      <c r="Z315" s="1790"/>
      <c r="AA315" s="1790"/>
      <c r="AB315" s="1790"/>
      <c r="AC315" s="1790"/>
      <c r="AD315" s="1791"/>
      <c r="AE315" s="1810" t="s">
        <v>2867</v>
      </c>
      <c r="AF315" s="1828"/>
      <c r="AG315" s="1828"/>
      <c r="AH315" s="1213"/>
    </row>
    <row r="316" spans="1:34" ht="16.7" customHeight="1">
      <c r="A316" s="1792"/>
      <c r="B316" s="1793"/>
      <c r="C316" s="1793"/>
      <c r="D316" s="1793"/>
      <c r="E316" s="1793"/>
      <c r="F316" s="1793"/>
      <c r="G316" s="1793"/>
      <c r="H316" s="1793"/>
      <c r="I316" s="1794" t="s">
        <v>2869</v>
      </c>
      <c r="J316" s="1794"/>
      <c r="K316" s="1794"/>
      <c r="L316" s="1794"/>
      <c r="M316" s="1794"/>
      <c r="N316" s="1794"/>
      <c r="O316" s="1794"/>
      <c r="P316" s="1794"/>
      <c r="Q316" s="1794"/>
      <c r="R316" s="1794"/>
      <c r="S316" s="1794"/>
      <c r="T316" s="1794"/>
      <c r="U316" s="1794"/>
      <c r="V316" s="1794"/>
      <c r="W316" s="1794"/>
      <c r="X316" s="1794"/>
      <c r="Y316" s="1794"/>
      <c r="Z316" s="1214"/>
      <c r="AA316" s="1795">
        <v>0</v>
      </c>
      <c r="AB316" s="1795"/>
      <c r="AC316" s="1795"/>
      <c r="AD316" s="1795"/>
      <c r="AE316" s="1795"/>
      <c r="AF316" s="1795"/>
      <c r="AG316" s="1795"/>
      <c r="AH316" s="1213"/>
    </row>
    <row r="317" spans="1:34" ht="17.45" customHeight="1">
      <c r="A317" s="1801" t="s">
        <v>2870</v>
      </c>
      <c r="B317" s="1825"/>
      <c r="C317" s="1825"/>
      <c r="D317" s="1825"/>
      <c r="E317" s="1825"/>
      <c r="F317" s="1825"/>
      <c r="G317" s="1825"/>
      <c r="H317" s="1825"/>
      <c r="I317" s="1825"/>
      <c r="J317" s="1825"/>
      <c r="K317" s="1825"/>
      <c r="L317" s="1825"/>
      <c r="M317" s="1825"/>
      <c r="N317" s="1826"/>
      <c r="O317" s="1789" t="s">
        <v>2850</v>
      </c>
      <c r="P317" s="1790"/>
      <c r="Q317" s="1790"/>
      <c r="R317" s="1790"/>
      <c r="S317" s="1791"/>
      <c r="T317" s="1827" t="s">
        <v>754</v>
      </c>
      <c r="U317" s="1790"/>
      <c r="V317" s="1790"/>
      <c r="W317" s="1213"/>
      <c r="X317" s="1789" t="s">
        <v>2866</v>
      </c>
      <c r="Y317" s="1790"/>
      <c r="Z317" s="1790"/>
      <c r="AA317" s="1790"/>
      <c r="AB317" s="1790"/>
      <c r="AC317" s="1790"/>
      <c r="AD317" s="1791"/>
      <c r="AE317" s="1810" t="s">
        <v>2867</v>
      </c>
      <c r="AF317" s="1828"/>
      <c r="AG317" s="1828"/>
      <c r="AH317" s="1213"/>
    </row>
    <row r="318" spans="1:34" ht="16.7" customHeight="1">
      <c r="A318" s="1792"/>
      <c r="B318" s="1793"/>
      <c r="C318" s="1793"/>
      <c r="D318" s="1793"/>
      <c r="E318" s="1793"/>
      <c r="F318" s="1793"/>
      <c r="G318" s="1793"/>
      <c r="H318" s="1793"/>
      <c r="I318" s="1794" t="s">
        <v>2871</v>
      </c>
      <c r="J318" s="1794"/>
      <c r="K318" s="1794"/>
      <c r="L318" s="1794"/>
      <c r="M318" s="1794"/>
      <c r="N318" s="1794"/>
      <c r="O318" s="1794"/>
      <c r="P318" s="1794"/>
      <c r="Q318" s="1794"/>
      <c r="R318" s="1794"/>
      <c r="S318" s="1794"/>
      <c r="T318" s="1794"/>
      <c r="U318" s="1794"/>
      <c r="V318" s="1794"/>
      <c r="W318" s="1794"/>
      <c r="X318" s="1794"/>
      <c r="Y318" s="1794"/>
      <c r="Z318" s="1214"/>
      <c r="AA318" s="1795">
        <v>0</v>
      </c>
      <c r="AB318" s="1795"/>
      <c r="AC318" s="1795"/>
      <c r="AD318" s="1795"/>
      <c r="AE318" s="1795"/>
      <c r="AF318" s="1795"/>
      <c r="AG318" s="1795"/>
      <c r="AH318" s="1213"/>
    </row>
    <row r="319" spans="1:34" ht="17.45" customHeight="1">
      <c r="A319" s="1801" t="s">
        <v>2872</v>
      </c>
      <c r="B319" s="1825"/>
      <c r="C319" s="1825"/>
      <c r="D319" s="1825"/>
      <c r="E319" s="1825"/>
      <c r="F319" s="1825"/>
      <c r="G319" s="1825"/>
      <c r="H319" s="1825"/>
      <c r="I319" s="1825"/>
      <c r="J319" s="1825"/>
      <c r="K319" s="1825"/>
      <c r="L319" s="1825"/>
      <c r="M319" s="1825"/>
      <c r="N319" s="1826"/>
      <c r="O319" s="1789" t="s">
        <v>2850</v>
      </c>
      <c r="P319" s="1790"/>
      <c r="Q319" s="1790"/>
      <c r="R319" s="1790"/>
      <c r="S319" s="1791"/>
      <c r="T319" s="1827" t="s">
        <v>754</v>
      </c>
      <c r="U319" s="1790"/>
      <c r="V319" s="1790"/>
      <c r="W319" s="1213"/>
      <c r="X319" s="1789" t="s">
        <v>2866</v>
      </c>
      <c r="Y319" s="1790"/>
      <c r="Z319" s="1790"/>
      <c r="AA319" s="1790"/>
      <c r="AB319" s="1790"/>
      <c r="AC319" s="1790"/>
      <c r="AD319" s="1791"/>
      <c r="AE319" s="1810" t="s">
        <v>2867</v>
      </c>
      <c r="AF319" s="1828"/>
      <c r="AG319" s="1828"/>
      <c r="AH319" s="1213"/>
    </row>
    <row r="320" spans="1:34" ht="17.45" customHeight="1">
      <c r="A320" s="1792"/>
      <c r="B320" s="1793"/>
      <c r="C320" s="1793"/>
      <c r="D320" s="1793"/>
      <c r="E320" s="1793"/>
      <c r="F320" s="1793"/>
      <c r="G320" s="1793"/>
      <c r="H320" s="1793"/>
      <c r="I320" s="1793"/>
      <c r="J320" s="1793"/>
      <c r="K320" s="1794" t="s">
        <v>2873</v>
      </c>
      <c r="L320" s="1794"/>
      <c r="M320" s="1794"/>
      <c r="N320" s="1794"/>
      <c r="O320" s="1794"/>
      <c r="P320" s="1794"/>
      <c r="Q320" s="1794"/>
      <c r="R320" s="1794"/>
      <c r="S320" s="1794"/>
      <c r="T320" s="1794"/>
      <c r="U320" s="1794"/>
      <c r="V320" s="1794"/>
      <c r="W320" s="1794"/>
      <c r="X320" s="1794"/>
      <c r="Y320" s="1794"/>
      <c r="Z320" s="1794"/>
      <c r="AA320" s="1794"/>
      <c r="AB320" s="1214"/>
      <c r="AC320" s="1795">
        <v>0</v>
      </c>
      <c r="AD320" s="1795"/>
      <c r="AE320" s="1795"/>
      <c r="AF320" s="1795"/>
      <c r="AG320" s="1795"/>
      <c r="AH320" s="1213"/>
    </row>
    <row r="321" spans="1:34" ht="16.7" customHeight="1">
      <c r="A321" s="1801" t="s">
        <v>2874</v>
      </c>
      <c r="B321" s="1825"/>
      <c r="C321" s="1825"/>
      <c r="D321" s="1825"/>
      <c r="E321" s="1825"/>
      <c r="F321" s="1825"/>
      <c r="G321" s="1825"/>
      <c r="H321" s="1825"/>
      <c r="I321" s="1825"/>
      <c r="J321" s="1826"/>
      <c r="K321" s="1789" t="s">
        <v>2850</v>
      </c>
      <c r="L321" s="1791"/>
      <c r="M321" s="1855" t="s">
        <v>2875</v>
      </c>
      <c r="N321" s="1856"/>
      <c r="O321" s="1857"/>
      <c r="P321" s="1855" t="s">
        <v>2876</v>
      </c>
      <c r="Q321" s="1856"/>
      <c r="R321" s="1857"/>
      <c r="S321" s="1855" t="s">
        <v>2877</v>
      </c>
      <c r="T321" s="1857"/>
      <c r="U321" s="1789" t="s">
        <v>2878</v>
      </c>
      <c r="V321" s="1790"/>
      <c r="W321" s="1791"/>
      <c r="X321" s="1789" t="s">
        <v>2879</v>
      </c>
      <c r="Y321" s="1790"/>
      <c r="Z321" s="1790"/>
      <c r="AA321" s="1790"/>
      <c r="AB321" s="1791"/>
      <c r="AC321" s="1789" t="s">
        <v>2880</v>
      </c>
      <c r="AD321" s="1791"/>
      <c r="AE321" s="1810" t="s">
        <v>2867</v>
      </c>
      <c r="AF321" s="1828"/>
      <c r="AG321" s="1828"/>
      <c r="AH321" s="1213"/>
    </row>
    <row r="322" spans="1:34" ht="17.45" customHeight="1">
      <c r="A322" s="1853"/>
      <c r="B322" s="1778"/>
      <c r="C322" s="1778"/>
      <c r="D322" s="1778"/>
      <c r="E322" s="1778"/>
      <c r="F322" s="1778"/>
      <c r="G322" s="1778"/>
      <c r="H322" s="1778"/>
      <c r="I322" s="1846" t="s">
        <v>2881</v>
      </c>
      <c r="J322" s="1846"/>
      <c r="K322" s="1846"/>
      <c r="L322" s="1846"/>
      <c r="M322" s="1846"/>
      <c r="N322" s="1846"/>
      <c r="O322" s="1846"/>
      <c r="P322" s="1846"/>
      <c r="Q322" s="1846"/>
      <c r="R322" s="1846"/>
      <c r="S322" s="1846"/>
      <c r="T322" s="1846"/>
      <c r="U322" s="1846"/>
      <c r="V322" s="1846"/>
      <c r="W322" s="1846"/>
      <c r="X322" s="1846"/>
      <c r="Y322" s="1846"/>
      <c r="Z322" s="1203"/>
      <c r="AA322" s="1847">
        <v>0</v>
      </c>
      <c r="AB322" s="1847"/>
      <c r="AC322" s="1847"/>
      <c r="AD322" s="1847"/>
      <c r="AE322" s="1847"/>
      <c r="AF322" s="1847"/>
      <c r="AG322" s="1847"/>
      <c r="AH322" s="1204"/>
    </row>
    <row r="323" spans="1:34" ht="5.85" customHeight="1">
      <c r="A323" s="1854"/>
      <c r="B323" s="1309"/>
      <c r="C323" s="1309"/>
      <c r="D323" s="1309"/>
      <c r="E323" s="1309"/>
      <c r="F323" s="1309"/>
      <c r="G323" s="1309"/>
      <c r="H323" s="1309"/>
      <c r="I323" s="1309"/>
      <c r="J323" s="1309"/>
      <c r="K323" s="1309"/>
      <c r="L323" s="1309"/>
      <c r="M323" s="1309"/>
      <c r="N323" s="1309"/>
      <c r="O323" s="1309"/>
      <c r="P323" s="1309"/>
      <c r="Q323" s="1309"/>
      <c r="R323" s="1309"/>
      <c r="S323" s="1309"/>
      <c r="T323" s="1309"/>
      <c r="U323" s="1309"/>
      <c r="V323" s="1309"/>
      <c r="W323" s="1309"/>
      <c r="X323" s="1309"/>
      <c r="Y323" s="1309"/>
      <c r="Z323" s="1309"/>
      <c r="AA323" s="1309"/>
      <c r="AB323" s="1309"/>
      <c r="AC323" s="1309"/>
      <c r="AD323" s="1309"/>
      <c r="AE323" s="1309"/>
      <c r="AF323" s="1309"/>
      <c r="AG323" s="1309"/>
      <c r="AH323" s="1782"/>
    </row>
    <row r="324" spans="1:34" ht="16.7" customHeight="1">
      <c r="A324" s="1845"/>
      <c r="B324" s="1799"/>
      <c r="C324" s="1799"/>
      <c r="D324" s="1799"/>
      <c r="E324" s="1799"/>
      <c r="F324" s="1799"/>
      <c r="G324" s="1799"/>
      <c r="H324" s="1799"/>
      <c r="I324" s="1842" t="s">
        <v>2882</v>
      </c>
      <c r="J324" s="1842"/>
      <c r="K324" s="1842"/>
      <c r="L324" s="1842"/>
      <c r="M324" s="1842"/>
      <c r="N324" s="1842"/>
      <c r="O324" s="1842"/>
      <c r="P324" s="1842"/>
      <c r="Q324" s="1842"/>
      <c r="R324" s="1842"/>
      <c r="S324" s="1842"/>
      <c r="T324" s="1842"/>
      <c r="U324" s="1842"/>
      <c r="V324" s="1842"/>
      <c r="W324" s="1842"/>
      <c r="X324" s="1842"/>
      <c r="Y324" s="1842"/>
      <c r="Z324" s="1212"/>
      <c r="AA324" s="1848">
        <v>9.39</v>
      </c>
      <c r="AB324" s="1848"/>
      <c r="AC324" s="1848"/>
      <c r="AD324" s="1848"/>
      <c r="AE324" s="1848"/>
      <c r="AF324" s="1848"/>
      <c r="AG324" s="1848"/>
      <c r="AH324" s="1208"/>
    </row>
    <row r="325" spans="1:34" ht="45.75" customHeight="1">
      <c r="A325" s="1849" t="s">
        <v>2883</v>
      </c>
      <c r="B325" s="1850"/>
      <c r="C325" s="1850"/>
      <c r="D325" s="1850"/>
      <c r="E325" s="1851"/>
      <c r="F325" s="1852"/>
      <c r="G325" s="1852"/>
      <c r="H325" s="1852"/>
      <c r="I325" s="1852"/>
      <c r="J325" s="1852"/>
      <c r="K325" s="1852"/>
      <c r="L325" s="1852"/>
      <c r="M325" s="1852"/>
      <c r="N325" s="1852"/>
      <c r="O325" s="1852"/>
      <c r="P325" s="1852"/>
      <c r="Q325" s="1852"/>
      <c r="R325" s="1852"/>
      <c r="S325" s="1852"/>
      <c r="T325" s="1852"/>
      <c r="U325" s="1852"/>
      <c r="V325" s="1852"/>
      <c r="W325" s="1852"/>
      <c r="X325" s="1852"/>
      <c r="Y325" s="1852"/>
      <c r="Z325" s="1852"/>
      <c r="AA325" s="1852"/>
      <c r="AB325" s="1852"/>
      <c r="AC325" s="1852"/>
      <c r="AD325" s="1852"/>
      <c r="AE325" s="1852"/>
      <c r="AF325" s="1852"/>
      <c r="AG325" s="1852"/>
      <c r="AH325" s="1851"/>
    </row>
    <row r="326" spans="1:34" ht="125.1" customHeight="1">
      <c r="A326" s="1218"/>
      <c r="AH326" s="1219"/>
    </row>
    <row r="327" spans="1:34" ht="124.35" customHeight="1">
      <c r="A327" s="1220"/>
      <c r="B327" s="1221"/>
      <c r="C327" s="1221"/>
      <c r="D327" s="1221"/>
      <c r="E327" s="1221"/>
      <c r="F327" s="1221"/>
      <c r="G327" s="1221"/>
      <c r="H327" s="1221"/>
      <c r="I327" s="1221"/>
      <c r="J327" s="1221"/>
      <c r="K327" s="1221"/>
      <c r="L327" s="1221"/>
      <c r="M327" s="1221"/>
      <c r="N327" s="1221"/>
      <c r="O327" s="1221"/>
      <c r="P327" s="1221"/>
      <c r="Q327" s="1221"/>
      <c r="R327" s="1221"/>
      <c r="S327" s="1221"/>
      <c r="T327" s="1221"/>
      <c r="U327" s="1221"/>
      <c r="V327" s="1221"/>
      <c r="W327" s="1221"/>
      <c r="X327" s="1221"/>
      <c r="Y327" s="1221"/>
      <c r="Z327" s="1221"/>
      <c r="AA327" s="1221"/>
      <c r="AB327" s="1221"/>
      <c r="AC327" s="1221"/>
      <c r="AD327" s="1221"/>
      <c r="AE327" s="1221"/>
      <c r="AF327" s="1221"/>
      <c r="AG327" s="1221"/>
      <c r="AH327" s="1222"/>
    </row>
    <row r="328" spans="1:34" ht="5.85" customHeight="1">
      <c r="A328" s="1777"/>
      <c r="B328" s="1778"/>
      <c r="C328" s="1778"/>
      <c r="D328" s="1778"/>
      <c r="E328" s="1778"/>
      <c r="F328" s="1778"/>
      <c r="G328" s="1778"/>
      <c r="H328" s="1778"/>
      <c r="I328" s="1778"/>
      <c r="J328" s="1778"/>
      <c r="K328" s="1778"/>
      <c r="L328" s="1778"/>
      <c r="M328" s="1778"/>
      <c r="N328" s="1778"/>
      <c r="O328" s="1778"/>
      <c r="P328" s="1778"/>
      <c r="Q328" s="1778"/>
      <c r="R328" s="1778"/>
      <c r="S328" s="1778"/>
      <c r="T328" s="1778"/>
      <c r="U328" s="1778"/>
      <c r="V328" s="1778"/>
      <c r="W328" s="1778"/>
      <c r="X328" s="1778"/>
      <c r="Y328" s="1778"/>
      <c r="Z328" s="1778"/>
      <c r="AA328" s="1778"/>
      <c r="AB328" s="1778"/>
      <c r="AC328" s="1778"/>
      <c r="AD328" s="1778"/>
      <c r="AE328" s="1778"/>
      <c r="AF328" s="1778"/>
      <c r="AG328" s="1778"/>
      <c r="AH328" s="1779"/>
    </row>
    <row r="329" spans="1:34" ht="11.65" customHeight="1">
      <c r="A329" s="1780" t="s">
        <v>2834</v>
      </c>
      <c r="B329" s="1310"/>
      <c r="C329" s="1310"/>
      <c r="D329" s="1310"/>
      <c r="E329" s="1310"/>
      <c r="F329" s="1310"/>
      <c r="G329" s="1310"/>
      <c r="H329" s="1310"/>
      <c r="I329" s="1310"/>
      <c r="J329" s="1310"/>
      <c r="K329" s="1310"/>
      <c r="L329" s="1310"/>
      <c r="M329" s="1310"/>
      <c r="N329" s="1310"/>
      <c r="O329" s="1310"/>
      <c r="P329" s="1310"/>
      <c r="Q329" s="1310"/>
      <c r="R329" s="1310"/>
      <c r="S329" s="1310"/>
      <c r="T329" s="1310"/>
      <c r="U329" s="1310"/>
      <c r="V329" s="1310"/>
      <c r="W329" s="1310"/>
      <c r="X329" s="1310"/>
      <c r="Y329" s="1310"/>
      <c r="Z329" s="1310"/>
      <c r="AA329" s="1310"/>
      <c r="AB329" s="1310"/>
      <c r="AC329" s="1310"/>
      <c r="AD329" s="1309"/>
      <c r="AE329" s="1309"/>
      <c r="AF329" s="1781" t="s">
        <v>2900</v>
      </c>
      <c r="AG329" s="1781"/>
      <c r="AH329" s="1782"/>
    </row>
    <row r="330" spans="1:34" ht="5.0999999999999996" customHeight="1">
      <c r="A330" s="1780"/>
      <c r="B330" s="1310"/>
      <c r="C330" s="1310"/>
      <c r="D330" s="1310"/>
      <c r="E330" s="1310"/>
      <c r="F330" s="1310"/>
      <c r="G330" s="1310"/>
      <c r="H330" s="1310"/>
      <c r="I330" s="1310"/>
      <c r="J330" s="1310"/>
      <c r="K330" s="1310"/>
      <c r="L330" s="1310"/>
      <c r="M330" s="1310"/>
      <c r="N330" s="1310"/>
      <c r="O330" s="1310"/>
      <c r="P330" s="1310"/>
      <c r="Q330" s="1310"/>
      <c r="R330" s="1310"/>
      <c r="S330" s="1310"/>
      <c r="T330" s="1310"/>
      <c r="U330" s="1310"/>
      <c r="V330" s="1310"/>
      <c r="W330" s="1310"/>
      <c r="X330" s="1310"/>
      <c r="Y330" s="1310"/>
      <c r="Z330" s="1310"/>
      <c r="AA330" s="1310"/>
      <c r="AB330" s="1310"/>
      <c r="AC330" s="1310"/>
      <c r="AD330" s="1311"/>
      <c r="AE330" s="1311"/>
      <c r="AF330" s="1311"/>
      <c r="AG330" s="1311"/>
      <c r="AH330" s="1782"/>
    </row>
    <row r="331" spans="1:34" ht="11.65" customHeight="1">
      <c r="A331" s="1783" t="s">
        <v>2836</v>
      </c>
      <c r="B331" s="1784"/>
      <c r="C331" s="1784"/>
      <c r="D331" s="1784"/>
      <c r="E331" s="1784"/>
      <c r="F331" s="1784"/>
      <c r="G331" s="1784"/>
      <c r="H331" s="1784"/>
      <c r="I331" s="1784"/>
      <c r="J331" s="1784"/>
      <c r="K331" s="1784"/>
      <c r="L331" s="1784"/>
      <c r="M331" s="1784"/>
      <c r="N331" s="1784"/>
      <c r="O331" s="1784"/>
      <c r="P331" s="1784"/>
      <c r="Q331" s="1784"/>
      <c r="R331" s="1784"/>
      <c r="S331" s="1784"/>
      <c r="T331" s="1784"/>
      <c r="U331" s="1784"/>
      <c r="V331" s="1784"/>
      <c r="W331" s="1784"/>
      <c r="X331" s="1784"/>
      <c r="Y331" s="1784"/>
      <c r="Z331" s="1784"/>
      <c r="AA331" s="1784"/>
      <c r="AB331" s="1784"/>
      <c r="AC331" s="1784"/>
      <c r="AD331" s="1311"/>
      <c r="AE331" s="1311"/>
      <c r="AF331" s="1311"/>
      <c r="AG331" s="1311"/>
      <c r="AH331" s="1782"/>
    </row>
    <row r="332" spans="1:34" ht="23.25" customHeight="1">
      <c r="A332" s="1785" t="s">
        <v>2837</v>
      </c>
      <c r="B332" s="1786"/>
      <c r="C332" s="1786"/>
      <c r="D332" s="1786"/>
      <c r="E332" s="1786"/>
      <c r="F332" s="1786"/>
      <c r="G332" s="1786"/>
      <c r="H332" s="1786"/>
      <c r="I332" s="1786"/>
      <c r="J332" s="1786"/>
      <c r="K332" s="1786"/>
      <c r="L332" s="1786"/>
      <c r="M332" s="1786"/>
      <c r="N332" s="1786"/>
      <c r="O332" s="1786"/>
      <c r="P332" s="1786"/>
      <c r="Q332" s="1786"/>
      <c r="R332" s="1786"/>
      <c r="S332" s="1786"/>
      <c r="T332" s="1786"/>
      <c r="U332" s="1786"/>
      <c r="V332" s="1786"/>
      <c r="W332" s="1786"/>
      <c r="X332" s="1786"/>
      <c r="Y332" s="1786"/>
      <c r="Z332" s="1786"/>
      <c r="AA332" s="1786"/>
      <c r="AB332" s="1786"/>
      <c r="AC332" s="1786"/>
      <c r="AD332" s="1311"/>
      <c r="AE332" s="1311"/>
      <c r="AF332" s="1311"/>
      <c r="AG332" s="1311"/>
      <c r="AH332" s="1782"/>
    </row>
    <row r="333" spans="1:34" ht="5.85" customHeight="1">
      <c r="A333" s="1787" t="s">
        <v>2838</v>
      </c>
      <c r="B333" s="1788"/>
      <c r="C333" s="1788"/>
      <c r="D333" s="1788"/>
      <c r="E333" s="1788"/>
      <c r="F333" s="1788"/>
      <c r="G333" s="1788"/>
      <c r="H333" s="1788"/>
      <c r="I333" s="1788"/>
      <c r="J333" s="1788"/>
      <c r="K333" s="1788"/>
      <c r="L333" s="1788"/>
      <c r="M333" s="1788"/>
      <c r="N333" s="1788"/>
      <c r="O333" s="1788"/>
      <c r="P333" s="1788"/>
      <c r="Q333" s="1788"/>
      <c r="R333" s="1788"/>
      <c r="S333" s="1788"/>
      <c r="T333" s="1788"/>
      <c r="U333" s="1788"/>
      <c r="V333" s="1788"/>
      <c r="W333" s="1788"/>
      <c r="X333" s="1788"/>
      <c r="Y333" s="1788"/>
      <c r="Z333" s="1788"/>
      <c r="AA333" s="1788"/>
      <c r="AB333" s="1788"/>
      <c r="AC333" s="1788"/>
      <c r="AD333" s="1311"/>
      <c r="AE333" s="1311"/>
      <c r="AF333" s="1311"/>
      <c r="AG333" s="1311"/>
      <c r="AH333" s="1782"/>
    </row>
    <row r="334" spans="1:34" ht="5.0999999999999996" customHeight="1">
      <c r="A334" s="1787"/>
      <c r="B334" s="1788"/>
      <c r="C334" s="1788"/>
      <c r="D334" s="1788"/>
      <c r="E334" s="1788"/>
      <c r="F334" s="1788"/>
      <c r="G334" s="1788"/>
      <c r="H334" s="1788"/>
      <c r="I334" s="1788"/>
      <c r="J334" s="1788"/>
      <c r="K334" s="1788"/>
      <c r="L334" s="1788"/>
      <c r="M334" s="1788"/>
      <c r="N334" s="1788"/>
      <c r="O334" s="1788"/>
      <c r="P334" s="1788"/>
      <c r="Q334" s="1788"/>
      <c r="R334" s="1788"/>
      <c r="S334" s="1788"/>
      <c r="T334" s="1788"/>
      <c r="U334" s="1788"/>
      <c r="V334" s="1788"/>
      <c r="W334" s="1788"/>
      <c r="X334" s="1788"/>
      <c r="Y334" s="1788"/>
      <c r="Z334" s="1788"/>
      <c r="AA334" s="1788"/>
      <c r="AB334" s="1788"/>
      <c r="AC334" s="1788"/>
      <c r="AD334" s="1782"/>
      <c r="AE334" s="1309"/>
      <c r="AF334" s="1309"/>
      <c r="AG334" s="1309"/>
      <c r="AH334" s="1782"/>
    </row>
    <row r="335" spans="1:34" ht="11.65" customHeight="1">
      <c r="A335" s="1787" t="s">
        <v>2839</v>
      </c>
      <c r="B335" s="1788"/>
      <c r="C335" s="1788"/>
      <c r="D335" s="1788"/>
      <c r="E335" s="1788"/>
      <c r="F335" s="1788"/>
      <c r="G335" s="1788"/>
      <c r="H335" s="1788"/>
      <c r="I335" s="1788"/>
      <c r="J335" s="1788"/>
      <c r="K335" s="1788"/>
      <c r="L335" s="1788"/>
      <c r="M335" s="1788"/>
      <c r="N335" s="1788"/>
      <c r="O335" s="1788"/>
      <c r="P335" s="1788"/>
      <c r="Q335" s="1788"/>
      <c r="R335" s="1788"/>
      <c r="S335" s="1788"/>
      <c r="T335" s="1788"/>
      <c r="U335" s="1788"/>
      <c r="V335" s="1788"/>
      <c r="W335" s="1788"/>
      <c r="X335" s="1788"/>
      <c r="Y335" s="1788"/>
      <c r="Z335" s="1788"/>
      <c r="AA335" s="1788"/>
      <c r="AB335" s="1788"/>
      <c r="AC335" s="1788"/>
      <c r="AD335" s="1818" t="s">
        <v>2840</v>
      </c>
      <c r="AE335" s="1818"/>
      <c r="AF335" s="1206">
        <v>21.23</v>
      </c>
      <c r="AG335" s="1207" t="s">
        <v>5</v>
      </c>
      <c r="AH335" s="1800"/>
    </row>
    <row r="336" spans="1:34" ht="11.65" customHeight="1">
      <c r="A336" s="1819" t="s">
        <v>2841</v>
      </c>
      <c r="B336" s="1820"/>
      <c r="C336" s="1820"/>
      <c r="D336" s="1820"/>
      <c r="E336" s="1820"/>
      <c r="F336" s="1820"/>
      <c r="G336" s="1820"/>
      <c r="H336" s="1820"/>
      <c r="I336" s="1820"/>
      <c r="J336" s="1820"/>
      <c r="K336" s="1820"/>
      <c r="L336" s="1820"/>
      <c r="M336" s="1820"/>
      <c r="N336" s="1820"/>
      <c r="O336" s="1820"/>
      <c r="P336" s="1820"/>
      <c r="Q336" s="1820"/>
      <c r="R336" s="1820"/>
      <c r="S336" s="1820"/>
      <c r="T336" s="1820"/>
      <c r="U336" s="1820"/>
      <c r="V336" s="1820"/>
      <c r="W336" s="1820"/>
      <c r="X336" s="1820"/>
      <c r="Y336" s="1820"/>
      <c r="Z336" s="1820"/>
      <c r="AA336" s="1820"/>
      <c r="AB336" s="1820"/>
      <c r="AC336" s="1820"/>
      <c r="AD336" s="1821" t="s">
        <v>2842</v>
      </c>
      <c r="AE336" s="1821"/>
      <c r="AF336" s="1210">
        <v>15</v>
      </c>
      <c r="AG336" s="1211" t="s">
        <v>5</v>
      </c>
      <c r="AH336" s="1800"/>
    </row>
    <row r="337" spans="1:34" ht="17.45" customHeight="1">
      <c r="A337" s="1822" t="s">
        <v>2843</v>
      </c>
      <c r="B337" s="1802"/>
      <c r="C337" s="1802"/>
      <c r="D337" s="1778"/>
      <c r="E337" s="1823" t="s">
        <v>2635</v>
      </c>
      <c r="F337" s="1823"/>
      <c r="G337" s="1823"/>
      <c r="H337" s="1823"/>
      <c r="I337" s="1823"/>
      <c r="J337" s="1823"/>
      <c r="K337" s="1823"/>
      <c r="L337" s="1823"/>
      <c r="M337" s="1823"/>
      <c r="N337" s="1823"/>
      <c r="O337" s="1823"/>
      <c r="P337" s="1823"/>
      <c r="Q337" s="1823"/>
      <c r="R337" s="1823"/>
      <c r="S337" s="1823"/>
      <c r="T337" s="1823"/>
      <c r="U337" s="1823"/>
      <c r="V337" s="1823"/>
      <c r="W337" s="1823"/>
      <c r="X337" s="1823"/>
      <c r="Y337" s="1823"/>
      <c r="Z337" s="1823"/>
      <c r="AA337" s="1823"/>
      <c r="AB337" s="1823"/>
      <c r="AC337" s="1823"/>
      <c r="AD337" s="1823"/>
      <c r="AE337" s="1823"/>
      <c r="AF337" s="1823"/>
      <c r="AG337" s="1823"/>
      <c r="AH337" s="1779"/>
    </row>
    <row r="338" spans="1:34" ht="16.7" customHeight="1">
      <c r="A338" s="1824" t="s">
        <v>2844</v>
      </c>
      <c r="B338" s="1816"/>
      <c r="C338" s="1816"/>
      <c r="D338" s="1309"/>
      <c r="E338" s="1815" t="s">
        <v>77</v>
      </c>
      <c r="F338" s="1815"/>
      <c r="G338" s="1111"/>
      <c r="H338" s="1796" t="s">
        <v>2845</v>
      </c>
      <c r="I338" s="1796"/>
      <c r="J338" s="1796" t="s">
        <v>497</v>
      </c>
      <c r="K338" s="1796"/>
      <c r="L338" s="1309"/>
      <c r="M338" s="1309"/>
      <c r="N338" s="1816" t="s">
        <v>2846</v>
      </c>
      <c r="O338" s="1816"/>
      <c r="P338" s="1816"/>
      <c r="Q338" s="1816"/>
      <c r="R338" s="1817">
        <v>131.61000000000001</v>
      </c>
      <c r="S338" s="1817"/>
      <c r="T338" s="1817"/>
      <c r="U338" s="1817"/>
      <c r="V338" s="1309"/>
      <c r="W338" s="1309"/>
      <c r="X338" s="1309"/>
      <c r="Y338" s="1796" t="s">
        <v>2847</v>
      </c>
      <c r="Z338" s="1796"/>
      <c r="AA338" s="1796"/>
      <c r="AB338" s="1796"/>
      <c r="AC338" s="1796"/>
      <c r="AD338" s="1796"/>
      <c r="AE338" s="1796"/>
      <c r="AF338" s="1797" t="s">
        <v>2848</v>
      </c>
      <c r="AG338" s="1797"/>
      <c r="AH338" s="1782"/>
    </row>
    <row r="339" spans="1:34" ht="5.85" customHeight="1">
      <c r="A339" s="1798"/>
      <c r="B339" s="1799"/>
      <c r="C339" s="1799"/>
      <c r="D339" s="1799"/>
      <c r="E339" s="1799"/>
      <c r="F339" s="1799"/>
      <c r="G339" s="1799"/>
      <c r="H339" s="1799"/>
      <c r="I339" s="1799"/>
      <c r="J339" s="1799"/>
      <c r="K339" s="1799"/>
      <c r="L339" s="1799"/>
      <c r="M339" s="1799"/>
      <c r="N339" s="1799"/>
      <c r="O339" s="1799"/>
      <c r="P339" s="1799"/>
      <c r="Q339" s="1799"/>
      <c r="R339" s="1799"/>
      <c r="S339" s="1799"/>
      <c r="T339" s="1799"/>
      <c r="U339" s="1799"/>
      <c r="V339" s="1799"/>
      <c r="W339" s="1799"/>
      <c r="X339" s="1799"/>
      <c r="Y339" s="1799"/>
      <c r="Z339" s="1799"/>
      <c r="AA339" s="1799"/>
      <c r="AB339" s="1799"/>
      <c r="AC339" s="1799"/>
      <c r="AD339" s="1799"/>
      <c r="AE339" s="1799"/>
      <c r="AF339" s="1799"/>
      <c r="AG339" s="1799"/>
      <c r="AH339" s="1800"/>
    </row>
    <row r="340" spans="1:34" ht="17.45" customHeight="1">
      <c r="A340" s="1801" t="s">
        <v>2849</v>
      </c>
      <c r="B340" s="1802"/>
      <c r="C340" s="1802"/>
      <c r="D340" s="1802"/>
      <c r="E340" s="1802"/>
      <c r="F340" s="1802"/>
      <c r="G340" s="1802"/>
      <c r="H340" s="1802"/>
      <c r="I340" s="1802"/>
      <c r="J340" s="1803"/>
      <c r="K340" s="1789" t="s">
        <v>2850</v>
      </c>
      <c r="L340" s="1807"/>
      <c r="M340" s="1789" t="s">
        <v>2851</v>
      </c>
      <c r="N340" s="1790"/>
      <c r="O340" s="1790"/>
      <c r="P340" s="1790"/>
      <c r="Q340" s="1790"/>
      <c r="R340" s="1790"/>
      <c r="S340" s="1790"/>
      <c r="T340" s="1791"/>
      <c r="U340" s="1789" t="s">
        <v>2852</v>
      </c>
      <c r="V340" s="1790"/>
      <c r="W340" s="1790"/>
      <c r="X340" s="1790"/>
      <c r="Y340" s="1790"/>
      <c r="Z340" s="1790"/>
      <c r="AA340" s="1790"/>
      <c r="AB340" s="1790"/>
      <c r="AC340" s="1790"/>
      <c r="AD340" s="1791"/>
      <c r="AE340" s="1810" t="s">
        <v>2853</v>
      </c>
      <c r="AF340" s="1811"/>
      <c r="AG340" s="1811"/>
      <c r="AH340" s="1814"/>
    </row>
    <row r="341" spans="1:34" ht="16.7" customHeight="1">
      <c r="A341" s="1804"/>
      <c r="B341" s="1805"/>
      <c r="C341" s="1805"/>
      <c r="D341" s="1805"/>
      <c r="E341" s="1805"/>
      <c r="F341" s="1805"/>
      <c r="G341" s="1805"/>
      <c r="H341" s="1805"/>
      <c r="I341" s="1805"/>
      <c r="J341" s="1806"/>
      <c r="K341" s="1808"/>
      <c r="L341" s="1809"/>
      <c r="M341" s="1789" t="s">
        <v>2854</v>
      </c>
      <c r="N341" s="1790"/>
      <c r="O341" s="1790"/>
      <c r="P341" s="1791"/>
      <c r="Q341" s="1789" t="s">
        <v>2855</v>
      </c>
      <c r="R341" s="1790"/>
      <c r="S341" s="1790"/>
      <c r="T341" s="1791"/>
      <c r="U341" s="1789" t="s">
        <v>2854</v>
      </c>
      <c r="V341" s="1790"/>
      <c r="W341" s="1790"/>
      <c r="X341" s="1790"/>
      <c r="Y341" s="1790"/>
      <c r="Z341" s="1791"/>
      <c r="AA341" s="1789" t="s">
        <v>2855</v>
      </c>
      <c r="AB341" s="1790"/>
      <c r="AC341" s="1790"/>
      <c r="AD341" s="1791"/>
      <c r="AE341" s="1812"/>
      <c r="AF341" s="1813"/>
      <c r="AG341" s="1813"/>
      <c r="AH341" s="1800"/>
    </row>
    <row r="342" spans="1:34" ht="17.45" customHeight="1">
      <c r="A342" s="1223"/>
      <c r="B342" s="1224" t="s">
        <v>1468</v>
      </c>
      <c r="C342" s="1875" t="s">
        <v>2891</v>
      </c>
      <c r="D342" s="1876"/>
      <c r="E342" s="1876"/>
      <c r="F342" s="1876"/>
      <c r="G342" s="1876"/>
      <c r="H342" s="1876"/>
      <c r="I342" s="1876"/>
      <c r="J342" s="1875"/>
      <c r="K342" s="1877">
        <v>1</v>
      </c>
      <c r="L342" s="1878"/>
      <c r="M342" s="1877">
        <v>1</v>
      </c>
      <c r="N342" s="1879"/>
      <c r="O342" s="1879"/>
      <c r="P342" s="1878"/>
      <c r="Q342" s="1877">
        <v>0</v>
      </c>
      <c r="R342" s="1879"/>
      <c r="S342" s="1879"/>
      <c r="T342" s="1878"/>
      <c r="U342" s="1880">
        <v>345.91860000000003</v>
      </c>
      <c r="V342" s="1881"/>
      <c r="W342" s="1881"/>
      <c r="X342" s="1881"/>
      <c r="Y342" s="1881"/>
      <c r="Z342" s="1882"/>
      <c r="AA342" s="1880">
        <v>161.34479999999999</v>
      </c>
      <c r="AB342" s="1881"/>
      <c r="AC342" s="1881"/>
      <c r="AD342" s="1882"/>
      <c r="AE342" s="1865">
        <v>345.91860000000003</v>
      </c>
      <c r="AF342" s="1847"/>
      <c r="AG342" s="1847"/>
      <c r="AH342" s="1225"/>
    </row>
    <row r="343" spans="1:34" ht="17.45" customHeight="1">
      <c r="A343" s="1220"/>
      <c r="B343" s="1209" t="s">
        <v>1464</v>
      </c>
      <c r="C343" s="1866" t="s">
        <v>2892</v>
      </c>
      <c r="D343" s="1867"/>
      <c r="E343" s="1867"/>
      <c r="F343" s="1867"/>
      <c r="G343" s="1867"/>
      <c r="H343" s="1867"/>
      <c r="I343" s="1867"/>
      <c r="J343" s="1866"/>
      <c r="K343" s="1868">
        <v>4</v>
      </c>
      <c r="L343" s="1869"/>
      <c r="M343" s="1868">
        <v>0.98</v>
      </c>
      <c r="N343" s="1870"/>
      <c r="O343" s="1870"/>
      <c r="P343" s="1869"/>
      <c r="Q343" s="1868">
        <v>0.02</v>
      </c>
      <c r="R343" s="1870"/>
      <c r="S343" s="1870"/>
      <c r="T343" s="1869"/>
      <c r="U343" s="1871">
        <v>317.75659999999999</v>
      </c>
      <c r="V343" s="1872"/>
      <c r="W343" s="1872"/>
      <c r="X343" s="1872"/>
      <c r="Y343" s="1872"/>
      <c r="Z343" s="1873"/>
      <c r="AA343" s="1871">
        <v>99.436000000000007</v>
      </c>
      <c r="AB343" s="1872"/>
      <c r="AC343" s="1872"/>
      <c r="AD343" s="1873"/>
      <c r="AE343" s="1874">
        <v>1253.5608</v>
      </c>
      <c r="AF343" s="1843"/>
      <c r="AG343" s="1843"/>
      <c r="AH343" s="1222"/>
    </row>
    <row r="344" spans="1:34" ht="16.7" customHeight="1">
      <c r="A344" s="1792"/>
      <c r="B344" s="1793"/>
      <c r="C344" s="1793"/>
      <c r="D344" s="1793"/>
      <c r="E344" s="1793"/>
      <c r="F344" s="1793"/>
      <c r="G344" s="1793"/>
      <c r="H344" s="1793"/>
      <c r="I344" s="1793"/>
      <c r="J344" s="1793"/>
      <c r="K344" s="1794" t="s">
        <v>2856</v>
      </c>
      <c r="L344" s="1794"/>
      <c r="M344" s="1794"/>
      <c r="N344" s="1794"/>
      <c r="O344" s="1794"/>
      <c r="P344" s="1794"/>
      <c r="Q344" s="1794"/>
      <c r="R344" s="1794"/>
      <c r="S344" s="1794"/>
      <c r="T344" s="1794"/>
      <c r="U344" s="1794"/>
      <c r="V344" s="1794"/>
      <c r="W344" s="1794"/>
      <c r="X344" s="1794"/>
      <c r="Y344" s="1794"/>
      <c r="Z344" s="1794"/>
      <c r="AA344" s="1795">
        <v>1599.4793999999999</v>
      </c>
      <c r="AB344" s="1795"/>
      <c r="AC344" s="1795"/>
      <c r="AD344" s="1795"/>
      <c r="AE344" s="1795"/>
      <c r="AF344" s="1795"/>
      <c r="AG344" s="1795"/>
      <c r="AH344" s="1213"/>
    </row>
    <row r="345" spans="1:34" ht="17.45" customHeight="1">
      <c r="A345" s="1801" t="s">
        <v>2857</v>
      </c>
      <c r="B345" s="1825"/>
      <c r="C345" s="1825"/>
      <c r="D345" s="1825"/>
      <c r="E345" s="1825"/>
      <c r="F345" s="1825"/>
      <c r="G345" s="1825"/>
      <c r="H345" s="1825"/>
      <c r="I345" s="1825"/>
      <c r="J345" s="1825"/>
      <c r="K345" s="1825"/>
      <c r="L345" s="1825"/>
      <c r="M345" s="1825"/>
      <c r="N345" s="1826"/>
      <c r="O345" s="1789" t="s">
        <v>2858</v>
      </c>
      <c r="P345" s="1790"/>
      <c r="Q345" s="1790"/>
      <c r="R345" s="1790"/>
      <c r="S345" s="1791"/>
      <c r="T345" s="1827" t="s">
        <v>2850</v>
      </c>
      <c r="U345" s="1790"/>
      <c r="V345" s="1790"/>
      <c r="W345" s="1213"/>
      <c r="X345" s="1789" t="s">
        <v>2859</v>
      </c>
      <c r="Y345" s="1790"/>
      <c r="Z345" s="1790"/>
      <c r="AA345" s="1790"/>
      <c r="AB345" s="1790"/>
      <c r="AC345" s="1790"/>
      <c r="AD345" s="1791"/>
      <c r="AE345" s="1810" t="s">
        <v>2853</v>
      </c>
      <c r="AF345" s="1828"/>
      <c r="AG345" s="1828"/>
      <c r="AH345" s="1213"/>
    </row>
    <row r="346" spans="1:34" ht="16.7" customHeight="1">
      <c r="A346" s="1215"/>
      <c r="B346" s="1216" t="s">
        <v>1009</v>
      </c>
      <c r="C346" s="1829" t="s">
        <v>1010</v>
      </c>
      <c r="D346" s="1830"/>
      <c r="E346" s="1830"/>
      <c r="F346" s="1830"/>
      <c r="G346" s="1830"/>
      <c r="H346" s="1830"/>
      <c r="I346" s="1830"/>
      <c r="J346" s="1830"/>
      <c r="K346" s="1830"/>
      <c r="L346" s="1830"/>
      <c r="M346" s="1830"/>
      <c r="N346" s="1829"/>
      <c r="O346" s="1831">
        <v>0</v>
      </c>
      <c r="P346" s="1832"/>
      <c r="Q346" s="1832"/>
      <c r="R346" s="1832"/>
      <c r="S346" s="1833"/>
      <c r="T346" s="1858">
        <v>1</v>
      </c>
      <c r="U346" s="1832"/>
      <c r="V346" s="1832"/>
      <c r="W346" s="1217"/>
      <c r="X346" s="1859">
        <v>22.268799999999999</v>
      </c>
      <c r="Y346" s="1860"/>
      <c r="Z346" s="1860"/>
      <c r="AA346" s="1860"/>
      <c r="AB346" s="1860"/>
      <c r="AC346" s="1860"/>
      <c r="AD346" s="1861"/>
      <c r="AE346" s="1839">
        <v>22.268799999999999</v>
      </c>
      <c r="AF346" s="1795"/>
      <c r="AG346" s="1795"/>
      <c r="AH346" s="1217"/>
    </row>
    <row r="347" spans="1:34" ht="17.45" customHeight="1">
      <c r="A347" s="1792"/>
      <c r="B347" s="1778"/>
      <c r="C347" s="1778"/>
      <c r="D347" s="1778"/>
      <c r="E347" s="1778"/>
      <c r="F347" s="1778"/>
      <c r="G347" s="1778"/>
      <c r="H347" s="1778"/>
      <c r="I347" s="1846" t="s">
        <v>2860</v>
      </c>
      <c r="J347" s="1846"/>
      <c r="K347" s="1846"/>
      <c r="L347" s="1846"/>
      <c r="M347" s="1846"/>
      <c r="N347" s="1846"/>
      <c r="O347" s="1846"/>
      <c r="P347" s="1846"/>
      <c r="Q347" s="1846"/>
      <c r="R347" s="1846"/>
      <c r="S347" s="1846"/>
      <c r="T347" s="1846"/>
      <c r="U347" s="1846"/>
      <c r="V347" s="1846"/>
      <c r="W347" s="1846"/>
      <c r="X347" s="1846"/>
      <c r="Y347" s="1846"/>
      <c r="Z347" s="1793"/>
      <c r="AA347" s="1847">
        <v>22.268799999999999</v>
      </c>
      <c r="AB347" s="1847"/>
      <c r="AC347" s="1847"/>
      <c r="AD347" s="1847"/>
      <c r="AE347" s="1847"/>
      <c r="AF347" s="1847"/>
      <c r="AG347" s="1847"/>
      <c r="AH347" s="1814"/>
    </row>
    <row r="348" spans="1:34" ht="17.45" customHeight="1">
      <c r="A348" s="1844"/>
      <c r="B348" s="1309"/>
      <c r="C348" s="1309"/>
      <c r="D348" s="1309"/>
      <c r="E348" s="1309"/>
      <c r="F348" s="1309"/>
      <c r="G348" s="1309"/>
      <c r="H348" s="1309"/>
      <c r="I348" s="1840" t="s">
        <v>2861</v>
      </c>
      <c r="J348" s="1840"/>
      <c r="K348" s="1840"/>
      <c r="L348" s="1840"/>
      <c r="M348" s="1840"/>
      <c r="N348" s="1840"/>
      <c r="O348" s="1840"/>
      <c r="P348" s="1840"/>
      <c r="Q348" s="1840"/>
      <c r="R348" s="1840"/>
      <c r="S348" s="1840"/>
      <c r="T348" s="1840"/>
      <c r="U348" s="1840"/>
      <c r="V348" s="1840"/>
      <c r="W348" s="1840"/>
      <c r="X348" s="1840"/>
      <c r="Y348" s="1840"/>
      <c r="Z348" s="1309"/>
      <c r="AA348" s="1841">
        <v>1621.7482</v>
      </c>
      <c r="AB348" s="1841"/>
      <c r="AC348" s="1841"/>
      <c r="AD348" s="1841"/>
      <c r="AE348" s="1841"/>
      <c r="AF348" s="1841"/>
      <c r="AG348" s="1841"/>
      <c r="AH348" s="1782"/>
    </row>
    <row r="349" spans="1:34" ht="16.7" customHeight="1">
      <c r="A349" s="1844"/>
      <c r="B349" s="1309"/>
      <c r="C349" s="1309"/>
      <c r="D349" s="1309"/>
      <c r="E349" s="1309"/>
      <c r="F349" s="1309"/>
      <c r="G349" s="1309"/>
      <c r="H349" s="1309"/>
      <c r="I349" s="1840" t="s">
        <v>2862</v>
      </c>
      <c r="J349" s="1840"/>
      <c r="K349" s="1840"/>
      <c r="L349" s="1840"/>
      <c r="M349" s="1840"/>
      <c r="N349" s="1840"/>
      <c r="O349" s="1840"/>
      <c r="P349" s="1840"/>
      <c r="Q349" s="1840"/>
      <c r="R349" s="1840"/>
      <c r="S349" s="1840"/>
      <c r="T349" s="1840"/>
      <c r="U349" s="1840"/>
      <c r="V349" s="1840"/>
      <c r="W349" s="1840"/>
      <c r="X349" s="1840"/>
      <c r="Y349" s="1840"/>
      <c r="Z349" s="1309"/>
      <c r="AA349" s="1841">
        <v>12.3224</v>
      </c>
      <c r="AB349" s="1841"/>
      <c r="AC349" s="1841"/>
      <c r="AD349" s="1841"/>
      <c r="AE349" s="1841"/>
      <c r="AF349" s="1841"/>
      <c r="AG349" s="1841"/>
      <c r="AH349" s="1782"/>
    </row>
    <row r="350" spans="1:34" ht="17.45" customHeight="1">
      <c r="A350" s="1844"/>
      <c r="B350" s="1309"/>
      <c r="C350" s="1309"/>
      <c r="D350" s="1309"/>
      <c r="E350" s="1309"/>
      <c r="F350" s="1309"/>
      <c r="G350" s="1309"/>
      <c r="H350" s="1309"/>
      <c r="I350" s="1840" t="s">
        <v>2863</v>
      </c>
      <c r="J350" s="1840"/>
      <c r="K350" s="1840"/>
      <c r="L350" s="1840"/>
      <c r="M350" s="1840"/>
      <c r="N350" s="1840"/>
      <c r="O350" s="1840"/>
      <c r="P350" s="1840"/>
      <c r="Q350" s="1840"/>
      <c r="R350" s="1840"/>
      <c r="S350" s="1840"/>
      <c r="T350" s="1840"/>
      <c r="U350" s="1840"/>
      <c r="V350" s="1840"/>
      <c r="W350" s="1840"/>
      <c r="X350" s="1840"/>
      <c r="Y350" s="1840"/>
      <c r="Z350" s="1309"/>
      <c r="AA350" s="1841">
        <v>0.20122000000000001</v>
      </c>
      <c r="AB350" s="1841"/>
      <c r="AC350" s="1841"/>
      <c r="AD350" s="1841"/>
      <c r="AE350" s="1841"/>
      <c r="AF350" s="1841"/>
      <c r="AG350" s="1841"/>
      <c r="AH350" s="1782"/>
    </row>
    <row r="351" spans="1:34" ht="17.45" customHeight="1">
      <c r="A351" s="1845"/>
      <c r="B351" s="1799"/>
      <c r="C351" s="1799"/>
      <c r="D351" s="1799"/>
      <c r="E351" s="1799"/>
      <c r="F351" s="1799"/>
      <c r="G351" s="1799"/>
      <c r="H351" s="1799"/>
      <c r="I351" s="1842" t="s">
        <v>2864</v>
      </c>
      <c r="J351" s="1842"/>
      <c r="K351" s="1842"/>
      <c r="L351" s="1842"/>
      <c r="M351" s="1842"/>
      <c r="N351" s="1842"/>
      <c r="O351" s="1842"/>
      <c r="P351" s="1842"/>
      <c r="Q351" s="1842"/>
      <c r="R351" s="1842"/>
      <c r="S351" s="1842"/>
      <c r="T351" s="1842"/>
      <c r="U351" s="1842"/>
      <c r="V351" s="1842"/>
      <c r="W351" s="1842"/>
      <c r="X351" s="1842"/>
      <c r="Y351" s="1842"/>
      <c r="Z351" s="1799"/>
      <c r="AA351" s="1843">
        <v>0</v>
      </c>
      <c r="AB351" s="1843"/>
      <c r="AC351" s="1843"/>
      <c r="AD351" s="1843"/>
      <c r="AE351" s="1843"/>
      <c r="AF351" s="1843"/>
      <c r="AG351" s="1843"/>
      <c r="AH351" s="1800"/>
    </row>
    <row r="352" spans="1:34" ht="16.7" customHeight="1">
      <c r="A352" s="1801" t="s">
        <v>2865</v>
      </c>
      <c r="B352" s="1825"/>
      <c r="C352" s="1825"/>
      <c r="D352" s="1825"/>
      <c r="E352" s="1825"/>
      <c r="F352" s="1825"/>
      <c r="G352" s="1825"/>
      <c r="H352" s="1825"/>
      <c r="I352" s="1825"/>
      <c r="J352" s="1825"/>
      <c r="K352" s="1825"/>
      <c r="L352" s="1825"/>
      <c r="M352" s="1825"/>
      <c r="N352" s="1826"/>
      <c r="O352" s="1789" t="s">
        <v>2850</v>
      </c>
      <c r="P352" s="1790"/>
      <c r="Q352" s="1790"/>
      <c r="R352" s="1790"/>
      <c r="S352" s="1791"/>
      <c r="T352" s="1827" t="s">
        <v>754</v>
      </c>
      <c r="U352" s="1790"/>
      <c r="V352" s="1790"/>
      <c r="W352" s="1213"/>
      <c r="X352" s="1789" t="s">
        <v>2866</v>
      </c>
      <c r="Y352" s="1790"/>
      <c r="Z352" s="1790"/>
      <c r="AA352" s="1790"/>
      <c r="AB352" s="1790"/>
      <c r="AC352" s="1790"/>
      <c r="AD352" s="1791"/>
      <c r="AE352" s="1810" t="s">
        <v>2867</v>
      </c>
      <c r="AF352" s="1828"/>
      <c r="AG352" s="1828"/>
      <c r="AH352" s="1213"/>
    </row>
    <row r="353" spans="1:34" ht="17.45" customHeight="1">
      <c r="A353" s="1792"/>
      <c r="B353" s="1793"/>
      <c r="C353" s="1793"/>
      <c r="D353" s="1793"/>
      <c r="E353" s="1793"/>
      <c r="F353" s="1793"/>
      <c r="G353" s="1793"/>
      <c r="H353" s="1793"/>
      <c r="I353" s="1794" t="s">
        <v>2869</v>
      </c>
      <c r="J353" s="1794"/>
      <c r="K353" s="1794"/>
      <c r="L353" s="1794"/>
      <c r="M353" s="1794"/>
      <c r="N353" s="1794"/>
      <c r="O353" s="1794"/>
      <c r="P353" s="1794"/>
      <c r="Q353" s="1794"/>
      <c r="R353" s="1794"/>
      <c r="S353" s="1794"/>
      <c r="T353" s="1794"/>
      <c r="U353" s="1794"/>
      <c r="V353" s="1794"/>
      <c r="W353" s="1794"/>
      <c r="X353" s="1794"/>
      <c r="Y353" s="1794"/>
      <c r="Z353" s="1214"/>
      <c r="AA353" s="1795">
        <v>0</v>
      </c>
      <c r="AB353" s="1795"/>
      <c r="AC353" s="1795"/>
      <c r="AD353" s="1795"/>
      <c r="AE353" s="1795"/>
      <c r="AF353" s="1795"/>
      <c r="AG353" s="1795"/>
      <c r="AH353" s="1213"/>
    </row>
    <row r="354" spans="1:34" ht="16.7" customHeight="1">
      <c r="A354" s="1801" t="s">
        <v>2870</v>
      </c>
      <c r="B354" s="1825"/>
      <c r="C354" s="1825"/>
      <c r="D354" s="1825"/>
      <c r="E354" s="1825"/>
      <c r="F354" s="1825"/>
      <c r="G354" s="1825"/>
      <c r="H354" s="1825"/>
      <c r="I354" s="1825"/>
      <c r="J354" s="1825"/>
      <c r="K354" s="1825"/>
      <c r="L354" s="1825"/>
      <c r="M354" s="1825"/>
      <c r="N354" s="1826"/>
      <c r="O354" s="1789" t="s">
        <v>2850</v>
      </c>
      <c r="P354" s="1790"/>
      <c r="Q354" s="1790"/>
      <c r="R354" s="1790"/>
      <c r="S354" s="1791"/>
      <c r="T354" s="1827" t="s">
        <v>754</v>
      </c>
      <c r="U354" s="1790"/>
      <c r="V354" s="1790"/>
      <c r="W354" s="1213"/>
      <c r="X354" s="1789" t="s">
        <v>2866</v>
      </c>
      <c r="Y354" s="1790"/>
      <c r="Z354" s="1790"/>
      <c r="AA354" s="1790"/>
      <c r="AB354" s="1790"/>
      <c r="AC354" s="1790"/>
      <c r="AD354" s="1791"/>
      <c r="AE354" s="1810" t="s">
        <v>2867</v>
      </c>
      <c r="AF354" s="1828"/>
      <c r="AG354" s="1828"/>
      <c r="AH354" s="1213"/>
    </row>
    <row r="355" spans="1:34" ht="17.45" customHeight="1">
      <c r="A355" s="1792"/>
      <c r="B355" s="1793"/>
      <c r="C355" s="1793"/>
      <c r="D355" s="1793"/>
      <c r="E355" s="1793"/>
      <c r="F355" s="1793"/>
      <c r="G355" s="1793"/>
      <c r="H355" s="1793"/>
      <c r="I355" s="1794" t="s">
        <v>2871</v>
      </c>
      <c r="J355" s="1794"/>
      <c r="K355" s="1794"/>
      <c r="L355" s="1794"/>
      <c r="M355" s="1794"/>
      <c r="N355" s="1794"/>
      <c r="O355" s="1794"/>
      <c r="P355" s="1794"/>
      <c r="Q355" s="1794"/>
      <c r="R355" s="1794"/>
      <c r="S355" s="1794"/>
      <c r="T355" s="1794"/>
      <c r="U355" s="1794"/>
      <c r="V355" s="1794"/>
      <c r="W355" s="1794"/>
      <c r="X355" s="1794"/>
      <c r="Y355" s="1794"/>
      <c r="Z355" s="1214"/>
      <c r="AA355" s="1795">
        <v>0</v>
      </c>
      <c r="AB355" s="1795"/>
      <c r="AC355" s="1795"/>
      <c r="AD355" s="1795"/>
      <c r="AE355" s="1795"/>
      <c r="AF355" s="1795"/>
      <c r="AG355" s="1795"/>
      <c r="AH355" s="1213"/>
    </row>
    <row r="356" spans="1:34" ht="17.45" customHeight="1">
      <c r="A356" s="1801" t="s">
        <v>2872</v>
      </c>
      <c r="B356" s="1825"/>
      <c r="C356" s="1825"/>
      <c r="D356" s="1825"/>
      <c r="E356" s="1825"/>
      <c r="F356" s="1825"/>
      <c r="G356" s="1825"/>
      <c r="H356" s="1825"/>
      <c r="I356" s="1825"/>
      <c r="J356" s="1825"/>
      <c r="K356" s="1825"/>
      <c r="L356" s="1825"/>
      <c r="M356" s="1825"/>
      <c r="N356" s="1826"/>
      <c r="O356" s="1789" t="s">
        <v>2850</v>
      </c>
      <c r="P356" s="1790"/>
      <c r="Q356" s="1790"/>
      <c r="R356" s="1790"/>
      <c r="S356" s="1791"/>
      <c r="T356" s="1827" t="s">
        <v>754</v>
      </c>
      <c r="U356" s="1790"/>
      <c r="V356" s="1790"/>
      <c r="W356" s="1213"/>
      <c r="X356" s="1789" t="s">
        <v>2866</v>
      </c>
      <c r="Y356" s="1790"/>
      <c r="Z356" s="1790"/>
      <c r="AA356" s="1790"/>
      <c r="AB356" s="1790"/>
      <c r="AC356" s="1790"/>
      <c r="AD356" s="1791"/>
      <c r="AE356" s="1810" t="s">
        <v>2867</v>
      </c>
      <c r="AF356" s="1828"/>
      <c r="AG356" s="1828"/>
      <c r="AH356" s="1213"/>
    </row>
    <row r="357" spans="1:34" ht="16.7" customHeight="1">
      <c r="A357" s="1792"/>
      <c r="B357" s="1793"/>
      <c r="C357" s="1793"/>
      <c r="D357" s="1793"/>
      <c r="E357" s="1793"/>
      <c r="F357" s="1793"/>
      <c r="G357" s="1793"/>
      <c r="H357" s="1793"/>
      <c r="I357" s="1793"/>
      <c r="J357" s="1793"/>
      <c r="K357" s="1794" t="s">
        <v>2873</v>
      </c>
      <c r="L357" s="1794"/>
      <c r="M357" s="1794"/>
      <c r="N357" s="1794"/>
      <c r="O357" s="1794"/>
      <c r="P357" s="1794"/>
      <c r="Q357" s="1794"/>
      <c r="R357" s="1794"/>
      <c r="S357" s="1794"/>
      <c r="T357" s="1794"/>
      <c r="U357" s="1794"/>
      <c r="V357" s="1794"/>
      <c r="W357" s="1794"/>
      <c r="X357" s="1794"/>
      <c r="Y357" s="1794"/>
      <c r="Z357" s="1794"/>
      <c r="AA357" s="1794"/>
      <c r="AB357" s="1214"/>
      <c r="AC357" s="1795">
        <v>0</v>
      </c>
      <c r="AD357" s="1795"/>
      <c r="AE357" s="1795"/>
      <c r="AF357" s="1795"/>
      <c r="AG357" s="1795"/>
      <c r="AH357" s="1213"/>
    </row>
    <row r="358" spans="1:34" ht="17.45" customHeight="1">
      <c r="A358" s="1801" t="s">
        <v>2874</v>
      </c>
      <c r="B358" s="1825"/>
      <c r="C358" s="1825"/>
      <c r="D358" s="1825"/>
      <c r="E358" s="1825"/>
      <c r="F358" s="1825"/>
      <c r="G358" s="1825"/>
      <c r="H358" s="1825"/>
      <c r="I358" s="1825"/>
      <c r="J358" s="1826"/>
      <c r="K358" s="1789" t="s">
        <v>2850</v>
      </c>
      <c r="L358" s="1791"/>
      <c r="M358" s="1855" t="s">
        <v>2875</v>
      </c>
      <c r="N358" s="1856"/>
      <c r="O358" s="1857"/>
      <c r="P358" s="1855" t="s">
        <v>2876</v>
      </c>
      <c r="Q358" s="1856"/>
      <c r="R358" s="1857"/>
      <c r="S358" s="1855" t="s">
        <v>2877</v>
      </c>
      <c r="T358" s="1857"/>
      <c r="U358" s="1789" t="s">
        <v>2878</v>
      </c>
      <c r="V358" s="1790"/>
      <c r="W358" s="1791"/>
      <c r="X358" s="1789" t="s">
        <v>2879</v>
      </c>
      <c r="Y358" s="1790"/>
      <c r="Z358" s="1790"/>
      <c r="AA358" s="1790"/>
      <c r="AB358" s="1791"/>
      <c r="AC358" s="1789" t="s">
        <v>2880</v>
      </c>
      <c r="AD358" s="1791"/>
      <c r="AE358" s="1810" t="s">
        <v>2867</v>
      </c>
      <c r="AF358" s="1828"/>
      <c r="AG358" s="1828"/>
      <c r="AH358" s="1213"/>
    </row>
    <row r="359" spans="1:34" ht="17.45" customHeight="1">
      <c r="A359" s="1883" t="s">
        <v>2895</v>
      </c>
      <c r="B359" s="1884"/>
      <c r="C359" s="1884"/>
      <c r="D359" s="1884"/>
      <c r="E359" s="1884"/>
      <c r="F359" s="1829" t="s">
        <v>2896</v>
      </c>
      <c r="G359" s="1830"/>
      <c r="H359" s="1830"/>
      <c r="I359" s="1830"/>
      <c r="J359" s="1829"/>
      <c r="K359" s="1862">
        <v>1.5</v>
      </c>
      <c r="L359" s="1863"/>
      <c r="M359" s="1836">
        <v>0</v>
      </c>
      <c r="N359" s="1837"/>
      <c r="O359" s="1838"/>
      <c r="P359" s="1836">
        <v>0</v>
      </c>
      <c r="Q359" s="1837"/>
      <c r="R359" s="1838"/>
      <c r="S359" s="1836">
        <v>62.82</v>
      </c>
      <c r="T359" s="1838"/>
      <c r="U359" s="1836">
        <v>0.93</v>
      </c>
      <c r="V359" s="1837"/>
      <c r="W359" s="1838"/>
      <c r="X359" s="1836">
        <v>0.74</v>
      </c>
      <c r="Y359" s="1837"/>
      <c r="Z359" s="1837"/>
      <c r="AA359" s="1837"/>
      <c r="AB359" s="1838"/>
      <c r="AC359" s="1836">
        <v>0.68</v>
      </c>
      <c r="AD359" s="1838"/>
      <c r="AE359" s="1839">
        <v>64.08</v>
      </c>
      <c r="AF359" s="1795"/>
      <c r="AG359" s="1795"/>
      <c r="AH359" s="1217"/>
    </row>
    <row r="360" spans="1:34" ht="16.7" customHeight="1">
      <c r="A360" s="1853"/>
      <c r="B360" s="1778"/>
      <c r="C360" s="1778"/>
      <c r="D360" s="1778"/>
      <c r="E360" s="1778"/>
      <c r="F360" s="1778"/>
      <c r="G360" s="1778"/>
      <c r="H360" s="1778"/>
      <c r="I360" s="1846" t="s">
        <v>2881</v>
      </c>
      <c r="J360" s="1846"/>
      <c r="K360" s="1846"/>
      <c r="L360" s="1846"/>
      <c r="M360" s="1846"/>
      <c r="N360" s="1846"/>
      <c r="O360" s="1846"/>
      <c r="P360" s="1846"/>
      <c r="Q360" s="1846"/>
      <c r="R360" s="1846"/>
      <c r="S360" s="1846"/>
      <c r="T360" s="1846"/>
      <c r="U360" s="1846"/>
      <c r="V360" s="1846"/>
      <c r="W360" s="1846"/>
      <c r="X360" s="1846"/>
      <c r="Y360" s="1846"/>
      <c r="Z360" s="1203"/>
      <c r="AA360" s="1847">
        <v>64.08</v>
      </c>
      <c r="AB360" s="1847"/>
      <c r="AC360" s="1847"/>
      <c r="AD360" s="1847"/>
      <c r="AE360" s="1847"/>
      <c r="AF360" s="1847"/>
      <c r="AG360" s="1847"/>
      <c r="AH360" s="1204"/>
    </row>
    <row r="361" spans="1:34" ht="5.85" customHeight="1">
      <c r="A361" s="1854"/>
      <c r="B361" s="1309"/>
      <c r="C361" s="1309"/>
      <c r="D361" s="1309"/>
      <c r="E361" s="1309"/>
      <c r="F361" s="1309"/>
      <c r="G361" s="1309"/>
      <c r="H361" s="1309"/>
      <c r="I361" s="1309"/>
      <c r="J361" s="1309"/>
      <c r="K361" s="1309"/>
      <c r="L361" s="1309"/>
      <c r="M361" s="1309"/>
      <c r="N361" s="1309"/>
      <c r="O361" s="1309"/>
      <c r="P361" s="1309"/>
      <c r="Q361" s="1309"/>
      <c r="R361" s="1309"/>
      <c r="S361" s="1309"/>
      <c r="T361" s="1309"/>
      <c r="U361" s="1309"/>
      <c r="V361" s="1309"/>
      <c r="W361" s="1309"/>
      <c r="X361" s="1309"/>
      <c r="Y361" s="1309"/>
      <c r="Z361" s="1309"/>
      <c r="AA361" s="1309"/>
      <c r="AB361" s="1309"/>
      <c r="AC361" s="1309"/>
      <c r="AD361" s="1309"/>
      <c r="AE361" s="1309"/>
      <c r="AF361" s="1309"/>
      <c r="AG361" s="1309"/>
      <c r="AH361" s="1782"/>
    </row>
    <row r="362" spans="1:34" ht="17.45" customHeight="1">
      <c r="A362" s="1845"/>
      <c r="B362" s="1799"/>
      <c r="C362" s="1799"/>
      <c r="D362" s="1799"/>
      <c r="E362" s="1799"/>
      <c r="F362" s="1799"/>
      <c r="G362" s="1799"/>
      <c r="H362" s="1799"/>
      <c r="I362" s="1842" t="s">
        <v>2882</v>
      </c>
      <c r="J362" s="1842"/>
      <c r="K362" s="1842"/>
      <c r="L362" s="1842"/>
      <c r="M362" s="1842"/>
      <c r="N362" s="1842"/>
      <c r="O362" s="1842"/>
      <c r="P362" s="1842"/>
      <c r="Q362" s="1842"/>
      <c r="R362" s="1842"/>
      <c r="S362" s="1842"/>
      <c r="T362" s="1842"/>
      <c r="U362" s="1842"/>
      <c r="V362" s="1842"/>
      <c r="W362" s="1842"/>
      <c r="X362" s="1842"/>
      <c r="Y362" s="1842"/>
      <c r="Z362" s="1212"/>
      <c r="AA362" s="1848">
        <v>76.599999999999994</v>
      </c>
      <c r="AB362" s="1848"/>
      <c r="AC362" s="1848"/>
      <c r="AD362" s="1848"/>
      <c r="AE362" s="1848"/>
      <c r="AF362" s="1848"/>
      <c r="AG362" s="1848"/>
      <c r="AH362" s="1208"/>
    </row>
    <row r="363" spans="1:34" ht="45.75" customHeight="1">
      <c r="A363" s="1849" t="s">
        <v>2883</v>
      </c>
      <c r="B363" s="1850"/>
      <c r="C363" s="1850"/>
      <c r="D363" s="1850"/>
      <c r="E363" s="1851" t="s">
        <v>2901</v>
      </c>
      <c r="F363" s="1852"/>
      <c r="G363" s="1852"/>
      <c r="H363" s="1852"/>
      <c r="I363" s="1852"/>
      <c r="J363" s="1852"/>
      <c r="K363" s="1852"/>
      <c r="L363" s="1852"/>
      <c r="M363" s="1852"/>
      <c r="N363" s="1852"/>
      <c r="O363" s="1852"/>
      <c r="P363" s="1852"/>
      <c r="Q363" s="1852"/>
      <c r="R363" s="1852"/>
      <c r="S363" s="1852"/>
      <c r="T363" s="1852"/>
      <c r="U363" s="1852"/>
      <c r="V363" s="1852"/>
      <c r="W363" s="1852"/>
      <c r="X363" s="1852"/>
      <c r="Y363" s="1852"/>
      <c r="Z363" s="1852"/>
      <c r="AA363" s="1852"/>
      <c r="AB363" s="1852"/>
      <c r="AC363" s="1852"/>
      <c r="AD363" s="1852"/>
      <c r="AE363" s="1852"/>
      <c r="AF363" s="1852"/>
      <c r="AG363" s="1852"/>
      <c r="AH363" s="1851"/>
    </row>
    <row r="364" spans="1:34" ht="116.45" customHeight="1">
      <c r="A364" s="1218"/>
      <c r="AH364" s="1219"/>
    </row>
    <row r="365" spans="1:34" ht="115.7" customHeight="1">
      <c r="A365" s="1220"/>
      <c r="B365" s="1221"/>
      <c r="C365" s="1221"/>
      <c r="D365" s="1221"/>
      <c r="E365" s="1221"/>
      <c r="F365" s="1221"/>
      <c r="G365" s="1221"/>
      <c r="H365" s="1221"/>
      <c r="I365" s="1221"/>
      <c r="J365" s="1221"/>
      <c r="K365" s="1221"/>
      <c r="L365" s="1221"/>
      <c r="M365" s="1221"/>
      <c r="N365" s="1221"/>
      <c r="O365" s="1221"/>
      <c r="P365" s="1221"/>
      <c r="Q365" s="1221"/>
      <c r="R365" s="1221"/>
      <c r="S365" s="1221"/>
      <c r="T365" s="1221"/>
      <c r="U365" s="1221"/>
      <c r="V365" s="1221"/>
      <c r="W365" s="1221"/>
      <c r="X365" s="1221"/>
      <c r="Y365" s="1221"/>
      <c r="Z365" s="1221"/>
      <c r="AA365" s="1221"/>
      <c r="AB365" s="1221"/>
      <c r="AC365" s="1221"/>
      <c r="AD365" s="1221"/>
      <c r="AE365" s="1221"/>
      <c r="AF365" s="1221"/>
      <c r="AG365" s="1221"/>
      <c r="AH365" s="1222"/>
    </row>
    <row r="366" spans="1:34" ht="5.0999999999999996" customHeight="1">
      <c r="A366" s="1777"/>
      <c r="B366" s="1778"/>
      <c r="C366" s="1778"/>
      <c r="D366" s="1778"/>
      <c r="E366" s="1778"/>
      <c r="F366" s="1778"/>
      <c r="G366" s="1778"/>
      <c r="H366" s="1778"/>
      <c r="I366" s="1778"/>
      <c r="J366" s="1778"/>
      <c r="K366" s="1778"/>
      <c r="L366" s="1778"/>
      <c r="M366" s="1778"/>
      <c r="N366" s="1778"/>
      <c r="O366" s="1778"/>
      <c r="P366" s="1778"/>
      <c r="Q366" s="1778"/>
      <c r="R366" s="1778"/>
      <c r="S366" s="1778"/>
      <c r="T366" s="1778"/>
      <c r="U366" s="1778"/>
      <c r="V366" s="1778"/>
      <c r="W366" s="1778"/>
      <c r="X366" s="1778"/>
      <c r="Y366" s="1778"/>
      <c r="Z366" s="1778"/>
      <c r="AA366" s="1778"/>
      <c r="AB366" s="1778"/>
      <c r="AC366" s="1778"/>
      <c r="AD366" s="1778"/>
      <c r="AE366" s="1778"/>
      <c r="AF366" s="1778"/>
      <c r="AG366" s="1778"/>
      <c r="AH366" s="1779"/>
    </row>
    <row r="367" spans="1:34" ht="11.65" customHeight="1">
      <c r="A367" s="1780" t="s">
        <v>2834</v>
      </c>
      <c r="B367" s="1310"/>
      <c r="C367" s="1310"/>
      <c r="D367" s="1310"/>
      <c r="E367" s="1310"/>
      <c r="F367" s="1310"/>
      <c r="G367" s="1310"/>
      <c r="H367" s="1310"/>
      <c r="I367" s="1310"/>
      <c r="J367" s="1310"/>
      <c r="K367" s="1310"/>
      <c r="L367" s="1310"/>
      <c r="M367" s="1310"/>
      <c r="N367" s="1310"/>
      <c r="O367" s="1310"/>
      <c r="P367" s="1310"/>
      <c r="Q367" s="1310"/>
      <c r="R367" s="1310"/>
      <c r="S367" s="1310"/>
      <c r="T367" s="1310"/>
      <c r="U367" s="1310"/>
      <c r="V367" s="1310"/>
      <c r="W367" s="1310"/>
      <c r="X367" s="1310"/>
      <c r="Y367" s="1310"/>
      <c r="Z367" s="1310"/>
      <c r="AA367" s="1310"/>
      <c r="AB367" s="1310"/>
      <c r="AC367" s="1310"/>
      <c r="AD367" s="1309"/>
      <c r="AE367" s="1309"/>
      <c r="AF367" s="1781" t="s">
        <v>2902</v>
      </c>
      <c r="AG367" s="1781"/>
      <c r="AH367" s="1782"/>
    </row>
    <row r="368" spans="1:34" ht="5.85" customHeight="1">
      <c r="A368" s="1780"/>
      <c r="B368" s="1310"/>
      <c r="C368" s="1310"/>
      <c r="D368" s="1310"/>
      <c r="E368" s="1310"/>
      <c r="F368" s="1310"/>
      <c r="G368" s="1310"/>
      <c r="H368" s="1310"/>
      <c r="I368" s="1310"/>
      <c r="J368" s="1310"/>
      <c r="K368" s="1310"/>
      <c r="L368" s="1310"/>
      <c r="M368" s="1310"/>
      <c r="N368" s="1310"/>
      <c r="O368" s="1310"/>
      <c r="P368" s="1310"/>
      <c r="Q368" s="1310"/>
      <c r="R368" s="1310"/>
      <c r="S368" s="1310"/>
      <c r="T368" s="1310"/>
      <c r="U368" s="1310"/>
      <c r="V368" s="1310"/>
      <c r="W368" s="1310"/>
      <c r="X368" s="1310"/>
      <c r="Y368" s="1310"/>
      <c r="Z368" s="1310"/>
      <c r="AA368" s="1310"/>
      <c r="AB368" s="1310"/>
      <c r="AC368" s="1310"/>
      <c r="AD368" s="1311"/>
      <c r="AE368" s="1311"/>
      <c r="AF368" s="1311"/>
      <c r="AG368" s="1311"/>
      <c r="AH368" s="1782"/>
    </row>
    <row r="369" spans="1:34" ht="11.65" customHeight="1">
      <c r="A369" s="1783" t="s">
        <v>2836</v>
      </c>
      <c r="B369" s="1784"/>
      <c r="C369" s="1784"/>
      <c r="D369" s="1784"/>
      <c r="E369" s="1784"/>
      <c r="F369" s="1784"/>
      <c r="G369" s="1784"/>
      <c r="H369" s="1784"/>
      <c r="I369" s="1784"/>
      <c r="J369" s="1784"/>
      <c r="K369" s="1784"/>
      <c r="L369" s="1784"/>
      <c r="M369" s="1784"/>
      <c r="N369" s="1784"/>
      <c r="O369" s="1784"/>
      <c r="P369" s="1784"/>
      <c r="Q369" s="1784"/>
      <c r="R369" s="1784"/>
      <c r="S369" s="1784"/>
      <c r="T369" s="1784"/>
      <c r="U369" s="1784"/>
      <c r="V369" s="1784"/>
      <c r="W369" s="1784"/>
      <c r="X369" s="1784"/>
      <c r="Y369" s="1784"/>
      <c r="Z369" s="1784"/>
      <c r="AA369" s="1784"/>
      <c r="AB369" s="1784"/>
      <c r="AC369" s="1784"/>
      <c r="AD369" s="1311"/>
      <c r="AE369" s="1311"/>
      <c r="AF369" s="1311"/>
      <c r="AG369" s="1311"/>
      <c r="AH369" s="1782"/>
    </row>
    <row r="370" spans="1:34" ht="22.5" customHeight="1">
      <c r="A370" s="1785" t="s">
        <v>2837</v>
      </c>
      <c r="B370" s="1786"/>
      <c r="C370" s="1786"/>
      <c r="D370" s="1786"/>
      <c r="E370" s="1786"/>
      <c r="F370" s="1786"/>
      <c r="G370" s="1786"/>
      <c r="H370" s="1786"/>
      <c r="I370" s="1786"/>
      <c r="J370" s="1786"/>
      <c r="K370" s="1786"/>
      <c r="L370" s="1786"/>
      <c r="M370" s="1786"/>
      <c r="N370" s="1786"/>
      <c r="O370" s="1786"/>
      <c r="P370" s="1786"/>
      <c r="Q370" s="1786"/>
      <c r="R370" s="1786"/>
      <c r="S370" s="1786"/>
      <c r="T370" s="1786"/>
      <c r="U370" s="1786"/>
      <c r="V370" s="1786"/>
      <c r="W370" s="1786"/>
      <c r="X370" s="1786"/>
      <c r="Y370" s="1786"/>
      <c r="Z370" s="1786"/>
      <c r="AA370" s="1786"/>
      <c r="AB370" s="1786"/>
      <c r="AC370" s="1786"/>
      <c r="AD370" s="1311"/>
      <c r="AE370" s="1311"/>
      <c r="AF370" s="1311"/>
      <c r="AG370" s="1311"/>
      <c r="AH370" s="1782"/>
    </row>
    <row r="371" spans="1:34" ht="5.85" customHeight="1">
      <c r="A371" s="1787" t="s">
        <v>2838</v>
      </c>
      <c r="B371" s="1788"/>
      <c r="C371" s="1788"/>
      <c r="D371" s="1788"/>
      <c r="E371" s="1788"/>
      <c r="F371" s="1788"/>
      <c r="G371" s="1788"/>
      <c r="H371" s="1788"/>
      <c r="I371" s="1788"/>
      <c r="J371" s="1788"/>
      <c r="K371" s="1788"/>
      <c r="L371" s="1788"/>
      <c r="M371" s="1788"/>
      <c r="N371" s="1788"/>
      <c r="O371" s="1788"/>
      <c r="P371" s="1788"/>
      <c r="Q371" s="1788"/>
      <c r="R371" s="1788"/>
      <c r="S371" s="1788"/>
      <c r="T371" s="1788"/>
      <c r="U371" s="1788"/>
      <c r="V371" s="1788"/>
      <c r="W371" s="1788"/>
      <c r="X371" s="1788"/>
      <c r="Y371" s="1788"/>
      <c r="Z371" s="1788"/>
      <c r="AA371" s="1788"/>
      <c r="AB371" s="1788"/>
      <c r="AC371" s="1788"/>
      <c r="AD371" s="1311"/>
      <c r="AE371" s="1311"/>
      <c r="AF371" s="1311"/>
      <c r="AG371" s="1311"/>
      <c r="AH371" s="1782"/>
    </row>
    <row r="372" spans="1:34" ht="5.85" customHeight="1">
      <c r="A372" s="1787"/>
      <c r="B372" s="1788"/>
      <c r="C372" s="1788"/>
      <c r="D372" s="1788"/>
      <c r="E372" s="1788"/>
      <c r="F372" s="1788"/>
      <c r="G372" s="1788"/>
      <c r="H372" s="1788"/>
      <c r="I372" s="1788"/>
      <c r="J372" s="1788"/>
      <c r="K372" s="1788"/>
      <c r="L372" s="1788"/>
      <c r="M372" s="1788"/>
      <c r="N372" s="1788"/>
      <c r="O372" s="1788"/>
      <c r="P372" s="1788"/>
      <c r="Q372" s="1788"/>
      <c r="R372" s="1788"/>
      <c r="S372" s="1788"/>
      <c r="T372" s="1788"/>
      <c r="U372" s="1788"/>
      <c r="V372" s="1788"/>
      <c r="W372" s="1788"/>
      <c r="X372" s="1788"/>
      <c r="Y372" s="1788"/>
      <c r="Z372" s="1788"/>
      <c r="AA372" s="1788"/>
      <c r="AB372" s="1788"/>
      <c r="AC372" s="1788"/>
      <c r="AD372" s="1782"/>
      <c r="AE372" s="1309"/>
      <c r="AF372" s="1309"/>
      <c r="AG372" s="1309"/>
      <c r="AH372" s="1782"/>
    </row>
    <row r="373" spans="1:34" ht="11.65" customHeight="1">
      <c r="A373" s="1787" t="s">
        <v>2839</v>
      </c>
      <c r="B373" s="1788"/>
      <c r="C373" s="1788"/>
      <c r="D373" s="1788"/>
      <c r="E373" s="1788"/>
      <c r="F373" s="1788"/>
      <c r="G373" s="1788"/>
      <c r="H373" s="1788"/>
      <c r="I373" s="1788"/>
      <c r="J373" s="1788"/>
      <c r="K373" s="1788"/>
      <c r="L373" s="1788"/>
      <c r="M373" s="1788"/>
      <c r="N373" s="1788"/>
      <c r="O373" s="1788"/>
      <c r="P373" s="1788"/>
      <c r="Q373" s="1788"/>
      <c r="R373" s="1788"/>
      <c r="S373" s="1788"/>
      <c r="T373" s="1788"/>
      <c r="U373" s="1788"/>
      <c r="V373" s="1788"/>
      <c r="W373" s="1788"/>
      <c r="X373" s="1788"/>
      <c r="Y373" s="1788"/>
      <c r="Z373" s="1788"/>
      <c r="AA373" s="1788"/>
      <c r="AB373" s="1788"/>
      <c r="AC373" s="1788"/>
      <c r="AD373" s="1818" t="s">
        <v>2840</v>
      </c>
      <c r="AE373" s="1818"/>
      <c r="AF373" s="1206">
        <v>21.23</v>
      </c>
      <c r="AG373" s="1207" t="s">
        <v>5</v>
      </c>
      <c r="AH373" s="1800"/>
    </row>
    <row r="374" spans="1:34" ht="10.9" customHeight="1">
      <c r="A374" s="1819" t="s">
        <v>2841</v>
      </c>
      <c r="B374" s="1820"/>
      <c r="C374" s="1820"/>
      <c r="D374" s="1820"/>
      <c r="E374" s="1820"/>
      <c r="F374" s="1820"/>
      <c r="G374" s="1820"/>
      <c r="H374" s="1820"/>
      <c r="I374" s="1820"/>
      <c r="J374" s="1820"/>
      <c r="K374" s="1820"/>
      <c r="L374" s="1820"/>
      <c r="M374" s="1820"/>
      <c r="N374" s="1820"/>
      <c r="O374" s="1820"/>
      <c r="P374" s="1820"/>
      <c r="Q374" s="1820"/>
      <c r="R374" s="1820"/>
      <c r="S374" s="1820"/>
      <c r="T374" s="1820"/>
      <c r="U374" s="1820"/>
      <c r="V374" s="1820"/>
      <c r="W374" s="1820"/>
      <c r="X374" s="1820"/>
      <c r="Y374" s="1820"/>
      <c r="Z374" s="1820"/>
      <c r="AA374" s="1820"/>
      <c r="AB374" s="1820"/>
      <c r="AC374" s="1820"/>
      <c r="AD374" s="1821" t="s">
        <v>2842</v>
      </c>
      <c r="AE374" s="1821"/>
      <c r="AF374" s="1210">
        <v>15</v>
      </c>
      <c r="AG374" s="1211" t="s">
        <v>5</v>
      </c>
      <c r="AH374" s="1800"/>
    </row>
    <row r="375" spans="1:34" ht="17.45" customHeight="1">
      <c r="A375" s="1822" t="s">
        <v>2843</v>
      </c>
      <c r="B375" s="1802"/>
      <c r="C375" s="1802"/>
      <c r="D375" s="1778"/>
      <c r="E375" s="1823" t="s">
        <v>2609</v>
      </c>
      <c r="F375" s="1823"/>
      <c r="G375" s="1823"/>
      <c r="H375" s="1823"/>
      <c r="I375" s="1823"/>
      <c r="J375" s="1823"/>
      <c r="K375" s="1823"/>
      <c r="L375" s="1823"/>
      <c r="M375" s="1823"/>
      <c r="N375" s="1823"/>
      <c r="O375" s="1823"/>
      <c r="P375" s="1823"/>
      <c r="Q375" s="1823"/>
      <c r="R375" s="1823"/>
      <c r="S375" s="1823"/>
      <c r="T375" s="1823"/>
      <c r="U375" s="1823"/>
      <c r="V375" s="1823"/>
      <c r="W375" s="1823"/>
      <c r="X375" s="1823"/>
      <c r="Y375" s="1823"/>
      <c r="Z375" s="1823"/>
      <c r="AA375" s="1823"/>
      <c r="AB375" s="1823"/>
      <c r="AC375" s="1823"/>
      <c r="AD375" s="1823"/>
      <c r="AE375" s="1823"/>
      <c r="AF375" s="1823"/>
      <c r="AG375" s="1823"/>
      <c r="AH375" s="1779"/>
    </row>
    <row r="376" spans="1:34" ht="17.45" customHeight="1">
      <c r="A376" s="1824" t="s">
        <v>2844</v>
      </c>
      <c r="B376" s="1816"/>
      <c r="C376" s="1816"/>
      <c r="D376" s="1309"/>
      <c r="E376" s="1815" t="s">
        <v>2608</v>
      </c>
      <c r="F376" s="1815"/>
      <c r="G376" s="1111"/>
      <c r="H376" s="1796" t="s">
        <v>2845</v>
      </c>
      <c r="I376" s="1796"/>
      <c r="J376" s="1796" t="s">
        <v>497</v>
      </c>
      <c r="K376" s="1796"/>
      <c r="L376" s="1309"/>
      <c r="M376" s="1309"/>
      <c r="N376" s="1816" t="s">
        <v>2846</v>
      </c>
      <c r="O376" s="1816"/>
      <c r="P376" s="1816"/>
      <c r="Q376" s="1816"/>
      <c r="R376" s="1817">
        <v>2.2765599999999999</v>
      </c>
      <c r="S376" s="1817"/>
      <c r="T376" s="1817"/>
      <c r="U376" s="1817"/>
      <c r="V376" s="1309"/>
      <c r="W376" s="1309"/>
      <c r="X376" s="1309"/>
      <c r="Y376" s="1796" t="s">
        <v>2847</v>
      </c>
      <c r="Z376" s="1796"/>
      <c r="AA376" s="1796"/>
      <c r="AB376" s="1796"/>
      <c r="AC376" s="1796"/>
      <c r="AD376" s="1796"/>
      <c r="AE376" s="1796"/>
      <c r="AF376" s="1797" t="s">
        <v>2848</v>
      </c>
      <c r="AG376" s="1797"/>
      <c r="AH376" s="1782"/>
    </row>
    <row r="377" spans="1:34" ht="5.85" customHeight="1">
      <c r="A377" s="1798"/>
      <c r="B377" s="1799"/>
      <c r="C377" s="1799"/>
      <c r="D377" s="1799"/>
      <c r="E377" s="1799"/>
      <c r="F377" s="1799"/>
      <c r="G377" s="1799"/>
      <c r="H377" s="1799"/>
      <c r="I377" s="1799"/>
      <c r="J377" s="1799"/>
      <c r="K377" s="1799"/>
      <c r="L377" s="1799"/>
      <c r="M377" s="1799"/>
      <c r="N377" s="1799"/>
      <c r="O377" s="1799"/>
      <c r="P377" s="1799"/>
      <c r="Q377" s="1799"/>
      <c r="R377" s="1799"/>
      <c r="S377" s="1799"/>
      <c r="T377" s="1799"/>
      <c r="U377" s="1799"/>
      <c r="V377" s="1799"/>
      <c r="W377" s="1799"/>
      <c r="X377" s="1799"/>
      <c r="Y377" s="1799"/>
      <c r="Z377" s="1799"/>
      <c r="AA377" s="1799"/>
      <c r="AB377" s="1799"/>
      <c r="AC377" s="1799"/>
      <c r="AD377" s="1799"/>
      <c r="AE377" s="1799"/>
      <c r="AF377" s="1799"/>
      <c r="AG377" s="1799"/>
      <c r="AH377" s="1800"/>
    </row>
    <row r="378" spans="1:34" ht="16.7" customHeight="1">
      <c r="A378" s="1801" t="s">
        <v>2849</v>
      </c>
      <c r="B378" s="1802"/>
      <c r="C378" s="1802"/>
      <c r="D378" s="1802"/>
      <c r="E378" s="1802"/>
      <c r="F378" s="1802"/>
      <c r="G378" s="1802"/>
      <c r="H378" s="1802"/>
      <c r="I378" s="1802"/>
      <c r="J378" s="1803"/>
      <c r="K378" s="1789" t="s">
        <v>2850</v>
      </c>
      <c r="L378" s="1807"/>
      <c r="M378" s="1789" t="s">
        <v>2851</v>
      </c>
      <c r="N378" s="1790"/>
      <c r="O378" s="1790"/>
      <c r="P378" s="1790"/>
      <c r="Q378" s="1790"/>
      <c r="R378" s="1790"/>
      <c r="S378" s="1790"/>
      <c r="T378" s="1791"/>
      <c r="U378" s="1789" t="s">
        <v>2852</v>
      </c>
      <c r="V378" s="1790"/>
      <c r="W378" s="1790"/>
      <c r="X378" s="1790"/>
      <c r="Y378" s="1790"/>
      <c r="Z378" s="1790"/>
      <c r="AA378" s="1790"/>
      <c r="AB378" s="1790"/>
      <c r="AC378" s="1790"/>
      <c r="AD378" s="1791"/>
      <c r="AE378" s="1810" t="s">
        <v>2853</v>
      </c>
      <c r="AF378" s="1811"/>
      <c r="AG378" s="1811"/>
      <c r="AH378" s="1814"/>
    </row>
    <row r="379" spans="1:34" ht="17.45" customHeight="1">
      <c r="A379" s="1804"/>
      <c r="B379" s="1805"/>
      <c r="C379" s="1805"/>
      <c r="D379" s="1805"/>
      <c r="E379" s="1805"/>
      <c r="F379" s="1805"/>
      <c r="G379" s="1805"/>
      <c r="H379" s="1805"/>
      <c r="I379" s="1805"/>
      <c r="J379" s="1806"/>
      <c r="K379" s="1808"/>
      <c r="L379" s="1809"/>
      <c r="M379" s="1789" t="s">
        <v>2854</v>
      </c>
      <c r="N379" s="1790"/>
      <c r="O379" s="1790"/>
      <c r="P379" s="1791"/>
      <c r="Q379" s="1789" t="s">
        <v>2855</v>
      </c>
      <c r="R379" s="1790"/>
      <c r="S379" s="1790"/>
      <c r="T379" s="1791"/>
      <c r="U379" s="1789" t="s">
        <v>2854</v>
      </c>
      <c r="V379" s="1790"/>
      <c r="W379" s="1790"/>
      <c r="X379" s="1790"/>
      <c r="Y379" s="1790"/>
      <c r="Z379" s="1791"/>
      <c r="AA379" s="1789" t="s">
        <v>2855</v>
      </c>
      <c r="AB379" s="1790"/>
      <c r="AC379" s="1790"/>
      <c r="AD379" s="1791"/>
      <c r="AE379" s="1812"/>
      <c r="AF379" s="1813"/>
      <c r="AG379" s="1813"/>
      <c r="AH379" s="1800"/>
    </row>
    <row r="380" spans="1:34" ht="16.7" customHeight="1">
      <c r="A380" s="1223"/>
      <c r="B380" s="1224" t="s">
        <v>1462</v>
      </c>
      <c r="C380" s="1875" t="s">
        <v>2903</v>
      </c>
      <c r="D380" s="1876"/>
      <c r="E380" s="1876"/>
      <c r="F380" s="1876"/>
      <c r="G380" s="1876"/>
      <c r="H380" s="1876"/>
      <c r="I380" s="1876"/>
      <c r="J380" s="1875"/>
      <c r="K380" s="1877">
        <v>4</v>
      </c>
      <c r="L380" s="1878"/>
      <c r="M380" s="1877">
        <v>1</v>
      </c>
      <c r="N380" s="1879"/>
      <c r="O380" s="1879"/>
      <c r="P380" s="1878"/>
      <c r="Q380" s="1877">
        <v>0</v>
      </c>
      <c r="R380" s="1879"/>
      <c r="S380" s="1879"/>
      <c r="T380" s="1878"/>
      <c r="U380" s="1880">
        <v>34.396900000000002</v>
      </c>
      <c r="V380" s="1881"/>
      <c r="W380" s="1881"/>
      <c r="X380" s="1881"/>
      <c r="Y380" s="1881"/>
      <c r="Z380" s="1882"/>
      <c r="AA380" s="1880">
        <v>31.047499999999999</v>
      </c>
      <c r="AB380" s="1881"/>
      <c r="AC380" s="1881"/>
      <c r="AD380" s="1882"/>
      <c r="AE380" s="1865">
        <v>137.58760000000001</v>
      </c>
      <c r="AF380" s="1847"/>
      <c r="AG380" s="1847"/>
      <c r="AH380" s="1225"/>
    </row>
    <row r="381" spans="1:34" ht="17.45" customHeight="1">
      <c r="A381" s="1220"/>
      <c r="B381" s="1209" t="s">
        <v>1461</v>
      </c>
      <c r="C381" s="1866" t="s">
        <v>2904</v>
      </c>
      <c r="D381" s="1867"/>
      <c r="E381" s="1867"/>
      <c r="F381" s="1867"/>
      <c r="G381" s="1867"/>
      <c r="H381" s="1867"/>
      <c r="I381" s="1867"/>
      <c r="J381" s="1866"/>
      <c r="K381" s="1868">
        <v>1</v>
      </c>
      <c r="L381" s="1869"/>
      <c r="M381" s="1868">
        <v>1</v>
      </c>
      <c r="N381" s="1870"/>
      <c r="O381" s="1870"/>
      <c r="P381" s="1869"/>
      <c r="Q381" s="1868">
        <v>0</v>
      </c>
      <c r="R381" s="1870"/>
      <c r="S381" s="1870"/>
      <c r="T381" s="1869"/>
      <c r="U381" s="1871">
        <v>241.06379999999999</v>
      </c>
      <c r="V381" s="1872"/>
      <c r="W381" s="1872"/>
      <c r="X381" s="1872"/>
      <c r="Y381" s="1872"/>
      <c r="Z381" s="1873"/>
      <c r="AA381" s="1871">
        <v>55.657800000000002</v>
      </c>
      <c r="AB381" s="1872"/>
      <c r="AC381" s="1872"/>
      <c r="AD381" s="1873"/>
      <c r="AE381" s="1874">
        <v>241.06379999999999</v>
      </c>
      <c r="AF381" s="1843"/>
      <c r="AG381" s="1843"/>
      <c r="AH381" s="1222"/>
    </row>
    <row r="382" spans="1:34" ht="17.45" customHeight="1">
      <c r="A382" s="1792"/>
      <c r="B382" s="1793"/>
      <c r="C382" s="1793"/>
      <c r="D382" s="1793"/>
      <c r="E382" s="1793"/>
      <c r="F382" s="1793"/>
      <c r="G382" s="1793"/>
      <c r="H382" s="1793"/>
      <c r="I382" s="1793"/>
      <c r="J382" s="1793"/>
      <c r="K382" s="1794" t="s">
        <v>2856</v>
      </c>
      <c r="L382" s="1794"/>
      <c r="M382" s="1794"/>
      <c r="N382" s="1794"/>
      <c r="O382" s="1794"/>
      <c r="P382" s="1794"/>
      <c r="Q382" s="1794"/>
      <c r="R382" s="1794"/>
      <c r="S382" s="1794"/>
      <c r="T382" s="1794"/>
      <c r="U382" s="1794"/>
      <c r="V382" s="1794"/>
      <c r="W382" s="1794"/>
      <c r="X382" s="1794"/>
      <c r="Y382" s="1794"/>
      <c r="Z382" s="1794"/>
      <c r="AA382" s="1795">
        <v>378.65140000000002</v>
      </c>
      <c r="AB382" s="1795"/>
      <c r="AC382" s="1795"/>
      <c r="AD382" s="1795"/>
      <c r="AE382" s="1795"/>
      <c r="AF382" s="1795"/>
      <c r="AG382" s="1795"/>
      <c r="AH382" s="1213"/>
    </row>
    <row r="383" spans="1:34" ht="16.7" customHeight="1">
      <c r="A383" s="1801" t="s">
        <v>2857</v>
      </c>
      <c r="B383" s="1825"/>
      <c r="C383" s="1825"/>
      <c r="D383" s="1825"/>
      <c r="E383" s="1825"/>
      <c r="F383" s="1825"/>
      <c r="G383" s="1825"/>
      <c r="H383" s="1825"/>
      <c r="I383" s="1825"/>
      <c r="J383" s="1825"/>
      <c r="K383" s="1825"/>
      <c r="L383" s="1825"/>
      <c r="M383" s="1825"/>
      <c r="N383" s="1826"/>
      <c r="O383" s="1789" t="s">
        <v>2858</v>
      </c>
      <c r="P383" s="1790"/>
      <c r="Q383" s="1790"/>
      <c r="R383" s="1790"/>
      <c r="S383" s="1791"/>
      <c r="T383" s="1827" t="s">
        <v>2850</v>
      </c>
      <c r="U383" s="1790"/>
      <c r="V383" s="1790"/>
      <c r="W383" s="1213"/>
      <c r="X383" s="1789" t="s">
        <v>2859</v>
      </c>
      <c r="Y383" s="1790"/>
      <c r="Z383" s="1790"/>
      <c r="AA383" s="1790"/>
      <c r="AB383" s="1790"/>
      <c r="AC383" s="1790"/>
      <c r="AD383" s="1791"/>
      <c r="AE383" s="1810" t="s">
        <v>2853</v>
      </c>
      <c r="AF383" s="1828"/>
      <c r="AG383" s="1828"/>
      <c r="AH383" s="1213"/>
    </row>
    <row r="384" spans="1:34" ht="17.45" customHeight="1">
      <c r="A384" s="1215"/>
      <c r="B384" s="1216" t="s">
        <v>1009</v>
      </c>
      <c r="C384" s="1829" t="s">
        <v>1010</v>
      </c>
      <c r="D384" s="1830"/>
      <c r="E384" s="1830"/>
      <c r="F384" s="1830"/>
      <c r="G384" s="1830"/>
      <c r="H384" s="1830"/>
      <c r="I384" s="1830"/>
      <c r="J384" s="1830"/>
      <c r="K384" s="1830"/>
      <c r="L384" s="1830"/>
      <c r="M384" s="1830"/>
      <c r="N384" s="1829"/>
      <c r="O384" s="1831">
        <v>0</v>
      </c>
      <c r="P384" s="1832"/>
      <c r="Q384" s="1832"/>
      <c r="R384" s="1832"/>
      <c r="S384" s="1833"/>
      <c r="T384" s="1858">
        <v>1</v>
      </c>
      <c r="U384" s="1832"/>
      <c r="V384" s="1832"/>
      <c r="W384" s="1217"/>
      <c r="X384" s="1859">
        <v>22.268799999999999</v>
      </c>
      <c r="Y384" s="1860"/>
      <c r="Z384" s="1860"/>
      <c r="AA384" s="1860"/>
      <c r="AB384" s="1860"/>
      <c r="AC384" s="1860"/>
      <c r="AD384" s="1861"/>
      <c r="AE384" s="1839">
        <v>22.268799999999999</v>
      </c>
      <c r="AF384" s="1795"/>
      <c r="AG384" s="1795"/>
      <c r="AH384" s="1217"/>
    </row>
    <row r="385" spans="1:34" ht="17.45" customHeight="1">
      <c r="A385" s="1792"/>
      <c r="B385" s="1778"/>
      <c r="C385" s="1778"/>
      <c r="D385" s="1778"/>
      <c r="E385" s="1778"/>
      <c r="F385" s="1778"/>
      <c r="G385" s="1778"/>
      <c r="H385" s="1778"/>
      <c r="I385" s="1846" t="s">
        <v>2860</v>
      </c>
      <c r="J385" s="1846"/>
      <c r="K385" s="1846"/>
      <c r="L385" s="1846"/>
      <c r="M385" s="1846"/>
      <c r="N385" s="1846"/>
      <c r="O385" s="1846"/>
      <c r="P385" s="1846"/>
      <c r="Q385" s="1846"/>
      <c r="R385" s="1846"/>
      <c r="S385" s="1846"/>
      <c r="T385" s="1846"/>
      <c r="U385" s="1846"/>
      <c r="V385" s="1846"/>
      <c r="W385" s="1846"/>
      <c r="X385" s="1846"/>
      <c r="Y385" s="1846"/>
      <c r="Z385" s="1793"/>
      <c r="AA385" s="1847">
        <v>22.268799999999999</v>
      </c>
      <c r="AB385" s="1847"/>
      <c r="AC385" s="1847"/>
      <c r="AD385" s="1847"/>
      <c r="AE385" s="1847"/>
      <c r="AF385" s="1847"/>
      <c r="AG385" s="1847"/>
      <c r="AH385" s="1814"/>
    </row>
    <row r="386" spans="1:34" ht="16.7" customHeight="1">
      <c r="A386" s="1844"/>
      <c r="B386" s="1309"/>
      <c r="C386" s="1309"/>
      <c r="D386" s="1309"/>
      <c r="E386" s="1309"/>
      <c r="F386" s="1309"/>
      <c r="G386" s="1309"/>
      <c r="H386" s="1309"/>
      <c r="I386" s="1840" t="s">
        <v>2861</v>
      </c>
      <c r="J386" s="1840"/>
      <c r="K386" s="1840"/>
      <c r="L386" s="1840"/>
      <c r="M386" s="1840"/>
      <c r="N386" s="1840"/>
      <c r="O386" s="1840"/>
      <c r="P386" s="1840"/>
      <c r="Q386" s="1840"/>
      <c r="R386" s="1840"/>
      <c r="S386" s="1840"/>
      <c r="T386" s="1840"/>
      <c r="U386" s="1840"/>
      <c r="V386" s="1840"/>
      <c r="W386" s="1840"/>
      <c r="X386" s="1840"/>
      <c r="Y386" s="1840"/>
      <c r="Z386" s="1309"/>
      <c r="AA386" s="1841">
        <v>400.92020000000002</v>
      </c>
      <c r="AB386" s="1841"/>
      <c r="AC386" s="1841"/>
      <c r="AD386" s="1841"/>
      <c r="AE386" s="1841"/>
      <c r="AF386" s="1841"/>
      <c r="AG386" s="1841"/>
      <c r="AH386" s="1782"/>
    </row>
    <row r="387" spans="1:34" ht="17.45" customHeight="1">
      <c r="A387" s="1844"/>
      <c r="B387" s="1309"/>
      <c r="C387" s="1309"/>
      <c r="D387" s="1309"/>
      <c r="E387" s="1309"/>
      <c r="F387" s="1309"/>
      <c r="G387" s="1309"/>
      <c r="H387" s="1309"/>
      <c r="I387" s="1840" t="s">
        <v>2862</v>
      </c>
      <c r="J387" s="1840"/>
      <c r="K387" s="1840"/>
      <c r="L387" s="1840"/>
      <c r="M387" s="1840"/>
      <c r="N387" s="1840"/>
      <c r="O387" s="1840"/>
      <c r="P387" s="1840"/>
      <c r="Q387" s="1840"/>
      <c r="R387" s="1840"/>
      <c r="S387" s="1840"/>
      <c r="T387" s="1840"/>
      <c r="U387" s="1840"/>
      <c r="V387" s="1840"/>
      <c r="W387" s="1840"/>
      <c r="X387" s="1840"/>
      <c r="Y387" s="1840"/>
      <c r="Z387" s="1309"/>
      <c r="AA387" s="1841">
        <v>176.1079</v>
      </c>
      <c r="AB387" s="1841"/>
      <c r="AC387" s="1841"/>
      <c r="AD387" s="1841"/>
      <c r="AE387" s="1841"/>
      <c r="AF387" s="1841"/>
      <c r="AG387" s="1841"/>
      <c r="AH387" s="1782"/>
    </row>
    <row r="388" spans="1:34" ht="16.7" customHeight="1">
      <c r="A388" s="1844"/>
      <c r="B388" s="1309"/>
      <c r="C388" s="1309"/>
      <c r="D388" s="1309"/>
      <c r="E388" s="1309"/>
      <c r="F388" s="1309"/>
      <c r="G388" s="1309"/>
      <c r="H388" s="1309"/>
      <c r="I388" s="1840" t="s">
        <v>2863</v>
      </c>
      <c r="J388" s="1840"/>
      <c r="K388" s="1840"/>
      <c r="L388" s="1840"/>
      <c r="M388" s="1840"/>
      <c r="N388" s="1840"/>
      <c r="O388" s="1840"/>
      <c r="P388" s="1840"/>
      <c r="Q388" s="1840"/>
      <c r="R388" s="1840"/>
      <c r="S388" s="1840"/>
      <c r="T388" s="1840"/>
      <c r="U388" s="1840"/>
      <c r="V388" s="1840"/>
      <c r="W388" s="1840"/>
      <c r="X388" s="1840"/>
      <c r="Y388" s="1840"/>
      <c r="Z388" s="1309"/>
      <c r="AA388" s="1841">
        <v>0.47900999999999999</v>
      </c>
      <c r="AB388" s="1841"/>
      <c r="AC388" s="1841"/>
      <c r="AD388" s="1841"/>
      <c r="AE388" s="1841"/>
      <c r="AF388" s="1841"/>
      <c r="AG388" s="1841"/>
      <c r="AH388" s="1782"/>
    </row>
    <row r="389" spans="1:34" ht="17.45" customHeight="1">
      <c r="A389" s="1845"/>
      <c r="B389" s="1799"/>
      <c r="C389" s="1799"/>
      <c r="D389" s="1799"/>
      <c r="E389" s="1799"/>
      <c r="F389" s="1799"/>
      <c r="G389" s="1799"/>
      <c r="H389" s="1799"/>
      <c r="I389" s="1842" t="s">
        <v>2864</v>
      </c>
      <c r="J389" s="1842"/>
      <c r="K389" s="1842"/>
      <c r="L389" s="1842"/>
      <c r="M389" s="1842"/>
      <c r="N389" s="1842"/>
      <c r="O389" s="1842"/>
      <c r="P389" s="1842"/>
      <c r="Q389" s="1842"/>
      <c r="R389" s="1842"/>
      <c r="S389" s="1842"/>
      <c r="T389" s="1842"/>
      <c r="U389" s="1842"/>
      <c r="V389" s="1842"/>
      <c r="W389" s="1842"/>
      <c r="X389" s="1842"/>
      <c r="Y389" s="1842"/>
      <c r="Z389" s="1799"/>
      <c r="AA389" s="1843">
        <v>0</v>
      </c>
      <c r="AB389" s="1843"/>
      <c r="AC389" s="1843"/>
      <c r="AD389" s="1843"/>
      <c r="AE389" s="1843"/>
      <c r="AF389" s="1843"/>
      <c r="AG389" s="1843"/>
      <c r="AH389" s="1800"/>
    </row>
    <row r="390" spans="1:34" ht="17.45" customHeight="1">
      <c r="A390" s="1801" t="s">
        <v>2865</v>
      </c>
      <c r="B390" s="1825"/>
      <c r="C390" s="1825"/>
      <c r="D390" s="1825"/>
      <c r="E390" s="1825"/>
      <c r="F390" s="1825"/>
      <c r="G390" s="1825"/>
      <c r="H390" s="1825"/>
      <c r="I390" s="1825"/>
      <c r="J390" s="1825"/>
      <c r="K390" s="1825"/>
      <c r="L390" s="1825"/>
      <c r="M390" s="1825"/>
      <c r="N390" s="1826"/>
      <c r="O390" s="1789" t="s">
        <v>2850</v>
      </c>
      <c r="P390" s="1790"/>
      <c r="Q390" s="1790"/>
      <c r="R390" s="1790"/>
      <c r="S390" s="1791"/>
      <c r="T390" s="1827" t="s">
        <v>754</v>
      </c>
      <c r="U390" s="1790"/>
      <c r="V390" s="1790"/>
      <c r="W390" s="1213"/>
      <c r="X390" s="1789" t="s">
        <v>2866</v>
      </c>
      <c r="Y390" s="1790"/>
      <c r="Z390" s="1790"/>
      <c r="AA390" s="1790"/>
      <c r="AB390" s="1790"/>
      <c r="AC390" s="1790"/>
      <c r="AD390" s="1791"/>
      <c r="AE390" s="1810" t="s">
        <v>2867</v>
      </c>
      <c r="AF390" s="1828"/>
      <c r="AG390" s="1828"/>
      <c r="AH390" s="1213"/>
    </row>
    <row r="391" spans="1:34" ht="16.7" customHeight="1">
      <c r="A391" s="1223"/>
      <c r="B391" s="1224" t="s">
        <v>2905</v>
      </c>
      <c r="C391" s="1875" t="s">
        <v>2906</v>
      </c>
      <c r="D391" s="1876"/>
      <c r="E391" s="1876"/>
      <c r="F391" s="1876"/>
      <c r="G391" s="1876"/>
      <c r="H391" s="1876"/>
      <c r="I391" s="1876"/>
      <c r="J391" s="1876"/>
      <c r="K391" s="1876"/>
      <c r="L391" s="1876"/>
      <c r="M391" s="1876"/>
      <c r="N391" s="1875"/>
      <c r="O391" s="1885">
        <v>13.125</v>
      </c>
      <c r="P391" s="1886"/>
      <c r="Q391" s="1886"/>
      <c r="R391" s="1886"/>
      <c r="S391" s="1887"/>
      <c r="T391" s="1888" t="s">
        <v>2612</v>
      </c>
      <c r="U391" s="1889"/>
      <c r="V391" s="1889"/>
      <c r="W391" s="1225"/>
      <c r="X391" s="1890">
        <v>13.209</v>
      </c>
      <c r="Y391" s="1891"/>
      <c r="Z391" s="1891"/>
      <c r="AA391" s="1891"/>
      <c r="AB391" s="1891"/>
      <c r="AC391" s="1891"/>
      <c r="AD391" s="1892"/>
      <c r="AE391" s="1865">
        <v>173.3681</v>
      </c>
      <c r="AF391" s="1847"/>
      <c r="AG391" s="1847"/>
      <c r="AH391" s="1225"/>
    </row>
    <row r="392" spans="1:34" ht="17.45" customHeight="1">
      <c r="A392" s="1220"/>
      <c r="B392" s="1209" t="s">
        <v>2907</v>
      </c>
      <c r="C392" s="1866" t="s">
        <v>2908</v>
      </c>
      <c r="D392" s="1867"/>
      <c r="E392" s="1867"/>
      <c r="F392" s="1867"/>
      <c r="G392" s="1867"/>
      <c r="H392" s="1867"/>
      <c r="I392" s="1867"/>
      <c r="J392" s="1867"/>
      <c r="K392" s="1867"/>
      <c r="L392" s="1867"/>
      <c r="M392" s="1867"/>
      <c r="N392" s="1866"/>
      <c r="O392" s="1893">
        <v>3.2050000000000002E-2</v>
      </c>
      <c r="P392" s="1894"/>
      <c r="Q392" s="1894"/>
      <c r="R392" s="1894"/>
      <c r="S392" s="1895"/>
      <c r="T392" s="1896" t="s">
        <v>495</v>
      </c>
      <c r="U392" s="1897"/>
      <c r="V392" s="1897"/>
      <c r="W392" s="1222"/>
      <c r="X392" s="1898">
        <v>1219.8083999999999</v>
      </c>
      <c r="Y392" s="1899"/>
      <c r="Z392" s="1899"/>
      <c r="AA392" s="1899"/>
      <c r="AB392" s="1899"/>
      <c r="AC392" s="1899"/>
      <c r="AD392" s="1900"/>
      <c r="AE392" s="1874">
        <v>39.094900000000003</v>
      </c>
      <c r="AF392" s="1843"/>
      <c r="AG392" s="1843"/>
      <c r="AH392" s="1222"/>
    </row>
    <row r="393" spans="1:34" ht="17.45" customHeight="1">
      <c r="A393" s="1792"/>
      <c r="B393" s="1793"/>
      <c r="C393" s="1793"/>
      <c r="D393" s="1793"/>
      <c r="E393" s="1793"/>
      <c r="F393" s="1793"/>
      <c r="G393" s="1793"/>
      <c r="H393" s="1793"/>
      <c r="I393" s="1794" t="s">
        <v>2869</v>
      </c>
      <c r="J393" s="1794"/>
      <c r="K393" s="1794"/>
      <c r="L393" s="1794"/>
      <c r="M393" s="1794"/>
      <c r="N393" s="1794"/>
      <c r="O393" s="1794"/>
      <c r="P393" s="1794"/>
      <c r="Q393" s="1794"/>
      <c r="R393" s="1794"/>
      <c r="S393" s="1794"/>
      <c r="T393" s="1794"/>
      <c r="U393" s="1794"/>
      <c r="V393" s="1794"/>
      <c r="W393" s="1794"/>
      <c r="X393" s="1794"/>
      <c r="Y393" s="1794"/>
      <c r="Z393" s="1214"/>
      <c r="AA393" s="1795">
        <v>212.46299999999999</v>
      </c>
      <c r="AB393" s="1795"/>
      <c r="AC393" s="1795"/>
      <c r="AD393" s="1795"/>
      <c r="AE393" s="1795"/>
      <c r="AF393" s="1795"/>
      <c r="AG393" s="1795"/>
      <c r="AH393" s="1213"/>
    </row>
    <row r="394" spans="1:34" ht="16.7" customHeight="1">
      <c r="A394" s="1801" t="s">
        <v>2870</v>
      </c>
      <c r="B394" s="1825"/>
      <c r="C394" s="1825"/>
      <c r="D394" s="1825"/>
      <c r="E394" s="1825"/>
      <c r="F394" s="1825"/>
      <c r="G394" s="1825"/>
      <c r="H394" s="1825"/>
      <c r="I394" s="1825"/>
      <c r="J394" s="1825"/>
      <c r="K394" s="1825"/>
      <c r="L394" s="1825"/>
      <c r="M394" s="1825"/>
      <c r="N394" s="1826"/>
      <c r="O394" s="1789" t="s">
        <v>2850</v>
      </c>
      <c r="P394" s="1790"/>
      <c r="Q394" s="1790"/>
      <c r="R394" s="1790"/>
      <c r="S394" s="1791"/>
      <c r="T394" s="1827" t="s">
        <v>754</v>
      </c>
      <c r="U394" s="1790"/>
      <c r="V394" s="1790"/>
      <c r="W394" s="1213"/>
      <c r="X394" s="1789" t="s">
        <v>2866</v>
      </c>
      <c r="Y394" s="1790"/>
      <c r="Z394" s="1790"/>
      <c r="AA394" s="1790"/>
      <c r="AB394" s="1790"/>
      <c r="AC394" s="1790"/>
      <c r="AD394" s="1791"/>
      <c r="AE394" s="1810" t="s">
        <v>2867</v>
      </c>
      <c r="AF394" s="1828"/>
      <c r="AG394" s="1828"/>
      <c r="AH394" s="1213"/>
    </row>
    <row r="395" spans="1:34" ht="17.45" customHeight="1">
      <c r="A395" s="1792"/>
      <c r="B395" s="1793"/>
      <c r="C395" s="1793"/>
      <c r="D395" s="1793"/>
      <c r="E395" s="1793"/>
      <c r="F395" s="1793"/>
      <c r="G395" s="1793"/>
      <c r="H395" s="1793"/>
      <c r="I395" s="1794" t="s">
        <v>2871</v>
      </c>
      <c r="J395" s="1794"/>
      <c r="K395" s="1794"/>
      <c r="L395" s="1794"/>
      <c r="M395" s="1794"/>
      <c r="N395" s="1794"/>
      <c r="O395" s="1794"/>
      <c r="P395" s="1794"/>
      <c r="Q395" s="1794"/>
      <c r="R395" s="1794"/>
      <c r="S395" s="1794"/>
      <c r="T395" s="1794"/>
      <c r="U395" s="1794"/>
      <c r="V395" s="1794"/>
      <c r="W395" s="1794"/>
      <c r="X395" s="1794"/>
      <c r="Y395" s="1794"/>
      <c r="Z395" s="1214"/>
      <c r="AA395" s="1795">
        <v>0</v>
      </c>
      <c r="AB395" s="1795"/>
      <c r="AC395" s="1795"/>
      <c r="AD395" s="1795"/>
      <c r="AE395" s="1795"/>
      <c r="AF395" s="1795"/>
      <c r="AG395" s="1795"/>
      <c r="AH395" s="1213"/>
    </row>
    <row r="396" spans="1:34" ht="16.7" customHeight="1">
      <c r="A396" s="1801" t="s">
        <v>2872</v>
      </c>
      <c r="B396" s="1825"/>
      <c r="C396" s="1825"/>
      <c r="D396" s="1825"/>
      <c r="E396" s="1825"/>
      <c r="F396" s="1825"/>
      <c r="G396" s="1825"/>
      <c r="H396" s="1825"/>
      <c r="I396" s="1825"/>
      <c r="J396" s="1825"/>
      <c r="K396" s="1825"/>
      <c r="L396" s="1825"/>
      <c r="M396" s="1825"/>
      <c r="N396" s="1826"/>
      <c r="O396" s="1789" t="s">
        <v>2850</v>
      </c>
      <c r="P396" s="1790"/>
      <c r="Q396" s="1790"/>
      <c r="R396" s="1790"/>
      <c r="S396" s="1791"/>
      <c r="T396" s="1827" t="s">
        <v>754</v>
      </c>
      <c r="U396" s="1790"/>
      <c r="V396" s="1790"/>
      <c r="W396" s="1213"/>
      <c r="X396" s="1789" t="s">
        <v>2866</v>
      </c>
      <c r="Y396" s="1790"/>
      <c r="Z396" s="1790"/>
      <c r="AA396" s="1790"/>
      <c r="AB396" s="1790"/>
      <c r="AC396" s="1790"/>
      <c r="AD396" s="1791"/>
      <c r="AE396" s="1810" t="s">
        <v>2867</v>
      </c>
      <c r="AF396" s="1828"/>
      <c r="AG396" s="1828"/>
      <c r="AH396" s="1213"/>
    </row>
    <row r="397" spans="1:34" ht="17.45" customHeight="1">
      <c r="A397" s="1883" t="s">
        <v>2909</v>
      </c>
      <c r="B397" s="1884"/>
      <c r="C397" s="1884"/>
      <c r="D397" s="1884"/>
      <c r="E397" s="1884"/>
      <c r="F397" s="1829" t="s">
        <v>2910</v>
      </c>
      <c r="G397" s="1830"/>
      <c r="H397" s="1830"/>
      <c r="I397" s="1830"/>
      <c r="J397" s="1830"/>
      <c r="K397" s="1830"/>
      <c r="L397" s="1830"/>
      <c r="M397" s="1830"/>
      <c r="N397" s="1829"/>
      <c r="O397" s="1831">
        <v>1.3129999999999999E-2</v>
      </c>
      <c r="P397" s="1832"/>
      <c r="Q397" s="1832"/>
      <c r="R397" s="1832"/>
      <c r="S397" s="1833"/>
      <c r="T397" s="1834" t="s">
        <v>109</v>
      </c>
      <c r="U397" s="1835"/>
      <c r="V397" s="1835"/>
      <c r="W397" s="1217"/>
      <c r="X397" s="1836">
        <v>33.54</v>
      </c>
      <c r="Y397" s="1837"/>
      <c r="Z397" s="1837"/>
      <c r="AA397" s="1837"/>
      <c r="AB397" s="1837"/>
      <c r="AC397" s="1837"/>
      <c r="AD397" s="1838"/>
      <c r="AE397" s="1839">
        <v>0.44040000000000001</v>
      </c>
      <c r="AF397" s="1795"/>
      <c r="AG397" s="1795"/>
      <c r="AH397" s="1217"/>
    </row>
    <row r="398" spans="1:34" ht="17.45" customHeight="1">
      <c r="A398" s="1792"/>
      <c r="B398" s="1793"/>
      <c r="C398" s="1793"/>
      <c r="D398" s="1793"/>
      <c r="E398" s="1793"/>
      <c r="F398" s="1793"/>
      <c r="G398" s="1793"/>
      <c r="H398" s="1793"/>
      <c r="I398" s="1793"/>
      <c r="J398" s="1793"/>
      <c r="K398" s="1794" t="s">
        <v>2873</v>
      </c>
      <c r="L398" s="1794"/>
      <c r="M398" s="1794"/>
      <c r="N398" s="1794"/>
      <c r="O398" s="1794"/>
      <c r="P398" s="1794"/>
      <c r="Q398" s="1794"/>
      <c r="R398" s="1794"/>
      <c r="S398" s="1794"/>
      <c r="T398" s="1794"/>
      <c r="U398" s="1794"/>
      <c r="V398" s="1794"/>
      <c r="W398" s="1794"/>
      <c r="X398" s="1794"/>
      <c r="Y398" s="1794"/>
      <c r="Z398" s="1794"/>
      <c r="AA398" s="1794"/>
      <c r="AB398" s="1214"/>
      <c r="AC398" s="1795">
        <v>0.44040000000000001</v>
      </c>
      <c r="AD398" s="1795"/>
      <c r="AE398" s="1795"/>
      <c r="AF398" s="1795"/>
      <c r="AG398" s="1795"/>
      <c r="AH398" s="1213"/>
    </row>
    <row r="399" spans="1:34" ht="16.7" customHeight="1">
      <c r="A399" s="1801" t="s">
        <v>2874</v>
      </c>
      <c r="B399" s="1825"/>
      <c r="C399" s="1825"/>
      <c r="D399" s="1825"/>
      <c r="E399" s="1825"/>
      <c r="F399" s="1825"/>
      <c r="G399" s="1825"/>
      <c r="H399" s="1825"/>
      <c r="I399" s="1825"/>
      <c r="J399" s="1826"/>
      <c r="K399" s="1789" t="s">
        <v>2850</v>
      </c>
      <c r="L399" s="1791"/>
      <c r="M399" s="1855" t="s">
        <v>2875</v>
      </c>
      <c r="N399" s="1856"/>
      <c r="O399" s="1857"/>
      <c r="P399" s="1855" t="s">
        <v>2876</v>
      </c>
      <c r="Q399" s="1856"/>
      <c r="R399" s="1857"/>
      <c r="S399" s="1855" t="s">
        <v>2877</v>
      </c>
      <c r="T399" s="1857"/>
      <c r="U399" s="1789" t="s">
        <v>2878</v>
      </c>
      <c r="V399" s="1790"/>
      <c r="W399" s="1791"/>
      <c r="X399" s="1789" t="s">
        <v>2879</v>
      </c>
      <c r="Y399" s="1790"/>
      <c r="Z399" s="1790"/>
      <c r="AA399" s="1790"/>
      <c r="AB399" s="1791"/>
      <c r="AC399" s="1789" t="s">
        <v>2880</v>
      </c>
      <c r="AD399" s="1791"/>
      <c r="AE399" s="1810" t="s">
        <v>2867</v>
      </c>
      <c r="AF399" s="1828"/>
      <c r="AG399" s="1828"/>
      <c r="AH399" s="1213"/>
    </row>
    <row r="400" spans="1:34" ht="17.45" customHeight="1">
      <c r="A400" s="1901" t="s">
        <v>2911</v>
      </c>
      <c r="B400" s="1902"/>
      <c r="C400" s="1902"/>
      <c r="D400" s="1902"/>
      <c r="E400" s="1902"/>
      <c r="F400" s="1830" t="s">
        <v>2910</v>
      </c>
      <c r="G400" s="1876"/>
      <c r="H400" s="1876"/>
      <c r="I400" s="1876"/>
      <c r="J400" s="1875"/>
      <c r="K400" s="1877">
        <v>1.3129999999999999E-2</v>
      </c>
      <c r="L400" s="1878"/>
      <c r="M400" s="1890">
        <v>0</v>
      </c>
      <c r="N400" s="1891"/>
      <c r="O400" s="1892"/>
      <c r="P400" s="1890">
        <v>0</v>
      </c>
      <c r="Q400" s="1891"/>
      <c r="R400" s="1892"/>
      <c r="S400" s="1890">
        <v>0</v>
      </c>
      <c r="T400" s="1892"/>
      <c r="U400" s="1890">
        <v>1.1000000000000001</v>
      </c>
      <c r="V400" s="1891"/>
      <c r="W400" s="1892"/>
      <c r="X400" s="1890">
        <v>0.88</v>
      </c>
      <c r="Y400" s="1891"/>
      <c r="Z400" s="1891"/>
      <c r="AA400" s="1891"/>
      <c r="AB400" s="1892"/>
      <c r="AC400" s="1890">
        <v>0.72</v>
      </c>
      <c r="AD400" s="1892"/>
      <c r="AE400" s="1865">
        <v>0</v>
      </c>
      <c r="AF400" s="1847"/>
      <c r="AG400" s="1847"/>
      <c r="AH400" s="1225"/>
    </row>
    <row r="401" spans="1:34" ht="7.35" customHeight="1">
      <c r="A401" s="1220"/>
      <c r="B401" s="1221"/>
      <c r="C401" s="1221"/>
      <c r="D401" s="1221"/>
      <c r="E401" s="1221"/>
      <c r="F401" s="1867"/>
      <c r="G401" s="1867"/>
      <c r="H401" s="1867"/>
      <c r="I401" s="1867"/>
      <c r="J401" s="1867"/>
      <c r="K401" s="1221"/>
      <c r="L401" s="1221"/>
      <c r="M401" s="1221"/>
      <c r="N401" s="1221"/>
      <c r="O401" s="1221"/>
      <c r="P401" s="1221"/>
      <c r="Q401" s="1221"/>
      <c r="R401" s="1221"/>
      <c r="S401" s="1221"/>
      <c r="T401" s="1221"/>
      <c r="U401" s="1221"/>
      <c r="V401" s="1221"/>
      <c r="W401" s="1221"/>
      <c r="X401" s="1221"/>
      <c r="Y401" s="1221"/>
      <c r="Z401" s="1221"/>
      <c r="AA401" s="1221"/>
      <c r="AB401" s="1221"/>
      <c r="AC401" s="1221"/>
      <c r="AD401" s="1221"/>
      <c r="AE401" s="1221"/>
      <c r="AF401" s="1221"/>
      <c r="AG401" s="1221"/>
      <c r="AH401" s="1222"/>
    </row>
    <row r="402" spans="1:34" ht="16.7" customHeight="1">
      <c r="A402" s="1853"/>
      <c r="B402" s="1778"/>
      <c r="C402" s="1778"/>
      <c r="D402" s="1778"/>
      <c r="E402" s="1778"/>
      <c r="F402" s="1778"/>
      <c r="G402" s="1778"/>
      <c r="H402" s="1778"/>
      <c r="I402" s="1846" t="s">
        <v>2881</v>
      </c>
      <c r="J402" s="1846"/>
      <c r="K402" s="1846"/>
      <c r="L402" s="1846"/>
      <c r="M402" s="1846"/>
      <c r="N402" s="1846"/>
      <c r="O402" s="1846"/>
      <c r="P402" s="1846"/>
      <c r="Q402" s="1846"/>
      <c r="R402" s="1846"/>
      <c r="S402" s="1846"/>
      <c r="T402" s="1846"/>
      <c r="U402" s="1846"/>
      <c r="V402" s="1846"/>
      <c r="W402" s="1846"/>
      <c r="X402" s="1846"/>
      <c r="Y402" s="1846"/>
      <c r="Z402" s="1203"/>
      <c r="AA402" s="1847">
        <v>0</v>
      </c>
      <c r="AB402" s="1847"/>
      <c r="AC402" s="1847"/>
      <c r="AD402" s="1847"/>
      <c r="AE402" s="1847"/>
      <c r="AF402" s="1847"/>
      <c r="AG402" s="1847"/>
      <c r="AH402" s="1204"/>
    </row>
    <row r="403" spans="1:34" ht="5.85" customHeight="1">
      <c r="A403" s="1854"/>
      <c r="B403" s="1309"/>
      <c r="C403" s="1309"/>
      <c r="D403" s="1309"/>
      <c r="E403" s="1309"/>
      <c r="F403" s="1309"/>
      <c r="G403" s="1309"/>
      <c r="H403" s="1309"/>
      <c r="I403" s="1309"/>
      <c r="J403" s="1309"/>
      <c r="K403" s="1309"/>
      <c r="L403" s="1309"/>
      <c r="M403" s="1309"/>
      <c r="N403" s="1309"/>
      <c r="O403" s="1309"/>
      <c r="P403" s="1309"/>
      <c r="Q403" s="1309"/>
      <c r="R403" s="1309"/>
      <c r="S403" s="1309"/>
      <c r="T403" s="1309"/>
      <c r="U403" s="1309"/>
      <c r="V403" s="1309"/>
      <c r="W403" s="1309"/>
      <c r="X403" s="1309"/>
      <c r="Y403" s="1309"/>
      <c r="Z403" s="1309"/>
      <c r="AA403" s="1309"/>
      <c r="AB403" s="1309"/>
      <c r="AC403" s="1309"/>
      <c r="AD403" s="1309"/>
      <c r="AE403" s="1309"/>
      <c r="AF403" s="1309"/>
      <c r="AG403" s="1309"/>
      <c r="AH403" s="1782"/>
    </row>
    <row r="404" spans="1:34" ht="17.45" customHeight="1">
      <c r="A404" s="1845"/>
      <c r="B404" s="1799"/>
      <c r="C404" s="1799"/>
      <c r="D404" s="1799"/>
      <c r="E404" s="1799"/>
      <c r="F404" s="1799"/>
      <c r="G404" s="1799"/>
      <c r="H404" s="1799"/>
      <c r="I404" s="1842" t="s">
        <v>2882</v>
      </c>
      <c r="J404" s="1842"/>
      <c r="K404" s="1842"/>
      <c r="L404" s="1842"/>
      <c r="M404" s="1842"/>
      <c r="N404" s="1842"/>
      <c r="O404" s="1842"/>
      <c r="P404" s="1842"/>
      <c r="Q404" s="1842"/>
      <c r="R404" s="1842"/>
      <c r="S404" s="1842"/>
      <c r="T404" s="1842"/>
      <c r="U404" s="1842"/>
      <c r="V404" s="1842"/>
      <c r="W404" s="1842"/>
      <c r="X404" s="1842"/>
      <c r="Y404" s="1842"/>
      <c r="Z404" s="1212"/>
      <c r="AA404" s="1848">
        <v>389.49</v>
      </c>
      <c r="AB404" s="1848"/>
      <c r="AC404" s="1848"/>
      <c r="AD404" s="1848"/>
      <c r="AE404" s="1848"/>
      <c r="AF404" s="1848"/>
      <c r="AG404" s="1848"/>
      <c r="AH404" s="1208"/>
    </row>
    <row r="405" spans="1:34" ht="45.75" customHeight="1">
      <c r="A405" s="1849" t="s">
        <v>2883</v>
      </c>
      <c r="B405" s="1850"/>
      <c r="C405" s="1850"/>
      <c r="D405" s="1850"/>
      <c r="E405" s="1851"/>
      <c r="F405" s="1852"/>
      <c r="G405" s="1852"/>
      <c r="H405" s="1852"/>
      <c r="I405" s="1852"/>
      <c r="J405" s="1852"/>
      <c r="K405" s="1852"/>
      <c r="L405" s="1852"/>
      <c r="M405" s="1852"/>
      <c r="N405" s="1852"/>
      <c r="O405" s="1852"/>
      <c r="P405" s="1852"/>
      <c r="Q405" s="1852"/>
      <c r="R405" s="1852"/>
      <c r="S405" s="1852"/>
      <c r="T405" s="1852"/>
      <c r="U405" s="1852"/>
      <c r="V405" s="1852"/>
      <c r="W405" s="1852"/>
      <c r="X405" s="1852"/>
      <c r="Y405" s="1852"/>
      <c r="Z405" s="1852"/>
      <c r="AA405" s="1852"/>
      <c r="AB405" s="1852"/>
      <c r="AC405" s="1852"/>
      <c r="AD405" s="1852"/>
      <c r="AE405" s="1852"/>
      <c r="AF405" s="1852"/>
      <c r="AG405" s="1852"/>
      <c r="AH405" s="1851"/>
    </row>
    <row r="406" spans="1:34" ht="86.45" customHeight="1">
      <c r="A406" s="1218"/>
      <c r="AH406" s="1219"/>
    </row>
    <row r="407" spans="1:34" ht="86.45" customHeight="1">
      <c r="A407" s="1220"/>
      <c r="B407" s="1221"/>
      <c r="C407" s="1221"/>
      <c r="D407" s="1221"/>
      <c r="E407" s="1221"/>
      <c r="F407" s="1221"/>
      <c r="G407" s="1221"/>
      <c r="H407" s="1221"/>
      <c r="I407" s="1221"/>
      <c r="J407" s="1221"/>
      <c r="K407" s="1221"/>
      <c r="L407" s="1221"/>
      <c r="M407" s="1221"/>
      <c r="N407" s="1221"/>
      <c r="O407" s="1221"/>
      <c r="P407" s="1221"/>
      <c r="Q407" s="1221"/>
      <c r="R407" s="1221"/>
      <c r="S407" s="1221"/>
      <c r="T407" s="1221"/>
      <c r="U407" s="1221"/>
      <c r="V407" s="1221"/>
      <c r="W407" s="1221"/>
      <c r="X407" s="1221"/>
      <c r="Y407" s="1221"/>
      <c r="Z407" s="1221"/>
      <c r="AA407" s="1221"/>
      <c r="AB407" s="1221"/>
      <c r="AC407" s="1221"/>
      <c r="AD407" s="1221"/>
      <c r="AE407" s="1221"/>
      <c r="AF407" s="1221"/>
      <c r="AG407" s="1221"/>
      <c r="AH407" s="1222"/>
    </row>
    <row r="408" spans="1:34" ht="5.85" customHeight="1">
      <c r="A408" s="1777"/>
      <c r="B408" s="1778"/>
      <c r="C408" s="1778"/>
      <c r="D408" s="1778"/>
      <c r="E408" s="1778"/>
      <c r="F408" s="1778"/>
      <c r="G408" s="1778"/>
      <c r="H408" s="1778"/>
      <c r="I408" s="1778"/>
      <c r="J408" s="1778"/>
      <c r="K408" s="1778"/>
      <c r="L408" s="1778"/>
      <c r="M408" s="1778"/>
      <c r="N408" s="1778"/>
      <c r="O408" s="1778"/>
      <c r="P408" s="1778"/>
      <c r="Q408" s="1778"/>
      <c r="R408" s="1778"/>
      <c r="S408" s="1778"/>
      <c r="T408" s="1778"/>
      <c r="U408" s="1778"/>
      <c r="V408" s="1778"/>
      <c r="W408" s="1778"/>
      <c r="X408" s="1778"/>
      <c r="Y408" s="1778"/>
      <c r="Z408" s="1778"/>
      <c r="AA408" s="1778"/>
      <c r="AB408" s="1778"/>
      <c r="AC408" s="1778"/>
      <c r="AD408" s="1778"/>
      <c r="AE408" s="1778"/>
      <c r="AF408" s="1778"/>
      <c r="AG408" s="1778"/>
      <c r="AH408" s="1779"/>
    </row>
    <row r="409" spans="1:34" ht="11.65" customHeight="1">
      <c r="A409" s="1780" t="s">
        <v>2834</v>
      </c>
      <c r="B409" s="1310"/>
      <c r="C409" s="1310"/>
      <c r="D409" s="1310"/>
      <c r="E409" s="1310"/>
      <c r="F409" s="1310"/>
      <c r="G409" s="1310"/>
      <c r="H409" s="1310"/>
      <c r="I409" s="1310"/>
      <c r="J409" s="1310"/>
      <c r="K409" s="1310"/>
      <c r="L409" s="1310"/>
      <c r="M409" s="1310"/>
      <c r="N409" s="1310"/>
      <c r="O409" s="1310"/>
      <c r="P409" s="1310"/>
      <c r="Q409" s="1310"/>
      <c r="R409" s="1310"/>
      <c r="S409" s="1310"/>
      <c r="T409" s="1310"/>
      <c r="U409" s="1310"/>
      <c r="V409" s="1310"/>
      <c r="W409" s="1310"/>
      <c r="X409" s="1310"/>
      <c r="Y409" s="1310"/>
      <c r="Z409" s="1310"/>
      <c r="AA409" s="1310"/>
      <c r="AB409" s="1310"/>
      <c r="AC409" s="1310"/>
      <c r="AD409" s="1309"/>
      <c r="AE409" s="1309"/>
      <c r="AF409" s="1781" t="s">
        <v>2912</v>
      </c>
      <c r="AG409" s="1781"/>
      <c r="AH409" s="1782"/>
    </row>
    <row r="410" spans="1:34" ht="5.85" customHeight="1">
      <c r="A410" s="1780"/>
      <c r="B410" s="1310"/>
      <c r="C410" s="1310"/>
      <c r="D410" s="1310"/>
      <c r="E410" s="1310"/>
      <c r="F410" s="1310"/>
      <c r="G410" s="1310"/>
      <c r="H410" s="1310"/>
      <c r="I410" s="1310"/>
      <c r="J410" s="1310"/>
      <c r="K410" s="1310"/>
      <c r="L410" s="1310"/>
      <c r="M410" s="1310"/>
      <c r="N410" s="1310"/>
      <c r="O410" s="1310"/>
      <c r="P410" s="1310"/>
      <c r="Q410" s="1310"/>
      <c r="R410" s="1310"/>
      <c r="S410" s="1310"/>
      <c r="T410" s="1310"/>
      <c r="U410" s="1310"/>
      <c r="V410" s="1310"/>
      <c r="W410" s="1310"/>
      <c r="X410" s="1310"/>
      <c r="Y410" s="1310"/>
      <c r="Z410" s="1310"/>
      <c r="AA410" s="1310"/>
      <c r="AB410" s="1310"/>
      <c r="AC410" s="1310"/>
      <c r="AD410" s="1311"/>
      <c r="AE410" s="1311"/>
      <c r="AF410" s="1311"/>
      <c r="AG410" s="1311"/>
      <c r="AH410" s="1782"/>
    </row>
    <row r="411" spans="1:34" ht="10.9" customHeight="1">
      <c r="A411" s="1783" t="s">
        <v>2836</v>
      </c>
      <c r="B411" s="1784"/>
      <c r="C411" s="1784"/>
      <c r="D411" s="1784"/>
      <c r="E411" s="1784"/>
      <c r="F411" s="1784"/>
      <c r="G411" s="1784"/>
      <c r="H411" s="1784"/>
      <c r="I411" s="1784"/>
      <c r="J411" s="1784"/>
      <c r="K411" s="1784"/>
      <c r="L411" s="1784"/>
      <c r="M411" s="1784"/>
      <c r="N411" s="1784"/>
      <c r="O411" s="1784"/>
      <c r="P411" s="1784"/>
      <c r="Q411" s="1784"/>
      <c r="R411" s="1784"/>
      <c r="S411" s="1784"/>
      <c r="T411" s="1784"/>
      <c r="U411" s="1784"/>
      <c r="V411" s="1784"/>
      <c r="W411" s="1784"/>
      <c r="X411" s="1784"/>
      <c r="Y411" s="1784"/>
      <c r="Z411" s="1784"/>
      <c r="AA411" s="1784"/>
      <c r="AB411" s="1784"/>
      <c r="AC411" s="1784"/>
      <c r="AD411" s="1311"/>
      <c r="AE411" s="1311"/>
      <c r="AF411" s="1311"/>
      <c r="AG411" s="1311"/>
      <c r="AH411" s="1782"/>
    </row>
    <row r="412" spans="1:34" ht="23.25" customHeight="1">
      <c r="A412" s="1785" t="s">
        <v>2837</v>
      </c>
      <c r="B412" s="1786"/>
      <c r="C412" s="1786"/>
      <c r="D412" s="1786"/>
      <c r="E412" s="1786"/>
      <c r="F412" s="1786"/>
      <c r="G412" s="1786"/>
      <c r="H412" s="1786"/>
      <c r="I412" s="1786"/>
      <c r="J412" s="1786"/>
      <c r="K412" s="1786"/>
      <c r="L412" s="1786"/>
      <c r="M412" s="1786"/>
      <c r="N412" s="1786"/>
      <c r="O412" s="1786"/>
      <c r="P412" s="1786"/>
      <c r="Q412" s="1786"/>
      <c r="R412" s="1786"/>
      <c r="S412" s="1786"/>
      <c r="T412" s="1786"/>
      <c r="U412" s="1786"/>
      <c r="V412" s="1786"/>
      <c r="W412" s="1786"/>
      <c r="X412" s="1786"/>
      <c r="Y412" s="1786"/>
      <c r="Z412" s="1786"/>
      <c r="AA412" s="1786"/>
      <c r="AB412" s="1786"/>
      <c r="AC412" s="1786"/>
      <c r="AD412" s="1311"/>
      <c r="AE412" s="1311"/>
      <c r="AF412" s="1311"/>
      <c r="AG412" s="1311"/>
      <c r="AH412" s="1782"/>
    </row>
    <row r="413" spans="1:34" ht="5.85" customHeight="1">
      <c r="A413" s="1787" t="s">
        <v>2838</v>
      </c>
      <c r="B413" s="1788"/>
      <c r="C413" s="1788"/>
      <c r="D413" s="1788"/>
      <c r="E413" s="1788"/>
      <c r="F413" s="1788"/>
      <c r="G413" s="1788"/>
      <c r="H413" s="1788"/>
      <c r="I413" s="1788"/>
      <c r="J413" s="1788"/>
      <c r="K413" s="1788"/>
      <c r="L413" s="1788"/>
      <c r="M413" s="1788"/>
      <c r="N413" s="1788"/>
      <c r="O413" s="1788"/>
      <c r="P413" s="1788"/>
      <c r="Q413" s="1788"/>
      <c r="R413" s="1788"/>
      <c r="S413" s="1788"/>
      <c r="T413" s="1788"/>
      <c r="U413" s="1788"/>
      <c r="V413" s="1788"/>
      <c r="W413" s="1788"/>
      <c r="X413" s="1788"/>
      <c r="Y413" s="1788"/>
      <c r="Z413" s="1788"/>
      <c r="AA413" s="1788"/>
      <c r="AB413" s="1788"/>
      <c r="AC413" s="1788"/>
      <c r="AD413" s="1311"/>
      <c r="AE413" s="1311"/>
      <c r="AF413" s="1311"/>
      <c r="AG413" s="1311"/>
      <c r="AH413" s="1782"/>
    </row>
    <row r="414" spans="1:34" ht="5.85" customHeight="1">
      <c r="A414" s="1787"/>
      <c r="B414" s="1788"/>
      <c r="C414" s="1788"/>
      <c r="D414" s="1788"/>
      <c r="E414" s="1788"/>
      <c r="F414" s="1788"/>
      <c r="G414" s="1788"/>
      <c r="H414" s="1788"/>
      <c r="I414" s="1788"/>
      <c r="J414" s="1788"/>
      <c r="K414" s="1788"/>
      <c r="L414" s="1788"/>
      <c r="M414" s="1788"/>
      <c r="N414" s="1788"/>
      <c r="O414" s="1788"/>
      <c r="P414" s="1788"/>
      <c r="Q414" s="1788"/>
      <c r="R414" s="1788"/>
      <c r="S414" s="1788"/>
      <c r="T414" s="1788"/>
      <c r="U414" s="1788"/>
      <c r="V414" s="1788"/>
      <c r="W414" s="1788"/>
      <c r="X414" s="1788"/>
      <c r="Y414" s="1788"/>
      <c r="Z414" s="1788"/>
      <c r="AA414" s="1788"/>
      <c r="AB414" s="1788"/>
      <c r="AC414" s="1788"/>
      <c r="AD414" s="1782"/>
      <c r="AE414" s="1309"/>
      <c r="AF414" s="1309"/>
      <c r="AG414" s="1309"/>
      <c r="AH414" s="1782"/>
    </row>
    <row r="415" spans="1:34" ht="10.9" customHeight="1">
      <c r="A415" s="1787" t="s">
        <v>2839</v>
      </c>
      <c r="B415" s="1788"/>
      <c r="C415" s="1788"/>
      <c r="D415" s="1788"/>
      <c r="E415" s="1788"/>
      <c r="F415" s="1788"/>
      <c r="G415" s="1788"/>
      <c r="H415" s="1788"/>
      <c r="I415" s="1788"/>
      <c r="J415" s="1788"/>
      <c r="K415" s="1788"/>
      <c r="L415" s="1788"/>
      <c r="M415" s="1788"/>
      <c r="N415" s="1788"/>
      <c r="O415" s="1788"/>
      <c r="P415" s="1788"/>
      <c r="Q415" s="1788"/>
      <c r="R415" s="1788"/>
      <c r="S415" s="1788"/>
      <c r="T415" s="1788"/>
      <c r="U415" s="1788"/>
      <c r="V415" s="1788"/>
      <c r="W415" s="1788"/>
      <c r="X415" s="1788"/>
      <c r="Y415" s="1788"/>
      <c r="Z415" s="1788"/>
      <c r="AA415" s="1788"/>
      <c r="AB415" s="1788"/>
      <c r="AC415" s="1788"/>
      <c r="AD415" s="1818" t="s">
        <v>2840</v>
      </c>
      <c r="AE415" s="1818"/>
      <c r="AF415" s="1206">
        <v>21.23</v>
      </c>
      <c r="AG415" s="1207" t="s">
        <v>5</v>
      </c>
      <c r="AH415" s="1800"/>
    </row>
    <row r="416" spans="1:34" ht="11.65" customHeight="1">
      <c r="A416" s="1819" t="s">
        <v>2841</v>
      </c>
      <c r="B416" s="1820"/>
      <c r="C416" s="1820"/>
      <c r="D416" s="1820"/>
      <c r="E416" s="1820"/>
      <c r="F416" s="1820"/>
      <c r="G416" s="1820"/>
      <c r="H416" s="1820"/>
      <c r="I416" s="1820"/>
      <c r="J416" s="1820"/>
      <c r="K416" s="1820"/>
      <c r="L416" s="1820"/>
      <c r="M416" s="1820"/>
      <c r="N416" s="1820"/>
      <c r="O416" s="1820"/>
      <c r="P416" s="1820"/>
      <c r="Q416" s="1820"/>
      <c r="R416" s="1820"/>
      <c r="S416" s="1820"/>
      <c r="T416" s="1820"/>
      <c r="U416" s="1820"/>
      <c r="V416" s="1820"/>
      <c r="W416" s="1820"/>
      <c r="X416" s="1820"/>
      <c r="Y416" s="1820"/>
      <c r="Z416" s="1820"/>
      <c r="AA416" s="1820"/>
      <c r="AB416" s="1820"/>
      <c r="AC416" s="1820"/>
      <c r="AD416" s="1821" t="s">
        <v>2842</v>
      </c>
      <c r="AE416" s="1821"/>
      <c r="AF416" s="1210">
        <v>15</v>
      </c>
      <c r="AG416" s="1211" t="s">
        <v>5</v>
      </c>
      <c r="AH416" s="1800"/>
    </row>
    <row r="417" spans="1:34" ht="17.45" customHeight="1">
      <c r="A417" s="1822" t="s">
        <v>2843</v>
      </c>
      <c r="B417" s="1802"/>
      <c r="C417" s="1802"/>
      <c r="D417" s="1778"/>
      <c r="E417" s="1823" t="s">
        <v>2614</v>
      </c>
      <c r="F417" s="1823"/>
      <c r="G417" s="1823"/>
      <c r="H417" s="1823"/>
      <c r="I417" s="1823"/>
      <c r="J417" s="1823"/>
      <c r="K417" s="1823"/>
      <c r="L417" s="1823"/>
      <c r="M417" s="1823"/>
      <c r="N417" s="1823"/>
      <c r="O417" s="1823"/>
      <c r="P417" s="1823"/>
      <c r="Q417" s="1823"/>
      <c r="R417" s="1823"/>
      <c r="S417" s="1823"/>
      <c r="T417" s="1823"/>
      <c r="U417" s="1823"/>
      <c r="V417" s="1823"/>
      <c r="W417" s="1823"/>
      <c r="X417" s="1823"/>
      <c r="Y417" s="1823"/>
      <c r="Z417" s="1823"/>
      <c r="AA417" s="1823"/>
      <c r="AB417" s="1823"/>
      <c r="AC417" s="1823"/>
      <c r="AD417" s="1823"/>
      <c r="AE417" s="1823"/>
      <c r="AF417" s="1823"/>
      <c r="AG417" s="1823"/>
      <c r="AH417" s="1779"/>
    </row>
    <row r="418" spans="1:34" ht="16.7" customHeight="1">
      <c r="A418" s="1824" t="s">
        <v>2844</v>
      </c>
      <c r="B418" s="1816"/>
      <c r="C418" s="1816"/>
      <c r="D418" s="1309"/>
      <c r="E418" s="1815" t="s">
        <v>84</v>
      </c>
      <c r="F418" s="1815"/>
      <c r="G418" s="1111"/>
      <c r="H418" s="1796" t="s">
        <v>2845</v>
      </c>
      <c r="I418" s="1796"/>
      <c r="J418" s="1796" t="s">
        <v>497</v>
      </c>
      <c r="K418" s="1796"/>
      <c r="L418" s="1309"/>
      <c r="M418" s="1309"/>
      <c r="N418" s="1816" t="s">
        <v>2846</v>
      </c>
      <c r="O418" s="1816"/>
      <c r="P418" s="1816"/>
      <c r="Q418" s="1816"/>
      <c r="R418" s="1817">
        <v>64.84</v>
      </c>
      <c r="S418" s="1817"/>
      <c r="T418" s="1817"/>
      <c r="U418" s="1817"/>
      <c r="V418" s="1309"/>
      <c r="W418" s="1309"/>
      <c r="X418" s="1309"/>
      <c r="Y418" s="1796" t="s">
        <v>2847</v>
      </c>
      <c r="Z418" s="1796"/>
      <c r="AA418" s="1796"/>
      <c r="AB418" s="1796"/>
      <c r="AC418" s="1796"/>
      <c r="AD418" s="1796"/>
      <c r="AE418" s="1796"/>
      <c r="AF418" s="1797" t="s">
        <v>2848</v>
      </c>
      <c r="AG418" s="1797"/>
      <c r="AH418" s="1782"/>
    </row>
    <row r="419" spans="1:34" ht="5.85" customHeight="1">
      <c r="A419" s="1798"/>
      <c r="B419" s="1799"/>
      <c r="C419" s="1799"/>
      <c r="D419" s="1799"/>
      <c r="E419" s="1799"/>
      <c r="F419" s="1799"/>
      <c r="G419" s="1799"/>
      <c r="H419" s="1799"/>
      <c r="I419" s="1799"/>
      <c r="J419" s="1799"/>
      <c r="K419" s="1799"/>
      <c r="L419" s="1799"/>
      <c r="M419" s="1799"/>
      <c r="N419" s="1799"/>
      <c r="O419" s="1799"/>
      <c r="P419" s="1799"/>
      <c r="Q419" s="1799"/>
      <c r="R419" s="1799"/>
      <c r="S419" s="1799"/>
      <c r="T419" s="1799"/>
      <c r="U419" s="1799"/>
      <c r="V419" s="1799"/>
      <c r="W419" s="1799"/>
      <c r="X419" s="1799"/>
      <c r="Y419" s="1799"/>
      <c r="Z419" s="1799"/>
      <c r="AA419" s="1799"/>
      <c r="AB419" s="1799"/>
      <c r="AC419" s="1799"/>
      <c r="AD419" s="1799"/>
      <c r="AE419" s="1799"/>
      <c r="AF419" s="1799"/>
      <c r="AG419" s="1799"/>
      <c r="AH419" s="1800"/>
    </row>
    <row r="420" spans="1:34" ht="17.45" customHeight="1">
      <c r="A420" s="1801" t="s">
        <v>2849</v>
      </c>
      <c r="B420" s="1802"/>
      <c r="C420" s="1802"/>
      <c r="D420" s="1802"/>
      <c r="E420" s="1802"/>
      <c r="F420" s="1802"/>
      <c r="G420" s="1802"/>
      <c r="H420" s="1802"/>
      <c r="I420" s="1802"/>
      <c r="J420" s="1803"/>
      <c r="K420" s="1789" t="s">
        <v>2850</v>
      </c>
      <c r="L420" s="1807"/>
      <c r="M420" s="1789" t="s">
        <v>2851</v>
      </c>
      <c r="N420" s="1790"/>
      <c r="O420" s="1790"/>
      <c r="P420" s="1790"/>
      <c r="Q420" s="1790"/>
      <c r="R420" s="1790"/>
      <c r="S420" s="1790"/>
      <c r="T420" s="1791"/>
      <c r="U420" s="1789" t="s">
        <v>2852</v>
      </c>
      <c r="V420" s="1790"/>
      <c r="W420" s="1790"/>
      <c r="X420" s="1790"/>
      <c r="Y420" s="1790"/>
      <c r="Z420" s="1790"/>
      <c r="AA420" s="1790"/>
      <c r="AB420" s="1790"/>
      <c r="AC420" s="1790"/>
      <c r="AD420" s="1791"/>
      <c r="AE420" s="1810" t="s">
        <v>2853</v>
      </c>
      <c r="AF420" s="1811"/>
      <c r="AG420" s="1811"/>
      <c r="AH420" s="1814"/>
    </row>
    <row r="421" spans="1:34" ht="16.7" customHeight="1">
      <c r="A421" s="1804"/>
      <c r="B421" s="1805"/>
      <c r="C421" s="1805"/>
      <c r="D421" s="1805"/>
      <c r="E421" s="1805"/>
      <c r="F421" s="1805"/>
      <c r="G421" s="1805"/>
      <c r="H421" s="1805"/>
      <c r="I421" s="1805"/>
      <c r="J421" s="1806"/>
      <c r="K421" s="1808"/>
      <c r="L421" s="1809"/>
      <c r="M421" s="1789" t="s">
        <v>2854</v>
      </c>
      <c r="N421" s="1790"/>
      <c r="O421" s="1790"/>
      <c r="P421" s="1791"/>
      <c r="Q421" s="1789" t="s">
        <v>2855</v>
      </c>
      <c r="R421" s="1790"/>
      <c r="S421" s="1790"/>
      <c r="T421" s="1791"/>
      <c r="U421" s="1789" t="s">
        <v>2854</v>
      </c>
      <c r="V421" s="1790"/>
      <c r="W421" s="1790"/>
      <c r="X421" s="1790"/>
      <c r="Y421" s="1790"/>
      <c r="Z421" s="1791"/>
      <c r="AA421" s="1789" t="s">
        <v>2855</v>
      </c>
      <c r="AB421" s="1790"/>
      <c r="AC421" s="1790"/>
      <c r="AD421" s="1791"/>
      <c r="AE421" s="1812"/>
      <c r="AF421" s="1813"/>
      <c r="AG421" s="1813"/>
      <c r="AH421" s="1800"/>
    </row>
    <row r="422" spans="1:34" ht="17.45" customHeight="1">
      <c r="A422" s="1223"/>
      <c r="B422" s="1224" t="s">
        <v>1471</v>
      </c>
      <c r="C422" s="1875" t="s">
        <v>2913</v>
      </c>
      <c r="D422" s="1876"/>
      <c r="E422" s="1876"/>
      <c r="F422" s="1876"/>
      <c r="G422" s="1876"/>
      <c r="H422" s="1876"/>
      <c r="I422" s="1876"/>
      <c r="J422" s="1875"/>
      <c r="K422" s="1877">
        <v>1</v>
      </c>
      <c r="L422" s="1878"/>
      <c r="M422" s="1877">
        <v>0.78</v>
      </c>
      <c r="N422" s="1879"/>
      <c r="O422" s="1879"/>
      <c r="P422" s="1878"/>
      <c r="Q422" s="1877">
        <v>0.22</v>
      </c>
      <c r="R422" s="1879"/>
      <c r="S422" s="1879"/>
      <c r="T422" s="1878"/>
      <c r="U422" s="1880">
        <v>316.76639999999998</v>
      </c>
      <c r="V422" s="1881"/>
      <c r="W422" s="1881"/>
      <c r="X422" s="1881"/>
      <c r="Y422" s="1881"/>
      <c r="Z422" s="1882"/>
      <c r="AA422" s="1880">
        <v>132.7105</v>
      </c>
      <c r="AB422" s="1881"/>
      <c r="AC422" s="1881"/>
      <c r="AD422" s="1882"/>
      <c r="AE422" s="1865">
        <v>276.27409999999998</v>
      </c>
      <c r="AF422" s="1847"/>
      <c r="AG422" s="1847"/>
      <c r="AH422" s="1225"/>
    </row>
    <row r="423" spans="1:34" ht="17.45" customHeight="1">
      <c r="A423" s="1220"/>
      <c r="B423" s="1209" t="s">
        <v>1465</v>
      </c>
      <c r="C423" s="1866" t="s">
        <v>2914</v>
      </c>
      <c r="D423" s="1867"/>
      <c r="E423" s="1867"/>
      <c r="F423" s="1867"/>
      <c r="G423" s="1867"/>
      <c r="H423" s="1867"/>
      <c r="I423" s="1867"/>
      <c r="J423" s="1866"/>
      <c r="K423" s="1868">
        <v>3</v>
      </c>
      <c r="L423" s="1869"/>
      <c r="M423" s="1868">
        <v>0.92</v>
      </c>
      <c r="N423" s="1870"/>
      <c r="O423" s="1870"/>
      <c r="P423" s="1869"/>
      <c r="Q423" s="1868">
        <v>0.08</v>
      </c>
      <c r="R423" s="1870"/>
      <c r="S423" s="1870"/>
      <c r="T423" s="1869"/>
      <c r="U423" s="1871">
        <v>354.12189999999998</v>
      </c>
      <c r="V423" s="1872"/>
      <c r="W423" s="1872"/>
      <c r="X423" s="1872"/>
      <c r="Y423" s="1872"/>
      <c r="Z423" s="1873"/>
      <c r="AA423" s="1871">
        <v>117.7992</v>
      </c>
      <c r="AB423" s="1872"/>
      <c r="AC423" s="1872"/>
      <c r="AD423" s="1873"/>
      <c r="AE423" s="1874">
        <v>1005.6482999999999</v>
      </c>
      <c r="AF423" s="1843"/>
      <c r="AG423" s="1843"/>
      <c r="AH423" s="1222"/>
    </row>
    <row r="424" spans="1:34" ht="16.7" customHeight="1">
      <c r="A424" s="1792"/>
      <c r="B424" s="1793"/>
      <c r="C424" s="1793"/>
      <c r="D424" s="1793"/>
      <c r="E424" s="1793"/>
      <c r="F424" s="1793"/>
      <c r="G424" s="1793"/>
      <c r="H424" s="1793"/>
      <c r="I424" s="1793"/>
      <c r="J424" s="1793"/>
      <c r="K424" s="1794" t="s">
        <v>2856</v>
      </c>
      <c r="L424" s="1794"/>
      <c r="M424" s="1794"/>
      <c r="N424" s="1794"/>
      <c r="O424" s="1794"/>
      <c r="P424" s="1794"/>
      <c r="Q424" s="1794"/>
      <c r="R424" s="1794"/>
      <c r="S424" s="1794"/>
      <c r="T424" s="1794"/>
      <c r="U424" s="1794"/>
      <c r="V424" s="1794"/>
      <c r="W424" s="1794"/>
      <c r="X424" s="1794"/>
      <c r="Y424" s="1794"/>
      <c r="Z424" s="1794"/>
      <c r="AA424" s="1795">
        <v>1281.9223999999999</v>
      </c>
      <c r="AB424" s="1795"/>
      <c r="AC424" s="1795"/>
      <c r="AD424" s="1795"/>
      <c r="AE424" s="1795"/>
      <c r="AF424" s="1795"/>
      <c r="AG424" s="1795"/>
      <c r="AH424" s="1213"/>
    </row>
    <row r="425" spans="1:34" ht="17.45" customHeight="1">
      <c r="A425" s="1801" t="s">
        <v>2857</v>
      </c>
      <c r="B425" s="1825"/>
      <c r="C425" s="1825"/>
      <c r="D425" s="1825"/>
      <c r="E425" s="1825"/>
      <c r="F425" s="1825"/>
      <c r="G425" s="1825"/>
      <c r="H425" s="1825"/>
      <c r="I425" s="1825"/>
      <c r="J425" s="1825"/>
      <c r="K425" s="1825"/>
      <c r="L425" s="1825"/>
      <c r="M425" s="1825"/>
      <c r="N425" s="1826"/>
      <c r="O425" s="1789" t="s">
        <v>2858</v>
      </c>
      <c r="P425" s="1790"/>
      <c r="Q425" s="1790"/>
      <c r="R425" s="1790"/>
      <c r="S425" s="1791"/>
      <c r="T425" s="1827" t="s">
        <v>2850</v>
      </c>
      <c r="U425" s="1790"/>
      <c r="V425" s="1790"/>
      <c r="W425" s="1213"/>
      <c r="X425" s="1789" t="s">
        <v>2859</v>
      </c>
      <c r="Y425" s="1790"/>
      <c r="Z425" s="1790"/>
      <c r="AA425" s="1790"/>
      <c r="AB425" s="1790"/>
      <c r="AC425" s="1790"/>
      <c r="AD425" s="1791"/>
      <c r="AE425" s="1810" t="s">
        <v>2853</v>
      </c>
      <c r="AF425" s="1828"/>
      <c r="AG425" s="1828"/>
      <c r="AH425" s="1213"/>
    </row>
    <row r="426" spans="1:34" ht="17.45" customHeight="1">
      <c r="A426" s="1792"/>
      <c r="B426" s="1778"/>
      <c r="C426" s="1778"/>
      <c r="D426" s="1778"/>
      <c r="E426" s="1778"/>
      <c r="F426" s="1778"/>
      <c r="G426" s="1778"/>
      <c r="H426" s="1778"/>
      <c r="I426" s="1846" t="s">
        <v>2860</v>
      </c>
      <c r="J426" s="1846"/>
      <c r="K426" s="1846"/>
      <c r="L426" s="1846"/>
      <c r="M426" s="1846"/>
      <c r="N426" s="1846"/>
      <c r="O426" s="1846"/>
      <c r="P426" s="1846"/>
      <c r="Q426" s="1846"/>
      <c r="R426" s="1846"/>
      <c r="S426" s="1846"/>
      <c r="T426" s="1846"/>
      <c r="U426" s="1846"/>
      <c r="V426" s="1846"/>
      <c r="W426" s="1846"/>
      <c r="X426" s="1846"/>
      <c r="Y426" s="1846"/>
      <c r="Z426" s="1793"/>
      <c r="AA426" s="1847">
        <v>0</v>
      </c>
      <c r="AB426" s="1847"/>
      <c r="AC426" s="1847"/>
      <c r="AD426" s="1847"/>
      <c r="AE426" s="1847"/>
      <c r="AF426" s="1847"/>
      <c r="AG426" s="1847"/>
      <c r="AH426" s="1814"/>
    </row>
    <row r="427" spans="1:34" ht="16.7" customHeight="1">
      <c r="A427" s="1844"/>
      <c r="B427" s="1309"/>
      <c r="C427" s="1309"/>
      <c r="D427" s="1309"/>
      <c r="E427" s="1309"/>
      <c r="F427" s="1309"/>
      <c r="G427" s="1309"/>
      <c r="H427" s="1309"/>
      <c r="I427" s="1840" t="s">
        <v>2861</v>
      </c>
      <c r="J427" s="1840"/>
      <c r="K427" s="1840"/>
      <c r="L427" s="1840"/>
      <c r="M427" s="1840"/>
      <c r="N427" s="1840"/>
      <c r="O427" s="1840"/>
      <c r="P427" s="1840"/>
      <c r="Q427" s="1840"/>
      <c r="R427" s="1840"/>
      <c r="S427" s="1840"/>
      <c r="T427" s="1840"/>
      <c r="U427" s="1840"/>
      <c r="V427" s="1840"/>
      <c r="W427" s="1840"/>
      <c r="X427" s="1840"/>
      <c r="Y427" s="1840"/>
      <c r="Z427" s="1309"/>
      <c r="AA427" s="1841">
        <v>1281.9223999999999</v>
      </c>
      <c r="AB427" s="1841"/>
      <c r="AC427" s="1841"/>
      <c r="AD427" s="1841"/>
      <c r="AE427" s="1841"/>
      <c r="AF427" s="1841"/>
      <c r="AG427" s="1841"/>
      <c r="AH427" s="1782"/>
    </row>
    <row r="428" spans="1:34" ht="17.45" customHeight="1">
      <c r="A428" s="1844"/>
      <c r="B428" s="1309"/>
      <c r="C428" s="1309"/>
      <c r="D428" s="1309"/>
      <c r="E428" s="1309"/>
      <c r="F428" s="1309"/>
      <c r="G428" s="1309"/>
      <c r="H428" s="1309"/>
      <c r="I428" s="1840" t="s">
        <v>2862</v>
      </c>
      <c r="J428" s="1840"/>
      <c r="K428" s="1840"/>
      <c r="L428" s="1840"/>
      <c r="M428" s="1840"/>
      <c r="N428" s="1840"/>
      <c r="O428" s="1840"/>
      <c r="P428" s="1840"/>
      <c r="Q428" s="1840"/>
      <c r="R428" s="1840"/>
      <c r="S428" s="1840"/>
      <c r="T428" s="1840"/>
      <c r="U428" s="1840"/>
      <c r="V428" s="1840"/>
      <c r="W428" s="1840"/>
      <c r="X428" s="1840"/>
      <c r="Y428" s="1840"/>
      <c r="Z428" s="1309"/>
      <c r="AA428" s="1841">
        <v>19.770499999999998</v>
      </c>
      <c r="AB428" s="1841"/>
      <c r="AC428" s="1841"/>
      <c r="AD428" s="1841"/>
      <c r="AE428" s="1841"/>
      <c r="AF428" s="1841"/>
      <c r="AG428" s="1841"/>
      <c r="AH428" s="1782"/>
    </row>
    <row r="429" spans="1:34" ht="16.7" customHeight="1">
      <c r="A429" s="1844"/>
      <c r="B429" s="1309"/>
      <c r="C429" s="1309"/>
      <c r="D429" s="1309"/>
      <c r="E429" s="1309"/>
      <c r="F429" s="1309"/>
      <c r="G429" s="1309"/>
      <c r="H429" s="1309"/>
      <c r="I429" s="1840" t="s">
        <v>2863</v>
      </c>
      <c r="J429" s="1840"/>
      <c r="K429" s="1840"/>
      <c r="L429" s="1840"/>
      <c r="M429" s="1840"/>
      <c r="N429" s="1840"/>
      <c r="O429" s="1840"/>
      <c r="P429" s="1840"/>
      <c r="Q429" s="1840"/>
      <c r="R429" s="1840"/>
      <c r="S429" s="1840"/>
      <c r="T429" s="1840"/>
      <c r="U429" s="1840"/>
      <c r="V429" s="1840"/>
      <c r="W429" s="1840"/>
      <c r="X429" s="1840"/>
      <c r="Y429" s="1840"/>
      <c r="Z429" s="1309"/>
      <c r="AA429" s="1841">
        <v>5.3769999999999998E-2</v>
      </c>
      <c r="AB429" s="1841"/>
      <c r="AC429" s="1841"/>
      <c r="AD429" s="1841"/>
      <c r="AE429" s="1841"/>
      <c r="AF429" s="1841"/>
      <c r="AG429" s="1841"/>
      <c r="AH429" s="1782"/>
    </row>
    <row r="430" spans="1:34" ht="17.45" customHeight="1">
      <c r="A430" s="1845"/>
      <c r="B430" s="1799"/>
      <c r="C430" s="1799"/>
      <c r="D430" s="1799"/>
      <c r="E430" s="1799"/>
      <c r="F430" s="1799"/>
      <c r="G430" s="1799"/>
      <c r="H430" s="1799"/>
      <c r="I430" s="1842" t="s">
        <v>2864</v>
      </c>
      <c r="J430" s="1842"/>
      <c r="K430" s="1842"/>
      <c r="L430" s="1842"/>
      <c r="M430" s="1842"/>
      <c r="N430" s="1842"/>
      <c r="O430" s="1842"/>
      <c r="P430" s="1842"/>
      <c r="Q430" s="1842"/>
      <c r="R430" s="1842"/>
      <c r="S430" s="1842"/>
      <c r="T430" s="1842"/>
      <c r="U430" s="1842"/>
      <c r="V430" s="1842"/>
      <c r="W430" s="1842"/>
      <c r="X430" s="1842"/>
      <c r="Y430" s="1842"/>
      <c r="Z430" s="1799"/>
      <c r="AA430" s="1843">
        <v>0</v>
      </c>
      <c r="AB430" s="1843"/>
      <c r="AC430" s="1843"/>
      <c r="AD430" s="1843"/>
      <c r="AE430" s="1843"/>
      <c r="AF430" s="1843"/>
      <c r="AG430" s="1843"/>
      <c r="AH430" s="1800"/>
    </row>
    <row r="431" spans="1:34" ht="17.45" customHeight="1">
      <c r="A431" s="1801" t="s">
        <v>2865</v>
      </c>
      <c r="B431" s="1825"/>
      <c r="C431" s="1825"/>
      <c r="D431" s="1825"/>
      <c r="E431" s="1825"/>
      <c r="F431" s="1825"/>
      <c r="G431" s="1825"/>
      <c r="H431" s="1825"/>
      <c r="I431" s="1825"/>
      <c r="J431" s="1825"/>
      <c r="K431" s="1825"/>
      <c r="L431" s="1825"/>
      <c r="M431" s="1825"/>
      <c r="N431" s="1826"/>
      <c r="O431" s="1789" t="s">
        <v>2850</v>
      </c>
      <c r="P431" s="1790"/>
      <c r="Q431" s="1790"/>
      <c r="R431" s="1790"/>
      <c r="S431" s="1791"/>
      <c r="T431" s="1827" t="s">
        <v>754</v>
      </c>
      <c r="U431" s="1790"/>
      <c r="V431" s="1790"/>
      <c r="W431" s="1213"/>
      <c r="X431" s="1789" t="s">
        <v>2866</v>
      </c>
      <c r="Y431" s="1790"/>
      <c r="Z431" s="1790"/>
      <c r="AA431" s="1790"/>
      <c r="AB431" s="1790"/>
      <c r="AC431" s="1790"/>
      <c r="AD431" s="1791"/>
      <c r="AE431" s="1810" t="s">
        <v>2867</v>
      </c>
      <c r="AF431" s="1828"/>
      <c r="AG431" s="1828"/>
      <c r="AH431" s="1213"/>
    </row>
    <row r="432" spans="1:34" ht="16.7" customHeight="1">
      <c r="A432" s="1792"/>
      <c r="B432" s="1793"/>
      <c r="C432" s="1793"/>
      <c r="D432" s="1793"/>
      <c r="E432" s="1793"/>
      <c r="F432" s="1793"/>
      <c r="G432" s="1793"/>
      <c r="H432" s="1793"/>
      <c r="I432" s="1794" t="s">
        <v>2869</v>
      </c>
      <c r="J432" s="1794"/>
      <c r="K432" s="1794"/>
      <c r="L432" s="1794"/>
      <c r="M432" s="1794"/>
      <c r="N432" s="1794"/>
      <c r="O432" s="1794"/>
      <c r="P432" s="1794"/>
      <c r="Q432" s="1794"/>
      <c r="R432" s="1794"/>
      <c r="S432" s="1794"/>
      <c r="T432" s="1794"/>
      <c r="U432" s="1794"/>
      <c r="V432" s="1794"/>
      <c r="W432" s="1794"/>
      <c r="X432" s="1794"/>
      <c r="Y432" s="1794"/>
      <c r="Z432" s="1214"/>
      <c r="AA432" s="1795">
        <v>0</v>
      </c>
      <c r="AB432" s="1795"/>
      <c r="AC432" s="1795"/>
      <c r="AD432" s="1795"/>
      <c r="AE432" s="1795"/>
      <c r="AF432" s="1795"/>
      <c r="AG432" s="1795"/>
      <c r="AH432" s="1213"/>
    </row>
    <row r="433" spans="1:34" ht="17.45" customHeight="1">
      <c r="A433" s="1801" t="s">
        <v>2870</v>
      </c>
      <c r="B433" s="1825"/>
      <c r="C433" s="1825"/>
      <c r="D433" s="1825"/>
      <c r="E433" s="1825"/>
      <c r="F433" s="1825"/>
      <c r="G433" s="1825"/>
      <c r="H433" s="1825"/>
      <c r="I433" s="1825"/>
      <c r="J433" s="1825"/>
      <c r="K433" s="1825"/>
      <c r="L433" s="1825"/>
      <c r="M433" s="1825"/>
      <c r="N433" s="1826"/>
      <c r="O433" s="1789" t="s">
        <v>2850</v>
      </c>
      <c r="P433" s="1790"/>
      <c r="Q433" s="1790"/>
      <c r="R433" s="1790"/>
      <c r="S433" s="1791"/>
      <c r="T433" s="1827" t="s">
        <v>754</v>
      </c>
      <c r="U433" s="1790"/>
      <c r="V433" s="1790"/>
      <c r="W433" s="1213"/>
      <c r="X433" s="1789" t="s">
        <v>2866</v>
      </c>
      <c r="Y433" s="1790"/>
      <c r="Z433" s="1790"/>
      <c r="AA433" s="1790"/>
      <c r="AB433" s="1790"/>
      <c r="AC433" s="1790"/>
      <c r="AD433" s="1791"/>
      <c r="AE433" s="1810" t="s">
        <v>2867</v>
      </c>
      <c r="AF433" s="1828"/>
      <c r="AG433" s="1828"/>
      <c r="AH433" s="1213"/>
    </row>
    <row r="434" spans="1:34" ht="16.7" customHeight="1">
      <c r="A434" s="1792"/>
      <c r="B434" s="1793"/>
      <c r="C434" s="1793"/>
      <c r="D434" s="1793"/>
      <c r="E434" s="1793"/>
      <c r="F434" s="1793"/>
      <c r="G434" s="1793"/>
      <c r="H434" s="1793"/>
      <c r="I434" s="1794" t="s">
        <v>2871</v>
      </c>
      <c r="J434" s="1794"/>
      <c r="K434" s="1794"/>
      <c r="L434" s="1794"/>
      <c r="M434" s="1794"/>
      <c r="N434" s="1794"/>
      <c r="O434" s="1794"/>
      <c r="P434" s="1794"/>
      <c r="Q434" s="1794"/>
      <c r="R434" s="1794"/>
      <c r="S434" s="1794"/>
      <c r="T434" s="1794"/>
      <c r="U434" s="1794"/>
      <c r="V434" s="1794"/>
      <c r="W434" s="1794"/>
      <c r="X434" s="1794"/>
      <c r="Y434" s="1794"/>
      <c r="Z434" s="1214"/>
      <c r="AA434" s="1795">
        <v>0</v>
      </c>
      <c r="AB434" s="1795"/>
      <c r="AC434" s="1795"/>
      <c r="AD434" s="1795"/>
      <c r="AE434" s="1795"/>
      <c r="AF434" s="1795"/>
      <c r="AG434" s="1795"/>
      <c r="AH434" s="1213"/>
    </row>
    <row r="435" spans="1:34" ht="17.45" customHeight="1">
      <c r="A435" s="1801" t="s">
        <v>2872</v>
      </c>
      <c r="B435" s="1825"/>
      <c r="C435" s="1825"/>
      <c r="D435" s="1825"/>
      <c r="E435" s="1825"/>
      <c r="F435" s="1825"/>
      <c r="G435" s="1825"/>
      <c r="H435" s="1825"/>
      <c r="I435" s="1825"/>
      <c r="J435" s="1825"/>
      <c r="K435" s="1825"/>
      <c r="L435" s="1825"/>
      <c r="M435" s="1825"/>
      <c r="N435" s="1826"/>
      <c r="O435" s="1789" t="s">
        <v>2850</v>
      </c>
      <c r="P435" s="1790"/>
      <c r="Q435" s="1790"/>
      <c r="R435" s="1790"/>
      <c r="S435" s="1791"/>
      <c r="T435" s="1827" t="s">
        <v>754</v>
      </c>
      <c r="U435" s="1790"/>
      <c r="V435" s="1790"/>
      <c r="W435" s="1213"/>
      <c r="X435" s="1789" t="s">
        <v>2866</v>
      </c>
      <c r="Y435" s="1790"/>
      <c r="Z435" s="1790"/>
      <c r="AA435" s="1790"/>
      <c r="AB435" s="1790"/>
      <c r="AC435" s="1790"/>
      <c r="AD435" s="1791"/>
      <c r="AE435" s="1810" t="s">
        <v>2867</v>
      </c>
      <c r="AF435" s="1828"/>
      <c r="AG435" s="1828"/>
      <c r="AH435" s="1213"/>
    </row>
    <row r="436" spans="1:34" ht="17.45" customHeight="1">
      <c r="A436" s="1792"/>
      <c r="B436" s="1793"/>
      <c r="C436" s="1793"/>
      <c r="D436" s="1793"/>
      <c r="E436" s="1793"/>
      <c r="F436" s="1793"/>
      <c r="G436" s="1793"/>
      <c r="H436" s="1793"/>
      <c r="I436" s="1793"/>
      <c r="J436" s="1793"/>
      <c r="K436" s="1794" t="s">
        <v>2873</v>
      </c>
      <c r="L436" s="1794"/>
      <c r="M436" s="1794"/>
      <c r="N436" s="1794"/>
      <c r="O436" s="1794"/>
      <c r="P436" s="1794"/>
      <c r="Q436" s="1794"/>
      <c r="R436" s="1794"/>
      <c r="S436" s="1794"/>
      <c r="T436" s="1794"/>
      <c r="U436" s="1794"/>
      <c r="V436" s="1794"/>
      <c r="W436" s="1794"/>
      <c r="X436" s="1794"/>
      <c r="Y436" s="1794"/>
      <c r="Z436" s="1794"/>
      <c r="AA436" s="1794"/>
      <c r="AB436" s="1214"/>
      <c r="AC436" s="1795">
        <v>0</v>
      </c>
      <c r="AD436" s="1795"/>
      <c r="AE436" s="1795"/>
      <c r="AF436" s="1795"/>
      <c r="AG436" s="1795"/>
      <c r="AH436" s="1213"/>
    </row>
    <row r="437" spans="1:34" ht="16.7" customHeight="1">
      <c r="A437" s="1801" t="s">
        <v>2874</v>
      </c>
      <c r="B437" s="1825"/>
      <c r="C437" s="1825"/>
      <c r="D437" s="1825"/>
      <c r="E437" s="1825"/>
      <c r="F437" s="1825"/>
      <c r="G437" s="1825"/>
      <c r="H437" s="1825"/>
      <c r="I437" s="1825"/>
      <c r="J437" s="1826"/>
      <c r="K437" s="1789" t="s">
        <v>2850</v>
      </c>
      <c r="L437" s="1791"/>
      <c r="M437" s="1855" t="s">
        <v>2875</v>
      </c>
      <c r="N437" s="1856"/>
      <c r="O437" s="1857"/>
      <c r="P437" s="1855" t="s">
        <v>2876</v>
      </c>
      <c r="Q437" s="1856"/>
      <c r="R437" s="1857"/>
      <c r="S437" s="1855" t="s">
        <v>2877</v>
      </c>
      <c r="T437" s="1857"/>
      <c r="U437" s="1789" t="s">
        <v>2878</v>
      </c>
      <c r="V437" s="1790"/>
      <c r="W437" s="1791"/>
      <c r="X437" s="1789" t="s">
        <v>2879</v>
      </c>
      <c r="Y437" s="1790"/>
      <c r="Z437" s="1790"/>
      <c r="AA437" s="1790"/>
      <c r="AB437" s="1791"/>
      <c r="AC437" s="1789" t="s">
        <v>2880</v>
      </c>
      <c r="AD437" s="1791"/>
      <c r="AE437" s="1810" t="s">
        <v>2867</v>
      </c>
      <c r="AF437" s="1828"/>
      <c r="AG437" s="1828"/>
      <c r="AH437" s="1213"/>
    </row>
    <row r="438" spans="1:34" ht="17.45" customHeight="1">
      <c r="A438" s="1883" t="s">
        <v>2915</v>
      </c>
      <c r="B438" s="1884"/>
      <c r="C438" s="1884"/>
      <c r="D438" s="1884"/>
      <c r="E438" s="1884"/>
      <c r="F438" s="1829" t="s">
        <v>2916</v>
      </c>
      <c r="G438" s="1830"/>
      <c r="H438" s="1830"/>
      <c r="I438" s="1830"/>
      <c r="J438" s="1829"/>
      <c r="K438" s="1862">
        <v>2.63</v>
      </c>
      <c r="L438" s="1863"/>
      <c r="M438" s="1836">
        <v>0</v>
      </c>
      <c r="N438" s="1837"/>
      <c r="O438" s="1838"/>
      <c r="P438" s="1836">
        <v>0</v>
      </c>
      <c r="Q438" s="1837"/>
      <c r="R438" s="1838"/>
      <c r="S438" s="1836">
        <v>62.64</v>
      </c>
      <c r="T438" s="1838"/>
      <c r="U438" s="1836">
        <v>1.2</v>
      </c>
      <c r="V438" s="1837"/>
      <c r="W438" s="1838"/>
      <c r="X438" s="1836">
        <v>0.96</v>
      </c>
      <c r="Y438" s="1837"/>
      <c r="Z438" s="1837"/>
      <c r="AA438" s="1837"/>
      <c r="AB438" s="1838"/>
      <c r="AC438" s="1836">
        <v>0.83</v>
      </c>
      <c r="AD438" s="1838"/>
      <c r="AE438" s="1839">
        <v>136.7337</v>
      </c>
      <c r="AF438" s="1795"/>
      <c r="AG438" s="1795"/>
      <c r="AH438" s="1217"/>
    </row>
    <row r="439" spans="1:34" ht="17.45" customHeight="1">
      <c r="A439" s="1853"/>
      <c r="B439" s="1778"/>
      <c r="C439" s="1778"/>
      <c r="D439" s="1778"/>
      <c r="E439" s="1778"/>
      <c r="F439" s="1778"/>
      <c r="G439" s="1778"/>
      <c r="H439" s="1778"/>
      <c r="I439" s="1846" t="s">
        <v>2881</v>
      </c>
      <c r="J439" s="1846"/>
      <c r="K439" s="1846"/>
      <c r="L439" s="1846"/>
      <c r="M439" s="1846"/>
      <c r="N439" s="1846"/>
      <c r="O439" s="1846"/>
      <c r="P439" s="1846"/>
      <c r="Q439" s="1846"/>
      <c r="R439" s="1846"/>
      <c r="S439" s="1846"/>
      <c r="T439" s="1846"/>
      <c r="U439" s="1846"/>
      <c r="V439" s="1846"/>
      <c r="W439" s="1846"/>
      <c r="X439" s="1846"/>
      <c r="Y439" s="1846"/>
      <c r="Z439" s="1203"/>
      <c r="AA439" s="1847">
        <v>136.7337</v>
      </c>
      <c r="AB439" s="1847"/>
      <c r="AC439" s="1847"/>
      <c r="AD439" s="1847"/>
      <c r="AE439" s="1847"/>
      <c r="AF439" s="1847"/>
      <c r="AG439" s="1847"/>
      <c r="AH439" s="1204"/>
    </row>
    <row r="440" spans="1:34" ht="5.0999999999999996" customHeight="1">
      <c r="A440" s="1854"/>
      <c r="B440" s="1309"/>
      <c r="C440" s="1309"/>
      <c r="D440" s="1309"/>
      <c r="E440" s="1309"/>
      <c r="F440" s="1309"/>
      <c r="G440" s="1309"/>
      <c r="H440" s="1309"/>
      <c r="I440" s="1309"/>
      <c r="J440" s="1309"/>
      <c r="K440" s="1309"/>
      <c r="L440" s="1309"/>
      <c r="M440" s="1309"/>
      <c r="N440" s="1309"/>
      <c r="O440" s="1309"/>
      <c r="P440" s="1309"/>
      <c r="Q440" s="1309"/>
      <c r="R440" s="1309"/>
      <c r="S440" s="1309"/>
      <c r="T440" s="1309"/>
      <c r="U440" s="1309"/>
      <c r="V440" s="1309"/>
      <c r="W440" s="1309"/>
      <c r="X440" s="1309"/>
      <c r="Y440" s="1309"/>
      <c r="Z440" s="1309"/>
      <c r="AA440" s="1309"/>
      <c r="AB440" s="1309"/>
      <c r="AC440" s="1309"/>
      <c r="AD440" s="1309"/>
      <c r="AE440" s="1309"/>
      <c r="AF440" s="1309"/>
      <c r="AG440" s="1309"/>
      <c r="AH440" s="1782"/>
    </row>
    <row r="441" spans="1:34" ht="17.45" customHeight="1">
      <c r="A441" s="1845"/>
      <c r="B441" s="1799"/>
      <c r="C441" s="1799"/>
      <c r="D441" s="1799"/>
      <c r="E441" s="1799"/>
      <c r="F441" s="1799"/>
      <c r="G441" s="1799"/>
      <c r="H441" s="1799"/>
      <c r="I441" s="1842" t="s">
        <v>2882</v>
      </c>
      <c r="J441" s="1842"/>
      <c r="K441" s="1842"/>
      <c r="L441" s="1842"/>
      <c r="M441" s="1842"/>
      <c r="N441" s="1842"/>
      <c r="O441" s="1842"/>
      <c r="P441" s="1842"/>
      <c r="Q441" s="1842"/>
      <c r="R441" s="1842"/>
      <c r="S441" s="1842"/>
      <c r="T441" s="1842"/>
      <c r="U441" s="1842"/>
      <c r="V441" s="1842"/>
      <c r="W441" s="1842"/>
      <c r="X441" s="1842"/>
      <c r="Y441" s="1842"/>
      <c r="Z441" s="1212"/>
      <c r="AA441" s="1848">
        <v>156.56</v>
      </c>
      <c r="AB441" s="1848"/>
      <c r="AC441" s="1848"/>
      <c r="AD441" s="1848"/>
      <c r="AE441" s="1848"/>
      <c r="AF441" s="1848"/>
      <c r="AG441" s="1848"/>
      <c r="AH441" s="1208"/>
    </row>
    <row r="442" spans="1:34" ht="45.75" customHeight="1">
      <c r="A442" s="1849" t="s">
        <v>2883</v>
      </c>
      <c r="B442" s="1850"/>
      <c r="C442" s="1850"/>
      <c r="D442" s="1850"/>
      <c r="E442" s="1851" t="s">
        <v>2917</v>
      </c>
      <c r="F442" s="1852"/>
      <c r="G442" s="1852"/>
      <c r="H442" s="1852"/>
      <c r="I442" s="1852"/>
      <c r="J442" s="1852"/>
      <c r="K442" s="1852"/>
      <c r="L442" s="1852"/>
      <c r="M442" s="1852"/>
      <c r="N442" s="1852"/>
      <c r="O442" s="1852"/>
      <c r="P442" s="1852"/>
      <c r="Q442" s="1852"/>
      <c r="R442" s="1852"/>
      <c r="S442" s="1852"/>
      <c r="T442" s="1852"/>
      <c r="U442" s="1852"/>
      <c r="V442" s="1852"/>
      <c r="W442" s="1852"/>
      <c r="X442" s="1852"/>
      <c r="Y442" s="1852"/>
      <c r="Z442" s="1852"/>
      <c r="AA442" s="1852"/>
      <c r="AB442" s="1852"/>
      <c r="AC442" s="1852"/>
      <c r="AD442" s="1852"/>
      <c r="AE442" s="1852"/>
      <c r="AF442" s="1852"/>
      <c r="AG442" s="1852"/>
      <c r="AH442" s="1851"/>
    </row>
    <row r="443" spans="1:34" ht="125.1" customHeight="1">
      <c r="A443" s="1218"/>
      <c r="AH443" s="1219"/>
    </row>
    <row r="444" spans="1:34" ht="124.35" customHeight="1">
      <c r="A444" s="1220"/>
      <c r="B444" s="1221"/>
      <c r="C444" s="1221"/>
      <c r="D444" s="1221"/>
      <c r="E444" s="1221"/>
      <c r="F444" s="1221"/>
      <c r="G444" s="1221"/>
      <c r="H444" s="1221"/>
      <c r="I444" s="1221"/>
      <c r="J444" s="1221"/>
      <c r="K444" s="1221"/>
      <c r="L444" s="1221"/>
      <c r="M444" s="1221"/>
      <c r="N444" s="1221"/>
      <c r="O444" s="1221"/>
      <c r="P444" s="1221"/>
      <c r="Q444" s="1221"/>
      <c r="R444" s="1221"/>
      <c r="S444" s="1221"/>
      <c r="T444" s="1221"/>
      <c r="U444" s="1221"/>
      <c r="V444" s="1221"/>
      <c r="W444" s="1221"/>
      <c r="X444" s="1221"/>
      <c r="Y444" s="1221"/>
      <c r="Z444" s="1221"/>
      <c r="AA444" s="1221"/>
      <c r="AB444" s="1221"/>
      <c r="AC444" s="1221"/>
      <c r="AD444" s="1221"/>
      <c r="AE444" s="1221"/>
      <c r="AF444" s="1221"/>
      <c r="AG444" s="1221"/>
      <c r="AH444" s="1222"/>
    </row>
    <row r="445" spans="1:34" ht="5.0999999999999996" customHeight="1">
      <c r="A445" s="1777"/>
      <c r="B445" s="1778"/>
      <c r="C445" s="1778"/>
      <c r="D445" s="1778"/>
      <c r="E445" s="1778"/>
      <c r="F445" s="1778"/>
      <c r="G445" s="1778"/>
      <c r="H445" s="1778"/>
      <c r="I445" s="1778"/>
      <c r="J445" s="1778"/>
      <c r="K445" s="1778"/>
      <c r="L445" s="1778"/>
      <c r="M445" s="1778"/>
      <c r="N445" s="1778"/>
      <c r="O445" s="1778"/>
      <c r="P445" s="1778"/>
      <c r="Q445" s="1778"/>
      <c r="R445" s="1778"/>
      <c r="S445" s="1778"/>
      <c r="T445" s="1778"/>
      <c r="U445" s="1778"/>
      <c r="V445" s="1778"/>
      <c r="W445" s="1778"/>
      <c r="X445" s="1778"/>
      <c r="Y445" s="1778"/>
      <c r="Z445" s="1778"/>
      <c r="AA445" s="1778"/>
      <c r="AB445" s="1778"/>
      <c r="AC445" s="1778"/>
      <c r="AD445" s="1778"/>
      <c r="AE445" s="1778"/>
      <c r="AF445" s="1778"/>
      <c r="AG445" s="1778"/>
      <c r="AH445" s="1779"/>
    </row>
    <row r="446" spans="1:34" ht="11.65" customHeight="1">
      <c r="A446" s="1780" t="s">
        <v>2834</v>
      </c>
      <c r="B446" s="1310"/>
      <c r="C446" s="1310"/>
      <c r="D446" s="1310"/>
      <c r="E446" s="1310"/>
      <c r="F446" s="1310"/>
      <c r="G446" s="1310"/>
      <c r="H446" s="1310"/>
      <c r="I446" s="1310"/>
      <c r="J446" s="1310"/>
      <c r="K446" s="1310"/>
      <c r="L446" s="1310"/>
      <c r="M446" s="1310"/>
      <c r="N446" s="1310"/>
      <c r="O446" s="1310"/>
      <c r="P446" s="1310"/>
      <c r="Q446" s="1310"/>
      <c r="R446" s="1310"/>
      <c r="S446" s="1310"/>
      <c r="T446" s="1310"/>
      <c r="U446" s="1310"/>
      <c r="V446" s="1310"/>
      <c r="W446" s="1310"/>
      <c r="X446" s="1310"/>
      <c r="Y446" s="1310"/>
      <c r="Z446" s="1310"/>
      <c r="AA446" s="1310"/>
      <c r="AB446" s="1310"/>
      <c r="AC446" s="1310"/>
      <c r="AD446" s="1309"/>
      <c r="AE446" s="1309"/>
      <c r="AF446" s="1781" t="s">
        <v>2918</v>
      </c>
      <c r="AG446" s="1781"/>
      <c r="AH446" s="1782"/>
    </row>
    <row r="447" spans="1:34" ht="5.85" customHeight="1">
      <c r="A447" s="1780"/>
      <c r="B447" s="1310"/>
      <c r="C447" s="1310"/>
      <c r="D447" s="1310"/>
      <c r="E447" s="1310"/>
      <c r="F447" s="1310"/>
      <c r="G447" s="1310"/>
      <c r="H447" s="1310"/>
      <c r="I447" s="1310"/>
      <c r="J447" s="1310"/>
      <c r="K447" s="1310"/>
      <c r="L447" s="1310"/>
      <c r="M447" s="1310"/>
      <c r="N447" s="1310"/>
      <c r="O447" s="1310"/>
      <c r="P447" s="1310"/>
      <c r="Q447" s="1310"/>
      <c r="R447" s="1310"/>
      <c r="S447" s="1310"/>
      <c r="T447" s="1310"/>
      <c r="U447" s="1310"/>
      <c r="V447" s="1310"/>
      <c r="W447" s="1310"/>
      <c r="X447" s="1310"/>
      <c r="Y447" s="1310"/>
      <c r="Z447" s="1310"/>
      <c r="AA447" s="1310"/>
      <c r="AB447" s="1310"/>
      <c r="AC447" s="1310"/>
      <c r="AD447" s="1311"/>
      <c r="AE447" s="1311"/>
      <c r="AF447" s="1311"/>
      <c r="AG447" s="1311"/>
      <c r="AH447" s="1782"/>
    </row>
    <row r="448" spans="1:34" ht="11.65" customHeight="1">
      <c r="A448" s="1783" t="s">
        <v>2836</v>
      </c>
      <c r="B448" s="1784"/>
      <c r="C448" s="1784"/>
      <c r="D448" s="1784"/>
      <c r="E448" s="1784"/>
      <c r="F448" s="1784"/>
      <c r="G448" s="1784"/>
      <c r="H448" s="1784"/>
      <c r="I448" s="1784"/>
      <c r="J448" s="1784"/>
      <c r="K448" s="1784"/>
      <c r="L448" s="1784"/>
      <c r="M448" s="1784"/>
      <c r="N448" s="1784"/>
      <c r="O448" s="1784"/>
      <c r="P448" s="1784"/>
      <c r="Q448" s="1784"/>
      <c r="R448" s="1784"/>
      <c r="S448" s="1784"/>
      <c r="T448" s="1784"/>
      <c r="U448" s="1784"/>
      <c r="V448" s="1784"/>
      <c r="W448" s="1784"/>
      <c r="X448" s="1784"/>
      <c r="Y448" s="1784"/>
      <c r="Z448" s="1784"/>
      <c r="AA448" s="1784"/>
      <c r="AB448" s="1784"/>
      <c r="AC448" s="1784"/>
      <c r="AD448" s="1311"/>
      <c r="AE448" s="1311"/>
      <c r="AF448" s="1311"/>
      <c r="AG448" s="1311"/>
      <c r="AH448" s="1782"/>
    </row>
    <row r="449" spans="1:34" ht="22.5" customHeight="1">
      <c r="A449" s="1785" t="s">
        <v>2837</v>
      </c>
      <c r="B449" s="1786"/>
      <c r="C449" s="1786"/>
      <c r="D449" s="1786"/>
      <c r="E449" s="1786"/>
      <c r="F449" s="1786"/>
      <c r="G449" s="1786"/>
      <c r="H449" s="1786"/>
      <c r="I449" s="1786"/>
      <c r="J449" s="1786"/>
      <c r="K449" s="1786"/>
      <c r="L449" s="1786"/>
      <c r="M449" s="1786"/>
      <c r="N449" s="1786"/>
      <c r="O449" s="1786"/>
      <c r="P449" s="1786"/>
      <c r="Q449" s="1786"/>
      <c r="R449" s="1786"/>
      <c r="S449" s="1786"/>
      <c r="T449" s="1786"/>
      <c r="U449" s="1786"/>
      <c r="V449" s="1786"/>
      <c r="W449" s="1786"/>
      <c r="X449" s="1786"/>
      <c r="Y449" s="1786"/>
      <c r="Z449" s="1786"/>
      <c r="AA449" s="1786"/>
      <c r="AB449" s="1786"/>
      <c r="AC449" s="1786"/>
      <c r="AD449" s="1311"/>
      <c r="AE449" s="1311"/>
      <c r="AF449" s="1311"/>
      <c r="AG449" s="1311"/>
      <c r="AH449" s="1782"/>
    </row>
    <row r="450" spans="1:34" ht="5.85" customHeight="1">
      <c r="A450" s="1787" t="s">
        <v>2838</v>
      </c>
      <c r="B450" s="1788"/>
      <c r="C450" s="1788"/>
      <c r="D450" s="1788"/>
      <c r="E450" s="1788"/>
      <c r="F450" s="1788"/>
      <c r="G450" s="1788"/>
      <c r="H450" s="1788"/>
      <c r="I450" s="1788"/>
      <c r="J450" s="1788"/>
      <c r="K450" s="1788"/>
      <c r="L450" s="1788"/>
      <c r="M450" s="1788"/>
      <c r="N450" s="1788"/>
      <c r="O450" s="1788"/>
      <c r="P450" s="1788"/>
      <c r="Q450" s="1788"/>
      <c r="R450" s="1788"/>
      <c r="S450" s="1788"/>
      <c r="T450" s="1788"/>
      <c r="U450" s="1788"/>
      <c r="V450" s="1788"/>
      <c r="W450" s="1788"/>
      <c r="X450" s="1788"/>
      <c r="Y450" s="1788"/>
      <c r="Z450" s="1788"/>
      <c r="AA450" s="1788"/>
      <c r="AB450" s="1788"/>
      <c r="AC450" s="1788"/>
      <c r="AD450" s="1311"/>
      <c r="AE450" s="1311"/>
      <c r="AF450" s="1311"/>
      <c r="AG450" s="1311"/>
      <c r="AH450" s="1782"/>
    </row>
    <row r="451" spans="1:34" ht="5.85" customHeight="1">
      <c r="A451" s="1787"/>
      <c r="B451" s="1788"/>
      <c r="C451" s="1788"/>
      <c r="D451" s="1788"/>
      <c r="E451" s="1788"/>
      <c r="F451" s="1788"/>
      <c r="G451" s="1788"/>
      <c r="H451" s="1788"/>
      <c r="I451" s="1788"/>
      <c r="J451" s="1788"/>
      <c r="K451" s="1788"/>
      <c r="L451" s="1788"/>
      <c r="M451" s="1788"/>
      <c r="N451" s="1788"/>
      <c r="O451" s="1788"/>
      <c r="P451" s="1788"/>
      <c r="Q451" s="1788"/>
      <c r="R451" s="1788"/>
      <c r="S451" s="1788"/>
      <c r="T451" s="1788"/>
      <c r="U451" s="1788"/>
      <c r="V451" s="1788"/>
      <c r="W451" s="1788"/>
      <c r="X451" s="1788"/>
      <c r="Y451" s="1788"/>
      <c r="Z451" s="1788"/>
      <c r="AA451" s="1788"/>
      <c r="AB451" s="1788"/>
      <c r="AC451" s="1788"/>
      <c r="AD451" s="1782"/>
      <c r="AE451" s="1309"/>
      <c r="AF451" s="1309"/>
      <c r="AG451" s="1309"/>
      <c r="AH451" s="1782"/>
    </row>
    <row r="452" spans="1:34" ht="11.65" customHeight="1">
      <c r="A452" s="1787" t="s">
        <v>2839</v>
      </c>
      <c r="B452" s="1788"/>
      <c r="C452" s="1788"/>
      <c r="D452" s="1788"/>
      <c r="E452" s="1788"/>
      <c r="F452" s="1788"/>
      <c r="G452" s="1788"/>
      <c r="H452" s="1788"/>
      <c r="I452" s="1788"/>
      <c r="J452" s="1788"/>
      <c r="K452" s="1788"/>
      <c r="L452" s="1788"/>
      <c r="M452" s="1788"/>
      <c r="N452" s="1788"/>
      <c r="O452" s="1788"/>
      <c r="P452" s="1788"/>
      <c r="Q452" s="1788"/>
      <c r="R452" s="1788"/>
      <c r="S452" s="1788"/>
      <c r="T452" s="1788"/>
      <c r="U452" s="1788"/>
      <c r="V452" s="1788"/>
      <c r="W452" s="1788"/>
      <c r="X452" s="1788"/>
      <c r="Y452" s="1788"/>
      <c r="Z452" s="1788"/>
      <c r="AA452" s="1788"/>
      <c r="AB452" s="1788"/>
      <c r="AC452" s="1788"/>
      <c r="AD452" s="1818" t="s">
        <v>2840</v>
      </c>
      <c r="AE452" s="1818"/>
      <c r="AF452" s="1206">
        <v>21.23</v>
      </c>
      <c r="AG452" s="1207" t="s">
        <v>5</v>
      </c>
      <c r="AH452" s="1800"/>
    </row>
    <row r="453" spans="1:34" ht="11.65" customHeight="1">
      <c r="A453" s="1819" t="s">
        <v>2841</v>
      </c>
      <c r="B453" s="1820"/>
      <c r="C453" s="1820"/>
      <c r="D453" s="1820"/>
      <c r="E453" s="1820"/>
      <c r="F453" s="1820"/>
      <c r="G453" s="1820"/>
      <c r="H453" s="1820"/>
      <c r="I453" s="1820"/>
      <c r="J453" s="1820"/>
      <c r="K453" s="1820"/>
      <c r="L453" s="1820"/>
      <c r="M453" s="1820"/>
      <c r="N453" s="1820"/>
      <c r="O453" s="1820"/>
      <c r="P453" s="1820"/>
      <c r="Q453" s="1820"/>
      <c r="R453" s="1820"/>
      <c r="S453" s="1820"/>
      <c r="T453" s="1820"/>
      <c r="U453" s="1820"/>
      <c r="V453" s="1820"/>
      <c r="W453" s="1820"/>
      <c r="X453" s="1820"/>
      <c r="Y453" s="1820"/>
      <c r="Z453" s="1820"/>
      <c r="AA453" s="1820"/>
      <c r="AB453" s="1820"/>
      <c r="AC453" s="1820"/>
      <c r="AD453" s="1821" t="s">
        <v>2842</v>
      </c>
      <c r="AE453" s="1821"/>
      <c r="AF453" s="1210">
        <v>15</v>
      </c>
      <c r="AG453" s="1211" t="s">
        <v>5</v>
      </c>
      <c r="AH453" s="1800"/>
    </row>
    <row r="454" spans="1:34" ht="16.7" customHeight="1">
      <c r="A454" s="1822" t="s">
        <v>2843</v>
      </c>
      <c r="B454" s="1802"/>
      <c r="C454" s="1802"/>
      <c r="D454" s="1778"/>
      <c r="E454" s="1823" t="s">
        <v>2734</v>
      </c>
      <c r="F454" s="1823"/>
      <c r="G454" s="1823"/>
      <c r="H454" s="1823"/>
      <c r="I454" s="1823"/>
      <c r="J454" s="1823"/>
      <c r="K454" s="1823"/>
      <c r="L454" s="1823"/>
      <c r="M454" s="1823"/>
      <c r="N454" s="1823"/>
      <c r="O454" s="1823"/>
      <c r="P454" s="1823"/>
      <c r="Q454" s="1823"/>
      <c r="R454" s="1823"/>
      <c r="S454" s="1823"/>
      <c r="T454" s="1823"/>
      <c r="U454" s="1823"/>
      <c r="V454" s="1823"/>
      <c r="W454" s="1823"/>
      <c r="X454" s="1823"/>
      <c r="Y454" s="1823"/>
      <c r="Z454" s="1823"/>
      <c r="AA454" s="1823"/>
      <c r="AB454" s="1823"/>
      <c r="AC454" s="1823"/>
      <c r="AD454" s="1823"/>
      <c r="AE454" s="1823"/>
      <c r="AF454" s="1823"/>
      <c r="AG454" s="1823"/>
      <c r="AH454" s="1779"/>
    </row>
    <row r="455" spans="1:34" ht="17.45" customHeight="1">
      <c r="A455" s="1824" t="s">
        <v>2844</v>
      </c>
      <c r="B455" s="1816"/>
      <c r="C455" s="1816"/>
      <c r="D455" s="1309"/>
      <c r="E455" s="1815" t="s">
        <v>87</v>
      </c>
      <c r="F455" s="1815"/>
      <c r="G455" s="1111"/>
      <c r="H455" s="1796" t="s">
        <v>2845</v>
      </c>
      <c r="I455" s="1796"/>
      <c r="J455" s="1796" t="s">
        <v>497</v>
      </c>
      <c r="K455" s="1796"/>
      <c r="L455" s="1309"/>
      <c r="M455" s="1309"/>
      <c r="N455" s="1816" t="s">
        <v>2846</v>
      </c>
      <c r="O455" s="1816"/>
      <c r="P455" s="1816"/>
      <c r="Q455" s="1816"/>
      <c r="R455" s="1817">
        <v>134.56</v>
      </c>
      <c r="S455" s="1817"/>
      <c r="T455" s="1817"/>
      <c r="U455" s="1817"/>
      <c r="V455" s="1309"/>
      <c r="W455" s="1309"/>
      <c r="X455" s="1309"/>
      <c r="Y455" s="1796" t="s">
        <v>2847</v>
      </c>
      <c r="Z455" s="1796"/>
      <c r="AA455" s="1796"/>
      <c r="AB455" s="1796"/>
      <c r="AC455" s="1796"/>
      <c r="AD455" s="1796"/>
      <c r="AE455" s="1796"/>
      <c r="AF455" s="1797" t="s">
        <v>2848</v>
      </c>
      <c r="AG455" s="1797"/>
      <c r="AH455" s="1782"/>
    </row>
    <row r="456" spans="1:34" ht="5.85" customHeight="1">
      <c r="A456" s="1798"/>
      <c r="B456" s="1799"/>
      <c r="C456" s="1799"/>
      <c r="D456" s="1799"/>
      <c r="E456" s="1799"/>
      <c r="F456" s="1799"/>
      <c r="G456" s="1799"/>
      <c r="H456" s="1799"/>
      <c r="I456" s="1799"/>
      <c r="J456" s="1799"/>
      <c r="K456" s="1799"/>
      <c r="L456" s="1799"/>
      <c r="M456" s="1799"/>
      <c r="N456" s="1799"/>
      <c r="O456" s="1799"/>
      <c r="P456" s="1799"/>
      <c r="Q456" s="1799"/>
      <c r="R456" s="1799"/>
      <c r="S456" s="1799"/>
      <c r="T456" s="1799"/>
      <c r="U456" s="1799"/>
      <c r="V456" s="1799"/>
      <c r="W456" s="1799"/>
      <c r="X456" s="1799"/>
      <c r="Y456" s="1799"/>
      <c r="Z456" s="1799"/>
      <c r="AA456" s="1799"/>
      <c r="AB456" s="1799"/>
      <c r="AC456" s="1799"/>
      <c r="AD456" s="1799"/>
      <c r="AE456" s="1799"/>
      <c r="AF456" s="1799"/>
      <c r="AG456" s="1799"/>
      <c r="AH456" s="1800"/>
    </row>
    <row r="457" spans="1:34" ht="16.7" customHeight="1">
      <c r="A457" s="1801" t="s">
        <v>2849</v>
      </c>
      <c r="B457" s="1802"/>
      <c r="C457" s="1802"/>
      <c r="D457" s="1802"/>
      <c r="E457" s="1802"/>
      <c r="F457" s="1802"/>
      <c r="G457" s="1802"/>
      <c r="H457" s="1802"/>
      <c r="I457" s="1802"/>
      <c r="J457" s="1803"/>
      <c r="K457" s="1789" t="s">
        <v>2850</v>
      </c>
      <c r="L457" s="1807"/>
      <c r="M457" s="1789" t="s">
        <v>2851</v>
      </c>
      <c r="N457" s="1790"/>
      <c r="O457" s="1790"/>
      <c r="P457" s="1790"/>
      <c r="Q457" s="1790"/>
      <c r="R457" s="1790"/>
      <c r="S457" s="1790"/>
      <c r="T457" s="1791"/>
      <c r="U457" s="1789" t="s">
        <v>2852</v>
      </c>
      <c r="V457" s="1790"/>
      <c r="W457" s="1790"/>
      <c r="X457" s="1790"/>
      <c r="Y457" s="1790"/>
      <c r="Z457" s="1790"/>
      <c r="AA457" s="1790"/>
      <c r="AB457" s="1790"/>
      <c r="AC457" s="1790"/>
      <c r="AD457" s="1791"/>
      <c r="AE457" s="1810" t="s">
        <v>2853</v>
      </c>
      <c r="AF457" s="1811"/>
      <c r="AG457" s="1811"/>
      <c r="AH457" s="1814"/>
    </row>
    <row r="458" spans="1:34" ht="17.45" customHeight="1">
      <c r="A458" s="1804"/>
      <c r="B458" s="1805"/>
      <c r="C458" s="1805"/>
      <c r="D458" s="1805"/>
      <c r="E458" s="1805"/>
      <c r="F458" s="1805"/>
      <c r="G458" s="1805"/>
      <c r="H458" s="1805"/>
      <c r="I458" s="1805"/>
      <c r="J458" s="1806"/>
      <c r="K458" s="1808"/>
      <c r="L458" s="1809"/>
      <c r="M458" s="1789" t="s">
        <v>2854</v>
      </c>
      <c r="N458" s="1790"/>
      <c r="O458" s="1790"/>
      <c r="P458" s="1791"/>
      <c r="Q458" s="1789" t="s">
        <v>2855</v>
      </c>
      <c r="R458" s="1790"/>
      <c r="S458" s="1790"/>
      <c r="T458" s="1791"/>
      <c r="U458" s="1789" t="s">
        <v>2854</v>
      </c>
      <c r="V458" s="1790"/>
      <c r="W458" s="1790"/>
      <c r="X458" s="1790"/>
      <c r="Y458" s="1790"/>
      <c r="Z458" s="1791"/>
      <c r="AA458" s="1789" t="s">
        <v>2855</v>
      </c>
      <c r="AB458" s="1790"/>
      <c r="AC458" s="1790"/>
      <c r="AD458" s="1791"/>
      <c r="AE458" s="1812"/>
      <c r="AF458" s="1813"/>
      <c r="AG458" s="1813"/>
      <c r="AH458" s="1800"/>
    </row>
    <row r="459" spans="1:34" ht="17.45" customHeight="1">
      <c r="A459" s="1223"/>
      <c r="B459" s="1224" t="s">
        <v>1507</v>
      </c>
      <c r="C459" s="1875" t="s">
        <v>2919</v>
      </c>
      <c r="D459" s="1876"/>
      <c r="E459" s="1876"/>
      <c r="F459" s="1876"/>
      <c r="G459" s="1876"/>
      <c r="H459" s="1876"/>
      <c r="I459" s="1876"/>
      <c r="J459" s="1875"/>
      <c r="K459" s="1877">
        <v>1</v>
      </c>
      <c r="L459" s="1878"/>
      <c r="M459" s="1877">
        <v>0.41</v>
      </c>
      <c r="N459" s="1879"/>
      <c r="O459" s="1879"/>
      <c r="P459" s="1878"/>
      <c r="Q459" s="1877">
        <v>0.59</v>
      </c>
      <c r="R459" s="1879"/>
      <c r="S459" s="1879"/>
      <c r="T459" s="1878"/>
      <c r="U459" s="1880">
        <v>5.0625999999999998</v>
      </c>
      <c r="V459" s="1881"/>
      <c r="W459" s="1881"/>
      <c r="X459" s="1881"/>
      <c r="Y459" s="1881"/>
      <c r="Z459" s="1882"/>
      <c r="AA459" s="1880">
        <v>3.5255000000000001</v>
      </c>
      <c r="AB459" s="1881"/>
      <c r="AC459" s="1881"/>
      <c r="AD459" s="1882"/>
      <c r="AE459" s="1865">
        <v>4.1557000000000004</v>
      </c>
      <c r="AF459" s="1847"/>
      <c r="AG459" s="1847"/>
      <c r="AH459" s="1225"/>
    </row>
    <row r="460" spans="1:34" ht="16.7" customHeight="1">
      <c r="A460" s="1218"/>
      <c r="B460" s="1205" t="s">
        <v>1477</v>
      </c>
      <c r="C460" s="1903" t="s">
        <v>2920</v>
      </c>
      <c r="D460" s="1815"/>
      <c r="E460" s="1815"/>
      <c r="F460" s="1815"/>
      <c r="G460" s="1815"/>
      <c r="H460" s="1815"/>
      <c r="I460" s="1815"/>
      <c r="J460" s="1903"/>
      <c r="K460" s="1904">
        <v>1</v>
      </c>
      <c r="L460" s="1905"/>
      <c r="M460" s="1904">
        <v>0.23</v>
      </c>
      <c r="N460" s="1817"/>
      <c r="O460" s="1817"/>
      <c r="P460" s="1905"/>
      <c r="Q460" s="1904">
        <v>0.77</v>
      </c>
      <c r="R460" s="1817"/>
      <c r="S460" s="1817"/>
      <c r="T460" s="1905"/>
      <c r="U460" s="1906">
        <v>338.96780000000001</v>
      </c>
      <c r="V460" s="1907"/>
      <c r="W460" s="1907"/>
      <c r="X460" s="1907"/>
      <c r="Y460" s="1907"/>
      <c r="Z460" s="1908"/>
      <c r="AA460" s="1906">
        <v>149.00299999999999</v>
      </c>
      <c r="AB460" s="1907"/>
      <c r="AC460" s="1907"/>
      <c r="AD460" s="1908"/>
      <c r="AE460" s="1909">
        <v>192.69489999999999</v>
      </c>
      <c r="AF460" s="1841"/>
      <c r="AG460" s="1841"/>
      <c r="AH460" s="1219"/>
    </row>
    <row r="461" spans="1:34" ht="17.45" customHeight="1">
      <c r="A461" s="1218"/>
      <c r="B461" s="1205" t="s">
        <v>1470</v>
      </c>
      <c r="C461" s="1903" t="s">
        <v>2921</v>
      </c>
      <c r="D461" s="1815"/>
      <c r="E461" s="1815"/>
      <c r="F461" s="1815"/>
      <c r="G461" s="1815"/>
      <c r="H461" s="1815"/>
      <c r="I461" s="1815"/>
      <c r="J461" s="1903"/>
      <c r="K461" s="1904">
        <v>1</v>
      </c>
      <c r="L461" s="1905"/>
      <c r="M461" s="1904">
        <v>0.72</v>
      </c>
      <c r="N461" s="1817"/>
      <c r="O461" s="1817"/>
      <c r="P461" s="1905"/>
      <c r="Q461" s="1904">
        <v>0.28000000000000003</v>
      </c>
      <c r="R461" s="1817"/>
      <c r="S461" s="1817"/>
      <c r="T461" s="1905"/>
      <c r="U461" s="1906">
        <v>353.99419999999998</v>
      </c>
      <c r="V461" s="1907"/>
      <c r="W461" s="1907"/>
      <c r="X461" s="1907"/>
      <c r="Y461" s="1907"/>
      <c r="Z461" s="1908"/>
      <c r="AA461" s="1906">
        <v>100.35299999999999</v>
      </c>
      <c r="AB461" s="1907"/>
      <c r="AC461" s="1907"/>
      <c r="AD461" s="1908"/>
      <c r="AE461" s="1909">
        <v>282.97469999999998</v>
      </c>
      <c r="AF461" s="1841"/>
      <c r="AG461" s="1841"/>
      <c r="AH461" s="1219"/>
    </row>
    <row r="462" spans="1:34" ht="16.7" customHeight="1">
      <c r="A462" s="1218"/>
      <c r="B462" s="1205" t="s">
        <v>1479</v>
      </c>
      <c r="C462" s="1903" t="s">
        <v>2922</v>
      </c>
      <c r="D462" s="1815"/>
      <c r="E462" s="1815"/>
      <c r="F462" s="1815"/>
      <c r="G462" s="1815"/>
      <c r="H462" s="1815"/>
      <c r="I462" s="1815"/>
      <c r="J462" s="1903"/>
      <c r="K462" s="1904">
        <v>1</v>
      </c>
      <c r="L462" s="1905"/>
      <c r="M462" s="1904">
        <v>0.41</v>
      </c>
      <c r="N462" s="1817"/>
      <c r="O462" s="1817"/>
      <c r="P462" s="1905"/>
      <c r="Q462" s="1904">
        <v>0.59</v>
      </c>
      <c r="R462" s="1817"/>
      <c r="S462" s="1817"/>
      <c r="T462" s="1905"/>
      <c r="U462" s="1906">
        <v>174.74809999999999</v>
      </c>
      <c r="V462" s="1907"/>
      <c r="W462" s="1907"/>
      <c r="X462" s="1907"/>
      <c r="Y462" s="1907"/>
      <c r="Z462" s="1908"/>
      <c r="AA462" s="1906">
        <v>70.605599999999995</v>
      </c>
      <c r="AB462" s="1907"/>
      <c r="AC462" s="1907"/>
      <c r="AD462" s="1908"/>
      <c r="AE462" s="1909">
        <v>113.304</v>
      </c>
      <c r="AF462" s="1841"/>
      <c r="AG462" s="1841"/>
      <c r="AH462" s="1219"/>
    </row>
    <row r="463" spans="1:34" ht="17.45" customHeight="1">
      <c r="A463" s="1220"/>
      <c r="B463" s="1209" t="s">
        <v>1475</v>
      </c>
      <c r="C463" s="1866" t="s">
        <v>2923</v>
      </c>
      <c r="D463" s="1867"/>
      <c r="E463" s="1867"/>
      <c r="F463" s="1867"/>
      <c r="G463" s="1867"/>
      <c r="H463" s="1867"/>
      <c r="I463" s="1867"/>
      <c r="J463" s="1866"/>
      <c r="K463" s="1868">
        <v>1</v>
      </c>
      <c r="L463" s="1869"/>
      <c r="M463" s="1868">
        <v>1</v>
      </c>
      <c r="N463" s="1870"/>
      <c r="O463" s="1870"/>
      <c r="P463" s="1869"/>
      <c r="Q463" s="1868">
        <v>0</v>
      </c>
      <c r="R463" s="1870"/>
      <c r="S463" s="1870"/>
      <c r="T463" s="1869"/>
      <c r="U463" s="1871">
        <v>242.74209999999999</v>
      </c>
      <c r="V463" s="1872"/>
      <c r="W463" s="1872"/>
      <c r="X463" s="1872"/>
      <c r="Y463" s="1872"/>
      <c r="Z463" s="1873"/>
      <c r="AA463" s="1871">
        <v>111.31319999999999</v>
      </c>
      <c r="AB463" s="1872"/>
      <c r="AC463" s="1872"/>
      <c r="AD463" s="1873"/>
      <c r="AE463" s="1874">
        <v>242.74209999999999</v>
      </c>
      <c r="AF463" s="1843"/>
      <c r="AG463" s="1843"/>
      <c r="AH463" s="1222"/>
    </row>
    <row r="464" spans="1:34" ht="17.45" customHeight="1">
      <c r="A464" s="1792"/>
      <c r="B464" s="1793"/>
      <c r="C464" s="1793"/>
      <c r="D464" s="1793"/>
      <c r="E464" s="1793"/>
      <c r="F464" s="1793"/>
      <c r="G464" s="1793"/>
      <c r="H464" s="1793"/>
      <c r="I464" s="1793"/>
      <c r="J464" s="1793"/>
      <c r="K464" s="1794" t="s">
        <v>2856</v>
      </c>
      <c r="L464" s="1794"/>
      <c r="M464" s="1794"/>
      <c r="N464" s="1794"/>
      <c r="O464" s="1794"/>
      <c r="P464" s="1794"/>
      <c r="Q464" s="1794"/>
      <c r="R464" s="1794"/>
      <c r="S464" s="1794"/>
      <c r="T464" s="1794"/>
      <c r="U464" s="1794"/>
      <c r="V464" s="1794"/>
      <c r="W464" s="1794"/>
      <c r="X464" s="1794"/>
      <c r="Y464" s="1794"/>
      <c r="Z464" s="1794"/>
      <c r="AA464" s="1795">
        <v>835.87139999999999</v>
      </c>
      <c r="AB464" s="1795"/>
      <c r="AC464" s="1795"/>
      <c r="AD464" s="1795"/>
      <c r="AE464" s="1795"/>
      <c r="AF464" s="1795"/>
      <c r="AG464" s="1795"/>
      <c r="AH464" s="1213"/>
    </row>
    <row r="465" spans="1:34" ht="16.7" customHeight="1">
      <c r="A465" s="1801" t="s">
        <v>2857</v>
      </c>
      <c r="B465" s="1825"/>
      <c r="C465" s="1825"/>
      <c r="D465" s="1825"/>
      <c r="E465" s="1825"/>
      <c r="F465" s="1825"/>
      <c r="G465" s="1825"/>
      <c r="H465" s="1825"/>
      <c r="I465" s="1825"/>
      <c r="J465" s="1825"/>
      <c r="K465" s="1825"/>
      <c r="L465" s="1825"/>
      <c r="M465" s="1825"/>
      <c r="N465" s="1826"/>
      <c r="O465" s="1789" t="s">
        <v>2858</v>
      </c>
      <c r="P465" s="1790"/>
      <c r="Q465" s="1790"/>
      <c r="R465" s="1790"/>
      <c r="S465" s="1791"/>
      <c r="T465" s="1827" t="s">
        <v>2850</v>
      </c>
      <c r="U465" s="1790"/>
      <c r="V465" s="1790"/>
      <c r="W465" s="1213"/>
      <c r="X465" s="1789" t="s">
        <v>2859</v>
      </c>
      <c r="Y465" s="1790"/>
      <c r="Z465" s="1790"/>
      <c r="AA465" s="1790"/>
      <c r="AB465" s="1790"/>
      <c r="AC465" s="1790"/>
      <c r="AD465" s="1791"/>
      <c r="AE465" s="1810" t="s">
        <v>2853</v>
      </c>
      <c r="AF465" s="1828"/>
      <c r="AG465" s="1828"/>
      <c r="AH465" s="1213"/>
    </row>
    <row r="466" spans="1:34" ht="17.45" customHeight="1">
      <c r="A466" s="1215"/>
      <c r="B466" s="1216" t="s">
        <v>1009</v>
      </c>
      <c r="C466" s="1829" t="s">
        <v>1010</v>
      </c>
      <c r="D466" s="1830"/>
      <c r="E466" s="1830"/>
      <c r="F466" s="1830"/>
      <c r="G466" s="1830"/>
      <c r="H466" s="1830"/>
      <c r="I466" s="1830"/>
      <c r="J466" s="1830"/>
      <c r="K466" s="1830"/>
      <c r="L466" s="1830"/>
      <c r="M466" s="1830"/>
      <c r="N466" s="1829"/>
      <c r="O466" s="1831">
        <v>0</v>
      </c>
      <c r="P466" s="1832"/>
      <c r="Q466" s="1832"/>
      <c r="R466" s="1832"/>
      <c r="S466" s="1833"/>
      <c r="T466" s="1858">
        <v>1</v>
      </c>
      <c r="U466" s="1832"/>
      <c r="V466" s="1832"/>
      <c r="W466" s="1217"/>
      <c r="X466" s="1859">
        <v>22.268799999999999</v>
      </c>
      <c r="Y466" s="1860"/>
      <c r="Z466" s="1860"/>
      <c r="AA466" s="1860"/>
      <c r="AB466" s="1860"/>
      <c r="AC466" s="1860"/>
      <c r="AD466" s="1861"/>
      <c r="AE466" s="1839">
        <v>22.268799999999999</v>
      </c>
      <c r="AF466" s="1795"/>
      <c r="AG466" s="1795"/>
      <c r="AH466" s="1217"/>
    </row>
    <row r="467" spans="1:34" ht="17.45" customHeight="1">
      <c r="A467" s="1792"/>
      <c r="B467" s="1778"/>
      <c r="C467" s="1778"/>
      <c r="D467" s="1778"/>
      <c r="E467" s="1778"/>
      <c r="F467" s="1778"/>
      <c r="G467" s="1778"/>
      <c r="H467" s="1778"/>
      <c r="I467" s="1846" t="s">
        <v>2860</v>
      </c>
      <c r="J467" s="1846"/>
      <c r="K467" s="1846"/>
      <c r="L467" s="1846"/>
      <c r="M467" s="1846"/>
      <c r="N467" s="1846"/>
      <c r="O467" s="1846"/>
      <c r="P467" s="1846"/>
      <c r="Q467" s="1846"/>
      <c r="R467" s="1846"/>
      <c r="S467" s="1846"/>
      <c r="T467" s="1846"/>
      <c r="U467" s="1846"/>
      <c r="V467" s="1846"/>
      <c r="W467" s="1846"/>
      <c r="X467" s="1846"/>
      <c r="Y467" s="1846"/>
      <c r="Z467" s="1793"/>
      <c r="AA467" s="1847">
        <v>22.268799999999999</v>
      </c>
      <c r="AB467" s="1847"/>
      <c r="AC467" s="1847"/>
      <c r="AD467" s="1847"/>
      <c r="AE467" s="1847"/>
      <c r="AF467" s="1847"/>
      <c r="AG467" s="1847"/>
      <c r="AH467" s="1814"/>
    </row>
    <row r="468" spans="1:34" ht="16.7" customHeight="1">
      <c r="A468" s="1844"/>
      <c r="B468" s="1309"/>
      <c r="C468" s="1309"/>
      <c r="D468" s="1309"/>
      <c r="E468" s="1309"/>
      <c r="F468" s="1309"/>
      <c r="G468" s="1309"/>
      <c r="H468" s="1309"/>
      <c r="I468" s="1840" t="s">
        <v>2861</v>
      </c>
      <c r="J468" s="1840"/>
      <c r="K468" s="1840"/>
      <c r="L468" s="1840"/>
      <c r="M468" s="1840"/>
      <c r="N468" s="1840"/>
      <c r="O468" s="1840"/>
      <c r="P468" s="1840"/>
      <c r="Q468" s="1840"/>
      <c r="R468" s="1840"/>
      <c r="S468" s="1840"/>
      <c r="T468" s="1840"/>
      <c r="U468" s="1840"/>
      <c r="V468" s="1840"/>
      <c r="W468" s="1840"/>
      <c r="X468" s="1840"/>
      <c r="Y468" s="1840"/>
      <c r="Z468" s="1309"/>
      <c r="AA468" s="1841">
        <v>858.14020000000005</v>
      </c>
      <c r="AB468" s="1841"/>
      <c r="AC468" s="1841"/>
      <c r="AD468" s="1841"/>
      <c r="AE468" s="1841"/>
      <c r="AF468" s="1841"/>
      <c r="AG468" s="1841"/>
      <c r="AH468" s="1782"/>
    </row>
    <row r="469" spans="1:34" ht="17.45" customHeight="1">
      <c r="A469" s="1844"/>
      <c r="B469" s="1309"/>
      <c r="C469" s="1309"/>
      <c r="D469" s="1309"/>
      <c r="E469" s="1309"/>
      <c r="F469" s="1309"/>
      <c r="G469" s="1309"/>
      <c r="H469" s="1309"/>
      <c r="I469" s="1840" t="s">
        <v>2862</v>
      </c>
      <c r="J469" s="1840"/>
      <c r="K469" s="1840"/>
      <c r="L469" s="1840"/>
      <c r="M469" s="1840"/>
      <c r="N469" s="1840"/>
      <c r="O469" s="1840"/>
      <c r="P469" s="1840"/>
      <c r="Q469" s="1840"/>
      <c r="R469" s="1840"/>
      <c r="S469" s="1840"/>
      <c r="T469" s="1840"/>
      <c r="U469" s="1840"/>
      <c r="V469" s="1840"/>
      <c r="W469" s="1840"/>
      <c r="X469" s="1840"/>
      <c r="Y469" s="1840"/>
      <c r="Z469" s="1309"/>
      <c r="AA469" s="1841">
        <v>6.3773999999999997</v>
      </c>
      <c r="AB469" s="1841"/>
      <c r="AC469" s="1841"/>
      <c r="AD469" s="1841"/>
      <c r="AE469" s="1841"/>
      <c r="AF469" s="1841"/>
      <c r="AG469" s="1841"/>
      <c r="AH469" s="1782"/>
    </row>
    <row r="470" spans="1:34" ht="16.7" customHeight="1">
      <c r="A470" s="1844"/>
      <c r="B470" s="1309"/>
      <c r="C470" s="1309"/>
      <c r="D470" s="1309"/>
      <c r="E470" s="1309"/>
      <c r="F470" s="1309"/>
      <c r="G470" s="1309"/>
      <c r="H470" s="1309"/>
      <c r="I470" s="1840" t="s">
        <v>2863</v>
      </c>
      <c r="J470" s="1840"/>
      <c r="K470" s="1840"/>
      <c r="L470" s="1840"/>
      <c r="M470" s="1840"/>
      <c r="N470" s="1840"/>
      <c r="O470" s="1840"/>
      <c r="P470" s="1840"/>
      <c r="Q470" s="1840"/>
      <c r="R470" s="1840"/>
      <c r="S470" s="1840"/>
      <c r="T470" s="1840"/>
      <c r="U470" s="1840"/>
      <c r="V470" s="1840"/>
      <c r="W470" s="1840"/>
      <c r="X470" s="1840"/>
      <c r="Y470" s="1840"/>
      <c r="Z470" s="1309"/>
      <c r="AA470" s="1841">
        <v>0.10414</v>
      </c>
      <c r="AB470" s="1841"/>
      <c r="AC470" s="1841"/>
      <c r="AD470" s="1841"/>
      <c r="AE470" s="1841"/>
      <c r="AF470" s="1841"/>
      <c r="AG470" s="1841"/>
      <c r="AH470" s="1782"/>
    </row>
    <row r="471" spans="1:34" ht="17.45" customHeight="1">
      <c r="A471" s="1845"/>
      <c r="B471" s="1799"/>
      <c r="C471" s="1799"/>
      <c r="D471" s="1799"/>
      <c r="E471" s="1799"/>
      <c r="F471" s="1799"/>
      <c r="G471" s="1799"/>
      <c r="H471" s="1799"/>
      <c r="I471" s="1842" t="s">
        <v>2864</v>
      </c>
      <c r="J471" s="1842"/>
      <c r="K471" s="1842"/>
      <c r="L471" s="1842"/>
      <c r="M471" s="1842"/>
      <c r="N471" s="1842"/>
      <c r="O471" s="1842"/>
      <c r="P471" s="1842"/>
      <c r="Q471" s="1842"/>
      <c r="R471" s="1842"/>
      <c r="S471" s="1842"/>
      <c r="T471" s="1842"/>
      <c r="U471" s="1842"/>
      <c r="V471" s="1842"/>
      <c r="W471" s="1842"/>
      <c r="X471" s="1842"/>
      <c r="Y471" s="1842"/>
      <c r="Z471" s="1799"/>
      <c r="AA471" s="1843">
        <v>0</v>
      </c>
      <c r="AB471" s="1843"/>
      <c r="AC471" s="1843"/>
      <c r="AD471" s="1843"/>
      <c r="AE471" s="1843"/>
      <c r="AF471" s="1843"/>
      <c r="AG471" s="1843"/>
      <c r="AH471" s="1800"/>
    </row>
    <row r="472" spans="1:34" ht="17.45" customHeight="1">
      <c r="A472" s="1801" t="s">
        <v>2865</v>
      </c>
      <c r="B472" s="1825"/>
      <c r="C472" s="1825"/>
      <c r="D472" s="1825"/>
      <c r="E472" s="1825"/>
      <c r="F472" s="1825"/>
      <c r="G472" s="1825"/>
      <c r="H472" s="1825"/>
      <c r="I472" s="1825"/>
      <c r="J472" s="1825"/>
      <c r="K472" s="1825"/>
      <c r="L472" s="1825"/>
      <c r="M472" s="1825"/>
      <c r="N472" s="1826"/>
      <c r="O472" s="1789" t="s">
        <v>2850</v>
      </c>
      <c r="P472" s="1790"/>
      <c r="Q472" s="1790"/>
      <c r="R472" s="1790"/>
      <c r="S472" s="1791"/>
      <c r="T472" s="1827" t="s">
        <v>754</v>
      </c>
      <c r="U472" s="1790"/>
      <c r="V472" s="1790"/>
      <c r="W472" s="1213"/>
      <c r="X472" s="1789" t="s">
        <v>2866</v>
      </c>
      <c r="Y472" s="1790"/>
      <c r="Z472" s="1790"/>
      <c r="AA472" s="1790"/>
      <c r="AB472" s="1790"/>
      <c r="AC472" s="1790"/>
      <c r="AD472" s="1791"/>
      <c r="AE472" s="1810" t="s">
        <v>2867</v>
      </c>
      <c r="AF472" s="1828"/>
      <c r="AG472" s="1828"/>
      <c r="AH472" s="1213"/>
    </row>
    <row r="473" spans="1:34" ht="16.7" customHeight="1">
      <c r="A473" s="1792"/>
      <c r="B473" s="1793"/>
      <c r="C473" s="1793"/>
      <c r="D473" s="1793"/>
      <c r="E473" s="1793"/>
      <c r="F473" s="1793"/>
      <c r="G473" s="1793"/>
      <c r="H473" s="1793"/>
      <c r="I473" s="1794" t="s">
        <v>2869</v>
      </c>
      <c r="J473" s="1794"/>
      <c r="K473" s="1794"/>
      <c r="L473" s="1794"/>
      <c r="M473" s="1794"/>
      <c r="N473" s="1794"/>
      <c r="O473" s="1794"/>
      <c r="P473" s="1794"/>
      <c r="Q473" s="1794"/>
      <c r="R473" s="1794"/>
      <c r="S473" s="1794"/>
      <c r="T473" s="1794"/>
      <c r="U473" s="1794"/>
      <c r="V473" s="1794"/>
      <c r="W473" s="1794"/>
      <c r="X473" s="1794"/>
      <c r="Y473" s="1794"/>
      <c r="Z473" s="1214"/>
      <c r="AA473" s="1795">
        <v>0</v>
      </c>
      <c r="AB473" s="1795"/>
      <c r="AC473" s="1795"/>
      <c r="AD473" s="1795"/>
      <c r="AE473" s="1795"/>
      <c r="AF473" s="1795"/>
      <c r="AG473" s="1795"/>
      <c r="AH473" s="1213"/>
    </row>
    <row r="474" spans="1:34" ht="17.45" customHeight="1">
      <c r="A474" s="1801" t="s">
        <v>2870</v>
      </c>
      <c r="B474" s="1825"/>
      <c r="C474" s="1825"/>
      <c r="D474" s="1825"/>
      <c r="E474" s="1825"/>
      <c r="F474" s="1825"/>
      <c r="G474" s="1825"/>
      <c r="H474" s="1825"/>
      <c r="I474" s="1825"/>
      <c r="J474" s="1825"/>
      <c r="K474" s="1825"/>
      <c r="L474" s="1825"/>
      <c r="M474" s="1825"/>
      <c r="N474" s="1826"/>
      <c r="O474" s="1789" t="s">
        <v>2850</v>
      </c>
      <c r="P474" s="1790"/>
      <c r="Q474" s="1790"/>
      <c r="R474" s="1790"/>
      <c r="S474" s="1791"/>
      <c r="T474" s="1827" t="s">
        <v>754</v>
      </c>
      <c r="U474" s="1790"/>
      <c r="V474" s="1790"/>
      <c r="W474" s="1213"/>
      <c r="X474" s="1789" t="s">
        <v>2866</v>
      </c>
      <c r="Y474" s="1790"/>
      <c r="Z474" s="1790"/>
      <c r="AA474" s="1790"/>
      <c r="AB474" s="1790"/>
      <c r="AC474" s="1790"/>
      <c r="AD474" s="1791"/>
      <c r="AE474" s="1810" t="s">
        <v>2867</v>
      </c>
      <c r="AF474" s="1828"/>
      <c r="AG474" s="1828"/>
      <c r="AH474" s="1213"/>
    </row>
    <row r="475" spans="1:34" ht="17.45" customHeight="1">
      <c r="A475" s="1792"/>
      <c r="B475" s="1793"/>
      <c r="C475" s="1793"/>
      <c r="D475" s="1793"/>
      <c r="E475" s="1793"/>
      <c r="F475" s="1793"/>
      <c r="G475" s="1793"/>
      <c r="H475" s="1793"/>
      <c r="I475" s="1794" t="s">
        <v>2871</v>
      </c>
      <c r="J475" s="1794"/>
      <c r="K475" s="1794"/>
      <c r="L475" s="1794"/>
      <c r="M475" s="1794"/>
      <c r="N475" s="1794"/>
      <c r="O475" s="1794"/>
      <c r="P475" s="1794"/>
      <c r="Q475" s="1794"/>
      <c r="R475" s="1794"/>
      <c r="S475" s="1794"/>
      <c r="T475" s="1794"/>
      <c r="U475" s="1794"/>
      <c r="V475" s="1794"/>
      <c r="W475" s="1794"/>
      <c r="X475" s="1794"/>
      <c r="Y475" s="1794"/>
      <c r="Z475" s="1214"/>
      <c r="AA475" s="1795">
        <v>0</v>
      </c>
      <c r="AB475" s="1795"/>
      <c r="AC475" s="1795"/>
      <c r="AD475" s="1795"/>
      <c r="AE475" s="1795"/>
      <c r="AF475" s="1795"/>
      <c r="AG475" s="1795"/>
      <c r="AH475" s="1213"/>
    </row>
    <row r="476" spans="1:34" ht="16.7" customHeight="1">
      <c r="A476" s="1801" t="s">
        <v>2872</v>
      </c>
      <c r="B476" s="1825"/>
      <c r="C476" s="1825"/>
      <c r="D476" s="1825"/>
      <c r="E476" s="1825"/>
      <c r="F476" s="1825"/>
      <c r="G476" s="1825"/>
      <c r="H476" s="1825"/>
      <c r="I476" s="1825"/>
      <c r="J476" s="1825"/>
      <c r="K476" s="1825"/>
      <c r="L476" s="1825"/>
      <c r="M476" s="1825"/>
      <c r="N476" s="1826"/>
      <c r="O476" s="1789" t="s">
        <v>2850</v>
      </c>
      <c r="P476" s="1790"/>
      <c r="Q476" s="1790"/>
      <c r="R476" s="1790"/>
      <c r="S476" s="1791"/>
      <c r="T476" s="1827" t="s">
        <v>754</v>
      </c>
      <c r="U476" s="1790"/>
      <c r="V476" s="1790"/>
      <c r="W476" s="1213"/>
      <c r="X476" s="1789" t="s">
        <v>2866</v>
      </c>
      <c r="Y476" s="1790"/>
      <c r="Z476" s="1790"/>
      <c r="AA476" s="1790"/>
      <c r="AB476" s="1790"/>
      <c r="AC476" s="1790"/>
      <c r="AD476" s="1791"/>
      <c r="AE476" s="1810" t="s">
        <v>2867</v>
      </c>
      <c r="AF476" s="1828"/>
      <c r="AG476" s="1828"/>
      <c r="AH476" s="1213"/>
    </row>
    <row r="477" spans="1:34" ht="17.45" customHeight="1">
      <c r="A477" s="1792"/>
      <c r="B477" s="1793"/>
      <c r="C477" s="1793"/>
      <c r="D477" s="1793"/>
      <c r="E477" s="1793"/>
      <c r="F477" s="1793"/>
      <c r="G477" s="1793"/>
      <c r="H477" s="1793"/>
      <c r="I477" s="1793"/>
      <c r="J477" s="1793"/>
      <c r="K477" s="1794" t="s">
        <v>2873</v>
      </c>
      <c r="L477" s="1794"/>
      <c r="M477" s="1794"/>
      <c r="N477" s="1794"/>
      <c r="O477" s="1794"/>
      <c r="P477" s="1794"/>
      <c r="Q477" s="1794"/>
      <c r="R477" s="1794"/>
      <c r="S477" s="1794"/>
      <c r="T477" s="1794"/>
      <c r="U477" s="1794"/>
      <c r="V477" s="1794"/>
      <c r="W477" s="1794"/>
      <c r="X477" s="1794"/>
      <c r="Y477" s="1794"/>
      <c r="Z477" s="1794"/>
      <c r="AA477" s="1794"/>
      <c r="AB477" s="1214"/>
      <c r="AC477" s="1795">
        <v>0</v>
      </c>
      <c r="AD477" s="1795"/>
      <c r="AE477" s="1795"/>
      <c r="AF477" s="1795"/>
      <c r="AG477" s="1795"/>
      <c r="AH477" s="1213"/>
    </row>
    <row r="478" spans="1:34" ht="16.7" customHeight="1">
      <c r="A478" s="1801" t="s">
        <v>2874</v>
      </c>
      <c r="B478" s="1825"/>
      <c r="C478" s="1825"/>
      <c r="D478" s="1825"/>
      <c r="E478" s="1825"/>
      <c r="F478" s="1825"/>
      <c r="G478" s="1825"/>
      <c r="H478" s="1825"/>
      <c r="I478" s="1825"/>
      <c r="J478" s="1826"/>
      <c r="K478" s="1789" t="s">
        <v>2850</v>
      </c>
      <c r="L478" s="1791"/>
      <c r="M478" s="1855" t="s">
        <v>2875</v>
      </c>
      <c r="N478" s="1856"/>
      <c r="O478" s="1857"/>
      <c r="P478" s="1855" t="s">
        <v>2876</v>
      </c>
      <c r="Q478" s="1856"/>
      <c r="R478" s="1857"/>
      <c r="S478" s="1855" t="s">
        <v>2877</v>
      </c>
      <c r="T478" s="1857"/>
      <c r="U478" s="1789" t="s">
        <v>2878</v>
      </c>
      <c r="V478" s="1790"/>
      <c r="W478" s="1791"/>
      <c r="X478" s="1789" t="s">
        <v>2879</v>
      </c>
      <c r="Y478" s="1790"/>
      <c r="Z478" s="1790"/>
      <c r="AA478" s="1790"/>
      <c r="AB478" s="1791"/>
      <c r="AC478" s="1789" t="s">
        <v>2880</v>
      </c>
      <c r="AD478" s="1791"/>
      <c r="AE478" s="1810" t="s">
        <v>2867</v>
      </c>
      <c r="AF478" s="1828"/>
      <c r="AG478" s="1828"/>
      <c r="AH478" s="1213"/>
    </row>
    <row r="479" spans="1:34" ht="17.45" customHeight="1">
      <c r="A479" s="1853"/>
      <c r="B479" s="1778"/>
      <c r="C479" s="1778"/>
      <c r="D479" s="1778"/>
      <c r="E479" s="1778"/>
      <c r="F479" s="1778"/>
      <c r="G479" s="1778"/>
      <c r="H479" s="1778"/>
      <c r="I479" s="1846" t="s">
        <v>2881</v>
      </c>
      <c r="J479" s="1846"/>
      <c r="K479" s="1846"/>
      <c r="L479" s="1846"/>
      <c r="M479" s="1846"/>
      <c r="N479" s="1846"/>
      <c r="O479" s="1846"/>
      <c r="P479" s="1846"/>
      <c r="Q479" s="1846"/>
      <c r="R479" s="1846"/>
      <c r="S479" s="1846"/>
      <c r="T479" s="1846"/>
      <c r="U479" s="1846"/>
      <c r="V479" s="1846"/>
      <c r="W479" s="1846"/>
      <c r="X479" s="1846"/>
      <c r="Y479" s="1846"/>
      <c r="Z479" s="1203"/>
      <c r="AA479" s="1847">
        <v>0</v>
      </c>
      <c r="AB479" s="1847"/>
      <c r="AC479" s="1847"/>
      <c r="AD479" s="1847"/>
      <c r="AE479" s="1847"/>
      <c r="AF479" s="1847"/>
      <c r="AG479" s="1847"/>
      <c r="AH479" s="1204"/>
    </row>
    <row r="480" spans="1:34" ht="5.85" customHeight="1">
      <c r="A480" s="1854"/>
      <c r="B480" s="1309"/>
      <c r="C480" s="1309"/>
      <c r="D480" s="1309"/>
      <c r="E480" s="1309"/>
      <c r="F480" s="1309"/>
      <c r="G480" s="1309"/>
      <c r="H480" s="1309"/>
      <c r="I480" s="1309"/>
      <c r="J480" s="1309"/>
      <c r="K480" s="1309"/>
      <c r="L480" s="1309"/>
      <c r="M480" s="1309"/>
      <c r="N480" s="1309"/>
      <c r="O480" s="1309"/>
      <c r="P480" s="1309"/>
      <c r="Q480" s="1309"/>
      <c r="R480" s="1309"/>
      <c r="S480" s="1309"/>
      <c r="T480" s="1309"/>
      <c r="U480" s="1309"/>
      <c r="V480" s="1309"/>
      <c r="W480" s="1309"/>
      <c r="X480" s="1309"/>
      <c r="Y480" s="1309"/>
      <c r="Z480" s="1309"/>
      <c r="AA480" s="1309"/>
      <c r="AB480" s="1309"/>
      <c r="AC480" s="1309"/>
      <c r="AD480" s="1309"/>
      <c r="AE480" s="1309"/>
      <c r="AF480" s="1309"/>
      <c r="AG480" s="1309"/>
      <c r="AH480" s="1782"/>
    </row>
    <row r="481" spans="1:34" ht="17.45" customHeight="1">
      <c r="A481" s="1845"/>
      <c r="B481" s="1799"/>
      <c r="C481" s="1799"/>
      <c r="D481" s="1799"/>
      <c r="E481" s="1799"/>
      <c r="F481" s="1799"/>
      <c r="G481" s="1799"/>
      <c r="H481" s="1799"/>
      <c r="I481" s="1842" t="s">
        <v>2882</v>
      </c>
      <c r="J481" s="1842"/>
      <c r="K481" s="1842"/>
      <c r="L481" s="1842"/>
      <c r="M481" s="1842"/>
      <c r="N481" s="1842"/>
      <c r="O481" s="1842"/>
      <c r="P481" s="1842"/>
      <c r="Q481" s="1842"/>
      <c r="R481" s="1842"/>
      <c r="S481" s="1842"/>
      <c r="T481" s="1842"/>
      <c r="U481" s="1842"/>
      <c r="V481" s="1842"/>
      <c r="W481" s="1842"/>
      <c r="X481" s="1842"/>
      <c r="Y481" s="1842"/>
      <c r="Z481" s="1212"/>
      <c r="AA481" s="1848">
        <v>6.48</v>
      </c>
      <c r="AB481" s="1848"/>
      <c r="AC481" s="1848"/>
      <c r="AD481" s="1848"/>
      <c r="AE481" s="1848"/>
      <c r="AF481" s="1848"/>
      <c r="AG481" s="1848"/>
      <c r="AH481" s="1208"/>
    </row>
    <row r="482" spans="1:34" ht="45.75" customHeight="1">
      <c r="A482" s="1849" t="s">
        <v>2883</v>
      </c>
      <c r="B482" s="1850"/>
      <c r="C482" s="1850"/>
      <c r="D482" s="1850"/>
      <c r="E482" s="1851"/>
      <c r="F482" s="1852"/>
      <c r="G482" s="1852"/>
      <c r="H482" s="1852"/>
      <c r="I482" s="1852"/>
      <c r="J482" s="1852"/>
      <c r="K482" s="1852"/>
      <c r="L482" s="1852"/>
      <c r="M482" s="1852"/>
      <c r="N482" s="1852"/>
      <c r="O482" s="1852"/>
      <c r="P482" s="1852"/>
      <c r="Q482" s="1852"/>
      <c r="R482" s="1852"/>
      <c r="S482" s="1852"/>
      <c r="T482" s="1852"/>
      <c r="U482" s="1852"/>
      <c r="V482" s="1852"/>
      <c r="W482" s="1852"/>
      <c r="X482" s="1852"/>
      <c r="Y482" s="1852"/>
      <c r="Z482" s="1852"/>
      <c r="AA482" s="1852"/>
      <c r="AB482" s="1852"/>
      <c r="AC482" s="1852"/>
      <c r="AD482" s="1852"/>
      <c r="AE482" s="1852"/>
      <c r="AF482" s="1852"/>
      <c r="AG482" s="1852"/>
      <c r="AH482" s="1851"/>
    </row>
    <row r="483" spans="1:34" ht="98.85" customHeight="1">
      <c r="A483" s="1218"/>
      <c r="AH483" s="1219"/>
    </row>
    <row r="484" spans="1:34" ht="98.1" customHeight="1">
      <c r="A484" s="1220"/>
      <c r="B484" s="1221"/>
      <c r="C484" s="1221"/>
      <c r="D484" s="1221"/>
      <c r="E484" s="1221"/>
      <c r="F484" s="1221"/>
      <c r="G484" s="1221"/>
      <c r="H484" s="1221"/>
      <c r="I484" s="1221"/>
      <c r="J484" s="1221"/>
      <c r="K484" s="1221"/>
      <c r="L484" s="1221"/>
      <c r="M484" s="1221"/>
      <c r="N484" s="1221"/>
      <c r="O484" s="1221"/>
      <c r="P484" s="1221"/>
      <c r="Q484" s="1221"/>
      <c r="R484" s="1221"/>
      <c r="S484" s="1221"/>
      <c r="T484" s="1221"/>
      <c r="U484" s="1221"/>
      <c r="V484" s="1221"/>
      <c r="W484" s="1221"/>
      <c r="X484" s="1221"/>
      <c r="Y484" s="1221"/>
      <c r="Z484" s="1221"/>
      <c r="AA484" s="1221"/>
      <c r="AB484" s="1221"/>
      <c r="AC484" s="1221"/>
      <c r="AD484" s="1221"/>
      <c r="AE484" s="1221"/>
      <c r="AF484" s="1221"/>
      <c r="AG484" s="1221"/>
      <c r="AH484" s="1222"/>
    </row>
    <row r="485" spans="1:34" ht="5.85" customHeight="1">
      <c r="A485" s="1777"/>
      <c r="B485" s="1778"/>
      <c r="C485" s="1778"/>
      <c r="D485" s="1778"/>
      <c r="E485" s="1778"/>
      <c r="F485" s="1778"/>
      <c r="G485" s="1778"/>
      <c r="H485" s="1778"/>
      <c r="I485" s="1778"/>
      <c r="J485" s="1778"/>
      <c r="K485" s="1778"/>
      <c r="L485" s="1778"/>
      <c r="M485" s="1778"/>
      <c r="N485" s="1778"/>
      <c r="O485" s="1778"/>
      <c r="P485" s="1778"/>
      <c r="Q485" s="1778"/>
      <c r="R485" s="1778"/>
      <c r="S485" s="1778"/>
      <c r="T485" s="1778"/>
      <c r="U485" s="1778"/>
      <c r="V485" s="1778"/>
      <c r="W485" s="1778"/>
      <c r="X485" s="1778"/>
      <c r="Y485" s="1778"/>
      <c r="Z485" s="1778"/>
      <c r="AA485" s="1778"/>
      <c r="AB485" s="1778"/>
      <c r="AC485" s="1778"/>
      <c r="AD485" s="1778"/>
      <c r="AE485" s="1778"/>
      <c r="AF485" s="1778"/>
      <c r="AG485" s="1778"/>
      <c r="AH485" s="1779"/>
    </row>
    <row r="486" spans="1:34" ht="11.65" customHeight="1">
      <c r="A486" s="1780" t="s">
        <v>2834</v>
      </c>
      <c r="B486" s="1310"/>
      <c r="C486" s="1310"/>
      <c r="D486" s="1310"/>
      <c r="E486" s="1310"/>
      <c r="F486" s="1310"/>
      <c r="G486" s="1310"/>
      <c r="H486" s="1310"/>
      <c r="I486" s="1310"/>
      <c r="J486" s="1310"/>
      <c r="K486" s="1310"/>
      <c r="L486" s="1310"/>
      <c r="M486" s="1310"/>
      <c r="N486" s="1310"/>
      <c r="O486" s="1310"/>
      <c r="P486" s="1310"/>
      <c r="Q486" s="1310"/>
      <c r="R486" s="1310"/>
      <c r="S486" s="1310"/>
      <c r="T486" s="1310"/>
      <c r="U486" s="1310"/>
      <c r="V486" s="1310"/>
      <c r="W486" s="1310"/>
      <c r="X486" s="1310"/>
      <c r="Y486" s="1310"/>
      <c r="Z486" s="1310"/>
      <c r="AA486" s="1310"/>
      <c r="AB486" s="1310"/>
      <c r="AC486" s="1310"/>
      <c r="AD486" s="1309"/>
      <c r="AE486" s="1309"/>
      <c r="AF486" s="1781" t="s">
        <v>2924</v>
      </c>
      <c r="AG486" s="1781"/>
      <c r="AH486" s="1782"/>
    </row>
    <row r="487" spans="1:34" ht="5.85" customHeight="1">
      <c r="A487" s="1780"/>
      <c r="B487" s="1310"/>
      <c r="C487" s="1310"/>
      <c r="D487" s="1310"/>
      <c r="E487" s="1310"/>
      <c r="F487" s="1310"/>
      <c r="G487" s="1310"/>
      <c r="H487" s="1310"/>
      <c r="I487" s="1310"/>
      <c r="J487" s="1310"/>
      <c r="K487" s="1310"/>
      <c r="L487" s="1310"/>
      <c r="M487" s="1310"/>
      <c r="N487" s="1310"/>
      <c r="O487" s="1310"/>
      <c r="P487" s="1310"/>
      <c r="Q487" s="1310"/>
      <c r="R487" s="1310"/>
      <c r="S487" s="1310"/>
      <c r="T487" s="1310"/>
      <c r="U487" s="1310"/>
      <c r="V487" s="1310"/>
      <c r="W487" s="1310"/>
      <c r="X487" s="1310"/>
      <c r="Y487" s="1310"/>
      <c r="Z487" s="1310"/>
      <c r="AA487" s="1310"/>
      <c r="AB487" s="1310"/>
      <c r="AC487" s="1310"/>
      <c r="AD487" s="1311"/>
      <c r="AE487" s="1311"/>
      <c r="AF487" s="1311"/>
      <c r="AG487" s="1311"/>
      <c r="AH487" s="1782"/>
    </row>
    <row r="488" spans="1:34" ht="10.9" customHeight="1">
      <c r="A488" s="1783" t="s">
        <v>2836</v>
      </c>
      <c r="B488" s="1784"/>
      <c r="C488" s="1784"/>
      <c r="D488" s="1784"/>
      <c r="E488" s="1784"/>
      <c r="F488" s="1784"/>
      <c r="G488" s="1784"/>
      <c r="H488" s="1784"/>
      <c r="I488" s="1784"/>
      <c r="J488" s="1784"/>
      <c r="K488" s="1784"/>
      <c r="L488" s="1784"/>
      <c r="M488" s="1784"/>
      <c r="N488" s="1784"/>
      <c r="O488" s="1784"/>
      <c r="P488" s="1784"/>
      <c r="Q488" s="1784"/>
      <c r="R488" s="1784"/>
      <c r="S488" s="1784"/>
      <c r="T488" s="1784"/>
      <c r="U488" s="1784"/>
      <c r="V488" s="1784"/>
      <c r="W488" s="1784"/>
      <c r="X488" s="1784"/>
      <c r="Y488" s="1784"/>
      <c r="Z488" s="1784"/>
      <c r="AA488" s="1784"/>
      <c r="AB488" s="1784"/>
      <c r="AC488" s="1784"/>
      <c r="AD488" s="1311"/>
      <c r="AE488" s="1311"/>
      <c r="AF488" s="1311"/>
      <c r="AG488" s="1311"/>
      <c r="AH488" s="1782"/>
    </row>
    <row r="489" spans="1:34" ht="23.25" customHeight="1">
      <c r="A489" s="1785" t="s">
        <v>2837</v>
      </c>
      <c r="B489" s="1786"/>
      <c r="C489" s="1786"/>
      <c r="D489" s="1786"/>
      <c r="E489" s="1786"/>
      <c r="F489" s="1786"/>
      <c r="G489" s="1786"/>
      <c r="H489" s="1786"/>
      <c r="I489" s="1786"/>
      <c r="J489" s="1786"/>
      <c r="K489" s="1786"/>
      <c r="L489" s="1786"/>
      <c r="M489" s="1786"/>
      <c r="N489" s="1786"/>
      <c r="O489" s="1786"/>
      <c r="P489" s="1786"/>
      <c r="Q489" s="1786"/>
      <c r="R489" s="1786"/>
      <c r="S489" s="1786"/>
      <c r="T489" s="1786"/>
      <c r="U489" s="1786"/>
      <c r="V489" s="1786"/>
      <c r="W489" s="1786"/>
      <c r="X489" s="1786"/>
      <c r="Y489" s="1786"/>
      <c r="Z489" s="1786"/>
      <c r="AA489" s="1786"/>
      <c r="AB489" s="1786"/>
      <c r="AC489" s="1786"/>
      <c r="AD489" s="1311"/>
      <c r="AE489" s="1311"/>
      <c r="AF489" s="1311"/>
      <c r="AG489" s="1311"/>
      <c r="AH489" s="1782"/>
    </row>
    <row r="490" spans="1:34" ht="5.85" customHeight="1">
      <c r="A490" s="1787" t="s">
        <v>2838</v>
      </c>
      <c r="B490" s="1788"/>
      <c r="C490" s="1788"/>
      <c r="D490" s="1788"/>
      <c r="E490" s="1788"/>
      <c r="F490" s="1788"/>
      <c r="G490" s="1788"/>
      <c r="H490" s="1788"/>
      <c r="I490" s="1788"/>
      <c r="J490" s="1788"/>
      <c r="K490" s="1788"/>
      <c r="L490" s="1788"/>
      <c r="M490" s="1788"/>
      <c r="N490" s="1788"/>
      <c r="O490" s="1788"/>
      <c r="P490" s="1788"/>
      <c r="Q490" s="1788"/>
      <c r="R490" s="1788"/>
      <c r="S490" s="1788"/>
      <c r="T490" s="1788"/>
      <c r="U490" s="1788"/>
      <c r="V490" s="1788"/>
      <c r="W490" s="1788"/>
      <c r="X490" s="1788"/>
      <c r="Y490" s="1788"/>
      <c r="Z490" s="1788"/>
      <c r="AA490" s="1788"/>
      <c r="AB490" s="1788"/>
      <c r="AC490" s="1788"/>
      <c r="AD490" s="1311"/>
      <c r="AE490" s="1311"/>
      <c r="AF490" s="1311"/>
      <c r="AG490" s="1311"/>
      <c r="AH490" s="1782"/>
    </row>
    <row r="491" spans="1:34" ht="5.85" customHeight="1">
      <c r="A491" s="1787"/>
      <c r="B491" s="1788"/>
      <c r="C491" s="1788"/>
      <c r="D491" s="1788"/>
      <c r="E491" s="1788"/>
      <c r="F491" s="1788"/>
      <c r="G491" s="1788"/>
      <c r="H491" s="1788"/>
      <c r="I491" s="1788"/>
      <c r="J491" s="1788"/>
      <c r="K491" s="1788"/>
      <c r="L491" s="1788"/>
      <c r="M491" s="1788"/>
      <c r="N491" s="1788"/>
      <c r="O491" s="1788"/>
      <c r="P491" s="1788"/>
      <c r="Q491" s="1788"/>
      <c r="R491" s="1788"/>
      <c r="S491" s="1788"/>
      <c r="T491" s="1788"/>
      <c r="U491" s="1788"/>
      <c r="V491" s="1788"/>
      <c r="W491" s="1788"/>
      <c r="X491" s="1788"/>
      <c r="Y491" s="1788"/>
      <c r="Z491" s="1788"/>
      <c r="AA491" s="1788"/>
      <c r="AB491" s="1788"/>
      <c r="AC491" s="1788"/>
      <c r="AD491" s="1782"/>
      <c r="AE491" s="1309"/>
      <c r="AF491" s="1309"/>
      <c r="AG491" s="1309"/>
      <c r="AH491" s="1782"/>
    </row>
    <row r="492" spans="1:34" ht="10.9" customHeight="1">
      <c r="A492" s="1787" t="s">
        <v>2839</v>
      </c>
      <c r="B492" s="1788"/>
      <c r="C492" s="1788"/>
      <c r="D492" s="1788"/>
      <c r="E492" s="1788"/>
      <c r="F492" s="1788"/>
      <c r="G492" s="1788"/>
      <c r="H492" s="1788"/>
      <c r="I492" s="1788"/>
      <c r="J492" s="1788"/>
      <c r="K492" s="1788"/>
      <c r="L492" s="1788"/>
      <c r="M492" s="1788"/>
      <c r="N492" s="1788"/>
      <c r="O492" s="1788"/>
      <c r="P492" s="1788"/>
      <c r="Q492" s="1788"/>
      <c r="R492" s="1788"/>
      <c r="S492" s="1788"/>
      <c r="T492" s="1788"/>
      <c r="U492" s="1788"/>
      <c r="V492" s="1788"/>
      <c r="W492" s="1788"/>
      <c r="X492" s="1788"/>
      <c r="Y492" s="1788"/>
      <c r="Z492" s="1788"/>
      <c r="AA492" s="1788"/>
      <c r="AB492" s="1788"/>
      <c r="AC492" s="1788"/>
      <c r="AD492" s="1818" t="s">
        <v>2840</v>
      </c>
      <c r="AE492" s="1818"/>
      <c r="AF492" s="1206">
        <v>21.23</v>
      </c>
      <c r="AG492" s="1207" t="s">
        <v>5</v>
      </c>
      <c r="AH492" s="1800"/>
    </row>
    <row r="493" spans="1:34" ht="11.65" customHeight="1">
      <c r="A493" s="1819" t="s">
        <v>2841</v>
      </c>
      <c r="B493" s="1820"/>
      <c r="C493" s="1820"/>
      <c r="D493" s="1820"/>
      <c r="E493" s="1820"/>
      <c r="F493" s="1820"/>
      <c r="G493" s="1820"/>
      <c r="H493" s="1820"/>
      <c r="I493" s="1820"/>
      <c r="J493" s="1820"/>
      <c r="K493" s="1820"/>
      <c r="L493" s="1820"/>
      <c r="M493" s="1820"/>
      <c r="N493" s="1820"/>
      <c r="O493" s="1820"/>
      <c r="P493" s="1820"/>
      <c r="Q493" s="1820"/>
      <c r="R493" s="1820"/>
      <c r="S493" s="1820"/>
      <c r="T493" s="1820"/>
      <c r="U493" s="1820"/>
      <c r="V493" s="1820"/>
      <c r="W493" s="1820"/>
      <c r="X493" s="1820"/>
      <c r="Y493" s="1820"/>
      <c r="Z493" s="1820"/>
      <c r="AA493" s="1820"/>
      <c r="AB493" s="1820"/>
      <c r="AC493" s="1820"/>
      <c r="AD493" s="1821" t="s">
        <v>2842</v>
      </c>
      <c r="AE493" s="1821"/>
      <c r="AF493" s="1210">
        <v>15</v>
      </c>
      <c r="AG493" s="1211" t="s">
        <v>5</v>
      </c>
      <c r="AH493" s="1800"/>
    </row>
    <row r="494" spans="1:34" ht="17.45" customHeight="1">
      <c r="A494" s="1822" t="s">
        <v>2843</v>
      </c>
      <c r="B494" s="1802"/>
      <c r="C494" s="1802"/>
      <c r="D494" s="1778"/>
      <c r="E494" s="1823" t="s">
        <v>2654</v>
      </c>
      <c r="F494" s="1823"/>
      <c r="G494" s="1823"/>
      <c r="H494" s="1823"/>
      <c r="I494" s="1823"/>
      <c r="J494" s="1823"/>
      <c r="K494" s="1823"/>
      <c r="L494" s="1823"/>
      <c r="M494" s="1823"/>
      <c r="N494" s="1823"/>
      <c r="O494" s="1823"/>
      <c r="P494" s="1823"/>
      <c r="Q494" s="1823"/>
      <c r="R494" s="1823"/>
      <c r="S494" s="1823"/>
      <c r="T494" s="1823"/>
      <c r="U494" s="1823"/>
      <c r="V494" s="1823"/>
      <c r="W494" s="1823"/>
      <c r="X494" s="1823"/>
      <c r="Y494" s="1823"/>
      <c r="Z494" s="1823"/>
      <c r="AA494" s="1823"/>
      <c r="AB494" s="1823"/>
      <c r="AC494" s="1823"/>
      <c r="AD494" s="1823"/>
      <c r="AE494" s="1823"/>
      <c r="AF494" s="1823"/>
      <c r="AG494" s="1823"/>
      <c r="AH494" s="1779"/>
    </row>
    <row r="495" spans="1:34" ht="16.7" customHeight="1">
      <c r="A495" s="1824" t="s">
        <v>2844</v>
      </c>
      <c r="B495" s="1816"/>
      <c r="C495" s="1816"/>
      <c r="D495" s="1309"/>
      <c r="E495" s="1815" t="s">
        <v>91</v>
      </c>
      <c r="F495" s="1815"/>
      <c r="G495" s="1111"/>
      <c r="H495" s="1796" t="s">
        <v>2845</v>
      </c>
      <c r="I495" s="1796"/>
      <c r="J495" s="1796" t="s">
        <v>497</v>
      </c>
      <c r="K495" s="1796"/>
      <c r="L495" s="1309"/>
      <c r="M495" s="1309"/>
      <c r="N495" s="1816" t="s">
        <v>2846</v>
      </c>
      <c r="O495" s="1816"/>
      <c r="P495" s="1816"/>
      <c r="Q495" s="1816"/>
      <c r="R495" s="1817">
        <v>168.2</v>
      </c>
      <c r="S495" s="1817"/>
      <c r="T495" s="1817"/>
      <c r="U495" s="1817"/>
      <c r="V495" s="1309"/>
      <c r="W495" s="1309"/>
      <c r="X495" s="1309"/>
      <c r="Y495" s="1796" t="s">
        <v>2847</v>
      </c>
      <c r="Z495" s="1796"/>
      <c r="AA495" s="1796"/>
      <c r="AB495" s="1796"/>
      <c r="AC495" s="1796"/>
      <c r="AD495" s="1796"/>
      <c r="AE495" s="1796"/>
      <c r="AF495" s="1797" t="s">
        <v>2848</v>
      </c>
      <c r="AG495" s="1797"/>
      <c r="AH495" s="1782"/>
    </row>
    <row r="496" spans="1:34" ht="5.85" customHeight="1">
      <c r="A496" s="1798"/>
      <c r="B496" s="1799"/>
      <c r="C496" s="1799"/>
      <c r="D496" s="1799"/>
      <c r="E496" s="1799"/>
      <c r="F496" s="1799"/>
      <c r="G496" s="1799"/>
      <c r="H496" s="1799"/>
      <c r="I496" s="1799"/>
      <c r="J496" s="1799"/>
      <c r="K496" s="1799"/>
      <c r="L496" s="1799"/>
      <c r="M496" s="1799"/>
      <c r="N496" s="1799"/>
      <c r="O496" s="1799"/>
      <c r="P496" s="1799"/>
      <c r="Q496" s="1799"/>
      <c r="R496" s="1799"/>
      <c r="S496" s="1799"/>
      <c r="T496" s="1799"/>
      <c r="U496" s="1799"/>
      <c r="V496" s="1799"/>
      <c r="W496" s="1799"/>
      <c r="X496" s="1799"/>
      <c r="Y496" s="1799"/>
      <c r="Z496" s="1799"/>
      <c r="AA496" s="1799"/>
      <c r="AB496" s="1799"/>
      <c r="AC496" s="1799"/>
      <c r="AD496" s="1799"/>
      <c r="AE496" s="1799"/>
      <c r="AF496" s="1799"/>
      <c r="AG496" s="1799"/>
      <c r="AH496" s="1800"/>
    </row>
    <row r="497" spans="1:34" ht="17.45" customHeight="1">
      <c r="A497" s="1801" t="s">
        <v>2849</v>
      </c>
      <c r="B497" s="1802"/>
      <c r="C497" s="1802"/>
      <c r="D497" s="1802"/>
      <c r="E497" s="1802"/>
      <c r="F497" s="1802"/>
      <c r="G497" s="1802"/>
      <c r="H497" s="1802"/>
      <c r="I497" s="1802"/>
      <c r="J497" s="1803"/>
      <c r="K497" s="1789" t="s">
        <v>2850</v>
      </c>
      <c r="L497" s="1807"/>
      <c r="M497" s="1789" t="s">
        <v>2851</v>
      </c>
      <c r="N497" s="1790"/>
      <c r="O497" s="1790"/>
      <c r="P497" s="1790"/>
      <c r="Q497" s="1790"/>
      <c r="R497" s="1790"/>
      <c r="S497" s="1790"/>
      <c r="T497" s="1791"/>
      <c r="U497" s="1789" t="s">
        <v>2852</v>
      </c>
      <c r="V497" s="1790"/>
      <c r="W497" s="1790"/>
      <c r="X497" s="1790"/>
      <c r="Y497" s="1790"/>
      <c r="Z497" s="1790"/>
      <c r="AA497" s="1790"/>
      <c r="AB497" s="1790"/>
      <c r="AC497" s="1790"/>
      <c r="AD497" s="1791"/>
      <c r="AE497" s="1810" t="s">
        <v>2853</v>
      </c>
      <c r="AF497" s="1811"/>
      <c r="AG497" s="1811"/>
      <c r="AH497" s="1814"/>
    </row>
    <row r="498" spans="1:34" ht="17.45" customHeight="1">
      <c r="A498" s="1804"/>
      <c r="B498" s="1805"/>
      <c r="C498" s="1805"/>
      <c r="D498" s="1805"/>
      <c r="E498" s="1805"/>
      <c r="F498" s="1805"/>
      <c r="G498" s="1805"/>
      <c r="H498" s="1805"/>
      <c r="I498" s="1805"/>
      <c r="J498" s="1806"/>
      <c r="K498" s="1808"/>
      <c r="L498" s="1809"/>
      <c r="M498" s="1789" t="s">
        <v>2854</v>
      </c>
      <c r="N498" s="1790"/>
      <c r="O498" s="1790"/>
      <c r="P498" s="1791"/>
      <c r="Q498" s="1789" t="s">
        <v>2855</v>
      </c>
      <c r="R498" s="1790"/>
      <c r="S498" s="1790"/>
      <c r="T498" s="1791"/>
      <c r="U498" s="1789" t="s">
        <v>2854</v>
      </c>
      <c r="V498" s="1790"/>
      <c r="W498" s="1790"/>
      <c r="X498" s="1790"/>
      <c r="Y498" s="1790"/>
      <c r="Z498" s="1791"/>
      <c r="AA498" s="1789" t="s">
        <v>2855</v>
      </c>
      <c r="AB498" s="1790"/>
      <c r="AC498" s="1790"/>
      <c r="AD498" s="1791"/>
      <c r="AE498" s="1812"/>
      <c r="AF498" s="1813"/>
      <c r="AG498" s="1813"/>
      <c r="AH498" s="1800"/>
    </row>
    <row r="499" spans="1:34" ht="16.7" customHeight="1">
      <c r="A499" s="1223"/>
      <c r="B499" s="1224" t="s">
        <v>1507</v>
      </c>
      <c r="C499" s="1875" t="s">
        <v>2919</v>
      </c>
      <c r="D499" s="1876"/>
      <c r="E499" s="1876"/>
      <c r="F499" s="1876"/>
      <c r="G499" s="1876"/>
      <c r="H499" s="1876"/>
      <c r="I499" s="1876"/>
      <c r="J499" s="1875"/>
      <c r="K499" s="1877">
        <v>1</v>
      </c>
      <c r="L499" s="1878"/>
      <c r="M499" s="1877">
        <v>0.52</v>
      </c>
      <c r="N499" s="1879"/>
      <c r="O499" s="1879"/>
      <c r="P499" s="1878"/>
      <c r="Q499" s="1877">
        <v>0.48</v>
      </c>
      <c r="R499" s="1879"/>
      <c r="S499" s="1879"/>
      <c r="T499" s="1878"/>
      <c r="U499" s="1880">
        <v>5.0625999999999998</v>
      </c>
      <c r="V499" s="1881"/>
      <c r="W499" s="1881"/>
      <c r="X499" s="1881"/>
      <c r="Y499" s="1881"/>
      <c r="Z499" s="1882"/>
      <c r="AA499" s="1880">
        <v>3.5255000000000001</v>
      </c>
      <c r="AB499" s="1881"/>
      <c r="AC499" s="1881"/>
      <c r="AD499" s="1882"/>
      <c r="AE499" s="1865">
        <v>4.3247999999999998</v>
      </c>
      <c r="AF499" s="1847"/>
      <c r="AG499" s="1847"/>
      <c r="AH499" s="1225"/>
    </row>
    <row r="500" spans="1:34" ht="17.45" customHeight="1">
      <c r="A500" s="1218"/>
      <c r="B500" s="1205" t="s">
        <v>1477</v>
      </c>
      <c r="C500" s="1903" t="s">
        <v>2920</v>
      </c>
      <c r="D500" s="1815"/>
      <c r="E500" s="1815"/>
      <c r="F500" s="1815"/>
      <c r="G500" s="1815"/>
      <c r="H500" s="1815"/>
      <c r="I500" s="1815"/>
      <c r="J500" s="1903"/>
      <c r="K500" s="1904">
        <v>1</v>
      </c>
      <c r="L500" s="1905"/>
      <c r="M500" s="1904">
        <v>0.28999999999999998</v>
      </c>
      <c r="N500" s="1817"/>
      <c r="O500" s="1817"/>
      <c r="P500" s="1905"/>
      <c r="Q500" s="1904">
        <v>0.71</v>
      </c>
      <c r="R500" s="1817"/>
      <c r="S500" s="1817"/>
      <c r="T500" s="1905"/>
      <c r="U500" s="1906">
        <v>338.96780000000001</v>
      </c>
      <c r="V500" s="1907"/>
      <c r="W500" s="1907"/>
      <c r="X500" s="1907"/>
      <c r="Y500" s="1907"/>
      <c r="Z500" s="1908"/>
      <c r="AA500" s="1906">
        <v>149.00299999999999</v>
      </c>
      <c r="AB500" s="1907"/>
      <c r="AC500" s="1907"/>
      <c r="AD500" s="1908"/>
      <c r="AE500" s="1909">
        <v>204.09280000000001</v>
      </c>
      <c r="AF500" s="1841"/>
      <c r="AG500" s="1841"/>
      <c r="AH500" s="1219"/>
    </row>
    <row r="501" spans="1:34" ht="16.7" customHeight="1">
      <c r="A501" s="1218"/>
      <c r="B501" s="1205" t="s">
        <v>1470</v>
      </c>
      <c r="C501" s="1903" t="s">
        <v>2921</v>
      </c>
      <c r="D501" s="1815"/>
      <c r="E501" s="1815"/>
      <c r="F501" s="1815"/>
      <c r="G501" s="1815"/>
      <c r="H501" s="1815"/>
      <c r="I501" s="1815"/>
      <c r="J501" s="1903"/>
      <c r="K501" s="1904">
        <v>1</v>
      </c>
      <c r="L501" s="1905"/>
      <c r="M501" s="1904">
        <v>0.9</v>
      </c>
      <c r="N501" s="1817"/>
      <c r="O501" s="1817"/>
      <c r="P501" s="1905"/>
      <c r="Q501" s="1904">
        <v>0.1</v>
      </c>
      <c r="R501" s="1817"/>
      <c r="S501" s="1817"/>
      <c r="T501" s="1905"/>
      <c r="U501" s="1906">
        <v>353.99419999999998</v>
      </c>
      <c r="V501" s="1907"/>
      <c r="W501" s="1907"/>
      <c r="X501" s="1907"/>
      <c r="Y501" s="1907"/>
      <c r="Z501" s="1908"/>
      <c r="AA501" s="1906">
        <v>100.35299999999999</v>
      </c>
      <c r="AB501" s="1907"/>
      <c r="AC501" s="1907"/>
      <c r="AD501" s="1908"/>
      <c r="AE501" s="1909">
        <v>328.63010000000003</v>
      </c>
      <c r="AF501" s="1841"/>
      <c r="AG501" s="1841"/>
      <c r="AH501" s="1219"/>
    </row>
    <row r="502" spans="1:34" ht="17.45" customHeight="1">
      <c r="A502" s="1218"/>
      <c r="B502" s="1205" t="s">
        <v>1479</v>
      </c>
      <c r="C502" s="1903" t="s">
        <v>2922</v>
      </c>
      <c r="D502" s="1815"/>
      <c r="E502" s="1815"/>
      <c r="F502" s="1815"/>
      <c r="G502" s="1815"/>
      <c r="H502" s="1815"/>
      <c r="I502" s="1815"/>
      <c r="J502" s="1903"/>
      <c r="K502" s="1904">
        <v>1</v>
      </c>
      <c r="L502" s="1905"/>
      <c r="M502" s="1904">
        <v>0.52</v>
      </c>
      <c r="N502" s="1817"/>
      <c r="O502" s="1817"/>
      <c r="P502" s="1905"/>
      <c r="Q502" s="1904">
        <v>0.48</v>
      </c>
      <c r="R502" s="1817"/>
      <c r="S502" s="1817"/>
      <c r="T502" s="1905"/>
      <c r="U502" s="1906">
        <v>174.74809999999999</v>
      </c>
      <c r="V502" s="1907"/>
      <c r="W502" s="1907"/>
      <c r="X502" s="1907"/>
      <c r="Y502" s="1907"/>
      <c r="Z502" s="1908"/>
      <c r="AA502" s="1906">
        <v>70.605599999999995</v>
      </c>
      <c r="AB502" s="1907"/>
      <c r="AC502" s="1907"/>
      <c r="AD502" s="1908"/>
      <c r="AE502" s="1909">
        <v>124.7597</v>
      </c>
      <c r="AF502" s="1841"/>
      <c r="AG502" s="1841"/>
      <c r="AH502" s="1219"/>
    </row>
    <row r="503" spans="1:34" ht="17.45" customHeight="1">
      <c r="A503" s="1220"/>
      <c r="B503" s="1209" t="s">
        <v>1475</v>
      </c>
      <c r="C503" s="1866" t="s">
        <v>2923</v>
      </c>
      <c r="D503" s="1867"/>
      <c r="E503" s="1867"/>
      <c r="F503" s="1867"/>
      <c r="G503" s="1867"/>
      <c r="H503" s="1867"/>
      <c r="I503" s="1867"/>
      <c r="J503" s="1866"/>
      <c r="K503" s="1868">
        <v>1</v>
      </c>
      <c r="L503" s="1869"/>
      <c r="M503" s="1868">
        <v>1</v>
      </c>
      <c r="N503" s="1870"/>
      <c r="O503" s="1870"/>
      <c r="P503" s="1869"/>
      <c r="Q503" s="1868">
        <v>0</v>
      </c>
      <c r="R503" s="1870"/>
      <c r="S503" s="1870"/>
      <c r="T503" s="1869"/>
      <c r="U503" s="1871">
        <v>242.74209999999999</v>
      </c>
      <c r="V503" s="1872"/>
      <c r="W503" s="1872"/>
      <c r="X503" s="1872"/>
      <c r="Y503" s="1872"/>
      <c r="Z503" s="1873"/>
      <c r="AA503" s="1871">
        <v>111.31319999999999</v>
      </c>
      <c r="AB503" s="1872"/>
      <c r="AC503" s="1872"/>
      <c r="AD503" s="1873"/>
      <c r="AE503" s="1874">
        <v>242.74209999999999</v>
      </c>
      <c r="AF503" s="1843"/>
      <c r="AG503" s="1843"/>
      <c r="AH503" s="1222"/>
    </row>
    <row r="504" spans="1:34" ht="16.7" customHeight="1">
      <c r="A504" s="1792"/>
      <c r="B504" s="1793"/>
      <c r="C504" s="1793"/>
      <c r="D504" s="1793"/>
      <c r="E504" s="1793"/>
      <c r="F504" s="1793"/>
      <c r="G504" s="1793"/>
      <c r="H504" s="1793"/>
      <c r="I504" s="1793"/>
      <c r="J504" s="1793"/>
      <c r="K504" s="1794" t="s">
        <v>2856</v>
      </c>
      <c r="L504" s="1794"/>
      <c r="M504" s="1794"/>
      <c r="N504" s="1794"/>
      <c r="O504" s="1794"/>
      <c r="P504" s="1794"/>
      <c r="Q504" s="1794"/>
      <c r="R504" s="1794"/>
      <c r="S504" s="1794"/>
      <c r="T504" s="1794"/>
      <c r="U504" s="1794"/>
      <c r="V504" s="1794"/>
      <c r="W504" s="1794"/>
      <c r="X504" s="1794"/>
      <c r="Y504" s="1794"/>
      <c r="Z504" s="1794"/>
      <c r="AA504" s="1795">
        <v>904.54949999999997</v>
      </c>
      <c r="AB504" s="1795"/>
      <c r="AC504" s="1795"/>
      <c r="AD504" s="1795"/>
      <c r="AE504" s="1795"/>
      <c r="AF504" s="1795"/>
      <c r="AG504" s="1795"/>
      <c r="AH504" s="1213"/>
    </row>
    <row r="505" spans="1:34" ht="17.45" customHeight="1">
      <c r="A505" s="1801" t="s">
        <v>2857</v>
      </c>
      <c r="B505" s="1825"/>
      <c r="C505" s="1825"/>
      <c r="D505" s="1825"/>
      <c r="E505" s="1825"/>
      <c r="F505" s="1825"/>
      <c r="G505" s="1825"/>
      <c r="H505" s="1825"/>
      <c r="I505" s="1825"/>
      <c r="J505" s="1825"/>
      <c r="K505" s="1825"/>
      <c r="L505" s="1825"/>
      <c r="M505" s="1825"/>
      <c r="N505" s="1826"/>
      <c r="O505" s="1789" t="s">
        <v>2858</v>
      </c>
      <c r="P505" s="1790"/>
      <c r="Q505" s="1790"/>
      <c r="R505" s="1790"/>
      <c r="S505" s="1791"/>
      <c r="T505" s="1827" t="s">
        <v>2850</v>
      </c>
      <c r="U505" s="1790"/>
      <c r="V505" s="1790"/>
      <c r="W505" s="1213"/>
      <c r="X505" s="1789" t="s">
        <v>2859</v>
      </c>
      <c r="Y505" s="1790"/>
      <c r="Z505" s="1790"/>
      <c r="AA505" s="1790"/>
      <c r="AB505" s="1790"/>
      <c r="AC505" s="1790"/>
      <c r="AD505" s="1791"/>
      <c r="AE505" s="1810" t="s">
        <v>2853</v>
      </c>
      <c r="AF505" s="1828"/>
      <c r="AG505" s="1828"/>
      <c r="AH505" s="1213"/>
    </row>
    <row r="506" spans="1:34" ht="16.7" customHeight="1">
      <c r="A506" s="1215"/>
      <c r="B506" s="1216" t="s">
        <v>1009</v>
      </c>
      <c r="C506" s="1829" t="s">
        <v>1010</v>
      </c>
      <c r="D506" s="1830"/>
      <c r="E506" s="1830"/>
      <c r="F506" s="1830"/>
      <c r="G506" s="1830"/>
      <c r="H506" s="1830"/>
      <c r="I506" s="1830"/>
      <c r="J506" s="1830"/>
      <c r="K506" s="1830"/>
      <c r="L506" s="1830"/>
      <c r="M506" s="1830"/>
      <c r="N506" s="1829"/>
      <c r="O506" s="1831">
        <v>0</v>
      </c>
      <c r="P506" s="1832"/>
      <c r="Q506" s="1832"/>
      <c r="R506" s="1832"/>
      <c r="S506" s="1833"/>
      <c r="T506" s="1858">
        <v>1</v>
      </c>
      <c r="U506" s="1832"/>
      <c r="V506" s="1832"/>
      <c r="W506" s="1217"/>
      <c r="X506" s="1859">
        <v>22.268799999999999</v>
      </c>
      <c r="Y506" s="1860"/>
      <c r="Z506" s="1860"/>
      <c r="AA506" s="1860"/>
      <c r="AB506" s="1860"/>
      <c r="AC506" s="1860"/>
      <c r="AD506" s="1861"/>
      <c r="AE506" s="1839">
        <v>22.268799999999999</v>
      </c>
      <c r="AF506" s="1795"/>
      <c r="AG506" s="1795"/>
      <c r="AH506" s="1217"/>
    </row>
    <row r="507" spans="1:34" ht="17.45" customHeight="1">
      <c r="A507" s="1792"/>
      <c r="B507" s="1778"/>
      <c r="C507" s="1778"/>
      <c r="D507" s="1778"/>
      <c r="E507" s="1778"/>
      <c r="F507" s="1778"/>
      <c r="G507" s="1778"/>
      <c r="H507" s="1778"/>
      <c r="I507" s="1846" t="s">
        <v>2860</v>
      </c>
      <c r="J507" s="1846"/>
      <c r="K507" s="1846"/>
      <c r="L507" s="1846"/>
      <c r="M507" s="1846"/>
      <c r="N507" s="1846"/>
      <c r="O507" s="1846"/>
      <c r="P507" s="1846"/>
      <c r="Q507" s="1846"/>
      <c r="R507" s="1846"/>
      <c r="S507" s="1846"/>
      <c r="T507" s="1846"/>
      <c r="U507" s="1846"/>
      <c r="V507" s="1846"/>
      <c r="W507" s="1846"/>
      <c r="X507" s="1846"/>
      <c r="Y507" s="1846"/>
      <c r="Z507" s="1793"/>
      <c r="AA507" s="1847">
        <v>22.268799999999999</v>
      </c>
      <c r="AB507" s="1847"/>
      <c r="AC507" s="1847"/>
      <c r="AD507" s="1847"/>
      <c r="AE507" s="1847"/>
      <c r="AF507" s="1847"/>
      <c r="AG507" s="1847"/>
      <c r="AH507" s="1814"/>
    </row>
    <row r="508" spans="1:34" ht="17.45" customHeight="1">
      <c r="A508" s="1844"/>
      <c r="B508" s="1309"/>
      <c r="C508" s="1309"/>
      <c r="D508" s="1309"/>
      <c r="E508" s="1309"/>
      <c r="F508" s="1309"/>
      <c r="G508" s="1309"/>
      <c r="H508" s="1309"/>
      <c r="I508" s="1840" t="s">
        <v>2861</v>
      </c>
      <c r="J508" s="1840"/>
      <c r="K508" s="1840"/>
      <c r="L508" s="1840"/>
      <c r="M508" s="1840"/>
      <c r="N508" s="1840"/>
      <c r="O508" s="1840"/>
      <c r="P508" s="1840"/>
      <c r="Q508" s="1840"/>
      <c r="R508" s="1840"/>
      <c r="S508" s="1840"/>
      <c r="T508" s="1840"/>
      <c r="U508" s="1840"/>
      <c r="V508" s="1840"/>
      <c r="W508" s="1840"/>
      <c r="X508" s="1840"/>
      <c r="Y508" s="1840"/>
      <c r="Z508" s="1309"/>
      <c r="AA508" s="1841">
        <v>926.81830000000002</v>
      </c>
      <c r="AB508" s="1841"/>
      <c r="AC508" s="1841"/>
      <c r="AD508" s="1841"/>
      <c r="AE508" s="1841"/>
      <c r="AF508" s="1841"/>
      <c r="AG508" s="1841"/>
      <c r="AH508" s="1782"/>
    </row>
    <row r="509" spans="1:34" ht="16.7" customHeight="1">
      <c r="A509" s="1844"/>
      <c r="B509" s="1309"/>
      <c r="C509" s="1309"/>
      <c r="D509" s="1309"/>
      <c r="E509" s="1309"/>
      <c r="F509" s="1309"/>
      <c r="G509" s="1309"/>
      <c r="H509" s="1309"/>
      <c r="I509" s="1840" t="s">
        <v>2862</v>
      </c>
      <c r="J509" s="1840"/>
      <c r="K509" s="1840"/>
      <c r="L509" s="1840"/>
      <c r="M509" s="1840"/>
      <c r="N509" s="1840"/>
      <c r="O509" s="1840"/>
      <c r="P509" s="1840"/>
      <c r="Q509" s="1840"/>
      <c r="R509" s="1840"/>
      <c r="S509" s="1840"/>
      <c r="T509" s="1840"/>
      <c r="U509" s="1840"/>
      <c r="V509" s="1840"/>
      <c r="W509" s="1840"/>
      <c r="X509" s="1840"/>
      <c r="Y509" s="1840"/>
      <c r="Z509" s="1309"/>
      <c r="AA509" s="1841">
        <v>5.5102000000000002</v>
      </c>
      <c r="AB509" s="1841"/>
      <c r="AC509" s="1841"/>
      <c r="AD509" s="1841"/>
      <c r="AE509" s="1841"/>
      <c r="AF509" s="1841"/>
      <c r="AG509" s="1841"/>
      <c r="AH509" s="1782"/>
    </row>
    <row r="510" spans="1:34" ht="17.45" customHeight="1">
      <c r="A510" s="1844"/>
      <c r="B510" s="1309"/>
      <c r="C510" s="1309"/>
      <c r="D510" s="1309"/>
      <c r="E510" s="1309"/>
      <c r="F510" s="1309"/>
      <c r="G510" s="1309"/>
      <c r="H510" s="1309"/>
      <c r="I510" s="1840" t="s">
        <v>2863</v>
      </c>
      <c r="J510" s="1840"/>
      <c r="K510" s="1840"/>
      <c r="L510" s="1840"/>
      <c r="M510" s="1840"/>
      <c r="N510" s="1840"/>
      <c r="O510" s="1840"/>
      <c r="P510" s="1840"/>
      <c r="Q510" s="1840"/>
      <c r="R510" s="1840"/>
      <c r="S510" s="1840"/>
      <c r="T510" s="1840"/>
      <c r="U510" s="1840"/>
      <c r="V510" s="1840"/>
      <c r="W510" s="1840"/>
      <c r="X510" s="1840"/>
      <c r="Y510" s="1840"/>
      <c r="Z510" s="1309"/>
      <c r="AA510" s="1841">
        <v>8.9980000000000004E-2</v>
      </c>
      <c r="AB510" s="1841"/>
      <c r="AC510" s="1841"/>
      <c r="AD510" s="1841"/>
      <c r="AE510" s="1841"/>
      <c r="AF510" s="1841"/>
      <c r="AG510" s="1841"/>
      <c r="AH510" s="1782"/>
    </row>
    <row r="511" spans="1:34" ht="17.45" customHeight="1">
      <c r="A511" s="1845"/>
      <c r="B511" s="1799"/>
      <c r="C511" s="1799"/>
      <c r="D511" s="1799"/>
      <c r="E511" s="1799"/>
      <c r="F511" s="1799"/>
      <c r="G511" s="1799"/>
      <c r="H511" s="1799"/>
      <c r="I511" s="1842" t="s">
        <v>2864</v>
      </c>
      <c r="J511" s="1842"/>
      <c r="K511" s="1842"/>
      <c r="L511" s="1842"/>
      <c r="M511" s="1842"/>
      <c r="N511" s="1842"/>
      <c r="O511" s="1842"/>
      <c r="P511" s="1842"/>
      <c r="Q511" s="1842"/>
      <c r="R511" s="1842"/>
      <c r="S511" s="1842"/>
      <c r="T511" s="1842"/>
      <c r="U511" s="1842"/>
      <c r="V511" s="1842"/>
      <c r="W511" s="1842"/>
      <c r="X511" s="1842"/>
      <c r="Y511" s="1842"/>
      <c r="Z511" s="1799"/>
      <c r="AA511" s="1843">
        <v>0</v>
      </c>
      <c r="AB511" s="1843"/>
      <c r="AC511" s="1843"/>
      <c r="AD511" s="1843"/>
      <c r="AE511" s="1843"/>
      <c r="AF511" s="1843"/>
      <c r="AG511" s="1843"/>
      <c r="AH511" s="1800"/>
    </row>
    <row r="512" spans="1:34" ht="16.7" customHeight="1">
      <c r="A512" s="1801" t="s">
        <v>2865</v>
      </c>
      <c r="B512" s="1825"/>
      <c r="C512" s="1825"/>
      <c r="D512" s="1825"/>
      <c r="E512" s="1825"/>
      <c r="F512" s="1825"/>
      <c r="G512" s="1825"/>
      <c r="H512" s="1825"/>
      <c r="I512" s="1825"/>
      <c r="J512" s="1825"/>
      <c r="K512" s="1825"/>
      <c r="L512" s="1825"/>
      <c r="M512" s="1825"/>
      <c r="N512" s="1826"/>
      <c r="O512" s="1789" t="s">
        <v>2850</v>
      </c>
      <c r="P512" s="1790"/>
      <c r="Q512" s="1790"/>
      <c r="R512" s="1790"/>
      <c r="S512" s="1791"/>
      <c r="T512" s="1827" t="s">
        <v>754</v>
      </c>
      <c r="U512" s="1790"/>
      <c r="V512" s="1790"/>
      <c r="W512" s="1213"/>
      <c r="X512" s="1789" t="s">
        <v>2866</v>
      </c>
      <c r="Y512" s="1790"/>
      <c r="Z512" s="1790"/>
      <c r="AA512" s="1790"/>
      <c r="AB512" s="1790"/>
      <c r="AC512" s="1790"/>
      <c r="AD512" s="1791"/>
      <c r="AE512" s="1810" t="s">
        <v>2867</v>
      </c>
      <c r="AF512" s="1828"/>
      <c r="AG512" s="1828"/>
      <c r="AH512" s="1213"/>
    </row>
    <row r="513" spans="1:34" ht="17.45" customHeight="1">
      <c r="A513" s="1792"/>
      <c r="B513" s="1793"/>
      <c r="C513" s="1793"/>
      <c r="D513" s="1793"/>
      <c r="E513" s="1793"/>
      <c r="F513" s="1793"/>
      <c r="G513" s="1793"/>
      <c r="H513" s="1793"/>
      <c r="I513" s="1794" t="s">
        <v>2869</v>
      </c>
      <c r="J513" s="1794"/>
      <c r="K513" s="1794"/>
      <c r="L513" s="1794"/>
      <c r="M513" s="1794"/>
      <c r="N513" s="1794"/>
      <c r="O513" s="1794"/>
      <c r="P513" s="1794"/>
      <c r="Q513" s="1794"/>
      <c r="R513" s="1794"/>
      <c r="S513" s="1794"/>
      <c r="T513" s="1794"/>
      <c r="U513" s="1794"/>
      <c r="V513" s="1794"/>
      <c r="W513" s="1794"/>
      <c r="X513" s="1794"/>
      <c r="Y513" s="1794"/>
      <c r="Z513" s="1214"/>
      <c r="AA513" s="1795">
        <v>0</v>
      </c>
      <c r="AB513" s="1795"/>
      <c r="AC513" s="1795"/>
      <c r="AD513" s="1795"/>
      <c r="AE513" s="1795"/>
      <c r="AF513" s="1795"/>
      <c r="AG513" s="1795"/>
      <c r="AH513" s="1213"/>
    </row>
    <row r="514" spans="1:34" ht="16.7" customHeight="1">
      <c r="A514" s="1801" t="s">
        <v>2870</v>
      </c>
      <c r="B514" s="1825"/>
      <c r="C514" s="1825"/>
      <c r="D514" s="1825"/>
      <c r="E514" s="1825"/>
      <c r="F514" s="1825"/>
      <c r="G514" s="1825"/>
      <c r="H514" s="1825"/>
      <c r="I514" s="1825"/>
      <c r="J514" s="1825"/>
      <c r="K514" s="1825"/>
      <c r="L514" s="1825"/>
      <c r="M514" s="1825"/>
      <c r="N514" s="1826"/>
      <c r="O514" s="1789" t="s">
        <v>2850</v>
      </c>
      <c r="P514" s="1790"/>
      <c r="Q514" s="1790"/>
      <c r="R514" s="1790"/>
      <c r="S514" s="1791"/>
      <c r="T514" s="1827" t="s">
        <v>754</v>
      </c>
      <c r="U514" s="1790"/>
      <c r="V514" s="1790"/>
      <c r="W514" s="1213"/>
      <c r="X514" s="1789" t="s">
        <v>2866</v>
      </c>
      <c r="Y514" s="1790"/>
      <c r="Z514" s="1790"/>
      <c r="AA514" s="1790"/>
      <c r="AB514" s="1790"/>
      <c r="AC514" s="1790"/>
      <c r="AD514" s="1791"/>
      <c r="AE514" s="1810" t="s">
        <v>2867</v>
      </c>
      <c r="AF514" s="1828"/>
      <c r="AG514" s="1828"/>
      <c r="AH514" s="1213"/>
    </row>
    <row r="515" spans="1:34" ht="17.45" customHeight="1">
      <c r="A515" s="1792"/>
      <c r="B515" s="1793"/>
      <c r="C515" s="1793"/>
      <c r="D515" s="1793"/>
      <c r="E515" s="1793"/>
      <c r="F515" s="1793"/>
      <c r="G515" s="1793"/>
      <c r="H515" s="1793"/>
      <c r="I515" s="1794" t="s">
        <v>2871</v>
      </c>
      <c r="J515" s="1794"/>
      <c r="K515" s="1794"/>
      <c r="L515" s="1794"/>
      <c r="M515" s="1794"/>
      <c r="N515" s="1794"/>
      <c r="O515" s="1794"/>
      <c r="P515" s="1794"/>
      <c r="Q515" s="1794"/>
      <c r="R515" s="1794"/>
      <c r="S515" s="1794"/>
      <c r="T515" s="1794"/>
      <c r="U515" s="1794"/>
      <c r="V515" s="1794"/>
      <c r="W515" s="1794"/>
      <c r="X515" s="1794"/>
      <c r="Y515" s="1794"/>
      <c r="Z515" s="1214"/>
      <c r="AA515" s="1795">
        <v>0</v>
      </c>
      <c r="AB515" s="1795"/>
      <c r="AC515" s="1795"/>
      <c r="AD515" s="1795"/>
      <c r="AE515" s="1795"/>
      <c r="AF515" s="1795"/>
      <c r="AG515" s="1795"/>
      <c r="AH515" s="1213"/>
    </row>
    <row r="516" spans="1:34" ht="17.45" customHeight="1">
      <c r="A516" s="1801" t="s">
        <v>2872</v>
      </c>
      <c r="B516" s="1825"/>
      <c r="C516" s="1825"/>
      <c r="D516" s="1825"/>
      <c r="E516" s="1825"/>
      <c r="F516" s="1825"/>
      <c r="G516" s="1825"/>
      <c r="H516" s="1825"/>
      <c r="I516" s="1825"/>
      <c r="J516" s="1825"/>
      <c r="K516" s="1825"/>
      <c r="L516" s="1825"/>
      <c r="M516" s="1825"/>
      <c r="N516" s="1826"/>
      <c r="O516" s="1789" t="s">
        <v>2850</v>
      </c>
      <c r="P516" s="1790"/>
      <c r="Q516" s="1790"/>
      <c r="R516" s="1790"/>
      <c r="S516" s="1791"/>
      <c r="T516" s="1827" t="s">
        <v>754</v>
      </c>
      <c r="U516" s="1790"/>
      <c r="V516" s="1790"/>
      <c r="W516" s="1213"/>
      <c r="X516" s="1789" t="s">
        <v>2866</v>
      </c>
      <c r="Y516" s="1790"/>
      <c r="Z516" s="1790"/>
      <c r="AA516" s="1790"/>
      <c r="AB516" s="1790"/>
      <c r="AC516" s="1790"/>
      <c r="AD516" s="1791"/>
      <c r="AE516" s="1810" t="s">
        <v>2867</v>
      </c>
      <c r="AF516" s="1828"/>
      <c r="AG516" s="1828"/>
      <c r="AH516" s="1213"/>
    </row>
    <row r="517" spans="1:34" ht="16.7" customHeight="1">
      <c r="A517" s="1792"/>
      <c r="B517" s="1793"/>
      <c r="C517" s="1793"/>
      <c r="D517" s="1793"/>
      <c r="E517" s="1793"/>
      <c r="F517" s="1793"/>
      <c r="G517" s="1793"/>
      <c r="H517" s="1793"/>
      <c r="I517" s="1793"/>
      <c r="J517" s="1793"/>
      <c r="K517" s="1794" t="s">
        <v>2873</v>
      </c>
      <c r="L517" s="1794"/>
      <c r="M517" s="1794"/>
      <c r="N517" s="1794"/>
      <c r="O517" s="1794"/>
      <c r="P517" s="1794"/>
      <c r="Q517" s="1794"/>
      <c r="R517" s="1794"/>
      <c r="S517" s="1794"/>
      <c r="T517" s="1794"/>
      <c r="U517" s="1794"/>
      <c r="V517" s="1794"/>
      <c r="W517" s="1794"/>
      <c r="X517" s="1794"/>
      <c r="Y517" s="1794"/>
      <c r="Z517" s="1794"/>
      <c r="AA517" s="1794"/>
      <c r="AB517" s="1214"/>
      <c r="AC517" s="1795">
        <v>0</v>
      </c>
      <c r="AD517" s="1795"/>
      <c r="AE517" s="1795"/>
      <c r="AF517" s="1795"/>
      <c r="AG517" s="1795"/>
      <c r="AH517" s="1213"/>
    </row>
    <row r="518" spans="1:34" ht="17.45" customHeight="1">
      <c r="A518" s="1801" t="s">
        <v>2874</v>
      </c>
      <c r="B518" s="1825"/>
      <c r="C518" s="1825"/>
      <c r="D518" s="1825"/>
      <c r="E518" s="1825"/>
      <c r="F518" s="1825"/>
      <c r="G518" s="1825"/>
      <c r="H518" s="1825"/>
      <c r="I518" s="1825"/>
      <c r="J518" s="1826"/>
      <c r="K518" s="1789" t="s">
        <v>2850</v>
      </c>
      <c r="L518" s="1791"/>
      <c r="M518" s="1855" t="s">
        <v>2875</v>
      </c>
      <c r="N518" s="1856"/>
      <c r="O518" s="1857"/>
      <c r="P518" s="1855" t="s">
        <v>2876</v>
      </c>
      <c r="Q518" s="1856"/>
      <c r="R518" s="1857"/>
      <c r="S518" s="1855" t="s">
        <v>2877</v>
      </c>
      <c r="T518" s="1857"/>
      <c r="U518" s="1789" t="s">
        <v>2878</v>
      </c>
      <c r="V518" s="1790"/>
      <c r="W518" s="1791"/>
      <c r="X518" s="1789" t="s">
        <v>2879</v>
      </c>
      <c r="Y518" s="1790"/>
      <c r="Z518" s="1790"/>
      <c r="AA518" s="1790"/>
      <c r="AB518" s="1791"/>
      <c r="AC518" s="1789" t="s">
        <v>2880</v>
      </c>
      <c r="AD518" s="1791"/>
      <c r="AE518" s="1810" t="s">
        <v>2867</v>
      </c>
      <c r="AF518" s="1828"/>
      <c r="AG518" s="1828"/>
      <c r="AH518" s="1213"/>
    </row>
    <row r="519" spans="1:34" ht="17.45" customHeight="1">
      <c r="A519" s="1853"/>
      <c r="B519" s="1778"/>
      <c r="C519" s="1778"/>
      <c r="D519" s="1778"/>
      <c r="E519" s="1778"/>
      <c r="F519" s="1778"/>
      <c r="G519" s="1778"/>
      <c r="H519" s="1778"/>
      <c r="I519" s="1846" t="s">
        <v>2881</v>
      </c>
      <c r="J519" s="1846"/>
      <c r="K519" s="1846"/>
      <c r="L519" s="1846"/>
      <c r="M519" s="1846"/>
      <c r="N519" s="1846"/>
      <c r="O519" s="1846"/>
      <c r="P519" s="1846"/>
      <c r="Q519" s="1846"/>
      <c r="R519" s="1846"/>
      <c r="S519" s="1846"/>
      <c r="T519" s="1846"/>
      <c r="U519" s="1846"/>
      <c r="V519" s="1846"/>
      <c r="W519" s="1846"/>
      <c r="X519" s="1846"/>
      <c r="Y519" s="1846"/>
      <c r="Z519" s="1203"/>
      <c r="AA519" s="1847">
        <v>0</v>
      </c>
      <c r="AB519" s="1847"/>
      <c r="AC519" s="1847"/>
      <c r="AD519" s="1847"/>
      <c r="AE519" s="1847"/>
      <c r="AF519" s="1847"/>
      <c r="AG519" s="1847"/>
      <c r="AH519" s="1204"/>
    </row>
    <row r="520" spans="1:34" ht="5.0999999999999996" customHeight="1">
      <c r="A520" s="1854"/>
      <c r="B520" s="1309"/>
      <c r="C520" s="1309"/>
      <c r="D520" s="1309"/>
      <c r="E520" s="1309"/>
      <c r="F520" s="1309"/>
      <c r="G520" s="1309"/>
      <c r="H520" s="1309"/>
      <c r="I520" s="1309"/>
      <c r="J520" s="1309"/>
      <c r="K520" s="1309"/>
      <c r="L520" s="1309"/>
      <c r="M520" s="1309"/>
      <c r="N520" s="1309"/>
      <c r="O520" s="1309"/>
      <c r="P520" s="1309"/>
      <c r="Q520" s="1309"/>
      <c r="R520" s="1309"/>
      <c r="S520" s="1309"/>
      <c r="T520" s="1309"/>
      <c r="U520" s="1309"/>
      <c r="V520" s="1309"/>
      <c r="W520" s="1309"/>
      <c r="X520" s="1309"/>
      <c r="Y520" s="1309"/>
      <c r="Z520" s="1309"/>
      <c r="AA520" s="1309"/>
      <c r="AB520" s="1309"/>
      <c r="AC520" s="1309"/>
      <c r="AD520" s="1309"/>
      <c r="AE520" s="1309"/>
      <c r="AF520" s="1309"/>
      <c r="AG520" s="1309"/>
      <c r="AH520" s="1782"/>
    </row>
    <row r="521" spans="1:34" ht="17.45" customHeight="1">
      <c r="A521" s="1845"/>
      <c r="B521" s="1799"/>
      <c r="C521" s="1799"/>
      <c r="D521" s="1799"/>
      <c r="E521" s="1799"/>
      <c r="F521" s="1799"/>
      <c r="G521" s="1799"/>
      <c r="H521" s="1799"/>
      <c r="I521" s="1842" t="s">
        <v>2882</v>
      </c>
      <c r="J521" s="1842"/>
      <c r="K521" s="1842"/>
      <c r="L521" s="1842"/>
      <c r="M521" s="1842"/>
      <c r="N521" s="1842"/>
      <c r="O521" s="1842"/>
      <c r="P521" s="1842"/>
      <c r="Q521" s="1842"/>
      <c r="R521" s="1842"/>
      <c r="S521" s="1842"/>
      <c r="T521" s="1842"/>
      <c r="U521" s="1842"/>
      <c r="V521" s="1842"/>
      <c r="W521" s="1842"/>
      <c r="X521" s="1842"/>
      <c r="Y521" s="1842"/>
      <c r="Z521" s="1212"/>
      <c r="AA521" s="1848">
        <v>5.6</v>
      </c>
      <c r="AB521" s="1848"/>
      <c r="AC521" s="1848"/>
      <c r="AD521" s="1848"/>
      <c r="AE521" s="1848"/>
      <c r="AF521" s="1848"/>
      <c r="AG521" s="1848"/>
      <c r="AH521" s="1208"/>
    </row>
    <row r="522" spans="1:34" ht="45.75" customHeight="1">
      <c r="A522" s="1849" t="s">
        <v>2883</v>
      </c>
      <c r="B522" s="1850"/>
      <c r="C522" s="1850"/>
      <c r="D522" s="1850"/>
      <c r="E522" s="1851"/>
      <c r="F522" s="1852"/>
      <c r="G522" s="1852"/>
      <c r="H522" s="1852"/>
      <c r="I522" s="1852"/>
      <c r="J522" s="1852"/>
      <c r="K522" s="1852"/>
      <c r="L522" s="1852"/>
      <c r="M522" s="1852"/>
      <c r="N522" s="1852"/>
      <c r="O522" s="1852"/>
      <c r="P522" s="1852"/>
      <c r="Q522" s="1852"/>
      <c r="R522" s="1852"/>
      <c r="S522" s="1852"/>
      <c r="T522" s="1852"/>
      <c r="U522" s="1852"/>
      <c r="V522" s="1852"/>
      <c r="W522" s="1852"/>
      <c r="X522" s="1852"/>
      <c r="Y522" s="1852"/>
      <c r="Z522" s="1852"/>
      <c r="AA522" s="1852"/>
      <c r="AB522" s="1852"/>
      <c r="AC522" s="1852"/>
      <c r="AD522" s="1852"/>
      <c r="AE522" s="1852"/>
      <c r="AF522" s="1852"/>
      <c r="AG522" s="1852"/>
      <c r="AH522" s="1851"/>
    </row>
    <row r="523" spans="1:34" ht="98.85" customHeight="1">
      <c r="A523" s="1218"/>
      <c r="AH523" s="1219"/>
    </row>
    <row r="524" spans="1:34" ht="98.85" customHeight="1">
      <c r="A524" s="1220"/>
      <c r="B524" s="1221"/>
      <c r="C524" s="1221"/>
      <c r="D524" s="1221"/>
      <c r="E524" s="1221"/>
      <c r="F524" s="1221"/>
      <c r="G524" s="1221"/>
      <c r="H524" s="1221"/>
      <c r="I524" s="1221"/>
      <c r="J524" s="1221"/>
      <c r="K524" s="1221"/>
      <c r="L524" s="1221"/>
      <c r="M524" s="1221"/>
      <c r="N524" s="1221"/>
      <c r="O524" s="1221"/>
      <c r="P524" s="1221"/>
      <c r="Q524" s="1221"/>
      <c r="R524" s="1221"/>
      <c r="S524" s="1221"/>
      <c r="T524" s="1221"/>
      <c r="U524" s="1221"/>
      <c r="V524" s="1221"/>
      <c r="W524" s="1221"/>
      <c r="X524" s="1221"/>
      <c r="Y524" s="1221"/>
      <c r="Z524" s="1221"/>
      <c r="AA524" s="1221"/>
      <c r="AB524" s="1221"/>
      <c r="AC524" s="1221"/>
      <c r="AD524" s="1221"/>
      <c r="AE524" s="1221"/>
      <c r="AF524" s="1221"/>
      <c r="AG524" s="1221"/>
      <c r="AH524" s="1222"/>
    </row>
    <row r="525" spans="1:34" ht="5.85" customHeight="1">
      <c r="A525" s="1777"/>
      <c r="B525" s="1778"/>
      <c r="C525" s="1778"/>
      <c r="D525" s="1778"/>
      <c r="E525" s="1778"/>
      <c r="F525" s="1778"/>
      <c r="G525" s="1778"/>
      <c r="H525" s="1778"/>
      <c r="I525" s="1778"/>
      <c r="J525" s="1778"/>
      <c r="K525" s="1778"/>
      <c r="L525" s="1778"/>
      <c r="M525" s="1778"/>
      <c r="N525" s="1778"/>
      <c r="O525" s="1778"/>
      <c r="P525" s="1778"/>
      <c r="Q525" s="1778"/>
      <c r="R525" s="1778"/>
      <c r="S525" s="1778"/>
      <c r="T525" s="1778"/>
      <c r="U525" s="1778"/>
      <c r="V525" s="1778"/>
      <c r="W525" s="1778"/>
      <c r="X525" s="1778"/>
      <c r="Y525" s="1778"/>
      <c r="Z525" s="1778"/>
      <c r="AA525" s="1778"/>
      <c r="AB525" s="1778"/>
      <c r="AC525" s="1778"/>
      <c r="AD525" s="1778"/>
      <c r="AE525" s="1778"/>
      <c r="AF525" s="1778"/>
      <c r="AG525" s="1778"/>
      <c r="AH525" s="1779"/>
    </row>
    <row r="526" spans="1:34" ht="10.9" customHeight="1">
      <c r="A526" s="1780" t="s">
        <v>2834</v>
      </c>
      <c r="B526" s="1310"/>
      <c r="C526" s="1310"/>
      <c r="D526" s="1310"/>
      <c r="E526" s="1310"/>
      <c r="F526" s="1310"/>
      <c r="G526" s="1310"/>
      <c r="H526" s="1310"/>
      <c r="I526" s="1310"/>
      <c r="J526" s="1310"/>
      <c r="K526" s="1310"/>
      <c r="L526" s="1310"/>
      <c r="M526" s="1310"/>
      <c r="N526" s="1310"/>
      <c r="O526" s="1310"/>
      <c r="P526" s="1310"/>
      <c r="Q526" s="1310"/>
      <c r="R526" s="1310"/>
      <c r="S526" s="1310"/>
      <c r="T526" s="1310"/>
      <c r="U526" s="1310"/>
      <c r="V526" s="1310"/>
      <c r="W526" s="1310"/>
      <c r="X526" s="1310"/>
      <c r="Y526" s="1310"/>
      <c r="Z526" s="1310"/>
      <c r="AA526" s="1310"/>
      <c r="AB526" s="1310"/>
      <c r="AC526" s="1310"/>
      <c r="AD526" s="1309"/>
      <c r="AE526" s="1309"/>
      <c r="AF526" s="1781" t="s">
        <v>2925</v>
      </c>
      <c r="AG526" s="1781"/>
      <c r="AH526" s="1782"/>
    </row>
    <row r="527" spans="1:34" ht="5.85" customHeight="1">
      <c r="A527" s="1780"/>
      <c r="B527" s="1310"/>
      <c r="C527" s="1310"/>
      <c r="D527" s="1310"/>
      <c r="E527" s="1310"/>
      <c r="F527" s="1310"/>
      <c r="G527" s="1310"/>
      <c r="H527" s="1310"/>
      <c r="I527" s="1310"/>
      <c r="J527" s="1310"/>
      <c r="K527" s="1310"/>
      <c r="L527" s="1310"/>
      <c r="M527" s="1310"/>
      <c r="N527" s="1310"/>
      <c r="O527" s="1310"/>
      <c r="P527" s="1310"/>
      <c r="Q527" s="1310"/>
      <c r="R527" s="1310"/>
      <c r="S527" s="1310"/>
      <c r="T527" s="1310"/>
      <c r="U527" s="1310"/>
      <c r="V527" s="1310"/>
      <c r="W527" s="1310"/>
      <c r="X527" s="1310"/>
      <c r="Y527" s="1310"/>
      <c r="Z527" s="1310"/>
      <c r="AA527" s="1310"/>
      <c r="AB527" s="1310"/>
      <c r="AC527" s="1310"/>
      <c r="AD527" s="1311"/>
      <c r="AE527" s="1311"/>
      <c r="AF527" s="1311"/>
      <c r="AG527" s="1311"/>
      <c r="AH527" s="1782"/>
    </row>
    <row r="528" spans="1:34" ht="11.65" customHeight="1">
      <c r="A528" s="1783" t="s">
        <v>2836</v>
      </c>
      <c r="B528" s="1784"/>
      <c r="C528" s="1784"/>
      <c r="D528" s="1784"/>
      <c r="E528" s="1784"/>
      <c r="F528" s="1784"/>
      <c r="G528" s="1784"/>
      <c r="H528" s="1784"/>
      <c r="I528" s="1784"/>
      <c r="J528" s="1784"/>
      <c r="K528" s="1784"/>
      <c r="L528" s="1784"/>
      <c r="M528" s="1784"/>
      <c r="N528" s="1784"/>
      <c r="O528" s="1784"/>
      <c r="P528" s="1784"/>
      <c r="Q528" s="1784"/>
      <c r="R528" s="1784"/>
      <c r="S528" s="1784"/>
      <c r="T528" s="1784"/>
      <c r="U528" s="1784"/>
      <c r="V528" s="1784"/>
      <c r="W528" s="1784"/>
      <c r="X528" s="1784"/>
      <c r="Y528" s="1784"/>
      <c r="Z528" s="1784"/>
      <c r="AA528" s="1784"/>
      <c r="AB528" s="1784"/>
      <c r="AC528" s="1784"/>
      <c r="AD528" s="1311"/>
      <c r="AE528" s="1311"/>
      <c r="AF528" s="1311"/>
      <c r="AG528" s="1311"/>
      <c r="AH528" s="1782"/>
    </row>
    <row r="529" spans="1:34" ht="22.5" customHeight="1">
      <c r="A529" s="1785" t="s">
        <v>2837</v>
      </c>
      <c r="B529" s="1786"/>
      <c r="C529" s="1786"/>
      <c r="D529" s="1786"/>
      <c r="E529" s="1786"/>
      <c r="F529" s="1786"/>
      <c r="G529" s="1786"/>
      <c r="H529" s="1786"/>
      <c r="I529" s="1786"/>
      <c r="J529" s="1786"/>
      <c r="K529" s="1786"/>
      <c r="L529" s="1786"/>
      <c r="M529" s="1786"/>
      <c r="N529" s="1786"/>
      <c r="O529" s="1786"/>
      <c r="P529" s="1786"/>
      <c r="Q529" s="1786"/>
      <c r="R529" s="1786"/>
      <c r="S529" s="1786"/>
      <c r="T529" s="1786"/>
      <c r="U529" s="1786"/>
      <c r="V529" s="1786"/>
      <c r="W529" s="1786"/>
      <c r="X529" s="1786"/>
      <c r="Y529" s="1786"/>
      <c r="Z529" s="1786"/>
      <c r="AA529" s="1786"/>
      <c r="AB529" s="1786"/>
      <c r="AC529" s="1786"/>
      <c r="AD529" s="1311"/>
      <c r="AE529" s="1311"/>
      <c r="AF529" s="1311"/>
      <c r="AG529" s="1311"/>
      <c r="AH529" s="1782"/>
    </row>
    <row r="530" spans="1:34" ht="5.85" customHeight="1">
      <c r="A530" s="1787" t="s">
        <v>2838</v>
      </c>
      <c r="B530" s="1788"/>
      <c r="C530" s="1788"/>
      <c r="D530" s="1788"/>
      <c r="E530" s="1788"/>
      <c r="F530" s="1788"/>
      <c r="G530" s="1788"/>
      <c r="H530" s="1788"/>
      <c r="I530" s="1788"/>
      <c r="J530" s="1788"/>
      <c r="K530" s="1788"/>
      <c r="L530" s="1788"/>
      <c r="M530" s="1788"/>
      <c r="N530" s="1788"/>
      <c r="O530" s="1788"/>
      <c r="P530" s="1788"/>
      <c r="Q530" s="1788"/>
      <c r="R530" s="1788"/>
      <c r="S530" s="1788"/>
      <c r="T530" s="1788"/>
      <c r="U530" s="1788"/>
      <c r="V530" s="1788"/>
      <c r="W530" s="1788"/>
      <c r="X530" s="1788"/>
      <c r="Y530" s="1788"/>
      <c r="Z530" s="1788"/>
      <c r="AA530" s="1788"/>
      <c r="AB530" s="1788"/>
      <c r="AC530" s="1788"/>
      <c r="AD530" s="1311"/>
      <c r="AE530" s="1311"/>
      <c r="AF530" s="1311"/>
      <c r="AG530" s="1311"/>
      <c r="AH530" s="1782"/>
    </row>
    <row r="531" spans="1:34" ht="5.85" customHeight="1">
      <c r="A531" s="1787"/>
      <c r="B531" s="1788"/>
      <c r="C531" s="1788"/>
      <c r="D531" s="1788"/>
      <c r="E531" s="1788"/>
      <c r="F531" s="1788"/>
      <c r="G531" s="1788"/>
      <c r="H531" s="1788"/>
      <c r="I531" s="1788"/>
      <c r="J531" s="1788"/>
      <c r="K531" s="1788"/>
      <c r="L531" s="1788"/>
      <c r="M531" s="1788"/>
      <c r="N531" s="1788"/>
      <c r="O531" s="1788"/>
      <c r="P531" s="1788"/>
      <c r="Q531" s="1788"/>
      <c r="R531" s="1788"/>
      <c r="S531" s="1788"/>
      <c r="T531" s="1788"/>
      <c r="U531" s="1788"/>
      <c r="V531" s="1788"/>
      <c r="W531" s="1788"/>
      <c r="X531" s="1788"/>
      <c r="Y531" s="1788"/>
      <c r="Z531" s="1788"/>
      <c r="AA531" s="1788"/>
      <c r="AB531" s="1788"/>
      <c r="AC531" s="1788"/>
      <c r="AD531" s="1782"/>
      <c r="AE531" s="1309"/>
      <c r="AF531" s="1309"/>
      <c r="AG531" s="1309"/>
      <c r="AH531" s="1782"/>
    </row>
    <row r="532" spans="1:34" ht="11.65" customHeight="1">
      <c r="A532" s="1787" t="s">
        <v>2839</v>
      </c>
      <c r="B532" s="1788"/>
      <c r="C532" s="1788"/>
      <c r="D532" s="1788"/>
      <c r="E532" s="1788"/>
      <c r="F532" s="1788"/>
      <c r="G532" s="1788"/>
      <c r="H532" s="1788"/>
      <c r="I532" s="1788"/>
      <c r="J532" s="1788"/>
      <c r="K532" s="1788"/>
      <c r="L532" s="1788"/>
      <c r="M532" s="1788"/>
      <c r="N532" s="1788"/>
      <c r="O532" s="1788"/>
      <c r="P532" s="1788"/>
      <c r="Q532" s="1788"/>
      <c r="R532" s="1788"/>
      <c r="S532" s="1788"/>
      <c r="T532" s="1788"/>
      <c r="U532" s="1788"/>
      <c r="V532" s="1788"/>
      <c r="W532" s="1788"/>
      <c r="X532" s="1788"/>
      <c r="Y532" s="1788"/>
      <c r="Z532" s="1788"/>
      <c r="AA532" s="1788"/>
      <c r="AB532" s="1788"/>
      <c r="AC532" s="1788"/>
      <c r="AD532" s="1818" t="s">
        <v>2840</v>
      </c>
      <c r="AE532" s="1818"/>
      <c r="AF532" s="1206">
        <v>21.23</v>
      </c>
      <c r="AG532" s="1207" t="s">
        <v>5</v>
      </c>
      <c r="AH532" s="1800"/>
    </row>
    <row r="533" spans="1:34" ht="11.65" customHeight="1">
      <c r="A533" s="1819" t="s">
        <v>2841</v>
      </c>
      <c r="B533" s="1820"/>
      <c r="C533" s="1820"/>
      <c r="D533" s="1820"/>
      <c r="E533" s="1820"/>
      <c r="F533" s="1820"/>
      <c r="G533" s="1820"/>
      <c r="H533" s="1820"/>
      <c r="I533" s="1820"/>
      <c r="J533" s="1820"/>
      <c r="K533" s="1820"/>
      <c r="L533" s="1820"/>
      <c r="M533" s="1820"/>
      <c r="N533" s="1820"/>
      <c r="O533" s="1820"/>
      <c r="P533" s="1820"/>
      <c r="Q533" s="1820"/>
      <c r="R533" s="1820"/>
      <c r="S533" s="1820"/>
      <c r="T533" s="1820"/>
      <c r="U533" s="1820"/>
      <c r="V533" s="1820"/>
      <c r="W533" s="1820"/>
      <c r="X533" s="1820"/>
      <c r="Y533" s="1820"/>
      <c r="Z533" s="1820"/>
      <c r="AA533" s="1820"/>
      <c r="AB533" s="1820"/>
      <c r="AC533" s="1820"/>
      <c r="AD533" s="1821" t="s">
        <v>2842</v>
      </c>
      <c r="AE533" s="1821"/>
      <c r="AF533" s="1210">
        <v>15</v>
      </c>
      <c r="AG533" s="1211" t="s">
        <v>5</v>
      </c>
      <c r="AH533" s="1800"/>
    </row>
    <row r="534" spans="1:34" ht="16.7" customHeight="1">
      <c r="A534" s="1822" t="s">
        <v>2843</v>
      </c>
      <c r="B534" s="1802"/>
      <c r="C534" s="1802"/>
      <c r="D534" s="1778"/>
      <c r="E534" s="1823" t="s">
        <v>2622</v>
      </c>
      <c r="F534" s="1823"/>
      <c r="G534" s="1823"/>
      <c r="H534" s="1823"/>
      <c r="I534" s="1823"/>
      <c r="J534" s="1823"/>
      <c r="K534" s="1823"/>
      <c r="L534" s="1823"/>
      <c r="M534" s="1823"/>
      <c r="N534" s="1823"/>
      <c r="O534" s="1823"/>
      <c r="P534" s="1823"/>
      <c r="Q534" s="1823"/>
      <c r="R534" s="1823"/>
      <c r="S534" s="1823"/>
      <c r="T534" s="1823"/>
      <c r="U534" s="1823"/>
      <c r="V534" s="1823"/>
      <c r="W534" s="1823"/>
      <c r="X534" s="1823"/>
      <c r="Y534" s="1823"/>
      <c r="Z534" s="1823"/>
      <c r="AA534" s="1823"/>
      <c r="AB534" s="1823"/>
      <c r="AC534" s="1823"/>
      <c r="AD534" s="1823"/>
      <c r="AE534" s="1823"/>
      <c r="AF534" s="1823"/>
      <c r="AG534" s="1823"/>
      <c r="AH534" s="1779"/>
    </row>
    <row r="535" spans="1:34" ht="17.45" customHeight="1">
      <c r="A535" s="1824" t="s">
        <v>2844</v>
      </c>
      <c r="B535" s="1816"/>
      <c r="C535" s="1816"/>
      <c r="D535" s="1309"/>
      <c r="E535" s="1815" t="s">
        <v>94</v>
      </c>
      <c r="F535" s="1815"/>
      <c r="G535" s="1111"/>
      <c r="H535" s="1796" t="s">
        <v>2845</v>
      </c>
      <c r="I535" s="1796"/>
      <c r="J535" s="1796" t="s">
        <v>497</v>
      </c>
      <c r="K535" s="1796"/>
      <c r="L535" s="1309"/>
      <c r="M535" s="1309"/>
      <c r="N535" s="1816" t="s">
        <v>2846</v>
      </c>
      <c r="O535" s="1816"/>
      <c r="P535" s="1816"/>
      <c r="Q535" s="1816"/>
      <c r="R535" s="1817">
        <v>141.44999999999999</v>
      </c>
      <c r="S535" s="1817"/>
      <c r="T535" s="1817"/>
      <c r="U535" s="1817"/>
      <c r="V535" s="1309"/>
      <c r="W535" s="1309"/>
      <c r="X535" s="1309"/>
      <c r="Y535" s="1796" t="s">
        <v>2847</v>
      </c>
      <c r="Z535" s="1796"/>
      <c r="AA535" s="1796"/>
      <c r="AB535" s="1796"/>
      <c r="AC535" s="1796"/>
      <c r="AD535" s="1796"/>
      <c r="AE535" s="1796"/>
      <c r="AF535" s="1797" t="s">
        <v>2848</v>
      </c>
      <c r="AG535" s="1797"/>
      <c r="AH535" s="1782"/>
    </row>
    <row r="536" spans="1:34" ht="5.85" customHeight="1">
      <c r="A536" s="1798"/>
      <c r="B536" s="1799"/>
      <c r="C536" s="1799"/>
      <c r="D536" s="1799"/>
      <c r="E536" s="1799"/>
      <c r="F536" s="1799"/>
      <c r="G536" s="1799"/>
      <c r="H536" s="1799"/>
      <c r="I536" s="1799"/>
      <c r="J536" s="1799"/>
      <c r="K536" s="1799"/>
      <c r="L536" s="1799"/>
      <c r="M536" s="1799"/>
      <c r="N536" s="1799"/>
      <c r="O536" s="1799"/>
      <c r="P536" s="1799"/>
      <c r="Q536" s="1799"/>
      <c r="R536" s="1799"/>
      <c r="S536" s="1799"/>
      <c r="T536" s="1799"/>
      <c r="U536" s="1799"/>
      <c r="V536" s="1799"/>
      <c r="W536" s="1799"/>
      <c r="X536" s="1799"/>
      <c r="Y536" s="1799"/>
      <c r="Z536" s="1799"/>
      <c r="AA536" s="1799"/>
      <c r="AB536" s="1799"/>
      <c r="AC536" s="1799"/>
      <c r="AD536" s="1799"/>
      <c r="AE536" s="1799"/>
      <c r="AF536" s="1799"/>
      <c r="AG536" s="1799"/>
      <c r="AH536" s="1800"/>
    </row>
    <row r="537" spans="1:34" ht="16.7" customHeight="1">
      <c r="A537" s="1801" t="s">
        <v>2849</v>
      </c>
      <c r="B537" s="1802"/>
      <c r="C537" s="1802"/>
      <c r="D537" s="1802"/>
      <c r="E537" s="1802"/>
      <c r="F537" s="1802"/>
      <c r="G537" s="1802"/>
      <c r="H537" s="1802"/>
      <c r="I537" s="1802"/>
      <c r="J537" s="1803"/>
      <c r="K537" s="1789" t="s">
        <v>2850</v>
      </c>
      <c r="L537" s="1807"/>
      <c r="M537" s="1789" t="s">
        <v>2851</v>
      </c>
      <c r="N537" s="1790"/>
      <c r="O537" s="1790"/>
      <c r="P537" s="1790"/>
      <c r="Q537" s="1790"/>
      <c r="R537" s="1790"/>
      <c r="S537" s="1790"/>
      <c r="T537" s="1791"/>
      <c r="U537" s="1789" t="s">
        <v>2852</v>
      </c>
      <c r="V537" s="1790"/>
      <c r="W537" s="1790"/>
      <c r="X537" s="1790"/>
      <c r="Y537" s="1790"/>
      <c r="Z537" s="1790"/>
      <c r="AA537" s="1790"/>
      <c r="AB537" s="1790"/>
      <c r="AC537" s="1790"/>
      <c r="AD537" s="1791"/>
      <c r="AE537" s="1810" t="s">
        <v>2853</v>
      </c>
      <c r="AF537" s="1811"/>
      <c r="AG537" s="1811"/>
      <c r="AH537" s="1814"/>
    </row>
    <row r="538" spans="1:34" ht="17.45" customHeight="1">
      <c r="A538" s="1804"/>
      <c r="B538" s="1805"/>
      <c r="C538" s="1805"/>
      <c r="D538" s="1805"/>
      <c r="E538" s="1805"/>
      <c r="F538" s="1805"/>
      <c r="G538" s="1805"/>
      <c r="H538" s="1805"/>
      <c r="I538" s="1805"/>
      <c r="J538" s="1806"/>
      <c r="K538" s="1808"/>
      <c r="L538" s="1809"/>
      <c r="M538" s="1789" t="s">
        <v>2854</v>
      </c>
      <c r="N538" s="1790"/>
      <c r="O538" s="1790"/>
      <c r="P538" s="1791"/>
      <c r="Q538" s="1789" t="s">
        <v>2855</v>
      </c>
      <c r="R538" s="1790"/>
      <c r="S538" s="1790"/>
      <c r="T538" s="1791"/>
      <c r="U538" s="1789" t="s">
        <v>2854</v>
      </c>
      <c r="V538" s="1790"/>
      <c r="W538" s="1790"/>
      <c r="X538" s="1790"/>
      <c r="Y538" s="1790"/>
      <c r="Z538" s="1791"/>
      <c r="AA538" s="1789" t="s">
        <v>2855</v>
      </c>
      <c r="AB538" s="1790"/>
      <c r="AC538" s="1790"/>
      <c r="AD538" s="1791"/>
      <c r="AE538" s="1812"/>
      <c r="AF538" s="1813"/>
      <c r="AG538" s="1813"/>
      <c r="AH538" s="1800"/>
    </row>
    <row r="539" spans="1:34" ht="17.45" customHeight="1">
      <c r="A539" s="1215"/>
      <c r="B539" s="1216" t="s">
        <v>1489</v>
      </c>
      <c r="C539" s="1829" t="s">
        <v>2926</v>
      </c>
      <c r="D539" s="1830"/>
      <c r="E539" s="1830"/>
      <c r="F539" s="1830"/>
      <c r="G539" s="1830"/>
      <c r="H539" s="1830"/>
      <c r="I539" s="1830"/>
      <c r="J539" s="1829"/>
      <c r="K539" s="1862">
        <v>1</v>
      </c>
      <c r="L539" s="1863"/>
      <c r="M539" s="1862">
        <v>1</v>
      </c>
      <c r="N539" s="1864"/>
      <c r="O539" s="1864"/>
      <c r="P539" s="1863"/>
      <c r="Q539" s="1862">
        <v>0</v>
      </c>
      <c r="R539" s="1864"/>
      <c r="S539" s="1864"/>
      <c r="T539" s="1863"/>
      <c r="U539" s="1859">
        <v>452.3313</v>
      </c>
      <c r="V539" s="1860"/>
      <c r="W539" s="1860"/>
      <c r="X539" s="1860"/>
      <c r="Y539" s="1860"/>
      <c r="Z539" s="1861"/>
      <c r="AA539" s="1859">
        <v>186.7362</v>
      </c>
      <c r="AB539" s="1860"/>
      <c r="AC539" s="1860"/>
      <c r="AD539" s="1861"/>
      <c r="AE539" s="1839">
        <v>452.3313</v>
      </c>
      <c r="AF539" s="1795"/>
      <c r="AG539" s="1795"/>
      <c r="AH539" s="1217"/>
    </row>
    <row r="540" spans="1:34" ht="16.7" customHeight="1">
      <c r="A540" s="1792"/>
      <c r="B540" s="1793"/>
      <c r="C540" s="1793"/>
      <c r="D540" s="1793"/>
      <c r="E540" s="1793"/>
      <c r="F540" s="1793"/>
      <c r="G540" s="1793"/>
      <c r="H540" s="1793"/>
      <c r="I540" s="1793"/>
      <c r="J540" s="1793"/>
      <c r="K540" s="1794" t="s">
        <v>2856</v>
      </c>
      <c r="L540" s="1794"/>
      <c r="M540" s="1794"/>
      <c r="N540" s="1794"/>
      <c r="O540" s="1794"/>
      <c r="P540" s="1794"/>
      <c r="Q540" s="1794"/>
      <c r="R540" s="1794"/>
      <c r="S540" s="1794"/>
      <c r="T540" s="1794"/>
      <c r="U540" s="1794"/>
      <c r="V540" s="1794"/>
      <c r="W540" s="1794"/>
      <c r="X540" s="1794"/>
      <c r="Y540" s="1794"/>
      <c r="Z540" s="1794"/>
      <c r="AA540" s="1795">
        <v>452.3313</v>
      </c>
      <c r="AB540" s="1795"/>
      <c r="AC540" s="1795"/>
      <c r="AD540" s="1795"/>
      <c r="AE540" s="1795"/>
      <c r="AF540" s="1795"/>
      <c r="AG540" s="1795"/>
      <c r="AH540" s="1213"/>
    </row>
    <row r="541" spans="1:34" ht="17.45" customHeight="1">
      <c r="A541" s="1801" t="s">
        <v>2857</v>
      </c>
      <c r="B541" s="1825"/>
      <c r="C541" s="1825"/>
      <c r="D541" s="1825"/>
      <c r="E541" s="1825"/>
      <c r="F541" s="1825"/>
      <c r="G541" s="1825"/>
      <c r="H541" s="1825"/>
      <c r="I541" s="1825"/>
      <c r="J541" s="1825"/>
      <c r="K541" s="1825"/>
      <c r="L541" s="1825"/>
      <c r="M541" s="1825"/>
      <c r="N541" s="1826"/>
      <c r="O541" s="1789" t="s">
        <v>2858</v>
      </c>
      <c r="P541" s="1790"/>
      <c r="Q541" s="1790"/>
      <c r="R541" s="1790"/>
      <c r="S541" s="1791"/>
      <c r="T541" s="1827" t="s">
        <v>2850</v>
      </c>
      <c r="U541" s="1790"/>
      <c r="V541" s="1790"/>
      <c r="W541" s="1213"/>
      <c r="X541" s="1789" t="s">
        <v>2859</v>
      </c>
      <c r="Y541" s="1790"/>
      <c r="Z541" s="1790"/>
      <c r="AA541" s="1790"/>
      <c r="AB541" s="1790"/>
      <c r="AC541" s="1790"/>
      <c r="AD541" s="1791"/>
      <c r="AE541" s="1810" t="s">
        <v>2853</v>
      </c>
      <c r="AF541" s="1828"/>
      <c r="AG541" s="1828"/>
      <c r="AH541" s="1213"/>
    </row>
    <row r="542" spans="1:34" ht="17.45" customHeight="1">
      <c r="A542" s="1215"/>
      <c r="B542" s="1216" t="s">
        <v>1009</v>
      </c>
      <c r="C542" s="1829" t="s">
        <v>1010</v>
      </c>
      <c r="D542" s="1830"/>
      <c r="E542" s="1830"/>
      <c r="F542" s="1830"/>
      <c r="G542" s="1830"/>
      <c r="H542" s="1830"/>
      <c r="I542" s="1830"/>
      <c r="J542" s="1830"/>
      <c r="K542" s="1830"/>
      <c r="L542" s="1830"/>
      <c r="M542" s="1830"/>
      <c r="N542" s="1829"/>
      <c r="O542" s="1831">
        <v>0</v>
      </c>
      <c r="P542" s="1832"/>
      <c r="Q542" s="1832"/>
      <c r="R542" s="1832"/>
      <c r="S542" s="1833"/>
      <c r="T542" s="1858">
        <v>1</v>
      </c>
      <c r="U542" s="1832"/>
      <c r="V542" s="1832"/>
      <c r="W542" s="1217"/>
      <c r="X542" s="1859">
        <v>22.268799999999999</v>
      </c>
      <c r="Y542" s="1860"/>
      <c r="Z542" s="1860"/>
      <c r="AA542" s="1860"/>
      <c r="AB542" s="1860"/>
      <c r="AC542" s="1860"/>
      <c r="AD542" s="1861"/>
      <c r="AE542" s="1839">
        <v>22.268799999999999</v>
      </c>
      <c r="AF542" s="1795"/>
      <c r="AG542" s="1795"/>
      <c r="AH542" s="1217"/>
    </row>
    <row r="543" spans="1:34" ht="16.7" customHeight="1">
      <c r="A543" s="1792"/>
      <c r="B543" s="1778"/>
      <c r="C543" s="1778"/>
      <c r="D543" s="1778"/>
      <c r="E543" s="1778"/>
      <c r="F543" s="1778"/>
      <c r="G543" s="1778"/>
      <c r="H543" s="1778"/>
      <c r="I543" s="1846" t="s">
        <v>2860</v>
      </c>
      <c r="J543" s="1846"/>
      <c r="K543" s="1846"/>
      <c r="L543" s="1846"/>
      <c r="M543" s="1846"/>
      <c r="N543" s="1846"/>
      <c r="O543" s="1846"/>
      <c r="P543" s="1846"/>
      <c r="Q543" s="1846"/>
      <c r="R543" s="1846"/>
      <c r="S543" s="1846"/>
      <c r="T543" s="1846"/>
      <c r="U543" s="1846"/>
      <c r="V543" s="1846"/>
      <c r="W543" s="1846"/>
      <c r="X543" s="1846"/>
      <c r="Y543" s="1846"/>
      <c r="Z543" s="1793"/>
      <c r="AA543" s="1847">
        <v>22.268799999999999</v>
      </c>
      <c r="AB543" s="1847"/>
      <c r="AC543" s="1847"/>
      <c r="AD543" s="1847"/>
      <c r="AE543" s="1847"/>
      <c r="AF543" s="1847"/>
      <c r="AG543" s="1847"/>
      <c r="AH543" s="1814"/>
    </row>
    <row r="544" spans="1:34" ht="17.45" customHeight="1">
      <c r="A544" s="1844"/>
      <c r="B544" s="1309"/>
      <c r="C544" s="1309"/>
      <c r="D544" s="1309"/>
      <c r="E544" s="1309"/>
      <c r="F544" s="1309"/>
      <c r="G544" s="1309"/>
      <c r="H544" s="1309"/>
      <c r="I544" s="1840" t="s">
        <v>2861</v>
      </c>
      <c r="J544" s="1840"/>
      <c r="K544" s="1840"/>
      <c r="L544" s="1840"/>
      <c r="M544" s="1840"/>
      <c r="N544" s="1840"/>
      <c r="O544" s="1840"/>
      <c r="P544" s="1840"/>
      <c r="Q544" s="1840"/>
      <c r="R544" s="1840"/>
      <c r="S544" s="1840"/>
      <c r="T544" s="1840"/>
      <c r="U544" s="1840"/>
      <c r="V544" s="1840"/>
      <c r="W544" s="1840"/>
      <c r="X544" s="1840"/>
      <c r="Y544" s="1840"/>
      <c r="Z544" s="1309"/>
      <c r="AA544" s="1841">
        <v>474.6001</v>
      </c>
      <c r="AB544" s="1841"/>
      <c r="AC544" s="1841"/>
      <c r="AD544" s="1841"/>
      <c r="AE544" s="1841"/>
      <c r="AF544" s="1841"/>
      <c r="AG544" s="1841"/>
      <c r="AH544" s="1782"/>
    </row>
    <row r="545" spans="1:34" ht="16.7" customHeight="1">
      <c r="A545" s="1844"/>
      <c r="B545" s="1309"/>
      <c r="C545" s="1309"/>
      <c r="D545" s="1309"/>
      <c r="E545" s="1309"/>
      <c r="F545" s="1309"/>
      <c r="G545" s="1309"/>
      <c r="H545" s="1309"/>
      <c r="I545" s="1840" t="s">
        <v>2862</v>
      </c>
      <c r="J545" s="1840"/>
      <c r="K545" s="1840"/>
      <c r="L545" s="1840"/>
      <c r="M545" s="1840"/>
      <c r="N545" s="1840"/>
      <c r="O545" s="1840"/>
      <c r="P545" s="1840"/>
      <c r="Q545" s="1840"/>
      <c r="R545" s="1840"/>
      <c r="S545" s="1840"/>
      <c r="T545" s="1840"/>
      <c r="U545" s="1840"/>
      <c r="V545" s="1840"/>
      <c r="W545" s="1840"/>
      <c r="X545" s="1840"/>
      <c r="Y545" s="1840"/>
      <c r="Z545" s="1309"/>
      <c r="AA545" s="1841">
        <v>3.3552</v>
      </c>
      <c r="AB545" s="1841"/>
      <c r="AC545" s="1841"/>
      <c r="AD545" s="1841"/>
      <c r="AE545" s="1841"/>
      <c r="AF545" s="1841"/>
      <c r="AG545" s="1841"/>
      <c r="AH545" s="1782"/>
    </row>
    <row r="546" spans="1:34" ht="17.45" customHeight="1">
      <c r="A546" s="1844"/>
      <c r="B546" s="1309"/>
      <c r="C546" s="1309"/>
      <c r="D546" s="1309"/>
      <c r="E546" s="1309"/>
      <c r="F546" s="1309"/>
      <c r="G546" s="1309"/>
      <c r="H546" s="1309"/>
      <c r="I546" s="1840" t="s">
        <v>2863</v>
      </c>
      <c r="J546" s="1840"/>
      <c r="K546" s="1840"/>
      <c r="L546" s="1840"/>
      <c r="M546" s="1840"/>
      <c r="N546" s="1840"/>
      <c r="O546" s="1840"/>
      <c r="P546" s="1840"/>
      <c r="Q546" s="1840"/>
      <c r="R546" s="1840"/>
      <c r="S546" s="1840"/>
      <c r="T546" s="1840"/>
      <c r="U546" s="1840"/>
      <c r="V546" s="1840"/>
      <c r="W546" s="1840"/>
      <c r="X546" s="1840"/>
      <c r="Y546" s="1840"/>
      <c r="Z546" s="1309"/>
      <c r="AA546" s="1841">
        <v>5.4789999999999998E-2</v>
      </c>
      <c r="AB546" s="1841"/>
      <c r="AC546" s="1841"/>
      <c r="AD546" s="1841"/>
      <c r="AE546" s="1841"/>
      <c r="AF546" s="1841"/>
      <c r="AG546" s="1841"/>
      <c r="AH546" s="1782"/>
    </row>
    <row r="547" spans="1:34" ht="17.45" customHeight="1">
      <c r="A547" s="1845"/>
      <c r="B547" s="1799"/>
      <c r="C547" s="1799"/>
      <c r="D547" s="1799"/>
      <c r="E547" s="1799"/>
      <c r="F547" s="1799"/>
      <c r="G547" s="1799"/>
      <c r="H547" s="1799"/>
      <c r="I547" s="1842" t="s">
        <v>2864</v>
      </c>
      <c r="J547" s="1842"/>
      <c r="K547" s="1842"/>
      <c r="L547" s="1842"/>
      <c r="M547" s="1842"/>
      <c r="N547" s="1842"/>
      <c r="O547" s="1842"/>
      <c r="P547" s="1842"/>
      <c r="Q547" s="1842"/>
      <c r="R547" s="1842"/>
      <c r="S547" s="1842"/>
      <c r="T547" s="1842"/>
      <c r="U547" s="1842"/>
      <c r="V547" s="1842"/>
      <c r="W547" s="1842"/>
      <c r="X547" s="1842"/>
      <c r="Y547" s="1842"/>
      <c r="Z547" s="1799"/>
      <c r="AA547" s="1843">
        <v>0</v>
      </c>
      <c r="AB547" s="1843"/>
      <c r="AC547" s="1843"/>
      <c r="AD547" s="1843"/>
      <c r="AE547" s="1843"/>
      <c r="AF547" s="1843"/>
      <c r="AG547" s="1843"/>
      <c r="AH547" s="1800"/>
    </row>
    <row r="548" spans="1:34" ht="16.7" customHeight="1">
      <c r="A548" s="1801" t="s">
        <v>2865</v>
      </c>
      <c r="B548" s="1825"/>
      <c r="C548" s="1825"/>
      <c r="D548" s="1825"/>
      <c r="E548" s="1825"/>
      <c r="F548" s="1825"/>
      <c r="G548" s="1825"/>
      <c r="H548" s="1825"/>
      <c r="I548" s="1825"/>
      <c r="J548" s="1825"/>
      <c r="K548" s="1825"/>
      <c r="L548" s="1825"/>
      <c r="M548" s="1825"/>
      <c r="N548" s="1826"/>
      <c r="O548" s="1789" t="s">
        <v>2850</v>
      </c>
      <c r="P548" s="1790"/>
      <c r="Q548" s="1790"/>
      <c r="R548" s="1790"/>
      <c r="S548" s="1791"/>
      <c r="T548" s="1827" t="s">
        <v>754</v>
      </c>
      <c r="U548" s="1790"/>
      <c r="V548" s="1790"/>
      <c r="W548" s="1213"/>
      <c r="X548" s="1789" t="s">
        <v>2866</v>
      </c>
      <c r="Y548" s="1790"/>
      <c r="Z548" s="1790"/>
      <c r="AA548" s="1790"/>
      <c r="AB548" s="1790"/>
      <c r="AC548" s="1790"/>
      <c r="AD548" s="1791"/>
      <c r="AE548" s="1810" t="s">
        <v>2867</v>
      </c>
      <c r="AF548" s="1828"/>
      <c r="AG548" s="1828"/>
      <c r="AH548" s="1213"/>
    </row>
    <row r="549" spans="1:34" ht="17.45" customHeight="1">
      <c r="A549" s="1215"/>
      <c r="B549" s="1216" t="s">
        <v>2927</v>
      </c>
      <c r="C549" s="1829" t="s">
        <v>2928</v>
      </c>
      <c r="D549" s="1830"/>
      <c r="E549" s="1830"/>
      <c r="F549" s="1830"/>
      <c r="G549" s="1830"/>
      <c r="H549" s="1830"/>
      <c r="I549" s="1830"/>
      <c r="J549" s="1830"/>
      <c r="K549" s="1830"/>
      <c r="L549" s="1830"/>
      <c r="M549" s="1830"/>
      <c r="N549" s="1829"/>
      <c r="O549" s="1831">
        <v>1.1000000000000001</v>
      </c>
      <c r="P549" s="1832"/>
      <c r="Q549" s="1832"/>
      <c r="R549" s="1832"/>
      <c r="S549" s="1833"/>
      <c r="T549" s="1834" t="s">
        <v>497</v>
      </c>
      <c r="U549" s="1835"/>
      <c r="V549" s="1835"/>
      <c r="W549" s="1217"/>
      <c r="X549" s="1836">
        <v>43.93</v>
      </c>
      <c r="Y549" s="1837"/>
      <c r="Z549" s="1837"/>
      <c r="AA549" s="1837"/>
      <c r="AB549" s="1837"/>
      <c r="AC549" s="1837"/>
      <c r="AD549" s="1838"/>
      <c r="AE549" s="1839">
        <v>48.323</v>
      </c>
      <c r="AF549" s="1795"/>
      <c r="AG549" s="1795"/>
      <c r="AH549" s="1217"/>
    </row>
    <row r="550" spans="1:34" ht="17.45" customHeight="1">
      <c r="A550" s="1792"/>
      <c r="B550" s="1793"/>
      <c r="C550" s="1793"/>
      <c r="D550" s="1793"/>
      <c r="E550" s="1793"/>
      <c r="F550" s="1793"/>
      <c r="G550" s="1793"/>
      <c r="H550" s="1793"/>
      <c r="I550" s="1794" t="s">
        <v>2869</v>
      </c>
      <c r="J550" s="1794"/>
      <c r="K550" s="1794"/>
      <c r="L550" s="1794"/>
      <c r="M550" s="1794"/>
      <c r="N550" s="1794"/>
      <c r="O550" s="1794"/>
      <c r="P550" s="1794"/>
      <c r="Q550" s="1794"/>
      <c r="R550" s="1794"/>
      <c r="S550" s="1794"/>
      <c r="T550" s="1794"/>
      <c r="U550" s="1794"/>
      <c r="V550" s="1794"/>
      <c r="W550" s="1794"/>
      <c r="X550" s="1794"/>
      <c r="Y550" s="1794"/>
      <c r="Z550" s="1214"/>
      <c r="AA550" s="1795">
        <v>48.323</v>
      </c>
      <c r="AB550" s="1795"/>
      <c r="AC550" s="1795"/>
      <c r="AD550" s="1795"/>
      <c r="AE550" s="1795"/>
      <c r="AF550" s="1795"/>
      <c r="AG550" s="1795"/>
      <c r="AH550" s="1213"/>
    </row>
    <row r="551" spans="1:34" ht="16.7" customHeight="1">
      <c r="A551" s="1801" t="s">
        <v>2870</v>
      </c>
      <c r="B551" s="1825"/>
      <c r="C551" s="1825"/>
      <c r="D551" s="1825"/>
      <c r="E551" s="1825"/>
      <c r="F551" s="1825"/>
      <c r="G551" s="1825"/>
      <c r="H551" s="1825"/>
      <c r="I551" s="1825"/>
      <c r="J551" s="1825"/>
      <c r="K551" s="1825"/>
      <c r="L551" s="1825"/>
      <c r="M551" s="1825"/>
      <c r="N551" s="1826"/>
      <c r="O551" s="1789" t="s">
        <v>2850</v>
      </c>
      <c r="P551" s="1790"/>
      <c r="Q551" s="1790"/>
      <c r="R551" s="1790"/>
      <c r="S551" s="1791"/>
      <c r="T551" s="1827" t="s">
        <v>754</v>
      </c>
      <c r="U551" s="1790"/>
      <c r="V551" s="1790"/>
      <c r="W551" s="1213"/>
      <c r="X551" s="1789" t="s">
        <v>2866</v>
      </c>
      <c r="Y551" s="1790"/>
      <c r="Z551" s="1790"/>
      <c r="AA551" s="1790"/>
      <c r="AB551" s="1790"/>
      <c r="AC551" s="1790"/>
      <c r="AD551" s="1791"/>
      <c r="AE551" s="1810" t="s">
        <v>2867</v>
      </c>
      <c r="AF551" s="1828"/>
      <c r="AG551" s="1828"/>
      <c r="AH551" s="1213"/>
    </row>
    <row r="552" spans="1:34" ht="17.45" customHeight="1">
      <c r="A552" s="1792"/>
      <c r="B552" s="1793"/>
      <c r="C552" s="1793"/>
      <c r="D552" s="1793"/>
      <c r="E552" s="1793"/>
      <c r="F552" s="1793"/>
      <c r="G552" s="1793"/>
      <c r="H552" s="1793"/>
      <c r="I552" s="1794" t="s">
        <v>2871</v>
      </c>
      <c r="J552" s="1794"/>
      <c r="K552" s="1794"/>
      <c r="L552" s="1794"/>
      <c r="M552" s="1794"/>
      <c r="N552" s="1794"/>
      <c r="O552" s="1794"/>
      <c r="P552" s="1794"/>
      <c r="Q552" s="1794"/>
      <c r="R552" s="1794"/>
      <c r="S552" s="1794"/>
      <c r="T552" s="1794"/>
      <c r="U552" s="1794"/>
      <c r="V552" s="1794"/>
      <c r="W552" s="1794"/>
      <c r="X552" s="1794"/>
      <c r="Y552" s="1794"/>
      <c r="Z552" s="1214"/>
      <c r="AA552" s="1795">
        <v>0</v>
      </c>
      <c r="AB552" s="1795"/>
      <c r="AC552" s="1795"/>
      <c r="AD552" s="1795"/>
      <c r="AE552" s="1795"/>
      <c r="AF552" s="1795"/>
      <c r="AG552" s="1795"/>
      <c r="AH552" s="1213"/>
    </row>
    <row r="553" spans="1:34" ht="16.7" customHeight="1">
      <c r="A553" s="1801" t="s">
        <v>2872</v>
      </c>
      <c r="B553" s="1825"/>
      <c r="C553" s="1825"/>
      <c r="D553" s="1825"/>
      <c r="E553" s="1825"/>
      <c r="F553" s="1825"/>
      <c r="G553" s="1825"/>
      <c r="H553" s="1825"/>
      <c r="I553" s="1825"/>
      <c r="J553" s="1825"/>
      <c r="K553" s="1825"/>
      <c r="L553" s="1825"/>
      <c r="M553" s="1825"/>
      <c r="N553" s="1826"/>
      <c r="O553" s="1789" t="s">
        <v>2850</v>
      </c>
      <c r="P553" s="1790"/>
      <c r="Q553" s="1790"/>
      <c r="R553" s="1790"/>
      <c r="S553" s="1791"/>
      <c r="T553" s="1827" t="s">
        <v>754</v>
      </c>
      <c r="U553" s="1790"/>
      <c r="V553" s="1790"/>
      <c r="W553" s="1213"/>
      <c r="X553" s="1789" t="s">
        <v>2866</v>
      </c>
      <c r="Y553" s="1790"/>
      <c r="Z553" s="1790"/>
      <c r="AA553" s="1790"/>
      <c r="AB553" s="1790"/>
      <c r="AC553" s="1790"/>
      <c r="AD553" s="1791"/>
      <c r="AE553" s="1810" t="s">
        <v>2867</v>
      </c>
      <c r="AF553" s="1828"/>
      <c r="AG553" s="1828"/>
      <c r="AH553" s="1213"/>
    </row>
    <row r="554" spans="1:34" ht="17.45" customHeight="1">
      <c r="A554" s="1883" t="s">
        <v>2929</v>
      </c>
      <c r="B554" s="1884"/>
      <c r="C554" s="1884"/>
      <c r="D554" s="1884"/>
      <c r="E554" s="1884"/>
      <c r="F554" s="1829" t="s">
        <v>2930</v>
      </c>
      <c r="G554" s="1830"/>
      <c r="H554" s="1830"/>
      <c r="I554" s="1830"/>
      <c r="J554" s="1830"/>
      <c r="K554" s="1830"/>
      <c r="L554" s="1830"/>
      <c r="M554" s="1830"/>
      <c r="N554" s="1829"/>
      <c r="O554" s="1831">
        <v>1.65</v>
      </c>
      <c r="P554" s="1832"/>
      <c r="Q554" s="1832"/>
      <c r="R554" s="1832"/>
      <c r="S554" s="1833"/>
      <c r="T554" s="1834" t="s">
        <v>109</v>
      </c>
      <c r="U554" s="1835"/>
      <c r="V554" s="1835"/>
      <c r="W554" s="1217"/>
      <c r="X554" s="1836">
        <v>1.8</v>
      </c>
      <c r="Y554" s="1837"/>
      <c r="Z554" s="1837"/>
      <c r="AA554" s="1837"/>
      <c r="AB554" s="1837"/>
      <c r="AC554" s="1837"/>
      <c r="AD554" s="1838"/>
      <c r="AE554" s="1839">
        <v>2.97</v>
      </c>
      <c r="AF554" s="1795"/>
      <c r="AG554" s="1795"/>
      <c r="AH554" s="1217"/>
    </row>
    <row r="555" spans="1:34" ht="17.45" customHeight="1">
      <c r="A555" s="1792"/>
      <c r="B555" s="1793"/>
      <c r="C555" s="1793"/>
      <c r="D555" s="1793"/>
      <c r="E555" s="1793"/>
      <c r="F555" s="1793"/>
      <c r="G555" s="1793"/>
      <c r="H555" s="1793"/>
      <c r="I555" s="1793"/>
      <c r="J555" s="1793"/>
      <c r="K555" s="1794" t="s">
        <v>2873</v>
      </c>
      <c r="L555" s="1794"/>
      <c r="M555" s="1794"/>
      <c r="N555" s="1794"/>
      <c r="O555" s="1794"/>
      <c r="P555" s="1794"/>
      <c r="Q555" s="1794"/>
      <c r="R555" s="1794"/>
      <c r="S555" s="1794"/>
      <c r="T555" s="1794"/>
      <c r="U555" s="1794"/>
      <c r="V555" s="1794"/>
      <c r="W555" s="1794"/>
      <c r="X555" s="1794"/>
      <c r="Y555" s="1794"/>
      <c r="Z555" s="1794"/>
      <c r="AA555" s="1794"/>
      <c r="AB555" s="1214"/>
      <c r="AC555" s="1795">
        <v>2.97</v>
      </c>
      <c r="AD555" s="1795"/>
      <c r="AE555" s="1795"/>
      <c r="AF555" s="1795"/>
      <c r="AG555" s="1795"/>
      <c r="AH555" s="1213"/>
    </row>
    <row r="556" spans="1:34" ht="16.7" customHeight="1">
      <c r="A556" s="1801" t="s">
        <v>2874</v>
      </c>
      <c r="B556" s="1825"/>
      <c r="C556" s="1825"/>
      <c r="D556" s="1825"/>
      <c r="E556" s="1825"/>
      <c r="F556" s="1825"/>
      <c r="G556" s="1825"/>
      <c r="H556" s="1825"/>
      <c r="I556" s="1825"/>
      <c r="J556" s="1826"/>
      <c r="K556" s="1789" t="s">
        <v>2850</v>
      </c>
      <c r="L556" s="1791"/>
      <c r="M556" s="1855" t="s">
        <v>2875</v>
      </c>
      <c r="N556" s="1856"/>
      <c r="O556" s="1857"/>
      <c r="P556" s="1855" t="s">
        <v>2876</v>
      </c>
      <c r="Q556" s="1856"/>
      <c r="R556" s="1857"/>
      <c r="S556" s="1855" t="s">
        <v>2877</v>
      </c>
      <c r="T556" s="1857"/>
      <c r="U556" s="1789" t="s">
        <v>2878</v>
      </c>
      <c r="V556" s="1790"/>
      <c r="W556" s="1791"/>
      <c r="X556" s="1789" t="s">
        <v>2879</v>
      </c>
      <c r="Y556" s="1790"/>
      <c r="Z556" s="1790"/>
      <c r="AA556" s="1790"/>
      <c r="AB556" s="1791"/>
      <c r="AC556" s="1789" t="s">
        <v>2880</v>
      </c>
      <c r="AD556" s="1791"/>
      <c r="AE556" s="1810" t="s">
        <v>2867</v>
      </c>
      <c r="AF556" s="1828"/>
      <c r="AG556" s="1828"/>
      <c r="AH556" s="1213"/>
    </row>
    <row r="557" spans="1:34" ht="17.45" customHeight="1">
      <c r="A557" s="1883" t="s">
        <v>2931</v>
      </c>
      <c r="B557" s="1884"/>
      <c r="C557" s="1884"/>
      <c r="D557" s="1884"/>
      <c r="E557" s="1884"/>
      <c r="F557" s="1829" t="s">
        <v>2930</v>
      </c>
      <c r="G557" s="1830"/>
      <c r="H557" s="1830"/>
      <c r="I557" s="1830"/>
      <c r="J557" s="1829"/>
      <c r="K557" s="1862">
        <v>1.65</v>
      </c>
      <c r="L557" s="1863"/>
      <c r="M557" s="1836">
        <v>2.8</v>
      </c>
      <c r="N557" s="1837"/>
      <c r="O557" s="1838"/>
      <c r="P557" s="1836">
        <v>0</v>
      </c>
      <c r="Q557" s="1837"/>
      <c r="R557" s="1838"/>
      <c r="S557" s="1836">
        <v>107.2</v>
      </c>
      <c r="T557" s="1838"/>
      <c r="U557" s="1836">
        <v>1.24</v>
      </c>
      <c r="V557" s="1837"/>
      <c r="W557" s="1838"/>
      <c r="X557" s="1836">
        <v>0.99</v>
      </c>
      <c r="Y557" s="1837"/>
      <c r="Z557" s="1837"/>
      <c r="AA557" s="1837"/>
      <c r="AB557" s="1838"/>
      <c r="AC557" s="1836">
        <v>0.82</v>
      </c>
      <c r="AD557" s="1838"/>
      <c r="AE557" s="1839">
        <v>150.77699999999999</v>
      </c>
      <c r="AF557" s="1795"/>
      <c r="AG557" s="1795"/>
      <c r="AH557" s="1217"/>
    </row>
    <row r="558" spans="1:34" ht="17.45" customHeight="1">
      <c r="A558" s="1853"/>
      <c r="B558" s="1778"/>
      <c r="C558" s="1778"/>
      <c r="D558" s="1778"/>
      <c r="E558" s="1778"/>
      <c r="F558" s="1778"/>
      <c r="G558" s="1778"/>
      <c r="H558" s="1778"/>
      <c r="I558" s="1846" t="s">
        <v>2881</v>
      </c>
      <c r="J558" s="1846"/>
      <c r="K558" s="1846"/>
      <c r="L558" s="1846"/>
      <c r="M558" s="1846"/>
      <c r="N558" s="1846"/>
      <c r="O558" s="1846"/>
      <c r="P558" s="1846"/>
      <c r="Q558" s="1846"/>
      <c r="R558" s="1846"/>
      <c r="S558" s="1846"/>
      <c r="T558" s="1846"/>
      <c r="U558" s="1846"/>
      <c r="V558" s="1846"/>
      <c r="W558" s="1846"/>
      <c r="X558" s="1846"/>
      <c r="Y558" s="1846"/>
      <c r="Z558" s="1203"/>
      <c r="AA558" s="1847">
        <v>150.77699999999999</v>
      </c>
      <c r="AB558" s="1847"/>
      <c r="AC558" s="1847"/>
      <c r="AD558" s="1847"/>
      <c r="AE558" s="1847"/>
      <c r="AF558" s="1847"/>
      <c r="AG558" s="1847"/>
      <c r="AH558" s="1204"/>
    </row>
    <row r="559" spans="1:34" ht="5.0999999999999996" customHeight="1">
      <c r="A559" s="1854"/>
      <c r="B559" s="1309"/>
      <c r="C559" s="1309"/>
      <c r="D559" s="1309"/>
      <c r="E559" s="1309"/>
      <c r="F559" s="1309"/>
      <c r="G559" s="1309"/>
      <c r="H559" s="1309"/>
      <c r="I559" s="1309"/>
      <c r="J559" s="1309"/>
      <c r="K559" s="1309"/>
      <c r="L559" s="1309"/>
      <c r="M559" s="1309"/>
      <c r="N559" s="1309"/>
      <c r="O559" s="1309"/>
      <c r="P559" s="1309"/>
      <c r="Q559" s="1309"/>
      <c r="R559" s="1309"/>
      <c r="S559" s="1309"/>
      <c r="T559" s="1309"/>
      <c r="U559" s="1309"/>
      <c r="V559" s="1309"/>
      <c r="W559" s="1309"/>
      <c r="X559" s="1309"/>
      <c r="Y559" s="1309"/>
      <c r="Z559" s="1309"/>
      <c r="AA559" s="1309"/>
      <c r="AB559" s="1309"/>
      <c r="AC559" s="1309"/>
      <c r="AD559" s="1309"/>
      <c r="AE559" s="1309"/>
      <c r="AF559" s="1309"/>
      <c r="AG559" s="1309"/>
      <c r="AH559" s="1782"/>
    </row>
    <row r="560" spans="1:34" ht="17.45" customHeight="1">
      <c r="A560" s="1845"/>
      <c r="B560" s="1799"/>
      <c r="C560" s="1799"/>
      <c r="D560" s="1799"/>
      <c r="E560" s="1799"/>
      <c r="F560" s="1799"/>
      <c r="G560" s="1799"/>
      <c r="H560" s="1799"/>
      <c r="I560" s="1842" t="s">
        <v>2882</v>
      </c>
      <c r="J560" s="1842"/>
      <c r="K560" s="1842"/>
      <c r="L560" s="1842"/>
      <c r="M560" s="1842"/>
      <c r="N560" s="1842"/>
      <c r="O560" s="1842"/>
      <c r="P560" s="1842"/>
      <c r="Q560" s="1842"/>
      <c r="R560" s="1842"/>
      <c r="S560" s="1842"/>
      <c r="T560" s="1842"/>
      <c r="U560" s="1842"/>
      <c r="V560" s="1842"/>
      <c r="W560" s="1842"/>
      <c r="X560" s="1842"/>
      <c r="Y560" s="1842"/>
      <c r="Z560" s="1212"/>
      <c r="AA560" s="1848">
        <v>205.48</v>
      </c>
      <c r="AB560" s="1848"/>
      <c r="AC560" s="1848"/>
      <c r="AD560" s="1848"/>
      <c r="AE560" s="1848"/>
      <c r="AF560" s="1848"/>
      <c r="AG560" s="1848"/>
      <c r="AH560" s="1208"/>
    </row>
    <row r="561" spans="1:34" ht="45.75" customHeight="1">
      <c r="A561" s="1849" t="s">
        <v>2883</v>
      </c>
      <c r="B561" s="1850"/>
      <c r="C561" s="1850"/>
      <c r="D561" s="1850"/>
      <c r="E561" s="1851" t="s">
        <v>2932</v>
      </c>
      <c r="F561" s="1852"/>
      <c r="G561" s="1852"/>
      <c r="H561" s="1852"/>
      <c r="I561" s="1852"/>
      <c r="J561" s="1852"/>
      <c r="K561" s="1852"/>
      <c r="L561" s="1852"/>
      <c r="M561" s="1852"/>
      <c r="N561" s="1852"/>
      <c r="O561" s="1852"/>
      <c r="P561" s="1852"/>
      <c r="Q561" s="1852"/>
      <c r="R561" s="1852"/>
      <c r="S561" s="1852"/>
      <c r="T561" s="1852"/>
      <c r="U561" s="1852"/>
      <c r="V561" s="1852"/>
      <c r="W561" s="1852"/>
      <c r="X561" s="1852"/>
      <c r="Y561" s="1852"/>
      <c r="Z561" s="1852"/>
      <c r="AA561" s="1852"/>
      <c r="AB561" s="1852"/>
      <c r="AC561" s="1852"/>
      <c r="AD561" s="1852"/>
      <c r="AE561" s="1852"/>
      <c r="AF561" s="1852"/>
      <c r="AG561" s="1852"/>
      <c r="AH561" s="1851"/>
    </row>
    <row r="562" spans="1:34" ht="107.65" customHeight="1">
      <c r="A562" s="1218"/>
      <c r="AH562" s="1219"/>
    </row>
    <row r="563" spans="1:34" ht="106.9" customHeight="1">
      <c r="A563" s="1220"/>
      <c r="B563" s="1221"/>
      <c r="C563" s="1221"/>
      <c r="D563" s="1221"/>
      <c r="E563" s="1221"/>
      <c r="F563" s="1221"/>
      <c r="G563" s="1221"/>
      <c r="H563" s="1221"/>
      <c r="I563" s="1221"/>
      <c r="J563" s="1221"/>
      <c r="K563" s="1221"/>
      <c r="L563" s="1221"/>
      <c r="M563" s="1221"/>
      <c r="N563" s="1221"/>
      <c r="O563" s="1221"/>
      <c r="P563" s="1221"/>
      <c r="Q563" s="1221"/>
      <c r="R563" s="1221"/>
      <c r="S563" s="1221"/>
      <c r="T563" s="1221"/>
      <c r="U563" s="1221"/>
      <c r="V563" s="1221"/>
      <c r="W563" s="1221"/>
      <c r="X563" s="1221"/>
      <c r="Y563" s="1221"/>
      <c r="Z563" s="1221"/>
      <c r="AA563" s="1221"/>
      <c r="AB563" s="1221"/>
      <c r="AC563" s="1221"/>
      <c r="AD563" s="1221"/>
      <c r="AE563" s="1221"/>
      <c r="AF563" s="1221"/>
      <c r="AG563" s="1221"/>
      <c r="AH563" s="1222"/>
    </row>
    <row r="564" spans="1:34" ht="5.85" customHeight="1">
      <c r="A564" s="1777"/>
      <c r="B564" s="1778"/>
      <c r="C564" s="1778"/>
      <c r="D564" s="1778"/>
      <c r="E564" s="1778"/>
      <c r="F564" s="1778"/>
      <c r="G564" s="1778"/>
      <c r="H564" s="1778"/>
      <c r="I564" s="1778"/>
      <c r="J564" s="1778"/>
      <c r="K564" s="1778"/>
      <c r="L564" s="1778"/>
      <c r="M564" s="1778"/>
      <c r="N564" s="1778"/>
      <c r="O564" s="1778"/>
      <c r="P564" s="1778"/>
      <c r="Q564" s="1778"/>
      <c r="R564" s="1778"/>
      <c r="S564" s="1778"/>
      <c r="T564" s="1778"/>
      <c r="U564" s="1778"/>
      <c r="V564" s="1778"/>
      <c r="W564" s="1778"/>
      <c r="X564" s="1778"/>
      <c r="Y564" s="1778"/>
      <c r="Z564" s="1778"/>
      <c r="AA564" s="1778"/>
      <c r="AB564" s="1778"/>
      <c r="AC564" s="1778"/>
      <c r="AD564" s="1778"/>
      <c r="AE564" s="1778"/>
      <c r="AF564" s="1778"/>
      <c r="AG564" s="1778"/>
      <c r="AH564" s="1779"/>
    </row>
    <row r="565" spans="1:34" ht="11.65" customHeight="1">
      <c r="A565" s="1780" t="s">
        <v>2834</v>
      </c>
      <c r="B565" s="1310"/>
      <c r="C565" s="1310"/>
      <c r="D565" s="1310"/>
      <c r="E565" s="1310"/>
      <c r="F565" s="1310"/>
      <c r="G565" s="1310"/>
      <c r="H565" s="1310"/>
      <c r="I565" s="1310"/>
      <c r="J565" s="1310"/>
      <c r="K565" s="1310"/>
      <c r="L565" s="1310"/>
      <c r="M565" s="1310"/>
      <c r="N565" s="1310"/>
      <c r="O565" s="1310"/>
      <c r="P565" s="1310"/>
      <c r="Q565" s="1310"/>
      <c r="R565" s="1310"/>
      <c r="S565" s="1310"/>
      <c r="T565" s="1310"/>
      <c r="U565" s="1310"/>
      <c r="V565" s="1310"/>
      <c r="W565" s="1310"/>
      <c r="X565" s="1310"/>
      <c r="Y565" s="1310"/>
      <c r="Z565" s="1310"/>
      <c r="AA565" s="1310"/>
      <c r="AB565" s="1310"/>
      <c r="AC565" s="1310"/>
      <c r="AD565" s="1309"/>
      <c r="AE565" s="1309"/>
      <c r="AF565" s="1781" t="s">
        <v>2933</v>
      </c>
      <c r="AG565" s="1781"/>
      <c r="AH565" s="1782"/>
    </row>
    <row r="566" spans="1:34" ht="5.85" customHeight="1">
      <c r="A566" s="1780"/>
      <c r="B566" s="1310"/>
      <c r="C566" s="1310"/>
      <c r="D566" s="1310"/>
      <c r="E566" s="1310"/>
      <c r="F566" s="1310"/>
      <c r="G566" s="1310"/>
      <c r="H566" s="1310"/>
      <c r="I566" s="1310"/>
      <c r="J566" s="1310"/>
      <c r="K566" s="1310"/>
      <c r="L566" s="1310"/>
      <c r="M566" s="1310"/>
      <c r="N566" s="1310"/>
      <c r="O566" s="1310"/>
      <c r="P566" s="1310"/>
      <c r="Q566" s="1310"/>
      <c r="R566" s="1310"/>
      <c r="S566" s="1310"/>
      <c r="T566" s="1310"/>
      <c r="U566" s="1310"/>
      <c r="V566" s="1310"/>
      <c r="W566" s="1310"/>
      <c r="X566" s="1310"/>
      <c r="Y566" s="1310"/>
      <c r="Z566" s="1310"/>
      <c r="AA566" s="1310"/>
      <c r="AB566" s="1310"/>
      <c r="AC566" s="1310"/>
      <c r="AD566" s="1311"/>
      <c r="AE566" s="1311"/>
      <c r="AF566" s="1311"/>
      <c r="AG566" s="1311"/>
      <c r="AH566" s="1782"/>
    </row>
    <row r="567" spans="1:34" ht="11.65" customHeight="1">
      <c r="A567" s="1783" t="s">
        <v>2836</v>
      </c>
      <c r="B567" s="1784"/>
      <c r="C567" s="1784"/>
      <c r="D567" s="1784"/>
      <c r="E567" s="1784"/>
      <c r="F567" s="1784"/>
      <c r="G567" s="1784"/>
      <c r="H567" s="1784"/>
      <c r="I567" s="1784"/>
      <c r="J567" s="1784"/>
      <c r="K567" s="1784"/>
      <c r="L567" s="1784"/>
      <c r="M567" s="1784"/>
      <c r="N567" s="1784"/>
      <c r="O567" s="1784"/>
      <c r="P567" s="1784"/>
      <c r="Q567" s="1784"/>
      <c r="R567" s="1784"/>
      <c r="S567" s="1784"/>
      <c r="T567" s="1784"/>
      <c r="U567" s="1784"/>
      <c r="V567" s="1784"/>
      <c r="W567" s="1784"/>
      <c r="X567" s="1784"/>
      <c r="Y567" s="1784"/>
      <c r="Z567" s="1784"/>
      <c r="AA567" s="1784"/>
      <c r="AB567" s="1784"/>
      <c r="AC567" s="1784"/>
      <c r="AD567" s="1311"/>
      <c r="AE567" s="1311"/>
      <c r="AF567" s="1311"/>
      <c r="AG567" s="1311"/>
      <c r="AH567" s="1782"/>
    </row>
    <row r="568" spans="1:34" ht="22.5" customHeight="1">
      <c r="A568" s="1785" t="s">
        <v>2837</v>
      </c>
      <c r="B568" s="1786"/>
      <c r="C568" s="1786"/>
      <c r="D568" s="1786"/>
      <c r="E568" s="1786"/>
      <c r="F568" s="1786"/>
      <c r="G568" s="1786"/>
      <c r="H568" s="1786"/>
      <c r="I568" s="1786"/>
      <c r="J568" s="1786"/>
      <c r="K568" s="1786"/>
      <c r="L568" s="1786"/>
      <c r="M568" s="1786"/>
      <c r="N568" s="1786"/>
      <c r="O568" s="1786"/>
      <c r="P568" s="1786"/>
      <c r="Q568" s="1786"/>
      <c r="R568" s="1786"/>
      <c r="S568" s="1786"/>
      <c r="T568" s="1786"/>
      <c r="U568" s="1786"/>
      <c r="V568" s="1786"/>
      <c r="W568" s="1786"/>
      <c r="X568" s="1786"/>
      <c r="Y568" s="1786"/>
      <c r="Z568" s="1786"/>
      <c r="AA568" s="1786"/>
      <c r="AB568" s="1786"/>
      <c r="AC568" s="1786"/>
      <c r="AD568" s="1311"/>
      <c r="AE568" s="1311"/>
      <c r="AF568" s="1311"/>
      <c r="AG568" s="1311"/>
      <c r="AH568" s="1782"/>
    </row>
    <row r="569" spans="1:34" ht="5.85" customHeight="1">
      <c r="A569" s="1787" t="s">
        <v>2838</v>
      </c>
      <c r="B569" s="1788"/>
      <c r="C569" s="1788"/>
      <c r="D569" s="1788"/>
      <c r="E569" s="1788"/>
      <c r="F569" s="1788"/>
      <c r="G569" s="1788"/>
      <c r="H569" s="1788"/>
      <c r="I569" s="1788"/>
      <c r="J569" s="1788"/>
      <c r="K569" s="1788"/>
      <c r="L569" s="1788"/>
      <c r="M569" s="1788"/>
      <c r="N569" s="1788"/>
      <c r="O569" s="1788"/>
      <c r="P569" s="1788"/>
      <c r="Q569" s="1788"/>
      <c r="R569" s="1788"/>
      <c r="S569" s="1788"/>
      <c r="T569" s="1788"/>
      <c r="U569" s="1788"/>
      <c r="V569" s="1788"/>
      <c r="W569" s="1788"/>
      <c r="X569" s="1788"/>
      <c r="Y569" s="1788"/>
      <c r="Z569" s="1788"/>
      <c r="AA569" s="1788"/>
      <c r="AB569" s="1788"/>
      <c r="AC569" s="1788"/>
      <c r="AD569" s="1311"/>
      <c r="AE569" s="1311"/>
      <c r="AF569" s="1311"/>
      <c r="AG569" s="1311"/>
      <c r="AH569" s="1782"/>
    </row>
    <row r="570" spans="1:34" ht="5.85" customHeight="1">
      <c r="A570" s="1787"/>
      <c r="B570" s="1788"/>
      <c r="C570" s="1788"/>
      <c r="D570" s="1788"/>
      <c r="E570" s="1788"/>
      <c r="F570" s="1788"/>
      <c r="G570" s="1788"/>
      <c r="H570" s="1788"/>
      <c r="I570" s="1788"/>
      <c r="J570" s="1788"/>
      <c r="K570" s="1788"/>
      <c r="L570" s="1788"/>
      <c r="M570" s="1788"/>
      <c r="N570" s="1788"/>
      <c r="O570" s="1788"/>
      <c r="P570" s="1788"/>
      <c r="Q570" s="1788"/>
      <c r="R570" s="1788"/>
      <c r="S570" s="1788"/>
      <c r="T570" s="1788"/>
      <c r="U570" s="1788"/>
      <c r="V570" s="1788"/>
      <c r="W570" s="1788"/>
      <c r="X570" s="1788"/>
      <c r="Y570" s="1788"/>
      <c r="Z570" s="1788"/>
      <c r="AA570" s="1788"/>
      <c r="AB570" s="1788"/>
      <c r="AC570" s="1788"/>
      <c r="AD570" s="1782"/>
      <c r="AE570" s="1309"/>
      <c r="AF570" s="1309"/>
      <c r="AG570" s="1309"/>
      <c r="AH570" s="1782"/>
    </row>
    <row r="571" spans="1:34" ht="11.65" customHeight="1">
      <c r="A571" s="1787" t="s">
        <v>2839</v>
      </c>
      <c r="B571" s="1788"/>
      <c r="C571" s="1788"/>
      <c r="D571" s="1788"/>
      <c r="E571" s="1788"/>
      <c r="F571" s="1788"/>
      <c r="G571" s="1788"/>
      <c r="H571" s="1788"/>
      <c r="I571" s="1788"/>
      <c r="J571" s="1788"/>
      <c r="K571" s="1788"/>
      <c r="L571" s="1788"/>
      <c r="M571" s="1788"/>
      <c r="N571" s="1788"/>
      <c r="O571" s="1788"/>
      <c r="P571" s="1788"/>
      <c r="Q571" s="1788"/>
      <c r="R571" s="1788"/>
      <c r="S571" s="1788"/>
      <c r="T571" s="1788"/>
      <c r="U571" s="1788"/>
      <c r="V571" s="1788"/>
      <c r="W571" s="1788"/>
      <c r="X571" s="1788"/>
      <c r="Y571" s="1788"/>
      <c r="Z571" s="1788"/>
      <c r="AA571" s="1788"/>
      <c r="AB571" s="1788"/>
      <c r="AC571" s="1788"/>
      <c r="AD571" s="1818" t="s">
        <v>2840</v>
      </c>
      <c r="AE571" s="1818"/>
      <c r="AF571" s="1206">
        <v>21.23</v>
      </c>
      <c r="AG571" s="1207" t="s">
        <v>5</v>
      </c>
      <c r="AH571" s="1800"/>
    </row>
    <row r="572" spans="1:34" ht="10.9" customHeight="1">
      <c r="A572" s="1819" t="s">
        <v>2841</v>
      </c>
      <c r="B572" s="1820"/>
      <c r="C572" s="1820"/>
      <c r="D572" s="1820"/>
      <c r="E572" s="1820"/>
      <c r="F572" s="1820"/>
      <c r="G572" s="1820"/>
      <c r="H572" s="1820"/>
      <c r="I572" s="1820"/>
      <c r="J572" s="1820"/>
      <c r="K572" s="1820"/>
      <c r="L572" s="1820"/>
      <c r="M572" s="1820"/>
      <c r="N572" s="1820"/>
      <c r="O572" s="1820"/>
      <c r="P572" s="1820"/>
      <c r="Q572" s="1820"/>
      <c r="R572" s="1820"/>
      <c r="S572" s="1820"/>
      <c r="T572" s="1820"/>
      <c r="U572" s="1820"/>
      <c r="V572" s="1820"/>
      <c r="W572" s="1820"/>
      <c r="X572" s="1820"/>
      <c r="Y572" s="1820"/>
      <c r="Z572" s="1820"/>
      <c r="AA572" s="1820"/>
      <c r="AB572" s="1820"/>
      <c r="AC572" s="1820"/>
      <c r="AD572" s="1821" t="s">
        <v>2842</v>
      </c>
      <c r="AE572" s="1821"/>
      <c r="AF572" s="1210">
        <v>15</v>
      </c>
      <c r="AG572" s="1211" t="s">
        <v>5</v>
      </c>
      <c r="AH572" s="1800"/>
    </row>
    <row r="573" spans="1:34" ht="17.45" customHeight="1">
      <c r="A573" s="1822" t="s">
        <v>2843</v>
      </c>
      <c r="B573" s="1802"/>
      <c r="C573" s="1802"/>
      <c r="D573" s="1778"/>
      <c r="E573" s="1823" t="s">
        <v>2703</v>
      </c>
      <c r="F573" s="1823"/>
      <c r="G573" s="1823"/>
      <c r="H573" s="1823"/>
      <c r="I573" s="1823"/>
      <c r="J573" s="1823"/>
      <c r="K573" s="1823"/>
      <c r="L573" s="1823"/>
      <c r="M573" s="1823"/>
      <c r="N573" s="1823"/>
      <c r="O573" s="1823"/>
      <c r="P573" s="1823"/>
      <c r="Q573" s="1823"/>
      <c r="R573" s="1823"/>
      <c r="S573" s="1823"/>
      <c r="T573" s="1823"/>
      <c r="U573" s="1823"/>
      <c r="V573" s="1823"/>
      <c r="W573" s="1823"/>
      <c r="X573" s="1823"/>
      <c r="Y573" s="1823"/>
      <c r="Z573" s="1823"/>
      <c r="AA573" s="1823"/>
      <c r="AB573" s="1823"/>
      <c r="AC573" s="1823"/>
      <c r="AD573" s="1823"/>
      <c r="AE573" s="1823"/>
      <c r="AF573" s="1823"/>
      <c r="AG573" s="1823"/>
      <c r="AH573" s="1779"/>
    </row>
    <row r="574" spans="1:34" ht="16.7" customHeight="1">
      <c r="A574" s="1824" t="s">
        <v>2844</v>
      </c>
      <c r="B574" s="1816"/>
      <c r="C574" s="1816"/>
      <c r="D574" s="1309"/>
      <c r="E574" s="1815" t="s">
        <v>98</v>
      </c>
      <c r="F574" s="1815"/>
      <c r="G574" s="1111"/>
      <c r="H574" s="1796" t="s">
        <v>2845</v>
      </c>
      <c r="I574" s="1796"/>
      <c r="J574" s="1796" t="s">
        <v>469</v>
      </c>
      <c r="K574" s="1796"/>
      <c r="L574" s="1309"/>
      <c r="M574" s="1309"/>
      <c r="N574" s="1816" t="s">
        <v>2846</v>
      </c>
      <c r="O574" s="1816"/>
      <c r="P574" s="1816"/>
      <c r="Q574" s="1816"/>
      <c r="R574" s="1817">
        <v>1532.91</v>
      </c>
      <c r="S574" s="1817"/>
      <c r="T574" s="1817"/>
      <c r="U574" s="1817"/>
      <c r="V574" s="1309"/>
      <c r="W574" s="1309"/>
      <c r="X574" s="1309"/>
      <c r="Y574" s="1796" t="s">
        <v>2847</v>
      </c>
      <c r="Z574" s="1796"/>
      <c r="AA574" s="1796"/>
      <c r="AB574" s="1796"/>
      <c r="AC574" s="1796"/>
      <c r="AD574" s="1796"/>
      <c r="AE574" s="1796"/>
      <c r="AF574" s="1797" t="s">
        <v>2848</v>
      </c>
      <c r="AG574" s="1797"/>
      <c r="AH574" s="1782"/>
    </row>
    <row r="575" spans="1:34" ht="5.85" customHeight="1">
      <c r="A575" s="1798"/>
      <c r="B575" s="1799"/>
      <c r="C575" s="1799"/>
      <c r="D575" s="1799"/>
      <c r="E575" s="1799"/>
      <c r="F575" s="1799"/>
      <c r="G575" s="1799"/>
      <c r="H575" s="1799"/>
      <c r="I575" s="1799"/>
      <c r="J575" s="1799"/>
      <c r="K575" s="1799"/>
      <c r="L575" s="1799"/>
      <c r="M575" s="1799"/>
      <c r="N575" s="1799"/>
      <c r="O575" s="1799"/>
      <c r="P575" s="1799"/>
      <c r="Q575" s="1799"/>
      <c r="R575" s="1799"/>
      <c r="S575" s="1799"/>
      <c r="T575" s="1799"/>
      <c r="U575" s="1799"/>
      <c r="V575" s="1799"/>
      <c r="W575" s="1799"/>
      <c r="X575" s="1799"/>
      <c r="Y575" s="1799"/>
      <c r="Z575" s="1799"/>
      <c r="AA575" s="1799"/>
      <c r="AB575" s="1799"/>
      <c r="AC575" s="1799"/>
      <c r="AD575" s="1799"/>
      <c r="AE575" s="1799"/>
      <c r="AF575" s="1799"/>
      <c r="AG575" s="1799"/>
      <c r="AH575" s="1800"/>
    </row>
    <row r="576" spans="1:34" ht="17.45" customHeight="1">
      <c r="A576" s="1801" t="s">
        <v>2849</v>
      </c>
      <c r="B576" s="1802"/>
      <c r="C576" s="1802"/>
      <c r="D576" s="1802"/>
      <c r="E576" s="1802"/>
      <c r="F576" s="1802"/>
      <c r="G576" s="1802"/>
      <c r="H576" s="1802"/>
      <c r="I576" s="1802"/>
      <c r="J576" s="1803"/>
      <c r="K576" s="1789" t="s">
        <v>2850</v>
      </c>
      <c r="L576" s="1807"/>
      <c r="M576" s="1789" t="s">
        <v>2851</v>
      </c>
      <c r="N576" s="1790"/>
      <c r="O576" s="1790"/>
      <c r="P576" s="1790"/>
      <c r="Q576" s="1790"/>
      <c r="R576" s="1790"/>
      <c r="S576" s="1790"/>
      <c r="T576" s="1791"/>
      <c r="U576" s="1789" t="s">
        <v>2852</v>
      </c>
      <c r="V576" s="1790"/>
      <c r="W576" s="1790"/>
      <c r="X576" s="1790"/>
      <c r="Y576" s="1790"/>
      <c r="Z576" s="1790"/>
      <c r="AA576" s="1790"/>
      <c r="AB576" s="1790"/>
      <c r="AC576" s="1790"/>
      <c r="AD576" s="1791"/>
      <c r="AE576" s="1810" t="s">
        <v>2853</v>
      </c>
      <c r="AF576" s="1811"/>
      <c r="AG576" s="1811"/>
      <c r="AH576" s="1814"/>
    </row>
    <row r="577" spans="1:34" ht="17.45" customHeight="1">
      <c r="A577" s="1804"/>
      <c r="B577" s="1805"/>
      <c r="C577" s="1805"/>
      <c r="D577" s="1805"/>
      <c r="E577" s="1805"/>
      <c r="F577" s="1805"/>
      <c r="G577" s="1805"/>
      <c r="H577" s="1805"/>
      <c r="I577" s="1805"/>
      <c r="J577" s="1806"/>
      <c r="K577" s="1808"/>
      <c r="L577" s="1809"/>
      <c r="M577" s="1789" t="s">
        <v>2854</v>
      </c>
      <c r="N577" s="1790"/>
      <c r="O577" s="1790"/>
      <c r="P577" s="1791"/>
      <c r="Q577" s="1789" t="s">
        <v>2855</v>
      </c>
      <c r="R577" s="1790"/>
      <c r="S577" s="1790"/>
      <c r="T577" s="1791"/>
      <c r="U577" s="1789" t="s">
        <v>2854</v>
      </c>
      <c r="V577" s="1790"/>
      <c r="W577" s="1790"/>
      <c r="X577" s="1790"/>
      <c r="Y577" s="1790"/>
      <c r="Z577" s="1791"/>
      <c r="AA577" s="1789" t="s">
        <v>2855</v>
      </c>
      <c r="AB577" s="1790"/>
      <c r="AC577" s="1790"/>
      <c r="AD577" s="1791"/>
      <c r="AE577" s="1812"/>
      <c r="AF577" s="1813"/>
      <c r="AG577" s="1813"/>
      <c r="AH577" s="1800"/>
    </row>
    <row r="578" spans="1:34" ht="16.7" customHeight="1">
      <c r="A578" s="1215"/>
      <c r="B578" s="1216" t="s">
        <v>1472</v>
      </c>
      <c r="C578" s="1829" t="s">
        <v>2889</v>
      </c>
      <c r="D578" s="1830"/>
      <c r="E578" s="1830"/>
      <c r="F578" s="1830"/>
      <c r="G578" s="1830"/>
      <c r="H578" s="1830"/>
      <c r="I578" s="1830"/>
      <c r="J578" s="1829"/>
      <c r="K578" s="1862">
        <v>1</v>
      </c>
      <c r="L578" s="1863"/>
      <c r="M578" s="1862">
        <v>1</v>
      </c>
      <c r="N578" s="1864"/>
      <c r="O578" s="1864"/>
      <c r="P578" s="1863"/>
      <c r="Q578" s="1862">
        <v>0</v>
      </c>
      <c r="R578" s="1864"/>
      <c r="S578" s="1864"/>
      <c r="T578" s="1863"/>
      <c r="U578" s="1859">
        <v>1026.0804000000001</v>
      </c>
      <c r="V578" s="1860"/>
      <c r="W578" s="1860"/>
      <c r="X578" s="1860"/>
      <c r="Y578" s="1860"/>
      <c r="Z578" s="1861"/>
      <c r="AA578" s="1859">
        <v>416.0369</v>
      </c>
      <c r="AB578" s="1860"/>
      <c r="AC578" s="1860"/>
      <c r="AD578" s="1861"/>
      <c r="AE578" s="1839">
        <v>1026.0804000000001</v>
      </c>
      <c r="AF578" s="1795"/>
      <c r="AG578" s="1795"/>
      <c r="AH578" s="1217"/>
    </row>
    <row r="579" spans="1:34" ht="17.45" customHeight="1">
      <c r="A579" s="1792"/>
      <c r="B579" s="1793"/>
      <c r="C579" s="1793"/>
      <c r="D579" s="1793"/>
      <c r="E579" s="1793"/>
      <c r="F579" s="1793"/>
      <c r="G579" s="1793"/>
      <c r="H579" s="1793"/>
      <c r="I579" s="1793"/>
      <c r="J579" s="1793"/>
      <c r="K579" s="1794" t="s">
        <v>2856</v>
      </c>
      <c r="L579" s="1794"/>
      <c r="M579" s="1794"/>
      <c r="N579" s="1794"/>
      <c r="O579" s="1794"/>
      <c r="P579" s="1794"/>
      <c r="Q579" s="1794"/>
      <c r="R579" s="1794"/>
      <c r="S579" s="1794"/>
      <c r="T579" s="1794"/>
      <c r="U579" s="1794"/>
      <c r="V579" s="1794"/>
      <c r="W579" s="1794"/>
      <c r="X579" s="1794"/>
      <c r="Y579" s="1794"/>
      <c r="Z579" s="1794"/>
      <c r="AA579" s="1795">
        <v>1026.0804000000001</v>
      </c>
      <c r="AB579" s="1795"/>
      <c r="AC579" s="1795"/>
      <c r="AD579" s="1795"/>
      <c r="AE579" s="1795"/>
      <c r="AF579" s="1795"/>
      <c r="AG579" s="1795"/>
      <c r="AH579" s="1213"/>
    </row>
    <row r="580" spans="1:34" ht="16.7" customHeight="1">
      <c r="A580" s="1801" t="s">
        <v>2857</v>
      </c>
      <c r="B580" s="1825"/>
      <c r="C580" s="1825"/>
      <c r="D580" s="1825"/>
      <c r="E580" s="1825"/>
      <c r="F580" s="1825"/>
      <c r="G580" s="1825"/>
      <c r="H580" s="1825"/>
      <c r="I580" s="1825"/>
      <c r="J580" s="1825"/>
      <c r="K580" s="1825"/>
      <c r="L580" s="1825"/>
      <c r="M580" s="1825"/>
      <c r="N580" s="1826"/>
      <c r="O580" s="1789" t="s">
        <v>2858</v>
      </c>
      <c r="P580" s="1790"/>
      <c r="Q580" s="1790"/>
      <c r="R580" s="1790"/>
      <c r="S580" s="1791"/>
      <c r="T580" s="1827" t="s">
        <v>2850</v>
      </c>
      <c r="U580" s="1790"/>
      <c r="V580" s="1790"/>
      <c r="W580" s="1213"/>
      <c r="X580" s="1789" t="s">
        <v>2859</v>
      </c>
      <c r="Y580" s="1790"/>
      <c r="Z580" s="1790"/>
      <c r="AA580" s="1790"/>
      <c r="AB580" s="1790"/>
      <c r="AC580" s="1790"/>
      <c r="AD580" s="1791"/>
      <c r="AE580" s="1810" t="s">
        <v>2853</v>
      </c>
      <c r="AF580" s="1828"/>
      <c r="AG580" s="1828"/>
      <c r="AH580" s="1213"/>
    </row>
    <row r="581" spans="1:34" ht="17.45" customHeight="1">
      <c r="A581" s="1215"/>
      <c r="B581" s="1216" t="s">
        <v>1009</v>
      </c>
      <c r="C581" s="1829" t="s">
        <v>1010</v>
      </c>
      <c r="D581" s="1830"/>
      <c r="E581" s="1830"/>
      <c r="F581" s="1830"/>
      <c r="G581" s="1830"/>
      <c r="H581" s="1830"/>
      <c r="I581" s="1830"/>
      <c r="J581" s="1830"/>
      <c r="K581" s="1830"/>
      <c r="L581" s="1830"/>
      <c r="M581" s="1830"/>
      <c r="N581" s="1829"/>
      <c r="O581" s="1831">
        <v>0</v>
      </c>
      <c r="P581" s="1832"/>
      <c r="Q581" s="1832"/>
      <c r="R581" s="1832"/>
      <c r="S581" s="1833"/>
      <c r="T581" s="1858">
        <v>2</v>
      </c>
      <c r="U581" s="1832"/>
      <c r="V581" s="1832"/>
      <c r="W581" s="1217"/>
      <c r="X581" s="1859">
        <v>22.268799999999999</v>
      </c>
      <c r="Y581" s="1860"/>
      <c r="Z581" s="1860"/>
      <c r="AA581" s="1860"/>
      <c r="AB581" s="1860"/>
      <c r="AC581" s="1860"/>
      <c r="AD581" s="1861"/>
      <c r="AE581" s="1839">
        <v>44.537599999999998</v>
      </c>
      <c r="AF581" s="1795"/>
      <c r="AG581" s="1795"/>
      <c r="AH581" s="1217"/>
    </row>
    <row r="582" spans="1:34" ht="17.45" customHeight="1">
      <c r="A582" s="1792"/>
      <c r="B582" s="1778"/>
      <c r="C582" s="1778"/>
      <c r="D582" s="1778"/>
      <c r="E582" s="1778"/>
      <c r="F582" s="1778"/>
      <c r="G582" s="1778"/>
      <c r="H582" s="1778"/>
      <c r="I582" s="1846" t="s">
        <v>2860</v>
      </c>
      <c r="J582" s="1846"/>
      <c r="K582" s="1846"/>
      <c r="L582" s="1846"/>
      <c r="M582" s="1846"/>
      <c r="N582" s="1846"/>
      <c r="O582" s="1846"/>
      <c r="P582" s="1846"/>
      <c r="Q582" s="1846"/>
      <c r="R582" s="1846"/>
      <c r="S582" s="1846"/>
      <c r="T582" s="1846"/>
      <c r="U582" s="1846"/>
      <c r="V582" s="1846"/>
      <c r="W582" s="1846"/>
      <c r="X582" s="1846"/>
      <c r="Y582" s="1846"/>
      <c r="Z582" s="1793"/>
      <c r="AA582" s="1847">
        <v>44.537599999999998</v>
      </c>
      <c r="AB582" s="1847"/>
      <c r="AC582" s="1847"/>
      <c r="AD582" s="1847"/>
      <c r="AE582" s="1847"/>
      <c r="AF582" s="1847"/>
      <c r="AG582" s="1847"/>
      <c r="AH582" s="1814"/>
    </row>
    <row r="583" spans="1:34" ht="16.7" customHeight="1">
      <c r="A583" s="1844"/>
      <c r="B583" s="1309"/>
      <c r="C583" s="1309"/>
      <c r="D583" s="1309"/>
      <c r="E583" s="1309"/>
      <c r="F583" s="1309"/>
      <c r="G583" s="1309"/>
      <c r="H583" s="1309"/>
      <c r="I583" s="1840" t="s">
        <v>2861</v>
      </c>
      <c r="J583" s="1840"/>
      <c r="K583" s="1840"/>
      <c r="L583" s="1840"/>
      <c r="M583" s="1840"/>
      <c r="N583" s="1840"/>
      <c r="O583" s="1840"/>
      <c r="P583" s="1840"/>
      <c r="Q583" s="1840"/>
      <c r="R583" s="1840"/>
      <c r="S583" s="1840"/>
      <c r="T583" s="1840"/>
      <c r="U583" s="1840"/>
      <c r="V583" s="1840"/>
      <c r="W583" s="1840"/>
      <c r="X583" s="1840"/>
      <c r="Y583" s="1840"/>
      <c r="Z583" s="1309"/>
      <c r="AA583" s="1841">
        <v>1070.6179999999999</v>
      </c>
      <c r="AB583" s="1841"/>
      <c r="AC583" s="1841"/>
      <c r="AD583" s="1841"/>
      <c r="AE583" s="1841"/>
      <c r="AF583" s="1841"/>
      <c r="AG583" s="1841"/>
      <c r="AH583" s="1782"/>
    </row>
    <row r="584" spans="1:34" ht="17.45" customHeight="1">
      <c r="A584" s="1844"/>
      <c r="B584" s="1309"/>
      <c r="C584" s="1309"/>
      <c r="D584" s="1309"/>
      <c r="E584" s="1309"/>
      <c r="F584" s="1309"/>
      <c r="G584" s="1309"/>
      <c r="H584" s="1309"/>
      <c r="I584" s="1840" t="s">
        <v>2862</v>
      </c>
      <c r="J584" s="1840"/>
      <c r="K584" s="1840"/>
      <c r="L584" s="1840"/>
      <c r="M584" s="1840"/>
      <c r="N584" s="1840"/>
      <c r="O584" s="1840"/>
      <c r="P584" s="1840"/>
      <c r="Q584" s="1840"/>
      <c r="R584" s="1840"/>
      <c r="S584" s="1840"/>
      <c r="T584" s="1840"/>
      <c r="U584" s="1840"/>
      <c r="V584" s="1840"/>
      <c r="W584" s="1840"/>
      <c r="X584" s="1840"/>
      <c r="Y584" s="1840"/>
      <c r="Z584" s="1309"/>
      <c r="AA584" s="1841">
        <v>0.69840000000000002</v>
      </c>
      <c r="AB584" s="1841"/>
      <c r="AC584" s="1841"/>
      <c r="AD584" s="1841"/>
      <c r="AE584" s="1841"/>
      <c r="AF584" s="1841"/>
      <c r="AG584" s="1841"/>
      <c r="AH584" s="1782"/>
    </row>
    <row r="585" spans="1:34" ht="17.45" customHeight="1">
      <c r="A585" s="1844"/>
      <c r="B585" s="1309"/>
      <c r="C585" s="1309"/>
      <c r="D585" s="1309"/>
      <c r="E585" s="1309"/>
      <c r="F585" s="1309"/>
      <c r="G585" s="1309"/>
      <c r="H585" s="1309"/>
      <c r="I585" s="1840" t="s">
        <v>2863</v>
      </c>
      <c r="J585" s="1840"/>
      <c r="K585" s="1840"/>
      <c r="L585" s="1840"/>
      <c r="M585" s="1840"/>
      <c r="N585" s="1840"/>
      <c r="O585" s="1840"/>
      <c r="P585" s="1840"/>
      <c r="Q585" s="1840"/>
      <c r="R585" s="1840"/>
      <c r="S585" s="1840"/>
      <c r="T585" s="1840"/>
      <c r="U585" s="1840"/>
      <c r="V585" s="1840"/>
      <c r="W585" s="1840"/>
      <c r="X585" s="1840"/>
      <c r="Y585" s="1840"/>
      <c r="Z585" s="1309"/>
      <c r="AA585" s="1841">
        <v>1.89E-3</v>
      </c>
      <c r="AB585" s="1841"/>
      <c r="AC585" s="1841"/>
      <c r="AD585" s="1841"/>
      <c r="AE585" s="1841"/>
      <c r="AF585" s="1841"/>
      <c r="AG585" s="1841"/>
      <c r="AH585" s="1782"/>
    </row>
    <row r="586" spans="1:34" ht="16.7" customHeight="1">
      <c r="A586" s="1845"/>
      <c r="B586" s="1799"/>
      <c r="C586" s="1799"/>
      <c r="D586" s="1799"/>
      <c r="E586" s="1799"/>
      <c r="F586" s="1799"/>
      <c r="G586" s="1799"/>
      <c r="H586" s="1799"/>
      <c r="I586" s="1842" t="s">
        <v>2864</v>
      </c>
      <c r="J586" s="1842"/>
      <c r="K586" s="1842"/>
      <c r="L586" s="1842"/>
      <c r="M586" s="1842"/>
      <c r="N586" s="1842"/>
      <c r="O586" s="1842"/>
      <c r="P586" s="1842"/>
      <c r="Q586" s="1842"/>
      <c r="R586" s="1842"/>
      <c r="S586" s="1842"/>
      <c r="T586" s="1842"/>
      <c r="U586" s="1842"/>
      <c r="V586" s="1842"/>
      <c r="W586" s="1842"/>
      <c r="X586" s="1842"/>
      <c r="Y586" s="1842"/>
      <c r="Z586" s="1799"/>
      <c r="AA586" s="1843">
        <v>0</v>
      </c>
      <c r="AB586" s="1843"/>
      <c r="AC586" s="1843"/>
      <c r="AD586" s="1843"/>
      <c r="AE586" s="1843"/>
      <c r="AF586" s="1843"/>
      <c r="AG586" s="1843"/>
      <c r="AH586" s="1800"/>
    </row>
    <row r="587" spans="1:34" ht="17.45" customHeight="1">
      <c r="A587" s="1801" t="s">
        <v>2865</v>
      </c>
      <c r="B587" s="1825"/>
      <c r="C587" s="1825"/>
      <c r="D587" s="1825"/>
      <c r="E587" s="1825"/>
      <c r="F587" s="1825"/>
      <c r="G587" s="1825"/>
      <c r="H587" s="1825"/>
      <c r="I587" s="1825"/>
      <c r="J587" s="1825"/>
      <c r="K587" s="1825"/>
      <c r="L587" s="1825"/>
      <c r="M587" s="1825"/>
      <c r="N587" s="1826"/>
      <c r="O587" s="1789" t="s">
        <v>2850</v>
      </c>
      <c r="P587" s="1790"/>
      <c r="Q587" s="1790"/>
      <c r="R587" s="1790"/>
      <c r="S587" s="1791"/>
      <c r="T587" s="1827" t="s">
        <v>754</v>
      </c>
      <c r="U587" s="1790"/>
      <c r="V587" s="1790"/>
      <c r="W587" s="1213"/>
      <c r="X587" s="1789" t="s">
        <v>2866</v>
      </c>
      <c r="Y587" s="1790"/>
      <c r="Z587" s="1790"/>
      <c r="AA587" s="1790"/>
      <c r="AB587" s="1790"/>
      <c r="AC587" s="1790"/>
      <c r="AD587" s="1791"/>
      <c r="AE587" s="1810" t="s">
        <v>2867</v>
      </c>
      <c r="AF587" s="1828"/>
      <c r="AG587" s="1828"/>
      <c r="AH587" s="1213"/>
    </row>
    <row r="588" spans="1:34" ht="16.7" customHeight="1">
      <c r="A588" s="1792"/>
      <c r="B588" s="1793"/>
      <c r="C588" s="1793"/>
      <c r="D588" s="1793"/>
      <c r="E588" s="1793"/>
      <c r="F588" s="1793"/>
      <c r="G588" s="1793"/>
      <c r="H588" s="1793"/>
      <c r="I588" s="1794" t="s">
        <v>2869</v>
      </c>
      <c r="J588" s="1794"/>
      <c r="K588" s="1794"/>
      <c r="L588" s="1794"/>
      <c r="M588" s="1794"/>
      <c r="N588" s="1794"/>
      <c r="O588" s="1794"/>
      <c r="P588" s="1794"/>
      <c r="Q588" s="1794"/>
      <c r="R588" s="1794"/>
      <c r="S588" s="1794"/>
      <c r="T588" s="1794"/>
      <c r="U588" s="1794"/>
      <c r="V588" s="1794"/>
      <c r="W588" s="1794"/>
      <c r="X588" s="1794"/>
      <c r="Y588" s="1794"/>
      <c r="Z588" s="1214"/>
      <c r="AA588" s="1795">
        <v>0</v>
      </c>
      <c r="AB588" s="1795"/>
      <c r="AC588" s="1795"/>
      <c r="AD588" s="1795"/>
      <c r="AE588" s="1795"/>
      <c r="AF588" s="1795"/>
      <c r="AG588" s="1795"/>
      <c r="AH588" s="1213"/>
    </row>
    <row r="589" spans="1:34" ht="17.45" customHeight="1">
      <c r="A589" s="1801" t="s">
        <v>2870</v>
      </c>
      <c r="B589" s="1825"/>
      <c r="C589" s="1825"/>
      <c r="D589" s="1825"/>
      <c r="E589" s="1825"/>
      <c r="F589" s="1825"/>
      <c r="G589" s="1825"/>
      <c r="H589" s="1825"/>
      <c r="I589" s="1825"/>
      <c r="J589" s="1825"/>
      <c r="K589" s="1825"/>
      <c r="L589" s="1825"/>
      <c r="M589" s="1825"/>
      <c r="N589" s="1826"/>
      <c r="O589" s="1789" t="s">
        <v>2850</v>
      </c>
      <c r="P589" s="1790"/>
      <c r="Q589" s="1790"/>
      <c r="R589" s="1790"/>
      <c r="S589" s="1791"/>
      <c r="T589" s="1827" t="s">
        <v>754</v>
      </c>
      <c r="U589" s="1790"/>
      <c r="V589" s="1790"/>
      <c r="W589" s="1213"/>
      <c r="X589" s="1789" t="s">
        <v>2866</v>
      </c>
      <c r="Y589" s="1790"/>
      <c r="Z589" s="1790"/>
      <c r="AA589" s="1790"/>
      <c r="AB589" s="1790"/>
      <c r="AC589" s="1790"/>
      <c r="AD589" s="1791"/>
      <c r="AE589" s="1810" t="s">
        <v>2867</v>
      </c>
      <c r="AF589" s="1828"/>
      <c r="AG589" s="1828"/>
      <c r="AH589" s="1213"/>
    </row>
    <row r="590" spans="1:34" ht="17.45" customHeight="1">
      <c r="A590" s="1792"/>
      <c r="B590" s="1793"/>
      <c r="C590" s="1793"/>
      <c r="D590" s="1793"/>
      <c r="E590" s="1793"/>
      <c r="F590" s="1793"/>
      <c r="G590" s="1793"/>
      <c r="H590" s="1793"/>
      <c r="I590" s="1794" t="s">
        <v>2871</v>
      </c>
      <c r="J590" s="1794"/>
      <c r="K590" s="1794"/>
      <c r="L590" s="1794"/>
      <c r="M590" s="1794"/>
      <c r="N590" s="1794"/>
      <c r="O590" s="1794"/>
      <c r="P590" s="1794"/>
      <c r="Q590" s="1794"/>
      <c r="R590" s="1794"/>
      <c r="S590" s="1794"/>
      <c r="T590" s="1794"/>
      <c r="U590" s="1794"/>
      <c r="V590" s="1794"/>
      <c r="W590" s="1794"/>
      <c r="X590" s="1794"/>
      <c r="Y590" s="1794"/>
      <c r="Z590" s="1214"/>
      <c r="AA590" s="1795">
        <v>0</v>
      </c>
      <c r="AB590" s="1795"/>
      <c r="AC590" s="1795"/>
      <c r="AD590" s="1795"/>
      <c r="AE590" s="1795"/>
      <c r="AF590" s="1795"/>
      <c r="AG590" s="1795"/>
      <c r="AH590" s="1213"/>
    </row>
    <row r="591" spans="1:34" ht="16.7" customHeight="1">
      <c r="A591" s="1801" t="s">
        <v>2872</v>
      </c>
      <c r="B591" s="1825"/>
      <c r="C591" s="1825"/>
      <c r="D591" s="1825"/>
      <c r="E591" s="1825"/>
      <c r="F591" s="1825"/>
      <c r="G591" s="1825"/>
      <c r="H591" s="1825"/>
      <c r="I591" s="1825"/>
      <c r="J591" s="1825"/>
      <c r="K591" s="1825"/>
      <c r="L591" s="1825"/>
      <c r="M591" s="1825"/>
      <c r="N591" s="1826"/>
      <c r="O591" s="1789" t="s">
        <v>2850</v>
      </c>
      <c r="P591" s="1790"/>
      <c r="Q591" s="1790"/>
      <c r="R591" s="1790"/>
      <c r="S591" s="1791"/>
      <c r="T591" s="1827" t="s">
        <v>754</v>
      </c>
      <c r="U591" s="1790"/>
      <c r="V591" s="1790"/>
      <c r="W591" s="1213"/>
      <c r="X591" s="1789" t="s">
        <v>2866</v>
      </c>
      <c r="Y591" s="1790"/>
      <c r="Z591" s="1790"/>
      <c r="AA591" s="1790"/>
      <c r="AB591" s="1790"/>
      <c r="AC591" s="1790"/>
      <c r="AD591" s="1791"/>
      <c r="AE591" s="1810" t="s">
        <v>2867</v>
      </c>
      <c r="AF591" s="1828"/>
      <c r="AG591" s="1828"/>
      <c r="AH591" s="1213"/>
    </row>
    <row r="592" spans="1:34" ht="17.45" customHeight="1">
      <c r="A592" s="1792"/>
      <c r="B592" s="1793"/>
      <c r="C592" s="1793"/>
      <c r="D592" s="1793"/>
      <c r="E592" s="1793"/>
      <c r="F592" s="1793"/>
      <c r="G592" s="1793"/>
      <c r="H592" s="1793"/>
      <c r="I592" s="1793"/>
      <c r="J592" s="1793"/>
      <c r="K592" s="1794" t="s">
        <v>2873</v>
      </c>
      <c r="L592" s="1794"/>
      <c r="M592" s="1794"/>
      <c r="N592" s="1794"/>
      <c r="O592" s="1794"/>
      <c r="P592" s="1794"/>
      <c r="Q592" s="1794"/>
      <c r="R592" s="1794"/>
      <c r="S592" s="1794"/>
      <c r="T592" s="1794"/>
      <c r="U592" s="1794"/>
      <c r="V592" s="1794"/>
      <c r="W592" s="1794"/>
      <c r="X592" s="1794"/>
      <c r="Y592" s="1794"/>
      <c r="Z592" s="1794"/>
      <c r="AA592" s="1794"/>
      <c r="AB592" s="1214"/>
      <c r="AC592" s="1795">
        <v>0</v>
      </c>
      <c r="AD592" s="1795"/>
      <c r="AE592" s="1795"/>
      <c r="AF592" s="1795"/>
      <c r="AG592" s="1795"/>
      <c r="AH592" s="1213"/>
    </row>
    <row r="593" spans="1:34" ht="17.45" customHeight="1">
      <c r="A593" s="1801" t="s">
        <v>2874</v>
      </c>
      <c r="B593" s="1825"/>
      <c r="C593" s="1825"/>
      <c r="D593" s="1825"/>
      <c r="E593" s="1825"/>
      <c r="F593" s="1825"/>
      <c r="G593" s="1825"/>
      <c r="H593" s="1825"/>
      <c r="I593" s="1825"/>
      <c r="J593" s="1826"/>
      <c r="K593" s="1789" t="s">
        <v>2850</v>
      </c>
      <c r="L593" s="1791"/>
      <c r="M593" s="1855" t="s">
        <v>2875</v>
      </c>
      <c r="N593" s="1856"/>
      <c r="O593" s="1857"/>
      <c r="P593" s="1855" t="s">
        <v>2876</v>
      </c>
      <c r="Q593" s="1856"/>
      <c r="R593" s="1857"/>
      <c r="S593" s="1855" t="s">
        <v>2877</v>
      </c>
      <c r="T593" s="1857"/>
      <c r="U593" s="1789" t="s">
        <v>2878</v>
      </c>
      <c r="V593" s="1790"/>
      <c r="W593" s="1791"/>
      <c r="X593" s="1789" t="s">
        <v>2879</v>
      </c>
      <c r="Y593" s="1790"/>
      <c r="Z593" s="1790"/>
      <c r="AA593" s="1790"/>
      <c r="AB593" s="1791"/>
      <c r="AC593" s="1789" t="s">
        <v>2880</v>
      </c>
      <c r="AD593" s="1791"/>
      <c r="AE593" s="1810" t="s">
        <v>2867</v>
      </c>
      <c r="AF593" s="1828"/>
      <c r="AG593" s="1828"/>
      <c r="AH593" s="1213"/>
    </row>
    <row r="594" spans="1:34" ht="16.7" customHeight="1">
      <c r="A594" s="1853"/>
      <c r="B594" s="1778"/>
      <c r="C594" s="1778"/>
      <c r="D594" s="1778"/>
      <c r="E594" s="1778"/>
      <c r="F594" s="1778"/>
      <c r="G594" s="1778"/>
      <c r="H594" s="1778"/>
      <c r="I594" s="1846" t="s">
        <v>2881</v>
      </c>
      <c r="J594" s="1846"/>
      <c r="K594" s="1846"/>
      <c r="L594" s="1846"/>
      <c r="M594" s="1846"/>
      <c r="N594" s="1846"/>
      <c r="O594" s="1846"/>
      <c r="P594" s="1846"/>
      <c r="Q594" s="1846"/>
      <c r="R594" s="1846"/>
      <c r="S594" s="1846"/>
      <c r="T594" s="1846"/>
      <c r="U594" s="1846"/>
      <c r="V594" s="1846"/>
      <c r="W594" s="1846"/>
      <c r="X594" s="1846"/>
      <c r="Y594" s="1846"/>
      <c r="Z594" s="1203"/>
      <c r="AA594" s="1847">
        <v>0</v>
      </c>
      <c r="AB594" s="1847"/>
      <c r="AC594" s="1847"/>
      <c r="AD594" s="1847"/>
      <c r="AE594" s="1847"/>
      <c r="AF594" s="1847"/>
      <c r="AG594" s="1847"/>
      <c r="AH594" s="1204"/>
    </row>
    <row r="595" spans="1:34" ht="5.85" customHeight="1">
      <c r="A595" s="1854"/>
      <c r="B595" s="1309"/>
      <c r="C595" s="1309"/>
      <c r="D595" s="1309"/>
      <c r="E595" s="1309"/>
      <c r="F595" s="1309"/>
      <c r="G595" s="1309"/>
      <c r="H595" s="1309"/>
      <c r="I595" s="1309"/>
      <c r="J595" s="1309"/>
      <c r="K595" s="1309"/>
      <c r="L595" s="1309"/>
      <c r="M595" s="1309"/>
      <c r="N595" s="1309"/>
      <c r="O595" s="1309"/>
      <c r="P595" s="1309"/>
      <c r="Q595" s="1309"/>
      <c r="R595" s="1309"/>
      <c r="S595" s="1309"/>
      <c r="T595" s="1309"/>
      <c r="U595" s="1309"/>
      <c r="V595" s="1309"/>
      <c r="W595" s="1309"/>
      <c r="X595" s="1309"/>
      <c r="Y595" s="1309"/>
      <c r="Z595" s="1309"/>
      <c r="AA595" s="1309"/>
      <c r="AB595" s="1309"/>
      <c r="AC595" s="1309"/>
      <c r="AD595" s="1309"/>
      <c r="AE595" s="1309"/>
      <c r="AF595" s="1309"/>
      <c r="AG595" s="1309"/>
      <c r="AH595" s="1782"/>
    </row>
    <row r="596" spans="1:34" ht="17.45" customHeight="1">
      <c r="A596" s="1845"/>
      <c r="B596" s="1799"/>
      <c r="C596" s="1799"/>
      <c r="D596" s="1799"/>
      <c r="E596" s="1799"/>
      <c r="F596" s="1799"/>
      <c r="G596" s="1799"/>
      <c r="H596" s="1799"/>
      <c r="I596" s="1842" t="s">
        <v>2882</v>
      </c>
      <c r="J596" s="1842"/>
      <c r="K596" s="1842"/>
      <c r="L596" s="1842"/>
      <c r="M596" s="1842"/>
      <c r="N596" s="1842"/>
      <c r="O596" s="1842"/>
      <c r="P596" s="1842"/>
      <c r="Q596" s="1842"/>
      <c r="R596" s="1842"/>
      <c r="S596" s="1842"/>
      <c r="T596" s="1842"/>
      <c r="U596" s="1842"/>
      <c r="V596" s="1842"/>
      <c r="W596" s="1842"/>
      <c r="X596" s="1842"/>
      <c r="Y596" s="1842"/>
      <c r="Z596" s="1212"/>
      <c r="AA596" s="1848">
        <v>0.7</v>
      </c>
      <c r="AB596" s="1848"/>
      <c r="AC596" s="1848"/>
      <c r="AD596" s="1848"/>
      <c r="AE596" s="1848"/>
      <c r="AF596" s="1848"/>
      <c r="AG596" s="1848"/>
      <c r="AH596" s="1208"/>
    </row>
    <row r="597" spans="1:34" ht="45.75" customHeight="1">
      <c r="A597" s="1849" t="s">
        <v>2883</v>
      </c>
      <c r="B597" s="1850"/>
      <c r="C597" s="1850"/>
      <c r="D597" s="1850"/>
      <c r="E597" s="1851"/>
      <c r="F597" s="1852"/>
      <c r="G597" s="1852"/>
      <c r="H597" s="1852"/>
      <c r="I597" s="1852"/>
      <c r="J597" s="1852"/>
      <c r="K597" s="1852"/>
      <c r="L597" s="1852"/>
      <c r="M597" s="1852"/>
      <c r="N597" s="1852"/>
      <c r="O597" s="1852"/>
      <c r="P597" s="1852"/>
      <c r="Q597" s="1852"/>
      <c r="R597" s="1852"/>
      <c r="S597" s="1852"/>
      <c r="T597" s="1852"/>
      <c r="U597" s="1852"/>
      <c r="V597" s="1852"/>
      <c r="W597" s="1852"/>
      <c r="X597" s="1852"/>
      <c r="Y597" s="1852"/>
      <c r="Z597" s="1852"/>
      <c r="AA597" s="1852"/>
      <c r="AB597" s="1852"/>
      <c r="AC597" s="1852"/>
      <c r="AD597" s="1852"/>
      <c r="AE597" s="1852"/>
      <c r="AF597" s="1852"/>
      <c r="AG597" s="1852"/>
      <c r="AH597" s="1851"/>
    </row>
    <row r="598" spans="1:34" ht="133.15" customHeight="1">
      <c r="A598" s="1218"/>
      <c r="AH598" s="1219"/>
    </row>
    <row r="599" spans="1:34" ht="133.15" customHeight="1">
      <c r="A599" s="1220"/>
      <c r="B599" s="1221"/>
      <c r="C599" s="1221"/>
      <c r="D599" s="1221"/>
      <c r="E599" s="1221"/>
      <c r="F599" s="1221"/>
      <c r="G599" s="1221"/>
      <c r="H599" s="1221"/>
      <c r="I599" s="1221"/>
      <c r="J599" s="1221"/>
      <c r="K599" s="1221"/>
      <c r="L599" s="1221"/>
      <c r="M599" s="1221"/>
      <c r="N599" s="1221"/>
      <c r="O599" s="1221"/>
      <c r="P599" s="1221"/>
      <c r="Q599" s="1221"/>
      <c r="R599" s="1221"/>
      <c r="S599" s="1221"/>
      <c r="T599" s="1221"/>
      <c r="U599" s="1221"/>
      <c r="V599" s="1221"/>
      <c r="W599" s="1221"/>
      <c r="X599" s="1221"/>
      <c r="Y599" s="1221"/>
      <c r="Z599" s="1221"/>
      <c r="AA599" s="1221"/>
      <c r="AB599" s="1221"/>
      <c r="AC599" s="1221"/>
      <c r="AD599" s="1221"/>
      <c r="AE599" s="1221"/>
      <c r="AF599" s="1221"/>
      <c r="AG599" s="1221"/>
      <c r="AH599" s="1222"/>
    </row>
    <row r="600" spans="1:34" ht="5.85" customHeight="1">
      <c r="A600" s="1777"/>
      <c r="B600" s="1778"/>
      <c r="C600" s="1778"/>
      <c r="D600" s="1778"/>
      <c r="E600" s="1778"/>
      <c r="F600" s="1778"/>
      <c r="G600" s="1778"/>
      <c r="H600" s="1778"/>
      <c r="I600" s="1778"/>
      <c r="J600" s="1778"/>
      <c r="K600" s="1778"/>
      <c r="L600" s="1778"/>
      <c r="M600" s="1778"/>
      <c r="N600" s="1778"/>
      <c r="O600" s="1778"/>
      <c r="P600" s="1778"/>
      <c r="Q600" s="1778"/>
      <c r="R600" s="1778"/>
      <c r="S600" s="1778"/>
      <c r="T600" s="1778"/>
      <c r="U600" s="1778"/>
      <c r="V600" s="1778"/>
      <c r="W600" s="1778"/>
      <c r="X600" s="1778"/>
      <c r="Y600" s="1778"/>
      <c r="Z600" s="1778"/>
      <c r="AA600" s="1778"/>
      <c r="AB600" s="1778"/>
      <c r="AC600" s="1778"/>
      <c r="AD600" s="1778"/>
      <c r="AE600" s="1778"/>
      <c r="AF600" s="1778"/>
      <c r="AG600" s="1778"/>
      <c r="AH600" s="1779"/>
    </row>
    <row r="601" spans="1:34" ht="10.9" customHeight="1">
      <c r="A601" s="1780" t="s">
        <v>2834</v>
      </c>
      <c r="B601" s="1310"/>
      <c r="C601" s="1310"/>
      <c r="D601" s="1310"/>
      <c r="E601" s="1310"/>
      <c r="F601" s="1310"/>
      <c r="G601" s="1310"/>
      <c r="H601" s="1310"/>
      <c r="I601" s="1310"/>
      <c r="J601" s="1310"/>
      <c r="K601" s="1310"/>
      <c r="L601" s="1310"/>
      <c r="M601" s="1310"/>
      <c r="N601" s="1310"/>
      <c r="O601" s="1310"/>
      <c r="P601" s="1310"/>
      <c r="Q601" s="1310"/>
      <c r="R601" s="1310"/>
      <c r="S601" s="1310"/>
      <c r="T601" s="1310"/>
      <c r="U601" s="1310"/>
      <c r="V601" s="1310"/>
      <c r="W601" s="1310"/>
      <c r="X601" s="1310"/>
      <c r="Y601" s="1310"/>
      <c r="Z601" s="1310"/>
      <c r="AA601" s="1310"/>
      <c r="AB601" s="1310"/>
      <c r="AC601" s="1310"/>
      <c r="AD601" s="1309"/>
      <c r="AE601" s="1309"/>
      <c r="AF601" s="1781" t="s">
        <v>2934</v>
      </c>
      <c r="AG601" s="1781"/>
      <c r="AH601" s="1782"/>
    </row>
    <row r="602" spans="1:34" ht="5.85" customHeight="1">
      <c r="A602" s="1780"/>
      <c r="B602" s="1310"/>
      <c r="C602" s="1310"/>
      <c r="D602" s="1310"/>
      <c r="E602" s="1310"/>
      <c r="F602" s="1310"/>
      <c r="G602" s="1310"/>
      <c r="H602" s="1310"/>
      <c r="I602" s="1310"/>
      <c r="J602" s="1310"/>
      <c r="K602" s="1310"/>
      <c r="L602" s="1310"/>
      <c r="M602" s="1310"/>
      <c r="N602" s="1310"/>
      <c r="O602" s="1310"/>
      <c r="P602" s="1310"/>
      <c r="Q602" s="1310"/>
      <c r="R602" s="1310"/>
      <c r="S602" s="1310"/>
      <c r="T602" s="1310"/>
      <c r="U602" s="1310"/>
      <c r="V602" s="1310"/>
      <c r="W602" s="1310"/>
      <c r="X602" s="1310"/>
      <c r="Y602" s="1310"/>
      <c r="Z602" s="1310"/>
      <c r="AA602" s="1310"/>
      <c r="AB602" s="1310"/>
      <c r="AC602" s="1310"/>
      <c r="AD602" s="1311"/>
      <c r="AE602" s="1311"/>
      <c r="AF602" s="1311"/>
      <c r="AG602" s="1311"/>
      <c r="AH602" s="1782"/>
    </row>
    <row r="603" spans="1:34" ht="11.65" customHeight="1">
      <c r="A603" s="1783" t="s">
        <v>2836</v>
      </c>
      <c r="B603" s="1784"/>
      <c r="C603" s="1784"/>
      <c r="D603" s="1784"/>
      <c r="E603" s="1784"/>
      <c r="F603" s="1784"/>
      <c r="G603" s="1784"/>
      <c r="H603" s="1784"/>
      <c r="I603" s="1784"/>
      <c r="J603" s="1784"/>
      <c r="K603" s="1784"/>
      <c r="L603" s="1784"/>
      <c r="M603" s="1784"/>
      <c r="N603" s="1784"/>
      <c r="O603" s="1784"/>
      <c r="P603" s="1784"/>
      <c r="Q603" s="1784"/>
      <c r="R603" s="1784"/>
      <c r="S603" s="1784"/>
      <c r="T603" s="1784"/>
      <c r="U603" s="1784"/>
      <c r="V603" s="1784"/>
      <c r="W603" s="1784"/>
      <c r="X603" s="1784"/>
      <c r="Y603" s="1784"/>
      <c r="Z603" s="1784"/>
      <c r="AA603" s="1784"/>
      <c r="AB603" s="1784"/>
      <c r="AC603" s="1784"/>
      <c r="AD603" s="1311"/>
      <c r="AE603" s="1311"/>
      <c r="AF603" s="1311"/>
      <c r="AG603" s="1311"/>
      <c r="AH603" s="1782"/>
    </row>
    <row r="604" spans="1:34" ht="23.25" customHeight="1">
      <c r="A604" s="1785" t="s">
        <v>2837</v>
      </c>
      <c r="B604" s="1786"/>
      <c r="C604" s="1786"/>
      <c r="D604" s="1786"/>
      <c r="E604" s="1786"/>
      <c r="F604" s="1786"/>
      <c r="G604" s="1786"/>
      <c r="H604" s="1786"/>
      <c r="I604" s="1786"/>
      <c r="J604" s="1786"/>
      <c r="K604" s="1786"/>
      <c r="L604" s="1786"/>
      <c r="M604" s="1786"/>
      <c r="N604" s="1786"/>
      <c r="O604" s="1786"/>
      <c r="P604" s="1786"/>
      <c r="Q604" s="1786"/>
      <c r="R604" s="1786"/>
      <c r="S604" s="1786"/>
      <c r="T604" s="1786"/>
      <c r="U604" s="1786"/>
      <c r="V604" s="1786"/>
      <c r="W604" s="1786"/>
      <c r="X604" s="1786"/>
      <c r="Y604" s="1786"/>
      <c r="Z604" s="1786"/>
      <c r="AA604" s="1786"/>
      <c r="AB604" s="1786"/>
      <c r="AC604" s="1786"/>
      <c r="AD604" s="1311"/>
      <c r="AE604" s="1311"/>
      <c r="AF604" s="1311"/>
      <c r="AG604" s="1311"/>
      <c r="AH604" s="1782"/>
    </row>
    <row r="605" spans="1:34" ht="5.0999999999999996" customHeight="1">
      <c r="A605" s="1787" t="s">
        <v>2838</v>
      </c>
      <c r="B605" s="1788"/>
      <c r="C605" s="1788"/>
      <c r="D605" s="1788"/>
      <c r="E605" s="1788"/>
      <c r="F605" s="1788"/>
      <c r="G605" s="1788"/>
      <c r="H605" s="1788"/>
      <c r="I605" s="1788"/>
      <c r="J605" s="1788"/>
      <c r="K605" s="1788"/>
      <c r="L605" s="1788"/>
      <c r="M605" s="1788"/>
      <c r="N605" s="1788"/>
      <c r="O605" s="1788"/>
      <c r="P605" s="1788"/>
      <c r="Q605" s="1788"/>
      <c r="R605" s="1788"/>
      <c r="S605" s="1788"/>
      <c r="T605" s="1788"/>
      <c r="U605" s="1788"/>
      <c r="V605" s="1788"/>
      <c r="W605" s="1788"/>
      <c r="X605" s="1788"/>
      <c r="Y605" s="1788"/>
      <c r="Z605" s="1788"/>
      <c r="AA605" s="1788"/>
      <c r="AB605" s="1788"/>
      <c r="AC605" s="1788"/>
      <c r="AD605" s="1311"/>
      <c r="AE605" s="1311"/>
      <c r="AF605" s="1311"/>
      <c r="AG605" s="1311"/>
      <c r="AH605" s="1782"/>
    </row>
    <row r="606" spans="1:34" ht="5.85" customHeight="1">
      <c r="A606" s="1787"/>
      <c r="B606" s="1788"/>
      <c r="C606" s="1788"/>
      <c r="D606" s="1788"/>
      <c r="E606" s="1788"/>
      <c r="F606" s="1788"/>
      <c r="G606" s="1788"/>
      <c r="H606" s="1788"/>
      <c r="I606" s="1788"/>
      <c r="J606" s="1788"/>
      <c r="K606" s="1788"/>
      <c r="L606" s="1788"/>
      <c r="M606" s="1788"/>
      <c r="N606" s="1788"/>
      <c r="O606" s="1788"/>
      <c r="P606" s="1788"/>
      <c r="Q606" s="1788"/>
      <c r="R606" s="1788"/>
      <c r="S606" s="1788"/>
      <c r="T606" s="1788"/>
      <c r="U606" s="1788"/>
      <c r="V606" s="1788"/>
      <c r="W606" s="1788"/>
      <c r="X606" s="1788"/>
      <c r="Y606" s="1788"/>
      <c r="Z606" s="1788"/>
      <c r="AA606" s="1788"/>
      <c r="AB606" s="1788"/>
      <c r="AC606" s="1788"/>
      <c r="AD606" s="1782"/>
      <c r="AE606" s="1309"/>
      <c r="AF606" s="1309"/>
      <c r="AG606" s="1309"/>
      <c r="AH606" s="1782"/>
    </row>
    <row r="607" spans="1:34" ht="11.65" customHeight="1">
      <c r="A607" s="1787" t="s">
        <v>2839</v>
      </c>
      <c r="B607" s="1788"/>
      <c r="C607" s="1788"/>
      <c r="D607" s="1788"/>
      <c r="E607" s="1788"/>
      <c r="F607" s="1788"/>
      <c r="G607" s="1788"/>
      <c r="H607" s="1788"/>
      <c r="I607" s="1788"/>
      <c r="J607" s="1788"/>
      <c r="K607" s="1788"/>
      <c r="L607" s="1788"/>
      <c r="M607" s="1788"/>
      <c r="N607" s="1788"/>
      <c r="O607" s="1788"/>
      <c r="P607" s="1788"/>
      <c r="Q607" s="1788"/>
      <c r="R607" s="1788"/>
      <c r="S607" s="1788"/>
      <c r="T607" s="1788"/>
      <c r="U607" s="1788"/>
      <c r="V607" s="1788"/>
      <c r="W607" s="1788"/>
      <c r="X607" s="1788"/>
      <c r="Y607" s="1788"/>
      <c r="Z607" s="1788"/>
      <c r="AA607" s="1788"/>
      <c r="AB607" s="1788"/>
      <c r="AC607" s="1788"/>
      <c r="AD607" s="1818" t="s">
        <v>2840</v>
      </c>
      <c r="AE607" s="1818"/>
      <c r="AF607" s="1206">
        <v>21.23</v>
      </c>
      <c r="AG607" s="1207" t="s">
        <v>5</v>
      </c>
      <c r="AH607" s="1800"/>
    </row>
    <row r="608" spans="1:34" ht="11.65" customHeight="1">
      <c r="A608" s="1819" t="s">
        <v>2841</v>
      </c>
      <c r="B608" s="1820"/>
      <c r="C608" s="1820"/>
      <c r="D608" s="1820"/>
      <c r="E608" s="1820"/>
      <c r="F608" s="1820"/>
      <c r="G608" s="1820"/>
      <c r="H608" s="1820"/>
      <c r="I608" s="1820"/>
      <c r="J608" s="1820"/>
      <c r="K608" s="1820"/>
      <c r="L608" s="1820"/>
      <c r="M608" s="1820"/>
      <c r="N608" s="1820"/>
      <c r="O608" s="1820"/>
      <c r="P608" s="1820"/>
      <c r="Q608" s="1820"/>
      <c r="R608" s="1820"/>
      <c r="S608" s="1820"/>
      <c r="T608" s="1820"/>
      <c r="U608" s="1820"/>
      <c r="V608" s="1820"/>
      <c r="W608" s="1820"/>
      <c r="X608" s="1820"/>
      <c r="Y608" s="1820"/>
      <c r="Z608" s="1820"/>
      <c r="AA608" s="1820"/>
      <c r="AB608" s="1820"/>
      <c r="AC608" s="1820"/>
      <c r="AD608" s="1821" t="s">
        <v>2842</v>
      </c>
      <c r="AE608" s="1821"/>
      <c r="AF608" s="1210">
        <v>15</v>
      </c>
      <c r="AG608" s="1211" t="s">
        <v>5</v>
      </c>
      <c r="AH608" s="1800"/>
    </row>
    <row r="609" spans="1:34" ht="16.7" customHeight="1">
      <c r="A609" s="1822" t="s">
        <v>2843</v>
      </c>
      <c r="B609" s="1802"/>
      <c r="C609" s="1802"/>
      <c r="D609" s="1778"/>
      <c r="E609" s="1823" t="s">
        <v>2631</v>
      </c>
      <c r="F609" s="1823"/>
      <c r="G609" s="1823"/>
      <c r="H609" s="1823"/>
      <c r="I609" s="1823"/>
      <c r="J609" s="1823"/>
      <c r="K609" s="1823"/>
      <c r="L609" s="1823"/>
      <c r="M609" s="1823"/>
      <c r="N609" s="1823"/>
      <c r="O609" s="1823"/>
      <c r="P609" s="1823"/>
      <c r="Q609" s="1823"/>
      <c r="R609" s="1823"/>
      <c r="S609" s="1823"/>
      <c r="T609" s="1823"/>
      <c r="U609" s="1823"/>
      <c r="V609" s="1823"/>
      <c r="W609" s="1823"/>
      <c r="X609" s="1823"/>
      <c r="Y609" s="1823"/>
      <c r="Z609" s="1823"/>
      <c r="AA609" s="1823"/>
      <c r="AB609" s="1823"/>
      <c r="AC609" s="1823"/>
      <c r="AD609" s="1823"/>
      <c r="AE609" s="1823"/>
      <c r="AF609" s="1823"/>
      <c r="AG609" s="1823"/>
      <c r="AH609" s="1779"/>
    </row>
    <row r="610" spans="1:34" ht="17.45" customHeight="1">
      <c r="A610" s="1824" t="s">
        <v>2844</v>
      </c>
      <c r="B610" s="1816"/>
      <c r="C610" s="1816"/>
      <c r="D610" s="1309"/>
      <c r="E610" s="1815" t="s">
        <v>103</v>
      </c>
      <c r="F610" s="1815"/>
      <c r="G610" s="1111"/>
      <c r="H610" s="1796" t="s">
        <v>2845</v>
      </c>
      <c r="I610" s="1796"/>
      <c r="J610" s="1796" t="s">
        <v>497</v>
      </c>
      <c r="K610" s="1796"/>
      <c r="L610" s="1309"/>
      <c r="M610" s="1309"/>
      <c r="N610" s="1816" t="s">
        <v>2846</v>
      </c>
      <c r="O610" s="1816"/>
      <c r="P610" s="1816"/>
      <c r="Q610" s="1816"/>
      <c r="R610" s="1817">
        <v>230.19</v>
      </c>
      <c r="S610" s="1817"/>
      <c r="T610" s="1817"/>
      <c r="U610" s="1817"/>
      <c r="V610" s="1309"/>
      <c r="W610" s="1309"/>
      <c r="X610" s="1309"/>
      <c r="Y610" s="1796" t="s">
        <v>2847</v>
      </c>
      <c r="Z610" s="1796"/>
      <c r="AA610" s="1796"/>
      <c r="AB610" s="1796"/>
      <c r="AC610" s="1796"/>
      <c r="AD610" s="1796"/>
      <c r="AE610" s="1796"/>
      <c r="AF610" s="1797" t="s">
        <v>2848</v>
      </c>
      <c r="AG610" s="1797"/>
      <c r="AH610" s="1782"/>
    </row>
    <row r="611" spans="1:34" ht="5.85" customHeight="1">
      <c r="A611" s="1798"/>
      <c r="B611" s="1799"/>
      <c r="C611" s="1799"/>
      <c r="D611" s="1799"/>
      <c r="E611" s="1799"/>
      <c r="F611" s="1799"/>
      <c r="G611" s="1799"/>
      <c r="H611" s="1799"/>
      <c r="I611" s="1799"/>
      <c r="J611" s="1799"/>
      <c r="K611" s="1799"/>
      <c r="L611" s="1799"/>
      <c r="M611" s="1799"/>
      <c r="N611" s="1799"/>
      <c r="O611" s="1799"/>
      <c r="P611" s="1799"/>
      <c r="Q611" s="1799"/>
      <c r="R611" s="1799"/>
      <c r="S611" s="1799"/>
      <c r="T611" s="1799"/>
      <c r="U611" s="1799"/>
      <c r="V611" s="1799"/>
      <c r="W611" s="1799"/>
      <c r="X611" s="1799"/>
      <c r="Y611" s="1799"/>
      <c r="Z611" s="1799"/>
      <c r="AA611" s="1799"/>
      <c r="AB611" s="1799"/>
      <c r="AC611" s="1799"/>
      <c r="AD611" s="1799"/>
      <c r="AE611" s="1799"/>
      <c r="AF611" s="1799"/>
      <c r="AG611" s="1799"/>
      <c r="AH611" s="1800"/>
    </row>
    <row r="612" spans="1:34" ht="17.45" customHeight="1">
      <c r="A612" s="1801" t="s">
        <v>2849</v>
      </c>
      <c r="B612" s="1802"/>
      <c r="C612" s="1802"/>
      <c r="D612" s="1802"/>
      <c r="E612" s="1802"/>
      <c r="F612" s="1802"/>
      <c r="G612" s="1802"/>
      <c r="H612" s="1802"/>
      <c r="I612" s="1802"/>
      <c r="J612" s="1803"/>
      <c r="K612" s="1789" t="s">
        <v>2850</v>
      </c>
      <c r="L612" s="1807"/>
      <c r="M612" s="1789" t="s">
        <v>2851</v>
      </c>
      <c r="N612" s="1790"/>
      <c r="O612" s="1790"/>
      <c r="P612" s="1790"/>
      <c r="Q612" s="1790"/>
      <c r="R612" s="1790"/>
      <c r="S612" s="1790"/>
      <c r="T612" s="1791"/>
      <c r="U612" s="1789" t="s">
        <v>2852</v>
      </c>
      <c r="V612" s="1790"/>
      <c r="W612" s="1790"/>
      <c r="X612" s="1790"/>
      <c r="Y612" s="1790"/>
      <c r="Z612" s="1790"/>
      <c r="AA612" s="1790"/>
      <c r="AB612" s="1790"/>
      <c r="AC612" s="1790"/>
      <c r="AD612" s="1791"/>
      <c r="AE612" s="1810" t="s">
        <v>2853</v>
      </c>
      <c r="AF612" s="1811"/>
      <c r="AG612" s="1811"/>
      <c r="AH612" s="1814"/>
    </row>
    <row r="613" spans="1:34" ht="16.7" customHeight="1">
      <c r="A613" s="1804"/>
      <c r="B613" s="1805"/>
      <c r="C613" s="1805"/>
      <c r="D613" s="1805"/>
      <c r="E613" s="1805"/>
      <c r="F613" s="1805"/>
      <c r="G613" s="1805"/>
      <c r="H613" s="1805"/>
      <c r="I613" s="1805"/>
      <c r="J613" s="1806"/>
      <c r="K613" s="1808"/>
      <c r="L613" s="1809"/>
      <c r="M613" s="1789" t="s">
        <v>2854</v>
      </c>
      <c r="N613" s="1790"/>
      <c r="O613" s="1790"/>
      <c r="P613" s="1791"/>
      <c r="Q613" s="1789" t="s">
        <v>2855</v>
      </c>
      <c r="R613" s="1790"/>
      <c r="S613" s="1790"/>
      <c r="T613" s="1791"/>
      <c r="U613" s="1789" t="s">
        <v>2854</v>
      </c>
      <c r="V613" s="1790"/>
      <c r="W613" s="1790"/>
      <c r="X613" s="1790"/>
      <c r="Y613" s="1790"/>
      <c r="Z613" s="1791"/>
      <c r="AA613" s="1789" t="s">
        <v>2855</v>
      </c>
      <c r="AB613" s="1790"/>
      <c r="AC613" s="1790"/>
      <c r="AD613" s="1791"/>
      <c r="AE613" s="1812"/>
      <c r="AF613" s="1813"/>
      <c r="AG613" s="1813"/>
      <c r="AH613" s="1800"/>
    </row>
    <row r="614" spans="1:34" ht="17.45" customHeight="1">
      <c r="A614" s="1223"/>
      <c r="B614" s="1224" t="s">
        <v>1468</v>
      </c>
      <c r="C614" s="1875" t="s">
        <v>2891</v>
      </c>
      <c r="D614" s="1876"/>
      <c r="E614" s="1876"/>
      <c r="F614" s="1876"/>
      <c r="G614" s="1876"/>
      <c r="H614" s="1876"/>
      <c r="I614" s="1876"/>
      <c r="J614" s="1875"/>
      <c r="K614" s="1877">
        <v>1</v>
      </c>
      <c r="L614" s="1878"/>
      <c r="M614" s="1877">
        <v>1</v>
      </c>
      <c r="N614" s="1879"/>
      <c r="O614" s="1879"/>
      <c r="P614" s="1878"/>
      <c r="Q614" s="1877">
        <v>0</v>
      </c>
      <c r="R614" s="1879"/>
      <c r="S614" s="1879"/>
      <c r="T614" s="1878"/>
      <c r="U614" s="1880">
        <v>345.91860000000003</v>
      </c>
      <c r="V614" s="1881"/>
      <c r="W614" s="1881"/>
      <c r="X614" s="1881"/>
      <c r="Y614" s="1881"/>
      <c r="Z614" s="1882"/>
      <c r="AA614" s="1880">
        <v>161.34479999999999</v>
      </c>
      <c r="AB614" s="1881"/>
      <c r="AC614" s="1881"/>
      <c r="AD614" s="1882"/>
      <c r="AE614" s="1865">
        <v>345.91860000000003</v>
      </c>
      <c r="AF614" s="1847"/>
      <c r="AG614" s="1847"/>
      <c r="AH614" s="1225"/>
    </row>
    <row r="615" spans="1:34" ht="16.7" customHeight="1">
      <c r="A615" s="1220"/>
      <c r="B615" s="1209" t="s">
        <v>1464</v>
      </c>
      <c r="C615" s="1866" t="s">
        <v>2892</v>
      </c>
      <c r="D615" s="1867"/>
      <c r="E615" s="1867"/>
      <c r="F615" s="1867"/>
      <c r="G615" s="1867"/>
      <c r="H615" s="1867"/>
      <c r="I615" s="1867"/>
      <c r="J615" s="1866"/>
      <c r="K615" s="1868">
        <v>6</v>
      </c>
      <c r="L615" s="1869"/>
      <c r="M615" s="1868">
        <v>0.93</v>
      </c>
      <c r="N615" s="1870"/>
      <c r="O615" s="1870"/>
      <c r="P615" s="1869"/>
      <c r="Q615" s="1868">
        <v>7.0000000000000007E-2</v>
      </c>
      <c r="R615" s="1870"/>
      <c r="S615" s="1870"/>
      <c r="T615" s="1869"/>
      <c r="U615" s="1871">
        <v>317.75659999999999</v>
      </c>
      <c r="V615" s="1872"/>
      <c r="W615" s="1872"/>
      <c r="X615" s="1872"/>
      <c r="Y615" s="1872"/>
      <c r="Z615" s="1873"/>
      <c r="AA615" s="1871">
        <v>99.436000000000007</v>
      </c>
      <c r="AB615" s="1872"/>
      <c r="AC615" s="1872"/>
      <c r="AD615" s="1873"/>
      <c r="AE615" s="1874">
        <v>1814.8449000000001</v>
      </c>
      <c r="AF615" s="1843"/>
      <c r="AG615" s="1843"/>
      <c r="AH615" s="1222"/>
    </row>
    <row r="616" spans="1:34" ht="17.45" customHeight="1">
      <c r="A616" s="1792"/>
      <c r="B616" s="1793"/>
      <c r="C616" s="1793"/>
      <c r="D616" s="1793"/>
      <c r="E616" s="1793"/>
      <c r="F616" s="1793"/>
      <c r="G616" s="1793"/>
      <c r="H616" s="1793"/>
      <c r="I616" s="1793"/>
      <c r="J616" s="1793"/>
      <c r="K616" s="1794" t="s">
        <v>2856</v>
      </c>
      <c r="L616" s="1794"/>
      <c r="M616" s="1794"/>
      <c r="N616" s="1794"/>
      <c r="O616" s="1794"/>
      <c r="P616" s="1794"/>
      <c r="Q616" s="1794"/>
      <c r="R616" s="1794"/>
      <c r="S616" s="1794"/>
      <c r="T616" s="1794"/>
      <c r="U616" s="1794"/>
      <c r="V616" s="1794"/>
      <c r="W616" s="1794"/>
      <c r="X616" s="1794"/>
      <c r="Y616" s="1794"/>
      <c r="Z616" s="1794"/>
      <c r="AA616" s="1795">
        <v>2160.7635</v>
      </c>
      <c r="AB616" s="1795"/>
      <c r="AC616" s="1795"/>
      <c r="AD616" s="1795"/>
      <c r="AE616" s="1795"/>
      <c r="AF616" s="1795"/>
      <c r="AG616" s="1795"/>
      <c r="AH616" s="1213"/>
    </row>
    <row r="617" spans="1:34" ht="17.45" customHeight="1">
      <c r="A617" s="1801" t="s">
        <v>2857</v>
      </c>
      <c r="B617" s="1825"/>
      <c r="C617" s="1825"/>
      <c r="D617" s="1825"/>
      <c r="E617" s="1825"/>
      <c r="F617" s="1825"/>
      <c r="G617" s="1825"/>
      <c r="H617" s="1825"/>
      <c r="I617" s="1825"/>
      <c r="J617" s="1825"/>
      <c r="K617" s="1825"/>
      <c r="L617" s="1825"/>
      <c r="M617" s="1825"/>
      <c r="N617" s="1826"/>
      <c r="O617" s="1789" t="s">
        <v>2858</v>
      </c>
      <c r="P617" s="1790"/>
      <c r="Q617" s="1790"/>
      <c r="R617" s="1790"/>
      <c r="S617" s="1791"/>
      <c r="T617" s="1827" t="s">
        <v>2850</v>
      </c>
      <c r="U617" s="1790"/>
      <c r="V617" s="1790"/>
      <c r="W617" s="1213"/>
      <c r="X617" s="1789" t="s">
        <v>2859</v>
      </c>
      <c r="Y617" s="1790"/>
      <c r="Z617" s="1790"/>
      <c r="AA617" s="1790"/>
      <c r="AB617" s="1790"/>
      <c r="AC617" s="1790"/>
      <c r="AD617" s="1791"/>
      <c r="AE617" s="1810" t="s">
        <v>2853</v>
      </c>
      <c r="AF617" s="1828"/>
      <c r="AG617" s="1828"/>
      <c r="AH617" s="1213"/>
    </row>
    <row r="618" spans="1:34" ht="16.7" customHeight="1">
      <c r="A618" s="1215"/>
      <c r="B618" s="1216" t="s">
        <v>1009</v>
      </c>
      <c r="C618" s="1829" t="s">
        <v>1010</v>
      </c>
      <c r="D618" s="1830"/>
      <c r="E618" s="1830"/>
      <c r="F618" s="1830"/>
      <c r="G618" s="1830"/>
      <c r="H618" s="1830"/>
      <c r="I618" s="1830"/>
      <c r="J618" s="1830"/>
      <c r="K618" s="1830"/>
      <c r="L618" s="1830"/>
      <c r="M618" s="1830"/>
      <c r="N618" s="1829"/>
      <c r="O618" s="1831">
        <v>0</v>
      </c>
      <c r="P618" s="1832"/>
      <c r="Q618" s="1832"/>
      <c r="R618" s="1832"/>
      <c r="S618" s="1833"/>
      <c r="T618" s="1858">
        <v>1</v>
      </c>
      <c r="U618" s="1832"/>
      <c r="V618" s="1832"/>
      <c r="W618" s="1217"/>
      <c r="X618" s="1859">
        <v>22.268799999999999</v>
      </c>
      <c r="Y618" s="1860"/>
      <c r="Z618" s="1860"/>
      <c r="AA618" s="1860"/>
      <c r="AB618" s="1860"/>
      <c r="AC618" s="1860"/>
      <c r="AD618" s="1861"/>
      <c r="AE618" s="1839">
        <v>22.268799999999999</v>
      </c>
      <c r="AF618" s="1795"/>
      <c r="AG618" s="1795"/>
      <c r="AH618" s="1217"/>
    </row>
    <row r="619" spans="1:34" ht="17.45" customHeight="1">
      <c r="A619" s="1792"/>
      <c r="B619" s="1778"/>
      <c r="C619" s="1778"/>
      <c r="D619" s="1778"/>
      <c r="E619" s="1778"/>
      <c r="F619" s="1778"/>
      <c r="G619" s="1778"/>
      <c r="H619" s="1778"/>
      <c r="I619" s="1846" t="s">
        <v>2860</v>
      </c>
      <c r="J619" s="1846"/>
      <c r="K619" s="1846"/>
      <c r="L619" s="1846"/>
      <c r="M619" s="1846"/>
      <c r="N619" s="1846"/>
      <c r="O619" s="1846"/>
      <c r="P619" s="1846"/>
      <c r="Q619" s="1846"/>
      <c r="R619" s="1846"/>
      <c r="S619" s="1846"/>
      <c r="T619" s="1846"/>
      <c r="U619" s="1846"/>
      <c r="V619" s="1846"/>
      <c r="W619" s="1846"/>
      <c r="X619" s="1846"/>
      <c r="Y619" s="1846"/>
      <c r="Z619" s="1793"/>
      <c r="AA619" s="1847">
        <v>22.268799999999999</v>
      </c>
      <c r="AB619" s="1847"/>
      <c r="AC619" s="1847"/>
      <c r="AD619" s="1847"/>
      <c r="AE619" s="1847"/>
      <c r="AF619" s="1847"/>
      <c r="AG619" s="1847"/>
      <c r="AH619" s="1814"/>
    </row>
    <row r="620" spans="1:34" ht="17.45" customHeight="1">
      <c r="A620" s="1844"/>
      <c r="B620" s="1309"/>
      <c r="C620" s="1309"/>
      <c r="D620" s="1309"/>
      <c r="E620" s="1309"/>
      <c r="F620" s="1309"/>
      <c r="G620" s="1309"/>
      <c r="H620" s="1309"/>
      <c r="I620" s="1840" t="s">
        <v>2861</v>
      </c>
      <c r="J620" s="1840"/>
      <c r="K620" s="1840"/>
      <c r="L620" s="1840"/>
      <c r="M620" s="1840"/>
      <c r="N620" s="1840"/>
      <c r="O620" s="1840"/>
      <c r="P620" s="1840"/>
      <c r="Q620" s="1840"/>
      <c r="R620" s="1840"/>
      <c r="S620" s="1840"/>
      <c r="T620" s="1840"/>
      <c r="U620" s="1840"/>
      <c r="V620" s="1840"/>
      <c r="W620" s="1840"/>
      <c r="X620" s="1840"/>
      <c r="Y620" s="1840"/>
      <c r="Z620" s="1309"/>
      <c r="AA620" s="1841">
        <v>2183.0322999999999</v>
      </c>
      <c r="AB620" s="1841"/>
      <c r="AC620" s="1841"/>
      <c r="AD620" s="1841"/>
      <c r="AE620" s="1841"/>
      <c r="AF620" s="1841"/>
      <c r="AG620" s="1841"/>
      <c r="AH620" s="1782"/>
    </row>
    <row r="621" spans="1:34" ht="16.7" customHeight="1">
      <c r="A621" s="1844"/>
      <c r="B621" s="1309"/>
      <c r="C621" s="1309"/>
      <c r="D621" s="1309"/>
      <c r="E621" s="1309"/>
      <c r="F621" s="1309"/>
      <c r="G621" s="1309"/>
      <c r="H621" s="1309"/>
      <c r="I621" s="1840" t="s">
        <v>2862</v>
      </c>
      <c r="J621" s="1840"/>
      <c r="K621" s="1840"/>
      <c r="L621" s="1840"/>
      <c r="M621" s="1840"/>
      <c r="N621" s="1840"/>
      <c r="O621" s="1840"/>
      <c r="P621" s="1840"/>
      <c r="Q621" s="1840"/>
      <c r="R621" s="1840"/>
      <c r="S621" s="1840"/>
      <c r="T621" s="1840"/>
      <c r="U621" s="1840"/>
      <c r="V621" s="1840"/>
      <c r="W621" s="1840"/>
      <c r="X621" s="1840"/>
      <c r="Y621" s="1840"/>
      <c r="Z621" s="1309"/>
      <c r="AA621" s="1841">
        <v>9.4835999999999991</v>
      </c>
      <c r="AB621" s="1841"/>
      <c r="AC621" s="1841"/>
      <c r="AD621" s="1841"/>
      <c r="AE621" s="1841"/>
      <c r="AF621" s="1841"/>
      <c r="AG621" s="1841"/>
      <c r="AH621" s="1782"/>
    </row>
    <row r="622" spans="1:34" ht="17.45" customHeight="1">
      <c r="A622" s="1844"/>
      <c r="B622" s="1309"/>
      <c r="C622" s="1309"/>
      <c r="D622" s="1309"/>
      <c r="E622" s="1309"/>
      <c r="F622" s="1309"/>
      <c r="G622" s="1309"/>
      <c r="H622" s="1309"/>
      <c r="I622" s="1840" t="s">
        <v>2863</v>
      </c>
      <c r="J622" s="1840"/>
      <c r="K622" s="1840"/>
      <c r="L622" s="1840"/>
      <c r="M622" s="1840"/>
      <c r="N622" s="1840"/>
      <c r="O622" s="1840"/>
      <c r="P622" s="1840"/>
      <c r="Q622" s="1840"/>
      <c r="R622" s="1840"/>
      <c r="S622" s="1840"/>
      <c r="T622" s="1840"/>
      <c r="U622" s="1840"/>
      <c r="V622" s="1840"/>
      <c r="W622" s="1840"/>
      <c r="X622" s="1840"/>
      <c r="Y622" s="1840"/>
      <c r="Z622" s="1309"/>
      <c r="AA622" s="1841">
        <v>0.15486</v>
      </c>
      <c r="AB622" s="1841"/>
      <c r="AC622" s="1841"/>
      <c r="AD622" s="1841"/>
      <c r="AE622" s="1841"/>
      <c r="AF622" s="1841"/>
      <c r="AG622" s="1841"/>
      <c r="AH622" s="1782"/>
    </row>
    <row r="623" spans="1:34" ht="16.7" customHeight="1">
      <c r="A623" s="1845"/>
      <c r="B623" s="1799"/>
      <c r="C623" s="1799"/>
      <c r="D623" s="1799"/>
      <c r="E623" s="1799"/>
      <c r="F623" s="1799"/>
      <c r="G623" s="1799"/>
      <c r="H623" s="1799"/>
      <c r="I623" s="1842" t="s">
        <v>2864</v>
      </c>
      <c r="J623" s="1842"/>
      <c r="K623" s="1842"/>
      <c r="L623" s="1842"/>
      <c r="M623" s="1842"/>
      <c r="N623" s="1842"/>
      <c r="O623" s="1842"/>
      <c r="P623" s="1842"/>
      <c r="Q623" s="1842"/>
      <c r="R623" s="1842"/>
      <c r="S623" s="1842"/>
      <c r="T623" s="1842"/>
      <c r="U623" s="1842"/>
      <c r="V623" s="1842"/>
      <c r="W623" s="1842"/>
      <c r="X623" s="1842"/>
      <c r="Y623" s="1842"/>
      <c r="Z623" s="1799"/>
      <c r="AA623" s="1843">
        <v>0</v>
      </c>
      <c r="AB623" s="1843"/>
      <c r="AC623" s="1843"/>
      <c r="AD623" s="1843"/>
      <c r="AE623" s="1843"/>
      <c r="AF623" s="1843"/>
      <c r="AG623" s="1843"/>
      <c r="AH623" s="1800"/>
    </row>
    <row r="624" spans="1:34" ht="17.45" customHeight="1">
      <c r="A624" s="1801" t="s">
        <v>2865</v>
      </c>
      <c r="B624" s="1825"/>
      <c r="C624" s="1825"/>
      <c r="D624" s="1825"/>
      <c r="E624" s="1825"/>
      <c r="F624" s="1825"/>
      <c r="G624" s="1825"/>
      <c r="H624" s="1825"/>
      <c r="I624" s="1825"/>
      <c r="J624" s="1825"/>
      <c r="K624" s="1825"/>
      <c r="L624" s="1825"/>
      <c r="M624" s="1825"/>
      <c r="N624" s="1826"/>
      <c r="O624" s="1789" t="s">
        <v>2850</v>
      </c>
      <c r="P624" s="1790"/>
      <c r="Q624" s="1790"/>
      <c r="R624" s="1790"/>
      <c r="S624" s="1791"/>
      <c r="T624" s="1827" t="s">
        <v>754</v>
      </c>
      <c r="U624" s="1790"/>
      <c r="V624" s="1790"/>
      <c r="W624" s="1213"/>
      <c r="X624" s="1789" t="s">
        <v>2866</v>
      </c>
      <c r="Y624" s="1790"/>
      <c r="Z624" s="1790"/>
      <c r="AA624" s="1790"/>
      <c r="AB624" s="1790"/>
      <c r="AC624" s="1790"/>
      <c r="AD624" s="1791"/>
      <c r="AE624" s="1810" t="s">
        <v>2867</v>
      </c>
      <c r="AF624" s="1828"/>
      <c r="AG624" s="1828"/>
      <c r="AH624" s="1213"/>
    </row>
    <row r="625" spans="1:34" ht="17.45" customHeight="1">
      <c r="A625" s="1792"/>
      <c r="B625" s="1793"/>
      <c r="C625" s="1793"/>
      <c r="D625" s="1793"/>
      <c r="E625" s="1793"/>
      <c r="F625" s="1793"/>
      <c r="G625" s="1793"/>
      <c r="H625" s="1793"/>
      <c r="I625" s="1794" t="s">
        <v>2869</v>
      </c>
      <c r="J625" s="1794"/>
      <c r="K625" s="1794"/>
      <c r="L625" s="1794"/>
      <c r="M625" s="1794"/>
      <c r="N625" s="1794"/>
      <c r="O625" s="1794"/>
      <c r="P625" s="1794"/>
      <c r="Q625" s="1794"/>
      <c r="R625" s="1794"/>
      <c r="S625" s="1794"/>
      <c r="T625" s="1794"/>
      <c r="U625" s="1794"/>
      <c r="V625" s="1794"/>
      <c r="W625" s="1794"/>
      <c r="X625" s="1794"/>
      <c r="Y625" s="1794"/>
      <c r="Z625" s="1214"/>
      <c r="AA625" s="1795">
        <v>0</v>
      </c>
      <c r="AB625" s="1795"/>
      <c r="AC625" s="1795"/>
      <c r="AD625" s="1795"/>
      <c r="AE625" s="1795"/>
      <c r="AF625" s="1795"/>
      <c r="AG625" s="1795"/>
      <c r="AH625" s="1213"/>
    </row>
    <row r="626" spans="1:34" ht="16.7" customHeight="1">
      <c r="A626" s="1801" t="s">
        <v>2870</v>
      </c>
      <c r="B626" s="1825"/>
      <c r="C626" s="1825"/>
      <c r="D626" s="1825"/>
      <c r="E626" s="1825"/>
      <c r="F626" s="1825"/>
      <c r="G626" s="1825"/>
      <c r="H626" s="1825"/>
      <c r="I626" s="1825"/>
      <c r="J626" s="1825"/>
      <c r="K626" s="1825"/>
      <c r="L626" s="1825"/>
      <c r="M626" s="1825"/>
      <c r="N626" s="1826"/>
      <c r="O626" s="1789" t="s">
        <v>2850</v>
      </c>
      <c r="P626" s="1790"/>
      <c r="Q626" s="1790"/>
      <c r="R626" s="1790"/>
      <c r="S626" s="1791"/>
      <c r="T626" s="1827" t="s">
        <v>754</v>
      </c>
      <c r="U626" s="1790"/>
      <c r="V626" s="1790"/>
      <c r="W626" s="1213"/>
      <c r="X626" s="1789" t="s">
        <v>2866</v>
      </c>
      <c r="Y626" s="1790"/>
      <c r="Z626" s="1790"/>
      <c r="AA626" s="1790"/>
      <c r="AB626" s="1790"/>
      <c r="AC626" s="1790"/>
      <c r="AD626" s="1791"/>
      <c r="AE626" s="1810" t="s">
        <v>2867</v>
      </c>
      <c r="AF626" s="1828"/>
      <c r="AG626" s="1828"/>
      <c r="AH626" s="1213"/>
    </row>
    <row r="627" spans="1:34" ht="17.45" customHeight="1">
      <c r="A627" s="1792"/>
      <c r="B627" s="1793"/>
      <c r="C627" s="1793"/>
      <c r="D627" s="1793"/>
      <c r="E627" s="1793"/>
      <c r="F627" s="1793"/>
      <c r="G627" s="1793"/>
      <c r="H627" s="1793"/>
      <c r="I627" s="1794" t="s">
        <v>2871</v>
      </c>
      <c r="J627" s="1794"/>
      <c r="K627" s="1794"/>
      <c r="L627" s="1794"/>
      <c r="M627" s="1794"/>
      <c r="N627" s="1794"/>
      <c r="O627" s="1794"/>
      <c r="P627" s="1794"/>
      <c r="Q627" s="1794"/>
      <c r="R627" s="1794"/>
      <c r="S627" s="1794"/>
      <c r="T627" s="1794"/>
      <c r="U627" s="1794"/>
      <c r="V627" s="1794"/>
      <c r="W627" s="1794"/>
      <c r="X627" s="1794"/>
      <c r="Y627" s="1794"/>
      <c r="Z627" s="1214"/>
      <c r="AA627" s="1795">
        <v>0</v>
      </c>
      <c r="AB627" s="1795"/>
      <c r="AC627" s="1795"/>
      <c r="AD627" s="1795"/>
      <c r="AE627" s="1795"/>
      <c r="AF627" s="1795"/>
      <c r="AG627" s="1795"/>
      <c r="AH627" s="1213"/>
    </row>
    <row r="628" spans="1:34" ht="16.7" customHeight="1">
      <c r="A628" s="1801" t="s">
        <v>2872</v>
      </c>
      <c r="B628" s="1825"/>
      <c r="C628" s="1825"/>
      <c r="D628" s="1825"/>
      <c r="E628" s="1825"/>
      <c r="F628" s="1825"/>
      <c r="G628" s="1825"/>
      <c r="H628" s="1825"/>
      <c r="I628" s="1825"/>
      <c r="J628" s="1825"/>
      <c r="K628" s="1825"/>
      <c r="L628" s="1825"/>
      <c r="M628" s="1825"/>
      <c r="N628" s="1826"/>
      <c r="O628" s="1789" t="s">
        <v>2850</v>
      </c>
      <c r="P628" s="1790"/>
      <c r="Q628" s="1790"/>
      <c r="R628" s="1790"/>
      <c r="S628" s="1791"/>
      <c r="T628" s="1827" t="s">
        <v>754</v>
      </c>
      <c r="U628" s="1790"/>
      <c r="V628" s="1790"/>
      <c r="W628" s="1213"/>
      <c r="X628" s="1789" t="s">
        <v>2866</v>
      </c>
      <c r="Y628" s="1790"/>
      <c r="Z628" s="1790"/>
      <c r="AA628" s="1790"/>
      <c r="AB628" s="1790"/>
      <c r="AC628" s="1790"/>
      <c r="AD628" s="1791"/>
      <c r="AE628" s="1810" t="s">
        <v>2867</v>
      </c>
      <c r="AF628" s="1828"/>
      <c r="AG628" s="1828"/>
      <c r="AH628" s="1213"/>
    </row>
    <row r="629" spans="1:34" ht="17.45" customHeight="1">
      <c r="A629" s="1792"/>
      <c r="B629" s="1793"/>
      <c r="C629" s="1793"/>
      <c r="D629" s="1793"/>
      <c r="E629" s="1793"/>
      <c r="F629" s="1793"/>
      <c r="G629" s="1793"/>
      <c r="H629" s="1793"/>
      <c r="I629" s="1793"/>
      <c r="J629" s="1793"/>
      <c r="K629" s="1794" t="s">
        <v>2873</v>
      </c>
      <c r="L629" s="1794"/>
      <c r="M629" s="1794"/>
      <c r="N629" s="1794"/>
      <c r="O629" s="1794"/>
      <c r="P629" s="1794"/>
      <c r="Q629" s="1794"/>
      <c r="R629" s="1794"/>
      <c r="S629" s="1794"/>
      <c r="T629" s="1794"/>
      <c r="U629" s="1794"/>
      <c r="V629" s="1794"/>
      <c r="W629" s="1794"/>
      <c r="X629" s="1794"/>
      <c r="Y629" s="1794"/>
      <c r="Z629" s="1794"/>
      <c r="AA629" s="1794"/>
      <c r="AB629" s="1214"/>
      <c r="AC629" s="1795">
        <v>0</v>
      </c>
      <c r="AD629" s="1795"/>
      <c r="AE629" s="1795"/>
      <c r="AF629" s="1795"/>
      <c r="AG629" s="1795"/>
      <c r="AH629" s="1213"/>
    </row>
    <row r="630" spans="1:34" ht="17.45" customHeight="1">
      <c r="A630" s="1801" t="s">
        <v>2874</v>
      </c>
      <c r="B630" s="1825"/>
      <c r="C630" s="1825"/>
      <c r="D630" s="1825"/>
      <c r="E630" s="1825"/>
      <c r="F630" s="1825"/>
      <c r="G630" s="1825"/>
      <c r="H630" s="1825"/>
      <c r="I630" s="1825"/>
      <c r="J630" s="1826"/>
      <c r="K630" s="1789" t="s">
        <v>2850</v>
      </c>
      <c r="L630" s="1791"/>
      <c r="M630" s="1855" t="s">
        <v>2875</v>
      </c>
      <c r="N630" s="1856"/>
      <c r="O630" s="1857"/>
      <c r="P630" s="1855" t="s">
        <v>2876</v>
      </c>
      <c r="Q630" s="1856"/>
      <c r="R630" s="1857"/>
      <c r="S630" s="1855" t="s">
        <v>2877</v>
      </c>
      <c r="T630" s="1857"/>
      <c r="U630" s="1789" t="s">
        <v>2878</v>
      </c>
      <c r="V630" s="1790"/>
      <c r="W630" s="1791"/>
      <c r="X630" s="1789" t="s">
        <v>2879</v>
      </c>
      <c r="Y630" s="1790"/>
      <c r="Z630" s="1790"/>
      <c r="AA630" s="1790"/>
      <c r="AB630" s="1791"/>
      <c r="AC630" s="1789" t="s">
        <v>2880</v>
      </c>
      <c r="AD630" s="1791"/>
      <c r="AE630" s="1810" t="s">
        <v>2867</v>
      </c>
      <c r="AF630" s="1828"/>
      <c r="AG630" s="1828"/>
      <c r="AH630" s="1213"/>
    </row>
    <row r="631" spans="1:34" ht="16.7" customHeight="1">
      <c r="A631" s="1883" t="s">
        <v>2895</v>
      </c>
      <c r="B631" s="1884"/>
      <c r="C631" s="1884"/>
      <c r="D631" s="1884"/>
      <c r="E631" s="1884"/>
      <c r="F631" s="1829" t="s">
        <v>2896</v>
      </c>
      <c r="G631" s="1830"/>
      <c r="H631" s="1830"/>
      <c r="I631" s="1830"/>
      <c r="J631" s="1829"/>
      <c r="K631" s="1862">
        <v>1.5</v>
      </c>
      <c r="L631" s="1863"/>
      <c r="M631" s="1836">
        <v>0</v>
      </c>
      <c r="N631" s="1837"/>
      <c r="O631" s="1838"/>
      <c r="P631" s="1836">
        <v>0</v>
      </c>
      <c r="Q631" s="1837"/>
      <c r="R631" s="1838"/>
      <c r="S631" s="1836">
        <v>62.58</v>
      </c>
      <c r="T631" s="1838"/>
      <c r="U631" s="1836">
        <v>0.93</v>
      </c>
      <c r="V631" s="1837"/>
      <c r="W631" s="1838"/>
      <c r="X631" s="1836">
        <v>0.74</v>
      </c>
      <c r="Y631" s="1837"/>
      <c r="Z631" s="1837"/>
      <c r="AA631" s="1837"/>
      <c r="AB631" s="1838"/>
      <c r="AC631" s="1836">
        <v>0.68</v>
      </c>
      <c r="AD631" s="1838"/>
      <c r="AE631" s="1839">
        <v>63.825000000000003</v>
      </c>
      <c r="AF631" s="1795"/>
      <c r="AG631" s="1795"/>
      <c r="AH631" s="1217"/>
    </row>
    <row r="632" spans="1:34" ht="17.45" customHeight="1">
      <c r="A632" s="1853"/>
      <c r="B632" s="1778"/>
      <c r="C632" s="1778"/>
      <c r="D632" s="1778"/>
      <c r="E632" s="1778"/>
      <c r="F632" s="1778"/>
      <c r="G632" s="1778"/>
      <c r="H632" s="1778"/>
      <c r="I632" s="1846" t="s">
        <v>2881</v>
      </c>
      <c r="J632" s="1846"/>
      <c r="K632" s="1846"/>
      <c r="L632" s="1846"/>
      <c r="M632" s="1846"/>
      <c r="N632" s="1846"/>
      <c r="O632" s="1846"/>
      <c r="P632" s="1846"/>
      <c r="Q632" s="1846"/>
      <c r="R632" s="1846"/>
      <c r="S632" s="1846"/>
      <c r="T632" s="1846"/>
      <c r="U632" s="1846"/>
      <c r="V632" s="1846"/>
      <c r="W632" s="1846"/>
      <c r="X632" s="1846"/>
      <c r="Y632" s="1846"/>
      <c r="Z632" s="1203"/>
      <c r="AA632" s="1847">
        <v>63.825000000000003</v>
      </c>
      <c r="AB632" s="1847"/>
      <c r="AC632" s="1847"/>
      <c r="AD632" s="1847"/>
      <c r="AE632" s="1847"/>
      <c r="AF632" s="1847"/>
      <c r="AG632" s="1847"/>
      <c r="AH632" s="1204"/>
    </row>
    <row r="633" spans="1:34" ht="5.85" customHeight="1">
      <c r="A633" s="1854"/>
      <c r="B633" s="1309"/>
      <c r="C633" s="1309"/>
      <c r="D633" s="1309"/>
      <c r="E633" s="1309"/>
      <c r="F633" s="1309"/>
      <c r="G633" s="1309"/>
      <c r="H633" s="1309"/>
      <c r="I633" s="1309"/>
      <c r="J633" s="1309"/>
      <c r="K633" s="1309"/>
      <c r="L633" s="1309"/>
      <c r="M633" s="1309"/>
      <c r="N633" s="1309"/>
      <c r="O633" s="1309"/>
      <c r="P633" s="1309"/>
      <c r="Q633" s="1309"/>
      <c r="R633" s="1309"/>
      <c r="S633" s="1309"/>
      <c r="T633" s="1309"/>
      <c r="U633" s="1309"/>
      <c r="V633" s="1309"/>
      <c r="W633" s="1309"/>
      <c r="X633" s="1309"/>
      <c r="Y633" s="1309"/>
      <c r="Z633" s="1309"/>
      <c r="AA633" s="1309"/>
      <c r="AB633" s="1309"/>
      <c r="AC633" s="1309"/>
      <c r="AD633" s="1309"/>
      <c r="AE633" s="1309"/>
      <c r="AF633" s="1309"/>
      <c r="AG633" s="1309"/>
      <c r="AH633" s="1782"/>
    </row>
    <row r="634" spans="1:34" ht="16.7" customHeight="1">
      <c r="A634" s="1845"/>
      <c r="B634" s="1799"/>
      <c r="C634" s="1799"/>
      <c r="D634" s="1799"/>
      <c r="E634" s="1799"/>
      <c r="F634" s="1799"/>
      <c r="G634" s="1799"/>
      <c r="H634" s="1799"/>
      <c r="I634" s="1842" t="s">
        <v>2882</v>
      </c>
      <c r="J634" s="1842"/>
      <c r="K634" s="1842"/>
      <c r="L634" s="1842"/>
      <c r="M634" s="1842"/>
      <c r="N634" s="1842"/>
      <c r="O634" s="1842"/>
      <c r="P634" s="1842"/>
      <c r="Q634" s="1842"/>
      <c r="R634" s="1842"/>
      <c r="S634" s="1842"/>
      <c r="T634" s="1842"/>
      <c r="U634" s="1842"/>
      <c r="V634" s="1842"/>
      <c r="W634" s="1842"/>
      <c r="X634" s="1842"/>
      <c r="Y634" s="1842"/>
      <c r="Z634" s="1212"/>
      <c r="AA634" s="1848">
        <v>73.459999999999994</v>
      </c>
      <c r="AB634" s="1848"/>
      <c r="AC634" s="1848"/>
      <c r="AD634" s="1848"/>
      <c r="AE634" s="1848"/>
      <c r="AF634" s="1848"/>
      <c r="AG634" s="1848"/>
      <c r="AH634" s="1208"/>
    </row>
    <row r="635" spans="1:34" ht="45.75" customHeight="1">
      <c r="A635" s="1849" t="s">
        <v>2883</v>
      </c>
      <c r="B635" s="1850"/>
      <c r="C635" s="1850"/>
      <c r="D635" s="1850"/>
      <c r="E635" s="1851" t="s">
        <v>2897</v>
      </c>
      <c r="F635" s="1852"/>
      <c r="G635" s="1852"/>
      <c r="H635" s="1852"/>
      <c r="I635" s="1852"/>
      <c r="J635" s="1852"/>
      <c r="K635" s="1852"/>
      <c r="L635" s="1852"/>
      <c r="M635" s="1852"/>
      <c r="N635" s="1852"/>
      <c r="O635" s="1852"/>
      <c r="P635" s="1852"/>
      <c r="Q635" s="1852"/>
      <c r="R635" s="1852"/>
      <c r="S635" s="1852"/>
      <c r="T635" s="1852"/>
      <c r="U635" s="1852"/>
      <c r="V635" s="1852"/>
      <c r="W635" s="1852"/>
      <c r="X635" s="1852"/>
      <c r="Y635" s="1852"/>
      <c r="Z635" s="1852"/>
      <c r="AA635" s="1852"/>
      <c r="AB635" s="1852"/>
      <c r="AC635" s="1852"/>
      <c r="AD635" s="1852"/>
      <c r="AE635" s="1852"/>
      <c r="AF635" s="1852"/>
      <c r="AG635" s="1852"/>
      <c r="AH635" s="1851"/>
    </row>
    <row r="636" spans="1:34" ht="116.45" customHeight="1">
      <c r="A636" s="1218"/>
      <c r="AH636" s="1219"/>
    </row>
    <row r="637" spans="1:34" ht="115.7" customHeight="1">
      <c r="A637" s="1220"/>
      <c r="B637" s="1221"/>
      <c r="C637" s="1221"/>
      <c r="D637" s="1221"/>
      <c r="E637" s="1221"/>
      <c r="F637" s="1221"/>
      <c r="G637" s="1221"/>
      <c r="H637" s="1221"/>
      <c r="I637" s="1221"/>
      <c r="J637" s="1221"/>
      <c r="K637" s="1221"/>
      <c r="L637" s="1221"/>
      <c r="M637" s="1221"/>
      <c r="N637" s="1221"/>
      <c r="O637" s="1221"/>
      <c r="P637" s="1221"/>
      <c r="Q637" s="1221"/>
      <c r="R637" s="1221"/>
      <c r="S637" s="1221"/>
      <c r="T637" s="1221"/>
      <c r="U637" s="1221"/>
      <c r="V637" s="1221"/>
      <c r="W637" s="1221"/>
      <c r="X637" s="1221"/>
      <c r="Y637" s="1221"/>
      <c r="Z637" s="1221"/>
      <c r="AA637" s="1221"/>
      <c r="AB637" s="1221"/>
      <c r="AC637" s="1221"/>
      <c r="AD637" s="1221"/>
      <c r="AE637" s="1221"/>
      <c r="AF637" s="1221"/>
      <c r="AG637" s="1221"/>
      <c r="AH637" s="1222"/>
    </row>
    <row r="638" spans="1:34" ht="5.85" customHeight="1">
      <c r="A638" s="1777"/>
      <c r="B638" s="1778"/>
      <c r="C638" s="1778"/>
      <c r="D638" s="1778"/>
      <c r="E638" s="1778"/>
      <c r="F638" s="1778"/>
      <c r="G638" s="1778"/>
      <c r="H638" s="1778"/>
      <c r="I638" s="1778"/>
      <c r="J638" s="1778"/>
      <c r="K638" s="1778"/>
      <c r="L638" s="1778"/>
      <c r="M638" s="1778"/>
      <c r="N638" s="1778"/>
      <c r="O638" s="1778"/>
      <c r="P638" s="1778"/>
      <c r="Q638" s="1778"/>
      <c r="R638" s="1778"/>
      <c r="S638" s="1778"/>
      <c r="T638" s="1778"/>
      <c r="U638" s="1778"/>
      <c r="V638" s="1778"/>
      <c r="W638" s="1778"/>
      <c r="X638" s="1778"/>
      <c r="Y638" s="1778"/>
      <c r="Z638" s="1778"/>
      <c r="AA638" s="1778"/>
      <c r="AB638" s="1778"/>
      <c r="AC638" s="1778"/>
      <c r="AD638" s="1778"/>
      <c r="AE638" s="1778"/>
      <c r="AF638" s="1778"/>
      <c r="AG638" s="1778"/>
      <c r="AH638" s="1779"/>
    </row>
    <row r="639" spans="1:34" ht="11.65" customHeight="1">
      <c r="A639" s="1780" t="s">
        <v>2834</v>
      </c>
      <c r="B639" s="1310"/>
      <c r="C639" s="1310"/>
      <c r="D639" s="1310"/>
      <c r="E639" s="1310"/>
      <c r="F639" s="1310"/>
      <c r="G639" s="1310"/>
      <c r="H639" s="1310"/>
      <c r="I639" s="1310"/>
      <c r="J639" s="1310"/>
      <c r="K639" s="1310"/>
      <c r="L639" s="1310"/>
      <c r="M639" s="1310"/>
      <c r="N639" s="1310"/>
      <c r="O639" s="1310"/>
      <c r="P639" s="1310"/>
      <c r="Q639" s="1310"/>
      <c r="R639" s="1310"/>
      <c r="S639" s="1310"/>
      <c r="T639" s="1310"/>
      <c r="U639" s="1310"/>
      <c r="V639" s="1310"/>
      <c r="W639" s="1310"/>
      <c r="X639" s="1310"/>
      <c r="Y639" s="1310"/>
      <c r="Z639" s="1310"/>
      <c r="AA639" s="1310"/>
      <c r="AB639" s="1310"/>
      <c r="AC639" s="1310"/>
      <c r="AD639" s="1309"/>
      <c r="AE639" s="1309"/>
      <c r="AF639" s="1781" t="s">
        <v>2935</v>
      </c>
      <c r="AG639" s="1781"/>
      <c r="AH639" s="1782"/>
    </row>
    <row r="640" spans="1:34" ht="5.85" customHeight="1">
      <c r="A640" s="1780"/>
      <c r="B640" s="1310"/>
      <c r="C640" s="1310"/>
      <c r="D640" s="1310"/>
      <c r="E640" s="1310"/>
      <c r="F640" s="1310"/>
      <c r="G640" s="1310"/>
      <c r="H640" s="1310"/>
      <c r="I640" s="1310"/>
      <c r="J640" s="1310"/>
      <c r="K640" s="1310"/>
      <c r="L640" s="1310"/>
      <c r="M640" s="1310"/>
      <c r="N640" s="1310"/>
      <c r="O640" s="1310"/>
      <c r="P640" s="1310"/>
      <c r="Q640" s="1310"/>
      <c r="R640" s="1310"/>
      <c r="S640" s="1310"/>
      <c r="T640" s="1310"/>
      <c r="U640" s="1310"/>
      <c r="V640" s="1310"/>
      <c r="W640" s="1310"/>
      <c r="X640" s="1310"/>
      <c r="Y640" s="1310"/>
      <c r="Z640" s="1310"/>
      <c r="AA640" s="1310"/>
      <c r="AB640" s="1310"/>
      <c r="AC640" s="1310"/>
      <c r="AD640" s="1311"/>
      <c r="AE640" s="1311"/>
      <c r="AF640" s="1311"/>
      <c r="AG640" s="1311"/>
      <c r="AH640" s="1782"/>
    </row>
    <row r="641" spans="1:34" ht="11.65" customHeight="1">
      <c r="A641" s="1783" t="s">
        <v>2836</v>
      </c>
      <c r="B641" s="1784"/>
      <c r="C641" s="1784"/>
      <c r="D641" s="1784"/>
      <c r="E641" s="1784"/>
      <c r="F641" s="1784"/>
      <c r="G641" s="1784"/>
      <c r="H641" s="1784"/>
      <c r="I641" s="1784"/>
      <c r="J641" s="1784"/>
      <c r="K641" s="1784"/>
      <c r="L641" s="1784"/>
      <c r="M641" s="1784"/>
      <c r="N641" s="1784"/>
      <c r="O641" s="1784"/>
      <c r="P641" s="1784"/>
      <c r="Q641" s="1784"/>
      <c r="R641" s="1784"/>
      <c r="S641" s="1784"/>
      <c r="T641" s="1784"/>
      <c r="U641" s="1784"/>
      <c r="V641" s="1784"/>
      <c r="W641" s="1784"/>
      <c r="X641" s="1784"/>
      <c r="Y641" s="1784"/>
      <c r="Z641" s="1784"/>
      <c r="AA641" s="1784"/>
      <c r="AB641" s="1784"/>
      <c r="AC641" s="1784"/>
      <c r="AD641" s="1311"/>
      <c r="AE641" s="1311"/>
      <c r="AF641" s="1311"/>
      <c r="AG641" s="1311"/>
      <c r="AH641" s="1782"/>
    </row>
    <row r="642" spans="1:34" ht="22.5" customHeight="1">
      <c r="A642" s="1785" t="s">
        <v>2837</v>
      </c>
      <c r="B642" s="1786"/>
      <c r="C642" s="1786"/>
      <c r="D642" s="1786"/>
      <c r="E642" s="1786"/>
      <c r="F642" s="1786"/>
      <c r="G642" s="1786"/>
      <c r="H642" s="1786"/>
      <c r="I642" s="1786"/>
      <c r="J642" s="1786"/>
      <c r="K642" s="1786"/>
      <c r="L642" s="1786"/>
      <c r="M642" s="1786"/>
      <c r="N642" s="1786"/>
      <c r="O642" s="1786"/>
      <c r="P642" s="1786"/>
      <c r="Q642" s="1786"/>
      <c r="R642" s="1786"/>
      <c r="S642" s="1786"/>
      <c r="T642" s="1786"/>
      <c r="U642" s="1786"/>
      <c r="V642" s="1786"/>
      <c r="W642" s="1786"/>
      <c r="X642" s="1786"/>
      <c r="Y642" s="1786"/>
      <c r="Z642" s="1786"/>
      <c r="AA642" s="1786"/>
      <c r="AB642" s="1786"/>
      <c r="AC642" s="1786"/>
      <c r="AD642" s="1311"/>
      <c r="AE642" s="1311"/>
      <c r="AF642" s="1311"/>
      <c r="AG642" s="1311"/>
      <c r="AH642" s="1782"/>
    </row>
    <row r="643" spans="1:34" ht="5.85" customHeight="1">
      <c r="A643" s="1787" t="s">
        <v>2838</v>
      </c>
      <c r="B643" s="1788"/>
      <c r="C643" s="1788"/>
      <c r="D643" s="1788"/>
      <c r="E643" s="1788"/>
      <c r="F643" s="1788"/>
      <c r="G643" s="1788"/>
      <c r="H643" s="1788"/>
      <c r="I643" s="1788"/>
      <c r="J643" s="1788"/>
      <c r="K643" s="1788"/>
      <c r="L643" s="1788"/>
      <c r="M643" s="1788"/>
      <c r="N643" s="1788"/>
      <c r="O643" s="1788"/>
      <c r="P643" s="1788"/>
      <c r="Q643" s="1788"/>
      <c r="R643" s="1788"/>
      <c r="S643" s="1788"/>
      <c r="T643" s="1788"/>
      <c r="U643" s="1788"/>
      <c r="V643" s="1788"/>
      <c r="W643" s="1788"/>
      <c r="X643" s="1788"/>
      <c r="Y643" s="1788"/>
      <c r="Z643" s="1788"/>
      <c r="AA643" s="1788"/>
      <c r="AB643" s="1788"/>
      <c r="AC643" s="1788"/>
      <c r="AD643" s="1311"/>
      <c r="AE643" s="1311"/>
      <c r="AF643" s="1311"/>
      <c r="AG643" s="1311"/>
      <c r="AH643" s="1782"/>
    </row>
    <row r="644" spans="1:34" ht="5.85" customHeight="1">
      <c r="A644" s="1787"/>
      <c r="B644" s="1788"/>
      <c r="C644" s="1788"/>
      <c r="D644" s="1788"/>
      <c r="E644" s="1788"/>
      <c r="F644" s="1788"/>
      <c r="G644" s="1788"/>
      <c r="H644" s="1788"/>
      <c r="I644" s="1788"/>
      <c r="J644" s="1788"/>
      <c r="K644" s="1788"/>
      <c r="L644" s="1788"/>
      <c r="M644" s="1788"/>
      <c r="N644" s="1788"/>
      <c r="O644" s="1788"/>
      <c r="P644" s="1788"/>
      <c r="Q644" s="1788"/>
      <c r="R644" s="1788"/>
      <c r="S644" s="1788"/>
      <c r="T644" s="1788"/>
      <c r="U644" s="1788"/>
      <c r="V644" s="1788"/>
      <c r="W644" s="1788"/>
      <c r="X644" s="1788"/>
      <c r="Y644" s="1788"/>
      <c r="Z644" s="1788"/>
      <c r="AA644" s="1788"/>
      <c r="AB644" s="1788"/>
      <c r="AC644" s="1788"/>
      <c r="AD644" s="1782"/>
      <c r="AE644" s="1309"/>
      <c r="AF644" s="1309"/>
      <c r="AG644" s="1309"/>
      <c r="AH644" s="1782"/>
    </row>
    <row r="645" spans="1:34" ht="11.65" customHeight="1">
      <c r="A645" s="1787" t="s">
        <v>2839</v>
      </c>
      <c r="B645" s="1788"/>
      <c r="C645" s="1788"/>
      <c r="D645" s="1788"/>
      <c r="E645" s="1788"/>
      <c r="F645" s="1788"/>
      <c r="G645" s="1788"/>
      <c r="H645" s="1788"/>
      <c r="I645" s="1788"/>
      <c r="J645" s="1788"/>
      <c r="K645" s="1788"/>
      <c r="L645" s="1788"/>
      <c r="M645" s="1788"/>
      <c r="N645" s="1788"/>
      <c r="O645" s="1788"/>
      <c r="P645" s="1788"/>
      <c r="Q645" s="1788"/>
      <c r="R645" s="1788"/>
      <c r="S645" s="1788"/>
      <c r="T645" s="1788"/>
      <c r="U645" s="1788"/>
      <c r="V645" s="1788"/>
      <c r="W645" s="1788"/>
      <c r="X645" s="1788"/>
      <c r="Y645" s="1788"/>
      <c r="Z645" s="1788"/>
      <c r="AA645" s="1788"/>
      <c r="AB645" s="1788"/>
      <c r="AC645" s="1788"/>
      <c r="AD645" s="1818" t="s">
        <v>2840</v>
      </c>
      <c r="AE645" s="1818"/>
      <c r="AF645" s="1206">
        <v>21.23</v>
      </c>
      <c r="AG645" s="1207" t="s">
        <v>5</v>
      </c>
      <c r="AH645" s="1800"/>
    </row>
    <row r="646" spans="1:34" ht="10.9" customHeight="1">
      <c r="A646" s="1819" t="s">
        <v>2841</v>
      </c>
      <c r="B646" s="1820"/>
      <c r="C646" s="1820"/>
      <c r="D646" s="1820"/>
      <c r="E646" s="1820"/>
      <c r="F646" s="1820"/>
      <c r="G646" s="1820"/>
      <c r="H646" s="1820"/>
      <c r="I646" s="1820"/>
      <c r="J646" s="1820"/>
      <c r="K646" s="1820"/>
      <c r="L646" s="1820"/>
      <c r="M646" s="1820"/>
      <c r="N646" s="1820"/>
      <c r="O646" s="1820"/>
      <c r="P646" s="1820"/>
      <c r="Q646" s="1820"/>
      <c r="R646" s="1820"/>
      <c r="S646" s="1820"/>
      <c r="T646" s="1820"/>
      <c r="U646" s="1820"/>
      <c r="V646" s="1820"/>
      <c r="W646" s="1820"/>
      <c r="X646" s="1820"/>
      <c r="Y646" s="1820"/>
      <c r="Z646" s="1820"/>
      <c r="AA646" s="1820"/>
      <c r="AB646" s="1820"/>
      <c r="AC646" s="1820"/>
      <c r="AD646" s="1821" t="s">
        <v>2842</v>
      </c>
      <c r="AE646" s="1821"/>
      <c r="AF646" s="1210">
        <v>15</v>
      </c>
      <c r="AG646" s="1211" t="s">
        <v>5</v>
      </c>
      <c r="AH646" s="1800"/>
    </row>
    <row r="647" spans="1:34" ht="17.45" customHeight="1">
      <c r="A647" s="1822" t="s">
        <v>2843</v>
      </c>
      <c r="B647" s="1802"/>
      <c r="C647" s="1802"/>
      <c r="D647" s="1778"/>
      <c r="E647" s="1823" t="s">
        <v>2615</v>
      </c>
      <c r="F647" s="1823"/>
      <c r="G647" s="1823"/>
      <c r="H647" s="1823"/>
      <c r="I647" s="1823"/>
      <c r="J647" s="1823"/>
      <c r="K647" s="1823"/>
      <c r="L647" s="1823"/>
      <c r="M647" s="1823"/>
      <c r="N647" s="1823"/>
      <c r="O647" s="1823"/>
      <c r="P647" s="1823"/>
      <c r="Q647" s="1823"/>
      <c r="R647" s="1823"/>
      <c r="S647" s="1823"/>
      <c r="T647" s="1823"/>
      <c r="U647" s="1823"/>
      <c r="V647" s="1823"/>
      <c r="W647" s="1823"/>
      <c r="X647" s="1823"/>
      <c r="Y647" s="1823"/>
      <c r="Z647" s="1823"/>
      <c r="AA647" s="1823"/>
      <c r="AB647" s="1823"/>
      <c r="AC647" s="1823"/>
      <c r="AD647" s="1823"/>
      <c r="AE647" s="1823"/>
      <c r="AF647" s="1823"/>
      <c r="AG647" s="1823"/>
      <c r="AH647" s="1779"/>
    </row>
    <row r="648" spans="1:34" ht="17.45" customHeight="1">
      <c r="A648" s="1824" t="s">
        <v>2844</v>
      </c>
      <c r="B648" s="1816"/>
      <c r="C648" s="1816"/>
      <c r="D648" s="1309"/>
      <c r="E648" s="1815" t="s">
        <v>106</v>
      </c>
      <c r="F648" s="1815"/>
      <c r="G648" s="1111"/>
      <c r="H648" s="1796" t="s">
        <v>2845</v>
      </c>
      <c r="I648" s="1796"/>
      <c r="J648" s="1796" t="s">
        <v>478</v>
      </c>
      <c r="K648" s="1796"/>
      <c r="L648" s="1309"/>
      <c r="M648" s="1309"/>
      <c r="N648" s="1816" t="s">
        <v>2846</v>
      </c>
      <c r="O648" s="1816"/>
      <c r="P648" s="1816"/>
      <c r="Q648" s="1816"/>
      <c r="R648" s="1817">
        <v>1</v>
      </c>
      <c r="S648" s="1817"/>
      <c r="T648" s="1817"/>
      <c r="U648" s="1817"/>
      <c r="V648" s="1309"/>
      <c r="W648" s="1309"/>
      <c r="X648" s="1309"/>
      <c r="Y648" s="1796" t="s">
        <v>2847</v>
      </c>
      <c r="Z648" s="1796"/>
      <c r="AA648" s="1796"/>
      <c r="AB648" s="1796"/>
      <c r="AC648" s="1796"/>
      <c r="AD648" s="1796"/>
      <c r="AE648" s="1796"/>
      <c r="AF648" s="1797" t="s">
        <v>2848</v>
      </c>
      <c r="AG648" s="1797"/>
      <c r="AH648" s="1782"/>
    </row>
    <row r="649" spans="1:34" ht="5.0999999999999996" customHeight="1">
      <c r="A649" s="1798"/>
      <c r="B649" s="1799"/>
      <c r="C649" s="1799"/>
      <c r="D649" s="1799"/>
      <c r="E649" s="1799"/>
      <c r="F649" s="1799"/>
      <c r="G649" s="1799"/>
      <c r="H649" s="1799"/>
      <c r="I649" s="1799"/>
      <c r="J649" s="1799"/>
      <c r="K649" s="1799"/>
      <c r="L649" s="1799"/>
      <c r="M649" s="1799"/>
      <c r="N649" s="1799"/>
      <c r="O649" s="1799"/>
      <c r="P649" s="1799"/>
      <c r="Q649" s="1799"/>
      <c r="R649" s="1799"/>
      <c r="S649" s="1799"/>
      <c r="T649" s="1799"/>
      <c r="U649" s="1799"/>
      <c r="V649" s="1799"/>
      <c r="W649" s="1799"/>
      <c r="X649" s="1799"/>
      <c r="Y649" s="1799"/>
      <c r="Z649" s="1799"/>
      <c r="AA649" s="1799"/>
      <c r="AB649" s="1799"/>
      <c r="AC649" s="1799"/>
      <c r="AD649" s="1799"/>
      <c r="AE649" s="1799"/>
      <c r="AF649" s="1799"/>
      <c r="AG649" s="1799"/>
      <c r="AH649" s="1800"/>
    </row>
    <row r="650" spans="1:34" ht="17.45" customHeight="1">
      <c r="A650" s="1801" t="s">
        <v>2849</v>
      </c>
      <c r="B650" s="1802"/>
      <c r="C650" s="1802"/>
      <c r="D650" s="1802"/>
      <c r="E650" s="1802"/>
      <c r="F650" s="1802"/>
      <c r="G650" s="1802"/>
      <c r="H650" s="1802"/>
      <c r="I650" s="1802"/>
      <c r="J650" s="1803"/>
      <c r="K650" s="1789" t="s">
        <v>2850</v>
      </c>
      <c r="L650" s="1807"/>
      <c r="M650" s="1789" t="s">
        <v>2851</v>
      </c>
      <c r="N650" s="1790"/>
      <c r="O650" s="1790"/>
      <c r="P650" s="1790"/>
      <c r="Q650" s="1790"/>
      <c r="R650" s="1790"/>
      <c r="S650" s="1790"/>
      <c r="T650" s="1791"/>
      <c r="U650" s="1789" t="s">
        <v>2852</v>
      </c>
      <c r="V650" s="1790"/>
      <c r="W650" s="1790"/>
      <c r="X650" s="1790"/>
      <c r="Y650" s="1790"/>
      <c r="Z650" s="1790"/>
      <c r="AA650" s="1790"/>
      <c r="AB650" s="1790"/>
      <c r="AC650" s="1790"/>
      <c r="AD650" s="1791"/>
      <c r="AE650" s="1810" t="s">
        <v>2853</v>
      </c>
      <c r="AF650" s="1811"/>
      <c r="AG650" s="1811"/>
      <c r="AH650" s="1814"/>
    </row>
    <row r="651" spans="1:34" ht="17.45" customHeight="1">
      <c r="A651" s="1804"/>
      <c r="B651" s="1805"/>
      <c r="C651" s="1805"/>
      <c r="D651" s="1805"/>
      <c r="E651" s="1805"/>
      <c r="F651" s="1805"/>
      <c r="G651" s="1805"/>
      <c r="H651" s="1805"/>
      <c r="I651" s="1805"/>
      <c r="J651" s="1806"/>
      <c r="K651" s="1808"/>
      <c r="L651" s="1809"/>
      <c r="M651" s="1789" t="s">
        <v>2854</v>
      </c>
      <c r="N651" s="1790"/>
      <c r="O651" s="1790"/>
      <c r="P651" s="1791"/>
      <c r="Q651" s="1789" t="s">
        <v>2855</v>
      </c>
      <c r="R651" s="1790"/>
      <c r="S651" s="1790"/>
      <c r="T651" s="1791"/>
      <c r="U651" s="1789" t="s">
        <v>2854</v>
      </c>
      <c r="V651" s="1790"/>
      <c r="W651" s="1790"/>
      <c r="X651" s="1790"/>
      <c r="Y651" s="1790"/>
      <c r="Z651" s="1791"/>
      <c r="AA651" s="1789" t="s">
        <v>2855</v>
      </c>
      <c r="AB651" s="1790"/>
      <c r="AC651" s="1790"/>
      <c r="AD651" s="1791"/>
      <c r="AE651" s="1812"/>
      <c r="AF651" s="1813"/>
      <c r="AG651" s="1813"/>
      <c r="AH651" s="1800"/>
    </row>
    <row r="652" spans="1:34" ht="16.7" customHeight="1">
      <c r="A652" s="1792"/>
      <c r="B652" s="1793"/>
      <c r="C652" s="1793"/>
      <c r="D652" s="1793"/>
      <c r="E652" s="1793"/>
      <c r="F652" s="1793"/>
      <c r="G652" s="1793"/>
      <c r="H652" s="1793"/>
      <c r="I652" s="1793"/>
      <c r="J652" s="1793"/>
      <c r="K652" s="1794" t="s">
        <v>2856</v>
      </c>
      <c r="L652" s="1794"/>
      <c r="M652" s="1794"/>
      <c r="N652" s="1794"/>
      <c r="O652" s="1794"/>
      <c r="P652" s="1794"/>
      <c r="Q652" s="1794"/>
      <c r="R652" s="1794"/>
      <c r="S652" s="1794"/>
      <c r="T652" s="1794"/>
      <c r="U652" s="1794"/>
      <c r="V652" s="1794"/>
      <c r="W652" s="1794"/>
      <c r="X652" s="1794"/>
      <c r="Y652" s="1794"/>
      <c r="Z652" s="1794"/>
      <c r="AA652" s="1795">
        <v>0</v>
      </c>
      <c r="AB652" s="1795"/>
      <c r="AC652" s="1795"/>
      <c r="AD652" s="1795"/>
      <c r="AE652" s="1795"/>
      <c r="AF652" s="1795"/>
      <c r="AG652" s="1795"/>
      <c r="AH652" s="1213"/>
    </row>
    <row r="653" spans="1:34" ht="17.45" customHeight="1">
      <c r="A653" s="1801" t="s">
        <v>2857</v>
      </c>
      <c r="B653" s="1825"/>
      <c r="C653" s="1825"/>
      <c r="D653" s="1825"/>
      <c r="E653" s="1825"/>
      <c r="F653" s="1825"/>
      <c r="G653" s="1825"/>
      <c r="H653" s="1825"/>
      <c r="I653" s="1825"/>
      <c r="J653" s="1825"/>
      <c r="K653" s="1825"/>
      <c r="L653" s="1825"/>
      <c r="M653" s="1825"/>
      <c r="N653" s="1826"/>
      <c r="O653" s="1789" t="s">
        <v>2858</v>
      </c>
      <c r="P653" s="1790"/>
      <c r="Q653" s="1790"/>
      <c r="R653" s="1790"/>
      <c r="S653" s="1791"/>
      <c r="T653" s="1827" t="s">
        <v>2850</v>
      </c>
      <c r="U653" s="1790"/>
      <c r="V653" s="1790"/>
      <c r="W653" s="1213"/>
      <c r="X653" s="1789" t="s">
        <v>2859</v>
      </c>
      <c r="Y653" s="1790"/>
      <c r="Z653" s="1790"/>
      <c r="AA653" s="1790"/>
      <c r="AB653" s="1790"/>
      <c r="AC653" s="1790"/>
      <c r="AD653" s="1791"/>
      <c r="AE653" s="1810" t="s">
        <v>2853</v>
      </c>
      <c r="AF653" s="1828"/>
      <c r="AG653" s="1828"/>
      <c r="AH653" s="1213"/>
    </row>
    <row r="654" spans="1:34" ht="17.45" customHeight="1">
      <c r="A654" s="1792"/>
      <c r="B654" s="1778"/>
      <c r="C654" s="1778"/>
      <c r="D654" s="1778"/>
      <c r="E654" s="1778"/>
      <c r="F654" s="1778"/>
      <c r="G654" s="1778"/>
      <c r="H654" s="1778"/>
      <c r="I654" s="1846" t="s">
        <v>2860</v>
      </c>
      <c r="J654" s="1846"/>
      <c r="K654" s="1846"/>
      <c r="L654" s="1846"/>
      <c r="M654" s="1846"/>
      <c r="N654" s="1846"/>
      <c r="O654" s="1846"/>
      <c r="P654" s="1846"/>
      <c r="Q654" s="1846"/>
      <c r="R654" s="1846"/>
      <c r="S654" s="1846"/>
      <c r="T654" s="1846"/>
      <c r="U654" s="1846"/>
      <c r="V654" s="1846"/>
      <c r="W654" s="1846"/>
      <c r="X654" s="1846"/>
      <c r="Y654" s="1846"/>
      <c r="Z654" s="1793"/>
      <c r="AA654" s="1847">
        <v>0</v>
      </c>
      <c r="AB654" s="1847"/>
      <c r="AC654" s="1847"/>
      <c r="AD654" s="1847"/>
      <c r="AE654" s="1847"/>
      <c r="AF654" s="1847"/>
      <c r="AG654" s="1847"/>
      <c r="AH654" s="1814"/>
    </row>
    <row r="655" spans="1:34" ht="16.7" customHeight="1">
      <c r="A655" s="1844"/>
      <c r="B655" s="1309"/>
      <c r="C655" s="1309"/>
      <c r="D655" s="1309"/>
      <c r="E655" s="1309"/>
      <c r="F655" s="1309"/>
      <c r="G655" s="1309"/>
      <c r="H655" s="1309"/>
      <c r="I655" s="1840" t="s">
        <v>2861</v>
      </c>
      <c r="J655" s="1840"/>
      <c r="K655" s="1840"/>
      <c r="L655" s="1840"/>
      <c r="M655" s="1840"/>
      <c r="N655" s="1840"/>
      <c r="O655" s="1840"/>
      <c r="P655" s="1840"/>
      <c r="Q655" s="1840"/>
      <c r="R655" s="1840"/>
      <c r="S655" s="1840"/>
      <c r="T655" s="1840"/>
      <c r="U655" s="1840"/>
      <c r="V655" s="1840"/>
      <c r="W655" s="1840"/>
      <c r="X655" s="1840"/>
      <c r="Y655" s="1840"/>
      <c r="Z655" s="1309"/>
      <c r="AA655" s="1841">
        <v>0</v>
      </c>
      <c r="AB655" s="1841"/>
      <c r="AC655" s="1841"/>
      <c r="AD655" s="1841"/>
      <c r="AE655" s="1841"/>
      <c r="AF655" s="1841"/>
      <c r="AG655" s="1841"/>
      <c r="AH655" s="1782"/>
    </row>
    <row r="656" spans="1:34" ht="17.45" customHeight="1">
      <c r="A656" s="1844"/>
      <c r="B656" s="1309"/>
      <c r="C656" s="1309"/>
      <c r="D656" s="1309"/>
      <c r="E656" s="1309"/>
      <c r="F656" s="1309"/>
      <c r="G656" s="1309"/>
      <c r="H656" s="1309"/>
      <c r="I656" s="1840" t="s">
        <v>2862</v>
      </c>
      <c r="J656" s="1840"/>
      <c r="K656" s="1840"/>
      <c r="L656" s="1840"/>
      <c r="M656" s="1840"/>
      <c r="N656" s="1840"/>
      <c r="O656" s="1840"/>
      <c r="P656" s="1840"/>
      <c r="Q656" s="1840"/>
      <c r="R656" s="1840"/>
      <c r="S656" s="1840"/>
      <c r="T656" s="1840"/>
      <c r="U656" s="1840"/>
      <c r="V656" s="1840"/>
      <c r="W656" s="1840"/>
      <c r="X656" s="1840"/>
      <c r="Y656" s="1840"/>
      <c r="Z656" s="1309"/>
      <c r="AA656" s="1841">
        <v>0</v>
      </c>
      <c r="AB656" s="1841"/>
      <c r="AC656" s="1841"/>
      <c r="AD656" s="1841"/>
      <c r="AE656" s="1841"/>
      <c r="AF656" s="1841"/>
      <c r="AG656" s="1841"/>
      <c r="AH656" s="1782"/>
    </row>
    <row r="657" spans="1:34" ht="16.7" customHeight="1">
      <c r="A657" s="1844"/>
      <c r="B657" s="1309"/>
      <c r="C657" s="1309"/>
      <c r="D657" s="1309"/>
      <c r="E657" s="1309"/>
      <c r="F657" s="1309"/>
      <c r="G657" s="1309"/>
      <c r="H657" s="1309"/>
      <c r="I657" s="1840" t="s">
        <v>2863</v>
      </c>
      <c r="J657" s="1840"/>
      <c r="K657" s="1840"/>
      <c r="L657" s="1840"/>
      <c r="M657" s="1840"/>
      <c r="N657" s="1840"/>
      <c r="O657" s="1840"/>
      <c r="P657" s="1840"/>
      <c r="Q657" s="1840"/>
      <c r="R657" s="1840"/>
      <c r="S657" s="1840"/>
      <c r="T657" s="1840"/>
      <c r="U657" s="1840"/>
      <c r="V657" s="1840"/>
      <c r="W657" s="1840"/>
      <c r="X657" s="1840"/>
      <c r="Y657" s="1840"/>
      <c r="Z657" s="1309"/>
      <c r="AA657" s="1841">
        <v>0</v>
      </c>
      <c r="AB657" s="1841"/>
      <c r="AC657" s="1841"/>
      <c r="AD657" s="1841"/>
      <c r="AE657" s="1841"/>
      <c r="AF657" s="1841"/>
      <c r="AG657" s="1841"/>
      <c r="AH657" s="1782"/>
    </row>
    <row r="658" spans="1:34" ht="17.45" customHeight="1">
      <c r="A658" s="1845"/>
      <c r="B658" s="1799"/>
      <c r="C658" s="1799"/>
      <c r="D658" s="1799"/>
      <c r="E658" s="1799"/>
      <c r="F658" s="1799"/>
      <c r="G658" s="1799"/>
      <c r="H658" s="1799"/>
      <c r="I658" s="1842" t="s">
        <v>2864</v>
      </c>
      <c r="J658" s="1842"/>
      <c r="K658" s="1842"/>
      <c r="L658" s="1842"/>
      <c r="M658" s="1842"/>
      <c r="N658" s="1842"/>
      <c r="O658" s="1842"/>
      <c r="P658" s="1842"/>
      <c r="Q658" s="1842"/>
      <c r="R658" s="1842"/>
      <c r="S658" s="1842"/>
      <c r="T658" s="1842"/>
      <c r="U658" s="1842"/>
      <c r="V658" s="1842"/>
      <c r="W658" s="1842"/>
      <c r="X658" s="1842"/>
      <c r="Y658" s="1842"/>
      <c r="Z658" s="1799"/>
      <c r="AA658" s="1843">
        <v>0</v>
      </c>
      <c r="AB658" s="1843"/>
      <c r="AC658" s="1843"/>
      <c r="AD658" s="1843"/>
      <c r="AE658" s="1843"/>
      <c r="AF658" s="1843"/>
      <c r="AG658" s="1843"/>
      <c r="AH658" s="1800"/>
    </row>
    <row r="659" spans="1:34" ht="17.45" customHeight="1">
      <c r="A659" s="1801" t="s">
        <v>2865</v>
      </c>
      <c r="B659" s="1825"/>
      <c r="C659" s="1825"/>
      <c r="D659" s="1825"/>
      <c r="E659" s="1825"/>
      <c r="F659" s="1825"/>
      <c r="G659" s="1825"/>
      <c r="H659" s="1825"/>
      <c r="I659" s="1825"/>
      <c r="J659" s="1825"/>
      <c r="K659" s="1825"/>
      <c r="L659" s="1825"/>
      <c r="M659" s="1825"/>
      <c r="N659" s="1826"/>
      <c r="O659" s="1789" t="s">
        <v>2850</v>
      </c>
      <c r="P659" s="1790"/>
      <c r="Q659" s="1790"/>
      <c r="R659" s="1790"/>
      <c r="S659" s="1791"/>
      <c r="T659" s="1827" t="s">
        <v>754</v>
      </c>
      <c r="U659" s="1790"/>
      <c r="V659" s="1790"/>
      <c r="W659" s="1213"/>
      <c r="X659" s="1789" t="s">
        <v>2866</v>
      </c>
      <c r="Y659" s="1790"/>
      <c r="Z659" s="1790"/>
      <c r="AA659" s="1790"/>
      <c r="AB659" s="1790"/>
      <c r="AC659" s="1790"/>
      <c r="AD659" s="1791"/>
      <c r="AE659" s="1810" t="s">
        <v>2867</v>
      </c>
      <c r="AF659" s="1828"/>
      <c r="AG659" s="1828"/>
      <c r="AH659" s="1213"/>
    </row>
    <row r="660" spans="1:34" ht="16.7" customHeight="1">
      <c r="A660" s="1215"/>
      <c r="B660" s="1216" t="s">
        <v>1198</v>
      </c>
      <c r="C660" s="1829" t="s">
        <v>2936</v>
      </c>
      <c r="D660" s="1830"/>
      <c r="E660" s="1830"/>
      <c r="F660" s="1830"/>
      <c r="G660" s="1830"/>
      <c r="H660" s="1830"/>
      <c r="I660" s="1830"/>
      <c r="J660" s="1830"/>
      <c r="K660" s="1830"/>
      <c r="L660" s="1830"/>
      <c r="M660" s="1830"/>
      <c r="N660" s="1829"/>
      <c r="O660" s="1831">
        <v>1</v>
      </c>
      <c r="P660" s="1832"/>
      <c r="Q660" s="1832"/>
      <c r="R660" s="1832"/>
      <c r="S660" s="1833"/>
      <c r="T660" s="1834" t="s">
        <v>478</v>
      </c>
      <c r="U660" s="1835"/>
      <c r="V660" s="1835"/>
      <c r="W660" s="1217"/>
      <c r="X660" s="1836">
        <v>39.380000000000003</v>
      </c>
      <c r="Y660" s="1837"/>
      <c r="Z660" s="1837"/>
      <c r="AA660" s="1837"/>
      <c r="AB660" s="1837"/>
      <c r="AC660" s="1837"/>
      <c r="AD660" s="1838"/>
      <c r="AE660" s="1839">
        <v>39.380000000000003</v>
      </c>
      <c r="AF660" s="1795"/>
      <c r="AG660" s="1795"/>
      <c r="AH660" s="1217"/>
    </row>
    <row r="661" spans="1:34" ht="17.45" customHeight="1">
      <c r="A661" s="1792"/>
      <c r="B661" s="1793"/>
      <c r="C661" s="1793"/>
      <c r="D661" s="1793"/>
      <c r="E661" s="1793"/>
      <c r="F661" s="1793"/>
      <c r="G661" s="1793"/>
      <c r="H661" s="1793"/>
      <c r="I661" s="1794" t="s">
        <v>2869</v>
      </c>
      <c r="J661" s="1794"/>
      <c r="K661" s="1794"/>
      <c r="L661" s="1794"/>
      <c r="M661" s="1794"/>
      <c r="N661" s="1794"/>
      <c r="O661" s="1794"/>
      <c r="P661" s="1794"/>
      <c r="Q661" s="1794"/>
      <c r="R661" s="1794"/>
      <c r="S661" s="1794"/>
      <c r="T661" s="1794"/>
      <c r="U661" s="1794"/>
      <c r="V661" s="1794"/>
      <c r="W661" s="1794"/>
      <c r="X661" s="1794"/>
      <c r="Y661" s="1794"/>
      <c r="Z661" s="1214"/>
      <c r="AA661" s="1795">
        <v>39.380000000000003</v>
      </c>
      <c r="AB661" s="1795"/>
      <c r="AC661" s="1795"/>
      <c r="AD661" s="1795"/>
      <c r="AE661" s="1795"/>
      <c r="AF661" s="1795"/>
      <c r="AG661" s="1795"/>
      <c r="AH661" s="1213"/>
    </row>
    <row r="662" spans="1:34" ht="17.45" customHeight="1">
      <c r="A662" s="1801" t="s">
        <v>2870</v>
      </c>
      <c r="B662" s="1825"/>
      <c r="C662" s="1825"/>
      <c r="D662" s="1825"/>
      <c r="E662" s="1825"/>
      <c r="F662" s="1825"/>
      <c r="G662" s="1825"/>
      <c r="H662" s="1825"/>
      <c r="I662" s="1825"/>
      <c r="J662" s="1825"/>
      <c r="K662" s="1825"/>
      <c r="L662" s="1825"/>
      <c r="M662" s="1825"/>
      <c r="N662" s="1826"/>
      <c r="O662" s="1789" t="s">
        <v>2850</v>
      </c>
      <c r="P662" s="1790"/>
      <c r="Q662" s="1790"/>
      <c r="R662" s="1790"/>
      <c r="S662" s="1791"/>
      <c r="T662" s="1827" t="s">
        <v>754</v>
      </c>
      <c r="U662" s="1790"/>
      <c r="V662" s="1790"/>
      <c r="W662" s="1213"/>
      <c r="X662" s="1789" t="s">
        <v>2866</v>
      </c>
      <c r="Y662" s="1790"/>
      <c r="Z662" s="1790"/>
      <c r="AA662" s="1790"/>
      <c r="AB662" s="1790"/>
      <c r="AC662" s="1790"/>
      <c r="AD662" s="1791"/>
      <c r="AE662" s="1810" t="s">
        <v>2867</v>
      </c>
      <c r="AF662" s="1828"/>
      <c r="AG662" s="1828"/>
      <c r="AH662" s="1213"/>
    </row>
    <row r="663" spans="1:34" ht="16.7" customHeight="1">
      <c r="A663" s="1792"/>
      <c r="B663" s="1793"/>
      <c r="C663" s="1793"/>
      <c r="D663" s="1793"/>
      <c r="E663" s="1793"/>
      <c r="F663" s="1793"/>
      <c r="G663" s="1793"/>
      <c r="H663" s="1793"/>
      <c r="I663" s="1794" t="s">
        <v>2871</v>
      </c>
      <c r="J663" s="1794"/>
      <c r="K663" s="1794"/>
      <c r="L663" s="1794"/>
      <c r="M663" s="1794"/>
      <c r="N663" s="1794"/>
      <c r="O663" s="1794"/>
      <c r="P663" s="1794"/>
      <c r="Q663" s="1794"/>
      <c r="R663" s="1794"/>
      <c r="S663" s="1794"/>
      <c r="T663" s="1794"/>
      <c r="U663" s="1794"/>
      <c r="V663" s="1794"/>
      <c r="W663" s="1794"/>
      <c r="X663" s="1794"/>
      <c r="Y663" s="1794"/>
      <c r="Z663" s="1214"/>
      <c r="AA663" s="1795">
        <v>0</v>
      </c>
      <c r="AB663" s="1795"/>
      <c r="AC663" s="1795"/>
      <c r="AD663" s="1795"/>
      <c r="AE663" s="1795"/>
      <c r="AF663" s="1795"/>
      <c r="AG663" s="1795"/>
      <c r="AH663" s="1213"/>
    </row>
    <row r="664" spans="1:34" ht="17.45" customHeight="1">
      <c r="A664" s="1801" t="s">
        <v>2872</v>
      </c>
      <c r="B664" s="1825"/>
      <c r="C664" s="1825"/>
      <c r="D664" s="1825"/>
      <c r="E664" s="1825"/>
      <c r="F664" s="1825"/>
      <c r="G664" s="1825"/>
      <c r="H664" s="1825"/>
      <c r="I664" s="1825"/>
      <c r="J664" s="1825"/>
      <c r="K664" s="1825"/>
      <c r="L664" s="1825"/>
      <c r="M664" s="1825"/>
      <c r="N664" s="1826"/>
      <c r="O664" s="1789" t="s">
        <v>2850</v>
      </c>
      <c r="P664" s="1790"/>
      <c r="Q664" s="1790"/>
      <c r="R664" s="1790"/>
      <c r="S664" s="1791"/>
      <c r="T664" s="1827" t="s">
        <v>754</v>
      </c>
      <c r="U664" s="1790"/>
      <c r="V664" s="1790"/>
      <c r="W664" s="1213"/>
      <c r="X664" s="1789" t="s">
        <v>2866</v>
      </c>
      <c r="Y664" s="1790"/>
      <c r="Z664" s="1790"/>
      <c r="AA664" s="1790"/>
      <c r="AB664" s="1790"/>
      <c r="AC664" s="1790"/>
      <c r="AD664" s="1791"/>
      <c r="AE664" s="1810" t="s">
        <v>2867</v>
      </c>
      <c r="AF664" s="1828"/>
      <c r="AG664" s="1828"/>
      <c r="AH664" s="1213"/>
    </row>
    <row r="665" spans="1:34" ht="16.7" customHeight="1">
      <c r="A665" s="1792"/>
      <c r="B665" s="1793"/>
      <c r="C665" s="1793"/>
      <c r="D665" s="1793"/>
      <c r="E665" s="1793"/>
      <c r="F665" s="1793"/>
      <c r="G665" s="1793"/>
      <c r="H665" s="1793"/>
      <c r="I665" s="1793"/>
      <c r="J665" s="1793"/>
      <c r="K665" s="1794" t="s">
        <v>2873</v>
      </c>
      <c r="L665" s="1794"/>
      <c r="M665" s="1794"/>
      <c r="N665" s="1794"/>
      <c r="O665" s="1794"/>
      <c r="P665" s="1794"/>
      <c r="Q665" s="1794"/>
      <c r="R665" s="1794"/>
      <c r="S665" s="1794"/>
      <c r="T665" s="1794"/>
      <c r="U665" s="1794"/>
      <c r="V665" s="1794"/>
      <c r="W665" s="1794"/>
      <c r="X665" s="1794"/>
      <c r="Y665" s="1794"/>
      <c r="Z665" s="1794"/>
      <c r="AA665" s="1794"/>
      <c r="AB665" s="1214"/>
      <c r="AC665" s="1795">
        <v>0</v>
      </c>
      <c r="AD665" s="1795"/>
      <c r="AE665" s="1795"/>
      <c r="AF665" s="1795"/>
      <c r="AG665" s="1795"/>
      <c r="AH665" s="1213"/>
    </row>
    <row r="666" spans="1:34" ht="17.45" customHeight="1">
      <c r="A666" s="1801" t="s">
        <v>2874</v>
      </c>
      <c r="B666" s="1825"/>
      <c r="C666" s="1825"/>
      <c r="D666" s="1825"/>
      <c r="E666" s="1825"/>
      <c r="F666" s="1825"/>
      <c r="G666" s="1825"/>
      <c r="H666" s="1825"/>
      <c r="I666" s="1825"/>
      <c r="J666" s="1826"/>
      <c r="K666" s="1789" t="s">
        <v>2850</v>
      </c>
      <c r="L666" s="1791"/>
      <c r="M666" s="1855" t="s">
        <v>2875</v>
      </c>
      <c r="N666" s="1856"/>
      <c r="O666" s="1857"/>
      <c r="P666" s="1855" t="s">
        <v>2876</v>
      </c>
      <c r="Q666" s="1856"/>
      <c r="R666" s="1857"/>
      <c r="S666" s="1855" t="s">
        <v>2877</v>
      </c>
      <c r="T666" s="1857"/>
      <c r="U666" s="1789" t="s">
        <v>2878</v>
      </c>
      <c r="V666" s="1790"/>
      <c r="W666" s="1791"/>
      <c r="X666" s="1789" t="s">
        <v>2879</v>
      </c>
      <c r="Y666" s="1790"/>
      <c r="Z666" s="1790"/>
      <c r="AA666" s="1790"/>
      <c r="AB666" s="1791"/>
      <c r="AC666" s="1789" t="s">
        <v>2880</v>
      </c>
      <c r="AD666" s="1791"/>
      <c r="AE666" s="1810" t="s">
        <v>2867</v>
      </c>
      <c r="AF666" s="1828"/>
      <c r="AG666" s="1828"/>
      <c r="AH666" s="1213"/>
    </row>
    <row r="667" spans="1:34" ht="17.45" customHeight="1">
      <c r="A667" s="1853"/>
      <c r="B667" s="1778"/>
      <c r="C667" s="1778"/>
      <c r="D667" s="1778"/>
      <c r="E667" s="1778"/>
      <c r="F667" s="1778"/>
      <c r="G667" s="1778"/>
      <c r="H667" s="1778"/>
      <c r="I667" s="1846" t="s">
        <v>2881</v>
      </c>
      <c r="J667" s="1846"/>
      <c r="K667" s="1846"/>
      <c r="L667" s="1846"/>
      <c r="M667" s="1846"/>
      <c r="N667" s="1846"/>
      <c r="O667" s="1846"/>
      <c r="P667" s="1846"/>
      <c r="Q667" s="1846"/>
      <c r="R667" s="1846"/>
      <c r="S667" s="1846"/>
      <c r="T667" s="1846"/>
      <c r="U667" s="1846"/>
      <c r="V667" s="1846"/>
      <c r="W667" s="1846"/>
      <c r="X667" s="1846"/>
      <c r="Y667" s="1846"/>
      <c r="Z667" s="1203"/>
      <c r="AA667" s="1847">
        <v>0</v>
      </c>
      <c r="AB667" s="1847"/>
      <c r="AC667" s="1847"/>
      <c r="AD667" s="1847"/>
      <c r="AE667" s="1847"/>
      <c r="AF667" s="1847"/>
      <c r="AG667" s="1847"/>
      <c r="AH667" s="1204"/>
    </row>
    <row r="668" spans="1:34" ht="5.85" customHeight="1">
      <c r="A668" s="1854"/>
      <c r="B668" s="1309"/>
      <c r="C668" s="1309"/>
      <c r="D668" s="1309"/>
      <c r="E668" s="1309"/>
      <c r="F668" s="1309"/>
      <c r="G668" s="1309"/>
      <c r="H668" s="1309"/>
      <c r="I668" s="1309"/>
      <c r="J668" s="1309"/>
      <c r="K668" s="1309"/>
      <c r="L668" s="1309"/>
      <c r="M668" s="1309"/>
      <c r="N668" s="1309"/>
      <c r="O668" s="1309"/>
      <c r="P668" s="1309"/>
      <c r="Q668" s="1309"/>
      <c r="R668" s="1309"/>
      <c r="S668" s="1309"/>
      <c r="T668" s="1309"/>
      <c r="U668" s="1309"/>
      <c r="V668" s="1309"/>
      <c r="W668" s="1309"/>
      <c r="X668" s="1309"/>
      <c r="Y668" s="1309"/>
      <c r="Z668" s="1309"/>
      <c r="AA668" s="1309"/>
      <c r="AB668" s="1309"/>
      <c r="AC668" s="1309"/>
      <c r="AD668" s="1309"/>
      <c r="AE668" s="1309"/>
      <c r="AF668" s="1309"/>
      <c r="AG668" s="1309"/>
      <c r="AH668" s="1782"/>
    </row>
    <row r="669" spans="1:34" ht="16.7" customHeight="1">
      <c r="A669" s="1845"/>
      <c r="B669" s="1799"/>
      <c r="C669" s="1799"/>
      <c r="D669" s="1799"/>
      <c r="E669" s="1799"/>
      <c r="F669" s="1799"/>
      <c r="G669" s="1799"/>
      <c r="H669" s="1799"/>
      <c r="I669" s="1842" t="s">
        <v>2882</v>
      </c>
      <c r="J669" s="1842"/>
      <c r="K669" s="1842"/>
      <c r="L669" s="1842"/>
      <c r="M669" s="1842"/>
      <c r="N669" s="1842"/>
      <c r="O669" s="1842"/>
      <c r="P669" s="1842"/>
      <c r="Q669" s="1842"/>
      <c r="R669" s="1842"/>
      <c r="S669" s="1842"/>
      <c r="T669" s="1842"/>
      <c r="U669" s="1842"/>
      <c r="V669" s="1842"/>
      <c r="W669" s="1842"/>
      <c r="X669" s="1842"/>
      <c r="Y669" s="1842"/>
      <c r="Z669" s="1212"/>
      <c r="AA669" s="1848">
        <v>39.380000000000003</v>
      </c>
      <c r="AB669" s="1848"/>
      <c r="AC669" s="1848"/>
      <c r="AD669" s="1848"/>
      <c r="AE669" s="1848"/>
      <c r="AF669" s="1848"/>
      <c r="AG669" s="1848"/>
      <c r="AH669" s="1208"/>
    </row>
    <row r="670" spans="1:34" ht="45.75" customHeight="1">
      <c r="A670" s="1849" t="s">
        <v>2883</v>
      </c>
      <c r="B670" s="1850"/>
      <c r="C670" s="1850"/>
      <c r="D670" s="1850"/>
      <c r="E670" s="1851"/>
      <c r="F670" s="1852"/>
      <c r="G670" s="1852"/>
      <c r="H670" s="1852"/>
      <c r="I670" s="1852"/>
      <c r="J670" s="1852"/>
      <c r="K670" s="1852"/>
      <c r="L670" s="1852"/>
      <c r="M670" s="1852"/>
      <c r="N670" s="1852"/>
      <c r="O670" s="1852"/>
      <c r="P670" s="1852"/>
      <c r="Q670" s="1852"/>
      <c r="R670" s="1852"/>
      <c r="S670" s="1852"/>
      <c r="T670" s="1852"/>
      <c r="U670" s="1852"/>
      <c r="V670" s="1852"/>
      <c r="W670" s="1852"/>
      <c r="X670" s="1852"/>
      <c r="Y670" s="1852"/>
      <c r="Z670" s="1852"/>
      <c r="AA670" s="1852"/>
      <c r="AB670" s="1852"/>
      <c r="AC670" s="1852"/>
      <c r="AD670" s="1852"/>
      <c r="AE670" s="1852"/>
      <c r="AF670" s="1852"/>
      <c r="AG670" s="1852"/>
      <c r="AH670" s="1851"/>
    </row>
    <row r="671" spans="1:34" ht="141.75" customHeight="1">
      <c r="A671" s="1218"/>
      <c r="AH671" s="1219"/>
    </row>
    <row r="672" spans="1:34" ht="141.75" customHeight="1">
      <c r="A672" s="1220"/>
      <c r="B672" s="1221"/>
      <c r="C672" s="1221"/>
      <c r="D672" s="1221"/>
      <c r="E672" s="1221"/>
      <c r="F672" s="1221"/>
      <c r="G672" s="1221"/>
      <c r="H672" s="1221"/>
      <c r="I672" s="1221"/>
      <c r="J672" s="1221"/>
      <c r="K672" s="1221"/>
      <c r="L672" s="1221"/>
      <c r="M672" s="1221"/>
      <c r="N672" s="1221"/>
      <c r="O672" s="1221"/>
      <c r="P672" s="1221"/>
      <c r="Q672" s="1221"/>
      <c r="R672" s="1221"/>
      <c r="S672" s="1221"/>
      <c r="T672" s="1221"/>
      <c r="U672" s="1221"/>
      <c r="V672" s="1221"/>
      <c r="W672" s="1221"/>
      <c r="X672" s="1221"/>
      <c r="Y672" s="1221"/>
      <c r="Z672" s="1221"/>
      <c r="AA672" s="1221"/>
      <c r="AB672" s="1221"/>
      <c r="AC672" s="1221"/>
      <c r="AD672" s="1221"/>
      <c r="AE672" s="1221"/>
      <c r="AF672" s="1221"/>
      <c r="AG672" s="1221"/>
      <c r="AH672" s="1222"/>
    </row>
    <row r="673" spans="1:34" ht="5.85" customHeight="1">
      <c r="A673" s="1777"/>
      <c r="B673" s="1778"/>
      <c r="C673" s="1778"/>
      <c r="D673" s="1778"/>
      <c r="E673" s="1778"/>
      <c r="F673" s="1778"/>
      <c r="G673" s="1778"/>
      <c r="H673" s="1778"/>
      <c r="I673" s="1778"/>
      <c r="J673" s="1778"/>
      <c r="K673" s="1778"/>
      <c r="L673" s="1778"/>
      <c r="M673" s="1778"/>
      <c r="N673" s="1778"/>
      <c r="O673" s="1778"/>
      <c r="P673" s="1778"/>
      <c r="Q673" s="1778"/>
      <c r="R673" s="1778"/>
      <c r="S673" s="1778"/>
      <c r="T673" s="1778"/>
      <c r="U673" s="1778"/>
      <c r="V673" s="1778"/>
      <c r="W673" s="1778"/>
      <c r="X673" s="1778"/>
      <c r="Y673" s="1778"/>
      <c r="Z673" s="1778"/>
      <c r="AA673" s="1778"/>
      <c r="AB673" s="1778"/>
      <c r="AC673" s="1778"/>
      <c r="AD673" s="1778"/>
      <c r="AE673" s="1778"/>
      <c r="AF673" s="1778"/>
      <c r="AG673" s="1778"/>
      <c r="AH673" s="1779"/>
    </row>
    <row r="674" spans="1:34" ht="11.65" customHeight="1">
      <c r="A674" s="1780" t="s">
        <v>2834</v>
      </c>
      <c r="B674" s="1310"/>
      <c r="C674" s="1310"/>
      <c r="D674" s="1310"/>
      <c r="E674" s="1310"/>
      <c r="F674" s="1310"/>
      <c r="G674" s="1310"/>
      <c r="H674" s="1310"/>
      <c r="I674" s="1310"/>
      <c r="J674" s="1310"/>
      <c r="K674" s="1310"/>
      <c r="L674" s="1310"/>
      <c r="M674" s="1310"/>
      <c r="N674" s="1310"/>
      <c r="O674" s="1310"/>
      <c r="P674" s="1310"/>
      <c r="Q674" s="1310"/>
      <c r="R674" s="1310"/>
      <c r="S674" s="1310"/>
      <c r="T674" s="1310"/>
      <c r="U674" s="1310"/>
      <c r="V674" s="1310"/>
      <c r="W674" s="1310"/>
      <c r="X674" s="1310"/>
      <c r="Y674" s="1310"/>
      <c r="Z674" s="1310"/>
      <c r="AA674" s="1310"/>
      <c r="AB674" s="1310"/>
      <c r="AC674" s="1310"/>
      <c r="AD674" s="1309"/>
      <c r="AE674" s="1309"/>
      <c r="AF674" s="1781" t="s">
        <v>2937</v>
      </c>
      <c r="AG674" s="1781"/>
      <c r="AH674" s="1782"/>
    </row>
    <row r="675" spans="1:34" ht="5.0999999999999996" customHeight="1">
      <c r="A675" s="1780"/>
      <c r="B675" s="1310"/>
      <c r="C675" s="1310"/>
      <c r="D675" s="1310"/>
      <c r="E675" s="1310"/>
      <c r="F675" s="1310"/>
      <c r="G675" s="1310"/>
      <c r="H675" s="1310"/>
      <c r="I675" s="1310"/>
      <c r="J675" s="1310"/>
      <c r="K675" s="1310"/>
      <c r="L675" s="1310"/>
      <c r="M675" s="1310"/>
      <c r="N675" s="1310"/>
      <c r="O675" s="1310"/>
      <c r="P675" s="1310"/>
      <c r="Q675" s="1310"/>
      <c r="R675" s="1310"/>
      <c r="S675" s="1310"/>
      <c r="T675" s="1310"/>
      <c r="U675" s="1310"/>
      <c r="V675" s="1310"/>
      <c r="W675" s="1310"/>
      <c r="X675" s="1310"/>
      <c r="Y675" s="1310"/>
      <c r="Z675" s="1310"/>
      <c r="AA675" s="1310"/>
      <c r="AB675" s="1310"/>
      <c r="AC675" s="1310"/>
      <c r="AD675" s="1311"/>
      <c r="AE675" s="1311"/>
      <c r="AF675" s="1311"/>
      <c r="AG675" s="1311"/>
      <c r="AH675" s="1782"/>
    </row>
    <row r="676" spans="1:34" ht="11.65" customHeight="1">
      <c r="A676" s="1783" t="s">
        <v>2836</v>
      </c>
      <c r="B676" s="1784"/>
      <c r="C676" s="1784"/>
      <c r="D676" s="1784"/>
      <c r="E676" s="1784"/>
      <c r="F676" s="1784"/>
      <c r="G676" s="1784"/>
      <c r="H676" s="1784"/>
      <c r="I676" s="1784"/>
      <c r="J676" s="1784"/>
      <c r="K676" s="1784"/>
      <c r="L676" s="1784"/>
      <c r="M676" s="1784"/>
      <c r="N676" s="1784"/>
      <c r="O676" s="1784"/>
      <c r="P676" s="1784"/>
      <c r="Q676" s="1784"/>
      <c r="R676" s="1784"/>
      <c r="S676" s="1784"/>
      <c r="T676" s="1784"/>
      <c r="U676" s="1784"/>
      <c r="V676" s="1784"/>
      <c r="W676" s="1784"/>
      <c r="X676" s="1784"/>
      <c r="Y676" s="1784"/>
      <c r="Z676" s="1784"/>
      <c r="AA676" s="1784"/>
      <c r="AB676" s="1784"/>
      <c r="AC676" s="1784"/>
      <c r="AD676" s="1311"/>
      <c r="AE676" s="1311"/>
      <c r="AF676" s="1311"/>
      <c r="AG676" s="1311"/>
      <c r="AH676" s="1782"/>
    </row>
    <row r="677" spans="1:34" ht="23.25" customHeight="1">
      <c r="A677" s="1785" t="s">
        <v>2837</v>
      </c>
      <c r="B677" s="1786"/>
      <c r="C677" s="1786"/>
      <c r="D677" s="1786"/>
      <c r="E677" s="1786"/>
      <c r="F677" s="1786"/>
      <c r="G677" s="1786"/>
      <c r="H677" s="1786"/>
      <c r="I677" s="1786"/>
      <c r="J677" s="1786"/>
      <c r="K677" s="1786"/>
      <c r="L677" s="1786"/>
      <c r="M677" s="1786"/>
      <c r="N677" s="1786"/>
      <c r="O677" s="1786"/>
      <c r="P677" s="1786"/>
      <c r="Q677" s="1786"/>
      <c r="R677" s="1786"/>
      <c r="S677" s="1786"/>
      <c r="T677" s="1786"/>
      <c r="U677" s="1786"/>
      <c r="V677" s="1786"/>
      <c r="W677" s="1786"/>
      <c r="X677" s="1786"/>
      <c r="Y677" s="1786"/>
      <c r="Z677" s="1786"/>
      <c r="AA677" s="1786"/>
      <c r="AB677" s="1786"/>
      <c r="AC677" s="1786"/>
      <c r="AD677" s="1311"/>
      <c r="AE677" s="1311"/>
      <c r="AF677" s="1311"/>
      <c r="AG677" s="1311"/>
      <c r="AH677" s="1782"/>
    </row>
    <row r="678" spans="1:34" ht="5.85" customHeight="1">
      <c r="A678" s="1787" t="s">
        <v>2838</v>
      </c>
      <c r="B678" s="1788"/>
      <c r="C678" s="1788"/>
      <c r="D678" s="1788"/>
      <c r="E678" s="1788"/>
      <c r="F678" s="1788"/>
      <c r="G678" s="1788"/>
      <c r="H678" s="1788"/>
      <c r="I678" s="1788"/>
      <c r="J678" s="1788"/>
      <c r="K678" s="1788"/>
      <c r="L678" s="1788"/>
      <c r="M678" s="1788"/>
      <c r="N678" s="1788"/>
      <c r="O678" s="1788"/>
      <c r="P678" s="1788"/>
      <c r="Q678" s="1788"/>
      <c r="R678" s="1788"/>
      <c r="S678" s="1788"/>
      <c r="T678" s="1788"/>
      <c r="U678" s="1788"/>
      <c r="V678" s="1788"/>
      <c r="W678" s="1788"/>
      <c r="X678" s="1788"/>
      <c r="Y678" s="1788"/>
      <c r="Z678" s="1788"/>
      <c r="AA678" s="1788"/>
      <c r="AB678" s="1788"/>
      <c r="AC678" s="1788"/>
      <c r="AD678" s="1311"/>
      <c r="AE678" s="1311"/>
      <c r="AF678" s="1311"/>
      <c r="AG678" s="1311"/>
      <c r="AH678" s="1782"/>
    </row>
    <row r="679" spans="1:34" ht="5.0999999999999996" customHeight="1">
      <c r="A679" s="1787"/>
      <c r="B679" s="1788"/>
      <c r="C679" s="1788"/>
      <c r="D679" s="1788"/>
      <c r="E679" s="1788"/>
      <c r="F679" s="1788"/>
      <c r="G679" s="1788"/>
      <c r="H679" s="1788"/>
      <c r="I679" s="1788"/>
      <c r="J679" s="1788"/>
      <c r="K679" s="1788"/>
      <c r="L679" s="1788"/>
      <c r="M679" s="1788"/>
      <c r="N679" s="1788"/>
      <c r="O679" s="1788"/>
      <c r="P679" s="1788"/>
      <c r="Q679" s="1788"/>
      <c r="R679" s="1788"/>
      <c r="S679" s="1788"/>
      <c r="T679" s="1788"/>
      <c r="U679" s="1788"/>
      <c r="V679" s="1788"/>
      <c r="W679" s="1788"/>
      <c r="X679" s="1788"/>
      <c r="Y679" s="1788"/>
      <c r="Z679" s="1788"/>
      <c r="AA679" s="1788"/>
      <c r="AB679" s="1788"/>
      <c r="AC679" s="1788"/>
      <c r="AD679" s="1782"/>
      <c r="AE679" s="1309"/>
      <c r="AF679" s="1309"/>
      <c r="AG679" s="1309"/>
      <c r="AH679" s="1782"/>
    </row>
    <row r="680" spans="1:34" ht="11.65" customHeight="1">
      <c r="A680" s="1787" t="s">
        <v>2839</v>
      </c>
      <c r="B680" s="1788"/>
      <c r="C680" s="1788"/>
      <c r="D680" s="1788"/>
      <c r="E680" s="1788"/>
      <c r="F680" s="1788"/>
      <c r="G680" s="1788"/>
      <c r="H680" s="1788"/>
      <c r="I680" s="1788"/>
      <c r="J680" s="1788"/>
      <c r="K680" s="1788"/>
      <c r="L680" s="1788"/>
      <c r="M680" s="1788"/>
      <c r="N680" s="1788"/>
      <c r="O680" s="1788"/>
      <c r="P680" s="1788"/>
      <c r="Q680" s="1788"/>
      <c r="R680" s="1788"/>
      <c r="S680" s="1788"/>
      <c r="T680" s="1788"/>
      <c r="U680" s="1788"/>
      <c r="V680" s="1788"/>
      <c r="W680" s="1788"/>
      <c r="X680" s="1788"/>
      <c r="Y680" s="1788"/>
      <c r="Z680" s="1788"/>
      <c r="AA680" s="1788"/>
      <c r="AB680" s="1788"/>
      <c r="AC680" s="1788"/>
      <c r="AD680" s="1818" t="s">
        <v>2840</v>
      </c>
      <c r="AE680" s="1818"/>
      <c r="AF680" s="1206">
        <v>21.23</v>
      </c>
      <c r="AG680" s="1207" t="s">
        <v>5</v>
      </c>
      <c r="AH680" s="1800"/>
    </row>
    <row r="681" spans="1:34" ht="11.65" customHeight="1">
      <c r="A681" s="1819" t="s">
        <v>2841</v>
      </c>
      <c r="B681" s="1820"/>
      <c r="C681" s="1820"/>
      <c r="D681" s="1820"/>
      <c r="E681" s="1820"/>
      <c r="F681" s="1820"/>
      <c r="G681" s="1820"/>
      <c r="H681" s="1820"/>
      <c r="I681" s="1820"/>
      <c r="J681" s="1820"/>
      <c r="K681" s="1820"/>
      <c r="L681" s="1820"/>
      <c r="M681" s="1820"/>
      <c r="N681" s="1820"/>
      <c r="O681" s="1820"/>
      <c r="P681" s="1820"/>
      <c r="Q681" s="1820"/>
      <c r="R681" s="1820"/>
      <c r="S681" s="1820"/>
      <c r="T681" s="1820"/>
      <c r="U681" s="1820"/>
      <c r="V681" s="1820"/>
      <c r="W681" s="1820"/>
      <c r="X681" s="1820"/>
      <c r="Y681" s="1820"/>
      <c r="Z681" s="1820"/>
      <c r="AA681" s="1820"/>
      <c r="AB681" s="1820"/>
      <c r="AC681" s="1820"/>
      <c r="AD681" s="1821" t="s">
        <v>2842</v>
      </c>
      <c r="AE681" s="1821"/>
      <c r="AF681" s="1210">
        <v>15</v>
      </c>
      <c r="AG681" s="1211" t="s">
        <v>5</v>
      </c>
      <c r="AH681" s="1800"/>
    </row>
    <row r="682" spans="1:34" ht="17.45" customHeight="1">
      <c r="A682" s="1822" t="s">
        <v>2843</v>
      </c>
      <c r="B682" s="1802"/>
      <c r="C682" s="1802"/>
      <c r="D682" s="1778"/>
      <c r="E682" s="1823" t="s">
        <v>2659</v>
      </c>
      <c r="F682" s="1823"/>
      <c r="G682" s="1823"/>
      <c r="H682" s="1823"/>
      <c r="I682" s="1823"/>
      <c r="J682" s="1823"/>
      <c r="K682" s="1823"/>
      <c r="L682" s="1823"/>
      <c r="M682" s="1823"/>
      <c r="N682" s="1823"/>
      <c r="O682" s="1823"/>
      <c r="P682" s="1823"/>
      <c r="Q682" s="1823"/>
      <c r="R682" s="1823"/>
      <c r="S682" s="1823"/>
      <c r="T682" s="1823"/>
      <c r="U682" s="1823"/>
      <c r="V682" s="1823"/>
      <c r="W682" s="1823"/>
      <c r="X682" s="1823"/>
      <c r="Y682" s="1823"/>
      <c r="Z682" s="1823"/>
      <c r="AA682" s="1823"/>
      <c r="AB682" s="1823"/>
      <c r="AC682" s="1823"/>
      <c r="AD682" s="1823"/>
      <c r="AE682" s="1823"/>
      <c r="AF682" s="1823"/>
      <c r="AG682" s="1823"/>
      <c r="AH682" s="1779"/>
    </row>
    <row r="683" spans="1:34" ht="16.7" customHeight="1">
      <c r="A683" s="1824" t="s">
        <v>2844</v>
      </c>
      <c r="B683" s="1816"/>
      <c r="C683" s="1816"/>
      <c r="D683" s="1309"/>
      <c r="E683" s="1815" t="s">
        <v>2658</v>
      </c>
      <c r="F683" s="1815"/>
      <c r="G683" s="1111"/>
      <c r="H683" s="1796" t="s">
        <v>2845</v>
      </c>
      <c r="I683" s="1796"/>
      <c r="J683" s="1796" t="s">
        <v>518</v>
      </c>
      <c r="K683" s="1796"/>
      <c r="L683" s="1309"/>
      <c r="M683" s="1309"/>
      <c r="N683" s="1816" t="s">
        <v>2846</v>
      </c>
      <c r="O683" s="1816"/>
      <c r="P683" s="1816"/>
      <c r="Q683" s="1816"/>
      <c r="R683" s="1817">
        <v>1</v>
      </c>
      <c r="S683" s="1817"/>
      <c r="T683" s="1817"/>
      <c r="U683" s="1817"/>
      <c r="V683" s="1309"/>
      <c r="W683" s="1309"/>
      <c r="X683" s="1309"/>
      <c r="Y683" s="1796" t="s">
        <v>2847</v>
      </c>
      <c r="Z683" s="1796"/>
      <c r="AA683" s="1796"/>
      <c r="AB683" s="1796"/>
      <c r="AC683" s="1796"/>
      <c r="AD683" s="1796"/>
      <c r="AE683" s="1796"/>
      <c r="AF683" s="1797" t="s">
        <v>2848</v>
      </c>
      <c r="AG683" s="1797"/>
      <c r="AH683" s="1782"/>
    </row>
    <row r="684" spans="1:34" ht="5.85" customHeight="1">
      <c r="A684" s="1798"/>
      <c r="B684" s="1799"/>
      <c r="C684" s="1799"/>
      <c r="D684" s="1799"/>
      <c r="E684" s="1799"/>
      <c r="F684" s="1799"/>
      <c r="G684" s="1799"/>
      <c r="H684" s="1799"/>
      <c r="I684" s="1799"/>
      <c r="J684" s="1799"/>
      <c r="K684" s="1799"/>
      <c r="L684" s="1799"/>
      <c r="M684" s="1799"/>
      <c r="N684" s="1799"/>
      <c r="O684" s="1799"/>
      <c r="P684" s="1799"/>
      <c r="Q684" s="1799"/>
      <c r="R684" s="1799"/>
      <c r="S684" s="1799"/>
      <c r="T684" s="1799"/>
      <c r="U684" s="1799"/>
      <c r="V684" s="1799"/>
      <c r="W684" s="1799"/>
      <c r="X684" s="1799"/>
      <c r="Y684" s="1799"/>
      <c r="Z684" s="1799"/>
      <c r="AA684" s="1799"/>
      <c r="AB684" s="1799"/>
      <c r="AC684" s="1799"/>
      <c r="AD684" s="1799"/>
      <c r="AE684" s="1799"/>
      <c r="AF684" s="1799"/>
      <c r="AG684" s="1799"/>
      <c r="AH684" s="1800"/>
    </row>
    <row r="685" spans="1:34" ht="17.45" customHeight="1">
      <c r="A685" s="1801" t="s">
        <v>2849</v>
      </c>
      <c r="B685" s="1802"/>
      <c r="C685" s="1802"/>
      <c r="D685" s="1802"/>
      <c r="E685" s="1802"/>
      <c r="F685" s="1802"/>
      <c r="G685" s="1802"/>
      <c r="H685" s="1802"/>
      <c r="I685" s="1802"/>
      <c r="J685" s="1803"/>
      <c r="K685" s="1789" t="s">
        <v>2850</v>
      </c>
      <c r="L685" s="1807"/>
      <c r="M685" s="1789" t="s">
        <v>2851</v>
      </c>
      <c r="N685" s="1790"/>
      <c r="O685" s="1790"/>
      <c r="P685" s="1790"/>
      <c r="Q685" s="1790"/>
      <c r="R685" s="1790"/>
      <c r="S685" s="1790"/>
      <c r="T685" s="1791"/>
      <c r="U685" s="1789" t="s">
        <v>2852</v>
      </c>
      <c r="V685" s="1790"/>
      <c r="W685" s="1790"/>
      <c r="X685" s="1790"/>
      <c r="Y685" s="1790"/>
      <c r="Z685" s="1790"/>
      <c r="AA685" s="1790"/>
      <c r="AB685" s="1790"/>
      <c r="AC685" s="1790"/>
      <c r="AD685" s="1791"/>
      <c r="AE685" s="1810" t="s">
        <v>2853</v>
      </c>
      <c r="AF685" s="1811"/>
      <c r="AG685" s="1811"/>
      <c r="AH685" s="1814"/>
    </row>
    <row r="686" spans="1:34" ht="16.7" customHeight="1">
      <c r="A686" s="1804"/>
      <c r="B686" s="1805"/>
      <c r="C686" s="1805"/>
      <c r="D686" s="1805"/>
      <c r="E686" s="1805"/>
      <c r="F686" s="1805"/>
      <c r="G686" s="1805"/>
      <c r="H686" s="1805"/>
      <c r="I686" s="1805"/>
      <c r="J686" s="1806"/>
      <c r="K686" s="1808"/>
      <c r="L686" s="1809"/>
      <c r="M686" s="1789" t="s">
        <v>2854</v>
      </c>
      <c r="N686" s="1790"/>
      <c r="O686" s="1790"/>
      <c r="P686" s="1791"/>
      <c r="Q686" s="1789" t="s">
        <v>2855</v>
      </c>
      <c r="R686" s="1790"/>
      <c r="S686" s="1790"/>
      <c r="T686" s="1791"/>
      <c r="U686" s="1789" t="s">
        <v>2854</v>
      </c>
      <c r="V686" s="1790"/>
      <c r="W686" s="1790"/>
      <c r="X686" s="1790"/>
      <c r="Y686" s="1790"/>
      <c r="Z686" s="1791"/>
      <c r="AA686" s="1789" t="s">
        <v>2855</v>
      </c>
      <c r="AB686" s="1790"/>
      <c r="AC686" s="1790"/>
      <c r="AD686" s="1791"/>
      <c r="AE686" s="1812"/>
      <c r="AF686" s="1813"/>
      <c r="AG686" s="1813"/>
      <c r="AH686" s="1800"/>
    </row>
    <row r="687" spans="1:34" ht="17.45" customHeight="1">
      <c r="A687" s="1792"/>
      <c r="B687" s="1793"/>
      <c r="C687" s="1793"/>
      <c r="D687" s="1793"/>
      <c r="E687" s="1793"/>
      <c r="F687" s="1793"/>
      <c r="G687" s="1793"/>
      <c r="H687" s="1793"/>
      <c r="I687" s="1793"/>
      <c r="J687" s="1793"/>
      <c r="K687" s="1794" t="s">
        <v>2856</v>
      </c>
      <c r="L687" s="1794"/>
      <c r="M687" s="1794"/>
      <c r="N687" s="1794"/>
      <c r="O687" s="1794"/>
      <c r="P687" s="1794"/>
      <c r="Q687" s="1794"/>
      <c r="R687" s="1794"/>
      <c r="S687" s="1794"/>
      <c r="T687" s="1794"/>
      <c r="U687" s="1794"/>
      <c r="V687" s="1794"/>
      <c r="W687" s="1794"/>
      <c r="X687" s="1794"/>
      <c r="Y687" s="1794"/>
      <c r="Z687" s="1794"/>
      <c r="AA687" s="1795">
        <v>0</v>
      </c>
      <c r="AB687" s="1795"/>
      <c r="AC687" s="1795"/>
      <c r="AD687" s="1795"/>
      <c r="AE687" s="1795"/>
      <c r="AF687" s="1795"/>
      <c r="AG687" s="1795"/>
      <c r="AH687" s="1213"/>
    </row>
    <row r="688" spans="1:34" ht="17.45" customHeight="1">
      <c r="A688" s="1801" t="s">
        <v>2857</v>
      </c>
      <c r="B688" s="1825"/>
      <c r="C688" s="1825"/>
      <c r="D688" s="1825"/>
      <c r="E688" s="1825"/>
      <c r="F688" s="1825"/>
      <c r="G688" s="1825"/>
      <c r="H688" s="1825"/>
      <c r="I688" s="1825"/>
      <c r="J688" s="1825"/>
      <c r="K688" s="1825"/>
      <c r="L688" s="1825"/>
      <c r="M688" s="1825"/>
      <c r="N688" s="1826"/>
      <c r="O688" s="1789" t="s">
        <v>2858</v>
      </c>
      <c r="P688" s="1790"/>
      <c r="Q688" s="1790"/>
      <c r="R688" s="1790"/>
      <c r="S688" s="1791"/>
      <c r="T688" s="1827" t="s">
        <v>2850</v>
      </c>
      <c r="U688" s="1790"/>
      <c r="V688" s="1790"/>
      <c r="W688" s="1213"/>
      <c r="X688" s="1789" t="s">
        <v>2859</v>
      </c>
      <c r="Y688" s="1790"/>
      <c r="Z688" s="1790"/>
      <c r="AA688" s="1790"/>
      <c r="AB688" s="1790"/>
      <c r="AC688" s="1790"/>
      <c r="AD688" s="1791"/>
      <c r="AE688" s="1810" t="s">
        <v>2853</v>
      </c>
      <c r="AF688" s="1828"/>
      <c r="AG688" s="1828"/>
      <c r="AH688" s="1213"/>
    </row>
    <row r="689" spans="1:34" ht="16.7" customHeight="1">
      <c r="A689" s="1792"/>
      <c r="B689" s="1778"/>
      <c r="C689" s="1778"/>
      <c r="D689" s="1778"/>
      <c r="E689" s="1778"/>
      <c r="F689" s="1778"/>
      <c r="G689" s="1778"/>
      <c r="H689" s="1778"/>
      <c r="I689" s="1846" t="s">
        <v>2860</v>
      </c>
      <c r="J689" s="1846"/>
      <c r="K689" s="1846"/>
      <c r="L689" s="1846"/>
      <c r="M689" s="1846"/>
      <c r="N689" s="1846"/>
      <c r="O689" s="1846"/>
      <c r="P689" s="1846"/>
      <c r="Q689" s="1846"/>
      <c r="R689" s="1846"/>
      <c r="S689" s="1846"/>
      <c r="T689" s="1846"/>
      <c r="U689" s="1846"/>
      <c r="V689" s="1846"/>
      <c r="W689" s="1846"/>
      <c r="X689" s="1846"/>
      <c r="Y689" s="1846"/>
      <c r="Z689" s="1793"/>
      <c r="AA689" s="1847">
        <v>0</v>
      </c>
      <c r="AB689" s="1847"/>
      <c r="AC689" s="1847"/>
      <c r="AD689" s="1847"/>
      <c r="AE689" s="1847"/>
      <c r="AF689" s="1847"/>
      <c r="AG689" s="1847"/>
      <c r="AH689" s="1814"/>
    </row>
    <row r="690" spans="1:34" ht="17.45" customHeight="1">
      <c r="A690" s="1844"/>
      <c r="B690" s="1309"/>
      <c r="C690" s="1309"/>
      <c r="D690" s="1309"/>
      <c r="E690" s="1309"/>
      <c r="F690" s="1309"/>
      <c r="G690" s="1309"/>
      <c r="H690" s="1309"/>
      <c r="I690" s="1840" t="s">
        <v>2861</v>
      </c>
      <c r="J690" s="1840"/>
      <c r="K690" s="1840"/>
      <c r="L690" s="1840"/>
      <c r="M690" s="1840"/>
      <c r="N690" s="1840"/>
      <c r="O690" s="1840"/>
      <c r="P690" s="1840"/>
      <c r="Q690" s="1840"/>
      <c r="R690" s="1840"/>
      <c r="S690" s="1840"/>
      <c r="T690" s="1840"/>
      <c r="U690" s="1840"/>
      <c r="V690" s="1840"/>
      <c r="W690" s="1840"/>
      <c r="X690" s="1840"/>
      <c r="Y690" s="1840"/>
      <c r="Z690" s="1309"/>
      <c r="AA690" s="1841">
        <v>0</v>
      </c>
      <c r="AB690" s="1841"/>
      <c r="AC690" s="1841"/>
      <c r="AD690" s="1841"/>
      <c r="AE690" s="1841"/>
      <c r="AF690" s="1841"/>
      <c r="AG690" s="1841"/>
      <c r="AH690" s="1782"/>
    </row>
    <row r="691" spans="1:34" ht="16.7" customHeight="1">
      <c r="A691" s="1844"/>
      <c r="B691" s="1309"/>
      <c r="C691" s="1309"/>
      <c r="D691" s="1309"/>
      <c r="E691" s="1309"/>
      <c r="F691" s="1309"/>
      <c r="G691" s="1309"/>
      <c r="H691" s="1309"/>
      <c r="I691" s="1840" t="s">
        <v>2862</v>
      </c>
      <c r="J691" s="1840"/>
      <c r="K691" s="1840"/>
      <c r="L691" s="1840"/>
      <c r="M691" s="1840"/>
      <c r="N691" s="1840"/>
      <c r="O691" s="1840"/>
      <c r="P691" s="1840"/>
      <c r="Q691" s="1840"/>
      <c r="R691" s="1840"/>
      <c r="S691" s="1840"/>
      <c r="T691" s="1840"/>
      <c r="U691" s="1840"/>
      <c r="V691" s="1840"/>
      <c r="W691" s="1840"/>
      <c r="X691" s="1840"/>
      <c r="Y691" s="1840"/>
      <c r="Z691" s="1309"/>
      <c r="AA691" s="1841">
        <v>0</v>
      </c>
      <c r="AB691" s="1841"/>
      <c r="AC691" s="1841"/>
      <c r="AD691" s="1841"/>
      <c r="AE691" s="1841"/>
      <c r="AF691" s="1841"/>
      <c r="AG691" s="1841"/>
      <c r="AH691" s="1782"/>
    </row>
    <row r="692" spans="1:34" ht="17.45" customHeight="1">
      <c r="A692" s="1844"/>
      <c r="B692" s="1309"/>
      <c r="C692" s="1309"/>
      <c r="D692" s="1309"/>
      <c r="E692" s="1309"/>
      <c r="F692" s="1309"/>
      <c r="G692" s="1309"/>
      <c r="H692" s="1309"/>
      <c r="I692" s="1840" t="s">
        <v>2863</v>
      </c>
      <c r="J692" s="1840"/>
      <c r="K692" s="1840"/>
      <c r="L692" s="1840"/>
      <c r="M692" s="1840"/>
      <c r="N692" s="1840"/>
      <c r="O692" s="1840"/>
      <c r="P692" s="1840"/>
      <c r="Q692" s="1840"/>
      <c r="R692" s="1840"/>
      <c r="S692" s="1840"/>
      <c r="T692" s="1840"/>
      <c r="U692" s="1840"/>
      <c r="V692" s="1840"/>
      <c r="W692" s="1840"/>
      <c r="X692" s="1840"/>
      <c r="Y692" s="1840"/>
      <c r="Z692" s="1309"/>
      <c r="AA692" s="1841">
        <v>0</v>
      </c>
      <c r="AB692" s="1841"/>
      <c r="AC692" s="1841"/>
      <c r="AD692" s="1841"/>
      <c r="AE692" s="1841"/>
      <c r="AF692" s="1841"/>
      <c r="AG692" s="1841"/>
      <c r="AH692" s="1782"/>
    </row>
    <row r="693" spans="1:34" ht="17.45" customHeight="1">
      <c r="A693" s="1845"/>
      <c r="B693" s="1799"/>
      <c r="C693" s="1799"/>
      <c r="D693" s="1799"/>
      <c r="E693" s="1799"/>
      <c r="F693" s="1799"/>
      <c r="G693" s="1799"/>
      <c r="H693" s="1799"/>
      <c r="I693" s="1842" t="s">
        <v>2864</v>
      </c>
      <c r="J693" s="1842"/>
      <c r="K693" s="1842"/>
      <c r="L693" s="1842"/>
      <c r="M693" s="1842"/>
      <c r="N693" s="1842"/>
      <c r="O693" s="1842"/>
      <c r="P693" s="1842"/>
      <c r="Q693" s="1842"/>
      <c r="R693" s="1842"/>
      <c r="S693" s="1842"/>
      <c r="T693" s="1842"/>
      <c r="U693" s="1842"/>
      <c r="V693" s="1842"/>
      <c r="W693" s="1842"/>
      <c r="X693" s="1842"/>
      <c r="Y693" s="1842"/>
      <c r="Z693" s="1799"/>
      <c r="AA693" s="1843">
        <v>0</v>
      </c>
      <c r="AB693" s="1843"/>
      <c r="AC693" s="1843"/>
      <c r="AD693" s="1843"/>
      <c r="AE693" s="1843"/>
      <c r="AF693" s="1843"/>
      <c r="AG693" s="1843"/>
      <c r="AH693" s="1800"/>
    </row>
    <row r="694" spans="1:34" ht="16.7" customHeight="1">
      <c r="A694" s="1801" t="s">
        <v>2865</v>
      </c>
      <c r="B694" s="1825"/>
      <c r="C694" s="1825"/>
      <c r="D694" s="1825"/>
      <c r="E694" s="1825"/>
      <c r="F694" s="1825"/>
      <c r="G694" s="1825"/>
      <c r="H694" s="1825"/>
      <c r="I694" s="1825"/>
      <c r="J694" s="1825"/>
      <c r="K694" s="1825"/>
      <c r="L694" s="1825"/>
      <c r="M694" s="1825"/>
      <c r="N694" s="1826"/>
      <c r="O694" s="1789" t="s">
        <v>2850</v>
      </c>
      <c r="P694" s="1790"/>
      <c r="Q694" s="1790"/>
      <c r="R694" s="1790"/>
      <c r="S694" s="1791"/>
      <c r="T694" s="1827" t="s">
        <v>754</v>
      </c>
      <c r="U694" s="1790"/>
      <c r="V694" s="1790"/>
      <c r="W694" s="1213"/>
      <c r="X694" s="1789" t="s">
        <v>2866</v>
      </c>
      <c r="Y694" s="1790"/>
      <c r="Z694" s="1790"/>
      <c r="AA694" s="1790"/>
      <c r="AB694" s="1790"/>
      <c r="AC694" s="1790"/>
      <c r="AD694" s="1791"/>
      <c r="AE694" s="1810" t="s">
        <v>2867</v>
      </c>
      <c r="AF694" s="1828"/>
      <c r="AG694" s="1828"/>
      <c r="AH694" s="1213"/>
    </row>
    <row r="695" spans="1:34" ht="17.45" customHeight="1">
      <c r="A695" s="1792"/>
      <c r="B695" s="1793"/>
      <c r="C695" s="1793"/>
      <c r="D695" s="1793"/>
      <c r="E695" s="1793"/>
      <c r="F695" s="1793"/>
      <c r="G695" s="1793"/>
      <c r="H695" s="1793"/>
      <c r="I695" s="1794" t="s">
        <v>2869</v>
      </c>
      <c r="J695" s="1794"/>
      <c r="K695" s="1794"/>
      <c r="L695" s="1794"/>
      <c r="M695" s="1794"/>
      <c r="N695" s="1794"/>
      <c r="O695" s="1794"/>
      <c r="P695" s="1794"/>
      <c r="Q695" s="1794"/>
      <c r="R695" s="1794"/>
      <c r="S695" s="1794"/>
      <c r="T695" s="1794"/>
      <c r="U695" s="1794"/>
      <c r="V695" s="1794"/>
      <c r="W695" s="1794"/>
      <c r="X695" s="1794"/>
      <c r="Y695" s="1794"/>
      <c r="Z695" s="1214"/>
      <c r="AA695" s="1795">
        <v>0</v>
      </c>
      <c r="AB695" s="1795"/>
      <c r="AC695" s="1795"/>
      <c r="AD695" s="1795"/>
      <c r="AE695" s="1795"/>
      <c r="AF695" s="1795"/>
      <c r="AG695" s="1795"/>
      <c r="AH695" s="1213"/>
    </row>
    <row r="696" spans="1:34" ht="16.7" customHeight="1">
      <c r="A696" s="1801" t="s">
        <v>2870</v>
      </c>
      <c r="B696" s="1825"/>
      <c r="C696" s="1825"/>
      <c r="D696" s="1825"/>
      <c r="E696" s="1825"/>
      <c r="F696" s="1825"/>
      <c r="G696" s="1825"/>
      <c r="H696" s="1825"/>
      <c r="I696" s="1825"/>
      <c r="J696" s="1825"/>
      <c r="K696" s="1825"/>
      <c r="L696" s="1825"/>
      <c r="M696" s="1825"/>
      <c r="N696" s="1826"/>
      <c r="O696" s="1789" t="s">
        <v>2850</v>
      </c>
      <c r="P696" s="1790"/>
      <c r="Q696" s="1790"/>
      <c r="R696" s="1790"/>
      <c r="S696" s="1791"/>
      <c r="T696" s="1827" t="s">
        <v>754</v>
      </c>
      <c r="U696" s="1790"/>
      <c r="V696" s="1790"/>
      <c r="W696" s="1213"/>
      <c r="X696" s="1789" t="s">
        <v>2866</v>
      </c>
      <c r="Y696" s="1790"/>
      <c r="Z696" s="1790"/>
      <c r="AA696" s="1790"/>
      <c r="AB696" s="1790"/>
      <c r="AC696" s="1790"/>
      <c r="AD696" s="1791"/>
      <c r="AE696" s="1810" t="s">
        <v>2867</v>
      </c>
      <c r="AF696" s="1828"/>
      <c r="AG696" s="1828"/>
      <c r="AH696" s="1213"/>
    </row>
    <row r="697" spans="1:34" ht="17.45" customHeight="1">
      <c r="A697" s="1223"/>
      <c r="B697" s="1224" t="s">
        <v>2938</v>
      </c>
      <c r="C697" s="1875" t="s">
        <v>2939</v>
      </c>
      <c r="D697" s="1876"/>
      <c r="E697" s="1876"/>
      <c r="F697" s="1876"/>
      <c r="G697" s="1876"/>
      <c r="H697" s="1876"/>
      <c r="I697" s="1876"/>
      <c r="J697" s="1876"/>
      <c r="K697" s="1876"/>
      <c r="L697" s="1876"/>
      <c r="M697" s="1876"/>
      <c r="N697" s="1875"/>
      <c r="O697" s="1885">
        <v>1E-4</v>
      </c>
      <c r="P697" s="1886"/>
      <c r="Q697" s="1886"/>
      <c r="R697" s="1886"/>
      <c r="S697" s="1887"/>
      <c r="T697" s="1888" t="s">
        <v>497</v>
      </c>
      <c r="U697" s="1889"/>
      <c r="V697" s="1889"/>
      <c r="W697" s="1225"/>
      <c r="X697" s="1890">
        <v>557.31949999999995</v>
      </c>
      <c r="Y697" s="1891"/>
      <c r="Z697" s="1891"/>
      <c r="AA697" s="1891"/>
      <c r="AB697" s="1891"/>
      <c r="AC697" s="1891"/>
      <c r="AD697" s="1892"/>
      <c r="AE697" s="1865">
        <v>5.57E-2</v>
      </c>
      <c r="AF697" s="1847"/>
      <c r="AG697" s="1847"/>
      <c r="AH697" s="1225"/>
    </row>
    <row r="698" spans="1:34" ht="17.45" customHeight="1">
      <c r="A698" s="1218"/>
      <c r="B698" s="1205" t="s">
        <v>2940</v>
      </c>
      <c r="C698" s="1903" t="s">
        <v>2941</v>
      </c>
      <c r="D698" s="1815"/>
      <c r="E698" s="1815"/>
      <c r="F698" s="1815"/>
      <c r="G698" s="1815"/>
      <c r="H698" s="1815"/>
      <c r="I698" s="1815"/>
      <c r="J698" s="1815"/>
      <c r="K698" s="1815"/>
      <c r="L698" s="1815"/>
      <c r="M698" s="1815"/>
      <c r="N698" s="1903"/>
      <c r="O698" s="1910">
        <v>0.12759999999999999</v>
      </c>
      <c r="P698" s="1911"/>
      <c r="Q698" s="1911"/>
      <c r="R698" s="1911"/>
      <c r="S698" s="1912"/>
      <c r="T698" s="1913" t="s">
        <v>497</v>
      </c>
      <c r="U698" s="1796"/>
      <c r="V698" s="1796"/>
      <c r="W698" s="1219"/>
      <c r="X698" s="1914">
        <v>469.94220000000001</v>
      </c>
      <c r="Y698" s="1915"/>
      <c r="Z698" s="1915"/>
      <c r="AA698" s="1915"/>
      <c r="AB698" s="1915"/>
      <c r="AC698" s="1915"/>
      <c r="AD698" s="1916"/>
      <c r="AE698" s="1909">
        <v>59.964300000000001</v>
      </c>
      <c r="AF698" s="1841"/>
      <c r="AG698" s="1841"/>
      <c r="AH698" s="1219"/>
    </row>
    <row r="699" spans="1:34" ht="16.7" customHeight="1">
      <c r="A699" s="1218"/>
      <c r="B699" s="1205" t="s">
        <v>2942</v>
      </c>
      <c r="C699" s="1815" t="s">
        <v>2943</v>
      </c>
      <c r="D699" s="1815"/>
      <c r="E699" s="1815"/>
      <c r="F699" s="1815"/>
      <c r="G699" s="1815"/>
      <c r="H699" s="1815"/>
      <c r="I699" s="1815"/>
      <c r="J699" s="1815"/>
      <c r="K699" s="1815"/>
      <c r="L699" s="1815"/>
      <c r="M699" s="1815"/>
      <c r="N699" s="1903"/>
      <c r="O699" s="1910">
        <v>0.39760000000000001</v>
      </c>
      <c r="P699" s="1911"/>
      <c r="Q699" s="1911"/>
      <c r="R699" s="1911"/>
      <c r="S699" s="1912"/>
      <c r="T699" s="1913" t="s">
        <v>497</v>
      </c>
      <c r="U699" s="1796"/>
      <c r="V699" s="1796"/>
      <c r="W699" s="1219"/>
      <c r="X699" s="1914">
        <v>11.206200000000001</v>
      </c>
      <c r="Y699" s="1915"/>
      <c r="Z699" s="1915"/>
      <c r="AA699" s="1915"/>
      <c r="AB699" s="1915"/>
      <c r="AC699" s="1915"/>
      <c r="AD699" s="1916"/>
      <c r="AE699" s="1909">
        <v>4.4570999999999996</v>
      </c>
      <c r="AF699" s="1841"/>
      <c r="AG699" s="1841"/>
      <c r="AH699" s="1219"/>
    </row>
    <row r="700" spans="1:34" ht="7.35" customHeight="1">
      <c r="A700" s="1218"/>
      <c r="C700" s="1815"/>
      <c r="D700" s="1815"/>
      <c r="E700" s="1815"/>
      <c r="F700" s="1815"/>
      <c r="G700" s="1815"/>
      <c r="H700" s="1815"/>
      <c r="I700" s="1815"/>
      <c r="J700" s="1815"/>
      <c r="K700" s="1815"/>
      <c r="L700" s="1815"/>
      <c r="M700" s="1815"/>
      <c r="N700" s="1815"/>
      <c r="AH700" s="1219"/>
    </row>
    <row r="701" spans="1:34" ht="17.45" customHeight="1">
      <c r="A701" s="1218"/>
      <c r="B701" s="1205" t="s">
        <v>2944</v>
      </c>
      <c r="C701" s="1903" t="s">
        <v>2945</v>
      </c>
      <c r="D701" s="1815"/>
      <c r="E701" s="1815"/>
      <c r="F701" s="1815"/>
      <c r="G701" s="1815"/>
      <c r="H701" s="1815"/>
      <c r="I701" s="1815"/>
      <c r="J701" s="1815"/>
      <c r="K701" s="1815"/>
      <c r="L701" s="1815"/>
      <c r="M701" s="1815"/>
      <c r="N701" s="1903"/>
      <c r="O701" s="1910">
        <v>0.87060000000000004</v>
      </c>
      <c r="P701" s="1911"/>
      <c r="Q701" s="1911"/>
      <c r="R701" s="1911"/>
      <c r="S701" s="1912"/>
      <c r="T701" s="1913" t="s">
        <v>518</v>
      </c>
      <c r="U701" s="1796"/>
      <c r="V701" s="1796"/>
      <c r="W701" s="1219"/>
      <c r="X701" s="1914">
        <v>5.6124999999999998</v>
      </c>
      <c r="Y701" s="1915"/>
      <c r="Z701" s="1915"/>
      <c r="AA701" s="1915"/>
      <c r="AB701" s="1915"/>
      <c r="AC701" s="1915"/>
      <c r="AD701" s="1916"/>
      <c r="AE701" s="1909">
        <v>4.8841000000000001</v>
      </c>
      <c r="AF701" s="1841"/>
      <c r="AG701" s="1841"/>
      <c r="AH701" s="1219"/>
    </row>
    <row r="702" spans="1:34" ht="16.7" customHeight="1">
      <c r="A702" s="1218"/>
      <c r="B702" s="1205" t="s">
        <v>2946</v>
      </c>
      <c r="C702" s="1903" t="s">
        <v>2947</v>
      </c>
      <c r="D702" s="1815"/>
      <c r="E702" s="1815"/>
      <c r="F702" s="1815"/>
      <c r="G702" s="1815"/>
      <c r="H702" s="1815"/>
      <c r="I702" s="1815"/>
      <c r="J702" s="1815"/>
      <c r="K702" s="1815"/>
      <c r="L702" s="1815"/>
      <c r="M702" s="1815"/>
      <c r="N702" s="1903"/>
      <c r="O702" s="1910">
        <v>1.7411000000000001</v>
      </c>
      <c r="P702" s="1911"/>
      <c r="Q702" s="1911"/>
      <c r="R702" s="1911"/>
      <c r="S702" s="1912"/>
      <c r="T702" s="1913" t="s">
        <v>469</v>
      </c>
      <c r="U702" s="1796"/>
      <c r="V702" s="1796"/>
      <c r="W702" s="1219"/>
      <c r="X702" s="1914">
        <v>10.6037</v>
      </c>
      <c r="Y702" s="1915"/>
      <c r="Z702" s="1915"/>
      <c r="AA702" s="1915"/>
      <c r="AB702" s="1915"/>
      <c r="AC702" s="1915"/>
      <c r="AD702" s="1916"/>
      <c r="AE702" s="1909">
        <v>18.4557</v>
      </c>
      <c r="AF702" s="1841"/>
      <c r="AG702" s="1841"/>
      <c r="AH702" s="1219"/>
    </row>
    <row r="703" spans="1:34" ht="17.45" customHeight="1">
      <c r="A703" s="1218"/>
      <c r="B703" s="1205" t="s">
        <v>2948</v>
      </c>
      <c r="C703" s="1903" t="s">
        <v>2949</v>
      </c>
      <c r="D703" s="1815"/>
      <c r="E703" s="1815"/>
      <c r="F703" s="1815"/>
      <c r="G703" s="1815"/>
      <c r="H703" s="1815"/>
      <c r="I703" s="1815"/>
      <c r="J703" s="1815"/>
      <c r="K703" s="1815"/>
      <c r="L703" s="1815"/>
      <c r="M703" s="1815"/>
      <c r="N703" s="1903"/>
      <c r="O703" s="1910">
        <v>0.39760000000000001</v>
      </c>
      <c r="P703" s="1911"/>
      <c r="Q703" s="1911"/>
      <c r="R703" s="1911"/>
      <c r="S703" s="1912"/>
      <c r="T703" s="1913" t="s">
        <v>497</v>
      </c>
      <c r="U703" s="1796"/>
      <c r="V703" s="1796"/>
      <c r="W703" s="1219"/>
      <c r="X703" s="1914">
        <v>7.6661000000000001</v>
      </c>
      <c r="Y703" s="1915"/>
      <c r="Z703" s="1915"/>
      <c r="AA703" s="1915"/>
      <c r="AB703" s="1915"/>
      <c r="AC703" s="1915"/>
      <c r="AD703" s="1916"/>
      <c r="AE703" s="1909">
        <v>3.0495999999999999</v>
      </c>
      <c r="AF703" s="1841"/>
      <c r="AG703" s="1841"/>
      <c r="AH703" s="1219"/>
    </row>
    <row r="704" spans="1:34" ht="17.45" customHeight="1">
      <c r="A704" s="1220"/>
      <c r="B704" s="1209" t="s">
        <v>2950</v>
      </c>
      <c r="C704" s="1866" t="s">
        <v>2951</v>
      </c>
      <c r="D704" s="1867"/>
      <c r="E704" s="1867"/>
      <c r="F704" s="1867"/>
      <c r="G704" s="1867"/>
      <c r="H704" s="1867"/>
      <c r="I704" s="1867"/>
      <c r="J704" s="1867"/>
      <c r="K704" s="1867"/>
      <c r="L704" s="1867"/>
      <c r="M704" s="1867"/>
      <c r="N704" s="1866"/>
      <c r="O704" s="1893">
        <v>1.7411000000000001</v>
      </c>
      <c r="P704" s="1894"/>
      <c r="Q704" s="1894"/>
      <c r="R704" s="1894"/>
      <c r="S704" s="1895"/>
      <c r="T704" s="1896" t="s">
        <v>469</v>
      </c>
      <c r="U704" s="1897"/>
      <c r="V704" s="1897"/>
      <c r="W704" s="1222"/>
      <c r="X704" s="1898">
        <v>5.0105000000000004</v>
      </c>
      <c r="Y704" s="1899"/>
      <c r="Z704" s="1899"/>
      <c r="AA704" s="1899"/>
      <c r="AB704" s="1899"/>
      <c r="AC704" s="1899"/>
      <c r="AD704" s="1900"/>
      <c r="AE704" s="1874">
        <v>8.7228999999999992</v>
      </c>
      <c r="AF704" s="1843"/>
      <c r="AG704" s="1843"/>
      <c r="AH704" s="1222"/>
    </row>
    <row r="705" spans="1:34" ht="16.7" customHeight="1">
      <c r="A705" s="1792"/>
      <c r="B705" s="1793"/>
      <c r="C705" s="1793"/>
      <c r="D705" s="1793"/>
      <c r="E705" s="1793"/>
      <c r="F705" s="1793"/>
      <c r="G705" s="1793"/>
      <c r="H705" s="1793"/>
      <c r="I705" s="1794" t="s">
        <v>2871</v>
      </c>
      <c r="J705" s="1794"/>
      <c r="K705" s="1794"/>
      <c r="L705" s="1794"/>
      <c r="M705" s="1794"/>
      <c r="N705" s="1794"/>
      <c r="O705" s="1794"/>
      <c r="P705" s="1794"/>
      <c r="Q705" s="1794"/>
      <c r="R705" s="1794"/>
      <c r="S705" s="1794"/>
      <c r="T705" s="1794"/>
      <c r="U705" s="1794"/>
      <c r="V705" s="1794"/>
      <c r="W705" s="1794"/>
      <c r="X705" s="1794"/>
      <c r="Y705" s="1794"/>
      <c r="Z705" s="1214"/>
      <c r="AA705" s="1795">
        <v>99.589399999999998</v>
      </c>
      <c r="AB705" s="1795"/>
      <c r="AC705" s="1795"/>
      <c r="AD705" s="1795"/>
      <c r="AE705" s="1795"/>
      <c r="AF705" s="1795"/>
      <c r="AG705" s="1795"/>
      <c r="AH705" s="1213"/>
    </row>
    <row r="706" spans="1:34" ht="17.45" customHeight="1">
      <c r="A706" s="1801" t="s">
        <v>2872</v>
      </c>
      <c r="B706" s="1825"/>
      <c r="C706" s="1825"/>
      <c r="D706" s="1825"/>
      <c r="E706" s="1825"/>
      <c r="F706" s="1825"/>
      <c r="G706" s="1825"/>
      <c r="H706" s="1825"/>
      <c r="I706" s="1825"/>
      <c r="J706" s="1825"/>
      <c r="K706" s="1825"/>
      <c r="L706" s="1825"/>
      <c r="M706" s="1825"/>
      <c r="N706" s="1826"/>
      <c r="O706" s="1789" t="s">
        <v>2850</v>
      </c>
      <c r="P706" s="1790"/>
      <c r="Q706" s="1790"/>
      <c r="R706" s="1790"/>
      <c r="S706" s="1791"/>
      <c r="T706" s="1827" t="s">
        <v>754</v>
      </c>
      <c r="U706" s="1790"/>
      <c r="V706" s="1790"/>
      <c r="W706" s="1213"/>
      <c r="X706" s="1789" t="s">
        <v>2866</v>
      </c>
      <c r="Y706" s="1790"/>
      <c r="Z706" s="1790"/>
      <c r="AA706" s="1790"/>
      <c r="AB706" s="1790"/>
      <c r="AC706" s="1790"/>
      <c r="AD706" s="1791"/>
      <c r="AE706" s="1810" t="s">
        <v>2867</v>
      </c>
      <c r="AF706" s="1828"/>
      <c r="AG706" s="1828"/>
      <c r="AH706" s="1213"/>
    </row>
    <row r="707" spans="1:34" ht="17.45" customHeight="1">
      <c r="A707" s="1792"/>
      <c r="B707" s="1793"/>
      <c r="C707" s="1793"/>
      <c r="D707" s="1793"/>
      <c r="E707" s="1793"/>
      <c r="F707" s="1793"/>
      <c r="G707" s="1793"/>
      <c r="H707" s="1793"/>
      <c r="I707" s="1793"/>
      <c r="J707" s="1793"/>
      <c r="K707" s="1794" t="s">
        <v>2873</v>
      </c>
      <c r="L707" s="1794"/>
      <c r="M707" s="1794"/>
      <c r="N707" s="1794"/>
      <c r="O707" s="1794"/>
      <c r="P707" s="1794"/>
      <c r="Q707" s="1794"/>
      <c r="R707" s="1794"/>
      <c r="S707" s="1794"/>
      <c r="T707" s="1794"/>
      <c r="U707" s="1794"/>
      <c r="V707" s="1794"/>
      <c r="W707" s="1794"/>
      <c r="X707" s="1794"/>
      <c r="Y707" s="1794"/>
      <c r="Z707" s="1794"/>
      <c r="AA707" s="1794"/>
      <c r="AB707" s="1214"/>
      <c r="AC707" s="1795">
        <v>0</v>
      </c>
      <c r="AD707" s="1795"/>
      <c r="AE707" s="1795"/>
      <c r="AF707" s="1795"/>
      <c r="AG707" s="1795"/>
      <c r="AH707" s="1213"/>
    </row>
    <row r="708" spans="1:34" ht="16.7" customHeight="1">
      <c r="A708" s="1801" t="s">
        <v>2874</v>
      </c>
      <c r="B708" s="1825"/>
      <c r="C708" s="1825"/>
      <c r="D708" s="1825"/>
      <c r="E708" s="1825"/>
      <c r="F708" s="1825"/>
      <c r="G708" s="1825"/>
      <c r="H708" s="1825"/>
      <c r="I708" s="1825"/>
      <c r="J708" s="1826"/>
      <c r="K708" s="1789" t="s">
        <v>2850</v>
      </c>
      <c r="L708" s="1791"/>
      <c r="M708" s="1855" t="s">
        <v>2875</v>
      </c>
      <c r="N708" s="1856"/>
      <c r="O708" s="1857"/>
      <c r="P708" s="1855" t="s">
        <v>2876</v>
      </c>
      <c r="Q708" s="1856"/>
      <c r="R708" s="1857"/>
      <c r="S708" s="1855" t="s">
        <v>2877</v>
      </c>
      <c r="T708" s="1857"/>
      <c r="U708" s="1789" t="s">
        <v>2878</v>
      </c>
      <c r="V708" s="1790"/>
      <c r="W708" s="1791"/>
      <c r="X708" s="1789" t="s">
        <v>2879</v>
      </c>
      <c r="Y708" s="1790"/>
      <c r="Z708" s="1790"/>
      <c r="AA708" s="1790"/>
      <c r="AB708" s="1791"/>
      <c r="AC708" s="1789" t="s">
        <v>2880</v>
      </c>
      <c r="AD708" s="1791"/>
      <c r="AE708" s="1810" t="s">
        <v>2867</v>
      </c>
      <c r="AF708" s="1828"/>
      <c r="AG708" s="1828"/>
      <c r="AH708" s="1213"/>
    </row>
    <row r="709" spans="1:34" ht="17.45" customHeight="1">
      <c r="A709" s="1853"/>
      <c r="B709" s="1778"/>
      <c r="C709" s="1778"/>
      <c r="D709" s="1778"/>
      <c r="E709" s="1778"/>
      <c r="F709" s="1778"/>
      <c r="G709" s="1778"/>
      <c r="H709" s="1778"/>
      <c r="I709" s="1846" t="s">
        <v>2881</v>
      </c>
      <c r="J709" s="1846"/>
      <c r="K709" s="1846"/>
      <c r="L709" s="1846"/>
      <c r="M709" s="1846"/>
      <c r="N709" s="1846"/>
      <c r="O709" s="1846"/>
      <c r="P709" s="1846"/>
      <c r="Q709" s="1846"/>
      <c r="R709" s="1846"/>
      <c r="S709" s="1846"/>
      <c r="T709" s="1846"/>
      <c r="U709" s="1846"/>
      <c r="V709" s="1846"/>
      <c r="W709" s="1846"/>
      <c r="X709" s="1846"/>
      <c r="Y709" s="1846"/>
      <c r="Z709" s="1203"/>
      <c r="AA709" s="1847">
        <v>0</v>
      </c>
      <c r="AB709" s="1847"/>
      <c r="AC709" s="1847"/>
      <c r="AD709" s="1847"/>
      <c r="AE709" s="1847"/>
      <c r="AF709" s="1847"/>
      <c r="AG709" s="1847"/>
      <c r="AH709" s="1204"/>
    </row>
    <row r="710" spans="1:34" ht="5.85" customHeight="1">
      <c r="A710" s="1854"/>
      <c r="B710" s="1309"/>
      <c r="C710" s="1309"/>
      <c r="D710" s="1309"/>
      <c r="E710" s="1309"/>
      <c r="F710" s="1309"/>
      <c r="G710" s="1309"/>
      <c r="H710" s="1309"/>
      <c r="I710" s="1309"/>
      <c r="J710" s="1309"/>
      <c r="K710" s="1309"/>
      <c r="L710" s="1309"/>
      <c r="M710" s="1309"/>
      <c r="N710" s="1309"/>
      <c r="O710" s="1309"/>
      <c r="P710" s="1309"/>
      <c r="Q710" s="1309"/>
      <c r="R710" s="1309"/>
      <c r="S710" s="1309"/>
      <c r="T710" s="1309"/>
      <c r="U710" s="1309"/>
      <c r="V710" s="1309"/>
      <c r="W710" s="1309"/>
      <c r="X710" s="1309"/>
      <c r="Y710" s="1309"/>
      <c r="Z710" s="1309"/>
      <c r="AA710" s="1309"/>
      <c r="AB710" s="1309"/>
      <c r="AC710" s="1309"/>
      <c r="AD710" s="1309"/>
      <c r="AE710" s="1309"/>
      <c r="AF710" s="1309"/>
      <c r="AG710" s="1309"/>
      <c r="AH710" s="1782"/>
    </row>
    <row r="711" spans="1:34" ht="16.7" customHeight="1">
      <c r="A711" s="1845"/>
      <c r="B711" s="1799"/>
      <c r="C711" s="1799"/>
      <c r="D711" s="1799"/>
      <c r="E711" s="1799"/>
      <c r="F711" s="1799"/>
      <c r="G711" s="1799"/>
      <c r="H711" s="1799"/>
      <c r="I711" s="1842" t="s">
        <v>2882</v>
      </c>
      <c r="J711" s="1842"/>
      <c r="K711" s="1842"/>
      <c r="L711" s="1842"/>
      <c r="M711" s="1842"/>
      <c r="N711" s="1842"/>
      <c r="O711" s="1842"/>
      <c r="P711" s="1842"/>
      <c r="Q711" s="1842"/>
      <c r="R711" s="1842"/>
      <c r="S711" s="1842"/>
      <c r="T711" s="1842"/>
      <c r="U711" s="1842"/>
      <c r="V711" s="1842"/>
      <c r="W711" s="1842"/>
      <c r="X711" s="1842"/>
      <c r="Y711" s="1842"/>
      <c r="Z711" s="1212"/>
      <c r="AA711" s="1848">
        <v>99.59</v>
      </c>
      <c r="AB711" s="1848"/>
      <c r="AC711" s="1848"/>
      <c r="AD711" s="1848"/>
      <c r="AE711" s="1848"/>
      <c r="AF711" s="1848"/>
      <c r="AG711" s="1848"/>
      <c r="AH711" s="1208"/>
    </row>
    <row r="712" spans="1:34" ht="45.75" customHeight="1">
      <c r="A712" s="1849" t="s">
        <v>2883</v>
      </c>
      <c r="B712" s="1850"/>
      <c r="C712" s="1850"/>
      <c r="D712" s="1850"/>
      <c r="E712" s="1851"/>
      <c r="F712" s="1852"/>
      <c r="G712" s="1852"/>
      <c r="H712" s="1852"/>
      <c r="I712" s="1852"/>
      <c r="J712" s="1852"/>
      <c r="K712" s="1852"/>
      <c r="L712" s="1852"/>
      <c r="M712" s="1852"/>
      <c r="N712" s="1852"/>
      <c r="O712" s="1852"/>
      <c r="P712" s="1852"/>
      <c r="Q712" s="1852"/>
      <c r="R712" s="1852"/>
      <c r="S712" s="1852"/>
      <c r="T712" s="1852"/>
      <c r="U712" s="1852"/>
      <c r="V712" s="1852"/>
      <c r="W712" s="1852"/>
      <c r="X712" s="1852"/>
      <c r="Y712" s="1852"/>
      <c r="Z712" s="1852"/>
      <c r="AA712" s="1852"/>
      <c r="AB712" s="1852"/>
      <c r="AC712" s="1852"/>
      <c r="AD712" s="1852"/>
      <c r="AE712" s="1852"/>
      <c r="AF712" s="1852"/>
      <c r="AG712" s="1852"/>
      <c r="AH712" s="1851"/>
    </row>
    <row r="713" spans="1:34" ht="86.45" customHeight="1">
      <c r="A713" s="1218"/>
      <c r="AH713" s="1219"/>
    </row>
    <row r="714" spans="1:34" ht="86.45" customHeight="1">
      <c r="A714" s="1220"/>
      <c r="B714" s="1221"/>
      <c r="C714" s="1221"/>
      <c r="D714" s="1221"/>
      <c r="E714" s="1221"/>
      <c r="F714" s="1221"/>
      <c r="G714" s="1221"/>
      <c r="H714" s="1221"/>
      <c r="I714" s="1221"/>
      <c r="J714" s="1221"/>
      <c r="K714" s="1221"/>
      <c r="L714" s="1221"/>
      <c r="M714" s="1221"/>
      <c r="N714" s="1221"/>
      <c r="O714" s="1221"/>
      <c r="P714" s="1221"/>
      <c r="Q714" s="1221"/>
      <c r="R714" s="1221"/>
      <c r="S714" s="1221"/>
      <c r="T714" s="1221"/>
      <c r="U714" s="1221"/>
      <c r="V714" s="1221"/>
      <c r="W714" s="1221"/>
      <c r="X714" s="1221"/>
      <c r="Y714" s="1221"/>
      <c r="Z714" s="1221"/>
      <c r="AA714" s="1221"/>
      <c r="AB714" s="1221"/>
      <c r="AC714" s="1221"/>
      <c r="AD714" s="1221"/>
      <c r="AE714" s="1221"/>
      <c r="AF714" s="1221"/>
      <c r="AG714" s="1221"/>
      <c r="AH714" s="1222"/>
    </row>
    <row r="715" spans="1:34" ht="5.85" customHeight="1">
      <c r="A715" s="1777"/>
      <c r="B715" s="1778"/>
      <c r="C715" s="1778"/>
      <c r="D715" s="1778"/>
      <c r="E715" s="1778"/>
      <c r="F715" s="1778"/>
      <c r="G715" s="1778"/>
      <c r="H715" s="1778"/>
      <c r="I715" s="1778"/>
      <c r="J715" s="1778"/>
      <c r="K715" s="1778"/>
      <c r="L715" s="1778"/>
      <c r="M715" s="1778"/>
      <c r="N715" s="1778"/>
      <c r="O715" s="1778"/>
      <c r="P715" s="1778"/>
      <c r="Q715" s="1778"/>
      <c r="R715" s="1778"/>
      <c r="S715" s="1778"/>
      <c r="T715" s="1778"/>
      <c r="U715" s="1778"/>
      <c r="V715" s="1778"/>
      <c r="W715" s="1778"/>
      <c r="X715" s="1778"/>
      <c r="Y715" s="1778"/>
      <c r="Z715" s="1778"/>
      <c r="AA715" s="1778"/>
      <c r="AB715" s="1778"/>
      <c r="AC715" s="1778"/>
      <c r="AD715" s="1778"/>
      <c r="AE715" s="1778"/>
      <c r="AF715" s="1778"/>
      <c r="AG715" s="1778"/>
      <c r="AH715" s="1779"/>
    </row>
    <row r="716" spans="1:34" ht="11.65" customHeight="1">
      <c r="A716" s="1780" t="s">
        <v>2834</v>
      </c>
      <c r="B716" s="1310"/>
      <c r="C716" s="1310"/>
      <c r="D716" s="1310"/>
      <c r="E716" s="1310"/>
      <c r="F716" s="1310"/>
      <c r="G716" s="1310"/>
      <c r="H716" s="1310"/>
      <c r="I716" s="1310"/>
      <c r="J716" s="1310"/>
      <c r="K716" s="1310"/>
      <c r="L716" s="1310"/>
      <c r="M716" s="1310"/>
      <c r="N716" s="1310"/>
      <c r="O716" s="1310"/>
      <c r="P716" s="1310"/>
      <c r="Q716" s="1310"/>
      <c r="R716" s="1310"/>
      <c r="S716" s="1310"/>
      <c r="T716" s="1310"/>
      <c r="U716" s="1310"/>
      <c r="V716" s="1310"/>
      <c r="W716" s="1310"/>
      <c r="X716" s="1310"/>
      <c r="Y716" s="1310"/>
      <c r="Z716" s="1310"/>
      <c r="AA716" s="1310"/>
      <c r="AB716" s="1310"/>
      <c r="AC716" s="1310"/>
      <c r="AD716" s="1309"/>
      <c r="AE716" s="1309"/>
      <c r="AF716" s="1781" t="s">
        <v>2952</v>
      </c>
      <c r="AG716" s="1781"/>
      <c r="AH716" s="1782"/>
    </row>
    <row r="717" spans="1:34" ht="5.85" customHeight="1">
      <c r="A717" s="1780"/>
      <c r="B717" s="1310"/>
      <c r="C717" s="1310"/>
      <c r="D717" s="1310"/>
      <c r="E717" s="1310"/>
      <c r="F717" s="1310"/>
      <c r="G717" s="1310"/>
      <c r="H717" s="1310"/>
      <c r="I717" s="1310"/>
      <c r="J717" s="1310"/>
      <c r="K717" s="1310"/>
      <c r="L717" s="1310"/>
      <c r="M717" s="1310"/>
      <c r="N717" s="1310"/>
      <c r="O717" s="1310"/>
      <c r="P717" s="1310"/>
      <c r="Q717" s="1310"/>
      <c r="R717" s="1310"/>
      <c r="S717" s="1310"/>
      <c r="T717" s="1310"/>
      <c r="U717" s="1310"/>
      <c r="V717" s="1310"/>
      <c r="W717" s="1310"/>
      <c r="X717" s="1310"/>
      <c r="Y717" s="1310"/>
      <c r="Z717" s="1310"/>
      <c r="AA717" s="1310"/>
      <c r="AB717" s="1310"/>
      <c r="AC717" s="1310"/>
      <c r="AD717" s="1311"/>
      <c r="AE717" s="1311"/>
      <c r="AF717" s="1311"/>
      <c r="AG717" s="1311"/>
      <c r="AH717" s="1782"/>
    </row>
    <row r="718" spans="1:34" ht="11.65" customHeight="1">
      <c r="A718" s="1783" t="s">
        <v>2836</v>
      </c>
      <c r="B718" s="1784"/>
      <c r="C718" s="1784"/>
      <c r="D718" s="1784"/>
      <c r="E718" s="1784"/>
      <c r="F718" s="1784"/>
      <c r="G718" s="1784"/>
      <c r="H718" s="1784"/>
      <c r="I718" s="1784"/>
      <c r="J718" s="1784"/>
      <c r="K718" s="1784"/>
      <c r="L718" s="1784"/>
      <c r="M718" s="1784"/>
      <c r="N718" s="1784"/>
      <c r="O718" s="1784"/>
      <c r="P718" s="1784"/>
      <c r="Q718" s="1784"/>
      <c r="R718" s="1784"/>
      <c r="S718" s="1784"/>
      <c r="T718" s="1784"/>
      <c r="U718" s="1784"/>
      <c r="V718" s="1784"/>
      <c r="W718" s="1784"/>
      <c r="X718" s="1784"/>
      <c r="Y718" s="1784"/>
      <c r="Z718" s="1784"/>
      <c r="AA718" s="1784"/>
      <c r="AB718" s="1784"/>
      <c r="AC718" s="1784"/>
      <c r="AD718" s="1311"/>
      <c r="AE718" s="1311"/>
      <c r="AF718" s="1311"/>
      <c r="AG718" s="1311"/>
      <c r="AH718" s="1782"/>
    </row>
    <row r="719" spans="1:34" ht="22.5" customHeight="1">
      <c r="A719" s="1785" t="s">
        <v>2837</v>
      </c>
      <c r="B719" s="1786"/>
      <c r="C719" s="1786"/>
      <c r="D719" s="1786"/>
      <c r="E719" s="1786"/>
      <c r="F719" s="1786"/>
      <c r="G719" s="1786"/>
      <c r="H719" s="1786"/>
      <c r="I719" s="1786"/>
      <c r="J719" s="1786"/>
      <c r="K719" s="1786"/>
      <c r="L719" s="1786"/>
      <c r="M719" s="1786"/>
      <c r="N719" s="1786"/>
      <c r="O719" s="1786"/>
      <c r="P719" s="1786"/>
      <c r="Q719" s="1786"/>
      <c r="R719" s="1786"/>
      <c r="S719" s="1786"/>
      <c r="T719" s="1786"/>
      <c r="U719" s="1786"/>
      <c r="V719" s="1786"/>
      <c r="W719" s="1786"/>
      <c r="X719" s="1786"/>
      <c r="Y719" s="1786"/>
      <c r="Z719" s="1786"/>
      <c r="AA719" s="1786"/>
      <c r="AB719" s="1786"/>
      <c r="AC719" s="1786"/>
      <c r="AD719" s="1311"/>
      <c r="AE719" s="1311"/>
      <c r="AF719" s="1311"/>
      <c r="AG719" s="1311"/>
      <c r="AH719" s="1782"/>
    </row>
    <row r="720" spans="1:34" ht="5.85" customHeight="1">
      <c r="A720" s="1787" t="s">
        <v>2838</v>
      </c>
      <c r="B720" s="1788"/>
      <c r="C720" s="1788"/>
      <c r="D720" s="1788"/>
      <c r="E720" s="1788"/>
      <c r="F720" s="1788"/>
      <c r="G720" s="1788"/>
      <c r="H720" s="1788"/>
      <c r="I720" s="1788"/>
      <c r="J720" s="1788"/>
      <c r="K720" s="1788"/>
      <c r="L720" s="1788"/>
      <c r="M720" s="1788"/>
      <c r="N720" s="1788"/>
      <c r="O720" s="1788"/>
      <c r="P720" s="1788"/>
      <c r="Q720" s="1788"/>
      <c r="R720" s="1788"/>
      <c r="S720" s="1788"/>
      <c r="T720" s="1788"/>
      <c r="U720" s="1788"/>
      <c r="V720" s="1788"/>
      <c r="W720" s="1788"/>
      <c r="X720" s="1788"/>
      <c r="Y720" s="1788"/>
      <c r="Z720" s="1788"/>
      <c r="AA720" s="1788"/>
      <c r="AB720" s="1788"/>
      <c r="AC720" s="1788"/>
      <c r="AD720" s="1311"/>
      <c r="AE720" s="1311"/>
      <c r="AF720" s="1311"/>
      <c r="AG720" s="1311"/>
      <c r="AH720" s="1782"/>
    </row>
    <row r="721" spans="1:34" ht="5.85" customHeight="1">
      <c r="A721" s="1787"/>
      <c r="B721" s="1788"/>
      <c r="C721" s="1788"/>
      <c r="D721" s="1788"/>
      <c r="E721" s="1788"/>
      <c r="F721" s="1788"/>
      <c r="G721" s="1788"/>
      <c r="H721" s="1788"/>
      <c r="I721" s="1788"/>
      <c r="J721" s="1788"/>
      <c r="K721" s="1788"/>
      <c r="L721" s="1788"/>
      <c r="M721" s="1788"/>
      <c r="N721" s="1788"/>
      <c r="O721" s="1788"/>
      <c r="P721" s="1788"/>
      <c r="Q721" s="1788"/>
      <c r="R721" s="1788"/>
      <c r="S721" s="1788"/>
      <c r="T721" s="1788"/>
      <c r="U721" s="1788"/>
      <c r="V721" s="1788"/>
      <c r="W721" s="1788"/>
      <c r="X721" s="1788"/>
      <c r="Y721" s="1788"/>
      <c r="Z721" s="1788"/>
      <c r="AA721" s="1788"/>
      <c r="AB721" s="1788"/>
      <c r="AC721" s="1788"/>
      <c r="AD721" s="1782"/>
      <c r="AE721" s="1309"/>
      <c r="AF721" s="1309"/>
      <c r="AG721" s="1309"/>
      <c r="AH721" s="1782"/>
    </row>
    <row r="722" spans="1:34" ht="11.65" customHeight="1">
      <c r="A722" s="1787" t="s">
        <v>2839</v>
      </c>
      <c r="B722" s="1788"/>
      <c r="C722" s="1788"/>
      <c r="D722" s="1788"/>
      <c r="E722" s="1788"/>
      <c r="F722" s="1788"/>
      <c r="G722" s="1788"/>
      <c r="H722" s="1788"/>
      <c r="I722" s="1788"/>
      <c r="J722" s="1788"/>
      <c r="K722" s="1788"/>
      <c r="L722" s="1788"/>
      <c r="M722" s="1788"/>
      <c r="N722" s="1788"/>
      <c r="O722" s="1788"/>
      <c r="P722" s="1788"/>
      <c r="Q722" s="1788"/>
      <c r="R722" s="1788"/>
      <c r="S722" s="1788"/>
      <c r="T722" s="1788"/>
      <c r="U722" s="1788"/>
      <c r="V722" s="1788"/>
      <c r="W722" s="1788"/>
      <c r="X722" s="1788"/>
      <c r="Y722" s="1788"/>
      <c r="Z722" s="1788"/>
      <c r="AA722" s="1788"/>
      <c r="AB722" s="1788"/>
      <c r="AC722" s="1788"/>
      <c r="AD722" s="1818" t="s">
        <v>2840</v>
      </c>
      <c r="AE722" s="1818"/>
      <c r="AF722" s="1206">
        <v>21.23</v>
      </c>
      <c r="AG722" s="1207" t="s">
        <v>5</v>
      </c>
      <c r="AH722" s="1800"/>
    </row>
    <row r="723" spans="1:34" ht="10.9" customHeight="1">
      <c r="A723" s="1819" t="s">
        <v>2841</v>
      </c>
      <c r="B723" s="1820"/>
      <c r="C723" s="1820"/>
      <c r="D723" s="1820"/>
      <c r="E723" s="1820"/>
      <c r="F723" s="1820"/>
      <c r="G723" s="1820"/>
      <c r="H723" s="1820"/>
      <c r="I723" s="1820"/>
      <c r="J723" s="1820"/>
      <c r="K723" s="1820"/>
      <c r="L723" s="1820"/>
      <c r="M723" s="1820"/>
      <c r="N723" s="1820"/>
      <c r="O723" s="1820"/>
      <c r="P723" s="1820"/>
      <c r="Q723" s="1820"/>
      <c r="R723" s="1820"/>
      <c r="S723" s="1820"/>
      <c r="T723" s="1820"/>
      <c r="U723" s="1820"/>
      <c r="V723" s="1820"/>
      <c r="W723" s="1820"/>
      <c r="X723" s="1820"/>
      <c r="Y723" s="1820"/>
      <c r="Z723" s="1820"/>
      <c r="AA723" s="1820"/>
      <c r="AB723" s="1820"/>
      <c r="AC723" s="1820"/>
      <c r="AD723" s="1821" t="s">
        <v>2842</v>
      </c>
      <c r="AE723" s="1821"/>
      <c r="AF723" s="1210">
        <v>15</v>
      </c>
      <c r="AG723" s="1211" t="s">
        <v>5</v>
      </c>
      <c r="AH723" s="1800"/>
    </row>
    <row r="724" spans="1:34" ht="17.45" customHeight="1">
      <c r="A724" s="1822" t="s">
        <v>2843</v>
      </c>
      <c r="B724" s="1802"/>
      <c r="C724" s="1802"/>
      <c r="D724" s="1778"/>
      <c r="E724" s="1823" t="s">
        <v>2630</v>
      </c>
      <c r="F724" s="1823"/>
      <c r="G724" s="1823"/>
      <c r="H724" s="1823"/>
      <c r="I724" s="1823"/>
      <c r="J724" s="1823"/>
      <c r="K724" s="1823"/>
      <c r="L724" s="1823"/>
      <c r="M724" s="1823"/>
      <c r="N724" s="1823"/>
      <c r="O724" s="1823"/>
      <c r="P724" s="1823"/>
      <c r="Q724" s="1823"/>
      <c r="R724" s="1823"/>
      <c r="S724" s="1823"/>
      <c r="T724" s="1823"/>
      <c r="U724" s="1823"/>
      <c r="V724" s="1823"/>
      <c r="W724" s="1823"/>
      <c r="X724" s="1823"/>
      <c r="Y724" s="1823"/>
      <c r="Z724" s="1823"/>
      <c r="AA724" s="1823"/>
      <c r="AB724" s="1823"/>
      <c r="AC724" s="1823"/>
      <c r="AD724" s="1823"/>
      <c r="AE724" s="1823"/>
      <c r="AF724" s="1823"/>
      <c r="AG724" s="1823"/>
      <c r="AH724" s="1779"/>
    </row>
    <row r="725" spans="1:34" ht="17.45" customHeight="1">
      <c r="A725" s="1824" t="s">
        <v>2844</v>
      </c>
      <c r="B725" s="1816"/>
      <c r="C725" s="1816"/>
      <c r="D725" s="1309"/>
      <c r="E725" s="1815" t="s">
        <v>544</v>
      </c>
      <c r="F725" s="1815"/>
      <c r="G725" s="1111"/>
      <c r="H725" s="1796" t="s">
        <v>2845</v>
      </c>
      <c r="I725" s="1796"/>
      <c r="J725" s="1796" t="s">
        <v>518</v>
      </c>
      <c r="K725" s="1796"/>
      <c r="L725" s="1309"/>
      <c r="M725" s="1309"/>
      <c r="N725" s="1816" t="s">
        <v>2846</v>
      </c>
      <c r="O725" s="1816"/>
      <c r="P725" s="1816"/>
      <c r="Q725" s="1816"/>
      <c r="R725" s="1817">
        <v>1</v>
      </c>
      <c r="S725" s="1817"/>
      <c r="T725" s="1817"/>
      <c r="U725" s="1817"/>
      <c r="V725" s="1309"/>
      <c r="W725" s="1309"/>
      <c r="X725" s="1309"/>
      <c r="Y725" s="1796" t="s">
        <v>2847</v>
      </c>
      <c r="Z725" s="1796"/>
      <c r="AA725" s="1796"/>
      <c r="AB725" s="1796"/>
      <c r="AC725" s="1796"/>
      <c r="AD725" s="1796"/>
      <c r="AE725" s="1796"/>
      <c r="AF725" s="1797" t="s">
        <v>2848</v>
      </c>
      <c r="AG725" s="1797"/>
      <c r="AH725" s="1782"/>
    </row>
    <row r="726" spans="1:34" ht="5.85" customHeight="1">
      <c r="A726" s="1798"/>
      <c r="B726" s="1799"/>
      <c r="C726" s="1799"/>
      <c r="D726" s="1799"/>
      <c r="E726" s="1799"/>
      <c r="F726" s="1799"/>
      <c r="G726" s="1799"/>
      <c r="H726" s="1799"/>
      <c r="I726" s="1799"/>
      <c r="J726" s="1799"/>
      <c r="K726" s="1799"/>
      <c r="L726" s="1799"/>
      <c r="M726" s="1799"/>
      <c r="N726" s="1799"/>
      <c r="O726" s="1799"/>
      <c r="P726" s="1799"/>
      <c r="Q726" s="1799"/>
      <c r="R726" s="1799"/>
      <c r="S726" s="1799"/>
      <c r="T726" s="1799"/>
      <c r="U726" s="1799"/>
      <c r="V726" s="1799"/>
      <c r="W726" s="1799"/>
      <c r="X726" s="1799"/>
      <c r="Y726" s="1799"/>
      <c r="Z726" s="1799"/>
      <c r="AA726" s="1799"/>
      <c r="AB726" s="1799"/>
      <c r="AC726" s="1799"/>
      <c r="AD726" s="1799"/>
      <c r="AE726" s="1799"/>
      <c r="AF726" s="1799"/>
      <c r="AG726" s="1799"/>
      <c r="AH726" s="1800"/>
    </row>
    <row r="727" spans="1:34" ht="16.7" customHeight="1">
      <c r="A727" s="1801" t="s">
        <v>2849</v>
      </c>
      <c r="B727" s="1802"/>
      <c r="C727" s="1802"/>
      <c r="D727" s="1802"/>
      <c r="E727" s="1802"/>
      <c r="F727" s="1802"/>
      <c r="G727" s="1802"/>
      <c r="H727" s="1802"/>
      <c r="I727" s="1802"/>
      <c r="J727" s="1803"/>
      <c r="K727" s="1789" t="s">
        <v>2850</v>
      </c>
      <c r="L727" s="1807"/>
      <c r="M727" s="1789" t="s">
        <v>2851</v>
      </c>
      <c r="N727" s="1790"/>
      <c r="O727" s="1790"/>
      <c r="P727" s="1790"/>
      <c r="Q727" s="1790"/>
      <c r="R727" s="1790"/>
      <c r="S727" s="1790"/>
      <c r="T727" s="1791"/>
      <c r="U727" s="1789" t="s">
        <v>2852</v>
      </c>
      <c r="V727" s="1790"/>
      <c r="W727" s="1790"/>
      <c r="X727" s="1790"/>
      <c r="Y727" s="1790"/>
      <c r="Z727" s="1790"/>
      <c r="AA727" s="1790"/>
      <c r="AB727" s="1790"/>
      <c r="AC727" s="1790"/>
      <c r="AD727" s="1791"/>
      <c r="AE727" s="1810" t="s">
        <v>2853</v>
      </c>
      <c r="AF727" s="1811"/>
      <c r="AG727" s="1811"/>
      <c r="AH727" s="1814"/>
    </row>
    <row r="728" spans="1:34" ht="17.45" customHeight="1">
      <c r="A728" s="1804"/>
      <c r="B728" s="1805"/>
      <c r="C728" s="1805"/>
      <c r="D728" s="1805"/>
      <c r="E728" s="1805"/>
      <c r="F728" s="1805"/>
      <c r="G728" s="1805"/>
      <c r="H728" s="1805"/>
      <c r="I728" s="1805"/>
      <c r="J728" s="1806"/>
      <c r="K728" s="1808"/>
      <c r="L728" s="1809"/>
      <c r="M728" s="1789" t="s">
        <v>2854</v>
      </c>
      <c r="N728" s="1790"/>
      <c r="O728" s="1790"/>
      <c r="P728" s="1791"/>
      <c r="Q728" s="1789" t="s">
        <v>2855</v>
      </c>
      <c r="R728" s="1790"/>
      <c r="S728" s="1790"/>
      <c r="T728" s="1791"/>
      <c r="U728" s="1789" t="s">
        <v>2854</v>
      </c>
      <c r="V728" s="1790"/>
      <c r="W728" s="1790"/>
      <c r="X728" s="1790"/>
      <c r="Y728" s="1790"/>
      <c r="Z728" s="1791"/>
      <c r="AA728" s="1789" t="s">
        <v>2855</v>
      </c>
      <c r="AB728" s="1790"/>
      <c r="AC728" s="1790"/>
      <c r="AD728" s="1791"/>
      <c r="AE728" s="1812"/>
      <c r="AF728" s="1813"/>
      <c r="AG728" s="1813"/>
      <c r="AH728" s="1800"/>
    </row>
    <row r="729" spans="1:34" ht="16.7" customHeight="1">
      <c r="A729" s="1792"/>
      <c r="B729" s="1793"/>
      <c r="C729" s="1793"/>
      <c r="D729" s="1793"/>
      <c r="E729" s="1793"/>
      <c r="F729" s="1793"/>
      <c r="G729" s="1793"/>
      <c r="H729" s="1793"/>
      <c r="I729" s="1793"/>
      <c r="J729" s="1793"/>
      <c r="K729" s="1794" t="s">
        <v>2856</v>
      </c>
      <c r="L729" s="1794"/>
      <c r="M729" s="1794"/>
      <c r="N729" s="1794"/>
      <c r="O729" s="1794"/>
      <c r="P729" s="1794"/>
      <c r="Q729" s="1794"/>
      <c r="R729" s="1794"/>
      <c r="S729" s="1794"/>
      <c r="T729" s="1794"/>
      <c r="U729" s="1794"/>
      <c r="V729" s="1794"/>
      <c r="W729" s="1794"/>
      <c r="X729" s="1794"/>
      <c r="Y729" s="1794"/>
      <c r="Z729" s="1794"/>
      <c r="AA729" s="1795">
        <v>0</v>
      </c>
      <c r="AB729" s="1795"/>
      <c r="AC729" s="1795"/>
      <c r="AD729" s="1795"/>
      <c r="AE729" s="1795"/>
      <c r="AF729" s="1795"/>
      <c r="AG729" s="1795"/>
      <c r="AH729" s="1213"/>
    </row>
    <row r="730" spans="1:34" ht="17.45" customHeight="1">
      <c r="A730" s="1801" t="s">
        <v>2857</v>
      </c>
      <c r="B730" s="1825"/>
      <c r="C730" s="1825"/>
      <c r="D730" s="1825"/>
      <c r="E730" s="1825"/>
      <c r="F730" s="1825"/>
      <c r="G730" s="1825"/>
      <c r="H730" s="1825"/>
      <c r="I730" s="1825"/>
      <c r="J730" s="1825"/>
      <c r="K730" s="1825"/>
      <c r="L730" s="1825"/>
      <c r="M730" s="1825"/>
      <c r="N730" s="1826"/>
      <c r="O730" s="1789" t="s">
        <v>2858</v>
      </c>
      <c r="P730" s="1790"/>
      <c r="Q730" s="1790"/>
      <c r="R730" s="1790"/>
      <c r="S730" s="1791"/>
      <c r="T730" s="1827" t="s">
        <v>2850</v>
      </c>
      <c r="U730" s="1790"/>
      <c r="V730" s="1790"/>
      <c r="W730" s="1213"/>
      <c r="X730" s="1789" t="s">
        <v>2859</v>
      </c>
      <c r="Y730" s="1790"/>
      <c r="Z730" s="1790"/>
      <c r="AA730" s="1790"/>
      <c r="AB730" s="1790"/>
      <c r="AC730" s="1790"/>
      <c r="AD730" s="1791"/>
      <c r="AE730" s="1810" t="s">
        <v>2853</v>
      </c>
      <c r="AF730" s="1828"/>
      <c r="AG730" s="1828"/>
      <c r="AH730" s="1213"/>
    </row>
    <row r="731" spans="1:34" ht="17.45" customHeight="1">
      <c r="A731" s="1792"/>
      <c r="B731" s="1778"/>
      <c r="C731" s="1778"/>
      <c r="D731" s="1778"/>
      <c r="E731" s="1778"/>
      <c r="F731" s="1778"/>
      <c r="G731" s="1778"/>
      <c r="H731" s="1778"/>
      <c r="I731" s="1846" t="s">
        <v>2860</v>
      </c>
      <c r="J731" s="1846"/>
      <c r="K731" s="1846"/>
      <c r="L731" s="1846"/>
      <c r="M731" s="1846"/>
      <c r="N731" s="1846"/>
      <c r="O731" s="1846"/>
      <c r="P731" s="1846"/>
      <c r="Q731" s="1846"/>
      <c r="R731" s="1846"/>
      <c r="S731" s="1846"/>
      <c r="T731" s="1846"/>
      <c r="U731" s="1846"/>
      <c r="V731" s="1846"/>
      <c r="W731" s="1846"/>
      <c r="X731" s="1846"/>
      <c r="Y731" s="1846"/>
      <c r="Z731" s="1793"/>
      <c r="AA731" s="1847">
        <v>0</v>
      </c>
      <c r="AB731" s="1847"/>
      <c r="AC731" s="1847"/>
      <c r="AD731" s="1847"/>
      <c r="AE731" s="1847"/>
      <c r="AF731" s="1847"/>
      <c r="AG731" s="1847"/>
      <c r="AH731" s="1814"/>
    </row>
    <row r="732" spans="1:34" ht="16.7" customHeight="1">
      <c r="A732" s="1844"/>
      <c r="B732" s="1309"/>
      <c r="C732" s="1309"/>
      <c r="D732" s="1309"/>
      <c r="E732" s="1309"/>
      <c r="F732" s="1309"/>
      <c r="G732" s="1309"/>
      <c r="H732" s="1309"/>
      <c r="I732" s="1840" t="s">
        <v>2861</v>
      </c>
      <c r="J732" s="1840"/>
      <c r="K732" s="1840"/>
      <c r="L732" s="1840"/>
      <c r="M732" s="1840"/>
      <c r="N732" s="1840"/>
      <c r="O732" s="1840"/>
      <c r="P732" s="1840"/>
      <c r="Q732" s="1840"/>
      <c r="R732" s="1840"/>
      <c r="S732" s="1840"/>
      <c r="T732" s="1840"/>
      <c r="U732" s="1840"/>
      <c r="V732" s="1840"/>
      <c r="W732" s="1840"/>
      <c r="X732" s="1840"/>
      <c r="Y732" s="1840"/>
      <c r="Z732" s="1309"/>
      <c r="AA732" s="1841">
        <v>0</v>
      </c>
      <c r="AB732" s="1841"/>
      <c r="AC732" s="1841"/>
      <c r="AD732" s="1841"/>
      <c r="AE732" s="1841"/>
      <c r="AF732" s="1841"/>
      <c r="AG732" s="1841"/>
      <c r="AH732" s="1782"/>
    </row>
    <row r="733" spans="1:34" ht="17.45" customHeight="1">
      <c r="A733" s="1844"/>
      <c r="B733" s="1309"/>
      <c r="C733" s="1309"/>
      <c r="D733" s="1309"/>
      <c r="E733" s="1309"/>
      <c r="F733" s="1309"/>
      <c r="G733" s="1309"/>
      <c r="H733" s="1309"/>
      <c r="I733" s="1840" t="s">
        <v>2862</v>
      </c>
      <c r="J733" s="1840"/>
      <c r="K733" s="1840"/>
      <c r="L733" s="1840"/>
      <c r="M733" s="1840"/>
      <c r="N733" s="1840"/>
      <c r="O733" s="1840"/>
      <c r="P733" s="1840"/>
      <c r="Q733" s="1840"/>
      <c r="R733" s="1840"/>
      <c r="S733" s="1840"/>
      <c r="T733" s="1840"/>
      <c r="U733" s="1840"/>
      <c r="V733" s="1840"/>
      <c r="W733" s="1840"/>
      <c r="X733" s="1840"/>
      <c r="Y733" s="1840"/>
      <c r="Z733" s="1309"/>
      <c r="AA733" s="1841">
        <v>0</v>
      </c>
      <c r="AB733" s="1841"/>
      <c r="AC733" s="1841"/>
      <c r="AD733" s="1841"/>
      <c r="AE733" s="1841"/>
      <c r="AF733" s="1841"/>
      <c r="AG733" s="1841"/>
      <c r="AH733" s="1782"/>
    </row>
    <row r="734" spans="1:34" ht="17.45" customHeight="1">
      <c r="A734" s="1844"/>
      <c r="B734" s="1309"/>
      <c r="C734" s="1309"/>
      <c r="D734" s="1309"/>
      <c r="E734" s="1309"/>
      <c r="F734" s="1309"/>
      <c r="G734" s="1309"/>
      <c r="H734" s="1309"/>
      <c r="I734" s="1840" t="s">
        <v>2863</v>
      </c>
      <c r="J734" s="1840"/>
      <c r="K734" s="1840"/>
      <c r="L734" s="1840"/>
      <c r="M734" s="1840"/>
      <c r="N734" s="1840"/>
      <c r="O734" s="1840"/>
      <c r="P734" s="1840"/>
      <c r="Q734" s="1840"/>
      <c r="R734" s="1840"/>
      <c r="S734" s="1840"/>
      <c r="T734" s="1840"/>
      <c r="U734" s="1840"/>
      <c r="V734" s="1840"/>
      <c r="W734" s="1840"/>
      <c r="X734" s="1840"/>
      <c r="Y734" s="1840"/>
      <c r="Z734" s="1309"/>
      <c r="AA734" s="1841">
        <v>0</v>
      </c>
      <c r="AB734" s="1841"/>
      <c r="AC734" s="1841"/>
      <c r="AD734" s="1841"/>
      <c r="AE734" s="1841"/>
      <c r="AF734" s="1841"/>
      <c r="AG734" s="1841"/>
      <c r="AH734" s="1782"/>
    </row>
    <row r="735" spans="1:34" ht="16.7" customHeight="1">
      <c r="A735" s="1845"/>
      <c r="B735" s="1799"/>
      <c r="C735" s="1799"/>
      <c r="D735" s="1799"/>
      <c r="E735" s="1799"/>
      <c r="F735" s="1799"/>
      <c r="G735" s="1799"/>
      <c r="H735" s="1799"/>
      <c r="I735" s="1842" t="s">
        <v>2864</v>
      </c>
      <c r="J735" s="1842"/>
      <c r="K735" s="1842"/>
      <c r="L735" s="1842"/>
      <c r="M735" s="1842"/>
      <c r="N735" s="1842"/>
      <c r="O735" s="1842"/>
      <c r="P735" s="1842"/>
      <c r="Q735" s="1842"/>
      <c r="R735" s="1842"/>
      <c r="S735" s="1842"/>
      <c r="T735" s="1842"/>
      <c r="U735" s="1842"/>
      <c r="V735" s="1842"/>
      <c r="W735" s="1842"/>
      <c r="X735" s="1842"/>
      <c r="Y735" s="1842"/>
      <c r="Z735" s="1799"/>
      <c r="AA735" s="1843">
        <v>0</v>
      </c>
      <c r="AB735" s="1843"/>
      <c r="AC735" s="1843"/>
      <c r="AD735" s="1843"/>
      <c r="AE735" s="1843"/>
      <c r="AF735" s="1843"/>
      <c r="AG735" s="1843"/>
      <c r="AH735" s="1800"/>
    </row>
    <row r="736" spans="1:34" ht="17.45" customHeight="1">
      <c r="A736" s="1801" t="s">
        <v>2865</v>
      </c>
      <c r="B736" s="1825"/>
      <c r="C736" s="1825"/>
      <c r="D736" s="1825"/>
      <c r="E736" s="1825"/>
      <c r="F736" s="1825"/>
      <c r="G736" s="1825"/>
      <c r="H736" s="1825"/>
      <c r="I736" s="1825"/>
      <c r="J736" s="1825"/>
      <c r="K736" s="1825"/>
      <c r="L736" s="1825"/>
      <c r="M736" s="1825"/>
      <c r="N736" s="1826"/>
      <c r="O736" s="1789" t="s">
        <v>2850</v>
      </c>
      <c r="P736" s="1790"/>
      <c r="Q736" s="1790"/>
      <c r="R736" s="1790"/>
      <c r="S736" s="1791"/>
      <c r="T736" s="1827" t="s">
        <v>754</v>
      </c>
      <c r="U736" s="1790"/>
      <c r="V736" s="1790"/>
      <c r="W736" s="1213"/>
      <c r="X736" s="1789" t="s">
        <v>2866</v>
      </c>
      <c r="Y736" s="1790"/>
      <c r="Z736" s="1790"/>
      <c r="AA736" s="1790"/>
      <c r="AB736" s="1790"/>
      <c r="AC736" s="1790"/>
      <c r="AD736" s="1791"/>
      <c r="AE736" s="1810" t="s">
        <v>2867</v>
      </c>
      <c r="AF736" s="1828"/>
      <c r="AG736" s="1828"/>
      <c r="AH736" s="1213"/>
    </row>
    <row r="737" spans="1:34" ht="16.7" customHeight="1">
      <c r="A737" s="1792"/>
      <c r="B737" s="1793"/>
      <c r="C737" s="1793"/>
      <c r="D737" s="1793"/>
      <c r="E737" s="1793"/>
      <c r="F737" s="1793"/>
      <c r="G737" s="1793"/>
      <c r="H737" s="1793"/>
      <c r="I737" s="1794" t="s">
        <v>2869</v>
      </c>
      <c r="J737" s="1794"/>
      <c r="K737" s="1794"/>
      <c r="L737" s="1794"/>
      <c r="M737" s="1794"/>
      <c r="N737" s="1794"/>
      <c r="O737" s="1794"/>
      <c r="P737" s="1794"/>
      <c r="Q737" s="1794"/>
      <c r="R737" s="1794"/>
      <c r="S737" s="1794"/>
      <c r="T737" s="1794"/>
      <c r="U737" s="1794"/>
      <c r="V737" s="1794"/>
      <c r="W737" s="1794"/>
      <c r="X737" s="1794"/>
      <c r="Y737" s="1794"/>
      <c r="Z737" s="1214"/>
      <c r="AA737" s="1795">
        <v>0</v>
      </c>
      <c r="AB737" s="1795"/>
      <c r="AC737" s="1795"/>
      <c r="AD737" s="1795"/>
      <c r="AE737" s="1795"/>
      <c r="AF737" s="1795"/>
      <c r="AG737" s="1795"/>
      <c r="AH737" s="1213"/>
    </row>
    <row r="738" spans="1:34" ht="17.45" customHeight="1">
      <c r="A738" s="1801" t="s">
        <v>2870</v>
      </c>
      <c r="B738" s="1825"/>
      <c r="C738" s="1825"/>
      <c r="D738" s="1825"/>
      <c r="E738" s="1825"/>
      <c r="F738" s="1825"/>
      <c r="G738" s="1825"/>
      <c r="H738" s="1825"/>
      <c r="I738" s="1825"/>
      <c r="J738" s="1825"/>
      <c r="K738" s="1825"/>
      <c r="L738" s="1825"/>
      <c r="M738" s="1825"/>
      <c r="N738" s="1826"/>
      <c r="O738" s="1789" t="s">
        <v>2850</v>
      </c>
      <c r="P738" s="1790"/>
      <c r="Q738" s="1790"/>
      <c r="R738" s="1790"/>
      <c r="S738" s="1791"/>
      <c r="T738" s="1827" t="s">
        <v>754</v>
      </c>
      <c r="U738" s="1790"/>
      <c r="V738" s="1790"/>
      <c r="W738" s="1213"/>
      <c r="X738" s="1789" t="s">
        <v>2866</v>
      </c>
      <c r="Y738" s="1790"/>
      <c r="Z738" s="1790"/>
      <c r="AA738" s="1790"/>
      <c r="AB738" s="1790"/>
      <c r="AC738" s="1790"/>
      <c r="AD738" s="1791"/>
      <c r="AE738" s="1810" t="s">
        <v>2867</v>
      </c>
      <c r="AF738" s="1828"/>
      <c r="AG738" s="1828"/>
      <c r="AH738" s="1213"/>
    </row>
    <row r="739" spans="1:34" ht="17.45" customHeight="1">
      <c r="A739" s="1223"/>
      <c r="B739" s="1224" t="s">
        <v>2938</v>
      </c>
      <c r="C739" s="1875" t="s">
        <v>2939</v>
      </c>
      <c r="D739" s="1876"/>
      <c r="E739" s="1876"/>
      <c r="F739" s="1876"/>
      <c r="G739" s="1876"/>
      <c r="H739" s="1876"/>
      <c r="I739" s="1876"/>
      <c r="J739" s="1876"/>
      <c r="K739" s="1876"/>
      <c r="L739" s="1876"/>
      <c r="M739" s="1876"/>
      <c r="N739" s="1875"/>
      <c r="O739" s="1885">
        <v>1E-4</v>
      </c>
      <c r="P739" s="1886"/>
      <c r="Q739" s="1886"/>
      <c r="R739" s="1886"/>
      <c r="S739" s="1887"/>
      <c r="T739" s="1888" t="s">
        <v>497</v>
      </c>
      <c r="U739" s="1889"/>
      <c r="V739" s="1889"/>
      <c r="W739" s="1225"/>
      <c r="X739" s="1890">
        <v>557.31949999999995</v>
      </c>
      <c r="Y739" s="1891"/>
      <c r="Z739" s="1891"/>
      <c r="AA739" s="1891"/>
      <c r="AB739" s="1891"/>
      <c r="AC739" s="1891"/>
      <c r="AD739" s="1892"/>
      <c r="AE739" s="1865">
        <v>5.57E-2</v>
      </c>
      <c r="AF739" s="1847"/>
      <c r="AG739" s="1847"/>
      <c r="AH739" s="1225"/>
    </row>
    <row r="740" spans="1:34" ht="16.7" customHeight="1">
      <c r="A740" s="1218"/>
      <c r="B740" s="1205" t="s">
        <v>2940</v>
      </c>
      <c r="C740" s="1903" t="s">
        <v>2941</v>
      </c>
      <c r="D740" s="1815"/>
      <c r="E740" s="1815"/>
      <c r="F740" s="1815"/>
      <c r="G740" s="1815"/>
      <c r="H740" s="1815"/>
      <c r="I740" s="1815"/>
      <c r="J740" s="1815"/>
      <c r="K740" s="1815"/>
      <c r="L740" s="1815"/>
      <c r="M740" s="1815"/>
      <c r="N740" s="1903"/>
      <c r="O740" s="1910">
        <v>0.12759999999999999</v>
      </c>
      <c r="P740" s="1911"/>
      <c r="Q740" s="1911"/>
      <c r="R740" s="1911"/>
      <c r="S740" s="1912"/>
      <c r="T740" s="1913" t="s">
        <v>497</v>
      </c>
      <c r="U740" s="1796"/>
      <c r="V740" s="1796"/>
      <c r="W740" s="1219"/>
      <c r="X740" s="1914">
        <v>469.94220000000001</v>
      </c>
      <c r="Y740" s="1915"/>
      <c r="Z740" s="1915"/>
      <c r="AA740" s="1915"/>
      <c r="AB740" s="1915"/>
      <c r="AC740" s="1915"/>
      <c r="AD740" s="1916"/>
      <c r="AE740" s="1909">
        <v>59.964300000000001</v>
      </c>
      <c r="AF740" s="1841"/>
      <c r="AG740" s="1841"/>
      <c r="AH740" s="1219"/>
    </row>
    <row r="741" spans="1:34" ht="17.45" customHeight="1">
      <c r="A741" s="1218"/>
      <c r="B741" s="1205" t="s">
        <v>2942</v>
      </c>
      <c r="C741" s="1815" t="s">
        <v>2943</v>
      </c>
      <c r="D741" s="1815"/>
      <c r="E741" s="1815"/>
      <c r="F741" s="1815"/>
      <c r="G741" s="1815"/>
      <c r="H741" s="1815"/>
      <c r="I741" s="1815"/>
      <c r="J741" s="1815"/>
      <c r="K741" s="1815"/>
      <c r="L741" s="1815"/>
      <c r="M741" s="1815"/>
      <c r="N741" s="1903"/>
      <c r="O741" s="1910">
        <v>0.39760000000000001</v>
      </c>
      <c r="P741" s="1911"/>
      <c r="Q741" s="1911"/>
      <c r="R741" s="1911"/>
      <c r="S741" s="1912"/>
      <c r="T741" s="1913" t="s">
        <v>497</v>
      </c>
      <c r="U741" s="1796"/>
      <c r="V741" s="1796"/>
      <c r="W741" s="1219"/>
      <c r="X741" s="1914">
        <v>11.206200000000001</v>
      </c>
      <c r="Y741" s="1915"/>
      <c r="Z741" s="1915"/>
      <c r="AA741" s="1915"/>
      <c r="AB741" s="1915"/>
      <c r="AC741" s="1915"/>
      <c r="AD741" s="1916"/>
      <c r="AE741" s="1909">
        <v>4.4570999999999996</v>
      </c>
      <c r="AF741" s="1841"/>
      <c r="AG741" s="1841"/>
      <c r="AH741" s="1219"/>
    </row>
    <row r="742" spans="1:34" ht="7.35" customHeight="1">
      <c r="A742" s="1218"/>
      <c r="C742" s="1815"/>
      <c r="D742" s="1815"/>
      <c r="E742" s="1815"/>
      <c r="F742" s="1815"/>
      <c r="G742" s="1815"/>
      <c r="H742" s="1815"/>
      <c r="I742" s="1815"/>
      <c r="J742" s="1815"/>
      <c r="K742" s="1815"/>
      <c r="L742" s="1815"/>
      <c r="M742" s="1815"/>
      <c r="N742" s="1815"/>
      <c r="AH742" s="1219"/>
    </row>
    <row r="743" spans="1:34" ht="16.7" customHeight="1">
      <c r="A743" s="1218"/>
      <c r="B743" s="1205" t="s">
        <v>2944</v>
      </c>
      <c r="C743" s="1903" t="s">
        <v>2945</v>
      </c>
      <c r="D743" s="1815"/>
      <c r="E743" s="1815"/>
      <c r="F743" s="1815"/>
      <c r="G743" s="1815"/>
      <c r="H743" s="1815"/>
      <c r="I743" s="1815"/>
      <c r="J743" s="1815"/>
      <c r="K743" s="1815"/>
      <c r="L743" s="1815"/>
      <c r="M743" s="1815"/>
      <c r="N743" s="1903"/>
      <c r="O743" s="1910">
        <v>0.87060000000000004</v>
      </c>
      <c r="P743" s="1911"/>
      <c r="Q743" s="1911"/>
      <c r="R743" s="1911"/>
      <c r="S743" s="1912"/>
      <c r="T743" s="1913" t="s">
        <v>518</v>
      </c>
      <c r="U743" s="1796"/>
      <c r="V743" s="1796"/>
      <c r="W743" s="1219"/>
      <c r="X743" s="1914">
        <v>5.6124999999999998</v>
      </c>
      <c r="Y743" s="1915"/>
      <c r="Z743" s="1915"/>
      <c r="AA743" s="1915"/>
      <c r="AB743" s="1915"/>
      <c r="AC743" s="1915"/>
      <c r="AD743" s="1916"/>
      <c r="AE743" s="1909">
        <v>4.8841000000000001</v>
      </c>
      <c r="AF743" s="1841"/>
      <c r="AG743" s="1841"/>
      <c r="AH743" s="1219"/>
    </row>
    <row r="744" spans="1:34" ht="17.45" customHeight="1">
      <c r="A744" s="1218"/>
      <c r="B744" s="1205" t="s">
        <v>2946</v>
      </c>
      <c r="C744" s="1903" t="s">
        <v>2947</v>
      </c>
      <c r="D744" s="1815"/>
      <c r="E744" s="1815"/>
      <c r="F744" s="1815"/>
      <c r="G744" s="1815"/>
      <c r="H744" s="1815"/>
      <c r="I744" s="1815"/>
      <c r="J744" s="1815"/>
      <c r="K744" s="1815"/>
      <c r="L744" s="1815"/>
      <c r="M744" s="1815"/>
      <c r="N744" s="1903"/>
      <c r="O744" s="1910">
        <v>1.7411000000000001</v>
      </c>
      <c r="P744" s="1911"/>
      <c r="Q744" s="1911"/>
      <c r="R744" s="1911"/>
      <c r="S744" s="1912"/>
      <c r="T744" s="1913" t="s">
        <v>469</v>
      </c>
      <c r="U744" s="1796"/>
      <c r="V744" s="1796"/>
      <c r="W744" s="1219"/>
      <c r="X744" s="1914">
        <v>10.6037</v>
      </c>
      <c r="Y744" s="1915"/>
      <c r="Z744" s="1915"/>
      <c r="AA744" s="1915"/>
      <c r="AB744" s="1915"/>
      <c r="AC744" s="1915"/>
      <c r="AD744" s="1916"/>
      <c r="AE744" s="1909">
        <v>18.4557</v>
      </c>
      <c r="AF744" s="1841"/>
      <c r="AG744" s="1841"/>
      <c r="AH744" s="1219"/>
    </row>
    <row r="745" spans="1:34" ht="17.45" customHeight="1">
      <c r="A745" s="1218"/>
      <c r="B745" s="1205" t="s">
        <v>2948</v>
      </c>
      <c r="C745" s="1903" t="s">
        <v>2949</v>
      </c>
      <c r="D745" s="1815"/>
      <c r="E745" s="1815"/>
      <c r="F745" s="1815"/>
      <c r="G745" s="1815"/>
      <c r="H745" s="1815"/>
      <c r="I745" s="1815"/>
      <c r="J745" s="1815"/>
      <c r="K745" s="1815"/>
      <c r="L745" s="1815"/>
      <c r="M745" s="1815"/>
      <c r="N745" s="1903"/>
      <c r="O745" s="1910">
        <v>0.39760000000000001</v>
      </c>
      <c r="P745" s="1911"/>
      <c r="Q745" s="1911"/>
      <c r="R745" s="1911"/>
      <c r="S745" s="1912"/>
      <c r="T745" s="1913" t="s">
        <v>497</v>
      </c>
      <c r="U745" s="1796"/>
      <c r="V745" s="1796"/>
      <c r="W745" s="1219"/>
      <c r="X745" s="1914">
        <v>7.6661000000000001</v>
      </c>
      <c r="Y745" s="1915"/>
      <c r="Z745" s="1915"/>
      <c r="AA745" s="1915"/>
      <c r="AB745" s="1915"/>
      <c r="AC745" s="1915"/>
      <c r="AD745" s="1916"/>
      <c r="AE745" s="1909">
        <v>3.0495999999999999</v>
      </c>
      <c r="AF745" s="1841"/>
      <c r="AG745" s="1841"/>
      <c r="AH745" s="1219"/>
    </row>
    <row r="746" spans="1:34" ht="16.7" customHeight="1">
      <c r="A746" s="1220"/>
      <c r="B746" s="1209" t="s">
        <v>2950</v>
      </c>
      <c r="C746" s="1866" t="s">
        <v>2951</v>
      </c>
      <c r="D746" s="1867"/>
      <c r="E746" s="1867"/>
      <c r="F746" s="1867"/>
      <c r="G746" s="1867"/>
      <c r="H746" s="1867"/>
      <c r="I746" s="1867"/>
      <c r="J746" s="1867"/>
      <c r="K746" s="1867"/>
      <c r="L746" s="1867"/>
      <c r="M746" s="1867"/>
      <c r="N746" s="1866"/>
      <c r="O746" s="1893">
        <v>1.7411000000000001</v>
      </c>
      <c r="P746" s="1894"/>
      <c r="Q746" s="1894"/>
      <c r="R746" s="1894"/>
      <c r="S746" s="1895"/>
      <c r="T746" s="1896" t="s">
        <v>469</v>
      </c>
      <c r="U746" s="1897"/>
      <c r="V746" s="1897"/>
      <c r="W746" s="1222"/>
      <c r="X746" s="1898">
        <v>5.0105000000000004</v>
      </c>
      <c r="Y746" s="1899"/>
      <c r="Z746" s="1899"/>
      <c r="AA746" s="1899"/>
      <c r="AB746" s="1899"/>
      <c r="AC746" s="1899"/>
      <c r="AD746" s="1900"/>
      <c r="AE746" s="1874">
        <v>8.7228999999999992</v>
      </c>
      <c r="AF746" s="1843"/>
      <c r="AG746" s="1843"/>
      <c r="AH746" s="1222"/>
    </row>
    <row r="747" spans="1:34" ht="17.45" customHeight="1">
      <c r="A747" s="1792"/>
      <c r="B747" s="1793"/>
      <c r="C747" s="1793"/>
      <c r="D747" s="1793"/>
      <c r="E747" s="1793"/>
      <c r="F747" s="1793"/>
      <c r="G747" s="1793"/>
      <c r="H747" s="1793"/>
      <c r="I747" s="1794" t="s">
        <v>2871</v>
      </c>
      <c r="J747" s="1794"/>
      <c r="K747" s="1794"/>
      <c r="L747" s="1794"/>
      <c r="M747" s="1794"/>
      <c r="N747" s="1794"/>
      <c r="O747" s="1794"/>
      <c r="P747" s="1794"/>
      <c r="Q747" s="1794"/>
      <c r="R747" s="1794"/>
      <c r="S747" s="1794"/>
      <c r="T747" s="1794"/>
      <c r="U747" s="1794"/>
      <c r="V747" s="1794"/>
      <c r="W747" s="1794"/>
      <c r="X747" s="1794"/>
      <c r="Y747" s="1794"/>
      <c r="Z747" s="1214"/>
      <c r="AA747" s="1795">
        <v>99.589399999999998</v>
      </c>
      <c r="AB747" s="1795"/>
      <c r="AC747" s="1795"/>
      <c r="AD747" s="1795"/>
      <c r="AE747" s="1795"/>
      <c r="AF747" s="1795"/>
      <c r="AG747" s="1795"/>
      <c r="AH747" s="1213"/>
    </row>
    <row r="748" spans="1:34" ht="16.7" customHeight="1">
      <c r="A748" s="1801" t="s">
        <v>2872</v>
      </c>
      <c r="B748" s="1825"/>
      <c r="C748" s="1825"/>
      <c r="D748" s="1825"/>
      <c r="E748" s="1825"/>
      <c r="F748" s="1825"/>
      <c r="G748" s="1825"/>
      <c r="H748" s="1825"/>
      <c r="I748" s="1825"/>
      <c r="J748" s="1825"/>
      <c r="K748" s="1825"/>
      <c r="L748" s="1825"/>
      <c r="M748" s="1825"/>
      <c r="N748" s="1826"/>
      <c r="O748" s="1789" t="s">
        <v>2850</v>
      </c>
      <c r="P748" s="1790"/>
      <c r="Q748" s="1790"/>
      <c r="R748" s="1790"/>
      <c r="S748" s="1791"/>
      <c r="T748" s="1827" t="s">
        <v>754</v>
      </c>
      <c r="U748" s="1790"/>
      <c r="V748" s="1790"/>
      <c r="W748" s="1213"/>
      <c r="X748" s="1789" t="s">
        <v>2866</v>
      </c>
      <c r="Y748" s="1790"/>
      <c r="Z748" s="1790"/>
      <c r="AA748" s="1790"/>
      <c r="AB748" s="1790"/>
      <c r="AC748" s="1790"/>
      <c r="AD748" s="1791"/>
      <c r="AE748" s="1810" t="s">
        <v>2867</v>
      </c>
      <c r="AF748" s="1828"/>
      <c r="AG748" s="1828"/>
      <c r="AH748" s="1213"/>
    </row>
    <row r="749" spans="1:34" ht="17.45" customHeight="1">
      <c r="A749" s="1792"/>
      <c r="B749" s="1793"/>
      <c r="C749" s="1793"/>
      <c r="D749" s="1793"/>
      <c r="E749" s="1793"/>
      <c r="F749" s="1793"/>
      <c r="G749" s="1793"/>
      <c r="H749" s="1793"/>
      <c r="I749" s="1793"/>
      <c r="J749" s="1793"/>
      <c r="K749" s="1794" t="s">
        <v>2873</v>
      </c>
      <c r="L749" s="1794"/>
      <c r="M749" s="1794"/>
      <c r="N749" s="1794"/>
      <c r="O749" s="1794"/>
      <c r="P749" s="1794"/>
      <c r="Q749" s="1794"/>
      <c r="R749" s="1794"/>
      <c r="S749" s="1794"/>
      <c r="T749" s="1794"/>
      <c r="U749" s="1794"/>
      <c r="V749" s="1794"/>
      <c r="W749" s="1794"/>
      <c r="X749" s="1794"/>
      <c r="Y749" s="1794"/>
      <c r="Z749" s="1794"/>
      <c r="AA749" s="1794"/>
      <c r="AB749" s="1214"/>
      <c r="AC749" s="1795">
        <v>0</v>
      </c>
      <c r="AD749" s="1795"/>
      <c r="AE749" s="1795"/>
      <c r="AF749" s="1795"/>
      <c r="AG749" s="1795"/>
      <c r="AH749" s="1213"/>
    </row>
    <row r="750" spans="1:34" ht="17.45" customHeight="1">
      <c r="A750" s="1801" t="s">
        <v>2874</v>
      </c>
      <c r="B750" s="1825"/>
      <c r="C750" s="1825"/>
      <c r="D750" s="1825"/>
      <c r="E750" s="1825"/>
      <c r="F750" s="1825"/>
      <c r="G750" s="1825"/>
      <c r="H750" s="1825"/>
      <c r="I750" s="1825"/>
      <c r="J750" s="1826"/>
      <c r="K750" s="1789" t="s">
        <v>2850</v>
      </c>
      <c r="L750" s="1791"/>
      <c r="M750" s="1855" t="s">
        <v>2875</v>
      </c>
      <c r="N750" s="1856"/>
      <c r="O750" s="1857"/>
      <c r="P750" s="1855" t="s">
        <v>2876</v>
      </c>
      <c r="Q750" s="1856"/>
      <c r="R750" s="1857"/>
      <c r="S750" s="1855" t="s">
        <v>2877</v>
      </c>
      <c r="T750" s="1857"/>
      <c r="U750" s="1789" t="s">
        <v>2878</v>
      </c>
      <c r="V750" s="1790"/>
      <c r="W750" s="1791"/>
      <c r="X750" s="1789" t="s">
        <v>2879</v>
      </c>
      <c r="Y750" s="1790"/>
      <c r="Z750" s="1790"/>
      <c r="AA750" s="1790"/>
      <c r="AB750" s="1791"/>
      <c r="AC750" s="1789" t="s">
        <v>2880</v>
      </c>
      <c r="AD750" s="1791"/>
      <c r="AE750" s="1810" t="s">
        <v>2867</v>
      </c>
      <c r="AF750" s="1828"/>
      <c r="AG750" s="1828"/>
      <c r="AH750" s="1213"/>
    </row>
    <row r="751" spans="1:34" ht="16.7" customHeight="1">
      <c r="A751" s="1853"/>
      <c r="B751" s="1778"/>
      <c r="C751" s="1778"/>
      <c r="D751" s="1778"/>
      <c r="E751" s="1778"/>
      <c r="F751" s="1778"/>
      <c r="G751" s="1778"/>
      <c r="H751" s="1778"/>
      <c r="I751" s="1846" t="s">
        <v>2881</v>
      </c>
      <c r="J751" s="1846"/>
      <c r="K751" s="1846"/>
      <c r="L751" s="1846"/>
      <c r="M751" s="1846"/>
      <c r="N751" s="1846"/>
      <c r="O751" s="1846"/>
      <c r="P751" s="1846"/>
      <c r="Q751" s="1846"/>
      <c r="R751" s="1846"/>
      <c r="S751" s="1846"/>
      <c r="T751" s="1846"/>
      <c r="U751" s="1846"/>
      <c r="V751" s="1846"/>
      <c r="W751" s="1846"/>
      <c r="X751" s="1846"/>
      <c r="Y751" s="1846"/>
      <c r="Z751" s="1203"/>
      <c r="AA751" s="1847">
        <v>0</v>
      </c>
      <c r="AB751" s="1847"/>
      <c r="AC751" s="1847"/>
      <c r="AD751" s="1847"/>
      <c r="AE751" s="1847"/>
      <c r="AF751" s="1847"/>
      <c r="AG751" s="1847"/>
      <c r="AH751" s="1204"/>
    </row>
    <row r="752" spans="1:34" ht="5.85" customHeight="1">
      <c r="A752" s="1854"/>
      <c r="B752" s="1309"/>
      <c r="C752" s="1309"/>
      <c r="D752" s="1309"/>
      <c r="E752" s="1309"/>
      <c r="F752" s="1309"/>
      <c r="G752" s="1309"/>
      <c r="H752" s="1309"/>
      <c r="I752" s="1309"/>
      <c r="J752" s="1309"/>
      <c r="K752" s="1309"/>
      <c r="L752" s="1309"/>
      <c r="M752" s="1309"/>
      <c r="N752" s="1309"/>
      <c r="O752" s="1309"/>
      <c r="P752" s="1309"/>
      <c r="Q752" s="1309"/>
      <c r="R752" s="1309"/>
      <c r="S752" s="1309"/>
      <c r="T752" s="1309"/>
      <c r="U752" s="1309"/>
      <c r="V752" s="1309"/>
      <c r="W752" s="1309"/>
      <c r="X752" s="1309"/>
      <c r="Y752" s="1309"/>
      <c r="Z752" s="1309"/>
      <c r="AA752" s="1309"/>
      <c r="AB752" s="1309"/>
      <c r="AC752" s="1309"/>
      <c r="AD752" s="1309"/>
      <c r="AE752" s="1309"/>
      <c r="AF752" s="1309"/>
      <c r="AG752" s="1309"/>
      <c r="AH752" s="1782"/>
    </row>
    <row r="753" spans="1:34" ht="17.45" customHeight="1">
      <c r="A753" s="1845"/>
      <c r="B753" s="1799"/>
      <c r="C753" s="1799"/>
      <c r="D753" s="1799"/>
      <c r="E753" s="1799"/>
      <c r="F753" s="1799"/>
      <c r="G753" s="1799"/>
      <c r="H753" s="1799"/>
      <c r="I753" s="1842" t="s">
        <v>2882</v>
      </c>
      <c r="J753" s="1842"/>
      <c r="K753" s="1842"/>
      <c r="L753" s="1842"/>
      <c r="M753" s="1842"/>
      <c r="N753" s="1842"/>
      <c r="O753" s="1842"/>
      <c r="P753" s="1842"/>
      <c r="Q753" s="1842"/>
      <c r="R753" s="1842"/>
      <c r="S753" s="1842"/>
      <c r="T753" s="1842"/>
      <c r="U753" s="1842"/>
      <c r="V753" s="1842"/>
      <c r="W753" s="1842"/>
      <c r="X753" s="1842"/>
      <c r="Y753" s="1842"/>
      <c r="Z753" s="1212"/>
      <c r="AA753" s="1848">
        <v>99.59</v>
      </c>
      <c r="AB753" s="1848"/>
      <c r="AC753" s="1848"/>
      <c r="AD753" s="1848"/>
      <c r="AE753" s="1848"/>
      <c r="AF753" s="1848"/>
      <c r="AG753" s="1848"/>
      <c r="AH753" s="1208"/>
    </row>
    <row r="754" spans="1:34" ht="45.75" customHeight="1">
      <c r="A754" s="1849" t="s">
        <v>2883</v>
      </c>
      <c r="B754" s="1850"/>
      <c r="C754" s="1850"/>
      <c r="D754" s="1850"/>
      <c r="E754" s="1851"/>
      <c r="F754" s="1852"/>
      <c r="G754" s="1852"/>
      <c r="H754" s="1852"/>
      <c r="I754" s="1852"/>
      <c r="J754" s="1852"/>
      <c r="K754" s="1852"/>
      <c r="L754" s="1852"/>
      <c r="M754" s="1852"/>
      <c r="N754" s="1852"/>
      <c r="O754" s="1852"/>
      <c r="P754" s="1852"/>
      <c r="Q754" s="1852"/>
      <c r="R754" s="1852"/>
      <c r="S754" s="1852"/>
      <c r="T754" s="1852"/>
      <c r="U754" s="1852"/>
      <c r="V754" s="1852"/>
      <c r="W754" s="1852"/>
      <c r="X754" s="1852"/>
      <c r="Y754" s="1852"/>
      <c r="Z754" s="1852"/>
      <c r="AA754" s="1852"/>
      <c r="AB754" s="1852"/>
      <c r="AC754" s="1852"/>
      <c r="AD754" s="1852"/>
      <c r="AE754" s="1852"/>
      <c r="AF754" s="1852"/>
      <c r="AG754" s="1852"/>
      <c r="AH754" s="1851"/>
    </row>
    <row r="755" spans="1:34" ht="86.45" customHeight="1">
      <c r="A755" s="1218"/>
      <c r="AH755" s="1219"/>
    </row>
    <row r="756" spans="1:34" ht="86.45" customHeight="1">
      <c r="A756" s="1220"/>
      <c r="B756" s="1221"/>
      <c r="C756" s="1221"/>
      <c r="D756" s="1221"/>
      <c r="E756" s="1221"/>
      <c r="F756" s="1221"/>
      <c r="G756" s="1221"/>
      <c r="H756" s="1221"/>
      <c r="I756" s="1221"/>
      <c r="J756" s="1221"/>
      <c r="K756" s="1221"/>
      <c r="L756" s="1221"/>
      <c r="M756" s="1221"/>
      <c r="N756" s="1221"/>
      <c r="O756" s="1221"/>
      <c r="P756" s="1221"/>
      <c r="Q756" s="1221"/>
      <c r="R756" s="1221"/>
      <c r="S756" s="1221"/>
      <c r="T756" s="1221"/>
      <c r="U756" s="1221"/>
      <c r="V756" s="1221"/>
      <c r="W756" s="1221"/>
      <c r="X756" s="1221"/>
      <c r="Y756" s="1221"/>
      <c r="Z756" s="1221"/>
      <c r="AA756" s="1221"/>
      <c r="AB756" s="1221"/>
      <c r="AC756" s="1221"/>
      <c r="AD756" s="1221"/>
      <c r="AE756" s="1221"/>
      <c r="AF756" s="1221"/>
      <c r="AG756" s="1221"/>
      <c r="AH756" s="1222"/>
    </row>
    <row r="757" spans="1:34" ht="5.85" customHeight="1">
      <c r="A757" s="1777"/>
      <c r="B757" s="1778"/>
      <c r="C757" s="1778"/>
      <c r="D757" s="1778"/>
      <c r="E757" s="1778"/>
      <c r="F757" s="1778"/>
      <c r="G757" s="1778"/>
      <c r="H757" s="1778"/>
      <c r="I757" s="1778"/>
      <c r="J757" s="1778"/>
      <c r="K757" s="1778"/>
      <c r="L757" s="1778"/>
      <c r="M757" s="1778"/>
      <c r="N757" s="1778"/>
      <c r="O757" s="1778"/>
      <c r="P757" s="1778"/>
      <c r="Q757" s="1778"/>
      <c r="R757" s="1778"/>
      <c r="S757" s="1778"/>
      <c r="T757" s="1778"/>
      <c r="U757" s="1778"/>
      <c r="V757" s="1778"/>
      <c r="W757" s="1778"/>
      <c r="X757" s="1778"/>
      <c r="Y757" s="1778"/>
      <c r="Z757" s="1778"/>
      <c r="AA757" s="1778"/>
      <c r="AB757" s="1778"/>
      <c r="AC757" s="1778"/>
      <c r="AD757" s="1778"/>
      <c r="AE757" s="1778"/>
      <c r="AF757" s="1778"/>
      <c r="AG757" s="1778"/>
      <c r="AH757" s="1779"/>
    </row>
    <row r="758" spans="1:34" ht="11.65" customHeight="1">
      <c r="A758" s="1780" t="s">
        <v>2834</v>
      </c>
      <c r="B758" s="1310"/>
      <c r="C758" s="1310"/>
      <c r="D758" s="1310"/>
      <c r="E758" s="1310"/>
      <c r="F758" s="1310"/>
      <c r="G758" s="1310"/>
      <c r="H758" s="1310"/>
      <c r="I758" s="1310"/>
      <c r="J758" s="1310"/>
      <c r="K758" s="1310"/>
      <c r="L758" s="1310"/>
      <c r="M758" s="1310"/>
      <c r="N758" s="1310"/>
      <c r="O758" s="1310"/>
      <c r="P758" s="1310"/>
      <c r="Q758" s="1310"/>
      <c r="R758" s="1310"/>
      <c r="S758" s="1310"/>
      <c r="T758" s="1310"/>
      <c r="U758" s="1310"/>
      <c r="V758" s="1310"/>
      <c r="W758" s="1310"/>
      <c r="X758" s="1310"/>
      <c r="Y758" s="1310"/>
      <c r="Z758" s="1310"/>
      <c r="AA758" s="1310"/>
      <c r="AB758" s="1310"/>
      <c r="AC758" s="1310"/>
      <c r="AD758" s="1309"/>
      <c r="AE758" s="1309"/>
      <c r="AF758" s="1781" t="s">
        <v>2953</v>
      </c>
      <c r="AG758" s="1781"/>
      <c r="AH758" s="1782"/>
    </row>
    <row r="759" spans="1:34" ht="5.85" customHeight="1">
      <c r="A759" s="1780"/>
      <c r="B759" s="1310"/>
      <c r="C759" s="1310"/>
      <c r="D759" s="1310"/>
      <c r="E759" s="1310"/>
      <c r="F759" s="1310"/>
      <c r="G759" s="1310"/>
      <c r="H759" s="1310"/>
      <c r="I759" s="1310"/>
      <c r="J759" s="1310"/>
      <c r="K759" s="1310"/>
      <c r="L759" s="1310"/>
      <c r="M759" s="1310"/>
      <c r="N759" s="1310"/>
      <c r="O759" s="1310"/>
      <c r="P759" s="1310"/>
      <c r="Q759" s="1310"/>
      <c r="R759" s="1310"/>
      <c r="S759" s="1310"/>
      <c r="T759" s="1310"/>
      <c r="U759" s="1310"/>
      <c r="V759" s="1310"/>
      <c r="W759" s="1310"/>
      <c r="X759" s="1310"/>
      <c r="Y759" s="1310"/>
      <c r="Z759" s="1310"/>
      <c r="AA759" s="1310"/>
      <c r="AB759" s="1310"/>
      <c r="AC759" s="1310"/>
      <c r="AD759" s="1311"/>
      <c r="AE759" s="1311"/>
      <c r="AF759" s="1311"/>
      <c r="AG759" s="1311"/>
      <c r="AH759" s="1782"/>
    </row>
    <row r="760" spans="1:34" ht="10.9" customHeight="1">
      <c r="A760" s="1783" t="s">
        <v>2836</v>
      </c>
      <c r="B760" s="1784"/>
      <c r="C760" s="1784"/>
      <c r="D760" s="1784"/>
      <c r="E760" s="1784"/>
      <c r="F760" s="1784"/>
      <c r="G760" s="1784"/>
      <c r="H760" s="1784"/>
      <c r="I760" s="1784"/>
      <c r="J760" s="1784"/>
      <c r="K760" s="1784"/>
      <c r="L760" s="1784"/>
      <c r="M760" s="1784"/>
      <c r="N760" s="1784"/>
      <c r="O760" s="1784"/>
      <c r="P760" s="1784"/>
      <c r="Q760" s="1784"/>
      <c r="R760" s="1784"/>
      <c r="S760" s="1784"/>
      <c r="T760" s="1784"/>
      <c r="U760" s="1784"/>
      <c r="V760" s="1784"/>
      <c r="W760" s="1784"/>
      <c r="X760" s="1784"/>
      <c r="Y760" s="1784"/>
      <c r="Z760" s="1784"/>
      <c r="AA760" s="1784"/>
      <c r="AB760" s="1784"/>
      <c r="AC760" s="1784"/>
      <c r="AD760" s="1311"/>
      <c r="AE760" s="1311"/>
      <c r="AF760" s="1311"/>
      <c r="AG760" s="1311"/>
      <c r="AH760" s="1782"/>
    </row>
    <row r="761" spans="1:34" ht="23.25" customHeight="1">
      <c r="A761" s="1785" t="s">
        <v>2837</v>
      </c>
      <c r="B761" s="1786"/>
      <c r="C761" s="1786"/>
      <c r="D761" s="1786"/>
      <c r="E761" s="1786"/>
      <c r="F761" s="1786"/>
      <c r="G761" s="1786"/>
      <c r="H761" s="1786"/>
      <c r="I761" s="1786"/>
      <c r="J761" s="1786"/>
      <c r="K761" s="1786"/>
      <c r="L761" s="1786"/>
      <c r="M761" s="1786"/>
      <c r="N761" s="1786"/>
      <c r="O761" s="1786"/>
      <c r="P761" s="1786"/>
      <c r="Q761" s="1786"/>
      <c r="R761" s="1786"/>
      <c r="S761" s="1786"/>
      <c r="T761" s="1786"/>
      <c r="U761" s="1786"/>
      <c r="V761" s="1786"/>
      <c r="W761" s="1786"/>
      <c r="X761" s="1786"/>
      <c r="Y761" s="1786"/>
      <c r="Z761" s="1786"/>
      <c r="AA761" s="1786"/>
      <c r="AB761" s="1786"/>
      <c r="AC761" s="1786"/>
      <c r="AD761" s="1311"/>
      <c r="AE761" s="1311"/>
      <c r="AF761" s="1311"/>
      <c r="AG761" s="1311"/>
      <c r="AH761" s="1782"/>
    </row>
    <row r="762" spans="1:34" ht="5.85" customHeight="1">
      <c r="A762" s="1787" t="s">
        <v>2838</v>
      </c>
      <c r="B762" s="1788"/>
      <c r="C762" s="1788"/>
      <c r="D762" s="1788"/>
      <c r="E762" s="1788"/>
      <c r="F762" s="1788"/>
      <c r="G762" s="1788"/>
      <c r="H762" s="1788"/>
      <c r="I762" s="1788"/>
      <c r="J762" s="1788"/>
      <c r="K762" s="1788"/>
      <c r="L762" s="1788"/>
      <c r="M762" s="1788"/>
      <c r="N762" s="1788"/>
      <c r="O762" s="1788"/>
      <c r="P762" s="1788"/>
      <c r="Q762" s="1788"/>
      <c r="R762" s="1788"/>
      <c r="S762" s="1788"/>
      <c r="T762" s="1788"/>
      <c r="U762" s="1788"/>
      <c r="V762" s="1788"/>
      <c r="W762" s="1788"/>
      <c r="X762" s="1788"/>
      <c r="Y762" s="1788"/>
      <c r="Z762" s="1788"/>
      <c r="AA762" s="1788"/>
      <c r="AB762" s="1788"/>
      <c r="AC762" s="1788"/>
      <c r="AD762" s="1311"/>
      <c r="AE762" s="1311"/>
      <c r="AF762" s="1311"/>
      <c r="AG762" s="1311"/>
      <c r="AH762" s="1782"/>
    </row>
    <row r="763" spans="1:34" ht="5.85" customHeight="1">
      <c r="A763" s="1787"/>
      <c r="B763" s="1788"/>
      <c r="C763" s="1788"/>
      <c r="D763" s="1788"/>
      <c r="E763" s="1788"/>
      <c r="F763" s="1788"/>
      <c r="G763" s="1788"/>
      <c r="H763" s="1788"/>
      <c r="I763" s="1788"/>
      <c r="J763" s="1788"/>
      <c r="K763" s="1788"/>
      <c r="L763" s="1788"/>
      <c r="M763" s="1788"/>
      <c r="N763" s="1788"/>
      <c r="O763" s="1788"/>
      <c r="P763" s="1788"/>
      <c r="Q763" s="1788"/>
      <c r="R763" s="1788"/>
      <c r="S763" s="1788"/>
      <c r="T763" s="1788"/>
      <c r="U763" s="1788"/>
      <c r="V763" s="1788"/>
      <c r="W763" s="1788"/>
      <c r="X763" s="1788"/>
      <c r="Y763" s="1788"/>
      <c r="Z763" s="1788"/>
      <c r="AA763" s="1788"/>
      <c r="AB763" s="1788"/>
      <c r="AC763" s="1788"/>
      <c r="AD763" s="1782"/>
      <c r="AE763" s="1309"/>
      <c r="AF763" s="1309"/>
      <c r="AG763" s="1309"/>
      <c r="AH763" s="1782"/>
    </row>
    <row r="764" spans="1:34" ht="10.9" customHeight="1">
      <c r="A764" s="1787" t="s">
        <v>2839</v>
      </c>
      <c r="B764" s="1788"/>
      <c r="C764" s="1788"/>
      <c r="D764" s="1788"/>
      <c r="E764" s="1788"/>
      <c r="F764" s="1788"/>
      <c r="G764" s="1788"/>
      <c r="H764" s="1788"/>
      <c r="I764" s="1788"/>
      <c r="J764" s="1788"/>
      <c r="K764" s="1788"/>
      <c r="L764" s="1788"/>
      <c r="M764" s="1788"/>
      <c r="N764" s="1788"/>
      <c r="O764" s="1788"/>
      <c r="P764" s="1788"/>
      <c r="Q764" s="1788"/>
      <c r="R764" s="1788"/>
      <c r="S764" s="1788"/>
      <c r="T764" s="1788"/>
      <c r="U764" s="1788"/>
      <c r="V764" s="1788"/>
      <c r="W764" s="1788"/>
      <c r="X764" s="1788"/>
      <c r="Y764" s="1788"/>
      <c r="Z764" s="1788"/>
      <c r="AA764" s="1788"/>
      <c r="AB764" s="1788"/>
      <c r="AC764" s="1788"/>
      <c r="AD764" s="1818" t="s">
        <v>2840</v>
      </c>
      <c r="AE764" s="1818"/>
      <c r="AF764" s="1206">
        <v>21.23</v>
      </c>
      <c r="AG764" s="1207" t="s">
        <v>5</v>
      </c>
      <c r="AH764" s="1800"/>
    </row>
    <row r="765" spans="1:34" ht="11.65" customHeight="1">
      <c r="A765" s="1819" t="s">
        <v>2841</v>
      </c>
      <c r="B765" s="1820"/>
      <c r="C765" s="1820"/>
      <c r="D765" s="1820"/>
      <c r="E765" s="1820"/>
      <c r="F765" s="1820"/>
      <c r="G765" s="1820"/>
      <c r="H765" s="1820"/>
      <c r="I765" s="1820"/>
      <c r="J765" s="1820"/>
      <c r="K765" s="1820"/>
      <c r="L765" s="1820"/>
      <c r="M765" s="1820"/>
      <c r="N765" s="1820"/>
      <c r="O765" s="1820"/>
      <c r="P765" s="1820"/>
      <c r="Q765" s="1820"/>
      <c r="R765" s="1820"/>
      <c r="S765" s="1820"/>
      <c r="T765" s="1820"/>
      <c r="U765" s="1820"/>
      <c r="V765" s="1820"/>
      <c r="W765" s="1820"/>
      <c r="X765" s="1820"/>
      <c r="Y765" s="1820"/>
      <c r="Z765" s="1820"/>
      <c r="AA765" s="1820"/>
      <c r="AB765" s="1820"/>
      <c r="AC765" s="1820"/>
      <c r="AD765" s="1821" t="s">
        <v>2842</v>
      </c>
      <c r="AE765" s="1821"/>
      <c r="AF765" s="1210">
        <v>15</v>
      </c>
      <c r="AG765" s="1211" t="s">
        <v>5</v>
      </c>
      <c r="AH765" s="1800"/>
    </row>
    <row r="766" spans="1:34" ht="17.45" customHeight="1">
      <c r="A766" s="1822" t="s">
        <v>2843</v>
      </c>
      <c r="B766" s="1802"/>
      <c r="C766" s="1802"/>
      <c r="D766" s="1778"/>
      <c r="E766" s="1823" t="s">
        <v>2682</v>
      </c>
      <c r="F766" s="1823"/>
      <c r="G766" s="1823"/>
      <c r="H766" s="1823"/>
      <c r="I766" s="1823"/>
      <c r="J766" s="1823"/>
      <c r="K766" s="1823"/>
      <c r="L766" s="1823"/>
      <c r="M766" s="1823"/>
      <c r="N766" s="1823"/>
      <c r="O766" s="1823"/>
      <c r="P766" s="1823"/>
      <c r="Q766" s="1823"/>
      <c r="R766" s="1823"/>
      <c r="S766" s="1823"/>
      <c r="T766" s="1823"/>
      <c r="U766" s="1823"/>
      <c r="V766" s="1823"/>
      <c r="W766" s="1823"/>
      <c r="X766" s="1823"/>
      <c r="Y766" s="1823"/>
      <c r="Z766" s="1823"/>
      <c r="AA766" s="1823"/>
      <c r="AB766" s="1823"/>
      <c r="AC766" s="1823"/>
      <c r="AD766" s="1823"/>
      <c r="AE766" s="1823"/>
      <c r="AF766" s="1823"/>
      <c r="AG766" s="1823"/>
      <c r="AH766" s="1779"/>
    </row>
    <row r="767" spans="1:34" ht="16.7" customHeight="1">
      <c r="A767" s="1824" t="s">
        <v>2844</v>
      </c>
      <c r="B767" s="1816"/>
      <c r="C767" s="1816"/>
      <c r="D767" s="1309"/>
      <c r="E767" s="1815" t="s">
        <v>2681</v>
      </c>
      <c r="F767" s="1815"/>
      <c r="G767" s="1111"/>
      <c r="H767" s="1796" t="s">
        <v>2845</v>
      </c>
      <c r="I767" s="1796"/>
      <c r="J767" s="1796" t="s">
        <v>518</v>
      </c>
      <c r="K767" s="1796"/>
      <c r="L767" s="1309"/>
      <c r="M767" s="1309"/>
      <c r="N767" s="1816" t="s">
        <v>2846</v>
      </c>
      <c r="O767" s="1816"/>
      <c r="P767" s="1816"/>
      <c r="Q767" s="1816"/>
      <c r="R767" s="1817">
        <v>1</v>
      </c>
      <c r="S767" s="1817"/>
      <c r="T767" s="1817"/>
      <c r="U767" s="1817"/>
      <c r="V767" s="1309"/>
      <c r="W767" s="1309"/>
      <c r="X767" s="1309"/>
      <c r="Y767" s="1796" t="s">
        <v>2847</v>
      </c>
      <c r="Z767" s="1796"/>
      <c r="AA767" s="1796"/>
      <c r="AB767" s="1796"/>
      <c r="AC767" s="1796"/>
      <c r="AD767" s="1796"/>
      <c r="AE767" s="1796"/>
      <c r="AF767" s="1797" t="s">
        <v>2848</v>
      </c>
      <c r="AG767" s="1797"/>
      <c r="AH767" s="1782"/>
    </row>
    <row r="768" spans="1:34" ht="5.85" customHeight="1">
      <c r="A768" s="1798"/>
      <c r="B768" s="1799"/>
      <c r="C768" s="1799"/>
      <c r="D768" s="1799"/>
      <c r="E768" s="1799"/>
      <c r="F768" s="1799"/>
      <c r="G768" s="1799"/>
      <c r="H768" s="1799"/>
      <c r="I768" s="1799"/>
      <c r="J768" s="1799"/>
      <c r="K768" s="1799"/>
      <c r="L768" s="1799"/>
      <c r="M768" s="1799"/>
      <c r="N768" s="1799"/>
      <c r="O768" s="1799"/>
      <c r="P768" s="1799"/>
      <c r="Q768" s="1799"/>
      <c r="R768" s="1799"/>
      <c r="S768" s="1799"/>
      <c r="T768" s="1799"/>
      <c r="U768" s="1799"/>
      <c r="V768" s="1799"/>
      <c r="W768" s="1799"/>
      <c r="X768" s="1799"/>
      <c r="Y768" s="1799"/>
      <c r="Z768" s="1799"/>
      <c r="AA768" s="1799"/>
      <c r="AB768" s="1799"/>
      <c r="AC768" s="1799"/>
      <c r="AD768" s="1799"/>
      <c r="AE768" s="1799"/>
      <c r="AF768" s="1799"/>
      <c r="AG768" s="1799"/>
      <c r="AH768" s="1800"/>
    </row>
    <row r="769" spans="1:34" ht="17.45" customHeight="1">
      <c r="A769" s="1801" t="s">
        <v>2849</v>
      </c>
      <c r="B769" s="1802"/>
      <c r="C769" s="1802"/>
      <c r="D769" s="1802"/>
      <c r="E769" s="1802"/>
      <c r="F769" s="1802"/>
      <c r="G769" s="1802"/>
      <c r="H769" s="1802"/>
      <c r="I769" s="1802"/>
      <c r="J769" s="1803"/>
      <c r="K769" s="1789" t="s">
        <v>2850</v>
      </c>
      <c r="L769" s="1807"/>
      <c r="M769" s="1789" t="s">
        <v>2851</v>
      </c>
      <c r="N769" s="1790"/>
      <c r="O769" s="1790"/>
      <c r="P769" s="1790"/>
      <c r="Q769" s="1790"/>
      <c r="R769" s="1790"/>
      <c r="S769" s="1790"/>
      <c r="T769" s="1791"/>
      <c r="U769" s="1789" t="s">
        <v>2852</v>
      </c>
      <c r="V769" s="1790"/>
      <c r="W769" s="1790"/>
      <c r="X769" s="1790"/>
      <c r="Y769" s="1790"/>
      <c r="Z769" s="1790"/>
      <c r="AA769" s="1790"/>
      <c r="AB769" s="1790"/>
      <c r="AC769" s="1790"/>
      <c r="AD769" s="1791"/>
      <c r="AE769" s="1810" t="s">
        <v>2853</v>
      </c>
      <c r="AF769" s="1811"/>
      <c r="AG769" s="1811"/>
      <c r="AH769" s="1814"/>
    </row>
    <row r="770" spans="1:34" ht="16.7" customHeight="1">
      <c r="A770" s="1804"/>
      <c r="B770" s="1805"/>
      <c r="C770" s="1805"/>
      <c r="D770" s="1805"/>
      <c r="E770" s="1805"/>
      <c r="F770" s="1805"/>
      <c r="G770" s="1805"/>
      <c r="H770" s="1805"/>
      <c r="I770" s="1805"/>
      <c r="J770" s="1806"/>
      <c r="K770" s="1808"/>
      <c r="L770" s="1809"/>
      <c r="M770" s="1789" t="s">
        <v>2854</v>
      </c>
      <c r="N770" s="1790"/>
      <c r="O770" s="1790"/>
      <c r="P770" s="1791"/>
      <c r="Q770" s="1789" t="s">
        <v>2855</v>
      </c>
      <c r="R770" s="1790"/>
      <c r="S770" s="1790"/>
      <c r="T770" s="1791"/>
      <c r="U770" s="1789" t="s">
        <v>2854</v>
      </c>
      <c r="V770" s="1790"/>
      <c r="W770" s="1790"/>
      <c r="X770" s="1790"/>
      <c r="Y770" s="1790"/>
      <c r="Z770" s="1791"/>
      <c r="AA770" s="1789" t="s">
        <v>2855</v>
      </c>
      <c r="AB770" s="1790"/>
      <c r="AC770" s="1790"/>
      <c r="AD770" s="1791"/>
      <c r="AE770" s="1812"/>
      <c r="AF770" s="1813"/>
      <c r="AG770" s="1813"/>
      <c r="AH770" s="1800"/>
    </row>
    <row r="771" spans="1:34" ht="17.45" customHeight="1">
      <c r="A771" s="1792"/>
      <c r="B771" s="1793"/>
      <c r="C771" s="1793"/>
      <c r="D771" s="1793"/>
      <c r="E771" s="1793"/>
      <c r="F771" s="1793"/>
      <c r="G771" s="1793"/>
      <c r="H771" s="1793"/>
      <c r="I771" s="1793"/>
      <c r="J771" s="1793"/>
      <c r="K771" s="1794" t="s">
        <v>2856</v>
      </c>
      <c r="L771" s="1794"/>
      <c r="M771" s="1794"/>
      <c r="N771" s="1794"/>
      <c r="O771" s="1794"/>
      <c r="P771" s="1794"/>
      <c r="Q771" s="1794"/>
      <c r="R771" s="1794"/>
      <c r="S771" s="1794"/>
      <c r="T771" s="1794"/>
      <c r="U771" s="1794"/>
      <c r="V771" s="1794"/>
      <c r="W771" s="1794"/>
      <c r="X771" s="1794"/>
      <c r="Y771" s="1794"/>
      <c r="Z771" s="1794"/>
      <c r="AA771" s="1795">
        <v>0</v>
      </c>
      <c r="AB771" s="1795"/>
      <c r="AC771" s="1795"/>
      <c r="AD771" s="1795"/>
      <c r="AE771" s="1795"/>
      <c r="AF771" s="1795"/>
      <c r="AG771" s="1795"/>
      <c r="AH771" s="1213"/>
    </row>
    <row r="772" spans="1:34" ht="17.45" customHeight="1">
      <c r="A772" s="1801" t="s">
        <v>2857</v>
      </c>
      <c r="B772" s="1825"/>
      <c r="C772" s="1825"/>
      <c r="D772" s="1825"/>
      <c r="E772" s="1825"/>
      <c r="F772" s="1825"/>
      <c r="G772" s="1825"/>
      <c r="H772" s="1825"/>
      <c r="I772" s="1825"/>
      <c r="J772" s="1825"/>
      <c r="K772" s="1825"/>
      <c r="L772" s="1825"/>
      <c r="M772" s="1825"/>
      <c r="N772" s="1826"/>
      <c r="O772" s="1789" t="s">
        <v>2858</v>
      </c>
      <c r="P772" s="1790"/>
      <c r="Q772" s="1790"/>
      <c r="R772" s="1790"/>
      <c r="S772" s="1791"/>
      <c r="T772" s="1827" t="s">
        <v>2850</v>
      </c>
      <c r="U772" s="1790"/>
      <c r="V772" s="1790"/>
      <c r="W772" s="1213"/>
      <c r="X772" s="1789" t="s">
        <v>2859</v>
      </c>
      <c r="Y772" s="1790"/>
      <c r="Z772" s="1790"/>
      <c r="AA772" s="1790"/>
      <c r="AB772" s="1790"/>
      <c r="AC772" s="1790"/>
      <c r="AD772" s="1791"/>
      <c r="AE772" s="1810" t="s">
        <v>2853</v>
      </c>
      <c r="AF772" s="1828"/>
      <c r="AG772" s="1828"/>
      <c r="AH772" s="1213"/>
    </row>
    <row r="773" spans="1:34" ht="16.7" customHeight="1">
      <c r="A773" s="1792"/>
      <c r="B773" s="1778"/>
      <c r="C773" s="1778"/>
      <c r="D773" s="1778"/>
      <c r="E773" s="1778"/>
      <c r="F773" s="1778"/>
      <c r="G773" s="1778"/>
      <c r="H773" s="1778"/>
      <c r="I773" s="1846" t="s">
        <v>2860</v>
      </c>
      <c r="J773" s="1846"/>
      <c r="K773" s="1846"/>
      <c r="L773" s="1846"/>
      <c r="M773" s="1846"/>
      <c r="N773" s="1846"/>
      <c r="O773" s="1846"/>
      <c r="P773" s="1846"/>
      <c r="Q773" s="1846"/>
      <c r="R773" s="1846"/>
      <c r="S773" s="1846"/>
      <c r="T773" s="1846"/>
      <c r="U773" s="1846"/>
      <c r="V773" s="1846"/>
      <c r="W773" s="1846"/>
      <c r="X773" s="1846"/>
      <c r="Y773" s="1846"/>
      <c r="Z773" s="1793"/>
      <c r="AA773" s="1847">
        <v>0</v>
      </c>
      <c r="AB773" s="1847"/>
      <c r="AC773" s="1847"/>
      <c r="AD773" s="1847"/>
      <c r="AE773" s="1847"/>
      <c r="AF773" s="1847"/>
      <c r="AG773" s="1847"/>
      <c r="AH773" s="1814"/>
    </row>
    <row r="774" spans="1:34" ht="17.45" customHeight="1">
      <c r="A774" s="1844"/>
      <c r="B774" s="1309"/>
      <c r="C774" s="1309"/>
      <c r="D774" s="1309"/>
      <c r="E774" s="1309"/>
      <c r="F774" s="1309"/>
      <c r="G774" s="1309"/>
      <c r="H774" s="1309"/>
      <c r="I774" s="1840" t="s">
        <v>2861</v>
      </c>
      <c r="J774" s="1840"/>
      <c r="K774" s="1840"/>
      <c r="L774" s="1840"/>
      <c r="M774" s="1840"/>
      <c r="N774" s="1840"/>
      <c r="O774" s="1840"/>
      <c r="P774" s="1840"/>
      <c r="Q774" s="1840"/>
      <c r="R774" s="1840"/>
      <c r="S774" s="1840"/>
      <c r="T774" s="1840"/>
      <c r="U774" s="1840"/>
      <c r="V774" s="1840"/>
      <c r="W774" s="1840"/>
      <c r="X774" s="1840"/>
      <c r="Y774" s="1840"/>
      <c r="Z774" s="1309"/>
      <c r="AA774" s="1841">
        <v>0</v>
      </c>
      <c r="AB774" s="1841"/>
      <c r="AC774" s="1841"/>
      <c r="AD774" s="1841"/>
      <c r="AE774" s="1841"/>
      <c r="AF774" s="1841"/>
      <c r="AG774" s="1841"/>
      <c r="AH774" s="1782"/>
    </row>
    <row r="775" spans="1:34" ht="16.7" customHeight="1">
      <c r="A775" s="1844"/>
      <c r="B775" s="1309"/>
      <c r="C775" s="1309"/>
      <c r="D775" s="1309"/>
      <c r="E775" s="1309"/>
      <c r="F775" s="1309"/>
      <c r="G775" s="1309"/>
      <c r="H775" s="1309"/>
      <c r="I775" s="1840" t="s">
        <v>2862</v>
      </c>
      <c r="J775" s="1840"/>
      <c r="K775" s="1840"/>
      <c r="L775" s="1840"/>
      <c r="M775" s="1840"/>
      <c r="N775" s="1840"/>
      <c r="O775" s="1840"/>
      <c r="P775" s="1840"/>
      <c r="Q775" s="1840"/>
      <c r="R775" s="1840"/>
      <c r="S775" s="1840"/>
      <c r="T775" s="1840"/>
      <c r="U775" s="1840"/>
      <c r="V775" s="1840"/>
      <c r="W775" s="1840"/>
      <c r="X775" s="1840"/>
      <c r="Y775" s="1840"/>
      <c r="Z775" s="1309"/>
      <c r="AA775" s="1841">
        <v>0</v>
      </c>
      <c r="AB775" s="1841"/>
      <c r="AC775" s="1841"/>
      <c r="AD775" s="1841"/>
      <c r="AE775" s="1841"/>
      <c r="AF775" s="1841"/>
      <c r="AG775" s="1841"/>
      <c r="AH775" s="1782"/>
    </row>
    <row r="776" spans="1:34" ht="17.45" customHeight="1">
      <c r="A776" s="1844"/>
      <c r="B776" s="1309"/>
      <c r="C776" s="1309"/>
      <c r="D776" s="1309"/>
      <c r="E776" s="1309"/>
      <c r="F776" s="1309"/>
      <c r="G776" s="1309"/>
      <c r="H776" s="1309"/>
      <c r="I776" s="1840" t="s">
        <v>2863</v>
      </c>
      <c r="J776" s="1840"/>
      <c r="K776" s="1840"/>
      <c r="L776" s="1840"/>
      <c r="M776" s="1840"/>
      <c r="N776" s="1840"/>
      <c r="O776" s="1840"/>
      <c r="P776" s="1840"/>
      <c r="Q776" s="1840"/>
      <c r="R776" s="1840"/>
      <c r="S776" s="1840"/>
      <c r="T776" s="1840"/>
      <c r="U776" s="1840"/>
      <c r="V776" s="1840"/>
      <c r="W776" s="1840"/>
      <c r="X776" s="1840"/>
      <c r="Y776" s="1840"/>
      <c r="Z776" s="1309"/>
      <c r="AA776" s="1841">
        <v>0</v>
      </c>
      <c r="AB776" s="1841"/>
      <c r="AC776" s="1841"/>
      <c r="AD776" s="1841"/>
      <c r="AE776" s="1841"/>
      <c r="AF776" s="1841"/>
      <c r="AG776" s="1841"/>
      <c r="AH776" s="1782"/>
    </row>
    <row r="777" spans="1:34" ht="17.45" customHeight="1">
      <c r="A777" s="1845"/>
      <c r="B777" s="1799"/>
      <c r="C777" s="1799"/>
      <c r="D777" s="1799"/>
      <c r="E777" s="1799"/>
      <c r="F777" s="1799"/>
      <c r="G777" s="1799"/>
      <c r="H777" s="1799"/>
      <c r="I777" s="1842" t="s">
        <v>2864</v>
      </c>
      <c r="J777" s="1842"/>
      <c r="K777" s="1842"/>
      <c r="L777" s="1842"/>
      <c r="M777" s="1842"/>
      <c r="N777" s="1842"/>
      <c r="O777" s="1842"/>
      <c r="P777" s="1842"/>
      <c r="Q777" s="1842"/>
      <c r="R777" s="1842"/>
      <c r="S777" s="1842"/>
      <c r="T777" s="1842"/>
      <c r="U777" s="1842"/>
      <c r="V777" s="1842"/>
      <c r="W777" s="1842"/>
      <c r="X777" s="1842"/>
      <c r="Y777" s="1842"/>
      <c r="Z777" s="1799"/>
      <c r="AA777" s="1843">
        <v>0</v>
      </c>
      <c r="AB777" s="1843"/>
      <c r="AC777" s="1843"/>
      <c r="AD777" s="1843"/>
      <c r="AE777" s="1843"/>
      <c r="AF777" s="1843"/>
      <c r="AG777" s="1843"/>
      <c r="AH777" s="1800"/>
    </row>
    <row r="778" spans="1:34" ht="16.7" customHeight="1">
      <c r="A778" s="1801" t="s">
        <v>2865</v>
      </c>
      <c r="B778" s="1825"/>
      <c r="C778" s="1825"/>
      <c r="D778" s="1825"/>
      <c r="E778" s="1825"/>
      <c r="F778" s="1825"/>
      <c r="G778" s="1825"/>
      <c r="H778" s="1825"/>
      <c r="I778" s="1825"/>
      <c r="J778" s="1825"/>
      <c r="K778" s="1825"/>
      <c r="L778" s="1825"/>
      <c r="M778" s="1825"/>
      <c r="N778" s="1826"/>
      <c r="O778" s="1789" t="s">
        <v>2850</v>
      </c>
      <c r="P778" s="1790"/>
      <c r="Q778" s="1790"/>
      <c r="R778" s="1790"/>
      <c r="S778" s="1791"/>
      <c r="T778" s="1827" t="s">
        <v>754</v>
      </c>
      <c r="U778" s="1790"/>
      <c r="V778" s="1790"/>
      <c r="W778" s="1213"/>
      <c r="X778" s="1789" t="s">
        <v>2866</v>
      </c>
      <c r="Y778" s="1790"/>
      <c r="Z778" s="1790"/>
      <c r="AA778" s="1790"/>
      <c r="AB778" s="1790"/>
      <c r="AC778" s="1790"/>
      <c r="AD778" s="1791"/>
      <c r="AE778" s="1810" t="s">
        <v>2867</v>
      </c>
      <c r="AF778" s="1828"/>
      <c r="AG778" s="1828"/>
      <c r="AH778" s="1213"/>
    </row>
    <row r="779" spans="1:34" ht="17.45" customHeight="1">
      <c r="A779" s="1792"/>
      <c r="B779" s="1793"/>
      <c r="C779" s="1793"/>
      <c r="D779" s="1793"/>
      <c r="E779" s="1793"/>
      <c r="F779" s="1793"/>
      <c r="G779" s="1793"/>
      <c r="H779" s="1793"/>
      <c r="I779" s="1794" t="s">
        <v>2869</v>
      </c>
      <c r="J779" s="1794"/>
      <c r="K779" s="1794"/>
      <c r="L779" s="1794"/>
      <c r="M779" s="1794"/>
      <c r="N779" s="1794"/>
      <c r="O779" s="1794"/>
      <c r="P779" s="1794"/>
      <c r="Q779" s="1794"/>
      <c r="R779" s="1794"/>
      <c r="S779" s="1794"/>
      <c r="T779" s="1794"/>
      <c r="U779" s="1794"/>
      <c r="V779" s="1794"/>
      <c r="W779" s="1794"/>
      <c r="X779" s="1794"/>
      <c r="Y779" s="1794"/>
      <c r="Z779" s="1214"/>
      <c r="AA779" s="1795">
        <v>0</v>
      </c>
      <c r="AB779" s="1795"/>
      <c r="AC779" s="1795"/>
      <c r="AD779" s="1795"/>
      <c r="AE779" s="1795"/>
      <c r="AF779" s="1795"/>
      <c r="AG779" s="1795"/>
      <c r="AH779" s="1213"/>
    </row>
    <row r="780" spans="1:34" ht="17.45" customHeight="1">
      <c r="A780" s="1801" t="s">
        <v>2870</v>
      </c>
      <c r="B780" s="1825"/>
      <c r="C780" s="1825"/>
      <c r="D780" s="1825"/>
      <c r="E780" s="1825"/>
      <c r="F780" s="1825"/>
      <c r="G780" s="1825"/>
      <c r="H780" s="1825"/>
      <c r="I780" s="1825"/>
      <c r="J780" s="1825"/>
      <c r="K780" s="1825"/>
      <c r="L780" s="1825"/>
      <c r="M780" s="1825"/>
      <c r="N780" s="1826"/>
      <c r="O780" s="1789" t="s">
        <v>2850</v>
      </c>
      <c r="P780" s="1790"/>
      <c r="Q780" s="1790"/>
      <c r="R780" s="1790"/>
      <c r="S780" s="1791"/>
      <c r="T780" s="1827" t="s">
        <v>754</v>
      </c>
      <c r="U780" s="1790"/>
      <c r="V780" s="1790"/>
      <c r="W780" s="1213"/>
      <c r="X780" s="1789" t="s">
        <v>2866</v>
      </c>
      <c r="Y780" s="1790"/>
      <c r="Z780" s="1790"/>
      <c r="AA780" s="1790"/>
      <c r="AB780" s="1790"/>
      <c r="AC780" s="1790"/>
      <c r="AD780" s="1791"/>
      <c r="AE780" s="1810" t="s">
        <v>2867</v>
      </c>
      <c r="AF780" s="1828"/>
      <c r="AG780" s="1828"/>
      <c r="AH780" s="1213"/>
    </row>
    <row r="781" spans="1:34" ht="16.7" customHeight="1">
      <c r="A781" s="1223"/>
      <c r="B781" s="1224" t="s">
        <v>2938</v>
      </c>
      <c r="C781" s="1875" t="s">
        <v>2939</v>
      </c>
      <c r="D781" s="1876"/>
      <c r="E781" s="1876"/>
      <c r="F781" s="1876"/>
      <c r="G781" s="1876"/>
      <c r="H781" s="1876"/>
      <c r="I781" s="1876"/>
      <c r="J781" s="1876"/>
      <c r="K781" s="1876"/>
      <c r="L781" s="1876"/>
      <c r="M781" s="1876"/>
      <c r="N781" s="1875"/>
      <c r="O781" s="1885">
        <v>1E-4</v>
      </c>
      <c r="P781" s="1886"/>
      <c r="Q781" s="1886"/>
      <c r="R781" s="1886"/>
      <c r="S781" s="1887"/>
      <c r="T781" s="1888" t="s">
        <v>497</v>
      </c>
      <c r="U781" s="1889"/>
      <c r="V781" s="1889"/>
      <c r="W781" s="1225"/>
      <c r="X781" s="1890">
        <v>557.31949999999995</v>
      </c>
      <c r="Y781" s="1891"/>
      <c r="Z781" s="1891"/>
      <c r="AA781" s="1891"/>
      <c r="AB781" s="1891"/>
      <c r="AC781" s="1891"/>
      <c r="AD781" s="1892"/>
      <c r="AE781" s="1865">
        <v>5.57E-2</v>
      </c>
      <c r="AF781" s="1847"/>
      <c r="AG781" s="1847"/>
      <c r="AH781" s="1225"/>
    </row>
    <row r="782" spans="1:34" ht="17.45" customHeight="1">
      <c r="A782" s="1218"/>
      <c r="B782" s="1205" t="s">
        <v>2940</v>
      </c>
      <c r="C782" s="1903" t="s">
        <v>2941</v>
      </c>
      <c r="D782" s="1815"/>
      <c r="E782" s="1815"/>
      <c r="F782" s="1815"/>
      <c r="G782" s="1815"/>
      <c r="H782" s="1815"/>
      <c r="I782" s="1815"/>
      <c r="J782" s="1815"/>
      <c r="K782" s="1815"/>
      <c r="L782" s="1815"/>
      <c r="M782" s="1815"/>
      <c r="N782" s="1903"/>
      <c r="O782" s="1910">
        <v>7.2800000000000004E-2</v>
      </c>
      <c r="P782" s="1911"/>
      <c r="Q782" s="1911"/>
      <c r="R782" s="1911"/>
      <c r="S782" s="1912"/>
      <c r="T782" s="1913" t="s">
        <v>497</v>
      </c>
      <c r="U782" s="1796"/>
      <c r="V782" s="1796"/>
      <c r="W782" s="1219"/>
      <c r="X782" s="1914">
        <v>469.94220000000001</v>
      </c>
      <c r="Y782" s="1915"/>
      <c r="Z782" s="1915"/>
      <c r="AA782" s="1915"/>
      <c r="AB782" s="1915"/>
      <c r="AC782" s="1915"/>
      <c r="AD782" s="1916"/>
      <c r="AE782" s="1909">
        <v>34.211599999999997</v>
      </c>
      <c r="AF782" s="1841"/>
      <c r="AG782" s="1841"/>
      <c r="AH782" s="1219"/>
    </row>
    <row r="783" spans="1:34" ht="16.7" customHeight="1">
      <c r="A783" s="1218"/>
      <c r="B783" s="1205" t="s">
        <v>2954</v>
      </c>
      <c r="C783" s="1815" t="s">
        <v>2955</v>
      </c>
      <c r="D783" s="1815"/>
      <c r="E783" s="1815"/>
      <c r="F783" s="1815"/>
      <c r="G783" s="1815"/>
      <c r="H783" s="1815"/>
      <c r="I783" s="1815"/>
      <c r="J783" s="1815"/>
      <c r="K783" s="1815"/>
      <c r="L783" s="1815"/>
      <c r="M783" s="1815"/>
      <c r="N783" s="1903"/>
      <c r="O783" s="1910">
        <v>0.12759999999999999</v>
      </c>
      <c r="P783" s="1911"/>
      <c r="Q783" s="1911"/>
      <c r="R783" s="1911"/>
      <c r="S783" s="1912"/>
      <c r="T783" s="1913" t="s">
        <v>497</v>
      </c>
      <c r="U783" s="1796"/>
      <c r="V783" s="1796"/>
      <c r="W783" s="1219"/>
      <c r="X783" s="1914">
        <v>27.173300000000001</v>
      </c>
      <c r="Y783" s="1915"/>
      <c r="Z783" s="1915"/>
      <c r="AA783" s="1915"/>
      <c r="AB783" s="1915"/>
      <c r="AC783" s="1915"/>
      <c r="AD783" s="1916"/>
      <c r="AE783" s="1909">
        <v>3.4668999999999999</v>
      </c>
      <c r="AF783" s="1841"/>
      <c r="AG783" s="1841"/>
      <c r="AH783" s="1219"/>
    </row>
    <row r="784" spans="1:34" ht="7.35" customHeight="1">
      <c r="A784" s="1218"/>
      <c r="C784" s="1815"/>
      <c r="D784" s="1815"/>
      <c r="E784" s="1815"/>
      <c r="F784" s="1815"/>
      <c r="G784" s="1815"/>
      <c r="H784" s="1815"/>
      <c r="I784" s="1815"/>
      <c r="J784" s="1815"/>
      <c r="K784" s="1815"/>
      <c r="L784" s="1815"/>
      <c r="M784" s="1815"/>
      <c r="N784" s="1815"/>
      <c r="AH784" s="1219"/>
    </row>
    <row r="785" spans="1:34" ht="17.45" customHeight="1">
      <c r="A785" s="1218"/>
      <c r="B785" s="1205" t="s">
        <v>2944</v>
      </c>
      <c r="C785" s="1903" t="s">
        <v>2945</v>
      </c>
      <c r="D785" s="1815"/>
      <c r="E785" s="1815"/>
      <c r="F785" s="1815"/>
      <c r="G785" s="1815"/>
      <c r="H785" s="1815"/>
      <c r="I785" s="1815"/>
      <c r="J785" s="1815"/>
      <c r="K785" s="1815"/>
      <c r="L785" s="1815"/>
      <c r="M785" s="1815"/>
      <c r="N785" s="1903"/>
      <c r="O785" s="1910">
        <v>0.49199999999999999</v>
      </c>
      <c r="P785" s="1911"/>
      <c r="Q785" s="1911"/>
      <c r="R785" s="1911"/>
      <c r="S785" s="1912"/>
      <c r="T785" s="1913" t="s">
        <v>518</v>
      </c>
      <c r="U785" s="1796"/>
      <c r="V785" s="1796"/>
      <c r="W785" s="1219"/>
      <c r="X785" s="1914">
        <v>5.6124999999999998</v>
      </c>
      <c r="Y785" s="1915"/>
      <c r="Z785" s="1915"/>
      <c r="AA785" s="1915"/>
      <c r="AB785" s="1915"/>
      <c r="AC785" s="1915"/>
      <c r="AD785" s="1916"/>
      <c r="AE785" s="1909">
        <v>2.7601</v>
      </c>
      <c r="AF785" s="1841"/>
      <c r="AG785" s="1841"/>
      <c r="AH785" s="1219"/>
    </row>
    <row r="786" spans="1:34" ht="17.45" customHeight="1">
      <c r="A786" s="1220"/>
      <c r="B786" s="1209" t="s">
        <v>2950</v>
      </c>
      <c r="C786" s="1866" t="s">
        <v>2951</v>
      </c>
      <c r="D786" s="1867"/>
      <c r="E786" s="1867"/>
      <c r="F786" s="1867"/>
      <c r="G786" s="1867"/>
      <c r="H786" s="1867"/>
      <c r="I786" s="1867"/>
      <c r="J786" s="1867"/>
      <c r="K786" s="1867"/>
      <c r="L786" s="1867"/>
      <c r="M786" s="1867"/>
      <c r="N786" s="1866"/>
      <c r="O786" s="1893">
        <v>0.9839</v>
      </c>
      <c r="P786" s="1894"/>
      <c r="Q786" s="1894"/>
      <c r="R786" s="1894"/>
      <c r="S786" s="1895"/>
      <c r="T786" s="1896" t="s">
        <v>469</v>
      </c>
      <c r="U786" s="1897"/>
      <c r="V786" s="1897"/>
      <c r="W786" s="1222"/>
      <c r="X786" s="1898">
        <v>5.0105000000000004</v>
      </c>
      <c r="Y786" s="1899"/>
      <c r="Z786" s="1899"/>
      <c r="AA786" s="1899"/>
      <c r="AB786" s="1899"/>
      <c r="AC786" s="1899"/>
      <c r="AD786" s="1900"/>
      <c r="AE786" s="1874">
        <v>4.9292999999999996</v>
      </c>
      <c r="AF786" s="1843"/>
      <c r="AG786" s="1843"/>
      <c r="AH786" s="1222"/>
    </row>
    <row r="787" spans="1:34" ht="16.7" customHeight="1">
      <c r="A787" s="1792"/>
      <c r="B787" s="1793"/>
      <c r="C787" s="1793"/>
      <c r="D787" s="1793"/>
      <c r="E787" s="1793"/>
      <c r="F787" s="1793"/>
      <c r="G787" s="1793"/>
      <c r="H787" s="1793"/>
      <c r="I787" s="1794" t="s">
        <v>2871</v>
      </c>
      <c r="J787" s="1794"/>
      <c r="K787" s="1794"/>
      <c r="L787" s="1794"/>
      <c r="M787" s="1794"/>
      <c r="N787" s="1794"/>
      <c r="O787" s="1794"/>
      <c r="P787" s="1794"/>
      <c r="Q787" s="1794"/>
      <c r="R787" s="1794"/>
      <c r="S787" s="1794"/>
      <c r="T787" s="1794"/>
      <c r="U787" s="1794"/>
      <c r="V787" s="1794"/>
      <c r="W787" s="1794"/>
      <c r="X787" s="1794"/>
      <c r="Y787" s="1794"/>
      <c r="Z787" s="1214"/>
      <c r="AA787" s="1795">
        <v>45.4236</v>
      </c>
      <c r="AB787" s="1795"/>
      <c r="AC787" s="1795"/>
      <c r="AD787" s="1795"/>
      <c r="AE787" s="1795"/>
      <c r="AF787" s="1795"/>
      <c r="AG787" s="1795"/>
      <c r="AH787" s="1213"/>
    </row>
    <row r="788" spans="1:34" ht="17.45" customHeight="1">
      <c r="A788" s="1801" t="s">
        <v>2872</v>
      </c>
      <c r="B788" s="1825"/>
      <c r="C788" s="1825"/>
      <c r="D788" s="1825"/>
      <c r="E788" s="1825"/>
      <c r="F788" s="1825"/>
      <c r="G788" s="1825"/>
      <c r="H788" s="1825"/>
      <c r="I788" s="1825"/>
      <c r="J788" s="1825"/>
      <c r="K788" s="1825"/>
      <c r="L788" s="1825"/>
      <c r="M788" s="1825"/>
      <c r="N788" s="1826"/>
      <c r="O788" s="1789" t="s">
        <v>2850</v>
      </c>
      <c r="P788" s="1790"/>
      <c r="Q788" s="1790"/>
      <c r="R788" s="1790"/>
      <c r="S788" s="1791"/>
      <c r="T788" s="1827" t="s">
        <v>754</v>
      </c>
      <c r="U788" s="1790"/>
      <c r="V788" s="1790"/>
      <c r="W788" s="1213"/>
      <c r="X788" s="1789" t="s">
        <v>2866</v>
      </c>
      <c r="Y788" s="1790"/>
      <c r="Z788" s="1790"/>
      <c r="AA788" s="1790"/>
      <c r="AB788" s="1790"/>
      <c r="AC788" s="1790"/>
      <c r="AD788" s="1791"/>
      <c r="AE788" s="1810" t="s">
        <v>2867</v>
      </c>
      <c r="AF788" s="1828"/>
      <c r="AG788" s="1828"/>
      <c r="AH788" s="1213"/>
    </row>
    <row r="789" spans="1:34" ht="16.7" customHeight="1">
      <c r="A789" s="1792"/>
      <c r="B789" s="1793"/>
      <c r="C789" s="1793"/>
      <c r="D789" s="1793"/>
      <c r="E789" s="1793"/>
      <c r="F789" s="1793"/>
      <c r="G789" s="1793"/>
      <c r="H789" s="1793"/>
      <c r="I789" s="1793"/>
      <c r="J789" s="1793"/>
      <c r="K789" s="1794" t="s">
        <v>2873</v>
      </c>
      <c r="L789" s="1794"/>
      <c r="M789" s="1794"/>
      <c r="N789" s="1794"/>
      <c r="O789" s="1794"/>
      <c r="P789" s="1794"/>
      <c r="Q789" s="1794"/>
      <c r="R789" s="1794"/>
      <c r="S789" s="1794"/>
      <c r="T789" s="1794"/>
      <c r="U789" s="1794"/>
      <c r="V789" s="1794"/>
      <c r="W789" s="1794"/>
      <c r="X789" s="1794"/>
      <c r="Y789" s="1794"/>
      <c r="Z789" s="1794"/>
      <c r="AA789" s="1794"/>
      <c r="AB789" s="1214"/>
      <c r="AC789" s="1795">
        <v>0</v>
      </c>
      <c r="AD789" s="1795"/>
      <c r="AE789" s="1795"/>
      <c r="AF789" s="1795"/>
      <c r="AG789" s="1795"/>
      <c r="AH789" s="1213"/>
    </row>
    <row r="790" spans="1:34" ht="17.45" customHeight="1">
      <c r="A790" s="1801" t="s">
        <v>2874</v>
      </c>
      <c r="B790" s="1825"/>
      <c r="C790" s="1825"/>
      <c r="D790" s="1825"/>
      <c r="E790" s="1825"/>
      <c r="F790" s="1825"/>
      <c r="G790" s="1825"/>
      <c r="H790" s="1825"/>
      <c r="I790" s="1825"/>
      <c r="J790" s="1826"/>
      <c r="K790" s="1789" t="s">
        <v>2850</v>
      </c>
      <c r="L790" s="1791"/>
      <c r="M790" s="1855" t="s">
        <v>2875</v>
      </c>
      <c r="N790" s="1856"/>
      <c r="O790" s="1857"/>
      <c r="P790" s="1855" t="s">
        <v>2876</v>
      </c>
      <c r="Q790" s="1856"/>
      <c r="R790" s="1857"/>
      <c r="S790" s="1855" t="s">
        <v>2877</v>
      </c>
      <c r="T790" s="1857"/>
      <c r="U790" s="1789" t="s">
        <v>2878</v>
      </c>
      <c r="V790" s="1790"/>
      <c r="W790" s="1791"/>
      <c r="X790" s="1789" t="s">
        <v>2879</v>
      </c>
      <c r="Y790" s="1790"/>
      <c r="Z790" s="1790"/>
      <c r="AA790" s="1790"/>
      <c r="AB790" s="1791"/>
      <c r="AC790" s="1789" t="s">
        <v>2880</v>
      </c>
      <c r="AD790" s="1791"/>
      <c r="AE790" s="1810" t="s">
        <v>2867</v>
      </c>
      <c r="AF790" s="1828"/>
      <c r="AG790" s="1828"/>
      <c r="AH790" s="1213"/>
    </row>
    <row r="791" spans="1:34" ht="17.45" customHeight="1">
      <c r="A791" s="1853"/>
      <c r="B791" s="1778"/>
      <c r="C791" s="1778"/>
      <c r="D791" s="1778"/>
      <c r="E791" s="1778"/>
      <c r="F791" s="1778"/>
      <c r="G791" s="1778"/>
      <c r="H791" s="1778"/>
      <c r="I791" s="1846" t="s">
        <v>2881</v>
      </c>
      <c r="J791" s="1846"/>
      <c r="K791" s="1846"/>
      <c r="L791" s="1846"/>
      <c r="M791" s="1846"/>
      <c r="N791" s="1846"/>
      <c r="O791" s="1846"/>
      <c r="P791" s="1846"/>
      <c r="Q791" s="1846"/>
      <c r="R791" s="1846"/>
      <c r="S791" s="1846"/>
      <c r="T791" s="1846"/>
      <c r="U791" s="1846"/>
      <c r="V791" s="1846"/>
      <c r="W791" s="1846"/>
      <c r="X791" s="1846"/>
      <c r="Y791" s="1846"/>
      <c r="Z791" s="1203"/>
      <c r="AA791" s="1847">
        <v>0</v>
      </c>
      <c r="AB791" s="1847"/>
      <c r="AC791" s="1847"/>
      <c r="AD791" s="1847"/>
      <c r="AE791" s="1847"/>
      <c r="AF791" s="1847"/>
      <c r="AG791" s="1847"/>
      <c r="AH791" s="1204"/>
    </row>
    <row r="792" spans="1:34" ht="5.85" customHeight="1">
      <c r="A792" s="1854"/>
      <c r="B792" s="1309"/>
      <c r="C792" s="1309"/>
      <c r="D792" s="1309"/>
      <c r="E792" s="1309"/>
      <c r="F792" s="1309"/>
      <c r="G792" s="1309"/>
      <c r="H792" s="1309"/>
      <c r="I792" s="1309"/>
      <c r="J792" s="1309"/>
      <c r="K792" s="1309"/>
      <c r="L792" s="1309"/>
      <c r="M792" s="1309"/>
      <c r="N792" s="1309"/>
      <c r="O792" s="1309"/>
      <c r="P792" s="1309"/>
      <c r="Q792" s="1309"/>
      <c r="R792" s="1309"/>
      <c r="S792" s="1309"/>
      <c r="T792" s="1309"/>
      <c r="U792" s="1309"/>
      <c r="V792" s="1309"/>
      <c r="W792" s="1309"/>
      <c r="X792" s="1309"/>
      <c r="Y792" s="1309"/>
      <c r="Z792" s="1309"/>
      <c r="AA792" s="1309"/>
      <c r="AB792" s="1309"/>
      <c r="AC792" s="1309"/>
      <c r="AD792" s="1309"/>
      <c r="AE792" s="1309"/>
      <c r="AF792" s="1309"/>
      <c r="AG792" s="1309"/>
      <c r="AH792" s="1782"/>
    </row>
    <row r="793" spans="1:34" ht="16.7" customHeight="1">
      <c r="A793" s="1845"/>
      <c r="B793" s="1799"/>
      <c r="C793" s="1799"/>
      <c r="D793" s="1799"/>
      <c r="E793" s="1799"/>
      <c r="F793" s="1799"/>
      <c r="G793" s="1799"/>
      <c r="H793" s="1799"/>
      <c r="I793" s="1842" t="s">
        <v>2882</v>
      </c>
      <c r="J793" s="1842"/>
      <c r="K793" s="1842"/>
      <c r="L793" s="1842"/>
      <c r="M793" s="1842"/>
      <c r="N793" s="1842"/>
      <c r="O793" s="1842"/>
      <c r="P793" s="1842"/>
      <c r="Q793" s="1842"/>
      <c r="R793" s="1842"/>
      <c r="S793" s="1842"/>
      <c r="T793" s="1842"/>
      <c r="U793" s="1842"/>
      <c r="V793" s="1842"/>
      <c r="W793" s="1842"/>
      <c r="X793" s="1842"/>
      <c r="Y793" s="1842"/>
      <c r="Z793" s="1212"/>
      <c r="AA793" s="1848">
        <v>45.42</v>
      </c>
      <c r="AB793" s="1848"/>
      <c r="AC793" s="1848"/>
      <c r="AD793" s="1848"/>
      <c r="AE793" s="1848"/>
      <c r="AF793" s="1848"/>
      <c r="AG793" s="1848"/>
      <c r="AH793" s="1208"/>
    </row>
    <row r="794" spans="1:34" ht="45.75" customHeight="1">
      <c r="A794" s="1849" t="s">
        <v>2883</v>
      </c>
      <c r="B794" s="1850"/>
      <c r="C794" s="1850"/>
      <c r="D794" s="1850"/>
      <c r="E794" s="1851"/>
      <c r="F794" s="1852"/>
      <c r="G794" s="1852"/>
      <c r="H794" s="1852"/>
      <c r="I794" s="1852"/>
      <c r="J794" s="1852"/>
      <c r="K794" s="1852"/>
      <c r="L794" s="1852"/>
      <c r="M794" s="1852"/>
      <c r="N794" s="1852"/>
      <c r="O794" s="1852"/>
      <c r="P794" s="1852"/>
      <c r="Q794" s="1852"/>
      <c r="R794" s="1852"/>
      <c r="S794" s="1852"/>
      <c r="T794" s="1852"/>
      <c r="U794" s="1852"/>
      <c r="V794" s="1852"/>
      <c r="W794" s="1852"/>
      <c r="X794" s="1852"/>
      <c r="Y794" s="1852"/>
      <c r="Z794" s="1852"/>
      <c r="AA794" s="1852"/>
      <c r="AB794" s="1852"/>
      <c r="AC794" s="1852"/>
      <c r="AD794" s="1852"/>
      <c r="AE794" s="1852"/>
      <c r="AF794" s="1852"/>
      <c r="AG794" s="1852"/>
      <c r="AH794" s="1851"/>
    </row>
    <row r="795" spans="1:34" ht="103.9" customHeight="1">
      <c r="A795" s="1218"/>
      <c r="AH795" s="1219"/>
    </row>
    <row r="796" spans="1:34" ht="103.9" customHeight="1">
      <c r="A796" s="1220"/>
      <c r="B796" s="1221"/>
      <c r="C796" s="1221"/>
      <c r="D796" s="1221"/>
      <c r="E796" s="1221"/>
      <c r="F796" s="1221"/>
      <c r="G796" s="1221"/>
      <c r="H796" s="1221"/>
      <c r="I796" s="1221"/>
      <c r="J796" s="1221"/>
      <c r="K796" s="1221"/>
      <c r="L796" s="1221"/>
      <c r="M796" s="1221"/>
      <c r="N796" s="1221"/>
      <c r="O796" s="1221"/>
      <c r="P796" s="1221"/>
      <c r="Q796" s="1221"/>
      <c r="R796" s="1221"/>
      <c r="S796" s="1221"/>
      <c r="T796" s="1221"/>
      <c r="U796" s="1221"/>
      <c r="V796" s="1221"/>
      <c r="W796" s="1221"/>
      <c r="X796" s="1221"/>
      <c r="Y796" s="1221"/>
      <c r="Z796" s="1221"/>
      <c r="AA796" s="1221"/>
      <c r="AB796" s="1221"/>
      <c r="AC796" s="1221"/>
      <c r="AD796" s="1221"/>
      <c r="AE796" s="1221"/>
      <c r="AF796" s="1221"/>
      <c r="AG796" s="1221"/>
      <c r="AH796" s="1222"/>
    </row>
    <row r="797" spans="1:34" ht="5.0999999999999996" customHeight="1">
      <c r="A797" s="1777"/>
      <c r="B797" s="1778"/>
      <c r="C797" s="1778"/>
      <c r="D797" s="1778"/>
      <c r="E797" s="1778"/>
      <c r="F797" s="1778"/>
      <c r="G797" s="1778"/>
      <c r="H797" s="1778"/>
      <c r="I797" s="1778"/>
      <c r="J797" s="1778"/>
      <c r="K797" s="1778"/>
      <c r="L797" s="1778"/>
      <c r="M797" s="1778"/>
      <c r="N797" s="1778"/>
      <c r="O797" s="1778"/>
      <c r="P797" s="1778"/>
      <c r="Q797" s="1778"/>
      <c r="R797" s="1778"/>
      <c r="S797" s="1778"/>
      <c r="T797" s="1778"/>
      <c r="U797" s="1778"/>
      <c r="V797" s="1778"/>
      <c r="W797" s="1778"/>
      <c r="X797" s="1778"/>
      <c r="Y797" s="1778"/>
      <c r="Z797" s="1778"/>
      <c r="AA797" s="1778"/>
      <c r="AB797" s="1778"/>
      <c r="AC797" s="1778"/>
      <c r="AD797" s="1778"/>
      <c r="AE797" s="1778"/>
      <c r="AF797" s="1778"/>
      <c r="AG797" s="1778"/>
      <c r="AH797" s="1779"/>
    </row>
    <row r="798" spans="1:34" ht="11.65" customHeight="1">
      <c r="A798" s="1780" t="s">
        <v>2834</v>
      </c>
      <c r="B798" s="1310"/>
      <c r="C798" s="1310"/>
      <c r="D798" s="1310"/>
      <c r="E798" s="1310"/>
      <c r="F798" s="1310"/>
      <c r="G798" s="1310"/>
      <c r="H798" s="1310"/>
      <c r="I798" s="1310"/>
      <c r="J798" s="1310"/>
      <c r="K798" s="1310"/>
      <c r="L798" s="1310"/>
      <c r="M798" s="1310"/>
      <c r="N798" s="1310"/>
      <c r="O798" s="1310"/>
      <c r="P798" s="1310"/>
      <c r="Q798" s="1310"/>
      <c r="R798" s="1310"/>
      <c r="S798" s="1310"/>
      <c r="T798" s="1310"/>
      <c r="U798" s="1310"/>
      <c r="V798" s="1310"/>
      <c r="W798" s="1310"/>
      <c r="X798" s="1310"/>
      <c r="Y798" s="1310"/>
      <c r="Z798" s="1310"/>
      <c r="AA798" s="1310"/>
      <c r="AB798" s="1310"/>
      <c r="AC798" s="1310"/>
      <c r="AD798" s="1309"/>
      <c r="AE798" s="1309"/>
      <c r="AF798" s="1781" t="s">
        <v>2956</v>
      </c>
      <c r="AG798" s="1781"/>
      <c r="AH798" s="1782"/>
    </row>
    <row r="799" spans="1:34" ht="5.85" customHeight="1">
      <c r="A799" s="1780"/>
      <c r="B799" s="1310"/>
      <c r="C799" s="1310"/>
      <c r="D799" s="1310"/>
      <c r="E799" s="1310"/>
      <c r="F799" s="1310"/>
      <c r="G799" s="1310"/>
      <c r="H799" s="1310"/>
      <c r="I799" s="1310"/>
      <c r="J799" s="1310"/>
      <c r="K799" s="1310"/>
      <c r="L799" s="1310"/>
      <c r="M799" s="1310"/>
      <c r="N799" s="1310"/>
      <c r="O799" s="1310"/>
      <c r="P799" s="1310"/>
      <c r="Q799" s="1310"/>
      <c r="R799" s="1310"/>
      <c r="S799" s="1310"/>
      <c r="T799" s="1310"/>
      <c r="U799" s="1310"/>
      <c r="V799" s="1310"/>
      <c r="W799" s="1310"/>
      <c r="X799" s="1310"/>
      <c r="Y799" s="1310"/>
      <c r="Z799" s="1310"/>
      <c r="AA799" s="1310"/>
      <c r="AB799" s="1310"/>
      <c r="AC799" s="1310"/>
      <c r="AD799" s="1311"/>
      <c r="AE799" s="1311"/>
      <c r="AF799" s="1311"/>
      <c r="AG799" s="1311"/>
      <c r="AH799" s="1782"/>
    </row>
    <row r="800" spans="1:34" ht="11.65" customHeight="1">
      <c r="A800" s="1783" t="s">
        <v>2836</v>
      </c>
      <c r="B800" s="1784"/>
      <c r="C800" s="1784"/>
      <c r="D800" s="1784"/>
      <c r="E800" s="1784"/>
      <c r="F800" s="1784"/>
      <c r="G800" s="1784"/>
      <c r="H800" s="1784"/>
      <c r="I800" s="1784"/>
      <c r="J800" s="1784"/>
      <c r="K800" s="1784"/>
      <c r="L800" s="1784"/>
      <c r="M800" s="1784"/>
      <c r="N800" s="1784"/>
      <c r="O800" s="1784"/>
      <c r="P800" s="1784"/>
      <c r="Q800" s="1784"/>
      <c r="R800" s="1784"/>
      <c r="S800" s="1784"/>
      <c r="T800" s="1784"/>
      <c r="U800" s="1784"/>
      <c r="V800" s="1784"/>
      <c r="W800" s="1784"/>
      <c r="X800" s="1784"/>
      <c r="Y800" s="1784"/>
      <c r="Z800" s="1784"/>
      <c r="AA800" s="1784"/>
      <c r="AB800" s="1784"/>
      <c r="AC800" s="1784"/>
      <c r="AD800" s="1311"/>
      <c r="AE800" s="1311"/>
      <c r="AF800" s="1311"/>
      <c r="AG800" s="1311"/>
      <c r="AH800" s="1782"/>
    </row>
    <row r="801" spans="1:34" ht="22.5" customHeight="1">
      <c r="A801" s="1785" t="s">
        <v>2837</v>
      </c>
      <c r="B801" s="1786"/>
      <c r="C801" s="1786"/>
      <c r="D801" s="1786"/>
      <c r="E801" s="1786"/>
      <c r="F801" s="1786"/>
      <c r="G801" s="1786"/>
      <c r="H801" s="1786"/>
      <c r="I801" s="1786"/>
      <c r="J801" s="1786"/>
      <c r="K801" s="1786"/>
      <c r="L801" s="1786"/>
      <c r="M801" s="1786"/>
      <c r="N801" s="1786"/>
      <c r="O801" s="1786"/>
      <c r="P801" s="1786"/>
      <c r="Q801" s="1786"/>
      <c r="R801" s="1786"/>
      <c r="S801" s="1786"/>
      <c r="T801" s="1786"/>
      <c r="U801" s="1786"/>
      <c r="V801" s="1786"/>
      <c r="W801" s="1786"/>
      <c r="X801" s="1786"/>
      <c r="Y801" s="1786"/>
      <c r="Z801" s="1786"/>
      <c r="AA801" s="1786"/>
      <c r="AB801" s="1786"/>
      <c r="AC801" s="1786"/>
      <c r="AD801" s="1311"/>
      <c r="AE801" s="1311"/>
      <c r="AF801" s="1311"/>
      <c r="AG801" s="1311"/>
      <c r="AH801" s="1782"/>
    </row>
    <row r="802" spans="1:34" ht="5.85" customHeight="1">
      <c r="A802" s="1787" t="s">
        <v>2838</v>
      </c>
      <c r="B802" s="1788"/>
      <c r="C802" s="1788"/>
      <c r="D802" s="1788"/>
      <c r="E802" s="1788"/>
      <c r="F802" s="1788"/>
      <c r="G802" s="1788"/>
      <c r="H802" s="1788"/>
      <c r="I802" s="1788"/>
      <c r="J802" s="1788"/>
      <c r="K802" s="1788"/>
      <c r="L802" s="1788"/>
      <c r="M802" s="1788"/>
      <c r="N802" s="1788"/>
      <c r="O802" s="1788"/>
      <c r="P802" s="1788"/>
      <c r="Q802" s="1788"/>
      <c r="R802" s="1788"/>
      <c r="S802" s="1788"/>
      <c r="T802" s="1788"/>
      <c r="U802" s="1788"/>
      <c r="V802" s="1788"/>
      <c r="W802" s="1788"/>
      <c r="X802" s="1788"/>
      <c r="Y802" s="1788"/>
      <c r="Z802" s="1788"/>
      <c r="AA802" s="1788"/>
      <c r="AB802" s="1788"/>
      <c r="AC802" s="1788"/>
      <c r="AD802" s="1311"/>
      <c r="AE802" s="1311"/>
      <c r="AF802" s="1311"/>
      <c r="AG802" s="1311"/>
      <c r="AH802" s="1782"/>
    </row>
    <row r="803" spans="1:34" ht="5.85" customHeight="1">
      <c r="A803" s="1787"/>
      <c r="B803" s="1788"/>
      <c r="C803" s="1788"/>
      <c r="D803" s="1788"/>
      <c r="E803" s="1788"/>
      <c r="F803" s="1788"/>
      <c r="G803" s="1788"/>
      <c r="H803" s="1788"/>
      <c r="I803" s="1788"/>
      <c r="J803" s="1788"/>
      <c r="K803" s="1788"/>
      <c r="L803" s="1788"/>
      <c r="M803" s="1788"/>
      <c r="N803" s="1788"/>
      <c r="O803" s="1788"/>
      <c r="P803" s="1788"/>
      <c r="Q803" s="1788"/>
      <c r="R803" s="1788"/>
      <c r="S803" s="1788"/>
      <c r="T803" s="1788"/>
      <c r="U803" s="1788"/>
      <c r="V803" s="1788"/>
      <c r="W803" s="1788"/>
      <c r="X803" s="1788"/>
      <c r="Y803" s="1788"/>
      <c r="Z803" s="1788"/>
      <c r="AA803" s="1788"/>
      <c r="AB803" s="1788"/>
      <c r="AC803" s="1788"/>
      <c r="AD803" s="1782"/>
      <c r="AE803" s="1309"/>
      <c r="AF803" s="1309"/>
      <c r="AG803" s="1309"/>
      <c r="AH803" s="1782"/>
    </row>
    <row r="804" spans="1:34" ht="11.65" customHeight="1">
      <c r="A804" s="1787" t="s">
        <v>2839</v>
      </c>
      <c r="B804" s="1788"/>
      <c r="C804" s="1788"/>
      <c r="D804" s="1788"/>
      <c r="E804" s="1788"/>
      <c r="F804" s="1788"/>
      <c r="G804" s="1788"/>
      <c r="H804" s="1788"/>
      <c r="I804" s="1788"/>
      <c r="J804" s="1788"/>
      <c r="K804" s="1788"/>
      <c r="L804" s="1788"/>
      <c r="M804" s="1788"/>
      <c r="N804" s="1788"/>
      <c r="O804" s="1788"/>
      <c r="P804" s="1788"/>
      <c r="Q804" s="1788"/>
      <c r="R804" s="1788"/>
      <c r="S804" s="1788"/>
      <c r="T804" s="1788"/>
      <c r="U804" s="1788"/>
      <c r="V804" s="1788"/>
      <c r="W804" s="1788"/>
      <c r="X804" s="1788"/>
      <c r="Y804" s="1788"/>
      <c r="Z804" s="1788"/>
      <c r="AA804" s="1788"/>
      <c r="AB804" s="1788"/>
      <c r="AC804" s="1788"/>
      <c r="AD804" s="1818" t="s">
        <v>2840</v>
      </c>
      <c r="AE804" s="1818"/>
      <c r="AF804" s="1206">
        <v>21.23</v>
      </c>
      <c r="AG804" s="1207" t="s">
        <v>5</v>
      </c>
      <c r="AH804" s="1800"/>
    </row>
    <row r="805" spans="1:34" ht="11.65" customHeight="1">
      <c r="A805" s="1819" t="s">
        <v>2841</v>
      </c>
      <c r="B805" s="1820"/>
      <c r="C805" s="1820"/>
      <c r="D805" s="1820"/>
      <c r="E805" s="1820"/>
      <c r="F805" s="1820"/>
      <c r="G805" s="1820"/>
      <c r="H805" s="1820"/>
      <c r="I805" s="1820"/>
      <c r="J805" s="1820"/>
      <c r="K805" s="1820"/>
      <c r="L805" s="1820"/>
      <c r="M805" s="1820"/>
      <c r="N805" s="1820"/>
      <c r="O805" s="1820"/>
      <c r="P805" s="1820"/>
      <c r="Q805" s="1820"/>
      <c r="R805" s="1820"/>
      <c r="S805" s="1820"/>
      <c r="T805" s="1820"/>
      <c r="U805" s="1820"/>
      <c r="V805" s="1820"/>
      <c r="W805" s="1820"/>
      <c r="X805" s="1820"/>
      <c r="Y805" s="1820"/>
      <c r="Z805" s="1820"/>
      <c r="AA805" s="1820"/>
      <c r="AB805" s="1820"/>
      <c r="AC805" s="1820"/>
      <c r="AD805" s="1821" t="s">
        <v>2842</v>
      </c>
      <c r="AE805" s="1821"/>
      <c r="AF805" s="1210">
        <v>15</v>
      </c>
      <c r="AG805" s="1211" t="s">
        <v>5</v>
      </c>
      <c r="AH805" s="1800"/>
    </row>
    <row r="806" spans="1:34" ht="16.7" customHeight="1">
      <c r="A806" s="1822" t="s">
        <v>2843</v>
      </c>
      <c r="B806" s="1802"/>
      <c r="C806" s="1802"/>
      <c r="D806" s="1778"/>
      <c r="E806" s="1823" t="s">
        <v>2731</v>
      </c>
      <c r="F806" s="1823"/>
      <c r="G806" s="1823"/>
      <c r="H806" s="1823"/>
      <c r="I806" s="1823"/>
      <c r="J806" s="1823"/>
      <c r="K806" s="1823"/>
      <c r="L806" s="1823"/>
      <c r="M806" s="1823"/>
      <c r="N806" s="1823"/>
      <c r="O806" s="1823"/>
      <c r="P806" s="1823"/>
      <c r="Q806" s="1823"/>
      <c r="R806" s="1823"/>
      <c r="S806" s="1823"/>
      <c r="T806" s="1823"/>
      <c r="U806" s="1823"/>
      <c r="V806" s="1823"/>
      <c r="W806" s="1823"/>
      <c r="X806" s="1823"/>
      <c r="Y806" s="1823"/>
      <c r="Z806" s="1823"/>
      <c r="AA806" s="1823"/>
      <c r="AB806" s="1823"/>
      <c r="AC806" s="1823"/>
      <c r="AD806" s="1823"/>
      <c r="AE806" s="1823"/>
      <c r="AF806" s="1823"/>
      <c r="AG806" s="1823"/>
      <c r="AH806" s="1779"/>
    </row>
    <row r="807" spans="1:34" ht="17.45" customHeight="1">
      <c r="A807" s="1824" t="s">
        <v>2844</v>
      </c>
      <c r="B807" s="1816"/>
      <c r="C807" s="1816"/>
      <c r="D807" s="1309"/>
      <c r="E807" s="1815" t="s">
        <v>2730</v>
      </c>
      <c r="F807" s="1815"/>
      <c r="G807" s="1111"/>
      <c r="H807" s="1796" t="s">
        <v>2845</v>
      </c>
      <c r="I807" s="1796"/>
      <c r="J807" s="1796" t="s">
        <v>47</v>
      </c>
      <c r="K807" s="1796"/>
      <c r="L807" s="1309"/>
      <c r="M807" s="1309"/>
      <c r="N807" s="1816" t="s">
        <v>2846</v>
      </c>
      <c r="O807" s="1816"/>
      <c r="P807" s="1816"/>
      <c r="Q807" s="1816"/>
      <c r="R807" s="1817">
        <v>1</v>
      </c>
      <c r="S807" s="1817"/>
      <c r="T807" s="1817"/>
      <c r="U807" s="1817"/>
      <c r="V807" s="1309"/>
      <c r="W807" s="1309"/>
      <c r="X807" s="1309"/>
      <c r="Y807" s="1796" t="s">
        <v>2847</v>
      </c>
      <c r="Z807" s="1796"/>
      <c r="AA807" s="1796"/>
      <c r="AB807" s="1796"/>
      <c r="AC807" s="1796"/>
      <c r="AD807" s="1796"/>
      <c r="AE807" s="1796"/>
      <c r="AF807" s="1797" t="s">
        <v>2848</v>
      </c>
      <c r="AG807" s="1797"/>
      <c r="AH807" s="1782"/>
    </row>
    <row r="808" spans="1:34" ht="5.85" customHeight="1">
      <c r="A808" s="1798"/>
      <c r="B808" s="1799"/>
      <c r="C808" s="1799"/>
      <c r="D808" s="1799"/>
      <c r="E808" s="1799"/>
      <c r="F808" s="1799"/>
      <c r="G808" s="1799"/>
      <c r="H808" s="1799"/>
      <c r="I808" s="1799"/>
      <c r="J808" s="1799"/>
      <c r="K808" s="1799"/>
      <c r="L808" s="1799"/>
      <c r="M808" s="1799"/>
      <c r="N808" s="1799"/>
      <c r="O808" s="1799"/>
      <c r="P808" s="1799"/>
      <c r="Q808" s="1799"/>
      <c r="R808" s="1799"/>
      <c r="S808" s="1799"/>
      <c r="T808" s="1799"/>
      <c r="U808" s="1799"/>
      <c r="V808" s="1799"/>
      <c r="W808" s="1799"/>
      <c r="X808" s="1799"/>
      <c r="Y808" s="1799"/>
      <c r="Z808" s="1799"/>
      <c r="AA808" s="1799"/>
      <c r="AB808" s="1799"/>
      <c r="AC808" s="1799"/>
      <c r="AD808" s="1799"/>
      <c r="AE808" s="1799"/>
      <c r="AF808" s="1799"/>
      <c r="AG808" s="1799"/>
      <c r="AH808" s="1800"/>
    </row>
    <row r="809" spans="1:34" ht="16.7" customHeight="1">
      <c r="A809" s="1801" t="s">
        <v>2849</v>
      </c>
      <c r="B809" s="1802"/>
      <c r="C809" s="1802"/>
      <c r="D809" s="1802"/>
      <c r="E809" s="1802"/>
      <c r="F809" s="1802"/>
      <c r="G809" s="1802"/>
      <c r="H809" s="1802"/>
      <c r="I809" s="1802"/>
      <c r="J809" s="1803"/>
      <c r="K809" s="1789" t="s">
        <v>2850</v>
      </c>
      <c r="L809" s="1807"/>
      <c r="M809" s="1789" t="s">
        <v>2851</v>
      </c>
      <c r="N809" s="1790"/>
      <c r="O809" s="1790"/>
      <c r="P809" s="1790"/>
      <c r="Q809" s="1790"/>
      <c r="R809" s="1790"/>
      <c r="S809" s="1790"/>
      <c r="T809" s="1791"/>
      <c r="U809" s="1789" t="s">
        <v>2852</v>
      </c>
      <c r="V809" s="1790"/>
      <c r="W809" s="1790"/>
      <c r="X809" s="1790"/>
      <c r="Y809" s="1790"/>
      <c r="Z809" s="1790"/>
      <c r="AA809" s="1790"/>
      <c r="AB809" s="1790"/>
      <c r="AC809" s="1790"/>
      <c r="AD809" s="1791"/>
      <c r="AE809" s="1810" t="s">
        <v>2853</v>
      </c>
      <c r="AF809" s="1811"/>
      <c r="AG809" s="1811"/>
      <c r="AH809" s="1814"/>
    </row>
    <row r="810" spans="1:34" ht="17.45" customHeight="1">
      <c r="A810" s="1804"/>
      <c r="B810" s="1805"/>
      <c r="C810" s="1805"/>
      <c r="D810" s="1805"/>
      <c r="E810" s="1805"/>
      <c r="F810" s="1805"/>
      <c r="G810" s="1805"/>
      <c r="H810" s="1805"/>
      <c r="I810" s="1805"/>
      <c r="J810" s="1806"/>
      <c r="K810" s="1808"/>
      <c r="L810" s="1809"/>
      <c r="M810" s="1789" t="s">
        <v>2854</v>
      </c>
      <c r="N810" s="1790"/>
      <c r="O810" s="1790"/>
      <c r="P810" s="1791"/>
      <c r="Q810" s="1789" t="s">
        <v>2855</v>
      </c>
      <c r="R810" s="1790"/>
      <c r="S810" s="1790"/>
      <c r="T810" s="1791"/>
      <c r="U810" s="1789" t="s">
        <v>2854</v>
      </c>
      <c r="V810" s="1790"/>
      <c r="W810" s="1790"/>
      <c r="X810" s="1790"/>
      <c r="Y810" s="1790"/>
      <c r="Z810" s="1791"/>
      <c r="AA810" s="1789" t="s">
        <v>2855</v>
      </c>
      <c r="AB810" s="1790"/>
      <c r="AC810" s="1790"/>
      <c r="AD810" s="1791"/>
      <c r="AE810" s="1812"/>
      <c r="AF810" s="1813"/>
      <c r="AG810" s="1813"/>
      <c r="AH810" s="1800"/>
    </row>
    <row r="811" spans="1:34" ht="17.45" customHeight="1">
      <c r="A811" s="1792"/>
      <c r="B811" s="1793"/>
      <c r="C811" s="1793"/>
      <c r="D811" s="1793"/>
      <c r="E811" s="1793"/>
      <c r="F811" s="1793"/>
      <c r="G811" s="1793"/>
      <c r="H811" s="1793"/>
      <c r="I811" s="1793"/>
      <c r="J811" s="1793"/>
      <c r="K811" s="1794" t="s">
        <v>2856</v>
      </c>
      <c r="L811" s="1794"/>
      <c r="M811" s="1794"/>
      <c r="N811" s="1794"/>
      <c r="O811" s="1794"/>
      <c r="P811" s="1794"/>
      <c r="Q811" s="1794"/>
      <c r="R811" s="1794"/>
      <c r="S811" s="1794"/>
      <c r="T811" s="1794"/>
      <c r="U811" s="1794"/>
      <c r="V811" s="1794"/>
      <c r="W811" s="1794"/>
      <c r="X811" s="1794"/>
      <c r="Y811" s="1794"/>
      <c r="Z811" s="1794"/>
      <c r="AA811" s="1795">
        <v>0</v>
      </c>
      <c r="AB811" s="1795"/>
      <c r="AC811" s="1795"/>
      <c r="AD811" s="1795"/>
      <c r="AE811" s="1795"/>
      <c r="AF811" s="1795"/>
      <c r="AG811" s="1795"/>
      <c r="AH811" s="1213"/>
    </row>
    <row r="812" spans="1:34" ht="16.7" customHeight="1">
      <c r="A812" s="1801" t="s">
        <v>2857</v>
      </c>
      <c r="B812" s="1825"/>
      <c r="C812" s="1825"/>
      <c r="D812" s="1825"/>
      <c r="E812" s="1825"/>
      <c r="F812" s="1825"/>
      <c r="G812" s="1825"/>
      <c r="H812" s="1825"/>
      <c r="I812" s="1825"/>
      <c r="J812" s="1825"/>
      <c r="K812" s="1825"/>
      <c r="L812" s="1825"/>
      <c r="M812" s="1825"/>
      <c r="N812" s="1826"/>
      <c r="O812" s="1789" t="s">
        <v>2858</v>
      </c>
      <c r="P812" s="1790"/>
      <c r="Q812" s="1790"/>
      <c r="R812" s="1790"/>
      <c r="S812" s="1791"/>
      <c r="T812" s="1827" t="s">
        <v>2850</v>
      </c>
      <c r="U812" s="1790"/>
      <c r="V812" s="1790"/>
      <c r="W812" s="1213"/>
      <c r="X812" s="1789" t="s">
        <v>2859</v>
      </c>
      <c r="Y812" s="1790"/>
      <c r="Z812" s="1790"/>
      <c r="AA812" s="1790"/>
      <c r="AB812" s="1790"/>
      <c r="AC812" s="1790"/>
      <c r="AD812" s="1791"/>
      <c r="AE812" s="1810" t="s">
        <v>2853</v>
      </c>
      <c r="AF812" s="1828"/>
      <c r="AG812" s="1828"/>
      <c r="AH812" s="1213"/>
    </row>
    <row r="813" spans="1:34" ht="17.45" customHeight="1">
      <c r="A813" s="1792"/>
      <c r="B813" s="1778"/>
      <c r="C813" s="1778"/>
      <c r="D813" s="1778"/>
      <c r="E813" s="1778"/>
      <c r="F813" s="1778"/>
      <c r="G813" s="1778"/>
      <c r="H813" s="1778"/>
      <c r="I813" s="1846" t="s">
        <v>2860</v>
      </c>
      <c r="J813" s="1846"/>
      <c r="K813" s="1846"/>
      <c r="L813" s="1846"/>
      <c r="M813" s="1846"/>
      <c r="N813" s="1846"/>
      <c r="O813" s="1846"/>
      <c r="P813" s="1846"/>
      <c r="Q813" s="1846"/>
      <c r="R813" s="1846"/>
      <c r="S813" s="1846"/>
      <c r="T813" s="1846"/>
      <c r="U813" s="1846"/>
      <c r="V813" s="1846"/>
      <c r="W813" s="1846"/>
      <c r="X813" s="1846"/>
      <c r="Y813" s="1846"/>
      <c r="Z813" s="1793"/>
      <c r="AA813" s="1847">
        <v>0</v>
      </c>
      <c r="AB813" s="1847"/>
      <c r="AC813" s="1847"/>
      <c r="AD813" s="1847"/>
      <c r="AE813" s="1847"/>
      <c r="AF813" s="1847"/>
      <c r="AG813" s="1847"/>
      <c r="AH813" s="1814"/>
    </row>
    <row r="814" spans="1:34" ht="16.7" customHeight="1">
      <c r="A814" s="1844"/>
      <c r="B814" s="1309"/>
      <c r="C814" s="1309"/>
      <c r="D814" s="1309"/>
      <c r="E814" s="1309"/>
      <c r="F814" s="1309"/>
      <c r="G814" s="1309"/>
      <c r="H814" s="1309"/>
      <c r="I814" s="1840" t="s">
        <v>2861</v>
      </c>
      <c r="J814" s="1840"/>
      <c r="K814" s="1840"/>
      <c r="L814" s="1840"/>
      <c r="M814" s="1840"/>
      <c r="N814" s="1840"/>
      <c r="O814" s="1840"/>
      <c r="P814" s="1840"/>
      <c r="Q814" s="1840"/>
      <c r="R814" s="1840"/>
      <c r="S814" s="1840"/>
      <c r="T814" s="1840"/>
      <c r="U814" s="1840"/>
      <c r="V814" s="1840"/>
      <c r="W814" s="1840"/>
      <c r="X814" s="1840"/>
      <c r="Y814" s="1840"/>
      <c r="Z814" s="1309"/>
      <c r="AA814" s="1841">
        <v>0</v>
      </c>
      <c r="AB814" s="1841"/>
      <c r="AC814" s="1841"/>
      <c r="AD814" s="1841"/>
      <c r="AE814" s="1841"/>
      <c r="AF814" s="1841"/>
      <c r="AG814" s="1841"/>
      <c r="AH814" s="1782"/>
    </row>
    <row r="815" spans="1:34" ht="17.45" customHeight="1">
      <c r="A815" s="1844"/>
      <c r="B815" s="1309"/>
      <c r="C815" s="1309"/>
      <c r="D815" s="1309"/>
      <c r="E815" s="1309"/>
      <c r="F815" s="1309"/>
      <c r="G815" s="1309"/>
      <c r="H815" s="1309"/>
      <c r="I815" s="1840" t="s">
        <v>2862</v>
      </c>
      <c r="J815" s="1840"/>
      <c r="K815" s="1840"/>
      <c r="L815" s="1840"/>
      <c r="M815" s="1840"/>
      <c r="N815" s="1840"/>
      <c r="O815" s="1840"/>
      <c r="P815" s="1840"/>
      <c r="Q815" s="1840"/>
      <c r="R815" s="1840"/>
      <c r="S815" s="1840"/>
      <c r="T815" s="1840"/>
      <c r="U815" s="1840"/>
      <c r="V815" s="1840"/>
      <c r="W815" s="1840"/>
      <c r="X815" s="1840"/>
      <c r="Y815" s="1840"/>
      <c r="Z815" s="1309"/>
      <c r="AA815" s="1841">
        <v>0</v>
      </c>
      <c r="AB815" s="1841"/>
      <c r="AC815" s="1841"/>
      <c r="AD815" s="1841"/>
      <c r="AE815" s="1841"/>
      <c r="AF815" s="1841"/>
      <c r="AG815" s="1841"/>
      <c r="AH815" s="1782"/>
    </row>
    <row r="816" spans="1:34" ht="17.45" customHeight="1">
      <c r="A816" s="1844"/>
      <c r="B816" s="1309"/>
      <c r="C816" s="1309"/>
      <c r="D816" s="1309"/>
      <c r="E816" s="1309"/>
      <c r="F816" s="1309"/>
      <c r="G816" s="1309"/>
      <c r="H816" s="1309"/>
      <c r="I816" s="1840" t="s">
        <v>2863</v>
      </c>
      <c r="J816" s="1840"/>
      <c r="K816" s="1840"/>
      <c r="L816" s="1840"/>
      <c r="M816" s="1840"/>
      <c r="N816" s="1840"/>
      <c r="O816" s="1840"/>
      <c r="P816" s="1840"/>
      <c r="Q816" s="1840"/>
      <c r="R816" s="1840"/>
      <c r="S816" s="1840"/>
      <c r="T816" s="1840"/>
      <c r="U816" s="1840"/>
      <c r="V816" s="1840"/>
      <c r="W816" s="1840"/>
      <c r="X816" s="1840"/>
      <c r="Y816" s="1840"/>
      <c r="Z816" s="1309"/>
      <c r="AA816" s="1841">
        <v>0</v>
      </c>
      <c r="AB816" s="1841"/>
      <c r="AC816" s="1841"/>
      <c r="AD816" s="1841"/>
      <c r="AE816" s="1841"/>
      <c r="AF816" s="1841"/>
      <c r="AG816" s="1841"/>
      <c r="AH816" s="1782"/>
    </row>
    <row r="817" spans="1:34" ht="16.7" customHeight="1">
      <c r="A817" s="1845"/>
      <c r="B817" s="1799"/>
      <c r="C817" s="1799"/>
      <c r="D817" s="1799"/>
      <c r="E817" s="1799"/>
      <c r="F817" s="1799"/>
      <c r="G817" s="1799"/>
      <c r="H817" s="1799"/>
      <c r="I817" s="1842" t="s">
        <v>2864</v>
      </c>
      <c r="J817" s="1842"/>
      <c r="K817" s="1842"/>
      <c r="L817" s="1842"/>
      <c r="M817" s="1842"/>
      <c r="N817" s="1842"/>
      <c r="O817" s="1842"/>
      <c r="P817" s="1842"/>
      <c r="Q817" s="1842"/>
      <c r="R817" s="1842"/>
      <c r="S817" s="1842"/>
      <c r="T817" s="1842"/>
      <c r="U817" s="1842"/>
      <c r="V817" s="1842"/>
      <c r="W817" s="1842"/>
      <c r="X817" s="1842"/>
      <c r="Y817" s="1842"/>
      <c r="Z817" s="1799"/>
      <c r="AA817" s="1843">
        <v>0</v>
      </c>
      <c r="AB817" s="1843"/>
      <c r="AC817" s="1843"/>
      <c r="AD817" s="1843"/>
      <c r="AE817" s="1843"/>
      <c r="AF817" s="1843"/>
      <c r="AG817" s="1843"/>
      <c r="AH817" s="1800"/>
    </row>
    <row r="818" spans="1:34" ht="17.45" customHeight="1">
      <c r="A818" s="1801" t="s">
        <v>2865</v>
      </c>
      <c r="B818" s="1825"/>
      <c r="C818" s="1825"/>
      <c r="D818" s="1825"/>
      <c r="E818" s="1825"/>
      <c r="F818" s="1825"/>
      <c r="G818" s="1825"/>
      <c r="H818" s="1825"/>
      <c r="I818" s="1825"/>
      <c r="J818" s="1825"/>
      <c r="K818" s="1825"/>
      <c r="L818" s="1825"/>
      <c r="M818" s="1825"/>
      <c r="N818" s="1826"/>
      <c r="O818" s="1789" t="s">
        <v>2850</v>
      </c>
      <c r="P818" s="1790"/>
      <c r="Q818" s="1790"/>
      <c r="R818" s="1790"/>
      <c r="S818" s="1791"/>
      <c r="T818" s="1827" t="s">
        <v>754</v>
      </c>
      <c r="U818" s="1790"/>
      <c r="V818" s="1790"/>
      <c r="W818" s="1213"/>
      <c r="X818" s="1789" t="s">
        <v>2866</v>
      </c>
      <c r="Y818" s="1790"/>
      <c r="Z818" s="1790"/>
      <c r="AA818" s="1790"/>
      <c r="AB818" s="1790"/>
      <c r="AC818" s="1790"/>
      <c r="AD818" s="1791"/>
      <c r="AE818" s="1810" t="s">
        <v>2867</v>
      </c>
      <c r="AF818" s="1828"/>
      <c r="AG818" s="1828"/>
      <c r="AH818" s="1213"/>
    </row>
    <row r="819" spans="1:34" ht="17.45" customHeight="1">
      <c r="A819" s="1792"/>
      <c r="B819" s="1793"/>
      <c r="C819" s="1793"/>
      <c r="D819" s="1793"/>
      <c r="E819" s="1793"/>
      <c r="F819" s="1793"/>
      <c r="G819" s="1793"/>
      <c r="H819" s="1793"/>
      <c r="I819" s="1794" t="s">
        <v>2869</v>
      </c>
      <c r="J819" s="1794"/>
      <c r="K819" s="1794"/>
      <c r="L819" s="1794"/>
      <c r="M819" s="1794"/>
      <c r="N819" s="1794"/>
      <c r="O819" s="1794"/>
      <c r="P819" s="1794"/>
      <c r="Q819" s="1794"/>
      <c r="R819" s="1794"/>
      <c r="S819" s="1794"/>
      <c r="T819" s="1794"/>
      <c r="U819" s="1794"/>
      <c r="V819" s="1794"/>
      <c r="W819" s="1794"/>
      <c r="X819" s="1794"/>
      <c r="Y819" s="1794"/>
      <c r="Z819" s="1214"/>
      <c r="AA819" s="1795">
        <v>0</v>
      </c>
      <c r="AB819" s="1795"/>
      <c r="AC819" s="1795"/>
      <c r="AD819" s="1795"/>
      <c r="AE819" s="1795"/>
      <c r="AF819" s="1795"/>
      <c r="AG819" s="1795"/>
      <c r="AH819" s="1213"/>
    </row>
    <row r="820" spans="1:34" ht="16.7" customHeight="1">
      <c r="A820" s="1801" t="s">
        <v>2870</v>
      </c>
      <c r="B820" s="1825"/>
      <c r="C820" s="1825"/>
      <c r="D820" s="1825"/>
      <c r="E820" s="1825"/>
      <c r="F820" s="1825"/>
      <c r="G820" s="1825"/>
      <c r="H820" s="1825"/>
      <c r="I820" s="1825"/>
      <c r="J820" s="1825"/>
      <c r="K820" s="1825"/>
      <c r="L820" s="1825"/>
      <c r="M820" s="1825"/>
      <c r="N820" s="1826"/>
      <c r="O820" s="1789" t="s">
        <v>2850</v>
      </c>
      <c r="P820" s="1790"/>
      <c r="Q820" s="1790"/>
      <c r="R820" s="1790"/>
      <c r="S820" s="1791"/>
      <c r="T820" s="1827" t="s">
        <v>754</v>
      </c>
      <c r="U820" s="1790"/>
      <c r="V820" s="1790"/>
      <c r="W820" s="1213"/>
      <c r="X820" s="1789" t="s">
        <v>2866</v>
      </c>
      <c r="Y820" s="1790"/>
      <c r="Z820" s="1790"/>
      <c r="AA820" s="1790"/>
      <c r="AB820" s="1790"/>
      <c r="AC820" s="1790"/>
      <c r="AD820" s="1791"/>
      <c r="AE820" s="1810" t="s">
        <v>2867</v>
      </c>
      <c r="AF820" s="1828"/>
      <c r="AG820" s="1828"/>
      <c r="AH820" s="1213"/>
    </row>
    <row r="821" spans="1:34" ht="17.45" customHeight="1">
      <c r="A821" s="1223"/>
      <c r="B821" s="1224" t="s">
        <v>2940</v>
      </c>
      <c r="C821" s="1875" t="s">
        <v>2941</v>
      </c>
      <c r="D821" s="1876"/>
      <c r="E821" s="1876"/>
      <c r="F821" s="1876"/>
      <c r="G821" s="1876"/>
      <c r="H821" s="1876"/>
      <c r="I821" s="1876"/>
      <c r="J821" s="1876"/>
      <c r="K821" s="1876"/>
      <c r="L821" s="1876"/>
      <c r="M821" s="1876"/>
      <c r="N821" s="1875"/>
      <c r="O821" s="1885">
        <v>0.88219999999999998</v>
      </c>
      <c r="P821" s="1886"/>
      <c r="Q821" s="1886"/>
      <c r="R821" s="1886"/>
      <c r="S821" s="1887"/>
      <c r="T821" s="1888" t="s">
        <v>497</v>
      </c>
      <c r="U821" s="1889"/>
      <c r="V821" s="1889"/>
      <c r="W821" s="1225"/>
      <c r="X821" s="1890">
        <v>469.94220000000001</v>
      </c>
      <c r="Y821" s="1891"/>
      <c r="Z821" s="1891"/>
      <c r="AA821" s="1891"/>
      <c r="AB821" s="1891"/>
      <c r="AC821" s="1891"/>
      <c r="AD821" s="1892"/>
      <c r="AE821" s="1865">
        <v>414.58109999999999</v>
      </c>
      <c r="AF821" s="1847"/>
      <c r="AG821" s="1847"/>
      <c r="AH821" s="1225"/>
    </row>
    <row r="822" spans="1:34" ht="16.7" customHeight="1">
      <c r="A822" s="1218"/>
      <c r="B822" s="1205" t="s">
        <v>2957</v>
      </c>
      <c r="C822" s="1903" t="s">
        <v>2958</v>
      </c>
      <c r="D822" s="1815"/>
      <c r="E822" s="1815"/>
      <c r="F822" s="1815"/>
      <c r="G822" s="1815"/>
      <c r="H822" s="1815"/>
      <c r="I822" s="1815"/>
      <c r="J822" s="1815"/>
      <c r="K822" s="1815"/>
      <c r="L822" s="1815"/>
      <c r="M822" s="1815"/>
      <c r="N822" s="1903"/>
      <c r="O822" s="1910">
        <v>4.3747999999999996</v>
      </c>
      <c r="P822" s="1911"/>
      <c r="Q822" s="1911"/>
      <c r="R822" s="1911"/>
      <c r="S822" s="1912"/>
      <c r="T822" s="1913" t="s">
        <v>469</v>
      </c>
      <c r="U822" s="1796"/>
      <c r="V822" s="1796"/>
      <c r="W822" s="1219"/>
      <c r="X822" s="1914">
        <v>82.821700000000007</v>
      </c>
      <c r="Y822" s="1915"/>
      <c r="Z822" s="1915"/>
      <c r="AA822" s="1915"/>
      <c r="AB822" s="1915"/>
      <c r="AC822" s="1915"/>
      <c r="AD822" s="1916"/>
      <c r="AE822" s="1909">
        <v>362.32089999999999</v>
      </c>
      <c r="AF822" s="1841"/>
      <c r="AG822" s="1841"/>
      <c r="AH822" s="1219"/>
    </row>
    <row r="823" spans="1:34" ht="17.45" customHeight="1">
      <c r="A823" s="1218"/>
      <c r="B823" s="1205" t="s">
        <v>2959</v>
      </c>
      <c r="C823" s="1903" t="s">
        <v>2960</v>
      </c>
      <c r="D823" s="1815"/>
      <c r="E823" s="1815"/>
      <c r="F823" s="1815"/>
      <c r="G823" s="1815"/>
      <c r="H823" s="1815"/>
      <c r="I823" s="1815"/>
      <c r="J823" s="1815"/>
      <c r="K823" s="1815"/>
      <c r="L823" s="1815"/>
      <c r="M823" s="1815"/>
      <c r="N823" s="1903"/>
      <c r="O823" s="1910">
        <v>0.91100000000000003</v>
      </c>
      <c r="P823" s="1911"/>
      <c r="Q823" s="1911"/>
      <c r="R823" s="1911"/>
      <c r="S823" s="1912"/>
      <c r="T823" s="1913" t="s">
        <v>497</v>
      </c>
      <c r="U823" s="1796"/>
      <c r="V823" s="1796"/>
      <c r="W823" s="1219"/>
      <c r="X823" s="1914">
        <v>45.264899999999997</v>
      </c>
      <c r="Y823" s="1915"/>
      <c r="Z823" s="1915"/>
      <c r="AA823" s="1915"/>
      <c r="AB823" s="1915"/>
      <c r="AC823" s="1915"/>
      <c r="AD823" s="1916"/>
      <c r="AE823" s="1909">
        <v>41.231900000000003</v>
      </c>
      <c r="AF823" s="1841"/>
      <c r="AG823" s="1841"/>
      <c r="AH823" s="1219"/>
    </row>
    <row r="824" spans="1:34" ht="17.45" customHeight="1">
      <c r="A824" s="1220"/>
      <c r="B824" s="1209" t="s">
        <v>2950</v>
      </c>
      <c r="C824" s="1866" t="s">
        <v>2951</v>
      </c>
      <c r="D824" s="1867"/>
      <c r="E824" s="1867"/>
      <c r="F824" s="1867"/>
      <c r="G824" s="1867"/>
      <c r="H824" s="1867"/>
      <c r="I824" s="1867"/>
      <c r="J824" s="1867"/>
      <c r="K824" s="1867"/>
      <c r="L824" s="1867"/>
      <c r="M824" s="1867"/>
      <c r="N824" s="1866"/>
      <c r="O824" s="1893">
        <v>5.3849999999999998</v>
      </c>
      <c r="P824" s="1894"/>
      <c r="Q824" s="1894"/>
      <c r="R824" s="1894"/>
      <c r="S824" s="1895"/>
      <c r="T824" s="1896" t="s">
        <v>469</v>
      </c>
      <c r="U824" s="1897"/>
      <c r="V824" s="1897"/>
      <c r="W824" s="1222"/>
      <c r="X824" s="1898">
        <v>5.0105000000000004</v>
      </c>
      <c r="Y824" s="1899"/>
      <c r="Z824" s="1899"/>
      <c r="AA824" s="1899"/>
      <c r="AB824" s="1899"/>
      <c r="AC824" s="1899"/>
      <c r="AD824" s="1900"/>
      <c r="AE824" s="1874">
        <v>26.978899999999999</v>
      </c>
      <c r="AF824" s="1843"/>
      <c r="AG824" s="1843"/>
      <c r="AH824" s="1222"/>
    </row>
    <row r="825" spans="1:34" ht="16.7" customHeight="1">
      <c r="A825" s="1792"/>
      <c r="B825" s="1793"/>
      <c r="C825" s="1793"/>
      <c r="D825" s="1793"/>
      <c r="E825" s="1793"/>
      <c r="F825" s="1793"/>
      <c r="G825" s="1793"/>
      <c r="H825" s="1793"/>
      <c r="I825" s="1794" t="s">
        <v>2871</v>
      </c>
      <c r="J825" s="1794"/>
      <c r="K825" s="1794"/>
      <c r="L825" s="1794"/>
      <c r="M825" s="1794"/>
      <c r="N825" s="1794"/>
      <c r="O825" s="1794"/>
      <c r="P825" s="1794"/>
      <c r="Q825" s="1794"/>
      <c r="R825" s="1794"/>
      <c r="S825" s="1794"/>
      <c r="T825" s="1794"/>
      <c r="U825" s="1794"/>
      <c r="V825" s="1794"/>
      <c r="W825" s="1794"/>
      <c r="X825" s="1794"/>
      <c r="Y825" s="1794"/>
      <c r="Z825" s="1214"/>
      <c r="AA825" s="1795">
        <v>845.11279999999999</v>
      </c>
      <c r="AB825" s="1795"/>
      <c r="AC825" s="1795"/>
      <c r="AD825" s="1795"/>
      <c r="AE825" s="1795"/>
      <c r="AF825" s="1795"/>
      <c r="AG825" s="1795"/>
      <c r="AH825" s="1213"/>
    </row>
    <row r="826" spans="1:34" ht="17.45" customHeight="1">
      <c r="A826" s="1801" t="s">
        <v>2872</v>
      </c>
      <c r="B826" s="1825"/>
      <c r="C826" s="1825"/>
      <c r="D826" s="1825"/>
      <c r="E826" s="1825"/>
      <c r="F826" s="1825"/>
      <c r="G826" s="1825"/>
      <c r="H826" s="1825"/>
      <c r="I826" s="1825"/>
      <c r="J826" s="1825"/>
      <c r="K826" s="1825"/>
      <c r="L826" s="1825"/>
      <c r="M826" s="1825"/>
      <c r="N826" s="1826"/>
      <c r="O826" s="1789" t="s">
        <v>2850</v>
      </c>
      <c r="P826" s="1790"/>
      <c r="Q826" s="1790"/>
      <c r="R826" s="1790"/>
      <c r="S826" s="1791"/>
      <c r="T826" s="1827" t="s">
        <v>754</v>
      </c>
      <c r="U826" s="1790"/>
      <c r="V826" s="1790"/>
      <c r="W826" s="1213"/>
      <c r="X826" s="1789" t="s">
        <v>2866</v>
      </c>
      <c r="Y826" s="1790"/>
      <c r="Z826" s="1790"/>
      <c r="AA826" s="1790"/>
      <c r="AB826" s="1790"/>
      <c r="AC826" s="1790"/>
      <c r="AD826" s="1791"/>
      <c r="AE826" s="1810" t="s">
        <v>2867</v>
      </c>
      <c r="AF826" s="1828"/>
      <c r="AG826" s="1828"/>
      <c r="AH826" s="1213"/>
    </row>
    <row r="827" spans="1:34" ht="16.7" customHeight="1">
      <c r="A827" s="1792"/>
      <c r="B827" s="1793"/>
      <c r="C827" s="1793"/>
      <c r="D827" s="1793"/>
      <c r="E827" s="1793"/>
      <c r="F827" s="1793"/>
      <c r="G827" s="1793"/>
      <c r="H827" s="1793"/>
      <c r="I827" s="1793"/>
      <c r="J827" s="1793"/>
      <c r="K827" s="1794" t="s">
        <v>2873</v>
      </c>
      <c r="L827" s="1794"/>
      <c r="M827" s="1794"/>
      <c r="N827" s="1794"/>
      <c r="O827" s="1794"/>
      <c r="P827" s="1794"/>
      <c r="Q827" s="1794"/>
      <c r="R827" s="1794"/>
      <c r="S827" s="1794"/>
      <c r="T827" s="1794"/>
      <c r="U827" s="1794"/>
      <c r="V827" s="1794"/>
      <c r="W827" s="1794"/>
      <c r="X827" s="1794"/>
      <c r="Y827" s="1794"/>
      <c r="Z827" s="1794"/>
      <c r="AA827" s="1794"/>
      <c r="AB827" s="1214"/>
      <c r="AC827" s="1795">
        <v>0</v>
      </c>
      <c r="AD827" s="1795"/>
      <c r="AE827" s="1795"/>
      <c r="AF827" s="1795"/>
      <c r="AG827" s="1795"/>
      <c r="AH827" s="1213"/>
    </row>
    <row r="828" spans="1:34" ht="17.45" customHeight="1">
      <c r="A828" s="1801" t="s">
        <v>2874</v>
      </c>
      <c r="B828" s="1825"/>
      <c r="C828" s="1825"/>
      <c r="D828" s="1825"/>
      <c r="E828" s="1825"/>
      <c r="F828" s="1825"/>
      <c r="G828" s="1825"/>
      <c r="H828" s="1825"/>
      <c r="I828" s="1825"/>
      <c r="J828" s="1826"/>
      <c r="K828" s="1789" t="s">
        <v>2850</v>
      </c>
      <c r="L828" s="1791"/>
      <c r="M828" s="1855" t="s">
        <v>2875</v>
      </c>
      <c r="N828" s="1856"/>
      <c r="O828" s="1857"/>
      <c r="P828" s="1855" t="s">
        <v>2876</v>
      </c>
      <c r="Q828" s="1856"/>
      <c r="R828" s="1857"/>
      <c r="S828" s="1855" t="s">
        <v>2877</v>
      </c>
      <c r="T828" s="1857"/>
      <c r="U828" s="1789" t="s">
        <v>2878</v>
      </c>
      <c r="V828" s="1790"/>
      <c r="W828" s="1791"/>
      <c r="X828" s="1789" t="s">
        <v>2879</v>
      </c>
      <c r="Y828" s="1790"/>
      <c r="Z828" s="1790"/>
      <c r="AA828" s="1790"/>
      <c r="AB828" s="1791"/>
      <c r="AC828" s="1789" t="s">
        <v>2880</v>
      </c>
      <c r="AD828" s="1791"/>
      <c r="AE828" s="1810" t="s">
        <v>2867</v>
      </c>
      <c r="AF828" s="1828"/>
      <c r="AG828" s="1828"/>
      <c r="AH828" s="1213"/>
    </row>
    <row r="829" spans="1:34" ht="17.45" customHeight="1">
      <c r="A829" s="1853"/>
      <c r="B829" s="1778"/>
      <c r="C829" s="1778"/>
      <c r="D829" s="1778"/>
      <c r="E829" s="1778"/>
      <c r="F829" s="1778"/>
      <c r="G829" s="1778"/>
      <c r="H829" s="1778"/>
      <c r="I829" s="1846" t="s">
        <v>2881</v>
      </c>
      <c r="J829" s="1846"/>
      <c r="K829" s="1846"/>
      <c r="L829" s="1846"/>
      <c r="M829" s="1846"/>
      <c r="N829" s="1846"/>
      <c r="O829" s="1846"/>
      <c r="P829" s="1846"/>
      <c r="Q829" s="1846"/>
      <c r="R829" s="1846"/>
      <c r="S829" s="1846"/>
      <c r="T829" s="1846"/>
      <c r="U829" s="1846"/>
      <c r="V829" s="1846"/>
      <c r="W829" s="1846"/>
      <c r="X829" s="1846"/>
      <c r="Y829" s="1846"/>
      <c r="Z829" s="1203"/>
      <c r="AA829" s="1847">
        <v>0</v>
      </c>
      <c r="AB829" s="1847"/>
      <c r="AC829" s="1847"/>
      <c r="AD829" s="1847"/>
      <c r="AE829" s="1847"/>
      <c r="AF829" s="1847"/>
      <c r="AG829" s="1847"/>
      <c r="AH829" s="1204"/>
    </row>
    <row r="830" spans="1:34" ht="5.85" customHeight="1">
      <c r="A830" s="1854"/>
      <c r="B830" s="1309"/>
      <c r="C830" s="1309"/>
      <c r="D830" s="1309"/>
      <c r="E830" s="1309"/>
      <c r="F830" s="1309"/>
      <c r="G830" s="1309"/>
      <c r="H830" s="1309"/>
      <c r="I830" s="1309"/>
      <c r="J830" s="1309"/>
      <c r="K830" s="1309"/>
      <c r="L830" s="1309"/>
      <c r="M830" s="1309"/>
      <c r="N830" s="1309"/>
      <c r="O830" s="1309"/>
      <c r="P830" s="1309"/>
      <c r="Q830" s="1309"/>
      <c r="R830" s="1309"/>
      <c r="S830" s="1309"/>
      <c r="T830" s="1309"/>
      <c r="U830" s="1309"/>
      <c r="V830" s="1309"/>
      <c r="W830" s="1309"/>
      <c r="X830" s="1309"/>
      <c r="Y830" s="1309"/>
      <c r="Z830" s="1309"/>
      <c r="AA830" s="1309"/>
      <c r="AB830" s="1309"/>
      <c r="AC830" s="1309"/>
      <c r="AD830" s="1309"/>
      <c r="AE830" s="1309"/>
      <c r="AF830" s="1309"/>
      <c r="AG830" s="1309"/>
      <c r="AH830" s="1782"/>
    </row>
    <row r="831" spans="1:34" ht="16.7" customHeight="1">
      <c r="A831" s="1845"/>
      <c r="B831" s="1799"/>
      <c r="C831" s="1799"/>
      <c r="D831" s="1799"/>
      <c r="E831" s="1799"/>
      <c r="F831" s="1799"/>
      <c r="G831" s="1799"/>
      <c r="H831" s="1799"/>
      <c r="I831" s="1842" t="s">
        <v>2882</v>
      </c>
      <c r="J831" s="1842"/>
      <c r="K831" s="1842"/>
      <c r="L831" s="1842"/>
      <c r="M831" s="1842"/>
      <c r="N831" s="1842"/>
      <c r="O831" s="1842"/>
      <c r="P831" s="1842"/>
      <c r="Q831" s="1842"/>
      <c r="R831" s="1842"/>
      <c r="S831" s="1842"/>
      <c r="T831" s="1842"/>
      <c r="U831" s="1842"/>
      <c r="V831" s="1842"/>
      <c r="W831" s="1842"/>
      <c r="X831" s="1842"/>
      <c r="Y831" s="1842"/>
      <c r="Z831" s="1212"/>
      <c r="AA831" s="1848">
        <v>845.11</v>
      </c>
      <c r="AB831" s="1848"/>
      <c r="AC831" s="1848"/>
      <c r="AD831" s="1848"/>
      <c r="AE831" s="1848"/>
      <c r="AF831" s="1848"/>
      <c r="AG831" s="1848"/>
      <c r="AH831" s="1208"/>
    </row>
    <row r="832" spans="1:34" ht="45.75" customHeight="1">
      <c r="A832" s="1849" t="s">
        <v>2883</v>
      </c>
      <c r="B832" s="1850"/>
      <c r="C832" s="1850"/>
      <c r="D832" s="1850"/>
      <c r="E832" s="1851"/>
      <c r="F832" s="1852"/>
      <c r="G832" s="1852"/>
      <c r="H832" s="1852"/>
      <c r="I832" s="1852"/>
      <c r="J832" s="1852"/>
      <c r="K832" s="1852"/>
      <c r="L832" s="1852"/>
      <c r="M832" s="1852"/>
      <c r="N832" s="1852"/>
      <c r="O832" s="1852"/>
      <c r="P832" s="1852"/>
      <c r="Q832" s="1852"/>
      <c r="R832" s="1852"/>
      <c r="S832" s="1852"/>
      <c r="T832" s="1852"/>
      <c r="U832" s="1852"/>
      <c r="V832" s="1852"/>
      <c r="W832" s="1852"/>
      <c r="X832" s="1852"/>
      <c r="Y832" s="1852"/>
      <c r="Z832" s="1852"/>
      <c r="AA832" s="1852"/>
      <c r="AB832" s="1852"/>
      <c r="AC832" s="1852"/>
      <c r="AD832" s="1852"/>
      <c r="AE832" s="1852"/>
      <c r="AF832" s="1852"/>
      <c r="AG832" s="1852"/>
      <c r="AH832" s="1851"/>
    </row>
    <row r="833" spans="1:34" ht="116.45" customHeight="1">
      <c r="A833" s="1218"/>
      <c r="AH833" s="1219"/>
    </row>
    <row r="834" spans="1:34" ht="115.7" customHeight="1">
      <c r="A834" s="1220"/>
      <c r="B834" s="1221"/>
      <c r="C834" s="1221"/>
      <c r="D834" s="1221"/>
      <c r="E834" s="1221"/>
      <c r="F834" s="1221"/>
      <c r="G834" s="1221"/>
      <c r="H834" s="1221"/>
      <c r="I834" s="1221"/>
      <c r="J834" s="1221"/>
      <c r="K834" s="1221"/>
      <c r="L834" s="1221"/>
      <c r="M834" s="1221"/>
      <c r="N834" s="1221"/>
      <c r="O834" s="1221"/>
      <c r="P834" s="1221"/>
      <c r="Q834" s="1221"/>
      <c r="R834" s="1221"/>
      <c r="S834" s="1221"/>
      <c r="T834" s="1221"/>
      <c r="U834" s="1221"/>
      <c r="V834" s="1221"/>
      <c r="W834" s="1221"/>
      <c r="X834" s="1221"/>
      <c r="Y834" s="1221"/>
      <c r="Z834" s="1221"/>
      <c r="AA834" s="1221"/>
      <c r="AB834" s="1221"/>
      <c r="AC834" s="1221"/>
      <c r="AD834" s="1221"/>
      <c r="AE834" s="1221"/>
      <c r="AF834" s="1221"/>
      <c r="AG834" s="1221"/>
      <c r="AH834" s="1222"/>
    </row>
    <row r="835" spans="1:34" ht="5.85" customHeight="1">
      <c r="A835" s="1777"/>
      <c r="B835" s="1778"/>
      <c r="C835" s="1778"/>
      <c r="D835" s="1778"/>
      <c r="E835" s="1778"/>
      <c r="F835" s="1778"/>
      <c r="G835" s="1778"/>
      <c r="H835" s="1778"/>
      <c r="I835" s="1778"/>
      <c r="J835" s="1778"/>
      <c r="K835" s="1778"/>
      <c r="L835" s="1778"/>
      <c r="M835" s="1778"/>
      <c r="N835" s="1778"/>
      <c r="O835" s="1778"/>
      <c r="P835" s="1778"/>
      <c r="Q835" s="1778"/>
      <c r="R835" s="1778"/>
      <c r="S835" s="1778"/>
      <c r="T835" s="1778"/>
      <c r="U835" s="1778"/>
      <c r="V835" s="1778"/>
      <c r="W835" s="1778"/>
      <c r="X835" s="1778"/>
      <c r="Y835" s="1778"/>
      <c r="Z835" s="1778"/>
      <c r="AA835" s="1778"/>
      <c r="AB835" s="1778"/>
      <c r="AC835" s="1778"/>
      <c r="AD835" s="1778"/>
      <c r="AE835" s="1778"/>
      <c r="AF835" s="1778"/>
      <c r="AG835" s="1778"/>
      <c r="AH835" s="1779"/>
    </row>
    <row r="836" spans="1:34" ht="11.65" customHeight="1">
      <c r="A836" s="1780" t="s">
        <v>2834</v>
      </c>
      <c r="B836" s="1310"/>
      <c r="C836" s="1310"/>
      <c r="D836" s="1310"/>
      <c r="E836" s="1310"/>
      <c r="F836" s="1310"/>
      <c r="G836" s="1310"/>
      <c r="H836" s="1310"/>
      <c r="I836" s="1310"/>
      <c r="J836" s="1310"/>
      <c r="K836" s="1310"/>
      <c r="L836" s="1310"/>
      <c r="M836" s="1310"/>
      <c r="N836" s="1310"/>
      <c r="O836" s="1310"/>
      <c r="P836" s="1310"/>
      <c r="Q836" s="1310"/>
      <c r="R836" s="1310"/>
      <c r="S836" s="1310"/>
      <c r="T836" s="1310"/>
      <c r="U836" s="1310"/>
      <c r="V836" s="1310"/>
      <c r="W836" s="1310"/>
      <c r="X836" s="1310"/>
      <c r="Y836" s="1310"/>
      <c r="Z836" s="1310"/>
      <c r="AA836" s="1310"/>
      <c r="AB836" s="1310"/>
      <c r="AC836" s="1310"/>
      <c r="AD836" s="1309"/>
      <c r="AE836" s="1309"/>
      <c r="AF836" s="1781" t="s">
        <v>2961</v>
      </c>
      <c r="AG836" s="1781"/>
      <c r="AH836" s="1782"/>
    </row>
    <row r="837" spans="1:34" ht="5.85" customHeight="1">
      <c r="A837" s="1780"/>
      <c r="B837" s="1310"/>
      <c r="C837" s="1310"/>
      <c r="D837" s="1310"/>
      <c r="E837" s="1310"/>
      <c r="F837" s="1310"/>
      <c r="G837" s="1310"/>
      <c r="H837" s="1310"/>
      <c r="I837" s="1310"/>
      <c r="J837" s="1310"/>
      <c r="K837" s="1310"/>
      <c r="L837" s="1310"/>
      <c r="M837" s="1310"/>
      <c r="N837" s="1310"/>
      <c r="O837" s="1310"/>
      <c r="P837" s="1310"/>
      <c r="Q837" s="1310"/>
      <c r="R837" s="1310"/>
      <c r="S837" s="1310"/>
      <c r="T837" s="1310"/>
      <c r="U837" s="1310"/>
      <c r="V837" s="1310"/>
      <c r="W837" s="1310"/>
      <c r="X837" s="1310"/>
      <c r="Y837" s="1310"/>
      <c r="Z837" s="1310"/>
      <c r="AA837" s="1310"/>
      <c r="AB837" s="1310"/>
      <c r="AC837" s="1310"/>
      <c r="AD837" s="1311"/>
      <c r="AE837" s="1311"/>
      <c r="AF837" s="1311"/>
      <c r="AG837" s="1311"/>
      <c r="AH837" s="1782"/>
    </row>
    <row r="838" spans="1:34" ht="10.9" customHeight="1">
      <c r="A838" s="1783" t="s">
        <v>2836</v>
      </c>
      <c r="B838" s="1784"/>
      <c r="C838" s="1784"/>
      <c r="D838" s="1784"/>
      <c r="E838" s="1784"/>
      <c r="F838" s="1784"/>
      <c r="G838" s="1784"/>
      <c r="H838" s="1784"/>
      <c r="I838" s="1784"/>
      <c r="J838" s="1784"/>
      <c r="K838" s="1784"/>
      <c r="L838" s="1784"/>
      <c r="M838" s="1784"/>
      <c r="N838" s="1784"/>
      <c r="O838" s="1784"/>
      <c r="P838" s="1784"/>
      <c r="Q838" s="1784"/>
      <c r="R838" s="1784"/>
      <c r="S838" s="1784"/>
      <c r="T838" s="1784"/>
      <c r="U838" s="1784"/>
      <c r="V838" s="1784"/>
      <c r="W838" s="1784"/>
      <c r="X838" s="1784"/>
      <c r="Y838" s="1784"/>
      <c r="Z838" s="1784"/>
      <c r="AA838" s="1784"/>
      <c r="AB838" s="1784"/>
      <c r="AC838" s="1784"/>
      <c r="AD838" s="1311"/>
      <c r="AE838" s="1311"/>
      <c r="AF838" s="1311"/>
      <c r="AG838" s="1311"/>
      <c r="AH838" s="1782"/>
    </row>
    <row r="839" spans="1:34" ht="23.25" customHeight="1">
      <c r="A839" s="1785" t="s">
        <v>2837</v>
      </c>
      <c r="B839" s="1786"/>
      <c r="C839" s="1786"/>
      <c r="D839" s="1786"/>
      <c r="E839" s="1786"/>
      <c r="F839" s="1786"/>
      <c r="G839" s="1786"/>
      <c r="H839" s="1786"/>
      <c r="I839" s="1786"/>
      <c r="J839" s="1786"/>
      <c r="K839" s="1786"/>
      <c r="L839" s="1786"/>
      <c r="M839" s="1786"/>
      <c r="N839" s="1786"/>
      <c r="O839" s="1786"/>
      <c r="P839" s="1786"/>
      <c r="Q839" s="1786"/>
      <c r="R839" s="1786"/>
      <c r="S839" s="1786"/>
      <c r="T839" s="1786"/>
      <c r="U839" s="1786"/>
      <c r="V839" s="1786"/>
      <c r="W839" s="1786"/>
      <c r="X839" s="1786"/>
      <c r="Y839" s="1786"/>
      <c r="Z839" s="1786"/>
      <c r="AA839" s="1786"/>
      <c r="AB839" s="1786"/>
      <c r="AC839" s="1786"/>
      <c r="AD839" s="1311"/>
      <c r="AE839" s="1311"/>
      <c r="AF839" s="1311"/>
      <c r="AG839" s="1311"/>
      <c r="AH839" s="1782"/>
    </row>
    <row r="840" spans="1:34" ht="5.85" customHeight="1">
      <c r="A840" s="1787" t="s">
        <v>2838</v>
      </c>
      <c r="B840" s="1788"/>
      <c r="C840" s="1788"/>
      <c r="D840" s="1788"/>
      <c r="E840" s="1788"/>
      <c r="F840" s="1788"/>
      <c r="G840" s="1788"/>
      <c r="H840" s="1788"/>
      <c r="I840" s="1788"/>
      <c r="J840" s="1788"/>
      <c r="K840" s="1788"/>
      <c r="L840" s="1788"/>
      <c r="M840" s="1788"/>
      <c r="N840" s="1788"/>
      <c r="O840" s="1788"/>
      <c r="P840" s="1788"/>
      <c r="Q840" s="1788"/>
      <c r="R840" s="1788"/>
      <c r="S840" s="1788"/>
      <c r="T840" s="1788"/>
      <c r="U840" s="1788"/>
      <c r="V840" s="1788"/>
      <c r="W840" s="1788"/>
      <c r="X840" s="1788"/>
      <c r="Y840" s="1788"/>
      <c r="Z840" s="1788"/>
      <c r="AA840" s="1788"/>
      <c r="AB840" s="1788"/>
      <c r="AC840" s="1788"/>
      <c r="AD840" s="1311"/>
      <c r="AE840" s="1311"/>
      <c r="AF840" s="1311"/>
      <c r="AG840" s="1311"/>
      <c r="AH840" s="1782"/>
    </row>
    <row r="841" spans="1:34" ht="5.85" customHeight="1">
      <c r="A841" s="1787"/>
      <c r="B841" s="1788"/>
      <c r="C841" s="1788"/>
      <c r="D841" s="1788"/>
      <c r="E841" s="1788"/>
      <c r="F841" s="1788"/>
      <c r="G841" s="1788"/>
      <c r="H841" s="1788"/>
      <c r="I841" s="1788"/>
      <c r="J841" s="1788"/>
      <c r="K841" s="1788"/>
      <c r="L841" s="1788"/>
      <c r="M841" s="1788"/>
      <c r="N841" s="1788"/>
      <c r="O841" s="1788"/>
      <c r="P841" s="1788"/>
      <c r="Q841" s="1788"/>
      <c r="R841" s="1788"/>
      <c r="S841" s="1788"/>
      <c r="T841" s="1788"/>
      <c r="U841" s="1788"/>
      <c r="V841" s="1788"/>
      <c r="W841" s="1788"/>
      <c r="X841" s="1788"/>
      <c r="Y841" s="1788"/>
      <c r="Z841" s="1788"/>
      <c r="AA841" s="1788"/>
      <c r="AB841" s="1788"/>
      <c r="AC841" s="1788"/>
      <c r="AD841" s="1782"/>
      <c r="AE841" s="1309"/>
      <c r="AF841" s="1309"/>
      <c r="AG841" s="1309"/>
      <c r="AH841" s="1782"/>
    </row>
    <row r="842" spans="1:34" ht="10.9" customHeight="1">
      <c r="A842" s="1787" t="s">
        <v>2839</v>
      </c>
      <c r="B842" s="1788"/>
      <c r="C842" s="1788"/>
      <c r="D842" s="1788"/>
      <c r="E842" s="1788"/>
      <c r="F842" s="1788"/>
      <c r="G842" s="1788"/>
      <c r="H842" s="1788"/>
      <c r="I842" s="1788"/>
      <c r="J842" s="1788"/>
      <c r="K842" s="1788"/>
      <c r="L842" s="1788"/>
      <c r="M842" s="1788"/>
      <c r="N842" s="1788"/>
      <c r="O842" s="1788"/>
      <c r="P842" s="1788"/>
      <c r="Q842" s="1788"/>
      <c r="R842" s="1788"/>
      <c r="S842" s="1788"/>
      <c r="T842" s="1788"/>
      <c r="U842" s="1788"/>
      <c r="V842" s="1788"/>
      <c r="W842" s="1788"/>
      <c r="X842" s="1788"/>
      <c r="Y842" s="1788"/>
      <c r="Z842" s="1788"/>
      <c r="AA842" s="1788"/>
      <c r="AB842" s="1788"/>
      <c r="AC842" s="1788"/>
      <c r="AD842" s="1818" t="s">
        <v>2840</v>
      </c>
      <c r="AE842" s="1818"/>
      <c r="AF842" s="1206">
        <v>21.23</v>
      </c>
      <c r="AG842" s="1207" t="s">
        <v>5</v>
      </c>
      <c r="AH842" s="1800"/>
    </row>
    <row r="843" spans="1:34" ht="11.65" customHeight="1">
      <c r="A843" s="1819" t="s">
        <v>2841</v>
      </c>
      <c r="B843" s="1820"/>
      <c r="C843" s="1820"/>
      <c r="D843" s="1820"/>
      <c r="E843" s="1820"/>
      <c r="F843" s="1820"/>
      <c r="G843" s="1820"/>
      <c r="H843" s="1820"/>
      <c r="I843" s="1820"/>
      <c r="J843" s="1820"/>
      <c r="K843" s="1820"/>
      <c r="L843" s="1820"/>
      <c r="M843" s="1820"/>
      <c r="N843" s="1820"/>
      <c r="O843" s="1820"/>
      <c r="P843" s="1820"/>
      <c r="Q843" s="1820"/>
      <c r="R843" s="1820"/>
      <c r="S843" s="1820"/>
      <c r="T843" s="1820"/>
      <c r="U843" s="1820"/>
      <c r="V843" s="1820"/>
      <c r="W843" s="1820"/>
      <c r="X843" s="1820"/>
      <c r="Y843" s="1820"/>
      <c r="Z843" s="1820"/>
      <c r="AA843" s="1820"/>
      <c r="AB843" s="1820"/>
      <c r="AC843" s="1820"/>
      <c r="AD843" s="1821" t="s">
        <v>2842</v>
      </c>
      <c r="AE843" s="1821"/>
      <c r="AF843" s="1210">
        <v>15</v>
      </c>
      <c r="AG843" s="1211" t="s">
        <v>5</v>
      </c>
      <c r="AH843" s="1800"/>
    </row>
    <row r="844" spans="1:34" ht="17.45" customHeight="1">
      <c r="A844" s="1822" t="s">
        <v>2843</v>
      </c>
      <c r="B844" s="1802"/>
      <c r="C844" s="1802"/>
      <c r="D844" s="1778"/>
      <c r="E844" s="1823" t="s">
        <v>2720</v>
      </c>
      <c r="F844" s="1823"/>
      <c r="G844" s="1823"/>
      <c r="H844" s="1823"/>
      <c r="I844" s="1823"/>
      <c r="J844" s="1823"/>
      <c r="K844" s="1823"/>
      <c r="L844" s="1823"/>
      <c r="M844" s="1823"/>
      <c r="N844" s="1823"/>
      <c r="O844" s="1823"/>
      <c r="P844" s="1823"/>
      <c r="Q844" s="1823"/>
      <c r="R844" s="1823"/>
      <c r="S844" s="1823"/>
      <c r="T844" s="1823"/>
      <c r="U844" s="1823"/>
      <c r="V844" s="1823"/>
      <c r="W844" s="1823"/>
      <c r="X844" s="1823"/>
      <c r="Y844" s="1823"/>
      <c r="Z844" s="1823"/>
      <c r="AA844" s="1823"/>
      <c r="AB844" s="1823"/>
      <c r="AC844" s="1823"/>
      <c r="AD844" s="1823"/>
      <c r="AE844" s="1823"/>
      <c r="AF844" s="1823"/>
      <c r="AG844" s="1823"/>
      <c r="AH844" s="1779"/>
    </row>
    <row r="845" spans="1:34" ht="16.7" customHeight="1">
      <c r="A845" s="1824" t="s">
        <v>2844</v>
      </c>
      <c r="B845" s="1816"/>
      <c r="C845" s="1816"/>
      <c r="D845" s="1309"/>
      <c r="E845" s="1815" t="s">
        <v>2719</v>
      </c>
      <c r="F845" s="1815"/>
      <c r="G845" s="1111"/>
      <c r="H845" s="1796" t="s">
        <v>2845</v>
      </c>
      <c r="I845" s="1796"/>
      <c r="J845" s="1796" t="s">
        <v>47</v>
      </c>
      <c r="K845" s="1796"/>
      <c r="L845" s="1309"/>
      <c r="M845" s="1309"/>
      <c r="N845" s="1816" t="s">
        <v>2846</v>
      </c>
      <c r="O845" s="1816"/>
      <c r="P845" s="1816"/>
      <c r="Q845" s="1816"/>
      <c r="R845" s="1817">
        <v>1</v>
      </c>
      <c r="S845" s="1817"/>
      <c r="T845" s="1817"/>
      <c r="U845" s="1817"/>
      <c r="V845" s="1309"/>
      <c r="W845" s="1309"/>
      <c r="X845" s="1309"/>
      <c r="Y845" s="1796" t="s">
        <v>2847</v>
      </c>
      <c r="Z845" s="1796"/>
      <c r="AA845" s="1796"/>
      <c r="AB845" s="1796"/>
      <c r="AC845" s="1796"/>
      <c r="AD845" s="1796"/>
      <c r="AE845" s="1796"/>
      <c r="AF845" s="1797" t="s">
        <v>2848</v>
      </c>
      <c r="AG845" s="1797"/>
      <c r="AH845" s="1782"/>
    </row>
    <row r="846" spans="1:34" ht="5.85" customHeight="1">
      <c r="A846" s="1798"/>
      <c r="B846" s="1799"/>
      <c r="C846" s="1799"/>
      <c r="D846" s="1799"/>
      <c r="E846" s="1799"/>
      <c r="F846" s="1799"/>
      <c r="G846" s="1799"/>
      <c r="H846" s="1799"/>
      <c r="I846" s="1799"/>
      <c r="J846" s="1799"/>
      <c r="K846" s="1799"/>
      <c r="L846" s="1799"/>
      <c r="M846" s="1799"/>
      <c r="N846" s="1799"/>
      <c r="O846" s="1799"/>
      <c r="P846" s="1799"/>
      <c r="Q846" s="1799"/>
      <c r="R846" s="1799"/>
      <c r="S846" s="1799"/>
      <c r="T846" s="1799"/>
      <c r="U846" s="1799"/>
      <c r="V846" s="1799"/>
      <c r="W846" s="1799"/>
      <c r="X846" s="1799"/>
      <c r="Y846" s="1799"/>
      <c r="Z846" s="1799"/>
      <c r="AA846" s="1799"/>
      <c r="AB846" s="1799"/>
      <c r="AC846" s="1799"/>
      <c r="AD846" s="1799"/>
      <c r="AE846" s="1799"/>
      <c r="AF846" s="1799"/>
      <c r="AG846" s="1799"/>
      <c r="AH846" s="1800"/>
    </row>
    <row r="847" spans="1:34" ht="17.45" customHeight="1">
      <c r="A847" s="1801" t="s">
        <v>2849</v>
      </c>
      <c r="B847" s="1802"/>
      <c r="C847" s="1802"/>
      <c r="D847" s="1802"/>
      <c r="E847" s="1802"/>
      <c r="F847" s="1802"/>
      <c r="G847" s="1802"/>
      <c r="H847" s="1802"/>
      <c r="I847" s="1802"/>
      <c r="J847" s="1803"/>
      <c r="K847" s="1789" t="s">
        <v>2850</v>
      </c>
      <c r="L847" s="1807"/>
      <c r="M847" s="1789" t="s">
        <v>2851</v>
      </c>
      <c r="N847" s="1790"/>
      <c r="O847" s="1790"/>
      <c r="P847" s="1790"/>
      <c r="Q847" s="1790"/>
      <c r="R847" s="1790"/>
      <c r="S847" s="1790"/>
      <c r="T847" s="1791"/>
      <c r="U847" s="1789" t="s">
        <v>2852</v>
      </c>
      <c r="V847" s="1790"/>
      <c r="W847" s="1790"/>
      <c r="X847" s="1790"/>
      <c r="Y847" s="1790"/>
      <c r="Z847" s="1790"/>
      <c r="AA847" s="1790"/>
      <c r="AB847" s="1790"/>
      <c r="AC847" s="1790"/>
      <c r="AD847" s="1791"/>
      <c r="AE847" s="1810" t="s">
        <v>2853</v>
      </c>
      <c r="AF847" s="1811"/>
      <c r="AG847" s="1811"/>
      <c r="AH847" s="1814"/>
    </row>
    <row r="848" spans="1:34" ht="16.7" customHeight="1">
      <c r="A848" s="1804"/>
      <c r="B848" s="1805"/>
      <c r="C848" s="1805"/>
      <c r="D848" s="1805"/>
      <c r="E848" s="1805"/>
      <c r="F848" s="1805"/>
      <c r="G848" s="1805"/>
      <c r="H848" s="1805"/>
      <c r="I848" s="1805"/>
      <c r="J848" s="1806"/>
      <c r="K848" s="1808"/>
      <c r="L848" s="1809"/>
      <c r="M848" s="1789" t="s">
        <v>2854</v>
      </c>
      <c r="N848" s="1790"/>
      <c r="O848" s="1790"/>
      <c r="P848" s="1791"/>
      <c r="Q848" s="1789" t="s">
        <v>2855</v>
      </c>
      <c r="R848" s="1790"/>
      <c r="S848" s="1790"/>
      <c r="T848" s="1791"/>
      <c r="U848" s="1789" t="s">
        <v>2854</v>
      </c>
      <c r="V848" s="1790"/>
      <c r="W848" s="1790"/>
      <c r="X848" s="1790"/>
      <c r="Y848" s="1790"/>
      <c r="Z848" s="1791"/>
      <c r="AA848" s="1789" t="s">
        <v>2855</v>
      </c>
      <c r="AB848" s="1790"/>
      <c r="AC848" s="1790"/>
      <c r="AD848" s="1791"/>
      <c r="AE848" s="1812"/>
      <c r="AF848" s="1813"/>
      <c r="AG848" s="1813"/>
      <c r="AH848" s="1800"/>
    </row>
    <row r="849" spans="1:34" ht="17.45" customHeight="1">
      <c r="A849" s="1792"/>
      <c r="B849" s="1793"/>
      <c r="C849" s="1793"/>
      <c r="D849" s="1793"/>
      <c r="E849" s="1793"/>
      <c r="F849" s="1793"/>
      <c r="G849" s="1793"/>
      <c r="H849" s="1793"/>
      <c r="I849" s="1793"/>
      <c r="J849" s="1793"/>
      <c r="K849" s="1794" t="s">
        <v>2856</v>
      </c>
      <c r="L849" s="1794"/>
      <c r="M849" s="1794"/>
      <c r="N849" s="1794"/>
      <c r="O849" s="1794"/>
      <c r="P849" s="1794"/>
      <c r="Q849" s="1794"/>
      <c r="R849" s="1794"/>
      <c r="S849" s="1794"/>
      <c r="T849" s="1794"/>
      <c r="U849" s="1794"/>
      <c r="V849" s="1794"/>
      <c r="W849" s="1794"/>
      <c r="X849" s="1794"/>
      <c r="Y849" s="1794"/>
      <c r="Z849" s="1794"/>
      <c r="AA849" s="1795">
        <v>0</v>
      </c>
      <c r="AB849" s="1795"/>
      <c r="AC849" s="1795"/>
      <c r="AD849" s="1795"/>
      <c r="AE849" s="1795"/>
      <c r="AF849" s="1795"/>
      <c r="AG849" s="1795"/>
      <c r="AH849" s="1213"/>
    </row>
    <row r="850" spans="1:34" ht="17.45" customHeight="1">
      <c r="A850" s="1801" t="s">
        <v>2857</v>
      </c>
      <c r="B850" s="1825"/>
      <c r="C850" s="1825"/>
      <c r="D850" s="1825"/>
      <c r="E850" s="1825"/>
      <c r="F850" s="1825"/>
      <c r="G850" s="1825"/>
      <c r="H850" s="1825"/>
      <c r="I850" s="1825"/>
      <c r="J850" s="1825"/>
      <c r="K850" s="1825"/>
      <c r="L850" s="1825"/>
      <c r="M850" s="1825"/>
      <c r="N850" s="1826"/>
      <c r="O850" s="1789" t="s">
        <v>2858</v>
      </c>
      <c r="P850" s="1790"/>
      <c r="Q850" s="1790"/>
      <c r="R850" s="1790"/>
      <c r="S850" s="1791"/>
      <c r="T850" s="1827" t="s">
        <v>2850</v>
      </c>
      <c r="U850" s="1790"/>
      <c r="V850" s="1790"/>
      <c r="W850" s="1213"/>
      <c r="X850" s="1789" t="s">
        <v>2859</v>
      </c>
      <c r="Y850" s="1790"/>
      <c r="Z850" s="1790"/>
      <c r="AA850" s="1790"/>
      <c r="AB850" s="1790"/>
      <c r="AC850" s="1790"/>
      <c r="AD850" s="1791"/>
      <c r="AE850" s="1810" t="s">
        <v>2853</v>
      </c>
      <c r="AF850" s="1828"/>
      <c r="AG850" s="1828"/>
      <c r="AH850" s="1213"/>
    </row>
    <row r="851" spans="1:34" ht="16.7" customHeight="1">
      <c r="A851" s="1792"/>
      <c r="B851" s="1778"/>
      <c r="C851" s="1778"/>
      <c r="D851" s="1778"/>
      <c r="E851" s="1778"/>
      <c r="F851" s="1778"/>
      <c r="G851" s="1778"/>
      <c r="H851" s="1778"/>
      <c r="I851" s="1846" t="s">
        <v>2860</v>
      </c>
      <c r="J851" s="1846"/>
      <c r="K851" s="1846"/>
      <c r="L851" s="1846"/>
      <c r="M851" s="1846"/>
      <c r="N851" s="1846"/>
      <c r="O851" s="1846"/>
      <c r="P851" s="1846"/>
      <c r="Q851" s="1846"/>
      <c r="R851" s="1846"/>
      <c r="S851" s="1846"/>
      <c r="T851" s="1846"/>
      <c r="U851" s="1846"/>
      <c r="V851" s="1846"/>
      <c r="W851" s="1846"/>
      <c r="X851" s="1846"/>
      <c r="Y851" s="1846"/>
      <c r="Z851" s="1793"/>
      <c r="AA851" s="1847">
        <v>0</v>
      </c>
      <c r="AB851" s="1847"/>
      <c r="AC851" s="1847"/>
      <c r="AD851" s="1847"/>
      <c r="AE851" s="1847"/>
      <c r="AF851" s="1847"/>
      <c r="AG851" s="1847"/>
      <c r="AH851" s="1814"/>
    </row>
    <row r="852" spans="1:34" ht="17.45" customHeight="1">
      <c r="A852" s="1844"/>
      <c r="B852" s="1309"/>
      <c r="C852" s="1309"/>
      <c r="D852" s="1309"/>
      <c r="E852" s="1309"/>
      <c r="F852" s="1309"/>
      <c r="G852" s="1309"/>
      <c r="H852" s="1309"/>
      <c r="I852" s="1840" t="s">
        <v>2861</v>
      </c>
      <c r="J852" s="1840"/>
      <c r="K852" s="1840"/>
      <c r="L852" s="1840"/>
      <c r="M852" s="1840"/>
      <c r="N852" s="1840"/>
      <c r="O852" s="1840"/>
      <c r="P852" s="1840"/>
      <c r="Q852" s="1840"/>
      <c r="R852" s="1840"/>
      <c r="S852" s="1840"/>
      <c r="T852" s="1840"/>
      <c r="U852" s="1840"/>
      <c r="V852" s="1840"/>
      <c r="W852" s="1840"/>
      <c r="X852" s="1840"/>
      <c r="Y852" s="1840"/>
      <c r="Z852" s="1309"/>
      <c r="AA852" s="1841">
        <v>0</v>
      </c>
      <c r="AB852" s="1841"/>
      <c r="AC852" s="1841"/>
      <c r="AD852" s="1841"/>
      <c r="AE852" s="1841"/>
      <c r="AF852" s="1841"/>
      <c r="AG852" s="1841"/>
      <c r="AH852" s="1782"/>
    </row>
    <row r="853" spans="1:34" ht="17.45" customHeight="1">
      <c r="A853" s="1844"/>
      <c r="B853" s="1309"/>
      <c r="C853" s="1309"/>
      <c r="D853" s="1309"/>
      <c r="E853" s="1309"/>
      <c r="F853" s="1309"/>
      <c r="G853" s="1309"/>
      <c r="H853" s="1309"/>
      <c r="I853" s="1840" t="s">
        <v>2862</v>
      </c>
      <c r="J853" s="1840"/>
      <c r="K853" s="1840"/>
      <c r="L853" s="1840"/>
      <c r="M853" s="1840"/>
      <c r="N853" s="1840"/>
      <c r="O853" s="1840"/>
      <c r="P853" s="1840"/>
      <c r="Q853" s="1840"/>
      <c r="R853" s="1840"/>
      <c r="S853" s="1840"/>
      <c r="T853" s="1840"/>
      <c r="U853" s="1840"/>
      <c r="V853" s="1840"/>
      <c r="W853" s="1840"/>
      <c r="X853" s="1840"/>
      <c r="Y853" s="1840"/>
      <c r="Z853" s="1309"/>
      <c r="AA853" s="1841">
        <v>0</v>
      </c>
      <c r="AB853" s="1841"/>
      <c r="AC853" s="1841"/>
      <c r="AD853" s="1841"/>
      <c r="AE853" s="1841"/>
      <c r="AF853" s="1841"/>
      <c r="AG853" s="1841"/>
      <c r="AH853" s="1782"/>
    </row>
    <row r="854" spans="1:34" ht="16.7" customHeight="1">
      <c r="A854" s="1844"/>
      <c r="B854" s="1309"/>
      <c r="C854" s="1309"/>
      <c r="D854" s="1309"/>
      <c r="E854" s="1309"/>
      <c r="F854" s="1309"/>
      <c r="G854" s="1309"/>
      <c r="H854" s="1309"/>
      <c r="I854" s="1840" t="s">
        <v>2863</v>
      </c>
      <c r="J854" s="1840"/>
      <c r="K854" s="1840"/>
      <c r="L854" s="1840"/>
      <c r="M854" s="1840"/>
      <c r="N854" s="1840"/>
      <c r="O854" s="1840"/>
      <c r="P854" s="1840"/>
      <c r="Q854" s="1840"/>
      <c r="R854" s="1840"/>
      <c r="S854" s="1840"/>
      <c r="T854" s="1840"/>
      <c r="U854" s="1840"/>
      <c r="V854" s="1840"/>
      <c r="W854" s="1840"/>
      <c r="X854" s="1840"/>
      <c r="Y854" s="1840"/>
      <c r="Z854" s="1309"/>
      <c r="AA854" s="1841">
        <v>0</v>
      </c>
      <c r="AB854" s="1841"/>
      <c r="AC854" s="1841"/>
      <c r="AD854" s="1841"/>
      <c r="AE854" s="1841"/>
      <c r="AF854" s="1841"/>
      <c r="AG854" s="1841"/>
      <c r="AH854" s="1782"/>
    </row>
    <row r="855" spans="1:34" ht="17.45" customHeight="1">
      <c r="A855" s="1845"/>
      <c r="B855" s="1799"/>
      <c r="C855" s="1799"/>
      <c r="D855" s="1799"/>
      <c r="E855" s="1799"/>
      <c r="F855" s="1799"/>
      <c r="G855" s="1799"/>
      <c r="H855" s="1799"/>
      <c r="I855" s="1842" t="s">
        <v>2864</v>
      </c>
      <c r="J855" s="1842"/>
      <c r="K855" s="1842"/>
      <c r="L855" s="1842"/>
      <c r="M855" s="1842"/>
      <c r="N855" s="1842"/>
      <c r="O855" s="1842"/>
      <c r="P855" s="1842"/>
      <c r="Q855" s="1842"/>
      <c r="R855" s="1842"/>
      <c r="S855" s="1842"/>
      <c r="T855" s="1842"/>
      <c r="U855" s="1842"/>
      <c r="V855" s="1842"/>
      <c r="W855" s="1842"/>
      <c r="X855" s="1842"/>
      <c r="Y855" s="1842"/>
      <c r="Z855" s="1799"/>
      <c r="AA855" s="1843">
        <v>0</v>
      </c>
      <c r="AB855" s="1843"/>
      <c r="AC855" s="1843"/>
      <c r="AD855" s="1843"/>
      <c r="AE855" s="1843"/>
      <c r="AF855" s="1843"/>
      <c r="AG855" s="1843"/>
      <c r="AH855" s="1800"/>
    </row>
    <row r="856" spans="1:34" ht="16.7" customHeight="1">
      <c r="A856" s="1801" t="s">
        <v>2865</v>
      </c>
      <c r="B856" s="1825"/>
      <c r="C856" s="1825"/>
      <c r="D856" s="1825"/>
      <c r="E856" s="1825"/>
      <c r="F856" s="1825"/>
      <c r="G856" s="1825"/>
      <c r="H856" s="1825"/>
      <c r="I856" s="1825"/>
      <c r="J856" s="1825"/>
      <c r="K856" s="1825"/>
      <c r="L856" s="1825"/>
      <c r="M856" s="1825"/>
      <c r="N856" s="1826"/>
      <c r="O856" s="1789" t="s">
        <v>2850</v>
      </c>
      <c r="P856" s="1790"/>
      <c r="Q856" s="1790"/>
      <c r="R856" s="1790"/>
      <c r="S856" s="1791"/>
      <c r="T856" s="1827" t="s">
        <v>754</v>
      </c>
      <c r="U856" s="1790"/>
      <c r="V856" s="1790"/>
      <c r="W856" s="1213"/>
      <c r="X856" s="1789" t="s">
        <v>2866</v>
      </c>
      <c r="Y856" s="1790"/>
      <c r="Z856" s="1790"/>
      <c r="AA856" s="1790"/>
      <c r="AB856" s="1790"/>
      <c r="AC856" s="1790"/>
      <c r="AD856" s="1791"/>
      <c r="AE856" s="1810" t="s">
        <v>2867</v>
      </c>
      <c r="AF856" s="1828"/>
      <c r="AG856" s="1828"/>
      <c r="AH856" s="1213"/>
    </row>
    <row r="857" spans="1:34" ht="17.45" customHeight="1">
      <c r="A857" s="1792"/>
      <c r="B857" s="1793"/>
      <c r="C857" s="1793"/>
      <c r="D857" s="1793"/>
      <c r="E857" s="1793"/>
      <c r="F857" s="1793"/>
      <c r="G857" s="1793"/>
      <c r="H857" s="1793"/>
      <c r="I857" s="1794" t="s">
        <v>2869</v>
      </c>
      <c r="J857" s="1794"/>
      <c r="K857" s="1794"/>
      <c r="L857" s="1794"/>
      <c r="M857" s="1794"/>
      <c r="N857" s="1794"/>
      <c r="O857" s="1794"/>
      <c r="P857" s="1794"/>
      <c r="Q857" s="1794"/>
      <c r="R857" s="1794"/>
      <c r="S857" s="1794"/>
      <c r="T857" s="1794"/>
      <c r="U857" s="1794"/>
      <c r="V857" s="1794"/>
      <c r="W857" s="1794"/>
      <c r="X857" s="1794"/>
      <c r="Y857" s="1794"/>
      <c r="Z857" s="1214"/>
      <c r="AA857" s="1795">
        <v>0</v>
      </c>
      <c r="AB857" s="1795"/>
      <c r="AC857" s="1795"/>
      <c r="AD857" s="1795"/>
      <c r="AE857" s="1795"/>
      <c r="AF857" s="1795"/>
      <c r="AG857" s="1795"/>
      <c r="AH857" s="1213"/>
    </row>
    <row r="858" spans="1:34" ht="17.45" customHeight="1">
      <c r="A858" s="1801" t="s">
        <v>2870</v>
      </c>
      <c r="B858" s="1825"/>
      <c r="C858" s="1825"/>
      <c r="D858" s="1825"/>
      <c r="E858" s="1825"/>
      <c r="F858" s="1825"/>
      <c r="G858" s="1825"/>
      <c r="H858" s="1825"/>
      <c r="I858" s="1825"/>
      <c r="J858" s="1825"/>
      <c r="K858" s="1825"/>
      <c r="L858" s="1825"/>
      <c r="M858" s="1825"/>
      <c r="N858" s="1826"/>
      <c r="O858" s="1789" t="s">
        <v>2850</v>
      </c>
      <c r="P858" s="1790"/>
      <c r="Q858" s="1790"/>
      <c r="R858" s="1790"/>
      <c r="S858" s="1791"/>
      <c r="T858" s="1827" t="s">
        <v>754</v>
      </c>
      <c r="U858" s="1790"/>
      <c r="V858" s="1790"/>
      <c r="W858" s="1213"/>
      <c r="X858" s="1789" t="s">
        <v>2866</v>
      </c>
      <c r="Y858" s="1790"/>
      <c r="Z858" s="1790"/>
      <c r="AA858" s="1790"/>
      <c r="AB858" s="1790"/>
      <c r="AC858" s="1790"/>
      <c r="AD858" s="1791"/>
      <c r="AE858" s="1810" t="s">
        <v>2867</v>
      </c>
      <c r="AF858" s="1828"/>
      <c r="AG858" s="1828"/>
      <c r="AH858" s="1213"/>
    </row>
    <row r="859" spans="1:34" ht="16.7" customHeight="1">
      <c r="A859" s="1223"/>
      <c r="B859" s="1224" t="s">
        <v>2940</v>
      </c>
      <c r="C859" s="1875" t="s">
        <v>2941</v>
      </c>
      <c r="D859" s="1876"/>
      <c r="E859" s="1876"/>
      <c r="F859" s="1876"/>
      <c r="G859" s="1876"/>
      <c r="H859" s="1876"/>
      <c r="I859" s="1876"/>
      <c r="J859" s="1876"/>
      <c r="K859" s="1876"/>
      <c r="L859" s="1876"/>
      <c r="M859" s="1876"/>
      <c r="N859" s="1875"/>
      <c r="O859" s="1885">
        <v>1.2665</v>
      </c>
      <c r="P859" s="1886"/>
      <c r="Q859" s="1886"/>
      <c r="R859" s="1886"/>
      <c r="S859" s="1887"/>
      <c r="T859" s="1888" t="s">
        <v>497</v>
      </c>
      <c r="U859" s="1889"/>
      <c r="V859" s="1889"/>
      <c r="W859" s="1225"/>
      <c r="X859" s="1890">
        <v>469.94220000000001</v>
      </c>
      <c r="Y859" s="1891"/>
      <c r="Z859" s="1891"/>
      <c r="AA859" s="1891"/>
      <c r="AB859" s="1891"/>
      <c r="AC859" s="1891"/>
      <c r="AD859" s="1892"/>
      <c r="AE859" s="1865">
        <v>595.17899999999997</v>
      </c>
      <c r="AF859" s="1847"/>
      <c r="AG859" s="1847"/>
      <c r="AH859" s="1225"/>
    </row>
    <row r="860" spans="1:34" ht="17.45" customHeight="1">
      <c r="A860" s="1218"/>
      <c r="B860" s="1205" t="s">
        <v>2957</v>
      </c>
      <c r="C860" s="1903" t="s">
        <v>2958</v>
      </c>
      <c r="D860" s="1815"/>
      <c r="E860" s="1815"/>
      <c r="F860" s="1815"/>
      <c r="G860" s="1815"/>
      <c r="H860" s="1815"/>
      <c r="I860" s="1815"/>
      <c r="J860" s="1815"/>
      <c r="K860" s="1815"/>
      <c r="L860" s="1815"/>
      <c r="M860" s="1815"/>
      <c r="N860" s="1903"/>
      <c r="O860" s="1910">
        <v>5.5575999999999999</v>
      </c>
      <c r="P860" s="1911"/>
      <c r="Q860" s="1911"/>
      <c r="R860" s="1911"/>
      <c r="S860" s="1912"/>
      <c r="T860" s="1913" t="s">
        <v>469</v>
      </c>
      <c r="U860" s="1796"/>
      <c r="V860" s="1796"/>
      <c r="W860" s="1219"/>
      <c r="X860" s="1914">
        <v>82.821700000000007</v>
      </c>
      <c r="Y860" s="1915"/>
      <c r="Z860" s="1915"/>
      <c r="AA860" s="1915"/>
      <c r="AB860" s="1915"/>
      <c r="AC860" s="1915"/>
      <c r="AD860" s="1916"/>
      <c r="AE860" s="1909">
        <v>460.28039999999999</v>
      </c>
      <c r="AF860" s="1841"/>
      <c r="AG860" s="1841"/>
      <c r="AH860" s="1219"/>
    </row>
    <row r="861" spans="1:34" ht="17.45" customHeight="1">
      <c r="A861" s="1218"/>
      <c r="B861" s="1205" t="s">
        <v>2959</v>
      </c>
      <c r="C861" s="1903" t="s">
        <v>2960</v>
      </c>
      <c r="D861" s="1815"/>
      <c r="E861" s="1815"/>
      <c r="F861" s="1815"/>
      <c r="G861" s="1815"/>
      <c r="H861" s="1815"/>
      <c r="I861" s="1815"/>
      <c r="J861" s="1815"/>
      <c r="K861" s="1815"/>
      <c r="L861" s="1815"/>
      <c r="M861" s="1815"/>
      <c r="N861" s="1903"/>
      <c r="O861" s="1910">
        <v>1.3125</v>
      </c>
      <c r="P861" s="1911"/>
      <c r="Q861" s="1911"/>
      <c r="R861" s="1911"/>
      <c r="S861" s="1912"/>
      <c r="T861" s="1913" t="s">
        <v>497</v>
      </c>
      <c r="U861" s="1796"/>
      <c r="V861" s="1796"/>
      <c r="W861" s="1219"/>
      <c r="X861" s="1914">
        <v>45.264899999999997</v>
      </c>
      <c r="Y861" s="1915"/>
      <c r="Z861" s="1915"/>
      <c r="AA861" s="1915"/>
      <c r="AB861" s="1915"/>
      <c r="AC861" s="1915"/>
      <c r="AD861" s="1916"/>
      <c r="AE861" s="1909">
        <v>59.403799999999997</v>
      </c>
      <c r="AF861" s="1841"/>
      <c r="AG861" s="1841"/>
      <c r="AH861" s="1219"/>
    </row>
    <row r="862" spans="1:34" ht="16.7" customHeight="1">
      <c r="A862" s="1220"/>
      <c r="B862" s="1209" t="s">
        <v>2950</v>
      </c>
      <c r="C862" s="1866" t="s">
        <v>2951</v>
      </c>
      <c r="D862" s="1867"/>
      <c r="E862" s="1867"/>
      <c r="F862" s="1867"/>
      <c r="G862" s="1867"/>
      <c r="H862" s="1867"/>
      <c r="I862" s="1867"/>
      <c r="J862" s="1867"/>
      <c r="K862" s="1867"/>
      <c r="L862" s="1867"/>
      <c r="M862" s="1867"/>
      <c r="N862" s="1866"/>
      <c r="O862" s="1893">
        <v>8.4238</v>
      </c>
      <c r="P862" s="1894"/>
      <c r="Q862" s="1894"/>
      <c r="R862" s="1894"/>
      <c r="S862" s="1895"/>
      <c r="T862" s="1896" t="s">
        <v>469</v>
      </c>
      <c r="U862" s="1897"/>
      <c r="V862" s="1897"/>
      <c r="W862" s="1222"/>
      <c r="X862" s="1898">
        <v>5.0105000000000004</v>
      </c>
      <c r="Y862" s="1899"/>
      <c r="Z862" s="1899"/>
      <c r="AA862" s="1899"/>
      <c r="AB862" s="1899"/>
      <c r="AC862" s="1899"/>
      <c r="AD862" s="1900"/>
      <c r="AE862" s="1874">
        <v>42.203200000000002</v>
      </c>
      <c r="AF862" s="1843"/>
      <c r="AG862" s="1843"/>
      <c r="AH862" s="1222"/>
    </row>
    <row r="863" spans="1:34" ht="17.45" customHeight="1">
      <c r="A863" s="1792"/>
      <c r="B863" s="1793"/>
      <c r="C863" s="1793"/>
      <c r="D863" s="1793"/>
      <c r="E863" s="1793"/>
      <c r="F863" s="1793"/>
      <c r="G863" s="1793"/>
      <c r="H863" s="1793"/>
      <c r="I863" s="1794" t="s">
        <v>2871</v>
      </c>
      <c r="J863" s="1794"/>
      <c r="K863" s="1794"/>
      <c r="L863" s="1794"/>
      <c r="M863" s="1794"/>
      <c r="N863" s="1794"/>
      <c r="O863" s="1794"/>
      <c r="P863" s="1794"/>
      <c r="Q863" s="1794"/>
      <c r="R863" s="1794"/>
      <c r="S863" s="1794"/>
      <c r="T863" s="1794"/>
      <c r="U863" s="1794"/>
      <c r="V863" s="1794"/>
      <c r="W863" s="1794"/>
      <c r="X863" s="1794"/>
      <c r="Y863" s="1794"/>
      <c r="Z863" s="1214"/>
      <c r="AA863" s="1795">
        <v>1157.0663999999999</v>
      </c>
      <c r="AB863" s="1795"/>
      <c r="AC863" s="1795"/>
      <c r="AD863" s="1795"/>
      <c r="AE863" s="1795"/>
      <c r="AF863" s="1795"/>
      <c r="AG863" s="1795"/>
      <c r="AH863" s="1213"/>
    </row>
    <row r="864" spans="1:34" ht="16.7" customHeight="1">
      <c r="A864" s="1801" t="s">
        <v>2872</v>
      </c>
      <c r="B864" s="1825"/>
      <c r="C864" s="1825"/>
      <c r="D864" s="1825"/>
      <c r="E864" s="1825"/>
      <c r="F864" s="1825"/>
      <c r="G864" s="1825"/>
      <c r="H864" s="1825"/>
      <c r="I864" s="1825"/>
      <c r="J864" s="1825"/>
      <c r="K864" s="1825"/>
      <c r="L864" s="1825"/>
      <c r="M864" s="1825"/>
      <c r="N864" s="1826"/>
      <c r="O864" s="1789" t="s">
        <v>2850</v>
      </c>
      <c r="P864" s="1790"/>
      <c r="Q864" s="1790"/>
      <c r="R864" s="1790"/>
      <c r="S864" s="1791"/>
      <c r="T864" s="1827" t="s">
        <v>754</v>
      </c>
      <c r="U864" s="1790"/>
      <c r="V864" s="1790"/>
      <c r="W864" s="1213"/>
      <c r="X864" s="1789" t="s">
        <v>2866</v>
      </c>
      <c r="Y864" s="1790"/>
      <c r="Z864" s="1790"/>
      <c r="AA864" s="1790"/>
      <c r="AB864" s="1790"/>
      <c r="AC864" s="1790"/>
      <c r="AD864" s="1791"/>
      <c r="AE864" s="1810" t="s">
        <v>2867</v>
      </c>
      <c r="AF864" s="1828"/>
      <c r="AG864" s="1828"/>
      <c r="AH864" s="1213"/>
    </row>
    <row r="865" spans="1:34" ht="17.45" customHeight="1">
      <c r="A865" s="1792"/>
      <c r="B865" s="1793"/>
      <c r="C865" s="1793"/>
      <c r="D865" s="1793"/>
      <c r="E865" s="1793"/>
      <c r="F865" s="1793"/>
      <c r="G865" s="1793"/>
      <c r="H865" s="1793"/>
      <c r="I865" s="1793"/>
      <c r="J865" s="1793"/>
      <c r="K865" s="1794" t="s">
        <v>2873</v>
      </c>
      <c r="L865" s="1794"/>
      <c r="M865" s="1794"/>
      <c r="N865" s="1794"/>
      <c r="O865" s="1794"/>
      <c r="P865" s="1794"/>
      <c r="Q865" s="1794"/>
      <c r="R865" s="1794"/>
      <c r="S865" s="1794"/>
      <c r="T865" s="1794"/>
      <c r="U865" s="1794"/>
      <c r="V865" s="1794"/>
      <c r="W865" s="1794"/>
      <c r="X865" s="1794"/>
      <c r="Y865" s="1794"/>
      <c r="Z865" s="1794"/>
      <c r="AA865" s="1794"/>
      <c r="AB865" s="1214"/>
      <c r="AC865" s="1795">
        <v>0</v>
      </c>
      <c r="AD865" s="1795"/>
      <c r="AE865" s="1795"/>
      <c r="AF865" s="1795"/>
      <c r="AG865" s="1795"/>
      <c r="AH865" s="1213"/>
    </row>
    <row r="866" spans="1:34" ht="17.45" customHeight="1">
      <c r="A866" s="1801" t="s">
        <v>2874</v>
      </c>
      <c r="B866" s="1825"/>
      <c r="C866" s="1825"/>
      <c r="D866" s="1825"/>
      <c r="E866" s="1825"/>
      <c r="F866" s="1825"/>
      <c r="G866" s="1825"/>
      <c r="H866" s="1825"/>
      <c r="I866" s="1825"/>
      <c r="J866" s="1826"/>
      <c r="K866" s="1789" t="s">
        <v>2850</v>
      </c>
      <c r="L866" s="1791"/>
      <c r="M866" s="1855" t="s">
        <v>2875</v>
      </c>
      <c r="N866" s="1856"/>
      <c r="O866" s="1857"/>
      <c r="P866" s="1855" t="s">
        <v>2876</v>
      </c>
      <c r="Q866" s="1856"/>
      <c r="R866" s="1857"/>
      <c r="S866" s="1855" t="s">
        <v>2877</v>
      </c>
      <c r="T866" s="1857"/>
      <c r="U866" s="1789" t="s">
        <v>2878</v>
      </c>
      <c r="V866" s="1790"/>
      <c r="W866" s="1791"/>
      <c r="X866" s="1789" t="s">
        <v>2879</v>
      </c>
      <c r="Y866" s="1790"/>
      <c r="Z866" s="1790"/>
      <c r="AA866" s="1790"/>
      <c r="AB866" s="1791"/>
      <c r="AC866" s="1789" t="s">
        <v>2880</v>
      </c>
      <c r="AD866" s="1791"/>
      <c r="AE866" s="1810" t="s">
        <v>2867</v>
      </c>
      <c r="AF866" s="1828"/>
      <c r="AG866" s="1828"/>
      <c r="AH866" s="1213"/>
    </row>
    <row r="867" spans="1:34" ht="16.7" customHeight="1">
      <c r="A867" s="1853"/>
      <c r="B867" s="1778"/>
      <c r="C867" s="1778"/>
      <c r="D867" s="1778"/>
      <c r="E867" s="1778"/>
      <c r="F867" s="1778"/>
      <c r="G867" s="1778"/>
      <c r="H867" s="1778"/>
      <c r="I867" s="1846" t="s">
        <v>2881</v>
      </c>
      <c r="J867" s="1846"/>
      <c r="K867" s="1846"/>
      <c r="L867" s="1846"/>
      <c r="M867" s="1846"/>
      <c r="N867" s="1846"/>
      <c r="O867" s="1846"/>
      <c r="P867" s="1846"/>
      <c r="Q867" s="1846"/>
      <c r="R867" s="1846"/>
      <c r="S867" s="1846"/>
      <c r="T867" s="1846"/>
      <c r="U867" s="1846"/>
      <c r="V867" s="1846"/>
      <c r="W867" s="1846"/>
      <c r="X867" s="1846"/>
      <c r="Y867" s="1846"/>
      <c r="Z867" s="1203"/>
      <c r="AA867" s="1847">
        <v>0</v>
      </c>
      <c r="AB867" s="1847"/>
      <c r="AC867" s="1847"/>
      <c r="AD867" s="1847"/>
      <c r="AE867" s="1847"/>
      <c r="AF867" s="1847"/>
      <c r="AG867" s="1847"/>
      <c r="AH867" s="1204"/>
    </row>
    <row r="868" spans="1:34" ht="5.85" customHeight="1">
      <c r="A868" s="1854"/>
      <c r="B868" s="1309"/>
      <c r="C868" s="1309"/>
      <c r="D868" s="1309"/>
      <c r="E868" s="1309"/>
      <c r="F868" s="1309"/>
      <c r="G868" s="1309"/>
      <c r="H868" s="1309"/>
      <c r="I868" s="1309"/>
      <c r="J868" s="1309"/>
      <c r="K868" s="1309"/>
      <c r="L868" s="1309"/>
      <c r="M868" s="1309"/>
      <c r="N868" s="1309"/>
      <c r="O868" s="1309"/>
      <c r="P868" s="1309"/>
      <c r="Q868" s="1309"/>
      <c r="R868" s="1309"/>
      <c r="S868" s="1309"/>
      <c r="T868" s="1309"/>
      <c r="U868" s="1309"/>
      <c r="V868" s="1309"/>
      <c r="W868" s="1309"/>
      <c r="X868" s="1309"/>
      <c r="Y868" s="1309"/>
      <c r="Z868" s="1309"/>
      <c r="AA868" s="1309"/>
      <c r="AB868" s="1309"/>
      <c r="AC868" s="1309"/>
      <c r="AD868" s="1309"/>
      <c r="AE868" s="1309"/>
      <c r="AF868" s="1309"/>
      <c r="AG868" s="1309"/>
      <c r="AH868" s="1782"/>
    </row>
    <row r="869" spans="1:34" ht="17.45" customHeight="1">
      <c r="A869" s="1845"/>
      <c r="B869" s="1799"/>
      <c r="C869" s="1799"/>
      <c r="D869" s="1799"/>
      <c r="E869" s="1799"/>
      <c r="F869" s="1799"/>
      <c r="G869" s="1799"/>
      <c r="H869" s="1799"/>
      <c r="I869" s="1842" t="s">
        <v>2882</v>
      </c>
      <c r="J869" s="1842"/>
      <c r="K869" s="1842"/>
      <c r="L869" s="1842"/>
      <c r="M869" s="1842"/>
      <c r="N869" s="1842"/>
      <c r="O869" s="1842"/>
      <c r="P869" s="1842"/>
      <c r="Q869" s="1842"/>
      <c r="R869" s="1842"/>
      <c r="S869" s="1842"/>
      <c r="T869" s="1842"/>
      <c r="U869" s="1842"/>
      <c r="V869" s="1842"/>
      <c r="W869" s="1842"/>
      <c r="X869" s="1842"/>
      <c r="Y869" s="1842"/>
      <c r="Z869" s="1212"/>
      <c r="AA869" s="1848">
        <v>1157.07</v>
      </c>
      <c r="AB869" s="1848"/>
      <c r="AC869" s="1848"/>
      <c r="AD869" s="1848"/>
      <c r="AE869" s="1848"/>
      <c r="AF869" s="1848"/>
      <c r="AG869" s="1848"/>
      <c r="AH869" s="1208"/>
    </row>
    <row r="870" spans="1:34" ht="45.75" customHeight="1">
      <c r="A870" s="1849" t="s">
        <v>2883</v>
      </c>
      <c r="B870" s="1850"/>
      <c r="C870" s="1850"/>
      <c r="D870" s="1850"/>
      <c r="E870" s="1851"/>
      <c r="F870" s="1852"/>
      <c r="G870" s="1852"/>
      <c r="H870" s="1852"/>
      <c r="I870" s="1852"/>
      <c r="J870" s="1852"/>
      <c r="K870" s="1852"/>
      <c r="L870" s="1852"/>
      <c r="M870" s="1852"/>
      <c r="N870" s="1852"/>
      <c r="O870" s="1852"/>
      <c r="P870" s="1852"/>
      <c r="Q870" s="1852"/>
      <c r="R870" s="1852"/>
      <c r="S870" s="1852"/>
      <c r="T870" s="1852"/>
      <c r="U870" s="1852"/>
      <c r="V870" s="1852"/>
      <c r="W870" s="1852"/>
      <c r="X870" s="1852"/>
      <c r="Y870" s="1852"/>
      <c r="Z870" s="1852"/>
      <c r="AA870" s="1852"/>
      <c r="AB870" s="1852"/>
      <c r="AC870" s="1852"/>
      <c r="AD870" s="1852"/>
      <c r="AE870" s="1852"/>
      <c r="AF870" s="1852"/>
      <c r="AG870" s="1852"/>
      <c r="AH870" s="1851"/>
    </row>
    <row r="871" spans="1:34" ht="116.45" customHeight="1">
      <c r="A871" s="1218"/>
      <c r="AH871" s="1219"/>
    </row>
    <row r="872" spans="1:34" ht="115.7" customHeight="1">
      <c r="A872" s="1220"/>
      <c r="B872" s="1221"/>
      <c r="C872" s="1221"/>
      <c r="D872" s="1221"/>
      <c r="E872" s="1221"/>
      <c r="F872" s="1221"/>
      <c r="G872" s="1221"/>
      <c r="H872" s="1221"/>
      <c r="I872" s="1221"/>
      <c r="J872" s="1221"/>
      <c r="K872" s="1221"/>
      <c r="L872" s="1221"/>
      <c r="M872" s="1221"/>
      <c r="N872" s="1221"/>
      <c r="O872" s="1221"/>
      <c r="P872" s="1221"/>
      <c r="Q872" s="1221"/>
      <c r="R872" s="1221"/>
      <c r="S872" s="1221"/>
      <c r="T872" s="1221"/>
      <c r="U872" s="1221"/>
      <c r="V872" s="1221"/>
      <c r="W872" s="1221"/>
      <c r="X872" s="1221"/>
      <c r="Y872" s="1221"/>
      <c r="Z872" s="1221"/>
      <c r="AA872" s="1221"/>
      <c r="AB872" s="1221"/>
      <c r="AC872" s="1221"/>
      <c r="AD872" s="1221"/>
      <c r="AE872" s="1221"/>
      <c r="AF872" s="1221"/>
      <c r="AG872" s="1221"/>
      <c r="AH872" s="1222"/>
    </row>
    <row r="873" spans="1:34" ht="5.85" customHeight="1">
      <c r="A873" s="1777"/>
      <c r="B873" s="1778"/>
      <c r="C873" s="1778"/>
      <c r="D873" s="1778"/>
      <c r="E873" s="1778"/>
      <c r="F873" s="1778"/>
      <c r="G873" s="1778"/>
      <c r="H873" s="1778"/>
      <c r="I873" s="1778"/>
      <c r="J873" s="1778"/>
      <c r="K873" s="1778"/>
      <c r="L873" s="1778"/>
      <c r="M873" s="1778"/>
      <c r="N873" s="1778"/>
      <c r="O873" s="1778"/>
      <c r="P873" s="1778"/>
      <c r="Q873" s="1778"/>
      <c r="R873" s="1778"/>
      <c r="S873" s="1778"/>
      <c r="T873" s="1778"/>
      <c r="U873" s="1778"/>
      <c r="V873" s="1778"/>
      <c r="W873" s="1778"/>
      <c r="X873" s="1778"/>
      <c r="Y873" s="1778"/>
      <c r="Z873" s="1778"/>
      <c r="AA873" s="1778"/>
      <c r="AB873" s="1778"/>
      <c r="AC873" s="1778"/>
      <c r="AD873" s="1778"/>
      <c r="AE873" s="1778"/>
      <c r="AF873" s="1778"/>
      <c r="AG873" s="1778"/>
      <c r="AH873" s="1779"/>
    </row>
    <row r="874" spans="1:34" ht="10.9" customHeight="1">
      <c r="A874" s="1780" t="s">
        <v>2834</v>
      </c>
      <c r="B874" s="1310"/>
      <c r="C874" s="1310"/>
      <c r="D874" s="1310"/>
      <c r="E874" s="1310"/>
      <c r="F874" s="1310"/>
      <c r="G874" s="1310"/>
      <c r="H874" s="1310"/>
      <c r="I874" s="1310"/>
      <c r="J874" s="1310"/>
      <c r="K874" s="1310"/>
      <c r="L874" s="1310"/>
      <c r="M874" s="1310"/>
      <c r="N874" s="1310"/>
      <c r="O874" s="1310"/>
      <c r="P874" s="1310"/>
      <c r="Q874" s="1310"/>
      <c r="R874" s="1310"/>
      <c r="S874" s="1310"/>
      <c r="T874" s="1310"/>
      <c r="U874" s="1310"/>
      <c r="V874" s="1310"/>
      <c r="W874" s="1310"/>
      <c r="X874" s="1310"/>
      <c r="Y874" s="1310"/>
      <c r="Z874" s="1310"/>
      <c r="AA874" s="1310"/>
      <c r="AB874" s="1310"/>
      <c r="AC874" s="1310"/>
      <c r="AD874" s="1309"/>
      <c r="AE874" s="1309"/>
      <c r="AF874" s="1781" t="s">
        <v>2962</v>
      </c>
      <c r="AG874" s="1781"/>
      <c r="AH874" s="1782"/>
    </row>
    <row r="875" spans="1:34" ht="5.85" customHeight="1">
      <c r="A875" s="1780"/>
      <c r="B875" s="1310"/>
      <c r="C875" s="1310"/>
      <c r="D875" s="1310"/>
      <c r="E875" s="1310"/>
      <c r="F875" s="1310"/>
      <c r="G875" s="1310"/>
      <c r="H875" s="1310"/>
      <c r="I875" s="1310"/>
      <c r="J875" s="1310"/>
      <c r="K875" s="1310"/>
      <c r="L875" s="1310"/>
      <c r="M875" s="1310"/>
      <c r="N875" s="1310"/>
      <c r="O875" s="1310"/>
      <c r="P875" s="1310"/>
      <c r="Q875" s="1310"/>
      <c r="R875" s="1310"/>
      <c r="S875" s="1310"/>
      <c r="T875" s="1310"/>
      <c r="U875" s="1310"/>
      <c r="V875" s="1310"/>
      <c r="W875" s="1310"/>
      <c r="X875" s="1310"/>
      <c r="Y875" s="1310"/>
      <c r="Z875" s="1310"/>
      <c r="AA875" s="1310"/>
      <c r="AB875" s="1310"/>
      <c r="AC875" s="1310"/>
      <c r="AD875" s="1311"/>
      <c r="AE875" s="1311"/>
      <c r="AF875" s="1311"/>
      <c r="AG875" s="1311"/>
      <c r="AH875" s="1782"/>
    </row>
    <row r="876" spans="1:34" ht="11.65" customHeight="1">
      <c r="A876" s="1783" t="s">
        <v>2836</v>
      </c>
      <c r="B876" s="1784"/>
      <c r="C876" s="1784"/>
      <c r="D876" s="1784"/>
      <c r="E876" s="1784"/>
      <c r="F876" s="1784"/>
      <c r="G876" s="1784"/>
      <c r="H876" s="1784"/>
      <c r="I876" s="1784"/>
      <c r="J876" s="1784"/>
      <c r="K876" s="1784"/>
      <c r="L876" s="1784"/>
      <c r="M876" s="1784"/>
      <c r="N876" s="1784"/>
      <c r="O876" s="1784"/>
      <c r="P876" s="1784"/>
      <c r="Q876" s="1784"/>
      <c r="R876" s="1784"/>
      <c r="S876" s="1784"/>
      <c r="T876" s="1784"/>
      <c r="U876" s="1784"/>
      <c r="V876" s="1784"/>
      <c r="W876" s="1784"/>
      <c r="X876" s="1784"/>
      <c r="Y876" s="1784"/>
      <c r="Z876" s="1784"/>
      <c r="AA876" s="1784"/>
      <c r="AB876" s="1784"/>
      <c r="AC876" s="1784"/>
      <c r="AD876" s="1311"/>
      <c r="AE876" s="1311"/>
      <c r="AF876" s="1311"/>
      <c r="AG876" s="1311"/>
      <c r="AH876" s="1782"/>
    </row>
    <row r="877" spans="1:34" ht="22.5" customHeight="1">
      <c r="A877" s="1785" t="s">
        <v>2837</v>
      </c>
      <c r="B877" s="1786"/>
      <c r="C877" s="1786"/>
      <c r="D877" s="1786"/>
      <c r="E877" s="1786"/>
      <c r="F877" s="1786"/>
      <c r="G877" s="1786"/>
      <c r="H877" s="1786"/>
      <c r="I877" s="1786"/>
      <c r="J877" s="1786"/>
      <c r="K877" s="1786"/>
      <c r="L877" s="1786"/>
      <c r="M877" s="1786"/>
      <c r="N877" s="1786"/>
      <c r="O877" s="1786"/>
      <c r="P877" s="1786"/>
      <c r="Q877" s="1786"/>
      <c r="R877" s="1786"/>
      <c r="S877" s="1786"/>
      <c r="T877" s="1786"/>
      <c r="U877" s="1786"/>
      <c r="V877" s="1786"/>
      <c r="W877" s="1786"/>
      <c r="X877" s="1786"/>
      <c r="Y877" s="1786"/>
      <c r="Z877" s="1786"/>
      <c r="AA877" s="1786"/>
      <c r="AB877" s="1786"/>
      <c r="AC877" s="1786"/>
      <c r="AD877" s="1311"/>
      <c r="AE877" s="1311"/>
      <c r="AF877" s="1311"/>
      <c r="AG877" s="1311"/>
      <c r="AH877" s="1782"/>
    </row>
    <row r="878" spans="1:34" ht="5.85" customHeight="1">
      <c r="A878" s="1787" t="s">
        <v>2838</v>
      </c>
      <c r="B878" s="1788"/>
      <c r="C878" s="1788"/>
      <c r="D878" s="1788"/>
      <c r="E878" s="1788"/>
      <c r="F878" s="1788"/>
      <c r="G878" s="1788"/>
      <c r="H878" s="1788"/>
      <c r="I878" s="1788"/>
      <c r="J878" s="1788"/>
      <c r="K878" s="1788"/>
      <c r="L878" s="1788"/>
      <c r="M878" s="1788"/>
      <c r="N878" s="1788"/>
      <c r="O878" s="1788"/>
      <c r="P878" s="1788"/>
      <c r="Q878" s="1788"/>
      <c r="R878" s="1788"/>
      <c r="S878" s="1788"/>
      <c r="T878" s="1788"/>
      <c r="U878" s="1788"/>
      <c r="V878" s="1788"/>
      <c r="W878" s="1788"/>
      <c r="X878" s="1788"/>
      <c r="Y878" s="1788"/>
      <c r="Z878" s="1788"/>
      <c r="AA878" s="1788"/>
      <c r="AB878" s="1788"/>
      <c r="AC878" s="1788"/>
      <c r="AD878" s="1311"/>
      <c r="AE878" s="1311"/>
      <c r="AF878" s="1311"/>
      <c r="AG878" s="1311"/>
      <c r="AH878" s="1782"/>
    </row>
    <row r="879" spans="1:34" ht="5.85" customHeight="1">
      <c r="A879" s="1787"/>
      <c r="B879" s="1788"/>
      <c r="C879" s="1788"/>
      <c r="D879" s="1788"/>
      <c r="E879" s="1788"/>
      <c r="F879" s="1788"/>
      <c r="G879" s="1788"/>
      <c r="H879" s="1788"/>
      <c r="I879" s="1788"/>
      <c r="J879" s="1788"/>
      <c r="K879" s="1788"/>
      <c r="L879" s="1788"/>
      <c r="M879" s="1788"/>
      <c r="N879" s="1788"/>
      <c r="O879" s="1788"/>
      <c r="P879" s="1788"/>
      <c r="Q879" s="1788"/>
      <c r="R879" s="1788"/>
      <c r="S879" s="1788"/>
      <c r="T879" s="1788"/>
      <c r="U879" s="1788"/>
      <c r="V879" s="1788"/>
      <c r="W879" s="1788"/>
      <c r="X879" s="1788"/>
      <c r="Y879" s="1788"/>
      <c r="Z879" s="1788"/>
      <c r="AA879" s="1788"/>
      <c r="AB879" s="1788"/>
      <c r="AC879" s="1788"/>
      <c r="AD879" s="1782"/>
      <c r="AE879" s="1309"/>
      <c r="AF879" s="1309"/>
      <c r="AG879" s="1309"/>
      <c r="AH879" s="1782"/>
    </row>
    <row r="880" spans="1:34" ht="11.65" customHeight="1">
      <c r="A880" s="1787" t="s">
        <v>2839</v>
      </c>
      <c r="B880" s="1788"/>
      <c r="C880" s="1788"/>
      <c r="D880" s="1788"/>
      <c r="E880" s="1788"/>
      <c r="F880" s="1788"/>
      <c r="G880" s="1788"/>
      <c r="H880" s="1788"/>
      <c r="I880" s="1788"/>
      <c r="J880" s="1788"/>
      <c r="K880" s="1788"/>
      <c r="L880" s="1788"/>
      <c r="M880" s="1788"/>
      <c r="N880" s="1788"/>
      <c r="O880" s="1788"/>
      <c r="P880" s="1788"/>
      <c r="Q880" s="1788"/>
      <c r="R880" s="1788"/>
      <c r="S880" s="1788"/>
      <c r="T880" s="1788"/>
      <c r="U880" s="1788"/>
      <c r="V880" s="1788"/>
      <c r="W880" s="1788"/>
      <c r="X880" s="1788"/>
      <c r="Y880" s="1788"/>
      <c r="Z880" s="1788"/>
      <c r="AA880" s="1788"/>
      <c r="AB880" s="1788"/>
      <c r="AC880" s="1788"/>
      <c r="AD880" s="1818" t="s">
        <v>2840</v>
      </c>
      <c r="AE880" s="1818"/>
      <c r="AF880" s="1206">
        <v>21.23</v>
      </c>
      <c r="AG880" s="1207" t="s">
        <v>5</v>
      </c>
      <c r="AH880" s="1800"/>
    </row>
    <row r="881" spans="1:34" ht="11.65" customHeight="1">
      <c r="A881" s="1819" t="s">
        <v>2841</v>
      </c>
      <c r="B881" s="1820"/>
      <c r="C881" s="1820"/>
      <c r="D881" s="1820"/>
      <c r="E881" s="1820"/>
      <c r="F881" s="1820"/>
      <c r="G881" s="1820"/>
      <c r="H881" s="1820"/>
      <c r="I881" s="1820"/>
      <c r="J881" s="1820"/>
      <c r="K881" s="1820"/>
      <c r="L881" s="1820"/>
      <c r="M881" s="1820"/>
      <c r="N881" s="1820"/>
      <c r="O881" s="1820"/>
      <c r="P881" s="1820"/>
      <c r="Q881" s="1820"/>
      <c r="R881" s="1820"/>
      <c r="S881" s="1820"/>
      <c r="T881" s="1820"/>
      <c r="U881" s="1820"/>
      <c r="V881" s="1820"/>
      <c r="W881" s="1820"/>
      <c r="X881" s="1820"/>
      <c r="Y881" s="1820"/>
      <c r="Z881" s="1820"/>
      <c r="AA881" s="1820"/>
      <c r="AB881" s="1820"/>
      <c r="AC881" s="1820"/>
      <c r="AD881" s="1821" t="s">
        <v>2842</v>
      </c>
      <c r="AE881" s="1821"/>
      <c r="AF881" s="1210">
        <v>15</v>
      </c>
      <c r="AG881" s="1211" t="s">
        <v>5</v>
      </c>
      <c r="AH881" s="1800"/>
    </row>
    <row r="882" spans="1:34" ht="16.7" customHeight="1">
      <c r="A882" s="1822" t="s">
        <v>2843</v>
      </c>
      <c r="B882" s="1802"/>
      <c r="C882" s="1802"/>
      <c r="D882" s="1778"/>
      <c r="E882" s="1823" t="s">
        <v>2685</v>
      </c>
      <c r="F882" s="1823"/>
      <c r="G882" s="1823"/>
      <c r="H882" s="1823"/>
      <c r="I882" s="1823"/>
      <c r="J882" s="1823"/>
      <c r="K882" s="1823"/>
      <c r="L882" s="1823"/>
      <c r="M882" s="1823"/>
      <c r="N882" s="1823"/>
      <c r="O882" s="1823"/>
      <c r="P882" s="1823"/>
      <c r="Q882" s="1823"/>
      <c r="R882" s="1823"/>
      <c r="S882" s="1823"/>
      <c r="T882" s="1823"/>
      <c r="U882" s="1823"/>
      <c r="V882" s="1823"/>
      <c r="W882" s="1823"/>
      <c r="X882" s="1823"/>
      <c r="Y882" s="1823"/>
      <c r="Z882" s="1823"/>
      <c r="AA882" s="1823"/>
      <c r="AB882" s="1823"/>
      <c r="AC882" s="1823"/>
      <c r="AD882" s="1823"/>
      <c r="AE882" s="1823"/>
      <c r="AF882" s="1823"/>
      <c r="AG882" s="1823"/>
      <c r="AH882" s="1779"/>
    </row>
    <row r="883" spans="1:34" ht="17.45" customHeight="1">
      <c r="A883" s="1824" t="s">
        <v>2844</v>
      </c>
      <c r="B883" s="1816"/>
      <c r="C883" s="1816"/>
      <c r="D883" s="1309"/>
      <c r="E883" s="1815" t="s">
        <v>551</v>
      </c>
      <c r="F883" s="1815"/>
      <c r="G883" s="1111"/>
      <c r="H883" s="1796" t="s">
        <v>2845</v>
      </c>
      <c r="I883" s="1796"/>
      <c r="J883" s="1796" t="s">
        <v>518</v>
      </c>
      <c r="K883" s="1796"/>
      <c r="L883" s="1309"/>
      <c r="M883" s="1309"/>
      <c r="N883" s="1816" t="s">
        <v>2846</v>
      </c>
      <c r="O883" s="1816"/>
      <c r="P883" s="1816"/>
      <c r="Q883" s="1816"/>
      <c r="R883" s="1817">
        <v>1</v>
      </c>
      <c r="S883" s="1817"/>
      <c r="T883" s="1817"/>
      <c r="U883" s="1817"/>
      <c r="V883" s="1309"/>
      <c r="W883" s="1309"/>
      <c r="X883" s="1309"/>
      <c r="Y883" s="1796" t="s">
        <v>2847</v>
      </c>
      <c r="Z883" s="1796"/>
      <c r="AA883" s="1796"/>
      <c r="AB883" s="1796"/>
      <c r="AC883" s="1796"/>
      <c r="AD883" s="1796"/>
      <c r="AE883" s="1796"/>
      <c r="AF883" s="1797" t="s">
        <v>2848</v>
      </c>
      <c r="AG883" s="1797"/>
      <c r="AH883" s="1782"/>
    </row>
    <row r="884" spans="1:34" ht="5.85" customHeight="1">
      <c r="A884" s="1798"/>
      <c r="B884" s="1799"/>
      <c r="C884" s="1799"/>
      <c r="D884" s="1799"/>
      <c r="E884" s="1799"/>
      <c r="F884" s="1799"/>
      <c r="G884" s="1799"/>
      <c r="H884" s="1799"/>
      <c r="I884" s="1799"/>
      <c r="J884" s="1799"/>
      <c r="K884" s="1799"/>
      <c r="L884" s="1799"/>
      <c r="M884" s="1799"/>
      <c r="N884" s="1799"/>
      <c r="O884" s="1799"/>
      <c r="P884" s="1799"/>
      <c r="Q884" s="1799"/>
      <c r="R884" s="1799"/>
      <c r="S884" s="1799"/>
      <c r="T884" s="1799"/>
      <c r="U884" s="1799"/>
      <c r="V884" s="1799"/>
      <c r="W884" s="1799"/>
      <c r="X884" s="1799"/>
      <c r="Y884" s="1799"/>
      <c r="Z884" s="1799"/>
      <c r="AA884" s="1799"/>
      <c r="AB884" s="1799"/>
      <c r="AC884" s="1799"/>
      <c r="AD884" s="1799"/>
      <c r="AE884" s="1799"/>
      <c r="AF884" s="1799"/>
      <c r="AG884" s="1799"/>
      <c r="AH884" s="1800"/>
    </row>
    <row r="885" spans="1:34" ht="16.7" customHeight="1">
      <c r="A885" s="1801" t="s">
        <v>2849</v>
      </c>
      <c r="B885" s="1802"/>
      <c r="C885" s="1802"/>
      <c r="D885" s="1802"/>
      <c r="E885" s="1802"/>
      <c r="F885" s="1802"/>
      <c r="G885" s="1802"/>
      <c r="H885" s="1802"/>
      <c r="I885" s="1802"/>
      <c r="J885" s="1803"/>
      <c r="K885" s="1789" t="s">
        <v>2850</v>
      </c>
      <c r="L885" s="1807"/>
      <c r="M885" s="1789" t="s">
        <v>2851</v>
      </c>
      <c r="N885" s="1790"/>
      <c r="O885" s="1790"/>
      <c r="P885" s="1790"/>
      <c r="Q885" s="1790"/>
      <c r="R885" s="1790"/>
      <c r="S885" s="1790"/>
      <c r="T885" s="1791"/>
      <c r="U885" s="1789" t="s">
        <v>2852</v>
      </c>
      <c r="V885" s="1790"/>
      <c r="W885" s="1790"/>
      <c r="X885" s="1790"/>
      <c r="Y885" s="1790"/>
      <c r="Z885" s="1790"/>
      <c r="AA885" s="1790"/>
      <c r="AB885" s="1790"/>
      <c r="AC885" s="1790"/>
      <c r="AD885" s="1791"/>
      <c r="AE885" s="1810" t="s">
        <v>2853</v>
      </c>
      <c r="AF885" s="1811"/>
      <c r="AG885" s="1811"/>
      <c r="AH885" s="1814"/>
    </row>
    <row r="886" spans="1:34" ht="17.45" customHeight="1">
      <c r="A886" s="1804"/>
      <c r="B886" s="1805"/>
      <c r="C886" s="1805"/>
      <c r="D886" s="1805"/>
      <c r="E886" s="1805"/>
      <c r="F886" s="1805"/>
      <c r="G886" s="1805"/>
      <c r="H886" s="1805"/>
      <c r="I886" s="1805"/>
      <c r="J886" s="1806"/>
      <c r="K886" s="1808"/>
      <c r="L886" s="1809"/>
      <c r="M886" s="1789" t="s">
        <v>2854</v>
      </c>
      <c r="N886" s="1790"/>
      <c r="O886" s="1790"/>
      <c r="P886" s="1791"/>
      <c r="Q886" s="1789" t="s">
        <v>2855</v>
      </c>
      <c r="R886" s="1790"/>
      <c r="S886" s="1790"/>
      <c r="T886" s="1791"/>
      <c r="U886" s="1789" t="s">
        <v>2854</v>
      </c>
      <c r="V886" s="1790"/>
      <c r="W886" s="1790"/>
      <c r="X886" s="1790"/>
      <c r="Y886" s="1790"/>
      <c r="Z886" s="1791"/>
      <c r="AA886" s="1789" t="s">
        <v>2855</v>
      </c>
      <c r="AB886" s="1790"/>
      <c r="AC886" s="1790"/>
      <c r="AD886" s="1791"/>
      <c r="AE886" s="1812"/>
      <c r="AF886" s="1813"/>
      <c r="AG886" s="1813"/>
      <c r="AH886" s="1800"/>
    </row>
    <row r="887" spans="1:34" ht="17.45" customHeight="1">
      <c r="A887" s="1792"/>
      <c r="B887" s="1793"/>
      <c r="C887" s="1793"/>
      <c r="D887" s="1793"/>
      <c r="E887" s="1793"/>
      <c r="F887" s="1793"/>
      <c r="G887" s="1793"/>
      <c r="H887" s="1793"/>
      <c r="I887" s="1793"/>
      <c r="J887" s="1793"/>
      <c r="K887" s="1794" t="s">
        <v>2856</v>
      </c>
      <c r="L887" s="1794"/>
      <c r="M887" s="1794"/>
      <c r="N887" s="1794"/>
      <c r="O887" s="1794"/>
      <c r="P887" s="1794"/>
      <c r="Q887" s="1794"/>
      <c r="R887" s="1794"/>
      <c r="S887" s="1794"/>
      <c r="T887" s="1794"/>
      <c r="U887" s="1794"/>
      <c r="V887" s="1794"/>
      <c r="W887" s="1794"/>
      <c r="X887" s="1794"/>
      <c r="Y887" s="1794"/>
      <c r="Z887" s="1794"/>
      <c r="AA887" s="1795">
        <v>0</v>
      </c>
      <c r="AB887" s="1795"/>
      <c r="AC887" s="1795"/>
      <c r="AD887" s="1795"/>
      <c r="AE887" s="1795"/>
      <c r="AF887" s="1795"/>
      <c r="AG887" s="1795"/>
      <c r="AH887" s="1213"/>
    </row>
    <row r="888" spans="1:34" ht="16.7" customHeight="1">
      <c r="A888" s="1801" t="s">
        <v>2857</v>
      </c>
      <c r="B888" s="1825"/>
      <c r="C888" s="1825"/>
      <c r="D888" s="1825"/>
      <c r="E888" s="1825"/>
      <c r="F888" s="1825"/>
      <c r="G888" s="1825"/>
      <c r="H888" s="1825"/>
      <c r="I888" s="1825"/>
      <c r="J888" s="1825"/>
      <c r="K888" s="1825"/>
      <c r="L888" s="1825"/>
      <c r="M888" s="1825"/>
      <c r="N888" s="1826"/>
      <c r="O888" s="1789" t="s">
        <v>2858</v>
      </c>
      <c r="P888" s="1790"/>
      <c r="Q888" s="1790"/>
      <c r="R888" s="1790"/>
      <c r="S888" s="1791"/>
      <c r="T888" s="1827" t="s">
        <v>2850</v>
      </c>
      <c r="U888" s="1790"/>
      <c r="V888" s="1790"/>
      <c r="W888" s="1213"/>
      <c r="X888" s="1789" t="s">
        <v>2859</v>
      </c>
      <c r="Y888" s="1790"/>
      <c r="Z888" s="1790"/>
      <c r="AA888" s="1790"/>
      <c r="AB888" s="1790"/>
      <c r="AC888" s="1790"/>
      <c r="AD888" s="1791"/>
      <c r="AE888" s="1810" t="s">
        <v>2853</v>
      </c>
      <c r="AF888" s="1828"/>
      <c r="AG888" s="1828"/>
      <c r="AH888" s="1213"/>
    </row>
    <row r="889" spans="1:34" ht="17.45" customHeight="1">
      <c r="A889" s="1792"/>
      <c r="B889" s="1778"/>
      <c r="C889" s="1778"/>
      <c r="D889" s="1778"/>
      <c r="E889" s="1778"/>
      <c r="F889" s="1778"/>
      <c r="G889" s="1778"/>
      <c r="H889" s="1778"/>
      <c r="I889" s="1846" t="s">
        <v>2860</v>
      </c>
      <c r="J889" s="1846"/>
      <c r="K889" s="1846"/>
      <c r="L889" s="1846"/>
      <c r="M889" s="1846"/>
      <c r="N889" s="1846"/>
      <c r="O889" s="1846"/>
      <c r="P889" s="1846"/>
      <c r="Q889" s="1846"/>
      <c r="R889" s="1846"/>
      <c r="S889" s="1846"/>
      <c r="T889" s="1846"/>
      <c r="U889" s="1846"/>
      <c r="V889" s="1846"/>
      <c r="W889" s="1846"/>
      <c r="X889" s="1846"/>
      <c r="Y889" s="1846"/>
      <c r="Z889" s="1793"/>
      <c r="AA889" s="1847">
        <v>0</v>
      </c>
      <c r="AB889" s="1847"/>
      <c r="AC889" s="1847"/>
      <c r="AD889" s="1847"/>
      <c r="AE889" s="1847"/>
      <c r="AF889" s="1847"/>
      <c r="AG889" s="1847"/>
      <c r="AH889" s="1814"/>
    </row>
    <row r="890" spans="1:34" ht="17.45" customHeight="1">
      <c r="A890" s="1844"/>
      <c r="B890" s="1309"/>
      <c r="C890" s="1309"/>
      <c r="D890" s="1309"/>
      <c r="E890" s="1309"/>
      <c r="F890" s="1309"/>
      <c r="G890" s="1309"/>
      <c r="H890" s="1309"/>
      <c r="I890" s="1840" t="s">
        <v>2861</v>
      </c>
      <c r="J890" s="1840"/>
      <c r="K890" s="1840"/>
      <c r="L890" s="1840"/>
      <c r="M890" s="1840"/>
      <c r="N890" s="1840"/>
      <c r="O890" s="1840"/>
      <c r="P890" s="1840"/>
      <c r="Q890" s="1840"/>
      <c r="R890" s="1840"/>
      <c r="S890" s="1840"/>
      <c r="T890" s="1840"/>
      <c r="U890" s="1840"/>
      <c r="V890" s="1840"/>
      <c r="W890" s="1840"/>
      <c r="X890" s="1840"/>
      <c r="Y890" s="1840"/>
      <c r="Z890" s="1309"/>
      <c r="AA890" s="1841">
        <v>0</v>
      </c>
      <c r="AB890" s="1841"/>
      <c r="AC890" s="1841"/>
      <c r="AD890" s="1841"/>
      <c r="AE890" s="1841"/>
      <c r="AF890" s="1841"/>
      <c r="AG890" s="1841"/>
      <c r="AH890" s="1782"/>
    </row>
    <row r="891" spans="1:34" ht="16.7" customHeight="1">
      <c r="A891" s="1844"/>
      <c r="B891" s="1309"/>
      <c r="C891" s="1309"/>
      <c r="D891" s="1309"/>
      <c r="E891" s="1309"/>
      <c r="F891" s="1309"/>
      <c r="G891" s="1309"/>
      <c r="H891" s="1309"/>
      <c r="I891" s="1840" t="s">
        <v>2862</v>
      </c>
      <c r="J891" s="1840"/>
      <c r="K891" s="1840"/>
      <c r="L891" s="1840"/>
      <c r="M891" s="1840"/>
      <c r="N891" s="1840"/>
      <c r="O891" s="1840"/>
      <c r="P891" s="1840"/>
      <c r="Q891" s="1840"/>
      <c r="R891" s="1840"/>
      <c r="S891" s="1840"/>
      <c r="T891" s="1840"/>
      <c r="U891" s="1840"/>
      <c r="V891" s="1840"/>
      <c r="W891" s="1840"/>
      <c r="X891" s="1840"/>
      <c r="Y891" s="1840"/>
      <c r="Z891" s="1309"/>
      <c r="AA891" s="1841">
        <v>0</v>
      </c>
      <c r="AB891" s="1841"/>
      <c r="AC891" s="1841"/>
      <c r="AD891" s="1841"/>
      <c r="AE891" s="1841"/>
      <c r="AF891" s="1841"/>
      <c r="AG891" s="1841"/>
      <c r="AH891" s="1782"/>
    </row>
    <row r="892" spans="1:34" ht="17.45" customHeight="1">
      <c r="A892" s="1844"/>
      <c r="B892" s="1309"/>
      <c r="C892" s="1309"/>
      <c r="D892" s="1309"/>
      <c r="E892" s="1309"/>
      <c r="F892" s="1309"/>
      <c r="G892" s="1309"/>
      <c r="H892" s="1309"/>
      <c r="I892" s="1840" t="s">
        <v>2863</v>
      </c>
      <c r="J892" s="1840"/>
      <c r="K892" s="1840"/>
      <c r="L892" s="1840"/>
      <c r="M892" s="1840"/>
      <c r="N892" s="1840"/>
      <c r="O892" s="1840"/>
      <c r="P892" s="1840"/>
      <c r="Q892" s="1840"/>
      <c r="R892" s="1840"/>
      <c r="S892" s="1840"/>
      <c r="T892" s="1840"/>
      <c r="U892" s="1840"/>
      <c r="V892" s="1840"/>
      <c r="W892" s="1840"/>
      <c r="X892" s="1840"/>
      <c r="Y892" s="1840"/>
      <c r="Z892" s="1309"/>
      <c r="AA892" s="1841">
        <v>0</v>
      </c>
      <c r="AB892" s="1841"/>
      <c r="AC892" s="1841"/>
      <c r="AD892" s="1841"/>
      <c r="AE892" s="1841"/>
      <c r="AF892" s="1841"/>
      <c r="AG892" s="1841"/>
      <c r="AH892" s="1782"/>
    </row>
    <row r="893" spans="1:34" ht="16.7" customHeight="1">
      <c r="A893" s="1845"/>
      <c r="B893" s="1799"/>
      <c r="C893" s="1799"/>
      <c r="D893" s="1799"/>
      <c r="E893" s="1799"/>
      <c r="F893" s="1799"/>
      <c r="G893" s="1799"/>
      <c r="H893" s="1799"/>
      <c r="I893" s="1842" t="s">
        <v>2864</v>
      </c>
      <c r="J893" s="1842"/>
      <c r="K893" s="1842"/>
      <c r="L893" s="1842"/>
      <c r="M893" s="1842"/>
      <c r="N893" s="1842"/>
      <c r="O893" s="1842"/>
      <c r="P893" s="1842"/>
      <c r="Q893" s="1842"/>
      <c r="R893" s="1842"/>
      <c r="S893" s="1842"/>
      <c r="T893" s="1842"/>
      <c r="U893" s="1842"/>
      <c r="V893" s="1842"/>
      <c r="W893" s="1842"/>
      <c r="X893" s="1842"/>
      <c r="Y893" s="1842"/>
      <c r="Z893" s="1799"/>
      <c r="AA893" s="1843">
        <v>0</v>
      </c>
      <c r="AB893" s="1843"/>
      <c r="AC893" s="1843"/>
      <c r="AD893" s="1843"/>
      <c r="AE893" s="1843"/>
      <c r="AF893" s="1843"/>
      <c r="AG893" s="1843"/>
      <c r="AH893" s="1800"/>
    </row>
    <row r="894" spans="1:34" ht="17.45" customHeight="1">
      <c r="A894" s="1801" t="s">
        <v>2865</v>
      </c>
      <c r="B894" s="1825"/>
      <c r="C894" s="1825"/>
      <c r="D894" s="1825"/>
      <c r="E894" s="1825"/>
      <c r="F894" s="1825"/>
      <c r="G894" s="1825"/>
      <c r="H894" s="1825"/>
      <c r="I894" s="1825"/>
      <c r="J894" s="1825"/>
      <c r="K894" s="1825"/>
      <c r="L894" s="1825"/>
      <c r="M894" s="1825"/>
      <c r="N894" s="1826"/>
      <c r="O894" s="1789" t="s">
        <v>2850</v>
      </c>
      <c r="P894" s="1790"/>
      <c r="Q894" s="1790"/>
      <c r="R894" s="1790"/>
      <c r="S894" s="1791"/>
      <c r="T894" s="1827" t="s">
        <v>754</v>
      </c>
      <c r="U894" s="1790"/>
      <c r="V894" s="1790"/>
      <c r="W894" s="1213"/>
      <c r="X894" s="1789" t="s">
        <v>2866</v>
      </c>
      <c r="Y894" s="1790"/>
      <c r="Z894" s="1790"/>
      <c r="AA894" s="1790"/>
      <c r="AB894" s="1790"/>
      <c r="AC894" s="1790"/>
      <c r="AD894" s="1791"/>
      <c r="AE894" s="1810" t="s">
        <v>2867</v>
      </c>
      <c r="AF894" s="1828"/>
      <c r="AG894" s="1828"/>
      <c r="AH894" s="1213"/>
    </row>
    <row r="895" spans="1:34" ht="17.45" customHeight="1">
      <c r="A895" s="1792"/>
      <c r="B895" s="1793"/>
      <c r="C895" s="1793"/>
      <c r="D895" s="1793"/>
      <c r="E895" s="1793"/>
      <c r="F895" s="1793"/>
      <c r="G895" s="1793"/>
      <c r="H895" s="1793"/>
      <c r="I895" s="1794" t="s">
        <v>2869</v>
      </c>
      <c r="J895" s="1794"/>
      <c r="K895" s="1794"/>
      <c r="L895" s="1794"/>
      <c r="M895" s="1794"/>
      <c r="N895" s="1794"/>
      <c r="O895" s="1794"/>
      <c r="P895" s="1794"/>
      <c r="Q895" s="1794"/>
      <c r="R895" s="1794"/>
      <c r="S895" s="1794"/>
      <c r="T895" s="1794"/>
      <c r="U895" s="1794"/>
      <c r="V895" s="1794"/>
      <c r="W895" s="1794"/>
      <c r="X895" s="1794"/>
      <c r="Y895" s="1794"/>
      <c r="Z895" s="1214"/>
      <c r="AA895" s="1795">
        <v>0</v>
      </c>
      <c r="AB895" s="1795"/>
      <c r="AC895" s="1795"/>
      <c r="AD895" s="1795"/>
      <c r="AE895" s="1795"/>
      <c r="AF895" s="1795"/>
      <c r="AG895" s="1795"/>
      <c r="AH895" s="1213"/>
    </row>
    <row r="896" spans="1:34" ht="16.7" customHeight="1">
      <c r="A896" s="1801" t="s">
        <v>2870</v>
      </c>
      <c r="B896" s="1825"/>
      <c r="C896" s="1825"/>
      <c r="D896" s="1825"/>
      <c r="E896" s="1825"/>
      <c r="F896" s="1825"/>
      <c r="G896" s="1825"/>
      <c r="H896" s="1825"/>
      <c r="I896" s="1825"/>
      <c r="J896" s="1825"/>
      <c r="K896" s="1825"/>
      <c r="L896" s="1825"/>
      <c r="M896" s="1825"/>
      <c r="N896" s="1826"/>
      <c r="O896" s="1789" t="s">
        <v>2850</v>
      </c>
      <c r="P896" s="1790"/>
      <c r="Q896" s="1790"/>
      <c r="R896" s="1790"/>
      <c r="S896" s="1791"/>
      <c r="T896" s="1827" t="s">
        <v>754</v>
      </c>
      <c r="U896" s="1790"/>
      <c r="V896" s="1790"/>
      <c r="W896" s="1213"/>
      <c r="X896" s="1789" t="s">
        <v>2866</v>
      </c>
      <c r="Y896" s="1790"/>
      <c r="Z896" s="1790"/>
      <c r="AA896" s="1790"/>
      <c r="AB896" s="1790"/>
      <c r="AC896" s="1790"/>
      <c r="AD896" s="1791"/>
      <c r="AE896" s="1810" t="s">
        <v>2867</v>
      </c>
      <c r="AF896" s="1828"/>
      <c r="AG896" s="1828"/>
      <c r="AH896" s="1213"/>
    </row>
    <row r="897" spans="1:34" ht="17.45" customHeight="1">
      <c r="A897" s="1223"/>
      <c r="B897" s="1224" t="s">
        <v>239</v>
      </c>
      <c r="C897" s="1875" t="s">
        <v>2611</v>
      </c>
      <c r="D897" s="1876"/>
      <c r="E897" s="1876"/>
      <c r="F897" s="1876"/>
      <c r="G897" s="1876"/>
      <c r="H897" s="1876"/>
      <c r="I897" s="1876"/>
      <c r="J897" s="1876"/>
      <c r="K897" s="1876"/>
      <c r="L897" s="1876"/>
      <c r="M897" s="1876"/>
      <c r="N897" s="1875"/>
      <c r="O897" s="1885">
        <v>11.562799999999999</v>
      </c>
      <c r="P897" s="1886"/>
      <c r="Q897" s="1886"/>
      <c r="R897" s="1886"/>
      <c r="S897" s="1887"/>
      <c r="T897" s="1888" t="s">
        <v>2612</v>
      </c>
      <c r="U897" s="1889"/>
      <c r="V897" s="1889"/>
      <c r="W897" s="1225"/>
      <c r="X897" s="1890">
        <v>12.854699999999999</v>
      </c>
      <c r="Y897" s="1891"/>
      <c r="Z897" s="1891"/>
      <c r="AA897" s="1891"/>
      <c r="AB897" s="1891"/>
      <c r="AC897" s="1891"/>
      <c r="AD897" s="1892"/>
      <c r="AE897" s="1865">
        <v>148.58199999999999</v>
      </c>
      <c r="AF897" s="1847"/>
      <c r="AG897" s="1847"/>
      <c r="AH897" s="1225"/>
    </row>
    <row r="898" spans="1:34" ht="16.7" customHeight="1">
      <c r="A898" s="1218"/>
      <c r="B898" s="1205" t="s">
        <v>2940</v>
      </c>
      <c r="C898" s="1903" t="s">
        <v>2941</v>
      </c>
      <c r="D898" s="1815"/>
      <c r="E898" s="1815"/>
      <c r="F898" s="1815"/>
      <c r="G898" s="1815"/>
      <c r="H898" s="1815"/>
      <c r="I898" s="1815"/>
      <c r="J898" s="1815"/>
      <c r="K898" s="1815"/>
      <c r="L898" s="1815"/>
      <c r="M898" s="1815"/>
      <c r="N898" s="1903"/>
      <c r="O898" s="1910">
        <v>0.19009999999999999</v>
      </c>
      <c r="P898" s="1911"/>
      <c r="Q898" s="1911"/>
      <c r="R898" s="1911"/>
      <c r="S898" s="1912"/>
      <c r="T898" s="1913" t="s">
        <v>497</v>
      </c>
      <c r="U898" s="1796"/>
      <c r="V898" s="1796"/>
      <c r="W898" s="1219"/>
      <c r="X898" s="1914">
        <v>469.94220000000001</v>
      </c>
      <c r="Y898" s="1915"/>
      <c r="Z898" s="1915"/>
      <c r="AA898" s="1915"/>
      <c r="AB898" s="1915"/>
      <c r="AC898" s="1915"/>
      <c r="AD898" s="1916"/>
      <c r="AE898" s="1909">
        <v>89.335599999999999</v>
      </c>
      <c r="AF898" s="1841"/>
      <c r="AG898" s="1841"/>
      <c r="AH898" s="1219"/>
    </row>
    <row r="899" spans="1:34" ht="17.45" customHeight="1">
      <c r="A899" s="1218"/>
      <c r="B899" s="1205" t="s">
        <v>2732</v>
      </c>
      <c r="C899" s="1903" t="s">
        <v>2733</v>
      </c>
      <c r="D899" s="1815"/>
      <c r="E899" s="1815"/>
      <c r="F899" s="1815"/>
      <c r="G899" s="1815"/>
      <c r="H899" s="1815"/>
      <c r="I899" s="1815"/>
      <c r="J899" s="1815"/>
      <c r="K899" s="1815"/>
      <c r="L899" s="1815"/>
      <c r="M899" s="1815"/>
      <c r="N899" s="1903"/>
      <c r="O899" s="1910">
        <v>0.19009999999999999</v>
      </c>
      <c r="P899" s="1911"/>
      <c r="Q899" s="1911"/>
      <c r="R899" s="1911"/>
      <c r="S899" s="1912"/>
      <c r="T899" s="1913" t="s">
        <v>497</v>
      </c>
      <c r="U899" s="1796"/>
      <c r="V899" s="1796"/>
      <c r="W899" s="1219"/>
      <c r="X899" s="1914">
        <v>3.4874999999999998</v>
      </c>
      <c r="Y899" s="1915"/>
      <c r="Z899" s="1915"/>
      <c r="AA899" s="1915"/>
      <c r="AB899" s="1915"/>
      <c r="AC899" s="1915"/>
      <c r="AD899" s="1916"/>
      <c r="AE899" s="1909">
        <v>0.66339999999999999</v>
      </c>
      <c r="AF899" s="1841"/>
      <c r="AG899" s="1841"/>
      <c r="AH899" s="1219"/>
    </row>
    <row r="900" spans="1:34" ht="17.45" customHeight="1">
      <c r="A900" s="1218"/>
      <c r="B900" s="1205" t="s">
        <v>2957</v>
      </c>
      <c r="C900" s="1903" t="s">
        <v>2958</v>
      </c>
      <c r="D900" s="1815"/>
      <c r="E900" s="1815"/>
      <c r="F900" s="1815"/>
      <c r="G900" s="1815"/>
      <c r="H900" s="1815"/>
      <c r="I900" s="1815"/>
      <c r="J900" s="1815"/>
      <c r="K900" s="1815"/>
      <c r="L900" s="1815"/>
      <c r="M900" s="1815"/>
      <c r="N900" s="1903"/>
      <c r="O900" s="1910">
        <v>1.44</v>
      </c>
      <c r="P900" s="1911"/>
      <c r="Q900" s="1911"/>
      <c r="R900" s="1911"/>
      <c r="S900" s="1912"/>
      <c r="T900" s="1913" t="s">
        <v>469</v>
      </c>
      <c r="U900" s="1796"/>
      <c r="V900" s="1796"/>
      <c r="W900" s="1219"/>
      <c r="X900" s="1914">
        <v>82.821700000000007</v>
      </c>
      <c r="Y900" s="1915"/>
      <c r="Z900" s="1915"/>
      <c r="AA900" s="1915"/>
      <c r="AB900" s="1915"/>
      <c r="AC900" s="1915"/>
      <c r="AD900" s="1916"/>
      <c r="AE900" s="1909">
        <v>119.2608</v>
      </c>
      <c r="AF900" s="1841"/>
      <c r="AG900" s="1841"/>
      <c r="AH900" s="1219"/>
    </row>
    <row r="901" spans="1:34" ht="16.7" customHeight="1">
      <c r="A901" s="1218"/>
      <c r="B901" s="1205" t="s">
        <v>2959</v>
      </c>
      <c r="C901" s="1903" t="s">
        <v>2960</v>
      </c>
      <c r="D901" s="1815"/>
      <c r="E901" s="1815"/>
      <c r="F901" s="1815"/>
      <c r="G901" s="1815"/>
      <c r="H901" s="1815"/>
      <c r="I901" s="1815"/>
      <c r="J901" s="1815"/>
      <c r="K901" s="1815"/>
      <c r="L901" s="1815"/>
      <c r="M901" s="1815"/>
      <c r="N901" s="1903"/>
      <c r="O901" s="1910">
        <v>0.2019</v>
      </c>
      <c r="P901" s="1911"/>
      <c r="Q901" s="1911"/>
      <c r="R901" s="1911"/>
      <c r="S901" s="1912"/>
      <c r="T901" s="1913" t="s">
        <v>497</v>
      </c>
      <c r="U901" s="1796"/>
      <c r="V901" s="1796"/>
      <c r="W901" s="1219"/>
      <c r="X901" s="1914">
        <v>45.264899999999997</v>
      </c>
      <c r="Y901" s="1915"/>
      <c r="Z901" s="1915"/>
      <c r="AA901" s="1915"/>
      <c r="AB901" s="1915"/>
      <c r="AC901" s="1915"/>
      <c r="AD901" s="1916"/>
      <c r="AE901" s="1909">
        <v>9.1379999999999999</v>
      </c>
      <c r="AF901" s="1841"/>
      <c r="AG901" s="1841"/>
      <c r="AH901" s="1219"/>
    </row>
    <row r="902" spans="1:34" ht="17.45" customHeight="1">
      <c r="A902" s="1220"/>
      <c r="B902" s="1209" t="s">
        <v>2950</v>
      </c>
      <c r="C902" s="1866" t="s">
        <v>2951</v>
      </c>
      <c r="D902" s="1867"/>
      <c r="E902" s="1867"/>
      <c r="F902" s="1867"/>
      <c r="G902" s="1867"/>
      <c r="H902" s="1867"/>
      <c r="I902" s="1867"/>
      <c r="J902" s="1867"/>
      <c r="K902" s="1867"/>
      <c r="L902" s="1867"/>
      <c r="M902" s="1867"/>
      <c r="N902" s="1866"/>
      <c r="O902" s="1893">
        <v>0.84</v>
      </c>
      <c r="P902" s="1894"/>
      <c r="Q902" s="1894"/>
      <c r="R902" s="1894"/>
      <c r="S902" s="1895"/>
      <c r="T902" s="1896" t="s">
        <v>469</v>
      </c>
      <c r="U902" s="1897"/>
      <c r="V902" s="1897"/>
      <c r="W902" s="1222"/>
      <c r="X902" s="1898">
        <v>5.0105000000000004</v>
      </c>
      <c r="Y902" s="1899"/>
      <c r="Z902" s="1899"/>
      <c r="AA902" s="1899"/>
      <c r="AB902" s="1899"/>
      <c r="AC902" s="1899"/>
      <c r="AD902" s="1900"/>
      <c r="AE902" s="1874">
        <v>4.2084000000000001</v>
      </c>
      <c r="AF902" s="1843"/>
      <c r="AG902" s="1843"/>
      <c r="AH902" s="1222"/>
    </row>
    <row r="903" spans="1:34" ht="17.45" customHeight="1">
      <c r="A903" s="1792"/>
      <c r="B903" s="1793"/>
      <c r="C903" s="1793"/>
      <c r="D903" s="1793"/>
      <c r="E903" s="1793"/>
      <c r="F903" s="1793"/>
      <c r="G903" s="1793"/>
      <c r="H903" s="1793"/>
      <c r="I903" s="1794" t="s">
        <v>2871</v>
      </c>
      <c r="J903" s="1794"/>
      <c r="K903" s="1794"/>
      <c r="L903" s="1794"/>
      <c r="M903" s="1794"/>
      <c r="N903" s="1794"/>
      <c r="O903" s="1794"/>
      <c r="P903" s="1794"/>
      <c r="Q903" s="1794"/>
      <c r="R903" s="1794"/>
      <c r="S903" s="1794"/>
      <c r="T903" s="1794"/>
      <c r="U903" s="1794"/>
      <c r="V903" s="1794"/>
      <c r="W903" s="1794"/>
      <c r="X903" s="1794"/>
      <c r="Y903" s="1794"/>
      <c r="Z903" s="1214"/>
      <c r="AA903" s="1795">
        <v>371.18819999999999</v>
      </c>
      <c r="AB903" s="1795"/>
      <c r="AC903" s="1795"/>
      <c r="AD903" s="1795"/>
      <c r="AE903" s="1795"/>
      <c r="AF903" s="1795"/>
      <c r="AG903" s="1795"/>
      <c r="AH903" s="1213"/>
    </row>
    <row r="904" spans="1:34" ht="16.7" customHeight="1">
      <c r="A904" s="1801" t="s">
        <v>2872</v>
      </c>
      <c r="B904" s="1825"/>
      <c r="C904" s="1825"/>
      <c r="D904" s="1825"/>
      <c r="E904" s="1825"/>
      <c r="F904" s="1825"/>
      <c r="G904" s="1825"/>
      <c r="H904" s="1825"/>
      <c r="I904" s="1825"/>
      <c r="J904" s="1825"/>
      <c r="K904" s="1825"/>
      <c r="L904" s="1825"/>
      <c r="M904" s="1825"/>
      <c r="N904" s="1826"/>
      <c r="O904" s="1789" t="s">
        <v>2850</v>
      </c>
      <c r="P904" s="1790"/>
      <c r="Q904" s="1790"/>
      <c r="R904" s="1790"/>
      <c r="S904" s="1791"/>
      <c r="T904" s="1827" t="s">
        <v>754</v>
      </c>
      <c r="U904" s="1790"/>
      <c r="V904" s="1790"/>
      <c r="W904" s="1213"/>
      <c r="X904" s="1789" t="s">
        <v>2866</v>
      </c>
      <c r="Y904" s="1790"/>
      <c r="Z904" s="1790"/>
      <c r="AA904" s="1790"/>
      <c r="AB904" s="1790"/>
      <c r="AC904" s="1790"/>
      <c r="AD904" s="1791"/>
      <c r="AE904" s="1810" t="s">
        <v>2867</v>
      </c>
      <c r="AF904" s="1828"/>
      <c r="AG904" s="1828"/>
      <c r="AH904" s="1213"/>
    </row>
    <row r="905" spans="1:34" ht="17.45" customHeight="1">
      <c r="A905" s="1792"/>
      <c r="B905" s="1793"/>
      <c r="C905" s="1793"/>
      <c r="D905" s="1793"/>
      <c r="E905" s="1793"/>
      <c r="F905" s="1793"/>
      <c r="G905" s="1793"/>
      <c r="H905" s="1793"/>
      <c r="I905" s="1793"/>
      <c r="J905" s="1793"/>
      <c r="K905" s="1794" t="s">
        <v>2873</v>
      </c>
      <c r="L905" s="1794"/>
      <c r="M905" s="1794"/>
      <c r="N905" s="1794"/>
      <c r="O905" s="1794"/>
      <c r="P905" s="1794"/>
      <c r="Q905" s="1794"/>
      <c r="R905" s="1794"/>
      <c r="S905" s="1794"/>
      <c r="T905" s="1794"/>
      <c r="U905" s="1794"/>
      <c r="V905" s="1794"/>
      <c r="W905" s="1794"/>
      <c r="X905" s="1794"/>
      <c r="Y905" s="1794"/>
      <c r="Z905" s="1794"/>
      <c r="AA905" s="1794"/>
      <c r="AB905" s="1214"/>
      <c r="AC905" s="1795">
        <v>0</v>
      </c>
      <c r="AD905" s="1795"/>
      <c r="AE905" s="1795"/>
      <c r="AF905" s="1795"/>
      <c r="AG905" s="1795"/>
      <c r="AH905" s="1213"/>
    </row>
    <row r="906" spans="1:34" ht="16.7" customHeight="1">
      <c r="A906" s="1801" t="s">
        <v>2874</v>
      </c>
      <c r="B906" s="1825"/>
      <c r="C906" s="1825"/>
      <c r="D906" s="1825"/>
      <c r="E906" s="1825"/>
      <c r="F906" s="1825"/>
      <c r="G906" s="1825"/>
      <c r="H906" s="1825"/>
      <c r="I906" s="1825"/>
      <c r="J906" s="1826"/>
      <c r="K906" s="1789" t="s">
        <v>2850</v>
      </c>
      <c r="L906" s="1791"/>
      <c r="M906" s="1855" t="s">
        <v>2875</v>
      </c>
      <c r="N906" s="1856"/>
      <c r="O906" s="1857"/>
      <c r="P906" s="1855" t="s">
        <v>2876</v>
      </c>
      <c r="Q906" s="1856"/>
      <c r="R906" s="1857"/>
      <c r="S906" s="1855" t="s">
        <v>2877</v>
      </c>
      <c r="T906" s="1857"/>
      <c r="U906" s="1789" t="s">
        <v>2878</v>
      </c>
      <c r="V906" s="1790"/>
      <c r="W906" s="1791"/>
      <c r="X906" s="1789" t="s">
        <v>2879</v>
      </c>
      <c r="Y906" s="1790"/>
      <c r="Z906" s="1790"/>
      <c r="AA906" s="1790"/>
      <c r="AB906" s="1791"/>
      <c r="AC906" s="1789" t="s">
        <v>2880</v>
      </c>
      <c r="AD906" s="1791"/>
      <c r="AE906" s="1810" t="s">
        <v>2867</v>
      </c>
      <c r="AF906" s="1828"/>
      <c r="AG906" s="1828"/>
      <c r="AH906" s="1213"/>
    </row>
    <row r="907" spans="1:34" ht="17.45" customHeight="1">
      <c r="A907" s="1853"/>
      <c r="B907" s="1778"/>
      <c r="C907" s="1778"/>
      <c r="D907" s="1778"/>
      <c r="E907" s="1778"/>
      <c r="F907" s="1778"/>
      <c r="G907" s="1778"/>
      <c r="H907" s="1778"/>
      <c r="I907" s="1846" t="s">
        <v>2881</v>
      </c>
      <c r="J907" s="1846"/>
      <c r="K907" s="1846"/>
      <c r="L907" s="1846"/>
      <c r="M907" s="1846"/>
      <c r="N907" s="1846"/>
      <c r="O907" s="1846"/>
      <c r="P907" s="1846"/>
      <c r="Q907" s="1846"/>
      <c r="R907" s="1846"/>
      <c r="S907" s="1846"/>
      <c r="T907" s="1846"/>
      <c r="U907" s="1846"/>
      <c r="V907" s="1846"/>
      <c r="W907" s="1846"/>
      <c r="X907" s="1846"/>
      <c r="Y907" s="1846"/>
      <c r="Z907" s="1203"/>
      <c r="AA907" s="1847">
        <v>0</v>
      </c>
      <c r="AB907" s="1847"/>
      <c r="AC907" s="1847"/>
      <c r="AD907" s="1847"/>
      <c r="AE907" s="1847"/>
      <c r="AF907" s="1847"/>
      <c r="AG907" s="1847"/>
      <c r="AH907" s="1204"/>
    </row>
    <row r="908" spans="1:34" ht="5.85" customHeight="1">
      <c r="A908" s="1854"/>
      <c r="B908" s="1309"/>
      <c r="C908" s="1309"/>
      <c r="D908" s="1309"/>
      <c r="E908" s="1309"/>
      <c r="F908" s="1309"/>
      <c r="G908" s="1309"/>
      <c r="H908" s="1309"/>
      <c r="I908" s="1309"/>
      <c r="J908" s="1309"/>
      <c r="K908" s="1309"/>
      <c r="L908" s="1309"/>
      <c r="M908" s="1309"/>
      <c r="N908" s="1309"/>
      <c r="O908" s="1309"/>
      <c r="P908" s="1309"/>
      <c r="Q908" s="1309"/>
      <c r="R908" s="1309"/>
      <c r="S908" s="1309"/>
      <c r="T908" s="1309"/>
      <c r="U908" s="1309"/>
      <c r="V908" s="1309"/>
      <c r="W908" s="1309"/>
      <c r="X908" s="1309"/>
      <c r="Y908" s="1309"/>
      <c r="Z908" s="1309"/>
      <c r="AA908" s="1309"/>
      <c r="AB908" s="1309"/>
      <c r="AC908" s="1309"/>
      <c r="AD908" s="1309"/>
      <c r="AE908" s="1309"/>
      <c r="AF908" s="1309"/>
      <c r="AG908" s="1309"/>
      <c r="AH908" s="1782"/>
    </row>
    <row r="909" spans="1:34" ht="17.45" customHeight="1">
      <c r="A909" s="1845"/>
      <c r="B909" s="1799"/>
      <c r="C909" s="1799"/>
      <c r="D909" s="1799"/>
      <c r="E909" s="1799"/>
      <c r="F909" s="1799"/>
      <c r="G909" s="1799"/>
      <c r="H909" s="1799"/>
      <c r="I909" s="1842" t="s">
        <v>2882</v>
      </c>
      <c r="J909" s="1842"/>
      <c r="K909" s="1842"/>
      <c r="L909" s="1842"/>
      <c r="M909" s="1842"/>
      <c r="N909" s="1842"/>
      <c r="O909" s="1842"/>
      <c r="P909" s="1842"/>
      <c r="Q909" s="1842"/>
      <c r="R909" s="1842"/>
      <c r="S909" s="1842"/>
      <c r="T909" s="1842"/>
      <c r="U909" s="1842"/>
      <c r="V909" s="1842"/>
      <c r="W909" s="1842"/>
      <c r="X909" s="1842"/>
      <c r="Y909" s="1842"/>
      <c r="Z909" s="1212"/>
      <c r="AA909" s="1848">
        <v>371.19</v>
      </c>
      <c r="AB909" s="1848"/>
      <c r="AC909" s="1848"/>
      <c r="AD909" s="1848"/>
      <c r="AE909" s="1848"/>
      <c r="AF909" s="1848"/>
      <c r="AG909" s="1848"/>
      <c r="AH909" s="1208"/>
    </row>
    <row r="910" spans="1:34" ht="45.75" customHeight="1">
      <c r="A910" s="1849" t="s">
        <v>2883</v>
      </c>
      <c r="B910" s="1850"/>
      <c r="C910" s="1850"/>
      <c r="D910" s="1850"/>
      <c r="E910" s="1851"/>
      <c r="F910" s="1852"/>
      <c r="G910" s="1852"/>
      <c r="H910" s="1852"/>
      <c r="I910" s="1852"/>
      <c r="J910" s="1852"/>
      <c r="K910" s="1852"/>
      <c r="L910" s="1852"/>
      <c r="M910" s="1852"/>
      <c r="N910" s="1852"/>
      <c r="O910" s="1852"/>
      <c r="P910" s="1852"/>
      <c r="Q910" s="1852"/>
      <c r="R910" s="1852"/>
      <c r="S910" s="1852"/>
      <c r="T910" s="1852"/>
      <c r="U910" s="1852"/>
      <c r="V910" s="1852"/>
      <c r="W910" s="1852"/>
      <c r="X910" s="1852"/>
      <c r="Y910" s="1852"/>
      <c r="Z910" s="1852"/>
      <c r="AA910" s="1852"/>
      <c r="AB910" s="1852"/>
      <c r="AC910" s="1852"/>
      <c r="AD910" s="1852"/>
      <c r="AE910" s="1852"/>
      <c r="AF910" s="1852"/>
      <c r="AG910" s="1852"/>
      <c r="AH910" s="1851"/>
    </row>
    <row r="911" spans="1:34" ht="98.85" customHeight="1">
      <c r="A911" s="1218"/>
      <c r="AH911" s="1219"/>
    </row>
    <row r="912" spans="1:34" ht="98.1" customHeight="1">
      <c r="A912" s="1220"/>
      <c r="B912" s="1221"/>
      <c r="C912" s="1221"/>
      <c r="D912" s="1221"/>
      <c r="E912" s="1221"/>
      <c r="F912" s="1221"/>
      <c r="G912" s="1221"/>
      <c r="H912" s="1221"/>
      <c r="I912" s="1221"/>
      <c r="J912" s="1221"/>
      <c r="K912" s="1221"/>
      <c r="L912" s="1221"/>
      <c r="M912" s="1221"/>
      <c r="N912" s="1221"/>
      <c r="O912" s="1221"/>
      <c r="P912" s="1221"/>
      <c r="Q912" s="1221"/>
      <c r="R912" s="1221"/>
      <c r="S912" s="1221"/>
      <c r="T912" s="1221"/>
      <c r="U912" s="1221"/>
      <c r="V912" s="1221"/>
      <c r="W912" s="1221"/>
      <c r="X912" s="1221"/>
      <c r="Y912" s="1221"/>
      <c r="Z912" s="1221"/>
      <c r="AA912" s="1221"/>
      <c r="AB912" s="1221"/>
      <c r="AC912" s="1221"/>
      <c r="AD912" s="1221"/>
      <c r="AE912" s="1221"/>
      <c r="AF912" s="1221"/>
      <c r="AG912" s="1221"/>
      <c r="AH912" s="1222"/>
    </row>
    <row r="913" spans="1:34" ht="5.85" customHeight="1">
      <c r="A913" s="1777"/>
      <c r="B913" s="1778"/>
      <c r="C913" s="1778"/>
      <c r="D913" s="1778"/>
      <c r="E913" s="1778"/>
      <c r="F913" s="1778"/>
      <c r="G913" s="1778"/>
      <c r="H913" s="1778"/>
      <c r="I913" s="1778"/>
      <c r="J913" s="1778"/>
      <c r="K913" s="1778"/>
      <c r="L913" s="1778"/>
      <c r="M913" s="1778"/>
      <c r="N913" s="1778"/>
      <c r="O913" s="1778"/>
      <c r="P913" s="1778"/>
      <c r="Q913" s="1778"/>
      <c r="R913" s="1778"/>
      <c r="S913" s="1778"/>
      <c r="T913" s="1778"/>
      <c r="U913" s="1778"/>
      <c r="V913" s="1778"/>
      <c r="W913" s="1778"/>
      <c r="X913" s="1778"/>
      <c r="Y913" s="1778"/>
      <c r="Z913" s="1778"/>
      <c r="AA913" s="1778"/>
      <c r="AB913" s="1778"/>
      <c r="AC913" s="1778"/>
      <c r="AD913" s="1778"/>
      <c r="AE913" s="1778"/>
      <c r="AF913" s="1778"/>
      <c r="AG913" s="1778"/>
      <c r="AH913" s="1779"/>
    </row>
    <row r="914" spans="1:34" ht="11.65" customHeight="1">
      <c r="A914" s="1780" t="s">
        <v>2834</v>
      </c>
      <c r="B914" s="1310"/>
      <c r="C914" s="1310"/>
      <c r="D914" s="1310"/>
      <c r="E914" s="1310"/>
      <c r="F914" s="1310"/>
      <c r="G914" s="1310"/>
      <c r="H914" s="1310"/>
      <c r="I914" s="1310"/>
      <c r="J914" s="1310"/>
      <c r="K914" s="1310"/>
      <c r="L914" s="1310"/>
      <c r="M914" s="1310"/>
      <c r="N914" s="1310"/>
      <c r="O914" s="1310"/>
      <c r="P914" s="1310"/>
      <c r="Q914" s="1310"/>
      <c r="R914" s="1310"/>
      <c r="S914" s="1310"/>
      <c r="T914" s="1310"/>
      <c r="U914" s="1310"/>
      <c r="V914" s="1310"/>
      <c r="W914" s="1310"/>
      <c r="X914" s="1310"/>
      <c r="Y914" s="1310"/>
      <c r="Z914" s="1310"/>
      <c r="AA914" s="1310"/>
      <c r="AB914" s="1310"/>
      <c r="AC914" s="1310"/>
      <c r="AD914" s="1309"/>
      <c r="AE914" s="1309"/>
      <c r="AF914" s="1781" t="s">
        <v>2963</v>
      </c>
      <c r="AG914" s="1781"/>
      <c r="AH914" s="1782"/>
    </row>
    <row r="915" spans="1:34" ht="5.85" customHeight="1">
      <c r="A915" s="1780"/>
      <c r="B915" s="1310"/>
      <c r="C915" s="1310"/>
      <c r="D915" s="1310"/>
      <c r="E915" s="1310"/>
      <c r="F915" s="1310"/>
      <c r="G915" s="1310"/>
      <c r="H915" s="1310"/>
      <c r="I915" s="1310"/>
      <c r="J915" s="1310"/>
      <c r="K915" s="1310"/>
      <c r="L915" s="1310"/>
      <c r="M915" s="1310"/>
      <c r="N915" s="1310"/>
      <c r="O915" s="1310"/>
      <c r="P915" s="1310"/>
      <c r="Q915" s="1310"/>
      <c r="R915" s="1310"/>
      <c r="S915" s="1310"/>
      <c r="T915" s="1310"/>
      <c r="U915" s="1310"/>
      <c r="V915" s="1310"/>
      <c r="W915" s="1310"/>
      <c r="X915" s="1310"/>
      <c r="Y915" s="1310"/>
      <c r="Z915" s="1310"/>
      <c r="AA915" s="1310"/>
      <c r="AB915" s="1310"/>
      <c r="AC915" s="1310"/>
      <c r="AD915" s="1311"/>
      <c r="AE915" s="1311"/>
      <c r="AF915" s="1311"/>
      <c r="AG915" s="1311"/>
      <c r="AH915" s="1782"/>
    </row>
    <row r="916" spans="1:34" ht="10.9" customHeight="1">
      <c r="A916" s="1783" t="s">
        <v>2836</v>
      </c>
      <c r="B916" s="1784"/>
      <c r="C916" s="1784"/>
      <c r="D916" s="1784"/>
      <c r="E916" s="1784"/>
      <c r="F916" s="1784"/>
      <c r="G916" s="1784"/>
      <c r="H916" s="1784"/>
      <c r="I916" s="1784"/>
      <c r="J916" s="1784"/>
      <c r="K916" s="1784"/>
      <c r="L916" s="1784"/>
      <c r="M916" s="1784"/>
      <c r="N916" s="1784"/>
      <c r="O916" s="1784"/>
      <c r="P916" s="1784"/>
      <c r="Q916" s="1784"/>
      <c r="R916" s="1784"/>
      <c r="S916" s="1784"/>
      <c r="T916" s="1784"/>
      <c r="U916" s="1784"/>
      <c r="V916" s="1784"/>
      <c r="W916" s="1784"/>
      <c r="X916" s="1784"/>
      <c r="Y916" s="1784"/>
      <c r="Z916" s="1784"/>
      <c r="AA916" s="1784"/>
      <c r="AB916" s="1784"/>
      <c r="AC916" s="1784"/>
      <c r="AD916" s="1311"/>
      <c r="AE916" s="1311"/>
      <c r="AF916" s="1311"/>
      <c r="AG916" s="1311"/>
      <c r="AH916" s="1782"/>
    </row>
    <row r="917" spans="1:34" ht="23.25" customHeight="1">
      <c r="A917" s="1785" t="s">
        <v>2837</v>
      </c>
      <c r="B917" s="1786"/>
      <c r="C917" s="1786"/>
      <c r="D917" s="1786"/>
      <c r="E917" s="1786"/>
      <c r="F917" s="1786"/>
      <c r="G917" s="1786"/>
      <c r="H917" s="1786"/>
      <c r="I917" s="1786"/>
      <c r="J917" s="1786"/>
      <c r="K917" s="1786"/>
      <c r="L917" s="1786"/>
      <c r="M917" s="1786"/>
      <c r="N917" s="1786"/>
      <c r="O917" s="1786"/>
      <c r="P917" s="1786"/>
      <c r="Q917" s="1786"/>
      <c r="R917" s="1786"/>
      <c r="S917" s="1786"/>
      <c r="T917" s="1786"/>
      <c r="U917" s="1786"/>
      <c r="V917" s="1786"/>
      <c r="W917" s="1786"/>
      <c r="X917" s="1786"/>
      <c r="Y917" s="1786"/>
      <c r="Z917" s="1786"/>
      <c r="AA917" s="1786"/>
      <c r="AB917" s="1786"/>
      <c r="AC917" s="1786"/>
      <c r="AD917" s="1311"/>
      <c r="AE917" s="1311"/>
      <c r="AF917" s="1311"/>
      <c r="AG917" s="1311"/>
      <c r="AH917" s="1782"/>
    </row>
    <row r="918" spans="1:34" ht="5.85" customHeight="1">
      <c r="A918" s="1787" t="s">
        <v>2838</v>
      </c>
      <c r="B918" s="1788"/>
      <c r="C918" s="1788"/>
      <c r="D918" s="1788"/>
      <c r="E918" s="1788"/>
      <c r="F918" s="1788"/>
      <c r="G918" s="1788"/>
      <c r="H918" s="1788"/>
      <c r="I918" s="1788"/>
      <c r="J918" s="1788"/>
      <c r="K918" s="1788"/>
      <c r="L918" s="1788"/>
      <c r="M918" s="1788"/>
      <c r="N918" s="1788"/>
      <c r="O918" s="1788"/>
      <c r="P918" s="1788"/>
      <c r="Q918" s="1788"/>
      <c r="R918" s="1788"/>
      <c r="S918" s="1788"/>
      <c r="T918" s="1788"/>
      <c r="U918" s="1788"/>
      <c r="V918" s="1788"/>
      <c r="W918" s="1788"/>
      <c r="X918" s="1788"/>
      <c r="Y918" s="1788"/>
      <c r="Z918" s="1788"/>
      <c r="AA918" s="1788"/>
      <c r="AB918" s="1788"/>
      <c r="AC918" s="1788"/>
      <c r="AD918" s="1311"/>
      <c r="AE918" s="1311"/>
      <c r="AF918" s="1311"/>
      <c r="AG918" s="1311"/>
      <c r="AH918" s="1782"/>
    </row>
    <row r="919" spans="1:34" ht="5.85" customHeight="1">
      <c r="A919" s="1787"/>
      <c r="B919" s="1788"/>
      <c r="C919" s="1788"/>
      <c r="D919" s="1788"/>
      <c r="E919" s="1788"/>
      <c r="F919" s="1788"/>
      <c r="G919" s="1788"/>
      <c r="H919" s="1788"/>
      <c r="I919" s="1788"/>
      <c r="J919" s="1788"/>
      <c r="K919" s="1788"/>
      <c r="L919" s="1788"/>
      <c r="M919" s="1788"/>
      <c r="N919" s="1788"/>
      <c r="O919" s="1788"/>
      <c r="P919" s="1788"/>
      <c r="Q919" s="1788"/>
      <c r="R919" s="1788"/>
      <c r="S919" s="1788"/>
      <c r="T919" s="1788"/>
      <c r="U919" s="1788"/>
      <c r="V919" s="1788"/>
      <c r="W919" s="1788"/>
      <c r="X919" s="1788"/>
      <c r="Y919" s="1788"/>
      <c r="Z919" s="1788"/>
      <c r="AA919" s="1788"/>
      <c r="AB919" s="1788"/>
      <c r="AC919" s="1788"/>
      <c r="AD919" s="1782"/>
      <c r="AE919" s="1309"/>
      <c r="AF919" s="1309"/>
      <c r="AG919" s="1309"/>
      <c r="AH919" s="1782"/>
    </row>
    <row r="920" spans="1:34" ht="10.9" customHeight="1">
      <c r="A920" s="1787" t="s">
        <v>2839</v>
      </c>
      <c r="B920" s="1788"/>
      <c r="C920" s="1788"/>
      <c r="D920" s="1788"/>
      <c r="E920" s="1788"/>
      <c r="F920" s="1788"/>
      <c r="G920" s="1788"/>
      <c r="H920" s="1788"/>
      <c r="I920" s="1788"/>
      <c r="J920" s="1788"/>
      <c r="K920" s="1788"/>
      <c r="L920" s="1788"/>
      <c r="M920" s="1788"/>
      <c r="N920" s="1788"/>
      <c r="O920" s="1788"/>
      <c r="P920" s="1788"/>
      <c r="Q920" s="1788"/>
      <c r="R920" s="1788"/>
      <c r="S920" s="1788"/>
      <c r="T920" s="1788"/>
      <c r="U920" s="1788"/>
      <c r="V920" s="1788"/>
      <c r="W920" s="1788"/>
      <c r="X920" s="1788"/>
      <c r="Y920" s="1788"/>
      <c r="Z920" s="1788"/>
      <c r="AA920" s="1788"/>
      <c r="AB920" s="1788"/>
      <c r="AC920" s="1788"/>
      <c r="AD920" s="1818" t="s">
        <v>2840</v>
      </c>
      <c r="AE920" s="1818"/>
      <c r="AF920" s="1206">
        <v>21.23</v>
      </c>
      <c r="AG920" s="1207" t="s">
        <v>5</v>
      </c>
      <c r="AH920" s="1800"/>
    </row>
    <row r="921" spans="1:34" ht="11.65" customHeight="1">
      <c r="A921" s="1819" t="s">
        <v>2841</v>
      </c>
      <c r="B921" s="1820"/>
      <c r="C921" s="1820"/>
      <c r="D921" s="1820"/>
      <c r="E921" s="1820"/>
      <c r="F921" s="1820"/>
      <c r="G921" s="1820"/>
      <c r="H921" s="1820"/>
      <c r="I921" s="1820"/>
      <c r="J921" s="1820"/>
      <c r="K921" s="1820"/>
      <c r="L921" s="1820"/>
      <c r="M921" s="1820"/>
      <c r="N921" s="1820"/>
      <c r="O921" s="1820"/>
      <c r="P921" s="1820"/>
      <c r="Q921" s="1820"/>
      <c r="R921" s="1820"/>
      <c r="S921" s="1820"/>
      <c r="T921" s="1820"/>
      <c r="U921" s="1820"/>
      <c r="V921" s="1820"/>
      <c r="W921" s="1820"/>
      <c r="X921" s="1820"/>
      <c r="Y921" s="1820"/>
      <c r="Z921" s="1820"/>
      <c r="AA921" s="1820"/>
      <c r="AB921" s="1820"/>
      <c r="AC921" s="1820"/>
      <c r="AD921" s="1821" t="s">
        <v>2842</v>
      </c>
      <c r="AE921" s="1821"/>
      <c r="AF921" s="1210">
        <v>15</v>
      </c>
      <c r="AG921" s="1211" t="s">
        <v>5</v>
      </c>
      <c r="AH921" s="1800"/>
    </row>
    <row r="922" spans="1:34" ht="17.45" customHeight="1">
      <c r="A922" s="1822" t="s">
        <v>2843</v>
      </c>
      <c r="B922" s="1802"/>
      <c r="C922" s="1802"/>
      <c r="D922" s="1778"/>
      <c r="E922" s="1823" t="s">
        <v>2668</v>
      </c>
      <c r="F922" s="1823"/>
      <c r="G922" s="1823"/>
      <c r="H922" s="1823"/>
      <c r="I922" s="1823"/>
      <c r="J922" s="1823"/>
      <c r="K922" s="1823"/>
      <c r="L922" s="1823"/>
      <c r="M922" s="1823"/>
      <c r="N922" s="1823"/>
      <c r="O922" s="1823"/>
      <c r="P922" s="1823"/>
      <c r="Q922" s="1823"/>
      <c r="R922" s="1823"/>
      <c r="S922" s="1823"/>
      <c r="T922" s="1823"/>
      <c r="U922" s="1823"/>
      <c r="V922" s="1823"/>
      <c r="W922" s="1823"/>
      <c r="X922" s="1823"/>
      <c r="Y922" s="1823"/>
      <c r="Z922" s="1823"/>
      <c r="AA922" s="1823"/>
      <c r="AB922" s="1823"/>
      <c r="AC922" s="1823"/>
      <c r="AD922" s="1823"/>
      <c r="AE922" s="1823"/>
      <c r="AF922" s="1823"/>
      <c r="AG922" s="1823"/>
      <c r="AH922" s="1779"/>
    </row>
    <row r="923" spans="1:34" ht="16.7" customHeight="1">
      <c r="A923" s="1824" t="s">
        <v>2844</v>
      </c>
      <c r="B923" s="1816"/>
      <c r="C923" s="1816"/>
      <c r="D923" s="1309"/>
      <c r="E923" s="1815" t="s">
        <v>2667</v>
      </c>
      <c r="F923" s="1815"/>
      <c r="G923" s="1111"/>
      <c r="H923" s="1796" t="s">
        <v>2845</v>
      </c>
      <c r="I923" s="1796"/>
      <c r="J923" s="1796" t="s">
        <v>116</v>
      </c>
      <c r="K923" s="1796"/>
      <c r="L923" s="1309"/>
      <c r="M923" s="1309"/>
      <c r="N923" s="1816" t="s">
        <v>2846</v>
      </c>
      <c r="O923" s="1816"/>
      <c r="P923" s="1816"/>
      <c r="Q923" s="1816"/>
      <c r="R923" s="1817">
        <v>1</v>
      </c>
      <c r="S923" s="1817"/>
      <c r="T923" s="1817"/>
      <c r="U923" s="1817"/>
      <c r="V923" s="1309"/>
      <c r="W923" s="1309"/>
      <c r="X923" s="1309"/>
      <c r="Y923" s="1796" t="s">
        <v>2847</v>
      </c>
      <c r="Z923" s="1796"/>
      <c r="AA923" s="1796"/>
      <c r="AB923" s="1796"/>
      <c r="AC923" s="1796"/>
      <c r="AD923" s="1796"/>
      <c r="AE923" s="1796"/>
      <c r="AF923" s="1797" t="s">
        <v>2848</v>
      </c>
      <c r="AG923" s="1797"/>
      <c r="AH923" s="1782"/>
    </row>
    <row r="924" spans="1:34" ht="5.85" customHeight="1">
      <c r="A924" s="1798"/>
      <c r="B924" s="1799"/>
      <c r="C924" s="1799"/>
      <c r="D924" s="1799"/>
      <c r="E924" s="1799"/>
      <c r="F924" s="1799"/>
      <c r="G924" s="1799"/>
      <c r="H924" s="1799"/>
      <c r="I924" s="1799"/>
      <c r="J924" s="1799"/>
      <c r="K924" s="1799"/>
      <c r="L924" s="1799"/>
      <c r="M924" s="1799"/>
      <c r="N924" s="1799"/>
      <c r="O924" s="1799"/>
      <c r="P924" s="1799"/>
      <c r="Q924" s="1799"/>
      <c r="R924" s="1799"/>
      <c r="S924" s="1799"/>
      <c r="T924" s="1799"/>
      <c r="U924" s="1799"/>
      <c r="V924" s="1799"/>
      <c r="W924" s="1799"/>
      <c r="X924" s="1799"/>
      <c r="Y924" s="1799"/>
      <c r="Z924" s="1799"/>
      <c r="AA924" s="1799"/>
      <c r="AB924" s="1799"/>
      <c r="AC924" s="1799"/>
      <c r="AD924" s="1799"/>
      <c r="AE924" s="1799"/>
      <c r="AF924" s="1799"/>
      <c r="AG924" s="1799"/>
      <c r="AH924" s="1800"/>
    </row>
    <row r="925" spans="1:34" ht="17.45" customHeight="1">
      <c r="A925" s="1801" t="s">
        <v>2849</v>
      </c>
      <c r="B925" s="1802"/>
      <c r="C925" s="1802"/>
      <c r="D925" s="1802"/>
      <c r="E925" s="1802"/>
      <c r="F925" s="1802"/>
      <c r="G925" s="1802"/>
      <c r="H925" s="1802"/>
      <c r="I925" s="1802"/>
      <c r="J925" s="1803"/>
      <c r="K925" s="1789" t="s">
        <v>2850</v>
      </c>
      <c r="L925" s="1807"/>
      <c r="M925" s="1789" t="s">
        <v>2851</v>
      </c>
      <c r="N925" s="1790"/>
      <c r="O925" s="1790"/>
      <c r="P925" s="1790"/>
      <c r="Q925" s="1790"/>
      <c r="R925" s="1790"/>
      <c r="S925" s="1790"/>
      <c r="T925" s="1791"/>
      <c r="U925" s="1789" t="s">
        <v>2852</v>
      </c>
      <c r="V925" s="1790"/>
      <c r="W925" s="1790"/>
      <c r="X925" s="1790"/>
      <c r="Y925" s="1790"/>
      <c r="Z925" s="1790"/>
      <c r="AA925" s="1790"/>
      <c r="AB925" s="1790"/>
      <c r="AC925" s="1790"/>
      <c r="AD925" s="1791"/>
      <c r="AE925" s="1810" t="s">
        <v>2853</v>
      </c>
      <c r="AF925" s="1811"/>
      <c r="AG925" s="1811"/>
      <c r="AH925" s="1814"/>
    </row>
    <row r="926" spans="1:34" ht="17.45" customHeight="1">
      <c r="A926" s="1804"/>
      <c r="B926" s="1805"/>
      <c r="C926" s="1805"/>
      <c r="D926" s="1805"/>
      <c r="E926" s="1805"/>
      <c r="F926" s="1805"/>
      <c r="G926" s="1805"/>
      <c r="H926" s="1805"/>
      <c r="I926" s="1805"/>
      <c r="J926" s="1806"/>
      <c r="K926" s="1808"/>
      <c r="L926" s="1809"/>
      <c r="M926" s="1789" t="s">
        <v>2854</v>
      </c>
      <c r="N926" s="1790"/>
      <c r="O926" s="1790"/>
      <c r="P926" s="1791"/>
      <c r="Q926" s="1789" t="s">
        <v>2855</v>
      </c>
      <c r="R926" s="1790"/>
      <c r="S926" s="1790"/>
      <c r="T926" s="1791"/>
      <c r="U926" s="1789" t="s">
        <v>2854</v>
      </c>
      <c r="V926" s="1790"/>
      <c r="W926" s="1790"/>
      <c r="X926" s="1790"/>
      <c r="Y926" s="1790"/>
      <c r="Z926" s="1791"/>
      <c r="AA926" s="1789" t="s">
        <v>2855</v>
      </c>
      <c r="AB926" s="1790"/>
      <c r="AC926" s="1790"/>
      <c r="AD926" s="1791"/>
      <c r="AE926" s="1812"/>
      <c r="AF926" s="1813"/>
      <c r="AG926" s="1813"/>
      <c r="AH926" s="1800"/>
    </row>
    <row r="927" spans="1:34" ht="16.7" customHeight="1">
      <c r="A927" s="1792"/>
      <c r="B927" s="1793"/>
      <c r="C927" s="1793"/>
      <c r="D927" s="1793"/>
      <c r="E927" s="1793"/>
      <c r="F927" s="1793"/>
      <c r="G927" s="1793"/>
      <c r="H927" s="1793"/>
      <c r="I927" s="1793"/>
      <c r="J927" s="1793"/>
      <c r="K927" s="1794" t="s">
        <v>2856</v>
      </c>
      <c r="L927" s="1794"/>
      <c r="M927" s="1794"/>
      <c r="N927" s="1794"/>
      <c r="O927" s="1794"/>
      <c r="P927" s="1794"/>
      <c r="Q927" s="1794"/>
      <c r="R927" s="1794"/>
      <c r="S927" s="1794"/>
      <c r="T927" s="1794"/>
      <c r="U927" s="1794"/>
      <c r="V927" s="1794"/>
      <c r="W927" s="1794"/>
      <c r="X927" s="1794"/>
      <c r="Y927" s="1794"/>
      <c r="Z927" s="1794"/>
      <c r="AA927" s="1795">
        <v>0</v>
      </c>
      <c r="AB927" s="1795"/>
      <c r="AC927" s="1795"/>
      <c r="AD927" s="1795"/>
      <c r="AE927" s="1795"/>
      <c r="AF927" s="1795"/>
      <c r="AG927" s="1795"/>
      <c r="AH927" s="1213"/>
    </row>
    <row r="928" spans="1:34" ht="17.45" customHeight="1">
      <c r="A928" s="1801" t="s">
        <v>2857</v>
      </c>
      <c r="B928" s="1825"/>
      <c r="C928" s="1825"/>
      <c r="D928" s="1825"/>
      <c r="E928" s="1825"/>
      <c r="F928" s="1825"/>
      <c r="G928" s="1825"/>
      <c r="H928" s="1825"/>
      <c r="I928" s="1825"/>
      <c r="J928" s="1825"/>
      <c r="K928" s="1825"/>
      <c r="L928" s="1825"/>
      <c r="M928" s="1825"/>
      <c r="N928" s="1826"/>
      <c r="O928" s="1789" t="s">
        <v>2858</v>
      </c>
      <c r="P928" s="1790"/>
      <c r="Q928" s="1790"/>
      <c r="R928" s="1790"/>
      <c r="S928" s="1791"/>
      <c r="T928" s="1827" t="s">
        <v>2850</v>
      </c>
      <c r="U928" s="1790"/>
      <c r="V928" s="1790"/>
      <c r="W928" s="1213"/>
      <c r="X928" s="1789" t="s">
        <v>2859</v>
      </c>
      <c r="Y928" s="1790"/>
      <c r="Z928" s="1790"/>
      <c r="AA928" s="1790"/>
      <c r="AB928" s="1790"/>
      <c r="AC928" s="1790"/>
      <c r="AD928" s="1791"/>
      <c r="AE928" s="1810" t="s">
        <v>2853</v>
      </c>
      <c r="AF928" s="1828"/>
      <c r="AG928" s="1828"/>
      <c r="AH928" s="1213"/>
    </row>
    <row r="929" spans="1:34" ht="16.7" customHeight="1">
      <c r="A929" s="1792"/>
      <c r="B929" s="1778"/>
      <c r="C929" s="1778"/>
      <c r="D929" s="1778"/>
      <c r="E929" s="1778"/>
      <c r="F929" s="1778"/>
      <c r="G929" s="1778"/>
      <c r="H929" s="1778"/>
      <c r="I929" s="1846" t="s">
        <v>2860</v>
      </c>
      <c r="J929" s="1846"/>
      <c r="K929" s="1846"/>
      <c r="L929" s="1846"/>
      <c r="M929" s="1846"/>
      <c r="N929" s="1846"/>
      <c r="O929" s="1846"/>
      <c r="P929" s="1846"/>
      <c r="Q929" s="1846"/>
      <c r="R929" s="1846"/>
      <c r="S929" s="1846"/>
      <c r="T929" s="1846"/>
      <c r="U929" s="1846"/>
      <c r="V929" s="1846"/>
      <c r="W929" s="1846"/>
      <c r="X929" s="1846"/>
      <c r="Y929" s="1846"/>
      <c r="Z929" s="1793"/>
      <c r="AA929" s="1847">
        <v>0</v>
      </c>
      <c r="AB929" s="1847"/>
      <c r="AC929" s="1847"/>
      <c r="AD929" s="1847"/>
      <c r="AE929" s="1847"/>
      <c r="AF929" s="1847"/>
      <c r="AG929" s="1847"/>
      <c r="AH929" s="1814"/>
    </row>
    <row r="930" spans="1:34" ht="17.45" customHeight="1">
      <c r="A930" s="1844"/>
      <c r="B930" s="1309"/>
      <c r="C930" s="1309"/>
      <c r="D930" s="1309"/>
      <c r="E930" s="1309"/>
      <c r="F930" s="1309"/>
      <c r="G930" s="1309"/>
      <c r="H930" s="1309"/>
      <c r="I930" s="1840" t="s">
        <v>2861</v>
      </c>
      <c r="J930" s="1840"/>
      <c r="K930" s="1840"/>
      <c r="L930" s="1840"/>
      <c r="M930" s="1840"/>
      <c r="N930" s="1840"/>
      <c r="O930" s="1840"/>
      <c r="P930" s="1840"/>
      <c r="Q930" s="1840"/>
      <c r="R930" s="1840"/>
      <c r="S930" s="1840"/>
      <c r="T930" s="1840"/>
      <c r="U930" s="1840"/>
      <c r="V930" s="1840"/>
      <c r="W930" s="1840"/>
      <c r="X930" s="1840"/>
      <c r="Y930" s="1840"/>
      <c r="Z930" s="1309"/>
      <c r="AA930" s="1841">
        <v>0</v>
      </c>
      <c r="AB930" s="1841"/>
      <c r="AC930" s="1841"/>
      <c r="AD930" s="1841"/>
      <c r="AE930" s="1841"/>
      <c r="AF930" s="1841"/>
      <c r="AG930" s="1841"/>
      <c r="AH930" s="1782"/>
    </row>
    <row r="931" spans="1:34" ht="17.45" customHeight="1">
      <c r="A931" s="1844"/>
      <c r="B931" s="1309"/>
      <c r="C931" s="1309"/>
      <c r="D931" s="1309"/>
      <c r="E931" s="1309"/>
      <c r="F931" s="1309"/>
      <c r="G931" s="1309"/>
      <c r="H931" s="1309"/>
      <c r="I931" s="1840" t="s">
        <v>2862</v>
      </c>
      <c r="J931" s="1840"/>
      <c r="K931" s="1840"/>
      <c r="L931" s="1840"/>
      <c r="M931" s="1840"/>
      <c r="N931" s="1840"/>
      <c r="O931" s="1840"/>
      <c r="P931" s="1840"/>
      <c r="Q931" s="1840"/>
      <c r="R931" s="1840"/>
      <c r="S931" s="1840"/>
      <c r="T931" s="1840"/>
      <c r="U931" s="1840"/>
      <c r="V931" s="1840"/>
      <c r="W931" s="1840"/>
      <c r="X931" s="1840"/>
      <c r="Y931" s="1840"/>
      <c r="Z931" s="1309"/>
      <c r="AA931" s="1841">
        <v>0</v>
      </c>
      <c r="AB931" s="1841"/>
      <c r="AC931" s="1841"/>
      <c r="AD931" s="1841"/>
      <c r="AE931" s="1841"/>
      <c r="AF931" s="1841"/>
      <c r="AG931" s="1841"/>
      <c r="AH931" s="1782"/>
    </row>
    <row r="932" spans="1:34" ht="16.7" customHeight="1">
      <c r="A932" s="1844"/>
      <c r="B932" s="1309"/>
      <c r="C932" s="1309"/>
      <c r="D932" s="1309"/>
      <c r="E932" s="1309"/>
      <c r="F932" s="1309"/>
      <c r="G932" s="1309"/>
      <c r="H932" s="1309"/>
      <c r="I932" s="1840" t="s">
        <v>2863</v>
      </c>
      <c r="J932" s="1840"/>
      <c r="K932" s="1840"/>
      <c r="L932" s="1840"/>
      <c r="M932" s="1840"/>
      <c r="N932" s="1840"/>
      <c r="O932" s="1840"/>
      <c r="P932" s="1840"/>
      <c r="Q932" s="1840"/>
      <c r="R932" s="1840"/>
      <c r="S932" s="1840"/>
      <c r="T932" s="1840"/>
      <c r="U932" s="1840"/>
      <c r="V932" s="1840"/>
      <c r="W932" s="1840"/>
      <c r="X932" s="1840"/>
      <c r="Y932" s="1840"/>
      <c r="Z932" s="1309"/>
      <c r="AA932" s="1841">
        <v>0</v>
      </c>
      <c r="AB932" s="1841"/>
      <c r="AC932" s="1841"/>
      <c r="AD932" s="1841"/>
      <c r="AE932" s="1841"/>
      <c r="AF932" s="1841"/>
      <c r="AG932" s="1841"/>
      <c r="AH932" s="1782"/>
    </row>
    <row r="933" spans="1:34" ht="17.45" customHeight="1">
      <c r="A933" s="1845"/>
      <c r="B933" s="1799"/>
      <c r="C933" s="1799"/>
      <c r="D933" s="1799"/>
      <c r="E933" s="1799"/>
      <c r="F933" s="1799"/>
      <c r="G933" s="1799"/>
      <c r="H933" s="1799"/>
      <c r="I933" s="1842" t="s">
        <v>2864</v>
      </c>
      <c r="J933" s="1842"/>
      <c r="K933" s="1842"/>
      <c r="L933" s="1842"/>
      <c r="M933" s="1842"/>
      <c r="N933" s="1842"/>
      <c r="O933" s="1842"/>
      <c r="P933" s="1842"/>
      <c r="Q933" s="1842"/>
      <c r="R933" s="1842"/>
      <c r="S933" s="1842"/>
      <c r="T933" s="1842"/>
      <c r="U933" s="1842"/>
      <c r="V933" s="1842"/>
      <c r="W933" s="1842"/>
      <c r="X933" s="1842"/>
      <c r="Y933" s="1842"/>
      <c r="Z933" s="1799"/>
      <c r="AA933" s="1843">
        <v>0</v>
      </c>
      <c r="AB933" s="1843"/>
      <c r="AC933" s="1843"/>
      <c r="AD933" s="1843"/>
      <c r="AE933" s="1843"/>
      <c r="AF933" s="1843"/>
      <c r="AG933" s="1843"/>
      <c r="AH933" s="1800"/>
    </row>
    <row r="934" spans="1:34" ht="17.45" customHeight="1">
      <c r="A934" s="1801" t="s">
        <v>2865</v>
      </c>
      <c r="B934" s="1825"/>
      <c r="C934" s="1825"/>
      <c r="D934" s="1825"/>
      <c r="E934" s="1825"/>
      <c r="F934" s="1825"/>
      <c r="G934" s="1825"/>
      <c r="H934" s="1825"/>
      <c r="I934" s="1825"/>
      <c r="J934" s="1825"/>
      <c r="K934" s="1825"/>
      <c r="L934" s="1825"/>
      <c r="M934" s="1825"/>
      <c r="N934" s="1826"/>
      <c r="O934" s="1789" t="s">
        <v>2850</v>
      </c>
      <c r="P934" s="1790"/>
      <c r="Q934" s="1790"/>
      <c r="R934" s="1790"/>
      <c r="S934" s="1791"/>
      <c r="T934" s="1827" t="s">
        <v>754</v>
      </c>
      <c r="U934" s="1790"/>
      <c r="V934" s="1790"/>
      <c r="W934" s="1213"/>
      <c r="X934" s="1789" t="s">
        <v>2866</v>
      </c>
      <c r="Y934" s="1790"/>
      <c r="Z934" s="1790"/>
      <c r="AA934" s="1790"/>
      <c r="AB934" s="1790"/>
      <c r="AC934" s="1790"/>
      <c r="AD934" s="1791"/>
      <c r="AE934" s="1810" t="s">
        <v>2867</v>
      </c>
      <c r="AF934" s="1828"/>
      <c r="AG934" s="1828"/>
      <c r="AH934" s="1213"/>
    </row>
    <row r="935" spans="1:34" ht="16.7" customHeight="1">
      <c r="A935" s="1792"/>
      <c r="B935" s="1793"/>
      <c r="C935" s="1793"/>
      <c r="D935" s="1793"/>
      <c r="E935" s="1793"/>
      <c r="F935" s="1793"/>
      <c r="G935" s="1793"/>
      <c r="H935" s="1793"/>
      <c r="I935" s="1794" t="s">
        <v>2869</v>
      </c>
      <c r="J935" s="1794"/>
      <c r="K935" s="1794"/>
      <c r="L935" s="1794"/>
      <c r="M935" s="1794"/>
      <c r="N935" s="1794"/>
      <c r="O935" s="1794"/>
      <c r="P935" s="1794"/>
      <c r="Q935" s="1794"/>
      <c r="R935" s="1794"/>
      <c r="S935" s="1794"/>
      <c r="T935" s="1794"/>
      <c r="U935" s="1794"/>
      <c r="V935" s="1794"/>
      <c r="W935" s="1794"/>
      <c r="X935" s="1794"/>
      <c r="Y935" s="1794"/>
      <c r="Z935" s="1214"/>
      <c r="AA935" s="1795">
        <v>0</v>
      </c>
      <c r="AB935" s="1795"/>
      <c r="AC935" s="1795"/>
      <c r="AD935" s="1795"/>
      <c r="AE935" s="1795"/>
      <c r="AF935" s="1795"/>
      <c r="AG935" s="1795"/>
      <c r="AH935" s="1213"/>
    </row>
    <row r="936" spans="1:34" ht="17.45" customHeight="1">
      <c r="A936" s="1801" t="s">
        <v>2870</v>
      </c>
      <c r="B936" s="1825"/>
      <c r="C936" s="1825"/>
      <c r="D936" s="1825"/>
      <c r="E936" s="1825"/>
      <c r="F936" s="1825"/>
      <c r="G936" s="1825"/>
      <c r="H936" s="1825"/>
      <c r="I936" s="1825"/>
      <c r="J936" s="1825"/>
      <c r="K936" s="1825"/>
      <c r="L936" s="1825"/>
      <c r="M936" s="1825"/>
      <c r="N936" s="1826"/>
      <c r="O936" s="1789" t="s">
        <v>2850</v>
      </c>
      <c r="P936" s="1790"/>
      <c r="Q936" s="1790"/>
      <c r="R936" s="1790"/>
      <c r="S936" s="1791"/>
      <c r="T936" s="1827" t="s">
        <v>754</v>
      </c>
      <c r="U936" s="1790"/>
      <c r="V936" s="1790"/>
      <c r="W936" s="1213"/>
      <c r="X936" s="1789" t="s">
        <v>2866</v>
      </c>
      <c r="Y936" s="1790"/>
      <c r="Z936" s="1790"/>
      <c r="AA936" s="1790"/>
      <c r="AB936" s="1790"/>
      <c r="AC936" s="1790"/>
      <c r="AD936" s="1791"/>
      <c r="AE936" s="1810" t="s">
        <v>2867</v>
      </c>
      <c r="AF936" s="1828"/>
      <c r="AG936" s="1828"/>
      <c r="AH936" s="1213"/>
    </row>
    <row r="937" spans="1:34" ht="16.7" customHeight="1">
      <c r="A937" s="1223"/>
      <c r="B937" s="1224" t="s">
        <v>239</v>
      </c>
      <c r="C937" s="1875" t="s">
        <v>2611</v>
      </c>
      <c r="D937" s="1876"/>
      <c r="E937" s="1876"/>
      <c r="F937" s="1876"/>
      <c r="G937" s="1876"/>
      <c r="H937" s="1876"/>
      <c r="I937" s="1876"/>
      <c r="J937" s="1876"/>
      <c r="K937" s="1876"/>
      <c r="L937" s="1876"/>
      <c r="M937" s="1876"/>
      <c r="N937" s="1875"/>
      <c r="O937" s="1885">
        <v>27.0762</v>
      </c>
      <c r="P937" s="1886"/>
      <c r="Q937" s="1886"/>
      <c r="R937" s="1886"/>
      <c r="S937" s="1887"/>
      <c r="T937" s="1888" t="s">
        <v>2612</v>
      </c>
      <c r="U937" s="1889"/>
      <c r="V937" s="1889"/>
      <c r="W937" s="1225"/>
      <c r="X937" s="1890">
        <v>12.854699999999999</v>
      </c>
      <c r="Y937" s="1891"/>
      <c r="Z937" s="1891"/>
      <c r="AA937" s="1891"/>
      <c r="AB937" s="1891"/>
      <c r="AC937" s="1891"/>
      <c r="AD937" s="1892"/>
      <c r="AE937" s="1865">
        <v>347.92919999999998</v>
      </c>
      <c r="AF937" s="1847"/>
      <c r="AG937" s="1847"/>
      <c r="AH937" s="1225"/>
    </row>
    <row r="938" spans="1:34" ht="17.45" customHeight="1">
      <c r="A938" s="1218"/>
      <c r="B938" s="1205" t="s">
        <v>2940</v>
      </c>
      <c r="C938" s="1903" t="s">
        <v>2941</v>
      </c>
      <c r="D938" s="1815"/>
      <c r="E938" s="1815"/>
      <c r="F938" s="1815"/>
      <c r="G938" s="1815"/>
      <c r="H938" s="1815"/>
      <c r="I938" s="1815"/>
      <c r="J938" s="1815"/>
      <c r="K938" s="1815"/>
      <c r="L938" s="1815"/>
      <c r="M938" s="1815"/>
      <c r="N938" s="1903"/>
      <c r="O938" s="1910">
        <v>0.43380000000000002</v>
      </c>
      <c r="P938" s="1911"/>
      <c r="Q938" s="1911"/>
      <c r="R938" s="1911"/>
      <c r="S938" s="1912"/>
      <c r="T938" s="1913" t="s">
        <v>497</v>
      </c>
      <c r="U938" s="1796"/>
      <c r="V938" s="1796"/>
      <c r="W938" s="1219"/>
      <c r="X938" s="1914">
        <v>469.94220000000001</v>
      </c>
      <c r="Y938" s="1915"/>
      <c r="Z938" s="1915"/>
      <c r="AA938" s="1915"/>
      <c r="AB938" s="1915"/>
      <c r="AC938" s="1915"/>
      <c r="AD938" s="1916"/>
      <c r="AE938" s="1909">
        <v>203.86</v>
      </c>
      <c r="AF938" s="1841"/>
      <c r="AG938" s="1841"/>
      <c r="AH938" s="1219"/>
    </row>
    <row r="939" spans="1:34" ht="17.45" customHeight="1">
      <c r="A939" s="1218"/>
      <c r="B939" s="1205" t="s">
        <v>2732</v>
      </c>
      <c r="C939" s="1903" t="s">
        <v>2733</v>
      </c>
      <c r="D939" s="1815"/>
      <c r="E939" s="1815"/>
      <c r="F939" s="1815"/>
      <c r="G939" s="1815"/>
      <c r="H939" s="1815"/>
      <c r="I939" s="1815"/>
      <c r="J939" s="1815"/>
      <c r="K939" s="1815"/>
      <c r="L939" s="1815"/>
      <c r="M939" s="1815"/>
      <c r="N939" s="1903"/>
      <c r="O939" s="1910">
        <v>0.43380000000000002</v>
      </c>
      <c r="P939" s="1911"/>
      <c r="Q939" s="1911"/>
      <c r="R939" s="1911"/>
      <c r="S939" s="1912"/>
      <c r="T939" s="1913" t="s">
        <v>497</v>
      </c>
      <c r="U939" s="1796"/>
      <c r="V939" s="1796"/>
      <c r="W939" s="1219"/>
      <c r="X939" s="1914">
        <v>3.4874999999999998</v>
      </c>
      <c r="Y939" s="1915"/>
      <c r="Z939" s="1915"/>
      <c r="AA939" s="1915"/>
      <c r="AB939" s="1915"/>
      <c r="AC939" s="1915"/>
      <c r="AD939" s="1916"/>
      <c r="AE939" s="1909">
        <v>1.514</v>
      </c>
      <c r="AF939" s="1841"/>
      <c r="AG939" s="1841"/>
      <c r="AH939" s="1219"/>
    </row>
    <row r="940" spans="1:34" ht="16.7" customHeight="1">
      <c r="A940" s="1218"/>
      <c r="B940" s="1205" t="s">
        <v>2957</v>
      </c>
      <c r="C940" s="1903" t="s">
        <v>2958</v>
      </c>
      <c r="D940" s="1815"/>
      <c r="E940" s="1815"/>
      <c r="F940" s="1815"/>
      <c r="G940" s="1815"/>
      <c r="H940" s="1815"/>
      <c r="I940" s="1815"/>
      <c r="J940" s="1815"/>
      <c r="K940" s="1815"/>
      <c r="L940" s="1815"/>
      <c r="M940" s="1815"/>
      <c r="N940" s="1903"/>
      <c r="O940" s="1910">
        <v>3.6059000000000001</v>
      </c>
      <c r="P940" s="1911"/>
      <c r="Q940" s="1911"/>
      <c r="R940" s="1911"/>
      <c r="S940" s="1912"/>
      <c r="T940" s="1913" t="s">
        <v>469</v>
      </c>
      <c r="U940" s="1796"/>
      <c r="V940" s="1796"/>
      <c r="W940" s="1219"/>
      <c r="X940" s="1914">
        <v>82.821700000000007</v>
      </c>
      <c r="Y940" s="1915"/>
      <c r="Z940" s="1915"/>
      <c r="AA940" s="1915"/>
      <c r="AB940" s="1915"/>
      <c r="AC940" s="1915"/>
      <c r="AD940" s="1916"/>
      <c r="AE940" s="1909">
        <v>298.64060000000001</v>
      </c>
      <c r="AF940" s="1841"/>
      <c r="AG940" s="1841"/>
      <c r="AH940" s="1219"/>
    </row>
    <row r="941" spans="1:34" ht="17.45" customHeight="1">
      <c r="A941" s="1218"/>
      <c r="B941" s="1205" t="s">
        <v>2959</v>
      </c>
      <c r="C941" s="1903" t="s">
        <v>2960</v>
      </c>
      <c r="D941" s="1815"/>
      <c r="E941" s="1815"/>
      <c r="F941" s="1815"/>
      <c r="G941" s="1815"/>
      <c r="H941" s="1815"/>
      <c r="I941" s="1815"/>
      <c r="J941" s="1815"/>
      <c r="K941" s="1815"/>
      <c r="L941" s="1815"/>
      <c r="M941" s="1815"/>
      <c r="N941" s="1903"/>
      <c r="O941" s="1910">
        <v>0.80489999999999995</v>
      </c>
      <c r="P941" s="1911"/>
      <c r="Q941" s="1911"/>
      <c r="R941" s="1911"/>
      <c r="S941" s="1912"/>
      <c r="T941" s="1913" t="s">
        <v>497</v>
      </c>
      <c r="U941" s="1796"/>
      <c r="V941" s="1796"/>
      <c r="W941" s="1219"/>
      <c r="X941" s="1914">
        <v>45.264899999999997</v>
      </c>
      <c r="Y941" s="1915"/>
      <c r="Z941" s="1915"/>
      <c r="AA941" s="1915"/>
      <c r="AB941" s="1915"/>
      <c r="AC941" s="1915"/>
      <c r="AD941" s="1916"/>
      <c r="AE941" s="1909">
        <v>36.4298</v>
      </c>
      <c r="AF941" s="1841"/>
      <c r="AG941" s="1841"/>
      <c r="AH941" s="1219"/>
    </row>
    <row r="942" spans="1:34" ht="17.45" customHeight="1">
      <c r="A942" s="1220"/>
      <c r="B942" s="1209" t="s">
        <v>2950</v>
      </c>
      <c r="C942" s="1866" t="s">
        <v>2951</v>
      </c>
      <c r="D942" s="1867"/>
      <c r="E942" s="1867"/>
      <c r="F942" s="1867"/>
      <c r="G942" s="1867"/>
      <c r="H942" s="1867"/>
      <c r="I942" s="1867"/>
      <c r="J942" s="1867"/>
      <c r="K942" s="1867"/>
      <c r="L942" s="1867"/>
      <c r="M942" s="1867"/>
      <c r="N942" s="1866"/>
      <c r="O942" s="1893">
        <v>0.87680000000000002</v>
      </c>
      <c r="P942" s="1894"/>
      <c r="Q942" s="1894"/>
      <c r="R942" s="1894"/>
      <c r="S942" s="1895"/>
      <c r="T942" s="1896" t="s">
        <v>469</v>
      </c>
      <c r="U942" s="1897"/>
      <c r="V942" s="1897"/>
      <c r="W942" s="1222"/>
      <c r="X942" s="1898">
        <v>5.0105000000000004</v>
      </c>
      <c r="Y942" s="1899"/>
      <c r="Z942" s="1899"/>
      <c r="AA942" s="1899"/>
      <c r="AB942" s="1899"/>
      <c r="AC942" s="1899"/>
      <c r="AD942" s="1900"/>
      <c r="AE942" s="1874">
        <v>4.3928000000000003</v>
      </c>
      <c r="AF942" s="1843"/>
      <c r="AG942" s="1843"/>
      <c r="AH942" s="1222"/>
    </row>
    <row r="943" spans="1:34" ht="16.7" customHeight="1">
      <c r="A943" s="1792"/>
      <c r="B943" s="1793"/>
      <c r="C943" s="1793"/>
      <c r="D943" s="1793"/>
      <c r="E943" s="1793"/>
      <c r="F943" s="1793"/>
      <c r="G943" s="1793"/>
      <c r="H943" s="1793"/>
      <c r="I943" s="1794" t="s">
        <v>2871</v>
      </c>
      <c r="J943" s="1794"/>
      <c r="K943" s="1794"/>
      <c r="L943" s="1794"/>
      <c r="M943" s="1794"/>
      <c r="N943" s="1794"/>
      <c r="O943" s="1794"/>
      <c r="P943" s="1794"/>
      <c r="Q943" s="1794"/>
      <c r="R943" s="1794"/>
      <c r="S943" s="1794"/>
      <c r="T943" s="1794"/>
      <c r="U943" s="1794"/>
      <c r="V943" s="1794"/>
      <c r="W943" s="1794"/>
      <c r="X943" s="1794"/>
      <c r="Y943" s="1794"/>
      <c r="Z943" s="1214"/>
      <c r="AA943" s="1795">
        <v>892.76639999999998</v>
      </c>
      <c r="AB943" s="1795"/>
      <c r="AC943" s="1795"/>
      <c r="AD943" s="1795"/>
      <c r="AE943" s="1795"/>
      <c r="AF943" s="1795"/>
      <c r="AG943" s="1795"/>
      <c r="AH943" s="1213"/>
    </row>
    <row r="944" spans="1:34" ht="17.45" customHeight="1">
      <c r="A944" s="1801" t="s">
        <v>2872</v>
      </c>
      <c r="B944" s="1825"/>
      <c r="C944" s="1825"/>
      <c r="D944" s="1825"/>
      <c r="E944" s="1825"/>
      <c r="F944" s="1825"/>
      <c r="G944" s="1825"/>
      <c r="H944" s="1825"/>
      <c r="I944" s="1825"/>
      <c r="J944" s="1825"/>
      <c r="K944" s="1825"/>
      <c r="L944" s="1825"/>
      <c r="M944" s="1825"/>
      <c r="N944" s="1826"/>
      <c r="O944" s="1789" t="s">
        <v>2850</v>
      </c>
      <c r="P944" s="1790"/>
      <c r="Q944" s="1790"/>
      <c r="R944" s="1790"/>
      <c r="S944" s="1791"/>
      <c r="T944" s="1827" t="s">
        <v>754</v>
      </c>
      <c r="U944" s="1790"/>
      <c r="V944" s="1790"/>
      <c r="W944" s="1213"/>
      <c r="X944" s="1789" t="s">
        <v>2866</v>
      </c>
      <c r="Y944" s="1790"/>
      <c r="Z944" s="1790"/>
      <c r="AA944" s="1790"/>
      <c r="AB944" s="1790"/>
      <c r="AC944" s="1790"/>
      <c r="AD944" s="1791"/>
      <c r="AE944" s="1810" t="s">
        <v>2867</v>
      </c>
      <c r="AF944" s="1828"/>
      <c r="AG944" s="1828"/>
      <c r="AH944" s="1213"/>
    </row>
    <row r="945" spans="1:34" ht="16.7" customHeight="1">
      <c r="A945" s="1792"/>
      <c r="B945" s="1793"/>
      <c r="C945" s="1793"/>
      <c r="D945" s="1793"/>
      <c r="E945" s="1793"/>
      <c r="F945" s="1793"/>
      <c r="G945" s="1793"/>
      <c r="H945" s="1793"/>
      <c r="I945" s="1793"/>
      <c r="J945" s="1793"/>
      <c r="K945" s="1794" t="s">
        <v>2873</v>
      </c>
      <c r="L945" s="1794"/>
      <c r="M945" s="1794"/>
      <c r="N945" s="1794"/>
      <c r="O945" s="1794"/>
      <c r="P945" s="1794"/>
      <c r="Q945" s="1794"/>
      <c r="R945" s="1794"/>
      <c r="S945" s="1794"/>
      <c r="T945" s="1794"/>
      <c r="U945" s="1794"/>
      <c r="V945" s="1794"/>
      <c r="W945" s="1794"/>
      <c r="X945" s="1794"/>
      <c r="Y945" s="1794"/>
      <c r="Z945" s="1794"/>
      <c r="AA945" s="1794"/>
      <c r="AB945" s="1214"/>
      <c r="AC945" s="1795">
        <v>0</v>
      </c>
      <c r="AD945" s="1795"/>
      <c r="AE945" s="1795"/>
      <c r="AF945" s="1795"/>
      <c r="AG945" s="1795"/>
      <c r="AH945" s="1213"/>
    </row>
    <row r="946" spans="1:34" ht="17.45" customHeight="1">
      <c r="A946" s="1801" t="s">
        <v>2874</v>
      </c>
      <c r="B946" s="1825"/>
      <c r="C946" s="1825"/>
      <c r="D946" s="1825"/>
      <c r="E946" s="1825"/>
      <c r="F946" s="1825"/>
      <c r="G946" s="1825"/>
      <c r="H946" s="1825"/>
      <c r="I946" s="1825"/>
      <c r="J946" s="1826"/>
      <c r="K946" s="1789" t="s">
        <v>2850</v>
      </c>
      <c r="L946" s="1791"/>
      <c r="M946" s="1855" t="s">
        <v>2875</v>
      </c>
      <c r="N946" s="1856"/>
      <c r="O946" s="1857"/>
      <c r="P946" s="1855" t="s">
        <v>2876</v>
      </c>
      <c r="Q946" s="1856"/>
      <c r="R946" s="1857"/>
      <c r="S946" s="1855" t="s">
        <v>2877</v>
      </c>
      <c r="T946" s="1857"/>
      <c r="U946" s="1789" t="s">
        <v>2878</v>
      </c>
      <c r="V946" s="1790"/>
      <c r="W946" s="1791"/>
      <c r="X946" s="1789" t="s">
        <v>2879</v>
      </c>
      <c r="Y946" s="1790"/>
      <c r="Z946" s="1790"/>
      <c r="AA946" s="1790"/>
      <c r="AB946" s="1791"/>
      <c r="AC946" s="1789" t="s">
        <v>2880</v>
      </c>
      <c r="AD946" s="1791"/>
      <c r="AE946" s="1810" t="s">
        <v>2867</v>
      </c>
      <c r="AF946" s="1828"/>
      <c r="AG946" s="1828"/>
      <c r="AH946" s="1213"/>
    </row>
    <row r="947" spans="1:34" ht="17.45" customHeight="1">
      <c r="A947" s="1853"/>
      <c r="B947" s="1778"/>
      <c r="C947" s="1778"/>
      <c r="D947" s="1778"/>
      <c r="E947" s="1778"/>
      <c r="F947" s="1778"/>
      <c r="G947" s="1778"/>
      <c r="H947" s="1778"/>
      <c r="I947" s="1846" t="s">
        <v>2881</v>
      </c>
      <c r="J947" s="1846"/>
      <c r="K947" s="1846"/>
      <c r="L947" s="1846"/>
      <c r="M947" s="1846"/>
      <c r="N947" s="1846"/>
      <c r="O947" s="1846"/>
      <c r="P947" s="1846"/>
      <c r="Q947" s="1846"/>
      <c r="R947" s="1846"/>
      <c r="S947" s="1846"/>
      <c r="T947" s="1846"/>
      <c r="U947" s="1846"/>
      <c r="V947" s="1846"/>
      <c r="W947" s="1846"/>
      <c r="X947" s="1846"/>
      <c r="Y947" s="1846"/>
      <c r="Z947" s="1203"/>
      <c r="AA947" s="1847">
        <v>0</v>
      </c>
      <c r="AB947" s="1847"/>
      <c r="AC947" s="1847"/>
      <c r="AD947" s="1847"/>
      <c r="AE947" s="1847"/>
      <c r="AF947" s="1847"/>
      <c r="AG947" s="1847"/>
      <c r="AH947" s="1204"/>
    </row>
    <row r="948" spans="1:34" ht="5.85" customHeight="1">
      <c r="A948" s="1854"/>
      <c r="B948" s="1309"/>
      <c r="C948" s="1309"/>
      <c r="D948" s="1309"/>
      <c r="E948" s="1309"/>
      <c r="F948" s="1309"/>
      <c r="G948" s="1309"/>
      <c r="H948" s="1309"/>
      <c r="I948" s="1309"/>
      <c r="J948" s="1309"/>
      <c r="K948" s="1309"/>
      <c r="L948" s="1309"/>
      <c r="M948" s="1309"/>
      <c r="N948" s="1309"/>
      <c r="O948" s="1309"/>
      <c r="P948" s="1309"/>
      <c r="Q948" s="1309"/>
      <c r="R948" s="1309"/>
      <c r="S948" s="1309"/>
      <c r="T948" s="1309"/>
      <c r="U948" s="1309"/>
      <c r="V948" s="1309"/>
      <c r="W948" s="1309"/>
      <c r="X948" s="1309"/>
      <c r="Y948" s="1309"/>
      <c r="Z948" s="1309"/>
      <c r="AA948" s="1309"/>
      <c r="AB948" s="1309"/>
      <c r="AC948" s="1309"/>
      <c r="AD948" s="1309"/>
      <c r="AE948" s="1309"/>
      <c r="AF948" s="1309"/>
      <c r="AG948" s="1309"/>
      <c r="AH948" s="1782"/>
    </row>
    <row r="949" spans="1:34" ht="16.7" customHeight="1">
      <c r="A949" s="1845"/>
      <c r="B949" s="1799"/>
      <c r="C949" s="1799"/>
      <c r="D949" s="1799"/>
      <c r="E949" s="1799"/>
      <c r="F949" s="1799"/>
      <c r="G949" s="1799"/>
      <c r="H949" s="1799"/>
      <c r="I949" s="1842" t="s">
        <v>2882</v>
      </c>
      <c r="J949" s="1842"/>
      <c r="K949" s="1842"/>
      <c r="L949" s="1842"/>
      <c r="M949" s="1842"/>
      <c r="N949" s="1842"/>
      <c r="O949" s="1842"/>
      <c r="P949" s="1842"/>
      <c r="Q949" s="1842"/>
      <c r="R949" s="1842"/>
      <c r="S949" s="1842"/>
      <c r="T949" s="1842"/>
      <c r="U949" s="1842"/>
      <c r="V949" s="1842"/>
      <c r="W949" s="1842"/>
      <c r="X949" s="1842"/>
      <c r="Y949" s="1842"/>
      <c r="Z949" s="1212"/>
      <c r="AA949" s="1848">
        <v>892.77</v>
      </c>
      <c r="AB949" s="1848"/>
      <c r="AC949" s="1848"/>
      <c r="AD949" s="1848"/>
      <c r="AE949" s="1848"/>
      <c r="AF949" s="1848"/>
      <c r="AG949" s="1848"/>
      <c r="AH949" s="1208"/>
    </row>
    <row r="950" spans="1:34" ht="45.75" customHeight="1">
      <c r="A950" s="1849" t="s">
        <v>2883</v>
      </c>
      <c r="B950" s="1850"/>
      <c r="C950" s="1850"/>
      <c r="D950" s="1850"/>
      <c r="E950" s="1851"/>
      <c r="F950" s="1852"/>
      <c r="G950" s="1852"/>
      <c r="H950" s="1852"/>
      <c r="I950" s="1852"/>
      <c r="J950" s="1852"/>
      <c r="K950" s="1852"/>
      <c r="L950" s="1852"/>
      <c r="M950" s="1852"/>
      <c r="N950" s="1852"/>
      <c r="O950" s="1852"/>
      <c r="P950" s="1852"/>
      <c r="Q950" s="1852"/>
      <c r="R950" s="1852"/>
      <c r="S950" s="1852"/>
      <c r="T950" s="1852"/>
      <c r="U950" s="1852"/>
      <c r="V950" s="1852"/>
      <c r="W950" s="1852"/>
      <c r="X950" s="1852"/>
      <c r="Y950" s="1852"/>
      <c r="Z950" s="1852"/>
      <c r="AA950" s="1852"/>
      <c r="AB950" s="1852"/>
      <c r="AC950" s="1852"/>
      <c r="AD950" s="1852"/>
      <c r="AE950" s="1852"/>
      <c r="AF950" s="1852"/>
      <c r="AG950" s="1852"/>
      <c r="AH950" s="1851"/>
    </row>
    <row r="951" spans="1:34" ht="98.85" customHeight="1">
      <c r="A951" s="1218"/>
      <c r="AH951" s="1219"/>
    </row>
    <row r="952" spans="1:34" ht="98.85" customHeight="1">
      <c r="A952" s="1220"/>
      <c r="B952" s="1221"/>
      <c r="C952" s="1221"/>
      <c r="D952" s="1221"/>
      <c r="E952" s="1221"/>
      <c r="F952" s="1221"/>
      <c r="G952" s="1221"/>
      <c r="H952" s="1221"/>
      <c r="I952" s="1221"/>
      <c r="J952" s="1221"/>
      <c r="K952" s="1221"/>
      <c r="L952" s="1221"/>
      <c r="M952" s="1221"/>
      <c r="N952" s="1221"/>
      <c r="O952" s="1221"/>
      <c r="P952" s="1221"/>
      <c r="Q952" s="1221"/>
      <c r="R952" s="1221"/>
      <c r="S952" s="1221"/>
      <c r="T952" s="1221"/>
      <c r="U952" s="1221"/>
      <c r="V952" s="1221"/>
      <c r="W952" s="1221"/>
      <c r="X952" s="1221"/>
      <c r="Y952" s="1221"/>
      <c r="Z952" s="1221"/>
      <c r="AA952" s="1221"/>
      <c r="AB952" s="1221"/>
      <c r="AC952" s="1221"/>
      <c r="AD952" s="1221"/>
      <c r="AE952" s="1221"/>
      <c r="AF952" s="1221"/>
      <c r="AG952" s="1221"/>
      <c r="AH952" s="1222"/>
    </row>
    <row r="953" spans="1:34" ht="5.85" customHeight="1">
      <c r="A953" s="1777"/>
      <c r="B953" s="1778"/>
      <c r="C953" s="1778"/>
      <c r="D953" s="1778"/>
      <c r="E953" s="1778"/>
      <c r="F953" s="1778"/>
      <c r="G953" s="1778"/>
      <c r="H953" s="1778"/>
      <c r="I953" s="1778"/>
      <c r="J953" s="1778"/>
      <c r="K953" s="1778"/>
      <c r="L953" s="1778"/>
      <c r="M953" s="1778"/>
      <c r="N953" s="1778"/>
      <c r="O953" s="1778"/>
      <c r="P953" s="1778"/>
      <c r="Q953" s="1778"/>
      <c r="R953" s="1778"/>
      <c r="S953" s="1778"/>
      <c r="T953" s="1778"/>
      <c r="U953" s="1778"/>
      <c r="V953" s="1778"/>
      <c r="W953" s="1778"/>
      <c r="X953" s="1778"/>
      <c r="Y953" s="1778"/>
      <c r="Z953" s="1778"/>
      <c r="AA953" s="1778"/>
      <c r="AB953" s="1778"/>
      <c r="AC953" s="1778"/>
      <c r="AD953" s="1778"/>
      <c r="AE953" s="1778"/>
      <c r="AF953" s="1778"/>
      <c r="AG953" s="1778"/>
      <c r="AH953" s="1779"/>
    </row>
    <row r="954" spans="1:34" ht="10.9" customHeight="1">
      <c r="A954" s="1780" t="s">
        <v>2834</v>
      </c>
      <c r="B954" s="1310"/>
      <c r="C954" s="1310"/>
      <c r="D954" s="1310"/>
      <c r="E954" s="1310"/>
      <c r="F954" s="1310"/>
      <c r="G954" s="1310"/>
      <c r="H954" s="1310"/>
      <c r="I954" s="1310"/>
      <c r="J954" s="1310"/>
      <c r="K954" s="1310"/>
      <c r="L954" s="1310"/>
      <c r="M954" s="1310"/>
      <c r="N954" s="1310"/>
      <c r="O954" s="1310"/>
      <c r="P954" s="1310"/>
      <c r="Q954" s="1310"/>
      <c r="R954" s="1310"/>
      <c r="S954" s="1310"/>
      <c r="T954" s="1310"/>
      <c r="U954" s="1310"/>
      <c r="V954" s="1310"/>
      <c r="W954" s="1310"/>
      <c r="X954" s="1310"/>
      <c r="Y954" s="1310"/>
      <c r="Z954" s="1310"/>
      <c r="AA954" s="1310"/>
      <c r="AB954" s="1310"/>
      <c r="AC954" s="1310"/>
      <c r="AD954" s="1309"/>
      <c r="AE954" s="1309"/>
      <c r="AF954" s="1781" t="s">
        <v>2964</v>
      </c>
      <c r="AG954" s="1781"/>
      <c r="AH954" s="1782"/>
    </row>
    <row r="955" spans="1:34" ht="5.85" customHeight="1">
      <c r="A955" s="1780"/>
      <c r="B955" s="1310"/>
      <c r="C955" s="1310"/>
      <c r="D955" s="1310"/>
      <c r="E955" s="1310"/>
      <c r="F955" s="1310"/>
      <c r="G955" s="1310"/>
      <c r="H955" s="1310"/>
      <c r="I955" s="1310"/>
      <c r="J955" s="1310"/>
      <c r="K955" s="1310"/>
      <c r="L955" s="1310"/>
      <c r="M955" s="1310"/>
      <c r="N955" s="1310"/>
      <c r="O955" s="1310"/>
      <c r="P955" s="1310"/>
      <c r="Q955" s="1310"/>
      <c r="R955" s="1310"/>
      <c r="S955" s="1310"/>
      <c r="T955" s="1310"/>
      <c r="U955" s="1310"/>
      <c r="V955" s="1310"/>
      <c r="W955" s="1310"/>
      <c r="X955" s="1310"/>
      <c r="Y955" s="1310"/>
      <c r="Z955" s="1310"/>
      <c r="AA955" s="1310"/>
      <c r="AB955" s="1310"/>
      <c r="AC955" s="1310"/>
      <c r="AD955" s="1311"/>
      <c r="AE955" s="1311"/>
      <c r="AF955" s="1311"/>
      <c r="AG955" s="1311"/>
      <c r="AH955" s="1782"/>
    </row>
    <row r="956" spans="1:34" ht="11.65" customHeight="1">
      <c r="A956" s="1783" t="s">
        <v>2836</v>
      </c>
      <c r="B956" s="1784"/>
      <c r="C956" s="1784"/>
      <c r="D956" s="1784"/>
      <c r="E956" s="1784"/>
      <c r="F956" s="1784"/>
      <c r="G956" s="1784"/>
      <c r="H956" s="1784"/>
      <c r="I956" s="1784"/>
      <c r="J956" s="1784"/>
      <c r="K956" s="1784"/>
      <c r="L956" s="1784"/>
      <c r="M956" s="1784"/>
      <c r="N956" s="1784"/>
      <c r="O956" s="1784"/>
      <c r="P956" s="1784"/>
      <c r="Q956" s="1784"/>
      <c r="R956" s="1784"/>
      <c r="S956" s="1784"/>
      <c r="T956" s="1784"/>
      <c r="U956" s="1784"/>
      <c r="V956" s="1784"/>
      <c r="W956" s="1784"/>
      <c r="X956" s="1784"/>
      <c r="Y956" s="1784"/>
      <c r="Z956" s="1784"/>
      <c r="AA956" s="1784"/>
      <c r="AB956" s="1784"/>
      <c r="AC956" s="1784"/>
      <c r="AD956" s="1311"/>
      <c r="AE956" s="1311"/>
      <c r="AF956" s="1311"/>
      <c r="AG956" s="1311"/>
      <c r="AH956" s="1782"/>
    </row>
    <row r="957" spans="1:34" ht="23.25" customHeight="1">
      <c r="A957" s="1785" t="s">
        <v>2837</v>
      </c>
      <c r="B957" s="1786"/>
      <c r="C957" s="1786"/>
      <c r="D957" s="1786"/>
      <c r="E957" s="1786"/>
      <c r="F957" s="1786"/>
      <c r="G957" s="1786"/>
      <c r="H957" s="1786"/>
      <c r="I957" s="1786"/>
      <c r="J957" s="1786"/>
      <c r="K957" s="1786"/>
      <c r="L957" s="1786"/>
      <c r="M957" s="1786"/>
      <c r="N957" s="1786"/>
      <c r="O957" s="1786"/>
      <c r="P957" s="1786"/>
      <c r="Q957" s="1786"/>
      <c r="R957" s="1786"/>
      <c r="S957" s="1786"/>
      <c r="T957" s="1786"/>
      <c r="U957" s="1786"/>
      <c r="V957" s="1786"/>
      <c r="W957" s="1786"/>
      <c r="X957" s="1786"/>
      <c r="Y957" s="1786"/>
      <c r="Z957" s="1786"/>
      <c r="AA957" s="1786"/>
      <c r="AB957" s="1786"/>
      <c r="AC957" s="1786"/>
      <c r="AD957" s="1311"/>
      <c r="AE957" s="1311"/>
      <c r="AF957" s="1311"/>
      <c r="AG957" s="1311"/>
      <c r="AH957" s="1782"/>
    </row>
    <row r="958" spans="1:34" ht="5.0999999999999996" customHeight="1">
      <c r="A958" s="1787" t="s">
        <v>2838</v>
      </c>
      <c r="B958" s="1788"/>
      <c r="C958" s="1788"/>
      <c r="D958" s="1788"/>
      <c r="E958" s="1788"/>
      <c r="F958" s="1788"/>
      <c r="G958" s="1788"/>
      <c r="H958" s="1788"/>
      <c r="I958" s="1788"/>
      <c r="J958" s="1788"/>
      <c r="K958" s="1788"/>
      <c r="L958" s="1788"/>
      <c r="M958" s="1788"/>
      <c r="N958" s="1788"/>
      <c r="O958" s="1788"/>
      <c r="P958" s="1788"/>
      <c r="Q958" s="1788"/>
      <c r="R958" s="1788"/>
      <c r="S958" s="1788"/>
      <c r="T958" s="1788"/>
      <c r="U958" s="1788"/>
      <c r="V958" s="1788"/>
      <c r="W958" s="1788"/>
      <c r="X958" s="1788"/>
      <c r="Y958" s="1788"/>
      <c r="Z958" s="1788"/>
      <c r="AA958" s="1788"/>
      <c r="AB958" s="1788"/>
      <c r="AC958" s="1788"/>
      <c r="AD958" s="1311"/>
      <c r="AE958" s="1311"/>
      <c r="AF958" s="1311"/>
      <c r="AG958" s="1311"/>
      <c r="AH958" s="1782"/>
    </row>
    <row r="959" spans="1:34" ht="5.85" customHeight="1">
      <c r="A959" s="1787"/>
      <c r="B959" s="1788"/>
      <c r="C959" s="1788"/>
      <c r="D959" s="1788"/>
      <c r="E959" s="1788"/>
      <c r="F959" s="1788"/>
      <c r="G959" s="1788"/>
      <c r="H959" s="1788"/>
      <c r="I959" s="1788"/>
      <c r="J959" s="1788"/>
      <c r="K959" s="1788"/>
      <c r="L959" s="1788"/>
      <c r="M959" s="1788"/>
      <c r="N959" s="1788"/>
      <c r="O959" s="1788"/>
      <c r="P959" s="1788"/>
      <c r="Q959" s="1788"/>
      <c r="R959" s="1788"/>
      <c r="S959" s="1788"/>
      <c r="T959" s="1788"/>
      <c r="U959" s="1788"/>
      <c r="V959" s="1788"/>
      <c r="W959" s="1788"/>
      <c r="X959" s="1788"/>
      <c r="Y959" s="1788"/>
      <c r="Z959" s="1788"/>
      <c r="AA959" s="1788"/>
      <c r="AB959" s="1788"/>
      <c r="AC959" s="1788"/>
      <c r="AD959" s="1782"/>
      <c r="AE959" s="1309"/>
      <c r="AF959" s="1309"/>
      <c r="AG959" s="1309"/>
      <c r="AH959" s="1782"/>
    </row>
    <row r="960" spans="1:34" ht="11.65" customHeight="1">
      <c r="A960" s="1787" t="s">
        <v>2839</v>
      </c>
      <c r="B960" s="1788"/>
      <c r="C960" s="1788"/>
      <c r="D960" s="1788"/>
      <c r="E960" s="1788"/>
      <c r="F960" s="1788"/>
      <c r="G960" s="1788"/>
      <c r="H960" s="1788"/>
      <c r="I960" s="1788"/>
      <c r="J960" s="1788"/>
      <c r="K960" s="1788"/>
      <c r="L960" s="1788"/>
      <c r="M960" s="1788"/>
      <c r="N960" s="1788"/>
      <c r="O960" s="1788"/>
      <c r="P960" s="1788"/>
      <c r="Q960" s="1788"/>
      <c r="R960" s="1788"/>
      <c r="S960" s="1788"/>
      <c r="T960" s="1788"/>
      <c r="U960" s="1788"/>
      <c r="V960" s="1788"/>
      <c r="W960" s="1788"/>
      <c r="X960" s="1788"/>
      <c r="Y960" s="1788"/>
      <c r="Z960" s="1788"/>
      <c r="AA960" s="1788"/>
      <c r="AB960" s="1788"/>
      <c r="AC960" s="1788"/>
      <c r="AD960" s="1818" t="s">
        <v>2840</v>
      </c>
      <c r="AE960" s="1818"/>
      <c r="AF960" s="1206">
        <v>21.23</v>
      </c>
      <c r="AG960" s="1207" t="s">
        <v>5</v>
      </c>
      <c r="AH960" s="1800"/>
    </row>
    <row r="961" spans="1:34" ht="11.65" customHeight="1">
      <c r="A961" s="1819" t="s">
        <v>2841</v>
      </c>
      <c r="B961" s="1820"/>
      <c r="C961" s="1820"/>
      <c r="D961" s="1820"/>
      <c r="E961" s="1820"/>
      <c r="F961" s="1820"/>
      <c r="G961" s="1820"/>
      <c r="H961" s="1820"/>
      <c r="I961" s="1820"/>
      <c r="J961" s="1820"/>
      <c r="K961" s="1820"/>
      <c r="L961" s="1820"/>
      <c r="M961" s="1820"/>
      <c r="N961" s="1820"/>
      <c r="O961" s="1820"/>
      <c r="P961" s="1820"/>
      <c r="Q961" s="1820"/>
      <c r="R961" s="1820"/>
      <c r="S961" s="1820"/>
      <c r="T961" s="1820"/>
      <c r="U961" s="1820"/>
      <c r="V961" s="1820"/>
      <c r="W961" s="1820"/>
      <c r="X961" s="1820"/>
      <c r="Y961" s="1820"/>
      <c r="Z961" s="1820"/>
      <c r="AA961" s="1820"/>
      <c r="AB961" s="1820"/>
      <c r="AC961" s="1820"/>
      <c r="AD961" s="1821" t="s">
        <v>2842</v>
      </c>
      <c r="AE961" s="1821"/>
      <c r="AF961" s="1210">
        <v>15</v>
      </c>
      <c r="AG961" s="1211" t="s">
        <v>5</v>
      </c>
      <c r="AH961" s="1800"/>
    </row>
    <row r="962" spans="1:34" ht="16.7" customHeight="1">
      <c r="A962" s="1822" t="s">
        <v>2843</v>
      </c>
      <c r="B962" s="1802"/>
      <c r="C962" s="1802"/>
      <c r="D962" s="1778"/>
      <c r="E962" s="1823" t="s">
        <v>2754</v>
      </c>
      <c r="F962" s="1823"/>
      <c r="G962" s="1823"/>
      <c r="H962" s="1823"/>
      <c r="I962" s="1823"/>
      <c r="J962" s="1823"/>
      <c r="K962" s="1823"/>
      <c r="L962" s="1823"/>
      <c r="M962" s="1823"/>
      <c r="N962" s="1823"/>
      <c r="O962" s="1823"/>
      <c r="P962" s="1823"/>
      <c r="Q962" s="1823"/>
      <c r="R962" s="1823"/>
      <c r="S962" s="1823"/>
      <c r="T962" s="1823"/>
      <c r="U962" s="1823"/>
      <c r="V962" s="1823"/>
      <c r="W962" s="1823"/>
      <c r="X962" s="1823"/>
      <c r="Y962" s="1823"/>
      <c r="Z962" s="1823"/>
      <c r="AA962" s="1823"/>
      <c r="AB962" s="1823"/>
      <c r="AC962" s="1823"/>
      <c r="AD962" s="1823"/>
      <c r="AE962" s="1823"/>
      <c r="AF962" s="1823"/>
      <c r="AG962" s="1823"/>
      <c r="AH962" s="1779"/>
    </row>
    <row r="963" spans="1:34" ht="17.45" customHeight="1">
      <c r="A963" s="1824" t="s">
        <v>2844</v>
      </c>
      <c r="B963" s="1816"/>
      <c r="C963" s="1816"/>
      <c r="D963" s="1309"/>
      <c r="E963" s="1815" t="s">
        <v>2753</v>
      </c>
      <c r="F963" s="1815"/>
      <c r="G963" s="1111"/>
      <c r="H963" s="1796" t="s">
        <v>2845</v>
      </c>
      <c r="I963" s="1796"/>
      <c r="J963" s="1796" t="s">
        <v>47</v>
      </c>
      <c r="K963" s="1796"/>
      <c r="L963" s="1309"/>
      <c r="M963" s="1309"/>
      <c r="N963" s="1816" t="s">
        <v>2846</v>
      </c>
      <c r="O963" s="1816"/>
      <c r="P963" s="1816"/>
      <c r="Q963" s="1816"/>
      <c r="R963" s="1817">
        <v>1</v>
      </c>
      <c r="S963" s="1817"/>
      <c r="T963" s="1817"/>
      <c r="U963" s="1817"/>
      <c r="V963" s="1309"/>
      <c r="W963" s="1309"/>
      <c r="X963" s="1309"/>
      <c r="Y963" s="1796" t="s">
        <v>2847</v>
      </c>
      <c r="Z963" s="1796"/>
      <c r="AA963" s="1796"/>
      <c r="AB963" s="1796"/>
      <c r="AC963" s="1796"/>
      <c r="AD963" s="1796"/>
      <c r="AE963" s="1796"/>
      <c r="AF963" s="1797" t="s">
        <v>2848</v>
      </c>
      <c r="AG963" s="1797"/>
      <c r="AH963" s="1782"/>
    </row>
    <row r="964" spans="1:34" ht="5.85" customHeight="1">
      <c r="A964" s="1798"/>
      <c r="B964" s="1799"/>
      <c r="C964" s="1799"/>
      <c r="D964" s="1799"/>
      <c r="E964" s="1799"/>
      <c r="F964" s="1799"/>
      <c r="G964" s="1799"/>
      <c r="H964" s="1799"/>
      <c r="I964" s="1799"/>
      <c r="J964" s="1799"/>
      <c r="K964" s="1799"/>
      <c r="L964" s="1799"/>
      <c r="M964" s="1799"/>
      <c r="N964" s="1799"/>
      <c r="O964" s="1799"/>
      <c r="P964" s="1799"/>
      <c r="Q964" s="1799"/>
      <c r="R964" s="1799"/>
      <c r="S964" s="1799"/>
      <c r="T964" s="1799"/>
      <c r="U964" s="1799"/>
      <c r="V964" s="1799"/>
      <c r="W964" s="1799"/>
      <c r="X964" s="1799"/>
      <c r="Y964" s="1799"/>
      <c r="Z964" s="1799"/>
      <c r="AA964" s="1799"/>
      <c r="AB964" s="1799"/>
      <c r="AC964" s="1799"/>
      <c r="AD964" s="1799"/>
      <c r="AE964" s="1799"/>
      <c r="AF964" s="1799"/>
      <c r="AG964" s="1799"/>
      <c r="AH964" s="1800"/>
    </row>
    <row r="965" spans="1:34" ht="17.45" customHeight="1">
      <c r="A965" s="1801" t="s">
        <v>2849</v>
      </c>
      <c r="B965" s="1802"/>
      <c r="C965" s="1802"/>
      <c r="D965" s="1802"/>
      <c r="E965" s="1802"/>
      <c r="F965" s="1802"/>
      <c r="G965" s="1802"/>
      <c r="H965" s="1802"/>
      <c r="I965" s="1802"/>
      <c r="J965" s="1803"/>
      <c r="K965" s="1789" t="s">
        <v>2850</v>
      </c>
      <c r="L965" s="1807"/>
      <c r="M965" s="1789" t="s">
        <v>2851</v>
      </c>
      <c r="N965" s="1790"/>
      <c r="O965" s="1790"/>
      <c r="P965" s="1790"/>
      <c r="Q965" s="1790"/>
      <c r="R965" s="1790"/>
      <c r="S965" s="1790"/>
      <c r="T965" s="1791"/>
      <c r="U965" s="1789" t="s">
        <v>2852</v>
      </c>
      <c r="V965" s="1790"/>
      <c r="W965" s="1790"/>
      <c r="X965" s="1790"/>
      <c r="Y965" s="1790"/>
      <c r="Z965" s="1790"/>
      <c r="AA965" s="1790"/>
      <c r="AB965" s="1790"/>
      <c r="AC965" s="1790"/>
      <c r="AD965" s="1791"/>
      <c r="AE965" s="1810" t="s">
        <v>2853</v>
      </c>
      <c r="AF965" s="1811"/>
      <c r="AG965" s="1811"/>
      <c r="AH965" s="1814"/>
    </row>
    <row r="966" spans="1:34" ht="16.7" customHeight="1">
      <c r="A966" s="1804"/>
      <c r="B966" s="1805"/>
      <c r="C966" s="1805"/>
      <c r="D966" s="1805"/>
      <c r="E966" s="1805"/>
      <c r="F966" s="1805"/>
      <c r="G966" s="1805"/>
      <c r="H966" s="1805"/>
      <c r="I966" s="1805"/>
      <c r="J966" s="1806"/>
      <c r="K966" s="1808"/>
      <c r="L966" s="1809"/>
      <c r="M966" s="1789" t="s">
        <v>2854</v>
      </c>
      <c r="N966" s="1790"/>
      <c r="O966" s="1790"/>
      <c r="P966" s="1791"/>
      <c r="Q966" s="1789" t="s">
        <v>2855</v>
      </c>
      <c r="R966" s="1790"/>
      <c r="S966" s="1790"/>
      <c r="T966" s="1791"/>
      <c r="U966" s="1789" t="s">
        <v>2854</v>
      </c>
      <c r="V966" s="1790"/>
      <c r="W966" s="1790"/>
      <c r="X966" s="1790"/>
      <c r="Y966" s="1790"/>
      <c r="Z966" s="1791"/>
      <c r="AA966" s="1789" t="s">
        <v>2855</v>
      </c>
      <c r="AB966" s="1790"/>
      <c r="AC966" s="1790"/>
      <c r="AD966" s="1791"/>
      <c r="AE966" s="1812"/>
      <c r="AF966" s="1813"/>
      <c r="AG966" s="1813"/>
      <c r="AH966" s="1800"/>
    </row>
    <row r="967" spans="1:34" ht="17.45" customHeight="1">
      <c r="A967" s="1792"/>
      <c r="B967" s="1793"/>
      <c r="C967" s="1793"/>
      <c r="D967" s="1793"/>
      <c r="E967" s="1793"/>
      <c r="F967" s="1793"/>
      <c r="G967" s="1793"/>
      <c r="H967" s="1793"/>
      <c r="I967" s="1793"/>
      <c r="J967" s="1793"/>
      <c r="K967" s="1794" t="s">
        <v>2856</v>
      </c>
      <c r="L967" s="1794"/>
      <c r="M967" s="1794"/>
      <c r="N967" s="1794"/>
      <c r="O967" s="1794"/>
      <c r="P967" s="1794"/>
      <c r="Q967" s="1794"/>
      <c r="R967" s="1794"/>
      <c r="S967" s="1794"/>
      <c r="T967" s="1794"/>
      <c r="U967" s="1794"/>
      <c r="V967" s="1794"/>
      <c r="W967" s="1794"/>
      <c r="X967" s="1794"/>
      <c r="Y967" s="1794"/>
      <c r="Z967" s="1794"/>
      <c r="AA967" s="1795">
        <v>0</v>
      </c>
      <c r="AB967" s="1795"/>
      <c r="AC967" s="1795"/>
      <c r="AD967" s="1795"/>
      <c r="AE967" s="1795"/>
      <c r="AF967" s="1795"/>
      <c r="AG967" s="1795"/>
      <c r="AH967" s="1213"/>
    </row>
    <row r="968" spans="1:34" ht="16.7" customHeight="1">
      <c r="A968" s="1801" t="s">
        <v>2857</v>
      </c>
      <c r="B968" s="1825"/>
      <c r="C968" s="1825"/>
      <c r="D968" s="1825"/>
      <c r="E968" s="1825"/>
      <c r="F968" s="1825"/>
      <c r="G968" s="1825"/>
      <c r="H968" s="1825"/>
      <c r="I968" s="1825"/>
      <c r="J968" s="1825"/>
      <c r="K968" s="1825"/>
      <c r="L968" s="1825"/>
      <c r="M968" s="1825"/>
      <c r="N968" s="1826"/>
      <c r="O968" s="1789" t="s">
        <v>2858</v>
      </c>
      <c r="P968" s="1790"/>
      <c r="Q968" s="1790"/>
      <c r="R968" s="1790"/>
      <c r="S968" s="1791"/>
      <c r="T968" s="1827" t="s">
        <v>2850</v>
      </c>
      <c r="U968" s="1790"/>
      <c r="V968" s="1790"/>
      <c r="W968" s="1213"/>
      <c r="X968" s="1789" t="s">
        <v>2859</v>
      </c>
      <c r="Y968" s="1790"/>
      <c r="Z968" s="1790"/>
      <c r="AA968" s="1790"/>
      <c r="AB968" s="1790"/>
      <c r="AC968" s="1790"/>
      <c r="AD968" s="1791"/>
      <c r="AE968" s="1810" t="s">
        <v>2853</v>
      </c>
      <c r="AF968" s="1828"/>
      <c r="AG968" s="1828"/>
      <c r="AH968" s="1213"/>
    </row>
    <row r="969" spans="1:34" ht="17.45" customHeight="1">
      <c r="A969" s="1215"/>
      <c r="B969" s="1216" t="s">
        <v>1009</v>
      </c>
      <c r="C969" s="1829" t="s">
        <v>1010</v>
      </c>
      <c r="D969" s="1830"/>
      <c r="E969" s="1830"/>
      <c r="F969" s="1830"/>
      <c r="G969" s="1830"/>
      <c r="H969" s="1830"/>
      <c r="I969" s="1830"/>
      <c r="J969" s="1830"/>
      <c r="K969" s="1830"/>
      <c r="L969" s="1830"/>
      <c r="M969" s="1830"/>
      <c r="N969" s="1829"/>
      <c r="O969" s="1831">
        <v>0</v>
      </c>
      <c r="P969" s="1832"/>
      <c r="Q969" s="1832"/>
      <c r="R969" s="1832"/>
      <c r="S969" s="1833"/>
      <c r="T969" s="1858">
        <v>0.48</v>
      </c>
      <c r="U969" s="1832"/>
      <c r="V969" s="1832"/>
      <c r="W969" s="1217"/>
      <c r="X969" s="1859">
        <v>22.268799999999999</v>
      </c>
      <c r="Y969" s="1860"/>
      <c r="Z969" s="1860"/>
      <c r="AA969" s="1860"/>
      <c r="AB969" s="1860"/>
      <c r="AC969" s="1860"/>
      <c r="AD969" s="1861"/>
      <c r="AE969" s="1839">
        <v>10.689</v>
      </c>
      <c r="AF969" s="1795"/>
      <c r="AG969" s="1795"/>
      <c r="AH969" s="1217"/>
    </row>
    <row r="970" spans="1:34" ht="17.45" customHeight="1">
      <c r="A970" s="1792"/>
      <c r="B970" s="1778"/>
      <c r="C970" s="1778"/>
      <c r="D970" s="1778"/>
      <c r="E970" s="1778"/>
      <c r="F970" s="1778"/>
      <c r="G970" s="1778"/>
      <c r="H970" s="1778"/>
      <c r="I970" s="1846" t="s">
        <v>2860</v>
      </c>
      <c r="J970" s="1846"/>
      <c r="K970" s="1846"/>
      <c r="L970" s="1846"/>
      <c r="M970" s="1846"/>
      <c r="N970" s="1846"/>
      <c r="O970" s="1846"/>
      <c r="P970" s="1846"/>
      <c r="Q970" s="1846"/>
      <c r="R970" s="1846"/>
      <c r="S970" s="1846"/>
      <c r="T970" s="1846"/>
      <c r="U970" s="1846"/>
      <c r="V970" s="1846"/>
      <c r="W970" s="1846"/>
      <c r="X970" s="1846"/>
      <c r="Y970" s="1846"/>
      <c r="Z970" s="1793"/>
      <c r="AA970" s="1847">
        <v>10.689</v>
      </c>
      <c r="AB970" s="1847"/>
      <c r="AC970" s="1847"/>
      <c r="AD970" s="1847"/>
      <c r="AE970" s="1847"/>
      <c r="AF970" s="1847"/>
      <c r="AG970" s="1847"/>
      <c r="AH970" s="1814"/>
    </row>
    <row r="971" spans="1:34" ht="16.7" customHeight="1">
      <c r="A971" s="1844"/>
      <c r="B971" s="1309"/>
      <c r="C971" s="1309"/>
      <c r="D971" s="1309"/>
      <c r="E971" s="1309"/>
      <c r="F971" s="1309"/>
      <c r="G971" s="1309"/>
      <c r="H971" s="1309"/>
      <c r="I971" s="1840" t="s">
        <v>2861</v>
      </c>
      <c r="J971" s="1840"/>
      <c r="K971" s="1840"/>
      <c r="L971" s="1840"/>
      <c r="M971" s="1840"/>
      <c r="N971" s="1840"/>
      <c r="O971" s="1840"/>
      <c r="P971" s="1840"/>
      <c r="Q971" s="1840"/>
      <c r="R971" s="1840"/>
      <c r="S971" s="1840"/>
      <c r="T971" s="1840"/>
      <c r="U971" s="1840"/>
      <c r="V971" s="1840"/>
      <c r="W971" s="1840"/>
      <c r="X971" s="1840"/>
      <c r="Y971" s="1840"/>
      <c r="Z971" s="1309"/>
      <c r="AA971" s="1841">
        <v>10.689</v>
      </c>
      <c r="AB971" s="1841"/>
      <c r="AC971" s="1841"/>
      <c r="AD971" s="1841"/>
      <c r="AE971" s="1841"/>
      <c r="AF971" s="1841"/>
      <c r="AG971" s="1841"/>
      <c r="AH971" s="1782"/>
    </row>
    <row r="972" spans="1:34" ht="17.45" customHeight="1">
      <c r="A972" s="1844"/>
      <c r="B972" s="1309"/>
      <c r="C972" s="1309"/>
      <c r="D972" s="1309"/>
      <c r="E972" s="1309"/>
      <c r="F972" s="1309"/>
      <c r="G972" s="1309"/>
      <c r="H972" s="1309"/>
      <c r="I972" s="1840" t="s">
        <v>2862</v>
      </c>
      <c r="J972" s="1840"/>
      <c r="K972" s="1840"/>
      <c r="L972" s="1840"/>
      <c r="M972" s="1840"/>
      <c r="N972" s="1840"/>
      <c r="O972" s="1840"/>
      <c r="P972" s="1840"/>
      <c r="Q972" s="1840"/>
      <c r="R972" s="1840"/>
      <c r="S972" s="1840"/>
      <c r="T972" s="1840"/>
      <c r="U972" s="1840"/>
      <c r="V972" s="1840"/>
      <c r="W972" s="1840"/>
      <c r="X972" s="1840"/>
      <c r="Y972" s="1840"/>
      <c r="Z972" s="1309"/>
      <c r="AA972" s="1841">
        <v>10.689</v>
      </c>
      <c r="AB972" s="1841"/>
      <c r="AC972" s="1841"/>
      <c r="AD972" s="1841"/>
      <c r="AE972" s="1841"/>
      <c r="AF972" s="1841"/>
      <c r="AG972" s="1841"/>
      <c r="AH972" s="1782"/>
    </row>
    <row r="973" spans="1:34" ht="16.7" customHeight="1">
      <c r="A973" s="1844"/>
      <c r="B973" s="1309"/>
      <c r="C973" s="1309"/>
      <c r="D973" s="1309"/>
      <c r="E973" s="1309"/>
      <c r="F973" s="1309"/>
      <c r="G973" s="1309"/>
      <c r="H973" s="1309"/>
      <c r="I973" s="1840" t="s">
        <v>2863</v>
      </c>
      <c r="J973" s="1840"/>
      <c r="K973" s="1840"/>
      <c r="L973" s="1840"/>
      <c r="M973" s="1840"/>
      <c r="N973" s="1840"/>
      <c r="O973" s="1840"/>
      <c r="P973" s="1840"/>
      <c r="Q973" s="1840"/>
      <c r="R973" s="1840"/>
      <c r="S973" s="1840"/>
      <c r="T973" s="1840"/>
      <c r="U973" s="1840"/>
      <c r="V973" s="1840"/>
      <c r="W973" s="1840"/>
      <c r="X973" s="1840"/>
      <c r="Y973" s="1840"/>
      <c r="Z973" s="1309"/>
      <c r="AA973" s="1841">
        <v>0</v>
      </c>
      <c r="AB973" s="1841"/>
      <c r="AC973" s="1841"/>
      <c r="AD973" s="1841"/>
      <c r="AE973" s="1841"/>
      <c r="AF973" s="1841"/>
      <c r="AG973" s="1841"/>
      <c r="AH973" s="1782"/>
    </row>
    <row r="974" spans="1:34" ht="17.45" customHeight="1">
      <c r="A974" s="1845"/>
      <c r="B974" s="1799"/>
      <c r="C974" s="1799"/>
      <c r="D974" s="1799"/>
      <c r="E974" s="1799"/>
      <c r="F974" s="1799"/>
      <c r="G974" s="1799"/>
      <c r="H974" s="1799"/>
      <c r="I974" s="1842" t="s">
        <v>2864</v>
      </c>
      <c r="J974" s="1842"/>
      <c r="K974" s="1842"/>
      <c r="L974" s="1842"/>
      <c r="M974" s="1842"/>
      <c r="N974" s="1842"/>
      <c r="O974" s="1842"/>
      <c r="P974" s="1842"/>
      <c r="Q974" s="1842"/>
      <c r="R974" s="1842"/>
      <c r="S974" s="1842"/>
      <c r="T974" s="1842"/>
      <c r="U974" s="1842"/>
      <c r="V974" s="1842"/>
      <c r="W974" s="1842"/>
      <c r="X974" s="1842"/>
      <c r="Y974" s="1842"/>
      <c r="Z974" s="1799"/>
      <c r="AA974" s="1843">
        <v>0</v>
      </c>
      <c r="AB974" s="1843"/>
      <c r="AC974" s="1843"/>
      <c r="AD974" s="1843"/>
      <c r="AE974" s="1843"/>
      <c r="AF974" s="1843"/>
      <c r="AG974" s="1843"/>
      <c r="AH974" s="1800"/>
    </row>
    <row r="975" spans="1:34" ht="17.45" customHeight="1">
      <c r="A975" s="1801" t="s">
        <v>2865</v>
      </c>
      <c r="B975" s="1825"/>
      <c r="C975" s="1825"/>
      <c r="D975" s="1825"/>
      <c r="E975" s="1825"/>
      <c r="F975" s="1825"/>
      <c r="G975" s="1825"/>
      <c r="H975" s="1825"/>
      <c r="I975" s="1825"/>
      <c r="J975" s="1825"/>
      <c r="K975" s="1825"/>
      <c r="L975" s="1825"/>
      <c r="M975" s="1825"/>
      <c r="N975" s="1826"/>
      <c r="O975" s="1789" t="s">
        <v>2850</v>
      </c>
      <c r="P975" s="1790"/>
      <c r="Q975" s="1790"/>
      <c r="R975" s="1790"/>
      <c r="S975" s="1791"/>
      <c r="T975" s="1827" t="s">
        <v>754</v>
      </c>
      <c r="U975" s="1790"/>
      <c r="V975" s="1790"/>
      <c r="W975" s="1213"/>
      <c r="X975" s="1789" t="s">
        <v>2866</v>
      </c>
      <c r="Y975" s="1790"/>
      <c r="Z975" s="1790"/>
      <c r="AA975" s="1790"/>
      <c r="AB975" s="1790"/>
      <c r="AC975" s="1790"/>
      <c r="AD975" s="1791"/>
      <c r="AE975" s="1810" t="s">
        <v>2867</v>
      </c>
      <c r="AF975" s="1828"/>
      <c r="AG975" s="1828"/>
      <c r="AH975" s="1213"/>
    </row>
    <row r="976" spans="1:34" ht="16.7" customHeight="1">
      <c r="A976" s="1215"/>
      <c r="B976" s="1216" t="s">
        <v>2965</v>
      </c>
      <c r="C976" s="1829" t="s">
        <v>2966</v>
      </c>
      <c r="D976" s="1830"/>
      <c r="E976" s="1830"/>
      <c r="F976" s="1830"/>
      <c r="G976" s="1830"/>
      <c r="H976" s="1830"/>
      <c r="I976" s="1830"/>
      <c r="J976" s="1830"/>
      <c r="K976" s="1830"/>
      <c r="L976" s="1830"/>
      <c r="M976" s="1830"/>
      <c r="N976" s="1829"/>
      <c r="O976" s="1831">
        <v>0.1842</v>
      </c>
      <c r="P976" s="1832"/>
      <c r="Q976" s="1832"/>
      <c r="R976" s="1832"/>
      <c r="S976" s="1833"/>
      <c r="T976" s="1834" t="s">
        <v>497</v>
      </c>
      <c r="U976" s="1835"/>
      <c r="V976" s="1835"/>
      <c r="W976" s="1217"/>
      <c r="X976" s="1836">
        <v>88.54</v>
      </c>
      <c r="Y976" s="1837"/>
      <c r="Z976" s="1837"/>
      <c r="AA976" s="1837"/>
      <c r="AB976" s="1837"/>
      <c r="AC976" s="1837"/>
      <c r="AD976" s="1838"/>
      <c r="AE976" s="1839">
        <v>16.309100000000001</v>
      </c>
      <c r="AF976" s="1795"/>
      <c r="AG976" s="1795"/>
      <c r="AH976" s="1217"/>
    </row>
    <row r="977" spans="1:34" ht="17.45" customHeight="1">
      <c r="A977" s="1792"/>
      <c r="B977" s="1793"/>
      <c r="C977" s="1793"/>
      <c r="D977" s="1793"/>
      <c r="E977" s="1793"/>
      <c r="F977" s="1793"/>
      <c r="G977" s="1793"/>
      <c r="H977" s="1793"/>
      <c r="I977" s="1794" t="s">
        <v>2869</v>
      </c>
      <c r="J977" s="1794"/>
      <c r="K977" s="1794"/>
      <c r="L977" s="1794"/>
      <c r="M977" s="1794"/>
      <c r="N977" s="1794"/>
      <c r="O977" s="1794"/>
      <c r="P977" s="1794"/>
      <c r="Q977" s="1794"/>
      <c r="R977" s="1794"/>
      <c r="S977" s="1794"/>
      <c r="T977" s="1794"/>
      <c r="U977" s="1794"/>
      <c r="V977" s="1794"/>
      <c r="W977" s="1794"/>
      <c r="X977" s="1794"/>
      <c r="Y977" s="1794"/>
      <c r="Z977" s="1214"/>
      <c r="AA977" s="1795">
        <v>16.309100000000001</v>
      </c>
      <c r="AB977" s="1795"/>
      <c r="AC977" s="1795"/>
      <c r="AD977" s="1795"/>
      <c r="AE977" s="1795"/>
      <c r="AF977" s="1795"/>
      <c r="AG977" s="1795"/>
      <c r="AH977" s="1213"/>
    </row>
    <row r="978" spans="1:34" ht="17.45" customHeight="1">
      <c r="A978" s="1801" t="s">
        <v>2870</v>
      </c>
      <c r="B978" s="1825"/>
      <c r="C978" s="1825"/>
      <c r="D978" s="1825"/>
      <c r="E978" s="1825"/>
      <c r="F978" s="1825"/>
      <c r="G978" s="1825"/>
      <c r="H978" s="1825"/>
      <c r="I978" s="1825"/>
      <c r="J978" s="1825"/>
      <c r="K978" s="1825"/>
      <c r="L978" s="1825"/>
      <c r="M978" s="1825"/>
      <c r="N978" s="1826"/>
      <c r="O978" s="1789" t="s">
        <v>2850</v>
      </c>
      <c r="P978" s="1790"/>
      <c r="Q978" s="1790"/>
      <c r="R978" s="1790"/>
      <c r="S978" s="1791"/>
      <c r="T978" s="1827" t="s">
        <v>754</v>
      </c>
      <c r="U978" s="1790"/>
      <c r="V978" s="1790"/>
      <c r="W978" s="1213"/>
      <c r="X978" s="1789" t="s">
        <v>2866</v>
      </c>
      <c r="Y978" s="1790"/>
      <c r="Z978" s="1790"/>
      <c r="AA978" s="1790"/>
      <c r="AB978" s="1790"/>
      <c r="AC978" s="1790"/>
      <c r="AD978" s="1791"/>
      <c r="AE978" s="1810" t="s">
        <v>2867</v>
      </c>
      <c r="AF978" s="1828"/>
      <c r="AG978" s="1828"/>
      <c r="AH978" s="1213"/>
    </row>
    <row r="979" spans="1:34" ht="16.7" customHeight="1">
      <c r="A979" s="1223"/>
      <c r="B979" s="1224" t="s">
        <v>2940</v>
      </c>
      <c r="C979" s="1875" t="s">
        <v>2941</v>
      </c>
      <c r="D979" s="1876"/>
      <c r="E979" s="1876"/>
      <c r="F979" s="1876"/>
      <c r="G979" s="1876"/>
      <c r="H979" s="1876"/>
      <c r="I979" s="1876"/>
      <c r="J979" s="1876"/>
      <c r="K979" s="1876"/>
      <c r="L979" s="1876"/>
      <c r="M979" s="1876"/>
      <c r="N979" s="1875"/>
      <c r="O979" s="1885">
        <v>0.63519999999999999</v>
      </c>
      <c r="P979" s="1886"/>
      <c r="Q979" s="1886"/>
      <c r="R979" s="1886"/>
      <c r="S979" s="1887"/>
      <c r="T979" s="1888" t="s">
        <v>497</v>
      </c>
      <c r="U979" s="1889"/>
      <c r="V979" s="1889"/>
      <c r="W979" s="1225"/>
      <c r="X979" s="1890">
        <v>469.94220000000001</v>
      </c>
      <c r="Y979" s="1891"/>
      <c r="Z979" s="1891"/>
      <c r="AA979" s="1891"/>
      <c r="AB979" s="1891"/>
      <c r="AC979" s="1891"/>
      <c r="AD979" s="1892"/>
      <c r="AE979" s="1865">
        <v>298.5059</v>
      </c>
      <c r="AF979" s="1847"/>
      <c r="AG979" s="1847"/>
      <c r="AH979" s="1225"/>
    </row>
    <row r="980" spans="1:34" ht="17.45" customHeight="1">
      <c r="A980" s="1218"/>
      <c r="B980" s="1205" t="s">
        <v>2957</v>
      </c>
      <c r="C980" s="1903" t="s">
        <v>2958</v>
      </c>
      <c r="D980" s="1815"/>
      <c r="E980" s="1815"/>
      <c r="F980" s="1815"/>
      <c r="G980" s="1815"/>
      <c r="H980" s="1815"/>
      <c r="I980" s="1815"/>
      <c r="J980" s="1815"/>
      <c r="K980" s="1815"/>
      <c r="L980" s="1815"/>
      <c r="M980" s="1815"/>
      <c r="N980" s="1903"/>
      <c r="O980" s="1910">
        <v>3.8767</v>
      </c>
      <c r="P980" s="1911"/>
      <c r="Q980" s="1911"/>
      <c r="R980" s="1911"/>
      <c r="S980" s="1912"/>
      <c r="T980" s="1913" t="s">
        <v>469</v>
      </c>
      <c r="U980" s="1796"/>
      <c r="V980" s="1796"/>
      <c r="W980" s="1219"/>
      <c r="X980" s="1914">
        <v>82.821700000000007</v>
      </c>
      <c r="Y980" s="1915"/>
      <c r="Z980" s="1915"/>
      <c r="AA980" s="1915"/>
      <c r="AB980" s="1915"/>
      <c r="AC980" s="1915"/>
      <c r="AD980" s="1916"/>
      <c r="AE980" s="1909">
        <v>321.06830000000002</v>
      </c>
      <c r="AF980" s="1841"/>
      <c r="AG980" s="1841"/>
      <c r="AH980" s="1219"/>
    </row>
    <row r="981" spans="1:34" ht="16.7" customHeight="1">
      <c r="A981" s="1218"/>
      <c r="B981" s="1205" t="s">
        <v>2959</v>
      </c>
      <c r="C981" s="1903" t="s">
        <v>2960</v>
      </c>
      <c r="D981" s="1815"/>
      <c r="E981" s="1815"/>
      <c r="F981" s="1815"/>
      <c r="G981" s="1815"/>
      <c r="H981" s="1815"/>
      <c r="I981" s="1815"/>
      <c r="J981" s="1815"/>
      <c r="K981" s="1815"/>
      <c r="L981" s="1815"/>
      <c r="M981" s="1815"/>
      <c r="N981" s="1903"/>
      <c r="O981" s="1910">
        <v>0.62370000000000003</v>
      </c>
      <c r="P981" s="1911"/>
      <c r="Q981" s="1911"/>
      <c r="R981" s="1911"/>
      <c r="S981" s="1912"/>
      <c r="T981" s="1913" t="s">
        <v>497</v>
      </c>
      <c r="U981" s="1796"/>
      <c r="V981" s="1796"/>
      <c r="W981" s="1219"/>
      <c r="X981" s="1914">
        <v>45.264899999999997</v>
      </c>
      <c r="Y981" s="1915"/>
      <c r="Z981" s="1915"/>
      <c r="AA981" s="1915"/>
      <c r="AB981" s="1915"/>
      <c r="AC981" s="1915"/>
      <c r="AD981" s="1916"/>
      <c r="AE981" s="1909">
        <v>28.2287</v>
      </c>
      <c r="AF981" s="1841"/>
      <c r="AG981" s="1841"/>
      <c r="AH981" s="1219"/>
    </row>
    <row r="982" spans="1:34" ht="17.45" customHeight="1">
      <c r="A982" s="1220"/>
      <c r="B982" s="1209" t="s">
        <v>2950</v>
      </c>
      <c r="C982" s="1866" t="s">
        <v>2951</v>
      </c>
      <c r="D982" s="1867"/>
      <c r="E982" s="1867"/>
      <c r="F982" s="1867"/>
      <c r="G982" s="1867"/>
      <c r="H982" s="1867"/>
      <c r="I982" s="1867"/>
      <c r="J982" s="1867"/>
      <c r="K982" s="1867"/>
      <c r="L982" s="1867"/>
      <c r="M982" s="1867"/>
      <c r="N982" s="1866"/>
      <c r="O982" s="1893">
        <v>3.1183999999999998</v>
      </c>
      <c r="P982" s="1894"/>
      <c r="Q982" s="1894"/>
      <c r="R982" s="1894"/>
      <c r="S982" s="1895"/>
      <c r="T982" s="1896" t="s">
        <v>469</v>
      </c>
      <c r="U982" s="1897"/>
      <c r="V982" s="1897"/>
      <c r="W982" s="1222"/>
      <c r="X982" s="1898">
        <v>5.0105000000000004</v>
      </c>
      <c r="Y982" s="1899"/>
      <c r="Z982" s="1899"/>
      <c r="AA982" s="1899"/>
      <c r="AB982" s="1899"/>
      <c r="AC982" s="1899"/>
      <c r="AD982" s="1900"/>
      <c r="AE982" s="1874">
        <v>15.623200000000001</v>
      </c>
      <c r="AF982" s="1843"/>
      <c r="AG982" s="1843"/>
      <c r="AH982" s="1222"/>
    </row>
    <row r="983" spans="1:34" ht="17.45" customHeight="1">
      <c r="A983" s="1792"/>
      <c r="B983" s="1793"/>
      <c r="C983" s="1793"/>
      <c r="D983" s="1793"/>
      <c r="E983" s="1793"/>
      <c r="F983" s="1793"/>
      <c r="G983" s="1793"/>
      <c r="H983" s="1793"/>
      <c r="I983" s="1794" t="s">
        <v>2871</v>
      </c>
      <c r="J983" s="1794"/>
      <c r="K983" s="1794"/>
      <c r="L983" s="1794"/>
      <c r="M983" s="1794"/>
      <c r="N983" s="1794"/>
      <c r="O983" s="1794"/>
      <c r="P983" s="1794"/>
      <c r="Q983" s="1794"/>
      <c r="R983" s="1794"/>
      <c r="S983" s="1794"/>
      <c r="T983" s="1794"/>
      <c r="U983" s="1794"/>
      <c r="V983" s="1794"/>
      <c r="W983" s="1794"/>
      <c r="X983" s="1794"/>
      <c r="Y983" s="1794"/>
      <c r="Z983" s="1214"/>
      <c r="AA983" s="1795">
        <v>663.42610000000002</v>
      </c>
      <c r="AB983" s="1795"/>
      <c r="AC983" s="1795"/>
      <c r="AD983" s="1795"/>
      <c r="AE983" s="1795"/>
      <c r="AF983" s="1795"/>
      <c r="AG983" s="1795"/>
      <c r="AH983" s="1213"/>
    </row>
    <row r="984" spans="1:34" ht="16.7" customHeight="1">
      <c r="A984" s="1801" t="s">
        <v>2872</v>
      </c>
      <c r="B984" s="1825"/>
      <c r="C984" s="1825"/>
      <c r="D984" s="1825"/>
      <c r="E984" s="1825"/>
      <c r="F984" s="1825"/>
      <c r="G984" s="1825"/>
      <c r="H984" s="1825"/>
      <c r="I984" s="1825"/>
      <c r="J984" s="1825"/>
      <c r="K984" s="1825"/>
      <c r="L984" s="1825"/>
      <c r="M984" s="1825"/>
      <c r="N984" s="1826"/>
      <c r="O984" s="1789" t="s">
        <v>2850</v>
      </c>
      <c r="P984" s="1790"/>
      <c r="Q984" s="1790"/>
      <c r="R984" s="1790"/>
      <c r="S984" s="1791"/>
      <c r="T984" s="1827" t="s">
        <v>754</v>
      </c>
      <c r="U984" s="1790"/>
      <c r="V984" s="1790"/>
      <c r="W984" s="1213"/>
      <c r="X984" s="1789" t="s">
        <v>2866</v>
      </c>
      <c r="Y984" s="1790"/>
      <c r="Z984" s="1790"/>
      <c r="AA984" s="1790"/>
      <c r="AB984" s="1790"/>
      <c r="AC984" s="1790"/>
      <c r="AD984" s="1791"/>
      <c r="AE984" s="1810" t="s">
        <v>2867</v>
      </c>
      <c r="AF984" s="1828"/>
      <c r="AG984" s="1828"/>
      <c r="AH984" s="1213"/>
    </row>
    <row r="985" spans="1:34" ht="17.45" customHeight="1">
      <c r="A985" s="1883" t="s">
        <v>2967</v>
      </c>
      <c r="B985" s="1884"/>
      <c r="C985" s="1884"/>
      <c r="D985" s="1884"/>
      <c r="E985" s="1884"/>
      <c r="F985" s="1829" t="s">
        <v>2968</v>
      </c>
      <c r="G985" s="1830"/>
      <c r="H985" s="1830"/>
      <c r="I985" s="1830"/>
      <c r="J985" s="1830"/>
      <c r="K985" s="1830"/>
      <c r="L985" s="1830"/>
      <c r="M985" s="1830"/>
      <c r="N985" s="1829"/>
      <c r="O985" s="1831">
        <v>0.27629999999999999</v>
      </c>
      <c r="P985" s="1832"/>
      <c r="Q985" s="1832"/>
      <c r="R985" s="1832"/>
      <c r="S985" s="1833"/>
      <c r="T985" s="1834" t="s">
        <v>109</v>
      </c>
      <c r="U985" s="1835"/>
      <c r="V985" s="1835"/>
      <c r="W985" s="1217"/>
      <c r="X985" s="1836">
        <v>1.8</v>
      </c>
      <c r="Y985" s="1837"/>
      <c r="Z985" s="1837"/>
      <c r="AA985" s="1837"/>
      <c r="AB985" s="1837"/>
      <c r="AC985" s="1837"/>
      <c r="AD985" s="1838"/>
      <c r="AE985" s="1839">
        <v>0.49730000000000002</v>
      </c>
      <c r="AF985" s="1795"/>
      <c r="AG985" s="1795"/>
      <c r="AH985" s="1217"/>
    </row>
    <row r="986" spans="1:34" ht="17.45" customHeight="1">
      <c r="A986" s="1792"/>
      <c r="B986" s="1793"/>
      <c r="C986" s="1793"/>
      <c r="D986" s="1793"/>
      <c r="E986" s="1793"/>
      <c r="F986" s="1793"/>
      <c r="G986" s="1793"/>
      <c r="H986" s="1793"/>
      <c r="I986" s="1793"/>
      <c r="J986" s="1793"/>
      <c r="K986" s="1794" t="s">
        <v>2873</v>
      </c>
      <c r="L986" s="1794"/>
      <c r="M986" s="1794"/>
      <c r="N986" s="1794"/>
      <c r="O986" s="1794"/>
      <c r="P986" s="1794"/>
      <c r="Q986" s="1794"/>
      <c r="R986" s="1794"/>
      <c r="S986" s="1794"/>
      <c r="T986" s="1794"/>
      <c r="U986" s="1794"/>
      <c r="V986" s="1794"/>
      <c r="W986" s="1794"/>
      <c r="X986" s="1794"/>
      <c r="Y986" s="1794"/>
      <c r="Z986" s="1794"/>
      <c r="AA986" s="1794"/>
      <c r="AB986" s="1214"/>
      <c r="AC986" s="1795">
        <v>0.49730000000000002</v>
      </c>
      <c r="AD986" s="1795"/>
      <c r="AE986" s="1795"/>
      <c r="AF986" s="1795"/>
      <c r="AG986" s="1795"/>
      <c r="AH986" s="1213"/>
    </row>
    <row r="987" spans="1:34" ht="16.7" customHeight="1">
      <c r="A987" s="1801" t="s">
        <v>2874</v>
      </c>
      <c r="B987" s="1825"/>
      <c r="C987" s="1825"/>
      <c r="D987" s="1825"/>
      <c r="E987" s="1825"/>
      <c r="F987" s="1825"/>
      <c r="G987" s="1825"/>
      <c r="H987" s="1825"/>
      <c r="I987" s="1825"/>
      <c r="J987" s="1826"/>
      <c r="K987" s="1789" t="s">
        <v>2850</v>
      </c>
      <c r="L987" s="1791"/>
      <c r="M987" s="1855" t="s">
        <v>2875</v>
      </c>
      <c r="N987" s="1856"/>
      <c r="O987" s="1857"/>
      <c r="P987" s="1855" t="s">
        <v>2876</v>
      </c>
      <c r="Q987" s="1856"/>
      <c r="R987" s="1857"/>
      <c r="S987" s="1855" t="s">
        <v>2877</v>
      </c>
      <c r="T987" s="1857"/>
      <c r="U987" s="1789" t="s">
        <v>2878</v>
      </c>
      <c r="V987" s="1790"/>
      <c r="W987" s="1791"/>
      <c r="X987" s="1789" t="s">
        <v>2879</v>
      </c>
      <c r="Y987" s="1790"/>
      <c r="Z987" s="1790"/>
      <c r="AA987" s="1790"/>
      <c r="AB987" s="1791"/>
      <c r="AC987" s="1789" t="s">
        <v>2880</v>
      </c>
      <c r="AD987" s="1791"/>
      <c r="AE987" s="1810" t="s">
        <v>2867</v>
      </c>
      <c r="AF987" s="1828"/>
      <c r="AG987" s="1828"/>
      <c r="AH987" s="1213"/>
    </row>
    <row r="988" spans="1:34" ht="17.45" customHeight="1">
      <c r="A988" s="1883" t="s">
        <v>2969</v>
      </c>
      <c r="B988" s="1884"/>
      <c r="C988" s="1884"/>
      <c r="D988" s="1884"/>
      <c r="E988" s="1884"/>
      <c r="F988" s="1829" t="s">
        <v>2968</v>
      </c>
      <c r="G988" s="1830"/>
      <c r="H988" s="1830"/>
      <c r="I988" s="1830"/>
      <c r="J988" s="1829"/>
      <c r="K988" s="1862">
        <v>0.27629999999999999</v>
      </c>
      <c r="L988" s="1863"/>
      <c r="M988" s="1836">
        <v>0</v>
      </c>
      <c r="N988" s="1837"/>
      <c r="O988" s="1838"/>
      <c r="P988" s="1836">
        <v>0</v>
      </c>
      <c r="Q988" s="1837"/>
      <c r="R988" s="1838"/>
      <c r="S988" s="1836">
        <v>0</v>
      </c>
      <c r="T988" s="1838"/>
      <c r="U988" s="1836">
        <v>1.24</v>
      </c>
      <c r="V988" s="1837"/>
      <c r="W988" s="1838"/>
      <c r="X988" s="1836">
        <v>0.99</v>
      </c>
      <c r="Y988" s="1837"/>
      <c r="Z988" s="1837"/>
      <c r="AA988" s="1837"/>
      <c r="AB988" s="1838"/>
      <c r="AC988" s="1836">
        <v>0.82</v>
      </c>
      <c r="AD988" s="1838"/>
      <c r="AE988" s="1839">
        <v>0</v>
      </c>
      <c r="AF988" s="1795"/>
      <c r="AG988" s="1795"/>
      <c r="AH988" s="1217"/>
    </row>
    <row r="989" spans="1:34" ht="16.7" customHeight="1">
      <c r="A989" s="1853"/>
      <c r="B989" s="1778"/>
      <c r="C989" s="1778"/>
      <c r="D989" s="1778"/>
      <c r="E989" s="1778"/>
      <c r="F989" s="1778"/>
      <c r="G989" s="1778"/>
      <c r="H989" s="1778"/>
      <c r="I989" s="1846" t="s">
        <v>2881</v>
      </c>
      <c r="J989" s="1846"/>
      <c r="K989" s="1846"/>
      <c r="L989" s="1846"/>
      <c r="M989" s="1846"/>
      <c r="N989" s="1846"/>
      <c r="O989" s="1846"/>
      <c r="P989" s="1846"/>
      <c r="Q989" s="1846"/>
      <c r="R989" s="1846"/>
      <c r="S989" s="1846"/>
      <c r="T989" s="1846"/>
      <c r="U989" s="1846"/>
      <c r="V989" s="1846"/>
      <c r="W989" s="1846"/>
      <c r="X989" s="1846"/>
      <c r="Y989" s="1846"/>
      <c r="Z989" s="1203"/>
      <c r="AA989" s="1847">
        <v>0</v>
      </c>
      <c r="AB989" s="1847"/>
      <c r="AC989" s="1847"/>
      <c r="AD989" s="1847"/>
      <c r="AE989" s="1847"/>
      <c r="AF989" s="1847"/>
      <c r="AG989" s="1847"/>
      <c r="AH989" s="1204"/>
    </row>
    <row r="990" spans="1:34" ht="5.85" customHeight="1">
      <c r="A990" s="1854"/>
      <c r="B990" s="1309"/>
      <c r="C990" s="1309"/>
      <c r="D990" s="1309"/>
      <c r="E990" s="1309"/>
      <c r="F990" s="1309"/>
      <c r="G990" s="1309"/>
      <c r="H990" s="1309"/>
      <c r="I990" s="1309"/>
      <c r="J990" s="1309"/>
      <c r="K990" s="1309"/>
      <c r="L990" s="1309"/>
      <c r="M990" s="1309"/>
      <c r="N990" s="1309"/>
      <c r="O990" s="1309"/>
      <c r="P990" s="1309"/>
      <c r="Q990" s="1309"/>
      <c r="R990" s="1309"/>
      <c r="S990" s="1309"/>
      <c r="T990" s="1309"/>
      <c r="U990" s="1309"/>
      <c r="V990" s="1309"/>
      <c r="W990" s="1309"/>
      <c r="X990" s="1309"/>
      <c r="Y990" s="1309"/>
      <c r="Z990" s="1309"/>
      <c r="AA990" s="1309"/>
      <c r="AB990" s="1309"/>
      <c r="AC990" s="1309"/>
      <c r="AD990" s="1309"/>
      <c r="AE990" s="1309"/>
      <c r="AF990" s="1309"/>
      <c r="AG990" s="1309"/>
      <c r="AH990" s="1782"/>
    </row>
    <row r="991" spans="1:34" ht="17.45" customHeight="1">
      <c r="A991" s="1845"/>
      <c r="B991" s="1799"/>
      <c r="C991" s="1799"/>
      <c r="D991" s="1799"/>
      <c r="E991" s="1799"/>
      <c r="F991" s="1799"/>
      <c r="G991" s="1799"/>
      <c r="H991" s="1799"/>
      <c r="I991" s="1842" t="s">
        <v>2882</v>
      </c>
      <c r="J991" s="1842"/>
      <c r="K991" s="1842"/>
      <c r="L991" s="1842"/>
      <c r="M991" s="1842"/>
      <c r="N991" s="1842"/>
      <c r="O991" s="1842"/>
      <c r="P991" s="1842"/>
      <c r="Q991" s="1842"/>
      <c r="R991" s="1842"/>
      <c r="S991" s="1842"/>
      <c r="T991" s="1842"/>
      <c r="U991" s="1842"/>
      <c r="V991" s="1842"/>
      <c r="W991" s="1842"/>
      <c r="X991" s="1842"/>
      <c r="Y991" s="1842"/>
      <c r="Z991" s="1212"/>
      <c r="AA991" s="1848">
        <v>690.92</v>
      </c>
      <c r="AB991" s="1848"/>
      <c r="AC991" s="1848"/>
      <c r="AD991" s="1848"/>
      <c r="AE991" s="1848"/>
      <c r="AF991" s="1848"/>
      <c r="AG991" s="1848"/>
      <c r="AH991" s="1208"/>
    </row>
    <row r="992" spans="1:34" ht="45.75" customHeight="1">
      <c r="A992" s="1849" t="s">
        <v>2883</v>
      </c>
      <c r="B992" s="1850"/>
      <c r="C992" s="1850"/>
      <c r="D992" s="1850"/>
      <c r="E992" s="1851"/>
      <c r="F992" s="1852"/>
      <c r="G992" s="1852"/>
      <c r="H992" s="1852"/>
      <c r="I992" s="1852"/>
      <c r="J992" s="1852"/>
      <c r="K992" s="1852"/>
      <c r="L992" s="1852"/>
      <c r="M992" s="1852"/>
      <c r="N992" s="1852"/>
      <c r="O992" s="1852"/>
      <c r="P992" s="1852"/>
      <c r="Q992" s="1852"/>
      <c r="R992" s="1852"/>
      <c r="S992" s="1852"/>
      <c r="T992" s="1852"/>
      <c r="U992" s="1852"/>
      <c r="V992" s="1852"/>
      <c r="W992" s="1852"/>
      <c r="X992" s="1852"/>
      <c r="Y992" s="1852"/>
      <c r="Z992" s="1852"/>
      <c r="AA992" s="1852"/>
      <c r="AB992" s="1852"/>
      <c r="AC992" s="1852"/>
      <c r="AD992" s="1852"/>
      <c r="AE992" s="1852"/>
      <c r="AF992" s="1852"/>
      <c r="AG992" s="1852"/>
      <c r="AH992" s="1851"/>
    </row>
    <row r="993" spans="1:34" ht="81.400000000000006" customHeight="1">
      <c r="A993" s="1218"/>
      <c r="AH993" s="1219"/>
    </row>
    <row r="994" spans="1:34" ht="81.400000000000006" customHeight="1">
      <c r="A994" s="1220"/>
      <c r="B994" s="1221"/>
      <c r="C994" s="1221"/>
      <c r="D994" s="1221"/>
      <c r="E994" s="1221"/>
      <c r="F994" s="1221"/>
      <c r="G994" s="1221"/>
      <c r="H994" s="1221"/>
      <c r="I994" s="1221"/>
      <c r="J994" s="1221"/>
      <c r="K994" s="1221"/>
      <c r="L994" s="1221"/>
      <c r="M994" s="1221"/>
      <c r="N994" s="1221"/>
      <c r="O994" s="1221"/>
      <c r="P994" s="1221"/>
      <c r="Q994" s="1221"/>
      <c r="R994" s="1221"/>
      <c r="S994" s="1221"/>
      <c r="T994" s="1221"/>
      <c r="U994" s="1221"/>
      <c r="V994" s="1221"/>
      <c r="W994" s="1221"/>
      <c r="X994" s="1221"/>
      <c r="Y994" s="1221"/>
      <c r="Z994" s="1221"/>
      <c r="AA994" s="1221"/>
      <c r="AB994" s="1221"/>
      <c r="AC994" s="1221"/>
      <c r="AD994" s="1221"/>
      <c r="AE994" s="1221"/>
      <c r="AF994" s="1221"/>
      <c r="AG994" s="1221"/>
      <c r="AH994" s="1222"/>
    </row>
    <row r="995" spans="1:34" ht="5.85" customHeight="1">
      <c r="A995" s="1777"/>
      <c r="B995" s="1778"/>
      <c r="C995" s="1778"/>
      <c r="D995" s="1778"/>
      <c r="E995" s="1778"/>
      <c r="F995" s="1778"/>
      <c r="G995" s="1778"/>
      <c r="H995" s="1778"/>
      <c r="I995" s="1778"/>
      <c r="J995" s="1778"/>
      <c r="K995" s="1778"/>
      <c r="L995" s="1778"/>
      <c r="M995" s="1778"/>
      <c r="N995" s="1778"/>
      <c r="O995" s="1778"/>
      <c r="P995" s="1778"/>
      <c r="Q995" s="1778"/>
      <c r="R995" s="1778"/>
      <c r="S995" s="1778"/>
      <c r="T995" s="1778"/>
      <c r="U995" s="1778"/>
      <c r="V995" s="1778"/>
      <c r="W995" s="1778"/>
      <c r="X995" s="1778"/>
      <c r="Y995" s="1778"/>
      <c r="Z995" s="1778"/>
      <c r="AA995" s="1778"/>
      <c r="AB995" s="1778"/>
      <c r="AC995" s="1778"/>
      <c r="AD995" s="1778"/>
      <c r="AE995" s="1778"/>
      <c r="AF995" s="1778"/>
      <c r="AG995" s="1778"/>
      <c r="AH995" s="1779"/>
    </row>
    <row r="996" spans="1:34" ht="11.65" customHeight="1">
      <c r="A996" s="1780" t="s">
        <v>2834</v>
      </c>
      <c r="B996" s="1310"/>
      <c r="C996" s="1310"/>
      <c r="D996" s="1310"/>
      <c r="E996" s="1310"/>
      <c r="F996" s="1310"/>
      <c r="G996" s="1310"/>
      <c r="H996" s="1310"/>
      <c r="I996" s="1310"/>
      <c r="J996" s="1310"/>
      <c r="K996" s="1310"/>
      <c r="L996" s="1310"/>
      <c r="M996" s="1310"/>
      <c r="N996" s="1310"/>
      <c r="O996" s="1310"/>
      <c r="P996" s="1310"/>
      <c r="Q996" s="1310"/>
      <c r="R996" s="1310"/>
      <c r="S996" s="1310"/>
      <c r="T996" s="1310"/>
      <c r="U996" s="1310"/>
      <c r="V996" s="1310"/>
      <c r="W996" s="1310"/>
      <c r="X996" s="1310"/>
      <c r="Y996" s="1310"/>
      <c r="Z996" s="1310"/>
      <c r="AA996" s="1310"/>
      <c r="AB996" s="1310"/>
      <c r="AC996" s="1310"/>
      <c r="AD996" s="1309"/>
      <c r="AE996" s="1309"/>
      <c r="AF996" s="1781" t="s">
        <v>2970</v>
      </c>
      <c r="AG996" s="1781"/>
      <c r="AH996" s="1782"/>
    </row>
    <row r="997" spans="1:34" ht="5.85" customHeight="1">
      <c r="A997" s="1780"/>
      <c r="B997" s="1310"/>
      <c r="C997" s="1310"/>
      <c r="D997" s="1310"/>
      <c r="E997" s="1310"/>
      <c r="F997" s="1310"/>
      <c r="G997" s="1310"/>
      <c r="H997" s="1310"/>
      <c r="I997" s="1310"/>
      <c r="J997" s="1310"/>
      <c r="K997" s="1310"/>
      <c r="L997" s="1310"/>
      <c r="M997" s="1310"/>
      <c r="N997" s="1310"/>
      <c r="O997" s="1310"/>
      <c r="P997" s="1310"/>
      <c r="Q997" s="1310"/>
      <c r="R997" s="1310"/>
      <c r="S997" s="1310"/>
      <c r="T997" s="1310"/>
      <c r="U997" s="1310"/>
      <c r="V997" s="1310"/>
      <c r="W997" s="1310"/>
      <c r="X997" s="1310"/>
      <c r="Y997" s="1310"/>
      <c r="Z997" s="1310"/>
      <c r="AA997" s="1310"/>
      <c r="AB997" s="1310"/>
      <c r="AC997" s="1310"/>
      <c r="AD997" s="1311"/>
      <c r="AE997" s="1311"/>
      <c r="AF997" s="1311"/>
      <c r="AG997" s="1311"/>
      <c r="AH997" s="1782"/>
    </row>
    <row r="998" spans="1:34" ht="11.65" customHeight="1">
      <c r="A998" s="1783" t="s">
        <v>2836</v>
      </c>
      <c r="B998" s="1784"/>
      <c r="C998" s="1784"/>
      <c r="D998" s="1784"/>
      <c r="E998" s="1784"/>
      <c r="F998" s="1784"/>
      <c r="G998" s="1784"/>
      <c r="H998" s="1784"/>
      <c r="I998" s="1784"/>
      <c r="J998" s="1784"/>
      <c r="K998" s="1784"/>
      <c r="L998" s="1784"/>
      <c r="M998" s="1784"/>
      <c r="N998" s="1784"/>
      <c r="O998" s="1784"/>
      <c r="P998" s="1784"/>
      <c r="Q998" s="1784"/>
      <c r="R998" s="1784"/>
      <c r="S998" s="1784"/>
      <c r="T998" s="1784"/>
      <c r="U998" s="1784"/>
      <c r="V998" s="1784"/>
      <c r="W998" s="1784"/>
      <c r="X998" s="1784"/>
      <c r="Y998" s="1784"/>
      <c r="Z998" s="1784"/>
      <c r="AA998" s="1784"/>
      <c r="AB998" s="1784"/>
      <c r="AC998" s="1784"/>
      <c r="AD998" s="1311"/>
      <c r="AE998" s="1311"/>
      <c r="AF998" s="1311"/>
      <c r="AG998" s="1311"/>
      <c r="AH998" s="1782"/>
    </row>
    <row r="999" spans="1:34" ht="22.5" customHeight="1">
      <c r="A999" s="1785" t="s">
        <v>2837</v>
      </c>
      <c r="B999" s="1786"/>
      <c r="C999" s="1786"/>
      <c r="D999" s="1786"/>
      <c r="E999" s="1786"/>
      <c r="F999" s="1786"/>
      <c r="G999" s="1786"/>
      <c r="H999" s="1786"/>
      <c r="I999" s="1786"/>
      <c r="J999" s="1786"/>
      <c r="K999" s="1786"/>
      <c r="L999" s="1786"/>
      <c r="M999" s="1786"/>
      <c r="N999" s="1786"/>
      <c r="O999" s="1786"/>
      <c r="P999" s="1786"/>
      <c r="Q999" s="1786"/>
      <c r="R999" s="1786"/>
      <c r="S999" s="1786"/>
      <c r="T999" s="1786"/>
      <c r="U999" s="1786"/>
      <c r="V999" s="1786"/>
      <c r="W999" s="1786"/>
      <c r="X999" s="1786"/>
      <c r="Y999" s="1786"/>
      <c r="Z999" s="1786"/>
      <c r="AA999" s="1786"/>
      <c r="AB999" s="1786"/>
      <c r="AC999" s="1786"/>
      <c r="AD999" s="1311"/>
      <c r="AE999" s="1311"/>
      <c r="AF999" s="1311"/>
      <c r="AG999" s="1311"/>
      <c r="AH999" s="1782"/>
    </row>
    <row r="1000" spans="1:34" ht="5.85" customHeight="1">
      <c r="A1000" s="1787" t="s">
        <v>2838</v>
      </c>
      <c r="B1000" s="1788"/>
      <c r="C1000" s="1788"/>
      <c r="D1000" s="1788"/>
      <c r="E1000" s="1788"/>
      <c r="F1000" s="1788"/>
      <c r="G1000" s="1788"/>
      <c r="H1000" s="1788"/>
      <c r="I1000" s="1788"/>
      <c r="J1000" s="1788"/>
      <c r="K1000" s="1788"/>
      <c r="L1000" s="1788"/>
      <c r="M1000" s="1788"/>
      <c r="N1000" s="1788"/>
      <c r="O1000" s="1788"/>
      <c r="P1000" s="1788"/>
      <c r="Q1000" s="1788"/>
      <c r="R1000" s="1788"/>
      <c r="S1000" s="1788"/>
      <c r="T1000" s="1788"/>
      <c r="U1000" s="1788"/>
      <c r="V1000" s="1788"/>
      <c r="W1000" s="1788"/>
      <c r="X1000" s="1788"/>
      <c r="Y1000" s="1788"/>
      <c r="Z1000" s="1788"/>
      <c r="AA1000" s="1788"/>
      <c r="AB1000" s="1788"/>
      <c r="AC1000" s="1788"/>
      <c r="AD1000" s="1311"/>
      <c r="AE1000" s="1311"/>
      <c r="AF1000" s="1311"/>
      <c r="AG1000" s="1311"/>
      <c r="AH1000" s="1782"/>
    </row>
    <row r="1001" spans="1:34" ht="5.85" customHeight="1">
      <c r="A1001" s="1787"/>
      <c r="B1001" s="1788"/>
      <c r="C1001" s="1788"/>
      <c r="D1001" s="1788"/>
      <c r="E1001" s="1788"/>
      <c r="F1001" s="1788"/>
      <c r="G1001" s="1788"/>
      <c r="H1001" s="1788"/>
      <c r="I1001" s="1788"/>
      <c r="J1001" s="1788"/>
      <c r="K1001" s="1788"/>
      <c r="L1001" s="1788"/>
      <c r="M1001" s="1788"/>
      <c r="N1001" s="1788"/>
      <c r="O1001" s="1788"/>
      <c r="P1001" s="1788"/>
      <c r="Q1001" s="1788"/>
      <c r="R1001" s="1788"/>
      <c r="S1001" s="1788"/>
      <c r="T1001" s="1788"/>
      <c r="U1001" s="1788"/>
      <c r="V1001" s="1788"/>
      <c r="W1001" s="1788"/>
      <c r="X1001" s="1788"/>
      <c r="Y1001" s="1788"/>
      <c r="Z1001" s="1788"/>
      <c r="AA1001" s="1788"/>
      <c r="AB1001" s="1788"/>
      <c r="AC1001" s="1788"/>
      <c r="AD1001" s="1782"/>
      <c r="AE1001" s="1309"/>
      <c r="AF1001" s="1309"/>
      <c r="AG1001" s="1309"/>
      <c r="AH1001" s="1782"/>
    </row>
    <row r="1002" spans="1:34" ht="11.65" customHeight="1">
      <c r="A1002" s="1787" t="s">
        <v>2839</v>
      </c>
      <c r="B1002" s="1788"/>
      <c r="C1002" s="1788"/>
      <c r="D1002" s="1788"/>
      <c r="E1002" s="1788"/>
      <c r="F1002" s="1788"/>
      <c r="G1002" s="1788"/>
      <c r="H1002" s="1788"/>
      <c r="I1002" s="1788"/>
      <c r="J1002" s="1788"/>
      <c r="K1002" s="1788"/>
      <c r="L1002" s="1788"/>
      <c r="M1002" s="1788"/>
      <c r="N1002" s="1788"/>
      <c r="O1002" s="1788"/>
      <c r="P1002" s="1788"/>
      <c r="Q1002" s="1788"/>
      <c r="R1002" s="1788"/>
      <c r="S1002" s="1788"/>
      <c r="T1002" s="1788"/>
      <c r="U1002" s="1788"/>
      <c r="V1002" s="1788"/>
      <c r="W1002" s="1788"/>
      <c r="X1002" s="1788"/>
      <c r="Y1002" s="1788"/>
      <c r="Z1002" s="1788"/>
      <c r="AA1002" s="1788"/>
      <c r="AB1002" s="1788"/>
      <c r="AC1002" s="1788"/>
      <c r="AD1002" s="1818" t="s">
        <v>2840</v>
      </c>
      <c r="AE1002" s="1818"/>
      <c r="AF1002" s="1206">
        <v>21.23</v>
      </c>
      <c r="AG1002" s="1207" t="s">
        <v>5</v>
      </c>
      <c r="AH1002" s="1800"/>
    </row>
    <row r="1003" spans="1:34" ht="10.9" customHeight="1">
      <c r="A1003" s="1819" t="s">
        <v>2841</v>
      </c>
      <c r="B1003" s="1820"/>
      <c r="C1003" s="1820"/>
      <c r="D1003" s="1820"/>
      <c r="E1003" s="1820"/>
      <c r="F1003" s="1820"/>
      <c r="G1003" s="1820"/>
      <c r="H1003" s="1820"/>
      <c r="I1003" s="1820"/>
      <c r="J1003" s="1820"/>
      <c r="K1003" s="1820"/>
      <c r="L1003" s="1820"/>
      <c r="M1003" s="1820"/>
      <c r="N1003" s="1820"/>
      <c r="O1003" s="1820"/>
      <c r="P1003" s="1820"/>
      <c r="Q1003" s="1820"/>
      <c r="R1003" s="1820"/>
      <c r="S1003" s="1820"/>
      <c r="T1003" s="1820"/>
      <c r="U1003" s="1820"/>
      <c r="V1003" s="1820"/>
      <c r="W1003" s="1820"/>
      <c r="X1003" s="1820"/>
      <c r="Y1003" s="1820"/>
      <c r="Z1003" s="1820"/>
      <c r="AA1003" s="1820"/>
      <c r="AB1003" s="1820"/>
      <c r="AC1003" s="1820"/>
      <c r="AD1003" s="1821" t="s">
        <v>2842</v>
      </c>
      <c r="AE1003" s="1821"/>
      <c r="AF1003" s="1210">
        <v>15</v>
      </c>
      <c r="AG1003" s="1211" t="s">
        <v>5</v>
      </c>
      <c r="AH1003" s="1800"/>
    </row>
    <row r="1004" spans="1:34" ht="17.45" customHeight="1">
      <c r="A1004" s="1822" t="s">
        <v>2843</v>
      </c>
      <c r="B1004" s="1802"/>
      <c r="C1004" s="1802"/>
      <c r="D1004" s="1778"/>
      <c r="E1004" s="1823" t="s">
        <v>2670</v>
      </c>
      <c r="F1004" s="1823"/>
      <c r="G1004" s="1823"/>
      <c r="H1004" s="1823"/>
      <c r="I1004" s="1823"/>
      <c r="J1004" s="1823"/>
      <c r="K1004" s="1823"/>
      <c r="L1004" s="1823"/>
      <c r="M1004" s="1823"/>
      <c r="N1004" s="1823"/>
      <c r="O1004" s="1823"/>
      <c r="P1004" s="1823"/>
      <c r="Q1004" s="1823"/>
      <c r="R1004" s="1823"/>
      <c r="S1004" s="1823"/>
      <c r="T1004" s="1823"/>
      <c r="U1004" s="1823"/>
      <c r="V1004" s="1823"/>
      <c r="W1004" s="1823"/>
      <c r="X1004" s="1823"/>
      <c r="Y1004" s="1823"/>
      <c r="Z1004" s="1823"/>
      <c r="AA1004" s="1823"/>
      <c r="AB1004" s="1823"/>
      <c r="AC1004" s="1823"/>
      <c r="AD1004" s="1823"/>
      <c r="AE1004" s="1823"/>
      <c r="AF1004" s="1823"/>
      <c r="AG1004" s="1823"/>
      <c r="AH1004" s="1779"/>
    </row>
    <row r="1005" spans="1:34" ht="17.45" customHeight="1">
      <c r="A1005" s="1824" t="s">
        <v>2844</v>
      </c>
      <c r="B1005" s="1816"/>
      <c r="C1005" s="1816"/>
      <c r="D1005" s="1309"/>
      <c r="E1005" s="1815" t="s">
        <v>2669</v>
      </c>
      <c r="F1005" s="1815"/>
      <c r="G1005" s="1111"/>
      <c r="H1005" s="1796" t="s">
        <v>2845</v>
      </c>
      <c r="I1005" s="1796"/>
      <c r="J1005" s="1796" t="s">
        <v>518</v>
      </c>
      <c r="K1005" s="1796"/>
      <c r="L1005" s="1309"/>
      <c r="M1005" s="1309"/>
      <c r="N1005" s="1816" t="s">
        <v>2846</v>
      </c>
      <c r="O1005" s="1816"/>
      <c r="P1005" s="1816"/>
      <c r="Q1005" s="1816"/>
      <c r="R1005" s="1817">
        <v>1</v>
      </c>
      <c r="S1005" s="1817"/>
      <c r="T1005" s="1817"/>
      <c r="U1005" s="1817"/>
      <c r="V1005" s="1309"/>
      <c r="W1005" s="1309"/>
      <c r="X1005" s="1309"/>
      <c r="Y1005" s="1796" t="s">
        <v>2847</v>
      </c>
      <c r="Z1005" s="1796"/>
      <c r="AA1005" s="1796"/>
      <c r="AB1005" s="1796"/>
      <c r="AC1005" s="1796"/>
      <c r="AD1005" s="1796"/>
      <c r="AE1005" s="1796"/>
      <c r="AF1005" s="1797" t="s">
        <v>2848</v>
      </c>
      <c r="AG1005" s="1797"/>
      <c r="AH1005" s="1782"/>
    </row>
    <row r="1006" spans="1:34" ht="5.0999999999999996" customHeight="1">
      <c r="A1006" s="1798"/>
      <c r="B1006" s="1799"/>
      <c r="C1006" s="1799"/>
      <c r="D1006" s="1799"/>
      <c r="E1006" s="1799"/>
      <c r="F1006" s="1799"/>
      <c r="G1006" s="1799"/>
      <c r="H1006" s="1799"/>
      <c r="I1006" s="1799"/>
      <c r="J1006" s="1799"/>
      <c r="K1006" s="1799"/>
      <c r="L1006" s="1799"/>
      <c r="M1006" s="1799"/>
      <c r="N1006" s="1799"/>
      <c r="O1006" s="1799"/>
      <c r="P1006" s="1799"/>
      <c r="Q1006" s="1799"/>
      <c r="R1006" s="1799"/>
      <c r="S1006" s="1799"/>
      <c r="T1006" s="1799"/>
      <c r="U1006" s="1799"/>
      <c r="V1006" s="1799"/>
      <c r="W1006" s="1799"/>
      <c r="X1006" s="1799"/>
      <c r="Y1006" s="1799"/>
      <c r="Z1006" s="1799"/>
      <c r="AA1006" s="1799"/>
      <c r="AB1006" s="1799"/>
      <c r="AC1006" s="1799"/>
      <c r="AD1006" s="1799"/>
      <c r="AE1006" s="1799"/>
      <c r="AF1006" s="1799"/>
      <c r="AG1006" s="1799"/>
      <c r="AH1006" s="1800"/>
    </row>
    <row r="1007" spans="1:34" ht="17.45" customHeight="1">
      <c r="A1007" s="1801" t="s">
        <v>2849</v>
      </c>
      <c r="B1007" s="1802"/>
      <c r="C1007" s="1802"/>
      <c r="D1007" s="1802"/>
      <c r="E1007" s="1802"/>
      <c r="F1007" s="1802"/>
      <c r="G1007" s="1802"/>
      <c r="H1007" s="1802"/>
      <c r="I1007" s="1802"/>
      <c r="J1007" s="1803"/>
      <c r="K1007" s="1789" t="s">
        <v>2850</v>
      </c>
      <c r="L1007" s="1807"/>
      <c r="M1007" s="1789" t="s">
        <v>2851</v>
      </c>
      <c r="N1007" s="1790"/>
      <c r="O1007" s="1790"/>
      <c r="P1007" s="1790"/>
      <c r="Q1007" s="1790"/>
      <c r="R1007" s="1790"/>
      <c r="S1007" s="1790"/>
      <c r="T1007" s="1791"/>
      <c r="U1007" s="1789" t="s">
        <v>2852</v>
      </c>
      <c r="V1007" s="1790"/>
      <c r="W1007" s="1790"/>
      <c r="X1007" s="1790"/>
      <c r="Y1007" s="1790"/>
      <c r="Z1007" s="1790"/>
      <c r="AA1007" s="1790"/>
      <c r="AB1007" s="1790"/>
      <c r="AC1007" s="1790"/>
      <c r="AD1007" s="1791"/>
      <c r="AE1007" s="1810" t="s">
        <v>2853</v>
      </c>
      <c r="AF1007" s="1811"/>
      <c r="AG1007" s="1811"/>
      <c r="AH1007" s="1814"/>
    </row>
    <row r="1008" spans="1:34" ht="17.45" customHeight="1">
      <c r="A1008" s="1804"/>
      <c r="B1008" s="1805"/>
      <c r="C1008" s="1805"/>
      <c r="D1008" s="1805"/>
      <c r="E1008" s="1805"/>
      <c r="F1008" s="1805"/>
      <c r="G1008" s="1805"/>
      <c r="H1008" s="1805"/>
      <c r="I1008" s="1805"/>
      <c r="J1008" s="1806"/>
      <c r="K1008" s="1808"/>
      <c r="L1008" s="1809"/>
      <c r="M1008" s="1789" t="s">
        <v>2854</v>
      </c>
      <c r="N1008" s="1790"/>
      <c r="O1008" s="1790"/>
      <c r="P1008" s="1791"/>
      <c r="Q1008" s="1789" t="s">
        <v>2855</v>
      </c>
      <c r="R1008" s="1790"/>
      <c r="S1008" s="1790"/>
      <c r="T1008" s="1791"/>
      <c r="U1008" s="1789" t="s">
        <v>2854</v>
      </c>
      <c r="V1008" s="1790"/>
      <c r="W1008" s="1790"/>
      <c r="X1008" s="1790"/>
      <c r="Y1008" s="1790"/>
      <c r="Z1008" s="1791"/>
      <c r="AA1008" s="1789" t="s">
        <v>2855</v>
      </c>
      <c r="AB1008" s="1790"/>
      <c r="AC1008" s="1790"/>
      <c r="AD1008" s="1791"/>
      <c r="AE1008" s="1812"/>
      <c r="AF1008" s="1813"/>
      <c r="AG1008" s="1813"/>
      <c r="AH1008" s="1800"/>
    </row>
    <row r="1009" spans="1:34" ht="16.7" customHeight="1">
      <c r="A1009" s="1215"/>
      <c r="B1009" s="1216" t="s">
        <v>1516</v>
      </c>
      <c r="C1009" s="1829" t="s">
        <v>2971</v>
      </c>
      <c r="D1009" s="1830"/>
      <c r="E1009" s="1830"/>
      <c r="F1009" s="1830"/>
      <c r="G1009" s="1830"/>
      <c r="H1009" s="1830"/>
      <c r="I1009" s="1830"/>
      <c r="J1009" s="1829"/>
      <c r="K1009" s="1862">
        <v>8.0300000000000007E-3</v>
      </c>
      <c r="L1009" s="1863"/>
      <c r="M1009" s="1862">
        <v>1</v>
      </c>
      <c r="N1009" s="1864"/>
      <c r="O1009" s="1864"/>
      <c r="P1009" s="1863"/>
      <c r="Q1009" s="1862">
        <v>0</v>
      </c>
      <c r="R1009" s="1864"/>
      <c r="S1009" s="1864"/>
      <c r="T1009" s="1863"/>
      <c r="U1009" s="1859">
        <v>10.193199999999999</v>
      </c>
      <c r="V1009" s="1860"/>
      <c r="W1009" s="1860"/>
      <c r="X1009" s="1860"/>
      <c r="Y1009" s="1860"/>
      <c r="Z1009" s="1861"/>
      <c r="AA1009" s="1859">
        <v>2.44</v>
      </c>
      <c r="AB1009" s="1860"/>
      <c r="AC1009" s="1860"/>
      <c r="AD1009" s="1861"/>
      <c r="AE1009" s="1839">
        <v>8.1900000000000001E-2</v>
      </c>
      <c r="AF1009" s="1795"/>
      <c r="AG1009" s="1795"/>
      <c r="AH1009" s="1217"/>
    </row>
    <row r="1010" spans="1:34" ht="17.45" customHeight="1">
      <c r="A1010" s="1792"/>
      <c r="B1010" s="1793"/>
      <c r="C1010" s="1793"/>
      <c r="D1010" s="1793"/>
      <c r="E1010" s="1793"/>
      <c r="F1010" s="1793"/>
      <c r="G1010" s="1793"/>
      <c r="H1010" s="1793"/>
      <c r="I1010" s="1793"/>
      <c r="J1010" s="1793"/>
      <c r="K1010" s="1794" t="s">
        <v>2856</v>
      </c>
      <c r="L1010" s="1794"/>
      <c r="M1010" s="1794"/>
      <c r="N1010" s="1794"/>
      <c r="O1010" s="1794"/>
      <c r="P1010" s="1794"/>
      <c r="Q1010" s="1794"/>
      <c r="R1010" s="1794"/>
      <c r="S1010" s="1794"/>
      <c r="T1010" s="1794"/>
      <c r="U1010" s="1794"/>
      <c r="V1010" s="1794"/>
      <c r="W1010" s="1794"/>
      <c r="X1010" s="1794"/>
      <c r="Y1010" s="1794"/>
      <c r="Z1010" s="1794"/>
      <c r="AA1010" s="1795">
        <v>8.1900000000000001E-2</v>
      </c>
      <c r="AB1010" s="1795"/>
      <c r="AC1010" s="1795"/>
      <c r="AD1010" s="1795"/>
      <c r="AE1010" s="1795"/>
      <c r="AF1010" s="1795"/>
      <c r="AG1010" s="1795"/>
      <c r="AH1010" s="1213"/>
    </row>
    <row r="1011" spans="1:34" ht="17.45" customHeight="1">
      <c r="A1011" s="1801" t="s">
        <v>2857</v>
      </c>
      <c r="B1011" s="1825"/>
      <c r="C1011" s="1825"/>
      <c r="D1011" s="1825"/>
      <c r="E1011" s="1825"/>
      <c r="F1011" s="1825"/>
      <c r="G1011" s="1825"/>
      <c r="H1011" s="1825"/>
      <c r="I1011" s="1825"/>
      <c r="J1011" s="1825"/>
      <c r="K1011" s="1825"/>
      <c r="L1011" s="1825"/>
      <c r="M1011" s="1825"/>
      <c r="N1011" s="1826"/>
      <c r="O1011" s="1789" t="s">
        <v>2858</v>
      </c>
      <c r="P1011" s="1790"/>
      <c r="Q1011" s="1790"/>
      <c r="R1011" s="1790"/>
      <c r="S1011" s="1791"/>
      <c r="T1011" s="1827" t="s">
        <v>2850</v>
      </c>
      <c r="U1011" s="1790"/>
      <c r="V1011" s="1790"/>
      <c r="W1011" s="1213"/>
      <c r="X1011" s="1789" t="s">
        <v>2859</v>
      </c>
      <c r="Y1011" s="1790"/>
      <c r="Z1011" s="1790"/>
      <c r="AA1011" s="1790"/>
      <c r="AB1011" s="1790"/>
      <c r="AC1011" s="1790"/>
      <c r="AD1011" s="1791"/>
      <c r="AE1011" s="1810" t="s">
        <v>2853</v>
      </c>
      <c r="AF1011" s="1828"/>
      <c r="AG1011" s="1828"/>
      <c r="AH1011" s="1213"/>
    </row>
    <row r="1012" spans="1:34" ht="16.7" customHeight="1">
      <c r="A1012" s="1215"/>
      <c r="B1012" s="1216" t="s">
        <v>1009</v>
      </c>
      <c r="C1012" s="1829" t="s">
        <v>1010</v>
      </c>
      <c r="D1012" s="1830"/>
      <c r="E1012" s="1830"/>
      <c r="F1012" s="1830"/>
      <c r="G1012" s="1830"/>
      <c r="H1012" s="1830"/>
      <c r="I1012" s="1830"/>
      <c r="J1012" s="1830"/>
      <c r="K1012" s="1830"/>
      <c r="L1012" s="1830"/>
      <c r="M1012" s="1830"/>
      <c r="N1012" s="1829"/>
      <c r="O1012" s="1831">
        <v>0</v>
      </c>
      <c r="P1012" s="1832"/>
      <c r="Q1012" s="1832"/>
      <c r="R1012" s="1832"/>
      <c r="S1012" s="1833"/>
      <c r="T1012" s="1858">
        <v>0.20802999999999999</v>
      </c>
      <c r="U1012" s="1832"/>
      <c r="V1012" s="1832"/>
      <c r="W1012" s="1217"/>
      <c r="X1012" s="1859">
        <v>22.268799999999999</v>
      </c>
      <c r="Y1012" s="1860"/>
      <c r="Z1012" s="1860"/>
      <c r="AA1012" s="1860"/>
      <c r="AB1012" s="1860"/>
      <c r="AC1012" s="1860"/>
      <c r="AD1012" s="1861"/>
      <c r="AE1012" s="1839">
        <v>4.6326000000000001</v>
      </c>
      <c r="AF1012" s="1795"/>
      <c r="AG1012" s="1795"/>
      <c r="AH1012" s="1217"/>
    </row>
    <row r="1013" spans="1:34" ht="17.45" customHeight="1">
      <c r="A1013" s="1792"/>
      <c r="B1013" s="1778"/>
      <c r="C1013" s="1778"/>
      <c r="D1013" s="1778"/>
      <c r="E1013" s="1778"/>
      <c r="F1013" s="1778"/>
      <c r="G1013" s="1778"/>
      <c r="H1013" s="1778"/>
      <c r="I1013" s="1846" t="s">
        <v>2860</v>
      </c>
      <c r="J1013" s="1846"/>
      <c r="K1013" s="1846"/>
      <c r="L1013" s="1846"/>
      <c r="M1013" s="1846"/>
      <c r="N1013" s="1846"/>
      <c r="O1013" s="1846"/>
      <c r="P1013" s="1846"/>
      <c r="Q1013" s="1846"/>
      <c r="R1013" s="1846"/>
      <c r="S1013" s="1846"/>
      <c r="T1013" s="1846"/>
      <c r="U1013" s="1846"/>
      <c r="V1013" s="1846"/>
      <c r="W1013" s="1846"/>
      <c r="X1013" s="1846"/>
      <c r="Y1013" s="1846"/>
      <c r="Z1013" s="1793"/>
      <c r="AA1013" s="1847">
        <v>4.6326000000000001</v>
      </c>
      <c r="AB1013" s="1847"/>
      <c r="AC1013" s="1847"/>
      <c r="AD1013" s="1847"/>
      <c r="AE1013" s="1847"/>
      <c r="AF1013" s="1847"/>
      <c r="AG1013" s="1847"/>
      <c r="AH1013" s="1814"/>
    </row>
    <row r="1014" spans="1:34" ht="16.7" customHeight="1">
      <c r="A1014" s="1844"/>
      <c r="B1014" s="1309"/>
      <c r="C1014" s="1309"/>
      <c r="D1014" s="1309"/>
      <c r="E1014" s="1309"/>
      <c r="F1014" s="1309"/>
      <c r="G1014" s="1309"/>
      <c r="H1014" s="1309"/>
      <c r="I1014" s="1840" t="s">
        <v>2861</v>
      </c>
      <c r="J1014" s="1840"/>
      <c r="K1014" s="1840"/>
      <c r="L1014" s="1840"/>
      <c r="M1014" s="1840"/>
      <c r="N1014" s="1840"/>
      <c r="O1014" s="1840"/>
      <c r="P1014" s="1840"/>
      <c r="Q1014" s="1840"/>
      <c r="R1014" s="1840"/>
      <c r="S1014" s="1840"/>
      <c r="T1014" s="1840"/>
      <c r="U1014" s="1840"/>
      <c r="V1014" s="1840"/>
      <c r="W1014" s="1840"/>
      <c r="X1014" s="1840"/>
      <c r="Y1014" s="1840"/>
      <c r="Z1014" s="1309"/>
      <c r="AA1014" s="1841">
        <v>4.7145000000000001</v>
      </c>
      <c r="AB1014" s="1841"/>
      <c r="AC1014" s="1841"/>
      <c r="AD1014" s="1841"/>
      <c r="AE1014" s="1841"/>
      <c r="AF1014" s="1841"/>
      <c r="AG1014" s="1841"/>
      <c r="AH1014" s="1782"/>
    </row>
    <row r="1015" spans="1:34" ht="17.45" customHeight="1">
      <c r="A1015" s="1844"/>
      <c r="B1015" s="1309"/>
      <c r="C1015" s="1309"/>
      <c r="D1015" s="1309"/>
      <c r="E1015" s="1309"/>
      <c r="F1015" s="1309"/>
      <c r="G1015" s="1309"/>
      <c r="H1015" s="1309"/>
      <c r="I1015" s="1840" t="s">
        <v>2862</v>
      </c>
      <c r="J1015" s="1840"/>
      <c r="K1015" s="1840"/>
      <c r="L1015" s="1840"/>
      <c r="M1015" s="1840"/>
      <c r="N1015" s="1840"/>
      <c r="O1015" s="1840"/>
      <c r="P1015" s="1840"/>
      <c r="Q1015" s="1840"/>
      <c r="R1015" s="1840"/>
      <c r="S1015" s="1840"/>
      <c r="T1015" s="1840"/>
      <c r="U1015" s="1840"/>
      <c r="V1015" s="1840"/>
      <c r="W1015" s="1840"/>
      <c r="X1015" s="1840"/>
      <c r="Y1015" s="1840"/>
      <c r="Z1015" s="1309"/>
      <c r="AA1015" s="1841">
        <v>4.7145000000000001</v>
      </c>
      <c r="AB1015" s="1841"/>
      <c r="AC1015" s="1841"/>
      <c r="AD1015" s="1841"/>
      <c r="AE1015" s="1841"/>
      <c r="AF1015" s="1841"/>
      <c r="AG1015" s="1841"/>
      <c r="AH1015" s="1782"/>
    </row>
    <row r="1016" spans="1:34" ht="17.45" customHeight="1">
      <c r="A1016" s="1844"/>
      <c r="B1016" s="1309"/>
      <c r="C1016" s="1309"/>
      <c r="D1016" s="1309"/>
      <c r="E1016" s="1309"/>
      <c r="F1016" s="1309"/>
      <c r="G1016" s="1309"/>
      <c r="H1016" s="1309"/>
      <c r="I1016" s="1840" t="s">
        <v>2863</v>
      </c>
      <c r="J1016" s="1840"/>
      <c r="K1016" s="1840"/>
      <c r="L1016" s="1840"/>
      <c r="M1016" s="1840"/>
      <c r="N1016" s="1840"/>
      <c r="O1016" s="1840"/>
      <c r="P1016" s="1840"/>
      <c r="Q1016" s="1840"/>
      <c r="R1016" s="1840"/>
      <c r="S1016" s="1840"/>
      <c r="T1016" s="1840"/>
      <c r="U1016" s="1840"/>
      <c r="V1016" s="1840"/>
      <c r="W1016" s="1840"/>
      <c r="X1016" s="1840"/>
      <c r="Y1016" s="1840"/>
      <c r="Z1016" s="1309"/>
      <c r="AA1016" s="1841">
        <v>0</v>
      </c>
      <c r="AB1016" s="1841"/>
      <c r="AC1016" s="1841"/>
      <c r="AD1016" s="1841"/>
      <c r="AE1016" s="1841"/>
      <c r="AF1016" s="1841"/>
      <c r="AG1016" s="1841"/>
      <c r="AH1016" s="1782"/>
    </row>
    <row r="1017" spans="1:34" ht="16.7" customHeight="1">
      <c r="A1017" s="1845"/>
      <c r="B1017" s="1799"/>
      <c r="C1017" s="1799"/>
      <c r="D1017" s="1799"/>
      <c r="E1017" s="1799"/>
      <c r="F1017" s="1799"/>
      <c r="G1017" s="1799"/>
      <c r="H1017" s="1799"/>
      <c r="I1017" s="1842" t="s">
        <v>2864</v>
      </c>
      <c r="J1017" s="1842"/>
      <c r="K1017" s="1842"/>
      <c r="L1017" s="1842"/>
      <c r="M1017" s="1842"/>
      <c r="N1017" s="1842"/>
      <c r="O1017" s="1842"/>
      <c r="P1017" s="1842"/>
      <c r="Q1017" s="1842"/>
      <c r="R1017" s="1842"/>
      <c r="S1017" s="1842"/>
      <c r="T1017" s="1842"/>
      <c r="U1017" s="1842"/>
      <c r="V1017" s="1842"/>
      <c r="W1017" s="1842"/>
      <c r="X1017" s="1842"/>
      <c r="Y1017" s="1842"/>
      <c r="Z1017" s="1799"/>
      <c r="AA1017" s="1843">
        <v>0</v>
      </c>
      <c r="AB1017" s="1843"/>
      <c r="AC1017" s="1843"/>
      <c r="AD1017" s="1843"/>
      <c r="AE1017" s="1843"/>
      <c r="AF1017" s="1843"/>
      <c r="AG1017" s="1843"/>
      <c r="AH1017" s="1800"/>
    </row>
    <row r="1018" spans="1:34" ht="17.45" customHeight="1">
      <c r="A1018" s="1801" t="s">
        <v>2865</v>
      </c>
      <c r="B1018" s="1825"/>
      <c r="C1018" s="1825"/>
      <c r="D1018" s="1825"/>
      <c r="E1018" s="1825"/>
      <c r="F1018" s="1825"/>
      <c r="G1018" s="1825"/>
      <c r="H1018" s="1825"/>
      <c r="I1018" s="1825"/>
      <c r="J1018" s="1825"/>
      <c r="K1018" s="1825"/>
      <c r="L1018" s="1825"/>
      <c r="M1018" s="1825"/>
      <c r="N1018" s="1826"/>
      <c r="O1018" s="1789" t="s">
        <v>2850</v>
      </c>
      <c r="P1018" s="1790"/>
      <c r="Q1018" s="1790"/>
      <c r="R1018" s="1790"/>
      <c r="S1018" s="1791"/>
      <c r="T1018" s="1827" t="s">
        <v>754</v>
      </c>
      <c r="U1018" s="1790"/>
      <c r="V1018" s="1790"/>
      <c r="W1018" s="1213"/>
      <c r="X1018" s="1789" t="s">
        <v>2866</v>
      </c>
      <c r="Y1018" s="1790"/>
      <c r="Z1018" s="1790"/>
      <c r="AA1018" s="1790"/>
      <c r="AB1018" s="1790"/>
      <c r="AC1018" s="1790"/>
      <c r="AD1018" s="1791"/>
      <c r="AE1018" s="1810" t="s">
        <v>2867</v>
      </c>
      <c r="AF1018" s="1828"/>
      <c r="AG1018" s="1828"/>
      <c r="AH1018" s="1213"/>
    </row>
    <row r="1019" spans="1:34" ht="17.45" customHeight="1">
      <c r="A1019" s="1223"/>
      <c r="B1019" s="1224" t="s">
        <v>2972</v>
      </c>
      <c r="C1019" s="1875" t="s">
        <v>2973</v>
      </c>
      <c r="D1019" s="1876"/>
      <c r="E1019" s="1876"/>
      <c r="F1019" s="1876"/>
      <c r="G1019" s="1876"/>
      <c r="H1019" s="1876"/>
      <c r="I1019" s="1876"/>
      <c r="J1019" s="1876"/>
      <c r="K1019" s="1876"/>
      <c r="L1019" s="1876"/>
      <c r="M1019" s="1876"/>
      <c r="N1019" s="1875"/>
      <c r="O1019" s="1885">
        <v>0.08</v>
      </c>
      <c r="P1019" s="1886"/>
      <c r="Q1019" s="1886"/>
      <c r="R1019" s="1886"/>
      <c r="S1019" s="1887"/>
      <c r="T1019" s="1888" t="s">
        <v>497</v>
      </c>
      <c r="U1019" s="1889"/>
      <c r="V1019" s="1889"/>
      <c r="W1019" s="1225"/>
      <c r="X1019" s="1890">
        <v>113.38</v>
      </c>
      <c r="Y1019" s="1891"/>
      <c r="Z1019" s="1891"/>
      <c r="AA1019" s="1891"/>
      <c r="AB1019" s="1891"/>
      <c r="AC1019" s="1891"/>
      <c r="AD1019" s="1892"/>
      <c r="AE1019" s="1865">
        <v>9.0703999999999994</v>
      </c>
      <c r="AF1019" s="1847"/>
      <c r="AG1019" s="1847"/>
      <c r="AH1019" s="1225"/>
    </row>
    <row r="1020" spans="1:34" ht="16.7" customHeight="1">
      <c r="A1020" s="1218"/>
      <c r="B1020" s="1205" t="s">
        <v>2974</v>
      </c>
      <c r="C1020" s="1903" t="s">
        <v>2975</v>
      </c>
      <c r="D1020" s="1815"/>
      <c r="E1020" s="1815"/>
      <c r="F1020" s="1815"/>
      <c r="G1020" s="1815"/>
      <c r="H1020" s="1815"/>
      <c r="I1020" s="1815"/>
      <c r="J1020" s="1815"/>
      <c r="K1020" s="1815"/>
      <c r="L1020" s="1815"/>
      <c r="M1020" s="1815"/>
      <c r="N1020" s="1903"/>
      <c r="O1020" s="1910">
        <v>0.08</v>
      </c>
      <c r="P1020" s="1911"/>
      <c r="Q1020" s="1911"/>
      <c r="R1020" s="1911"/>
      <c r="S1020" s="1912"/>
      <c r="T1020" s="1913" t="s">
        <v>497</v>
      </c>
      <c r="U1020" s="1796"/>
      <c r="V1020" s="1796"/>
      <c r="W1020" s="1219"/>
      <c r="X1020" s="1914">
        <v>105.26</v>
      </c>
      <c r="Y1020" s="1915"/>
      <c r="Z1020" s="1915"/>
      <c r="AA1020" s="1915"/>
      <c r="AB1020" s="1915"/>
      <c r="AC1020" s="1915"/>
      <c r="AD1020" s="1916"/>
      <c r="AE1020" s="1909">
        <v>8.4207999999999998</v>
      </c>
      <c r="AF1020" s="1841"/>
      <c r="AG1020" s="1841"/>
      <c r="AH1020" s="1219"/>
    </row>
    <row r="1021" spans="1:34" ht="17.45" customHeight="1">
      <c r="A1021" s="1220"/>
      <c r="B1021" s="1209" t="s">
        <v>2976</v>
      </c>
      <c r="C1021" s="1866" t="s">
        <v>2977</v>
      </c>
      <c r="D1021" s="1867"/>
      <c r="E1021" s="1867"/>
      <c r="F1021" s="1867"/>
      <c r="G1021" s="1867"/>
      <c r="H1021" s="1867"/>
      <c r="I1021" s="1867"/>
      <c r="J1021" s="1867"/>
      <c r="K1021" s="1867"/>
      <c r="L1021" s="1867"/>
      <c r="M1021" s="1867"/>
      <c r="N1021" s="1866"/>
      <c r="O1021" s="1893">
        <v>2.15</v>
      </c>
      <c r="P1021" s="1894"/>
      <c r="Q1021" s="1894"/>
      <c r="R1021" s="1894"/>
      <c r="S1021" s="1895"/>
      <c r="T1021" s="1896" t="s">
        <v>469</v>
      </c>
      <c r="U1021" s="1897"/>
      <c r="V1021" s="1897"/>
      <c r="W1021" s="1222"/>
      <c r="X1021" s="1898">
        <v>7.2493999999999996</v>
      </c>
      <c r="Y1021" s="1899"/>
      <c r="Z1021" s="1899"/>
      <c r="AA1021" s="1899"/>
      <c r="AB1021" s="1899"/>
      <c r="AC1021" s="1899"/>
      <c r="AD1021" s="1900"/>
      <c r="AE1021" s="1874">
        <v>15.5862</v>
      </c>
      <c r="AF1021" s="1843"/>
      <c r="AG1021" s="1843"/>
      <c r="AH1021" s="1222"/>
    </row>
    <row r="1022" spans="1:34" ht="16.7" customHeight="1">
      <c r="A1022" s="1792"/>
      <c r="B1022" s="1793"/>
      <c r="C1022" s="1793"/>
      <c r="D1022" s="1793"/>
      <c r="E1022" s="1793"/>
      <c r="F1022" s="1793"/>
      <c r="G1022" s="1793"/>
      <c r="H1022" s="1793"/>
      <c r="I1022" s="1794" t="s">
        <v>2869</v>
      </c>
      <c r="J1022" s="1794"/>
      <c r="K1022" s="1794"/>
      <c r="L1022" s="1794"/>
      <c r="M1022" s="1794"/>
      <c r="N1022" s="1794"/>
      <c r="O1022" s="1794"/>
      <c r="P1022" s="1794"/>
      <c r="Q1022" s="1794"/>
      <c r="R1022" s="1794"/>
      <c r="S1022" s="1794"/>
      <c r="T1022" s="1794"/>
      <c r="U1022" s="1794"/>
      <c r="V1022" s="1794"/>
      <c r="W1022" s="1794"/>
      <c r="X1022" s="1794"/>
      <c r="Y1022" s="1794"/>
      <c r="Z1022" s="1214"/>
      <c r="AA1022" s="1795">
        <v>33.077399999999997</v>
      </c>
      <c r="AB1022" s="1795"/>
      <c r="AC1022" s="1795"/>
      <c r="AD1022" s="1795"/>
      <c r="AE1022" s="1795"/>
      <c r="AF1022" s="1795"/>
      <c r="AG1022" s="1795"/>
      <c r="AH1022" s="1213"/>
    </row>
    <row r="1023" spans="1:34" ht="17.45" customHeight="1">
      <c r="A1023" s="1801" t="s">
        <v>2870</v>
      </c>
      <c r="B1023" s="1825"/>
      <c r="C1023" s="1825"/>
      <c r="D1023" s="1825"/>
      <c r="E1023" s="1825"/>
      <c r="F1023" s="1825"/>
      <c r="G1023" s="1825"/>
      <c r="H1023" s="1825"/>
      <c r="I1023" s="1825"/>
      <c r="J1023" s="1825"/>
      <c r="K1023" s="1825"/>
      <c r="L1023" s="1825"/>
      <c r="M1023" s="1825"/>
      <c r="N1023" s="1826"/>
      <c r="O1023" s="1789" t="s">
        <v>2850</v>
      </c>
      <c r="P1023" s="1790"/>
      <c r="Q1023" s="1790"/>
      <c r="R1023" s="1790"/>
      <c r="S1023" s="1791"/>
      <c r="T1023" s="1827" t="s">
        <v>754</v>
      </c>
      <c r="U1023" s="1790"/>
      <c r="V1023" s="1790"/>
      <c r="W1023" s="1213"/>
      <c r="X1023" s="1789" t="s">
        <v>2866</v>
      </c>
      <c r="Y1023" s="1790"/>
      <c r="Z1023" s="1790"/>
      <c r="AA1023" s="1790"/>
      <c r="AB1023" s="1790"/>
      <c r="AC1023" s="1790"/>
      <c r="AD1023" s="1791"/>
      <c r="AE1023" s="1810" t="s">
        <v>2867</v>
      </c>
      <c r="AF1023" s="1828"/>
      <c r="AG1023" s="1828"/>
      <c r="AH1023" s="1213"/>
    </row>
    <row r="1024" spans="1:34" ht="17.45" customHeight="1">
      <c r="A1024" s="1223"/>
      <c r="B1024" s="1224" t="s">
        <v>2978</v>
      </c>
      <c r="C1024" s="1875" t="s">
        <v>2979</v>
      </c>
      <c r="D1024" s="1876"/>
      <c r="E1024" s="1876"/>
      <c r="F1024" s="1876"/>
      <c r="G1024" s="1876"/>
      <c r="H1024" s="1876"/>
      <c r="I1024" s="1876"/>
      <c r="J1024" s="1876"/>
      <c r="K1024" s="1876"/>
      <c r="L1024" s="1876"/>
      <c r="M1024" s="1876"/>
      <c r="N1024" s="1875"/>
      <c r="O1024" s="1885">
        <v>1</v>
      </c>
      <c r="P1024" s="1886"/>
      <c r="Q1024" s="1886"/>
      <c r="R1024" s="1886"/>
      <c r="S1024" s="1887"/>
      <c r="T1024" s="1888" t="s">
        <v>518</v>
      </c>
      <c r="U1024" s="1889"/>
      <c r="V1024" s="1889"/>
      <c r="W1024" s="1225"/>
      <c r="X1024" s="1890">
        <v>32.2727</v>
      </c>
      <c r="Y1024" s="1891"/>
      <c r="Z1024" s="1891"/>
      <c r="AA1024" s="1891"/>
      <c r="AB1024" s="1891"/>
      <c r="AC1024" s="1891"/>
      <c r="AD1024" s="1892"/>
      <c r="AE1024" s="1865">
        <v>32.270000000000003</v>
      </c>
      <c r="AF1024" s="1847"/>
      <c r="AG1024" s="1847"/>
      <c r="AH1024" s="1225"/>
    </row>
    <row r="1025" spans="1:34" ht="16.7" customHeight="1">
      <c r="A1025" s="1220"/>
      <c r="B1025" s="1209" t="s">
        <v>2725</v>
      </c>
      <c r="C1025" s="1866" t="s">
        <v>2726</v>
      </c>
      <c r="D1025" s="1867"/>
      <c r="E1025" s="1867"/>
      <c r="F1025" s="1867"/>
      <c r="G1025" s="1867"/>
      <c r="H1025" s="1867"/>
      <c r="I1025" s="1867"/>
      <c r="J1025" s="1867"/>
      <c r="K1025" s="1867"/>
      <c r="L1025" s="1867"/>
      <c r="M1025" s="1867"/>
      <c r="N1025" s="1866"/>
      <c r="O1025" s="1893">
        <v>0.16</v>
      </c>
      <c r="P1025" s="1894"/>
      <c r="Q1025" s="1894"/>
      <c r="R1025" s="1894"/>
      <c r="S1025" s="1895"/>
      <c r="T1025" s="1896" t="s">
        <v>497</v>
      </c>
      <c r="U1025" s="1897"/>
      <c r="V1025" s="1897"/>
      <c r="W1025" s="1222"/>
      <c r="X1025" s="1898">
        <v>6.8703000000000003</v>
      </c>
      <c r="Y1025" s="1899"/>
      <c r="Z1025" s="1899"/>
      <c r="AA1025" s="1899"/>
      <c r="AB1025" s="1899"/>
      <c r="AC1025" s="1899"/>
      <c r="AD1025" s="1900"/>
      <c r="AE1025" s="1874">
        <v>1.0992</v>
      </c>
      <c r="AF1025" s="1843"/>
      <c r="AG1025" s="1843"/>
      <c r="AH1025" s="1222"/>
    </row>
    <row r="1026" spans="1:34" ht="17.45" customHeight="1">
      <c r="A1026" s="1792"/>
      <c r="B1026" s="1793"/>
      <c r="C1026" s="1793"/>
      <c r="D1026" s="1793"/>
      <c r="E1026" s="1793"/>
      <c r="F1026" s="1793"/>
      <c r="G1026" s="1793"/>
      <c r="H1026" s="1793"/>
      <c r="I1026" s="1794" t="s">
        <v>2871</v>
      </c>
      <c r="J1026" s="1794"/>
      <c r="K1026" s="1794"/>
      <c r="L1026" s="1794"/>
      <c r="M1026" s="1794"/>
      <c r="N1026" s="1794"/>
      <c r="O1026" s="1794"/>
      <c r="P1026" s="1794"/>
      <c r="Q1026" s="1794"/>
      <c r="R1026" s="1794"/>
      <c r="S1026" s="1794"/>
      <c r="T1026" s="1794"/>
      <c r="U1026" s="1794"/>
      <c r="V1026" s="1794"/>
      <c r="W1026" s="1794"/>
      <c r="X1026" s="1794"/>
      <c r="Y1026" s="1794"/>
      <c r="Z1026" s="1214"/>
      <c r="AA1026" s="1795">
        <v>33.369199999999999</v>
      </c>
      <c r="AB1026" s="1795"/>
      <c r="AC1026" s="1795"/>
      <c r="AD1026" s="1795"/>
      <c r="AE1026" s="1795"/>
      <c r="AF1026" s="1795"/>
      <c r="AG1026" s="1795"/>
      <c r="AH1026" s="1213"/>
    </row>
    <row r="1027" spans="1:34" ht="16.7" customHeight="1">
      <c r="A1027" s="1801" t="s">
        <v>2872</v>
      </c>
      <c r="B1027" s="1825"/>
      <c r="C1027" s="1825"/>
      <c r="D1027" s="1825"/>
      <c r="E1027" s="1825"/>
      <c r="F1027" s="1825"/>
      <c r="G1027" s="1825"/>
      <c r="H1027" s="1825"/>
      <c r="I1027" s="1825"/>
      <c r="J1027" s="1825"/>
      <c r="K1027" s="1825"/>
      <c r="L1027" s="1825"/>
      <c r="M1027" s="1825"/>
      <c r="N1027" s="1826"/>
      <c r="O1027" s="1789" t="s">
        <v>2850</v>
      </c>
      <c r="P1027" s="1790"/>
      <c r="Q1027" s="1790"/>
      <c r="R1027" s="1790"/>
      <c r="S1027" s="1791"/>
      <c r="T1027" s="1827" t="s">
        <v>754</v>
      </c>
      <c r="U1027" s="1790"/>
      <c r="V1027" s="1790"/>
      <c r="W1027" s="1213"/>
      <c r="X1027" s="1789" t="s">
        <v>2866</v>
      </c>
      <c r="Y1027" s="1790"/>
      <c r="Z1027" s="1790"/>
      <c r="AA1027" s="1790"/>
      <c r="AB1027" s="1790"/>
      <c r="AC1027" s="1790"/>
      <c r="AD1027" s="1791"/>
      <c r="AE1027" s="1810" t="s">
        <v>2867</v>
      </c>
      <c r="AF1027" s="1828"/>
      <c r="AG1027" s="1828"/>
      <c r="AH1027" s="1213"/>
    </row>
    <row r="1028" spans="1:34" ht="17.45" customHeight="1">
      <c r="A1028" s="1901" t="s">
        <v>2980</v>
      </c>
      <c r="B1028" s="1902"/>
      <c r="C1028" s="1902"/>
      <c r="D1028" s="1902"/>
      <c r="E1028" s="1902"/>
      <c r="F1028" s="1875" t="s">
        <v>2981</v>
      </c>
      <c r="G1028" s="1876"/>
      <c r="H1028" s="1876"/>
      <c r="I1028" s="1876"/>
      <c r="J1028" s="1876"/>
      <c r="K1028" s="1876"/>
      <c r="L1028" s="1876"/>
      <c r="M1028" s="1876"/>
      <c r="N1028" s="1875"/>
      <c r="O1028" s="1885">
        <v>0.12</v>
      </c>
      <c r="P1028" s="1886"/>
      <c r="Q1028" s="1886"/>
      <c r="R1028" s="1886"/>
      <c r="S1028" s="1887"/>
      <c r="T1028" s="1888" t="s">
        <v>109</v>
      </c>
      <c r="U1028" s="1889"/>
      <c r="V1028" s="1889"/>
      <c r="W1028" s="1225"/>
      <c r="X1028" s="1890">
        <v>1.8</v>
      </c>
      <c r="Y1028" s="1891"/>
      <c r="Z1028" s="1891"/>
      <c r="AA1028" s="1891"/>
      <c r="AB1028" s="1891"/>
      <c r="AC1028" s="1891"/>
      <c r="AD1028" s="1892"/>
      <c r="AE1028" s="1865">
        <v>0.216</v>
      </c>
      <c r="AF1028" s="1847"/>
      <c r="AG1028" s="1847"/>
      <c r="AH1028" s="1225"/>
    </row>
    <row r="1029" spans="1:34" ht="17.45" customHeight="1">
      <c r="A1029" s="1787" t="s">
        <v>2982</v>
      </c>
      <c r="B1029" s="1788"/>
      <c r="C1029" s="1788"/>
      <c r="D1029" s="1788"/>
      <c r="E1029" s="1788"/>
      <c r="F1029" s="1903" t="s">
        <v>2983</v>
      </c>
      <c r="G1029" s="1815"/>
      <c r="H1029" s="1815"/>
      <c r="I1029" s="1815"/>
      <c r="J1029" s="1815"/>
      <c r="K1029" s="1815"/>
      <c r="L1029" s="1815"/>
      <c r="M1029" s="1815"/>
      <c r="N1029" s="1903"/>
      <c r="O1029" s="1910">
        <v>0.12</v>
      </c>
      <c r="P1029" s="1911"/>
      <c r="Q1029" s="1911"/>
      <c r="R1029" s="1911"/>
      <c r="S1029" s="1912"/>
      <c r="T1029" s="1913" t="s">
        <v>109</v>
      </c>
      <c r="U1029" s="1796"/>
      <c r="V1029" s="1796"/>
      <c r="W1029" s="1219"/>
      <c r="X1029" s="1914">
        <v>1.8</v>
      </c>
      <c r="Y1029" s="1915"/>
      <c r="Z1029" s="1915"/>
      <c r="AA1029" s="1915"/>
      <c r="AB1029" s="1915"/>
      <c r="AC1029" s="1915"/>
      <c r="AD1029" s="1916"/>
      <c r="AE1029" s="1909">
        <v>0.216</v>
      </c>
      <c r="AF1029" s="1841"/>
      <c r="AG1029" s="1841"/>
      <c r="AH1029" s="1219"/>
    </row>
    <row r="1030" spans="1:34" ht="16.7" customHeight="1">
      <c r="A1030" s="1787" t="s">
        <v>2984</v>
      </c>
      <c r="B1030" s="1788"/>
      <c r="C1030" s="1788"/>
      <c r="D1030" s="1788"/>
      <c r="E1030" s="1788"/>
      <c r="F1030" s="1903" t="s">
        <v>2985</v>
      </c>
      <c r="G1030" s="1815"/>
      <c r="H1030" s="1815"/>
      <c r="I1030" s="1815"/>
      <c r="J1030" s="1815"/>
      <c r="K1030" s="1815"/>
      <c r="L1030" s="1815"/>
      <c r="M1030" s="1815"/>
      <c r="N1030" s="1903"/>
      <c r="O1030" s="1910">
        <v>5.4000000000000001E-4</v>
      </c>
      <c r="P1030" s="1911"/>
      <c r="Q1030" s="1911"/>
      <c r="R1030" s="1911"/>
      <c r="S1030" s="1912"/>
      <c r="T1030" s="1913" t="s">
        <v>109</v>
      </c>
      <c r="U1030" s="1796"/>
      <c r="V1030" s="1796"/>
      <c r="W1030" s="1219"/>
      <c r="X1030" s="1914">
        <v>33.54</v>
      </c>
      <c r="Y1030" s="1915"/>
      <c r="Z1030" s="1915"/>
      <c r="AA1030" s="1915"/>
      <c r="AB1030" s="1915"/>
      <c r="AC1030" s="1915"/>
      <c r="AD1030" s="1916"/>
      <c r="AE1030" s="1909">
        <v>1.8100000000000002E-2</v>
      </c>
      <c r="AF1030" s="1841"/>
      <c r="AG1030" s="1841"/>
      <c r="AH1030" s="1219"/>
    </row>
    <row r="1031" spans="1:34" ht="17.45" customHeight="1">
      <c r="A1031" s="1819" t="s">
        <v>2986</v>
      </c>
      <c r="B1031" s="1820"/>
      <c r="C1031" s="1820"/>
      <c r="D1031" s="1820"/>
      <c r="E1031" s="1820"/>
      <c r="F1031" s="1866" t="s">
        <v>2987</v>
      </c>
      <c r="G1031" s="1867"/>
      <c r="H1031" s="1867"/>
      <c r="I1031" s="1867"/>
      <c r="J1031" s="1867"/>
      <c r="K1031" s="1867"/>
      <c r="L1031" s="1867"/>
      <c r="M1031" s="1867"/>
      <c r="N1031" s="1866"/>
      <c r="O1031" s="1893">
        <v>5.5300000000000002E-2</v>
      </c>
      <c r="P1031" s="1894"/>
      <c r="Q1031" s="1894"/>
      <c r="R1031" s="1894"/>
      <c r="S1031" s="1895"/>
      <c r="T1031" s="1896" t="s">
        <v>109</v>
      </c>
      <c r="U1031" s="1897"/>
      <c r="V1031" s="1897"/>
      <c r="W1031" s="1222"/>
      <c r="X1031" s="1898">
        <v>33.54</v>
      </c>
      <c r="Y1031" s="1899"/>
      <c r="Z1031" s="1899"/>
      <c r="AA1031" s="1899"/>
      <c r="AB1031" s="1899"/>
      <c r="AC1031" s="1899"/>
      <c r="AD1031" s="1900"/>
      <c r="AE1031" s="1874">
        <v>1.8548</v>
      </c>
      <c r="AF1031" s="1843"/>
      <c r="AG1031" s="1843"/>
      <c r="AH1031" s="1222"/>
    </row>
    <row r="1032" spans="1:34" ht="17.45" customHeight="1">
      <c r="A1032" s="1792"/>
      <c r="B1032" s="1793"/>
      <c r="C1032" s="1793"/>
      <c r="D1032" s="1793"/>
      <c r="E1032" s="1793"/>
      <c r="F1032" s="1793"/>
      <c r="G1032" s="1793"/>
      <c r="H1032" s="1793"/>
      <c r="I1032" s="1793"/>
      <c r="J1032" s="1793"/>
      <c r="K1032" s="1794" t="s">
        <v>2873</v>
      </c>
      <c r="L1032" s="1794"/>
      <c r="M1032" s="1794"/>
      <c r="N1032" s="1794"/>
      <c r="O1032" s="1794"/>
      <c r="P1032" s="1794"/>
      <c r="Q1032" s="1794"/>
      <c r="R1032" s="1794"/>
      <c r="S1032" s="1794"/>
      <c r="T1032" s="1794"/>
      <c r="U1032" s="1794"/>
      <c r="V1032" s="1794"/>
      <c r="W1032" s="1794"/>
      <c r="X1032" s="1794"/>
      <c r="Y1032" s="1794"/>
      <c r="Z1032" s="1794"/>
      <c r="AA1032" s="1794"/>
      <c r="AB1032" s="1214"/>
      <c r="AC1032" s="1795">
        <v>2.3048999999999999</v>
      </c>
      <c r="AD1032" s="1795"/>
      <c r="AE1032" s="1795"/>
      <c r="AF1032" s="1795"/>
      <c r="AG1032" s="1795"/>
      <c r="AH1032" s="1213"/>
    </row>
    <row r="1033" spans="1:34" ht="16.7" customHeight="1">
      <c r="A1033" s="1801" t="s">
        <v>2874</v>
      </c>
      <c r="B1033" s="1825"/>
      <c r="C1033" s="1825"/>
      <c r="D1033" s="1825"/>
      <c r="E1033" s="1825"/>
      <c r="F1033" s="1825"/>
      <c r="G1033" s="1825"/>
      <c r="H1033" s="1825"/>
      <c r="I1033" s="1825"/>
      <c r="J1033" s="1826"/>
      <c r="K1033" s="1789" t="s">
        <v>2850</v>
      </c>
      <c r="L1033" s="1791"/>
      <c r="M1033" s="1855" t="s">
        <v>2875</v>
      </c>
      <c r="N1033" s="1856"/>
      <c r="O1033" s="1857"/>
      <c r="P1033" s="1855" t="s">
        <v>2876</v>
      </c>
      <c r="Q1033" s="1856"/>
      <c r="R1033" s="1857"/>
      <c r="S1033" s="1855" t="s">
        <v>2877</v>
      </c>
      <c r="T1033" s="1857"/>
      <c r="U1033" s="1789" t="s">
        <v>2878</v>
      </c>
      <c r="V1033" s="1790"/>
      <c r="W1033" s="1791"/>
      <c r="X1033" s="1789" t="s">
        <v>2879</v>
      </c>
      <c r="Y1033" s="1790"/>
      <c r="Z1033" s="1790"/>
      <c r="AA1033" s="1790"/>
      <c r="AB1033" s="1791"/>
      <c r="AC1033" s="1789" t="s">
        <v>2880</v>
      </c>
      <c r="AD1033" s="1791"/>
      <c r="AE1033" s="1810" t="s">
        <v>2867</v>
      </c>
      <c r="AF1033" s="1828"/>
      <c r="AG1033" s="1828"/>
      <c r="AH1033" s="1213"/>
    </row>
    <row r="1034" spans="1:34" ht="17.45" customHeight="1">
      <c r="A1034" s="1901" t="s">
        <v>2988</v>
      </c>
      <c r="B1034" s="1902"/>
      <c r="C1034" s="1902"/>
      <c r="D1034" s="1902"/>
      <c r="E1034" s="1902"/>
      <c r="F1034" s="1875" t="s">
        <v>2981</v>
      </c>
      <c r="G1034" s="1876"/>
      <c r="H1034" s="1876"/>
      <c r="I1034" s="1876"/>
      <c r="J1034" s="1875"/>
      <c r="K1034" s="1877">
        <v>0.12</v>
      </c>
      <c r="L1034" s="1878"/>
      <c r="M1034" s="1890">
        <v>0</v>
      </c>
      <c r="N1034" s="1891"/>
      <c r="O1034" s="1892"/>
      <c r="P1034" s="1890">
        <v>0</v>
      </c>
      <c r="Q1034" s="1891"/>
      <c r="R1034" s="1892"/>
      <c r="S1034" s="1890">
        <v>0</v>
      </c>
      <c r="T1034" s="1892"/>
      <c r="U1034" s="1890">
        <v>1.24</v>
      </c>
      <c r="V1034" s="1891"/>
      <c r="W1034" s="1892"/>
      <c r="X1034" s="1890">
        <v>0.99</v>
      </c>
      <c r="Y1034" s="1891"/>
      <c r="Z1034" s="1891"/>
      <c r="AA1034" s="1891"/>
      <c r="AB1034" s="1892"/>
      <c r="AC1034" s="1890">
        <v>0.82</v>
      </c>
      <c r="AD1034" s="1892"/>
      <c r="AE1034" s="1865">
        <v>0</v>
      </c>
      <c r="AF1034" s="1847"/>
      <c r="AG1034" s="1847"/>
      <c r="AH1034" s="1225"/>
    </row>
    <row r="1035" spans="1:34" ht="16.7" customHeight="1">
      <c r="A1035" s="1787" t="s">
        <v>2989</v>
      </c>
      <c r="B1035" s="1788"/>
      <c r="C1035" s="1788"/>
      <c r="D1035" s="1788"/>
      <c r="E1035" s="1788"/>
      <c r="F1035" s="1903" t="s">
        <v>2983</v>
      </c>
      <c r="G1035" s="1815"/>
      <c r="H1035" s="1815"/>
      <c r="I1035" s="1815"/>
      <c r="J1035" s="1903"/>
      <c r="K1035" s="1904">
        <v>0.12</v>
      </c>
      <c r="L1035" s="1905"/>
      <c r="M1035" s="1914">
        <v>0</v>
      </c>
      <c r="N1035" s="1915"/>
      <c r="O1035" s="1916"/>
      <c r="P1035" s="1914">
        <v>0</v>
      </c>
      <c r="Q1035" s="1915"/>
      <c r="R1035" s="1916"/>
      <c r="S1035" s="1914">
        <v>0</v>
      </c>
      <c r="T1035" s="1916"/>
      <c r="U1035" s="1914">
        <v>1.24</v>
      </c>
      <c r="V1035" s="1915"/>
      <c r="W1035" s="1916"/>
      <c r="X1035" s="1914">
        <v>0.99</v>
      </c>
      <c r="Y1035" s="1915"/>
      <c r="Z1035" s="1915"/>
      <c r="AA1035" s="1915"/>
      <c r="AB1035" s="1916"/>
      <c r="AC1035" s="1914">
        <v>0.82</v>
      </c>
      <c r="AD1035" s="1916"/>
      <c r="AE1035" s="1909">
        <v>0</v>
      </c>
      <c r="AF1035" s="1841"/>
      <c r="AG1035" s="1841"/>
      <c r="AH1035" s="1219"/>
    </row>
    <row r="1036" spans="1:34" ht="17.45" customHeight="1">
      <c r="A1036" s="1787" t="s">
        <v>2990</v>
      </c>
      <c r="B1036" s="1788"/>
      <c r="C1036" s="1788"/>
      <c r="D1036" s="1788"/>
      <c r="E1036" s="1788"/>
      <c r="F1036" s="1815" t="s">
        <v>2985</v>
      </c>
      <c r="G1036" s="1815"/>
      <c r="H1036" s="1815"/>
      <c r="I1036" s="1815"/>
      <c r="J1036" s="1903"/>
      <c r="K1036" s="1904">
        <v>5.4000000000000001E-4</v>
      </c>
      <c r="L1036" s="1905"/>
      <c r="M1036" s="1914">
        <v>0</v>
      </c>
      <c r="N1036" s="1915"/>
      <c r="O1036" s="1916"/>
      <c r="P1036" s="1914">
        <v>0</v>
      </c>
      <c r="Q1036" s="1915"/>
      <c r="R1036" s="1916"/>
      <c r="S1036" s="1914">
        <v>0</v>
      </c>
      <c r="T1036" s="1916"/>
      <c r="U1036" s="1914">
        <v>1.1000000000000001</v>
      </c>
      <c r="V1036" s="1915"/>
      <c r="W1036" s="1916"/>
      <c r="X1036" s="1914">
        <v>0.88</v>
      </c>
      <c r="Y1036" s="1915"/>
      <c r="Z1036" s="1915"/>
      <c r="AA1036" s="1915"/>
      <c r="AB1036" s="1916"/>
      <c r="AC1036" s="1914">
        <v>0.72</v>
      </c>
      <c r="AD1036" s="1916"/>
      <c r="AE1036" s="1909">
        <v>0</v>
      </c>
      <c r="AF1036" s="1841"/>
      <c r="AG1036" s="1841"/>
      <c r="AH1036" s="1219"/>
    </row>
    <row r="1037" spans="1:34" ht="7.35" customHeight="1">
      <c r="A1037" s="1218"/>
      <c r="F1037" s="1815"/>
      <c r="G1037" s="1815"/>
      <c r="H1037" s="1815"/>
      <c r="I1037" s="1815"/>
      <c r="J1037" s="1815"/>
      <c r="AH1037" s="1219"/>
    </row>
    <row r="1038" spans="1:34" ht="17.45" customHeight="1">
      <c r="A1038" s="1787" t="s">
        <v>2991</v>
      </c>
      <c r="B1038" s="1788"/>
      <c r="C1038" s="1788"/>
      <c r="D1038" s="1788"/>
      <c r="E1038" s="1788"/>
      <c r="F1038" s="1867" t="s">
        <v>2987</v>
      </c>
      <c r="G1038" s="1815"/>
      <c r="H1038" s="1815"/>
      <c r="I1038" s="1815"/>
      <c r="J1038" s="1903"/>
      <c r="K1038" s="1904">
        <v>7.9619999999999996E-2</v>
      </c>
      <c r="L1038" s="1905"/>
      <c r="M1038" s="1914">
        <v>0</v>
      </c>
      <c r="N1038" s="1915"/>
      <c r="O1038" s="1916"/>
      <c r="P1038" s="1914">
        <v>0</v>
      </c>
      <c r="Q1038" s="1915"/>
      <c r="R1038" s="1916"/>
      <c r="S1038" s="1914">
        <v>0</v>
      </c>
      <c r="T1038" s="1916"/>
      <c r="U1038" s="1914">
        <v>1.1000000000000001</v>
      </c>
      <c r="V1038" s="1915"/>
      <c r="W1038" s="1916"/>
      <c r="X1038" s="1914">
        <v>0.88</v>
      </c>
      <c r="Y1038" s="1915"/>
      <c r="Z1038" s="1915"/>
      <c r="AA1038" s="1915"/>
      <c r="AB1038" s="1916"/>
      <c r="AC1038" s="1914">
        <v>0.72</v>
      </c>
      <c r="AD1038" s="1916"/>
      <c r="AE1038" s="1909">
        <v>0</v>
      </c>
      <c r="AF1038" s="1841"/>
      <c r="AG1038" s="1841"/>
      <c r="AH1038" s="1219"/>
    </row>
    <row r="1039" spans="1:34" ht="6.6" customHeight="1">
      <c r="A1039" s="1220"/>
      <c r="B1039" s="1221"/>
      <c r="C1039" s="1221"/>
      <c r="D1039" s="1221"/>
      <c r="E1039" s="1221"/>
      <c r="F1039" s="1867"/>
      <c r="G1039" s="1867"/>
      <c r="H1039" s="1867"/>
      <c r="I1039" s="1867"/>
      <c r="J1039" s="1867"/>
      <c r="K1039" s="1221"/>
      <c r="L1039" s="1221"/>
      <c r="M1039" s="1221"/>
      <c r="N1039" s="1221"/>
      <c r="O1039" s="1221"/>
      <c r="P1039" s="1221"/>
      <c r="Q1039" s="1221"/>
      <c r="R1039" s="1221"/>
      <c r="S1039" s="1221"/>
      <c r="T1039" s="1221"/>
      <c r="U1039" s="1221"/>
      <c r="V1039" s="1221"/>
      <c r="W1039" s="1221"/>
      <c r="X1039" s="1221"/>
      <c r="Y1039" s="1221"/>
      <c r="Z1039" s="1221"/>
      <c r="AA1039" s="1221"/>
      <c r="AB1039" s="1221"/>
      <c r="AC1039" s="1221"/>
      <c r="AD1039" s="1221"/>
      <c r="AE1039" s="1221"/>
      <c r="AF1039" s="1221"/>
      <c r="AG1039" s="1221"/>
      <c r="AH1039" s="1222"/>
    </row>
    <row r="1040" spans="1:34" ht="17.45" customHeight="1">
      <c r="A1040" s="1853"/>
      <c r="B1040" s="1778"/>
      <c r="C1040" s="1778"/>
      <c r="D1040" s="1778"/>
      <c r="E1040" s="1778"/>
      <c r="F1040" s="1778"/>
      <c r="G1040" s="1778"/>
      <c r="H1040" s="1778"/>
      <c r="I1040" s="1846" t="s">
        <v>2881</v>
      </c>
      <c r="J1040" s="1846"/>
      <c r="K1040" s="1846"/>
      <c r="L1040" s="1846"/>
      <c r="M1040" s="1846"/>
      <c r="N1040" s="1846"/>
      <c r="O1040" s="1846"/>
      <c r="P1040" s="1846"/>
      <c r="Q1040" s="1846"/>
      <c r="R1040" s="1846"/>
      <c r="S1040" s="1846"/>
      <c r="T1040" s="1846"/>
      <c r="U1040" s="1846"/>
      <c r="V1040" s="1846"/>
      <c r="W1040" s="1846"/>
      <c r="X1040" s="1846"/>
      <c r="Y1040" s="1846"/>
      <c r="Z1040" s="1203"/>
      <c r="AA1040" s="1847">
        <v>0</v>
      </c>
      <c r="AB1040" s="1847"/>
      <c r="AC1040" s="1847"/>
      <c r="AD1040" s="1847"/>
      <c r="AE1040" s="1847"/>
      <c r="AF1040" s="1847"/>
      <c r="AG1040" s="1847"/>
      <c r="AH1040" s="1204"/>
    </row>
    <row r="1041" spans="1:34" ht="5.85" customHeight="1">
      <c r="A1041" s="1854"/>
      <c r="B1041" s="1309"/>
      <c r="C1041" s="1309"/>
      <c r="D1041" s="1309"/>
      <c r="E1041" s="1309"/>
      <c r="F1041" s="1309"/>
      <c r="G1041" s="1309"/>
      <c r="H1041" s="1309"/>
      <c r="I1041" s="1309"/>
      <c r="J1041" s="1309"/>
      <c r="K1041" s="1309"/>
      <c r="L1041" s="1309"/>
      <c r="M1041" s="1309"/>
      <c r="N1041" s="1309"/>
      <c r="O1041" s="1309"/>
      <c r="P1041" s="1309"/>
      <c r="Q1041" s="1309"/>
      <c r="R1041" s="1309"/>
      <c r="S1041" s="1309"/>
      <c r="T1041" s="1309"/>
      <c r="U1041" s="1309"/>
      <c r="V1041" s="1309"/>
      <c r="W1041" s="1309"/>
      <c r="X1041" s="1309"/>
      <c r="Y1041" s="1309"/>
      <c r="Z1041" s="1309"/>
      <c r="AA1041" s="1309"/>
      <c r="AB1041" s="1309"/>
      <c r="AC1041" s="1309"/>
      <c r="AD1041" s="1309"/>
      <c r="AE1041" s="1309"/>
      <c r="AF1041" s="1309"/>
      <c r="AG1041" s="1309"/>
      <c r="AH1041" s="1782"/>
    </row>
    <row r="1042" spans="1:34" ht="17.45" customHeight="1">
      <c r="A1042" s="1845"/>
      <c r="B1042" s="1799"/>
      <c r="C1042" s="1799"/>
      <c r="D1042" s="1799"/>
      <c r="E1042" s="1799"/>
      <c r="F1042" s="1799"/>
      <c r="G1042" s="1799"/>
      <c r="H1042" s="1799"/>
      <c r="I1042" s="1842" t="s">
        <v>2882</v>
      </c>
      <c r="J1042" s="1842"/>
      <c r="K1042" s="1842"/>
      <c r="L1042" s="1842"/>
      <c r="M1042" s="1842"/>
      <c r="N1042" s="1842"/>
      <c r="O1042" s="1842"/>
      <c r="P1042" s="1842"/>
      <c r="Q1042" s="1842"/>
      <c r="R1042" s="1842"/>
      <c r="S1042" s="1842"/>
      <c r="T1042" s="1842"/>
      <c r="U1042" s="1842"/>
      <c r="V1042" s="1842"/>
      <c r="W1042" s="1842"/>
      <c r="X1042" s="1842"/>
      <c r="Y1042" s="1842"/>
      <c r="Z1042" s="1212"/>
      <c r="AA1042" s="1848">
        <v>73.47</v>
      </c>
      <c r="AB1042" s="1848"/>
      <c r="AC1042" s="1848"/>
      <c r="AD1042" s="1848"/>
      <c r="AE1042" s="1848"/>
      <c r="AF1042" s="1848"/>
      <c r="AG1042" s="1848"/>
      <c r="AH1042" s="1208"/>
    </row>
    <row r="1043" spans="1:34" ht="45.75" customHeight="1">
      <c r="A1043" s="1849" t="s">
        <v>2883</v>
      </c>
      <c r="B1043" s="1850"/>
      <c r="C1043" s="1850"/>
      <c r="D1043" s="1850"/>
      <c r="E1043" s="1851"/>
      <c r="F1043" s="1852"/>
      <c r="G1043" s="1852"/>
      <c r="H1043" s="1852"/>
      <c r="I1043" s="1852"/>
      <c r="J1043" s="1852"/>
      <c r="K1043" s="1852"/>
      <c r="L1043" s="1852"/>
      <c r="M1043" s="1852"/>
      <c r="N1043" s="1852"/>
      <c r="O1043" s="1852"/>
      <c r="P1043" s="1852"/>
      <c r="Q1043" s="1852"/>
      <c r="R1043" s="1852"/>
      <c r="S1043" s="1852"/>
      <c r="T1043" s="1852"/>
      <c r="U1043" s="1852"/>
      <c r="V1043" s="1852"/>
      <c r="W1043" s="1852"/>
      <c r="X1043" s="1852"/>
      <c r="Y1043" s="1852"/>
      <c r="Z1043" s="1852"/>
      <c r="AA1043" s="1852"/>
      <c r="AB1043" s="1852"/>
      <c r="AC1043" s="1852"/>
      <c r="AD1043" s="1852"/>
      <c r="AE1043" s="1852"/>
      <c r="AF1043" s="1852"/>
      <c r="AG1043" s="1852"/>
      <c r="AH1043" s="1851"/>
    </row>
    <row r="1044" spans="1:34" ht="28.35" customHeight="1">
      <c r="A1044" s="1220"/>
      <c r="B1044" s="1221"/>
      <c r="C1044" s="1221"/>
      <c r="D1044" s="1221"/>
      <c r="E1044" s="1221"/>
      <c r="F1044" s="1221"/>
      <c r="G1044" s="1221"/>
      <c r="H1044" s="1221"/>
      <c r="I1044" s="1221"/>
      <c r="J1044" s="1221"/>
      <c r="K1044" s="1221"/>
      <c r="L1044" s="1221"/>
      <c r="M1044" s="1221"/>
      <c r="N1044" s="1221"/>
      <c r="O1044" s="1221"/>
      <c r="P1044" s="1221"/>
      <c r="Q1044" s="1221"/>
      <c r="R1044" s="1221"/>
      <c r="S1044" s="1221"/>
      <c r="T1044" s="1221"/>
      <c r="U1044" s="1221"/>
      <c r="V1044" s="1221"/>
      <c r="W1044" s="1221"/>
      <c r="X1044" s="1221"/>
      <c r="Y1044" s="1221"/>
      <c r="Z1044" s="1221"/>
      <c r="AA1044" s="1221"/>
      <c r="AB1044" s="1221"/>
      <c r="AC1044" s="1221"/>
      <c r="AD1044" s="1221"/>
      <c r="AE1044" s="1221"/>
      <c r="AF1044" s="1221"/>
      <c r="AG1044" s="1221"/>
      <c r="AH1044" s="1222"/>
    </row>
    <row r="1045" spans="1:34" ht="5.85" customHeight="1">
      <c r="A1045" s="1777"/>
      <c r="B1045" s="1778"/>
      <c r="C1045" s="1778"/>
      <c r="D1045" s="1778"/>
      <c r="E1045" s="1778"/>
      <c r="F1045" s="1778"/>
      <c r="G1045" s="1778"/>
      <c r="H1045" s="1778"/>
      <c r="I1045" s="1778"/>
      <c r="J1045" s="1778"/>
      <c r="K1045" s="1778"/>
      <c r="L1045" s="1778"/>
      <c r="M1045" s="1778"/>
      <c r="N1045" s="1778"/>
      <c r="O1045" s="1778"/>
      <c r="P1045" s="1778"/>
      <c r="Q1045" s="1778"/>
      <c r="R1045" s="1778"/>
      <c r="S1045" s="1778"/>
      <c r="T1045" s="1778"/>
      <c r="U1045" s="1778"/>
      <c r="V1045" s="1778"/>
      <c r="W1045" s="1778"/>
      <c r="X1045" s="1778"/>
      <c r="Y1045" s="1778"/>
      <c r="Z1045" s="1778"/>
      <c r="AA1045" s="1778"/>
      <c r="AB1045" s="1778"/>
      <c r="AC1045" s="1778"/>
      <c r="AD1045" s="1778"/>
      <c r="AE1045" s="1778"/>
      <c r="AF1045" s="1778"/>
      <c r="AG1045" s="1778"/>
      <c r="AH1045" s="1779"/>
    </row>
    <row r="1046" spans="1:34" ht="11.65" customHeight="1">
      <c r="A1046" s="1780" t="s">
        <v>2834</v>
      </c>
      <c r="B1046" s="1310"/>
      <c r="C1046" s="1310"/>
      <c r="D1046" s="1310"/>
      <c r="E1046" s="1310"/>
      <c r="F1046" s="1310"/>
      <c r="G1046" s="1310"/>
      <c r="H1046" s="1310"/>
      <c r="I1046" s="1310"/>
      <c r="J1046" s="1310"/>
      <c r="K1046" s="1310"/>
      <c r="L1046" s="1310"/>
      <c r="M1046" s="1310"/>
      <c r="N1046" s="1310"/>
      <c r="O1046" s="1310"/>
      <c r="P1046" s="1310"/>
      <c r="Q1046" s="1310"/>
      <c r="R1046" s="1310"/>
      <c r="S1046" s="1310"/>
      <c r="T1046" s="1310"/>
      <c r="U1046" s="1310"/>
      <c r="V1046" s="1310"/>
      <c r="W1046" s="1310"/>
      <c r="X1046" s="1310"/>
      <c r="Y1046" s="1310"/>
      <c r="Z1046" s="1310"/>
      <c r="AA1046" s="1310"/>
      <c r="AB1046" s="1310"/>
      <c r="AC1046" s="1310"/>
      <c r="AD1046" s="1309"/>
      <c r="AE1046" s="1309"/>
      <c r="AF1046" s="1781" t="s">
        <v>2992</v>
      </c>
      <c r="AG1046" s="1781"/>
      <c r="AH1046" s="1782"/>
    </row>
    <row r="1047" spans="1:34" ht="5.0999999999999996" customHeight="1">
      <c r="A1047" s="1780"/>
      <c r="B1047" s="1310"/>
      <c r="C1047" s="1310"/>
      <c r="D1047" s="1310"/>
      <c r="E1047" s="1310"/>
      <c r="F1047" s="1310"/>
      <c r="G1047" s="1310"/>
      <c r="H1047" s="1310"/>
      <c r="I1047" s="1310"/>
      <c r="J1047" s="1310"/>
      <c r="K1047" s="1310"/>
      <c r="L1047" s="1310"/>
      <c r="M1047" s="1310"/>
      <c r="N1047" s="1310"/>
      <c r="O1047" s="1310"/>
      <c r="P1047" s="1310"/>
      <c r="Q1047" s="1310"/>
      <c r="R1047" s="1310"/>
      <c r="S1047" s="1310"/>
      <c r="T1047" s="1310"/>
      <c r="U1047" s="1310"/>
      <c r="V1047" s="1310"/>
      <c r="W1047" s="1310"/>
      <c r="X1047" s="1310"/>
      <c r="Y1047" s="1310"/>
      <c r="Z1047" s="1310"/>
      <c r="AA1047" s="1310"/>
      <c r="AB1047" s="1310"/>
      <c r="AC1047" s="1310"/>
      <c r="AD1047" s="1311"/>
      <c r="AE1047" s="1311"/>
      <c r="AF1047" s="1311"/>
      <c r="AG1047" s="1311"/>
      <c r="AH1047" s="1782"/>
    </row>
    <row r="1048" spans="1:34" ht="11.65" customHeight="1">
      <c r="A1048" s="1783" t="s">
        <v>2836</v>
      </c>
      <c r="B1048" s="1784"/>
      <c r="C1048" s="1784"/>
      <c r="D1048" s="1784"/>
      <c r="E1048" s="1784"/>
      <c r="F1048" s="1784"/>
      <c r="G1048" s="1784"/>
      <c r="H1048" s="1784"/>
      <c r="I1048" s="1784"/>
      <c r="J1048" s="1784"/>
      <c r="K1048" s="1784"/>
      <c r="L1048" s="1784"/>
      <c r="M1048" s="1784"/>
      <c r="N1048" s="1784"/>
      <c r="O1048" s="1784"/>
      <c r="P1048" s="1784"/>
      <c r="Q1048" s="1784"/>
      <c r="R1048" s="1784"/>
      <c r="S1048" s="1784"/>
      <c r="T1048" s="1784"/>
      <c r="U1048" s="1784"/>
      <c r="V1048" s="1784"/>
      <c r="W1048" s="1784"/>
      <c r="X1048" s="1784"/>
      <c r="Y1048" s="1784"/>
      <c r="Z1048" s="1784"/>
      <c r="AA1048" s="1784"/>
      <c r="AB1048" s="1784"/>
      <c r="AC1048" s="1784"/>
      <c r="AD1048" s="1311"/>
      <c r="AE1048" s="1311"/>
      <c r="AF1048" s="1311"/>
      <c r="AG1048" s="1311"/>
      <c r="AH1048" s="1782"/>
    </row>
    <row r="1049" spans="1:34" ht="23.25" customHeight="1">
      <c r="A1049" s="1785" t="s">
        <v>2837</v>
      </c>
      <c r="B1049" s="1786"/>
      <c r="C1049" s="1786"/>
      <c r="D1049" s="1786"/>
      <c r="E1049" s="1786"/>
      <c r="F1049" s="1786"/>
      <c r="G1049" s="1786"/>
      <c r="H1049" s="1786"/>
      <c r="I1049" s="1786"/>
      <c r="J1049" s="1786"/>
      <c r="K1049" s="1786"/>
      <c r="L1049" s="1786"/>
      <c r="M1049" s="1786"/>
      <c r="N1049" s="1786"/>
      <c r="O1049" s="1786"/>
      <c r="P1049" s="1786"/>
      <c r="Q1049" s="1786"/>
      <c r="R1049" s="1786"/>
      <c r="S1049" s="1786"/>
      <c r="T1049" s="1786"/>
      <c r="U1049" s="1786"/>
      <c r="V1049" s="1786"/>
      <c r="W1049" s="1786"/>
      <c r="X1049" s="1786"/>
      <c r="Y1049" s="1786"/>
      <c r="Z1049" s="1786"/>
      <c r="AA1049" s="1786"/>
      <c r="AB1049" s="1786"/>
      <c r="AC1049" s="1786"/>
      <c r="AD1049" s="1311"/>
      <c r="AE1049" s="1311"/>
      <c r="AF1049" s="1311"/>
      <c r="AG1049" s="1311"/>
      <c r="AH1049" s="1782"/>
    </row>
    <row r="1050" spans="1:34" ht="5.0999999999999996" customHeight="1">
      <c r="A1050" s="1787" t="s">
        <v>2838</v>
      </c>
      <c r="B1050" s="1788"/>
      <c r="C1050" s="1788"/>
      <c r="D1050" s="1788"/>
      <c r="E1050" s="1788"/>
      <c r="F1050" s="1788"/>
      <c r="G1050" s="1788"/>
      <c r="H1050" s="1788"/>
      <c r="I1050" s="1788"/>
      <c r="J1050" s="1788"/>
      <c r="K1050" s="1788"/>
      <c r="L1050" s="1788"/>
      <c r="M1050" s="1788"/>
      <c r="N1050" s="1788"/>
      <c r="O1050" s="1788"/>
      <c r="P1050" s="1788"/>
      <c r="Q1050" s="1788"/>
      <c r="R1050" s="1788"/>
      <c r="S1050" s="1788"/>
      <c r="T1050" s="1788"/>
      <c r="U1050" s="1788"/>
      <c r="V1050" s="1788"/>
      <c r="W1050" s="1788"/>
      <c r="X1050" s="1788"/>
      <c r="Y1050" s="1788"/>
      <c r="Z1050" s="1788"/>
      <c r="AA1050" s="1788"/>
      <c r="AB1050" s="1788"/>
      <c r="AC1050" s="1788"/>
      <c r="AD1050" s="1311"/>
      <c r="AE1050" s="1311"/>
      <c r="AF1050" s="1311"/>
      <c r="AG1050" s="1311"/>
      <c r="AH1050" s="1782"/>
    </row>
    <row r="1051" spans="1:34" ht="5.85" customHeight="1">
      <c r="A1051" s="1787"/>
      <c r="B1051" s="1788"/>
      <c r="C1051" s="1788"/>
      <c r="D1051" s="1788"/>
      <c r="E1051" s="1788"/>
      <c r="F1051" s="1788"/>
      <c r="G1051" s="1788"/>
      <c r="H1051" s="1788"/>
      <c r="I1051" s="1788"/>
      <c r="J1051" s="1788"/>
      <c r="K1051" s="1788"/>
      <c r="L1051" s="1788"/>
      <c r="M1051" s="1788"/>
      <c r="N1051" s="1788"/>
      <c r="O1051" s="1788"/>
      <c r="P1051" s="1788"/>
      <c r="Q1051" s="1788"/>
      <c r="R1051" s="1788"/>
      <c r="S1051" s="1788"/>
      <c r="T1051" s="1788"/>
      <c r="U1051" s="1788"/>
      <c r="V1051" s="1788"/>
      <c r="W1051" s="1788"/>
      <c r="X1051" s="1788"/>
      <c r="Y1051" s="1788"/>
      <c r="Z1051" s="1788"/>
      <c r="AA1051" s="1788"/>
      <c r="AB1051" s="1788"/>
      <c r="AC1051" s="1788"/>
      <c r="AD1051" s="1782"/>
      <c r="AE1051" s="1309"/>
      <c r="AF1051" s="1309"/>
      <c r="AG1051" s="1309"/>
      <c r="AH1051" s="1782"/>
    </row>
    <row r="1052" spans="1:34" ht="11.65" customHeight="1">
      <c r="A1052" s="1787" t="s">
        <v>2839</v>
      </c>
      <c r="B1052" s="1788"/>
      <c r="C1052" s="1788"/>
      <c r="D1052" s="1788"/>
      <c r="E1052" s="1788"/>
      <c r="F1052" s="1788"/>
      <c r="G1052" s="1788"/>
      <c r="H1052" s="1788"/>
      <c r="I1052" s="1788"/>
      <c r="J1052" s="1788"/>
      <c r="K1052" s="1788"/>
      <c r="L1052" s="1788"/>
      <c r="M1052" s="1788"/>
      <c r="N1052" s="1788"/>
      <c r="O1052" s="1788"/>
      <c r="P1052" s="1788"/>
      <c r="Q1052" s="1788"/>
      <c r="R1052" s="1788"/>
      <c r="S1052" s="1788"/>
      <c r="T1052" s="1788"/>
      <c r="U1052" s="1788"/>
      <c r="V1052" s="1788"/>
      <c r="W1052" s="1788"/>
      <c r="X1052" s="1788"/>
      <c r="Y1052" s="1788"/>
      <c r="Z1052" s="1788"/>
      <c r="AA1052" s="1788"/>
      <c r="AB1052" s="1788"/>
      <c r="AC1052" s="1788"/>
      <c r="AD1052" s="1818" t="s">
        <v>2840</v>
      </c>
      <c r="AE1052" s="1818"/>
      <c r="AF1052" s="1206">
        <v>21.23</v>
      </c>
      <c r="AG1052" s="1207" t="s">
        <v>5</v>
      </c>
      <c r="AH1052" s="1800"/>
    </row>
    <row r="1053" spans="1:34" ht="11.65" customHeight="1">
      <c r="A1053" s="1819" t="s">
        <v>2841</v>
      </c>
      <c r="B1053" s="1820"/>
      <c r="C1053" s="1820"/>
      <c r="D1053" s="1820"/>
      <c r="E1053" s="1820"/>
      <c r="F1053" s="1820"/>
      <c r="G1053" s="1820"/>
      <c r="H1053" s="1820"/>
      <c r="I1053" s="1820"/>
      <c r="J1053" s="1820"/>
      <c r="K1053" s="1820"/>
      <c r="L1053" s="1820"/>
      <c r="M1053" s="1820"/>
      <c r="N1053" s="1820"/>
      <c r="O1053" s="1820"/>
      <c r="P1053" s="1820"/>
      <c r="Q1053" s="1820"/>
      <c r="R1053" s="1820"/>
      <c r="S1053" s="1820"/>
      <c r="T1053" s="1820"/>
      <c r="U1053" s="1820"/>
      <c r="V1053" s="1820"/>
      <c r="W1053" s="1820"/>
      <c r="X1053" s="1820"/>
      <c r="Y1053" s="1820"/>
      <c r="Z1053" s="1820"/>
      <c r="AA1053" s="1820"/>
      <c r="AB1053" s="1820"/>
      <c r="AC1053" s="1820"/>
      <c r="AD1053" s="1821" t="s">
        <v>2842</v>
      </c>
      <c r="AE1053" s="1821"/>
      <c r="AF1053" s="1210">
        <v>15</v>
      </c>
      <c r="AG1053" s="1211" t="s">
        <v>5</v>
      </c>
      <c r="AH1053" s="1800"/>
    </row>
    <row r="1054" spans="1:34" ht="16.7" customHeight="1">
      <c r="A1054" s="1822" t="s">
        <v>2843</v>
      </c>
      <c r="B1054" s="1802"/>
      <c r="C1054" s="1802"/>
      <c r="D1054" s="1778"/>
      <c r="E1054" s="1823" t="s">
        <v>2633</v>
      </c>
      <c r="F1054" s="1823"/>
      <c r="G1054" s="1823"/>
      <c r="H1054" s="1823"/>
      <c r="I1054" s="1823"/>
      <c r="J1054" s="1823"/>
      <c r="K1054" s="1823"/>
      <c r="L1054" s="1823"/>
      <c r="M1054" s="1823"/>
      <c r="N1054" s="1823"/>
      <c r="O1054" s="1823"/>
      <c r="P1054" s="1823"/>
      <c r="Q1054" s="1823"/>
      <c r="R1054" s="1823"/>
      <c r="S1054" s="1823"/>
      <c r="T1054" s="1823"/>
      <c r="U1054" s="1823"/>
      <c r="V1054" s="1823"/>
      <c r="W1054" s="1823"/>
      <c r="X1054" s="1823"/>
      <c r="Y1054" s="1823"/>
      <c r="Z1054" s="1823"/>
      <c r="AA1054" s="1823"/>
      <c r="AB1054" s="1823"/>
      <c r="AC1054" s="1823"/>
      <c r="AD1054" s="1823"/>
      <c r="AE1054" s="1823"/>
      <c r="AF1054" s="1823"/>
      <c r="AG1054" s="1823"/>
      <c r="AH1054" s="1779"/>
    </row>
    <row r="1055" spans="1:34" ht="17.45" customHeight="1">
      <c r="A1055" s="1824" t="s">
        <v>2844</v>
      </c>
      <c r="B1055" s="1816"/>
      <c r="C1055" s="1816"/>
      <c r="D1055" s="1309"/>
      <c r="E1055" s="1815" t="s">
        <v>2632</v>
      </c>
      <c r="F1055" s="1815"/>
      <c r="G1055" s="1111"/>
      <c r="H1055" s="1796" t="s">
        <v>2845</v>
      </c>
      <c r="I1055" s="1796"/>
      <c r="J1055" s="1796" t="s">
        <v>116</v>
      </c>
      <c r="K1055" s="1796"/>
      <c r="L1055" s="1309"/>
      <c r="M1055" s="1309"/>
      <c r="N1055" s="1816" t="s">
        <v>2846</v>
      </c>
      <c r="O1055" s="1816"/>
      <c r="P1055" s="1816"/>
      <c r="Q1055" s="1816"/>
      <c r="R1055" s="1817">
        <v>1</v>
      </c>
      <c r="S1055" s="1817"/>
      <c r="T1055" s="1817"/>
      <c r="U1055" s="1817"/>
      <c r="V1055" s="1309"/>
      <c r="W1055" s="1309"/>
      <c r="X1055" s="1309"/>
      <c r="Y1055" s="1796" t="s">
        <v>2847</v>
      </c>
      <c r="Z1055" s="1796"/>
      <c r="AA1055" s="1796"/>
      <c r="AB1055" s="1796"/>
      <c r="AC1055" s="1796"/>
      <c r="AD1055" s="1796"/>
      <c r="AE1055" s="1796"/>
      <c r="AF1055" s="1797" t="s">
        <v>2848</v>
      </c>
      <c r="AG1055" s="1797"/>
      <c r="AH1055" s="1782"/>
    </row>
    <row r="1056" spans="1:34" ht="5.85" customHeight="1">
      <c r="A1056" s="1798"/>
      <c r="B1056" s="1799"/>
      <c r="C1056" s="1799"/>
      <c r="D1056" s="1799"/>
      <c r="E1056" s="1799"/>
      <c r="F1056" s="1799"/>
      <c r="G1056" s="1799"/>
      <c r="H1056" s="1799"/>
      <c r="I1056" s="1799"/>
      <c r="J1056" s="1799"/>
      <c r="K1056" s="1799"/>
      <c r="L1056" s="1799"/>
      <c r="M1056" s="1799"/>
      <c r="N1056" s="1799"/>
      <c r="O1056" s="1799"/>
      <c r="P1056" s="1799"/>
      <c r="Q1056" s="1799"/>
      <c r="R1056" s="1799"/>
      <c r="S1056" s="1799"/>
      <c r="T1056" s="1799"/>
      <c r="U1056" s="1799"/>
      <c r="V1056" s="1799"/>
      <c r="W1056" s="1799"/>
      <c r="X1056" s="1799"/>
      <c r="Y1056" s="1799"/>
      <c r="Z1056" s="1799"/>
      <c r="AA1056" s="1799"/>
      <c r="AB1056" s="1799"/>
      <c r="AC1056" s="1799"/>
      <c r="AD1056" s="1799"/>
      <c r="AE1056" s="1799"/>
      <c r="AF1056" s="1799"/>
      <c r="AG1056" s="1799"/>
      <c r="AH1056" s="1800"/>
    </row>
    <row r="1057" spans="1:34" ht="17.45" customHeight="1">
      <c r="A1057" s="1801" t="s">
        <v>2849</v>
      </c>
      <c r="B1057" s="1802"/>
      <c r="C1057" s="1802"/>
      <c r="D1057" s="1802"/>
      <c r="E1057" s="1802"/>
      <c r="F1057" s="1802"/>
      <c r="G1057" s="1802"/>
      <c r="H1057" s="1802"/>
      <c r="I1057" s="1802"/>
      <c r="J1057" s="1803"/>
      <c r="K1057" s="1789" t="s">
        <v>2850</v>
      </c>
      <c r="L1057" s="1807"/>
      <c r="M1057" s="1789" t="s">
        <v>2851</v>
      </c>
      <c r="N1057" s="1790"/>
      <c r="O1057" s="1790"/>
      <c r="P1057" s="1790"/>
      <c r="Q1057" s="1790"/>
      <c r="R1057" s="1790"/>
      <c r="S1057" s="1790"/>
      <c r="T1057" s="1791"/>
      <c r="U1057" s="1789" t="s">
        <v>2852</v>
      </c>
      <c r="V1057" s="1790"/>
      <c r="W1057" s="1790"/>
      <c r="X1057" s="1790"/>
      <c r="Y1057" s="1790"/>
      <c r="Z1057" s="1790"/>
      <c r="AA1057" s="1790"/>
      <c r="AB1057" s="1790"/>
      <c r="AC1057" s="1790"/>
      <c r="AD1057" s="1791"/>
      <c r="AE1057" s="1810" t="s">
        <v>2853</v>
      </c>
      <c r="AF1057" s="1811"/>
      <c r="AG1057" s="1811"/>
      <c r="AH1057" s="1814"/>
    </row>
    <row r="1058" spans="1:34" ht="16.7" customHeight="1">
      <c r="A1058" s="1804"/>
      <c r="B1058" s="1805"/>
      <c r="C1058" s="1805"/>
      <c r="D1058" s="1805"/>
      <c r="E1058" s="1805"/>
      <c r="F1058" s="1805"/>
      <c r="G1058" s="1805"/>
      <c r="H1058" s="1805"/>
      <c r="I1058" s="1805"/>
      <c r="J1058" s="1806"/>
      <c r="K1058" s="1808"/>
      <c r="L1058" s="1809"/>
      <c r="M1058" s="1789" t="s">
        <v>2854</v>
      </c>
      <c r="N1058" s="1790"/>
      <c r="O1058" s="1790"/>
      <c r="P1058" s="1791"/>
      <c r="Q1058" s="1789" t="s">
        <v>2855</v>
      </c>
      <c r="R1058" s="1790"/>
      <c r="S1058" s="1790"/>
      <c r="T1058" s="1791"/>
      <c r="U1058" s="1789" t="s">
        <v>2854</v>
      </c>
      <c r="V1058" s="1790"/>
      <c r="W1058" s="1790"/>
      <c r="X1058" s="1790"/>
      <c r="Y1058" s="1790"/>
      <c r="Z1058" s="1791"/>
      <c r="AA1058" s="1789" t="s">
        <v>2855</v>
      </c>
      <c r="AB1058" s="1790"/>
      <c r="AC1058" s="1790"/>
      <c r="AD1058" s="1791"/>
      <c r="AE1058" s="1812"/>
      <c r="AF1058" s="1813"/>
      <c r="AG1058" s="1813"/>
      <c r="AH1058" s="1800"/>
    </row>
    <row r="1059" spans="1:34" ht="17.45" customHeight="1">
      <c r="A1059" s="1215"/>
      <c r="B1059" s="1216" t="s">
        <v>1516</v>
      </c>
      <c r="C1059" s="1829" t="s">
        <v>2971</v>
      </c>
      <c r="D1059" s="1830"/>
      <c r="E1059" s="1830"/>
      <c r="F1059" s="1830"/>
      <c r="G1059" s="1830"/>
      <c r="H1059" s="1830"/>
      <c r="I1059" s="1830"/>
      <c r="J1059" s="1829"/>
      <c r="K1059" s="1862">
        <v>4.0200000000000001E-3</v>
      </c>
      <c r="L1059" s="1863"/>
      <c r="M1059" s="1862">
        <v>1</v>
      </c>
      <c r="N1059" s="1864"/>
      <c r="O1059" s="1864"/>
      <c r="P1059" s="1863"/>
      <c r="Q1059" s="1862">
        <v>0</v>
      </c>
      <c r="R1059" s="1864"/>
      <c r="S1059" s="1864"/>
      <c r="T1059" s="1863"/>
      <c r="U1059" s="1859">
        <v>10.193199999999999</v>
      </c>
      <c r="V1059" s="1860"/>
      <c r="W1059" s="1860"/>
      <c r="X1059" s="1860"/>
      <c r="Y1059" s="1860"/>
      <c r="Z1059" s="1861"/>
      <c r="AA1059" s="1859">
        <v>2.44</v>
      </c>
      <c r="AB1059" s="1860"/>
      <c r="AC1059" s="1860"/>
      <c r="AD1059" s="1861"/>
      <c r="AE1059" s="1839">
        <v>4.1000000000000002E-2</v>
      </c>
      <c r="AF1059" s="1795"/>
      <c r="AG1059" s="1795"/>
      <c r="AH1059" s="1217"/>
    </row>
    <row r="1060" spans="1:34" ht="16.7" customHeight="1">
      <c r="A1060" s="1792"/>
      <c r="B1060" s="1793"/>
      <c r="C1060" s="1793"/>
      <c r="D1060" s="1793"/>
      <c r="E1060" s="1793"/>
      <c r="F1060" s="1793"/>
      <c r="G1060" s="1793"/>
      <c r="H1060" s="1793"/>
      <c r="I1060" s="1793"/>
      <c r="J1060" s="1793"/>
      <c r="K1060" s="1794" t="s">
        <v>2856</v>
      </c>
      <c r="L1060" s="1794"/>
      <c r="M1060" s="1794"/>
      <c r="N1060" s="1794"/>
      <c r="O1060" s="1794"/>
      <c r="P1060" s="1794"/>
      <c r="Q1060" s="1794"/>
      <c r="R1060" s="1794"/>
      <c r="S1060" s="1794"/>
      <c r="T1060" s="1794"/>
      <c r="U1060" s="1794"/>
      <c r="V1060" s="1794"/>
      <c r="W1060" s="1794"/>
      <c r="X1060" s="1794"/>
      <c r="Y1060" s="1794"/>
      <c r="Z1060" s="1794"/>
      <c r="AA1060" s="1795">
        <v>4.1000000000000002E-2</v>
      </c>
      <c r="AB1060" s="1795"/>
      <c r="AC1060" s="1795"/>
      <c r="AD1060" s="1795"/>
      <c r="AE1060" s="1795"/>
      <c r="AF1060" s="1795"/>
      <c r="AG1060" s="1795"/>
      <c r="AH1060" s="1213"/>
    </row>
    <row r="1061" spans="1:34" ht="17.45" customHeight="1">
      <c r="A1061" s="1801" t="s">
        <v>2857</v>
      </c>
      <c r="B1061" s="1825"/>
      <c r="C1061" s="1825"/>
      <c r="D1061" s="1825"/>
      <c r="E1061" s="1825"/>
      <c r="F1061" s="1825"/>
      <c r="G1061" s="1825"/>
      <c r="H1061" s="1825"/>
      <c r="I1061" s="1825"/>
      <c r="J1061" s="1825"/>
      <c r="K1061" s="1825"/>
      <c r="L1061" s="1825"/>
      <c r="M1061" s="1825"/>
      <c r="N1061" s="1826"/>
      <c r="O1061" s="1789" t="s">
        <v>2858</v>
      </c>
      <c r="P1061" s="1790"/>
      <c r="Q1061" s="1790"/>
      <c r="R1061" s="1790"/>
      <c r="S1061" s="1791"/>
      <c r="T1061" s="1827" t="s">
        <v>2850</v>
      </c>
      <c r="U1061" s="1790"/>
      <c r="V1061" s="1790"/>
      <c r="W1061" s="1213"/>
      <c r="X1061" s="1789" t="s">
        <v>2859</v>
      </c>
      <c r="Y1061" s="1790"/>
      <c r="Z1061" s="1790"/>
      <c r="AA1061" s="1790"/>
      <c r="AB1061" s="1790"/>
      <c r="AC1061" s="1790"/>
      <c r="AD1061" s="1791"/>
      <c r="AE1061" s="1810" t="s">
        <v>2853</v>
      </c>
      <c r="AF1061" s="1828"/>
      <c r="AG1061" s="1828"/>
      <c r="AH1061" s="1213"/>
    </row>
    <row r="1062" spans="1:34" ht="17.45" customHeight="1">
      <c r="A1062" s="1223"/>
      <c r="B1062" s="1224" t="s">
        <v>1017</v>
      </c>
      <c r="C1062" s="1875" t="s">
        <v>1018</v>
      </c>
      <c r="D1062" s="1876"/>
      <c r="E1062" s="1876"/>
      <c r="F1062" s="1876"/>
      <c r="G1062" s="1876"/>
      <c r="H1062" s="1876"/>
      <c r="I1062" s="1876"/>
      <c r="J1062" s="1876"/>
      <c r="K1062" s="1876"/>
      <c r="L1062" s="1876"/>
      <c r="M1062" s="1876"/>
      <c r="N1062" s="1875"/>
      <c r="O1062" s="1885">
        <v>0</v>
      </c>
      <c r="P1062" s="1886"/>
      <c r="Q1062" s="1886"/>
      <c r="R1062" s="1886"/>
      <c r="S1062" s="1887"/>
      <c r="T1062" s="1917">
        <v>0.08</v>
      </c>
      <c r="U1062" s="1886"/>
      <c r="V1062" s="1886"/>
      <c r="W1062" s="1225"/>
      <c r="X1062" s="1880">
        <v>27.6053</v>
      </c>
      <c r="Y1062" s="1881"/>
      <c r="Z1062" s="1881"/>
      <c r="AA1062" s="1881"/>
      <c r="AB1062" s="1881"/>
      <c r="AC1062" s="1881"/>
      <c r="AD1062" s="1882"/>
      <c r="AE1062" s="1865">
        <v>2.2084000000000001</v>
      </c>
      <c r="AF1062" s="1847"/>
      <c r="AG1062" s="1847"/>
      <c r="AH1062" s="1225"/>
    </row>
    <row r="1063" spans="1:34" ht="16.7" customHeight="1">
      <c r="A1063" s="1220"/>
      <c r="B1063" s="1209" t="s">
        <v>1009</v>
      </c>
      <c r="C1063" s="1866" t="s">
        <v>1010</v>
      </c>
      <c r="D1063" s="1867"/>
      <c r="E1063" s="1867"/>
      <c r="F1063" s="1867"/>
      <c r="G1063" s="1867"/>
      <c r="H1063" s="1867"/>
      <c r="I1063" s="1867"/>
      <c r="J1063" s="1867"/>
      <c r="K1063" s="1867"/>
      <c r="L1063" s="1867"/>
      <c r="M1063" s="1867"/>
      <c r="N1063" s="1866"/>
      <c r="O1063" s="1893">
        <v>0</v>
      </c>
      <c r="P1063" s="1894"/>
      <c r="Q1063" s="1894"/>
      <c r="R1063" s="1894"/>
      <c r="S1063" s="1895"/>
      <c r="T1063" s="1918">
        <v>0.83401999999999998</v>
      </c>
      <c r="U1063" s="1894"/>
      <c r="V1063" s="1894"/>
      <c r="W1063" s="1222"/>
      <c r="X1063" s="1871">
        <v>22.268799999999999</v>
      </c>
      <c r="Y1063" s="1872"/>
      <c r="Z1063" s="1872"/>
      <c r="AA1063" s="1872"/>
      <c r="AB1063" s="1872"/>
      <c r="AC1063" s="1872"/>
      <c r="AD1063" s="1873"/>
      <c r="AE1063" s="1874">
        <v>18.572600000000001</v>
      </c>
      <c r="AF1063" s="1843"/>
      <c r="AG1063" s="1843"/>
      <c r="AH1063" s="1222"/>
    </row>
    <row r="1064" spans="1:34" ht="17.45" customHeight="1">
      <c r="A1064" s="1792"/>
      <c r="B1064" s="1778"/>
      <c r="C1064" s="1778"/>
      <c r="D1064" s="1778"/>
      <c r="E1064" s="1778"/>
      <c r="F1064" s="1778"/>
      <c r="G1064" s="1778"/>
      <c r="H1064" s="1778"/>
      <c r="I1064" s="1846" t="s">
        <v>2860</v>
      </c>
      <c r="J1064" s="1846"/>
      <c r="K1064" s="1846"/>
      <c r="L1064" s="1846"/>
      <c r="M1064" s="1846"/>
      <c r="N1064" s="1846"/>
      <c r="O1064" s="1846"/>
      <c r="P1064" s="1846"/>
      <c r="Q1064" s="1846"/>
      <c r="R1064" s="1846"/>
      <c r="S1064" s="1846"/>
      <c r="T1064" s="1846"/>
      <c r="U1064" s="1846"/>
      <c r="V1064" s="1846"/>
      <c r="W1064" s="1846"/>
      <c r="X1064" s="1846"/>
      <c r="Y1064" s="1846"/>
      <c r="Z1064" s="1793"/>
      <c r="AA1064" s="1847">
        <v>20.780999999999999</v>
      </c>
      <c r="AB1064" s="1847"/>
      <c r="AC1064" s="1847"/>
      <c r="AD1064" s="1847"/>
      <c r="AE1064" s="1847"/>
      <c r="AF1064" s="1847"/>
      <c r="AG1064" s="1847"/>
      <c r="AH1064" s="1814"/>
    </row>
    <row r="1065" spans="1:34" ht="17.45" customHeight="1">
      <c r="A1065" s="1844"/>
      <c r="B1065" s="1309"/>
      <c r="C1065" s="1309"/>
      <c r="D1065" s="1309"/>
      <c r="E1065" s="1309"/>
      <c r="F1065" s="1309"/>
      <c r="G1065" s="1309"/>
      <c r="H1065" s="1309"/>
      <c r="I1065" s="1840" t="s">
        <v>2861</v>
      </c>
      <c r="J1065" s="1840"/>
      <c r="K1065" s="1840"/>
      <c r="L1065" s="1840"/>
      <c r="M1065" s="1840"/>
      <c r="N1065" s="1840"/>
      <c r="O1065" s="1840"/>
      <c r="P1065" s="1840"/>
      <c r="Q1065" s="1840"/>
      <c r="R1065" s="1840"/>
      <c r="S1065" s="1840"/>
      <c r="T1065" s="1840"/>
      <c r="U1065" s="1840"/>
      <c r="V1065" s="1840"/>
      <c r="W1065" s="1840"/>
      <c r="X1065" s="1840"/>
      <c r="Y1065" s="1840"/>
      <c r="Z1065" s="1309"/>
      <c r="AA1065" s="1841">
        <v>20.821999999999999</v>
      </c>
      <c r="AB1065" s="1841"/>
      <c r="AC1065" s="1841"/>
      <c r="AD1065" s="1841"/>
      <c r="AE1065" s="1841"/>
      <c r="AF1065" s="1841"/>
      <c r="AG1065" s="1841"/>
      <c r="AH1065" s="1782"/>
    </row>
    <row r="1066" spans="1:34" ht="16.7" customHeight="1">
      <c r="A1066" s="1844"/>
      <c r="B1066" s="1309"/>
      <c r="C1066" s="1309"/>
      <c r="D1066" s="1309"/>
      <c r="E1066" s="1309"/>
      <c r="F1066" s="1309"/>
      <c r="G1066" s="1309"/>
      <c r="H1066" s="1309"/>
      <c r="I1066" s="1840" t="s">
        <v>2862</v>
      </c>
      <c r="J1066" s="1840"/>
      <c r="K1066" s="1840"/>
      <c r="L1066" s="1840"/>
      <c r="M1066" s="1840"/>
      <c r="N1066" s="1840"/>
      <c r="O1066" s="1840"/>
      <c r="P1066" s="1840"/>
      <c r="Q1066" s="1840"/>
      <c r="R1066" s="1840"/>
      <c r="S1066" s="1840"/>
      <c r="T1066" s="1840"/>
      <c r="U1066" s="1840"/>
      <c r="V1066" s="1840"/>
      <c r="W1066" s="1840"/>
      <c r="X1066" s="1840"/>
      <c r="Y1066" s="1840"/>
      <c r="Z1066" s="1309"/>
      <c r="AA1066" s="1841">
        <v>20.821999999999999</v>
      </c>
      <c r="AB1066" s="1841"/>
      <c r="AC1066" s="1841"/>
      <c r="AD1066" s="1841"/>
      <c r="AE1066" s="1841"/>
      <c r="AF1066" s="1841"/>
      <c r="AG1066" s="1841"/>
      <c r="AH1066" s="1782"/>
    </row>
    <row r="1067" spans="1:34" ht="17.45" customHeight="1">
      <c r="A1067" s="1844"/>
      <c r="B1067" s="1309"/>
      <c r="C1067" s="1309"/>
      <c r="D1067" s="1309"/>
      <c r="E1067" s="1309"/>
      <c r="F1067" s="1309"/>
      <c r="G1067" s="1309"/>
      <c r="H1067" s="1309"/>
      <c r="I1067" s="1840" t="s">
        <v>2863</v>
      </c>
      <c r="J1067" s="1840"/>
      <c r="K1067" s="1840"/>
      <c r="L1067" s="1840"/>
      <c r="M1067" s="1840"/>
      <c r="N1067" s="1840"/>
      <c r="O1067" s="1840"/>
      <c r="P1067" s="1840"/>
      <c r="Q1067" s="1840"/>
      <c r="R1067" s="1840"/>
      <c r="S1067" s="1840"/>
      <c r="T1067" s="1840"/>
      <c r="U1067" s="1840"/>
      <c r="V1067" s="1840"/>
      <c r="W1067" s="1840"/>
      <c r="X1067" s="1840"/>
      <c r="Y1067" s="1840"/>
      <c r="Z1067" s="1309"/>
      <c r="AA1067" s="1841">
        <v>0</v>
      </c>
      <c r="AB1067" s="1841"/>
      <c r="AC1067" s="1841"/>
      <c r="AD1067" s="1841"/>
      <c r="AE1067" s="1841"/>
      <c r="AF1067" s="1841"/>
      <c r="AG1067" s="1841"/>
      <c r="AH1067" s="1782"/>
    </row>
    <row r="1068" spans="1:34" ht="16.7" customHeight="1">
      <c r="A1068" s="1845"/>
      <c r="B1068" s="1799"/>
      <c r="C1068" s="1799"/>
      <c r="D1068" s="1799"/>
      <c r="E1068" s="1799"/>
      <c r="F1068" s="1799"/>
      <c r="G1068" s="1799"/>
      <c r="H1068" s="1799"/>
      <c r="I1068" s="1842" t="s">
        <v>2864</v>
      </c>
      <c r="J1068" s="1842"/>
      <c r="K1068" s="1842"/>
      <c r="L1068" s="1842"/>
      <c r="M1068" s="1842"/>
      <c r="N1068" s="1842"/>
      <c r="O1068" s="1842"/>
      <c r="P1068" s="1842"/>
      <c r="Q1068" s="1842"/>
      <c r="R1068" s="1842"/>
      <c r="S1068" s="1842"/>
      <c r="T1068" s="1842"/>
      <c r="U1068" s="1842"/>
      <c r="V1068" s="1842"/>
      <c r="W1068" s="1842"/>
      <c r="X1068" s="1842"/>
      <c r="Y1068" s="1842"/>
      <c r="Z1068" s="1799"/>
      <c r="AA1068" s="1843">
        <v>0</v>
      </c>
      <c r="AB1068" s="1843"/>
      <c r="AC1068" s="1843"/>
      <c r="AD1068" s="1843"/>
      <c r="AE1068" s="1843"/>
      <c r="AF1068" s="1843"/>
      <c r="AG1068" s="1843"/>
      <c r="AH1068" s="1800"/>
    </row>
    <row r="1069" spans="1:34" ht="17.45" customHeight="1">
      <c r="A1069" s="1801" t="s">
        <v>2865</v>
      </c>
      <c r="B1069" s="1825"/>
      <c r="C1069" s="1825"/>
      <c r="D1069" s="1825"/>
      <c r="E1069" s="1825"/>
      <c r="F1069" s="1825"/>
      <c r="G1069" s="1825"/>
      <c r="H1069" s="1825"/>
      <c r="I1069" s="1825"/>
      <c r="J1069" s="1825"/>
      <c r="K1069" s="1825"/>
      <c r="L1069" s="1825"/>
      <c r="M1069" s="1825"/>
      <c r="N1069" s="1826"/>
      <c r="O1069" s="1789" t="s">
        <v>2850</v>
      </c>
      <c r="P1069" s="1790"/>
      <c r="Q1069" s="1790"/>
      <c r="R1069" s="1790"/>
      <c r="S1069" s="1791"/>
      <c r="T1069" s="1827" t="s">
        <v>754</v>
      </c>
      <c r="U1069" s="1790"/>
      <c r="V1069" s="1790"/>
      <c r="W1069" s="1213"/>
      <c r="X1069" s="1789" t="s">
        <v>2866</v>
      </c>
      <c r="Y1069" s="1790"/>
      <c r="Z1069" s="1790"/>
      <c r="AA1069" s="1790"/>
      <c r="AB1069" s="1790"/>
      <c r="AC1069" s="1790"/>
      <c r="AD1069" s="1791"/>
      <c r="AE1069" s="1810" t="s">
        <v>2867</v>
      </c>
      <c r="AF1069" s="1828"/>
      <c r="AG1069" s="1828"/>
      <c r="AH1069" s="1213"/>
    </row>
    <row r="1070" spans="1:34" ht="17.45" customHeight="1">
      <c r="A1070" s="1223"/>
      <c r="B1070" s="1224" t="s">
        <v>2972</v>
      </c>
      <c r="C1070" s="1875" t="s">
        <v>2973</v>
      </c>
      <c r="D1070" s="1876"/>
      <c r="E1070" s="1876"/>
      <c r="F1070" s="1876"/>
      <c r="G1070" s="1876"/>
      <c r="H1070" s="1876"/>
      <c r="I1070" s="1876"/>
      <c r="J1070" s="1876"/>
      <c r="K1070" s="1876"/>
      <c r="L1070" s="1876"/>
      <c r="M1070" s="1876"/>
      <c r="N1070" s="1875"/>
      <c r="O1070" s="1885">
        <v>7.0000000000000007E-2</v>
      </c>
      <c r="P1070" s="1886"/>
      <c r="Q1070" s="1886"/>
      <c r="R1070" s="1886"/>
      <c r="S1070" s="1887"/>
      <c r="T1070" s="1888" t="s">
        <v>497</v>
      </c>
      <c r="U1070" s="1889"/>
      <c r="V1070" s="1889"/>
      <c r="W1070" s="1225"/>
      <c r="X1070" s="1890">
        <v>113.38</v>
      </c>
      <c r="Y1070" s="1891"/>
      <c r="Z1070" s="1891"/>
      <c r="AA1070" s="1891"/>
      <c r="AB1070" s="1891"/>
      <c r="AC1070" s="1891"/>
      <c r="AD1070" s="1892"/>
      <c r="AE1070" s="1865">
        <v>7.9366000000000003</v>
      </c>
      <c r="AF1070" s="1847"/>
      <c r="AG1070" s="1847"/>
      <c r="AH1070" s="1225"/>
    </row>
    <row r="1071" spans="1:34" ht="16.7" customHeight="1">
      <c r="A1071" s="1218"/>
      <c r="B1071" s="1205" t="s">
        <v>2974</v>
      </c>
      <c r="C1071" s="1903" t="s">
        <v>2975</v>
      </c>
      <c r="D1071" s="1815"/>
      <c r="E1071" s="1815"/>
      <c r="F1071" s="1815"/>
      <c r="G1071" s="1815"/>
      <c r="H1071" s="1815"/>
      <c r="I1071" s="1815"/>
      <c r="J1071" s="1815"/>
      <c r="K1071" s="1815"/>
      <c r="L1071" s="1815"/>
      <c r="M1071" s="1815"/>
      <c r="N1071" s="1903"/>
      <c r="O1071" s="1910">
        <v>7.0000000000000007E-2</v>
      </c>
      <c r="P1071" s="1911"/>
      <c r="Q1071" s="1911"/>
      <c r="R1071" s="1911"/>
      <c r="S1071" s="1912"/>
      <c r="T1071" s="1913" t="s">
        <v>497</v>
      </c>
      <c r="U1071" s="1796"/>
      <c r="V1071" s="1796"/>
      <c r="W1071" s="1219"/>
      <c r="X1071" s="1914">
        <v>105.26</v>
      </c>
      <c r="Y1071" s="1915"/>
      <c r="Z1071" s="1915"/>
      <c r="AA1071" s="1915"/>
      <c r="AB1071" s="1915"/>
      <c r="AC1071" s="1915"/>
      <c r="AD1071" s="1916"/>
      <c r="AE1071" s="1909">
        <v>7.3681999999999999</v>
      </c>
      <c r="AF1071" s="1841"/>
      <c r="AG1071" s="1841"/>
      <c r="AH1071" s="1219"/>
    </row>
    <row r="1072" spans="1:34" ht="17.45" customHeight="1">
      <c r="A1072" s="1218"/>
      <c r="B1072" s="1205" t="s">
        <v>2993</v>
      </c>
      <c r="C1072" s="1903" t="s">
        <v>2994</v>
      </c>
      <c r="D1072" s="1815"/>
      <c r="E1072" s="1815"/>
      <c r="F1072" s="1815"/>
      <c r="G1072" s="1815"/>
      <c r="H1072" s="1815"/>
      <c r="I1072" s="1815"/>
      <c r="J1072" s="1815"/>
      <c r="K1072" s="1815"/>
      <c r="L1072" s="1815"/>
      <c r="M1072" s="1815"/>
      <c r="N1072" s="1903"/>
      <c r="O1072" s="1910">
        <v>1</v>
      </c>
      <c r="P1072" s="1911"/>
      <c r="Q1072" s="1911"/>
      <c r="R1072" s="1911"/>
      <c r="S1072" s="1912"/>
      <c r="T1072" s="1913" t="s">
        <v>518</v>
      </c>
      <c r="U1072" s="1796"/>
      <c r="V1072" s="1796"/>
      <c r="W1072" s="1219"/>
      <c r="X1072" s="1914">
        <v>48.152500000000003</v>
      </c>
      <c r="Y1072" s="1915"/>
      <c r="Z1072" s="1915"/>
      <c r="AA1072" s="1915"/>
      <c r="AB1072" s="1915"/>
      <c r="AC1072" s="1915"/>
      <c r="AD1072" s="1916"/>
      <c r="AE1072" s="1909">
        <v>48.152500000000003</v>
      </c>
      <c r="AF1072" s="1841"/>
      <c r="AG1072" s="1841"/>
      <c r="AH1072" s="1219"/>
    </row>
    <row r="1073" spans="1:34" ht="17.45" customHeight="1">
      <c r="A1073" s="1220"/>
      <c r="B1073" s="1209" t="s">
        <v>2976</v>
      </c>
      <c r="C1073" s="1866" t="s">
        <v>2977</v>
      </c>
      <c r="D1073" s="1867"/>
      <c r="E1073" s="1867"/>
      <c r="F1073" s="1867"/>
      <c r="G1073" s="1867"/>
      <c r="H1073" s="1867"/>
      <c r="I1073" s="1867"/>
      <c r="J1073" s="1867"/>
      <c r="K1073" s="1867"/>
      <c r="L1073" s="1867"/>
      <c r="M1073" s="1867"/>
      <c r="N1073" s="1866"/>
      <c r="O1073" s="1893">
        <v>2</v>
      </c>
      <c r="P1073" s="1894"/>
      <c r="Q1073" s="1894"/>
      <c r="R1073" s="1894"/>
      <c r="S1073" s="1895"/>
      <c r="T1073" s="1896" t="s">
        <v>469</v>
      </c>
      <c r="U1073" s="1897"/>
      <c r="V1073" s="1897"/>
      <c r="W1073" s="1222"/>
      <c r="X1073" s="1898">
        <v>7.2493999999999996</v>
      </c>
      <c r="Y1073" s="1899"/>
      <c r="Z1073" s="1899"/>
      <c r="AA1073" s="1899"/>
      <c r="AB1073" s="1899"/>
      <c r="AC1073" s="1899"/>
      <c r="AD1073" s="1900"/>
      <c r="AE1073" s="1874">
        <v>14.498799999999999</v>
      </c>
      <c r="AF1073" s="1843"/>
      <c r="AG1073" s="1843"/>
      <c r="AH1073" s="1222"/>
    </row>
    <row r="1074" spans="1:34" ht="16.7" customHeight="1">
      <c r="A1074" s="1792"/>
      <c r="B1074" s="1793"/>
      <c r="C1074" s="1793"/>
      <c r="D1074" s="1793"/>
      <c r="E1074" s="1793"/>
      <c r="F1074" s="1793"/>
      <c r="G1074" s="1793"/>
      <c r="H1074" s="1793"/>
      <c r="I1074" s="1794" t="s">
        <v>2869</v>
      </c>
      <c r="J1074" s="1794"/>
      <c r="K1074" s="1794"/>
      <c r="L1074" s="1794"/>
      <c r="M1074" s="1794"/>
      <c r="N1074" s="1794"/>
      <c r="O1074" s="1794"/>
      <c r="P1074" s="1794"/>
      <c r="Q1074" s="1794"/>
      <c r="R1074" s="1794"/>
      <c r="S1074" s="1794"/>
      <c r="T1074" s="1794"/>
      <c r="U1074" s="1794"/>
      <c r="V1074" s="1794"/>
      <c r="W1074" s="1794"/>
      <c r="X1074" s="1794"/>
      <c r="Y1074" s="1794"/>
      <c r="Z1074" s="1214"/>
      <c r="AA1074" s="1795">
        <v>77.956100000000006</v>
      </c>
      <c r="AB1074" s="1795"/>
      <c r="AC1074" s="1795"/>
      <c r="AD1074" s="1795"/>
      <c r="AE1074" s="1795"/>
      <c r="AF1074" s="1795"/>
      <c r="AG1074" s="1795"/>
      <c r="AH1074" s="1213"/>
    </row>
    <row r="1075" spans="1:34" ht="17.45" customHeight="1">
      <c r="A1075" s="1801" t="s">
        <v>2870</v>
      </c>
      <c r="B1075" s="1825"/>
      <c r="C1075" s="1825"/>
      <c r="D1075" s="1825"/>
      <c r="E1075" s="1825"/>
      <c r="F1075" s="1825"/>
      <c r="G1075" s="1825"/>
      <c r="H1075" s="1825"/>
      <c r="I1075" s="1825"/>
      <c r="J1075" s="1825"/>
      <c r="K1075" s="1825"/>
      <c r="L1075" s="1825"/>
      <c r="M1075" s="1825"/>
      <c r="N1075" s="1826"/>
      <c r="O1075" s="1789" t="s">
        <v>2850</v>
      </c>
      <c r="P1075" s="1790"/>
      <c r="Q1075" s="1790"/>
      <c r="R1075" s="1790"/>
      <c r="S1075" s="1791"/>
      <c r="T1075" s="1827" t="s">
        <v>754</v>
      </c>
      <c r="U1075" s="1790"/>
      <c r="V1075" s="1790"/>
      <c r="W1075" s="1213"/>
      <c r="X1075" s="1789" t="s">
        <v>2866</v>
      </c>
      <c r="Y1075" s="1790"/>
      <c r="Z1075" s="1790"/>
      <c r="AA1075" s="1790"/>
      <c r="AB1075" s="1790"/>
      <c r="AC1075" s="1790"/>
      <c r="AD1075" s="1791"/>
      <c r="AE1075" s="1810" t="s">
        <v>2867</v>
      </c>
      <c r="AF1075" s="1828"/>
      <c r="AG1075" s="1828"/>
      <c r="AH1075" s="1213"/>
    </row>
    <row r="1076" spans="1:34" ht="16.7" customHeight="1">
      <c r="A1076" s="1215"/>
      <c r="B1076" s="1216" t="s">
        <v>2995</v>
      </c>
      <c r="C1076" s="1829" t="s">
        <v>2996</v>
      </c>
      <c r="D1076" s="1830"/>
      <c r="E1076" s="1830"/>
      <c r="F1076" s="1830"/>
      <c r="G1076" s="1830"/>
      <c r="H1076" s="1830"/>
      <c r="I1076" s="1830"/>
      <c r="J1076" s="1830"/>
      <c r="K1076" s="1830"/>
      <c r="L1076" s="1830"/>
      <c r="M1076" s="1830"/>
      <c r="N1076" s="1829"/>
      <c r="O1076" s="1831">
        <v>0.2</v>
      </c>
      <c r="P1076" s="1832"/>
      <c r="Q1076" s="1832"/>
      <c r="R1076" s="1832"/>
      <c r="S1076" s="1833"/>
      <c r="T1076" s="1834" t="s">
        <v>497</v>
      </c>
      <c r="U1076" s="1835"/>
      <c r="V1076" s="1835"/>
      <c r="W1076" s="1217"/>
      <c r="X1076" s="1836">
        <v>200.66409999999999</v>
      </c>
      <c r="Y1076" s="1837"/>
      <c r="Z1076" s="1837"/>
      <c r="AA1076" s="1837"/>
      <c r="AB1076" s="1837"/>
      <c r="AC1076" s="1837"/>
      <c r="AD1076" s="1838"/>
      <c r="AE1076" s="1839">
        <v>40.131999999999998</v>
      </c>
      <c r="AF1076" s="1795"/>
      <c r="AG1076" s="1795"/>
      <c r="AH1076" s="1217"/>
    </row>
    <row r="1077" spans="1:34" ht="17.45" customHeight="1">
      <c r="A1077" s="1792"/>
      <c r="B1077" s="1793"/>
      <c r="C1077" s="1793"/>
      <c r="D1077" s="1793"/>
      <c r="E1077" s="1793"/>
      <c r="F1077" s="1793"/>
      <c r="G1077" s="1793"/>
      <c r="H1077" s="1793"/>
      <c r="I1077" s="1794" t="s">
        <v>2871</v>
      </c>
      <c r="J1077" s="1794"/>
      <c r="K1077" s="1794"/>
      <c r="L1077" s="1794"/>
      <c r="M1077" s="1794"/>
      <c r="N1077" s="1794"/>
      <c r="O1077" s="1794"/>
      <c r="P1077" s="1794"/>
      <c r="Q1077" s="1794"/>
      <c r="R1077" s="1794"/>
      <c r="S1077" s="1794"/>
      <c r="T1077" s="1794"/>
      <c r="U1077" s="1794"/>
      <c r="V1077" s="1794"/>
      <c r="W1077" s="1794"/>
      <c r="X1077" s="1794"/>
      <c r="Y1077" s="1794"/>
      <c r="Z1077" s="1214"/>
      <c r="AA1077" s="1795">
        <v>40.131999999999998</v>
      </c>
      <c r="AB1077" s="1795"/>
      <c r="AC1077" s="1795"/>
      <c r="AD1077" s="1795"/>
      <c r="AE1077" s="1795"/>
      <c r="AF1077" s="1795"/>
      <c r="AG1077" s="1795"/>
      <c r="AH1077" s="1213"/>
    </row>
    <row r="1078" spans="1:34" ht="17.45" customHeight="1">
      <c r="A1078" s="1801" t="s">
        <v>2872</v>
      </c>
      <c r="B1078" s="1825"/>
      <c r="C1078" s="1825"/>
      <c r="D1078" s="1825"/>
      <c r="E1078" s="1825"/>
      <c r="F1078" s="1825"/>
      <c r="G1078" s="1825"/>
      <c r="H1078" s="1825"/>
      <c r="I1078" s="1825"/>
      <c r="J1078" s="1825"/>
      <c r="K1078" s="1825"/>
      <c r="L1078" s="1825"/>
      <c r="M1078" s="1825"/>
      <c r="N1078" s="1826"/>
      <c r="O1078" s="1789" t="s">
        <v>2850</v>
      </c>
      <c r="P1078" s="1790"/>
      <c r="Q1078" s="1790"/>
      <c r="R1078" s="1790"/>
      <c r="S1078" s="1791"/>
      <c r="T1078" s="1827" t="s">
        <v>754</v>
      </c>
      <c r="U1078" s="1790"/>
      <c r="V1078" s="1790"/>
      <c r="W1078" s="1213"/>
      <c r="X1078" s="1789" t="s">
        <v>2866</v>
      </c>
      <c r="Y1078" s="1790"/>
      <c r="Z1078" s="1790"/>
      <c r="AA1078" s="1790"/>
      <c r="AB1078" s="1790"/>
      <c r="AC1078" s="1790"/>
      <c r="AD1078" s="1791"/>
      <c r="AE1078" s="1810" t="s">
        <v>2867</v>
      </c>
      <c r="AF1078" s="1828"/>
      <c r="AG1078" s="1828"/>
      <c r="AH1078" s="1213"/>
    </row>
    <row r="1079" spans="1:34" ht="16.7" customHeight="1">
      <c r="A1079" s="1901" t="s">
        <v>2980</v>
      </c>
      <c r="B1079" s="1902"/>
      <c r="C1079" s="1902"/>
      <c r="D1079" s="1902"/>
      <c r="E1079" s="1902"/>
      <c r="F1079" s="1875" t="s">
        <v>2981</v>
      </c>
      <c r="G1079" s="1876"/>
      <c r="H1079" s="1876"/>
      <c r="I1079" s="1876"/>
      <c r="J1079" s="1876"/>
      <c r="K1079" s="1876"/>
      <c r="L1079" s="1876"/>
      <c r="M1079" s="1876"/>
      <c r="N1079" s="1875"/>
      <c r="O1079" s="1885">
        <v>0.105</v>
      </c>
      <c r="P1079" s="1886"/>
      <c r="Q1079" s="1886"/>
      <c r="R1079" s="1886"/>
      <c r="S1079" s="1887"/>
      <c r="T1079" s="1888" t="s">
        <v>109</v>
      </c>
      <c r="U1079" s="1889"/>
      <c r="V1079" s="1889"/>
      <c r="W1079" s="1225"/>
      <c r="X1079" s="1890">
        <v>1.8</v>
      </c>
      <c r="Y1079" s="1891"/>
      <c r="Z1079" s="1891"/>
      <c r="AA1079" s="1891"/>
      <c r="AB1079" s="1891"/>
      <c r="AC1079" s="1891"/>
      <c r="AD1079" s="1892"/>
      <c r="AE1079" s="1865">
        <v>0.189</v>
      </c>
      <c r="AF1079" s="1847"/>
      <c r="AG1079" s="1847"/>
      <c r="AH1079" s="1225"/>
    </row>
    <row r="1080" spans="1:34" ht="17.45" customHeight="1">
      <c r="A1080" s="1787" t="s">
        <v>2982</v>
      </c>
      <c r="B1080" s="1788"/>
      <c r="C1080" s="1788"/>
      <c r="D1080" s="1788"/>
      <c r="E1080" s="1788"/>
      <c r="F1080" s="1903" t="s">
        <v>2983</v>
      </c>
      <c r="G1080" s="1815"/>
      <c r="H1080" s="1815"/>
      <c r="I1080" s="1815"/>
      <c r="J1080" s="1815"/>
      <c r="K1080" s="1815"/>
      <c r="L1080" s="1815"/>
      <c r="M1080" s="1815"/>
      <c r="N1080" s="1903"/>
      <c r="O1080" s="1910">
        <v>0.105</v>
      </c>
      <c r="P1080" s="1911"/>
      <c r="Q1080" s="1911"/>
      <c r="R1080" s="1911"/>
      <c r="S1080" s="1912"/>
      <c r="T1080" s="1913" t="s">
        <v>109</v>
      </c>
      <c r="U1080" s="1796"/>
      <c r="V1080" s="1796"/>
      <c r="W1080" s="1219"/>
      <c r="X1080" s="1914">
        <v>1.8</v>
      </c>
      <c r="Y1080" s="1915"/>
      <c r="Z1080" s="1915"/>
      <c r="AA1080" s="1915"/>
      <c r="AB1080" s="1915"/>
      <c r="AC1080" s="1915"/>
      <c r="AD1080" s="1916"/>
      <c r="AE1080" s="1909">
        <v>0.189</v>
      </c>
      <c r="AF1080" s="1841"/>
      <c r="AG1080" s="1841"/>
      <c r="AH1080" s="1219"/>
    </row>
    <row r="1081" spans="1:34" ht="17.45" customHeight="1">
      <c r="A1081" s="1787" t="s">
        <v>2984</v>
      </c>
      <c r="B1081" s="1788"/>
      <c r="C1081" s="1788"/>
      <c r="D1081" s="1788"/>
      <c r="E1081" s="1788"/>
      <c r="F1081" s="1903" t="s">
        <v>2985</v>
      </c>
      <c r="G1081" s="1815"/>
      <c r="H1081" s="1815"/>
      <c r="I1081" s="1815"/>
      <c r="J1081" s="1815"/>
      <c r="K1081" s="1815"/>
      <c r="L1081" s="1815"/>
      <c r="M1081" s="1815"/>
      <c r="N1081" s="1903"/>
      <c r="O1081" s="1910">
        <v>5.0000000000000001E-4</v>
      </c>
      <c r="P1081" s="1911"/>
      <c r="Q1081" s="1911"/>
      <c r="R1081" s="1911"/>
      <c r="S1081" s="1912"/>
      <c r="T1081" s="1913" t="s">
        <v>109</v>
      </c>
      <c r="U1081" s="1796"/>
      <c r="V1081" s="1796"/>
      <c r="W1081" s="1219"/>
      <c r="X1081" s="1914">
        <v>33.54</v>
      </c>
      <c r="Y1081" s="1915"/>
      <c r="Z1081" s="1915"/>
      <c r="AA1081" s="1915"/>
      <c r="AB1081" s="1915"/>
      <c r="AC1081" s="1915"/>
      <c r="AD1081" s="1916"/>
      <c r="AE1081" s="1909">
        <v>1.6799999999999999E-2</v>
      </c>
      <c r="AF1081" s="1841"/>
      <c r="AG1081" s="1841"/>
      <c r="AH1081" s="1219"/>
    </row>
    <row r="1082" spans="1:34" ht="16.7" customHeight="1">
      <c r="A1082" s="1819" t="s">
        <v>2997</v>
      </c>
      <c r="B1082" s="1820"/>
      <c r="C1082" s="1820"/>
      <c r="D1082" s="1820"/>
      <c r="E1082" s="1820"/>
      <c r="F1082" s="1866" t="s">
        <v>2998</v>
      </c>
      <c r="G1082" s="1867"/>
      <c r="H1082" s="1867"/>
      <c r="I1082" s="1867"/>
      <c r="J1082" s="1867"/>
      <c r="K1082" s="1867"/>
      <c r="L1082" s="1867"/>
      <c r="M1082" s="1867"/>
      <c r="N1082" s="1866"/>
      <c r="O1082" s="1893">
        <v>2.33E-3</v>
      </c>
      <c r="P1082" s="1894"/>
      <c r="Q1082" s="1894"/>
      <c r="R1082" s="1894"/>
      <c r="S1082" s="1895"/>
      <c r="T1082" s="1896" t="s">
        <v>109</v>
      </c>
      <c r="U1082" s="1897"/>
      <c r="V1082" s="1897"/>
      <c r="W1082" s="1222"/>
      <c r="X1082" s="1898">
        <v>33.54</v>
      </c>
      <c r="Y1082" s="1899"/>
      <c r="Z1082" s="1899"/>
      <c r="AA1082" s="1899"/>
      <c r="AB1082" s="1899"/>
      <c r="AC1082" s="1899"/>
      <c r="AD1082" s="1900"/>
      <c r="AE1082" s="1874">
        <v>7.8100000000000003E-2</v>
      </c>
      <c r="AF1082" s="1843"/>
      <c r="AG1082" s="1843"/>
      <c r="AH1082" s="1222"/>
    </row>
    <row r="1083" spans="1:34" ht="17.45" customHeight="1">
      <c r="A1083" s="1792"/>
      <c r="B1083" s="1793"/>
      <c r="C1083" s="1793"/>
      <c r="D1083" s="1793"/>
      <c r="E1083" s="1793"/>
      <c r="F1083" s="1793"/>
      <c r="G1083" s="1793"/>
      <c r="H1083" s="1793"/>
      <c r="I1083" s="1793"/>
      <c r="J1083" s="1793"/>
      <c r="K1083" s="1794" t="s">
        <v>2873</v>
      </c>
      <c r="L1083" s="1794"/>
      <c r="M1083" s="1794"/>
      <c r="N1083" s="1794"/>
      <c r="O1083" s="1794"/>
      <c r="P1083" s="1794"/>
      <c r="Q1083" s="1794"/>
      <c r="R1083" s="1794"/>
      <c r="S1083" s="1794"/>
      <c r="T1083" s="1794"/>
      <c r="U1083" s="1794"/>
      <c r="V1083" s="1794"/>
      <c r="W1083" s="1794"/>
      <c r="X1083" s="1794"/>
      <c r="Y1083" s="1794"/>
      <c r="Z1083" s="1794"/>
      <c r="AA1083" s="1794"/>
      <c r="AB1083" s="1214"/>
      <c r="AC1083" s="1795">
        <v>0.47289999999999999</v>
      </c>
      <c r="AD1083" s="1795"/>
      <c r="AE1083" s="1795"/>
      <c r="AF1083" s="1795"/>
      <c r="AG1083" s="1795"/>
      <c r="AH1083" s="1213"/>
    </row>
    <row r="1084" spans="1:34" ht="16.7" customHeight="1">
      <c r="A1084" s="1801" t="s">
        <v>2874</v>
      </c>
      <c r="B1084" s="1825"/>
      <c r="C1084" s="1825"/>
      <c r="D1084" s="1825"/>
      <c r="E1084" s="1825"/>
      <c r="F1084" s="1825"/>
      <c r="G1084" s="1825"/>
      <c r="H1084" s="1825"/>
      <c r="I1084" s="1825"/>
      <c r="J1084" s="1826"/>
      <c r="K1084" s="1789" t="s">
        <v>2850</v>
      </c>
      <c r="L1084" s="1791"/>
      <c r="M1084" s="1855" t="s">
        <v>2875</v>
      </c>
      <c r="N1084" s="1856"/>
      <c r="O1084" s="1857"/>
      <c r="P1084" s="1855" t="s">
        <v>2876</v>
      </c>
      <c r="Q1084" s="1856"/>
      <c r="R1084" s="1857"/>
      <c r="S1084" s="1855" t="s">
        <v>2877</v>
      </c>
      <c r="T1084" s="1857"/>
      <c r="U1084" s="1789" t="s">
        <v>2878</v>
      </c>
      <c r="V1084" s="1790"/>
      <c r="W1084" s="1791"/>
      <c r="X1084" s="1789" t="s">
        <v>2879</v>
      </c>
      <c r="Y1084" s="1790"/>
      <c r="Z1084" s="1790"/>
      <c r="AA1084" s="1790"/>
      <c r="AB1084" s="1791"/>
      <c r="AC1084" s="1789" t="s">
        <v>2880</v>
      </c>
      <c r="AD1084" s="1791"/>
      <c r="AE1084" s="1810" t="s">
        <v>2867</v>
      </c>
      <c r="AF1084" s="1828"/>
      <c r="AG1084" s="1828"/>
      <c r="AH1084" s="1213"/>
    </row>
    <row r="1085" spans="1:34" ht="17.45" customHeight="1">
      <c r="A1085" s="1901" t="s">
        <v>2988</v>
      </c>
      <c r="B1085" s="1902"/>
      <c r="C1085" s="1902"/>
      <c r="D1085" s="1902"/>
      <c r="E1085" s="1902"/>
      <c r="F1085" s="1875" t="s">
        <v>2981</v>
      </c>
      <c r="G1085" s="1876"/>
      <c r="H1085" s="1876"/>
      <c r="I1085" s="1876"/>
      <c r="J1085" s="1875"/>
      <c r="K1085" s="1877">
        <v>0.105</v>
      </c>
      <c r="L1085" s="1878"/>
      <c r="M1085" s="1890">
        <v>0</v>
      </c>
      <c r="N1085" s="1891"/>
      <c r="O1085" s="1892"/>
      <c r="P1085" s="1890">
        <v>0</v>
      </c>
      <c r="Q1085" s="1891"/>
      <c r="R1085" s="1892"/>
      <c r="S1085" s="1890">
        <v>0</v>
      </c>
      <c r="T1085" s="1892"/>
      <c r="U1085" s="1890">
        <v>1.24</v>
      </c>
      <c r="V1085" s="1891"/>
      <c r="W1085" s="1892"/>
      <c r="X1085" s="1890">
        <v>0.99</v>
      </c>
      <c r="Y1085" s="1891"/>
      <c r="Z1085" s="1891"/>
      <c r="AA1085" s="1891"/>
      <c r="AB1085" s="1892"/>
      <c r="AC1085" s="1890">
        <v>0.82</v>
      </c>
      <c r="AD1085" s="1892"/>
      <c r="AE1085" s="1865">
        <v>0</v>
      </c>
      <c r="AF1085" s="1847"/>
      <c r="AG1085" s="1847"/>
      <c r="AH1085" s="1225"/>
    </row>
    <row r="1086" spans="1:34" ht="17.45" customHeight="1">
      <c r="A1086" s="1787" t="s">
        <v>2989</v>
      </c>
      <c r="B1086" s="1788"/>
      <c r="C1086" s="1788"/>
      <c r="D1086" s="1788"/>
      <c r="E1086" s="1788"/>
      <c r="F1086" s="1903" t="s">
        <v>2983</v>
      </c>
      <c r="G1086" s="1815"/>
      <c r="H1086" s="1815"/>
      <c r="I1086" s="1815"/>
      <c r="J1086" s="1903"/>
      <c r="K1086" s="1904">
        <v>0.105</v>
      </c>
      <c r="L1086" s="1905"/>
      <c r="M1086" s="1914">
        <v>0</v>
      </c>
      <c r="N1086" s="1915"/>
      <c r="O1086" s="1916"/>
      <c r="P1086" s="1914">
        <v>0</v>
      </c>
      <c r="Q1086" s="1915"/>
      <c r="R1086" s="1916"/>
      <c r="S1086" s="1914">
        <v>0</v>
      </c>
      <c r="T1086" s="1916"/>
      <c r="U1086" s="1914">
        <v>1.24</v>
      </c>
      <c r="V1086" s="1915"/>
      <c r="W1086" s="1916"/>
      <c r="X1086" s="1914">
        <v>0.99</v>
      </c>
      <c r="Y1086" s="1915"/>
      <c r="Z1086" s="1915"/>
      <c r="AA1086" s="1915"/>
      <c r="AB1086" s="1916"/>
      <c r="AC1086" s="1914">
        <v>0.82</v>
      </c>
      <c r="AD1086" s="1916"/>
      <c r="AE1086" s="1909">
        <v>0</v>
      </c>
      <c r="AF1086" s="1841"/>
      <c r="AG1086" s="1841"/>
      <c r="AH1086" s="1219"/>
    </row>
    <row r="1087" spans="1:34" ht="16.7" customHeight="1">
      <c r="A1087" s="1787" t="s">
        <v>2990</v>
      </c>
      <c r="B1087" s="1788"/>
      <c r="C1087" s="1788"/>
      <c r="D1087" s="1788"/>
      <c r="E1087" s="1788"/>
      <c r="F1087" s="1815" t="s">
        <v>2985</v>
      </c>
      <c r="G1087" s="1815"/>
      <c r="H1087" s="1815"/>
      <c r="I1087" s="1815"/>
      <c r="J1087" s="1903"/>
      <c r="K1087" s="1904">
        <v>5.0000000000000001E-4</v>
      </c>
      <c r="L1087" s="1905"/>
      <c r="M1087" s="1914">
        <v>0</v>
      </c>
      <c r="N1087" s="1915"/>
      <c r="O1087" s="1916"/>
      <c r="P1087" s="1914">
        <v>0</v>
      </c>
      <c r="Q1087" s="1915"/>
      <c r="R1087" s="1916"/>
      <c r="S1087" s="1914">
        <v>0</v>
      </c>
      <c r="T1087" s="1916"/>
      <c r="U1087" s="1914">
        <v>1.1000000000000001</v>
      </c>
      <c r="V1087" s="1915"/>
      <c r="W1087" s="1916"/>
      <c r="X1087" s="1914">
        <v>0.88</v>
      </c>
      <c r="Y1087" s="1915"/>
      <c r="Z1087" s="1915"/>
      <c r="AA1087" s="1915"/>
      <c r="AB1087" s="1916"/>
      <c r="AC1087" s="1914">
        <v>0.72</v>
      </c>
      <c r="AD1087" s="1916"/>
      <c r="AE1087" s="1909">
        <v>0</v>
      </c>
      <c r="AF1087" s="1841"/>
      <c r="AG1087" s="1841"/>
      <c r="AH1087" s="1219"/>
    </row>
    <row r="1088" spans="1:34" ht="7.35" customHeight="1">
      <c r="A1088" s="1218"/>
      <c r="F1088" s="1815"/>
      <c r="G1088" s="1815"/>
      <c r="H1088" s="1815"/>
      <c r="I1088" s="1815"/>
      <c r="J1088" s="1815"/>
      <c r="AH1088" s="1219"/>
    </row>
    <row r="1089" spans="1:34" ht="17.45" customHeight="1">
      <c r="A1089" s="1787" t="s">
        <v>2999</v>
      </c>
      <c r="B1089" s="1788"/>
      <c r="C1089" s="1788"/>
      <c r="D1089" s="1788"/>
      <c r="E1089" s="1788"/>
      <c r="F1089" s="1867" t="s">
        <v>2998</v>
      </c>
      <c r="G1089" s="1815"/>
      <c r="H1089" s="1815"/>
      <c r="I1089" s="1815"/>
      <c r="J1089" s="1903"/>
      <c r="K1089" s="1904">
        <v>1.3339999999999999E-2</v>
      </c>
      <c r="L1089" s="1905"/>
      <c r="M1089" s="1914">
        <v>0</v>
      </c>
      <c r="N1089" s="1915"/>
      <c r="O1089" s="1916"/>
      <c r="P1089" s="1914">
        <v>0</v>
      </c>
      <c r="Q1089" s="1915"/>
      <c r="R1089" s="1916"/>
      <c r="S1089" s="1914">
        <v>0</v>
      </c>
      <c r="T1089" s="1916"/>
      <c r="U1089" s="1914">
        <v>1.1000000000000001</v>
      </c>
      <c r="V1089" s="1915"/>
      <c r="W1089" s="1916"/>
      <c r="X1089" s="1914">
        <v>0.88</v>
      </c>
      <c r="Y1089" s="1915"/>
      <c r="Z1089" s="1915"/>
      <c r="AA1089" s="1915"/>
      <c r="AB1089" s="1916"/>
      <c r="AC1089" s="1914">
        <v>0.72</v>
      </c>
      <c r="AD1089" s="1916"/>
      <c r="AE1089" s="1909">
        <v>0</v>
      </c>
      <c r="AF1089" s="1841"/>
      <c r="AG1089" s="1841"/>
      <c r="AH1089" s="1219"/>
    </row>
    <row r="1090" spans="1:34" ht="7.35" customHeight="1">
      <c r="A1090" s="1220"/>
      <c r="B1090" s="1221"/>
      <c r="C1090" s="1221"/>
      <c r="D1090" s="1221"/>
      <c r="E1090" s="1221"/>
      <c r="F1090" s="1867"/>
      <c r="G1090" s="1867"/>
      <c r="H1090" s="1867"/>
      <c r="I1090" s="1867"/>
      <c r="J1090" s="1867"/>
      <c r="K1090" s="1221"/>
      <c r="L1090" s="1221"/>
      <c r="M1090" s="1221"/>
      <c r="N1090" s="1221"/>
      <c r="O1090" s="1221"/>
      <c r="P1090" s="1221"/>
      <c r="Q1090" s="1221"/>
      <c r="R1090" s="1221"/>
      <c r="S1090" s="1221"/>
      <c r="T1090" s="1221"/>
      <c r="U1090" s="1221"/>
      <c r="V1090" s="1221"/>
      <c r="W1090" s="1221"/>
      <c r="X1090" s="1221"/>
      <c r="Y1090" s="1221"/>
      <c r="Z1090" s="1221"/>
      <c r="AA1090" s="1221"/>
      <c r="AB1090" s="1221"/>
      <c r="AC1090" s="1221"/>
      <c r="AD1090" s="1221"/>
      <c r="AE1090" s="1221"/>
      <c r="AF1090" s="1221"/>
      <c r="AG1090" s="1221"/>
      <c r="AH1090" s="1222"/>
    </row>
    <row r="1091" spans="1:34" ht="16.7" customHeight="1">
      <c r="A1091" s="1853"/>
      <c r="B1091" s="1778"/>
      <c r="C1091" s="1778"/>
      <c r="D1091" s="1778"/>
      <c r="E1091" s="1778"/>
      <c r="F1091" s="1778"/>
      <c r="G1091" s="1778"/>
      <c r="H1091" s="1778"/>
      <c r="I1091" s="1846" t="s">
        <v>2881</v>
      </c>
      <c r="J1091" s="1846"/>
      <c r="K1091" s="1846"/>
      <c r="L1091" s="1846"/>
      <c r="M1091" s="1846"/>
      <c r="N1091" s="1846"/>
      <c r="O1091" s="1846"/>
      <c r="P1091" s="1846"/>
      <c r="Q1091" s="1846"/>
      <c r="R1091" s="1846"/>
      <c r="S1091" s="1846"/>
      <c r="T1091" s="1846"/>
      <c r="U1091" s="1846"/>
      <c r="V1091" s="1846"/>
      <c r="W1091" s="1846"/>
      <c r="X1091" s="1846"/>
      <c r="Y1091" s="1846"/>
      <c r="Z1091" s="1203"/>
      <c r="AA1091" s="1847">
        <v>0</v>
      </c>
      <c r="AB1091" s="1847"/>
      <c r="AC1091" s="1847"/>
      <c r="AD1091" s="1847"/>
      <c r="AE1091" s="1847"/>
      <c r="AF1091" s="1847"/>
      <c r="AG1091" s="1847"/>
      <c r="AH1091" s="1204"/>
    </row>
    <row r="1092" spans="1:34" ht="5.85" customHeight="1">
      <c r="A1092" s="1854"/>
      <c r="B1092" s="1309"/>
      <c r="C1092" s="1309"/>
      <c r="D1092" s="1309"/>
      <c r="E1092" s="1309"/>
      <c r="F1092" s="1309"/>
      <c r="G1092" s="1309"/>
      <c r="H1092" s="1309"/>
      <c r="I1092" s="1309"/>
      <c r="J1092" s="1309"/>
      <c r="K1092" s="1309"/>
      <c r="L1092" s="1309"/>
      <c r="M1092" s="1309"/>
      <c r="N1092" s="1309"/>
      <c r="O1092" s="1309"/>
      <c r="P1092" s="1309"/>
      <c r="Q1092" s="1309"/>
      <c r="R1092" s="1309"/>
      <c r="S1092" s="1309"/>
      <c r="T1092" s="1309"/>
      <c r="U1092" s="1309"/>
      <c r="V1092" s="1309"/>
      <c r="W1092" s="1309"/>
      <c r="X1092" s="1309"/>
      <c r="Y1092" s="1309"/>
      <c r="Z1092" s="1309"/>
      <c r="AA1092" s="1309"/>
      <c r="AB1092" s="1309"/>
      <c r="AC1092" s="1309"/>
      <c r="AD1092" s="1309"/>
      <c r="AE1092" s="1309"/>
      <c r="AF1092" s="1309"/>
      <c r="AG1092" s="1309"/>
      <c r="AH1092" s="1782"/>
    </row>
    <row r="1093" spans="1:34" ht="17.45" customHeight="1">
      <c r="A1093" s="1845"/>
      <c r="B1093" s="1799"/>
      <c r="C1093" s="1799"/>
      <c r="D1093" s="1799"/>
      <c r="E1093" s="1799"/>
      <c r="F1093" s="1799"/>
      <c r="G1093" s="1799"/>
      <c r="H1093" s="1799"/>
      <c r="I1093" s="1842" t="s">
        <v>2882</v>
      </c>
      <c r="J1093" s="1842"/>
      <c r="K1093" s="1842"/>
      <c r="L1093" s="1842"/>
      <c r="M1093" s="1842"/>
      <c r="N1093" s="1842"/>
      <c r="O1093" s="1842"/>
      <c r="P1093" s="1842"/>
      <c r="Q1093" s="1842"/>
      <c r="R1093" s="1842"/>
      <c r="S1093" s="1842"/>
      <c r="T1093" s="1842"/>
      <c r="U1093" s="1842"/>
      <c r="V1093" s="1842"/>
      <c r="W1093" s="1842"/>
      <c r="X1093" s="1842"/>
      <c r="Y1093" s="1842"/>
      <c r="Z1093" s="1212"/>
      <c r="AA1093" s="1848">
        <v>139.38</v>
      </c>
      <c r="AB1093" s="1848"/>
      <c r="AC1093" s="1848"/>
      <c r="AD1093" s="1848"/>
      <c r="AE1093" s="1848"/>
      <c r="AF1093" s="1848"/>
      <c r="AG1093" s="1848"/>
      <c r="AH1093" s="1208"/>
    </row>
    <row r="1094" spans="1:34" ht="45.75" customHeight="1">
      <c r="A1094" s="1849" t="s">
        <v>2883</v>
      </c>
      <c r="B1094" s="1850"/>
      <c r="C1094" s="1850"/>
      <c r="D1094" s="1850"/>
      <c r="E1094" s="1851"/>
      <c r="F1094" s="1852"/>
      <c r="G1094" s="1852"/>
      <c r="H1094" s="1852"/>
      <c r="I1094" s="1852"/>
      <c r="J1094" s="1852"/>
      <c r="K1094" s="1852"/>
      <c r="L1094" s="1852"/>
      <c r="M1094" s="1852"/>
      <c r="N1094" s="1852"/>
      <c r="O1094" s="1852"/>
      <c r="P1094" s="1852"/>
      <c r="Q1094" s="1852"/>
      <c r="R1094" s="1852"/>
      <c r="S1094" s="1852"/>
      <c r="T1094" s="1852"/>
      <c r="U1094" s="1852"/>
      <c r="V1094" s="1852"/>
      <c r="W1094" s="1852"/>
      <c r="X1094" s="1852"/>
      <c r="Y1094" s="1852"/>
      <c r="Z1094" s="1852"/>
      <c r="AA1094" s="1852"/>
      <c r="AB1094" s="1852"/>
      <c r="AC1094" s="1852"/>
      <c r="AD1094" s="1852"/>
      <c r="AE1094" s="1852"/>
      <c r="AF1094" s="1852"/>
      <c r="AG1094" s="1852"/>
      <c r="AH1094" s="1851"/>
    </row>
    <row r="1095" spans="1:34" ht="10.9" customHeight="1">
      <c r="A1095" s="1220"/>
      <c r="B1095" s="1221"/>
      <c r="C1095" s="1221"/>
      <c r="D1095" s="1221"/>
      <c r="E1095" s="1221"/>
      <c r="F1095" s="1221"/>
      <c r="G1095" s="1221"/>
      <c r="H1095" s="1221"/>
      <c r="I1095" s="1221"/>
      <c r="J1095" s="1221"/>
      <c r="K1095" s="1221"/>
      <c r="L1095" s="1221"/>
      <c r="M1095" s="1221"/>
      <c r="N1095" s="1221"/>
      <c r="O1095" s="1221"/>
      <c r="P1095" s="1221"/>
      <c r="Q1095" s="1221"/>
      <c r="R1095" s="1221"/>
      <c r="S1095" s="1221"/>
      <c r="T1095" s="1221"/>
      <c r="U1095" s="1221"/>
      <c r="V1095" s="1221"/>
      <c r="W1095" s="1221"/>
      <c r="X1095" s="1221"/>
      <c r="Y1095" s="1221"/>
      <c r="Z1095" s="1221"/>
      <c r="AA1095" s="1221"/>
      <c r="AB1095" s="1221"/>
      <c r="AC1095" s="1221"/>
      <c r="AD1095" s="1221"/>
      <c r="AE1095" s="1221"/>
      <c r="AF1095" s="1221"/>
      <c r="AG1095" s="1221"/>
      <c r="AH1095" s="1222"/>
    </row>
    <row r="1096" spans="1:34" ht="5.85" customHeight="1">
      <c r="A1096" s="1777"/>
      <c r="B1096" s="1778"/>
      <c r="C1096" s="1778"/>
      <c r="D1096" s="1778"/>
      <c r="E1096" s="1778"/>
      <c r="F1096" s="1778"/>
      <c r="G1096" s="1778"/>
      <c r="H1096" s="1778"/>
      <c r="I1096" s="1778"/>
      <c r="J1096" s="1778"/>
      <c r="K1096" s="1778"/>
      <c r="L1096" s="1778"/>
      <c r="M1096" s="1778"/>
      <c r="N1096" s="1778"/>
      <c r="O1096" s="1778"/>
      <c r="P1096" s="1778"/>
      <c r="Q1096" s="1778"/>
      <c r="R1096" s="1778"/>
      <c r="S1096" s="1778"/>
      <c r="T1096" s="1778"/>
      <c r="U1096" s="1778"/>
      <c r="V1096" s="1778"/>
      <c r="W1096" s="1778"/>
      <c r="X1096" s="1778"/>
      <c r="Y1096" s="1778"/>
      <c r="Z1096" s="1778"/>
      <c r="AA1096" s="1778"/>
      <c r="AB1096" s="1778"/>
      <c r="AC1096" s="1778"/>
      <c r="AD1096" s="1778"/>
      <c r="AE1096" s="1778"/>
      <c r="AF1096" s="1778"/>
      <c r="AG1096" s="1778"/>
      <c r="AH1096" s="1779"/>
    </row>
    <row r="1097" spans="1:34" ht="11.65" customHeight="1">
      <c r="A1097" s="1780" t="s">
        <v>2834</v>
      </c>
      <c r="B1097" s="1310"/>
      <c r="C1097" s="1310"/>
      <c r="D1097" s="1310"/>
      <c r="E1097" s="1310"/>
      <c r="F1097" s="1310"/>
      <c r="G1097" s="1310"/>
      <c r="H1097" s="1310"/>
      <c r="I1097" s="1310"/>
      <c r="J1097" s="1310"/>
      <c r="K1097" s="1310"/>
      <c r="L1097" s="1310"/>
      <c r="M1097" s="1310"/>
      <c r="N1097" s="1310"/>
      <c r="O1097" s="1310"/>
      <c r="P1097" s="1310"/>
      <c r="Q1097" s="1310"/>
      <c r="R1097" s="1310"/>
      <c r="S1097" s="1310"/>
      <c r="T1097" s="1310"/>
      <c r="U1097" s="1310"/>
      <c r="V1097" s="1310"/>
      <c r="W1097" s="1310"/>
      <c r="X1097" s="1310"/>
      <c r="Y1097" s="1310"/>
      <c r="Z1097" s="1310"/>
      <c r="AA1097" s="1310"/>
      <c r="AB1097" s="1310"/>
      <c r="AC1097" s="1310"/>
      <c r="AD1097" s="1309"/>
      <c r="AE1097" s="1309"/>
      <c r="AF1097" s="1781" t="s">
        <v>3000</v>
      </c>
      <c r="AG1097" s="1781"/>
      <c r="AH1097" s="1782"/>
    </row>
    <row r="1098" spans="1:34" ht="5.85" customHeight="1">
      <c r="A1098" s="1780"/>
      <c r="B1098" s="1310"/>
      <c r="C1098" s="1310"/>
      <c r="D1098" s="1310"/>
      <c r="E1098" s="1310"/>
      <c r="F1098" s="1310"/>
      <c r="G1098" s="1310"/>
      <c r="H1098" s="1310"/>
      <c r="I1098" s="1310"/>
      <c r="J1098" s="1310"/>
      <c r="K1098" s="1310"/>
      <c r="L1098" s="1310"/>
      <c r="M1098" s="1310"/>
      <c r="N1098" s="1310"/>
      <c r="O1098" s="1310"/>
      <c r="P1098" s="1310"/>
      <c r="Q1098" s="1310"/>
      <c r="R1098" s="1310"/>
      <c r="S1098" s="1310"/>
      <c r="T1098" s="1310"/>
      <c r="U1098" s="1310"/>
      <c r="V1098" s="1310"/>
      <c r="W1098" s="1310"/>
      <c r="X1098" s="1310"/>
      <c r="Y1098" s="1310"/>
      <c r="Z1098" s="1310"/>
      <c r="AA1098" s="1310"/>
      <c r="AB1098" s="1310"/>
      <c r="AC1098" s="1310"/>
      <c r="AD1098" s="1311"/>
      <c r="AE1098" s="1311"/>
      <c r="AF1098" s="1311"/>
      <c r="AG1098" s="1311"/>
      <c r="AH1098" s="1782"/>
    </row>
    <row r="1099" spans="1:34" ht="11.65" customHeight="1">
      <c r="A1099" s="1783" t="s">
        <v>2836</v>
      </c>
      <c r="B1099" s="1784"/>
      <c r="C1099" s="1784"/>
      <c r="D1099" s="1784"/>
      <c r="E1099" s="1784"/>
      <c r="F1099" s="1784"/>
      <c r="G1099" s="1784"/>
      <c r="H1099" s="1784"/>
      <c r="I1099" s="1784"/>
      <c r="J1099" s="1784"/>
      <c r="K1099" s="1784"/>
      <c r="L1099" s="1784"/>
      <c r="M1099" s="1784"/>
      <c r="N1099" s="1784"/>
      <c r="O1099" s="1784"/>
      <c r="P1099" s="1784"/>
      <c r="Q1099" s="1784"/>
      <c r="R1099" s="1784"/>
      <c r="S1099" s="1784"/>
      <c r="T1099" s="1784"/>
      <c r="U1099" s="1784"/>
      <c r="V1099" s="1784"/>
      <c r="W1099" s="1784"/>
      <c r="X1099" s="1784"/>
      <c r="Y1099" s="1784"/>
      <c r="Z1099" s="1784"/>
      <c r="AA1099" s="1784"/>
      <c r="AB1099" s="1784"/>
      <c r="AC1099" s="1784"/>
      <c r="AD1099" s="1311"/>
      <c r="AE1099" s="1311"/>
      <c r="AF1099" s="1311"/>
      <c r="AG1099" s="1311"/>
      <c r="AH1099" s="1782"/>
    </row>
    <row r="1100" spans="1:34" ht="22.5" customHeight="1">
      <c r="A1100" s="1785" t="s">
        <v>2837</v>
      </c>
      <c r="B1100" s="1786"/>
      <c r="C1100" s="1786"/>
      <c r="D1100" s="1786"/>
      <c r="E1100" s="1786"/>
      <c r="F1100" s="1786"/>
      <c r="G1100" s="1786"/>
      <c r="H1100" s="1786"/>
      <c r="I1100" s="1786"/>
      <c r="J1100" s="1786"/>
      <c r="K1100" s="1786"/>
      <c r="L1100" s="1786"/>
      <c r="M1100" s="1786"/>
      <c r="N1100" s="1786"/>
      <c r="O1100" s="1786"/>
      <c r="P1100" s="1786"/>
      <c r="Q1100" s="1786"/>
      <c r="R1100" s="1786"/>
      <c r="S1100" s="1786"/>
      <c r="T1100" s="1786"/>
      <c r="U1100" s="1786"/>
      <c r="V1100" s="1786"/>
      <c r="W1100" s="1786"/>
      <c r="X1100" s="1786"/>
      <c r="Y1100" s="1786"/>
      <c r="Z1100" s="1786"/>
      <c r="AA1100" s="1786"/>
      <c r="AB1100" s="1786"/>
      <c r="AC1100" s="1786"/>
      <c r="AD1100" s="1311"/>
      <c r="AE1100" s="1311"/>
      <c r="AF1100" s="1311"/>
      <c r="AG1100" s="1311"/>
      <c r="AH1100" s="1782"/>
    </row>
    <row r="1101" spans="1:34" ht="5.85" customHeight="1">
      <c r="A1101" s="1787" t="s">
        <v>2838</v>
      </c>
      <c r="B1101" s="1788"/>
      <c r="C1101" s="1788"/>
      <c r="D1101" s="1788"/>
      <c r="E1101" s="1788"/>
      <c r="F1101" s="1788"/>
      <c r="G1101" s="1788"/>
      <c r="H1101" s="1788"/>
      <c r="I1101" s="1788"/>
      <c r="J1101" s="1788"/>
      <c r="K1101" s="1788"/>
      <c r="L1101" s="1788"/>
      <c r="M1101" s="1788"/>
      <c r="N1101" s="1788"/>
      <c r="O1101" s="1788"/>
      <c r="P1101" s="1788"/>
      <c r="Q1101" s="1788"/>
      <c r="R1101" s="1788"/>
      <c r="S1101" s="1788"/>
      <c r="T1101" s="1788"/>
      <c r="U1101" s="1788"/>
      <c r="V1101" s="1788"/>
      <c r="W1101" s="1788"/>
      <c r="X1101" s="1788"/>
      <c r="Y1101" s="1788"/>
      <c r="Z1101" s="1788"/>
      <c r="AA1101" s="1788"/>
      <c r="AB1101" s="1788"/>
      <c r="AC1101" s="1788"/>
      <c r="AD1101" s="1311"/>
      <c r="AE1101" s="1311"/>
      <c r="AF1101" s="1311"/>
      <c r="AG1101" s="1311"/>
      <c r="AH1101" s="1782"/>
    </row>
    <row r="1102" spans="1:34" ht="5.85" customHeight="1">
      <c r="A1102" s="1787"/>
      <c r="B1102" s="1788"/>
      <c r="C1102" s="1788"/>
      <c r="D1102" s="1788"/>
      <c r="E1102" s="1788"/>
      <c r="F1102" s="1788"/>
      <c r="G1102" s="1788"/>
      <c r="H1102" s="1788"/>
      <c r="I1102" s="1788"/>
      <c r="J1102" s="1788"/>
      <c r="K1102" s="1788"/>
      <c r="L1102" s="1788"/>
      <c r="M1102" s="1788"/>
      <c r="N1102" s="1788"/>
      <c r="O1102" s="1788"/>
      <c r="P1102" s="1788"/>
      <c r="Q1102" s="1788"/>
      <c r="R1102" s="1788"/>
      <c r="S1102" s="1788"/>
      <c r="T1102" s="1788"/>
      <c r="U1102" s="1788"/>
      <c r="V1102" s="1788"/>
      <c r="W1102" s="1788"/>
      <c r="X1102" s="1788"/>
      <c r="Y1102" s="1788"/>
      <c r="Z1102" s="1788"/>
      <c r="AA1102" s="1788"/>
      <c r="AB1102" s="1788"/>
      <c r="AC1102" s="1788"/>
      <c r="AD1102" s="1782"/>
      <c r="AE1102" s="1309"/>
      <c r="AF1102" s="1309"/>
      <c r="AG1102" s="1309"/>
      <c r="AH1102" s="1782"/>
    </row>
    <row r="1103" spans="1:34" ht="11.65" customHeight="1">
      <c r="A1103" s="1787" t="s">
        <v>2839</v>
      </c>
      <c r="B1103" s="1788"/>
      <c r="C1103" s="1788"/>
      <c r="D1103" s="1788"/>
      <c r="E1103" s="1788"/>
      <c r="F1103" s="1788"/>
      <c r="G1103" s="1788"/>
      <c r="H1103" s="1788"/>
      <c r="I1103" s="1788"/>
      <c r="J1103" s="1788"/>
      <c r="K1103" s="1788"/>
      <c r="L1103" s="1788"/>
      <c r="M1103" s="1788"/>
      <c r="N1103" s="1788"/>
      <c r="O1103" s="1788"/>
      <c r="P1103" s="1788"/>
      <c r="Q1103" s="1788"/>
      <c r="R1103" s="1788"/>
      <c r="S1103" s="1788"/>
      <c r="T1103" s="1788"/>
      <c r="U1103" s="1788"/>
      <c r="V1103" s="1788"/>
      <c r="W1103" s="1788"/>
      <c r="X1103" s="1788"/>
      <c r="Y1103" s="1788"/>
      <c r="Z1103" s="1788"/>
      <c r="AA1103" s="1788"/>
      <c r="AB1103" s="1788"/>
      <c r="AC1103" s="1788"/>
      <c r="AD1103" s="1818" t="s">
        <v>2840</v>
      </c>
      <c r="AE1103" s="1818"/>
      <c r="AF1103" s="1206">
        <v>21.23</v>
      </c>
      <c r="AG1103" s="1207" t="s">
        <v>5</v>
      </c>
      <c r="AH1103" s="1800"/>
    </row>
    <row r="1104" spans="1:34" ht="10.9" customHeight="1">
      <c r="A1104" s="1819" t="s">
        <v>2841</v>
      </c>
      <c r="B1104" s="1820"/>
      <c r="C1104" s="1820"/>
      <c r="D1104" s="1820"/>
      <c r="E1104" s="1820"/>
      <c r="F1104" s="1820"/>
      <c r="G1104" s="1820"/>
      <c r="H1104" s="1820"/>
      <c r="I1104" s="1820"/>
      <c r="J1104" s="1820"/>
      <c r="K1104" s="1820"/>
      <c r="L1104" s="1820"/>
      <c r="M1104" s="1820"/>
      <c r="N1104" s="1820"/>
      <c r="O1104" s="1820"/>
      <c r="P1104" s="1820"/>
      <c r="Q1104" s="1820"/>
      <c r="R1104" s="1820"/>
      <c r="S1104" s="1820"/>
      <c r="T1104" s="1820"/>
      <c r="U1104" s="1820"/>
      <c r="V1104" s="1820"/>
      <c r="W1104" s="1820"/>
      <c r="X1104" s="1820"/>
      <c r="Y1104" s="1820"/>
      <c r="Z1104" s="1820"/>
      <c r="AA1104" s="1820"/>
      <c r="AB1104" s="1820"/>
      <c r="AC1104" s="1820"/>
      <c r="AD1104" s="1821" t="s">
        <v>2842</v>
      </c>
      <c r="AE1104" s="1821"/>
      <c r="AF1104" s="1210">
        <v>15</v>
      </c>
      <c r="AG1104" s="1211" t="s">
        <v>5</v>
      </c>
      <c r="AH1104" s="1800"/>
    </row>
    <row r="1105" spans="1:34" ht="17.45" customHeight="1">
      <c r="A1105" s="1822" t="s">
        <v>2843</v>
      </c>
      <c r="B1105" s="1802"/>
      <c r="C1105" s="1802"/>
      <c r="D1105" s="1778"/>
      <c r="E1105" s="1823" t="s">
        <v>2744</v>
      </c>
      <c r="F1105" s="1823"/>
      <c r="G1105" s="1823"/>
      <c r="H1105" s="1823"/>
      <c r="I1105" s="1823"/>
      <c r="J1105" s="1823"/>
      <c r="K1105" s="1823"/>
      <c r="L1105" s="1823"/>
      <c r="M1105" s="1823"/>
      <c r="N1105" s="1823"/>
      <c r="O1105" s="1823"/>
      <c r="P1105" s="1823"/>
      <c r="Q1105" s="1823"/>
      <c r="R1105" s="1823"/>
      <c r="S1105" s="1823"/>
      <c r="T1105" s="1823"/>
      <c r="U1105" s="1823"/>
      <c r="V1105" s="1823"/>
      <c r="W1105" s="1823"/>
      <c r="X1105" s="1823"/>
      <c r="Y1105" s="1823"/>
      <c r="Z1105" s="1823"/>
      <c r="AA1105" s="1823"/>
      <c r="AB1105" s="1823"/>
      <c r="AC1105" s="1823"/>
      <c r="AD1105" s="1823"/>
      <c r="AE1105" s="1823"/>
      <c r="AF1105" s="1823"/>
      <c r="AG1105" s="1823"/>
      <c r="AH1105" s="1779"/>
    </row>
    <row r="1106" spans="1:34" ht="17.45" customHeight="1">
      <c r="A1106" s="1824" t="s">
        <v>2844</v>
      </c>
      <c r="B1106" s="1816"/>
      <c r="C1106" s="1816"/>
      <c r="D1106" s="1309"/>
      <c r="E1106" s="1815" t="s">
        <v>672</v>
      </c>
      <c r="F1106" s="1815"/>
      <c r="G1106" s="1111"/>
      <c r="H1106" s="1796" t="s">
        <v>2845</v>
      </c>
      <c r="I1106" s="1796"/>
      <c r="J1106" s="1796" t="s">
        <v>497</v>
      </c>
      <c r="K1106" s="1796"/>
      <c r="L1106" s="1309"/>
      <c r="M1106" s="1309"/>
      <c r="N1106" s="1816" t="s">
        <v>2846</v>
      </c>
      <c r="O1106" s="1816"/>
      <c r="P1106" s="1816"/>
      <c r="Q1106" s="1816"/>
      <c r="R1106" s="1817">
        <v>7.4700000000000003E-2</v>
      </c>
      <c r="S1106" s="1817"/>
      <c r="T1106" s="1817"/>
      <c r="U1106" s="1817"/>
      <c r="V1106" s="1309"/>
      <c r="W1106" s="1309"/>
      <c r="X1106" s="1309"/>
      <c r="Y1106" s="1796" t="s">
        <v>2847</v>
      </c>
      <c r="Z1106" s="1796"/>
      <c r="AA1106" s="1796"/>
      <c r="AB1106" s="1796"/>
      <c r="AC1106" s="1796"/>
      <c r="AD1106" s="1796"/>
      <c r="AE1106" s="1796"/>
      <c r="AF1106" s="1797" t="s">
        <v>2848</v>
      </c>
      <c r="AG1106" s="1797"/>
      <c r="AH1106" s="1782"/>
    </row>
    <row r="1107" spans="1:34" ht="5.85" customHeight="1">
      <c r="A1107" s="1798"/>
      <c r="B1107" s="1799"/>
      <c r="C1107" s="1799"/>
      <c r="D1107" s="1799"/>
      <c r="E1107" s="1799"/>
      <c r="F1107" s="1799"/>
      <c r="G1107" s="1799"/>
      <c r="H1107" s="1799"/>
      <c r="I1107" s="1799"/>
      <c r="J1107" s="1799"/>
      <c r="K1107" s="1799"/>
      <c r="L1107" s="1799"/>
      <c r="M1107" s="1799"/>
      <c r="N1107" s="1799"/>
      <c r="O1107" s="1799"/>
      <c r="P1107" s="1799"/>
      <c r="Q1107" s="1799"/>
      <c r="R1107" s="1799"/>
      <c r="S1107" s="1799"/>
      <c r="T1107" s="1799"/>
      <c r="U1107" s="1799"/>
      <c r="V1107" s="1799"/>
      <c r="W1107" s="1799"/>
      <c r="X1107" s="1799"/>
      <c r="Y1107" s="1799"/>
      <c r="Z1107" s="1799"/>
      <c r="AA1107" s="1799"/>
      <c r="AB1107" s="1799"/>
      <c r="AC1107" s="1799"/>
      <c r="AD1107" s="1799"/>
      <c r="AE1107" s="1799"/>
      <c r="AF1107" s="1799"/>
      <c r="AG1107" s="1799"/>
      <c r="AH1107" s="1800"/>
    </row>
    <row r="1108" spans="1:34" ht="16.7" customHeight="1">
      <c r="A1108" s="1801" t="s">
        <v>2849</v>
      </c>
      <c r="B1108" s="1802"/>
      <c r="C1108" s="1802"/>
      <c r="D1108" s="1802"/>
      <c r="E1108" s="1802"/>
      <c r="F1108" s="1802"/>
      <c r="G1108" s="1802"/>
      <c r="H1108" s="1802"/>
      <c r="I1108" s="1802"/>
      <c r="J1108" s="1803"/>
      <c r="K1108" s="1789" t="s">
        <v>2850</v>
      </c>
      <c r="L1108" s="1807"/>
      <c r="M1108" s="1789" t="s">
        <v>2851</v>
      </c>
      <c r="N1108" s="1790"/>
      <c r="O1108" s="1790"/>
      <c r="P1108" s="1790"/>
      <c r="Q1108" s="1790"/>
      <c r="R1108" s="1790"/>
      <c r="S1108" s="1790"/>
      <c r="T1108" s="1791"/>
      <c r="U1108" s="1789" t="s">
        <v>2852</v>
      </c>
      <c r="V1108" s="1790"/>
      <c r="W1108" s="1790"/>
      <c r="X1108" s="1790"/>
      <c r="Y1108" s="1790"/>
      <c r="Z1108" s="1790"/>
      <c r="AA1108" s="1790"/>
      <c r="AB1108" s="1790"/>
      <c r="AC1108" s="1790"/>
      <c r="AD1108" s="1791"/>
      <c r="AE1108" s="1810" t="s">
        <v>2853</v>
      </c>
      <c r="AF1108" s="1811"/>
      <c r="AG1108" s="1811"/>
      <c r="AH1108" s="1814"/>
    </row>
    <row r="1109" spans="1:34" ht="17.45" customHeight="1">
      <c r="A1109" s="1804"/>
      <c r="B1109" s="1805"/>
      <c r="C1109" s="1805"/>
      <c r="D1109" s="1805"/>
      <c r="E1109" s="1805"/>
      <c r="F1109" s="1805"/>
      <c r="G1109" s="1805"/>
      <c r="H1109" s="1805"/>
      <c r="I1109" s="1805"/>
      <c r="J1109" s="1806"/>
      <c r="K1109" s="1808"/>
      <c r="L1109" s="1809"/>
      <c r="M1109" s="1789" t="s">
        <v>2854</v>
      </c>
      <c r="N1109" s="1790"/>
      <c r="O1109" s="1790"/>
      <c r="P1109" s="1791"/>
      <c r="Q1109" s="1789" t="s">
        <v>2855</v>
      </c>
      <c r="R1109" s="1790"/>
      <c r="S1109" s="1790"/>
      <c r="T1109" s="1791"/>
      <c r="U1109" s="1789" t="s">
        <v>2854</v>
      </c>
      <c r="V1109" s="1790"/>
      <c r="W1109" s="1790"/>
      <c r="X1109" s="1790"/>
      <c r="Y1109" s="1790"/>
      <c r="Z1109" s="1791"/>
      <c r="AA1109" s="1789" t="s">
        <v>2855</v>
      </c>
      <c r="AB1109" s="1790"/>
      <c r="AC1109" s="1790"/>
      <c r="AD1109" s="1791"/>
      <c r="AE1109" s="1812"/>
      <c r="AF1109" s="1813"/>
      <c r="AG1109" s="1813"/>
      <c r="AH1109" s="1800"/>
    </row>
    <row r="1110" spans="1:34" ht="16.7" customHeight="1">
      <c r="A1110" s="1215"/>
      <c r="B1110" s="1216" t="s">
        <v>1504</v>
      </c>
      <c r="C1110" s="1829" t="s">
        <v>3001</v>
      </c>
      <c r="D1110" s="1830"/>
      <c r="E1110" s="1830"/>
      <c r="F1110" s="1830"/>
      <c r="G1110" s="1830"/>
      <c r="H1110" s="1830"/>
      <c r="I1110" s="1830"/>
      <c r="J1110" s="1829"/>
      <c r="K1110" s="1862">
        <v>9.5100000000000004E-2</v>
      </c>
      <c r="L1110" s="1863"/>
      <c r="M1110" s="1862">
        <v>1</v>
      </c>
      <c r="N1110" s="1864"/>
      <c r="O1110" s="1864"/>
      <c r="P1110" s="1863"/>
      <c r="Q1110" s="1862">
        <v>0</v>
      </c>
      <c r="R1110" s="1864"/>
      <c r="S1110" s="1864"/>
      <c r="T1110" s="1863"/>
      <c r="U1110" s="1859">
        <v>0.71799999999999997</v>
      </c>
      <c r="V1110" s="1860"/>
      <c r="W1110" s="1860"/>
      <c r="X1110" s="1860"/>
      <c r="Y1110" s="1860"/>
      <c r="Z1110" s="1861"/>
      <c r="AA1110" s="1859">
        <v>0.48580000000000001</v>
      </c>
      <c r="AB1110" s="1860"/>
      <c r="AC1110" s="1860"/>
      <c r="AD1110" s="1861"/>
      <c r="AE1110" s="1839">
        <v>6.83E-2</v>
      </c>
      <c r="AF1110" s="1795"/>
      <c r="AG1110" s="1795"/>
      <c r="AH1110" s="1217"/>
    </row>
    <row r="1111" spans="1:34" ht="17.45" customHeight="1">
      <c r="A1111" s="1792"/>
      <c r="B1111" s="1793"/>
      <c r="C1111" s="1793"/>
      <c r="D1111" s="1793"/>
      <c r="E1111" s="1793"/>
      <c r="F1111" s="1793"/>
      <c r="G1111" s="1793"/>
      <c r="H1111" s="1793"/>
      <c r="I1111" s="1793"/>
      <c r="J1111" s="1793"/>
      <c r="K1111" s="1794" t="s">
        <v>2856</v>
      </c>
      <c r="L1111" s="1794"/>
      <c r="M1111" s="1794"/>
      <c r="N1111" s="1794"/>
      <c r="O1111" s="1794"/>
      <c r="P1111" s="1794"/>
      <c r="Q1111" s="1794"/>
      <c r="R1111" s="1794"/>
      <c r="S1111" s="1794"/>
      <c r="T1111" s="1794"/>
      <c r="U1111" s="1794"/>
      <c r="V1111" s="1794"/>
      <c r="W1111" s="1794"/>
      <c r="X1111" s="1794"/>
      <c r="Y1111" s="1794"/>
      <c r="Z1111" s="1794"/>
      <c r="AA1111" s="1795">
        <v>6.83E-2</v>
      </c>
      <c r="AB1111" s="1795"/>
      <c r="AC1111" s="1795"/>
      <c r="AD1111" s="1795"/>
      <c r="AE1111" s="1795"/>
      <c r="AF1111" s="1795"/>
      <c r="AG1111" s="1795"/>
      <c r="AH1111" s="1213"/>
    </row>
    <row r="1112" spans="1:34" ht="17.45" customHeight="1">
      <c r="A1112" s="1801" t="s">
        <v>2857</v>
      </c>
      <c r="B1112" s="1825"/>
      <c r="C1112" s="1825"/>
      <c r="D1112" s="1825"/>
      <c r="E1112" s="1825"/>
      <c r="F1112" s="1825"/>
      <c r="G1112" s="1825"/>
      <c r="H1112" s="1825"/>
      <c r="I1112" s="1825"/>
      <c r="J1112" s="1825"/>
      <c r="K1112" s="1825"/>
      <c r="L1112" s="1825"/>
      <c r="M1112" s="1825"/>
      <c r="N1112" s="1826"/>
      <c r="O1112" s="1789" t="s">
        <v>2858</v>
      </c>
      <c r="P1112" s="1790"/>
      <c r="Q1112" s="1790"/>
      <c r="R1112" s="1790"/>
      <c r="S1112" s="1791"/>
      <c r="T1112" s="1827" t="s">
        <v>2850</v>
      </c>
      <c r="U1112" s="1790"/>
      <c r="V1112" s="1790"/>
      <c r="W1112" s="1213"/>
      <c r="X1112" s="1789" t="s">
        <v>2859</v>
      </c>
      <c r="Y1112" s="1790"/>
      <c r="Z1112" s="1790"/>
      <c r="AA1112" s="1790"/>
      <c r="AB1112" s="1790"/>
      <c r="AC1112" s="1790"/>
      <c r="AD1112" s="1791"/>
      <c r="AE1112" s="1810" t="s">
        <v>2853</v>
      </c>
      <c r="AF1112" s="1828"/>
      <c r="AG1112" s="1828"/>
      <c r="AH1112" s="1213"/>
    </row>
    <row r="1113" spans="1:34" ht="16.7" customHeight="1">
      <c r="A1113" s="1215"/>
      <c r="B1113" s="1216" t="s">
        <v>1009</v>
      </c>
      <c r="C1113" s="1829" t="s">
        <v>1010</v>
      </c>
      <c r="D1113" s="1830"/>
      <c r="E1113" s="1830"/>
      <c r="F1113" s="1830"/>
      <c r="G1113" s="1830"/>
      <c r="H1113" s="1830"/>
      <c r="I1113" s="1830"/>
      <c r="J1113" s="1830"/>
      <c r="K1113" s="1830"/>
      <c r="L1113" s="1830"/>
      <c r="M1113" s="1830"/>
      <c r="N1113" s="1829"/>
      <c r="O1113" s="1831">
        <v>0</v>
      </c>
      <c r="P1113" s="1832"/>
      <c r="Q1113" s="1832"/>
      <c r="R1113" s="1832"/>
      <c r="S1113" s="1833"/>
      <c r="T1113" s="1858">
        <v>1.0951</v>
      </c>
      <c r="U1113" s="1832"/>
      <c r="V1113" s="1832"/>
      <c r="W1113" s="1217"/>
      <c r="X1113" s="1859">
        <v>22.268799999999999</v>
      </c>
      <c r="Y1113" s="1860"/>
      <c r="Z1113" s="1860"/>
      <c r="AA1113" s="1860"/>
      <c r="AB1113" s="1860"/>
      <c r="AC1113" s="1860"/>
      <c r="AD1113" s="1861"/>
      <c r="AE1113" s="1839">
        <v>24.386600000000001</v>
      </c>
      <c r="AF1113" s="1795"/>
      <c r="AG1113" s="1795"/>
      <c r="AH1113" s="1217"/>
    </row>
    <row r="1114" spans="1:34" ht="17.45" customHeight="1">
      <c r="A1114" s="1792"/>
      <c r="B1114" s="1778"/>
      <c r="C1114" s="1778"/>
      <c r="D1114" s="1778"/>
      <c r="E1114" s="1778"/>
      <c r="F1114" s="1778"/>
      <c r="G1114" s="1778"/>
      <c r="H1114" s="1778"/>
      <c r="I1114" s="1846" t="s">
        <v>2860</v>
      </c>
      <c r="J1114" s="1846"/>
      <c r="K1114" s="1846"/>
      <c r="L1114" s="1846"/>
      <c r="M1114" s="1846"/>
      <c r="N1114" s="1846"/>
      <c r="O1114" s="1846"/>
      <c r="P1114" s="1846"/>
      <c r="Q1114" s="1846"/>
      <c r="R1114" s="1846"/>
      <c r="S1114" s="1846"/>
      <c r="T1114" s="1846"/>
      <c r="U1114" s="1846"/>
      <c r="V1114" s="1846"/>
      <c r="W1114" s="1846"/>
      <c r="X1114" s="1846"/>
      <c r="Y1114" s="1846"/>
      <c r="Z1114" s="1793"/>
      <c r="AA1114" s="1847">
        <v>24.386600000000001</v>
      </c>
      <c r="AB1114" s="1847"/>
      <c r="AC1114" s="1847"/>
      <c r="AD1114" s="1847"/>
      <c r="AE1114" s="1847"/>
      <c r="AF1114" s="1847"/>
      <c r="AG1114" s="1847"/>
      <c r="AH1114" s="1814"/>
    </row>
    <row r="1115" spans="1:34" ht="17.45" customHeight="1">
      <c r="A1115" s="1844"/>
      <c r="B1115" s="1309"/>
      <c r="C1115" s="1309"/>
      <c r="D1115" s="1309"/>
      <c r="E1115" s="1309"/>
      <c r="F1115" s="1309"/>
      <c r="G1115" s="1309"/>
      <c r="H1115" s="1309"/>
      <c r="I1115" s="1840" t="s">
        <v>2861</v>
      </c>
      <c r="J1115" s="1840"/>
      <c r="K1115" s="1840"/>
      <c r="L1115" s="1840"/>
      <c r="M1115" s="1840"/>
      <c r="N1115" s="1840"/>
      <c r="O1115" s="1840"/>
      <c r="P1115" s="1840"/>
      <c r="Q1115" s="1840"/>
      <c r="R1115" s="1840"/>
      <c r="S1115" s="1840"/>
      <c r="T1115" s="1840"/>
      <c r="U1115" s="1840"/>
      <c r="V1115" s="1840"/>
      <c r="W1115" s="1840"/>
      <c r="X1115" s="1840"/>
      <c r="Y1115" s="1840"/>
      <c r="Z1115" s="1309"/>
      <c r="AA1115" s="1841">
        <v>24.454899999999999</v>
      </c>
      <c r="AB1115" s="1841"/>
      <c r="AC1115" s="1841"/>
      <c r="AD1115" s="1841"/>
      <c r="AE1115" s="1841"/>
      <c r="AF1115" s="1841"/>
      <c r="AG1115" s="1841"/>
      <c r="AH1115" s="1782"/>
    </row>
    <row r="1116" spans="1:34" ht="16.7" customHeight="1">
      <c r="A1116" s="1844"/>
      <c r="B1116" s="1309"/>
      <c r="C1116" s="1309"/>
      <c r="D1116" s="1309"/>
      <c r="E1116" s="1309"/>
      <c r="F1116" s="1309"/>
      <c r="G1116" s="1309"/>
      <c r="H1116" s="1309"/>
      <c r="I1116" s="1840" t="s">
        <v>2862</v>
      </c>
      <c r="J1116" s="1840"/>
      <c r="K1116" s="1840"/>
      <c r="L1116" s="1840"/>
      <c r="M1116" s="1840"/>
      <c r="N1116" s="1840"/>
      <c r="O1116" s="1840"/>
      <c r="P1116" s="1840"/>
      <c r="Q1116" s="1840"/>
      <c r="R1116" s="1840"/>
      <c r="S1116" s="1840"/>
      <c r="T1116" s="1840"/>
      <c r="U1116" s="1840"/>
      <c r="V1116" s="1840"/>
      <c r="W1116" s="1840"/>
      <c r="X1116" s="1840"/>
      <c r="Y1116" s="1840"/>
      <c r="Z1116" s="1309"/>
      <c r="AA1116" s="1841">
        <v>327.37479999999999</v>
      </c>
      <c r="AB1116" s="1841"/>
      <c r="AC1116" s="1841"/>
      <c r="AD1116" s="1841"/>
      <c r="AE1116" s="1841"/>
      <c r="AF1116" s="1841"/>
      <c r="AG1116" s="1841"/>
      <c r="AH1116" s="1782"/>
    </row>
    <row r="1117" spans="1:34" ht="17.45" customHeight="1">
      <c r="A1117" s="1844"/>
      <c r="B1117" s="1309"/>
      <c r="C1117" s="1309"/>
      <c r="D1117" s="1309"/>
      <c r="E1117" s="1309"/>
      <c r="F1117" s="1309"/>
      <c r="G1117" s="1309"/>
      <c r="H1117" s="1309"/>
      <c r="I1117" s="1840" t="s">
        <v>2863</v>
      </c>
      <c r="J1117" s="1840"/>
      <c r="K1117" s="1840"/>
      <c r="L1117" s="1840"/>
      <c r="M1117" s="1840"/>
      <c r="N1117" s="1840"/>
      <c r="O1117" s="1840"/>
      <c r="P1117" s="1840"/>
      <c r="Q1117" s="1840"/>
      <c r="R1117" s="1840"/>
      <c r="S1117" s="1840"/>
      <c r="T1117" s="1840"/>
      <c r="U1117" s="1840"/>
      <c r="V1117" s="1840"/>
      <c r="W1117" s="1840"/>
      <c r="X1117" s="1840"/>
      <c r="Y1117" s="1840"/>
      <c r="Z1117" s="1309"/>
      <c r="AA1117" s="1841">
        <v>0</v>
      </c>
      <c r="AB1117" s="1841"/>
      <c r="AC1117" s="1841"/>
      <c r="AD1117" s="1841"/>
      <c r="AE1117" s="1841"/>
      <c r="AF1117" s="1841"/>
      <c r="AG1117" s="1841"/>
      <c r="AH1117" s="1782"/>
    </row>
    <row r="1118" spans="1:34" ht="16.7" customHeight="1">
      <c r="A1118" s="1845"/>
      <c r="B1118" s="1799"/>
      <c r="C1118" s="1799"/>
      <c r="D1118" s="1799"/>
      <c r="E1118" s="1799"/>
      <c r="F1118" s="1799"/>
      <c r="G1118" s="1799"/>
      <c r="H1118" s="1799"/>
      <c r="I1118" s="1842" t="s">
        <v>2864</v>
      </c>
      <c r="J1118" s="1842"/>
      <c r="K1118" s="1842"/>
      <c r="L1118" s="1842"/>
      <c r="M1118" s="1842"/>
      <c r="N1118" s="1842"/>
      <c r="O1118" s="1842"/>
      <c r="P1118" s="1842"/>
      <c r="Q1118" s="1842"/>
      <c r="R1118" s="1842"/>
      <c r="S1118" s="1842"/>
      <c r="T1118" s="1842"/>
      <c r="U1118" s="1842"/>
      <c r="V1118" s="1842"/>
      <c r="W1118" s="1842"/>
      <c r="X1118" s="1842"/>
      <c r="Y1118" s="1842"/>
      <c r="Z1118" s="1799"/>
      <c r="AA1118" s="1843">
        <v>0</v>
      </c>
      <c r="AB1118" s="1843"/>
      <c r="AC1118" s="1843"/>
      <c r="AD1118" s="1843"/>
      <c r="AE1118" s="1843"/>
      <c r="AF1118" s="1843"/>
      <c r="AG1118" s="1843"/>
      <c r="AH1118" s="1800"/>
    </row>
    <row r="1119" spans="1:34" ht="17.45" customHeight="1">
      <c r="A1119" s="1801" t="s">
        <v>2865</v>
      </c>
      <c r="B1119" s="1825"/>
      <c r="C1119" s="1825"/>
      <c r="D1119" s="1825"/>
      <c r="E1119" s="1825"/>
      <c r="F1119" s="1825"/>
      <c r="G1119" s="1825"/>
      <c r="H1119" s="1825"/>
      <c r="I1119" s="1825"/>
      <c r="J1119" s="1825"/>
      <c r="K1119" s="1825"/>
      <c r="L1119" s="1825"/>
      <c r="M1119" s="1825"/>
      <c r="N1119" s="1826"/>
      <c r="O1119" s="1789" t="s">
        <v>2850</v>
      </c>
      <c r="P1119" s="1790"/>
      <c r="Q1119" s="1790"/>
      <c r="R1119" s="1790"/>
      <c r="S1119" s="1791"/>
      <c r="T1119" s="1827" t="s">
        <v>754</v>
      </c>
      <c r="U1119" s="1790"/>
      <c r="V1119" s="1790"/>
      <c r="W1119" s="1213"/>
      <c r="X1119" s="1789" t="s">
        <v>2866</v>
      </c>
      <c r="Y1119" s="1790"/>
      <c r="Z1119" s="1790"/>
      <c r="AA1119" s="1790"/>
      <c r="AB1119" s="1790"/>
      <c r="AC1119" s="1790"/>
      <c r="AD1119" s="1791"/>
      <c r="AE1119" s="1810" t="s">
        <v>2867</v>
      </c>
      <c r="AF1119" s="1828"/>
      <c r="AG1119" s="1828"/>
      <c r="AH1119" s="1213"/>
    </row>
    <row r="1120" spans="1:34" ht="17.45" customHeight="1">
      <c r="A1120" s="1792"/>
      <c r="B1120" s="1793"/>
      <c r="C1120" s="1793"/>
      <c r="D1120" s="1793"/>
      <c r="E1120" s="1793"/>
      <c r="F1120" s="1793"/>
      <c r="G1120" s="1793"/>
      <c r="H1120" s="1793"/>
      <c r="I1120" s="1794" t="s">
        <v>2869</v>
      </c>
      <c r="J1120" s="1794"/>
      <c r="K1120" s="1794"/>
      <c r="L1120" s="1794"/>
      <c r="M1120" s="1794"/>
      <c r="N1120" s="1794"/>
      <c r="O1120" s="1794"/>
      <c r="P1120" s="1794"/>
      <c r="Q1120" s="1794"/>
      <c r="R1120" s="1794"/>
      <c r="S1120" s="1794"/>
      <c r="T1120" s="1794"/>
      <c r="U1120" s="1794"/>
      <c r="V1120" s="1794"/>
      <c r="W1120" s="1794"/>
      <c r="X1120" s="1794"/>
      <c r="Y1120" s="1794"/>
      <c r="Z1120" s="1214"/>
      <c r="AA1120" s="1795">
        <v>0</v>
      </c>
      <c r="AB1120" s="1795"/>
      <c r="AC1120" s="1795"/>
      <c r="AD1120" s="1795"/>
      <c r="AE1120" s="1795"/>
      <c r="AF1120" s="1795"/>
      <c r="AG1120" s="1795"/>
      <c r="AH1120" s="1213"/>
    </row>
    <row r="1121" spans="1:34" ht="16.7" customHeight="1">
      <c r="A1121" s="1801" t="s">
        <v>2870</v>
      </c>
      <c r="B1121" s="1825"/>
      <c r="C1121" s="1825"/>
      <c r="D1121" s="1825"/>
      <c r="E1121" s="1825"/>
      <c r="F1121" s="1825"/>
      <c r="G1121" s="1825"/>
      <c r="H1121" s="1825"/>
      <c r="I1121" s="1825"/>
      <c r="J1121" s="1825"/>
      <c r="K1121" s="1825"/>
      <c r="L1121" s="1825"/>
      <c r="M1121" s="1825"/>
      <c r="N1121" s="1826"/>
      <c r="O1121" s="1789" t="s">
        <v>2850</v>
      </c>
      <c r="P1121" s="1790"/>
      <c r="Q1121" s="1790"/>
      <c r="R1121" s="1790"/>
      <c r="S1121" s="1791"/>
      <c r="T1121" s="1827" t="s">
        <v>754</v>
      </c>
      <c r="U1121" s="1790"/>
      <c r="V1121" s="1790"/>
      <c r="W1121" s="1213"/>
      <c r="X1121" s="1789" t="s">
        <v>2866</v>
      </c>
      <c r="Y1121" s="1790"/>
      <c r="Z1121" s="1790"/>
      <c r="AA1121" s="1790"/>
      <c r="AB1121" s="1790"/>
      <c r="AC1121" s="1790"/>
      <c r="AD1121" s="1791"/>
      <c r="AE1121" s="1810" t="s">
        <v>2867</v>
      </c>
      <c r="AF1121" s="1828"/>
      <c r="AG1121" s="1828"/>
      <c r="AH1121" s="1213"/>
    </row>
    <row r="1122" spans="1:34" ht="17.45" customHeight="1">
      <c r="A1122" s="1792"/>
      <c r="B1122" s="1793"/>
      <c r="C1122" s="1793"/>
      <c r="D1122" s="1793"/>
      <c r="E1122" s="1793"/>
      <c r="F1122" s="1793"/>
      <c r="G1122" s="1793"/>
      <c r="H1122" s="1793"/>
      <c r="I1122" s="1794" t="s">
        <v>2871</v>
      </c>
      <c r="J1122" s="1794"/>
      <c r="K1122" s="1794"/>
      <c r="L1122" s="1794"/>
      <c r="M1122" s="1794"/>
      <c r="N1122" s="1794"/>
      <c r="O1122" s="1794"/>
      <c r="P1122" s="1794"/>
      <c r="Q1122" s="1794"/>
      <c r="R1122" s="1794"/>
      <c r="S1122" s="1794"/>
      <c r="T1122" s="1794"/>
      <c r="U1122" s="1794"/>
      <c r="V1122" s="1794"/>
      <c r="W1122" s="1794"/>
      <c r="X1122" s="1794"/>
      <c r="Y1122" s="1794"/>
      <c r="Z1122" s="1214"/>
      <c r="AA1122" s="1795">
        <v>0</v>
      </c>
      <c r="AB1122" s="1795"/>
      <c r="AC1122" s="1795"/>
      <c r="AD1122" s="1795"/>
      <c r="AE1122" s="1795"/>
      <c r="AF1122" s="1795"/>
      <c r="AG1122" s="1795"/>
      <c r="AH1122" s="1213"/>
    </row>
    <row r="1123" spans="1:34" ht="16.7" customHeight="1">
      <c r="A1123" s="1801" t="s">
        <v>2872</v>
      </c>
      <c r="B1123" s="1825"/>
      <c r="C1123" s="1825"/>
      <c r="D1123" s="1825"/>
      <c r="E1123" s="1825"/>
      <c r="F1123" s="1825"/>
      <c r="G1123" s="1825"/>
      <c r="H1123" s="1825"/>
      <c r="I1123" s="1825"/>
      <c r="J1123" s="1825"/>
      <c r="K1123" s="1825"/>
      <c r="L1123" s="1825"/>
      <c r="M1123" s="1825"/>
      <c r="N1123" s="1826"/>
      <c r="O1123" s="1789" t="s">
        <v>2850</v>
      </c>
      <c r="P1123" s="1790"/>
      <c r="Q1123" s="1790"/>
      <c r="R1123" s="1790"/>
      <c r="S1123" s="1791"/>
      <c r="T1123" s="1827" t="s">
        <v>754</v>
      </c>
      <c r="U1123" s="1790"/>
      <c r="V1123" s="1790"/>
      <c r="W1123" s="1213"/>
      <c r="X1123" s="1789" t="s">
        <v>2866</v>
      </c>
      <c r="Y1123" s="1790"/>
      <c r="Z1123" s="1790"/>
      <c r="AA1123" s="1790"/>
      <c r="AB1123" s="1790"/>
      <c r="AC1123" s="1790"/>
      <c r="AD1123" s="1791"/>
      <c r="AE1123" s="1810" t="s">
        <v>2867</v>
      </c>
      <c r="AF1123" s="1828"/>
      <c r="AG1123" s="1828"/>
      <c r="AH1123" s="1213"/>
    </row>
    <row r="1124" spans="1:34" ht="17.45" customHeight="1">
      <c r="A1124" s="1883" t="s">
        <v>3002</v>
      </c>
      <c r="B1124" s="1884"/>
      <c r="C1124" s="1884"/>
      <c r="D1124" s="1884"/>
      <c r="E1124" s="1884"/>
      <c r="F1124" s="1829" t="s">
        <v>3003</v>
      </c>
      <c r="G1124" s="1830"/>
      <c r="H1124" s="1830"/>
      <c r="I1124" s="1830"/>
      <c r="J1124" s="1830"/>
      <c r="K1124" s="1830"/>
      <c r="L1124" s="1830"/>
      <c r="M1124" s="1830"/>
      <c r="N1124" s="1829"/>
      <c r="O1124" s="1831">
        <v>2.4</v>
      </c>
      <c r="P1124" s="1832"/>
      <c r="Q1124" s="1832"/>
      <c r="R1124" s="1832"/>
      <c r="S1124" s="1833"/>
      <c r="T1124" s="1834" t="s">
        <v>109</v>
      </c>
      <c r="U1124" s="1835"/>
      <c r="V1124" s="1835"/>
      <c r="W1124" s="1217"/>
      <c r="X1124" s="1836">
        <v>36.83</v>
      </c>
      <c r="Y1124" s="1837"/>
      <c r="Z1124" s="1837"/>
      <c r="AA1124" s="1837"/>
      <c r="AB1124" s="1837"/>
      <c r="AC1124" s="1837"/>
      <c r="AD1124" s="1838"/>
      <c r="AE1124" s="1839">
        <v>88.391999999999996</v>
      </c>
      <c r="AF1124" s="1795"/>
      <c r="AG1124" s="1795"/>
      <c r="AH1124" s="1217"/>
    </row>
    <row r="1125" spans="1:34" ht="17.45" customHeight="1">
      <c r="A1125" s="1792"/>
      <c r="B1125" s="1793"/>
      <c r="C1125" s="1793"/>
      <c r="D1125" s="1793"/>
      <c r="E1125" s="1793"/>
      <c r="F1125" s="1793"/>
      <c r="G1125" s="1793"/>
      <c r="H1125" s="1793"/>
      <c r="I1125" s="1793"/>
      <c r="J1125" s="1793"/>
      <c r="K1125" s="1794" t="s">
        <v>2873</v>
      </c>
      <c r="L1125" s="1794"/>
      <c r="M1125" s="1794"/>
      <c r="N1125" s="1794"/>
      <c r="O1125" s="1794"/>
      <c r="P1125" s="1794"/>
      <c r="Q1125" s="1794"/>
      <c r="R1125" s="1794"/>
      <c r="S1125" s="1794"/>
      <c r="T1125" s="1794"/>
      <c r="U1125" s="1794"/>
      <c r="V1125" s="1794"/>
      <c r="W1125" s="1794"/>
      <c r="X1125" s="1794"/>
      <c r="Y1125" s="1794"/>
      <c r="Z1125" s="1794"/>
      <c r="AA1125" s="1794"/>
      <c r="AB1125" s="1214"/>
      <c r="AC1125" s="1795">
        <v>88.391999999999996</v>
      </c>
      <c r="AD1125" s="1795"/>
      <c r="AE1125" s="1795"/>
      <c r="AF1125" s="1795"/>
      <c r="AG1125" s="1795"/>
      <c r="AH1125" s="1213"/>
    </row>
    <row r="1126" spans="1:34" ht="16.7" customHeight="1">
      <c r="A1126" s="1801" t="s">
        <v>2874</v>
      </c>
      <c r="B1126" s="1825"/>
      <c r="C1126" s="1825"/>
      <c r="D1126" s="1825"/>
      <c r="E1126" s="1825"/>
      <c r="F1126" s="1825"/>
      <c r="G1126" s="1825"/>
      <c r="H1126" s="1825"/>
      <c r="I1126" s="1825"/>
      <c r="J1126" s="1826"/>
      <c r="K1126" s="1789" t="s">
        <v>2850</v>
      </c>
      <c r="L1126" s="1791"/>
      <c r="M1126" s="1855" t="s">
        <v>2875</v>
      </c>
      <c r="N1126" s="1856"/>
      <c r="O1126" s="1857"/>
      <c r="P1126" s="1855" t="s">
        <v>2876</v>
      </c>
      <c r="Q1126" s="1856"/>
      <c r="R1126" s="1857"/>
      <c r="S1126" s="1855" t="s">
        <v>2877</v>
      </c>
      <c r="T1126" s="1857"/>
      <c r="U1126" s="1789" t="s">
        <v>2878</v>
      </c>
      <c r="V1126" s="1790"/>
      <c r="W1126" s="1791"/>
      <c r="X1126" s="1789" t="s">
        <v>2879</v>
      </c>
      <c r="Y1126" s="1790"/>
      <c r="Z1126" s="1790"/>
      <c r="AA1126" s="1790"/>
      <c r="AB1126" s="1791"/>
      <c r="AC1126" s="1789" t="s">
        <v>2880</v>
      </c>
      <c r="AD1126" s="1791"/>
      <c r="AE1126" s="1810" t="s">
        <v>2867</v>
      </c>
      <c r="AF1126" s="1828"/>
      <c r="AG1126" s="1828"/>
      <c r="AH1126" s="1213"/>
    </row>
    <row r="1127" spans="1:34" ht="17.45" customHeight="1">
      <c r="A1127" s="1883" t="s">
        <v>3004</v>
      </c>
      <c r="B1127" s="1884"/>
      <c r="C1127" s="1884"/>
      <c r="D1127" s="1884"/>
      <c r="E1127" s="1884"/>
      <c r="F1127" s="1829" t="s">
        <v>3003</v>
      </c>
      <c r="G1127" s="1830"/>
      <c r="H1127" s="1830"/>
      <c r="I1127" s="1830"/>
      <c r="J1127" s="1829"/>
      <c r="K1127" s="1862">
        <v>2.4</v>
      </c>
      <c r="L1127" s="1863"/>
      <c r="M1127" s="1836">
        <v>0</v>
      </c>
      <c r="N1127" s="1837"/>
      <c r="O1127" s="1838"/>
      <c r="P1127" s="1836">
        <v>0</v>
      </c>
      <c r="Q1127" s="1837"/>
      <c r="R1127" s="1838"/>
      <c r="S1127" s="1836">
        <v>65.3</v>
      </c>
      <c r="T1127" s="1838"/>
      <c r="U1127" s="1836">
        <v>1.36</v>
      </c>
      <c r="V1127" s="1837"/>
      <c r="W1127" s="1838"/>
      <c r="X1127" s="1836">
        <v>1.0900000000000001</v>
      </c>
      <c r="Y1127" s="1837"/>
      <c r="Z1127" s="1837"/>
      <c r="AA1127" s="1837"/>
      <c r="AB1127" s="1838"/>
      <c r="AC1127" s="1836">
        <v>0.89</v>
      </c>
      <c r="AD1127" s="1838"/>
      <c r="AE1127" s="1839">
        <v>139.488</v>
      </c>
      <c r="AF1127" s="1795"/>
      <c r="AG1127" s="1795"/>
      <c r="AH1127" s="1217"/>
    </row>
    <row r="1128" spans="1:34" ht="17.45" customHeight="1">
      <c r="A1128" s="1853"/>
      <c r="B1128" s="1778"/>
      <c r="C1128" s="1778"/>
      <c r="D1128" s="1778"/>
      <c r="E1128" s="1778"/>
      <c r="F1128" s="1778"/>
      <c r="G1128" s="1778"/>
      <c r="H1128" s="1778"/>
      <c r="I1128" s="1846" t="s">
        <v>2881</v>
      </c>
      <c r="J1128" s="1846"/>
      <c r="K1128" s="1846"/>
      <c r="L1128" s="1846"/>
      <c r="M1128" s="1846"/>
      <c r="N1128" s="1846"/>
      <c r="O1128" s="1846"/>
      <c r="P1128" s="1846"/>
      <c r="Q1128" s="1846"/>
      <c r="R1128" s="1846"/>
      <c r="S1128" s="1846"/>
      <c r="T1128" s="1846"/>
      <c r="U1128" s="1846"/>
      <c r="V1128" s="1846"/>
      <c r="W1128" s="1846"/>
      <c r="X1128" s="1846"/>
      <c r="Y1128" s="1846"/>
      <c r="Z1128" s="1203"/>
      <c r="AA1128" s="1847">
        <v>139.488</v>
      </c>
      <c r="AB1128" s="1847"/>
      <c r="AC1128" s="1847"/>
      <c r="AD1128" s="1847"/>
      <c r="AE1128" s="1847"/>
      <c r="AF1128" s="1847"/>
      <c r="AG1128" s="1847"/>
      <c r="AH1128" s="1204"/>
    </row>
    <row r="1129" spans="1:34" ht="5.0999999999999996" customHeight="1">
      <c r="A1129" s="1854"/>
      <c r="B1129" s="1309"/>
      <c r="C1129" s="1309"/>
      <c r="D1129" s="1309"/>
      <c r="E1129" s="1309"/>
      <c r="F1129" s="1309"/>
      <c r="G1129" s="1309"/>
      <c r="H1129" s="1309"/>
      <c r="I1129" s="1309"/>
      <c r="J1129" s="1309"/>
      <c r="K1129" s="1309"/>
      <c r="L1129" s="1309"/>
      <c r="M1129" s="1309"/>
      <c r="N1129" s="1309"/>
      <c r="O1129" s="1309"/>
      <c r="P1129" s="1309"/>
      <c r="Q1129" s="1309"/>
      <c r="R1129" s="1309"/>
      <c r="S1129" s="1309"/>
      <c r="T1129" s="1309"/>
      <c r="U1129" s="1309"/>
      <c r="V1129" s="1309"/>
      <c r="W1129" s="1309"/>
      <c r="X1129" s="1309"/>
      <c r="Y1129" s="1309"/>
      <c r="Z1129" s="1309"/>
      <c r="AA1129" s="1309"/>
      <c r="AB1129" s="1309"/>
      <c r="AC1129" s="1309"/>
      <c r="AD1129" s="1309"/>
      <c r="AE1129" s="1309"/>
      <c r="AF1129" s="1309"/>
      <c r="AG1129" s="1309"/>
      <c r="AH1129" s="1782"/>
    </row>
    <row r="1130" spans="1:34" ht="17.45" customHeight="1">
      <c r="A1130" s="1845"/>
      <c r="B1130" s="1799"/>
      <c r="C1130" s="1799"/>
      <c r="D1130" s="1799"/>
      <c r="E1130" s="1799"/>
      <c r="F1130" s="1799"/>
      <c r="G1130" s="1799"/>
      <c r="H1130" s="1799"/>
      <c r="I1130" s="1842" t="s">
        <v>2882</v>
      </c>
      <c r="J1130" s="1842"/>
      <c r="K1130" s="1842"/>
      <c r="L1130" s="1842"/>
      <c r="M1130" s="1842"/>
      <c r="N1130" s="1842"/>
      <c r="O1130" s="1842"/>
      <c r="P1130" s="1842"/>
      <c r="Q1130" s="1842"/>
      <c r="R1130" s="1842"/>
      <c r="S1130" s="1842"/>
      <c r="T1130" s="1842"/>
      <c r="U1130" s="1842"/>
      <c r="V1130" s="1842"/>
      <c r="W1130" s="1842"/>
      <c r="X1130" s="1842"/>
      <c r="Y1130" s="1842"/>
      <c r="Z1130" s="1212"/>
      <c r="AA1130" s="1848">
        <v>555.25</v>
      </c>
      <c r="AB1130" s="1848"/>
      <c r="AC1130" s="1848"/>
      <c r="AD1130" s="1848"/>
      <c r="AE1130" s="1848"/>
      <c r="AF1130" s="1848"/>
      <c r="AG1130" s="1848"/>
      <c r="AH1130" s="1208"/>
    </row>
    <row r="1131" spans="1:34" ht="45.75" customHeight="1">
      <c r="A1131" s="1849" t="s">
        <v>2883</v>
      </c>
      <c r="B1131" s="1850"/>
      <c r="C1131" s="1850"/>
      <c r="D1131" s="1850"/>
      <c r="E1131" s="1851"/>
      <c r="F1131" s="1852"/>
      <c r="G1131" s="1852"/>
      <c r="H1131" s="1852"/>
      <c r="I1131" s="1852"/>
      <c r="J1131" s="1852"/>
      <c r="K1131" s="1852"/>
      <c r="L1131" s="1852"/>
      <c r="M1131" s="1852"/>
      <c r="N1131" s="1852"/>
      <c r="O1131" s="1852"/>
      <c r="P1131" s="1852"/>
      <c r="Q1131" s="1852"/>
      <c r="R1131" s="1852"/>
      <c r="S1131" s="1852"/>
      <c r="T1131" s="1852"/>
      <c r="U1131" s="1852"/>
      <c r="V1131" s="1852"/>
      <c r="W1131" s="1852"/>
      <c r="X1131" s="1852"/>
      <c r="Y1131" s="1852"/>
      <c r="Z1131" s="1852"/>
      <c r="AA1131" s="1852"/>
      <c r="AB1131" s="1852"/>
      <c r="AC1131" s="1852"/>
      <c r="AD1131" s="1852"/>
      <c r="AE1131" s="1852"/>
      <c r="AF1131" s="1852"/>
      <c r="AG1131" s="1852"/>
      <c r="AH1131" s="1851"/>
    </row>
    <row r="1132" spans="1:34" ht="116.45" customHeight="1">
      <c r="A1132" s="1218"/>
      <c r="AH1132" s="1219"/>
    </row>
    <row r="1133" spans="1:34" ht="115.7" customHeight="1">
      <c r="A1133" s="1220"/>
      <c r="B1133" s="1221"/>
      <c r="C1133" s="1221"/>
      <c r="D1133" s="1221"/>
      <c r="E1133" s="1221"/>
      <c r="F1133" s="1221"/>
      <c r="G1133" s="1221"/>
      <c r="H1133" s="1221"/>
      <c r="I1133" s="1221"/>
      <c r="J1133" s="1221"/>
      <c r="K1133" s="1221"/>
      <c r="L1133" s="1221"/>
      <c r="M1133" s="1221"/>
      <c r="N1133" s="1221"/>
      <c r="O1133" s="1221"/>
      <c r="P1133" s="1221"/>
      <c r="Q1133" s="1221"/>
      <c r="R1133" s="1221"/>
      <c r="S1133" s="1221"/>
      <c r="T1133" s="1221"/>
      <c r="U1133" s="1221"/>
      <c r="V1133" s="1221"/>
      <c r="W1133" s="1221"/>
      <c r="X1133" s="1221"/>
      <c r="Y1133" s="1221"/>
      <c r="Z1133" s="1221"/>
      <c r="AA1133" s="1221"/>
      <c r="AB1133" s="1221"/>
      <c r="AC1133" s="1221"/>
      <c r="AD1133" s="1221"/>
      <c r="AE1133" s="1221"/>
      <c r="AF1133" s="1221"/>
      <c r="AG1133" s="1221"/>
      <c r="AH1133" s="1222"/>
    </row>
    <row r="1134" spans="1:34" ht="5.85" customHeight="1">
      <c r="A1134" s="1777"/>
      <c r="B1134" s="1778"/>
      <c r="C1134" s="1778"/>
      <c r="D1134" s="1778"/>
      <c r="E1134" s="1778"/>
      <c r="F1134" s="1778"/>
      <c r="G1134" s="1778"/>
      <c r="H1134" s="1778"/>
      <c r="I1134" s="1778"/>
      <c r="J1134" s="1778"/>
      <c r="K1134" s="1778"/>
      <c r="L1134" s="1778"/>
      <c r="M1134" s="1778"/>
      <c r="N1134" s="1778"/>
      <c r="O1134" s="1778"/>
      <c r="P1134" s="1778"/>
      <c r="Q1134" s="1778"/>
      <c r="R1134" s="1778"/>
      <c r="S1134" s="1778"/>
      <c r="T1134" s="1778"/>
      <c r="U1134" s="1778"/>
      <c r="V1134" s="1778"/>
      <c r="W1134" s="1778"/>
      <c r="X1134" s="1778"/>
      <c r="Y1134" s="1778"/>
      <c r="Z1134" s="1778"/>
      <c r="AA1134" s="1778"/>
      <c r="AB1134" s="1778"/>
      <c r="AC1134" s="1778"/>
      <c r="AD1134" s="1778"/>
      <c r="AE1134" s="1778"/>
      <c r="AF1134" s="1778"/>
      <c r="AG1134" s="1778"/>
      <c r="AH1134" s="1779"/>
    </row>
    <row r="1135" spans="1:34" ht="11.65" customHeight="1">
      <c r="A1135" s="1780" t="s">
        <v>2834</v>
      </c>
      <c r="B1135" s="1310"/>
      <c r="C1135" s="1310"/>
      <c r="D1135" s="1310"/>
      <c r="E1135" s="1310"/>
      <c r="F1135" s="1310"/>
      <c r="G1135" s="1310"/>
      <c r="H1135" s="1310"/>
      <c r="I1135" s="1310"/>
      <c r="J1135" s="1310"/>
      <c r="K1135" s="1310"/>
      <c r="L1135" s="1310"/>
      <c r="M1135" s="1310"/>
      <c r="N1135" s="1310"/>
      <c r="O1135" s="1310"/>
      <c r="P1135" s="1310"/>
      <c r="Q1135" s="1310"/>
      <c r="R1135" s="1310"/>
      <c r="S1135" s="1310"/>
      <c r="T1135" s="1310"/>
      <c r="U1135" s="1310"/>
      <c r="V1135" s="1310"/>
      <c r="W1135" s="1310"/>
      <c r="X1135" s="1310"/>
      <c r="Y1135" s="1310"/>
      <c r="Z1135" s="1310"/>
      <c r="AA1135" s="1310"/>
      <c r="AB1135" s="1310"/>
      <c r="AC1135" s="1310"/>
      <c r="AD1135" s="1309"/>
      <c r="AE1135" s="1309"/>
      <c r="AF1135" s="1781" t="s">
        <v>3005</v>
      </c>
      <c r="AG1135" s="1781"/>
      <c r="AH1135" s="1782"/>
    </row>
    <row r="1136" spans="1:34" ht="5.0999999999999996" customHeight="1">
      <c r="A1136" s="1780"/>
      <c r="B1136" s="1310"/>
      <c r="C1136" s="1310"/>
      <c r="D1136" s="1310"/>
      <c r="E1136" s="1310"/>
      <c r="F1136" s="1310"/>
      <c r="G1136" s="1310"/>
      <c r="H1136" s="1310"/>
      <c r="I1136" s="1310"/>
      <c r="J1136" s="1310"/>
      <c r="K1136" s="1310"/>
      <c r="L1136" s="1310"/>
      <c r="M1136" s="1310"/>
      <c r="N1136" s="1310"/>
      <c r="O1136" s="1310"/>
      <c r="P1136" s="1310"/>
      <c r="Q1136" s="1310"/>
      <c r="R1136" s="1310"/>
      <c r="S1136" s="1310"/>
      <c r="T1136" s="1310"/>
      <c r="U1136" s="1310"/>
      <c r="V1136" s="1310"/>
      <c r="W1136" s="1310"/>
      <c r="X1136" s="1310"/>
      <c r="Y1136" s="1310"/>
      <c r="Z1136" s="1310"/>
      <c r="AA1136" s="1310"/>
      <c r="AB1136" s="1310"/>
      <c r="AC1136" s="1310"/>
      <c r="AD1136" s="1311"/>
      <c r="AE1136" s="1311"/>
      <c r="AF1136" s="1311"/>
      <c r="AG1136" s="1311"/>
      <c r="AH1136" s="1782"/>
    </row>
    <row r="1137" spans="1:34" ht="11.65" customHeight="1">
      <c r="A1137" s="1783" t="s">
        <v>2836</v>
      </c>
      <c r="B1137" s="1784"/>
      <c r="C1137" s="1784"/>
      <c r="D1137" s="1784"/>
      <c r="E1137" s="1784"/>
      <c r="F1137" s="1784"/>
      <c r="G1137" s="1784"/>
      <c r="H1137" s="1784"/>
      <c r="I1137" s="1784"/>
      <c r="J1137" s="1784"/>
      <c r="K1137" s="1784"/>
      <c r="L1137" s="1784"/>
      <c r="M1137" s="1784"/>
      <c r="N1137" s="1784"/>
      <c r="O1137" s="1784"/>
      <c r="P1137" s="1784"/>
      <c r="Q1137" s="1784"/>
      <c r="R1137" s="1784"/>
      <c r="S1137" s="1784"/>
      <c r="T1137" s="1784"/>
      <c r="U1137" s="1784"/>
      <c r="V1137" s="1784"/>
      <c r="W1137" s="1784"/>
      <c r="X1137" s="1784"/>
      <c r="Y1137" s="1784"/>
      <c r="Z1137" s="1784"/>
      <c r="AA1137" s="1784"/>
      <c r="AB1137" s="1784"/>
      <c r="AC1137" s="1784"/>
      <c r="AD1137" s="1311"/>
      <c r="AE1137" s="1311"/>
      <c r="AF1137" s="1311"/>
      <c r="AG1137" s="1311"/>
      <c r="AH1137" s="1782"/>
    </row>
    <row r="1138" spans="1:34" ht="23.25" customHeight="1">
      <c r="A1138" s="1785" t="s">
        <v>2837</v>
      </c>
      <c r="B1138" s="1786"/>
      <c r="C1138" s="1786"/>
      <c r="D1138" s="1786"/>
      <c r="E1138" s="1786"/>
      <c r="F1138" s="1786"/>
      <c r="G1138" s="1786"/>
      <c r="H1138" s="1786"/>
      <c r="I1138" s="1786"/>
      <c r="J1138" s="1786"/>
      <c r="K1138" s="1786"/>
      <c r="L1138" s="1786"/>
      <c r="M1138" s="1786"/>
      <c r="N1138" s="1786"/>
      <c r="O1138" s="1786"/>
      <c r="P1138" s="1786"/>
      <c r="Q1138" s="1786"/>
      <c r="R1138" s="1786"/>
      <c r="S1138" s="1786"/>
      <c r="T1138" s="1786"/>
      <c r="U1138" s="1786"/>
      <c r="V1138" s="1786"/>
      <c r="W1138" s="1786"/>
      <c r="X1138" s="1786"/>
      <c r="Y1138" s="1786"/>
      <c r="Z1138" s="1786"/>
      <c r="AA1138" s="1786"/>
      <c r="AB1138" s="1786"/>
      <c r="AC1138" s="1786"/>
      <c r="AD1138" s="1311"/>
      <c r="AE1138" s="1311"/>
      <c r="AF1138" s="1311"/>
      <c r="AG1138" s="1311"/>
      <c r="AH1138" s="1782"/>
    </row>
    <row r="1139" spans="1:34" ht="5.85" customHeight="1">
      <c r="A1139" s="1787" t="s">
        <v>2838</v>
      </c>
      <c r="B1139" s="1788"/>
      <c r="C1139" s="1788"/>
      <c r="D1139" s="1788"/>
      <c r="E1139" s="1788"/>
      <c r="F1139" s="1788"/>
      <c r="G1139" s="1788"/>
      <c r="H1139" s="1788"/>
      <c r="I1139" s="1788"/>
      <c r="J1139" s="1788"/>
      <c r="K1139" s="1788"/>
      <c r="L1139" s="1788"/>
      <c r="M1139" s="1788"/>
      <c r="N1139" s="1788"/>
      <c r="O1139" s="1788"/>
      <c r="P1139" s="1788"/>
      <c r="Q1139" s="1788"/>
      <c r="R1139" s="1788"/>
      <c r="S1139" s="1788"/>
      <c r="T1139" s="1788"/>
      <c r="U1139" s="1788"/>
      <c r="V1139" s="1788"/>
      <c r="W1139" s="1788"/>
      <c r="X1139" s="1788"/>
      <c r="Y1139" s="1788"/>
      <c r="Z1139" s="1788"/>
      <c r="AA1139" s="1788"/>
      <c r="AB1139" s="1788"/>
      <c r="AC1139" s="1788"/>
      <c r="AD1139" s="1311"/>
      <c r="AE1139" s="1311"/>
      <c r="AF1139" s="1311"/>
      <c r="AG1139" s="1311"/>
      <c r="AH1139" s="1782"/>
    </row>
    <row r="1140" spans="1:34" ht="5.0999999999999996" customHeight="1">
      <c r="A1140" s="1787"/>
      <c r="B1140" s="1788"/>
      <c r="C1140" s="1788"/>
      <c r="D1140" s="1788"/>
      <c r="E1140" s="1788"/>
      <c r="F1140" s="1788"/>
      <c r="G1140" s="1788"/>
      <c r="H1140" s="1788"/>
      <c r="I1140" s="1788"/>
      <c r="J1140" s="1788"/>
      <c r="K1140" s="1788"/>
      <c r="L1140" s="1788"/>
      <c r="M1140" s="1788"/>
      <c r="N1140" s="1788"/>
      <c r="O1140" s="1788"/>
      <c r="P1140" s="1788"/>
      <c r="Q1140" s="1788"/>
      <c r="R1140" s="1788"/>
      <c r="S1140" s="1788"/>
      <c r="T1140" s="1788"/>
      <c r="U1140" s="1788"/>
      <c r="V1140" s="1788"/>
      <c r="W1140" s="1788"/>
      <c r="X1140" s="1788"/>
      <c r="Y1140" s="1788"/>
      <c r="Z1140" s="1788"/>
      <c r="AA1140" s="1788"/>
      <c r="AB1140" s="1788"/>
      <c r="AC1140" s="1788"/>
      <c r="AD1140" s="1782"/>
      <c r="AE1140" s="1309"/>
      <c r="AF1140" s="1309"/>
      <c r="AG1140" s="1309"/>
      <c r="AH1140" s="1782"/>
    </row>
    <row r="1141" spans="1:34" ht="11.65" customHeight="1">
      <c r="A1141" s="1787" t="s">
        <v>2839</v>
      </c>
      <c r="B1141" s="1788"/>
      <c r="C1141" s="1788"/>
      <c r="D1141" s="1788"/>
      <c r="E1141" s="1788"/>
      <c r="F1141" s="1788"/>
      <c r="G1141" s="1788"/>
      <c r="H1141" s="1788"/>
      <c r="I1141" s="1788"/>
      <c r="J1141" s="1788"/>
      <c r="K1141" s="1788"/>
      <c r="L1141" s="1788"/>
      <c r="M1141" s="1788"/>
      <c r="N1141" s="1788"/>
      <c r="O1141" s="1788"/>
      <c r="P1141" s="1788"/>
      <c r="Q1141" s="1788"/>
      <c r="R1141" s="1788"/>
      <c r="S1141" s="1788"/>
      <c r="T1141" s="1788"/>
      <c r="U1141" s="1788"/>
      <c r="V1141" s="1788"/>
      <c r="W1141" s="1788"/>
      <c r="X1141" s="1788"/>
      <c r="Y1141" s="1788"/>
      <c r="Z1141" s="1788"/>
      <c r="AA1141" s="1788"/>
      <c r="AB1141" s="1788"/>
      <c r="AC1141" s="1788"/>
      <c r="AD1141" s="1818" t="s">
        <v>2840</v>
      </c>
      <c r="AE1141" s="1818"/>
      <c r="AF1141" s="1206">
        <v>21.23</v>
      </c>
      <c r="AG1141" s="1207" t="s">
        <v>5</v>
      </c>
      <c r="AH1141" s="1800"/>
    </row>
    <row r="1142" spans="1:34" ht="11.65" customHeight="1">
      <c r="A1142" s="1819" t="s">
        <v>2841</v>
      </c>
      <c r="B1142" s="1820"/>
      <c r="C1142" s="1820"/>
      <c r="D1142" s="1820"/>
      <c r="E1142" s="1820"/>
      <c r="F1142" s="1820"/>
      <c r="G1142" s="1820"/>
      <c r="H1142" s="1820"/>
      <c r="I1142" s="1820"/>
      <c r="J1142" s="1820"/>
      <c r="K1142" s="1820"/>
      <c r="L1142" s="1820"/>
      <c r="M1142" s="1820"/>
      <c r="N1142" s="1820"/>
      <c r="O1142" s="1820"/>
      <c r="P1142" s="1820"/>
      <c r="Q1142" s="1820"/>
      <c r="R1142" s="1820"/>
      <c r="S1142" s="1820"/>
      <c r="T1142" s="1820"/>
      <c r="U1142" s="1820"/>
      <c r="V1142" s="1820"/>
      <c r="W1142" s="1820"/>
      <c r="X1142" s="1820"/>
      <c r="Y1142" s="1820"/>
      <c r="Z1142" s="1820"/>
      <c r="AA1142" s="1820"/>
      <c r="AB1142" s="1820"/>
      <c r="AC1142" s="1820"/>
      <c r="AD1142" s="1821" t="s">
        <v>2842</v>
      </c>
      <c r="AE1142" s="1821"/>
      <c r="AF1142" s="1210">
        <v>15</v>
      </c>
      <c r="AG1142" s="1211" t="s">
        <v>5</v>
      </c>
      <c r="AH1142" s="1800"/>
    </row>
    <row r="1143" spans="1:34" ht="17.45" customHeight="1">
      <c r="A1143" s="1822" t="s">
        <v>2843</v>
      </c>
      <c r="B1143" s="1802"/>
      <c r="C1143" s="1802"/>
      <c r="D1143" s="1778"/>
      <c r="E1143" s="1823" t="s">
        <v>2774</v>
      </c>
      <c r="F1143" s="1823"/>
      <c r="G1143" s="1823"/>
      <c r="H1143" s="1823"/>
      <c r="I1143" s="1823"/>
      <c r="J1143" s="1823"/>
      <c r="K1143" s="1823"/>
      <c r="L1143" s="1823"/>
      <c r="M1143" s="1823"/>
      <c r="N1143" s="1823"/>
      <c r="O1143" s="1823"/>
      <c r="P1143" s="1823"/>
      <c r="Q1143" s="1823"/>
      <c r="R1143" s="1823"/>
      <c r="S1143" s="1823"/>
      <c r="T1143" s="1823"/>
      <c r="U1143" s="1823"/>
      <c r="V1143" s="1823"/>
      <c r="W1143" s="1823"/>
      <c r="X1143" s="1823"/>
      <c r="Y1143" s="1823"/>
      <c r="Z1143" s="1823"/>
      <c r="AA1143" s="1823"/>
      <c r="AB1143" s="1823"/>
      <c r="AC1143" s="1823"/>
      <c r="AD1143" s="1823"/>
      <c r="AE1143" s="1823"/>
      <c r="AF1143" s="1823"/>
      <c r="AG1143" s="1823"/>
      <c r="AH1143" s="1779"/>
    </row>
    <row r="1144" spans="1:34" ht="16.7" customHeight="1">
      <c r="A1144" s="1824" t="s">
        <v>2844</v>
      </c>
      <c r="B1144" s="1816"/>
      <c r="C1144" s="1816"/>
      <c r="D1144" s="1309"/>
      <c r="E1144" s="1815" t="s">
        <v>671</v>
      </c>
      <c r="F1144" s="1815"/>
      <c r="G1144" s="1111"/>
      <c r="H1144" s="1796" t="s">
        <v>2845</v>
      </c>
      <c r="I1144" s="1796"/>
      <c r="J1144" s="1796" t="s">
        <v>518</v>
      </c>
      <c r="K1144" s="1796"/>
      <c r="L1144" s="1309"/>
      <c r="M1144" s="1309"/>
      <c r="N1144" s="1816" t="s">
        <v>2846</v>
      </c>
      <c r="O1144" s="1816"/>
      <c r="P1144" s="1816"/>
      <c r="Q1144" s="1816"/>
      <c r="R1144" s="1817">
        <v>19.38</v>
      </c>
      <c r="S1144" s="1817"/>
      <c r="T1144" s="1817"/>
      <c r="U1144" s="1817"/>
      <c r="V1144" s="1309"/>
      <c r="W1144" s="1309"/>
      <c r="X1144" s="1309"/>
      <c r="Y1144" s="1796" t="s">
        <v>2847</v>
      </c>
      <c r="Z1144" s="1796"/>
      <c r="AA1144" s="1796"/>
      <c r="AB1144" s="1796"/>
      <c r="AC1144" s="1796"/>
      <c r="AD1144" s="1796"/>
      <c r="AE1144" s="1796"/>
      <c r="AF1144" s="1797" t="s">
        <v>2848</v>
      </c>
      <c r="AG1144" s="1797"/>
      <c r="AH1144" s="1782"/>
    </row>
    <row r="1145" spans="1:34" ht="5.85" customHeight="1">
      <c r="A1145" s="1798"/>
      <c r="B1145" s="1799"/>
      <c r="C1145" s="1799"/>
      <c r="D1145" s="1799"/>
      <c r="E1145" s="1799"/>
      <c r="F1145" s="1799"/>
      <c r="G1145" s="1799"/>
      <c r="H1145" s="1799"/>
      <c r="I1145" s="1799"/>
      <c r="J1145" s="1799"/>
      <c r="K1145" s="1799"/>
      <c r="L1145" s="1799"/>
      <c r="M1145" s="1799"/>
      <c r="N1145" s="1799"/>
      <c r="O1145" s="1799"/>
      <c r="P1145" s="1799"/>
      <c r="Q1145" s="1799"/>
      <c r="R1145" s="1799"/>
      <c r="S1145" s="1799"/>
      <c r="T1145" s="1799"/>
      <c r="U1145" s="1799"/>
      <c r="V1145" s="1799"/>
      <c r="W1145" s="1799"/>
      <c r="X1145" s="1799"/>
      <c r="Y1145" s="1799"/>
      <c r="Z1145" s="1799"/>
      <c r="AA1145" s="1799"/>
      <c r="AB1145" s="1799"/>
      <c r="AC1145" s="1799"/>
      <c r="AD1145" s="1799"/>
      <c r="AE1145" s="1799"/>
      <c r="AF1145" s="1799"/>
      <c r="AG1145" s="1799"/>
      <c r="AH1145" s="1800"/>
    </row>
    <row r="1146" spans="1:34" ht="17.45" customHeight="1">
      <c r="A1146" s="1801" t="s">
        <v>2849</v>
      </c>
      <c r="B1146" s="1802"/>
      <c r="C1146" s="1802"/>
      <c r="D1146" s="1802"/>
      <c r="E1146" s="1802"/>
      <c r="F1146" s="1802"/>
      <c r="G1146" s="1802"/>
      <c r="H1146" s="1802"/>
      <c r="I1146" s="1802"/>
      <c r="J1146" s="1803"/>
      <c r="K1146" s="1789" t="s">
        <v>2850</v>
      </c>
      <c r="L1146" s="1807"/>
      <c r="M1146" s="1789" t="s">
        <v>2851</v>
      </c>
      <c r="N1146" s="1790"/>
      <c r="O1146" s="1790"/>
      <c r="P1146" s="1790"/>
      <c r="Q1146" s="1790"/>
      <c r="R1146" s="1790"/>
      <c r="S1146" s="1790"/>
      <c r="T1146" s="1791"/>
      <c r="U1146" s="1789" t="s">
        <v>2852</v>
      </c>
      <c r="V1146" s="1790"/>
      <c r="W1146" s="1790"/>
      <c r="X1146" s="1790"/>
      <c r="Y1146" s="1790"/>
      <c r="Z1146" s="1790"/>
      <c r="AA1146" s="1790"/>
      <c r="AB1146" s="1790"/>
      <c r="AC1146" s="1790"/>
      <c r="AD1146" s="1791"/>
      <c r="AE1146" s="1810" t="s">
        <v>2853</v>
      </c>
      <c r="AF1146" s="1811"/>
      <c r="AG1146" s="1811"/>
      <c r="AH1146" s="1814"/>
    </row>
    <row r="1147" spans="1:34" ht="16.7" customHeight="1">
      <c r="A1147" s="1804"/>
      <c r="B1147" s="1805"/>
      <c r="C1147" s="1805"/>
      <c r="D1147" s="1805"/>
      <c r="E1147" s="1805"/>
      <c r="F1147" s="1805"/>
      <c r="G1147" s="1805"/>
      <c r="H1147" s="1805"/>
      <c r="I1147" s="1805"/>
      <c r="J1147" s="1806"/>
      <c r="K1147" s="1808"/>
      <c r="L1147" s="1809"/>
      <c r="M1147" s="1789" t="s">
        <v>2854</v>
      </c>
      <c r="N1147" s="1790"/>
      <c r="O1147" s="1790"/>
      <c r="P1147" s="1791"/>
      <c r="Q1147" s="1789" t="s">
        <v>2855</v>
      </c>
      <c r="R1147" s="1790"/>
      <c r="S1147" s="1790"/>
      <c r="T1147" s="1791"/>
      <c r="U1147" s="1789" t="s">
        <v>2854</v>
      </c>
      <c r="V1147" s="1790"/>
      <c r="W1147" s="1790"/>
      <c r="X1147" s="1790"/>
      <c r="Y1147" s="1790"/>
      <c r="Z1147" s="1791"/>
      <c r="AA1147" s="1789" t="s">
        <v>2855</v>
      </c>
      <c r="AB1147" s="1790"/>
      <c r="AC1147" s="1790"/>
      <c r="AD1147" s="1791"/>
      <c r="AE1147" s="1812"/>
      <c r="AF1147" s="1813"/>
      <c r="AG1147" s="1813"/>
      <c r="AH1147" s="1800"/>
    </row>
    <row r="1148" spans="1:34" ht="17.45" customHeight="1">
      <c r="A1148" s="1223"/>
      <c r="B1148" s="1224" t="s">
        <v>1496</v>
      </c>
      <c r="C1148" s="1830" t="s">
        <v>3006</v>
      </c>
      <c r="D1148" s="1876"/>
      <c r="E1148" s="1876"/>
      <c r="F1148" s="1876"/>
      <c r="G1148" s="1876"/>
      <c r="H1148" s="1876"/>
      <c r="I1148" s="1876"/>
      <c r="J1148" s="1875"/>
      <c r="K1148" s="1877">
        <v>1</v>
      </c>
      <c r="L1148" s="1878"/>
      <c r="M1148" s="1877">
        <v>1</v>
      </c>
      <c r="N1148" s="1879"/>
      <c r="O1148" s="1879"/>
      <c r="P1148" s="1878"/>
      <c r="Q1148" s="1877">
        <v>0</v>
      </c>
      <c r="R1148" s="1879"/>
      <c r="S1148" s="1879"/>
      <c r="T1148" s="1878"/>
      <c r="U1148" s="1880">
        <v>153.48769999999999</v>
      </c>
      <c r="V1148" s="1881"/>
      <c r="W1148" s="1881"/>
      <c r="X1148" s="1881"/>
      <c r="Y1148" s="1881"/>
      <c r="Z1148" s="1882"/>
      <c r="AA1148" s="1880">
        <v>78.471400000000003</v>
      </c>
      <c r="AB1148" s="1881"/>
      <c r="AC1148" s="1881"/>
      <c r="AD1148" s="1882"/>
      <c r="AE1148" s="1865">
        <v>153.48769999999999</v>
      </c>
      <c r="AF1148" s="1847"/>
      <c r="AG1148" s="1847"/>
      <c r="AH1148" s="1225"/>
    </row>
    <row r="1149" spans="1:34" ht="7.35" customHeight="1">
      <c r="A1149" s="1220"/>
      <c r="B1149" s="1221"/>
      <c r="C1149" s="1867"/>
      <c r="D1149" s="1867"/>
      <c r="E1149" s="1867"/>
      <c r="F1149" s="1867"/>
      <c r="G1149" s="1867"/>
      <c r="H1149" s="1867"/>
      <c r="I1149" s="1867"/>
      <c r="J1149" s="1867"/>
      <c r="K1149" s="1221"/>
      <c r="L1149" s="1221"/>
      <c r="M1149" s="1221"/>
      <c r="N1149" s="1221"/>
      <c r="O1149" s="1221"/>
      <c r="P1149" s="1221"/>
      <c r="Q1149" s="1221"/>
      <c r="R1149" s="1221"/>
      <c r="S1149" s="1221"/>
      <c r="T1149" s="1221"/>
      <c r="U1149" s="1221"/>
      <c r="V1149" s="1221"/>
      <c r="W1149" s="1221"/>
      <c r="X1149" s="1221"/>
      <c r="Y1149" s="1221"/>
      <c r="Z1149" s="1221"/>
      <c r="AA1149" s="1221"/>
      <c r="AB1149" s="1221"/>
      <c r="AC1149" s="1221"/>
      <c r="AD1149" s="1221"/>
      <c r="AE1149" s="1221"/>
      <c r="AF1149" s="1221"/>
      <c r="AG1149" s="1221"/>
      <c r="AH1149" s="1222"/>
    </row>
    <row r="1150" spans="1:34" ht="16.7" customHeight="1">
      <c r="A1150" s="1792"/>
      <c r="B1150" s="1793"/>
      <c r="C1150" s="1793"/>
      <c r="D1150" s="1793"/>
      <c r="E1150" s="1793"/>
      <c r="F1150" s="1793"/>
      <c r="G1150" s="1793"/>
      <c r="H1150" s="1793"/>
      <c r="I1150" s="1793"/>
      <c r="J1150" s="1793"/>
      <c r="K1150" s="1794" t="s">
        <v>2856</v>
      </c>
      <c r="L1150" s="1794"/>
      <c r="M1150" s="1794"/>
      <c r="N1150" s="1794"/>
      <c r="O1150" s="1794"/>
      <c r="P1150" s="1794"/>
      <c r="Q1150" s="1794"/>
      <c r="R1150" s="1794"/>
      <c r="S1150" s="1794"/>
      <c r="T1150" s="1794"/>
      <c r="U1150" s="1794"/>
      <c r="V1150" s="1794"/>
      <c r="W1150" s="1794"/>
      <c r="X1150" s="1794"/>
      <c r="Y1150" s="1794"/>
      <c r="Z1150" s="1794"/>
      <c r="AA1150" s="1795">
        <v>153.48769999999999</v>
      </c>
      <c r="AB1150" s="1795"/>
      <c r="AC1150" s="1795"/>
      <c r="AD1150" s="1795"/>
      <c r="AE1150" s="1795"/>
      <c r="AF1150" s="1795"/>
      <c r="AG1150" s="1795"/>
      <c r="AH1150" s="1213"/>
    </row>
    <row r="1151" spans="1:34" ht="17.45" customHeight="1">
      <c r="A1151" s="1801" t="s">
        <v>2857</v>
      </c>
      <c r="B1151" s="1825"/>
      <c r="C1151" s="1825"/>
      <c r="D1151" s="1825"/>
      <c r="E1151" s="1825"/>
      <c r="F1151" s="1825"/>
      <c r="G1151" s="1825"/>
      <c r="H1151" s="1825"/>
      <c r="I1151" s="1825"/>
      <c r="J1151" s="1825"/>
      <c r="K1151" s="1825"/>
      <c r="L1151" s="1825"/>
      <c r="M1151" s="1825"/>
      <c r="N1151" s="1826"/>
      <c r="O1151" s="1789" t="s">
        <v>2858</v>
      </c>
      <c r="P1151" s="1790"/>
      <c r="Q1151" s="1790"/>
      <c r="R1151" s="1790"/>
      <c r="S1151" s="1791"/>
      <c r="T1151" s="1827" t="s">
        <v>2850</v>
      </c>
      <c r="U1151" s="1790"/>
      <c r="V1151" s="1790"/>
      <c r="W1151" s="1213"/>
      <c r="X1151" s="1789" t="s">
        <v>2859</v>
      </c>
      <c r="Y1151" s="1790"/>
      <c r="Z1151" s="1790"/>
      <c r="AA1151" s="1790"/>
      <c r="AB1151" s="1790"/>
      <c r="AC1151" s="1790"/>
      <c r="AD1151" s="1791"/>
      <c r="AE1151" s="1810" t="s">
        <v>2853</v>
      </c>
      <c r="AF1151" s="1828"/>
      <c r="AG1151" s="1828"/>
      <c r="AH1151" s="1213"/>
    </row>
    <row r="1152" spans="1:34" ht="17.45" customHeight="1">
      <c r="A1152" s="1215"/>
      <c r="B1152" s="1216" t="s">
        <v>1009</v>
      </c>
      <c r="C1152" s="1829" t="s">
        <v>1010</v>
      </c>
      <c r="D1152" s="1830"/>
      <c r="E1152" s="1830"/>
      <c r="F1152" s="1830"/>
      <c r="G1152" s="1830"/>
      <c r="H1152" s="1830"/>
      <c r="I1152" s="1830"/>
      <c r="J1152" s="1830"/>
      <c r="K1152" s="1830"/>
      <c r="L1152" s="1830"/>
      <c r="M1152" s="1830"/>
      <c r="N1152" s="1829"/>
      <c r="O1152" s="1831">
        <v>0</v>
      </c>
      <c r="P1152" s="1832"/>
      <c r="Q1152" s="1832"/>
      <c r="R1152" s="1832"/>
      <c r="S1152" s="1833"/>
      <c r="T1152" s="1858">
        <v>2</v>
      </c>
      <c r="U1152" s="1832"/>
      <c r="V1152" s="1832"/>
      <c r="W1152" s="1217"/>
      <c r="X1152" s="1859">
        <v>22.268799999999999</v>
      </c>
      <c r="Y1152" s="1860"/>
      <c r="Z1152" s="1860"/>
      <c r="AA1152" s="1860"/>
      <c r="AB1152" s="1860"/>
      <c r="AC1152" s="1860"/>
      <c r="AD1152" s="1861"/>
      <c r="AE1152" s="1839">
        <v>44.537599999999998</v>
      </c>
      <c r="AF1152" s="1795"/>
      <c r="AG1152" s="1795"/>
      <c r="AH1152" s="1217"/>
    </row>
    <row r="1153" spans="1:34" ht="16.7" customHeight="1">
      <c r="A1153" s="1792"/>
      <c r="B1153" s="1778"/>
      <c r="C1153" s="1778"/>
      <c r="D1153" s="1778"/>
      <c r="E1153" s="1778"/>
      <c r="F1153" s="1778"/>
      <c r="G1153" s="1778"/>
      <c r="H1153" s="1778"/>
      <c r="I1153" s="1846" t="s">
        <v>2860</v>
      </c>
      <c r="J1153" s="1846"/>
      <c r="K1153" s="1846"/>
      <c r="L1153" s="1846"/>
      <c r="M1153" s="1846"/>
      <c r="N1153" s="1846"/>
      <c r="O1153" s="1846"/>
      <c r="P1153" s="1846"/>
      <c r="Q1153" s="1846"/>
      <c r="R1153" s="1846"/>
      <c r="S1153" s="1846"/>
      <c r="T1153" s="1846"/>
      <c r="U1153" s="1846"/>
      <c r="V1153" s="1846"/>
      <c r="W1153" s="1846"/>
      <c r="X1153" s="1846"/>
      <c r="Y1153" s="1846"/>
      <c r="Z1153" s="1793"/>
      <c r="AA1153" s="1847">
        <v>44.537599999999998</v>
      </c>
      <c r="AB1153" s="1847"/>
      <c r="AC1153" s="1847"/>
      <c r="AD1153" s="1847"/>
      <c r="AE1153" s="1847"/>
      <c r="AF1153" s="1847"/>
      <c r="AG1153" s="1847"/>
      <c r="AH1153" s="1814"/>
    </row>
    <row r="1154" spans="1:34" ht="17.45" customHeight="1">
      <c r="A1154" s="1844"/>
      <c r="B1154" s="1309"/>
      <c r="C1154" s="1309"/>
      <c r="D1154" s="1309"/>
      <c r="E1154" s="1309"/>
      <c r="F1154" s="1309"/>
      <c r="G1154" s="1309"/>
      <c r="H1154" s="1309"/>
      <c r="I1154" s="1840" t="s">
        <v>2861</v>
      </c>
      <c r="J1154" s="1840"/>
      <c r="K1154" s="1840"/>
      <c r="L1154" s="1840"/>
      <c r="M1154" s="1840"/>
      <c r="N1154" s="1840"/>
      <c r="O1154" s="1840"/>
      <c r="P1154" s="1840"/>
      <c r="Q1154" s="1840"/>
      <c r="R1154" s="1840"/>
      <c r="S1154" s="1840"/>
      <c r="T1154" s="1840"/>
      <c r="U1154" s="1840"/>
      <c r="V1154" s="1840"/>
      <c r="W1154" s="1840"/>
      <c r="X1154" s="1840"/>
      <c r="Y1154" s="1840"/>
      <c r="Z1154" s="1309"/>
      <c r="AA1154" s="1841">
        <v>198.02529999999999</v>
      </c>
      <c r="AB1154" s="1841"/>
      <c r="AC1154" s="1841"/>
      <c r="AD1154" s="1841"/>
      <c r="AE1154" s="1841"/>
      <c r="AF1154" s="1841"/>
      <c r="AG1154" s="1841"/>
      <c r="AH1154" s="1782"/>
    </row>
    <row r="1155" spans="1:34" ht="17.45" customHeight="1">
      <c r="A1155" s="1844"/>
      <c r="B1155" s="1309"/>
      <c r="C1155" s="1309"/>
      <c r="D1155" s="1309"/>
      <c r="E1155" s="1309"/>
      <c r="F1155" s="1309"/>
      <c r="G1155" s="1309"/>
      <c r="H1155" s="1309"/>
      <c r="I1155" s="1840" t="s">
        <v>2862</v>
      </c>
      <c r="J1155" s="1840"/>
      <c r="K1155" s="1840"/>
      <c r="L1155" s="1840"/>
      <c r="M1155" s="1840"/>
      <c r="N1155" s="1840"/>
      <c r="O1155" s="1840"/>
      <c r="P1155" s="1840"/>
      <c r="Q1155" s="1840"/>
      <c r="R1155" s="1840"/>
      <c r="S1155" s="1840"/>
      <c r="T1155" s="1840"/>
      <c r="U1155" s="1840"/>
      <c r="V1155" s="1840"/>
      <c r="W1155" s="1840"/>
      <c r="X1155" s="1840"/>
      <c r="Y1155" s="1840"/>
      <c r="Z1155" s="1309"/>
      <c r="AA1155" s="1841">
        <v>10.218</v>
      </c>
      <c r="AB1155" s="1841"/>
      <c r="AC1155" s="1841"/>
      <c r="AD1155" s="1841"/>
      <c r="AE1155" s="1841"/>
      <c r="AF1155" s="1841"/>
      <c r="AG1155" s="1841"/>
      <c r="AH1155" s="1782"/>
    </row>
    <row r="1156" spans="1:34" ht="16.7" customHeight="1">
      <c r="A1156" s="1844"/>
      <c r="B1156" s="1309"/>
      <c r="C1156" s="1309"/>
      <c r="D1156" s="1309"/>
      <c r="E1156" s="1309"/>
      <c r="F1156" s="1309"/>
      <c r="G1156" s="1309"/>
      <c r="H1156" s="1309"/>
      <c r="I1156" s="1840" t="s">
        <v>2863</v>
      </c>
      <c r="J1156" s="1840"/>
      <c r="K1156" s="1840"/>
      <c r="L1156" s="1840"/>
      <c r="M1156" s="1840"/>
      <c r="N1156" s="1840"/>
      <c r="O1156" s="1840"/>
      <c r="P1156" s="1840"/>
      <c r="Q1156" s="1840"/>
      <c r="R1156" s="1840"/>
      <c r="S1156" s="1840"/>
      <c r="T1156" s="1840"/>
      <c r="U1156" s="1840"/>
      <c r="V1156" s="1840"/>
      <c r="W1156" s="1840"/>
      <c r="X1156" s="1840"/>
      <c r="Y1156" s="1840"/>
      <c r="Z1156" s="1309"/>
      <c r="AA1156" s="1841">
        <v>0</v>
      </c>
      <c r="AB1156" s="1841"/>
      <c r="AC1156" s="1841"/>
      <c r="AD1156" s="1841"/>
      <c r="AE1156" s="1841"/>
      <c r="AF1156" s="1841"/>
      <c r="AG1156" s="1841"/>
      <c r="AH1156" s="1782"/>
    </row>
    <row r="1157" spans="1:34" ht="17.45" customHeight="1">
      <c r="A1157" s="1845"/>
      <c r="B1157" s="1799"/>
      <c r="C1157" s="1799"/>
      <c r="D1157" s="1799"/>
      <c r="E1157" s="1799"/>
      <c r="F1157" s="1799"/>
      <c r="G1157" s="1799"/>
      <c r="H1157" s="1799"/>
      <c r="I1157" s="1842" t="s">
        <v>2864</v>
      </c>
      <c r="J1157" s="1842"/>
      <c r="K1157" s="1842"/>
      <c r="L1157" s="1842"/>
      <c r="M1157" s="1842"/>
      <c r="N1157" s="1842"/>
      <c r="O1157" s="1842"/>
      <c r="P1157" s="1842"/>
      <c r="Q1157" s="1842"/>
      <c r="R1157" s="1842"/>
      <c r="S1157" s="1842"/>
      <c r="T1157" s="1842"/>
      <c r="U1157" s="1842"/>
      <c r="V1157" s="1842"/>
      <c r="W1157" s="1842"/>
      <c r="X1157" s="1842"/>
      <c r="Y1157" s="1842"/>
      <c r="Z1157" s="1799"/>
      <c r="AA1157" s="1843">
        <v>0</v>
      </c>
      <c r="AB1157" s="1843"/>
      <c r="AC1157" s="1843"/>
      <c r="AD1157" s="1843"/>
      <c r="AE1157" s="1843"/>
      <c r="AF1157" s="1843"/>
      <c r="AG1157" s="1843"/>
      <c r="AH1157" s="1800"/>
    </row>
    <row r="1158" spans="1:34" ht="16.7" customHeight="1">
      <c r="A1158" s="1801" t="s">
        <v>2865</v>
      </c>
      <c r="B1158" s="1825"/>
      <c r="C1158" s="1825"/>
      <c r="D1158" s="1825"/>
      <c r="E1158" s="1825"/>
      <c r="F1158" s="1825"/>
      <c r="G1158" s="1825"/>
      <c r="H1158" s="1825"/>
      <c r="I1158" s="1825"/>
      <c r="J1158" s="1825"/>
      <c r="K1158" s="1825"/>
      <c r="L1158" s="1825"/>
      <c r="M1158" s="1825"/>
      <c r="N1158" s="1826"/>
      <c r="O1158" s="1789" t="s">
        <v>2850</v>
      </c>
      <c r="P1158" s="1790"/>
      <c r="Q1158" s="1790"/>
      <c r="R1158" s="1790"/>
      <c r="S1158" s="1791"/>
      <c r="T1158" s="1827" t="s">
        <v>754</v>
      </c>
      <c r="U1158" s="1790"/>
      <c r="V1158" s="1790"/>
      <c r="W1158" s="1213"/>
      <c r="X1158" s="1789" t="s">
        <v>2866</v>
      </c>
      <c r="Y1158" s="1790"/>
      <c r="Z1158" s="1790"/>
      <c r="AA1158" s="1790"/>
      <c r="AB1158" s="1790"/>
      <c r="AC1158" s="1790"/>
      <c r="AD1158" s="1791"/>
      <c r="AE1158" s="1810" t="s">
        <v>2867</v>
      </c>
      <c r="AF1158" s="1828"/>
      <c r="AG1158" s="1828"/>
      <c r="AH1158" s="1213"/>
    </row>
    <row r="1159" spans="1:34" ht="17.45" customHeight="1">
      <c r="A1159" s="1792"/>
      <c r="B1159" s="1793"/>
      <c r="C1159" s="1793"/>
      <c r="D1159" s="1793"/>
      <c r="E1159" s="1793"/>
      <c r="F1159" s="1793"/>
      <c r="G1159" s="1793"/>
      <c r="H1159" s="1793"/>
      <c r="I1159" s="1794" t="s">
        <v>2869</v>
      </c>
      <c r="J1159" s="1794"/>
      <c r="K1159" s="1794"/>
      <c r="L1159" s="1794"/>
      <c r="M1159" s="1794"/>
      <c r="N1159" s="1794"/>
      <c r="O1159" s="1794"/>
      <c r="P1159" s="1794"/>
      <c r="Q1159" s="1794"/>
      <c r="R1159" s="1794"/>
      <c r="S1159" s="1794"/>
      <c r="T1159" s="1794"/>
      <c r="U1159" s="1794"/>
      <c r="V1159" s="1794"/>
      <c r="W1159" s="1794"/>
      <c r="X1159" s="1794"/>
      <c r="Y1159" s="1794"/>
      <c r="Z1159" s="1214"/>
      <c r="AA1159" s="1795">
        <v>0</v>
      </c>
      <c r="AB1159" s="1795"/>
      <c r="AC1159" s="1795"/>
      <c r="AD1159" s="1795"/>
      <c r="AE1159" s="1795"/>
      <c r="AF1159" s="1795"/>
      <c r="AG1159" s="1795"/>
      <c r="AH1159" s="1213"/>
    </row>
    <row r="1160" spans="1:34" ht="17.45" customHeight="1">
      <c r="A1160" s="1801" t="s">
        <v>2870</v>
      </c>
      <c r="B1160" s="1825"/>
      <c r="C1160" s="1825"/>
      <c r="D1160" s="1825"/>
      <c r="E1160" s="1825"/>
      <c r="F1160" s="1825"/>
      <c r="G1160" s="1825"/>
      <c r="H1160" s="1825"/>
      <c r="I1160" s="1825"/>
      <c r="J1160" s="1825"/>
      <c r="K1160" s="1825"/>
      <c r="L1160" s="1825"/>
      <c r="M1160" s="1825"/>
      <c r="N1160" s="1826"/>
      <c r="O1160" s="1789" t="s">
        <v>2850</v>
      </c>
      <c r="P1160" s="1790"/>
      <c r="Q1160" s="1790"/>
      <c r="R1160" s="1790"/>
      <c r="S1160" s="1791"/>
      <c r="T1160" s="1827" t="s">
        <v>754</v>
      </c>
      <c r="U1160" s="1790"/>
      <c r="V1160" s="1790"/>
      <c r="W1160" s="1213"/>
      <c r="X1160" s="1789" t="s">
        <v>2866</v>
      </c>
      <c r="Y1160" s="1790"/>
      <c r="Z1160" s="1790"/>
      <c r="AA1160" s="1790"/>
      <c r="AB1160" s="1790"/>
      <c r="AC1160" s="1790"/>
      <c r="AD1160" s="1791"/>
      <c r="AE1160" s="1810" t="s">
        <v>2867</v>
      </c>
      <c r="AF1160" s="1828"/>
      <c r="AG1160" s="1828"/>
      <c r="AH1160" s="1213"/>
    </row>
    <row r="1161" spans="1:34" ht="16.7" customHeight="1">
      <c r="A1161" s="1792"/>
      <c r="B1161" s="1793"/>
      <c r="C1161" s="1793"/>
      <c r="D1161" s="1793"/>
      <c r="E1161" s="1793"/>
      <c r="F1161" s="1793"/>
      <c r="G1161" s="1793"/>
      <c r="H1161" s="1793"/>
      <c r="I1161" s="1794" t="s">
        <v>2871</v>
      </c>
      <c r="J1161" s="1794"/>
      <c r="K1161" s="1794"/>
      <c r="L1161" s="1794"/>
      <c r="M1161" s="1794"/>
      <c r="N1161" s="1794"/>
      <c r="O1161" s="1794"/>
      <c r="P1161" s="1794"/>
      <c r="Q1161" s="1794"/>
      <c r="R1161" s="1794"/>
      <c r="S1161" s="1794"/>
      <c r="T1161" s="1794"/>
      <c r="U1161" s="1794"/>
      <c r="V1161" s="1794"/>
      <c r="W1161" s="1794"/>
      <c r="X1161" s="1794"/>
      <c r="Y1161" s="1794"/>
      <c r="Z1161" s="1214"/>
      <c r="AA1161" s="1795">
        <v>0</v>
      </c>
      <c r="AB1161" s="1795"/>
      <c r="AC1161" s="1795"/>
      <c r="AD1161" s="1795"/>
      <c r="AE1161" s="1795"/>
      <c r="AF1161" s="1795"/>
      <c r="AG1161" s="1795"/>
      <c r="AH1161" s="1213"/>
    </row>
    <row r="1162" spans="1:34" ht="17.45" customHeight="1">
      <c r="A1162" s="1801" t="s">
        <v>2872</v>
      </c>
      <c r="B1162" s="1825"/>
      <c r="C1162" s="1825"/>
      <c r="D1162" s="1825"/>
      <c r="E1162" s="1825"/>
      <c r="F1162" s="1825"/>
      <c r="G1162" s="1825"/>
      <c r="H1162" s="1825"/>
      <c r="I1162" s="1825"/>
      <c r="J1162" s="1825"/>
      <c r="K1162" s="1825"/>
      <c r="L1162" s="1825"/>
      <c r="M1162" s="1825"/>
      <c r="N1162" s="1826"/>
      <c r="O1162" s="1789" t="s">
        <v>2850</v>
      </c>
      <c r="P1162" s="1790"/>
      <c r="Q1162" s="1790"/>
      <c r="R1162" s="1790"/>
      <c r="S1162" s="1791"/>
      <c r="T1162" s="1827" t="s">
        <v>754</v>
      </c>
      <c r="U1162" s="1790"/>
      <c r="V1162" s="1790"/>
      <c r="W1162" s="1213"/>
      <c r="X1162" s="1789" t="s">
        <v>2866</v>
      </c>
      <c r="Y1162" s="1790"/>
      <c r="Z1162" s="1790"/>
      <c r="AA1162" s="1790"/>
      <c r="AB1162" s="1790"/>
      <c r="AC1162" s="1790"/>
      <c r="AD1162" s="1791"/>
      <c r="AE1162" s="1810" t="s">
        <v>2867</v>
      </c>
      <c r="AF1162" s="1828"/>
      <c r="AG1162" s="1828"/>
      <c r="AH1162" s="1213"/>
    </row>
    <row r="1163" spans="1:34" ht="17.45" customHeight="1">
      <c r="A1163" s="1792"/>
      <c r="B1163" s="1793"/>
      <c r="C1163" s="1793"/>
      <c r="D1163" s="1793"/>
      <c r="E1163" s="1793"/>
      <c r="F1163" s="1793"/>
      <c r="G1163" s="1793"/>
      <c r="H1163" s="1793"/>
      <c r="I1163" s="1793"/>
      <c r="J1163" s="1793"/>
      <c r="K1163" s="1794" t="s">
        <v>2873</v>
      </c>
      <c r="L1163" s="1794"/>
      <c r="M1163" s="1794"/>
      <c r="N1163" s="1794"/>
      <c r="O1163" s="1794"/>
      <c r="P1163" s="1794"/>
      <c r="Q1163" s="1794"/>
      <c r="R1163" s="1794"/>
      <c r="S1163" s="1794"/>
      <c r="T1163" s="1794"/>
      <c r="U1163" s="1794"/>
      <c r="V1163" s="1794"/>
      <c r="W1163" s="1794"/>
      <c r="X1163" s="1794"/>
      <c r="Y1163" s="1794"/>
      <c r="Z1163" s="1794"/>
      <c r="AA1163" s="1794"/>
      <c r="AB1163" s="1214"/>
      <c r="AC1163" s="1795">
        <v>0</v>
      </c>
      <c r="AD1163" s="1795"/>
      <c r="AE1163" s="1795"/>
      <c r="AF1163" s="1795"/>
      <c r="AG1163" s="1795"/>
      <c r="AH1163" s="1213"/>
    </row>
    <row r="1164" spans="1:34" ht="16.7" customHeight="1">
      <c r="A1164" s="1801" t="s">
        <v>2874</v>
      </c>
      <c r="B1164" s="1825"/>
      <c r="C1164" s="1825"/>
      <c r="D1164" s="1825"/>
      <c r="E1164" s="1825"/>
      <c r="F1164" s="1825"/>
      <c r="G1164" s="1825"/>
      <c r="H1164" s="1825"/>
      <c r="I1164" s="1825"/>
      <c r="J1164" s="1826"/>
      <c r="K1164" s="1789" t="s">
        <v>2850</v>
      </c>
      <c r="L1164" s="1791"/>
      <c r="M1164" s="1855" t="s">
        <v>2875</v>
      </c>
      <c r="N1164" s="1856"/>
      <c r="O1164" s="1857"/>
      <c r="P1164" s="1855" t="s">
        <v>2876</v>
      </c>
      <c r="Q1164" s="1856"/>
      <c r="R1164" s="1857"/>
      <c r="S1164" s="1855" t="s">
        <v>2877</v>
      </c>
      <c r="T1164" s="1857"/>
      <c r="U1164" s="1789" t="s">
        <v>2878</v>
      </c>
      <c r="V1164" s="1790"/>
      <c r="W1164" s="1791"/>
      <c r="X1164" s="1789" t="s">
        <v>2879</v>
      </c>
      <c r="Y1164" s="1790"/>
      <c r="Z1164" s="1790"/>
      <c r="AA1164" s="1790"/>
      <c r="AB1164" s="1791"/>
      <c r="AC1164" s="1789" t="s">
        <v>2880</v>
      </c>
      <c r="AD1164" s="1791"/>
      <c r="AE1164" s="1810" t="s">
        <v>2867</v>
      </c>
      <c r="AF1164" s="1828"/>
      <c r="AG1164" s="1828"/>
      <c r="AH1164" s="1213"/>
    </row>
    <row r="1165" spans="1:34" ht="17.45" customHeight="1">
      <c r="A1165" s="1853"/>
      <c r="B1165" s="1778"/>
      <c r="C1165" s="1778"/>
      <c r="D1165" s="1778"/>
      <c r="E1165" s="1778"/>
      <c r="F1165" s="1778"/>
      <c r="G1165" s="1778"/>
      <c r="H1165" s="1778"/>
      <c r="I1165" s="1846" t="s">
        <v>2881</v>
      </c>
      <c r="J1165" s="1846"/>
      <c r="K1165" s="1846"/>
      <c r="L1165" s="1846"/>
      <c r="M1165" s="1846"/>
      <c r="N1165" s="1846"/>
      <c r="O1165" s="1846"/>
      <c r="P1165" s="1846"/>
      <c r="Q1165" s="1846"/>
      <c r="R1165" s="1846"/>
      <c r="S1165" s="1846"/>
      <c r="T1165" s="1846"/>
      <c r="U1165" s="1846"/>
      <c r="V1165" s="1846"/>
      <c r="W1165" s="1846"/>
      <c r="X1165" s="1846"/>
      <c r="Y1165" s="1846"/>
      <c r="Z1165" s="1203"/>
      <c r="AA1165" s="1847">
        <v>0</v>
      </c>
      <c r="AB1165" s="1847"/>
      <c r="AC1165" s="1847"/>
      <c r="AD1165" s="1847"/>
      <c r="AE1165" s="1847"/>
      <c r="AF1165" s="1847"/>
      <c r="AG1165" s="1847"/>
      <c r="AH1165" s="1204"/>
    </row>
    <row r="1166" spans="1:34" ht="5.85" customHeight="1">
      <c r="A1166" s="1854"/>
      <c r="B1166" s="1309"/>
      <c r="C1166" s="1309"/>
      <c r="D1166" s="1309"/>
      <c r="E1166" s="1309"/>
      <c r="F1166" s="1309"/>
      <c r="G1166" s="1309"/>
      <c r="H1166" s="1309"/>
      <c r="I1166" s="1309"/>
      <c r="J1166" s="1309"/>
      <c r="K1166" s="1309"/>
      <c r="L1166" s="1309"/>
      <c r="M1166" s="1309"/>
      <c r="N1166" s="1309"/>
      <c r="O1166" s="1309"/>
      <c r="P1166" s="1309"/>
      <c r="Q1166" s="1309"/>
      <c r="R1166" s="1309"/>
      <c r="S1166" s="1309"/>
      <c r="T1166" s="1309"/>
      <c r="U1166" s="1309"/>
      <c r="V1166" s="1309"/>
      <c r="W1166" s="1309"/>
      <c r="X1166" s="1309"/>
      <c r="Y1166" s="1309"/>
      <c r="Z1166" s="1309"/>
      <c r="AA1166" s="1309"/>
      <c r="AB1166" s="1309"/>
      <c r="AC1166" s="1309"/>
      <c r="AD1166" s="1309"/>
      <c r="AE1166" s="1309"/>
      <c r="AF1166" s="1309"/>
      <c r="AG1166" s="1309"/>
      <c r="AH1166" s="1782"/>
    </row>
    <row r="1167" spans="1:34" ht="16.7" customHeight="1">
      <c r="A1167" s="1845"/>
      <c r="B1167" s="1799"/>
      <c r="C1167" s="1799"/>
      <c r="D1167" s="1799"/>
      <c r="E1167" s="1799"/>
      <c r="F1167" s="1799"/>
      <c r="G1167" s="1799"/>
      <c r="H1167" s="1799"/>
      <c r="I1167" s="1842" t="s">
        <v>2882</v>
      </c>
      <c r="J1167" s="1842"/>
      <c r="K1167" s="1842"/>
      <c r="L1167" s="1842"/>
      <c r="M1167" s="1842"/>
      <c r="N1167" s="1842"/>
      <c r="O1167" s="1842"/>
      <c r="P1167" s="1842"/>
      <c r="Q1167" s="1842"/>
      <c r="R1167" s="1842"/>
      <c r="S1167" s="1842"/>
      <c r="T1167" s="1842"/>
      <c r="U1167" s="1842"/>
      <c r="V1167" s="1842"/>
      <c r="W1167" s="1842"/>
      <c r="X1167" s="1842"/>
      <c r="Y1167" s="1842"/>
      <c r="Z1167" s="1212"/>
      <c r="AA1167" s="1848">
        <v>10.220000000000001</v>
      </c>
      <c r="AB1167" s="1848"/>
      <c r="AC1167" s="1848"/>
      <c r="AD1167" s="1848"/>
      <c r="AE1167" s="1848"/>
      <c r="AF1167" s="1848"/>
      <c r="AG1167" s="1848"/>
      <c r="AH1167" s="1208"/>
    </row>
    <row r="1168" spans="1:34" ht="45.75" customHeight="1">
      <c r="A1168" s="1849" t="s">
        <v>2883</v>
      </c>
      <c r="B1168" s="1850"/>
      <c r="C1168" s="1850"/>
      <c r="D1168" s="1850"/>
      <c r="E1168" s="1851"/>
      <c r="F1168" s="1852"/>
      <c r="G1168" s="1852"/>
      <c r="H1168" s="1852"/>
      <c r="I1168" s="1852"/>
      <c r="J1168" s="1852"/>
      <c r="K1168" s="1852"/>
      <c r="L1168" s="1852"/>
      <c r="M1168" s="1852"/>
      <c r="N1168" s="1852"/>
      <c r="O1168" s="1852"/>
      <c r="P1168" s="1852"/>
      <c r="Q1168" s="1852"/>
      <c r="R1168" s="1852"/>
      <c r="S1168" s="1852"/>
      <c r="T1168" s="1852"/>
      <c r="U1168" s="1852"/>
      <c r="V1168" s="1852"/>
      <c r="W1168" s="1852"/>
      <c r="X1168" s="1852"/>
      <c r="Y1168" s="1852"/>
      <c r="Z1168" s="1852"/>
      <c r="AA1168" s="1852"/>
      <c r="AB1168" s="1852"/>
      <c r="AC1168" s="1852"/>
      <c r="AD1168" s="1852"/>
      <c r="AE1168" s="1852"/>
      <c r="AF1168" s="1852"/>
      <c r="AG1168" s="1852"/>
      <c r="AH1168" s="1851"/>
    </row>
    <row r="1169" spans="1:34" ht="130.15" customHeight="1">
      <c r="A1169" s="1218"/>
      <c r="AH1169" s="1219"/>
    </row>
    <row r="1170" spans="1:34" ht="129.4" customHeight="1">
      <c r="A1170" s="1220"/>
      <c r="B1170" s="1221"/>
      <c r="C1170" s="1221"/>
      <c r="D1170" s="1221"/>
      <c r="E1170" s="1221"/>
      <c r="F1170" s="1221"/>
      <c r="G1170" s="1221"/>
      <c r="H1170" s="1221"/>
      <c r="I1170" s="1221"/>
      <c r="J1170" s="1221"/>
      <c r="K1170" s="1221"/>
      <c r="L1170" s="1221"/>
      <c r="M1170" s="1221"/>
      <c r="N1170" s="1221"/>
      <c r="O1170" s="1221"/>
      <c r="P1170" s="1221"/>
      <c r="Q1170" s="1221"/>
      <c r="R1170" s="1221"/>
      <c r="S1170" s="1221"/>
      <c r="T1170" s="1221"/>
      <c r="U1170" s="1221"/>
      <c r="V1170" s="1221"/>
      <c r="W1170" s="1221"/>
      <c r="X1170" s="1221"/>
      <c r="Y1170" s="1221"/>
      <c r="Z1170" s="1221"/>
      <c r="AA1170" s="1221"/>
      <c r="AB1170" s="1221"/>
      <c r="AC1170" s="1221"/>
      <c r="AD1170" s="1221"/>
      <c r="AE1170" s="1221"/>
      <c r="AF1170" s="1221"/>
      <c r="AG1170" s="1221"/>
      <c r="AH1170" s="1222"/>
    </row>
    <row r="1171" spans="1:34" ht="5.0999999999999996" customHeight="1">
      <c r="A1171" s="1777"/>
      <c r="B1171" s="1778"/>
      <c r="C1171" s="1778"/>
      <c r="D1171" s="1778"/>
      <c r="E1171" s="1778"/>
      <c r="F1171" s="1778"/>
      <c r="G1171" s="1778"/>
      <c r="H1171" s="1778"/>
      <c r="I1171" s="1778"/>
      <c r="J1171" s="1778"/>
      <c r="K1171" s="1778"/>
      <c r="L1171" s="1778"/>
      <c r="M1171" s="1778"/>
      <c r="N1171" s="1778"/>
      <c r="O1171" s="1778"/>
      <c r="P1171" s="1778"/>
      <c r="Q1171" s="1778"/>
      <c r="R1171" s="1778"/>
      <c r="S1171" s="1778"/>
      <c r="T1171" s="1778"/>
      <c r="U1171" s="1778"/>
      <c r="V1171" s="1778"/>
      <c r="W1171" s="1778"/>
      <c r="X1171" s="1778"/>
      <c r="Y1171" s="1778"/>
      <c r="Z1171" s="1778"/>
      <c r="AA1171" s="1778"/>
      <c r="AB1171" s="1778"/>
      <c r="AC1171" s="1778"/>
      <c r="AD1171" s="1778"/>
      <c r="AE1171" s="1778"/>
      <c r="AF1171" s="1778"/>
      <c r="AG1171" s="1778"/>
      <c r="AH1171" s="1779"/>
    </row>
    <row r="1172" spans="1:34" ht="11.65" customHeight="1">
      <c r="A1172" s="1780" t="s">
        <v>2834</v>
      </c>
      <c r="B1172" s="1310"/>
      <c r="C1172" s="1310"/>
      <c r="D1172" s="1310"/>
      <c r="E1172" s="1310"/>
      <c r="F1172" s="1310"/>
      <c r="G1172" s="1310"/>
      <c r="H1172" s="1310"/>
      <c r="I1172" s="1310"/>
      <c r="J1172" s="1310"/>
      <c r="K1172" s="1310"/>
      <c r="L1172" s="1310"/>
      <c r="M1172" s="1310"/>
      <c r="N1172" s="1310"/>
      <c r="O1172" s="1310"/>
      <c r="P1172" s="1310"/>
      <c r="Q1172" s="1310"/>
      <c r="R1172" s="1310"/>
      <c r="S1172" s="1310"/>
      <c r="T1172" s="1310"/>
      <c r="U1172" s="1310"/>
      <c r="V1172" s="1310"/>
      <c r="W1172" s="1310"/>
      <c r="X1172" s="1310"/>
      <c r="Y1172" s="1310"/>
      <c r="Z1172" s="1310"/>
      <c r="AA1172" s="1310"/>
      <c r="AB1172" s="1310"/>
      <c r="AC1172" s="1310"/>
      <c r="AD1172" s="1309"/>
      <c r="AE1172" s="1309"/>
      <c r="AF1172" s="1781" t="s">
        <v>3007</v>
      </c>
      <c r="AG1172" s="1781"/>
      <c r="AH1172" s="1782"/>
    </row>
    <row r="1173" spans="1:34" ht="5.85" customHeight="1">
      <c r="A1173" s="1780"/>
      <c r="B1173" s="1310"/>
      <c r="C1173" s="1310"/>
      <c r="D1173" s="1310"/>
      <c r="E1173" s="1310"/>
      <c r="F1173" s="1310"/>
      <c r="G1173" s="1310"/>
      <c r="H1173" s="1310"/>
      <c r="I1173" s="1310"/>
      <c r="J1173" s="1310"/>
      <c r="K1173" s="1310"/>
      <c r="L1173" s="1310"/>
      <c r="M1173" s="1310"/>
      <c r="N1173" s="1310"/>
      <c r="O1173" s="1310"/>
      <c r="P1173" s="1310"/>
      <c r="Q1173" s="1310"/>
      <c r="R1173" s="1310"/>
      <c r="S1173" s="1310"/>
      <c r="T1173" s="1310"/>
      <c r="U1173" s="1310"/>
      <c r="V1173" s="1310"/>
      <c r="W1173" s="1310"/>
      <c r="X1173" s="1310"/>
      <c r="Y1173" s="1310"/>
      <c r="Z1173" s="1310"/>
      <c r="AA1173" s="1310"/>
      <c r="AB1173" s="1310"/>
      <c r="AC1173" s="1310"/>
      <c r="AD1173" s="1311"/>
      <c r="AE1173" s="1311"/>
      <c r="AF1173" s="1311"/>
      <c r="AG1173" s="1311"/>
      <c r="AH1173" s="1782"/>
    </row>
    <row r="1174" spans="1:34" ht="11.65" customHeight="1">
      <c r="A1174" s="1783" t="s">
        <v>2836</v>
      </c>
      <c r="B1174" s="1784"/>
      <c r="C1174" s="1784"/>
      <c r="D1174" s="1784"/>
      <c r="E1174" s="1784"/>
      <c r="F1174" s="1784"/>
      <c r="G1174" s="1784"/>
      <c r="H1174" s="1784"/>
      <c r="I1174" s="1784"/>
      <c r="J1174" s="1784"/>
      <c r="K1174" s="1784"/>
      <c r="L1174" s="1784"/>
      <c r="M1174" s="1784"/>
      <c r="N1174" s="1784"/>
      <c r="O1174" s="1784"/>
      <c r="P1174" s="1784"/>
      <c r="Q1174" s="1784"/>
      <c r="R1174" s="1784"/>
      <c r="S1174" s="1784"/>
      <c r="T1174" s="1784"/>
      <c r="U1174" s="1784"/>
      <c r="V1174" s="1784"/>
      <c r="W1174" s="1784"/>
      <c r="X1174" s="1784"/>
      <c r="Y1174" s="1784"/>
      <c r="Z1174" s="1784"/>
      <c r="AA1174" s="1784"/>
      <c r="AB1174" s="1784"/>
      <c r="AC1174" s="1784"/>
      <c r="AD1174" s="1311"/>
      <c r="AE1174" s="1311"/>
      <c r="AF1174" s="1311"/>
      <c r="AG1174" s="1311"/>
      <c r="AH1174" s="1782"/>
    </row>
    <row r="1175" spans="1:34" ht="22.5" customHeight="1">
      <c r="A1175" s="1785" t="s">
        <v>2837</v>
      </c>
      <c r="B1175" s="1786"/>
      <c r="C1175" s="1786"/>
      <c r="D1175" s="1786"/>
      <c r="E1175" s="1786"/>
      <c r="F1175" s="1786"/>
      <c r="G1175" s="1786"/>
      <c r="H1175" s="1786"/>
      <c r="I1175" s="1786"/>
      <c r="J1175" s="1786"/>
      <c r="K1175" s="1786"/>
      <c r="L1175" s="1786"/>
      <c r="M1175" s="1786"/>
      <c r="N1175" s="1786"/>
      <c r="O1175" s="1786"/>
      <c r="P1175" s="1786"/>
      <c r="Q1175" s="1786"/>
      <c r="R1175" s="1786"/>
      <c r="S1175" s="1786"/>
      <c r="T1175" s="1786"/>
      <c r="U1175" s="1786"/>
      <c r="V1175" s="1786"/>
      <c r="W1175" s="1786"/>
      <c r="X1175" s="1786"/>
      <c r="Y1175" s="1786"/>
      <c r="Z1175" s="1786"/>
      <c r="AA1175" s="1786"/>
      <c r="AB1175" s="1786"/>
      <c r="AC1175" s="1786"/>
      <c r="AD1175" s="1311"/>
      <c r="AE1175" s="1311"/>
      <c r="AF1175" s="1311"/>
      <c r="AG1175" s="1311"/>
      <c r="AH1175" s="1782"/>
    </row>
    <row r="1176" spans="1:34" ht="5.85" customHeight="1">
      <c r="A1176" s="1787" t="s">
        <v>2838</v>
      </c>
      <c r="B1176" s="1788"/>
      <c r="C1176" s="1788"/>
      <c r="D1176" s="1788"/>
      <c r="E1176" s="1788"/>
      <c r="F1176" s="1788"/>
      <c r="G1176" s="1788"/>
      <c r="H1176" s="1788"/>
      <c r="I1176" s="1788"/>
      <c r="J1176" s="1788"/>
      <c r="K1176" s="1788"/>
      <c r="L1176" s="1788"/>
      <c r="M1176" s="1788"/>
      <c r="N1176" s="1788"/>
      <c r="O1176" s="1788"/>
      <c r="P1176" s="1788"/>
      <c r="Q1176" s="1788"/>
      <c r="R1176" s="1788"/>
      <c r="S1176" s="1788"/>
      <c r="T1176" s="1788"/>
      <c r="U1176" s="1788"/>
      <c r="V1176" s="1788"/>
      <c r="W1176" s="1788"/>
      <c r="X1176" s="1788"/>
      <c r="Y1176" s="1788"/>
      <c r="Z1176" s="1788"/>
      <c r="AA1176" s="1788"/>
      <c r="AB1176" s="1788"/>
      <c r="AC1176" s="1788"/>
      <c r="AD1176" s="1311"/>
      <c r="AE1176" s="1311"/>
      <c r="AF1176" s="1311"/>
      <c r="AG1176" s="1311"/>
      <c r="AH1176" s="1782"/>
    </row>
    <row r="1177" spans="1:34" ht="5.85" customHeight="1">
      <c r="A1177" s="1787"/>
      <c r="B1177" s="1788"/>
      <c r="C1177" s="1788"/>
      <c r="D1177" s="1788"/>
      <c r="E1177" s="1788"/>
      <c r="F1177" s="1788"/>
      <c r="G1177" s="1788"/>
      <c r="H1177" s="1788"/>
      <c r="I1177" s="1788"/>
      <c r="J1177" s="1788"/>
      <c r="K1177" s="1788"/>
      <c r="L1177" s="1788"/>
      <c r="M1177" s="1788"/>
      <c r="N1177" s="1788"/>
      <c r="O1177" s="1788"/>
      <c r="P1177" s="1788"/>
      <c r="Q1177" s="1788"/>
      <c r="R1177" s="1788"/>
      <c r="S1177" s="1788"/>
      <c r="T1177" s="1788"/>
      <c r="U1177" s="1788"/>
      <c r="V1177" s="1788"/>
      <c r="W1177" s="1788"/>
      <c r="X1177" s="1788"/>
      <c r="Y1177" s="1788"/>
      <c r="Z1177" s="1788"/>
      <c r="AA1177" s="1788"/>
      <c r="AB1177" s="1788"/>
      <c r="AC1177" s="1788"/>
      <c r="AD1177" s="1782"/>
      <c r="AE1177" s="1309"/>
      <c r="AF1177" s="1309"/>
      <c r="AG1177" s="1309"/>
      <c r="AH1177" s="1782"/>
    </row>
    <row r="1178" spans="1:34" ht="11.65" customHeight="1">
      <c r="A1178" s="1787" t="s">
        <v>2839</v>
      </c>
      <c r="B1178" s="1788"/>
      <c r="C1178" s="1788"/>
      <c r="D1178" s="1788"/>
      <c r="E1178" s="1788"/>
      <c r="F1178" s="1788"/>
      <c r="G1178" s="1788"/>
      <c r="H1178" s="1788"/>
      <c r="I1178" s="1788"/>
      <c r="J1178" s="1788"/>
      <c r="K1178" s="1788"/>
      <c r="L1178" s="1788"/>
      <c r="M1178" s="1788"/>
      <c r="N1178" s="1788"/>
      <c r="O1178" s="1788"/>
      <c r="P1178" s="1788"/>
      <c r="Q1178" s="1788"/>
      <c r="R1178" s="1788"/>
      <c r="S1178" s="1788"/>
      <c r="T1178" s="1788"/>
      <c r="U1178" s="1788"/>
      <c r="V1178" s="1788"/>
      <c r="W1178" s="1788"/>
      <c r="X1178" s="1788"/>
      <c r="Y1178" s="1788"/>
      <c r="Z1178" s="1788"/>
      <c r="AA1178" s="1788"/>
      <c r="AB1178" s="1788"/>
      <c r="AC1178" s="1788"/>
      <c r="AD1178" s="1818" t="s">
        <v>2840</v>
      </c>
      <c r="AE1178" s="1818"/>
      <c r="AF1178" s="1206">
        <v>21.23</v>
      </c>
      <c r="AG1178" s="1207" t="s">
        <v>5</v>
      </c>
      <c r="AH1178" s="1800"/>
    </row>
    <row r="1179" spans="1:34" ht="11.65" customHeight="1">
      <c r="A1179" s="1819" t="s">
        <v>2841</v>
      </c>
      <c r="B1179" s="1820"/>
      <c r="C1179" s="1820"/>
      <c r="D1179" s="1820"/>
      <c r="E1179" s="1820"/>
      <c r="F1179" s="1820"/>
      <c r="G1179" s="1820"/>
      <c r="H1179" s="1820"/>
      <c r="I1179" s="1820"/>
      <c r="J1179" s="1820"/>
      <c r="K1179" s="1820"/>
      <c r="L1179" s="1820"/>
      <c r="M1179" s="1820"/>
      <c r="N1179" s="1820"/>
      <c r="O1179" s="1820"/>
      <c r="P1179" s="1820"/>
      <c r="Q1179" s="1820"/>
      <c r="R1179" s="1820"/>
      <c r="S1179" s="1820"/>
      <c r="T1179" s="1820"/>
      <c r="U1179" s="1820"/>
      <c r="V1179" s="1820"/>
      <c r="W1179" s="1820"/>
      <c r="X1179" s="1820"/>
      <c r="Y1179" s="1820"/>
      <c r="Z1179" s="1820"/>
      <c r="AA1179" s="1820"/>
      <c r="AB1179" s="1820"/>
      <c r="AC1179" s="1820"/>
      <c r="AD1179" s="1821" t="s">
        <v>2842</v>
      </c>
      <c r="AE1179" s="1821"/>
      <c r="AF1179" s="1210">
        <v>15</v>
      </c>
      <c r="AG1179" s="1211" t="s">
        <v>5</v>
      </c>
      <c r="AH1179" s="1800"/>
    </row>
    <row r="1180" spans="1:34" ht="16.7" customHeight="1">
      <c r="A1180" s="1822" t="s">
        <v>2843</v>
      </c>
      <c r="B1180" s="1802"/>
      <c r="C1180" s="1802"/>
      <c r="D1180" s="1778"/>
      <c r="E1180" s="1823" t="s">
        <v>2702</v>
      </c>
      <c r="F1180" s="1823"/>
      <c r="G1180" s="1823"/>
      <c r="H1180" s="1823"/>
      <c r="I1180" s="1823"/>
      <c r="J1180" s="1823"/>
      <c r="K1180" s="1823"/>
      <c r="L1180" s="1823"/>
      <c r="M1180" s="1823"/>
      <c r="N1180" s="1823"/>
      <c r="O1180" s="1823"/>
      <c r="P1180" s="1823"/>
      <c r="Q1180" s="1823"/>
      <c r="R1180" s="1823"/>
      <c r="S1180" s="1823"/>
      <c r="T1180" s="1823"/>
      <c r="U1180" s="1823"/>
      <c r="V1180" s="1823"/>
      <c r="W1180" s="1823"/>
      <c r="X1180" s="1823"/>
      <c r="Y1180" s="1823"/>
      <c r="Z1180" s="1823"/>
      <c r="AA1180" s="1823"/>
      <c r="AB1180" s="1823"/>
      <c r="AC1180" s="1823"/>
      <c r="AD1180" s="1823"/>
      <c r="AE1180" s="1823"/>
      <c r="AF1180" s="1823"/>
      <c r="AG1180" s="1823"/>
      <c r="AH1180" s="1779"/>
    </row>
    <row r="1181" spans="1:34" ht="17.45" customHeight="1">
      <c r="A1181" s="1824" t="s">
        <v>2844</v>
      </c>
      <c r="B1181" s="1816"/>
      <c r="C1181" s="1816"/>
      <c r="D1181" s="1309"/>
      <c r="E1181" s="1815" t="s">
        <v>150</v>
      </c>
      <c r="F1181" s="1815"/>
      <c r="G1181" s="1111"/>
      <c r="H1181" s="1796" t="s">
        <v>2845</v>
      </c>
      <c r="I1181" s="1796"/>
      <c r="J1181" s="1796" t="s">
        <v>478</v>
      </c>
      <c r="K1181" s="1796"/>
      <c r="L1181" s="1309"/>
      <c r="M1181" s="1309"/>
      <c r="N1181" s="1816" t="s">
        <v>2846</v>
      </c>
      <c r="O1181" s="1816"/>
      <c r="P1181" s="1816"/>
      <c r="Q1181" s="1816"/>
      <c r="R1181" s="1817">
        <v>1</v>
      </c>
      <c r="S1181" s="1817"/>
      <c r="T1181" s="1817"/>
      <c r="U1181" s="1817"/>
      <c r="V1181" s="1309"/>
      <c r="W1181" s="1309"/>
      <c r="X1181" s="1309"/>
      <c r="Y1181" s="1796" t="s">
        <v>2847</v>
      </c>
      <c r="Z1181" s="1796"/>
      <c r="AA1181" s="1796"/>
      <c r="AB1181" s="1796"/>
      <c r="AC1181" s="1796"/>
      <c r="AD1181" s="1796"/>
      <c r="AE1181" s="1796"/>
      <c r="AF1181" s="1797" t="s">
        <v>2848</v>
      </c>
      <c r="AG1181" s="1797"/>
      <c r="AH1181" s="1782"/>
    </row>
    <row r="1182" spans="1:34" ht="5.85" customHeight="1">
      <c r="A1182" s="1798"/>
      <c r="B1182" s="1799"/>
      <c r="C1182" s="1799"/>
      <c r="D1182" s="1799"/>
      <c r="E1182" s="1799"/>
      <c r="F1182" s="1799"/>
      <c r="G1182" s="1799"/>
      <c r="H1182" s="1799"/>
      <c r="I1182" s="1799"/>
      <c r="J1182" s="1799"/>
      <c r="K1182" s="1799"/>
      <c r="L1182" s="1799"/>
      <c r="M1182" s="1799"/>
      <c r="N1182" s="1799"/>
      <c r="O1182" s="1799"/>
      <c r="P1182" s="1799"/>
      <c r="Q1182" s="1799"/>
      <c r="R1182" s="1799"/>
      <c r="S1182" s="1799"/>
      <c r="T1182" s="1799"/>
      <c r="U1182" s="1799"/>
      <c r="V1182" s="1799"/>
      <c r="W1182" s="1799"/>
      <c r="X1182" s="1799"/>
      <c r="Y1182" s="1799"/>
      <c r="Z1182" s="1799"/>
      <c r="AA1182" s="1799"/>
      <c r="AB1182" s="1799"/>
      <c r="AC1182" s="1799"/>
      <c r="AD1182" s="1799"/>
      <c r="AE1182" s="1799"/>
      <c r="AF1182" s="1799"/>
      <c r="AG1182" s="1799"/>
      <c r="AH1182" s="1800"/>
    </row>
    <row r="1183" spans="1:34" ht="16.7" customHeight="1">
      <c r="A1183" s="1801" t="s">
        <v>2849</v>
      </c>
      <c r="B1183" s="1802"/>
      <c r="C1183" s="1802"/>
      <c r="D1183" s="1802"/>
      <c r="E1183" s="1802"/>
      <c r="F1183" s="1802"/>
      <c r="G1183" s="1802"/>
      <c r="H1183" s="1802"/>
      <c r="I1183" s="1802"/>
      <c r="J1183" s="1803"/>
      <c r="K1183" s="1789" t="s">
        <v>2850</v>
      </c>
      <c r="L1183" s="1807"/>
      <c r="M1183" s="1789" t="s">
        <v>2851</v>
      </c>
      <c r="N1183" s="1790"/>
      <c r="O1183" s="1790"/>
      <c r="P1183" s="1790"/>
      <c r="Q1183" s="1790"/>
      <c r="R1183" s="1790"/>
      <c r="S1183" s="1790"/>
      <c r="T1183" s="1791"/>
      <c r="U1183" s="1789" t="s">
        <v>2852</v>
      </c>
      <c r="V1183" s="1790"/>
      <c r="W1183" s="1790"/>
      <c r="X1183" s="1790"/>
      <c r="Y1183" s="1790"/>
      <c r="Z1183" s="1790"/>
      <c r="AA1183" s="1790"/>
      <c r="AB1183" s="1790"/>
      <c r="AC1183" s="1790"/>
      <c r="AD1183" s="1791"/>
      <c r="AE1183" s="1810" t="s">
        <v>2853</v>
      </c>
      <c r="AF1183" s="1811"/>
      <c r="AG1183" s="1811"/>
      <c r="AH1183" s="1814"/>
    </row>
    <row r="1184" spans="1:34" ht="17.45" customHeight="1">
      <c r="A1184" s="1804"/>
      <c r="B1184" s="1805"/>
      <c r="C1184" s="1805"/>
      <c r="D1184" s="1805"/>
      <c r="E1184" s="1805"/>
      <c r="F1184" s="1805"/>
      <c r="G1184" s="1805"/>
      <c r="H1184" s="1805"/>
      <c r="I1184" s="1805"/>
      <c r="J1184" s="1806"/>
      <c r="K1184" s="1808"/>
      <c r="L1184" s="1809"/>
      <c r="M1184" s="1789" t="s">
        <v>2854</v>
      </c>
      <c r="N1184" s="1790"/>
      <c r="O1184" s="1790"/>
      <c r="P1184" s="1791"/>
      <c r="Q1184" s="1789" t="s">
        <v>2855</v>
      </c>
      <c r="R1184" s="1790"/>
      <c r="S1184" s="1790"/>
      <c r="T1184" s="1791"/>
      <c r="U1184" s="1789" t="s">
        <v>2854</v>
      </c>
      <c r="V1184" s="1790"/>
      <c r="W1184" s="1790"/>
      <c r="X1184" s="1790"/>
      <c r="Y1184" s="1790"/>
      <c r="Z1184" s="1791"/>
      <c r="AA1184" s="1789" t="s">
        <v>2855</v>
      </c>
      <c r="AB1184" s="1790"/>
      <c r="AC1184" s="1790"/>
      <c r="AD1184" s="1791"/>
      <c r="AE1184" s="1812"/>
      <c r="AF1184" s="1813"/>
      <c r="AG1184" s="1813"/>
      <c r="AH1184" s="1800"/>
    </row>
    <row r="1185" spans="1:34" ht="17.45" customHeight="1">
      <c r="A1185" s="1792"/>
      <c r="B1185" s="1793"/>
      <c r="C1185" s="1793"/>
      <c r="D1185" s="1793"/>
      <c r="E1185" s="1793"/>
      <c r="F1185" s="1793"/>
      <c r="G1185" s="1793"/>
      <c r="H1185" s="1793"/>
      <c r="I1185" s="1793"/>
      <c r="J1185" s="1793"/>
      <c r="K1185" s="1794" t="s">
        <v>2856</v>
      </c>
      <c r="L1185" s="1794"/>
      <c r="M1185" s="1794"/>
      <c r="N1185" s="1794"/>
      <c r="O1185" s="1794"/>
      <c r="P1185" s="1794"/>
      <c r="Q1185" s="1794"/>
      <c r="R1185" s="1794"/>
      <c r="S1185" s="1794"/>
      <c r="T1185" s="1794"/>
      <c r="U1185" s="1794"/>
      <c r="V1185" s="1794"/>
      <c r="W1185" s="1794"/>
      <c r="X1185" s="1794"/>
      <c r="Y1185" s="1794"/>
      <c r="Z1185" s="1794"/>
      <c r="AA1185" s="1795">
        <v>0</v>
      </c>
      <c r="AB1185" s="1795"/>
      <c r="AC1185" s="1795"/>
      <c r="AD1185" s="1795"/>
      <c r="AE1185" s="1795"/>
      <c r="AF1185" s="1795"/>
      <c r="AG1185" s="1795"/>
      <c r="AH1185" s="1213"/>
    </row>
    <row r="1186" spans="1:34" ht="16.7" customHeight="1">
      <c r="A1186" s="1801" t="s">
        <v>2857</v>
      </c>
      <c r="B1186" s="1825"/>
      <c r="C1186" s="1825"/>
      <c r="D1186" s="1825"/>
      <c r="E1186" s="1825"/>
      <c r="F1186" s="1825"/>
      <c r="G1186" s="1825"/>
      <c r="H1186" s="1825"/>
      <c r="I1186" s="1825"/>
      <c r="J1186" s="1825"/>
      <c r="K1186" s="1825"/>
      <c r="L1186" s="1825"/>
      <c r="M1186" s="1825"/>
      <c r="N1186" s="1826"/>
      <c r="O1186" s="1789" t="s">
        <v>2858</v>
      </c>
      <c r="P1186" s="1790"/>
      <c r="Q1186" s="1790"/>
      <c r="R1186" s="1790"/>
      <c r="S1186" s="1791"/>
      <c r="T1186" s="1827" t="s">
        <v>2850</v>
      </c>
      <c r="U1186" s="1790"/>
      <c r="V1186" s="1790"/>
      <c r="W1186" s="1213"/>
      <c r="X1186" s="1789" t="s">
        <v>2859</v>
      </c>
      <c r="Y1186" s="1790"/>
      <c r="Z1186" s="1790"/>
      <c r="AA1186" s="1790"/>
      <c r="AB1186" s="1790"/>
      <c r="AC1186" s="1790"/>
      <c r="AD1186" s="1791"/>
      <c r="AE1186" s="1810" t="s">
        <v>2853</v>
      </c>
      <c r="AF1186" s="1828"/>
      <c r="AG1186" s="1828"/>
      <c r="AH1186" s="1213"/>
    </row>
    <row r="1187" spans="1:34" ht="17.45" customHeight="1">
      <c r="A1187" s="1792"/>
      <c r="B1187" s="1778"/>
      <c r="C1187" s="1778"/>
      <c r="D1187" s="1778"/>
      <c r="E1187" s="1778"/>
      <c r="F1187" s="1778"/>
      <c r="G1187" s="1778"/>
      <c r="H1187" s="1778"/>
      <c r="I1187" s="1846" t="s">
        <v>2860</v>
      </c>
      <c r="J1187" s="1846"/>
      <c r="K1187" s="1846"/>
      <c r="L1187" s="1846"/>
      <c r="M1187" s="1846"/>
      <c r="N1187" s="1846"/>
      <c r="O1187" s="1846"/>
      <c r="P1187" s="1846"/>
      <c r="Q1187" s="1846"/>
      <c r="R1187" s="1846"/>
      <c r="S1187" s="1846"/>
      <c r="T1187" s="1846"/>
      <c r="U1187" s="1846"/>
      <c r="V1187" s="1846"/>
      <c r="W1187" s="1846"/>
      <c r="X1187" s="1846"/>
      <c r="Y1187" s="1846"/>
      <c r="Z1187" s="1793"/>
      <c r="AA1187" s="1847">
        <v>0</v>
      </c>
      <c r="AB1187" s="1847"/>
      <c r="AC1187" s="1847"/>
      <c r="AD1187" s="1847"/>
      <c r="AE1187" s="1847"/>
      <c r="AF1187" s="1847"/>
      <c r="AG1187" s="1847"/>
      <c r="AH1187" s="1814"/>
    </row>
    <row r="1188" spans="1:34" ht="16.7" customHeight="1">
      <c r="A1188" s="1844"/>
      <c r="B1188" s="1309"/>
      <c r="C1188" s="1309"/>
      <c r="D1188" s="1309"/>
      <c r="E1188" s="1309"/>
      <c r="F1188" s="1309"/>
      <c r="G1188" s="1309"/>
      <c r="H1188" s="1309"/>
      <c r="I1188" s="1840" t="s">
        <v>2861</v>
      </c>
      <c r="J1188" s="1840"/>
      <c r="K1188" s="1840"/>
      <c r="L1188" s="1840"/>
      <c r="M1188" s="1840"/>
      <c r="N1188" s="1840"/>
      <c r="O1188" s="1840"/>
      <c r="P1188" s="1840"/>
      <c r="Q1188" s="1840"/>
      <c r="R1188" s="1840"/>
      <c r="S1188" s="1840"/>
      <c r="T1188" s="1840"/>
      <c r="U1188" s="1840"/>
      <c r="V1188" s="1840"/>
      <c r="W1188" s="1840"/>
      <c r="X1188" s="1840"/>
      <c r="Y1188" s="1840"/>
      <c r="Z1188" s="1309"/>
      <c r="AA1188" s="1841">
        <v>0</v>
      </c>
      <c r="AB1188" s="1841"/>
      <c r="AC1188" s="1841"/>
      <c r="AD1188" s="1841"/>
      <c r="AE1188" s="1841"/>
      <c r="AF1188" s="1841"/>
      <c r="AG1188" s="1841"/>
      <c r="AH1188" s="1782"/>
    </row>
    <row r="1189" spans="1:34" ht="17.45" customHeight="1">
      <c r="A1189" s="1844"/>
      <c r="B1189" s="1309"/>
      <c r="C1189" s="1309"/>
      <c r="D1189" s="1309"/>
      <c r="E1189" s="1309"/>
      <c r="F1189" s="1309"/>
      <c r="G1189" s="1309"/>
      <c r="H1189" s="1309"/>
      <c r="I1189" s="1840" t="s">
        <v>2862</v>
      </c>
      <c r="J1189" s="1840"/>
      <c r="K1189" s="1840"/>
      <c r="L1189" s="1840"/>
      <c r="M1189" s="1840"/>
      <c r="N1189" s="1840"/>
      <c r="O1189" s="1840"/>
      <c r="P1189" s="1840"/>
      <c r="Q1189" s="1840"/>
      <c r="R1189" s="1840"/>
      <c r="S1189" s="1840"/>
      <c r="T1189" s="1840"/>
      <c r="U1189" s="1840"/>
      <c r="V1189" s="1840"/>
      <c r="W1189" s="1840"/>
      <c r="X1189" s="1840"/>
      <c r="Y1189" s="1840"/>
      <c r="Z1189" s="1309"/>
      <c r="AA1189" s="1841">
        <v>0</v>
      </c>
      <c r="AB1189" s="1841"/>
      <c r="AC1189" s="1841"/>
      <c r="AD1189" s="1841"/>
      <c r="AE1189" s="1841"/>
      <c r="AF1189" s="1841"/>
      <c r="AG1189" s="1841"/>
      <c r="AH1189" s="1782"/>
    </row>
    <row r="1190" spans="1:34" ht="17.45" customHeight="1">
      <c r="A1190" s="1844"/>
      <c r="B1190" s="1309"/>
      <c r="C1190" s="1309"/>
      <c r="D1190" s="1309"/>
      <c r="E1190" s="1309"/>
      <c r="F1190" s="1309"/>
      <c r="G1190" s="1309"/>
      <c r="H1190" s="1309"/>
      <c r="I1190" s="1840" t="s">
        <v>2863</v>
      </c>
      <c r="J1190" s="1840"/>
      <c r="K1190" s="1840"/>
      <c r="L1190" s="1840"/>
      <c r="M1190" s="1840"/>
      <c r="N1190" s="1840"/>
      <c r="O1190" s="1840"/>
      <c r="P1190" s="1840"/>
      <c r="Q1190" s="1840"/>
      <c r="R1190" s="1840"/>
      <c r="S1190" s="1840"/>
      <c r="T1190" s="1840"/>
      <c r="U1190" s="1840"/>
      <c r="V1190" s="1840"/>
      <c r="W1190" s="1840"/>
      <c r="X1190" s="1840"/>
      <c r="Y1190" s="1840"/>
      <c r="Z1190" s="1309"/>
      <c r="AA1190" s="1841">
        <v>0</v>
      </c>
      <c r="AB1190" s="1841"/>
      <c r="AC1190" s="1841"/>
      <c r="AD1190" s="1841"/>
      <c r="AE1190" s="1841"/>
      <c r="AF1190" s="1841"/>
      <c r="AG1190" s="1841"/>
      <c r="AH1190" s="1782"/>
    </row>
    <row r="1191" spans="1:34" ht="16.7" customHeight="1">
      <c r="A1191" s="1845"/>
      <c r="B1191" s="1799"/>
      <c r="C1191" s="1799"/>
      <c r="D1191" s="1799"/>
      <c r="E1191" s="1799"/>
      <c r="F1191" s="1799"/>
      <c r="G1191" s="1799"/>
      <c r="H1191" s="1799"/>
      <c r="I1191" s="1842" t="s">
        <v>2864</v>
      </c>
      <c r="J1191" s="1842"/>
      <c r="K1191" s="1842"/>
      <c r="L1191" s="1842"/>
      <c r="M1191" s="1842"/>
      <c r="N1191" s="1842"/>
      <c r="O1191" s="1842"/>
      <c r="P1191" s="1842"/>
      <c r="Q1191" s="1842"/>
      <c r="R1191" s="1842"/>
      <c r="S1191" s="1842"/>
      <c r="T1191" s="1842"/>
      <c r="U1191" s="1842"/>
      <c r="V1191" s="1842"/>
      <c r="W1191" s="1842"/>
      <c r="X1191" s="1842"/>
      <c r="Y1191" s="1842"/>
      <c r="Z1191" s="1799"/>
      <c r="AA1191" s="1843">
        <v>0</v>
      </c>
      <c r="AB1191" s="1843"/>
      <c r="AC1191" s="1843"/>
      <c r="AD1191" s="1843"/>
      <c r="AE1191" s="1843"/>
      <c r="AF1191" s="1843"/>
      <c r="AG1191" s="1843"/>
      <c r="AH1191" s="1800"/>
    </row>
    <row r="1192" spans="1:34" ht="17.45" customHeight="1">
      <c r="A1192" s="1801" t="s">
        <v>2865</v>
      </c>
      <c r="B1192" s="1825"/>
      <c r="C1192" s="1825"/>
      <c r="D1192" s="1825"/>
      <c r="E1192" s="1825"/>
      <c r="F1192" s="1825"/>
      <c r="G1192" s="1825"/>
      <c r="H1192" s="1825"/>
      <c r="I1192" s="1825"/>
      <c r="J1192" s="1825"/>
      <c r="K1192" s="1825"/>
      <c r="L1192" s="1825"/>
      <c r="M1192" s="1825"/>
      <c r="N1192" s="1826"/>
      <c r="O1192" s="1789" t="s">
        <v>2850</v>
      </c>
      <c r="P1192" s="1790"/>
      <c r="Q1192" s="1790"/>
      <c r="R1192" s="1790"/>
      <c r="S1192" s="1791"/>
      <c r="T1192" s="1827" t="s">
        <v>754</v>
      </c>
      <c r="U1192" s="1790"/>
      <c r="V1192" s="1790"/>
      <c r="W1192" s="1213"/>
      <c r="X1192" s="1789" t="s">
        <v>2866</v>
      </c>
      <c r="Y1192" s="1790"/>
      <c r="Z1192" s="1790"/>
      <c r="AA1192" s="1790"/>
      <c r="AB1192" s="1790"/>
      <c r="AC1192" s="1790"/>
      <c r="AD1192" s="1791"/>
      <c r="AE1192" s="1810" t="s">
        <v>2867</v>
      </c>
      <c r="AF1192" s="1828"/>
      <c r="AG1192" s="1828"/>
      <c r="AH1192" s="1213"/>
    </row>
    <row r="1193" spans="1:34" ht="16.7" customHeight="1">
      <c r="A1193" s="1215"/>
      <c r="B1193" s="1216" t="s">
        <v>1185</v>
      </c>
      <c r="C1193" s="1829" t="s">
        <v>3008</v>
      </c>
      <c r="D1193" s="1830"/>
      <c r="E1193" s="1830"/>
      <c r="F1193" s="1830"/>
      <c r="G1193" s="1830"/>
      <c r="H1193" s="1830"/>
      <c r="I1193" s="1830"/>
      <c r="J1193" s="1830"/>
      <c r="K1193" s="1830"/>
      <c r="L1193" s="1830"/>
      <c r="M1193" s="1830"/>
      <c r="N1193" s="1829"/>
      <c r="O1193" s="1831">
        <v>1</v>
      </c>
      <c r="P1193" s="1832"/>
      <c r="Q1193" s="1832"/>
      <c r="R1193" s="1832"/>
      <c r="S1193" s="1833"/>
      <c r="T1193" s="1834" t="s">
        <v>478</v>
      </c>
      <c r="U1193" s="1835"/>
      <c r="V1193" s="1835"/>
      <c r="W1193" s="1217"/>
      <c r="X1193" s="1836">
        <v>21.66</v>
      </c>
      <c r="Y1193" s="1837"/>
      <c r="Z1193" s="1837"/>
      <c r="AA1193" s="1837"/>
      <c r="AB1193" s="1837"/>
      <c r="AC1193" s="1837"/>
      <c r="AD1193" s="1838"/>
      <c r="AE1193" s="1839">
        <v>21.66</v>
      </c>
      <c r="AF1193" s="1795"/>
      <c r="AG1193" s="1795"/>
      <c r="AH1193" s="1217"/>
    </row>
    <row r="1194" spans="1:34" ht="17.45" customHeight="1">
      <c r="A1194" s="1792"/>
      <c r="B1194" s="1793"/>
      <c r="C1194" s="1793"/>
      <c r="D1194" s="1793"/>
      <c r="E1194" s="1793"/>
      <c r="F1194" s="1793"/>
      <c r="G1194" s="1793"/>
      <c r="H1194" s="1793"/>
      <c r="I1194" s="1794" t="s">
        <v>2869</v>
      </c>
      <c r="J1194" s="1794"/>
      <c r="K1194" s="1794"/>
      <c r="L1194" s="1794"/>
      <c r="M1194" s="1794"/>
      <c r="N1194" s="1794"/>
      <c r="O1194" s="1794"/>
      <c r="P1194" s="1794"/>
      <c r="Q1194" s="1794"/>
      <c r="R1194" s="1794"/>
      <c r="S1194" s="1794"/>
      <c r="T1194" s="1794"/>
      <c r="U1194" s="1794"/>
      <c r="V1194" s="1794"/>
      <c r="W1194" s="1794"/>
      <c r="X1194" s="1794"/>
      <c r="Y1194" s="1794"/>
      <c r="Z1194" s="1214"/>
      <c r="AA1194" s="1795">
        <v>21.66</v>
      </c>
      <c r="AB1194" s="1795"/>
      <c r="AC1194" s="1795"/>
      <c r="AD1194" s="1795"/>
      <c r="AE1194" s="1795"/>
      <c r="AF1194" s="1795"/>
      <c r="AG1194" s="1795"/>
      <c r="AH1194" s="1213"/>
    </row>
    <row r="1195" spans="1:34" ht="17.45" customHeight="1">
      <c r="A1195" s="1801" t="s">
        <v>2870</v>
      </c>
      <c r="B1195" s="1825"/>
      <c r="C1195" s="1825"/>
      <c r="D1195" s="1825"/>
      <c r="E1195" s="1825"/>
      <c r="F1195" s="1825"/>
      <c r="G1195" s="1825"/>
      <c r="H1195" s="1825"/>
      <c r="I1195" s="1825"/>
      <c r="J1195" s="1825"/>
      <c r="K1195" s="1825"/>
      <c r="L1195" s="1825"/>
      <c r="M1195" s="1825"/>
      <c r="N1195" s="1826"/>
      <c r="O1195" s="1789" t="s">
        <v>2850</v>
      </c>
      <c r="P1195" s="1790"/>
      <c r="Q1195" s="1790"/>
      <c r="R1195" s="1790"/>
      <c r="S1195" s="1791"/>
      <c r="T1195" s="1827" t="s">
        <v>754</v>
      </c>
      <c r="U1195" s="1790"/>
      <c r="V1195" s="1790"/>
      <c r="W1195" s="1213"/>
      <c r="X1195" s="1789" t="s">
        <v>2866</v>
      </c>
      <c r="Y1195" s="1790"/>
      <c r="Z1195" s="1790"/>
      <c r="AA1195" s="1790"/>
      <c r="AB1195" s="1790"/>
      <c r="AC1195" s="1790"/>
      <c r="AD1195" s="1791"/>
      <c r="AE1195" s="1810" t="s">
        <v>2867</v>
      </c>
      <c r="AF1195" s="1828"/>
      <c r="AG1195" s="1828"/>
      <c r="AH1195" s="1213"/>
    </row>
    <row r="1196" spans="1:34" ht="16.7" customHeight="1">
      <c r="A1196" s="1792"/>
      <c r="B1196" s="1793"/>
      <c r="C1196" s="1793"/>
      <c r="D1196" s="1793"/>
      <c r="E1196" s="1793"/>
      <c r="F1196" s="1793"/>
      <c r="G1196" s="1793"/>
      <c r="H1196" s="1793"/>
      <c r="I1196" s="1794" t="s">
        <v>2871</v>
      </c>
      <c r="J1196" s="1794"/>
      <c r="K1196" s="1794"/>
      <c r="L1196" s="1794"/>
      <c r="M1196" s="1794"/>
      <c r="N1196" s="1794"/>
      <c r="O1196" s="1794"/>
      <c r="P1196" s="1794"/>
      <c r="Q1196" s="1794"/>
      <c r="R1196" s="1794"/>
      <c r="S1196" s="1794"/>
      <c r="T1196" s="1794"/>
      <c r="U1196" s="1794"/>
      <c r="V1196" s="1794"/>
      <c r="W1196" s="1794"/>
      <c r="X1196" s="1794"/>
      <c r="Y1196" s="1794"/>
      <c r="Z1196" s="1214"/>
      <c r="AA1196" s="1795">
        <v>0</v>
      </c>
      <c r="AB1196" s="1795"/>
      <c r="AC1196" s="1795"/>
      <c r="AD1196" s="1795"/>
      <c r="AE1196" s="1795"/>
      <c r="AF1196" s="1795"/>
      <c r="AG1196" s="1795"/>
      <c r="AH1196" s="1213"/>
    </row>
    <row r="1197" spans="1:34" ht="17.45" customHeight="1">
      <c r="A1197" s="1801" t="s">
        <v>2872</v>
      </c>
      <c r="B1197" s="1825"/>
      <c r="C1197" s="1825"/>
      <c r="D1197" s="1825"/>
      <c r="E1197" s="1825"/>
      <c r="F1197" s="1825"/>
      <c r="G1197" s="1825"/>
      <c r="H1197" s="1825"/>
      <c r="I1197" s="1825"/>
      <c r="J1197" s="1825"/>
      <c r="K1197" s="1825"/>
      <c r="L1197" s="1825"/>
      <c r="M1197" s="1825"/>
      <c r="N1197" s="1826"/>
      <c r="O1197" s="1789" t="s">
        <v>2850</v>
      </c>
      <c r="P1197" s="1790"/>
      <c r="Q1197" s="1790"/>
      <c r="R1197" s="1790"/>
      <c r="S1197" s="1791"/>
      <c r="T1197" s="1827" t="s">
        <v>754</v>
      </c>
      <c r="U1197" s="1790"/>
      <c r="V1197" s="1790"/>
      <c r="W1197" s="1213"/>
      <c r="X1197" s="1789" t="s">
        <v>2866</v>
      </c>
      <c r="Y1197" s="1790"/>
      <c r="Z1197" s="1790"/>
      <c r="AA1197" s="1790"/>
      <c r="AB1197" s="1790"/>
      <c r="AC1197" s="1790"/>
      <c r="AD1197" s="1791"/>
      <c r="AE1197" s="1810" t="s">
        <v>2867</v>
      </c>
      <c r="AF1197" s="1828"/>
      <c r="AG1197" s="1828"/>
      <c r="AH1197" s="1213"/>
    </row>
    <row r="1198" spans="1:34" ht="17.45" customHeight="1">
      <c r="A1198" s="1792"/>
      <c r="B1198" s="1793"/>
      <c r="C1198" s="1793"/>
      <c r="D1198" s="1793"/>
      <c r="E1198" s="1793"/>
      <c r="F1198" s="1793"/>
      <c r="G1198" s="1793"/>
      <c r="H1198" s="1793"/>
      <c r="I1198" s="1793"/>
      <c r="J1198" s="1793"/>
      <c r="K1198" s="1794" t="s">
        <v>2873</v>
      </c>
      <c r="L1198" s="1794"/>
      <c r="M1198" s="1794"/>
      <c r="N1198" s="1794"/>
      <c r="O1198" s="1794"/>
      <c r="P1198" s="1794"/>
      <c r="Q1198" s="1794"/>
      <c r="R1198" s="1794"/>
      <c r="S1198" s="1794"/>
      <c r="T1198" s="1794"/>
      <c r="U1198" s="1794"/>
      <c r="V1198" s="1794"/>
      <c r="W1198" s="1794"/>
      <c r="X1198" s="1794"/>
      <c r="Y1198" s="1794"/>
      <c r="Z1198" s="1794"/>
      <c r="AA1198" s="1794"/>
      <c r="AB1198" s="1214"/>
      <c r="AC1198" s="1795">
        <v>0</v>
      </c>
      <c r="AD1198" s="1795"/>
      <c r="AE1198" s="1795"/>
      <c r="AF1198" s="1795"/>
      <c r="AG1198" s="1795"/>
      <c r="AH1198" s="1213"/>
    </row>
    <row r="1199" spans="1:34" ht="16.7" customHeight="1">
      <c r="A1199" s="1801" t="s">
        <v>2874</v>
      </c>
      <c r="B1199" s="1825"/>
      <c r="C1199" s="1825"/>
      <c r="D1199" s="1825"/>
      <c r="E1199" s="1825"/>
      <c r="F1199" s="1825"/>
      <c r="G1199" s="1825"/>
      <c r="H1199" s="1825"/>
      <c r="I1199" s="1825"/>
      <c r="J1199" s="1826"/>
      <c r="K1199" s="1789" t="s">
        <v>2850</v>
      </c>
      <c r="L1199" s="1791"/>
      <c r="M1199" s="1855" t="s">
        <v>2875</v>
      </c>
      <c r="N1199" s="1856"/>
      <c r="O1199" s="1857"/>
      <c r="P1199" s="1855" t="s">
        <v>2876</v>
      </c>
      <c r="Q1199" s="1856"/>
      <c r="R1199" s="1857"/>
      <c r="S1199" s="1855" t="s">
        <v>2877</v>
      </c>
      <c r="T1199" s="1857"/>
      <c r="U1199" s="1789" t="s">
        <v>2878</v>
      </c>
      <c r="V1199" s="1790"/>
      <c r="W1199" s="1791"/>
      <c r="X1199" s="1789" t="s">
        <v>2879</v>
      </c>
      <c r="Y1199" s="1790"/>
      <c r="Z1199" s="1790"/>
      <c r="AA1199" s="1790"/>
      <c r="AB1199" s="1791"/>
      <c r="AC1199" s="1789" t="s">
        <v>2880</v>
      </c>
      <c r="AD1199" s="1791"/>
      <c r="AE1199" s="1810" t="s">
        <v>2867</v>
      </c>
      <c r="AF1199" s="1828"/>
      <c r="AG1199" s="1828"/>
      <c r="AH1199" s="1213"/>
    </row>
    <row r="1200" spans="1:34" ht="17.45" customHeight="1">
      <c r="A1200" s="1853"/>
      <c r="B1200" s="1778"/>
      <c r="C1200" s="1778"/>
      <c r="D1200" s="1778"/>
      <c r="E1200" s="1778"/>
      <c r="F1200" s="1778"/>
      <c r="G1200" s="1778"/>
      <c r="H1200" s="1778"/>
      <c r="I1200" s="1846" t="s">
        <v>2881</v>
      </c>
      <c r="J1200" s="1846"/>
      <c r="K1200" s="1846"/>
      <c r="L1200" s="1846"/>
      <c r="M1200" s="1846"/>
      <c r="N1200" s="1846"/>
      <c r="O1200" s="1846"/>
      <c r="P1200" s="1846"/>
      <c r="Q1200" s="1846"/>
      <c r="R1200" s="1846"/>
      <c r="S1200" s="1846"/>
      <c r="T1200" s="1846"/>
      <c r="U1200" s="1846"/>
      <c r="V1200" s="1846"/>
      <c r="W1200" s="1846"/>
      <c r="X1200" s="1846"/>
      <c r="Y1200" s="1846"/>
      <c r="Z1200" s="1203"/>
      <c r="AA1200" s="1847">
        <v>0</v>
      </c>
      <c r="AB1200" s="1847"/>
      <c r="AC1200" s="1847"/>
      <c r="AD1200" s="1847"/>
      <c r="AE1200" s="1847"/>
      <c r="AF1200" s="1847"/>
      <c r="AG1200" s="1847"/>
      <c r="AH1200" s="1204"/>
    </row>
    <row r="1201" spans="1:34" ht="5.85" customHeight="1">
      <c r="A1201" s="1854"/>
      <c r="B1201" s="1309"/>
      <c r="C1201" s="1309"/>
      <c r="D1201" s="1309"/>
      <c r="E1201" s="1309"/>
      <c r="F1201" s="1309"/>
      <c r="G1201" s="1309"/>
      <c r="H1201" s="1309"/>
      <c r="I1201" s="1309"/>
      <c r="J1201" s="1309"/>
      <c r="K1201" s="1309"/>
      <c r="L1201" s="1309"/>
      <c r="M1201" s="1309"/>
      <c r="N1201" s="1309"/>
      <c r="O1201" s="1309"/>
      <c r="P1201" s="1309"/>
      <c r="Q1201" s="1309"/>
      <c r="R1201" s="1309"/>
      <c r="S1201" s="1309"/>
      <c r="T1201" s="1309"/>
      <c r="U1201" s="1309"/>
      <c r="V1201" s="1309"/>
      <c r="W1201" s="1309"/>
      <c r="X1201" s="1309"/>
      <c r="Y1201" s="1309"/>
      <c r="Z1201" s="1309"/>
      <c r="AA1201" s="1309"/>
      <c r="AB1201" s="1309"/>
      <c r="AC1201" s="1309"/>
      <c r="AD1201" s="1309"/>
      <c r="AE1201" s="1309"/>
      <c r="AF1201" s="1309"/>
      <c r="AG1201" s="1309"/>
      <c r="AH1201" s="1782"/>
    </row>
    <row r="1202" spans="1:34" ht="16.7" customHeight="1">
      <c r="A1202" s="1845"/>
      <c r="B1202" s="1799"/>
      <c r="C1202" s="1799"/>
      <c r="D1202" s="1799"/>
      <c r="E1202" s="1799"/>
      <c r="F1202" s="1799"/>
      <c r="G1202" s="1799"/>
      <c r="H1202" s="1799"/>
      <c r="I1202" s="1842" t="s">
        <v>2882</v>
      </c>
      <c r="J1202" s="1842"/>
      <c r="K1202" s="1842"/>
      <c r="L1202" s="1842"/>
      <c r="M1202" s="1842"/>
      <c r="N1202" s="1842"/>
      <c r="O1202" s="1842"/>
      <c r="P1202" s="1842"/>
      <c r="Q1202" s="1842"/>
      <c r="R1202" s="1842"/>
      <c r="S1202" s="1842"/>
      <c r="T1202" s="1842"/>
      <c r="U1202" s="1842"/>
      <c r="V1202" s="1842"/>
      <c r="W1202" s="1842"/>
      <c r="X1202" s="1842"/>
      <c r="Y1202" s="1842"/>
      <c r="Z1202" s="1212"/>
      <c r="AA1202" s="1848">
        <v>21.66</v>
      </c>
      <c r="AB1202" s="1848"/>
      <c r="AC1202" s="1848"/>
      <c r="AD1202" s="1848"/>
      <c r="AE1202" s="1848"/>
      <c r="AF1202" s="1848"/>
      <c r="AG1202" s="1848"/>
      <c r="AH1202" s="1208"/>
    </row>
    <row r="1203" spans="1:34" ht="45.75" customHeight="1">
      <c r="A1203" s="1849" t="s">
        <v>2883</v>
      </c>
      <c r="B1203" s="1850"/>
      <c r="C1203" s="1850"/>
      <c r="D1203" s="1850"/>
      <c r="E1203" s="1851"/>
      <c r="F1203" s="1852"/>
      <c r="G1203" s="1852"/>
      <c r="H1203" s="1852"/>
      <c r="I1203" s="1852"/>
      <c r="J1203" s="1852"/>
      <c r="K1203" s="1852"/>
      <c r="L1203" s="1852"/>
      <c r="M1203" s="1852"/>
      <c r="N1203" s="1852"/>
      <c r="O1203" s="1852"/>
      <c r="P1203" s="1852"/>
      <c r="Q1203" s="1852"/>
      <c r="R1203" s="1852"/>
      <c r="S1203" s="1852"/>
      <c r="T1203" s="1852"/>
      <c r="U1203" s="1852"/>
      <c r="V1203" s="1852"/>
      <c r="W1203" s="1852"/>
      <c r="X1203" s="1852"/>
      <c r="Y1203" s="1852"/>
      <c r="Z1203" s="1852"/>
      <c r="AA1203" s="1852"/>
      <c r="AB1203" s="1852"/>
      <c r="AC1203" s="1852"/>
      <c r="AD1203" s="1852"/>
      <c r="AE1203" s="1852"/>
      <c r="AF1203" s="1852"/>
      <c r="AG1203" s="1852"/>
      <c r="AH1203" s="1851"/>
    </row>
    <row r="1204" spans="1:34" ht="141.75" customHeight="1">
      <c r="A1204" s="1218"/>
      <c r="AH1204" s="1219"/>
    </row>
    <row r="1205" spans="1:34" ht="141.75" customHeight="1">
      <c r="A1205" s="1220"/>
      <c r="B1205" s="1221"/>
      <c r="C1205" s="1221"/>
      <c r="D1205" s="1221"/>
      <c r="E1205" s="1221"/>
      <c r="F1205" s="1221"/>
      <c r="G1205" s="1221"/>
      <c r="H1205" s="1221"/>
      <c r="I1205" s="1221"/>
      <c r="J1205" s="1221"/>
      <c r="K1205" s="1221"/>
      <c r="L1205" s="1221"/>
      <c r="M1205" s="1221"/>
      <c r="N1205" s="1221"/>
      <c r="O1205" s="1221"/>
      <c r="P1205" s="1221"/>
      <c r="Q1205" s="1221"/>
      <c r="R1205" s="1221"/>
      <c r="S1205" s="1221"/>
      <c r="T1205" s="1221"/>
      <c r="U1205" s="1221"/>
      <c r="V1205" s="1221"/>
      <c r="W1205" s="1221"/>
      <c r="X1205" s="1221"/>
      <c r="Y1205" s="1221"/>
      <c r="Z1205" s="1221"/>
      <c r="AA1205" s="1221"/>
      <c r="AB1205" s="1221"/>
      <c r="AC1205" s="1221"/>
      <c r="AD1205" s="1221"/>
      <c r="AE1205" s="1221"/>
      <c r="AF1205" s="1221"/>
      <c r="AG1205" s="1221"/>
      <c r="AH1205" s="1222"/>
    </row>
    <row r="1206" spans="1:34" ht="5.85" customHeight="1">
      <c r="A1206" s="1777"/>
      <c r="B1206" s="1778"/>
      <c r="C1206" s="1778"/>
      <c r="D1206" s="1778"/>
      <c r="E1206" s="1778"/>
      <c r="F1206" s="1778"/>
      <c r="G1206" s="1778"/>
      <c r="H1206" s="1778"/>
      <c r="I1206" s="1778"/>
      <c r="J1206" s="1778"/>
      <c r="K1206" s="1778"/>
      <c r="L1206" s="1778"/>
      <c r="M1206" s="1778"/>
      <c r="N1206" s="1778"/>
      <c r="O1206" s="1778"/>
      <c r="P1206" s="1778"/>
      <c r="Q1206" s="1778"/>
      <c r="R1206" s="1778"/>
      <c r="S1206" s="1778"/>
      <c r="T1206" s="1778"/>
      <c r="U1206" s="1778"/>
      <c r="V1206" s="1778"/>
      <c r="W1206" s="1778"/>
      <c r="X1206" s="1778"/>
      <c r="Y1206" s="1778"/>
      <c r="Z1206" s="1778"/>
      <c r="AA1206" s="1778"/>
      <c r="AB1206" s="1778"/>
      <c r="AC1206" s="1778"/>
      <c r="AD1206" s="1778"/>
      <c r="AE1206" s="1778"/>
      <c r="AF1206" s="1778"/>
      <c r="AG1206" s="1778"/>
      <c r="AH1206" s="1779"/>
    </row>
    <row r="1207" spans="1:34" ht="11.65" customHeight="1">
      <c r="A1207" s="1780" t="s">
        <v>2834</v>
      </c>
      <c r="B1207" s="1310"/>
      <c r="C1207" s="1310"/>
      <c r="D1207" s="1310"/>
      <c r="E1207" s="1310"/>
      <c r="F1207" s="1310"/>
      <c r="G1207" s="1310"/>
      <c r="H1207" s="1310"/>
      <c r="I1207" s="1310"/>
      <c r="J1207" s="1310"/>
      <c r="K1207" s="1310"/>
      <c r="L1207" s="1310"/>
      <c r="M1207" s="1310"/>
      <c r="N1207" s="1310"/>
      <c r="O1207" s="1310"/>
      <c r="P1207" s="1310"/>
      <c r="Q1207" s="1310"/>
      <c r="R1207" s="1310"/>
      <c r="S1207" s="1310"/>
      <c r="T1207" s="1310"/>
      <c r="U1207" s="1310"/>
      <c r="V1207" s="1310"/>
      <c r="W1207" s="1310"/>
      <c r="X1207" s="1310"/>
      <c r="Y1207" s="1310"/>
      <c r="Z1207" s="1310"/>
      <c r="AA1207" s="1310"/>
      <c r="AB1207" s="1310"/>
      <c r="AC1207" s="1310"/>
      <c r="AD1207" s="1309"/>
      <c r="AE1207" s="1309"/>
      <c r="AF1207" s="1781" t="s">
        <v>3009</v>
      </c>
      <c r="AG1207" s="1781"/>
      <c r="AH1207" s="1782"/>
    </row>
    <row r="1208" spans="1:34" ht="5.85" customHeight="1">
      <c r="A1208" s="1780"/>
      <c r="B1208" s="1310"/>
      <c r="C1208" s="1310"/>
      <c r="D1208" s="1310"/>
      <c r="E1208" s="1310"/>
      <c r="F1208" s="1310"/>
      <c r="G1208" s="1310"/>
      <c r="H1208" s="1310"/>
      <c r="I1208" s="1310"/>
      <c r="J1208" s="1310"/>
      <c r="K1208" s="1310"/>
      <c r="L1208" s="1310"/>
      <c r="M1208" s="1310"/>
      <c r="N1208" s="1310"/>
      <c r="O1208" s="1310"/>
      <c r="P1208" s="1310"/>
      <c r="Q1208" s="1310"/>
      <c r="R1208" s="1310"/>
      <c r="S1208" s="1310"/>
      <c r="T1208" s="1310"/>
      <c r="U1208" s="1310"/>
      <c r="V1208" s="1310"/>
      <c r="W1208" s="1310"/>
      <c r="X1208" s="1310"/>
      <c r="Y1208" s="1310"/>
      <c r="Z1208" s="1310"/>
      <c r="AA1208" s="1310"/>
      <c r="AB1208" s="1310"/>
      <c r="AC1208" s="1310"/>
      <c r="AD1208" s="1311"/>
      <c r="AE1208" s="1311"/>
      <c r="AF1208" s="1311"/>
      <c r="AG1208" s="1311"/>
      <c r="AH1208" s="1782"/>
    </row>
    <row r="1209" spans="1:34" ht="10.9" customHeight="1">
      <c r="A1209" s="1783" t="s">
        <v>2836</v>
      </c>
      <c r="B1209" s="1784"/>
      <c r="C1209" s="1784"/>
      <c r="D1209" s="1784"/>
      <c r="E1209" s="1784"/>
      <c r="F1209" s="1784"/>
      <c r="G1209" s="1784"/>
      <c r="H1209" s="1784"/>
      <c r="I1209" s="1784"/>
      <c r="J1209" s="1784"/>
      <c r="K1209" s="1784"/>
      <c r="L1209" s="1784"/>
      <c r="M1209" s="1784"/>
      <c r="N1209" s="1784"/>
      <c r="O1209" s="1784"/>
      <c r="P1209" s="1784"/>
      <c r="Q1209" s="1784"/>
      <c r="R1209" s="1784"/>
      <c r="S1209" s="1784"/>
      <c r="T1209" s="1784"/>
      <c r="U1209" s="1784"/>
      <c r="V1209" s="1784"/>
      <c r="W1209" s="1784"/>
      <c r="X1209" s="1784"/>
      <c r="Y1209" s="1784"/>
      <c r="Z1209" s="1784"/>
      <c r="AA1209" s="1784"/>
      <c r="AB1209" s="1784"/>
      <c r="AC1209" s="1784"/>
      <c r="AD1209" s="1311"/>
      <c r="AE1209" s="1311"/>
      <c r="AF1209" s="1311"/>
      <c r="AG1209" s="1311"/>
      <c r="AH1209" s="1782"/>
    </row>
    <row r="1210" spans="1:34" ht="23.25" customHeight="1">
      <c r="A1210" s="1785" t="s">
        <v>2837</v>
      </c>
      <c r="B1210" s="1786"/>
      <c r="C1210" s="1786"/>
      <c r="D1210" s="1786"/>
      <c r="E1210" s="1786"/>
      <c r="F1210" s="1786"/>
      <c r="G1210" s="1786"/>
      <c r="H1210" s="1786"/>
      <c r="I1210" s="1786"/>
      <c r="J1210" s="1786"/>
      <c r="K1210" s="1786"/>
      <c r="L1210" s="1786"/>
      <c r="M1210" s="1786"/>
      <c r="N1210" s="1786"/>
      <c r="O1210" s="1786"/>
      <c r="P1210" s="1786"/>
      <c r="Q1210" s="1786"/>
      <c r="R1210" s="1786"/>
      <c r="S1210" s="1786"/>
      <c r="T1210" s="1786"/>
      <c r="U1210" s="1786"/>
      <c r="V1210" s="1786"/>
      <c r="W1210" s="1786"/>
      <c r="X1210" s="1786"/>
      <c r="Y1210" s="1786"/>
      <c r="Z1210" s="1786"/>
      <c r="AA1210" s="1786"/>
      <c r="AB1210" s="1786"/>
      <c r="AC1210" s="1786"/>
      <c r="AD1210" s="1311"/>
      <c r="AE1210" s="1311"/>
      <c r="AF1210" s="1311"/>
      <c r="AG1210" s="1311"/>
      <c r="AH1210" s="1782"/>
    </row>
    <row r="1211" spans="1:34" ht="5.85" customHeight="1">
      <c r="A1211" s="1787" t="s">
        <v>2838</v>
      </c>
      <c r="B1211" s="1788"/>
      <c r="C1211" s="1788"/>
      <c r="D1211" s="1788"/>
      <c r="E1211" s="1788"/>
      <c r="F1211" s="1788"/>
      <c r="G1211" s="1788"/>
      <c r="H1211" s="1788"/>
      <c r="I1211" s="1788"/>
      <c r="J1211" s="1788"/>
      <c r="K1211" s="1788"/>
      <c r="L1211" s="1788"/>
      <c r="M1211" s="1788"/>
      <c r="N1211" s="1788"/>
      <c r="O1211" s="1788"/>
      <c r="P1211" s="1788"/>
      <c r="Q1211" s="1788"/>
      <c r="R1211" s="1788"/>
      <c r="S1211" s="1788"/>
      <c r="T1211" s="1788"/>
      <c r="U1211" s="1788"/>
      <c r="V1211" s="1788"/>
      <c r="W1211" s="1788"/>
      <c r="X1211" s="1788"/>
      <c r="Y1211" s="1788"/>
      <c r="Z1211" s="1788"/>
      <c r="AA1211" s="1788"/>
      <c r="AB1211" s="1788"/>
      <c r="AC1211" s="1788"/>
      <c r="AD1211" s="1311"/>
      <c r="AE1211" s="1311"/>
      <c r="AF1211" s="1311"/>
      <c r="AG1211" s="1311"/>
      <c r="AH1211" s="1782"/>
    </row>
    <row r="1212" spans="1:34" ht="5.85" customHeight="1">
      <c r="A1212" s="1787"/>
      <c r="B1212" s="1788"/>
      <c r="C1212" s="1788"/>
      <c r="D1212" s="1788"/>
      <c r="E1212" s="1788"/>
      <c r="F1212" s="1788"/>
      <c r="G1212" s="1788"/>
      <c r="H1212" s="1788"/>
      <c r="I1212" s="1788"/>
      <c r="J1212" s="1788"/>
      <c r="K1212" s="1788"/>
      <c r="L1212" s="1788"/>
      <c r="M1212" s="1788"/>
      <c r="N1212" s="1788"/>
      <c r="O1212" s="1788"/>
      <c r="P1212" s="1788"/>
      <c r="Q1212" s="1788"/>
      <c r="R1212" s="1788"/>
      <c r="S1212" s="1788"/>
      <c r="T1212" s="1788"/>
      <c r="U1212" s="1788"/>
      <c r="V1212" s="1788"/>
      <c r="W1212" s="1788"/>
      <c r="X1212" s="1788"/>
      <c r="Y1212" s="1788"/>
      <c r="Z1212" s="1788"/>
      <c r="AA1212" s="1788"/>
      <c r="AB1212" s="1788"/>
      <c r="AC1212" s="1788"/>
      <c r="AD1212" s="1782"/>
      <c r="AE1212" s="1309"/>
      <c r="AF1212" s="1309"/>
      <c r="AG1212" s="1309"/>
      <c r="AH1212" s="1782"/>
    </row>
    <row r="1213" spans="1:34" ht="10.9" customHeight="1">
      <c r="A1213" s="1787" t="s">
        <v>2839</v>
      </c>
      <c r="B1213" s="1788"/>
      <c r="C1213" s="1788"/>
      <c r="D1213" s="1788"/>
      <c r="E1213" s="1788"/>
      <c r="F1213" s="1788"/>
      <c r="G1213" s="1788"/>
      <c r="H1213" s="1788"/>
      <c r="I1213" s="1788"/>
      <c r="J1213" s="1788"/>
      <c r="K1213" s="1788"/>
      <c r="L1213" s="1788"/>
      <c r="M1213" s="1788"/>
      <c r="N1213" s="1788"/>
      <c r="O1213" s="1788"/>
      <c r="P1213" s="1788"/>
      <c r="Q1213" s="1788"/>
      <c r="R1213" s="1788"/>
      <c r="S1213" s="1788"/>
      <c r="T1213" s="1788"/>
      <c r="U1213" s="1788"/>
      <c r="V1213" s="1788"/>
      <c r="W1213" s="1788"/>
      <c r="X1213" s="1788"/>
      <c r="Y1213" s="1788"/>
      <c r="Z1213" s="1788"/>
      <c r="AA1213" s="1788"/>
      <c r="AB1213" s="1788"/>
      <c r="AC1213" s="1788"/>
      <c r="AD1213" s="1818" t="s">
        <v>2840</v>
      </c>
      <c r="AE1213" s="1818"/>
      <c r="AF1213" s="1206">
        <v>21.23</v>
      </c>
      <c r="AG1213" s="1207" t="s">
        <v>5</v>
      </c>
      <c r="AH1213" s="1800"/>
    </row>
    <row r="1214" spans="1:34" ht="11.65" customHeight="1">
      <c r="A1214" s="1819" t="s">
        <v>2841</v>
      </c>
      <c r="B1214" s="1820"/>
      <c r="C1214" s="1820"/>
      <c r="D1214" s="1820"/>
      <c r="E1214" s="1820"/>
      <c r="F1214" s="1820"/>
      <c r="G1214" s="1820"/>
      <c r="H1214" s="1820"/>
      <c r="I1214" s="1820"/>
      <c r="J1214" s="1820"/>
      <c r="K1214" s="1820"/>
      <c r="L1214" s="1820"/>
      <c r="M1214" s="1820"/>
      <c r="N1214" s="1820"/>
      <c r="O1214" s="1820"/>
      <c r="P1214" s="1820"/>
      <c r="Q1214" s="1820"/>
      <c r="R1214" s="1820"/>
      <c r="S1214" s="1820"/>
      <c r="T1214" s="1820"/>
      <c r="U1214" s="1820"/>
      <c r="V1214" s="1820"/>
      <c r="W1214" s="1820"/>
      <c r="X1214" s="1820"/>
      <c r="Y1214" s="1820"/>
      <c r="Z1214" s="1820"/>
      <c r="AA1214" s="1820"/>
      <c r="AB1214" s="1820"/>
      <c r="AC1214" s="1820"/>
      <c r="AD1214" s="1821" t="s">
        <v>2842</v>
      </c>
      <c r="AE1214" s="1821"/>
      <c r="AF1214" s="1210">
        <v>15</v>
      </c>
      <c r="AG1214" s="1211" t="s">
        <v>5</v>
      </c>
      <c r="AH1214" s="1800"/>
    </row>
    <row r="1215" spans="1:34" ht="17.45" customHeight="1">
      <c r="A1215" s="1822" t="s">
        <v>2843</v>
      </c>
      <c r="B1215" s="1802"/>
      <c r="C1215" s="1802"/>
      <c r="D1215" s="1778"/>
      <c r="E1215" s="1823" t="s">
        <v>2766</v>
      </c>
      <c r="F1215" s="1823"/>
      <c r="G1215" s="1823"/>
      <c r="H1215" s="1823"/>
      <c r="I1215" s="1823"/>
      <c r="J1215" s="1823"/>
      <c r="K1215" s="1823"/>
      <c r="L1215" s="1823"/>
      <c r="M1215" s="1823"/>
      <c r="N1215" s="1823"/>
      <c r="O1215" s="1823"/>
      <c r="P1215" s="1823"/>
      <c r="Q1215" s="1823"/>
      <c r="R1215" s="1823"/>
      <c r="S1215" s="1823"/>
      <c r="T1215" s="1823"/>
      <c r="U1215" s="1823"/>
      <c r="V1215" s="1823"/>
      <c r="W1215" s="1823"/>
      <c r="X1215" s="1823"/>
      <c r="Y1215" s="1823"/>
      <c r="Z1215" s="1823"/>
      <c r="AA1215" s="1823"/>
      <c r="AB1215" s="1823"/>
      <c r="AC1215" s="1823"/>
      <c r="AD1215" s="1823"/>
      <c r="AE1215" s="1823"/>
      <c r="AF1215" s="1823"/>
      <c r="AG1215" s="1823"/>
      <c r="AH1215" s="1779"/>
    </row>
    <row r="1216" spans="1:34" ht="16.7" customHeight="1">
      <c r="A1216" s="1824" t="s">
        <v>2844</v>
      </c>
      <c r="B1216" s="1816"/>
      <c r="C1216" s="1816"/>
      <c r="D1216" s="1309"/>
      <c r="E1216" s="1815" t="s">
        <v>683</v>
      </c>
      <c r="F1216" s="1815"/>
      <c r="G1216" s="1111"/>
      <c r="H1216" s="1796" t="s">
        <v>2845</v>
      </c>
      <c r="I1216" s="1796"/>
      <c r="J1216" s="1796" t="s">
        <v>497</v>
      </c>
      <c r="K1216" s="1796"/>
      <c r="L1216" s="1309"/>
      <c r="M1216" s="1309"/>
      <c r="N1216" s="1816" t="s">
        <v>2846</v>
      </c>
      <c r="O1216" s="1816"/>
      <c r="P1216" s="1816"/>
      <c r="Q1216" s="1816"/>
      <c r="R1216" s="1817">
        <v>5</v>
      </c>
      <c r="S1216" s="1817"/>
      <c r="T1216" s="1817"/>
      <c r="U1216" s="1817"/>
      <c r="V1216" s="1309"/>
      <c r="W1216" s="1309"/>
      <c r="X1216" s="1309"/>
      <c r="Y1216" s="1796" t="s">
        <v>2847</v>
      </c>
      <c r="Z1216" s="1796"/>
      <c r="AA1216" s="1796"/>
      <c r="AB1216" s="1796"/>
      <c r="AC1216" s="1796"/>
      <c r="AD1216" s="1796"/>
      <c r="AE1216" s="1796"/>
      <c r="AF1216" s="1797" t="s">
        <v>2848</v>
      </c>
      <c r="AG1216" s="1797"/>
      <c r="AH1216" s="1782"/>
    </row>
    <row r="1217" spans="1:34" ht="5.85" customHeight="1">
      <c r="A1217" s="1798"/>
      <c r="B1217" s="1799"/>
      <c r="C1217" s="1799"/>
      <c r="D1217" s="1799"/>
      <c r="E1217" s="1799"/>
      <c r="F1217" s="1799"/>
      <c r="G1217" s="1799"/>
      <c r="H1217" s="1799"/>
      <c r="I1217" s="1799"/>
      <c r="J1217" s="1799"/>
      <c r="K1217" s="1799"/>
      <c r="L1217" s="1799"/>
      <c r="M1217" s="1799"/>
      <c r="N1217" s="1799"/>
      <c r="O1217" s="1799"/>
      <c r="P1217" s="1799"/>
      <c r="Q1217" s="1799"/>
      <c r="R1217" s="1799"/>
      <c r="S1217" s="1799"/>
      <c r="T1217" s="1799"/>
      <c r="U1217" s="1799"/>
      <c r="V1217" s="1799"/>
      <c r="W1217" s="1799"/>
      <c r="X1217" s="1799"/>
      <c r="Y1217" s="1799"/>
      <c r="Z1217" s="1799"/>
      <c r="AA1217" s="1799"/>
      <c r="AB1217" s="1799"/>
      <c r="AC1217" s="1799"/>
      <c r="AD1217" s="1799"/>
      <c r="AE1217" s="1799"/>
      <c r="AF1217" s="1799"/>
      <c r="AG1217" s="1799"/>
      <c r="AH1217" s="1800"/>
    </row>
    <row r="1218" spans="1:34" ht="17.45" customHeight="1">
      <c r="A1218" s="1801" t="s">
        <v>2849</v>
      </c>
      <c r="B1218" s="1802"/>
      <c r="C1218" s="1802"/>
      <c r="D1218" s="1802"/>
      <c r="E1218" s="1802"/>
      <c r="F1218" s="1802"/>
      <c r="G1218" s="1802"/>
      <c r="H1218" s="1802"/>
      <c r="I1218" s="1802"/>
      <c r="J1218" s="1803"/>
      <c r="K1218" s="1789" t="s">
        <v>2850</v>
      </c>
      <c r="L1218" s="1807"/>
      <c r="M1218" s="1789" t="s">
        <v>2851</v>
      </c>
      <c r="N1218" s="1790"/>
      <c r="O1218" s="1790"/>
      <c r="P1218" s="1790"/>
      <c r="Q1218" s="1790"/>
      <c r="R1218" s="1790"/>
      <c r="S1218" s="1790"/>
      <c r="T1218" s="1791"/>
      <c r="U1218" s="1789" t="s">
        <v>2852</v>
      </c>
      <c r="V1218" s="1790"/>
      <c r="W1218" s="1790"/>
      <c r="X1218" s="1790"/>
      <c r="Y1218" s="1790"/>
      <c r="Z1218" s="1790"/>
      <c r="AA1218" s="1790"/>
      <c r="AB1218" s="1790"/>
      <c r="AC1218" s="1790"/>
      <c r="AD1218" s="1791"/>
      <c r="AE1218" s="1810" t="s">
        <v>2853</v>
      </c>
      <c r="AF1218" s="1811"/>
      <c r="AG1218" s="1811"/>
      <c r="AH1218" s="1814"/>
    </row>
    <row r="1219" spans="1:34" ht="16.7" customHeight="1">
      <c r="A1219" s="1804"/>
      <c r="B1219" s="1805"/>
      <c r="C1219" s="1805"/>
      <c r="D1219" s="1805"/>
      <c r="E1219" s="1805"/>
      <c r="F1219" s="1805"/>
      <c r="G1219" s="1805"/>
      <c r="H1219" s="1805"/>
      <c r="I1219" s="1805"/>
      <c r="J1219" s="1806"/>
      <c r="K1219" s="1808"/>
      <c r="L1219" s="1809"/>
      <c r="M1219" s="1789" t="s">
        <v>2854</v>
      </c>
      <c r="N1219" s="1790"/>
      <c r="O1219" s="1790"/>
      <c r="P1219" s="1791"/>
      <c r="Q1219" s="1789" t="s">
        <v>2855</v>
      </c>
      <c r="R1219" s="1790"/>
      <c r="S1219" s="1790"/>
      <c r="T1219" s="1791"/>
      <c r="U1219" s="1789" t="s">
        <v>2854</v>
      </c>
      <c r="V1219" s="1790"/>
      <c r="W1219" s="1790"/>
      <c r="X1219" s="1790"/>
      <c r="Y1219" s="1790"/>
      <c r="Z1219" s="1791"/>
      <c r="AA1219" s="1789" t="s">
        <v>2855</v>
      </c>
      <c r="AB1219" s="1790"/>
      <c r="AC1219" s="1790"/>
      <c r="AD1219" s="1791"/>
      <c r="AE1219" s="1812"/>
      <c r="AF1219" s="1813"/>
      <c r="AG1219" s="1813"/>
      <c r="AH1219" s="1800"/>
    </row>
    <row r="1220" spans="1:34" ht="17.45" customHeight="1">
      <c r="A1220" s="1792"/>
      <c r="B1220" s="1793"/>
      <c r="C1220" s="1793"/>
      <c r="D1220" s="1793"/>
      <c r="E1220" s="1793"/>
      <c r="F1220" s="1793"/>
      <c r="G1220" s="1793"/>
      <c r="H1220" s="1793"/>
      <c r="I1220" s="1793"/>
      <c r="J1220" s="1793"/>
      <c r="K1220" s="1794" t="s">
        <v>2856</v>
      </c>
      <c r="L1220" s="1794"/>
      <c r="M1220" s="1794"/>
      <c r="N1220" s="1794"/>
      <c r="O1220" s="1794"/>
      <c r="P1220" s="1794"/>
      <c r="Q1220" s="1794"/>
      <c r="R1220" s="1794"/>
      <c r="S1220" s="1794"/>
      <c r="T1220" s="1794"/>
      <c r="U1220" s="1794"/>
      <c r="V1220" s="1794"/>
      <c r="W1220" s="1794"/>
      <c r="X1220" s="1794"/>
      <c r="Y1220" s="1794"/>
      <c r="Z1220" s="1794"/>
      <c r="AA1220" s="1795">
        <v>0</v>
      </c>
      <c r="AB1220" s="1795"/>
      <c r="AC1220" s="1795"/>
      <c r="AD1220" s="1795"/>
      <c r="AE1220" s="1795"/>
      <c r="AF1220" s="1795"/>
      <c r="AG1220" s="1795"/>
      <c r="AH1220" s="1213"/>
    </row>
    <row r="1221" spans="1:34" ht="17.45" customHeight="1">
      <c r="A1221" s="1801" t="s">
        <v>2857</v>
      </c>
      <c r="B1221" s="1825"/>
      <c r="C1221" s="1825"/>
      <c r="D1221" s="1825"/>
      <c r="E1221" s="1825"/>
      <c r="F1221" s="1825"/>
      <c r="G1221" s="1825"/>
      <c r="H1221" s="1825"/>
      <c r="I1221" s="1825"/>
      <c r="J1221" s="1825"/>
      <c r="K1221" s="1825"/>
      <c r="L1221" s="1825"/>
      <c r="M1221" s="1825"/>
      <c r="N1221" s="1826"/>
      <c r="O1221" s="1789" t="s">
        <v>2858</v>
      </c>
      <c r="P1221" s="1790"/>
      <c r="Q1221" s="1790"/>
      <c r="R1221" s="1790"/>
      <c r="S1221" s="1791"/>
      <c r="T1221" s="1827" t="s">
        <v>2850</v>
      </c>
      <c r="U1221" s="1790"/>
      <c r="V1221" s="1790"/>
      <c r="W1221" s="1213"/>
      <c r="X1221" s="1789" t="s">
        <v>2859</v>
      </c>
      <c r="Y1221" s="1790"/>
      <c r="Z1221" s="1790"/>
      <c r="AA1221" s="1790"/>
      <c r="AB1221" s="1790"/>
      <c r="AC1221" s="1790"/>
      <c r="AD1221" s="1791"/>
      <c r="AE1221" s="1810" t="s">
        <v>2853</v>
      </c>
      <c r="AF1221" s="1828"/>
      <c r="AG1221" s="1828"/>
      <c r="AH1221" s="1213"/>
    </row>
    <row r="1222" spans="1:34" ht="16.7" customHeight="1">
      <c r="A1222" s="1215"/>
      <c r="B1222" s="1216" t="s">
        <v>1009</v>
      </c>
      <c r="C1222" s="1829" t="s">
        <v>1010</v>
      </c>
      <c r="D1222" s="1830"/>
      <c r="E1222" s="1830"/>
      <c r="F1222" s="1830"/>
      <c r="G1222" s="1830"/>
      <c r="H1222" s="1830"/>
      <c r="I1222" s="1830"/>
      <c r="J1222" s="1830"/>
      <c r="K1222" s="1830"/>
      <c r="L1222" s="1830"/>
      <c r="M1222" s="1830"/>
      <c r="N1222" s="1829"/>
      <c r="O1222" s="1831">
        <v>0</v>
      </c>
      <c r="P1222" s="1832"/>
      <c r="Q1222" s="1832"/>
      <c r="R1222" s="1832"/>
      <c r="S1222" s="1833"/>
      <c r="T1222" s="1858">
        <v>5</v>
      </c>
      <c r="U1222" s="1832"/>
      <c r="V1222" s="1832"/>
      <c r="W1222" s="1217"/>
      <c r="X1222" s="1859">
        <v>22.268799999999999</v>
      </c>
      <c r="Y1222" s="1860"/>
      <c r="Z1222" s="1860"/>
      <c r="AA1222" s="1860"/>
      <c r="AB1222" s="1860"/>
      <c r="AC1222" s="1860"/>
      <c r="AD1222" s="1861"/>
      <c r="AE1222" s="1839">
        <v>111.34399999999999</v>
      </c>
      <c r="AF1222" s="1795"/>
      <c r="AG1222" s="1795"/>
      <c r="AH1222" s="1217"/>
    </row>
    <row r="1223" spans="1:34" ht="17.45" customHeight="1">
      <c r="A1223" s="1792"/>
      <c r="B1223" s="1778"/>
      <c r="C1223" s="1778"/>
      <c r="D1223" s="1778"/>
      <c r="E1223" s="1778"/>
      <c r="F1223" s="1778"/>
      <c r="G1223" s="1778"/>
      <c r="H1223" s="1778"/>
      <c r="I1223" s="1846" t="s">
        <v>2860</v>
      </c>
      <c r="J1223" s="1846"/>
      <c r="K1223" s="1846"/>
      <c r="L1223" s="1846"/>
      <c r="M1223" s="1846"/>
      <c r="N1223" s="1846"/>
      <c r="O1223" s="1846"/>
      <c r="P1223" s="1846"/>
      <c r="Q1223" s="1846"/>
      <c r="R1223" s="1846"/>
      <c r="S1223" s="1846"/>
      <c r="T1223" s="1846"/>
      <c r="U1223" s="1846"/>
      <c r="V1223" s="1846"/>
      <c r="W1223" s="1846"/>
      <c r="X1223" s="1846"/>
      <c r="Y1223" s="1846"/>
      <c r="Z1223" s="1793"/>
      <c r="AA1223" s="1847">
        <v>111.34399999999999</v>
      </c>
      <c r="AB1223" s="1847"/>
      <c r="AC1223" s="1847"/>
      <c r="AD1223" s="1847"/>
      <c r="AE1223" s="1847"/>
      <c r="AF1223" s="1847"/>
      <c r="AG1223" s="1847"/>
      <c r="AH1223" s="1814"/>
    </row>
    <row r="1224" spans="1:34" ht="17.45" customHeight="1">
      <c r="A1224" s="1844"/>
      <c r="B1224" s="1309"/>
      <c r="C1224" s="1309"/>
      <c r="D1224" s="1309"/>
      <c r="E1224" s="1309"/>
      <c r="F1224" s="1309"/>
      <c r="G1224" s="1309"/>
      <c r="H1224" s="1309"/>
      <c r="I1224" s="1840" t="s">
        <v>2861</v>
      </c>
      <c r="J1224" s="1840"/>
      <c r="K1224" s="1840"/>
      <c r="L1224" s="1840"/>
      <c r="M1224" s="1840"/>
      <c r="N1224" s="1840"/>
      <c r="O1224" s="1840"/>
      <c r="P1224" s="1840"/>
      <c r="Q1224" s="1840"/>
      <c r="R1224" s="1840"/>
      <c r="S1224" s="1840"/>
      <c r="T1224" s="1840"/>
      <c r="U1224" s="1840"/>
      <c r="V1224" s="1840"/>
      <c r="W1224" s="1840"/>
      <c r="X1224" s="1840"/>
      <c r="Y1224" s="1840"/>
      <c r="Z1224" s="1309"/>
      <c r="AA1224" s="1841">
        <v>111.34399999999999</v>
      </c>
      <c r="AB1224" s="1841"/>
      <c r="AC1224" s="1841"/>
      <c r="AD1224" s="1841"/>
      <c r="AE1224" s="1841"/>
      <c r="AF1224" s="1841"/>
      <c r="AG1224" s="1841"/>
      <c r="AH1224" s="1782"/>
    </row>
    <row r="1225" spans="1:34" ht="16.7" customHeight="1">
      <c r="A1225" s="1844"/>
      <c r="B1225" s="1309"/>
      <c r="C1225" s="1309"/>
      <c r="D1225" s="1309"/>
      <c r="E1225" s="1309"/>
      <c r="F1225" s="1309"/>
      <c r="G1225" s="1309"/>
      <c r="H1225" s="1309"/>
      <c r="I1225" s="1840" t="s">
        <v>2862</v>
      </c>
      <c r="J1225" s="1840"/>
      <c r="K1225" s="1840"/>
      <c r="L1225" s="1840"/>
      <c r="M1225" s="1840"/>
      <c r="N1225" s="1840"/>
      <c r="O1225" s="1840"/>
      <c r="P1225" s="1840"/>
      <c r="Q1225" s="1840"/>
      <c r="R1225" s="1840"/>
      <c r="S1225" s="1840"/>
      <c r="T1225" s="1840"/>
      <c r="U1225" s="1840"/>
      <c r="V1225" s="1840"/>
      <c r="W1225" s="1840"/>
      <c r="X1225" s="1840"/>
      <c r="Y1225" s="1840"/>
      <c r="Z1225" s="1309"/>
      <c r="AA1225" s="1841">
        <v>22.268799999999999</v>
      </c>
      <c r="AB1225" s="1841"/>
      <c r="AC1225" s="1841"/>
      <c r="AD1225" s="1841"/>
      <c r="AE1225" s="1841"/>
      <c r="AF1225" s="1841"/>
      <c r="AG1225" s="1841"/>
      <c r="AH1225" s="1782"/>
    </row>
    <row r="1226" spans="1:34" ht="17.45" customHeight="1">
      <c r="A1226" s="1844"/>
      <c r="B1226" s="1309"/>
      <c r="C1226" s="1309"/>
      <c r="D1226" s="1309"/>
      <c r="E1226" s="1309"/>
      <c r="F1226" s="1309"/>
      <c r="G1226" s="1309"/>
      <c r="H1226" s="1309"/>
      <c r="I1226" s="1840" t="s">
        <v>2863</v>
      </c>
      <c r="J1226" s="1840"/>
      <c r="K1226" s="1840"/>
      <c r="L1226" s="1840"/>
      <c r="M1226" s="1840"/>
      <c r="N1226" s="1840"/>
      <c r="O1226" s="1840"/>
      <c r="P1226" s="1840"/>
      <c r="Q1226" s="1840"/>
      <c r="R1226" s="1840"/>
      <c r="S1226" s="1840"/>
      <c r="T1226" s="1840"/>
      <c r="U1226" s="1840"/>
      <c r="V1226" s="1840"/>
      <c r="W1226" s="1840"/>
      <c r="X1226" s="1840"/>
      <c r="Y1226" s="1840"/>
      <c r="Z1226" s="1309"/>
      <c r="AA1226" s="1841">
        <v>0</v>
      </c>
      <c r="AB1226" s="1841"/>
      <c r="AC1226" s="1841"/>
      <c r="AD1226" s="1841"/>
      <c r="AE1226" s="1841"/>
      <c r="AF1226" s="1841"/>
      <c r="AG1226" s="1841"/>
      <c r="AH1226" s="1782"/>
    </row>
    <row r="1227" spans="1:34" ht="16.7" customHeight="1">
      <c r="A1227" s="1845"/>
      <c r="B1227" s="1799"/>
      <c r="C1227" s="1799"/>
      <c r="D1227" s="1799"/>
      <c r="E1227" s="1799"/>
      <c r="F1227" s="1799"/>
      <c r="G1227" s="1799"/>
      <c r="H1227" s="1799"/>
      <c r="I1227" s="1842" t="s">
        <v>2864</v>
      </c>
      <c r="J1227" s="1842"/>
      <c r="K1227" s="1842"/>
      <c r="L1227" s="1842"/>
      <c r="M1227" s="1842"/>
      <c r="N1227" s="1842"/>
      <c r="O1227" s="1842"/>
      <c r="P1227" s="1842"/>
      <c r="Q1227" s="1842"/>
      <c r="R1227" s="1842"/>
      <c r="S1227" s="1842"/>
      <c r="T1227" s="1842"/>
      <c r="U1227" s="1842"/>
      <c r="V1227" s="1842"/>
      <c r="W1227" s="1842"/>
      <c r="X1227" s="1842"/>
      <c r="Y1227" s="1842"/>
      <c r="Z1227" s="1799"/>
      <c r="AA1227" s="1843">
        <v>0</v>
      </c>
      <c r="AB1227" s="1843"/>
      <c r="AC1227" s="1843"/>
      <c r="AD1227" s="1843"/>
      <c r="AE1227" s="1843"/>
      <c r="AF1227" s="1843"/>
      <c r="AG1227" s="1843"/>
      <c r="AH1227" s="1800"/>
    </row>
    <row r="1228" spans="1:34" ht="17.45" customHeight="1">
      <c r="A1228" s="1801" t="s">
        <v>2865</v>
      </c>
      <c r="B1228" s="1825"/>
      <c r="C1228" s="1825"/>
      <c r="D1228" s="1825"/>
      <c r="E1228" s="1825"/>
      <c r="F1228" s="1825"/>
      <c r="G1228" s="1825"/>
      <c r="H1228" s="1825"/>
      <c r="I1228" s="1825"/>
      <c r="J1228" s="1825"/>
      <c r="K1228" s="1825"/>
      <c r="L1228" s="1825"/>
      <c r="M1228" s="1825"/>
      <c r="N1228" s="1826"/>
      <c r="O1228" s="1789" t="s">
        <v>2850</v>
      </c>
      <c r="P1228" s="1790"/>
      <c r="Q1228" s="1790"/>
      <c r="R1228" s="1790"/>
      <c r="S1228" s="1791"/>
      <c r="T1228" s="1827" t="s">
        <v>754</v>
      </c>
      <c r="U1228" s="1790"/>
      <c r="V1228" s="1790"/>
      <c r="W1228" s="1213"/>
      <c r="X1228" s="1789" t="s">
        <v>2866</v>
      </c>
      <c r="Y1228" s="1790"/>
      <c r="Z1228" s="1790"/>
      <c r="AA1228" s="1790"/>
      <c r="AB1228" s="1790"/>
      <c r="AC1228" s="1790"/>
      <c r="AD1228" s="1791"/>
      <c r="AE1228" s="1810" t="s">
        <v>2867</v>
      </c>
      <c r="AF1228" s="1828"/>
      <c r="AG1228" s="1828"/>
      <c r="AH1228" s="1213"/>
    </row>
    <row r="1229" spans="1:34" ht="17.45" customHeight="1">
      <c r="A1229" s="1792"/>
      <c r="B1229" s="1793"/>
      <c r="C1229" s="1793"/>
      <c r="D1229" s="1793"/>
      <c r="E1229" s="1793"/>
      <c r="F1229" s="1793"/>
      <c r="G1229" s="1793"/>
      <c r="H1229" s="1793"/>
      <c r="I1229" s="1794" t="s">
        <v>2869</v>
      </c>
      <c r="J1229" s="1794"/>
      <c r="K1229" s="1794"/>
      <c r="L1229" s="1794"/>
      <c r="M1229" s="1794"/>
      <c r="N1229" s="1794"/>
      <c r="O1229" s="1794"/>
      <c r="P1229" s="1794"/>
      <c r="Q1229" s="1794"/>
      <c r="R1229" s="1794"/>
      <c r="S1229" s="1794"/>
      <c r="T1229" s="1794"/>
      <c r="U1229" s="1794"/>
      <c r="V1229" s="1794"/>
      <c r="W1229" s="1794"/>
      <c r="X1229" s="1794"/>
      <c r="Y1229" s="1794"/>
      <c r="Z1229" s="1214"/>
      <c r="AA1229" s="1795">
        <v>0</v>
      </c>
      <c r="AB1229" s="1795"/>
      <c r="AC1229" s="1795"/>
      <c r="AD1229" s="1795"/>
      <c r="AE1229" s="1795"/>
      <c r="AF1229" s="1795"/>
      <c r="AG1229" s="1795"/>
      <c r="AH1229" s="1213"/>
    </row>
    <row r="1230" spans="1:34" ht="16.7" customHeight="1">
      <c r="A1230" s="1801" t="s">
        <v>2870</v>
      </c>
      <c r="B1230" s="1825"/>
      <c r="C1230" s="1825"/>
      <c r="D1230" s="1825"/>
      <c r="E1230" s="1825"/>
      <c r="F1230" s="1825"/>
      <c r="G1230" s="1825"/>
      <c r="H1230" s="1825"/>
      <c r="I1230" s="1825"/>
      <c r="J1230" s="1825"/>
      <c r="K1230" s="1825"/>
      <c r="L1230" s="1825"/>
      <c r="M1230" s="1825"/>
      <c r="N1230" s="1826"/>
      <c r="O1230" s="1789" t="s">
        <v>2850</v>
      </c>
      <c r="P1230" s="1790"/>
      <c r="Q1230" s="1790"/>
      <c r="R1230" s="1790"/>
      <c r="S1230" s="1791"/>
      <c r="T1230" s="1827" t="s">
        <v>754</v>
      </c>
      <c r="U1230" s="1790"/>
      <c r="V1230" s="1790"/>
      <c r="W1230" s="1213"/>
      <c r="X1230" s="1789" t="s">
        <v>2866</v>
      </c>
      <c r="Y1230" s="1790"/>
      <c r="Z1230" s="1790"/>
      <c r="AA1230" s="1790"/>
      <c r="AB1230" s="1790"/>
      <c r="AC1230" s="1790"/>
      <c r="AD1230" s="1791"/>
      <c r="AE1230" s="1810" t="s">
        <v>2867</v>
      </c>
      <c r="AF1230" s="1828"/>
      <c r="AG1230" s="1828"/>
      <c r="AH1230" s="1213"/>
    </row>
    <row r="1231" spans="1:34" ht="17.45" customHeight="1">
      <c r="A1231" s="1792"/>
      <c r="B1231" s="1793"/>
      <c r="C1231" s="1793"/>
      <c r="D1231" s="1793"/>
      <c r="E1231" s="1793"/>
      <c r="F1231" s="1793"/>
      <c r="G1231" s="1793"/>
      <c r="H1231" s="1793"/>
      <c r="I1231" s="1794" t="s">
        <v>2871</v>
      </c>
      <c r="J1231" s="1794"/>
      <c r="K1231" s="1794"/>
      <c r="L1231" s="1794"/>
      <c r="M1231" s="1794"/>
      <c r="N1231" s="1794"/>
      <c r="O1231" s="1794"/>
      <c r="P1231" s="1794"/>
      <c r="Q1231" s="1794"/>
      <c r="R1231" s="1794"/>
      <c r="S1231" s="1794"/>
      <c r="T1231" s="1794"/>
      <c r="U1231" s="1794"/>
      <c r="V1231" s="1794"/>
      <c r="W1231" s="1794"/>
      <c r="X1231" s="1794"/>
      <c r="Y1231" s="1794"/>
      <c r="Z1231" s="1214"/>
      <c r="AA1231" s="1795">
        <v>0</v>
      </c>
      <c r="AB1231" s="1795"/>
      <c r="AC1231" s="1795"/>
      <c r="AD1231" s="1795"/>
      <c r="AE1231" s="1795"/>
      <c r="AF1231" s="1795"/>
      <c r="AG1231" s="1795"/>
      <c r="AH1231" s="1213"/>
    </row>
    <row r="1232" spans="1:34" ht="17.45" customHeight="1">
      <c r="A1232" s="1801" t="s">
        <v>2872</v>
      </c>
      <c r="B1232" s="1825"/>
      <c r="C1232" s="1825"/>
      <c r="D1232" s="1825"/>
      <c r="E1232" s="1825"/>
      <c r="F1232" s="1825"/>
      <c r="G1232" s="1825"/>
      <c r="H1232" s="1825"/>
      <c r="I1232" s="1825"/>
      <c r="J1232" s="1825"/>
      <c r="K1232" s="1825"/>
      <c r="L1232" s="1825"/>
      <c r="M1232" s="1825"/>
      <c r="N1232" s="1826"/>
      <c r="O1232" s="1789" t="s">
        <v>2850</v>
      </c>
      <c r="P1232" s="1790"/>
      <c r="Q1232" s="1790"/>
      <c r="R1232" s="1790"/>
      <c r="S1232" s="1791"/>
      <c r="T1232" s="1827" t="s">
        <v>754</v>
      </c>
      <c r="U1232" s="1790"/>
      <c r="V1232" s="1790"/>
      <c r="W1232" s="1213"/>
      <c r="X1232" s="1789" t="s">
        <v>2866</v>
      </c>
      <c r="Y1232" s="1790"/>
      <c r="Z1232" s="1790"/>
      <c r="AA1232" s="1790"/>
      <c r="AB1232" s="1790"/>
      <c r="AC1232" s="1790"/>
      <c r="AD1232" s="1791"/>
      <c r="AE1232" s="1810" t="s">
        <v>2867</v>
      </c>
      <c r="AF1232" s="1828"/>
      <c r="AG1232" s="1828"/>
      <c r="AH1232" s="1213"/>
    </row>
    <row r="1233" spans="1:34" ht="16.7" customHeight="1">
      <c r="A1233" s="1792"/>
      <c r="B1233" s="1793"/>
      <c r="C1233" s="1793"/>
      <c r="D1233" s="1793"/>
      <c r="E1233" s="1793"/>
      <c r="F1233" s="1793"/>
      <c r="G1233" s="1793"/>
      <c r="H1233" s="1793"/>
      <c r="I1233" s="1793"/>
      <c r="J1233" s="1793"/>
      <c r="K1233" s="1794" t="s">
        <v>2873</v>
      </c>
      <c r="L1233" s="1794"/>
      <c r="M1233" s="1794"/>
      <c r="N1233" s="1794"/>
      <c r="O1233" s="1794"/>
      <c r="P1233" s="1794"/>
      <c r="Q1233" s="1794"/>
      <c r="R1233" s="1794"/>
      <c r="S1233" s="1794"/>
      <c r="T1233" s="1794"/>
      <c r="U1233" s="1794"/>
      <c r="V1233" s="1794"/>
      <c r="W1233" s="1794"/>
      <c r="X1233" s="1794"/>
      <c r="Y1233" s="1794"/>
      <c r="Z1233" s="1794"/>
      <c r="AA1233" s="1794"/>
      <c r="AB1233" s="1214"/>
      <c r="AC1233" s="1795">
        <v>0</v>
      </c>
      <c r="AD1233" s="1795"/>
      <c r="AE1233" s="1795"/>
      <c r="AF1233" s="1795"/>
      <c r="AG1233" s="1795"/>
      <c r="AH1233" s="1213"/>
    </row>
    <row r="1234" spans="1:34" ht="17.45" customHeight="1">
      <c r="A1234" s="1801" t="s">
        <v>2874</v>
      </c>
      <c r="B1234" s="1825"/>
      <c r="C1234" s="1825"/>
      <c r="D1234" s="1825"/>
      <c r="E1234" s="1825"/>
      <c r="F1234" s="1825"/>
      <c r="G1234" s="1825"/>
      <c r="H1234" s="1825"/>
      <c r="I1234" s="1825"/>
      <c r="J1234" s="1826"/>
      <c r="K1234" s="1789" t="s">
        <v>2850</v>
      </c>
      <c r="L1234" s="1791"/>
      <c r="M1234" s="1855" t="s">
        <v>2875</v>
      </c>
      <c r="N1234" s="1856"/>
      <c r="O1234" s="1857"/>
      <c r="P1234" s="1855" t="s">
        <v>2876</v>
      </c>
      <c r="Q1234" s="1856"/>
      <c r="R1234" s="1857"/>
      <c r="S1234" s="1855" t="s">
        <v>2877</v>
      </c>
      <c r="T1234" s="1857"/>
      <c r="U1234" s="1789" t="s">
        <v>2878</v>
      </c>
      <c r="V1234" s="1790"/>
      <c r="W1234" s="1791"/>
      <c r="X1234" s="1789" t="s">
        <v>2879</v>
      </c>
      <c r="Y1234" s="1790"/>
      <c r="Z1234" s="1790"/>
      <c r="AA1234" s="1790"/>
      <c r="AB1234" s="1791"/>
      <c r="AC1234" s="1789" t="s">
        <v>2880</v>
      </c>
      <c r="AD1234" s="1791"/>
      <c r="AE1234" s="1810" t="s">
        <v>2867</v>
      </c>
      <c r="AF1234" s="1828"/>
      <c r="AG1234" s="1828"/>
      <c r="AH1234" s="1213"/>
    </row>
    <row r="1235" spans="1:34" ht="16.7" customHeight="1">
      <c r="A1235" s="1853"/>
      <c r="B1235" s="1778"/>
      <c r="C1235" s="1778"/>
      <c r="D1235" s="1778"/>
      <c r="E1235" s="1778"/>
      <c r="F1235" s="1778"/>
      <c r="G1235" s="1778"/>
      <c r="H1235" s="1778"/>
      <c r="I1235" s="1846" t="s">
        <v>2881</v>
      </c>
      <c r="J1235" s="1846"/>
      <c r="K1235" s="1846"/>
      <c r="L1235" s="1846"/>
      <c r="M1235" s="1846"/>
      <c r="N1235" s="1846"/>
      <c r="O1235" s="1846"/>
      <c r="P1235" s="1846"/>
      <c r="Q1235" s="1846"/>
      <c r="R1235" s="1846"/>
      <c r="S1235" s="1846"/>
      <c r="T1235" s="1846"/>
      <c r="U1235" s="1846"/>
      <c r="V1235" s="1846"/>
      <c r="W1235" s="1846"/>
      <c r="X1235" s="1846"/>
      <c r="Y1235" s="1846"/>
      <c r="Z1235" s="1203"/>
      <c r="AA1235" s="1847">
        <v>0</v>
      </c>
      <c r="AB1235" s="1847"/>
      <c r="AC1235" s="1847"/>
      <c r="AD1235" s="1847"/>
      <c r="AE1235" s="1847"/>
      <c r="AF1235" s="1847"/>
      <c r="AG1235" s="1847"/>
      <c r="AH1235" s="1204"/>
    </row>
    <row r="1236" spans="1:34" ht="5.85" customHeight="1">
      <c r="A1236" s="1854"/>
      <c r="B1236" s="1309"/>
      <c r="C1236" s="1309"/>
      <c r="D1236" s="1309"/>
      <c r="E1236" s="1309"/>
      <c r="F1236" s="1309"/>
      <c r="G1236" s="1309"/>
      <c r="H1236" s="1309"/>
      <c r="I1236" s="1309"/>
      <c r="J1236" s="1309"/>
      <c r="K1236" s="1309"/>
      <c r="L1236" s="1309"/>
      <c r="M1236" s="1309"/>
      <c r="N1236" s="1309"/>
      <c r="O1236" s="1309"/>
      <c r="P1236" s="1309"/>
      <c r="Q1236" s="1309"/>
      <c r="R1236" s="1309"/>
      <c r="S1236" s="1309"/>
      <c r="T1236" s="1309"/>
      <c r="U1236" s="1309"/>
      <c r="V1236" s="1309"/>
      <c r="W1236" s="1309"/>
      <c r="X1236" s="1309"/>
      <c r="Y1236" s="1309"/>
      <c r="Z1236" s="1309"/>
      <c r="AA1236" s="1309"/>
      <c r="AB1236" s="1309"/>
      <c r="AC1236" s="1309"/>
      <c r="AD1236" s="1309"/>
      <c r="AE1236" s="1309"/>
      <c r="AF1236" s="1309"/>
      <c r="AG1236" s="1309"/>
      <c r="AH1236" s="1782"/>
    </row>
    <row r="1237" spans="1:34" ht="17.45" customHeight="1">
      <c r="A1237" s="1845"/>
      <c r="B1237" s="1799"/>
      <c r="C1237" s="1799"/>
      <c r="D1237" s="1799"/>
      <c r="E1237" s="1799"/>
      <c r="F1237" s="1799"/>
      <c r="G1237" s="1799"/>
      <c r="H1237" s="1799"/>
      <c r="I1237" s="1842" t="s">
        <v>2882</v>
      </c>
      <c r="J1237" s="1842"/>
      <c r="K1237" s="1842"/>
      <c r="L1237" s="1842"/>
      <c r="M1237" s="1842"/>
      <c r="N1237" s="1842"/>
      <c r="O1237" s="1842"/>
      <c r="P1237" s="1842"/>
      <c r="Q1237" s="1842"/>
      <c r="R1237" s="1842"/>
      <c r="S1237" s="1842"/>
      <c r="T1237" s="1842"/>
      <c r="U1237" s="1842"/>
      <c r="V1237" s="1842"/>
      <c r="W1237" s="1842"/>
      <c r="X1237" s="1842"/>
      <c r="Y1237" s="1842"/>
      <c r="Z1237" s="1212"/>
      <c r="AA1237" s="1848">
        <v>22.27</v>
      </c>
      <c r="AB1237" s="1848"/>
      <c r="AC1237" s="1848"/>
      <c r="AD1237" s="1848"/>
      <c r="AE1237" s="1848"/>
      <c r="AF1237" s="1848"/>
      <c r="AG1237" s="1848"/>
      <c r="AH1237" s="1208"/>
    </row>
    <row r="1238" spans="1:34" ht="45.75" customHeight="1">
      <c r="A1238" s="1849" t="s">
        <v>2883</v>
      </c>
      <c r="B1238" s="1850"/>
      <c r="C1238" s="1850"/>
      <c r="D1238" s="1850"/>
      <c r="E1238" s="1851"/>
      <c r="F1238" s="1852"/>
      <c r="G1238" s="1852"/>
      <c r="H1238" s="1852"/>
      <c r="I1238" s="1852"/>
      <c r="J1238" s="1852"/>
      <c r="K1238" s="1852"/>
      <c r="L1238" s="1852"/>
      <c r="M1238" s="1852"/>
      <c r="N1238" s="1852"/>
      <c r="O1238" s="1852"/>
      <c r="P1238" s="1852"/>
      <c r="Q1238" s="1852"/>
      <c r="R1238" s="1852"/>
      <c r="S1238" s="1852"/>
      <c r="T1238" s="1852"/>
      <c r="U1238" s="1852"/>
      <c r="V1238" s="1852"/>
      <c r="W1238" s="1852"/>
      <c r="X1238" s="1852"/>
      <c r="Y1238" s="1852"/>
      <c r="Z1238" s="1852"/>
      <c r="AA1238" s="1852"/>
      <c r="AB1238" s="1852"/>
      <c r="AC1238" s="1852"/>
      <c r="AD1238" s="1852"/>
      <c r="AE1238" s="1852"/>
      <c r="AF1238" s="1852"/>
      <c r="AG1238" s="1852"/>
      <c r="AH1238" s="1851"/>
    </row>
    <row r="1239" spans="1:34" ht="141.75" customHeight="1">
      <c r="A1239" s="1218"/>
      <c r="AH1239" s="1219"/>
    </row>
    <row r="1240" spans="1:34" ht="141.75" customHeight="1">
      <c r="A1240" s="1220"/>
      <c r="B1240" s="1221"/>
      <c r="C1240" s="1221"/>
      <c r="D1240" s="1221"/>
      <c r="E1240" s="1221"/>
      <c r="F1240" s="1221"/>
      <c r="G1240" s="1221"/>
      <c r="H1240" s="1221"/>
      <c r="I1240" s="1221"/>
      <c r="J1240" s="1221"/>
      <c r="K1240" s="1221"/>
      <c r="L1240" s="1221"/>
      <c r="M1240" s="1221"/>
      <c r="N1240" s="1221"/>
      <c r="O1240" s="1221"/>
      <c r="P1240" s="1221"/>
      <c r="Q1240" s="1221"/>
      <c r="R1240" s="1221"/>
      <c r="S1240" s="1221"/>
      <c r="T1240" s="1221"/>
      <c r="U1240" s="1221"/>
      <c r="V1240" s="1221"/>
      <c r="W1240" s="1221"/>
      <c r="X1240" s="1221"/>
      <c r="Y1240" s="1221"/>
      <c r="Z1240" s="1221"/>
      <c r="AA1240" s="1221"/>
      <c r="AB1240" s="1221"/>
      <c r="AC1240" s="1221"/>
      <c r="AD1240" s="1221"/>
      <c r="AE1240" s="1221"/>
      <c r="AF1240" s="1221"/>
      <c r="AG1240" s="1221"/>
      <c r="AH1240" s="1222"/>
    </row>
    <row r="1241" spans="1:34" ht="5.85" customHeight="1">
      <c r="A1241" s="1777"/>
      <c r="B1241" s="1778"/>
      <c r="C1241" s="1778"/>
      <c r="D1241" s="1778"/>
      <c r="E1241" s="1778"/>
      <c r="F1241" s="1778"/>
      <c r="G1241" s="1778"/>
      <c r="H1241" s="1778"/>
      <c r="I1241" s="1778"/>
      <c r="J1241" s="1778"/>
      <c r="K1241" s="1778"/>
      <c r="L1241" s="1778"/>
      <c r="M1241" s="1778"/>
      <c r="N1241" s="1778"/>
      <c r="O1241" s="1778"/>
      <c r="P1241" s="1778"/>
      <c r="Q1241" s="1778"/>
      <c r="R1241" s="1778"/>
      <c r="S1241" s="1778"/>
      <c r="T1241" s="1778"/>
      <c r="U1241" s="1778"/>
      <c r="V1241" s="1778"/>
      <c r="W1241" s="1778"/>
      <c r="X1241" s="1778"/>
      <c r="Y1241" s="1778"/>
      <c r="Z1241" s="1778"/>
      <c r="AA1241" s="1778"/>
      <c r="AB1241" s="1778"/>
      <c r="AC1241" s="1778"/>
      <c r="AD1241" s="1778"/>
      <c r="AE1241" s="1778"/>
      <c r="AF1241" s="1778"/>
      <c r="AG1241" s="1778"/>
      <c r="AH1241" s="1779"/>
    </row>
    <row r="1242" spans="1:34" ht="10.9" customHeight="1">
      <c r="A1242" s="1780" t="s">
        <v>2834</v>
      </c>
      <c r="B1242" s="1310"/>
      <c r="C1242" s="1310"/>
      <c r="D1242" s="1310"/>
      <c r="E1242" s="1310"/>
      <c r="F1242" s="1310"/>
      <c r="G1242" s="1310"/>
      <c r="H1242" s="1310"/>
      <c r="I1242" s="1310"/>
      <c r="J1242" s="1310"/>
      <c r="K1242" s="1310"/>
      <c r="L1242" s="1310"/>
      <c r="M1242" s="1310"/>
      <c r="N1242" s="1310"/>
      <c r="O1242" s="1310"/>
      <c r="P1242" s="1310"/>
      <c r="Q1242" s="1310"/>
      <c r="R1242" s="1310"/>
      <c r="S1242" s="1310"/>
      <c r="T1242" s="1310"/>
      <c r="U1242" s="1310"/>
      <c r="V1242" s="1310"/>
      <c r="W1242" s="1310"/>
      <c r="X1242" s="1310"/>
      <c r="Y1242" s="1310"/>
      <c r="Z1242" s="1310"/>
      <c r="AA1242" s="1310"/>
      <c r="AB1242" s="1310"/>
      <c r="AC1242" s="1310"/>
      <c r="AD1242" s="1309"/>
      <c r="AE1242" s="1309"/>
      <c r="AF1242" s="1781" t="s">
        <v>3010</v>
      </c>
      <c r="AG1242" s="1781"/>
      <c r="AH1242" s="1782"/>
    </row>
    <row r="1243" spans="1:34" ht="5.85" customHeight="1">
      <c r="A1243" s="1780"/>
      <c r="B1243" s="1310"/>
      <c r="C1243" s="1310"/>
      <c r="D1243" s="1310"/>
      <c r="E1243" s="1310"/>
      <c r="F1243" s="1310"/>
      <c r="G1243" s="1310"/>
      <c r="H1243" s="1310"/>
      <c r="I1243" s="1310"/>
      <c r="J1243" s="1310"/>
      <c r="K1243" s="1310"/>
      <c r="L1243" s="1310"/>
      <c r="M1243" s="1310"/>
      <c r="N1243" s="1310"/>
      <c r="O1243" s="1310"/>
      <c r="P1243" s="1310"/>
      <c r="Q1243" s="1310"/>
      <c r="R1243" s="1310"/>
      <c r="S1243" s="1310"/>
      <c r="T1243" s="1310"/>
      <c r="U1243" s="1310"/>
      <c r="V1243" s="1310"/>
      <c r="W1243" s="1310"/>
      <c r="X1243" s="1310"/>
      <c r="Y1243" s="1310"/>
      <c r="Z1243" s="1310"/>
      <c r="AA1243" s="1310"/>
      <c r="AB1243" s="1310"/>
      <c r="AC1243" s="1310"/>
      <c r="AD1243" s="1311"/>
      <c r="AE1243" s="1311"/>
      <c r="AF1243" s="1311"/>
      <c r="AG1243" s="1311"/>
      <c r="AH1243" s="1782"/>
    </row>
    <row r="1244" spans="1:34" ht="11.65" customHeight="1">
      <c r="A1244" s="1783" t="s">
        <v>2836</v>
      </c>
      <c r="B1244" s="1784"/>
      <c r="C1244" s="1784"/>
      <c r="D1244" s="1784"/>
      <c r="E1244" s="1784"/>
      <c r="F1244" s="1784"/>
      <c r="G1244" s="1784"/>
      <c r="H1244" s="1784"/>
      <c r="I1244" s="1784"/>
      <c r="J1244" s="1784"/>
      <c r="K1244" s="1784"/>
      <c r="L1244" s="1784"/>
      <c r="M1244" s="1784"/>
      <c r="N1244" s="1784"/>
      <c r="O1244" s="1784"/>
      <c r="P1244" s="1784"/>
      <c r="Q1244" s="1784"/>
      <c r="R1244" s="1784"/>
      <c r="S1244" s="1784"/>
      <c r="T1244" s="1784"/>
      <c r="U1244" s="1784"/>
      <c r="V1244" s="1784"/>
      <c r="W1244" s="1784"/>
      <c r="X1244" s="1784"/>
      <c r="Y1244" s="1784"/>
      <c r="Z1244" s="1784"/>
      <c r="AA1244" s="1784"/>
      <c r="AB1244" s="1784"/>
      <c r="AC1244" s="1784"/>
      <c r="AD1244" s="1311"/>
      <c r="AE1244" s="1311"/>
      <c r="AF1244" s="1311"/>
      <c r="AG1244" s="1311"/>
      <c r="AH1244" s="1782"/>
    </row>
    <row r="1245" spans="1:34" ht="22.5" customHeight="1">
      <c r="A1245" s="1785" t="s">
        <v>2837</v>
      </c>
      <c r="B1245" s="1786"/>
      <c r="C1245" s="1786"/>
      <c r="D1245" s="1786"/>
      <c r="E1245" s="1786"/>
      <c r="F1245" s="1786"/>
      <c r="G1245" s="1786"/>
      <c r="H1245" s="1786"/>
      <c r="I1245" s="1786"/>
      <c r="J1245" s="1786"/>
      <c r="K1245" s="1786"/>
      <c r="L1245" s="1786"/>
      <c r="M1245" s="1786"/>
      <c r="N1245" s="1786"/>
      <c r="O1245" s="1786"/>
      <c r="P1245" s="1786"/>
      <c r="Q1245" s="1786"/>
      <c r="R1245" s="1786"/>
      <c r="S1245" s="1786"/>
      <c r="T1245" s="1786"/>
      <c r="U1245" s="1786"/>
      <c r="V1245" s="1786"/>
      <c r="W1245" s="1786"/>
      <c r="X1245" s="1786"/>
      <c r="Y1245" s="1786"/>
      <c r="Z1245" s="1786"/>
      <c r="AA1245" s="1786"/>
      <c r="AB1245" s="1786"/>
      <c r="AC1245" s="1786"/>
      <c r="AD1245" s="1311"/>
      <c r="AE1245" s="1311"/>
      <c r="AF1245" s="1311"/>
      <c r="AG1245" s="1311"/>
      <c r="AH1245" s="1782"/>
    </row>
    <row r="1246" spans="1:34" ht="5.85" customHeight="1">
      <c r="A1246" s="1787" t="s">
        <v>2838</v>
      </c>
      <c r="B1246" s="1788"/>
      <c r="C1246" s="1788"/>
      <c r="D1246" s="1788"/>
      <c r="E1246" s="1788"/>
      <c r="F1246" s="1788"/>
      <c r="G1246" s="1788"/>
      <c r="H1246" s="1788"/>
      <c r="I1246" s="1788"/>
      <c r="J1246" s="1788"/>
      <c r="K1246" s="1788"/>
      <c r="L1246" s="1788"/>
      <c r="M1246" s="1788"/>
      <c r="N1246" s="1788"/>
      <c r="O1246" s="1788"/>
      <c r="P1246" s="1788"/>
      <c r="Q1246" s="1788"/>
      <c r="R1246" s="1788"/>
      <c r="S1246" s="1788"/>
      <c r="T1246" s="1788"/>
      <c r="U1246" s="1788"/>
      <c r="V1246" s="1788"/>
      <c r="W1246" s="1788"/>
      <c r="X1246" s="1788"/>
      <c r="Y1246" s="1788"/>
      <c r="Z1246" s="1788"/>
      <c r="AA1246" s="1788"/>
      <c r="AB1246" s="1788"/>
      <c r="AC1246" s="1788"/>
      <c r="AD1246" s="1311"/>
      <c r="AE1246" s="1311"/>
      <c r="AF1246" s="1311"/>
      <c r="AG1246" s="1311"/>
      <c r="AH1246" s="1782"/>
    </row>
    <row r="1247" spans="1:34" ht="5.85" customHeight="1">
      <c r="A1247" s="1787"/>
      <c r="B1247" s="1788"/>
      <c r="C1247" s="1788"/>
      <c r="D1247" s="1788"/>
      <c r="E1247" s="1788"/>
      <c r="F1247" s="1788"/>
      <c r="G1247" s="1788"/>
      <c r="H1247" s="1788"/>
      <c r="I1247" s="1788"/>
      <c r="J1247" s="1788"/>
      <c r="K1247" s="1788"/>
      <c r="L1247" s="1788"/>
      <c r="M1247" s="1788"/>
      <c r="N1247" s="1788"/>
      <c r="O1247" s="1788"/>
      <c r="P1247" s="1788"/>
      <c r="Q1247" s="1788"/>
      <c r="R1247" s="1788"/>
      <c r="S1247" s="1788"/>
      <c r="T1247" s="1788"/>
      <c r="U1247" s="1788"/>
      <c r="V1247" s="1788"/>
      <c r="W1247" s="1788"/>
      <c r="X1247" s="1788"/>
      <c r="Y1247" s="1788"/>
      <c r="Z1247" s="1788"/>
      <c r="AA1247" s="1788"/>
      <c r="AB1247" s="1788"/>
      <c r="AC1247" s="1788"/>
      <c r="AD1247" s="1782"/>
      <c r="AE1247" s="1309"/>
      <c r="AF1247" s="1309"/>
      <c r="AG1247" s="1309"/>
      <c r="AH1247" s="1782"/>
    </row>
    <row r="1248" spans="1:34" ht="11.65" customHeight="1">
      <c r="A1248" s="1787" t="s">
        <v>2839</v>
      </c>
      <c r="B1248" s="1788"/>
      <c r="C1248" s="1788"/>
      <c r="D1248" s="1788"/>
      <c r="E1248" s="1788"/>
      <c r="F1248" s="1788"/>
      <c r="G1248" s="1788"/>
      <c r="H1248" s="1788"/>
      <c r="I1248" s="1788"/>
      <c r="J1248" s="1788"/>
      <c r="K1248" s="1788"/>
      <c r="L1248" s="1788"/>
      <c r="M1248" s="1788"/>
      <c r="N1248" s="1788"/>
      <c r="O1248" s="1788"/>
      <c r="P1248" s="1788"/>
      <c r="Q1248" s="1788"/>
      <c r="R1248" s="1788"/>
      <c r="S1248" s="1788"/>
      <c r="T1248" s="1788"/>
      <c r="U1248" s="1788"/>
      <c r="V1248" s="1788"/>
      <c r="W1248" s="1788"/>
      <c r="X1248" s="1788"/>
      <c r="Y1248" s="1788"/>
      <c r="Z1248" s="1788"/>
      <c r="AA1248" s="1788"/>
      <c r="AB1248" s="1788"/>
      <c r="AC1248" s="1788"/>
      <c r="AD1248" s="1818" t="s">
        <v>2840</v>
      </c>
      <c r="AE1248" s="1818"/>
      <c r="AF1248" s="1206">
        <v>21.23</v>
      </c>
      <c r="AG1248" s="1207" t="s">
        <v>5</v>
      </c>
      <c r="AH1248" s="1800"/>
    </row>
    <row r="1249" spans="1:34" ht="11.65" customHeight="1">
      <c r="A1249" s="1819" t="s">
        <v>2841</v>
      </c>
      <c r="B1249" s="1820"/>
      <c r="C1249" s="1820"/>
      <c r="D1249" s="1820"/>
      <c r="E1249" s="1820"/>
      <c r="F1249" s="1820"/>
      <c r="G1249" s="1820"/>
      <c r="H1249" s="1820"/>
      <c r="I1249" s="1820"/>
      <c r="J1249" s="1820"/>
      <c r="K1249" s="1820"/>
      <c r="L1249" s="1820"/>
      <c r="M1249" s="1820"/>
      <c r="N1249" s="1820"/>
      <c r="O1249" s="1820"/>
      <c r="P1249" s="1820"/>
      <c r="Q1249" s="1820"/>
      <c r="R1249" s="1820"/>
      <c r="S1249" s="1820"/>
      <c r="T1249" s="1820"/>
      <c r="U1249" s="1820"/>
      <c r="V1249" s="1820"/>
      <c r="W1249" s="1820"/>
      <c r="X1249" s="1820"/>
      <c r="Y1249" s="1820"/>
      <c r="Z1249" s="1820"/>
      <c r="AA1249" s="1820"/>
      <c r="AB1249" s="1820"/>
      <c r="AC1249" s="1820"/>
      <c r="AD1249" s="1821" t="s">
        <v>2842</v>
      </c>
      <c r="AE1249" s="1821"/>
      <c r="AF1249" s="1210">
        <v>15</v>
      </c>
      <c r="AG1249" s="1211" t="s">
        <v>5</v>
      </c>
      <c r="AH1249" s="1800"/>
    </row>
    <row r="1250" spans="1:34" ht="16.7" customHeight="1">
      <c r="A1250" s="1822" t="s">
        <v>2843</v>
      </c>
      <c r="B1250" s="1802"/>
      <c r="C1250" s="1802"/>
      <c r="D1250" s="1778"/>
      <c r="E1250" s="1823" t="s">
        <v>2779</v>
      </c>
      <c r="F1250" s="1823"/>
      <c r="G1250" s="1823"/>
      <c r="H1250" s="1823"/>
      <c r="I1250" s="1823"/>
      <c r="J1250" s="1823"/>
      <c r="K1250" s="1823"/>
      <c r="L1250" s="1823"/>
      <c r="M1250" s="1823"/>
      <c r="N1250" s="1823"/>
      <c r="O1250" s="1823"/>
      <c r="P1250" s="1823"/>
      <c r="Q1250" s="1823"/>
      <c r="R1250" s="1823"/>
      <c r="S1250" s="1823"/>
      <c r="T1250" s="1823"/>
      <c r="U1250" s="1823"/>
      <c r="V1250" s="1823"/>
      <c r="W1250" s="1823"/>
      <c r="X1250" s="1823"/>
      <c r="Y1250" s="1823"/>
      <c r="Z1250" s="1823"/>
      <c r="AA1250" s="1823"/>
      <c r="AB1250" s="1823"/>
      <c r="AC1250" s="1823"/>
      <c r="AD1250" s="1823"/>
      <c r="AE1250" s="1823"/>
      <c r="AF1250" s="1823"/>
      <c r="AG1250" s="1823"/>
      <c r="AH1250" s="1779"/>
    </row>
    <row r="1251" spans="1:34" ht="17.45" customHeight="1">
      <c r="A1251" s="1824" t="s">
        <v>2844</v>
      </c>
      <c r="B1251" s="1816"/>
      <c r="C1251" s="1816"/>
      <c r="D1251" s="1309"/>
      <c r="E1251" s="1815" t="s">
        <v>2778</v>
      </c>
      <c r="F1251" s="1815"/>
      <c r="G1251" s="1111"/>
      <c r="H1251" s="1796" t="s">
        <v>2845</v>
      </c>
      <c r="I1251" s="1796"/>
      <c r="J1251" s="1796" t="s">
        <v>518</v>
      </c>
      <c r="K1251" s="1796"/>
      <c r="L1251" s="1309"/>
      <c r="M1251" s="1309"/>
      <c r="N1251" s="1816" t="s">
        <v>2846</v>
      </c>
      <c r="O1251" s="1816"/>
      <c r="P1251" s="1816"/>
      <c r="Q1251" s="1816"/>
      <c r="R1251" s="1817">
        <v>150</v>
      </c>
      <c r="S1251" s="1817"/>
      <c r="T1251" s="1817"/>
      <c r="U1251" s="1817"/>
      <c r="V1251" s="1309"/>
      <c r="W1251" s="1309"/>
      <c r="X1251" s="1309"/>
      <c r="Y1251" s="1796" t="s">
        <v>2847</v>
      </c>
      <c r="Z1251" s="1796"/>
      <c r="AA1251" s="1796"/>
      <c r="AB1251" s="1796"/>
      <c r="AC1251" s="1796"/>
      <c r="AD1251" s="1796"/>
      <c r="AE1251" s="1796"/>
      <c r="AF1251" s="1797" t="s">
        <v>2848</v>
      </c>
      <c r="AG1251" s="1797"/>
      <c r="AH1251" s="1782"/>
    </row>
    <row r="1252" spans="1:34" ht="5.85" customHeight="1">
      <c r="A1252" s="1798"/>
      <c r="B1252" s="1799"/>
      <c r="C1252" s="1799"/>
      <c r="D1252" s="1799"/>
      <c r="E1252" s="1799"/>
      <c r="F1252" s="1799"/>
      <c r="G1252" s="1799"/>
      <c r="H1252" s="1799"/>
      <c r="I1252" s="1799"/>
      <c r="J1252" s="1799"/>
      <c r="K1252" s="1799"/>
      <c r="L1252" s="1799"/>
      <c r="M1252" s="1799"/>
      <c r="N1252" s="1799"/>
      <c r="O1252" s="1799"/>
      <c r="P1252" s="1799"/>
      <c r="Q1252" s="1799"/>
      <c r="R1252" s="1799"/>
      <c r="S1252" s="1799"/>
      <c r="T1252" s="1799"/>
      <c r="U1252" s="1799"/>
      <c r="V1252" s="1799"/>
      <c r="W1252" s="1799"/>
      <c r="X1252" s="1799"/>
      <c r="Y1252" s="1799"/>
      <c r="Z1252" s="1799"/>
      <c r="AA1252" s="1799"/>
      <c r="AB1252" s="1799"/>
      <c r="AC1252" s="1799"/>
      <c r="AD1252" s="1799"/>
      <c r="AE1252" s="1799"/>
      <c r="AF1252" s="1799"/>
      <c r="AG1252" s="1799"/>
      <c r="AH1252" s="1800"/>
    </row>
    <row r="1253" spans="1:34" ht="16.7" customHeight="1">
      <c r="A1253" s="1801" t="s">
        <v>2849</v>
      </c>
      <c r="B1253" s="1802"/>
      <c r="C1253" s="1802"/>
      <c r="D1253" s="1802"/>
      <c r="E1253" s="1802"/>
      <c r="F1253" s="1802"/>
      <c r="G1253" s="1802"/>
      <c r="H1253" s="1802"/>
      <c r="I1253" s="1802"/>
      <c r="J1253" s="1803"/>
      <c r="K1253" s="1789" t="s">
        <v>2850</v>
      </c>
      <c r="L1253" s="1807"/>
      <c r="M1253" s="1789" t="s">
        <v>2851</v>
      </c>
      <c r="N1253" s="1790"/>
      <c r="O1253" s="1790"/>
      <c r="P1253" s="1790"/>
      <c r="Q1253" s="1790"/>
      <c r="R1253" s="1790"/>
      <c r="S1253" s="1790"/>
      <c r="T1253" s="1791"/>
      <c r="U1253" s="1789" t="s">
        <v>2852</v>
      </c>
      <c r="V1253" s="1790"/>
      <c r="W1253" s="1790"/>
      <c r="X1253" s="1790"/>
      <c r="Y1253" s="1790"/>
      <c r="Z1253" s="1790"/>
      <c r="AA1253" s="1790"/>
      <c r="AB1253" s="1790"/>
      <c r="AC1253" s="1790"/>
      <c r="AD1253" s="1791"/>
      <c r="AE1253" s="1810" t="s">
        <v>2853</v>
      </c>
      <c r="AF1253" s="1811"/>
      <c r="AG1253" s="1811"/>
      <c r="AH1253" s="1814"/>
    </row>
    <row r="1254" spans="1:34" ht="17.45" customHeight="1">
      <c r="A1254" s="1804"/>
      <c r="B1254" s="1805"/>
      <c r="C1254" s="1805"/>
      <c r="D1254" s="1805"/>
      <c r="E1254" s="1805"/>
      <c r="F1254" s="1805"/>
      <c r="G1254" s="1805"/>
      <c r="H1254" s="1805"/>
      <c r="I1254" s="1805"/>
      <c r="J1254" s="1806"/>
      <c r="K1254" s="1808"/>
      <c r="L1254" s="1809"/>
      <c r="M1254" s="1789" t="s">
        <v>2854</v>
      </c>
      <c r="N1254" s="1790"/>
      <c r="O1254" s="1790"/>
      <c r="P1254" s="1791"/>
      <c r="Q1254" s="1789" t="s">
        <v>2855</v>
      </c>
      <c r="R1254" s="1790"/>
      <c r="S1254" s="1790"/>
      <c r="T1254" s="1791"/>
      <c r="U1254" s="1789" t="s">
        <v>2854</v>
      </c>
      <c r="V1254" s="1790"/>
      <c r="W1254" s="1790"/>
      <c r="X1254" s="1790"/>
      <c r="Y1254" s="1790"/>
      <c r="Z1254" s="1791"/>
      <c r="AA1254" s="1789" t="s">
        <v>2855</v>
      </c>
      <c r="AB1254" s="1790"/>
      <c r="AC1254" s="1790"/>
      <c r="AD1254" s="1791"/>
      <c r="AE1254" s="1812"/>
      <c r="AF1254" s="1813"/>
      <c r="AG1254" s="1813"/>
      <c r="AH1254" s="1800"/>
    </row>
    <row r="1255" spans="1:34" ht="17.45" customHeight="1">
      <c r="A1255" s="1792"/>
      <c r="B1255" s="1793"/>
      <c r="C1255" s="1793"/>
      <c r="D1255" s="1793"/>
      <c r="E1255" s="1793"/>
      <c r="F1255" s="1793"/>
      <c r="G1255" s="1793"/>
      <c r="H1255" s="1793"/>
      <c r="I1255" s="1793"/>
      <c r="J1255" s="1793"/>
      <c r="K1255" s="1794" t="s">
        <v>2856</v>
      </c>
      <c r="L1255" s="1794"/>
      <c r="M1255" s="1794"/>
      <c r="N1255" s="1794"/>
      <c r="O1255" s="1794"/>
      <c r="P1255" s="1794"/>
      <c r="Q1255" s="1794"/>
      <c r="R1255" s="1794"/>
      <c r="S1255" s="1794"/>
      <c r="T1255" s="1794"/>
      <c r="U1255" s="1794"/>
      <c r="V1255" s="1794"/>
      <c r="W1255" s="1794"/>
      <c r="X1255" s="1794"/>
      <c r="Y1255" s="1794"/>
      <c r="Z1255" s="1794"/>
      <c r="AA1255" s="1795">
        <v>0</v>
      </c>
      <c r="AB1255" s="1795"/>
      <c r="AC1255" s="1795"/>
      <c r="AD1255" s="1795"/>
      <c r="AE1255" s="1795"/>
      <c r="AF1255" s="1795"/>
      <c r="AG1255" s="1795"/>
      <c r="AH1255" s="1213"/>
    </row>
    <row r="1256" spans="1:34" ht="16.7" customHeight="1">
      <c r="A1256" s="1801" t="s">
        <v>2857</v>
      </c>
      <c r="B1256" s="1825"/>
      <c r="C1256" s="1825"/>
      <c r="D1256" s="1825"/>
      <c r="E1256" s="1825"/>
      <c r="F1256" s="1825"/>
      <c r="G1256" s="1825"/>
      <c r="H1256" s="1825"/>
      <c r="I1256" s="1825"/>
      <c r="J1256" s="1825"/>
      <c r="K1256" s="1825"/>
      <c r="L1256" s="1825"/>
      <c r="M1256" s="1825"/>
      <c r="N1256" s="1826"/>
      <c r="O1256" s="1789" t="s">
        <v>2858</v>
      </c>
      <c r="P1256" s="1790"/>
      <c r="Q1256" s="1790"/>
      <c r="R1256" s="1790"/>
      <c r="S1256" s="1791"/>
      <c r="T1256" s="1827" t="s">
        <v>2850</v>
      </c>
      <c r="U1256" s="1790"/>
      <c r="V1256" s="1790"/>
      <c r="W1256" s="1213"/>
      <c r="X1256" s="1789" t="s">
        <v>2859</v>
      </c>
      <c r="Y1256" s="1790"/>
      <c r="Z1256" s="1790"/>
      <c r="AA1256" s="1790"/>
      <c r="AB1256" s="1790"/>
      <c r="AC1256" s="1790"/>
      <c r="AD1256" s="1791"/>
      <c r="AE1256" s="1810" t="s">
        <v>2853</v>
      </c>
      <c r="AF1256" s="1828"/>
      <c r="AG1256" s="1828"/>
      <c r="AH1256" s="1213"/>
    </row>
    <row r="1257" spans="1:34" ht="17.45" customHeight="1">
      <c r="A1257" s="1215"/>
      <c r="B1257" s="1216" t="s">
        <v>1009</v>
      </c>
      <c r="C1257" s="1829" t="s">
        <v>1010</v>
      </c>
      <c r="D1257" s="1830"/>
      <c r="E1257" s="1830"/>
      <c r="F1257" s="1830"/>
      <c r="G1257" s="1830"/>
      <c r="H1257" s="1830"/>
      <c r="I1257" s="1830"/>
      <c r="J1257" s="1830"/>
      <c r="K1257" s="1830"/>
      <c r="L1257" s="1830"/>
      <c r="M1257" s="1830"/>
      <c r="N1257" s="1829"/>
      <c r="O1257" s="1831">
        <v>0</v>
      </c>
      <c r="P1257" s="1832"/>
      <c r="Q1257" s="1832"/>
      <c r="R1257" s="1832"/>
      <c r="S1257" s="1833"/>
      <c r="T1257" s="1858">
        <v>10</v>
      </c>
      <c r="U1257" s="1832"/>
      <c r="V1257" s="1832"/>
      <c r="W1257" s="1217"/>
      <c r="X1257" s="1859">
        <v>22.268799999999999</v>
      </c>
      <c r="Y1257" s="1860"/>
      <c r="Z1257" s="1860"/>
      <c r="AA1257" s="1860"/>
      <c r="AB1257" s="1860"/>
      <c r="AC1257" s="1860"/>
      <c r="AD1257" s="1861"/>
      <c r="AE1257" s="1839">
        <v>222.68799999999999</v>
      </c>
      <c r="AF1257" s="1795"/>
      <c r="AG1257" s="1795"/>
      <c r="AH1257" s="1217"/>
    </row>
    <row r="1258" spans="1:34" ht="16.7" customHeight="1">
      <c r="A1258" s="1792"/>
      <c r="B1258" s="1778"/>
      <c r="C1258" s="1778"/>
      <c r="D1258" s="1778"/>
      <c r="E1258" s="1778"/>
      <c r="F1258" s="1778"/>
      <c r="G1258" s="1778"/>
      <c r="H1258" s="1778"/>
      <c r="I1258" s="1846" t="s">
        <v>2860</v>
      </c>
      <c r="J1258" s="1846"/>
      <c r="K1258" s="1846"/>
      <c r="L1258" s="1846"/>
      <c r="M1258" s="1846"/>
      <c r="N1258" s="1846"/>
      <c r="O1258" s="1846"/>
      <c r="P1258" s="1846"/>
      <c r="Q1258" s="1846"/>
      <c r="R1258" s="1846"/>
      <c r="S1258" s="1846"/>
      <c r="T1258" s="1846"/>
      <c r="U1258" s="1846"/>
      <c r="V1258" s="1846"/>
      <c r="W1258" s="1846"/>
      <c r="X1258" s="1846"/>
      <c r="Y1258" s="1846"/>
      <c r="Z1258" s="1793"/>
      <c r="AA1258" s="1847">
        <v>222.68799999999999</v>
      </c>
      <c r="AB1258" s="1847"/>
      <c r="AC1258" s="1847"/>
      <c r="AD1258" s="1847"/>
      <c r="AE1258" s="1847"/>
      <c r="AF1258" s="1847"/>
      <c r="AG1258" s="1847"/>
      <c r="AH1258" s="1814"/>
    </row>
    <row r="1259" spans="1:34" ht="17.45" customHeight="1">
      <c r="A1259" s="1844"/>
      <c r="B1259" s="1309"/>
      <c r="C1259" s="1309"/>
      <c r="D1259" s="1309"/>
      <c r="E1259" s="1309"/>
      <c r="F1259" s="1309"/>
      <c r="G1259" s="1309"/>
      <c r="H1259" s="1309"/>
      <c r="I1259" s="1840" t="s">
        <v>2861</v>
      </c>
      <c r="J1259" s="1840"/>
      <c r="K1259" s="1840"/>
      <c r="L1259" s="1840"/>
      <c r="M1259" s="1840"/>
      <c r="N1259" s="1840"/>
      <c r="O1259" s="1840"/>
      <c r="P1259" s="1840"/>
      <c r="Q1259" s="1840"/>
      <c r="R1259" s="1840"/>
      <c r="S1259" s="1840"/>
      <c r="T1259" s="1840"/>
      <c r="U1259" s="1840"/>
      <c r="V1259" s="1840"/>
      <c r="W1259" s="1840"/>
      <c r="X1259" s="1840"/>
      <c r="Y1259" s="1840"/>
      <c r="Z1259" s="1309"/>
      <c r="AA1259" s="1841">
        <v>222.68799999999999</v>
      </c>
      <c r="AB1259" s="1841"/>
      <c r="AC1259" s="1841"/>
      <c r="AD1259" s="1841"/>
      <c r="AE1259" s="1841"/>
      <c r="AF1259" s="1841"/>
      <c r="AG1259" s="1841"/>
      <c r="AH1259" s="1782"/>
    </row>
    <row r="1260" spans="1:34" ht="17.45" customHeight="1">
      <c r="A1260" s="1844"/>
      <c r="B1260" s="1309"/>
      <c r="C1260" s="1309"/>
      <c r="D1260" s="1309"/>
      <c r="E1260" s="1309"/>
      <c r="F1260" s="1309"/>
      <c r="G1260" s="1309"/>
      <c r="H1260" s="1309"/>
      <c r="I1260" s="1840" t="s">
        <v>2862</v>
      </c>
      <c r="J1260" s="1840"/>
      <c r="K1260" s="1840"/>
      <c r="L1260" s="1840"/>
      <c r="M1260" s="1840"/>
      <c r="N1260" s="1840"/>
      <c r="O1260" s="1840"/>
      <c r="P1260" s="1840"/>
      <c r="Q1260" s="1840"/>
      <c r="R1260" s="1840"/>
      <c r="S1260" s="1840"/>
      <c r="T1260" s="1840"/>
      <c r="U1260" s="1840"/>
      <c r="V1260" s="1840"/>
      <c r="W1260" s="1840"/>
      <c r="X1260" s="1840"/>
      <c r="Y1260" s="1840"/>
      <c r="Z1260" s="1309"/>
      <c r="AA1260" s="1841">
        <v>1.4845999999999999</v>
      </c>
      <c r="AB1260" s="1841"/>
      <c r="AC1260" s="1841"/>
      <c r="AD1260" s="1841"/>
      <c r="AE1260" s="1841"/>
      <c r="AF1260" s="1841"/>
      <c r="AG1260" s="1841"/>
      <c r="AH1260" s="1782"/>
    </row>
    <row r="1261" spans="1:34" ht="16.7" customHeight="1">
      <c r="A1261" s="1844"/>
      <c r="B1261" s="1309"/>
      <c r="C1261" s="1309"/>
      <c r="D1261" s="1309"/>
      <c r="E1261" s="1309"/>
      <c r="F1261" s="1309"/>
      <c r="G1261" s="1309"/>
      <c r="H1261" s="1309"/>
      <c r="I1261" s="1840" t="s">
        <v>2863</v>
      </c>
      <c r="J1261" s="1840"/>
      <c r="K1261" s="1840"/>
      <c r="L1261" s="1840"/>
      <c r="M1261" s="1840"/>
      <c r="N1261" s="1840"/>
      <c r="O1261" s="1840"/>
      <c r="P1261" s="1840"/>
      <c r="Q1261" s="1840"/>
      <c r="R1261" s="1840"/>
      <c r="S1261" s="1840"/>
      <c r="T1261" s="1840"/>
      <c r="U1261" s="1840"/>
      <c r="V1261" s="1840"/>
      <c r="W1261" s="1840"/>
      <c r="X1261" s="1840"/>
      <c r="Y1261" s="1840"/>
      <c r="Z1261" s="1309"/>
      <c r="AA1261" s="1841">
        <v>0</v>
      </c>
      <c r="AB1261" s="1841"/>
      <c r="AC1261" s="1841"/>
      <c r="AD1261" s="1841"/>
      <c r="AE1261" s="1841"/>
      <c r="AF1261" s="1841"/>
      <c r="AG1261" s="1841"/>
      <c r="AH1261" s="1782"/>
    </row>
    <row r="1262" spans="1:34" ht="17.45" customHeight="1">
      <c r="A1262" s="1845"/>
      <c r="B1262" s="1799"/>
      <c r="C1262" s="1799"/>
      <c r="D1262" s="1799"/>
      <c r="E1262" s="1799"/>
      <c r="F1262" s="1799"/>
      <c r="G1262" s="1799"/>
      <c r="H1262" s="1799"/>
      <c r="I1262" s="1842" t="s">
        <v>2864</v>
      </c>
      <c r="J1262" s="1842"/>
      <c r="K1262" s="1842"/>
      <c r="L1262" s="1842"/>
      <c r="M1262" s="1842"/>
      <c r="N1262" s="1842"/>
      <c r="O1262" s="1842"/>
      <c r="P1262" s="1842"/>
      <c r="Q1262" s="1842"/>
      <c r="R1262" s="1842"/>
      <c r="S1262" s="1842"/>
      <c r="T1262" s="1842"/>
      <c r="U1262" s="1842"/>
      <c r="V1262" s="1842"/>
      <c r="W1262" s="1842"/>
      <c r="X1262" s="1842"/>
      <c r="Y1262" s="1842"/>
      <c r="Z1262" s="1799"/>
      <c r="AA1262" s="1843">
        <v>0</v>
      </c>
      <c r="AB1262" s="1843"/>
      <c r="AC1262" s="1843"/>
      <c r="AD1262" s="1843"/>
      <c r="AE1262" s="1843"/>
      <c r="AF1262" s="1843"/>
      <c r="AG1262" s="1843"/>
      <c r="AH1262" s="1800"/>
    </row>
    <row r="1263" spans="1:34" ht="17.45" customHeight="1">
      <c r="A1263" s="1801" t="s">
        <v>2865</v>
      </c>
      <c r="B1263" s="1825"/>
      <c r="C1263" s="1825"/>
      <c r="D1263" s="1825"/>
      <c r="E1263" s="1825"/>
      <c r="F1263" s="1825"/>
      <c r="G1263" s="1825"/>
      <c r="H1263" s="1825"/>
      <c r="I1263" s="1825"/>
      <c r="J1263" s="1825"/>
      <c r="K1263" s="1825"/>
      <c r="L1263" s="1825"/>
      <c r="M1263" s="1825"/>
      <c r="N1263" s="1826"/>
      <c r="O1263" s="1789" t="s">
        <v>2850</v>
      </c>
      <c r="P1263" s="1790"/>
      <c r="Q1263" s="1790"/>
      <c r="R1263" s="1790"/>
      <c r="S1263" s="1791"/>
      <c r="T1263" s="1827" t="s">
        <v>754</v>
      </c>
      <c r="U1263" s="1790"/>
      <c r="V1263" s="1790"/>
      <c r="W1263" s="1213"/>
      <c r="X1263" s="1789" t="s">
        <v>2866</v>
      </c>
      <c r="Y1263" s="1790"/>
      <c r="Z1263" s="1790"/>
      <c r="AA1263" s="1790"/>
      <c r="AB1263" s="1790"/>
      <c r="AC1263" s="1790"/>
      <c r="AD1263" s="1791"/>
      <c r="AE1263" s="1810" t="s">
        <v>2867</v>
      </c>
      <c r="AF1263" s="1828"/>
      <c r="AG1263" s="1828"/>
      <c r="AH1263" s="1213"/>
    </row>
    <row r="1264" spans="1:34" ht="16.7" customHeight="1">
      <c r="A1264" s="1792"/>
      <c r="B1264" s="1793"/>
      <c r="C1264" s="1793"/>
      <c r="D1264" s="1793"/>
      <c r="E1264" s="1793"/>
      <c r="F1264" s="1793"/>
      <c r="G1264" s="1793"/>
      <c r="H1264" s="1793"/>
      <c r="I1264" s="1794" t="s">
        <v>2869</v>
      </c>
      <c r="J1264" s="1794"/>
      <c r="K1264" s="1794"/>
      <c r="L1264" s="1794"/>
      <c r="M1264" s="1794"/>
      <c r="N1264" s="1794"/>
      <c r="O1264" s="1794"/>
      <c r="P1264" s="1794"/>
      <c r="Q1264" s="1794"/>
      <c r="R1264" s="1794"/>
      <c r="S1264" s="1794"/>
      <c r="T1264" s="1794"/>
      <c r="U1264" s="1794"/>
      <c r="V1264" s="1794"/>
      <c r="W1264" s="1794"/>
      <c r="X1264" s="1794"/>
      <c r="Y1264" s="1794"/>
      <c r="Z1264" s="1214"/>
      <c r="AA1264" s="1795">
        <v>0</v>
      </c>
      <c r="AB1264" s="1795"/>
      <c r="AC1264" s="1795"/>
      <c r="AD1264" s="1795"/>
      <c r="AE1264" s="1795"/>
      <c r="AF1264" s="1795"/>
      <c r="AG1264" s="1795"/>
      <c r="AH1264" s="1213"/>
    </row>
    <row r="1265" spans="1:34" ht="17.45" customHeight="1">
      <c r="A1265" s="1801" t="s">
        <v>2870</v>
      </c>
      <c r="B1265" s="1825"/>
      <c r="C1265" s="1825"/>
      <c r="D1265" s="1825"/>
      <c r="E1265" s="1825"/>
      <c r="F1265" s="1825"/>
      <c r="G1265" s="1825"/>
      <c r="H1265" s="1825"/>
      <c r="I1265" s="1825"/>
      <c r="J1265" s="1825"/>
      <c r="K1265" s="1825"/>
      <c r="L1265" s="1825"/>
      <c r="M1265" s="1825"/>
      <c r="N1265" s="1826"/>
      <c r="O1265" s="1789" t="s">
        <v>2850</v>
      </c>
      <c r="P1265" s="1790"/>
      <c r="Q1265" s="1790"/>
      <c r="R1265" s="1790"/>
      <c r="S1265" s="1791"/>
      <c r="T1265" s="1827" t="s">
        <v>754</v>
      </c>
      <c r="U1265" s="1790"/>
      <c r="V1265" s="1790"/>
      <c r="W1265" s="1213"/>
      <c r="X1265" s="1789" t="s">
        <v>2866</v>
      </c>
      <c r="Y1265" s="1790"/>
      <c r="Z1265" s="1790"/>
      <c r="AA1265" s="1790"/>
      <c r="AB1265" s="1790"/>
      <c r="AC1265" s="1790"/>
      <c r="AD1265" s="1791"/>
      <c r="AE1265" s="1810" t="s">
        <v>2867</v>
      </c>
      <c r="AF1265" s="1828"/>
      <c r="AG1265" s="1828"/>
      <c r="AH1265" s="1213"/>
    </row>
    <row r="1266" spans="1:34" ht="16.7" customHeight="1">
      <c r="A1266" s="1792"/>
      <c r="B1266" s="1793"/>
      <c r="C1266" s="1793"/>
      <c r="D1266" s="1793"/>
      <c r="E1266" s="1793"/>
      <c r="F1266" s="1793"/>
      <c r="G1266" s="1793"/>
      <c r="H1266" s="1793"/>
      <c r="I1266" s="1794" t="s">
        <v>2871</v>
      </c>
      <c r="J1266" s="1794"/>
      <c r="K1266" s="1794"/>
      <c r="L1266" s="1794"/>
      <c r="M1266" s="1794"/>
      <c r="N1266" s="1794"/>
      <c r="O1266" s="1794"/>
      <c r="P1266" s="1794"/>
      <c r="Q1266" s="1794"/>
      <c r="R1266" s="1794"/>
      <c r="S1266" s="1794"/>
      <c r="T1266" s="1794"/>
      <c r="U1266" s="1794"/>
      <c r="V1266" s="1794"/>
      <c r="W1266" s="1794"/>
      <c r="X1266" s="1794"/>
      <c r="Y1266" s="1794"/>
      <c r="Z1266" s="1214"/>
      <c r="AA1266" s="1795">
        <v>0</v>
      </c>
      <c r="AB1266" s="1795"/>
      <c r="AC1266" s="1795"/>
      <c r="AD1266" s="1795"/>
      <c r="AE1266" s="1795"/>
      <c r="AF1266" s="1795"/>
      <c r="AG1266" s="1795"/>
      <c r="AH1266" s="1213"/>
    </row>
    <row r="1267" spans="1:34" ht="17.45" customHeight="1">
      <c r="A1267" s="1801" t="s">
        <v>2872</v>
      </c>
      <c r="B1267" s="1825"/>
      <c r="C1267" s="1825"/>
      <c r="D1267" s="1825"/>
      <c r="E1267" s="1825"/>
      <c r="F1267" s="1825"/>
      <c r="G1267" s="1825"/>
      <c r="H1267" s="1825"/>
      <c r="I1267" s="1825"/>
      <c r="J1267" s="1825"/>
      <c r="K1267" s="1825"/>
      <c r="L1267" s="1825"/>
      <c r="M1267" s="1825"/>
      <c r="N1267" s="1826"/>
      <c r="O1267" s="1789" t="s">
        <v>2850</v>
      </c>
      <c r="P1267" s="1790"/>
      <c r="Q1267" s="1790"/>
      <c r="R1267" s="1790"/>
      <c r="S1267" s="1791"/>
      <c r="T1267" s="1827" t="s">
        <v>754</v>
      </c>
      <c r="U1267" s="1790"/>
      <c r="V1267" s="1790"/>
      <c r="W1267" s="1213"/>
      <c r="X1267" s="1789" t="s">
        <v>2866</v>
      </c>
      <c r="Y1267" s="1790"/>
      <c r="Z1267" s="1790"/>
      <c r="AA1267" s="1790"/>
      <c r="AB1267" s="1790"/>
      <c r="AC1267" s="1790"/>
      <c r="AD1267" s="1791"/>
      <c r="AE1267" s="1810" t="s">
        <v>2867</v>
      </c>
      <c r="AF1267" s="1828"/>
      <c r="AG1267" s="1828"/>
      <c r="AH1267" s="1213"/>
    </row>
    <row r="1268" spans="1:34" ht="17.45" customHeight="1">
      <c r="A1268" s="1792"/>
      <c r="B1268" s="1793"/>
      <c r="C1268" s="1793"/>
      <c r="D1268" s="1793"/>
      <c r="E1268" s="1793"/>
      <c r="F1268" s="1793"/>
      <c r="G1268" s="1793"/>
      <c r="H1268" s="1793"/>
      <c r="I1268" s="1793"/>
      <c r="J1268" s="1793"/>
      <c r="K1268" s="1794" t="s">
        <v>2873</v>
      </c>
      <c r="L1268" s="1794"/>
      <c r="M1268" s="1794"/>
      <c r="N1268" s="1794"/>
      <c r="O1268" s="1794"/>
      <c r="P1268" s="1794"/>
      <c r="Q1268" s="1794"/>
      <c r="R1268" s="1794"/>
      <c r="S1268" s="1794"/>
      <c r="T1268" s="1794"/>
      <c r="U1268" s="1794"/>
      <c r="V1268" s="1794"/>
      <c r="W1268" s="1794"/>
      <c r="X1268" s="1794"/>
      <c r="Y1268" s="1794"/>
      <c r="Z1268" s="1794"/>
      <c r="AA1268" s="1794"/>
      <c r="AB1268" s="1214"/>
      <c r="AC1268" s="1795">
        <v>0</v>
      </c>
      <c r="AD1268" s="1795"/>
      <c r="AE1268" s="1795"/>
      <c r="AF1268" s="1795"/>
      <c r="AG1268" s="1795"/>
      <c r="AH1268" s="1213"/>
    </row>
    <row r="1269" spans="1:34" ht="16.7" customHeight="1">
      <c r="A1269" s="1801" t="s">
        <v>2874</v>
      </c>
      <c r="B1269" s="1825"/>
      <c r="C1269" s="1825"/>
      <c r="D1269" s="1825"/>
      <c r="E1269" s="1825"/>
      <c r="F1269" s="1825"/>
      <c r="G1269" s="1825"/>
      <c r="H1269" s="1825"/>
      <c r="I1269" s="1825"/>
      <c r="J1269" s="1826"/>
      <c r="K1269" s="1789" t="s">
        <v>2850</v>
      </c>
      <c r="L1269" s="1791"/>
      <c r="M1269" s="1855" t="s">
        <v>2875</v>
      </c>
      <c r="N1269" s="1856"/>
      <c r="O1269" s="1857"/>
      <c r="P1269" s="1855" t="s">
        <v>2876</v>
      </c>
      <c r="Q1269" s="1856"/>
      <c r="R1269" s="1857"/>
      <c r="S1269" s="1855" t="s">
        <v>2877</v>
      </c>
      <c r="T1269" s="1857"/>
      <c r="U1269" s="1789" t="s">
        <v>2878</v>
      </c>
      <c r="V1269" s="1790"/>
      <c r="W1269" s="1791"/>
      <c r="X1269" s="1789" t="s">
        <v>2879</v>
      </c>
      <c r="Y1269" s="1790"/>
      <c r="Z1269" s="1790"/>
      <c r="AA1269" s="1790"/>
      <c r="AB1269" s="1791"/>
      <c r="AC1269" s="1789" t="s">
        <v>2880</v>
      </c>
      <c r="AD1269" s="1791"/>
      <c r="AE1269" s="1810" t="s">
        <v>2867</v>
      </c>
      <c r="AF1269" s="1828"/>
      <c r="AG1269" s="1828"/>
      <c r="AH1269" s="1213"/>
    </row>
    <row r="1270" spans="1:34" ht="17.45" customHeight="1">
      <c r="A1270" s="1853"/>
      <c r="B1270" s="1778"/>
      <c r="C1270" s="1778"/>
      <c r="D1270" s="1778"/>
      <c r="E1270" s="1778"/>
      <c r="F1270" s="1778"/>
      <c r="G1270" s="1778"/>
      <c r="H1270" s="1778"/>
      <c r="I1270" s="1846" t="s">
        <v>2881</v>
      </c>
      <c r="J1270" s="1846"/>
      <c r="K1270" s="1846"/>
      <c r="L1270" s="1846"/>
      <c r="M1270" s="1846"/>
      <c r="N1270" s="1846"/>
      <c r="O1270" s="1846"/>
      <c r="P1270" s="1846"/>
      <c r="Q1270" s="1846"/>
      <c r="R1270" s="1846"/>
      <c r="S1270" s="1846"/>
      <c r="T1270" s="1846"/>
      <c r="U1270" s="1846"/>
      <c r="V1270" s="1846"/>
      <c r="W1270" s="1846"/>
      <c r="X1270" s="1846"/>
      <c r="Y1270" s="1846"/>
      <c r="Z1270" s="1203"/>
      <c r="AA1270" s="1847">
        <v>0</v>
      </c>
      <c r="AB1270" s="1847"/>
      <c r="AC1270" s="1847"/>
      <c r="AD1270" s="1847"/>
      <c r="AE1270" s="1847"/>
      <c r="AF1270" s="1847"/>
      <c r="AG1270" s="1847"/>
      <c r="AH1270" s="1204"/>
    </row>
    <row r="1271" spans="1:34" ht="5.85" customHeight="1">
      <c r="A1271" s="1854"/>
      <c r="B1271" s="1309"/>
      <c r="C1271" s="1309"/>
      <c r="D1271" s="1309"/>
      <c r="E1271" s="1309"/>
      <c r="F1271" s="1309"/>
      <c r="G1271" s="1309"/>
      <c r="H1271" s="1309"/>
      <c r="I1271" s="1309"/>
      <c r="J1271" s="1309"/>
      <c r="K1271" s="1309"/>
      <c r="L1271" s="1309"/>
      <c r="M1271" s="1309"/>
      <c r="N1271" s="1309"/>
      <c r="O1271" s="1309"/>
      <c r="P1271" s="1309"/>
      <c r="Q1271" s="1309"/>
      <c r="R1271" s="1309"/>
      <c r="S1271" s="1309"/>
      <c r="T1271" s="1309"/>
      <c r="U1271" s="1309"/>
      <c r="V1271" s="1309"/>
      <c r="W1271" s="1309"/>
      <c r="X1271" s="1309"/>
      <c r="Y1271" s="1309"/>
      <c r="Z1271" s="1309"/>
      <c r="AA1271" s="1309"/>
      <c r="AB1271" s="1309"/>
      <c r="AC1271" s="1309"/>
      <c r="AD1271" s="1309"/>
      <c r="AE1271" s="1309"/>
      <c r="AF1271" s="1309"/>
      <c r="AG1271" s="1309"/>
      <c r="AH1271" s="1782"/>
    </row>
    <row r="1272" spans="1:34" ht="16.7" customHeight="1">
      <c r="A1272" s="1845"/>
      <c r="B1272" s="1799"/>
      <c r="C1272" s="1799"/>
      <c r="D1272" s="1799"/>
      <c r="E1272" s="1799"/>
      <c r="F1272" s="1799"/>
      <c r="G1272" s="1799"/>
      <c r="H1272" s="1799"/>
      <c r="I1272" s="1842" t="s">
        <v>2882</v>
      </c>
      <c r="J1272" s="1842"/>
      <c r="K1272" s="1842"/>
      <c r="L1272" s="1842"/>
      <c r="M1272" s="1842"/>
      <c r="N1272" s="1842"/>
      <c r="O1272" s="1842"/>
      <c r="P1272" s="1842"/>
      <c r="Q1272" s="1842"/>
      <c r="R1272" s="1842"/>
      <c r="S1272" s="1842"/>
      <c r="T1272" s="1842"/>
      <c r="U1272" s="1842"/>
      <c r="V1272" s="1842"/>
      <c r="W1272" s="1842"/>
      <c r="X1272" s="1842"/>
      <c r="Y1272" s="1842"/>
      <c r="Z1272" s="1212"/>
      <c r="AA1272" s="1848">
        <v>1.48</v>
      </c>
      <c r="AB1272" s="1848"/>
      <c r="AC1272" s="1848"/>
      <c r="AD1272" s="1848"/>
      <c r="AE1272" s="1848"/>
      <c r="AF1272" s="1848"/>
      <c r="AG1272" s="1848"/>
      <c r="AH1272" s="1208"/>
    </row>
    <row r="1273" spans="1:34" ht="45.75" customHeight="1">
      <c r="A1273" s="1849" t="s">
        <v>2883</v>
      </c>
      <c r="B1273" s="1850"/>
      <c r="C1273" s="1850"/>
      <c r="D1273" s="1850"/>
      <c r="E1273" s="1851"/>
      <c r="F1273" s="1852"/>
      <c r="G1273" s="1852"/>
      <c r="H1273" s="1852"/>
      <c r="I1273" s="1852"/>
      <c r="J1273" s="1852"/>
      <c r="K1273" s="1852"/>
      <c r="L1273" s="1852"/>
      <c r="M1273" s="1852"/>
      <c r="N1273" s="1852"/>
      <c r="O1273" s="1852"/>
      <c r="P1273" s="1852"/>
      <c r="Q1273" s="1852"/>
      <c r="R1273" s="1852"/>
      <c r="S1273" s="1852"/>
      <c r="T1273" s="1852"/>
      <c r="U1273" s="1852"/>
      <c r="V1273" s="1852"/>
      <c r="W1273" s="1852"/>
      <c r="X1273" s="1852"/>
      <c r="Y1273" s="1852"/>
      <c r="Z1273" s="1852"/>
      <c r="AA1273" s="1852"/>
      <c r="AB1273" s="1852"/>
      <c r="AC1273" s="1852"/>
      <c r="AD1273" s="1852"/>
      <c r="AE1273" s="1852"/>
      <c r="AF1273" s="1852"/>
      <c r="AG1273" s="1852"/>
      <c r="AH1273" s="1851"/>
    </row>
    <row r="1274" spans="1:34" ht="141.75" customHeight="1">
      <c r="A1274" s="1218"/>
      <c r="AH1274" s="1219"/>
    </row>
    <row r="1275" spans="1:34" ht="141.75" customHeight="1">
      <c r="A1275" s="1220"/>
      <c r="B1275" s="1221"/>
      <c r="C1275" s="1221"/>
      <c r="D1275" s="1221"/>
      <c r="E1275" s="1221"/>
      <c r="F1275" s="1221"/>
      <c r="G1275" s="1221"/>
      <c r="H1275" s="1221"/>
      <c r="I1275" s="1221"/>
      <c r="J1275" s="1221"/>
      <c r="K1275" s="1221"/>
      <c r="L1275" s="1221"/>
      <c r="M1275" s="1221"/>
      <c r="N1275" s="1221"/>
      <c r="O1275" s="1221"/>
      <c r="P1275" s="1221"/>
      <c r="Q1275" s="1221"/>
      <c r="R1275" s="1221"/>
      <c r="S1275" s="1221"/>
      <c r="T1275" s="1221"/>
      <c r="U1275" s="1221"/>
      <c r="V1275" s="1221"/>
      <c r="W1275" s="1221"/>
      <c r="X1275" s="1221"/>
      <c r="Y1275" s="1221"/>
      <c r="Z1275" s="1221"/>
      <c r="AA1275" s="1221"/>
      <c r="AB1275" s="1221"/>
      <c r="AC1275" s="1221"/>
      <c r="AD1275" s="1221"/>
      <c r="AE1275" s="1221"/>
      <c r="AF1275" s="1221"/>
      <c r="AG1275" s="1221"/>
      <c r="AH1275" s="1222"/>
    </row>
    <row r="1276" spans="1:34" ht="5.85" customHeight="1">
      <c r="A1276" s="1777"/>
      <c r="B1276" s="1778"/>
      <c r="C1276" s="1778"/>
      <c r="D1276" s="1778"/>
      <c r="E1276" s="1778"/>
      <c r="F1276" s="1778"/>
      <c r="G1276" s="1778"/>
      <c r="H1276" s="1778"/>
      <c r="I1276" s="1778"/>
      <c r="J1276" s="1778"/>
      <c r="K1276" s="1778"/>
      <c r="L1276" s="1778"/>
      <c r="M1276" s="1778"/>
      <c r="N1276" s="1778"/>
      <c r="O1276" s="1778"/>
      <c r="P1276" s="1778"/>
      <c r="Q1276" s="1778"/>
      <c r="R1276" s="1778"/>
      <c r="S1276" s="1778"/>
      <c r="T1276" s="1778"/>
      <c r="U1276" s="1778"/>
      <c r="V1276" s="1778"/>
      <c r="W1276" s="1778"/>
      <c r="X1276" s="1778"/>
      <c r="Y1276" s="1778"/>
      <c r="Z1276" s="1778"/>
      <c r="AA1276" s="1778"/>
      <c r="AB1276" s="1778"/>
      <c r="AC1276" s="1778"/>
      <c r="AD1276" s="1778"/>
      <c r="AE1276" s="1778"/>
      <c r="AF1276" s="1778"/>
      <c r="AG1276" s="1778"/>
      <c r="AH1276" s="1779"/>
    </row>
    <row r="1277" spans="1:34" ht="11.65" customHeight="1">
      <c r="A1277" s="1780" t="s">
        <v>2834</v>
      </c>
      <c r="B1277" s="1310"/>
      <c r="C1277" s="1310"/>
      <c r="D1277" s="1310"/>
      <c r="E1277" s="1310"/>
      <c r="F1277" s="1310"/>
      <c r="G1277" s="1310"/>
      <c r="H1277" s="1310"/>
      <c r="I1277" s="1310"/>
      <c r="J1277" s="1310"/>
      <c r="K1277" s="1310"/>
      <c r="L1277" s="1310"/>
      <c r="M1277" s="1310"/>
      <c r="N1277" s="1310"/>
      <c r="O1277" s="1310"/>
      <c r="P1277" s="1310"/>
      <c r="Q1277" s="1310"/>
      <c r="R1277" s="1310"/>
      <c r="S1277" s="1310"/>
      <c r="T1277" s="1310"/>
      <c r="U1277" s="1310"/>
      <c r="V1277" s="1310"/>
      <c r="W1277" s="1310"/>
      <c r="X1277" s="1310"/>
      <c r="Y1277" s="1310"/>
      <c r="Z1277" s="1310"/>
      <c r="AA1277" s="1310"/>
      <c r="AB1277" s="1310"/>
      <c r="AC1277" s="1310"/>
      <c r="AD1277" s="1309"/>
      <c r="AE1277" s="1309"/>
      <c r="AF1277" s="1781" t="s">
        <v>3011</v>
      </c>
      <c r="AG1277" s="1781"/>
      <c r="AH1277" s="1782"/>
    </row>
    <row r="1278" spans="1:34" ht="5.85" customHeight="1">
      <c r="A1278" s="1780"/>
      <c r="B1278" s="1310"/>
      <c r="C1278" s="1310"/>
      <c r="D1278" s="1310"/>
      <c r="E1278" s="1310"/>
      <c r="F1278" s="1310"/>
      <c r="G1278" s="1310"/>
      <c r="H1278" s="1310"/>
      <c r="I1278" s="1310"/>
      <c r="J1278" s="1310"/>
      <c r="K1278" s="1310"/>
      <c r="L1278" s="1310"/>
      <c r="M1278" s="1310"/>
      <c r="N1278" s="1310"/>
      <c r="O1278" s="1310"/>
      <c r="P1278" s="1310"/>
      <c r="Q1278" s="1310"/>
      <c r="R1278" s="1310"/>
      <c r="S1278" s="1310"/>
      <c r="T1278" s="1310"/>
      <c r="U1278" s="1310"/>
      <c r="V1278" s="1310"/>
      <c r="W1278" s="1310"/>
      <c r="X1278" s="1310"/>
      <c r="Y1278" s="1310"/>
      <c r="Z1278" s="1310"/>
      <c r="AA1278" s="1310"/>
      <c r="AB1278" s="1310"/>
      <c r="AC1278" s="1310"/>
      <c r="AD1278" s="1311"/>
      <c r="AE1278" s="1311"/>
      <c r="AF1278" s="1311"/>
      <c r="AG1278" s="1311"/>
      <c r="AH1278" s="1782"/>
    </row>
    <row r="1279" spans="1:34" ht="10.9" customHeight="1">
      <c r="A1279" s="1783" t="s">
        <v>2836</v>
      </c>
      <c r="B1279" s="1784"/>
      <c r="C1279" s="1784"/>
      <c r="D1279" s="1784"/>
      <c r="E1279" s="1784"/>
      <c r="F1279" s="1784"/>
      <c r="G1279" s="1784"/>
      <c r="H1279" s="1784"/>
      <c r="I1279" s="1784"/>
      <c r="J1279" s="1784"/>
      <c r="K1279" s="1784"/>
      <c r="L1279" s="1784"/>
      <c r="M1279" s="1784"/>
      <c r="N1279" s="1784"/>
      <c r="O1279" s="1784"/>
      <c r="P1279" s="1784"/>
      <c r="Q1279" s="1784"/>
      <c r="R1279" s="1784"/>
      <c r="S1279" s="1784"/>
      <c r="T1279" s="1784"/>
      <c r="U1279" s="1784"/>
      <c r="V1279" s="1784"/>
      <c r="W1279" s="1784"/>
      <c r="X1279" s="1784"/>
      <c r="Y1279" s="1784"/>
      <c r="Z1279" s="1784"/>
      <c r="AA1279" s="1784"/>
      <c r="AB1279" s="1784"/>
      <c r="AC1279" s="1784"/>
      <c r="AD1279" s="1311"/>
      <c r="AE1279" s="1311"/>
      <c r="AF1279" s="1311"/>
      <c r="AG1279" s="1311"/>
      <c r="AH1279" s="1782"/>
    </row>
    <row r="1280" spans="1:34" ht="23.25" customHeight="1">
      <c r="A1280" s="1785" t="s">
        <v>2837</v>
      </c>
      <c r="B1280" s="1786"/>
      <c r="C1280" s="1786"/>
      <c r="D1280" s="1786"/>
      <c r="E1280" s="1786"/>
      <c r="F1280" s="1786"/>
      <c r="G1280" s="1786"/>
      <c r="H1280" s="1786"/>
      <c r="I1280" s="1786"/>
      <c r="J1280" s="1786"/>
      <c r="K1280" s="1786"/>
      <c r="L1280" s="1786"/>
      <c r="M1280" s="1786"/>
      <c r="N1280" s="1786"/>
      <c r="O1280" s="1786"/>
      <c r="P1280" s="1786"/>
      <c r="Q1280" s="1786"/>
      <c r="R1280" s="1786"/>
      <c r="S1280" s="1786"/>
      <c r="T1280" s="1786"/>
      <c r="U1280" s="1786"/>
      <c r="V1280" s="1786"/>
      <c r="W1280" s="1786"/>
      <c r="X1280" s="1786"/>
      <c r="Y1280" s="1786"/>
      <c r="Z1280" s="1786"/>
      <c r="AA1280" s="1786"/>
      <c r="AB1280" s="1786"/>
      <c r="AC1280" s="1786"/>
      <c r="AD1280" s="1311"/>
      <c r="AE1280" s="1311"/>
      <c r="AF1280" s="1311"/>
      <c r="AG1280" s="1311"/>
      <c r="AH1280" s="1782"/>
    </row>
    <row r="1281" spans="1:34" ht="5.85" customHeight="1">
      <c r="A1281" s="1787" t="s">
        <v>2838</v>
      </c>
      <c r="B1281" s="1788"/>
      <c r="C1281" s="1788"/>
      <c r="D1281" s="1788"/>
      <c r="E1281" s="1788"/>
      <c r="F1281" s="1788"/>
      <c r="G1281" s="1788"/>
      <c r="H1281" s="1788"/>
      <c r="I1281" s="1788"/>
      <c r="J1281" s="1788"/>
      <c r="K1281" s="1788"/>
      <c r="L1281" s="1788"/>
      <c r="M1281" s="1788"/>
      <c r="N1281" s="1788"/>
      <c r="O1281" s="1788"/>
      <c r="P1281" s="1788"/>
      <c r="Q1281" s="1788"/>
      <c r="R1281" s="1788"/>
      <c r="S1281" s="1788"/>
      <c r="T1281" s="1788"/>
      <c r="U1281" s="1788"/>
      <c r="V1281" s="1788"/>
      <c r="W1281" s="1788"/>
      <c r="X1281" s="1788"/>
      <c r="Y1281" s="1788"/>
      <c r="Z1281" s="1788"/>
      <c r="AA1281" s="1788"/>
      <c r="AB1281" s="1788"/>
      <c r="AC1281" s="1788"/>
      <c r="AD1281" s="1311"/>
      <c r="AE1281" s="1311"/>
      <c r="AF1281" s="1311"/>
      <c r="AG1281" s="1311"/>
      <c r="AH1281" s="1782"/>
    </row>
    <row r="1282" spans="1:34" ht="5.85" customHeight="1">
      <c r="A1282" s="1787"/>
      <c r="B1282" s="1788"/>
      <c r="C1282" s="1788"/>
      <c r="D1282" s="1788"/>
      <c r="E1282" s="1788"/>
      <c r="F1282" s="1788"/>
      <c r="G1282" s="1788"/>
      <c r="H1282" s="1788"/>
      <c r="I1282" s="1788"/>
      <c r="J1282" s="1788"/>
      <c r="K1282" s="1788"/>
      <c r="L1282" s="1788"/>
      <c r="M1282" s="1788"/>
      <c r="N1282" s="1788"/>
      <c r="O1282" s="1788"/>
      <c r="P1282" s="1788"/>
      <c r="Q1282" s="1788"/>
      <c r="R1282" s="1788"/>
      <c r="S1282" s="1788"/>
      <c r="T1282" s="1788"/>
      <c r="U1282" s="1788"/>
      <c r="V1282" s="1788"/>
      <c r="W1282" s="1788"/>
      <c r="X1282" s="1788"/>
      <c r="Y1282" s="1788"/>
      <c r="Z1282" s="1788"/>
      <c r="AA1282" s="1788"/>
      <c r="AB1282" s="1788"/>
      <c r="AC1282" s="1788"/>
      <c r="AD1282" s="1782"/>
      <c r="AE1282" s="1309"/>
      <c r="AF1282" s="1309"/>
      <c r="AG1282" s="1309"/>
      <c r="AH1282" s="1782"/>
    </row>
    <row r="1283" spans="1:34" ht="10.9" customHeight="1">
      <c r="A1283" s="1787" t="s">
        <v>2839</v>
      </c>
      <c r="B1283" s="1788"/>
      <c r="C1283" s="1788"/>
      <c r="D1283" s="1788"/>
      <c r="E1283" s="1788"/>
      <c r="F1283" s="1788"/>
      <c r="G1283" s="1788"/>
      <c r="H1283" s="1788"/>
      <c r="I1283" s="1788"/>
      <c r="J1283" s="1788"/>
      <c r="K1283" s="1788"/>
      <c r="L1283" s="1788"/>
      <c r="M1283" s="1788"/>
      <c r="N1283" s="1788"/>
      <c r="O1283" s="1788"/>
      <c r="P1283" s="1788"/>
      <c r="Q1283" s="1788"/>
      <c r="R1283" s="1788"/>
      <c r="S1283" s="1788"/>
      <c r="T1283" s="1788"/>
      <c r="U1283" s="1788"/>
      <c r="V1283" s="1788"/>
      <c r="W1283" s="1788"/>
      <c r="X1283" s="1788"/>
      <c r="Y1283" s="1788"/>
      <c r="Z1283" s="1788"/>
      <c r="AA1283" s="1788"/>
      <c r="AB1283" s="1788"/>
      <c r="AC1283" s="1788"/>
      <c r="AD1283" s="1818" t="s">
        <v>2840</v>
      </c>
      <c r="AE1283" s="1818"/>
      <c r="AF1283" s="1206">
        <v>21.23</v>
      </c>
      <c r="AG1283" s="1207" t="s">
        <v>5</v>
      </c>
      <c r="AH1283" s="1800"/>
    </row>
    <row r="1284" spans="1:34" ht="11.65" customHeight="1">
      <c r="A1284" s="1819" t="s">
        <v>2841</v>
      </c>
      <c r="B1284" s="1820"/>
      <c r="C1284" s="1820"/>
      <c r="D1284" s="1820"/>
      <c r="E1284" s="1820"/>
      <c r="F1284" s="1820"/>
      <c r="G1284" s="1820"/>
      <c r="H1284" s="1820"/>
      <c r="I1284" s="1820"/>
      <c r="J1284" s="1820"/>
      <c r="K1284" s="1820"/>
      <c r="L1284" s="1820"/>
      <c r="M1284" s="1820"/>
      <c r="N1284" s="1820"/>
      <c r="O1284" s="1820"/>
      <c r="P1284" s="1820"/>
      <c r="Q1284" s="1820"/>
      <c r="R1284" s="1820"/>
      <c r="S1284" s="1820"/>
      <c r="T1284" s="1820"/>
      <c r="U1284" s="1820"/>
      <c r="V1284" s="1820"/>
      <c r="W1284" s="1820"/>
      <c r="X1284" s="1820"/>
      <c r="Y1284" s="1820"/>
      <c r="Z1284" s="1820"/>
      <c r="AA1284" s="1820"/>
      <c r="AB1284" s="1820"/>
      <c r="AC1284" s="1820"/>
      <c r="AD1284" s="1821" t="s">
        <v>2842</v>
      </c>
      <c r="AE1284" s="1821"/>
      <c r="AF1284" s="1210">
        <v>15</v>
      </c>
      <c r="AG1284" s="1211" t="s">
        <v>5</v>
      </c>
      <c r="AH1284" s="1800"/>
    </row>
    <row r="1285" spans="1:34" ht="17.45" customHeight="1">
      <c r="A1285" s="1822" t="s">
        <v>2843</v>
      </c>
      <c r="B1285" s="1802"/>
      <c r="C1285" s="1802"/>
      <c r="D1285" s="1778"/>
      <c r="E1285" s="1823" t="s">
        <v>2634</v>
      </c>
      <c r="F1285" s="1823"/>
      <c r="G1285" s="1823"/>
      <c r="H1285" s="1823"/>
      <c r="I1285" s="1823"/>
      <c r="J1285" s="1823"/>
      <c r="K1285" s="1823"/>
      <c r="L1285" s="1823"/>
      <c r="M1285" s="1823"/>
      <c r="N1285" s="1823"/>
      <c r="O1285" s="1823"/>
      <c r="P1285" s="1823"/>
      <c r="Q1285" s="1823"/>
      <c r="R1285" s="1823"/>
      <c r="S1285" s="1823"/>
      <c r="T1285" s="1823"/>
      <c r="U1285" s="1823"/>
      <c r="V1285" s="1823"/>
      <c r="W1285" s="1823"/>
      <c r="X1285" s="1823"/>
      <c r="Y1285" s="1823"/>
      <c r="Z1285" s="1823"/>
      <c r="AA1285" s="1823"/>
      <c r="AB1285" s="1823"/>
      <c r="AC1285" s="1823"/>
      <c r="AD1285" s="1823"/>
      <c r="AE1285" s="1823"/>
      <c r="AF1285" s="1823"/>
      <c r="AG1285" s="1823"/>
      <c r="AH1285" s="1779"/>
    </row>
    <row r="1286" spans="1:34" ht="16.7" customHeight="1">
      <c r="A1286" s="1824" t="s">
        <v>2844</v>
      </c>
      <c r="B1286" s="1816"/>
      <c r="C1286" s="1816"/>
      <c r="D1286" s="1309"/>
      <c r="E1286" s="1815" t="s">
        <v>738</v>
      </c>
      <c r="F1286" s="1815"/>
      <c r="G1286" s="1111"/>
      <c r="H1286" s="1796" t="s">
        <v>2845</v>
      </c>
      <c r="I1286" s="1796"/>
      <c r="J1286" s="1796" t="s">
        <v>518</v>
      </c>
      <c r="K1286" s="1796"/>
      <c r="L1286" s="1309"/>
      <c r="M1286" s="1309"/>
      <c r="N1286" s="1816" t="s">
        <v>2846</v>
      </c>
      <c r="O1286" s="1816"/>
      <c r="P1286" s="1816"/>
      <c r="Q1286" s="1816"/>
      <c r="R1286" s="1817">
        <v>3.1124999999999998</v>
      </c>
      <c r="S1286" s="1817"/>
      <c r="T1286" s="1817"/>
      <c r="U1286" s="1817"/>
      <c r="V1286" s="1309"/>
      <c r="W1286" s="1309"/>
      <c r="X1286" s="1309"/>
      <c r="Y1286" s="1796" t="s">
        <v>2847</v>
      </c>
      <c r="Z1286" s="1796"/>
      <c r="AA1286" s="1796"/>
      <c r="AB1286" s="1796"/>
      <c r="AC1286" s="1796"/>
      <c r="AD1286" s="1796"/>
      <c r="AE1286" s="1796"/>
      <c r="AF1286" s="1797" t="s">
        <v>2848</v>
      </c>
      <c r="AG1286" s="1797"/>
      <c r="AH1286" s="1782"/>
    </row>
    <row r="1287" spans="1:34" ht="5.85" customHeight="1">
      <c r="A1287" s="1798"/>
      <c r="B1287" s="1799"/>
      <c r="C1287" s="1799"/>
      <c r="D1287" s="1799"/>
      <c r="E1287" s="1799"/>
      <c r="F1287" s="1799"/>
      <c r="G1287" s="1799"/>
      <c r="H1287" s="1799"/>
      <c r="I1287" s="1799"/>
      <c r="J1287" s="1799"/>
      <c r="K1287" s="1799"/>
      <c r="L1287" s="1799"/>
      <c r="M1287" s="1799"/>
      <c r="N1287" s="1799"/>
      <c r="O1287" s="1799"/>
      <c r="P1287" s="1799"/>
      <c r="Q1287" s="1799"/>
      <c r="R1287" s="1799"/>
      <c r="S1287" s="1799"/>
      <c r="T1287" s="1799"/>
      <c r="U1287" s="1799"/>
      <c r="V1287" s="1799"/>
      <c r="W1287" s="1799"/>
      <c r="X1287" s="1799"/>
      <c r="Y1287" s="1799"/>
      <c r="Z1287" s="1799"/>
      <c r="AA1287" s="1799"/>
      <c r="AB1287" s="1799"/>
      <c r="AC1287" s="1799"/>
      <c r="AD1287" s="1799"/>
      <c r="AE1287" s="1799"/>
      <c r="AF1287" s="1799"/>
      <c r="AG1287" s="1799"/>
      <c r="AH1287" s="1800"/>
    </row>
    <row r="1288" spans="1:34" ht="17.45" customHeight="1">
      <c r="A1288" s="1801" t="s">
        <v>2849</v>
      </c>
      <c r="B1288" s="1802"/>
      <c r="C1288" s="1802"/>
      <c r="D1288" s="1802"/>
      <c r="E1288" s="1802"/>
      <c r="F1288" s="1802"/>
      <c r="G1288" s="1802"/>
      <c r="H1288" s="1802"/>
      <c r="I1288" s="1802"/>
      <c r="J1288" s="1803"/>
      <c r="K1288" s="1789" t="s">
        <v>2850</v>
      </c>
      <c r="L1288" s="1807"/>
      <c r="M1288" s="1789" t="s">
        <v>2851</v>
      </c>
      <c r="N1288" s="1790"/>
      <c r="O1288" s="1790"/>
      <c r="P1288" s="1790"/>
      <c r="Q1288" s="1790"/>
      <c r="R1288" s="1790"/>
      <c r="S1288" s="1790"/>
      <c r="T1288" s="1791"/>
      <c r="U1288" s="1789" t="s">
        <v>2852</v>
      </c>
      <c r="V1288" s="1790"/>
      <c r="W1288" s="1790"/>
      <c r="X1288" s="1790"/>
      <c r="Y1288" s="1790"/>
      <c r="Z1288" s="1790"/>
      <c r="AA1288" s="1790"/>
      <c r="AB1288" s="1790"/>
      <c r="AC1288" s="1790"/>
      <c r="AD1288" s="1791"/>
      <c r="AE1288" s="1810" t="s">
        <v>2853</v>
      </c>
      <c r="AF1288" s="1811"/>
      <c r="AG1288" s="1811"/>
      <c r="AH1288" s="1814"/>
    </row>
    <row r="1289" spans="1:34" ht="17.45" customHeight="1">
      <c r="A1289" s="1804"/>
      <c r="B1289" s="1805"/>
      <c r="C1289" s="1805"/>
      <c r="D1289" s="1805"/>
      <c r="E1289" s="1805"/>
      <c r="F1289" s="1805"/>
      <c r="G1289" s="1805"/>
      <c r="H1289" s="1805"/>
      <c r="I1289" s="1805"/>
      <c r="J1289" s="1806"/>
      <c r="K1289" s="1808"/>
      <c r="L1289" s="1809"/>
      <c r="M1289" s="1789" t="s">
        <v>2854</v>
      </c>
      <c r="N1289" s="1790"/>
      <c r="O1289" s="1790"/>
      <c r="P1289" s="1791"/>
      <c r="Q1289" s="1789" t="s">
        <v>2855</v>
      </c>
      <c r="R1289" s="1790"/>
      <c r="S1289" s="1790"/>
      <c r="T1289" s="1791"/>
      <c r="U1289" s="1789" t="s">
        <v>2854</v>
      </c>
      <c r="V1289" s="1790"/>
      <c r="W1289" s="1790"/>
      <c r="X1289" s="1790"/>
      <c r="Y1289" s="1790"/>
      <c r="Z1289" s="1791"/>
      <c r="AA1289" s="1789" t="s">
        <v>2855</v>
      </c>
      <c r="AB1289" s="1790"/>
      <c r="AC1289" s="1790"/>
      <c r="AD1289" s="1791"/>
      <c r="AE1289" s="1812"/>
      <c r="AF1289" s="1813"/>
      <c r="AG1289" s="1813"/>
      <c r="AH1289" s="1800"/>
    </row>
    <row r="1290" spans="1:34" ht="16.7" customHeight="1">
      <c r="A1290" s="1215"/>
      <c r="B1290" s="1216" t="s">
        <v>1467</v>
      </c>
      <c r="C1290" s="1829" t="s">
        <v>3012</v>
      </c>
      <c r="D1290" s="1830"/>
      <c r="E1290" s="1830"/>
      <c r="F1290" s="1830"/>
      <c r="G1290" s="1830"/>
      <c r="H1290" s="1830"/>
      <c r="I1290" s="1830"/>
      <c r="J1290" s="1829"/>
      <c r="K1290" s="1862">
        <v>1</v>
      </c>
      <c r="L1290" s="1863"/>
      <c r="M1290" s="1862">
        <v>1</v>
      </c>
      <c r="N1290" s="1864"/>
      <c r="O1290" s="1864"/>
      <c r="P1290" s="1863"/>
      <c r="Q1290" s="1862">
        <v>0</v>
      </c>
      <c r="R1290" s="1864"/>
      <c r="S1290" s="1864"/>
      <c r="T1290" s="1863"/>
      <c r="U1290" s="1859">
        <v>316.79689999999999</v>
      </c>
      <c r="V1290" s="1860"/>
      <c r="W1290" s="1860"/>
      <c r="X1290" s="1860"/>
      <c r="Y1290" s="1860"/>
      <c r="Z1290" s="1861"/>
      <c r="AA1290" s="1859">
        <v>111.3211</v>
      </c>
      <c r="AB1290" s="1860"/>
      <c r="AC1290" s="1860"/>
      <c r="AD1290" s="1861"/>
      <c r="AE1290" s="1839">
        <v>316.79689999999999</v>
      </c>
      <c r="AF1290" s="1795"/>
      <c r="AG1290" s="1795"/>
      <c r="AH1290" s="1217"/>
    </row>
    <row r="1291" spans="1:34" ht="17.45" customHeight="1">
      <c r="A1291" s="1792"/>
      <c r="B1291" s="1793"/>
      <c r="C1291" s="1793"/>
      <c r="D1291" s="1793"/>
      <c r="E1291" s="1793"/>
      <c r="F1291" s="1793"/>
      <c r="G1291" s="1793"/>
      <c r="H1291" s="1793"/>
      <c r="I1291" s="1793"/>
      <c r="J1291" s="1793"/>
      <c r="K1291" s="1794" t="s">
        <v>2856</v>
      </c>
      <c r="L1291" s="1794"/>
      <c r="M1291" s="1794"/>
      <c r="N1291" s="1794"/>
      <c r="O1291" s="1794"/>
      <c r="P1291" s="1794"/>
      <c r="Q1291" s="1794"/>
      <c r="R1291" s="1794"/>
      <c r="S1291" s="1794"/>
      <c r="T1291" s="1794"/>
      <c r="U1291" s="1794"/>
      <c r="V1291" s="1794"/>
      <c r="W1291" s="1794"/>
      <c r="X1291" s="1794"/>
      <c r="Y1291" s="1794"/>
      <c r="Z1291" s="1794"/>
      <c r="AA1291" s="1795">
        <v>316.79689999999999</v>
      </c>
      <c r="AB1291" s="1795"/>
      <c r="AC1291" s="1795"/>
      <c r="AD1291" s="1795"/>
      <c r="AE1291" s="1795"/>
      <c r="AF1291" s="1795"/>
      <c r="AG1291" s="1795"/>
      <c r="AH1291" s="1213"/>
    </row>
    <row r="1292" spans="1:34" ht="16.7" customHeight="1">
      <c r="A1292" s="1801" t="s">
        <v>2857</v>
      </c>
      <c r="B1292" s="1825"/>
      <c r="C1292" s="1825"/>
      <c r="D1292" s="1825"/>
      <c r="E1292" s="1825"/>
      <c r="F1292" s="1825"/>
      <c r="G1292" s="1825"/>
      <c r="H1292" s="1825"/>
      <c r="I1292" s="1825"/>
      <c r="J1292" s="1825"/>
      <c r="K1292" s="1825"/>
      <c r="L1292" s="1825"/>
      <c r="M1292" s="1825"/>
      <c r="N1292" s="1826"/>
      <c r="O1292" s="1789" t="s">
        <v>2858</v>
      </c>
      <c r="P1292" s="1790"/>
      <c r="Q1292" s="1790"/>
      <c r="R1292" s="1790"/>
      <c r="S1292" s="1791"/>
      <c r="T1292" s="1827" t="s">
        <v>2850</v>
      </c>
      <c r="U1292" s="1790"/>
      <c r="V1292" s="1790"/>
      <c r="W1292" s="1213"/>
      <c r="X1292" s="1789" t="s">
        <v>2859</v>
      </c>
      <c r="Y1292" s="1790"/>
      <c r="Z1292" s="1790"/>
      <c r="AA1292" s="1790"/>
      <c r="AB1292" s="1790"/>
      <c r="AC1292" s="1790"/>
      <c r="AD1292" s="1791"/>
      <c r="AE1292" s="1810" t="s">
        <v>2853</v>
      </c>
      <c r="AF1292" s="1828"/>
      <c r="AG1292" s="1828"/>
      <c r="AH1292" s="1213"/>
    </row>
    <row r="1293" spans="1:34" ht="17.45" customHeight="1">
      <c r="A1293" s="1215"/>
      <c r="B1293" s="1216" t="s">
        <v>1009</v>
      </c>
      <c r="C1293" s="1829" t="s">
        <v>1010</v>
      </c>
      <c r="D1293" s="1830"/>
      <c r="E1293" s="1830"/>
      <c r="F1293" s="1830"/>
      <c r="G1293" s="1830"/>
      <c r="H1293" s="1830"/>
      <c r="I1293" s="1830"/>
      <c r="J1293" s="1830"/>
      <c r="K1293" s="1830"/>
      <c r="L1293" s="1830"/>
      <c r="M1293" s="1830"/>
      <c r="N1293" s="1829"/>
      <c r="O1293" s="1831">
        <v>0</v>
      </c>
      <c r="P1293" s="1832"/>
      <c r="Q1293" s="1832"/>
      <c r="R1293" s="1832"/>
      <c r="S1293" s="1833"/>
      <c r="T1293" s="1858">
        <v>3</v>
      </c>
      <c r="U1293" s="1832"/>
      <c r="V1293" s="1832"/>
      <c r="W1293" s="1217"/>
      <c r="X1293" s="1859">
        <v>22.268799999999999</v>
      </c>
      <c r="Y1293" s="1860"/>
      <c r="Z1293" s="1860"/>
      <c r="AA1293" s="1860"/>
      <c r="AB1293" s="1860"/>
      <c r="AC1293" s="1860"/>
      <c r="AD1293" s="1861"/>
      <c r="AE1293" s="1839">
        <v>66.806399999999996</v>
      </c>
      <c r="AF1293" s="1795"/>
      <c r="AG1293" s="1795"/>
      <c r="AH1293" s="1217"/>
    </row>
    <row r="1294" spans="1:34" ht="17.45" customHeight="1">
      <c r="A1294" s="1792"/>
      <c r="B1294" s="1778"/>
      <c r="C1294" s="1778"/>
      <c r="D1294" s="1778"/>
      <c r="E1294" s="1778"/>
      <c r="F1294" s="1778"/>
      <c r="G1294" s="1778"/>
      <c r="H1294" s="1778"/>
      <c r="I1294" s="1846" t="s">
        <v>2860</v>
      </c>
      <c r="J1294" s="1846"/>
      <c r="K1294" s="1846"/>
      <c r="L1294" s="1846"/>
      <c r="M1294" s="1846"/>
      <c r="N1294" s="1846"/>
      <c r="O1294" s="1846"/>
      <c r="P1294" s="1846"/>
      <c r="Q1294" s="1846"/>
      <c r="R1294" s="1846"/>
      <c r="S1294" s="1846"/>
      <c r="T1294" s="1846"/>
      <c r="U1294" s="1846"/>
      <c r="V1294" s="1846"/>
      <c r="W1294" s="1846"/>
      <c r="X1294" s="1846"/>
      <c r="Y1294" s="1846"/>
      <c r="Z1294" s="1793"/>
      <c r="AA1294" s="1847">
        <v>66.806399999999996</v>
      </c>
      <c r="AB1294" s="1847"/>
      <c r="AC1294" s="1847"/>
      <c r="AD1294" s="1847"/>
      <c r="AE1294" s="1847"/>
      <c r="AF1294" s="1847"/>
      <c r="AG1294" s="1847"/>
      <c r="AH1294" s="1814"/>
    </row>
    <row r="1295" spans="1:34" ht="16.7" customHeight="1">
      <c r="A1295" s="1844"/>
      <c r="B1295" s="1309"/>
      <c r="C1295" s="1309"/>
      <c r="D1295" s="1309"/>
      <c r="E1295" s="1309"/>
      <c r="F1295" s="1309"/>
      <c r="G1295" s="1309"/>
      <c r="H1295" s="1309"/>
      <c r="I1295" s="1840" t="s">
        <v>2861</v>
      </c>
      <c r="J1295" s="1840"/>
      <c r="K1295" s="1840"/>
      <c r="L1295" s="1840"/>
      <c r="M1295" s="1840"/>
      <c r="N1295" s="1840"/>
      <c r="O1295" s="1840"/>
      <c r="P1295" s="1840"/>
      <c r="Q1295" s="1840"/>
      <c r="R1295" s="1840"/>
      <c r="S1295" s="1840"/>
      <c r="T1295" s="1840"/>
      <c r="U1295" s="1840"/>
      <c r="V1295" s="1840"/>
      <c r="W1295" s="1840"/>
      <c r="X1295" s="1840"/>
      <c r="Y1295" s="1840"/>
      <c r="Z1295" s="1309"/>
      <c r="AA1295" s="1841">
        <v>383.60329999999999</v>
      </c>
      <c r="AB1295" s="1841"/>
      <c r="AC1295" s="1841"/>
      <c r="AD1295" s="1841"/>
      <c r="AE1295" s="1841"/>
      <c r="AF1295" s="1841"/>
      <c r="AG1295" s="1841"/>
      <c r="AH1295" s="1782"/>
    </row>
    <row r="1296" spans="1:34" ht="17.45" customHeight="1">
      <c r="A1296" s="1844"/>
      <c r="B1296" s="1309"/>
      <c r="C1296" s="1309"/>
      <c r="D1296" s="1309"/>
      <c r="E1296" s="1309"/>
      <c r="F1296" s="1309"/>
      <c r="G1296" s="1309"/>
      <c r="H1296" s="1309"/>
      <c r="I1296" s="1840" t="s">
        <v>2862</v>
      </c>
      <c r="J1296" s="1840"/>
      <c r="K1296" s="1840"/>
      <c r="L1296" s="1840"/>
      <c r="M1296" s="1840"/>
      <c r="N1296" s="1840"/>
      <c r="O1296" s="1840"/>
      <c r="P1296" s="1840"/>
      <c r="Q1296" s="1840"/>
      <c r="R1296" s="1840"/>
      <c r="S1296" s="1840"/>
      <c r="T1296" s="1840"/>
      <c r="U1296" s="1840"/>
      <c r="V1296" s="1840"/>
      <c r="W1296" s="1840"/>
      <c r="X1296" s="1840"/>
      <c r="Y1296" s="1840"/>
      <c r="Z1296" s="1309"/>
      <c r="AA1296" s="1841">
        <v>123.246</v>
      </c>
      <c r="AB1296" s="1841"/>
      <c r="AC1296" s="1841"/>
      <c r="AD1296" s="1841"/>
      <c r="AE1296" s="1841"/>
      <c r="AF1296" s="1841"/>
      <c r="AG1296" s="1841"/>
      <c r="AH1296" s="1782"/>
    </row>
    <row r="1297" spans="1:34" ht="17.45" customHeight="1">
      <c r="A1297" s="1844"/>
      <c r="B1297" s="1309"/>
      <c r="C1297" s="1309"/>
      <c r="D1297" s="1309"/>
      <c r="E1297" s="1309"/>
      <c r="F1297" s="1309"/>
      <c r="G1297" s="1309"/>
      <c r="H1297" s="1309"/>
      <c r="I1297" s="1840" t="s">
        <v>2863</v>
      </c>
      <c r="J1297" s="1840"/>
      <c r="K1297" s="1840"/>
      <c r="L1297" s="1840"/>
      <c r="M1297" s="1840"/>
      <c r="N1297" s="1840"/>
      <c r="O1297" s="1840"/>
      <c r="P1297" s="1840"/>
      <c r="Q1297" s="1840"/>
      <c r="R1297" s="1840"/>
      <c r="S1297" s="1840"/>
      <c r="T1297" s="1840"/>
      <c r="U1297" s="1840"/>
      <c r="V1297" s="1840"/>
      <c r="W1297" s="1840"/>
      <c r="X1297" s="1840"/>
      <c r="Y1297" s="1840"/>
      <c r="Z1297" s="1309"/>
      <c r="AA1297" s="1841">
        <v>0</v>
      </c>
      <c r="AB1297" s="1841"/>
      <c r="AC1297" s="1841"/>
      <c r="AD1297" s="1841"/>
      <c r="AE1297" s="1841"/>
      <c r="AF1297" s="1841"/>
      <c r="AG1297" s="1841"/>
      <c r="AH1297" s="1782"/>
    </row>
    <row r="1298" spans="1:34" ht="16.7" customHeight="1">
      <c r="A1298" s="1845"/>
      <c r="B1298" s="1799"/>
      <c r="C1298" s="1799"/>
      <c r="D1298" s="1799"/>
      <c r="E1298" s="1799"/>
      <c r="F1298" s="1799"/>
      <c r="G1298" s="1799"/>
      <c r="H1298" s="1799"/>
      <c r="I1298" s="1842" t="s">
        <v>2864</v>
      </c>
      <c r="J1298" s="1842"/>
      <c r="K1298" s="1842"/>
      <c r="L1298" s="1842"/>
      <c r="M1298" s="1842"/>
      <c r="N1298" s="1842"/>
      <c r="O1298" s="1842"/>
      <c r="P1298" s="1842"/>
      <c r="Q1298" s="1842"/>
      <c r="R1298" s="1842"/>
      <c r="S1298" s="1842"/>
      <c r="T1298" s="1842"/>
      <c r="U1298" s="1842"/>
      <c r="V1298" s="1842"/>
      <c r="W1298" s="1842"/>
      <c r="X1298" s="1842"/>
      <c r="Y1298" s="1842"/>
      <c r="Z1298" s="1799"/>
      <c r="AA1298" s="1843">
        <v>0</v>
      </c>
      <c r="AB1298" s="1843"/>
      <c r="AC1298" s="1843"/>
      <c r="AD1298" s="1843"/>
      <c r="AE1298" s="1843"/>
      <c r="AF1298" s="1843"/>
      <c r="AG1298" s="1843"/>
      <c r="AH1298" s="1800"/>
    </row>
    <row r="1299" spans="1:34" ht="17.45" customHeight="1">
      <c r="A1299" s="1801" t="s">
        <v>2865</v>
      </c>
      <c r="B1299" s="1825"/>
      <c r="C1299" s="1825"/>
      <c r="D1299" s="1825"/>
      <c r="E1299" s="1825"/>
      <c r="F1299" s="1825"/>
      <c r="G1299" s="1825"/>
      <c r="H1299" s="1825"/>
      <c r="I1299" s="1825"/>
      <c r="J1299" s="1825"/>
      <c r="K1299" s="1825"/>
      <c r="L1299" s="1825"/>
      <c r="M1299" s="1825"/>
      <c r="N1299" s="1826"/>
      <c r="O1299" s="1789" t="s">
        <v>2850</v>
      </c>
      <c r="P1299" s="1790"/>
      <c r="Q1299" s="1790"/>
      <c r="R1299" s="1790"/>
      <c r="S1299" s="1791"/>
      <c r="T1299" s="1827" t="s">
        <v>754</v>
      </c>
      <c r="U1299" s="1790"/>
      <c r="V1299" s="1790"/>
      <c r="W1299" s="1213"/>
      <c r="X1299" s="1789" t="s">
        <v>2866</v>
      </c>
      <c r="Y1299" s="1790"/>
      <c r="Z1299" s="1790"/>
      <c r="AA1299" s="1790"/>
      <c r="AB1299" s="1790"/>
      <c r="AC1299" s="1790"/>
      <c r="AD1299" s="1791"/>
      <c r="AE1299" s="1810" t="s">
        <v>2867</v>
      </c>
      <c r="AF1299" s="1828"/>
      <c r="AG1299" s="1828"/>
      <c r="AH1299" s="1213"/>
    </row>
    <row r="1300" spans="1:34" ht="16.7" customHeight="1">
      <c r="A1300" s="1223"/>
      <c r="B1300" s="1224" t="s">
        <v>3013</v>
      </c>
      <c r="C1300" s="1875" t="s">
        <v>3014</v>
      </c>
      <c r="D1300" s="1876"/>
      <c r="E1300" s="1876"/>
      <c r="F1300" s="1876"/>
      <c r="G1300" s="1876"/>
      <c r="H1300" s="1876"/>
      <c r="I1300" s="1876"/>
      <c r="J1300" s="1876"/>
      <c r="K1300" s="1876"/>
      <c r="L1300" s="1876"/>
      <c r="M1300" s="1876"/>
      <c r="N1300" s="1875"/>
      <c r="O1300" s="1885">
        <v>2.87E-2</v>
      </c>
      <c r="P1300" s="1886"/>
      <c r="Q1300" s="1886"/>
      <c r="R1300" s="1886"/>
      <c r="S1300" s="1887"/>
      <c r="T1300" s="1888" t="s">
        <v>469</v>
      </c>
      <c r="U1300" s="1889"/>
      <c r="V1300" s="1889"/>
      <c r="W1300" s="1225"/>
      <c r="X1300" s="1890">
        <v>30.922799999999999</v>
      </c>
      <c r="Y1300" s="1891"/>
      <c r="Z1300" s="1891"/>
      <c r="AA1300" s="1891"/>
      <c r="AB1300" s="1891"/>
      <c r="AC1300" s="1891"/>
      <c r="AD1300" s="1892"/>
      <c r="AE1300" s="1865">
        <v>0.88749999999999996</v>
      </c>
      <c r="AF1300" s="1847"/>
      <c r="AG1300" s="1847"/>
      <c r="AH1300" s="1225"/>
    </row>
    <row r="1301" spans="1:34" ht="17.45" customHeight="1">
      <c r="A1301" s="1220"/>
      <c r="B1301" s="1209" t="s">
        <v>3015</v>
      </c>
      <c r="C1301" s="1866" t="s">
        <v>3016</v>
      </c>
      <c r="D1301" s="1867"/>
      <c r="E1301" s="1867"/>
      <c r="F1301" s="1867"/>
      <c r="G1301" s="1867"/>
      <c r="H1301" s="1867"/>
      <c r="I1301" s="1867"/>
      <c r="J1301" s="1867"/>
      <c r="K1301" s="1867"/>
      <c r="L1301" s="1867"/>
      <c r="M1301" s="1867"/>
      <c r="N1301" s="1866"/>
      <c r="O1301" s="1893">
        <v>1</v>
      </c>
      <c r="P1301" s="1894"/>
      <c r="Q1301" s="1894"/>
      <c r="R1301" s="1894"/>
      <c r="S1301" s="1895"/>
      <c r="T1301" s="1896" t="s">
        <v>518</v>
      </c>
      <c r="U1301" s="1897"/>
      <c r="V1301" s="1897"/>
      <c r="W1301" s="1222"/>
      <c r="X1301" s="1898">
        <v>439.5521</v>
      </c>
      <c r="Y1301" s="1899"/>
      <c r="Z1301" s="1899"/>
      <c r="AA1301" s="1899"/>
      <c r="AB1301" s="1899"/>
      <c r="AC1301" s="1899"/>
      <c r="AD1301" s="1900"/>
      <c r="AE1301" s="1874">
        <v>439.5521</v>
      </c>
      <c r="AF1301" s="1843"/>
      <c r="AG1301" s="1843"/>
      <c r="AH1301" s="1222"/>
    </row>
    <row r="1302" spans="1:34" ht="17.45" customHeight="1">
      <c r="A1302" s="1792"/>
      <c r="B1302" s="1793"/>
      <c r="C1302" s="1793"/>
      <c r="D1302" s="1793"/>
      <c r="E1302" s="1793"/>
      <c r="F1302" s="1793"/>
      <c r="G1302" s="1793"/>
      <c r="H1302" s="1793"/>
      <c r="I1302" s="1794" t="s">
        <v>2869</v>
      </c>
      <c r="J1302" s="1794"/>
      <c r="K1302" s="1794"/>
      <c r="L1302" s="1794"/>
      <c r="M1302" s="1794"/>
      <c r="N1302" s="1794"/>
      <c r="O1302" s="1794"/>
      <c r="P1302" s="1794"/>
      <c r="Q1302" s="1794"/>
      <c r="R1302" s="1794"/>
      <c r="S1302" s="1794"/>
      <c r="T1302" s="1794"/>
      <c r="U1302" s="1794"/>
      <c r="V1302" s="1794"/>
      <c r="W1302" s="1794"/>
      <c r="X1302" s="1794"/>
      <c r="Y1302" s="1794"/>
      <c r="Z1302" s="1214"/>
      <c r="AA1302" s="1795">
        <v>440.43959999999998</v>
      </c>
      <c r="AB1302" s="1795"/>
      <c r="AC1302" s="1795"/>
      <c r="AD1302" s="1795"/>
      <c r="AE1302" s="1795"/>
      <c r="AF1302" s="1795"/>
      <c r="AG1302" s="1795"/>
      <c r="AH1302" s="1213"/>
    </row>
    <row r="1303" spans="1:34" ht="16.7" customHeight="1">
      <c r="A1303" s="1801" t="s">
        <v>2870</v>
      </c>
      <c r="B1303" s="1825"/>
      <c r="C1303" s="1825"/>
      <c r="D1303" s="1825"/>
      <c r="E1303" s="1825"/>
      <c r="F1303" s="1825"/>
      <c r="G1303" s="1825"/>
      <c r="H1303" s="1825"/>
      <c r="I1303" s="1825"/>
      <c r="J1303" s="1825"/>
      <c r="K1303" s="1825"/>
      <c r="L1303" s="1825"/>
      <c r="M1303" s="1825"/>
      <c r="N1303" s="1826"/>
      <c r="O1303" s="1789" t="s">
        <v>2850</v>
      </c>
      <c r="P1303" s="1790"/>
      <c r="Q1303" s="1790"/>
      <c r="R1303" s="1790"/>
      <c r="S1303" s="1791"/>
      <c r="T1303" s="1827" t="s">
        <v>754</v>
      </c>
      <c r="U1303" s="1790"/>
      <c r="V1303" s="1790"/>
      <c r="W1303" s="1213"/>
      <c r="X1303" s="1789" t="s">
        <v>2866</v>
      </c>
      <c r="Y1303" s="1790"/>
      <c r="Z1303" s="1790"/>
      <c r="AA1303" s="1790"/>
      <c r="AB1303" s="1790"/>
      <c r="AC1303" s="1790"/>
      <c r="AD1303" s="1791"/>
      <c r="AE1303" s="1810" t="s">
        <v>2867</v>
      </c>
      <c r="AF1303" s="1828"/>
      <c r="AG1303" s="1828"/>
      <c r="AH1303" s="1213"/>
    </row>
    <row r="1304" spans="1:34" ht="17.45" customHeight="1">
      <c r="A1304" s="1223"/>
      <c r="B1304" s="1224" t="s">
        <v>3017</v>
      </c>
      <c r="C1304" s="1875" t="s">
        <v>3018</v>
      </c>
      <c r="D1304" s="1876"/>
      <c r="E1304" s="1876"/>
      <c r="F1304" s="1876"/>
      <c r="G1304" s="1876"/>
      <c r="H1304" s="1876"/>
      <c r="I1304" s="1876"/>
      <c r="J1304" s="1876"/>
      <c r="K1304" s="1876"/>
      <c r="L1304" s="1876"/>
      <c r="M1304" s="1876"/>
      <c r="N1304" s="1875"/>
      <c r="O1304" s="1885">
        <v>7.3499999999999998E-3</v>
      </c>
      <c r="P1304" s="1886"/>
      <c r="Q1304" s="1886"/>
      <c r="R1304" s="1886"/>
      <c r="S1304" s="1887"/>
      <c r="T1304" s="1888" t="s">
        <v>497</v>
      </c>
      <c r="U1304" s="1889"/>
      <c r="V1304" s="1889"/>
      <c r="W1304" s="1225"/>
      <c r="X1304" s="1890">
        <v>516.49509999999998</v>
      </c>
      <c r="Y1304" s="1891"/>
      <c r="Z1304" s="1891"/>
      <c r="AA1304" s="1891"/>
      <c r="AB1304" s="1891"/>
      <c r="AC1304" s="1891"/>
      <c r="AD1304" s="1892"/>
      <c r="AE1304" s="1865">
        <v>3.7963</v>
      </c>
      <c r="AF1304" s="1847"/>
      <c r="AG1304" s="1847"/>
      <c r="AH1304" s="1225"/>
    </row>
    <row r="1305" spans="1:34" ht="16.7" customHeight="1">
      <c r="A1305" s="1218"/>
      <c r="B1305" s="1205" t="s">
        <v>3019</v>
      </c>
      <c r="C1305" s="1903" t="s">
        <v>3020</v>
      </c>
      <c r="D1305" s="1815"/>
      <c r="E1305" s="1815"/>
      <c r="F1305" s="1815"/>
      <c r="G1305" s="1815"/>
      <c r="H1305" s="1815"/>
      <c r="I1305" s="1815"/>
      <c r="J1305" s="1815"/>
      <c r="K1305" s="1815"/>
      <c r="L1305" s="1815"/>
      <c r="M1305" s="1815"/>
      <c r="N1305" s="1903"/>
      <c r="O1305" s="1910">
        <v>0.57320000000000004</v>
      </c>
      <c r="P1305" s="1911"/>
      <c r="Q1305" s="1911"/>
      <c r="R1305" s="1911"/>
      <c r="S1305" s="1912"/>
      <c r="T1305" s="1913" t="s">
        <v>497</v>
      </c>
      <c r="U1305" s="1796"/>
      <c r="V1305" s="1796"/>
      <c r="W1305" s="1219"/>
      <c r="X1305" s="1914">
        <v>388.28579999999999</v>
      </c>
      <c r="Y1305" s="1915"/>
      <c r="Z1305" s="1915"/>
      <c r="AA1305" s="1915"/>
      <c r="AB1305" s="1915"/>
      <c r="AC1305" s="1915"/>
      <c r="AD1305" s="1916"/>
      <c r="AE1305" s="1909">
        <v>222.56780000000001</v>
      </c>
      <c r="AF1305" s="1841"/>
      <c r="AG1305" s="1841"/>
      <c r="AH1305" s="1219"/>
    </row>
    <row r="1306" spans="1:34" ht="17.45" customHeight="1">
      <c r="A1306" s="1220"/>
      <c r="B1306" s="1209" t="s">
        <v>2957</v>
      </c>
      <c r="C1306" s="1866" t="s">
        <v>2958</v>
      </c>
      <c r="D1306" s="1867"/>
      <c r="E1306" s="1867"/>
      <c r="F1306" s="1867"/>
      <c r="G1306" s="1867"/>
      <c r="H1306" s="1867"/>
      <c r="I1306" s="1867"/>
      <c r="J1306" s="1867"/>
      <c r="K1306" s="1867"/>
      <c r="L1306" s="1867"/>
      <c r="M1306" s="1867"/>
      <c r="N1306" s="1866"/>
      <c r="O1306" s="1893">
        <v>1.1573</v>
      </c>
      <c r="P1306" s="1894"/>
      <c r="Q1306" s="1894"/>
      <c r="R1306" s="1894"/>
      <c r="S1306" s="1895"/>
      <c r="T1306" s="1896" t="s">
        <v>469</v>
      </c>
      <c r="U1306" s="1897"/>
      <c r="V1306" s="1897"/>
      <c r="W1306" s="1222"/>
      <c r="X1306" s="1898">
        <v>82.821700000000007</v>
      </c>
      <c r="Y1306" s="1899"/>
      <c r="Z1306" s="1899"/>
      <c r="AA1306" s="1899"/>
      <c r="AB1306" s="1899"/>
      <c r="AC1306" s="1899"/>
      <c r="AD1306" s="1900"/>
      <c r="AE1306" s="1874">
        <v>95.8476</v>
      </c>
      <c r="AF1306" s="1843"/>
      <c r="AG1306" s="1843"/>
      <c r="AH1306" s="1222"/>
    </row>
    <row r="1307" spans="1:34" ht="17.45" customHeight="1">
      <c r="A1307" s="1792"/>
      <c r="B1307" s="1793"/>
      <c r="C1307" s="1793"/>
      <c r="D1307" s="1793"/>
      <c r="E1307" s="1793"/>
      <c r="F1307" s="1793"/>
      <c r="G1307" s="1793"/>
      <c r="H1307" s="1793"/>
      <c r="I1307" s="1794" t="s">
        <v>2871</v>
      </c>
      <c r="J1307" s="1794"/>
      <c r="K1307" s="1794"/>
      <c r="L1307" s="1794"/>
      <c r="M1307" s="1794"/>
      <c r="N1307" s="1794"/>
      <c r="O1307" s="1794"/>
      <c r="P1307" s="1794"/>
      <c r="Q1307" s="1794"/>
      <c r="R1307" s="1794"/>
      <c r="S1307" s="1794"/>
      <c r="T1307" s="1794"/>
      <c r="U1307" s="1794"/>
      <c r="V1307" s="1794"/>
      <c r="W1307" s="1794"/>
      <c r="X1307" s="1794"/>
      <c r="Y1307" s="1794"/>
      <c r="Z1307" s="1214"/>
      <c r="AA1307" s="1795">
        <v>322.21170000000001</v>
      </c>
      <c r="AB1307" s="1795"/>
      <c r="AC1307" s="1795"/>
      <c r="AD1307" s="1795"/>
      <c r="AE1307" s="1795"/>
      <c r="AF1307" s="1795"/>
      <c r="AG1307" s="1795"/>
      <c r="AH1307" s="1213"/>
    </row>
    <row r="1308" spans="1:34" ht="16.7" customHeight="1">
      <c r="A1308" s="1801" t="s">
        <v>2872</v>
      </c>
      <c r="B1308" s="1825"/>
      <c r="C1308" s="1825"/>
      <c r="D1308" s="1825"/>
      <c r="E1308" s="1825"/>
      <c r="F1308" s="1825"/>
      <c r="G1308" s="1825"/>
      <c r="H1308" s="1825"/>
      <c r="I1308" s="1825"/>
      <c r="J1308" s="1825"/>
      <c r="K1308" s="1825"/>
      <c r="L1308" s="1825"/>
      <c r="M1308" s="1825"/>
      <c r="N1308" s="1826"/>
      <c r="O1308" s="1789" t="s">
        <v>2850</v>
      </c>
      <c r="P1308" s="1790"/>
      <c r="Q1308" s="1790"/>
      <c r="R1308" s="1790"/>
      <c r="S1308" s="1791"/>
      <c r="T1308" s="1827" t="s">
        <v>754</v>
      </c>
      <c r="U1308" s="1790"/>
      <c r="V1308" s="1790"/>
      <c r="W1308" s="1213"/>
      <c r="X1308" s="1789" t="s">
        <v>2866</v>
      </c>
      <c r="Y1308" s="1790"/>
      <c r="Z1308" s="1790"/>
      <c r="AA1308" s="1790"/>
      <c r="AB1308" s="1790"/>
      <c r="AC1308" s="1790"/>
      <c r="AD1308" s="1791"/>
      <c r="AE1308" s="1810" t="s">
        <v>2867</v>
      </c>
      <c r="AF1308" s="1828"/>
      <c r="AG1308" s="1828"/>
      <c r="AH1308" s="1213"/>
    </row>
    <row r="1309" spans="1:34" ht="17.45" customHeight="1">
      <c r="A1309" s="1792"/>
      <c r="B1309" s="1793"/>
      <c r="C1309" s="1793"/>
      <c r="D1309" s="1793"/>
      <c r="E1309" s="1793"/>
      <c r="F1309" s="1793"/>
      <c r="G1309" s="1793"/>
      <c r="H1309" s="1793"/>
      <c r="I1309" s="1793"/>
      <c r="J1309" s="1793"/>
      <c r="K1309" s="1794" t="s">
        <v>2873</v>
      </c>
      <c r="L1309" s="1794"/>
      <c r="M1309" s="1794"/>
      <c r="N1309" s="1794"/>
      <c r="O1309" s="1794"/>
      <c r="P1309" s="1794"/>
      <c r="Q1309" s="1794"/>
      <c r="R1309" s="1794"/>
      <c r="S1309" s="1794"/>
      <c r="T1309" s="1794"/>
      <c r="U1309" s="1794"/>
      <c r="V1309" s="1794"/>
      <c r="W1309" s="1794"/>
      <c r="X1309" s="1794"/>
      <c r="Y1309" s="1794"/>
      <c r="Z1309" s="1794"/>
      <c r="AA1309" s="1794"/>
      <c r="AB1309" s="1214"/>
      <c r="AC1309" s="1795">
        <v>0</v>
      </c>
      <c r="AD1309" s="1795"/>
      <c r="AE1309" s="1795"/>
      <c r="AF1309" s="1795"/>
      <c r="AG1309" s="1795"/>
      <c r="AH1309" s="1213"/>
    </row>
    <row r="1310" spans="1:34" ht="17.45" customHeight="1">
      <c r="A1310" s="1801" t="s">
        <v>2874</v>
      </c>
      <c r="B1310" s="1825"/>
      <c r="C1310" s="1825"/>
      <c r="D1310" s="1825"/>
      <c r="E1310" s="1825"/>
      <c r="F1310" s="1825"/>
      <c r="G1310" s="1825"/>
      <c r="H1310" s="1825"/>
      <c r="I1310" s="1825"/>
      <c r="J1310" s="1826"/>
      <c r="K1310" s="1789" t="s">
        <v>2850</v>
      </c>
      <c r="L1310" s="1791"/>
      <c r="M1310" s="1855" t="s">
        <v>2875</v>
      </c>
      <c r="N1310" s="1856"/>
      <c r="O1310" s="1857"/>
      <c r="P1310" s="1855" t="s">
        <v>2876</v>
      </c>
      <c r="Q1310" s="1856"/>
      <c r="R1310" s="1857"/>
      <c r="S1310" s="1855" t="s">
        <v>2877</v>
      </c>
      <c r="T1310" s="1857"/>
      <c r="U1310" s="1789" t="s">
        <v>2878</v>
      </c>
      <c r="V1310" s="1790"/>
      <c r="W1310" s="1791"/>
      <c r="X1310" s="1789" t="s">
        <v>2879</v>
      </c>
      <c r="Y1310" s="1790"/>
      <c r="Z1310" s="1790"/>
      <c r="AA1310" s="1790"/>
      <c r="AB1310" s="1791"/>
      <c r="AC1310" s="1789" t="s">
        <v>2880</v>
      </c>
      <c r="AD1310" s="1791"/>
      <c r="AE1310" s="1810" t="s">
        <v>2867</v>
      </c>
      <c r="AF1310" s="1828"/>
      <c r="AG1310" s="1828"/>
      <c r="AH1310" s="1213"/>
    </row>
    <row r="1311" spans="1:34" ht="16.7" customHeight="1">
      <c r="A1311" s="1883" t="s">
        <v>3021</v>
      </c>
      <c r="B1311" s="1884"/>
      <c r="C1311" s="1884"/>
      <c r="D1311" s="1884"/>
      <c r="E1311" s="1884"/>
      <c r="F1311" s="1829" t="s">
        <v>3022</v>
      </c>
      <c r="G1311" s="1830"/>
      <c r="H1311" s="1830"/>
      <c r="I1311" s="1830"/>
      <c r="J1311" s="1829"/>
      <c r="K1311" s="1862">
        <v>0.74890000000000001</v>
      </c>
      <c r="L1311" s="1863"/>
      <c r="M1311" s="1836">
        <v>0</v>
      </c>
      <c r="N1311" s="1837"/>
      <c r="O1311" s="1838"/>
      <c r="P1311" s="1836">
        <v>0</v>
      </c>
      <c r="Q1311" s="1837"/>
      <c r="R1311" s="1838"/>
      <c r="S1311" s="1836">
        <v>0</v>
      </c>
      <c r="T1311" s="1838"/>
      <c r="U1311" s="1836">
        <v>2.77</v>
      </c>
      <c r="V1311" s="1837"/>
      <c r="W1311" s="1838"/>
      <c r="X1311" s="1836">
        <v>2.2200000000000002</v>
      </c>
      <c r="Y1311" s="1837"/>
      <c r="Z1311" s="1837"/>
      <c r="AA1311" s="1837"/>
      <c r="AB1311" s="1838"/>
      <c r="AC1311" s="1836">
        <v>1.82</v>
      </c>
      <c r="AD1311" s="1838"/>
      <c r="AE1311" s="1839">
        <v>0</v>
      </c>
      <c r="AF1311" s="1795"/>
      <c r="AG1311" s="1795"/>
      <c r="AH1311" s="1217"/>
    </row>
    <row r="1312" spans="1:34" ht="17.45" customHeight="1">
      <c r="A1312" s="1853"/>
      <c r="B1312" s="1778"/>
      <c r="C1312" s="1778"/>
      <c r="D1312" s="1778"/>
      <c r="E1312" s="1778"/>
      <c r="F1312" s="1778"/>
      <c r="G1312" s="1778"/>
      <c r="H1312" s="1778"/>
      <c r="I1312" s="1846" t="s">
        <v>2881</v>
      </c>
      <c r="J1312" s="1846"/>
      <c r="K1312" s="1846"/>
      <c r="L1312" s="1846"/>
      <c r="M1312" s="1846"/>
      <c r="N1312" s="1846"/>
      <c r="O1312" s="1846"/>
      <c r="P1312" s="1846"/>
      <c r="Q1312" s="1846"/>
      <c r="R1312" s="1846"/>
      <c r="S1312" s="1846"/>
      <c r="T1312" s="1846"/>
      <c r="U1312" s="1846"/>
      <c r="V1312" s="1846"/>
      <c r="W1312" s="1846"/>
      <c r="X1312" s="1846"/>
      <c r="Y1312" s="1846"/>
      <c r="Z1312" s="1203"/>
      <c r="AA1312" s="1847">
        <v>0</v>
      </c>
      <c r="AB1312" s="1847"/>
      <c r="AC1312" s="1847"/>
      <c r="AD1312" s="1847"/>
      <c r="AE1312" s="1847"/>
      <c r="AF1312" s="1847"/>
      <c r="AG1312" s="1847"/>
      <c r="AH1312" s="1204"/>
    </row>
    <row r="1313" spans="1:34" ht="5.85" customHeight="1">
      <c r="A1313" s="1854"/>
      <c r="B1313" s="1309"/>
      <c r="C1313" s="1309"/>
      <c r="D1313" s="1309"/>
      <c r="E1313" s="1309"/>
      <c r="F1313" s="1309"/>
      <c r="G1313" s="1309"/>
      <c r="H1313" s="1309"/>
      <c r="I1313" s="1309"/>
      <c r="J1313" s="1309"/>
      <c r="K1313" s="1309"/>
      <c r="L1313" s="1309"/>
      <c r="M1313" s="1309"/>
      <c r="N1313" s="1309"/>
      <c r="O1313" s="1309"/>
      <c r="P1313" s="1309"/>
      <c r="Q1313" s="1309"/>
      <c r="R1313" s="1309"/>
      <c r="S1313" s="1309"/>
      <c r="T1313" s="1309"/>
      <c r="U1313" s="1309"/>
      <c r="V1313" s="1309"/>
      <c r="W1313" s="1309"/>
      <c r="X1313" s="1309"/>
      <c r="Y1313" s="1309"/>
      <c r="Z1313" s="1309"/>
      <c r="AA1313" s="1309"/>
      <c r="AB1313" s="1309"/>
      <c r="AC1313" s="1309"/>
      <c r="AD1313" s="1309"/>
      <c r="AE1313" s="1309"/>
      <c r="AF1313" s="1309"/>
      <c r="AG1313" s="1309"/>
      <c r="AH1313" s="1782"/>
    </row>
    <row r="1314" spans="1:34" ht="16.7" customHeight="1">
      <c r="A1314" s="1845"/>
      <c r="B1314" s="1799"/>
      <c r="C1314" s="1799"/>
      <c r="D1314" s="1799"/>
      <c r="E1314" s="1799"/>
      <c r="F1314" s="1799"/>
      <c r="G1314" s="1799"/>
      <c r="H1314" s="1799"/>
      <c r="I1314" s="1842" t="s">
        <v>2882</v>
      </c>
      <c r="J1314" s="1842"/>
      <c r="K1314" s="1842"/>
      <c r="L1314" s="1842"/>
      <c r="M1314" s="1842"/>
      <c r="N1314" s="1842"/>
      <c r="O1314" s="1842"/>
      <c r="P1314" s="1842"/>
      <c r="Q1314" s="1842"/>
      <c r="R1314" s="1842"/>
      <c r="S1314" s="1842"/>
      <c r="T1314" s="1842"/>
      <c r="U1314" s="1842"/>
      <c r="V1314" s="1842"/>
      <c r="W1314" s="1842"/>
      <c r="X1314" s="1842"/>
      <c r="Y1314" s="1842"/>
      <c r="Z1314" s="1212"/>
      <c r="AA1314" s="1848">
        <v>885.9</v>
      </c>
      <c r="AB1314" s="1848"/>
      <c r="AC1314" s="1848"/>
      <c r="AD1314" s="1848"/>
      <c r="AE1314" s="1848"/>
      <c r="AF1314" s="1848"/>
      <c r="AG1314" s="1848"/>
      <c r="AH1314" s="1208"/>
    </row>
    <row r="1315" spans="1:34" ht="45.75" customHeight="1">
      <c r="A1315" s="1849" t="s">
        <v>2883</v>
      </c>
      <c r="B1315" s="1850"/>
      <c r="C1315" s="1850"/>
      <c r="D1315" s="1850"/>
      <c r="E1315" s="1851" t="s">
        <v>3023</v>
      </c>
      <c r="F1315" s="1852"/>
      <c r="G1315" s="1852"/>
      <c r="H1315" s="1852"/>
      <c r="I1315" s="1852"/>
      <c r="J1315" s="1852"/>
      <c r="K1315" s="1852"/>
      <c r="L1315" s="1852"/>
      <c r="M1315" s="1852"/>
      <c r="N1315" s="1852"/>
      <c r="O1315" s="1852"/>
      <c r="P1315" s="1852"/>
      <c r="Q1315" s="1852"/>
      <c r="R1315" s="1852"/>
      <c r="S1315" s="1852"/>
      <c r="T1315" s="1852"/>
      <c r="U1315" s="1852"/>
      <c r="V1315" s="1852"/>
      <c r="W1315" s="1852"/>
      <c r="X1315" s="1852"/>
      <c r="Y1315" s="1852"/>
      <c r="Z1315" s="1852"/>
      <c r="AA1315" s="1852"/>
      <c r="AB1315" s="1852"/>
      <c r="AC1315" s="1852"/>
      <c r="AD1315" s="1852"/>
      <c r="AE1315" s="1852"/>
      <c r="AF1315" s="1852"/>
      <c r="AG1315" s="1852"/>
      <c r="AH1315" s="1851"/>
    </row>
    <row r="1316" spans="1:34" ht="82.15" customHeight="1">
      <c r="A1316" s="1218"/>
      <c r="AH1316" s="1219"/>
    </row>
    <row r="1317" spans="1:34" ht="81.400000000000006" customHeight="1">
      <c r="A1317" s="1220"/>
      <c r="B1317" s="1221"/>
      <c r="C1317" s="1221"/>
      <c r="D1317" s="1221"/>
      <c r="E1317" s="1221"/>
      <c r="F1317" s="1221"/>
      <c r="G1317" s="1221"/>
      <c r="H1317" s="1221"/>
      <c r="I1317" s="1221"/>
      <c r="J1317" s="1221"/>
      <c r="K1317" s="1221"/>
      <c r="L1317" s="1221"/>
      <c r="M1317" s="1221"/>
      <c r="N1317" s="1221"/>
      <c r="O1317" s="1221"/>
      <c r="P1317" s="1221"/>
      <c r="Q1317" s="1221"/>
      <c r="R1317" s="1221"/>
      <c r="S1317" s="1221"/>
      <c r="T1317" s="1221"/>
      <c r="U1317" s="1221"/>
      <c r="V1317" s="1221"/>
      <c r="W1317" s="1221"/>
      <c r="X1317" s="1221"/>
      <c r="Y1317" s="1221"/>
      <c r="Z1317" s="1221"/>
      <c r="AA1317" s="1221"/>
      <c r="AB1317" s="1221"/>
      <c r="AC1317" s="1221"/>
      <c r="AD1317" s="1221"/>
      <c r="AE1317" s="1221"/>
      <c r="AF1317" s="1221"/>
      <c r="AG1317" s="1221"/>
      <c r="AH1317" s="1222"/>
    </row>
    <row r="1318" spans="1:34" ht="5.85" customHeight="1">
      <c r="A1318" s="1777"/>
      <c r="B1318" s="1778"/>
      <c r="C1318" s="1778"/>
      <c r="D1318" s="1778"/>
      <c r="E1318" s="1778"/>
      <c r="F1318" s="1778"/>
      <c r="G1318" s="1778"/>
      <c r="H1318" s="1778"/>
      <c r="I1318" s="1778"/>
      <c r="J1318" s="1778"/>
      <c r="K1318" s="1778"/>
      <c r="L1318" s="1778"/>
      <c r="M1318" s="1778"/>
      <c r="N1318" s="1778"/>
      <c r="O1318" s="1778"/>
      <c r="P1318" s="1778"/>
      <c r="Q1318" s="1778"/>
      <c r="R1318" s="1778"/>
      <c r="S1318" s="1778"/>
      <c r="T1318" s="1778"/>
      <c r="U1318" s="1778"/>
      <c r="V1318" s="1778"/>
      <c r="W1318" s="1778"/>
      <c r="X1318" s="1778"/>
      <c r="Y1318" s="1778"/>
      <c r="Z1318" s="1778"/>
      <c r="AA1318" s="1778"/>
      <c r="AB1318" s="1778"/>
      <c r="AC1318" s="1778"/>
      <c r="AD1318" s="1778"/>
      <c r="AE1318" s="1778"/>
      <c r="AF1318" s="1778"/>
      <c r="AG1318" s="1778"/>
      <c r="AH1318" s="1779"/>
    </row>
    <row r="1319" spans="1:34" ht="10.9" customHeight="1">
      <c r="A1319" s="1780" t="s">
        <v>2834</v>
      </c>
      <c r="B1319" s="1310"/>
      <c r="C1319" s="1310"/>
      <c r="D1319" s="1310"/>
      <c r="E1319" s="1310"/>
      <c r="F1319" s="1310"/>
      <c r="G1319" s="1310"/>
      <c r="H1319" s="1310"/>
      <c r="I1319" s="1310"/>
      <c r="J1319" s="1310"/>
      <c r="K1319" s="1310"/>
      <c r="L1319" s="1310"/>
      <c r="M1319" s="1310"/>
      <c r="N1319" s="1310"/>
      <c r="O1319" s="1310"/>
      <c r="P1319" s="1310"/>
      <c r="Q1319" s="1310"/>
      <c r="R1319" s="1310"/>
      <c r="S1319" s="1310"/>
      <c r="T1319" s="1310"/>
      <c r="U1319" s="1310"/>
      <c r="V1319" s="1310"/>
      <c r="W1319" s="1310"/>
      <c r="X1319" s="1310"/>
      <c r="Y1319" s="1310"/>
      <c r="Z1319" s="1310"/>
      <c r="AA1319" s="1310"/>
      <c r="AB1319" s="1310"/>
      <c r="AC1319" s="1310"/>
      <c r="AD1319" s="1309"/>
      <c r="AE1319" s="1309"/>
      <c r="AF1319" s="1781" t="s">
        <v>3024</v>
      </c>
      <c r="AG1319" s="1781"/>
      <c r="AH1319" s="1782"/>
    </row>
    <row r="1320" spans="1:34" ht="5.85" customHeight="1">
      <c r="A1320" s="1780"/>
      <c r="B1320" s="1310"/>
      <c r="C1320" s="1310"/>
      <c r="D1320" s="1310"/>
      <c r="E1320" s="1310"/>
      <c r="F1320" s="1310"/>
      <c r="G1320" s="1310"/>
      <c r="H1320" s="1310"/>
      <c r="I1320" s="1310"/>
      <c r="J1320" s="1310"/>
      <c r="K1320" s="1310"/>
      <c r="L1320" s="1310"/>
      <c r="M1320" s="1310"/>
      <c r="N1320" s="1310"/>
      <c r="O1320" s="1310"/>
      <c r="P1320" s="1310"/>
      <c r="Q1320" s="1310"/>
      <c r="R1320" s="1310"/>
      <c r="S1320" s="1310"/>
      <c r="T1320" s="1310"/>
      <c r="U1320" s="1310"/>
      <c r="V1320" s="1310"/>
      <c r="W1320" s="1310"/>
      <c r="X1320" s="1310"/>
      <c r="Y1320" s="1310"/>
      <c r="Z1320" s="1310"/>
      <c r="AA1320" s="1310"/>
      <c r="AB1320" s="1310"/>
      <c r="AC1320" s="1310"/>
      <c r="AD1320" s="1311"/>
      <c r="AE1320" s="1311"/>
      <c r="AF1320" s="1311"/>
      <c r="AG1320" s="1311"/>
      <c r="AH1320" s="1782"/>
    </row>
    <row r="1321" spans="1:34" ht="11.65" customHeight="1">
      <c r="A1321" s="1783" t="s">
        <v>2836</v>
      </c>
      <c r="B1321" s="1784"/>
      <c r="C1321" s="1784"/>
      <c r="D1321" s="1784"/>
      <c r="E1321" s="1784"/>
      <c r="F1321" s="1784"/>
      <c r="G1321" s="1784"/>
      <c r="H1321" s="1784"/>
      <c r="I1321" s="1784"/>
      <c r="J1321" s="1784"/>
      <c r="K1321" s="1784"/>
      <c r="L1321" s="1784"/>
      <c r="M1321" s="1784"/>
      <c r="N1321" s="1784"/>
      <c r="O1321" s="1784"/>
      <c r="P1321" s="1784"/>
      <c r="Q1321" s="1784"/>
      <c r="R1321" s="1784"/>
      <c r="S1321" s="1784"/>
      <c r="T1321" s="1784"/>
      <c r="U1321" s="1784"/>
      <c r="V1321" s="1784"/>
      <c r="W1321" s="1784"/>
      <c r="X1321" s="1784"/>
      <c r="Y1321" s="1784"/>
      <c r="Z1321" s="1784"/>
      <c r="AA1321" s="1784"/>
      <c r="AB1321" s="1784"/>
      <c r="AC1321" s="1784"/>
      <c r="AD1321" s="1311"/>
      <c r="AE1321" s="1311"/>
      <c r="AF1321" s="1311"/>
      <c r="AG1321" s="1311"/>
      <c r="AH1321" s="1782"/>
    </row>
    <row r="1322" spans="1:34" ht="22.5" customHeight="1">
      <c r="A1322" s="1785" t="s">
        <v>2837</v>
      </c>
      <c r="B1322" s="1786"/>
      <c r="C1322" s="1786"/>
      <c r="D1322" s="1786"/>
      <c r="E1322" s="1786"/>
      <c r="F1322" s="1786"/>
      <c r="G1322" s="1786"/>
      <c r="H1322" s="1786"/>
      <c r="I1322" s="1786"/>
      <c r="J1322" s="1786"/>
      <c r="K1322" s="1786"/>
      <c r="L1322" s="1786"/>
      <c r="M1322" s="1786"/>
      <c r="N1322" s="1786"/>
      <c r="O1322" s="1786"/>
      <c r="P1322" s="1786"/>
      <c r="Q1322" s="1786"/>
      <c r="R1322" s="1786"/>
      <c r="S1322" s="1786"/>
      <c r="T1322" s="1786"/>
      <c r="U1322" s="1786"/>
      <c r="V1322" s="1786"/>
      <c r="W1322" s="1786"/>
      <c r="X1322" s="1786"/>
      <c r="Y1322" s="1786"/>
      <c r="Z1322" s="1786"/>
      <c r="AA1322" s="1786"/>
      <c r="AB1322" s="1786"/>
      <c r="AC1322" s="1786"/>
      <c r="AD1322" s="1311"/>
      <c r="AE1322" s="1311"/>
      <c r="AF1322" s="1311"/>
      <c r="AG1322" s="1311"/>
      <c r="AH1322" s="1782"/>
    </row>
    <row r="1323" spans="1:34" ht="5.85" customHeight="1">
      <c r="A1323" s="1787" t="s">
        <v>2838</v>
      </c>
      <c r="B1323" s="1788"/>
      <c r="C1323" s="1788"/>
      <c r="D1323" s="1788"/>
      <c r="E1323" s="1788"/>
      <c r="F1323" s="1788"/>
      <c r="G1323" s="1788"/>
      <c r="H1323" s="1788"/>
      <c r="I1323" s="1788"/>
      <c r="J1323" s="1788"/>
      <c r="K1323" s="1788"/>
      <c r="L1323" s="1788"/>
      <c r="M1323" s="1788"/>
      <c r="N1323" s="1788"/>
      <c r="O1323" s="1788"/>
      <c r="P1323" s="1788"/>
      <c r="Q1323" s="1788"/>
      <c r="R1323" s="1788"/>
      <c r="S1323" s="1788"/>
      <c r="T1323" s="1788"/>
      <c r="U1323" s="1788"/>
      <c r="V1323" s="1788"/>
      <c r="W1323" s="1788"/>
      <c r="X1323" s="1788"/>
      <c r="Y1323" s="1788"/>
      <c r="Z1323" s="1788"/>
      <c r="AA1323" s="1788"/>
      <c r="AB1323" s="1788"/>
      <c r="AC1323" s="1788"/>
      <c r="AD1323" s="1311"/>
      <c r="AE1323" s="1311"/>
      <c r="AF1323" s="1311"/>
      <c r="AG1323" s="1311"/>
      <c r="AH1323" s="1782"/>
    </row>
    <row r="1324" spans="1:34" ht="5.85" customHeight="1">
      <c r="A1324" s="1787"/>
      <c r="B1324" s="1788"/>
      <c r="C1324" s="1788"/>
      <c r="D1324" s="1788"/>
      <c r="E1324" s="1788"/>
      <c r="F1324" s="1788"/>
      <c r="G1324" s="1788"/>
      <c r="H1324" s="1788"/>
      <c r="I1324" s="1788"/>
      <c r="J1324" s="1788"/>
      <c r="K1324" s="1788"/>
      <c r="L1324" s="1788"/>
      <c r="M1324" s="1788"/>
      <c r="N1324" s="1788"/>
      <c r="O1324" s="1788"/>
      <c r="P1324" s="1788"/>
      <c r="Q1324" s="1788"/>
      <c r="R1324" s="1788"/>
      <c r="S1324" s="1788"/>
      <c r="T1324" s="1788"/>
      <c r="U1324" s="1788"/>
      <c r="V1324" s="1788"/>
      <c r="W1324" s="1788"/>
      <c r="X1324" s="1788"/>
      <c r="Y1324" s="1788"/>
      <c r="Z1324" s="1788"/>
      <c r="AA1324" s="1788"/>
      <c r="AB1324" s="1788"/>
      <c r="AC1324" s="1788"/>
      <c r="AD1324" s="1782"/>
      <c r="AE1324" s="1309"/>
      <c r="AF1324" s="1309"/>
      <c r="AG1324" s="1309"/>
      <c r="AH1324" s="1782"/>
    </row>
    <row r="1325" spans="1:34" ht="11.65" customHeight="1">
      <c r="A1325" s="1787" t="s">
        <v>2839</v>
      </c>
      <c r="B1325" s="1788"/>
      <c r="C1325" s="1788"/>
      <c r="D1325" s="1788"/>
      <c r="E1325" s="1788"/>
      <c r="F1325" s="1788"/>
      <c r="G1325" s="1788"/>
      <c r="H1325" s="1788"/>
      <c r="I1325" s="1788"/>
      <c r="J1325" s="1788"/>
      <c r="K1325" s="1788"/>
      <c r="L1325" s="1788"/>
      <c r="M1325" s="1788"/>
      <c r="N1325" s="1788"/>
      <c r="O1325" s="1788"/>
      <c r="P1325" s="1788"/>
      <c r="Q1325" s="1788"/>
      <c r="R1325" s="1788"/>
      <c r="S1325" s="1788"/>
      <c r="T1325" s="1788"/>
      <c r="U1325" s="1788"/>
      <c r="V1325" s="1788"/>
      <c r="W1325" s="1788"/>
      <c r="X1325" s="1788"/>
      <c r="Y1325" s="1788"/>
      <c r="Z1325" s="1788"/>
      <c r="AA1325" s="1788"/>
      <c r="AB1325" s="1788"/>
      <c r="AC1325" s="1788"/>
      <c r="AD1325" s="1818" t="s">
        <v>2840</v>
      </c>
      <c r="AE1325" s="1818"/>
      <c r="AF1325" s="1206">
        <v>21.23</v>
      </c>
      <c r="AG1325" s="1207" t="s">
        <v>5</v>
      </c>
      <c r="AH1325" s="1800"/>
    </row>
    <row r="1326" spans="1:34" ht="11.65" customHeight="1">
      <c r="A1326" s="1819" t="s">
        <v>2841</v>
      </c>
      <c r="B1326" s="1820"/>
      <c r="C1326" s="1820"/>
      <c r="D1326" s="1820"/>
      <c r="E1326" s="1820"/>
      <c r="F1326" s="1820"/>
      <c r="G1326" s="1820"/>
      <c r="H1326" s="1820"/>
      <c r="I1326" s="1820"/>
      <c r="J1326" s="1820"/>
      <c r="K1326" s="1820"/>
      <c r="L1326" s="1820"/>
      <c r="M1326" s="1820"/>
      <c r="N1326" s="1820"/>
      <c r="O1326" s="1820"/>
      <c r="P1326" s="1820"/>
      <c r="Q1326" s="1820"/>
      <c r="R1326" s="1820"/>
      <c r="S1326" s="1820"/>
      <c r="T1326" s="1820"/>
      <c r="U1326" s="1820"/>
      <c r="V1326" s="1820"/>
      <c r="W1326" s="1820"/>
      <c r="X1326" s="1820"/>
      <c r="Y1326" s="1820"/>
      <c r="Z1326" s="1820"/>
      <c r="AA1326" s="1820"/>
      <c r="AB1326" s="1820"/>
      <c r="AC1326" s="1820"/>
      <c r="AD1326" s="1821" t="s">
        <v>2842</v>
      </c>
      <c r="AE1326" s="1821"/>
      <c r="AF1326" s="1210">
        <v>15</v>
      </c>
      <c r="AG1326" s="1211" t="s">
        <v>5</v>
      </c>
      <c r="AH1326" s="1800"/>
    </row>
    <row r="1327" spans="1:34" ht="16.7" customHeight="1">
      <c r="A1327" s="1822" t="s">
        <v>2843</v>
      </c>
      <c r="B1327" s="1802"/>
      <c r="C1327" s="1802"/>
      <c r="D1327" s="1778"/>
      <c r="E1327" s="1823" t="s">
        <v>2684</v>
      </c>
      <c r="F1327" s="1823"/>
      <c r="G1327" s="1823"/>
      <c r="H1327" s="1823"/>
      <c r="I1327" s="1823"/>
      <c r="J1327" s="1823"/>
      <c r="K1327" s="1823"/>
      <c r="L1327" s="1823"/>
      <c r="M1327" s="1823"/>
      <c r="N1327" s="1823"/>
      <c r="O1327" s="1823"/>
      <c r="P1327" s="1823"/>
      <c r="Q1327" s="1823"/>
      <c r="R1327" s="1823"/>
      <c r="S1327" s="1823"/>
      <c r="T1327" s="1823"/>
      <c r="U1327" s="1823"/>
      <c r="V1327" s="1823"/>
      <c r="W1327" s="1823"/>
      <c r="X1327" s="1823"/>
      <c r="Y1327" s="1823"/>
      <c r="Z1327" s="1823"/>
      <c r="AA1327" s="1823"/>
      <c r="AB1327" s="1823"/>
      <c r="AC1327" s="1823"/>
      <c r="AD1327" s="1823"/>
      <c r="AE1327" s="1823"/>
      <c r="AF1327" s="1823"/>
      <c r="AG1327" s="1823"/>
      <c r="AH1327" s="1779"/>
    </row>
    <row r="1328" spans="1:34" ht="17.45" customHeight="1">
      <c r="A1328" s="1824" t="s">
        <v>2844</v>
      </c>
      <c r="B1328" s="1816"/>
      <c r="C1328" s="1816"/>
      <c r="D1328" s="1309"/>
      <c r="E1328" s="1815" t="s">
        <v>162</v>
      </c>
      <c r="F1328" s="1815"/>
      <c r="G1328" s="1111"/>
      <c r="H1328" s="1796" t="s">
        <v>2845</v>
      </c>
      <c r="I1328" s="1796"/>
      <c r="J1328" s="1796" t="s">
        <v>495</v>
      </c>
      <c r="K1328" s="1796"/>
      <c r="L1328" s="1309"/>
      <c r="M1328" s="1309"/>
      <c r="N1328" s="1816" t="s">
        <v>2846</v>
      </c>
      <c r="O1328" s="1816"/>
      <c r="P1328" s="1816"/>
      <c r="Q1328" s="1816"/>
      <c r="R1328" s="1817">
        <v>1</v>
      </c>
      <c r="S1328" s="1817"/>
      <c r="T1328" s="1817"/>
      <c r="U1328" s="1817"/>
      <c r="V1328" s="1309"/>
      <c r="W1328" s="1309"/>
      <c r="X1328" s="1309"/>
      <c r="Y1328" s="1796" t="s">
        <v>2847</v>
      </c>
      <c r="Z1328" s="1796"/>
      <c r="AA1328" s="1796"/>
      <c r="AB1328" s="1796"/>
      <c r="AC1328" s="1796"/>
      <c r="AD1328" s="1796"/>
      <c r="AE1328" s="1796"/>
      <c r="AF1328" s="1797" t="s">
        <v>2848</v>
      </c>
      <c r="AG1328" s="1797"/>
      <c r="AH1328" s="1782"/>
    </row>
    <row r="1329" spans="1:34" ht="5.85" customHeight="1">
      <c r="A1329" s="1798"/>
      <c r="B1329" s="1799"/>
      <c r="C1329" s="1799"/>
      <c r="D1329" s="1799"/>
      <c r="E1329" s="1799"/>
      <c r="F1329" s="1799"/>
      <c r="G1329" s="1799"/>
      <c r="H1329" s="1799"/>
      <c r="I1329" s="1799"/>
      <c r="J1329" s="1799"/>
      <c r="K1329" s="1799"/>
      <c r="L1329" s="1799"/>
      <c r="M1329" s="1799"/>
      <c r="N1329" s="1799"/>
      <c r="O1329" s="1799"/>
      <c r="P1329" s="1799"/>
      <c r="Q1329" s="1799"/>
      <c r="R1329" s="1799"/>
      <c r="S1329" s="1799"/>
      <c r="T1329" s="1799"/>
      <c r="U1329" s="1799"/>
      <c r="V1329" s="1799"/>
      <c r="W1329" s="1799"/>
      <c r="X1329" s="1799"/>
      <c r="Y1329" s="1799"/>
      <c r="Z1329" s="1799"/>
      <c r="AA1329" s="1799"/>
      <c r="AB1329" s="1799"/>
      <c r="AC1329" s="1799"/>
      <c r="AD1329" s="1799"/>
      <c r="AE1329" s="1799"/>
      <c r="AF1329" s="1799"/>
      <c r="AG1329" s="1799"/>
      <c r="AH1329" s="1800"/>
    </row>
    <row r="1330" spans="1:34" ht="16.7" customHeight="1">
      <c r="A1330" s="1801" t="s">
        <v>2849</v>
      </c>
      <c r="B1330" s="1802"/>
      <c r="C1330" s="1802"/>
      <c r="D1330" s="1802"/>
      <c r="E1330" s="1802"/>
      <c r="F1330" s="1802"/>
      <c r="G1330" s="1802"/>
      <c r="H1330" s="1802"/>
      <c r="I1330" s="1802"/>
      <c r="J1330" s="1803"/>
      <c r="K1330" s="1789" t="s">
        <v>2850</v>
      </c>
      <c r="L1330" s="1807"/>
      <c r="M1330" s="1789" t="s">
        <v>2851</v>
      </c>
      <c r="N1330" s="1790"/>
      <c r="O1330" s="1790"/>
      <c r="P1330" s="1790"/>
      <c r="Q1330" s="1790"/>
      <c r="R1330" s="1790"/>
      <c r="S1330" s="1790"/>
      <c r="T1330" s="1791"/>
      <c r="U1330" s="1789" t="s">
        <v>2852</v>
      </c>
      <c r="V1330" s="1790"/>
      <c r="W1330" s="1790"/>
      <c r="X1330" s="1790"/>
      <c r="Y1330" s="1790"/>
      <c r="Z1330" s="1790"/>
      <c r="AA1330" s="1790"/>
      <c r="AB1330" s="1790"/>
      <c r="AC1330" s="1790"/>
      <c r="AD1330" s="1791"/>
      <c r="AE1330" s="1810" t="s">
        <v>2853</v>
      </c>
      <c r="AF1330" s="1811"/>
      <c r="AG1330" s="1811"/>
      <c r="AH1330" s="1814"/>
    </row>
    <row r="1331" spans="1:34" ht="17.45" customHeight="1">
      <c r="A1331" s="1804"/>
      <c r="B1331" s="1805"/>
      <c r="C1331" s="1805"/>
      <c r="D1331" s="1805"/>
      <c r="E1331" s="1805"/>
      <c r="F1331" s="1805"/>
      <c r="G1331" s="1805"/>
      <c r="H1331" s="1805"/>
      <c r="I1331" s="1805"/>
      <c r="J1331" s="1806"/>
      <c r="K1331" s="1808"/>
      <c r="L1331" s="1809"/>
      <c r="M1331" s="1789" t="s">
        <v>2854</v>
      </c>
      <c r="N1331" s="1790"/>
      <c r="O1331" s="1790"/>
      <c r="P1331" s="1791"/>
      <c r="Q1331" s="1789" t="s">
        <v>2855</v>
      </c>
      <c r="R1331" s="1790"/>
      <c r="S1331" s="1790"/>
      <c r="T1331" s="1791"/>
      <c r="U1331" s="1789" t="s">
        <v>2854</v>
      </c>
      <c r="V1331" s="1790"/>
      <c r="W1331" s="1790"/>
      <c r="X1331" s="1790"/>
      <c r="Y1331" s="1790"/>
      <c r="Z1331" s="1791"/>
      <c r="AA1331" s="1789" t="s">
        <v>2855</v>
      </c>
      <c r="AB1331" s="1790"/>
      <c r="AC1331" s="1790"/>
      <c r="AD1331" s="1791"/>
      <c r="AE1331" s="1812"/>
      <c r="AF1331" s="1813"/>
      <c r="AG1331" s="1813"/>
      <c r="AH1331" s="1800"/>
    </row>
    <row r="1332" spans="1:34" ht="17.45" customHeight="1">
      <c r="A1332" s="1792"/>
      <c r="B1332" s="1793"/>
      <c r="C1332" s="1793"/>
      <c r="D1332" s="1793"/>
      <c r="E1332" s="1793"/>
      <c r="F1332" s="1793"/>
      <c r="G1332" s="1793"/>
      <c r="H1332" s="1793"/>
      <c r="I1332" s="1793"/>
      <c r="J1332" s="1793"/>
      <c r="K1332" s="1794" t="s">
        <v>2856</v>
      </c>
      <c r="L1332" s="1794"/>
      <c r="M1332" s="1794"/>
      <c r="N1332" s="1794"/>
      <c r="O1332" s="1794"/>
      <c r="P1332" s="1794"/>
      <c r="Q1332" s="1794"/>
      <c r="R1332" s="1794"/>
      <c r="S1332" s="1794"/>
      <c r="T1332" s="1794"/>
      <c r="U1332" s="1794"/>
      <c r="V1332" s="1794"/>
      <c r="W1332" s="1794"/>
      <c r="X1332" s="1794"/>
      <c r="Y1332" s="1794"/>
      <c r="Z1332" s="1794"/>
      <c r="AA1332" s="1795">
        <v>0</v>
      </c>
      <c r="AB1332" s="1795"/>
      <c r="AC1332" s="1795"/>
      <c r="AD1332" s="1795"/>
      <c r="AE1332" s="1795"/>
      <c r="AF1332" s="1795"/>
      <c r="AG1332" s="1795"/>
      <c r="AH1332" s="1213"/>
    </row>
    <row r="1333" spans="1:34" ht="16.7" customHeight="1">
      <c r="A1333" s="1801" t="s">
        <v>2857</v>
      </c>
      <c r="B1333" s="1825"/>
      <c r="C1333" s="1825"/>
      <c r="D1333" s="1825"/>
      <c r="E1333" s="1825"/>
      <c r="F1333" s="1825"/>
      <c r="G1333" s="1825"/>
      <c r="H1333" s="1825"/>
      <c r="I1333" s="1825"/>
      <c r="J1333" s="1825"/>
      <c r="K1333" s="1825"/>
      <c r="L1333" s="1825"/>
      <c r="M1333" s="1825"/>
      <c r="N1333" s="1826"/>
      <c r="O1333" s="1789" t="s">
        <v>2858</v>
      </c>
      <c r="P1333" s="1790"/>
      <c r="Q1333" s="1790"/>
      <c r="R1333" s="1790"/>
      <c r="S1333" s="1791"/>
      <c r="T1333" s="1827" t="s">
        <v>2850</v>
      </c>
      <c r="U1333" s="1790"/>
      <c r="V1333" s="1790"/>
      <c r="W1333" s="1213"/>
      <c r="X1333" s="1789" t="s">
        <v>2859</v>
      </c>
      <c r="Y1333" s="1790"/>
      <c r="Z1333" s="1790"/>
      <c r="AA1333" s="1790"/>
      <c r="AB1333" s="1790"/>
      <c r="AC1333" s="1790"/>
      <c r="AD1333" s="1791"/>
      <c r="AE1333" s="1810" t="s">
        <v>2853</v>
      </c>
      <c r="AF1333" s="1828"/>
      <c r="AG1333" s="1828"/>
      <c r="AH1333" s="1213"/>
    </row>
    <row r="1334" spans="1:34" ht="17.45" customHeight="1">
      <c r="A1334" s="1792"/>
      <c r="B1334" s="1778"/>
      <c r="C1334" s="1778"/>
      <c r="D1334" s="1778"/>
      <c r="E1334" s="1778"/>
      <c r="F1334" s="1778"/>
      <c r="G1334" s="1778"/>
      <c r="H1334" s="1778"/>
      <c r="I1334" s="1846" t="s">
        <v>2860</v>
      </c>
      <c r="J1334" s="1846"/>
      <c r="K1334" s="1846"/>
      <c r="L1334" s="1846"/>
      <c r="M1334" s="1846"/>
      <c r="N1334" s="1846"/>
      <c r="O1334" s="1846"/>
      <c r="P1334" s="1846"/>
      <c r="Q1334" s="1846"/>
      <c r="R1334" s="1846"/>
      <c r="S1334" s="1846"/>
      <c r="T1334" s="1846"/>
      <c r="U1334" s="1846"/>
      <c r="V1334" s="1846"/>
      <c r="W1334" s="1846"/>
      <c r="X1334" s="1846"/>
      <c r="Y1334" s="1846"/>
      <c r="Z1334" s="1793"/>
      <c r="AA1334" s="1847">
        <v>0</v>
      </c>
      <c r="AB1334" s="1847"/>
      <c r="AC1334" s="1847"/>
      <c r="AD1334" s="1847"/>
      <c r="AE1334" s="1847"/>
      <c r="AF1334" s="1847"/>
      <c r="AG1334" s="1847"/>
      <c r="AH1334" s="1814"/>
    </row>
    <row r="1335" spans="1:34" ht="17.45" customHeight="1">
      <c r="A1335" s="1844"/>
      <c r="B1335" s="1309"/>
      <c r="C1335" s="1309"/>
      <c r="D1335" s="1309"/>
      <c r="E1335" s="1309"/>
      <c r="F1335" s="1309"/>
      <c r="G1335" s="1309"/>
      <c r="H1335" s="1309"/>
      <c r="I1335" s="1840" t="s">
        <v>2861</v>
      </c>
      <c r="J1335" s="1840"/>
      <c r="K1335" s="1840"/>
      <c r="L1335" s="1840"/>
      <c r="M1335" s="1840"/>
      <c r="N1335" s="1840"/>
      <c r="O1335" s="1840"/>
      <c r="P1335" s="1840"/>
      <c r="Q1335" s="1840"/>
      <c r="R1335" s="1840"/>
      <c r="S1335" s="1840"/>
      <c r="T1335" s="1840"/>
      <c r="U1335" s="1840"/>
      <c r="V1335" s="1840"/>
      <c r="W1335" s="1840"/>
      <c r="X1335" s="1840"/>
      <c r="Y1335" s="1840"/>
      <c r="Z1335" s="1309"/>
      <c r="AA1335" s="1841">
        <v>0</v>
      </c>
      <c r="AB1335" s="1841"/>
      <c r="AC1335" s="1841"/>
      <c r="AD1335" s="1841"/>
      <c r="AE1335" s="1841"/>
      <c r="AF1335" s="1841"/>
      <c r="AG1335" s="1841"/>
      <c r="AH1335" s="1782"/>
    </row>
    <row r="1336" spans="1:34" ht="16.7" customHeight="1">
      <c r="A1336" s="1844"/>
      <c r="B1336" s="1309"/>
      <c r="C1336" s="1309"/>
      <c r="D1336" s="1309"/>
      <c r="E1336" s="1309"/>
      <c r="F1336" s="1309"/>
      <c r="G1336" s="1309"/>
      <c r="H1336" s="1309"/>
      <c r="I1336" s="1840" t="s">
        <v>2862</v>
      </c>
      <c r="J1336" s="1840"/>
      <c r="K1336" s="1840"/>
      <c r="L1336" s="1840"/>
      <c r="M1336" s="1840"/>
      <c r="N1336" s="1840"/>
      <c r="O1336" s="1840"/>
      <c r="P1336" s="1840"/>
      <c r="Q1336" s="1840"/>
      <c r="R1336" s="1840"/>
      <c r="S1336" s="1840"/>
      <c r="T1336" s="1840"/>
      <c r="U1336" s="1840"/>
      <c r="V1336" s="1840"/>
      <c r="W1336" s="1840"/>
      <c r="X1336" s="1840"/>
      <c r="Y1336" s="1840"/>
      <c r="Z1336" s="1309"/>
      <c r="AA1336" s="1841">
        <v>0</v>
      </c>
      <c r="AB1336" s="1841"/>
      <c r="AC1336" s="1841"/>
      <c r="AD1336" s="1841"/>
      <c r="AE1336" s="1841"/>
      <c r="AF1336" s="1841"/>
      <c r="AG1336" s="1841"/>
      <c r="AH1336" s="1782"/>
    </row>
    <row r="1337" spans="1:34" ht="17.45" customHeight="1">
      <c r="A1337" s="1844"/>
      <c r="B1337" s="1309"/>
      <c r="C1337" s="1309"/>
      <c r="D1337" s="1309"/>
      <c r="E1337" s="1309"/>
      <c r="F1337" s="1309"/>
      <c r="G1337" s="1309"/>
      <c r="H1337" s="1309"/>
      <c r="I1337" s="1840" t="s">
        <v>2863</v>
      </c>
      <c r="J1337" s="1840"/>
      <c r="K1337" s="1840"/>
      <c r="L1337" s="1840"/>
      <c r="M1337" s="1840"/>
      <c r="N1337" s="1840"/>
      <c r="O1337" s="1840"/>
      <c r="P1337" s="1840"/>
      <c r="Q1337" s="1840"/>
      <c r="R1337" s="1840"/>
      <c r="S1337" s="1840"/>
      <c r="T1337" s="1840"/>
      <c r="U1337" s="1840"/>
      <c r="V1337" s="1840"/>
      <c r="W1337" s="1840"/>
      <c r="X1337" s="1840"/>
      <c r="Y1337" s="1840"/>
      <c r="Z1337" s="1309"/>
      <c r="AA1337" s="1841">
        <v>0</v>
      </c>
      <c r="AB1337" s="1841"/>
      <c r="AC1337" s="1841"/>
      <c r="AD1337" s="1841"/>
      <c r="AE1337" s="1841"/>
      <c r="AF1337" s="1841"/>
      <c r="AG1337" s="1841"/>
      <c r="AH1337" s="1782"/>
    </row>
    <row r="1338" spans="1:34" ht="16.7" customHeight="1">
      <c r="A1338" s="1845"/>
      <c r="B1338" s="1799"/>
      <c r="C1338" s="1799"/>
      <c r="D1338" s="1799"/>
      <c r="E1338" s="1799"/>
      <c r="F1338" s="1799"/>
      <c r="G1338" s="1799"/>
      <c r="H1338" s="1799"/>
      <c r="I1338" s="1842" t="s">
        <v>2864</v>
      </c>
      <c r="J1338" s="1842"/>
      <c r="K1338" s="1842"/>
      <c r="L1338" s="1842"/>
      <c r="M1338" s="1842"/>
      <c r="N1338" s="1842"/>
      <c r="O1338" s="1842"/>
      <c r="P1338" s="1842"/>
      <c r="Q1338" s="1842"/>
      <c r="R1338" s="1842"/>
      <c r="S1338" s="1842"/>
      <c r="T1338" s="1842"/>
      <c r="U1338" s="1842"/>
      <c r="V1338" s="1842"/>
      <c r="W1338" s="1842"/>
      <c r="X1338" s="1842"/>
      <c r="Y1338" s="1842"/>
      <c r="Z1338" s="1799"/>
      <c r="AA1338" s="1843">
        <v>0</v>
      </c>
      <c r="AB1338" s="1843"/>
      <c r="AC1338" s="1843"/>
      <c r="AD1338" s="1843"/>
      <c r="AE1338" s="1843"/>
      <c r="AF1338" s="1843"/>
      <c r="AG1338" s="1843"/>
      <c r="AH1338" s="1800"/>
    </row>
    <row r="1339" spans="1:34" ht="17.45" customHeight="1">
      <c r="A1339" s="1801" t="s">
        <v>2865</v>
      </c>
      <c r="B1339" s="1825"/>
      <c r="C1339" s="1825"/>
      <c r="D1339" s="1825"/>
      <c r="E1339" s="1825"/>
      <c r="F1339" s="1825"/>
      <c r="G1339" s="1825"/>
      <c r="H1339" s="1825"/>
      <c r="I1339" s="1825"/>
      <c r="J1339" s="1825"/>
      <c r="K1339" s="1825"/>
      <c r="L1339" s="1825"/>
      <c r="M1339" s="1825"/>
      <c r="N1339" s="1826"/>
      <c r="O1339" s="1789" t="s">
        <v>2850</v>
      </c>
      <c r="P1339" s="1790"/>
      <c r="Q1339" s="1790"/>
      <c r="R1339" s="1790"/>
      <c r="S1339" s="1791"/>
      <c r="T1339" s="1827" t="s">
        <v>754</v>
      </c>
      <c r="U1339" s="1790"/>
      <c r="V1339" s="1790"/>
      <c r="W1339" s="1213"/>
      <c r="X1339" s="1789" t="s">
        <v>2866</v>
      </c>
      <c r="Y1339" s="1790"/>
      <c r="Z1339" s="1790"/>
      <c r="AA1339" s="1790"/>
      <c r="AB1339" s="1790"/>
      <c r="AC1339" s="1790"/>
      <c r="AD1339" s="1791"/>
      <c r="AE1339" s="1810" t="s">
        <v>2867</v>
      </c>
      <c r="AF1339" s="1828"/>
      <c r="AG1339" s="1828"/>
      <c r="AH1339" s="1213"/>
    </row>
    <row r="1340" spans="1:34" ht="17.45" customHeight="1">
      <c r="A1340" s="1792"/>
      <c r="B1340" s="1793"/>
      <c r="C1340" s="1793"/>
      <c r="D1340" s="1793"/>
      <c r="E1340" s="1793"/>
      <c r="F1340" s="1793"/>
      <c r="G1340" s="1793"/>
      <c r="H1340" s="1793"/>
      <c r="I1340" s="1794" t="s">
        <v>2869</v>
      </c>
      <c r="J1340" s="1794"/>
      <c r="K1340" s="1794"/>
      <c r="L1340" s="1794"/>
      <c r="M1340" s="1794"/>
      <c r="N1340" s="1794"/>
      <c r="O1340" s="1794"/>
      <c r="P1340" s="1794"/>
      <c r="Q1340" s="1794"/>
      <c r="R1340" s="1794"/>
      <c r="S1340" s="1794"/>
      <c r="T1340" s="1794"/>
      <c r="U1340" s="1794"/>
      <c r="V1340" s="1794"/>
      <c r="W1340" s="1794"/>
      <c r="X1340" s="1794"/>
      <c r="Y1340" s="1794"/>
      <c r="Z1340" s="1214"/>
      <c r="AA1340" s="1795">
        <v>0</v>
      </c>
      <c r="AB1340" s="1795"/>
      <c r="AC1340" s="1795"/>
      <c r="AD1340" s="1795"/>
      <c r="AE1340" s="1795"/>
      <c r="AF1340" s="1795"/>
      <c r="AG1340" s="1795"/>
      <c r="AH1340" s="1213"/>
    </row>
    <row r="1341" spans="1:34" ht="16.7" customHeight="1">
      <c r="A1341" s="1801" t="s">
        <v>2870</v>
      </c>
      <c r="B1341" s="1825"/>
      <c r="C1341" s="1825"/>
      <c r="D1341" s="1825"/>
      <c r="E1341" s="1825"/>
      <c r="F1341" s="1825"/>
      <c r="G1341" s="1825"/>
      <c r="H1341" s="1825"/>
      <c r="I1341" s="1825"/>
      <c r="J1341" s="1825"/>
      <c r="K1341" s="1825"/>
      <c r="L1341" s="1825"/>
      <c r="M1341" s="1825"/>
      <c r="N1341" s="1826"/>
      <c r="O1341" s="1789" t="s">
        <v>2850</v>
      </c>
      <c r="P1341" s="1790"/>
      <c r="Q1341" s="1790"/>
      <c r="R1341" s="1790"/>
      <c r="S1341" s="1791"/>
      <c r="T1341" s="1827" t="s">
        <v>754</v>
      </c>
      <c r="U1341" s="1790"/>
      <c r="V1341" s="1790"/>
      <c r="W1341" s="1213"/>
      <c r="X1341" s="1789" t="s">
        <v>2866</v>
      </c>
      <c r="Y1341" s="1790"/>
      <c r="Z1341" s="1790"/>
      <c r="AA1341" s="1790"/>
      <c r="AB1341" s="1790"/>
      <c r="AC1341" s="1790"/>
      <c r="AD1341" s="1791"/>
      <c r="AE1341" s="1810" t="s">
        <v>2867</v>
      </c>
      <c r="AF1341" s="1828"/>
      <c r="AG1341" s="1828"/>
      <c r="AH1341" s="1213"/>
    </row>
    <row r="1342" spans="1:34" ht="17.45" customHeight="1">
      <c r="A1342" s="1223"/>
      <c r="B1342" s="1224" t="s">
        <v>239</v>
      </c>
      <c r="C1342" s="1875" t="s">
        <v>2611</v>
      </c>
      <c r="D1342" s="1876"/>
      <c r="E1342" s="1876"/>
      <c r="F1342" s="1876"/>
      <c r="G1342" s="1876"/>
      <c r="H1342" s="1876"/>
      <c r="I1342" s="1876"/>
      <c r="J1342" s="1876"/>
      <c r="K1342" s="1876"/>
      <c r="L1342" s="1876"/>
      <c r="M1342" s="1876"/>
      <c r="N1342" s="1875"/>
      <c r="O1342" s="1885">
        <v>160.57589999999999</v>
      </c>
      <c r="P1342" s="1886"/>
      <c r="Q1342" s="1886"/>
      <c r="R1342" s="1886"/>
      <c r="S1342" s="1887"/>
      <c r="T1342" s="1888" t="s">
        <v>2612</v>
      </c>
      <c r="U1342" s="1889"/>
      <c r="V1342" s="1889"/>
      <c r="W1342" s="1225"/>
      <c r="X1342" s="1890">
        <v>12.854699999999999</v>
      </c>
      <c r="Y1342" s="1891"/>
      <c r="Z1342" s="1891"/>
      <c r="AA1342" s="1891"/>
      <c r="AB1342" s="1891"/>
      <c r="AC1342" s="1891"/>
      <c r="AD1342" s="1892"/>
      <c r="AE1342" s="1865">
        <v>2063.4002999999998</v>
      </c>
      <c r="AF1342" s="1847"/>
      <c r="AG1342" s="1847"/>
      <c r="AH1342" s="1225"/>
    </row>
    <row r="1343" spans="1:34" ht="17.45" customHeight="1">
      <c r="A1343" s="1218"/>
      <c r="B1343" s="1205" t="s">
        <v>2940</v>
      </c>
      <c r="C1343" s="1903" t="s">
        <v>2941</v>
      </c>
      <c r="D1343" s="1815"/>
      <c r="E1343" s="1815"/>
      <c r="F1343" s="1815"/>
      <c r="G1343" s="1815"/>
      <c r="H1343" s="1815"/>
      <c r="I1343" s="1815"/>
      <c r="J1343" s="1815"/>
      <c r="K1343" s="1815"/>
      <c r="L1343" s="1815"/>
      <c r="M1343" s="1815"/>
      <c r="N1343" s="1903"/>
      <c r="O1343" s="1910">
        <v>2.9131999999999998</v>
      </c>
      <c r="P1343" s="1911"/>
      <c r="Q1343" s="1911"/>
      <c r="R1343" s="1911"/>
      <c r="S1343" s="1912"/>
      <c r="T1343" s="1913" t="s">
        <v>497</v>
      </c>
      <c r="U1343" s="1796"/>
      <c r="V1343" s="1796"/>
      <c r="W1343" s="1219"/>
      <c r="X1343" s="1914">
        <v>469.94220000000001</v>
      </c>
      <c r="Y1343" s="1915"/>
      <c r="Z1343" s="1915"/>
      <c r="AA1343" s="1915"/>
      <c r="AB1343" s="1915"/>
      <c r="AC1343" s="1915"/>
      <c r="AD1343" s="1916"/>
      <c r="AE1343" s="1909">
        <v>1369.0291999999999</v>
      </c>
      <c r="AF1343" s="1841"/>
      <c r="AG1343" s="1841"/>
      <c r="AH1343" s="1219"/>
    </row>
    <row r="1344" spans="1:34" ht="16.7" customHeight="1">
      <c r="A1344" s="1218"/>
      <c r="B1344" s="1205" t="s">
        <v>3025</v>
      </c>
      <c r="C1344" s="1903" t="s">
        <v>3026</v>
      </c>
      <c r="D1344" s="1815"/>
      <c r="E1344" s="1815"/>
      <c r="F1344" s="1815"/>
      <c r="G1344" s="1815"/>
      <c r="H1344" s="1815"/>
      <c r="I1344" s="1815"/>
      <c r="J1344" s="1815"/>
      <c r="K1344" s="1815"/>
      <c r="L1344" s="1815"/>
      <c r="M1344" s="1815"/>
      <c r="N1344" s="1903"/>
      <c r="O1344" s="1910">
        <v>0.28410000000000002</v>
      </c>
      <c r="P1344" s="1911"/>
      <c r="Q1344" s="1911"/>
      <c r="R1344" s="1911"/>
      <c r="S1344" s="1912"/>
      <c r="T1344" s="1913" t="s">
        <v>497</v>
      </c>
      <c r="U1344" s="1796"/>
      <c r="V1344" s="1796"/>
      <c r="W1344" s="1219"/>
      <c r="X1344" s="1914">
        <v>453.18619999999999</v>
      </c>
      <c r="Y1344" s="1915"/>
      <c r="Z1344" s="1915"/>
      <c r="AA1344" s="1915"/>
      <c r="AB1344" s="1915"/>
      <c r="AC1344" s="1915"/>
      <c r="AD1344" s="1916"/>
      <c r="AE1344" s="1909">
        <v>128.75129999999999</v>
      </c>
      <c r="AF1344" s="1841"/>
      <c r="AG1344" s="1841"/>
      <c r="AH1344" s="1219"/>
    </row>
    <row r="1345" spans="1:34" ht="17.45" customHeight="1">
      <c r="A1345" s="1220"/>
      <c r="B1345" s="1209" t="s">
        <v>2957</v>
      </c>
      <c r="C1345" s="1866" t="s">
        <v>2958</v>
      </c>
      <c r="D1345" s="1867"/>
      <c r="E1345" s="1867"/>
      <c r="F1345" s="1867"/>
      <c r="G1345" s="1867"/>
      <c r="H1345" s="1867"/>
      <c r="I1345" s="1867"/>
      <c r="J1345" s="1867"/>
      <c r="K1345" s="1867"/>
      <c r="L1345" s="1867"/>
      <c r="M1345" s="1867"/>
      <c r="N1345" s="1866"/>
      <c r="O1345" s="1893">
        <v>12.2661</v>
      </c>
      <c r="P1345" s="1894"/>
      <c r="Q1345" s="1894"/>
      <c r="R1345" s="1894"/>
      <c r="S1345" s="1895"/>
      <c r="T1345" s="1896" t="s">
        <v>469</v>
      </c>
      <c r="U1345" s="1897"/>
      <c r="V1345" s="1897"/>
      <c r="W1345" s="1222"/>
      <c r="X1345" s="1898">
        <v>82.821700000000007</v>
      </c>
      <c r="Y1345" s="1899"/>
      <c r="Z1345" s="1899"/>
      <c r="AA1345" s="1899"/>
      <c r="AB1345" s="1899"/>
      <c r="AC1345" s="1899"/>
      <c r="AD1345" s="1900"/>
      <c r="AE1345" s="1874">
        <v>1015.8784000000001</v>
      </c>
      <c r="AF1345" s="1843"/>
      <c r="AG1345" s="1843"/>
      <c r="AH1345" s="1222"/>
    </row>
    <row r="1346" spans="1:34" ht="16.7" customHeight="1">
      <c r="A1346" s="1792"/>
      <c r="B1346" s="1793"/>
      <c r="C1346" s="1793"/>
      <c r="D1346" s="1793"/>
      <c r="E1346" s="1793"/>
      <c r="F1346" s="1793"/>
      <c r="G1346" s="1793"/>
      <c r="H1346" s="1793"/>
      <c r="I1346" s="1794" t="s">
        <v>2871</v>
      </c>
      <c r="J1346" s="1794"/>
      <c r="K1346" s="1794"/>
      <c r="L1346" s="1794"/>
      <c r="M1346" s="1794"/>
      <c r="N1346" s="1794"/>
      <c r="O1346" s="1794"/>
      <c r="P1346" s="1794"/>
      <c r="Q1346" s="1794"/>
      <c r="R1346" s="1794"/>
      <c r="S1346" s="1794"/>
      <c r="T1346" s="1794"/>
      <c r="U1346" s="1794"/>
      <c r="V1346" s="1794"/>
      <c r="W1346" s="1794"/>
      <c r="X1346" s="1794"/>
      <c r="Y1346" s="1794"/>
      <c r="Z1346" s="1214"/>
      <c r="AA1346" s="1795">
        <v>4577.0591999999997</v>
      </c>
      <c r="AB1346" s="1795"/>
      <c r="AC1346" s="1795"/>
      <c r="AD1346" s="1795"/>
      <c r="AE1346" s="1795"/>
      <c r="AF1346" s="1795"/>
      <c r="AG1346" s="1795"/>
      <c r="AH1346" s="1213"/>
    </row>
    <row r="1347" spans="1:34" ht="17.45" customHeight="1">
      <c r="A1347" s="1801" t="s">
        <v>2872</v>
      </c>
      <c r="B1347" s="1825"/>
      <c r="C1347" s="1825"/>
      <c r="D1347" s="1825"/>
      <c r="E1347" s="1825"/>
      <c r="F1347" s="1825"/>
      <c r="G1347" s="1825"/>
      <c r="H1347" s="1825"/>
      <c r="I1347" s="1825"/>
      <c r="J1347" s="1825"/>
      <c r="K1347" s="1825"/>
      <c r="L1347" s="1825"/>
      <c r="M1347" s="1825"/>
      <c r="N1347" s="1826"/>
      <c r="O1347" s="1789" t="s">
        <v>2850</v>
      </c>
      <c r="P1347" s="1790"/>
      <c r="Q1347" s="1790"/>
      <c r="R1347" s="1790"/>
      <c r="S1347" s="1791"/>
      <c r="T1347" s="1827" t="s">
        <v>754</v>
      </c>
      <c r="U1347" s="1790"/>
      <c r="V1347" s="1790"/>
      <c r="W1347" s="1213"/>
      <c r="X1347" s="1789" t="s">
        <v>2866</v>
      </c>
      <c r="Y1347" s="1790"/>
      <c r="Z1347" s="1790"/>
      <c r="AA1347" s="1790"/>
      <c r="AB1347" s="1790"/>
      <c r="AC1347" s="1790"/>
      <c r="AD1347" s="1791"/>
      <c r="AE1347" s="1810" t="s">
        <v>2867</v>
      </c>
      <c r="AF1347" s="1828"/>
      <c r="AG1347" s="1828"/>
      <c r="AH1347" s="1213"/>
    </row>
    <row r="1348" spans="1:34" ht="17.45" customHeight="1">
      <c r="A1348" s="1792"/>
      <c r="B1348" s="1793"/>
      <c r="C1348" s="1793"/>
      <c r="D1348" s="1793"/>
      <c r="E1348" s="1793"/>
      <c r="F1348" s="1793"/>
      <c r="G1348" s="1793"/>
      <c r="H1348" s="1793"/>
      <c r="I1348" s="1793"/>
      <c r="J1348" s="1793"/>
      <c r="K1348" s="1794" t="s">
        <v>2873</v>
      </c>
      <c r="L1348" s="1794"/>
      <c r="M1348" s="1794"/>
      <c r="N1348" s="1794"/>
      <c r="O1348" s="1794"/>
      <c r="P1348" s="1794"/>
      <c r="Q1348" s="1794"/>
      <c r="R1348" s="1794"/>
      <c r="S1348" s="1794"/>
      <c r="T1348" s="1794"/>
      <c r="U1348" s="1794"/>
      <c r="V1348" s="1794"/>
      <c r="W1348" s="1794"/>
      <c r="X1348" s="1794"/>
      <c r="Y1348" s="1794"/>
      <c r="Z1348" s="1794"/>
      <c r="AA1348" s="1794"/>
      <c r="AB1348" s="1214"/>
      <c r="AC1348" s="1795">
        <v>0</v>
      </c>
      <c r="AD1348" s="1795"/>
      <c r="AE1348" s="1795"/>
      <c r="AF1348" s="1795"/>
      <c r="AG1348" s="1795"/>
      <c r="AH1348" s="1213"/>
    </row>
    <row r="1349" spans="1:34" ht="16.7" customHeight="1">
      <c r="A1349" s="1801" t="s">
        <v>2874</v>
      </c>
      <c r="B1349" s="1825"/>
      <c r="C1349" s="1825"/>
      <c r="D1349" s="1825"/>
      <c r="E1349" s="1825"/>
      <c r="F1349" s="1825"/>
      <c r="G1349" s="1825"/>
      <c r="H1349" s="1825"/>
      <c r="I1349" s="1825"/>
      <c r="J1349" s="1826"/>
      <c r="K1349" s="1789" t="s">
        <v>2850</v>
      </c>
      <c r="L1349" s="1791"/>
      <c r="M1349" s="1855" t="s">
        <v>2875</v>
      </c>
      <c r="N1349" s="1856"/>
      <c r="O1349" s="1857"/>
      <c r="P1349" s="1855" t="s">
        <v>2876</v>
      </c>
      <c r="Q1349" s="1856"/>
      <c r="R1349" s="1857"/>
      <c r="S1349" s="1855" t="s">
        <v>2877</v>
      </c>
      <c r="T1349" s="1857"/>
      <c r="U1349" s="1789" t="s">
        <v>2878</v>
      </c>
      <c r="V1349" s="1790"/>
      <c r="W1349" s="1791"/>
      <c r="X1349" s="1789" t="s">
        <v>2879</v>
      </c>
      <c r="Y1349" s="1790"/>
      <c r="Z1349" s="1790"/>
      <c r="AA1349" s="1790"/>
      <c r="AB1349" s="1791"/>
      <c r="AC1349" s="1789" t="s">
        <v>2880</v>
      </c>
      <c r="AD1349" s="1791"/>
      <c r="AE1349" s="1810" t="s">
        <v>2867</v>
      </c>
      <c r="AF1349" s="1828"/>
      <c r="AG1349" s="1828"/>
      <c r="AH1349" s="1213"/>
    </row>
    <row r="1350" spans="1:34" ht="17.45" customHeight="1">
      <c r="A1350" s="1853"/>
      <c r="B1350" s="1778"/>
      <c r="C1350" s="1778"/>
      <c r="D1350" s="1778"/>
      <c r="E1350" s="1778"/>
      <c r="F1350" s="1778"/>
      <c r="G1350" s="1778"/>
      <c r="H1350" s="1778"/>
      <c r="I1350" s="1846" t="s">
        <v>2881</v>
      </c>
      <c r="J1350" s="1846"/>
      <c r="K1350" s="1846"/>
      <c r="L1350" s="1846"/>
      <c r="M1350" s="1846"/>
      <c r="N1350" s="1846"/>
      <c r="O1350" s="1846"/>
      <c r="P1350" s="1846"/>
      <c r="Q1350" s="1846"/>
      <c r="R1350" s="1846"/>
      <c r="S1350" s="1846"/>
      <c r="T1350" s="1846"/>
      <c r="U1350" s="1846"/>
      <c r="V1350" s="1846"/>
      <c r="W1350" s="1846"/>
      <c r="X1350" s="1846"/>
      <c r="Y1350" s="1846"/>
      <c r="Z1350" s="1203"/>
      <c r="AA1350" s="1847">
        <v>0</v>
      </c>
      <c r="AB1350" s="1847"/>
      <c r="AC1350" s="1847"/>
      <c r="AD1350" s="1847"/>
      <c r="AE1350" s="1847"/>
      <c r="AF1350" s="1847"/>
      <c r="AG1350" s="1847"/>
      <c r="AH1350" s="1204"/>
    </row>
    <row r="1351" spans="1:34" ht="5.85" customHeight="1">
      <c r="A1351" s="1854"/>
      <c r="B1351" s="1309"/>
      <c r="C1351" s="1309"/>
      <c r="D1351" s="1309"/>
      <c r="E1351" s="1309"/>
      <c r="F1351" s="1309"/>
      <c r="G1351" s="1309"/>
      <c r="H1351" s="1309"/>
      <c r="I1351" s="1309"/>
      <c r="J1351" s="1309"/>
      <c r="K1351" s="1309"/>
      <c r="L1351" s="1309"/>
      <c r="M1351" s="1309"/>
      <c r="N1351" s="1309"/>
      <c r="O1351" s="1309"/>
      <c r="P1351" s="1309"/>
      <c r="Q1351" s="1309"/>
      <c r="R1351" s="1309"/>
      <c r="S1351" s="1309"/>
      <c r="T1351" s="1309"/>
      <c r="U1351" s="1309"/>
      <c r="V1351" s="1309"/>
      <c r="W1351" s="1309"/>
      <c r="X1351" s="1309"/>
      <c r="Y1351" s="1309"/>
      <c r="Z1351" s="1309"/>
      <c r="AA1351" s="1309"/>
      <c r="AB1351" s="1309"/>
      <c r="AC1351" s="1309"/>
      <c r="AD1351" s="1309"/>
      <c r="AE1351" s="1309"/>
      <c r="AF1351" s="1309"/>
      <c r="AG1351" s="1309"/>
      <c r="AH1351" s="1782"/>
    </row>
    <row r="1352" spans="1:34" ht="16.7" customHeight="1">
      <c r="A1352" s="1845"/>
      <c r="B1352" s="1799"/>
      <c r="C1352" s="1799"/>
      <c r="D1352" s="1799"/>
      <c r="E1352" s="1799"/>
      <c r="F1352" s="1799"/>
      <c r="G1352" s="1799"/>
      <c r="H1352" s="1799"/>
      <c r="I1352" s="1842" t="s">
        <v>2882</v>
      </c>
      <c r="J1352" s="1842"/>
      <c r="K1352" s="1842"/>
      <c r="L1352" s="1842"/>
      <c r="M1352" s="1842"/>
      <c r="N1352" s="1842"/>
      <c r="O1352" s="1842"/>
      <c r="P1352" s="1842"/>
      <c r="Q1352" s="1842"/>
      <c r="R1352" s="1842"/>
      <c r="S1352" s="1842"/>
      <c r="T1352" s="1842"/>
      <c r="U1352" s="1842"/>
      <c r="V1352" s="1842"/>
      <c r="W1352" s="1842"/>
      <c r="X1352" s="1842"/>
      <c r="Y1352" s="1842"/>
      <c r="Z1352" s="1212"/>
      <c r="AA1352" s="1848">
        <v>4577.0600000000004</v>
      </c>
      <c r="AB1352" s="1848"/>
      <c r="AC1352" s="1848"/>
      <c r="AD1352" s="1848"/>
      <c r="AE1352" s="1848"/>
      <c r="AF1352" s="1848"/>
      <c r="AG1352" s="1848"/>
      <c r="AH1352" s="1208"/>
    </row>
    <row r="1353" spans="1:34" ht="45.75" customHeight="1">
      <c r="A1353" s="1849" t="s">
        <v>2883</v>
      </c>
      <c r="B1353" s="1850"/>
      <c r="C1353" s="1850"/>
      <c r="D1353" s="1850"/>
      <c r="E1353" s="1851" t="s">
        <v>3027</v>
      </c>
      <c r="F1353" s="1852"/>
      <c r="G1353" s="1852"/>
      <c r="H1353" s="1852"/>
      <c r="I1353" s="1852"/>
      <c r="J1353" s="1852"/>
      <c r="K1353" s="1852"/>
      <c r="L1353" s="1852"/>
      <c r="M1353" s="1852"/>
      <c r="N1353" s="1852"/>
      <c r="O1353" s="1852"/>
      <c r="P1353" s="1852"/>
      <c r="Q1353" s="1852"/>
      <c r="R1353" s="1852"/>
      <c r="S1353" s="1852"/>
      <c r="T1353" s="1852"/>
      <c r="U1353" s="1852"/>
      <c r="V1353" s="1852"/>
      <c r="W1353" s="1852"/>
      <c r="X1353" s="1852"/>
      <c r="Y1353" s="1852"/>
      <c r="Z1353" s="1852"/>
      <c r="AA1353" s="1852"/>
      <c r="AB1353" s="1852"/>
      <c r="AC1353" s="1852"/>
      <c r="AD1353" s="1852"/>
      <c r="AE1353" s="1852"/>
      <c r="AF1353" s="1852"/>
      <c r="AG1353" s="1852"/>
      <c r="AH1353" s="1851"/>
    </row>
    <row r="1354" spans="1:34" ht="116.45" customHeight="1">
      <c r="A1354" s="1218"/>
      <c r="AH1354" s="1219"/>
    </row>
    <row r="1355" spans="1:34" ht="115.7" customHeight="1">
      <c r="A1355" s="1220"/>
      <c r="B1355" s="1221"/>
      <c r="C1355" s="1221"/>
      <c r="D1355" s="1221"/>
      <c r="E1355" s="1221"/>
      <c r="F1355" s="1221"/>
      <c r="G1355" s="1221"/>
      <c r="H1355" s="1221"/>
      <c r="I1355" s="1221"/>
      <c r="J1355" s="1221"/>
      <c r="K1355" s="1221"/>
      <c r="L1355" s="1221"/>
      <c r="M1355" s="1221"/>
      <c r="N1355" s="1221"/>
      <c r="O1355" s="1221"/>
      <c r="P1355" s="1221"/>
      <c r="Q1355" s="1221"/>
      <c r="R1355" s="1221"/>
      <c r="S1355" s="1221"/>
      <c r="T1355" s="1221"/>
      <c r="U1355" s="1221"/>
      <c r="V1355" s="1221"/>
      <c r="W1355" s="1221"/>
      <c r="X1355" s="1221"/>
      <c r="Y1355" s="1221"/>
      <c r="Z1355" s="1221"/>
      <c r="AA1355" s="1221"/>
      <c r="AB1355" s="1221"/>
      <c r="AC1355" s="1221"/>
      <c r="AD1355" s="1221"/>
      <c r="AE1355" s="1221"/>
      <c r="AF1355" s="1221"/>
      <c r="AG1355" s="1221"/>
      <c r="AH1355" s="1222"/>
    </row>
    <row r="1356" spans="1:34" ht="5.85" customHeight="1">
      <c r="A1356" s="1777"/>
      <c r="B1356" s="1778"/>
      <c r="C1356" s="1778"/>
      <c r="D1356" s="1778"/>
      <c r="E1356" s="1778"/>
      <c r="F1356" s="1778"/>
      <c r="G1356" s="1778"/>
      <c r="H1356" s="1778"/>
      <c r="I1356" s="1778"/>
      <c r="J1356" s="1778"/>
      <c r="K1356" s="1778"/>
      <c r="L1356" s="1778"/>
      <c r="M1356" s="1778"/>
      <c r="N1356" s="1778"/>
      <c r="O1356" s="1778"/>
      <c r="P1356" s="1778"/>
      <c r="Q1356" s="1778"/>
      <c r="R1356" s="1778"/>
      <c r="S1356" s="1778"/>
      <c r="T1356" s="1778"/>
      <c r="U1356" s="1778"/>
      <c r="V1356" s="1778"/>
      <c r="W1356" s="1778"/>
      <c r="X1356" s="1778"/>
      <c r="Y1356" s="1778"/>
      <c r="Z1356" s="1778"/>
      <c r="AA1356" s="1778"/>
      <c r="AB1356" s="1778"/>
      <c r="AC1356" s="1778"/>
      <c r="AD1356" s="1778"/>
      <c r="AE1356" s="1778"/>
      <c r="AF1356" s="1778"/>
      <c r="AG1356" s="1778"/>
      <c r="AH1356" s="1779"/>
    </row>
    <row r="1357" spans="1:34" ht="11.65" customHeight="1">
      <c r="A1357" s="1780" t="s">
        <v>2834</v>
      </c>
      <c r="B1357" s="1310"/>
      <c r="C1357" s="1310"/>
      <c r="D1357" s="1310"/>
      <c r="E1357" s="1310"/>
      <c r="F1357" s="1310"/>
      <c r="G1357" s="1310"/>
      <c r="H1357" s="1310"/>
      <c r="I1357" s="1310"/>
      <c r="J1357" s="1310"/>
      <c r="K1357" s="1310"/>
      <c r="L1357" s="1310"/>
      <c r="M1357" s="1310"/>
      <c r="N1357" s="1310"/>
      <c r="O1357" s="1310"/>
      <c r="P1357" s="1310"/>
      <c r="Q1357" s="1310"/>
      <c r="R1357" s="1310"/>
      <c r="S1357" s="1310"/>
      <c r="T1357" s="1310"/>
      <c r="U1357" s="1310"/>
      <c r="V1357" s="1310"/>
      <c r="W1357" s="1310"/>
      <c r="X1357" s="1310"/>
      <c r="Y1357" s="1310"/>
      <c r="Z1357" s="1310"/>
      <c r="AA1357" s="1310"/>
      <c r="AB1357" s="1310"/>
      <c r="AC1357" s="1310"/>
      <c r="AD1357" s="1309"/>
      <c r="AE1357" s="1309"/>
      <c r="AF1357" s="1781" t="s">
        <v>3028</v>
      </c>
      <c r="AG1357" s="1781"/>
      <c r="AH1357" s="1782"/>
    </row>
    <row r="1358" spans="1:34" ht="5.85" customHeight="1">
      <c r="A1358" s="1780"/>
      <c r="B1358" s="1310"/>
      <c r="C1358" s="1310"/>
      <c r="D1358" s="1310"/>
      <c r="E1358" s="1310"/>
      <c r="F1358" s="1310"/>
      <c r="G1358" s="1310"/>
      <c r="H1358" s="1310"/>
      <c r="I1358" s="1310"/>
      <c r="J1358" s="1310"/>
      <c r="K1358" s="1310"/>
      <c r="L1358" s="1310"/>
      <c r="M1358" s="1310"/>
      <c r="N1358" s="1310"/>
      <c r="O1358" s="1310"/>
      <c r="P1358" s="1310"/>
      <c r="Q1358" s="1310"/>
      <c r="R1358" s="1310"/>
      <c r="S1358" s="1310"/>
      <c r="T1358" s="1310"/>
      <c r="U1358" s="1310"/>
      <c r="V1358" s="1310"/>
      <c r="W1358" s="1310"/>
      <c r="X1358" s="1310"/>
      <c r="Y1358" s="1310"/>
      <c r="Z1358" s="1310"/>
      <c r="AA1358" s="1310"/>
      <c r="AB1358" s="1310"/>
      <c r="AC1358" s="1310"/>
      <c r="AD1358" s="1311"/>
      <c r="AE1358" s="1311"/>
      <c r="AF1358" s="1311"/>
      <c r="AG1358" s="1311"/>
      <c r="AH1358" s="1782"/>
    </row>
    <row r="1359" spans="1:34" ht="11.65" customHeight="1">
      <c r="A1359" s="1783" t="s">
        <v>2836</v>
      </c>
      <c r="B1359" s="1784"/>
      <c r="C1359" s="1784"/>
      <c r="D1359" s="1784"/>
      <c r="E1359" s="1784"/>
      <c r="F1359" s="1784"/>
      <c r="G1359" s="1784"/>
      <c r="H1359" s="1784"/>
      <c r="I1359" s="1784"/>
      <c r="J1359" s="1784"/>
      <c r="K1359" s="1784"/>
      <c r="L1359" s="1784"/>
      <c r="M1359" s="1784"/>
      <c r="N1359" s="1784"/>
      <c r="O1359" s="1784"/>
      <c r="P1359" s="1784"/>
      <c r="Q1359" s="1784"/>
      <c r="R1359" s="1784"/>
      <c r="S1359" s="1784"/>
      <c r="T1359" s="1784"/>
      <c r="U1359" s="1784"/>
      <c r="V1359" s="1784"/>
      <c r="W1359" s="1784"/>
      <c r="X1359" s="1784"/>
      <c r="Y1359" s="1784"/>
      <c r="Z1359" s="1784"/>
      <c r="AA1359" s="1784"/>
      <c r="AB1359" s="1784"/>
      <c r="AC1359" s="1784"/>
      <c r="AD1359" s="1311"/>
      <c r="AE1359" s="1311"/>
      <c r="AF1359" s="1311"/>
      <c r="AG1359" s="1311"/>
      <c r="AH1359" s="1782"/>
    </row>
    <row r="1360" spans="1:34" ht="22.5" customHeight="1">
      <c r="A1360" s="1785" t="s">
        <v>2837</v>
      </c>
      <c r="B1360" s="1786"/>
      <c r="C1360" s="1786"/>
      <c r="D1360" s="1786"/>
      <c r="E1360" s="1786"/>
      <c r="F1360" s="1786"/>
      <c r="G1360" s="1786"/>
      <c r="H1360" s="1786"/>
      <c r="I1360" s="1786"/>
      <c r="J1360" s="1786"/>
      <c r="K1360" s="1786"/>
      <c r="L1360" s="1786"/>
      <c r="M1360" s="1786"/>
      <c r="N1360" s="1786"/>
      <c r="O1360" s="1786"/>
      <c r="P1360" s="1786"/>
      <c r="Q1360" s="1786"/>
      <c r="R1360" s="1786"/>
      <c r="S1360" s="1786"/>
      <c r="T1360" s="1786"/>
      <c r="U1360" s="1786"/>
      <c r="V1360" s="1786"/>
      <c r="W1360" s="1786"/>
      <c r="X1360" s="1786"/>
      <c r="Y1360" s="1786"/>
      <c r="Z1360" s="1786"/>
      <c r="AA1360" s="1786"/>
      <c r="AB1360" s="1786"/>
      <c r="AC1360" s="1786"/>
      <c r="AD1360" s="1311"/>
      <c r="AE1360" s="1311"/>
      <c r="AF1360" s="1311"/>
      <c r="AG1360" s="1311"/>
      <c r="AH1360" s="1782"/>
    </row>
    <row r="1361" spans="1:34" ht="5.85" customHeight="1">
      <c r="A1361" s="1787" t="s">
        <v>2838</v>
      </c>
      <c r="B1361" s="1788"/>
      <c r="C1361" s="1788"/>
      <c r="D1361" s="1788"/>
      <c r="E1361" s="1788"/>
      <c r="F1361" s="1788"/>
      <c r="G1361" s="1788"/>
      <c r="H1361" s="1788"/>
      <c r="I1361" s="1788"/>
      <c r="J1361" s="1788"/>
      <c r="K1361" s="1788"/>
      <c r="L1361" s="1788"/>
      <c r="M1361" s="1788"/>
      <c r="N1361" s="1788"/>
      <c r="O1361" s="1788"/>
      <c r="P1361" s="1788"/>
      <c r="Q1361" s="1788"/>
      <c r="R1361" s="1788"/>
      <c r="S1361" s="1788"/>
      <c r="T1361" s="1788"/>
      <c r="U1361" s="1788"/>
      <c r="V1361" s="1788"/>
      <c r="W1361" s="1788"/>
      <c r="X1361" s="1788"/>
      <c r="Y1361" s="1788"/>
      <c r="Z1361" s="1788"/>
      <c r="AA1361" s="1788"/>
      <c r="AB1361" s="1788"/>
      <c r="AC1361" s="1788"/>
      <c r="AD1361" s="1311"/>
      <c r="AE1361" s="1311"/>
      <c r="AF1361" s="1311"/>
      <c r="AG1361" s="1311"/>
      <c r="AH1361" s="1782"/>
    </row>
    <row r="1362" spans="1:34" ht="5.85" customHeight="1">
      <c r="A1362" s="1787"/>
      <c r="B1362" s="1788"/>
      <c r="C1362" s="1788"/>
      <c r="D1362" s="1788"/>
      <c r="E1362" s="1788"/>
      <c r="F1362" s="1788"/>
      <c r="G1362" s="1788"/>
      <c r="H1362" s="1788"/>
      <c r="I1362" s="1788"/>
      <c r="J1362" s="1788"/>
      <c r="K1362" s="1788"/>
      <c r="L1362" s="1788"/>
      <c r="M1362" s="1788"/>
      <c r="N1362" s="1788"/>
      <c r="O1362" s="1788"/>
      <c r="P1362" s="1788"/>
      <c r="Q1362" s="1788"/>
      <c r="R1362" s="1788"/>
      <c r="S1362" s="1788"/>
      <c r="T1362" s="1788"/>
      <c r="U1362" s="1788"/>
      <c r="V1362" s="1788"/>
      <c r="W1362" s="1788"/>
      <c r="X1362" s="1788"/>
      <c r="Y1362" s="1788"/>
      <c r="Z1362" s="1788"/>
      <c r="AA1362" s="1788"/>
      <c r="AB1362" s="1788"/>
      <c r="AC1362" s="1788"/>
      <c r="AD1362" s="1782"/>
      <c r="AE1362" s="1309"/>
      <c r="AF1362" s="1309"/>
      <c r="AG1362" s="1309"/>
      <c r="AH1362" s="1782"/>
    </row>
    <row r="1363" spans="1:34" ht="11.65" customHeight="1">
      <c r="A1363" s="1787" t="s">
        <v>2839</v>
      </c>
      <c r="B1363" s="1788"/>
      <c r="C1363" s="1788"/>
      <c r="D1363" s="1788"/>
      <c r="E1363" s="1788"/>
      <c r="F1363" s="1788"/>
      <c r="G1363" s="1788"/>
      <c r="H1363" s="1788"/>
      <c r="I1363" s="1788"/>
      <c r="J1363" s="1788"/>
      <c r="K1363" s="1788"/>
      <c r="L1363" s="1788"/>
      <c r="M1363" s="1788"/>
      <c r="N1363" s="1788"/>
      <c r="O1363" s="1788"/>
      <c r="P1363" s="1788"/>
      <c r="Q1363" s="1788"/>
      <c r="R1363" s="1788"/>
      <c r="S1363" s="1788"/>
      <c r="T1363" s="1788"/>
      <c r="U1363" s="1788"/>
      <c r="V1363" s="1788"/>
      <c r="W1363" s="1788"/>
      <c r="X1363" s="1788"/>
      <c r="Y1363" s="1788"/>
      <c r="Z1363" s="1788"/>
      <c r="AA1363" s="1788"/>
      <c r="AB1363" s="1788"/>
      <c r="AC1363" s="1788"/>
      <c r="AD1363" s="1818" t="s">
        <v>2840</v>
      </c>
      <c r="AE1363" s="1818"/>
      <c r="AF1363" s="1206">
        <v>21.23</v>
      </c>
      <c r="AG1363" s="1207" t="s">
        <v>5</v>
      </c>
      <c r="AH1363" s="1800"/>
    </row>
    <row r="1364" spans="1:34" ht="10.9" customHeight="1">
      <c r="A1364" s="1819" t="s">
        <v>2841</v>
      </c>
      <c r="B1364" s="1820"/>
      <c r="C1364" s="1820"/>
      <c r="D1364" s="1820"/>
      <c r="E1364" s="1820"/>
      <c r="F1364" s="1820"/>
      <c r="G1364" s="1820"/>
      <c r="H1364" s="1820"/>
      <c r="I1364" s="1820"/>
      <c r="J1364" s="1820"/>
      <c r="K1364" s="1820"/>
      <c r="L1364" s="1820"/>
      <c r="M1364" s="1820"/>
      <c r="N1364" s="1820"/>
      <c r="O1364" s="1820"/>
      <c r="P1364" s="1820"/>
      <c r="Q1364" s="1820"/>
      <c r="R1364" s="1820"/>
      <c r="S1364" s="1820"/>
      <c r="T1364" s="1820"/>
      <c r="U1364" s="1820"/>
      <c r="V1364" s="1820"/>
      <c r="W1364" s="1820"/>
      <c r="X1364" s="1820"/>
      <c r="Y1364" s="1820"/>
      <c r="Z1364" s="1820"/>
      <c r="AA1364" s="1820"/>
      <c r="AB1364" s="1820"/>
      <c r="AC1364" s="1820"/>
      <c r="AD1364" s="1821" t="s">
        <v>2842</v>
      </c>
      <c r="AE1364" s="1821"/>
      <c r="AF1364" s="1210">
        <v>15</v>
      </c>
      <c r="AG1364" s="1211" t="s">
        <v>5</v>
      </c>
      <c r="AH1364" s="1800"/>
    </row>
    <row r="1365" spans="1:34" ht="17.45" customHeight="1">
      <c r="A1365" s="1822" t="s">
        <v>2843</v>
      </c>
      <c r="B1365" s="1802"/>
      <c r="C1365" s="1802"/>
      <c r="D1365" s="1778"/>
      <c r="E1365" s="1823" t="s">
        <v>2646</v>
      </c>
      <c r="F1365" s="1823"/>
      <c r="G1365" s="1823"/>
      <c r="H1365" s="1823"/>
      <c r="I1365" s="1823"/>
      <c r="J1365" s="1823"/>
      <c r="K1365" s="1823"/>
      <c r="L1365" s="1823"/>
      <c r="M1365" s="1823"/>
      <c r="N1365" s="1823"/>
      <c r="O1365" s="1823"/>
      <c r="P1365" s="1823"/>
      <c r="Q1365" s="1823"/>
      <c r="R1365" s="1823"/>
      <c r="S1365" s="1823"/>
      <c r="T1365" s="1823"/>
      <c r="U1365" s="1823"/>
      <c r="V1365" s="1823"/>
      <c r="W1365" s="1823"/>
      <c r="X1365" s="1823"/>
      <c r="Y1365" s="1823"/>
      <c r="Z1365" s="1823"/>
      <c r="AA1365" s="1823"/>
      <c r="AB1365" s="1823"/>
      <c r="AC1365" s="1823"/>
      <c r="AD1365" s="1823"/>
      <c r="AE1365" s="1823"/>
      <c r="AF1365" s="1823"/>
      <c r="AG1365" s="1823"/>
      <c r="AH1365" s="1779"/>
    </row>
    <row r="1366" spans="1:34" ht="17.45" customHeight="1">
      <c r="A1366" s="1824" t="s">
        <v>2844</v>
      </c>
      <c r="B1366" s="1816"/>
      <c r="C1366" s="1816"/>
      <c r="D1366" s="1309"/>
      <c r="E1366" s="1815" t="s">
        <v>165</v>
      </c>
      <c r="F1366" s="1815"/>
      <c r="G1366" s="1111"/>
      <c r="H1366" s="1796" t="s">
        <v>2845</v>
      </c>
      <c r="I1366" s="1796"/>
      <c r="J1366" s="1796" t="s">
        <v>495</v>
      </c>
      <c r="K1366" s="1796"/>
      <c r="L1366" s="1309"/>
      <c r="M1366" s="1309"/>
      <c r="N1366" s="1816" t="s">
        <v>2846</v>
      </c>
      <c r="O1366" s="1816"/>
      <c r="P1366" s="1816"/>
      <c r="Q1366" s="1816"/>
      <c r="R1366" s="1817">
        <v>1</v>
      </c>
      <c r="S1366" s="1817"/>
      <c r="T1366" s="1817"/>
      <c r="U1366" s="1817"/>
      <c r="V1366" s="1309"/>
      <c r="W1366" s="1309"/>
      <c r="X1366" s="1309"/>
      <c r="Y1366" s="1796" t="s">
        <v>2847</v>
      </c>
      <c r="Z1366" s="1796"/>
      <c r="AA1366" s="1796"/>
      <c r="AB1366" s="1796"/>
      <c r="AC1366" s="1796"/>
      <c r="AD1366" s="1796"/>
      <c r="AE1366" s="1796"/>
      <c r="AF1366" s="1797" t="s">
        <v>2848</v>
      </c>
      <c r="AG1366" s="1797"/>
      <c r="AH1366" s="1782"/>
    </row>
    <row r="1367" spans="1:34" ht="5.0999999999999996" customHeight="1">
      <c r="A1367" s="1798"/>
      <c r="B1367" s="1799"/>
      <c r="C1367" s="1799"/>
      <c r="D1367" s="1799"/>
      <c r="E1367" s="1799"/>
      <c r="F1367" s="1799"/>
      <c r="G1367" s="1799"/>
      <c r="H1367" s="1799"/>
      <c r="I1367" s="1799"/>
      <c r="J1367" s="1799"/>
      <c r="K1367" s="1799"/>
      <c r="L1367" s="1799"/>
      <c r="M1367" s="1799"/>
      <c r="N1367" s="1799"/>
      <c r="O1367" s="1799"/>
      <c r="P1367" s="1799"/>
      <c r="Q1367" s="1799"/>
      <c r="R1367" s="1799"/>
      <c r="S1367" s="1799"/>
      <c r="T1367" s="1799"/>
      <c r="U1367" s="1799"/>
      <c r="V1367" s="1799"/>
      <c r="W1367" s="1799"/>
      <c r="X1367" s="1799"/>
      <c r="Y1367" s="1799"/>
      <c r="Z1367" s="1799"/>
      <c r="AA1367" s="1799"/>
      <c r="AB1367" s="1799"/>
      <c r="AC1367" s="1799"/>
      <c r="AD1367" s="1799"/>
      <c r="AE1367" s="1799"/>
      <c r="AF1367" s="1799"/>
      <c r="AG1367" s="1799"/>
      <c r="AH1367" s="1800"/>
    </row>
    <row r="1368" spans="1:34" ht="17.45" customHeight="1">
      <c r="A1368" s="1801" t="s">
        <v>2849</v>
      </c>
      <c r="B1368" s="1802"/>
      <c r="C1368" s="1802"/>
      <c r="D1368" s="1802"/>
      <c r="E1368" s="1802"/>
      <c r="F1368" s="1802"/>
      <c r="G1368" s="1802"/>
      <c r="H1368" s="1802"/>
      <c r="I1368" s="1802"/>
      <c r="J1368" s="1803"/>
      <c r="K1368" s="1789" t="s">
        <v>2850</v>
      </c>
      <c r="L1368" s="1807"/>
      <c r="M1368" s="1789" t="s">
        <v>2851</v>
      </c>
      <c r="N1368" s="1790"/>
      <c r="O1368" s="1790"/>
      <c r="P1368" s="1790"/>
      <c r="Q1368" s="1790"/>
      <c r="R1368" s="1790"/>
      <c r="S1368" s="1790"/>
      <c r="T1368" s="1791"/>
      <c r="U1368" s="1789" t="s">
        <v>2852</v>
      </c>
      <c r="V1368" s="1790"/>
      <c r="W1368" s="1790"/>
      <c r="X1368" s="1790"/>
      <c r="Y1368" s="1790"/>
      <c r="Z1368" s="1790"/>
      <c r="AA1368" s="1790"/>
      <c r="AB1368" s="1790"/>
      <c r="AC1368" s="1790"/>
      <c r="AD1368" s="1791"/>
      <c r="AE1368" s="1810" t="s">
        <v>2853</v>
      </c>
      <c r="AF1368" s="1811"/>
      <c r="AG1368" s="1811"/>
      <c r="AH1368" s="1814"/>
    </row>
    <row r="1369" spans="1:34" ht="17.45" customHeight="1">
      <c r="A1369" s="1804"/>
      <c r="B1369" s="1805"/>
      <c r="C1369" s="1805"/>
      <c r="D1369" s="1805"/>
      <c r="E1369" s="1805"/>
      <c r="F1369" s="1805"/>
      <c r="G1369" s="1805"/>
      <c r="H1369" s="1805"/>
      <c r="I1369" s="1805"/>
      <c r="J1369" s="1806"/>
      <c r="K1369" s="1808"/>
      <c r="L1369" s="1809"/>
      <c r="M1369" s="1789" t="s">
        <v>2854</v>
      </c>
      <c r="N1369" s="1790"/>
      <c r="O1369" s="1790"/>
      <c r="P1369" s="1791"/>
      <c r="Q1369" s="1789" t="s">
        <v>2855</v>
      </c>
      <c r="R1369" s="1790"/>
      <c r="S1369" s="1790"/>
      <c r="T1369" s="1791"/>
      <c r="U1369" s="1789" t="s">
        <v>2854</v>
      </c>
      <c r="V1369" s="1790"/>
      <c r="W1369" s="1790"/>
      <c r="X1369" s="1790"/>
      <c r="Y1369" s="1790"/>
      <c r="Z1369" s="1791"/>
      <c r="AA1369" s="1789" t="s">
        <v>2855</v>
      </c>
      <c r="AB1369" s="1790"/>
      <c r="AC1369" s="1790"/>
      <c r="AD1369" s="1791"/>
      <c r="AE1369" s="1812"/>
      <c r="AF1369" s="1813"/>
      <c r="AG1369" s="1813"/>
      <c r="AH1369" s="1800"/>
    </row>
    <row r="1370" spans="1:34" ht="16.7" customHeight="1">
      <c r="A1370" s="1792"/>
      <c r="B1370" s="1793"/>
      <c r="C1370" s="1793"/>
      <c r="D1370" s="1793"/>
      <c r="E1370" s="1793"/>
      <c r="F1370" s="1793"/>
      <c r="G1370" s="1793"/>
      <c r="H1370" s="1793"/>
      <c r="I1370" s="1793"/>
      <c r="J1370" s="1793"/>
      <c r="K1370" s="1794" t="s">
        <v>2856</v>
      </c>
      <c r="L1370" s="1794"/>
      <c r="M1370" s="1794"/>
      <c r="N1370" s="1794"/>
      <c r="O1370" s="1794"/>
      <c r="P1370" s="1794"/>
      <c r="Q1370" s="1794"/>
      <c r="R1370" s="1794"/>
      <c r="S1370" s="1794"/>
      <c r="T1370" s="1794"/>
      <c r="U1370" s="1794"/>
      <c r="V1370" s="1794"/>
      <c r="W1370" s="1794"/>
      <c r="X1370" s="1794"/>
      <c r="Y1370" s="1794"/>
      <c r="Z1370" s="1794"/>
      <c r="AA1370" s="1795">
        <v>0</v>
      </c>
      <c r="AB1370" s="1795"/>
      <c r="AC1370" s="1795"/>
      <c r="AD1370" s="1795"/>
      <c r="AE1370" s="1795"/>
      <c r="AF1370" s="1795"/>
      <c r="AG1370" s="1795"/>
      <c r="AH1370" s="1213"/>
    </row>
    <row r="1371" spans="1:34" ht="17.45" customHeight="1">
      <c r="A1371" s="1801" t="s">
        <v>2857</v>
      </c>
      <c r="B1371" s="1825"/>
      <c r="C1371" s="1825"/>
      <c r="D1371" s="1825"/>
      <c r="E1371" s="1825"/>
      <c r="F1371" s="1825"/>
      <c r="G1371" s="1825"/>
      <c r="H1371" s="1825"/>
      <c r="I1371" s="1825"/>
      <c r="J1371" s="1825"/>
      <c r="K1371" s="1825"/>
      <c r="L1371" s="1825"/>
      <c r="M1371" s="1825"/>
      <c r="N1371" s="1826"/>
      <c r="O1371" s="1789" t="s">
        <v>2858</v>
      </c>
      <c r="P1371" s="1790"/>
      <c r="Q1371" s="1790"/>
      <c r="R1371" s="1790"/>
      <c r="S1371" s="1791"/>
      <c r="T1371" s="1827" t="s">
        <v>2850</v>
      </c>
      <c r="U1371" s="1790"/>
      <c r="V1371" s="1790"/>
      <c r="W1371" s="1213"/>
      <c r="X1371" s="1789" t="s">
        <v>2859</v>
      </c>
      <c r="Y1371" s="1790"/>
      <c r="Z1371" s="1790"/>
      <c r="AA1371" s="1790"/>
      <c r="AB1371" s="1790"/>
      <c r="AC1371" s="1790"/>
      <c r="AD1371" s="1791"/>
      <c r="AE1371" s="1810" t="s">
        <v>2853</v>
      </c>
      <c r="AF1371" s="1828"/>
      <c r="AG1371" s="1828"/>
      <c r="AH1371" s="1213"/>
    </row>
    <row r="1372" spans="1:34" ht="17.45" customHeight="1">
      <c r="A1372" s="1792"/>
      <c r="B1372" s="1778"/>
      <c r="C1372" s="1778"/>
      <c r="D1372" s="1778"/>
      <c r="E1372" s="1778"/>
      <c r="F1372" s="1778"/>
      <c r="G1372" s="1778"/>
      <c r="H1372" s="1778"/>
      <c r="I1372" s="1846" t="s">
        <v>2860</v>
      </c>
      <c r="J1372" s="1846"/>
      <c r="K1372" s="1846"/>
      <c r="L1372" s="1846"/>
      <c r="M1372" s="1846"/>
      <c r="N1372" s="1846"/>
      <c r="O1372" s="1846"/>
      <c r="P1372" s="1846"/>
      <c r="Q1372" s="1846"/>
      <c r="R1372" s="1846"/>
      <c r="S1372" s="1846"/>
      <c r="T1372" s="1846"/>
      <c r="U1372" s="1846"/>
      <c r="V1372" s="1846"/>
      <c r="W1372" s="1846"/>
      <c r="X1372" s="1846"/>
      <c r="Y1372" s="1846"/>
      <c r="Z1372" s="1793"/>
      <c r="AA1372" s="1847">
        <v>0</v>
      </c>
      <c r="AB1372" s="1847"/>
      <c r="AC1372" s="1847"/>
      <c r="AD1372" s="1847"/>
      <c r="AE1372" s="1847"/>
      <c r="AF1372" s="1847"/>
      <c r="AG1372" s="1847"/>
      <c r="AH1372" s="1814"/>
    </row>
    <row r="1373" spans="1:34" ht="16.7" customHeight="1">
      <c r="A1373" s="1844"/>
      <c r="B1373" s="1309"/>
      <c r="C1373" s="1309"/>
      <c r="D1373" s="1309"/>
      <c r="E1373" s="1309"/>
      <c r="F1373" s="1309"/>
      <c r="G1373" s="1309"/>
      <c r="H1373" s="1309"/>
      <c r="I1373" s="1840" t="s">
        <v>2861</v>
      </c>
      <c r="J1373" s="1840"/>
      <c r="K1373" s="1840"/>
      <c r="L1373" s="1840"/>
      <c r="M1373" s="1840"/>
      <c r="N1373" s="1840"/>
      <c r="O1373" s="1840"/>
      <c r="P1373" s="1840"/>
      <c r="Q1373" s="1840"/>
      <c r="R1373" s="1840"/>
      <c r="S1373" s="1840"/>
      <c r="T1373" s="1840"/>
      <c r="U1373" s="1840"/>
      <c r="V1373" s="1840"/>
      <c r="W1373" s="1840"/>
      <c r="X1373" s="1840"/>
      <c r="Y1373" s="1840"/>
      <c r="Z1373" s="1309"/>
      <c r="AA1373" s="1841">
        <v>0</v>
      </c>
      <c r="AB1373" s="1841"/>
      <c r="AC1373" s="1841"/>
      <c r="AD1373" s="1841"/>
      <c r="AE1373" s="1841"/>
      <c r="AF1373" s="1841"/>
      <c r="AG1373" s="1841"/>
      <c r="AH1373" s="1782"/>
    </row>
    <row r="1374" spans="1:34" ht="17.45" customHeight="1">
      <c r="A1374" s="1844"/>
      <c r="B1374" s="1309"/>
      <c r="C1374" s="1309"/>
      <c r="D1374" s="1309"/>
      <c r="E1374" s="1309"/>
      <c r="F1374" s="1309"/>
      <c r="G1374" s="1309"/>
      <c r="H1374" s="1309"/>
      <c r="I1374" s="1840" t="s">
        <v>2862</v>
      </c>
      <c r="J1374" s="1840"/>
      <c r="K1374" s="1840"/>
      <c r="L1374" s="1840"/>
      <c r="M1374" s="1840"/>
      <c r="N1374" s="1840"/>
      <c r="O1374" s="1840"/>
      <c r="P1374" s="1840"/>
      <c r="Q1374" s="1840"/>
      <c r="R1374" s="1840"/>
      <c r="S1374" s="1840"/>
      <c r="T1374" s="1840"/>
      <c r="U1374" s="1840"/>
      <c r="V1374" s="1840"/>
      <c r="W1374" s="1840"/>
      <c r="X1374" s="1840"/>
      <c r="Y1374" s="1840"/>
      <c r="Z1374" s="1309"/>
      <c r="AA1374" s="1841">
        <v>0</v>
      </c>
      <c r="AB1374" s="1841"/>
      <c r="AC1374" s="1841"/>
      <c r="AD1374" s="1841"/>
      <c r="AE1374" s="1841"/>
      <c r="AF1374" s="1841"/>
      <c r="AG1374" s="1841"/>
      <c r="AH1374" s="1782"/>
    </row>
    <row r="1375" spans="1:34" ht="16.7" customHeight="1">
      <c r="A1375" s="1844"/>
      <c r="B1375" s="1309"/>
      <c r="C1375" s="1309"/>
      <c r="D1375" s="1309"/>
      <c r="E1375" s="1309"/>
      <c r="F1375" s="1309"/>
      <c r="G1375" s="1309"/>
      <c r="H1375" s="1309"/>
      <c r="I1375" s="1840" t="s">
        <v>2863</v>
      </c>
      <c r="J1375" s="1840"/>
      <c r="K1375" s="1840"/>
      <c r="L1375" s="1840"/>
      <c r="M1375" s="1840"/>
      <c r="N1375" s="1840"/>
      <c r="O1375" s="1840"/>
      <c r="P1375" s="1840"/>
      <c r="Q1375" s="1840"/>
      <c r="R1375" s="1840"/>
      <c r="S1375" s="1840"/>
      <c r="T1375" s="1840"/>
      <c r="U1375" s="1840"/>
      <c r="V1375" s="1840"/>
      <c r="W1375" s="1840"/>
      <c r="X1375" s="1840"/>
      <c r="Y1375" s="1840"/>
      <c r="Z1375" s="1309"/>
      <c r="AA1375" s="1841">
        <v>0</v>
      </c>
      <c r="AB1375" s="1841"/>
      <c r="AC1375" s="1841"/>
      <c r="AD1375" s="1841"/>
      <c r="AE1375" s="1841"/>
      <c r="AF1375" s="1841"/>
      <c r="AG1375" s="1841"/>
      <c r="AH1375" s="1782"/>
    </row>
    <row r="1376" spans="1:34" ht="17.45" customHeight="1">
      <c r="A1376" s="1845"/>
      <c r="B1376" s="1799"/>
      <c r="C1376" s="1799"/>
      <c r="D1376" s="1799"/>
      <c r="E1376" s="1799"/>
      <c r="F1376" s="1799"/>
      <c r="G1376" s="1799"/>
      <c r="H1376" s="1799"/>
      <c r="I1376" s="1842" t="s">
        <v>2864</v>
      </c>
      <c r="J1376" s="1842"/>
      <c r="K1376" s="1842"/>
      <c r="L1376" s="1842"/>
      <c r="M1376" s="1842"/>
      <c r="N1376" s="1842"/>
      <c r="O1376" s="1842"/>
      <c r="P1376" s="1842"/>
      <c r="Q1376" s="1842"/>
      <c r="R1376" s="1842"/>
      <c r="S1376" s="1842"/>
      <c r="T1376" s="1842"/>
      <c r="U1376" s="1842"/>
      <c r="V1376" s="1842"/>
      <c r="W1376" s="1842"/>
      <c r="X1376" s="1842"/>
      <c r="Y1376" s="1842"/>
      <c r="Z1376" s="1799"/>
      <c r="AA1376" s="1843">
        <v>0</v>
      </c>
      <c r="AB1376" s="1843"/>
      <c r="AC1376" s="1843"/>
      <c r="AD1376" s="1843"/>
      <c r="AE1376" s="1843"/>
      <c r="AF1376" s="1843"/>
      <c r="AG1376" s="1843"/>
      <c r="AH1376" s="1800"/>
    </row>
    <row r="1377" spans="1:34" ht="17.45" customHeight="1">
      <c r="A1377" s="1801" t="s">
        <v>2865</v>
      </c>
      <c r="B1377" s="1825"/>
      <c r="C1377" s="1825"/>
      <c r="D1377" s="1825"/>
      <c r="E1377" s="1825"/>
      <c r="F1377" s="1825"/>
      <c r="G1377" s="1825"/>
      <c r="H1377" s="1825"/>
      <c r="I1377" s="1825"/>
      <c r="J1377" s="1825"/>
      <c r="K1377" s="1825"/>
      <c r="L1377" s="1825"/>
      <c r="M1377" s="1825"/>
      <c r="N1377" s="1826"/>
      <c r="O1377" s="1789" t="s">
        <v>2850</v>
      </c>
      <c r="P1377" s="1790"/>
      <c r="Q1377" s="1790"/>
      <c r="R1377" s="1790"/>
      <c r="S1377" s="1791"/>
      <c r="T1377" s="1827" t="s">
        <v>754</v>
      </c>
      <c r="U1377" s="1790"/>
      <c r="V1377" s="1790"/>
      <c r="W1377" s="1213"/>
      <c r="X1377" s="1789" t="s">
        <v>2866</v>
      </c>
      <c r="Y1377" s="1790"/>
      <c r="Z1377" s="1790"/>
      <c r="AA1377" s="1790"/>
      <c r="AB1377" s="1790"/>
      <c r="AC1377" s="1790"/>
      <c r="AD1377" s="1791"/>
      <c r="AE1377" s="1810" t="s">
        <v>2867</v>
      </c>
      <c r="AF1377" s="1828"/>
      <c r="AG1377" s="1828"/>
      <c r="AH1377" s="1213"/>
    </row>
    <row r="1378" spans="1:34" ht="16.7" customHeight="1">
      <c r="A1378" s="1792"/>
      <c r="B1378" s="1793"/>
      <c r="C1378" s="1793"/>
      <c r="D1378" s="1793"/>
      <c r="E1378" s="1793"/>
      <c r="F1378" s="1793"/>
      <c r="G1378" s="1793"/>
      <c r="H1378" s="1793"/>
      <c r="I1378" s="1794" t="s">
        <v>2869</v>
      </c>
      <c r="J1378" s="1794"/>
      <c r="K1378" s="1794"/>
      <c r="L1378" s="1794"/>
      <c r="M1378" s="1794"/>
      <c r="N1378" s="1794"/>
      <c r="O1378" s="1794"/>
      <c r="P1378" s="1794"/>
      <c r="Q1378" s="1794"/>
      <c r="R1378" s="1794"/>
      <c r="S1378" s="1794"/>
      <c r="T1378" s="1794"/>
      <c r="U1378" s="1794"/>
      <c r="V1378" s="1794"/>
      <c r="W1378" s="1794"/>
      <c r="X1378" s="1794"/>
      <c r="Y1378" s="1794"/>
      <c r="Z1378" s="1214"/>
      <c r="AA1378" s="1795">
        <v>0</v>
      </c>
      <c r="AB1378" s="1795"/>
      <c r="AC1378" s="1795"/>
      <c r="AD1378" s="1795"/>
      <c r="AE1378" s="1795"/>
      <c r="AF1378" s="1795"/>
      <c r="AG1378" s="1795"/>
      <c r="AH1378" s="1213"/>
    </row>
    <row r="1379" spans="1:34" ht="17.45" customHeight="1">
      <c r="A1379" s="1801" t="s">
        <v>2870</v>
      </c>
      <c r="B1379" s="1825"/>
      <c r="C1379" s="1825"/>
      <c r="D1379" s="1825"/>
      <c r="E1379" s="1825"/>
      <c r="F1379" s="1825"/>
      <c r="G1379" s="1825"/>
      <c r="H1379" s="1825"/>
      <c r="I1379" s="1825"/>
      <c r="J1379" s="1825"/>
      <c r="K1379" s="1825"/>
      <c r="L1379" s="1825"/>
      <c r="M1379" s="1825"/>
      <c r="N1379" s="1826"/>
      <c r="O1379" s="1789" t="s">
        <v>2850</v>
      </c>
      <c r="P1379" s="1790"/>
      <c r="Q1379" s="1790"/>
      <c r="R1379" s="1790"/>
      <c r="S1379" s="1791"/>
      <c r="T1379" s="1827" t="s">
        <v>754</v>
      </c>
      <c r="U1379" s="1790"/>
      <c r="V1379" s="1790"/>
      <c r="W1379" s="1213"/>
      <c r="X1379" s="1789" t="s">
        <v>2866</v>
      </c>
      <c r="Y1379" s="1790"/>
      <c r="Z1379" s="1790"/>
      <c r="AA1379" s="1790"/>
      <c r="AB1379" s="1790"/>
      <c r="AC1379" s="1790"/>
      <c r="AD1379" s="1791"/>
      <c r="AE1379" s="1810" t="s">
        <v>2867</v>
      </c>
      <c r="AF1379" s="1828"/>
      <c r="AG1379" s="1828"/>
      <c r="AH1379" s="1213"/>
    </row>
    <row r="1380" spans="1:34" ht="16.7" customHeight="1">
      <c r="A1380" s="1223"/>
      <c r="B1380" s="1224" t="s">
        <v>239</v>
      </c>
      <c r="C1380" s="1875" t="s">
        <v>2611</v>
      </c>
      <c r="D1380" s="1876"/>
      <c r="E1380" s="1876"/>
      <c r="F1380" s="1876"/>
      <c r="G1380" s="1876"/>
      <c r="H1380" s="1876"/>
      <c r="I1380" s="1876"/>
      <c r="J1380" s="1876"/>
      <c r="K1380" s="1876"/>
      <c r="L1380" s="1876"/>
      <c r="M1380" s="1876"/>
      <c r="N1380" s="1875"/>
      <c r="O1380" s="1885">
        <v>200.4821</v>
      </c>
      <c r="P1380" s="1886"/>
      <c r="Q1380" s="1886"/>
      <c r="R1380" s="1886"/>
      <c r="S1380" s="1887"/>
      <c r="T1380" s="1888" t="s">
        <v>2612</v>
      </c>
      <c r="U1380" s="1889"/>
      <c r="V1380" s="1889"/>
      <c r="W1380" s="1225"/>
      <c r="X1380" s="1890">
        <v>12.854699999999999</v>
      </c>
      <c r="Y1380" s="1891"/>
      <c r="Z1380" s="1891"/>
      <c r="AA1380" s="1891"/>
      <c r="AB1380" s="1891"/>
      <c r="AC1380" s="1891"/>
      <c r="AD1380" s="1892"/>
      <c r="AE1380" s="1865">
        <v>2576.1950000000002</v>
      </c>
      <c r="AF1380" s="1847"/>
      <c r="AG1380" s="1847"/>
      <c r="AH1380" s="1225"/>
    </row>
    <row r="1381" spans="1:34" ht="17.45" customHeight="1">
      <c r="A1381" s="1218"/>
      <c r="B1381" s="1205" t="s">
        <v>2940</v>
      </c>
      <c r="C1381" s="1903" t="s">
        <v>2941</v>
      </c>
      <c r="D1381" s="1815"/>
      <c r="E1381" s="1815"/>
      <c r="F1381" s="1815"/>
      <c r="G1381" s="1815"/>
      <c r="H1381" s="1815"/>
      <c r="I1381" s="1815"/>
      <c r="J1381" s="1815"/>
      <c r="K1381" s="1815"/>
      <c r="L1381" s="1815"/>
      <c r="M1381" s="1815"/>
      <c r="N1381" s="1903"/>
      <c r="O1381" s="1910">
        <v>3.1703000000000001</v>
      </c>
      <c r="P1381" s="1911"/>
      <c r="Q1381" s="1911"/>
      <c r="R1381" s="1911"/>
      <c r="S1381" s="1912"/>
      <c r="T1381" s="1913" t="s">
        <v>497</v>
      </c>
      <c r="U1381" s="1796"/>
      <c r="V1381" s="1796"/>
      <c r="W1381" s="1219"/>
      <c r="X1381" s="1914">
        <v>469.94220000000001</v>
      </c>
      <c r="Y1381" s="1915"/>
      <c r="Z1381" s="1915"/>
      <c r="AA1381" s="1915"/>
      <c r="AB1381" s="1915"/>
      <c r="AC1381" s="1915"/>
      <c r="AD1381" s="1916"/>
      <c r="AE1381" s="1909">
        <v>1489.8507999999999</v>
      </c>
      <c r="AF1381" s="1841"/>
      <c r="AG1381" s="1841"/>
      <c r="AH1381" s="1219"/>
    </row>
    <row r="1382" spans="1:34" ht="17.45" customHeight="1">
      <c r="A1382" s="1218"/>
      <c r="B1382" s="1205" t="s">
        <v>3025</v>
      </c>
      <c r="C1382" s="1903" t="s">
        <v>3026</v>
      </c>
      <c r="D1382" s="1815"/>
      <c r="E1382" s="1815"/>
      <c r="F1382" s="1815"/>
      <c r="G1382" s="1815"/>
      <c r="H1382" s="1815"/>
      <c r="I1382" s="1815"/>
      <c r="J1382" s="1815"/>
      <c r="K1382" s="1815"/>
      <c r="L1382" s="1815"/>
      <c r="M1382" s="1815"/>
      <c r="N1382" s="1903"/>
      <c r="O1382" s="1910">
        <v>0.39379999999999998</v>
      </c>
      <c r="P1382" s="1911"/>
      <c r="Q1382" s="1911"/>
      <c r="R1382" s="1911"/>
      <c r="S1382" s="1912"/>
      <c r="T1382" s="1913" t="s">
        <v>497</v>
      </c>
      <c r="U1382" s="1796"/>
      <c r="V1382" s="1796"/>
      <c r="W1382" s="1219"/>
      <c r="X1382" s="1914">
        <v>453.18619999999999</v>
      </c>
      <c r="Y1382" s="1915"/>
      <c r="Z1382" s="1915"/>
      <c r="AA1382" s="1915"/>
      <c r="AB1382" s="1915"/>
      <c r="AC1382" s="1915"/>
      <c r="AD1382" s="1916"/>
      <c r="AE1382" s="1909">
        <v>178.46619999999999</v>
      </c>
      <c r="AF1382" s="1841"/>
      <c r="AG1382" s="1841"/>
      <c r="AH1382" s="1219"/>
    </row>
    <row r="1383" spans="1:34" ht="16.7" customHeight="1">
      <c r="A1383" s="1220"/>
      <c r="B1383" s="1209" t="s">
        <v>2957</v>
      </c>
      <c r="C1383" s="1866" t="s">
        <v>2958</v>
      </c>
      <c r="D1383" s="1867"/>
      <c r="E1383" s="1867"/>
      <c r="F1383" s="1867"/>
      <c r="G1383" s="1867"/>
      <c r="H1383" s="1867"/>
      <c r="I1383" s="1867"/>
      <c r="J1383" s="1867"/>
      <c r="K1383" s="1867"/>
      <c r="L1383" s="1867"/>
      <c r="M1383" s="1867"/>
      <c r="N1383" s="1866"/>
      <c r="O1383" s="1893">
        <v>30.732700000000001</v>
      </c>
      <c r="P1383" s="1894"/>
      <c r="Q1383" s="1894"/>
      <c r="R1383" s="1894"/>
      <c r="S1383" s="1895"/>
      <c r="T1383" s="1896" t="s">
        <v>469</v>
      </c>
      <c r="U1383" s="1897"/>
      <c r="V1383" s="1897"/>
      <c r="W1383" s="1222"/>
      <c r="X1383" s="1898">
        <v>82.821700000000007</v>
      </c>
      <c r="Y1383" s="1899"/>
      <c r="Z1383" s="1899"/>
      <c r="AA1383" s="1899"/>
      <c r="AB1383" s="1899"/>
      <c r="AC1383" s="1899"/>
      <c r="AD1383" s="1900"/>
      <c r="AE1383" s="1874">
        <v>2545.2822000000001</v>
      </c>
      <c r="AF1383" s="1843"/>
      <c r="AG1383" s="1843"/>
      <c r="AH1383" s="1222"/>
    </row>
    <row r="1384" spans="1:34" ht="17.45" customHeight="1">
      <c r="A1384" s="1792"/>
      <c r="B1384" s="1793"/>
      <c r="C1384" s="1793"/>
      <c r="D1384" s="1793"/>
      <c r="E1384" s="1793"/>
      <c r="F1384" s="1793"/>
      <c r="G1384" s="1793"/>
      <c r="H1384" s="1793"/>
      <c r="I1384" s="1794" t="s">
        <v>2871</v>
      </c>
      <c r="J1384" s="1794"/>
      <c r="K1384" s="1794"/>
      <c r="L1384" s="1794"/>
      <c r="M1384" s="1794"/>
      <c r="N1384" s="1794"/>
      <c r="O1384" s="1794"/>
      <c r="P1384" s="1794"/>
      <c r="Q1384" s="1794"/>
      <c r="R1384" s="1794"/>
      <c r="S1384" s="1794"/>
      <c r="T1384" s="1794"/>
      <c r="U1384" s="1794"/>
      <c r="V1384" s="1794"/>
      <c r="W1384" s="1794"/>
      <c r="X1384" s="1794"/>
      <c r="Y1384" s="1794"/>
      <c r="Z1384" s="1214"/>
      <c r="AA1384" s="1795">
        <v>6789.7942000000003</v>
      </c>
      <c r="AB1384" s="1795"/>
      <c r="AC1384" s="1795"/>
      <c r="AD1384" s="1795"/>
      <c r="AE1384" s="1795"/>
      <c r="AF1384" s="1795"/>
      <c r="AG1384" s="1795"/>
      <c r="AH1384" s="1213"/>
    </row>
    <row r="1385" spans="1:34" ht="17.45" customHeight="1">
      <c r="A1385" s="1801" t="s">
        <v>2872</v>
      </c>
      <c r="B1385" s="1825"/>
      <c r="C1385" s="1825"/>
      <c r="D1385" s="1825"/>
      <c r="E1385" s="1825"/>
      <c r="F1385" s="1825"/>
      <c r="G1385" s="1825"/>
      <c r="H1385" s="1825"/>
      <c r="I1385" s="1825"/>
      <c r="J1385" s="1825"/>
      <c r="K1385" s="1825"/>
      <c r="L1385" s="1825"/>
      <c r="M1385" s="1825"/>
      <c r="N1385" s="1826"/>
      <c r="O1385" s="1789" t="s">
        <v>2850</v>
      </c>
      <c r="P1385" s="1790"/>
      <c r="Q1385" s="1790"/>
      <c r="R1385" s="1790"/>
      <c r="S1385" s="1791"/>
      <c r="T1385" s="1827" t="s">
        <v>754</v>
      </c>
      <c r="U1385" s="1790"/>
      <c r="V1385" s="1790"/>
      <c r="W1385" s="1213"/>
      <c r="X1385" s="1789" t="s">
        <v>2866</v>
      </c>
      <c r="Y1385" s="1790"/>
      <c r="Z1385" s="1790"/>
      <c r="AA1385" s="1790"/>
      <c r="AB1385" s="1790"/>
      <c r="AC1385" s="1790"/>
      <c r="AD1385" s="1791"/>
      <c r="AE1385" s="1810" t="s">
        <v>2867</v>
      </c>
      <c r="AF1385" s="1828"/>
      <c r="AG1385" s="1828"/>
      <c r="AH1385" s="1213"/>
    </row>
    <row r="1386" spans="1:34" ht="16.7" customHeight="1">
      <c r="A1386" s="1792"/>
      <c r="B1386" s="1793"/>
      <c r="C1386" s="1793"/>
      <c r="D1386" s="1793"/>
      <c r="E1386" s="1793"/>
      <c r="F1386" s="1793"/>
      <c r="G1386" s="1793"/>
      <c r="H1386" s="1793"/>
      <c r="I1386" s="1793"/>
      <c r="J1386" s="1793"/>
      <c r="K1386" s="1794" t="s">
        <v>2873</v>
      </c>
      <c r="L1386" s="1794"/>
      <c r="M1386" s="1794"/>
      <c r="N1386" s="1794"/>
      <c r="O1386" s="1794"/>
      <c r="P1386" s="1794"/>
      <c r="Q1386" s="1794"/>
      <c r="R1386" s="1794"/>
      <c r="S1386" s="1794"/>
      <c r="T1386" s="1794"/>
      <c r="U1386" s="1794"/>
      <c r="V1386" s="1794"/>
      <c r="W1386" s="1794"/>
      <c r="X1386" s="1794"/>
      <c r="Y1386" s="1794"/>
      <c r="Z1386" s="1794"/>
      <c r="AA1386" s="1794"/>
      <c r="AB1386" s="1214"/>
      <c r="AC1386" s="1795">
        <v>0</v>
      </c>
      <c r="AD1386" s="1795"/>
      <c r="AE1386" s="1795"/>
      <c r="AF1386" s="1795"/>
      <c r="AG1386" s="1795"/>
      <c r="AH1386" s="1213"/>
    </row>
    <row r="1387" spans="1:34" ht="17.45" customHeight="1">
      <c r="A1387" s="1801" t="s">
        <v>2874</v>
      </c>
      <c r="B1387" s="1825"/>
      <c r="C1387" s="1825"/>
      <c r="D1387" s="1825"/>
      <c r="E1387" s="1825"/>
      <c r="F1387" s="1825"/>
      <c r="G1387" s="1825"/>
      <c r="H1387" s="1825"/>
      <c r="I1387" s="1825"/>
      <c r="J1387" s="1826"/>
      <c r="K1387" s="1789" t="s">
        <v>2850</v>
      </c>
      <c r="L1387" s="1791"/>
      <c r="M1387" s="1855" t="s">
        <v>2875</v>
      </c>
      <c r="N1387" s="1856"/>
      <c r="O1387" s="1857"/>
      <c r="P1387" s="1855" t="s">
        <v>2876</v>
      </c>
      <c r="Q1387" s="1856"/>
      <c r="R1387" s="1857"/>
      <c r="S1387" s="1855" t="s">
        <v>2877</v>
      </c>
      <c r="T1387" s="1857"/>
      <c r="U1387" s="1789" t="s">
        <v>2878</v>
      </c>
      <c r="V1387" s="1790"/>
      <c r="W1387" s="1791"/>
      <c r="X1387" s="1789" t="s">
        <v>2879</v>
      </c>
      <c r="Y1387" s="1790"/>
      <c r="Z1387" s="1790"/>
      <c r="AA1387" s="1790"/>
      <c r="AB1387" s="1791"/>
      <c r="AC1387" s="1789" t="s">
        <v>2880</v>
      </c>
      <c r="AD1387" s="1791"/>
      <c r="AE1387" s="1810" t="s">
        <v>2867</v>
      </c>
      <c r="AF1387" s="1828"/>
      <c r="AG1387" s="1828"/>
      <c r="AH1387" s="1213"/>
    </row>
    <row r="1388" spans="1:34" ht="16.7" customHeight="1">
      <c r="A1388" s="1853"/>
      <c r="B1388" s="1778"/>
      <c r="C1388" s="1778"/>
      <c r="D1388" s="1778"/>
      <c r="E1388" s="1778"/>
      <c r="F1388" s="1778"/>
      <c r="G1388" s="1778"/>
      <c r="H1388" s="1778"/>
      <c r="I1388" s="1846" t="s">
        <v>2881</v>
      </c>
      <c r="J1388" s="1846"/>
      <c r="K1388" s="1846"/>
      <c r="L1388" s="1846"/>
      <c r="M1388" s="1846"/>
      <c r="N1388" s="1846"/>
      <c r="O1388" s="1846"/>
      <c r="P1388" s="1846"/>
      <c r="Q1388" s="1846"/>
      <c r="R1388" s="1846"/>
      <c r="S1388" s="1846"/>
      <c r="T1388" s="1846"/>
      <c r="U1388" s="1846"/>
      <c r="V1388" s="1846"/>
      <c r="W1388" s="1846"/>
      <c r="X1388" s="1846"/>
      <c r="Y1388" s="1846"/>
      <c r="Z1388" s="1203"/>
      <c r="AA1388" s="1847">
        <v>0</v>
      </c>
      <c r="AB1388" s="1847"/>
      <c r="AC1388" s="1847"/>
      <c r="AD1388" s="1847"/>
      <c r="AE1388" s="1847"/>
      <c r="AF1388" s="1847"/>
      <c r="AG1388" s="1847"/>
      <c r="AH1388" s="1204"/>
    </row>
    <row r="1389" spans="1:34" ht="5.85" customHeight="1">
      <c r="A1389" s="1854"/>
      <c r="B1389" s="1309"/>
      <c r="C1389" s="1309"/>
      <c r="D1389" s="1309"/>
      <c r="E1389" s="1309"/>
      <c r="F1389" s="1309"/>
      <c r="G1389" s="1309"/>
      <c r="H1389" s="1309"/>
      <c r="I1389" s="1309"/>
      <c r="J1389" s="1309"/>
      <c r="K1389" s="1309"/>
      <c r="L1389" s="1309"/>
      <c r="M1389" s="1309"/>
      <c r="N1389" s="1309"/>
      <c r="O1389" s="1309"/>
      <c r="P1389" s="1309"/>
      <c r="Q1389" s="1309"/>
      <c r="R1389" s="1309"/>
      <c r="S1389" s="1309"/>
      <c r="T1389" s="1309"/>
      <c r="U1389" s="1309"/>
      <c r="V1389" s="1309"/>
      <c r="W1389" s="1309"/>
      <c r="X1389" s="1309"/>
      <c r="Y1389" s="1309"/>
      <c r="Z1389" s="1309"/>
      <c r="AA1389" s="1309"/>
      <c r="AB1389" s="1309"/>
      <c r="AC1389" s="1309"/>
      <c r="AD1389" s="1309"/>
      <c r="AE1389" s="1309"/>
      <c r="AF1389" s="1309"/>
      <c r="AG1389" s="1309"/>
      <c r="AH1389" s="1782"/>
    </row>
    <row r="1390" spans="1:34" ht="17.45" customHeight="1">
      <c r="A1390" s="1845"/>
      <c r="B1390" s="1799"/>
      <c r="C1390" s="1799"/>
      <c r="D1390" s="1799"/>
      <c r="E1390" s="1799"/>
      <c r="F1390" s="1799"/>
      <c r="G1390" s="1799"/>
      <c r="H1390" s="1799"/>
      <c r="I1390" s="1842" t="s">
        <v>2882</v>
      </c>
      <c r="J1390" s="1842"/>
      <c r="K1390" s="1842"/>
      <c r="L1390" s="1842"/>
      <c r="M1390" s="1842"/>
      <c r="N1390" s="1842"/>
      <c r="O1390" s="1842"/>
      <c r="P1390" s="1842"/>
      <c r="Q1390" s="1842"/>
      <c r="R1390" s="1842"/>
      <c r="S1390" s="1842"/>
      <c r="T1390" s="1842"/>
      <c r="U1390" s="1842"/>
      <c r="V1390" s="1842"/>
      <c r="W1390" s="1842"/>
      <c r="X1390" s="1842"/>
      <c r="Y1390" s="1842"/>
      <c r="Z1390" s="1212"/>
      <c r="AA1390" s="1848">
        <v>6789.79</v>
      </c>
      <c r="AB1390" s="1848"/>
      <c r="AC1390" s="1848"/>
      <c r="AD1390" s="1848"/>
      <c r="AE1390" s="1848"/>
      <c r="AF1390" s="1848"/>
      <c r="AG1390" s="1848"/>
      <c r="AH1390" s="1208"/>
    </row>
    <row r="1391" spans="1:34" ht="45.75" customHeight="1">
      <c r="A1391" s="1849" t="s">
        <v>2883</v>
      </c>
      <c r="B1391" s="1850"/>
      <c r="C1391" s="1850"/>
      <c r="D1391" s="1850"/>
      <c r="E1391" s="1851" t="s">
        <v>3029</v>
      </c>
      <c r="F1391" s="1852"/>
      <c r="G1391" s="1852"/>
      <c r="H1391" s="1852"/>
      <c r="I1391" s="1852"/>
      <c r="J1391" s="1852"/>
      <c r="K1391" s="1852"/>
      <c r="L1391" s="1852"/>
      <c r="M1391" s="1852"/>
      <c r="N1391" s="1852"/>
      <c r="O1391" s="1852"/>
      <c r="P1391" s="1852"/>
      <c r="Q1391" s="1852"/>
      <c r="R1391" s="1852"/>
      <c r="S1391" s="1852"/>
      <c r="T1391" s="1852"/>
      <c r="U1391" s="1852"/>
      <c r="V1391" s="1852"/>
      <c r="W1391" s="1852"/>
      <c r="X1391" s="1852"/>
      <c r="Y1391" s="1852"/>
      <c r="Z1391" s="1852"/>
      <c r="AA1391" s="1852"/>
      <c r="AB1391" s="1852"/>
      <c r="AC1391" s="1852"/>
      <c r="AD1391" s="1852"/>
      <c r="AE1391" s="1852"/>
      <c r="AF1391" s="1852"/>
      <c r="AG1391" s="1852"/>
      <c r="AH1391" s="1851"/>
    </row>
    <row r="1392" spans="1:34" ht="116.45" customHeight="1">
      <c r="A1392" s="1218"/>
      <c r="AH1392" s="1219"/>
    </row>
    <row r="1393" spans="1:34" ht="115.7" customHeight="1">
      <c r="A1393" s="1220"/>
      <c r="B1393" s="1221"/>
      <c r="C1393" s="1221"/>
      <c r="D1393" s="1221"/>
      <c r="E1393" s="1221"/>
      <c r="F1393" s="1221"/>
      <c r="G1393" s="1221"/>
      <c r="H1393" s="1221"/>
      <c r="I1393" s="1221"/>
      <c r="J1393" s="1221"/>
      <c r="K1393" s="1221"/>
      <c r="L1393" s="1221"/>
      <c r="M1393" s="1221"/>
      <c r="N1393" s="1221"/>
      <c r="O1393" s="1221"/>
      <c r="P1393" s="1221"/>
      <c r="Q1393" s="1221"/>
      <c r="R1393" s="1221"/>
      <c r="S1393" s="1221"/>
      <c r="T1393" s="1221"/>
      <c r="U1393" s="1221"/>
      <c r="V1393" s="1221"/>
      <c r="W1393" s="1221"/>
      <c r="X1393" s="1221"/>
      <c r="Y1393" s="1221"/>
      <c r="Z1393" s="1221"/>
      <c r="AA1393" s="1221"/>
      <c r="AB1393" s="1221"/>
      <c r="AC1393" s="1221"/>
      <c r="AD1393" s="1221"/>
      <c r="AE1393" s="1221"/>
      <c r="AF1393" s="1221"/>
      <c r="AG1393" s="1221"/>
      <c r="AH1393" s="1222"/>
    </row>
    <row r="1394" spans="1:34" ht="5.85" customHeight="1">
      <c r="A1394" s="1777"/>
      <c r="B1394" s="1778"/>
      <c r="C1394" s="1778"/>
      <c r="D1394" s="1778"/>
      <c r="E1394" s="1778"/>
      <c r="F1394" s="1778"/>
      <c r="G1394" s="1778"/>
      <c r="H1394" s="1778"/>
      <c r="I1394" s="1778"/>
      <c r="J1394" s="1778"/>
      <c r="K1394" s="1778"/>
      <c r="L1394" s="1778"/>
      <c r="M1394" s="1778"/>
      <c r="N1394" s="1778"/>
      <c r="O1394" s="1778"/>
      <c r="P1394" s="1778"/>
      <c r="Q1394" s="1778"/>
      <c r="R1394" s="1778"/>
      <c r="S1394" s="1778"/>
      <c r="T1394" s="1778"/>
      <c r="U1394" s="1778"/>
      <c r="V1394" s="1778"/>
      <c r="W1394" s="1778"/>
      <c r="X1394" s="1778"/>
      <c r="Y1394" s="1778"/>
      <c r="Z1394" s="1778"/>
      <c r="AA1394" s="1778"/>
      <c r="AB1394" s="1778"/>
      <c r="AC1394" s="1778"/>
      <c r="AD1394" s="1778"/>
      <c r="AE1394" s="1778"/>
      <c r="AF1394" s="1778"/>
      <c r="AG1394" s="1778"/>
      <c r="AH1394" s="1779"/>
    </row>
    <row r="1395" spans="1:34" ht="10.9" customHeight="1">
      <c r="A1395" s="1780" t="s">
        <v>2834</v>
      </c>
      <c r="B1395" s="1310"/>
      <c r="C1395" s="1310"/>
      <c r="D1395" s="1310"/>
      <c r="E1395" s="1310"/>
      <c r="F1395" s="1310"/>
      <c r="G1395" s="1310"/>
      <c r="H1395" s="1310"/>
      <c r="I1395" s="1310"/>
      <c r="J1395" s="1310"/>
      <c r="K1395" s="1310"/>
      <c r="L1395" s="1310"/>
      <c r="M1395" s="1310"/>
      <c r="N1395" s="1310"/>
      <c r="O1395" s="1310"/>
      <c r="P1395" s="1310"/>
      <c r="Q1395" s="1310"/>
      <c r="R1395" s="1310"/>
      <c r="S1395" s="1310"/>
      <c r="T1395" s="1310"/>
      <c r="U1395" s="1310"/>
      <c r="V1395" s="1310"/>
      <c r="W1395" s="1310"/>
      <c r="X1395" s="1310"/>
      <c r="Y1395" s="1310"/>
      <c r="Z1395" s="1310"/>
      <c r="AA1395" s="1310"/>
      <c r="AB1395" s="1310"/>
      <c r="AC1395" s="1310"/>
      <c r="AD1395" s="1309"/>
      <c r="AE1395" s="1309"/>
      <c r="AF1395" s="1781" t="s">
        <v>3030</v>
      </c>
      <c r="AG1395" s="1781"/>
      <c r="AH1395" s="1782"/>
    </row>
    <row r="1396" spans="1:34" ht="5.85" customHeight="1">
      <c r="A1396" s="1780"/>
      <c r="B1396" s="1310"/>
      <c r="C1396" s="1310"/>
      <c r="D1396" s="1310"/>
      <c r="E1396" s="1310"/>
      <c r="F1396" s="1310"/>
      <c r="G1396" s="1310"/>
      <c r="H1396" s="1310"/>
      <c r="I1396" s="1310"/>
      <c r="J1396" s="1310"/>
      <c r="K1396" s="1310"/>
      <c r="L1396" s="1310"/>
      <c r="M1396" s="1310"/>
      <c r="N1396" s="1310"/>
      <c r="O1396" s="1310"/>
      <c r="P1396" s="1310"/>
      <c r="Q1396" s="1310"/>
      <c r="R1396" s="1310"/>
      <c r="S1396" s="1310"/>
      <c r="T1396" s="1310"/>
      <c r="U1396" s="1310"/>
      <c r="V1396" s="1310"/>
      <c r="W1396" s="1310"/>
      <c r="X1396" s="1310"/>
      <c r="Y1396" s="1310"/>
      <c r="Z1396" s="1310"/>
      <c r="AA1396" s="1310"/>
      <c r="AB1396" s="1310"/>
      <c r="AC1396" s="1310"/>
      <c r="AD1396" s="1311"/>
      <c r="AE1396" s="1311"/>
      <c r="AF1396" s="1311"/>
      <c r="AG1396" s="1311"/>
      <c r="AH1396" s="1782"/>
    </row>
    <row r="1397" spans="1:34" ht="11.65" customHeight="1">
      <c r="A1397" s="1783" t="s">
        <v>2836</v>
      </c>
      <c r="B1397" s="1784"/>
      <c r="C1397" s="1784"/>
      <c r="D1397" s="1784"/>
      <c r="E1397" s="1784"/>
      <c r="F1397" s="1784"/>
      <c r="G1397" s="1784"/>
      <c r="H1397" s="1784"/>
      <c r="I1397" s="1784"/>
      <c r="J1397" s="1784"/>
      <c r="K1397" s="1784"/>
      <c r="L1397" s="1784"/>
      <c r="M1397" s="1784"/>
      <c r="N1397" s="1784"/>
      <c r="O1397" s="1784"/>
      <c r="P1397" s="1784"/>
      <c r="Q1397" s="1784"/>
      <c r="R1397" s="1784"/>
      <c r="S1397" s="1784"/>
      <c r="T1397" s="1784"/>
      <c r="U1397" s="1784"/>
      <c r="V1397" s="1784"/>
      <c r="W1397" s="1784"/>
      <c r="X1397" s="1784"/>
      <c r="Y1397" s="1784"/>
      <c r="Z1397" s="1784"/>
      <c r="AA1397" s="1784"/>
      <c r="AB1397" s="1784"/>
      <c r="AC1397" s="1784"/>
      <c r="AD1397" s="1311"/>
      <c r="AE1397" s="1311"/>
      <c r="AF1397" s="1311"/>
      <c r="AG1397" s="1311"/>
      <c r="AH1397" s="1782"/>
    </row>
    <row r="1398" spans="1:34" ht="23.25" customHeight="1">
      <c r="A1398" s="1785" t="s">
        <v>2837</v>
      </c>
      <c r="B1398" s="1786"/>
      <c r="C1398" s="1786"/>
      <c r="D1398" s="1786"/>
      <c r="E1398" s="1786"/>
      <c r="F1398" s="1786"/>
      <c r="G1398" s="1786"/>
      <c r="H1398" s="1786"/>
      <c r="I1398" s="1786"/>
      <c r="J1398" s="1786"/>
      <c r="K1398" s="1786"/>
      <c r="L1398" s="1786"/>
      <c r="M1398" s="1786"/>
      <c r="N1398" s="1786"/>
      <c r="O1398" s="1786"/>
      <c r="P1398" s="1786"/>
      <c r="Q1398" s="1786"/>
      <c r="R1398" s="1786"/>
      <c r="S1398" s="1786"/>
      <c r="T1398" s="1786"/>
      <c r="U1398" s="1786"/>
      <c r="V1398" s="1786"/>
      <c r="W1398" s="1786"/>
      <c r="X1398" s="1786"/>
      <c r="Y1398" s="1786"/>
      <c r="Z1398" s="1786"/>
      <c r="AA1398" s="1786"/>
      <c r="AB1398" s="1786"/>
      <c r="AC1398" s="1786"/>
      <c r="AD1398" s="1311"/>
      <c r="AE1398" s="1311"/>
      <c r="AF1398" s="1311"/>
      <c r="AG1398" s="1311"/>
      <c r="AH1398" s="1782"/>
    </row>
    <row r="1399" spans="1:34" ht="5.0999999999999996" customHeight="1">
      <c r="A1399" s="1787" t="s">
        <v>2838</v>
      </c>
      <c r="B1399" s="1788"/>
      <c r="C1399" s="1788"/>
      <c r="D1399" s="1788"/>
      <c r="E1399" s="1788"/>
      <c r="F1399" s="1788"/>
      <c r="G1399" s="1788"/>
      <c r="H1399" s="1788"/>
      <c r="I1399" s="1788"/>
      <c r="J1399" s="1788"/>
      <c r="K1399" s="1788"/>
      <c r="L1399" s="1788"/>
      <c r="M1399" s="1788"/>
      <c r="N1399" s="1788"/>
      <c r="O1399" s="1788"/>
      <c r="P1399" s="1788"/>
      <c r="Q1399" s="1788"/>
      <c r="R1399" s="1788"/>
      <c r="S1399" s="1788"/>
      <c r="T1399" s="1788"/>
      <c r="U1399" s="1788"/>
      <c r="V1399" s="1788"/>
      <c r="W1399" s="1788"/>
      <c r="X1399" s="1788"/>
      <c r="Y1399" s="1788"/>
      <c r="Z1399" s="1788"/>
      <c r="AA1399" s="1788"/>
      <c r="AB1399" s="1788"/>
      <c r="AC1399" s="1788"/>
      <c r="AD1399" s="1311"/>
      <c r="AE1399" s="1311"/>
      <c r="AF1399" s="1311"/>
      <c r="AG1399" s="1311"/>
      <c r="AH1399" s="1782"/>
    </row>
    <row r="1400" spans="1:34" ht="5.85" customHeight="1">
      <c r="A1400" s="1787"/>
      <c r="B1400" s="1788"/>
      <c r="C1400" s="1788"/>
      <c r="D1400" s="1788"/>
      <c r="E1400" s="1788"/>
      <c r="F1400" s="1788"/>
      <c r="G1400" s="1788"/>
      <c r="H1400" s="1788"/>
      <c r="I1400" s="1788"/>
      <c r="J1400" s="1788"/>
      <c r="K1400" s="1788"/>
      <c r="L1400" s="1788"/>
      <c r="M1400" s="1788"/>
      <c r="N1400" s="1788"/>
      <c r="O1400" s="1788"/>
      <c r="P1400" s="1788"/>
      <c r="Q1400" s="1788"/>
      <c r="R1400" s="1788"/>
      <c r="S1400" s="1788"/>
      <c r="T1400" s="1788"/>
      <c r="U1400" s="1788"/>
      <c r="V1400" s="1788"/>
      <c r="W1400" s="1788"/>
      <c r="X1400" s="1788"/>
      <c r="Y1400" s="1788"/>
      <c r="Z1400" s="1788"/>
      <c r="AA1400" s="1788"/>
      <c r="AB1400" s="1788"/>
      <c r="AC1400" s="1788"/>
      <c r="AD1400" s="1782"/>
      <c r="AE1400" s="1309"/>
      <c r="AF1400" s="1309"/>
      <c r="AG1400" s="1309"/>
      <c r="AH1400" s="1782"/>
    </row>
    <row r="1401" spans="1:34" ht="11.65" customHeight="1">
      <c r="A1401" s="1787" t="s">
        <v>2839</v>
      </c>
      <c r="B1401" s="1788"/>
      <c r="C1401" s="1788"/>
      <c r="D1401" s="1788"/>
      <c r="E1401" s="1788"/>
      <c r="F1401" s="1788"/>
      <c r="G1401" s="1788"/>
      <c r="H1401" s="1788"/>
      <c r="I1401" s="1788"/>
      <c r="J1401" s="1788"/>
      <c r="K1401" s="1788"/>
      <c r="L1401" s="1788"/>
      <c r="M1401" s="1788"/>
      <c r="N1401" s="1788"/>
      <c r="O1401" s="1788"/>
      <c r="P1401" s="1788"/>
      <c r="Q1401" s="1788"/>
      <c r="R1401" s="1788"/>
      <c r="S1401" s="1788"/>
      <c r="T1401" s="1788"/>
      <c r="U1401" s="1788"/>
      <c r="V1401" s="1788"/>
      <c r="W1401" s="1788"/>
      <c r="X1401" s="1788"/>
      <c r="Y1401" s="1788"/>
      <c r="Z1401" s="1788"/>
      <c r="AA1401" s="1788"/>
      <c r="AB1401" s="1788"/>
      <c r="AC1401" s="1788"/>
      <c r="AD1401" s="1818" t="s">
        <v>2840</v>
      </c>
      <c r="AE1401" s="1818"/>
      <c r="AF1401" s="1206">
        <v>21.23</v>
      </c>
      <c r="AG1401" s="1207" t="s">
        <v>5</v>
      </c>
      <c r="AH1401" s="1800"/>
    </row>
    <row r="1402" spans="1:34" ht="11.65" customHeight="1">
      <c r="A1402" s="1819" t="s">
        <v>2841</v>
      </c>
      <c r="B1402" s="1820"/>
      <c r="C1402" s="1820"/>
      <c r="D1402" s="1820"/>
      <c r="E1402" s="1820"/>
      <c r="F1402" s="1820"/>
      <c r="G1402" s="1820"/>
      <c r="H1402" s="1820"/>
      <c r="I1402" s="1820"/>
      <c r="J1402" s="1820"/>
      <c r="K1402" s="1820"/>
      <c r="L1402" s="1820"/>
      <c r="M1402" s="1820"/>
      <c r="N1402" s="1820"/>
      <c r="O1402" s="1820"/>
      <c r="P1402" s="1820"/>
      <c r="Q1402" s="1820"/>
      <c r="R1402" s="1820"/>
      <c r="S1402" s="1820"/>
      <c r="T1402" s="1820"/>
      <c r="U1402" s="1820"/>
      <c r="V1402" s="1820"/>
      <c r="W1402" s="1820"/>
      <c r="X1402" s="1820"/>
      <c r="Y1402" s="1820"/>
      <c r="Z1402" s="1820"/>
      <c r="AA1402" s="1820"/>
      <c r="AB1402" s="1820"/>
      <c r="AC1402" s="1820"/>
      <c r="AD1402" s="1821" t="s">
        <v>2842</v>
      </c>
      <c r="AE1402" s="1821"/>
      <c r="AF1402" s="1210">
        <v>15</v>
      </c>
      <c r="AG1402" s="1211" t="s">
        <v>5</v>
      </c>
      <c r="AH1402" s="1800"/>
    </row>
    <row r="1403" spans="1:34" ht="16.7" customHeight="1">
      <c r="A1403" s="1822" t="s">
        <v>2843</v>
      </c>
      <c r="B1403" s="1802"/>
      <c r="C1403" s="1802"/>
      <c r="D1403" s="1778"/>
      <c r="E1403" s="1823" t="s">
        <v>2692</v>
      </c>
      <c r="F1403" s="1823"/>
      <c r="G1403" s="1823"/>
      <c r="H1403" s="1823"/>
      <c r="I1403" s="1823"/>
      <c r="J1403" s="1823"/>
      <c r="K1403" s="1823"/>
      <c r="L1403" s="1823"/>
      <c r="M1403" s="1823"/>
      <c r="N1403" s="1823"/>
      <c r="O1403" s="1823"/>
      <c r="P1403" s="1823"/>
      <c r="Q1403" s="1823"/>
      <c r="R1403" s="1823"/>
      <c r="S1403" s="1823"/>
      <c r="T1403" s="1823"/>
      <c r="U1403" s="1823"/>
      <c r="V1403" s="1823"/>
      <c r="W1403" s="1823"/>
      <c r="X1403" s="1823"/>
      <c r="Y1403" s="1823"/>
      <c r="Z1403" s="1823"/>
      <c r="AA1403" s="1823"/>
      <c r="AB1403" s="1823"/>
      <c r="AC1403" s="1823"/>
      <c r="AD1403" s="1823"/>
      <c r="AE1403" s="1823"/>
      <c r="AF1403" s="1823"/>
      <c r="AG1403" s="1823"/>
      <c r="AH1403" s="1779"/>
    </row>
    <row r="1404" spans="1:34" ht="17.45" customHeight="1">
      <c r="A1404" s="1824" t="s">
        <v>2844</v>
      </c>
      <c r="B1404" s="1816"/>
      <c r="C1404" s="1816"/>
      <c r="D1404" s="1309"/>
      <c r="E1404" s="1815" t="s">
        <v>169</v>
      </c>
      <c r="F1404" s="1815"/>
      <c r="G1404" s="1111"/>
      <c r="H1404" s="1796" t="s">
        <v>2845</v>
      </c>
      <c r="I1404" s="1796"/>
      <c r="J1404" s="1796" t="s">
        <v>495</v>
      </c>
      <c r="K1404" s="1796"/>
      <c r="L1404" s="1309"/>
      <c r="M1404" s="1309"/>
      <c r="N1404" s="1816" t="s">
        <v>2846</v>
      </c>
      <c r="O1404" s="1816"/>
      <c r="P1404" s="1816"/>
      <c r="Q1404" s="1816"/>
      <c r="R1404" s="1817">
        <v>1</v>
      </c>
      <c r="S1404" s="1817"/>
      <c r="T1404" s="1817"/>
      <c r="U1404" s="1817"/>
      <c r="V1404" s="1309"/>
      <c r="W1404" s="1309"/>
      <c r="X1404" s="1309"/>
      <c r="Y1404" s="1796" t="s">
        <v>2847</v>
      </c>
      <c r="Z1404" s="1796"/>
      <c r="AA1404" s="1796"/>
      <c r="AB1404" s="1796"/>
      <c r="AC1404" s="1796"/>
      <c r="AD1404" s="1796"/>
      <c r="AE1404" s="1796"/>
      <c r="AF1404" s="1797" t="s">
        <v>2848</v>
      </c>
      <c r="AG1404" s="1797"/>
      <c r="AH1404" s="1782"/>
    </row>
    <row r="1405" spans="1:34" ht="5.85" customHeight="1">
      <c r="A1405" s="1798"/>
      <c r="B1405" s="1799"/>
      <c r="C1405" s="1799"/>
      <c r="D1405" s="1799"/>
      <c r="E1405" s="1799"/>
      <c r="F1405" s="1799"/>
      <c r="G1405" s="1799"/>
      <c r="H1405" s="1799"/>
      <c r="I1405" s="1799"/>
      <c r="J1405" s="1799"/>
      <c r="K1405" s="1799"/>
      <c r="L1405" s="1799"/>
      <c r="M1405" s="1799"/>
      <c r="N1405" s="1799"/>
      <c r="O1405" s="1799"/>
      <c r="P1405" s="1799"/>
      <c r="Q1405" s="1799"/>
      <c r="R1405" s="1799"/>
      <c r="S1405" s="1799"/>
      <c r="T1405" s="1799"/>
      <c r="U1405" s="1799"/>
      <c r="V1405" s="1799"/>
      <c r="W1405" s="1799"/>
      <c r="X1405" s="1799"/>
      <c r="Y1405" s="1799"/>
      <c r="Z1405" s="1799"/>
      <c r="AA1405" s="1799"/>
      <c r="AB1405" s="1799"/>
      <c r="AC1405" s="1799"/>
      <c r="AD1405" s="1799"/>
      <c r="AE1405" s="1799"/>
      <c r="AF1405" s="1799"/>
      <c r="AG1405" s="1799"/>
      <c r="AH1405" s="1800"/>
    </row>
    <row r="1406" spans="1:34" ht="17.45" customHeight="1">
      <c r="A1406" s="1801" t="s">
        <v>2849</v>
      </c>
      <c r="B1406" s="1802"/>
      <c r="C1406" s="1802"/>
      <c r="D1406" s="1802"/>
      <c r="E1406" s="1802"/>
      <c r="F1406" s="1802"/>
      <c r="G1406" s="1802"/>
      <c r="H1406" s="1802"/>
      <c r="I1406" s="1802"/>
      <c r="J1406" s="1803"/>
      <c r="K1406" s="1789" t="s">
        <v>2850</v>
      </c>
      <c r="L1406" s="1807"/>
      <c r="M1406" s="1789" t="s">
        <v>2851</v>
      </c>
      <c r="N1406" s="1790"/>
      <c r="O1406" s="1790"/>
      <c r="P1406" s="1790"/>
      <c r="Q1406" s="1790"/>
      <c r="R1406" s="1790"/>
      <c r="S1406" s="1790"/>
      <c r="T1406" s="1791"/>
      <c r="U1406" s="1789" t="s">
        <v>2852</v>
      </c>
      <c r="V1406" s="1790"/>
      <c r="W1406" s="1790"/>
      <c r="X1406" s="1790"/>
      <c r="Y1406" s="1790"/>
      <c r="Z1406" s="1790"/>
      <c r="AA1406" s="1790"/>
      <c r="AB1406" s="1790"/>
      <c r="AC1406" s="1790"/>
      <c r="AD1406" s="1791"/>
      <c r="AE1406" s="1810" t="s">
        <v>2853</v>
      </c>
      <c r="AF1406" s="1811"/>
      <c r="AG1406" s="1811"/>
      <c r="AH1406" s="1814"/>
    </row>
    <row r="1407" spans="1:34" ht="16.7" customHeight="1">
      <c r="A1407" s="1804"/>
      <c r="B1407" s="1805"/>
      <c r="C1407" s="1805"/>
      <c r="D1407" s="1805"/>
      <c r="E1407" s="1805"/>
      <c r="F1407" s="1805"/>
      <c r="G1407" s="1805"/>
      <c r="H1407" s="1805"/>
      <c r="I1407" s="1805"/>
      <c r="J1407" s="1806"/>
      <c r="K1407" s="1808"/>
      <c r="L1407" s="1809"/>
      <c r="M1407" s="1789" t="s">
        <v>2854</v>
      </c>
      <c r="N1407" s="1790"/>
      <c r="O1407" s="1790"/>
      <c r="P1407" s="1791"/>
      <c r="Q1407" s="1789" t="s">
        <v>2855</v>
      </c>
      <c r="R1407" s="1790"/>
      <c r="S1407" s="1790"/>
      <c r="T1407" s="1791"/>
      <c r="U1407" s="1789" t="s">
        <v>2854</v>
      </c>
      <c r="V1407" s="1790"/>
      <c r="W1407" s="1790"/>
      <c r="X1407" s="1790"/>
      <c r="Y1407" s="1790"/>
      <c r="Z1407" s="1791"/>
      <c r="AA1407" s="1789" t="s">
        <v>2855</v>
      </c>
      <c r="AB1407" s="1790"/>
      <c r="AC1407" s="1790"/>
      <c r="AD1407" s="1791"/>
      <c r="AE1407" s="1812"/>
      <c r="AF1407" s="1813"/>
      <c r="AG1407" s="1813"/>
      <c r="AH1407" s="1800"/>
    </row>
    <row r="1408" spans="1:34" ht="17.45" customHeight="1">
      <c r="A1408" s="1792"/>
      <c r="B1408" s="1793"/>
      <c r="C1408" s="1793"/>
      <c r="D1408" s="1793"/>
      <c r="E1408" s="1793"/>
      <c r="F1408" s="1793"/>
      <c r="G1408" s="1793"/>
      <c r="H1408" s="1793"/>
      <c r="I1408" s="1793"/>
      <c r="J1408" s="1793"/>
      <c r="K1408" s="1794" t="s">
        <v>2856</v>
      </c>
      <c r="L1408" s="1794"/>
      <c r="M1408" s="1794"/>
      <c r="N1408" s="1794"/>
      <c r="O1408" s="1794"/>
      <c r="P1408" s="1794"/>
      <c r="Q1408" s="1794"/>
      <c r="R1408" s="1794"/>
      <c r="S1408" s="1794"/>
      <c r="T1408" s="1794"/>
      <c r="U1408" s="1794"/>
      <c r="V1408" s="1794"/>
      <c r="W1408" s="1794"/>
      <c r="X1408" s="1794"/>
      <c r="Y1408" s="1794"/>
      <c r="Z1408" s="1794"/>
      <c r="AA1408" s="1795">
        <v>0</v>
      </c>
      <c r="AB1408" s="1795"/>
      <c r="AC1408" s="1795"/>
      <c r="AD1408" s="1795"/>
      <c r="AE1408" s="1795"/>
      <c r="AF1408" s="1795"/>
      <c r="AG1408" s="1795"/>
      <c r="AH1408" s="1213"/>
    </row>
    <row r="1409" spans="1:34" ht="16.7" customHeight="1">
      <c r="A1409" s="1801" t="s">
        <v>2857</v>
      </c>
      <c r="B1409" s="1825"/>
      <c r="C1409" s="1825"/>
      <c r="D1409" s="1825"/>
      <c r="E1409" s="1825"/>
      <c r="F1409" s="1825"/>
      <c r="G1409" s="1825"/>
      <c r="H1409" s="1825"/>
      <c r="I1409" s="1825"/>
      <c r="J1409" s="1825"/>
      <c r="K1409" s="1825"/>
      <c r="L1409" s="1825"/>
      <c r="M1409" s="1825"/>
      <c r="N1409" s="1826"/>
      <c r="O1409" s="1789" t="s">
        <v>2858</v>
      </c>
      <c r="P1409" s="1790"/>
      <c r="Q1409" s="1790"/>
      <c r="R1409" s="1790"/>
      <c r="S1409" s="1791"/>
      <c r="T1409" s="1827" t="s">
        <v>2850</v>
      </c>
      <c r="U1409" s="1790"/>
      <c r="V1409" s="1790"/>
      <c r="W1409" s="1213"/>
      <c r="X1409" s="1789" t="s">
        <v>2859</v>
      </c>
      <c r="Y1409" s="1790"/>
      <c r="Z1409" s="1790"/>
      <c r="AA1409" s="1790"/>
      <c r="AB1409" s="1790"/>
      <c r="AC1409" s="1790"/>
      <c r="AD1409" s="1791"/>
      <c r="AE1409" s="1810" t="s">
        <v>2853</v>
      </c>
      <c r="AF1409" s="1828"/>
      <c r="AG1409" s="1828"/>
      <c r="AH1409" s="1213"/>
    </row>
    <row r="1410" spans="1:34" ht="17.45" customHeight="1">
      <c r="A1410" s="1792"/>
      <c r="B1410" s="1778"/>
      <c r="C1410" s="1778"/>
      <c r="D1410" s="1778"/>
      <c r="E1410" s="1778"/>
      <c r="F1410" s="1778"/>
      <c r="G1410" s="1778"/>
      <c r="H1410" s="1778"/>
      <c r="I1410" s="1846" t="s">
        <v>2860</v>
      </c>
      <c r="J1410" s="1846"/>
      <c r="K1410" s="1846"/>
      <c r="L1410" s="1846"/>
      <c r="M1410" s="1846"/>
      <c r="N1410" s="1846"/>
      <c r="O1410" s="1846"/>
      <c r="P1410" s="1846"/>
      <c r="Q1410" s="1846"/>
      <c r="R1410" s="1846"/>
      <c r="S1410" s="1846"/>
      <c r="T1410" s="1846"/>
      <c r="U1410" s="1846"/>
      <c r="V1410" s="1846"/>
      <c r="W1410" s="1846"/>
      <c r="X1410" s="1846"/>
      <c r="Y1410" s="1846"/>
      <c r="Z1410" s="1793"/>
      <c r="AA1410" s="1847">
        <v>0</v>
      </c>
      <c r="AB1410" s="1847"/>
      <c r="AC1410" s="1847"/>
      <c r="AD1410" s="1847"/>
      <c r="AE1410" s="1847"/>
      <c r="AF1410" s="1847"/>
      <c r="AG1410" s="1847"/>
      <c r="AH1410" s="1814"/>
    </row>
    <row r="1411" spans="1:34" ht="17.45" customHeight="1">
      <c r="A1411" s="1844"/>
      <c r="B1411" s="1309"/>
      <c r="C1411" s="1309"/>
      <c r="D1411" s="1309"/>
      <c r="E1411" s="1309"/>
      <c r="F1411" s="1309"/>
      <c r="G1411" s="1309"/>
      <c r="H1411" s="1309"/>
      <c r="I1411" s="1840" t="s">
        <v>2861</v>
      </c>
      <c r="J1411" s="1840"/>
      <c r="K1411" s="1840"/>
      <c r="L1411" s="1840"/>
      <c r="M1411" s="1840"/>
      <c r="N1411" s="1840"/>
      <c r="O1411" s="1840"/>
      <c r="P1411" s="1840"/>
      <c r="Q1411" s="1840"/>
      <c r="R1411" s="1840"/>
      <c r="S1411" s="1840"/>
      <c r="T1411" s="1840"/>
      <c r="U1411" s="1840"/>
      <c r="V1411" s="1840"/>
      <c r="W1411" s="1840"/>
      <c r="X1411" s="1840"/>
      <c r="Y1411" s="1840"/>
      <c r="Z1411" s="1309"/>
      <c r="AA1411" s="1841">
        <v>0</v>
      </c>
      <c r="AB1411" s="1841"/>
      <c r="AC1411" s="1841"/>
      <c r="AD1411" s="1841"/>
      <c r="AE1411" s="1841"/>
      <c r="AF1411" s="1841"/>
      <c r="AG1411" s="1841"/>
      <c r="AH1411" s="1782"/>
    </row>
    <row r="1412" spans="1:34" ht="16.7" customHeight="1">
      <c r="A1412" s="1844"/>
      <c r="B1412" s="1309"/>
      <c r="C1412" s="1309"/>
      <c r="D1412" s="1309"/>
      <c r="E1412" s="1309"/>
      <c r="F1412" s="1309"/>
      <c r="G1412" s="1309"/>
      <c r="H1412" s="1309"/>
      <c r="I1412" s="1840" t="s">
        <v>2862</v>
      </c>
      <c r="J1412" s="1840"/>
      <c r="K1412" s="1840"/>
      <c r="L1412" s="1840"/>
      <c r="M1412" s="1840"/>
      <c r="N1412" s="1840"/>
      <c r="O1412" s="1840"/>
      <c r="P1412" s="1840"/>
      <c r="Q1412" s="1840"/>
      <c r="R1412" s="1840"/>
      <c r="S1412" s="1840"/>
      <c r="T1412" s="1840"/>
      <c r="U1412" s="1840"/>
      <c r="V1412" s="1840"/>
      <c r="W1412" s="1840"/>
      <c r="X1412" s="1840"/>
      <c r="Y1412" s="1840"/>
      <c r="Z1412" s="1309"/>
      <c r="AA1412" s="1841">
        <v>0</v>
      </c>
      <c r="AB1412" s="1841"/>
      <c r="AC1412" s="1841"/>
      <c r="AD1412" s="1841"/>
      <c r="AE1412" s="1841"/>
      <c r="AF1412" s="1841"/>
      <c r="AG1412" s="1841"/>
      <c r="AH1412" s="1782"/>
    </row>
    <row r="1413" spans="1:34" ht="17.45" customHeight="1">
      <c r="A1413" s="1844"/>
      <c r="B1413" s="1309"/>
      <c r="C1413" s="1309"/>
      <c r="D1413" s="1309"/>
      <c r="E1413" s="1309"/>
      <c r="F1413" s="1309"/>
      <c r="G1413" s="1309"/>
      <c r="H1413" s="1309"/>
      <c r="I1413" s="1840" t="s">
        <v>2863</v>
      </c>
      <c r="J1413" s="1840"/>
      <c r="K1413" s="1840"/>
      <c r="L1413" s="1840"/>
      <c r="M1413" s="1840"/>
      <c r="N1413" s="1840"/>
      <c r="O1413" s="1840"/>
      <c r="P1413" s="1840"/>
      <c r="Q1413" s="1840"/>
      <c r="R1413" s="1840"/>
      <c r="S1413" s="1840"/>
      <c r="T1413" s="1840"/>
      <c r="U1413" s="1840"/>
      <c r="V1413" s="1840"/>
      <c r="W1413" s="1840"/>
      <c r="X1413" s="1840"/>
      <c r="Y1413" s="1840"/>
      <c r="Z1413" s="1309"/>
      <c r="AA1413" s="1841">
        <v>0</v>
      </c>
      <c r="AB1413" s="1841"/>
      <c r="AC1413" s="1841"/>
      <c r="AD1413" s="1841"/>
      <c r="AE1413" s="1841"/>
      <c r="AF1413" s="1841"/>
      <c r="AG1413" s="1841"/>
      <c r="AH1413" s="1782"/>
    </row>
    <row r="1414" spans="1:34" ht="17.45" customHeight="1">
      <c r="A1414" s="1845"/>
      <c r="B1414" s="1799"/>
      <c r="C1414" s="1799"/>
      <c r="D1414" s="1799"/>
      <c r="E1414" s="1799"/>
      <c r="F1414" s="1799"/>
      <c r="G1414" s="1799"/>
      <c r="H1414" s="1799"/>
      <c r="I1414" s="1842" t="s">
        <v>2864</v>
      </c>
      <c r="J1414" s="1842"/>
      <c r="K1414" s="1842"/>
      <c r="L1414" s="1842"/>
      <c r="M1414" s="1842"/>
      <c r="N1414" s="1842"/>
      <c r="O1414" s="1842"/>
      <c r="P1414" s="1842"/>
      <c r="Q1414" s="1842"/>
      <c r="R1414" s="1842"/>
      <c r="S1414" s="1842"/>
      <c r="T1414" s="1842"/>
      <c r="U1414" s="1842"/>
      <c r="V1414" s="1842"/>
      <c r="W1414" s="1842"/>
      <c r="X1414" s="1842"/>
      <c r="Y1414" s="1842"/>
      <c r="Z1414" s="1799"/>
      <c r="AA1414" s="1843">
        <v>0</v>
      </c>
      <c r="AB1414" s="1843"/>
      <c r="AC1414" s="1843"/>
      <c r="AD1414" s="1843"/>
      <c r="AE1414" s="1843"/>
      <c r="AF1414" s="1843"/>
      <c r="AG1414" s="1843"/>
      <c r="AH1414" s="1800"/>
    </row>
    <row r="1415" spans="1:34" ht="16.7" customHeight="1">
      <c r="A1415" s="1801" t="s">
        <v>2865</v>
      </c>
      <c r="B1415" s="1825"/>
      <c r="C1415" s="1825"/>
      <c r="D1415" s="1825"/>
      <c r="E1415" s="1825"/>
      <c r="F1415" s="1825"/>
      <c r="G1415" s="1825"/>
      <c r="H1415" s="1825"/>
      <c r="I1415" s="1825"/>
      <c r="J1415" s="1825"/>
      <c r="K1415" s="1825"/>
      <c r="L1415" s="1825"/>
      <c r="M1415" s="1825"/>
      <c r="N1415" s="1826"/>
      <c r="O1415" s="1789" t="s">
        <v>2850</v>
      </c>
      <c r="P1415" s="1790"/>
      <c r="Q1415" s="1790"/>
      <c r="R1415" s="1790"/>
      <c r="S1415" s="1791"/>
      <c r="T1415" s="1827" t="s">
        <v>754</v>
      </c>
      <c r="U1415" s="1790"/>
      <c r="V1415" s="1790"/>
      <c r="W1415" s="1213"/>
      <c r="X1415" s="1789" t="s">
        <v>2866</v>
      </c>
      <c r="Y1415" s="1790"/>
      <c r="Z1415" s="1790"/>
      <c r="AA1415" s="1790"/>
      <c r="AB1415" s="1790"/>
      <c r="AC1415" s="1790"/>
      <c r="AD1415" s="1791"/>
      <c r="AE1415" s="1810" t="s">
        <v>2867</v>
      </c>
      <c r="AF1415" s="1828"/>
      <c r="AG1415" s="1828"/>
      <c r="AH1415" s="1213"/>
    </row>
    <row r="1416" spans="1:34" ht="17.45" customHeight="1">
      <c r="A1416" s="1792"/>
      <c r="B1416" s="1793"/>
      <c r="C1416" s="1793"/>
      <c r="D1416" s="1793"/>
      <c r="E1416" s="1793"/>
      <c r="F1416" s="1793"/>
      <c r="G1416" s="1793"/>
      <c r="H1416" s="1793"/>
      <c r="I1416" s="1794" t="s">
        <v>2869</v>
      </c>
      <c r="J1416" s="1794"/>
      <c r="K1416" s="1794"/>
      <c r="L1416" s="1794"/>
      <c r="M1416" s="1794"/>
      <c r="N1416" s="1794"/>
      <c r="O1416" s="1794"/>
      <c r="P1416" s="1794"/>
      <c r="Q1416" s="1794"/>
      <c r="R1416" s="1794"/>
      <c r="S1416" s="1794"/>
      <c r="T1416" s="1794"/>
      <c r="U1416" s="1794"/>
      <c r="V1416" s="1794"/>
      <c r="W1416" s="1794"/>
      <c r="X1416" s="1794"/>
      <c r="Y1416" s="1794"/>
      <c r="Z1416" s="1214"/>
      <c r="AA1416" s="1795">
        <v>0</v>
      </c>
      <c r="AB1416" s="1795"/>
      <c r="AC1416" s="1795"/>
      <c r="AD1416" s="1795"/>
      <c r="AE1416" s="1795"/>
      <c r="AF1416" s="1795"/>
      <c r="AG1416" s="1795"/>
      <c r="AH1416" s="1213"/>
    </row>
    <row r="1417" spans="1:34" ht="16.7" customHeight="1">
      <c r="A1417" s="1801" t="s">
        <v>2870</v>
      </c>
      <c r="B1417" s="1825"/>
      <c r="C1417" s="1825"/>
      <c r="D1417" s="1825"/>
      <c r="E1417" s="1825"/>
      <c r="F1417" s="1825"/>
      <c r="G1417" s="1825"/>
      <c r="H1417" s="1825"/>
      <c r="I1417" s="1825"/>
      <c r="J1417" s="1825"/>
      <c r="K1417" s="1825"/>
      <c r="L1417" s="1825"/>
      <c r="M1417" s="1825"/>
      <c r="N1417" s="1826"/>
      <c r="O1417" s="1789" t="s">
        <v>2850</v>
      </c>
      <c r="P1417" s="1790"/>
      <c r="Q1417" s="1790"/>
      <c r="R1417" s="1790"/>
      <c r="S1417" s="1791"/>
      <c r="T1417" s="1827" t="s">
        <v>754</v>
      </c>
      <c r="U1417" s="1790"/>
      <c r="V1417" s="1790"/>
      <c r="W1417" s="1213"/>
      <c r="X1417" s="1789" t="s">
        <v>2866</v>
      </c>
      <c r="Y1417" s="1790"/>
      <c r="Z1417" s="1790"/>
      <c r="AA1417" s="1790"/>
      <c r="AB1417" s="1790"/>
      <c r="AC1417" s="1790"/>
      <c r="AD1417" s="1791"/>
      <c r="AE1417" s="1810" t="s">
        <v>2867</v>
      </c>
      <c r="AF1417" s="1828"/>
      <c r="AG1417" s="1828"/>
      <c r="AH1417" s="1213"/>
    </row>
    <row r="1418" spans="1:34" ht="17.45" customHeight="1">
      <c r="A1418" s="1223"/>
      <c r="B1418" s="1224" t="s">
        <v>239</v>
      </c>
      <c r="C1418" s="1875" t="s">
        <v>2611</v>
      </c>
      <c r="D1418" s="1876"/>
      <c r="E1418" s="1876"/>
      <c r="F1418" s="1876"/>
      <c r="G1418" s="1876"/>
      <c r="H1418" s="1876"/>
      <c r="I1418" s="1876"/>
      <c r="J1418" s="1876"/>
      <c r="K1418" s="1876"/>
      <c r="L1418" s="1876"/>
      <c r="M1418" s="1876"/>
      <c r="N1418" s="1875"/>
      <c r="O1418" s="1885">
        <v>221.61089999999999</v>
      </c>
      <c r="P1418" s="1886"/>
      <c r="Q1418" s="1886"/>
      <c r="R1418" s="1886"/>
      <c r="S1418" s="1887"/>
      <c r="T1418" s="1888" t="s">
        <v>2612</v>
      </c>
      <c r="U1418" s="1889"/>
      <c r="V1418" s="1889"/>
      <c r="W1418" s="1225"/>
      <c r="X1418" s="1890">
        <v>12.854699999999999</v>
      </c>
      <c r="Y1418" s="1891"/>
      <c r="Z1418" s="1891"/>
      <c r="AA1418" s="1891"/>
      <c r="AB1418" s="1891"/>
      <c r="AC1418" s="1891"/>
      <c r="AD1418" s="1892"/>
      <c r="AE1418" s="1865">
        <v>2847.7001</v>
      </c>
      <c r="AF1418" s="1847"/>
      <c r="AG1418" s="1847"/>
      <c r="AH1418" s="1225"/>
    </row>
    <row r="1419" spans="1:34" ht="17.45" customHeight="1">
      <c r="A1419" s="1218"/>
      <c r="B1419" s="1205" t="s">
        <v>2940</v>
      </c>
      <c r="C1419" s="1903" t="s">
        <v>2941</v>
      </c>
      <c r="D1419" s="1815"/>
      <c r="E1419" s="1815"/>
      <c r="F1419" s="1815"/>
      <c r="G1419" s="1815"/>
      <c r="H1419" s="1815"/>
      <c r="I1419" s="1815"/>
      <c r="J1419" s="1815"/>
      <c r="K1419" s="1815"/>
      <c r="L1419" s="1815"/>
      <c r="M1419" s="1815"/>
      <c r="N1419" s="1903"/>
      <c r="O1419" s="1910">
        <v>3.7002999999999999</v>
      </c>
      <c r="P1419" s="1911"/>
      <c r="Q1419" s="1911"/>
      <c r="R1419" s="1911"/>
      <c r="S1419" s="1912"/>
      <c r="T1419" s="1913" t="s">
        <v>497</v>
      </c>
      <c r="U1419" s="1796"/>
      <c r="V1419" s="1796"/>
      <c r="W1419" s="1219"/>
      <c r="X1419" s="1914">
        <v>469.94220000000001</v>
      </c>
      <c r="Y1419" s="1915"/>
      <c r="Z1419" s="1915"/>
      <c r="AA1419" s="1915"/>
      <c r="AB1419" s="1915"/>
      <c r="AC1419" s="1915"/>
      <c r="AD1419" s="1916"/>
      <c r="AE1419" s="1909">
        <v>1738.9190000000001</v>
      </c>
      <c r="AF1419" s="1841"/>
      <c r="AG1419" s="1841"/>
      <c r="AH1419" s="1219"/>
    </row>
    <row r="1420" spans="1:34" ht="16.7" customHeight="1">
      <c r="A1420" s="1218"/>
      <c r="B1420" s="1205" t="s">
        <v>3025</v>
      </c>
      <c r="C1420" s="1903" t="s">
        <v>3026</v>
      </c>
      <c r="D1420" s="1815"/>
      <c r="E1420" s="1815"/>
      <c r="F1420" s="1815"/>
      <c r="G1420" s="1815"/>
      <c r="H1420" s="1815"/>
      <c r="I1420" s="1815"/>
      <c r="J1420" s="1815"/>
      <c r="K1420" s="1815"/>
      <c r="L1420" s="1815"/>
      <c r="M1420" s="1815"/>
      <c r="N1420" s="1903"/>
      <c r="O1420" s="1910">
        <v>0.39379999999999998</v>
      </c>
      <c r="P1420" s="1911"/>
      <c r="Q1420" s="1911"/>
      <c r="R1420" s="1911"/>
      <c r="S1420" s="1912"/>
      <c r="T1420" s="1913" t="s">
        <v>497</v>
      </c>
      <c r="U1420" s="1796"/>
      <c r="V1420" s="1796"/>
      <c r="W1420" s="1219"/>
      <c r="X1420" s="1914">
        <v>453.18619999999999</v>
      </c>
      <c r="Y1420" s="1915"/>
      <c r="Z1420" s="1915"/>
      <c r="AA1420" s="1915"/>
      <c r="AB1420" s="1915"/>
      <c r="AC1420" s="1915"/>
      <c r="AD1420" s="1916"/>
      <c r="AE1420" s="1909">
        <v>178.46619999999999</v>
      </c>
      <c r="AF1420" s="1841"/>
      <c r="AG1420" s="1841"/>
      <c r="AH1420" s="1219"/>
    </row>
    <row r="1421" spans="1:34" ht="17.45" customHeight="1">
      <c r="A1421" s="1220"/>
      <c r="B1421" s="1209" t="s">
        <v>2957</v>
      </c>
      <c r="C1421" s="1866" t="s">
        <v>2958</v>
      </c>
      <c r="D1421" s="1867"/>
      <c r="E1421" s="1867"/>
      <c r="F1421" s="1867"/>
      <c r="G1421" s="1867"/>
      <c r="H1421" s="1867"/>
      <c r="I1421" s="1867"/>
      <c r="J1421" s="1867"/>
      <c r="K1421" s="1867"/>
      <c r="L1421" s="1867"/>
      <c r="M1421" s="1867"/>
      <c r="N1421" s="1866"/>
      <c r="O1421" s="1893">
        <v>36.032699999999998</v>
      </c>
      <c r="P1421" s="1894"/>
      <c r="Q1421" s="1894"/>
      <c r="R1421" s="1894"/>
      <c r="S1421" s="1895"/>
      <c r="T1421" s="1896" t="s">
        <v>469</v>
      </c>
      <c r="U1421" s="1897"/>
      <c r="V1421" s="1897"/>
      <c r="W1421" s="1222"/>
      <c r="X1421" s="1898">
        <v>82.821700000000007</v>
      </c>
      <c r="Y1421" s="1899"/>
      <c r="Z1421" s="1899"/>
      <c r="AA1421" s="1899"/>
      <c r="AB1421" s="1899"/>
      <c r="AC1421" s="1899"/>
      <c r="AD1421" s="1900"/>
      <c r="AE1421" s="1874">
        <v>2984.2282</v>
      </c>
      <c r="AF1421" s="1843"/>
      <c r="AG1421" s="1843"/>
      <c r="AH1421" s="1222"/>
    </row>
    <row r="1422" spans="1:34" ht="17.45" customHeight="1">
      <c r="A1422" s="1792"/>
      <c r="B1422" s="1793"/>
      <c r="C1422" s="1793"/>
      <c r="D1422" s="1793"/>
      <c r="E1422" s="1793"/>
      <c r="F1422" s="1793"/>
      <c r="G1422" s="1793"/>
      <c r="H1422" s="1793"/>
      <c r="I1422" s="1794" t="s">
        <v>2871</v>
      </c>
      <c r="J1422" s="1794"/>
      <c r="K1422" s="1794"/>
      <c r="L1422" s="1794"/>
      <c r="M1422" s="1794"/>
      <c r="N1422" s="1794"/>
      <c r="O1422" s="1794"/>
      <c r="P1422" s="1794"/>
      <c r="Q1422" s="1794"/>
      <c r="R1422" s="1794"/>
      <c r="S1422" s="1794"/>
      <c r="T1422" s="1794"/>
      <c r="U1422" s="1794"/>
      <c r="V1422" s="1794"/>
      <c r="W1422" s="1794"/>
      <c r="X1422" s="1794"/>
      <c r="Y1422" s="1794"/>
      <c r="Z1422" s="1214"/>
      <c r="AA1422" s="1795">
        <v>7749.3135000000002</v>
      </c>
      <c r="AB1422" s="1795"/>
      <c r="AC1422" s="1795"/>
      <c r="AD1422" s="1795"/>
      <c r="AE1422" s="1795"/>
      <c r="AF1422" s="1795"/>
      <c r="AG1422" s="1795"/>
      <c r="AH1422" s="1213"/>
    </row>
    <row r="1423" spans="1:34" ht="16.7" customHeight="1">
      <c r="A1423" s="1801" t="s">
        <v>2872</v>
      </c>
      <c r="B1423" s="1825"/>
      <c r="C1423" s="1825"/>
      <c r="D1423" s="1825"/>
      <c r="E1423" s="1825"/>
      <c r="F1423" s="1825"/>
      <c r="G1423" s="1825"/>
      <c r="H1423" s="1825"/>
      <c r="I1423" s="1825"/>
      <c r="J1423" s="1825"/>
      <c r="K1423" s="1825"/>
      <c r="L1423" s="1825"/>
      <c r="M1423" s="1825"/>
      <c r="N1423" s="1826"/>
      <c r="O1423" s="1789" t="s">
        <v>2850</v>
      </c>
      <c r="P1423" s="1790"/>
      <c r="Q1423" s="1790"/>
      <c r="R1423" s="1790"/>
      <c r="S1423" s="1791"/>
      <c r="T1423" s="1827" t="s">
        <v>754</v>
      </c>
      <c r="U1423" s="1790"/>
      <c r="V1423" s="1790"/>
      <c r="W1423" s="1213"/>
      <c r="X1423" s="1789" t="s">
        <v>2866</v>
      </c>
      <c r="Y1423" s="1790"/>
      <c r="Z1423" s="1790"/>
      <c r="AA1423" s="1790"/>
      <c r="AB1423" s="1790"/>
      <c r="AC1423" s="1790"/>
      <c r="AD1423" s="1791"/>
      <c r="AE1423" s="1810" t="s">
        <v>2867</v>
      </c>
      <c r="AF1423" s="1828"/>
      <c r="AG1423" s="1828"/>
      <c r="AH1423" s="1213"/>
    </row>
    <row r="1424" spans="1:34" ht="17.45" customHeight="1">
      <c r="A1424" s="1792"/>
      <c r="B1424" s="1793"/>
      <c r="C1424" s="1793"/>
      <c r="D1424" s="1793"/>
      <c r="E1424" s="1793"/>
      <c r="F1424" s="1793"/>
      <c r="G1424" s="1793"/>
      <c r="H1424" s="1793"/>
      <c r="I1424" s="1793"/>
      <c r="J1424" s="1793"/>
      <c r="K1424" s="1794" t="s">
        <v>2873</v>
      </c>
      <c r="L1424" s="1794"/>
      <c r="M1424" s="1794"/>
      <c r="N1424" s="1794"/>
      <c r="O1424" s="1794"/>
      <c r="P1424" s="1794"/>
      <c r="Q1424" s="1794"/>
      <c r="R1424" s="1794"/>
      <c r="S1424" s="1794"/>
      <c r="T1424" s="1794"/>
      <c r="U1424" s="1794"/>
      <c r="V1424" s="1794"/>
      <c r="W1424" s="1794"/>
      <c r="X1424" s="1794"/>
      <c r="Y1424" s="1794"/>
      <c r="Z1424" s="1794"/>
      <c r="AA1424" s="1794"/>
      <c r="AB1424" s="1214"/>
      <c r="AC1424" s="1795">
        <v>0</v>
      </c>
      <c r="AD1424" s="1795"/>
      <c r="AE1424" s="1795"/>
      <c r="AF1424" s="1795"/>
      <c r="AG1424" s="1795"/>
      <c r="AH1424" s="1213"/>
    </row>
    <row r="1425" spans="1:34" ht="16.7" customHeight="1">
      <c r="A1425" s="1801" t="s">
        <v>2874</v>
      </c>
      <c r="B1425" s="1825"/>
      <c r="C1425" s="1825"/>
      <c r="D1425" s="1825"/>
      <c r="E1425" s="1825"/>
      <c r="F1425" s="1825"/>
      <c r="G1425" s="1825"/>
      <c r="H1425" s="1825"/>
      <c r="I1425" s="1825"/>
      <c r="J1425" s="1826"/>
      <c r="K1425" s="1789" t="s">
        <v>2850</v>
      </c>
      <c r="L1425" s="1791"/>
      <c r="M1425" s="1855" t="s">
        <v>2875</v>
      </c>
      <c r="N1425" s="1856"/>
      <c r="O1425" s="1857"/>
      <c r="P1425" s="1855" t="s">
        <v>2876</v>
      </c>
      <c r="Q1425" s="1856"/>
      <c r="R1425" s="1857"/>
      <c r="S1425" s="1855" t="s">
        <v>2877</v>
      </c>
      <c r="T1425" s="1857"/>
      <c r="U1425" s="1789" t="s">
        <v>2878</v>
      </c>
      <c r="V1425" s="1790"/>
      <c r="W1425" s="1791"/>
      <c r="X1425" s="1789" t="s">
        <v>2879</v>
      </c>
      <c r="Y1425" s="1790"/>
      <c r="Z1425" s="1790"/>
      <c r="AA1425" s="1790"/>
      <c r="AB1425" s="1791"/>
      <c r="AC1425" s="1789" t="s">
        <v>2880</v>
      </c>
      <c r="AD1425" s="1791"/>
      <c r="AE1425" s="1810" t="s">
        <v>2867</v>
      </c>
      <c r="AF1425" s="1828"/>
      <c r="AG1425" s="1828"/>
      <c r="AH1425" s="1213"/>
    </row>
    <row r="1426" spans="1:34" ht="17.45" customHeight="1">
      <c r="A1426" s="1853"/>
      <c r="B1426" s="1778"/>
      <c r="C1426" s="1778"/>
      <c r="D1426" s="1778"/>
      <c r="E1426" s="1778"/>
      <c r="F1426" s="1778"/>
      <c r="G1426" s="1778"/>
      <c r="H1426" s="1778"/>
      <c r="I1426" s="1846" t="s">
        <v>2881</v>
      </c>
      <c r="J1426" s="1846"/>
      <c r="K1426" s="1846"/>
      <c r="L1426" s="1846"/>
      <c r="M1426" s="1846"/>
      <c r="N1426" s="1846"/>
      <c r="O1426" s="1846"/>
      <c r="P1426" s="1846"/>
      <c r="Q1426" s="1846"/>
      <c r="R1426" s="1846"/>
      <c r="S1426" s="1846"/>
      <c r="T1426" s="1846"/>
      <c r="U1426" s="1846"/>
      <c r="V1426" s="1846"/>
      <c r="W1426" s="1846"/>
      <c r="X1426" s="1846"/>
      <c r="Y1426" s="1846"/>
      <c r="Z1426" s="1203"/>
      <c r="AA1426" s="1847">
        <v>0</v>
      </c>
      <c r="AB1426" s="1847"/>
      <c r="AC1426" s="1847"/>
      <c r="AD1426" s="1847"/>
      <c r="AE1426" s="1847"/>
      <c r="AF1426" s="1847"/>
      <c r="AG1426" s="1847"/>
      <c r="AH1426" s="1204"/>
    </row>
    <row r="1427" spans="1:34" ht="5.85" customHeight="1">
      <c r="A1427" s="1854"/>
      <c r="B1427" s="1309"/>
      <c r="C1427" s="1309"/>
      <c r="D1427" s="1309"/>
      <c r="E1427" s="1309"/>
      <c r="F1427" s="1309"/>
      <c r="G1427" s="1309"/>
      <c r="H1427" s="1309"/>
      <c r="I1427" s="1309"/>
      <c r="J1427" s="1309"/>
      <c r="K1427" s="1309"/>
      <c r="L1427" s="1309"/>
      <c r="M1427" s="1309"/>
      <c r="N1427" s="1309"/>
      <c r="O1427" s="1309"/>
      <c r="P1427" s="1309"/>
      <c r="Q1427" s="1309"/>
      <c r="R1427" s="1309"/>
      <c r="S1427" s="1309"/>
      <c r="T1427" s="1309"/>
      <c r="U1427" s="1309"/>
      <c r="V1427" s="1309"/>
      <c r="W1427" s="1309"/>
      <c r="X1427" s="1309"/>
      <c r="Y1427" s="1309"/>
      <c r="Z1427" s="1309"/>
      <c r="AA1427" s="1309"/>
      <c r="AB1427" s="1309"/>
      <c r="AC1427" s="1309"/>
      <c r="AD1427" s="1309"/>
      <c r="AE1427" s="1309"/>
      <c r="AF1427" s="1309"/>
      <c r="AG1427" s="1309"/>
      <c r="AH1427" s="1782"/>
    </row>
    <row r="1428" spans="1:34" ht="17.45" customHeight="1">
      <c r="A1428" s="1845"/>
      <c r="B1428" s="1799"/>
      <c r="C1428" s="1799"/>
      <c r="D1428" s="1799"/>
      <c r="E1428" s="1799"/>
      <c r="F1428" s="1799"/>
      <c r="G1428" s="1799"/>
      <c r="H1428" s="1799"/>
      <c r="I1428" s="1842" t="s">
        <v>2882</v>
      </c>
      <c r="J1428" s="1842"/>
      <c r="K1428" s="1842"/>
      <c r="L1428" s="1842"/>
      <c r="M1428" s="1842"/>
      <c r="N1428" s="1842"/>
      <c r="O1428" s="1842"/>
      <c r="P1428" s="1842"/>
      <c r="Q1428" s="1842"/>
      <c r="R1428" s="1842"/>
      <c r="S1428" s="1842"/>
      <c r="T1428" s="1842"/>
      <c r="U1428" s="1842"/>
      <c r="V1428" s="1842"/>
      <c r="W1428" s="1842"/>
      <c r="X1428" s="1842"/>
      <c r="Y1428" s="1842"/>
      <c r="Z1428" s="1212"/>
      <c r="AA1428" s="1848">
        <v>7749.31</v>
      </c>
      <c r="AB1428" s="1848"/>
      <c r="AC1428" s="1848"/>
      <c r="AD1428" s="1848"/>
      <c r="AE1428" s="1848"/>
      <c r="AF1428" s="1848"/>
      <c r="AG1428" s="1848"/>
      <c r="AH1428" s="1208"/>
    </row>
    <row r="1429" spans="1:34" ht="45" customHeight="1">
      <c r="A1429" s="1849" t="s">
        <v>2883</v>
      </c>
      <c r="B1429" s="1850"/>
      <c r="C1429" s="1850"/>
      <c r="D1429" s="1850"/>
      <c r="E1429" s="1851" t="s">
        <v>3029</v>
      </c>
      <c r="F1429" s="1852"/>
      <c r="G1429" s="1852"/>
      <c r="H1429" s="1852"/>
      <c r="I1429" s="1852"/>
      <c r="J1429" s="1852"/>
      <c r="K1429" s="1852"/>
      <c r="L1429" s="1852"/>
      <c r="M1429" s="1852"/>
      <c r="N1429" s="1852"/>
      <c r="O1429" s="1852"/>
      <c r="P1429" s="1852"/>
      <c r="Q1429" s="1852"/>
      <c r="R1429" s="1852"/>
      <c r="S1429" s="1852"/>
      <c r="T1429" s="1852"/>
      <c r="U1429" s="1852"/>
      <c r="V1429" s="1852"/>
      <c r="W1429" s="1852"/>
      <c r="X1429" s="1852"/>
      <c r="Y1429" s="1852"/>
      <c r="Z1429" s="1852"/>
      <c r="AA1429" s="1852"/>
      <c r="AB1429" s="1852"/>
      <c r="AC1429" s="1852"/>
      <c r="AD1429" s="1852"/>
      <c r="AE1429" s="1852"/>
      <c r="AF1429" s="1852"/>
      <c r="AG1429" s="1852"/>
      <c r="AH1429" s="1851"/>
    </row>
    <row r="1430" spans="1:34" ht="116.45" customHeight="1">
      <c r="A1430" s="1218"/>
      <c r="AH1430" s="1219"/>
    </row>
    <row r="1431" spans="1:34" ht="115.7" customHeight="1">
      <c r="A1431" s="1220"/>
      <c r="B1431" s="1221"/>
      <c r="C1431" s="1221"/>
      <c r="D1431" s="1221"/>
      <c r="E1431" s="1221"/>
      <c r="F1431" s="1221"/>
      <c r="G1431" s="1221"/>
      <c r="H1431" s="1221"/>
      <c r="I1431" s="1221"/>
      <c r="J1431" s="1221"/>
      <c r="K1431" s="1221"/>
      <c r="L1431" s="1221"/>
      <c r="M1431" s="1221"/>
      <c r="N1431" s="1221"/>
      <c r="O1431" s="1221"/>
      <c r="P1431" s="1221"/>
      <c r="Q1431" s="1221"/>
      <c r="R1431" s="1221"/>
      <c r="S1431" s="1221"/>
      <c r="T1431" s="1221"/>
      <c r="U1431" s="1221"/>
      <c r="V1431" s="1221"/>
      <c r="W1431" s="1221"/>
      <c r="X1431" s="1221"/>
      <c r="Y1431" s="1221"/>
      <c r="Z1431" s="1221"/>
      <c r="AA1431" s="1221"/>
      <c r="AB1431" s="1221"/>
      <c r="AC1431" s="1221"/>
      <c r="AD1431" s="1221"/>
      <c r="AE1431" s="1221"/>
      <c r="AF1431" s="1221"/>
      <c r="AG1431" s="1221"/>
      <c r="AH1431" s="1222"/>
    </row>
    <row r="1432" spans="1:34" ht="5.85" customHeight="1">
      <c r="A1432" s="1777"/>
      <c r="B1432" s="1778"/>
      <c r="C1432" s="1778"/>
      <c r="D1432" s="1778"/>
      <c r="E1432" s="1778"/>
      <c r="F1432" s="1778"/>
      <c r="G1432" s="1778"/>
      <c r="H1432" s="1778"/>
      <c r="I1432" s="1778"/>
      <c r="J1432" s="1778"/>
      <c r="K1432" s="1778"/>
      <c r="L1432" s="1778"/>
      <c r="M1432" s="1778"/>
      <c r="N1432" s="1778"/>
      <c r="O1432" s="1778"/>
      <c r="P1432" s="1778"/>
      <c r="Q1432" s="1778"/>
      <c r="R1432" s="1778"/>
      <c r="S1432" s="1778"/>
      <c r="T1432" s="1778"/>
      <c r="U1432" s="1778"/>
      <c r="V1432" s="1778"/>
      <c r="W1432" s="1778"/>
      <c r="X1432" s="1778"/>
      <c r="Y1432" s="1778"/>
      <c r="Z1432" s="1778"/>
      <c r="AA1432" s="1778"/>
      <c r="AB1432" s="1778"/>
      <c r="AC1432" s="1778"/>
      <c r="AD1432" s="1778"/>
      <c r="AE1432" s="1778"/>
      <c r="AF1432" s="1778"/>
      <c r="AG1432" s="1778"/>
      <c r="AH1432" s="1779"/>
    </row>
    <row r="1433" spans="1:34" ht="11.65" customHeight="1">
      <c r="A1433" s="1780" t="s">
        <v>2834</v>
      </c>
      <c r="B1433" s="1310"/>
      <c r="C1433" s="1310"/>
      <c r="D1433" s="1310"/>
      <c r="E1433" s="1310"/>
      <c r="F1433" s="1310"/>
      <c r="G1433" s="1310"/>
      <c r="H1433" s="1310"/>
      <c r="I1433" s="1310"/>
      <c r="J1433" s="1310"/>
      <c r="K1433" s="1310"/>
      <c r="L1433" s="1310"/>
      <c r="M1433" s="1310"/>
      <c r="N1433" s="1310"/>
      <c r="O1433" s="1310"/>
      <c r="P1433" s="1310"/>
      <c r="Q1433" s="1310"/>
      <c r="R1433" s="1310"/>
      <c r="S1433" s="1310"/>
      <c r="T1433" s="1310"/>
      <c r="U1433" s="1310"/>
      <c r="V1433" s="1310"/>
      <c r="W1433" s="1310"/>
      <c r="X1433" s="1310"/>
      <c r="Y1433" s="1310"/>
      <c r="Z1433" s="1310"/>
      <c r="AA1433" s="1310"/>
      <c r="AB1433" s="1310"/>
      <c r="AC1433" s="1310"/>
      <c r="AD1433" s="1309"/>
      <c r="AE1433" s="1309"/>
      <c r="AF1433" s="1781" t="s">
        <v>3031</v>
      </c>
      <c r="AG1433" s="1781"/>
      <c r="AH1433" s="1782"/>
    </row>
    <row r="1434" spans="1:34" ht="5.85" customHeight="1">
      <c r="A1434" s="1780"/>
      <c r="B1434" s="1310"/>
      <c r="C1434" s="1310"/>
      <c r="D1434" s="1310"/>
      <c r="E1434" s="1310"/>
      <c r="F1434" s="1310"/>
      <c r="G1434" s="1310"/>
      <c r="H1434" s="1310"/>
      <c r="I1434" s="1310"/>
      <c r="J1434" s="1310"/>
      <c r="K1434" s="1310"/>
      <c r="L1434" s="1310"/>
      <c r="M1434" s="1310"/>
      <c r="N1434" s="1310"/>
      <c r="O1434" s="1310"/>
      <c r="P1434" s="1310"/>
      <c r="Q1434" s="1310"/>
      <c r="R1434" s="1310"/>
      <c r="S1434" s="1310"/>
      <c r="T1434" s="1310"/>
      <c r="U1434" s="1310"/>
      <c r="V1434" s="1310"/>
      <c r="W1434" s="1310"/>
      <c r="X1434" s="1310"/>
      <c r="Y1434" s="1310"/>
      <c r="Z1434" s="1310"/>
      <c r="AA1434" s="1310"/>
      <c r="AB1434" s="1310"/>
      <c r="AC1434" s="1310"/>
      <c r="AD1434" s="1311"/>
      <c r="AE1434" s="1311"/>
      <c r="AF1434" s="1311"/>
      <c r="AG1434" s="1311"/>
      <c r="AH1434" s="1782"/>
    </row>
    <row r="1435" spans="1:34" ht="11.65" customHeight="1">
      <c r="A1435" s="1783" t="s">
        <v>2836</v>
      </c>
      <c r="B1435" s="1784"/>
      <c r="C1435" s="1784"/>
      <c r="D1435" s="1784"/>
      <c r="E1435" s="1784"/>
      <c r="F1435" s="1784"/>
      <c r="G1435" s="1784"/>
      <c r="H1435" s="1784"/>
      <c r="I1435" s="1784"/>
      <c r="J1435" s="1784"/>
      <c r="K1435" s="1784"/>
      <c r="L1435" s="1784"/>
      <c r="M1435" s="1784"/>
      <c r="N1435" s="1784"/>
      <c r="O1435" s="1784"/>
      <c r="P1435" s="1784"/>
      <c r="Q1435" s="1784"/>
      <c r="R1435" s="1784"/>
      <c r="S1435" s="1784"/>
      <c r="T1435" s="1784"/>
      <c r="U1435" s="1784"/>
      <c r="V1435" s="1784"/>
      <c r="W1435" s="1784"/>
      <c r="X1435" s="1784"/>
      <c r="Y1435" s="1784"/>
      <c r="Z1435" s="1784"/>
      <c r="AA1435" s="1784"/>
      <c r="AB1435" s="1784"/>
      <c r="AC1435" s="1784"/>
      <c r="AD1435" s="1311"/>
      <c r="AE1435" s="1311"/>
      <c r="AF1435" s="1311"/>
      <c r="AG1435" s="1311"/>
      <c r="AH1435" s="1782"/>
    </row>
    <row r="1436" spans="1:34" ht="22.5" customHeight="1">
      <c r="A1436" s="1785" t="s">
        <v>2837</v>
      </c>
      <c r="B1436" s="1786"/>
      <c r="C1436" s="1786"/>
      <c r="D1436" s="1786"/>
      <c r="E1436" s="1786"/>
      <c r="F1436" s="1786"/>
      <c r="G1436" s="1786"/>
      <c r="H1436" s="1786"/>
      <c r="I1436" s="1786"/>
      <c r="J1436" s="1786"/>
      <c r="K1436" s="1786"/>
      <c r="L1436" s="1786"/>
      <c r="M1436" s="1786"/>
      <c r="N1436" s="1786"/>
      <c r="O1436" s="1786"/>
      <c r="P1436" s="1786"/>
      <c r="Q1436" s="1786"/>
      <c r="R1436" s="1786"/>
      <c r="S1436" s="1786"/>
      <c r="T1436" s="1786"/>
      <c r="U1436" s="1786"/>
      <c r="V1436" s="1786"/>
      <c r="W1436" s="1786"/>
      <c r="X1436" s="1786"/>
      <c r="Y1436" s="1786"/>
      <c r="Z1436" s="1786"/>
      <c r="AA1436" s="1786"/>
      <c r="AB1436" s="1786"/>
      <c r="AC1436" s="1786"/>
      <c r="AD1436" s="1311"/>
      <c r="AE1436" s="1311"/>
      <c r="AF1436" s="1311"/>
      <c r="AG1436" s="1311"/>
      <c r="AH1436" s="1782"/>
    </row>
    <row r="1437" spans="1:34" ht="5.85" customHeight="1">
      <c r="A1437" s="1787" t="s">
        <v>2838</v>
      </c>
      <c r="B1437" s="1788"/>
      <c r="C1437" s="1788"/>
      <c r="D1437" s="1788"/>
      <c r="E1437" s="1788"/>
      <c r="F1437" s="1788"/>
      <c r="G1437" s="1788"/>
      <c r="H1437" s="1788"/>
      <c r="I1437" s="1788"/>
      <c r="J1437" s="1788"/>
      <c r="K1437" s="1788"/>
      <c r="L1437" s="1788"/>
      <c r="M1437" s="1788"/>
      <c r="N1437" s="1788"/>
      <c r="O1437" s="1788"/>
      <c r="P1437" s="1788"/>
      <c r="Q1437" s="1788"/>
      <c r="R1437" s="1788"/>
      <c r="S1437" s="1788"/>
      <c r="T1437" s="1788"/>
      <c r="U1437" s="1788"/>
      <c r="V1437" s="1788"/>
      <c r="W1437" s="1788"/>
      <c r="X1437" s="1788"/>
      <c r="Y1437" s="1788"/>
      <c r="Z1437" s="1788"/>
      <c r="AA1437" s="1788"/>
      <c r="AB1437" s="1788"/>
      <c r="AC1437" s="1788"/>
      <c r="AD1437" s="1311"/>
      <c r="AE1437" s="1311"/>
      <c r="AF1437" s="1311"/>
      <c r="AG1437" s="1311"/>
      <c r="AH1437" s="1782"/>
    </row>
    <row r="1438" spans="1:34" ht="5.85" customHeight="1">
      <c r="A1438" s="1787"/>
      <c r="B1438" s="1788"/>
      <c r="C1438" s="1788"/>
      <c r="D1438" s="1788"/>
      <c r="E1438" s="1788"/>
      <c r="F1438" s="1788"/>
      <c r="G1438" s="1788"/>
      <c r="H1438" s="1788"/>
      <c r="I1438" s="1788"/>
      <c r="J1438" s="1788"/>
      <c r="K1438" s="1788"/>
      <c r="L1438" s="1788"/>
      <c r="M1438" s="1788"/>
      <c r="N1438" s="1788"/>
      <c r="O1438" s="1788"/>
      <c r="P1438" s="1788"/>
      <c r="Q1438" s="1788"/>
      <c r="R1438" s="1788"/>
      <c r="S1438" s="1788"/>
      <c r="T1438" s="1788"/>
      <c r="U1438" s="1788"/>
      <c r="V1438" s="1788"/>
      <c r="W1438" s="1788"/>
      <c r="X1438" s="1788"/>
      <c r="Y1438" s="1788"/>
      <c r="Z1438" s="1788"/>
      <c r="AA1438" s="1788"/>
      <c r="AB1438" s="1788"/>
      <c r="AC1438" s="1788"/>
      <c r="AD1438" s="1782"/>
      <c r="AE1438" s="1309"/>
      <c r="AF1438" s="1309"/>
      <c r="AG1438" s="1309"/>
      <c r="AH1438" s="1782"/>
    </row>
    <row r="1439" spans="1:34" ht="11.65" customHeight="1">
      <c r="A1439" s="1787" t="s">
        <v>2839</v>
      </c>
      <c r="B1439" s="1788"/>
      <c r="C1439" s="1788"/>
      <c r="D1439" s="1788"/>
      <c r="E1439" s="1788"/>
      <c r="F1439" s="1788"/>
      <c r="G1439" s="1788"/>
      <c r="H1439" s="1788"/>
      <c r="I1439" s="1788"/>
      <c r="J1439" s="1788"/>
      <c r="K1439" s="1788"/>
      <c r="L1439" s="1788"/>
      <c r="M1439" s="1788"/>
      <c r="N1439" s="1788"/>
      <c r="O1439" s="1788"/>
      <c r="P1439" s="1788"/>
      <c r="Q1439" s="1788"/>
      <c r="R1439" s="1788"/>
      <c r="S1439" s="1788"/>
      <c r="T1439" s="1788"/>
      <c r="U1439" s="1788"/>
      <c r="V1439" s="1788"/>
      <c r="W1439" s="1788"/>
      <c r="X1439" s="1788"/>
      <c r="Y1439" s="1788"/>
      <c r="Z1439" s="1788"/>
      <c r="AA1439" s="1788"/>
      <c r="AB1439" s="1788"/>
      <c r="AC1439" s="1788"/>
      <c r="AD1439" s="1818" t="s">
        <v>2840</v>
      </c>
      <c r="AE1439" s="1818"/>
      <c r="AF1439" s="1206">
        <v>21.23</v>
      </c>
      <c r="AG1439" s="1207" t="s">
        <v>5</v>
      </c>
      <c r="AH1439" s="1800"/>
    </row>
    <row r="1440" spans="1:34" ht="10.9" customHeight="1">
      <c r="A1440" s="1819" t="s">
        <v>2841</v>
      </c>
      <c r="B1440" s="1820"/>
      <c r="C1440" s="1820"/>
      <c r="D1440" s="1820"/>
      <c r="E1440" s="1820"/>
      <c r="F1440" s="1820"/>
      <c r="G1440" s="1820"/>
      <c r="H1440" s="1820"/>
      <c r="I1440" s="1820"/>
      <c r="J1440" s="1820"/>
      <c r="K1440" s="1820"/>
      <c r="L1440" s="1820"/>
      <c r="M1440" s="1820"/>
      <c r="N1440" s="1820"/>
      <c r="O1440" s="1820"/>
      <c r="P1440" s="1820"/>
      <c r="Q1440" s="1820"/>
      <c r="R1440" s="1820"/>
      <c r="S1440" s="1820"/>
      <c r="T1440" s="1820"/>
      <c r="U1440" s="1820"/>
      <c r="V1440" s="1820"/>
      <c r="W1440" s="1820"/>
      <c r="X1440" s="1820"/>
      <c r="Y1440" s="1820"/>
      <c r="Z1440" s="1820"/>
      <c r="AA1440" s="1820"/>
      <c r="AB1440" s="1820"/>
      <c r="AC1440" s="1820"/>
      <c r="AD1440" s="1821" t="s">
        <v>2842</v>
      </c>
      <c r="AE1440" s="1821"/>
      <c r="AF1440" s="1210">
        <v>15</v>
      </c>
      <c r="AG1440" s="1211" t="s">
        <v>5</v>
      </c>
      <c r="AH1440" s="1800"/>
    </row>
    <row r="1441" spans="1:34" ht="17.45" customHeight="1">
      <c r="A1441" s="1822" t="s">
        <v>2843</v>
      </c>
      <c r="B1441" s="1802"/>
      <c r="C1441" s="1802"/>
      <c r="D1441" s="1778"/>
      <c r="E1441" s="1823" t="s">
        <v>2666</v>
      </c>
      <c r="F1441" s="1823"/>
      <c r="G1441" s="1823"/>
      <c r="H1441" s="1823"/>
      <c r="I1441" s="1823"/>
      <c r="J1441" s="1823"/>
      <c r="K1441" s="1823"/>
      <c r="L1441" s="1823"/>
      <c r="M1441" s="1823"/>
      <c r="N1441" s="1823"/>
      <c r="O1441" s="1823"/>
      <c r="P1441" s="1823"/>
      <c r="Q1441" s="1823"/>
      <c r="R1441" s="1823"/>
      <c r="S1441" s="1823"/>
      <c r="T1441" s="1823"/>
      <c r="U1441" s="1823"/>
      <c r="V1441" s="1823"/>
      <c r="W1441" s="1823"/>
      <c r="X1441" s="1823"/>
      <c r="Y1441" s="1823"/>
      <c r="Z1441" s="1823"/>
      <c r="AA1441" s="1823"/>
      <c r="AB1441" s="1823"/>
      <c r="AC1441" s="1823"/>
      <c r="AD1441" s="1823"/>
      <c r="AE1441" s="1823"/>
      <c r="AF1441" s="1823"/>
      <c r="AG1441" s="1823"/>
      <c r="AH1441" s="1779"/>
    </row>
    <row r="1442" spans="1:34" ht="17.45" customHeight="1">
      <c r="A1442" s="1824" t="s">
        <v>2844</v>
      </c>
      <c r="B1442" s="1816"/>
      <c r="C1442" s="1816"/>
      <c r="D1442" s="1309"/>
      <c r="E1442" s="1815" t="s">
        <v>172</v>
      </c>
      <c r="F1442" s="1815"/>
      <c r="G1442" s="1111"/>
      <c r="H1442" s="1796" t="s">
        <v>2845</v>
      </c>
      <c r="I1442" s="1796"/>
      <c r="J1442" s="1796" t="s">
        <v>495</v>
      </c>
      <c r="K1442" s="1796"/>
      <c r="L1442" s="1309"/>
      <c r="M1442" s="1309"/>
      <c r="N1442" s="1816" t="s">
        <v>2846</v>
      </c>
      <c r="O1442" s="1816"/>
      <c r="P1442" s="1816"/>
      <c r="Q1442" s="1816"/>
      <c r="R1442" s="1817">
        <v>1</v>
      </c>
      <c r="S1442" s="1817"/>
      <c r="T1442" s="1817"/>
      <c r="U1442" s="1817"/>
      <c r="V1442" s="1309"/>
      <c r="W1442" s="1309"/>
      <c r="X1442" s="1309"/>
      <c r="Y1442" s="1796" t="s">
        <v>2847</v>
      </c>
      <c r="Z1442" s="1796"/>
      <c r="AA1442" s="1796"/>
      <c r="AB1442" s="1796"/>
      <c r="AC1442" s="1796"/>
      <c r="AD1442" s="1796"/>
      <c r="AE1442" s="1796"/>
      <c r="AF1442" s="1797" t="s">
        <v>2848</v>
      </c>
      <c r="AG1442" s="1797"/>
      <c r="AH1442" s="1782"/>
    </row>
    <row r="1443" spans="1:34" ht="5.0999999999999996" customHeight="1">
      <c r="A1443" s="1798"/>
      <c r="B1443" s="1799"/>
      <c r="C1443" s="1799"/>
      <c r="D1443" s="1799"/>
      <c r="E1443" s="1799"/>
      <c r="F1443" s="1799"/>
      <c r="G1443" s="1799"/>
      <c r="H1443" s="1799"/>
      <c r="I1443" s="1799"/>
      <c r="J1443" s="1799"/>
      <c r="K1443" s="1799"/>
      <c r="L1443" s="1799"/>
      <c r="M1443" s="1799"/>
      <c r="N1443" s="1799"/>
      <c r="O1443" s="1799"/>
      <c r="P1443" s="1799"/>
      <c r="Q1443" s="1799"/>
      <c r="R1443" s="1799"/>
      <c r="S1443" s="1799"/>
      <c r="T1443" s="1799"/>
      <c r="U1443" s="1799"/>
      <c r="V1443" s="1799"/>
      <c r="W1443" s="1799"/>
      <c r="X1443" s="1799"/>
      <c r="Y1443" s="1799"/>
      <c r="Z1443" s="1799"/>
      <c r="AA1443" s="1799"/>
      <c r="AB1443" s="1799"/>
      <c r="AC1443" s="1799"/>
      <c r="AD1443" s="1799"/>
      <c r="AE1443" s="1799"/>
      <c r="AF1443" s="1799"/>
      <c r="AG1443" s="1799"/>
      <c r="AH1443" s="1800"/>
    </row>
    <row r="1444" spans="1:34" ht="17.45" customHeight="1">
      <c r="A1444" s="1801" t="s">
        <v>2849</v>
      </c>
      <c r="B1444" s="1802"/>
      <c r="C1444" s="1802"/>
      <c r="D1444" s="1802"/>
      <c r="E1444" s="1802"/>
      <c r="F1444" s="1802"/>
      <c r="G1444" s="1802"/>
      <c r="H1444" s="1802"/>
      <c r="I1444" s="1802"/>
      <c r="J1444" s="1803"/>
      <c r="K1444" s="1789" t="s">
        <v>2850</v>
      </c>
      <c r="L1444" s="1807"/>
      <c r="M1444" s="1789" t="s">
        <v>2851</v>
      </c>
      <c r="N1444" s="1790"/>
      <c r="O1444" s="1790"/>
      <c r="P1444" s="1790"/>
      <c r="Q1444" s="1790"/>
      <c r="R1444" s="1790"/>
      <c r="S1444" s="1790"/>
      <c r="T1444" s="1791"/>
      <c r="U1444" s="1789" t="s">
        <v>2852</v>
      </c>
      <c r="V1444" s="1790"/>
      <c r="W1444" s="1790"/>
      <c r="X1444" s="1790"/>
      <c r="Y1444" s="1790"/>
      <c r="Z1444" s="1790"/>
      <c r="AA1444" s="1790"/>
      <c r="AB1444" s="1790"/>
      <c r="AC1444" s="1790"/>
      <c r="AD1444" s="1791"/>
      <c r="AE1444" s="1810" t="s">
        <v>2853</v>
      </c>
      <c r="AF1444" s="1811"/>
      <c r="AG1444" s="1811"/>
      <c r="AH1444" s="1814"/>
    </row>
    <row r="1445" spans="1:34" ht="17.45" customHeight="1">
      <c r="A1445" s="1804"/>
      <c r="B1445" s="1805"/>
      <c r="C1445" s="1805"/>
      <c r="D1445" s="1805"/>
      <c r="E1445" s="1805"/>
      <c r="F1445" s="1805"/>
      <c r="G1445" s="1805"/>
      <c r="H1445" s="1805"/>
      <c r="I1445" s="1805"/>
      <c r="J1445" s="1806"/>
      <c r="K1445" s="1808"/>
      <c r="L1445" s="1809"/>
      <c r="M1445" s="1789" t="s">
        <v>2854</v>
      </c>
      <c r="N1445" s="1790"/>
      <c r="O1445" s="1790"/>
      <c r="P1445" s="1791"/>
      <c r="Q1445" s="1789" t="s">
        <v>2855</v>
      </c>
      <c r="R1445" s="1790"/>
      <c r="S1445" s="1790"/>
      <c r="T1445" s="1791"/>
      <c r="U1445" s="1789" t="s">
        <v>2854</v>
      </c>
      <c r="V1445" s="1790"/>
      <c r="W1445" s="1790"/>
      <c r="X1445" s="1790"/>
      <c r="Y1445" s="1790"/>
      <c r="Z1445" s="1791"/>
      <c r="AA1445" s="1789" t="s">
        <v>2855</v>
      </c>
      <c r="AB1445" s="1790"/>
      <c r="AC1445" s="1790"/>
      <c r="AD1445" s="1791"/>
      <c r="AE1445" s="1812"/>
      <c r="AF1445" s="1813"/>
      <c r="AG1445" s="1813"/>
      <c r="AH1445" s="1800"/>
    </row>
    <row r="1446" spans="1:34" ht="16.7" customHeight="1">
      <c r="A1446" s="1792"/>
      <c r="B1446" s="1793"/>
      <c r="C1446" s="1793"/>
      <c r="D1446" s="1793"/>
      <c r="E1446" s="1793"/>
      <c r="F1446" s="1793"/>
      <c r="G1446" s="1793"/>
      <c r="H1446" s="1793"/>
      <c r="I1446" s="1793"/>
      <c r="J1446" s="1793"/>
      <c r="K1446" s="1794" t="s">
        <v>2856</v>
      </c>
      <c r="L1446" s="1794"/>
      <c r="M1446" s="1794"/>
      <c r="N1446" s="1794"/>
      <c r="O1446" s="1794"/>
      <c r="P1446" s="1794"/>
      <c r="Q1446" s="1794"/>
      <c r="R1446" s="1794"/>
      <c r="S1446" s="1794"/>
      <c r="T1446" s="1794"/>
      <c r="U1446" s="1794"/>
      <c r="V1446" s="1794"/>
      <c r="W1446" s="1794"/>
      <c r="X1446" s="1794"/>
      <c r="Y1446" s="1794"/>
      <c r="Z1446" s="1794"/>
      <c r="AA1446" s="1795">
        <v>0</v>
      </c>
      <c r="AB1446" s="1795"/>
      <c r="AC1446" s="1795"/>
      <c r="AD1446" s="1795"/>
      <c r="AE1446" s="1795"/>
      <c r="AF1446" s="1795"/>
      <c r="AG1446" s="1795"/>
      <c r="AH1446" s="1213"/>
    </row>
    <row r="1447" spans="1:34" ht="17.45" customHeight="1">
      <c r="A1447" s="1801" t="s">
        <v>2857</v>
      </c>
      <c r="B1447" s="1825"/>
      <c r="C1447" s="1825"/>
      <c r="D1447" s="1825"/>
      <c r="E1447" s="1825"/>
      <c r="F1447" s="1825"/>
      <c r="G1447" s="1825"/>
      <c r="H1447" s="1825"/>
      <c r="I1447" s="1825"/>
      <c r="J1447" s="1825"/>
      <c r="K1447" s="1825"/>
      <c r="L1447" s="1825"/>
      <c r="M1447" s="1825"/>
      <c r="N1447" s="1826"/>
      <c r="O1447" s="1789" t="s">
        <v>2858</v>
      </c>
      <c r="P1447" s="1790"/>
      <c r="Q1447" s="1790"/>
      <c r="R1447" s="1790"/>
      <c r="S1447" s="1791"/>
      <c r="T1447" s="1827" t="s">
        <v>2850</v>
      </c>
      <c r="U1447" s="1790"/>
      <c r="V1447" s="1790"/>
      <c r="W1447" s="1213"/>
      <c r="X1447" s="1789" t="s">
        <v>2859</v>
      </c>
      <c r="Y1447" s="1790"/>
      <c r="Z1447" s="1790"/>
      <c r="AA1447" s="1790"/>
      <c r="AB1447" s="1790"/>
      <c r="AC1447" s="1790"/>
      <c r="AD1447" s="1791"/>
      <c r="AE1447" s="1810" t="s">
        <v>2853</v>
      </c>
      <c r="AF1447" s="1828"/>
      <c r="AG1447" s="1828"/>
      <c r="AH1447" s="1213"/>
    </row>
    <row r="1448" spans="1:34" ht="17.45" customHeight="1">
      <c r="A1448" s="1792"/>
      <c r="B1448" s="1778"/>
      <c r="C1448" s="1778"/>
      <c r="D1448" s="1778"/>
      <c r="E1448" s="1778"/>
      <c r="F1448" s="1778"/>
      <c r="G1448" s="1778"/>
      <c r="H1448" s="1778"/>
      <c r="I1448" s="1846" t="s">
        <v>2860</v>
      </c>
      <c r="J1448" s="1846"/>
      <c r="K1448" s="1846"/>
      <c r="L1448" s="1846"/>
      <c r="M1448" s="1846"/>
      <c r="N1448" s="1846"/>
      <c r="O1448" s="1846"/>
      <c r="P1448" s="1846"/>
      <c r="Q1448" s="1846"/>
      <c r="R1448" s="1846"/>
      <c r="S1448" s="1846"/>
      <c r="T1448" s="1846"/>
      <c r="U1448" s="1846"/>
      <c r="V1448" s="1846"/>
      <c r="W1448" s="1846"/>
      <c r="X1448" s="1846"/>
      <c r="Y1448" s="1846"/>
      <c r="Z1448" s="1793"/>
      <c r="AA1448" s="1847">
        <v>0</v>
      </c>
      <c r="AB1448" s="1847"/>
      <c r="AC1448" s="1847"/>
      <c r="AD1448" s="1847"/>
      <c r="AE1448" s="1847"/>
      <c r="AF1448" s="1847"/>
      <c r="AG1448" s="1847"/>
      <c r="AH1448" s="1814"/>
    </row>
    <row r="1449" spans="1:34" ht="16.7" customHeight="1">
      <c r="A1449" s="1844"/>
      <c r="B1449" s="1309"/>
      <c r="C1449" s="1309"/>
      <c r="D1449" s="1309"/>
      <c r="E1449" s="1309"/>
      <c r="F1449" s="1309"/>
      <c r="G1449" s="1309"/>
      <c r="H1449" s="1309"/>
      <c r="I1449" s="1840" t="s">
        <v>2861</v>
      </c>
      <c r="J1449" s="1840"/>
      <c r="K1449" s="1840"/>
      <c r="L1449" s="1840"/>
      <c r="M1449" s="1840"/>
      <c r="N1449" s="1840"/>
      <c r="O1449" s="1840"/>
      <c r="P1449" s="1840"/>
      <c r="Q1449" s="1840"/>
      <c r="R1449" s="1840"/>
      <c r="S1449" s="1840"/>
      <c r="T1449" s="1840"/>
      <c r="U1449" s="1840"/>
      <c r="V1449" s="1840"/>
      <c r="W1449" s="1840"/>
      <c r="X1449" s="1840"/>
      <c r="Y1449" s="1840"/>
      <c r="Z1449" s="1309"/>
      <c r="AA1449" s="1841">
        <v>0</v>
      </c>
      <c r="AB1449" s="1841"/>
      <c r="AC1449" s="1841"/>
      <c r="AD1449" s="1841"/>
      <c r="AE1449" s="1841"/>
      <c r="AF1449" s="1841"/>
      <c r="AG1449" s="1841"/>
      <c r="AH1449" s="1782"/>
    </row>
    <row r="1450" spans="1:34" ht="17.45" customHeight="1">
      <c r="A1450" s="1844"/>
      <c r="B1450" s="1309"/>
      <c r="C1450" s="1309"/>
      <c r="D1450" s="1309"/>
      <c r="E1450" s="1309"/>
      <c r="F1450" s="1309"/>
      <c r="G1450" s="1309"/>
      <c r="H1450" s="1309"/>
      <c r="I1450" s="1840" t="s">
        <v>2862</v>
      </c>
      <c r="J1450" s="1840"/>
      <c r="K1450" s="1840"/>
      <c r="L1450" s="1840"/>
      <c r="M1450" s="1840"/>
      <c r="N1450" s="1840"/>
      <c r="O1450" s="1840"/>
      <c r="P1450" s="1840"/>
      <c r="Q1450" s="1840"/>
      <c r="R1450" s="1840"/>
      <c r="S1450" s="1840"/>
      <c r="T1450" s="1840"/>
      <c r="U1450" s="1840"/>
      <c r="V1450" s="1840"/>
      <c r="W1450" s="1840"/>
      <c r="X1450" s="1840"/>
      <c r="Y1450" s="1840"/>
      <c r="Z1450" s="1309"/>
      <c r="AA1450" s="1841">
        <v>0</v>
      </c>
      <c r="AB1450" s="1841"/>
      <c r="AC1450" s="1841"/>
      <c r="AD1450" s="1841"/>
      <c r="AE1450" s="1841"/>
      <c r="AF1450" s="1841"/>
      <c r="AG1450" s="1841"/>
      <c r="AH1450" s="1782"/>
    </row>
    <row r="1451" spans="1:34" ht="16.7" customHeight="1">
      <c r="A1451" s="1844"/>
      <c r="B1451" s="1309"/>
      <c r="C1451" s="1309"/>
      <c r="D1451" s="1309"/>
      <c r="E1451" s="1309"/>
      <c r="F1451" s="1309"/>
      <c r="G1451" s="1309"/>
      <c r="H1451" s="1309"/>
      <c r="I1451" s="1840" t="s">
        <v>2863</v>
      </c>
      <c r="J1451" s="1840"/>
      <c r="K1451" s="1840"/>
      <c r="L1451" s="1840"/>
      <c r="M1451" s="1840"/>
      <c r="N1451" s="1840"/>
      <c r="O1451" s="1840"/>
      <c r="P1451" s="1840"/>
      <c r="Q1451" s="1840"/>
      <c r="R1451" s="1840"/>
      <c r="S1451" s="1840"/>
      <c r="T1451" s="1840"/>
      <c r="U1451" s="1840"/>
      <c r="V1451" s="1840"/>
      <c r="W1451" s="1840"/>
      <c r="X1451" s="1840"/>
      <c r="Y1451" s="1840"/>
      <c r="Z1451" s="1309"/>
      <c r="AA1451" s="1841">
        <v>0</v>
      </c>
      <c r="AB1451" s="1841"/>
      <c r="AC1451" s="1841"/>
      <c r="AD1451" s="1841"/>
      <c r="AE1451" s="1841"/>
      <c r="AF1451" s="1841"/>
      <c r="AG1451" s="1841"/>
      <c r="AH1451" s="1782"/>
    </row>
    <row r="1452" spans="1:34" ht="17.45" customHeight="1">
      <c r="A1452" s="1845"/>
      <c r="B1452" s="1799"/>
      <c r="C1452" s="1799"/>
      <c r="D1452" s="1799"/>
      <c r="E1452" s="1799"/>
      <c r="F1452" s="1799"/>
      <c r="G1452" s="1799"/>
      <c r="H1452" s="1799"/>
      <c r="I1452" s="1842" t="s">
        <v>2864</v>
      </c>
      <c r="J1452" s="1842"/>
      <c r="K1452" s="1842"/>
      <c r="L1452" s="1842"/>
      <c r="M1452" s="1842"/>
      <c r="N1452" s="1842"/>
      <c r="O1452" s="1842"/>
      <c r="P1452" s="1842"/>
      <c r="Q1452" s="1842"/>
      <c r="R1452" s="1842"/>
      <c r="S1452" s="1842"/>
      <c r="T1452" s="1842"/>
      <c r="U1452" s="1842"/>
      <c r="V1452" s="1842"/>
      <c r="W1452" s="1842"/>
      <c r="X1452" s="1842"/>
      <c r="Y1452" s="1842"/>
      <c r="Z1452" s="1799"/>
      <c r="AA1452" s="1843">
        <v>0</v>
      </c>
      <c r="AB1452" s="1843"/>
      <c r="AC1452" s="1843"/>
      <c r="AD1452" s="1843"/>
      <c r="AE1452" s="1843"/>
      <c r="AF1452" s="1843"/>
      <c r="AG1452" s="1843"/>
      <c r="AH1452" s="1800"/>
    </row>
    <row r="1453" spans="1:34" ht="17.45" customHeight="1">
      <c r="A1453" s="1801" t="s">
        <v>2865</v>
      </c>
      <c r="B1453" s="1825"/>
      <c r="C1453" s="1825"/>
      <c r="D1453" s="1825"/>
      <c r="E1453" s="1825"/>
      <c r="F1453" s="1825"/>
      <c r="G1453" s="1825"/>
      <c r="H1453" s="1825"/>
      <c r="I1453" s="1825"/>
      <c r="J1453" s="1825"/>
      <c r="K1453" s="1825"/>
      <c r="L1453" s="1825"/>
      <c r="M1453" s="1825"/>
      <c r="N1453" s="1826"/>
      <c r="O1453" s="1789" t="s">
        <v>2850</v>
      </c>
      <c r="P1453" s="1790"/>
      <c r="Q1453" s="1790"/>
      <c r="R1453" s="1790"/>
      <c r="S1453" s="1791"/>
      <c r="T1453" s="1827" t="s">
        <v>754</v>
      </c>
      <c r="U1453" s="1790"/>
      <c r="V1453" s="1790"/>
      <c r="W1453" s="1213"/>
      <c r="X1453" s="1789" t="s">
        <v>2866</v>
      </c>
      <c r="Y1453" s="1790"/>
      <c r="Z1453" s="1790"/>
      <c r="AA1453" s="1790"/>
      <c r="AB1453" s="1790"/>
      <c r="AC1453" s="1790"/>
      <c r="AD1453" s="1791"/>
      <c r="AE1453" s="1810" t="s">
        <v>2867</v>
      </c>
      <c r="AF1453" s="1828"/>
      <c r="AG1453" s="1828"/>
      <c r="AH1453" s="1213"/>
    </row>
    <row r="1454" spans="1:34" ht="16.7" customHeight="1">
      <c r="A1454" s="1792"/>
      <c r="B1454" s="1793"/>
      <c r="C1454" s="1793"/>
      <c r="D1454" s="1793"/>
      <c r="E1454" s="1793"/>
      <c r="F1454" s="1793"/>
      <c r="G1454" s="1793"/>
      <c r="H1454" s="1793"/>
      <c r="I1454" s="1794" t="s">
        <v>2869</v>
      </c>
      <c r="J1454" s="1794"/>
      <c r="K1454" s="1794"/>
      <c r="L1454" s="1794"/>
      <c r="M1454" s="1794"/>
      <c r="N1454" s="1794"/>
      <c r="O1454" s="1794"/>
      <c r="P1454" s="1794"/>
      <c r="Q1454" s="1794"/>
      <c r="R1454" s="1794"/>
      <c r="S1454" s="1794"/>
      <c r="T1454" s="1794"/>
      <c r="U1454" s="1794"/>
      <c r="V1454" s="1794"/>
      <c r="W1454" s="1794"/>
      <c r="X1454" s="1794"/>
      <c r="Y1454" s="1794"/>
      <c r="Z1454" s="1214"/>
      <c r="AA1454" s="1795">
        <v>0</v>
      </c>
      <c r="AB1454" s="1795"/>
      <c r="AC1454" s="1795"/>
      <c r="AD1454" s="1795"/>
      <c r="AE1454" s="1795"/>
      <c r="AF1454" s="1795"/>
      <c r="AG1454" s="1795"/>
      <c r="AH1454" s="1213"/>
    </row>
    <row r="1455" spans="1:34" ht="17.45" customHeight="1">
      <c r="A1455" s="1801" t="s">
        <v>2870</v>
      </c>
      <c r="B1455" s="1825"/>
      <c r="C1455" s="1825"/>
      <c r="D1455" s="1825"/>
      <c r="E1455" s="1825"/>
      <c r="F1455" s="1825"/>
      <c r="G1455" s="1825"/>
      <c r="H1455" s="1825"/>
      <c r="I1455" s="1825"/>
      <c r="J1455" s="1825"/>
      <c r="K1455" s="1825"/>
      <c r="L1455" s="1825"/>
      <c r="M1455" s="1825"/>
      <c r="N1455" s="1826"/>
      <c r="O1455" s="1789" t="s">
        <v>2850</v>
      </c>
      <c r="P1455" s="1790"/>
      <c r="Q1455" s="1790"/>
      <c r="R1455" s="1790"/>
      <c r="S1455" s="1791"/>
      <c r="T1455" s="1827" t="s">
        <v>754</v>
      </c>
      <c r="U1455" s="1790"/>
      <c r="V1455" s="1790"/>
      <c r="W1455" s="1213"/>
      <c r="X1455" s="1789" t="s">
        <v>2866</v>
      </c>
      <c r="Y1455" s="1790"/>
      <c r="Z1455" s="1790"/>
      <c r="AA1455" s="1790"/>
      <c r="AB1455" s="1790"/>
      <c r="AC1455" s="1790"/>
      <c r="AD1455" s="1791"/>
      <c r="AE1455" s="1810" t="s">
        <v>2867</v>
      </c>
      <c r="AF1455" s="1828"/>
      <c r="AG1455" s="1828"/>
      <c r="AH1455" s="1213"/>
    </row>
    <row r="1456" spans="1:34" ht="17.45" customHeight="1">
      <c r="A1456" s="1223"/>
      <c r="B1456" s="1224" t="s">
        <v>239</v>
      </c>
      <c r="C1456" s="1875" t="s">
        <v>2611</v>
      </c>
      <c r="D1456" s="1876"/>
      <c r="E1456" s="1876"/>
      <c r="F1456" s="1876"/>
      <c r="G1456" s="1876"/>
      <c r="H1456" s="1876"/>
      <c r="I1456" s="1876"/>
      <c r="J1456" s="1876"/>
      <c r="K1456" s="1876"/>
      <c r="L1456" s="1876"/>
      <c r="M1456" s="1876"/>
      <c r="N1456" s="1875"/>
      <c r="O1456" s="1885">
        <v>246.67930000000001</v>
      </c>
      <c r="P1456" s="1886"/>
      <c r="Q1456" s="1886"/>
      <c r="R1456" s="1886"/>
      <c r="S1456" s="1887"/>
      <c r="T1456" s="1888" t="s">
        <v>2612</v>
      </c>
      <c r="U1456" s="1889"/>
      <c r="V1456" s="1889"/>
      <c r="W1456" s="1225"/>
      <c r="X1456" s="1890">
        <v>12.854699999999999</v>
      </c>
      <c r="Y1456" s="1891"/>
      <c r="Z1456" s="1891"/>
      <c r="AA1456" s="1891"/>
      <c r="AB1456" s="1891"/>
      <c r="AC1456" s="1891"/>
      <c r="AD1456" s="1892"/>
      <c r="AE1456" s="1865">
        <v>3169.8290000000002</v>
      </c>
      <c r="AF1456" s="1847"/>
      <c r="AG1456" s="1847"/>
      <c r="AH1456" s="1225"/>
    </row>
    <row r="1457" spans="1:34" ht="16.7" customHeight="1">
      <c r="A1457" s="1218"/>
      <c r="B1457" s="1205" t="s">
        <v>2940</v>
      </c>
      <c r="C1457" s="1903" t="s">
        <v>2941</v>
      </c>
      <c r="D1457" s="1815"/>
      <c r="E1457" s="1815"/>
      <c r="F1457" s="1815"/>
      <c r="G1457" s="1815"/>
      <c r="H1457" s="1815"/>
      <c r="I1457" s="1815"/>
      <c r="J1457" s="1815"/>
      <c r="K1457" s="1815"/>
      <c r="L1457" s="1815"/>
      <c r="M1457" s="1815"/>
      <c r="N1457" s="1903"/>
      <c r="O1457" s="1910">
        <v>4.2302999999999997</v>
      </c>
      <c r="P1457" s="1911"/>
      <c r="Q1457" s="1911"/>
      <c r="R1457" s="1911"/>
      <c r="S1457" s="1912"/>
      <c r="T1457" s="1913" t="s">
        <v>497</v>
      </c>
      <c r="U1457" s="1796"/>
      <c r="V1457" s="1796"/>
      <c r="W1457" s="1219"/>
      <c r="X1457" s="1914">
        <v>469.94220000000001</v>
      </c>
      <c r="Y1457" s="1915"/>
      <c r="Z1457" s="1915"/>
      <c r="AA1457" s="1915"/>
      <c r="AB1457" s="1915"/>
      <c r="AC1457" s="1915"/>
      <c r="AD1457" s="1916"/>
      <c r="AE1457" s="1909">
        <v>1987.9872</v>
      </c>
      <c r="AF1457" s="1841"/>
      <c r="AG1457" s="1841"/>
      <c r="AH1457" s="1219"/>
    </row>
    <row r="1458" spans="1:34" ht="17.45" customHeight="1">
      <c r="A1458" s="1218"/>
      <c r="B1458" s="1205" t="s">
        <v>3025</v>
      </c>
      <c r="C1458" s="1903" t="s">
        <v>3026</v>
      </c>
      <c r="D1458" s="1815"/>
      <c r="E1458" s="1815"/>
      <c r="F1458" s="1815"/>
      <c r="G1458" s="1815"/>
      <c r="H1458" s="1815"/>
      <c r="I1458" s="1815"/>
      <c r="J1458" s="1815"/>
      <c r="K1458" s="1815"/>
      <c r="L1458" s="1815"/>
      <c r="M1458" s="1815"/>
      <c r="N1458" s="1903"/>
      <c r="O1458" s="1910">
        <v>0.39379999999999998</v>
      </c>
      <c r="P1458" s="1911"/>
      <c r="Q1458" s="1911"/>
      <c r="R1458" s="1911"/>
      <c r="S1458" s="1912"/>
      <c r="T1458" s="1913" t="s">
        <v>497</v>
      </c>
      <c r="U1458" s="1796"/>
      <c r="V1458" s="1796"/>
      <c r="W1458" s="1219"/>
      <c r="X1458" s="1914">
        <v>453.18619999999999</v>
      </c>
      <c r="Y1458" s="1915"/>
      <c r="Z1458" s="1915"/>
      <c r="AA1458" s="1915"/>
      <c r="AB1458" s="1915"/>
      <c r="AC1458" s="1915"/>
      <c r="AD1458" s="1916"/>
      <c r="AE1458" s="1909">
        <v>178.46619999999999</v>
      </c>
      <c r="AF1458" s="1841"/>
      <c r="AG1458" s="1841"/>
      <c r="AH1458" s="1219"/>
    </row>
    <row r="1459" spans="1:34" ht="16.7" customHeight="1">
      <c r="A1459" s="1220"/>
      <c r="B1459" s="1209" t="s">
        <v>2957</v>
      </c>
      <c r="C1459" s="1866" t="s">
        <v>2958</v>
      </c>
      <c r="D1459" s="1867"/>
      <c r="E1459" s="1867"/>
      <c r="F1459" s="1867"/>
      <c r="G1459" s="1867"/>
      <c r="H1459" s="1867"/>
      <c r="I1459" s="1867"/>
      <c r="J1459" s="1867"/>
      <c r="K1459" s="1867"/>
      <c r="L1459" s="1867"/>
      <c r="M1459" s="1867"/>
      <c r="N1459" s="1866"/>
      <c r="O1459" s="1893">
        <v>41.332700000000003</v>
      </c>
      <c r="P1459" s="1894"/>
      <c r="Q1459" s="1894"/>
      <c r="R1459" s="1894"/>
      <c r="S1459" s="1895"/>
      <c r="T1459" s="1896" t="s">
        <v>469</v>
      </c>
      <c r="U1459" s="1897"/>
      <c r="V1459" s="1897"/>
      <c r="W1459" s="1222"/>
      <c r="X1459" s="1898">
        <v>82.821700000000007</v>
      </c>
      <c r="Y1459" s="1899"/>
      <c r="Z1459" s="1899"/>
      <c r="AA1459" s="1899"/>
      <c r="AB1459" s="1899"/>
      <c r="AC1459" s="1899"/>
      <c r="AD1459" s="1900"/>
      <c r="AE1459" s="1874">
        <v>3423.1741999999999</v>
      </c>
      <c r="AF1459" s="1843"/>
      <c r="AG1459" s="1843"/>
      <c r="AH1459" s="1222"/>
    </row>
    <row r="1460" spans="1:34" ht="17.45" customHeight="1">
      <c r="A1460" s="1792"/>
      <c r="B1460" s="1793"/>
      <c r="C1460" s="1793"/>
      <c r="D1460" s="1793"/>
      <c r="E1460" s="1793"/>
      <c r="F1460" s="1793"/>
      <c r="G1460" s="1793"/>
      <c r="H1460" s="1793"/>
      <c r="I1460" s="1794" t="s">
        <v>2871</v>
      </c>
      <c r="J1460" s="1794"/>
      <c r="K1460" s="1794"/>
      <c r="L1460" s="1794"/>
      <c r="M1460" s="1794"/>
      <c r="N1460" s="1794"/>
      <c r="O1460" s="1794"/>
      <c r="P1460" s="1794"/>
      <c r="Q1460" s="1794"/>
      <c r="R1460" s="1794"/>
      <c r="S1460" s="1794"/>
      <c r="T1460" s="1794"/>
      <c r="U1460" s="1794"/>
      <c r="V1460" s="1794"/>
      <c r="W1460" s="1794"/>
      <c r="X1460" s="1794"/>
      <c r="Y1460" s="1794"/>
      <c r="Z1460" s="1214"/>
      <c r="AA1460" s="1795">
        <v>8759.4565999999995</v>
      </c>
      <c r="AB1460" s="1795"/>
      <c r="AC1460" s="1795"/>
      <c r="AD1460" s="1795"/>
      <c r="AE1460" s="1795"/>
      <c r="AF1460" s="1795"/>
      <c r="AG1460" s="1795"/>
      <c r="AH1460" s="1213"/>
    </row>
    <row r="1461" spans="1:34" ht="17.45" customHeight="1">
      <c r="A1461" s="1801" t="s">
        <v>2872</v>
      </c>
      <c r="B1461" s="1825"/>
      <c r="C1461" s="1825"/>
      <c r="D1461" s="1825"/>
      <c r="E1461" s="1825"/>
      <c r="F1461" s="1825"/>
      <c r="G1461" s="1825"/>
      <c r="H1461" s="1825"/>
      <c r="I1461" s="1825"/>
      <c r="J1461" s="1825"/>
      <c r="K1461" s="1825"/>
      <c r="L1461" s="1825"/>
      <c r="M1461" s="1825"/>
      <c r="N1461" s="1826"/>
      <c r="O1461" s="1789" t="s">
        <v>2850</v>
      </c>
      <c r="P1461" s="1790"/>
      <c r="Q1461" s="1790"/>
      <c r="R1461" s="1790"/>
      <c r="S1461" s="1791"/>
      <c r="T1461" s="1827" t="s">
        <v>754</v>
      </c>
      <c r="U1461" s="1790"/>
      <c r="V1461" s="1790"/>
      <c r="W1461" s="1213"/>
      <c r="X1461" s="1789" t="s">
        <v>2866</v>
      </c>
      <c r="Y1461" s="1790"/>
      <c r="Z1461" s="1790"/>
      <c r="AA1461" s="1790"/>
      <c r="AB1461" s="1790"/>
      <c r="AC1461" s="1790"/>
      <c r="AD1461" s="1791"/>
      <c r="AE1461" s="1810" t="s">
        <v>2867</v>
      </c>
      <c r="AF1461" s="1828"/>
      <c r="AG1461" s="1828"/>
      <c r="AH1461" s="1213"/>
    </row>
    <row r="1462" spans="1:34" ht="16.7" customHeight="1">
      <c r="A1462" s="1792"/>
      <c r="B1462" s="1793"/>
      <c r="C1462" s="1793"/>
      <c r="D1462" s="1793"/>
      <c r="E1462" s="1793"/>
      <c r="F1462" s="1793"/>
      <c r="G1462" s="1793"/>
      <c r="H1462" s="1793"/>
      <c r="I1462" s="1793"/>
      <c r="J1462" s="1793"/>
      <c r="K1462" s="1794" t="s">
        <v>2873</v>
      </c>
      <c r="L1462" s="1794"/>
      <c r="M1462" s="1794"/>
      <c r="N1462" s="1794"/>
      <c r="O1462" s="1794"/>
      <c r="P1462" s="1794"/>
      <c r="Q1462" s="1794"/>
      <c r="R1462" s="1794"/>
      <c r="S1462" s="1794"/>
      <c r="T1462" s="1794"/>
      <c r="U1462" s="1794"/>
      <c r="V1462" s="1794"/>
      <c r="W1462" s="1794"/>
      <c r="X1462" s="1794"/>
      <c r="Y1462" s="1794"/>
      <c r="Z1462" s="1794"/>
      <c r="AA1462" s="1794"/>
      <c r="AB1462" s="1214"/>
      <c r="AC1462" s="1795">
        <v>0</v>
      </c>
      <c r="AD1462" s="1795"/>
      <c r="AE1462" s="1795"/>
      <c r="AF1462" s="1795"/>
      <c r="AG1462" s="1795"/>
      <c r="AH1462" s="1213"/>
    </row>
    <row r="1463" spans="1:34" ht="17.45" customHeight="1">
      <c r="A1463" s="1801" t="s">
        <v>2874</v>
      </c>
      <c r="B1463" s="1825"/>
      <c r="C1463" s="1825"/>
      <c r="D1463" s="1825"/>
      <c r="E1463" s="1825"/>
      <c r="F1463" s="1825"/>
      <c r="G1463" s="1825"/>
      <c r="H1463" s="1825"/>
      <c r="I1463" s="1825"/>
      <c r="J1463" s="1826"/>
      <c r="K1463" s="1789" t="s">
        <v>2850</v>
      </c>
      <c r="L1463" s="1791"/>
      <c r="M1463" s="1855" t="s">
        <v>2875</v>
      </c>
      <c r="N1463" s="1856"/>
      <c r="O1463" s="1857"/>
      <c r="P1463" s="1855" t="s">
        <v>2876</v>
      </c>
      <c r="Q1463" s="1856"/>
      <c r="R1463" s="1857"/>
      <c r="S1463" s="1855" t="s">
        <v>2877</v>
      </c>
      <c r="T1463" s="1857"/>
      <c r="U1463" s="1789" t="s">
        <v>2878</v>
      </c>
      <c r="V1463" s="1790"/>
      <c r="W1463" s="1791"/>
      <c r="X1463" s="1789" t="s">
        <v>2879</v>
      </c>
      <c r="Y1463" s="1790"/>
      <c r="Z1463" s="1790"/>
      <c r="AA1463" s="1790"/>
      <c r="AB1463" s="1791"/>
      <c r="AC1463" s="1789" t="s">
        <v>2880</v>
      </c>
      <c r="AD1463" s="1791"/>
      <c r="AE1463" s="1810" t="s">
        <v>2867</v>
      </c>
      <c r="AF1463" s="1828"/>
      <c r="AG1463" s="1828"/>
      <c r="AH1463" s="1213"/>
    </row>
    <row r="1464" spans="1:34" ht="17.45" customHeight="1">
      <c r="A1464" s="1853"/>
      <c r="B1464" s="1778"/>
      <c r="C1464" s="1778"/>
      <c r="D1464" s="1778"/>
      <c r="E1464" s="1778"/>
      <c r="F1464" s="1778"/>
      <c r="G1464" s="1778"/>
      <c r="H1464" s="1778"/>
      <c r="I1464" s="1846" t="s">
        <v>2881</v>
      </c>
      <c r="J1464" s="1846"/>
      <c r="K1464" s="1846"/>
      <c r="L1464" s="1846"/>
      <c r="M1464" s="1846"/>
      <c r="N1464" s="1846"/>
      <c r="O1464" s="1846"/>
      <c r="P1464" s="1846"/>
      <c r="Q1464" s="1846"/>
      <c r="R1464" s="1846"/>
      <c r="S1464" s="1846"/>
      <c r="T1464" s="1846"/>
      <c r="U1464" s="1846"/>
      <c r="V1464" s="1846"/>
      <c r="W1464" s="1846"/>
      <c r="X1464" s="1846"/>
      <c r="Y1464" s="1846"/>
      <c r="Z1464" s="1203"/>
      <c r="AA1464" s="1847">
        <v>0</v>
      </c>
      <c r="AB1464" s="1847"/>
      <c r="AC1464" s="1847"/>
      <c r="AD1464" s="1847"/>
      <c r="AE1464" s="1847"/>
      <c r="AF1464" s="1847"/>
      <c r="AG1464" s="1847"/>
      <c r="AH1464" s="1204"/>
    </row>
    <row r="1465" spans="1:34" ht="5.0999999999999996" customHeight="1">
      <c r="A1465" s="1854"/>
      <c r="B1465" s="1309"/>
      <c r="C1465" s="1309"/>
      <c r="D1465" s="1309"/>
      <c r="E1465" s="1309"/>
      <c r="F1465" s="1309"/>
      <c r="G1465" s="1309"/>
      <c r="H1465" s="1309"/>
      <c r="I1465" s="1309"/>
      <c r="J1465" s="1309"/>
      <c r="K1465" s="1309"/>
      <c r="L1465" s="1309"/>
      <c r="M1465" s="1309"/>
      <c r="N1465" s="1309"/>
      <c r="O1465" s="1309"/>
      <c r="P1465" s="1309"/>
      <c r="Q1465" s="1309"/>
      <c r="R1465" s="1309"/>
      <c r="S1465" s="1309"/>
      <c r="T1465" s="1309"/>
      <c r="U1465" s="1309"/>
      <c r="V1465" s="1309"/>
      <c r="W1465" s="1309"/>
      <c r="X1465" s="1309"/>
      <c r="Y1465" s="1309"/>
      <c r="Z1465" s="1309"/>
      <c r="AA1465" s="1309"/>
      <c r="AB1465" s="1309"/>
      <c r="AC1465" s="1309"/>
      <c r="AD1465" s="1309"/>
      <c r="AE1465" s="1309"/>
      <c r="AF1465" s="1309"/>
      <c r="AG1465" s="1309"/>
      <c r="AH1465" s="1782"/>
    </row>
    <row r="1466" spans="1:34" ht="17.45" customHeight="1">
      <c r="A1466" s="1845"/>
      <c r="B1466" s="1799"/>
      <c r="C1466" s="1799"/>
      <c r="D1466" s="1799"/>
      <c r="E1466" s="1799"/>
      <c r="F1466" s="1799"/>
      <c r="G1466" s="1799"/>
      <c r="H1466" s="1799"/>
      <c r="I1466" s="1842" t="s">
        <v>2882</v>
      </c>
      <c r="J1466" s="1842"/>
      <c r="K1466" s="1842"/>
      <c r="L1466" s="1842"/>
      <c r="M1466" s="1842"/>
      <c r="N1466" s="1842"/>
      <c r="O1466" s="1842"/>
      <c r="P1466" s="1842"/>
      <c r="Q1466" s="1842"/>
      <c r="R1466" s="1842"/>
      <c r="S1466" s="1842"/>
      <c r="T1466" s="1842"/>
      <c r="U1466" s="1842"/>
      <c r="V1466" s="1842"/>
      <c r="W1466" s="1842"/>
      <c r="X1466" s="1842"/>
      <c r="Y1466" s="1842"/>
      <c r="Z1466" s="1212"/>
      <c r="AA1466" s="1848">
        <v>8759.4599999999991</v>
      </c>
      <c r="AB1466" s="1848"/>
      <c r="AC1466" s="1848"/>
      <c r="AD1466" s="1848"/>
      <c r="AE1466" s="1848"/>
      <c r="AF1466" s="1848"/>
      <c r="AG1466" s="1848"/>
      <c r="AH1466" s="1208"/>
    </row>
    <row r="1467" spans="1:34" ht="45.75" customHeight="1">
      <c r="A1467" s="1849" t="s">
        <v>2883</v>
      </c>
      <c r="B1467" s="1850"/>
      <c r="C1467" s="1850"/>
      <c r="D1467" s="1850"/>
      <c r="E1467" s="1851" t="s">
        <v>3029</v>
      </c>
      <c r="F1467" s="1852"/>
      <c r="G1467" s="1852"/>
      <c r="H1467" s="1852"/>
      <c r="I1467" s="1852"/>
      <c r="J1467" s="1852"/>
      <c r="K1467" s="1852"/>
      <c r="L1467" s="1852"/>
      <c r="M1467" s="1852"/>
      <c r="N1467" s="1852"/>
      <c r="O1467" s="1852"/>
      <c r="P1467" s="1852"/>
      <c r="Q1467" s="1852"/>
      <c r="R1467" s="1852"/>
      <c r="S1467" s="1852"/>
      <c r="T1467" s="1852"/>
      <c r="U1467" s="1852"/>
      <c r="V1467" s="1852"/>
      <c r="W1467" s="1852"/>
      <c r="X1467" s="1852"/>
      <c r="Y1467" s="1852"/>
      <c r="Z1467" s="1852"/>
      <c r="AA1467" s="1852"/>
      <c r="AB1467" s="1852"/>
      <c r="AC1467" s="1852"/>
      <c r="AD1467" s="1852"/>
      <c r="AE1467" s="1852"/>
      <c r="AF1467" s="1852"/>
      <c r="AG1467" s="1852"/>
      <c r="AH1467" s="1851"/>
    </row>
    <row r="1468" spans="1:34" ht="116.45" customHeight="1">
      <c r="A1468" s="1218"/>
      <c r="AH1468" s="1219"/>
    </row>
    <row r="1469" spans="1:34" ht="115.7" customHeight="1">
      <c r="A1469" s="1220"/>
      <c r="B1469" s="1221"/>
      <c r="C1469" s="1221"/>
      <c r="D1469" s="1221"/>
      <c r="E1469" s="1221"/>
      <c r="F1469" s="1221"/>
      <c r="G1469" s="1221"/>
      <c r="H1469" s="1221"/>
      <c r="I1469" s="1221"/>
      <c r="J1469" s="1221"/>
      <c r="K1469" s="1221"/>
      <c r="L1469" s="1221"/>
      <c r="M1469" s="1221"/>
      <c r="N1469" s="1221"/>
      <c r="O1469" s="1221"/>
      <c r="P1469" s="1221"/>
      <c r="Q1469" s="1221"/>
      <c r="R1469" s="1221"/>
      <c r="S1469" s="1221"/>
      <c r="T1469" s="1221"/>
      <c r="U1469" s="1221"/>
      <c r="V1469" s="1221"/>
      <c r="W1469" s="1221"/>
      <c r="X1469" s="1221"/>
      <c r="Y1469" s="1221"/>
      <c r="Z1469" s="1221"/>
      <c r="AA1469" s="1221"/>
      <c r="AB1469" s="1221"/>
      <c r="AC1469" s="1221"/>
      <c r="AD1469" s="1221"/>
      <c r="AE1469" s="1221"/>
      <c r="AF1469" s="1221"/>
      <c r="AG1469" s="1221"/>
      <c r="AH1469" s="1222"/>
    </row>
    <row r="1470" spans="1:34" ht="5.85" customHeight="1">
      <c r="A1470" s="1777"/>
      <c r="B1470" s="1778"/>
      <c r="C1470" s="1778"/>
      <c r="D1470" s="1778"/>
      <c r="E1470" s="1778"/>
      <c r="F1470" s="1778"/>
      <c r="G1470" s="1778"/>
      <c r="H1470" s="1778"/>
      <c r="I1470" s="1778"/>
      <c r="J1470" s="1778"/>
      <c r="K1470" s="1778"/>
      <c r="L1470" s="1778"/>
      <c r="M1470" s="1778"/>
      <c r="N1470" s="1778"/>
      <c r="O1470" s="1778"/>
      <c r="P1470" s="1778"/>
      <c r="Q1470" s="1778"/>
      <c r="R1470" s="1778"/>
      <c r="S1470" s="1778"/>
      <c r="T1470" s="1778"/>
      <c r="U1470" s="1778"/>
      <c r="V1470" s="1778"/>
      <c r="W1470" s="1778"/>
      <c r="X1470" s="1778"/>
      <c r="Y1470" s="1778"/>
      <c r="Z1470" s="1778"/>
      <c r="AA1470" s="1778"/>
      <c r="AB1470" s="1778"/>
      <c r="AC1470" s="1778"/>
      <c r="AD1470" s="1778"/>
      <c r="AE1470" s="1778"/>
      <c r="AF1470" s="1778"/>
      <c r="AG1470" s="1778"/>
      <c r="AH1470" s="1779"/>
    </row>
    <row r="1471" spans="1:34" ht="11.65" customHeight="1">
      <c r="A1471" s="1780" t="s">
        <v>2834</v>
      </c>
      <c r="B1471" s="1310"/>
      <c r="C1471" s="1310"/>
      <c r="D1471" s="1310"/>
      <c r="E1471" s="1310"/>
      <c r="F1471" s="1310"/>
      <c r="G1471" s="1310"/>
      <c r="H1471" s="1310"/>
      <c r="I1471" s="1310"/>
      <c r="J1471" s="1310"/>
      <c r="K1471" s="1310"/>
      <c r="L1471" s="1310"/>
      <c r="M1471" s="1310"/>
      <c r="N1471" s="1310"/>
      <c r="O1471" s="1310"/>
      <c r="P1471" s="1310"/>
      <c r="Q1471" s="1310"/>
      <c r="R1471" s="1310"/>
      <c r="S1471" s="1310"/>
      <c r="T1471" s="1310"/>
      <c r="U1471" s="1310"/>
      <c r="V1471" s="1310"/>
      <c r="W1471" s="1310"/>
      <c r="X1471" s="1310"/>
      <c r="Y1471" s="1310"/>
      <c r="Z1471" s="1310"/>
      <c r="AA1471" s="1310"/>
      <c r="AB1471" s="1310"/>
      <c r="AC1471" s="1310"/>
      <c r="AD1471" s="1309"/>
      <c r="AE1471" s="1309"/>
      <c r="AF1471" s="1781" t="s">
        <v>3032</v>
      </c>
      <c r="AG1471" s="1781"/>
      <c r="AH1471" s="1782"/>
    </row>
    <row r="1472" spans="1:34" ht="5.0999999999999996" customHeight="1">
      <c r="A1472" s="1780"/>
      <c r="B1472" s="1310"/>
      <c r="C1472" s="1310"/>
      <c r="D1472" s="1310"/>
      <c r="E1472" s="1310"/>
      <c r="F1472" s="1310"/>
      <c r="G1472" s="1310"/>
      <c r="H1472" s="1310"/>
      <c r="I1472" s="1310"/>
      <c r="J1472" s="1310"/>
      <c r="K1472" s="1310"/>
      <c r="L1472" s="1310"/>
      <c r="M1472" s="1310"/>
      <c r="N1472" s="1310"/>
      <c r="O1472" s="1310"/>
      <c r="P1472" s="1310"/>
      <c r="Q1472" s="1310"/>
      <c r="R1472" s="1310"/>
      <c r="S1472" s="1310"/>
      <c r="T1472" s="1310"/>
      <c r="U1472" s="1310"/>
      <c r="V1472" s="1310"/>
      <c r="W1472" s="1310"/>
      <c r="X1472" s="1310"/>
      <c r="Y1472" s="1310"/>
      <c r="Z1472" s="1310"/>
      <c r="AA1472" s="1310"/>
      <c r="AB1472" s="1310"/>
      <c r="AC1472" s="1310"/>
      <c r="AD1472" s="1311"/>
      <c r="AE1472" s="1311"/>
      <c r="AF1472" s="1311"/>
      <c r="AG1472" s="1311"/>
      <c r="AH1472" s="1782"/>
    </row>
    <row r="1473" spans="1:34" ht="11.65" customHeight="1">
      <c r="A1473" s="1783" t="s">
        <v>2836</v>
      </c>
      <c r="B1473" s="1784"/>
      <c r="C1473" s="1784"/>
      <c r="D1473" s="1784"/>
      <c r="E1473" s="1784"/>
      <c r="F1473" s="1784"/>
      <c r="G1473" s="1784"/>
      <c r="H1473" s="1784"/>
      <c r="I1473" s="1784"/>
      <c r="J1473" s="1784"/>
      <c r="K1473" s="1784"/>
      <c r="L1473" s="1784"/>
      <c r="M1473" s="1784"/>
      <c r="N1473" s="1784"/>
      <c r="O1473" s="1784"/>
      <c r="P1473" s="1784"/>
      <c r="Q1473" s="1784"/>
      <c r="R1473" s="1784"/>
      <c r="S1473" s="1784"/>
      <c r="T1473" s="1784"/>
      <c r="U1473" s="1784"/>
      <c r="V1473" s="1784"/>
      <c r="W1473" s="1784"/>
      <c r="X1473" s="1784"/>
      <c r="Y1473" s="1784"/>
      <c r="Z1473" s="1784"/>
      <c r="AA1473" s="1784"/>
      <c r="AB1473" s="1784"/>
      <c r="AC1473" s="1784"/>
      <c r="AD1473" s="1311"/>
      <c r="AE1473" s="1311"/>
      <c r="AF1473" s="1311"/>
      <c r="AG1473" s="1311"/>
      <c r="AH1473" s="1782"/>
    </row>
    <row r="1474" spans="1:34" ht="23.25" customHeight="1">
      <c r="A1474" s="1785" t="s">
        <v>2837</v>
      </c>
      <c r="B1474" s="1786"/>
      <c r="C1474" s="1786"/>
      <c r="D1474" s="1786"/>
      <c r="E1474" s="1786"/>
      <c r="F1474" s="1786"/>
      <c r="G1474" s="1786"/>
      <c r="H1474" s="1786"/>
      <c r="I1474" s="1786"/>
      <c r="J1474" s="1786"/>
      <c r="K1474" s="1786"/>
      <c r="L1474" s="1786"/>
      <c r="M1474" s="1786"/>
      <c r="N1474" s="1786"/>
      <c r="O1474" s="1786"/>
      <c r="P1474" s="1786"/>
      <c r="Q1474" s="1786"/>
      <c r="R1474" s="1786"/>
      <c r="S1474" s="1786"/>
      <c r="T1474" s="1786"/>
      <c r="U1474" s="1786"/>
      <c r="V1474" s="1786"/>
      <c r="W1474" s="1786"/>
      <c r="X1474" s="1786"/>
      <c r="Y1474" s="1786"/>
      <c r="Z1474" s="1786"/>
      <c r="AA1474" s="1786"/>
      <c r="AB1474" s="1786"/>
      <c r="AC1474" s="1786"/>
      <c r="AD1474" s="1311"/>
      <c r="AE1474" s="1311"/>
      <c r="AF1474" s="1311"/>
      <c r="AG1474" s="1311"/>
      <c r="AH1474" s="1782"/>
    </row>
    <row r="1475" spans="1:34" ht="5.85" customHeight="1">
      <c r="A1475" s="1787" t="s">
        <v>2838</v>
      </c>
      <c r="B1475" s="1788"/>
      <c r="C1475" s="1788"/>
      <c r="D1475" s="1788"/>
      <c r="E1475" s="1788"/>
      <c r="F1475" s="1788"/>
      <c r="G1475" s="1788"/>
      <c r="H1475" s="1788"/>
      <c r="I1475" s="1788"/>
      <c r="J1475" s="1788"/>
      <c r="K1475" s="1788"/>
      <c r="L1475" s="1788"/>
      <c r="M1475" s="1788"/>
      <c r="N1475" s="1788"/>
      <c r="O1475" s="1788"/>
      <c r="P1475" s="1788"/>
      <c r="Q1475" s="1788"/>
      <c r="R1475" s="1788"/>
      <c r="S1475" s="1788"/>
      <c r="T1475" s="1788"/>
      <c r="U1475" s="1788"/>
      <c r="V1475" s="1788"/>
      <c r="W1475" s="1788"/>
      <c r="X1475" s="1788"/>
      <c r="Y1475" s="1788"/>
      <c r="Z1475" s="1788"/>
      <c r="AA1475" s="1788"/>
      <c r="AB1475" s="1788"/>
      <c r="AC1475" s="1788"/>
      <c r="AD1475" s="1311"/>
      <c r="AE1475" s="1311"/>
      <c r="AF1475" s="1311"/>
      <c r="AG1475" s="1311"/>
      <c r="AH1475" s="1782"/>
    </row>
    <row r="1476" spans="1:34" ht="5.0999999999999996" customHeight="1">
      <c r="A1476" s="1787"/>
      <c r="B1476" s="1788"/>
      <c r="C1476" s="1788"/>
      <c r="D1476" s="1788"/>
      <c r="E1476" s="1788"/>
      <c r="F1476" s="1788"/>
      <c r="G1476" s="1788"/>
      <c r="H1476" s="1788"/>
      <c r="I1476" s="1788"/>
      <c r="J1476" s="1788"/>
      <c r="K1476" s="1788"/>
      <c r="L1476" s="1788"/>
      <c r="M1476" s="1788"/>
      <c r="N1476" s="1788"/>
      <c r="O1476" s="1788"/>
      <c r="P1476" s="1788"/>
      <c r="Q1476" s="1788"/>
      <c r="R1476" s="1788"/>
      <c r="S1476" s="1788"/>
      <c r="T1476" s="1788"/>
      <c r="U1476" s="1788"/>
      <c r="V1476" s="1788"/>
      <c r="W1476" s="1788"/>
      <c r="X1476" s="1788"/>
      <c r="Y1476" s="1788"/>
      <c r="Z1476" s="1788"/>
      <c r="AA1476" s="1788"/>
      <c r="AB1476" s="1788"/>
      <c r="AC1476" s="1788"/>
      <c r="AD1476" s="1782"/>
      <c r="AE1476" s="1309"/>
      <c r="AF1476" s="1309"/>
      <c r="AG1476" s="1309"/>
      <c r="AH1476" s="1782"/>
    </row>
    <row r="1477" spans="1:34" ht="11.65" customHeight="1">
      <c r="A1477" s="1787" t="s">
        <v>2839</v>
      </c>
      <c r="B1477" s="1788"/>
      <c r="C1477" s="1788"/>
      <c r="D1477" s="1788"/>
      <c r="E1477" s="1788"/>
      <c r="F1477" s="1788"/>
      <c r="G1477" s="1788"/>
      <c r="H1477" s="1788"/>
      <c r="I1477" s="1788"/>
      <c r="J1477" s="1788"/>
      <c r="K1477" s="1788"/>
      <c r="L1477" s="1788"/>
      <c r="M1477" s="1788"/>
      <c r="N1477" s="1788"/>
      <c r="O1477" s="1788"/>
      <c r="P1477" s="1788"/>
      <c r="Q1477" s="1788"/>
      <c r="R1477" s="1788"/>
      <c r="S1477" s="1788"/>
      <c r="T1477" s="1788"/>
      <c r="U1477" s="1788"/>
      <c r="V1477" s="1788"/>
      <c r="W1477" s="1788"/>
      <c r="X1477" s="1788"/>
      <c r="Y1477" s="1788"/>
      <c r="Z1477" s="1788"/>
      <c r="AA1477" s="1788"/>
      <c r="AB1477" s="1788"/>
      <c r="AC1477" s="1788"/>
      <c r="AD1477" s="1818" t="s">
        <v>2840</v>
      </c>
      <c r="AE1477" s="1818"/>
      <c r="AF1477" s="1206">
        <v>21.23</v>
      </c>
      <c r="AG1477" s="1207" t="s">
        <v>5</v>
      </c>
      <c r="AH1477" s="1800"/>
    </row>
    <row r="1478" spans="1:34" ht="11.65" customHeight="1">
      <c r="A1478" s="1819" t="s">
        <v>2841</v>
      </c>
      <c r="B1478" s="1820"/>
      <c r="C1478" s="1820"/>
      <c r="D1478" s="1820"/>
      <c r="E1478" s="1820"/>
      <c r="F1478" s="1820"/>
      <c r="G1478" s="1820"/>
      <c r="H1478" s="1820"/>
      <c r="I1478" s="1820"/>
      <c r="J1478" s="1820"/>
      <c r="K1478" s="1820"/>
      <c r="L1478" s="1820"/>
      <c r="M1478" s="1820"/>
      <c r="N1478" s="1820"/>
      <c r="O1478" s="1820"/>
      <c r="P1478" s="1820"/>
      <c r="Q1478" s="1820"/>
      <c r="R1478" s="1820"/>
      <c r="S1478" s="1820"/>
      <c r="T1478" s="1820"/>
      <c r="U1478" s="1820"/>
      <c r="V1478" s="1820"/>
      <c r="W1478" s="1820"/>
      <c r="X1478" s="1820"/>
      <c r="Y1478" s="1820"/>
      <c r="Z1478" s="1820"/>
      <c r="AA1478" s="1820"/>
      <c r="AB1478" s="1820"/>
      <c r="AC1478" s="1820"/>
      <c r="AD1478" s="1821" t="s">
        <v>2842</v>
      </c>
      <c r="AE1478" s="1821"/>
      <c r="AF1478" s="1210">
        <v>15</v>
      </c>
      <c r="AG1478" s="1211" t="s">
        <v>5</v>
      </c>
      <c r="AH1478" s="1800"/>
    </row>
    <row r="1479" spans="1:34" ht="17.45" customHeight="1">
      <c r="A1479" s="1822" t="s">
        <v>2843</v>
      </c>
      <c r="B1479" s="1802"/>
      <c r="C1479" s="1802"/>
      <c r="D1479" s="1778"/>
      <c r="E1479" s="1823" t="s">
        <v>2678</v>
      </c>
      <c r="F1479" s="1823"/>
      <c r="G1479" s="1823"/>
      <c r="H1479" s="1823"/>
      <c r="I1479" s="1823"/>
      <c r="J1479" s="1823"/>
      <c r="K1479" s="1823"/>
      <c r="L1479" s="1823"/>
      <c r="M1479" s="1823"/>
      <c r="N1479" s="1823"/>
      <c r="O1479" s="1823"/>
      <c r="P1479" s="1823"/>
      <c r="Q1479" s="1823"/>
      <c r="R1479" s="1823"/>
      <c r="S1479" s="1823"/>
      <c r="T1479" s="1823"/>
      <c r="U1479" s="1823"/>
      <c r="V1479" s="1823"/>
      <c r="W1479" s="1823"/>
      <c r="X1479" s="1823"/>
      <c r="Y1479" s="1823"/>
      <c r="Z1479" s="1823"/>
      <c r="AA1479" s="1823"/>
      <c r="AB1479" s="1823"/>
      <c r="AC1479" s="1823"/>
      <c r="AD1479" s="1823"/>
      <c r="AE1479" s="1823"/>
      <c r="AF1479" s="1823"/>
      <c r="AG1479" s="1823"/>
      <c r="AH1479" s="1779"/>
    </row>
    <row r="1480" spans="1:34" ht="16.7" customHeight="1">
      <c r="A1480" s="1824" t="s">
        <v>2844</v>
      </c>
      <c r="B1480" s="1816"/>
      <c r="C1480" s="1816"/>
      <c r="D1480" s="1309"/>
      <c r="E1480" s="1815" t="s">
        <v>175</v>
      </c>
      <c r="F1480" s="1815"/>
      <c r="G1480" s="1111"/>
      <c r="H1480" s="1796" t="s">
        <v>2845</v>
      </c>
      <c r="I1480" s="1796"/>
      <c r="J1480" s="1796" t="s">
        <v>495</v>
      </c>
      <c r="K1480" s="1796"/>
      <c r="L1480" s="1309"/>
      <c r="M1480" s="1309"/>
      <c r="N1480" s="1816" t="s">
        <v>2846</v>
      </c>
      <c r="O1480" s="1816"/>
      <c r="P1480" s="1816"/>
      <c r="Q1480" s="1816"/>
      <c r="R1480" s="1817">
        <v>1</v>
      </c>
      <c r="S1480" s="1817"/>
      <c r="T1480" s="1817"/>
      <c r="U1480" s="1817"/>
      <c r="V1480" s="1309"/>
      <c r="W1480" s="1309"/>
      <c r="X1480" s="1309"/>
      <c r="Y1480" s="1796" t="s">
        <v>2847</v>
      </c>
      <c r="Z1480" s="1796"/>
      <c r="AA1480" s="1796"/>
      <c r="AB1480" s="1796"/>
      <c r="AC1480" s="1796"/>
      <c r="AD1480" s="1796"/>
      <c r="AE1480" s="1796"/>
      <c r="AF1480" s="1797" t="s">
        <v>2848</v>
      </c>
      <c r="AG1480" s="1797"/>
      <c r="AH1480" s="1782"/>
    </row>
    <row r="1481" spans="1:34" ht="5.85" customHeight="1">
      <c r="A1481" s="1798"/>
      <c r="B1481" s="1799"/>
      <c r="C1481" s="1799"/>
      <c r="D1481" s="1799"/>
      <c r="E1481" s="1799"/>
      <c r="F1481" s="1799"/>
      <c r="G1481" s="1799"/>
      <c r="H1481" s="1799"/>
      <c r="I1481" s="1799"/>
      <c r="J1481" s="1799"/>
      <c r="K1481" s="1799"/>
      <c r="L1481" s="1799"/>
      <c r="M1481" s="1799"/>
      <c r="N1481" s="1799"/>
      <c r="O1481" s="1799"/>
      <c r="P1481" s="1799"/>
      <c r="Q1481" s="1799"/>
      <c r="R1481" s="1799"/>
      <c r="S1481" s="1799"/>
      <c r="T1481" s="1799"/>
      <c r="U1481" s="1799"/>
      <c r="V1481" s="1799"/>
      <c r="W1481" s="1799"/>
      <c r="X1481" s="1799"/>
      <c r="Y1481" s="1799"/>
      <c r="Z1481" s="1799"/>
      <c r="AA1481" s="1799"/>
      <c r="AB1481" s="1799"/>
      <c r="AC1481" s="1799"/>
      <c r="AD1481" s="1799"/>
      <c r="AE1481" s="1799"/>
      <c r="AF1481" s="1799"/>
      <c r="AG1481" s="1799"/>
      <c r="AH1481" s="1800"/>
    </row>
    <row r="1482" spans="1:34" ht="17.45" customHeight="1">
      <c r="A1482" s="1801" t="s">
        <v>2849</v>
      </c>
      <c r="B1482" s="1802"/>
      <c r="C1482" s="1802"/>
      <c r="D1482" s="1802"/>
      <c r="E1482" s="1802"/>
      <c r="F1482" s="1802"/>
      <c r="G1482" s="1802"/>
      <c r="H1482" s="1802"/>
      <c r="I1482" s="1802"/>
      <c r="J1482" s="1803"/>
      <c r="K1482" s="1789" t="s">
        <v>2850</v>
      </c>
      <c r="L1482" s="1807"/>
      <c r="M1482" s="1789" t="s">
        <v>2851</v>
      </c>
      <c r="N1482" s="1790"/>
      <c r="O1482" s="1790"/>
      <c r="P1482" s="1790"/>
      <c r="Q1482" s="1790"/>
      <c r="R1482" s="1790"/>
      <c r="S1482" s="1790"/>
      <c r="T1482" s="1791"/>
      <c r="U1482" s="1789" t="s">
        <v>2852</v>
      </c>
      <c r="V1482" s="1790"/>
      <c r="W1482" s="1790"/>
      <c r="X1482" s="1790"/>
      <c r="Y1482" s="1790"/>
      <c r="Z1482" s="1790"/>
      <c r="AA1482" s="1790"/>
      <c r="AB1482" s="1790"/>
      <c r="AC1482" s="1790"/>
      <c r="AD1482" s="1791"/>
      <c r="AE1482" s="1810" t="s">
        <v>2853</v>
      </c>
      <c r="AF1482" s="1811"/>
      <c r="AG1482" s="1811"/>
      <c r="AH1482" s="1814"/>
    </row>
    <row r="1483" spans="1:34" ht="16.7" customHeight="1">
      <c r="A1483" s="1804"/>
      <c r="B1483" s="1805"/>
      <c r="C1483" s="1805"/>
      <c r="D1483" s="1805"/>
      <c r="E1483" s="1805"/>
      <c r="F1483" s="1805"/>
      <c r="G1483" s="1805"/>
      <c r="H1483" s="1805"/>
      <c r="I1483" s="1805"/>
      <c r="J1483" s="1806"/>
      <c r="K1483" s="1808"/>
      <c r="L1483" s="1809"/>
      <c r="M1483" s="1789" t="s">
        <v>2854</v>
      </c>
      <c r="N1483" s="1790"/>
      <c r="O1483" s="1790"/>
      <c r="P1483" s="1791"/>
      <c r="Q1483" s="1789" t="s">
        <v>2855</v>
      </c>
      <c r="R1483" s="1790"/>
      <c r="S1483" s="1790"/>
      <c r="T1483" s="1791"/>
      <c r="U1483" s="1789" t="s">
        <v>2854</v>
      </c>
      <c r="V1483" s="1790"/>
      <c r="W1483" s="1790"/>
      <c r="X1483" s="1790"/>
      <c r="Y1483" s="1790"/>
      <c r="Z1483" s="1791"/>
      <c r="AA1483" s="1789" t="s">
        <v>2855</v>
      </c>
      <c r="AB1483" s="1790"/>
      <c r="AC1483" s="1790"/>
      <c r="AD1483" s="1791"/>
      <c r="AE1483" s="1812"/>
      <c r="AF1483" s="1813"/>
      <c r="AG1483" s="1813"/>
      <c r="AH1483" s="1800"/>
    </row>
    <row r="1484" spans="1:34" ht="17.45" customHeight="1">
      <c r="A1484" s="1792"/>
      <c r="B1484" s="1793"/>
      <c r="C1484" s="1793"/>
      <c r="D1484" s="1793"/>
      <c r="E1484" s="1793"/>
      <c r="F1484" s="1793"/>
      <c r="G1484" s="1793"/>
      <c r="H1484" s="1793"/>
      <c r="I1484" s="1793"/>
      <c r="J1484" s="1793"/>
      <c r="K1484" s="1794" t="s">
        <v>2856</v>
      </c>
      <c r="L1484" s="1794"/>
      <c r="M1484" s="1794"/>
      <c r="N1484" s="1794"/>
      <c r="O1484" s="1794"/>
      <c r="P1484" s="1794"/>
      <c r="Q1484" s="1794"/>
      <c r="R1484" s="1794"/>
      <c r="S1484" s="1794"/>
      <c r="T1484" s="1794"/>
      <c r="U1484" s="1794"/>
      <c r="V1484" s="1794"/>
      <c r="W1484" s="1794"/>
      <c r="X1484" s="1794"/>
      <c r="Y1484" s="1794"/>
      <c r="Z1484" s="1794"/>
      <c r="AA1484" s="1795">
        <v>0</v>
      </c>
      <c r="AB1484" s="1795"/>
      <c r="AC1484" s="1795"/>
      <c r="AD1484" s="1795"/>
      <c r="AE1484" s="1795"/>
      <c r="AF1484" s="1795"/>
      <c r="AG1484" s="1795"/>
      <c r="AH1484" s="1213"/>
    </row>
    <row r="1485" spans="1:34" ht="17.45" customHeight="1">
      <c r="A1485" s="1801" t="s">
        <v>2857</v>
      </c>
      <c r="B1485" s="1825"/>
      <c r="C1485" s="1825"/>
      <c r="D1485" s="1825"/>
      <c r="E1485" s="1825"/>
      <c r="F1485" s="1825"/>
      <c r="G1485" s="1825"/>
      <c r="H1485" s="1825"/>
      <c r="I1485" s="1825"/>
      <c r="J1485" s="1825"/>
      <c r="K1485" s="1825"/>
      <c r="L1485" s="1825"/>
      <c r="M1485" s="1825"/>
      <c r="N1485" s="1826"/>
      <c r="O1485" s="1789" t="s">
        <v>2858</v>
      </c>
      <c r="P1485" s="1790"/>
      <c r="Q1485" s="1790"/>
      <c r="R1485" s="1790"/>
      <c r="S1485" s="1791"/>
      <c r="T1485" s="1827" t="s">
        <v>2850</v>
      </c>
      <c r="U1485" s="1790"/>
      <c r="V1485" s="1790"/>
      <c r="W1485" s="1213"/>
      <c r="X1485" s="1789" t="s">
        <v>2859</v>
      </c>
      <c r="Y1485" s="1790"/>
      <c r="Z1485" s="1790"/>
      <c r="AA1485" s="1790"/>
      <c r="AB1485" s="1790"/>
      <c r="AC1485" s="1790"/>
      <c r="AD1485" s="1791"/>
      <c r="AE1485" s="1810" t="s">
        <v>2853</v>
      </c>
      <c r="AF1485" s="1828"/>
      <c r="AG1485" s="1828"/>
      <c r="AH1485" s="1213"/>
    </row>
    <row r="1486" spans="1:34" ht="16.7" customHeight="1">
      <c r="A1486" s="1792"/>
      <c r="B1486" s="1778"/>
      <c r="C1486" s="1778"/>
      <c r="D1486" s="1778"/>
      <c r="E1486" s="1778"/>
      <c r="F1486" s="1778"/>
      <c r="G1486" s="1778"/>
      <c r="H1486" s="1778"/>
      <c r="I1486" s="1846" t="s">
        <v>2860</v>
      </c>
      <c r="J1486" s="1846"/>
      <c r="K1486" s="1846"/>
      <c r="L1486" s="1846"/>
      <c r="M1486" s="1846"/>
      <c r="N1486" s="1846"/>
      <c r="O1486" s="1846"/>
      <c r="P1486" s="1846"/>
      <c r="Q1486" s="1846"/>
      <c r="R1486" s="1846"/>
      <c r="S1486" s="1846"/>
      <c r="T1486" s="1846"/>
      <c r="U1486" s="1846"/>
      <c r="V1486" s="1846"/>
      <c r="W1486" s="1846"/>
      <c r="X1486" s="1846"/>
      <c r="Y1486" s="1846"/>
      <c r="Z1486" s="1793"/>
      <c r="AA1486" s="1847">
        <v>0</v>
      </c>
      <c r="AB1486" s="1847"/>
      <c r="AC1486" s="1847"/>
      <c r="AD1486" s="1847"/>
      <c r="AE1486" s="1847"/>
      <c r="AF1486" s="1847"/>
      <c r="AG1486" s="1847"/>
      <c r="AH1486" s="1814"/>
    </row>
    <row r="1487" spans="1:34" ht="17.45" customHeight="1">
      <c r="A1487" s="1844"/>
      <c r="B1487" s="1309"/>
      <c r="C1487" s="1309"/>
      <c r="D1487" s="1309"/>
      <c r="E1487" s="1309"/>
      <c r="F1487" s="1309"/>
      <c r="G1487" s="1309"/>
      <c r="H1487" s="1309"/>
      <c r="I1487" s="1840" t="s">
        <v>2861</v>
      </c>
      <c r="J1487" s="1840"/>
      <c r="K1487" s="1840"/>
      <c r="L1487" s="1840"/>
      <c r="M1487" s="1840"/>
      <c r="N1487" s="1840"/>
      <c r="O1487" s="1840"/>
      <c r="P1487" s="1840"/>
      <c r="Q1487" s="1840"/>
      <c r="R1487" s="1840"/>
      <c r="S1487" s="1840"/>
      <c r="T1487" s="1840"/>
      <c r="U1487" s="1840"/>
      <c r="V1487" s="1840"/>
      <c r="W1487" s="1840"/>
      <c r="X1487" s="1840"/>
      <c r="Y1487" s="1840"/>
      <c r="Z1487" s="1309"/>
      <c r="AA1487" s="1841">
        <v>0</v>
      </c>
      <c r="AB1487" s="1841"/>
      <c r="AC1487" s="1841"/>
      <c r="AD1487" s="1841"/>
      <c r="AE1487" s="1841"/>
      <c r="AF1487" s="1841"/>
      <c r="AG1487" s="1841"/>
      <c r="AH1487" s="1782"/>
    </row>
    <row r="1488" spans="1:34" ht="16.7" customHeight="1">
      <c r="A1488" s="1844"/>
      <c r="B1488" s="1309"/>
      <c r="C1488" s="1309"/>
      <c r="D1488" s="1309"/>
      <c r="E1488" s="1309"/>
      <c r="F1488" s="1309"/>
      <c r="G1488" s="1309"/>
      <c r="H1488" s="1309"/>
      <c r="I1488" s="1840" t="s">
        <v>2862</v>
      </c>
      <c r="J1488" s="1840"/>
      <c r="K1488" s="1840"/>
      <c r="L1488" s="1840"/>
      <c r="M1488" s="1840"/>
      <c r="N1488" s="1840"/>
      <c r="O1488" s="1840"/>
      <c r="P1488" s="1840"/>
      <c r="Q1488" s="1840"/>
      <c r="R1488" s="1840"/>
      <c r="S1488" s="1840"/>
      <c r="T1488" s="1840"/>
      <c r="U1488" s="1840"/>
      <c r="V1488" s="1840"/>
      <c r="W1488" s="1840"/>
      <c r="X1488" s="1840"/>
      <c r="Y1488" s="1840"/>
      <c r="Z1488" s="1309"/>
      <c r="AA1488" s="1841">
        <v>0</v>
      </c>
      <c r="AB1488" s="1841"/>
      <c r="AC1488" s="1841"/>
      <c r="AD1488" s="1841"/>
      <c r="AE1488" s="1841"/>
      <c r="AF1488" s="1841"/>
      <c r="AG1488" s="1841"/>
      <c r="AH1488" s="1782"/>
    </row>
    <row r="1489" spans="1:34" ht="17.45" customHeight="1">
      <c r="A1489" s="1844"/>
      <c r="B1489" s="1309"/>
      <c r="C1489" s="1309"/>
      <c r="D1489" s="1309"/>
      <c r="E1489" s="1309"/>
      <c r="F1489" s="1309"/>
      <c r="G1489" s="1309"/>
      <c r="H1489" s="1309"/>
      <c r="I1489" s="1840" t="s">
        <v>2863</v>
      </c>
      <c r="J1489" s="1840"/>
      <c r="K1489" s="1840"/>
      <c r="L1489" s="1840"/>
      <c r="M1489" s="1840"/>
      <c r="N1489" s="1840"/>
      <c r="O1489" s="1840"/>
      <c r="P1489" s="1840"/>
      <c r="Q1489" s="1840"/>
      <c r="R1489" s="1840"/>
      <c r="S1489" s="1840"/>
      <c r="T1489" s="1840"/>
      <c r="U1489" s="1840"/>
      <c r="V1489" s="1840"/>
      <c r="W1489" s="1840"/>
      <c r="X1489" s="1840"/>
      <c r="Y1489" s="1840"/>
      <c r="Z1489" s="1309"/>
      <c r="AA1489" s="1841">
        <v>0</v>
      </c>
      <c r="AB1489" s="1841"/>
      <c r="AC1489" s="1841"/>
      <c r="AD1489" s="1841"/>
      <c r="AE1489" s="1841"/>
      <c r="AF1489" s="1841"/>
      <c r="AG1489" s="1841"/>
      <c r="AH1489" s="1782"/>
    </row>
    <row r="1490" spans="1:34" ht="17.45" customHeight="1">
      <c r="A1490" s="1845"/>
      <c r="B1490" s="1799"/>
      <c r="C1490" s="1799"/>
      <c r="D1490" s="1799"/>
      <c r="E1490" s="1799"/>
      <c r="F1490" s="1799"/>
      <c r="G1490" s="1799"/>
      <c r="H1490" s="1799"/>
      <c r="I1490" s="1842" t="s">
        <v>2864</v>
      </c>
      <c r="J1490" s="1842"/>
      <c r="K1490" s="1842"/>
      <c r="L1490" s="1842"/>
      <c r="M1490" s="1842"/>
      <c r="N1490" s="1842"/>
      <c r="O1490" s="1842"/>
      <c r="P1490" s="1842"/>
      <c r="Q1490" s="1842"/>
      <c r="R1490" s="1842"/>
      <c r="S1490" s="1842"/>
      <c r="T1490" s="1842"/>
      <c r="U1490" s="1842"/>
      <c r="V1490" s="1842"/>
      <c r="W1490" s="1842"/>
      <c r="X1490" s="1842"/>
      <c r="Y1490" s="1842"/>
      <c r="Z1490" s="1799"/>
      <c r="AA1490" s="1843">
        <v>0</v>
      </c>
      <c r="AB1490" s="1843"/>
      <c r="AC1490" s="1843"/>
      <c r="AD1490" s="1843"/>
      <c r="AE1490" s="1843"/>
      <c r="AF1490" s="1843"/>
      <c r="AG1490" s="1843"/>
      <c r="AH1490" s="1800"/>
    </row>
    <row r="1491" spans="1:34" ht="16.7" customHeight="1">
      <c r="A1491" s="1801" t="s">
        <v>2865</v>
      </c>
      <c r="B1491" s="1825"/>
      <c r="C1491" s="1825"/>
      <c r="D1491" s="1825"/>
      <c r="E1491" s="1825"/>
      <c r="F1491" s="1825"/>
      <c r="G1491" s="1825"/>
      <c r="H1491" s="1825"/>
      <c r="I1491" s="1825"/>
      <c r="J1491" s="1825"/>
      <c r="K1491" s="1825"/>
      <c r="L1491" s="1825"/>
      <c r="M1491" s="1825"/>
      <c r="N1491" s="1826"/>
      <c r="O1491" s="1789" t="s">
        <v>2850</v>
      </c>
      <c r="P1491" s="1790"/>
      <c r="Q1491" s="1790"/>
      <c r="R1491" s="1790"/>
      <c r="S1491" s="1791"/>
      <c r="T1491" s="1827" t="s">
        <v>754</v>
      </c>
      <c r="U1491" s="1790"/>
      <c r="V1491" s="1790"/>
      <c r="W1491" s="1213"/>
      <c r="X1491" s="1789" t="s">
        <v>2866</v>
      </c>
      <c r="Y1491" s="1790"/>
      <c r="Z1491" s="1790"/>
      <c r="AA1491" s="1790"/>
      <c r="AB1491" s="1790"/>
      <c r="AC1491" s="1790"/>
      <c r="AD1491" s="1791"/>
      <c r="AE1491" s="1810" t="s">
        <v>2867</v>
      </c>
      <c r="AF1491" s="1828"/>
      <c r="AG1491" s="1828"/>
      <c r="AH1491" s="1213"/>
    </row>
    <row r="1492" spans="1:34" ht="17.45" customHeight="1">
      <c r="A1492" s="1223"/>
      <c r="B1492" s="1902" t="s">
        <v>3033</v>
      </c>
      <c r="C1492" s="1876" t="s">
        <v>3034</v>
      </c>
      <c r="D1492" s="1876"/>
      <c r="E1492" s="1876"/>
      <c r="F1492" s="1876"/>
      <c r="G1492" s="1876"/>
      <c r="H1492" s="1876"/>
      <c r="I1492" s="1876"/>
      <c r="J1492" s="1876"/>
      <c r="K1492" s="1876"/>
      <c r="L1492" s="1876"/>
      <c r="M1492" s="1876"/>
      <c r="N1492" s="1875"/>
      <c r="O1492" s="1885">
        <v>6.5</v>
      </c>
      <c r="P1492" s="1886"/>
      <c r="Q1492" s="1886"/>
      <c r="R1492" s="1886"/>
      <c r="S1492" s="1887"/>
      <c r="T1492" s="1888" t="s">
        <v>3035</v>
      </c>
      <c r="U1492" s="1889"/>
      <c r="V1492" s="1889"/>
      <c r="W1492" s="1225"/>
      <c r="X1492" s="1890">
        <v>26.02</v>
      </c>
      <c r="Y1492" s="1891"/>
      <c r="Z1492" s="1891"/>
      <c r="AA1492" s="1891"/>
      <c r="AB1492" s="1891"/>
      <c r="AC1492" s="1891"/>
      <c r="AD1492" s="1892"/>
      <c r="AE1492" s="1865">
        <v>169.13</v>
      </c>
      <c r="AF1492" s="1847"/>
      <c r="AG1492" s="1847"/>
      <c r="AH1492" s="1225"/>
    </row>
    <row r="1493" spans="1:34" ht="7.35" customHeight="1">
      <c r="A1493" s="1218"/>
      <c r="B1493" s="1788"/>
      <c r="C1493" s="1815"/>
      <c r="D1493" s="1815"/>
      <c r="E1493" s="1815"/>
      <c r="F1493" s="1815"/>
      <c r="G1493" s="1815"/>
      <c r="H1493" s="1815"/>
      <c r="I1493" s="1815"/>
      <c r="J1493" s="1815"/>
      <c r="K1493" s="1815"/>
      <c r="L1493" s="1815"/>
      <c r="M1493" s="1815"/>
      <c r="N1493" s="1815"/>
      <c r="AH1493" s="1219"/>
    </row>
    <row r="1494" spans="1:34" ht="16.7" customHeight="1">
      <c r="A1494" s="1218"/>
      <c r="B1494" s="1820" t="s">
        <v>3036</v>
      </c>
      <c r="C1494" s="1867" t="s">
        <v>3037</v>
      </c>
      <c r="D1494" s="1815"/>
      <c r="E1494" s="1815"/>
      <c r="F1494" s="1815"/>
      <c r="G1494" s="1815"/>
      <c r="H1494" s="1815"/>
      <c r="I1494" s="1815"/>
      <c r="J1494" s="1815"/>
      <c r="K1494" s="1815"/>
      <c r="L1494" s="1815"/>
      <c r="M1494" s="1815"/>
      <c r="N1494" s="1903"/>
      <c r="O1494" s="1910">
        <v>10</v>
      </c>
      <c r="P1494" s="1911"/>
      <c r="Q1494" s="1911"/>
      <c r="R1494" s="1911"/>
      <c r="S1494" s="1912"/>
      <c r="T1494" s="1913" t="s">
        <v>518</v>
      </c>
      <c r="U1494" s="1796"/>
      <c r="V1494" s="1796"/>
      <c r="W1494" s="1219"/>
      <c r="X1494" s="1914">
        <v>444.04</v>
      </c>
      <c r="Y1494" s="1915"/>
      <c r="Z1494" s="1915"/>
      <c r="AA1494" s="1915"/>
      <c r="AB1494" s="1915"/>
      <c r="AC1494" s="1915"/>
      <c r="AD1494" s="1916"/>
      <c r="AE1494" s="1909">
        <v>4440.3999999999996</v>
      </c>
      <c r="AF1494" s="1841"/>
      <c r="AG1494" s="1841"/>
      <c r="AH1494" s="1219"/>
    </row>
    <row r="1495" spans="1:34" ht="7.35" customHeight="1">
      <c r="A1495" s="1220"/>
      <c r="B1495" s="1820"/>
      <c r="C1495" s="1867"/>
      <c r="D1495" s="1867"/>
      <c r="E1495" s="1867"/>
      <c r="F1495" s="1867"/>
      <c r="G1495" s="1867"/>
      <c r="H1495" s="1867"/>
      <c r="I1495" s="1867"/>
      <c r="J1495" s="1867"/>
      <c r="K1495" s="1867"/>
      <c r="L1495" s="1867"/>
      <c r="M1495" s="1867"/>
      <c r="N1495" s="1867"/>
      <c r="O1495" s="1221"/>
      <c r="P1495" s="1221"/>
      <c r="Q1495" s="1221"/>
      <c r="R1495" s="1221"/>
      <c r="S1495" s="1221"/>
      <c r="T1495" s="1221"/>
      <c r="U1495" s="1221"/>
      <c r="V1495" s="1221"/>
      <c r="W1495" s="1221"/>
      <c r="X1495" s="1221"/>
      <c r="Y1495" s="1221"/>
      <c r="Z1495" s="1221"/>
      <c r="AA1495" s="1221"/>
      <c r="AB1495" s="1221"/>
      <c r="AC1495" s="1221"/>
      <c r="AD1495" s="1221"/>
      <c r="AE1495" s="1221"/>
      <c r="AF1495" s="1221"/>
      <c r="AG1495" s="1221"/>
      <c r="AH1495" s="1222"/>
    </row>
    <row r="1496" spans="1:34" ht="17.45" customHeight="1">
      <c r="A1496" s="1792"/>
      <c r="B1496" s="1793"/>
      <c r="C1496" s="1793"/>
      <c r="D1496" s="1793"/>
      <c r="E1496" s="1793"/>
      <c r="F1496" s="1793"/>
      <c r="G1496" s="1793"/>
      <c r="H1496" s="1793"/>
      <c r="I1496" s="1794" t="s">
        <v>2869</v>
      </c>
      <c r="J1496" s="1794"/>
      <c r="K1496" s="1794"/>
      <c r="L1496" s="1794"/>
      <c r="M1496" s="1794"/>
      <c r="N1496" s="1794"/>
      <c r="O1496" s="1794"/>
      <c r="P1496" s="1794"/>
      <c r="Q1496" s="1794"/>
      <c r="R1496" s="1794"/>
      <c r="S1496" s="1794"/>
      <c r="T1496" s="1794"/>
      <c r="U1496" s="1794"/>
      <c r="V1496" s="1794"/>
      <c r="W1496" s="1794"/>
      <c r="X1496" s="1794"/>
      <c r="Y1496" s="1794"/>
      <c r="Z1496" s="1214"/>
      <c r="AA1496" s="1795">
        <v>4609.53</v>
      </c>
      <c r="AB1496" s="1795"/>
      <c r="AC1496" s="1795"/>
      <c r="AD1496" s="1795"/>
      <c r="AE1496" s="1795"/>
      <c r="AF1496" s="1795"/>
      <c r="AG1496" s="1795"/>
      <c r="AH1496" s="1213"/>
    </row>
    <row r="1497" spans="1:34" ht="16.7" customHeight="1">
      <c r="A1497" s="1801" t="s">
        <v>2870</v>
      </c>
      <c r="B1497" s="1825"/>
      <c r="C1497" s="1825"/>
      <c r="D1497" s="1825"/>
      <c r="E1497" s="1825"/>
      <c r="F1497" s="1825"/>
      <c r="G1497" s="1825"/>
      <c r="H1497" s="1825"/>
      <c r="I1497" s="1825"/>
      <c r="J1497" s="1825"/>
      <c r="K1497" s="1825"/>
      <c r="L1497" s="1825"/>
      <c r="M1497" s="1825"/>
      <c r="N1497" s="1826"/>
      <c r="O1497" s="1789" t="s">
        <v>2850</v>
      </c>
      <c r="P1497" s="1790"/>
      <c r="Q1497" s="1790"/>
      <c r="R1497" s="1790"/>
      <c r="S1497" s="1791"/>
      <c r="T1497" s="1827" t="s">
        <v>754</v>
      </c>
      <c r="U1497" s="1790"/>
      <c r="V1497" s="1790"/>
      <c r="W1497" s="1213"/>
      <c r="X1497" s="1789" t="s">
        <v>2866</v>
      </c>
      <c r="Y1497" s="1790"/>
      <c r="Z1497" s="1790"/>
      <c r="AA1497" s="1790"/>
      <c r="AB1497" s="1790"/>
      <c r="AC1497" s="1790"/>
      <c r="AD1497" s="1791"/>
      <c r="AE1497" s="1810" t="s">
        <v>2867</v>
      </c>
      <c r="AF1497" s="1828"/>
      <c r="AG1497" s="1828"/>
      <c r="AH1497" s="1213"/>
    </row>
    <row r="1498" spans="1:34" ht="17.45" customHeight="1">
      <c r="A1498" s="1223"/>
      <c r="B1498" s="1224" t="s">
        <v>2940</v>
      </c>
      <c r="C1498" s="1875" t="s">
        <v>2941</v>
      </c>
      <c r="D1498" s="1876"/>
      <c r="E1498" s="1876"/>
      <c r="F1498" s="1876"/>
      <c r="G1498" s="1876"/>
      <c r="H1498" s="1876"/>
      <c r="I1498" s="1876"/>
      <c r="J1498" s="1876"/>
      <c r="K1498" s="1876"/>
      <c r="L1498" s="1876"/>
      <c r="M1498" s="1876"/>
      <c r="N1498" s="1875"/>
      <c r="O1498" s="1885">
        <v>2.02</v>
      </c>
      <c r="P1498" s="1886"/>
      <c r="Q1498" s="1886"/>
      <c r="R1498" s="1886"/>
      <c r="S1498" s="1887"/>
      <c r="T1498" s="1888" t="s">
        <v>497</v>
      </c>
      <c r="U1498" s="1889"/>
      <c r="V1498" s="1889"/>
      <c r="W1498" s="1225"/>
      <c r="X1498" s="1890">
        <v>469.94220000000001</v>
      </c>
      <c r="Y1498" s="1891"/>
      <c r="Z1498" s="1891"/>
      <c r="AA1498" s="1891"/>
      <c r="AB1498" s="1891"/>
      <c r="AC1498" s="1891"/>
      <c r="AD1498" s="1892"/>
      <c r="AE1498" s="1865">
        <v>949.27880000000005</v>
      </c>
      <c r="AF1498" s="1847"/>
      <c r="AG1498" s="1847"/>
      <c r="AH1498" s="1225"/>
    </row>
    <row r="1499" spans="1:34" ht="17.45" customHeight="1">
      <c r="A1499" s="1218"/>
      <c r="B1499" s="1205" t="s">
        <v>3025</v>
      </c>
      <c r="C1499" s="1903" t="s">
        <v>3026</v>
      </c>
      <c r="D1499" s="1815"/>
      <c r="E1499" s="1815"/>
      <c r="F1499" s="1815"/>
      <c r="G1499" s="1815"/>
      <c r="H1499" s="1815"/>
      <c r="I1499" s="1815"/>
      <c r="J1499" s="1815"/>
      <c r="K1499" s="1815"/>
      <c r="L1499" s="1815"/>
      <c r="M1499" s="1815"/>
      <c r="N1499" s="1903"/>
      <c r="O1499" s="1910">
        <v>0.51</v>
      </c>
      <c r="P1499" s="1911"/>
      <c r="Q1499" s="1911"/>
      <c r="R1499" s="1911"/>
      <c r="S1499" s="1912"/>
      <c r="T1499" s="1913" t="s">
        <v>497</v>
      </c>
      <c r="U1499" s="1796"/>
      <c r="V1499" s="1796"/>
      <c r="W1499" s="1219"/>
      <c r="X1499" s="1914">
        <v>453.18619999999999</v>
      </c>
      <c r="Y1499" s="1915"/>
      <c r="Z1499" s="1915"/>
      <c r="AA1499" s="1915"/>
      <c r="AB1499" s="1915"/>
      <c r="AC1499" s="1915"/>
      <c r="AD1499" s="1916"/>
      <c r="AE1499" s="1909">
        <v>231.12690000000001</v>
      </c>
      <c r="AF1499" s="1841"/>
      <c r="AG1499" s="1841"/>
      <c r="AH1499" s="1219"/>
    </row>
    <row r="1500" spans="1:34" ht="16.7" customHeight="1">
      <c r="A1500" s="1218"/>
      <c r="B1500" s="1205" t="s">
        <v>3038</v>
      </c>
      <c r="C1500" s="1903" t="s">
        <v>3039</v>
      </c>
      <c r="D1500" s="1815"/>
      <c r="E1500" s="1815"/>
      <c r="F1500" s="1815"/>
      <c r="G1500" s="1815"/>
      <c r="H1500" s="1815"/>
      <c r="I1500" s="1815"/>
      <c r="J1500" s="1815"/>
      <c r="K1500" s="1815"/>
      <c r="L1500" s="1815"/>
      <c r="M1500" s="1815"/>
      <c r="N1500" s="1903"/>
      <c r="O1500" s="1910">
        <v>26</v>
      </c>
      <c r="P1500" s="1911"/>
      <c r="Q1500" s="1911"/>
      <c r="R1500" s="1911"/>
      <c r="S1500" s="1912"/>
      <c r="T1500" s="1913" t="s">
        <v>469</v>
      </c>
      <c r="U1500" s="1796"/>
      <c r="V1500" s="1796"/>
      <c r="W1500" s="1219"/>
      <c r="X1500" s="1914">
        <v>148.87639999999999</v>
      </c>
      <c r="Y1500" s="1915"/>
      <c r="Z1500" s="1915"/>
      <c r="AA1500" s="1915"/>
      <c r="AB1500" s="1915"/>
      <c r="AC1500" s="1915"/>
      <c r="AD1500" s="1916"/>
      <c r="AE1500" s="1909">
        <v>3870.88</v>
      </c>
      <c r="AF1500" s="1841"/>
      <c r="AG1500" s="1841"/>
      <c r="AH1500" s="1219"/>
    </row>
    <row r="1501" spans="1:34" ht="17.45" customHeight="1">
      <c r="A1501" s="1220"/>
      <c r="B1501" s="1209" t="s">
        <v>2957</v>
      </c>
      <c r="C1501" s="1866" t="s">
        <v>2958</v>
      </c>
      <c r="D1501" s="1867"/>
      <c r="E1501" s="1867"/>
      <c r="F1501" s="1867"/>
      <c r="G1501" s="1867"/>
      <c r="H1501" s="1867"/>
      <c r="I1501" s="1867"/>
      <c r="J1501" s="1867"/>
      <c r="K1501" s="1867"/>
      <c r="L1501" s="1867"/>
      <c r="M1501" s="1867"/>
      <c r="N1501" s="1866"/>
      <c r="O1501" s="1893">
        <v>8.6</v>
      </c>
      <c r="P1501" s="1894"/>
      <c r="Q1501" s="1894"/>
      <c r="R1501" s="1894"/>
      <c r="S1501" s="1895"/>
      <c r="T1501" s="1896" t="s">
        <v>469</v>
      </c>
      <c r="U1501" s="1897"/>
      <c r="V1501" s="1897"/>
      <c r="W1501" s="1222"/>
      <c r="X1501" s="1898">
        <v>82.821700000000007</v>
      </c>
      <c r="Y1501" s="1899"/>
      <c r="Z1501" s="1899"/>
      <c r="AA1501" s="1899"/>
      <c r="AB1501" s="1899"/>
      <c r="AC1501" s="1899"/>
      <c r="AD1501" s="1900"/>
      <c r="AE1501" s="1874">
        <v>712.25199999999995</v>
      </c>
      <c r="AF1501" s="1843"/>
      <c r="AG1501" s="1843"/>
      <c r="AH1501" s="1222"/>
    </row>
    <row r="1502" spans="1:34" ht="17.45" customHeight="1">
      <c r="A1502" s="1792"/>
      <c r="B1502" s="1793"/>
      <c r="C1502" s="1793"/>
      <c r="D1502" s="1793"/>
      <c r="E1502" s="1793"/>
      <c r="F1502" s="1793"/>
      <c r="G1502" s="1793"/>
      <c r="H1502" s="1793"/>
      <c r="I1502" s="1794" t="s">
        <v>2871</v>
      </c>
      <c r="J1502" s="1794"/>
      <c r="K1502" s="1794"/>
      <c r="L1502" s="1794"/>
      <c r="M1502" s="1794"/>
      <c r="N1502" s="1794"/>
      <c r="O1502" s="1794"/>
      <c r="P1502" s="1794"/>
      <c r="Q1502" s="1794"/>
      <c r="R1502" s="1794"/>
      <c r="S1502" s="1794"/>
      <c r="T1502" s="1794"/>
      <c r="U1502" s="1794"/>
      <c r="V1502" s="1794"/>
      <c r="W1502" s="1794"/>
      <c r="X1502" s="1794"/>
      <c r="Y1502" s="1794"/>
      <c r="Z1502" s="1214"/>
      <c r="AA1502" s="1795">
        <v>5763.5376999999999</v>
      </c>
      <c r="AB1502" s="1795"/>
      <c r="AC1502" s="1795"/>
      <c r="AD1502" s="1795"/>
      <c r="AE1502" s="1795"/>
      <c r="AF1502" s="1795"/>
      <c r="AG1502" s="1795"/>
      <c r="AH1502" s="1213"/>
    </row>
    <row r="1503" spans="1:34" ht="16.7" customHeight="1">
      <c r="A1503" s="1801" t="s">
        <v>2872</v>
      </c>
      <c r="B1503" s="1825"/>
      <c r="C1503" s="1825"/>
      <c r="D1503" s="1825"/>
      <c r="E1503" s="1825"/>
      <c r="F1503" s="1825"/>
      <c r="G1503" s="1825"/>
      <c r="H1503" s="1825"/>
      <c r="I1503" s="1825"/>
      <c r="J1503" s="1825"/>
      <c r="K1503" s="1825"/>
      <c r="L1503" s="1825"/>
      <c r="M1503" s="1825"/>
      <c r="N1503" s="1826"/>
      <c r="O1503" s="1789" t="s">
        <v>2850</v>
      </c>
      <c r="P1503" s="1790"/>
      <c r="Q1503" s="1790"/>
      <c r="R1503" s="1790"/>
      <c r="S1503" s="1791"/>
      <c r="T1503" s="1827" t="s">
        <v>754</v>
      </c>
      <c r="U1503" s="1790"/>
      <c r="V1503" s="1790"/>
      <c r="W1503" s="1213"/>
      <c r="X1503" s="1789" t="s">
        <v>2866</v>
      </c>
      <c r="Y1503" s="1790"/>
      <c r="Z1503" s="1790"/>
      <c r="AA1503" s="1790"/>
      <c r="AB1503" s="1790"/>
      <c r="AC1503" s="1790"/>
      <c r="AD1503" s="1791"/>
      <c r="AE1503" s="1810" t="s">
        <v>2867</v>
      </c>
      <c r="AF1503" s="1828"/>
      <c r="AG1503" s="1828"/>
      <c r="AH1503" s="1213"/>
    </row>
    <row r="1504" spans="1:34" ht="17.45" customHeight="1">
      <c r="A1504" s="1792"/>
      <c r="B1504" s="1793"/>
      <c r="C1504" s="1793"/>
      <c r="D1504" s="1793"/>
      <c r="E1504" s="1793"/>
      <c r="F1504" s="1793"/>
      <c r="G1504" s="1793"/>
      <c r="H1504" s="1793"/>
      <c r="I1504" s="1793"/>
      <c r="J1504" s="1793"/>
      <c r="K1504" s="1794" t="s">
        <v>2873</v>
      </c>
      <c r="L1504" s="1794"/>
      <c r="M1504" s="1794"/>
      <c r="N1504" s="1794"/>
      <c r="O1504" s="1794"/>
      <c r="P1504" s="1794"/>
      <c r="Q1504" s="1794"/>
      <c r="R1504" s="1794"/>
      <c r="S1504" s="1794"/>
      <c r="T1504" s="1794"/>
      <c r="U1504" s="1794"/>
      <c r="V1504" s="1794"/>
      <c r="W1504" s="1794"/>
      <c r="X1504" s="1794"/>
      <c r="Y1504" s="1794"/>
      <c r="Z1504" s="1794"/>
      <c r="AA1504" s="1794"/>
      <c r="AB1504" s="1214"/>
      <c r="AC1504" s="1795">
        <v>0</v>
      </c>
      <c r="AD1504" s="1795"/>
      <c r="AE1504" s="1795"/>
      <c r="AF1504" s="1795"/>
      <c r="AG1504" s="1795"/>
      <c r="AH1504" s="1213"/>
    </row>
    <row r="1505" spans="1:34" ht="16.7" customHeight="1">
      <c r="A1505" s="1801" t="s">
        <v>2874</v>
      </c>
      <c r="B1505" s="1825"/>
      <c r="C1505" s="1825"/>
      <c r="D1505" s="1825"/>
      <c r="E1505" s="1825"/>
      <c r="F1505" s="1825"/>
      <c r="G1505" s="1825"/>
      <c r="H1505" s="1825"/>
      <c r="I1505" s="1825"/>
      <c r="J1505" s="1826"/>
      <c r="K1505" s="1789" t="s">
        <v>2850</v>
      </c>
      <c r="L1505" s="1791"/>
      <c r="M1505" s="1855" t="s">
        <v>2875</v>
      </c>
      <c r="N1505" s="1856"/>
      <c r="O1505" s="1857"/>
      <c r="P1505" s="1855" t="s">
        <v>2876</v>
      </c>
      <c r="Q1505" s="1856"/>
      <c r="R1505" s="1857"/>
      <c r="S1505" s="1855" t="s">
        <v>2877</v>
      </c>
      <c r="T1505" s="1857"/>
      <c r="U1505" s="1789" t="s">
        <v>2878</v>
      </c>
      <c r="V1505" s="1790"/>
      <c r="W1505" s="1791"/>
      <c r="X1505" s="1789" t="s">
        <v>2879</v>
      </c>
      <c r="Y1505" s="1790"/>
      <c r="Z1505" s="1790"/>
      <c r="AA1505" s="1790"/>
      <c r="AB1505" s="1791"/>
      <c r="AC1505" s="1789" t="s">
        <v>2880</v>
      </c>
      <c r="AD1505" s="1791"/>
      <c r="AE1505" s="1810" t="s">
        <v>2867</v>
      </c>
      <c r="AF1505" s="1828"/>
      <c r="AG1505" s="1828"/>
      <c r="AH1505" s="1213"/>
    </row>
    <row r="1506" spans="1:34" ht="17.45" customHeight="1">
      <c r="A1506" s="1853"/>
      <c r="B1506" s="1778"/>
      <c r="C1506" s="1778"/>
      <c r="D1506" s="1778"/>
      <c r="E1506" s="1778"/>
      <c r="F1506" s="1778"/>
      <c r="G1506" s="1778"/>
      <c r="H1506" s="1778"/>
      <c r="I1506" s="1846" t="s">
        <v>2881</v>
      </c>
      <c r="J1506" s="1846"/>
      <c r="K1506" s="1846"/>
      <c r="L1506" s="1846"/>
      <c r="M1506" s="1846"/>
      <c r="N1506" s="1846"/>
      <c r="O1506" s="1846"/>
      <c r="P1506" s="1846"/>
      <c r="Q1506" s="1846"/>
      <c r="R1506" s="1846"/>
      <c r="S1506" s="1846"/>
      <c r="T1506" s="1846"/>
      <c r="U1506" s="1846"/>
      <c r="V1506" s="1846"/>
      <c r="W1506" s="1846"/>
      <c r="X1506" s="1846"/>
      <c r="Y1506" s="1846"/>
      <c r="Z1506" s="1203"/>
      <c r="AA1506" s="1847">
        <v>0</v>
      </c>
      <c r="AB1506" s="1847"/>
      <c r="AC1506" s="1847"/>
      <c r="AD1506" s="1847"/>
      <c r="AE1506" s="1847"/>
      <c r="AF1506" s="1847"/>
      <c r="AG1506" s="1847"/>
      <c r="AH1506" s="1204"/>
    </row>
    <row r="1507" spans="1:34" ht="5.85" customHeight="1">
      <c r="A1507" s="1854"/>
      <c r="B1507" s="1309"/>
      <c r="C1507" s="1309"/>
      <c r="D1507" s="1309"/>
      <c r="E1507" s="1309"/>
      <c r="F1507" s="1309"/>
      <c r="G1507" s="1309"/>
      <c r="H1507" s="1309"/>
      <c r="I1507" s="1309"/>
      <c r="J1507" s="1309"/>
      <c r="K1507" s="1309"/>
      <c r="L1507" s="1309"/>
      <c r="M1507" s="1309"/>
      <c r="N1507" s="1309"/>
      <c r="O1507" s="1309"/>
      <c r="P1507" s="1309"/>
      <c r="Q1507" s="1309"/>
      <c r="R1507" s="1309"/>
      <c r="S1507" s="1309"/>
      <c r="T1507" s="1309"/>
      <c r="U1507" s="1309"/>
      <c r="V1507" s="1309"/>
      <c r="W1507" s="1309"/>
      <c r="X1507" s="1309"/>
      <c r="Y1507" s="1309"/>
      <c r="Z1507" s="1309"/>
      <c r="AA1507" s="1309"/>
      <c r="AB1507" s="1309"/>
      <c r="AC1507" s="1309"/>
      <c r="AD1507" s="1309"/>
      <c r="AE1507" s="1309"/>
      <c r="AF1507" s="1309"/>
      <c r="AG1507" s="1309"/>
      <c r="AH1507" s="1782"/>
    </row>
    <row r="1508" spans="1:34" ht="17.45" customHeight="1">
      <c r="A1508" s="1845"/>
      <c r="B1508" s="1799"/>
      <c r="C1508" s="1799"/>
      <c r="D1508" s="1799"/>
      <c r="E1508" s="1799"/>
      <c r="F1508" s="1799"/>
      <c r="G1508" s="1799"/>
      <c r="H1508" s="1799"/>
      <c r="I1508" s="1842" t="s">
        <v>2882</v>
      </c>
      <c r="J1508" s="1842"/>
      <c r="K1508" s="1842"/>
      <c r="L1508" s="1842"/>
      <c r="M1508" s="1842"/>
      <c r="N1508" s="1842"/>
      <c r="O1508" s="1842"/>
      <c r="P1508" s="1842"/>
      <c r="Q1508" s="1842"/>
      <c r="R1508" s="1842"/>
      <c r="S1508" s="1842"/>
      <c r="T1508" s="1842"/>
      <c r="U1508" s="1842"/>
      <c r="V1508" s="1842"/>
      <c r="W1508" s="1842"/>
      <c r="X1508" s="1842"/>
      <c r="Y1508" s="1842"/>
      <c r="Z1508" s="1212"/>
      <c r="AA1508" s="1848">
        <v>10373.07</v>
      </c>
      <c r="AB1508" s="1848"/>
      <c r="AC1508" s="1848"/>
      <c r="AD1508" s="1848"/>
      <c r="AE1508" s="1848"/>
      <c r="AF1508" s="1848"/>
      <c r="AG1508" s="1848"/>
      <c r="AH1508" s="1208"/>
    </row>
    <row r="1509" spans="1:34" ht="45.75" customHeight="1">
      <c r="A1509" s="1849" t="s">
        <v>2883</v>
      </c>
      <c r="B1509" s="1850"/>
      <c r="C1509" s="1850"/>
      <c r="D1509" s="1850"/>
      <c r="E1509" s="1851" t="s">
        <v>3040</v>
      </c>
      <c r="F1509" s="1852"/>
      <c r="G1509" s="1852"/>
      <c r="H1509" s="1852"/>
      <c r="I1509" s="1852"/>
      <c r="J1509" s="1852"/>
      <c r="K1509" s="1852"/>
      <c r="L1509" s="1852"/>
      <c r="M1509" s="1852"/>
      <c r="N1509" s="1852"/>
      <c r="O1509" s="1852"/>
      <c r="P1509" s="1852"/>
      <c r="Q1509" s="1852"/>
      <c r="R1509" s="1852"/>
      <c r="S1509" s="1852"/>
      <c r="T1509" s="1852"/>
      <c r="U1509" s="1852"/>
      <c r="V1509" s="1852"/>
      <c r="W1509" s="1852"/>
      <c r="X1509" s="1852"/>
      <c r="Y1509" s="1852"/>
      <c r="Z1509" s="1852"/>
      <c r="AA1509" s="1852"/>
      <c r="AB1509" s="1852"/>
      <c r="AC1509" s="1852"/>
      <c r="AD1509" s="1852"/>
      <c r="AE1509" s="1852"/>
      <c r="AF1509" s="1852"/>
      <c r="AG1509" s="1852"/>
      <c r="AH1509" s="1851"/>
    </row>
    <row r="1510" spans="1:34" ht="91.7" customHeight="1">
      <c r="A1510" s="1218"/>
      <c r="AH1510" s="1219"/>
    </row>
    <row r="1511" spans="1:34" ht="90.95" customHeight="1">
      <c r="A1511" s="1220"/>
      <c r="B1511" s="1221"/>
      <c r="C1511" s="1221"/>
      <c r="D1511" s="1221"/>
      <c r="E1511" s="1221"/>
      <c r="F1511" s="1221"/>
      <c r="G1511" s="1221"/>
      <c r="H1511" s="1221"/>
      <c r="I1511" s="1221"/>
      <c r="J1511" s="1221"/>
      <c r="K1511" s="1221"/>
      <c r="L1511" s="1221"/>
      <c r="M1511" s="1221"/>
      <c r="N1511" s="1221"/>
      <c r="O1511" s="1221"/>
      <c r="P1511" s="1221"/>
      <c r="Q1511" s="1221"/>
      <c r="R1511" s="1221"/>
      <c r="S1511" s="1221"/>
      <c r="T1511" s="1221"/>
      <c r="U1511" s="1221"/>
      <c r="V1511" s="1221"/>
      <c r="W1511" s="1221"/>
      <c r="X1511" s="1221"/>
      <c r="Y1511" s="1221"/>
      <c r="Z1511" s="1221"/>
      <c r="AA1511" s="1221"/>
      <c r="AB1511" s="1221"/>
      <c r="AC1511" s="1221"/>
      <c r="AD1511" s="1221"/>
      <c r="AE1511" s="1221"/>
      <c r="AF1511" s="1221"/>
      <c r="AG1511" s="1221"/>
      <c r="AH1511" s="1222"/>
    </row>
    <row r="1512" spans="1:34" ht="5.85" customHeight="1">
      <c r="A1512" s="1777"/>
      <c r="B1512" s="1778"/>
      <c r="C1512" s="1778"/>
      <c r="D1512" s="1778"/>
      <c r="E1512" s="1778"/>
      <c r="F1512" s="1778"/>
      <c r="G1512" s="1778"/>
      <c r="H1512" s="1778"/>
      <c r="I1512" s="1778"/>
      <c r="J1512" s="1778"/>
      <c r="K1512" s="1778"/>
      <c r="L1512" s="1778"/>
      <c r="M1512" s="1778"/>
      <c r="N1512" s="1778"/>
      <c r="O1512" s="1778"/>
      <c r="P1512" s="1778"/>
      <c r="Q1512" s="1778"/>
      <c r="R1512" s="1778"/>
      <c r="S1512" s="1778"/>
      <c r="T1512" s="1778"/>
      <c r="U1512" s="1778"/>
      <c r="V1512" s="1778"/>
      <c r="W1512" s="1778"/>
      <c r="X1512" s="1778"/>
      <c r="Y1512" s="1778"/>
      <c r="Z1512" s="1778"/>
      <c r="AA1512" s="1778"/>
      <c r="AB1512" s="1778"/>
      <c r="AC1512" s="1778"/>
      <c r="AD1512" s="1778"/>
      <c r="AE1512" s="1778"/>
      <c r="AF1512" s="1778"/>
      <c r="AG1512" s="1778"/>
      <c r="AH1512" s="1779"/>
    </row>
    <row r="1513" spans="1:34" ht="11.65" customHeight="1">
      <c r="A1513" s="1780" t="s">
        <v>2834</v>
      </c>
      <c r="B1513" s="1310"/>
      <c r="C1513" s="1310"/>
      <c r="D1513" s="1310"/>
      <c r="E1513" s="1310"/>
      <c r="F1513" s="1310"/>
      <c r="G1513" s="1310"/>
      <c r="H1513" s="1310"/>
      <c r="I1513" s="1310"/>
      <c r="J1513" s="1310"/>
      <c r="K1513" s="1310"/>
      <c r="L1513" s="1310"/>
      <c r="M1513" s="1310"/>
      <c r="N1513" s="1310"/>
      <c r="O1513" s="1310"/>
      <c r="P1513" s="1310"/>
      <c r="Q1513" s="1310"/>
      <c r="R1513" s="1310"/>
      <c r="S1513" s="1310"/>
      <c r="T1513" s="1310"/>
      <c r="U1513" s="1310"/>
      <c r="V1513" s="1310"/>
      <c r="W1513" s="1310"/>
      <c r="X1513" s="1310"/>
      <c r="Y1513" s="1310"/>
      <c r="Z1513" s="1310"/>
      <c r="AA1513" s="1310"/>
      <c r="AB1513" s="1310"/>
      <c r="AC1513" s="1310"/>
      <c r="AD1513" s="1309"/>
      <c r="AE1513" s="1309"/>
      <c r="AF1513" s="1781" t="s">
        <v>3041</v>
      </c>
      <c r="AG1513" s="1781"/>
      <c r="AH1513" s="1782"/>
    </row>
    <row r="1514" spans="1:34" ht="5.85" customHeight="1">
      <c r="A1514" s="1780"/>
      <c r="B1514" s="1310"/>
      <c r="C1514" s="1310"/>
      <c r="D1514" s="1310"/>
      <c r="E1514" s="1310"/>
      <c r="F1514" s="1310"/>
      <c r="G1514" s="1310"/>
      <c r="H1514" s="1310"/>
      <c r="I1514" s="1310"/>
      <c r="J1514" s="1310"/>
      <c r="K1514" s="1310"/>
      <c r="L1514" s="1310"/>
      <c r="M1514" s="1310"/>
      <c r="N1514" s="1310"/>
      <c r="O1514" s="1310"/>
      <c r="P1514" s="1310"/>
      <c r="Q1514" s="1310"/>
      <c r="R1514" s="1310"/>
      <c r="S1514" s="1310"/>
      <c r="T1514" s="1310"/>
      <c r="U1514" s="1310"/>
      <c r="V1514" s="1310"/>
      <c r="W1514" s="1310"/>
      <c r="X1514" s="1310"/>
      <c r="Y1514" s="1310"/>
      <c r="Z1514" s="1310"/>
      <c r="AA1514" s="1310"/>
      <c r="AB1514" s="1310"/>
      <c r="AC1514" s="1310"/>
      <c r="AD1514" s="1311"/>
      <c r="AE1514" s="1311"/>
      <c r="AF1514" s="1311"/>
      <c r="AG1514" s="1311"/>
      <c r="AH1514" s="1782"/>
    </row>
    <row r="1515" spans="1:34" ht="11.65" customHeight="1">
      <c r="A1515" s="1783" t="s">
        <v>2836</v>
      </c>
      <c r="B1515" s="1784"/>
      <c r="C1515" s="1784"/>
      <c r="D1515" s="1784"/>
      <c r="E1515" s="1784"/>
      <c r="F1515" s="1784"/>
      <c r="G1515" s="1784"/>
      <c r="H1515" s="1784"/>
      <c r="I1515" s="1784"/>
      <c r="J1515" s="1784"/>
      <c r="K1515" s="1784"/>
      <c r="L1515" s="1784"/>
      <c r="M1515" s="1784"/>
      <c r="N1515" s="1784"/>
      <c r="O1515" s="1784"/>
      <c r="P1515" s="1784"/>
      <c r="Q1515" s="1784"/>
      <c r="R1515" s="1784"/>
      <c r="S1515" s="1784"/>
      <c r="T1515" s="1784"/>
      <c r="U1515" s="1784"/>
      <c r="V1515" s="1784"/>
      <c r="W1515" s="1784"/>
      <c r="X1515" s="1784"/>
      <c r="Y1515" s="1784"/>
      <c r="Z1515" s="1784"/>
      <c r="AA1515" s="1784"/>
      <c r="AB1515" s="1784"/>
      <c r="AC1515" s="1784"/>
      <c r="AD1515" s="1311"/>
      <c r="AE1515" s="1311"/>
      <c r="AF1515" s="1311"/>
      <c r="AG1515" s="1311"/>
      <c r="AH1515" s="1782"/>
    </row>
    <row r="1516" spans="1:34" ht="22.5" customHeight="1">
      <c r="A1516" s="1785" t="s">
        <v>2837</v>
      </c>
      <c r="B1516" s="1786"/>
      <c r="C1516" s="1786"/>
      <c r="D1516" s="1786"/>
      <c r="E1516" s="1786"/>
      <c r="F1516" s="1786"/>
      <c r="G1516" s="1786"/>
      <c r="H1516" s="1786"/>
      <c r="I1516" s="1786"/>
      <c r="J1516" s="1786"/>
      <c r="K1516" s="1786"/>
      <c r="L1516" s="1786"/>
      <c r="M1516" s="1786"/>
      <c r="N1516" s="1786"/>
      <c r="O1516" s="1786"/>
      <c r="P1516" s="1786"/>
      <c r="Q1516" s="1786"/>
      <c r="R1516" s="1786"/>
      <c r="S1516" s="1786"/>
      <c r="T1516" s="1786"/>
      <c r="U1516" s="1786"/>
      <c r="V1516" s="1786"/>
      <c r="W1516" s="1786"/>
      <c r="X1516" s="1786"/>
      <c r="Y1516" s="1786"/>
      <c r="Z1516" s="1786"/>
      <c r="AA1516" s="1786"/>
      <c r="AB1516" s="1786"/>
      <c r="AC1516" s="1786"/>
      <c r="AD1516" s="1311"/>
      <c r="AE1516" s="1311"/>
      <c r="AF1516" s="1311"/>
      <c r="AG1516" s="1311"/>
      <c r="AH1516" s="1782"/>
    </row>
    <row r="1517" spans="1:34" ht="5.85" customHeight="1">
      <c r="A1517" s="1787" t="s">
        <v>2838</v>
      </c>
      <c r="B1517" s="1788"/>
      <c r="C1517" s="1788"/>
      <c r="D1517" s="1788"/>
      <c r="E1517" s="1788"/>
      <c r="F1517" s="1788"/>
      <c r="G1517" s="1788"/>
      <c r="H1517" s="1788"/>
      <c r="I1517" s="1788"/>
      <c r="J1517" s="1788"/>
      <c r="K1517" s="1788"/>
      <c r="L1517" s="1788"/>
      <c r="M1517" s="1788"/>
      <c r="N1517" s="1788"/>
      <c r="O1517" s="1788"/>
      <c r="P1517" s="1788"/>
      <c r="Q1517" s="1788"/>
      <c r="R1517" s="1788"/>
      <c r="S1517" s="1788"/>
      <c r="T1517" s="1788"/>
      <c r="U1517" s="1788"/>
      <c r="V1517" s="1788"/>
      <c r="W1517" s="1788"/>
      <c r="X1517" s="1788"/>
      <c r="Y1517" s="1788"/>
      <c r="Z1517" s="1788"/>
      <c r="AA1517" s="1788"/>
      <c r="AB1517" s="1788"/>
      <c r="AC1517" s="1788"/>
      <c r="AD1517" s="1311"/>
      <c r="AE1517" s="1311"/>
      <c r="AF1517" s="1311"/>
      <c r="AG1517" s="1311"/>
      <c r="AH1517" s="1782"/>
    </row>
    <row r="1518" spans="1:34" ht="5.85" customHeight="1">
      <c r="A1518" s="1787"/>
      <c r="B1518" s="1788"/>
      <c r="C1518" s="1788"/>
      <c r="D1518" s="1788"/>
      <c r="E1518" s="1788"/>
      <c r="F1518" s="1788"/>
      <c r="G1518" s="1788"/>
      <c r="H1518" s="1788"/>
      <c r="I1518" s="1788"/>
      <c r="J1518" s="1788"/>
      <c r="K1518" s="1788"/>
      <c r="L1518" s="1788"/>
      <c r="M1518" s="1788"/>
      <c r="N1518" s="1788"/>
      <c r="O1518" s="1788"/>
      <c r="P1518" s="1788"/>
      <c r="Q1518" s="1788"/>
      <c r="R1518" s="1788"/>
      <c r="S1518" s="1788"/>
      <c r="T1518" s="1788"/>
      <c r="U1518" s="1788"/>
      <c r="V1518" s="1788"/>
      <c r="W1518" s="1788"/>
      <c r="X1518" s="1788"/>
      <c r="Y1518" s="1788"/>
      <c r="Z1518" s="1788"/>
      <c r="AA1518" s="1788"/>
      <c r="AB1518" s="1788"/>
      <c r="AC1518" s="1788"/>
      <c r="AD1518" s="1782"/>
      <c r="AE1518" s="1309"/>
      <c r="AF1518" s="1309"/>
      <c r="AG1518" s="1309"/>
      <c r="AH1518" s="1782"/>
    </row>
    <row r="1519" spans="1:34" ht="11.65" customHeight="1">
      <c r="A1519" s="1787" t="s">
        <v>2839</v>
      </c>
      <c r="B1519" s="1788"/>
      <c r="C1519" s="1788"/>
      <c r="D1519" s="1788"/>
      <c r="E1519" s="1788"/>
      <c r="F1519" s="1788"/>
      <c r="G1519" s="1788"/>
      <c r="H1519" s="1788"/>
      <c r="I1519" s="1788"/>
      <c r="J1519" s="1788"/>
      <c r="K1519" s="1788"/>
      <c r="L1519" s="1788"/>
      <c r="M1519" s="1788"/>
      <c r="N1519" s="1788"/>
      <c r="O1519" s="1788"/>
      <c r="P1519" s="1788"/>
      <c r="Q1519" s="1788"/>
      <c r="R1519" s="1788"/>
      <c r="S1519" s="1788"/>
      <c r="T1519" s="1788"/>
      <c r="U1519" s="1788"/>
      <c r="V1519" s="1788"/>
      <c r="W1519" s="1788"/>
      <c r="X1519" s="1788"/>
      <c r="Y1519" s="1788"/>
      <c r="Z1519" s="1788"/>
      <c r="AA1519" s="1788"/>
      <c r="AB1519" s="1788"/>
      <c r="AC1519" s="1788"/>
      <c r="AD1519" s="1818" t="s">
        <v>2840</v>
      </c>
      <c r="AE1519" s="1818"/>
      <c r="AF1519" s="1206">
        <v>21.23</v>
      </c>
      <c r="AG1519" s="1207" t="s">
        <v>5</v>
      </c>
      <c r="AH1519" s="1800"/>
    </row>
    <row r="1520" spans="1:34" ht="10.9" customHeight="1">
      <c r="A1520" s="1819" t="s">
        <v>2841</v>
      </c>
      <c r="B1520" s="1820"/>
      <c r="C1520" s="1820"/>
      <c r="D1520" s="1820"/>
      <c r="E1520" s="1820"/>
      <c r="F1520" s="1820"/>
      <c r="G1520" s="1820"/>
      <c r="H1520" s="1820"/>
      <c r="I1520" s="1820"/>
      <c r="J1520" s="1820"/>
      <c r="K1520" s="1820"/>
      <c r="L1520" s="1820"/>
      <c r="M1520" s="1820"/>
      <c r="N1520" s="1820"/>
      <c r="O1520" s="1820"/>
      <c r="P1520" s="1820"/>
      <c r="Q1520" s="1820"/>
      <c r="R1520" s="1820"/>
      <c r="S1520" s="1820"/>
      <c r="T1520" s="1820"/>
      <c r="U1520" s="1820"/>
      <c r="V1520" s="1820"/>
      <c r="W1520" s="1820"/>
      <c r="X1520" s="1820"/>
      <c r="Y1520" s="1820"/>
      <c r="Z1520" s="1820"/>
      <c r="AA1520" s="1820"/>
      <c r="AB1520" s="1820"/>
      <c r="AC1520" s="1820"/>
      <c r="AD1520" s="1821" t="s">
        <v>2842</v>
      </c>
      <c r="AE1520" s="1821"/>
      <c r="AF1520" s="1210">
        <v>15</v>
      </c>
      <c r="AG1520" s="1211" t="s">
        <v>5</v>
      </c>
      <c r="AH1520" s="1800"/>
    </row>
    <row r="1521" spans="1:34" ht="17.45" customHeight="1">
      <c r="A1521" s="1822" t="s">
        <v>2843</v>
      </c>
      <c r="B1521" s="1802"/>
      <c r="C1521" s="1802"/>
      <c r="D1521" s="1778"/>
      <c r="E1521" s="1823" t="s">
        <v>2728</v>
      </c>
      <c r="F1521" s="1823"/>
      <c r="G1521" s="1823"/>
      <c r="H1521" s="1823"/>
      <c r="I1521" s="1823"/>
      <c r="J1521" s="1823"/>
      <c r="K1521" s="1823"/>
      <c r="L1521" s="1823"/>
      <c r="M1521" s="1823"/>
      <c r="N1521" s="1823"/>
      <c r="O1521" s="1823"/>
      <c r="P1521" s="1823"/>
      <c r="Q1521" s="1823"/>
      <c r="R1521" s="1823"/>
      <c r="S1521" s="1823"/>
      <c r="T1521" s="1823"/>
      <c r="U1521" s="1823"/>
      <c r="V1521" s="1823"/>
      <c r="W1521" s="1823"/>
      <c r="X1521" s="1823"/>
      <c r="Y1521" s="1823"/>
      <c r="Z1521" s="1823"/>
      <c r="AA1521" s="1823"/>
      <c r="AB1521" s="1823"/>
      <c r="AC1521" s="1823"/>
      <c r="AD1521" s="1823"/>
      <c r="AE1521" s="1823"/>
      <c r="AF1521" s="1823"/>
      <c r="AG1521" s="1823"/>
      <c r="AH1521" s="1779"/>
    </row>
    <row r="1522" spans="1:34" ht="17.45" customHeight="1">
      <c r="A1522" s="1824" t="s">
        <v>2844</v>
      </c>
      <c r="B1522" s="1816"/>
      <c r="C1522" s="1816"/>
      <c r="D1522" s="1309"/>
      <c r="E1522" s="1815" t="s">
        <v>2727</v>
      </c>
      <c r="F1522" s="1815"/>
      <c r="G1522" s="1111"/>
      <c r="H1522" s="1796" t="s">
        <v>2845</v>
      </c>
      <c r="I1522" s="1796"/>
      <c r="J1522" s="1796" t="s">
        <v>495</v>
      </c>
      <c r="K1522" s="1796"/>
      <c r="L1522" s="1309"/>
      <c r="M1522" s="1309"/>
      <c r="N1522" s="1816" t="s">
        <v>2846</v>
      </c>
      <c r="O1522" s="1816"/>
      <c r="P1522" s="1816"/>
      <c r="Q1522" s="1816"/>
      <c r="R1522" s="1817">
        <v>1</v>
      </c>
      <c r="S1522" s="1817"/>
      <c r="T1522" s="1817"/>
      <c r="U1522" s="1817"/>
      <c r="V1522" s="1309"/>
      <c r="W1522" s="1309"/>
      <c r="X1522" s="1309"/>
      <c r="Y1522" s="1796" t="s">
        <v>2847</v>
      </c>
      <c r="Z1522" s="1796"/>
      <c r="AA1522" s="1796"/>
      <c r="AB1522" s="1796"/>
      <c r="AC1522" s="1796"/>
      <c r="AD1522" s="1796"/>
      <c r="AE1522" s="1796"/>
      <c r="AF1522" s="1797" t="s">
        <v>2848</v>
      </c>
      <c r="AG1522" s="1797"/>
      <c r="AH1522" s="1782"/>
    </row>
    <row r="1523" spans="1:34" ht="5.85" customHeight="1">
      <c r="A1523" s="1798"/>
      <c r="B1523" s="1799"/>
      <c r="C1523" s="1799"/>
      <c r="D1523" s="1799"/>
      <c r="E1523" s="1799"/>
      <c r="F1523" s="1799"/>
      <c r="G1523" s="1799"/>
      <c r="H1523" s="1799"/>
      <c r="I1523" s="1799"/>
      <c r="J1523" s="1799"/>
      <c r="K1523" s="1799"/>
      <c r="L1523" s="1799"/>
      <c r="M1523" s="1799"/>
      <c r="N1523" s="1799"/>
      <c r="O1523" s="1799"/>
      <c r="P1523" s="1799"/>
      <c r="Q1523" s="1799"/>
      <c r="R1523" s="1799"/>
      <c r="S1523" s="1799"/>
      <c r="T1523" s="1799"/>
      <c r="U1523" s="1799"/>
      <c r="V1523" s="1799"/>
      <c r="W1523" s="1799"/>
      <c r="X1523" s="1799"/>
      <c r="Y1523" s="1799"/>
      <c r="Z1523" s="1799"/>
      <c r="AA1523" s="1799"/>
      <c r="AB1523" s="1799"/>
      <c r="AC1523" s="1799"/>
      <c r="AD1523" s="1799"/>
      <c r="AE1523" s="1799"/>
      <c r="AF1523" s="1799"/>
      <c r="AG1523" s="1799"/>
      <c r="AH1523" s="1800"/>
    </row>
    <row r="1524" spans="1:34" ht="16.7" customHeight="1">
      <c r="A1524" s="1801" t="s">
        <v>2849</v>
      </c>
      <c r="B1524" s="1802"/>
      <c r="C1524" s="1802"/>
      <c r="D1524" s="1802"/>
      <c r="E1524" s="1802"/>
      <c r="F1524" s="1802"/>
      <c r="G1524" s="1802"/>
      <c r="H1524" s="1802"/>
      <c r="I1524" s="1802"/>
      <c r="J1524" s="1803"/>
      <c r="K1524" s="1789" t="s">
        <v>2850</v>
      </c>
      <c r="L1524" s="1807"/>
      <c r="M1524" s="1789" t="s">
        <v>2851</v>
      </c>
      <c r="N1524" s="1790"/>
      <c r="O1524" s="1790"/>
      <c r="P1524" s="1790"/>
      <c r="Q1524" s="1790"/>
      <c r="R1524" s="1790"/>
      <c r="S1524" s="1790"/>
      <c r="T1524" s="1791"/>
      <c r="U1524" s="1789" t="s">
        <v>2852</v>
      </c>
      <c r="V1524" s="1790"/>
      <c r="W1524" s="1790"/>
      <c r="X1524" s="1790"/>
      <c r="Y1524" s="1790"/>
      <c r="Z1524" s="1790"/>
      <c r="AA1524" s="1790"/>
      <c r="AB1524" s="1790"/>
      <c r="AC1524" s="1790"/>
      <c r="AD1524" s="1791"/>
      <c r="AE1524" s="1810" t="s">
        <v>2853</v>
      </c>
      <c r="AF1524" s="1811"/>
      <c r="AG1524" s="1811"/>
      <c r="AH1524" s="1814"/>
    </row>
    <row r="1525" spans="1:34" ht="17.45" customHeight="1">
      <c r="A1525" s="1804"/>
      <c r="B1525" s="1805"/>
      <c r="C1525" s="1805"/>
      <c r="D1525" s="1805"/>
      <c r="E1525" s="1805"/>
      <c r="F1525" s="1805"/>
      <c r="G1525" s="1805"/>
      <c r="H1525" s="1805"/>
      <c r="I1525" s="1805"/>
      <c r="J1525" s="1806"/>
      <c r="K1525" s="1808"/>
      <c r="L1525" s="1809"/>
      <c r="M1525" s="1789" t="s">
        <v>2854</v>
      </c>
      <c r="N1525" s="1790"/>
      <c r="O1525" s="1790"/>
      <c r="P1525" s="1791"/>
      <c r="Q1525" s="1789" t="s">
        <v>2855</v>
      </c>
      <c r="R1525" s="1790"/>
      <c r="S1525" s="1790"/>
      <c r="T1525" s="1791"/>
      <c r="U1525" s="1789" t="s">
        <v>2854</v>
      </c>
      <c r="V1525" s="1790"/>
      <c r="W1525" s="1790"/>
      <c r="X1525" s="1790"/>
      <c r="Y1525" s="1790"/>
      <c r="Z1525" s="1791"/>
      <c r="AA1525" s="1789" t="s">
        <v>2855</v>
      </c>
      <c r="AB1525" s="1790"/>
      <c r="AC1525" s="1790"/>
      <c r="AD1525" s="1791"/>
      <c r="AE1525" s="1812"/>
      <c r="AF1525" s="1813"/>
      <c r="AG1525" s="1813"/>
      <c r="AH1525" s="1800"/>
    </row>
    <row r="1526" spans="1:34" ht="16.7" customHeight="1">
      <c r="A1526" s="1792"/>
      <c r="B1526" s="1793"/>
      <c r="C1526" s="1793"/>
      <c r="D1526" s="1793"/>
      <c r="E1526" s="1793"/>
      <c r="F1526" s="1793"/>
      <c r="G1526" s="1793"/>
      <c r="H1526" s="1793"/>
      <c r="I1526" s="1793"/>
      <c r="J1526" s="1793"/>
      <c r="K1526" s="1794" t="s">
        <v>2856</v>
      </c>
      <c r="L1526" s="1794"/>
      <c r="M1526" s="1794"/>
      <c r="N1526" s="1794"/>
      <c r="O1526" s="1794"/>
      <c r="P1526" s="1794"/>
      <c r="Q1526" s="1794"/>
      <c r="R1526" s="1794"/>
      <c r="S1526" s="1794"/>
      <c r="T1526" s="1794"/>
      <c r="U1526" s="1794"/>
      <c r="V1526" s="1794"/>
      <c r="W1526" s="1794"/>
      <c r="X1526" s="1794"/>
      <c r="Y1526" s="1794"/>
      <c r="Z1526" s="1794"/>
      <c r="AA1526" s="1795">
        <v>0</v>
      </c>
      <c r="AB1526" s="1795"/>
      <c r="AC1526" s="1795"/>
      <c r="AD1526" s="1795"/>
      <c r="AE1526" s="1795"/>
      <c r="AF1526" s="1795"/>
      <c r="AG1526" s="1795"/>
      <c r="AH1526" s="1213"/>
    </row>
    <row r="1527" spans="1:34" ht="17.45" customHeight="1">
      <c r="A1527" s="1801" t="s">
        <v>2857</v>
      </c>
      <c r="B1527" s="1825"/>
      <c r="C1527" s="1825"/>
      <c r="D1527" s="1825"/>
      <c r="E1527" s="1825"/>
      <c r="F1527" s="1825"/>
      <c r="G1527" s="1825"/>
      <c r="H1527" s="1825"/>
      <c r="I1527" s="1825"/>
      <c r="J1527" s="1825"/>
      <c r="K1527" s="1825"/>
      <c r="L1527" s="1825"/>
      <c r="M1527" s="1825"/>
      <c r="N1527" s="1826"/>
      <c r="O1527" s="1789" t="s">
        <v>2858</v>
      </c>
      <c r="P1527" s="1790"/>
      <c r="Q1527" s="1790"/>
      <c r="R1527" s="1790"/>
      <c r="S1527" s="1791"/>
      <c r="T1527" s="1827" t="s">
        <v>2850</v>
      </c>
      <c r="U1527" s="1790"/>
      <c r="V1527" s="1790"/>
      <c r="W1527" s="1213"/>
      <c r="X1527" s="1789" t="s">
        <v>2859</v>
      </c>
      <c r="Y1527" s="1790"/>
      <c r="Z1527" s="1790"/>
      <c r="AA1527" s="1790"/>
      <c r="AB1527" s="1790"/>
      <c r="AC1527" s="1790"/>
      <c r="AD1527" s="1791"/>
      <c r="AE1527" s="1810" t="s">
        <v>2853</v>
      </c>
      <c r="AF1527" s="1828"/>
      <c r="AG1527" s="1828"/>
      <c r="AH1527" s="1213"/>
    </row>
    <row r="1528" spans="1:34" ht="17.45" customHeight="1">
      <c r="A1528" s="1215"/>
      <c r="B1528" s="1216" t="s">
        <v>1009</v>
      </c>
      <c r="C1528" s="1829" t="s">
        <v>1010</v>
      </c>
      <c r="D1528" s="1830"/>
      <c r="E1528" s="1830"/>
      <c r="F1528" s="1830"/>
      <c r="G1528" s="1830"/>
      <c r="H1528" s="1830"/>
      <c r="I1528" s="1830"/>
      <c r="J1528" s="1830"/>
      <c r="K1528" s="1830"/>
      <c r="L1528" s="1830"/>
      <c r="M1528" s="1830"/>
      <c r="N1528" s="1829"/>
      <c r="O1528" s="1831">
        <v>0</v>
      </c>
      <c r="P1528" s="1832"/>
      <c r="Q1528" s="1832"/>
      <c r="R1528" s="1832"/>
      <c r="S1528" s="1833"/>
      <c r="T1528" s="1858">
        <v>2.1960000000000002</v>
      </c>
      <c r="U1528" s="1832"/>
      <c r="V1528" s="1832"/>
      <c r="W1528" s="1217"/>
      <c r="X1528" s="1859">
        <v>22.268799999999999</v>
      </c>
      <c r="Y1528" s="1860"/>
      <c r="Z1528" s="1860"/>
      <c r="AA1528" s="1860"/>
      <c r="AB1528" s="1860"/>
      <c r="AC1528" s="1860"/>
      <c r="AD1528" s="1861"/>
      <c r="AE1528" s="1839">
        <v>48.902299999999997</v>
      </c>
      <c r="AF1528" s="1795"/>
      <c r="AG1528" s="1795"/>
      <c r="AH1528" s="1217"/>
    </row>
    <row r="1529" spans="1:34" ht="16.7" customHeight="1">
      <c r="A1529" s="1792"/>
      <c r="B1529" s="1778"/>
      <c r="C1529" s="1778"/>
      <c r="D1529" s="1778"/>
      <c r="E1529" s="1778"/>
      <c r="F1529" s="1778"/>
      <c r="G1529" s="1778"/>
      <c r="H1529" s="1778"/>
      <c r="I1529" s="1846" t="s">
        <v>2860</v>
      </c>
      <c r="J1529" s="1846"/>
      <c r="K1529" s="1846"/>
      <c r="L1529" s="1846"/>
      <c r="M1529" s="1846"/>
      <c r="N1529" s="1846"/>
      <c r="O1529" s="1846"/>
      <c r="P1529" s="1846"/>
      <c r="Q1529" s="1846"/>
      <c r="R1529" s="1846"/>
      <c r="S1529" s="1846"/>
      <c r="T1529" s="1846"/>
      <c r="U1529" s="1846"/>
      <c r="V1529" s="1846"/>
      <c r="W1529" s="1846"/>
      <c r="X1529" s="1846"/>
      <c r="Y1529" s="1846"/>
      <c r="Z1529" s="1793"/>
      <c r="AA1529" s="1847">
        <v>48.902299999999997</v>
      </c>
      <c r="AB1529" s="1847"/>
      <c r="AC1529" s="1847"/>
      <c r="AD1529" s="1847"/>
      <c r="AE1529" s="1847"/>
      <c r="AF1529" s="1847"/>
      <c r="AG1529" s="1847"/>
      <c r="AH1529" s="1814"/>
    </row>
    <row r="1530" spans="1:34" ht="17.45" customHeight="1">
      <c r="A1530" s="1844"/>
      <c r="B1530" s="1309"/>
      <c r="C1530" s="1309"/>
      <c r="D1530" s="1309"/>
      <c r="E1530" s="1309"/>
      <c r="F1530" s="1309"/>
      <c r="G1530" s="1309"/>
      <c r="H1530" s="1309"/>
      <c r="I1530" s="1840" t="s">
        <v>2861</v>
      </c>
      <c r="J1530" s="1840"/>
      <c r="K1530" s="1840"/>
      <c r="L1530" s="1840"/>
      <c r="M1530" s="1840"/>
      <c r="N1530" s="1840"/>
      <c r="O1530" s="1840"/>
      <c r="P1530" s="1840"/>
      <c r="Q1530" s="1840"/>
      <c r="R1530" s="1840"/>
      <c r="S1530" s="1840"/>
      <c r="T1530" s="1840"/>
      <c r="U1530" s="1840"/>
      <c r="V1530" s="1840"/>
      <c r="W1530" s="1840"/>
      <c r="X1530" s="1840"/>
      <c r="Y1530" s="1840"/>
      <c r="Z1530" s="1309"/>
      <c r="AA1530" s="1841">
        <v>48.902299999999997</v>
      </c>
      <c r="AB1530" s="1841"/>
      <c r="AC1530" s="1841"/>
      <c r="AD1530" s="1841"/>
      <c r="AE1530" s="1841"/>
      <c r="AF1530" s="1841"/>
      <c r="AG1530" s="1841"/>
      <c r="AH1530" s="1782"/>
    </row>
    <row r="1531" spans="1:34" ht="17.45" customHeight="1">
      <c r="A1531" s="1844"/>
      <c r="B1531" s="1309"/>
      <c r="C1531" s="1309"/>
      <c r="D1531" s="1309"/>
      <c r="E1531" s="1309"/>
      <c r="F1531" s="1309"/>
      <c r="G1531" s="1309"/>
      <c r="H1531" s="1309"/>
      <c r="I1531" s="1840" t="s">
        <v>2862</v>
      </c>
      <c r="J1531" s="1840"/>
      <c r="K1531" s="1840"/>
      <c r="L1531" s="1840"/>
      <c r="M1531" s="1840"/>
      <c r="N1531" s="1840"/>
      <c r="O1531" s="1840"/>
      <c r="P1531" s="1840"/>
      <c r="Q1531" s="1840"/>
      <c r="R1531" s="1840"/>
      <c r="S1531" s="1840"/>
      <c r="T1531" s="1840"/>
      <c r="U1531" s="1840"/>
      <c r="V1531" s="1840"/>
      <c r="W1531" s="1840"/>
      <c r="X1531" s="1840"/>
      <c r="Y1531" s="1840"/>
      <c r="Z1531" s="1309"/>
      <c r="AA1531" s="1841">
        <v>48.902299999999997</v>
      </c>
      <c r="AB1531" s="1841"/>
      <c r="AC1531" s="1841"/>
      <c r="AD1531" s="1841"/>
      <c r="AE1531" s="1841"/>
      <c r="AF1531" s="1841"/>
      <c r="AG1531" s="1841"/>
      <c r="AH1531" s="1782"/>
    </row>
    <row r="1532" spans="1:34" ht="16.7" customHeight="1">
      <c r="A1532" s="1844"/>
      <c r="B1532" s="1309"/>
      <c r="C1532" s="1309"/>
      <c r="D1532" s="1309"/>
      <c r="E1532" s="1309"/>
      <c r="F1532" s="1309"/>
      <c r="G1532" s="1309"/>
      <c r="H1532" s="1309"/>
      <c r="I1532" s="1840" t="s">
        <v>2863</v>
      </c>
      <c r="J1532" s="1840"/>
      <c r="K1532" s="1840"/>
      <c r="L1532" s="1840"/>
      <c r="M1532" s="1840"/>
      <c r="N1532" s="1840"/>
      <c r="O1532" s="1840"/>
      <c r="P1532" s="1840"/>
      <c r="Q1532" s="1840"/>
      <c r="R1532" s="1840"/>
      <c r="S1532" s="1840"/>
      <c r="T1532" s="1840"/>
      <c r="U1532" s="1840"/>
      <c r="V1532" s="1840"/>
      <c r="W1532" s="1840"/>
      <c r="X1532" s="1840"/>
      <c r="Y1532" s="1840"/>
      <c r="Z1532" s="1309"/>
      <c r="AA1532" s="1841">
        <v>0</v>
      </c>
      <c r="AB1532" s="1841"/>
      <c r="AC1532" s="1841"/>
      <c r="AD1532" s="1841"/>
      <c r="AE1532" s="1841"/>
      <c r="AF1532" s="1841"/>
      <c r="AG1532" s="1841"/>
      <c r="AH1532" s="1782"/>
    </row>
    <row r="1533" spans="1:34" ht="17.45" customHeight="1">
      <c r="A1533" s="1845"/>
      <c r="B1533" s="1799"/>
      <c r="C1533" s="1799"/>
      <c r="D1533" s="1799"/>
      <c r="E1533" s="1799"/>
      <c r="F1533" s="1799"/>
      <c r="G1533" s="1799"/>
      <c r="H1533" s="1799"/>
      <c r="I1533" s="1842" t="s">
        <v>2864</v>
      </c>
      <c r="J1533" s="1842"/>
      <c r="K1533" s="1842"/>
      <c r="L1533" s="1842"/>
      <c r="M1533" s="1842"/>
      <c r="N1533" s="1842"/>
      <c r="O1533" s="1842"/>
      <c r="P1533" s="1842"/>
      <c r="Q1533" s="1842"/>
      <c r="R1533" s="1842"/>
      <c r="S1533" s="1842"/>
      <c r="T1533" s="1842"/>
      <c r="U1533" s="1842"/>
      <c r="V1533" s="1842"/>
      <c r="W1533" s="1842"/>
      <c r="X1533" s="1842"/>
      <c r="Y1533" s="1842"/>
      <c r="Z1533" s="1799"/>
      <c r="AA1533" s="1843">
        <v>0</v>
      </c>
      <c r="AB1533" s="1843"/>
      <c r="AC1533" s="1843"/>
      <c r="AD1533" s="1843"/>
      <c r="AE1533" s="1843"/>
      <c r="AF1533" s="1843"/>
      <c r="AG1533" s="1843"/>
      <c r="AH1533" s="1800"/>
    </row>
    <row r="1534" spans="1:34" ht="16.7" customHeight="1">
      <c r="A1534" s="1801" t="s">
        <v>2865</v>
      </c>
      <c r="B1534" s="1825"/>
      <c r="C1534" s="1825"/>
      <c r="D1534" s="1825"/>
      <c r="E1534" s="1825"/>
      <c r="F1534" s="1825"/>
      <c r="G1534" s="1825"/>
      <c r="H1534" s="1825"/>
      <c r="I1534" s="1825"/>
      <c r="J1534" s="1825"/>
      <c r="K1534" s="1825"/>
      <c r="L1534" s="1825"/>
      <c r="M1534" s="1825"/>
      <c r="N1534" s="1826"/>
      <c r="O1534" s="1789" t="s">
        <v>2850</v>
      </c>
      <c r="P1534" s="1790"/>
      <c r="Q1534" s="1790"/>
      <c r="R1534" s="1790"/>
      <c r="S1534" s="1791"/>
      <c r="T1534" s="1827" t="s">
        <v>754</v>
      </c>
      <c r="U1534" s="1790"/>
      <c r="V1534" s="1790"/>
      <c r="W1534" s="1213"/>
      <c r="X1534" s="1789" t="s">
        <v>2866</v>
      </c>
      <c r="Y1534" s="1790"/>
      <c r="Z1534" s="1790"/>
      <c r="AA1534" s="1790"/>
      <c r="AB1534" s="1790"/>
      <c r="AC1534" s="1790"/>
      <c r="AD1534" s="1791"/>
      <c r="AE1534" s="1810" t="s">
        <v>2867</v>
      </c>
      <c r="AF1534" s="1828"/>
      <c r="AG1534" s="1828"/>
      <c r="AH1534" s="1213"/>
    </row>
    <row r="1535" spans="1:34" ht="17.45" customHeight="1">
      <c r="A1535" s="1215"/>
      <c r="B1535" s="1216" t="s">
        <v>2965</v>
      </c>
      <c r="C1535" s="1829" t="s">
        <v>2966</v>
      </c>
      <c r="D1535" s="1830"/>
      <c r="E1535" s="1830"/>
      <c r="F1535" s="1830"/>
      <c r="G1535" s="1830"/>
      <c r="H1535" s="1830"/>
      <c r="I1535" s="1830"/>
      <c r="J1535" s="1830"/>
      <c r="K1535" s="1830"/>
      <c r="L1535" s="1830"/>
      <c r="M1535" s="1830"/>
      <c r="N1535" s="1829"/>
      <c r="O1535" s="1831">
        <v>0.86809999999999998</v>
      </c>
      <c r="P1535" s="1832"/>
      <c r="Q1535" s="1832"/>
      <c r="R1535" s="1832"/>
      <c r="S1535" s="1833"/>
      <c r="T1535" s="1834" t="s">
        <v>497</v>
      </c>
      <c r="U1535" s="1835"/>
      <c r="V1535" s="1835"/>
      <c r="W1535" s="1217"/>
      <c r="X1535" s="1836">
        <v>88.54</v>
      </c>
      <c r="Y1535" s="1837"/>
      <c r="Z1535" s="1837"/>
      <c r="AA1535" s="1837"/>
      <c r="AB1535" s="1837"/>
      <c r="AC1535" s="1837"/>
      <c r="AD1535" s="1838"/>
      <c r="AE1535" s="1839">
        <v>76.861599999999996</v>
      </c>
      <c r="AF1535" s="1795"/>
      <c r="AG1535" s="1795"/>
      <c r="AH1535" s="1217"/>
    </row>
    <row r="1536" spans="1:34" ht="17.45" customHeight="1">
      <c r="A1536" s="1792"/>
      <c r="B1536" s="1793"/>
      <c r="C1536" s="1793"/>
      <c r="D1536" s="1793"/>
      <c r="E1536" s="1793"/>
      <c r="F1536" s="1793"/>
      <c r="G1536" s="1793"/>
      <c r="H1536" s="1793"/>
      <c r="I1536" s="1794" t="s">
        <v>2869</v>
      </c>
      <c r="J1536" s="1794"/>
      <c r="K1536" s="1794"/>
      <c r="L1536" s="1794"/>
      <c r="M1536" s="1794"/>
      <c r="N1536" s="1794"/>
      <c r="O1536" s="1794"/>
      <c r="P1536" s="1794"/>
      <c r="Q1536" s="1794"/>
      <c r="R1536" s="1794"/>
      <c r="S1536" s="1794"/>
      <c r="T1536" s="1794"/>
      <c r="U1536" s="1794"/>
      <c r="V1536" s="1794"/>
      <c r="W1536" s="1794"/>
      <c r="X1536" s="1794"/>
      <c r="Y1536" s="1794"/>
      <c r="Z1536" s="1214"/>
      <c r="AA1536" s="1795">
        <v>76.861599999999996</v>
      </c>
      <c r="AB1536" s="1795"/>
      <c r="AC1536" s="1795"/>
      <c r="AD1536" s="1795"/>
      <c r="AE1536" s="1795"/>
      <c r="AF1536" s="1795"/>
      <c r="AG1536" s="1795"/>
      <c r="AH1536" s="1213"/>
    </row>
    <row r="1537" spans="1:34" ht="16.7" customHeight="1">
      <c r="A1537" s="1801" t="s">
        <v>2870</v>
      </c>
      <c r="B1537" s="1825"/>
      <c r="C1537" s="1825"/>
      <c r="D1537" s="1825"/>
      <c r="E1537" s="1825"/>
      <c r="F1537" s="1825"/>
      <c r="G1537" s="1825"/>
      <c r="H1537" s="1825"/>
      <c r="I1537" s="1825"/>
      <c r="J1537" s="1825"/>
      <c r="K1537" s="1825"/>
      <c r="L1537" s="1825"/>
      <c r="M1537" s="1825"/>
      <c r="N1537" s="1826"/>
      <c r="O1537" s="1789" t="s">
        <v>2850</v>
      </c>
      <c r="P1537" s="1790"/>
      <c r="Q1537" s="1790"/>
      <c r="R1537" s="1790"/>
      <c r="S1537" s="1791"/>
      <c r="T1537" s="1827" t="s">
        <v>754</v>
      </c>
      <c r="U1537" s="1790"/>
      <c r="V1537" s="1790"/>
      <c r="W1537" s="1213"/>
      <c r="X1537" s="1789" t="s">
        <v>2866</v>
      </c>
      <c r="Y1537" s="1790"/>
      <c r="Z1537" s="1790"/>
      <c r="AA1537" s="1790"/>
      <c r="AB1537" s="1790"/>
      <c r="AC1537" s="1790"/>
      <c r="AD1537" s="1791"/>
      <c r="AE1537" s="1810" t="s">
        <v>2867</v>
      </c>
      <c r="AF1537" s="1828"/>
      <c r="AG1537" s="1828"/>
      <c r="AH1537" s="1213"/>
    </row>
    <row r="1538" spans="1:34" ht="17.45" customHeight="1">
      <c r="A1538" s="1223"/>
      <c r="B1538" s="1224" t="s">
        <v>2940</v>
      </c>
      <c r="C1538" s="1875" t="s">
        <v>2941</v>
      </c>
      <c r="D1538" s="1876"/>
      <c r="E1538" s="1876"/>
      <c r="F1538" s="1876"/>
      <c r="G1538" s="1876"/>
      <c r="H1538" s="1876"/>
      <c r="I1538" s="1876"/>
      <c r="J1538" s="1876"/>
      <c r="K1538" s="1876"/>
      <c r="L1538" s="1876"/>
      <c r="M1538" s="1876"/>
      <c r="N1538" s="1875"/>
      <c r="O1538" s="1885">
        <v>2.1139999999999999</v>
      </c>
      <c r="P1538" s="1886"/>
      <c r="Q1538" s="1886"/>
      <c r="R1538" s="1886"/>
      <c r="S1538" s="1887"/>
      <c r="T1538" s="1888" t="s">
        <v>497</v>
      </c>
      <c r="U1538" s="1889"/>
      <c r="V1538" s="1889"/>
      <c r="W1538" s="1225"/>
      <c r="X1538" s="1890">
        <v>469.94220000000001</v>
      </c>
      <c r="Y1538" s="1891"/>
      <c r="Z1538" s="1891"/>
      <c r="AA1538" s="1891"/>
      <c r="AB1538" s="1891"/>
      <c r="AC1538" s="1891"/>
      <c r="AD1538" s="1892"/>
      <c r="AE1538" s="1865">
        <v>993.45320000000004</v>
      </c>
      <c r="AF1538" s="1847"/>
      <c r="AG1538" s="1847"/>
      <c r="AH1538" s="1225"/>
    </row>
    <row r="1539" spans="1:34" ht="17.45" customHeight="1">
      <c r="A1539" s="1218"/>
      <c r="B1539" s="1205" t="s">
        <v>2957</v>
      </c>
      <c r="C1539" s="1903" t="s">
        <v>2958</v>
      </c>
      <c r="D1539" s="1815"/>
      <c r="E1539" s="1815"/>
      <c r="F1539" s="1815"/>
      <c r="G1539" s="1815"/>
      <c r="H1539" s="1815"/>
      <c r="I1539" s="1815"/>
      <c r="J1539" s="1815"/>
      <c r="K1539" s="1815"/>
      <c r="L1539" s="1815"/>
      <c r="M1539" s="1815"/>
      <c r="N1539" s="1903"/>
      <c r="O1539" s="1910">
        <v>6.4278000000000004</v>
      </c>
      <c r="P1539" s="1911"/>
      <c r="Q1539" s="1911"/>
      <c r="R1539" s="1911"/>
      <c r="S1539" s="1912"/>
      <c r="T1539" s="1913" t="s">
        <v>469</v>
      </c>
      <c r="U1539" s="1796"/>
      <c r="V1539" s="1796"/>
      <c r="W1539" s="1219"/>
      <c r="X1539" s="1914">
        <v>82.821700000000007</v>
      </c>
      <c r="Y1539" s="1915"/>
      <c r="Z1539" s="1915"/>
      <c r="AA1539" s="1915"/>
      <c r="AB1539" s="1915"/>
      <c r="AC1539" s="1915"/>
      <c r="AD1539" s="1916"/>
      <c r="AE1539" s="1909">
        <v>532.35040000000004</v>
      </c>
      <c r="AF1539" s="1841"/>
      <c r="AG1539" s="1841"/>
      <c r="AH1539" s="1219"/>
    </row>
    <row r="1540" spans="1:34" ht="16.7" customHeight="1">
      <c r="A1540" s="1218"/>
      <c r="B1540" s="1205" t="s">
        <v>2959</v>
      </c>
      <c r="C1540" s="1903" t="s">
        <v>2960</v>
      </c>
      <c r="D1540" s="1815"/>
      <c r="E1540" s="1815"/>
      <c r="F1540" s="1815"/>
      <c r="G1540" s="1815"/>
      <c r="H1540" s="1815"/>
      <c r="I1540" s="1815"/>
      <c r="J1540" s="1815"/>
      <c r="K1540" s="1815"/>
      <c r="L1540" s="1815"/>
      <c r="M1540" s="1815"/>
      <c r="N1540" s="1903"/>
      <c r="O1540" s="1910">
        <v>2.4070999999999998</v>
      </c>
      <c r="P1540" s="1911"/>
      <c r="Q1540" s="1911"/>
      <c r="R1540" s="1911"/>
      <c r="S1540" s="1912"/>
      <c r="T1540" s="1913" t="s">
        <v>497</v>
      </c>
      <c r="U1540" s="1796"/>
      <c r="V1540" s="1796"/>
      <c r="W1540" s="1219"/>
      <c r="X1540" s="1914">
        <v>45.264899999999997</v>
      </c>
      <c r="Y1540" s="1915"/>
      <c r="Z1540" s="1915"/>
      <c r="AA1540" s="1915"/>
      <c r="AB1540" s="1915"/>
      <c r="AC1540" s="1915"/>
      <c r="AD1540" s="1916"/>
      <c r="AE1540" s="1909">
        <v>108.9453</v>
      </c>
      <c r="AF1540" s="1841"/>
      <c r="AG1540" s="1841"/>
      <c r="AH1540" s="1219"/>
    </row>
    <row r="1541" spans="1:34" ht="17.45" customHeight="1">
      <c r="A1541" s="1220"/>
      <c r="B1541" s="1209" t="s">
        <v>2950</v>
      </c>
      <c r="C1541" s="1866" t="s">
        <v>2951</v>
      </c>
      <c r="D1541" s="1867"/>
      <c r="E1541" s="1867"/>
      <c r="F1541" s="1867"/>
      <c r="G1541" s="1867"/>
      <c r="H1541" s="1867"/>
      <c r="I1541" s="1867"/>
      <c r="J1541" s="1867"/>
      <c r="K1541" s="1867"/>
      <c r="L1541" s="1867"/>
      <c r="M1541" s="1867"/>
      <c r="N1541" s="1866"/>
      <c r="O1541" s="1893">
        <v>12.035299999999999</v>
      </c>
      <c r="P1541" s="1894"/>
      <c r="Q1541" s="1894"/>
      <c r="R1541" s="1894"/>
      <c r="S1541" s="1895"/>
      <c r="T1541" s="1896" t="s">
        <v>469</v>
      </c>
      <c r="U1541" s="1897"/>
      <c r="V1541" s="1897"/>
      <c r="W1541" s="1222"/>
      <c r="X1541" s="1898">
        <v>5.0105000000000004</v>
      </c>
      <c r="Y1541" s="1899"/>
      <c r="Z1541" s="1899"/>
      <c r="AA1541" s="1899"/>
      <c r="AB1541" s="1899"/>
      <c r="AC1541" s="1899"/>
      <c r="AD1541" s="1900"/>
      <c r="AE1541" s="1874">
        <v>60.296900000000001</v>
      </c>
      <c r="AF1541" s="1843"/>
      <c r="AG1541" s="1843"/>
      <c r="AH1541" s="1222"/>
    </row>
    <row r="1542" spans="1:34" ht="16.7" customHeight="1">
      <c r="A1542" s="1792"/>
      <c r="B1542" s="1793"/>
      <c r="C1542" s="1793"/>
      <c r="D1542" s="1793"/>
      <c r="E1542" s="1793"/>
      <c r="F1542" s="1793"/>
      <c r="G1542" s="1793"/>
      <c r="H1542" s="1793"/>
      <c r="I1542" s="1794" t="s">
        <v>2871</v>
      </c>
      <c r="J1542" s="1794"/>
      <c r="K1542" s="1794"/>
      <c r="L1542" s="1794"/>
      <c r="M1542" s="1794"/>
      <c r="N1542" s="1794"/>
      <c r="O1542" s="1794"/>
      <c r="P1542" s="1794"/>
      <c r="Q1542" s="1794"/>
      <c r="R1542" s="1794"/>
      <c r="S1542" s="1794"/>
      <c r="T1542" s="1794"/>
      <c r="U1542" s="1794"/>
      <c r="V1542" s="1794"/>
      <c r="W1542" s="1794"/>
      <c r="X1542" s="1794"/>
      <c r="Y1542" s="1794"/>
      <c r="Z1542" s="1214"/>
      <c r="AA1542" s="1795">
        <v>1695.0458000000001</v>
      </c>
      <c r="AB1542" s="1795"/>
      <c r="AC1542" s="1795"/>
      <c r="AD1542" s="1795"/>
      <c r="AE1542" s="1795"/>
      <c r="AF1542" s="1795"/>
      <c r="AG1542" s="1795"/>
      <c r="AH1542" s="1213"/>
    </row>
    <row r="1543" spans="1:34" ht="17.45" customHeight="1">
      <c r="A1543" s="1801" t="s">
        <v>2872</v>
      </c>
      <c r="B1543" s="1825"/>
      <c r="C1543" s="1825"/>
      <c r="D1543" s="1825"/>
      <c r="E1543" s="1825"/>
      <c r="F1543" s="1825"/>
      <c r="G1543" s="1825"/>
      <c r="H1543" s="1825"/>
      <c r="I1543" s="1825"/>
      <c r="J1543" s="1825"/>
      <c r="K1543" s="1825"/>
      <c r="L1543" s="1825"/>
      <c r="M1543" s="1825"/>
      <c r="N1543" s="1826"/>
      <c r="O1543" s="1789" t="s">
        <v>2850</v>
      </c>
      <c r="P1543" s="1790"/>
      <c r="Q1543" s="1790"/>
      <c r="R1543" s="1790"/>
      <c r="S1543" s="1791"/>
      <c r="T1543" s="1827" t="s">
        <v>754</v>
      </c>
      <c r="U1543" s="1790"/>
      <c r="V1543" s="1790"/>
      <c r="W1543" s="1213"/>
      <c r="X1543" s="1789" t="s">
        <v>2866</v>
      </c>
      <c r="Y1543" s="1790"/>
      <c r="Z1543" s="1790"/>
      <c r="AA1543" s="1790"/>
      <c r="AB1543" s="1790"/>
      <c r="AC1543" s="1790"/>
      <c r="AD1543" s="1791"/>
      <c r="AE1543" s="1810" t="s">
        <v>2867</v>
      </c>
      <c r="AF1543" s="1828"/>
      <c r="AG1543" s="1828"/>
      <c r="AH1543" s="1213"/>
    </row>
    <row r="1544" spans="1:34" ht="17.45" customHeight="1">
      <c r="A1544" s="1883" t="s">
        <v>2967</v>
      </c>
      <c r="B1544" s="1884"/>
      <c r="C1544" s="1884"/>
      <c r="D1544" s="1884"/>
      <c r="E1544" s="1884"/>
      <c r="F1544" s="1829" t="s">
        <v>2968</v>
      </c>
      <c r="G1544" s="1830"/>
      <c r="H1544" s="1830"/>
      <c r="I1544" s="1830"/>
      <c r="J1544" s="1830"/>
      <c r="K1544" s="1830"/>
      <c r="L1544" s="1830"/>
      <c r="M1544" s="1830"/>
      <c r="N1544" s="1829"/>
      <c r="O1544" s="1831">
        <v>1.3021499999999999</v>
      </c>
      <c r="P1544" s="1832"/>
      <c r="Q1544" s="1832"/>
      <c r="R1544" s="1832"/>
      <c r="S1544" s="1833"/>
      <c r="T1544" s="1834" t="s">
        <v>109</v>
      </c>
      <c r="U1544" s="1835"/>
      <c r="V1544" s="1835"/>
      <c r="W1544" s="1217"/>
      <c r="X1544" s="1836">
        <v>1.8</v>
      </c>
      <c r="Y1544" s="1837"/>
      <c r="Z1544" s="1837"/>
      <c r="AA1544" s="1837"/>
      <c r="AB1544" s="1837"/>
      <c r="AC1544" s="1837"/>
      <c r="AD1544" s="1838"/>
      <c r="AE1544" s="1839">
        <v>2.3439000000000001</v>
      </c>
      <c r="AF1544" s="1795"/>
      <c r="AG1544" s="1795"/>
      <c r="AH1544" s="1217"/>
    </row>
    <row r="1545" spans="1:34" ht="16.7" customHeight="1">
      <c r="A1545" s="1792"/>
      <c r="B1545" s="1793"/>
      <c r="C1545" s="1793"/>
      <c r="D1545" s="1793"/>
      <c r="E1545" s="1793"/>
      <c r="F1545" s="1793"/>
      <c r="G1545" s="1793"/>
      <c r="H1545" s="1793"/>
      <c r="I1545" s="1793"/>
      <c r="J1545" s="1793"/>
      <c r="K1545" s="1794" t="s">
        <v>2873</v>
      </c>
      <c r="L1545" s="1794"/>
      <c r="M1545" s="1794"/>
      <c r="N1545" s="1794"/>
      <c r="O1545" s="1794"/>
      <c r="P1545" s="1794"/>
      <c r="Q1545" s="1794"/>
      <c r="R1545" s="1794"/>
      <c r="S1545" s="1794"/>
      <c r="T1545" s="1794"/>
      <c r="U1545" s="1794"/>
      <c r="V1545" s="1794"/>
      <c r="W1545" s="1794"/>
      <c r="X1545" s="1794"/>
      <c r="Y1545" s="1794"/>
      <c r="Z1545" s="1794"/>
      <c r="AA1545" s="1794"/>
      <c r="AB1545" s="1214"/>
      <c r="AC1545" s="1795">
        <v>2.3439000000000001</v>
      </c>
      <c r="AD1545" s="1795"/>
      <c r="AE1545" s="1795"/>
      <c r="AF1545" s="1795"/>
      <c r="AG1545" s="1795"/>
      <c r="AH1545" s="1213"/>
    </row>
    <row r="1546" spans="1:34" ht="17.45" customHeight="1">
      <c r="A1546" s="1801" t="s">
        <v>2874</v>
      </c>
      <c r="B1546" s="1825"/>
      <c r="C1546" s="1825"/>
      <c r="D1546" s="1825"/>
      <c r="E1546" s="1825"/>
      <c r="F1546" s="1825"/>
      <c r="G1546" s="1825"/>
      <c r="H1546" s="1825"/>
      <c r="I1546" s="1825"/>
      <c r="J1546" s="1826"/>
      <c r="K1546" s="1789" t="s">
        <v>2850</v>
      </c>
      <c r="L1546" s="1791"/>
      <c r="M1546" s="1855" t="s">
        <v>2875</v>
      </c>
      <c r="N1546" s="1856"/>
      <c r="O1546" s="1857"/>
      <c r="P1546" s="1855" t="s">
        <v>2876</v>
      </c>
      <c r="Q1546" s="1856"/>
      <c r="R1546" s="1857"/>
      <c r="S1546" s="1855" t="s">
        <v>2877</v>
      </c>
      <c r="T1546" s="1857"/>
      <c r="U1546" s="1789" t="s">
        <v>2878</v>
      </c>
      <c r="V1546" s="1790"/>
      <c r="W1546" s="1791"/>
      <c r="X1546" s="1789" t="s">
        <v>2879</v>
      </c>
      <c r="Y1546" s="1790"/>
      <c r="Z1546" s="1790"/>
      <c r="AA1546" s="1790"/>
      <c r="AB1546" s="1791"/>
      <c r="AC1546" s="1789" t="s">
        <v>2880</v>
      </c>
      <c r="AD1546" s="1791"/>
      <c r="AE1546" s="1810" t="s">
        <v>2867</v>
      </c>
      <c r="AF1546" s="1828"/>
      <c r="AG1546" s="1828"/>
      <c r="AH1546" s="1213"/>
    </row>
    <row r="1547" spans="1:34" ht="17.45" customHeight="1">
      <c r="A1547" s="1883" t="s">
        <v>2969</v>
      </c>
      <c r="B1547" s="1884"/>
      <c r="C1547" s="1884"/>
      <c r="D1547" s="1884"/>
      <c r="E1547" s="1884"/>
      <c r="F1547" s="1829" t="s">
        <v>2968</v>
      </c>
      <c r="G1547" s="1830"/>
      <c r="H1547" s="1830"/>
      <c r="I1547" s="1830"/>
      <c r="J1547" s="1829"/>
      <c r="K1547" s="1862">
        <v>1.3021499999999999</v>
      </c>
      <c r="L1547" s="1863"/>
      <c r="M1547" s="1836">
        <v>0</v>
      </c>
      <c r="N1547" s="1837"/>
      <c r="O1547" s="1838"/>
      <c r="P1547" s="1836">
        <v>0</v>
      </c>
      <c r="Q1547" s="1837"/>
      <c r="R1547" s="1838"/>
      <c r="S1547" s="1836">
        <v>0</v>
      </c>
      <c r="T1547" s="1838"/>
      <c r="U1547" s="1836">
        <v>1.24</v>
      </c>
      <c r="V1547" s="1837"/>
      <c r="W1547" s="1838"/>
      <c r="X1547" s="1836">
        <v>0.99</v>
      </c>
      <c r="Y1547" s="1837"/>
      <c r="Z1547" s="1837"/>
      <c r="AA1547" s="1837"/>
      <c r="AB1547" s="1838"/>
      <c r="AC1547" s="1836">
        <v>0.82</v>
      </c>
      <c r="AD1547" s="1838"/>
      <c r="AE1547" s="1839">
        <v>0</v>
      </c>
      <c r="AF1547" s="1795"/>
      <c r="AG1547" s="1795"/>
      <c r="AH1547" s="1217"/>
    </row>
    <row r="1548" spans="1:34" ht="16.7" customHeight="1">
      <c r="A1548" s="1853"/>
      <c r="B1548" s="1778"/>
      <c r="C1548" s="1778"/>
      <c r="D1548" s="1778"/>
      <c r="E1548" s="1778"/>
      <c r="F1548" s="1778"/>
      <c r="G1548" s="1778"/>
      <c r="H1548" s="1778"/>
      <c r="I1548" s="1846" t="s">
        <v>2881</v>
      </c>
      <c r="J1548" s="1846"/>
      <c r="K1548" s="1846"/>
      <c r="L1548" s="1846"/>
      <c r="M1548" s="1846"/>
      <c r="N1548" s="1846"/>
      <c r="O1548" s="1846"/>
      <c r="P1548" s="1846"/>
      <c r="Q1548" s="1846"/>
      <c r="R1548" s="1846"/>
      <c r="S1548" s="1846"/>
      <c r="T1548" s="1846"/>
      <c r="U1548" s="1846"/>
      <c r="V1548" s="1846"/>
      <c r="W1548" s="1846"/>
      <c r="X1548" s="1846"/>
      <c r="Y1548" s="1846"/>
      <c r="Z1548" s="1203"/>
      <c r="AA1548" s="1847">
        <v>0</v>
      </c>
      <c r="AB1548" s="1847"/>
      <c r="AC1548" s="1847"/>
      <c r="AD1548" s="1847"/>
      <c r="AE1548" s="1847"/>
      <c r="AF1548" s="1847"/>
      <c r="AG1548" s="1847"/>
      <c r="AH1548" s="1204"/>
    </row>
    <row r="1549" spans="1:34" ht="5.85" customHeight="1">
      <c r="A1549" s="1854"/>
      <c r="B1549" s="1309"/>
      <c r="C1549" s="1309"/>
      <c r="D1549" s="1309"/>
      <c r="E1549" s="1309"/>
      <c r="F1549" s="1309"/>
      <c r="G1549" s="1309"/>
      <c r="H1549" s="1309"/>
      <c r="I1549" s="1309"/>
      <c r="J1549" s="1309"/>
      <c r="K1549" s="1309"/>
      <c r="L1549" s="1309"/>
      <c r="M1549" s="1309"/>
      <c r="N1549" s="1309"/>
      <c r="O1549" s="1309"/>
      <c r="P1549" s="1309"/>
      <c r="Q1549" s="1309"/>
      <c r="R1549" s="1309"/>
      <c r="S1549" s="1309"/>
      <c r="T1549" s="1309"/>
      <c r="U1549" s="1309"/>
      <c r="V1549" s="1309"/>
      <c r="W1549" s="1309"/>
      <c r="X1549" s="1309"/>
      <c r="Y1549" s="1309"/>
      <c r="Z1549" s="1309"/>
      <c r="AA1549" s="1309"/>
      <c r="AB1549" s="1309"/>
      <c r="AC1549" s="1309"/>
      <c r="AD1549" s="1309"/>
      <c r="AE1549" s="1309"/>
      <c r="AF1549" s="1309"/>
      <c r="AG1549" s="1309"/>
      <c r="AH1549" s="1782"/>
    </row>
    <row r="1550" spans="1:34" ht="17.45" customHeight="1">
      <c r="A1550" s="1845"/>
      <c r="B1550" s="1799"/>
      <c r="C1550" s="1799"/>
      <c r="D1550" s="1799"/>
      <c r="E1550" s="1799"/>
      <c r="F1550" s="1799"/>
      <c r="G1550" s="1799"/>
      <c r="H1550" s="1799"/>
      <c r="I1550" s="1842" t="s">
        <v>2882</v>
      </c>
      <c r="J1550" s="1842"/>
      <c r="K1550" s="1842"/>
      <c r="L1550" s="1842"/>
      <c r="M1550" s="1842"/>
      <c r="N1550" s="1842"/>
      <c r="O1550" s="1842"/>
      <c r="P1550" s="1842"/>
      <c r="Q1550" s="1842"/>
      <c r="R1550" s="1842"/>
      <c r="S1550" s="1842"/>
      <c r="T1550" s="1842"/>
      <c r="U1550" s="1842"/>
      <c r="V1550" s="1842"/>
      <c r="W1550" s="1842"/>
      <c r="X1550" s="1842"/>
      <c r="Y1550" s="1842"/>
      <c r="Z1550" s="1212"/>
      <c r="AA1550" s="1848">
        <v>1823.15</v>
      </c>
      <c r="AB1550" s="1848"/>
      <c r="AC1550" s="1848"/>
      <c r="AD1550" s="1848"/>
      <c r="AE1550" s="1848"/>
      <c r="AF1550" s="1848"/>
      <c r="AG1550" s="1848"/>
      <c r="AH1550" s="1208"/>
    </row>
    <row r="1551" spans="1:34" ht="45.75" customHeight="1">
      <c r="A1551" s="1849" t="s">
        <v>2883</v>
      </c>
      <c r="B1551" s="1850"/>
      <c r="C1551" s="1850"/>
      <c r="D1551" s="1850"/>
      <c r="E1551" s="1851"/>
      <c r="F1551" s="1852"/>
      <c r="G1551" s="1852"/>
      <c r="H1551" s="1852"/>
      <c r="I1551" s="1852"/>
      <c r="J1551" s="1852"/>
      <c r="K1551" s="1852"/>
      <c r="L1551" s="1852"/>
      <c r="M1551" s="1852"/>
      <c r="N1551" s="1852"/>
      <c r="O1551" s="1852"/>
      <c r="P1551" s="1852"/>
      <c r="Q1551" s="1852"/>
      <c r="R1551" s="1852"/>
      <c r="S1551" s="1852"/>
      <c r="T1551" s="1852"/>
      <c r="U1551" s="1852"/>
      <c r="V1551" s="1852"/>
      <c r="W1551" s="1852"/>
      <c r="X1551" s="1852"/>
      <c r="Y1551" s="1852"/>
      <c r="Z1551" s="1852"/>
      <c r="AA1551" s="1852"/>
      <c r="AB1551" s="1852"/>
      <c r="AC1551" s="1852"/>
      <c r="AD1551" s="1852"/>
      <c r="AE1551" s="1852"/>
      <c r="AF1551" s="1852"/>
      <c r="AG1551" s="1852"/>
      <c r="AH1551" s="1851"/>
    </row>
    <row r="1552" spans="1:34" ht="81.400000000000006" customHeight="1">
      <c r="A1552" s="1218"/>
      <c r="AH1552" s="1219"/>
    </row>
    <row r="1553" spans="1:34" ht="81.400000000000006" customHeight="1">
      <c r="A1553" s="1220"/>
      <c r="B1553" s="1221"/>
      <c r="C1553" s="1221"/>
      <c r="D1553" s="1221"/>
      <c r="E1553" s="1221"/>
      <c r="F1553" s="1221"/>
      <c r="G1553" s="1221"/>
      <c r="H1553" s="1221"/>
      <c r="I1553" s="1221"/>
      <c r="J1553" s="1221"/>
      <c r="K1553" s="1221"/>
      <c r="L1553" s="1221"/>
      <c r="M1553" s="1221"/>
      <c r="N1553" s="1221"/>
      <c r="O1553" s="1221"/>
      <c r="P1553" s="1221"/>
      <c r="Q1553" s="1221"/>
      <c r="R1553" s="1221"/>
      <c r="S1553" s="1221"/>
      <c r="T1553" s="1221"/>
      <c r="U1553" s="1221"/>
      <c r="V1553" s="1221"/>
      <c r="W1553" s="1221"/>
      <c r="X1553" s="1221"/>
      <c r="Y1553" s="1221"/>
      <c r="Z1553" s="1221"/>
      <c r="AA1553" s="1221"/>
      <c r="AB1553" s="1221"/>
      <c r="AC1553" s="1221"/>
      <c r="AD1553" s="1221"/>
      <c r="AE1553" s="1221"/>
      <c r="AF1553" s="1221"/>
      <c r="AG1553" s="1221"/>
      <c r="AH1553" s="1222"/>
    </row>
    <row r="1554" spans="1:34" ht="5.85" customHeight="1">
      <c r="A1554" s="1777"/>
      <c r="B1554" s="1778"/>
      <c r="C1554" s="1778"/>
      <c r="D1554" s="1778"/>
      <c r="E1554" s="1778"/>
      <c r="F1554" s="1778"/>
      <c r="G1554" s="1778"/>
      <c r="H1554" s="1778"/>
      <c r="I1554" s="1778"/>
      <c r="J1554" s="1778"/>
      <c r="K1554" s="1778"/>
      <c r="L1554" s="1778"/>
      <c r="M1554" s="1778"/>
      <c r="N1554" s="1778"/>
      <c r="O1554" s="1778"/>
      <c r="P1554" s="1778"/>
      <c r="Q1554" s="1778"/>
      <c r="R1554" s="1778"/>
      <c r="S1554" s="1778"/>
      <c r="T1554" s="1778"/>
      <c r="U1554" s="1778"/>
      <c r="V1554" s="1778"/>
      <c r="W1554" s="1778"/>
      <c r="X1554" s="1778"/>
      <c r="Y1554" s="1778"/>
      <c r="Z1554" s="1778"/>
      <c r="AA1554" s="1778"/>
      <c r="AB1554" s="1778"/>
      <c r="AC1554" s="1778"/>
      <c r="AD1554" s="1778"/>
      <c r="AE1554" s="1778"/>
      <c r="AF1554" s="1778"/>
      <c r="AG1554" s="1778"/>
      <c r="AH1554" s="1779"/>
    </row>
    <row r="1555" spans="1:34" ht="11.65" customHeight="1">
      <c r="A1555" s="1780" t="s">
        <v>2834</v>
      </c>
      <c r="B1555" s="1310"/>
      <c r="C1555" s="1310"/>
      <c r="D1555" s="1310"/>
      <c r="E1555" s="1310"/>
      <c r="F1555" s="1310"/>
      <c r="G1555" s="1310"/>
      <c r="H1555" s="1310"/>
      <c r="I1555" s="1310"/>
      <c r="J1555" s="1310"/>
      <c r="K1555" s="1310"/>
      <c r="L1555" s="1310"/>
      <c r="M1555" s="1310"/>
      <c r="N1555" s="1310"/>
      <c r="O1555" s="1310"/>
      <c r="P1555" s="1310"/>
      <c r="Q1555" s="1310"/>
      <c r="R1555" s="1310"/>
      <c r="S1555" s="1310"/>
      <c r="T1555" s="1310"/>
      <c r="U1555" s="1310"/>
      <c r="V1555" s="1310"/>
      <c r="W1555" s="1310"/>
      <c r="X1555" s="1310"/>
      <c r="Y1555" s="1310"/>
      <c r="Z1555" s="1310"/>
      <c r="AA1555" s="1310"/>
      <c r="AB1555" s="1310"/>
      <c r="AC1555" s="1310"/>
      <c r="AD1555" s="1309"/>
      <c r="AE1555" s="1309"/>
      <c r="AF1555" s="1781" t="s">
        <v>3042</v>
      </c>
      <c r="AG1555" s="1781"/>
      <c r="AH1555" s="1782"/>
    </row>
    <row r="1556" spans="1:34" ht="5.85" customHeight="1">
      <c r="A1556" s="1780"/>
      <c r="B1556" s="1310"/>
      <c r="C1556" s="1310"/>
      <c r="D1556" s="1310"/>
      <c r="E1556" s="1310"/>
      <c r="F1556" s="1310"/>
      <c r="G1556" s="1310"/>
      <c r="H1556" s="1310"/>
      <c r="I1556" s="1310"/>
      <c r="J1556" s="1310"/>
      <c r="K1556" s="1310"/>
      <c r="L1556" s="1310"/>
      <c r="M1556" s="1310"/>
      <c r="N1556" s="1310"/>
      <c r="O1556" s="1310"/>
      <c r="P1556" s="1310"/>
      <c r="Q1556" s="1310"/>
      <c r="R1556" s="1310"/>
      <c r="S1556" s="1310"/>
      <c r="T1556" s="1310"/>
      <c r="U1556" s="1310"/>
      <c r="V1556" s="1310"/>
      <c r="W1556" s="1310"/>
      <c r="X1556" s="1310"/>
      <c r="Y1556" s="1310"/>
      <c r="Z1556" s="1310"/>
      <c r="AA1556" s="1310"/>
      <c r="AB1556" s="1310"/>
      <c r="AC1556" s="1310"/>
      <c r="AD1556" s="1311"/>
      <c r="AE1556" s="1311"/>
      <c r="AF1556" s="1311"/>
      <c r="AG1556" s="1311"/>
      <c r="AH1556" s="1782"/>
    </row>
    <row r="1557" spans="1:34" ht="10.9" customHeight="1">
      <c r="A1557" s="1783" t="s">
        <v>2836</v>
      </c>
      <c r="B1557" s="1784"/>
      <c r="C1557" s="1784"/>
      <c r="D1557" s="1784"/>
      <c r="E1557" s="1784"/>
      <c r="F1557" s="1784"/>
      <c r="G1557" s="1784"/>
      <c r="H1557" s="1784"/>
      <c r="I1557" s="1784"/>
      <c r="J1557" s="1784"/>
      <c r="K1557" s="1784"/>
      <c r="L1557" s="1784"/>
      <c r="M1557" s="1784"/>
      <c r="N1557" s="1784"/>
      <c r="O1557" s="1784"/>
      <c r="P1557" s="1784"/>
      <c r="Q1557" s="1784"/>
      <c r="R1557" s="1784"/>
      <c r="S1557" s="1784"/>
      <c r="T1557" s="1784"/>
      <c r="U1557" s="1784"/>
      <c r="V1557" s="1784"/>
      <c r="W1557" s="1784"/>
      <c r="X1557" s="1784"/>
      <c r="Y1557" s="1784"/>
      <c r="Z1557" s="1784"/>
      <c r="AA1557" s="1784"/>
      <c r="AB1557" s="1784"/>
      <c r="AC1557" s="1784"/>
      <c r="AD1557" s="1311"/>
      <c r="AE1557" s="1311"/>
      <c r="AF1557" s="1311"/>
      <c r="AG1557" s="1311"/>
      <c r="AH1557" s="1782"/>
    </row>
    <row r="1558" spans="1:34" ht="23.25" customHeight="1">
      <c r="A1558" s="1785" t="s">
        <v>2837</v>
      </c>
      <c r="B1558" s="1786"/>
      <c r="C1558" s="1786"/>
      <c r="D1558" s="1786"/>
      <c r="E1558" s="1786"/>
      <c r="F1558" s="1786"/>
      <c r="G1558" s="1786"/>
      <c r="H1558" s="1786"/>
      <c r="I1558" s="1786"/>
      <c r="J1558" s="1786"/>
      <c r="K1558" s="1786"/>
      <c r="L1558" s="1786"/>
      <c r="M1558" s="1786"/>
      <c r="N1558" s="1786"/>
      <c r="O1558" s="1786"/>
      <c r="P1558" s="1786"/>
      <c r="Q1558" s="1786"/>
      <c r="R1558" s="1786"/>
      <c r="S1558" s="1786"/>
      <c r="T1558" s="1786"/>
      <c r="U1558" s="1786"/>
      <c r="V1558" s="1786"/>
      <c r="W1558" s="1786"/>
      <c r="X1558" s="1786"/>
      <c r="Y1558" s="1786"/>
      <c r="Z1558" s="1786"/>
      <c r="AA1558" s="1786"/>
      <c r="AB1558" s="1786"/>
      <c r="AC1558" s="1786"/>
      <c r="AD1558" s="1311"/>
      <c r="AE1558" s="1311"/>
      <c r="AF1558" s="1311"/>
      <c r="AG1558" s="1311"/>
      <c r="AH1558" s="1782"/>
    </row>
    <row r="1559" spans="1:34" ht="5.85" customHeight="1">
      <c r="A1559" s="1787" t="s">
        <v>2838</v>
      </c>
      <c r="B1559" s="1788"/>
      <c r="C1559" s="1788"/>
      <c r="D1559" s="1788"/>
      <c r="E1559" s="1788"/>
      <c r="F1559" s="1788"/>
      <c r="G1559" s="1788"/>
      <c r="H1559" s="1788"/>
      <c r="I1559" s="1788"/>
      <c r="J1559" s="1788"/>
      <c r="K1559" s="1788"/>
      <c r="L1559" s="1788"/>
      <c r="M1559" s="1788"/>
      <c r="N1559" s="1788"/>
      <c r="O1559" s="1788"/>
      <c r="P1559" s="1788"/>
      <c r="Q1559" s="1788"/>
      <c r="R1559" s="1788"/>
      <c r="S1559" s="1788"/>
      <c r="T1559" s="1788"/>
      <c r="U1559" s="1788"/>
      <c r="V1559" s="1788"/>
      <c r="W1559" s="1788"/>
      <c r="X1559" s="1788"/>
      <c r="Y1559" s="1788"/>
      <c r="Z1559" s="1788"/>
      <c r="AA1559" s="1788"/>
      <c r="AB1559" s="1788"/>
      <c r="AC1559" s="1788"/>
      <c r="AD1559" s="1311"/>
      <c r="AE1559" s="1311"/>
      <c r="AF1559" s="1311"/>
      <c r="AG1559" s="1311"/>
      <c r="AH1559" s="1782"/>
    </row>
    <row r="1560" spans="1:34" ht="5.85" customHeight="1">
      <c r="A1560" s="1787"/>
      <c r="B1560" s="1788"/>
      <c r="C1560" s="1788"/>
      <c r="D1560" s="1788"/>
      <c r="E1560" s="1788"/>
      <c r="F1560" s="1788"/>
      <c r="G1560" s="1788"/>
      <c r="H1560" s="1788"/>
      <c r="I1560" s="1788"/>
      <c r="J1560" s="1788"/>
      <c r="K1560" s="1788"/>
      <c r="L1560" s="1788"/>
      <c r="M1560" s="1788"/>
      <c r="N1560" s="1788"/>
      <c r="O1560" s="1788"/>
      <c r="P1560" s="1788"/>
      <c r="Q1560" s="1788"/>
      <c r="R1560" s="1788"/>
      <c r="S1560" s="1788"/>
      <c r="T1560" s="1788"/>
      <c r="U1560" s="1788"/>
      <c r="V1560" s="1788"/>
      <c r="W1560" s="1788"/>
      <c r="X1560" s="1788"/>
      <c r="Y1560" s="1788"/>
      <c r="Z1560" s="1788"/>
      <c r="AA1560" s="1788"/>
      <c r="AB1560" s="1788"/>
      <c r="AC1560" s="1788"/>
      <c r="AD1560" s="1782"/>
      <c r="AE1560" s="1309"/>
      <c r="AF1560" s="1309"/>
      <c r="AG1560" s="1309"/>
      <c r="AH1560" s="1782"/>
    </row>
    <row r="1561" spans="1:34" ht="10.9" customHeight="1">
      <c r="A1561" s="1787" t="s">
        <v>2839</v>
      </c>
      <c r="B1561" s="1788"/>
      <c r="C1561" s="1788"/>
      <c r="D1561" s="1788"/>
      <c r="E1561" s="1788"/>
      <c r="F1561" s="1788"/>
      <c r="G1561" s="1788"/>
      <c r="H1561" s="1788"/>
      <c r="I1561" s="1788"/>
      <c r="J1561" s="1788"/>
      <c r="K1561" s="1788"/>
      <c r="L1561" s="1788"/>
      <c r="M1561" s="1788"/>
      <c r="N1561" s="1788"/>
      <c r="O1561" s="1788"/>
      <c r="P1561" s="1788"/>
      <c r="Q1561" s="1788"/>
      <c r="R1561" s="1788"/>
      <c r="S1561" s="1788"/>
      <c r="T1561" s="1788"/>
      <c r="U1561" s="1788"/>
      <c r="V1561" s="1788"/>
      <c r="W1561" s="1788"/>
      <c r="X1561" s="1788"/>
      <c r="Y1561" s="1788"/>
      <c r="Z1561" s="1788"/>
      <c r="AA1561" s="1788"/>
      <c r="AB1561" s="1788"/>
      <c r="AC1561" s="1788"/>
      <c r="AD1561" s="1818" t="s">
        <v>2840</v>
      </c>
      <c r="AE1561" s="1818"/>
      <c r="AF1561" s="1206">
        <v>21.23</v>
      </c>
      <c r="AG1561" s="1207" t="s">
        <v>5</v>
      </c>
      <c r="AH1561" s="1800"/>
    </row>
    <row r="1562" spans="1:34" ht="11.65" customHeight="1">
      <c r="A1562" s="1819" t="s">
        <v>2841</v>
      </c>
      <c r="B1562" s="1820"/>
      <c r="C1562" s="1820"/>
      <c r="D1562" s="1820"/>
      <c r="E1562" s="1820"/>
      <c r="F1562" s="1820"/>
      <c r="G1562" s="1820"/>
      <c r="H1562" s="1820"/>
      <c r="I1562" s="1820"/>
      <c r="J1562" s="1820"/>
      <c r="K1562" s="1820"/>
      <c r="L1562" s="1820"/>
      <c r="M1562" s="1820"/>
      <c r="N1562" s="1820"/>
      <c r="O1562" s="1820"/>
      <c r="P1562" s="1820"/>
      <c r="Q1562" s="1820"/>
      <c r="R1562" s="1820"/>
      <c r="S1562" s="1820"/>
      <c r="T1562" s="1820"/>
      <c r="U1562" s="1820"/>
      <c r="V1562" s="1820"/>
      <c r="W1562" s="1820"/>
      <c r="X1562" s="1820"/>
      <c r="Y1562" s="1820"/>
      <c r="Z1562" s="1820"/>
      <c r="AA1562" s="1820"/>
      <c r="AB1562" s="1820"/>
      <c r="AC1562" s="1820"/>
      <c r="AD1562" s="1821" t="s">
        <v>2842</v>
      </c>
      <c r="AE1562" s="1821"/>
      <c r="AF1562" s="1210">
        <v>15</v>
      </c>
      <c r="AG1562" s="1211" t="s">
        <v>5</v>
      </c>
      <c r="AH1562" s="1800"/>
    </row>
    <row r="1563" spans="1:34" ht="17.45" customHeight="1">
      <c r="A1563" s="1822" t="s">
        <v>2843</v>
      </c>
      <c r="B1563" s="1802"/>
      <c r="C1563" s="1802"/>
      <c r="D1563" s="1778"/>
      <c r="E1563" s="1823" t="s">
        <v>2636</v>
      </c>
      <c r="F1563" s="1823"/>
      <c r="G1563" s="1823"/>
      <c r="H1563" s="1823"/>
      <c r="I1563" s="1823"/>
      <c r="J1563" s="1823"/>
      <c r="K1563" s="1823"/>
      <c r="L1563" s="1823"/>
      <c r="M1563" s="1823"/>
      <c r="N1563" s="1823"/>
      <c r="O1563" s="1823"/>
      <c r="P1563" s="1823"/>
      <c r="Q1563" s="1823"/>
      <c r="R1563" s="1823"/>
      <c r="S1563" s="1823"/>
      <c r="T1563" s="1823"/>
      <c r="U1563" s="1823"/>
      <c r="V1563" s="1823"/>
      <c r="W1563" s="1823"/>
      <c r="X1563" s="1823"/>
      <c r="Y1563" s="1823"/>
      <c r="Z1563" s="1823"/>
      <c r="AA1563" s="1823"/>
      <c r="AB1563" s="1823"/>
      <c r="AC1563" s="1823"/>
      <c r="AD1563" s="1823"/>
      <c r="AE1563" s="1823"/>
      <c r="AF1563" s="1823"/>
      <c r="AG1563" s="1823"/>
      <c r="AH1563" s="1779"/>
    </row>
    <row r="1564" spans="1:34" ht="16.7" customHeight="1">
      <c r="A1564" s="1824" t="s">
        <v>2844</v>
      </c>
      <c r="B1564" s="1816"/>
      <c r="C1564" s="1816"/>
      <c r="D1564" s="1309"/>
      <c r="E1564" s="1815" t="s">
        <v>647</v>
      </c>
      <c r="F1564" s="1815"/>
      <c r="G1564" s="1111"/>
      <c r="H1564" s="1796" t="s">
        <v>2845</v>
      </c>
      <c r="I1564" s="1796"/>
      <c r="J1564" s="1796" t="s">
        <v>518</v>
      </c>
      <c r="K1564" s="1796"/>
      <c r="L1564" s="1309"/>
      <c r="M1564" s="1309"/>
      <c r="N1564" s="1816" t="s">
        <v>2846</v>
      </c>
      <c r="O1564" s="1816"/>
      <c r="P1564" s="1816"/>
      <c r="Q1564" s="1816"/>
      <c r="R1564" s="1817">
        <v>1</v>
      </c>
      <c r="S1564" s="1817"/>
      <c r="T1564" s="1817"/>
      <c r="U1564" s="1817"/>
      <c r="V1564" s="1309"/>
      <c r="W1564" s="1309"/>
      <c r="X1564" s="1309"/>
      <c r="Y1564" s="1796" t="s">
        <v>2847</v>
      </c>
      <c r="Z1564" s="1796"/>
      <c r="AA1564" s="1796"/>
      <c r="AB1564" s="1796"/>
      <c r="AC1564" s="1796"/>
      <c r="AD1564" s="1796"/>
      <c r="AE1564" s="1796"/>
      <c r="AF1564" s="1797" t="s">
        <v>2848</v>
      </c>
      <c r="AG1564" s="1797"/>
      <c r="AH1564" s="1782"/>
    </row>
    <row r="1565" spans="1:34" ht="5.85" customHeight="1">
      <c r="A1565" s="1798"/>
      <c r="B1565" s="1799"/>
      <c r="C1565" s="1799"/>
      <c r="D1565" s="1799"/>
      <c r="E1565" s="1799"/>
      <c r="F1565" s="1799"/>
      <c r="G1565" s="1799"/>
      <c r="H1565" s="1799"/>
      <c r="I1565" s="1799"/>
      <c r="J1565" s="1799"/>
      <c r="K1565" s="1799"/>
      <c r="L1565" s="1799"/>
      <c r="M1565" s="1799"/>
      <c r="N1565" s="1799"/>
      <c r="O1565" s="1799"/>
      <c r="P1565" s="1799"/>
      <c r="Q1565" s="1799"/>
      <c r="R1565" s="1799"/>
      <c r="S1565" s="1799"/>
      <c r="T1565" s="1799"/>
      <c r="U1565" s="1799"/>
      <c r="V1565" s="1799"/>
      <c r="W1565" s="1799"/>
      <c r="X1565" s="1799"/>
      <c r="Y1565" s="1799"/>
      <c r="Z1565" s="1799"/>
      <c r="AA1565" s="1799"/>
      <c r="AB1565" s="1799"/>
      <c r="AC1565" s="1799"/>
      <c r="AD1565" s="1799"/>
      <c r="AE1565" s="1799"/>
      <c r="AF1565" s="1799"/>
      <c r="AG1565" s="1799"/>
      <c r="AH1565" s="1800"/>
    </row>
    <row r="1566" spans="1:34" ht="17.45" customHeight="1">
      <c r="A1566" s="1801" t="s">
        <v>2849</v>
      </c>
      <c r="B1566" s="1802"/>
      <c r="C1566" s="1802"/>
      <c r="D1566" s="1802"/>
      <c r="E1566" s="1802"/>
      <c r="F1566" s="1802"/>
      <c r="G1566" s="1802"/>
      <c r="H1566" s="1802"/>
      <c r="I1566" s="1802"/>
      <c r="J1566" s="1803"/>
      <c r="K1566" s="1789" t="s">
        <v>2850</v>
      </c>
      <c r="L1566" s="1807"/>
      <c r="M1566" s="1789" t="s">
        <v>2851</v>
      </c>
      <c r="N1566" s="1790"/>
      <c r="O1566" s="1790"/>
      <c r="P1566" s="1790"/>
      <c r="Q1566" s="1790"/>
      <c r="R1566" s="1790"/>
      <c r="S1566" s="1790"/>
      <c r="T1566" s="1791"/>
      <c r="U1566" s="1789" t="s">
        <v>2852</v>
      </c>
      <c r="V1566" s="1790"/>
      <c r="W1566" s="1790"/>
      <c r="X1566" s="1790"/>
      <c r="Y1566" s="1790"/>
      <c r="Z1566" s="1790"/>
      <c r="AA1566" s="1790"/>
      <c r="AB1566" s="1790"/>
      <c r="AC1566" s="1790"/>
      <c r="AD1566" s="1791"/>
      <c r="AE1566" s="1810" t="s">
        <v>2853</v>
      </c>
      <c r="AF1566" s="1811"/>
      <c r="AG1566" s="1811"/>
      <c r="AH1566" s="1814"/>
    </row>
    <row r="1567" spans="1:34" ht="16.7" customHeight="1">
      <c r="A1567" s="1804"/>
      <c r="B1567" s="1805"/>
      <c r="C1567" s="1805"/>
      <c r="D1567" s="1805"/>
      <c r="E1567" s="1805"/>
      <c r="F1567" s="1805"/>
      <c r="G1567" s="1805"/>
      <c r="H1567" s="1805"/>
      <c r="I1567" s="1805"/>
      <c r="J1567" s="1806"/>
      <c r="K1567" s="1808"/>
      <c r="L1567" s="1809"/>
      <c r="M1567" s="1789" t="s">
        <v>2854</v>
      </c>
      <c r="N1567" s="1790"/>
      <c r="O1567" s="1790"/>
      <c r="P1567" s="1791"/>
      <c r="Q1567" s="1789" t="s">
        <v>2855</v>
      </c>
      <c r="R1567" s="1790"/>
      <c r="S1567" s="1790"/>
      <c r="T1567" s="1791"/>
      <c r="U1567" s="1789" t="s">
        <v>2854</v>
      </c>
      <c r="V1567" s="1790"/>
      <c r="W1567" s="1790"/>
      <c r="X1567" s="1790"/>
      <c r="Y1567" s="1790"/>
      <c r="Z1567" s="1791"/>
      <c r="AA1567" s="1789" t="s">
        <v>2855</v>
      </c>
      <c r="AB1567" s="1790"/>
      <c r="AC1567" s="1790"/>
      <c r="AD1567" s="1791"/>
      <c r="AE1567" s="1812"/>
      <c r="AF1567" s="1813"/>
      <c r="AG1567" s="1813"/>
      <c r="AH1567" s="1800"/>
    </row>
    <row r="1568" spans="1:34" ht="17.45" customHeight="1">
      <c r="A1568" s="1792"/>
      <c r="B1568" s="1793"/>
      <c r="C1568" s="1793"/>
      <c r="D1568" s="1793"/>
      <c r="E1568" s="1793"/>
      <c r="F1568" s="1793"/>
      <c r="G1568" s="1793"/>
      <c r="H1568" s="1793"/>
      <c r="I1568" s="1793"/>
      <c r="J1568" s="1793"/>
      <c r="K1568" s="1794" t="s">
        <v>2856</v>
      </c>
      <c r="L1568" s="1794"/>
      <c r="M1568" s="1794"/>
      <c r="N1568" s="1794"/>
      <c r="O1568" s="1794"/>
      <c r="P1568" s="1794"/>
      <c r="Q1568" s="1794"/>
      <c r="R1568" s="1794"/>
      <c r="S1568" s="1794"/>
      <c r="T1568" s="1794"/>
      <c r="U1568" s="1794"/>
      <c r="V1568" s="1794"/>
      <c r="W1568" s="1794"/>
      <c r="X1568" s="1794"/>
      <c r="Y1568" s="1794"/>
      <c r="Z1568" s="1794"/>
      <c r="AA1568" s="1795">
        <v>0</v>
      </c>
      <c r="AB1568" s="1795"/>
      <c r="AC1568" s="1795"/>
      <c r="AD1568" s="1795"/>
      <c r="AE1568" s="1795"/>
      <c r="AF1568" s="1795"/>
      <c r="AG1568" s="1795"/>
      <c r="AH1568" s="1213"/>
    </row>
    <row r="1569" spans="1:34" ht="17.45" customHeight="1">
      <c r="A1569" s="1801" t="s">
        <v>2857</v>
      </c>
      <c r="B1569" s="1825"/>
      <c r="C1569" s="1825"/>
      <c r="D1569" s="1825"/>
      <c r="E1569" s="1825"/>
      <c r="F1569" s="1825"/>
      <c r="G1569" s="1825"/>
      <c r="H1569" s="1825"/>
      <c r="I1569" s="1825"/>
      <c r="J1569" s="1825"/>
      <c r="K1569" s="1825"/>
      <c r="L1569" s="1825"/>
      <c r="M1569" s="1825"/>
      <c r="N1569" s="1826"/>
      <c r="O1569" s="1789" t="s">
        <v>2858</v>
      </c>
      <c r="P1569" s="1790"/>
      <c r="Q1569" s="1790"/>
      <c r="R1569" s="1790"/>
      <c r="S1569" s="1791"/>
      <c r="T1569" s="1827" t="s">
        <v>2850</v>
      </c>
      <c r="U1569" s="1790"/>
      <c r="V1569" s="1790"/>
      <c r="W1569" s="1213"/>
      <c r="X1569" s="1789" t="s">
        <v>2859</v>
      </c>
      <c r="Y1569" s="1790"/>
      <c r="Z1569" s="1790"/>
      <c r="AA1569" s="1790"/>
      <c r="AB1569" s="1790"/>
      <c r="AC1569" s="1790"/>
      <c r="AD1569" s="1791"/>
      <c r="AE1569" s="1810" t="s">
        <v>2853</v>
      </c>
      <c r="AF1569" s="1828"/>
      <c r="AG1569" s="1828"/>
      <c r="AH1569" s="1213"/>
    </row>
    <row r="1570" spans="1:34" ht="16.7" customHeight="1">
      <c r="A1570" s="1792"/>
      <c r="B1570" s="1778"/>
      <c r="C1570" s="1778"/>
      <c r="D1570" s="1778"/>
      <c r="E1570" s="1778"/>
      <c r="F1570" s="1778"/>
      <c r="G1570" s="1778"/>
      <c r="H1570" s="1778"/>
      <c r="I1570" s="1846" t="s">
        <v>2860</v>
      </c>
      <c r="J1570" s="1846"/>
      <c r="K1570" s="1846"/>
      <c r="L1570" s="1846"/>
      <c r="M1570" s="1846"/>
      <c r="N1570" s="1846"/>
      <c r="O1570" s="1846"/>
      <c r="P1570" s="1846"/>
      <c r="Q1570" s="1846"/>
      <c r="R1570" s="1846"/>
      <c r="S1570" s="1846"/>
      <c r="T1570" s="1846"/>
      <c r="U1570" s="1846"/>
      <c r="V1570" s="1846"/>
      <c r="W1570" s="1846"/>
      <c r="X1570" s="1846"/>
      <c r="Y1570" s="1846"/>
      <c r="Z1570" s="1793"/>
      <c r="AA1570" s="1847">
        <v>0</v>
      </c>
      <c r="AB1570" s="1847"/>
      <c r="AC1570" s="1847"/>
      <c r="AD1570" s="1847"/>
      <c r="AE1570" s="1847"/>
      <c r="AF1570" s="1847"/>
      <c r="AG1570" s="1847"/>
      <c r="AH1570" s="1814"/>
    </row>
    <row r="1571" spans="1:34" ht="17.45" customHeight="1">
      <c r="A1571" s="1844"/>
      <c r="B1571" s="1309"/>
      <c r="C1571" s="1309"/>
      <c r="D1571" s="1309"/>
      <c r="E1571" s="1309"/>
      <c r="F1571" s="1309"/>
      <c r="G1571" s="1309"/>
      <c r="H1571" s="1309"/>
      <c r="I1571" s="1840" t="s">
        <v>2861</v>
      </c>
      <c r="J1571" s="1840"/>
      <c r="K1571" s="1840"/>
      <c r="L1571" s="1840"/>
      <c r="M1571" s="1840"/>
      <c r="N1571" s="1840"/>
      <c r="O1571" s="1840"/>
      <c r="P1571" s="1840"/>
      <c r="Q1571" s="1840"/>
      <c r="R1571" s="1840"/>
      <c r="S1571" s="1840"/>
      <c r="T1571" s="1840"/>
      <c r="U1571" s="1840"/>
      <c r="V1571" s="1840"/>
      <c r="W1571" s="1840"/>
      <c r="X1571" s="1840"/>
      <c r="Y1571" s="1840"/>
      <c r="Z1571" s="1309"/>
      <c r="AA1571" s="1841">
        <v>0</v>
      </c>
      <c r="AB1571" s="1841"/>
      <c r="AC1571" s="1841"/>
      <c r="AD1571" s="1841"/>
      <c r="AE1571" s="1841"/>
      <c r="AF1571" s="1841"/>
      <c r="AG1571" s="1841"/>
      <c r="AH1571" s="1782"/>
    </row>
    <row r="1572" spans="1:34" ht="17.45" customHeight="1">
      <c r="A1572" s="1844"/>
      <c r="B1572" s="1309"/>
      <c r="C1572" s="1309"/>
      <c r="D1572" s="1309"/>
      <c r="E1572" s="1309"/>
      <c r="F1572" s="1309"/>
      <c r="G1572" s="1309"/>
      <c r="H1572" s="1309"/>
      <c r="I1572" s="1840" t="s">
        <v>2862</v>
      </c>
      <c r="J1572" s="1840"/>
      <c r="K1572" s="1840"/>
      <c r="L1572" s="1840"/>
      <c r="M1572" s="1840"/>
      <c r="N1572" s="1840"/>
      <c r="O1572" s="1840"/>
      <c r="P1572" s="1840"/>
      <c r="Q1572" s="1840"/>
      <c r="R1572" s="1840"/>
      <c r="S1572" s="1840"/>
      <c r="T1572" s="1840"/>
      <c r="U1572" s="1840"/>
      <c r="V1572" s="1840"/>
      <c r="W1572" s="1840"/>
      <c r="X1572" s="1840"/>
      <c r="Y1572" s="1840"/>
      <c r="Z1572" s="1309"/>
      <c r="AA1572" s="1841">
        <v>0</v>
      </c>
      <c r="AB1572" s="1841"/>
      <c r="AC1572" s="1841"/>
      <c r="AD1572" s="1841"/>
      <c r="AE1572" s="1841"/>
      <c r="AF1572" s="1841"/>
      <c r="AG1572" s="1841"/>
      <c r="AH1572" s="1782"/>
    </row>
    <row r="1573" spans="1:34" ht="16.7" customHeight="1">
      <c r="A1573" s="1844"/>
      <c r="B1573" s="1309"/>
      <c r="C1573" s="1309"/>
      <c r="D1573" s="1309"/>
      <c r="E1573" s="1309"/>
      <c r="F1573" s="1309"/>
      <c r="G1573" s="1309"/>
      <c r="H1573" s="1309"/>
      <c r="I1573" s="1840" t="s">
        <v>2863</v>
      </c>
      <c r="J1573" s="1840"/>
      <c r="K1573" s="1840"/>
      <c r="L1573" s="1840"/>
      <c r="M1573" s="1840"/>
      <c r="N1573" s="1840"/>
      <c r="O1573" s="1840"/>
      <c r="P1573" s="1840"/>
      <c r="Q1573" s="1840"/>
      <c r="R1573" s="1840"/>
      <c r="S1573" s="1840"/>
      <c r="T1573" s="1840"/>
      <c r="U1573" s="1840"/>
      <c r="V1573" s="1840"/>
      <c r="W1573" s="1840"/>
      <c r="X1573" s="1840"/>
      <c r="Y1573" s="1840"/>
      <c r="Z1573" s="1309"/>
      <c r="AA1573" s="1841">
        <v>0</v>
      </c>
      <c r="AB1573" s="1841"/>
      <c r="AC1573" s="1841"/>
      <c r="AD1573" s="1841"/>
      <c r="AE1573" s="1841"/>
      <c r="AF1573" s="1841"/>
      <c r="AG1573" s="1841"/>
      <c r="AH1573" s="1782"/>
    </row>
    <row r="1574" spans="1:34" ht="17.45" customHeight="1">
      <c r="A1574" s="1845"/>
      <c r="B1574" s="1799"/>
      <c r="C1574" s="1799"/>
      <c r="D1574" s="1799"/>
      <c r="E1574" s="1799"/>
      <c r="F1574" s="1799"/>
      <c r="G1574" s="1799"/>
      <c r="H1574" s="1799"/>
      <c r="I1574" s="1842" t="s">
        <v>2864</v>
      </c>
      <c r="J1574" s="1842"/>
      <c r="K1574" s="1842"/>
      <c r="L1574" s="1842"/>
      <c r="M1574" s="1842"/>
      <c r="N1574" s="1842"/>
      <c r="O1574" s="1842"/>
      <c r="P1574" s="1842"/>
      <c r="Q1574" s="1842"/>
      <c r="R1574" s="1842"/>
      <c r="S1574" s="1842"/>
      <c r="T1574" s="1842"/>
      <c r="U1574" s="1842"/>
      <c r="V1574" s="1842"/>
      <c r="W1574" s="1842"/>
      <c r="X1574" s="1842"/>
      <c r="Y1574" s="1842"/>
      <c r="Z1574" s="1799"/>
      <c r="AA1574" s="1843">
        <v>0</v>
      </c>
      <c r="AB1574" s="1843"/>
      <c r="AC1574" s="1843"/>
      <c r="AD1574" s="1843"/>
      <c r="AE1574" s="1843"/>
      <c r="AF1574" s="1843"/>
      <c r="AG1574" s="1843"/>
      <c r="AH1574" s="1800"/>
    </row>
    <row r="1575" spans="1:34" ht="16.7" customHeight="1">
      <c r="A1575" s="1801" t="s">
        <v>2865</v>
      </c>
      <c r="B1575" s="1825"/>
      <c r="C1575" s="1825"/>
      <c r="D1575" s="1825"/>
      <c r="E1575" s="1825"/>
      <c r="F1575" s="1825"/>
      <c r="G1575" s="1825"/>
      <c r="H1575" s="1825"/>
      <c r="I1575" s="1825"/>
      <c r="J1575" s="1825"/>
      <c r="K1575" s="1825"/>
      <c r="L1575" s="1825"/>
      <c r="M1575" s="1825"/>
      <c r="N1575" s="1826"/>
      <c r="O1575" s="1789" t="s">
        <v>2850</v>
      </c>
      <c r="P1575" s="1790"/>
      <c r="Q1575" s="1790"/>
      <c r="R1575" s="1790"/>
      <c r="S1575" s="1791"/>
      <c r="T1575" s="1827" t="s">
        <v>754</v>
      </c>
      <c r="U1575" s="1790"/>
      <c r="V1575" s="1790"/>
      <c r="W1575" s="1213"/>
      <c r="X1575" s="1789" t="s">
        <v>2866</v>
      </c>
      <c r="Y1575" s="1790"/>
      <c r="Z1575" s="1790"/>
      <c r="AA1575" s="1790"/>
      <c r="AB1575" s="1790"/>
      <c r="AC1575" s="1790"/>
      <c r="AD1575" s="1791"/>
      <c r="AE1575" s="1810" t="s">
        <v>2867</v>
      </c>
      <c r="AF1575" s="1828"/>
      <c r="AG1575" s="1828"/>
      <c r="AH1575" s="1213"/>
    </row>
    <row r="1576" spans="1:34" ht="17.45" customHeight="1">
      <c r="A1576" s="1792"/>
      <c r="B1576" s="1793"/>
      <c r="C1576" s="1793"/>
      <c r="D1576" s="1793"/>
      <c r="E1576" s="1793"/>
      <c r="F1576" s="1793"/>
      <c r="G1576" s="1793"/>
      <c r="H1576" s="1793"/>
      <c r="I1576" s="1794" t="s">
        <v>2869</v>
      </c>
      <c r="J1576" s="1794"/>
      <c r="K1576" s="1794"/>
      <c r="L1576" s="1794"/>
      <c r="M1576" s="1794"/>
      <c r="N1576" s="1794"/>
      <c r="O1576" s="1794"/>
      <c r="P1576" s="1794"/>
      <c r="Q1576" s="1794"/>
      <c r="R1576" s="1794"/>
      <c r="S1576" s="1794"/>
      <c r="T1576" s="1794"/>
      <c r="U1576" s="1794"/>
      <c r="V1576" s="1794"/>
      <c r="W1576" s="1794"/>
      <c r="X1576" s="1794"/>
      <c r="Y1576" s="1794"/>
      <c r="Z1576" s="1214"/>
      <c r="AA1576" s="1795">
        <v>0</v>
      </c>
      <c r="AB1576" s="1795"/>
      <c r="AC1576" s="1795"/>
      <c r="AD1576" s="1795"/>
      <c r="AE1576" s="1795"/>
      <c r="AF1576" s="1795"/>
      <c r="AG1576" s="1795"/>
      <c r="AH1576" s="1213"/>
    </row>
    <row r="1577" spans="1:34" ht="17.45" customHeight="1">
      <c r="A1577" s="1801" t="s">
        <v>2870</v>
      </c>
      <c r="B1577" s="1825"/>
      <c r="C1577" s="1825"/>
      <c r="D1577" s="1825"/>
      <c r="E1577" s="1825"/>
      <c r="F1577" s="1825"/>
      <c r="G1577" s="1825"/>
      <c r="H1577" s="1825"/>
      <c r="I1577" s="1825"/>
      <c r="J1577" s="1825"/>
      <c r="K1577" s="1825"/>
      <c r="L1577" s="1825"/>
      <c r="M1577" s="1825"/>
      <c r="N1577" s="1826"/>
      <c r="O1577" s="1789" t="s">
        <v>2850</v>
      </c>
      <c r="P1577" s="1790"/>
      <c r="Q1577" s="1790"/>
      <c r="R1577" s="1790"/>
      <c r="S1577" s="1791"/>
      <c r="T1577" s="1827" t="s">
        <v>754</v>
      </c>
      <c r="U1577" s="1790"/>
      <c r="V1577" s="1790"/>
      <c r="W1577" s="1213"/>
      <c r="X1577" s="1789" t="s">
        <v>2866</v>
      </c>
      <c r="Y1577" s="1790"/>
      <c r="Z1577" s="1790"/>
      <c r="AA1577" s="1790"/>
      <c r="AB1577" s="1790"/>
      <c r="AC1577" s="1790"/>
      <c r="AD1577" s="1791"/>
      <c r="AE1577" s="1810" t="s">
        <v>2867</v>
      </c>
      <c r="AF1577" s="1828"/>
      <c r="AG1577" s="1828"/>
      <c r="AH1577" s="1213"/>
    </row>
    <row r="1578" spans="1:34" ht="16.7" customHeight="1">
      <c r="A1578" s="1223"/>
      <c r="B1578" s="1224" t="s">
        <v>239</v>
      </c>
      <c r="C1578" s="1875" t="s">
        <v>2611</v>
      </c>
      <c r="D1578" s="1876"/>
      <c r="E1578" s="1876"/>
      <c r="F1578" s="1876"/>
      <c r="G1578" s="1876"/>
      <c r="H1578" s="1876"/>
      <c r="I1578" s="1876"/>
      <c r="J1578" s="1876"/>
      <c r="K1578" s="1876"/>
      <c r="L1578" s="1876"/>
      <c r="M1578" s="1876"/>
      <c r="N1578" s="1875"/>
      <c r="O1578" s="1885">
        <v>34.492400000000004</v>
      </c>
      <c r="P1578" s="1886"/>
      <c r="Q1578" s="1886"/>
      <c r="R1578" s="1886"/>
      <c r="S1578" s="1887"/>
      <c r="T1578" s="1888" t="s">
        <v>2612</v>
      </c>
      <c r="U1578" s="1889"/>
      <c r="V1578" s="1889"/>
      <c r="W1578" s="1225"/>
      <c r="X1578" s="1890">
        <v>12.854699999999999</v>
      </c>
      <c r="Y1578" s="1891"/>
      <c r="Z1578" s="1891"/>
      <c r="AA1578" s="1891"/>
      <c r="AB1578" s="1891"/>
      <c r="AC1578" s="1891"/>
      <c r="AD1578" s="1892"/>
      <c r="AE1578" s="1865">
        <v>443.22730000000001</v>
      </c>
      <c r="AF1578" s="1847"/>
      <c r="AG1578" s="1847"/>
      <c r="AH1578" s="1225"/>
    </row>
    <row r="1579" spans="1:34" ht="17.45" customHeight="1">
      <c r="A1579" s="1218"/>
      <c r="B1579" s="1205" t="s">
        <v>2940</v>
      </c>
      <c r="C1579" s="1903" t="s">
        <v>2941</v>
      </c>
      <c r="D1579" s="1815"/>
      <c r="E1579" s="1815"/>
      <c r="F1579" s="1815"/>
      <c r="G1579" s="1815"/>
      <c r="H1579" s="1815"/>
      <c r="I1579" s="1815"/>
      <c r="J1579" s="1815"/>
      <c r="K1579" s="1815"/>
      <c r="L1579" s="1815"/>
      <c r="M1579" s="1815"/>
      <c r="N1579" s="1903"/>
      <c r="O1579" s="1910">
        <v>0.58560000000000001</v>
      </c>
      <c r="P1579" s="1911"/>
      <c r="Q1579" s="1911"/>
      <c r="R1579" s="1911"/>
      <c r="S1579" s="1912"/>
      <c r="T1579" s="1913" t="s">
        <v>497</v>
      </c>
      <c r="U1579" s="1796"/>
      <c r="V1579" s="1796"/>
      <c r="W1579" s="1219"/>
      <c r="X1579" s="1914">
        <v>469.94220000000001</v>
      </c>
      <c r="Y1579" s="1915"/>
      <c r="Z1579" s="1915"/>
      <c r="AA1579" s="1915"/>
      <c r="AB1579" s="1915"/>
      <c r="AC1579" s="1915"/>
      <c r="AD1579" s="1916"/>
      <c r="AE1579" s="1909">
        <v>275.19690000000003</v>
      </c>
      <c r="AF1579" s="1841"/>
      <c r="AG1579" s="1841"/>
      <c r="AH1579" s="1219"/>
    </row>
    <row r="1580" spans="1:34" ht="16.7" customHeight="1">
      <c r="A1580" s="1218"/>
      <c r="B1580" s="1205" t="s">
        <v>2732</v>
      </c>
      <c r="C1580" s="1903" t="s">
        <v>2733</v>
      </c>
      <c r="D1580" s="1815"/>
      <c r="E1580" s="1815"/>
      <c r="F1580" s="1815"/>
      <c r="G1580" s="1815"/>
      <c r="H1580" s="1815"/>
      <c r="I1580" s="1815"/>
      <c r="J1580" s="1815"/>
      <c r="K1580" s="1815"/>
      <c r="L1580" s="1815"/>
      <c r="M1580" s="1815"/>
      <c r="N1580" s="1903"/>
      <c r="O1580" s="1910">
        <v>0.58560000000000001</v>
      </c>
      <c r="P1580" s="1911"/>
      <c r="Q1580" s="1911"/>
      <c r="R1580" s="1911"/>
      <c r="S1580" s="1912"/>
      <c r="T1580" s="1913" t="s">
        <v>497</v>
      </c>
      <c r="U1580" s="1796"/>
      <c r="V1580" s="1796"/>
      <c r="W1580" s="1219"/>
      <c r="X1580" s="1914">
        <v>3.4874999999999998</v>
      </c>
      <c r="Y1580" s="1915"/>
      <c r="Z1580" s="1915"/>
      <c r="AA1580" s="1915"/>
      <c r="AB1580" s="1915"/>
      <c r="AC1580" s="1915"/>
      <c r="AD1580" s="1916"/>
      <c r="AE1580" s="1909">
        <v>2.0436999999999999</v>
      </c>
      <c r="AF1580" s="1841"/>
      <c r="AG1580" s="1841"/>
      <c r="AH1580" s="1219"/>
    </row>
    <row r="1581" spans="1:34" ht="17.45" customHeight="1">
      <c r="A1581" s="1218"/>
      <c r="B1581" s="1205" t="s">
        <v>2957</v>
      </c>
      <c r="C1581" s="1903" t="s">
        <v>2958</v>
      </c>
      <c r="D1581" s="1815"/>
      <c r="E1581" s="1815"/>
      <c r="F1581" s="1815"/>
      <c r="G1581" s="1815"/>
      <c r="H1581" s="1815"/>
      <c r="I1581" s="1815"/>
      <c r="J1581" s="1815"/>
      <c r="K1581" s="1815"/>
      <c r="L1581" s="1815"/>
      <c r="M1581" s="1815"/>
      <c r="N1581" s="1903"/>
      <c r="O1581" s="1910">
        <v>3.4944999999999999</v>
      </c>
      <c r="P1581" s="1911"/>
      <c r="Q1581" s="1911"/>
      <c r="R1581" s="1911"/>
      <c r="S1581" s="1912"/>
      <c r="T1581" s="1913" t="s">
        <v>469</v>
      </c>
      <c r="U1581" s="1796"/>
      <c r="V1581" s="1796"/>
      <c r="W1581" s="1219"/>
      <c r="X1581" s="1914">
        <v>82.821700000000007</v>
      </c>
      <c r="Y1581" s="1915"/>
      <c r="Z1581" s="1915"/>
      <c r="AA1581" s="1915"/>
      <c r="AB1581" s="1915"/>
      <c r="AC1581" s="1915"/>
      <c r="AD1581" s="1916"/>
      <c r="AE1581" s="1909">
        <v>289.41449999999998</v>
      </c>
      <c r="AF1581" s="1841"/>
      <c r="AG1581" s="1841"/>
      <c r="AH1581" s="1219"/>
    </row>
    <row r="1582" spans="1:34" ht="17.45" customHeight="1">
      <c r="A1582" s="1218"/>
      <c r="B1582" s="1205" t="s">
        <v>2959</v>
      </c>
      <c r="C1582" s="1903" t="s">
        <v>2960</v>
      </c>
      <c r="D1582" s="1815"/>
      <c r="E1582" s="1815"/>
      <c r="F1582" s="1815"/>
      <c r="G1582" s="1815"/>
      <c r="H1582" s="1815"/>
      <c r="I1582" s="1815"/>
      <c r="J1582" s="1815"/>
      <c r="K1582" s="1815"/>
      <c r="L1582" s="1815"/>
      <c r="M1582" s="1815"/>
      <c r="N1582" s="1903"/>
      <c r="O1582" s="1910">
        <v>1.0698000000000001</v>
      </c>
      <c r="P1582" s="1911"/>
      <c r="Q1582" s="1911"/>
      <c r="R1582" s="1911"/>
      <c r="S1582" s="1912"/>
      <c r="T1582" s="1913" t="s">
        <v>497</v>
      </c>
      <c r="U1582" s="1796"/>
      <c r="V1582" s="1796"/>
      <c r="W1582" s="1219"/>
      <c r="X1582" s="1914">
        <v>45.264899999999997</v>
      </c>
      <c r="Y1582" s="1915"/>
      <c r="Z1582" s="1915"/>
      <c r="AA1582" s="1915"/>
      <c r="AB1582" s="1915"/>
      <c r="AC1582" s="1915"/>
      <c r="AD1582" s="1916"/>
      <c r="AE1582" s="1909">
        <v>48.4191</v>
      </c>
      <c r="AF1582" s="1841"/>
      <c r="AG1582" s="1841"/>
      <c r="AH1582" s="1219"/>
    </row>
    <row r="1583" spans="1:34" ht="16.7" customHeight="1">
      <c r="A1583" s="1220"/>
      <c r="B1583" s="1209" t="s">
        <v>2950</v>
      </c>
      <c r="C1583" s="1866" t="s">
        <v>2951</v>
      </c>
      <c r="D1583" s="1867"/>
      <c r="E1583" s="1867"/>
      <c r="F1583" s="1867"/>
      <c r="G1583" s="1867"/>
      <c r="H1583" s="1867"/>
      <c r="I1583" s="1867"/>
      <c r="J1583" s="1867"/>
      <c r="K1583" s="1867"/>
      <c r="L1583" s="1867"/>
      <c r="M1583" s="1867"/>
      <c r="N1583" s="1866"/>
      <c r="O1583" s="1893">
        <v>1.5706</v>
      </c>
      <c r="P1583" s="1894"/>
      <c r="Q1583" s="1894"/>
      <c r="R1583" s="1894"/>
      <c r="S1583" s="1895"/>
      <c r="T1583" s="1896" t="s">
        <v>469</v>
      </c>
      <c r="U1583" s="1897"/>
      <c r="V1583" s="1897"/>
      <c r="W1583" s="1222"/>
      <c r="X1583" s="1898">
        <v>5.0105000000000004</v>
      </c>
      <c r="Y1583" s="1899"/>
      <c r="Z1583" s="1899"/>
      <c r="AA1583" s="1899"/>
      <c r="AB1583" s="1899"/>
      <c r="AC1583" s="1899"/>
      <c r="AD1583" s="1900"/>
      <c r="AE1583" s="1874">
        <v>7.8686999999999996</v>
      </c>
      <c r="AF1583" s="1843"/>
      <c r="AG1583" s="1843"/>
      <c r="AH1583" s="1222"/>
    </row>
    <row r="1584" spans="1:34" ht="17.45" customHeight="1">
      <c r="A1584" s="1792"/>
      <c r="B1584" s="1793"/>
      <c r="C1584" s="1793"/>
      <c r="D1584" s="1793"/>
      <c r="E1584" s="1793"/>
      <c r="F1584" s="1793"/>
      <c r="G1584" s="1793"/>
      <c r="H1584" s="1793"/>
      <c r="I1584" s="1794" t="s">
        <v>2871</v>
      </c>
      <c r="J1584" s="1794"/>
      <c r="K1584" s="1794"/>
      <c r="L1584" s="1794"/>
      <c r="M1584" s="1794"/>
      <c r="N1584" s="1794"/>
      <c r="O1584" s="1794"/>
      <c r="P1584" s="1794"/>
      <c r="Q1584" s="1794"/>
      <c r="R1584" s="1794"/>
      <c r="S1584" s="1794"/>
      <c r="T1584" s="1794"/>
      <c r="U1584" s="1794"/>
      <c r="V1584" s="1794"/>
      <c r="W1584" s="1794"/>
      <c r="X1584" s="1794"/>
      <c r="Y1584" s="1794"/>
      <c r="Z1584" s="1214"/>
      <c r="AA1584" s="1795">
        <v>1066.1702</v>
      </c>
      <c r="AB1584" s="1795"/>
      <c r="AC1584" s="1795"/>
      <c r="AD1584" s="1795"/>
      <c r="AE1584" s="1795"/>
      <c r="AF1584" s="1795"/>
      <c r="AG1584" s="1795"/>
      <c r="AH1584" s="1213"/>
    </row>
    <row r="1585" spans="1:34" ht="17.45" customHeight="1">
      <c r="A1585" s="1801" t="s">
        <v>2872</v>
      </c>
      <c r="B1585" s="1825"/>
      <c r="C1585" s="1825"/>
      <c r="D1585" s="1825"/>
      <c r="E1585" s="1825"/>
      <c r="F1585" s="1825"/>
      <c r="G1585" s="1825"/>
      <c r="H1585" s="1825"/>
      <c r="I1585" s="1825"/>
      <c r="J1585" s="1825"/>
      <c r="K1585" s="1825"/>
      <c r="L1585" s="1825"/>
      <c r="M1585" s="1825"/>
      <c r="N1585" s="1826"/>
      <c r="O1585" s="1789" t="s">
        <v>2850</v>
      </c>
      <c r="P1585" s="1790"/>
      <c r="Q1585" s="1790"/>
      <c r="R1585" s="1790"/>
      <c r="S1585" s="1791"/>
      <c r="T1585" s="1827" t="s">
        <v>754</v>
      </c>
      <c r="U1585" s="1790"/>
      <c r="V1585" s="1790"/>
      <c r="W1585" s="1213"/>
      <c r="X1585" s="1789" t="s">
        <v>2866</v>
      </c>
      <c r="Y1585" s="1790"/>
      <c r="Z1585" s="1790"/>
      <c r="AA1585" s="1790"/>
      <c r="AB1585" s="1790"/>
      <c r="AC1585" s="1790"/>
      <c r="AD1585" s="1791"/>
      <c r="AE1585" s="1810" t="s">
        <v>2867</v>
      </c>
      <c r="AF1585" s="1828"/>
      <c r="AG1585" s="1828"/>
      <c r="AH1585" s="1213"/>
    </row>
    <row r="1586" spans="1:34" ht="16.7" customHeight="1">
      <c r="A1586" s="1792"/>
      <c r="B1586" s="1793"/>
      <c r="C1586" s="1793"/>
      <c r="D1586" s="1793"/>
      <c r="E1586" s="1793"/>
      <c r="F1586" s="1793"/>
      <c r="G1586" s="1793"/>
      <c r="H1586" s="1793"/>
      <c r="I1586" s="1793"/>
      <c r="J1586" s="1793"/>
      <c r="K1586" s="1794" t="s">
        <v>2873</v>
      </c>
      <c r="L1586" s="1794"/>
      <c r="M1586" s="1794"/>
      <c r="N1586" s="1794"/>
      <c r="O1586" s="1794"/>
      <c r="P1586" s="1794"/>
      <c r="Q1586" s="1794"/>
      <c r="R1586" s="1794"/>
      <c r="S1586" s="1794"/>
      <c r="T1586" s="1794"/>
      <c r="U1586" s="1794"/>
      <c r="V1586" s="1794"/>
      <c r="W1586" s="1794"/>
      <c r="X1586" s="1794"/>
      <c r="Y1586" s="1794"/>
      <c r="Z1586" s="1794"/>
      <c r="AA1586" s="1794"/>
      <c r="AB1586" s="1214"/>
      <c r="AC1586" s="1795">
        <v>0</v>
      </c>
      <c r="AD1586" s="1795"/>
      <c r="AE1586" s="1795"/>
      <c r="AF1586" s="1795"/>
      <c r="AG1586" s="1795"/>
      <c r="AH1586" s="1213"/>
    </row>
    <row r="1587" spans="1:34" ht="17.45" customHeight="1">
      <c r="A1587" s="1801" t="s">
        <v>2874</v>
      </c>
      <c r="B1587" s="1825"/>
      <c r="C1587" s="1825"/>
      <c r="D1587" s="1825"/>
      <c r="E1587" s="1825"/>
      <c r="F1587" s="1825"/>
      <c r="G1587" s="1825"/>
      <c r="H1587" s="1825"/>
      <c r="I1587" s="1825"/>
      <c r="J1587" s="1826"/>
      <c r="K1587" s="1789" t="s">
        <v>2850</v>
      </c>
      <c r="L1587" s="1791"/>
      <c r="M1587" s="1855" t="s">
        <v>2875</v>
      </c>
      <c r="N1587" s="1856"/>
      <c r="O1587" s="1857"/>
      <c r="P1587" s="1855" t="s">
        <v>2876</v>
      </c>
      <c r="Q1587" s="1856"/>
      <c r="R1587" s="1857"/>
      <c r="S1587" s="1855" t="s">
        <v>2877</v>
      </c>
      <c r="T1587" s="1857"/>
      <c r="U1587" s="1789" t="s">
        <v>2878</v>
      </c>
      <c r="V1587" s="1790"/>
      <c r="W1587" s="1791"/>
      <c r="X1587" s="1789" t="s">
        <v>2879</v>
      </c>
      <c r="Y1587" s="1790"/>
      <c r="Z1587" s="1790"/>
      <c r="AA1587" s="1790"/>
      <c r="AB1587" s="1791"/>
      <c r="AC1587" s="1789" t="s">
        <v>2880</v>
      </c>
      <c r="AD1587" s="1791"/>
      <c r="AE1587" s="1810" t="s">
        <v>2867</v>
      </c>
      <c r="AF1587" s="1828"/>
      <c r="AG1587" s="1828"/>
      <c r="AH1587" s="1213"/>
    </row>
    <row r="1588" spans="1:34" ht="16.7" customHeight="1">
      <c r="A1588" s="1853"/>
      <c r="B1588" s="1778"/>
      <c r="C1588" s="1778"/>
      <c r="D1588" s="1778"/>
      <c r="E1588" s="1778"/>
      <c r="F1588" s="1778"/>
      <c r="G1588" s="1778"/>
      <c r="H1588" s="1778"/>
      <c r="I1588" s="1846" t="s">
        <v>2881</v>
      </c>
      <c r="J1588" s="1846"/>
      <c r="K1588" s="1846"/>
      <c r="L1588" s="1846"/>
      <c r="M1588" s="1846"/>
      <c r="N1588" s="1846"/>
      <c r="O1588" s="1846"/>
      <c r="P1588" s="1846"/>
      <c r="Q1588" s="1846"/>
      <c r="R1588" s="1846"/>
      <c r="S1588" s="1846"/>
      <c r="T1588" s="1846"/>
      <c r="U1588" s="1846"/>
      <c r="V1588" s="1846"/>
      <c r="W1588" s="1846"/>
      <c r="X1588" s="1846"/>
      <c r="Y1588" s="1846"/>
      <c r="Z1588" s="1203"/>
      <c r="AA1588" s="1847">
        <v>0</v>
      </c>
      <c r="AB1588" s="1847"/>
      <c r="AC1588" s="1847"/>
      <c r="AD1588" s="1847"/>
      <c r="AE1588" s="1847"/>
      <c r="AF1588" s="1847"/>
      <c r="AG1588" s="1847"/>
      <c r="AH1588" s="1204"/>
    </row>
    <row r="1589" spans="1:34" ht="5.85" customHeight="1">
      <c r="A1589" s="1854"/>
      <c r="B1589" s="1309"/>
      <c r="C1589" s="1309"/>
      <c r="D1589" s="1309"/>
      <c r="E1589" s="1309"/>
      <c r="F1589" s="1309"/>
      <c r="G1589" s="1309"/>
      <c r="H1589" s="1309"/>
      <c r="I1589" s="1309"/>
      <c r="J1589" s="1309"/>
      <c r="K1589" s="1309"/>
      <c r="L1589" s="1309"/>
      <c r="M1589" s="1309"/>
      <c r="N1589" s="1309"/>
      <c r="O1589" s="1309"/>
      <c r="P1589" s="1309"/>
      <c r="Q1589" s="1309"/>
      <c r="R1589" s="1309"/>
      <c r="S1589" s="1309"/>
      <c r="T1589" s="1309"/>
      <c r="U1589" s="1309"/>
      <c r="V1589" s="1309"/>
      <c r="W1589" s="1309"/>
      <c r="X1589" s="1309"/>
      <c r="Y1589" s="1309"/>
      <c r="Z1589" s="1309"/>
      <c r="AA1589" s="1309"/>
      <c r="AB1589" s="1309"/>
      <c r="AC1589" s="1309"/>
      <c r="AD1589" s="1309"/>
      <c r="AE1589" s="1309"/>
      <c r="AF1589" s="1309"/>
      <c r="AG1589" s="1309"/>
      <c r="AH1589" s="1782"/>
    </row>
    <row r="1590" spans="1:34" ht="17.45" customHeight="1">
      <c r="A1590" s="1845"/>
      <c r="B1590" s="1799"/>
      <c r="C1590" s="1799"/>
      <c r="D1590" s="1799"/>
      <c r="E1590" s="1799"/>
      <c r="F1590" s="1799"/>
      <c r="G1590" s="1799"/>
      <c r="H1590" s="1799"/>
      <c r="I1590" s="1842" t="s">
        <v>2882</v>
      </c>
      <c r="J1590" s="1842"/>
      <c r="K1590" s="1842"/>
      <c r="L1590" s="1842"/>
      <c r="M1590" s="1842"/>
      <c r="N1590" s="1842"/>
      <c r="O1590" s="1842"/>
      <c r="P1590" s="1842"/>
      <c r="Q1590" s="1842"/>
      <c r="R1590" s="1842"/>
      <c r="S1590" s="1842"/>
      <c r="T1590" s="1842"/>
      <c r="U1590" s="1842"/>
      <c r="V1590" s="1842"/>
      <c r="W1590" s="1842"/>
      <c r="X1590" s="1842"/>
      <c r="Y1590" s="1842"/>
      <c r="Z1590" s="1212"/>
      <c r="AA1590" s="1848">
        <v>1066.17</v>
      </c>
      <c r="AB1590" s="1848"/>
      <c r="AC1590" s="1848"/>
      <c r="AD1590" s="1848"/>
      <c r="AE1590" s="1848"/>
      <c r="AF1590" s="1848"/>
      <c r="AG1590" s="1848"/>
      <c r="AH1590" s="1208"/>
    </row>
    <row r="1591" spans="1:34" ht="45.75" customHeight="1">
      <c r="A1591" s="1849" t="s">
        <v>2883</v>
      </c>
      <c r="B1591" s="1850"/>
      <c r="C1591" s="1850"/>
      <c r="D1591" s="1850"/>
      <c r="E1591" s="1851"/>
      <c r="F1591" s="1852"/>
      <c r="G1591" s="1852"/>
      <c r="H1591" s="1852"/>
      <c r="I1591" s="1852"/>
      <c r="J1591" s="1852"/>
      <c r="K1591" s="1852"/>
      <c r="L1591" s="1852"/>
      <c r="M1591" s="1852"/>
      <c r="N1591" s="1852"/>
      <c r="O1591" s="1852"/>
      <c r="P1591" s="1852"/>
      <c r="Q1591" s="1852"/>
      <c r="R1591" s="1852"/>
      <c r="S1591" s="1852"/>
      <c r="T1591" s="1852"/>
      <c r="U1591" s="1852"/>
      <c r="V1591" s="1852"/>
      <c r="W1591" s="1852"/>
      <c r="X1591" s="1852"/>
      <c r="Y1591" s="1852"/>
      <c r="Z1591" s="1852"/>
      <c r="AA1591" s="1852"/>
      <c r="AB1591" s="1852"/>
      <c r="AC1591" s="1852"/>
      <c r="AD1591" s="1852"/>
      <c r="AE1591" s="1852"/>
      <c r="AF1591" s="1852"/>
      <c r="AG1591" s="1852"/>
      <c r="AH1591" s="1851"/>
    </row>
    <row r="1592" spans="1:34" ht="98.85" customHeight="1">
      <c r="A1592" s="1218"/>
      <c r="AH1592" s="1219"/>
    </row>
    <row r="1593" spans="1:34" ht="98.85" customHeight="1">
      <c r="A1593" s="1220"/>
      <c r="B1593" s="1221"/>
      <c r="C1593" s="1221"/>
      <c r="D1593" s="1221"/>
      <c r="E1593" s="1221"/>
      <c r="F1593" s="1221"/>
      <c r="G1593" s="1221"/>
      <c r="H1593" s="1221"/>
      <c r="I1593" s="1221"/>
      <c r="J1593" s="1221"/>
      <c r="K1593" s="1221"/>
      <c r="L1593" s="1221"/>
      <c r="M1593" s="1221"/>
      <c r="N1593" s="1221"/>
      <c r="O1593" s="1221"/>
      <c r="P1593" s="1221"/>
      <c r="Q1593" s="1221"/>
      <c r="R1593" s="1221"/>
      <c r="S1593" s="1221"/>
      <c r="T1593" s="1221"/>
      <c r="U1593" s="1221"/>
      <c r="V1593" s="1221"/>
      <c r="W1593" s="1221"/>
      <c r="X1593" s="1221"/>
      <c r="Y1593" s="1221"/>
      <c r="Z1593" s="1221"/>
      <c r="AA1593" s="1221"/>
      <c r="AB1593" s="1221"/>
      <c r="AC1593" s="1221"/>
      <c r="AD1593" s="1221"/>
      <c r="AE1593" s="1221"/>
      <c r="AF1593" s="1221"/>
      <c r="AG1593" s="1221"/>
      <c r="AH1593" s="1222"/>
    </row>
    <row r="1594" spans="1:34" ht="5.0999999999999996" customHeight="1">
      <c r="A1594" s="1777"/>
      <c r="B1594" s="1778"/>
      <c r="C1594" s="1778"/>
      <c r="D1594" s="1778"/>
      <c r="E1594" s="1778"/>
      <c r="F1594" s="1778"/>
      <c r="G1594" s="1778"/>
      <c r="H1594" s="1778"/>
      <c r="I1594" s="1778"/>
      <c r="J1594" s="1778"/>
      <c r="K1594" s="1778"/>
      <c r="L1594" s="1778"/>
      <c r="M1594" s="1778"/>
      <c r="N1594" s="1778"/>
      <c r="O1594" s="1778"/>
      <c r="P1594" s="1778"/>
      <c r="Q1594" s="1778"/>
      <c r="R1594" s="1778"/>
      <c r="S1594" s="1778"/>
      <c r="T1594" s="1778"/>
      <c r="U1594" s="1778"/>
      <c r="V1594" s="1778"/>
      <c r="W1594" s="1778"/>
      <c r="X1594" s="1778"/>
      <c r="Y1594" s="1778"/>
      <c r="Z1594" s="1778"/>
      <c r="AA1594" s="1778"/>
      <c r="AB1594" s="1778"/>
      <c r="AC1594" s="1778"/>
      <c r="AD1594" s="1778"/>
      <c r="AE1594" s="1778"/>
      <c r="AF1594" s="1778"/>
      <c r="AG1594" s="1778"/>
      <c r="AH1594" s="1779"/>
    </row>
    <row r="1595" spans="1:34" ht="11.65" customHeight="1">
      <c r="A1595" s="1780" t="s">
        <v>2834</v>
      </c>
      <c r="B1595" s="1310"/>
      <c r="C1595" s="1310"/>
      <c r="D1595" s="1310"/>
      <c r="E1595" s="1310"/>
      <c r="F1595" s="1310"/>
      <c r="G1595" s="1310"/>
      <c r="H1595" s="1310"/>
      <c r="I1595" s="1310"/>
      <c r="J1595" s="1310"/>
      <c r="K1595" s="1310"/>
      <c r="L1595" s="1310"/>
      <c r="M1595" s="1310"/>
      <c r="N1595" s="1310"/>
      <c r="O1595" s="1310"/>
      <c r="P1595" s="1310"/>
      <c r="Q1595" s="1310"/>
      <c r="R1595" s="1310"/>
      <c r="S1595" s="1310"/>
      <c r="T1595" s="1310"/>
      <c r="U1595" s="1310"/>
      <c r="V1595" s="1310"/>
      <c r="W1595" s="1310"/>
      <c r="X1595" s="1310"/>
      <c r="Y1595" s="1310"/>
      <c r="Z1595" s="1310"/>
      <c r="AA1595" s="1310"/>
      <c r="AB1595" s="1310"/>
      <c r="AC1595" s="1310"/>
      <c r="AD1595" s="1309"/>
      <c r="AE1595" s="1309"/>
      <c r="AF1595" s="1781" t="s">
        <v>3043</v>
      </c>
      <c r="AG1595" s="1781"/>
      <c r="AH1595" s="1782"/>
    </row>
    <row r="1596" spans="1:34" ht="5.85" customHeight="1">
      <c r="A1596" s="1780"/>
      <c r="B1596" s="1310"/>
      <c r="C1596" s="1310"/>
      <c r="D1596" s="1310"/>
      <c r="E1596" s="1310"/>
      <c r="F1596" s="1310"/>
      <c r="G1596" s="1310"/>
      <c r="H1596" s="1310"/>
      <c r="I1596" s="1310"/>
      <c r="J1596" s="1310"/>
      <c r="K1596" s="1310"/>
      <c r="L1596" s="1310"/>
      <c r="M1596" s="1310"/>
      <c r="N1596" s="1310"/>
      <c r="O1596" s="1310"/>
      <c r="P1596" s="1310"/>
      <c r="Q1596" s="1310"/>
      <c r="R1596" s="1310"/>
      <c r="S1596" s="1310"/>
      <c r="T1596" s="1310"/>
      <c r="U1596" s="1310"/>
      <c r="V1596" s="1310"/>
      <c r="W1596" s="1310"/>
      <c r="X1596" s="1310"/>
      <c r="Y1596" s="1310"/>
      <c r="Z1596" s="1310"/>
      <c r="AA1596" s="1310"/>
      <c r="AB1596" s="1310"/>
      <c r="AC1596" s="1310"/>
      <c r="AD1596" s="1311"/>
      <c r="AE1596" s="1311"/>
      <c r="AF1596" s="1311"/>
      <c r="AG1596" s="1311"/>
      <c r="AH1596" s="1782"/>
    </row>
    <row r="1597" spans="1:34" ht="11.65" customHeight="1">
      <c r="A1597" s="1783" t="s">
        <v>2836</v>
      </c>
      <c r="B1597" s="1784"/>
      <c r="C1597" s="1784"/>
      <c r="D1597" s="1784"/>
      <c r="E1597" s="1784"/>
      <c r="F1597" s="1784"/>
      <c r="G1597" s="1784"/>
      <c r="H1597" s="1784"/>
      <c r="I1597" s="1784"/>
      <c r="J1597" s="1784"/>
      <c r="K1597" s="1784"/>
      <c r="L1597" s="1784"/>
      <c r="M1597" s="1784"/>
      <c r="N1597" s="1784"/>
      <c r="O1597" s="1784"/>
      <c r="P1597" s="1784"/>
      <c r="Q1597" s="1784"/>
      <c r="R1597" s="1784"/>
      <c r="S1597" s="1784"/>
      <c r="T1597" s="1784"/>
      <c r="U1597" s="1784"/>
      <c r="V1597" s="1784"/>
      <c r="W1597" s="1784"/>
      <c r="X1597" s="1784"/>
      <c r="Y1597" s="1784"/>
      <c r="Z1597" s="1784"/>
      <c r="AA1597" s="1784"/>
      <c r="AB1597" s="1784"/>
      <c r="AC1597" s="1784"/>
      <c r="AD1597" s="1311"/>
      <c r="AE1597" s="1311"/>
      <c r="AF1597" s="1311"/>
      <c r="AG1597" s="1311"/>
      <c r="AH1597" s="1782"/>
    </row>
    <row r="1598" spans="1:34" ht="22.5" customHeight="1">
      <c r="A1598" s="1785" t="s">
        <v>2837</v>
      </c>
      <c r="B1598" s="1786"/>
      <c r="C1598" s="1786"/>
      <c r="D1598" s="1786"/>
      <c r="E1598" s="1786"/>
      <c r="F1598" s="1786"/>
      <c r="G1598" s="1786"/>
      <c r="H1598" s="1786"/>
      <c r="I1598" s="1786"/>
      <c r="J1598" s="1786"/>
      <c r="K1598" s="1786"/>
      <c r="L1598" s="1786"/>
      <c r="M1598" s="1786"/>
      <c r="N1598" s="1786"/>
      <c r="O1598" s="1786"/>
      <c r="P1598" s="1786"/>
      <c r="Q1598" s="1786"/>
      <c r="R1598" s="1786"/>
      <c r="S1598" s="1786"/>
      <c r="T1598" s="1786"/>
      <c r="U1598" s="1786"/>
      <c r="V1598" s="1786"/>
      <c r="W1598" s="1786"/>
      <c r="X1598" s="1786"/>
      <c r="Y1598" s="1786"/>
      <c r="Z1598" s="1786"/>
      <c r="AA1598" s="1786"/>
      <c r="AB1598" s="1786"/>
      <c r="AC1598" s="1786"/>
      <c r="AD1598" s="1311"/>
      <c r="AE1598" s="1311"/>
      <c r="AF1598" s="1311"/>
      <c r="AG1598" s="1311"/>
      <c r="AH1598" s="1782"/>
    </row>
    <row r="1599" spans="1:34" ht="5.85" customHeight="1">
      <c r="A1599" s="1787" t="s">
        <v>2838</v>
      </c>
      <c r="B1599" s="1788"/>
      <c r="C1599" s="1788"/>
      <c r="D1599" s="1788"/>
      <c r="E1599" s="1788"/>
      <c r="F1599" s="1788"/>
      <c r="G1599" s="1788"/>
      <c r="H1599" s="1788"/>
      <c r="I1599" s="1788"/>
      <c r="J1599" s="1788"/>
      <c r="K1599" s="1788"/>
      <c r="L1599" s="1788"/>
      <c r="M1599" s="1788"/>
      <c r="N1599" s="1788"/>
      <c r="O1599" s="1788"/>
      <c r="P1599" s="1788"/>
      <c r="Q1599" s="1788"/>
      <c r="R1599" s="1788"/>
      <c r="S1599" s="1788"/>
      <c r="T1599" s="1788"/>
      <c r="U1599" s="1788"/>
      <c r="V1599" s="1788"/>
      <c r="W1599" s="1788"/>
      <c r="X1599" s="1788"/>
      <c r="Y1599" s="1788"/>
      <c r="Z1599" s="1788"/>
      <c r="AA1599" s="1788"/>
      <c r="AB1599" s="1788"/>
      <c r="AC1599" s="1788"/>
      <c r="AD1599" s="1311"/>
      <c r="AE1599" s="1311"/>
      <c r="AF1599" s="1311"/>
      <c r="AG1599" s="1311"/>
      <c r="AH1599" s="1782"/>
    </row>
    <row r="1600" spans="1:34" ht="5.85" customHeight="1">
      <c r="A1600" s="1787"/>
      <c r="B1600" s="1788"/>
      <c r="C1600" s="1788"/>
      <c r="D1600" s="1788"/>
      <c r="E1600" s="1788"/>
      <c r="F1600" s="1788"/>
      <c r="G1600" s="1788"/>
      <c r="H1600" s="1788"/>
      <c r="I1600" s="1788"/>
      <c r="J1600" s="1788"/>
      <c r="K1600" s="1788"/>
      <c r="L1600" s="1788"/>
      <c r="M1600" s="1788"/>
      <c r="N1600" s="1788"/>
      <c r="O1600" s="1788"/>
      <c r="P1600" s="1788"/>
      <c r="Q1600" s="1788"/>
      <c r="R1600" s="1788"/>
      <c r="S1600" s="1788"/>
      <c r="T1600" s="1788"/>
      <c r="U1600" s="1788"/>
      <c r="V1600" s="1788"/>
      <c r="W1600" s="1788"/>
      <c r="X1600" s="1788"/>
      <c r="Y1600" s="1788"/>
      <c r="Z1600" s="1788"/>
      <c r="AA1600" s="1788"/>
      <c r="AB1600" s="1788"/>
      <c r="AC1600" s="1788"/>
      <c r="AD1600" s="1782"/>
      <c r="AE1600" s="1309"/>
      <c r="AF1600" s="1309"/>
      <c r="AG1600" s="1309"/>
      <c r="AH1600" s="1782"/>
    </row>
    <row r="1601" spans="1:34" ht="11.65" customHeight="1">
      <c r="A1601" s="1787" t="s">
        <v>2839</v>
      </c>
      <c r="B1601" s="1788"/>
      <c r="C1601" s="1788"/>
      <c r="D1601" s="1788"/>
      <c r="E1601" s="1788"/>
      <c r="F1601" s="1788"/>
      <c r="G1601" s="1788"/>
      <c r="H1601" s="1788"/>
      <c r="I1601" s="1788"/>
      <c r="J1601" s="1788"/>
      <c r="K1601" s="1788"/>
      <c r="L1601" s="1788"/>
      <c r="M1601" s="1788"/>
      <c r="N1601" s="1788"/>
      <c r="O1601" s="1788"/>
      <c r="P1601" s="1788"/>
      <c r="Q1601" s="1788"/>
      <c r="R1601" s="1788"/>
      <c r="S1601" s="1788"/>
      <c r="T1601" s="1788"/>
      <c r="U1601" s="1788"/>
      <c r="V1601" s="1788"/>
      <c r="W1601" s="1788"/>
      <c r="X1601" s="1788"/>
      <c r="Y1601" s="1788"/>
      <c r="Z1601" s="1788"/>
      <c r="AA1601" s="1788"/>
      <c r="AB1601" s="1788"/>
      <c r="AC1601" s="1788"/>
      <c r="AD1601" s="1818" t="s">
        <v>2840</v>
      </c>
      <c r="AE1601" s="1818"/>
      <c r="AF1601" s="1206">
        <v>21.23</v>
      </c>
      <c r="AG1601" s="1207" t="s">
        <v>5</v>
      </c>
      <c r="AH1601" s="1800"/>
    </row>
    <row r="1602" spans="1:34" ht="11.65" customHeight="1">
      <c r="A1602" s="1819" t="s">
        <v>2841</v>
      </c>
      <c r="B1602" s="1820"/>
      <c r="C1602" s="1820"/>
      <c r="D1602" s="1820"/>
      <c r="E1602" s="1820"/>
      <c r="F1602" s="1820"/>
      <c r="G1602" s="1820"/>
      <c r="H1602" s="1820"/>
      <c r="I1602" s="1820"/>
      <c r="J1602" s="1820"/>
      <c r="K1602" s="1820"/>
      <c r="L1602" s="1820"/>
      <c r="M1602" s="1820"/>
      <c r="N1602" s="1820"/>
      <c r="O1602" s="1820"/>
      <c r="P1602" s="1820"/>
      <c r="Q1602" s="1820"/>
      <c r="R1602" s="1820"/>
      <c r="S1602" s="1820"/>
      <c r="T1602" s="1820"/>
      <c r="U1602" s="1820"/>
      <c r="V1602" s="1820"/>
      <c r="W1602" s="1820"/>
      <c r="X1602" s="1820"/>
      <c r="Y1602" s="1820"/>
      <c r="Z1602" s="1820"/>
      <c r="AA1602" s="1820"/>
      <c r="AB1602" s="1820"/>
      <c r="AC1602" s="1820"/>
      <c r="AD1602" s="1821" t="s">
        <v>2842</v>
      </c>
      <c r="AE1602" s="1821"/>
      <c r="AF1602" s="1210">
        <v>15</v>
      </c>
      <c r="AG1602" s="1211" t="s">
        <v>5</v>
      </c>
      <c r="AH1602" s="1800"/>
    </row>
    <row r="1603" spans="1:34" ht="16.7" customHeight="1">
      <c r="A1603" s="1822" t="s">
        <v>2843</v>
      </c>
      <c r="B1603" s="1802"/>
      <c r="C1603" s="1802"/>
      <c r="D1603" s="1778"/>
      <c r="E1603" s="1823" t="s">
        <v>2726</v>
      </c>
      <c r="F1603" s="1823"/>
      <c r="G1603" s="1823"/>
      <c r="H1603" s="1823"/>
      <c r="I1603" s="1823"/>
      <c r="J1603" s="1823"/>
      <c r="K1603" s="1823"/>
      <c r="L1603" s="1823"/>
      <c r="M1603" s="1823"/>
      <c r="N1603" s="1823"/>
      <c r="O1603" s="1823"/>
      <c r="P1603" s="1823"/>
      <c r="Q1603" s="1823"/>
      <c r="R1603" s="1823"/>
      <c r="S1603" s="1823"/>
      <c r="T1603" s="1823"/>
      <c r="U1603" s="1823"/>
      <c r="V1603" s="1823"/>
      <c r="W1603" s="1823"/>
      <c r="X1603" s="1823"/>
      <c r="Y1603" s="1823"/>
      <c r="Z1603" s="1823"/>
      <c r="AA1603" s="1823"/>
      <c r="AB1603" s="1823"/>
      <c r="AC1603" s="1823"/>
      <c r="AD1603" s="1823"/>
      <c r="AE1603" s="1823"/>
      <c r="AF1603" s="1823"/>
      <c r="AG1603" s="1823"/>
      <c r="AH1603" s="1779"/>
    </row>
    <row r="1604" spans="1:34" ht="17.45" customHeight="1">
      <c r="A1604" s="1824" t="s">
        <v>2844</v>
      </c>
      <c r="B1604" s="1816"/>
      <c r="C1604" s="1816"/>
      <c r="D1604" s="1309"/>
      <c r="E1604" s="1815" t="s">
        <v>2725</v>
      </c>
      <c r="F1604" s="1815"/>
      <c r="G1604" s="1111"/>
      <c r="H1604" s="1796" t="s">
        <v>2845</v>
      </c>
      <c r="I1604" s="1796"/>
      <c r="J1604" s="1796" t="s">
        <v>497</v>
      </c>
      <c r="K1604" s="1796"/>
      <c r="L1604" s="1309"/>
      <c r="M1604" s="1309"/>
      <c r="N1604" s="1816" t="s">
        <v>2846</v>
      </c>
      <c r="O1604" s="1816"/>
      <c r="P1604" s="1816"/>
      <c r="Q1604" s="1816"/>
      <c r="R1604" s="1817">
        <v>26</v>
      </c>
      <c r="S1604" s="1817"/>
      <c r="T1604" s="1817"/>
      <c r="U1604" s="1817"/>
      <c r="V1604" s="1309"/>
      <c r="W1604" s="1309"/>
      <c r="X1604" s="1309"/>
      <c r="Y1604" s="1796" t="s">
        <v>2847</v>
      </c>
      <c r="Z1604" s="1796"/>
      <c r="AA1604" s="1796"/>
      <c r="AB1604" s="1796"/>
      <c r="AC1604" s="1796"/>
      <c r="AD1604" s="1796"/>
      <c r="AE1604" s="1796"/>
      <c r="AF1604" s="1797" t="s">
        <v>2848</v>
      </c>
      <c r="AG1604" s="1797"/>
      <c r="AH1604" s="1782"/>
    </row>
    <row r="1605" spans="1:34" ht="5.85" customHeight="1">
      <c r="A1605" s="1798"/>
      <c r="B1605" s="1799"/>
      <c r="C1605" s="1799"/>
      <c r="D1605" s="1799"/>
      <c r="E1605" s="1799"/>
      <c r="F1605" s="1799"/>
      <c r="G1605" s="1799"/>
      <c r="H1605" s="1799"/>
      <c r="I1605" s="1799"/>
      <c r="J1605" s="1799"/>
      <c r="K1605" s="1799"/>
      <c r="L1605" s="1799"/>
      <c r="M1605" s="1799"/>
      <c r="N1605" s="1799"/>
      <c r="O1605" s="1799"/>
      <c r="P1605" s="1799"/>
      <c r="Q1605" s="1799"/>
      <c r="R1605" s="1799"/>
      <c r="S1605" s="1799"/>
      <c r="T1605" s="1799"/>
      <c r="U1605" s="1799"/>
      <c r="V1605" s="1799"/>
      <c r="W1605" s="1799"/>
      <c r="X1605" s="1799"/>
      <c r="Y1605" s="1799"/>
      <c r="Z1605" s="1799"/>
      <c r="AA1605" s="1799"/>
      <c r="AB1605" s="1799"/>
      <c r="AC1605" s="1799"/>
      <c r="AD1605" s="1799"/>
      <c r="AE1605" s="1799"/>
      <c r="AF1605" s="1799"/>
      <c r="AG1605" s="1799"/>
      <c r="AH1605" s="1800"/>
    </row>
    <row r="1606" spans="1:34" ht="16.7" customHeight="1">
      <c r="A1606" s="1801" t="s">
        <v>2849</v>
      </c>
      <c r="B1606" s="1802"/>
      <c r="C1606" s="1802"/>
      <c r="D1606" s="1802"/>
      <c r="E1606" s="1802"/>
      <c r="F1606" s="1802"/>
      <c r="G1606" s="1802"/>
      <c r="H1606" s="1802"/>
      <c r="I1606" s="1802"/>
      <c r="J1606" s="1803"/>
      <c r="K1606" s="1789" t="s">
        <v>2850</v>
      </c>
      <c r="L1606" s="1807"/>
      <c r="M1606" s="1789" t="s">
        <v>2851</v>
      </c>
      <c r="N1606" s="1790"/>
      <c r="O1606" s="1790"/>
      <c r="P1606" s="1790"/>
      <c r="Q1606" s="1790"/>
      <c r="R1606" s="1790"/>
      <c r="S1606" s="1790"/>
      <c r="T1606" s="1791"/>
      <c r="U1606" s="1789" t="s">
        <v>2852</v>
      </c>
      <c r="V1606" s="1790"/>
      <c r="W1606" s="1790"/>
      <c r="X1606" s="1790"/>
      <c r="Y1606" s="1790"/>
      <c r="Z1606" s="1790"/>
      <c r="AA1606" s="1790"/>
      <c r="AB1606" s="1790"/>
      <c r="AC1606" s="1790"/>
      <c r="AD1606" s="1791"/>
      <c r="AE1606" s="1810" t="s">
        <v>2853</v>
      </c>
      <c r="AF1606" s="1811"/>
      <c r="AG1606" s="1811"/>
      <c r="AH1606" s="1814"/>
    </row>
    <row r="1607" spans="1:34" ht="17.45" customHeight="1">
      <c r="A1607" s="1804"/>
      <c r="B1607" s="1805"/>
      <c r="C1607" s="1805"/>
      <c r="D1607" s="1805"/>
      <c r="E1607" s="1805"/>
      <c r="F1607" s="1805"/>
      <c r="G1607" s="1805"/>
      <c r="H1607" s="1805"/>
      <c r="I1607" s="1805"/>
      <c r="J1607" s="1806"/>
      <c r="K1607" s="1808"/>
      <c r="L1607" s="1809"/>
      <c r="M1607" s="1789" t="s">
        <v>2854</v>
      </c>
      <c r="N1607" s="1790"/>
      <c r="O1607" s="1790"/>
      <c r="P1607" s="1791"/>
      <c r="Q1607" s="1789" t="s">
        <v>2855</v>
      </c>
      <c r="R1607" s="1790"/>
      <c r="S1607" s="1790"/>
      <c r="T1607" s="1791"/>
      <c r="U1607" s="1789" t="s">
        <v>2854</v>
      </c>
      <c r="V1607" s="1790"/>
      <c r="W1607" s="1790"/>
      <c r="X1607" s="1790"/>
      <c r="Y1607" s="1790"/>
      <c r="Z1607" s="1791"/>
      <c r="AA1607" s="1789" t="s">
        <v>2855</v>
      </c>
      <c r="AB1607" s="1790"/>
      <c r="AC1607" s="1790"/>
      <c r="AD1607" s="1791"/>
      <c r="AE1607" s="1812"/>
      <c r="AF1607" s="1813"/>
      <c r="AG1607" s="1813"/>
      <c r="AH1607" s="1800"/>
    </row>
    <row r="1608" spans="1:34" ht="17.45" customHeight="1">
      <c r="A1608" s="1223"/>
      <c r="B1608" s="1224" t="s">
        <v>1496</v>
      </c>
      <c r="C1608" s="1830" t="s">
        <v>3006</v>
      </c>
      <c r="D1608" s="1876"/>
      <c r="E1608" s="1876"/>
      <c r="F1608" s="1876"/>
      <c r="G1608" s="1876"/>
      <c r="H1608" s="1876"/>
      <c r="I1608" s="1876"/>
      <c r="J1608" s="1875"/>
      <c r="K1608" s="1877">
        <v>1</v>
      </c>
      <c r="L1608" s="1878"/>
      <c r="M1608" s="1877">
        <v>1</v>
      </c>
      <c r="N1608" s="1879"/>
      <c r="O1608" s="1879"/>
      <c r="P1608" s="1878"/>
      <c r="Q1608" s="1877">
        <v>0</v>
      </c>
      <c r="R1608" s="1879"/>
      <c r="S1608" s="1879"/>
      <c r="T1608" s="1878"/>
      <c r="U1608" s="1880">
        <v>153.48769999999999</v>
      </c>
      <c r="V1608" s="1881"/>
      <c r="W1608" s="1881"/>
      <c r="X1608" s="1881"/>
      <c r="Y1608" s="1881"/>
      <c r="Z1608" s="1882"/>
      <c r="AA1608" s="1880">
        <v>78.471400000000003</v>
      </c>
      <c r="AB1608" s="1881"/>
      <c r="AC1608" s="1881"/>
      <c r="AD1608" s="1882"/>
      <c r="AE1608" s="1865">
        <v>153.48769999999999</v>
      </c>
      <c r="AF1608" s="1847"/>
      <c r="AG1608" s="1847"/>
      <c r="AH1608" s="1225"/>
    </row>
    <row r="1609" spans="1:34" ht="6.6" customHeight="1">
      <c r="A1609" s="1220"/>
      <c r="B1609" s="1221"/>
      <c r="C1609" s="1867"/>
      <c r="D1609" s="1867"/>
      <c r="E1609" s="1867"/>
      <c r="F1609" s="1867"/>
      <c r="G1609" s="1867"/>
      <c r="H1609" s="1867"/>
      <c r="I1609" s="1867"/>
      <c r="J1609" s="1867"/>
      <c r="K1609" s="1221"/>
      <c r="L1609" s="1221"/>
      <c r="M1609" s="1221"/>
      <c r="N1609" s="1221"/>
      <c r="O1609" s="1221"/>
      <c r="P1609" s="1221"/>
      <c r="Q1609" s="1221"/>
      <c r="R1609" s="1221"/>
      <c r="S1609" s="1221"/>
      <c r="T1609" s="1221"/>
      <c r="U1609" s="1221"/>
      <c r="V1609" s="1221"/>
      <c r="W1609" s="1221"/>
      <c r="X1609" s="1221"/>
      <c r="Y1609" s="1221"/>
      <c r="Z1609" s="1221"/>
      <c r="AA1609" s="1221"/>
      <c r="AB1609" s="1221"/>
      <c r="AC1609" s="1221"/>
      <c r="AD1609" s="1221"/>
      <c r="AE1609" s="1221"/>
      <c r="AF1609" s="1221"/>
      <c r="AG1609" s="1221"/>
      <c r="AH1609" s="1222"/>
    </row>
    <row r="1610" spans="1:34" ht="17.45" customHeight="1">
      <c r="A1610" s="1792"/>
      <c r="B1610" s="1793"/>
      <c r="C1610" s="1793"/>
      <c r="D1610" s="1793"/>
      <c r="E1610" s="1793"/>
      <c r="F1610" s="1793"/>
      <c r="G1610" s="1793"/>
      <c r="H1610" s="1793"/>
      <c r="I1610" s="1793"/>
      <c r="J1610" s="1793"/>
      <c r="K1610" s="1794" t="s">
        <v>2856</v>
      </c>
      <c r="L1610" s="1794"/>
      <c r="M1610" s="1794"/>
      <c r="N1610" s="1794"/>
      <c r="O1610" s="1794"/>
      <c r="P1610" s="1794"/>
      <c r="Q1610" s="1794"/>
      <c r="R1610" s="1794"/>
      <c r="S1610" s="1794"/>
      <c r="T1610" s="1794"/>
      <c r="U1610" s="1794"/>
      <c r="V1610" s="1794"/>
      <c r="W1610" s="1794"/>
      <c r="X1610" s="1794"/>
      <c r="Y1610" s="1794"/>
      <c r="Z1610" s="1794"/>
      <c r="AA1610" s="1795">
        <v>153.48769999999999</v>
      </c>
      <c r="AB1610" s="1795"/>
      <c r="AC1610" s="1795"/>
      <c r="AD1610" s="1795"/>
      <c r="AE1610" s="1795"/>
      <c r="AF1610" s="1795"/>
      <c r="AG1610" s="1795"/>
      <c r="AH1610" s="1213"/>
    </row>
    <row r="1611" spans="1:34" ht="17.45" customHeight="1">
      <c r="A1611" s="1801" t="s">
        <v>2857</v>
      </c>
      <c r="B1611" s="1825"/>
      <c r="C1611" s="1825"/>
      <c r="D1611" s="1825"/>
      <c r="E1611" s="1825"/>
      <c r="F1611" s="1825"/>
      <c r="G1611" s="1825"/>
      <c r="H1611" s="1825"/>
      <c r="I1611" s="1825"/>
      <c r="J1611" s="1825"/>
      <c r="K1611" s="1825"/>
      <c r="L1611" s="1825"/>
      <c r="M1611" s="1825"/>
      <c r="N1611" s="1826"/>
      <c r="O1611" s="1789" t="s">
        <v>2858</v>
      </c>
      <c r="P1611" s="1790"/>
      <c r="Q1611" s="1790"/>
      <c r="R1611" s="1790"/>
      <c r="S1611" s="1791"/>
      <c r="T1611" s="1827" t="s">
        <v>2850</v>
      </c>
      <c r="U1611" s="1790"/>
      <c r="V1611" s="1790"/>
      <c r="W1611" s="1213"/>
      <c r="X1611" s="1789" t="s">
        <v>2859</v>
      </c>
      <c r="Y1611" s="1790"/>
      <c r="Z1611" s="1790"/>
      <c r="AA1611" s="1790"/>
      <c r="AB1611" s="1790"/>
      <c r="AC1611" s="1790"/>
      <c r="AD1611" s="1791"/>
      <c r="AE1611" s="1810" t="s">
        <v>2853</v>
      </c>
      <c r="AF1611" s="1828"/>
      <c r="AG1611" s="1828"/>
      <c r="AH1611" s="1213"/>
    </row>
    <row r="1612" spans="1:34" ht="16.7" customHeight="1">
      <c r="A1612" s="1215"/>
      <c r="B1612" s="1216" t="s">
        <v>1009</v>
      </c>
      <c r="C1612" s="1829" t="s">
        <v>1010</v>
      </c>
      <c r="D1612" s="1830"/>
      <c r="E1612" s="1830"/>
      <c r="F1612" s="1830"/>
      <c r="G1612" s="1830"/>
      <c r="H1612" s="1830"/>
      <c r="I1612" s="1830"/>
      <c r="J1612" s="1830"/>
      <c r="K1612" s="1830"/>
      <c r="L1612" s="1830"/>
      <c r="M1612" s="1830"/>
      <c r="N1612" s="1829"/>
      <c r="O1612" s="1831">
        <v>0</v>
      </c>
      <c r="P1612" s="1832"/>
      <c r="Q1612" s="1832"/>
      <c r="R1612" s="1832"/>
      <c r="S1612" s="1833"/>
      <c r="T1612" s="1858">
        <v>1</v>
      </c>
      <c r="U1612" s="1832"/>
      <c r="V1612" s="1832"/>
      <c r="W1612" s="1217"/>
      <c r="X1612" s="1859">
        <v>22.268799999999999</v>
      </c>
      <c r="Y1612" s="1860"/>
      <c r="Z1612" s="1860"/>
      <c r="AA1612" s="1860"/>
      <c r="AB1612" s="1860"/>
      <c r="AC1612" s="1860"/>
      <c r="AD1612" s="1861"/>
      <c r="AE1612" s="1839">
        <v>22.268799999999999</v>
      </c>
      <c r="AF1612" s="1795"/>
      <c r="AG1612" s="1795"/>
      <c r="AH1612" s="1217"/>
    </row>
    <row r="1613" spans="1:34" ht="17.45" customHeight="1">
      <c r="A1613" s="1792"/>
      <c r="B1613" s="1778"/>
      <c r="C1613" s="1778"/>
      <c r="D1613" s="1778"/>
      <c r="E1613" s="1778"/>
      <c r="F1613" s="1778"/>
      <c r="G1613" s="1778"/>
      <c r="H1613" s="1778"/>
      <c r="I1613" s="1846" t="s">
        <v>2860</v>
      </c>
      <c r="J1613" s="1846"/>
      <c r="K1613" s="1846"/>
      <c r="L1613" s="1846"/>
      <c r="M1613" s="1846"/>
      <c r="N1613" s="1846"/>
      <c r="O1613" s="1846"/>
      <c r="P1613" s="1846"/>
      <c r="Q1613" s="1846"/>
      <c r="R1613" s="1846"/>
      <c r="S1613" s="1846"/>
      <c r="T1613" s="1846"/>
      <c r="U1613" s="1846"/>
      <c r="V1613" s="1846"/>
      <c r="W1613" s="1846"/>
      <c r="X1613" s="1846"/>
      <c r="Y1613" s="1846"/>
      <c r="Z1613" s="1793"/>
      <c r="AA1613" s="1847">
        <v>22.268799999999999</v>
      </c>
      <c r="AB1613" s="1847"/>
      <c r="AC1613" s="1847"/>
      <c r="AD1613" s="1847"/>
      <c r="AE1613" s="1847"/>
      <c r="AF1613" s="1847"/>
      <c r="AG1613" s="1847"/>
      <c r="AH1613" s="1814"/>
    </row>
    <row r="1614" spans="1:34" ht="17.45" customHeight="1">
      <c r="A1614" s="1844"/>
      <c r="B1614" s="1309"/>
      <c r="C1614" s="1309"/>
      <c r="D1614" s="1309"/>
      <c r="E1614" s="1309"/>
      <c r="F1614" s="1309"/>
      <c r="G1614" s="1309"/>
      <c r="H1614" s="1309"/>
      <c r="I1614" s="1840" t="s">
        <v>2861</v>
      </c>
      <c r="J1614" s="1840"/>
      <c r="K1614" s="1840"/>
      <c r="L1614" s="1840"/>
      <c r="M1614" s="1840"/>
      <c r="N1614" s="1840"/>
      <c r="O1614" s="1840"/>
      <c r="P1614" s="1840"/>
      <c r="Q1614" s="1840"/>
      <c r="R1614" s="1840"/>
      <c r="S1614" s="1840"/>
      <c r="T1614" s="1840"/>
      <c r="U1614" s="1840"/>
      <c r="V1614" s="1840"/>
      <c r="W1614" s="1840"/>
      <c r="X1614" s="1840"/>
      <c r="Y1614" s="1840"/>
      <c r="Z1614" s="1309"/>
      <c r="AA1614" s="1841">
        <v>175.75649999999999</v>
      </c>
      <c r="AB1614" s="1841"/>
      <c r="AC1614" s="1841"/>
      <c r="AD1614" s="1841"/>
      <c r="AE1614" s="1841"/>
      <c r="AF1614" s="1841"/>
      <c r="AG1614" s="1841"/>
      <c r="AH1614" s="1782"/>
    </row>
    <row r="1615" spans="1:34" ht="16.7" customHeight="1">
      <c r="A1615" s="1844"/>
      <c r="B1615" s="1309"/>
      <c r="C1615" s="1309"/>
      <c r="D1615" s="1309"/>
      <c r="E1615" s="1309"/>
      <c r="F1615" s="1309"/>
      <c r="G1615" s="1309"/>
      <c r="H1615" s="1309"/>
      <c r="I1615" s="1840" t="s">
        <v>2862</v>
      </c>
      <c r="J1615" s="1840"/>
      <c r="K1615" s="1840"/>
      <c r="L1615" s="1840"/>
      <c r="M1615" s="1840"/>
      <c r="N1615" s="1840"/>
      <c r="O1615" s="1840"/>
      <c r="P1615" s="1840"/>
      <c r="Q1615" s="1840"/>
      <c r="R1615" s="1840"/>
      <c r="S1615" s="1840"/>
      <c r="T1615" s="1840"/>
      <c r="U1615" s="1840"/>
      <c r="V1615" s="1840"/>
      <c r="W1615" s="1840"/>
      <c r="X1615" s="1840"/>
      <c r="Y1615" s="1840"/>
      <c r="Z1615" s="1309"/>
      <c r="AA1615" s="1841">
        <v>6.7599</v>
      </c>
      <c r="AB1615" s="1841"/>
      <c r="AC1615" s="1841"/>
      <c r="AD1615" s="1841"/>
      <c r="AE1615" s="1841"/>
      <c r="AF1615" s="1841"/>
      <c r="AG1615" s="1841"/>
      <c r="AH1615" s="1782"/>
    </row>
    <row r="1616" spans="1:34" ht="17.45" customHeight="1">
      <c r="A1616" s="1844"/>
      <c r="B1616" s="1309"/>
      <c r="C1616" s="1309"/>
      <c r="D1616" s="1309"/>
      <c r="E1616" s="1309"/>
      <c r="F1616" s="1309"/>
      <c r="G1616" s="1309"/>
      <c r="H1616" s="1309"/>
      <c r="I1616" s="1840" t="s">
        <v>2863</v>
      </c>
      <c r="J1616" s="1840"/>
      <c r="K1616" s="1840"/>
      <c r="L1616" s="1840"/>
      <c r="M1616" s="1840"/>
      <c r="N1616" s="1840"/>
      <c r="O1616" s="1840"/>
      <c r="P1616" s="1840"/>
      <c r="Q1616" s="1840"/>
      <c r="R1616" s="1840"/>
      <c r="S1616" s="1840"/>
      <c r="T1616" s="1840"/>
      <c r="U1616" s="1840"/>
      <c r="V1616" s="1840"/>
      <c r="W1616" s="1840"/>
      <c r="X1616" s="1840"/>
      <c r="Y1616" s="1840"/>
      <c r="Z1616" s="1309"/>
      <c r="AA1616" s="1841">
        <v>0.11038000000000001</v>
      </c>
      <c r="AB1616" s="1841"/>
      <c r="AC1616" s="1841"/>
      <c r="AD1616" s="1841"/>
      <c r="AE1616" s="1841"/>
      <c r="AF1616" s="1841"/>
      <c r="AG1616" s="1841"/>
      <c r="AH1616" s="1782"/>
    </row>
    <row r="1617" spans="1:34" ht="16.7" customHeight="1">
      <c r="A1617" s="1845"/>
      <c r="B1617" s="1799"/>
      <c r="C1617" s="1799"/>
      <c r="D1617" s="1799"/>
      <c r="E1617" s="1799"/>
      <c r="F1617" s="1799"/>
      <c r="G1617" s="1799"/>
      <c r="H1617" s="1799"/>
      <c r="I1617" s="1842" t="s">
        <v>2864</v>
      </c>
      <c r="J1617" s="1842"/>
      <c r="K1617" s="1842"/>
      <c r="L1617" s="1842"/>
      <c r="M1617" s="1842"/>
      <c r="N1617" s="1842"/>
      <c r="O1617" s="1842"/>
      <c r="P1617" s="1842"/>
      <c r="Q1617" s="1842"/>
      <c r="R1617" s="1842"/>
      <c r="S1617" s="1842"/>
      <c r="T1617" s="1842"/>
      <c r="U1617" s="1842"/>
      <c r="V1617" s="1842"/>
      <c r="W1617" s="1842"/>
      <c r="X1617" s="1842"/>
      <c r="Y1617" s="1842"/>
      <c r="Z1617" s="1799"/>
      <c r="AA1617" s="1843">
        <v>0</v>
      </c>
      <c r="AB1617" s="1843"/>
      <c r="AC1617" s="1843"/>
      <c r="AD1617" s="1843"/>
      <c r="AE1617" s="1843"/>
      <c r="AF1617" s="1843"/>
      <c r="AG1617" s="1843"/>
      <c r="AH1617" s="1800"/>
    </row>
    <row r="1618" spans="1:34" ht="17.45" customHeight="1">
      <c r="A1618" s="1801" t="s">
        <v>2865</v>
      </c>
      <c r="B1618" s="1825"/>
      <c r="C1618" s="1825"/>
      <c r="D1618" s="1825"/>
      <c r="E1618" s="1825"/>
      <c r="F1618" s="1825"/>
      <c r="G1618" s="1825"/>
      <c r="H1618" s="1825"/>
      <c r="I1618" s="1825"/>
      <c r="J1618" s="1825"/>
      <c r="K1618" s="1825"/>
      <c r="L1618" s="1825"/>
      <c r="M1618" s="1825"/>
      <c r="N1618" s="1826"/>
      <c r="O1618" s="1789" t="s">
        <v>2850</v>
      </c>
      <c r="P1618" s="1790"/>
      <c r="Q1618" s="1790"/>
      <c r="R1618" s="1790"/>
      <c r="S1618" s="1791"/>
      <c r="T1618" s="1827" t="s">
        <v>754</v>
      </c>
      <c r="U1618" s="1790"/>
      <c r="V1618" s="1790"/>
      <c r="W1618" s="1213"/>
      <c r="X1618" s="1789" t="s">
        <v>2866</v>
      </c>
      <c r="Y1618" s="1790"/>
      <c r="Z1618" s="1790"/>
      <c r="AA1618" s="1790"/>
      <c r="AB1618" s="1790"/>
      <c r="AC1618" s="1790"/>
      <c r="AD1618" s="1791"/>
      <c r="AE1618" s="1810" t="s">
        <v>2867</v>
      </c>
      <c r="AF1618" s="1828"/>
      <c r="AG1618" s="1828"/>
      <c r="AH1618" s="1213"/>
    </row>
    <row r="1619" spans="1:34" ht="17.45" customHeight="1">
      <c r="A1619" s="1792"/>
      <c r="B1619" s="1793"/>
      <c r="C1619" s="1793"/>
      <c r="D1619" s="1793"/>
      <c r="E1619" s="1793"/>
      <c r="F1619" s="1793"/>
      <c r="G1619" s="1793"/>
      <c r="H1619" s="1793"/>
      <c r="I1619" s="1794" t="s">
        <v>2869</v>
      </c>
      <c r="J1619" s="1794"/>
      <c r="K1619" s="1794"/>
      <c r="L1619" s="1794"/>
      <c r="M1619" s="1794"/>
      <c r="N1619" s="1794"/>
      <c r="O1619" s="1794"/>
      <c r="P1619" s="1794"/>
      <c r="Q1619" s="1794"/>
      <c r="R1619" s="1794"/>
      <c r="S1619" s="1794"/>
      <c r="T1619" s="1794"/>
      <c r="U1619" s="1794"/>
      <c r="V1619" s="1794"/>
      <c r="W1619" s="1794"/>
      <c r="X1619" s="1794"/>
      <c r="Y1619" s="1794"/>
      <c r="Z1619" s="1214"/>
      <c r="AA1619" s="1795">
        <v>0</v>
      </c>
      <c r="AB1619" s="1795"/>
      <c r="AC1619" s="1795"/>
      <c r="AD1619" s="1795"/>
      <c r="AE1619" s="1795"/>
      <c r="AF1619" s="1795"/>
      <c r="AG1619" s="1795"/>
      <c r="AH1619" s="1213"/>
    </row>
    <row r="1620" spans="1:34" ht="16.7" customHeight="1">
      <c r="A1620" s="1801" t="s">
        <v>2870</v>
      </c>
      <c r="B1620" s="1825"/>
      <c r="C1620" s="1825"/>
      <c r="D1620" s="1825"/>
      <c r="E1620" s="1825"/>
      <c r="F1620" s="1825"/>
      <c r="G1620" s="1825"/>
      <c r="H1620" s="1825"/>
      <c r="I1620" s="1825"/>
      <c r="J1620" s="1825"/>
      <c r="K1620" s="1825"/>
      <c r="L1620" s="1825"/>
      <c r="M1620" s="1825"/>
      <c r="N1620" s="1826"/>
      <c r="O1620" s="1789" t="s">
        <v>2850</v>
      </c>
      <c r="P1620" s="1790"/>
      <c r="Q1620" s="1790"/>
      <c r="R1620" s="1790"/>
      <c r="S1620" s="1791"/>
      <c r="T1620" s="1827" t="s">
        <v>754</v>
      </c>
      <c r="U1620" s="1790"/>
      <c r="V1620" s="1790"/>
      <c r="W1620" s="1213"/>
      <c r="X1620" s="1789" t="s">
        <v>2866</v>
      </c>
      <c r="Y1620" s="1790"/>
      <c r="Z1620" s="1790"/>
      <c r="AA1620" s="1790"/>
      <c r="AB1620" s="1790"/>
      <c r="AC1620" s="1790"/>
      <c r="AD1620" s="1791"/>
      <c r="AE1620" s="1810" t="s">
        <v>2867</v>
      </c>
      <c r="AF1620" s="1828"/>
      <c r="AG1620" s="1828"/>
      <c r="AH1620" s="1213"/>
    </row>
    <row r="1621" spans="1:34" ht="17.45" customHeight="1">
      <c r="A1621" s="1792"/>
      <c r="B1621" s="1793"/>
      <c r="C1621" s="1793"/>
      <c r="D1621" s="1793"/>
      <c r="E1621" s="1793"/>
      <c r="F1621" s="1793"/>
      <c r="G1621" s="1793"/>
      <c r="H1621" s="1793"/>
      <c r="I1621" s="1794" t="s">
        <v>2871</v>
      </c>
      <c r="J1621" s="1794"/>
      <c r="K1621" s="1794"/>
      <c r="L1621" s="1794"/>
      <c r="M1621" s="1794"/>
      <c r="N1621" s="1794"/>
      <c r="O1621" s="1794"/>
      <c r="P1621" s="1794"/>
      <c r="Q1621" s="1794"/>
      <c r="R1621" s="1794"/>
      <c r="S1621" s="1794"/>
      <c r="T1621" s="1794"/>
      <c r="U1621" s="1794"/>
      <c r="V1621" s="1794"/>
      <c r="W1621" s="1794"/>
      <c r="X1621" s="1794"/>
      <c r="Y1621" s="1794"/>
      <c r="Z1621" s="1214"/>
      <c r="AA1621" s="1795">
        <v>0</v>
      </c>
      <c r="AB1621" s="1795"/>
      <c r="AC1621" s="1795"/>
      <c r="AD1621" s="1795"/>
      <c r="AE1621" s="1795"/>
      <c r="AF1621" s="1795"/>
      <c r="AG1621" s="1795"/>
      <c r="AH1621" s="1213"/>
    </row>
    <row r="1622" spans="1:34" ht="16.7" customHeight="1">
      <c r="A1622" s="1801" t="s">
        <v>2872</v>
      </c>
      <c r="B1622" s="1825"/>
      <c r="C1622" s="1825"/>
      <c r="D1622" s="1825"/>
      <c r="E1622" s="1825"/>
      <c r="F1622" s="1825"/>
      <c r="G1622" s="1825"/>
      <c r="H1622" s="1825"/>
      <c r="I1622" s="1825"/>
      <c r="J1622" s="1825"/>
      <c r="K1622" s="1825"/>
      <c r="L1622" s="1825"/>
      <c r="M1622" s="1825"/>
      <c r="N1622" s="1826"/>
      <c r="O1622" s="1789" t="s">
        <v>2850</v>
      </c>
      <c r="P1622" s="1790"/>
      <c r="Q1622" s="1790"/>
      <c r="R1622" s="1790"/>
      <c r="S1622" s="1791"/>
      <c r="T1622" s="1827" t="s">
        <v>754</v>
      </c>
      <c r="U1622" s="1790"/>
      <c r="V1622" s="1790"/>
      <c r="W1622" s="1213"/>
      <c r="X1622" s="1789" t="s">
        <v>2866</v>
      </c>
      <c r="Y1622" s="1790"/>
      <c r="Z1622" s="1790"/>
      <c r="AA1622" s="1790"/>
      <c r="AB1622" s="1790"/>
      <c r="AC1622" s="1790"/>
      <c r="AD1622" s="1791"/>
      <c r="AE1622" s="1810" t="s">
        <v>2867</v>
      </c>
      <c r="AF1622" s="1828"/>
      <c r="AG1622" s="1828"/>
      <c r="AH1622" s="1213"/>
    </row>
    <row r="1623" spans="1:34" ht="17.45" customHeight="1">
      <c r="A1623" s="1792"/>
      <c r="B1623" s="1793"/>
      <c r="C1623" s="1793"/>
      <c r="D1623" s="1793"/>
      <c r="E1623" s="1793"/>
      <c r="F1623" s="1793"/>
      <c r="G1623" s="1793"/>
      <c r="H1623" s="1793"/>
      <c r="I1623" s="1793"/>
      <c r="J1623" s="1793"/>
      <c r="K1623" s="1794" t="s">
        <v>2873</v>
      </c>
      <c r="L1623" s="1794"/>
      <c r="M1623" s="1794"/>
      <c r="N1623" s="1794"/>
      <c r="O1623" s="1794"/>
      <c r="P1623" s="1794"/>
      <c r="Q1623" s="1794"/>
      <c r="R1623" s="1794"/>
      <c r="S1623" s="1794"/>
      <c r="T1623" s="1794"/>
      <c r="U1623" s="1794"/>
      <c r="V1623" s="1794"/>
      <c r="W1623" s="1794"/>
      <c r="X1623" s="1794"/>
      <c r="Y1623" s="1794"/>
      <c r="Z1623" s="1794"/>
      <c r="AA1623" s="1794"/>
      <c r="AB1623" s="1214"/>
      <c r="AC1623" s="1795">
        <v>0</v>
      </c>
      <c r="AD1623" s="1795"/>
      <c r="AE1623" s="1795"/>
      <c r="AF1623" s="1795"/>
      <c r="AG1623" s="1795"/>
      <c r="AH1623" s="1213"/>
    </row>
    <row r="1624" spans="1:34" ht="17.45" customHeight="1">
      <c r="A1624" s="1801" t="s">
        <v>2874</v>
      </c>
      <c r="B1624" s="1825"/>
      <c r="C1624" s="1825"/>
      <c r="D1624" s="1825"/>
      <c r="E1624" s="1825"/>
      <c r="F1624" s="1825"/>
      <c r="G1624" s="1825"/>
      <c r="H1624" s="1825"/>
      <c r="I1624" s="1825"/>
      <c r="J1624" s="1826"/>
      <c r="K1624" s="1789" t="s">
        <v>2850</v>
      </c>
      <c r="L1624" s="1791"/>
      <c r="M1624" s="1855" t="s">
        <v>2875</v>
      </c>
      <c r="N1624" s="1856"/>
      <c r="O1624" s="1857"/>
      <c r="P1624" s="1855" t="s">
        <v>2876</v>
      </c>
      <c r="Q1624" s="1856"/>
      <c r="R1624" s="1857"/>
      <c r="S1624" s="1855" t="s">
        <v>2877</v>
      </c>
      <c r="T1624" s="1857"/>
      <c r="U1624" s="1789" t="s">
        <v>2878</v>
      </c>
      <c r="V1624" s="1790"/>
      <c r="W1624" s="1791"/>
      <c r="X1624" s="1789" t="s">
        <v>2879</v>
      </c>
      <c r="Y1624" s="1790"/>
      <c r="Z1624" s="1790"/>
      <c r="AA1624" s="1790"/>
      <c r="AB1624" s="1791"/>
      <c r="AC1624" s="1789" t="s">
        <v>2880</v>
      </c>
      <c r="AD1624" s="1791"/>
      <c r="AE1624" s="1810" t="s">
        <v>2867</v>
      </c>
      <c r="AF1624" s="1828"/>
      <c r="AG1624" s="1828"/>
      <c r="AH1624" s="1213"/>
    </row>
    <row r="1625" spans="1:34" ht="16.7" customHeight="1">
      <c r="A1625" s="1853"/>
      <c r="B1625" s="1778"/>
      <c r="C1625" s="1778"/>
      <c r="D1625" s="1778"/>
      <c r="E1625" s="1778"/>
      <c r="F1625" s="1778"/>
      <c r="G1625" s="1778"/>
      <c r="H1625" s="1778"/>
      <c r="I1625" s="1846" t="s">
        <v>2881</v>
      </c>
      <c r="J1625" s="1846"/>
      <c r="K1625" s="1846"/>
      <c r="L1625" s="1846"/>
      <c r="M1625" s="1846"/>
      <c r="N1625" s="1846"/>
      <c r="O1625" s="1846"/>
      <c r="P1625" s="1846"/>
      <c r="Q1625" s="1846"/>
      <c r="R1625" s="1846"/>
      <c r="S1625" s="1846"/>
      <c r="T1625" s="1846"/>
      <c r="U1625" s="1846"/>
      <c r="V1625" s="1846"/>
      <c r="W1625" s="1846"/>
      <c r="X1625" s="1846"/>
      <c r="Y1625" s="1846"/>
      <c r="Z1625" s="1203"/>
      <c r="AA1625" s="1847">
        <v>0</v>
      </c>
      <c r="AB1625" s="1847"/>
      <c r="AC1625" s="1847"/>
      <c r="AD1625" s="1847"/>
      <c r="AE1625" s="1847"/>
      <c r="AF1625" s="1847"/>
      <c r="AG1625" s="1847"/>
      <c r="AH1625" s="1204"/>
    </row>
    <row r="1626" spans="1:34" ht="5.85" customHeight="1">
      <c r="A1626" s="1854"/>
      <c r="B1626" s="1309"/>
      <c r="C1626" s="1309"/>
      <c r="D1626" s="1309"/>
      <c r="E1626" s="1309"/>
      <c r="F1626" s="1309"/>
      <c r="G1626" s="1309"/>
      <c r="H1626" s="1309"/>
      <c r="I1626" s="1309"/>
      <c r="J1626" s="1309"/>
      <c r="K1626" s="1309"/>
      <c r="L1626" s="1309"/>
      <c r="M1626" s="1309"/>
      <c r="N1626" s="1309"/>
      <c r="O1626" s="1309"/>
      <c r="P1626" s="1309"/>
      <c r="Q1626" s="1309"/>
      <c r="R1626" s="1309"/>
      <c r="S1626" s="1309"/>
      <c r="T1626" s="1309"/>
      <c r="U1626" s="1309"/>
      <c r="V1626" s="1309"/>
      <c r="W1626" s="1309"/>
      <c r="X1626" s="1309"/>
      <c r="Y1626" s="1309"/>
      <c r="Z1626" s="1309"/>
      <c r="AA1626" s="1309"/>
      <c r="AB1626" s="1309"/>
      <c r="AC1626" s="1309"/>
      <c r="AD1626" s="1309"/>
      <c r="AE1626" s="1309"/>
      <c r="AF1626" s="1309"/>
      <c r="AG1626" s="1309"/>
      <c r="AH1626" s="1782"/>
    </row>
    <row r="1627" spans="1:34" ht="17.45" customHeight="1">
      <c r="A1627" s="1845"/>
      <c r="B1627" s="1799"/>
      <c r="C1627" s="1799"/>
      <c r="D1627" s="1799"/>
      <c r="E1627" s="1799"/>
      <c r="F1627" s="1799"/>
      <c r="G1627" s="1799"/>
      <c r="H1627" s="1799"/>
      <c r="I1627" s="1842" t="s">
        <v>2882</v>
      </c>
      <c r="J1627" s="1842"/>
      <c r="K1627" s="1842"/>
      <c r="L1627" s="1842"/>
      <c r="M1627" s="1842"/>
      <c r="N1627" s="1842"/>
      <c r="O1627" s="1842"/>
      <c r="P1627" s="1842"/>
      <c r="Q1627" s="1842"/>
      <c r="R1627" s="1842"/>
      <c r="S1627" s="1842"/>
      <c r="T1627" s="1842"/>
      <c r="U1627" s="1842"/>
      <c r="V1627" s="1842"/>
      <c r="W1627" s="1842"/>
      <c r="X1627" s="1842"/>
      <c r="Y1627" s="1842"/>
      <c r="Z1627" s="1212"/>
      <c r="AA1627" s="1848">
        <v>6.87</v>
      </c>
      <c r="AB1627" s="1848"/>
      <c r="AC1627" s="1848"/>
      <c r="AD1627" s="1848"/>
      <c r="AE1627" s="1848"/>
      <c r="AF1627" s="1848"/>
      <c r="AG1627" s="1848"/>
      <c r="AH1627" s="1208"/>
    </row>
    <row r="1628" spans="1:34" ht="45.75" customHeight="1">
      <c r="A1628" s="1849" t="s">
        <v>2883</v>
      </c>
      <c r="B1628" s="1850"/>
      <c r="C1628" s="1850"/>
      <c r="D1628" s="1850"/>
      <c r="E1628" s="1851"/>
      <c r="F1628" s="1852"/>
      <c r="G1628" s="1852"/>
      <c r="H1628" s="1852"/>
      <c r="I1628" s="1852"/>
      <c r="J1628" s="1852"/>
      <c r="K1628" s="1852"/>
      <c r="L1628" s="1852"/>
      <c r="M1628" s="1852"/>
      <c r="N1628" s="1852"/>
      <c r="O1628" s="1852"/>
      <c r="P1628" s="1852"/>
      <c r="Q1628" s="1852"/>
      <c r="R1628" s="1852"/>
      <c r="S1628" s="1852"/>
      <c r="T1628" s="1852"/>
      <c r="U1628" s="1852"/>
      <c r="V1628" s="1852"/>
      <c r="W1628" s="1852"/>
      <c r="X1628" s="1852"/>
      <c r="Y1628" s="1852"/>
      <c r="Z1628" s="1852"/>
      <c r="AA1628" s="1852"/>
      <c r="AB1628" s="1852"/>
      <c r="AC1628" s="1852"/>
      <c r="AD1628" s="1852"/>
      <c r="AE1628" s="1852"/>
      <c r="AF1628" s="1852"/>
      <c r="AG1628" s="1852"/>
      <c r="AH1628" s="1851"/>
    </row>
    <row r="1629" spans="1:34" ht="129.4" customHeight="1">
      <c r="A1629" s="1218"/>
      <c r="AH1629" s="1219"/>
    </row>
    <row r="1630" spans="1:34" ht="129.4" customHeight="1">
      <c r="A1630" s="1220"/>
      <c r="B1630" s="1221"/>
      <c r="C1630" s="1221"/>
      <c r="D1630" s="1221"/>
      <c r="E1630" s="1221"/>
      <c r="F1630" s="1221"/>
      <c r="G1630" s="1221"/>
      <c r="H1630" s="1221"/>
      <c r="I1630" s="1221"/>
      <c r="J1630" s="1221"/>
      <c r="K1630" s="1221"/>
      <c r="L1630" s="1221"/>
      <c r="M1630" s="1221"/>
      <c r="N1630" s="1221"/>
      <c r="O1630" s="1221"/>
      <c r="P1630" s="1221"/>
      <c r="Q1630" s="1221"/>
      <c r="R1630" s="1221"/>
      <c r="S1630" s="1221"/>
      <c r="T1630" s="1221"/>
      <c r="U1630" s="1221"/>
      <c r="V1630" s="1221"/>
      <c r="W1630" s="1221"/>
      <c r="X1630" s="1221"/>
      <c r="Y1630" s="1221"/>
      <c r="Z1630" s="1221"/>
      <c r="AA1630" s="1221"/>
      <c r="AB1630" s="1221"/>
      <c r="AC1630" s="1221"/>
      <c r="AD1630" s="1221"/>
      <c r="AE1630" s="1221"/>
      <c r="AF1630" s="1221"/>
      <c r="AG1630" s="1221"/>
      <c r="AH1630" s="1222"/>
    </row>
    <row r="1631" spans="1:34" ht="5.85" customHeight="1">
      <c r="A1631" s="1777"/>
      <c r="B1631" s="1778"/>
      <c r="C1631" s="1778"/>
      <c r="D1631" s="1778"/>
      <c r="E1631" s="1778"/>
      <c r="F1631" s="1778"/>
      <c r="G1631" s="1778"/>
      <c r="H1631" s="1778"/>
      <c r="I1631" s="1778"/>
      <c r="J1631" s="1778"/>
      <c r="K1631" s="1778"/>
      <c r="L1631" s="1778"/>
      <c r="M1631" s="1778"/>
      <c r="N1631" s="1778"/>
      <c r="O1631" s="1778"/>
      <c r="P1631" s="1778"/>
      <c r="Q1631" s="1778"/>
      <c r="R1631" s="1778"/>
      <c r="S1631" s="1778"/>
      <c r="T1631" s="1778"/>
      <c r="U1631" s="1778"/>
      <c r="V1631" s="1778"/>
      <c r="W1631" s="1778"/>
      <c r="X1631" s="1778"/>
      <c r="Y1631" s="1778"/>
      <c r="Z1631" s="1778"/>
      <c r="AA1631" s="1778"/>
      <c r="AB1631" s="1778"/>
      <c r="AC1631" s="1778"/>
      <c r="AD1631" s="1778"/>
      <c r="AE1631" s="1778"/>
      <c r="AF1631" s="1778"/>
      <c r="AG1631" s="1778"/>
      <c r="AH1631" s="1779"/>
    </row>
    <row r="1632" spans="1:34" ht="11.65" customHeight="1">
      <c r="A1632" s="1780" t="s">
        <v>2834</v>
      </c>
      <c r="B1632" s="1310"/>
      <c r="C1632" s="1310"/>
      <c r="D1632" s="1310"/>
      <c r="E1632" s="1310"/>
      <c r="F1632" s="1310"/>
      <c r="G1632" s="1310"/>
      <c r="H1632" s="1310"/>
      <c r="I1632" s="1310"/>
      <c r="J1632" s="1310"/>
      <c r="K1632" s="1310"/>
      <c r="L1632" s="1310"/>
      <c r="M1632" s="1310"/>
      <c r="N1632" s="1310"/>
      <c r="O1632" s="1310"/>
      <c r="P1632" s="1310"/>
      <c r="Q1632" s="1310"/>
      <c r="R1632" s="1310"/>
      <c r="S1632" s="1310"/>
      <c r="T1632" s="1310"/>
      <c r="U1632" s="1310"/>
      <c r="V1632" s="1310"/>
      <c r="W1632" s="1310"/>
      <c r="X1632" s="1310"/>
      <c r="Y1632" s="1310"/>
      <c r="Z1632" s="1310"/>
      <c r="AA1632" s="1310"/>
      <c r="AB1632" s="1310"/>
      <c r="AC1632" s="1310"/>
      <c r="AD1632" s="1309"/>
      <c r="AE1632" s="1309"/>
      <c r="AF1632" s="1781" t="s">
        <v>3044</v>
      </c>
      <c r="AG1632" s="1781"/>
      <c r="AH1632" s="1782"/>
    </row>
    <row r="1633" spans="1:34" ht="5.85" customHeight="1">
      <c r="A1633" s="1780"/>
      <c r="B1633" s="1310"/>
      <c r="C1633" s="1310"/>
      <c r="D1633" s="1310"/>
      <c r="E1633" s="1310"/>
      <c r="F1633" s="1310"/>
      <c r="G1633" s="1310"/>
      <c r="H1633" s="1310"/>
      <c r="I1633" s="1310"/>
      <c r="J1633" s="1310"/>
      <c r="K1633" s="1310"/>
      <c r="L1633" s="1310"/>
      <c r="M1633" s="1310"/>
      <c r="N1633" s="1310"/>
      <c r="O1633" s="1310"/>
      <c r="P1633" s="1310"/>
      <c r="Q1633" s="1310"/>
      <c r="R1633" s="1310"/>
      <c r="S1633" s="1310"/>
      <c r="T1633" s="1310"/>
      <c r="U1633" s="1310"/>
      <c r="V1633" s="1310"/>
      <c r="W1633" s="1310"/>
      <c r="X1633" s="1310"/>
      <c r="Y1633" s="1310"/>
      <c r="Z1633" s="1310"/>
      <c r="AA1633" s="1310"/>
      <c r="AB1633" s="1310"/>
      <c r="AC1633" s="1310"/>
      <c r="AD1633" s="1311"/>
      <c r="AE1633" s="1311"/>
      <c r="AF1633" s="1311"/>
      <c r="AG1633" s="1311"/>
      <c r="AH1633" s="1782"/>
    </row>
    <row r="1634" spans="1:34" ht="10.9" customHeight="1">
      <c r="A1634" s="1783" t="s">
        <v>2836</v>
      </c>
      <c r="B1634" s="1784"/>
      <c r="C1634" s="1784"/>
      <c r="D1634" s="1784"/>
      <c r="E1634" s="1784"/>
      <c r="F1634" s="1784"/>
      <c r="G1634" s="1784"/>
      <c r="H1634" s="1784"/>
      <c r="I1634" s="1784"/>
      <c r="J1634" s="1784"/>
      <c r="K1634" s="1784"/>
      <c r="L1634" s="1784"/>
      <c r="M1634" s="1784"/>
      <c r="N1634" s="1784"/>
      <c r="O1634" s="1784"/>
      <c r="P1634" s="1784"/>
      <c r="Q1634" s="1784"/>
      <c r="R1634" s="1784"/>
      <c r="S1634" s="1784"/>
      <c r="T1634" s="1784"/>
      <c r="U1634" s="1784"/>
      <c r="V1634" s="1784"/>
      <c r="W1634" s="1784"/>
      <c r="X1634" s="1784"/>
      <c r="Y1634" s="1784"/>
      <c r="Z1634" s="1784"/>
      <c r="AA1634" s="1784"/>
      <c r="AB1634" s="1784"/>
      <c r="AC1634" s="1784"/>
      <c r="AD1634" s="1311"/>
      <c r="AE1634" s="1311"/>
      <c r="AF1634" s="1311"/>
      <c r="AG1634" s="1311"/>
      <c r="AH1634" s="1782"/>
    </row>
    <row r="1635" spans="1:34" ht="23.25" customHeight="1">
      <c r="A1635" s="1785" t="s">
        <v>2837</v>
      </c>
      <c r="B1635" s="1786"/>
      <c r="C1635" s="1786"/>
      <c r="D1635" s="1786"/>
      <c r="E1635" s="1786"/>
      <c r="F1635" s="1786"/>
      <c r="G1635" s="1786"/>
      <c r="H1635" s="1786"/>
      <c r="I1635" s="1786"/>
      <c r="J1635" s="1786"/>
      <c r="K1635" s="1786"/>
      <c r="L1635" s="1786"/>
      <c r="M1635" s="1786"/>
      <c r="N1635" s="1786"/>
      <c r="O1635" s="1786"/>
      <c r="P1635" s="1786"/>
      <c r="Q1635" s="1786"/>
      <c r="R1635" s="1786"/>
      <c r="S1635" s="1786"/>
      <c r="T1635" s="1786"/>
      <c r="U1635" s="1786"/>
      <c r="V1635" s="1786"/>
      <c r="W1635" s="1786"/>
      <c r="X1635" s="1786"/>
      <c r="Y1635" s="1786"/>
      <c r="Z1635" s="1786"/>
      <c r="AA1635" s="1786"/>
      <c r="AB1635" s="1786"/>
      <c r="AC1635" s="1786"/>
      <c r="AD1635" s="1311"/>
      <c r="AE1635" s="1311"/>
      <c r="AF1635" s="1311"/>
      <c r="AG1635" s="1311"/>
      <c r="AH1635" s="1782"/>
    </row>
    <row r="1636" spans="1:34" ht="5.85" customHeight="1">
      <c r="A1636" s="1787" t="s">
        <v>2838</v>
      </c>
      <c r="B1636" s="1788"/>
      <c r="C1636" s="1788"/>
      <c r="D1636" s="1788"/>
      <c r="E1636" s="1788"/>
      <c r="F1636" s="1788"/>
      <c r="G1636" s="1788"/>
      <c r="H1636" s="1788"/>
      <c r="I1636" s="1788"/>
      <c r="J1636" s="1788"/>
      <c r="K1636" s="1788"/>
      <c r="L1636" s="1788"/>
      <c r="M1636" s="1788"/>
      <c r="N1636" s="1788"/>
      <c r="O1636" s="1788"/>
      <c r="P1636" s="1788"/>
      <c r="Q1636" s="1788"/>
      <c r="R1636" s="1788"/>
      <c r="S1636" s="1788"/>
      <c r="T1636" s="1788"/>
      <c r="U1636" s="1788"/>
      <c r="V1636" s="1788"/>
      <c r="W1636" s="1788"/>
      <c r="X1636" s="1788"/>
      <c r="Y1636" s="1788"/>
      <c r="Z1636" s="1788"/>
      <c r="AA1636" s="1788"/>
      <c r="AB1636" s="1788"/>
      <c r="AC1636" s="1788"/>
      <c r="AD1636" s="1311"/>
      <c r="AE1636" s="1311"/>
      <c r="AF1636" s="1311"/>
      <c r="AG1636" s="1311"/>
      <c r="AH1636" s="1782"/>
    </row>
    <row r="1637" spans="1:34" ht="5.85" customHeight="1">
      <c r="A1637" s="1787"/>
      <c r="B1637" s="1788"/>
      <c r="C1637" s="1788"/>
      <c r="D1637" s="1788"/>
      <c r="E1637" s="1788"/>
      <c r="F1637" s="1788"/>
      <c r="G1637" s="1788"/>
      <c r="H1637" s="1788"/>
      <c r="I1637" s="1788"/>
      <c r="J1637" s="1788"/>
      <c r="K1637" s="1788"/>
      <c r="L1637" s="1788"/>
      <c r="M1637" s="1788"/>
      <c r="N1637" s="1788"/>
      <c r="O1637" s="1788"/>
      <c r="P1637" s="1788"/>
      <c r="Q1637" s="1788"/>
      <c r="R1637" s="1788"/>
      <c r="S1637" s="1788"/>
      <c r="T1637" s="1788"/>
      <c r="U1637" s="1788"/>
      <c r="V1637" s="1788"/>
      <c r="W1637" s="1788"/>
      <c r="X1637" s="1788"/>
      <c r="Y1637" s="1788"/>
      <c r="Z1637" s="1788"/>
      <c r="AA1637" s="1788"/>
      <c r="AB1637" s="1788"/>
      <c r="AC1637" s="1788"/>
      <c r="AD1637" s="1782"/>
      <c r="AE1637" s="1309"/>
      <c r="AF1637" s="1309"/>
      <c r="AG1637" s="1309"/>
      <c r="AH1637" s="1782"/>
    </row>
    <row r="1638" spans="1:34" ht="10.9" customHeight="1">
      <c r="A1638" s="1787" t="s">
        <v>2839</v>
      </c>
      <c r="B1638" s="1788"/>
      <c r="C1638" s="1788"/>
      <c r="D1638" s="1788"/>
      <c r="E1638" s="1788"/>
      <c r="F1638" s="1788"/>
      <c r="G1638" s="1788"/>
      <c r="H1638" s="1788"/>
      <c r="I1638" s="1788"/>
      <c r="J1638" s="1788"/>
      <c r="K1638" s="1788"/>
      <c r="L1638" s="1788"/>
      <c r="M1638" s="1788"/>
      <c r="N1638" s="1788"/>
      <c r="O1638" s="1788"/>
      <c r="P1638" s="1788"/>
      <c r="Q1638" s="1788"/>
      <c r="R1638" s="1788"/>
      <c r="S1638" s="1788"/>
      <c r="T1638" s="1788"/>
      <c r="U1638" s="1788"/>
      <c r="V1638" s="1788"/>
      <c r="W1638" s="1788"/>
      <c r="X1638" s="1788"/>
      <c r="Y1638" s="1788"/>
      <c r="Z1638" s="1788"/>
      <c r="AA1638" s="1788"/>
      <c r="AB1638" s="1788"/>
      <c r="AC1638" s="1788"/>
      <c r="AD1638" s="1818" t="s">
        <v>2840</v>
      </c>
      <c r="AE1638" s="1818"/>
      <c r="AF1638" s="1206">
        <v>21.23</v>
      </c>
      <c r="AG1638" s="1207" t="s">
        <v>5</v>
      </c>
      <c r="AH1638" s="1800"/>
    </row>
    <row r="1639" spans="1:34" ht="11.65" customHeight="1">
      <c r="A1639" s="1819" t="s">
        <v>2841</v>
      </c>
      <c r="B1639" s="1820"/>
      <c r="C1639" s="1820"/>
      <c r="D1639" s="1820"/>
      <c r="E1639" s="1820"/>
      <c r="F1639" s="1820"/>
      <c r="G1639" s="1820"/>
      <c r="H1639" s="1820"/>
      <c r="I1639" s="1820"/>
      <c r="J1639" s="1820"/>
      <c r="K1639" s="1820"/>
      <c r="L1639" s="1820"/>
      <c r="M1639" s="1820"/>
      <c r="N1639" s="1820"/>
      <c r="O1639" s="1820"/>
      <c r="P1639" s="1820"/>
      <c r="Q1639" s="1820"/>
      <c r="R1639" s="1820"/>
      <c r="S1639" s="1820"/>
      <c r="T1639" s="1820"/>
      <c r="U1639" s="1820"/>
      <c r="V1639" s="1820"/>
      <c r="W1639" s="1820"/>
      <c r="X1639" s="1820"/>
      <c r="Y1639" s="1820"/>
      <c r="Z1639" s="1820"/>
      <c r="AA1639" s="1820"/>
      <c r="AB1639" s="1820"/>
      <c r="AC1639" s="1820"/>
      <c r="AD1639" s="1821" t="s">
        <v>2842</v>
      </c>
      <c r="AE1639" s="1821"/>
      <c r="AF1639" s="1210">
        <v>15</v>
      </c>
      <c r="AG1639" s="1211" t="s">
        <v>5</v>
      </c>
      <c r="AH1639" s="1800"/>
    </row>
    <row r="1640" spans="1:34" ht="17.45" customHeight="1">
      <c r="A1640" s="1822" t="s">
        <v>2843</v>
      </c>
      <c r="B1640" s="1802"/>
      <c r="C1640" s="1802"/>
      <c r="D1640" s="1778"/>
      <c r="E1640" s="1823" t="s">
        <v>2701</v>
      </c>
      <c r="F1640" s="1823"/>
      <c r="G1640" s="1823"/>
      <c r="H1640" s="1823"/>
      <c r="I1640" s="1823"/>
      <c r="J1640" s="1823"/>
      <c r="K1640" s="1823"/>
      <c r="L1640" s="1823"/>
      <c r="M1640" s="1823"/>
      <c r="N1640" s="1823"/>
      <c r="O1640" s="1823"/>
      <c r="P1640" s="1823"/>
      <c r="Q1640" s="1823"/>
      <c r="R1640" s="1823"/>
      <c r="S1640" s="1823"/>
      <c r="T1640" s="1823"/>
      <c r="U1640" s="1823"/>
      <c r="V1640" s="1823"/>
      <c r="W1640" s="1823"/>
      <c r="X1640" s="1823"/>
      <c r="Y1640" s="1823"/>
      <c r="Z1640" s="1823"/>
      <c r="AA1640" s="1823"/>
      <c r="AB1640" s="1823"/>
      <c r="AC1640" s="1823"/>
      <c r="AD1640" s="1823"/>
      <c r="AE1640" s="1823"/>
      <c r="AF1640" s="1823"/>
      <c r="AG1640" s="1823"/>
      <c r="AH1640" s="1779"/>
    </row>
    <row r="1641" spans="1:34" ht="16.7" customHeight="1">
      <c r="A1641" s="1824" t="s">
        <v>2844</v>
      </c>
      <c r="B1641" s="1816"/>
      <c r="C1641" s="1816"/>
      <c r="D1641" s="1309"/>
      <c r="E1641" s="1815" t="s">
        <v>670</v>
      </c>
      <c r="F1641" s="1815"/>
      <c r="G1641" s="1111"/>
      <c r="H1641" s="1796" t="s">
        <v>2845</v>
      </c>
      <c r="I1641" s="1796"/>
      <c r="J1641" s="1796" t="s">
        <v>497</v>
      </c>
      <c r="K1641" s="1796"/>
      <c r="L1641" s="1309"/>
      <c r="M1641" s="1309"/>
      <c r="N1641" s="1816" t="s">
        <v>2846</v>
      </c>
      <c r="O1641" s="1816"/>
      <c r="P1641" s="1816"/>
      <c r="Q1641" s="1816"/>
      <c r="R1641" s="1817">
        <v>3.1124999999999998</v>
      </c>
      <c r="S1641" s="1817"/>
      <c r="T1641" s="1817"/>
      <c r="U1641" s="1817"/>
      <c r="V1641" s="1309"/>
      <c r="W1641" s="1309"/>
      <c r="X1641" s="1309"/>
      <c r="Y1641" s="1796" t="s">
        <v>2847</v>
      </c>
      <c r="Z1641" s="1796"/>
      <c r="AA1641" s="1796"/>
      <c r="AB1641" s="1796"/>
      <c r="AC1641" s="1796"/>
      <c r="AD1641" s="1796"/>
      <c r="AE1641" s="1796"/>
      <c r="AF1641" s="1797" t="s">
        <v>2848</v>
      </c>
      <c r="AG1641" s="1797"/>
      <c r="AH1641" s="1782"/>
    </row>
    <row r="1642" spans="1:34" ht="5.85" customHeight="1">
      <c r="A1642" s="1798"/>
      <c r="B1642" s="1799"/>
      <c r="C1642" s="1799"/>
      <c r="D1642" s="1799"/>
      <c r="E1642" s="1799"/>
      <c r="F1642" s="1799"/>
      <c r="G1642" s="1799"/>
      <c r="H1642" s="1799"/>
      <c r="I1642" s="1799"/>
      <c r="J1642" s="1799"/>
      <c r="K1642" s="1799"/>
      <c r="L1642" s="1799"/>
      <c r="M1642" s="1799"/>
      <c r="N1642" s="1799"/>
      <c r="O1642" s="1799"/>
      <c r="P1642" s="1799"/>
      <c r="Q1642" s="1799"/>
      <c r="R1642" s="1799"/>
      <c r="S1642" s="1799"/>
      <c r="T1642" s="1799"/>
      <c r="U1642" s="1799"/>
      <c r="V1642" s="1799"/>
      <c r="W1642" s="1799"/>
      <c r="X1642" s="1799"/>
      <c r="Y1642" s="1799"/>
      <c r="Z1642" s="1799"/>
      <c r="AA1642" s="1799"/>
      <c r="AB1642" s="1799"/>
      <c r="AC1642" s="1799"/>
      <c r="AD1642" s="1799"/>
      <c r="AE1642" s="1799"/>
      <c r="AF1642" s="1799"/>
      <c r="AG1642" s="1799"/>
      <c r="AH1642" s="1800"/>
    </row>
    <row r="1643" spans="1:34" ht="17.45" customHeight="1">
      <c r="A1643" s="1801" t="s">
        <v>2849</v>
      </c>
      <c r="B1643" s="1802"/>
      <c r="C1643" s="1802"/>
      <c r="D1643" s="1802"/>
      <c r="E1643" s="1802"/>
      <c r="F1643" s="1802"/>
      <c r="G1643" s="1802"/>
      <c r="H1643" s="1802"/>
      <c r="I1643" s="1802"/>
      <c r="J1643" s="1803"/>
      <c r="K1643" s="1789" t="s">
        <v>2850</v>
      </c>
      <c r="L1643" s="1807"/>
      <c r="M1643" s="1789" t="s">
        <v>2851</v>
      </c>
      <c r="N1643" s="1790"/>
      <c r="O1643" s="1790"/>
      <c r="P1643" s="1790"/>
      <c r="Q1643" s="1790"/>
      <c r="R1643" s="1790"/>
      <c r="S1643" s="1790"/>
      <c r="T1643" s="1791"/>
      <c r="U1643" s="1789" t="s">
        <v>2852</v>
      </c>
      <c r="V1643" s="1790"/>
      <c r="W1643" s="1790"/>
      <c r="X1643" s="1790"/>
      <c r="Y1643" s="1790"/>
      <c r="Z1643" s="1790"/>
      <c r="AA1643" s="1790"/>
      <c r="AB1643" s="1790"/>
      <c r="AC1643" s="1790"/>
      <c r="AD1643" s="1791"/>
      <c r="AE1643" s="1810" t="s">
        <v>2853</v>
      </c>
      <c r="AF1643" s="1811"/>
      <c r="AG1643" s="1811"/>
      <c r="AH1643" s="1814"/>
    </row>
    <row r="1644" spans="1:34" ht="16.7" customHeight="1">
      <c r="A1644" s="1804"/>
      <c r="B1644" s="1805"/>
      <c r="C1644" s="1805"/>
      <c r="D1644" s="1805"/>
      <c r="E1644" s="1805"/>
      <c r="F1644" s="1805"/>
      <c r="G1644" s="1805"/>
      <c r="H1644" s="1805"/>
      <c r="I1644" s="1805"/>
      <c r="J1644" s="1806"/>
      <c r="K1644" s="1808"/>
      <c r="L1644" s="1809"/>
      <c r="M1644" s="1789" t="s">
        <v>2854</v>
      </c>
      <c r="N1644" s="1790"/>
      <c r="O1644" s="1790"/>
      <c r="P1644" s="1791"/>
      <c r="Q1644" s="1789" t="s">
        <v>2855</v>
      </c>
      <c r="R1644" s="1790"/>
      <c r="S1644" s="1790"/>
      <c r="T1644" s="1791"/>
      <c r="U1644" s="1789" t="s">
        <v>2854</v>
      </c>
      <c r="V1644" s="1790"/>
      <c r="W1644" s="1790"/>
      <c r="X1644" s="1790"/>
      <c r="Y1644" s="1790"/>
      <c r="Z1644" s="1791"/>
      <c r="AA1644" s="1789" t="s">
        <v>2855</v>
      </c>
      <c r="AB1644" s="1790"/>
      <c r="AC1644" s="1790"/>
      <c r="AD1644" s="1791"/>
      <c r="AE1644" s="1812"/>
      <c r="AF1644" s="1813"/>
      <c r="AG1644" s="1813"/>
      <c r="AH1644" s="1800"/>
    </row>
    <row r="1645" spans="1:34" ht="17.45" customHeight="1">
      <c r="A1645" s="1215"/>
      <c r="B1645" s="1216" t="s">
        <v>1494</v>
      </c>
      <c r="C1645" s="1829" t="s">
        <v>3045</v>
      </c>
      <c r="D1645" s="1830"/>
      <c r="E1645" s="1830"/>
      <c r="F1645" s="1830"/>
      <c r="G1645" s="1830"/>
      <c r="H1645" s="1830"/>
      <c r="I1645" s="1830"/>
      <c r="J1645" s="1829"/>
      <c r="K1645" s="1862">
        <v>1</v>
      </c>
      <c r="L1645" s="1863"/>
      <c r="M1645" s="1862">
        <v>1</v>
      </c>
      <c r="N1645" s="1864"/>
      <c r="O1645" s="1864"/>
      <c r="P1645" s="1863"/>
      <c r="Q1645" s="1862">
        <v>0</v>
      </c>
      <c r="R1645" s="1864"/>
      <c r="S1645" s="1864"/>
      <c r="T1645" s="1863"/>
      <c r="U1645" s="1859">
        <v>12.946899999999999</v>
      </c>
      <c r="V1645" s="1860"/>
      <c r="W1645" s="1860"/>
      <c r="X1645" s="1860"/>
      <c r="Y1645" s="1860"/>
      <c r="Z1645" s="1861"/>
      <c r="AA1645" s="1859">
        <v>2.8159000000000001</v>
      </c>
      <c r="AB1645" s="1860"/>
      <c r="AC1645" s="1860"/>
      <c r="AD1645" s="1861"/>
      <c r="AE1645" s="1839">
        <v>12.946899999999999</v>
      </c>
      <c r="AF1645" s="1795"/>
      <c r="AG1645" s="1795"/>
      <c r="AH1645" s="1217"/>
    </row>
    <row r="1646" spans="1:34" ht="17.45" customHeight="1">
      <c r="A1646" s="1792"/>
      <c r="B1646" s="1793"/>
      <c r="C1646" s="1793"/>
      <c r="D1646" s="1793"/>
      <c r="E1646" s="1793"/>
      <c r="F1646" s="1793"/>
      <c r="G1646" s="1793"/>
      <c r="H1646" s="1793"/>
      <c r="I1646" s="1793"/>
      <c r="J1646" s="1793"/>
      <c r="K1646" s="1794" t="s">
        <v>2856</v>
      </c>
      <c r="L1646" s="1794"/>
      <c r="M1646" s="1794"/>
      <c r="N1646" s="1794"/>
      <c r="O1646" s="1794"/>
      <c r="P1646" s="1794"/>
      <c r="Q1646" s="1794"/>
      <c r="R1646" s="1794"/>
      <c r="S1646" s="1794"/>
      <c r="T1646" s="1794"/>
      <c r="U1646" s="1794"/>
      <c r="V1646" s="1794"/>
      <c r="W1646" s="1794"/>
      <c r="X1646" s="1794"/>
      <c r="Y1646" s="1794"/>
      <c r="Z1646" s="1794"/>
      <c r="AA1646" s="1795">
        <v>12.946899999999999</v>
      </c>
      <c r="AB1646" s="1795"/>
      <c r="AC1646" s="1795"/>
      <c r="AD1646" s="1795"/>
      <c r="AE1646" s="1795"/>
      <c r="AF1646" s="1795"/>
      <c r="AG1646" s="1795"/>
      <c r="AH1646" s="1213"/>
    </row>
    <row r="1647" spans="1:34" ht="16.7" customHeight="1">
      <c r="A1647" s="1801" t="s">
        <v>2857</v>
      </c>
      <c r="B1647" s="1825"/>
      <c r="C1647" s="1825"/>
      <c r="D1647" s="1825"/>
      <c r="E1647" s="1825"/>
      <c r="F1647" s="1825"/>
      <c r="G1647" s="1825"/>
      <c r="H1647" s="1825"/>
      <c r="I1647" s="1825"/>
      <c r="J1647" s="1825"/>
      <c r="K1647" s="1825"/>
      <c r="L1647" s="1825"/>
      <c r="M1647" s="1825"/>
      <c r="N1647" s="1826"/>
      <c r="O1647" s="1789" t="s">
        <v>2858</v>
      </c>
      <c r="P1647" s="1790"/>
      <c r="Q1647" s="1790"/>
      <c r="R1647" s="1790"/>
      <c r="S1647" s="1791"/>
      <c r="T1647" s="1827" t="s">
        <v>2850</v>
      </c>
      <c r="U1647" s="1790"/>
      <c r="V1647" s="1790"/>
      <c r="W1647" s="1213"/>
      <c r="X1647" s="1789" t="s">
        <v>2859</v>
      </c>
      <c r="Y1647" s="1790"/>
      <c r="Z1647" s="1790"/>
      <c r="AA1647" s="1790"/>
      <c r="AB1647" s="1790"/>
      <c r="AC1647" s="1790"/>
      <c r="AD1647" s="1791"/>
      <c r="AE1647" s="1810" t="s">
        <v>2853</v>
      </c>
      <c r="AF1647" s="1828"/>
      <c r="AG1647" s="1828"/>
      <c r="AH1647" s="1213"/>
    </row>
    <row r="1648" spans="1:34" ht="17.45" customHeight="1">
      <c r="A1648" s="1215"/>
      <c r="B1648" s="1216" t="s">
        <v>1009</v>
      </c>
      <c r="C1648" s="1829" t="s">
        <v>1010</v>
      </c>
      <c r="D1648" s="1830"/>
      <c r="E1648" s="1830"/>
      <c r="F1648" s="1830"/>
      <c r="G1648" s="1830"/>
      <c r="H1648" s="1830"/>
      <c r="I1648" s="1830"/>
      <c r="J1648" s="1830"/>
      <c r="K1648" s="1830"/>
      <c r="L1648" s="1830"/>
      <c r="M1648" s="1830"/>
      <c r="N1648" s="1829"/>
      <c r="O1648" s="1831">
        <v>0</v>
      </c>
      <c r="P1648" s="1832"/>
      <c r="Q1648" s="1832"/>
      <c r="R1648" s="1832"/>
      <c r="S1648" s="1833"/>
      <c r="T1648" s="1858">
        <v>2</v>
      </c>
      <c r="U1648" s="1832"/>
      <c r="V1648" s="1832"/>
      <c r="W1648" s="1217"/>
      <c r="X1648" s="1859">
        <v>22.268799999999999</v>
      </c>
      <c r="Y1648" s="1860"/>
      <c r="Z1648" s="1860"/>
      <c r="AA1648" s="1860"/>
      <c r="AB1648" s="1860"/>
      <c r="AC1648" s="1860"/>
      <c r="AD1648" s="1861"/>
      <c r="AE1648" s="1839">
        <v>44.537599999999998</v>
      </c>
      <c r="AF1648" s="1795"/>
      <c r="AG1648" s="1795"/>
      <c r="AH1648" s="1217"/>
    </row>
    <row r="1649" spans="1:34" ht="17.45" customHeight="1">
      <c r="A1649" s="1792"/>
      <c r="B1649" s="1778"/>
      <c r="C1649" s="1778"/>
      <c r="D1649" s="1778"/>
      <c r="E1649" s="1778"/>
      <c r="F1649" s="1778"/>
      <c r="G1649" s="1778"/>
      <c r="H1649" s="1778"/>
      <c r="I1649" s="1846" t="s">
        <v>2860</v>
      </c>
      <c r="J1649" s="1846"/>
      <c r="K1649" s="1846"/>
      <c r="L1649" s="1846"/>
      <c r="M1649" s="1846"/>
      <c r="N1649" s="1846"/>
      <c r="O1649" s="1846"/>
      <c r="P1649" s="1846"/>
      <c r="Q1649" s="1846"/>
      <c r="R1649" s="1846"/>
      <c r="S1649" s="1846"/>
      <c r="T1649" s="1846"/>
      <c r="U1649" s="1846"/>
      <c r="V1649" s="1846"/>
      <c r="W1649" s="1846"/>
      <c r="X1649" s="1846"/>
      <c r="Y1649" s="1846"/>
      <c r="Z1649" s="1793"/>
      <c r="AA1649" s="1847">
        <v>44.537599999999998</v>
      </c>
      <c r="AB1649" s="1847"/>
      <c r="AC1649" s="1847"/>
      <c r="AD1649" s="1847"/>
      <c r="AE1649" s="1847"/>
      <c r="AF1649" s="1847"/>
      <c r="AG1649" s="1847"/>
      <c r="AH1649" s="1814"/>
    </row>
    <row r="1650" spans="1:34" ht="16.7" customHeight="1">
      <c r="A1650" s="1844"/>
      <c r="B1650" s="1309"/>
      <c r="C1650" s="1309"/>
      <c r="D1650" s="1309"/>
      <c r="E1650" s="1309"/>
      <c r="F1650" s="1309"/>
      <c r="G1650" s="1309"/>
      <c r="H1650" s="1309"/>
      <c r="I1650" s="1840" t="s">
        <v>2861</v>
      </c>
      <c r="J1650" s="1840"/>
      <c r="K1650" s="1840"/>
      <c r="L1650" s="1840"/>
      <c r="M1650" s="1840"/>
      <c r="N1650" s="1840"/>
      <c r="O1650" s="1840"/>
      <c r="P1650" s="1840"/>
      <c r="Q1650" s="1840"/>
      <c r="R1650" s="1840"/>
      <c r="S1650" s="1840"/>
      <c r="T1650" s="1840"/>
      <c r="U1650" s="1840"/>
      <c r="V1650" s="1840"/>
      <c r="W1650" s="1840"/>
      <c r="X1650" s="1840"/>
      <c r="Y1650" s="1840"/>
      <c r="Z1650" s="1309"/>
      <c r="AA1650" s="1841">
        <v>57.484499999999997</v>
      </c>
      <c r="AB1650" s="1841"/>
      <c r="AC1650" s="1841"/>
      <c r="AD1650" s="1841"/>
      <c r="AE1650" s="1841"/>
      <c r="AF1650" s="1841"/>
      <c r="AG1650" s="1841"/>
      <c r="AH1650" s="1782"/>
    </row>
    <row r="1651" spans="1:34" ht="17.45" customHeight="1">
      <c r="A1651" s="1844"/>
      <c r="B1651" s="1309"/>
      <c r="C1651" s="1309"/>
      <c r="D1651" s="1309"/>
      <c r="E1651" s="1309"/>
      <c r="F1651" s="1309"/>
      <c r="G1651" s="1309"/>
      <c r="H1651" s="1309"/>
      <c r="I1651" s="1840" t="s">
        <v>2862</v>
      </c>
      <c r="J1651" s="1840"/>
      <c r="K1651" s="1840"/>
      <c r="L1651" s="1840"/>
      <c r="M1651" s="1840"/>
      <c r="N1651" s="1840"/>
      <c r="O1651" s="1840"/>
      <c r="P1651" s="1840"/>
      <c r="Q1651" s="1840"/>
      <c r="R1651" s="1840"/>
      <c r="S1651" s="1840"/>
      <c r="T1651" s="1840"/>
      <c r="U1651" s="1840"/>
      <c r="V1651" s="1840"/>
      <c r="W1651" s="1840"/>
      <c r="X1651" s="1840"/>
      <c r="Y1651" s="1840"/>
      <c r="Z1651" s="1309"/>
      <c r="AA1651" s="1841">
        <v>18.468900000000001</v>
      </c>
      <c r="AB1651" s="1841"/>
      <c r="AC1651" s="1841"/>
      <c r="AD1651" s="1841"/>
      <c r="AE1651" s="1841"/>
      <c r="AF1651" s="1841"/>
      <c r="AG1651" s="1841"/>
      <c r="AH1651" s="1782"/>
    </row>
    <row r="1652" spans="1:34" ht="16.7" customHeight="1">
      <c r="A1652" s="1844"/>
      <c r="B1652" s="1309"/>
      <c r="C1652" s="1309"/>
      <c r="D1652" s="1309"/>
      <c r="E1652" s="1309"/>
      <c r="F1652" s="1309"/>
      <c r="G1652" s="1309"/>
      <c r="H1652" s="1309"/>
      <c r="I1652" s="1840" t="s">
        <v>2863</v>
      </c>
      <c r="J1652" s="1840"/>
      <c r="K1652" s="1840"/>
      <c r="L1652" s="1840"/>
      <c r="M1652" s="1840"/>
      <c r="N1652" s="1840"/>
      <c r="O1652" s="1840"/>
      <c r="P1652" s="1840"/>
      <c r="Q1652" s="1840"/>
      <c r="R1652" s="1840"/>
      <c r="S1652" s="1840"/>
      <c r="T1652" s="1840"/>
      <c r="U1652" s="1840"/>
      <c r="V1652" s="1840"/>
      <c r="W1652" s="1840"/>
      <c r="X1652" s="1840"/>
      <c r="Y1652" s="1840"/>
      <c r="Z1652" s="1309"/>
      <c r="AA1652" s="1841">
        <v>0</v>
      </c>
      <c r="AB1652" s="1841"/>
      <c r="AC1652" s="1841"/>
      <c r="AD1652" s="1841"/>
      <c r="AE1652" s="1841"/>
      <c r="AF1652" s="1841"/>
      <c r="AG1652" s="1841"/>
      <c r="AH1652" s="1782"/>
    </row>
    <row r="1653" spans="1:34" ht="17.45" customHeight="1">
      <c r="A1653" s="1845"/>
      <c r="B1653" s="1799"/>
      <c r="C1653" s="1799"/>
      <c r="D1653" s="1799"/>
      <c r="E1653" s="1799"/>
      <c r="F1653" s="1799"/>
      <c r="G1653" s="1799"/>
      <c r="H1653" s="1799"/>
      <c r="I1653" s="1842" t="s">
        <v>2864</v>
      </c>
      <c r="J1653" s="1842"/>
      <c r="K1653" s="1842"/>
      <c r="L1653" s="1842"/>
      <c r="M1653" s="1842"/>
      <c r="N1653" s="1842"/>
      <c r="O1653" s="1842"/>
      <c r="P1653" s="1842"/>
      <c r="Q1653" s="1842"/>
      <c r="R1653" s="1842"/>
      <c r="S1653" s="1842"/>
      <c r="T1653" s="1842"/>
      <c r="U1653" s="1842"/>
      <c r="V1653" s="1842"/>
      <c r="W1653" s="1842"/>
      <c r="X1653" s="1842"/>
      <c r="Y1653" s="1842"/>
      <c r="Z1653" s="1799"/>
      <c r="AA1653" s="1843">
        <v>0</v>
      </c>
      <c r="AB1653" s="1843"/>
      <c r="AC1653" s="1843"/>
      <c r="AD1653" s="1843"/>
      <c r="AE1653" s="1843"/>
      <c r="AF1653" s="1843"/>
      <c r="AG1653" s="1843"/>
      <c r="AH1653" s="1800"/>
    </row>
    <row r="1654" spans="1:34" ht="17.45" customHeight="1">
      <c r="A1654" s="1801" t="s">
        <v>2865</v>
      </c>
      <c r="B1654" s="1825"/>
      <c r="C1654" s="1825"/>
      <c r="D1654" s="1825"/>
      <c r="E1654" s="1825"/>
      <c r="F1654" s="1825"/>
      <c r="G1654" s="1825"/>
      <c r="H1654" s="1825"/>
      <c r="I1654" s="1825"/>
      <c r="J1654" s="1825"/>
      <c r="K1654" s="1825"/>
      <c r="L1654" s="1825"/>
      <c r="M1654" s="1825"/>
      <c r="N1654" s="1826"/>
      <c r="O1654" s="1789" t="s">
        <v>2850</v>
      </c>
      <c r="P1654" s="1790"/>
      <c r="Q1654" s="1790"/>
      <c r="R1654" s="1790"/>
      <c r="S1654" s="1791"/>
      <c r="T1654" s="1827" t="s">
        <v>754</v>
      </c>
      <c r="U1654" s="1790"/>
      <c r="V1654" s="1790"/>
      <c r="W1654" s="1213"/>
      <c r="X1654" s="1789" t="s">
        <v>2866</v>
      </c>
      <c r="Y1654" s="1790"/>
      <c r="Z1654" s="1790"/>
      <c r="AA1654" s="1790"/>
      <c r="AB1654" s="1790"/>
      <c r="AC1654" s="1790"/>
      <c r="AD1654" s="1791"/>
      <c r="AE1654" s="1810" t="s">
        <v>2867</v>
      </c>
      <c r="AF1654" s="1828"/>
      <c r="AG1654" s="1828"/>
      <c r="AH1654" s="1213"/>
    </row>
    <row r="1655" spans="1:34" ht="16.7" customHeight="1">
      <c r="A1655" s="1792"/>
      <c r="B1655" s="1793"/>
      <c r="C1655" s="1793"/>
      <c r="D1655" s="1793"/>
      <c r="E1655" s="1793"/>
      <c r="F1655" s="1793"/>
      <c r="G1655" s="1793"/>
      <c r="H1655" s="1793"/>
      <c r="I1655" s="1794" t="s">
        <v>2869</v>
      </c>
      <c r="J1655" s="1794"/>
      <c r="K1655" s="1794"/>
      <c r="L1655" s="1794"/>
      <c r="M1655" s="1794"/>
      <c r="N1655" s="1794"/>
      <c r="O1655" s="1794"/>
      <c r="P1655" s="1794"/>
      <c r="Q1655" s="1794"/>
      <c r="R1655" s="1794"/>
      <c r="S1655" s="1794"/>
      <c r="T1655" s="1794"/>
      <c r="U1655" s="1794"/>
      <c r="V1655" s="1794"/>
      <c r="W1655" s="1794"/>
      <c r="X1655" s="1794"/>
      <c r="Y1655" s="1794"/>
      <c r="Z1655" s="1214"/>
      <c r="AA1655" s="1795">
        <v>0</v>
      </c>
      <c r="AB1655" s="1795"/>
      <c r="AC1655" s="1795"/>
      <c r="AD1655" s="1795"/>
      <c r="AE1655" s="1795"/>
      <c r="AF1655" s="1795"/>
      <c r="AG1655" s="1795"/>
      <c r="AH1655" s="1213"/>
    </row>
    <row r="1656" spans="1:34" ht="17.45" customHeight="1">
      <c r="A1656" s="1801" t="s">
        <v>2870</v>
      </c>
      <c r="B1656" s="1825"/>
      <c r="C1656" s="1825"/>
      <c r="D1656" s="1825"/>
      <c r="E1656" s="1825"/>
      <c r="F1656" s="1825"/>
      <c r="G1656" s="1825"/>
      <c r="H1656" s="1825"/>
      <c r="I1656" s="1825"/>
      <c r="J1656" s="1825"/>
      <c r="K1656" s="1825"/>
      <c r="L1656" s="1825"/>
      <c r="M1656" s="1825"/>
      <c r="N1656" s="1826"/>
      <c r="O1656" s="1789" t="s">
        <v>2850</v>
      </c>
      <c r="P1656" s="1790"/>
      <c r="Q1656" s="1790"/>
      <c r="R1656" s="1790"/>
      <c r="S1656" s="1791"/>
      <c r="T1656" s="1827" t="s">
        <v>754</v>
      </c>
      <c r="U1656" s="1790"/>
      <c r="V1656" s="1790"/>
      <c r="W1656" s="1213"/>
      <c r="X1656" s="1789" t="s">
        <v>2866</v>
      </c>
      <c r="Y1656" s="1790"/>
      <c r="Z1656" s="1790"/>
      <c r="AA1656" s="1790"/>
      <c r="AB1656" s="1790"/>
      <c r="AC1656" s="1790"/>
      <c r="AD1656" s="1791"/>
      <c r="AE1656" s="1810" t="s">
        <v>2867</v>
      </c>
      <c r="AF1656" s="1828"/>
      <c r="AG1656" s="1828"/>
      <c r="AH1656" s="1213"/>
    </row>
    <row r="1657" spans="1:34" ht="17.45" customHeight="1">
      <c r="A1657" s="1792"/>
      <c r="B1657" s="1793"/>
      <c r="C1657" s="1793"/>
      <c r="D1657" s="1793"/>
      <c r="E1657" s="1793"/>
      <c r="F1657" s="1793"/>
      <c r="G1657" s="1793"/>
      <c r="H1657" s="1793"/>
      <c r="I1657" s="1794" t="s">
        <v>2871</v>
      </c>
      <c r="J1657" s="1794"/>
      <c r="K1657" s="1794"/>
      <c r="L1657" s="1794"/>
      <c r="M1657" s="1794"/>
      <c r="N1657" s="1794"/>
      <c r="O1657" s="1794"/>
      <c r="P1657" s="1794"/>
      <c r="Q1657" s="1794"/>
      <c r="R1657" s="1794"/>
      <c r="S1657" s="1794"/>
      <c r="T1657" s="1794"/>
      <c r="U1657" s="1794"/>
      <c r="V1657" s="1794"/>
      <c r="W1657" s="1794"/>
      <c r="X1657" s="1794"/>
      <c r="Y1657" s="1794"/>
      <c r="Z1657" s="1214"/>
      <c r="AA1657" s="1795">
        <v>0</v>
      </c>
      <c r="AB1657" s="1795"/>
      <c r="AC1657" s="1795"/>
      <c r="AD1657" s="1795"/>
      <c r="AE1657" s="1795"/>
      <c r="AF1657" s="1795"/>
      <c r="AG1657" s="1795"/>
      <c r="AH1657" s="1213"/>
    </row>
    <row r="1658" spans="1:34" ht="16.7" customHeight="1">
      <c r="A1658" s="1801" t="s">
        <v>2872</v>
      </c>
      <c r="B1658" s="1825"/>
      <c r="C1658" s="1825"/>
      <c r="D1658" s="1825"/>
      <c r="E1658" s="1825"/>
      <c r="F1658" s="1825"/>
      <c r="G1658" s="1825"/>
      <c r="H1658" s="1825"/>
      <c r="I1658" s="1825"/>
      <c r="J1658" s="1825"/>
      <c r="K1658" s="1825"/>
      <c r="L1658" s="1825"/>
      <c r="M1658" s="1825"/>
      <c r="N1658" s="1826"/>
      <c r="O1658" s="1789" t="s">
        <v>2850</v>
      </c>
      <c r="P1658" s="1790"/>
      <c r="Q1658" s="1790"/>
      <c r="R1658" s="1790"/>
      <c r="S1658" s="1791"/>
      <c r="T1658" s="1827" t="s">
        <v>754</v>
      </c>
      <c r="U1658" s="1790"/>
      <c r="V1658" s="1790"/>
      <c r="W1658" s="1213"/>
      <c r="X1658" s="1789" t="s">
        <v>2866</v>
      </c>
      <c r="Y1658" s="1790"/>
      <c r="Z1658" s="1790"/>
      <c r="AA1658" s="1790"/>
      <c r="AB1658" s="1790"/>
      <c r="AC1658" s="1790"/>
      <c r="AD1658" s="1791"/>
      <c r="AE1658" s="1810" t="s">
        <v>2867</v>
      </c>
      <c r="AF1658" s="1828"/>
      <c r="AG1658" s="1828"/>
      <c r="AH1658" s="1213"/>
    </row>
    <row r="1659" spans="1:34" ht="17.45" customHeight="1">
      <c r="A1659" s="1792"/>
      <c r="B1659" s="1793"/>
      <c r="C1659" s="1793"/>
      <c r="D1659" s="1793"/>
      <c r="E1659" s="1793"/>
      <c r="F1659" s="1793"/>
      <c r="G1659" s="1793"/>
      <c r="H1659" s="1793"/>
      <c r="I1659" s="1793"/>
      <c r="J1659" s="1793"/>
      <c r="K1659" s="1794" t="s">
        <v>2873</v>
      </c>
      <c r="L1659" s="1794"/>
      <c r="M1659" s="1794"/>
      <c r="N1659" s="1794"/>
      <c r="O1659" s="1794"/>
      <c r="P1659" s="1794"/>
      <c r="Q1659" s="1794"/>
      <c r="R1659" s="1794"/>
      <c r="S1659" s="1794"/>
      <c r="T1659" s="1794"/>
      <c r="U1659" s="1794"/>
      <c r="V1659" s="1794"/>
      <c r="W1659" s="1794"/>
      <c r="X1659" s="1794"/>
      <c r="Y1659" s="1794"/>
      <c r="Z1659" s="1794"/>
      <c r="AA1659" s="1794"/>
      <c r="AB1659" s="1214"/>
      <c r="AC1659" s="1795">
        <v>0</v>
      </c>
      <c r="AD1659" s="1795"/>
      <c r="AE1659" s="1795"/>
      <c r="AF1659" s="1795"/>
      <c r="AG1659" s="1795"/>
      <c r="AH1659" s="1213"/>
    </row>
    <row r="1660" spans="1:34" ht="16.7" customHeight="1">
      <c r="A1660" s="1801" t="s">
        <v>2874</v>
      </c>
      <c r="B1660" s="1825"/>
      <c r="C1660" s="1825"/>
      <c r="D1660" s="1825"/>
      <c r="E1660" s="1825"/>
      <c r="F1660" s="1825"/>
      <c r="G1660" s="1825"/>
      <c r="H1660" s="1825"/>
      <c r="I1660" s="1825"/>
      <c r="J1660" s="1826"/>
      <c r="K1660" s="1789" t="s">
        <v>2850</v>
      </c>
      <c r="L1660" s="1791"/>
      <c r="M1660" s="1855" t="s">
        <v>2875</v>
      </c>
      <c r="N1660" s="1856"/>
      <c r="O1660" s="1857"/>
      <c r="P1660" s="1855" t="s">
        <v>2876</v>
      </c>
      <c r="Q1660" s="1856"/>
      <c r="R1660" s="1857"/>
      <c r="S1660" s="1855" t="s">
        <v>2877</v>
      </c>
      <c r="T1660" s="1857"/>
      <c r="U1660" s="1789" t="s">
        <v>2878</v>
      </c>
      <c r="V1660" s="1790"/>
      <c r="W1660" s="1791"/>
      <c r="X1660" s="1789" t="s">
        <v>2879</v>
      </c>
      <c r="Y1660" s="1790"/>
      <c r="Z1660" s="1790"/>
      <c r="AA1660" s="1790"/>
      <c r="AB1660" s="1791"/>
      <c r="AC1660" s="1789" t="s">
        <v>2880</v>
      </c>
      <c r="AD1660" s="1791"/>
      <c r="AE1660" s="1810" t="s">
        <v>2867</v>
      </c>
      <c r="AF1660" s="1828"/>
      <c r="AG1660" s="1828"/>
      <c r="AH1660" s="1213"/>
    </row>
    <row r="1661" spans="1:34" ht="17.45" customHeight="1">
      <c r="A1661" s="1853"/>
      <c r="B1661" s="1778"/>
      <c r="C1661" s="1778"/>
      <c r="D1661" s="1778"/>
      <c r="E1661" s="1778"/>
      <c r="F1661" s="1778"/>
      <c r="G1661" s="1778"/>
      <c r="H1661" s="1778"/>
      <c r="I1661" s="1846" t="s">
        <v>2881</v>
      </c>
      <c r="J1661" s="1846"/>
      <c r="K1661" s="1846"/>
      <c r="L1661" s="1846"/>
      <c r="M1661" s="1846"/>
      <c r="N1661" s="1846"/>
      <c r="O1661" s="1846"/>
      <c r="P1661" s="1846"/>
      <c r="Q1661" s="1846"/>
      <c r="R1661" s="1846"/>
      <c r="S1661" s="1846"/>
      <c r="T1661" s="1846"/>
      <c r="U1661" s="1846"/>
      <c r="V1661" s="1846"/>
      <c r="W1661" s="1846"/>
      <c r="X1661" s="1846"/>
      <c r="Y1661" s="1846"/>
      <c r="Z1661" s="1203"/>
      <c r="AA1661" s="1847">
        <v>0</v>
      </c>
      <c r="AB1661" s="1847"/>
      <c r="AC1661" s="1847"/>
      <c r="AD1661" s="1847"/>
      <c r="AE1661" s="1847"/>
      <c r="AF1661" s="1847"/>
      <c r="AG1661" s="1847"/>
      <c r="AH1661" s="1204"/>
    </row>
    <row r="1662" spans="1:34" ht="5.85" customHeight="1">
      <c r="A1662" s="1854"/>
      <c r="B1662" s="1309"/>
      <c r="C1662" s="1309"/>
      <c r="D1662" s="1309"/>
      <c r="E1662" s="1309"/>
      <c r="F1662" s="1309"/>
      <c r="G1662" s="1309"/>
      <c r="H1662" s="1309"/>
      <c r="I1662" s="1309"/>
      <c r="J1662" s="1309"/>
      <c r="K1662" s="1309"/>
      <c r="L1662" s="1309"/>
      <c r="M1662" s="1309"/>
      <c r="N1662" s="1309"/>
      <c r="O1662" s="1309"/>
      <c r="P1662" s="1309"/>
      <c r="Q1662" s="1309"/>
      <c r="R1662" s="1309"/>
      <c r="S1662" s="1309"/>
      <c r="T1662" s="1309"/>
      <c r="U1662" s="1309"/>
      <c r="V1662" s="1309"/>
      <c r="W1662" s="1309"/>
      <c r="X1662" s="1309"/>
      <c r="Y1662" s="1309"/>
      <c r="Z1662" s="1309"/>
      <c r="AA1662" s="1309"/>
      <c r="AB1662" s="1309"/>
      <c r="AC1662" s="1309"/>
      <c r="AD1662" s="1309"/>
      <c r="AE1662" s="1309"/>
      <c r="AF1662" s="1309"/>
      <c r="AG1662" s="1309"/>
      <c r="AH1662" s="1782"/>
    </row>
    <row r="1663" spans="1:34" ht="17.45" customHeight="1">
      <c r="A1663" s="1845"/>
      <c r="B1663" s="1799"/>
      <c r="C1663" s="1799"/>
      <c r="D1663" s="1799"/>
      <c r="E1663" s="1799"/>
      <c r="F1663" s="1799"/>
      <c r="G1663" s="1799"/>
      <c r="H1663" s="1799"/>
      <c r="I1663" s="1842" t="s">
        <v>2882</v>
      </c>
      <c r="J1663" s="1842"/>
      <c r="K1663" s="1842"/>
      <c r="L1663" s="1842"/>
      <c r="M1663" s="1842"/>
      <c r="N1663" s="1842"/>
      <c r="O1663" s="1842"/>
      <c r="P1663" s="1842"/>
      <c r="Q1663" s="1842"/>
      <c r="R1663" s="1842"/>
      <c r="S1663" s="1842"/>
      <c r="T1663" s="1842"/>
      <c r="U1663" s="1842"/>
      <c r="V1663" s="1842"/>
      <c r="W1663" s="1842"/>
      <c r="X1663" s="1842"/>
      <c r="Y1663" s="1842"/>
      <c r="Z1663" s="1212"/>
      <c r="AA1663" s="1848">
        <v>18.47</v>
      </c>
      <c r="AB1663" s="1848"/>
      <c r="AC1663" s="1848"/>
      <c r="AD1663" s="1848"/>
      <c r="AE1663" s="1848"/>
      <c r="AF1663" s="1848"/>
      <c r="AG1663" s="1848"/>
      <c r="AH1663" s="1208"/>
    </row>
    <row r="1664" spans="1:34" ht="45.75" customHeight="1">
      <c r="A1664" s="1849" t="s">
        <v>2883</v>
      </c>
      <c r="B1664" s="1850"/>
      <c r="C1664" s="1850"/>
      <c r="D1664" s="1850"/>
      <c r="E1664" s="1851"/>
      <c r="F1664" s="1852"/>
      <c r="G1664" s="1852"/>
      <c r="H1664" s="1852"/>
      <c r="I1664" s="1852"/>
      <c r="J1664" s="1852"/>
      <c r="K1664" s="1852"/>
      <c r="L1664" s="1852"/>
      <c r="M1664" s="1852"/>
      <c r="N1664" s="1852"/>
      <c r="O1664" s="1852"/>
      <c r="P1664" s="1852"/>
      <c r="Q1664" s="1852"/>
      <c r="R1664" s="1852"/>
      <c r="S1664" s="1852"/>
      <c r="T1664" s="1852"/>
      <c r="U1664" s="1852"/>
      <c r="V1664" s="1852"/>
      <c r="W1664" s="1852"/>
      <c r="X1664" s="1852"/>
      <c r="Y1664" s="1852"/>
      <c r="Z1664" s="1852"/>
      <c r="AA1664" s="1852"/>
      <c r="AB1664" s="1852"/>
      <c r="AC1664" s="1852"/>
      <c r="AD1664" s="1852"/>
      <c r="AE1664" s="1852"/>
      <c r="AF1664" s="1852"/>
      <c r="AG1664" s="1852"/>
      <c r="AH1664" s="1851"/>
    </row>
    <row r="1665" spans="1:34" ht="133.15" customHeight="1">
      <c r="A1665" s="1218"/>
      <c r="AH1665" s="1219"/>
    </row>
    <row r="1666" spans="1:34" ht="133.15" customHeight="1">
      <c r="A1666" s="1220"/>
      <c r="B1666" s="1221"/>
      <c r="C1666" s="1221"/>
      <c r="D1666" s="1221"/>
      <c r="E1666" s="1221"/>
      <c r="F1666" s="1221"/>
      <c r="G1666" s="1221"/>
      <c r="H1666" s="1221"/>
      <c r="I1666" s="1221"/>
      <c r="J1666" s="1221"/>
      <c r="K1666" s="1221"/>
      <c r="L1666" s="1221"/>
      <c r="M1666" s="1221"/>
      <c r="N1666" s="1221"/>
      <c r="O1666" s="1221"/>
      <c r="P1666" s="1221"/>
      <c r="Q1666" s="1221"/>
      <c r="R1666" s="1221"/>
      <c r="S1666" s="1221"/>
      <c r="T1666" s="1221"/>
      <c r="U1666" s="1221"/>
      <c r="V1666" s="1221"/>
      <c r="W1666" s="1221"/>
      <c r="X1666" s="1221"/>
      <c r="Y1666" s="1221"/>
      <c r="Z1666" s="1221"/>
      <c r="AA1666" s="1221"/>
      <c r="AB1666" s="1221"/>
      <c r="AC1666" s="1221"/>
      <c r="AD1666" s="1221"/>
      <c r="AE1666" s="1221"/>
      <c r="AF1666" s="1221"/>
      <c r="AG1666" s="1221"/>
      <c r="AH1666" s="1222"/>
    </row>
    <row r="1667" spans="1:34" ht="5.85" customHeight="1">
      <c r="A1667" s="1777"/>
      <c r="B1667" s="1778"/>
      <c r="C1667" s="1778"/>
      <c r="D1667" s="1778"/>
      <c r="E1667" s="1778"/>
      <c r="F1667" s="1778"/>
      <c r="G1667" s="1778"/>
      <c r="H1667" s="1778"/>
      <c r="I1667" s="1778"/>
      <c r="J1667" s="1778"/>
      <c r="K1667" s="1778"/>
      <c r="L1667" s="1778"/>
      <c r="M1667" s="1778"/>
      <c r="N1667" s="1778"/>
      <c r="O1667" s="1778"/>
      <c r="P1667" s="1778"/>
      <c r="Q1667" s="1778"/>
      <c r="R1667" s="1778"/>
      <c r="S1667" s="1778"/>
      <c r="T1667" s="1778"/>
      <c r="U1667" s="1778"/>
      <c r="V1667" s="1778"/>
      <c r="W1667" s="1778"/>
      <c r="X1667" s="1778"/>
      <c r="Y1667" s="1778"/>
      <c r="Z1667" s="1778"/>
      <c r="AA1667" s="1778"/>
      <c r="AB1667" s="1778"/>
      <c r="AC1667" s="1778"/>
      <c r="AD1667" s="1778"/>
      <c r="AE1667" s="1778"/>
      <c r="AF1667" s="1778"/>
      <c r="AG1667" s="1778"/>
      <c r="AH1667" s="1779"/>
    </row>
    <row r="1668" spans="1:34" ht="10.9" customHeight="1">
      <c r="A1668" s="1780" t="s">
        <v>2834</v>
      </c>
      <c r="B1668" s="1310"/>
      <c r="C1668" s="1310"/>
      <c r="D1668" s="1310"/>
      <c r="E1668" s="1310"/>
      <c r="F1668" s="1310"/>
      <c r="G1668" s="1310"/>
      <c r="H1668" s="1310"/>
      <c r="I1668" s="1310"/>
      <c r="J1668" s="1310"/>
      <c r="K1668" s="1310"/>
      <c r="L1668" s="1310"/>
      <c r="M1668" s="1310"/>
      <c r="N1668" s="1310"/>
      <c r="O1668" s="1310"/>
      <c r="P1668" s="1310"/>
      <c r="Q1668" s="1310"/>
      <c r="R1668" s="1310"/>
      <c r="S1668" s="1310"/>
      <c r="T1668" s="1310"/>
      <c r="U1668" s="1310"/>
      <c r="V1668" s="1310"/>
      <c r="W1668" s="1310"/>
      <c r="X1668" s="1310"/>
      <c r="Y1668" s="1310"/>
      <c r="Z1668" s="1310"/>
      <c r="AA1668" s="1310"/>
      <c r="AB1668" s="1310"/>
      <c r="AC1668" s="1310"/>
      <c r="AD1668" s="1309"/>
      <c r="AE1668" s="1309"/>
      <c r="AF1668" s="1781" t="s">
        <v>3046</v>
      </c>
      <c r="AG1668" s="1781"/>
      <c r="AH1668" s="1782"/>
    </row>
    <row r="1669" spans="1:34" ht="5.85" customHeight="1">
      <c r="A1669" s="1780"/>
      <c r="B1669" s="1310"/>
      <c r="C1669" s="1310"/>
      <c r="D1669" s="1310"/>
      <c r="E1669" s="1310"/>
      <c r="F1669" s="1310"/>
      <c r="G1669" s="1310"/>
      <c r="H1669" s="1310"/>
      <c r="I1669" s="1310"/>
      <c r="J1669" s="1310"/>
      <c r="K1669" s="1310"/>
      <c r="L1669" s="1310"/>
      <c r="M1669" s="1310"/>
      <c r="N1669" s="1310"/>
      <c r="O1669" s="1310"/>
      <c r="P1669" s="1310"/>
      <c r="Q1669" s="1310"/>
      <c r="R1669" s="1310"/>
      <c r="S1669" s="1310"/>
      <c r="T1669" s="1310"/>
      <c r="U1669" s="1310"/>
      <c r="V1669" s="1310"/>
      <c r="W1669" s="1310"/>
      <c r="X1669" s="1310"/>
      <c r="Y1669" s="1310"/>
      <c r="Z1669" s="1310"/>
      <c r="AA1669" s="1310"/>
      <c r="AB1669" s="1310"/>
      <c r="AC1669" s="1310"/>
      <c r="AD1669" s="1311"/>
      <c r="AE1669" s="1311"/>
      <c r="AF1669" s="1311"/>
      <c r="AG1669" s="1311"/>
      <c r="AH1669" s="1782"/>
    </row>
    <row r="1670" spans="1:34" ht="11.65" customHeight="1">
      <c r="A1670" s="1783" t="s">
        <v>2836</v>
      </c>
      <c r="B1670" s="1784"/>
      <c r="C1670" s="1784"/>
      <c r="D1670" s="1784"/>
      <c r="E1670" s="1784"/>
      <c r="F1670" s="1784"/>
      <c r="G1670" s="1784"/>
      <c r="H1670" s="1784"/>
      <c r="I1670" s="1784"/>
      <c r="J1670" s="1784"/>
      <c r="K1670" s="1784"/>
      <c r="L1670" s="1784"/>
      <c r="M1670" s="1784"/>
      <c r="N1670" s="1784"/>
      <c r="O1670" s="1784"/>
      <c r="P1670" s="1784"/>
      <c r="Q1670" s="1784"/>
      <c r="R1670" s="1784"/>
      <c r="S1670" s="1784"/>
      <c r="T1670" s="1784"/>
      <c r="U1670" s="1784"/>
      <c r="V1670" s="1784"/>
      <c r="W1670" s="1784"/>
      <c r="X1670" s="1784"/>
      <c r="Y1670" s="1784"/>
      <c r="Z1670" s="1784"/>
      <c r="AA1670" s="1784"/>
      <c r="AB1670" s="1784"/>
      <c r="AC1670" s="1784"/>
      <c r="AD1670" s="1311"/>
      <c r="AE1670" s="1311"/>
      <c r="AF1670" s="1311"/>
      <c r="AG1670" s="1311"/>
      <c r="AH1670" s="1782"/>
    </row>
    <row r="1671" spans="1:34" ht="22.5" customHeight="1">
      <c r="A1671" s="1785" t="s">
        <v>2837</v>
      </c>
      <c r="B1671" s="1786"/>
      <c r="C1671" s="1786"/>
      <c r="D1671" s="1786"/>
      <c r="E1671" s="1786"/>
      <c r="F1671" s="1786"/>
      <c r="G1671" s="1786"/>
      <c r="H1671" s="1786"/>
      <c r="I1671" s="1786"/>
      <c r="J1671" s="1786"/>
      <c r="K1671" s="1786"/>
      <c r="L1671" s="1786"/>
      <c r="M1671" s="1786"/>
      <c r="N1671" s="1786"/>
      <c r="O1671" s="1786"/>
      <c r="P1671" s="1786"/>
      <c r="Q1671" s="1786"/>
      <c r="R1671" s="1786"/>
      <c r="S1671" s="1786"/>
      <c r="T1671" s="1786"/>
      <c r="U1671" s="1786"/>
      <c r="V1671" s="1786"/>
      <c r="W1671" s="1786"/>
      <c r="X1671" s="1786"/>
      <c r="Y1671" s="1786"/>
      <c r="Z1671" s="1786"/>
      <c r="AA1671" s="1786"/>
      <c r="AB1671" s="1786"/>
      <c r="AC1671" s="1786"/>
      <c r="AD1671" s="1311"/>
      <c r="AE1671" s="1311"/>
      <c r="AF1671" s="1311"/>
      <c r="AG1671" s="1311"/>
      <c r="AH1671" s="1782"/>
    </row>
    <row r="1672" spans="1:34" ht="5.85" customHeight="1">
      <c r="A1672" s="1787" t="s">
        <v>2838</v>
      </c>
      <c r="B1672" s="1788"/>
      <c r="C1672" s="1788"/>
      <c r="D1672" s="1788"/>
      <c r="E1672" s="1788"/>
      <c r="F1672" s="1788"/>
      <c r="G1672" s="1788"/>
      <c r="H1672" s="1788"/>
      <c r="I1672" s="1788"/>
      <c r="J1672" s="1788"/>
      <c r="K1672" s="1788"/>
      <c r="L1672" s="1788"/>
      <c r="M1672" s="1788"/>
      <c r="N1672" s="1788"/>
      <c r="O1672" s="1788"/>
      <c r="P1672" s="1788"/>
      <c r="Q1672" s="1788"/>
      <c r="R1672" s="1788"/>
      <c r="S1672" s="1788"/>
      <c r="T1672" s="1788"/>
      <c r="U1672" s="1788"/>
      <c r="V1672" s="1788"/>
      <c r="W1672" s="1788"/>
      <c r="X1672" s="1788"/>
      <c r="Y1672" s="1788"/>
      <c r="Z1672" s="1788"/>
      <c r="AA1672" s="1788"/>
      <c r="AB1672" s="1788"/>
      <c r="AC1672" s="1788"/>
      <c r="AD1672" s="1311"/>
      <c r="AE1672" s="1311"/>
      <c r="AF1672" s="1311"/>
      <c r="AG1672" s="1311"/>
      <c r="AH1672" s="1782"/>
    </row>
    <row r="1673" spans="1:34" ht="5.85" customHeight="1">
      <c r="A1673" s="1787"/>
      <c r="B1673" s="1788"/>
      <c r="C1673" s="1788"/>
      <c r="D1673" s="1788"/>
      <c r="E1673" s="1788"/>
      <c r="F1673" s="1788"/>
      <c r="G1673" s="1788"/>
      <c r="H1673" s="1788"/>
      <c r="I1673" s="1788"/>
      <c r="J1673" s="1788"/>
      <c r="K1673" s="1788"/>
      <c r="L1673" s="1788"/>
      <c r="M1673" s="1788"/>
      <c r="N1673" s="1788"/>
      <c r="O1673" s="1788"/>
      <c r="P1673" s="1788"/>
      <c r="Q1673" s="1788"/>
      <c r="R1673" s="1788"/>
      <c r="S1673" s="1788"/>
      <c r="T1673" s="1788"/>
      <c r="U1673" s="1788"/>
      <c r="V1673" s="1788"/>
      <c r="W1673" s="1788"/>
      <c r="X1673" s="1788"/>
      <c r="Y1673" s="1788"/>
      <c r="Z1673" s="1788"/>
      <c r="AA1673" s="1788"/>
      <c r="AB1673" s="1788"/>
      <c r="AC1673" s="1788"/>
      <c r="AD1673" s="1782"/>
      <c r="AE1673" s="1309"/>
      <c r="AF1673" s="1309"/>
      <c r="AG1673" s="1309"/>
      <c r="AH1673" s="1782"/>
    </row>
    <row r="1674" spans="1:34" ht="11.65" customHeight="1">
      <c r="A1674" s="1787" t="s">
        <v>2839</v>
      </c>
      <c r="B1674" s="1788"/>
      <c r="C1674" s="1788"/>
      <c r="D1674" s="1788"/>
      <c r="E1674" s="1788"/>
      <c r="F1674" s="1788"/>
      <c r="G1674" s="1788"/>
      <c r="H1674" s="1788"/>
      <c r="I1674" s="1788"/>
      <c r="J1674" s="1788"/>
      <c r="K1674" s="1788"/>
      <c r="L1674" s="1788"/>
      <c r="M1674" s="1788"/>
      <c r="N1674" s="1788"/>
      <c r="O1674" s="1788"/>
      <c r="P1674" s="1788"/>
      <c r="Q1674" s="1788"/>
      <c r="R1674" s="1788"/>
      <c r="S1674" s="1788"/>
      <c r="T1674" s="1788"/>
      <c r="U1674" s="1788"/>
      <c r="V1674" s="1788"/>
      <c r="W1674" s="1788"/>
      <c r="X1674" s="1788"/>
      <c r="Y1674" s="1788"/>
      <c r="Z1674" s="1788"/>
      <c r="AA1674" s="1788"/>
      <c r="AB1674" s="1788"/>
      <c r="AC1674" s="1788"/>
      <c r="AD1674" s="1818" t="s">
        <v>2840</v>
      </c>
      <c r="AE1674" s="1818"/>
      <c r="AF1674" s="1206">
        <v>21.23</v>
      </c>
      <c r="AG1674" s="1207" t="s">
        <v>5</v>
      </c>
      <c r="AH1674" s="1800"/>
    </row>
    <row r="1675" spans="1:34" ht="11.65" customHeight="1">
      <c r="A1675" s="1819" t="s">
        <v>2841</v>
      </c>
      <c r="B1675" s="1820"/>
      <c r="C1675" s="1820"/>
      <c r="D1675" s="1820"/>
      <c r="E1675" s="1820"/>
      <c r="F1675" s="1820"/>
      <c r="G1675" s="1820"/>
      <c r="H1675" s="1820"/>
      <c r="I1675" s="1820"/>
      <c r="J1675" s="1820"/>
      <c r="K1675" s="1820"/>
      <c r="L1675" s="1820"/>
      <c r="M1675" s="1820"/>
      <c r="N1675" s="1820"/>
      <c r="O1675" s="1820"/>
      <c r="P1675" s="1820"/>
      <c r="Q1675" s="1820"/>
      <c r="R1675" s="1820"/>
      <c r="S1675" s="1820"/>
      <c r="T1675" s="1820"/>
      <c r="U1675" s="1820"/>
      <c r="V1675" s="1820"/>
      <c r="W1675" s="1820"/>
      <c r="X1675" s="1820"/>
      <c r="Y1675" s="1820"/>
      <c r="Z1675" s="1820"/>
      <c r="AA1675" s="1820"/>
      <c r="AB1675" s="1820"/>
      <c r="AC1675" s="1820"/>
      <c r="AD1675" s="1821" t="s">
        <v>2842</v>
      </c>
      <c r="AE1675" s="1821"/>
      <c r="AF1675" s="1210">
        <v>15</v>
      </c>
      <c r="AG1675" s="1211" t="s">
        <v>5</v>
      </c>
      <c r="AH1675" s="1800"/>
    </row>
    <row r="1676" spans="1:34" ht="16.7" customHeight="1">
      <c r="A1676" s="1822" t="s">
        <v>2843</v>
      </c>
      <c r="B1676" s="1802"/>
      <c r="C1676" s="1802"/>
      <c r="D1676" s="1778"/>
      <c r="E1676" s="1823" t="s">
        <v>2677</v>
      </c>
      <c r="F1676" s="1823"/>
      <c r="G1676" s="1823"/>
      <c r="H1676" s="1823"/>
      <c r="I1676" s="1823"/>
      <c r="J1676" s="1823"/>
      <c r="K1676" s="1823"/>
      <c r="L1676" s="1823"/>
      <c r="M1676" s="1823"/>
      <c r="N1676" s="1823"/>
      <c r="O1676" s="1823"/>
      <c r="P1676" s="1823"/>
      <c r="Q1676" s="1823"/>
      <c r="R1676" s="1823"/>
      <c r="S1676" s="1823"/>
      <c r="T1676" s="1823"/>
      <c r="U1676" s="1823"/>
      <c r="V1676" s="1823"/>
      <c r="W1676" s="1823"/>
      <c r="X1676" s="1823"/>
      <c r="Y1676" s="1823"/>
      <c r="Z1676" s="1823"/>
      <c r="AA1676" s="1823"/>
      <c r="AB1676" s="1823"/>
      <c r="AC1676" s="1823"/>
      <c r="AD1676" s="1823"/>
      <c r="AE1676" s="1823"/>
      <c r="AF1676" s="1823"/>
      <c r="AG1676" s="1823"/>
      <c r="AH1676" s="1779"/>
    </row>
    <row r="1677" spans="1:34" ht="17.45" customHeight="1">
      <c r="A1677" s="1824" t="s">
        <v>2844</v>
      </c>
      <c r="B1677" s="1816"/>
      <c r="C1677" s="1816"/>
      <c r="D1677" s="1309"/>
      <c r="E1677" s="1815" t="s">
        <v>2676</v>
      </c>
      <c r="F1677" s="1815"/>
      <c r="G1677" s="1111"/>
      <c r="H1677" s="1796" t="s">
        <v>2845</v>
      </c>
      <c r="I1677" s="1796"/>
      <c r="J1677" s="1796" t="s">
        <v>469</v>
      </c>
      <c r="K1677" s="1796"/>
      <c r="L1677" s="1309"/>
      <c r="M1677" s="1309"/>
      <c r="N1677" s="1816" t="s">
        <v>2846</v>
      </c>
      <c r="O1677" s="1816"/>
      <c r="P1677" s="1816"/>
      <c r="Q1677" s="1816"/>
      <c r="R1677" s="1817">
        <v>1</v>
      </c>
      <c r="S1677" s="1817"/>
      <c r="T1677" s="1817"/>
      <c r="U1677" s="1817"/>
      <c r="V1677" s="1309"/>
      <c r="W1677" s="1309"/>
      <c r="X1677" s="1309"/>
      <c r="Y1677" s="1796" t="s">
        <v>2847</v>
      </c>
      <c r="Z1677" s="1796"/>
      <c r="AA1677" s="1796"/>
      <c r="AB1677" s="1796"/>
      <c r="AC1677" s="1796"/>
      <c r="AD1677" s="1796"/>
      <c r="AE1677" s="1796"/>
      <c r="AF1677" s="1797" t="s">
        <v>2848</v>
      </c>
      <c r="AG1677" s="1797"/>
      <c r="AH1677" s="1782"/>
    </row>
    <row r="1678" spans="1:34" ht="5.85" customHeight="1">
      <c r="A1678" s="1798"/>
      <c r="B1678" s="1799"/>
      <c r="C1678" s="1799"/>
      <c r="D1678" s="1799"/>
      <c r="E1678" s="1799"/>
      <c r="F1678" s="1799"/>
      <c r="G1678" s="1799"/>
      <c r="H1678" s="1799"/>
      <c r="I1678" s="1799"/>
      <c r="J1678" s="1799"/>
      <c r="K1678" s="1799"/>
      <c r="L1678" s="1799"/>
      <c r="M1678" s="1799"/>
      <c r="N1678" s="1799"/>
      <c r="O1678" s="1799"/>
      <c r="P1678" s="1799"/>
      <c r="Q1678" s="1799"/>
      <c r="R1678" s="1799"/>
      <c r="S1678" s="1799"/>
      <c r="T1678" s="1799"/>
      <c r="U1678" s="1799"/>
      <c r="V1678" s="1799"/>
      <c r="W1678" s="1799"/>
      <c r="X1678" s="1799"/>
      <c r="Y1678" s="1799"/>
      <c r="Z1678" s="1799"/>
      <c r="AA1678" s="1799"/>
      <c r="AB1678" s="1799"/>
      <c r="AC1678" s="1799"/>
      <c r="AD1678" s="1799"/>
      <c r="AE1678" s="1799"/>
      <c r="AF1678" s="1799"/>
      <c r="AG1678" s="1799"/>
      <c r="AH1678" s="1800"/>
    </row>
    <row r="1679" spans="1:34" ht="16.7" customHeight="1">
      <c r="A1679" s="1801" t="s">
        <v>2849</v>
      </c>
      <c r="B1679" s="1802"/>
      <c r="C1679" s="1802"/>
      <c r="D1679" s="1802"/>
      <c r="E1679" s="1802"/>
      <c r="F1679" s="1802"/>
      <c r="G1679" s="1802"/>
      <c r="H1679" s="1802"/>
      <c r="I1679" s="1802"/>
      <c r="J1679" s="1803"/>
      <c r="K1679" s="1789" t="s">
        <v>2850</v>
      </c>
      <c r="L1679" s="1807"/>
      <c r="M1679" s="1789" t="s">
        <v>2851</v>
      </c>
      <c r="N1679" s="1790"/>
      <c r="O1679" s="1790"/>
      <c r="P1679" s="1790"/>
      <c r="Q1679" s="1790"/>
      <c r="R1679" s="1790"/>
      <c r="S1679" s="1790"/>
      <c r="T1679" s="1791"/>
      <c r="U1679" s="1789" t="s">
        <v>2852</v>
      </c>
      <c r="V1679" s="1790"/>
      <c r="W1679" s="1790"/>
      <c r="X1679" s="1790"/>
      <c r="Y1679" s="1790"/>
      <c r="Z1679" s="1790"/>
      <c r="AA1679" s="1790"/>
      <c r="AB1679" s="1790"/>
      <c r="AC1679" s="1790"/>
      <c r="AD1679" s="1791"/>
      <c r="AE1679" s="1810" t="s">
        <v>2853</v>
      </c>
      <c r="AF1679" s="1811"/>
      <c r="AG1679" s="1811"/>
      <c r="AH1679" s="1814"/>
    </row>
    <row r="1680" spans="1:34" ht="17.45" customHeight="1">
      <c r="A1680" s="1804"/>
      <c r="B1680" s="1805"/>
      <c r="C1680" s="1805"/>
      <c r="D1680" s="1805"/>
      <c r="E1680" s="1805"/>
      <c r="F1680" s="1805"/>
      <c r="G1680" s="1805"/>
      <c r="H1680" s="1805"/>
      <c r="I1680" s="1805"/>
      <c r="J1680" s="1806"/>
      <c r="K1680" s="1808"/>
      <c r="L1680" s="1809"/>
      <c r="M1680" s="1789" t="s">
        <v>2854</v>
      </c>
      <c r="N1680" s="1790"/>
      <c r="O1680" s="1790"/>
      <c r="P1680" s="1791"/>
      <c r="Q1680" s="1789" t="s">
        <v>2855</v>
      </c>
      <c r="R1680" s="1790"/>
      <c r="S1680" s="1790"/>
      <c r="T1680" s="1791"/>
      <c r="U1680" s="1789" t="s">
        <v>2854</v>
      </c>
      <c r="V1680" s="1790"/>
      <c r="W1680" s="1790"/>
      <c r="X1680" s="1790"/>
      <c r="Y1680" s="1790"/>
      <c r="Z1680" s="1791"/>
      <c r="AA1680" s="1789" t="s">
        <v>2855</v>
      </c>
      <c r="AB1680" s="1790"/>
      <c r="AC1680" s="1790"/>
      <c r="AD1680" s="1791"/>
      <c r="AE1680" s="1812"/>
      <c r="AF1680" s="1813"/>
      <c r="AG1680" s="1813"/>
      <c r="AH1680" s="1800"/>
    </row>
    <row r="1681" spans="1:34" ht="17.45" customHeight="1">
      <c r="A1681" s="1792"/>
      <c r="B1681" s="1793"/>
      <c r="C1681" s="1793"/>
      <c r="D1681" s="1793"/>
      <c r="E1681" s="1793"/>
      <c r="F1681" s="1793"/>
      <c r="G1681" s="1793"/>
      <c r="H1681" s="1793"/>
      <c r="I1681" s="1793"/>
      <c r="J1681" s="1793"/>
      <c r="K1681" s="1794" t="s">
        <v>2856</v>
      </c>
      <c r="L1681" s="1794"/>
      <c r="M1681" s="1794"/>
      <c r="N1681" s="1794"/>
      <c r="O1681" s="1794"/>
      <c r="P1681" s="1794"/>
      <c r="Q1681" s="1794"/>
      <c r="R1681" s="1794"/>
      <c r="S1681" s="1794"/>
      <c r="T1681" s="1794"/>
      <c r="U1681" s="1794"/>
      <c r="V1681" s="1794"/>
      <c r="W1681" s="1794"/>
      <c r="X1681" s="1794"/>
      <c r="Y1681" s="1794"/>
      <c r="Z1681" s="1794"/>
      <c r="AA1681" s="1795">
        <v>0</v>
      </c>
      <c r="AB1681" s="1795"/>
      <c r="AC1681" s="1795"/>
      <c r="AD1681" s="1795"/>
      <c r="AE1681" s="1795"/>
      <c r="AF1681" s="1795"/>
      <c r="AG1681" s="1795"/>
      <c r="AH1681" s="1213"/>
    </row>
    <row r="1682" spans="1:34" ht="16.7" customHeight="1">
      <c r="A1682" s="1801" t="s">
        <v>2857</v>
      </c>
      <c r="B1682" s="1825"/>
      <c r="C1682" s="1825"/>
      <c r="D1682" s="1825"/>
      <c r="E1682" s="1825"/>
      <c r="F1682" s="1825"/>
      <c r="G1682" s="1825"/>
      <c r="H1682" s="1825"/>
      <c r="I1682" s="1825"/>
      <c r="J1682" s="1825"/>
      <c r="K1682" s="1825"/>
      <c r="L1682" s="1825"/>
      <c r="M1682" s="1825"/>
      <c r="N1682" s="1826"/>
      <c r="O1682" s="1789" t="s">
        <v>2858</v>
      </c>
      <c r="P1682" s="1790"/>
      <c r="Q1682" s="1790"/>
      <c r="R1682" s="1790"/>
      <c r="S1682" s="1791"/>
      <c r="T1682" s="1827" t="s">
        <v>2850</v>
      </c>
      <c r="U1682" s="1790"/>
      <c r="V1682" s="1790"/>
      <c r="W1682" s="1213"/>
      <c r="X1682" s="1789" t="s">
        <v>2859</v>
      </c>
      <c r="Y1682" s="1790"/>
      <c r="Z1682" s="1790"/>
      <c r="AA1682" s="1790"/>
      <c r="AB1682" s="1790"/>
      <c r="AC1682" s="1790"/>
      <c r="AD1682" s="1791"/>
      <c r="AE1682" s="1810" t="s">
        <v>2853</v>
      </c>
      <c r="AF1682" s="1828"/>
      <c r="AG1682" s="1828"/>
      <c r="AH1682" s="1213"/>
    </row>
    <row r="1683" spans="1:34" ht="17.45" customHeight="1">
      <c r="A1683" s="1223"/>
      <c r="B1683" s="1224" t="s">
        <v>1011</v>
      </c>
      <c r="C1683" s="1875" t="s">
        <v>1012</v>
      </c>
      <c r="D1683" s="1876"/>
      <c r="E1683" s="1876"/>
      <c r="F1683" s="1876"/>
      <c r="G1683" s="1876"/>
      <c r="H1683" s="1876"/>
      <c r="I1683" s="1876"/>
      <c r="J1683" s="1876"/>
      <c r="K1683" s="1876"/>
      <c r="L1683" s="1876"/>
      <c r="M1683" s="1876"/>
      <c r="N1683" s="1875"/>
      <c r="O1683" s="1885">
        <v>0</v>
      </c>
      <c r="P1683" s="1886"/>
      <c r="Q1683" s="1886"/>
      <c r="R1683" s="1886"/>
      <c r="S1683" s="1887"/>
      <c r="T1683" s="1917">
        <v>3</v>
      </c>
      <c r="U1683" s="1886"/>
      <c r="V1683" s="1886"/>
      <c r="W1683" s="1225"/>
      <c r="X1683" s="1880">
        <v>22.593900000000001</v>
      </c>
      <c r="Y1683" s="1881"/>
      <c r="Z1683" s="1881"/>
      <c r="AA1683" s="1881"/>
      <c r="AB1683" s="1881"/>
      <c r="AC1683" s="1881"/>
      <c r="AD1683" s="1882"/>
      <c r="AE1683" s="1865">
        <v>67.781700000000001</v>
      </c>
      <c r="AF1683" s="1847"/>
      <c r="AG1683" s="1847"/>
      <c r="AH1683" s="1225"/>
    </row>
    <row r="1684" spans="1:34" ht="17.45" customHeight="1">
      <c r="A1684" s="1220"/>
      <c r="B1684" s="1209" t="s">
        <v>1015</v>
      </c>
      <c r="C1684" s="1866" t="s">
        <v>1016</v>
      </c>
      <c r="D1684" s="1867"/>
      <c r="E1684" s="1867"/>
      <c r="F1684" s="1867"/>
      <c r="G1684" s="1867"/>
      <c r="H1684" s="1867"/>
      <c r="I1684" s="1867"/>
      <c r="J1684" s="1867"/>
      <c r="K1684" s="1867"/>
      <c r="L1684" s="1867"/>
      <c r="M1684" s="1867"/>
      <c r="N1684" s="1866"/>
      <c r="O1684" s="1893">
        <v>0</v>
      </c>
      <c r="P1684" s="1894"/>
      <c r="Q1684" s="1894"/>
      <c r="R1684" s="1894"/>
      <c r="S1684" s="1895"/>
      <c r="T1684" s="1918">
        <v>1.5</v>
      </c>
      <c r="U1684" s="1894"/>
      <c r="V1684" s="1894"/>
      <c r="W1684" s="1222"/>
      <c r="X1684" s="1871">
        <v>28.112500000000001</v>
      </c>
      <c r="Y1684" s="1872"/>
      <c r="Z1684" s="1872"/>
      <c r="AA1684" s="1872"/>
      <c r="AB1684" s="1872"/>
      <c r="AC1684" s="1872"/>
      <c r="AD1684" s="1873"/>
      <c r="AE1684" s="1874">
        <v>42.168799999999997</v>
      </c>
      <c r="AF1684" s="1843"/>
      <c r="AG1684" s="1843"/>
      <c r="AH1684" s="1222"/>
    </row>
    <row r="1685" spans="1:34" ht="16.7" customHeight="1">
      <c r="A1685" s="1792"/>
      <c r="B1685" s="1778"/>
      <c r="C1685" s="1778"/>
      <c r="D1685" s="1778"/>
      <c r="E1685" s="1778"/>
      <c r="F1685" s="1778"/>
      <c r="G1685" s="1778"/>
      <c r="H1685" s="1778"/>
      <c r="I1685" s="1846" t="s">
        <v>2860</v>
      </c>
      <c r="J1685" s="1846"/>
      <c r="K1685" s="1846"/>
      <c r="L1685" s="1846"/>
      <c r="M1685" s="1846"/>
      <c r="N1685" s="1846"/>
      <c r="O1685" s="1846"/>
      <c r="P1685" s="1846"/>
      <c r="Q1685" s="1846"/>
      <c r="R1685" s="1846"/>
      <c r="S1685" s="1846"/>
      <c r="T1685" s="1846"/>
      <c r="U1685" s="1846"/>
      <c r="V1685" s="1846"/>
      <c r="W1685" s="1846"/>
      <c r="X1685" s="1846"/>
      <c r="Y1685" s="1846"/>
      <c r="Z1685" s="1793"/>
      <c r="AA1685" s="1847">
        <v>109.95050000000001</v>
      </c>
      <c r="AB1685" s="1847"/>
      <c r="AC1685" s="1847"/>
      <c r="AD1685" s="1847"/>
      <c r="AE1685" s="1847"/>
      <c r="AF1685" s="1847"/>
      <c r="AG1685" s="1847"/>
      <c r="AH1685" s="1814"/>
    </row>
    <row r="1686" spans="1:34" ht="17.45" customHeight="1">
      <c r="A1686" s="1844"/>
      <c r="B1686" s="1309"/>
      <c r="C1686" s="1309"/>
      <c r="D1686" s="1309"/>
      <c r="E1686" s="1309"/>
      <c r="F1686" s="1309"/>
      <c r="G1686" s="1309"/>
      <c r="H1686" s="1309"/>
      <c r="I1686" s="1840" t="s">
        <v>2861</v>
      </c>
      <c r="J1686" s="1840"/>
      <c r="K1686" s="1840"/>
      <c r="L1686" s="1840"/>
      <c r="M1686" s="1840"/>
      <c r="N1686" s="1840"/>
      <c r="O1686" s="1840"/>
      <c r="P1686" s="1840"/>
      <c r="Q1686" s="1840"/>
      <c r="R1686" s="1840"/>
      <c r="S1686" s="1840"/>
      <c r="T1686" s="1840"/>
      <c r="U1686" s="1840"/>
      <c r="V1686" s="1840"/>
      <c r="W1686" s="1840"/>
      <c r="X1686" s="1840"/>
      <c r="Y1686" s="1840"/>
      <c r="Z1686" s="1309"/>
      <c r="AA1686" s="1841">
        <v>109.95050000000001</v>
      </c>
      <c r="AB1686" s="1841"/>
      <c r="AC1686" s="1841"/>
      <c r="AD1686" s="1841"/>
      <c r="AE1686" s="1841"/>
      <c r="AF1686" s="1841"/>
      <c r="AG1686" s="1841"/>
      <c r="AH1686" s="1782"/>
    </row>
    <row r="1687" spans="1:34" ht="16.7" customHeight="1">
      <c r="A1687" s="1844"/>
      <c r="B1687" s="1309"/>
      <c r="C1687" s="1309"/>
      <c r="D1687" s="1309"/>
      <c r="E1687" s="1309"/>
      <c r="F1687" s="1309"/>
      <c r="G1687" s="1309"/>
      <c r="H1687" s="1309"/>
      <c r="I1687" s="1840" t="s">
        <v>2862</v>
      </c>
      <c r="J1687" s="1840"/>
      <c r="K1687" s="1840"/>
      <c r="L1687" s="1840"/>
      <c r="M1687" s="1840"/>
      <c r="N1687" s="1840"/>
      <c r="O1687" s="1840"/>
      <c r="P1687" s="1840"/>
      <c r="Q1687" s="1840"/>
      <c r="R1687" s="1840"/>
      <c r="S1687" s="1840"/>
      <c r="T1687" s="1840"/>
      <c r="U1687" s="1840"/>
      <c r="V1687" s="1840"/>
      <c r="W1687" s="1840"/>
      <c r="X1687" s="1840"/>
      <c r="Y1687" s="1840"/>
      <c r="Z1687" s="1309"/>
      <c r="AA1687" s="1841">
        <v>109.95050000000001</v>
      </c>
      <c r="AB1687" s="1841"/>
      <c r="AC1687" s="1841"/>
      <c r="AD1687" s="1841"/>
      <c r="AE1687" s="1841"/>
      <c r="AF1687" s="1841"/>
      <c r="AG1687" s="1841"/>
      <c r="AH1687" s="1782"/>
    </row>
    <row r="1688" spans="1:34" ht="17.45" customHeight="1">
      <c r="A1688" s="1844"/>
      <c r="B1688" s="1309"/>
      <c r="C1688" s="1309"/>
      <c r="D1688" s="1309"/>
      <c r="E1688" s="1309"/>
      <c r="F1688" s="1309"/>
      <c r="G1688" s="1309"/>
      <c r="H1688" s="1309"/>
      <c r="I1688" s="1840" t="s">
        <v>2863</v>
      </c>
      <c r="J1688" s="1840"/>
      <c r="K1688" s="1840"/>
      <c r="L1688" s="1840"/>
      <c r="M1688" s="1840"/>
      <c r="N1688" s="1840"/>
      <c r="O1688" s="1840"/>
      <c r="P1688" s="1840"/>
      <c r="Q1688" s="1840"/>
      <c r="R1688" s="1840"/>
      <c r="S1688" s="1840"/>
      <c r="T1688" s="1840"/>
      <c r="U1688" s="1840"/>
      <c r="V1688" s="1840"/>
      <c r="W1688" s="1840"/>
      <c r="X1688" s="1840"/>
      <c r="Y1688" s="1840"/>
      <c r="Z1688" s="1309"/>
      <c r="AA1688" s="1841">
        <v>0</v>
      </c>
      <c r="AB1688" s="1841"/>
      <c r="AC1688" s="1841"/>
      <c r="AD1688" s="1841"/>
      <c r="AE1688" s="1841"/>
      <c r="AF1688" s="1841"/>
      <c r="AG1688" s="1841"/>
      <c r="AH1688" s="1782"/>
    </row>
    <row r="1689" spans="1:34" ht="17.45" customHeight="1">
      <c r="A1689" s="1845"/>
      <c r="B1689" s="1799"/>
      <c r="C1689" s="1799"/>
      <c r="D1689" s="1799"/>
      <c r="E1689" s="1799"/>
      <c r="F1689" s="1799"/>
      <c r="G1689" s="1799"/>
      <c r="H1689" s="1799"/>
      <c r="I1689" s="1842" t="s">
        <v>2864</v>
      </c>
      <c r="J1689" s="1842"/>
      <c r="K1689" s="1842"/>
      <c r="L1689" s="1842"/>
      <c r="M1689" s="1842"/>
      <c r="N1689" s="1842"/>
      <c r="O1689" s="1842"/>
      <c r="P1689" s="1842"/>
      <c r="Q1689" s="1842"/>
      <c r="R1689" s="1842"/>
      <c r="S1689" s="1842"/>
      <c r="T1689" s="1842"/>
      <c r="U1689" s="1842"/>
      <c r="V1689" s="1842"/>
      <c r="W1689" s="1842"/>
      <c r="X1689" s="1842"/>
      <c r="Y1689" s="1842"/>
      <c r="Z1689" s="1799"/>
      <c r="AA1689" s="1843">
        <v>0</v>
      </c>
      <c r="AB1689" s="1843"/>
      <c r="AC1689" s="1843"/>
      <c r="AD1689" s="1843"/>
      <c r="AE1689" s="1843"/>
      <c r="AF1689" s="1843"/>
      <c r="AG1689" s="1843"/>
      <c r="AH1689" s="1800"/>
    </row>
    <row r="1690" spans="1:34" ht="16.7" customHeight="1">
      <c r="A1690" s="1801" t="s">
        <v>2865</v>
      </c>
      <c r="B1690" s="1825"/>
      <c r="C1690" s="1825"/>
      <c r="D1690" s="1825"/>
      <c r="E1690" s="1825"/>
      <c r="F1690" s="1825"/>
      <c r="G1690" s="1825"/>
      <c r="H1690" s="1825"/>
      <c r="I1690" s="1825"/>
      <c r="J1690" s="1825"/>
      <c r="K1690" s="1825"/>
      <c r="L1690" s="1825"/>
      <c r="M1690" s="1825"/>
      <c r="N1690" s="1826"/>
      <c r="O1690" s="1789" t="s">
        <v>2850</v>
      </c>
      <c r="P1690" s="1790"/>
      <c r="Q1690" s="1790"/>
      <c r="R1690" s="1790"/>
      <c r="S1690" s="1791"/>
      <c r="T1690" s="1827" t="s">
        <v>754</v>
      </c>
      <c r="U1690" s="1790"/>
      <c r="V1690" s="1790"/>
      <c r="W1690" s="1213"/>
      <c r="X1690" s="1789" t="s">
        <v>2866</v>
      </c>
      <c r="Y1690" s="1790"/>
      <c r="Z1690" s="1790"/>
      <c r="AA1690" s="1790"/>
      <c r="AB1690" s="1790"/>
      <c r="AC1690" s="1790"/>
      <c r="AD1690" s="1791"/>
      <c r="AE1690" s="1810" t="s">
        <v>2867</v>
      </c>
      <c r="AF1690" s="1828"/>
      <c r="AG1690" s="1828"/>
      <c r="AH1690" s="1213"/>
    </row>
    <row r="1691" spans="1:34" ht="17.45" customHeight="1">
      <c r="A1691" s="1223"/>
      <c r="B1691" s="1224" t="s">
        <v>3047</v>
      </c>
      <c r="C1691" s="1875" t="s">
        <v>3048</v>
      </c>
      <c r="D1691" s="1876"/>
      <c r="E1691" s="1876"/>
      <c r="F1691" s="1876"/>
      <c r="G1691" s="1876"/>
      <c r="H1691" s="1876"/>
      <c r="I1691" s="1876"/>
      <c r="J1691" s="1876"/>
      <c r="K1691" s="1876"/>
      <c r="L1691" s="1876"/>
      <c r="M1691" s="1876"/>
      <c r="N1691" s="1875"/>
      <c r="O1691" s="1885">
        <v>1.5159400000000001</v>
      </c>
      <c r="P1691" s="1886"/>
      <c r="Q1691" s="1886"/>
      <c r="R1691" s="1886"/>
      <c r="S1691" s="1887"/>
      <c r="T1691" s="1888" t="s">
        <v>518</v>
      </c>
      <c r="U1691" s="1889"/>
      <c r="V1691" s="1889"/>
      <c r="W1691" s="1225"/>
      <c r="X1691" s="1890">
        <v>22.665600000000001</v>
      </c>
      <c r="Y1691" s="1891"/>
      <c r="Z1691" s="1891"/>
      <c r="AA1691" s="1891"/>
      <c r="AB1691" s="1891"/>
      <c r="AC1691" s="1891"/>
      <c r="AD1691" s="1892"/>
      <c r="AE1691" s="1865">
        <v>34.359699999999997</v>
      </c>
      <c r="AF1691" s="1847"/>
      <c r="AG1691" s="1847"/>
      <c r="AH1691" s="1225"/>
    </row>
    <row r="1692" spans="1:34" ht="17.45" customHeight="1">
      <c r="A1692" s="1218"/>
      <c r="B1692" s="1205" t="s">
        <v>3049</v>
      </c>
      <c r="C1692" s="1903" t="s">
        <v>3050</v>
      </c>
      <c r="D1692" s="1815"/>
      <c r="E1692" s="1815"/>
      <c r="F1692" s="1815"/>
      <c r="G1692" s="1815"/>
      <c r="H1692" s="1815"/>
      <c r="I1692" s="1815"/>
      <c r="J1692" s="1815"/>
      <c r="K1692" s="1815"/>
      <c r="L1692" s="1815"/>
      <c r="M1692" s="1815"/>
      <c r="N1692" s="1903"/>
      <c r="O1692" s="1910">
        <v>8.6209999999999995E-2</v>
      </c>
      <c r="P1692" s="1911"/>
      <c r="Q1692" s="1911"/>
      <c r="R1692" s="1911"/>
      <c r="S1692" s="1912"/>
      <c r="T1692" s="1913" t="s">
        <v>2612</v>
      </c>
      <c r="U1692" s="1796"/>
      <c r="V1692" s="1796"/>
      <c r="W1692" s="1219"/>
      <c r="X1692" s="1914">
        <v>14.2006</v>
      </c>
      <c r="Y1692" s="1915"/>
      <c r="Z1692" s="1915"/>
      <c r="AA1692" s="1915"/>
      <c r="AB1692" s="1915"/>
      <c r="AC1692" s="1915"/>
      <c r="AD1692" s="1916"/>
      <c r="AE1692" s="1909">
        <v>1.2242</v>
      </c>
      <c r="AF1692" s="1841"/>
      <c r="AG1692" s="1841"/>
      <c r="AH1692" s="1219"/>
    </row>
    <row r="1693" spans="1:34" ht="16.7" customHeight="1">
      <c r="A1693" s="1220"/>
      <c r="B1693" s="1209" t="s">
        <v>3051</v>
      </c>
      <c r="C1693" s="1866" t="s">
        <v>3052</v>
      </c>
      <c r="D1693" s="1867"/>
      <c r="E1693" s="1867"/>
      <c r="F1693" s="1867"/>
      <c r="G1693" s="1867"/>
      <c r="H1693" s="1867"/>
      <c r="I1693" s="1867"/>
      <c r="J1693" s="1867"/>
      <c r="K1693" s="1867"/>
      <c r="L1693" s="1867"/>
      <c r="M1693" s="1867"/>
      <c r="N1693" s="1866"/>
      <c r="O1693" s="1893">
        <v>0.40425</v>
      </c>
      <c r="P1693" s="1894"/>
      <c r="Q1693" s="1894"/>
      <c r="R1693" s="1894"/>
      <c r="S1693" s="1895"/>
      <c r="T1693" s="1896" t="s">
        <v>518</v>
      </c>
      <c r="U1693" s="1897"/>
      <c r="V1693" s="1897"/>
      <c r="W1693" s="1222"/>
      <c r="X1693" s="1898">
        <v>44.7029</v>
      </c>
      <c r="Y1693" s="1899"/>
      <c r="Z1693" s="1899"/>
      <c r="AA1693" s="1899"/>
      <c r="AB1693" s="1899"/>
      <c r="AC1693" s="1899"/>
      <c r="AD1693" s="1900"/>
      <c r="AE1693" s="1874">
        <v>18.071100000000001</v>
      </c>
      <c r="AF1693" s="1843"/>
      <c r="AG1693" s="1843"/>
      <c r="AH1693" s="1222"/>
    </row>
    <row r="1694" spans="1:34" ht="17.45" customHeight="1">
      <c r="A1694" s="1792"/>
      <c r="B1694" s="1793"/>
      <c r="C1694" s="1793"/>
      <c r="D1694" s="1793"/>
      <c r="E1694" s="1793"/>
      <c r="F1694" s="1793"/>
      <c r="G1694" s="1793"/>
      <c r="H1694" s="1793"/>
      <c r="I1694" s="1794" t="s">
        <v>2869</v>
      </c>
      <c r="J1694" s="1794"/>
      <c r="K1694" s="1794"/>
      <c r="L1694" s="1794"/>
      <c r="M1694" s="1794"/>
      <c r="N1694" s="1794"/>
      <c r="O1694" s="1794"/>
      <c r="P1694" s="1794"/>
      <c r="Q1694" s="1794"/>
      <c r="R1694" s="1794"/>
      <c r="S1694" s="1794"/>
      <c r="T1694" s="1794"/>
      <c r="U1694" s="1794"/>
      <c r="V1694" s="1794"/>
      <c r="W1694" s="1794"/>
      <c r="X1694" s="1794"/>
      <c r="Y1694" s="1794"/>
      <c r="Z1694" s="1214"/>
      <c r="AA1694" s="1795">
        <v>53.655000000000001</v>
      </c>
      <c r="AB1694" s="1795"/>
      <c r="AC1694" s="1795"/>
      <c r="AD1694" s="1795"/>
      <c r="AE1694" s="1795"/>
      <c r="AF1694" s="1795"/>
      <c r="AG1694" s="1795"/>
      <c r="AH1694" s="1213"/>
    </row>
    <row r="1695" spans="1:34" ht="16.7" customHeight="1">
      <c r="A1695" s="1801" t="s">
        <v>2870</v>
      </c>
      <c r="B1695" s="1825"/>
      <c r="C1695" s="1825"/>
      <c r="D1695" s="1825"/>
      <c r="E1695" s="1825"/>
      <c r="F1695" s="1825"/>
      <c r="G1695" s="1825"/>
      <c r="H1695" s="1825"/>
      <c r="I1695" s="1825"/>
      <c r="J1695" s="1825"/>
      <c r="K1695" s="1825"/>
      <c r="L1695" s="1825"/>
      <c r="M1695" s="1825"/>
      <c r="N1695" s="1826"/>
      <c r="O1695" s="1789" t="s">
        <v>2850</v>
      </c>
      <c r="P1695" s="1790"/>
      <c r="Q1695" s="1790"/>
      <c r="R1695" s="1790"/>
      <c r="S1695" s="1791"/>
      <c r="T1695" s="1827" t="s">
        <v>754</v>
      </c>
      <c r="U1695" s="1790"/>
      <c r="V1695" s="1790"/>
      <c r="W1695" s="1213"/>
      <c r="X1695" s="1789" t="s">
        <v>2866</v>
      </c>
      <c r="Y1695" s="1790"/>
      <c r="Z1695" s="1790"/>
      <c r="AA1695" s="1790"/>
      <c r="AB1695" s="1790"/>
      <c r="AC1695" s="1790"/>
      <c r="AD1695" s="1791"/>
      <c r="AE1695" s="1810" t="s">
        <v>2867</v>
      </c>
      <c r="AF1695" s="1828"/>
      <c r="AG1695" s="1828"/>
      <c r="AH1695" s="1213"/>
    </row>
    <row r="1696" spans="1:34" ht="17.45" customHeight="1">
      <c r="A1696" s="1792"/>
      <c r="B1696" s="1793"/>
      <c r="C1696" s="1793"/>
      <c r="D1696" s="1793"/>
      <c r="E1696" s="1793"/>
      <c r="F1696" s="1793"/>
      <c r="G1696" s="1793"/>
      <c r="H1696" s="1793"/>
      <c r="I1696" s="1794" t="s">
        <v>2871</v>
      </c>
      <c r="J1696" s="1794"/>
      <c r="K1696" s="1794"/>
      <c r="L1696" s="1794"/>
      <c r="M1696" s="1794"/>
      <c r="N1696" s="1794"/>
      <c r="O1696" s="1794"/>
      <c r="P1696" s="1794"/>
      <c r="Q1696" s="1794"/>
      <c r="R1696" s="1794"/>
      <c r="S1696" s="1794"/>
      <c r="T1696" s="1794"/>
      <c r="U1696" s="1794"/>
      <c r="V1696" s="1794"/>
      <c r="W1696" s="1794"/>
      <c r="X1696" s="1794"/>
      <c r="Y1696" s="1794"/>
      <c r="Z1696" s="1214"/>
      <c r="AA1696" s="1795">
        <v>0</v>
      </c>
      <c r="AB1696" s="1795"/>
      <c r="AC1696" s="1795"/>
      <c r="AD1696" s="1795"/>
      <c r="AE1696" s="1795"/>
      <c r="AF1696" s="1795"/>
      <c r="AG1696" s="1795"/>
      <c r="AH1696" s="1213"/>
    </row>
    <row r="1697" spans="1:34" ht="17.45" customHeight="1">
      <c r="A1697" s="1801" t="s">
        <v>2872</v>
      </c>
      <c r="B1697" s="1825"/>
      <c r="C1697" s="1825"/>
      <c r="D1697" s="1825"/>
      <c r="E1697" s="1825"/>
      <c r="F1697" s="1825"/>
      <c r="G1697" s="1825"/>
      <c r="H1697" s="1825"/>
      <c r="I1697" s="1825"/>
      <c r="J1697" s="1825"/>
      <c r="K1697" s="1825"/>
      <c r="L1697" s="1825"/>
      <c r="M1697" s="1825"/>
      <c r="N1697" s="1826"/>
      <c r="O1697" s="1789" t="s">
        <v>2850</v>
      </c>
      <c r="P1697" s="1790"/>
      <c r="Q1697" s="1790"/>
      <c r="R1697" s="1790"/>
      <c r="S1697" s="1791"/>
      <c r="T1697" s="1827" t="s">
        <v>754</v>
      </c>
      <c r="U1697" s="1790"/>
      <c r="V1697" s="1790"/>
      <c r="W1697" s="1213"/>
      <c r="X1697" s="1789" t="s">
        <v>2866</v>
      </c>
      <c r="Y1697" s="1790"/>
      <c r="Z1697" s="1790"/>
      <c r="AA1697" s="1790"/>
      <c r="AB1697" s="1790"/>
      <c r="AC1697" s="1790"/>
      <c r="AD1697" s="1791"/>
      <c r="AE1697" s="1810" t="s">
        <v>2867</v>
      </c>
      <c r="AF1697" s="1828"/>
      <c r="AG1697" s="1828"/>
      <c r="AH1697" s="1213"/>
    </row>
    <row r="1698" spans="1:34" ht="16.7" customHeight="1">
      <c r="A1698" s="1901" t="s">
        <v>3053</v>
      </c>
      <c r="B1698" s="1902"/>
      <c r="C1698" s="1902"/>
      <c r="D1698" s="1902"/>
      <c r="E1698" s="1902"/>
      <c r="F1698" s="1875" t="s">
        <v>3054</v>
      </c>
      <c r="G1698" s="1876"/>
      <c r="H1698" s="1876"/>
      <c r="I1698" s="1876"/>
      <c r="J1698" s="1876"/>
      <c r="K1698" s="1876"/>
      <c r="L1698" s="1876"/>
      <c r="M1698" s="1876"/>
      <c r="N1698" s="1875"/>
      <c r="O1698" s="1885">
        <v>9.0000000000000006E-5</v>
      </c>
      <c r="P1698" s="1886"/>
      <c r="Q1698" s="1886"/>
      <c r="R1698" s="1886"/>
      <c r="S1698" s="1887"/>
      <c r="T1698" s="1888" t="s">
        <v>109</v>
      </c>
      <c r="U1698" s="1889"/>
      <c r="V1698" s="1889"/>
      <c r="W1698" s="1225"/>
      <c r="X1698" s="1890">
        <v>33.54</v>
      </c>
      <c r="Y1698" s="1891"/>
      <c r="Z1698" s="1891"/>
      <c r="AA1698" s="1891"/>
      <c r="AB1698" s="1891"/>
      <c r="AC1698" s="1891"/>
      <c r="AD1698" s="1892"/>
      <c r="AE1698" s="1865">
        <v>3.0000000000000001E-3</v>
      </c>
      <c r="AF1698" s="1847"/>
      <c r="AG1698" s="1847"/>
      <c r="AH1698" s="1225"/>
    </row>
    <row r="1699" spans="1:34" ht="17.45" customHeight="1">
      <c r="A1699" s="1787" t="s">
        <v>3055</v>
      </c>
      <c r="B1699" s="1788"/>
      <c r="C1699" s="1788"/>
      <c r="D1699" s="1788"/>
      <c r="E1699" s="1788"/>
      <c r="F1699" s="1903" t="s">
        <v>3056</v>
      </c>
      <c r="G1699" s="1815"/>
      <c r="H1699" s="1815"/>
      <c r="I1699" s="1815"/>
      <c r="J1699" s="1815"/>
      <c r="K1699" s="1815"/>
      <c r="L1699" s="1815"/>
      <c r="M1699" s="1815"/>
      <c r="N1699" s="1903"/>
      <c r="O1699" s="1910">
        <v>1.137E-2</v>
      </c>
      <c r="P1699" s="1911"/>
      <c r="Q1699" s="1911"/>
      <c r="R1699" s="1911"/>
      <c r="S1699" s="1912"/>
      <c r="T1699" s="1913" t="s">
        <v>109</v>
      </c>
      <c r="U1699" s="1796"/>
      <c r="V1699" s="1796"/>
      <c r="W1699" s="1219"/>
      <c r="X1699" s="1914">
        <v>33.54</v>
      </c>
      <c r="Y1699" s="1915"/>
      <c r="Z1699" s="1915"/>
      <c r="AA1699" s="1915"/>
      <c r="AB1699" s="1915"/>
      <c r="AC1699" s="1915"/>
      <c r="AD1699" s="1916"/>
      <c r="AE1699" s="1909">
        <v>0.38129999999999997</v>
      </c>
      <c r="AF1699" s="1841"/>
      <c r="AG1699" s="1841"/>
      <c r="AH1699" s="1219"/>
    </row>
    <row r="1700" spans="1:34" ht="16.7" customHeight="1">
      <c r="A1700" s="1819" t="s">
        <v>3057</v>
      </c>
      <c r="B1700" s="1820"/>
      <c r="C1700" s="1820"/>
      <c r="D1700" s="1820"/>
      <c r="E1700" s="1820"/>
      <c r="F1700" s="1866" t="s">
        <v>3058</v>
      </c>
      <c r="G1700" s="1867"/>
      <c r="H1700" s="1867"/>
      <c r="I1700" s="1867"/>
      <c r="J1700" s="1867"/>
      <c r="K1700" s="1867"/>
      <c r="L1700" s="1867"/>
      <c r="M1700" s="1867"/>
      <c r="N1700" s="1866"/>
      <c r="O1700" s="1893">
        <v>3.8800000000000002E-3</v>
      </c>
      <c r="P1700" s="1894"/>
      <c r="Q1700" s="1894"/>
      <c r="R1700" s="1894"/>
      <c r="S1700" s="1895"/>
      <c r="T1700" s="1896" t="s">
        <v>109</v>
      </c>
      <c r="U1700" s="1897"/>
      <c r="V1700" s="1897"/>
      <c r="W1700" s="1222"/>
      <c r="X1700" s="1898">
        <v>33.54</v>
      </c>
      <c r="Y1700" s="1899"/>
      <c r="Z1700" s="1899"/>
      <c r="AA1700" s="1899"/>
      <c r="AB1700" s="1899"/>
      <c r="AC1700" s="1899"/>
      <c r="AD1700" s="1900"/>
      <c r="AE1700" s="1874">
        <v>0.13009999999999999</v>
      </c>
      <c r="AF1700" s="1843"/>
      <c r="AG1700" s="1843"/>
      <c r="AH1700" s="1222"/>
    </row>
    <row r="1701" spans="1:34" ht="17.45" customHeight="1">
      <c r="A1701" s="1792"/>
      <c r="B1701" s="1793"/>
      <c r="C1701" s="1793"/>
      <c r="D1701" s="1793"/>
      <c r="E1701" s="1793"/>
      <c r="F1701" s="1793"/>
      <c r="G1701" s="1793"/>
      <c r="H1701" s="1793"/>
      <c r="I1701" s="1793"/>
      <c r="J1701" s="1793"/>
      <c r="K1701" s="1794" t="s">
        <v>2873</v>
      </c>
      <c r="L1701" s="1794"/>
      <c r="M1701" s="1794"/>
      <c r="N1701" s="1794"/>
      <c r="O1701" s="1794"/>
      <c r="P1701" s="1794"/>
      <c r="Q1701" s="1794"/>
      <c r="R1701" s="1794"/>
      <c r="S1701" s="1794"/>
      <c r="T1701" s="1794"/>
      <c r="U1701" s="1794"/>
      <c r="V1701" s="1794"/>
      <c r="W1701" s="1794"/>
      <c r="X1701" s="1794"/>
      <c r="Y1701" s="1794"/>
      <c r="Z1701" s="1794"/>
      <c r="AA1701" s="1794"/>
      <c r="AB1701" s="1214"/>
      <c r="AC1701" s="1795">
        <v>0.51439999999999997</v>
      </c>
      <c r="AD1701" s="1795"/>
      <c r="AE1701" s="1795"/>
      <c r="AF1701" s="1795"/>
      <c r="AG1701" s="1795"/>
      <c r="AH1701" s="1213"/>
    </row>
    <row r="1702" spans="1:34" ht="17.45" customHeight="1">
      <c r="A1702" s="1801" t="s">
        <v>2874</v>
      </c>
      <c r="B1702" s="1825"/>
      <c r="C1702" s="1825"/>
      <c r="D1702" s="1825"/>
      <c r="E1702" s="1825"/>
      <c r="F1702" s="1825"/>
      <c r="G1702" s="1825"/>
      <c r="H1702" s="1825"/>
      <c r="I1702" s="1825"/>
      <c r="J1702" s="1826"/>
      <c r="K1702" s="1789" t="s">
        <v>2850</v>
      </c>
      <c r="L1702" s="1791"/>
      <c r="M1702" s="1855" t="s">
        <v>2875</v>
      </c>
      <c r="N1702" s="1856"/>
      <c r="O1702" s="1857"/>
      <c r="P1702" s="1855" t="s">
        <v>2876</v>
      </c>
      <c r="Q1702" s="1856"/>
      <c r="R1702" s="1857"/>
      <c r="S1702" s="1855" t="s">
        <v>2877</v>
      </c>
      <c r="T1702" s="1857"/>
      <c r="U1702" s="1789" t="s">
        <v>2878</v>
      </c>
      <c r="V1702" s="1790"/>
      <c r="W1702" s="1791"/>
      <c r="X1702" s="1789" t="s">
        <v>2879</v>
      </c>
      <c r="Y1702" s="1790"/>
      <c r="Z1702" s="1790"/>
      <c r="AA1702" s="1790"/>
      <c r="AB1702" s="1791"/>
      <c r="AC1702" s="1789" t="s">
        <v>2880</v>
      </c>
      <c r="AD1702" s="1791"/>
      <c r="AE1702" s="1810" t="s">
        <v>2867</v>
      </c>
      <c r="AF1702" s="1828"/>
      <c r="AG1702" s="1828"/>
      <c r="AH1702" s="1213"/>
    </row>
    <row r="1703" spans="1:34" ht="16.7" customHeight="1">
      <c r="A1703" s="1901" t="s">
        <v>3059</v>
      </c>
      <c r="B1703" s="1902"/>
      <c r="C1703" s="1902"/>
      <c r="D1703" s="1902"/>
      <c r="E1703" s="1902"/>
      <c r="F1703" s="1875" t="s">
        <v>3054</v>
      </c>
      <c r="G1703" s="1876"/>
      <c r="H1703" s="1876"/>
      <c r="I1703" s="1876"/>
      <c r="J1703" s="1875"/>
      <c r="K1703" s="1877">
        <v>9.0000000000000006E-5</v>
      </c>
      <c r="L1703" s="1878"/>
      <c r="M1703" s="1890">
        <v>0</v>
      </c>
      <c r="N1703" s="1891"/>
      <c r="O1703" s="1892"/>
      <c r="P1703" s="1890">
        <v>0</v>
      </c>
      <c r="Q1703" s="1891"/>
      <c r="R1703" s="1892"/>
      <c r="S1703" s="1890">
        <v>0</v>
      </c>
      <c r="T1703" s="1892"/>
      <c r="U1703" s="1890">
        <v>1.1000000000000001</v>
      </c>
      <c r="V1703" s="1891"/>
      <c r="W1703" s="1892"/>
      <c r="X1703" s="1890">
        <v>0.88</v>
      </c>
      <c r="Y1703" s="1891"/>
      <c r="Z1703" s="1891"/>
      <c r="AA1703" s="1891"/>
      <c r="AB1703" s="1892"/>
      <c r="AC1703" s="1890">
        <v>0.72</v>
      </c>
      <c r="AD1703" s="1892"/>
      <c r="AE1703" s="1865">
        <v>0</v>
      </c>
      <c r="AF1703" s="1847"/>
      <c r="AG1703" s="1847"/>
      <c r="AH1703" s="1225"/>
    </row>
    <row r="1704" spans="1:34" ht="17.45" customHeight="1">
      <c r="A1704" s="1787" t="s">
        <v>3060</v>
      </c>
      <c r="B1704" s="1788"/>
      <c r="C1704" s="1788"/>
      <c r="D1704" s="1788"/>
      <c r="E1704" s="1788"/>
      <c r="F1704" s="1903" t="s">
        <v>3056</v>
      </c>
      <c r="G1704" s="1815"/>
      <c r="H1704" s="1815"/>
      <c r="I1704" s="1815"/>
      <c r="J1704" s="1903"/>
      <c r="K1704" s="1904">
        <v>1.137E-2</v>
      </c>
      <c r="L1704" s="1905"/>
      <c r="M1704" s="1914">
        <v>0</v>
      </c>
      <c r="N1704" s="1915"/>
      <c r="O1704" s="1916"/>
      <c r="P1704" s="1914">
        <v>0</v>
      </c>
      <c r="Q1704" s="1915"/>
      <c r="R1704" s="1916"/>
      <c r="S1704" s="1914">
        <v>0</v>
      </c>
      <c r="T1704" s="1916"/>
      <c r="U1704" s="1914">
        <v>1.1000000000000001</v>
      </c>
      <c r="V1704" s="1915"/>
      <c r="W1704" s="1916"/>
      <c r="X1704" s="1914">
        <v>0.88</v>
      </c>
      <c r="Y1704" s="1915"/>
      <c r="Z1704" s="1915"/>
      <c r="AA1704" s="1915"/>
      <c r="AB1704" s="1916"/>
      <c r="AC1704" s="1914">
        <v>0.72</v>
      </c>
      <c r="AD1704" s="1916"/>
      <c r="AE1704" s="1909">
        <v>0</v>
      </c>
      <c r="AF1704" s="1841"/>
      <c r="AG1704" s="1841"/>
      <c r="AH1704" s="1219"/>
    </row>
    <row r="1705" spans="1:34" ht="17.45" customHeight="1">
      <c r="A1705" s="1819" t="s">
        <v>3061</v>
      </c>
      <c r="B1705" s="1820"/>
      <c r="C1705" s="1820"/>
      <c r="D1705" s="1820"/>
      <c r="E1705" s="1820"/>
      <c r="F1705" s="1866" t="s">
        <v>3058</v>
      </c>
      <c r="G1705" s="1867"/>
      <c r="H1705" s="1867"/>
      <c r="I1705" s="1867"/>
      <c r="J1705" s="1866"/>
      <c r="K1705" s="1868">
        <v>3.8800000000000002E-3</v>
      </c>
      <c r="L1705" s="1869"/>
      <c r="M1705" s="1898">
        <v>0</v>
      </c>
      <c r="N1705" s="1899"/>
      <c r="O1705" s="1900"/>
      <c r="P1705" s="1898">
        <v>0</v>
      </c>
      <c r="Q1705" s="1899"/>
      <c r="R1705" s="1900"/>
      <c r="S1705" s="1898">
        <v>0</v>
      </c>
      <c r="T1705" s="1900"/>
      <c r="U1705" s="1898">
        <v>1.1000000000000001</v>
      </c>
      <c r="V1705" s="1899"/>
      <c r="W1705" s="1900"/>
      <c r="X1705" s="1898">
        <v>0.88</v>
      </c>
      <c r="Y1705" s="1899"/>
      <c r="Z1705" s="1899"/>
      <c r="AA1705" s="1899"/>
      <c r="AB1705" s="1900"/>
      <c r="AC1705" s="1898">
        <v>0.72</v>
      </c>
      <c r="AD1705" s="1900"/>
      <c r="AE1705" s="1874">
        <v>0</v>
      </c>
      <c r="AF1705" s="1843"/>
      <c r="AG1705" s="1843"/>
      <c r="AH1705" s="1222"/>
    </row>
    <row r="1706" spans="1:34" ht="16.7" customHeight="1">
      <c r="A1706" s="1853"/>
      <c r="B1706" s="1778"/>
      <c r="C1706" s="1778"/>
      <c r="D1706" s="1778"/>
      <c r="E1706" s="1778"/>
      <c r="F1706" s="1778"/>
      <c r="G1706" s="1778"/>
      <c r="H1706" s="1778"/>
      <c r="I1706" s="1846" t="s">
        <v>2881</v>
      </c>
      <c r="J1706" s="1846"/>
      <c r="K1706" s="1846"/>
      <c r="L1706" s="1846"/>
      <c r="M1706" s="1846"/>
      <c r="N1706" s="1846"/>
      <c r="O1706" s="1846"/>
      <c r="P1706" s="1846"/>
      <c r="Q1706" s="1846"/>
      <c r="R1706" s="1846"/>
      <c r="S1706" s="1846"/>
      <c r="T1706" s="1846"/>
      <c r="U1706" s="1846"/>
      <c r="V1706" s="1846"/>
      <c r="W1706" s="1846"/>
      <c r="X1706" s="1846"/>
      <c r="Y1706" s="1846"/>
      <c r="Z1706" s="1203"/>
      <c r="AA1706" s="1847">
        <v>0</v>
      </c>
      <c r="AB1706" s="1847"/>
      <c r="AC1706" s="1847"/>
      <c r="AD1706" s="1847"/>
      <c r="AE1706" s="1847"/>
      <c r="AF1706" s="1847"/>
      <c r="AG1706" s="1847"/>
      <c r="AH1706" s="1204"/>
    </row>
    <row r="1707" spans="1:34" ht="5.85" customHeight="1">
      <c r="A1707" s="1854"/>
      <c r="B1707" s="1309"/>
      <c r="C1707" s="1309"/>
      <c r="D1707" s="1309"/>
      <c r="E1707" s="1309"/>
      <c r="F1707" s="1309"/>
      <c r="G1707" s="1309"/>
      <c r="H1707" s="1309"/>
      <c r="I1707" s="1309"/>
      <c r="J1707" s="1309"/>
      <c r="K1707" s="1309"/>
      <c r="L1707" s="1309"/>
      <c r="M1707" s="1309"/>
      <c r="N1707" s="1309"/>
      <c r="O1707" s="1309"/>
      <c r="P1707" s="1309"/>
      <c r="Q1707" s="1309"/>
      <c r="R1707" s="1309"/>
      <c r="S1707" s="1309"/>
      <c r="T1707" s="1309"/>
      <c r="U1707" s="1309"/>
      <c r="V1707" s="1309"/>
      <c r="W1707" s="1309"/>
      <c r="X1707" s="1309"/>
      <c r="Y1707" s="1309"/>
      <c r="Z1707" s="1309"/>
      <c r="AA1707" s="1309"/>
      <c r="AB1707" s="1309"/>
      <c r="AC1707" s="1309"/>
      <c r="AD1707" s="1309"/>
      <c r="AE1707" s="1309"/>
      <c r="AF1707" s="1309"/>
      <c r="AG1707" s="1309"/>
      <c r="AH1707" s="1782"/>
    </row>
    <row r="1708" spans="1:34" ht="17.45" customHeight="1">
      <c r="A1708" s="1845"/>
      <c r="B1708" s="1799"/>
      <c r="C1708" s="1799"/>
      <c r="D1708" s="1799"/>
      <c r="E1708" s="1799"/>
      <c r="F1708" s="1799"/>
      <c r="G1708" s="1799"/>
      <c r="H1708" s="1799"/>
      <c r="I1708" s="1842" t="s">
        <v>2882</v>
      </c>
      <c r="J1708" s="1842"/>
      <c r="K1708" s="1842"/>
      <c r="L1708" s="1842"/>
      <c r="M1708" s="1842"/>
      <c r="N1708" s="1842"/>
      <c r="O1708" s="1842"/>
      <c r="P1708" s="1842"/>
      <c r="Q1708" s="1842"/>
      <c r="R1708" s="1842"/>
      <c r="S1708" s="1842"/>
      <c r="T1708" s="1842"/>
      <c r="U1708" s="1842"/>
      <c r="V1708" s="1842"/>
      <c r="W1708" s="1842"/>
      <c r="X1708" s="1842"/>
      <c r="Y1708" s="1842"/>
      <c r="Z1708" s="1212"/>
      <c r="AA1708" s="1848">
        <v>164.12</v>
      </c>
      <c r="AB1708" s="1848"/>
      <c r="AC1708" s="1848"/>
      <c r="AD1708" s="1848"/>
      <c r="AE1708" s="1848"/>
      <c r="AF1708" s="1848"/>
      <c r="AG1708" s="1848"/>
      <c r="AH1708" s="1208"/>
    </row>
    <row r="1709" spans="1:34" ht="45.75" customHeight="1">
      <c r="A1709" s="1849" t="s">
        <v>2883</v>
      </c>
      <c r="B1709" s="1850"/>
      <c r="C1709" s="1850"/>
      <c r="D1709" s="1850"/>
      <c r="E1709" s="1851"/>
      <c r="F1709" s="1852"/>
      <c r="G1709" s="1852"/>
      <c r="H1709" s="1852"/>
      <c r="I1709" s="1852"/>
      <c r="J1709" s="1852"/>
      <c r="K1709" s="1852"/>
      <c r="L1709" s="1852"/>
      <c r="M1709" s="1852"/>
      <c r="N1709" s="1852"/>
      <c r="O1709" s="1852"/>
      <c r="P1709" s="1852"/>
      <c r="Q1709" s="1852"/>
      <c r="R1709" s="1852"/>
      <c r="S1709" s="1852"/>
      <c r="T1709" s="1852"/>
      <c r="U1709" s="1852"/>
      <c r="V1709" s="1852"/>
      <c r="W1709" s="1852"/>
      <c r="X1709" s="1852"/>
      <c r="Y1709" s="1852"/>
      <c r="Z1709" s="1852"/>
      <c r="AA1709" s="1852"/>
      <c r="AB1709" s="1852"/>
      <c r="AC1709" s="1852"/>
      <c r="AD1709" s="1852"/>
      <c r="AE1709" s="1852"/>
      <c r="AF1709" s="1852"/>
      <c r="AG1709" s="1852"/>
      <c r="AH1709" s="1851"/>
    </row>
    <row r="1710" spans="1:34" ht="111.2" customHeight="1">
      <c r="A1710" s="1220"/>
      <c r="B1710" s="1221"/>
      <c r="C1710" s="1221"/>
      <c r="D1710" s="1221"/>
      <c r="E1710" s="1221"/>
      <c r="F1710" s="1221"/>
      <c r="G1710" s="1221"/>
      <c r="H1710" s="1221"/>
      <c r="I1710" s="1221"/>
      <c r="J1710" s="1221"/>
      <c r="K1710" s="1221"/>
      <c r="L1710" s="1221"/>
      <c r="M1710" s="1221"/>
      <c r="N1710" s="1221"/>
      <c r="O1710" s="1221"/>
      <c r="P1710" s="1221"/>
      <c r="Q1710" s="1221"/>
      <c r="R1710" s="1221"/>
      <c r="S1710" s="1221"/>
      <c r="T1710" s="1221"/>
      <c r="U1710" s="1221"/>
      <c r="V1710" s="1221"/>
      <c r="W1710" s="1221"/>
      <c r="X1710" s="1221"/>
      <c r="Y1710" s="1221"/>
      <c r="Z1710" s="1221"/>
      <c r="AA1710" s="1221"/>
      <c r="AB1710" s="1221"/>
      <c r="AC1710" s="1221"/>
      <c r="AD1710" s="1221"/>
      <c r="AE1710" s="1221"/>
      <c r="AF1710" s="1221"/>
      <c r="AG1710" s="1221"/>
      <c r="AH1710" s="1222"/>
    </row>
    <row r="1711" spans="1:34" ht="5.85" customHeight="1">
      <c r="A1711" s="1777"/>
      <c r="B1711" s="1778"/>
      <c r="C1711" s="1778"/>
      <c r="D1711" s="1778"/>
      <c r="E1711" s="1778"/>
      <c r="F1711" s="1778"/>
      <c r="G1711" s="1778"/>
      <c r="H1711" s="1778"/>
      <c r="I1711" s="1778"/>
      <c r="J1711" s="1778"/>
      <c r="K1711" s="1778"/>
      <c r="L1711" s="1778"/>
      <c r="M1711" s="1778"/>
      <c r="N1711" s="1778"/>
      <c r="O1711" s="1778"/>
      <c r="P1711" s="1778"/>
      <c r="Q1711" s="1778"/>
      <c r="R1711" s="1778"/>
      <c r="S1711" s="1778"/>
      <c r="T1711" s="1778"/>
      <c r="U1711" s="1778"/>
      <c r="V1711" s="1778"/>
      <c r="W1711" s="1778"/>
      <c r="X1711" s="1778"/>
      <c r="Y1711" s="1778"/>
      <c r="Z1711" s="1778"/>
      <c r="AA1711" s="1778"/>
      <c r="AB1711" s="1778"/>
      <c r="AC1711" s="1778"/>
      <c r="AD1711" s="1778"/>
      <c r="AE1711" s="1778"/>
      <c r="AF1711" s="1778"/>
      <c r="AG1711" s="1778"/>
      <c r="AH1711" s="1779"/>
    </row>
    <row r="1712" spans="1:34" ht="11.65" customHeight="1">
      <c r="A1712" s="1780" t="s">
        <v>2834</v>
      </c>
      <c r="B1712" s="1310"/>
      <c r="C1712" s="1310"/>
      <c r="D1712" s="1310"/>
      <c r="E1712" s="1310"/>
      <c r="F1712" s="1310"/>
      <c r="G1712" s="1310"/>
      <c r="H1712" s="1310"/>
      <c r="I1712" s="1310"/>
      <c r="J1712" s="1310"/>
      <c r="K1712" s="1310"/>
      <c r="L1712" s="1310"/>
      <c r="M1712" s="1310"/>
      <c r="N1712" s="1310"/>
      <c r="O1712" s="1310"/>
      <c r="P1712" s="1310"/>
      <c r="Q1712" s="1310"/>
      <c r="R1712" s="1310"/>
      <c r="S1712" s="1310"/>
      <c r="T1712" s="1310"/>
      <c r="U1712" s="1310"/>
      <c r="V1712" s="1310"/>
      <c r="W1712" s="1310"/>
      <c r="X1712" s="1310"/>
      <c r="Y1712" s="1310"/>
      <c r="Z1712" s="1310"/>
      <c r="AA1712" s="1310"/>
      <c r="AB1712" s="1310"/>
      <c r="AC1712" s="1310"/>
      <c r="AD1712" s="1309"/>
      <c r="AE1712" s="1309"/>
      <c r="AF1712" s="1781" t="s">
        <v>3062</v>
      </c>
      <c r="AG1712" s="1781"/>
      <c r="AH1712" s="1782"/>
    </row>
    <row r="1713" spans="1:34" ht="5.85" customHeight="1">
      <c r="A1713" s="1780"/>
      <c r="B1713" s="1310"/>
      <c r="C1713" s="1310"/>
      <c r="D1713" s="1310"/>
      <c r="E1713" s="1310"/>
      <c r="F1713" s="1310"/>
      <c r="G1713" s="1310"/>
      <c r="H1713" s="1310"/>
      <c r="I1713" s="1310"/>
      <c r="J1713" s="1310"/>
      <c r="K1713" s="1310"/>
      <c r="L1713" s="1310"/>
      <c r="M1713" s="1310"/>
      <c r="N1713" s="1310"/>
      <c r="O1713" s="1310"/>
      <c r="P1713" s="1310"/>
      <c r="Q1713" s="1310"/>
      <c r="R1713" s="1310"/>
      <c r="S1713" s="1310"/>
      <c r="T1713" s="1310"/>
      <c r="U1713" s="1310"/>
      <c r="V1713" s="1310"/>
      <c r="W1713" s="1310"/>
      <c r="X1713" s="1310"/>
      <c r="Y1713" s="1310"/>
      <c r="Z1713" s="1310"/>
      <c r="AA1713" s="1310"/>
      <c r="AB1713" s="1310"/>
      <c r="AC1713" s="1310"/>
      <c r="AD1713" s="1311"/>
      <c r="AE1713" s="1311"/>
      <c r="AF1713" s="1311"/>
      <c r="AG1713" s="1311"/>
      <c r="AH1713" s="1782"/>
    </row>
    <row r="1714" spans="1:34" ht="10.9" customHeight="1">
      <c r="A1714" s="1783" t="s">
        <v>2836</v>
      </c>
      <c r="B1714" s="1784"/>
      <c r="C1714" s="1784"/>
      <c r="D1714" s="1784"/>
      <c r="E1714" s="1784"/>
      <c r="F1714" s="1784"/>
      <c r="G1714" s="1784"/>
      <c r="H1714" s="1784"/>
      <c r="I1714" s="1784"/>
      <c r="J1714" s="1784"/>
      <c r="K1714" s="1784"/>
      <c r="L1714" s="1784"/>
      <c r="M1714" s="1784"/>
      <c r="N1714" s="1784"/>
      <c r="O1714" s="1784"/>
      <c r="P1714" s="1784"/>
      <c r="Q1714" s="1784"/>
      <c r="R1714" s="1784"/>
      <c r="S1714" s="1784"/>
      <c r="T1714" s="1784"/>
      <c r="U1714" s="1784"/>
      <c r="V1714" s="1784"/>
      <c r="W1714" s="1784"/>
      <c r="X1714" s="1784"/>
      <c r="Y1714" s="1784"/>
      <c r="Z1714" s="1784"/>
      <c r="AA1714" s="1784"/>
      <c r="AB1714" s="1784"/>
      <c r="AC1714" s="1784"/>
      <c r="AD1714" s="1311"/>
      <c r="AE1714" s="1311"/>
      <c r="AF1714" s="1311"/>
      <c r="AG1714" s="1311"/>
      <c r="AH1714" s="1782"/>
    </row>
    <row r="1715" spans="1:34" ht="23.25" customHeight="1">
      <c r="A1715" s="1785" t="s">
        <v>2837</v>
      </c>
      <c r="B1715" s="1786"/>
      <c r="C1715" s="1786"/>
      <c r="D1715" s="1786"/>
      <c r="E1715" s="1786"/>
      <c r="F1715" s="1786"/>
      <c r="G1715" s="1786"/>
      <c r="H1715" s="1786"/>
      <c r="I1715" s="1786"/>
      <c r="J1715" s="1786"/>
      <c r="K1715" s="1786"/>
      <c r="L1715" s="1786"/>
      <c r="M1715" s="1786"/>
      <c r="N1715" s="1786"/>
      <c r="O1715" s="1786"/>
      <c r="P1715" s="1786"/>
      <c r="Q1715" s="1786"/>
      <c r="R1715" s="1786"/>
      <c r="S1715" s="1786"/>
      <c r="T1715" s="1786"/>
      <c r="U1715" s="1786"/>
      <c r="V1715" s="1786"/>
      <c r="W1715" s="1786"/>
      <c r="X1715" s="1786"/>
      <c r="Y1715" s="1786"/>
      <c r="Z1715" s="1786"/>
      <c r="AA1715" s="1786"/>
      <c r="AB1715" s="1786"/>
      <c r="AC1715" s="1786"/>
      <c r="AD1715" s="1311"/>
      <c r="AE1715" s="1311"/>
      <c r="AF1715" s="1311"/>
      <c r="AG1715" s="1311"/>
      <c r="AH1715" s="1782"/>
    </row>
    <row r="1716" spans="1:34" ht="5.85" customHeight="1">
      <c r="A1716" s="1787" t="s">
        <v>2838</v>
      </c>
      <c r="B1716" s="1788"/>
      <c r="C1716" s="1788"/>
      <c r="D1716" s="1788"/>
      <c r="E1716" s="1788"/>
      <c r="F1716" s="1788"/>
      <c r="G1716" s="1788"/>
      <c r="H1716" s="1788"/>
      <c r="I1716" s="1788"/>
      <c r="J1716" s="1788"/>
      <c r="K1716" s="1788"/>
      <c r="L1716" s="1788"/>
      <c r="M1716" s="1788"/>
      <c r="N1716" s="1788"/>
      <c r="O1716" s="1788"/>
      <c r="P1716" s="1788"/>
      <c r="Q1716" s="1788"/>
      <c r="R1716" s="1788"/>
      <c r="S1716" s="1788"/>
      <c r="T1716" s="1788"/>
      <c r="U1716" s="1788"/>
      <c r="V1716" s="1788"/>
      <c r="W1716" s="1788"/>
      <c r="X1716" s="1788"/>
      <c r="Y1716" s="1788"/>
      <c r="Z1716" s="1788"/>
      <c r="AA1716" s="1788"/>
      <c r="AB1716" s="1788"/>
      <c r="AC1716" s="1788"/>
      <c r="AD1716" s="1311"/>
      <c r="AE1716" s="1311"/>
      <c r="AF1716" s="1311"/>
      <c r="AG1716" s="1311"/>
      <c r="AH1716" s="1782"/>
    </row>
    <row r="1717" spans="1:34" ht="5.85" customHeight="1">
      <c r="A1717" s="1787"/>
      <c r="B1717" s="1788"/>
      <c r="C1717" s="1788"/>
      <c r="D1717" s="1788"/>
      <c r="E1717" s="1788"/>
      <c r="F1717" s="1788"/>
      <c r="G1717" s="1788"/>
      <c r="H1717" s="1788"/>
      <c r="I1717" s="1788"/>
      <c r="J1717" s="1788"/>
      <c r="K1717" s="1788"/>
      <c r="L1717" s="1788"/>
      <c r="M1717" s="1788"/>
      <c r="N1717" s="1788"/>
      <c r="O1717" s="1788"/>
      <c r="P1717" s="1788"/>
      <c r="Q1717" s="1788"/>
      <c r="R1717" s="1788"/>
      <c r="S1717" s="1788"/>
      <c r="T1717" s="1788"/>
      <c r="U1717" s="1788"/>
      <c r="V1717" s="1788"/>
      <c r="W1717" s="1788"/>
      <c r="X1717" s="1788"/>
      <c r="Y1717" s="1788"/>
      <c r="Z1717" s="1788"/>
      <c r="AA1717" s="1788"/>
      <c r="AB1717" s="1788"/>
      <c r="AC1717" s="1788"/>
      <c r="AD1717" s="1782"/>
      <c r="AE1717" s="1309"/>
      <c r="AF1717" s="1309"/>
      <c r="AG1717" s="1309"/>
      <c r="AH1717" s="1782"/>
    </row>
    <row r="1718" spans="1:34" ht="10.9" customHeight="1">
      <c r="A1718" s="1787" t="s">
        <v>2839</v>
      </c>
      <c r="B1718" s="1788"/>
      <c r="C1718" s="1788"/>
      <c r="D1718" s="1788"/>
      <c r="E1718" s="1788"/>
      <c r="F1718" s="1788"/>
      <c r="G1718" s="1788"/>
      <c r="H1718" s="1788"/>
      <c r="I1718" s="1788"/>
      <c r="J1718" s="1788"/>
      <c r="K1718" s="1788"/>
      <c r="L1718" s="1788"/>
      <c r="M1718" s="1788"/>
      <c r="N1718" s="1788"/>
      <c r="O1718" s="1788"/>
      <c r="P1718" s="1788"/>
      <c r="Q1718" s="1788"/>
      <c r="R1718" s="1788"/>
      <c r="S1718" s="1788"/>
      <c r="T1718" s="1788"/>
      <c r="U1718" s="1788"/>
      <c r="V1718" s="1788"/>
      <c r="W1718" s="1788"/>
      <c r="X1718" s="1788"/>
      <c r="Y1718" s="1788"/>
      <c r="Z1718" s="1788"/>
      <c r="AA1718" s="1788"/>
      <c r="AB1718" s="1788"/>
      <c r="AC1718" s="1788"/>
      <c r="AD1718" s="1818" t="s">
        <v>2840</v>
      </c>
      <c r="AE1718" s="1818"/>
      <c r="AF1718" s="1206">
        <v>21.23</v>
      </c>
      <c r="AG1718" s="1207" t="s">
        <v>5</v>
      </c>
      <c r="AH1718" s="1800"/>
    </row>
    <row r="1719" spans="1:34" ht="11.65" customHeight="1">
      <c r="A1719" s="1819" t="s">
        <v>2841</v>
      </c>
      <c r="B1719" s="1820"/>
      <c r="C1719" s="1820"/>
      <c r="D1719" s="1820"/>
      <c r="E1719" s="1820"/>
      <c r="F1719" s="1820"/>
      <c r="G1719" s="1820"/>
      <c r="H1719" s="1820"/>
      <c r="I1719" s="1820"/>
      <c r="J1719" s="1820"/>
      <c r="K1719" s="1820"/>
      <c r="L1719" s="1820"/>
      <c r="M1719" s="1820"/>
      <c r="N1719" s="1820"/>
      <c r="O1719" s="1820"/>
      <c r="P1719" s="1820"/>
      <c r="Q1719" s="1820"/>
      <c r="R1719" s="1820"/>
      <c r="S1719" s="1820"/>
      <c r="T1719" s="1820"/>
      <c r="U1719" s="1820"/>
      <c r="V1719" s="1820"/>
      <c r="W1719" s="1820"/>
      <c r="X1719" s="1820"/>
      <c r="Y1719" s="1820"/>
      <c r="Z1719" s="1820"/>
      <c r="AA1719" s="1820"/>
      <c r="AB1719" s="1820"/>
      <c r="AC1719" s="1820"/>
      <c r="AD1719" s="1821" t="s">
        <v>2842</v>
      </c>
      <c r="AE1719" s="1821"/>
      <c r="AF1719" s="1210">
        <v>15</v>
      </c>
      <c r="AG1719" s="1211" t="s">
        <v>5</v>
      </c>
      <c r="AH1719" s="1800"/>
    </row>
    <row r="1720" spans="1:34" ht="17.45" customHeight="1">
      <c r="A1720" s="1822" t="s">
        <v>2843</v>
      </c>
      <c r="B1720" s="1802"/>
      <c r="C1720" s="1802"/>
      <c r="D1720" s="1778"/>
      <c r="E1720" s="1823" t="s">
        <v>2740</v>
      </c>
      <c r="F1720" s="1823"/>
      <c r="G1720" s="1823"/>
      <c r="H1720" s="1823"/>
      <c r="I1720" s="1823"/>
      <c r="J1720" s="1823"/>
      <c r="K1720" s="1823"/>
      <c r="L1720" s="1823"/>
      <c r="M1720" s="1823"/>
      <c r="N1720" s="1823"/>
      <c r="O1720" s="1823"/>
      <c r="P1720" s="1823"/>
      <c r="Q1720" s="1823"/>
      <c r="R1720" s="1823"/>
      <c r="S1720" s="1823"/>
      <c r="T1720" s="1823"/>
      <c r="U1720" s="1823"/>
      <c r="V1720" s="1823"/>
      <c r="W1720" s="1823"/>
      <c r="X1720" s="1823"/>
      <c r="Y1720" s="1823"/>
      <c r="Z1720" s="1823"/>
      <c r="AA1720" s="1823"/>
      <c r="AB1720" s="1823"/>
      <c r="AC1720" s="1823"/>
      <c r="AD1720" s="1823"/>
      <c r="AE1720" s="1823"/>
      <c r="AF1720" s="1823"/>
      <c r="AG1720" s="1823"/>
      <c r="AH1720" s="1779"/>
    </row>
    <row r="1721" spans="1:34" ht="16.7" customHeight="1">
      <c r="A1721" s="1824" t="s">
        <v>2844</v>
      </c>
      <c r="B1721" s="1816"/>
      <c r="C1721" s="1816"/>
      <c r="D1721" s="1309"/>
      <c r="E1721" s="1815" t="s">
        <v>2739</v>
      </c>
      <c r="F1721" s="1815"/>
      <c r="G1721" s="1111"/>
      <c r="H1721" s="1796" t="s">
        <v>2845</v>
      </c>
      <c r="I1721" s="1796"/>
      <c r="J1721" s="1796" t="s">
        <v>518</v>
      </c>
      <c r="K1721" s="1796"/>
      <c r="L1721" s="1309"/>
      <c r="M1721" s="1309"/>
      <c r="N1721" s="1816" t="s">
        <v>2846</v>
      </c>
      <c r="O1721" s="1816"/>
      <c r="P1721" s="1816"/>
      <c r="Q1721" s="1816"/>
      <c r="R1721" s="1817">
        <v>1</v>
      </c>
      <c r="S1721" s="1817"/>
      <c r="T1721" s="1817"/>
      <c r="U1721" s="1817"/>
      <c r="V1721" s="1309"/>
      <c r="W1721" s="1309"/>
      <c r="X1721" s="1309"/>
      <c r="Y1721" s="1796" t="s">
        <v>2847</v>
      </c>
      <c r="Z1721" s="1796"/>
      <c r="AA1721" s="1796"/>
      <c r="AB1721" s="1796"/>
      <c r="AC1721" s="1796"/>
      <c r="AD1721" s="1796"/>
      <c r="AE1721" s="1796"/>
      <c r="AF1721" s="1797" t="s">
        <v>2848</v>
      </c>
      <c r="AG1721" s="1797"/>
      <c r="AH1721" s="1782"/>
    </row>
    <row r="1722" spans="1:34" ht="5.85" customHeight="1">
      <c r="A1722" s="1798"/>
      <c r="B1722" s="1799"/>
      <c r="C1722" s="1799"/>
      <c r="D1722" s="1799"/>
      <c r="E1722" s="1799"/>
      <c r="F1722" s="1799"/>
      <c r="G1722" s="1799"/>
      <c r="H1722" s="1799"/>
      <c r="I1722" s="1799"/>
      <c r="J1722" s="1799"/>
      <c r="K1722" s="1799"/>
      <c r="L1722" s="1799"/>
      <c r="M1722" s="1799"/>
      <c r="N1722" s="1799"/>
      <c r="O1722" s="1799"/>
      <c r="P1722" s="1799"/>
      <c r="Q1722" s="1799"/>
      <c r="R1722" s="1799"/>
      <c r="S1722" s="1799"/>
      <c r="T1722" s="1799"/>
      <c r="U1722" s="1799"/>
      <c r="V1722" s="1799"/>
      <c r="W1722" s="1799"/>
      <c r="X1722" s="1799"/>
      <c r="Y1722" s="1799"/>
      <c r="Z1722" s="1799"/>
      <c r="AA1722" s="1799"/>
      <c r="AB1722" s="1799"/>
      <c r="AC1722" s="1799"/>
      <c r="AD1722" s="1799"/>
      <c r="AE1722" s="1799"/>
      <c r="AF1722" s="1799"/>
      <c r="AG1722" s="1799"/>
      <c r="AH1722" s="1800"/>
    </row>
    <row r="1723" spans="1:34" ht="17.45" customHeight="1">
      <c r="A1723" s="1801" t="s">
        <v>2849</v>
      </c>
      <c r="B1723" s="1802"/>
      <c r="C1723" s="1802"/>
      <c r="D1723" s="1802"/>
      <c r="E1723" s="1802"/>
      <c r="F1723" s="1802"/>
      <c r="G1723" s="1802"/>
      <c r="H1723" s="1802"/>
      <c r="I1723" s="1802"/>
      <c r="J1723" s="1803"/>
      <c r="K1723" s="1789" t="s">
        <v>2850</v>
      </c>
      <c r="L1723" s="1807"/>
      <c r="M1723" s="1789" t="s">
        <v>2851</v>
      </c>
      <c r="N1723" s="1790"/>
      <c r="O1723" s="1790"/>
      <c r="P1723" s="1790"/>
      <c r="Q1723" s="1790"/>
      <c r="R1723" s="1790"/>
      <c r="S1723" s="1790"/>
      <c r="T1723" s="1791"/>
      <c r="U1723" s="1789" t="s">
        <v>2852</v>
      </c>
      <c r="V1723" s="1790"/>
      <c r="W1723" s="1790"/>
      <c r="X1723" s="1790"/>
      <c r="Y1723" s="1790"/>
      <c r="Z1723" s="1790"/>
      <c r="AA1723" s="1790"/>
      <c r="AB1723" s="1790"/>
      <c r="AC1723" s="1790"/>
      <c r="AD1723" s="1791"/>
      <c r="AE1723" s="1810" t="s">
        <v>2853</v>
      </c>
      <c r="AF1723" s="1811"/>
      <c r="AG1723" s="1811"/>
      <c r="AH1723" s="1814"/>
    </row>
    <row r="1724" spans="1:34" ht="17.45" customHeight="1">
      <c r="A1724" s="1804"/>
      <c r="B1724" s="1805"/>
      <c r="C1724" s="1805"/>
      <c r="D1724" s="1805"/>
      <c r="E1724" s="1805"/>
      <c r="F1724" s="1805"/>
      <c r="G1724" s="1805"/>
      <c r="H1724" s="1805"/>
      <c r="I1724" s="1805"/>
      <c r="J1724" s="1806"/>
      <c r="K1724" s="1808"/>
      <c r="L1724" s="1809"/>
      <c r="M1724" s="1789" t="s">
        <v>2854</v>
      </c>
      <c r="N1724" s="1790"/>
      <c r="O1724" s="1790"/>
      <c r="P1724" s="1791"/>
      <c r="Q1724" s="1789" t="s">
        <v>2855</v>
      </c>
      <c r="R1724" s="1790"/>
      <c r="S1724" s="1790"/>
      <c r="T1724" s="1791"/>
      <c r="U1724" s="1789" t="s">
        <v>2854</v>
      </c>
      <c r="V1724" s="1790"/>
      <c r="W1724" s="1790"/>
      <c r="X1724" s="1790"/>
      <c r="Y1724" s="1790"/>
      <c r="Z1724" s="1791"/>
      <c r="AA1724" s="1789" t="s">
        <v>2855</v>
      </c>
      <c r="AB1724" s="1790"/>
      <c r="AC1724" s="1790"/>
      <c r="AD1724" s="1791"/>
      <c r="AE1724" s="1812"/>
      <c r="AF1724" s="1813"/>
      <c r="AG1724" s="1813"/>
      <c r="AH1724" s="1800"/>
    </row>
    <row r="1725" spans="1:34" ht="16.7" customHeight="1">
      <c r="A1725" s="1792"/>
      <c r="B1725" s="1793"/>
      <c r="C1725" s="1793"/>
      <c r="D1725" s="1793"/>
      <c r="E1725" s="1793"/>
      <c r="F1725" s="1793"/>
      <c r="G1725" s="1793"/>
      <c r="H1725" s="1793"/>
      <c r="I1725" s="1793"/>
      <c r="J1725" s="1793"/>
      <c r="K1725" s="1794" t="s">
        <v>2856</v>
      </c>
      <c r="L1725" s="1794"/>
      <c r="M1725" s="1794"/>
      <c r="N1725" s="1794"/>
      <c r="O1725" s="1794"/>
      <c r="P1725" s="1794"/>
      <c r="Q1725" s="1794"/>
      <c r="R1725" s="1794"/>
      <c r="S1725" s="1794"/>
      <c r="T1725" s="1794"/>
      <c r="U1725" s="1794"/>
      <c r="V1725" s="1794"/>
      <c r="W1725" s="1794"/>
      <c r="X1725" s="1794"/>
      <c r="Y1725" s="1794"/>
      <c r="Z1725" s="1794"/>
      <c r="AA1725" s="1795">
        <v>0</v>
      </c>
      <c r="AB1725" s="1795"/>
      <c r="AC1725" s="1795"/>
      <c r="AD1725" s="1795"/>
      <c r="AE1725" s="1795"/>
      <c r="AF1725" s="1795"/>
      <c r="AG1725" s="1795"/>
      <c r="AH1725" s="1213"/>
    </row>
    <row r="1726" spans="1:34" ht="17.45" customHeight="1">
      <c r="A1726" s="1801" t="s">
        <v>2857</v>
      </c>
      <c r="B1726" s="1825"/>
      <c r="C1726" s="1825"/>
      <c r="D1726" s="1825"/>
      <c r="E1726" s="1825"/>
      <c r="F1726" s="1825"/>
      <c r="G1726" s="1825"/>
      <c r="H1726" s="1825"/>
      <c r="I1726" s="1825"/>
      <c r="J1726" s="1825"/>
      <c r="K1726" s="1825"/>
      <c r="L1726" s="1825"/>
      <c r="M1726" s="1825"/>
      <c r="N1726" s="1826"/>
      <c r="O1726" s="1789" t="s">
        <v>2858</v>
      </c>
      <c r="P1726" s="1790"/>
      <c r="Q1726" s="1790"/>
      <c r="R1726" s="1790"/>
      <c r="S1726" s="1791"/>
      <c r="T1726" s="1827" t="s">
        <v>2850</v>
      </c>
      <c r="U1726" s="1790"/>
      <c r="V1726" s="1790"/>
      <c r="W1726" s="1213"/>
      <c r="X1726" s="1789" t="s">
        <v>2859</v>
      </c>
      <c r="Y1726" s="1790"/>
      <c r="Z1726" s="1790"/>
      <c r="AA1726" s="1790"/>
      <c r="AB1726" s="1790"/>
      <c r="AC1726" s="1790"/>
      <c r="AD1726" s="1791"/>
      <c r="AE1726" s="1810" t="s">
        <v>2853</v>
      </c>
      <c r="AF1726" s="1828"/>
      <c r="AG1726" s="1828"/>
      <c r="AH1726" s="1213"/>
    </row>
    <row r="1727" spans="1:34" ht="16.7" customHeight="1">
      <c r="A1727" s="1223"/>
      <c r="B1727" s="1224" t="s">
        <v>1011</v>
      </c>
      <c r="C1727" s="1875" t="s">
        <v>1012</v>
      </c>
      <c r="D1727" s="1876"/>
      <c r="E1727" s="1876"/>
      <c r="F1727" s="1876"/>
      <c r="G1727" s="1876"/>
      <c r="H1727" s="1876"/>
      <c r="I1727" s="1876"/>
      <c r="J1727" s="1876"/>
      <c r="K1727" s="1876"/>
      <c r="L1727" s="1876"/>
      <c r="M1727" s="1876"/>
      <c r="N1727" s="1875"/>
      <c r="O1727" s="1885">
        <v>0</v>
      </c>
      <c r="P1727" s="1886"/>
      <c r="Q1727" s="1886"/>
      <c r="R1727" s="1886"/>
      <c r="S1727" s="1887"/>
      <c r="T1727" s="1917">
        <v>0.2</v>
      </c>
      <c r="U1727" s="1886"/>
      <c r="V1727" s="1886"/>
      <c r="W1727" s="1225"/>
      <c r="X1727" s="1880">
        <v>22.593900000000001</v>
      </c>
      <c r="Y1727" s="1881"/>
      <c r="Z1727" s="1881"/>
      <c r="AA1727" s="1881"/>
      <c r="AB1727" s="1881"/>
      <c r="AC1727" s="1881"/>
      <c r="AD1727" s="1882"/>
      <c r="AE1727" s="1865">
        <v>4.5187999999999997</v>
      </c>
      <c r="AF1727" s="1847"/>
      <c r="AG1727" s="1847"/>
      <c r="AH1727" s="1225"/>
    </row>
    <row r="1728" spans="1:34" ht="17.45" customHeight="1">
      <c r="A1728" s="1220"/>
      <c r="B1728" s="1209" t="s">
        <v>1015</v>
      </c>
      <c r="C1728" s="1866" t="s">
        <v>1016</v>
      </c>
      <c r="D1728" s="1867"/>
      <c r="E1728" s="1867"/>
      <c r="F1728" s="1867"/>
      <c r="G1728" s="1867"/>
      <c r="H1728" s="1867"/>
      <c r="I1728" s="1867"/>
      <c r="J1728" s="1867"/>
      <c r="K1728" s="1867"/>
      <c r="L1728" s="1867"/>
      <c r="M1728" s="1867"/>
      <c r="N1728" s="1866"/>
      <c r="O1728" s="1893">
        <v>0</v>
      </c>
      <c r="P1728" s="1894"/>
      <c r="Q1728" s="1894"/>
      <c r="R1728" s="1894"/>
      <c r="S1728" s="1895"/>
      <c r="T1728" s="1918">
        <v>0.4</v>
      </c>
      <c r="U1728" s="1894"/>
      <c r="V1728" s="1894"/>
      <c r="W1728" s="1222"/>
      <c r="X1728" s="1871">
        <v>28.112500000000001</v>
      </c>
      <c r="Y1728" s="1872"/>
      <c r="Z1728" s="1872"/>
      <c r="AA1728" s="1872"/>
      <c r="AB1728" s="1872"/>
      <c r="AC1728" s="1872"/>
      <c r="AD1728" s="1873"/>
      <c r="AE1728" s="1874">
        <v>11.244999999999999</v>
      </c>
      <c r="AF1728" s="1843"/>
      <c r="AG1728" s="1843"/>
      <c r="AH1728" s="1222"/>
    </row>
    <row r="1729" spans="1:34" ht="17.45" customHeight="1">
      <c r="A1729" s="1792"/>
      <c r="B1729" s="1778"/>
      <c r="C1729" s="1778"/>
      <c r="D1729" s="1778"/>
      <c r="E1729" s="1778"/>
      <c r="F1729" s="1778"/>
      <c r="G1729" s="1778"/>
      <c r="H1729" s="1778"/>
      <c r="I1729" s="1846" t="s">
        <v>2860</v>
      </c>
      <c r="J1729" s="1846"/>
      <c r="K1729" s="1846"/>
      <c r="L1729" s="1846"/>
      <c r="M1729" s="1846"/>
      <c r="N1729" s="1846"/>
      <c r="O1729" s="1846"/>
      <c r="P1729" s="1846"/>
      <c r="Q1729" s="1846"/>
      <c r="R1729" s="1846"/>
      <c r="S1729" s="1846"/>
      <c r="T1729" s="1846"/>
      <c r="U1729" s="1846"/>
      <c r="V1729" s="1846"/>
      <c r="W1729" s="1846"/>
      <c r="X1729" s="1846"/>
      <c r="Y1729" s="1846"/>
      <c r="Z1729" s="1793"/>
      <c r="AA1729" s="1847">
        <v>15.7638</v>
      </c>
      <c r="AB1729" s="1847"/>
      <c r="AC1729" s="1847"/>
      <c r="AD1729" s="1847"/>
      <c r="AE1729" s="1847"/>
      <c r="AF1729" s="1847"/>
      <c r="AG1729" s="1847"/>
      <c r="AH1729" s="1814"/>
    </row>
    <row r="1730" spans="1:34" ht="16.7" customHeight="1">
      <c r="A1730" s="1844"/>
      <c r="B1730" s="1309"/>
      <c r="C1730" s="1309"/>
      <c r="D1730" s="1309"/>
      <c r="E1730" s="1309"/>
      <c r="F1730" s="1309"/>
      <c r="G1730" s="1309"/>
      <c r="H1730" s="1309"/>
      <c r="I1730" s="1840" t="s">
        <v>2861</v>
      </c>
      <c r="J1730" s="1840"/>
      <c r="K1730" s="1840"/>
      <c r="L1730" s="1840"/>
      <c r="M1730" s="1840"/>
      <c r="N1730" s="1840"/>
      <c r="O1730" s="1840"/>
      <c r="P1730" s="1840"/>
      <c r="Q1730" s="1840"/>
      <c r="R1730" s="1840"/>
      <c r="S1730" s="1840"/>
      <c r="T1730" s="1840"/>
      <c r="U1730" s="1840"/>
      <c r="V1730" s="1840"/>
      <c r="W1730" s="1840"/>
      <c r="X1730" s="1840"/>
      <c r="Y1730" s="1840"/>
      <c r="Z1730" s="1309"/>
      <c r="AA1730" s="1841">
        <v>15.7638</v>
      </c>
      <c r="AB1730" s="1841"/>
      <c r="AC1730" s="1841"/>
      <c r="AD1730" s="1841"/>
      <c r="AE1730" s="1841"/>
      <c r="AF1730" s="1841"/>
      <c r="AG1730" s="1841"/>
      <c r="AH1730" s="1782"/>
    </row>
    <row r="1731" spans="1:34" ht="17.45" customHeight="1">
      <c r="A1731" s="1844"/>
      <c r="B1731" s="1309"/>
      <c r="C1731" s="1309"/>
      <c r="D1731" s="1309"/>
      <c r="E1731" s="1309"/>
      <c r="F1731" s="1309"/>
      <c r="G1731" s="1309"/>
      <c r="H1731" s="1309"/>
      <c r="I1731" s="1840" t="s">
        <v>2862</v>
      </c>
      <c r="J1731" s="1840"/>
      <c r="K1731" s="1840"/>
      <c r="L1731" s="1840"/>
      <c r="M1731" s="1840"/>
      <c r="N1731" s="1840"/>
      <c r="O1731" s="1840"/>
      <c r="P1731" s="1840"/>
      <c r="Q1731" s="1840"/>
      <c r="R1731" s="1840"/>
      <c r="S1731" s="1840"/>
      <c r="T1731" s="1840"/>
      <c r="U1731" s="1840"/>
      <c r="V1731" s="1840"/>
      <c r="W1731" s="1840"/>
      <c r="X1731" s="1840"/>
      <c r="Y1731" s="1840"/>
      <c r="Z1731" s="1309"/>
      <c r="AA1731" s="1841">
        <v>15.7638</v>
      </c>
      <c r="AB1731" s="1841"/>
      <c r="AC1731" s="1841"/>
      <c r="AD1731" s="1841"/>
      <c r="AE1731" s="1841"/>
      <c r="AF1731" s="1841"/>
      <c r="AG1731" s="1841"/>
      <c r="AH1731" s="1782"/>
    </row>
    <row r="1732" spans="1:34" ht="17.45" customHeight="1">
      <c r="A1732" s="1844"/>
      <c r="B1732" s="1309"/>
      <c r="C1732" s="1309"/>
      <c r="D1732" s="1309"/>
      <c r="E1732" s="1309"/>
      <c r="F1732" s="1309"/>
      <c r="G1732" s="1309"/>
      <c r="H1732" s="1309"/>
      <c r="I1732" s="1840" t="s">
        <v>2863</v>
      </c>
      <c r="J1732" s="1840"/>
      <c r="K1732" s="1840"/>
      <c r="L1732" s="1840"/>
      <c r="M1732" s="1840"/>
      <c r="N1732" s="1840"/>
      <c r="O1732" s="1840"/>
      <c r="P1732" s="1840"/>
      <c r="Q1732" s="1840"/>
      <c r="R1732" s="1840"/>
      <c r="S1732" s="1840"/>
      <c r="T1732" s="1840"/>
      <c r="U1732" s="1840"/>
      <c r="V1732" s="1840"/>
      <c r="W1732" s="1840"/>
      <c r="X1732" s="1840"/>
      <c r="Y1732" s="1840"/>
      <c r="Z1732" s="1309"/>
      <c r="AA1732" s="1841">
        <v>0</v>
      </c>
      <c r="AB1732" s="1841"/>
      <c r="AC1732" s="1841"/>
      <c r="AD1732" s="1841"/>
      <c r="AE1732" s="1841"/>
      <c r="AF1732" s="1841"/>
      <c r="AG1732" s="1841"/>
      <c r="AH1732" s="1782"/>
    </row>
    <row r="1733" spans="1:34" ht="16.7" customHeight="1">
      <c r="A1733" s="1845"/>
      <c r="B1733" s="1799"/>
      <c r="C1733" s="1799"/>
      <c r="D1733" s="1799"/>
      <c r="E1733" s="1799"/>
      <c r="F1733" s="1799"/>
      <c r="G1733" s="1799"/>
      <c r="H1733" s="1799"/>
      <c r="I1733" s="1842" t="s">
        <v>2864</v>
      </c>
      <c r="J1733" s="1842"/>
      <c r="K1733" s="1842"/>
      <c r="L1733" s="1842"/>
      <c r="M1733" s="1842"/>
      <c r="N1733" s="1842"/>
      <c r="O1733" s="1842"/>
      <c r="P1733" s="1842"/>
      <c r="Q1733" s="1842"/>
      <c r="R1733" s="1842"/>
      <c r="S1733" s="1842"/>
      <c r="T1733" s="1842"/>
      <c r="U1733" s="1842"/>
      <c r="V1733" s="1842"/>
      <c r="W1733" s="1842"/>
      <c r="X1733" s="1842"/>
      <c r="Y1733" s="1842"/>
      <c r="Z1733" s="1799"/>
      <c r="AA1733" s="1843">
        <v>0</v>
      </c>
      <c r="AB1733" s="1843"/>
      <c r="AC1733" s="1843"/>
      <c r="AD1733" s="1843"/>
      <c r="AE1733" s="1843"/>
      <c r="AF1733" s="1843"/>
      <c r="AG1733" s="1843"/>
      <c r="AH1733" s="1800"/>
    </row>
    <row r="1734" spans="1:34" ht="17.45" customHeight="1">
      <c r="A1734" s="1801" t="s">
        <v>2865</v>
      </c>
      <c r="B1734" s="1825"/>
      <c r="C1734" s="1825"/>
      <c r="D1734" s="1825"/>
      <c r="E1734" s="1825"/>
      <c r="F1734" s="1825"/>
      <c r="G1734" s="1825"/>
      <c r="H1734" s="1825"/>
      <c r="I1734" s="1825"/>
      <c r="J1734" s="1825"/>
      <c r="K1734" s="1825"/>
      <c r="L1734" s="1825"/>
      <c r="M1734" s="1825"/>
      <c r="N1734" s="1826"/>
      <c r="O1734" s="1789" t="s">
        <v>2850</v>
      </c>
      <c r="P1734" s="1790"/>
      <c r="Q1734" s="1790"/>
      <c r="R1734" s="1790"/>
      <c r="S1734" s="1791"/>
      <c r="T1734" s="1827" t="s">
        <v>754</v>
      </c>
      <c r="U1734" s="1790"/>
      <c r="V1734" s="1790"/>
      <c r="W1734" s="1213"/>
      <c r="X1734" s="1789" t="s">
        <v>2866</v>
      </c>
      <c r="Y1734" s="1790"/>
      <c r="Z1734" s="1790"/>
      <c r="AA1734" s="1790"/>
      <c r="AB1734" s="1790"/>
      <c r="AC1734" s="1790"/>
      <c r="AD1734" s="1791"/>
      <c r="AE1734" s="1810" t="s">
        <v>2867</v>
      </c>
      <c r="AF1734" s="1828"/>
      <c r="AG1734" s="1828"/>
      <c r="AH1734" s="1213"/>
    </row>
    <row r="1735" spans="1:34" ht="16.7" customHeight="1">
      <c r="A1735" s="1215"/>
      <c r="B1735" s="1216" t="s">
        <v>3063</v>
      </c>
      <c r="C1735" s="1829" t="s">
        <v>3064</v>
      </c>
      <c r="D1735" s="1830"/>
      <c r="E1735" s="1830"/>
      <c r="F1735" s="1830"/>
      <c r="G1735" s="1830"/>
      <c r="H1735" s="1830"/>
      <c r="I1735" s="1830"/>
      <c r="J1735" s="1830"/>
      <c r="K1735" s="1830"/>
      <c r="L1735" s="1830"/>
      <c r="M1735" s="1830"/>
      <c r="N1735" s="1829"/>
      <c r="O1735" s="1831">
        <v>0.40425</v>
      </c>
      <c r="P1735" s="1832"/>
      <c r="Q1735" s="1832"/>
      <c r="R1735" s="1832"/>
      <c r="S1735" s="1833"/>
      <c r="T1735" s="1834" t="s">
        <v>518</v>
      </c>
      <c r="U1735" s="1835"/>
      <c r="V1735" s="1835"/>
      <c r="W1735" s="1217"/>
      <c r="X1735" s="1836">
        <v>6.6113999999999997</v>
      </c>
      <c r="Y1735" s="1837"/>
      <c r="Z1735" s="1837"/>
      <c r="AA1735" s="1837"/>
      <c r="AB1735" s="1837"/>
      <c r="AC1735" s="1837"/>
      <c r="AD1735" s="1838"/>
      <c r="AE1735" s="1839">
        <v>2.6726999999999999</v>
      </c>
      <c r="AF1735" s="1795"/>
      <c r="AG1735" s="1795"/>
      <c r="AH1735" s="1217"/>
    </row>
    <row r="1736" spans="1:34" ht="17.45" customHeight="1">
      <c r="A1736" s="1792"/>
      <c r="B1736" s="1793"/>
      <c r="C1736" s="1793"/>
      <c r="D1736" s="1793"/>
      <c r="E1736" s="1793"/>
      <c r="F1736" s="1793"/>
      <c r="G1736" s="1793"/>
      <c r="H1736" s="1793"/>
      <c r="I1736" s="1794" t="s">
        <v>2869</v>
      </c>
      <c r="J1736" s="1794"/>
      <c r="K1736" s="1794"/>
      <c r="L1736" s="1794"/>
      <c r="M1736" s="1794"/>
      <c r="N1736" s="1794"/>
      <c r="O1736" s="1794"/>
      <c r="P1736" s="1794"/>
      <c r="Q1736" s="1794"/>
      <c r="R1736" s="1794"/>
      <c r="S1736" s="1794"/>
      <c r="T1736" s="1794"/>
      <c r="U1736" s="1794"/>
      <c r="V1736" s="1794"/>
      <c r="W1736" s="1794"/>
      <c r="X1736" s="1794"/>
      <c r="Y1736" s="1794"/>
      <c r="Z1736" s="1214"/>
      <c r="AA1736" s="1795">
        <v>2.6726999999999999</v>
      </c>
      <c r="AB1736" s="1795"/>
      <c r="AC1736" s="1795"/>
      <c r="AD1736" s="1795"/>
      <c r="AE1736" s="1795"/>
      <c r="AF1736" s="1795"/>
      <c r="AG1736" s="1795"/>
      <c r="AH1736" s="1213"/>
    </row>
    <row r="1737" spans="1:34" ht="17.45" customHeight="1">
      <c r="A1737" s="1801" t="s">
        <v>2870</v>
      </c>
      <c r="B1737" s="1825"/>
      <c r="C1737" s="1825"/>
      <c r="D1737" s="1825"/>
      <c r="E1737" s="1825"/>
      <c r="F1737" s="1825"/>
      <c r="G1737" s="1825"/>
      <c r="H1737" s="1825"/>
      <c r="I1737" s="1825"/>
      <c r="J1737" s="1825"/>
      <c r="K1737" s="1825"/>
      <c r="L1737" s="1825"/>
      <c r="M1737" s="1825"/>
      <c r="N1737" s="1826"/>
      <c r="O1737" s="1789" t="s">
        <v>2850</v>
      </c>
      <c r="P1737" s="1790"/>
      <c r="Q1737" s="1790"/>
      <c r="R1737" s="1790"/>
      <c r="S1737" s="1791"/>
      <c r="T1737" s="1827" t="s">
        <v>754</v>
      </c>
      <c r="U1737" s="1790"/>
      <c r="V1737" s="1790"/>
      <c r="W1737" s="1213"/>
      <c r="X1737" s="1789" t="s">
        <v>2866</v>
      </c>
      <c r="Y1737" s="1790"/>
      <c r="Z1737" s="1790"/>
      <c r="AA1737" s="1790"/>
      <c r="AB1737" s="1790"/>
      <c r="AC1737" s="1790"/>
      <c r="AD1737" s="1791"/>
      <c r="AE1737" s="1810" t="s">
        <v>2867</v>
      </c>
      <c r="AF1737" s="1828"/>
      <c r="AG1737" s="1828"/>
      <c r="AH1737" s="1213"/>
    </row>
    <row r="1738" spans="1:34" ht="16.7" customHeight="1">
      <c r="A1738" s="1792"/>
      <c r="B1738" s="1793"/>
      <c r="C1738" s="1793"/>
      <c r="D1738" s="1793"/>
      <c r="E1738" s="1793"/>
      <c r="F1738" s="1793"/>
      <c r="G1738" s="1793"/>
      <c r="H1738" s="1793"/>
      <c r="I1738" s="1794" t="s">
        <v>2871</v>
      </c>
      <c r="J1738" s="1794"/>
      <c r="K1738" s="1794"/>
      <c r="L1738" s="1794"/>
      <c r="M1738" s="1794"/>
      <c r="N1738" s="1794"/>
      <c r="O1738" s="1794"/>
      <c r="P1738" s="1794"/>
      <c r="Q1738" s="1794"/>
      <c r="R1738" s="1794"/>
      <c r="S1738" s="1794"/>
      <c r="T1738" s="1794"/>
      <c r="U1738" s="1794"/>
      <c r="V1738" s="1794"/>
      <c r="W1738" s="1794"/>
      <c r="X1738" s="1794"/>
      <c r="Y1738" s="1794"/>
      <c r="Z1738" s="1214"/>
      <c r="AA1738" s="1795">
        <v>0</v>
      </c>
      <c r="AB1738" s="1795"/>
      <c r="AC1738" s="1795"/>
      <c r="AD1738" s="1795"/>
      <c r="AE1738" s="1795"/>
      <c r="AF1738" s="1795"/>
      <c r="AG1738" s="1795"/>
      <c r="AH1738" s="1213"/>
    </row>
    <row r="1739" spans="1:34" ht="17.45" customHeight="1">
      <c r="A1739" s="1801" t="s">
        <v>2872</v>
      </c>
      <c r="B1739" s="1825"/>
      <c r="C1739" s="1825"/>
      <c r="D1739" s="1825"/>
      <c r="E1739" s="1825"/>
      <c r="F1739" s="1825"/>
      <c r="G1739" s="1825"/>
      <c r="H1739" s="1825"/>
      <c r="I1739" s="1825"/>
      <c r="J1739" s="1825"/>
      <c r="K1739" s="1825"/>
      <c r="L1739" s="1825"/>
      <c r="M1739" s="1825"/>
      <c r="N1739" s="1826"/>
      <c r="O1739" s="1789" t="s">
        <v>2850</v>
      </c>
      <c r="P1739" s="1790"/>
      <c r="Q1739" s="1790"/>
      <c r="R1739" s="1790"/>
      <c r="S1739" s="1791"/>
      <c r="T1739" s="1827" t="s">
        <v>754</v>
      </c>
      <c r="U1739" s="1790"/>
      <c r="V1739" s="1790"/>
      <c r="W1739" s="1213"/>
      <c r="X1739" s="1789" t="s">
        <v>2866</v>
      </c>
      <c r="Y1739" s="1790"/>
      <c r="Z1739" s="1790"/>
      <c r="AA1739" s="1790"/>
      <c r="AB1739" s="1790"/>
      <c r="AC1739" s="1790"/>
      <c r="AD1739" s="1791"/>
      <c r="AE1739" s="1810" t="s">
        <v>2867</v>
      </c>
      <c r="AF1739" s="1828"/>
      <c r="AG1739" s="1828"/>
      <c r="AH1739" s="1213"/>
    </row>
    <row r="1740" spans="1:34" ht="17.45" customHeight="1">
      <c r="A1740" s="1883" t="s">
        <v>3065</v>
      </c>
      <c r="B1740" s="1884"/>
      <c r="C1740" s="1884"/>
      <c r="D1740" s="1884"/>
      <c r="E1740" s="1884"/>
      <c r="F1740" s="1829" t="s">
        <v>3066</v>
      </c>
      <c r="G1740" s="1830"/>
      <c r="H1740" s="1830"/>
      <c r="I1740" s="1830"/>
      <c r="J1740" s="1830"/>
      <c r="K1740" s="1830"/>
      <c r="L1740" s="1830"/>
      <c r="M1740" s="1830"/>
      <c r="N1740" s="1829"/>
      <c r="O1740" s="1831">
        <v>7.1399999999999996E-3</v>
      </c>
      <c r="P1740" s="1832"/>
      <c r="Q1740" s="1832"/>
      <c r="R1740" s="1832"/>
      <c r="S1740" s="1833"/>
      <c r="T1740" s="1834" t="s">
        <v>109</v>
      </c>
      <c r="U1740" s="1835"/>
      <c r="V1740" s="1835"/>
      <c r="W1740" s="1217"/>
      <c r="X1740" s="1836">
        <v>33.54</v>
      </c>
      <c r="Y1740" s="1837"/>
      <c r="Z1740" s="1837"/>
      <c r="AA1740" s="1837"/>
      <c r="AB1740" s="1837"/>
      <c r="AC1740" s="1837"/>
      <c r="AD1740" s="1838"/>
      <c r="AE1740" s="1839">
        <v>0.23949999999999999</v>
      </c>
      <c r="AF1740" s="1795"/>
      <c r="AG1740" s="1795"/>
      <c r="AH1740" s="1217"/>
    </row>
    <row r="1741" spans="1:34" ht="16.7" customHeight="1">
      <c r="A1741" s="1792"/>
      <c r="B1741" s="1793"/>
      <c r="C1741" s="1793"/>
      <c r="D1741" s="1793"/>
      <c r="E1741" s="1793"/>
      <c r="F1741" s="1793"/>
      <c r="G1741" s="1793"/>
      <c r="H1741" s="1793"/>
      <c r="I1741" s="1793"/>
      <c r="J1741" s="1793"/>
      <c r="K1741" s="1794" t="s">
        <v>2873</v>
      </c>
      <c r="L1741" s="1794"/>
      <c r="M1741" s="1794"/>
      <c r="N1741" s="1794"/>
      <c r="O1741" s="1794"/>
      <c r="P1741" s="1794"/>
      <c r="Q1741" s="1794"/>
      <c r="R1741" s="1794"/>
      <c r="S1741" s="1794"/>
      <c r="T1741" s="1794"/>
      <c r="U1741" s="1794"/>
      <c r="V1741" s="1794"/>
      <c r="W1741" s="1794"/>
      <c r="X1741" s="1794"/>
      <c r="Y1741" s="1794"/>
      <c r="Z1741" s="1794"/>
      <c r="AA1741" s="1794"/>
      <c r="AB1741" s="1214"/>
      <c r="AC1741" s="1795">
        <v>0.23949999999999999</v>
      </c>
      <c r="AD1741" s="1795"/>
      <c r="AE1741" s="1795"/>
      <c r="AF1741" s="1795"/>
      <c r="AG1741" s="1795"/>
      <c r="AH1741" s="1213"/>
    </row>
    <row r="1742" spans="1:34" ht="17.45" customHeight="1">
      <c r="A1742" s="1801" t="s">
        <v>2874</v>
      </c>
      <c r="B1742" s="1825"/>
      <c r="C1742" s="1825"/>
      <c r="D1742" s="1825"/>
      <c r="E1742" s="1825"/>
      <c r="F1742" s="1825"/>
      <c r="G1742" s="1825"/>
      <c r="H1742" s="1825"/>
      <c r="I1742" s="1825"/>
      <c r="J1742" s="1826"/>
      <c r="K1742" s="1789" t="s">
        <v>2850</v>
      </c>
      <c r="L1742" s="1791"/>
      <c r="M1742" s="1855" t="s">
        <v>2875</v>
      </c>
      <c r="N1742" s="1856"/>
      <c r="O1742" s="1857"/>
      <c r="P1742" s="1855" t="s">
        <v>2876</v>
      </c>
      <c r="Q1742" s="1856"/>
      <c r="R1742" s="1857"/>
      <c r="S1742" s="1855" t="s">
        <v>2877</v>
      </c>
      <c r="T1742" s="1857"/>
      <c r="U1742" s="1789" t="s">
        <v>2878</v>
      </c>
      <c r="V1742" s="1790"/>
      <c r="W1742" s="1791"/>
      <c r="X1742" s="1789" t="s">
        <v>2879</v>
      </c>
      <c r="Y1742" s="1790"/>
      <c r="Z1742" s="1790"/>
      <c r="AA1742" s="1790"/>
      <c r="AB1742" s="1791"/>
      <c r="AC1742" s="1789" t="s">
        <v>2880</v>
      </c>
      <c r="AD1742" s="1791"/>
      <c r="AE1742" s="1810" t="s">
        <v>2867</v>
      </c>
      <c r="AF1742" s="1828"/>
      <c r="AG1742" s="1828"/>
      <c r="AH1742" s="1213"/>
    </row>
    <row r="1743" spans="1:34" ht="16.7" customHeight="1">
      <c r="A1743" s="1883" t="s">
        <v>3067</v>
      </c>
      <c r="B1743" s="1884"/>
      <c r="C1743" s="1884"/>
      <c r="D1743" s="1884"/>
      <c r="E1743" s="1884"/>
      <c r="F1743" s="1829" t="s">
        <v>3066</v>
      </c>
      <c r="G1743" s="1830"/>
      <c r="H1743" s="1830"/>
      <c r="I1743" s="1830"/>
      <c r="J1743" s="1829"/>
      <c r="K1743" s="1862">
        <v>7.1399999999999996E-3</v>
      </c>
      <c r="L1743" s="1863"/>
      <c r="M1743" s="1836">
        <v>0</v>
      </c>
      <c r="N1743" s="1837"/>
      <c r="O1743" s="1838"/>
      <c r="P1743" s="1836">
        <v>0</v>
      </c>
      <c r="Q1743" s="1837"/>
      <c r="R1743" s="1838"/>
      <c r="S1743" s="1836">
        <v>0</v>
      </c>
      <c r="T1743" s="1838"/>
      <c r="U1743" s="1836">
        <v>1.1000000000000001</v>
      </c>
      <c r="V1743" s="1837"/>
      <c r="W1743" s="1838"/>
      <c r="X1743" s="1836">
        <v>0.88</v>
      </c>
      <c r="Y1743" s="1837"/>
      <c r="Z1743" s="1837"/>
      <c r="AA1743" s="1837"/>
      <c r="AB1743" s="1838"/>
      <c r="AC1743" s="1836">
        <v>0.72</v>
      </c>
      <c r="AD1743" s="1838"/>
      <c r="AE1743" s="1839">
        <v>0</v>
      </c>
      <c r="AF1743" s="1795"/>
      <c r="AG1743" s="1795"/>
      <c r="AH1743" s="1217"/>
    </row>
    <row r="1744" spans="1:34" ht="17.45" customHeight="1">
      <c r="A1744" s="1853"/>
      <c r="B1744" s="1778"/>
      <c r="C1744" s="1778"/>
      <c r="D1744" s="1778"/>
      <c r="E1744" s="1778"/>
      <c r="F1744" s="1778"/>
      <c r="G1744" s="1778"/>
      <c r="H1744" s="1778"/>
      <c r="I1744" s="1846" t="s">
        <v>2881</v>
      </c>
      <c r="J1744" s="1846"/>
      <c r="K1744" s="1846"/>
      <c r="L1744" s="1846"/>
      <c r="M1744" s="1846"/>
      <c r="N1744" s="1846"/>
      <c r="O1744" s="1846"/>
      <c r="P1744" s="1846"/>
      <c r="Q1744" s="1846"/>
      <c r="R1744" s="1846"/>
      <c r="S1744" s="1846"/>
      <c r="T1744" s="1846"/>
      <c r="U1744" s="1846"/>
      <c r="V1744" s="1846"/>
      <c r="W1744" s="1846"/>
      <c r="X1744" s="1846"/>
      <c r="Y1744" s="1846"/>
      <c r="Z1744" s="1203"/>
      <c r="AA1744" s="1847">
        <v>0</v>
      </c>
      <c r="AB1744" s="1847"/>
      <c r="AC1744" s="1847"/>
      <c r="AD1744" s="1847"/>
      <c r="AE1744" s="1847"/>
      <c r="AF1744" s="1847"/>
      <c r="AG1744" s="1847"/>
      <c r="AH1744" s="1204"/>
    </row>
    <row r="1745" spans="1:34" ht="5.85" customHeight="1">
      <c r="A1745" s="1854"/>
      <c r="B1745" s="1309"/>
      <c r="C1745" s="1309"/>
      <c r="D1745" s="1309"/>
      <c r="E1745" s="1309"/>
      <c r="F1745" s="1309"/>
      <c r="G1745" s="1309"/>
      <c r="H1745" s="1309"/>
      <c r="I1745" s="1309"/>
      <c r="J1745" s="1309"/>
      <c r="K1745" s="1309"/>
      <c r="L1745" s="1309"/>
      <c r="M1745" s="1309"/>
      <c r="N1745" s="1309"/>
      <c r="O1745" s="1309"/>
      <c r="P1745" s="1309"/>
      <c r="Q1745" s="1309"/>
      <c r="R1745" s="1309"/>
      <c r="S1745" s="1309"/>
      <c r="T1745" s="1309"/>
      <c r="U1745" s="1309"/>
      <c r="V1745" s="1309"/>
      <c r="W1745" s="1309"/>
      <c r="X1745" s="1309"/>
      <c r="Y1745" s="1309"/>
      <c r="Z1745" s="1309"/>
      <c r="AA1745" s="1309"/>
      <c r="AB1745" s="1309"/>
      <c r="AC1745" s="1309"/>
      <c r="AD1745" s="1309"/>
      <c r="AE1745" s="1309"/>
      <c r="AF1745" s="1309"/>
      <c r="AG1745" s="1309"/>
      <c r="AH1745" s="1782"/>
    </row>
    <row r="1746" spans="1:34" ht="17.45" customHeight="1">
      <c r="A1746" s="1845"/>
      <c r="B1746" s="1799"/>
      <c r="C1746" s="1799"/>
      <c r="D1746" s="1799"/>
      <c r="E1746" s="1799"/>
      <c r="F1746" s="1799"/>
      <c r="G1746" s="1799"/>
      <c r="H1746" s="1799"/>
      <c r="I1746" s="1842" t="s">
        <v>2882</v>
      </c>
      <c r="J1746" s="1842"/>
      <c r="K1746" s="1842"/>
      <c r="L1746" s="1842"/>
      <c r="M1746" s="1842"/>
      <c r="N1746" s="1842"/>
      <c r="O1746" s="1842"/>
      <c r="P1746" s="1842"/>
      <c r="Q1746" s="1842"/>
      <c r="R1746" s="1842"/>
      <c r="S1746" s="1842"/>
      <c r="T1746" s="1842"/>
      <c r="U1746" s="1842"/>
      <c r="V1746" s="1842"/>
      <c r="W1746" s="1842"/>
      <c r="X1746" s="1842"/>
      <c r="Y1746" s="1842"/>
      <c r="Z1746" s="1212"/>
      <c r="AA1746" s="1848">
        <v>18.68</v>
      </c>
      <c r="AB1746" s="1848"/>
      <c r="AC1746" s="1848"/>
      <c r="AD1746" s="1848"/>
      <c r="AE1746" s="1848"/>
      <c r="AF1746" s="1848"/>
      <c r="AG1746" s="1848"/>
      <c r="AH1746" s="1208"/>
    </row>
    <row r="1747" spans="1:34" ht="45.75" customHeight="1">
      <c r="A1747" s="1849" t="s">
        <v>2883</v>
      </c>
      <c r="B1747" s="1850"/>
      <c r="C1747" s="1850"/>
      <c r="D1747" s="1850"/>
      <c r="E1747" s="1851"/>
      <c r="F1747" s="1852"/>
      <c r="G1747" s="1852"/>
      <c r="H1747" s="1852"/>
      <c r="I1747" s="1852"/>
      <c r="J1747" s="1852"/>
      <c r="K1747" s="1852"/>
      <c r="L1747" s="1852"/>
      <c r="M1747" s="1852"/>
      <c r="N1747" s="1852"/>
      <c r="O1747" s="1852"/>
      <c r="P1747" s="1852"/>
      <c r="Q1747" s="1852"/>
      <c r="R1747" s="1852"/>
      <c r="S1747" s="1852"/>
      <c r="T1747" s="1852"/>
      <c r="U1747" s="1852"/>
      <c r="V1747" s="1852"/>
      <c r="W1747" s="1852"/>
      <c r="X1747" s="1852"/>
      <c r="Y1747" s="1852"/>
      <c r="Z1747" s="1852"/>
      <c r="AA1747" s="1852"/>
      <c r="AB1747" s="1852"/>
      <c r="AC1747" s="1852"/>
      <c r="AD1747" s="1852"/>
      <c r="AE1747" s="1852"/>
      <c r="AF1747" s="1852"/>
      <c r="AG1747" s="1852"/>
      <c r="AH1747" s="1851"/>
    </row>
    <row r="1748" spans="1:34" ht="107.65" customHeight="1">
      <c r="A1748" s="1218"/>
      <c r="AH1748" s="1219"/>
    </row>
    <row r="1749" spans="1:34" ht="106.9" customHeight="1">
      <c r="A1749" s="1220"/>
      <c r="B1749" s="1221"/>
      <c r="C1749" s="1221"/>
      <c r="D1749" s="1221"/>
      <c r="E1749" s="1221"/>
      <c r="F1749" s="1221"/>
      <c r="G1749" s="1221"/>
      <c r="H1749" s="1221"/>
      <c r="I1749" s="1221"/>
      <c r="J1749" s="1221"/>
      <c r="K1749" s="1221"/>
      <c r="L1749" s="1221"/>
      <c r="M1749" s="1221"/>
      <c r="N1749" s="1221"/>
      <c r="O1749" s="1221"/>
      <c r="P1749" s="1221"/>
      <c r="Q1749" s="1221"/>
      <c r="R1749" s="1221"/>
      <c r="S1749" s="1221"/>
      <c r="T1749" s="1221"/>
      <c r="U1749" s="1221"/>
      <c r="V1749" s="1221"/>
      <c r="W1749" s="1221"/>
      <c r="X1749" s="1221"/>
      <c r="Y1749" s="1221"/>
      <c r="Z1749" s="1221"/>
      <c r="AA1749" s="1221"/>
      <c r="AB1749" s="1221"/>
      <c r="AC1749" s="1221"/>
      <c r="AD1749" s="1221"/>
      <c r="AE1749" s="1221"/>
      <c r="AF1749" s="1221"/>
      <c r="AG1749" s="1221"/>
      <c r="AH1749" s="1222"/>
    </row>
    <row r="1750" spans="1:34" ht="5.85" customHeight="1">
      <c r="A1750" s="1777"/>
      <c r="B1750" s="1778"/>
      <c r="C1750" s="1778"/>
      <c r="D1750" s="1778"/>
      <c r="E1750" s="1778"/>
      <c r="F1750" s="1778"/>
      <c r="G1750" s="1778"/>
      <c r="H1750" s="1778"/>
      <c r="I1750" s="1778"/>
      <c r="J1750" s="1778"/>
      <c r="K1750" s="1778"/>
      <c r="L1750" s="1778"/>
      <c r="M1750" s="1778"/>
      <c r="N1750" s="1778"/>
      <c r="O1750" s="1778"/>
      <c r="P1750" s="1778"/>
      <c r="Q1750" s="1778"/>
      <c r="R1750" s="1778"/>
      <c r="S1750" s="1778"/>
      <c r="T1750" s="1778"/>
      <c r="U1750" s="1778"/>
      <c r="V1750" s="1778"/>
      <c r="W1750" s="1778"/>
      <c r="X1750" s="1778"/>
      <c r="Y1750" s="1778"/>
      <c r="Z1750" s="1778"/>
      <c r="AA1750" s="1778"/>
      <c r="AB1750" s="1778"/>
      <c r="AC1750" s="1778"/>
      <c r="AD1750" s="1778"/>
      <c r="AE1750" s="1778"/>
      <c r="AF1750" s="1778"/>
      <c r="AG1750" s="1778"/>
      <c r="AH1750" s="1779"/>
    </row>
    <row r="1751" spans="1:34" ht="10.9" customHeight="1">
      <c r="A1751" s="1780" t="s">
        <v>2834</v>
      </c>
      <c r="B1751" s="1310"/>
      <c r="C1751" s="1310"/>
      <c r="D1751" s="1310"/>
      <c r="E1751" s="1310"/>
      <c r="F1751" s="1310"/>
      <c r="G1751" s="1310"/>
      <c r="H1751" s="1310"/>
      <c r="I1751" s="1310"/>
      <c r="J1751" s="1310"/>
      <c r="K1751" s="1310"/>
      <c r="L1751" s="1310"/>
      <c r="M1751" s="1310"/>
      <c r="N1751" s="1310"/>
      <c r="O1751" s="1310"/>
      <c r="P1751" s="1310"/>
      <c r="Q1751" s="1310"/>
      <c r="R1751" s="1310"/>
      <c r="S1751" s="1310"/>
      <c r="T1751" s="1310"/>
      <c r="U1751" s="1310"/>
      <c r="V1751" s="1310"/>
      <c r="W1751" s="1310"/>
      <c r="X1751" s="1310"/>
      <c r="Y1751" s="1310"/>
      <c r="Z1751" s="1310"/>
      <c r="AA1751" s="1310"/>
      <c r="AB1751" s="1310"/>
      <c r="AC1751" s="1310"/>
      <c r="AD1751" s="1309"/>
      <c r="AE1751" s="1309"/>
      <c r="AF1751" s="1781" t="s">
        <v>3068</v>
      </c>
      <c r="AG1751" s="1781"/>
      <c r="AH1751" s="1782"/>
    </row>
    <row r="1752" spans="1:34" ht="5.85" customHeight="1">
      <c r="A1752" s="1780"/>
      <c r="B1752" s="1310"/>
      <c r="C1752" s="1310"/>
      <c r="D1752" s="1310"/>
      <c r="E1752" s="1310"/>
      <c r="F1752" s="1310"/>
      <c r="G1752" s="1310"/>
      <c r="H1752" s="1310"/>
      <c r="I1752" s="1310"/>
      <c r="J1752" s="1310"/>
      <c r="K1752" s="1310"/>
      <c r="L1752" s="1310"/>
      <c r="M1752" s="1310"/>
      <c r="N1752" s="1310"/>
      <c r="O1752" s="1310"/>
      <c r="P1752" s="1310"/>
      <c r="Q1752" s="1310"/>
      <c r="R1752" s="1310"/>
      <c r="S1752" s="1310"/>
      <c r="T1752" s="1310"/>
      <c r="U1752" s="1310"/>
      <c r="V1752" s="1310"/>
      <c r="W1752" s="1310"/>
      <c r="X1752" s="1310"/>
      <c r="Y1752" s="1310"/>
      <c r="Z1752" s="1310"/>
      <c r="AA1752" s="1310"/>
      <c r="AB1752" s="1310"/>
      <c r="AC1752" s="1310"/>
      <c r="AD1752" s="1311"/>
      <c r="AE1752" s="1311"/>
      <c r="AF1752" s="1311"/>
      <c r="AG1752" s="1311"/>
      <c r="AH1752" s="1782"/>
    </row>
    <row r="1753" spans="1:34" ht="11.65" customHeight="1">
      <c r="A1753" s="1783" t="s">
        <v>2836</v>
      </c>
      <c r="B1753" s="1784"/>
      <c r="C1753" s="1784"/>
      <c r="D1753" s="1784"/>
      <c r="E1753" s="1784"/>
      <c r="F1753" s="1784"/>
      <c r="G1753" s="1784"/>
      <c r="H1753" s="1784"/>
      <c r="I1753" s="1784"/>
      <c r="J1753" s="1784"/>
      <c r="K1753" s="1784"/>
      <c r="L1753" s="1784"/>
      <c r="M1753" s="1784"/>
      <c r="N1753" s="1784"/>
      <c r="O1753" s="1784"/>
      <c r="P1753" s="1784"/>
      <c r="Q1753" s="1784"/>
      <c r="R1753" s="1784"/>
      <c r="S1753" s="1784"/>
      <c r="T1753" s="1784"/>
      <c r="U1753" s="1784"/>
      <c r="V1753" s="1784"/>
      <c r="W1753" s="1784"/>
      <c r="X1753" s="1784"/>
      <c r="Y1753" s="1784"/>
      <c r="Z1753" s="1784"/>
      <c r="AA1753" s="1784"/>
      <c r="AB1753" s="1784"/>
      <c r="AC1753" s="1784"/>
      <c r="AD1753" s="1311"/>
      <c r="AE1753" s="1311"/>
      <c r="AF1753" s="1311"/>
      <c r="AG1753" s="1311"/>
      <c r="AH1753" s="1782"/>
    </row>
    <row r="1754" spans="1:34" ht="23.25" customHeight="1">
      <c r="A1754" s="1785" t="s">
        <v>2837</v>
      </c>
      <c r="B1754" s="1786"/>
      <c r="C1754" s="1786"/>
      <c r="D1754" s="1786"/>
      <c r="E1754" s="1786"/>
      <c r="F1754" s="1786"/>
      <c r="G1754" s="1786"/>
      <c r="H1754" s="1786"/>
      <c r="I1754" s="1786"/>
      <c r="J1754" s="1786"/>
      <c r="K1754" s="1786"/>
      <c r="L1754" s="1786"/>
      <c r="M1754" s="1786"/>
      <c r="N1754" s="1786"/>
      <c r="O1754" s="1786"/>
      <c r="P1754" s="1786"/>
      <c r="Q1754" s="1786"/>
      <c r="R1754" s="1786"/>
      <c r="S1754" s="1786"/>
      <c r="T1754" s="1786"/>
      <c r="U1754" s="1786"/>
      <c r="V1754" s="1786"/>
      <c r="W1754" s="1786"/>
      <c r="X1754" s="1786"/>
      <c r="Y1754" s="1786"/>
      <c r="Z1754" s="1786"/>
      <c r="AA1754" s="1786"/>
      <c r="AB1754" s="1786"/>
      <c r="AC1754" s="1786"/>
      <c r="AD1754" s="1311"/>
      <c r="AE1754" s="1311"/>
      <c r="AF1754" s="1311"/>
      <c r="AG1754" s="1311"/>
      <c r="AH1754" s="1782"/>
    </row>
    <row r="1755" spans="1:34" ht="5.0999999999999996" customHeight="1">
      <c r="A1755" s="1787" t="s">
        <v>2838</v>
      </c>
      <c r="B1755" s="1788"/>
      <c r="C1755" s="1788"/>
      <c r="D1755" s="1788"/>
      <c r="E1755" s="1788"/>
      <c r="F1755" s="1788"/>
      <c r="G1755" s="1788"/>
      <c r="H1755" s="1788"/>
      <c r="I1755" s="1788"/>
      <c r="J1755" s="1788"/>
      <c r="K1755" s="1788"/>
      <c r="L1755" s="1788"/>
      <c r="M1755" s="1788"/>
      <c r="N1755" s="1788"/>
      <c r="O1755" s="1788"/>
      <c r="P1755" s="1788"/>
      <c r="Q1755" s="1788"/>
      <c r="R1755" s="1788"/>
      <c r="S1755" s="1788"/>
      <c r="T1755" s="1788"/>
      <c r="U1755" s="1788"/>
      <c r="V1755" s="1788"/>
      <c r="W1755" s="1788"/>
      <c r="X1755" s="1788"/>
      <c r="Y1755" s="1788"/>
      <c r="Z1755" s="1788"/>
      <c r="AA1755" s="1788"/>
      <c r="AB1755" s="1788"/>
      <c r="AC1755" s="1788"/>
      <c r="AD1755" s="1311"/>
      <c r="AE1755" s="1311"/>
      <c r="AF1755" s="1311"/>
      <c r="AG1755" s="1311"/>
      <c r="AH1755" s="1782"/>
    </row>
    <row r="1756" spans="1:34" ht="5.85" customHeight="1">
      <c r="A1756" s="1787"/>
      <c r="B1756" s="1788"/>
      <c r="C1756" s="1788"/>
      <c r="D1756" s="1788"/>
      <c r="E1756" s="1788"/>
      <c r="F1756" s="1788"/>
      <c r="G1756" s="1788"/>
      <c r="H1756" s="1788"/>
      <c r="I1756" s="1788"/>
      <c r="J1756" s="1788"/>
      <c r="K1756" s="1788"/>
      <c r="L1756" s="1788"/>
      <c r="M1756" s="1788"/>
      <c r="N1756" s="1788"/>
      <c r="O1756" s="1788"/>
      <c r="P1756" s="1788"/>
      <c r="Q1756" s="1788"/>
      <c r="R1756" s="1788"/>
      <c r="S1756" s="1788"/>
      <c r="T1756" s="1788"/>
      <c r="U1756" s="1788"/>
      <c r="V1756" s="1788"/>
      <c r="W1756" s="1788"/>
      <c r="X1756" s="1788"/>
      <c r="Y1756" s="1788"/>
      <c r="Z1756" s="1788"/>
      <c r="AA1756" s="1788"/>
      <c r="AB1756" s="1788"/>
      <c r="AC1756" s="1788"/>
      <c r="AD1756" s="1782"/>
      <c r="AE1756" s="1309"/>
      <c r="AF1756" s="1309"/>
      <c r="AG1756" s="1309"/>
      <c r="AH1756" s="1782"/>
    </row>
    <row r="1757" spans="1:34" ht="11.65" customHeight="1">
      <c r="A1757" s="1787" t="s">
        <v>2839</v>
      </c>
      <c r="B1757" s="1788"/>
      <c r="C1757" s="1788"/>
      <c r="D1757" s="1788"/>
      <c r="E1757" s="1788"/>
      <c r="F1757" s="1788"/>
      <c r="G1757" s="1788"/>
      <c r="H1757" s="1788"/>
      <c r="I1757" s="1788"/>
      <c r="J1757" s="1788"/>
      <c r="K1757" s="1788"/>
      <c r="L1757" s="1788"/>
      <c r="M1757" s="1788"/>
      <c r="N1757" s="1788"/>
      <c r="O1757" s="1788"/>
      <c r="P1757" s="1788"/>
      <c r="Q1757" s="1788"/>
      <c r="R1757" s="1788"/>
      <c r="S1757" s="1788"/>
      <c r="T1757" s="1788"/>
      <c r="U1757" s="1788"/>
      <c r="V1757" s="1788"/>
      <c r="W1757" s="1788"/>
      <c r="X1757" s="1788"/>
      <c r="Y1757" s="1788"/>
      <c r="Z1757" s="1788"/>
      <c r="AA1757" s="1788"/>
      <c r="AB1757" s="1788"/>
      <c r="AC1757" s="1788"/>
      <c r="AD1757" s="1818" t="s">
        <v>2840</v>
      </c>
      <c r="AE1757" s="1818"/>
      <c r="AF1757" s="1206">
        <v>21.23</v>
      </c>
      <c r="AG1757" s="1207" t="s">
        <v>5</v>
      </c>
      <c r="AH1757" s="1800"/>
    </row>
    <row r="1758" spans="1:34" ht="11.65" customHeight="1">
      <c r="A1758" s="1819" t="s">
        <v>2841</v>
      </c>
      <c r="B1758" s="1820"/>
      <c r="C1758" s="1820"/>
      <c r="D1758" s="1820"/>
      <c r="E1758" s="1820"/>
      <c r="F1758" s="1820"/>
      <c r="G1758" s="1820"/>
      <c r="H1758" s="1820"/>
      <c r="I1758" s="1820"/>
      <c r="J1758" s="1820"/>
      <c r="K1758" s="1820"/>
      <c r="L1758" s="1820"/>
      <c r="M1758" s="1820"/>
      <c r="N1758" s="1820"/>
      <c r="O1758" s="1820"/>
      <c r="P1758" s="1820"/>
      <c r="Q1758" s="1820"/>
      <c r="R1758" s="1820"/>
      <c r="S1758" s="1820"/>
      <c r="T1758" s="1820"/>
      <c r="U1758" s="1820"/>
      <c r="V1758" s="1820"/>
      <c r="W1758" s="1820"/>
      <c r="X1758" s="1820"/>
      <c r="Y1758" s="1820"/>
      <c r="Z1758" s="1820"/>
      <c r="AA1758" s="1820"/>
      <c r="AB1758" s="1820"/>
      <c r="AC1758" s="1820"/>
      <c r="AD1758" s="1821" t="s">
        <v>2842</v>
      </c>
      <c r="AE1758" s="1821"/>
      <c r="AF1758" s="1210">
        <v>15</v>
      </c>
      <c r="AG1758" s="1211" t="s">
        <v>5</v>
      </c>
      <c r="AH1758" s="1800"/>
    </row>
    <row r="1759" spans="1:34" ht="16.7" customHeight="1">
      <c r="A1759" s="1822" t="s">
        <v>2843</v>
      </c>
      <c r="B1759" s="1802"/>
      <c r="C1759" s="1802"/>
      <c r="D1759" s="1778"/>
      <c r="E1759" s="1823" t="s">
        <v>2758</v>
      </c>
      <c r="F1759" s="1823"/>
      <c r="G1759" s="1823"/>
      <c r="H1759" s="1823"/>
      <c r="I1759" s="1823"/>
      <c r="J1759" s="1823"/>
      <c r="K1759" s="1823"/>
      <c r="L1759" s="1823"/>
      <c r="M1759" s="1823"/>
      <c r="N1759" s="1823"/>
      <c r="O1759" s="1823"/>
      <c r="P1759" s="1823"/>
      <c r="Q1759" s="1823"/>
      <c r="R1759" s="1823"/>
      <c r="S1759" s="1823"/>
      <c r="T1759" s="1823"/>
      <c r="U1759" s="1823"/>
      <c r="V1759" s="1823"/>
      <c r="W1759" s="1823"/>
      <c r="X1759" s="1823"/>
      <c r="Y1759" s="1823"/>
      <c r="Z1759" s="1823"/>
      <c r="AA1759" s="1823"/>
      <c r="AB1759" s="1823"/>
      <c r="AC1759" s="1823"/>
      <c r="AD1759" s="1823"/>
      <c r="AE1759" s="1823"/>
      <c r="AF1759" s="1823"/>
      <c r="AG1759" s="1823"/>
      <c r="AH1759" s="1779"/>
    </row>
    <row r="1760" spans="1:34" ht="17.45" customHeight="1">
      <c r="A1760" s="1824" t="s">
        <v>2844</v>
      </c>
      <c r="B1760" s="1816"/>
      <c r="C1760" s="1816"/>
      <c r="D1760" s="1309"/>
      <c r="E1760" s="1815" t="s">
        <v>2757</v>
      </c>
      <c r="F1760" s="1815"/>
      <c r="G1760" s="1111"/>
      <c r="H1760" s="1796" t="s">
        <v>2845</v>
      </c>
      <c r="I1760" s="1796"/>
      <c r="J1760" s="1796" t="s">
        <v>478</v>
      </c>
      <c r="K1760" s="1796"/>
      <c r="L1760" s="1309"/>
      <c r="M1760" s="1309"/>
      <c r="N1760" s="1816" t="s">
        <v>2846</v>
      </c>
      <c r="O1760" s="1816"/>
      <c r="P1760" s="1816"/>
      <c r="Q1760" s="1816"/>
      <c r="R1760" s="1817">
        <v>431.6</v>
      </c>
      <c r="S1760" s="1817"/>
      <c r="T1760" s="1817"/>
      <c r="U1760" s="1817"/>
      <c r="V1760" s="1309"/>
      <c r="W1760" s="1309"/>
      <c r="X1760" s="1309"/>
      <c r="Y1760" s="1796" t="s">
        <v>2847</v>
      </c>
      <c r="Z1760" s="1796"/>
      <c r="AA1760" s="1796"/>
      <c r="AB1760" s="1796"/>
      <c r="AC1760" s="1796"/>
      <c r="AD1760" s="1796"/>
      <c r="AE1760" s="1796"/>
      <c r="AF1760" s="1797" t="s">
        <v>2848</v>
      </c>
      <c r="AG1760" s="1797"/>
      <c r="AH1760" s="1782"/>
    </row>
    <row r="1761" spans="1:34" ht="5.85" customHeight="1">
      <c r="A1761" s="1798"/>
      <c r="B1761" s="1799"/>
      <c r="C1761" s="1799"/>
      <c r="D1761" s="1799"/>
      <c r="E1761" s="1799"/>
      <c r="F1761" s="1799"/>
      <c r="G1761" s="1799"/>
      <c r="H1761" s="1799"/>
      <c r="I1761" s="1799"/>
      <c r="J1761" s="1799"/>
      <c r="K1761" s="1799"/>
      <c r="L1761" s="1799"/>
      <c r="M1761" s="1799"/>
      <c r="N1761" s="1799"/>
      <c r="O1761" s="1799"/>
      <c r="P1761" s="1799"/>
      <c r="Q1761" s="1799"/>
      <c r="R1761" s="1799"/>
      <c r="S1761" s="1799"/>
      <c r="T1761" s="1799"/>
      <c r="U1761" s="1799"/>
      <c r="V1761" s="1799"/>
      <c r="W1761" s="1799"/>
      <c r="X1761" s="1799"/>
      <c r="Y1761" s="1799"/>
      <c r="Z1761" s="1799"/>
      <c r="AA1761" s="1799"/>
      <c r="AB1761" s="1799"/>
      <c r="AC1761" s="1799"/>
      <c r="AD1761" s="1799"/>
      <c r="AE1761" s="1799"/>
      <c r="AF1761" s="1799"/>
      <c r="AG1761" s="1799"/>
      <c r="AH1761" s="1800"/>
    </row>
    <row r="1762" spans="1:34" ht="17.45" customHeight="1">
      <c r="A1762" s="1801" t="s">
        <v>2849</v>
      </c>
      <c r="B1762" s="1802"/>
      <c r="C1762" s="1802"/>
      <c r="D1762" s="1802"/>
      <c r="E1762" s="1802"/>
      <c r="F1762" s="1802"/>
      <c r="G1762" s="1802"/>
      <c r="H1762" s="1802"/>
      <c r="I1762" s="1802"/>
      <c r="J1762" s="1803"/>
      <c r="K1762" s="1789" t="s">
        <v>2850</v>
      </c>
      <c r="L1762" s="1807"/>
      <c r="M1762" s="1789" t="s">
        <v>2851</v>
      </c>
      <c r="N1762" s="1790"/>
      <c r="O1762" s="1790"/>
      <c r="P1762" s="1790"/>
      <c r="Q1762" s="1790"/>
      <c r="R1762" s="1790"/>
      <c r="S1762" s="1790"/>
      <c r="T1762" s="1791"/>
      <c r="U1762" s="1789" t="s">
        <v>2852</v>
      </c>
      <c r="V1762" s="1790"/>
      <c r="W1762" s="1790"/>
      <c r="X1762" s="1790"/>
      <c r="Y1762" s="1790"/>
      <c r="Z1762" s="1790"/>
      <c r="AA1762" s="1790"/>
      <c r="AB1762" s="1790"/>
      <c r="AC1762" s="1790"/>
      <c r="AD1762" s="1791"/>
      <c r="AE1762" s="1810" t="s">
        <v>2853</v>
      </c>
      <c r="AF1762" s="1811"/>
      <c r="AG1762" s="1811"/>
      <c r="AH1762" s="1814"/>
    </row>
    <row r="1763" spans="1:34" ht="16.7" customHeight="1">
      <c r="A1763" s="1804"/>
      <c r="B1763" s="1805"/>
      <c r="C1763" s="1805"/>
      <c r="D1763" s="1805"/>
      <c r="E1763" s="1805"/>
      <c r="F1763" s="1805"/>
      <c r="G1763" s="1805"/>
      <c r="H1763" s="1805"/>
      <c r="I1763" s="1805"/>
      <c r="J1763" s="1806"/>
      <c r="K1763" s="1808"/>
      <c r="L1763" s="1809"/>
      <c r="M1763" s="1789" t="s">
        <v>2854</v>
      </c>
      <c r="N1763" s="1790"/>
      <c r="O1763" s="1790"/>
      <c r="P1763" s="1791"/>
      <c r="Q1763" s="1789" t="s">
        <v>2855</v>
      </c>
      <c r="R1763" s="1790"/>
      <c r="S1763" s="1790"/>
      <c r="T1763" s="1791"/>
      <c r="U1763" s="1789" t="s">
        <v>2854</v>
      </c>
      <c r="V1763" s="1790"/>
      <c r="W1763" s="1790"/>
      <c r="X1763" s="1790"/>
      <c r="Y1763" s="1790"/>
      <c r="Z1763" s="1791"/>
      <c r="AA1763" s="1789" t="s">
        <v>2855</v>
      </c>
      <c r="AB1763" s="1790"/>
      <c r="AC1763" s="1790"/>
      <c r="AD1763" s="1791"/>
      <c r="AE1763" s="1812"/>
      <c r="AF1763" s="1813"/>
      <c r="AG1763" s="1813"/>
      <c r="AH1763" s="1800"/>
    </row>
    <row r="1764" spans="1:34" ht="17.45" customHeight="1">
      <c r="A1764" s="1215"/>
      <c r="B1764" s="1216" t="s">
        <v>1526</v>
      </c>
      <c r="C1764" s="1829" t="s">
        <v>3069</v>
      </c>
      <c r="D1764" s="1830"/>
      <c r="E1764" s="1830"/>
      <c r="F1764" s="1830"/>
      <c r="G1764" s="1830"/>
      <c r="H1764" s="1830"/>
      <c r="I1764" s="1830"/>
      <c r="J1764" s="1829"/>
      <c r="K1764" s="1862">
        <v>4</v>
      </c>
      <c r="L1764" s="1863"/>
      <c r="M1764" s="1862">
        <v>0.79</v>
      </c>
      <c r="N1764" s="1864"/>
      <c r="O1764" s="1864"/>
      <c r="P1764" s="1863"/>
      <c r="Q1764" s="1862">
        <v>0.21</v>
      </c>
      <c r="R1764" s="1864"/>
      <c r="S1764" s="1864"/>
      <c r="T1764" s="1863"/>
      <c r="U1764" s="1859">
        <v>199.8929</v>
      </c>
      <c r="V1764" s="1860"/>
      <c r="W1764" s="1860"/>
      <c r="X1764" s="1860"/>
      <c r="Y1764" s="1860"/>
      <c r="Z1764" s="1861"/>
      <c r="AA1764" s="1859">
        <v>81.615399999999994</v>
      </c>
      <c r="AB1764" s="1860"/>
      <c r="AC1764" s="1860"/>
      <c r="AD1764" s="1861"/>
      <c r="AE1764" s="1839">
        <v>700.21849999999995</v>
      </c>
      <c r="AF1764" s="1795"/>
      <c r="AG1764" s="1795"/>
      <c r="AH1764" s="1217"/>
    </row>
    <row r="1765" spans="1:34" ht="16.7" customHeight="1">
      <c r="A1765" s="1792"/>
      <c r="B1765" s="1793"/>
      <c r="C1765" s="1793"/>
      <c r="D1765" s="1793"/>
      <c r="E1765" s="1793"/>
      <c r="F1765" s="1793"/>
      <c r="G1765" s="1793"/>
      <c r="H1765" s="1793"/>
      <c r="I1765" s="1793"/>
      <c r="J1765" s="1793"/>
      <c r="K1765" s="1794" t="s">
        <v>2856</v>
      </c>
      <c r="L1765" s="1794"/>
      <c r="M1765" s="1794"/>
      <c r="N1765" s="1794"/>
      <c r="O1765" s="1794"/>
      <c r="P1765" s="1794"/>
      <c r="Q1765" s="1794"/>
      <c r="R1765" s="1794"/>
      <c r="S1765" s="1794"/>
      <c r="T1765" s="1794"/>
      <c r="U1765" s="1794"/>
      <c r="V1765" s="1794"/>
      <c r="W1765" s="1794"/>
      <c r="X1765" s="1794"/>
      <c r="Y1765" s="1794"/>
      <c r="Z1765" s="1794"/>
      <c r="AA1765" s="1795">
        <v>700.21849999999995</v>
      </c>
      <c r="AB1765" s="1795"/>
      <c r="AC1765" s="1795"/>
      <c r="AD1765" s="1795"/>
      <c r="AE1765" s="1795"/>
      <c r="AF1765" s="1795"/>
      <c r="AG1765" s="1795"/>
      <c r="AH1765" s="1213"/>
    </row>
    <row r="1766" spans="1:34" ht="17.45" customHeight="1">
      <c r="A1766" s="1801" t="s">
        <v>2857</v>
      </c>
      <c r="B1766" s="1825"/>
      <c r="C1766" s="1825"/>
      <c r="D1766" s="1825"/>
      <c r="E1766" s="1825"/>
      <c r="F1766" s="1825"/>
      <c r="G1766" s="1825"/>
      <c r="H1766" s="1825"/>
      <c r="I1766" s="1825"/>
      <c r="J1766" s="1825"/>
      <c r="K1766" s="1825"/>
      <c r="L1766" s="1825"/>
      <c r="M1766" s="1825"/>
      <c r="N1766" s="1826"/>
      <c r="O1766" s="1789" t="s">
        <v>2858</v>
      </c>
      <c r="P1766" s="1790"/>
      <c r="Q1766" s="1790"/>
      <c r="R1766" s="1790"/>
      <c r="S1766" s="1791"/>
      <c r="T1766" s="1827" t="s">
        <v>2850</v>
      </c>
      <c r="U1766" s="1790"/>
      <c r="V1766" s="1790"/>
      <c r="W1766" s="1213"/>
      <c r="X1766" s="1789" t="s">
        <v>2859</v>
      </c>
      <c r="Y1766" s="1790"/>
      <c r="Z1766" s="1790"/>
      <c r="AA1766" s="1790"/>
      <c r="AB1766" s="1790"/>
      <c r="AC1766" s="1790"/>
      <c r="AD1766" s="1791"/>
      <c r="AE1766" s="1810" t="s">
        <v>2853</v>
      </c>
      <c r="AF1766" s="1828"/>
      <c r="AG1766" s="1828"/>
      <c r="AH1766" s="1213"/>
    </row>
    <row r="1767" spans="1:34" ht="17.45" customHeight="1">
      <c r="A1767" s="1792"/>
      <c r="B1767" s="1778"/>
      <c r="C1767" s="1778"/>
      <c r="D1767" s="1778"/>
      <c r="E1767" s="1778"/>
      <c r="F1767" s="1778"/>
      <c r="G1767" s="1778"/>
      <c r="H1767" s="1778"/>
      <c r="I1767" s="1846" t="s">
        <v>2860</v>
      </c>
      <c r="J1767" s="1846"/>
      <c r="K1767" s="1846"/>
      <c r="L1767" s="1846"/>
      <c r="M1767" s="1846"/>
      <c r="N1767" s="1846"/>
      <c r="O1767" s="1846"/>
      <c r="P1767" s="1846"/>
      <c r="Q1767" s="1846"/>
      <c r="R1767" s="1846"/>
      <c r="S1767" s="1846"/>
      <c r="T1767" s="1846"/>
      <c r="U1767" s="1846"/>
      <c r="V1767" s="1846"/>
      <c r="W1767" s="1846"/>
      <c r="X1767" s="1846"/>
      <c r="Y1767" s="1846"/>
      <c r="Z1767" s="1793"/>
      <c r="AA1767" s="1847">
        <v>0</v>
      </c>
      <c r="AB1767" s="1847"/>
      <c r="AC1767" s="1847"/>
      <c r="AD1767" s="1847"/>
      <c r="AE1767" s="1847"/>
      <c r="AF1767" s="1847"/>
      <c r="AG1767" s="1847"/>
      <c r="AH1767" s="1814"/>
    </row>
    <row r="1768" spans="1:34" ht="16.7" customHeight="1">
      <c r="A1768" s="1844"/>
      <c r="B1768" s="1309"/>
      <c r="C1768" s="1309"/>
      <c r="D1768" s="1309"/>
      <c r="E1768" s="1309"/>
      <c r="F1768" s="1309"/>
      <c r="G1768" s="1309"/>
      <c r="H1768" s="1309"/>
      <c r="I1768" s="1840" t="s">
        <v>2861</v>
      </c>
      <c r="J1768" s="1840"/>
      <c r="K1768" s="1840"/>
      <c r="L1768" s="1840"/>
      <c r="M1768" s="1840"/>
      <c r="N1768" s="1840"/>
      <c r="O1768" s="1840"/>
      <c r="P1768" s="1840"/>
      <c r="Q1768" s="1840"/>
      <c r="R1768" s="1840"/>
      <c r="S1768" s="1840"/>
      <c r="T1768" s="1840"/>
      <c r="U1768" s="1840"/>
      <c r="V1768" s="1840"/>
      <c r="W1768" s="1840"/>
      <c r="X1768" s="1840"/>
      <c r="Y1768" s="1840"/>
      <c r="Z1768" s="1309"/>
      <c r="AA1768" s="1841">
        <v>700.21849999999995</v>
      </c>
      <c r="AB1768" s="1841"/>
      <c r="AC1768" s="1841"/>
      <c r="AD1768" s="1841"/>
      <c r="AE1768" s="1841"/>
      <c r="AF1768" s="1841"/>
      <c r="AG1768" s="1841"/>
      <c r="AH1768" s="1782"/>
    </row>
    <row r="1769" spans="1:34" ht="17.45" customHeight="1">
      <c r="A1769" s="1844"/>
      <c r="B1769" s="1309"/>
      <c r="C1769" s="1309"/>
      <c r="D1769" s="1309"/>
      <c r="E1769" s="1309"/>
      <c r="F1769" s="1309"/>
      <c r="G1769" s="1309"/>
      <c r="H1769" s="1309"/>
      <c r="I1769" s="1840" t="s">
        <v>2862</v>
      </c>
      <c r="J1769" s="1840"/>
      <c r="K1769" s="1840"/>
      <c r="L1769" s="1840"/>
      <c r="M1769" s="1840"/>
      <c r="N1769" s="1840"/>
      <c r="O1769" s="1840"/>
      <c r="P1769" s="1840"/>
      <c r="Q1769" s="1840"/>
      <c r="R1769" s="1840"/>
      <c r="S1769" s="1840"/>
      <c r="T1769" s="1840"/>
      <c r="U1769" s="1840"/>
      <c r="V1769" s="1840"/>
      <c r="W1769" s="1840"/>
      <c r="X1769" s="1840"/>
      <c r="Y1769" s="1840"/>
      <c r="Z1769" s="1309"/>
      <c r="AA1769" s="1841">
        <v>1.6224000000000001</v>
      </c>
      <c r="AB1769" s="1841"/>
      <c r="AC1769" s="1841"/>
      <c r="AD1769" s="1841"/>
      <c r="AE1769" s="1841"/>
      <c r="AF1769" s="1841"/>
      <c r="AG1769" s="1841"/>
      <c r="AH1769" s="1782"/>
    </row>
    <row r="1770" spans="1:34" ht="17.45" customHeight="1">
      <c r="A1770" s="1844"/>
      <c r="B1770" s="1309"/>
      <c r="C1770" s="1309"/>
      <c r="D1770" s="1309"/>
      <c r="E1770" s="1309"/>
      <c r="F1770" s="1309"/>
      <c r="G1770" s="1309"/>
      <c r="H1770" s="1309"/>
      <c r="I1770" s="1840" t="s">
        <v>2863</v>
      </c>
      <c r="J1770" s="1840"/>
      <c r="K1770" s="1840"/>
      <c r="L1770" s="1840"/>
      <c r="M1770" s="1840"/>
      <c r="N1770" s="1840"/>
      <c r="O1770" s="1840"/>
      <c r="P1770" s="1840"/>
      <c r="Q1770" s="1840"/>
      <c r="R1770" s="1840"/>
      <c r="S1770" s="1840"/>
      <c r="T1770" s="1840"/>
      <c r="U1770" s="1840"/>
      <c r="V1770" s="1840"/>
      <c r="W1770" s="1840"/>
      <c r="X1770" s="1840"/>
      <c r="Y1770" s="1840"/>
      <c r="Z1770" s="1309"/>
      <c r="AA1770" s="1841">
        <v>0</v>
      </c>
      <c r="AB1770" s="1841"/>
      <c r="AC1770" s="1841"/>
      <c r="AD1770" s="1841"/>
      <c r="AE1770" s="1841"/>
      <c r="AF1770" s="1841"/>
      <c r="AG1770" s="1841"/>
      <c r="AH1770" s="1782"/>
    </row>
    <row r="1771" spans="1:34" ht="16.7" customHeight="1">
      <c r="A1771" s="1845"/>
      <c r="B1771" s="1799"/>
      <c r="C1771" s="1799"/>
      <c r="D1771" s="1799"/>
      <c r="E1771" s="1799"/>
      <c r="F1771" s="1799"/>
      <c r="G1771" s="1799"/>
      <c r="H1771" s="1799"/>
      <c r="I1771" s="1842" t="s">
        <v>2864</v>
      </c>
      <c r="J1771" s="1842"/>
      <c r="K1771" s="1842"/>
      <c r="L1771" s="1842"/>
      <c r="M1771" s="1842"/>
      <c r="N1771" s="1842"/>
      <c r="O1771" s="1842"/>
      <c r="P1771" s="1842"/>
      <c r="Q1771" s="1842"/>
      <c r="R1771" s="1842"/>
      <c r="S1771" s="1842"/>
      <c r="T1771" s="1842"/>
      <c r="U1771" s="1842"/>
      <c r="V1771" s="1842"/>
      <c r="W1771" s="1842"/>
      <c r="X1771" s="1842"/>
      <c r="Y1771" s="1842"/>
      <c r="Z1771" s="1799"/>
      <c r="AA1771" s="1843">
        <v>0</v>
      </c>
      <c r="AB1771" s="1843"/>
      <c r="AC1771" s="1843"/>
      <c r="AD1771" s="1843"/>
      <c r="AE1771" s="1843"/>
      <c r="AF1771" s="1843"/>
      <c r="AG1771" s="1843"/>
      <c r="AH1771" s="1800"/>
    </row>
    <row r="1772" spans="1:34" ht="17.45" customHeight="1">
      <c r="A1772" s="1801" t="s">
        <v>2865</v>
      </c>
      <c r="B1772" s="1825"/>
      <c r="C1772" s="1825"/>
      <c r="D1772" s="1825"/>
      <c r="E1772" s="1825"/>
      <c r="F1772" s="1825"/>
      <c r="G1772" s="1825"/>
      <c r="H1772" s="1825"/>
      <c r="I1772" s="1825"/>
      <c r="J1772" s="1825"/>
      <c r="K1772" s="1825"/>
      <c r="L1772" s="1825"/>
      <c r="M1772" s="1825"/>
      <c r="N1772" s="1826"/>
      <c r="O1772" s="1789" t="s">
        <v>2850</v>
      </c>
      <c r="P1772" s="1790"/>
      <c r="Q1772" s="1790"/>
      <c r="R1772" s="1790"/>
      <c r="S1772" s="1791"/>
      <c r="T1772" s="1827" t="s">
        <v>754</v>
      </c>
      <c r="U1772" s="1790"/>
      <c r="V1772" s="1790"/>
      <c r="W1772" s="1213"/>
      <c r="X1772" s="1789" t="s">
        <v>2866</v>
      </c>
      <c r="Y1772" s="1790"/>
      <c r="Z1772" s="1790"/>
      <c r="AA1772" s="1790"/>
      <c r="AB1772" s="1790"/>
      <c r="AC1772" s="1790"/>
      <c r="AD1772" s="1791"/>
      <c r="AE1772" s="1810" t="s">
        <v>2867</v>
      </c>
      <c r="AF1772" s="1828"/>
      <c r="AG1772" s="1828"/>
      <c r="AH1772" s="1213"/>
    </row>
    <row r="1773" spans="1:34" ht="16.7" customHeight="1">
      <c r="A1773" s="1792"/>
      <c r="B1773" s="1793"/>
      <c r="C1773" s="1793"/>
      <c r="D1773" s="1793"/>
      <c r="E1773" s="1793"/>
      <c r="F1773" s="1793"/>
      <c r="G1773" s="1793"/>
      <c r="H1773" s="1793"/>
      <c r="I1773" s="1794" t="s">
        <v>2869</v>
      </c>
      <c r="J1773" s="1794"/>
      <c r="K1773" s="1794"/>
      <c r="L1773" s="1794"/>
      <c r="M1773" s="1794"/>
      <c r="N1773" s="1794"/>
      <c r="O1773" s="1794"/>
      <c r="P1773" s="1794"/>
      <c r="Q1773" s="1794"/>
      <c r="R1773" s="1794"/>
      <c r="S1773" s="1794"/>
      <c r="T1773" s="1794"/>
      <c r="U1773" s="1794"/>
      <c r="V1773" s="1794"/>
      <c r="W1773" s="1794"/>
      <c r="X1773" s="1794"/>
      <c r="Y1773" s="1794"/>
      <c r="Z1773" s="1214"/>
      <c r="AA1773" s="1795">
        <v>0</v>
      </c>
      <c r="AB1773" s="1795"/>
      <c r="AC1773" s="1795"/>
      <c r="AD1773" s="1795"/>
      <c r="AE1773" s="1795"/>
      <c r="AF1773" s="1795"/>
      <c r="AG1773" s="1795"/>
      <c r="AH1773" s="1213"/>
    </row>
    <row r="1774" spans="1:34" ht="17.45" customHeight="1">
      <c r="A1774" s="1801" t="s">
        <v>2870</v>
      </c>
      <c r="B1774" s="1825"/>
      <c r="C1774" s="1825"/>
      <c r="D1774" s="1825"/>
      <c r="E1774" s="1825"/>
      <c r="F1774" s="1825"/>
      <c r="G1774" s="1825"/>
      <c r="H1774" s="1825"/>
      <c r="I1774" s="1825"/>
      <c r="J1774" s="1825"/>
      <c r="K1774" s="1825"/>
      <c r="L1774" s="1825"/>
      <c r="M1774" s="1825"/>
      <c r="N1774" s="1826"/>
      <c r="O1774" s="1789" t="s">
        <v>2850</v>
      </c>
      <c r="P1774" s="1790"/>
      <c r="Q1774" s="1790"/>
      <c r="R1774" s="1790"/>
      <c r="S1774" s="1791"/>
      <c r="T1774" s="1827" t="s">
        <v>754</v>
      </c>
      <c r="U1774" s="1790"/>
      <c r="V1774" s="1790"/>
      <c r="W1774" s="1213"/>
      <c r="X1774" s="1789" t="s">
        <v>2866</v>
      </c>
      <c r="Y1774" s="1790"/>
      <c r="Z1774" s="1790"/>
      <c r="AA1774" s="1790"/>
      <c r="AB1774" s="1790"/>
      <c r="AC1774" s="1790"/>
      <c r="AD1774" s="1791"/>
      <c r="AE1774" s="1810" t="s">
        <v>2867</v>
      </c>
      <c r="AF1774" s="1828"/>
      <c r="AG1774" s="1828"/>
      <c r="AH1774" s="1213"/>
    </row>
    <row r="1775" spans="1:34" ht="17.45" customHeight="1">
      <c r="A1775" s="1792"/>
      <c r="B1775" s="1793"/>
      <c r="C1775" s="1793"/>
      <c r="D1775" s="1793"/>
      <c r="E1775" s="1793"/>
      <c r="F1775" s="1793"/>
      <c r="G1775" s="1793"/>
      <c r="H1775" s="1793"/>
      <c r="I1775" s="1794" t="s">
        <v>2871</v>
      </c>
      <c r="J1775" s="1794"/>
      <c r="K1775" s="1794"/>
      <c r="L1775" s="1794"/>
      <c r="M1775" s="1794"/>
      <c r="N1775" s="1794"/>
      <c r="O1775" s="1794"/>
      <c r="P1775" s="1794"/>
      <c r="Q1775" s="1794"/>
      <c r="R1775" s="1794"/>
      <c r="S1775" s="1794"/>
      <c r="T1775" s="1794"/>
      <c r="U1775" s="1794"/>
      <c r="V1775" s="1794"/>
      <c r="W1775" s="1794"/>
      <c r="X1775" s="1794"/>
      <c r="Y1775" s="1794"/>
      <c r="Z1775" s="1214"/>
      <c r="AA1775" s="1795">
        <v>0</v>
      </c>
      <c r="AB1775" s="1795"/>
      <c r="AC1775" s="1795"/>
      <c r="AD1775" s="1795"/>
      <c r="AE1775" s="1795"/>
      <c r="AF1775" s="1795"/>
      <c r="AG1775" s="1795"/>
      <c r="AH1775" s="1213"/>
    </row>
    <row r="1776" spans="1:34" ht="16.7" customHeight="1">
      <c r="A1776" s="1801" t="s">
        <v>2872</v>
      </c>
      <c r="B1776" s="1825"/>
      <c r="C1776" s="1825"/>
      <c r="D1776" s="1825"/>
      <c r="E1776" s="1825"/>
      <c r="F1776" s="1825"/>
      <c r="G1776" s="1825"/>
      <c r="H1776" s="1825"/>
      <c r="I1776" s="1825"/>
      <c r="J1776" s="1825"/>
      <c r="K1776" s="1825"/>
      <c r="L1776" s="1825"/>
      <c r="M1776" s="1825"/>
      <c r="N1776" s="1826"/>
      <c r="O1776" s="1789" t="s">
        <v>2850</v>
      </c>
      <c r="P1776" s="1790"/>
      <c r="Q1776" s="1790"/>
      <c r="R1776" s="1790"/>
      <c r="S1776" s="1791"/>
      <c r="T1776" s="1827" t="s">
        <v>754</v>
      </c>
      <c r="U1776" s="1790"/>
      <c r="V1776" s="1790"/>
      <c r="W1776" s="1213"/>
      <c r="X1776" s="1789" t="s">
        <v>2866</v>
      </c>
      <c r="Y1776" s="1790"/>
      <c r="Z1776" s="1790"/>
      <c r="AA1776" s="1790"/>
      <c r="AB1776" s="1790"/>
      <c r="AC1776" s="1790"/>
      <c r="AD1776" s="1791"/>
      <c r="AE1776" s="1810" t="s">
        <v>2867</v>
      </c>
      <c r="AF1776" s="1828"/>
      <c r="AG1776" s="1828"/>
      <c r="AH1776" s="1213"/>
    </row>
    <row r="1777" spans="1:34" ht="17.45" customHeight="1">
      <c r="A1777" s="1792"/>
      <c r="B1777" s="1793"/>
      <c r="C1777" s="1793"/>
      <c r="D1777" s="1793"/>
      <c r="E1777" s="1793"/>
      <c r="F1777" s="1793"/>
      <c r="G1777" s="1793"/>
      <c r="H1777" s="1793"/>
      <c r="I1777" s="1793"/>
      <c r="J1777" s="1793"/>
      <c r="K1777" s="1794" t="s">
        <v>2873</v>
      </c>
      <c r="L1777" s="1794"/>
      <c r="M1777" s="1794"/>
      <c r="N1777" s="1794"/>
      <c r="O1777" s="1794"/>
      <c r="P1777" s="1794"/>
      <c r="Q1777" s="1794"/>
      <c r="R1777" s="1794"/>
      <c r="S1777" s="1794"/>
      <c r="T1777" s="1794"/>
      <c r="U1777" s="1794"/>
      <c r="V1777" s="1794"/>
      <c r="W1777" s="1794"/>
      <c r="X1777" s="1794"/>
      <c r="Y1777" s="1794"/>
      <c r="Z1777" s="1794"/>
      <c r="AA1777" s="1794"/>
      <c r="AB1777" s="1214"/>
      <c r="AC1777" s="1795">
        <v>0</v>
      </c>
      <c r="AD1777" s="1795"/>
      <c r="AE1777" s="1795"/>
      <c r="AF1777" s="1795"/>
      <c r="AG1777" s="1795"/>
      <c r="AH1777" s="1213"/>
    </row>
    <row r="1778" spans="1:34" ht="16.7" customHeight="1">
      <c r="A1778" s="1801" t="s">
        <v>2874</v>
      </c>
      <c r="B1778" s="1825"/>
      <c r="C1778" s="1825"/>
      <c r="D1778" s="1825"/>
      <c r="E1778" s="1825"/>
      <c r="F1778" s="1825"/>
      <c r="G1778" s="1825"/>
      <c r="H1778" s="1825"/>
      <c r="I1778" s="1825"/>
      <c r="J1778" s="1826"/>
      <c r="K1778" s="1789" t="s">
        <v>2850</v>
      </c>
      <c r="L1778" s="1791"/>
      <c r="M1778" s="1855" t="s">
        <v>2875</v>
      </c>
      <c r="N1778" s="1856"/>
      <c r="O1778" s="1857"/>
      <c r="P1778" s="1855" t="s">
        <v>2876</v>
      </c>
      <c r="Q1778" s="1856"/>
      <c r="R1778" s="1857"/>
      <c r="S1778" s="1855" t="s">
        <v>2877</v>
      </c>
      <c r="T1778" s="1857"/>
      <c r="U1778" s="1789" t="s">
        <v>2878</v>
      </c>
      <c r="V1778" s="1790"/>
      <c r="W1778" s="1791"/>
      <c r="X1778" s="1789" t="s">
        <v>2879</v>
      </c>
      <c r="Y1778" s="1790"/>
      <c r="Z1778" s="1790"/>
      <c r="AA1778" s="1790"/>
      <c r="AB1778" s="1791"/>
      <c r="AC1778" s="1789" t="s">
        <v>2880</v>
      </c>
      <c r="AD1778" s="1791"/>
      <c r="AE1778" s="1810" t="s">
        <v>2867</v>
      </c>
      <c r="AF1778" s="1828"/>
      <c r="AG1778" s="1828"/>
      <c r="AH1778" s="1213"/>
    </row>
    <row r="1779" spans="1:34" ht="17.45" customHeight="1">
      <c r="A1779" s="1853"/>
      <c r="B1779" s="1778"/>
      <c r="C1779" s="1778"/>
      <c r="D1779" s="1778"/>
      <c r="E1779" s="1778"/>
      <c r="F1779" s="1778"/>
      <c r="G1779" s="1778"/>
      <c r="H1779" s="1778"/>
      <c r="I1779" s="1846" t="s">
        <v>2881</v>
      </c>
      <c r="J1779" s="1846"/>
      <c r="K1779" s="1846"/>
      <c r="L1779" s="1846"/>
      <c r="M1779" s="1846"/>
      <c r="N1779" s="1846"/>
      <c r="O1779" s="1846"/>
      <c r="P1779" s="1846"/>
      <c r="Q1779" s="1846"/>
      <c r="R1779" s="1846"/>
      <c r="S1779" s="1846"/>
      <c r="T1779" s="1846"/>
      <c r="U1779" s="1846"/>
      <c r="V1779" s="1846"/>
      <c r="W1779" s="1846"/>
      <c r="X1779" s="1846"/>
      <c r="Y1779" s="1846"/>
      <c r="Z1779" s="1203"/>
      <c r="AA1779" s="1847">
        <v>0</v>
      </c>
      <c r="AB1779" s="1847"/>
      <c r="AC1779" s="1847"/>
      <c r="AD1779" s="1847"/>
      <c r="AE1779" s="1847"/>
      <c r="AF1779" s="1847"/>
      <c r="AG1779" s="1847"/>
      <c r="AH1779" s="1204"/>
    </row>
    <row r="1780" spans="1:34" ht="5.85" customHeight="1">
      <c r="A1780" s="1854"/>
      <c r="B1780" s="1309"/>
      <c r="C1780" s="1309"/>
      <c r="D1780" s="1309"/>
      <c r="E1780" s="1309"/>
      <c r="F1780" s="1309"/>
      <c r="G1780" s="1309"/>
      <c r="H1780" s="1309"/>
      <c r="I1780" s="1309"/>
      <c r="J1780" s="1309"/>
      <c r="K1780" s="1309"/>
      <c r="L1780" s="1309"/>
      <c r="M1780" s="1309"/>
      <c r="N1780" s="1309"/>
      <c r="O1780" s="1309"/>
      <c r="P1780" s="1309"/>
      <c r="Q1780" s="1309"/>
      <c r="R1780" s="1309"/>
      <c r="S1780" s="1309"/>
      <c r="T1780" s="1309"/>
      <c r="U1780" s="1309"/>
      <c r="V1780" s="1309"/>
      <c r="W1780" s="1309"/>
      <c r="X1780" s="1309"/>
      <c r="Y1780" s="1309"/>
      <c r="Z1780" s="1309"/>
      <c r="AA1780" s="1309"/>
      <c r="AB1780" s="1309"/>
      <c r="AC1780" s="1309"/>
      <c r="AD1780" s="1309"/>
      <c r="AE1780" s="1309"/>
      <c r="AF1780" s="1309"/>
      <c r="AG1780" s="1309"/>
      <c r="AH1780" s="1782"/>
    </row>
    <row r="1781" spans="1:34" ht="17.45" customHeight="1">
      <c r="A1781" s="1845"/>
      <c r="B1781" s="1799"/>
      <c r="C1781" s="1799"/>
      <c r="D1781" s="1799"/>
      <c r="E1781" s="1799"/>
      <c r="F1781" s="1799"/>
      <c r="G1781" s="1799"/>
      <c r="H1781" s="1799"/>
      <c r="I1781" s="1842" t="s">
        <v>2882</v>
      </c>
      <c r="J1781" s="1842"/>
      <c r="K1781" s="1842"/>
      <c r="L1781" s="1842"/>
      <c r="M1781" s="1842"/>
      <c r="N1781" s="1842"/>
      <c r="O1781" s="1842"/>
      <c r="P1781" s="1842"/>
      <c r="Q1781" s="1842"/>
      <c r="R1781" s="1842"/>
      <c r="S1781" s="1842"/>
      <c r="T1781" s="1842"/>
      <c r="U1781" s="1842"/>
      <c r="V1781" s="1842"/>
      <c r="W1781" s="1842"/>
      <c r="X1781" s="1842"/>
      <c r="Y1781" s="1842"/>
      <c r="Z1781" s="1212"/>
      <c r="AA1781" s="1848">
        <v>1.62</v>
      </c>
      <c r="AB1781" s="1848"/>
      <c r="AC1781" s="1848"/>
      <c r="AD1781" s="1848"/>
      <c r="AE1781" s="1848"/>
      <c r="AF1781" s="1848"/>
      <c r="AG1781" s="1848"/>
      <c r="AH1781" s="1208"/>
    </row>
    <row r="1782" spans="1:34" ht="45.75" customHeight="1">
      <c r="A1782" s="1849" t="s">
        <v>2883</v>
      </c>
      <c r="B1782" s="1850"/>
      <c r="C1782" s="1850"/>
      <c r="D1782" s="1850"/>
      <c r="E1782" s="1851"/>
      <c r="F1782" s="1852"/>
      <c r="G1782" s="1852"/>
      <c r="H1782" s="1852"/>
      <c r="I1782" s="1852"/>
      <c r="J1782" s="1852"/>
      <c r="K1782" s="1852"/>
      <c r="L1782" s="1852"/>
      <c r="M1782" s="1852"/>
      <c r="N1782" s="1852"/>
      <c r="O1782" s="1852"/>
      <c r="P1782" s="1852"/>
      <c r="Q1782" s="1852"/>
      <c r="R1782" s="1852"/>
      <c r="S1782" s="1852"/>
      <c r="T1782" s="1852"/>
      <c r="U1782" s="1852"/>
      <c r="V1782" s="1852"/>
      <c r="W1782" s="1852"/>
      <c r="X1782" s="1852"/>
      <c r="Y1782" s="1852"/>
      <c r="Z1782" s="1852"/>
      <c r="AA1782" s="1852"/>
      <c r="AB1782" s="1852"/>
      <c r="AC1782" s="1852"/>
      <c r="AD1782" s="1852"/>
      <c r="AE1782" s="1852"/>
      <c r="AF1782" s="1852"/>
      <c r="AG1782" s="1852"/>
      <c r="AH1782" s="1851"/>
    </row>
    <row r="1783" spans="1:34" ht="141.75" customHeight="1">
      <c r="A1783" s="1218"/>
      <c r="AH1783" s="1219"/>
    </row>
    <row r="1784" spans="1:34" ht="141" customHeight="1">
      <c r="A1784" s="1220"/>
      <c r="B1784" s="1221"/>
      <c r="C1784" s="1221"/>
      <c r="D1784" s="1221"/>
      <c r="E1784" s="1221"/>
      <c r="F1784" s="1221"/>
      <c r="G1784" s="1221"/>
      <c r="H1784" s="1221"/>
      <c r="I1784" s="1221"/>
      <c r="J1784" s="1221"/>
      <c r="K1784" s="1221"/>
      <c r="L1784" s="1221"/>
      <c r="M1784" s="1221"/>
      <c r="N1784" s="1221"/>
      <c r="O1784" s="1221"/>
      <c r="P1784" s="1221"/>
      <c r="Q1784" s="1221"/>
      <c r="R1784" s="1221"/>
      <c r="S1784" s="1221"/>
      <c r="T1784" s="1221"/>
      <c r="U1784" s="1221"/>
      <c r="V1784" s="1221"/>
      <c r="W1784" s="1221"/>
      <c r="X1784" s="1221"/>
      <c r="Y1784" s="1221"/>
      <c r="Z1784" s="1221"/>
      <c r="AA1784" s="1221"/>
      <c r="AB1784" s="1221"/>
      <c r="AC1784" s="1221"/>
      <c r="AD1784" s="1221"/>
      <c r="AE1784" s="1221"/>
      <c r="AF1784" s="1221"/>
      <c r="AG1784" s="1221"/>
      <c r="AH1784" s="1222"/>
    </row>
    <row r="1785" spans="1:34" ht="5.85" customHeight="1">
      <c r="A1785" s="1777"/>
      <c r="B1785" s="1778"/>
      <c r="C1785" s="1778"/>
      <c r="D1785" s="1778"/>
      <c r="E1785" s="1778"/>
      <c r="F1785" s="1778"/>
      <c r="G1785" s="1778"/>
      <c r="H1785" s="1778"/>
      <c r="I1785" s="1778"/>
      <c r="J1785" s="1778"/>
      <c r="K1785" s="1778"/>
      <c r="L1785" s="1778"/>
      <c r="M1785" s="1778"/>
      <c r="N1785" s="1778"/>
      <c r="O1785" s="1778"/>
      <c r="P1785" s="1778"/>
      <c r="Q1785" s="1778"/>
      <c r="R1785" s="1778"/>
      <c r="S1785" s="1778"/>
      <c r="T1785" s="1778"/>
      <c r="U1785" s="1778"/>
      <c r="V1785" s="1778"/>
      <c r="W1785" s="1778"/>
      <c r="X1785" s="1778"/>
      <c r="Y1785" s="1778"/>
      <c r="Z1785" s="1778"/>
      <c r="AA1785" s="1778"/>
      <c r="AB1785" s="1778"/>
      <c r="AC1785" s="1778"/>
      <c r="AD1785" s="1778"/>
      <c r="AE1785" s="1778"/>
      <c r="AF1785" s="1778"/>
      <c r="AG1785" s="1778"/>
      <c r="AH1785" s="1779"/>
    </row>
    <row r="1786" spans="1:34" ht="11.65" customHeight="1">
      <c r="A1786" s="1780" t="s">
        <v>2834</v>
      </c>
      <c r="B1786" s="1310"/>
      <c r="C1786" s="1310"/>
      <c r="D1786" s="1310"/>
      <c r="E1786" s="1310"/>
      <c r="F1786" s="1310"/>
      <c r="G1786" s="1310"/>
      <c r="H1786" s="1310"/>
      <c r="I1786" s="1310"/>
      <c r="J1786" s="1310"/>
      <c r="K1786" s="1310"/>
      <c r="L1786" s="1310"/>
      <c r="M1786" s="1310"/>
      <c r="N1786" s="1310"/>
      <c r="O1786" s="1310"/>
      <c r="P1786" s="1310"/>
      <c r="Q1786" s="1310"/>
      <c r="R1786" s="1310"/>
      <c r="S1786" s="1310"/>
      <c r="T1786" s="1310"/>
      <c r="U1786" s="1310"/>
      <c r="V1786" s="1310"/>
      <c r="W1786" s="1310"/>
      <c r="X1786" s="1310"/>
      <c r="Y1786" s="1310"/>
      <c r="Z1786" s="1310"/>
      <c r="AA1786" s="1310"/>
      <c r="AB1786" s="1310"/>
      <c r="AC1786" s="1310"/>
      <c r="AD1786" s="1309"/>
      <c r="AE1786" s="1309"/>
      <c r="AF1786" s="1781" t="s">
        <v>3070</v>
      </c>
      <c r="AG1786" s="1781"/>
      <c r="AH1786" s="1782"/>
    </row>
    <row r="1787" spans="1:34" ht="5.85" customHeight="1">
      <c r="A1787" s="1780"/>
      <c r="B1787" s="1310"/>
      <c r="C1787" s="1310"/>
      <c r="D1787" s="1310"/>
      <c r="E1787" s="1310"/>
      <c r="F1787" s="1310"/>
      <c r="G1787" s="1310"/>
      <c r="H1787" s="1310"/>
      <c r="I1787" s="1310"/>
      <c r="J1787" s="1310"/>
      <c r="K1787" s="1310"/>
      <c r="L1787" s="1310"/>
      <c r="M1787" s="1310"/>
      <c r="N1787" s="1310"/>
      <c r="O1787" s="1310"/>
      <c r="P1787" s="1310"/>
      <c r="Q1787" s="1310"/>
      <c r="R1787" s="1310"/>
      <c r="S1787" s="1310"/>
      <c r="T1787" s="1310"/>
      <c r="U1787" s="1310"/>
      <c r="V1787" s="1310"/>
      <c r="W1787" s="1310"/>
      <c r="X1787" s="1310"/>
      <c r="Y1787" s="1310"/>
      <c r="Z1787" s="1310"/>
      <c r="AA1787" s="1310"/>
      <c r="AB1787" s="1310"/>
      <c r="AC1787" s="1310"/>
      <c r="AD1787" s="1311"/>
      <c r="AE1787" s="1311"/>
      <c r="AF1787" s="1311"/>
      <c r="AG1787" s="1311"/>
      <c r="AH1787" s="1782"/>
    </row>
    <row r="1788" spans="1:34" ht="11.65" customHeight="1">
      <c r="A1788" s="1783" t="s">
        <v>2836</v>
      </c>
      <c r="B1788" s="1784"/>
      <c r="C1788" s="1784"/>
      <c r="D1788" s="1784"/>
      <c r="E1788" s="1784"/>
      <c r="F1788" s="1784"/>
      <c r="G1788" s="1784"/>
      <c r="H1788" s="1784"/>
      <c r="I1788" s="1784"/>
      <c r="J1788" s="1784"/>
      <c r="K1788" s="1784"/>
      <c r="L1788" s="1784"/>
      <c r="M1788" s="1784"/>
      <c r="N1788" s="1784"/>
      <c r="O1788" s="1784"/>
      <c r="P1788" s="1784"/>
      <c r="Q1788" s="1784"/>
      <c r="R1788" s="1784"/>
      <c r="S1788" s="1784"/>
      <c r="T1788" s="1784"/>
      <c r="U1788" s="1784"/>
      <c r="V1788" s="1784"/>
      <c r="W1788" s="1784"/>
      <c r="X1788" s="1784"/>
      <c r="Y1788" s="1784"/>
      <c r="Z1788" s="1784"/>
      <c r="AA1788" s="1784"/>
      <c r="AB1788" s="1784"/>
      <c r="AC1788" s="1784"/>
      <c r="AD1788" s="1311"/>
      <c r="AE1788" s="1311"/>
      <c r="AF1788" s="1311"/>
      <c r="AG1788" s="1311"/>
      <c r="AH1788" s="1782"/>
    </row>
    <row r="1789" spans="1:34" ht="22.5" customHeight="1">
      <c r="A1789" s="1785" t="s">
        <v>2837</v>
      </c>
      <c r="B1789" s="1786"/>
      <c r="C1789" s="1786"/>
      <c r="D1789" s="1786"/>
      <c r="E1789" s="1786"/>
      <c r="F1789" s="1786"/>
      <c r="G1789" s="1786"/>
      <c r="H1789" s="1786"/>
      <c r="I1789" s="1786"/>
      <c r="J1789" s="1786"/>
      <c r="K1789" s="1786"/>
      <c r="L1789" s="1786"/>
      <c r="M1789" s="1786"/>
      <c r="N1789" s="1786"/>
      <c r="O1789" s="1786"/>
      <c r="P1789" s="1786"/>
      <c r="Q1789" s="1786"/>
      <c r="R1789" s="1786"/>
      <c r="S1789" s="1786"/>
      <c r="T1789" s="1786"/>
      <c r="U1789" s="1786"/>
      <c r="V1789" s="1786"/>
      <c r="W1789" s="1786"/>
      <c r="X1789" s="1786"/>
      <c r="Y1789" s="1786"/>
      <c r="Z1789" s="1786"/>
      <c r="AA1789" s="1786"/>
      <c r="AB1789" s="1786"/>
      <c r="AC1789" s="1786"/>
      <c r="AD1789" s="1311"/>
      <c r="AE1789" s="1311"/>
      <c r="AF1789" s="1311"/>
      <c r="AG1789" s="1311"/>
      <c r="AH1789" s="1782"/>
    </row>
    <row r="1790" spans="1:34" ht="5.85" customHeight="1">
      <c r="A1790" s="1787" t="s">
        <v>2838</v>
      </c>
      <c r="B1790" s="1788"/>
      <c r="C1790" s="1788"/>
      <c r="D1790" s="1788"/>
      <c r="E1790" s="1788"/>
      <c r="F1790" s="1788"/>
      <c r="G1790" s="1788"/>
      <c r="H1790" s="1788"/>
      <c r="I1790" s="1788"/>
      <c r="J1790" s="1788"/>
      <c r="K1790" s="1788"/>
      <c r="L1790" s="1788"/>
      <c r="M1790" s="1788"/>
      <c r="N1790" s="1788"/>
      <c r="O1790" s="1788"/>
      <c r="P1790" s="1788"/>
      <c r="Q1790" s="1788"/>
      <c r="R1790" s="1788"/>
      <c r="S1790" s="1788"/>
      <c r="T1790" s="1788"/>
      <c r="U1790" s="1788"/>
      <c r="V1790" s="1788"/>
      <c r="W1790" s="1788"/>
      <c r="X1790" s="1788"/>
      <c r="Y1790" s="1788"/>
      <c r="Z1790" s="1788"/>
      <c r="AA1790" s="1788"/>
      <c r="AB1790" s="1788"/>
      <c r="AC1790" s="1788"/>
      <c r="AD1790" s="1311"/>
      <c r="AE1790" s="1311"/>
      <c r="AF1790" s="1311"/>
      <c r="AG1790" s="1311"/>
      <c r="AH1790" s="1782"/>
    </row>
    <row r="1791" spans="1:34" ht="5.85" customHeight="1">
      <c r="A1791" s="1787"/>
      <c r="B1791" s="1788"/>
      <c r="C1791" s="1788"/>
      <c r="D1791" s="1788"/>
      <c r="E1791" s="1788"/>
      <c r="F1791" s="1788"/>
      <c r="G1791" s="1788"/>
      <c r="H1791" s="1788"/>
      <c r="I1791" s="1788"/>
      <c r="J1791" s="1788"/>
      <c r="K1791" s="1788"/>
      <c r="L1791" s="1788"/>
      <c r="M1791" s="1788"/>
      <c r="N1791" s="1788"/>
      <c r="O1791" s="1788"/>
      <c r="P1791" s="1788"/>
      <c r="Q1791" s="1788"/>
      <c r="R1791" s="1788"/>
      <c r="S1791" s="1788"/>
      <c r="T1791" s="1788"/>
      <c r="U1791" s="1788"/>
      <c r="V1791" s="1788"/>
      <c r="W1791" s="1788"/>
      <c r="X1791" s="1788"/>
      <c r="Y1791" s="1788"/>
      <c r="Z1791" s="1788"/>
      <c r="AA1791" s="1788"/>
      <c r="AB1791" s="1788"/>
      <c r="AC1791" s="1788"/>
      <c r="AD1791" s="1782"/>
      <c r="AE1791" s="1309"/>
      <c r="AF1791" s="1309"/>
      <c r="AG1791" s="1309"/>
      <c r="AH1791" s="1782"/>
    </row>
    <row r="1792" spans="1:34" ht="11.65" customHeight="1">
      <c r="A1792" s="1787" t="s">
        <v>2839</v>
      </c>
      <c r="B1792" s="1788"/>
      <c r="C1792" s="1788"/>
      <c r="D1792" s="1788"/>
      <c r="E1792" s="1788"/>
      <c r="F1792" s="1788"/>
      <c r="G1792" s="1788"/>
      <c r="H1792" s="1788"/>
      <c r="I1792" s="1788"/>
      <c r="J1792" s="1788"/>
      <c r="K1792" s="1788"/>
      <c r="L1792" s="1788"/>
      <c r="M1792" s="1788"/>
      <c r="N1792" s="1788"/>
      <c r="O1792" s="1788"/>
      <c r="P1792" s="1788"/>
      <c r="Q1792" s="1788"/>
      <c r="R1792" s="1788"/>
      <c r="S1792" s="1788"/>
      <c r="T1792" s="1788"/>
      <c r="U1792" s="1788"/>
      <c r="V1792" s="1788"/>
      <c r="W1792" s="1788"/>
      <c r="X1792" s="1788"/>
      <c r="Y1792" s="1788"/>
      <c r="Z1792" s="1788"/>
      <c r="AA1792" s="1788"/>
      <c r="AB1792" s="1788"/>
      <c r="AC1792" s="1788"/>
      <c r="AD1792" s="1818" t="s">
        <v>2840</v>
      </c>
      <c r="AE1792" s="1818"/>
      <c r="AF1792" s="1206">
        <v>21.23</v>
      </c>
      <c r="AG1792" s="1207" t="s">
        <v>5</v>
      </c>
      <c r="AH1792" s="1800"/>
    </row>
    <row r="1793" spans="1:34" ht="10.9" customHeight="1">
      <c r="A1793" s="1819" t="s">
        <v>2841</v>
      </c>
      <c r="B1793" s="1820"/>
      <c r="C1793" s="1820"/>
      <c r="D1793" s="1820"/>
      <c r="E1793" s="1820"/>
      <c r="F1793" s="1820"/>
      <c r="G1793" s="1820"/>
      <c r="H1793" s="1820"/>
      <c r="I1793" s="1820"/>
      <c r="J1793" s="1820"/>
      <c r="K1793" s="1820"/>
      <c r="L1793" s="1820"/>
      <c r="M1793" s="1820"/>
      <c r="N1793" s="1820"/>
      <c r="O1793" s="1820"/>
      <c r="P1793" s="1820"/>
      <c r="Q1793" s="1820"/>
      <c r="R1793" s="1820"/>
      <c r="S1793" s="1820"/>
      <c r="T1793" s="1820"/>
      <c r="U1793" s="1820"/>
      <c r="V1793" s="1820"/>
      <c r="W1793" s="1820"/>
      <c r="X1793" s="1820"/>
      <c r="Y1793" s="1820"/>
      <c r="Z1793" s="1820"/>
      <c r="AA1793" s="1820"/>
      <c r="AB1793" s="1820"/>
      <c r="AC1793" s="1820"/>
      <c r="AD1793" s="1821" t="s">
        <v>2842</v>
      </c>
      <c r="AE1793" s="1821"/>
      <c r="AF1793" s="1210">
        <v>15</v>
      </c>
      <c r="AG1793" s="1211" t="s">
        <v>5</v>
      </c>
      <c r="AH1793" s="1800"/>
    </row>
    <row r="1794" spans="1:34" ht="17.45" customHeight="1">
      <c r="A1794" s="1822" t="s">
        <v>2843</v>
      </c>
      <c r="B1794" s="1802"/>
      <c r="C1794" s="1802"/>
      <c r="D1794" s="1778"/>
      <c r="E1794" s="1823" t="s">
        <v>2662</v>
      </c>
      <c r="F1794" s="1823"/>
      <c r="G1794" s="1823"/>
      <c r="H1794" s="1823"/>
      <c r="I1794" s="1823"/>
      <c r="J1794" s="1823"/>
      <c r="K1794" s="1823"/>
      <c r="L1794" s="1823"/>
      <c r="M1794" s="1823"/>
      <c r="N1794" s="1823"/>
      <c r="O1794" s="1823"/>
      <c r="P1794" s="1823"/>
      <c r="Q1794" s="1823"/>
      <c r="R1794" s="1823"/>
      <c r="S1794" s="1823"/>
      <c r="T1794" s="1823"/>
      <c r="U1794" s="1823"/>
      <c r="V1794" s="1823"/>
      <c r="W1794" s="1823"/>
      <c r="X1794" s="1823"/>
      <c r="Y1794" s="1823"/>
      <c r="Z1794" s="1823"/>
      <c r="AA1794" s="1823"/>
      <c r="AB1794" s="1823"/>
      <c r="AC1794" s="1823"/>
      <c r="AD1794" s="1823"/>
      <c r="AE1794" s="1823"/>
      <c r="AF1794" s="1823"/>
      <c r="AG1794" s="1823"/>
      <c r="AH1794" s="1779"/>
    </row>
    <row r="1795" spans="1:34" ht="17.45" customHeight="1">
      <c r="A1795" s="1824" t="s">
        <v>2844</v>
      </c>
      <c r="B1795" s="1816"/>
      <c r="C1795" s="1816"/>
      <c r="D1795" s="1309"/>
      <c r="E1795" s="1815" t="s">
        <v>2661</v>
      </c>
      <c r="F1795" s="1815"/>
      <c r="G1795" s="1111"/>
      <c r="H1795" s="1796" t="s">
        <v>2845</v>
      </c>
      <c r="I1795" s="1796"/>
      <c r="J1795" s="1796" t="s">
        <v>2663</v>
      </c>
      <c r="K1795" s="1796"/>
      <c r="L1795" s="1309"/>
      <c r="M1795" s="1309"/>
      <c r="N1795" s="1816" t="s">
        <v>2846</v>
      </c>
      <c r="O1795" s="1816"/>
      <c r="P1795" s="1816"/>
      <c r="Q1795" s="1816"/>
      <c r="R1795" s="1817">
        <v>224.1</v>
      </c>
      <c r="S1795" s="1817"/>
      <c r="T1795" s="1817"/>
      <c r="U1795" s="1817"/>
      <c r="V1795" s="1309"/>
      <c r="W1795" s="1309"/>
      <c r="X1795" s="1309"/>
      <c r="Y1795" s="1796" t="s">
        <v>2847</v>
      </c>
      <c r="Z1795" s="1796"/>
      <c r="AA1795" s="1796"/>
      <c r="AB1795" s="1796"/>
      <c r="AC1795" s="1796"/>
      <c r="AD1795" s="1796"/>
      <c r="AE1795" s="1796"/>
      <c r="AF1795" s="1797" t="s">
        <v>2848</v>
      </c>
      <c r="AG1795" s="1797"/>
      <c r="AH1795" s="1782"/>
    </row>
    <row r="1796" spans="1:34" ht="5.0999999999999996" customHeight="1">
      <c r="A1796" s="1798"/>
      <c r="B1796" s="1799"/>
      <c r="C1796" s="1799"/>
      <c r="D1796" s="1799"/>
      <c r="E1796" s="1799"/>
      <c r="F1796" s="1799"/>
      <c r="G1796" s="1799"/>
      <c r="H1796" s="1799"/>
      <c r="I1796" s="1799"/>
      <c r="J1796" s="1799"/>
      <c r="K1796" s="1799"/>
      <c r="L1796" s="1799"/>
      <c r="M1796" s="1799"/>
      <c r="N1796" s="1799"/>
      <c r="O1796" s="1799"/>
      <c r="P1796" s="1799"/>
      <c r="Q1796" s="1799"/>
      <c r="R1796" s="1799"/>
      <c r="S1796" s="1799"/>
      <c r="T1796" s="1799"/>
      <c r="U1796" s="1799"/>
      <c r="V1796" s="1799"/>
      <c r="W1796" s="1799"/>
      <c r="X1796" s="1799"/>
      <c r="Y1796" s="1799"/>
      <c r="Z1796" s="1799"/>
      <c r="AA1796" s="1799"/>
      <c r="AB1796" s="1799"/>
      <c r="AC1796" s="1799"/>
      <c r="AD1796" s="1799"/>
      <c r="AE1796" s="1799"/>
      <c r="AF1796" s="1799"/>
      <c r="AG1796" s="1799"/>
      <c r="AH1796" s="1800"/>
    </row>
    <row r="1797" spans="1:34" ht="17.45" customHeight="1">
      <c r="A1797" s="1801" t="s">
        <v>2849</v>
      </c>
      <c r="B1797" s="1802"/>
      <c r="C1797" s="1802"/>
      <c r="D1797" s="1802"/>
      <c r="E1797" s="1802"/>
      <c r="F1797" s="1802"/>
      <c r="G1797" s="1802"/>
      <c r="H1797" s="1802"/>
      <c r="I1797" s="1802"/>
      <c r="J1797" s="1803"/>
      <c r="K1797" s="1789" t="s">
        <v>2850</v>
      </c>
      <c r="L1797" s="1807"/>
      <c r="M1797" s="1789" t="s">
        <v>2851</v>
      </c>
      <c r="N1797" s="1790"/>
      <c r="O1797" s="1790"/>
      <c r="P1797" s="1790"/>
      <c r="Q1797" s="1790"/>
      <c r="R1797" s="1790"/>
      <c r="S1797" s="1790"/>
      <c r="T1797" s="1791"/>
      <c r="U1797" s="1789" t="s">
        <v>2852</v>
      </c>
      <c r="V1797" s="1790"/>
      <c r="W1797" s="1790"/>
      <c r="X1797" s="1790"/>
      <c r="Y1797" s="1790"/>
      <c r="Z1797" s="1790"/>
      <c r="AA1797" s="1790"/>
      <c r="AB1797" s="1790"/>
      <c r="AC1797" s="1790"/>
      <c r="AD1797" s="1791"/>
      <c r="AE1797" s="1810" t="s">
        <v>2853</v>
      </c>
      <c r="AF1797" s="1811"/>
      <c r="AG1797" s="1811"/>
      <c r="AH1797" s="1814"/>
    </row>
    <row r="1798" spans="1:34" ht="17.45" customHeight="1">
      <c r="A1798" s="1804"/>
      <c r="B1798" s="1805"/>
      <c r="C1798" s="1805"/>
      <c r="D1798" s="1805"/>
      <c r="E1798" s="1805"/>
      <c r="F1798" s="1805"/>
      <c r="G1798" s="1805"/>
      <c r="H1798" s="1805"/>
      <c r="I1798" s="1805"/>
      <c r="J1798" s="1806"/>
      <c r="K1798" s="1808"/>
      <c r="L1798" s="1809"/>
      <c r="M1798" s="1789" t="s">
        <v>2854</v>
      </c>
      <c r="N1798" s="1790"/>
      <c r="O1798" s="1790"/>
      <c r="P1798" s="1791"/>
      <c r="Q1798" s="1789" t="s">
        <v>2855</v>
      </c>
      <c r="R1798" s="1790"/>
      <c r="S1798" s="1790"/>
      <c r="T1798" s="1791"/>
      <c r="U1798" s="1789" t="s">
        <v>2854</v>
      </c>
      <c r="V1798" s="1790"/>
      <c r="W1798" s="1790"/>
      <c r="X1798" s="1790"/>
      <c r="Y1798" s="1790"/>
      <c r="Z1798" s="1791"/>
      <c r="AA1798" s="1789" t="s">
        <v>2855</v>
      </c>
      <c r="AB1798" s="1790"/>
      <c r="AC1798" s="1790"/>
      <c r="AD1798" s="1791"/>
      <c r="AE1798" s="1812"/>
      <c r="AF1798" s="1813"/>
      <c r="AG1798" s="1813"/>
      <c r="AH1798" s="1800"/>
    </row>
    <row r="1799" spans="1:34" ht="16.7" customHeight="1">
      <c r="A1799" s="1215"/>
      <c r="B1799" s="1216" t="s">
        <v>1526</v>
      </c>
      <c r="C1799" s="1829" t="s">
        <v>3069</v>
      </c>
      <c r="D1799" s="1830"/>
      <c r="E1799" s="1830"/>
      <c r="F1799" s="1830"/>
      <c r="G1799" s="1830"/>
      <c r="H1799" s="1830"/>
      <c r="I1799" s="1830"/>
      <c r="J1799" s="1829"/>
      <c r="K1799" s="1862">
        <v>1</v>
      </c>
      <c r="L1799" s="1863"/>
      <c r="M1799" s="1862">
        <v>1</v>
      </c>
      <c r="N1799" s="1864"/>
      <c r="O1799" s="1864"/>
      <c r="P1799" s="1863"/>
      <c r="Q1799" s="1862">
        <v>0</v>
      </c>
      <c r="R1799" s="1864"/>
      <c r="S1799" s="1864"/>
      <c r="T1799" s="1863"/>
      <c r="U1799" s="1859">
        <v>199.8929</v>
      </c>
      <c r="V1799" s="1860"/>
      <c r="W1799" s="1860"/>
      <c r="X1799" s="1860"/>
      <c r="Y1799" s="1860"/>
      <c r="Z1799" s="1861"/>
      <c r="AA1799" s="1859">
        <v>81.615399999999994</v>
      </c>
      <c r="AB1799" s="1860"/>
      <c r="AC1799" s="1860"/>
      <c r="AD1799" s="1861"/>
      <c r="AE1799" s="1839">
        <v>199.8929</v>
      </c>
      <c r="AF1799" s="1795"/>
      <c r="AG1799" s="1795"/>
      <c r="AH1799" s="1217"/>
    </row>
    <row r="1800" spans="1:34" ht="17.45" customHeight="1">
      <c r="A1800" s="1792"/>
      <c r="B1800" s="1793"/>
      <c r="C1800" s="1793"/>
      <c r="D1800" s="1793"/>
      <c r="E1800" s="1793"/>
      <c r="F1800" s="1793"/>
      <c r="G1800" s="1793"/>
      <c r="H1800" s="1793"/>
      <c r="I1800" s="1793"/>
      <c r="J1800" s="1793"/>
      <c r="K1800" s="1794" t="s">
        <v>2856</v>
      </c>
      <c r="L1800" s="1794"/>
      <c r="M1800" s="1794"/>
      <c r="N1800" s="1794"/>
      <c r="O1800" s="1794"/>
      <c r="P1800" s="1794"/>
      <c r="Q1800" s="1794"/>
      <c r="R1800" s="1794"/>
      <c r="S1800" s="1794"/>
      <c r="T1800" s="1794"/>
      <c r="U1800" s="1794"/>
      <c r="V1800" s="1794"/>
      <c r="W1800" s="1794"/>
      <c r="X1800" s="1794"/>
      <c r="Y1800" s="1794"/>
      <c r="Z1800" s="1794"/>
      <c r="AA1800" s="1795">
        <v>199.8929</v>
      </c>
      <c r="AB1800" s="1795"/>
      <c r="AC1800" s="1795"/>
      <c r="AD1800" s="1795"/>
      <c r="AE1800" s="1795"/>
      <c r="AF1800" s="1795"/>
      <c r="AG1800" s="1795"/>
      <c r="AH1800" s="1213"/>
    </row>
    <row r="1801" spans="1:34" ht="17.45" customHeight="1">
      <c r="A1801" s="1801" t="s">
        <v>2857</v>
      </c>
      <c r="B1801" s="1825"/>
      <c r="C1801" s="1825"/>
      <c r="D1801" s="1825"/>
      <c r="E1801" s="1825"/>
      <c r="F1801" s="1825"/>
      <c r="G1801" s="1825"/>
      <c r="H1801" s="1825"/>
      <c r="I1801" s="1825"/>
      <c r="J1801" s="1825"/>
      <c r="K1801" s="1825"/>
      <c r="L1801" s="1825"/>
      <c r="M1801" s="1825"/>
      <c r="N1801" s="1826"/>
      <c r="O1801" s="1789" t="s">
        <v>2858</v>
      </c>
      <c r="P1801" s="1790"/>
      <c r="Q1801" s="1790"/>
      <c r="R1801" s="1790"/>
      <c r="S1801" s="1791"/>
      <c r="T1801" s="1827" t="s">
        <v>2850</v>
      </c>
      <c r="U1801" s="1790"/>
      <c r="V1801" s="1790"/>
      <c r="W1801" s="1213"/>
      <c r="X1801" s="1789" t="s">
        <v>2859</v>
      </c>
      <c r="Y1801" s="1790"/>
      <c r="Z1801" s="1790"/>
      <c r="AA1801" s="1790"/>
      <c r="AB1801" s="1790"/>
      <c r="AC1801" s="1790"/>
      <c r="AD1801" s="1791"/>
      <c r="AE1801" s="1810" t="s">
        <v>2853</v>
      </c>
      <c r="AF1801" s="1828"/>
      <c r="AG1801" s="1828"/>
      <c r="AH1801" s="1213"/>
    </row>
    <row r="1802" spans="1:34" ht="16.7" customHeight="1">
      <c r="A1802" s="1792"/>
      <c r="B1802" s="1778"/>
      <c r="C1802" s="1778"/>
      <c r="D1802" s="1778"/>
      <c r="E1802" s="1778"/>
      <c r="F1802" s="1778"/>
      <c r="G1802" s="1778"/>
      <c r="H1802" s="1778"/>
      <c r="I1802" s="1846" t="s">
        <v>2860</v>
      </c>
      <c r="J1802" s="1846"/>
      <c r="K1802" s="1846"/>
      <c r="L1802" s="1846"/>
      <c r="M1802" s="1846"/>
      <c r="N1802" s="1846"/>
      <c r="O1802" s="1846"/>
      <c r="P1802" s="1846"/>
      <c r="Q1802" s="1846"/>
      <c r="R1802" s="1846"/>
      <c r="S1802" s="1846"/>
      <c r="T1802" s="1846"/>
      <c r="U1802" s="1846"/>
      <c r="V1802" s="1846"/>
      <c r="W1802" s="1846"/>
      <c r="X1802" s="1846"/>
      <c r="Y1802" s="1846"/>
      <c r="Z1802" s="1793"/>
      <c r="AA1802" s="1847">
        <v>0</v>
      </c>
      <c r="AB1802" s="1847"/>
      <c r="AC1802" s="1847"/>
      <c r="AD1802" s="1847"/>
      <c r="AE1802" s="1847"/>
      <c r="AF1802" s="1847"/>
      <c r="AG1802" s="1847"/>
      <c r="AH1802" s="1814"/>
    </row>
    <row r="1803" spans="1:34" ht="17.45" customHeight="1">
      <c r="A1803" s="1844"/>
      <c r="B1803" s="1309"/>
      <c r="C1803" s="1309"/>
      <c r="D1803" s="1309"/>
      <c r="E1803" s="1309"/>
      <c r="F1803" s="1309"/>
      <c r="G1803" s="1309"/>
      <c r="H1803" s="1309"/>
      <c r="I1803" s="1840" t="s">
        <v>2861</v>
      </c>
      <c r="J1803" s="1840"/>
      <c r="K1803" s="1840"/>
      <c r="L1803" s="1840"/>
      <c r="M1803" s="1840"/>
      <c r="N1803" s="1840"/>
      <c r="O1803" s="1840"/>
      <c r="P1803" s="1840"/>
      <c r="Q1803" s="1840"/>
      <c r="R1803" s="1840"/>
      <c r="S1803" s="1840"/>
      <c r="T1803" s="1840"/>
      <c r="U1803" s="1840"/>
      <c r="V1803" s="1840"/>
      <c r="W1803" s="1840"/>
      <c r="X1803" s="1840"/>
      <c r="Y1803" s="1840"/>
      <c r="Z1803" s="1309"/>
      <c r="AA1803" s="1841">
        <v>199.8929</v>
      </c>
      <c r="AB1803" s="1841"/>
      <c r="AC1803" s="1841"/>
      <c r="AD1803" s="1841"/>
      <c r="AE1803" s="1841"/>
      <c r="AF1803" s="1841"/>
      <c r="AG1803" s="1841"/>
      <c r="AH1803" s="1782"/>
    </row>
    <row r="1804" spans="1:34" ht="16.7" customHeight="1">
      <c r="A1804" s="1844"/>
      <c r="B1804" s="1309"/>
      <c r="C1804" s="1309"/>
      <c r="D1804" s="1309"/>
      <c r="E1804" s="1309"/>
      <c r="F1804" s="1309"/>
      <c r="G1804" s="1309"/>
      <c r="H1804" s="1309"/>
      <c r="I1804" s="1840" t="s">
        <v>2862</v>
      </c>
      <c r="J1804" s="1840"/>
      <c r="K1804" s="1840"/>
      <c r="L1804" s="1840"/>
      <c r="M1804" s="1840"/>
      <c r="N1804" s="1840"/>
      <c r="O1804" s="1840"/>
      <c r="P1804" s="1840"/>
      <c r="Q1804" s="1840"/>
      <c r="R1804" s="1840"/>
      <c r="S1804" s="1840"/>
      <c r="T1804" s="1840"/>
      <c r="U1804" s="1840"/>
      <c r="V1804" s="1840"/>
      <c r="W1804" s="1840"/>
      <c r="X1804" s="1840"/>
      <c r="Y1804" s="1840"/>
      <c r="Z1804" s="1309"/>
      <c r="AA1804" s="1841">
        <v>0.89200000000000002</v>
      </c>
      <c r="AB1804" s="1841"/>
      <c r="AC1804" s="1841"/>
      <c r="AD1804" s="1841"/>
      <c r="AE1804" s="1841"/>
      <c r="AF1804" s="1841"/>
      <c r="AG1804" s="1841"/>
      <c r="AH1804" s="1782"/>
    </row>
    <row r="1805" spans="1:34" ht="17.45" customHeight="1">
      <c r="A1805" s="1844"/>
      <c r="B1805" s="1309"/>
      <c r="C1805" s="1309"/>
      <c r="D1805" s="1309"/>
      <c r="E1805" s="1309"/>
      <c r="F1805" s="1309"/>
      <c r="G1805" s="1309"/>
      <c r="H1805" s="1309"/>
      <c r="I1805" s="1840" t="s">
        <v>2863</v>
      </c>
      <c r="J1805" s="1840"/>
      <c r="K1805" s="1840"/>
      <c r="L1805" s="1840"/>
      <c r="M1805" s="1840"/>
      <c r="N1805" s="1840"/>
      <c r="O1805" s="1840"/>
      <c r="P1805" s="1840"/>
      <c r="Q1805" s="1840"/>
      <c r="R1805" s="1840"/>
      <c r="S1805" s="1840"/>
      <c r="T1805" s="1840"/>
      <c r="U1805" s="1840"/>
      <c r="V1805" s="1840"/>
      <c r="W1805" s="1840"/>
      <c r="X1805" s="1840"/>
      <c r="Y1805" s="1840"/>
      <c r="Z1805" s="1309"/>
      <c r="AA1805" s="1841">
        <v>0</v>
      </c>
      <c r="AB1805" s="1841"/>
      <c r="AC1805" s="1841"/>
      <c r="AD1805" s="1841"/>
      <c r="AE1805" s="1841"/>
      <c r="AF1805" s="1841"/>
      <c r="AG1805" s="1841"/>
      <c r="AH1805" s="1782"/>
    </row>
    <row r="1806" spans="1:34" ht="17.45" customHeight="1">
      <c r="A1806" s="1845"/>
      <c r="B1806" s="1799"/>
      <c r="C1806" s="1799"/>
      <c r="D1806" s="1799"/>
      <c r="E1806" s="1799"/>
      <c r="F1806" s="1799"/>
      <c r="G1806" s="1799"/>
      <c r="H1806" s="1799"/>
      <c r="I1806" s="1842" t="s">
        <v>2864</v>
      </c>
      <c r="J1806" s="1842"/>
      <c r="K1806" s="1842"/>
      <c r="L1806" s="1842"/>
      <c r="M1806" s="1842"/>
      <c r="N1806" s="1842"/>
      <c r="O1806" s="1842"/>
      <c r="P1806" s="1842"/>
      <c r="Q1806" s="1842"/>
      <c r="R1806" s="1842"/>
      <c r="S1806" s="1842"/>
      <c r="T1806" s="1842"/>
      <c r="U1806" s="1842"/>
      <c r="V1806" s="1842"/>
      <c r="W1806" s="1842"/>
      <c r="X1806" s="1842"/>
      <c r="Y1806" s="1842"/>
      <c r="Z1806" s="1799"/>
      <c r="AA1806" s="1843">
        <v>0</v>
      </c>
      <c r="AB1806" s="1843"/>
      <c r="AC1806" s="1843"/>
      <c r="AD1806" s="1843"/>
      <c r="AE1806" s="1843"/>
      <c r="AF1806" s="1843"/>
      <c r="AG1806" s="1843"/>
      <c r="AH1806" s="1800"/>
    </row>
    <row r="1807" spans="1:34" ht="16.7" customHeight="1">
      <c r="A1807" s="1801" t="s">
        <v>2865</v>
      </c>
      <c r="B1807" s="1825"/>
      <c r="C1807" s="1825"/>
      <c r="D1807" s="1825"/>
      <c r="E1807" s="1825"/>
      <c r="F1807" s="1825"/>
      <c r="G1807" s="1825"/>
      <c r="H1807" s="1825"/>
      <c r="I1807" s="1825"/>
      <c r="J1807" s="1825"/>
      <c r="K1807" s="1825"/>
      <c r="L1807" s="1825"/>
      <c r="M1807" s="1825"/>
      <c r="N1807" s="1826"/>
      <c r="O1807" s="1789" t="s">
        <v>2850</v>
      </c>
      <c r="P1807" s="1790"/>
      <c r="Q1807" s="1790"/>
      <c r="R1807" s="1790"/>
      <c r="S1807" s="1791"/>
      <c r="T1807" s="1827" t="s">
        <v>754</v>
      </c>
      <c r="U1807" s="1790"/>
      <c r="V1807" s="1790"/>
      <c r="W1807" s="1213"/>
      <c r="X1807" s="1789" t="s">
        <v>2866</v>
      </c>
      <c r="Y1807" s="1790"/>
      <c r="Z1807" s="1790"/>
      <c r="AA1807" s="1790"/>
      <c r="AB1807" s="1790"/>
      <c r="AC1807" s="1790"/>
      <c r="AD1807" s="1791"/>
      <c r="AE1807" s="1810" t="s">
        <v>2867</v>
      </c>
      <c r="AF1807" s="1828"/>
      <c r="AG1807" s="1828"/>
      <c r="AH1807" s="1213"/>
    </row>
    <row r="1808" spans="1:34" ht="17.45" customHeight="1">
      <c r="A1808" s="1792"/>
      <c r="B1808" s="1793"/>
      <c r="C1808" s="1793"/>
      <c r="D1808" s="1793"/>
      <c r="E1808" s="1793"/>
      <c r="F1808" s="1793"/>
      <c r="G1808" s="1793"/>
      <c r="H1808" s="1793"/>
      <c r="I1808" s="1794" t="s">
        <v>2869</v>
      </c>
      <c r="J1808" s="1794"/>
      <c r="K1808" s="1794"/>
      <c r="L1808" s="1794"/>
      <c r="M1808" s="1794"/>
      <c r="N1808" s="1794"/>
      <c r="O1808" s="1794"/>
      <c r="P1808" s="1794"/>
      <c r="Q1808" s="1794"/>
      <c r="R1808" s="1794"/>
      <c r="S1808" s="1794"/>
      <c r="T1808" s="1794"/>
      <c r="U1808" s="1794"/>
      <c r="V1808" s="1794"/>
      <c r="W1808" s="1794"/>
      <c r="X1808" s="1794"/>
      <c r="Y1808" s="1794"/>
      <c r="Z1808" s="1214"/>
      <c r="AA1808" s="1795">
        <v>0</v>
      </c>
      <c r="AB1808" s="1795"/>
      <c r="AC1808" s="1795"/>
      <c r="AD1808" s="1795"/>
      <c r="AE1808" s="1795"/>
      <c r="AF1808" s="1795"/>
      <c r="AG1808" s="1795"/>
      <c r="AH1808" s="1213"/>
    </row>
    <row r="1809" spans="1:34" ht="17.45" customHeight="1">
      <c r="A1809" s="1801" t="s">
        <v>2870</v>
      </c>
      <c r="B1809" s="1825"/>
      <c r="C1809" s="1825"/>
      <c r="D1809" s="1825"/>
      <c r="E1809" s="1825"/>
      <c r="F1809" s="1825"/>
      <c r="G1809" s="1825"/>
      <c r="H1809" s="1825"/>
      <c r="I1809" s="1825"/>
      <c r="J1809" s="1825"/>
      <c r="K1809" s="1825"/>
      <c r="L1809" s="1825"/>
      <c r="M1809" s="1825"/>
      <c r="N1809" s="1826"/>
      <c r="O1809" s="1789" t="s">
        <v>2850</v>
      </c>
      <c r="P1809" s="1790"/>
      <c r="Q1809" s="1790"/>
      <c r="R1809" s="1790"/>
      <c r="S1809" s="1791"/>
      <c r="T1809" s="1827" t="s">
        <v>754</v>
      </c>
      <c r="U1809" s="1790"/>
      <c r="V1809" s="1790"/>
      <c r="W1809" s="1213"/>
      <c r="X1809" s="1789" t="s">
        <v>2866</v>
      </c>
      <c r="Y1809" s="1790"/>
      <c r="Z1809" s="1790"/>
      <c r="AA1809" s="1790"/>
      <c r="AB1809" s="1790"/>
      <c r="AC1809" s="1790"/>
      <c r="AD1809" s="1791"/>
      <c r="AE1809" s="1810" t="s">
        <v>2867</v>
      </c>
      <c r="AF1809" s="1828"/>
      <c r="AG1809" s="1828"/>
      <c r="AH1809" s="1213"/>
    </row>
    <row r="1810" spans="1:34" ht="16.7" customHeight="1">
      <c r="A1810" s="1792"/>
      <c r="B1810" s="1793"/>
      <c r="C1810" s="1793"/>
      <c r="D1810" s="1793"/>
      <c r="E1810" s="1793"/>
      <c r="F1810" s="1793"/>
      <c r="G1810" s="1793"/>
      <c r="H1810" s="1793"/>
      <c r="I1810" s="1794" t="s">
        <v>2871</v>
      </c>
      <c r="J1810" s="1794"/>
      <c r="K1810" s="1794"/>
      <c r="L1810" s="1794"/>
      <c r="M1810" s="1794"/>
      <c r="N1810" s="1794"/>
      <c r="O1810" s="1794"/>
      <c r="P1810" s="1794"/>
      <c r="Q1810" s="1794"/>
      <c r="R1810" s="1794"/>
      <c r="S1810" s="1794"/>
      <c r="T1810" s="1794"/>
      <c r="U1810" s="1794"/>
      <c r="V1810" s="1794"/>
      <c r="W1810" s="1794"/>
      <c r="X1810" s="1794"/>
      <c r="Y1810" s="1794"/>
      <c r="Z1810" s="1214"/>
      <c r="AA1810" s="1795">
        <v>0</v>
      </c>
      <c r="AB1810" s="1795"/>
      <c r="AC1810" s="1795"/>
      <c r="AD1810" s="1795"/>
      <c r="AE1810" s="1795"/>
      <c r="AF1810" s="1795"/>
      <c r="AG1810" s="1795"/>
      <c r="AH1810" s="1213"/>
    </row>
    <row r="1811" spans="1:34" ht="17.45" customHeight="1">
      <c r="A1811" s="1801" t="s">
        <v>2872</v>
      </c>
      <c r="B1811" s="1825"/>
      <c r="C1811" s="1825"/>
      <c r="D1811" s="1825"/>
      <c r="E1811" s="1825"/>
      <c r="F1811" s="1825"/>
      <c r="G1811" s="1825"/>
      <c r="H1811" s="1825"/>
      <c r="I1811" s="1825"/>
      <c r="J1811" s="1825"/>
      <c r="K1811" s="1825"/>
      <c r="L1811" s="1825"/>
      <c r="M1811" s="1825"/>
      <c r="N1811" s="1826"/>
      <c r="O1811" s="1789" t="s">
        <v>2850</v>
      </c>
      <c r="P1811" s="1790"/>
      <c r="Q1811" s="1790"/>
      <c r="R1811" s="1790"/>
      <c r="S1811" s="1791"/>
      <c r="T1811" s="1827" t="s">
        <v>754</v>
      </c>
      <c r="U1811" s="1790"/>
      <c r="V1811" s="1790"/>
      <c r="W1811" s="1213"/>
      <c r="X1811" s="1789" t="s">
        <v>2866</v>
      </c>
      <c r="Y1811" s="1790"/>
      <c r="Z1811" s="1790"/>
      <c r="AA1811" s="1790"/>
      <c r="AB1811" s="1790"/>
      <c r="AC1811" s="1790"/>
      <c r="AD1811" s="1791"/>
      <c r="AE1811" s="1810" t="s">
        <v>2867</v>
      </c>
      <c r="AF1811" s="1828"/>
      <c r="AG1811" s="1828"/>
      <c r="AH1811" s="1213"/>
    </row>
    <row r="1812" spans="1:34" ht="16.7" customHeight="1">
      <c r="A1812" s="1792"/>
      <c r="B1812" s="1793"/>
      <c r="C1812" s="1793"/>
      <c r="D1812" s="1793"/>
      <c r="E1812" s="1793"/>
      <c r="F1812" s="1793"/>
      <c r="G1812" s="1793"/>
      <c r="H1812" s="1793"/>
      <c r="I1812" s="1793"/>
      <c r="J1812" s="1793"/>
      <c r="K1812" s="1794" t="s">
        <v>2873</v>
      </c>
      <c r="L1812" s="1794"/>
      <c r="M1812" s="1794"/>
      <c r="N1812" s="1794"/>
      <c r="O1812" s="1794"/>
      <c r="P1812" s="1794"/>
      <c r="Q1812" s="1794"/>
      <c r="R1812" s="1794"/>
      <c r="S1812" s="1794"/>
      <c r="T1812" s="1794"/>
      <c r="U1812" s="1794"/>
      <c r="V1812" s="1794"/>
      <c r="W1812" s="1794"/>
      <c r="X1812" s="1794"/>
      <c r="Y1812" s="1794"/>
      <c r="Z1812" s="1794"/>
      <c r="AA1812" s="1794"/>
      <c r="AB1812" s="1214"/>
      <c r="AC1812" s="1795">
        <v>0</v>
      </c>
      <c r="AD1812" s="1795"/>
      <c r="AE1812" s="1795"/>
      <c r="AF1812" s="1795"/>
      <c r="AG1812" s="1795"/>
      <c r="AH1812" s="1213"/>
    </row>
    <row r="1813" spans="1:34" ht="17.45" customHeight="1">
      <c r="A1813" s="1801" t="s">
        <v>2874</v>
      </c>
      <c r="B1813" s="1825"/>
      <c r="C1813" s="1825"/>
      <c r="D1813" s="1825"/>
      <c r="E1813" s="1825"/>
      <c r="F1813" s="1825"/>
      <c r="G1813" s="1825"/>
      <c r="H1813" s="1825"/>
      <c r="I1813" s="1825"/>
      <c r="J1813" s="1826"/>
      <c r="K1813" s="1789" t="s">
        <v>2850</v>
      </c>
      <c r="L1813" s="1791"/>
      <c r="M1813" s="1855" t="s">
        <v>2875</v>
      </c>
      <c r="N1813" s="1856"/>
      <c r="O1813" s="1857"/>
      <c r="P1813" s="1855" t="s">
        <v>2876</v>
      </c>
      <c r="Q1813" s="1856"/>
      <c r="R1813" s="1857"/>
      <c r="S1813" s="1855" t="s">
        <v>2877</v>
      </c>
      <c r="T1813" s="1857"/>
      <c r="U1813" s="1789" t="s">
        <v>2878</v>
      </c>
      <c r="V1813" s="1790"/>
      <c r="W1813" s="1791"/>
      <c r="X1813" s="1789" t="s">
        <v>2879</v>
      </c>
      <c r="Y1813" s="1790"/>
      <c r="Z1813" s="1790"/>
      <c r="AA1813" s="1790"/>
      <c r="AB1813" s="1791"/>
      <c r="AC1813" s="1789" t="s">
        <v>2880</v>
      </c>
      <c r="AD1813" s="1791"/>
      <c r="AE1813" s="1810" t="s">
        <v>2867</v>
      </c>
      <c r="AF1813" s="1828"/>
      <c r="AG1813" s="1828"/>
      <c r="AH1813" s="1213"/>
    </row>
    <row r="1814" spans="1:34" ht="17.45" customHeight="1">
      <c r="A1814" s="1853"/>
      <c r="B1814" s="1778"/>
      <c r="C1814" s="1778"/>
      <c r="D1814" s="1778"/>
      <c r="E1814" s="1778"/>
      <c r="F1814" s="1778"/>
      <c r="G1814" s="1778"/>
      <c r="H1814" s="1778"/>
      <c r="I1814" s="1846" t="s">
        <v>2881</v>
      </c>
      <c r="J1814" s="1846"/>
      <c r="K1814" s="1846"/>
      <c r="L1814" s="1846"/>
      <c r="M1814" s="1846"/>
      <c r="N1814" s="1846"/>
      <c r="O1814" s="1846"/>
      <c r="P1814" s="1846"/>
      <c r="Q1814" s="1846"/>
      <c r="R1814" s="1846"/>
      <c r="S1814" s="1846"/>
      <c r="T1814" s="1846"/>
      <c r="U1814" s="1846"/>
      <c r="V1814" s="1846"/>
      <c r="W1814" s="1846"/>
      <c r="X1814" s="1846"/>
      <c r="Y1814" s="1846"/>
      <c r="Z1814" s="1203"/>
      <c r="AA1814" s="1847">
        <v>0</v>
      </c>
      <c r="AB1814" s="1847"/>
      <c r="AC1814" s="1847"/>
      <c r="AD1814" s="1847"/>
      <c r="AE1814" s="1847"/>
      <c r="AF1814" s="1847"/>
      <c r="AG1814" s="1847"/>
      <c r="AH1814" s="1204"/>
    </row>
    <row r="1815" spans="1:34" ht="5.85" customHeight="1">
      <c r="A1815" s="1854"/>
      <c r="B1815" s="1309"/>
      <c r="C1815" s="1309"/>
      <c r="D1815" s="1309"/>
      <c r="E1815" s="1309"/>
      <c r="F1815" s="1309"/>
      <c r="G1815" s="1309"/>
      <c r="H1815" s="1309"/>
      <c r="I1815" s="1309"/>
      <c r="J1815" s="1309"/>
      <c r="K1815" s="1309"/>
      <c r="L1815" s="1309"/>
      <c r="M1815" s="1309"/>
      <c r="N1815" s="1309"/>
      <c r="O1815" s="1309"/>
      <c r="P1815" s="1309"/>
      <c r="Q1815" s="1309"/>
      <c r="R1815" s="1309"/>
      <c r="S1815" s="1309"/>
      <c r="T1815" s="1309"/>
      <c r="U1815" s="1309"/>
      <c r="V1815" s="1309"/>
      <c r="W1815" s="1309"/>
      <c r="X1815" s="1309"/>
      <c r="Y1815" s="1309"/>
      <c r="Z1815" s="1309"/>
      <c r="AA1815" s="1309"/>
      <c r="AB1815" s="1309"/>
      <c r="AC1815" s="1309"/>
      <c r="AD1815" s="1309"/>
      <c r="AE1815" s="1309"/>
      <c r="AF1815" s="1309"/>
      <c r="AG1815" s="1309"/>
      <c r="AH1815" s="1782"/>
    </row>
    <row r="1816" spans="1:34" ht="16.7" customHeight="1">
      <c r="A1816" s="1845"/>
      <c r="B1816" s="1799"/>
      <c r="C1816" s="1799"/>
      <c r="D1816" s="1799"/>
      <c r="E1816" s="1799"/>
      <c r="F1816" s="1799"/>
      <c r="G1816" s="1799"/>
      <c r="H1816" s="1799"/>
      <c r="I1816" s="1842" t="s">
        <v>2882</v>
      </c>
      <c r="J1816" s="1842"/>
      <c r="K1816" s="1842"/>
      <c r="L1816" s="1842"/>
      <c r="M1816" s="1842"/>
      <c r="N1816" s="1842"/>
      <c r="O1816" s="1842"/>
      <c r="P1816" s="1842"/>
      <c r="Q1816" s="1842"/>
      <c r="R1816" s="1842"/>
      <c r="S1816" s="1842"/>
      <c r="T1816" s="1842"/>
      <c r="U1816" s="1842"/>
      <c r="V1816" s="1842"/>
      <c r="W1816" s="1842"/>
      <c r="X1816" s="1842"/>
      <c r="Y1816" s="1842"/>
      <c r="Z1816" s="1212"/>
      <c r="AA1816" s="1848">
        <v>0.89</v>
      </c>
      <c r="AB1816" s="1848"/>
      <c r="AC1816" s="1848"/>
      <c r="AD1816" s="1848"/>
      <c r="AE1816" s="1848"/>
      <c r="AF1816" s="1848"/>
      <c r="AG1816" s="1848"/>
      <c r="AH1816" s="1208"/>
    </row>
    <row r="1817" spans="1:34" ht="45.75" customHeight="1">
      <c r="A1817" s="1849" t="s">
        <v>2883</v>
      </c>
      <c r="B1817" s="1850"/>
      <c r="C1817" s="1850"/>
      <c r="D1817" s="1850"/>
      <c r="E1817" s="1851"/>
      <c r="F1817" s="1852"/>
      <c r="G1817" s="1852"/>
      <c r="H1817" s="1852"/>
      <c r="I1817" s="1852"/>
      <c r="J1817" s="1852"/>
      <c r="K1817" s="1852"/>
      <c r="L1817" s="1852"/>
      <c r="M1817" s="1852"/>
      <c r="N1817" s="1852"/>
      <c r="O1817" s="1852"/>
      <c r="P1817" s="1852"/>
      <c r="Q1817" s="1852"/>
      <c r="R1817" s="1852"/>
      <c r="S1817" s="1852"/>
      <c r="T1817" s="1852"/>
      <c r="U1817" s="1852"/>
      <c r="V1817" s="1852"/>
      <c r="W1817" s="1852"/>
      <c r="X1817" s="1852"/>
      <c r="Y1817" s="1852"/>
      <c r="Z1817" s="1852"/>
      <c r="AA1817" s="1852"/>
      <c r="AB1817" s="1852"/>
      <c r="AC1817" s="1852"/>
      <c r="AD1817" s="1852"/>
      <c r="AE1817" s="1852"/>
      <c r="AF1817" s="1852"/>
      <c r="AG1817" s="1852"/>
      <c r="AH1817" s="1851"/>
    </row>
    <row r="1818" spans="1:34" ht="141.75" customHeight="1">
      <c r="A1818" s="1218"/>
      <c r="AH1818" s="1219"/>
    </row>
    <row r="1819" spans="1:34" ht="141.75" customHeight="1">
      <c r="A1819" s="1220"/>
      <c r="B1819" s="1221"/>
      <c r="C1819" s="1221"/>
      <c r="D1819" s="1221"/>
      <c r="E1819" s="1221"/>
      <c r="F1819" s="1221"/>
      <c r="G1819" s="1221"/>
      <c r="H1819" s="1221"/>
      <c r="I1819" s="1221"/>
      <c r="J1819" s="1221"/>
      <c r="K1819" s="1221"/>
      <c r="L1819" s="1221"/>
      <c r="M1819" s="1221"/>
      <c r="N1819" s="1221"/>
      <c r="O1819" s="1221"/>
      <c r="P1819" s="1221"/>
      <c r="Q1819" s="1221"/>
      <c r="R1819" s="1221"/>
      <c r="S1819" s="1221"/>
      <c r="T1819" s="1221"/>
      <c r="U1819" s="1221"/>
      <c r="V1819" s="1221"/>
      <c r="W1819" s="1221"/>
      <c r="X1819" s="1221"/>
      <c r="Y1819" s="1221"/>
      <c r="Z1819" s="1221"/>
      <c r="AA1819" s="1221"/>
      <c r="AB1819" s="1221"/>
      <c r="AC1819" s="1221"/>
      <c r="AD1819" s="1221"/>
      <c r="AE1819" s="1221"/>
      <c r="AF1819" s="1221"/>
      <c r="AG1819" s="1221"/>
      <c r="AH1819" s="1222"/>
    </row>
    <row r="1820" spans="1:34" ht="5.85" customHeight="1">
      <c r="A1820" s="1777"/>
      <c r="B1820" s="1778"/>
      <c r="C1820" s="1778"/>
      <c r="D1820" s="1778"/>
      <c r="E1820" s="1778"/>
      <c r="F1820" s="1778"/>
      <c r="G1820" s="1778"/>
      <c r="H1820" s="1778"/>
      <c r="I1820" s="1778"/>
      <c r="J1820" s="1778"/>
      <c r="K1820" s="1778"/>
      <c r="L1820" s="1778"/>
      <c r="M1820" s="1778"/>
      <c r="N1820" s="1778"/>
      <c r="O1820" s="1778"/>
      <c r="P1820" s="1778"/>
      <c r="Q1820" s="1778"/>
      <c r="R1820" s="1778"/>
      <c r="S1820" s="1778"/>
      <c r="T1820" s="1778"/>
      <c r="U1820" s="1778"/>
      <c r="V1820" s="1778"/>
      <c r="W1820" s="1778"/>
      <c r="X1820" s="1778"/>
      <c r="Y1820" s="1778"/>
      <c r="Z1820" s="1778"/>
      <c r="AA1820" s="1778"/>
      <c r="AB1820" s="1778"/>
      <c r="AC1820" s="1778"/>
      <c r="AD1820" s="1778"/>
      <c r="AE1820" s="1778"/>
      <c r="AF1820" s="1778"/>
      <c r="AG1820" s="1778"/>
      <c r="AH1820" s="1779"/>
    </row>
    <row r="1821" spans="1:34" ht="11.65" customHeight="1">
      <c r="A1821" s="1780" t="s">
        <v>2834</v>
      </c>
      <c r="B1821" s="1310"/>
      <c r="C1821" s="1310"/>
      <c r="D1821" s="1310"/>
      <c r="E1821" s="1310"/>
      <c r="F1821" s="1310"/>
      <c r="G1821" s="1310"/>
      <c r="H1821" s="1310"/>
      <c r="I1821" s="1310"/>
      <c r="J1821" s="1310"/>
      <c r="K1821" s="1310"/>
      <c r="L1821" s="1310"/>
      <c r="M1821" s="1310"/>
      <c r="N1821" s="1310"/>
      <c r="O1821" s="1310"/>
      <c r="P1821" s="1310"/>
      <c r="Q1821" s="1310"/>
      <c r="R1821" s="1310"/>
      <c r="S1821" s="1310"/>
      <c r="T1821" s="1310"/>
      <c r="U1821" s="1310"/>
      <c r="V1821" s="1310"/>
      <c r="W1821" s="1310"/>
      <c r="X1821" s="1310"/>
      <c r="Y1821" s="1310"/>
      <c r="Z1821" s="1310"/>
      <c r="AA1821" s="1310"/>
      <c r="AB1821" s="1310"/>
      <c r="AC1821" s="1310"/>
      <c r="AD1821" s="1309"/>
      <c r="AE1821" s="1309"/>
      <c r="AF1821" s="1781" t="s">
        <v>3071</v>
      </c>
      <c r="AG1821" s="1781"/>
      <c r="AH1821" s="1782"/>
    </row>
    <row r="1822" spans="1:34" ht="5.0999999999999996" customHeight="1">
      <c r="A1822" s="1780"/>
      <c r="B1822" s="1310"/>
      <c r="C1822" s="1310"/>
      <c r="D1822" s="1310"/>
      <c r="E1822" s="1310"/>
      <c r="F1822" s="1310"/>
      <c r="G1822" s="1310"/>
      <c r="H1822" s="1310"/>
      <c r="I1822" s="1310"/>
      <c r="J1822" s="1310"/>
      <c r="K1822" s="1310"/>
      <c r="L1822" s="1310"/>
      <c r="M1822" s="1310"/>
      <c r="N1822" s="1310"/>
      <c r="O1822" s="1310"/>
      <c r="P1822" s="1310"/>
      <c r="Q1822" s="1310"/>
      <c r="R1822" s="1310"/>
      <c r="S1822" s="1310"/>
      <c r="T1822" s="1310"/>
      <c r="U1822" s="1310"/>
      <c r="V1822" s="1310"/>
      <c r="W1822" s="1310"/>
      <c r="X1822" s="1310"/>
      <c r="Y1822" s="1310"/>
      <c r="Z1822" s="1310"/>
      <c r="AA1822" s="1310"/>
      <c r="AB1822" s="1310"/>
      <c r="AC1822" s="1310"/>
      <c r="AD1822" s="1311"/>
      <c r="AE1822" s="1311"/>
      <c r="AF1822" s="1311"/>
      <c r="AG1822" s="1311"/>
      <c r="AH1822" s="1782"/>
    </row>
    <row r="1823" spans="1:34" ht="11.65" customHeight="1">
      <c r="A1823" s="1783" t="s">
        <v>2836</v>
      </c>
      <c r="B1823" s="1784"/>
      <c r="C1823" s="1784"/>
      <c r="D1823" s="1784"/>
      <c r="E1823" s="1784"/>
      <c r="F1823" s="1784"/>
      <c r="G1823" s="1784"/>
      <c r="H1823" s="1784"/>
      <c r="I1823" s="1784"/>
      <c r="J1823" s="1784"/>
      <c r="K1823" s="1784"/>
      <c r="L1823" s="1784"/>
      <c r="M1823" s="1784"/>
      <c r="N1823" s="1784"/>
      <c r="O1823" s="1784"/>
      <c r="P1823" s="1784"/>
      <c r="Q1823" s="1784"/>
      <c r="R1823" s="1784"/>
      <c r="S1823" s="1784"/>
      <c r="T1823" s="1784"/>
      <c r="U1823" s="1784"/>
      <c r="V1823" s="1784"/>
      <c r="W1823" s="1784"/>
      <c r="X1823" s="1784"/>
      <c r="Y1823" s="1784"/>
      <c r="Z1823" s="1784"/>
      <c r="AA1823" s="1784"/>
      <c r="AB1823" s="1784"/>
      <c r="AC1823" s="1784"/>
      <c r="AD1823" s="1311"/>
      <c r="AE1823" s="1311"/>
      <c r="AF1823" s="1311"/>
      <c r="AG1823" s="1311"/>
      <c r="AH1823" s="1782"/>
    </row>
    <row r="1824" spans="1:34" ht="23.25" customHeight="1">
      <c r="A1824" s="1785" t="s">
        <v>2837</v>
      </c>
      <c r="B1824" s="1786"/>
      <c r="C1824" s="1786"/>
      <c r="D1824" s="1786"/>
      <c r="E1824" s="1786"/>
      <c r="F1824" s="1786"/>
      <c r="G1824" s="1786"/>
      <c r="H1824" s="1786"/>
      <c r="I1824" s="1786"/>
      <c r="J1824" s="1786"/>
      <c r="K1824" s="1786"/>
      <c r="L1824" s="1786"/>
      <c r="M1824" s="1786"/>
      <c r="N1824" s="1786"/>
      <c r="O1824" s="1786"/>
      <c r="P1824" s="1786"/>
      <c r="Q1824" s="1786"/>
      <c r="R1824" s="1786"/>
      <c r="S1824" s="1786"/>
      <c r="T1824" s="1786"/>
      <c r="U1824" s="1786"/>
      <c r="V1824" s="1786"/>
      <c r="W1824" s="1786"/>
      <c r="X1824" s="1786"/>
      <c r="Y1824" s="1786"/>
      <c r="Z1824" s="1786"/>
      <c r="AA1824" s="1786"/>
      <c r="AB1824" s="1786"/>
      <c r="AC1824" s="1786"/>
      <c r="AD1824" s="1311"/>
      <c r="AE1824" s="1311"/>
      <c r="AF1824" s="1311"/>
      <c r="AG1824" s="1311"/>
      <c r="AH1824" s="1782"/>
    </row>
    <row r="1825" spans="1:34" ht="5.85" customHeight="1">
      <c r="A1825" s="1787" t="s">
        <v>2838</v>
      </c>
      <c r="B1825" s="1788"/>
      <c r="C1825" s="1788"/>
      <c r="D1825" s="1788"/>
      <c r="E1825" s="1788"/>
      <c r="F1825" s="1788"/>
      <c r="G1825" s="1788"/>
      <c r="H1825" s="1788"/>
      <c r="I1825" s="1788"/>
      <c r="J1825" s="1788"/>
      <c r="K1825" s="1788"/>
      <c r="L1825" s="1788"/>
      <c r="M1825" s="1788"/>
      <c r="N1825" s="1788"/>
      <c r="O1825" s="1788"/>
      <c r="P1825" s="1788"/>
      <c r="Q1825" s="1788"/>
      <c r="R1825" s="1788"/>
      <c r="S1825" s="1788"/>
      <c r="T1825" s="1788"/>
      <c r="U1825" s="1788"/>
      <c r="V1825" s="1788"/>
      <c r="W1825" s="1788"/>
      <c r="X1825" s="1788"/>
      <c r="Y1825" s="1788"/>
      <c r="Z1825" s="1788"/>
      <c r="AA1825" s="1788"/>
      <c r="AB1825" s="1788"/>
      <c r="AC1825" s="1788"/>
      <c r="AD1825" s="1311"/>
      <c r="AE1825" s="1311"/>
      <c r="AF1825" s="1311"/>
      <c r="AG1825" s="1311"/>
      <c r="AH1825" s="1782"/>
    </row>
    <row r="1826" spans="1:34" ht="5.0999999999999996" customHeight="1">
      <c r="A1826" s="1787"/>
      <c r="B1826" s="1788"/>
      <c r="C1826" s="1788"/>
      <c r="D1826" s="1788"/>
      <c r="E1826" s="1788"/>
      <c r="F1826" s="1788"/>
      <c r="G1826" s="1788"/>
      <c r="H1826" s="1788"/>
      <c r="I1826" s="1788"/>
      <c r="J1826" s="1788"/>
      <c r="K1826" s="1788"/>
      <c r="L1826" s="1788"/>
      <c r="M1826" s="1788"/>
      <c r="N1826" s="1788"/>
      <c r="O1826" s="1788"/>
      <c r="P1826" s="1788"/>
      <c r="Q1826" s="1788"/>
      <c r="R1826" s="1788"/>
      <c r="S1826" s="1788"/>
      <c r="T1826" s="1788"/>
      <c r="U1826" s="1788"/>
      <c r="V1826" s="1788"/>
      <c r="W1826" s="1788"/>
      <c r="X1826" s="1788"/>
      <c r="Y1826" s="1788"/>
      <c r="Z1826" s="1788"/>
      <c r="AA1826" s="1788"/>
      <c r="AB1826" s="1788"/>
      <c r="AC1826" s="1788"/>
      <c r="AD1826" s="1782"/>
      <c r="AE1826" s="1309"/>
      <c r="AF1826" s="1309"/>
      <c r="AG1826" s="1309"/>
      <c r="AH1826" s="1782"/>
    </row>
    <row r="1827" spans="1:34" ht="11.65" customHeight="1">
      <c r="A1827" s="1787" t="s">
        <v>2839</v>
      </c>
      <c r="B1827" s="1788"/>
      <c r="C1827" s="1788"/>
      <c r="D1827" s="1788"/>
      <c r="E1827" s="1788"/>
      <c r="F1827" s="1788"/>
      <c r="G1827" s="1788"/>
      <c r="H1827" s="1788"/>
      <c r="I1827" s="1788"/>
      <c r="J1827" s="1788"/>
      <c r="K1827" s="1788"/>
      <c r="L1827" s="1788"/>
      <c r="M1827" s="1788"/>
      <c r="N1827" s="1788"/>
      <c r="O1827" s="1788"/>
      <c r="P1827" s="1788"/>
      <c r="Q1827" s="1788"/>
      <c r="R1827" s="1788"/>
      <c r="S1827" s="1788"/>
      <c r="T1827" s="1788"/>
      <c r="U1827" s="1788"/>
      <c r="V1827" s="1788"/>
      <c r="W1827" s="1788"/>
      <c r="X1827" s="1788"/>
      <c r="Y1827" s="1788"/>
      <c r="Z1827" s="1788"/>
      <c r="AA1827" s="1788"/>
      <c r="AB1827" s="1788"/>
      <c r="AC1827" s="1788"/>
      <c r="AD1827" s="1818" t="s">
        <v>2840</v>
      </c>
      <c r="AE1827" s="1818"/>
      <c r="AF1827" s="1206">
        <v>21.23</v>
      </c>
      <c r="AG1827" s="1207" t="s">
        <v>5</v>
      </c>
      <c r="AH1827" s="1800"/>
    </row>
    <row r="1828" spans="1:34" ht="11.65" customHeight="1">
      <c r="A1828" s="1819" t="s">
        <v>2841</v>
      </c>
      <c r="B1828" s="1820"/>
      <c r="C1828" s="1820"/>
      <c r="D1828" s="1820"/>
      <c r="E1828" s="1820"/>
      <c r="F1828" s="1820"/>
      <c r="G1828" s="1820"/>
      <c r="H1828" s="1820"/>
      <c r="I1828" s="1820"/>
      <c r="J1828" s="1820"/>
      <c r="K1828" s="1820"/>
      <c r="L1828" s="1820"/>
      <c r="M1828" s="1820"/>
      <c r="N1828" s="1820"/>
      <c r="O1828" s="1820"/>
      <c r="P1828" s="1820"/>
      <c r="Q1828" s="1820"/>
      <c r="R1828" s="1820"/>
      <c r="S1828" s="1820"/>
      <c r="T1828" s="1820"/>
      <c r="U1828" s="1820"/>
      <c r="V1828" s="1820"/>
      <c r="W1828" s="1820"/>
      <c r="X1828" s="1820"/>
      <c r="Y1828" s="1820"/>
      <c r="Z1828" s="1820"/>
      <c r="AA1828" s="1820"/>
      <c r="AB1828" s="1820"/>
      <c r="AC1828" s="1820"/>
      <c r="AD1828" s="1821" t="s">
        <v>2842</v>
      </c>
      <c r="AE1828" s="1821"/>
      <c r="AF1828" s="1210">
        <v>15</v>
      </c>
      <c r="AG1828" s="1211" t="s">
        <v>5</v>
      </c>
      <c r="AH1828" s="1800"/>
    </row>
    <row r="1829" spans="1:34" ht="17.45" customHeight="1">
      <c r="A1829" s="1822" t="s">
        <v>2843</v>
      </c>
      <c r="B1829" s="1802"/>
      <c r="C1829" s="1802"/>
      <c r="D1829" s="1778"/>
      <c r="E1829" s="1823" t="s">
        <v>2708</v>
      </c>
      <c r="F1829" s="1823"/>
      <c r="G1829" s="1823"/>
      <c r="H1829" s="1823"/>
      <c r="I1829" s="1823"/>
      <c r="J1829" s="1823"/>
      <c r="K1829" s="1823"/>
      <c r="L1829" s="1823"/>
      <c r="M1829" s="1823"/>
      <c r="N1829" s="1823"/>
      <c r="O1829" s="1823"/>
      <c r="P1829" s="1823"/>
      <c r="Q1829" s="1823"/>
      <c r="R1829" s="1823"/>
      <c r="S1829" s="1823"/>
      <c r="T1829" s="1823"/>
      <c r="U1829" s="1823"/>
      <c r="V1829" s="1823"/>
      <c r="W1829" s="1823"/>
      <c r="X1829" s="1823"/>
      <c r="Y1829" s="1823"/>
      <c r="Z1829" s="1823"/>
      <c r="AA1829" s="1823"/>
      <c r="AB1829" s="1823"/>
      <c r="AC1829" s="1823"/>
      <c r="AD1829" s="1823"/>
      <c r="AE1829" s="1823"/>
      <c r="AF1829" s="1823"/>
      <c r="AG1829" s="1823"/>
      <c r="AH1829" s="1779"/>
    </row>
    <row r="1830" spans="1:34" ht="16.7" customHeight="1">
      <c r="A1830" s="1824" t="s">
        <v>2844</v>
      </c>
      <c r="B1830" s="1816"/>
      <c r="C1830" s="1816"/>
      <c r="D1830" s="1309"/>
      <c r="E1830" s="1815" t="s">
        <v>200</v>
      </c>
      <c r="F1830" s="1815"/>
      <c r="G1830" s="1111"/>
      <c r="H1830" s="1796" t="s">
        <v>2845</v>
      </c>
      <c r="I1830" s="1796"/>
      <c r="J1830" s="1796" t="s">
        <v>469</v>
      </c>
      <c r="K1830" s="1796"/>
      <c r="L1830" s="1309"/>
      <c r="M1830" s="1309"/>
      <c r="N1830" s="1816" t="s">
        <v>2846</v>
      </c>
      <c r="O1830" s="1816"/>
      <c r="P1830" s="1816"/>
      <c r="Q1830" s="1816"/>
      <c r="R1830" s="1817">
        <v>672.8</v>
      </c>
      <c r="S1830" s="1817"/>
      <c r="T1830" s="1817"/>
      <c r="U1830" s="1817"/>
      <c r="V1830" s="1309"/>
      <c r="W1830" s="1309"/>
      <c r="X1830" s="1309"/>
      <c r="Y1830" s="1796" t="s">
        <v>2847</v>
      </c>
      <c r="Z1830" s="1796"/>
      <c r="AA1830" s="1796"/>
      <c r="AB1830" s="1796"/>
      <c r="AC1830" s="1796"/>
      <c r="AD1830" s="1796"/>
      <c r="AE1830" s="1796"/>
      <c r="AF1830" s="1797" t="s">
        <v>2848</v>
      </c>
      <c r="AG1830" s="1797"/>
      <c r="AH1830" s="1782"/>
    </row>
    <row r="1831" spans="1:34" ht="5.85" customHeight="1">
      <c r="A1831" s="1798"/>
      <c r="B1831" s="1799"/>
      <c r="C1831" s="1799"/>
      <c r="D1831" s="1799"/>
      <c r="E1831" s="1799"/>
      <c r="F1831" s="1799"/>
      <c r="G1831" s="1799"/>
      <c r="H1831" s="1799"/>
      <c r="I1831" s="1799"/>
      <c r="J1831" s="1799"/>
      <c r="K1831" s="1799"/>
      <c r="L1831" s="1799"/>
      <c r="M1831" s="1799"/>
      <c r="N1831" s="1799"/>
      <c r="O1831" s="1799"/>
      <c r="P1831" s="1799"/>
      <c r="Q1831" s="1799"/>
      <c r="R1831" s="1799"/>
      <c r="S1831" s="1799"/>
      <c r="T1831" s="1799"/>
      <c r="U1831" s="1799"/>
      <c r="V1831" s="1799"/>
      <c r="W1831" s="1799"/>
      <c r="X1831" s="1799"/>
      <c r="Y1831" s="1799"/>
      <c r="Z1831" s="1799"/>
      <c r="AA1831" s="1799"/>
      <c r="AB1831" s="1799"/>
      <c r="AC1831" s="1799"/>
      <c r="AD1831" s="1799"/>
      <c r="AE1831" s="1799"/>
      <c r="AF1831" s="1799"/>
      <c r="AG1831" s="1799"/>
      <c r="AH1831" s="1800"/>
    </row>
    <row r="1832" spans="1:34" ht="17.45" customHeight="1">
      <c r="A1832" s="1801" t="s">
        <v>2849</v>
      </c>
      <c r="B1832" s="1802"/>
      <c r="C1832" s="1802"/>
      <c r="D1832" s="1802"/>
      <c r="E1832" s="1802"/>
      <c r="F1832" s="1802"/>
      <c r="G1832" s="1802"/>
      <c r="H1832" s="1802"/>
      <c r="I1832" s="1802"/>
      <c r="J1832" s="1803"/>
      <c r="K1832" s="1789" t="s">
        <v>2850</v>
      </c>
      <c r="L1832" s="1807"/>
      <c r="M1832" s="1789" t="s">
        <v>2851</v>
      </c>
      <c r="N1832" s="1790"/>
      <c r="O1832" s="1790"/>
      <c r="P1832" s="1790"/>
      <c r="Q1832" s="1790"/>
      <c r="R1832" s="1790"/>
      <c r="S1832" s="1790"/>
      <c r="T1832" s="1791"/>
      <c r="U1832" s="1789" t="s">
        <v>2852</v>
      </c>
      <c r="V1832" s="1790"/>
      <c r="W1832" s="1790"/>
      <c r="X1832" s="1790"/>
      <c r="Y1832" s="1790"/>
      <c r="Z1832" s="1790"/>
      <c r="AA1832" s="1790"/>
      <c r="AB1832" s="1790"/>
      <c r="AC1832" s="1790"/>
      <c r="AD1832" s="1791"/>
      <c r="AE1832" s="1810" t="s">
        <v>2853</v>
      </c>
      <c r="AF1832" s="1811"/>
      <c r="AG1832" s="1811"/>
      <c r="AH1832" s="1814"/>
    </row>
    <row r="1833" spans="1:34" ht="16.7" customHeight="1">
      <c r="A1833" s="1804"/>
      <c r="B1833" s="1805"/>
      <c r="C1833" s="1805"/>
      <c r="D1833" s="1805"/>
      <c r="E1833" s="1805"/>
      <c r="F1833" s="1805"/>
      <c r="G1833" s="1805"/>
      <c r="H1833" s="1805"/>
      <c r="I1833" s="1805"/>
      <c r="J1833" s="1806"/>
      <c r="K1833" s="1808"/>
      <c r="L1833" s="1809"/>
      <c r="M1833" s="1789" t="s">
        <v>2854</v>
      </c>
      <c r="N1833" s="1790"/>
      <c r="O1833" s="1790"/>
      <c r="P1833" s="1791"/>
      <c r="Q1833" s="1789" t="s">
        <v>2855</v>
      </c>
      <c r="R1833" s="1790"/>
      <c r="S1833" s="1790"/>
      <c r="T1833" s="1791"/>
      <c r="U1833" s="1789" t="s">
        <v>2854</v>
      </c>
      <c r="V1833" s="1790"/>
      <c r="W1833" s="1790"/>
      <c r="X1833" s="1790"/>
      <c r="Y1833" s="1790"/>
      <c r="Z1833" s="1791"/>
      <c r="AA1833" s="1789" t="s">
        <v>2855</v>
      </c>
      <c r="AB1833" s="1790"/>
      <c r="AC1833" s="1790"/>
      <c r="AD1833" s="1791"/>
      <c r="AE1833" s="1812"/>
      <c r="AF1833" s="1813"/>
      <c r="AG1833" s="1813"/>
      <c r="AH1833" s="1800"/>
    </row>
    <row r="1834" spans="1:34" ht="17.45" customHeight="1">
      <c r="A1834" s="1223"/>
      <c r="B1834" s="1224" t="s">
        <v>1507</v>
      </c>
      <c r="C1834" s="1875" t="s">
        <v>2919</v>
      </c>
      <c r="D1834" s="1876"/>
      <c r="E1834" s="1876"/>
      <c r="F1834" s="1876"/>
      <c r="G1834" s="1876"/>
      <c r="H1834" s="1876"/>
      <c r="I1834" s="1876"/>
      <c r="J1834" s="1875"/>
      <c r="K1834" s="1877">
        <v>1</v>
      </c>
      <c r="L1834" s="1878"/>
      <c r="M1834" s="1877">
        <v>0.41</v>
      </c>
      <c r="N1834" s="1879"/>
      <c r="O1834" s="1879"/>
      <c r="P1834" s="1878"/>
      <c r="Q1834" s="1877">
        <v>0.59</v>
      </c>
      <c r="R1834" s="1879"/>
      <c r="S1834" s="1879"/>
      <c r="T1834" s="1878"/>
      <c r="U1834" s="1880">
        <v>5.0625999999999998</v>
      </c>
      <c r="V1834" s="1881"/>
      <c r="W1834" s="1881"/>
      <c r="X1834" s="1881"/>
      <c r="Y1834" s="1881"/>
      <c r="Z1834" s="1882"/>
      <c r="AA1834" s="1880">
        <v>3.5255000000000001</v>
      </c>
      <c r="AB1834" s="1881"/>
      <c r="AC1834" s="1881"/>
      <c r="AD1834" s="1882"/>
      <c r="AE1834" s="1865">
        <v>4.1557000000000004</v>
      </c>
      <c r="AF1834" s="1847"/>
      <c r="AG1834" s="1847"/>
      <c r="AH1834" s="1225"/>
    </row>
    <row r="1835" spans="1:34" ht="16.7" customHeight="1">
      <c r="A1835" s="1218"/>
      <c r="B1835" s="1205" t="s">
        <v>1477</v>
      </c>
      <c r="C1835" s="1903" t="s">
        <v>2920</v>
      </c>
      <c r="D1835" s="1815"/>
      <c r="E1835" s="1815"/>
      <c r="F1835" s="1815"/>
      <c r="G1835" s="1815"/>
      <c r="H1835" s="1815"/>
      <c r="I1835" s="1815"/>
      <c r="J1835" s="1903"/>
      <c r="K1835" s="1904">
        <v>1</v>
      </c>
      <c r="L1835" s="1905"/>
      <c r="M1835" s="1904">
        <v>0.43</v>
      </c>
      <c r="N1835" s="1817"/>
      <c r="O1835" s="1817"/>
      <c r="P1835" s="1905"/>
      <c r="Q1835" s="1904">
        <v>0.56999999999999995</v>
      </c>
      <c r="R1835" s="1817"/>
      <c r="S1835" s="1817"/>
      <c r="T1835" s="1905"/>
      <c r="U1835" s="1906">
        <v>338.96780000000001</v>
      </c>
      <c r="V1835" s="1907"/>
      <c r="W1835" s="1907"/>
      <c r="X1835" s="1907"/>
      <c r="Y1835" s="1907"/>
      <c r="Z1835" s="1908"/>
      <c r="AA1835" s="1906">
        <v>149.00299999999999</v>
      </c>
      <c r="AB1835" s="1907"/>
      <c r="AC1835" s="1907"/>
      <c r="AD1835" s="1908"/>
      <c r="AE1835" s="1909">
        <v>230.68790000000001</v>
      </c>
      <c r="AF1835" s="1841"/>
      <c r="AG1835" s="1841"/>
      <c r="AH1835" s="1219"/>
    </row>
    <row r="1836" spans="1:34" ht="17.45" customHeight="1">
      <c r="A1836" s="1218"/>
      <c r="B1836" s="1205" t="s">
        <v>1470</v>
      </c>
      <c r="C1836" s="1903" t="s">
        <v>2921</v>
      </c>
      <c r="D1836" s="1815"/>
      <c r="E1836" s="1815"/>
      <c r="F1836" s="1815"/>
      <c r="G1836" s="1815"/>
      <c r="H1836" s="1815"/>
      <c r="I1836" s="1815"/>
      <c r="J1836" s="1903"/>
      <c r="K1836" s="1904">
        <v>1</v>
      </c>
      <c r="L1836" s="1905"/>
      <c r="M1836" s="1904">
        <v>0.61</v>
      </c>
      <c r="N1836" s="1817"/>
      <c r="O1836" s="1817"/>
      <c r="P1836" s="1905"/>
      <c r="Q1836" s="1904">
        <v>0.39</v>
      </c>
      <c r="R1836" s="1817"/>
      <c r="S1836" s="1817"/>
      <c r="T1836" s="1905"/>
      <c r="U1836" s="1906">
        <v>353.99419999999998</v>
      </c>
      <c r="V1836" s="1907"/>
      <c r="W1836" s="1907"/>
      <c r="X1836" s="1907"/>
      <c r="Y1836" s="1907"/>
      <c r="Z1836" s="1908"/>
      <c r="AA1836" s="1906">
        <v>100.35299999999999</v>
      </c>
      <c r="AB1836" s="1907"/>
      <c r="AC1836" s="1907"/>
      <c r="AD1836" s="1908"/>
      <c r="AE1836" s="1909">
        <v>255.07409999999999</v>
      </c>
      <c r="AF1836" s="1841"/>
      <c r="AG1836" s="1841"/>
      <c r="AH1836" s="1219"/>
    </row>
    <row r="1837" spans="1:34" ht="17.45" customHeight="1">
      <c r="A1837" s="1218"/>
      <c r="B1837" s="1205" t="s">
        <v>1479</v>
      </c>
      <c r="C1837" s="1903" t="s">
        <v>2922</v>
      </c>
      <c r="D1837" s="1815"/>
      <c r="E1837" s="1815"/>
      <c r="F1837" s="1815"/>
      <c r="G1837" s="1815"/>
      <c r="H1837" s="1815"/>
      <c r="I1837" s="1815"/>
      <c r="J1837" s="1903"/>
      <c r="K1837" s="1904">
        <v>1</v>
      </c>
      <c r="L1837" s="1905"/>
      <c r="M1837" s="1904">
        <v>0.41</v>
      </c>
      <c r="N1837" s="1817"/>
      <c r="O1837" s="1817"/>
      <c r="P1837" s="1905"/>
      <c r="Q1837" s="1904">
        <v>0.59</v>
      </c>
      <c r="R1837" s="1817"/>
      <c r="S1837" s="1817"/>
      <c r="T1837" s="1905"/>
      <c r="U1837" s="1906">
        <v>174.74809999999999</v>
      </c>
      <c r="V1837" s="1907"/>
      <c r="W1837" s="1907"/>
      <c r="X1837" s="1907"/>
      <c r="Y1837" s="1907"/>
      <c r="Z1837" s="1908"/>
      <c r="AA1837" s="1906">
        <v>70.605599999999995</v>
      </c>
      <c r="AB1837" s="1907"/>
      <c r="AC1837" s="1907"/>
      <c r="AD1837" s="1908"/>
      <c r="AE1837" s="1909">
        <v>113.304</v>
      </c>
      <c r="AF1837" s="1841"/>
      <c r="AG1837" s="1841"/>
      <c r="AH1837" s="1219"/>
    </row>
    <row r="1838" spans="1:34" ht="16.7" customHeight="1">
      <c r="A1838" s="1218"/>
      <c r="B1838" s="1205" t="s">
        <v>1475</v>
      </c>
      <c r="C1838" s="1903" t="s">
        <v>2923</v>
      </c>
      <c r="D1838" s="1815"/>
      <c r="E1838" s="1815"/>
      <c r="F1838" s="1815"/>
      <c r="G1838" s="1815"/>
      <c r="H1838" s="1815"/>
      <c r="I1838" s="1815"/>
      <c r="J1838" s="1903"/>
      <c r="K1838" s="1904">
        <v>1</v>
      </c>
      <c r="L1838" s="1905"/>
      <c r="M1838" s="1904">
        <v>1</v>
      </c>
      <c r="N1838" s="1817"/>
      <c r="O1838" s="1817"/>
      <c r="P1838" s="1905"/>
      <c r="Q1838" s="1904">
        <v>0</v>
      </c>
      <c r="R1838" s="1817"/>
      <c r="S1838" s="1817"/>
      <c r="T1838" s="1905"/>
      <c r="U1838" s="1906">
        <v>242.74209999999999</v>
      </c>
      <c r="V1838" s="1907"/>
      <c r="W1838" s="1907"/>
      <c r="X1838" s="1907"/>
      <c r="Y1838" s="1907"/>
      <c r="Z1838" s="1908"/>
      <c r="AA1838" s="1906">
        <v>111.31319999999999</v>
      </c>
      <c r="AB1838" s="1907"/>
      <c r="AC1838" s="1907"/>
      <c r="AD1838" s="1908"/>
      <c r="AE1838" s="1909">
        <v>242.74209999999999</v>
      </c>
      <c r="AF1838" s="1841"/>
      <c r="AG1838" s="1841"/>
      <c r="AH1838" s="1219"/>
    </row>
    <row r="1839" spans="1:34" ht="17.45" customHeight="1">
      <c r="A1839" s="1220"/>
      <c r="B1839" s="1209" t="s">
        <v>1484</v>
      </c>
      <c r="C1839" s="1866" t="s">
        <v>3072</v>
      </c>
      <c r="D1839" s="1867"/>
      <c r="E1839" s="1867"/>
      <c r="F1839" s="1867"/>
      <c r="G1839" s="1867"/>
      <c r="H1839" s="1867"/>
      <c r="I1839" s="1867"/>
      <c r="J1839" s="1866"/>
      <c r="K1839" s="1868">
        <v>1</v>
      </c>
      <c r="L1839" s="1869"/>
      <c r="M1839" s="1868">
        <v>0.96</v>
      </c>
      <c r="N1839" s="1870"/>
      <c r="O1839" s="1870"/>
      <c r="P1839" s="1869"/>
      <c r="Q1839" s="1868">
        <v>0.04</v>
      </c>
      <c r="R1839" s="1870"/>
      <c r="S1839" s="1870"/>
      <c r="T1839" s="1869"/>
      <c r="U1839" s="1871">
        <v>327.64510000000001</v>
      </c>
      <c r="V1839" s="1872"/>
      <c r="W1839" s="1872"/>
      <c r="X1839" s="1872"/>
      <c r="Y1839" s="1872"/>
      <c r="Z1839" s="1873"/>
      <c r="AA1839" s="1871">
        <v>162.26230000000001</v>
      </c>
      <c r="AB1839" s="1872"/>
      <c r="AC1839" s="1872"/>
      <c r="AD1839" s="1873"/>
      <c r="AE1839" s="1874">
        <v>321.02980000000002</v>
      </c>
      <c r="AF1839" s="1843"/>
      <c r="AG1839" s="1843"/>
      <c r="AH1839" s="1222"/>
    </row>
    <row r="1840" spans="1:34" ht="17.45" customHeight="1">
      <c r="A1840" s="1792"/>
      <c r="B1840" s="1793"/>
      <c r="C1840" s="1793"/>
      <c r="D1840" s="1793"/>
      <c r="E1840" s="1793"/>
      <c r="F1840" s="1793"/>
      <c r="G1840" s="1793"/>
      <c r="H1840" s="1793"/>
      <c r="I1840" s="1793"/>
      <c r="J1840" s="1793"/>
      <c r="K1840" s="1794" t="s">
        <v>2856</v>
      </c>
      <c r="L1840" s="1794"/>
      <c r="M1840" s="1794"/>
      <c r="N1840" s="1794"/>
      <c r="O1840" s="1794"/>
      <c r="P1840" s="1794"/>
      <c r="Q1840" s="1794"/>
      <c r="R1840" s="1794"/>
      <c r="S1840" s="1794"/>
      <c r="T1840" s="1794"/>
      <c r="U1840" s="1794"/>
      <c r="V1840" s="1794"/>
      <c r="W1840" s="1794"/>
      <c r="X1840" s="1794"/>
      <c r="Y1840" s="1794"/>
      <c r="Z1840" s="1794"/>
      <c r="AA1840" s="1795">
        <v>1166.9936</v>
      </c>
      <c r="AB1840" s="1795"/>
      <c r="AC1840" s="1795"/>
      <c r="AD1840" s="1795"/>
      <c r="AE1840" s="1795"/>
      <c r="AF1840" s="1795"/>
      <c r="AG1840" s="1795"/>
      <c r="AH1840" s="1213"/>
    </row>
    <row r="1841" spans="1:34" ht="16.7" customHeight="1">
      <c r="A1841" s="1801" t="s">
        <v>2857</v>
      </c>
      <c r="B1841" s="1825"/>
      <c r="C1841" s="1825"/>
      <c r="D1841" s="1825"/>
      <c r="E1841" s="1825"/>
      <c r="F1841" s="1825"/>
      <c r="G1841" s="1825"/>
      <c r="H1841" s="1825"/>
      <c r="I1841" s="1825"/>
      <c r="J1841" s="1825"/>
      <c r="K1841" s="1825"/>
      <c r="L1841" s="1825"/>
      <c r="M1841" s="1825"/>
      <c r="N1841" s="1826"/>
      <c r="O1841" s="1789" t="s">
        <v>2858</v>
      </c>
      <c r="P1841" s="1790"/>
      <c r="Q1841" s="1790"/>
      <c r="R1841" s="1790"/>
      <c r="S1841" s="1791"/>
      <c r="T1841" s="1827" t="s">
        <v>2850</v>
      </c>
      <c r="U1841" s="1790"/>
      <c r="V1841" s="1790"/>
      <c r="W1841" s="1213"/>
      <c r="X1841" s="1789" t="s">
        <v>2859</v>
      </c>
      <c r="Y1841" s="1790"/>
      <c r="Z1841" s="1790"/>
      <c r="AA1841" s="1790"/>
      <c r="AB1841" s="1790"/>
      <c r="AC1841" s="1790"/>
      <c r="AD1841" s="1791"/>
      <c r="AE1841" s="1810" t="s">
        <v>2853</v>
      </c>
      <c r="AF1841" s="1828"/>
      <c r="AG1841" s="1828"/>
      <c r="AH1841" s="1213"/>
    </row>
    <row r="1842" spans="1:34" ht="17.45" customHeight="1">
      <c r="A1842" s="1215"/>
      <c r="B1842" s="1216" t="s">
        <v>1009</v>
      </c>
      <c r="C1842" s="1829" t="s">
        <v>1010</v>
      </c>
      <c r="D1842" s="1830"/>
      <c r="E1842" s="1830"/>
      <c r="F1842" s="1830"/>
      <c r="G1842" s="1830"/>
      <c r="H1842" s="1830"/>
      <c r="I1842" s="1830"/>
      <c r="J1842" s="1830"/>
      <c r="K1842" s="1830"/>
      <c r="L1842" s="1830"/>
      <c r="M1842" s="1830"/>
      <c r="N1842" s="1829"/>
      <c r="O1842" s="1831">
        <v>0</v>
      </c>
      <c r="P1842" s="1832"/>
      <c r="Q1842" s="1832"/>
      <c r="R1842" s="1832"/>
      <c r="S1842" s="1833"/>
      <c r="T1842" s="1858">
        <v>1</v>
      </c>
      <c r="U1842" s="1832"/>
      <c r="V1842" s="1832"/>
      <c r="W1842" s="1217"/>
      <c r="X1842" s="1859">
        <v>22.268799999999999</v>
      </c>
      <c r="Y1842" s="1860"/>
      <c r="Z1842" s="1860"/>
      <c r="AA1842" s="1860"/>
      <c r="AB1842" s="1860"/>
      <c r="AC1842" s="1860"/>
      <c r="AD1842" s="1861"/>
      <c r="AE1842" s="1839">
        <v>22.268799999999999</v>
      </c>
      <c r="AF1842" s="1795"/>
      <c r="AG1842" s="1795"/>
      <c r="AH1842" s="1217"/>
    </row>
    <row r="1843" spans="1:34" ht="16.7" customHeight="1">
      <c r="A1843" s="1792"/>
      <c r="B1843" s="1778"/>
      <c r="C1843" s="1778"/>
      <c r="D1843" s="1778"/>
      <c r="E1843" s="1778"/>
      <c r="F1843" s="1778"/>
      <c r="G1843" s="1778"/>
      <c r="H1843" s="1778"/>
      <c r="I1843" s="1846" t="s">
        <v>2860</v>
      </c>
      <c r="J1843" s="1846"/>
      <c r="K1843" s="1846"/>
      <c r="L1843" s="1846"/>
      <c r="M1843" s="1846"/>
      <c r="N1843" s="1846"/>
      <c r="O1843" s="1846"/>
      <c r="P1843" s="1846"/>
      <c r="Q1843" s="1846"/>
      <c r="R1843" s="1846"/>
      <c r="S1843" s="1846"/>
      <c r="T1843" s="1846"/>
      <c r="U1843" s="1846"/>
      <c r="V1843" s="1846"/>
      <c r="W1843" s="1846"/>
      <c r="X1843" s="1846"/>
      <c r="Y1843" s="1846"/>
      <c r="Z1843" s="1793"/>
      <c r="AA1843" s="1847">
        <v>22.268799999999999</v>
      </c>
      <c r="AB1843" s="1847"/>
      <c r="AC1843" s="1847"/>
      <c r="AD1843" s="1847"/>
      <c r="AE1843" s="1847"/>
      <c r="AF1843" s="1847"/>
      <c r="AG1843" s="1847"/>
      <c r="AH1843" s="1814"/>
    </row>
    <row r="1844" spans="1:34" ht="17.45" customHeight="1">
      <c r="A1844" s="1844"/>
      <c r="B1844" s="1309"/>
      <c r="C1844" s="1309"/>
      <c r="D1844" s="1309"/>
      <c r="E1844" s="1309"/>
      <c r="F1844" s="1309"/>
      <c r="G1844" s="1309"/>
      <c r="H1844" s="1309"/>
      <c r="I1844" s="1840" t="s">
        <v>2861</v>
      </c>
      <c r="J1844" s="1840"/>
      <c r="K1844" s="1840"/>
      <c r="L1844" s="1840"/>
      <c r="M1844" s="1840"/>
      <c r="N1844" s="1840"/>
      <c r="O1844" s="1840"/>
      <c r="P1844" s="1840"/>
      <c r="Q1844" s="1840"/>
      <c r="R1844" s="1840"/>
      <c r="S1844" s="1840"/>
      <c r="T1844" s="1840"/>
      <c r="U1844" s="1840"/>
      <c r="V1844" s="1840"/>
      <c r="W1844" s="1840"/>
      <c r="X1844" s="1840"/>
      <c r="Y1844" s="1840"/>
      <c r="Z1844" s="1309"/>
      <c r="AA1844" s="1841">
        <v>1189.2624000000001</v>
      </c>
      <c r="AB1844" s="1841"/>
      <c r="AC1844" s="1841"/>
      <c r="AD1844" s="1841"/>
      <c r="AE1844" s="1841"/>
      <c r="AF1844" s="1841"/>
      <c r="AG1844" s="1841"/>
      <c r="AH1844" s="1782"/>
    </row>
    <row r="1845" spans="1:34" ht="17.45" customHeight="1">
      <c r="A1845" s="1844"/>
      <c r="B1845" s="1309"/>
      <c r="C1845" s="1309"/>
      <c r="D1845" s="1309"/>
      <c r="E1845" s="1309"/>
      <c r="F1845" s="1309"/>
      <c r="G1845" s="1309"/>
      <c r="H1845" s="1309"/>
      <c r="I1845" s="1840" t="s">
        <v>2862</v>
      </c>
      <c r="J1845" s="1840"/>
      <c r="K1845" s="1840"/>
      <c r="L1845" s="1840"/>
      <c r="M1845" s="1840"/>
      <c r="N1845" s="1840"/>
      <c r="O1845" s="1840"/>
      <c r="P1845" s="1840"/>
      <c r="Q1845" s="1840"/>
      <c r="R1845" s="1840"/>
      <c r="S1845" s="1840"/>
      <c r="T1845" s="1840"/>
      <c r="U1845" s="1840"/>
      <c r="V1845" s="1840"/>
      <c r="W1845" s="1840"/>
      <c r="X1845" s="1840"/>
      <c r="Y1845" s="1840"/>
      <c r="Z1845" s="1309"/>
      <c r="AA1845" s="1841">
        <v>1.7676000000000001</v>
      </c>
      <c r="AB1845" s="1841"/>
      <c r="AC1845" s="1841"/>
      <c r="AD1845" s="1841"/>
      <c r="AE1845" s="1841"/>
      <c r="AF1845" s="1841"/>
      <c r="AG1845" s="1841"/>
      <c r="AH1845" s="1782"/>
    </row>
    <row r="1846" spans="1:34" ht="16.7" customHeight="1">
      <c r="A1846" s="1844"/>
      <c r="B1846" s="1309"/>
      <c r="C1846" s="1309"/>
      <c r="D1846" s="1309"/>
      <c r="E1846" s="1309"/>
      <c r="F1846" s="1309"/>
      <c r="G1846" s="1309"/>
      <c r="H1846" s="1309"/>
      <c r="I1846" s="1840" t="s">
        <v>2863</v>
      </c>
      <c r="J1846" s="1840"/>
      <c r="K1846" s="1840"/>
      <c r="L1846" s="1840"/>
      <c r="M1846" s="1840"/>
      <c r="N1846" s="1840"/>
      <c r="O1846" s="1840"/>
      <c r="P1846" s="1840"/>
      <c r="Q1846" s="1840"/>
      <c r="R1846" s="1840"/>
      <c r="S1846" s="1840"/>
      <c r="T1846" s="1840"/>
      <c r="U1846" s="1840"/>
      <c r="V1846" s="1840"/>
      <c r="W1846" s="1840"/>
      <c r="X1846" s="1840"/>
      <c r="Y1846" s="1840"/>
      <c r="Z1846" s="1309"/>
      <c r="AA1846" s="1841">
        <v>2.886E-2</v>
      </c>
      <c r="AB1846" s="1841"/>
      <c r="AC1846" s="1841"/>
      <c r="AD1846" s="1841"/>
      <c r="AE1846" s="1841"/>
      <c r="AF1846" s="1841"/>
      <c r="AG1846" s="1841"/>
      <c r="AH1846" s="1782"/>
    </row>
    <row r="1847" spans="1:34" ht="17.45" customHeight="1">
      <c r="A1847" s="1845"/>
      <c r="B1847" s="1799"/>
      <c r="C1847" s="1799"/>
      <c r="D1847" s="1799"/>
      <c r="E1847" s="1799"/>
      <c r="F1847" s="1799"/>
      <c r="G1847" s="1799"/>
      <c r="H1847" s="1799"/>
      <c r="I1847" s="1842" t="s">
        <v>2864</v>
      </c>
      <c r="J1847" s="1842"/>
      <c r="K1847" s="1842"/>
      <c r="L1847" s="1842"/>
      <c r="M1847" s="1842"/>
      <c r="N1847" s="1842"/>
      <c r="O1847" s="1842"/>
      <c r="P1847" s="1842"/>
      <c r="Q1847" s="1842"/>
      <c r="R1847" s="1842"/>
      <c r="S1847" s="1842"/>
      <c r="T1847" s="1842"/>
      <c r="U1847" s="1842"/>
      <c r="V1847" s="1842"/>
      <c r="W1847" s="1842"/>
      <c r="X1847" s="1842"/>
      <c r="Y1847" s="1842"/>
      <c r="Z1847" s="1799"/>
      <c r="AA1847" s="1843">
        <v>0</v>
      </c>
      <c r="AB1847" s="1843"/>
      <c r="AC1847" s="1843"/>
      <c r="AD1847" s="1843"/>
      <c r="AE1847" s="1843"/>
      <c r="AF1847" s="1843"/>
      <c r="AG1847" s="1843"/>
      <c r="AH1847" s="1800"/>
    </row>
    <row r="1848" spans="1:34" ht="17.45" customHeight="1">
      <c r="A1848" s="1801" t="s">
        <v>2865</v>
      </c>
      <c r="B1848" s="1825"/>
      <c r="C1848" s="1825"/>
      <c r="D1848" s="1825"/>
      <c r="E1848" s="1825"/>
      <c r="F1848" s="1825"/>
      <c r="G1848" s="1825"/>
      <c r="H1848" s="1825"/>
      <c r="I1848" s="1825"/>
      <c r="J1848" s="1825"/>
      <c r="K1848" s="1825"/>
      <c r="L1848" s="1825"/>
      <c r="M1848" s="1825"/>
      <c r="N1848" s="1826"/>
      <c r="O1848" s="1789" t="s">
        <v>2850</v>
      </c>
      <c r="P1848" s="1790"/>
      <c r="Q1848" s="1790"/>
      <c r="R1848" s="1790"/>
      <c r="S1848" s="1791"/>
      <c r="T1848" s="1827" t="s">
        <v>754</v>
      </c>
      <c r="U1848" s="1790"/>
      <c r="V1848" s="1790"/>
      <c r="W1848" s="1213"/>
      <c r="X1848" s="1789" t="s">
        <v>2866</v>
      </c>
      <c r="Y1848" s="1790"/>
      <c r="Z1848" s="1790"/>
      <c r="AA1848" s="1790"/>
      <c r="AB1848" s="1790"/>
      <c r="AC1848" s="1790"/>
      <c r="AD1848" s="1791"/>
      <c r="AE1848" s="1810" t="s">
        <v>2867</v>
      </c>
      <c r="AF1848" s="1828"/>
      <c r="AG1848" s="1828"/>
      <c r="AH1848" s="1213"/>
    </row>
    <row r="1849" spans="1:34" ht="16.7" customHeight="1">
      <c r="A1849" s="1792"/>
      <c r="B1849" s="1793"/>
      <c r="C1849" s="1793"/>
      <c r="D1849" s="1793"/>
      <c r="E1849" s="1793"/>
      <c r="F1849" s="1793"/>
      <c r="G1849" s="1793"/>
      <c r="H1849" s="1793"/>
      <c r="I1849" s="1794" t="s">
        <v>2869</v>
      </c>
      <c r="J1849" s="1794"/>
      <c r="K1849" s="1794"/>
      <c r="L1849" s="1794"/>
      <c r="M1849" s="1794"/>
      <c r="N1849" s="1794"/>
      <c r="O1849" s="1794"/>
      <c r="P1849" s="1794"/>
      <c r="Q1849" s="1794"/>
      <c r="R1849" s="1794"/>
      <c r="S1849" s="1794"/>
      <c r="T1849" s="1794"/>
      <c r="U1849" s="1794"/>
      <c r="V1849" s="1794"/>
      <c r="W1849" s="1794"/>
      <c r="X1849" s="1794"/>
      <c r="Y1849" s="1794"/>
      <c r="Z1849" s="1214"/>
      <c r="AA1849" s="1795">
        <v>0</v>
      </c>
      <c r="AB1849" s="1795"/>
      <c r="AC1849" s="1795"/>
      <c r="AD1849" s="1795"/>
      <c r="AE1849" s="1795"/>
      <c r="AF1849" s="1795"/>
      <c r="AG1849" s="1795"/>
      <c r="AH1849" s="1213"/>
    </row>
    <row r="1850" spans="1:34" ht="17.45" customHeight="1">
      <c r="A1850" s="1801" t="s">
        <v>2870</v>
      </c>
      <c r="B1850" s="1825"/>
      <c r="C1850" s="1825"/>
      <c r="D1850" s="1825"/>
      <c r="E1850" s="1825"/>
      <c r="F1850" s="1825"/>
      <c r="G1850" s="1825"/>
      <c r="H1850" s="1825"/>
      <c r="I1850" s="1825"/>
      <c r="J1850" s="1825"/>
      <c r="K1850" s="1825"/>
      <c r="L1850" s="1825"/>
      <c r="M1850" s="1825"/>
      <c r="N1850" s="1826"/>
      <c r="O1850" s="1789" t="s">
        <v>2850</v>
      </c>
      <c r="P1850" s="1790"/>
      <c r="Q1850" s="1790"/>
      <c r="R1850" s="1790"/>
      <c r="S1850" s="1791"/>
      <c r="T1850" s="1827" t="s">
        <v>754</v>
      </c>
      <c r="U1850" s="1790"/>
      <c r="V1850" s="1790"/>
      <c r="W1850" s="1213"/>
      <c r="X1850" s="1789" t="s">
        <v>2866</v>
      </c>
      <c r="Y1850" s="1790"/>
      <c r="Z1850" s="1790"/>
      <c r="AA1850" s="1790"/>
      <c r="AB1850" s="1790"/>
      <c r="AC1850" s="1790"/>
      <c r="AD1850" s="1791"/>
      <c r="AE1850" s="1810" t="s">
        <v>2867</v>
      </c>
      <c r="AF1850" s="1828"/>
      <c r="AG1850" s="1828"/>
      <c r="AH1850" s="1213"/>
    </row>
    <row r="1851" spans="1:34" ht="16.7" customHeight="1">
      <c r="A1851" s="1792"/>
      <c r="B1851" s="1793"/>
      <c r="C1851" s="1793"/>
      <c r="D1851" s="1793"/>
      <c r="E1851" s="1793"/>
      <c r="F1851" s="1793"/>
      <c r="G1851" s="1793"/>
      <c r="H1851" s="1793"/>
      <c r="I1851" s="1794" t="s">
        <v>2871</v>
      </c>
      <c r="J1851" s="1794"/>
      <c r="K1851" s="1794"/>
      <c r="L1851" s="1794"/>
      <c r="M1851" s="1794"/>
      <c r="N1851" s="1794"/>
      <c r="O1851" s="1794"/>
      <c r="P1851" s="1794"/>
      <c r="Q1851" s="1794"/>
      <c r="R1851" s="1794"/>
      <c r="S1851" s="1794"/>
      <c r="T1851" s="1794"/>
      <c r="U1851" s="1794"/>
      <c r="V1851" s="1794"/>
      <c r="W1851" s="1794"/>
      <c r="X1851" s="1794"/>
      <c r="Y1851" s="1794"/>
      <c r="Z1851" s="1214"/>
      <c r="AA1851" s="1795">
        <v>0</v>
      </c>
      <c r="AB1851" s="1795"/>
      <c r="AC1851" s="1795"/>
      <c r="AD1851" s="1795"/>
      <c r="AE1851" s="1795"/>
      <c r="AF1851" s="1795"/>
      <c r="AG1851" s="1795"/>
      <c r="AH1851" s="1213"/>
    </row>
    <row r="1852" spans="1:34" ht="17.45" customHeight="1">
      <c r="A1852" s="1801" t="s">
        <v>2872</v>
      </c>
      <c r="B1852" s="1825"/>
      <c r="C1852" s="1825"/>
      <c r="D1852" s="1825"/>
      <c r="E1852" s="1825"/>
      <c r="F1852" s="1825"/>
      <c r="G1852" s="1825"/>
      <c r="H1852" s="1825"/>
      <c r="I1852" s="1825"/>
      <c r="J1852" s="1825"/>
      <c r="K1852" s="1825"/>
      <c r="L1852" s="1825"/>
      <c r="M1852" s="1825"/>
      <c r="N1852" s="1826"/>
      <c r="O1852" s="1789" t="s">
        <v>2850</v>
      </c>
      <c r="P1852" s="1790"/>
      <c r="Q1852" s="1790"/>
      <c r="R1852" s="1790"/>
      <c r="S1852" s="1791"/>
      <c r="T1852" s="1827" t="s">
        <v>754</v>
      </c>
      <c r="U1852" s="1790"/>
      <c r="V1852" s="1790"/>
      <c r="W1852" s="1213"/>
      <c r="X1852" s="1789" t="s">
        <v>2866</v>
      </c>
      <c r="Y1852" s="1790"/>
      <c r="Z1852" s="1790"/>
      <c r="AA1852" s="1790"/>
      <c r="AB1852" s="1790"/>
      <c r="AC1852" s="1790"/>
      <c r="AD1852" s="1791"/>
      <c r="AE1852" s="1810" t="s">
        <v>2867</v>
      </c>
      <c r="AF1852" s="1828"/>
      <c r="AG1852" s="1828"/>
      <c r="AH1852" s="1213"/>
    </row>
    <row r="1853" spans="1:34" ht="17.45" customHeight="1">
      <c r="A1853" s="1792"/>
      <c r="B1853" s="1793"/>
      <c r="C1853" s="1793"/>
      <c r="D1853" s="1793"/>
      <c r="E1853" s="1793"/>
      <c r="F1853" s="1793"/>
      <c r="G1853" s="1793"/>
      <c r="H1853" s="1793"/>
      <c r="I1853" s="1793"/>
      <c r="J1853" s="1793"/>
      <c r="K1853" s="1794" t="s">
        <v>2873</v>
      </c>
      <c r="L1853" s="1794"/>
      <c r="M1853" s="1794"/>
      <c r="N1853" s="1794"/>
      <c r="O1853" s="1794"/>
      <c r="P1853" s="1794"/>
      <c r="Q1853" s="1794"/>
      <c r="R1853" s="1794"/>
      <c r="S1853" s="1794"/>
      <c r="T1853" s="1794"/>
      <c r="U1853" s="1794"/>
      <c r="V1853" s="1794"/>
      <c r="W1853" s="1794"/>
      <c r="X1853" s="1794"/>
      <c r="Y1853" s="1794"/>
      <c r="Z1853" s="1794"/>
      <c r="AA1853" s="1794"/>
      <c r="AB1853" s="1214"/>
      <c r="AC1853" s="1795">
        <v>0</v>
      </c>
      <c r="AD1853" s="1795"/>
      <c r="AE1853" s="1795"/>
      <c r="AF1853" s="1795"/>
      <c r="AG1853" s="1795"/>
      <c r="AH1853" s="1213"/>
    </row>
    <row r="1854" spans="1:34" ht="16.7" customHeight="1">
      <c r="A1854" s="1801" t="s">
        <v>2874</v>
      </c>
      <c r="B1854" s="1825"/>
      <c r="C1854" s="1825"/>
      <c r="D1854" s="1825"/>
      <c r="E1854" s="1825"/>
      <c r="F1854" s="1825"/>
      <c r="G1854" s="1825"/>
      <c r="H1854" s="1825"/>
      <c r="I1854" s="1825"/>
      <c r="J1854" s="1826"/>
      <c r="K1854" s="1789" t="s">
        <v>2850</v>
      </c>
      <c r="L1854" s="1791"/>
      <c r="M1854" s="1855" t="s">
        <v>2875</v>
      </c>
      <c r="N1854" s="1856"/>
      <c r="O1854" s="1857"/>
      <c r="P1854" s="1855" t="s">
        <v>2876</v>
      </c>
      <c r="Q1854" s="1856"/>
      <c r="R1854" s="1857"/>
      <c r="S1854" s="1855" t="s">
        <v>2877</v>
      </c>
      <c r="T1854" s="1857"/>
      <c r="U1854" s="1789" t="s">
        <v>2878</v>
      </c>
      <c r="V1854" s="1790"/>
      <c r="W1854" s="1791"/>
      <c r="X1854" s="1789" t="s">
        <v>2879</v>
      </c>
      <c r="Y1854" s="1790"/>
      <c r="Z1854" s="1790"/>
      <c r="AA1854" s="1790"/>
      <c r="AB1854" s="1791"/>
      <c r="AC1854" s="1789" t="s">
        <v>2880</v>
      </c>
      <c r="AD1854" s="1791"/>
      <c r="AE1854" s="1810" t="s">
        <v>2867</v>
      </c>
      <c r="AF1854" s="1828"/>
      <c r="AG1854" s="1828"/>
      <c r="AH1854" s="1213"/>
    </row>
    <row r="1855" spans="1:34" ht="17.45" customHeight="1">
      <c r="A1855" s="1853"/>
      <c r="B1855" s="1778"/>
      <c r="C1855" s="1778"/>
      <c r="D1855" s="1778"/>
      <c r="E1855" s="1778"/>
      <c r="F1855" s="1778"/>
      <c r="G1855" s="1778"/>
      <c r="H1855" s="1778"/>
      <c r="I1855" s="1846" t="s">
        <v>2881</v>
      </c>
      <c r="J1855" s="1846"/>
      <c r="K1855" s="1846"/>
      <c r="L1855" s="1846"/>
      <c r="M1855" s="1846"/>
      <c r="N1855" s="1846"/>
      <c r="O1855" s="1846"/>
      <c r="P1855" s="1846"/>
      <c r="Q1855" s="1846"/>
      <c r="R1855" s="1846"/>
      <c r="S1855" s="1846"/>
      <c r="T1855" s="1846"/>
      <c r="U1855" s="1846"/>
      <c r="V1855" s="1846"/>
      <c r="W1855" s="1846"/>
      <c r="X1855" s="1846"/>
      <c r="Y1855" s="1846"/>
      <c r="Z1855" s="1203"/>
      <c r="AA1855" s="1847">
        <v>0</v>
      </c>
      <c r="AB1855" s="1847"/>
      <c r="AC1855" s="1847"/>
      <c r="AD1855" s="1847"/>
      <c r="AE1855" s="1847"/>
      <c r="AF1855" s="1847"/>
      <c r="AG1855" s="1847"/>
      <c r="AH1855" s="1204"/>
    </row>
    <row r="1856" spans="1:34" ht="5.85" customHeight="1">
      <c r="A1856" s="1854"/>
      <c r="B1856" s="1309"/>
      <c r="C1856" s="1309"/>
      <c r="D1856" s="1309"/>
      <c r="E1856" s="1309"/>
      <c r="F1856" s="1309"/>
      <c r="G1856" s="1309"/>
      <c r="H1856" s="1309"/>
      <c r="I1856" s="1309"/>
      <c r="J1856" s="1309"/>
      <c r="K1856" s="1309"/>
      <c r="L1856" s="1309"/>
      <c r="M1856" s="1309"/>
      <c r="N1856" s="1309"/>
      <c r="O1856" s="1309"/>
      <c r="P1856" s="1309"/>
      <c r="Q1856" s="1309"/>
      <c r="R1856" s="1309"/>
      <c r="S1856" s="1309"/>
      <c r="T1856" s="1309"/>
      <c r="U1856" s="1309"/>
      <c r="V1856" s="1309"/>
      <c r="W1856" s="1309"/>
      <c r="X1856" s="1309"/>
      <c r="Y1856" s="1309"/>
      <c r="Z1856" s="1309"/>
      <c r="AA1856" s="1309"/>
      <c r="AB1856" s="1309"/>
      <c r="AC1856" s="1309"/>
      <c r="AD1856" s="1309"/>
      <c r="AE1856" s="1309"/>
      <c r="AF1856" s="1309"/>
      <c r="AG1856" s="1309"/>
      <c r="AH1856" s="1782"/>
    </row>
    <row r="1857" spans="1:34" ht="16.7" customHeight="1">
      <c r="A1857" s="1845"/>
      <c r="B1857" s="1799"/>
      <c r="C1857" s="1799"/>
      <c r="D1857" s="1799"/>
      <c r="E1857" s="1799"/>
      <c r="F1857" s="1799"/>
      <c r="G1857" s="1799"/>
      <c r="H1857" s="1799"/>
      <c r="I1857" s="1842" t="s">
        <v>2882</v>
      </c>
      <c r="J1857" s="1842"/>
      <c r="K1857" s="1842"/>
      <c r="L1857" s="1842"/>
      <c r="M1857" s="1842"/>
      <c r="N1857" s="1842"/>
      <c r="O1857" s="1842"/>
      <c r="P1857" s="1842"/>
      <c r="Q1857" s="1842"/>
      <c r="R1857" s="1842"/>
      <c r="S1857" s="1842"/>
      <c r="T1857" s="1842"/>
      <c r="U1857" s="1842"/>
      <c r="V1857" s="1842"/>
      <c r="W1857" s="1842"/>
      <c r="X1857" s="1842"/>
      <c r="Y1857" s="1842"/>
      <c r="Z1857" s="1212"/>
      <c r="AA1857" s="1848">
        <v>1.8</v>
      </c>
      <c r="AB1857" s="1848"/>
      <c r="AC1857" s="1848"/>
      <c r="AD1857" s="1848"/>
      <c r="AE1857" s="1848"/>
      <c r="AF1857" s="1848"/>
      <c r="AG1857" s="1848"/>
      <c r="AH1857" s="1208"/>
    </row>
    <row r="1858" spans="1:34" ht="45.75" customHeight="1">
      <c r="A1858" s="1849" t="s">
        <v>2883</v>
      </c>
      <c r="B1858" s="1850"/>
      <c r="C1858" s="1850"/>
      <c r="D1858" s="1850"/>
      <c r="E1858" s="1851"/>
      <c r="F1858" s="1852"/>
      <c r="G1858" s="1852"/>
      <c r="H1858" s="1852"/>
      <c r="I1858" s="1852"/>
      <c r="J1858" s="1852"/>
      <c r="K1858" s="1852"/>
      <c r="L1858" s="1852"/>
      <c r="M1858" s="1852"/>
      <c r="N1858" s="1852"/>
      <c r="O1858" s="1852"/>
      <c r="P1858" s="1852"/>
      <c r="Q1858" s="1852"/>
      <c r="R1858" s="1852"/>
      <c r="S1858" s="1852"/>
      <c r="T1858" s="1852"/>
      <c r="U1858" s="1852"/>
      <c r="V1858" s="1852"/>
      <c r="W1858" s="1852"/>
      <c r="X1858" s="1852"/>
      <c r="Y1858" s="1852"/>
      <c r="Z1858" s="1852"/>
      <c r="AA1858" s="1852"/>
      <c r="AB1858" s="1852"/>
      <c r="AC1858" s="1852"/>
      <c r="AD1858" s="1852"/>
      <c r="AE1858" s="1852"/>
      <c r="AF1858" s="1852"/>
      <c r="AG1858" s="1852"/>
      <c r="AH1858" s="1851"/>
    </row>
    <row r="1859" spans="1:34" ht="90.2" customHeight="1">
      <c r="A1859" s="1218"/>
      <c r="AH1859" s="1219"/>
    </row>
    <row r="1860" spans="1:34" ht="90.2" customHeight="1">
      <c r="A1860" s="1220"/>
      <c r="B1860" s="1221"/>
      <c r="C1860" s="1221"/>
      <c r="D1860" s="1221"/>
      <c r="E1860" s="1221"/>
      <c r="F1860" s="1221"/>
      <c r="G1860" s="1221"/>
      <c r="H1860" s="1221"/>
      <c r="I1860" s="1221"/>
      <c r="J1860" s="1221"/>
      <c r="K1860" s="1221"/>
      <c r="L1860" s="1221"/>
      <c r="M1860" s="1221"/>
      <c r="N1860" s="1221"/>
      <c r="O1860" s="1221"/>
      <c r="P1860" s="1221"/>
      <c r="Q1860" s="1221"/>
      <c r="R1860" s="1221"/>
      <c r="S1860" s="1221"/>
      <c r="T1860" s="1221"/>
      <c r="U1860" s="1221"/>
      <c r="V1860" s="1221"/>
      <c r="W1860" s="1221"/>
      <c r="X1860" s="1221"/>
      <c r="Y1860" s="1221"/>
      <c r="Z1860" s="1221"/>
      <c r="AA1860" s="1221"/>
      <c r="AB1860" s="1221"/>
      <c r="AC1860" s="1221"/>
      <c r="AD1860" s="1221"/>
      <c r="AE1860" s="1221"/>
      <c r="AF1860" s="1221"/>
      <c r="AG1860" s="1221"/>
      <c r="AH1860" s="1222"/>
    </row>
    <row r="1861" spans="1:34" ht="5.85" customHeight="1">
      <c r="A1861" s="1777"/>
      <c r="B1861" s="1778"/>
      <c r="C1861" s="1778"/>
      <c r="D1861" s="1778"/>
      <c r="E1861" s="1778"/>
      <c r="F1861" s="1778"/>
      <c r="G1861" s="1778"/>
      <c r="H1861" s="1778"/>
      <c r="I1861" s="1778"/>
      <c r="J1861" s="1778"/>
      <c r="K1861" s="1778"/>
      <c r="L1861" s="1778"/>
      <c r="M1861" s="1778"/>
      <c r="N1861" s="1778"/>
      <c r="O1861" s="1778"/>
      <c r="P1861" s="1778"/>
      <c r="Q1861" s="1778"/>
      <c r="R1861" s="1778"/>
      <c r="S1861" s="1778"/>
      <c r="T1861" s="1778"/>
      <c r="U1861" s="1778"/>
      <c r="V1861" s="1778"/>
      <c r="W1861" s="1778"/>
      <c r="X1861" s="1778"/>
      <c r="Y1861" s="1778"/>
      <c r="Z1861" s="1778"/>
      <c r="AA1861" s="1778"/>
      <c r="AB1861" s="1778"/>
      <c r="AC1861" s="1778"/>
      <c r="AD1861" s="1778"/>
      <c r="AE1861" s="1778"/>
      <c r="AF1861" s="1778"/>
      <c r="AG1861" s="1778"/>
      <c r="AH1861" s="1779"/>
    </row>
    <row r="1862" spans="1:34" ht="11.65" customHeight="1">
      <c r="A1862" s="1780" t="s">
        <v>2834</v>
      </c>
      <c r="B1862" s="1310"/>
      <c r="C1862" s="1310"/>
      <c r="D1862" s="1310"/>
      <c r="E1862" s="1310"/>
      <c r="F1862" s="1310"/>
      <c r="G1862" s="1310"/>
      <c r="H1862" s="1310"/>
      <c r="I1862" s="1310"/>
      <c r="J1862" s="1310"/>
      <c r="K1862" s="1310"/>
      <c r="L1862" s="1310"/>
      <c r="M1862" s="1310"/>
      <c r="N1862" s="1310"/>
      <c r="O1862" s="1310"/>
      <c r="P1862" s="1310"/>
      <c r="Q1862" s="1310"/>
      <c r="R1862" s="1310"/>
      <c r="S1862" s="1310"/>
      <c r="T1862" s="1310"/>
      <c r="U1862" s="1310"/>
      <c r="V1862" s="1310"/>
      <c r="W1862" s="1310"/>
      <c r="X1862" s="1310"/>
      <c r="Y1862" s="1310"/>
      <c r="Z1862" s="1310"/>
      <c r="AA1862" s="1310"/>
      <c r="AB1862" s="1310"/>
      <c r="AC1862" s="1310"/>
      <c r="AD1862" s="1309"/>
      <c r="AE1862" s="1309"/>
      <c r="AF1862" s="1781" t="s">
        <v>3073</v>
      </c>
      <c r="AG1862" s="1781"/>
      <c r="AH1862" s="1782"/>
    </row>
    <row r="1863" spans="1:34" ht="5.85" customHeight="1">
      <c r="A1863" s="1780"/>
      <c r="B1863" s="1310"/>
      <c r="C1863" s="1310"/>
      <c r="D1863" s="1310"/>
      <c r="E1863" s="1310"/>
      <c r="F1863" s="1310"/>
      <c r="G1863" s="1310"/>
      <c r="H1863" s="1310"/>
      <c r="I1863" s="1310"/>
      <c r="J1863" s="1310"/>
      <c r="K1863" s="1310"/>
      <c r="L1863" s="1310"/>
      <c r="M1863" s="1310"/>
      <c r="N1863" s="1310"/>
      <c r="O1863" s="1310"/>
      <c r="P1863" s="1310"/>
      <c r="Q1863" s="1310"/>
      <c r="R1863" s="1310"/>
      <c r="S1863" s="1310"/>
      <c r="T1863" s="1310"/>
      <c r="U1863" s="1310"/>
      <c r="V1863" s="1310"/>
      <c r="W1863" s="1310"/>
      <c r="X1863" s="1310"/>
      <c r="Y1863" s="1310"/>
      <c r="Z1863" s="1310"/>
      <c r="AA1863" s="1310"/>
      <c r="AB1863" s="1310"/>
      <c r="AC1863" s="1310"/>
      <c r="AD1863" s="1311"/>
      <c r="AE1863" s="1311"/>
      <c r="AF1863" s="1311"/>
      <c r="AG1863" s="1311"/>
      <c r="AH1863" s="1782"/>
    </row>
    <row r="1864" spans="1:34" ht="11.65" customHeight="1">
      <c r="A1864" s="1783" t="s">
        <v>2836</v>
      </c>
      <c r="B1864" s="1784"/>
      <c r="C1864" s="1784"/>
      <c r="D1864" s="1784"/>
      <c r="E1864" s="1784"/>
      <c r="F1864" s="1784"/>
      <c r="G1864" s="1784"/>
      <c r="H1864" s="1784"/>
      <c r="I1864" s="1784"/>
      <c r="J1864" s="1784"/>
      <c r="K1864" s="1784"/>
      <c r="L1864" s="1784"/>
      <c r="M1864" s="1784"/>
      <c r="N1864" s="1784"/>
      <c r="O1864" s="1784"/>
      <c r="P1864" s="1784"/>
      <c r="Q1864" s="1784"/>
      <c r="R1864" s="1784"/>
      <c r="S1864" s="1784"/>
      <c r="T1864" s="1784"/>
      <c r="U1864" s="1784"/>
      <c r="V1864" s="1784"/>
      <c r="W1864" s="1784"/>
      <c r="X1864" s="1784"/>
      <c r="Y1864" s="1784"/>
      <c r="Z1864" s="1784"/>
      <c r="AA1864" s="1784"/>
      <c r="AB1864" s="1784"/>
      <c r="AC1864" s="1784"/>
      <c r="AD1864" s="1311"/>
      <c r="AE1864" s="1311"/>
      <c r="AF1864" s="1311"/>
      <c r="AG1864" s="1311"/>
      <c r="AH1864" s="1782"/>
    </row>
    <row r="1865" spans="1:34" ht="22.5" customHeight="1">
      <c r="A1865" s="1785" t="s">
        <v>2837</v>
      </c>
      <c r="B1865" s="1786"/>
      <c r="C1865" s="1786"/>
      <c r="D1865" s="1786"/>
      <c r="E1865" s="1786"/>
      <c r="F1865" s="1786"/>
      <c r="G1865" s="1786"/>
      <c r="H1865" s="1786"/>
      <c r="I1865" s="1786"/>
      <c r="J1865" s="1786"/>
      <c r="K1865" s="1786"/>
      <c r="L1865" s="1786"/>
      <c r="M1865" s="1786"/>
      <c r="N1865" s="1786"/>
      <c r="O1865" s="1786"/>
      <c r="P1865" s="1786"/>
      <c r="Q1865" s="1786"/>
      <c r="R1865" s="1786"/>
      <c r="S1865" s="1786"/>
      <c r="T1865" s="1786"/>
      <c r="U1865" s="1786"/>
      <c r="V1865" s="1786"/>
      <c r="W1865" s="1786"/>
      <c r="X1865" s="1786"/>
      <c r="Y1865" s="1786"/>
      <c r="Z1865" s="1786"/>
      <c r="AA1865" s="1786"/>
      <c r="AB1865" s="1786"/>
      <c r="AC1865" s="1786"/>
      <c r="AD1865" s="1311"/>
      <c r="AE1865" s="1311"/>
      <c r="AF1865" s="1311"/>
      <c r="AG1865" s="1311"/>
      <c r="AH1865" s="1782"/>
    </row>
    <row r="1866" spans="1:34" ht="5.85" customHeight="1">
      <c r="A1866" s="1787" t="s">
        <v>2838</v>
      </c>
      <c r="B1866" s="1788"/>
      <c r="C1866" s="1788"/>
      <c r="D1866" s="1788"/>
      <c r="E1866" s="1788"/>
      <c r="F1866" s="1788"/>
      <c r="G1866" s="1788"/>
      <c r="H1866" s="1788"/>
      <c r="I1866" s="1788"/>
      <c r="J1866" s="1788"/>
      <c r="K1866" s="1788"/>
      <c r="L1866" s="1788"/>
      <c r="M1866" s="1788"/>
      <c r="N1866" s="1788"/>
      <c r="O1866" s="1788"/>
      <c r="P1866" s="1788"/>
      <c r="Q1866" s="1788"/>
      <c r="R1866" s="1788"/>
      <c r="S1866" s="1788"/>
      <c r="T1866" s="1788"/>
      <c r="U1866" s="1788"/>
      <c r="V1866" s="1788"/>
      <c r="W1866" s="1788"/>
      <c r="X1866" s="1788"/>
      <c r="Y1866" s="1788"/>
      <c r="Z1866" s="1788"/>
      <c r="AA1866" s="1788"/>
      <c r="AB1866" s="1788"/>
      <c r="AC1866" s="1788"/>
      <c r="AD1866" s="1311"/>
      <c r="AE1866" s="1311"/>
      <c r="AF1866" s="1311"/>
      <c r="AG1866" s="1311"/>
      <c r="AH1866" s="1782"/>
    </row>
    <row r="1867" spans="1:34" ht="5.85" customHeight="1">
      <c r="A1867" s="1787"/>
      <c r="B1867" s="1788"/>
      <c r="C1867" s="1788"/>
      <c r="D1867" s="1788"/>
      <c r="E1867" s="1788"/>
      <c r="F1867" s="1788"/>
      <c r="G1867" s="1788"/>
      <c r="H1867" s="1788"/>
      <c r="I1867" s="1788"/>
      <c r="J1867" s="1788"/>
      <c r="K1867" s="1788"/>
      <c r="L1867" s="1788"/>
      <c r="M1867" s="1788"/>
      <c r="N1867" s="1788"/>
      <c r="O1867" s="1788"/>
      <c r="P1867" s="1788"/>
      <c r="Q1867" s="1788"/>
      <c r="R1867" s="1788"/>
      <c r="S1867" s="1788"/>
      <c r="T1867" s="1788"/>
      <c r="U1867" s="1788"/>
      <c r="V1867" s="1788"/>
      <c r="W1867" s="1788"/>
      <c r="X1867" s="1788"/>
      <c r="Y1867" s="1788"/>
      <c r="Z1867" s="1788"/>
      <c r="AA1867" s="1788"/>
      <c r="AB1867" s="1788"/>
      <c r="AC1867" s="1788"/>
      <c r="AD1867" s="1782"/>
      <c r="AE1867" s="1309"/>
      <c r="AF1867" s="1309"/>
      <c r="AG1867" s="1309"/>
      <c r="AH1867" s="1782"/>
    </row>
    <row r="1868" spans="1:34" ht="11.65" customHeight="1">
      <c r="A1868" s="1787" t="s">
        <v>2839</v>
      </c>
      <c r="B1868" s="1788"/>
      <c r="C1868" s="1788"/>
      <c r="D1868" s="1788"/>
      <c r="E1868" s="1788"/>
      <c r="F1868" s="1788"/>
      <c r="G1868" s="1788"/>
      <c r="H1868" s="1788"/>
      <c r="I1868" s="1788"/>
      <c r="J1868" s="1788"/>
      <c r="K1868" s="1788"/>
      <c r="L1868" s="1788"/>
      <c r="M1868" s="1788"/>
      <c r="N1868" s="1788"/>
      <c r="O1868" s="1788"/>
      <c r="P1868" s="1788"/>
      <c r="Q1868" s="1788"/>
      <c r="R1868" s="1788"/>
      <c r="S1868" s="1788"/>
      <c r="T1868" s="1788"/>
      <c r="U1868" s="1788"/>
      <c r="V1868" s="1788"/>
      <c r="W1868" s="1788"/>
      <c r="X1868" s="1788"/>
      <c r="Y1868" s="1788"/>
      <c r="Z1868" s="1788"/>
      <c r="AA1868" s="1788"/>
      <c r="AB1868" s="1788"/>
      <c r="AC1868" s="1788"/>
      <c r="AD1868" s="1818" t="s">
        <v>2840</v>
      </c>
      <c r="AE1868" s="1818"/>
      <c r="AF1868" s="1206">
        <v>21.23</v>
      </c>
      <c r="AG1868" s="1207" t="s">
        <v>5</v>
      </c>
      <c r="AH1868" s="1800"/>
    </row>
    <row r="1869" spans="1:34" ht="10.9" customHeight="1">
      <c r="A1869" s="1819" t="s">
        <v>2841</v>
      </c>
      <c r="B1869" s="1820"/>
      <c r="C1869" s="1820"/>
      <c r="D1869" s="1820"/>
      <c r="E1869" s="1820"/>
      <c r="F1869" s="1820"/>
      <c r="G1869" s="1820"/>
      <c r="H1869" s="1820"/>
      <c r="I1869" s="1820"/>
      <c r="J1869" s="1820"/>
      <c r="K1869" s="1820"/>
      <c r="L1869" s="1820"/>
      <c r="M1869" s="1820"/>
      <c r="N1869" s="1820"/>
      <c r="O1869" s="1820"/>
      <c r="P1869" s="1820"/>
      <c r="Q1869" s="1820"/>
      <c r="R1869" s="1820"/>
      <c r="S1869" s="1820"/>
      <c r="T1869" s="1820"/>
      <c r="U1869" s="1820"/>
      <c r="V1869" s="1820"/>
      <c r="W1869" s="1820"/>
      <c r="X1869" s="1820"/>
      <c r="Y1869" s="1820"/>
      <c r="Z1869" s="1820"/>
      <c r="AA1869" s="1820"/>
      <c r="AB1869" s="1820"/>
      <c r="AC1869" s="1820"/>
      <c r="AD1869" s="1821" t="s">
        <v>2842</v>
      </c>
      <c r="AE1869" s="1821"/>
      <c r="AF1869" s="1210">
        <v>15</v>
      </c>
      <c r="AG1869" s="1211" t="s">
        <v>5</v>
      </c>
      <c r="AH1869" s="1800"/>
    </row>
    <row r="1870" spans="1:34" ht="17.45" customHeight="1">
      <c r="A1870" s="1822" t="s">
        <v>2843</v>
      </c>
      <c r="B1870" s="1802"/>
      <c r="C1870" s="1802"/>
      <c r="D1870" s="1778"/>
      <c r="E1870" s="1823" t="s">
        <v>2686</v>
      </c>
      <c r="F1870" s="1823"/>
      <c r="G1870" s="1823"/>
      <c r="H1870" s="1823"/>
      <c r="I1870" s="1823"/>
      <c r="J1870" s="1823"/>
      <c r="K1870" s="1823"/>
      <c r="L1870" s="1823"/>
      <c r="M1870" s="1823"/>
      <c r="N1870" s="1823"/>
      <c r="O1870" s="1823"/>
      <c r="P1870" s="1823"/>
      <c r="Q1870" s="1823"/>
      <c r="R1870" s="1823"/>
      <c r="S1870" s="1823"/>
      <c r="T1870" s="1823"/>
      <c r="U1870" s="1823"/>
      <c r="V1870" s="1823"/>
      <c r="W1870" s="1823"/>
      <c r="X1870" s="1823"/>
      <c r="Y1870" s="1823"/>
      <c r="Z1870" s="1823"/>
      <c r="AA1870" s="1823"/>
      <c r="AB1870" s="1823"/>
      <c r="AC1870" s="1823"/>
      <c r="AD1870" s="1823"/>
      <c r="AE1870" s="1823"/>
      <c r="AF1870" s="1823"/>
      <c r="AG1870" s="1823"/>
      <c r="AH1870" s="1779"/>
    </row>
    <row r="1871" spans="1:34" ht="17.45" customHeight="1">
      <c r="A1871" s="1824" t="s">
        <v>2844</v>
      </c>
      <c r="B1871" s="1816"/>
      <c r="C1871" s="1816"/>
      <c r="D1871" s="1309"/>
      <c r="E1871" s="1815" t="s">
        <v>204</v>
      </c>
      <c r="F1871" s="1815"/>
      <c r="G1871" s="1111"/>
      <c r="H1871" s="1796" t="s">
        <v>2845</v>
      </c>
      <c r="I1871" s="1796"/>
      <c r="J1871" s="1796" t="s">
        <v>497</v>
      </c>
      <c r="K1871" s="1796"/>
      <c r="L1871" s="1309"/>
      <c r="M1871" s="1309"/>
      <c r="N1871" s="1816" t="s">
        <v>2846</v>
      </c>
      <c r="O1871" s="1816"/>
      <c r="P1871" s="1816"/>
      <c r="Q1871" s="1816"/>
      <c r="R1871" s="1817">
        <v>113.18</v>
      </c>
      <c r="S1871" s="1817"/>
      <c r="T1871" s="1817"/>
      <c r="U1871" s="1817"/>
      <c r="V1871" s="1309"/>
      <c r="W1871" s="1309"/>
      <c r="X1871" s="1309"/>
      <c r="Y1871" s="1796" t="s">
        <v>2847</v>
      </c>
      <c r="Z1871" s="1796"/>
      <c r="AA1871" s="1796"/>
      <c r="AB1871" s="1796"/>
      <c r="AC1871" s="1796"/>
      <c r="AD1871" s="1796"/>
      <c r="AE1871" s="1796"/>
      <c r="AF1871" s="1797" t="s">
        <v>2848</v>
      </c>
      <c r="AG1871" s="1797"/>
      <c r="AH1871" s="1782"/>
    </row>
    <row r="1872" spans="1:34" ht="5.85" customHeight="1">
      <c r="A1872" s="1798"/>
      <c r="B1872" s="1799"/>
      <c r="C1872" s="1799"/>
      <c r="D1872" s="1799"/>
      <c r="E1872" s="1799"/>
      <c r="F1872" s="1799"/>
      <c r="G1872" s="1799"/>
      <c r="H1872" s="1799"/>
      <c r="I1872" s="1799"/>
      <c r="J1872" s="1799"/>
      <c r="K1872" s="1799"/>
      <c r="L1872" s="1799"/>
      <c r="M1872" s="1799"/>
      <c r="N1872" s="1799"/>
      <c r="O1872" s="1799"/>
      <c r="P1872" s="1799"/>
      <c r="Q1872" s="1799"/>
      <c r="R1872" s="1799"/>
      <c r="S1872" s="1799"/>
      <c r="T1872" s="1799"/>
      <c r="U1872" s="1799"/>
      <c r="V1872" s="1799"/>
      <c r="W1872" s="1799"/>
      <c r="X1872" s="1799"/>
      <c r="Y1872" s="1799"/>
      <c r="Z1872" s="1799"/>
      <c r="AA1872" s="1799"/>
      <c r="AB1872" s="1799"/>
      <c r="AC1872" s="1799"/>
      <c r="AD1872" s="1799"/>
      <c r="AE1872" s="1799"/>
      <c r="AF1872" s="1799"/>
      <c r="AG1872" s="1799"/>
      <c r="AH1872" s="1800"/>
    </row>
    <row r="1873" spans="1:34" ht="16.7" customHeight="1">
      <c r="A1873" s="1801" t="s">
        <v>2849</v>
      </c>
      <c r="B1873" s="1802"/>
      <c r="C1873" s="1802"/>
      <c r="D1873" s="1802"/>
      <c r="E1873" s="1802"/>
      <c r="F1873" s="1802"/>
      <c r="G1873" s="1802"/>
      <c r="H1873" s="1802"/>
      <c r="I1873" s="1802"/>
      <c r="J1873" s="1803"/>
      <c r="K1873" s="1789" t="s">
        <v>2850</v>
      </c>
      <c r="L1873" s="1807"/>
      <c r="M1873" s="1789" t="s">
        <v>2851</v>
      </c>
      <c r="N1873" s="1790"/>
      <c r="O1873" s="1790"/>
      <c r="P1873" s="1790"/>
      <c r="Q1873" s="1790"/>
      <c r="R1873" s="1790"/>
      <c r="S1873" s="1790"/>
      <c r="T1873" s="1791"/>
      <c r="U1873" s="1789" t="s">
        <v>2852</v>
      </c>
      <c r="V1873" s="1790"/>
      <c r="W1873" s="1790"/>
      <c r="X1873" s="1790"/>
      <c r="Y1873" s="1790"/>
      <c r="Z1873" s="1790"/>
      <c r="AA1873" s="1790"/>
      <c r="AB1873" s="1790"/>
      <c r="AC1873" s="1790"/>
      <c r="AD1873" s="1791"/>
      <c r="AE1873" s="1810" t="s">
        <v>2853</v>
      </c>
      <c r="AF1873" s="1811"/>
      <c r="AG1873" s="1811"/>
      <c r="AH1873" s="1814"/>
    </row>
    <row r="1874" spans="1:34" ht="17.45" customHeight="1">
      <c r="A1874" s="1804"/>
      <c r="B1874" s="1805"/>
      <c r="C1874" s="1805"/>
      <c r="D1874" s="1805"/>
      <c r="E1874" s="1805"/>
      <c r="F1874" s="1805"/>
      <c r="G1874" s="1805"/>
      <c r="H1874" s="1805"/>
      <c r="I1874" s="1805"/>
      <c r="J1874" s="1806"/>
      <c r="K1874" s="1808"/>
      <c r="L1874" s="1809"/>
      <c r="M1874" s="1789" t="s">
        <v>2854</v>
      </c>
      <c r="N1874" s="1790"/>
      <c r="O1874" s="1790"/>
      <c r="P1874" s="1791"/>
      <c r="Q1874" s="1789" t="s">
        <v>2855</v>
      </c>
      <c r="R1874" s="1790"/>
      <c r="S1874" s="1790"/>
      <c r="T1874" s="1791"/>
      <c r="U1874" s="1789" t="s">
        <v>2854</v>
      </c>
      <c r="V1874" s="1790"/>
      <c r="W1874" s="1790"/>
      <c r="X1874" s="1790"/>
      <c r="Y1874" s="1790"/>
      <c r="Z1874" s="1791"/>
      <c r="AA1874" s="1789" t="s">
        <v>2855</v>
      </c>
      <c r="AB1874" s="1790"/>
      <c r="AC1874" s="1790"/>
      <c r="AD1874" s="1791"/>
      <c r="AE1874" s="1812"/>
      <c r="AF1874" s="1813"/>
      <c r="AG1874" s="1813"/>
      <c r="AH1874" s="1800"/>
    </row>
    <row r="1875" spans="1:34" ht="16.7" customHeight="1">
      <c r="A1875" s="1223"/>
      <c r="B1875" s="1224" t="s">
        <v>1493</v>
      </c>
      <c r="C1875" s="1875" t="s">
        <v>3074</v>
      </c>
      <c r="D1875" s="1876"/>
      <c r="E1875" s="1876"/>
      <c r="F1875" s="1876"/>
      <c r="G1875" s="1876"/>
      <c r="H1875" s="1876"/>
      <c r="I1875" s="1876"/>
      <c r="J1875" s="1875"/>
      <c r="K1875" s="1877">
        <v>1</v>
      </c>
      <c r="L1875" s="1878"/>
      <c r="M1875" s="1877">
        <v>1</v>
      </c>
      <c r="N1875" s="1879"/>
      <c r="O1875" s="1879"/>
      <c r="P1875" s="1878"/>
      <c r="Q1875" s="1877">
        <v>0</v>
      </c>
      <c r="R1875" s="1879"/>
      <c r="S1875" s="1879"/>
      <c r="T1875" s="1878"/>
      <c r="U1875" s="1880">
        <v>365.74619999999999</v>
      </c>
      <c r="V1875" s="1881"/>
      <c r="W1875" s="1881"/>
      <c r="X1875" s="1881"/>
      <c r="Y1875" s="1881"/>
      <c r="Z1875" s="1882"/>
      <c r="AA1875" s="1880">
        <v>150.94280000000001</v>
      </c>
      <c r="AB1875" s="1881"/>
      <c r="AC1875" s="1881"/>
      <c r="AD1875" s="1882"/>
      <c r="AE1875" s="1865">
        <v>365.74619999999999</v>
      </c>
      <c r="AF1875" s="1847"/>
      <c r="AG1875" s="1847"/>
      <c r="AH1875" s="1225"/>
    </row>
    <row r="1876" spans="1:34" ht="17.45" customHeight="1">
      <c r="A1876" s="1218"/>
      <c r="B1876" s="1205" t="s">
        <v>1495</v>
      </c>
      <c r="C1876" s="1903" t="s">
        <v>3075</v>
      </c>
      <c r="D1876" s="1815"/>
      <c r="E1876" s="1815"/>
      <c r="F1876" s="1815"/>
      <c r="G1876" s="1815"/>
      <c r="H1876" s="1815"/>
      <c r="I1876" s="1815"/>
      <c r="J1876" s="1903"/>
      <c r="K1876" s="1904">
        <v>1</v>
      </c>
      <c r="L1876" s="1905"/>
      <c r="M1876" s="1904">
        <v>0.79</v>
      </c>
      <c r="N1876" s="1817"/>
      <c r="O1876" s="1817"/>
      <c r="P1876" s="1905"/>
      <c r="Q1876" s="1904">
        <v>0.21</v>
      </c>
      <c r="R1876" s="1817"/>
      <c r="S1876" s="1817"/>
      <c r="T1876" s="1905"/>
      <c r="U1876" s="1906">
        <v>286.15780000000001</v>
      </c>
      <c r="V1876" s="1907"/>
      <c r="W1876" s="1907"/>
      <c r="X1876" s="1907"/>
      <c r="Y1876" s="1907"/>
      <c r="Z1876" s="1908"/>
      <c r="AA1876" s="1906">
        <v>128.36429999999999</v>
      </c>
      <c r="AB1876" s="1907"/>
      <c r="AC1876" s="1907"/>
      <c r="AD1876" s="1908"/>
      <c r="AE1876" s="1909">
        <v>253.02119999999999</v>
      </c>
      <c r="AF1876" s="1841"/>
      <c r="AG1876" s="1841"/>
      <c r="AH1876" s="1219"/>
    </row>
    <row r="1877" spans="1:34" ht="17.45" customHeight="1">
      <c r="A1877" s="1218"/>
      <c r="B1877" s="1205" t="s">
        <v>1470</v>
      </c>
      <c r="C1877" s="1903" t="s">
        <v>2921</v>
      </c>
      <c r="D1877" s="1815"/>
      <c r="E1877" s="1815"/>
      <c r="F1877" s="1815"/>
      <c r="G1877" s="1815"/>
      <c r="H1877" s="1815"/>
      <c r="I1877" s="1815"/>
      <c r="J1877" s="1903"/>
      <c r="K1877" s="1904">
        <v>1</v>
      </c>
      <c r="L1877" s="1905"/>
      <c r="M1877" s="1904">
        <v>0.34</v>
      </c>
      <c r="N1877" s="1817"/>
      <c r="O1877" s="1817"/>
      <c r="P1877" s="1905"/>
      <c r="Q1877" s="1904">
        <v>0.66</v>
      </c>
      <c r="R1877" s="1817"/>
      <c r="S1877" s="1817"/>
      <c r="T1877" s="1905"/>
      <c r="U1877" s="1906">
        <v>353.99419999999998</v>
      </c>
      <c r="V1877" s="1907"/>
      <c r="W1877" s="1907"/>
      <c r="X1877" s="1907"/>
      <c r="Y1877" s="1907"/>
      <c r="Z1877" s="1908"/>
      <c r="AA1877" s="1906">
        <v>100.35299999999999</v>
      </c>
      <c r="AB1877" s="1907"/>
      <c r="AC1877" s="1907"/>
      <c r="AD1877" s="1908"/>
      <c r="AE1877" s="1909">
        <v>186.59100000000001</v>
      </c>
      <c r="AF1877" s="1841"/>
      <c r="AG1877" s="1841"/>
      <c r="AH1877" s="1219"/>
    </row>
    <row r="1878" spans="1:34" ht="16.7" customHeight="1">
      <c r="A1878" s="1220"/>
      <c r="B1878" s="1209" t="s">
        <v>1484</v>
      </c>
      <c r="C1878" s="1866" t="s">
        <v>3072</v>
      </c>
      <c r="D1878" s="1867"/>
      <c r="E1878" s="1867"/>
      <c r="F1878" s="1867"/>
      <c r="G1878" s="1867"/>
      <c r="H1878" s="1867"/>
      <c r="I1878" s="1867"/>
      <c r="J1878" s="1866"/>
      <c r="K1878" s="1868">
        <v>1</v>
      </c>
      <c r="L1878" s="1869"/>
      <c r="M1878" s="1868">
        <v>0.97</v>
      </c>
      <c r="N1878" s="1870"/>
      <c r="O1878" s="1870"/>
      <c r="P1878" s="1869"/>
      <c r="Q1878" s="1868">
        <v>0.03</v>
      </c>
      <c r="R1878" s="1870"/>
      <c r="S1878" s="1870"/>
      <c r="T1878" s="1869"/>
      <c r="U1878" s="1871">
        <v>327.64510000000001</v>
      </c>
      <c r="V1878" s="1872"/>
      <c r="W1878" s="1872"/>
      <c r="X1878" s="1872"/>
      <c r="Y1878" s="1872"/>
      <c r="Z1878" s="1873"/>
      <c r="AA1878" s="1871">
        <v>162.26230000000001</v>
      </c>
      <c r="AB1878" s="1872"/>
      <c r="AC1878" s="1872"/>
      <c r="AD1878" s="1873"/>
      <c r="AE1878" s="1874">
        <v>322.68360000000001</v>
      </c>
      <c r="AF1878" s="1843"/>
      <c r="AG1878" s="1843"/>
      <c r="AH1878" s="1222"/>
    </row>
    <row r="1879" spans="1:34" ht="17.45" customHeight="1">
      <c r="A1879" s="1792"/>
      <c r="B1879" s="1793"/>
      <c r="C1879" s="1793"/>
      <c r="D1879" s="1793"/>
      <c r="E1879" s="1793"/>
      <c r="F1879" s="1793"/>
      <c r="G1879" s="1793"/>
      <c r="H1879" s="1793"/>
      <c r="I1879" s="1793"/>
      <c r="J1879" s="1793"/>
      <c r="K1879" s="1794" t="s">
        <v>2856</v>
      </c>
      <c r="L1879" s="1794"/>
      <c r="M1879" s="1794"/>
      <c r="N1879" s="1794"/>
      <c r="O1879" s="1794"/>
      <c r="P1879" s="1794"/>
      <c r="Q1879" s="1794"/>
      <c r="R1879" s="1794"/>
      <c r="S1879" s="1794"/>
      <c r="T1879" s="1794"/>
      <c r="U1879" s="1794"/>
      <c r="V1879" s="1794"/>
      <c r="W1879" s="1794"/>
      <c r="X1879" s="1794"/>
      <c r="Y1879" s="1794"/>
      <c r="Z1879" s="1794"/>
      <c r="AA1879" s="1795">
        <v>1128.0419999999999</v>
      </c>
      <c r="AB1879" s="1795"/>
      <c r="AC1879" s="1795"/>
      <c r="AD1879" s="1795"/>
      <c r="AE1879" s="1795"/>
      <c r="AF1879" s="1795"/>
      <c r="AG1879" s="1795"/>
      <c r="AH1879" s="1213"/>
    </row>
    <row r="1880" spans="1:34" ht="17.45" customHeight="1">
      <c r="A1880" s="1801" t="s">
        <v>2857</v>
      </c>
      <c r="B1880" s="1825"/>
      <c r="C1880" s="1825"/>
      <c r="D1880" s="1825"/>
      <c r="E1880" s="1825"/>
      <c r="F1880" s="1825"/>
      <c r="G1880" s="1825"/>
      <c r="H1880" s="1825"/>
      <c r="I1880" s="1825"/>
      <c r="J1880" s="1825"/>
      <c r="K1880" s="1825"/>
      <c r="L1880" s="1825"/>
      <c r="M1880" s="1825"/>
      <c r="N1880" s="1826"/>
      <c r="O1880" s="1789" t="s">
        <v>2858</v>
      </c>
      <c r="P1880" s="1790"/>
      <c r="Q1880" s="1790"/>
      <c r="R1880" s="1790"/>
      <c r="S1880" s="1791"/>
      <c r="T1880" s="1827" t="s">
        <v>2850</v>
      </c>
      <c r="U1880" s="1790"/>
      <c r="V1880" s="1790"/>
      <c r="W1880" s="1213"/>
      <c r="X1880" s="1789" t="s">
        <v>2859</v>
      </c>
      <c r="Y1880" s="1790"/>
      <c r="Z1880" s="1790"/>
      <c r="AA1880" s="1790"/>
      <c r="AB1880" s="1790"/>
      <c r="AC1880" s="1790"/>
      <c r="AD1880" s="1791"/>
      <c r="AE1880" s="1810" t="s">
        <v>2853</v>
      </c>
      <c r="AF1880" s="1828"/>
      <c r="AG1880" s="1828"/>
      <c r="AH1880" s="1213"/>
    </row>
    <row r="1881" spans="1:34" ht="16.7" customHeight="1">
      <c r="A1881" s="1215"/>
      <c r="B1881" s="1216" t="s">
        <v>1009</v>
      </c>
      <c r="C1881" s="1829" t="s">
        <v>1010</v>
      </c>
      <c r="D1881" s="1830"/>
      <c r="E1881" s="1830"/>
      <c r="F1881" s="1830"/>
      <c r="G1881" s="1830"/>
      <c r="H1881" s="1830"/>
      <c r="I1881" s="1830"/>
      <c r="J1881" s="1830"/>
      <c r="K1881" s="1830"/>
      <c r="L1881" s="1830"/>
      <c r="M1881" s="1830"/>
      <c r="N1881" s="1829"/>
      <c r="O1881" s="1831">
        <v>0</v>
      </c>
      <c r="P1881" s="1832"/>
      <c r="Q1881" s="1832"/>
      <c r="R1881" s="1832"/>
      <c r="S1881" s="1833"/>
      <c r="T1881" s="1858">
        <v>1</v>
      </c>
      <c r="U1881" s="1832"/>
      <c r="V1881" s="1832"/>
      <c r="W1881" s="1217"/>
      <c r="X1881" s="1859">
        <v>22.268799999999999</v>
      </c>
      <c r="Y1881" s="1860"/>
      <c r="Z1881" s="1860"/>
      <c r="AA1881" s="1860"/>
      <c r="AB1881" s="1860"/>
      <c r="AC1881" s="1860"/>
      <c r="AD1881" s="1861"/>
      <c r="AE1881" s="1839">
        <v>22.268799999999999</v>
      </c>
      <c r="AF1881" s="1795"/>
      <c r="AG1881" s="1795"/>
      <c r="AH1881" s="1217"/>
    </row>
    <row r="1882" spans="1:34" ht="17.45" customHeight="1">
      <c r="A1882" s="1792"/>
      <c r="B1882" s="1778"/>
      <c r="C1882" s="1778"/>
      <c r="D1882" s="1778"/>
      <c r="E1882" s="1778"/>
      <c r="F1882" s="1778"/>
      <c r="G1882" s="1778"/>
      <c r="H1882" s="1778"/>
      <c r="I1882" s="1846" t="s">
        <v>2860</v>
      </c>
      <c r="J1882" s="1846"/>
      <c r="K1882" s="1846"/>
      <c r="L1882" s="1846"/>
      <c r="M1882" s="1846"/>
      <c r="N1882" s="1846"/>
      <c r="O1882" s="1846"/>
      <c r="P1882" s="1846"/>
      <c r="Q1882" s="1846"/>
      <c r="R1882" s="1846"/>
      <c r="S1882" s="1846"/>
      <c r="T1882" s="1846"/>
      <c r="U1882" s="1846"/>
      <c r="V1882" s="1846"/>
      <c r="W1882" s="1846"/>
      <c r="X1882" s="1846"/>
      <c r="Y1882" s="1846"/>
      <c r="Z1882" s="1793"/>
      <c r="AA1882" s="1847">
        <v>22.268799999999999</v>
      </c>
      <c r="AB1882" s="1847"/>
      <c r="AC1882" s="1847"/>
      <c r="AD1882" s="1847"/>
      <c r="AE1882" s="1847"/>
      <c r="AF1882" s="1847"/>
      <c r="AG1882" s="1847"/>
      <c r="AH1882" s="1814"/>
    </row>
    <row r="1883" spans="1:34" ht="16.7" customHeight="1">
      <c r="A1883" s="1844"/>
      <c r="B1883" s="1309"/>
      <c r="C1883" s="1309"/>
      <c r="D1883" s="1309"/>
      <c r="E1883" s="1309"/>
      <c r="F1883" s="1309"/>
      <c r="G1883" s="1309"/>
      <c r="H1883" s="1309"/>
      <c r="I1883" s="1840" t="s">
        <v>2861</v>
      </c>
      <c r="J1883" s="1840"/>
      <c r="K1883" s="1840"/>
      <c r="L1883" s="1840"/>
      <c r="M1883" s="1840"/>
      <c r="N1883" s="1840"/>
      <c r="O1883" s="1840"/>
      <c r="P1883" s="1840"/>
      <c r="Q1883" s="1840"/>
      <c r="R1883" s="1840"/>
      <c r="S1883" s="1840"/>
      <c r="T1883" s="1840"/>
      <c r="U1883" s="1840"/>
      <c r="V1883" s="1840"/>
      <c r="W1883" s="1840"/>
      <c r="X1883" s="1840"/>
      <c r="Y1883" s="1840"/>
      <c r="Z1883" s="1309"/>
      <c r="AA1883" s="1841">
        <v>1150.3108</v>
      </c>
      <c r="AB1883" s="1841"/>
      <c r="AC1883" s="1841"/>
      <c r="AD1883" s="1841"/>
      <c r="AE1883" s="1841"/>
      <c r="AF1883" s="1841"/>
      <c r="AG1883" s="1841"/>
      <c r="AH1883" s="1782"/>
    </row>
    <row r="1884" spans="1:34" ht="17.45" customHeight="1">
      <c r="A1884" s="1844"/>
      <c r="B1884" s="1309"/>
      <c r="C1884" s="1309"/>
      <c r="D1884" s="1309"/>
      <c r="E1884" s="1309"/>
      <c r="F1884" s="1309"/>
      <c r="G1884" s="1309"/>
      <c r="H1884" s="1309"/>
      <c r="I1884" s="1840" t="s">
        <v>2862</v>
      </c>
      <c r="J1884" s="1840"/>
      <c r="K1884" s="1840"/>
      <c r="L1884" s="1840"/>
      <c r="M1884" s="1840"/>
      <c r="N1884" s="1840"/>
      <c r="O1884" s="1840"/>
      <c r="P1884" s="1840"/>
      <c r="Q1884" s="1840"/>
      <c r="R1884" s="1840"/>
      <c r="S1884" s="1840"/>
      <c r="T1884" s="1840"/>
      <c r="U1884" s="1840"/>
      <c r="V1884" s="1840"/>
      <c r="W1884" s="1840"/>
      <c r="X1884" s="1840"/>
      <c r="Y1884" s="1840"/>
      <c r="Z1884" s="1309"/>
      <c r="AA1884" s="1841">
        <v>10.163600000000001</v>
      </c>
      <c r="AB1884" s="1841"/>
      <c r="AC1884" s="1841"/>
      <c r="AD1884" s="1841"/>
      <c r="AE1884" s="1841"/>
      <c r="AF1884" s="1841"/>
      <c r="AG1884" s="1841"/>
      <c r="AH1884" s="1782"/>
    </row>
    <row r="1885" spans="1:34" ht="17.45" customHeight="1">
      <c r="A1885" s="1844"/>
      <c r="B1885" s="1309"/>
      <c r="C1885" s="1309"/>
      <c r="D1885" s="1309"/>
      <c r="E1885" s="1309"/>
      <c r="F1885" s="1309"/>
      <c r="G1885" s="1309"/>
      <c r="H1885" s="1309"/>
      <c r="I1885" s="1840" t="s">
        <v>2863</v>
      </c>
      <c r="J1885" s="1840"/>
      <c r="K1885" s="1840"/>
      <c r="L1885" s="1840"/>
      <c r="M1885" s="1840"/>
      <c r="N1885" s="1840"/>
      <c r="O1885" s="1840"/>
      <c r="P1885" s="1840"/>
      <c r="Q1885" s="1840"/>
      <c r="R1885" s="1840"/>
      <c r="S1885" s="1840"/>
      <c r="T1885" s="1840"/>
      <c r="U1885" s="1840"/>
      <c r="V1885" s="1840"/>
      <c r="W1885" s="1840"/>
      <c r="X1885" s="1840"/>
      <c r="Y1885" s="1840"/>
      <c r="Z1885" s="1309"/>
      <c r="AA1885" s="1841">
        <v>5.5280000000000003E-2</v>
      </c>
      <c r="AB1885" s="1841"/>
      <c r="AC1885" s="1841"/>
      <c r="AD1885" s="1841"/>
      <c r="AE1885" s="1841"/>
      <c r="AF1885" s="1841"/>
      <c r="AG1885" s="1841"/>
      <c r="AH1885" s="1782"/>
    </row>
    <row r="1886" spans="1:34" ht="16.7" customHeight="1">
      <c r="A1886" s="1845"/>
      <c r="B1886" s="1799"/>
      <c r="C1886" s="1799"/>
      <c r="D1886" s="1799"/>
      <c r="E1886" s="1799"/>
      <c r="F1886" s="1799"/>
      <c r="G1886" s="1799"/>
      <c r="H1886" s="1799"/>
      <c r="I1886" s="1842" t="s">
        <v>2864</v>
      </c>
      <c r="J1886" s="1842"/>
      <c r="K1886" s="1842"/>
      <c r="L1886" s="1842"/>
      <c r="M1886" s="1842"/>
      <c r="N1886" s="1842"/>
      <c r="O1886" s="1842"/>
      <c r="P1886" s="1842"/>
      <c r="Q1886" s="1842"/>
      <c r="R1886" s="1842"/>
      <c r="S1886" s="1842"/>
      <c r="T1886" s="1842"/>
      <c r="U1886" s="1842"/>
      <c r="V1886" s="1842"/>
      <c r="W1886" s="1842"/>
      <c r="X1886" s="1842"/>
      <c r="Y1886" s="1842"/>
      <c r="Z1886" s="1799"/>
      <c r="AA1886" s="1843">
        <v>0</v>
      </c>
      <c r="AB1886" s="1843"/>
      <c r="AC1886" s="1843"/>
      <c r="AD1886" s="1843"/>
      <c r="AE1886" s="1843"/>
      <c r="AF1886" s="1843"/>
      <c r="AG1886" s="1843"/>
      <c r="AH1886" s="1800"/>
    </row>
    <row r="1887" spans="1:34" ht="17.45" customHeight="1">
      <c r="A1887" s="1801" t="s">
        <v>2865</v>
      </c>
      <c r="B1887" s="1825"/>
      <c r="C1887" s="1825"/>
      <c r="D1887" s="1825"/>
      <c r="E1887" s="1825"/>
      <c r="F1887" s="1825"/>
      <c r="G1887" s="1825"/>
      <c r="H1887" s="1825"/>
      <c r="I1887" s="1825"/>
      <c r="J1887" s="1825"/>
      <c r="K1887" s="1825"/>
      <c r="L1887" s="1825"/>
      <c r="M1887" s="1825"/>
      <c r="N1887" s="1826"/>
      <c r="O1887" s="1789" t="s">
        <v>2850</v>
      </c>
      <c r="P1887" s="1790"/>
      <c r="Q1887" s="1790"/>
      <c r="R1887" s="1790"/>
      <c r="S1887" s="1791"/>
      <c r="T1887" s="1827" t="s">
        <v>754</v>
      </c>
      <c r="U1887" s="1790"/>
      <c r="V1887" s="1790"/>
      <c r="W1887" s="1213"/>
      <c r="X1887" s="1789" t="s">
        <v>2866</v>
      </c>
      <c r="Y1887" s="1790"/>
      <c r="Z1887" s="1790"/>
      <c r="AA1887" s="1790"/>
      <c r="AB1887" s="1790"/>
      <c r="AC1887" s="1790"/>
      <c r="AD1887" s="1791"/>
      <c r="AE1887" s="1810" t="s">
        <v>2867</v>
      </c>
      <c r="AF1887" s="1828"/>
      <c r="AG1887" s="1828"/>
      <c r="AH1887" s="1213"/>
    </row>
    <row r="1888" spans="1:34" ht="17.45" customHeight="1">
      <c r="A1888" s="1792"/>
      <c r="B1888" s="1793"/>
      <c r="C1888" s="1793"/>
      <c r="D1888" s="1793"/>
      <c r="E1888" s="1793"/>
      <c r="F1888" s="1793"/>
      <c r="G1888" s="1793"/>
      <c r="H1888" s="1793"/>
      <c r="I1888" s="1794" t="s">
        <v>2869</v>
      </c>
      <c r="J1888" s="1794"/>
      <c r="K1888" s="1794"/>
      <c r="L1888" s="1794"/>
      <c r="M1888" s="1794"/>
      <c r="N1888" s="1794"/>
      <c r="O1888" s="1794"/>
      <c r="P1888" s="1794"/>
      <c r="Q1888" s="1794"/>
      <c r="R1888" s="1794"/>
      <c r="S1888" s="1794"/>
      <c r="T1888" s="1794"/>
      <c r="U1888" s="1794"/>
      <c r="V1888" s="1794"/>
      <c r="W1888" s="1794"/>
      <c r="X1888" s="1794"/>
      <c r="Y1888" s="1794"/>
      <c r="Z1888" s="1214"/>
      <c r="AA1888" s="1795">
        <v>0</v>
      </c>
      <c r="AB1888" s="1795"/>
      <c r="AC1888" s="1795"/>
      <c r="AD1888" s="1795"/>
      <c r="AE1888" s="1795"/>
      <c r="AF1888" s="1795"/>
      <c r="AG1888" s="1795"/>
      <c r="AH1888" s="1213"/>
    </row>
    <row r="1889" spans="1:34" ht="16.7" customHeight="1">
      <c r="A1889" s="1801" t="s">
        <v>2870</v>
      </c>
      <c r="B1889" s="1825"/>
      <c r="C1889" s="1825"/>
      <c r="D1889" s="1825"/>
      <c r="E1889" s="1825"/>
      <c r="F1889" s="1825"/>
      <c r="G1889" s="1825"/>
      <c r="H1889" s="1825"/>
      <c r="I1889" s="1825"/>
      <c r="J1889" s="1825"/>
      <c r="K1889" s="1825"/>
      <c r="L1889" s="1825"/>
      <c r="M1889" s="1825"/>
      <c r="N1889" s="1826"/>
      <c r="O1889" s="1789" t="s">
        <v>2850</v>
      </c>
      <c r="P1889" s="1790"/>
      <c r="Q1889" s="1790"/>
      <c r="R1889" s="1790"/>
      <c r="S1889" s="1791"/>
      <c r="T1889" s="1827" t="s">
        <v>754</v>
      </c>
      <c r="U1889" s="1790"/>
      <c r="V1889" s="1790"/>
      <c r="W1889" s="1213"/>
      <c r="X1889" s="1789" t="s">
        <v>2866</v>
      </c>
      <c r="Y1889" s="1790"/>
      <c r="Z1889" s="1790"/>
      <c r="AA1889" s="1790"/>
      <c r="AB1889" s="1790"/>
      <c r="AC1889" s="1790"/>
      <c r="AD1889" s="1791"/>
      <c r="AE1889" s="1810" t="s">
        <v>2867</v>
      </c>
      <c r="AF1889" s="1828"/>
      <c r="AG1889" s="1828"/>
      <c r="AH1889" s="1213"/>
    </row>
    <row r="1890" spans="1:34" ht="17.45" customHeight="1">
      <c r="A1890" s="1792"/>
      <c r="B1890" s="1793"/>
      <c r="C1890" s="1793"/>
      <c r="D1890" s="1793"/>
      <c r="E1890" s="1793"/>
      <c r="F1890" s="1793"/>
      <c r="G1890" s="1793"/>
      <c r="H1890" s="1793"/>
      <c r="I1890" s="1794" t="s">
        <v>2871</v>
      </c>
      <c r="J1890" s="1794"/>
      <c r="K1890" s="1794"/>
      <c r="L1890" s="1794"/>
      <c r="M1890" s="1794"/>
      <c r="N1890" s="1794"/>
      <c r="O1890" s="1794"/>
      <c r="P1890" s="1794"/>
      <c r="Q1890" s="1794"/>
      <c r="R1890" s="1794"/>
      <c r="S1890" s="1794"/>
      <c r="T1890" s="1794"/>
      <c r="U1890" s="1794"/>
      <c r="V1890" s="1794"/>
      <c r="W1890" s="1794"/>
      <c r="X1890" s="1794"/>
      <c r="Y1890" s="1794"/>
      <c r="Z1890" s="1214"/>
      <c r="AA1890" s="1795">
        <v>0</v>
      </c>
      <c r="AB1890" s="1795"/>
      <c r="AC1890" s="1795"/>
      <c r="AD1890" s="1795"/>
      <c r="AE1890" s="1795"/>
      <c r="AF1890" s="1795"/>
      <c r="AG1890" s="1795"/>
      <c r="AH1890" s="1213"/>
    </row>
    <row r="1891" spans="1:34" ht="16.7" customHeight="1">
      <c r="A1891" s="1801" t="s">
        <v>2872</v>
      </c>
      <c r="B1891" s="1825"/>
      <c r="C1891" s="1825"/>
      <c r="D1891" s="1825"/>
      <c r="E1891" s="1825"/>
      <c r="F1891" s="1825"/>
      <c r="G1891" s="1825"/>
      <c r="H1891" s="1825"/>
      <c r="I1891" s="1825"/>
      <c r="J1891" s="1825"/>
      <c r="K1891" s="1825"/>
      <c r="L1891" s="1825"/>
      <c r="M1891" s="1825"/>
      <c r="N1891" s="1826"/>
      <c r="O1891" s="1789" t="s">
        <v>2850</v>
      </c>
      <c r="P1891" s="1790"/>
      <c r="Q1891" s="1790"/>
      <c r="R1891" s="1790"/>
      <c r="S1891" s="1791"/>
      <c r="T1891" s="1827" t="s">
        <v>754</v>
      </c>
      <c r="U1891" s="1790"/>
      <c r="V1891" s="1790"/>
      <c r="W1891" s="1213"/>
      <c r="X1891" s="1789" t="s">
        <v>2866</v>
      </c>
      <c r="Y1891" s="1790"/>
      <c r="Z1891" s="1790"/>
      <c r="AA1891" s="1790"/>
      <c r="AB1891" s="1790"/>
      <c r="AC1891" s="1790"/>
      <c r="AD1891" s="1791"/>
      <c r="AE1891" s="1810" t="s">
        <v>2867</v>
      </c>
      <c r="AF1891" s="1828"/>
      <c r="AG1891" s="1828"/>
      <c r="AH1891" s="1213"/>
    </row>
    <row r="1892" spans="1:34" ht="17.45" customHeight="1">
      <c r="A1892" s="1883" t="s">
        <v>3076</v>
      </c>
      <c r="B1892" s="1884"/>
      <c r="C1892" s="1884"/>
      <c r="D1892" s="1884"/>
      <c r="E1892" s="1884"/>
      <c r="F1892" s="1829" t="s">
        <v>3077</v>
      </c>
      <c r="G1892" s="1830"/>
      <c r="H1892" s="1830"/>
      <c r="I1892" s="1830"/>
      <c r="J1892" s="1830"/>
      <c r="K1892" s="1830"/>
      <c r="L1892" s="1830"/>
      <c r="M1892" s="1830"/>
      <c r="N1892" s="1829"/>
      <c r="O1892" s="1831">
        <v>2.2000000000000002</v>
      </c>
      <c r="P1892" s="1832"/>
      <c r="Q1892" s="1832"/>
      <c r="R1892" s="1832"/>
      <c r="S1892" s="1833"/>
      <c r="T1892" s="1834" t="s">
        <v>109</v>
      </c>
      <c r="U1892" s="1835"/>
      <c r="V1892" s="1835"/>
      <c r="W1892" s="1217"/>
      <c r="X1892" s="1836">
        <v>3.46</v>
      </c>
      <c r="Y1892" s="1837"/>
      <c r="Z1892" s="1837"/>
      <c r="AA1892" s="1837"/>
      <c r="AB1892" s="1837"/>
      <c r="AC1892" s="1837"/>
      <c r="AD1892" s="1838"/>
      <c r="AE1892" s="1839">
        <v>7.6120000000000001</v>
      </c>
      <c r="AF1892" s="1795"/>
      <c r="AG1892" s="1795"/>
      <c r="AH1892" s="1217"/>
    </row>
    <row r="1893" spans="1:34" ht="17.45" customHeight="1">
      <c r="A1893" s="1792"/>
      <c r="B1893" s="1793"/>
      <c r="C1893" s="1793"/>
      <c r="D1893" s="1793"/>
      <c r="E1893" s="1793"/>
      <c r="F1893" s="1793"/>
      <c r="G1893" s="1793"/>
      <c r="H1893" s="1793"/>
      <c r="I1893" s="1793"/>
      <c r="J1893" s="1793"/>
      <c r="K1893" s="1794" t="s">
        <v>2873</v>
      </c>
      <c r="L1893" s="1794"/>
      <c r="M1893" s="1794"/>
      <c r="N1893" s="1794"/>
      <c r="O1893" s="1794"/>
      <c r="P1893" s="1794"/>
      <c r="Q1893" s="1794"/>
      <c r="R1893" s="1794"/>
      <c r="S1893" s="1794"/>
      <c r="T1893" s="1794"/>
      <c r="U1893" s="1794"/>
      <c r="V1893" s="1794"/>
      <c r="W1893" s="1794"/>
      <c r="X1893" s="1794"/>
      <c r="Y1893" s="1794"/>
      <c r="Z1893" s="1794"/>
      <c r="AA1893" s="1794"/>
      <c r="AB1893" s="1214"/>
      <c r="AC1893" s="1795">
        <v>7.6120000000000001</v>
      </c>
      <c r="AD1893" s="1795"/>
      <c r="AE1893" s="1795"/>
      <c r="AF1893" s="1795"/>
      <c r="AG1893" s="1795"/>
      <c r="AH1893" s="1213"/>
    </row>
    <row r="1894" spans="1:34" ht="16.7" customHeight="1">
      <c r="A1894" s="1801" t="s">
        <v>2874</v>
      </c>
      <c r="B1894" s="1825"/>
      <c r="C1894" s="1825"/>
      <c r="D1894" s="1825"/>
      <c r="E1894" s="1825"/>
      <c r="F1894" s="1825"/>
      <c r="G1894" s="1825"/>
      <c r="H1894" s="1825"/>
      <c r="I1894" s="1825"/>
      <c r="J1894" s="1826"/>
      <c r="K1894" s="1789" t="s">
        <v>2850</v>
      </c>
      <c r="L1894" s="1791"/>
      <c r="M1894" s="1855" t="s">
        <v>2875</v>
      </c>
      <c r="N1894" s="1856"/>
      <c r="O1894" s="1857"/>
      <c r="P1894" s="1855" t="s">
        <v>2876</v>
      </c>
      <c r="Q1894" s="1856"/>
      <c r="R1894" s="1857"/>
      <c r="S1894" s="1855" t="s">
        <v>2877</v>
      </c>
      <c r="T1894" s="1857"/>
      <c r="U1894" s="1789" t="s">
        <v>2878</v>
      </c>
      <c r="V1894" s="1790"/>
      <c r="W1894" s="1791"/>
      <c r="X1894" s="1789" t="s">
        <v>2879</v>
      </c>
      <c r="Y1894" s="1790"/>
      <c r="Z1894" s="1790"/>
      <c r="AA1894" s="1790"/>
      <c r="AB1894" s="1791"/>
      <c r="AC1894" s="1789" t="s">
        <v>2880</v>
      </c>
      <c r="AD1894" s="1791"/>
      <c r="AE1894" s="1810" t="s">
        <v>2867</v>
      </c>
      <c r="AF1894" s="1828"/>
      <c r="AG1894" s="1828"/>
      <c r="AH1894" s="1213"/>
    </row>
    <row r="1895" spans="1:34" ht="17.45" customHeight="1">
      <c r="A1895" s="1883" t="s">
        <v>3078</v>
      </c>
      <c r="B1895" s="1884"/>
      <c r="C1895" s="1884"/>
      <c r="D1895" s="1884"/>
      <c r="E1895" s="1884"/>
      <c r="F1895" s="1829" t="s">
        <v>3077</v>
      </c>
      <c r="G1895" s="1830"/>
      <c r="H1895" s="1830"/>
      <c r="I1895" s="1830"/>
      <c r="J1895" s="1829"/>
      <c r="K1895" s="1862">
        <v>2.2000000000000002</v>
      </c>
      <c r="L1895" s="1863"/>
      <c r="M1895" s="1836">
        <v>0</v>
      </c>
      <c r="N1895" s="1837"/>
      <c r="O1895" s="1838"/>
      <c r="P1895" s="1836">
        <v>0</v>
      </c>
      <c r="Q1895" s="1837"/>
      <c r="R1895" s="1838"/>
      <c r="S1895" s="1836">
        <v>0</v>
      </c>
      <c r="T1895" s="1838"/>
      <c r="U1895" s="1836">
        <v>1.24</v>
      </c>
      <c r="V1895" s="1837"/>
      <c r="W1895" s="1838"/>
      <c r="X1895" s="1836">
        <v>0.99</v>
      </c>
      <c r="Y1895" s="1837"/>
      <c r="Z1895" s="1837"/>
      <c r="AA1895" s="1837"/>
      <c r="AB1895" s="1838"/>
      <c r="AC1895" s="1836">
        <v>0.82</v>
      </c>
      <c r="AD1895" s="1838"/>
      <c r="AE1895" s="1839">
        <v>0</v>
      </c>
      <c r="AF1895" s="1795"/>
      <c r="AG1895" s="1795"/>
      <c r="AH1895" s="1217"/>
    </row>
    <row r="1896" spans="1:34" ht="16.7" customHeight="1">
      <c r="A1896" s="1853"/>
      <c r="B1896" s="1778"/>
      <c r="C1896" s="1778"/>
      <c r="D1896" s="1778"/>
      <c r="E1896" s="1778"/>
      <c r="F1896" s="1778"/>
      <c r="G1896" s="1778"/>
      <c r="H1896" s="1778"/>
      <c r="I1896" s="1846" t="s">
        <v>2881</v>
      </c>
      <c r="J1896" s="1846"/>
      <c r="K1896" s="1846"/>
      <c r="L1896" s="1846"/>
      <c r="M1896" s="1846"/>
      <c r="N1896" s="1846"/>
      <c r="O1896" s="1846"/>
      <c r="P1896" s="1846"/>
      <c r="Q1896" s="1846"/>
      <c r="R1896" s="1846"/>
      <c r="S1896" s="1846"/>
      <c r="T1896" s="1846"/>
      <c r="U1896" s="1846"/>
      <c r="V1896" s="1846"/>
      <c r="W1896" s="1846"/>
      <c r="X1896" s="1846"/>
      <c r="Y1896" s="1846"/>
      <c r="Z1896" s="1203"/>
      <c r="AA1896" s="1847">
        <v>0</v>
      </c>
      <c r="AB1896" s="1847"/>
      <c r="AC1896" s="1847"/>
      <c r="AD1896" s="1847"/>
      <c r="AE1896" s="1847"/>
      <c r="AF1896" s="1847"/>
      <c r="AG1896" s="1847"/>
      <c r="AH1896" s="1204"/>
    </row>
    <row r="1897" spans="1:34" ht="5.85" customHeight="1">
      <c r="A1897" s="1854"/>
      <c r="B1897" s="1309"/>
      <c r="C1897" s="1309"/>
      <c r="D1897" s="1309"/>
      <c r="E1897" s="1309"/>
      <c r="F1897" s="1309"/>
      <c r="G1897" s="1309"/>
      <c r="H1897" s="1309"/>
      <c r="I1897" s="1309"/>
      <c r="J1897" s="1309"/>
      <c r="K1897" s="1309"/>
      <c r="L1897" s="1309"/>
      <c r="M1897" s="1309"/>
      <c r="N1897" s="1309"/>
      <c r="O1897" s="1309"/>
      <c r="P1897" s="1309"/>
      <c r="Q1897" s="1309"/>
      <c r="R1897" s="1309"/>
      <c r="S1897" s="1309"/>
      <c r="T1897" s="1309"/>
      <c r="U1897" s="1309"/>
      <c r="V1897" s="1309"/>
      <c r="W1897" s="1309"/>
      <c r="X1897" s="1309"/>
      <c r="Y1897" s="1309"/>
      <c r="Z1897" s="1309"/>
      <c r="AA1897" s="1309"/>
      <c r="AB1897" s="1309"/>
      <c r="AC1897" s="1309"/>
      <c r="AD1897" s="1309"/>
      <c r="AE1897" s="1309"/>
      <c r="AF1897" s="1309"/>
      <c r="AG1897" s="1309"/>
      <c r="AH1897" s="1782"/>
    </row>
    <row r="1898" spans="1:34" ht="17.45" customHeight="1">
      <c r="A1898" s="1845"/>
      <c r="B1898" s="1799"/>
      <c r="C1898" s="1799"/>
      <c r="D1898" s="1799"/>
      <c r="E1898" s="1799"/>
      <c r="F1898" s="1799"/>
      <c r="G1898" s="1799"/>
      <c r="H1898" s="1799"/>
      <c r="I1898" s="1842" t="s">
        <v>2882</v>
      </c>
      <c r="J1898" s="1842"/>
      <c r="K1898" s="1842"/>
      <c r="L1898" s="1842"/>
      <c r="M1898" s="1842"/>
      <c r="N1898" s="1842"/>
      <c r="O1898" s="1842"/>
      <c r="P1898" s="1842"/>
      <c r="Q1898" s="1842"/>
      <c r="R1898" s="1842"/>
      <c r="S1898" s="1842"/>
      <c r="T1898" s="1842"/>
      <c r="U1898" s="1842"/>
      <c r="V1898" s="1842"/>
      <c r="W1898" s="1842"/>
      <c r="X1898" s="1842"/>
      <c r="Y1898" s="1842"/>
      <c r="Z1898" s="1212"/>
      <c r="AA1898" s="1848">
        <v>17.829999999999998</v>
      </c>
      <c r="AB1898" s="1848"/>
      <c r="AC1898" s="1848"/>
      <c r="AD1898" s="1848"/>
      <c r="AE1898" s="1848"/>
      <c r="AF1898" s="1848"/>
      <c r="AG1898" s="1848"/>
      <c r="AH1898" s="1208"/>
    </row>
    <row r="1899" spans="1:34" ht="45.75" customHeight="1">
      <c r="A1899" s="1849" t="s">
        <v>2883</v>
      </c>
      <c r="B1899" s="1850"/>
      <c r="C1899" s="1850"/>
      <c r="D1899" s="1850"/>
      <c r="E1899" s="1851" t="s">
        <v>3079</v>
      </c>
      <c r="F1899" s="1852"/>
      <c r="G1899" s="1852"/>
      <c r="H1899" s="1852"/>
      <c r="I1899" s="1852"/>
      <c r="J1899" s="1852"/>
      <c r="K1899" s="1852"/>
      <c r="L1899" s="1852"/>
      <c r="M1899" s="1852"/>
      <c r="N1899" s="1852"/>
      <c r="O1899" s="1852"/>
      <c r="P1899" s="1852"/>
      <c r="Q1899" s="1852"/>
      <c r="R1899" s="1852"/>
      <c r="S1899" s="1852"/>
      <c r="T1899" s="1852"/>
      <c r="U1899" s="1852"/>
      <c r="V1899" s="1852"/>
      <c r="W1899" s="1852"/>
      <c r="X1899" s="1852"/>
      <c r="Y1899" s="1852"/>
      <c r="Z1899" s="1852"/>
      <c r="AA1899" s="1852"/>
      <c r="AB1899" s="1852"/>
      <c r="AC1899" s="1852"/>
      <c r="AD1899" s="1852"/>
      <c r="AE1899" s="1852"/>
      <c r="AF1899" s="1852"/>
      <c r="AG1899" s="1852"/>
      <c r="AH1899" s="1851"/>
    </row>
    <row r="1900" spans="1:34" ht="90.2" customHeight="1">
      <c r="A1900" s="1218"/>
      <c r="AH1900" s="1219"/>
    </row>
    <row r="1901" spans="1:34" ht="90.2" customHeight="1">
      <c r="A1901" s="1220"/>
      <c r="B1901" s="1221"/>
      <c r="C1901" s="1221"/>
      <c r="D1901" s="1221"/>
      <c r="E1901" s="1221"/>
      <c r="F1901" s="1221"/>
      <c r="G1901" s="1221"/>
      <c r="H1901" s="1221"/>
      <c r="I1901" s="1221"/>
      <c r="J1901" s="1221"/>
      <c r="K1901" s="1221"/>
      <c r="L1901" s="1221"/>
      <c r="M1901" s="1221"/>
      <c r="N1901" s="1221"/>
      <c r="O1901" s="1221"/>
      <c r="P1901" s="1221"/>
      <c r="Q1901" s="1221"/>
      <c r="R1901" s="1221"/>
      <c r="S1901" s="1221"/>
      <c r="T1901" s="1221"/>
      <c r="U1901" s="1221"/>
      <c r="V1901" s="1221"/>
      <c r="W1901" s="1221"/>
      <c r="X1901" s="1221"/>
      <c r="Y1901" s="1221"/>
      <c r="Z1901" s="1221"/>
      <c r="AA1901" s="1221"/>
      <c r="AB1901" s="1221"/>
      <c r="AC1901" s="1221"/>
      <c r="AD1901" s="1221"/>
      <c r="AE1901" s="1221"/>
      <c r="AF1901" s="1221"/>
      <c r="AG1901" s="1221"/>
      <c r="AH1901" s="1222"/>
    </row>
    <row r="1902" spans="1:34" ht="5.85" customHeight="1">
      <c r="A1902" s="1777"/>
      <c r="B1902" s="1778"/>
      <c r="C1902" s="1778"/>
      <c r="D1902" s="1778"/>
      <c r="E1902" s="1778"/>
      <c r="F1902" s="1778"/>
      <c r="G1902" s="1778"/>
      <c r="H1902" s="1778"/>
      <c r="I1902" s="1778"/>
      <c r="J1902" s="1778"/>
      <c r="K1902" s="1778"/>
      <c r="L1902" s="1778"/>
      <c r="M1902" s="1778"/>
      <c r="N1902" s="1778"/>
      <c r="O1902" s="1778"/>
      <c r="P1902" s="1778"/>
      <c r="Q1902" s="1778"/>
      <c r="R1902" s="1778"/>
      <c r="S1902" s="1778"/>
      <c r="T1902" s="1778"/>
      <c r="U1902" s="1778"/>
      <c r="V1902" s="1778"/>
      <c r="W1902" s="1778"/>
      <c r="X1902" s="1778"/>
      <c r="Y1902" s="1778"/>
      <c r="Z1902" s="1778"/>
      <c r="AA1902" s="1778"/>
      <c r="AB1902" s="1778"/>
      <c r="AC1902" s="1778"/>
      <c r="AD1902" s="1778"/>
      <c r="AE1902" s="1778"/>
      <c r="AF1902" s="1778"/>
      <c r="AG1902" s="1778"/>
      <c r="AH1902" s="1779"/>
    </row>
    <row r="1903" spans="1:34" ht="11.65" customHeight="1">
      <c r="A1903" s="1780" t="s">
        <v>2834</v>
      </c>
      <c r="B1903" s="1310"/>
      <c r="C1903" s="1310"/>
      <c r="D1903" s="1310"/>
      <c r="E1903" s="1310"/>
      <c r="F1903" s="1310"/>
      <c r="G1903" s="1310"/>
      <c r="H1903" s="1310"/>
      <c r="I1903" s="1310"/>
      <c r="J1903" s="1310"/>
      <c r="K1903" s="1310"/>
      <c r="L1903" s="1310"/>
      <c r="M1903" s="1310"/>
      <c r="N1903" s="1310"/>
      <c r="O1903" s="1310"/>
      <c r="P1903" s="1310"/>
      <c r="Q1903" s="1310"/>
      <c r="R1903" s="1310"/>
      <c r="S1903" s="1310"/>
      <c r="T1903" s="1310"/>
      <c r="U1903" s="1310"/>
      <c r="V1903" s="1310"/>
      <c r="W1903" s="1310"/>
      <c r="X1903" s="1310"/>
      <c r="Y1903" s="1310"/>
      <c r="Z1903" s="1310"/>
      <c r="AA1903" s="1310"/>
      <c r="AB1903" s="1310"/>
      <c r="AC1903" s="1310"/>
      <c r="AD1903" s="1309"/>
      <c r="AE1903" s="1309"/>
      <c r="AF1903" s="1781" t="s">
        <v>3080</v>
      </c>
      <c r="AG1903" s="1781"/>
      <c r="AH1903" s="1782"/>
    </row>
    <row r="1904" spans="1:34" ht="5.85" customHeight="1">
      <c r="A1904" s="1780"/>
      <c r="B1904" s="1310"/>
      <c r="C1904" s="1310"/>
      <c r="D1904" s="1310"/>
      <c r="E1904" s="1310"/>
      <c r="F1904" s="1310"/>
      <c r="G1904" s="1310"/>
      <c r="H1904" s="1310"/>
      <c r="I1904" s="1310"/>
      <c r="J1904" s="1310"/>
      <c r="K1904" s="1310"/>
      <c r="L1904" s="1310"/>
      <c r="M1904" s="1310"/>
      <c r="N1904" s="1310"/>
      <c r="O1904" s="1310"/>
      <c r="P1904" s="1310"/>
      <c r="Q1904" s="1310"/>
      <c r="R1904" s="1310"/>
      <c r="S1904" s="1310"/>
      <c r="T1904" s="1310"/>
      <c r="U1904" s="1310"/>
      <c r="V1904" s="1310"/>
      <c r="W1904" s="1310"/>
      <c r="X1904" s="1310"/>
      <c r="Y1904" s="1310"/>
      <c r="Z1904" s="1310"/>
      <c r="AA1904" s="1310"/>
      <c r="AB1904" s="1310"/>
      <c r="AC1904" s="1310"/>
      <c r="AD1904" s="1311"/>
      <c r="AE1904" s="1311"/>
      <c r="AF1904" s="1311"/>
      <c r="AG1904" s="1311"/>
      <c r="AH1904" s="1782"/>
    </row>
    <row r="1905" spans="1:34" ht="10.9" customHeight="1">
      <c r="A1905" s="1783" t="s">
        <v>2836</v>
      </c>
      <c r="B1905" s="1784"/>
      <c r="C1905" s="1784"/>
      <c r="D1905" s="1784"/>
      <c r="E1905" s="1784"/>
      <c r="F1905" s="1784"/>
      <c r="G1905" s="1784"/>
      <c r="H1905" s="1784"/>
      <c r="I1905" s="1784"/>
      <c r="J1905" s="1784"/>
      <c r="K1905" s="1784"/>
      <c r="L1905" s="1784"/>
      <c r="M1905" s="1784"/>
      <c r="N1905" s="1784"/>
      <c r="O1905" s="1784"/>
      <c r="P1905" s="1784"/>
      <c r="Q1905" s="1784"/>
      <c r="R1905" s="1784"/>
      <c r="S1905" s="1784"/>
      <c r="T1905" s="1784"/>
      <c r="U1905" s="1784"/>
      <c r="V1905" s="1784"/>
      <c r="W1905" s="1784"/>
      <c r="X1905" s="1784"/>
      <c r="Y1905" s="1784"/>
      <c r="Z1905" s="1784"/>
      <c r="AA1905" s="1784"/>
      <c r="AB1905" s="1784"/>
      <c r="AC1905" s="1784"/>
      <c r="AD1905" s="1311"/>
      <c r="AE1905" s="1311"/>
      <c r="AF1905" s="1311"/>
      <c r="AG1905" s="1311"/>
      <c r="AH1905" s="1782"/>
    </row>
    <row r="1906" spans="1:34" ht="23.25" customHeight="1">
      <c r="A1906" s="1785" t="s">
        <v>2837</v>
      </c>
      <c r="B1906" s="1786"/>
      <c r="C1906" s="1786"/>
      <c r="D1906" s="1786"/>
      <c r="E1906" s="1786"/>
      <c r="F1906" s="1786"/>
      <c r="G1906" s="1786"/>
      <c r="H1906" s="1786"/>
      <c r="I1906" s="1786"/>
      <c r="J1906" s="1786"/>
      <c r="K1906" s="1786"/>
      <c r="L1906" s="1786"/>
      <c r="M1906" s="1786"/>
      <c r="N1906" s="1786"/>
      <c r="O1906" s="1786"/>
      <c r="P1906" s="1786"/>
      <c r="Q1906" s="1786"/>
      <c r="R1906" s="1786"/>
      <c r="S1906" s="1786"/>
      <c r="T1906" s="1786"/>
      <c r="U1906" s="1786"/>
      <c r="V1906" s="1786"/>
      <c r="W1906" s="1786"/>
      <c r="X1906" s="1786"/>
      <c r="Y1906" s="1786"/>
      <c r="Z1906" s="1786"/>
      <c r="AA1906" s="1786"/>
      <c r="AB1906" s="1786"/>
      <c r="AC1906" s="1786"/>
      <c r="AD1906" s="1311"/>
      <c r="AE1906" s="1311"/>
      <c r="AF1906" s="1311"/>
      <c r="AG1906" s="1311"/>
      <c r="AH1906" s="1782"/>
    </row>
    <row r="1907" spans="1:34" ht="5.85" customHeight="1">
      <c r="A1907" s="1787" t="s">
        <v>2838</v>
      </c>
      <c r="B1907" s="1788"/>
      <c r="C1907" s="1788"/>
      <c r="D1907" s="1788"/>
      <c r="E1907" s="1788"/>
      <c r="F1907" s="1788"/>
      <c r="G1907" s="1788"/>
      <c r="H1907" s="1788"/>
      <c r="I1907" s="1788"/>
      <c r="J1907" s="1788"/>
      <c r="K1907" s="1788"/>
      <c r="L1907" s="1788"/>
      <c r="M1907" s="1788"/>
      <c r="N1907" s="1788"/>
      <c r="O1907" s="1788"/>
      <c r="P1907" s="1788"/>
      <c r="Q1907" s="1788"/>
      <c r="R1907" s="1788"/>
      <c r="S1907" s="1788"/>
      <c r="T1907" s="1788"/>
      <c r="U1907" s="1788"/>
      <c r="V1907" s="1788"/>
      <c r="W1907" s="1788"/>
      <c r="X1907" s="1788"/>
      <c r="Y1907" s="1788"/>
      <c r="Z1907" s="1788"/>
      <c r="AA1907" s="1788"/>
      <c r="AB1907" s="1788"/>
      <c r="AC1907" s="1788"/>
      <c r="AD1907" s="1311"/>
      <c r="AE1907" s="1311"/>
      <c r="AF1907" s="1311"/>
      <c r="AG1907" s="1311"/>
      <c r="AH1907" s="1782"/>
    </row>
    <row r="1908" spans="1:34" ht="5.0999999999999996" customHeight="1">
      <c r="A1908" s="1787"/>
      <c r="B1908" s="1788"/>
      <c r="C1908" s="1788"/>
      <c r="D1908" s="1788"/>
      <c r="E1908" s="1788"/>
      <c r="F1908" s="1788"/>
      <c r="G1908" s="1788"/>
      <c r="H1908" s="1788"/>
      <c r="I1908" s="1788"/>
      <c r="J1908" s="1788"/>
      <c r="K1908" s="1788"/>
      <c r="L1908" s="1788"/>
      <c r="M1908" s="1788"/>
      <c r="N1908" s="1788"/>
      <c r="O1908" s="1788"/>
      <c r="P1908" s="1788"/>
      <c r="Q1908" s="1788"/>
      <c r="R1908" s="1788"/>
      <c r="S1908" s="1788"/>
      <c r="T1908" s="1788"/>
      <c r="U1908" s="1788"/>
      <c r="V1908" s="1788"/>
      <c r="W1908" s="1788"/>
      <c r="X1908" s="1788"/>
      <c r="Y1908" s="1788"/>
      <c r="Z1908" s="1788"/>
      <c r="AA1908" s="1788"/>
      <c r="AB1908" s="1788"/>
      <c r="AC1908" s="1788"/>
      <c r="AD1908" s="1782"/>
      <c r="AE1908" s="1309"/>
      <c r="AF1908" s="1309"/>
      <c r="AG1908" s="1309"/>
      <c r="AH1908" s="1782"/>
    </row>
    <row r="1909" spans="1:34" ht="11.65" customHeight="1">
      <c r="A1909" s="1787" t="s">
        <v>2839</v>
      </c>
      <c r="B1909" s="1788"/>
      <c r="C1909" s="1788"/>
      <c r="D1909" s="1788"/>
      <c r="E1909" s="1788"/>
      <c r="F1909" s="1788"/>
      <c r="G1909" s="1788"/>
      <c r="H1909" s="1788"/>
      <c r="I1909" s="1788"/>
      <c r="J1909" s="1788"/>
      <c r="K1909" s="1788"/>
      <c r="L1909" s="1788"/>
      <c r="M1909" s="1788"/>
      <c r="N1909" s="1788"/>
      <c r="O1909" s="1788"/>
      <c r="P1909" s="1788"/>
      <c r="Q1909" s="1788"/>
      <c r="R1909" s="1788"/>
      <c r="S1909" s="1788"/>
      <c r="T1909" s="1788"/>
      <c r="U1909" s="1788"/>
      <c r="V1909" s="1788"/>
      <c r="W1909" s="1788"/>
      <c r="X1909" s="1788"/>
      <c r="Y1909" s="1788"/>
      <c r="Z1909" s="1788"/>
      <c r="AA1909" s="1788"/>
      <c r="AB1909" s="1788"/>
      <c r="AC1909" s="1788"/>
      <c r="AD1909" s="1818" t="s">
        <v>2840</v>
      </c>
      <c r="AE1909" s="1818"/>
      <c r="AF1909" s="1206">
        <v>21.23</v>
      </c>
      <c r="AG1909" s="1207" t="s">
        <v>5</v>
      </c>
      <c r="AH1909" s="1800"/>
    </row>
    <row r="1910" spans="1:34" ht="11.65" customHeight="1">
      <c r="A1910" s="1819" t="s">
        <v>2841</v>
      </c>
      <c r="B1910" s="1820"/>
      <c r="C1910" s="1820"/>
      <c r="D1910" s="1820"/>
      <c r="E1910" s="1820"/>
      <c r="F1910" s="1820"/>
      <c r="G1910" s="1820"/>
      <c r="H1910" s="1820"/>
      <c r="I1910" s="1820"/>
      <c r="J1910" s="1820"/>
      <c r="K1910" s="1820"/>
      <c r="L1910" s="1820"/>
      <c r="M1910" s="1820"/>
      <c r="N1910" s="1820"/>
      <c r="O1910" s="1820"/>
      <c r="P1910" s="1820"/>
      <c r="Q1910" s="1820"/>
      <c r="R1910" s="1820"/>
      <c r="S1910" s="1820"/>
      <c r="T1910" s="1820"/>
      <c r="U1910" s="1820"/>
      <c r="V1910" s="1820"/>
      <c r="W1910" s="1820"/>
      <c r="X1910" s="1820"/>
      <c r="Y1910" s="1820"/>
      <c r="Z1910" s="1820"/>
      <c r="AA1910" s="1820"/>
      <c r="AB1910" s="1820"/>
      <c r="AC1910" s="1820"/>
      <c r="AD1910" s="1821" t="s">
        <v>2842</v>
      </c>
      <c r="AE1910" s="1821"/>
      <c r="AF1910" s="1210">
        <v>15</v>
      </c>
      <c r="AG1910" s="1211" t="s">
        <v>5</v>
      </c>
      <c r="AH1910" s="1800"/>
    </row>
    <row r="1911" spans="1:34" ht="17.45" customHeight="1">
      <c r="A1911" s="1822" t="s">
        <v>2843</v>
      </c>
      <c r="B1911" s="1802"/>
      <c r="C1911" s="1802"/>
      <c r="D1911" s="1778"/>
      <c r="E1911" s="1823" t="s">
        <v>2643</v>
      </c>
      <c r="F1911" s="1823"/>
      <c r="G1911" s="1823"/>
      <c r="H1911" s="1823"/>
      <c r="I1911" s="1823"/>
      <c r="J1911" s="1823"/>
      <c r="K1911" s="1823"/>
      <c r="L1911" s="1823"/>
      <c r="M1911" s="1823"/>
      <c r="N1911" s="1823"/>
      <c r="O1911" s="1823"/>
      <c r="P1911" s="1823"/>
      <c r="Q1911" s="1823"/>
      <c r="R1911" s="1823"/>
      <c r="S1911" s="1823"/>
      <c r="T1911" s="1823"/>
      <c r="U1911" s="1823"/>
      <c r="V1911" s="1823"/>
      <c r="W1911" s="1823"/>
      <c r="X1911" s="1823"/>
      <c r="Y1911" s="1823"/>
      <c r="Z1911" s="1823"/>
      <c r="AA1911" s="1823"/>
      <c r="AB1911" s="1823"/>
      <c r="AC1911" s="1823"/>
      <c r="AD1911" s="1823"/>
      <c r="AE1911" s="1823"/>
      <c r="AF1911" s="1823"/>
      <c r="AG1911" s="1823"/>
      <c r="AH1911" s="1779"/>
    </row>
    <row r="1912" spans="1:34" ht="16.7" customHeight="1">
      <c r="A1912" s="1824" t="s">
        <v>2844</v>
      </c>
      <c r="B1912" s="1816"/>
      <c r="C1912" s="1816"/>
      <c r="D1912" s="1309"/>
      <c r="E1912" s="1815" t="s">
        <v>743</v>
      </c>
      <c r="F1912" s="1815"/>
      <c r="G1912" s="1111"/>
      <c r="H1912" s="1796" t="s">
        <v>2845</v>
      </c>
      <c r="I1912" s="1796"/>
      <c r="J1912" s="1796" t="s">
        <v>497</v>
      </c>
      <c r="K1912" s="1796"/>
      <c r="L1912" s="1309"/>
      <c r="M1912" s="1309"/>
      <c r="N1912" s="1816" t="s">
        <v>2846</v>
      </c>
      <c r="O1912" s="1816"/>
      <c r="P1912" s="1816"/>
      <c r="Q1912" s="1816"/>
      <c r="R1912" s="1817">
        <v>113.18</v>
      </c>
      <c r="S1912" s="1817"/>
      <c r="T1912" s="1817"/>
      <c r="U1912" s="1817"/>
      <c r="V1912" s="1309"/>
      <c r="W1912" s="1309"/>
      <c r="X1912" s="1309"/>
      <c r="Y1912" s="1796" t="s">
        <v>2847</v>
      </c>
      <c r="Z1912" s="1796"/>
      <c r="AA1912" s="1796"/>
      <c r="AB1912" s="1796"/>
      <c r="AC1912" s="1796"/>
      <c r="AD1912" s="1796"/>
      <c r="AE1912" s="1796"/>
      <c r="AF1912" s="1797" t="s">
        <v>2848</v>
      </c>
      <c r="AG1912" s="1797"/>
      <c r="AH1912" s="1782"/>
    </row>
    <row r="1913" spans="1:34" ht="5.85" customHeight="1">
      <c r="A1913" s="1798"/>
      <c r="B1913" s="1799"/>
      <c r="C1913" s="1799"/>
      <c r="D1913" s="1799"/>
      <c r="E1913" s="1799"/>
      <c r="F1913" s="1799"/>
      <c r="G1913" s="1799"/>
      <c r="H1913" s="1799"/>
      <c r="I1913" s="1799"/>
      <c r="J1913" s="1799"/>
      <c r="K1913" s="1799"/>
      <c r="L1913" s="1799"/>
      <c r="M1913" s="1799"/>
      <c r="N1913" s="1799"/>
      <c r="O1913" s="1799"/>
      <c r="P1913" s="1799"/>
      <c r="Q1913" s="1799"/>
      <c r="R1913" s="1799"/>
      <c r="S1913" s="1799"/>
      <c r="T1913" s="1799"/>
      <c r="U1913" s="1799"/>
      <c r="V1913" s="1799"/>
      <c r="W1913" s="1799"/>
      <c r="X1913" s="1799"/>
      <c r="Y1913" s="1799"/>
      <c r="Z1913" s="1799"/>
      <c r="AA1913" s="1799"/>
      <c r="AB1913" s="1799"/>
      <c r="AC1913" s="1799"/>
      <c r="AD1913" s="1799"/>
      <c r="AE1913" s="1799"/>
      <c r="AF1913" s="1799"/>
      <c r="AG1913" s="1799"/>
      <c r="AH1913" s="1800"/>
    </row>
    <row r="1914" spans="1:34" ht="17.45" customHeight="1">
      <c r="A1914" s="1801" t="s">
        <v>2849</v>
      </c>
      <c r="B1914" s="1802"/>
      <c r="C1914" s="1802"/>
      <c r="D1914" s="1802"/>
      <c r="E1914" s="1802"/>
      <c r="F1914" s="1802"/>
      <c r="G1914" s="1802"/>
      <c r="H1914" s="1802"/>
      <c r="I1914" s="1802"/>
      <c r="J1914" s="1803"/>
      <c r="K1914" s="1789" t="s">
        <v>2850</v>
      </c>
      <c r="L1914" s="1807"/>
      <c r="M1914" s="1789" t="s">
        <v>2851</v>
      </c>
      <c r="N1914" s="1790"/>
      <c r="O1914" s="1790"/>
      <c r="P1914" s="1790"/>
      <c r="Q1914" s="1790"/>
      <c r="R1914" s="1790"/>
      <c r="S1914" s="1790"/>
      <c r="T1914" s="1791"/>
      <c r="U1914" s="1789" t="s">
        <v>2852</v>
      </c>
      <c r="V1914" s="1790"/>
      <c r="W1914" s="1790"/>
      <c r="X1914" s="1790"/>
      <c r="Y1914" s="1790"/>
      <c r="Z1914" s="1790"/>
      <c r="AA1914" s="1790"/>
      <c r="AB1914" s="1790"/>
      <c r="AC1914" s="1790"/>
      <c r="AD1914" s="1791"/>
      <c r="AE1914" s="1810" t="s">
        <v>2853</v>
      </c>
      <c r="AF1914" s="1811"/>
      <c r="AG1914" s="1811"/>
      <c r="AH1914" s="1814"/>
    </row>
    <row r="1915" spans="1:34" ht="16.7" customHeight="1">
      <c r="A1915" s="1804"/>
      <c r="B1915" s="1805"/>
      <c r="C1915" s="1805"/>
      <c r="D1915" s="1805"/>
      <c r="E1915" s="1805"/>
      <c r="F1915" s="1805"/>
      <c r="G1915" s="1805"/>
      <c r="H1915" s="1805"/>
      <c r="I1915" s="1805"/>
      <c r="J1915" s="1806"/>
      <c r="K1915" s="1808"/>
      <c r="L1915" s="1809"/>
      <c r="M1915" s="1789" t="s">
        <v>2854</v>
      </c>
      <c r="N1915" s="1790"/>
      <c r="O1915" s="1790"/>
      <c r="P1915" s="1791"/>
      <c r="Q1915" s="1789" t="s">
        <v>2855</v>
      </c>
      <c r="R1915" s="1790"/>
      <c r="S1915" s="1790"/>
      <c r="T1915" s="1791"/>
      <c r="U1915" s="1789" t="s">
        <v>2854</v>
      </c>
      <c r="V1915" s="1790"/>
      <c r="W1915" s="1790"/>
      <c r="X1915" s="1790"/>
      <c r="Y1915" s="1790"/>
      <c r="Z1915" s="1791"/>
      <c r="AA1915" s="1789" t="s">
        <v>2855</v>
      </c>
      <c r="AB1915" s="1790"/>
      <c r="AC1915" s="1790"/>
      <c r="AD1915" s="1791"/>
      <c r="AE1915" s="1812"/>
      <c r="AF1915" s="1813"/>
      <c r="AG1915" s="1813"/>
      <c r="AH1915" s="1800"/>
    </row>
    <row r="1916" spans="1:34" ht="17.45" customHeight="1">
      <c r="A1916" s="1792"/>
      <c r="B1916" s="1793"/>
      <c r="C1916" s="1793"/>
      <c r="D1916" s="1793"/>
      <c r="E1916" s="1793"/>
      <c r="F1916" s="1793"/>
      <c r="G1916" s="1793"/>
      <c r="H1916" s="1793"/>
      <c r="I1916" s="1793"/>
      <c r="J1916" s="1793"/>
      <c r="K1916" s="1794" t="s">
        <v>2856</v>
      </c>
      <c r="L1916" s="1794"/>
      <c r="M1916" s="1794"/>
      <c r="N1916" s="1794"/>
      <c r="O1916" s="1794"/>
      <c r="P1916" s="1794"/>
      <c r="Q1916" s="1794"/>
      <c r="R1916" s="1794"/>
      <c r="S1916" s="1794"/>
      <c r="T1916" s="1794"/>
      <c r="U1916" s="1794"/>
      <c r="V1916" s="1794"/>
      <c r="W1916" s="1794"/>
      <c r="X1916" s="1794"/>
      <c r="Y1916" s="1794"/>
      <c r="Z1916" s="1794"/>
      <c r="AA1916" s="1795">
        <v>0</v>
      </c>
      <c r="AB1916" s="1795"/>
      <c r="AC1916" s="1795"/>
      <c r="AD1916" s="1795"/>
      <c r="AE1916" s="1795"/>
      <c r="AF1916" s="1795"/>
      <c r="AG1916" s="1795"/>
      <c r="AH1916" s="1213"/>
    </row>
    <row r="1917" spans="1:34" ht="17.45" customHeight="1">
      <c r="A1917" s="1801" t="s">
        <v>2857</v>
      </c>
      <c r="B1917" s="1825"/>
      <c r="C1917" s="1825"/>
      <c r="D1917" s="1825"/>
      <c r="E1917" s="1825"/>
      <c r="F1917" s="1825"/>
      <c r="G1917" s="1825"/>
      <c r="H1917" s="1825"/>
      <c r="I1917" s="1825"/>
      <c r="J1917" s="1825"/>
      <c r="K1917" s="1825"/>
      <c r="L1917" s="1825"/>
      <c r="M1917" s="1825"/>
      <c r="N1917" s="1826"/>
      <c r="O1917" s="1789" t="s">
        <v>2858</v>
      </c>
      <c r="P1917" s="1790"/>
      <c r="Q1917" s="1790"/>
      <c r="R1917" s="1790"/>
      <c r="S1917" s="1791"/>
      <c r="T1917" s="1827" t="s">
        <v>2850</v>
      </c>
      <c r="U1917" s="1790"/>
      <c r="V1917" s="1790"/>
      <c r="W1917" s="1213"/>
      <c r="X1917" s="1789" t="s">
        <v>2859</v>
      </c>
      <c r="Y1917" s="1790"/>
      <c r="Z1917" s="1790"/>
      <c r="AA1917" s="1790"/>
      <c r="AB1917" s="1790"/>
      <c r="AC1917" s="1790"/>
      <c r="AD1917" s="1791"/>
      <c r="AE1917" s="1810" t="s">
        <v>2853</v>
      </c>
      <c r="AF1917" s="1828"/>
      <c r="AG1917" s="1828"/>
      <c r="AH1917" s="1213"/>
    </row>
    <row r="1918" spans="1:34" ht="16.7" customHeight="1">
      <c r="A1918" s="1792"/>
      <c r="B1918" s="1778"/>
      <c r="C1918" s="1778"/>
      <c r="D1918" s="1778"/>
      <c r="E1918" s="1778"/>
      <c r="F1918" s="1778"/>
      <c r="G1918" s="1778"/>
      <c r="H1918" s="1778"/>
      <c r="I1918" s="1846" t="s">
        <v>2860</v>
      </c>
      <c r="J1918" s="1846"/>
      <c r="K1918" s="1846"/>
      <c r="L1918" s="1846"/>
      <c r="M1918" s="1846"/>
      <c r="N1918" s="1846"/>
      <c r="O1918" s="1846"/>
      <c r="P1918" s="1846"/>
      <c r="Q1918" s="1846"/>
      <c r="R1918" s="1846"/>
      <c r="S1918" s="1846"/>
      <c r="T1918" s="1846"/>
      <c r="U1918" s="1846"/>
      <c r="V1918" s="1846"/>
      <c r="W1918" s="1846"/>
      <c r="X1918" s="1846"/>
      <c r="Y1918" s="1846"/>
      <c r="Z1918" s="1793"/>
      <c r="AA1918" s="1847">
        <v>0</v>
      </c>
      <c r="AB1918" s="1847"/>
      <c r="AC1918" s="1847"/>
      <c r="AD1918" s="1847"/>
      <c r="AE1918" s="1847"/>
      <c r="AF1918" s="1847"/>
      <c r="AG1918" s="1847"/>
      <c r="AH1918" s="1814"/>
    </row>
    <row r="1919" spans="1:34" ht="17.45" customHeight="1">
      <c r="A1919" s="1844"/>
      <c r="B1919" s="1309"/>
      <c r="C1919" s="1309"/>
      <c r="D1919" s="1309"/>
      <c r="E1919" s="1309"/>
      <c r="F1919" s="1309"/>
      <c r="G1919" s="1309"/>
      <c r="H1919" s="1309"/>
      <c r="I1919" s="1840" t="s">
        <v>2861</v>
      </c>
      <c r="J1919" s="1840"/>
      <c r="K1919" s="1840"/>
      <c r="L1919" s="1840"/>
      <c r="M1919" s="1840"/>
      <c r="N1919" s="1840"/>
      <c r="O1919" s="1840"/>
      <c r="P1919" s="1840"/>
      <c r="Q1919" s="1840"/>
      <c r="R1919" s="1840"/>
      <c r="S1919" s="1840"/>
      <c r="T1919" s="1840"/>
      <c r="U1919" s="1840"/>
      <c r="V1919" s="1840"/>
      <c r="W1919" s="1840"/>
      <c r="X1919" s="1840"/>
      <c r="Y1919" s="1840"/>
      <c r="Z1919" s="1309"/>
      <c r="AA1919" s="1841">
        <v>0</v>
      </c>
      <c r="AB1919" s="1841"/>
      <c r="AC1919" s="1841"/>
      <c r="AD1919" s="1841"/>
      <c r="AE1919" s="1841"/>
      <c r="AF1919" s="1841"/>
      <c r="AG1919" s="1841"/>
      <c r="AH1919" s="1782"/>
    </row>
    <row r="1920" spans="1:34" ht="16.7" customHeight="1">
      <c r="A1920" s="1844"/>
      <c r="B1920" s="1309"/>
      <c r="C1920" s="1309"/>
      <c r="D1920" s="1309"/>
      <c r="E1920" s="1309"/>
      <c r="F1920" s="1309"/>
      <c r="G1920" s="1309"/>
      <c r="H1920" s="1309"/>
      <c r="I1920" s="1840" t="s">
        <v>2862</v>
      </c>
      <c r="J1920" s="1840"/>
      <c r="K1920" s="1840"/>
      <c r="L1920" s="1840"/>
      <c r="M1920" s="1840"/>
      <c r="N1920" s="1840"/>
      <c r="O1920" s="1840"/>
      <c r="P1920" s="1840"/>
      <c r="Q1920" s="1840"/>
      <c r="R1920" s="1840"/>
      <c r="S1920" s="1840"/>
      <c r="T1920" s="1840"/>
      <c r="U1920" s="1840"/>
      <c r="V1920" s="1840"/>
      <c r="W1920" s="1840"/>
      <c r="X1920" s="1840"/>
      <c r="Y1920" s="1840"/>
      <c r="Z1920" s="1309"/>
      <c r="AA1920" s="1841">
        <v>0</v>
      </c>
      <c r="AB1920" s="1841"/>
      <c r="AC1920" s="1841"/>
      <c r="AD1920" s="1841"/>
      <c r="AE1920" s="1841"/>
      <c r="AF1920" s="1841"/>
      <c r="AG1920" s="1841"/>
      <c r="AH1920" s="1782"/>
    </row>
    <row r="1921" spans="1:34" ht="17.45" customHeight="1">
      <c r="A1921" s="1844"/>
      <c r="B1921" s="1309"/>
      <c r="C1921" s="1309"/>
      <c r="D1921" s="1309"/>
      <c r="E1921" s="1309"/>
      <c r="F1921" s="1309"/>
      <c r="G1921" s="1309"/>
      <c r="H1921" s="1309"/>
      <c r="I1921" s="1840" t="s">
        <v>2863</v>
      </c>
      <c r="J1921" s="1840"/>
      <c r="K1921" s="1840"/>
      <c r="L1921" s="1840"/>
      <c r="M1921" s="1840"/>
      <c r="N1921" s="1840"/>
      <c r="O1921" s="1840"/>
      <c r="P1921" s="1840"/>
      <c r="Q1921" s="1840"/>
      <c r="R1921" s="1840"/>
      <c r="S1921" s="1840"/>
      <c r="T1921" s="1840"/>
      <c r="U1921" s="1840"/>
      <c r="V1921" s="1840"/>
      <c r="W1921" s="1840"/>
      <c r="X1921" s="1840"/>
      <c r="Y1921" s="1840"/>
      <c r="Z1921" s="1309"/>
      <c r="AA1921" s="1841">
        <v>0</v>
      </c>
      <c r="AB1921" s="1841"/>
      <c r="AC1921" s="1841"/>
      <c r="AD1921" s="1841"/>
      <c r="AE1921" s="1841"/>
      <c r="AF1921" s="1841"/>
      <c r="AG1921" s="1841"/>
      <c r="AH1921" s="1782"/>
    </row>
    <row r="1922" spans="1:34" ht="17.45" customHeight="1">
      <c r="A1922" s="1845"/>
      <c r="B1922" s="1799"/>
      <c r="C1922" s="1799"/>
      <c r="D1922" s="1799"/>
      <c r="E1922" s="1799"/>
      <c r="F1922" s="1799"/>
      <c r="G1922" s="1799"/>
      <c r="H1922" s="1799"/>
      <c r="I1922" s="1842" t="s">
        <v>2864</v>
      </c>
      <c r="J1922" s="1842"/>
      <c r="K1922" s="1842"/>
      <c r="L1922" s="1842"/>
      <c r="M1922" s="1842"/>
      <c r="N1922" s="1842"/>
      <c r="O1922" s="1842"/>
      <c r="P1922" s="1842"/>
      <c r="Q1922" s="1842"/>
      <c r="R1922" s="1842"/>
      <c r="S1922" s="1842"/>
      <c r="T1922" s="1842"/>
      <c r="U1922" s="1842"/>
      <c r="V1922" s="1842"/>
      <c r="W1922" s="1842"/>
      <c r="X1922" s="1842"/>
      <c r="Y1922" s="1842"/>
      <c r="Z1922" s="1799"/>
      <c r="AA1922" s="1843">
        <v>0</v>
      </c>
      <c r="AB1922" s="1843"/>
      <c r="AC1922" s="1843"/>
      <c r="AD1922" s="1843"/>
      <c r="AE1922" s="1843"/>
      <c r="AF1922" s="1843"/>
      <c r="AG1922" s="1843"/>
      <c r="AH1922" s="1800"/>
    </row>
    <row r="1923" spans="1:34" ht="16.7" customHeight="1">
      <c r="A1923" s="1801" t="s">
        <v>2865</v>
      </c>
      <c r="B1923" s="1825"/>
      <c r="C1923" s="1825"/>
      <c r="D1923" s="1825"/>
      <c r="E1923" s="1825"/>
      <c r="F1923" s="1825"/>
      <c r="G1923" s="1825"/>
      <c r="H1923" s="1825"/>
      <c r="I1923" s="1825"/>
      <c r="J1923" s="1825"/>
      <c r="K1923" s="1825"/>
      <c r="L1923" s="1825"/>
      <c r="M1923" s="1825"/>
      <c r="N1923" s="1826"/>
      <c r="O1923" s="1789" t="s">
        <v>2850</v>
      </c>
      <c r="P1923" s="1790"/>
      <c r="Q1923" s="1790"/>
      <c r="R1923" s="1790"/>
      <c r="S1923" s="1791"/>
      <c r="T1923" s="1827" t="s">
        <v>754</v>
      </c>
      <c r="U1923" s="1790"/>
      <c r="V1923" s="1790"/>
      <c r="W1923" s="1213"/>
      <c r="X1923" s="1789" t="s">
        <v>2866</v>
      </c>
      <c r="Y1923" s="1790"/>
      <c r="Z1923" s="1790"/>
      <c r="AA1923" s="1790"/>
      <c r="AB1923" s="1790"/>
      <c r="AC1923" s="1790"/>
      <c r="AD1923" s="1791"/>
      <c r="AE1923" s="1810" t="s">
        <v>2867</v>
      </c>
      <c r="AF1923" s="1828"/>
      <c r="AG1923" s="1828"/>
      <c r="AH1923" s="1213"/>
    </row>
    <row r="1924" spans="1:34" ht="17.45" customHeight="1">
      <c r="A1924" s="1215"/>
      <c r="B1924" s="1216" t="s">
        <v>1180</v>
      </c>
      <c r="C1924" s="1829" t="s">
        <v>3081</v>
      </c>
      <c r="D1924" s="1830"/>
      <c r="E1924" s="1830"/>
      <c r="F1924" s="1830"/>
      <c r="G1924" s="1830"/>
      <c r="H1924" s="1830"/>
      <c r="I1924" s="1830"/>
      <c r="J1924" s="1830"/>
      <c r="K1924" s="1830"/>
      <c r="L1924" s="1830"/>
      <c r="M1924" s="1830"/>
      <c r="N1924" s="1829"/>
      <c r="O1924" s="1831">
        <v>1</v>
      </c>
      <c r="P1924" s="1832"/>
      <c r="Q1924" s="1832"/>
      <c r="R1924" s="1832"/>
      <c r="S1924" s="1833"/>
      <c r="T1924" s="1834" t="s">
        <v>497</v>
      </c>
      <c r="U1924" s="1835"/>
      <c r="V1924" s="1835"/>
      <c r="W1924" s="1217"/>
      <c r="X1924" s="1836">
        <v>97.47</v>
      </c>
      <c r="Y1924" s="1837"/>
      <c r="Z1924" s="1837"/>
      <c r="AA1924" s="1837"/>
      <c r="AB1924" s="1837"/>
      <c r="AC1924" s="1837"/>
      <c r="AD1924" s="1838"/>
      <c r="AE1924" s="1839">
        <v>97.47</v>
      </c>
      <c r="AF1924" s="1795"/>
      <c r="AG1924" s="1795"/>
      <c r="AH1924" s="1217"/>
    </row>
    <row r="1925" spans="1:34" ht="17.45" customHeight="1">
      <c r="A1925" s="1792"/>
      <c r="B1925" s="1793"/>
      <c r="C1925" s="1793"/>
      <c r="D1925" s="1793"/>
      <c r="E1925" s="1793"/>
      <c r="F1925" s="1793"/>
      <c r="G1925" s="1793"/>
      <c r="H1925" s="1793"/>
      <c r="I1925" s="1794" t="s">
        <v>2869</v>
      </c>
      <c r="J1925" s="1794"/>
      <c r="K1925" s="1794"/>
      <c r="L1925" s="1794"/>
      <c r="M1925" s="1794"/>
      <c r="N1925" s="1794"/>
      <c r="O1925" s="1794"/>
      <c r="P1925" s="1794"/>
      <c r="Q1925" s="1794"/>
      <c r="R1925" s="1794"/>
      <c r="S1925" s="1794"/>
      <c r="T1925" s="1794"/>
      <c r="U1925" s="1794"/>
      <c r="V1925" s="1794"/>
      <c r="W1925" s="1794"/>
      <c r="X1925" s="1794"/>
      <c r="Y1925" s="1794"/>
      <c r="Z1925" s="1214"/>
      <c r="AA1925" s="1795">
        <v>97.47</v>
      </c>
      <c r="AB1925" s="1795"/>
      <c r="AC1925" s="1795"/>
      <c r="AD1925" s="1795"/>
      <c r="AE1925" s="1795"/>
      <c r="AF1925" s="1795"/>
      <c r="AG1925" s="1795"/>
      <c r="AH1925" s="1213"/>
    </row>
    <row r="1926" spans="1:34" ht="16.7" customHeight="1">
      <c r="A1926" s="1801" t="s">
        <v>2870</v>
      </c>
      <c r="B1926" s="1825"/>
      <c r="C1926" s="1825"/>
      <c r="D1926" s="1825"/>
      <c r="E1926" s="1825"/>
      <c r="F1926" s="1825"/>
      <c r="G1926" s="1825"/>
      <c r="H1926" s="1825"/>
      <c r="I1926" s="1825"/>
      <c r="J1926" s="1825"/>
      <c r="K1926" s="1825"/>
      <c r="L1926" s="1825"/>
      <c r="M1926" s="1825"/>
      <c r="N1926" s="1826"/>
      <c r="O1926" s="1789" t="s">
        <v>2850</v>
      </c>
      <c r="P1926" s="1790"/>
      <c r="Q1926" s="1790"/>
      <c r="R1926" s="1790"/>
      <c r="S1926" s="1791"/>
      <c r="T1926" s="1827" t="s">
        <v>754</v>
      </c>
      <c r="U1926" s="1790"/>
      <c r="V1926" s="1790"/>
      <c r="W1926" s="1213"/>
      <c r="X1926" s="1789" t="s">
        <v>2866</v>
      </c>
      <c r="Y1926" s="1790"/>
      <c r="Z1926" s="1790"/>
      <c r="AA1926" s="1790"/>
      <c r="AB1926" s="1790"/>
      <c r="AC1926" s="1790"/>
      <c r="AD1926" s="1791"/>
      <c r="AE1926" s="1810" t="s">
        <v>2867</v>
      </c>
      <c r="AF1926" s="1828"/>
      <c r="AG1926" s="1828"/>
      <c r="AH1926" s="1213"/>
    </row>
    <row r="1927" spans="1:34" ht="17.45" customHeight="1">
      <c r="A1927" s="1792"/>
      <c r="B1927" s="1793"/>
      <c r="C1927" s="1793"/>
      <c r="D1927" s="1793"/>
      <c r="E1927" s="1793"/>
      <c r="F1927" s="1793"/>
      <c r="G1927" s="1793"/>
      <c r="H1927" s="1793"/>
      <c r="I1927" s="1794" t="s">
        <v>2871</v>
      </c>
      <c r="J1927" s="1794"/>
      <c r="K1927" s="1794"/>
      <c r="L1927" s="1794"/>
      <c r="M1927" s="1794"/>
      <c r="N1927" s="1794"/>
      <c r="O1927" s="1794"/>
      <c r="P1927" s="1794"/>
      <c r="Q1927" s="1794"/>
      <c r="R1927" s="1794"/>
      <c r="S1927" s="1794"/>
      <c r="T1927" s="1794"/>
      <c r="U1927" s="1794"/>
      <c r="V1927" s="1794"/>
      <c r="W1927" s="1794"/>
      <c r="X1927" s="1794"/>
      <c r="Y1927" s="1794"/>
      <c r="Z1927" s="1214"/>
      <c r="AA1927" s="1795">
        <v>0</v>
      </c>
      <c r="AB1927" s="1795"/>
      <c r="AC1927" s="1795"/>
      <c r="AD1927" s="1795"/>
      <c r="AE1927" s="1795"/>
      <c r="AF1927" s="1795"/>
      <c r="AG1927" s="1795"/>
      <c r="AH1927" s="1213"/>
    </row>
    <row r="1928" spans="1:34" ht="16.7" customHeight="1">
      <c r="A1928" s="1801" t="s">
        <v>2872</v>
      </c>
      <c r="B1928" s="1825"/>
      <c r="C1928" s="1825"/>
      <c r="D1928" s="1825"/>
      <c r="E1928" s="1825"/>
      <c r="F1928" s="1825"/>
      <c r="G1928" s="1825"/>
      <c r="H1928" s="1825"/>
      <c r="I1928" s="1825"/>
      <c r="J1928" s="1825"/>
      <c r="K1928" s="1825"/>
      <c r="L1928" s="1825"/>
      <c r="M1928" s="1825"/>
      <c r="N1928" s="1826"/>
      <c r="O1928" s="1789" t="s">
        <v>2850</v>
      </c>
      <c r="P1928" s="1790"/>
      <c r="Q1928" s="1790"/>
      <c r="R1928" s="1790"/>
      <c r="S1928" s="1791"/>
      <c r="T1928" s="1827" t="s">
        <v>754</v>
      </c>
      <c r="U1928" s="1790"/>
      <c r="V1928" s="1790"/>
      <c r="W1928" s="1213"/>
      <c r="X1928" s="1789" t="s">
        <v>2866</v>
      </c>
      <c r="Y1928" s="1790"/>
      <c r="Z1928" s="1790"/>
      <c r="AA1928" s="1790"/>
      <c r="AB1928" s="1790"/>
      <c r="AC1928" s="1790"/>
      <c r="AD1928" s="1791"/>
      <c r="AE1928" s="1810" t="s">
        <v>2867</v>
      </c>
      <c r="AF1928" s="1828"/>
      <c r="AG1928" s="1828"/>
      <c r="AH1928" s="1213"/>
    </row>
    <row r="1929" spans="1:34" ht="17.45" customHeight="1">
      <c r="A1929" s="1792"/>
      <c r="B1929" s="1793"/>
      <c r="C1929" s="1793"/>
      <c r="D1929" s="1793"/>
      <c r="E1929" s="1793"/>
      <c r="F1929" s="1793"/>
      <c r="G1929" s="1793"/>
      <c r="H1929" s="1793"/>
      <c r="I1929" s="1793"/>
      <c r="J1929" s="1793"/>
      <c r="K1929" s="1794" t="s">
        <v>2873</v>
      </c>
      <c r="L1929" s="1794"/>
      <c r="M1929" s="1794"/>
      <c r="N1929" s="1794"/>
      <c r="O1929" s="1794"/>
      <c r="P1929" s="1794"/>
      <c r="Q1929" s="1794"/>
      <c r="R1929" s="1794"/>
      <c r="S1929" s="1794"/>
      <c r="T1929" s="1794"/>
      <c r="U1929" s="1794"/>
      <c r="V1929" s="1794"/>
      <c r="W1929" s="1794"/>
      <c r="X1929" s="1794"/>
      <c r="Y1929" s="1794"/>
      <c r="Z1929" s="1794"/>
      <c r="AA1929" s="1794"/>
      <c r="AB1929" s="1214"/>
      <c r="AC1929" s="1795">
        <v>0</v>
      </c>
      <c r="AD1929" s="1795"/>
      <c r="AE1929" s="1795"/>
      <c r="AF1929" s="1795"/>
      <c r="AG1929" s="1795"/>
      <c r="AH1929" s="1213"/>
    </row>
    <row r="1930" spans="1:34" ht="17.45" customHeight="1">
      <c r="A1930" s="1801" t="s">
        <v>2874</v>
      </c>
      <c r="B1930" s="1825"/>
      <c r="C1930" s="1825"/>
      <c r="D1930" s="1825"/>
      <c r="E1930" s="1825"/>
      <c r="F1930" s="1825"/>
      <c r="G1930" s="1825"/>
      <c r="H1930" s="1825"/>
      <c r="I1930" s="1825"/>
      <c r="J1930" s="1826"/>
      <c r="K1930" s="1789" t="s">
        <v>2850</v>
      </c>
      <c r="L1930" s="1791"/>
      <c r="M1930" s="1855" t="s">
        <v>2875</v>
      </c>
      <c r="N1930" s="1856"/>
      <c r="O1930" s="1857"/>
      <c r="P1930" s="1855" t="s">
        <v>2876</v>
      </c>
      <c r="Q1930" s="1856"/>
      <c r="R1930" s="1857"/>
      <c r="S1930" s="1855" t="s">
        <v>2877</v>
      </c>
      <c r="T1930" s="1857"/>
      <c r="U1930" s="1789" t="s">
        <v>2878</v>
      </c>
      <c r="V1930" s="1790"/>
      <c r="W1930" s="1791"/>
      <c r="X1930" s="1789" t="s">
        <v>2879</v>
      </c>
      <c r="Y1930" s="1790"/>
      <c r="Z1930" s="1790"/>
      <c r="AA1930" s="1790"/>
      <c r="AB1930" s="1791"/>
      <c r="AC1930" s="1789" t="s">
        <v>2880</v>
      </c>
      <c r="AD1930" s="1791"/>
      <c r="AE1930" s="1810" t="s">
        <v>2867</v>
      </c>
      <c r="AF1930" s="1828"/>
      <c r="AG1930" s="1828"/>
      <c r="AH1930" s="1213"/>
    </row>
    <row r="1931" spans="1:34" ht="16.7" customHeight="1">
      <c r="A1931" s="1853"/>
      <c r="B1931" s="1778"/>
      <c r="C1931" s="1778"/>
      <c r="D1931" s="1778"/>
      <c r="E1931" s="1778"/>
      <c r="F1931" s="1778"/>
      <c r="G1931" s="1778"/>
      <c r="H1931" s="1778"/>
      <c r="I1931" s="1846" t="s">
        <v>2881</v>
      </c>
      <c r="J1931" s="1846"/>
      <c r="K1931" s="1846"/>
      <c r="L1931" s="1846"/>
      <c r="M1931" s="1846"/>
      <c r="N1931" s="1846"/>
      <c r="O1931" s="1846"/>
      <c r="P1931" s="1846"/>
      <c r="Q1931" s="1846"/>
      <c r="R1931" s="1846"/>
      <c r="S1931" s="1846"/>
      <c r="T1931" s="1846"/>
      <c r="U1931" s="1846"/>
      <c r="V1931" s="1846"/>
      <c r="W1931" s="1846"/>
      <c r="X1931" s="1846"/>
      <c r="Y1931" s="1846"/>
      <c r="Z1931" s="1203"/>
      <c r="AA1931" s="1847">
        <v>0</v>
      </c>
      <c r="AB1931" s="1847"/>
      <c r="AC1931" s="1847"/>
      <c r="AD1931" s="1847"/>
      <c r="AE1931" s="1847"/>
      <c r="AF1931" s="1847"/>
      <c r="AG1931" s="1847"/>
      <c r="AH1931" s="1204"/>
    </row>
    <row r="1932" spans="1:34" ht="5.85" customHeight="1">
      <c r="A1932" s="1854"/>
      <c r="B1932" s="1309"/>
      <c r="C1932" s="1309"/>
      <c r="D1932" s="1309"/>
      <c r="E1932" s="1309"/>
      <c r="F1932" s="1309"/>
      <c r="G1932" s="1309"/>
      <c r="H1932" s="1309"/>
      <c r="I1932" s="1309"/>
      <c r="J1932" s="1309"/>
      <c r="K1932" s="1309"/>
      <c r="L1932" s="1309"/>
      <c r="M1932" s="1309"/>
      <c r="N1932" s="1309"/>
      <c r="O1932" s="1309"/>
      <c r="P1932" s="1309"/>
      <c r="Q1932" s="1309"/>
      <c r="R1932" s="1309"/>
      <c r="S1932" s="1309"/>
      <c r="T1932" s="1309"/>
      <c r="U1932" s="1309"/>
      <c r="V1932" s="1309"/>
      <c r="W1932" s="1309"/>
      <c r="X1932" s="1309"/>
      <c r="Y1932" s="1309"/>
      <c r="Z1932" s="1309"/>
      <c r="AA1932" s="1309"/>
      <c r="AB1932" s="1309"/>
      <c r="AC1932" s="1309"/>
      <c r="AD1932" s="1309"/>
      <c r="AE1932" s="1309"/>
      <c r="AF1932" s="1309"/>
      <c r="AG1932" s="1309"/>
      <c r="AH1932" s="1782"/>
    </row>
    <row r="1933" spans="1:34" ht="17.45" customHeight="1">
      <c r="A1933" s="1845"/>
      <c r="B1933" s="1799"/>
      <c r="C1933" s="1799"/>
      <c r="D1933" s="1799"/>
      <c r="E1933" s="1799"/>
      <c r="F1933" s="1799"/>
      <c r="G1933" s="1799"/>
      <c r="H1933" s="1799"/>
      <c r="I1933" s="1842" t="s">
        <v>2882</v>
      </c>
      <c r="J1933" s="1842"/>
      <c r="K1933" s="1842"/>
      <c r="L1933" s="1842"/>
      <c r="M1933" s="1842"/>
      <c r="N1933" s="1842"/>
      <c r="O1933" s="1842"/>
      <c r="P1933" s="1842"/>
      <c r="Q1933" s="1842"/>
      <c r="R1933" s="1842"/>
      <c r="S1933" s="1842"/>
      <c r="T1933" s="1842"/>
      <c r="U1933" s="1842"/>
      <c r="V1933" s="1842"/>
      <c r="W1933" s="1842"/>
      <c r="X1933" s="1842"/>
      <c r="Y1933" s="1842"/>
      <c r="Z1933" s="1212"/>
      <c r="AA1933" s="1848">
        <v>97.47</v>
      </c>
      <c r="AB1933" s="1848"/>
      <c r="AC1933" s="1848"/>
      <c r="AD1933" s="1848"/>
      <c r="AE1933" s="1848"/>
      <c r="AF1933" s="1848"/>
      <c r="AG1933" s="1848"/>
      <c r="AH1933" s="1208"/>
    </row>
    <row r="1934" spans="1:34" ht="45.75" customHeight="1">
      <c r="A1934" s="1849" t="s">
        <v>2883</v>
      </c>
      <c r="B1934" s="1850"/>
      <c r="C1934" s="1850"/>
      <c r="D1934" s="1850"/>
      <c r="E1934" s="1851" t="s">
        <v>3082</v>
      </c>
      <c r="F1934" s="1852"/>
      <c r="G1934" s="1852"/>
      <c r="H1934" s="1852"/>
      <c r="I1934" s="1852"/>
      <c r="J1934" s="1852"/>
      <c r="K1934" s="1852"/>
      <c r="L1934" s="1852"/>
      <c r="M1934" s="1852"/>
      <c r="N1934" s="1852"/>
      <c r="O1934" s="1852"/>
      <c r="P1934" s="1852"/>
      <c r="Q1934" s="1852"/>
      <c r="R1934" s="1852"/>
      <c r="S1934" s="1852"/>
      <c r="T1934" s="1852"/>
      <c r="U1934" s="1852"/>
      <c r="V1934" s="1852"/>
      <c r="W1934" s="1852"/>
      <c r="X1934" s="1852"/>
      <c r="Y1934" s="1852"/>
      <c r="Z1934" s="1852"/>
      <c r="AA1934" s="1852"/>
      <c r="AB1934" s="1852"/>
      <c r="AC1934" s="1852"/>
      <c r="AD1934" s="1852"/>
      <c r="AE1934" s="1852"/>
      <c r="AF1934" s="1852"/>
      <c r="AG1934" s="1852"/>
      <c r="AH1934" s="1851"/>
    </row>
    <row r="1935" spans="1:34" ht="141.75" customHeight="1">
      <c r="A1935" s="1218"/>
      <c r="AH1935" s="1219"/>
    </row>
    <row r="1936" spans="1:34" ht="141.75" customHeight="1">
      <c r="A1936" s="1220"/>
      <c r="B1936" s="1221"/>
      <c r="C1936" s="1221"/>
      <c r="D1936" s="1221"/>
      <c r="E1936" s="1221"/>
      <c r="F1936" s="1221"/>
      <c r="G1936" s="1221"/>
      <c r="H1936" s="1221"/>
      <c r="I1936" s="1221"/>
      <c r="J1936" s="1221"/>
      <c r="K1936" s="1221"/>
      <c r="L1936" s="1221"/>
      <c r="M1936" s="1221"/>
      <c r="N1936" s="1221"/>
      <c r="O1936" s="1221"/>
      <c r="P1936" s="1221"/>
      <c r="Q1936" s="1221"/>
      <c r="R1936" s="1221"/>
      <c r="S1936" s="1221"/>
      <c r="T1936" s="1221"/>
      <c r="U1936" s="1221"/>
      <c r="V1936" s="1221"/>
      <c r="W1936" s="1221"/>
      <c r="X1936" s="1221"/>
      <c r="Y1936" s="1221"/>
      <c r="Z1936" s="1221"/>
      <c r="AA1936" s="1221"/>
      <c r="AB1936" s="1221"/>
      <c r="AC1936" s="1221"/>
      <c r="AD1936" s="1221"/>
      <c r="AE1936" s="1221"/>
      <c r="AF1936" s="1221"/>
      <c r="AG1936" s="1221"/>
      <c r="AH1936" s="1222"/>
    </row>
    <row r="1937" spans="1:34" ht="5.0999999999999996" customHeight="1">
      <c r="A1937" s="1777"/>
      <c r="B1937" s="1778"/>
      <c r="C1937" s="1778"/>
      <c r="D1937" s="1778"/>
      <c r="E1937" s="1778"/>
      <c r="F1937" s="1778"/>
      <c r="G1937" s="1778"/>
      <c r="H1937" s="1778"/>
      <c r="I1937" s="1778"/>
      <c r="J1937" s="1778"/>
      <c r="K1937" s="1778"/>
      <c r="L1937" s="1778"/>
      <c r="M1937" s="1778"/>
      <c r="N1937" s="1778"/>
      <c r="O1937" s="1778"/>
      <c r="P1937" s="1778"/>
      <c r="Q1937" s="1778"/>
      <c r="R1937" s="1778"/>
      <c r="S1937" s="1778"/>
      <c r="T1937" s="1778"/>
      <c r="U1937" s="1778"/>
      <c r="V1937" s="1778"/>
      <c r="W1937" s="1778"/>
      <c r="X1937" s="1778"/>
      <c r="Y1937" s="1778"/>
      <c r="Z1937" s="1778"/>
      <c r="AA1937" s="1778"/>
      <c r="AB1937" s="1778"/>
      <c r="AC1937" s="1778"/>
      <c r="AD1937" s="1778"/>
      <c r="AE1937" s="1778"/>
      <c r="AF1937" s="1778"/>
      <c r="AG1937" s="1778"/>
      <c r="AH1937" s="1779"/>
    </row>
    <row r="1938" spans="1:34" ht="11.65" customHeight="1">
      <c r="A1938" s="1780" t="s">
        <v>2834</v>
      </c>
      <c r="B1938" s="1310"/>
      <c r="C1938" s="1310"/>
      <c r="D1938" s="1310"/>
      <c r="E1938" s="1310"/>
      <c r="F1938" s="1310"/>
      <c r="G1938" s="1310"/>
      <c r="H1938" s="1310"/>
      <c r="I1938" s="1310"/>
      <c r="J1938" s="1310"/>
      <c r="K1938" s="1310"/>
      <c r="L1938" s="1310"/>
      <c r="M1938" s="1310"/>
      <c r="N1938" s="1310"/>
      <c r="O1938" s="1310"/>
      <c r="P1938" s="1310"/>
      <c r="Q1938" s="1310"/>
      <c r="R1938" s="1310"/>
      <c r="S1938" s="1310"/>
      <c r="T1938" s="1310"/>
      <c r="U1938" s="1310"/>
      <c r="V1938" s="1310"/>
      <c r="W1938" s="1310"/>
      <c r="X1938" s="1310"/>
      <c r="Y1938" s="1310"/>
      <c r="Z1938" s="1310"/>
      <c r="AA1938" s="1310"/>
      <c r="AB1938" s="1310"/>
      <c r="AC1938" s="1310"/>
      <c r="AD1938" s="1309"/>
      <c r="AE1938" s="1309"/>
      <c r="AF1938" s="1781" t="s">
        <v>3083</v>
      </c>
      <c r="AG1938" s="1781"/>
      <c r="AH1938" s="1782"/>
    </row>
    <row r="1939" spans="1:34" ht="5.85" customHeight="1">
      <c r="A1939" s="1780"/>
      <c r="B1939" s="1310"/>
      <c r="C1939" s="1310"/>
      <c r="D1939" s="1310"/>
      <c r="E1939" s="1310"/>
      <c r="F1939" s="1310"/>
      <c r="G1939" s="1310"/>
      <c r="H1939" s="1310"/>
      <c r="I1939" s="1310"/>
      <c r="J1939" s="1310"/>
      <c r="K1939" s="1310"/>
      <c r="L1939" s="1310"/>
      <c r="M1939" s="1310"/>
      <c r="N1939" s="1310"/>
      <c r="O1939" s="1310"/>
      <c r="P1939" s="1310"/>
      <c r="Q1939" s="1310"/>
      <c r="R1939" s="1310"/>
      <c r="S1939" s="1310"/>
      <c r="T1939" s="1310"/>
      <c r="U1939" s="1310"/>
      <c r="V1939" s="1310"/>
      <c r="W1939" s="1310"/>
      <c r="X1939" s="1310"/>
      <c r="Y1939" s="1310"/>
      <c r="Z1939" s="1310"/>
      <c r="AA1939" s="1310"/>
      <c r="AB1939" s="1310"/>
      <c r="AC1939" s="1310"/>
      <c r="AD1939" s="1311"/>
      <c r="AE1939" s="1311"/>
      <c r="AF1939" s="1311"/>
      <c r="AG1939" s="1311"/>
      <c r="AH1939" s="1782"/>
    </row>
    <row r="1940" spans="1:34" ht="11.65" customHeight="1">
      <c r="A1940" s="1783" t="s">
        <v>2836</v>
      </c>
      <c r="B1940" s="1784"/>
      <c r="C1940" s="1784"/>
      <c r="D1940" s="1784"/>
      <c r="E1940" s="1784"/>
      <c r="F1940" s="1784"/>
      <c r="G1940" s="1784"/>
      <c r="H1940" s="1784"/>
      <c r="I1940" s="1784"/>
      <c r="J1940" s="1784"/>
      <c r="K1940" s="1784"/>
      <c r="L1940" s="1784"/>
      <c r="M1940" s="1784"/>
      <c r="N1940" s="1784"/>
      <c r="O1940" s="1784"/>
      <c r="P1940" s="1784"/>
      <c r="Q1940" s="1784"/>
      <c r="R1940" s="1784"/>
      <c r="S1940" s="1784"/>
      <c r="T1940" s="1784"/>
      <c r="U1940" s="1784"/>
      <c r="V1940" s="1784"/>
      <c r="W1940" s="1784"/>
      <c r="X1940" s="1784"/>
      <c r="Y1940" s="1784"/>
      <c r="Z1940" s="1784"/>
      <c r="AA1940" s="1784"/>
      <c r="AB1940" s="1784"/>
      <c r="AC1940" s="1784"/>
      <c r="AD1940" s="1311"/>
      <c r="AE1940" s="1311"/>
      <c r="AF1940" s="1311"/>
      <c r="AG1940" s="1311"/>
      <c r="AH1940" s="1782"/>
    </row>
    <row r="1941" spans="1:34" ht="22.5" customHeight="1">
      <c r="A1941" s="1785" t="s">
        <v>2837</v>
      </c>
      <c r="B1941" s="1786"/>
      <c r="C1941" s="1786"/>
      <c r="D1941" s="1786"/>
      <c r="E1941" s="1786"/>
      <c r="F1941" s="1786"/>
      <c r="G1941" s="1786"/>
      <c r="H1941" s="1786"/>
      <c r="I1941" s="1786"/>
      <c r="J1941" s="1786"/>
      <c r="K1941" s="1786"/>
      <c r="L1941" s="1786"/>
      <c r="M1941" s="1786"/>
      <c r="N1941" s="1786"/>
      <c r="O1941" s="1786"/>
      <c r="P1941" s="1786"/>
      <c r="Q1941" s="1786"/>
      <c r="R1941" s="1786"/>
      <c r="S1941" s="1786"/>
      <c r="T1941" s="1786"/>
      <c r="U1941" s="1786"/>
      <c r="V1941" s="1786"/>
      <c r="W1941" s="1786"/>
      <c r="X1941" s="1786"/>
      <c r="Y1941" s="1786"/>
      <c r="Z1941" s="1786"/>
      <c r="AA1941" s="1786"/>
      <c r="AB1941" s="1786"/>
      <c r="AC1941" s="1786"/>
      <c r="AD1941" s="1311"/>
      <c r="AE1941" s="1311"/>
      <c r="AF1941" s="1311"/>
      <c r="AG1941" s="1311"/>
      <c r="AH1941" s="1782"/>
    </row>
    <row r="1942" spans="1:34" ht="5.85" customHeight="1">
      <c r="A1942" s="1787" t="s">
        <v>2838</v>
      </c>
      <c r="B1942" s="1788"/>
      <c r="C1942" s="1788"/>
      <c r="D1942" s="1788"/>
      <c r="E1942" s="1788"/>
      <c r="F1942" s="1788"/>
      <c r="G1942" s="1788"/>
      <c r="H1942" s="1788"/>
      <c r="I1942" s="1788"/>
      <c r="J1942" s="1788"/>
      <c r="K1942" s="1788"/>
      <c r="L1942" s="1788"/>
      <c r="M1942" s="1788"/>
      <c r="N1942" s="1788"/>
      <c r="O1942" s="1788"/>
      <c r="P1942" s="1788"/>
      <c r="Q1942" s="1788"/>
      <c r="R1942" s="1788"/>
      <c r="S1942" s="1788"/>
      <c r="T1942" s="1788"/>
      <c r="U1942" s="1788"/>
      <c r="V1942" s="1788"/>
      <c r="W1942" s="1788"/>
      <c r="X1942" s="1788"/>
      <c r="Y1942" s="1788"/>
      <c r="Z1942" s="1788"/>
      <c r="AA1942" s="1788"/>
      <c r="AB1942" s="1788"/>
      <c r="AC1942" s="1788"/>
      <c r="AD1942" s="1311"/>
      <c r="AE1942" s="1311"/>
      <c r="AF1942" s="1311"/>
      <c r="AG1942" s="1311"/>
      <c r="AH1942" s="1782"/>
    </row>
    <row r="1943" spans="1:34" ht="5.85" customHeight="1">
      <c r="A1943" s="1787"/>
      <c r="B1943" s="1788"/>
      <c r="C1943" s="1788"/>
      <c r="D1943" s="1788"/>
      <c r="E1943" s="1788"/>
      <c r="F1943" s="1788"/>
      <c r="G1943" s="1788"/>
      <c r="H1943" s="1788"/>
      <c r="I1943" s="1788"/>
      <c r="J1943" s="1788"/>
      <c r="K1943" s="1788"/>
      <c r="L1943" s="1788"/>
      <c r="M1943" s="1788"/>
      <c r="N1943" s="1788"/>
      <c r="O1943" s="1788"/>
      <c r="P1943" s="1788"/>
      <c r="Q1943" s="1788"/>
      <c r="R1943" s="1788"/>
      <c r="S1943" s="1788"/>
      <c r="T1943" s="1788"/>
      <c r="U1943" s="1788"/>
      <c r="V1943" s="1788"/>
      <c r="W1943" s="1788"/>
      <c r="X1943" s="1788"/>
      <c r="Y1943" s="1788"/>
      <c r="Z1943" s="1788"/>
      <c r="AA1943" s="1788"/>
      <c r="AB1943" s="1788"/>
      <c r="AC1943" s="1788"/>
      <c r="AD1943" s="1782"/>
      <c r="AE1943" s="1309"/>
      <c r="AF1943" s="1309"/>
      <c r="AG1943" s="1309"/>
      <c r="AH1943" s="1782"/>
    </row>
    <row r="1944" spans="1:34" ht="11.65" customHeight="1">
      <c r="A1944" s="1787" t="s">
        <v>2839</v>
      </c>
      <c r="B1944" s="1788"/>
      <c r="C1944" s="1788"/>
      <c r="D1944" s="1788"/>
      <c r="E1944" s="1788"/>
      <c r="F1944" s="1788"/>
      <c r="G1944" s="1788"/>
      <c r="H1944" s="1788"/>
      <c r="I1944" s="1788"/>
      <c r="J1944" s="1788"/>
      <c r="K1944" s="1788"/>
      <c r="L1944" s="1788"/>
      <c r="M1944" s="1788"/>
      <c r="N1944" s="1788"/>
      <c r="O1944" s="1788"/>
      <c r="P1944" s="1788"/>
      <c r="Q1944" s="1788"/>
      <c r="R1944" s="1788"/>
      <c r="S1944" s="1788"/>
      <c r="T1944" s="1788"/>
      <c r="U1944" s="1788"/>
      <c r="V1944" s="1788"/>
      <c r="W1944" s="1788"/>
      <c r="X1944" s="1788"/>
      <c r="Y1944" s="1788"/>
      <c r="Z1944" s="1788"/>
      <c r="AA1944" s="1788"/>
      <c r="AB1944" s="1788"/>
      <c r="AC1944" s="1788"/>
      <c r="AD1944" s="1818" t="s">
        <v>2840</v>
      </c>
      <c r="AE1944" s="1818"/>
      <c r="AF1944" s="1206">
        <v>21.23</v>
      </c>
      <c r="AG1944" s="1207" t="s">
        <v>5</v>
      </c>
      <c r="AH1944" s="1800"/>
    </row>
    <row r="1945" spans="1:34" ht="11.65" customHeight="1">
      <c r="A1945" s="1819" t="s">
        <v>2841</v>
      </c>
      <c r="B1945" s="1820"/>
      <c r="C1945" s="1820"/>
      <c r="D1945" s="1820"/>
      <c r="E1945" s="1820"/>
      <c r="F1945" s="1820"/>
      <c r="G1945" s="1820"/>
      <c r="H1945" s="1820"/>
      <c r="I1945" s="1820"/>
      <c r="J1945" s="1820"/>
      <c r="K1945" s="1820"/>
      <c r="L1945" s="1820"/>
      <c r="M1945" s="1820"/>
      <c r="N1945" s="1820"/>
      <c r="O1945" s="1820"/>
      <c r="P1945" s="1820"/>
      <c r="Q1945" s="1820"/>
      <c r="R1945" s="1820"/>
      <c r="S1945" s="1820"/>
      <c r="T1945" s="1820"/>
      <c r="U1945" s="1820"/>
      <c r="V1945" s="1820"/>
      <c r="W1945" s="1820"/>
      <c r="X1945" s="1820"/>
      <c r="Y1945" s="1820"/>
      <c r="Z1945" s="1820"/>
      <c r="AA1945" s="1820"/>
      <c r="AB1945" s="1820"/>
      <c r="AC1945" s="1820"/>
      <c r="AD1945" s="1821" t="s">
        <v>2842</v>
      </c>
      <c r="AE1945" s="1821"/>
      <c r="AF1945" s="1210">
        <v>15</v>
      </c>
      <c r="AG1945" s="1211" t="s">
        <v>5</v>
      </c>
      <c r="AH1945" s="1800"/>
    </row>
    <row r="1946" spans="1:34" ht="16.7" customHeight="1">
      <c r="A1946" s="1822" t="s">
        <v>2843</v>
      </c>
      <c r="B1946" s="1802"/>
      <c r="C1946" s="1802"/>
      <c r="D1946" s="1778"/>
      <c r="E1946" s="1823" t="s">
        <v>2624</v>
      </c>
      <c r="F1946" s="1823"/>
      <c r="G1946" s="1823"/>
      <c r="H1946" s="1823"/>
      <c r="I1946" s="1823"/>
      <c r="J1946" s="1823"/>
      <c r="K1946" s="1823"/>
      <c r="L1946" s="1823"/>
      <c r="M1946" s="1823"/>
      <c r="N1946" s="1823"/>
      <c r="O1946" s="1823"/>
      <c r="P1946" s="1823"/>
      <c r="Q1946" s="1823"/>
      <c r="R1946" s="1823"/>
      <c r="S1946" s="1823"/>
      <c r="T1946" s="1823"/>
      <c r="U1946" s="1823"/>
      <c r="V1946" s="1823"/>
      <c r="W1946" s="1823"/>
      <c r="X1946" s="1823"/>
      <c r="Y1946" s="1823"/>
      <c r="Z1946" s="1823"/>
      <c r="AA1946" s="1823"/>
      <c r="AB1946" s="1823"/>
      <c r="AC1946" s="1823"/>
      <c r="AD1946" s="1823"/>
      <c r="AE1946" s="1823"/>
      <c r="AF1946" s="1823"/>
      <c r="AG1946" s="1823"/>
      <c r="AH1946" s="1779"/>
    </row>
    <row r="1947" spans="1:34" ht="17.45" customHeight="1">
      <c r="A1947" s="1824" t="s">
        <v>2844</v>
      </c>
      <c r="B1947" s="1816"/>
      <c r="C1947" s="1816"/>
      <c r="D1947" s="1309"/>
      <c r="E1947" s="1815" t="s">
        <v>208</v>
      </c>
      <c r="F1947" s="1815"/>
      <c r="G1947" s="1111"/>
      <c r="H1947" s="1796" t="s">
        <v>2845</v>
      </c>
      <c r="I1947" s="1796"/>
      <c r="J1947" s="1796" t="s">
        <v>497</v>
      </c>
      <c r="K1947" s="1796"/>
      <c r="L1947" s="1309"/>
      <c r="M1947" s="1309"/>
      <c r="N1947" s="1816" t="s">
        <v>2846</v>
      </c>
      <c r="O1947" s="1816"/>
      <c r="P1947" s="1816"/>
      <c r="Q1947" s="1816"/>
      <c r="R1947" s="1817">
        <v>6.64</v>
      </c>
      <c r="S1947" s="1817"/>
      <c r="T1947" s="1817"/>
      <c r="U1947" s="1817"/>
      <c r="V1947" s="1309"/>
      <c r="W1947" s="1309"/>
      <c r="X1947" s="1309"/>
      <c r="Y1947" s="1796" t="s">
        <v>2847</v>
      </c>
      <c r="Z1947" s="1796"/>
      <c r="AA1947" s="1796"/>
      <c r="AB1947" s="1796"/>
      <c r="AC1947" s="1796"/>
      <c r="AD1947" s="1796"/>
      <c r="AE1947" s="1796"/>
      <c r="AF1947" s="1797" t="s">
        <v>2848</v>
      </c>
      <c r="AG1947" s="1797"/>
      <c r="AH1947" s="1782"/>
    </row>
    <row r="1948" spans="1:34" ht="5.85" customHeight="1">
      <c r="A1948" s="1798"/>
      <c r="B1948" s="1799"/>
      <c r="C1948" s="1799"/>
      <c r="D1948" s="1799"/>
      <c r="E1948" s="1799"/>
      <c r="F1948" s="1799"/>
      <c r="G1948" s="1799"/>
      <c r="H1948" s="1799"/>
      <c r="I1948" s="1799"/>
      <c r="J1948" s="1799"/>
      <c r="K1948" s="1799"/>
      <c r="L1948" s="1799"/>
      <c r="M1948" s="1799"/>
      <c r="N1948" s="1799"/>
      <c r="O1948" s="1799"/>
      <c r="P1948" s="1799"/>
      <c r="Q1948" s="1799"/>
      <c r="R1948" s="1799"/>
      <c r="S1948" s="1799"/>
      <c r="T1948" s="1799"/>
      <c r="U1948" s="1799"/>
      <c r="V1948" s="1799"/>
      <c r="W1948" s="1799"/>
      <c r="X1948" s="1799"/>
      <c r="Y1948" s="1799"/>
      <c r="Z1948" s="1799"/>
      <c r="AA1948" s="1799"/>
      <c r="AB1948" s="1799"/>
      <c r="AC1948" s="1799"/>
      <c r="AD1948" s="1799"/>
      <c r="AE1948" s="1799"/>
      <c r="AF1948" s="1799"/>
      <c r="AG1948" s="1799"/>
      <c r="AH1948" s="1800"/>
    </row>
    <row r="1949" spans="1:34" ht="16.7" customHeight="1">
      <c r="A1949" s="1801" t="s">
        <v>2849</v>
      </c>
      <c r="B1949" s="1802"/>
      <c r="C1949" s="1802"/>
      <c r="D1949" s="1802"/>
      <c r="E1949" s="1802"/>
      <c r="F1949" s="1802"/>
      <c r="G1949" s="1802"/>
      <c r="H1949" s="1802"/>
      <c r="I1949" s="1802"/>
      <c r="J1949" s="1803"/>
      <c r="K1949" s="1789" t="s">
        <v>2850</v>
      </c>
      <c r="L1949" s="1807"/>
      <c r="M1949" s="1789" t="s">
        <v>2851</v>
      </c>
      <c r="N1949" s="1790"/>
      <c r="O1949" s="1790"/>
      <c r="P1949" s="1790"/>
      <c r="Q1949" s="1790"/>
      <c r="R1949" s="1790"/>
      <c r="S1949" s="1790"/>
      <c r="T1949" s="1791"/>
      <c r="U1949" s="1789" t="s">
        <v>2852</v>
      </c>
      <c r="V1949" s="1790"/>
      <c r="W1949" s="1790"/>
      <c r="X1949" s="1790"/>
      <c r="Y1949" s="1790"/>
      <c r="Z1949" s="1790"/>
      <c r="AA1949" s="1790"/>
      <c r="AB1949" s="1790"/>
      <c r="AC1949" s="1790"/>
      <c r="AD1949" s="1791"/>
      <c r="AE1949" s="1810" t="s">
        <v>2853</v>
      </c>
      <c r="AF1949" s="1811"/>
      <c r="AG1949" s="1811"/>
      <c r="AH1949" s="1814"/>
    </row>
    <row r="1950" spans="1:34" ht="17.45" customHeight="1">
      <c r="A1950" s="1804"/>
      <c r="B1950" s="1805"/>
      <c r="C1950" s="1805"/>
      <c r="D1950" s="1805"/>
      <c r="E1950" s="1805"/>
      <c r="F1950" s="1805"/>
      <c r="G1950" s="1805"/>
      <c r="H1950" s="1805"/>
      <c r="I1950" s="1805"/>
      <c r="J1950" s="1806"/>
      <c r="K1950" s="1808"/>
      <c r="L1950" s="1809"/>
      <c r="M1950" s="1789" t="s">
        <v>2854</v>
      </c>
      <c r="N1950" s="1790"/>
      <c r="O1950" s="1790"/>
      <c r="P1950" s="1791"/>
      <c r="Q1950" s="1789" t="s">
        <v>2855</v>
      </c>
      <c r="R1950" s="1790"/>
      <c r="S1950" s="1790"/>
      <c r="T1950" s="1791"/>
      <c r="U1950" s="1789" t="s">
        <v>2854</v>
      </c>
      <c r="V1950" s="1790"/>
      <c r="W1950" s="1790"/>
      <c r="X1950" s="1790"/>
      <c r="Y1950" s="1790"/>
      <c r="Z1950" s="1791"/>
      <c r="AA1950" s="1789" t="s">
        <v>2855</v>
      </c>
      <c r="AB1950" s="1790"/>
      <c r="AC1950" s="1790"/>
      <c r="AD1950" s="1791"/>
      <c r="AE1950" s="1812"/>
      <c r="AF1950" s="1813"/>
      <c r="AG1950" s="1813"/>
      <c r="AH1950" s="1800"/>
    </row>
    <row r="1951" spans="1:34" ht="17.45" customHeight="1">
      <c r="A1951" s="1223"/>
      <c r="B1951" s="1224" t="s">
        <v>1491</v>
      </c>
      <c r="C1951" s="1875" t="s">
        <v>3084</v>
      </c>
      <c r="D1951" s="1876"/>
      <c r="E1951" s="1876"/>
      <c r="F1951" s="1876"/>
      <c r="G1951" s="1876"/>
      <c r="H1951" s="1876"/>
      <c r="I1951" s="1876"/>
      <c r="J1951" s="1875"/>
      <c r="K1951" s="1877">
        <v>2</v>
      </c>
      <c r="L1951" s="1878"/>
      <c r="M1951" s="1877">
        <v>1</v>
      </c>
      <c r="N1951" s="1879"/>
      <c r="O1951" s="1879"/>
      <c r="P1951" s="1878"/>
      <c r="Q1951" s="1877">
        <v>0</v>
      </c>
      <c r="R1951" s="1879"/>
      <c r="S1951" s="1879"/>
      <c r="T1951" s="1878"/>
      <c r="U1951" s="1880">
        <v>9.1189999999999998</v>
      </c>
      <c r="V1951" s="1881"/>
      <c r="W1951" s="1881"/>
      <c r="X1951" s="1881"/>
      <c r="Y1951" s="1881"/>
      <c r="Z1951" s="1882"/>
      <c r="AA1951" s="1880">
        <v>0.96909999999999996</v>
      </c>
      <c r="AB1951" s="1881"/>
      <c r="AC1951" s="1881"/>
      <c r="AD1951" s="1882"/>
      <c r="AE1951" s="1865">
        <v>18.238</v>
      </c>
      <c r="AF1951" s="1847"/>
      <c r="AG1951" s="1847"/>
      <c r="AH1951" s="1225"/>
    </row>
    <row r="1952" spans="1:34" ht="16.7" customHeight="1">
      <c r="A1952" s="1218"/>
      <c r="B1952" s="1205" t="s">
        <v>1469</v>
      </c>
      <c r="C1952" s="1903" t="s">
        <v>3085</v>
      </c>
      <c r="D1952" s="1815"/>
      <c r="E1952" s="1815"/>
      <c r="F1952" s="1815"/>
      <c r="G1952" s="1815"/>
      <c r="H1952" s="1815"/>
      <c r="I1952" s="1815"/>
      <c r="J1952" s="1903"/>
      <c r="K1952" s="1904">
        <v>2</v>
      </c>
      <c r="L1952" s="1905"/>
      <c r="M1952" s="1904">
        <v>1</v>
      </c>
      <c r="N1952" s="1817"/>
      <c r="O1952" s="1817"/>
      <c r="P1952" s="1905"/>
      <c r="Q1952" s="1904">
        <v>0</v>
      </c>
      <c r="R1952" s="1817"/>
      <c r="S1952" s="1817"/>
      <c r="T1952" s="1905"/>
      <c r="U1952" s="1906">
        <v>166.98220000000001</v>
      </c>
      <c r="V1952" s="1907"/>
      <c r="W1952" s="1907"/>
      <c r="X1952" s="1907"/>
      <c r="Y1952" s="1907"/>
      <c r="Z1952" s="1908"/>
      <c r="AA1952" s="1906">
        <v>108.3261</v>
      </c>
      <c r="AB1952" s="1907"/>
      <c r="AC1952" s="1907"/>
      <c r="AD1952" s="1908"/>
      <c r="AE1952" s="1909">
        <v>333.96440000000001</v>
      </c>
      <c r="AF1952" s="1841"/>
      <c r="AG1952" s="1841"/>
      <c r="AH1952" s="1219"/>
    </row>
    <row r="1953" spans="1:34" ht="17.45" customHeight="1">
      <c r="A1953" s="1220"/>
      <c r="B1953" s="1209" t="s">
        <v>1497</v>
      </c>
      <c r="C1953" s="1866" t="s">
        <v>3086</v>
      </c>
      <c r="D1953" s="1867"/>
      <c r="E1953" s="1867"/>
      <c r="F1953" s="1867"/>
      <c r="G1953" s="1867"/>
      <c r="H1953" s="1867"/>
      <c r="I1953" s="1867"/>
      <c r="J1953" s="1866"/>
      <c r="K1953" s="1868">
        <v>1</v>
      </c>
      <c r="L1953" s="1869"/>
      <c r="M1953" s="1868">
        <v>1</v>
      </c>
      <c r="N1953" s="1870"/>
      <c r="O1953" s="1870"/>
      <c r="P1953" s="1869"/>
      <c r="Q1953" s="1868">
        <v>0</v>
      </c>
      <c r="R1953" s="1870"/>
      <c r="S1953" s="1870"/>
      <c r="T1953" s="1869"/>
      <c r="U1953" s="1871">
        <v>9.6710999999999991</v>
      </c>
      <c r="V1953" s="1872"/>
      <c r="W1953" s="1872"/>
      <c r="X1953" s="1872"/>
      <c r="Y1953" s="1872"/>
      <c r="Z1953" s="1873"/>
      <c r="AA1953" s="1871">
        <v>1.2181</v>
      </c>
      <c r="AB1953" s="1872"/>
      <c r="AC1953" s="1872"/>
      <c r="AD1953" s="1873"/>
      <c r="AE1953" s="1874">
        <v>9.6710999999999991</v>
      </c>
      <c r="AF1953" s="1843"/>
      <c r="AG1953" s="1843"/>
      <c r="AH1953" s="1222"/>
    </row>
    <row r="1954" spans="1:34" ht="16.7" customHeight="1">
      <c r="A1954" s="1792"/>
      <c r="B1954" s="1793"/>
      <c r="C1954" s="1793"/>
      <c r="D1954" s="1793"/>
      <c r="E1954" s="1793"/>
      <c r="F1954" s="1793"/>
      <c r="G1954" s="1793"/>
      <c r="H1954" s="1793"/>
      <c r="I1954" s="1793"/>
      <c r="J1954" s="1793"/>
      <c r="K1954" s="1794" t="s">
        <v>2856</v>
      </c>
      <c r="L1954" s="1794"/>
      <c r="M1954" s="1794"/>
      <c r="N1954" s="1794"/>
      <c r="O1954" s="1794"/>
      <c r="P1954" s="1794"/>
      <c r="Q1954" s="1794"/>
      <c r="R1954" s="1794"/>
      <c r="S1954" s="1794"/>
      <c r="T1954" s="1794"/>
      <c r="U1954" s="1794"/>
      <c r="V1954" s="1794"/>
      <c r="W1954" s="1794"/>
      <c r="X1954" s="1794"/>
      <c r="Y1954" s="1794"/>
      <c r="Z1954" s="1794"/>
      <c r="AA1954" s="1795">
        <v>361.87349999999998</v>
      </c>
      <c r="AB1954" s="1795"/>
      <c r="AC1954" s="1795"/>
      <c r="AD1954" s="1795"/>
      <c r="AE1954" s="1795"/>
      <c r="AF1954" s="1795"/>
      <c r="AG1954" s="1795"/>
      <c r="AH1954" s="1213"/>
    </row>
    <row r="1955" spans="1:34" ht="17.45" customHeight="1">
      <c r="A1955" s="1801" t="s">
        <v>2857</v>
      </c>
      <c r="B1955" s="1825"/>
      <c r="C1955" s="1825"/>
      <c r="D1955" s="1825"/>
      <c r="E1955" s="1825"/>
      <c r="F1955" s="1825"/>
      <c r="G1955" s="1825"/>
      <c r="H1955" s="1825"/>
      <c r="I1955" s="1825"/>
      <c r="J1955" s="1825"/>
      <c r="K1955" s="1825"/>
      <c r="L1955" s="1825"/>
      <c r="M1955" s="1825"/>
      <c r="N1955" s="1826"/>
      <c r="O1955" s="1789" t="s">
        <v>2858</v>
      </c>
      <c r="P1955" s="1790"/>
      <c r="Q1955" s="1790"/>
      <c r="R1955" s="1790"/>
      <c r="S1955" s="1791"/>
      <c r="T1955" s="1827" t="s">
        <v>2850</v>
      </c>
      <c r="U1955" s="1790"/>
      <c r="V1955" s="1790"/>
      <c r="W1955" s="1213"/>
      <c r="X1955" s="1789" t="s">
        <v>2859</v>
      </c>
      <c r="Y1955" s="1790"/>
      <c r="Z1955" s="1790"/>
      <c r="AA1955" s="1790"/>
      <c r="AB1955" s="1790"/>
      <c r="AC1955" s="1790"/>
      <c r="AD1955" s="1791"/>
      <c r="AE1955" s="1810" t="s">
        <v>2853</v>
      </c>
      <c r="AF1955" s="1828"/>
      <c r="AG1955" s="1828"/>
      <c r="AH1955" s="1213"/>
    </row>
    <row r="1956" spans="1:34" ht="17.45" customHeight="1">
      <c r="A1956" s="1223"/>
      <c r="B1956" s="1224" t="s">
        <v>1017</v>
      </c>
      <c r="C1956" s="1875" t="s">
        <v>1018</v>
      </c>
      <c r="D1956" s="1876"/>
      <c r="E1956" s="1876"/>
      <c r="F1956" s="1876"/>
      <c r="G1956" s="1876"/>
      <c r="H1956" s="1876"/>
      <c r="I1956" s="1876"/>
      <c r="J1956" s="1876"/>
      <c r="K1956" s="1876"/>
      <c r="L1956" s="1876"/>
      <c r="M1956" s="1876"/>
      <c r="N1956" s="1875"/>
      <c r="O1956" s="1885">
        <v>0</v>
      </c>
      <c r="P1956" s="1886"/>
      <c r="Q1956" s="1886"/>
      <c r="R1956" s="1886"/>
      <c r="S1956" s="1887"/>
      <c r="T1956" s="1917">
        <v>2</v>
      </c>
      <c r="U1956" s="1886"/>
      <c r="V1956" s="1886"/>
      <c r="W1956" s="1225"/>
      <c r="X1956" s="1880">
        <v>27.6053</v>
      </c>
      <c r="Y1956" s="1881"/>
      <c r="Z1956" s="1881"/>
      <c r="AA1956" s="1881"/>
      <c r="AB1956" s="1881"/>
      <c r="AC1956" s="1881"/>
      <c r="AD1956" s="1882"/>
      <c r="AE1956" s="1865">
        <v>55.210599999999999</v>
      </c>
      <c r="AF1956" s="1847"/>
      <c r="AG1956" s="1847"/>
      <c r="AH1956" s="1225"/>
    </row>
    <row r="1957" spans="1:34" ht="16.7" customHeight="1">
      <c r="A1957" s="1220"/>
      <c r="B1957" s="1209" t="s">
        <v>1009</v>
      </c>
      <c r="C1957" s="1866" t="s">
        <v>1010</v>
      </c>
      <c r="D1957" s="1867"/>
      <c r="E1957" s="1867"/>
      <c r="F1957" s="1867"/>
      <c r="G1957" s="1867"/>
      <c r="H1957" s="1867"/>
      <c r="I1957" s="1867"/>
      <c r="J1957" s="1867"/>
      <c r="K1957" s="1867"/>
      <c r="L1957" s="1867"/>
      <c r="M1957" s="1867"/>
      <c r="N1957" s="1866"/>
      <c r="O1957" s="1893">
        <v>0</v>
      </c>
      <c r="P1957" s="1894"/>
      <c r="Q1957" s="1894"/>
      <c r="R1957" s="1894"/>
      <c r="S1957" s="1895"/>
      <c r="T1957" s="1918">
        <v>7</v>
      </c>
      <c r="U1957" s="1894"/>
      <c r="V1957" s="1894"/>
      <c r="W1957" s="1222"/>
      <c r="X1957" s="1871">
        <v>22.268799999999999</v>
      </c>
      <c r="Y1957" s="1872"/>
      <c r="Z1957" s="1872"/>
      <c r="AA1957" s="1872"/>
      <c r="AB1957" s="1872"/>
      <c r="AC1957" s="1872"/>
      <c r="AD1957" s="1873"/>
      <c r="AE1957" s="1874">
        <v>155.88159999999999</v>
      </c>
      <c r="AF1957" s="1843"/>
      <c r="AG1957" s="1843"/>
      <c r="AH1957" s="1222"/>
    </row>
    <row r="1958" spans="1:34" ht="17.45" customHeight="1">
      <c r="A1958" s="1792"/>
      <c r="B1958" s="1778"/>
      <c r="C1958" s="1778"/>
      <c r="D1958" s="1778"/>
      <c r="E1958" s="1778"/>
      <c r="F1958" s="1778"/>
      <c r="G1958" s="1778"/>
      <c r="H1958" s="1778"/>
      <c r="I1958" s="1846" t="s">
        <v>2860</v>
      </c>
      <c r="J1958" s="1846"/>
      <c r="K1958" s="1846"/>
      <c r="L1958" s="1846"/>
      <c r="M1958" s="1846"/>
      <c r="N1958" s="1846"/>
      <c r="O1958" s="1846"/>
      <c r="P1958" s="1846"/>
      <c r="Q1958" s="1846"/>
      <c r="R1958" s="1846"/>
      <c r="S1958" s="1846"/>
      <c r="T1958" s="1846"/>
      <c r="U1958" s="1846"/>
      <c r="V1958" s="1846"/>
      <c r="W1958" s="1846"/>
      <c r="X1958" s="1846"/>
      <c r="Y1958" s="1846"/>
      <c r="Z1958" s="1793"/>
      <c r="AA1958" s="1847">
        <v>211.09219999999999</v>
      </c>
      <c r="AB1958" s="1847"/>
      <c r="AC1958" s="1847"/>
      <c r="AD1958" s="1847"/>
      <c r="AE1958" s="1847"/>
      <c r="AF1958" s="1847"/>
      <c r="AG1958" s="1847"/>
      <c r="AH1958" s="1814"/>
    </row>
    <row r="1959" spans="1:34" ht="17.45" customHeight="1">
      <c r="A1959" s="1844"/>
      <c r="B1959" s="1309"/>
      <c r="C1959" s="1309"/>
      <c r="D1959" s="1309"/>
      <c r="E1959" s="1309"/>
      <c r="F1959" s="1309"/>
      <c r="G1959" s="1309"/>
      <c r="H1959" s="1309"/>
      <c r="I1959" s="1840" t="s">
        <v>2861</v>
      </c>
      <c r="J1959" s="1840"/>
      <c r="K1959" s="1840"/>
      <c r="L1959" s="1840"/>
      <c r="M1959" s="1840"/>
      <c r="N1959" s="1840"/>
      <c r="O1959" s="1840"/>
      <c r="P1959" s="1840"/>
      <c r="Q1959" s="1840"/>
      <c r="R1959" s="1840"/>
      <c r="S1959" s="1840"/>
      <c r="T1959" s="1840"/>
      <c r="U1959" s="1840"/>
      <c r="V1959" s="1840"/>
      <c r="W1959" s="1840"/>
      <c r="X1959" s="1840"/>
      <c r="Y1959" s="1840"/>
      <c r="Z1959" s="1309"/>
      <c r="AA1959" s="1841">
        <v>572.96569999999997</v>
      </c>
      <c r="AB1959" s="1841"/>
      <c r="AC1959" s="1841"/>
      <c r="AD1959" s="1841"/>
      <c r="AE1959" s="1841"/>
      <c r="AF1959" s="1841"/>
      <c r="AG1959" s="1841"/>
      <c r="AH1959" s="1782"/>
    </row>
    <row r="1960" spans="1:34" ht="16.7" customHeight="1">
      <c r="A1960" s="1844"/>
      <c r="B1960" s="1309"/>
      <c r="C1960" s="1309"/>
      <c r="D1960" s="1309"/>
      <c r="E1960" s="1309"/>
      <c r="F1960" s="1309"/>
      <c r="G1960" s="1309"/>
      <c r="H1960" s="1309"/>
      <c r="I1960" s="1840" t="s">
        <v>2862</v>
      </c>
      <c r="J1960" s="1840"/>
      <c r="K1960" s="1840"/>
      <c r="L1960" s="1840"/>
      <c r="M1960" s="1840"/>
      <c r="N1960" s="1840"/>
      <c r="O1960" s="1840"/>
      <c r="P1960" s="1840"/>
      <c r="Q1960" s="1840"/>
      <c r="R1960" s="1840"/>
      <c r="S1960" s="1840"/>
      <c r="T1960" s="1840"/>
      <c r="U1960" s="1840"/>
      <c r="V1960" s="1840"/>
      <c r="W1960" s="1840"/>
      <c r="X1960" s="1840"/>
      <c r="Y1960" s="1840"/>
      <c r="Z1960" s="1309"/>
      <c r="AA1960" s="1841">
        <v>86.29</v>
      </c>
      <c r="AB1960" s="1841"/>
      <c r="AC1960" s="1841"/>
      <c r="AD1960" s="1841"/>
      <c r="AE1960" s="1841"/>
      <c r="AF1960" s="1841"/>
      <c r="AG1960" s="1841"/>
      <c r="AH1960" s="1782"/>
    </row>
    <row r="1961" spans="1:34" ht="17.45" customHeight="1">
      <c r="A1961" s="1844"/>
      <c r="B1961" s="1309"/>
      <c r="C1961" s="1309"/>
      <c r="D1961" s="1309"/>
      <c r="E1961" s="1309"/>
      <c r="F1961" s="1309"/>
      <c r="G1961" s="1309"/>
      <c r="H1961" s="1309"/>
      <c r="I1961" s="1840" t="s">
        <v>2863</v>
      </c>
      <c r="J1961" s="1840"/>
      <c r="K1961" s="1840"/>
      <c r="L1961" s="1840"/>
      <c r="M1961" s="1840"/>
      <c r="N1961" s="1840"/>
      <c r="O1961" s="1840"/>
      <c r="P1961" s="1840"/>
      <c r="Q1961" s="1840"/>
      <c r="R1961" s="1840"/>
      <c r="S1961" s="1840"/>
      <c r="T1961" s="1840"/>
      <c r="U1961" s="1840"/>
      <c r="V1961" s="1840"/>
      <c r="W1961" s="1840"/>
      <c r="X1961" s="1840"/>
      <c r="Y1961" s="1840"/>
      <c r="Z1961" s="1309"/>
      <c r="AA1961" s="1841">
        <v>0.23469999999999999</v>
      </c>
      <c r="AB1961" s="1841"/>
      <c r="AC1961" s="1841"/>
      <c r="AD1961" s="1841"/>
      <c r="AE1961" s="1841"/>
      <c r="AF1961" s="1841"/>
      <c r="AG1961" s="1841"/>
      <c r="AH1961" s="1782"/>
    </row>
    <row r="1962" spans="1:34" ht="16.7" customHeight="1">
      <c r="A1962" s="1845"/>
      <c r="B1962" s="1799"/>
      <c r="C1962" s="1799"/>
      <c r="D1962" s="1799"/>
      <c r="E1962" s="1799"/>
      <c r="F1962" s="1799"/>
      <c r="G1962" s="1799"/>
      <c r="H1962" s="1799"/>
      <c r="I1962" s="1842" t="s">
        <v>2864</v>
      </c>
      <c r="J1962" s="1842"/>
      <c r="K1962" s="1842"/>
      <c r="L1962" s="1842"/>
      <c r="M1962" s="1842"/>
      <c r="N1962" s="1842"/>
      <c r="O1962" s="1842"/>
      <c r="P1962" s="1842"/>
      <c r="Q1962" s="1842"/>
      <c r="R1962" s="1842"/>
      <c r="S1962" s="1842"/>
      <c r="T1962" s="1842"/>
      <c r="U1962" s="1842"/>
      <c r="V1962" s="1842"/>
      <c r="W1962" s="1842"/>
      <c r="X1962" s="1842"/>
      <c r="Y1962" s="1842"/>
      <c r="Z1962" s="1799"/>
      <c r="AA1962" s="1843">
        <v>0</v>
      </c>
      <c r="AB1962" s="1843"/>
      <c r="AC1962" s="1843"/>
      <c r="AD1962" s="1843"/>
      <c r="AE1962" s="1843"/>
      <c r="AF1962" s="1843"/>
      <c r="AG1962" s="1843"/>
      <c r="AH1962" s="1800"/>
    </row>
    <row r="1963" spans="1:34" ht="17.45" customHeight="1">
      <c r="A1963" s="1801" t="s">
        <v>2865</v>
      </c>
      <c r="B1963" s="1825"/>
      <c r="C1963" s="1825"/>
      <c r="D1963" s="1825"/>
      <c r="E1963" s="1825"/>
      <c r="F1963" s="1825"/>
      <c r="G1963" s="1825"/>
      <c r="H1963" s="1825"/>
      <c r="I1963" s="1825"/>
      <c r="J1963" s="1825"/>
      <c r="K1963" s="1825"/>
      <c r="L1963" s="1825"/>
      <c r="M1963" s="1825"/>
      <c r="N1963" s="1826"/>
      <c r="O1963" s="1789" t="s">
        <v>2850</v>
      </c>
      <c r="P1963" s="1790"/>
      <c r="Q1963" s="1790"/>
      <c r="R1963" s="1790"/>
      <c r="S1963" s="1791"/>
      <c r="T1963" s="1827" t="s">
        <v>754</v>
      </c>
      <c r="U1963" s="1790"/>
      <c r="V1963" s="1790"/>
      <c r="W1963" s="1213"/>
      <c r="X1963" s="1789" t="s">
        <v>2866</v>
      </c>
      <c r="Y1963" s="1790"/>
      <c r="Z1963" s="1790"/>
      <c r="AA1963" s="1790"/>
      <c r="AB1963" s="1790"/>
      <c r="AC1963" s="1790"/>
      <c r="AD1963" s="1791"/>
      <c r="AE1963" s="1810" t="s">
        <v>2867</v>
      </c>
      <c r="AF1963" s="1828"/>
      <c r="AG1963" s="1828"/>
      <c r="AH1963" s="1213"/>
    </row>
    <row r="1964" spans="1:34" ht="17.45" customHeight="1">
      <c r="A1964" s="1215"/>
      <c r="B1964" s="1216" t="s">
        <v>3087</v>
      </c>
      <c r="C1964" s="1829" t="s">
        <v>3088</v>
      </c>
      <c r="D1964" s="1830"/>
      <c r="E1964" s="1830"/>
      <c r="F1964" s="1830"/>
      <c r="G1964" s="1830"/>
      <c r="H1964" s="1830"/>
      <c r="I1964" s="1830"/>
      <c r="J1964" s="1830"/>
      <c r="K1964" s="1830"/>
      <c r="L1964" s="1830"/>
      <c r="M1964" s="1830"/>
      <c r="N1964" s="1829"/>
      <c r="O1964" s="1831">
        <v>5.7499999999999999E-3</v>
      </c>
      <c r="P1964" s="1832"/>
      <c r="Q1964" s="1832"/>
      <c r="R1964" s="1832"/>
      <c r="S1964" s="1833"/>
      <c r="T1964" s="1834" t="s">
        <v>478</v>
      </c>
      <c r="U1964" s="1835"/>
      <c r="V1964" s="1835"/>
      <c r="W1964" s="1217"/>
      <c r="X1964" s="1836">
        <v>0</v>
      </c>
      <c r="Y1964" s="1837"/>
      <c r="Z1964" s="1837"/>
      <c r="AA1964" s="1837"/>
      <c r="AB1964" s="1837"/>
      <c r="AC1964" s="1837"/>
      <c r="AD1964" s="1838"/>
      <c r="AE1964" s="1839">
        <v>0</v>
      </c>
      <c r="AF1964" s="1795"/>
      <c r="AG1964" s="1795"/>
      <c r="AH1964" s="1217"/>
    </row>
    <row r="1965" spans="1:34" ht="16.7" customHeight="1">
      <c r="A1965" s="1792"/>
      <c r="B1965" s="1793"/>
      <c r="C1965" s="1793"/>
      <c r="D1965" s="1793"/>
      <c r="E1965" s="1793"/>
      <c r="F1965" s="1793"/>
      <c r="G1965" s="1793"/>
      <c r="H1965" s="1793"/>
      <c r="I1965" s="1794" t="s">
        <v>2869</v>
      </c>
      <c r="J1965" s="1794"/>
      <c r="K1965" s="1794"/>
      <c r="L1965" s="1794"/>
      <c r="M1965" s="1794"/>
      <c r="N1965" s="1794"/>
      <c r="O1965" s="1794"/>
      <c r="P1965" s="1794"/>
      <c r="Q1965" s="1794"/>
      <c r="R1965" s="1794"/>
      <c r="S1965" s="1794"/>
      <c r="T1965" s="1794"/>
      <c r="U1965" s="1794"/>
      <c r="V1965" s="1794"/>
      <c r="W1965" s="1794"/>
      <c r="X1965" s="1794"/>
      <c r="Y1965" s="1794"/>
      <c r="Z1965" s="1214"/>
      <c r="AA1965" s="1795">
        <v>0</v>
      </c>
      <c r="AB1965" s="1795"/>
      <c r="AC1965" s="1795"/>
      <c r="AD1965" s="1795"/>
      <c r="AE1965" s="1795"/>
      <c r="AF1965" s="1795"/>
      <c r="AG1965" s="1795"/>
      <c r="AH1965" s="1213"/>
    </row>
    <row r="1966" spans="1:34" ht="17.45" customHeight="1">
      <c r="A1966" s="1801" t="s">
        <v>2870</v>
      </c>
      <c r="B1966" s="1825"/>
      <c r="C1966" s="1825"/>
      <c r="D1966" s="1825"/>
      <c r="E1966" s="1825"/>
      <c r="F1966" s="1825"/>
      <c r="G1966" s="1825"/>
      <c r="H1966" s="1825"/>
      <c r="I1966" s="1825"/>
      <c r="J1966" s="1825"/>
      <c r="K1966" s="1825"/>
      <c r="L1966" s="1825"/>
      <c r="M1966" s="1825"/>
      <c r="N1966" s="1826"/>
      <c r="O1966" s="1789" t="s">
        <v>2850</v>
      </c>
      <c r="P1966" s="1790"/>
      <c r="Q1966" s="1790"/>
      <c r="R1966" s="1790"/>
      <c r="S1966" s="1791"/>
      <c r="T1966" s="1827" t="s">
        <v>754</v>
      </c>
      <c r="U1966" s="1790"/>
      <c r="V1966" s="1790"/>
      <c r="W1966" s="1213"/>
      <c r="X1966" s="1789" t="s">
        <v>2866</v>
      </c>
      <c r="Y1966" s="1790"/>
      <c r="Z1966" s="1790"/>
      <c r="AA1966" s="1790"/>
      <c r="AB1966" s="1790"/>
      <c r="AC1966" s="1790"/>
      <c r="AD1966" s="1791"/>
      <c r="AE1966" s="1810" t="s">
        <v>2867</v>
      </c>
      <c r="AF1966" s="1828"/>
      <c r="AG1966" s="1828"/>
      <c r="AH1966" s="1213"/>
    </row>
    <row r="1967" spans="1:34" ht="16.7" customHeight="1">
      <c r="A1967" s="1215"/>
      <c r="B1967" s="1216" t="s">
        <v>3089</v>
      </c>
      <c r="C1967" s="1829" t="s">
        <v>3090</v>
      </c>
      <c r="D1967" s="1830"/>
      <c r="E1967" s="1830"/>
      <c r="F1967" s="1830"/>
      <c r="G1967" s="1830"/>
      <c r="H1967" s="1830"/>
      <c r="I1967" s="1830"/>
      <c r="J1967" s="1830"/>
      <c r="K1967" s="1830"/>
      <c r="L1967" s="1830"/>
      <c r="M1967" s="1830"/>
      <c r="N1967" s="1829"/>
      <c r="O1967" s="1831">
        <v>1</v>
      </c>
      <c r="P1967" s="1832"/>
      <c r="Q1967" s="1832"/>
      <c r="R1967" s="1832"/>
      <c r="S1967" s="1833"/>
      <c r="T1967" s="1834" t="s">
        <v>497</v>
      </c>
      <c r="U1967" s="1835"/>
      <c r="V1967" s="1835"/>
      <c r="W1967" s="1217"/>
      <c r="X1967" s="1836">
        <v>405.1139</v>
      </c>
      <c r="Y1967" s="1837"/>
      <c r="Z1967" s="1837"/>
      <c r="AA1967" s="1837"/>
      <c r="AB1967" s="1837"/>
      <c r="AC1967" s="1837"/>
      <c r="AD1967" s="1838"/>
      <c r="AE1967" s="1839">
        <v>405.11</v>
      </c>
      <c r="AF1967" s="1795"/>
      <c r="AG1967" s="1795"/>
      <c r="AH1967" s="1217"/>
    </row>
    <row r="1968" spans="1:34" ht="17.45" customHeight="1">
      <c r="A1968" s="1792"/>
      <c r="B1968" s="1793"/>
      <c r="C1968" s="1793"/>
      <c r="D1968" s="1793"/>
      <c r="E1968" s="1793"/>
      <c r="F1968" s="1793"/>
      <c r="G1968" s="1793"/>
      <c r="H1968" s="1793"/>
      <c r="I1968" s="1794" t="s">
        <v>2871</v>
      </c>
      <c r="J1968" s="1794"/>
      <c r="K1968" s="1794"/>
      <c r="L1968" s="1794"/>
      <c r="M1968" s="1794"/>
      <c r="N1968" s="1794"/>
      <c r="O1968" s="1794"/>
      <c r="P1968" s="1794"/>
      <c r="Q1968" s="1794"/>
      <c r="R1968" s="1794"/>
      <c r="S1968" s="1794"/>
      <c r="T1968" s="1794"/>
      <c r="U1968" s="1794"/>
      <c r="V1968" s="1794"/>
      <c r="W1968" s="1794"/>
      <c r="X1968" s="1794"/>
      <c r="Y1968" s="1794"/>
      <c r="Z1968" s="1214"/>
      <c r="AA1968" s="1795">
        <v>405.11</v>
      </c>
      <c r="AB1968" s="1795"/>
      <c r="AC1968" s="1795"/>
      <c r="AD1968" s="1795"/>
      <c r="AE1968" s="1795"/>
      <c r="AF1968" s="1795"/>
      <c r="AG1968" s="1795"/>
      <c r="AH1968" s="1213"/>
    </row>
    <row r="1969" spans="1:34" ht="17.45" customHeight="1">
      <c r="A1969" s="1801" t="s">
        <v>2872</v>
      </c>
      <c r="B1969" s="1825"/>
      <c r="C1969" s="1825"/>
      <c r="D1969" s="1825"/>
      <c r="E1969" s="1825"/>
      <c r="F1969" s="1825"/>
      <c r="G1969" s="1825"/>
      <c r="H1969" s="1825"/>
      <c r="I1969" s="1825"/>
      <c r="J1969" s="1825"/>
      <c r="K1969" s="1825"/>
      <c r="L1969" s="1825"/>
      <c r="M1969" s="1825"/>
      <c r="N1969" s="1826"/>
      <c r="O1969" s="1789" t="s">
        <v>2850</v>
      </c>
      <c r="P1969" s="1790"/>
      <c r="Q1969" s="1790"/>
      <c r="R1969" s="1790"/>
      <c r="S1969" s="1791"/>
      <c r="T1969" s="1827" t="s">
        <v>754</v>
      </c>
      <c r="U1969" s="1790"/>
      <c r="V1969" s="1790"/>
      <c r="W1969" s="1213"/>
      <c r="X1969" s="1789" t="s">
        <v>2866</v>
      </c>
      <c r="Y1969" s="1790"/>
      <c r="Z1969" s="1790"/>
      <c r="AA1969" s="1790"/>
      <c r="AB1969" s="1790"/>
      <c r="AC1969" s="1790"/>
      <c r="AD1969" s="1791"/>
      <c r="AE1969" s="1810" t="s">
        <v>2867</v>
      </c>
      <c r="AF1969" s="1828"/>
      <c r="AG1969" s="1828"/>
      <c r="AH1969" s="1213"/>
    </row>
    <row r="1970" spans="1:34" ht="16.7" customHeight="1">
      <c r="A1970" s="1792"/>
      <c r="B1970" s="1793"/>
      <c r="C1970" s="1793"/>
      <c r="D1970" s="1793"/>
      <c r="E1970" s="1793"/>
      <c r="F1970" s="1793"/>
      <c r="G1970" s="1793"/>
      <c r="H1970" s="1793"/>
      <c r="I1970" s="1793"/>
      <c r="J1970" s="1793"/>
      <c r="K1970" s="1794" t="s">
        <v>2873</v>
      </c>
      <c r="L1970" s="1794"/>
      <c r="M1970" s="1794"/>
      <c r="N1970" s="1794"/>
      <c r="O1970" s="1794"/>
      <c r="P1970" s="1794"/>
      <c r="Q1970" s="1794"/>
      <c r="R1970" s="1794"/>
      <c r="S1970" s="1794"/>
      <c r="T1970" s="1794"/>
      <c r="U1970" s="1794"/>
      <c r="V1970" s="1794"/>
      <c r="W1970" s="1794"/>
      <c r="X1970" s="1794"/>
      <c r="Y1970" s="1794"/>
      <c r="Z1970" s="1794"/>
      <c r="AA1970" s="1794"/>
      <c r="AB1970" s="1214"/>
      <c r="AC1970" s="1795">
        <v>0</v>
      </c>
      <c r="AD1970" s="1795"/>
      <c r="AE1970" s="1795"/>
      <c r="AF1970" s="1795"/>
      <c r="AG1970" s="1795"/>
      <c r="AH1970" s="1213"/>
    </row>
    <row r="1971" spans="1:34" ht="17.45" customHeight="1">
      <c r="A1971" s="1801" t="s">
        <v>2874</v>
      </c>
      <c r="B1971" s="1825"/>
      <c r="C1971" s="1825"/>
      <c r="D1971" s="1825"/>
      <c r="E1971" s="1825"/>
      <c r="F1971" s="1825"/>
      <c r="G1971" s="1825"/>
      <c r="H1971" s="1825"/>
      <c r="I1971" s="1825"/>
      <c r="J1971" s="1826"/>
      <c r="K1971" s="1789" t="s">
        <v>2850</v>
      </c>
      <c r="L1971" s="1791"/>
      <c r="M1971" s="1855" t="s">
        <v>2875</v>
      </c>
      <c r="N1971" s="1856"/>
      <c r="O1971" s="1857"/>
      <c r="P1971" s="1855" t="s">
        <v>2876</v>
      </c>
      <c r="Q1971" s="1856"/>
      <c r="R1971" s="1857"/>
      <c r="S1971" s="1855" t="s">
        <v>2877</v>
      </c>
      <c r="T1971" s="1857"/>
      <c r="U1971" s="1789" t="s">
        <v>2878</v>
      </c>
      <c r="V1971" s="1790"/>
      <c r="W1971" s="1791"/>
      <c r="X1971" s="1789" t="s">
        <v>2879</v>
      </c>
      <c r="Y1971" s="1790"/>
      <c r="Z1971" s="1790"/>
      <c r="AA1971" s="1790"/>
      <c r="AB1971" s="1791"/>
      <c r="AC1971" s="1789" t="s">
        <v>2880</v>
      </c>
      <c r="AD1971" s="1791"/>
      <c r="AE1971" s="1810" t="s">
        <v>2867</v>
      </c>
      <c r="AF1971" s="1828"/>
      <c r="AG1971" s="1828"/>
      <c r="AH1971" s="1213"/>
    </row>
    <row r="1972" spans="1:34" ht="17.45" customHeight="1">
      <c r="A1972" s="1853"/>
      <c r="B1972" s="1778"/>
      <c r="C1972" s="1778"/>
      <c r="D1972" s="1778"/>
      <c r="E1972" s="1778"/>
      <c r="F1972" s="1778"/>
      <c r="G1972" s="1778"/>
      <c r="H1972" s="1778"/>
      <c r="I1972" s="1846" t="s">
        <v>2881</v>
      </c>
      <c r="J1972" s="1846"/>
      <c r="K1972" s="1846"/>
      <c r="L1972" s="1846"/>
      <c r="M1972" s="1846"/>
      <c r="N1972" s="1846"/>
      <c r="O1972" s="1846"/>
      <c r="P1972" s="1846"/>
      <c r="Q1972" s="1846"/>
      <c r="R1972" s="1846"/>
      <c r="S1972" s="1846"/>
      <c r="T1972" s="1846"/>
      <c r="U1972" s="1846"/>
      <c r="V1972" s="1846"/>
      <c r="W1972" s="1846"/>
      <c r="X1972" s="1846"/>
      <c r="Y1972" s="1846"/>
      <c r="Z1972" s="1203"/>
      <c r="AA1972" s="1847">
        <v>0</v>
      </c>
      <c r="AB1972" s="1847"/>
      <c r="AC1972" s="1847"/>
      <c r="AD1972" s="1847"/>
      <c r="AE1972" s="1847"/>
      <c r="AF1972" s="1847"/>
      <c r="AG1972" s="1847"/>
      <c r="AH1972" s="1204"/>
    </row>
    <row r="1973" spans="1:34" ht="5.0999999999999996" customHeight="1">
      <c r="A1973" s="1854"/>
      <c r="B1973" s="1309"/>
      <c r="C1973" s="1309"/>
      <c r="D1973" s="1309"/>
      <c r="E1973" s="1309"/>
      <c r="F1973" s="1309"/>
      <c r="G1973" s="1309"/>
      <c r="H1973" s="1309"/>
      <c r="I1973" s="1309"/>
      <c r="J1973" s="1309"/>
      <c r="K1973" s="1309"/>
      <c r="L1973" s="1309"/>
      <c r="M1973" s="1309"/>
      <c r="N1973" s="1309"/>
      <c r="O1973" s="1309"/>
      <c r="P1973" s="1309"/>
      <c r="Q1973" s="1309"/>
      <c r="R1973" s="1309"/>
      <c r="S1973" s="1309"/>
      <c r="T1973" s="1309"/>
      <c r="U1973" s="1309"/>
      <c r="V1973" s="1309"/>
      <c r="W1973" s="1309"/>
      <c r="X1973" s="1309"/>
      <c r="Y1973" s="1309"/>
      <c r="Z1973" s="1309"/>
      <c r="AA1973" s="1309"/>
      <c r="AB1973" s="1309"/>
      <c r="AC1973" s="1309"/>
      <c r="AD1973" s="1309"/>
      <c r="AE1973" s="1309"/>
      <c r="AF1973" s="1309"/>
      <c r="AG1973" s="1309"/>
      <c r="AH1973" s="1782"/>
    </row>
    <row r="1974" spans="1:34" ht="17.45" customHeight="1">
      <c r="A1974" s="1845"/>
      <c r="B1974" s="1799"/>
      <c r="C1974" s="1799"/>
      <c r="D1974" s="1799"/>
      <c r="E1974" s="1799"/>
      <c r="F1974" s="1799"/>
      <c r="G1974" s="1799"/>
      <c r="H1974" s="1799"/>
      <c r="I1974" s="1842" t="s">
        <v>2882</v>
      </c>
      <c r="J1974" s="1842"/>
      <c r="K1974" s="1842"/>
      <c r="L1974" s="1842"/>
      <c r="M1974" s="1842"/>
      <c r="N1974" s="1842"/>
      <c r="O1974" s="1842"/>
      <c r="P1974" s="1842"/>
      <c r="Q1974" s="1842"/>
      <c r="R1974" s="1842"/>
      <c r="S1974" s="1842"/>
      <c r="T1974" s="1842"/>
      <c r="U1974" s="1842"/>
      <c r="V1974" s="1842"/>
      <c r="W1974" s="1842"/>
      <c r="X1974" s="1842"/>
      <c r="Y1974" s="1842"/>
      <c r="Z1974" s="1212"/>
      <c r="AA1974" s="1848">
        <v>491.63</v>
      </c>
      <c r="AB1974" s="1848"/>
      <c r="AC1974" s="1848"/>
      <c r="AD1974" s="1848"/>
      <c r="AE1974" s="1848"/>
      <c r="AF1974" s="1848"/>
      <c r="AG1974" s="1848"/>
      <c r="AH1974" s="1208"/>
    </row>
    <row r="1975" spans="1:34" ht="45.75" customHeight="1">
      <c r="A1975" s="1849" t="s">
        <v>2883</v>
      </c>
      <c r="B1975" s="1850"/>
      <c r="C1975" s="1850"/>
      <c r="D1975" s="1850"/>
      <c r="E1975" s="1851" t="s">
        <v>3091</v>
      </c>
      <c r="F1975" s="1852"/>
      <c r="G1975" s="1852"/>
      <c r="H1975" s="1852"/>
      <c r="I1975" s="1852"/>
      <c r="J1975" s="1852"/>
      <c r="K1975" s="1852"/>
      <c r="L1975" s="1852"/>
      <c r="M1975" s="1852"/>
      <c r="N1975" s="1852"/>
      <c r="O1975" s="1852"/>
      <c r="P1975" s="1852"/>
      <c r="Q1975" s="1852"/>
      <c r="R1975" s="1852"/>
      <c r="S1975" s="1852"/>
      <c r="T1975" s="1852"/>
      <c r="U1975" s="1852"/>
      <c r="V1975" s="1852"/>
      <c r="W1975" s="1852"/>
      <c r="X1975" s="1852"/>
      <c r="Y1975" s="1852"/>
      <c r="Z1975" s="1852"/>
      <c r="AA1975" s="1852"/>
      <c r="AB1975" s="1852"/>
      <c r="AC1975" s="1852"/>
      <c r="AD1975" s="1852"/>
      <c r="AE1975" s="1852"/>
      <c r="AF1975" s="1852"/>
      <c r="AG1975" s="1852"/>
      <c r="AH1975" s="1851"/>
    </row>
    <row r="1976" spans="1:34" ht="90.2" customHeight="1">
      <c r="A1976" s="1218"/>
      <c r="AH1976" s="1219"/>
    </row>
    <row r="1977" spans="1:34" ht="90.2" customHeight="1">
      <c r="A1977" s="1220"/>
      <c r="B1977" s="1221"/>
      <c r="C1977" s="1221"/>
      <c r="D1977" s="1221"/>
      <c r="E1977" s="1221"/>
      <c r="F1977" s="1221"/>
      <c r="G1977" s="1221"/>
      <c r="H1977" s="1221"/>
      <c r="I1977" s="1221"/>
      <c r="J1977" s="1221"/>
      <c r="K1977" s="1221"/>
      <c r="L1977" s="1221"/>
      <c r="M1977" s="1221"/>
      <c r="N1977" s="1221"/>
      <c r="O1977" s="1221"/>
      <c r="P1977" s="1221"/>
      <c r="Q1977" s="1221"/>
      <c r="R1977" s="1221"/>
      <c r="S1977" s="1221"/>
      <c r="T1977" s="1221"/>
      <c r="U1977" s="1221"/>
      <c r="V1977" s="1221"/>
      <c r="W1977" s="1221"/>
      <c r="X1977" s="1221"/>
      <c r="Y1977" s="1221"/>
      <c r="Z1977" s="1221"/>
      <c r="AA1977" s="1221"/>
      <c r="AB1977" s="1221"/>
      <c r="AC1977" s="1221"/>
      <c r="AD1977" s="1221"/>
      <c r="AE1977" s="1221"/>
      <c r="AF1977" s="1221"/>
      <c r="AG1977" s="1221"/>
      <c r="AH1977" s="1222"/>
    </row>
    <row r="1978" spans="1:34" ht="5.85" customHeight="1">
      <c r="A1978" s="1777"/>
      <c r="B1978" s="1778"/>
      <c r="C1978" s="1778"/>
      <c r="D1978" s="1778"/>
      <c r="E1978" s="1778"/>
      <c r="F1978" s="1778"/>
      <c r="G1978" s="1778"/>
      <c r="H1978" s="1778"/>
      <c r="I1978" s="1778"/>
      <c r="J1978" s="1778"/>
      <c r="K1978" s="1778"/>
      <c r="L1978" s="1778"/>
      <c r="M1978" s="1778"/>
      <c r="N1978" s="1778"/>
      <c r="O1978" s="1778"/>
      <c r="P1978" s="1778"/>
      <c r="Q1978" s="1778"/>
      <c r="R1978" s="1778"/>
      <c r="S1978" s="1778"/>
      <c r="T1978" s="1778"/>
      <c r="U1978" s="1778"/>
      <c r="V1978" s="1778"/>
      <c r="W1978" s="1778"/>
      <c r="X1978" s="1778"/>
      <c r="Y1978" s="1778"/>
      <c r="Z1978" s="1778"/>
      <c r="AA1978" s="1778"/>
      <c r="AB1978" s="1778"/>
      <c r="AC1978" s="1778"/>
      <c r="AD1978" s="1778"/>
      <c r="AE1978" s="1778"/>
      <c r="AF1978" s="1778"/>
      <c r="AG1978" s="1778"/>
      <c r="AH1978" s="1779"/>
    </row>
    <row r="1979" spans="1:34" ht="11.65" customHeight="1">
      <c r="A1979" s="1780" t="s">
        <v>2834</v>
      </c>
      <c r="B1979" s="1310"/>
      <c r="C1979" s="1310"/>
      <c r="D1979" s="1310"/>
      <c r="E1979" s="1310"/>
      <c r="F1979" s="1310"/>
      <c r="G1979" s="1310"/>
      <c r="H1979" s="1310"/>
      <c r="I1979" s="1310"/>
      <c r="J1979" s="1310"/>
      <c r="K1979" s="1310"/>
      <c r="L1979" s="1310"/>
      <c r="M1979" s="1310"/>
      <c r="N1979" s="1310"/>
      <c r="O1979" s="1310"/>
      <c r="P1979" s="1310"/>
      <c r="Q1979" s="1310"/>
      <c r="R1979" s="1310"/>
      <c r="S1979" s="1310"/>
      <c r="T1979" s="1310"/>
      <c r="U1979" s="1310"/>
      <c r="V1979" s="1310"/>
      <c r="W1979" s="1310"/>
      <c r="X1979" s="1310"/>
      <c r="Y1979" s="1310"/>
      <c r="Z1979" s="1310"/>
      <c r="AA1979" s="1310"/>
      <c r="AB1979" s="1310"/>
      <c r="AC1979" s="1310"/>
      <c r="AD1979" s="1309"/>
      <c r="AE1979" s="1309"/>
      <c r="AF1979" s="1781" t="s">
        <v>3092</v>
      </c>
      <c r="AG1979" s="1781"/>
      <c r="AH1979" s="1782"/>
    </row>
    <row r="1980" spans="1:34" ht="5.85" customHeight="1">
      <c r="A1980" s="1780"/>
      <c r="B1980" s="1310"/>
      <c r="C1980" s="1310"/>
      <c r="D1980" s="1310"/>
      <c r="E1980" s="1310"/>
      <c r="F1980" s="1310"/>
      <c r="G1980" s="1310"/>
      <c r="H1980" s="1310"/>
      <c r="I1980" s="1310"/>
      <c r="J1980" s="1310"/>
      <c r="K1980" s="1310"/>
      <c r="L1980" s="1310"/>
      <c r="M1980" s="1310"/>
      <c r="N1980" s="1310"/>
      <c r="O1980" s="1310"/>
      <c r="P1980" s="1310"/>
      <c r="Q1980" s="1310"/>
      <c r="R1980" s="1310"/>
      <c r="S1980" s="1310"/>
      <c r="T1980" s="1310"/>
      <c r="U1980" s="1310"/>
      <c r="V1980" s="1310"/>
      <c r="W1980" s="1310"/>
      <c r="X1980" s="1310"/>
      <c r="Y1980" s="1310"/>
      <c r="Z1980" s="1310"/>
      <c r="AA1980" s="1310"/>
      <c r="AB1980" s="1310"/>
      <c r="AC1980" s="1310"/>
      <c r="AD1980" s="1311"/>
      <c r="AE1980" s="1311"/>
      <c r="AF1980" s="1311"/>
      <c r="AG1980" s="1311"/>
      <c r="AH1980" s="1782"/>
    </row>
    <row r="1981" spans="1:34" ht="10.9" customHeight="1">
      <c r="A1981" s="1783" t="s">
        <v>2836</v>
      </c>
      <c r="B1981" s="1784"/>
      <c r="C1981" s="1784"/>
      <c r="D1981" s="1784"/>
      <c r="E1981" s="1784"/>
      <c r="F1981" s="1784"/>
      <c r="G1981" s="1784"/>
      <c r="H1981" s="1784"/>
      <c r="I1981" s="1784"/>
      <c r="J1981" s="1784"/>
      <c r="K1981" s="1784"/>
      <c r="L1981" s="1784"/>
      <c r="M1981" s="1784"/>
      <c r="N1981" s="1784"/>
      <c r="O1981" s="1784"/>
      <c r="P1981" s="1784"/>
      <c r="Q1981" s="1784"/>
      <c r="R1981" s="1784"/>
      <c r="S1981" s="1784"/>
      <c r="T1981" s="1784"/>
      <c r="U1981" s="1784"/>
      <c r="V1981" s="1784"/>
      <c r="W1981" s="1784"/>
      <c r="X1981" s="1784"/>
      <c r="Y1981" s="1784"/>
      <c r="Z1981" s="1784"/>
      <c r="AA1981" s="1784"/>
      <c r="AB1981" s="1784"/>
      <c r="AC1981" s="1784"/>
      <c r="AD1981" s="1311"/>
      <c r="AE1981" s="1311"/>
      <c r="AF1981" s="1311"/>
      <c r="AG1981" s="1311"/>
      <c r="AH1981" s="1782"/>
    </row>
    <row r="1982" spans="1:34" ht="23.25" customHeight="1">
      <c r="A1982" s="1785" t="s">
        <v>2837</v>
      </c>
      <c r="B1982" s="1786"/>
      <c r="C1982" s="1786"/>
      <c r="D1982" s="1786"/>
      <c r="E1982" s="1786"/>
      <c r="F1982" s="1786"/>
      <c r="G1982" s="1786"/>
      <c r="H1982" s="1786"/>
      <c r="I1982" s="1786"/>
      <c r="J1982" s="1786"/>
      <c r="K1982" s="1786"/>
      <c r="L1982" s="1786"/>
      <c r="M1982" s="1786"/>
      <c r="N1982" s="1786"/>
      <c r="O1982" s="1786"/>
      <c r="P1982" s="1786"/>
      <c r="Q1982" s="1786"/>
      <c r="R1982" s="1786"/>
      <c r="S1982" s="1786"/>
      <c r="T1982" s="1786"/>
      <c r="U1982" s="1786"/>
      <c r="V1982" s="1786"/>
      <c r="W1982" s="1786"/>
      <c r="X1982" s="1786"/>
      <c r="Y1982" s="1786"/>
      <c r="Z1982" s="1786"/>
      <c r="AA1982" s="1786"/>
      <c r="AB1982" s="1786"/>
      <c r="AC1982" s="1786"/>
      <c r="AD1982" s="1311"/>
      <c r="AE1982" s="1311"/>
      <c r="AF1982" s="1311"/>
      <c r="AG1982" s="1311"/>
      <c r="AH1982" s="1782"/>
    </row>
    <row r="1983" spans="1:34" ht="5.85" customHeight="1">
      <c r="A1983" s="1787" t="s">
        <v>2838</v>
      </c>
      <c r="B1983" s="1788"/>
      <c r="C1983" s="1788"/>
      <c r="D1983" s="1788"/>
      <c r="E1983" s="1788"/>
      <c r="F1983" s="1788"/>
      <c r="G1983" s="1788"/>
      <c r="H1983" s="1788"/>
      <c r="I1983" s="1788"/>
      <c r="J1983" s="1788"/>
      <c r="K1983" s="1788"/>
      <c r="L1983" s="1788"/>
      <c r="M1983" s="1788"/>
      <c r="N1983" s="1788"/>
      <c r="O1983" s="1788"/>
      <c r="P1983" s="1788"/>
      <c r="Q1983" s="1788"/>
      <c r="R1983" s="1788"/>
      <c r="S1983" s="1788"/>
      <c r="T1983" s="1788"/>
      <c r="U1983" s="1788"/>
      <c r="V1983" s="1788"/>
      <c r="W1983" s="1788"/>
      <c r="X1983" s="1788"/>
      <c r="Y1983" s="1788"/>
      <c r="Z1983" s="1788"/>
      <c r="AA1983" s="1788"/>
      <c r="AB1983" s="1788"/>
      <c r="AC1983" s="1788"/>
      <c r="AD1983" s="1311"/>
      <c r="AE1983" s="1311"/>
      <c r="AF1983" s="1311"/>
      <c r="AG1983" s="1311"/>
      <c r="AH1983" s="1782"/>
    </row>
    <row r="1984" spans="1:34" ht="5.85" customHeight="1">
      <c r="A1984" s="1787"/>
      <c r="B1984" s="1788"/>
      <c r="C1984" s="1788"/>
      <c r="D1984" s="1788"/>
      <c r="E1984" s="1788"/>
      <c r="F1984" s="1788"/>
      <c r="G1984" s="1788"/>
      <c r="H1984" s="1788"/>
      <c r="I1984" s="1788"/>
      <c r="J1984" s="1788"/>
      <c r="K1984" s="1788"/>
      <c r="L1984" s="1788"/>
      <c r="M1984" s="1788"/>
      <c r="N1984" s="1788"/>
      <c r="O1984" s="1788"/>
      <c r="P1984" s="1788"/>
      <c r="Q1984" s="1788"/>
      <c r="R1984" s="1788"/>
      <c r="S1984" s="1788"/>
      <c r="T1984" s="1788"/>
      <c r="U1984" s="1788"/>
      <c r="V1984" s="1788"/>
      <c r="W1984" s="1788"/>
      <c r="X1984" s="1788"/>
      <c r="Y1984" s="1788"/>
      <c r="Z1984" s="1788"/>
      <c r="AA1984" s="1788"/>
      <c r="AB1984" s="1788"/>
      <c r="AC1984" s="1788"/>
      <c r="AD1984" s="1782"/>
      <c r="AE1984" s="1309"/>
      <c r="AF1984" s="1309"/>
      <c r="AG1984" s="1309"/>
      <c r="AH1984" s="1782"/>
    </row>
    <row r="1985" spans="1:34" ht="10.9" customHeight="1">
      <c r="A1985" s="1787" t="s">
        <v>2839</v>
      </c>
      <c r="B1985" s="1788"/>
      <c r="C1985" s="1788"/>
      <c r="D1985" s="1788"/>
      <c r="E1985" s="1788"/>
      <c r="F1985" s="1788"/>
      <c r="G1985" s="1788"/>
      <c r="H1985" s="1788"/>
      <c r="I1985" s="1788"/>
      <c r="J1985" s="1788"/>
      <c r="K1985" s="1788"/>
      <c r="L1985" s="1788"/>
      <c r="M1985" s="1788"/>
      <c r="N1985" s="1788"/>
      <c r="O1985" s="1788"/>
      <c r="P1985" s="1788"/>
      <c r="Q1985" s="1788"/>
      <c r="R1985" s="1788"/>
      <c r="S1985" s="1788"/>
      <c r="T1985" s="1788"/>
      <c r="U1985" s="1788"/>
      <c r="V1985" s="1788"/>
      <c r="W1985" s="1788"/>
      <c r="X1985" s="1788"/>
      <c r="Y1985" s="1788"/>
      <c r="Z1985" s="1788"/>
      <c r="AA1985" s="1788"/>
      <c r="AB1985" s="1788"/>
      <c r="AC1985" s="1788"/>
      <c r="AD1985" s="1818" t="s">
        <v>2840</v>
      </c>
      <c r="AE1985" s="1818"/>
      <c r="AF1985" s="1206">
        <v>21.23</v>
      </c>
      <c r="AG1985" s="1207" t="s">
        <v>5</v>
      </c>
      <c r="AH1985" s="1800"/>
    </row>
    <row r="1986" spans="1:34" ht="11.65" customHeight="1">
      <c r="A1986" s="1819" t="s">
        <v>2841</v>
      </c>
      <c r="B1986" s="1820"/>
      <c r="C1986" s="1820"/>
      <c r="D1986" s="1820"/>
      <c r="E1986" s="1820"/>
      <c r="F1986" s="1820"/>
      <c r="G1986" s="1820"/>
      <c r="H1986" s="1820"/>
      <c r="I1986" s="1820"/>
      <c r="J1986" s="1820"/>
      <c r="K1986" s="1820"/>
      <c r="L1986" s="1820"/>
      <c r="M1986" s="1820"/>
      <c r="N1986" s="1820"/>
      <c r="O1986" s="1820"/>
      <c r="P1986" s="1820"/>
      <c r="Q1986" s="1820"/>
      <c r="R1986" s="1820"/>
      <c r="S1986" s="1820"/>
      <c r="T1986" s="1820"/>
      <c r="U1986" s="1820"/>
      <c r="V1986" s="1820"/>
      <c r="W1986" s="1820"/>
      <c r="X1986" s="1820"/>
      <c r="Y1986" s="1820"/>
      <c r="Z1986" s="1820"/>
      <c r="AA1986" s="1820"/>
      <c r="AB1986" s="1820"/>
      <c r="AC1986" s="1820"/>
      <c r="AD1986" s="1821" t="s">
        <v>2842</v>
      </c>
      <c r="AE1986" s="1821"/>
      <c r="AF1986" s="1210">
        <v>15</v>
      </c>
      <c r="AG1986" s="1211" t="s">
        <v>5</v>
      </c>
      <c r="AH1986" s="1800"/>
    </row>
    <row r="1987" spans="1:34" ht="17.45" customHeight="1">
      <c r="A1987" s="1822" t="s">
        <v>2843</v>
      </c>
      <c r="B1987" s="1802"/>
      <c r="C1987" s="1802"/>
      <c r="D1987" s="1778"/>
      <c r="E1987" s="1823" t="s">
        <v>2645</v>
      </c>
      <c r="F1987" s="1823"/>
      <c r="G1987" s="1823"/>
      <c r="H1987" s="1823"/>
      <c r="I1987" s="1823"/>
      <c r="J1987" s="1823"/>
      <c r="K1987" s="1823"/>
      <c r="L1987" s="1823"/>
      <c r="M1987" s="1823"/>
      <c r="N1987" s="1823"/>
      <c r="O1987" s="1823"/>
      <c r="P1987" s="1823"/>
      <c r="Q1987" s="1823"/>
      <c r="R1987" s="1823"/>
      <c r="S1987" s="1823"/>
      <c r="T1987" s="1823"/>
      <c r="U1987" s="1823"/>
      <c r="V1987" s="1823"/>
      <c r="W1987" s="1823"/>
      <c r="X1987" s="1823"/>
      <c r="Y1987" s="1823"/>
      <c r="Z1987" s="1823"/>
      <c r="AA1987" s="1823"/>
      <c r="AB1987" s="1823"/>
      <c r="AC1987" s="1823"/>
      <c r="AD1987" s="1823"/>
      <c r="AE1987" s="1823"/>
      <c r="AF1987" s="1823"/>
      <c r="AG1987" s="1823"/>
      <c r="AH1987" s="1779"/>
    </row>
    <row r="1988" spans="1:34" ht="16.7" customHeight="1">
      <c r="A1988" s="1824" t="s">
        <v>2844</v>
      </c>
      <c r="B1988" s="1816"/>
      <c r="C1988" s="1816"/>
      <c r="D1988" s="1309"/>
      <c r="E1988" s="1815" t="s">
        <v>2644</v>
      </c>
      <c r="F1988" s="1815"/>
      <c r="G1988" s="1111"/>
      <c r="H1988" s="1796" t="s">
        <v>2845</v>
      </c>
      <c r="I1988" s="1796"/>
      <c r="J1988" s="1796" t="s">
        <v>2612</v>
      </c>
      <c r="K1988" s="1796"/>
      <c r="L1988" s="1309"/>
      <c r="M1988" s="1309"/>
      <c r="N1988" s="1816" t="s">
        <v>2846</v>
      </c>
      <c r="O1988" s="1816"/>
      <c r="P1988" s="1816"/>
      <c r="Q1988" s="1816"/>
      <c r="R1988" s="1817">
        <v>1</v>
      </c>
      <c r="S1988" s="1817"/>
      <c r="T1988" s="1817"/>
      <c r="U1988" s="1817"/>
      <c r="V1988" s="1309"/>
      <c r="W1988" s="1309"/>
      <c r="X1988" s="1309"/>
      <c r="Y1988" s="1796" t="s">
        <v>2847</v>
      </c>
      <c r="Z1988" s="1796"/>
      <c r="AA1988" s="1796"/>
      <c r="AB1988" s="1796"/>
      <c r="AC1988" s="1796"/>
      <c r="AD1988" s="1796"/>
      <c r="AE1988" s="1796"/>
      <c r="AF1988" s="1797" t="s">
        <v>2848</v>
      </c>
      <c r="AG1988" s="1797"/>
      <c r="AH1988" s="1782"/>
    </row>
    <row r="1989" spans="1:34" ht="5.85" customHeight="1">
      <c r="A1989" s="1798"/>
      <c r="B1989" s="1799"/>
      <c r="C1989" s="1799"/>
      <c r="D1989" s="1799"/>
      <c r="E1989" s="1799"/>
      <c r="F1989" s="1799"/>
      <c r="G1989" s="1799"/>
      <c r="H1989" s="1799"/>
      <c r="I1989" s="1799"/>
      <c r="J1989" s="1799"/>
      <c r="K1989" s="1799"/>
      <c r="L1989" s="1799"/>
      <c r="M1989" s="1799"/>
      <c r="N1989" s="1799"/>
      <c r="O1989" s="1799"/>
      <c r="P1989" s="1799"/>
      <c r="Q1989" s="1799"/>
      <c r="R1989" s="1799"/>
      <c r="S1989" s="1799"/>
      <c r="T1989" s="1799"/>
      <c r="U1989" s="1799"/>
      <c r="V1989" s="1799"/>
      <c r="W1989" s="1799"/>
      <c r="X1989" s="1799"/>
      <c r="Y1989" s="1799"/>
      <c r="Z1989" s="1799"/>
      <c r="AA1989" s="1799"/>
      <c r="AB1989" s="1799"/>
      <c r="AC1989" s="1799"/>
      <c r="AD1989" s="1799"/>
      <c r="AE1989" s="1799"/>
      <c r="AF1989" s="1799"/>
      <c r="AG1989" s="1799"/>
      <c r="AH1989" s="1800"/>
    </row>
    <row r="1990" spans="1:34" ht="17.45" customHeight="1">
      <c r="A1990" s="1801" t="s">
        <v>2849</v>
      </c>
      <c r="B1990" s="1802"/>
      <c r="C1990" s="1802"/>
      <c r="D1990" s="1802"/>
      <c r="E1990" s="1802"/>
      <c r="F1990" s="1802"/>
      <c r="G1990" s="1802"/>
      <c r="H1990" s="1802"/>
      <c r="I1990" s="1802"/>
      <c r="J1990" s="1803"/>
      <c r="K1990" s="1789" t="s">
        <v>2850</v>
      </c>
      <c r="L1990" s="1807"/>
      <c r="M1990" s="1789" t="s">
        <v>2851</v>
      </c>
      <c r="N1990" s="1790"/>
      <c r="O1990" s="1790"/>
      <c r="P1990" s="1790"/>
      <c r="Q1990" s="1790"/>
      <c r="R1990" s="1790"/>
      <c r="S1990" s="1790"/>
      <c r="T1990" s="1791"/>
      <c r="U1990" s="1789" t="s">
        <v>2852</v>
      </c>
      <c r="V1990" s="1790"/>
      <c r="W1990" s="1790"/>
      <c r="X1990" s="1790"/>
      <c r="Y1990" s="1790"/>
      <c r="Z1990" s="1790"/>
      <c r="AA1990" s="1790"/>
      <c r="AB1990" s="1790"/>
      <c r="AC1990" s="1790"/>
      <c r="AD1990" s="1791"/>
      <c r="AE1990" s="1810" t="s">
        <v>2853</v>
      </c>
      <c r="AF1990" s="1811"/>
      <c r="AG1990" s="1811"/>
      <c r="AH1990" s="1814"/>
    </row>
    <row r="1991" spans="1:34" ht="16.7" customHeight="1">
      <c r="A1991" s="1804"/>
      <c r="B1991" s="1805"/>
      <c r="C1991" s="1805"/>
      <c r="D1991" s="1805"/>
      <c r="E1991" s="1805"/>
      <c r="F1991" s="1805"/>
      <c r="G1991" s="1805"/>
      <c r="H1991" s="1805"/>
      <c r="I1991" s="1805"/>
      <c r="J1991" s="1806"/>
      <c r="K1991" s="1808"/>
      <c r="L1991" s="1809"/>
      <c r="M1991" s="1789" t="s">
        <v>2854</v>
      </c>
      <c r="N1991" s="1790"/>
      <c r="O1991" s="1790"/>
      <c r="P1991" s="1791"/>
      <c r="Q1991" s="1789" t="s">
        <v>2855</v>
      </c>
      <c r="R1991" s="1790"/>
      <c r="S1991" s="1790"/>
      <c r="T1991" s="1791"/>
      <c r="U1991" s="1789" t="s">
        <v>2854</v>
      </c>
      <c r="V1991" s="1790"/>
      <c r="W1991" s="1790"/>
      <c r="X1991" s="1790"/>
      <c r="Y1991" s="1790"/>
      <c r="Z1991" s="1791"/>
      <c r="AA1991" s="1789" t="s">
        <v>2855</v>
      </c>
      <c r="AB1991" s="1790"/>
      <c r="AC1991" s="1790"/>
      <c r="AD1991" s="1791"/>
      <c r="AE1991" s="1812"/>
      <c r="AF1991" s="1813"/>
      <c r="AG1991" s="1813"/>
      <c r="AH1991" s="1800"/>
    </row>
    <row r="1992" spans="1:34" ht="17.45" customHeight="1">
      <c r="A1992" s="1792"/>
      <c r="B1992" s="1793"/>
      <c r="C1992" s="1793"/>
      <c r="D1992" s="1793"/>
      <c r="E1992" s="1793"/>
      <c r="F1992" s="1793"/>
      <c r="G1992" s="1793"/>
      <c r="H1992" s="1793"/>
      <c r="I1992" s="1793"/>
      <c r="J1992" s="1793"/>
      <c r="K1992" s="1794" t="s">
        <v>2856</v>
      </c>
      <c r="L1992" s="1794"/>
      <c r="M1992" s="1794"/>
      <c r="N1992" s="1794"/>
      <c r="O1992" s="1794"/>
      <c r="P1992" s="1794"/>
      <c r="Q1992" s="1794"/>
      <c r="R1992" s="1794"/>
      <c r="S1992" s="1794"/>
      <c r="T1992" s="1794"/>
      <c r="U1992" s="1794"/>
      <c r="V1992" s="1794"/>
      <c r="W1992" s="1794"/>
      <c r="X1992" s="1794"/>
      <c r="Y1992" s="1794"/>
      <c r="Z1992" s="1794"/>
      <c r="AA1992" s="1795">
        <v>0</v>
      </c>
      <c r="AB1992" s="1795"/>
      <c r="AC1992" s="1795"/>
      <c r="AD1992" s="1795"/>
      <c r="AE1992" s="1795"/>
      <c r="AF1992" s="1795"/>
      <c r="AG1992" s="1795"/>
      <c r="AH1992" s="1213"/>
    </row>
    <row r="1993" spans="1:34" ht="17.45" customHeight="1">
      <c r="A1993" s="1801" t="s">
        <v>2857</v>
      </c>
      <c r="B1993" s="1825"/>
      <c r="C1993" s="1825"/>
      <c r="D1993" s="1825"/>
      <c r="E1993" s="1825"/>
      <c r="F1993" s="1825"/>
      <c r="G1993" s="1825"/>
      <c r="H1993" s="1825"/>
      <c r="I1993" s="1825"/>
      <c r="J1993" s="1825"/>
      <c r="K1993" s="1825"/>
      <c r="L1993" s="1825"/>
      <c r="M1993" s="1825"/>
      <c r="N1993" s="1826"/>
      <c r="O1993" s="1789" t="s">
        <v>2858</v>
      </c>
      <c r="P1993" s="1790"/>
      <c r="Q1993" s="1790"/>
      <c r="R1993" s="1790"/>
      <c r="S1993" s="1791"/>
      <c r="T1993" s="1827" t="s">
        <v>2850</v>
      </c>
      <c r="U1993" s="1790"/>
      <c r="V1993" s="1790"/>
      <c r="W1993" s="1213"/>
      <c r="X1993" s="1789" t="s">
        <v>2859</v>
      </c>
      <c r="Y1993" s="1790"/>
      <c r="Z1993" s="1790"/>
      <c r="AA1993" s="1790"/>
      <c r="AB1993" s="1790"/>
      <c r="AC1993" s="1790"/>
      <c r="AD1993" s="1791"/>
      <c r="AE1993" s="1810" t="s">
        <v>2853</v>
      </c>
      <c r="AF1993" s="1828"/>
      <c r="AG1993" s="1828"/>
      <c r="AH1993" s="1213"/>
    </row>
    <row r="1994" spans="1:34" ht="16.7" customHeight="1">
      <c r="A1994" s="1223"/>
      <c r="B1994" s="1224" t="s">
        <v>1011</v>
      </c>
      <c r="C1994" s="1875" t="s">
        <v>1012</v>
      </c>
      <c r="D1994" s="1876"/>
      <c r="E1994" s="1876"/>
      <c r="F1994" s="1876"/>
      <c r="G1994" s="1876"/>
      <c r="H1994" s="1876"/>
      <c r="I1994" s="1876"/>
      <c r="J1994" s="1876"/>
      <c r="K1994" s="1876"/>
      <c r="L1994" s="1876"/>
      <c r="M1994" s="1876"/>
      <c r="N1994" s="1875"/>
      <c r="O1994" s="1885">
        <v>0</v>
      </c>
      <c r="P1994" s="1886"/>
      <c r="Q1994" s="1886"/>
      <c r="R1994" s="1886"/>
      <c r="S1994" s="1887"/>
      <c r="T1994" s="1917">
        <v>0.08</v>
      </c>
      <c r="U1994" s="1886"/>
      <c r="V1994" s="1886"/>
      <c r="W1994" s="1225"/>
      <c r="X1994" s="1880">
        <v>22.593900000000001</v>
      </c>
      <c r="Y1994" s="1881"/>
      <c r="Z1994" s="1881"/>
      <c r="AA1994" s="1881"/>
      <c r="AB1994" s="1881"/>
      <c r="AC1994" s="1881"/>
      <c r="AD1994" s="1882"/>
      <c r="AE1994" s="1865">
        <v>1.8075000000000001</v>
      </c>
      <c r="AF1994" s="1847"/>
      <c r="AG1994" s="1847"/>
      <c r="AH1994" s="1225"/>
    </row>
    <row r="1995" spans="1:34" ht="17.45" customHeight="1">
      <c r="A1995" s="1220"/>
      <c r="B1995" s="1209" t="s">
        <v>1013</v>
      </c>
      <c r="C1995" s="1866" t="s">
        <v>1014</v>
      </c>
      <c r="D1995" s="1867"/>
      <c r="E1995" s="1867"/>
      <c r="F1995" s="1867"/>
      <c r="G1995" s="1867"/>
      <c r="H1995" s="1867"/>
      <c r="I1995" s="1867"/>
      <c r="J1995" s="1867"/>
      <c r="K1995" s="1867"/>
      <c r="L1995" s="1867"/>
      <c r="M1995" s="1867"/>
      <c r="N1995" s="1866"/>
      <c r="O1995" s="1893">
        <v>0</v>
      </c>
      <c r="P1995" s="1894"/>
      <c r="Q1995" s="1894"/>
      <c r="R1995" s="1894"/>
      <c r="S1995" s="1895"/>
      <c r="T1995" s="1918">
        <v>0.08</v>
      </c>
      <c r="U1995" s="1894"/>
      <c r="V1995" s="1894"/>
      <c r="W1995" s="1222"/>
      <c r="X1995" s="1871">
        <v>32.288200000000003</v>
      </c>
      <c r="Y1995" s="1872"/>
      <c r="Z1995" s="1872"/>
      <c r="AA1995" s="1872"/>
      <c r="AB1995" s="1872"/>
      <c r="AC1995" s="1872"/>
      <c r="AD1995" s="1873"/>
      <c r="AE1995" s="1874">
        <v>2.5831</v>
      </c>
      <c r="AF1995" s="1843"/>
      <c r="AG1995" s="1843"/>
      <c r="AH1995" s="1222"/>
    </row>
    <row r="1996" spans="1:34" ht="17.45" customHeight="1">
      <c r="A1996" s="1792"/>
      <c r="B1996" s="1778"/>
      <c r="C1996" s="1778"/>
      <c r="D1996" s="1778"/>
      <c r="E1996" s="1778"/>
      <c r="F1996" s="1778"/>
      <c r="G1996" s="1778"/>
      <c r="H1996" s="1778"/>
      <c r="I1996" s="1846" t="s">
        <v>2860</v>
      </c>
      <c r="J1996" s="1846"/>
      <c r="K1996" s="1846"/>
      <c r="L1996" s="1846"/>
      <c r="M1996" s="1846"/>
      <c r="N1996" s="1846"/>
      <c r="O1996" s="1846"/>
      <c r="P1996" s="1846"/>
      <c r="Q1996" s="1846"/>
      <c r="R1996" s="1846"/>
      <c r="S1996" s="1846"/>
      <c r="T1996" s="1846"/>
      <c r="U1996" s="1846"/>
      <c r="V1996" s="1846"/>
      <c r="W1996" s="1846"/>
      <c r="X1996" s="1846"/>
      <c r="Y1996" s="1846"/>
      <c r="Z1996" s="1793"/>
      <c r="AA1996" s="1847">
        <v>4.3906000000000001</v>
      </c>
      <c r="AB1996" s="1847"/>
      <c r="AC1996" s="1847"/>
      <c r="AD1996" s="1847"/>
      <c r="AE1996" s="1847"/>
      <c r="AF1996" s="1847"/>
      <c r="AG1996" s="1847"/>
      <c r="AH1996" s="1814"/>
    </row>
    <row r="1997" spans="1:34" ht="16.7" customHeight="1">
      <c r="A1997" s="1844"/>
      <c r="B1997" s="1309"/>
      <c r="C1997" s="1309"/>
      <c r="D1997" s="1309"/>
      <c r="E1997" s="1309"/>
      <c r="F1997" s="1309"/>
      <c r="G1997" s="1309"/>
      <c r="H1997" s="1309"/>
      <c r="I1997" s="1840" t="s">
        <v>2861</v>
      </c>
      <c r="J1997" s="1840"/>
      <c r="K1997" s="1840"/>
      <c r="L1997" s="1840"/>
      <c r="M1997" s="1840"/>
      <c r="N1997" s="1840"/>
      <c r="O1997" s="1840"/>
      <c r="P1997" s="1840"/>
      <c r="Q1997" s="1840"/>
      <c r="R1997" s="1840"/>
      <c r="S1997" s="1840"/>
      <c r="T1997" s="1840"/>
      <c r="U1997" s="1840"/>
      <c r="V1997" s="1840"/>
      <c r="W1997" s="1840"/>
      <c r="X1997" s="1840"/>
      <c r="Y1997" s="1840"/>
      <c r="Z1997" s="1309"/>
      <c r="AA1997" s="1841">
        <v>4.3906000000000001</v>
      </c>
      <c r="AB1997" s="1841"/>
      <c r="AC1997" s="1841"/>
      <c r="AD1997" s="1841"/>
      <c r="AE1997" s="1841"/>
      <c r="AF1997" s="1841"/>
      <c r="AG1997" s="1841"/>
      <c r="AH1997" s="1782"/>
    </row>
    <row r="1998" spans="1:34" ht="17.45" customHeight="1">
      <c r="A1998" s="1844"/>
      <c r="B1998" s="1309"/>
      <c r="C1998" s="1309"/>
      <c r="D1998" s="1309"/>
      <c r="E1998" s="1309"/>
      <c r="F1998" s="1309"/>
      <c r="G1998" s="1309"/>
      <c r="H1998" s="1309"/>
      <c r="I1998" s="1840" t="s">
        <v>2862</v>
      </c>
      <c r="J1998" s="1840"/>
      <c r="K1998" s="1840"/>
      <c r="L1998" s="1840"/>
      <c r="M1998" s="1840"/>
      <c r="N1998" s="1840"/>
      <c r="O1998" s="1840"/>
      <c r="P1998" s="1840"/>
      <c r="Q1998" s="1840"/>
      <c r="R1998" s="1840"/>
      <c r="S1998" s="1840"/>
      <c r="T1998" s="1840"/>
      <c r="U1998" s="1840"/>
      <c r="V1998" s="1840"/>
      <c r="W1998" s="1840"/>
      <c r="X1998" s="1840"/>
      <c r="Y1998" s="1840"/>
      <c r="Z1998" s="1309"/>
      <c r="AA1998" s="1841">
        <v>4.3906000000000001</v>
      </c>
      <c r="AB1998" s="1841"/>
      <c r="AC1998" s="1841"/>
      <c r="AD1998" s="1841"/>
      <c r="AE1998" s="1841"/>
      <c r="AF1998" s="1841"/>
      <c r="AG1998" s="1841"/>
      <c r="AH1998" s="1782"/>
    </row>
    <row r="1999" spans="1:34" ht="16.7" customHeight="1">
      <c r="A1999" s="1844"/>
      <c r="B1999" s="1309"/>
      <c r="C1999" s="1309"/>
      <c r="D1999" s="1309"/>
      <c r="E1999" s="1309"/>
      <c r="F1999" s="1309"/>
      <c r="G1999" s="1309"/>
      <c r="H1999" s="1309"/>
      <c r="I1999" s="1840" t="s">
        <v>2863</v>
      </c>
      <c r="J1999" s="1840"/>
      <c r="K1999" s="1840"/>
      <c r="L1999" s="1840"/>
      <c r="M1999" s="1840"/>
      <c r="N1999" s="1840"/>
      <c r="O1999" s="1840"/>
      <c r="P1999" s="1840"/>
      <c r="Q1999" s="1840"/>
      <c r="R1999" s="1840"/>
      <c r="S1999" s="1840"/>
      <c r="T1999" s="1840"/>
      <c r="U1999" s="1840"/>
      <c r="V1999" s="1840"/>
      <c r="W1999" s="1840"/>
      <c r="X1999" s="1840"/>
      <c r="Y1999" s="1840"/>
      <c r="Z1999" s="1309"/>
      <c r="AA1999" s="1841">
        <v>0</v>
      </c>
      <c r="AB1999" s="1841"/>
      <c r="AC1999" s="1841"/>
      <c r="AD1999" s="1841"/>
      <c r="AE1999" s="1841"/>
      <c r="AF1999" s="1841"/>
      <c r="AG1999" s="1841"/>
      <c r="AH1999" s="1782"/>
    </row>
    <row r="2000" spans="1:34" ht="17.45" customHeight="1">
      <c r="A2000" s="1845"/>
      <c r="B2000" s="1799"/>
      <c r="C2000" s="1799"/>
      <c r="D2000" s="1799"/>
      <c r="E2000" s="1799"/>
      <c r="F2000" s="1799"/>
      <c r="G2000" s="1799"/>
      <c r="H2000" s="1799"/>
      <c r="I2000" s="1842" t="s">
        <v>2864</v>
      </c>
      <c r="J2000" s="1842"/>
      <c r="K2000" s="1842"/>
      <c r="L2000" s="1842"/>
      <c r="M2000" s="1842"/>
      <c r="N2000" s="1842"/>
      <c r="O2000" s="1842"/>
      <c r="P2000" s="1842"/>
      <c r="Q2000" s="1842"/>
      <c r="R2000" s="1842"/>
      <c r="S2000" s="1842"/>
      <c r="T2000" s="1842"/>
      <c r="U2000" s="1842"/>
      <c r="V2000" s="1842"/>
      <c r="W2000" s="1842"/>
      <c r="X2000" s="1842"/>
      <c r="Y2000" s="1842"/>
      <c r="Z2000" s="1799"/>
      <c r="AA2000" s="1843">
        <v>0</v>
      </c>
      <c r="AB2000" s="1843"/>
      <c r="AC2000" s="1843"/>
      <c r="AD2000" s="1843"/>
      <c r="AE2000" s="1843"/>
      <c r="AF2000" s="1843"/>
      <c r="AG2000" s="1843"/>
      <c r="AH2000" s="1800"/>
    </row>
    <row r="2001" spans="1:34" ht="17.45" customHeight="1">
      <c r="A2001" s="1801" t="s">
        <v>2865</v>
      </c>
      <c r="B2001" s="1825"/>
      <c r="C2001" s="1825"/>
      <c r="D2001" s="1825"/>
      <c r="E2001" s="1825"/>
      <c r="F2001" s="1825"/>
      <c r="G2001" s="1825"/>
      <c r="H2001" s="1825"/>
      <c r="I2001" s="1825"/>
      <c r="J2001" s="1825"/>
      <c r="K2001" s="1825"/>
      <c r="L2001" s="1825"/>
      <c r="M2001" s="1825"/>
      <c r="N2001" s="1826"/>
      <c r="O2001" s="1789" t="s">
        <v>2850</v>
      </c>
      <c r="P2001" s="1790"/>
      <c r="Q2001" s="1790"/>
      <c r="R2001" s="1790"/>
      <c r="S2001" s="1791"/>
      <c r="T2001" s="1827" t="s">
        <v>754</v>
      </c>
      <c r="U2001" s="1790"/>
      <c r="V2001" s="1790"/>
      <c r="W2001" s="1213"/>
      <c r="X2001" s="1789" t="s">
        <v>2866</v>
      </c>
      <c r="Y2001" s="1790"/>
      <c r="Z2001" s="1790"/>
      <c r="AA2001" s="1790"/>
      <c r="AB2001" s="1790"/>
      <c r="AC2001" s="1790"/>
      <c r="AD2001" s="1791"/>
      <c r="AE2001" s="1810" t="s">
        <v>2867</v>
      </c>
      <c r="AF2001" s="1828"/>
      <c r="AG2001" s="1828"/>
      <c r="AH2001" s="1213"/>
    </row>
    <row r="2002" spans="1:34" ht="16.7" customHeight="1">
      <c r="A2002" s="1223"/>
      <c r="B2002" s="1224" t="s">
        <v>3093</v>
      </c>
      <c r="C2002" s="1875" t="s">
        <v>3094</v>
      </c>
      <c r="D2002" s="1876"/>
      <c r="E2002" s="1876"/>
      <c r="F2002" s="1876"/>
      <c r="G2002" s="1876"/>
      <c r="H2002" s="1876"/>
      <c r="I2002" s="1876"/>
      <c r="J2002" s="1876"/>
      <c r="K2002" s="1876"/>
      <c r="L2002" s="1876"/>
      <c r="M2002" s="1876"/>
      <c r="N2002" s="1875"/>
      <c r="O2002" s="1885">
        <v>1.1000000000000001</v>
      </c>
      <c r="P2002" s="1886"/>
      <c r="Q2002" s="1886"/>
      <c r="R2002" s="1886"/>
      <c r="S2002" s="1887"/>
      <c r="T2002" s="1888" t="s">
        <v>2612</v>
      </c>
      <c r="U2002" s="1889"/>
      <c r="V2002" s="1889"/>
      <c r="W2002" s="1225"/>
      <c r="X2002" s="1890">
        <v>7.0217999999999998</v>
      </c>
      <c r="Y2002" s="1891"/>
      <c r="Z2002" s="1891"/>
      <c r="AA2002" s="1891"/>
      <c r="AB2002" s="1891"/>
      <c r="AC2002" s="1891"/>
      <c r="AD2002" s="1892"/>
      <c r="AE2002" s="1865">
        <v>7.7240000000000002</v>
      </c>
      <c r="AF2002" s="1847"/>
      <c r="AG2002" s="1847"/>
      <c r="AH2002" s="1225"/>
    </row>
    <row r="2003" spans="1:34" ht="17.45" customHeight="1">
      <c r="A2003" s="1220"/>
      <c r="B2003" s="1209" t="s">
        <v>3095</v>
      </c>
      <c r="C2003" s="1866" t="s">
        <v>3096</v>
      </c>
      <c r="D2003" s="1867"/>
      <c r="E2003" s="1867"/>
      <c r="F2003" s="1867"/>
      <c r="G2003" s="1867"/>
      <c r="H2003" s="1867"/>
      <c r="I2003" s="1867"/>
      <c r="J2003" s="1867"/>
      <c r="K2003" s="1867"/>
      <c r="L2003" s="1867"/>
      <c r="M2003" s="1867"/>
      <c r="N2003" s="1866"/>
      <c r="O2003" s="1893">
        <v>1.4999999999999999E-2</v>
      </c>
      <c r="P2003" s="1894"/>
      <c r="Q2003" s="1894"/>
      <c r="R2003" s="1894"/>
      <c r="S2003" s="1895"/>
      <c r="T2003" s="1896" t="s">
        <v>2612</v>
      </c>
      <c r="U2003" s="1897"/>
      <c r="V2003" s="1897"/>
      <c r="W2003" s="1222"/>
      <c r="X2003" s="1898">
        <v>14.3172</v>
      </c>
      <c r="Y2003" s="1899"/>
      <c r="Z2003" s="1899"/>
      <c r="AA2003" s="1899"/>
      <c r="AB2003" s="1899"/>
      <c r="AC2003" s="1899"/>
      <c r="AD2003" s="1900"/>
      <c r="AE2003" s="1874">
        <v>0.21479999999999999</v>
      </c>
      <c r="AF2003" s="1843"/>
      <c r="AG2003" s="1843"/>
      <c r="AH2003" s="1222"/>
    </row>
    <row r="2004" spans="1:34" ht="17.45" customHeight="1">
      <c r="A2004" s="1792"/>
      <c r="B2004" s="1793"/>
      <c r="C2004" s="1793"/>
      <c r="D2004" s="1793"/>
      <c r="E2004" s="1793"/>
      <c r="F2004" s="1793"/>
      <c r="G2004" s="1793"/>
      <c r="H2004" s="1793"/>
      <c r="I2004" s="1794" t="s">
        <v>2869</v>
      </c>
      <c r="J2004" s="1794"/>
      <c r="K2004" s="1794"/>
      <c r="L2004" s="1794"/>
      <c r="M2004" s="1794"/>
      <c r="N2004" s="1794"/>
      <c r="O2004" s="1794"/>
      <c r="P2004" s="1794"/>
      <c r="Q2004" s="1794"/>
      <c r="R2004" s="1794"/>
      <c r="S2004" s="1794"/>
      <c r="T2004" s="1794"/>
      <c r="U2004" s="1794"/>
      <c r="V2004" s="1794"/>
      <c r="W2004" s="1794"/>
      <c r="X2004" s="1794"/>
      <c r="Y2004" s="1794"/>
      <c r="Z2004" s="1214"/>
      <c r="AA2004" s="1795">
        <v>7.9387999999999996</v>
      </c>
      <c r="AB2004" s="1795"/>
      <c r="AC2004" s="1795"/>
      <c r="AD2004" s="1795"/>
      <c r="AE2004" s="1795"/>
      <c r="AF2004" s="1795"/>
      <c r="AG2004" s="1795"/>
      <c r="AH2004" s="1213"/>
    </row>
    <row r="2005" spans="1:34" ht="16.7" customHeight="1">
      <c r="A2005" s="1801" t="s">
        <v>2870</v>
      </c>
      <c r="B2005" s="1825"/>
      <c r="C2005" s="1825"/>
      <c r="D2005" s="1825"/>
      <c r="E2005" s="1825"/>
      <c r="F2005" s="1825"/>
      <c r="G2005" s="1825"/>
      <c r="H2005" s="1825"/>
      <c r="I2005" s="1825"/>
      <c r="J2005" s="1825"/>
      <c r="K2005" s="1825"/>
      <c r="L2005" s="1825"/>
      <c r="M2005" s="1825"/>
      <c r="N2005" s="1826"/>
      <c r="O2005" s="1789" t="s">
        <v>2850</v>
      </c>
      <c r="P2005" s="1790"/>
      <c r="Q2005" s="1790"/>
      <c r="R2005" s="1790"/>
      <c r="S2005" s="1791"/>
      <c r="T2005" s="1827" t="s">
        <v>754</v>
      </c>
      <c r="U2005" s="1790"/>
      <c r="V2005" s="1790"/>
      <c r="W2005" s="1213"/>
      <c r="X2005" s="1789" t="s">
        <v>2866</v>
      </c>
      <c r="Y2005" s="1790"/>
      <c r="Z2005" s="1790"/>
      <c r="AA2005" s="1790"/>
      <c r="AB2005" s="1790"/>
      <c r="AC2005" s="1790"/>
      <c r="AD2005" s="1791"/>
      <c r="AE2005" s="1810" t="s">
        <v>2867</v>
      </c>
      <c r="AF2005" s="1828"/>
      <c r="AG2005" s="1828"/>
      <c r="AH2005" s="1213"/>
    </row>
    <row r="2006" spans="1:34" ht="17.45" customHeight="1">
      <c r="A2006" s="1792"/>
      <c r="B2006" s="1793"/>
      <c r="C2006" s="1793"/>
      <c r="D2006" s="1793"/>
      <c r="E2006" s="1793"/>
      <c r="F2006" s="1793"/>
      <c r="G2006" s="1793"/>
      <c r="H2006" s="1793"/>
      <c r="I2006" s="1794" t="s">
        <v>2871</v>
      </c>
      <c r="J2006" s="1794"/>
      <c r="K2006" s="1794"/>
      <c r="L2006" s="1794"/>
      <c r="M2006" s="1794"/>
      <c r="N2006" s="1794"/>
      <c r="O2006" s="1794"/>
      <c r="P2006" s="1794"/>
      <c r="Q2006" s="1794"/>
      <c r="R2006" s="1794"/>
      <c r="S2006" s="1794"/>
      <c r="T2006" s="1794"/>
      <c r="U2006" s="1794"/>
      <c r="V2006" s="1794"/>
      <c r="W2006" s="1794"/>
      <c r="X2006" s="1794"/>
      <c r="Y2006" s="1794"/>
      <c r="Z2006" s="1214"/>
      <c r="AA2006" s="1795">
        <v>0</v>
      </c>
      <c r="AB2006" s="1795"/>
      <c r="AC2006" s="1795"/>
      <c r="AD2006" s="1795"/>
      <c r="AE2006" s="1795"/>
      <c r="AF2006" s="1795"/>
      <c r="AG2006" s="1795"/>
      <c r="AH2006" s="1213"/>
    </row>
    <row r="2007" spans="1:34" ht="16.7" customHeight="1">
      <c r="A2007" s="1801" t="s">
        <v>2872</v>
      </c>
      <c r="B2007" s="1825"/>
      <c r="C2007" s="1825"/>
      <c r="D2007" s="1825"/>
      <c r="E2007" s="1825"/>
      <c r="F2007" s="1825"/>
      <c r="G2007" s="1825"/>
      <c r="H2007" s="1825"/>
      <c r="I2007" s="1825"/>
      <c r="J2007" s="1825"/>
      <c r="K2007" s="1825"/>
      <c r="L2007" s="1825"/>
      <c r="M2007" s="1825"/>
      <c r="N2007" s="1826"/>
      <c r="O2007" s="1789" t="s">
        <v>2850</v>
      </c>
      <c r="P2007" s="1790"/>
      <c r="Q2007" s="1790"/>
      <c r="R2007" s="1790"/>
      <c r="S2007" s="1791"/>
      <c r="T2007" s="1827" t="s">
        <v>754</v>
      </c>
      <c r="U2007" s="1790"/>
      <c r="V2007" s="1790"/>
      <c r="W2007" s="1213"/>
      <c r="X2007" s="1789" t="s">
        <v>2866</v>
      </c>
      <c r="Y2007" s="1790"/>
      <c r="Z2007" s="1790"/>
      <c r="AA2007" s="1790"/>
      <c r="AB2007" s="1790"/>
      <c r="AC2007" s="1790"/>
      <c r="AD2007" s="1791"/>
      <c r="AE2007" s="1810" t="s">
        <v>2867</v>
      </c>
      <c r="AF2007" s="1828"/>
      <c r="AG2007" s="1828"/>
      <c r="AH2007" s="1213"/>
    </row>
    <row r="2008" spans="1:34" ht="17.45" customHeight="1">
      <c r="A2008" s="1901" t="s">
        <v>3097</v>
      </c>
      <c r="B2008" s="1902"/>
      <c r="C2008" s="1902"/>
      <c r="D2008" s="1902"/>
      <c r="E2008" s="1902"/>
      <c r="F2008" s="1875" t="s">
        <v>3098</v>
      </c>
      <c r="G2008" s="1876"/>
      <c r="H2008" s="1876"/>
      <c r="I2008" s="1876"/>
      <c r="J2008" s="1876"/>
      <c r="K2008" s="1876"/>
      <c r="L2008" s="1876"/>
      <c r="M2008" s="1876"/>
      <c r="N2008" s="1875"/>
      <c r="O2008" s="1885">
        <v>1.1000000000000001E-3</v>
      </c>
      <c r="P2008" s="1886"/>
      <c r="Q2008" s="1886"/>
      <c r="R2008" s="1886"/>
      <c r="S2008" s="1887"/>
      <c r="T2008" s="1888" t="s">
        <v>109</v>
      </c>
      <c r="U2008" s="1889"/>
      <c r="V2008" s="1889"/>
      <c r="W2008" s="1225"/>
      <c r="X2008" s="1890">
        <v>33.54</v>
      </c>
      <c r="Y2008" s="1891"/>
      <c r="Z2008" s="1891"/>
      <c r="AA2008" s="1891"/>
      <c r="AB2008" s="1891"/>
      <c r="AC2008" s="1891"/>
      <c r="AD2008" s="1892"/>
      <c r="AE2008" s="1865">
        <v>3.6900000000000002E-2</v>
      </c>
      <c r="AF2008" s="1847"/>
      <c r="AG2008" s="1847"/>
      <c r="AH2008" s="1225"/>
    </row>
    <row r="2009" spans="1:34" ht="17.45" customHeight="1">
      <c r="A2009" s="1819" t="s">
        <v>3099</v>
      </c>
      <c r="B2009" s="1820"/>
      <c r="C2009" s="1820"/>
      <c r="D2009" s="1820"/>
      <c r="E2009" s="1820"/>
      <c r="F2009" s="1866" t="s">
        <v>3100</v>
      </c>
      <c r="G2009" s="1867"/>
      <c r="H2009" s="1867"/>
      <c r="I2009" s="1867"/>
      <c r="J2009" s="1867"/>
      <c r="K2009" s="1867"/>
      <c r="L2009" s="1867"/>
      <c r="M2009" s="1867"/>
      <c r="N2009" s="1866"/>
      <c r="O2009" s="1893">
        <v>2.0000000000000002E-5</v>
      </c>
      <c r="P2009" s="1894"/>
      <c r="Q2009" s="1894"/>
      <c r="R2009" s="1894"/>
      <c r="S2009" s="1895"/>
      <c r="T2009" s="1896" t="s">
        <v>109</v>
      </c>
      <c r="U2009" s="1897"/>
      <c r="V2009" s="1897"/>
      <c r="W2009" s="1222"/>
      <c r="X2009" s="1898">
        <v>33.54</v>
      </c>
      <c r="Y2009" s="1899"/>
      <c r="Z2009" s="1899"/>
      <c r="AA2009" s="1899"/>
      <c r="AB2009" s="1899"/>
      <c r="AC2009" s="1899"/>
      <c r="AD2009" s="1900"/>
      <c r="AE2009" s="1874">
        <v>6.9999999999999999E-4</v>
      </c>
      <c r="AF2009" s="1843"/>
      <c r="AG2009" s="1843"/>
      <c r="AH2009" s="1222"/>
    </row>
    <row r="2010" spans="1:34" ht="16.7" customHeight="1">
      <c r="A2010" s="1792"/>
      <c r="B2010" s="1793"/>
      <c r="C2010" s="1793"/>
      <c r="D2010" s="1793"/>
      <c r="E2010" s="1793"/>
      <c r="F2010" s="1793"/>
      <c r="G2010" s="1793"/>
      <c r="H2010" s="1793"/>
      <c r="I2010" s="1793"/>
      <c r="J2010" s="1793"/>
      <c r="K2010" s="1794" t="s">
        <v>2873</v>
      </c>
      <c r="L2010" s="1794"/>
      <c r="M2010" s="1794"/>
      <c r="N2010" s="1794"/>
      <c r="O2010" s="1794"/>
      <c r="P2010" s="1794"/>
      <c r="Q2010" s="1794"/>
      <c r="R2010" s="1794"/>
      <c r="S2010" s="1794"/>
      <c r="T2010" s="1794"/>
      <c r="U2010" s="1794"/>
      <c r="V2010" s="1794"/>
      <c r="W2010" s="1794"/>
      <c r="X2010" s="1794"/>
      <c r="Y2010" s="1794"/>
      <c r="Z2010" s="1794"/>
      <c r="AA2010" s="1794"/>
      <c r="AB2010" s="1214"/>
      <c r="AC2010" s="1795">
        <v>3.7600000000000001E-2</v>
      </c>
      <c r="AD2010" s="1795"/>
      <c r="AE2010" s="1795"/>
      <c r="AF2010" s="1795"/>
      <c r="AG2010" s="1795"/>
      <c r="AH2010" s="1213"/>
    </row>
    <row r="2011" spans="1:34" ht="17.45" customHeight="1">
      <c r="A2011" s="1801" t="s">
        <v>2874</v>
      </c>
      <c r="B2011" s="1825"/>
      <c r="C2011" s="1825"/>
      <c r="D2011" s="1825"/>
      <c r="E2011" s="1825"/>
      <c r="F2011" s="1825"/>
      <c r="G2011" s="1825"/>
      <c r="H2011" s="1825"/>
      <c r="I2011" s="1825"/>
      <c r="J2011" s="1826"/>
      <c r="K2011" s="1789" t="s">
        <v>2850</v>
      </c>
      <c r="L2011" s="1791"/>
      <c r="M2011" s="1855" t="s">
        <v>2875</v>
      </c>
      <c r="N2011" s="1856"/>
      <c r="O2011" s="1857"/>
      <c r="P2011" s="1855" t="s">
        <v>2876</v>
      </c>
      <c r="Q2011" s="1856"/>
      <c r="R2011" s="1857"/>
      <c r="S2011" s="1855" t="s">
        <v>2877</v>
      </c>
      <c r="T2011" s="1857"/>
      <c r="U2011" s="1789" t="s">
        <v>2878</v>
      </c>
      <c r="V2011" s="1790"/>
      <c r="W2011" s="1791"/>
      <c r="X2011" s="1789" t="s">
        <v>2879</v>
      </c>
      <c r="Y2011" s="1790"/>
      <c r="Z2011" s="1790"/>
      <c r="AA2011" s="1790"/>
      <c r="AB2011" s="1791"/>
      <c r="AC2011" s="1789" t="s">
        <v>2880</v>
      </c>
      <c r="AD2011" s="1791"/>
      <c r="AE2011" s="1810" t="s">
        <v>2867</v>
      </c>
      <c r="AF2011" s="1828"/>
      <c r="AG2011" s="1828"/>
      <c r="AH2011" s="1213"/>
    </row>
    <row r="2012" spans="1:34" ht="17.45" customHeight="1">
      <c r="A2012" s="1901" t="s">
        <v>3101</v>
      </c>
      <c r="B2012" s="1902"/>
      <c r="C2012" s="1902"/>
      <c r="D2012" s="1902"/>
      <c r="E2012" s="1902"/>
      <c r="F2012" s="1875" t="s">
        <v>3098</v>
      </c>
      <c r="G2012" s="1876"/>
      <c r="H2012" s="1876"/>
      <c r="I2012" s="1876"/>
      <c r="J2012" s="1875"/>
      <c r="K2012" s="1877">
        <v>1.1000000000000001E-3</v>
      </c>
      <c r="L2012" s="1878"/>
      <c r="M2012" s="1890">
        <v>0</v>
      </c>
      <c r="N2012" s="1891"/>
      <c r="O2012" s="1892"/>
      <c r="P2012" s="1890">
        <v>0</v>
      </c>
      <c r="Q2012" s="1891"/>
      <c r="R2012" s="1892"/>
      <c r="S2012" s="1890">
        <v>0</v>
      </c>
      <c r="T2012" s="1892"/>
      <c r="U2012" s="1890">
        <v>1.1000000000000001</v>
      </c>
      <c r="V2012" s="1891"/>
      <c r="W2012" s="1892"/>
      <c r="X2012" s="1890">
        <v>0.88</v>
      </c>
      <c r="Y2012" s="1891"/>
      <c r="Z2012" s="1891"/>
      <c r="AA2012" s="1891"/>
      <c r="AB2012" s="1892"/>
      <c r="AC2012" s="1890">
        <v>0.72</v>
      </c>
      <c r="AD2012" s="1892"/>
      <c r="AE2012" s="1865">
        <v>0</v>
      </c>
      <c r="AF2012" s="1847"/>
      <c r="AG2012" s="1847"/>
      <c r="AH2012" s="1225"/>
    </row>
    <row r="2013" spans="1:34" ht="16.7" customHeight="1">
      <c r="A2013" s="1819" t="s">
        <v>3102</v>
      </c>
      <c r="B2013" s="1820"/>
      <c r="C2013" s="1820"/>
      <c r="D2013" s="1820"/>
      <c r="E2013" s="1820"/>
      <c r="F2013" s="1866" t="s">
        <v>3100</v>
      </c>
      <c r="G2013" s="1867"/>
      <c r="H2013" s="1867"/>
      <c r="I2013" s="1867"/>
      <c r="J2013" s="1866"/>
      <c r="K2013" s="1868">
        <v>2.0000000000000002E-5</v>
      </c>
      <c r="L2013" s="1869"/>
      <c r="M2013" s="1898">
        <v>0</v>
      </c>
      <c r="N2013" s="1899"/>
      <c r="O2013" s="1900"/>
      <c r="P2013" s="1898">
        <v>0</v>
      </c>
      <c r="Q2013" s="1899"/>
      <c r="R2013" s="1900"/>
      <c r="S2013" s="1898">
        <v>0</v>
      </c>
      <c r="T2013" s="1900"/>
      <c r="U2013" s="1898">
        <v>1.1000000000000001</v>
      </c>
      <c r="V2013" s="1899"/>
      <c r="W2013" s="1900"/>
      <c r="X2013" s="1898">
        <v>0.88</v>
      </c>
      <c r="Y2013" s="1899"/>
      <c r="Z2013" s="1899"/>
      <c r="AA2013" s="1899"/>
      <c r="AB2013" s="1900"/>
      <c r="AC2013" s="1898">
        <v>0.72</v>
      </c>
      <c r="AD2013" s="1900"/>
      <c r="AE2013" s="1874">
        <v>0</v>
      </c>
      <c r="AF2013" s="1843"/>
      <c r="AG2013" s="1843"/>
      <c r="AH2013" s="1222"/>
    </row>
    <row r="2014" spans="1:34" ht="17.45" customHeight="1">
      <c r="A2014" s="1853"/>
      <c r="B2014" s="1778"/>
      <c r="C2014" s="1778"/>
      <c r="D2014" s="1778"/>
      <c r="E2014" s="1778"/>
      <c r="F2014" s="1778"/>
      <c r="G2014" s="1778"/>
      <c r="H2014" s="1778"/>
      <c r="I2014" s="1846" t="s">
        <v>2881</v>
      </c>
      <c r="J2014" s="1846"/>
      <c r="K2014" s="1846"/>
      <c r="L2014" s="1846"/>
      <c r="M2014" s="1846"/>
      <c r="N2014" s="1846"/>
      <c r="O2014" s="1846"/>
      <c r="P2014" s="1846"/>
      <c r="Q2014" s="1846"/>
      <c r="R2014" s="1846"/>
      <c r="S2014" s="1846"/>
      <c r="T2014" s="1846"/>
      <c r="U2014" s="1846"/>
      <c r="V2014" s="1846"/>
      <c r="W2014" s="1846"/>
      <c r="X2014" s="1846"/>
      <c r="Y2014" s="1846"/>
      <c r="Z2014" s="1203"/>
      <c r="AA2014" s="1847">
        <v>0</v>
      </c>
      <c r="AB2014" s="1847"/>
      <c r="AC2014" s="1847"/>
      <c r="AD2014" s="1847"/>
      <c r="AE2014" s="1847"/>
      <c r="AF2014" s="1847"/>
      <c r="AG2014" s="1847"/>
      <c r="AH2014" s="1204"/>
    </row>
    <row r="2015" spans="1:34" ht="5.85" customHeight="1">
      <c r="A2015" s="1854"/>
      <c r="B2015" s="1309"/>
      <c r="C2015" s="1309"/>
      <c r="D2015" s="1309"/>
      <c r="E2015" s="1309"/>
      <c r="F2015" s="1309"/>
      <c r="G2015" s="1309"/>
      <c r="H2015" s="1309"/>
      <c r="I2015" s="1309"/>
      <c r="J2015" s="1309"/>
      <c r="K2015" s="1309"/>
      <c r="L2015" s="1309"/>
      <c r="M2015" s="1309"/>
      <c r="N2015" s="1309"/>
      <c r="O2015" s="1309"/>
      <c r="P2015" s="1309"/>
      <c r="Q2015" s="1309"/>
      <c r="R2015" s="1309"/>
      <c r="S2015" s="1309"/>
      <c r="T2015" s="1309"/>
      <c r="U2015" s="1309"/>
      <c r="V2015" s="1309"/>
      <c r="W2015" s="1309"/>
      <c r="X2015" s="1309"/>
      <c r="Y2015" s="1309"/>
      <c r="Z2015" s="1309"/>
      <c r="AA2015" s="1309"/>
      <c r="AB2015" s="1309"/>
      <c r="AC2015" s="1309"/>
      <c r="AD2015" s="1309"/>
      <c r="AE2015" s="1309"/>
      <c r="AF2015" s="1309"/>
      <c r="AG2015" s="1309"/>
      <c r="AH2015" s="1782"/>
    </row>
    <row r="2016" spans="1:34" ht="16.7" customHeight="1">
      <c r="A2016" s="1845"/>
      <c r="B2016" s="1799"/>
      <c r="C2016" s="1799"/>
      <c r="D2016" s="1799"/>
      <c r="E2016" s="1799"/>
      <c r="F2016" s="1799"/>
      <c r="G2016" s="1799"/>
      <c r="H2016" s="1799"/>
      <c r="I2016" s="1842" t="s">
        <v>2882</v>
      </c>
      <c r="J2016" s="1842"/>
      <c r="K2016" s="1842"/>
      <c r="L2016" s="1842"/>
      <c r="M2016" s="1842"/>
      <c r="N2016" s="1842"/>
      <c r="O2016" s="1842"/>
      <c r="P2016" s="1842"/>
      <c r="Q2016" s="1842"/>
      <c r="R2016" s="1842"/>
      <c r="S2016" s="1842"/>
      <c r="T2016" s="1842"/>
      <c r="U2016" s="1842"/>
      <c r="V2016" s="1842"/>
      <c r="W2016" s="1842"/>
      <c r="X2016" s="1842"/>
      <c r="Y2016" s="1842"/>
      <c r="Z2016" s="1212"/>
      <c r="AA2016" s="1848">
        <v>12.37</v>
      </c>
      <c r="AB2016" s="1848"/>
      <c r="AC2016" s="1848"/>
      <c r="AD2016" s="1848"/>
      <c r="AE2016" s="1848"/>
      <c r="AF2016" s="1848"/>
      <c r="AG2016" s="1848"/>
      <c r="AH2016" s="1208"/>
    </row>
    <row r="2017" spans="1:34" ht="45.75" customHeight="1">
      <c r="A2017" s="1849" t="s">
        <v>2883</v>
      </c>
      <c r="B2017" s="1850"/>
      <c r="C2017" s="1850"/>
      <c r="D2017" s="1850"/>
      <c r="E2017" s="1851"/>
      <c r="F2017" s="1852"/>
      <c r="G2017" s="1852"/>
      <c r="H2017" s="1852"/>
      <c r="I2017" s="1852"/>
      <c r="J2017" s="1852"/>
      <c r="K2017" s="1852"/>
      <c r="L2017" s="1852"/>
      <c r="M2017" s="1852"/>
      <c r="N2017" s="1852"/>
      <c r="O2017" s="1852"/>
      <c r="P2017" s="1852"/>
      <c r="Q2017" s="1852"/>
      <c r="R2017" s="1852"/>
      <c r="S2017" s="1852"/>
      <c r="T2017" s="1852"/>
      <c r="U2017" s="1852"/>
      <c r="V2017" s="1852"/>
      <c r="W2017" s="1852"/>
      <c r="X2017" s="1852"/>
      <c r="Y2017" s="1852"/>
      <c r="Z2017" s="1852"/>
      <c r="AA2017" s="1852"/>
      <c r="AB2017" s="1852"/>
      <c r="AC2017" s="1852"/>
      <c r="AD2017" s="1852"/>
      <c r="AE2017" s="1852"/>
      <c r="AF2017" s="1852"/>
      <c r="AG2017" s="1852"/>
      <c r="AH2017" s="1851"/>
    </row>
    <row r="2018" spans="1:34" ht="82.15" customHeight="1">
      <c r="A2018" s="1218"/>
      <c r="AH2018" s="1219"/>
    </row>
    <row r="2019" spans="1:34" ht="81.400000000000006" customHeight="1">
      <c r="A2019" s="1220"/>
      <c r="B2019" s="1221"/>
      <c r="C2019" s="1221"/>
      <c r="D2019" s="1221"/>
      <c r="E2019" s="1221"/>
      <c r="F2019" s="1221"/>
      <c r="G2019" s="1221"/>
      <c r="H2019" s="1221"/>
      <c r="I2019" s="1221"/>
      <c r="J2019" s="1221"/>
      <c r="K2019" s="1221"/>
      <c r="L2019" s="1221"/>
      <c r="M2019" s="1221"/>
      <c r="N2019" s="1221"/>
      <c r="O2019" s="1221"/>
      <c r="P2019" s="1221"/>
      <c r="Q2019" s="1221"/>
      <c r="R2019" s="1221"/>
      <c r="S2019" s="1221"/>
      <c r="T2019" s="1221"/>
      <c r="U2019" s="1221"/>
      <c r="V2019" s="1221"/>
      <c r="W2019" s="1221"/>
      <c r="X2019" s="1221"/>
      <c r="Y2019" s="1221"/>
      <c r="Z2019" s="1221"/>
      <c r="AA2019" s="1221"/>
      <c r="AB2019" s="1221"/>
      <c r="AC2019" s="1221"/>
      <c r="AD2019" s="1221"/>
      <c r="AE2019" s="1221"/>
      <c r="AF2019" s="1221"/>
      <c r="AG2019" s="1221"/>
      <c r="AH2019" s="1222"/>
    </row>
    <row r="2020" spans="1:34" ht="5.85" customHeight="1">
      <c r="A2020" s="1777"/>
      <c r="B2020" s="1778"/>
      <c r="C2020" s="1778"/>
      <c r="D2020" s="1778"/>
      <c r="E2020" s="1778"/>
      <c r="F2020" s="1778"/>
      <c r="G2020" s="1778"/>
      <c r="H2020" s="1778"/>
      <c r="I2020" s="1778"/>
      <c r="J2020" s="1778"/>
      <c r="K2020" s="1778"/>
      <c r="L2020" s="1778"/>
      <c r="M2020" s="1778"/>
      <c r="N2020" s="1778"/>
      <c r="O2020" s="1778"/>
      <c r="P2020" s="1778"/>
      <c r="Q2020" s="1778"/>
      <c r="R2020" s="1778"/>
      <c r="S2020" s="1778"/>
      <c r="T2020" s="1778"/>
      <c r="U2020" s="1778"/>
      <c r="V2020" s="1778"/>
      <c r="W2020" s="1778"/>
      <c r="X2020" s="1778"/>
      <c r="Y2020" s="1778"/>
      <c r="Z2020" s="1778"/>
      <c r="AA2020" s="1778"/>
      <c r="AB2020" s="1778"/>
      <c r="AC2020" s="1778"/>
      <c r="AD2020" s="1778"/>
      <c r="AE2020" s="1778"/>
      <c r="AF2020" s="1778"/>
      <c r="AG2020" s="1778"/>
      <c r="AH2020" s="1779"/>
    </row>
    <row r="2021" spans="1:34" ht="10.9" customHeight="1">
      <c r="A2021" s="1780" t="s">
        <v>2834</v>
      </c>
      <c r="B2021" s="1310"/>
      <c r="C2021" s="1310"/>
      <c r="D2021" s="1310"/>
      <c r="E2021" s="1310"/>
      <c r="F2021" s="1310"/>
      <c r="G2021" s="1310"/>
      <c r="H2021" s="1310"/>
      <c r="I2021" s="1310"/>
      <c r="J2021" s="1310"/>
      <c r="K2021" s="1310"/>
      <c r="L2021" s="1310"/>
      <c r="M2021" s="1310"/>
      <c r="N2021" s="1310"/>
      <c r="O2021" s="1310"/>
      <c r="P2021" s="1310"/>
      <c r="Q2021" s="1310"/>
      <c r="R2021" s="1310"/>
      <c r="S2021" s="1310"/>
      <c r="T2021" s="1310"/>
      <c r="U2021" s="1310"/>
      <c r="V2021" s="1310"/>
      <c r="W2021" s="1310"/>
      <c r="X2021" s="1310"/>
      <c r="Y2021" s="1310"/>
      <c r="Z2021" s="1310"/>
      <c r="AA2021" s="1310"/>
      <c r="AB2021" s="1310"/>
      <c r="AC2021" s="1310"/>
      <c r="AD2021" s="1309"/>
      <c r="AE2021" s="1309"/>
      <c r="AF2021" s="1781" t="s">
        <v>3103</v>
      </c>
      <c r="AG2021" s="1781"/>
      <c r="AH2021" s="1782"/>
    </row>
    <row r="2022" spans="1:34" ht="5.85" customHeight="1">
      <c r="A2022" s="1780"/>
      <c r="B2022" s="1310"/>
      <c r="C2022" s="1310"/>
      <c r="D2022" s="1310"/>
      <c r="E2022" s="1310"/>
      <c r="F2022" s="1310"/>
      <c r="G2022" s="1310"/>
      <c r="H2022" s="1310"/>
      <c r="I2022" s="1310"/>
      <c r="J2022" s="1310"/>
      <c r="K2022" s="1310"/>
      <c r="L2022" s="1310"/>
      <c r="M2022" s="1310"/>
      <c r="N2022" s="1310"/>
      <c r="O2022" s="1310"/>
      <c r="P2022" s="1310"/>
      <c r="Q2022" s="1310"/>
      <c r="R2022" s="1310"/>
      <c r="S2022" s="1310"/>
      <c r="T2022" s="1310"/>
      <c r="U2022" s="1310"/>
      <c r="V2022" s="1310"/>
      <c r="W2022" s="1310"/>
      <c r="X2022" s="1310"/>
      <c r="Y2022" s="1310"/>
      <c r="Z2022" s="1310"/>
      <c r="AA2022" s="1310"/>
      <c r="AB2022" s="1310"/>
      <c r="AC2022" s="1310"/>
      <c r="AD2022" s="1311"/>
      <c r="AE2022" s="1311"/>
      <c r="AF2022" s="1311"/>
      <c r="AG2022" s="1311"/>
      <c r="AH2022" s="1782"/>
    </row>
    <row r="2023" spans="1:34" ht="11.65" customHeight="1">
      <c r="A2023" s="1783" t="s">
        <v>2836</v>
      </c>
      <c r="B2023" s="1784"/>
      <c r="C2023" s="1784"/>
      <c r="D2023" s="1784"/>
      <c r="E2023" s="1784"/>
      <c r="F2023" s="1784"/>
      <c r="G2023" s="1784"/>
      <c r="H2023" s="1784"/>
      <c r="I2023" s="1784"/>
      <c r="J2023" s="1784"/>
      <c r="K2023" s="1784"/>
      <c r="L2023" s="1784"/>
      <c r="M2023" s="1784"/>
      <c r="N2023" s="1784"/>
      <c r="O2023" s="1784"/>
      <c r="P2023" s="1784"/>
      <c r="Q2023" s="1784"/>
      <c r="R2023" s="1784"/>
      <c r="S2023" s="1784"/>
      <c r="T2023" s="1784"/>
      <c r="U2023" s="1784"/>
      <c r="V2023" s="1784"/>
      <c r="W2023" s="1784"/>
      <c r="X2023" s="1784"/>
      <c r="Y2023" s="1784"/>
      <c r="Z2023" s="1784"/>
      <c r="AA2023" s="1784"/>
      <c r="AB2023" s="1784"/>
      <c r="AC2023" s="1784"/>
      <c r="AD2023" s="1311"/>
      <c r="AE2023" s="1311"/>
      <c r="AF2023" s="1311"/>
      <c r="AG2023" s="1311"/>
      <c r="AH2023" s="1782"/>
    </row>
    <row r="2024" spans="1:34" ht="22.5" customHeight="1">
      <c r="A2024" s="1785" t="s">
        <v>2837</v>
      </c>
      <c r="B2024" s="1786"/>
      <c r="C2024" s="1786"/>
      <c r="D2024" s="1786"/>
      <c r="E2024" s="1786"/>
      <c r="F2024" s="1786"/>
      <c r="G2024" s="1786"/>
      <c r="H2024" s="1786"/>
      <c r="I2024" s="1786"/>
      <c r="J2024" s="1786"/>
      <c r="K2024" s="1786"/>
      <c r="L2024" s="1786"/>
      <c r="M2024" s="1786"/>
      <c r="N2024" s="1786"/>
      <c r="O2024" s="1786"/>
      <c r="P2024" s="1786"/>
      <c r="Q2024" s="1786"/>
      <c r="R2024" s="1786"/>
      <c r="S2024" s="1786"/>
      <c r="T2024" s="1786"/>
      <c r="U2024" s="1786"/>
      <c r="V2024" s="1786"/>
      <c r="W2024" s="1786"/>
      <c r="X2024" s="1786"/>
      <c r="Y2024" s="1786"/>
      <c r="Z2024" s="1786"/>
      <c r="AA2024" s="1786"/>
      <c r="AB2024" s="1786"/>
      <c r="AC2024" s="1786"/>
      <c r="AD2024" s="1311"/>
      <c r="AE2024" s="1311"/>
      <c r="AF2024" s="1311"/>
      <c r="AG2024" s="1311"/>
      <c r="AH2024" s="1782"/>
    </row>
    <row r="2025" spans="1:34" ht="5.85" customHeight="1">
      <c r="A2025" s="1787" t="s">
        <v>2838</v>
      </c>
      <c r="B2025" s="1788"/>
      <c r="C2025" s="1788"/>
      <c r="D2025" s="1788"/>
      <c r="E2025" s="1788"/>
      <c r="F2025" s="1788"/>
      <c r="G2025" s="1788"/>
      <c r="H2025" s="1788"/>
      <c r="I2025" s="1788"/>
      <c r="J2025" s="1788"/>
      <c r="K2025" s="1788"/>
      <c r="L2025" s="1788"/>
      <c r="M2025" s="1788"/>
      <c r="N2025" s="1788"/>
      <c r="O2025" s="1788"/>
      <c r="P2025" s="1788"/>
      <c r="Q2025" s="1788"/>
      <c r="R2025" s="1788"/>
      <c r="S2025" s="1788"/>
      <c r="T2025" s="1788"/>
      <c r="U2025" s="1788"/>
      <c r="V2025" s="1788"/>
      <c r="W2025" s="1788"/>
      <c r="X2025" s="1788"/>
      <c r="Y2025" s="1788"/>
      <c r="Z2025" s="1788"/>
      <c r="AA2025" s="1788"/>
      <c r="AB2025" s="1788"/>
      <c r="AC2025" s="1788"/>
      <c r="AD2025" s="1311"/>
      <c r="AE2025" s="1311"/>
      <c r="AF2025" s="1311"/>
      <c r="AG2025" s="1311"/>
      <c r="AH2025" s="1782"/>
    </row>
    <row r="2026" spans="1:34" ht="5.85" customHeight="1">
      <c r="A2026" s="1787"/>
      <c r="B2026" s="1788"/>
      <c r="C2026" s="1788"/>
      <c r="D2026" s="1788"/>
      <c r="E2026" s="1788"/>
      <c r="F2026" s="1788"/>
      <c r="G2026" s="1788"/>
      <c r="H2026" s="1788"/>
      <c r="I2026" s="1788"/>
      <c r="J2026" s="1788"/>
      <c r="K2026" s="1788"/>
      <c r="L2026" s="1788"/>
      <c r="M2026" s="1788"/>
      <c r="N2026" s="1788"/>
      <c r="O2026" s="1788"/>
      <c r="P2026" s="1788"/>
      <c r="Q2026" s="1788"/>
      <c r="R2026" s="1788"/>
      <c r="S2026" s="1788"/>
      <c r="T2026" s="1788"/>
      <c r="U2026" s="1788"/>
      <c r="V2026" s="1788"/>
      <c r="W2026" s="1788"/>
      <c r="X2026" s="1788"/>
      <c r="Y2026" s="1788"/>
      <c r="Z2026" s="1788"/>
      <c r="AA2026" s="1788"/>
      <c r="AB2026" s="1788"/>
      <c r="AC2026" s="1788"/>
      <c r="AD2026" s="1782"/>
      <c r="AE2026" s="1309"/>
      <c r="AF2026" s="1309"/>
      <c r="AG2026" s="1309"/>
      <c r="AH2026" s="1782"/>
    </row>
    <row r="2027" spans="1:34" ht="11.65" customHeight="1">
      <c r="A2027" s="1787" t="s">
        <v>2839</v>
      </c>
      <c r="B2027" s="1788"/>
      <c r="C2027" s="1788"/>
      <c r="D2027" s="1788"/>
      <c r="E2027" s="1788"/>
      <c r="F2027" s="1788"/>
      <c r="G2027" s="1788"/>
      <c r="H2027" s="1788"/>
      <c r="I2027" s="1788"/>
      <c r="J2027" s="1788"/>
      <c r="K2027" s="1788"/>
      <c r="L2027" s="1788"/>
      <c r="M2027" s="1788"/>
      <c r="N2027" s="1788"/>
      <c r="O2027" s="1788"/>
      <c r="P2027" s="1788"/>
      <c r="Q2027" s="1788"/>
      <c r="R2027" s="1788"/>
      <c r="S2027" s="1788"/>
      <c r="T2027" s="1788"/>
      <c r="U2027" s="1788"/>
      <c r="V2027" s="1788"/>
      <c r="W2027" s="1788"/>
      <c r="X2027" s="1788"/>
      <c r="Y2027" s="1788"/>
      <c r="Z2027" s="1788"/>
      <c r="AA2027" s="1788"/>
      <c r="AB2027" s="1788"/>
      <c r="AC2027" s="1788"/>
      <c r="AD2027" s="1818" t="s">
        <v>2840</v>
      </c>
      <c r="AE2027" s="1818"/>
      <c r="AF2027" s="1206">
        <v>21.23</v>
      </c>
      <c r="AG2027" s="1207" t="s">
        <v>5</v>
      </c>
      <c r="AH2027" s="1800"/>
    </row>
    <row r="2028" spans="1:34" ht="11.65" customHeight="1">
      <c r="A2028" s="1819" t="s">
        <v>2841</v>
      </c>
      <c r="B2028" s="1820"/>
      <c r="C2028" s="1820"/>
      <c r="D2028" s="1820"/>
      <c r="E2028" s="1820"/>
      <c r="F2028" s="1820"/>
      <c r="G2028" s="1820"/>
      <c r="H2028" s="1820"/>
      <c r="I2028" s="1820"/>
      <c r="J2028" s="1820"/>
      <c r="K2028" s="1820"/>
      <c r="L2028" s="1820"/>
      <c r="M2028" s="1820"/>
      <c r="N2028" s="1820"/>
      <c r="O2028" s="1820"/>
      <c r="P2028" s="1820"/>
      <c r="Q2028" s="1820"/>
      <c r="R2028" s="1820"/>
      <c r="S2028" s="1820"/>
      <c r="T2028" s="1820"/>
      <c r="U2028" s="1820"/>
      <c r="V2028" s="1820"/>
      <c r="W2028" s="1820"/>
      <c r="X2028" s="1820"/>
      <c r="Y2028" s="1820"/>
      <c r="Z2028" s="1820"/>
      <c r="AA2028" s="1820"/>
      <c r="AB2028" s="1820"/>
      <c r="AC2028" s="1820"/>
      <c r="AD2028" s="1821" t="s">
        <v>2842</v>
      </c>
      <c r="AE2028" s="1821"/>
      <c r="AF2028" s="1210">
        <v>15</v>
      </c>
      <c r="AG2028" s="1211" t="s">
        <v>5</v>
      </c>
      <c r="AH2028" s="1800"/>
    </row>
    <row r="2029" spans="1:34" ht="16.7" customHeight="1">
      <c r="A2029" s="1822" t="s">
        <v>2843</v>
      </c>
      <c r="B2029" s="1802"/>
      <c r="C2029" s="1802"/>
      <c r="D2029" s="1778"/>
      <c r="E2029" s="1823" t="s">
        <v>2651</v>
      </c>
      <c r="F2029" s="1823"/>
      <c r="G2029" s="1823"/>
      <c r="H2029" s="1823"/>
      <c r="I2029" s="1823"/>
      <c r="J2029" s="1823"/>
      <c r="K2029" s="1823"/>
      <c r="L2029" s="1823"/>
      <c r="M2029" s="1823"/>
      <c r="N2029" s="1823"/>
      <c r="O2029" s="1823"/>
      <c r="P2029" s="1823"/>
      <c r="Q2029" s="1823"/>
      <c r="R2029" s="1823"/>
      <c r="S2029" s="1823"/>
      <c r="T2029" s="1823"/>
      <c r="U2029" s="1823"/>
      <c r="V2029" s="1823"/>
      <c r="W2029" s="1823"/>
      <c r="X2029" s="1823"/>
      <c r="Y2029" s="1823"/>
      <c r="Z2029" s="1823"/>
      <c r="AA2029" s="1823"/>
      <c r="AB2029" s="1823"/>
      <c r="AC2029" s="1823"/>
      <c r="AD2029" s="1823"/>
      <c r="AE2029" s="1823"/>
      <c r="AF2029" s="1823"/>
      <c r="AG2029" s="1823"/>
      <c r="AH2029" s="1779"/>
    </row>
    <row r="2030" spans="1:34" ht="17.45" customHeight="1">
      <c r="A2030" s="1824" t="s">
        <v>2844</v>
      </c>
      <c r="B2030" s="1816"/>
      <c r="C2030" s="1816"/>
      <c r="D2030" s="1309"/>
      <c r="E2030" s="1815" t="s">
        <v>216</v>
      </c>
      <c r="F2030" s="1815"/>
      <c r="G2030" s="1111"/>
      <c r="H2030" s="1796" t="s">
        <v>2845</v>
      </c>
      <c r="I2030" s="1796"/>
      <c r="J2030" s="1796" t="s">
        <v>497</v>
      </c>
      <c r="K2030" s="1796"/>
      <c r="L2030" s="1309"/>
      <c r="M2030" s="1309"/>
      <c r="N2030" s="1816" t="s">
        <v>2846</v>
      </c>
      <c r="O2030" s="1816"/>
      <c r="P2030" s="1816"/>
      <c r="Q2030" s="1816"/>
      <c r="R2030" s="1817">
        <v>6.64</v>
      </c>
      <c r="S2030" s="1817"/>
      <c r="T2030" s="1817"/>
      <c r="U2030" s="1817"/>
      <c r="V2030" s="1309"/>
      <c r="W2030" s="1309"/>
      <c r="X2030" s="1309"/>
      <c r="Y2030" s="1796" t="s">
        <v>2847</v>
      </c>
      <c r="Z2030" s="1796"/>
      <c r="AA2030" s="1796"/>
      <c r="AB2030" s="1796"/>
      <c r="AC2030" s="1796"/>
      <c r="AD2030" s="1796"/>
      <c r="AE2030" s="1796"/>
      <c r="AF2030" s="1797" t="s">
        <v>2848</v>
      </c>
      <c r="AG2030" s="1797"/>
      <c r="AH2030" s="1782"/>
    </row>
    <row r="2031" spans="1:34" ht="5.85" customHeight="1">
      <c r="A2031" s="1798"/>
      <c r="B2031" s="1799"/>
      <c r="C2031" s="1799"/>
      <c r="D2031" s="1799"/>
      <c r="E2031" s="1799"/>
      <c r="F2031" s="1799"/>
      <c r="G2031" s="1799"/>
      <c r="H2031" s="1799"/>
      <c r="I2031" s="1799"/>
      <c r="J2031" s="1799"/>
      <c r="K2031" s="1799"/>
      <c r="L2031" s="1799"/>
      <c r="M2031" s="1799"/>
      <c r="N2031" s="1799"/>
      <c r="O2031" s="1799"/>
      <c r="P2031" s="1799"/>
      <c r="Q2031" s="1799"/>
      <c r="R2031" s="1799"/>
      <c r="S2031" s="1799"/>
      <c r="T2031" s="1799"/>
      <c r="U2031" s="1799"/>
      <c r="V2031" s="1799"/>
      <c r="W2031" s="1799"/>
      <c r="X2031" s="1799"/>
      <c r="Y2031" s="1799"/>
      <c r="Z2031" s="1799"/>
      <c r="AA2031" s="1799"/>
      <c r="AB2031" s="1799"/>
      <c r="AC2031" s="1799"/>
      <c r="AD2031" s="1799"/>
      <c r="AE2031" s="1799"/>
      <c r="AF2031" s="1799"/>
      <c r="AG2031" s="1799"/>
      <c r="AH2031" s="1800"/>
    </row>
    <row r="2032" spans="1:34" ht="16.7" customHeight="1">
      <c r="A2032" s="1801" t="s">
        <v>2849</v>
      </c>
      <c r="B2032" s="1802"/>
      <c r="C2032" s="1802"/>
      <c r="D2032" s="1802"/>
      <c r="E2032" s="1802"/>
      <c r="F2032" s="1802"/>
      <c r="G2032" s="1802"/>
      <c r="H2032" s="1802"/>
      <c r="I2032" s="1802"/>
      <c r="J2032" s="1803"/>
      <c r="K2032" s="1789" t="s">
        <v>2850</v>
      </c>
      <c r="L2032" s="1807"/>
      <c r="M2032" s="1789" t="s">
        <v>2851</v>
      </c>
      <c r="N2032" s="1790"/>
      <c r="O2032" s="1790"/>
      <c r="P2032" s="1790"/>
      <c r="Q2032" s="1790"/>
      <c r="R2032" s="1790"/>
      <c r="S2032" s="1790"/>
      <c r="T2032" s="1791"/>
      <c r="U2032" s="1789" t="s">
        <v>2852</v>
      </c>
      <c r="V2032" s="1790"/>
      <c r="W2032" s="1790"/>
      <c r="X2032" s="1790"/>
      <c r="Y2032" s="1790"/>
      <c r="Z2032" s="1790"/>
      <c r="AA2032" s="1790"/>
      <c r="AB2032" s="1790"/>
      <c r="AC2032" s="1790"/>
      <c r="AD2032" s="1791"/>
      <c r="AE2032" s="1810" t="s">
        <v>2853</v>
      </c>
      <c r="AF2032" s="1811"/>
      <c r="AG2032" s="1811"/>
      <c r="AH2032" s="1814"/>
    </row>
    <row r="2033" spans="1:34" ht="17.45" customHeight="1">
      <c r="A2033" s="1804"/>
      <c r="B2033" s="1805"/>
      <c r="C2033" s="1805"/>
      <c r="D2033" s="1805"/>
      <c r="E2033" s="1805"/>
      <c r="F2033" s="1805"/>
      <c r="G2033" s="1805"/>
      <c r="H2033" s="1805"/>
      <c r="I2033" s="1805"/>
      <c r="J2033" s="1806"/>
      <c r="K2033" s="1808"/>
      <c r="L2033" s="1809"/>
      <c r="M2033" s="1789" t="s">
        <v>2854</v>
      </c>
      <c r="N2033" s="1790"/>
      <c r="O2033" s="1790"/>
      <c r="P2033" s="1791"/>
      <c r="Q2033" s="1789" t="s">
        <v>2855</v>
      </c>
      <c r="R2033" s="1790"/>
      <c r="S2033" s="1790"/>
      <c r="T2033" s="1791"/>
      <c r="U2033" s="1789" t="s">
        <v>2854</v>
      </c>
      <c r="V2033" s="1790"/>
      <c r="W2033" s="1790"/>
      <c r="X2033" s="1790"/>
      <c r="Y2033" s="1790"/>
      <c r="Z2033" s="1791"/>
      <c r="AA2033" s="1789" t="s">
        <v>2855</v>
      </c>
      <c r="AB2033" s="1790"/>
      <c r="AC2033" s="1790"/>
      <c r="AD2033" s="1791"/>
      <c r="AE2033" s="1812"/>
      <c r="AF2033" s="1813"/>
      <c r="AG2033" s="1813"/>
      <c r="AH2033" s="1800"/>
    </row>
    <row r="2034" spans="1:34" ht="17.45" customHeight="1">
      <c r="A2034" s="1223"/>
      <c r="B2034" s="1224" t="s">
        <v>1491</v>
      </c>
      <c r="C2034" s="1875" t="s">
        <v>3084</v>
      </c>
      <c r="D2034" s="1876"/>
      <c r="E2034" s="1876"/>
      <c r="F2034" s="1876"/>
      <c r="G2034" s="1876"/>
      <c r="H2034" s="1876"/>
      <c r="I2034" s="1876"/>
      <c r="J2034" s="1875"/>
      <c r="K2034" s="1877">
        <v>2</v>
      </c>
      <c r="L2034" s="1878"/>
      <c r="M2034" s="1877">
        <v>1</v>
      </c>
      <c r="N2034" s="1879"/>
      <c r="O2034" s="1879"/>
      <c r="P2034" s="1878"/>
      <c r="Q2034" s="1877">
        <v>0</v>
      </c>
      <c r="R2034" s="1879"/>
      <c r="S2034" s="1879"/>
      <c r="T2034" s="1878"/>
      <c r="U2034" s="1880">
        <v>9.1189999999999998</v>
      </c>
      <c r="V2034" s="1881"/>
      <c r="W2034" s="1881"/>
      <c r="X2034" s="1881"/>
      <c r="Y2034" s="1881"/>
      <c r="Z2034" s="1882"/>
      <c r="AA2034" s="1880">
        <v>0.96909999999999996</v>
      </c>
      <c r="AB2034" s="1881"/>
      <c r="AC2034" s="1881"/>
      <c r="AD2034" s="1882"/>
      <c r="AE2034" s="1865">
        <v>18.238</v>
      </c>
      <c r="AF2034" s="1847"/>
      <c r="AG2034" s="1847"/>
      <c r="AH2034" s="1225"/>
    </row>
    <row r="2035" spans="1:34" ht="16.7" customHeight="1">
      <c r="A2035" s="1220"/>
      <c r="B2035" s="1209" t="s">
        <v>1497</v>
      </c>
      <c r="C2035" s="1866" t="s">
        <v>3086</v>
      </c>
      <c r="D2035" s="1867"/>
      <c r="E2035" s="1867"/>
      <c r="F2035" s="1867"/>
      <c r="G2035" s="1867"/>
      <c r="H2035" s="1867"/>
      <c r="I2035" s="1867"/>
      <c r="J2035" s="1866"/>
      <c r="K2035" s="1868">
        <v>1</v>
      </c>
      <c r="L2035" s="1869"/>
      <c r="M2035" s="1868">
        <v>1</v>
      </c>
      <c r="N2035" s="1870"/>
      <c r="O2035" s="1870"/>
      <c r="P2035" s="1869"/>
      <c r="Q2035" s="1868">
        <v>0</v>
      </c>
      <c r="R2035" s="1870"/>
      <c r="S2035" s="1870"/>
      <c r="T2035" s="1869"/>
      <c r="U2035" s="1871">
        <v>9.6710999999999991</v>
      </c>
      <c r="V2035" s="1872"/>
      <c r="W2035" s="1872"/>
      <c r="X2035" s="1872"/>
      <c r="Y2035" s="1872"/>
      <c r="Z2035" s="1873"/>
      <c r="AA2035" s="1871">
        <v>1.2181</v>
      </c>
      <c r="AB2035" s="1872"/>
      <c r="AC2035" s="1872"/>
      <c r="AD2035" s="1873"/>
      <c r="AE2035" s="1874">
        <v>9.6710999999999991</v>
      </c>
      <c r="AF2035" s="1843"/>
      <c r="AG2035" s="1843"/>
      <c r="AH2035" s="1222"/>
    </row>
    <row r="2036" spans="1:34" ht="17.45" customHeight="1">
      <c r="A2036" s="1792"/>
      <c r="B2036" s="1793"/>
      <c r="C2036" s="1793"/>
      <c r="D2036" s="1793"/>
      <c r="E2036" s="1793"/>
      <c r="F2036" s="1793"/>
      <c r="G2036" s="1793"/>
      <c r="H2036" s="1793"/>
      <c r="I2036" s="1793"/>
      <c r="J2036" s="1793"/>
      <c r="K2036" s="1794" t="s">
        <v>2856</v>
      </c>
      <c r="L2036" s="1794"/>
      <c r="M2036" s="1794"/>
      <c r="N2036" s="1794"/>
      <c r="O2036" s="1794"/>
      <c r="P2036" s="1794"/>
      <c r="Q2036" s="1794"/>
      <c r="R2036" s="1794"/>
      <c r="S2036" s="1794"/>
      <c r="T2036" s="1794"/>
      <c r="U2036" s="1794"/>
      <c r="V2036" s="1794"/>
      <c r="W2036" s="1794"/>
      <c r="X2036" s="1794"/>
      <c r="Y2036" s="1794"/>
      <c r="Z2036" s="1794"/>
      <c r="AA2036" s="1795">
        <v>27.909099999999999</v>
      </c>
      <c r="AB2036" s="1795"/>
      <c r="AC2036" s="1795"/>
      <c r="AD2036" s="1795"/>
      <c r="AE2036" s="1795"/>
      <c r="AF2036" s="1795"/>
      <c r="AG2036" s="1795"/>
      <c r="AH2036" s="1213"/>
    </row>
    <row r="2037" spans="1:34" ht="16.7" customHeight="1">
      <c r="A2037" s="1801" t="s">
        <v>2857</v>
      </c>
      <c r="B2037" s="1825"/>
      <c r="C2037" s="1825"/>
      <c r="D2037" s="1825"/>
      <c r="E2037" s="1825"/>
      <c r="F2037" s="1825"/>
      <c r="G2037" s="1825"/>
      <c r="H2037" s="1825"/>
      <c r="I2037" s="1825"/>
      <c r="J2037" s="1825"/>
      <c r="K2037" s="1825"/>
      <c r="L2037" s="1825"/>
      <c r="M2037" s="1825"/>
      <c r="N2037" s="1826"/>
      <c r="O2037" s="1789" t="s">
        <v>2858</v>
      </c>
      <c r="P2037" s="1790"/>
      <c r="Q2037" s="1790"/>
      <c r="R2037" s="1790"/>
      <c r="S2037" s="1791"/>
      <c r="T2037" s="1827" t="s">
        <v>2850</v>
      </c>
      <c r="U2037" s="1790"/>
      <c r="V2037" s="1790"/>
      <c r="W2037" s="1213"/>
      <c r="X2037" s="1789" t="s">
        <v>2859</v>
      </c>
      <c r="Y2037" s="1790"/>
      <c r="Z2037" s="1790"/>
      <c r="AA2037" s="1790"/>
      <c r="AB2037" s="1790"/>
      <c r="AC2037" s="1790"/>
      <c r="AD2037" s="1791"/>
      <c r="AE2037" s="1810" t="s">
        <v>2853</v>
      </c>
      <c r="AF2037" s="1828"/>
      <c r="AG2037" s="1828"/>
      <c r="AH2037" s="1213"/>
    </row>
    <row r="2038" spans="1:34" ht="17.45" customHeight="1">
      <c r="A2038" s="1223"/>
      <c r="B2038" s="1224" t="s">
        <v>1017</v>
      </c>
      <c r="C2038" s="1875" t="s">
        <v>1018</v>
      </c>
      <c r="D2038" s="1876"/>
      <c r="E2038" s="1876"/>
      <c r="F2038" s="1876"/>
      <c r="G2038" s="1876"/>
      <c r="H2038" s="1876"/>
      <c r="I2038" s="1876"/>
      <c r="J2038" s="1876"/>
      <c r="K2038" s="1876"/>
      <c r="L2038" s="1876"/>
      <c r="M2038" s="1876"/>
      <c r="N2038" s="1875"/>
      <c r="O2038" s="1885">
        <v>0</v>
      </c>
      <c r="P2038" s="1886"/>
      <c r="Q2038" s="1886"/>
      <c r="R2038" s="1886"/>
      <c r="S2038" s="1887"/>
      <c r="T2038" s="1917">
        <v>2</v>
      </c>
      <c r="U2038" s="1886"/>
      <c r="V2038" s="1886"/>
      <c r="W2038" s="1225"/>
      <c r="X2038" s="1880">
        <v>27.6053</v>
      </c>
      <c r="Y2038" s="1881"/>
      <c r="Z2038" s="1881"/>
      <c r="AA2038" s="1881"/>
      <c r="AB2038" s="1881"/>
      <c r="AC2038" s="1881"/>
      <c r="AD2038" s="1882"/>
      <c r="AE2038" s="1865">
        <v>55.210599999999999</v>
      </c>
      <c r="AF2038" s="1847"/>
      <c r="AG2038" s="1847"/>
      <c r="AH2038" s="1225"/>
    </row>
    <row r="2039" spans="1:34" ht="17.45" customHeight="1">
      <c r="A2039" s="1220"/>
      <c r="B2039" s="1209" t="s">
        <v>1009</v>
      </c>
      <c r="C2039" s="1866" t="s">
        <v>1010</v>
      </c>
      <c r="D2039" s="1867"/>
      <c r="E2039" s="1867"/>
      <c r="F2039" s="1867"/>
      <c r="G2039" s="1867"/>
      <c r="H2039" s="1867"/>
      <c r="I2039" s="1867"/>
      <c r="J2039" s="1867"/>
      <c r="K2039" s="1867"/>
      <c r="L2039" s="1867"/>
      <c r="M2039" s="1867"/>
      <c r="N2039" s="1866"/>
      <c r="O2039" s="1893">
        <v>0</v>
      </c>
      <c r="P2039" s="1894"/>
      <c r="Q2039" s="1894"/>
      <c r="R2039" s="1894"/>
      <c r="S2039" s="1895"/>
      <c r="T2039" s="1918">
        <v>8</v>
      </c>
      <c r="U2039" s="1894"/>
      <c r="V2039" s="1894"/>
      <c r="W2039" s="1222"/>
      <c r="X2039" s="1871">
        <v>22.268799999999999</v>
      </c>
      <c r="Y2039" s="1872"/>
      <c r="Z2039" s="1872"/>
      <c r="AA2039" s="1872"/>
      <c r="AB2039" s="1872"/>
      <c r="AC2039" s="1872"/>
      <c r="AD2039" s="1873"/>
      <c r="AE2039" s="1874">
        <v>178.15039999999999</v>
      </c>
      <c r="AF2039" s="1843"/>
      <c r="AG2039" s="1843"/>
      <c r="AH2039" s="1222"/>
    </row>
    <row r="2040" spans="1:34" ht="16.7" customHeight="1">
      <c r="A2040" s="1792"/>
      <c r="B2040" s="1778"/>
      <c r="C2040" s="1778"/>
      <c r="D2040" s="1778"/>
      <c r="E2040" s="1778"/>
      <c r="F2040" s="1778"/>
      <c r="G2040" s="1778"/>
      <c r="H2040" s="1778"/>
      <c r="I2040" s="1846" t="s">
        <v>2860</v>
      </c>
      <c r="J2040" s="1846"/>
      <c r="K2040" s="1846"/>
      <c r="L2040" s="1846"/>
      <c r="M2040" s="1846"/>
      <c r="N2040" s="1846"/>
      <c r="O2040" s="1846"/>
      <c r="P2040" s="1846"/>
      <c r="Q2040" s="1846"/>
      <c r="R2040" s="1846"/>
      <c r="S2040" s="1846"/>
      <c r="T2040" s="1846"/>
      <c r="U2040" s="1846"/>
      <c r="V2040" s="1846"/>
      <c r="W2040" s="1846"/>
      <c r="X2040" s="1846"/>
      <c r="Y2040" s="1846"/>
      <c r="Z2040" s="1793"/>
      <c r="AA2040" s="1847">
        <v>233.36099999999999</v>
      </c>
      <c r="AB2040" s="1847"/>
      <c r="AC2040" s="1847"/>
      <c r="AD2040" s="1847"/>
      <c r="AE2040" s="1847"/>
      <c r="AF2040" s="1847"/>
      <c r="AG2040" s="1847"/>
      <c r="AH2040" s="1814"/>
    </row>
    <row r="2041" spans="1:34" ht="17.45" customHeight="1">
      <c r="A2041" s="1844"/>
      <c r="B2041" s="1309"/>
      <c r="C2041" s="1309"/>
      <c r="D2041" s="1309"/>
      <c r="E2041" s="1309"/>
      <c r="F2041" s="1309"/>
      <c r="G2041" s="1309"/>
      <c r="H2041" s="1309"/>
      <c r="I2041" s="1840" t="s">
        <v>2861</v>
      </c>
      <c r="J2041" s="1840"/>
      <c r="K2041" s="1840"/>
      <c r="L2041" s="1840"/>
      <c r="M2041" s="1840"/>
      <c r="N2041" s="1840"/>
      <c r="O2041" s="1840"/>
      <c r="P2041" s="1840"/>
      <c r="Q2041" s="1840"/>
      <c r="R2041" s="1840"/>
      <c r="S2041" s="1840"/>
      <c r="T2041" s="1840"/>
      <c r="U2041" s="1840"/>
      <c r="V2041" s="1840"/>
      <c r="W2041" s="1840"/>
      <c r="X2041" s="1840"/>
      <c r="Y2041" s="1840"/>
      <c r="Z2041" s="1309"/>
      <c r="AA2041" s="1841">
        <v>261.27010000000001</v>
      </c>
      <c r="AB2041" s="1841"/>
      <c r="AC2041" s="1841"/>
      <c r="AD2041" s="1841"/>
      <c r="AE2041" s="1841"/>
      <c r="AF2041" s="1841"/>
      <c r="AG2041" s="1841"/>
      <c r="AH2041" s="1782"/>
    </row>
    <row r="2042" spans="1:34" ht="17.45" customHeight="1">
      <c r="A2042" s="1844"/>
      <c r="B2042" s="1309"/>
      <c r="C2042" s="1309"/>
      <c r="D2042" s="1309"/>
      <c r="E2042" s="1309"/>
      <c r="F2042" s="1309"/>
      <c r="G2042" s="1309"/>
      <c r="H2042" s="1309"/>
      <c r="I2042" s="1840" t="s">
        <v>2862</v>
      </c>
      <c r="J2042" s="1840"/>
      <c r="K2042" s="1840"/>
      <c r="L2042" s="1840"/>
      <c r="M2042" s="1840"/>
      <c r="N2042" s="1840"/>
      <c r="O2042" s="1840"/>
      <c r="P2042" s="1840"/>
      <c r="Q2042" s="1840"/>
      <c r="R2042" s="1840"/>
      <c r="S2042" s="1840"/>
      <c r="T2042" s="1840"/>
      <c r="U2042" s="1840"/>
      <c r="V2042" s="1840"/>
      <c r="W2042" s="1840"/>
      <c r="X2042" s="1840"/>
      <c r="Y2042" s="1840"/>
      <c r="Z2042" s="1309"/>
      <c r="AA2042" s="1841">
        <v>39.347900000000003</v>
      </c>
      <c r="AB2042" s="1841"/>
      <c r="AC2042" s="1841"/>
      <c r="AD2042" s="1841"/>
      <c r="AE2042" s="1841"/>
      <c r="AF2042" s="1841"/>
      <c r="AG2042" s="1841"/>
      <c r="AH2042" s="1782"/>
    </row>
    <row r="2043" spans="1:34" ht="16.7" customHeight="1">
      <c r="A2043" s="1844"/>
      <c r="B2043" s="1309"/>
      <c r="C2043" s="1309"/>
      <c r="D2043" s="1309"/>
      <c r="E2043" s="1309"/>
      <c r="F2043" s="1309"/>
      <c r="G2043" s="1309"/>
      <c r="H2043" s="1309"/>
      <c r="I2043" s="1840" t="s">
        <v>2863</v>
      </c>
      <c r="J2043" s="1840"/>
      <c r="K2043" s="1840"/>
      <c r="L2043" s="1840"/>
      <c r="M2043" s="1840"/>
      <c r="N2043" s="1840"/>
      <c r="O2043" s="1840"/>
      <c r="P2043" s="1840"/>
      <c r="Q2043" s="1840"/>
      <c r="R2043" s="1840"/>
      <c r="S2043" s="1840"/>
      <c r="T2043" s="1840"/>
      <c r="U2043" s="1840"/>
      <c r="V2043" s="1840"/>
      <c r="W2043" s="1840"/>
      <c r="X2043" s="1840"/>
      <c r="Y2043" s="1840"/>
      <c r="Z2043" s="1309"/>
      <c r="AA2043" s="1841">
        <v>0.21404999999999999</v>
      </c>
      <c r="AB2043" s="1841"/>
      <c r="AC2043" s="1841"/>
      <c r="AD2043" s="1841"/>
      <c r="AE2043" s="1841"/>
      <c r="AF2043" s="1841"/>
      <c r="AG2043" s="1841"/>
      <c r="AH2043" s="1782"/>
    </row>
    <row r="2044" spans="1:34" ht="17.45" customHeight="1">
      <c r="A2044" s="1845"/>
      <c r="B2044" s="1799"/>
      <c r="C2044" s="1799"/>
      <c r="D2044" s="1799"/>
      <c r="E2044" s="1799"/>
      <c r="F2044" s="1799"/>
      <c r="G2044" s="1799"/>
      <c r="H2044" s="1799"/>
      <c r="I2044" s="1842" t="s">
        <v>2864</v>
      </c>
      <c r="J2044" s="1842"/>
      <c r="K2044" s="1842"/>
      <c r="L2044" s="1842"/>
      <c r="M2044" s="1842"/>
      <c r="N2044" s="1842"/>
      <c r="O2044" s="1842"/>
      <c r="P2044" s="1842"/>
      <c r="Q2044" s="1842"/>
      <c r="R2044" s="1842"/>
      <c r="S2044" s="1842"/>
      <c r="T2044" s="1842"/>
      <c r="U2044" s="1842"/>
      <c r="V2044" s="1842"/>
      <c r="W2044" s="1842"/>
      <c r="X2044" s="1842"/>
      <c r="Y2044" s="1842"/>
      <c r="Z2044" s="1799"/>
      <c r="AA2044" s="1843">
        <v>0</v>
      </c>
      <c r="AB2044" s="1843"/>
      <c r="AC2044" s="1843"/>
      <c r="AD2044" s="1843"/>
      <c r="AE2044" s="1843"/>
      <c r="AF2044" s="1843"/>
      <c r="AG2044" s="1843"/>
      <c r="AH2044" s="1800"/>
    </row>
    <row r="2045" spans="1:34" ht="16.7" customHeight="1">
      <c r="A2045" s="1801" t="s">
        <v>2865</v>
      </c>
      <c r="B2045" s="1825"/>
      <c r="C2045" s="1825"/>
      <c r="D2045" s="1825"/>
      <c r="E2045" s="1825"/>
      <c r="F2045" s="1825"/>
      <c r="G2045" s="1825"/>
      <c r="H2045" s="1825"/>
      <c r="I2045" s="1825"/>
      <c r="J2045" s="1825"/>
      <c r="K2045" s="1825"/>
      <c r="L2045" s="1825"/>
      <c r="M2045" s="1825"/>
      <c r="N2045" s="1826"/>
      <c r="O2045" s="1789" t="s">
        <v>2850</v>
      </c>
      <c r="P2045" s="1790"/>
      <c r="Q2045" s="1790"/>
      <c r="R2045" s="1790"/>
      <c r="S2045" s="1791"/>
      <c r="T2045" s="1827" t="s">
        <v>754</v>
      </c>
      <c r="U2045" s="1790"/>
      <c r="V2045" s="1790"/>
      <c r="W2045" s="1213"/>
      <c r="X2045" s="1789" t="s">
        <v>2866</v>
      </c>
      <c r="Y2045" s="1790"/>
      <c r="Z2045" s="1790"/>
      <c r="AA2045" s="1790"/>
      <c r="AB2045" s="1790"/>
      <c r="AC2045" s="1790"/>
      <c r="AD2045" s="1791"/>
      <c r="AE2045" s="1810" t="s">
        <v>2867</v>
      </c>
      <c r="AF2045" s="1828"/>
      <c r="AG2045" s="1828"/>
      <c r="AH2045" s="1213"/>
    </row>
    <row r="2046" spans="1:34" ht="17.45" customHeight="1">
      <c r="A2046" s="1215"/>
      <c r="B2046" s="1216" t="s">
        <v>3104</v>
      </c>
      <c r="C2046" s="1829" t="s">
        <v>3105</v>
      </c>
      <c r="D2046" s="1830"/>
      <c r="E2046" s="1830"/>
      <c r="F2046" s="1830"/>
      <c r="G2046" s="1830"/>
      <c r="H2046" s="1830"/>
      <c r="I2046" s="1830"/>
      <c r="J2046" s="1830"/>
      <c r="K2046" s="1830"/>
      <c r="L2046" s="1830"/>
      <c r="M2046" s="1830"/>
      <c r="N2046" s="1829"/>
      <c r="O2046" s="1831">
        <v>1</v>
      </c>
      <c r="P2046" s="1832"/>
      <c r="Q2046" s="1832"/>
      <c r="R2046" s="1832"/>
      <c r="S2046" s="1833"/>
      <c r="T2046" s="1834" t="s">
        <v>2612</v>
      </c>
      <c r="U2046" s="1835"/>
      <c r="V2046" s="1835"/>
      <c r="W2046" s="1217"/>
      <c r="X2046" s="1836">
        <v>10.2628</v>
      </c>
      <c r="Y2046" s="1837"/>
      <c r="Z2046" s="1837"/>
      <c r="AA2046" s="1837"/>
      <c r="AB2046" s="1837"/>
      <c r="AC2046" s="1837"/>
      <c r="AD2046" s="1838"/>
      <c r="AE2046" s="1839">
        <v>10.2628</v>
      </c>
      <c r="AF2046" s="1795"/>
      <c r="AG2046" s="1795"/>
      <c r="AH2046" s="1217"/>
    </row>
    <row r="2047" spans="1:34" ht="17.45" customHeight="1">
      <c r="A2047" s="1792"/>
      <c r="B2047" s="1793"/>
      <c r="C2047" s="1793"/>
      <c r="D2047" s="1793"/>
      <c r="E2047" s="1793"/>
      <c r="F2047" s="1793"/>
      <c r="G2047" s="1793"/>
      <c r="H2047" s="1793"/>
      <c r="I2047" s="1794" t="s">
        <v>2869</v>
      </c>
      <c r="J2047" s="1794"/>
      <c r="K2047" s="1794"/>
      <c r="L2047" s="1794"/>
      <c r="M2047" s="1794"/>
      <c r="N2047" s="1794"/>
      <c r="O2047" s="1794"/>
      <c r="P2047" s="1794"/>
      <c r="Q2047" s="1794"/>
      <c r="R2047" s="1794"/>
      <c r="S2047" s="1794"/>
      <c r="T2047" s="1794"/>
      <c r="U2047" s="1794"/>
      <c r="V2047" s="1794"/>
      <c r="W2047" s="1794"/>
      <c r="X2047" s="1794"/>
      <c r="Y2047" s="1794"/>
      <c r="Z2047" s="1214"/>
      <c r="AA2047" s="1795">
        <v>10.2628</v>
      </c>
      <c r="AB2047" s="1795"/>
      <c r="AC2047" s="1795"/>
      <c r="AD2047" s="1795"/>
      <c r="AE2047" s="1795"/>
      <c r="AF2047" s="1795"/>
      <c r="AG2047" s="1795"/>
      <c r="AH2047" s="1213"/>
    </row>
    <row r="2048" spans="1:34" ht="16.7" customHeight="1">
      <c r="A2048" s="1801" t="s">
        <v>2870</v>
      </c>
      <c r="B2048" s="1825"/>
      <c r="C2048" s="1825"/>
      <c r="D2048" s="1825"/>
      <c r="E2048" s="1825"/>
      <c r="F2048" s="1825"/>
      <c r="G2048" s="1825"/>
      <c r="H2048" s="1825"/>
      <c r="I2048" s="1825"/>
      <c r="J2048" s="1825"/>
      <c r="K2048" s="1825"/>
      <c r="L2048" s="1825"/>
      <c r="M2048" s="1825"/>
      <c r="N2048" s="1826"/>
      <c r="O2048" s="1789" t="s">
        <v>2850</v>
      </c>
      <c r="P2048" s="1790"/>
      <c r="Q2048" s="1790"/>
      <c r="R2048" s="1790"/>
      <c r="S2048" s="1791"/>
      <c r="T2048" s="1827" t="s">
        <v>754</v>
      </c>
      <c r="U2048" s="1790"/>
      <c r="V2048" s="1790"/>
      <c r="W2048" s="1213"/>
      <c r="X2048" s="1789" t="s">
        <v>2866</v>
      </c>
      <c r="Y2048" s="1790"/>
      <c r="Z2048" s="1790"/>
      <c r="AA2048" s="1790"/>
      <c r="AB2048" s="1790"/>
      <c r="AC2048" s="1790"/>
      <c r="AD2048" s="1791"/>
      <c r="AE2048" s="1810" t="s">
        <v>2867</v>
      </c>
      <c r="AF2048" s="1828"/>
      <c r="AG2048" s="1828"/>
      <c r="AH2048" s="1213"/>
    </row>
    <row r="2049" spans="1:34" ht="17.45" customHeight="1">
      <c r="A2049" s="1215"/>
      <c r="B2049" s="1216" t="s">
        <v>3106</v>
      </c>
      <c r="C2049" s="1829" t="s">
        <v>3107</v>
      </c>
      <c r="D2049" s="1830"/>
      <c r="E2049" s="1830"/>
      <c r="F2049" s="1830"/>
      <c r="G2049" s="1830"/>
      <c r="H2049" s="1830"/>
      <c r="I2049" s="1830"/>
      <c r="J2049" s="1830"/>
      <c r="K2049" s="1830"/>
      <c r="L2049" s="1830"/>
      <c r="M2049" s="1830"/>
      <c r="N2049" s="1829"/>
      <c r="O2049" s="1831">
        <v>0.55556000000000005</v>
      </c>
      <c r="P2049" s="1832"/>
      <c r="Q2049" s="1832"/>
      <c r="R2049" s="1832"/>
      <c r="S2049" s="1833"/>
      <c r="T2049" s="1834" t="s">
        <v>101</v>
      </c>
      <c r="U2049" s="1835"/>
      <c r="V2049" s="1835"/>
      <c r="W2049" s="1217"/>
      <c r="X2049" s="1836">
        <v>16.360099999999999</v>
      </c>
      <c r="Y2049" s="1837"/>
      <c r="Z2049" s="1837"/>
      <c r="AA2049" s="1837"/>
      <c r="AB2049" s="1837"/>
      <c r="AC2049" s="1837"/>
      <c r="AD2049" s="1838"/>
      <c r="AE2049" s="1839">
        <v>9.0890000000000004</v>
      </c>
      <c r="AF2049" s="1795"/>
      <c r="AG2049" s="1795"/>
      <c r="AH2049" s="1217"/>
    </row>
    <row r="2050" spans="1:34" ht="17.45" customHeight="1">
      <c r="A2050" s="1792"/>
      <c r="B2050" s="1793"/>
      <c r="C2050" s="1793"/>
      <c r="D2050" s="1793"/>
      <c r="E2050" s="1793"/>
      <c r="F2050" s="1793"/>
      <c r="G2050" s="1793"/>
      <c r="H2050" s="1793"/>
      <c r="I2050" s="1794" t="s">
        <v>2871</v>
      </c>
      <c r="J2050" s="1794"/>
      <c r="K2050" s="1794"/>
      <c r="L2050" s="1794"/>
      <c r="M2050" s="1794"/>
      <c r="N2050" s="1794"/>
      <c r="O2050" s="1794"/>
      <c r="P2050" s="1794"/>
      <c r="Q2050" s="1794"/>
      <c r="R2050" s="1794"/>
      <c r="S2050" s="1794"/>
      <c r="T2050" s="1794"/>
      <c r="U2050" s="1794"/>
      <c r="V2050" s="1794"/>
      <c r="W2050" s="1794"/>
      <c r="X2050" s="1794"/>
      <c r="Y2050" s="1794"/>
      <c r="Z2050" s="1214"/>
      <c r="AA2050" s="1795">
        <v>9.0890000000000004</v>
      </c>
      <c r="AB2050" s="1795"/>
      <c r="AC2050" s="1795"/>
      <c r="AD2050" s="1795"/>
      <c r="AE2050" s="1795"/>
      <c r="AF2050" s="1795"/>
      <c r="AG2050" s="1795"/>
      <c r="AH2050" s="1213"/>
    </row>
    <row r="2051" spans="1:34" ht="16.7" customHeight="1">
      <c r="A2051" s="1801" t="s">
        <v>2872</v>
      </c>
      <c r="B2051" s="1825"/>
      <c r="C2051" s="1825"/>
      <c r="D2051" s="1825"/>
      <c r="E2051" s="1825"/>
      <c r="F2051" s="1825"/>
      <c r="G2051" s="1825"/>
      <c r="H2051" s="1825"/>
      <c r="I2051" s="1825"/>
      <c r="J2051" s="1825"/>
      <c r="K2051" s="1825"/>
      <c r="L2051" s="1825"/>
      <c r="M2051" s="1825"/>
      <c r="N2051" s="1826"/>
      <c r="O2051" s="1789" t="s">
        <v>2850</v>
      </c>
      <c r="P2051" s="1790"/>
      <c r="Q2051" s="1790"/>
      <c r="R2051" s="1790"/>
      <c r="S2051" s="1791"/>
      <c r="T2051" s="1827" t="s">
        <v>754</v>
      </c>
      <c r="U2051" s="1790"/>
      <c r="V2051" s="1790"/>
      <c r="W2051" s="1213"/>
      <c r="X2051" s="1789" t="s">
        <v>2866</v>
      </c>
      <c r="Y2051" s="1790"/>
      <c r="Z2051" s="1790"/>
      <c r="AA2051" s="1790"/>
      <c r="AB2051" s="1790"/>
      <c r="AC2051" s="1790"/>
      <c r="AD2051" s="1791"/>
      <c r="AE2051" s="1810" t="s">
        <v>2867</v>
      </c>
      <c r="AF2051" s="1828"/>
      <c r="AG2051" s="1828"/>
      <c r="AH2051" s="1213"/>
    </row>
    <row r="2052" spans="1:34" ht="17.45" customHeight="1">
      <c r="A2052" s="1883" t="s">
        <v>3108</v>
      </c>
      <c r="B2052" s="1884"/>
      <c r="C2052" s="1884"/>
      <c r="D2052" s="1884"/>
      <c r="E2052" s="1884"/>
      <c r="F2052" s="1829" t="s">
        <v>3109</v>
      </c>
      <c r="G2052" s="1830"/>
      <c r="H2052" s="1830"/>
      <c r="I2052" s="1830"/>
      <c r="J2052" s="1830"/>
      <c r="K2052" s="1830"/>
      <c r="L2052" s="1830"/>
      <c r="M2052" s="1830"/>
      <c r="N2052" s="1829"/>
      <c r="O2052" s="1831">
        <v>1E-3</v>
      </c>
      <c r="P2052" s="1832"/>
      <c r="Q2052" s="1832"/>
      <c r="R2052" s="1832"/>
      <c r="S2052" s="1833"/>
      <c r="T2052" s="1834" t="s">
        <v>109</v>
      </c>
      <c r="U2052" s="1835"/>
      <c r="V2052" s="1835"/>
      <c r="W2052" s="1217"/>
      <c r="X2052" s="1836">
        <v>33.54</v>
      </c>
      <c r="Y2052" s="1837"/>
      <c r="Z2052" s="1837"/>
      <c r="AA2052" s="1837"/>
      <c r="AB2052" s="1837"/>
      <c r="AC2052" s="1837"/>
      <c r="AD2052" s="1838"/>
      <c r="AE2052" s="1839">
        <v>3.3500000000000002E-2</v>
      </c>
      <c r="AF2052" s="1795"/>
      <c r="AG2052" s="1795"/>
      <c r="AH2052" s="1217"/>
    </row>
    <row r="2053" spans="1:34" ht="16.7" customHeight="1">
      <c r="A2053" s="1792"/>
      <c r="B2053" s="1793"/>
      <c r="C2053" s="1793"/>
      <c r="D2053" s="1793"/>
      <c r="E2053" s="1793"/>
      <c r="F2053" s="1793"/>
      <c r="G2053" s="1793"/>
      <c r="H2053" s="1793"/>
      <c r="I2053" s="1793"/>
      <c r="J2053" s="1793"/>
      <c r="K2053" s="1794" t="s">
        <v>2873</v>
      </c>
      <c r="L2053" s="1794"/>
      <c r="M2053" s="1794"/>
      <c r="N2053" s="1794"/>
      <c r="O2053" s="1794"/>
      <c r="P2053" s="1794"/>
      <c r="Q2053" s="1794"/>
      <c r="R2053" s="1794"/>
      <c r="S2053" s="1794"/>
      <c r="T2053" s="1794"/>
      <c r="U2053" s="1794"/>
      <c r="V2053" s="1794"/>
      <c r="W2053" s="1794"/>
      <c r="X2053" s="1794"/>
      <c r="Y2053" s="1794"/>
      <c r="Z2053" s="1794"/>
      <c r="AA2053" s="1794"/>
      <c r="AB2053" s="1214"/>
      <c r="AC2053" s="1795">
        <v>3.3500000000000002E-2</v>
      </c>
      <c r="AD2053" s="1795"/>
      <c r="AE2053" s="1795"/>
      <c r="AF2053" s="1795"/>
      <c r="AG2053" s="1795"/>
      <c r="AH2053" s="1213"/>
    </row>
    <row r="2054" spans="1:34" ht="17.45" customHeight="1">
      <c r="A2054" s="1801" t="s">
        <v>2874</v>
      </c>
      <c r="B2054" s="1825"/>
      <c r="C2054" s="1825"/>
      <c r="D2054" s="1825"/>
      <c r="E2054" s="1825"/>
      <c r="F2054" s="1825"/>
      <c r="G2054" s="1825"/>
      <c r="H2054" s="1825"/>
      <c r="I2054" s="1825"/>
      <c r="J2054" s="1826"/>
      <c r="K2054" s="1789" t="s">
        <v>2850</v>
      </c>
      <c r="L2054" s="1791"/>
      <c r="M2054" s="1855" t="s">
        <v>2875</v>
      </c>
      <c r="N2054" s="1856"/>
      <c r="O2054" s="1857"/>
      <c r="P2054" s="1855" t="s">
        <v>2876</v>
      </c>
      <c r="Q2054" s="1856"/>
      <c r="R2054" s="1857"/>
      <c r="S2054" s="1855" t="s">
        <v>2877</v>
      </c>
      <c r="T2054" s="1857"/>
      <c r="U2054" s="1789" t="s">
        <v>2878</v>
      </c>
      <c r="V2054" s="1790"/>
      <c r="W2054" s="1791"/>
      <c r="X2054" s="1789" t="s">
        <v>2879</v>
      </c>
      <c r="Y2054" s="1790"/>
      <c r="Z2054" s="1790"/>
      <c r="AA2054" s="1790"/>
      <c r="AB2054" s="1791"/>
      <c r="AC2054" s="1789" t="s">
        <v>2880</v>
      </c>
      <c r="AD2054" s="1791"/>
      <c r="AE2054" s="1810" t="s">
        <v>2867</v>
      </c>
      <c r="AF2054" s="1828"/>
      <c r="AG2054" s="1828"/>
      <c r="AH2054" s="1213"/>
    </row>
    <row r="2055" spans="1:34" ht="17.45" customHeight="1">
      <c r="A2055" s="1883" t="s">
        <v>3110</v>
      </c>
      <c r="B2055" s="1884"/>
      <c r="C2055" s="1884"/>
      <c r="D2055" s="1884"/>
      <c r="E2055" s="1884"/>
      <c r="F2055" s="1829" t="s">
        <v>3109</v>
      </c>
      <c r="G2055" s="1830"/>
      <c r="H2055" s="1830"/>
      <c r="I2055" s="1830"/>
      <c r="J2055" s="1829"/>
      <c r="K2055" s="1862">
        <v>1E-3</v>
      </c>
      <c r="L2055" s="1863"/>
      <c r="M2055" s="1836">
        <v>0</v>
      </c>
      <c r="N2055" s="1837"/>
      <c r="O2055" s="1838"/>
      <c r="P2055" s="1836">
        <v>0</v>
      </c>
      <c r="Q2055" s="1837"/>
      <c r="R2055" s="1838"/>
      <c r="S2055" s="1836">
        <v>0</v>
      </c>
      <c r="T2055" s="1838"/>
      <c r="U2055" s="1836">
        <v>1.1000000000000001</v>
      </c>
      <c r="V2055" s="1837"/>
      <c r="W2055" s="1838"/>
      <c r="X2055" s="1836">
        <v>0.88</v>
      </c>
      <c r="Y2055" s="1837"/>
      <c r="Z2055" s="1837"/>
      <c r="AA2055" s="1837"/>
      <c r="AB2055" s="1838"/>
      <c r="AC2055" s="1836">
        <v>0.72</v>
      </c>
      <c r="AD2055" s="1838"/>
      <c r="AE2055" s="1839">
        <v>0</v>
      </c>
      <c r="AF2055" s="1795"/>
      <c r="AG2055" s="1795"/>
      <c r="AH2055" s="1217"/>
    </row>
    <row r="2056" spans="1:34" ht="16.7" customHeight="1">
      <c r="A2056" s="1853"/>
      <c r="B2056" s="1778"/>
      <c r="C2056" s="1778"/>
      <c r="D2056" s="1778"/>
      <c r="E2056" s="1778"/>
      <c r="F2056" s="1778"/>
      <c r="G2056" s="1778"/>
      <c r="H2056" s="1778"/>
      <c r="I2056" s="1846" t="s">
        <v>2881</v>
      </c>
      <c r="J2056" s="1846"/>
      <c r="K2056" s="1846"/>
      <c r="L2056" s="1846"/>
      <c r="M2056" s="1846"/>
      <c r="N2056" s="1846"/>
      <c r="O2056" s="1846"/>
      <c r="P2056" s="1846"/>
      <c r="Q2056" s="1846"/>
      <c r="R2056" s="1846"/>
      <c r="S2056" s="1846"/>
      <c r="T2056" s="1846"/>
      <c r="U2056" s="1846"/>
      <c r="V2056" s="1846"/>
      <c r="W2056" s="1846"/>
      <c r="X2056" s="1846"/>
      <c r="Y2056" s="1846"/>
      <c r="Z2056" s="1203"/>
      <c r="AA2056" s="1847">
        <v>0</v>
      </c>
      <c r="AB2056" s="1847"/>
      <c r="AC2056" s="1847"/>
      <c r="AD2056" s="1847"/>
      <c r="AE2056" s="1847"/>
      <c r="AF2056" s="1847"/>
      <c r="AG2056" s="1847"/>
      <c r="AH2056" s="1204"/>
    </row>
    <row r="2057" spans="1:34" ht="5.85" customHeight="1">
      <c r="A2057" s="1854"/>
      <c r="B2057" s="1309"/>
      <c r="C2057" s="1309"/>
      <c r="D2057" s="1309"/>
      <c r="E2057" s="1309"/>
      <c r="F2057" s="1309"/>
      <c r="G2057" s="1309"/>
      <c r="H2057" s="1309"/>
      <c r="I2057" s="1309"/>
      <c r="J2057" s="1309"/>
      <c r="K2057" s="1309"/>
      <c r="L2057" s="1309"/>
      <c r="M2057" s="1309"/>
      <c r="N2057" s="1309"/>
      <c r="O2057" s="1309"/>
      <c r="P2057" s="1309"/>
      <c r="Q2057" s="1309"/>
      <c r="R2057" s="1309"/>
      <c r="S2057" s="1309"/>
      <c r="T2057" s="1309"/>
      <c r="U2057" s="1309"/>
      <c r="V2057" s="1309"/>
      <c r="W2057" s="1309"/>
      <c r="X2057" s="1309"/>
      <c r="Y2057" s="1309"/>
      <c r="Z2057" s="1309"/>
      <c r="AA2057" s="1309"/>
      <c r="AB2057" s="1309"/>
      <c r="AC2057" s="1309"/>
      <c r="AD2057" s="1309"/>
      <c r="AE2057" s="1309"/>
      <c r="AF2057" s="1309"/>
      <c r="AG2057" s="1309"/>
      <c r="AH2057" s="1782"/>
    </row>
    <row r="2058" spans="1:34" ht="17.45" customHeight="1">
      <c r="A2058" s="1845"/>
      <c r="B2058" s="1799"/>
      <c r="C2058" s="1799"/>
      <c r="D2058" s="1799"/>
      <c r="E2058" s="1799"/>
      <c r="F2058" s="1799"/>
      <c r="G2058" s="1799"/>
      <c r="H2058" s="1799"/>
      <c r="I2058" s="1842" t="s">
        <v>2882</v>
      </c>
      <c r="J2058" s="1842"/>
      <c r="K2058" s="1842"/>
      <c r="L2058" s="1842"/>
      <c r="M2058" s="1842"/>
      <c r="N2058" s="1842"/>
      <c r="O2058" s="1842"/>
      <c r="P2058" s="1842"/>
      <c r="Q2058" s="1842"/>
      <c r="R2058" s="1842"/>
      <c r="S2058" s="1842"/>
      <c r="T2058" s="1842"/>
      <c r="U2058" s="1842"/>
      <c r="V2058" s="1842"/>
      <c r="W2058" s="1842"/>
      <c r="X2058" s="1842"/>
      <c r="Y2058" s="1842"/>
      <c r="Z2058" s="1212"/>
      <c r="AA2058" s="1848">
        <v>58.95</v>
      </c>
      <c r="AB2058" s="1848"/>
      <c r="AC2058" s="1848"/>
      <c r="AD2058" s="1848"/>
      <c r="AE2058" s="1848"/>
      <c r="AF2058" s="1848"/>
      <c r="AG2058" s="1848"/>
      <c r="AH2058" s="1208"/>
    </row>
    <row r="2059" spans="1:34" ht="45.75" customHeight="1">
      <c r="A2059" s="1849" t="s">
        <v>2883</v>
      </c>
      <c r="B2059" s="1850"/>
      <c r="C2059" s="1850"/>
      <c r="D2059" s="1850"/>
      <c r="E2059" s="1851" t="s">
        <v>3111</v>
      </c>
      <c r="F2059" s="1852"/>
      <c r="G2059" s="1852"/>
      <c r="H2059" s="1852"/>
      <c r="I2059" s="1852"/>
      <c r="J2059" s="1852"/>
      <c r="K2059" s="1852"/>
      <c r="L2059" s="1852"/>
      <c r="M2059" s="1852"/>
      <c r="N2059" s="1852"/>
      <c r="O2059" s="1852"/>
      <c r="P2059" s="1852"/>
      <c r="Q2059" s="1852"/>
      <c r="R2059" s="1852"/>
      <c r="S2059" s="1852"/>
      <c r="T2059" s="1852"/>
      <c r="U2059" s="1852"/>
      <c r="V2059" s="1852"/>
      <c r="W2059" s="1852"/>
      <c r="X2059" s="1852"/>
      <c r="Y2059" s="1852"/>
      <c r="Z2059" s="1852"/>
      <c r="AA2059" s="1852"/>
      <c r="AB2059" s="1852"/>
      <c r="AC2059" s="1852"/>
      <c r="AD2059" s="1852"/>
      <c r="AE2059" s="1852"/>
      <c r="AF2059" s="1852"/>
      <c r="AG2059" s="1852"/>
      <c r="AH2059" s="1851"/>
    </row>
    <row r="2060" spans="1:34" ht="81.400000000000006" customHeight="1">
      <c r="A2060" s="1218"/>
      <c r="AH2060" s="1219"/>
    </row>
    <row r="2061" spans="1:34" ht="81.400000000000006" customHeight="1">
      <c r="A2061" s="1220"/>
      <c r="B2061" s="1221"/>
      <c r="C2061" s="1221"/>
      <c r="D2061" s="1221"/>
      <c r="E2061" s="1221"/>
      <c r="F2061" s="1221"/>
      <c r="G2061" s="1221"/>
      <c r="H2061" s="1221"/>
      <c r="I2061" s="1221"/>
      <c r="J2061" s="1221"/>
      <c r="K2061" s="1221"/>
      <c r="L2061" s="1221"/>
      <c r="M2061" s="1221"/>
      <c r="N2061" s="1221"/>
      <c r="O2061" s="1221"/>
      <c r="P2061" s="1221"/>
      <c r="Q2061" s="1221"/>
      <c r="R2061" s="1221"/>
      <c r="S2061" s="1221"/>
      <c r="T2061" s="1221"/>
      <c r="U2061" s="1221"/>
      <c r="V2061" s="1221"/>
      <c r="W2061" s="1221"/>
      <c r="X2061" s="1221"/>
      <c r="Y2061" s="1221"/>
      <c r="Z2061" s="1221"/>
      <c r="AA2061" s="1221"/>
      <c r="AB2061" s="1221"/>
      <c r="AC2061" s="1221"/>
      <c r="AD2061" s="1221"/>
      <c r="AE2061" s="1221"/>
      <c r="AF2061" s="1221"/>
      <c r="AG2061" s="1221"/>
      <c r="AH2061" s="1222"/>
    </row>
    <row r="2062" spans="1:34" ht="5.85" customHeight="1">
      <c r="A2062" s="1777"/>
      <c r="B2062" s="1778"/>
      <c r="C2062" s="1778"/>
      <c r="D2062" s="1778"/>
      <c r="E2062" s="1778"/>
      <c r="F2062" s="1778"/>
      <c r="G2062" s="1778"/>
      <c r="H2062" s="1778"/>
      <c r="I2062" s="1778"/>
      <c r="J2062" s="1778"/>
      <c r="K2062" s="1778"/>
      <c r="L2062" s="1778"/>
      <c r="M2062" s="1778"/>
      <c r="N2062" s="1778"/>
      <c r="O2062" s="1778"/>
      <c r="P2062" s="1778"/>
      <c r="Q2062" s="1778"/>
      <c r="R2062" s="1778"/>
      <c r="S2062" s="1778"/>
      <c r="T2062" s="1778"/>
      <c r="U2062" s="1778"/>
      <c r="V2062" s="1778"/>
      <c r="W2062" s="1778"/>
      <c r="X2062" s="1778"/>
      <c r="Y2062" s="1778"/>
      <c r="Z2062" s="1778"/>
      <c r="AA2062" s="1778"/>
      <c r="AB2062" s="1778"/>
      <c r="AC2062" s="1778"/>
      <c r="AD2062" s="1778"/>
      <c r="AE2062" s="1778"/>
      <c r="AF2062" s="1778"/>
      <c r="AG2062" s="1778"/>
      <c r="AH2062" s="1779"/>
    </row>
    <row r="2063" spans="1:34" ht="11.65" customHeight="1">
      <c r="A2063" s="1780" t="s">
        <v>2834</v>
      </c>
      <c r="B2063" s="1310"/>
      <c r="C2063" s="1310"/>
      <c r="D2063" s="1310"/>
      <c r="E2063" s="1310"/>
      <c r="F2063" s="1310"/>
      <c r="G2063" s="1310"/>
      <c r="H2063" s="1310"/>
      <c r="I2063" s="1310"/>
      <c r="J2063" s="1310"/>
      <c r="K2063" s="1310"/>
      <c r="L2063" s="1310"/>
      <c r="M2063" s="1310"/>
      <c r="N2063" s="1310"/>
      <c r="O2063" s="1310"/>
      <c r="P2063" s="1310"/>
      <c r="Q2063" s="1310"/>
      <c r="R2063" s="1310"/>
      <c r="S2063" s="1310"/>
      <c r="T2063" s="1310"/>
      <c r="U2063" s="1310"/>
      <c r="V2063" s="1310"/>
      <c r="W2063" s="1310"/>
      <c r="X2063" s="1310"/>
      <c r="Y2063" s="1310"/>
      <c r="Z2063" s="1310"/>
      <c r="AA2063" s="1310"/>
      <c r="AB2063" s="1310"/>
      <c r="AC2063" s="1310"/>
      <c r="AD2063" s="1309"/>
      <c r="AE2063" s="1309"/>
      <c r="AF2063" s="1781" t="s">
        <v>3112</v>
      </c>
      <c r="AG2063" s="1781"/>
      <c r="AH2063" s="1782"/>
    </row>
    <row r="2064" spans="1:34" ht="5.85" customHeight="1">
      <c r="A2064" s="1780"/>
      <c r="B2064" s="1310"/>
      <c r="C2064" s="1310"/>
      <c r="D2064" s="1310"/>
      <c r="E2064" s="1310"/>
      <c r="F2064" s="1310"/>
      <c r="G2064" s="1310"/>
      <c r="H2064" s="1310"/>
      <c r="I2064" s="1310"/>
      <c r="J2064" s="1310"/>
      <c r="K2064" s="1310"/>
      <c r="L2064" s="1310"/>
      <c r="M2064" s="1310"/>
      <c r="N2064" s="1310"/>
      <c r="O2064" s="1310"/>
      <c r="P2064" s="1310"/>
      <c r="Q2064" s="1310"/>
      <c r="R2064" s="1310"/>
      <c r="S2064" s="1310"/>
      <c r="T2064" s="1310"/>
      <c r="U2064" s="1310"/>
      <c r="V2064" s="1310"/>
      <c r="W2064" s="1310"/>
      <c r="X2064" s="1310"/>
      <c r="Y2064" s="1310"/>
      <c r="Z2064" s="1310"/>
      <c r="AA2064" s="1310"/>
      <c r="AB2064" s="1310"/>
      <c r="AC2064" s="1310"/>
      <c r="AD2064" s="1311"/>
      <c r="AE2064" s="1311"/>
      <c r="AF2064" s="1311"/>
      <c r="AG2064" s="1311"/>
      <c r="AH2064" s="1782"/>
    </row>
    <row r="2065" spans="1:34" ht="10.9" customHeight="1">
      <c r="A2065" s="1783" t="s">
        <v>2836</v>
      </c>
      <c r="B2065" s="1784"/>
      <c r="C2065" s="1784"/>
      <c r="D2065" s="1784"/>
      <c r="E2065" s="1784"/>
      <c r="F2065" s="1784"/>
      <c r="G2065" s="1784"/>
      <c r="H2065" s="1784"/>
      <c r="I2065" s="1784"/>
      <c r="J2065" s="1784"/>
      <c r="K2065" s="1784"/>
      <c r="L2065" s="1784"/>
      <c r="M2065" s="1784"/>
      <c r="N2065" s="1784"/>
      <c r="O2065" s="1784"/>
      <c r="P2065" s="1784"/>
      <c r="Q2065" s="1784"/>
      <c r="R2065" s="1784"/>
      <c r="S2065" s="1784"/>
      <c r="T2065" s="1784"/>
      <c r="U2065" s="1784"/>
      <c r="V2065" s="1784"/>
      <c r="W2065" s="1784"/>
      <c r="X2065" s="1784"/>
      <c r="Y2065" s="1784"/>
      <c r="Z2065" s="1784"/>
      <c r="AA2065" s="1784"/>
      <c r="AB2065" s="1784"/>
      <c r="AC2065" s="1784"/>
      <c r="AD2065" s="1311"/>
      <c r="AE2065" s="1311"/>
      <c r="AF2065" s="1311"/>
      <c r="AG2065" s="1311"/>
      <c r="AH2065" s="1782"/>
    </row>
    <row r="2066" spans="1:34" ht="23.25" customHeight="1">
      <c r="A2066" s="1785" t="s">
        <v>2837</v>
      </c>
      <c r="B2066" s="1786"/>
      <c r="C2066" s="1786"/>
      <c r="D2066" s="1786"/>
      <c r="E2066" s="1786"/>
      <c r="F2066" s="1786"/>
      <c r="G2066" s="1786"/>
      <c r="H2066" s="1786"/>
      <c r="I2066" s="1786"/>
      <c r="J2066" s="1786"/>
      <c r="K2066" s="1786"/>
      <c r="L2066" s="1786"/>
      <c r="M2066" s="1786"/>
      <c r="N2066" s="1786"/>
      <c r="O2066" s="1786"/>
      <c r="P2066" s="1786"/>
      <c r="Q2066" s="1786"/>
      <c r="R2066" s="1786"/>
      <c r="S2066" s="1786"/>
      <c r="T2066" s="1786"/>
      <c r="U2066" s="1786"/>
      <c r="V2066" s="1786"/>
      <c r="W2066" s="1786"/>
      <c r="X2066" s="1786"/>
      <c r="Y2066" s="1786"/>
      <c r="Z2066" s="1786"/>
      <c r="AA2066" s="1786"/>
      <c r="AB2066" s="1786"/>
      <c r="AC2066" s="1786"/>
      <c r="AD2066" s="1311"/>
      <c r="AE2066" s="1311"/>
      <c r="AF2066" s="1311"/>
      <c r="AG2066" s="1311"/>
      <c r="AH2066" s="1782"/>
    </row>
    <row r="2067" spans="1:34" ht="5.85" customHeight="1">
      <c r="A2067" s="1787" t="s">
        <v>2838</v>
      </c>
      <c r="B2067" s="1788"/>
      <c r="C2067" s="1788"/>
      <c r="D2067" s="1788"/>
      <c r="E2067" s="1788"/>
      <c r="F2067" s="1788"/>
      <c r="G2067" s="1788"/>
      <c r="H2067" s="1788"/>
      <c r="I2067" s="1788"/>
      <c r="J2067" s="1788"/>
      <c r="K2067" s="1788"/>
      <c r="L2067" s="1788"/>
      <c r="M2067" s="1788"/>
      <c r="N2067" s="1788"/>
      <c r="O2067" s="1788"/>
      <c r="P2067" s="1788"/>
      <c r="Q2067" s="1788"/>
      <c r="R2067" s="1788"/>
      <c r="S2067" s="1788"/>
      <c r="T2067" s="1788"/>
      <c r="U2067" s="1788"/>
      <c r="V2067" s="1788"/>
      <c r="W2067" s="1788"/>
      <c r="X2067" s="1788"/>
      <c r="Y2067" s="1788"/>
      <c r="Z2067" s="1788"/>
      <c r="AA2067" s="1788"/>
      <c r="AB2067" s="1788"/>
      <c r="AC2067" s="1788"/>
      <c r="AD2067" s="1311"/>
      <c r="AE2067" s="1311"/>
      <c r="AF2067" s="1311"/>
      <c r="AG2067" s="1311"/>
      <c r="AH2067" s="1782"/>
    </row>
    <row r="2068" spans="1:34" ht="5.85" customHeight="1">
      <c r="A2068" s="1787"/>
      <c r="B2068" s="1788"/>
      <c r="C2068" s="1788"/>
      <c r="D2068" s="1788"/>
      <c r="E2068" s="1788"/>
      <c r="F2068" s="1788"/>
      <c r="G2068" s="1788"/>
      <c r="H2068" s="1788"/>
      <c r="I2068" s="1788"/>
      <c r="J2068" s="1788"/>
      <c r="K2068" s="1788"/>
      <c r="L2068" s="1788"/>
      <c r="M2068" s="1788"/>
      <c r="N2068" s="1788"/>
      <c r="O2068" s="1788"/>
      <c r="P2068" s="1788"/>
      <c r="Q2068" s="1788"/>
      <c r="R2068" s="1788"/>
      <c r="S2068" s="1788"/>
      <c r="T2068" s="1788"/>
      <c r="U2068" s="1788"/>
      <c r="V2068" s="1788"/>
      <c r="W2068" s="1788"/>
      <c r="X2068" s="1788"/>
      <c r="Y2068" s="1788"/>
      <c r="Z2068" s="1788"/>
      <c r="AA2068" s="1788"/>
      <c r="AB2068" s="1788"/>
      <c r="AC2068" s="1788"/>
      <c r="AD2068" s="1782"/>
      <c r="AE2068" s="1309"/>
      <c r="AF2068" s="1309"/>
      <c r="AG2068" s="1309"/>
      <c r="AH2068" s="1782"/>
    </row>
    <row r="2069" spans="1:34" ht="10.9" customHeight="1">
      <c r="A2069" s="1787" t="s">
        <v>2839</v>
      </c>
      <c r="B2069" s="1788"/>
      <c r="C2069" s="1788"/>
      <c r="D2069" s="1788"/>
      <c r="E2069" s="1788"/>
      <c r="F2069" s="1788"/>
      <c r="G2069" s="1788"/>
      <c r="H2069" s="1788"/>
      <c r="I2069" s="1788"/>
      <c r="J2069" s="1788"/>
      <c r="K2069" s="1788"/>
      <c r="L2069" s="1788"/>
      <c r="M2069" s="1788"/>
      <c r="N2069" s="1788"/>
      <c r="O2069" s="1788"/>
      <c r="P2069" s="1788"/>
      <c r="Q2069" s="1788"/>
      <c r="R2069" s="1788"/>
      <c r="S2069" s="1788"/>
      <c r="T2069" s="1788"/>
      <c r="U2069" s="1788"/>
      <c r="V2069" s="1788"/>
      <c r="W2069" s="1788"/>
      <c r="X2069" s="1788"/>
      <c r="Y2069" s="1788"/>
      <c r="Z2069" s="1788"/>
      <c r="AA2069" s="1788"/>
      <c r="AB2069" s="1788"/>
      <c r="AC2069" s="1788"/>
      <c r="AD2069" s="1818" t="s">
        <v>2840</v>
      </c>
      <c r="AE2069" s="1818"/>
      <c r="AF2069" s="1206">
        <v>21.23</v>
      </c>
      <c r="AG2069" s="1207" t="s">
        <v>5</v>
      </c>
      <c r="AH2069" s="1800"/>
    </row>
    <row r="2070" spans="1:34" ht="11.65" customHeight="1">
      <c r="A2070" s="1819" t="s">
        <v>2841</v>
      </c>
      <c r="B2070" s="1820"/>
      <c r="C2070" s="1820"/>
      <c r="D2070" s="1820"/>
      <c r="E2070" s="1820"/>
      <c r="F2070" s="1820"/>
      <c r="G2070" s="1820"/>
      <c r="H2070" s="1820"/>
      <c r="I2070" s="1820"/>
      <c r="J2070" s="1820"/>
      <c r="K2070" s="1820"/>
      <c r="L2070" s="1820"/>
      <c r="M2070" s="1820"/>
      <c r="N2070" s="1820"/>
      <c r="O2070" s="1820"/>
      <c r="P2070" s="1820"/>
      <c r="Q2070" s="1820"/>
      <c r="R2070" s="1820"/>
      <c r="S2070" s="1820"/>
      <c r="T2070" s="1820"/>
      <c r="U2070" s="1820"/>
      <c r="V2070" s="1820"/>
      <c r="W2070" s="1820"/>
      <c r="X2070" s="1820"/>
      <c r="Y2070" s="1820"/>
      <c r="Z2070" s="1820"/>
      <c r="AA2070" s="1820"/>
      <c r="AB2070" s="1820"/>
      <c r="AC2070" s="1820"/>
      <c r="AD2070" s="1821" t="s">
        <v>2842</v>
      </c>
      <c r="AE2070" s="1821"/>
      <c r="AF2070" s="1210">
        <v>15</v>
      </c>
      <c r="AG2070" s="1211" t="s">
        <v>5</v>
      </c>
      <c r="AH2070" s="1800"/>
    </row>
    <row r="2071" spans="1:34" ht="17.45" customHeight="1">
      <c r="A2071" s="1822" t="s">
        <v>2843</v>
      </c>
      <c r="B2071" s="1802"/>
      <c r="C2071" s="1802"/>
      <c r="D2071" s="1778"/>
      <c r="E2071" s="1823" t="s">
        <v>2618</v>
      </c>
      <c r="F2071" s="1823"/>
      <c r="G2071" s="1823"/>
      <c r="H2071" s="1823"/>
      <c r="I2071" s="1823"/>
      <c r="J2071" s="1823"/>
      <c r="K2071" s="1823"/>
      <c r="L2071" s="1823"/>
      <c r="M2071" s="1823"/>
      <c r="N2071" s="1823"/>
      <c r="O2071" s="1823"/>
      <c r="P2071" s="1823"/>
      <c r="Q2071" s="1823"/>
      <c r="R2071" s="1823"/>
      <c r="S2071" s="1823"/>
      <c r="T2071" s="1823"/>
      <c r="U2071" s="1823"/>
      <c r="V2071" s="1823"/>
      <c r="W2071" s="1823"/>
      <c r="X2071" s="1823"/>
      <c r="Y2071" s="1823"/>
      <c r="Z2071" s="1823"/>
      <c r="AA2071" s="1823"/>
      <c r="AB2071" s="1823"/>
      <c r="AC2071" s="1823"/>
      <c r="AD2071" s="1823"/>
      <c r="AE2071" s="1823"/>
      <c r="AF2071" s="1823"/>
      <c r="AG2071" s="1823"/>
      <c r="AH2071" s="1779"/>
    </row>
    <row r="2072" spans="1:34" ht="16.7" customHeight="1">
      <c r="A2072" s="1824" t="s">
        <v>2844</v>
      </c>
      <c r="B2072" s="1816"/>
      <c r="C2072" s="1816"/>
      <c r="D2072" s="1309"/>
      <c r="E2072" s="1815" t="s">
        <v>219</v>
      </c>
      <c r="F2072" s="1815"/>
      <c r="G2072" s="1111"/>
      <c r="H2072" s="1796" t="s">
        <v>2845</v>
      </c>
      <c r="I2072" s="1796"/>
      <c r="J2072" s="1796" t="s">
        <v>497</v>
      </c>
      <c r="K2072" s="1796"/>
      <c r="L2072" s="1309"/>
      <c r="M2072" s="1309"/>
      <c r="N2072" s="1816" t="s">
        <v>2846</v>
      </c>
      <c r="O2072" s="1816"/>
      <c r="P2072" s="1816"/>
      <c r="Q2072" s="1816"/>
      <c r="R2072" s="1817">
        <v>1</v>
      </c>
      <c r="S2072" s="1817"/>
      <c r="T2072" s="1817"/>
      <c r="U2072" s="1817"/>
      <c r="V2072" s="1309"/>
      <c r="W2072" s="1309"/>
      <c r="X2072" s="1309"/>
      <c r="Y2072" s="1796" t="s">
        <v>2847</v>
      </c>
      <c r="Z2072" s="1796"/>
      <c r="AA2072" s="1796"/>
      <c r="AB2072" s="1796"/>
      <c r="AC2072" s="1796"/>
      <c r="AD2072" s="1796"/>
      <c r="AE2072" s="1796"/>
      <c r="AF2072" s="1797" t="s">
        <v>2848</v>
      </c>
      <c r="AG2072" s="1797"/>
      <c r="AH2072" s="1782"/>
    </row>
    <row r="2073" spans="1:34" ht="5.85" customHeight="1">
      <c r="A2073" s="1798"/>
      <c r="B2073" s="1799"/>
      <c r="C2073" s="1799"/>
      <c r="D2073" s="1799"/>
      <c r="E2073" s="1799"/>
      <c r="F2073" s="1799"/>
      <c r="G2073" s="1799"/>
      <c r="H2073" s="1799"/>
      <c r="I2073" s="1799"/>
      <c r="J2073" s="1799"/>
      <c r="K2073" s="1799"/>
      <c r="L2073" s="1799"/>
      <c r="M2073" s="1799"/>
      <c r="N2073" s="1799"/>
      <c r="O2073" s="1799"/>
      <c r="P2073" s="1799"/>
      <c r="Q2073" s="1799"/>
      <c r="R2073" s="1799"/>
      <c r="S2073" s="1799"/>
      <c r="T2073" s="1799"/>
      <c r="U2073" s="1799"/>
      <c r="V2073" s="1799"/>
      <c r="W2073" s="1799"/>
      <c r="X2073" s="1799"/>
      <c r="Y2073" s="1799"/>
      <c r="Z2073" s="1799"/>
      <c r="AA2073" s="1799"/>
      <c r="AB2073" s="1799"/>
      <c r="AC2073" s="1799"/>
      <c r="AD2073" s="1799"/>
      <c r="AE2073" s="1799"/>
      <c r="AF2073" s="1799"/>
      <c r="AG2073" s="1799"/>
      <c r="AH2073" s="1800"/>
    </row>
    <row r="2074" spans="1:34" ht="17.45" customHeight="1">
      <c r="A2074" s="1801" t="s">
        <v>2849</v>
      </c>
      <c r="B2074" s="1802"/>
      <c r="C2074" s="1802"/>
      <c r="D2074" s="1802"/>
      <c r="E2074" s="1802"/>
      <c r="F2074" s="1802"/>
      <c r="G2074" s="1802"/>
      <c r="H2074" s="1802"/>
      <c r="I2074" s="1802"/>
      <c r="J2074" s="1803"/>
      <c r="K2074" s="1789" t="s">
        <v>2850</v>
      </c>
      <c r="L2074" s="1807"/>
      <c r="M2074" s="1789" t="s">
        <v>2851</v>
      </c>
      <c r="N2074" s="1790"/>
      <c r="O2074" s="1790"/>
      <c r="P2074" s="1790"/>
      <c r="Q2074" s="1790"/>
      <c r="R2074" s="1790"/>
      <c r="S2074" s="1790"/>
      <c r="T2074" s="1791"/>
      <c r="U2074" s="1789" t="s">
        <v>2852</v>
      </c>
      <c r="V2074" s="1790"/>
      <c r="W2074" s="1790"/>
      <c r="X2074" s="1790"/>
      <c r="Y2074" s="1790"/>
      <c r="Z2074" s="1790"/>
      <c r="AA2074" s="1790"/>
      <c r="AB2074" s="1790"/>
      <c r="AC2074" s="1790"/>
      <c r="AD2074" s="1791"/>
      <c r="AE2074" s="1810" t="s">
        <v>2853</v>
      </c>
      <c r="AF2074" s="1811"/>
      <c r="AG2074" s="1811"/>
      <c r="AH2074" s="1814"/>
    </row>
    <row r="2075" spans="1:34" ht="17.45" customHeight="1">
      <c r="A2075" s="1804"/>
      <c r="B2075" s="1805"/>
      <c r="C2075" s="1805"/>
      <c r="D2075" s="1805"/>
      <c r="E2075" s="1805"/>
      <c r="F2075" s="1805"/>
      <c r="G2075" s="1805"/>
      <c r="H2075" s="1805"/>
      <c r="I2075" s="1805"/>
      <c r="J2075" s="1806"/>
      <c r="K2075" s="1808"/>
      <c r="L2075" s="1809"/>
      <c r="M2075" s="1789" t="s">
        <v>2854</v>
      </c>
      <c r="N2075" s="1790"/>
      <c r="O2075" s="1790"/>
      <c r="P2075" s="1791"/>
      <c r="Q2075" s="1789" t="s">
        <v>2855</v>
      </c>
      <c r="R2075" s="1790"/>
      <c r="S2075" s="1790"/>
      <c r="T2075" s="1791"/>
      <c r="U2075" s="1789" t="s">
        <v>2854</v>
      </c>
      <c r="V2075" s="1790"/>
      <c r="W2075" s="1790"/>
      <c r="X2075" s="1790"/>
      <c r="Y2075" s="1790"/>
      <c r="Z2075" s="1791"/>
      <c r="AA2075" s="1789" t="s">
        <v>2855</v>
      </c>
      <c r="AB2075" s="1790"/>
      <c r="AC2075" s="1790"/>
      <c r="AD2075" s="1791"/>
      <c r="AE2075" s="1812"/>
      <c r="AF2075" s="1813"/>
      <c r="AG2075" s="1813"/>
      <c r="AH2075" s="1800"/>
    </row>
    <row r="2076" spans="1:34" ht="16.7" customHeight="1">
      <c r="A2076" s="1792"/>
      <c r="B2076" s="1793"/>
      <c r="C2076" s="1793"/>
      <c r="D2076" s="1793"/>
      <c r="E2076" s="1793"/>
      <c r="F2076" s="1793"/>
      <c r="G2076" s="1793"/>
      <c r="H2076" s="1793"/>
      <c r="I2076" s="1793"/>
      <c r="J2076" s="1793"/>
      <c r="K2076" s="1794" t="s">
        <v>2856</v>
      </c>
      <c r="L2076" s="1794"/>
      <c r="M2076" s="1794"/>
      <c r="N2076" s="1794"/>
      <c r="O2076" s="1794"/>
      <c r="P2076" s="1794"/>
      <c r="Q2076" s="1794"/>
      <c r="R2076" s="1794"/>
      <c r="S2076" s="1794"/>
      <c r="T2076" s="1794"/>
      <c r="U2076" s="1794"/>
      <c r="V2076" s="1794"/>
      <c r="W2076" s="1794"/>
      <c r="X2076" s="1794"/>
      <c r="Y2076" s="1794"/>
      <c r="Z2076" s="1794"/>
      <c r="AA2076" s="1795">
        <v>0</v>
      </c>
      <c r="AB2076" s="1795"/>
      <c r="AC2076" s="1795"/>
      <c r="AD2076" s="1795"/>
      <c r="AE2076" s="1795"/>
      <c r="AF2076" s="1795"/>
      <c r="AG2076" s="1795"/>
      <c r="AH2076" s="1213"/>
    </row>
    <row r="2077" spans="1:34" ht="17.45" customHeight="1">
      <c r="A2077" s="1801" t="s">
        <v>2857</v>
      </c>
      <c r="B2077" s="1825"/>
      <c r="C2077" s="1825"/>
      <c r="D2077" s="1825"/>
      <c r="E2077" s="1825"/>
      <c r="F2077" s="1825"/>
      <c r="G2077" s="1825"/>
      <c r="H2077" s="1825"/>
      <c r="I2077" s="1825"/>
      <c r="J2077" s="1825"/>
      <c r="K2077" s="1825"/>
      <c r="L2077" s="1825"/>
      <c r="M2077" s="1825"/>
      <c r="N2077" s="1826"/>
      <c r="O2077" s="1789" t="s">
        <v>2858</v>
      </c>
      <c r="P2077" s="1790"/>
      <c r="Q2077" s="1790"/>
      <c r="R2077" s="1790"/>
      <c r="S2077" s="1791"/>
      <c r="T2077" s="1827" t="s">
        <v>2850</v>
      </c>
      <c r="U2077" s="1790"/>
      <c r="V2077" s="1790"/>
      <c r="W2077" s="1213"/>
      <c r="X2077" s="1789" t="s">
        <v>2859</v>
      </c>
      <c r="Y2077" s="1790"/>
      <c r="Z2077" s="1790"/>
      <c r="AA2077" s="1790"/>
      <c r="AB2077" s="1790"/>
      <c r="AC2077" s="1790"/>
      <c r="AD2077" s="1791"/>
      <c r="AE2077" s="1810" t="s">
        <v>2853</v>
      </c>
      <c r="AF2077" s="1828"/>
      <c r="AG2077" s="1828"/>
      <c r="AH2077" s="1213"/>
    </row>
    <row r="2078" spans="1:34" ht="16.7" customHeight="1">
      <c r="A2078" s="1792"/>
      <c r="B2078" s="1778"/>
      <c r="C2078" s="1778"/>
      <c r="D2078" s="1778"/>
      <c r="E2078" s="1778"/>
      <c r="F2078" s="1778"/>
      <c r="G2078" s="1778"/>
      <c r="H2078" s="1778"/>
      <c r="I2078" s="1846" t="s">
        <v>2860</v>
      </c>
      <c r="J2078" s="1846"/>
      <c r="K2078" s="1846"/>
      <c r="L2078" s="1846"/>
      <c r="M2078" s="1846"/>
      <c r="N2078" s="1846"/>
      <c r="O2078" s="1846"/>
      <c r="P2078" s="1846"/>
      <c r="Q2078" s="1846"/>
      <c r="R2078" s="1846"/>
      <c r="S2078" s="1846"/>
      <c r="T2078" s="1846"/>
      <c r="U2078" s="1846"/>
      <c r="V2078" s="1846"/>
      <c r="W2078" s="1846"/>
      <c r="X2078" s="1846"/>
      <c r="Y2078" s="1846"/>
      <c r="Z2078" s="1793"/>
      <c r="AA2078" s="1847">
        <v>0</v>
      </c>
      <c r="AB2078" s="1847"/>
      <c r="AC2078" s="1847"/>
      <c r="AD2078" s="1847"/>
      <c r="AE2078" s="1847"/>
      <c r="AF2078" s="1847"/>
      <c r="AG2078" s="1847"/>
      <c r="AH2078" s="1814"/>
    </row>
    <row r="2079" spans="1:34" ht="17.45" customHeight="1">
      <c r="A2079" s="1844"/>
      <c r="B2079" s="1309"/>
      <c r="C2079" s="1309"/>
      <c r="D2079" s="1309"/>
      <c r="E2079" s="1309"/>
      <c r="F2079" s="1309"/>
      <c r="G2079" s="1309"/>
      <c r="H2079" s="1309"/>
      <c r="I2079" s="1840" t="s">
        <v>2861</v>
      </c>
      <c r="J2079" s="1840"/>
      <c r="K2079" s="1840"/>
      <c r="L2079" s="1840"/>
      <c r="M2079" s="1840"/>
      <c r="N2079" s="1840"/>
      <c r="O2079" s="1840"/>
      <c r="P2079" s="1840"/>
      <c r="Q2079" s="1840"/>
      <c r="R2079" s="1840"/>
      <c r="S2079" s="1840"/>
      <c r="T2079" s="1840"/>
      <c r="U2079" s="1840"/>
      <c r="V2079" s="1840"/>
      <c r="W2079" s="1840"/>
      <c r="X2079" s="1840"/>
      <c r="Y2079" s="1840"/>
      <c r="Z2079" s="1309"/>
      <c r="AA2079" s="1841">
        <v>0</v>
      </c>
      <c r="AB2079" s="1841"/>
      <c r="AC2079" s="1841"/>
      <c r="AD2079" s="1841"/>
      <c r="AE2079" s="1841"/>
      <c r="AF2079" s="1841"/>
      <c r="AG2079" s="1841"/>
      <c r="AH2079" s="1782"/>
    </row>
    <row r="2080" spans="1:34" ht="17.45" customHeight="1">
      <c r="A2080" s="1844"/>
      <c r="B2080" s="1309"/>
      <c r="C2080" s="1309"/>
      <c r="D2080" s="1309"/>
      <c r="E2080" s="1309"/>
      <c r="F2080" s="1309"/>
      <c r="G2080" s="1309"/>
      <c r="H2080" s="1309"/>
      <c r="I2080" s="1840" t="s">
        <v>2862</v>
      </c>
      <c r="J2080" s="1840"/>
      <c r="K2080" s="1840"/>
      <c r="L2080" s="1840"/>
      <c r="M2080" s="1840"/>
      <c r="N2080" s="1840"/>
      <c r="O2080" s="1840"/>
      <c r="P2080" s="1840"/>
      <c r="Q2080" s="1840"/>
      <c r="R2080" s="1840"/>
      <c r="S2080" s="1840"/>
      <c r="T2080" s="1840"/>
      <c r="U2080" s="1840"/>
      <c r="V2080" s="1840"/>
      <c r="W2080" s="1840"/>
      <c r="X2080" s="1840"/>
      <c r="Y2080" s="1840"/>
      <c r="Z2080" s="1309"/>
      <c r="AA2080" s="1841">
        <v>0</v>
      </c>
      <c r="AB2080" s="1841"/>
      <c r="AC2080" s="1841"/>
      <c r="AD2080" s="1841"/>
      <c r="AE2080" s="1841"/>
      <c r="AF2080" s="1841"/>
      <c r="AG2080" s="1841"/>
      <c r="AH2080" s="1782"/>
    </row>
    <row r="2081" spans="1:34" ht="16.7" customHeight="1">
      <c r="A2081" s="1844"/>
      <c r="B2081" s="1309"/>
      <c r="C2081" s="1309"/>
      <c r="D2081" s="1309"/>
      <c r="E2081" s="1309"/>
      <c r="F2081" s="1309"/>
      <c r="G2081" s="1309"/>
      <c r="H2081" s="1309"/>
      <c r="I2081" s="1840" t="s">
        <v>2863</v>
      </c>
      <c r="J2081" s="1840"/>
      <c r="K2081" s="1840"/>
      <c r="L2081" s="1840"/>
      <c r="M2081" s="1840"/>
      <c r="N2081" s="1840"/>
      <c r="O2081" s="1840"/>
      <c r="P2081" s="1840"/>
      <c r="Q2081" s="1840"/>
      <c r="R2081" s="1840"/>
      <c r="S2081" s="1840"/>
      <c r="T2081" s="1840"/>
      <c r="U2081" s="1840"/>
      <c r="V2081" s="1840"/>
      <c r="W2081" s="1840"/>
      <c r="X2081" s="1840"/>
      <c r="Y2081" s="1840"/>
      <c r="Z2081" s="1309"/>
      <c r="AA2081" s="1841">
        <v>0</v>
      </c>
      <c r="AB2081" s="1841"/>
      <c r="AC2081" s="1841"/>
      <c r="AD2081" s="1841"/>
      <c r="AE2081" s="1841"/>
      <c r="AF2081" s="1841"/>
      <c r="AG2081" s="1841"/>
      <c r="AH2081" s="1782"/>
    </row>
    <row r="2082" spans="1:34" ht="17.45" customHeight="1">
      <c r="A2082" s="1845"/>
      <c r="B2082" s="1799"/>
      <c r="C2082" s="1799"/>
      <c r="D2082" s="1799"/>
      <c r="E2082" s="1799"/>
      <c r="F2082" s="1799"/>
      <c r="G2082" s="1799"/>
      <c r="H2082" s="1799"/>
      <c r="I2082" s="1842" t="s">
        <v>2864</v>
      </c>
      <c r="J2082" s="1842"/>
      <c r="K2082" s="1842"/>
      <c r="L2082" s="1842"/>
      <c r="M2082" s="1842"/>
      <c r="N2082" s="1842"/>
      <c r="O2082" s="1842"/>
      <c r="P2082" s="1842"/>
      <c r="Q2082" s="1842"/>
      <c r="R2082" s="1842"/>
      <c r="S2082" s="1842"/>
      <c r="T2082" s="1842"/>
      <c r="U2082" s="1842"/>
      <c r="V2082" s="1842"/>
      <c r="W2082" s="1842"/>
      <c r="X2082" s="1842"/>
      <c r="Y2082" s="1842"/>
      <c r="Z2082" s="1799"/>
      <c r="AA2082" s="1843">
        <v>0</v>
      </c>
      <c r="AB2082" s="1843"/>
      <c r="AC2082" s="1843"/>
      <c r="AD2082" s="1843"/>
      <c r="AE2082" s="1843"/>
      <c r="AF2082" s="1843"/>
      <c r="AG2082" s="1843"/>
      <c r="AH2082" s="1800"/>
    </row>
    <row r="2083" spans="1:34" ht="17.45" customHeight="1">
      <c r="A2083" s="1801" t="s">
        <v>2865</v>
      </c>
      <c r="B2083" s="1825"/>
      <c r="C2083" s="1825"/>
      <c r="D2083" s="1825"/>
      <c r="E2083" s="1825"/>
      <c r="F2083" s="1825"/>
      <c r="G2083" s="1825"/>
      <c r="H2083" s="1825"/>
      <c r="I2083" s="1825"/>
      <c r="J2083" s="1825"/>
      <c r="K2083" s="1825"/>
      <c r="L2083" s="1825"/>
      <c r="M2083" s="1825"/>
      <c r="N2083" s="1826"/>
      <c r="O2083" s="1789" t="s">
        <v>2850</v>
      </c>
      <c r="P2083" s="1790"/>
      <c r="Q2083" s="1790"/>
      <c r="R2083" s="1790"/>
      <c r="S2083" s="1791"/>
      <c r="T2083" s="1827" t="s">
        <v>754</v>
      </c>
      <c r="U2083" s="1790"/>
      <c r="V2083" s="1790"/>
      <c r="W2083" s="1213"/>
      <c r="X2083" s="1789" t="s">
        <v>2866</v>
      </c>
      <c r="Y2083" s="1790"/>
      <c r="Z2083" s="1790"/>
      <c r="AA2083" s="1790"/>
      <c r="AB2083" s="1790"/>
      <c r="AC2083" s="1790"/>
      <c r="AD2083" s="1791"/>
      <c r="AE2083" s="1810" t="s">
        <v>2867</v>
      </c>
      <c r="AF2083" s="1828"/>
      <c r="AG2083" s="1828"/>
      <c r="AH2083" s="1213"/>
    </row>
    <row r="2084" spans="1:34" ht="16.7" customHeight="1">
      <c r="A2084" s="1215"/>
      <c r="B2084" s="1216" t="s">
        <v>1210</v>
      </c>
      <c r="C2084" s="1829" t="s">
        <v>3113</v>
      </c>
      <c r="D2084" s="1830"/>
      <c r="E2084" s="1830"/>
      <c r="F2084" s="1830"/>
      <c r="G2084" s="1830"/>
      <c r="H2084" s="1830"/>
      <c r="I2084" s="1830"/>
      <c r="J2084" s="1830"/>
      <c r="K2084" s="1830"/>
      <c r="L2084" s="1830"/>
      <c r="M2084" s="1830"/>
      <c r="N2084" s="1829"/>
      <c r="O2084" s="1831">
        <v>1</v>
      </c>
      <c r="P2084" s="1832"/>
      <c r="Q2084" s="1832"/>
      <c r="R2084" s="1832"/>
      <c r="S2084" s="1833"/>
      <c r="T2084" s="1834" t="s">
        <v>497</v>
      </c>
      <c r="U2084" s="1835"/>
      <c r="V2084" s="1835"/>
      <c r="W2084" s="1217"/>
      <c r="X2084" s="1836">
        <v>538.4</v>
      </c>
      <c r="Y2084" s="1837"/>
      <c r="Z2084" s="1837"/>
      <c r="AA2084" s="1837"/>
      <c r="AB2084" s="1837"/>
      <c r="AC2084" s="1837"/>
      <c r="AD2084" s="1838"/>
      <c r="AE2084" s="1839">
        <v>538.4</v>
      </c>
      <c r="AF2084" s="1795"/>
      <c r="AG2084" s="1795"/>
      <c r="AH2084" s="1217"/>
    </row>
    <row r="2085" spans="1:34" ht="17.45" customHeight="1">
      <c r="A2085" s="1792"/>
      <c r="B2085" s="1793"/>
      <c r="C2085" s="1793"/>
      <c r="D2085" s="1793"/>
      <c r="E2085" s="1793"/>
      <c r="F2085" s="1793"/>
      <c r="G2085" s="1793"/>
      <c r="H2085" s="1793"/>
      <c r="I2085" s="1794" t="s">
        <v>2869</v>
      </c>
      <c r="J2085" s="1794"/>
      <c r="K2085" s="1794"/>
      <c r="L2085" s="1794"/>
      <c r="M2085" s="1794"/>
      <c r="N2085" s="1794"/>
      <c r="O2085" s="1794"/>
      <c r="P2085" s="1794"/>
      <c r="Q2085" s="1794"/>
      <c r="R2085" s="1794"/>
      <c r="S2085" s="1794"/>
      <c r="T2085" s="1794"/>
      <c r="U2085" s="1794"/>
      <c r="V2085" s="1794"/>
      <c r="W2085" s="1794"/>
      <c r="X2085" s="1794"/>
      <c r="Y2085" s="1794"/>
      <c r="Z2085" s="1214"/>
      <c r="AA2085" s="1795">
        <v>538.4</v>
      </c>
      <c r="AB2085" s="1795"/>
      <c r="AC2085" s="1795"/>
      <c r="AD2085" s="1795"/>
      <c r="AE2085" s="1795"/>
      <c r="AF2085" s="1795"/>
      <c r="AG2085" s="1795"/>
      <c r="AH2085" s="1213"/>
    </row>
    <row r="2086" spans="1:34" ht="16.7" customHeight="1">
      <c r="A2086" s="1801" t="s">
        <v>2870</v>
      </c>
      <c r="B2086" s="1825"/>
      <c r="C2086" s="1825"/>
      <c r="D2086" s="1825"/>
      <c r="E2086" s="1825"/>
      <c r="F2086" s="1825"/>
      <c r="G2086" s="1825"/>
      <c r="H2086" s="1825"/>
      <c r="I2086" s="1825"/>
      <c r="J2086" s="1825"/>
      <c r="K2086" s="1825"/>
      <c r="L2086" s="1825"/>
      <c r="M2086" s="1825"/>
      <c r="N2086" s="1826"/>
      <c r="O2086" s="1789" t="s">
        <v>2850</v>
      </c>
      <c r="P2086" s="1790"/>
      <c r="Q2086" s="1790"/>
      <c r="R2086" s="1790"/>
      <c r="S2086" s="1791"/>
      <c r="T2086" s="1827" t="s">
        <v>754</v>
      </c>
      <c r="U2086" s="1790"/>
      <c r="V2086" s="1790"/>
      <c r="W2086" s="1213"/>
      <c r="X2086" s="1789" t="s">
        <v>2866</v>
      </c>
      <c r="Y2086" s="1790"/>
      <c r="Z2086" s="1790"/>
      <c r="AA2086" s="1790"/>
      <c r="AB2086" s="1790"/>
      <c r="AC2086" s="1790"/>
      <c r="AD2086" s="1791"/>
      <c r="AE2086" s="1810" t="s">
        <v>2867</v>
      </c>
      <c r="AF2086" s="1828"/>
      <c r="AG2086" s="1828"/>
      <c r="AH2086" s="1213"/>
    </row>
    <row r="2087" spans="1:34" ht="17.45" customHeight="1">
      <c r="A2087" s="1792"/>
      <c r="B2087" s="1793"/>
      <c r="C2087" s="1793"/>
      <c r="D2087" s="1793"/>
      <c r="E2087" s="1793"/>
      <c r="F2087" s="1793"/>
      <c r="G2087" s="1793"/>
      <c r="H2087" s="1793"/>
      <c r="I2087" s="1794" t="s">
        <v>2871</v>
      </c>
      <c r="J2087" s="1794"/>
      <c r="K2087" s="1794"/>
      <c r="L2087" s="1794"/>
      <c r="M2087" s="1794"/>
      <c r="N2087" s="1794"/>
      <c r="O2087" s="1794"/>
      <c r="P2087" s="1794"/>
      <c r="Q2087" s="1794"/>
      <c r="R2087" s="1794"/>
      <c r="S2087" s="1794"/>
      <c r="T2087" s="1794"/>
      <c r="U2087" s="1794"/>
      <c r="V2087" s="1794"/>
      <c r="W2087" s="1794"/>
      <c r="X2087" s="1794"/>
      <c r="Y2087" s="1794"/>
      <c r="Z2087" s="1214"/>
      <c r="AA2087" s="1795">
        <v>0</v>
      </c>
      <c r="AB2087" s="1795"/>
      <c r="AC2087" s="1795"/>
      <c r="AD2087" s="1795"/>
      <c r="AE2087" s="1795"/>
      <c r="AF2087" s="1795"/>
      <c r="AG2087" s="1795"/>
      <c r="AH2087" s="1213"/>
    </row>
    <row r="2088" spans="1:34" ht="17.45" customHeight="1">
      <c r="A2088" s="1801" t="s">
        <v>2872</v>
      </c>
      <c r="B2088" s="1825"/>
      <c r="C2088" s="1825"/>
      <c r="D2088" s="1825"/>
      <c r="E2088" s="1825"/>
      <c r="F2088" s="1825"/>
      <c r="G2088" s="1825"/>
      <c r="H2088" s="1825"/>
      <c r="I2088" s="1825"/>
      <c r="J2088" s="1825"/>
      <c r="K2088" s="1825"/>
      <c r="L2088" s="1825"/>
      <c r="M2088" s="1825"/>
      <c r="N2088" s="1826"/>
      <c r="O2088" s="1789" t="s">
        <v>2850</v>
      </c>
      <c r="P2088" s="1790"/>
      <c r="Q2088" s="1790"/>
      <c r="R2088" s="1790"/>
      <c r="S2088" s="1791"/>
      <c r="T2088" s="1827" t="s">
        <v>754</v>
      </c>
      <c r="U2088" s="1790"/>
      <c r="V2088" s="1790"/>
      <c r="W2088" s="1213"/>
      <c r="X2088" s="1789" t="s">
        <v>2866</v>
      </c>
      <c r="Y2088" s="1790"/>
      <c r="Z2088" s="1790"/>
      <c r="AA2088" s="1790"/>
      <c r="AB2088" s="1790"/>
      <c r="AC2088" s="1790"/>
      <c r="AD2088" s="1791"/>
      <c r="AE2088" s="1810" t="s">
        <v>2867</v>
      </c>
      <c r="AF2088" s="1828"/>
      <c r="AG2088" s="1828"/>
      <c r="AH2088" s="1213"/>
    </row>
    <row r="2089" spans="1:34" ht="16.7" customHeight="1">
      <c r="A2089" s="1792"/>
      <c r="B2089" s="1793"/>
      <c r="C2089" s="1793"/>
      <c r="D2089" s="1793"/>
      <c r="E2089" s="1793"/>
      <c r="F2089" s="1793"/>
      <c r="G2089" s="1793"/>
      <c r="H2089" s="1793"/>
      <c r="I2089" s="1793"/>
      <c r="J2089" s="1793"/>
      <c r="K2089" s="1794" t="s">
        <v>2873</v>
      </c>
      <c r="L2089" s="1794"/>
      <c r="M2089" s="1794"/>
      <c r="N2089" s="1794"/>
      <c r="O2089" s="1794"/>
      <c r="P2089" s="1794"/>
      <c r="Q2089" s="1794"/>
      <c r="R2089" s="1794"/>
      <c r="S2089" s="1794"/>
      <c r="T2089" s="1794"/>
      <c r="U2089" s="1794"/>
      <c r="V2089" s="1794"/>
      <c r="W2089" s="1794"/>
      <c r="X2089" s="1794"/>
      <c r="Y2089" s="1794"/>
      <c r="Z2089" s="1794"/>
      <c r="AA2089" s="1794"/>
      <c r="AB2089" s="1214"/>
      <c r="AC2089" s="1795">
        <v>0</v>
      </c>
      <c r="AD2089" s="1795"/>
      <c r="AE2089" s="1795"/>
      <c r="AF2089" s="1795"/>
      <c r="AG2089" s="1795"/>
      <c r="AH2089" s="1213"/>
    </row>
    <row r="2090" spans="1:34" ht="17.45" customHeight="1">
      <c r="A2090" s="1801" t="s">
        <v>2874</v>
      </c>
      <c r="B2090" s="1825"/>
      <c r="C2090" s="1825"/>
      <c r="D2090" s="1825"/>
      <c r="E2090" s="1825"/>
      <c r="F2090" s="1825"/>
      <c r="G2090" s="1825"/>
      <c r="H2090" s="1825"/>
      <c r="I2090" s="1825"/>
      <c r="J2090" s="1826"/>
      <c r="K2090" s="1789" t="s">
        <v>2850</v>
      </c>
      <c r="L2090" s="1791"/>
      <c r="M2090" s="1855" t="s">
        <v>2875</v>
      </c>
      <c r="N2090" s="1856"/>
      <c r="O2090" s="1857"/>
      <c r="P2090" s="1855" t="s">
        <v>2876</v>
      </c>
      <c r="Q2090" s="1856"/>
      <c r="R2090" s="1857"/>
      <c r="S2090" s="1855" t="s">
        <v>2877</v>
      </c>
      <c r="T2090" s="1857"/>
      <c r="U2090" s="1789" t="s">
        <v>2878</v>
      </c>
      <c r="V2090" s="1790"/>
      <c r="W2090" s="1791"/>
      <c r="X2090" s="1789" t="s">
        <v>2879</v>
      </c>
      <c r="Y2090" s="1790"/>
      <c r="Z2090" s="1790"/>
      <c r="AA2090" s="1790"/>
      <c r="AB2090" s="1791"/>
      <c r="AC2090" s="1789" t="s">
        <v>2880</v>
      </c>
      <c r="AD2090" s="1791"/>
      <c r="AE2090" s="1810" t="s">
        <v>2867</v>
      </c>
      <c r="AF2090" s="1828"/>
      <c r="AG2090" s="1828"/>
      <c r="AH2090" s="1213"/>
    </row>
    <row r="2091" spans="1:34" ht="17.45" customHeight="1">
      <c r="A2091" s="1853"/>
      <c r="B2091" s="1778"/>
      <c r="C2091" s="1778"/>
      <c r="D2091" s="1778"/>
      <c r="E2091" s="1778"/>
      <c r="F2091" s="1778"/>
      <c r="G2091" s="1778"/>
      <c r="H2091" s="1778"/>
      <c r="I2091" s="1846" t="s">
        <v>2881</v>
      </c>
      <c r="J2091" s="1846"/>
      <c r="K2091" s="1846"/>
      <c r="L2091" s="1846"/>
      <c r="M2091" s="1846"/>
      <c r="N2091" s="1846"/>
      <c r="O2091" s="1846"/>
      <c r="P2091" s="1846"/>
      <c r="Q2091" s="1846"/>
      <c r="R2091" s="1846"/>
      <c r="S2091" s="1846"/>
      <c r="T2091" s="1846"/>
      <c r="U2091" s="1846"/>
      <c r="V2091" s="1846"/>
      <c r="W2091" s="1846"/>
      <c r="X2091" s="1846"/>
      <c r="Y2091" s="1846"/>
      <c r="Z2091" s="1203"/>
      <c r="AA2091" s="1847">
        <v>0</v>
      </c>
      <c r="AB2091" s="1847"/>
      <c r="AC2091" s="1847"/>
      <c r="AD2091" s="1847"/>
      <c r="AE2091" s="1847"/>
      <c r="AF2091" s="1847"/>
      <c r="AG2091" s="1847"/>
      <c r="AH2091" s="1204"/>
    </row>
    <row r="2092" spans="1:34" ht="5.0999999999999996" customHeight="1">
      <c r="A2092" s="1854"/>
      <c r="B2092" s="1309"/>
      <c r="C2092" s="1309"/>
      <c r="D2092" s="1309"/>
      <c r="E2092" s="1309"/>
      <c r="F2092" s="1309"/>
      <c r="G2092" s="1309"/>
      <c r="H2092" s="1309"/>
      <c r="I2092" s="1309"/>
      <c r="J2092" s="1309"/>
      <c r="K2092" s="1309"/>
      <c r="L2092" s="1309"/>
      <c r="M2092" s="1309"/>
      <c r="N2092" s="1309"/>
      <c r="O2092" s="1309"/>
      <c r="P2092" s="1309"/>
      <c r="Q2092" s="1309"/>
      <c r="R2092" s="1309"/>
      <c r="S2092" s="1309"/>
      <c r="T2092" s="1309"/>
      <c r="U2092" s="1309"/>
      <c r="V2092" s="1309"/>
      <c r="W2092" s="1309"/>
      <c r="X2092" s="1309"/>
      <c r="Y2092" s="1309"/>
      <c r="Z2092" s="1309"/>
      <c r="AA2092" s="1309"/>
      <c r="AB2092" s="1309"/>
      <c r="AC2092" s="1309"/>
      <c r="AD2092" s="1309"/>
      <c r="AE2092" s="1309"/>
      <c r="AF2092" s="1309"/>
      <c r="AG2092" s="1309"/>
      <c r="AH2092" s="1782"/>
    </row>
    <row r="2093" spans="1:34" ht="17.45" customHeight="1">
      <c r="A2093" s="1845"/>
      <c r="B2093" s="1799"/>
      <c r="C2093" s="1799"/>
      <c r="D2093" s="1799"/>
      <c r="E2093" s="1799"/>
      <c r="F2093" s="1799"/>
      <c r="G2093" s="1799"/>
      <c r="H2093" s="1799"/>
      <c r="I2093" s="1842" t="s">
        <v>2882</v>
      </c>
      <c r="J2093" s="1842"/>
      <c r="K2093" s="1842"/>
      <c r="L2093" s="1842"/>
      <c r="M2093" s="1842"/>
      <c r="N2093" s="1842"/>
      <c r="O2093" s="1842"/>
      <c r="P2093" s="1842"/>
      <c r="Q2093" s="1842"/>
      <c r="R2093" s="1842"/>
      <c r="S2093" s="1842"/>
      <c r="T2093" s="1842"/>
      <c r="U2093" s="1842"/>
      <c r="V2093" s="1842"/>
      <c r="W2093" s="1842"/>
      <c r="X2093" s="1842"/>
      <c r="Y2093" s="1842"/>
      <c r="Z2093" s="1212"/>
      <c r="AA2093" s="1848">
        <v>538.4</v>
      </c>
      <c r="AB2093" s="1848"/>
      <c r="AC2093" s="1848"/>
      <c r="AD2093" s="1848"/>
      <c r="AE2093" s="1848"/>
      <c r="AF2093" s="1848"/>
      <c r="AG2093" s="1848"/>
      <c r="AH2093" s="1208"/>
    </row>
    <row r="2094" spans="1:34" ht="45.75" customHeight="1">
      <c r="A2094" s="1849" t="s">
        <v>2883</v>
      </c>
      <c r="B2094" s="1850"/>
      <c r="C2094" s="1850"/>
      <c r="D2094" s="1850"/>
      <c r="E2094" s="1851"/>
      <c r="F2094" s="1852"/>
      <c r="G2094" s="1852"/>
      <c r="H2094" s="1852"/>
      <c r="I2094" s="1852"/>
      <c r="J2094" s="1852"/>
      <c r="K2094" s="1852"/>
      <c r="L2094" s="1852"/>
      <c r="M2094" s="1852"/>
      <c r="N2094" s="1852"/>
      <c r="O2094" s="1852"/>
      <c r="P2094" s="1852"/>
      <c r="Q2094" s="1852"/>
      <c r="R2094" s="1852"/>
      <c r="S2094" s="1852"/>
      <c r="T2094" s="1852"/>
      <c r="U2094" s="1852"/>
      <c r="V2094" s="1852"/>
      <c r="W2094" s="1852"/>
      <c r="X2094" s="1852"/>
      <c r="Y2094" s="1852"/>
      <c r="Z2094" s="1852"/>
      <c r="AA2094" s="1852"/>
      <c r="AB2094" s="1852"/>
      <c r="AC2094" s="1852"/>
      <c r="AD2094" s="1852"/>
      <c r="AE2094" s="1852"/>
      <c r="AF2094" s="1852"/>
      <c r="AG2094" s="1852"/>
      <c r="AH2094" s="1851"/>
    </row>
    <row r="2095" spans="1:34" ht="141.75" customHeight="1">
      <c r="A2095" s="1218"/>
      <c r="AH2095" s="1219"/>
    </row>
    <row r="2096" spans="1:34" ht="141.75" customHeight="1">
      <c r="A2096" s="1220"/>
      <c r="B2096" s="1221"/>
      <c r="C2096" s="1221"/>
      <c r="D2096" s="1221"/>
      <c r="E2096" s="1221"/>
      <c r="F2096" s="1221"/>
      <c r="G2096" s="1221"/>
      <c r="H2096" s="1221"/>
      <c r="I2096" s="1221"/>
      <c r="J2096" s="1221"/>
      <c r="K2096" s="1221"/>
      <c r="L2096" s="1221"/>
      <c r="M2096" s="1221"/>
      <c r="N2096" s="1221"/>
      <c r="O2096" s="1221"/>
      <c r="P2096" s="1221"/>
      <c r="Q2096" s="1221"/>
      <c r="R2096" s="1221"/>
      <c r="S2096" s="1221"/>
      <c r="T2096" s="1221"/>
      <c r="U2096" s="1221"/>
      <c r="V2096" s="1221"/>
      <c r="W2096" s="1221"/>
      <c r="X2096" s="1221"/>
      <c r="Y2096" s="1221"/>
      <c r="Z2096" s="1221"/>
      <c r="AA2096" s="1221"/>
      <c r="AB2096" s="1221"/>
      <c r="AC2096" s="1221"/>
      <c r="AD2096" s="1221"/>
      <c r="AE2096" s="1221"/>
      <c r="AF2096" s="1221"/>
      <c r="AG2096" s="1221"/>
      <c r="AH2096" s="1222"/>
    </row>
    <row r="2097" spans="1:34" ht="5.85" customHeight="1">
      <c r="A2097" s="1777"/>
      <c r="B2097" s="1778"/>
      <c r="C2097" s="1778"/>
      <c r="D2097" s="1778"/>
      <c r="E2097" s="1778"/>
      <c r="F2097" s="1778"/>
      <c r="G2097" s="1778"/>
      <c r="H2097" s="1778"/>
      <c r="I2097" s="1778"/>
      <c r="J2097" s="1778"/>
      <c r="K2097" s="1778"/>
      <c r="L2097" s="1778"/>
      <c r="M2097" s="1778"/>
      <c r="N2097" s="1778"/>
      <c r="O2097" s="1778"/>
      <c r="P2097" s="1778"/>
      <c r="Q2097" s="1778"/>
      <c r="R2097" s="1778"/>
      <c r="S2097" s="1778"/>
      <c r="T2097" s="1778"/>
      <c r="U2097" s="1778"/>
      <c r="V2097" s="1778"/>
      <c r="W2097" s="1778"/>
      <c r="X2097" s="1778"/>
      <c r="Y2097" s="1778"/>
      <c r="Z2097" s="1778"/>
      <c r="AA2097" s="1778"/>
      <c r="AB2097" s="1778"/>
      <c r="AC2097" s="1778"/>
      <c r="AD2097" s="1778"/>
      <c r="AE2097" s="1778"/>
      <c r="AF2097" s="1778"/>
      <c r="AG2097" s="1778"/>
      <c r="AH2097" s="1779"/>
    </row>
    <row r="2098" spans="1:34" ht="10.9" customHeight="1">
      <c r="A2098" s="1780" t="s">
        <v>2834</v>
      </c>
      <c r="B2098" s="1310"/>
      <c r="C2098" s="1310"/>
      <c r="D2098" s="1310"/>
      <c r="E2098" s="1310"/>
      <c r="F2098" s="1310"/>
      <c r="G2098" s="1310"/>
      <c r="H2098" s="1310"/>
      <c r="I2098" s="1310"/>
      <c r="J2098" s="1310"/>
      <c r="K2098" s="1310"/>
      <c r="L2098" s="1310"/>
      <c r="M2098" s="1310"/>
      <c r="N2098" s="1310"/>
      <c r="O2098" s="1310"/>
      <c r="P2098" s="1310"/>
      <c r="Q2098" s="1310"/>
      <c r="R2098" s="1310"/>
      <c r="S2098" s="1310"/>
      <c r="T2098" s="1310"/>
      <c r="U2098" s="1310"/>
      <c r="V2098" s="1310"/>
      <c r="W2098" s="1310"/>
      <c r="X2098" s="1310"/>
      <c r="Y2098" s="1310"/>
      <c r="Z2098" s="1310"/>
      <c r="AA2098" s="1310"/>
      <c r="AB2098" s="1310"/>
      <c r="AC2098" s="1310"/>
      <c r="AD2098" s="1309"/>
      <c r="AE2098" s="1309"/>
      <c r="AF2098" s="1781" t="s">
        <v>3114</v>
      </c>
      <c r="AG2098" s="1781"/>
      <c r="AH2098" s="1782"/>
    </row>
    <row r="2099" spans="1:34" ht="5.85" customHeight="1">
      <c r="A2099" s="1780"/>
      <c r="B2099" s="1310"/>
      <c r="C2099" s="1310"/>
      <c r="D2099" s="1310"/>
      <c r="E2099" s="1310"/>
      <c r="F2099" s="1310"/>
      <c r="G2099" s="1310"/>
      <c r="H2099" s="1310"/>
      <c r="I2099" s="1310"/>
      <c r="J2099" s="1310"/>
      <c r="K2099" s="1310"/>
      <c r="L2099" s="1310"/>
      <c r="M2099" s="1310"/>
      <c r="N2099" s="1310"/>
      <c r="O2099" s="1310"/>
      <c r="P2099" s="1310"/>
      <c r="Q2099" s="1310"/>
      <c r="R2099" s="1310"/>
      <c r="S2099" s="1310"/>
      <c r="T2099" s="1310"/>
      <c r="U2099" s="1310"/>
      <c r="V2099" s="1310"/>
      <c r="W2099" s="1310"/>
      <c r="X2099" s="1310"/>
      <c r="Y2099" s="1310"/>
      <c r="Z2099" s="1310"/>
      <c r="AA2099" s="1310"/>
      <c r="AB2099" s="1310"/>
      <c r="AC2099" s="1310"/>
      <c r="AD2099" s="1311"/>
      <c r="AE2099" s="1311"/>
      <c r="AF2099" s="1311"/>
      <c r="AG2099" s="1311"/>
      <c r="AH2099" s="1782"/>
    </row>
    <row r="2100" spans="1:34" ht="11.65" customHeight="1">
      <c r="A2100" s="1783" t="s">
        <v>2836</v>
      </c>
      <c r="B2100" s="1784"/>
      <c r="C2100" s="1784"/>
      <c r="D2100" s="1784"/>
      <c r="E2100" s="1784"/>
      <c r="F2100" s="1784"/>
      <c r="G2100" s="1784"/>
      <c r="H2100" s="1784"/>
      <c r="I2100" s="1784"/>
      <c r="J2100" s="1784"/>
      <c r="K2100" s="1784"/>
      <c r="L2100" s="1784"/>
      <c r="M2100" s="1784"/>
      <c r="N2100" s="1784"/>
      <c r="O2100" s="1784"/>
      <c r="P2100" s="1784"/>
      <c r="Q2100" s="1784"/>
      <c r="R2100" s="1784"/>
      <c r="S2100" s="1784"/>
      <c r="T2100" s="1784"/>
      <c r="U2100" s="1784"/>
      <c r="V2100" s="1784"/>
      <c r="W2100" s="1784"/>
      <c r="X2100" s="1784"/>
      <c r="Y2100" s="1784"/>
      <c r="Z2100" s="1784"/>
      <c r="AA2100" s="1784"/>
      <c r="AB2100" s="1784"/>
      <c r="AC2100" s="1784"/>
      <c r="AD2100" s="1311"/>
      <c r="AE2100" s="1311"/>
      <c r="AF2100" s="1311"/>
      <c r="AG2100" s="1311"/>
      <c r="AH2100" s="1782"/>
    </row>
    <row r="2101" spans="1:34" ht="23.25" customHeight="1">
      <c r="A2101" s="1785" t="s">
        <v>2837</v>
      </c>
      <c r="B2101" s="1786"/>
      <c r="C2101" s="1786"/>
      <c r="D2101" s="1786"/>
      <c r="E2101" s="1786"/>
      <c r="F2101" s="1786"/>
      <c r="G2101" s="1786"/>
      <c r="H2101" s="1786"/>
      <c r="I2101" s="1786"/>
      <c r="J2101" s="1786"/>
      <c r="K2101" s="1786"/>
      <c r="L2101" s="1786"/>
      <c r="M2101" s="1786"/>
      <c r="N2101" s="1786"/>
      <c r="O2101" s="1786"/>
      <c r="P2101" s="1786"/>
      <c r="Q2101" s="1786"/>
      <c r="R2101" s="1786"/>
      <c r="S2101" s="1786"/>
      <c r="T2101" s="1786"/>
      <c r="U2101" s="1786"/>
      <c r="V2101" s="1786"/>
      <c r="W2101" s="1786"/>
      <c r="X2101" s="1786"/>
      <c r="Y2101" s="1786"/>
      <c r="Z2101" s="1786"/>
      <c r="AA2101" s="1786"/>
      <c r="AB2101" s="1786"/>
      <c r="AC2101" s="1786"/>
      <c r="AD2101" s="1311"/>
      <c r="AE2101" s="1311"/>
      <c r="AF2101" s="1311"/>
      <c r="AG2101" s="1311"/>
      <c r="AH2101" s="1782"/>
    </row>
    <row r="2102" spans="1:34" ht="5.0999999999999996" customHeight="1">
      <c r="A2102" s="1787" t="s">
        <v>2838</v>
      </c>
      <c r="B2102" s="1788"/>
      <c r="C2102" s="1788"/>
      <c r="D2102" s="1788"/>
      <c r="E2102" s="1788"/>
      <c r="F2102" s="1788"/>
      <c r="G2102" s="1788"/>
      <c r="H2102" s="1788"/>
      <c r="I2102" s="1788"/>
      <c r="J2102" s="1788"/>
      <c r="K2102" s="1788"/>
      <c r="L2102" s="1788"/>
      <c r="M2102" s="1788"/>
      <c r="N2102" s="1788"/>
      <c r="O2102" s="1788"/>
      <c r="P2102" s="1788"/>
      <c r="Q2102" s="1788"/>
      <c r="R2102" s="1788"/>
      <c r="S2102" s="1788"/>
      <c r="T2102" s="1788"/>
      <c r="U2102" s="1788"/>
      <c r="V2102" s="1788"/>
      <c r="W2102" s="1788"/>
      <c r="X2102" s="1788"/>
      <c r="Y2102" s="1788"/>
      <c r="Z2102" s="1788"/>
      <c r="AA2102" s="1788"/>
      <c r="AB2102" s="1788"/>
      <c r="AC2102" s="1788"/>
      <c r="AD2102" s="1311"/>
      <c r="AE2102" s="1311"/>
      <c r="AF2102" s="1311"/>
      <c r="AG2102" s="1311"/>
      <c r="AH2102" s="1782"/>
    </row>
    <row r="2103" spans="1:34" ht="5.85" customHeight="1">
      <c r="A2103" s="1787"/>
      <c r="B2103" s="1788"/>
      <c r="C2103" s="1788"/>
      <c r="D2103" s="1788"/>
      <c r="E2103" s="1788"/>
      <c r="F2103" s="1788"/>
      <c r="G2103" s="1788"/>
      <c r="H2103" s="1788"/>
      <c r="I2103" s="1788"/>
      <c r="J2103" s="1788"/>
      <c r="K2103" s="1788"/>
      <c r="L2103" s="1788"/>
      <c r="M2103" s="1788"/>
      <c r="N2103" s="1788"/>
      <c r="O2103" s="1788"/>
      <c r="P2103" s="1788"/>
      <c r="Q2103" s="1788"/>
      <c r="R2103" s="1788"/>
      <c r="S2103" s="1788"/>
      <c r="T2103" s="1788"/>
      <c r="U2103" s="1788"/>
      <c r="V2103" s="1788"/>
      <c r="W2103" s="1788"/>
      <c r="X2103" s="1788"/>
      <c r="Y2103" s="1788"/>
      <c r="Z2103" s="1788"/>
      <c r="AA2103" s="1788"/>
      <c r="AB2103" s="1788"/>
      <c r="AC2103" s="1788"/>
      <c r="AD2103" s="1782"/>
      <c r="AE2103" s="1309"/>
      <c r="AF2103" s="1309"/>
      <c r="AG2103" s="1309"/>
      <c r="AH2103" s="1782"/>
    </row>
    <row r="2104" spans="1:34" ht="11.65" customHeight="1">
      <c r="A2104" s="1787" t="s">
        <v>2839</v>
      </c>
      <c r="B2104" s="1788"/>
      <c r="C2104" s="1788"/>
      <c r="D2104" s="1788"/>
      <c r="E2104" s="1788"/>
      <c r="F2104" s="1788"/>
      <c r="G2104" s="1788"/>
      <c r="H2104" s="1788"/>
      <c r="I2104" s="1788"/>
      <c r="J2104" s="1788"/>
      <c r="K2104" s="1788"/>
      <c r="L2104" s="1788"/>
      <c r="M2104" s="1788"/>
      <c r="N2104" s="1788"/>
      <c r="O2104" s="1788"/>
      <c r="P2104" s="1788"/>
      <c r="Q2104" s="1788"/>
      <c r="R2104" s="1788"/>
      <c r="S2104" s="1788"/>
      <c r="T2104" s="1788"/>
      <c r="U2104" s="1788"/>
      <c r="V2104" s="1788"/>
      <c r="W2104" s="1788"/>
      <c r="X2104" s="1788"/>
      <c r="Y2104" s="1788"/>
      <c r="Z2104" s="1788"/>
      <c r="AA2104" s="1788"/>
      <c r="AB2104" s="1788"/>
      <c r="AC2104" s="1788"/>
      <c r="AD2104" s="1818" t="s">
        <v>2840</v>
      </c>
      <c r="AE2104" s="1818"/>
      <c r="AF2104" s="1206">
        <v>21.23</v>
      </c>
      <c r="AG2104" s="1207" t="s">
        <v>5</v>
      </c>
      <c r="AH2104" s="1800"/>
    </row>
    <row r="2105" spans="1:34" ht="11.65" customHeight="1">
      <c r="A2105" s="1819" t="s">
        <v>2841</v>
      </c>
      <c r="B2105" s="1820"/>
      <c r="C2105" s="1820"/>
      <c r="D2105" s="1820"/>
      <c r="E2105" s="1820"/>
      <c r="F2105" s="1820"/>
      <c r="G2105" s="1820"/>
      <c r="H2105" s="1820"/>
      <c r="I2105" s="1820"/>
      <c r="J2105" s="1820"/>
      <c r="K2105" s="1820"/>
      <c r="L2105" s="1820"/>
      <c r="M2105" s="1820"/>
      <c r="N2105" s="1820"/>
      <c r="O2105" s="1820"/>
      <c r="P2105" s="1820"/>
      <c r="Q2105" s="1820"/>
      <c r="R2105" s="1820"/>
      <c r="S2105" s="1820"/>
      <c r="T2105" s="1820"/>
      <c r="U2105" s="1820"/>
      <c r="V2105" s="1820"/>
      <c r="W2105" s="1820"/>
      <c r="X2105" s="1820"/>
      <c r="Y2105" s="1820"/>
      <c r="Z2105" s="1820"/>
      <c r="AA2105" s="1820"/>
      <c r="AB2105" s="1820"/>
      <c r="AC2105" s="1820"/>
      <c r="AD2105" s="1821" t="s">
        <v>2842</v>
      </c>
      <c r="AE2105" s="1821"/>
      <c r="AF2105" s="1210">
        <v>15</v>
      </c>
      <c r="AG2105" s="1211" t="s">
        <v>5</v>
      </c>
      <c r="AH2105" s="1800"/>
    </row>
    <row r="2106" spans="1:34" ht="16.7" customHeight="1">
      <c r="A2106" s="1822" t="s">
        <v>2843</v>
      </c>
      <c r="B2106" s="1802"/>
      <c r="C2106" s="1802"/>
      <c r="D2106" s="1778"/>
      <c r="E2106" s="1823" t="s">
        <v>2693</v>
      </c>
      <c r="F2106" s="1823"/>
      <c r="G2106" s="1823"/>
      <c r="H2106" s="1823"/>
      <c r="I2106" s="1823"/>
      <c r="J2106" s="1823"/>
      <c r="K2106" s="1823"/>
      <c r="L2106" s="1823"/>
      <c r="M2106" s="1823"/>
      <c r="N2106" s="1823"/>
      <c r="O2106" s="1823"/>
      <c r="P2106" s="1823"/>
      <c r="Q2106" s="1823"/>
      <c r="R2106" s="1823"/>
      <c r="S2106" s="1823"/>
      <c r="T2106" s="1823"/>
      <c r="U2106" s="1823"/>
      <c r="V2106" s="1823"/>
      <c r="W2106" s="1823"/>
      <c r="X2106" s="1823"/>
      <c r="Y2106" s="1823"/>
      <c r="Z2106" s="1823"/>
      <c r="AA2106" s="1823"/>
      <c r="AB2106" s="1823"/>
      <c r="AC2106" s="1823"/>
      <c r="AD2106" s="1823"/>
      <c r="AE2106" s="1823"/>
      <c r="AF2106" s="1823"/>
      <c r="AG2106" s="1823"/>
      <c r="AH2106" s="1779"/>
    </row>
    <row r="2107" spans="1:34" ht="17.45" customHeight="1">
      <c r="A2107" s="1824" t="s">
        <v>2844</v>
      </c>
      <c r="B2107" s="1816"/>
      <c r="C2107" s="1816"/>
      <c r="D2107" s="1309"/>
      <c r="E2107" s="1815" t="s">
        <v>222</v>
      </c>
      <c r="F2107" s="1815"/>
      <c r="G2107" s="1111"/>
      <c r="H2107" s="1796" t="s">
        <v>2845</v>
      </c>
      <c r="I2107" s="1796"/>
      <c r="J2107" s="1796" t="s">
        <v>518</v>
      </c>
      <c r="K2107" s="1796"/>
      <c r="L2107" s="1309"/>
      <c r="M2107" s="1309"/>
      <c r="N2107" s="1816" t="s">
        <v>2846</v>
      </c>
      <c r="O2107" s="1816"/>
      <c r="P2107" s="1816"/>
      <c r="Q2107" s="1816"/>
      <c r="R2107" s="1817">
        <v>41.5</v>
      </c>
      <c r="S2107" s="1817"/>
      <c r="T2107" s="1817"/>
      <c r="U2107" s="1817"/>
      <c r="V2107" s="1309"/>
      <c r="W2107" s="1309"/>
      <c r="X2107" s="1309"/>
      <c r="Y2107" s="1796" t="s">
        <v>2847</v>
      </c>
      <c r="Z2107" s="1796"/>
      <c r="AA2107" s="1796"/>
      <c r="AB2107" s="1796"/>
      <c r="AC2107" s="1796"/>
      <c r="AD2107" s="1796"/>
      <c r="AE2107" s="1796"/>
      <c r="AF2107" s="1797" t="s">
        <v>2848</v>
      </c>
      <c r="AG2107" s="1797"/>
      <c r="AH2107" s="1782"/>
    </row>
    <row r="2108" spans="1:34" ht="5.85" customHeight="1">
      <c r="A2108" s="1798"/>
      <c r="B2108" s="1799"/>
      <c r="C2108" s="1799"/>
      <c r="D2108" s="1799"/>
      <c r="E2108" s="1799"/>
      <c r="F2108" s="1799"/>
      <c r="G2108" s="1799"/>
      <c r="H2108" s="1799"/>
      <c r="I2108" s="1799"/>
      <c r="J2108" s="1799"/>
      <c r="K2108" s="1799"/>
      <c r="L2108" s="1799"/>
      <c r="M2108" s="1799"/>
      <c r="N2108" s="1799"/>
      <c r="O2108" s="1799"/>
      <c r="P2108" s="1799"/>
      <c r="Q2108" s="1799"/>
      <c r="R2108" s="1799"/>
      <c r="S2108" s="1799"/>
      <c r="T2108" s="1799"/>
      <c r="U2108" s="1799"/>
      <c r="V2108" s="1799"/>
      <c r="W2108" s="1799"/>
      <c r="X2108" s="1799"/>
      <c r="Y2108" s="1799"/>
      <c r="Z2108" s="1799"/>
      <c r="AA2108" s="1799"/>
      <c r="AB2108" s="1799"/>
      <c r="AC2108" s="1799"/>
      <c r="AD2108" s="1799"/>
      <c r="AE2108" s="1799"/>
      <c r="AF2108" s="1799"/>
      <c r="AG2108" s="1799"/>
      <c r="AH2108" s="1800"/>
    </row>
    <row r="2109" spans="1:34" ht="16.7" customHeight="1">
      <c r="A2109" s="1801" t="s">
        <v>2849</v>
      </c>
      <c r="B2109" s="1802"/>
      <c r="C2109" s="1802"/>
      <c r="D2109" s="1802"/>
      <c r="E2109" s="1802"/>
      <c r="F2109" s="1802"/>
      <c r="G2109" s="1802"/>
      <c r="H2109" s="1802"/>
      <c r="I2109" s="1802"/>
      <c r="J2109" s="1803"/>
      <c r="K2109" s="1789" t="s">
        <v>2850</v>
      </c>
      <c r="L2109" s="1807"/>
      <c r="M2109" s="1789" t="s">
        <v>2851</v>
      </c>
      <c r="N2109" s="1790"/>
      <c r="O2109" s="1790"/>
      <c r="P2109" s="1790"/>
      <c r="Q2109" s="1790"/>
      <c r="R2109" s="1790"/>
      <c r="S2109" s="1790"/>
      <c r="T2109" s="1791"/>
      <c r="U2109" s="1789" t="s">
        <v>2852</v>
      </c>
      <c r="V2109" s="1790"/>
      <c r="W2109" s="1790"/>
      <c r="X2109" s="1790"/>
      <c r="Y2109" s="1790"/>
      <c r="Z2109" s="1790"/>
      <c r="AA2109" s="1790"/>
      <c r="AB2109" s="1790"/>
      <c r="AC2109" s="1790"/>
      <c r="AD2109" s="1791"/>
      <c r="AE2109" s="1810" t="s">
        <v>2853</v>
      </c>
      <c r="AF2109" s="1811"/>
      <c r="AG2109" s="1811"/>
      <c r="AH2109" s="1814"/>
    </row>
    <row r="2110" spans="1:34" ht="17.45" customHeight="1">
      <c r="A2110" s="1804"/>
      <c r="B2110" s="1805"/>
      <c r="C2110" s="1805"/>
      <c r="D2110" s="1805"/>
      <c r="E2110" s="1805"/>
      <c r="F2110" s="1805"/>
      <c r="G2110" s="1805"/>
      <c r="H2110" s="1805"/>
      <c r="I2110" s="1805"/>
      <c r="J2110" s="1806"/>
      <c r="K2110" s="1808"/>
      <c r="L2110" s="1809"/>
      <c r="M2110" s="1789" t="s">
        <v>2854</v>
      </c>
      <c r="N2110" s="1790"/>
      <c r="O2110" s="1790"/>
      <c r="P2110" s="1791"/>
      <c r="Q2110" s="1789" t="s">
        <v>2855</v>
      </c>
      <c r="R2110" s="1790"/>
      <c r="S2110" s="1790"/>
      <c r="T2110" s="1791"/>
      <c r="U2110" s="1789" t="s">
        <v>2854</v>
      </c>
      <c r="V2110" s="1790"/>
      <c r="W2110" s="1790"/>
      <c r="X2110" s="1790"/>
      <c r="Y2110" s="1790"/>
      <c r="Z2110" s="1791"/>
      <c r="AA2110" s="1789" t="s">
        <v>2855</v>
      </c>
      <c r="AB2110" s="1790"/>
      <c r="AC2110" s="1790"/>
      <c r="AD2110" s="1791"/>
      <c r="AE2110" s="1812"/>
      <c r="AF2110" s="1813"/>
      <c r="AG2110" s="1813"/>
      <c r="AH2110" s="1800"/>
    </row>
    <row r="2111" spans="1:34" ht="17.45" customHeight="1">
      <c r="A2111" s="1223"/>
      <c r="B2111" s="1224" t="s">
        <v>1505</v>
      </c>
      <c r="C2111" s="1875" t="s">
        <v>3115</v>
      </c>
      <c r="D2111" s="1876"/>
      <c r="E2111" s="1876"/>
      <c r="F2111" s="1876"/>
      <c r="G2111" s="1876"/>
      <c r="H2111" s="1876"/>
      <c r="I2111" s="1876"/>
      <c r="J2111" s="1875"/>
      <c r="K2111" s="1877">
        <v>1</v>
      </c>
      <c r="L2111" s="1878"/>
      <c r="M2111" s="1877">
        <v>1</v>
      </c>
      <c r="N2111" s="1879"/>
      <c r="O2111" s="1879"/>
      <c r="P2111" s="1878"/>
      <c r="Q2111" s="1877">
        <v>0</v>
      </c>
      <c r="R2111" s="1879"/>
      <c r="S2111" s="1879"/>
      <c r="T2111" s="1878"/>
      <c r="U2111" s="1880">
        <v>24.380600000000001</v>
      </c>
      <c r="V2111" s="1881"/>
      <c r="W2111" s="1881"/>
      <c r="X2111" s="1881"/>
      <c r="Y2111" s="1881"/>
      <c r="Z2111" s="1882"/>
      <c r="AA2111" s="1880">
        <v>3.3142999999999998</v>
      </c>
      <c r="AB2111" s="1881"/>
      <c r="AC2111" s="1881"/>
      <c r="AD2111" s="1882"/>
      <c r="AE2111" s="1865">
        <v>24.380600000000001</v>
      </c>
      <c r="AF2111" s="1847"/>
      <c r="AG2111" s="1847"/>
      <c r="AH2111" s="1225"/>
    </row>
    <row r="2112" spans="1:34" ht="16.7" customHeight="1">
      <c r="A2112" s="1218"/>
      <c r="B2112" s="1205" t="s">
        <v>1492</v>
      </c>
      <c r="C2112" s="1903" t="s">
        <v>3116</v>
      </c>
      <c r="D2112" s="1815"/>
      <c r="E2112" s="1815"/>
      <c r="F2112" s="1815"/>
      <c r="G2112" s="1815"/>
      <c r="H2112" s="1815"/>
      <c r="I2112" s="1815"/>
      <c r="J2112" s="1903"/>
      <c r="K2112" s="1904">
        <v>1</v>
      </c>
      <c r="L2112" s="1905"/>
      <c r="M2112" s="1904">
        <v>1</v>
      </c>
      <c r="N2112" s="1817"/>
      <c r="O2112" s="1817"/>
      <c r="P2112" s="1905"/>
      <c r="Q2112" s="1904">
        <v>0</v>
      </c>
      <c r="R2112" s="1817"/>
      <c r="S2112" s="1817"/>
      <c r="T2112" s="1905"/>
      <c r="U2112" s="1906">
        <v>276.26580000000001</v>
      </c>
      <c r="V2112" s="1907"/>
      <c r="W2112" s="1907"/>
      <c r="X2112" s="1907"/>
      <c r="Y2112" s="1907"/>
      <c r="Z2112" s="1908"/>
      <c r="AA2112" s="1906">
        <v>87.358500000000006</v>
      </c>
      <c r="AB2112" s="1907"/>
      <c r="AC2112" s="1907"/>
      <c r="AD2112" s="1908"/>
      <c r="AE2112" s="1909">
        <v>276.26580000000001</v>
      </c>
      <c r="AF2112" s="1841"/>
      <c r="AG2112" s="1841"/>
      <c r="AH2112" s="1219"/>
    </row>
    <row r="2113" spans="1:34" ht="17.45" customHeight="1">
      <c r="A2113" s="1220"/>
      <c r="B2113" s="1209" t="s">
        <v>1506</v>
      </c>
      <c r="C2113" s="1866" t="s">
        <v>3117</v>
      </c>
      <c r="D2113" s="1867"/>
      <c r="E2113" s="1867"/>
      <c r="F2113" s="1867"/>
      <c r="G2113" s="1867"/>
      <c r="H2113" s="1867"/>
      <c r="I2113" s="1867"/>
      <c r="J2113" s="1866"/>
      <c r="K2113" s="1868">
        <v>1</v>
      </c>
      <c r="L2113" s="1869"/>
      <c r="M2113" s="1868">
        <v>0.1</v>
      </c>
      <c r="N2113" s="1870"/>
      <c r="O2113" s="1870"/>
      <c r="P2113" s="1869"/>
      <c r="Q2113" s="1868">
        <v>0.9</v>
      </c>
      <c r="R2113" s="1870"/>
      <c r="S2113" s="1870"/>
      <c r="T2113" s="1869"/>
      <c r="U2113" s="1871">
        <v>48.637999999999998</v>
      </c>
      <c r="V2113" s="1872"/>
      <c r="W2113" s="1872"/>
      <c r="X2113" s="1872"/>
      <c r="Y2113" s="1872"/>
      <c r="Z2113" s="1873"/>
      <c r="AA2113" s="1871">
        <v>13.6297</v>
      </c>
      <c r="AB2113" s="1872"/>
      <c r="AC2113" s="1872"/>
      <c r="AD2113" s="1873"/>
      <c r="AE2113" s="1874">
        <v>17.130500000000001</v>
      </c>
      <c r="AF2113" s="1843"/>
      <c r="AG2113" s="1843"/>
      <c r="AH2113" s="1222"/>
    </row>
    <row r="2114" spans="1:34" ht="17.45" customHeight="1">
      <c r="A2114" s="1792"/>
      <c r="B2114" s="1793"/>
      <c r="C2114" s="1793"/>
      <c r="D2114" s="1793"/>
      <c r="E2114" s="1793"/>
      <c r="F2114" s="1793"/>
      <c r="G2114" s="1793"/>
      <c r="H2114" s="1793"/>
      <c r="I2114" s="1793"/>
      <c r="J2114" s="1793"/>
      <c r="K2114" s="1794" t="s">
        <v>2856</v>
      </c>
      <c r="L2114" s="1794"/>
      <c r="M2114" s="1794"/>
      <c r="N2114" s="1794"/>
      <c r="O2114" s="1794"/>
      <c r="P2114" s="1794"/>
      <c r="Q2114" s="1794"/>
      <c r="R2114" s="1794"/>
      <c r="S2114" s="1794"/>
      <c r="T2114" s="1794"/>
      <c r="U2114" s="1794"/>
      <c r="V2114" s="1794"/>
      <c r="W2114" s="1794"/>
      <c r="X2114" s="1794"/>
      <c r="Y2114" s="1794"/>
      <c r="Z2114" s="1794"/>
      <c r="AA2114" s="1795">
        <v>317.77690000000001</v>
      </c>
      <c r="AB2114" s="1795"/>
      <c r="AC2114" s="1795"/>
      <c r="AD2114" s="1795"/>
      <c r="AE2114" s="1795"/>
      <c r="AF2114" s="1795"/>
      <c r="AG2114" s="1795"/>
      <c r="AH2114" s="1213"/>
    </row>
    <row r="2115" spans="1:34" ht="16.7" customHeight="1">
      <c r="A2115" s="1801" t="s">
        <v>2857</v>
      </c>
      <c r="B2115" s="1825"/>
      <c r="C2115" s="1825"/>
      <c r="D2115" s="1825"/>
      <c r="E2115" s="1825"/>
      <c r="F2115" s="1825"/>
      <c r="G2115" s="1825"/>
      <c r="H2115" s="1825"/>
      <c r="I2115" s="1825"/>
      <c r="J2115" s="1825"/>
      <c r="K2115" s="1825"/>
      <c r="L2115" s="1825"/>
      <c r="M2115" s="1825"/>
      <c r="N2115" s="1826"/>
      <c r="O2115" s="1789" t="s">
        <v>2858</v>
      </c>
      <c r="P2115" s="1790"/>
      <c r="Q2115" s="1790"/>
      <c r="R2115" s="1790"/>
      <c r="S2115" s="1791"/>
      <c r="T2115" s="1827" t="s">
        <v>2850</v>
      </c>
      <c r="U2115" s="1790"/>
      <c r="V2115" s="1790"/>
      <c r="W2115" s="1213"/>
      <c r="X2115" s="1789" t="s">
        <v>2859</v>
      </c>
      <c r="Y2115" s="1790"/>
      <c r="Z2115" s="1790"/>
      <c r="AA2115" s="1790"/>
      <c r="AB2115" s="1790"/>
      <c r="AC2115" s="1790"/>
      <c r="AD2115" s="1791"/>
      <c r="AE2115" s="1810" t="s">
        <v>2853</v>
      </c>
      <c r="AF2115" s="1828"/>
      <c r="AG2115" s="1828"/>
      <c r="AH2115" s="1213"/>
    </row>
    <row r="2116" spans="1:34" ht="17.45" customHeight="1">
      <c r="A2116" s="1223"/>
      <c r="B2116" s="1224" t="s">
        <v>1017</v>
      </c>
      <c r="C2116" s="1875" t="s">
        <v>1018</v>
      </c>
      <c r="D2116" s="1876"/>
      <c r="E2116" s="1876"/>
      <c r="F2116" s="1876"/>
      <c r="G2116" s="1876"/>
      <c r="H2116" s="1876"/>
      <c r="I2116" s="1876"/>
      <c r="J2116" s="1876"/>
      <c r="K2116" s="1876"/>
      <c r="L2116" s="1876"/>
      <c r="M2116" s="1876"/>
      <c r="N2116" s="1875"/>
      <c r="O2116" s="1885">
        <v>0</v>
      </c>
      <c r="P2116" s="1886"/>
      <c r="Q2116" s="1886"/>
      <c r="R2116" s="1886"/>
      <c r="S2116" s="1887"/>
      <c r="T2116" s="1917">
        <v>2</v>
      </c>
      <c r="U2116" s="1886"/>
      <c r="V2116" s="1886"/>
      <c r="W2116" s="1225"/>
      <c r="X2116" s="1880">
        <v>27.6053</v>
      </c>
      <c r="Y2116" s="1881"/>
      <c r="Z2116" s="1881"/>
      <c r="AA2116" s="1881"/>
      <c r="AB2116" s="1881"/>
      <c r="AC2116" s="1881"/>
      <c r="AD2116" s="1882"/>
      <c r="AE2116" s="1865">
        <v>55.210599999999999</v>
      </c>
      <c r="AF2116" s="1847"/>
      <c r="AG2116" s="1847"/>
      <c r="AH2116" s="1225"/>
    </row>
    <row r="2117" spans="1:34" ht="16.7" customHeight="1">
      <c r="A2117" s="1220"/>
      <c r="B2117" s="1209" t="s">
        <v>1009</v>
      </c>
      <c r="C2117" s="1866" t="s">
        <v>1010</v>
      </c>
      <c r="D2117" s="1867"/>
      <c r="E2117" s="1867"/>
      <c r="F2117" s="1867"/>
      <c r="G2117" s="1867"/>
      <c r="H2117" s="1867"/>
      <c r="I2117" s="1867"/>
      <c r="J2117" s="1867"/>
      <c r="K2117" s="1867"/>
      <c r="L2117" s="1867"/>
      <c r="M2117" s="1867"/>
      <c r="N2117" s="1866"/>
      <c r="O2117" s="1893">
        <v>0</v>
      </c>
      <c r="P2117" s="1894"/>
      <c r="Q2117" s="1894"/>
      <c r="R2117" s="1894"/>
      <c r="S2117" s="1895"/>
      <c r="T2117" s="1918">
        <v>8</v>
      </c>
      <c r="U2117" s="1894"/>
      <c r="V2117" s="1894"/>
      <c r="W2117" s="1222"/>
      <c r="X2117" s="1871">
        <v>22.268799999999999</v>
      </c>
      <c r="Y2117" s="1872"/>
      <c r="Z2117" s="1872"/>
      <c r="AA2117" s="1872"/>
      <c r="AB2117" s="1872"/>
      <c r="AC2117" s="1872"/>
      <c r="AD2117" s="1873"/>
      <c r="AE2117" s="1874">
        <v>178.15039999999999</v>
      </c>
      <c r="AF2117" s="1843"/>
      <c r="AG2117" s="1843"/>
      <c r="AH2117" s="1222"/>
    </row>
    <row r="2118" spans="1:34" ht="17.45" customHeight="1">
      <c r="A2118" s="1792"/>
      <c r="B2118" s="1778"/>
      <c r="C2118" s="1778"/>
      <c r="D2118" s="1778"/>
      <c r="E2118" s="1778"/>
      <c r="F2118" s="1778"/>
      <c r="G2118" s="1778"/>
      <c r="H2118" s="1778"/>
      <c r="I2118" s="1846" t="s">
        <v>2860</v>
      </c>
      <c r="J2118" s="1846"/>
      <c r="K2118" s="1846"/>
      <c r="L2118" s="1846"/>
      <c r="M2118" s="1846"/>
      <c r="N2118" s="1846"/>
      <c r="O2118" s="1846"/>
      <c r="P2118" s="1846"/>
      <c r="Q2118" s="1846"/>
      <c r="R2118" s="1846"/>
      <c r="S2118" s="1846"/>
      <c r="T2118" s="1846"/>
      <c r="U2118" s="1846"/>
      <c r="V2118" s="1846"/>
      <c r="W2118" s="1846"/>
      <c r="X2118" s="1846"/>
      <c r="Y2118" s="1846"/>
      <c r="Z2118" s="1793"/>
      <c r="AA2118" s="1847">
        <v>233.36099999999999</v>
      </c>
      <c r="AB2118" s="1847"/>
      <c r="AC2118" s="1847"/>
      <c r="AD2118" s="1847"/>
      <c r="AE2118" s="1847"/>
      <c r="AF2118" s="1847"/>
      <c r="AG2118" s="1847"/>
      <c r="AH2118" s="1814"/>
    </row>
    <row r="2119" spans="1:34" ht="17.45" customHeight="1">
      <c r="A2119" s="1844"/>
      <c r="B2119" s="1309"/>
      <c r="C2119" s="1309"/>
      <c r="D2119" s="1309"/>
      <c r="E2119" s="1309"/>
      <c r="F2119" s="1309"/>
      <c r="G2119" s="1309"/>
      <c r="H2119" s="1309"/>
      <c r="I2119" s="1840" t="s">
        <v>2861</v>
      </c>
      <c r="J2119" s="1840"/>
      <c r="K2119" s="1840"/>
      <c r="L2119" s="1840"/>
      <c r="M2119" s="1840"/>
      <c r="N2119" s="1840"/>
      <c r="O2119" s="1840"/>
      <c r="P2119" s="1840"/>
      <c r="Q2119" s="1840"/>
      <c r="R2119" s="1840"/>
      <c r="S2119" s="1840"/>
      <c r="T2119" s="1840"/>
      <c r="U2119" s="1840"/>
      <c r="V2119" s="1840"/>
      <c r="W2119" s="1840"/>
      <c r="X2119" s="1840"/>
      <c r="Y2119" s="1840"/>
      <c r="Z2119" s="1309"/>
      <c r="AA2119" s="1841">
        <v>551.13789999999995</v>
      </c>
      <c r="AB2119" s="1841"/>
      <c r="AC2119" s="1841"/>
      <c r="AD2119" s="1841"/>
      <c r="AE2119" s="1841"/>
      <c r="AF2119" s="1841"/>
      <c r="AG2119" s="1841"/>
      <c r="AH2119" s="1782"/>
    </row>
    <row r="2120" spans="1:34" ht="16.7" customHeight="1">
      <c r="A2120" s="1844"/>
      <c r="B2120" s="1309"/>
      <c r="C2120" s="1309"/>
      <c r="D2120" s="1309"/>
      <c r="E2120" s="1309"/>
      <c r="F2120" s="1309"/>
      <c r="G2120" s="1309"/>
      <c r="H2120" s="1309"/>
      <c r="I2120" s="1840" t="s">
        <v>2862</v>
      </c>
      <c r="J2120" s="1840"/>
      <c r="K2120" s="1840"/>
      <c r="L2120" s="1840"/>
      <c r="M2120" s="1840"/>
      <c r="N2120" s="1840"/>
      <c r="O2120" s="1840"/>
      <c r="P2120" s="1840"/>
      <c r="Q2120" s="1840"/>
      <c r="R2120" s="1840"/>
      <c r="S2120" s="1840"/>
      <c r="T2120" s="1840"/>
      <c r="U2120" s="1840"/>
      <c r="V2120" s="1840"/>
      <c r="W2120" s="1840"/>
      <c r="X2120" s="1840"/>
      <c r="Y2120" s="1840"/>
      <c r="Z2120" s="1309"/>
      <c r="AA2120" s="1841">
        <v>13.2804</v>
      </c>
      <c r="AB2120" s="1841"/>
      <c r="AC2120" s="1841"/>
      <c r="AD2120" s="1841"/>
      <c r="AE2120" s="1841"/>
      <c r="AF2120" s="1841"/>
      <c r="AG2120" s="1841"/>
      <c r="AH2120" s="1782"/>
    </row>
    <row r="2121" spans="1:34" ht="17.45" customHeight="1">
      <c r="A2121" s="1844"/>
      <c r="B2121" s="1309"/>
      <c r="C2121" s="1309"/>
      <c r="D2121" s="1309"/>
      <c r="E2121" s="1309"/>
      <c r="F2121" s="1309"/>
      <c r="G2121" s="1309"/>
      <c r="H2121" s="1309"/>
      <c r="I2121" s="1840" t="s">
        <v>2863</v>
      </c>
      <c r="J2121" s="1840"/>
      <c r="K2121" s="1840"/>
      <c r="L2121" s="1840"/>
      <c r="M2121" s="1840"/>
      <c r="N2121" s="1840"/>
      <c r="O2121" s="1840"/>
      <c r="P2121" s="1840"/>
      <c r="Q2121" s="1840"/>
      <c r="R2121" s="1840"/>
      <c r="S2121" s="1840"/>
      <c r="T2121" s="1840"/>
      <c r="U2121" s="1840"/>
      <c r="V2121" s="1840"/>
      <c r="W2121" s="1840"/>
      <c r="X2121" s="1840"/>
      <c r="Y2121" s="1840"/>
      <c r="Z2121" s="1309"/>
      <c r="AA2121" s="1841">
        <v>0</v>
      </c>
      <c r="AB2121" s="1841"/>
      <c r="AC2121" s="1841"/>
      <c r="AD2121" s="1841"/>
      <c r="AE2121" s="1841"/>
      <c r="AF2121" s="1841"/>
      <c r="AG2121" s="1841"/>
      <c r="AH2121" s="1782"/>
    </row>
    <row r="2122" spans="1:34" ht="17.45" customHeight="1">
      <c r="A2122" s="1845"/>
      <c r="B2122" s="1799"/>
      <c r="C2122" s="1799"/>
      <c r="D2122" s="1799"/>
      <c r="E2122" s="1799"/>
      <c r="F2122" s="1799"/>
      <c r="G2122" s="1799"/>
      <c r="H2122" s="1799"/>
      <c r="I2122" s="1842" t="s">
        <v>2864</v>
      </c>
      <c r="J2122" s="1842"/>
      <c r="K2122" s="1842"/>
      <c r="L2122" s="1842"/>
      <c r="M2122" s="1842"/>
      <c r="N2122" s="1842"/>
      <c r="O2122" s="1842"/>
      <c r="P2122" s="1842"/>
      <c r="Q2122" s="1842"/>
      <c r="R2122" s="1842"/>
      <c r="S2122" s="1842"/>
      <c r="T2122" s="1842"/>
      <c r="U2122" s="1842"/>
      <c r="V2122" s="1842"/>
      <c r="W2122" s="1842"/>
      <c r="X2122" s="1842"/>
      <c r="Y2122" s="1842"/>
      <c r="Z2122" s="1799"/>
      <c r="AA2122" s="1843">
        <v>0</v>
      </c>
      <c r="AB2122" s="1843"/>
      <c r="AC2122" s="1843"/>
      <c r="AD2122" s="1843"/>
      <c r="AE2122" s="1843"/>
      <c r="AF2122" s="1843"/>
      <c r="AG2122" s="1843"/>
      <c r="AH2122" s="1800"/>
    </row>
    <row r="2123" spans="1:34" ht="16.7" customHeight="1">
      <c r="A2123" s="1801" t="s">
        <v>2865</v>
      </c>
      <c r="B2123" s="1825"/>
      <c r="C2123" s="1825"/>
      <c r="D2123" s="1825"/>
      <c r="E2123" s="1825"/>
      <c r="F2123" s="1825"/>
      <c r="G2123" s="1825"/>
      <c r="H2123" s="1825"/>
      <c r="I2123" s="1825"/>
      <c r="J2123" s="1825"/>
      <c r="K2123" s="1825"/>
      <c r="L2123" s="1825"/>
      <c r="M2123" s="1825"/>
      <c r="N2123" s="1826"/>
      <c r="O2123" s="1789" t="s">
        <v>2850</v>
      </c>
      <c r="P2123" s="1790"/>
      <c r="Q2123" s="1790"/>
      <c r="R2123" s="1790"/>
      <c r="S2123" s="1791"/>
      <c r="T2123" s="1827" t="s">
        <v>754</v>
      </c>
      <c r="U2123" s="1790"/>
      <c r="V2123" s="1790"/>
      <c r="W2123" s="1213"/>
      <c r="X2123" s="1789" t="s">
        <v>2866</v>
      </c>
      <c r="Y2123" s="1790"/>
      <c r="Z2123" s="1790"/>
      <c r="AA2123" s="1790"/>
      <c r="AB2123" s="1790"/>
      <c r="AC2123" s="1790"/>
      <c r="AD2123" s="1791"/>
      <c r="AE2123" s="1810" t="s">
        <v>2867</v>
      </c>
      <c r="AF2123" s="1828"/>
      <c r="AG2123" s="1828"/>
      <c r="AH2123" s="1213"/>
    </row>
    <row r="2124" spans="1:34" ht="17.45" customHeight="1">
      <c r="A2124" s="1223"/>
      <c r="B2124" s="1224" t="s">
        <v>3118</v>
      </c>
      <c r="C2124" s="1875" t="s">
        <v>3119</v>
      </c>
      <c r="D2124" s="1876"/>
      <c r="E2124" s="1876"/>
      <c r="F2124" s="1876"/>
      <c r="G2124" s="1876"/>
      <c r="H2124" s="1876"/>
      <c r="I2124" s="1876"/>
      <c r="J2124" s="1876"/>
      <c r="K2124" s="1876"/>
      <c r="L2124" s="1876"/>
      <c r="M2124" s="1876"/>
      <c r="N2124" s="1875"/>
      <c r="O2124" s="1885">
        <v>1</v>
      </c>
      <c r="P2124" s="1886"/>
      <c r="Q2124" s="1886"/>
      <c r="R2124" s="1886"/>
      <c r="S2124" s="1887"/>
      <c r="T2124" s="1888" t="s">
        <v>518</v>
      </c>
      <c r="U2124" s="1889"/>
      <c r="V2124" s="1889"/>
      <c r="W2124" s="1225"/>
      <c r="X2124" s="1890">
        <v>0.1951</v>
      </c>
      <c r="Y2124" s="1891"/>
      <c r="Z2124" s="1891"/>
      <c r="AA2124" s="1891"/>
      <c r="AB2124" s="1891"/>
      <c r="AC2124" s="1891"/>
      <c r="AD2124" s="1892"/>
      <c r="AE2124" s="1865">
        <v>0.1951</v>
      </c>
      <c r="AF2124" s="1847"/>
      <c r="AG2124" s="1847"/>
      <c r="AH2124" s="1225"/>
    </row>
    <row r="2125" spans="1:34" ht="16.7" customHeight="1">
      <c r="A2125" s="1218"/>
      <c r="B2125" s="1205" t="s">
        <v>3120</v>
      </c>
      <c r="C2125" s="1903" t="s">
        <v>3121</v>
      </c>
      <c r="D2125" s="1815"/>
      <c r="E2125" s="1815"/>
      <c r="F2125" s="1815"/>
      <c r="G2125" s="1815"/>
      <c r="H2125" s="1815"/>
      <c r="I2125" s="1815"/>
      <c r="J2125" s="1815"/>
      <c r="K2125" s="1815"/>
      <c r="L2125" s="1815"/>
      <c r="M2125" s="1815"/>
      <c r="N2125" s="1903"/>
      <c r="O2125" s="1910">
        <v>6.6699999999999997E-3</v>
      </c>
      <c r="P2125" s="1911"/>
      <c r="Q2125" s="1911"/>
      <c r="R2125" s="1911"/>
      <c r="S2125" s="1912"/>
      <c r="T2125" s="1913" t="s">
        <v>495</v>
      </c>
      <c r="U2125" s="1796"/>
      <c r="V2125" s="1796"/>
      <c r="W2125" s="1219"/>
      <c r="X2125" s="1914">
        <v>462.07209999999998</v>
      </c>
      <c r="Y2125" s="1915"/>
      <c r="Z2125" s="1915"/>
      <c r="AA2125" s="1915"/>
      <c r="AB2125" s="1915"/>
      <c r="AC2125" s="1915"/>
      <c r="AD2125" s="1916"/>
      <c r="AE2125" s="1909">
        <v>3.0819999999999999</v>
      </c>
      <c r="AF2125" s="1841"/>
      <c r="AG2125" s="1841"/>
      <c r="AH2125" s="1219"/>
    </row>
    <row r="2126" spans="1:34" ht="17.45" customHeight="1">
      <c r="A2126" s="1220"/>
      <c r="B2126" s="1209" t="s">
        <v>3122</v>
      </c>
      <c r="C2126" s="1866" t="s">
        <v>3123</v>
      </c>
      <c r="D2126" s="1867"/>
      <c r="E2126" s="1867"/>
      <c r="F2126" s="1867"/>
      <c r="G2126" s="1867"/>
      <c r="H2126" s="1867"/>
      <c r="I2126" s="1867"/>
      <c r="J2126" s="1867"/>
      <c r="K2126" s="1867"/>
      <c r="L2126" s="1867"/>
      <c r="M2126" s="1867"/>
      <c r="N2126" s="1866"/>
      <c r="O2126" s="1893">
        <v>7.9200000000000007E-2</v>
      </c>
      <c r="P2126" s="1894"/>
      <c r="Q2126" s="1894"/>
      <c r="R2126" s="1894"/>
      <c r="S2126" s="1895"/>
      <c r="T2126" s="1896" t="s">
        <v>2612</v>
      </c>
      <c r="U2126" s="1897"/>
      <c r="V2126" s="1897"/>
      <c r="W2126" s="1222"/>
      <c r="X2126" s="1898">
        <v>48.5854</v>
      </c>
      <c r="Y2126" s="1899"/>
      <c r="Z2126" s="1899"/>
      <c r="AA2126" s="1899"/>
      <c r="AB2126" s="1899"/>
      <c r="AC2126" s="1899"/>
      <c r="AD2126" s="1900"/>
      <c r="AE2126" s="1874">
        <v>3.8479999999999999</v>
      </c>
      <c r="AF2126" s="1843"/>
      <c r="AG2126" s="1843"/>
      <c r="AH2126" s="1222"/>
    </row>
    <row r="2127" spans="1:34" ht="17.45" customHeight="1">
      <c r="A2127" s="1792"/>
      <c r="B2127" s="1793"/>
      <c r="C2127" s="1793"/>
      <c r="D2127" s="1793"/>
      <c r="E2127" s="1793"/>
      <c r="F2127" s="1793"/>
      <c r="G2127" s="1793"/>
      <c r="H2127" s="1793"/>
      <c r="I2127" s="1794" t="s">
        <v>2869</v>
      </c>
      <c r="J2127" s="1794"/>
      <c r="K2127" s="1794"/>
      <c r="L2127" s="1794"/>
      <c r="M2127" s="1794"/>
      <c r="N2127" s="1794"/>
      <c r="O2127" s="1794"/>
      <c r="P2127" s="1794"/>
      <c r="Q2127" s="1794"/>
      <c r="R2127" s="1794"/>
      <c r="S2127" s="1794"/>
      <c r="T2127" s="1794"/>
      <c r="U2127" s="1794"/>
      <c r="V2127" s="1794"/>
      <c r="W2127" s="1794"/>
      <c r="X2127" s="1794"/>
      <c r="Y2127" s="1794"/>
      <c r="Z2127" s="1214"/>
      <c r="AA2127" s="1795">
        <v>7.1250999999999998</v>
      </c>
      <c r="AB2127" s="1795"/>
      <c r="AC2127" s="1795"/>
      <c r="AD2127" s="1795"/>
      <c r="AE2127" s="1795"/>
      <c r="AF2127" s="1795"/>
      <c r="AG2127" s="1795"/>
      <c r="AH2127" s="1213"/>
    </row>
    <row r="2128" spans="1:34" ht="16.7" customHeight="1">
      <c r="A2128" s="1801" t="s">
        <v>2870</v>
      </c>
      <c r="B2128" s="1825"/>
      <c r="C2128" s="1825"/>
      <c r="D2128" s="1825"/>
      <c r="E2128" s="1825"/>
      <c r="F2128" s="1825"/>
      <c r="G2128" s="1825"/>
      <c r="H2128" s="1825"/>
      <c r="I2128" s="1825"/>
      <c r="J2128" s="1825"/>
      <c r="K2128" s="1825"/>
      <c r="L2128" s="1825"/>
      <c r="M2128" s="1825"/>
      <c r="N2128" s="1826"/>
      <c r="O2128" s="1789" t="s">
        <v>2850</v>
      </c>
      <c r="P2128" s="1790"/>
      <c r="Q2128" s="1790"/>
      <c r="R2128" s="1790"/>
      <c r="S2128" s="1791"/>
      <c r="T2128" s="1827" t="s">
        <v>754</v>
      </c>
      <c r="U2128" s="1790"/>
      <c r="V2128" s="1790"/>
      <c r="W2128" s="1213"/>
      <c r="X2128" s="1789" t="s">
        <v>2866</v>
      </c>
      <c r="Y2128" s="1790"/>
      <c r="Z2128" s="1790"/>
      <c r="AA2128" s="1790"/>
      <c r="AB2128" s="1790"/>
      <c r="AC2128" s="1790"/>
      <c r="AD2128" s="1791"/>
      <c r="AE2128" s="1810" t="s">
        <v>2867</v>
      </c>
      <c r="AF2128" s="1828"/>
      <c r="AG2128" s="1828"/>
      <c r="AH2128" s="1213"/>
    </row>
    <row r="2129" spans="1:34" ht="17.45" customHeight="1">
      <c r="A2129" s="1792"/>
      <c r="B2129" s="1793"/>
      <c r="C2129" s="1793"/>
      <c r="D2129" s="1793"/>
      <c r="E2129" s="1793"/>
      <c r="F2129" s="1793"/>
      <c r="G2129" s="1793"/>
      <c r="H2129" s="1793"/>
      <c r="I2129" s="1794" t="s">
        <v>2871</v>
      </c>
      <c r="J2129" s="1794"/>
      <c r="K2129" s="1794"/>
      <c r="L2129" s="1794"/>
      <c r="M2129" s="1794"/>
      <c r="N2129" s="1794"/>
      <c r="O2129" s="1794"/>
      <c r="P2129" s="1794"/>
      <c r="Q2129" s="1794"/>
      <c r="R2129" s="1794"/>
      <c r="S2129" s="1794"/>
      <c r="T2129" s="1794"/>
      <c r="U2129" s="1794"/>
      <c r="V2129" s="1794"/>
      <c r="W2129" s="1794"/>
      <c r="X2129" s="1794"/>
      <c r="Y2129" s="1794"/>
      <c r="Z2129" s="1214"/>
      <c r="AA2129" s="1795">
        <v>0</v>
      </c>
      <c r="AB2129" s="1795"/>
      <c r="AC2129" s="1795"/>
      <c r="AD2129" s="1795"/>
      <c r="AE2129" s="1795"/>
      <c r="AF2129" s="1795"/>
      <c r="AG2129" s="1795"/>
      <c r="AH2129" s="1213"/>
    </row>
    <row r="2130" spans="1:34" ht="17.45" customHeight="1">
      <c r="A2130" s="1801" t="s">
        <v>2872</v>
      </c>
      <c r="B2130" s="1825"/>
      <c r="C2130" s="1825"/>
      <c r="D2130" s="1825"/>
      <c r="E2130" s="1825"/>
      <c r="F2130" s="1825"/>
      <c r="G2130" s="1825"/>
      <c r="H2130" s="1825"/>
      <c r="I2130" s="1825"/>
      <c r="J2130" s="1825"/>
      <c r="K2130" s="1825"/>
      <c r="L2130" s="1825"/>
      <c r="M2130" s="1825"/>
      <c r="N2130" s="1826"/>
      <c r="O2130" s="1789" t="s">
        <v>2850</v>
      </c>
      <c r="P2130" s="1790"/>
      <c r="Q2130" s="1790"/>
      <c r="R2130" s="1790"/>
      <c r="S2130" s="1791"/>
      <c r="T2130" s="1827" t="s">
        <v>754</v>
      </c>
      <c r="U2130" s="1790"/>
      <c r="V2130" s="1790"/>
      <c r="W2130" s="1213"/>
      <c r="X2130" s="1789" t="s">
        <v>2866</v>
      </c>
      <c r="Y2130" s="1790"/>
      <c r="Z2130" s="1790"/>
      <c r="AA2130" s="1790"/>
      <c r="AB2130" s="1790"/>
      <c r="AC2130" s="1790"/>
      <c r="AD2130" s="1791"/>
      <c r="AE2130" s="1810" t="s">
        <v>2867</v>
      </c>
      <c r="AF2130" s="1828"/>
      <c r="AG2130" s="1828"/>
      <c r="AH2130" s="1213"/>
    </row>
    <row r="2131" spans="1:34" ht="16.7" customHeight="1">
      <c r="A2131" s="1883" t="s">
        <v>3124</v>
      </c>
      <c r="B2131" s="1884"/>
      <c r="C2131" s="1884"/>
      <c r="D2131" s="1884"/>
      <c r="E2131" s="1884"/>
      <c r="F2131" s="1829" t="s">
        <v>3125</v>
      </c>
      <c r="G2131" s="1830"/>
      <c r="H2131" s="1830"/>
      <c r="I2131" s="1830"/>
      <c r="J2131" s="1830"/>
      <c r="K2131" s="1830"/>
      <c r="L2131" s="1830"/>
      <c r="M2131" s="1830"/>
      <c r="N2131" s="1829"/>
      <c r="O2131" s="1831">
        <v>8.0000000000000007E-5</v>
      </c>
      <c r="P2131" s="1832"/>
      <c r="Q2131" s="1832"/>
      <c r="R2131" s="1832"/>
      <c r="S2131" s="1833"/>
      <c r="T2131" s="1834" t="s">
        <v>109</v>
      </c>
      <c r="U2131" s="1835"/>
      <c r="V2131" s="1835"/>
      <c r="W2131" s="1217"/>
      <c r="X2131" s="1836">
        <v>33.54</v>
      </c>
      <c r="Y2131" s="1837"/>
      <c r="Z2131" s="1837"/>
      <c r="AA2131" s="1837"/>
      <c r="AB2131" s="1837"/>
      <c r="AC2131" s="1837"/>
      <c r="AD2131" s="1838"/>
      <c r="AE2131" s="1839">
        <v>2.7000000000000001E-3</v>
      </c>
      <c r="AF2131" s="1795"/>
      <c r="AG2131" s="1795"/>
      <c r="AH2131" s="1217"/>
    </row>
    <row r="2132" spans="1:34" ht="17.45" customHeight="1">
      <c r="A2132" s="1792"/>
      <c r="B2132" s="1793"/>
      <c r="C2132" s="1793"/>
      <c r="D2132" s="1793"/>
      <c r="E2132" s="1793"/>
      <c r="F2132" s="1793"/>
      <c r="G2132" s="1793"/>
      <c r="H2132" s="1793"/>
      <c r="I2132" s="1793"/>
      <c r="J2132" s="1793"/>
      <c r="K2132" s="1794" t="s">
        <v>2873</v>
      </c>
      <c r="L2132" s="1794"/>
      <c r="M2132" s="1794"/>
      <c r="N2132" s="1794"/>
      <c r="O2132" s="1794"/>
      <c r="P2132" s="1794"/>
      <c r="Q2132" s="1794"/>
      <c r="R2132" s="1794"/>
      <c r="S2132" s="1794"/>
      <c r="T2132" s="1794"/>
      <c r="U2132" s="1794"/>
      <c r="V2132" s="1794"/>
      <c r="W2132" s="1794"/>
      <c r="X2132" s="1794"/>
      <c r="Y2132" s="1794"/>
      <c r="Z2132" s="1794"/>
      <c r="AA2132" s="1794"/>
      <c r="AB2132" s="1214"/>
      <c r="AC2132" s="1795">
        <v>2.7000000000000001E-3</v>
      </c>
      <c r="AD2132" s="1795"/>
      <c r="AE2132" s="1795"/>
      <c r="AF2132" s="1795"/>
      <c r="AG2132" s="1795"/>
      <c r="AH2132" s="1213"/>
    </row>
    <row r="2133" spans="1:34" ht="16.7" customHeight="1">
      <c r="A2133" s="1801" t="s">
        <v>2874</v>
      </c>
      <c r="B2133" s="1825"/>
      <c r="C2133" s="1825"/>
      <c r="D2133" s="1825"/>
      <c r="E2133" s="1825"/>
      <c r="F2133" s="1825"/>
      <c r="G2133" s="1825"/>
      <c r="H2133" s="1825"/>
      <c r="I2133" s="1825"/>
      <c r="J2133" s="1826"/>
      <c r="K2133" s="1789" t="s">
        <v>2850</v>
      </c>
      <c r="L2133" s="1791"/>
      <c r="M2133" s="1855" t="s">
        <v>2875</v>
      </c>
      <c r="N2133" s="1856"/>
      <c r="O2133" s="1857"/>
      <c r="P2133" s="1855" t="s">
        <v>2876</v>
      </c>
      <c r="Q2133" s="1856"/>
      <c r="R2133" s="1857"/>
      <c r="S2133" s="1855" t="s">
        <v>2877</v>
      </c>
      <c r="T2133" s="1857"/>
      <c r="U2133" s="1789" t="s">
        <v>2878</v>
      </c>
      <c r="V2133" s="1790"/>
      <c r="W2133" s="1791"/>
      <c r="X2133" s="1789" t="s">
        <v>2879</v>
      </c>
      <c r="Y2133" s="1790"/>
      <c r="Z2133" s="1790"/>
      <c r="AA2133" s="1790"/>
      <c r="AB2133" s="1791"/>
      <c r="AC2133" s="1789" t="s">
        <v>2880</v>
      </c>
      <c r="AD2133" s="1791"/>
      <c r="AE2133" s="1810" t="s">
        <v>2867</v>
      </c>
      <c r="AF2133" s="1828"/>
      <c r="AG2133" s="1828"/>
      <c r="AH2133" s="1213"/>
    </row>
    <row r="2134" spans="1:34" ht="17.45" customHeight="1">
      <c r="A2134" s="1883" t="s">
        <v>3126</v>
      </c>
      <c r="B2134" s="1884"/>
      <c r="C2134" s="1884"/>
      <c r="D2134" s="1884"/>
      <c r="E2134" s="1884"/>
      <c r="F2134" s="1829" t="s">
        <v>3125</v>
      </c>
      <c r="G2134" s="1830"/>
      <c r="H2134" s="1830"/>
      <c r="I2134" s="1830"/>
      <c r="J2134" s="1829"/>
      <c r="K2134" s="1862">
        <v>8.0000000000000007E-5</v>
      </c>
      <c r="L2134" s="1863"/>
      <c r="M2134" s="1836">
        <v>0</v>
      </c>
      <c r="N2134" s="1837"/>
      <c r="O2134" s="1838"/>
      <c r="P2134" s="1836">
        <v>0</v>
      </c>
      <c r="Q2134" s="1837"/>
      <c r="R2134" s="1838"/>
      <c r="S2134" s="1836">
        <v>0</v>
      </c>
      <c r="T2134" s="1838"/>
      <c r="U2134" s="1836">
        <v>1.1000000000000001</v>
      </c>
      <c r="V2134" s="1837"/>
      <c r="W2134" s="1838"/>
      <c r="X2134" s="1836">
        <v>0.88</v>
      </c>
      <c r="Y2134" s="1837"/>
      <c r="Z2134" s="1837"/>
      <c r="AA2134" s="1837"/>
      <c r="AB2134" s="1838"/>
      <c r="AC2134" s="1836">
        <v>0.72</v>
      </c>
      <c r="AD2134" s="1838"/>
      <c r="AE2134" s="1839">
        <v>0</v>
      </c>
      <c r="AF2134" s="1795"/>
      <c r="AG2134" s="1795"/>
      <c r="AH2134" s="1217"/>
    </row>
    <row r="2135" spans="1:34" ht="17.45" customHeight="1">
      <c r="A2135" s="1853"/>
      <c r="B2135" s="1778"/>
      <c r="C2135" s="1778"/>
      <c r="D2135" s="1778"/>
      <c r="E2135" s="1778"/>
      <c r="F2135" s="1778"/>
      <c r="G2135" s="1778"/>
      <c r="H2135" s="1778"/>
      <c r="I2135" s="1846" t="s">
        <v>2881</v>
      </c>
      <c r="J2135" s="1846"/>
      <c r="K2135" s="1846"/>
      <c r="L2135" s="1846"/>
      <c r="M2135" s="1846"/>
      <c r="N2135" s="1846"/>
      <c r="O2135" s="1846"/>
      <c r="P2135" s="1846"/>
      <c r="Q2135" s="1846"/>
      <c r="R2135" s="1846"/>
      <c r="S2135" s="1846"/>
      <c r="T2135" s="1846"/>
      <c r="U2135" s="1846"/>
      <c r="V2135" s="1846"/>
      <c r="W2135" s="1846"/>
      <c r="X2135" s="1846"/>
      <c r="Y2135" s="1846"/>
      <c r="Z2135" s="1203"/>
      <c r="AA2135" s="1847">
        <v>0</v>
      </c>
      <c r="AB2135" s="1847"/>
      <c r="AC2135" s="1847"/>
      <c r="AD2135" s="1847"/>
      <c r="AE2135" s="1847"/>
      <c r="AF2135" s="1847"/>
      <c r="AG2135" s="1847"/>
      <c r="AH2135" s="1204"/>
    </row>
    <row r="2136" spans="1:34" ht="5.85" customHeight="1">
      <c r="A2136" s="1854"/>
      <c r="B2136" s="1309"/>
      <c r="C2136" s="1309"/>
      <c r="D2136" s="1309"/>
      <c r="E2136" s="1309"/>
      <c r="F2136" s="1309"/>
      <c r="G2136" s="1309"/>
      <c r="H2136" s="1309"/>
      <c r="I2136" s="1309"/>
      <c r="J2136" s="1309"/>
      <c r="K2136" s="1309"/>
      <c r="L2136" s="1309"/>
      <c r="M2136" s="1309"/>
      <c r="N2136" s="1309"/>
      <c r="O2136" s="1309"/>
      <c r="P2136" s="1309"/>
      <c r="Q2136" s="1309"/>
      <c r="R2136" s="1309"/>
      <c r="S2136" s="1309"/>
      <c r="T2136" s="1309"/>
      <c r="U2136" s="1309"/>
      <c r="V2136" s="1309"/>
      <c r="W2136" s="1309"/>
      <c r="X2136" s="1309"/>
      <c r="Y2136" s="1309"/>
      <c r="Z2136" s="1309"/>
      <c r="AA2136" s="1309"/>
      <c r="AB2136" s="1309"/>
      <c r="AC2136" s="1309"/>
      <c r="AD2136" s="1309"/>
      <c r="AE2136" s="1309"/>
      <c r="AF2136" s="1309"/>
      <c r="AG2136" s="1309"/>
      <c r="AH2136" s="1782"/>
    </row>
    <row r="2137" spans="1:34" ht="16.7" customHeight="1">
      <c r="A2137" s="1845"/>
      <c r="B2137" s="1799"/>
      <c r="C2137" s="1799"/>
      <c r="D2137" s="1799"/>
      <c r="E2137" s="1799"/>
      <c r="F2137" s="1799"/>
      <c r="G2137" s="1799"/>
      <c r="H2137" s="1799"/>
      <c r="I2137" s="1842" t="s">
        <v>2882</v>
      </c>
      <c r="J2137" s="1842"/>
      <c r="K2137" s="1842"/>
      <c r="L2137" s="1842"/>
      <c r="M2137" s="1842"/>
      <c r="N2137" s="1842"/>
      <c r="O2137" s="1842"/>
      <c r="P2137" s="1842"/>
      <c r="Q2137" s="1842"/>
      <c r="R2137" s="1842"/>
      <c r="S2137" s="1842"/>
      <c r="T2137" s="1842"/>
      <c r="U2137" s="1842"/>
      <c r="V2137" s="1842"/>
      <c r="W2137" s="1842"/>
      <c r="X2137" s="1842"/>
      <c r="Y2137" s="1842"/>
      <c r="Z2137" s="1212"/>
      <c r="AA2137" s="1848">
        <v>20.41</v>
      </c>
      <c r="AB2137" s="1848"/>
      <c r="AC2137" s="1848"/>
      <c r="AD2137" s="1848"/>
      <c r="AE2137" s="1848"/>
      <c r="AF2137" s="1848"/>
      <c r="AG2137" s="1848"/>
      <c r="AH2137" s="1208"/>
    </row>
    <row r="2138" spans="1:34" ht="45.75" customHeight="1">
      <c r="A2138" s="1849" t="s">
        <v>2883</v>
      </c>
      <c r="B2138" s="1850"/>
      <c r="C2138" s="1850"/>
      <c r="D2138" s="1850"/>
      <c r="E2138" s="1851"/>
      <c r="F2138" s="1852"/>
      <c r="G2138" s="1852"/>
      <c r="H2138" s="1852"/>
      <c r="I2138" s="1852"/>
      <c r="J2138" s="1852"/>
      <c r="K2138" s="1852"/>
      <c r="L2138" s="1852"/>
      <c r="M2138" s="1852"/>
      <c r="N2138" s="1852"/>
      <c r="O2138" s="1852"/>
      <c r="P2138" s="1852"/>
      <c r="Q2138" s="1852"/>
      <c r="R2138" s="1852"/>
      <c r="S2138" s="1852"/>
      <c r="T2138" s="1852"/>
      <c r="U2138" s="1852"/>
      <c r="V2138" s="1852"/>
      <c r="W2138" s="1852"/>
      <c r="X2138" s="1852"/>
      <c r="Y2138" s="1852"/>
      <c r="Z2138" s="1852"/>
      <c r="AA2138" s="1852"/>
      <c r="AB2138" s="1852"/>
      <c r="AC2138" s="1852"/>
      <c r="AD2138" s="1852"/>
      <c r="AE2138" s="1852"/>
      <c r="AF2138" s="1852"/>
      <c r="AG2138" s="1852"/>
      <c r="AH2138" s="1851"/>
    </row>
    <row r="2139" spans="1:34" ht="128.65" customHeight="1">
      <c r="A2139" s="1220"/>
      <c r="B2139" s="1221"/>
      <c r="C2139" s="1221"/>
      <c r="D2139" s="1221"/>
      <c r="E2139" s="1221"/>
      <c r="F2139" s="1221"/>
      <c r="G2139" s="1221"/>
      <c r="H2139" s="1221"/>
      <c r="I2139" s="1221"/>
      <c r="J2139" s="1221"/>
      <c r="K2139" s="1221"/>
      <c r="L2139" s="1221"/>
      <c r="M2139" s="1221"/>
      <c r="N2139" s="1221"/>
      <c r="O2139" s="1221"/>
      <c r="P2139" s="1221"/>
      <c r="Q2139" s="1221"/>
      <c r="R2139" s="1221"/>
      <c r="S2139" s="1221"/>
      <c r="T2139" s="1221"/>
      <c r="U2139" s="1221"/>
      <c r="V2139" s="1221"/>
      <c r="W2139" s="1221"/>
      <c r="X2139" s="1221"/>
      <c r="Y2139" s="1221"/>
      <c r="Z2139" s="1221"/>
      <c r="AA2139" s="1221"/>
      <c r="AB2139" s="1221"/>
      <c r="AC2139" s="1221"/>
      <c r="AD2139" s="1221"/>
      <c r="AE2139" s="1221"/>
      <c r="AF2139" s="1221"/>
      <c r="AG2139" s="1221"/>
      <c r="AH2139" s="1222"/>
    </row>
    <row r="2140" spans="1:34" ht="5.85" customHeight="1">
      <c r="A2140" s="1777"/>
      <c r="B2140" s="1778"/>
      <c r="C2140" s="1778"/>
      <c r="D2140" s="1778"/>
      <c r="E2140" s="1778"/>
      <c r="F2140" s="1778"/>
      <c r="G2140" s="1778"/>
      <c r="H2140" s="1778"/>
      <c r="I2140" s="1778"/>
      <c r="J2140" s="1778"/>
      <c r="K2140" s="1778"/>
      <c r="L2140" s="1778"/>
      <c r="M2140" s="1778"/>
      <c r="N2140" s="1778"/>
      <c r="O2140" s="1778"/>
      <c r="P2140" s="1778"/>
      <c r="Q2140" s="1778"/>
      <c r="R2140" s="1778"/>
      <c r="S2140" s="1778"/>
      <c r="T2140" s="1778"/>
      <c r="U2140" s="1778"/>
      <c r="V2140" s="1778"/>
      <c r="W2140" s="1778"/>
      <c r="X2140" s="1778"/>
      <c r="Y2140" s="1778"/>
      <c r="Z2140" s="1778"/>
      <c r="AA2140" s="1778"/>
      <c r="AB2140" s="1778"/>
      <c r="AC2140" s="1778"/>
      <c r="AD2140" s="1778"/>
      <c r="AE2140" s="1778"/>
      <c r="AF2140" s="1778"/>
      <c r="AG2140" s="1778"/>
      <c r="AH2140" s="1779"/>
    </row>
    <row r="2141" spans="1:34" ht="11.65" customHeight="1">
      <c r="A2141" s="1780" t="s">
        <v>2834</v>
      </c>
      <c r="B2141" s="1310"/>
      <c r="C2141" s="1310"/>
      <c r="D2141" s="1310"/>
      <c r="E2141" s="1310"/>
      <c r="F2141" s="1310"/>
      <c r="G2141" s="1310"/>
      <c r="H2141" s="1310"/>
      <c r="I2141" s="1310"/>
      <c r="J2141" s="1310"/>
      <c r="K2141" s="1310"/>
      <c r="L2141" s="1310"/>
      <c r="M2141" s="1310"/>
      <c r="N2141" s="1310"/>
      <c r="O2141" s="1310"/>
      <c r="P2141" s="1310"/>
      <c r="Q2141" s="1310"/>
      <c r="R2141" s="1310"/>
      <c r="S2141" s="1310"/>
      <c r="T2141" s="1310"/>
      <c r="U2141" s="1310"/>
      <c r="V2141" s="1310"/>
      <c r="W2141" s="1310"/>
      <c r="X2141" s="1310"/>
      <c r="Y2141" s="1310"/>
      <c r="Z2141" s="1310"/>
      <c r="AA2141" s="1310"/>
      <c r="AB2141" s="1310"/>
      <c r="AC2141" s="1310"/>
      <c r="AD2141" s="1309"/>
      <c r="AE2141" s="1309"/>
      <c r="AF2141" s="1781" t="s">
        <v>3127</v>
      </c>
      <c r="AG2141" s="1781"/>
      <c r="AH2141" s="1782"/>
    </row>
    <row r="2142" spans="1:34" ht="5.85" customHeight="1">
      <c r="A2142" s="1780"/>
      <c r="B2142" s="1310"/>
      <c r="C2142" s="1310"/>
      <c r="D2142" s="1310"/>
      <c r="E2142" s="1310"/>
      <c r="F2142" s="1310"/>
      <c r="G2142" s="1310"/>
      <c r="H2142" s="1310"/>
      <c r="I2142" s="1310"/>
      <c r="J2142" s="1310"/>
      <c r="K2142" s="1310"/>
      <c r="L2142" s="1310"/>
      <c r="M2142" s="1310"/>
      <c r="N2142" s="1310"/>
      <c r="O2142" s="1310"/>
      <c r="P2142" s="1310"/>
      <c r="Q2142" s="1310"/>
      <c r="R2142" s="1310"/>
      <c r="S2142" s="1310"/>
      <c r="T2142" s="1310"/>
      <c r="U2142" s="1310"/>
      <c r="V2142" s="1310"/>
      <c r="W2142" s="1310"/>
      <c r="X2142" s="1310"/>
      <c r="Y2142" s="1310"/>
      <c r="Z2142" s="1310"/>
      <c r="AA2142" s="1310"/>
      <c r="AB2142" s="1310"/>
      <c r="AC2142" s="1310"/>
      <c r="AD2142" s="1311"/>
      <c r="AE2142" s="1311"/>
      <c r="AF2142" s="1311"/>
      <c r="AG2142" s="1311"/>
      <c r="AH2142" s="1782"/>
    </row>
    <row r="2143" spans="1:34" ht="11.65" customHeight="1">
      <c r="A2143" s="1783" t="s">
        <v>2836</v>
      </c>
      <c r="B2143" s="1784"/>
      <c r="C2143" s="1784"/>
      <c r="D2143" s="1784"/>
      <c r="E2143" s="1784"/>
      <c r="F2143" s="1784"/>
      <c r="G2143" s="1784"/>
      <c r="H2143" s="1784"/>
      <c r="I2143" s="1784"/>
      <c r="J2143" s="1784"/>
      <c r="K2143" s="1784"/>
      <c r="L2143" s="1784"/>
      <c r="M2143" s="1784"/>
      <c r="N2143" s="1784"/>
      <c r="O2143" s="1784"/>
      <c r="P2143" s="1784"/>
      <c r="Q2143" s="1784"/>
      <c r="R2143" s="1784"/>
      <c r="S2143" s="1784"/>
      <c r="T2143" s="1784"/>
      <c r="U2143" s="1784"/>
      <c r="V2143" s="1784"/>
      <c r="W2143" s="1784"/>
      <c r="X2143" s="1784"/>
      <c r="Y2143" s="1784"/>
      <c r="Z2143" s="1784"/>
      <c r="AA2143" s="1784"/>
      <c r="AB2143" s="1784"/>
      <c r="AC2143" s="1784"/>
      <c r="AD2143" s="1311"/>
      <c r="AE2143" s="1311"/>
      <c r="AF2143" s="1311"/>
      <c r="AG2143" s="1311"/>
      <c r="AH2143" s="1782"/>
    </row>
    <row r="2144" spans="1:34" ht="22.5" customHeight="1">
      <c r="A2144" s="1785" t="s">
        <v>2837</v>
      </c>
      <c r="B2144" s="1786"/>
      <c r="C2144" s="1786"/>
      <c r="D2144" s="1786"/>
      <c r="E2144" s="1786"/>
      <c r="F2144" s="1786"/>
      <c r="G2144" s="1786"/>
      <c r="H2144" s="1786"/>
      <c r="I2144" s="1786"/>
      <c r="J2144" s="1786"/>
      <c r="K2144" s="1786"/>
      <c r="L2144" s="1786"/>
      <c r="M2144" s="1786"/>
      <c r="N2144" s="1786"/>
      <c r="O2144" s="1786"/>
      <c r="P2144" s="1786"/>
      <c r="Q2144" s="1786"/>
      <c r="R2144" s="1786"/>
      <c r="S2144" s="1786"/>
      <c r="T2144" s="1786"/>
      <c r="U2144" s="1786"/>
      <c r="V2144" s="1786"/>
      <c r="W2144" s="1786"/>
      <c r="X2144" s="1786"/>
      <c r="Y2144" s="1786"/>
      <c r="Z2144" s="1786"/>
      <c r="AA2144" s="1786"/>
      <c r="AB2144" s="1786"/>
      <c r="AC2144" s="1786"/>
      <c r="AD2144" s="1311"/>
      <c r="AE2144" s="1311"/>
      <c r="AF2144" s="1311"/>
      <c r="AG2144" s="1311"/>
      <c r="AH2144" s="1782"/>
    </row>
    <row r="2145" spans="1:34" ht="5.85" customHeight="1">
      <c r="A2145" s="1787" t="s">
        <v>2838</v>
      </c>
      <c r="B2145" s="1788"/>
      <c r="C2145" s="1788"/>
      <c r="D2145" s="1788"/>
      <c r="E2145" s="1788"/>
      <c r="F2145" s="1788"/>
      <c r="G2145" s="1788"/>
      <c r="H2145" s="1788"/>
      <c r="I2145" s="1788"/>
      <c r="J2145" s="1788"/>
      <c r="K2145" s="1788"/>
      <c r="L2145" s="1788"/>
      <c r="M2145" s="1788"/>
      <c r="N2145" s="1788"/>
      <c r="O2145" s="1788"/>
      <c r="P2145" s="1788"/>
      <c r="Q2145" s="1788"/>
      <c r="R2145" s="1788"/>
      <c r="S2145" s="1788"/>
      <c r="T2145" s="1788"/>
      <c r="U2145" s="1788"/>
      <c r="V2145" s="1788"/>
      <c r="W2145" s="1788"/>
      <c r="X2145" s="1788"/>
      <c r="Y2145" s="1788"/>
      <c r="Z2145" s="1788"/>
      <c r="AA2145" s="1788"/>
      <c r="AB2145" s="1788"/>
      <c r="AC2145" s="1788"/>
      <c r="AD2145" s="1311"/>
      <c r="AE2145" s="1311"/>
      <c r="AF2145" s="1311"/>
      <c r="AG2145" s="1311"/>
      <c r="AH2145" s="1782"/>
    </row>
    <row r="2146" spans="1:34" ht="5.85" customHeight="1">
      <c r="A2146" s="1787"/>
      <c r="B2146" s="1788"/>
      <c r="C2146" s="1788"/>
      <c r="D2146" s="1788"/>
      <c r="E2146" s="1788"/>
      <c r="F2146" s="1788"/>
      <c r="G2146" s="1788"/>
      <c r="H2146" s="1788"/>
      <c r="I2146" s="1788"/>
      <c r="J2146" s="1788"/>
      <c r="K2146" s="1788"/>
      <c r="L2146" s="1788"/>
      <c r="M2146" s="1788"/>
      <c r="N2146" s="1788"/>
      <c r="O2146" s="1788"/>
      <c r="P2146" s="1788"/>
      <c r="Q2146" s="1788"/>
      <c r="R2146" s="1788"/>
      <c r="S2146" s="1788"/>
      <c r="T2146" s="1788"/>
      <c r="U2146" s="1788"/>
      <c r="V2146" s="1788"/>
      <c r="W2146" s="1788"/>
      <c r="X2146" s="1788"/>
      <c r="Y2146" s="1788"/>
      <c r="Z2146" s="1788"/>
      <c r="AA2146" s="1788"/>
      <c r="AB2146" s="1788"/>
      <c r="AC2146" s="1788"/>
      <c r="AD2146" s="1782"/>
      <c r="AE2146" s="1309"/>
      <c r="AF2146" s="1309"/>
      <c r="AG2146" s="1309"/>
      <c r="AH2146" s="1782"/>
    </row>
    <row r="2147" spans="1:34" ht="11.65" customHeight="1">
      <c r="A2147" s="1787" t="s">
        <v>2839</v>
      </c>
      <c r="B2147" s="1788"/>
      <c r="C2147" s="1788"/>
      <c r="D2147" s="1788"/>
      <c r="E2147" s="1788"/>
      <c r="F2147" s="1788"/>
      <c r="G2147" s="1788"/>
      <c r="H2147" s="1788"/>
      <c r="I2147" s="1788"/>
      <c r="J2147" s="1788"/>
      <c r="K2147" s="1788"/>
      <c r="L2147" s="1788"/>
      <c r="M2147" s="1788"/>
      <c r="N2147" s="1788"/>
      <c r="O2147" s="1788"/>
      <c r="P2147" s="1788"/>
      <c r="Q2147" s="1788"/>
      <c r="R2147" s="1788"/>
      <c r="S2147" s="1788"/>
      <c r="T2147" s="1788"/>
      <c r="U2147" s="1788"/>
      <c r="V2147" s="1788"/>
      <c r="W2147" s="1788"/>
      <c r="X2147" s="1788"/>
      <c r="Y2147" s="1788"/>
      <c r="Z2147" s="1788"/>
      <c r="AA2147" s="1788"/>
      <c r="AB2147" s="1788"/>
      <c r="AC2147" s="1788"/>
      <c r="AD2147" s="1818" t="s">
        <v>2840</v>
      </c>
      <c r="AE2147" s="1818"/>
      <c r="AF2147" s="1206">
        <v>21.23</v>
      </c>
      <c r="AG2147" s="1207" t="s">
        <v>5</v>
      </c>
      <c r="AH2147" s="1800"/>
    </row>
    <row r="2148" spans="1:34" ht="10.9" customHeight="1">
      <c r="A2148" s="1819" t="s">
        <v>2841</v>
      </c>
      <c r="B2148" s="1820"/>
      <c r="C2148" s="1820"/>
      <c r="D2148" s="1820"/>
      <c r="E2148" s="1820"/>
      <c r="F2148" s="1820"/>
      <c r="G2148" s="1820"/>
      <c r="H2148" s="1820"/>
      <c r="I2148" s="1820"/>
      <c r="J2148" s="1820"/>
      <c r="K2148" s="1820"/>
      <c r="L2148" s="1820"/>
      <c r="M2148" s="1820"/>
      <c r="N2148" s="1820"/>
      <c r="O2148" s="1820"/>
      <c r="P2148" s="1820"/>
      <c r="Q2148" s="1820"/>
      <c r="R2148" s="1820"/>
      <c r="S2148" s="1820"/>
      <c r="T2148" s="1820"/>
      <c r="U2148" s="1820"/>
      <c r="V2148" s="1820"/>
      <c r="W2148" s="1820"/>
      <c r="X2148" s="1820"/>
      <c r="Y2148" s="1820"/>
      <c r="Z2148" s="1820"/>
      <c r="AA2148" s="1820"/>
      <c r="AB2148" s="1820"/>
      <c r="AC2148" s="1820"/>
      <c r="AD2148" s="1821" t="s">
        <v>2842</v>
      </c>
      <c r="AE2148" s="1821"/>
      <c r="AF2148" s="1210">
        <v>15</v>
      </c>
      <c r="AG2148" s="1211" t="s">
        <v>5</v>
      </c>
      <c r="AH2148" s="1800"/>
    </row>
    <row r="2149" spans="1:34" ht="17.45" customHeight="1">
      <c r="A2149" s="1822" t="s">
        <v>2843</v>
      </c>
      <c r="B2149" s="1802"/>
      <c r="C2149" s="1802"/>
      <c r="D2149" s="1778"/>
      <c r="E2149" s="1823" t="s">
        <v>2706</v>
      </c>
      <c r="F2149" s="1823"/>
      <c r="G2149" s="1823"/>
      <c r="H2149" s="1823"/>
      <c r="I2149" s="1823"/>
      <c r="J2149" s="1823"/>
      <c r="K2149" s="1823"/>
      <c r="L2149" s="1823"/>
      <c r="M2149" s="1823"/>
      <c r="N2149" s="1823"/>
      <c r="O2149" s="1823"/>
      <c r="P2149" s="1823"/>
      <c r="Q2149" s="1823"/>
      <c r="R2149" s="1823"/>
      <c r="S2149" s="1823"/>
      <c r="T2149" s="1823"/>
      <c r="U2149" s="1823"/>
      <c r="V2149" s="1823"/>
      <c r="W2149" s="1823"/>
      <c r="X2149" s="1823"/>
      <c r="Y2149" s="1823"/>
      <c r="Z2149" s="1823"/>
      <c r="AA2149" s="1823"/>
      <c r="AB2149" s="1823"/>
      <c r="AC2149" s="1823"/>
      <c r="AD2149" s="1823"/>
      <c r="AE2149" s="1823"/>
      <c r="AF2149" s="1823"/>
      <c r="AG2149" s="1823"/>
      <c r="AH2149" s="1779"/>
    </row>
    <row r="2150" spans="1:34" ht="17.45" customHeight="1">
      <c r="A2150" s="1824" t="s">
        <v>2844</v>
      </c>
      <c r="B2150" s="1816"/>
      <c r="C2150" s="1816"/>
      <c r="D2150" s="1309"/>
      <c r="E2150" s="1815" t="s">
        <v>227</v>
      </c>
      <c r="F2150" s="1815"/>
      <c r="G2150" s="1111"/>
      <c r="H2150" s="1796" t="s">
        <v>2845</v>
      </c>
      <c r="I2150" s="1796"/>
      <c r="J2150" s="1796" t="s">
        <v>478</v>
      </c>
      <c r="K2150" s="1796"/>
      <c r="L2150" s="1309"/>
      <c r="M2150" s="1309"/>
      <c r="N2150" s="1816" t="s">
        <v>2846</v>
      </c>
      <c r="O2150" s="1816"/>
      <c r="P2150" s="1816"/>
      <c r="Q2150" s="1816"/>
      <c r="R2150" s="1817">
        <v>1</v>
      </c>
      <c r="S2150" s="1817"/>
      <c r="T2150" s="1817"/>
      <c r="U2150" s="1817"/>
      <c r="V2150" s="1309"/>
      <c r="W2150" s="1309"/>
      <c r="X2150" s="1309"/>
      <c r="Y2150" s="1796" t="s">
        <v>2847</v>
      </c>
      <c r="Z2150" s="1796"/>
      <c r="AA2150" s="1796"/>
      <c r="AB2150" s="1796"/>
      <c r="AC2150" s="1796"/>
      <c r="AD2150" s="1796"/>
      <c r="AE2150" s="1796"/>
      <c r="AF2150" s="1797" t="s">
        <v>2848</v>
      </c>
      <c r="AG2150" s="1797"/>
      <c r="AH2150" s="1782"/>
    </row>
    <row r="2151" spans="1:34" ht="5.0999999999999996" customHeight="1">
      <c r="A2151" s="1798"/>
      <c r="B2151" s="1799"/>
      <c r="C2151" s="1799"/>
      <c r="D2151" s="1799"/>
      <c r="E2151" s="1799"/>
      <c r="F2151" s="1799"/>
      <c r="G2151" s="1799"/>
      <c r="H2151" s="1799"/>
      <c r="I2151" s="1799"/>
      <c r="J2151" s="1799"/>
      <c r="K2151" s="1799"/>
      <c r="L2151" s="1799"/>
      <c r="M2151" s="1799"/>
      <c r="N2151" s="1799"/>
      <c r="O2151" s="1799"/>
      <c r="P2151" s="1799"/>
      <c r="Q2151" s="1799"/>
      <c r="R2151" s="1799"/>
      <c r="S2151" s="1799"/>
      <c r="T2151" s="1799"/>
      <c r="U2151" s="1799"/>
      <c r="V2151" s="1799"/>
      <c r="W2151" s="1799"/>
      <c r="X2151" s="1799"/>
      <c r="Y2151" s="1799"/>
      <c r="Z2151" s="1799"/>
      <c r="AA2151" s="1799"/>
      <c r="AB2151" s="1799"/>
      <c r="AC2151" s="1799"/>
      <c r="AD2151" s="1799"/>
      <c r="AE2151" s="1799"/>
      <c r="AF2151" s="1799"/>
      <c r="AG2151" s="1799"/>
      <c r="AH2151" s="1800"/>
    </row>
    <row r="2152" spans="1:34" ht="17.45" customHeight="1">
      <c r="A2152" s="1801" t="s">
        <v>2849</v>
      </c>
      <c r="B2152" s="1802"/>
      <c r="C2152" s="1802"/>
      <c r="D2152" s="1802"/>
      <c r="E2152" s="1802"/>
      <c r="F2152" s="1802"/>
      <c r="G2152" s="1802"/>
      <c r="H2152" s="1802"/>
      <c r="I2152" s="1802"/>
      <c r="J2152" s="1803"/>
      <c r="K2152" s="1789" t="s">
        <v>2850</v>
      </c>
      <c r="L2152" s="1807"/>
      <c r="M2152" s="1789" t="s">
        <v>2851</v>
      </c>
      <c r="N2152" s="1790"/>
      <c r="O2152" s="1790"/>
      <c r="P2152" s="1790"/>
      <c r="Q2152" s="1790"/>
      <c r="R2152" s="1790"/>
      <c r="S2152" s="1790"/>
      <c r="T2152" s="1791"/>
      <c r="U2152" s="1789" t="s">
        <v>2852</v>
      </c>
      <c r="V2152" s="1790"/>
      <c r="W2152" s="1790"/>
      <c r="X2152" s="1790"/>
      <c r="Y2152" s="1790"/>
      <c r="Z2152" s="1790"/>
      <c r="AA2152" s="1790"/>
      <c r="AB2152" s="1790"/>
      <c r="AC2152" s="1790"/>
      <c r="AD2152" s="1791"/>
      <c r="AE2152" s="1810" t="s">
        <v>2853</v>
      </c>
      <c r="AF2152" s="1811"/>
      <c r="AG2152" s="1811"/>
      <c r="AH2152" s="1814"/>
    </row>
    <row r="2153" spans="1:34" ht="17.45" customHeight="1">
      <c r="A2153" s="1804"/>
      <c r="B2153" s="1805"/>
      <c r="C2153" s="1805"/>
      <c r="D2153" s="1805"/>
      <c r="E2153" s="1805"/>
      <c r="F2153" s="1805"/>
      <c r="G2153" s="1805"/>
      <c r="H2153" s="1805"/>
      <c r="I2153" s="1805"/>
      <c r="J2153" s="1806"/>
      <c r="K2153" s="1808"/>
      <c r="L2153" s="1809"/>
      <c r="M2153" s="1789" t="s">
        <v>2854</v>
      </c>
      <c r="N2153" s="1790"/>
      <c r="O2153" s="1790"/>
      <c r="P2153" s="1791"/>
      <c r="Q2153" s="1789" t="s">
        <v>2855</v>
      </c>
      <c r="R2153" s="1790"/>
      <c r="S2153" s="1790"/>
      <c r="T2153" s="1791"/>
      <c r="U2153" s="1789" t="s">
        <v>2854</v>
      </c>
      <c r="V2153" s="1790"/>
      <c r="W2153" s="1790"/>
      <c r="X2153" s="1790"/>
      <c r="Y2153" s="1790"/>
      <c r="Z2153" s="1791"/>
      <c r="AA2153" s="1789" t="s">
        <v>2855</v>
      </c>
      <c r="AB2153" s="1790"/>
      <c r="AC2153" s="1790"/>
      <c r="AD2153" s="1791"/>
      <c r="AE2153" s="1812"/>
      <c r="AF2153" s="1813"/>
      <c r="AG2153" s="1813"/>
      <c r="AH2153" s="1800"/>
    </row>
    <row r="2154" spans="1:34" ht="16.7" customHeight="1">
      <c r="A2154" s="1792"/>
      <c r="B2154" s="1793"/>
      <c r="C2154" s="1793"/>
      <c r="D2154" s="1793"/>
      <c r="E2154" s="1793"/>
      <c r="F2154" s="1793"/>
      <c r="G2154" s="1793"/>
      <c r="H2154" s="1793"/>
      <c r="I2154" s="1793"/>
      <c r="J2154" s="1793"/>
      <c r="K2154" s="1794" t="s">
        <v>2856</v>
      </c>
      <c r="L2154" s="1794"/>
      <c r="M2154" s="1794"/>
      <c r="N2154" s="1794"/>
      <c r="O2154" s="1794"/>
      <c r="P2154" s="1794"/>
      <c r="Q2154" s="1794"/>
      <c r="R2154" s="1794"/>
      <c r="S2154" s="1794"/>
      <c r="T2154" s="1794"/>
      <c r="U2154" s="1794"/>
      <c r="V2154" s="1794"/>
      <c r="W2154" s="1794"/>
      <c r="X2154" s="1794"/>
      <c r="Y2154" s="1794"/>
      <c r="Z2154" s="1794"/>
      <c r="AA2154" s="1795">
        <v>0</v>
      </c>
      <c r="AB2154" s="1795"/>
      <c r="AC2154" s="1795"/>
      <c r="AD2154" s="1795"/>
      <c r="AE2154" s="1795"/>
      <c r="AF2154" s="1795"/>
      <c r="AG2154" s="1795"/>
      <c r="AH2154" s="1213"/>
    </row>
    <row r="2155" spans="1:34" ht="17.45" customHeight="1">
      <c r="A2155" s="1801" t="s">
        <v>2857</v>
      </c>
      <c r="B2155" s="1825"/>
      <c r="C2155" s="1825"/>
      <c r="D2155" s="1825"/>
      <c r="E2155" s="1825"/>
      <c r="F2155" s="1825"/>
      <c r="G2155" s="1825"/>
      <c r="H2155" s="1825"/>
      <c r="I2155" s="1825"/>
      <c r="J2155" s="1825"/>
      <c r="K2155" s="1825"/>
      <c r="L2155" s="1825"/>
      <c r="M2155" s="1825"/>
      <c r="N2155" s="1826"/>
      <c r="O2155" s="1789" t="s">
        <v>2858</v>
      </c>
      <c r="P2155" s="1790"/>
      <c r="Q2155" s="1790"/>
      <c r="R2155" s="1790"/>
      <c r="S2155" s="1791"/>
      <c r="T2155" s="1827" t="s">
        <v>2850</v>
      </c>
      <c r="U2155" s="1790"/>
      <c r="V2155" s="1790"/>
      <c r="W2155" s="1213"/>
      <c r="X2155" s="1789" t="s">
        <v>2859</v>
      </c>
      <c r="Y2155" s="1790"/>
      <c r="Z2155" s="1790"/>
      <c r="AA2155" s="1790"/>
      <c r="AB2155" s="1790"/>
      <c r="AC2155" s="1790"/>
      <c r="AD2155" s="1791"/>
      <c r="AE2155" s="1810" t="s">
        <v>2853</v>
      </c>
      <c r="AF2155" s="1828"/>
      <c r="AG2155" s="1828"/>
      <c r="AH2155" s="1213"/>
    </row>
    <row r="2156" spans="1:34" ht="17.45" customHeight="1">
      <c r="A2156" s="1792"/>
      <c r="B2156" s="1778"/>
      <c r="C2156" s="1778"/>
      <c r="D2156" s="1778"/>
      <c r="E2156" s="1778"/>
      <c r="F2156" s="1778"/>
      <c r="G2156" s="1778"/>
      <c r="H2156" s="1778"/>
      <c r="I2156" s="1846" t="s">
        <v>2860</v>
      </c>
      <c r="J2156" s="1846"/>
      <c r="K2156" s="1846"/>
      <c r="L2156" s="1846"/>
      <c r="M2156" s="1846"/>
      <c r="N2156" s="1846"/>
      <c r="O2156" s="1846"/>
      <c r="P2156" s="1846"/>
      <c r="Q2156" s="1846"/>
      <c r="R2156" s="1846"/>
      <c r="S2156" s="1846"/>
      <c r="T2156" s="1846"/>
      <c r="U2156" s="1846"/>
      <c r="V2156" s="1846"/>
      <c r="W2156" s="1846"/>
      <c r="X2156" s="1846"/>
      <c r="Y2156" s="1846"/>
      <c r="Z2156" s="1793"/>
      <c r="AA2156" s="1847">
        <v>0</v>
      </c>
      <c r="AB2156" s="1847"/>
      <c r="AC2156" s="1847"/>
      <c r="AD2156" s="1847"/>
      <c r="AE2156" s="1847"/>
      <c r="AF2156" s="1847"/>
      <c r="AG2156" s="1847"/>
      <c r="AH2156" s="1814"/>
    </row>
    <row r="2157" spans="1:34" ht="16.7" customHeight="1">
      <c r="A2157" s="1844"/>
      <c r="B2157" s="1309"/>
      <c r="C2157" s="1309"/>
      <c r="D2157" s="1309"/>
      <c r="E2157" s="1309"/>
      <c r="F2157" s="1309"/>
      <c r="G2157" s="1309"/>
      <c r="H2157" s="1309"/>
      <c r="I2157" s="1840" t="s">
        <v>2861</v>
      </c>
      <c r="J2157" s="1840"/>
      <c r="K2157" s="1840"/>
      <c r="L2157" s="1840"/>
      <c r="M2157" s="1840"/>
      <c r="N2157" s="1840"/>
      <c r="O2157" s="1840"/>
      <c r="P2157" s="1840"/>
      <c r="Q2157" s="1840"/>
      <c r="R2157" s="1840"/>
      <c r="S2157" s="1840"/>
      <c r="T2157" s="1840"/>
      <c r="U2157" s="1840"/>
      <c r="V2157" s="1840"/>
      <c r="W2157" s="1840"/>
      <c r="X2157" s="1840"/>
      <c r="Y2157" s="1840"/>
      <c r="Z2157" s="1309"/>
      <c r="AA2157" s="1841">
        <v>0</v>
      </c>
      <c r="AB2157" s="1841"/>
      <c r="AC2157" s="1841"/>
      <c r="AD2157" s="1841"/>
      <c r="AE2157" s="1841"/>
      <c r="AF2157" s="1841"/>
      <c r="AG2157" s="1841"/>
      <c r="AH2157" s="1782"/>
    </row>
    <row r="2158" spans="1:34" ht="17.45" customHeight="1">
      <c r="A2158" s="1844"/>
      <c r="B2158" s="1309"/>
      <c r="C2158" s="1309"/>
      <c r="D2158" s="1309"/>
      <c r="E2158" s="1309"/>
      <c r="F2158" s="1309"/>
      <c r="G2158" s="1309"/>
      <c r="H2158" s="1309"/>
      <c r="I2158" s="1840" t="s">
        <v>2862</v>
      </c>
      <c r="J2158" s="1840"/>
      <c r="K2158" s="1840"/>
      <c r="L2158" s="1840"/>
      <c r="M2158" s="1840"/>
      <c r="N2158" s="1840"/>
      <c r="O2158" s="1840"/>
      <c r="P2158" s="1840"/>
      <c r="Q2158" s="1840"/>
      <c r="R2158" s="1840"/>
      <c r="S2158" s="1840"/>
      <c r="T2158" s="1840"/>
      <c r="U2158" s="1840"/>
      <c r="V2158" s="1840"/>
      <c r="W2158" s="1840"/>
      <c r="X2158" s="1840"/>
      <c r="Y2158" s="1840"/>
      <c r="Z2158" s="1309"/>
      <c r="AA2158" s="1841">
        <v>0</v>
      </c>
      <c r="AB2158" s="1841"/>
      <c r="AC2158" s="1841"/>
      <c r="AD2158" s="1841"/>
      <c r="AE2158" s="1841"/>
      <c r="AF2158" s="1841"/>
      <c r="AG2158" s="1841"/>
      <c r="AH2158" s="1782"/>
    </row>
    <row r="2159" spans="1:34" ht="16.7" customHeight="1">
      <c r="A2159" s="1844"/>
      <c r="B2159" s="1309"/>
      <c r="C2159" s="1309"/>
      <c r="D2159" s="1309"/>
      <c r="E2159" s="1309"/>
      <c r="F2159" s="1309"/>
      <c r="G2159" s="1309"/>
      <c r="H2159" s="1309"/>
      <c r="I2159" s="1840" t="s">
        <v>2863</v>
      </c>
      <c r="J2159" s="1840"/>
      <c r="K2159" s="1840"/>
      <c r="L2159" s="1840"/>
      <c r="M2159" s="1840"/>
      <c r="N2159" s="1840"/>
      <c r="O2159" s="1840"/>
      <c r="P2159" s="1840"/>
      <c r="Q2159" s="1840"/>
      <c r="R2159" s="1840"/>
      <c r="S2159" s="1840"/>
      <c r="T2159" s="1840"/>
      <c r="U2159" s="1840"/>
      <c r="V2159" s="1840"/>
      <c r="W2159" s="1840"/>
      <c r="X2159" s="1840"/>
      <c r="Y2159" s="1840"/>
      <c r="Z2159" s="1309"/>
      <c r="AA2159" s="1841">
        <v>0</v>
      </c>
      <c r="AB2159" s="1841"/>
      <c r="AC2159" s="1841"/>
      <c r="AD2159" s="1841"/>
      <c r="AE2159" s="1841"/>
      <c r="AF2159" s="1841"/>
      <c r="AG2159" s="1841"/>
      <c r="AH2159" s="1782"/>
    </row>
    <row r="2160" spans="1:34" ht="17.45" customHeight="1">
      <c r="A2160" s="1845"/>
      <c r="B2160" s="1799"/>
      <c r="C2160" s="1799"/>
      <c r="D2160" s="1799"/>
      <c r="E2160" s="1799"/>
      <c r="F2160" s="1799"/>
      <c r="G2160" s="1799"/>
      <c r="H2160" s="1799"/>
      <c r="I2160" s="1842" t="s">
        <v>2864</v>
      </c>
      <c r="J2160" s="1842"/>
      <c r="K2160" s="1842"/>
      <c r="L2160" s="1842"/>
      <c r="M2160" s="1842"/>
      <c r="N2160" s="1842"/>
      <c r="O2160" s="1842"/>
      <c r="P2160" s="1842"/>
      <c r="Q2160" s="1842"/>
      <c r="R2160" s="1842"/>
      <c r="S2160" s="1842"/>
      <c r="T2160" s="1842"/>
      <c r="U2160" s="1842"/>
      <c r="V2160" s="1842"/>
      <c r="W2160" s="1842"/>
      <c r="X2160" s="1842"/>
      <c r="Y2160" s="1842"/>
      <c r="Z2160" s="1799"/>
      <c r="AA2160" s="1843">
        <v>0</v>
      </c>
      <c r="AB2160" s="1843"/>
      <c r="AC2160" s="1843"/>
      <c r="AD2160" s="1843"/>
      <c r="AE2160" s="1843"/>
      <c r="AF2160" s="1843"/>
      <c r="AG2160" s="1843"/>
      <c r="AH2160" s="1800"/>
    </row>
    <row r="2161" spans="1:34" ht="17.45" customHeight="1">
      <c r="A2161" s="1801" t="s">
        <v>2865</v>
      </c>
      <c r="B2161" s="1825"/>
      <c r="C2161" s="1825"/>
      <c r="D2161" s="1825"/>
      <c r="E2161" s="1825"/>
      <c r="F2161" s="1825"/>
      <c r="G2161" s="1825"/>
      <c r="H2161" s="1825"/>
      <c r="I2161" s="1825"/>
      <c r="J2161" s="1825"/>
      <c r="K2161" s="1825"/>
      <c r="L2161" s="1825"/>
      <c r="M2161" s="1825"/>
      <c r="N2161" s="1826"/>
      <c r="O2161" s="1789" t="s">
        <v>2850</v>
      </c>
      <c r="P2161" s="1790"/>
      <c r="Q2161" s="1790"/>
      <c r="R2161" s="1790"/>
      <c r="S2161" s="1791"/>
      <c r="T2161" s="1827" t="s">
        <v>754</v>
      </c>
      <c r="U2161" s="1790"/>
      <c r="V2161" s="1790"/>
      <c r="W2161" s="1213"/>
      <c r="X2161" s="1789" t="s">
        <v>2866</v>
      </c>
      <c r="Y2161" s="1790"/>
      <c r="Z2161" s="1790"/>
      <c r="AA2161" s="1790"/>
      <c r="AB2161" s="1790"/>
      <c r="AC2161" s="1790"/>
      <c r="AD2161" s="1791"/>
      <c r="AE2161" s="1810" t="s">
        <v>2867</v>
      </c>
      <c r="AF2161" s="1828"/>
      <c r="AG2161" s="1828"/>
      <c r="AH2161" s="1213"/>
    </row>
    <row r="2162" spans="1:34" ht="16.7" customHeight="1">
      <c r="A2162" s="1215"/>
      <c r="B2162" s="1216" t="s">
        <v>3128</v>
      </c>
      <c r="C2162" s="1829" t="s">
        <v>2706</v>
      </c>
      <c r="D2162" s="1830"/>
      <c r="E2162" s="1830"/>
      <c r="F2162" s="1830"/>
      <c r="G2162" s="1830"/>
      <c r="H2162" s="1830"/>
      <c r="I2162" s="1830"/>
      <c r="J2162" s="1830"/>
      <c r="K2162" s="1830"/>
      <c r="L2162" s="1830"/>
      <c r="M2162" s="1830"/>
      <c r="N2162" s="1829"/>
      <c r="O2162" s="1831">
        <v>1</v>
      </c>
      <c r="P2162" s="1832"/>
      <c r="Q2162" s="1832"/>
      <c r="R2162" s="1832"/>
      <c r="S2162" s="1833"/>
      <c r="T2162" s="1834" t="s">
        <v>478</v>
      </c>
      <c r="U2162" s="1835"/>
      <c r="V2162" s="1835"/>
      <c r="W2162" s="1217"/>
      <c r="X2162" s="1836">
        <v>3376.4506999999999</v>
      </c>
      <c r="Y2162" s="1837"/>
      <c r="Z2162" s="1837"/>
      <c r="AA2162" s="1837"/>
      <c r="AB2162" s="1837"/>
      <c r="AC2162" s="1837"/>
      <c r="AD2162" s="1838"/>
      <c r="AE2162" s="1839">
        <v>3376.4506999999999</v>
      </c>
      <c r="AF2162" s="1795"/>
      <c r="AG2162" s="1795"/>
      <c r="AH2162" s="1217"/>
    </row>
    <row r="2163" spans="1:34" ht="17.45" customHeight="1">
      <c r="A2163" s="1792"/>
      <c r="B2163" s="1793"/>
      <c r="C2163" s="1793"/>
      <c r="D2163" s="1793"/>
      <c r="E2163" s="1793"/>
      <c r="F2163" s="1793"/>
      <c r="G2163" s="1793"/>
      <c r="H2163" s="1793"/>
      <c r="I2163" s="1794" t="s">
        <v>2869</v>
      </c>
      <c r="J2163" s="1794"/>
      <c r="K2163" s="1794"/>
      <c r="L2163" s="1794"/>
      <c r="M2163" s="1794"/>
      <c r="N2163" s="1794"/>
      <c r="O2163" s="1794"/>
      <c r="P2163" s="1794"/>
      <c r="Q2163" s="1794"/>
      <c r="R2163" s="1794"/>
      <c r="S2163" s="1794"/>
      <c r="T2163" s="1794"/>
      <c r="U2163" s="1794"/>
      <c r="V2163" s="1794"/>
      <c r="W2163" s="1794"/>
      <c r="X2163" s="1794"/>
      <c r="Y2163" s="1794"/>
      <c r="Z2163" s="1214"/>
      <c r="AA2163" s="1795">
        <v>3376.4506999999999</v>
      </c>
      <c r="AB2163" s="1795"/>
      <c r="AC2163" s="1795"/>
      <c r="AD2163" s="1795"/>
      <c r="AE2163" s="1795"/>
      <c r="AF2163" s="1795"/>
      <c r="AG2163" s="1795"/>
      <c r="AH2163" s="1213"/>
    </row>
    <row r="2164" spans="1:34" ht="17.45" customHeight="1">
      <c r="A2164" s="1801" t="s">
        <v>2870</v>
      </c>
      <c r="B2164" s="1825"/>
      <c r="C2164" s="1825"/>
      <c r="D2164" s="1825"/>
      <c r="E2164" s="1825"/>
      <c r="F2164" s="1825"/>
      <c r="G2164" s="1825"/>
      <c r="H2164" s="1825"/>
      <c r="I2164" s="1825"/>
      <c r="J2164" s="1825"/>
      <c r="K2164" s="1825"/>
      <c r="L2164" s="1825"/>
      <c r="M2164" s="1825"/>
      <c r="N2164" s="1826"/>
      <c r="O2164" s="1789" t="s">
        <v>2850</v>
      </c>
      <c r="P2164" s="1790"/>
      <c r="Q2164" s="1790"/>
      <c r="R2164" s="1790"/>
      <c r="S2164" s="1791"/>
      <c r="T2164" s="1827" t="s">
        <v>754</v>
      </c>
      <c r="U2164" s="1790"/>
      <c r="V2164" s="1790"/>
      <c r="W2164" s="1213"/>
      <c r="X2164" s="1789" t="s">
        <v>2866</v>
      </c>
      <c r="Y2164" s="1790"/>
      <c r="Z2164" s="1790"/>
      <c r="AA2164" s="1790"/>
      <c r="AB2164" s="1790"/>
      <c r="AC2164" s="1790"/>
      <c r="AD2164" s="1791"/>
      <c r="AE2164" s="1810" t="s">
        <v>2867</v>
      </c>
      <c r="AF2164" s="1828"/>
      <c r="AG2164" s="1828"/>
      <c r="AH2164" s="1213"/>
    </row>
    <row r="2165" spans="1:34" ht="16.7" customHeight="1">
      <c r="A2165" s="1792"/>
      <c r="B2165" s="1793"/>
      <c r="C2165" s="1793"/>
      <c r="D2165" s="1793"/>
      <c r="E2165" s="1793"/>
      <c r="F2165" s="1793"/>
      <c r="G2165" s="1793"/>
      <c r="H2165" s="1793"/>
      <c r="I2165" s="1794" t="s">
        <v>2871</v>
      </c>
      <c r="J2165" s="1794"/>
      <c r="K2165" s="1794"/>
      <c r="L2165" s="1794"/>
      <c r="M2165" s="1794"/>
      <c r="N2165" s="1794"/>
      <c r="O2165" s="1794"/>
      <c r="P2165" s="1794"/>
      <c r="Q2165" s="1794"/>
      <c r="R2165" s="1794"/>
      <c r="S2165" s="1794"/>
      <c r="T2165" s="1794"/>
      <c r="U2165" s="1794"/>
      <c r="V2165" s="1794"/>
      <c r="W2165" s="1794"/>
      <c r="X2165" s="1794"/>
      <c r="Y2165" s="1794"/>
      <c r="Z2165" s="1214"/>
      <c r="AA2165" s="1795">
        <v>0</v>
      </c>
      <c r="AB2165" s="1795"/>
      <c r="AC2165" s="1795"/>
      <c r="AD2165" s="1795"/>
      <c r="AE2165" s="1795"/>
      <c r="AF2165" s="1795"/>
      <c r="AG2165" s="1795"/>
      <c r="AH2165" s="1213"/>
    </row>
    <row r="2166" spans="1:34" ht="17.45" customHeight="1">
      <c r="A2166" s="1801" t="s">
        <v>2872</v>
      </c>
      <c r="B2166" s="1825"/>
      <c r="C2166" s="1825"/>
      <c r="D2166" s="1825"/>
      <c r="E2166" s="1825"/>
      <c r="F2166" s="1825"/>
      <c r="G2166" s="1825"/>
      <c r="H2166" s="1825"/>
      <c r="I2166" s="1825"/>
      <c r="J2166" s="1825"/>
      <c r="K2166" s="1825"/>
      <c r="L2166" s="1825"/>
      <c r="M2166" s="1825"/>
      <c r="N2166" s="1826"/>
      <c r="O2166" s="1789" t="s">
        <v>2850</v>
      </c>
      <c r="P2166" s="1790"/>
      <c r="Q2166" s="1790"/>
      <c r="R2166" s="1790"/>
      <c r="S2166" s="1791"/>
      <c r="T2166" s="1827" t="s">
        <v>754</v>
      </c>
      <c r="U2166" s="1790"/>
      <c r="V2166" s="1790"/>
      <c r="W2166" s="1213"/>
      <c r="X2166" s="1789" t="s">
        <v>2866</v>
      </c>
      <c r="Y2166" s="1790"/>
      <c r="Z2166" s="1790"/>
      <c r="AA2166" s="1790"/>
      <c r="AB2166" s="1790"/>
      <c r="AC2166" s="1790"/>
      <c r="AD2166" s="1791"/>
      <c r="AE2166" s="1810" t="s">
        <v>2867</v>
      </c>
      <c r="AF2166" s="1828"/>
      <c r="AG2166" s="1828"/>
      <c r="AH2166" s="1213"/>
    </row>
    <row r="2167" spans="1:34" ht="16.7" customHeight="1">
      <c r="A2167" s="1792"/>
      <c r="B2167" s="1793"/>
      <c r="C2167" s="1793"/>
      <c r="D2167" s="1793"/>
      <c r="E2167" s="1793"/>
      <c r="F2167" s="1793"/>
      <c r="G2167" s="1793"/>
      <c r="H2167" s="1793"/>
      <c r="I2167" s="1793"/>
      <c r="J2167" s="1793"/>
      <c r="K2167" s="1794" t="s">
        <v>2873</v>
      </c>
      <c r="L2167" s="1794"/>
      <c r="M2167" s="1794"/>
      <c r="N2167" s="1794"/>
      <c r="O2167" s="1794"/>
      <c r="P2167" s="1794"/>
      <c r="Q2167" s="1794"/>
      <c r="R2167" s="1794"/>
      <c r="S2167" s="1794"/>
      <c r="T2167" s="1794"/>
      <c r="U2167" s="1794"/>
      <c r="V2167" s="1794"/>
      <c r="W2167" s="1794"/>
      <c r="X2167" s="1794"/>
      <c r="Y2167" s="1794"/>
      <c r="Z2167" s="1794"/>
      <c r="AA2167" s="1794"/>
      <c r="AB2167" s="1214"/>
      <c r="AC2167" s="1795">
        <v>0</v>
      </c>
      <c r="AD2167" s="1795"/>
      <c r="AE2167" s="1795"/>
      <c r="AF2167" s="1795"/>
      <c r="AG2167" s="1795"/>
      <c r="AH2167" s="1213"/>
    </row>
    <row r="2168" spans="1:34" ht="17.45" customHeight="1">
      <c r="A2168" s="1801" t="s">
        <v>2874</v>
      </c>
      <c r="B2168" s="1825"/>
      <c r="C2168" s="1825"/>
      <c r="D2168" s="1825"/>
      <c r="E2168" s="1825"/>
      <c r="F2168" s="1825"/>
      <c r="G2168" s="1825"/>
      <c r="H2168" s="1825"/>
      <c r="I2168" s="1825"/>
      <c r="J2168" s="1826"/>
      <c r="K2168" s="1789" t="s">
        <v>2850</v>
      </c>
      <c r="L2168" s="1791"/>
      <c r="M2168" s="1855" t="s">
        <v>2875</v>
      </c>
      <c r="N2168" s="1856"/>
      <c r="O2168" s="1857"/>
      <c r="P2168" s="1855" t="s">
        <v>2876</v>
      </c>
      <c r="Q2168" s="1856"/>
      <c r="R2168" s="1857"/>
      <c r="S2168" s="1855" t="s">
        <v>2877</v>
      </c>
      <c r="T2168" s="1857"/>
      <c r="U2168" s="1789" t="s">
        <v>2878</v>
      </c>
      <c r="V2168" s="1790"/>
      <c r="W2168" s="1791"/>
      <c r="X2168" s="1789" t="s">
        <v>2879</v>
      </c>
      <c r="Y2168" s="1790"/>
      <c r="Z2168" s="1790"/>
      <c r="AA2168" s="1790"/>
      <c r="AB2168" s="1791"/>
      <c r="AC2168" s="1789" t="s">
        <v>2880</v>
      </c>
      <c r="AD2168" s="1791"/>
      <c r="AE2168" s="1810" t="s">
        <v>2867</v>
      </c>
      <c r="AF2168" s="1828"/>
      <c r="AG2168" s="1828"/>
      <c r="AH2168" s="1213"/>
    </row>
    <row r="2169" spans="1:34" ht="17.45" customHeight="1">
      <c r="A2169" s="1853"/>
      <c r="B2169" s="1778"/>
      <c r="C2169" s="1778"/>
      <c r="D2169" s="1778"/>
      <c r="E2169" s="1778"/>
      <c r="F2169" s="1778"/>
      <c r="G2169" s="1778"/>
      <c r="H2169" s="1778"/>
      <c r="I2169" s="1846" t="s">
        <v>2881</v>
      </c>
      <c r="J2169" s="1846"/>
      <c r="K2169" s="1846"/>
      <c r="L2169" s="1846"/>
      <c r="M2169" s="1846"/>
      <c r="N2169" s="1846"/>
      <c r="O2169" s="1846"/>
      <c r="P2169" s="1846"/>
      <c r="Q2169" s="1846"/>
      <c r="R2169" s="1846"/>
      <c r="S2169" s="1846"/>
      <c r="T2169" s="1846"/>
      <c r="U2169" s="1846"/>
      <c r="V2169" s="1846"/>
      <c r="W2169" s="1846"/>
      <c r="X2169" s="1846"/>
      <c r="Y2169" s="1846"/>
      <c r="Z2169" s="1203"/>
      <c r="AA2169" s="1847">
        <v>0</v>
      </c>
      <c r="AB2169" s="1847"/>
      <c r="AC2169" s="1847"/>
      <c r="AD2169" s="1847"/>
      <c r="AE2169" s="1847"/>
      <c r="AF2169" s="1847"/>
      <c r="AG2169" s="1847"/>
      <c r="AH2169" s="1204"/>
    </row>
    <row r="2170" spans="1:34" ht="5.0999999999999996" customHeight="1">
      <c r="A2170" s="1854"/>
      <c r="B2170" s="1309"/>
      <c r="C2170" s="1309"/>
      <c r="D2170" s="1309"/>
      <c r="E2170" s="1309"/>
      <c r="F2170" s="1309"/>
      <c r="G2170" s="1309"/>
      <c r="H2170" s="1309"/>
      <c r="I2170" s="1309"/>
      <c r="J2170" s="1309"/>
      <c r="K2170" s="1309"/>
      <c r="L2170" s="1309"/>
      <c r="M2170" s="1309"/>
      <c r="N2170" s="1309"/>
      <c r="O2170" s="1309"/>
      <c r="P2170" s="1309"/>
      <c r="Q2170" s="1309"/>
      <c r="R2170" s="1309"/>
      <c r="S2170" s="1309"/>
      <c r="T2170" s="1309"/>
      <c r="U2170" s="1309"/>
      <c r="V2170" s="1309"/>
      <c r="W2170" s="1309"/>
      <c r="X2170" s="1309"/>
      <c r="Y2170" s="1309"/>
      <c r="Z2170" s="1309"/>
      <c r="AA2170" s="1309"/>
      <c r="AB2170" s="1309"/>
      <c r="AC2170" s="1309"/>
      <c r="AD2170" s="1309"/>
      <c r="AE2170" s="1309"/>
      <c r="AF2170" s="1309"/>
      <c r="AG2170" s="1309"/>
      <c r="AH2170" s="1782"/>
    </row>
    <row r="2171" spans="1:34" ht="17.45" customHeight="1">
      <c r="A2171" s="1845"/>
      <c r="B2171" s="1799"/>
      <c r="C2171" s="1799"/>
      <c r="D2171" s="1799"/>
      <c r="E2171" s="1799"/>
      <c r="F2171" s="1799"/>
      <c r="G2171" s="1799"/>
      <c r="H2171" s="1799"/>
      <c r="I2171" s="1842" t="s">
        <v>2882</v>
      </c>
      <c r="J2171" s="1842"/>
      <c r="K2171" s="1842"/>
      <c r="L2171" s="1842"/>
      <c r="M2171" s="1842"/>
      <c r="N2171" s="1842"/>
      <c r="O2171" s="1842"/>
      <c r="P2171" s="1842"/>
      <c r="Q2171" s="1842"/>
      <c r="R2171" s="1842"/>
      <c r="S2171" s="1842"/>
      <c r="T2171" s="1842"/>
      <c r="U2171" s="1842"/>
      <c r="V2171" s="1842"/>
      <c r="W2171" s="1842"/>
      <c r="X2171" s="1842"/>
      <c r="Y2171" s="1842"/>
      <c r="Z2171" s="1212"/>
      <c r="AA2171" s="1848">
        <v>3376.45</v>
      </c>
      <c r="AB2171" s="1848"/>
      <c r="AC2171" s="1848"/>
      <c r="AD2171" s="1848"/>
      <c r="AE2171" s="1848"/>
      <c r="AF2171" s="1848"/>
      <c r="AG2171" s="1848"/>
      <c r="AH2171" s="1208"/>
    </row>
    <row r="2172" spans="1:34" ht="45.75" customHeight="1">
      <c r="A2172" s="1849" t="s">
        <v>2883</v>
      </c>
      <c r="B2172" s="1850"/>
      <c r="C2172" s="1850"/>
      <c r="D2172" s="1850"/>
      <c r="E2172" s="1851"/>
      <c r="F2172" s="1852"/>
      <c r="G2172" s="1852"/>
      <c r="H2172" s="1852"/>
      <c r="I2172" s="1852"/>
      <c r="J2172" s="1852"/>
      <c r="K2172" s="1852"/>
      <c r="L2172" s="1852"/>
      <c r="M2172" s="1852"/>
      <c r="N2172" s="1852"/>
      <c r="O2172" s="1852"/>
      <c r="P2172" s="1852"/>
      <c r="Q2172" s="1852"/>
      <c r="R2172" s="1852"/>
      <c r="S2172" s="1852"/>
      <c r="T2172" s="1852"/>
      <c r="U2172" s="1852"/>
      <c r="V2172" s="1852"/>
      <c r="W2172" s="1852"/>
      <c r="X2172" s="1852"/>
      <c r="Y2172" s="1852"/>
      <c r="Z2172" s="1852"/>
      <c r="AA2172" s="1852"/>
      <c r="AB2172" s="1852"/>
      <c r="AC2172" s="1852"/>
      <c r="AD2172" s="1852"/>
      <c r="AE2172" s="1852"/>
      <c r="AF2172" s="1852"/>
      <c r="AG2172" s="1852"/>
      <c r="AH2172" s="1851"/>
    </row>
    <row r="2173" spans="1:34" ht="141.75" customHeight="1">
      <c r="A2173" s="1218"/>
      <c r="AH2173" s="1219"/>
    </row>
    <row r="2174" spans="1:34" ht="141.75" customHeight="1">
      <c r="A2174" s="1220"/>
      <c r="B2174" s="1221"/>
      <c r="C2174" s="1221"/>
      <c r="D2174" s="1221"/>
      <c r="E2174" s="1221"/>
      <c r="F2174" s="1221"/>
      <c r="G2174" s="1221"/>
      <c r="H2174" s="1221"/>
      <c r="I2174" s="1221"/>
      <c r="J2174" s="1221"/>
      <c r="K2174" s="1221"/>
      <c r="L2174" s="1221"/>
      <c r="M2174" s="1221"/>
      <c r="N2174" s="1221"/>
      <c r="O2174" s="1221"/>
      <c r="P2174" s="1221"/>
      <c r="Q2174" s="1221"/>
      <c r="R2174" s="1221"/>
      <c r="S2174" s="1221"/>
      <c r="T2174" s="1221"/>
      <c r="U2174" s="1221"/>
      <c r="V2174" s="1221"/>
      <c r="W2174" s="1221"/>
      <c r="X2174" s="1221"/>
      <c r="Y2174" s="1221"/>
      <c r="Z2174" s="1221"/>
      <c r="AA2174" s="1221"/>
      <c r="AB2174" s="1221"/>
      <c r="AC2174" s="1221"/>
      <c r="AD2174" s="1221"/>
      <c r="AE2174" s="1221"/>
      <c r="AF2174" s="1221"/>
      <c r="AG2174" s="1221"/>
      <c r="AH2174" s="1222"/>
    </row>
    <row r="2175" spans="1:34" ht="5.85" customHeight="1">
      <c r="A2175" s="1777"/>
      <c r="B2175" s="1778"/>
      <c r="C2175" s="1778"/>
      <c r="D2175" s="1778"/>
      <c r="E2175" s="1778"/>
      <c r="F2175" s="1778"/>
      <c r="G2175" s="1778"/>
      <c r="H2175" s="1778"/>
      <c r="I2175" s="1778"/>
      <c r="J2175" s="1778"/>
      <c r="K2175" s="1778"/>
      <c r="L2175" s="1778"/>
      <c r="M2175" s="1778"/>
      <c r="N2175" s="1778"/>
      <c r="O2175" s="1778"/>
      <c r="P2175" s="1778"/>
      <c r="Q2175" s="1778"/>
      <c r="R2175" s="1778"/>
      <c r="S2175" s="1778"/>
      <c r="T2175" s="1778"/>
      <c r="U2175" s="1778"/>
      <c r="V2175" s="1778"/>
      <c r="W2175" s="1778"/>
      <c r="X2175" s="1778"/>
      <c r="Y2175" s="1778"/>
      <c r="Z2175" s="1778"/>
      <c r="AA2175" s="1778"/>
      <c r="AB2175" s="1778"/>
      <c r="AC2175" s="1778"/>
      <c r="AD2175" s="1778"/>
      <c r="AE2175" s="1778"/>
      <c r="AF2175" s="1778"/>
      <c r="AG2175" s="1778"/>
      <c r="AH2175" s="1779"/>
    </row>
    <row r="2176" spans="1:34" ht="10.9" customHeight="1">
      <c r="A2176" s="1780" t="s">
        <v>2834</v>
      </c>
      <c r="B2176" s="1310"/>
      <c r="C2176" s="1310"/>
      <c r="D2176" s="1310"/>
      <c r="E2176" s="1310"/>
      <c r="F2176" s="1310"/>
      <c r="G2176" s="1310"/>
      <c r="H2176" s="1310"/>
      <c r="I2176" s="1310"/>
      <c r="J2176" s="1310"/>
      <c r="K2176" s="1310"/>
      <c r="L2176" s="1310"/>
      <c r="M2176" s="1310"/>
      <c r="N2176" s="1310"/>
      <c r="O2176" s="1310"/>
      <c r="P2176" s="1310"/>
      <c r="Q2176" s="1310"/>
      <c r="R2176" s="1310"/>
      <c r="S2176" s="1310"/>
      <c r="T2176" s="1310"/>
      <c r="U2176" s="1310"/>
      <c r="V2176" s="1310"/>
      <c r="W2176" s="1310"/>
      <c r="X2176" s="1310"/>
      <c r="Y2176" s="1310"/>
      <c r="Z2176" s="1310"/>
      <c r="AA2176" s="1310"/>
      <c r="AB2176" s="1310"/>
      <c r="AC2176" s="1310"/>
      <c r="AD2176" s="1309"/>
      <c r="AE2176" s="1309"/>
      <c r="AF2176" s="1781" t="s">
        <v>3129</v>
      </c>
      <c r="AG2176" s="1781"/>
      <c r="AH2176" s="1782"/>
    </row>
    <row r="2177" spans="1:34" ht="5.85" customHeight="1">
      <c r="A2177" s="1780"/>
      <c r="B2177" s="1310"/>
      <c r="C2177" s="1310"/>
      <c r="D2177" s="1310"/>
      <c r="E2177" s="1310"/>
      <c r="F2177" s="1310"/>
      <c r="G2177" s="1310"/>
      <c r="H2177" s="1310"/>
      <c r="I2177" s="1310"/>
      <c r="J2177" s="1310"/>
      <c r="K2177" s="1310"/>
      <c r="L2177" s="1310"/>
      <c r="M2177" s="1310"/>
      <c r="N2177" s="1310"/>
      <c r="O2177" s="1310"/>
      <c r="P2177" s="1310"/>
      <c r="Q2177" s="1310"/>
      <c r="R2177" s="1310"/>
      <c r="S2177" s="1310"/>
      <c r="T2177" s="1310"/>
      <c r="U2177" s="1310"/>
      <c r="V2177" s="1310"/>
      <c r="W2177" s="1310"/>
      <c r="X2177" s="1310"/>
      <c r="Y2177" s="1310"/>
      <c r="Z2177" s="1310"/>
      <c r="AA2177" s="1310"/>
      <c r="AB2177" s="1310"/>
      <c r="AC2177" s="1310"/>
      <c r="AD2177" s="1311"/>
      <c r="AE2177" s="1311"/>
      <c r="AF2177" s="1311"/>
      <c r="AG2177" s="1311"/>
      <c r="AH2177" s="1782"/>
    </row>
    <row r="2178" spans="1:34" ht="11.65" customHeight="1">
      <c r="A2178" s="1783" t="s">
        <v>2836</v>
      </c>
      <c r="B2178" s="1784"/>
      <c r="C2178" s="1784"/>
      <c r="D2178" s="1784"/>
      <c r="E2178" s="1784"/>
      <c r="F2178" s="1784"/>
      <c r="G2178" s="1784"/>
      <c r="H2178" s="1784"/>
      <c r="I2178" s="1784"/>
      <c r="J2178" s="1784"/>
      <c r="K2178" s="1784"/>
      <c r="L2178" s="1784"/>
      <c r="M2178" s="1784"/>
      <c r="N2178" s="1784"/>
      <c r="O2178" s="1784"/>
      <c r="P2178" s="1784"/>
      <c r="Q2178" s="1784"/>
      <c r="R2178" s="1784"/>
      <c r="S2178" s="1784"/>
      <c r="T2178" s="1784"/>
      <c r="U2178" s="1784"/>
      <c r="V2178" s="1784"/>
      <c r="W2178" s="1784"/>
      <c r="X2178" s="1784"/>
      <c r="Y2178" s="1784"/>
      <c r="Z2178" s="1784"/>
      <c r="AA2178" s="1784"/>
      <c r="AB2178" s="1784"/>
      <c r="AC2178" s="1784"/>
      <c r="AD2178" s="1311"/>
      <c r="AE2178" s="1311"/>
      <c r="AF2178" s="1311"/>
      <c r="AG2178" s="1311"/>
      <c r="AH2178" s="1782"/>
    </row>
    <row r="2179" spans="1:34" ht="23.25" customHeight="1">
      <c r="A2179" s="1785" t="s">
        <v>2837</v>
      </c>
      <c r="B2179" s="1786"/>
      <c r="C2179" s="1786"/>
      <c r="D2179" s="1786"/>
      <c r="E2179" s="1786"/>
      <c r="F2179" s="1786"/>
      <c r="G2179" s="1786"/>
      <c r="H2179" s="1786"/>
      <c r="I2179" s="1786"/>
      <c r="J2179" s="1786"/>
      <c r="K2179" s="1786"/>
      <c r="L2179" s="1786"/>
      <c r="M2179" s="1786"/>
      <c r="N2179" s="1786"/>
      <c r="O2179" s="1786"/>
      <c r="P2179" s="1786"/>
      <c r="Q2179" s="1786"/>
      <c r="R2179" s="1786"/>
      <c r="S2179" s="1786"/>
      <c r="T2179" s="1786"/>
      <c r="U2179" s="1786"/>
      <c r="V2179" s="1786"/>
      <c r="W2179" s="1786"/>
      <c r="X2179" s="1786"/>
      <c r="Y2179" s="1786"/>
      <c r="Z2179" s="1786"/>
      <c r="AA2179" s="1786"/>
      <c r="AB2179" s="1786"/>
      <c r="AC2179" s="1786"/>
      <c r="AD2179" s="1311"/>
      <c r="AE2179" s="1311"/>
      <c r="AF2179" s="1311"/>
      <c r="AG2179" s="1311"/>
      <c r="AH2179" s="1782"/>
    </row>
    <row r="2180" spans="1:34" ht="5.0999999999999996" customHeight="1">
      <c r="A2180" s="1787" t="s">
        <v>2838</v>
      </c>
      <c r="B2180" s="1788"/>
      <c r="C2180" s="1788"/>
      <c r="D2180" s="1788"/>
      <c r="E2180" s="1788"/>
      <c r="F2180" s="1788"/>
      <c r="G2180" s="1788"/>
      <c r="H2180" s="1788"/>
      <c r="I2180" s="1788"/>
      <c r="J2180" s="1788"/>
      <c r="K2180" s="1788"/>
      <c r="L2180" s="1788"/>
      <c r="M2180" s="1788"/>
      <c r="N2180" s="1788"/>
      <c r="O2180" s="1788"/>
      <c r="P2180" s="1788"/>
      <c r="Q2180" s="1788"/>
      <c r="R2180" s="1788"/>
      <c r="S2180" s="1788"/>
      <c r="T2180" s="1788"/>
      <c r="U2180" s="1788"/>
      <c r="V2180" s="1788"/>
      <c r="W2180" s="1788"/>
      <c r="X2180" s="1788"/>
      <c r="Y2180" s="1788"/>
      <c r="Z2180" s="1788"/>
      <c r="AA2180" s="1788"/>
      <c r="AB2180" s="1788"/>
      <c r="AC2180" s="1788"/>
      <c r="AD2180" s="1311"/>
      <c r="AE2180" s="1311"/>
      <c r="AF2180" s="1311"/>
      <c r="AG2180" s="1311"/>
      <c r="AH2180" s="1782"/>
    </row>
    <row r="2181" spans="1:34" ht="5.85" customHeight="1">
      <c r="A2181" s="1787"/>
      <c r="B2181" s="1788"/>
      <c r="C2181" s="1788"/>
      <c r="D2181" s="1788"/>
      <c r="E2181" s="1788"/>
      <c r="F2181" s="1788"/>
      <c r="G2181" s="1788"/>
      <c r="H2181" s="1788"/>
      <c r="I2181" s="1788"/>
      <c r="J2181" s="1788"/>
      <c r="K2181" s="1788"/>
      <c r="L2181" s="1788"/>
      <c r="M2181" s="1788"/>
      <c r="N2181" s="1788"/>
      <c r="O2181" s="1788"/>
      <c r="P2181" s="1788"/>
      <c r="Q2181" s="1788"/>
      <c r="R2181" s="1788"/>
      <c r="S2181" s="1788"/>
      <c r="T2181" s="1788"/>
      <c r="U2181" s="1788"/>
      <c r="V2181" s="1788"/>
      <c r="W2181" s="1788"/>
      <c r="X2181" s="1788"/>
      <c r="Y2181" s="1788"/>
      <c r="Z2181" s="1788"/>
      <c r="AA2181" s="1788"/>
      <c r="AB2181" s="1788"/>
      <c r="AC2181" s="1788"/>
      <c r="AD2181" s="1782"/>
      <c r="AE2181" s="1309"/>
      <c r="AF2181" s="1309"/>
      <c r="AG2181" s="1309"/>
      <c r="AH2181" s="1782"/>
    </row>
    <row r="2182" spans="1:34" ht="11.65" customHeight="1">
      <c r="A2182" s="1787" t="s">
        <v>2839</v>
      </c>
      <c r="B2182" s="1788"/>
      <c r="C2182" s="1788"/>
      <c r="D2182" s="1788"/>
      <c r="E2182" s="1788"/>
      <c r="F2182" s="1788"/>
      <c r="G2182" s="1788"/>
      <c r="H2182" s="1788"/>
      <c r="I2182" s="1788"/>
      <c r="J2182" s="1788"/>
      <c r="K2182" s="1788"/>
      <c r="L2182" s="1788"/>
      <c r="M2182" s="1788"/>
      <c r="N2182" s="1788"/>
      <c r="O2182" s="1788"/>
      <c r="P2182" s="1788"/>
      <c r="Q2182" s="1788"/>
      <c r="R2182" s="1788"/>
      <c r="S2182" s="1788"/>
      <c r="T2182" s="1788"/>
      <c r="U2182" s="1788"/>
      <c r="V2182" s="1788"/>
      <c r="W2182" s="1788"/>
      <c r="X2182" s="1788"/>
      <c r="Y2182" s="1788"/>
      <c r="Z2182" s="1788"/>
      <c r="AA2182" s="1788"/>
      <c r="AB2182" s="1788"/>
      <c r="AC2182" s="1788"/>
      <c r="AD2182" s="1818" t="s">
        <v>2840</v>
      </c>
      <c r="AE2182" s="1818"/>
      <c r="AF2182" s="1206">
        <v>21.23</v>
      </c>
      <c r="AG2182" s="1207" t="s">
        <v>5</v>
      </c>
      <c r="AH2182" s="1800"/>
    </row>
    <row r="2183" spans="1:34" ht="11.65" customHeight="1">
      <c r="A2183" s="1819" t="s">
        <v>2841</v>
      </c>
      <c r="B2183" s="1820"/>
      <c r="C2183" s="1820"/>
      <c r="D2183" s="1820"/>
      <c r="E2183" s="1820"/>
      <c r="F2183" s="1820"/>
      <c r="G2183" s="1820"/>
      <c r="H2183" s="1820"/>
      <c r="I2183" s="1820"/>
      <c r="J2183" s="1820"/>
      <c r="K2183" s="1820"/>
      <c r="L2183" s="1820"/>
      <c r="M2183" s="1820"/>
      <c r="N2183" s="1820"/>
      <c r="O2183" s="1820"/>
      <c r="P2183" s="1820"/>
      <c r="Q2183" s="1820"/>
      <c r="R2183" s="1820"/>
      <c r="S2183" s="1820"/>
      <c r="T2183" s="1820"/>
      <c r="U2183" s="1820"/>
      <c r="V2183" s="1820"/>
      <c r="W2183" s="1820"/>
      <c r="X2183" s="1820"/>
      <c r="Y2183" s="1820"/>
      <c r="Z2183" s="1820"/>
      <c r="AA2183" s="1820"/>
      <c r="AB2183" s="1820"/>
      <c r="AC2183" s="1820"/>
      <c r="AD2183" s="1821" t="s">
        <v>2842</v>
      </c>
      <c r="AE2183" s="1821"/>
      <c r="AF2183" s="1210">
        <v>15</v>
      </c>
      <c r="AG2183" s="1211" t="s">
        <v>5</v>
      </c>
      <c r="AH2183" s="1800"/>
    </row>
    <row r="2184" spans="1:34" ht="16.7" customHeight="1">
      <c r="A2184" s="1822" t="s">
        <v>2843</v>
      </c>
      <c r="B2184" s="1802"/>
      <c r="C2184" s="1802"/>
      <c r="D2184" s="1778"/>
      <c r="E2184" s="1823" t="s">
        <v>2743</v>
      </c>
      <c r="F2184" s="1823"/>
      <c r="G2184" s="1823"/>
      <c r="H2184" s="1823"/>
      <c r="I2184" s="1823"/>
      <c r="J2184" s="1823"/>
      <c r="K2184" s="1823"/>
      <c r="L2184" s="1823"/>
      <c r="M2184" s="1823"/>
      <c r="N2184" s="1823"/>
      <c r="O2184" s="1823"/>
      <c r="P2184" s="1823"/>
      <c r="Q2184" s="1823"/>
      <c r="R2184" s="1823"/>
      <c r="S2184" s="1823"/>
      <c r="T2184" s="1823"/>
      <c r="U2184" s="1823"/>
      <c r="V2184" s="1823"/>
      <c r="W2184" s="1823"/>
      <c r="X2184" s="1823"/>
      <c r="Y2184" s="1823"/>
      <c r="Z2184" s="1823"/>
      <c r="AA2184" s="1823"/>
      <c r="AB2184" s="1823"/>
      <c r="AC2184" s="1823"/>
      <c r="AD2184" s="1823"/>
      <c r="AE2184" s="1823"/>
      <c r="AF2184" s="1823"/>
      <c r="AG2184" s="1823"/>
      <c r="AH2184" s="1779"/>
    </row>
    <row r="2185" spans="1:34" ht="17.45" customHeight="1">
      <c r="A2185" s="1824" t="s">
        <v>2844</v>
      </c>
      <c r="B2185" s="1816"/>
      <c r="C2185" s="1816"/>
      <c r="D2185" s="1309"/>
      <c r="E2185" s="1815" t="s">
        <v>232</v>
      </c>
      <c r="F2185" s="1815"/>
      <c r="G2185" s="1111"/>
      <c r="H2185" s="1796" t="s">
        <v>2845</v>
      </c>
      <c r="I2185" s="1796"/>
      <c r="J2185" s="1796" t="s">
        <v>478</v>
      </c>
      <c r="K2185" s="1796"/>
      <c r="L2185" s="1309"/>
      <c r="M2185" s="1309"/>
      <c r="N2185" s="1816" t="s">
        <v>2846</v>
      </c>
      <c r="O2185" s="1816"/>
      <c r="P2185" s="1816"/>
      <c r="Q2185" s="1816"/>
      <c r="R2185" s="1817">
        <v>1</v>
      </c>
      <c r="S2185" s="1817"/>
      <c r="T2185" s="1817"/>
      <c r="U2185" s="1817"/>
      <c r="V2185" s="1309"/>
      <c r="W2185" s="1309"/>
      <c r="X2185" s="1309"/>
      <c r="Y2185" s="1796" t="s">
        <v>2847</v>
      </c>
      <c r="Z2185" s="1796"/>
      <c r="AA2185" s="1796"/>
      <c r="AB2185" s="1796"/>
      <c r="AC2185" s="1796"/>
      <c r="AD2185" s="1796"/>
      <c r="AE2185" s="1796"/>
      <c r="AF2185" s="1797" t="s">
        <v>2848</v>
      </c>
      <c r="AG2185" s="1797"/>
      <c r="AH2185" s="1782"/>
    </row>
    <row r="2186" spans="1:34" ht="5.85" customHeight="1">
      <c r="A2186" s="1798"/>
      <c r="B2186" s="1799"/>
      <c r="C2186" s="1799"/>
      <c r="D2186" s="1799"/>
      <c r="E2186" s="1799"/>
      <c r="F2186" s="1799"/>
      <c r="G2186" s="1799"/>
      <c r="H2186" s="1799"/>
      <c r="I2186" s="1799"/>
      <c r="J2186" s="1799"/>
      <c r="K2186" s="1799"/>
      <c r="L2186" s="1799"/>
      <c r="M2186" s="1799"/>
      <c r="N2186" s="1799"/>
      <c r="O2186" s="1799"/>
      <c r="P2186" s="1799"/>
      <c r="Q2186" s="1799"/>
      <c r="R2186" s="1799"/>
      <c r="S2186" s="1799"/>
      <c r="T2186" s="1799"/>
      <c r="U2186" s="1799"/>
      <c r="V2186" s="1799"/>
      <c r="W2186" s="1799"/>
      <c r="X2186" s="1799"/>
      <c r="Y2186" s="1799"/>
      <c r="Z2186" s="1799"/>
      <c r="AA2186" s="1799"/>
      <c r="AB2186" s="1799"/>
      <c r="AC2186" s="1799"/>
      <c r="AD2186" s="1799"/>
      <c r="AE2186" s="1799"/>
      <c r="AF2186" s="1799"/>
      <c r="AG2186" s="1799"/>
      <c r="AH2186" s="1800"/>
    </row>
    <row r="2187" spans="1:34" ht="17.45" customHeight="1">
      <c r="A2187" s="1801" t="s">
        <v>2849</v>
      </c>
      <c r="B2187" s="1802"/>
      <c r="C2187" s="1802"/>
      <c r="D2187" s="1802"/>
      <c r="E2187" s="1802"/>
      <c r="F2187" s="1802"/>
      <c r="G2187" s="1802"/>
      <c r="H2187" s="1802"/>
      <c r="I2187" s="1802"/>
      <c r="J2187" s="1803"/>
      <c r="K2187" s="1789" t="s">
        <v>2850</v>
      </c>
      <c r="L2187" s="1807"/>
      <c r="M2187" s="1789" t="s">
        <v>2851</v>
      </c>
      <c r="N2187" s="1790"/>
      <c r="O2187" s="1790"/>
      <c r="P2187" s="1790"/>
      <c r="Q2187" s="1790"/>
      <c r="R2187" s="1790"/>
      <c r="S2187" s="1790"/>
      <c r="T2187" s="1791"/>
      <c r="U2187" s="1789" t="s">
        <v>2852</v>
      </c>
      <c r="V2187" s="1790"/>
      <c r="W2187" s="1790"/>
      <c r="X2187" s="1790"/>
      <c r="Y2187" s="1790"/>
      <c r="Z2187" s="1790"/>
      <c r="AA2187" s="1790"/>
      <c r="AB2187" s="1790"/>
      <c r="AC2187" s="1790"/>
      <c r="AD2187" s="1791"/>
      <c r="AE2187" s="1810" t="s">
        <v>2853</v>
      </c>
      <c r="AF2187" s="1811"/>
      <c r="AG2187" s="1811"/>
      <c r="AH2187" s="1814"/>
    </row>
    <row r="2188" spans="1:34" ht="16.7" customHeight="1">
      <c r="A2188" s="1804"/>
      <c r="B2188" s="1805"/>
      <c r="C2188" s="1805"/>
      <c r="D2188" s="1805"/>
      <c r="E2188" s="1805"/>
      <c r="F2188" s="1805"/>
      <c r="G2188" s="1805"/>
      <c r="H2188" s="1805"/>
      <c r="I2188" s="1805"/>
      <c r="J2188" s="1806"/>
      <c r="K2188" s="1808"/>
      <c r="L2188" s="1809"/>
      <c r="M2188" s="1789" t="s">
        <v>2854</v>
      </c>
      <c r="N2188" s="1790"/>
      <c r="O2188" s="1790"/>
      <c r="P2188" s="1791"/>
      <c r="Q2188" s="1789" t="s">
        <v>2855</v>
      </c>
      <c r="R2188" s="1790"/>
      <c r="S2188" s="1790"/>
      <c r="T2188" s="1791"/>
      <c r="U2188" s="1789" t="s">
        <v>2854</v>
      </c>
      <c r="V2188" s="1790"/>
      <c r="W2188" s="1790"/>
      <c r="X2188" s="1790"/>
      <c r="Y2188" s="1790"/>
      <c r="Z2188" s="1791"/>
      <c r="AA2188" s="1789" t="s">
        <v>2855</v>
      </c>
      <c r="AB2188" s="1790"/>
      <c r="AC2188" s="1790"/>
      <c r="AD2188" s="1791"/>
      <c r="AE2188" s="1812"/>
      <c r="AF2188" s="1813"/>
      <c r="AG2188" s="1813"/>
      <c r="AH2188" s="1800"/>
    </row>
    <row r="2189" spans="1:34" ht="17.45" customHeight="1">
      <c r="A2189" s="1792"/>
      <c r="B2189" s="1793"/>
      <c r="C2189" s="1793"/>
      <c r="D2189" s="1793"/>
      <c r="E2189" s="1793"/>
      <c r="F2189" s="1793"/>
      <c r="G2189" s="1793"/>
      <c r="H2189" s="1793"/>
      <c r="I2189" s="1793"/>
      <c r="J2189" s="1793"/>
      <c r="K2189" s="1794" t="s">
        <v>2856</v>
      </c>
      <c r="L2189" s="1794"/>
      <c r="M2189" s="1794"/>
      <c r="N2189" s="1794"/>
      <c r="O2189" s="1794"/>
      <c r="P2189" s="1794"/>
      <c r="Q2189" s="1794"/>
      <c r="R2189" s="1794"/>
      <c r="S2189" s="1794"/>
      <c r="T2189" s="1794"/>
      <c r="U2189" s="1794"/>
      <c r="V2189" s="1794"/>
      <c r="W2189" s="1794"/>
      <c r="X2189" s="1794"/>
      <c r="Y2189" s="1794"/>
      <c r="Z2189" s="1794"/>
      <c r="AA2189" s="1795">
        <v>0</v>
      </c>
      <c r="AB2189" s="1795"/>
      <c r="AC2189" s="1795"/>
      <c r="AD2189" s="1795"/>
      <c r="AE2189" s="1795"/>
      <c r="AF2189" s="1795"/>
      <c r="AG2189" s="1795"/>
      <c r="AH2189" s="1213"/>
    </row>
    <row r="2190" spans="1:34" ht="16.7" customHeight="1">
      <c r="A2190" s="1801" t="s">
        <v>2857</v>
      </c>
      <c r="B2190" s="1825"/>
      <c r="C2190" s="1825"/>
      <c r="D2190" s="1825"/>
      <c r="E2190" s="1825"/>
      <c r="F2190" s="1825"/>
      <c r="G2190" s="1825"/>
      <c r="H2190" s="1825"/>
      <c r="I2190" s="1825"/>
      <c r="J2190" s="1825"/>
      <c r="K2190" s="1825"/>
      <c r="L2190" s="1825"/>
      <c r="M2190" s="1825"/>
      <c r="N2190" s="1826"/>
      <c r="O2190" s="1789" t="s">
        <v>2858</v>
      </c>
      <c r="P2190" s="1790"/>
      <c r="Q2190" s="1790"/>
      <c r="R2190" s="1790"/>
      <c r="S2190" s="1791"/>
      <c r="T2190" s="1827" t="s">
        <v>2850</v>
      </c>
      <c r="U2190" s="1790"/>
      <c r="V2190" s="1790"/>
      <c r="W2190" s="1213"/>
      <c r="X2190" s="1789" t="s">
        <v>2859</v>
      </c>
      <c r="Y2190" s="1790"/>
      <c r="Z2190" s="1790"/>
      <c r="AA2190" s="1790"/>
      <c r="AB2190" s="1790"/>
      <c r="AC2190" s="1790"/>
      <c r="AD2190" s="1791"/>
      <c r="AE2190" s="1810" t="s">
        <v>2853</v>
      </c>
      <c r="AF2190" s="1828"/>
      <c r="AG2190" s="1828"/>
      <c r="AH2190" s="1213"/>
    </row>
    <row r="2191" spans="1:34" ht="17.45" customHeight="1">
      <c r="A2191" s="1792"/>
      <c r="B2191" s="1778"/>
      <c r="C2191" s="1778"/>
      <c r="D2191" s="1778"/>
      <c r="E2191" s="1778"/>
      <c r="F2191" s="1778"/>
      <c r="G2191" s="1778"/>
      <c r="H2191" s="1778"/>
      <c r="I2191" s="1846" t="s">
        <v>2860</v>
      </c>
      <c r="J2191" s="1846"/>
      <c r="K2191" s="1846"/>
      <c r="L2191" s="1846"/>
      <c r="M2191" s="1846"/>
      <c r="N2191" s="1846"/>
      <c r="O2191" s="1846"/>
      <c r="P2191" s="1846"/>
      <c r="Q2191" s="1846"/>
      <c r="R2191" s="1846"/>
      <c r="S2191" s="1846"/>
      <c r="T2191" s="1846"/>
      <c r="U2191" s="1846"/>
      <c r="V2191" s="1846"/>
      <c r="W2191" s="1846"/>
      <c r="X2191" s="1846"/>
      <c r="Y2191" s="1846"/>
      <c r="Z2191" s="1793"/>
      <c r="AA2191" s="1847">
        <v>0</v>
      </c>
      <c r="AB2191" s="1847"/>
      <c r="AC2191" s="1847"/>
      <c r="AD2191" s="1847"/>
      <c r="AE2191" s="1847"/>
      <c r="AF2191" s="1847"/>
      <c r="AG2191" s="1847"/>
      <c r="AH2191" s="1814"/>
    </row>
    <row r="2192" spans="1:34" ht="17.45" customHeight="1">
      <c r="A2192" s="1844"/>
      <c r="B2192" s="1309"/>
      <c r="C2192" s="1309"/>
      <c r="D2192" s="1309"/>
      <c r="E2192" s="1309"/>
      <c r="F2192" s="1309"/>
      <c r="G2192" s="1309"/>
      <c r="H2192" s="1309"/>
      <c r="I2192" s="1840" t="s">
        <v>2861</v>
      </c>
      <c r="J2192" s="1840"/>
      <c r="K2192" s="1840"/>
      <c r="L2192" s="1840"/>
      <c r="M2192" s="1840"/>
      <c r="N2192" s="1840"/>
      <c r="O2192" s="1840"/>
      <c r="P2192" s="1840"/>
      <c r="Q2192" s="1840"/>
      <c r="R2192" s="1840"/>
      <c r="S2192" s="1840"/>
      <c r="T2192" s="1840"/>
      <c r="U2192" s="1840"/>
      <c r="V2192" s="1840"/>
      <c r="W2192" s="1840"/>
      <c r="X2192" s="1840"/>
      <c r="Y2192" s="1840"/>
      <c r="Z2192" s="1309"/>
      <c r="AA2192" s="1841">
        <v>0</v>
      </c>
      <c r="AB2192" s="1841"/>
      <c r="AC2192" s="1841"/>
      <c r="AD2192" s="1841"/>
      <c r="AE2192" s="1841"/>
      <c r="AF2192" s="1841"/>
      <c r="AG2192" s="1841"/>
      <c r="AH2192" s="1782"/>
    </row>
    <row r="2193" spans="1:34" ht="16.7" customHeight="1">
      <c r="A2193" s="1844"/>
      <c r="B2193" s="1309"/>
      <c r="C2193" s="1309"/>
      <c r="D2193" s="1309"/>
      <c r="E2193" s="1309"/>
      <c r="F2193" s="1309"/>
      <c r="G2193" s="1309"/>
      <c r="H2193" s="1309"/>
      <c r="I2193" s="1840" t="s">
        <v>2862</v>
      </c>
      <c r="J2193" s="1840"/>
      <c r="K2193" s="1840"/>
      <c r="L2193" s="1840"/>
      <c r="M2193" s="1840"/>
      <c r="N2193" s="1840"/>
      <c r="O2193" s="1840"/>
      <c r="P2193" s="1840"/>
      <c r="Q2193" s="1840"/>
      <c r="R2193" s="1840"/>
      <c r="S2193" s="1840"/>
      <c r="T2193" s="1840"/>
      <c r="U2193" s="1840"/>
      <c r="V2193" s="1840"/>
      <c r="W2193" s="1840"/>
      <c r="X2193" s="1840"/>
      <c r="Y2193" s="1840"/>
      <c r="Z2193" s="1309"/>
      <c r="AA2193" s="1841">
        <v>0</v>
      </c>
      <c r="AB2193" s="1841"/>
      <c r="AC2193" s="1841"/>
      <c r="AD2193" s="1841"/>
      <c r="AE2193" s="1841"/>
      <c r="AF2193" s="1841"/>
      <c r="AG2193" s="1841"/>
      <c r="AH2193" s="1782"/>
    </row>
    <row r="2194" spans="1:34" ht="17.45" customHeight="1">
      <c r="A2194" s="1844"/>
      <c r="B2194" s="1309"/>
      <c r="C2194" s="1309"/>
      <c r="D2194" s="1309"/>
      <c r="E2194" s="1309"/>
      <c r="F2194" s="1309"/>
      <c r="G2194" s="1309"/>
      <c r="H2194" s="1309"/>
      <c r="I2194" s="1840" t="s">
        <v>2863</v>
      </c>
      <c r="J2194" s="1840"/>
      <c r="K2194" s="1840"/>
      <c r="L2194" s="1840"/>
      <c r="M2194" s="1840"/>
      <c r="N2194" s="1840"/>
      <c r="O2194" s="1840"/>
      <c r="P2194" s="1840"/>
      <c r="Q2194" s="1840"/>
      <c r="R2194" s="1840"/>
      <c r="S2194" s="1840"/>
      <c r="T2194" s="1840"/>
      <c r="U2194" s="1840"/>
      <c r="V2194" s="1840"/>
      <c r="W2194" s="1840"/>
      <c r="X2194" s="1840"/>
      <c r="Y2194" s="1840"/>
      <c r="Z2194" s="1309"/>
      <c r="AA2194" s="1841">
        <v>0</v>
      </c>
      <c r="AB2194" s="1841"/>
      <c r="AC2194" s="1841"/>
      <c r="AD2194" s="1841"/>
      <c r="AE2194" s="1841"/>
      <c r="AF2194" s="1841"/>
      <c r="AG2194" s="1841"/>
      <c r="AH2194" s="1782"/>
    </row>
    <row r="2195" spans="1:34" ht="17.45" customHeight="1">
      <c r="A2195" s="1845"/>
      <c r="B2195" s="1799"/>
      <c r="C2195" s="1799"/>
      <c r="D2195" s="1799"/>
      <c r="E2195" s="1799"/>
      <c r="F2195" s="1799"/>
      <c r="G2195" s="1799"/>
      <c r="H2195" s="1799"/>
      <c r="I2195" s="1842" t="s">
        <v>2864</v>
      </c>
      <c r="J2195" s="1842"/>
      <c r="K2195" s="1842"/>
      <c r="L2195" s="1842"/>
      <c r="M2195" s="1842"/>
      <c r="N2195" s="1842"/>
      <c r="O2195" s="1842"/>
      <c r="P2195" s="1842"/>
      <c r="Q2195" s="1842"/>
      <c r="R2195" s="1842"/>
      <c r="S2195" s="1842"/>
      <c r="T2195" s="1842"/>
      <c r="U2195" s="1842"/>
      <c r="V2195" s="1842"/>
      <c r="W2195" s="1842"/>
      <c r="X2195" s="1842"/>
      <c r="Y2195" s="1842"/>
      <c r="Z2195" s="1799"/>
      <c r="AA2195" s="1843">
        <v>0</v>
      </c>
      <c r="AB2195" s="1843"/>
      <c r="AC2195" s="1843"/>
      <c r="AD2195" s="1843"/>
      <c r="AE2195" s="1843"/>
      <c r="AF2195" s="1843"/>
      <c r="AG2195" s="1843"/>
      <c r="AH2195" s="1800"/>
    </row>
    <row r="2196" spans="1:34" ht="16.7" customHeight="1">
      <c r="A2196" s="1801" t="s">
        <v>2865</v>
      </c>
      <c r="B2196" s="1825"/>
      <c r="C2196" s="1825"/>
      <c r="D2196" s="1825"/>
      <c r="E2196" s="1825"/>
      <c r="F2196" s="1825"/>
      <c r="G2196" s="1825"/>
      <c r="H2196" s="1825"/>
      <c r="I2196" s="1825"/>
      <c r="J2196" s="1825"/>
      <c r="K2196" s="1825"/>
      <c r="L2196" s="1825"/>
      <c r="M2196" s="1825"/>
      <c r="N2196" s="1826"/>
      <c r="O2196" s="1789" t="s">
        <v>2850</v>
      </c>
      <c r="P2196" s="1790"/>
      <c r="Q2196" s="1790"/>
      <c r="R2196" s="1790"/>
      <c r="S2196" s="1791"/>
      <c r="T2196" s="1827" t="s">
        <v>754</v>
      </c>
      <c r="U2196" s="1790"/>
      <c r="V2196" s="1790"/>
      <c r="W2196" s="1213"/>
      <c r="X2196" s="1789" t="s">
        <v>2866</v>
      </c>
      <c r="Y2196" s="1790"/>
      <c r="Z2196" s="1790"/>
      <c r="AA2196" s="1790"/>
      <c r="AB2196" s="1790"/>
      <c r="AC2196" s="1790"/>
      <c r="AD2196" s="1791"/>
      <c r="AE2196" s="1810" t="s">
        <v>2867</v>
      </c>
      <c r="AF2196" s="1828"/>
      <c r="AG2196" s="1828"/>
      <c r="AH2196" s="1213"/>
    </row>
    <row r="2197" spans="1:34" ht="17.45" customHeight="1">
      <c r="A2197" s="1215"/>
      <c r="B2197" s="1216" t="s">
        <v>3130</v>
      </c>
      <c r="C2197" s="1829" t="s">
        <v>2743</v>
      </c>
      <c r="D2197" s="1830"/>
      <c r="E2197" s="1830"/>
      <c r="F2197" s="1830"/>
      <c r="G2197" s="1830"/>
      <c r="H2197" s="1830"/>
      <c r="I2197" s="1830"/>
      <c r="J2197" s="1830"/>
      <c r="K2197" s="1830"/>
      <c r="L2197" s="1830"/>
      <c r="M2197" s="1830"/>
      <c r="N2197" s="1829"/>
      <c r="O2197" s="1831">
        <v>1</v>
      </c>
      <c r="P2197" s="1832"/>
      <c r="Q2197" s="1832"/>
      <c r="R2197" s="1832"/>
      <c r="S2197" s="1833"/>
      <c r="T2197" s="1834" t="s">
        <v>478</v>
      </c>
      <c r="U2197" s="1835"/>
      <c r="V2197" s="1835"/>
      <c r="W2197" s="1217"/>
      <c r="X2197" s="1836">
        <v>645.00620000000004</v>
      </c>
      <c r="Y2197" s="1837"/>
      <c r="Z2197" s="1837"/>
      <c r="AA2197" s="1837"/>
      <c r="AB2197" s="1837"/>
      <c r="AC2197" s="1837"/>
      <c r="AD2197" s="1838"/>
      <c r="AE2197" s="1839">
        <v>645.00620000000004</v>
      </c>
      <c r="AF2197" s="1795"/>
      <c r="AG2197" s="1795"/>
      <c r="AH2197" s="1217"/>
    </row>
    <row r="2198" spans="1:34" ht="16.7" customHeight="1">
      <c r="A2198" s="1792"/>
      <c r="B2198" s="1793"/>
      <c r="C2198" s="1793"/>
      <c r="D2198" s="1793"/>
      <c r="E2198" s="1793"/>
      <c r="F2198" s="1793"/>
      <c r="G2198" s="1793"/>
      <c r="H2198" s="1793"/>
      <c r="I2198" s="1794" t="s">
        <v>2869</v>
      </c>
      <c r="J2198" s="1794"/>
      <c r="K2198" s="1794"/>
      <c r="L2198" s="1794"/>
      <c r="M2198" s="1794"/>
      <c r="N2198" s="1794"/>
      <c r="O2198" s="1794"/>
      <c r="P2198" s="1794"/>
      <c r="Q2198" s="1794"/>
      <c r="R2198" s="1794"/>
      <c r="S2198" s="1794"/>
      <c r="T2198" s="1794"/>
      <c r="U2198" s="1794"/>
      <c r="V2198" s="1794"/>
      <c r="W2198" s="1794"/>
      <c r="X2198" s="1794"/>
      <c r="Y2198" s="1794"/>
      <c r="Z2198" s="1214"/>
      <c r="AA2198" s="1795">
        <v>645.00620000000004</v>
      </c>
      <c r="AB2198" s="1795"/>
      <c r="AC2198" s="1795"/>
      <c r="AD2198" s="1795"/>
      <c r="AE2198" s="1795"/>
      <c r="AF2198" s="1795"/>
      <c r="AG2198" s="1795"/>
      <c r="AH2198" s="1213"/>
    </row>
    <row r="2199" spans="1:34" ht="17.45" customHeight="1">
      <c r="A2199" s="1801" t="s">
        <v>2870</v>
      </c>
      <c r="B2199" s="1825"/>
      <c r="C2199" s="1825"/>
      <c r="D2199" s="1825"/>
      <c r="E2199" s="1825"/>
      <c r="F2199" s="1825"/>
      <c r="G2199" s="1825"/>
      <c r="H2199" s="1825"/>
      <c r="I2199" s="1825"/>
      <c r="J2199" s="1825"/>
      <c r="K2199" s="1825"/>
      <c r="L2199" s="1825"/>
      <c r="M2199" s="1825"/>
      <c r="N2199" s="1826"/>
      <c r="O2199" s="1789" t="s">
        <v>2850</v>
      </c>
      <c r="P2199" s="1790"/>
      <c r="Q2199" s="1790"/>
      <c r="R2199" s="1790"/>
      <c r="S2199" s="1791"/>
      <c r="T2199" s="1827" t="s">
        <v>754</v>
      </c>
      <c r="U2199" s="1790"/>
      <c r="V2199" s="1790"/>
      <c r="W2199" s="1213"/>
      <c r="X2199" s="1789" t="s">
        <v>2866</v>
      </c>
      <c r="Y2199" s="1790"/>
      <c r="Z2199" s="1790"/>
      <c r="AA2199" s="1790"/>
      <c r="AB2199" s="1790"/>
      <c r="AC2199" s="1790"/>
      <c r="AD2199" s="1791"/>
      <c r="AE2199" s="1810" t="s">
        <v>2867</v>
      </c>
      <c r="AF2199" s="1828"/>
      <c r="AG2199" s="1828"/>
      <c r="AH2199" s="1213"/>
    </row>
    <row r="2200" spans="1:34" ht="17.45" customHeight="1">
      <c r="A2200" s="1792"/>
      <c r="B2200" s="1793"/>
      <c r="C2200" s="1793"/>
      <c r="D2200" s="1793"/>
      <c r="E2200" s="1793"/>
      <c r="F2200" s="1793"/>
      <c r="G2200" s="1793"/>
      <c r="H2200" s="1793"/>
      <c r="I2200" s="1794" t="s">
        <v>2871</v>
      </c>
      <c r="J2200" s="1794"/>
      <c r="K2200" s="1794"/>
      <c r="L2200" s="1794"/>
      <c r="M2200" s="1794"/>
      <c r="N2200" s="1794"/>
      <c r="O2200" s="1794"/>
      <c r="P2200" s="1794"/>
      <c r="Q2200" s="1794"/>
      <c r="R2200" s="1794"/>
      <c r="S2200" s="1794"/>
      <c r="T2200" s="1794"/>
      <c r="U2200" s="1794"/>
      <c r="V2200" s="1794"/>
      <c r="W2200" s="1794"/>
      <c r="X2200" s="1794"/>
      <c r="Y2200" s="1794"/>
      <c r="Z2200" s="1214"/>
      <c r="AA2200" s="1795">
        <v>0</v>
      </c>
      <c r="AB2200" s="1795"/>
      <c r="AC2200" s="1795"/>
      <c r="AD2200" s="1795"/>
      <c r="AE2200" s="1795"/>
      <c r="AF2200" s="1795"/>
      <c r="AG2200" s="1795"/>
      <c r="AH2200" s="1213"/>
    </row>
    <row r="2201" spans="1:34" ht="16.7" customHeight="1">
      <c r="A2201" s="1801" t="s">
        <v>2872</v>
      </c>
      <c r="B2201" s="1825"/>
      <c r="C2201" s="1825"/>
      <c r="D2201" s="1825"/>
      <c r="E2201" s="1825"/>
      <c r="F2201" s="1825"/>
      <c r="G2201" s="1825"/>
      <c r="H2201" s="1825"/>
      <c r="I2201" s="1825"/>
      <c r="J2201" s="1825"/>
      <c r="K2201" s="1825"/>
      <c r="L2201" s="1825"/>
      <c r="M2201" s="1825"/>
      <c r="N2201" s="1826"/>
      <c r="O2201" s="1789" t="s">
        <v>2850</v>
      </c>
      <c r="P2201" s="1790"/>
      <c r="Q2201" s="1790"/>
      <c r="R2201" s="1790"/>
      <c r="S2201" s="1791"/>
      <c r="T2201" s="1827" t="s">
        <v>754</v>
      </c>
      <c r="U2201" s="1790"/>
      <c r="V2201" s="1790"/>
      <c r="W2201" s="1213"/>
      <c r="X2201" s="1789" t="s">
        <v>2866</v>
      </c>
      <c r="Y2201" s="1790"/>
      <c r="Z2201" s="1790"/>
      <c r="AA2201" s="1790"/>
      <c r="AB2201" s="1790"/>
      <c r="AC2201" s="1790"/>
      <c r="AD2201" s="1791"/>
      <c r="AE2201" s="1810" t="s">
        <v>2867</v>
      </c>
      <c r="AF2201" s="1828"/>
      <c r="AG2201" s="1828"/>
      <c r="AH2201" s="1213"/>
    </row>
    <row r="2202" spans="1:34" ht="17.45" customHeight="1">
      <c r="A2202" s="1792"/>
      <c r="B2202" s="1793"/>
      <c r="C2202" s="1793"/>
      <c r="D2202" s="1793"/>
      <c r="E2202" s="1793"/>
      <c r="F2202" s="1793"/>
      <c r="G2202" s="1793"/>
      <c r="H2202" s="1793"/>
      <c r="I2202" s="1793"/>
      <c r="J2202" s="1793"/>
      <c r="K2202" s="1794" t="s">
        <v>2873</v>
      </c>
      <c r="L2202" s="1794"/>
      <c r="M2202" s="1794"/>
      <c r="N2202" s="1794"/>
      <c r="O2202" s="1794"/>
      <c r="P2202" s="1794"/>
      <c r="Q2202" s="1794"/>
      <c r="R2202" s="1794"/>
      <c r="S2202" s="1794"/>
      <c r="T2202" s="1794"/>
      <c r="U2202" s="1794"/>
      <c r="V2202" s="1794"/>
      <c r="W2202" s="1794"/>
      <c r="X2202" s="1794"/>
      <c r="Y2202" s="1794"/>
      <c r="Z2202" s="1794"/>
      <c r="AA2202" s="1794"/>
      <c r="AB2202" s="1214"/>
      <c r="AC2202" s="1795">
        <v>0</v>
      </c>
      <c r="AD2202" s="1795"/>
      <c r="AE2202" s="1795"/>
      <c r="AF2202" s="1795"/>
      <c r="AG2202" s="1795"/>
      <c r="AH2202" s="1213"/>
    </row>
    <row r="2203" spans="1:34" ht="17.45" customHeight="1">
      <c r="A2203" s="1801" t="s">
        <v>2874</v>
      </c>
      <c r="B2203" s="1825"/>
      <c r="C2203" s="1825"/>
      <c r="D2203" s="1825"/>
      <c r="E2203" s="1825"/>
      <c r="F2203" s="1825"/>
      <c r="G2203" s="1825"/>
      <c r="H2203" s="1825"/>
      <c r="I2203" s="1825"/>
      <c r="J2203" s="1826"/>
      <c r="K2203" s="1789" t="s">
        <v>2850</v>
      </c>
      <c r="L2203" s="1791"/>
      <c r="M2203" s="1855" t="s">
        <v>2875</v>
      </c>
      <c r="N2203" s="1856"/>
      <c r="O2203" s="1857"/>
      <c r="P2203" s="1855" t="s">
        <v>2876</v>
      </c>
      <c r="Q2203" s="1856"/>
      <c r="R2203" s="1857"/>
      <c r="S2203" s="1855" t="s">
        <v>2877</v>
      </c>
      <c r="T2203" s="1857"/>
      <c r="U2203" s="1789" t="s">
        <v>2878</v>
      </c>
      <c r="V2203" s="1790"/>
      <c r="W2203" s="1791"/>
      <c r="X2203" s="1789" t="s">
        <v>2879</v>
      </c>
      <c r="Y2203" s="1790"/>
      <c r="Z2203" s="1790"/>
      <c r="AA2203" s="1790"/>
      <c r="AB2203" s="1791"/>
      <c r="AC2203" s="1789" t="s">
        <v>2880</v>
      </c>
      <c r="AD2203" s="1791"/>
      <c r="AE2203" s="1810" t="s">
        <v>2867</v>
      </c>
      <c r="AF2203" s="1828"/>
      <c r="AG2203" s="1828"/>
      <c r="AH2203" s="1213"/>
    </row>
    <row r="2204" spans="1:34" ht="16.7" customHeight="1">
      <c r="A2204" s="1853"/>
      <c r="B2204" s="1778"/>
      <c r="C2204" s="1778"/>
      <c r="D2204" s="1778"/>
      <c r="E2204" s="1778"/>
      <c r="F2204" s="1778"/>
      <c r="G2204" s="1778"/>
      <c r="H2204" s="1778"/>
      <c r="I2204" s="1846" t="s">
        <v>2881</v>
      </c>
      <c r="J2204" s="1846"/>
      <c r="K2204" s="1846"/>
      <c r="L2204" s="1846"/>
      <c r="M2204" s="1846"/>
      <c r="N2204" s="1846"/>
      <c r="O2204" s="1846"/>
      <c r="P2204" s="1846"/>
      <c r="Q2204" s="1846"/>
      <c r="R2204" s="1846"/>
      <c r="S2204" s="1846"/>
      <c r="T2204" s="1846"/>
      <c r="U2204" s="1846"/>
      <c r="V2204" s="1846"/>
      <c r="W2204" s="1846"/>
      <c r="X2204" s="1846"/>
      <c r="Y2204" s="1846"/>
      <c r="Z2204" s="1203"/>
      <c r="AA2204" s="1847">
        <v>0</v>
      </c>
      <c r="AB2204" s="1847"/>
      <c r="AC2204" s="1847"/>
      <c r="AD2204" s="1847"/>
      <c r="AE2204" s="1847"/>
      <c r="AF2204" s="1847"/>
      <c r="AG2204" s="1847"/>
      <c r="AH2204" s="1204"/>
    </row>
    <row r="2205" spans="1:34" ht="5.85" customHeight="1">
      <c r="A2205" s="1854"/>
      <c r="B2205" s="1309"/>
      <c r="C2205" s="1309"/>
      <c r="D2205" s="1309"/>
      <c r="E2205" s="1309"/>
      <c r="F2205" s="1309"/>
      <c r="G2205" s="1309"/>
      <c r="H2205" s="1309"/>
      <c r="I2205" s="1309"/>
      <c r="J2205" s="1309"/>
      <c r="K2205" s="1309"/>
      <c r="L2205" s="1309"/>
      <c r="M2205" s="1309"/>
      <c r="N2205" s="1309"/>
      <c r="O2205" s="1309"/>
      <c r="P2205" s="1309"/>
      <c r="Q2205" s="1309"/>
      <c r="R2205" s="1309"/>
      <c r="S2205" s="1309"/>
      <c r="T2205" s="1309"/>
      <c r="U2205" s="1309"/>
      <c r="V2205" s="1309"/>
      <c r="W2205" s="1309"/>
      <c r="X2205" s="1309"/>
      <c r="Y2205" s="1309"/>
      <c r="Z2205" s="1309"/>
      <c r="AA2205" s="1309"/>
      <c r="AB2205" s="1309"/>
      <c r="AC2205" s="1309"/>
      <c r="AD2205" s="1309"/>
      <c r="AE2205" s="1309"/>
      <c r="AF2205" s="1309"/>
      <c r="AG2205" s="1309"/>
      <c r="AH2205" s="1782"/>
    </row>
    <row r="2206" spans="1:34" ht="17.45" customHeight="1">
      <c r="A2206" s="1845"/>
      <c r="B2206" s="1799"/>
      <c r="C2206" s="1799"/>
      <c r="D2206" s="1799"/>
      <c r="E2206" s="1799"/>
      <c r="F2206" s="1799"/>
      <c r="G2206" s="1799"/>
      <c r="H2206" s="1799"/>
      <c r="I2206" s="1842" t="s">
        <v>2882</v>
      </c>
      <c r="J2206" s="1842"/>
      <c r="K2206" s="1842"/>
      <c r="L2206" s="1842"/>
      <c r="M2206" s="1842"/>
      <c r="N2206" s="1842"/>
      <c r="O2206" s="1842"/>
      <c r="P2206" s="1842"/>
      <c r="Q2206" s="1842"/>
      <c r="R2206" s="1842"/>
      <c r="S2206" s="1842"/>
      <c r="T2206" s="1842"/>
      <c r="U2206" s="1842"/>
      <c r="V2206" s="1842"/>
      <c r="W2206" s="1842"/>
      <c r="X2206" s="1842"/>
      <c r="Y2206" s="1842"/>
      <c r="Z2206" s="1212"/>
      <c r="AA2206" s="1848">
        <v>645.01</v>
      </c>
      <c r="AB2206" s="1848"/>
      <c r="AC2206" s="1848"/>
      <c r="AD2206" s="1848"/>
      <c r="AE2206" s="1848"/>
      <c r="AF2206" s="1848"/>
      <c r="AG2206" s="1848"/>
      <c r="AH2206" s="1208"/>
    </row>
    <row r="2207" spans="1:34" ht="45.75" customHeight="1">
      <c r="A2207" s="1849" t="s">
        <v>2883</v>
      </c>
      <c r="B2207" s="1850"/>
      <c r="C2207" s="1850"/>
      <c r="D2207" s="1850"/>
      <c r="E2207" s="1851"/>
      <c r="F2207" s="1852"/>
      <c r="G2207" s="1852"/>
      <c r="H2207" s="1852"/>
      <c r="I2207" s="1852"/>
      <c r="J2207" s="1852"/>
      <c r="K2207" s="1852"/>
      <c r="L2207" s="1852"/>
      <c r="M2207" s="1852"/>
      <c r="N2207" s="1852"/>
      <c r="O2207" s="1852"/>
      <c r="P2207" s="1852"/>
      <c r="Q2207" s="1852"/>
      <c r="R2207" s="1852"/>
      <c r="S2207" s="1852"/>
      <c r="T2207" s="1852"/>
      <c r="U2207" s="1852"/>
      <c r="V2207" s="1852"/>
      <c r="W2207" s="1852"/>
      <c r="X2207" s="1852"/>
      <c r="Y2207" s="1852"/>
      <c r="Z2207" s="1852"/>
      <c r="AA2207" s="1852"/>
      <c r="AB2207" s="1852"/>
      <c r="AC2207" s="1852"/>
      <c r="AD2207" s="1852"/>
      <c r="AE2207" s="1852"/>
      <c r="AF2207" s="1852"/>
      <c r="AG2207" s="1852"/>
      <c r="AH2207" s="1851"/>
    </row>
    <row r="2208" spans="1:34" ht="141.75" customHeight="1">
      <c r="A2208" s="1218"/>
      <c r="AH2208" s="1219"/>
    </row>
    <row r="2209" spans="1:34" ht="141" customHeight="1">
      <c r="A2209" s="1220"/>
      <c r="B2209" s="1221"/>
      <c r="C2209" s="1221"/>
      <c r="D2209" s="1221"/>
      <c r="E2209" s="1221"/>
      <c r="F2209" s="1221"/>
      <c r="G2209" s="1221"/>
      <c r="H2209" s="1221"/>
      <c r="I2209" s="1221"/>
      <c r="J2209" s="1221"/>
      <c r="K2209" s="1221"/>
      <c r="L2209" s="1221"/>
      <c r="M2209" s="1221"/>
      <c r="N2209" s="1221"/>
      <c r="O2209" s="1221"/>
      <c r="P2209" s="1221"/>
      <c r="Q2209" s="1221"/>
      <c r="R2209" s="1221"/>
      <c r="S2209" s="1221"/>
      <c r="T2209" s="1221"/>
      <c r="U2209" s="1221"/>
      <c r="V2209" s="1221"/>
      <c r="W2209" s="1221"/>
      <c r="X2209" s="1221"/>
      <c r="Y2209" s="1221"/>
      <c r="Z2209" s="1221"/>
      <c r="AA2209" s="1221"/>
      <c r="AB2209" s="1221"/>
      <c r="AC2209" s="1221"/>
      <c r="AD2209" s="1221"/>
      <c r="AE2209" s="1221"/>
      <c r="AF2209" s="1221"/>
      <c r="AG2209" s="1221"/>
      <c r="AH2209" s="1222"/>
    </row>
    <row r="2210" spans="1:34" ht="5.85" customHeight="1">
      <c r="A2210" s="1777"/>
      <c r="B2210" s="1778"/>
      <c r="C2210" s="1778"/>
      <c r="D2210" s="1778"/>
      <c r="E2210" s="1778"/>
      <c r="F2210" s="1778"/>
      <c r="G2210" s="1778"/>
      <c r="H2210" s="1778"/>
      <c r="I2210" s="1778"/>
      <c r="J2210" s="1778"/>
      <c r="K2210" s="1778"/>
      <c r="L2210" s="1778"/>
      <c r="M2210" s="1778"/>
      <c r="N2210" s="1778"/>
      <c r="O2210" s="1778"/>
      <c r="P2210" s="1778"/>
      <c r="Q2210" s="1778"/>
      <c r="R2210" s="1778"/>
      <c r="S2210" s="1778"/>
      <c r="T2210" s="1778"/>
      <c r="U2210" s="1778"/>
      <c r="V2210" s="1778"/>
      <c r="W2210" s="1778"/>
      <c r="X2210" s="1778"/>
      <c r="Y2210" s="1778"/>
      <c r="Z2210" s="1778"/>
      <c r="AA2210" s="1778"/>
      <c r="AB2210" s="1778"/>
      <c r="AC2210" s="1778"/>
      <c r="AD2210" s="1778"/>
      <c r="AE2210" s="1778"/>
      <c r="AF2210" s="1778"/>
      <c r="AG2210" s="1778"/>
      <c r="AH2210" s="1779"/>
    </row>
    <row r="2211" spans="1:34" ht="11.65" customHeight="1">
      <c r="A2211" s="1780" t="s">
        <v>2834</v>
      </c>
      <c r="B2211" s="1310"/>
      <c r="C2211" s="1310"/>
      <c r="D2211" s="1310"/>
      <c r="E2211" s="1310"/>
      <c r="F2211" s="1310"/>
      <c r="G2211" s="1310"/>
      <c r="H2211" s="1310"/>
      <c r="I2211" s="1310"/>
      <c r="J2211" s="1310"/>
      <c r="K2211" s="1310"/>
      <c r="L2211" s="1310"/>
      <c r="M2211" s="1310"/>
      <c r="N2211" s="1310"/>
      <c r="O2211" s="1310"/>
      <c r="P2211" s="1310"/>
      <c r="Q2211" s="1310"/>
      <c r="R2211" s="1310"/>
      <c r="S2211" s="1310"/>
      <c r="T2211" s="1310"/>
      <c r="U2211" s="1310"/>
      <c r="V2211" s="1310"/>
      <c r="W2211" s="1310"/>
      <c r="X2211" s="1310"/>
      <c r="Y2211" s="1310"/>
      <c r="Z2211" s="1310"/>
      <c r="AA2211" s="1310"/>
      <c r="AB2211" s="1310"/>
      <c r="AC2211" s="1310"/>
      <c r="AD2211" s="1309"/>
      <c r="AE2211" s="1309"/>
      <c r="AF2211" s="1781" t="s">
        <v>3131</v>
      </c>
      <c r="AG2211" s="1781"/>
      <c r="AH2211" s="1782"/>
    </row>
    <row r="2212" spans="1:34" ht="5.85" customHeight="1">
      <c r="A2212" s="1780"/>
      <c r="B2212" s="1310"/>
      <c r="C2212" s="1310"/>
      <c r="D2212" s="1310"/>
      <c r="E2212" s="1310"/>
      <c r="F2212" s="1310"/>
      <c r="G2212" s="1310"/>
      <c r="H2212" s="1310"/>
      <c r="I2212" s="1310"/>
      <c r="J2212" s="1310"/>
      <c r="K2212" s="1310"/>
      <c r="L2212" s="1310"/>
      <c r="M2212" s="1310"/>
      <c r="N2212" s="1310"/>
      <c r="O2212" s="1310"/>
      <c r="P2212" s="1310"/>
      <c r="Q2212" s="1310"/>
      <c r="R2212" s="1310"/>
      <c r="S2212" s="1310"/>
      <c r="T2212" s="1310"/>
      <c r="U2212" s="1310"/>
      <c r="V2212" s="1310"/>
      <c r="W2212" s="1310"/>
      <c r="X2212" s="1310"/>
      <c r="Y2212" s="1310"/>
      <c r="Z2212" s="1310"/>
      <c r="AA2212" s="1310"/>
      <c r="AB2212" s="1310"/>
      <c r="AC2212" s="1310"/>
      <c r="AD2212" s="1311"/>
      <c r="AE2212" s="1311"/>
      <c r="AF2212" s="1311"/>
      <c r="AG2212" s="1311"/>
      <c r="AH2212" s="1782"/>
    </row>
    <row r="2213" spans="1:34" ht="11.65" customHeight="1">
      <c r="A2213" s="1783" t="s">
        <v>2836</v>
      </c>
      <c r="B2213" s="1784"/>
      <c r="C2213" s="1784"/>
      <c r="D2213" s="1784"/>
      <c r="E2213" s="1784"/>
      <c r="F2213" s="1784"/>
      <c r="G2213" s="1784"/>
      <c r="H2213" s="1784"/>
      <c r="I2213" s="1784"/>
      <c r="J2213" s="1784"/>
      <c r="K2213" s="1784"/>
      <c r="L2213" s="1784"/>
      <c r="M2213" s="1784"/>
      <c r="N2213" s="1784"/>
      <c r="O2213" s="1784"/>
      <c r="P2213" s="1784"/>
      <c r="Q2213" s="1784"/>
      <c r="R2213" s="1784"/>
      <c r="S2213" s="1784"/>
      <c r="T2213" s="1784"/>
      <c r="U2213" s="1784"/>
      <c r="V2213" s="1784"/>
      <c r="W2213" s="1784"/>
      <c r="X2213" s="1784"/>
      <c r="Y2213" s="1784"/>
      <c r="Z2213" s="1784"/>
      <c r="AA2213" s="1784"/>
      <c r="AB2213" s="1784"/>
      <c r="AC2213" s="1784"/>
      <c r="AD2213" s="1311"/>
      <c r="AE2213" s="1311"/>
      <c r="AF2213" s="1311"/>
      <c r="AG2213" s="1311"/>
      <c r="AH2213" s="1782"/>
    </row>
    <row r="2214" spans="1:34" ht="22.5" customHeight="1">
      <c r="A2214" s="1785" t="s">
        <v>2837</v>
      </c>
      <c r="B2214" s="1786"/>
      <c r="C2214" s="1786"/>
      <c r="D2214" s="1786"/>
      <c r="E2214" s="1786"/>
      <c r="F2214" s="1786"/>
      <c r="G2214" s="1786"/>
      <c r="H2214" s="1786"/>
      <c r="I2214" s="1786"/>
      <c r="J2214" s="1786"/>
      <c r="K2214" s="1786"/>
      <c r="L2214" s="1786"/>
      <c r="M2214" s="1786"/>
      <c r="N2214" s="1786"/>
      <c r="O2214" s="1786"/>
      <c r="P2214" s="1786"/>
      <c r="Q2214" s="1786"/>
      <c r="R2214" s="1786"/>
      <c r="S2214" s="1786"/>
      <c r="T2214" s="1786"/>
      <c r="U2214" s="1786"/>
      <c r="V2214" s="1786"/>
      <c r="W2214" s="1786"/>
      <c r="X2214" s="1786"/>
      <c r="Y2214" s="1786"/>
      <c r="Z2214" s="1786"/>
      <c r="AA2214" s="1786"/>
      <c r="AB2214" s="1786"/>
      <c r="AC2214" s="1786"/>
      <c r="AD2214" s="1311"/>
      <c r="AE2214" s="1311"/>
      <c r="AF2214" s="1311"/>
      <c r="AG2214" s="1311"/>
      <c r="AH2214" s="1782"/>
    </row>
    <row r="2215" spans="1:34" ht="5.85" customHeight="1">
      <c r="A2215" s="1787" t="s">
        <v>2838</v>
      </c>
      <c r="B2215" s="1788"/>
      <c r="C2215" s="1788"/>
      <c r="D2215" s="1788"/>
      <c r="E2215" s="1788"/>
      <c r="F2215" s="1788"/>
      <c r="G2215" s="1788"/>
      <c r="H2215" s="1788"/>
      <c r="I2215" s="1788"/>
      <c r="J2215" s="1788"/>
      <c r="K2215" s="1788"/>
      <c r="L2215" s="1788"/>
      <c r="M2215" s="1788"/>
      <c r="N2215" s="1788"/>
      <c r="O2215" s="1788"/>
      <c r="P2215" s="1788"/>
      <c r="Q2215" s="1788"/>
      <c r="R2215" s="1788"/>
      <c r="S2215" s="1788"/>
      <c r="T2215" s="1788"/>
      <c r="U2215" s="1788"/>
      <c r="V2215" s="1788"/>
      <c r="W2215" s="1788"/>
      <c r="X2215" s="1788"/>
      <c r="Y2215" s="1788"/>
      <c r="Z2215" s="1788"/>
      <c r="AA2215" s="1788"/>
      <c r="AB2215" s="1788"/>
      <c r="AC2215" s="1788"/>
      <c r="AD2215" s="1311"/>
      <c r="AE2215" s="1311"/>
      <c r="AF2215" s="1311"/>
      <c r="AG2215" s="1311"/>
      <c r="AH2215" s="1782"/>
    </row>
    <row r="2216" spans="1:34" ht="5.85" customHeight="1">
      <c r="A2216" s="1787"/>
      <c r="B2216" s="1788"/>
      <c r="C2216" s="1788"/>
      <c r="D2216" s="1788"/>
      <c r="E2216" s="1788"/>
      <c r="F2216" s="1788"/>
      <c r="G2216" s="1788"/>
      <c r="H2216" s="1788"/>
      <c r="I2216" s="1788"/>
      <c r="J2216" s="1788"/>
      <c r="K2216" s="1788"/>
      <c r="L2216" s="1788"/>
      <c r="M2216" s="1788"/>
      <c r="N2216" s="1788"/>
      <c r="O2216" s="1788"/>
      <c r="P2216" s="1788"/>
      <c r="Q2216" s="1788"/>
      <c r="R2216" s="1788"/>
      <c r="S2216" s="1788"/>
      <c r="T2216" s="1788"/>
      <c r="U2216" s="1788"/>
      <c r="V2216" s="1788"/>
      <c r="W2216" s="1788"/>
      <c r="X2216" s="1788"/>
      <c r="Y2216" s="1788"/>
      <c r="Z2216" s="1788"/>
      <c r="AA2216" s="1788"/>
      <c r="AB2216" s="1788"/>
      <c r="AC2216" s="1788"/>
      <c r="AD2216" s="1782"/>
      <c r="AE2216" s="1309"/>
      <c r="AF2216" s="1309"/>
      <c r="AG2216" s="1309"/>
      <c r="AH2216" s="1782"/>
    </row>
    <row r="2217" spans="1:34" ht="11.65" customHeight="1">
      <c r="A2217" s="1787" t="s">
        <v>2839</v>
      </c>
      <c r="B2217" s="1788"/>
      <c r="C2217" s="1788"/>
      <c r="D2217" s="1788"/>
      <c r="E2217" s="1788"/>
      <c r="F2217" s="1788"/>
      <c r="G2217" s="1788"/>
      <c r="H2217" s="1788"/>
      <c r="I2217" s="1788"/>
      <c r="J2217" s="1788"/>
      <c r="K2217" s="1788"/>
      <c r="L2217" s="1788"/>
      <c r="M2217" s="1788"/>
      <c r="N2217" s="1788"/>
      <c r="O2217" s="1788"/>
      <c r="P2217" s="1788"/>
      <c r="Q2217" s="1788"/>
      <c r="R2217" s="1788"/>
      <c r="S2217" s="1788"/>
      <c r="T2217" s="1788"/>
      <c r="U2217" s="1788"/>
      <c r="V2217" s="1788"/>
      <c r="W2217" s="1788"/>
      <c r="X2217" s="1788"/>
      <c r="Y2217" s="1788"/>
      <c r="Z2217" s="1788"/>
      <c r="AA2217" s="1788"/>
      <c r="AB2217" s="1788"/>
      <c r="AC2217" s="1788"/>
      <c r="AD2217" s="1818" t="s">
        <v>2840</v>
      </c>
      <c r="AE2217" s="1818"/>
      <c r="AF2217" s="1206">
        <v>21.23</v>
      </c>
      <c r="AG2217" s="1207" t="s">
        <v>5</v>
      </c>
      <c r="AH2217" s="1800"/>
    </row>
    <row r="2218" spans="1:34" ht="10.9" customHeight="1">
      <c r="A2218" s="1819" t="s">
        <v>2841</v>
      </c>
      <c r="B2218" s="1820"/>
      <c r="C2218" s="1820"/>
      <c r="D2218" s="1820"/>
      <c r="E2218" s="1820"/>
      <c r="F2218" s="1820"/>
      <c r="G2218" s="1820"/>
      <c r="H2218" s="1820"/>
      <c r="I2218" s="1820"/>
      <c r="J2218" s="1820"/>
      <c r="K2218" s="1820"/>
      <c r="L2218" s="1820"/>
      <c r="M2218" s="1820"/>
      <c r="N2218" s="1820"/>
      <c r="O2218" s="1820"/>
      <c r="P2218" s="1820"/>
      <c r="Q2218" s="1820"/>
      <c r="R2218" s="1820"/>
      <c r="S2218" s="1820"/>
      <c r="T2218" s="1820"/>
      <c r="U2218" s="1820"/>
      <c r="V2218" s="1820"/>
      <c r="W2218" s="1820"/>
      <c r="X2218" s="1820"/>
      <c r="Y2218" s="1820"/>
      <c r="Z2218" s="1820"/>
      <c r="AA2218" s="1820"/>
      <c r="AB2218" s="1820"/>
      <c r="AC2218" s="1820"/>
      <c r="AD2218" s="1821" t="s">
        <v>2842</v>
      </c>
      <c r="AE2218" s="1821"/>
      <c r="AF2218" s="1210">
        <v>15</v>
      </c>
      <c r="AG2218" s="1211" t="s">
        <v>5</v>
      </c>
      <c r="AH2218" s="1800"/>
    </row>
    <row r="2219" spans="1:34" ht="17.45" customHeight="1">
      <c r="A2219" s="1822" t="s">
        <v>2843</v>
      </c>
      <c r="B2219" s="1802"/>
      <c r="C2219" s="1802"/>
      <c r="D2219" s="1778"/>
      <c r="E2219" s="1823" t="s">
        <v>2617</v>
      </c>
      <c r="F2219" s="1823"/>
      <c r="G2219" s="1823"/>
      <c r="H2219" s="1823"/>
      <c r="I2219" s="1823"/>
      <c r="J2219" s="1823"/>
      <c r="K2219" s="1823"/>
      <c r="L2219" s="1823"/>
      <c r="M2219" s="1823"/>
      <c r="N2219" s="1823"/>
      <c r="O2219" s="1823"/>
      <c r="P2219" s="1823"/>
      <c r="Q2219" s="1823"/>
      <c r="R2219" s="1823"/>
      <c r="S2219" s="1823"/>
      <c r="T2219" s="1823"/>
      <c r="U2219" s="1823"/>
      <c r="V2219" s="1823"/>
      <c r="W2219" s="1823"/>
      <c r="X2219" s="1823"/>
      <c r="Y2219" s="1823"/>
      <c r="Z2219" s="1823"/>
      <c r="AA2219" s="1823"/>
      <c r="AB2219" s="1823"/>
      <c r="AC2219" s="1823"/>
      <c r="AD2219" s="1823"/>
      <c r="AE2219" s="1823"/>
      <c r="AF2219" s="1823"/>
      <c r="AG2219" s="1823"/>
      <c r="AH2219" s="1779"/>
    </row>
    <row r="2220" spans="1:34" ht="17.45" customHeight="1">
      <c r="A2220" s="1824" t="s">
        <v>2844</v>
      </c>
      <c r="B2220" s="1816"/>
      <c r="C2220" s="1816"/>
      <c r="D2220" s="1309"/>
      <c r="E2220" s="1815" t="s">
        <v>2616</v>
      </c>
      <c r="F2220" s="1815"/>
      <c r="G2220" s="1111"/>
      <c r="H2220" s="1796" t="s">
        <v>2845</v>
      </c>
      <c r="I2220" s="1796"/>
      <c r="J2220" s="1796" t="s">
        <v>469</v>
      </c>
      <c r="K2220" s="1796"/>
      <c r="L2220" s="1309"/>
      <c r="M2220" s="1309"/>
      <c r="N2220" s="1816" t="s">
        <v>2846</v>
      </c>
      <c r="O2220" s="1816"/>
      <c r="P2220" s="1816"/>
      <c r="Q2220" s="1816"/>
      <c r="R2220" s="1817">
        <v>1</v>
      </c>
      <c r="S2220" s="1817"/>
      <c r="T2220" s="1817"/>
      <c r="U2220" s="1817"/>
      <c r="V2220" s="1309"/>
      <c r="W2220" s="1309"/>
      <c r="X2220" s="1309"/>
      <c r="Y2220" s="1796" t="s">
        <v>2847</v>
      </c>
      <c r="Z2220" s="1796"/>
      <c r="AA2220" s="1796"/>
      <c r="AB2220" s="1796"/>
      <c r="AC2220" s="1796"/>
      <c r="AD2220" s="1796"/>
      <c r="AE2220" s="1796"/>
      <c r="AF2220" s="1797" t="s">
        <v>2848</v>
      </c>
      <c r="AG2220" s="1797"/>
      <c r="AH2220" s="1782"/>
    </row>
    <row r="2221" spans="1:34" ht="5.85" customHeight="1">
      <c r="A2221" s="1798"/>
      <c r="B2221" s="1799"/>
      <c r="C2221" s="1799"/>
      <c r="D2221" s="1799"/>
      <c r="E2221" s="1799"/>
      <c r="F2221" s="1799"/>
      <c r="G2221" s="1799"/>
      <c r="H2221" s="1799"/>
      <c r="I2221" s="1799"/>
      <c r="J2221" s="1799"/>
      <c r="K2221" s="1799"/>
      <c r="L2221" s="1799"/>
      <c r="M2221" s="1799"/>
      <c r="N2221" s="1799"/>
      <c r="O2221" s="1799"/>
      <c r="P2221" s="1799"/>
      <c r="Q2221" s="1799"/>
      <c r="R2221" s="1799"/>
      <c r="S2221" s="1799"/>
      <c r="T2221" s="1799"/>
      <c r="U2221" s="1799"/>
      <c r="V2221" s="1799"/>
      <c r="W2221" s="1799"/>
      <c r="X2221" s="1799"/>
      <c r="Y2221" s="1799"/>
      <c r="Z2221" s="1799"/>
      <c r="AA2221" s="1799"/>
      <c r="AB2221" s="1799"/>
      <c r="AC2221" s="1799"/>
      <c r="AD2221" s="1799"/>
      <c r="AE2221" s="1799"/>
      <c r="AF2221" s="1799"/>
      <c r="AG2221" s="1799"/>
      <c r="AH2221" s="1800"/>
    </row>
    <row r="2222" spans="1:34" ht="16.7" customHeight="1">
      <c r="A2222" s="1801" t="s">
        <v>2849</v>
      </c>
      <c r="B2222" s="1802"/>
      <c r="C2222" s="1802"/>
      <c r="D2222" s="1802"/>
      <c r="E2222" s="1802"/>
      <c r="F2222" s="1802"/>
      <c r="G2222" s="1802"/>
      <c r="H2222" s="1802"/>
      <c r="I2222" s="1802"/>
      <c r="J2222" s="1803"/>
      <c r="K2222" s="1789" t="s">
        <v>2850</v>
      </c>
      <c r="L2222" s="1807"/>
      <c r="M2222" s="1789" t="s">
        <v>2851</v>
      </c>
      <c r="N2222" s="1790"/>
      <c r="O2222" s="1790"/>
      <c r="P2222" s="1790"/>
      <c r="Q2222" s="1790"/>
      <c r="R2222" s="1790"/>
      <c r="S2222" s="1790"/>
      <c r="T2222" s="1791"/>
      <c r="U2222" s="1789" t="s">
        <v>2852</v>
      </c>
      <c r="V2222" s="1790"/>
      <c r="W2222" s="1790"/>
      <c r="X2222" s="1790"/>
      <c r="Y2222" s="1790"/>
      <c r="Z2222" s="1790"/>
      <c r="AA2222" s="1790"/>
      <c r="AB2222" s="1790"/>
      <c r="AC2222" s="1790"/>
      <c r="AD2222" s="1791"/>
      <c r="AE2222" s="1810" t="s">
        <v>2853</v>
      </c>
      <c r="AF2222" s="1811"/>
      <c r="AG2222" s="1811"/>
      <c r="AH2222" s="1814"/>
    </row>
    <row r="2223" spans="1:34" ht="17.45" customHeight="1">
      <c r="A2223" s="1804"/>
      <c r="B2223" s="1805"/>
      <c r="C2223" s="1805"/>
      <c r="D2223" s="1805"/>
      <c r="E2223" s="1805"/>
      <c r="F2223" s="1805"/>
      <c r="G2223" s="1805"/>
      <c r="H2223" s="1805"/>
      <c r="I2223" s="1805"/>
      <c r="J2223" s="1806"/>
      <c r="K2223" s="1808"/>
      <c r="L2223" s="1809"/>
      <c r="M2223" s="1789" t="s">
        <v>2854</v>
      </c>
      <c r="N2223" s="1790"/>
      <c r="O2223" s="1790"/>
      <c r="P2223" s="1791"/>
      <c r="Q2223" s="1789" t="s">
        <v>2855</v>
      </c>
      <c r="R2223" s="1790"/>
      <c r="S2223" s="1790"/>
      <c r="T2223" s="1791"/>
      <c r="U2223" s="1789" t="s">
        <v>2854</v>
      </c>
      <c r="V2223" s="1790"/>
      <c r="W2223" s="1790"/>
      <c r="X2223" s="1790"/>
      <c r="Y2223" s="1790"/>
      <c r="Z2223" s="1791"/>
      <c r="AA2223" s="1789" t="s">
        <v>2855</v>
      </c>
      <c r="AB2223" s="1790"/>
      <c r="AC2223" s="1790"/>
      <c r="AD2223" s="1791"/>
      <c r="AE2223" s="1812"/>
      <c r="AF2223" s="1813"/>
      <c r="AG2223" s="1813"/>
      <c r="AH2223" s="1800"/>
    </row>
    <row r="2224" spans="1:34" ht="16.7" customHeight="1">
      <c r="A2224" s="1223"/>
      <c r="B2224" s="1224" t="s">
        <v>1478</v>
      </c>
      <c r="C2224" s="1875" t="s">
        <v>3132</v>
      </c>
      <c r="D2224" s="1876"/>
      <c r="E2224" s="1876"/>
      <c r="F2224" s="1876"/>
      <c r="G2224" s="1876"/>
      <c r="H2224" s="1876"/>
      <c r="I2224" s="1876"/>
      <c r="J2224" s="1875"/>
      <c r="K2224" s="1877">
        <v>6.0240000000000002E-2</v>
      </c>
      <c r="L2224" s="1878"/>
      <c r="M2224" s="1877">
        <v>1</v>
      </c>
      <c r="N2224" s="1879"/>
      <c r="O2224" s="1879"/>
      <c r="P2224" s="1878"/>
      <c r="Q2224" s="1877">
        <v>0</v>
      </c>
      <c r="R2224" s="1879"/>
      <c r="S2224" s="1879"/>
      <c r="T2224" s="1878"/>
      <c r="U2224" s="1880">
        <v>19.9863</v>
      </c>
      <c r="V2224" s="1881"/>
      <c r="W2224" s="1881"/>
      <c r="X2224" s="1881"/>
      <c r="Y2224" s="1881"/>
      <c r="Z2224" s="1882"/>
      <c r="AA2224" s="1880">
        <v>5.8059000000000003</v>
      </c>
      <c r="AB2224" s="1881"/>
      <c r="AC2224" s="1881"/>
      <c r="AD2224" s="1882"/>
      <c r="AE2224" s="1865">
        <v>1.204</v>
      </c>
      <c r="AF2224" s="1847"/>
      <c r="AG2224" s="1847"/>
      <c r="AH2224" s="1225"/>
    </row>
    <row r="2225" spans="1:34" ht="17.45" customHeight="1">
      <c r="A2225" s="1220"/>
      <c r="B2225" s="1209" t="s">
        <v>1474</v>
      </c>
      <c r="C2225" s="1866" t="s">
        <v>3133</v>
      </c>
      <c r="D2225" s="1867"/>
      <c r="E2225" s="1867"/>
      <c r="F2225" s="1867"/>
      <c r="G2225" s="1867"/>
      <c r="H2225" s="1867"/>
      <c r="I2225" s="1867"/>
      <c r="J2225" s="1866"/>
      <c r="K2225" s="1868">
        <v>6.0240000000000002E-2</v>
      </c>
      <c r="L2225" s="1869"/>
      <c r="M2225" s="1868">
        <v>1</v>
      </c>
      <c r="N2225" s="1870"/>
      <c r="O2225" s="1870"/>
      <c r="P2225" s="1869"/>
      <c r="Q2225" s="1868">
        <v>0</v>
      </c>
      <c r="R2225" s="1870"/>
      <c r="S2225" s="1870"/>
      <c r="T2225" s="1869"/>
      <c r="U2225" s="1871">
        <v>28.358699999999999</v>
      </c>
      <c r="V2225" s="1872"/>
      <c r="W2225" s="1872"/>
      <c r="X2225" s="1872"/>
      <c r="Y2225" s="1872"/>
      <c r="Z2225" s="1873"/>
      <c r="AA2225" s="1871">
        <v>27.987300000000001</v>
      </c>
      <c r="AB2225" s="1872"/>
      <c r="AC2225" s="1872"/>
      <c r="AD2225" s="1873"/>
      <c r="AE2225" s="1874">
        <v>1.7082999999999999</v>
      </c>
      <c r="AF2225" s="1843"/>
      <c r="AG2225" s="1843"/>
      <c r="AH2225" s="1222"/>
    </row>
    <row r="2226" spans="1:34" ht="17.45" customHeight="1">
      <c r="A2226" s="1792"/>
      <c r="B2226" s="1793"/>
      <c r="C2226" s="1793"/>
      <c r="D2226" s="1793"/>
      <c r="E2226" s="1793"/>
      <c r="F2226" s="1793"/>
      <c r="G2226" s="1793"/>
      <c r="H2226" s="1793"/>
      <c r="I2226" s="1793"/>
      <c r="J2226" s="1793"/>
      <c r="K2226" s="1794" t="s">
        <v>2856</v>
      </c>
      <c r="L2226" s="1794"/>
      <c r="M2226" s="1794"/>
      <c r="N2226" s="1794"/>
      <c r="O2226" s="1794"/>
      <c r="P2226" s="1794"/>
      <c r="Q2226" s="1794"/>
      <c r="R2226" s="1794"/>
      <c r="S2226" s="1794"/>
      <c r="T2226" s="1794"/>
      <c r="U2226" s="1794"/>
      <c r="V2226" s="1794"/>
      <c r="W2226" s="1794"/>
      <c r="X2226" s="1794"/>
      <c r="Y2226" s="1794"/>
      <c r="Z2226" s="1794"/>
      <c r="AA2226" s="1795">
        <v>2.9123000000000001</v>
      </c>
      <c r="AB2226" s="1795"/>
      <c r="AC2226" s="1795"/>
      <c r="AD2226" s="1795"/>
      <c r="AE2226" s="1795"/>
      <c r="AF2226" s="1795"/>
      <c r="AG2226" s="1795"/>
      <c r="AH2226" s="1213"/>
    </row>
    <row r="2227" spans="1:34" ht="16.7" customHeight="1">
      <c r="A2227" s="1801" t="s">
        <v>2857</v>
      </c>
      <c r="B2227" s="1825"/>
      <c r="C2227" s="1825"/>
      <c r="D2227" s="1825"/>
      <c r="E2227" s="1825"/>
      <c r="F2227" s="1825"/>
      <c r="G2227" s="1825"/>
      <c r="H2227" s="1825"/>
      <c r="I2227" s="1825"/>
      <c r="J2227" s="1825"/>
      <c r="K2227" s="1825"/>
      <c r="L2227" s="1825"/>
      <c r="M2227" s="1825"/>
      <c r="N2227" s="1826"/>
      <c r="O2227" s="1789" t="s">
        <v>2858</v>
      </c>
      <c r="P2227" s="1790"/>
      <c r="Q2227" s="1790"/>
      <c r="R2227" s="1790"/>
      <c r="S2227" s="1791"/>
      <c r="T2227" s="1827" t="s">
        <v>2850</v>
      </c>
      <c r="U2227" s="1790"/>
      <c r="V2227" s="1790"/>
      <c r="W2227" s="1213"/>
      <c r="X2227" s="1789" t="s">
        <v>2859</v>
      </c>
      <c r="Y2227" s="1790"/>
      <c r="Z2227" s="1790"/>
      <c r="AA2227" s="1790"/>
      <c r="AB2227" s="1790"/>
      <c r="AC2227" s="1790"/>
      <c r="AD2227" s="1791"/>
      <c r="AE2227" s="1810" t="s">
        <v>2853</v>
      </c>
      <c r="AF2227" s="1828"/>
      <c r="AG2227" s="1828"/>
      <c r="AH2227" s="1213"/>
    </row>
    <row r="2228" spans="1:34" ht="17.45" customHeight="1">
      <c r="A2228" s="1223"/>
      <c r="B2228" s="1224" t="s">
        <v>1011</v>
      </c>
      <c r="C2228" s="1875" t="s">
        <v>1012</v>
      </c>
      <c r="D2228" s="1876"/>
      <c r="E2228" s="1876"/>
      <c r="F2228" s="1876"/>
      <c r="G2228" s="1876"/>
      <c r="H2228" s="1876"/>
      <c r="I2228" s="1876"/>
      <c r="J2228" s="1876"/>
      <c r="K2228" s="1876"/>
      <c r="L2228" s="1876"/>
      <c r="M2228" s="1876"/>
      <c r="N2228" s="1875"/>
      <c r="O2228" s="1885">
        <v>0</v>
      </c>
      <c r="P2228" s="1886"/>
      <c r="Q2228" s="1886"/>
      <c r="R2228" s="1886"/>
      <c r="S2228" s="1887"/>
      <c r="T2228" s="1917">
        <v>0.65</v>
      </c>
      <c r="U2228" s="1886"/>
      <c r="V2228" s="1886"/>
      <c r="W2228" s="1225"/>
      <c r="X2228" s="1880">
        <v>22.593900000000001</v>
      </c>
      <c r="Y2228" s="1881"/>
      <c r="Z2228" s="1881"/>
      <c r="AA2228" s="1881"/>
      <c r="AB2228" s="1881"/>
      <c r="AC2228" s="1881"/>
      <c r="AD2228" s="1882"/>
      <c r="AE2228" s="1865">
        <v>14.686</v>
      </c>
      <c r="AF2228" s="1847"/>
      <c r="AG2228" s="1847"/>
      <c r="AH2228" s="1225"/>
    </row>
    <row r="2229" spans="1:34" ht="16.7" customHeight="1">
      <c r="A2229" s="1220"/>
      <c r="B2229" s="1209" t="s">
        <v>1015</v>
      </c>
      <c r="C2229" s="1866" t="s">
        <v>1016</v>
      </c>
      <c r="D2229" s="1867"/>
      <c r="E2229" s="1867"/>
      <c r="F2229" s="1867"/>
      <c r="G2229" s="1867"/>
      <c r="H2229" s="1867"/>
      <c r="I2229" s="1867"/>
      <c r="J2229" s="1867"/>
      <c r="K2229" s="1867"/>
      <c r="L2229" s="1867"/>
      <c r="M2229" s="1867"/>
      <c r="N2229" s="1866"/>
      <c r="O2229" s="1893">
        <v>0</v>
      </c>
      <c r="P2229" s="1894"/>
      <c r="Q2229" s="1894"/>
      <c r="R2229" s="1894"/>
      <c r="S2229" s="1895"/>
      <c r="T2229" s="1918">
        <v>0.65</v>
      </c>
      <c r="U2229" s="1894"/>
      <c r="V2229" s="1894"/>
      <c r="W2229" s="1222"/>
      <c r="X2229" s="1871">
        <v>28.112500000000001</v>
      </c>
      <c r="Y2229" s="1872"/>
      <c r="Z2229" s="1872"/>
      <c r="AA2229" s="1872"/>
      <c r="AB2229" s="1872"/>
      <c r="AC2229" s="1872"/>
      <c r="AD2229" s="1873"/>
      <c r="AE2229" s="1874">
        <v>18.273099999999999</v>
      </c>
      <c r="AF2229" s="1843"/>
      <c r="AG2229" s="1843"/>
      <c r="AH2229" s="1222"/>
    </row>
    <row r="2230" spans="1:34" ht="17.45" customHeight="1">
      <c r="A2230" s="1792"/>
      <c r="B2230" s="1778"/>
      <c r="C2230" s="1778"/>
      <c r="D2230" s="1778"/>
      <c r="E2230" s="1778"/>
      <c r="F2230" s="1778"/>
      <c r="G2230" s="1778"/>
      <c r="H2230" s="1778"/>
      <c r="I2230" s="1846" t="s">
        <v>2860</v>
      </c>
      <c r="J2230" s="1846"/>
      <c r="K2230" s="1846"/>
      <c r="L2230" s="1846"/>
      <c r="M2230" s="1846"/>
      <c r="N2230" s="1846"/>
      <c r="O2230" s="1846"/>
      <c r="P2230" s="1846"/>
      <c r="Q2230" s="1846"/>
      <c r="R2230" s="1846"/>
      <c r="S2230" s="1846"/>
      <c r="T2230" s="1846"/>
      <c r="U2230" s="1846"/>
      <c r="V2230" s="1846"/>
      <c r="W2230" s="1846"/>
      <c r="X2230" s="1846"/>
      <c r="Y2230" s="1846"/>
      <c r="Z2230" s="1793"/>
      <c r="AA2230" s="1847">
        <v>32.959099999999999</v>
      </c>
      <c r="AB2230" s="1847"/>
      <c r="AC2230" s="1847"/>
      <c r="AD2230" s="1847"/>
      <c r="AE2230" s="1847"/>
      <c r="AF2230" s="1847"/>
      <c r="AG2230" s="1847"/>
      <c r="AH2230" s="1814"/>
    </row>
    <row r="2231" spans="1:34" ht="17.45" customHeight="1">
      <c r="A2231" s="1844"/>
      <c r="B2231" s="1309"/>
      <c r="C2231" s="1309"/>
      <c r="D2231" s="1309"/>
      <c r="E2231" s="1309"/>
      <c r="F2231" s="1309"/>
      <c r="G2231" s="1309"/>
      <c r="H2231" s="1309"/>
      <c r="I2231" s="1840" t="s">
        <v>2861</v>
      </c>
      <c r="J2231" s="1840"/>
      <c r="K2231" s="1840"/>
      <c r="L2231" s="1840"/>
      <c r="M2231" s="1840"/>
      <c r="N2231" s="1840"/>
      <c r="O2231" s="1840"/>
      <c r="P2231" s="1840"/>
      <c r="Q2231" s="1840"/>
      <c r="R2231" s="1840"/>
      <c r="S2231" s="1840"/>
      <c r="T2231" s="1840"/>
      <c r="U2231" s="1840"/>
      <c r="V2231" s="1840"/>
      <c r="W2231" s="1840"/>
      <c r="X2231" s="1840"/>
      <c r="Y2231" s="1840"/>
      <c r="Z2231" s="1309"/>
      <c r="AA2231" s="1841">
        <v>35.871400000000001</v>
      </c>
      <c r="AB2231" s="1841"/>
      <c r="AC2231" s="1841"/>
      <c r="AD2231" s="1841"/>
      <c r="AE2231" s="1841"/>
      <c r="AF2231" s="1841"/>
      <c r="AG2231" s="1841"/>
      <c r="AH2231" s="1782"/>
    </row>
    <row r="2232" spans="1:34" ht="16.7" customHeight="1">
      <c r="A2232" s="1844"/>
      <c r="B2232" s="1309"/>
      <c r="C2232" s="1309"/>
      <c r="D2232" s="1309"/>
      <c r="E2232" s="1309"/>
      <c r="F2232" s="1309"/>
      <c r="G2232" s="1309"/>
      <c r="H2232" s="1309"/>
      <c r="I2232" s="1840" t="s">
        <v>2862</v>
      </c>
      <c r="J2232" s="1840"/>
      <c r="K2232" s="1840"/>
      <c r="L2232" s="1840"/>
      <c r="M2232" s="1840"/>
      <c r="N2232" s="1840"/>
      <c r="O2232" s="1840"/>
      <c r="P2232" s="1840"/>
      <c r="Q2232" s="1840"/>
      <c r="R2232" s="1840"/>
      <c r="S2232" s="1840"/>
      <c r="T2232" s="1840"/>
      <c r="U2232" s="1840"/>
      <c r="V2232" s="1840"/>
      <c r="W2232" s="1840"/>
      <c r="X2232" s="1840"/>
      <c r="Y2232" s="1840"/>
      <c r="Z2232" s="1309"/>
      <c r="AA2232" s="1841">
        <v>35.871400000000001</v>
      </c>
      <c r="AB2232" s="1841"/>
      <c r="AC2232" s="1841"/>
      <c r="AD2232" s="1841"/>
      <c r="AE2232" s="1841"/>
      <c r="AF2232" s="1841"/>
      <c r="AG2232" s="1841"/>
      <c r="AH2232" s="1782"/>
    </row>
    <row r="2233" spans="1:34" ht="17.45" customHeight="1">
      <c r="A2233" s="1844"/>
      <c r="B2233" s="1309"/>
      <c r="C2233" s="1309"/>
      <c r="D2233" s="1309"/>
      <c r="E2233" s="1309"/>
      <c r="F2233" s="1309"/>
      <c r="G2233" s="1309"/>
      <c r="H2233" s="1309"/>
      <c r="I2233" s="1840" t="s">
        <v>2863</v>
      </c>
      <c r="J2233" s="1840"/>
      <c r="K2233" s="1840"/>
      <c r="L2233" s="1840"/>
      <c r="M2233" s="1840"/>
      <c r="N2233" s="1840"/>
      <c r="O2233" s="1840"/>
      <c r="P2233" s="1840"/>
      <c r="Q2233" s="1840"/>
      <c r="R2233" s="1840"/>
      <c r="S2233" s="1840"/>
      <c r="T2233" s="1840"/>
      <c r="U2233" s="1840"/>
      <c r="V2233" s="1840"/>
      <c r="W2233" s="1840"/>
      <c r="X2233" s="1840"/>
      <c r="Y2233" s="1840"/>
      <c r="Z2233" s="1309"/>
      <c r="AA2233" s="1841">
        <v>0</v>
      </c>
      <c r="AB2233" s="1841"/>
      <c r="AC2233" s="1841"/>
      <c r="AD2233" s="1841"/>
      <c r="AE2233" s="1841"/>
      <c r="AF2233" s="1841"/>
      <c r="AG2233" s="1841"/>
      <c r="AH2233" s="1782"/>
    </row>
    <row r="2234" spans="1:34" ht="17.45" customHeight="1">
      <c r="A2234" s="1845"/>
      <c r="B2234" s="1799"/>
      <c r="C2234" s="1799"/>
      <c r="D2234" s="1799"/>
      <c r="E2234" s="1799"/>
      <c r="F2234" s="1799"/>
      <c r="G2234" s="1799"/>
      <c r="H2234" s="1799"/>
      <c r="I2234" s="1842" t="s">
        <v>2864</v>
      </c>
      <c r="J2234" s="1842"/>
      <c r="K2234" s="1842"/>
      <c r="L2234" s="1842"/>
      <c r="M2234" s="1842"/>
      <c r="N2234" s="1842"/>
      <c r="O2234" s="1842"/>
      <c r="P2234" s="1842"/>
      <c r="Q2234" s="1842"/>
      <c r="R2234" s="1842"/>
      <c r="S2234" s="1842"/>
      <c r="T2234" s="1842"/>
      <c r="U2234" s="1842"/>
      <c r="V2234" s="1842"/>
      <c r="W2234" s="1842"/>
      <c r="X2234" s="1842"/>
      <c r="Y2234" s="1842"/>
      <c r="Z2234" s="1799"/>
      <c r="AA2234" s="1843">
        <v>0</v>
      </c>
      <c r="AB2234" s="1843"/>
      <c r="AC2234" s="1843"/>
      <c r="AD2234" s="1843"/>
      <c r="AE2234" s="1843"/>
      <c r="AF2234" s="1843"/>
      <c r="AG2234" s="1843"/>
      <c r="AH2234" s="1800"/>
    </row>
    <row r="2235" spans="1:34" ht="16.7" customHeight="1">
      <c r="A2235" s="1801" t="s">
        <v>2865</v>
      </c>
      <c r="B2235" s="1825"/>
      <c r="C2235" s="1825"/>
      <c r="D2235" s="1825"/>
      <c r="E2235" s="1825"/>
      <c r="F2235" s="1825"/>
      <c r="G2235" s="1825"/>
      <c r="H2235" s="1825"/>
      <c r="I2235" s="1825"/>
      <c r="J2235" s="1825"/>
      <c r="K2235" s="1825"/>
      <c r="L2235" s="1825"/>
      <c r="M2235" s="1825"/>
      <c r="N2235" s="1826"/>
      <c r="O2235" s="1789" t="s">
        <v>2850</v>
      </c>
      <c r="P2235" s="1790"/>
      <c r="Q2235" s="1790"/>
      <c r="R2235" s="1790"/>
      <c r="S2235" s="1791"/>
      <c r="T2235" s="1827" t="s">
        <v>754</v>
      </c>
      <c r="U2235" s="1790"/>
      <c r="V2235" s="1790"/>
      <c r="W2235" s="1213"/>
      <c r="X2235" s="1789" t="s">
        <v>2866</v>
      </c>
      <c r="Y2235" s="1790"/>
      <c r="Z2235" s="1790"/>
      <c r="AA2235" s="1790"/>
      <c r="AB2235" s="1790"/>
      <c r="AC2235" s="1790"/>
      <c r="AD2235" s="1791"/>
      <c r="AE2235" s="1810" t="s">
        <v>2867</v>
      </c>
      <c r="AF2235" s="1828"/>
      <c r="AG2235" s="1828"/>
      <c r="AH2235" s="1213"/>
    </row>
    <row r="2236" spans="1:34" ht="17.45" customHeight="1">
      <c r="A2236" s="1223"/>
      <c r="B2236" s="1224" t="s">
        <v>3134</v>
      </c>
      <c r="C2236" s="1875" t="s">
        <v>3135</v>
      </c>
      <c r="D2236" s="1876"/>
      <c r="E2236" s="1876"/>
      <c r="F2236" s="1876"/>
      <c r="G2236" s="1876"/>
      <c r="H2236" s="1876"/>
      <c r="I2236" s="1876"/>
      <c r="J2236" s="1876"/>
      <c r="K2236" s="1876"/>
      <c r="L2236" s="1876"/>
      <c r="M2236" s="1876"/>
      <c r="N2236" s="1875"/>
      <c r="O2236" s="1885">
        <v>0.64166000000000001</v>
      </c>
      <c r="P2236" s="1886"/>
      <c r="Q2236" s="1886"/>
      <c r="R2236" s="1886"/>
      <c r="S2236" s="1887"/>
      <c r="T2236" s="1888" t="s">
        <v>518</v>
      </c>
      <c r="U2236" s="1889"/>
      <c r="V2236" s="1889"/>
      <c r="W2236" s="1225"/>
      <c r="X2236" s="1890">
        <v>18.809100000000001</v>
      </c>
      <c r="Y2236" s="1891"/>
      <c r="Z2236" s="1891"/>
      <c r="AA2236" s="1891"/>
      <c r="AB2236" s="1891"/>
      <c r="AC2236" s="1891"/>
      <c r="AD2236" s="1892"/>
      <c r="AE2236" s="1865">
        <v>12.069000000000001</v>
      </c>
      <c r="AF2236" s="1847"/>
      <c r="AG2236" s="1847"/>
      <c r="AH2236" s="1225"/>
    </row>
    <row r="2237" spans="1:34" ht="16.7" customHeight="1">
      <c r="A2237" s="1218"/>
      <c r="B2237" s="1205" t="s">
        <v>3047</v>
      </c>
      <c r="C2237" s="1903" t="s">
        <v>3048</v>
      </c>
      <c r="D2237" s="1815"/>
      <c r="E2237" s="1815"/>
      <c r="F2237" s="1815"/>
      <c r="G2237" s="1815"/>
      <c r="H2237" s="1815"/>
      <c r="I2237" s="1815"/>
      <c r="J2237" s="1815"/>
      <c r="K2237" s="1815"/>
      <c r="L2237" s="1815"/>
      <c r="M2237" s="1815"/>
      <c r="N2237" s="1903"/>
      <c r="O2237" s="1910">
        <v>0.51334000000000002</v>
      </c>
      <c r="P2237" s="1911"/>
      <c r="Q2237" s="1911"/>
      <c r="R2237" s="1911"/>
      <c r="S2237" s="1912"/>
      <c r="T2237" s="1913" t="s">
        <v>518</v>
      </c>
      <c r="U2237" s="1796"/>
      <c r="V2237" s="1796"/>
      <c r="W2237" s="1219"/>
      <c r="X2237" s="1914">
        <v>22.665600000000001</v>
      </c>
      <c r="Y2237" s="1915"/>
      <c r="Z2237" s="1915"/>
      <c r="AA2237" s="1915"/>
      <c r="AB2237" s="1915"/>
      <c r="AC2237" s="1915"/>
      <c r="AD2237" s="1916"/>
      <c r="AE2237" s="1909">
        <v>11.635199999999999</v>
      </c>
      <c r="AF2237" s="1841"/>
      <c r="AG2237" s="1841"/>
      <c r="AH2237" s="1219"/>
    </row>
    <row r="2238" spans="1:34" ht="17.45" customHeight="1">
      <c r="A2238" s="1218"/>
      <c r="B2238" s="1205" t="s">
        <v>3136</v>
      </c>
      <c r="C2238" s="1903" t="s">
        <v>3137</v>
      </c>
      <c r="D2238" s="1815"/>
      <c r="E2238" s="1815"/>
      <c r="F2238" s="1815"/>
      <c r="G2238" s="1815"/>
      <c r="H2238" s="1815"/>
      <c r="I2238" s="1815"/>
      <c r="J2238" s="1815"/>
      <c r="K2238" s="1815"/>
      <c r="L2238" s="1815"/>
      <c r="M2238" s="1815"/>
      <c r="N2238" s="1903"/>
      <c r="O2238" s="1910">
        <v>2.9853900000000002</v>
      </c>
      <c r="P2238" s="1911"/>
      <c r="Q2238" s="1911"/>
      <c r="R2238" s="1911"/>
      <c r="S2238" s="1912"/>
      <c r="T2238" s="1913" t="s">
        <v>518</v>
      </c>
      <c r="U2238" s="1796"/>
      <c r="V2238" s="1796"/>
      <c r="W2238" s="1219"/>
      <c r="X2238" s="1914">
        <v>6.0842999999999998</v>
      </c>
      <c r="Y2238" s="1915"/>
      <c r="Z2238" s="1915"/>
      <c r="AA2238" s="1915"/>
      <c r="AB2238" s="1915"/>
      <c r="AC2238" s="1915"/>
      <c r="AD2238" s="1916"/>
      <c r="AE2238" s="1909">
        <v>18.164000000000001</v>
      </c>
      <c r="AF2238" s="1841"/>
      <c r="AG2238" s="1841"/>
      <c r="AH2238" s="1219"/>
    </row>
    <row r="2239" spans="1:34" ht="17.45" customHeight="1">
      <c r="A2239" s="1218"/>
      <c r="B2239" s="1205" t="s">
        <v>3138</v>
      </c>
      <c r="C2239" s="1903" t="s">
        <v>3139</v>
      </c>
      <c r="D2239" s="1815"/>
      <c r="E2239" s="1815"/>
      <c r="F2239" s="1815"/>
      <c r="G2239" s="1815"/>
      <c r="H2239" s="1815"/>
      <c r="I2239" s="1815"/>
      <c r="J2239" s="1815"/>
      <c r="K2239" s="1815"/>
      <c r="L2239" s="1815"/>
      <c r="M2239" s="1815"/>
      <c r="N2239" s="1903"/>
      <c r="O2239" s="1910">
        <v>0.28436</v>
      </c>
      <c r="P2239" s="1911"/>
      <c r="Q2239" s="1911"/>
      <c r="R2239" s="1911"/>
      <c r="S2239" s="1912"/>
      <c r="T2239" s="1913" t="s">
        <v>518</v>
      </c>
      <c r="U2239" s="1796"/>
      <c r="V2239" s="1796"/>
      <c r="W2239" s="1219"/>
      <c r="X2239" s="1914">
        <v>6.9450000000000003</v>
      </c>
      <c r="Y2239" s="1915"/>
      <c r="Z2239" s="1915"/>
      <c r="AA2239" s="1915"/>
      <c r="AB2239" s="1915"/>
      <c r="AC2239" s="1915"/>
      <c r="AD2239" s="1916"/>
      <c r="AE2239" s="1909">
        <v>1.9749000000000001</v>
      </c>
      <c r="AF2239" s="1841"/>
      <c r="AG2239" s="1841"/>
      <c r="AH2239" s="1219"/>
    </row>
    <row r="2240" spans="1:34" ht="16.7" customHeight="1">
      <c r="A2240" s="1218"/>
      <c r="B2240" s="1205" t="s">
        <v>3140</v>
      </c>
      <c r="C2240" s="1903" t="s">
        <v>3141</v>
      </c>
      <c r="D2240" s="1815"/>
      <c r="E2240" s="1815"/>
      <c r="F2240" s="1815"/>
      <c r="G2240" s="1815"/>
      <c r="H2240" s="1815"/>
      <c r="I2240" s="1815"/>
      <c r="J2240" s="1815"/>
      <c r="K2240" s="1815"/>
      <c r="L2240" s="1815"/>
      <c r="M2240" s="1815"/>
      <c r="N2240" s="1903"/>
      <c r="O2240" s="1910">
        <v>0.57750000000000001</v>
      </c>
      <c r="P2240" s="1911"/>
      <c r="Q2240" s="1911"/>
      <c r="R2240" s="1911"/>
      <c r="S2240" s="1912"/>
      <c r="T2240" s="1913" t="s">
        <v>469</v>
      </c>
      <c r="U2240" s="1796"/>
      <c r="V2240" s="1796"/>
      <c r="W2240" s="1219"/>
      <c r="X2240" s="1914">
        <v>35.7545</v>
      </c>
      <c r="Y2240" s="1915"/>
      <c r="Z2240" s="1915"/>
      <c r="AA2240" s="1915"/>
      <c r="AB2240" s="1915"/>
      <c r="AC2240" s="1915"/>
      <c r="AD2240" s="1916"/>
      <c r="AE2240" s="1909">
        <v>20.648199999999999</v>
      </c>
      <c r="AF2240" s="1841"/>
      <c r="AG2240" s="1841"/>
      <c r="AH2240" s="1219"/>
    </row>
    <row r="2241" spans="1:34" ht="17.45" customHeight="1">
      <c r="A2241" s="1218"/>
      <c r="B2241" s="1205" t="s">
        <v>3142</v>
      </c>
      <c r="C2241" s="1903" t="s">
        <v>3143</v>
      </c>
      <c r="D2241" s="1815"/>
      <c r="E2241" s="1815"/>
      <c r="F2241" s="1815"/>
      <c r="G2241" s="1815"/>
      <c r="H2241" s="1815"/>
      <c r="I2241" s="1815"/>
      <c r="J2241" s="1815"/>
      <c r="K2241" s="1815"/>
      <c r="L2241" s="1815"/>
      <c r="M2241" s="1815"/>
      <c r="N2241" s="1903"/>
      <c r="O2241" s="1910">
        <v>1.754E-2</v>
      </c>
      <c r="P2241" s="1911"/>
      <c r="Q2241" s="1911"/>
      <c r="R2241" s="1911"/>
      <c r="S2241" s="1912"/>
      <c r="T2241" s="1913" t="s">
        <v>2818</v>
      </c>
      <c r="U2241" s="1796"/>
      <c r="V2241" s="1796"/>
      <c r="W2241" s="1219"/>
      <c r="X2241" s="1914">
        <v>13.561400000000001</v>
      </c>
      <c r="Y2241" s="1915"/>
      <c r="Z2241" s="1915"/>
      <c r="AA2241" s="1915"/>
      <c r="AB2241" s="1915"/>
      <c r="AC2241" s="1915"/>
      <c r="AD2241" s="1916"/>
      <c r="AE2241" s="1909">
        <v>0.2379</v>
      </c>
      <c r="AF2241" s="1841"/>
      <c r="AG2241" s="1841"/>
      <c r="AH2241" s="1219"/>
    </row>
    <row r="2242" spans="1:34" ht="17.45" customHeight="1">
      <c r="A2242" s="1220"/>
      <c r="B2242" s="1209" t="s">
        <v>3049</v>
      </c>
      <c r="C2242" s="1866" t="s">
        <v>3050</v>
      </c>
      <c r="D2242" s="1867"/>
      <c r="E2242" s="1867"/>
      <c r="F2242" s="1867"/>
      <c r="G2242" s="1867"/>
      <c r="H2242" s="1867"/>
      <c r="I2242" s="1867"/>
      <c r="J2242" s="1867"/>
      <c r="K2242" s="1867"/>
      <c r="L2242" s="1867"/>
      <c r="M2242" s="1867"/>
      <c r="N2242" s="1866"/>
      <c r="O2242" s="1893">
        <v>0.20394999999999999</v>
      </c>
      <c r="P2242" s="1894"/>
      <c r="Q2242" s="1894"/>
      <c r="R2242" s="1894"/>
      <c r="S2242" s="1895"/>
      <c r="T2242" s="1896" t="s">
        <v>2612</v>
      </c>
      <c r="U2242" s="1897"/>
      <c r="V2242" s="1897"/>
      <c r="W2242" s="1222"/>
      <c r="X2242" s="1898">
        <v>14.2006</v>
      </c>
      <c r="Y2242" s="1899"/>
      <c r="Z2242" s="1899"/>
      <c r="AA2242" s="1899"/>
      <c r="AB2242" s="1899"/>
      <c r="AC2242" s="1899"/>
      <c r="AD2242" s="1900"/>
      <c r="AE2242" s="1874">
        <v>2.8961999999999999</v>
      </c>
      <c r="AF2242" s="1843"/>
      <c r="AG2242" s="1843"/>
      <c r="AH2242" s="1222"/>
    </row>
    <row r="2243" spans="1:34" ht="16.7" customHeight="1">
      <c r="A2243" s="1792"/>
      <c r="B2243" s="1793"/>
      <c r="C2243" s="1793"/>
      <c r="D2243" s="1793"/>
      <c r="E2243" s="1793"/>
      <c r="F2243" s="1793"/>
      <c r="G2243" s="1793"/>
      <c r="H2243" s="1793"/>
      <c r="I2243" s="1794" t="s">
        <v>2869</v>
      </c>
      <c r="J2243" s="1794"/>
      <c r="K2243" s="1794"/>
      <c r="L2243" s="1794"/>
      <c r="M2243" s="1794"/>
      <c r="N2243" s="1794"/>
      <c r="O2243" s="1794"/>
      <c r="P2243" s="1794"/>
      <c r="Q2243" s="1794"/>
      <c r="R2243" s="1794"/>
      <c r="S2243" s="1794"/>
      <c r="T2243" s="1794"/>
      <c r="U2243" s="1794"/>
      <c r="V2243" s="1794"/>
      <c r="W2243" s="1794"/>
      <c r="X2243" s="1794"/>
      <c r="Y2243" s="1794"/>
      <c r="Z2243" s="1214"/>
      <c r="AA2243" s="1795">
        <v>67.625399999999999</v>
      </c>
      <c r="AB2243" s="1795"/>
      <c r="AC2243" s="1795"/>
      <c r="AD2243" s="1795"/>
      <c r="AE2243" s="1795"/>
      <c r="AF2243" s="1795"/>
      <c r="AG2243" s="1795"/>
      <c r="AH2243" s="1213"/>
    </row>
    <row r="2244" spans="1:34" ht="17.45" customHeight="1">
      <c r="A2244" s="1801" t="s">
        <v>2870</v>
      </c>
      <c r="B2244" s="1825"/>
      <c r="C2244" s="1825"/>
      <c r="D2244" s="1825"/>
      <c r="E2244" s="1825"/>
      <c r="F2244" s="1825"/>
      <c r="G2244" s="1825"/>
      <c r="H2244" s="1825"/>
      <c r="I2244" s="1825"/>
      <c r="J2244" s="1825"/>
      <c r="K2244" s="1825"/>
      <c r="L2244" s="1825"/>
      <c r="M2244" s="1825"/>
      <c r="N2244" s="1826"/>
      <c r="O2244" s="1789" t="s">
        <v>2850</v>
      </c>
      <c r="P2244" s="1790"/>
      <c r="Q2244" s="1790"/>
      <c r="R2244" s="1790"/>
      <c r="S2244" s="1791"/>
      <c r="T2244" s="1827" t="s">
        <v>754</v>
      </c>
      <c r="U2244" s="1790"/>
      <c r="V2244" s="1790"/>
      <c r="W2244" s="1213"/>
      <c r="X2244" s="1789" t="s">
        <v>2866</v>
      </c>
      <c r="Y2244" s="1790"/>
      <c r="Z2244" s="1790"/>
      <c r="AA2244" s="1790"/>
      <c r="AB2244" s="1790"/>
      <c r="AC2244" s="1790"/>
      <c r="AD2244" s="1791"/>
      <c r="AE2244" s="1810" t="s">
        <v>2867</v>
      </c>
      <c r="AF2244" s="1828"/>
      <c r="AG2244" s="1828"/>
      <c r="AH2244" s="1213"/>
    </row>
    <row r="2245" spans="1:34" ht="16.7" customHeight="1">
      <c r="A2245" s="1792"/>
      <c r="B2245" s="1793"/>
      <c r="C2245" s="1793"/>
      <c r="D2245" s="1793"/>
      <c r="E2245" s="1793"/>
      <c r="F2245" s="1793"/>
      <c r="G2245" s="1793"/>
      <c r="H2245" s="1793"/>
      <c r="I2245" s="1794" t="s">
        <v>2871</v>
      </c>
      <c r="J2245" s="1794"/>
      <c r="K2245" s="1794"/>
      <c r="L2245" s="1794"/>
      <c r="M2245" s="1794"/>
      <c r="N2245" s="1794"/>
      <c r="O2245" s="1794"/>
      <c r="P2245" s="1794"/>
      <c r="Q2245" s="1794"/>
      <c r="R2245" s="1794"/>
      <c r="S2245" s="1794"/>
      <c r="T2245" s="1794"/>
      <c r="U2245" s="1794"/>
      <c r="V2245" s="1794"/>
      <c r="W2245" s="1794"/>
      <c r="X2245" s="1794"/>
      <c r="Y2245" s="1794"/>
      <c r="Z2245" s="1214"/>
      <c r="AA2245" s="1795">
        <v>0</v>
      </c>
      <c r="AB2245" s="1795"/>
      <c r="AC2245" s="1795"/>
      <c r="AD2245" s="1795"/>
      <c r="AE2245" s="1795"/>
      <c r="AF2245" s="1795"/>
      <c r="AG2245" s="1795"/>
      <c r="AH2245" s="1213"/>
    </row>
    <row r="2246" spans="1:34" ht="17.45" customHeight="1">
      <c r="A2246" s="1801" t="s">
        <v>2872</v>
      </c>
      <c r="B2246" s="1825"/>
      <c r="C2246" s="1825"/>
      <c r="D2246" s="1825"/>
      <c r="E2246" s="1825"/>
      <c r="F2246" s="1825"/>
      <c r="G2246" s="1825"/>
      <c r="H2246" s="1825"/>
      <c r="I2246" s="1825"/>
      <c r="J2246" s="1825"/>
      <c r="K2246" s="1825"/>
      <c r="L2246" s="1825"/>
      <c r="M2246" s="1825"/>
      <c r="N2246" s="1826"/>
      <c r="O2246" s="1789" t="s">
        <v>2850</v>
      </c>
      <c r="P2246" s="1790"/>
      <c r="Q2246" s="1790"/>
      <c r="R2246" s="1790"/>
      <c r="S2246" s="1791"/>
      <c r="T2246" s="1827" t="s">
        <v>754</v>
      </c>
      <c r="U2246" s="1790"/>
      <c r="V2246" s="1790"/>
      <c r="W2246" s="1213"/>
      <c r="X2246" s="1789" t="s">
        <v>2866</v>
      </c>
      <c r="Y2246" s="1790"/>
      <c r="Z2246" s="1790"/>
      <c r="AA2246" s="1790"/>
      <c r="AB2246" s="1790"/>
      <c r="AC2246" s="1790"/>
      <c r="AD2246" s="1791"/>
      <c r="AE2246" s="1810" t="s">
        <v>2867</v>
      </c>
      <c r="AF2246" s="1828"/>
      <c r="AG2246" s="1828"/>
      <c r="AH2246" s="1213"/>
    </row>
    <row r="2247" spans="1:34" ht="17.45" customHeight="1">
      <c r="A2247" s="1901" t="s">
        <v>3144</v>
      </c>
      <c r="B2247" s="1902"/>
      <c r="C2247" s="1902"/>
      <c r="D2247" s="1902"/>
      <c r="E2247" s="1902"/>
      <c r="F2247" s="1875" t="s">
        <v>3145</v>
      </c>
      <c r="G2247" s="1876"/>
      <c r="H2247" s="1876"/>
      <c r="I2247" s="1876"/>
      <c r="J2247" s="1876"/>
      <c r="K2247" s="1876"/>
      <c r="L2247" s="1876"/>
      <c r="M2247" s="1876"/>
      <c r="N2247" s="1875"/>
      <c r="O2247" s="1885">
        <v>3.6099999999999999E-3</v>
      </c>
      <c r="P2247" s="1886"/>
      <c r="Q2247" s="1886"/>
      <c r="R2247" s="1886"/>
      <c r="S2247" s="1887"/>
      <c r="T2247" s="1888" t="s">
        <v>109</v>
      </c>
      <c r="U2247" s="1889"/>
      <c r="V2247" s="1889"/>
      <c r="W2247" s="1225"/>
      <c r="X2247" s="1890">
        <v>33.54</v>
      </c>
      <c r="Y2247" s="1891"/>
      <c r="Z2247" s="1891"/>
      <c r="AA2247" s="1891"/>
      <c r="AB2247" s="1891"/>
      <c r="AC2247" s="1891"/>
      <c r="AD2247" s="1892"/>
      <c r="AE2247" s="1865">
        <v>0.1211</v>
      </c>
      <c r="AF2247" s="1847"/>
      <c r="AG2247" s="1847"/>
      <c r="AH2247" s="1225"/>
    </row>
    <row r="2248" spans="1:34" ht="16.7" customHeight="1">
      <c r="A2248" s="1787" t="s">
        <v>3053</v>
      </c>
      <c r="B2248" s="1788"/>
      <c r="C2248" s="1788"/>
      <c r="D2248" s="1788"/>
      <c r="E2248" s="1788"/>
      <c r="F2248" s="1903" t="s">
        <v>3054</v>
      </c>
      <c r="G2248" s="1815"/>
      <c r="H2248" s="1815"/>
      <c r="I2248" s="1815"/>
      <c r="J2248" s="1815"/>
      <c r="K2248" s="1815"/>
      <c r="L2248" s="1815"/>
      <c r="M2248" s="1815"/>
      <c r="N2248" s="1903"/>
      <c r="O2248" s="1910">
        <v>2.0000000000000001E-4</v>
      </c>
      <c r="P2248" s="1911"/>
      <c r="Q2248" s="1911"/>
      <c r="R2248" s="1911"/>
      <c r="S2248" s="1912"/>
      <c r="T2248" s="1913" t="s">
        <v>109</v>
      </c>
      <c r="U2248" s="1796"/>
      <c r="V2248" s="1796"/>
      <c r="W2248" s="1219"/>
      <c r="X2248" s="1914">
        <v>33.54</v>
      </c>
      <c r="Y2248" s="1915"/>
      <c r="Z2248" s="1915"/>
      <c r="AA2248" s="1915"/>
      <c r="AB2248" s="1915"/>
      <c r="AC2248" s="1915"/>
      <c r="AD2248" s="1916"/>
      <c r="AE2248" s="1909">
        <v>6.7000000000000002E-3</v>
      </c>
      <c r="AF2248" s="1841"/>
      <c r="AG2248" s="1841"/>
      <c r="AH2248" s="1219"/>
    </row>
    <row r="2249" spans="1:34" ht="17.45" customHeight="1">
      <c r="A2249" s="1787" t="s">
        <v>3055</v>
      </c>
      <c r="B2249" s="1788"/>
      <c r="C2249" s="1788"/>
      <c r="D2249" s="1788"/>
      <c r="E2249" s="1788"/>
      <c r="F2249" s="1903" t="s">
        <v>3056</v>
      </c>
      <c r="G2249" s="1815"/>
      <c r="H2249" s="1815"/>
      <c r="I2249" s="1815"/>
      <c r="J2249" s="1815"/>
      <c r="K2249" s="1815"/>
      <c r="L2249" s="1815"/>
      <c r="M2249" s="1815"/>
      <c r="N2249" s="1903"/>
      <c r="O2249" s="1910">
        <v>3.8500000000000001E-3</v>
      </c>
      <c r="P2249" s="1911"/>
      <c r="Q2249" s="1911"/>
      <c r="R2249" s="1911"/>
      <c r="S2249" s="1912"/>
      <c r="T2249" s="1913" t="s">
        <v>109</v>
      </c>
      <c r="U2249" s="1796"/>
      <c r="V2249" s="1796"/>
      <c r="W2249" s="1219"/>
      <c r="X2249" s="1914">
        <v>33.54</v>
      </c>
      <c r="Y2249" s="1915"/>
      <c r="Z2249" s="1915"/>
      <c r="AA2249" s="1915"/>
      <c r="AB2249" s="1915"/>
      <c r="AC2249" s="1915"/>
      <c r="AD2249" s="1916"/>
      <c r="AE2249" s="1909">
        <v>0.12909999999999999</v>
      </c>
      <c r="AF2249" s="1841"/>
      <c r="AG2249" s="1841"/>
      <c r="AH2249" s="1219"/>
    </row>
    <row r="2250" spans="1:34" ht="17.45" customHeight="1">
      <c r="A2250" s="1787" t="s">
        <v>3146</v>
      </c>
      <c r="B2250" s="1788"/>
      <c r="C2250" s="1788"/>
      <c r="D2250" s="1788"/>
      <c r="E2250" s="1788"/>
      <c r="F2250" s="1903" t="s">
        <v>3147</v>
      </c>
      <c r="G2250" s="1815"/>
      <c r="H2250" s="1815"/>
      <c r="I2250" s="1815"/>
      <c r="J2250" s="1815"/>
      <c r="K2250" s="1815"/>
      <c r="L2250" s="1815"/>
      <c r="M2250" s="1815"/>
      <c r="N2250" s="1903"/>
      <c r="O2250" s="1910">
        <v>7.4599999999999996E-3</v>
      </c>
      <c r="P2250" s="1911"/>
      <c r="Q2250" s="1911"/>
      <c r="R2250" s="1911"/>
      <c r="S2250" s="1912"/>
      <c r="T2250" s="1913" t="s">
        <v>109</v>
      </c>
      <c r="U2250" s="1796"/>
      <c r="V2250" s="1796"/>
      <c r="W2250" s="1219"/>
      <c r="X2250" s="1914">
        <v>33.54</v>
      </c>
      <c r="Y2250" s="1915"/>
      <c r="Z2250" s="1915"/>
      <c r="AA2250" s="1915"/>
      <c r="AB2250" s="1915"/>
      <c r="AC2250" s="1915"/>
      <c r="AD2250" s="1916"/>
      <c r="AE2250" s="1909">
        <v>0.25019999999999998</v>
      </c>
      <c r="AF2250" s="1841"/>
      <c r="AG2250" s="1841"/>
      <c r="AH2250" s="1219"/>
    </row>
    <row r="2251" spans="1:34" ht="16.7" customHeight="1">
      <c r="A2251" s="1787" t="s">
        <v>3148</v>
      </c>
      <c r="B2251" s="1788"/>
      <c r="C2251" s="1788"/>
      <c r="D2251" s="1788"/>
      <c r="E2251" s="1788"/>
      <c r="F2251" s="1903" t="s">
        <v>3149</v>
      </c>
      <c r="G2251" s="1815"/>
      <c r="H2251" s="1815"/>
      <c r="I2251" s="1815"/>
      <c r="J2251" s="1815"/>
      <c r="K2251" s="1815"/>
      <c r="L2251" s="1815"/>
      <c r="M2251" s="1815"/>
      <c r="N2251" s="1903"/>
      <c r="O2251" s="1910">
        <v>5.2999999999999998E-4</v>
      </c>
      <c r="P2251" s="1911"/>
      <c r="Q2251" s="1911"/>
      <c r="R2251" s="1911"/>
      <c r="S2251" s="1912"/>
      <c r="T2251" s="1913" t="s">
        <v>109</v>
      </c>
      <c r="U2251" s="1796"/>
      <c r="V2251" s="1796"/>
      <c r="W2251" s="1219"/>
      <c r="X2251" s="1914">
        <v>33.54</v>
      </c>
      <c r="Y2251" s="1915"/>
      <c r="Z2251" s="1915"/>
      <c r="AA2251" s="1915"/>
      <c r="AB2251" s="1915"/>
      <c r="AC2251" s="1915"/>
      <c r="AD2251" s="1916"/>
      <c r="AE2251" s="1909">
        <v>1.78E-2</v>
      </c>
      <c r="AF2251" s="1841"/>
      <c r="AG2251" s="1841"/>
      <c r="AH2251" s="1219"/>
    </row>
    <row r="2252" spans="1:34" ht="17.45" customHeight="1">
      <c r="A2252" s="1787" t="s">
        <v>3150</v>
      </c>
      <c r="B2252" s="1788"/>
      <c r="C2252" s="1788"/>
      <c r="D2252" s="1788"/>
      <c r="E2252" s="1788"/>
      <c r="F2252" s="1903" t="s">
        <v>3151</v>
      </c>
      <c r="G2252" s="1815"/>
      <c r="H2252" s="1815"/>
      <c r="I2252" s="1815"/>
      <c r="J2252" s="1815"/>
      <c r="K2252" s="1815"/>
      <c r="L2252" s="1815"/>
      <c r="M2252" s="1815"/>
      <c r="N2252" s="1903"/>
      <c r="O2252" s="1910">
        <v>6.9300000000000004E-3</v>
      </c>
      <c r="P2252" s="1911"/>
      <c r="Q2252" s="1911"/>
      <c r="R2252" s="1911"/>
      <c r="S2252" s="1912"/>
      <c r="T2252" s="1913" t="s">
        <v>109</v>
      </c>
      <c r="U2252" s="1796"/>
      <c r="V2252" s="1796"/>
      <c r="W2252" s="1219"/>
      <c r="X2252" s="1914">
        <v>33.54</v>
      </c>
      <c r="Y2252" s="1915"/>
      <c r="Z2252" s="1915"/>
      <c r="AA2252" s="1915"/>
      <c r="AB2252" s="1915"/>
      <c r="AC2252" s="1915"/>
      <c r="AD2252" s="1916"/>
      <c r="AE2252" s="1909">
        <v>0.2324</v>
      </c>
      <c r="AF2252" s="1841"/>
      <c r="AG2252" s="1841"/>
      <c r="AH2252" s="1219"/>
    </row>
    <row r="2253" spans="1:34" ht="16.7" customHeight="1">
      <c r="A2253" s="1819" t="s">
        <v>3152</v>
      </c>
      <c r="B2253" s="1820"/>
      <c r="C2253" s="1820"/>
      <c r="D2253" s="1820"/>
      <c r="E2253" s="1820"/>
      <c r="F2253" s="1866" t="s">
        <v>3153</v>
      </c>
      <c r="G2253" s="1867"/>
      <c r="H2253" s="1867"/>
      <c r="I2253" s="1867"/>
      <c r="J2253" s="1867"/>
      <c r="K2253" s="1867"/>
      <c r="L2253" s="1867"/>
      <c r="M2253" s="1867"/>
      <c r="N2253" s="1866"/>
      <c r="O2253" s="1893">
        <v>2.0000000000000002E-5</v>
      </c>
      <c r="P2253" s="1894"/>
      <c r="Q2253" s="1894"/>
      <c r="R2253" s="1894"/>
      <c r="S2253" s="1895"/>
      <c r="T2253" s="1896" t="s">
        <v>109</v>
      </c>
      <c r="U2253" s="1897"/>
      <c r="V2253" s="1897"/>
      <c r="W2253" s="1222"/>
      <c r="X2253" s="1898">
        <v>33.54</v>
      </c>
      <c r="Y2253" s="1899"/>
      <c r="Z2253" s="1899"/>
      <c r="AA2253" s="1899"/>
      <c r="AB2253" s="1899"/>
      <c r="AC2253" s="1899"/>
      <c r="AD2253" s="1900"/>
      <c r="AE2253" s="1874">
        <v>6.9999999999999999E-4</v>
      </c>
      <c r="AF2253" s="1843"/>
      <c r="AG2253" s="1843"/>
      <c r="AH2253" s="1222"/>
    </row>
    <row r="2254" spans="1:34" ht="17.45" customHeight="1">
      <c r="A2254" s="1792"/>
      <c r="B2254" s="1793"/>
      <c r="C2254" s="1793"/>
      <c r="D2254" s="1793"/>
      <c r="E2254" s="1793"/>
      <c r="F2254" s="1793"/>
      <c r="G2254" s="1793"/>
      <c r="H2254" s="1793"/>
      <c r="I2254" s="1793"/>
      <c r="J2254" s="1793"/>
      <c r="K2254" s="1794" t="s">
        <v>2873</v>
      </c>
      <c r="L2254" s="1794"/>
      <c r="M2254" s="1794"/>
      <c r="N2254" s="1794"/>
      <c r="O2254" s="1794"/>
      <c r="P2254" s="1794"/>
      <c r="Q2254" s="1794"/>
      <c r="R2254" s="1794"/>
      <c r="S2254" s="1794"/>
      <c r="T2254" s="1794"/>
      <c r="U2254" s="1794"/>
      <c r="V2254" s="1794"/>
      <c r="W2254" s="1794"/>
      <c r="X2254" s="1794"/>
      <c r="Y2254" s="1794"/>
      <c r="Z2254" s="1794"/>
      <c r="AA2254" s="1794"/>
      <c r="AB2254" s="1214"/>
      <c r="AC2254" s="1795">
        <v>0.75800000000000001</v>
      </c>
      <c r="AD2254" s="1795"/>
      <c r="AE2254" s="1795"/>
      <c r="AF2254" s="1795"/>
      <c r="AG2254" s="1795"/>
      <c r="AH2254" s="1213"/>
    </row>
    <row r="2255" spans="1:34" ht="17.45" customHeight="1">
      <c r="A2255" s="1801" t="s">
        <v>2874</v>
      </c>
      <c r="B2255" s="1825"/>
      <c r="C2255" s="1825"/>
      <c r="D2255" s="1825"/>
      <c r="E2255" s="1825"/>
      <c r="F2255" s="1825"/>
      <c r="G2255" s="1825"/>
      <c r="H2255" s="1825"/>
      <c r="I2255" s="1825"/>
      <c r="J2255" s="1826"/>
      <c r="K2255" s="1789" t="s">
        <v>2850</v>
      </c>
      <c r="L2255" s="1791"/>
      <c r="M2255" s="1855" t="s">
        <v>2875</v>
      </c>
      <c r="N2255" s="1856"/>
      <c r="O2255" s="1857"/>
      <c r="P2255" s="1855" t="s">
        <v>2876</v>
      </c>
      <c r="Q2255" s="1856"/>
      <c r="R2255" s="1857"/>
      <c r="S2255" s="1855" t="s">
        <v>2877</v>
      </c>
      <c r="T2255" s="1857"/>
      <c r="U2255" s="1789" t="s">
        <v>2878</v>
      </c>
      <c r="V2255" s="1790"/>
      <c r="W2255" s="1791"/>
      <c r="X2255" s="1789" t="s">
        <v>2879</v>
      </c>
      <c r="Y2255" s="1790"/>
      <c r="Z2255" s="1790"/>
      <c r="AA2255" s="1790"/>
      <c r="AB2255" s="1791"/>
      <c r="AC2255" s="1789" t="s">
        <v>2880</v>
      </c>
      <c r="AD2255" s="1791"/>
      <c r="AE2255" s="1810" t="s">
        <v>2867</v>
      </c>
      <c r="AF2255" s="1828"/>
      <c r="AG2255" s="1828"/>
      <c r="AH2255" s="1213"/>
    </row>
    <row r="2256" spans="1:34" ht="16.7" customHeight="1">
      <c r="A2256" s="1901" t="s">
        <v>3154</v>
      </c>
      <c r="B2256" s="1902"/>
      <c r="C2256" s="1902"/>
      <c r="D2256" s="1902"/>
      <c r="E2256" s="1902"/>
      <c r="F2256" s="1875" t="s">
        <v>3145</v>
      </c>
      <c r="G2256" s="1876"/>
      <c r="H2256" s="1876"/>
      <c r="I2256" s="1876"/>
      <c r="J2256" s="1875"/>
      <c r="K2256" s="1877">
        <v>3.6099999999999999E-3</v>
      </c>
      <c r="L2256" s="1878"/>
      <c r="M2256" s="1890">
        <v>0</v>
      </c>
      <c r="N2256" s="1891"/>
      <c r="O2256" s="1892"/>
      <c r="P2256" s="1890">
        <v>0</v>
      </c>
      <c r="Q2256" s="1891"/>
      <c r="R2256" s="1892"/>
      <c r="S2256" s="1890">
        <v>0</v>
      </c>
      <c r="T2256" s="1892"/>
      <c r="U2256" s="1890">
        <v>1.1000000000000001</v>
      </c>
      <c r="V2256" s="1891"/>
      <c r="W2256" s="1892"/>
      <c r="X2256" s="1890">
        <v>0.88</v>
      </c>
      <c r="Y2256" s="1891"/>
      <c r="Z2256" s="1891"/>
      <c r="AA2256" s="1891"/>
      <c r="AB2256" s="1892"/>
      <c r="AC2256" s="1890">
        <v>0.72</v>
      </c>
      <c r="AD2256" s="1892"/>
      <c r="AE2256" s="1865">
        <v>0</v>
      </c>
      <c r="AF2256" s="1847"/>
      <c r="AG2256" s="1847"/>
      <c r="AH2256" s="1225"/>
    </row>
    <row r="2257" spans="1:34" ht="17.45" customHeight="1">
      <c r="A2257" s="1787" t="s">
        <v>3059</v>
      </c>
      <c r="B2257" s="1788"/>
      <c r="C2257" s="1788"/>
      <c r="D2257" s="1788"/>
      <c r="E2257" s="1788"/>
      <c r="F2257" s="1903" t="s">
        <v>3054</v>
      </c>
      <c r="G2257" s="1815"/>
      <c r="H2257" s="1815"/>
      <c r="I2257" s="1815"/>
      <c r="J2257" s="1903"/>
      <c r="K2257" s="1904">
        <v>2.0000000000000001E-4</v>
      </c>
      <c r="L2257" s="1905"/>
      <c r="M2257" s="1914">
        <v>0</v>
      </c>
      <c r="N2257" s="1915"/>
      <c r="O2257" s="1916"/>
      <c r="P2257" s="1914">
        <v>0</v>
      </c>
      <c r="Q2257" s="1915"/>
      <c r="R2257" s="1916"/>
      <c r="S2257" s="1914">
        <v>0</v>
      </c>
      <c r="T2257" s="1916"/>
      <c r="U2257" s="1914">
        <v>1.1000000000000001</v>
      </c>
      <c r="V2257" s="1915"/>
      <c r="W2257" s="1916"/>
      <c r="X2257" s="1914">
        <v>0.88</v>
      </c>
      <c r="Y2257" s="1915"/>
      <c r="Z2257" s="1915"/>
      <c r="AA2257" s="1915"/>
      <c r="AB2257" s="1916"/>
      <c r="AC2257" s="1914">
        <v>0.72</v>
      </c>
      <c r="AD2257" s="1916"/>
      <c r="AE2257" s="1909">
        <v>0</v>
      </c>
      <c r="AF2257" s="1841"/>
      <c r="AG2257" s="1841"/>
      <c r="AH2257" s="1219"/>
    </row>
    <row r="2258" spans="1:34" ht="17.45" customHeight="1">
      <c r="A2258" s="1787" t="s">
        <v>3060</v>
      </c>
      <c r="B2258" s="1788"/>
      <c r="C2258" s="1788"/>
      <c r="D2258" s="1788"/>
      <c r="E2258" s="1788"/>
      <c r="F2258" s="1903" t="s">
        <v>3056</v>
      </c>
      <c r="G2258" s="1815"/>
      <c r="H2258" s="1815"/>
      <c r="I2258" s="1815"/>
      <c r="J2258" s="1903"/>
      <c r="K2258" s="1904">
        <v>3.8500000000000001E-3</v>
      </c>
      <c r="L2258" s="1905"/>
      <c r="M2258" s="1914">
        <v>0</v>
      </c>
      <c r="N2258" s="1915"/>
      <c r="O2258" s="1916"/>
      <c r="P2258" s="1914">
        <v>0</v>
      </c>
      <c r="Q2258" s="1915"/>
      <c r="R2258" s="1916"/>
      <c r="S2258" s="1914">
        <v>0</v>
      </c>
      <c r="T2258" s="1916"/>
      <c r="U2258" s="1914">
        <v>1.1000000000000001</v>
      </c>
      <c r="V2258" s="1915"/>
      <c r="W2258" s="1916"/>
      <c r="X2258" s="1914">
        <v>0.88</v>
      </c>
      <c r="Y2258" s="1915"/>
      <c r="Z2258" s="1915"/>
      <c r="AA2258" s="1915"/>
      <c r="AB2258" s="1916"/>
      <c r="AC2258" s="1914">
        <v>0.72</v>
      </c>
      <c r="AD2258" s="1916"/>
      <c r="AE2258" s="1909">
        <v>0</v>
      </c>
      <c r="AF2258" s="1841"/>
      <c r="AG2258" s="1841"/>
      <c r="AH2258" s="1219"/>
    </row>
    <row r="2259" spans="1:34" ht="16.7" customHeight="1">
      <c r="A2259" s="1787" t="s">
        <v>3155</v>
      </c>
      <c r="B2259" s="1788"/>
      <c r="C2259" s="1788"/>
      <c r="D2259" s="1788"/>
      <c r="E2259" s="1788"/>
      <c r="F2259" s="1903" t="s">
        <v>3147</v>
      </c>
      <c r="G2259" s="1815"/>
      <c r="H2259" s="1815"/>
      <c r="I2259" s="1815"/>
      <c r="J2259" s="1903"/>
      <c r="K2259" s="1904">
        <v>7.4599999999999996E-3</v>
      </c>
      <c r="L2259" s="1905"/>
      <c r="M2259" s="1914">
        <v>0</v>
      </c>
      <c r="N2259" s="1915"/>
      <c r="O2259" s="1916"/>
      <c r="P2259" s="1914">
        <v>0</v>
      </c>
      <c r="Q2259" s="1915"/>
      <c r="R2259" s="1916"/>
      <c r="S2259" s="1914">
        <v>0</v>
      </c>
      <c r="T2259" s="1916"/>
      <c r="U2259" s="1914">
        <v>1.1000000000000001</v>
      </c>
      <c r="V2259" s="1915"/>
      <c r="W2259" s="1916"/>
      <c r="X2259" s="1914">
        <v>0.88</v>
      </c>
      <c r="Y2259" s="1915"/>
      <c r="Z2259" s="1915"/>
      <c r="AA2259" s="1915"/>
      <c r="AB2259" s="1916"/>
      <c r="AC2259" s="1914">
        <v>0.72</v>
      </c>
      <c r="AD2259" s="1916"/>
      <c r="AE2259" s="1909">
        <v>0</v>
      </c>
      <c r="AF2259" s="1841"/>
      <c r="AG2259" s="1841"/>
      <c r="AH2259" s="1219"/>
    </row>
    <row r="2260" spans="1:34" ht="8.65" customHeight="1">
      <c r="A2260" s="1220"/>
      <c r="B2260" s="1221"/>
      <c r="C2260" s="1221"/>
      <c r="D2260" s="1221"/>
      <c r="E2260" s="1221"/>
      <c r="F2260" s="1221"/>
      <c r="G2260" s="1221"/>
      <c r="H2260" s="1221"/>
      <c r="I2260" s="1221"/>
      <c r="J2260" s="1221"/>
      <c r="K2260" s="1221"/>
      <c r="L2260" s="1221"/>
      <c r="M2260" s="1221"/>
      <c r="N2260" s="1221"/>
      <c r="O2260" s="1221"/>
      <c r="P2260" s="1221"/>
      <c r="Q2260" s="1221"/>
      <c r="R2260" s="1221"/>
      <c r="S2260" s="1221"/>
      <c r="T2260" s="1221"/>
      <c r="U2260" s="1221"/>
      <c r="V2260" s="1221"/>
      <c r="W2260" s="1221"/>
      <c r="X2260" s="1221"/>
      <c r="Y2260" s="1221"/>
      <c r="Z2260" s="1221"/>
      <c r="AA2260" s="1221"/>
      <c r="AB2260" s="1221"/>
      <c r="AC2260" s="1221"/>
      <c r="AD2260" s="1221"/>
      <c r="AE2260" s="1221"/>
      <c r="AF2260" s="1221"/>
      <c r="AG2260" s="1221"/>
      <c r="AH2260" s="1222"/>
    </row>
    <row r="2261" spans="1:34" ht="5.85" customHeight="1">
      <c r="A2261" s="1777"/>
      <c r="B2261" s="1778"/>
      <c r="C2261" s="1778"/>
      <c r="D2261" s="1778"/>
      <c r="E2261" s="1778"/>
      <c r="F2261" s="1778"/>
      <c r="G2261" s="1778"/>
      <c r="H2261" s="1778"/>
      <c r="I2261" s="1778"/>
      <c r="J2261" s="1778"/>
      <c r="K2261" s="1778"/>
      <c r="L2261" s="1778"/>
      <c r="M2261" s="1778"/>
      <c r="N2261" s="1778"/>
      <c r="O2261" s="1778"/>
      <c r="P2261" s="1778"/>
      <c r="Q2261" s="1778"/>
      <c r="R2261" s="1778"/>
      <c r="S2261" s="1778"/>
      <c r="T2261" s="1778"/>
      <c r="U2261" s="1778"/>
      <c r="V2261" s="1778"/>
      <c r="W2261" s="1778"/>
      <c r="X2261" s="1778"/>
      <c r="Y2261" s="1778"/>
      <c r="Z2261" s="1778"/>
      <c r="AA2261" s="1778"/>
      <c r="AB2261" s="1778"/>
      <c r="AC2261" s="1778"/>
      <c r="AD2261" s="1778"/>
      <c r="AE2261" s="1778"/>
      <c r="AF2261" s="1778"/>
      <c r="AG2261" s="1778"/>
      <c r="AH2261" s="1779"/>
    </row>
    <row r="2262" spans="1:34" ht="11.65" customHeight="1">
      <c r="A2262" s="1780" t="s">
        <v>2834</v>
      </c>
      <c r="B2262" s="1310"/>
      <c r="C2262" s="1310"/>
      <c r="D2262" s="1310"/>
      <c r="E2262" s="1310"/>
      <c r="F2262" s="1310"/>
      <c r="G2262" s="1310"/>
      <c r="H2262" s="1310"/>
      <c r="I2262" s="1310"/>
      <c r="J2262" s="1310"/>
      <c r="K2262" s="1310"/>
      <c r="L2262" s="1310"/>
      <c r="M2262" s="1310"/>
      <c r="N2262" s="1310"/>
      <c r="O2262" s="1310"/>
      <c r="P2262" s="1310"/>
      <c r="Q2262" s="1310"/>
      <c r="R2262" s="1310"/>
      <c r="S2262" s="1310"/>
      <c r="T2262" s="1310"/>
      <c r="U2262" s="1310"/>
      <c r="V2262" s="1310"/>
      <c r="W2262" s="1310"/>
      <c r="X2262" s="1310"/>
      <c r="Y2262" s="1310"/>
      <c r="Z2262" s="1310"/>
      <c r="AA2262" s="1310"/>
      <c r="AB2262" s="1310"/>
      <c r="AC2262" s="1310"/>
      <c r="AD2262" s="1309"/>
      <c r="AE2262" s="1309"/>
      <c r="AF2262" s="1781" t="s">
        <v>3156</v>
      </c>
      <c r="AG2262" s="1781"/>
      <c r="AH2262" s="1782"/>
    </row>
    <row r="2263" spans="1:34" ht="5.0999999999999996" customHeight="1">
      <c r="A2263" s="1780"/>
      <c r="B2263" s="1310"/>
      <c r="C2263" s="1310"/>
      <c r="D2263" s="1310"/>
      <c r="E2263" s="1310"/>
      <c r="F2263" s="1310"/>
      <c r="G2263" s="1310"/>
      <c r="H2263" s="1310"/>
      <c r="I2263" s="1310"/>
      <c r="J2263" s="1310"/>
      <c r="K2263" s="1310"/>
      <c r="L2263" s="1310"/>
      <c r="M2263" s="1310"/>
      <c r="N2263" s="1310"/>
      <c r="O2263" s="1310"/>
      <c r="P2263" s="1310"/>
      <c r="Q2263" s="1310"/>
      <c r="R2263" s="1310"/>
      <c r="S2263" s="1310"/>
      <c r="T2263" s="1310"/>
      <c r="U2263" s="1310"/>
      <c r="V2263" s="1310"/>
      <c r="W2263" s="1310"/>
      <c r="X2263" s="1310"/>
      <c r="Y2263" s="1310"/>
      <c r="Z2263" s="1310"/>
      <c r="AA2263" s="1310"/>
      <c r="AB2263" s="1310"/>
      <c r="AC2263" s="1310"/>
      <c r="AD2263" s="1311"/>
      <c r="AE2263" s="1311"/>
      <c r="AF2263" s="1311"/>
      <c r="AG2263" s="1311"/>
      <c r="AH2263" s="1782"/>
    </row>
    <row r="2264" spans="1:34" ht="11.65" customHeight="1">
      <c r="A2264" s="1783" t="s">
        <v>2836</v>
      </c>
      <c r="B2264" s="1784"/>
      <c r="C2264" s="1784"/>
      <c r="D2264" s="1784"/>
      <c r="E2264" s="1784"/>
      <c r="F2264" s="1784"/>
      <c r="G2264" s="1784"/>
      <c r="H2264" s="1784"/>
      <c r="I2264" s="1784"/>
      <c r="J2264" s="1784"/>
      <c r="K2264" s="1784"/>
      <c r="L2264" s="1784"/>
      <c r="M2264" s="1784"/>
      <c r="N2264" s="1784"/>
      <c r="O2264" s="1784"/>
      <c r="P2264" s="1784"/>
      <c r="Q2264" s="1784"/>
      <c r="R2264" s="1784"/>
      <c r="S2264" s="1784"/>
      <c r="T2264" s="1784"/>
      <c r="U2264" s="1784"/>
      <c r="V2264" s="1784"/>
      <c r="W2264" s="1784"/>
      <c r="X2264" s="1784"/>
      <c r="Y2264" s="1784"/>
      <c r="Z2264" s="1784"/>
      <c r="AA2264" s="1784"/>
      <c r="AB2264" s="1784"/>
      <c r="AC2264" s="1784"/>
      <c r="AD2264" s="1311"/>
      <c r="AE2264" s="1311"/>
      <c r="AF2264" s="1311"/>
      <c r="AG2264" s="1311"/>
      <c r="AH2264" s="1782"/>
    </row>
    <row r="2265" spans="1:34" ht="23.25" customHeight="1">
      <c r="A2265" s="1785" t="s">
        <v>2837</v>
      </c>
      <c r="B2265" s="1786"/>
      <c r="C2265" s="1786"/>
      <c r="D2265" s="1786"/>
      <c r="E2265" s="1786"/>
      <c r="F2265" s="1786"/>
      <c r="G2265" s="1786"/>
      <c r="H2265" s="1786"/>
      <c r="I2265" s="1786"/>
      <c r="J2265" s="1786"/>
      <c r="K2265" s="1786"/>
      <c r="L2265" s="1786"/>
      <c r="M2265" s="1786"/>
      <c r="N2265" s="1786"/>
      <c r="O2265" s="1786"/>
      <c r="P2265" s="1786"/>
      <c r="Q2265" s="1786"/>
      <c r="R2265" s="1786"/>
      <c r="S2265" s="1786"/>
      <c r="T2265" s="1786"/>
      <c r="U2265" s="1786"/>
      <c r="V2265" s="1786"/>
      <c r="W2265" s="1786"/>
      <c r="X2265" s="1786"/>
      <c r="Y2265" s="1786"/>
      <c r="Z2265" s="1786"/>
      <c r="AA2265" s="1786"/>
      <c r="AB2265" s="1786"/>
      <c r="AC2265" s="1786"/>
      <c r="AD2265" s="1311"/>
      <c r="AE2265" s="1311"/>
      <c r="AF2265" s="1311"/>
      <c r="AG2265" s="1311"/>
      <c r="AH2265" s="1782"/>
    </row>
    <row r="2266" spans="1:34" ht="5.85" customHeight="1">
      <c r="A2266" s="1787" t="s">
        <v>2838</v>
      </c>
      <c r="B2266" s="1788"/>
      <c r="C2266" s="1788"/>
      <c r="D2266" s="1788"/>
      <c r="E2266" s="1788"/>
      <c r="F2266" s="1788"/>
      <c r="G2266" s="1788"/>
      <c r="H2266" s="1788"/>
      <c r="I2266" s="1788"/>
      <c r="J2266" s="1788"/>
      <c r="K2266" s="1788"/>
      <c r="L2266" s="1788"/>
      <c r="M2266" s="1788"/>
      <c r="N2266" s="1788"/>
      <c r="O2266" s="1788"/>
      <c r="P2266" s="1788"/>
      <c r="Q2266" s="1788"/>
      <c r="R2266" s="1788"/>
      <c r="S2266" s="1788"/>
      <c r="T2266" s="1788"/>
      <c r="U2266" s="1788"/>
      <c r="V2266" s="1788"/>
      <c r="W2266" s="1788"/>
      <c r="X2266" s="1788"/>
      <c r="Y2266" s="1788"/>
      <c r="Z2266" s="1788"/>
      <c r="AA2266" s="1788"/>
      <c r="AB2266" s="1788"/>
      <c r="AC2266" s="1788"/>
      <c r="AD2266" s="1311"/>
      <c r="AE2266" s="1311"/>
      <c r="AF2266" s="1311"/>
      <c r="AG2266" s="1311"/>
      <c r="AH2266" s="1782"/>
    </row>
    <row r="2267" spans="1:34" ht="5.0999999999999996" customHeight="1">
      <c r="A2267" s="1787"/>
      <c r="B2267" s="1788"/>
      <c r="C2267" s="1788"/>
      <c r="D2267" s="1788"/>
      <c r="E2267" s="1788"/>
      <c r="F2267" s="1788"/>
      <c r="G2267" s="1788"/>
      <c r="H2267" s="1788"/>
      <c r="I2267" s="1788"/>
      <c r="J2267" s="1788"/>
      <c r="K2267" s="1788"/>
      <c r="L2267" s="1788"/>
      <c r="M2267" s="1788"/>
      <c r="N2267" s="1788"/>
      <c r="O2267" s="1788"/>
      <c r="P2267" s="1788"/>
      <c r="Q2267" s="1788"/>
      <c r="R2267" s="1788"/>
      <c r="S2267" s="1788"/>
      <c r="T2267" s="1788"/>
      <c r="U2267" s="1788"/>
      <c r="V2267" s="1788"/>
      <c r="W2267" s="1788"/>
      <c r="X2267" s="1788"/>
      <c r="Y2267" s="1788"/>
      <c r="Z2267" s="1788"/>
      <c r="AA2267" s="1788"/>
      <c r="AB2267" s="1788"/>
      <c r="AC2267" s="1788"/>
      <c r="AD2267" s="1782"/>
      <c r="AE2267" s="1309"/>
      <c r="AF2267" s="1309"/>
      <c r="AG2267" s="1309"/>
      <c r="AH2267" s="1782"/>
    </row>
    <row r="2268" spans="1:34" ht="11.65" customHeight="1">
      <c r="A2268" s="1787" t="s">
        <v>2839</v>
      </c>
      <c r="B2268" s="1788"/>
      <c r="C2268" s="1788"/>
      <c r="D2268" s="1788"/>
      <c r="E2268" s="1788"/>
      <c r="F2268" s="1788"/>
      <c r="G2268" s="1788"/>
      <c r="H2268" s="1788"/>
      <c r="I2268" s="1788"/>
      <c r="J2268" s="1788"/>
      <c r="K2268" s="1788"/>
      <c r="L2268" s="1788"/>
      <c r="M2268" s="1788"/>
      <c r="N2268" s="1788"/>
      <c r="O2268" s="1788"/>
      <c r="P2268" s="1788"/>
      <c r="Q2268" s="1788"/>
      <c r="R2268" s="1788"/>
      <c r="S2268" s="1788"/>
      <c r="T2268" s="1788"/>
      <c r="U2268" s="1788"/>
      <c r="V2268" s="1788"/>
      <c r="W2268" s="1788"/>
      <c r="X2268" s="1788"/>
      <c r="Y2268" s="1788"/>
      <c r="Z2268" s="1788"/>
      <c r="AA2268" s="1788"/>
      <c r="AB2268" s="1788"/>
      <c r="AC2268" s="1788"/>
      <c r="AD2268" s="1818" t="s">
        <v>2840</v>
      </c>
      <c r="AE2268" s="1818"/>
      <c r="AF2268" s="1206">
        <v>21.23</v>
      </c>
      <c r="AG2268" s="1207" t="s">
        <v>5</v>
      </c>
      <c r="AH2268" s="1800"/>
    </row>
    <row r="2269" spans="1:34" ht="11.65" customHeight="1">
      <c r="A2269" s="1819" t="s">
        <v>2841</v>
      </c>
      <c r="B2269" s="1820"/>
      <c r="C2269" s="1820"/>
      <c r="D2269" s="1820"/>
      <c r="E2269" s="1820"/>
      <c r="F2269" s="1820"/>
      <c r="G2269" s="1820"/>
      <c r="H2269" s="1820"/>
      <c r="I2269" s="1820"/>
      <c r="J2269" s="1820"/>
      <c r="K2269" s="1820"/>
      <c r="L2269" s="1820"/>
      <c r="M2269" s="1820"/>
      <c r="N2269" s="1820"/>
      <c r="O2269" s="1820"/>
      <c r="P2269" s="1820"/>
      <c r="Q2269" s="1820"/>
      <c r="R2269" s="1820"/>
      <c r="S2269" s="1820"/>
      <c r="T2269" s="1820"/>
      <c r="U2269" s="1820"/>
      <c r="V2269" s="1820"/>
      <c r="W2269" s="1820"/>
      <c r="X2269" s="1820"/>
      <c r="Y2269" s="1820"/>
      <c r="Z2269" s="1820"/>
      <c r="AA2269" s="1820"/>
      <c r="AB2269" s="1820"/>
      <c r="AC2269" s="1820"/>
      <c r="AD2269" s="1821" t="s">
        <v>2842</v>
      </c>
      <c r="AE2269" s="1821"/>
      <c r="AF2269" s="1210">
        <v>15</v>
      </c>
      <c r="AG2269" s="1211" t="s">
        <v>5</v>
      </c>
      <c r="AH2269" s="1800"/>
    </row>
    <row r="2270" spans="1:34" ht="17.45" customHeight="1">
      <c r="A2270" s="1801" t="s">
        <v>2874</v>
      </c>
      <c r="B2270" s="1825"/>
      <c r="C2270" s="1825"/>
      <c r="D2270" s="1825"/>
      <c r="E2270" s="1825"/>
      <c r="F2270" s="1825"/>
      <c r="G2270" s="1825"/>
      <c r="H2270" s="1825"/>
      <c r="I2270" s="1825"/>
      <c r="J2270" s="1826"/>
      <c r="K2270" s="1789" t="s">
        <v>2850</v>
      </c>
      <c r="L2270" s="1791"/>
      <c r="M2270" s="1855" t="s">
        <v>2875</v>
      </c>
      <c r="N2270" s="1856"/>
      <c r="O2270" s="1857"/>
      <c r="P2270" s="1855" t="s">
        <v>2876</v>
      </c>
      <c r="Q2270" s="1856"/>
      <c r="R2270" s="1857"/>
      <c r="S2270" s="1855" t="s">
        <v>2877</v>
      </c>
      <c r="T2270" s="1857"/>
      <c r="U2270" s="1789" t="s">
        <v>2878</v>
      </c>
      <c r="V2270" s="1790"/>
      <c r="W2270" s="1791"/>
      <c r="X2270" s="1789" t="s">
        <v>2879</v>
      </c>
      <c r="Y2270" s="1790"/>
      <c r="Z2270" s="1790"/>
      <c r="AA2270" s="1790"/>
      <c r="AB2270" s="1791"/>
      <c r="AC2270" s="1789" t="s">
        <v>2880</v>
      </c>
      <c r="AD2270" s="1791"/>
      <c r="AE2270" s="1810" t="s">
        <v>2867</v>
      </c>
      <c r="AF2270" s="1828"/>
      <c r="AG2270" s="1828"/>
      <c r="AH2270" s="1213"/>
    </row>
    <row r="2271" spans="1:34" ht="16.7" customHeight="1">
      <c r="A2271" s="1901" t="s">
        <v>3157</v>
      </c>
      <c r="B2271" s="1902"/>
      <c r="C2271" s="1902"/>
      <c r="D2271" s="1902"/>
      <c r="E2271" s="1902"/>
      <c r="F2271" s="1875" t="s">
        <v>3149</v>
      </c>
      <c r="G2271" s="1876"/>
      <c r="H2271" s="1876"/>
      <c r="I2271" s="1876"/>
      <c r="J2271" s="1875"/>
      <c r="K2271" s="1877">
        <v>5.2999999999999998E-4</v>
      </c>
      <c r="L2271" s="1878"/>
      <c r="M2271" s="1890">
        <v>0</v>
      </c>
      <c r="N2271" s="1891"/>
      <c r="O2271" s="1892"/>
      <c r="P2271" s="1890">
        <v>0</v>
      </c>
      <c r="Q2271" s="1891"/>
      <c r="R2271" s="1892"/>
      <c r="S2271" s="1890">
        <v>0</v>
      </c>
      <c r="T2271" s="1892"/>
      <c r="U2271" s="1890">
        <v>1.1000000000000001</v>
      </c>
      <c r="V2271" s="1891"/>
      <c r="W2271" s="1892"/>
      <c r="X2271" s="1890">
        <v>0.88</v>
      </c>
      <c r="Y2271" s="1891"/>
      <c r="Z2271" s="1891"/>
      <c r="AA2271" s="1891"/>
      <c r="AB2271" s="1892"/>
      <c r="AC2271" s="1890">
        <v>0.72</v>
      </c>
      <c r="AD2271" s="1892"/>
      <c r="AE2271" s="1865">
        <v>0</v>
      </c>
      <c r="AF2271" s="1847"/>
      <c r="AG2271" s="1847"/>
      <c r="AH2271" s="1225"/>
    </row>
    <row r="2272" spans="1:34" ht="17.45" customHeight="1">
      <c r="A2272" s="1787" t="s">
        <v>3158</v>
      </c>
      <c r="B2272" s="1788"/>
      <c r="C2272" s="1788"/>
      <c r="D2272" s="1788"/>
      <c r="E2272" s="1788"/>
      <c r="F2272" s="1903" t="s">
        <v>3151</v>
      </c>
      <c r="G2272" s="1815"/>
      <c r="H2272" s="1815"/>
      <c r="I2272" s="1815"/>
      <c r="J2272" s="1903"/>
      <c r="K2272" s="1904">
        <v>6.9300000000000004E-3</v>
      </c>
      <c r="L2272" s="1905"/>
      <c r="M2272" s="1914">
        <v>0</v>
      </c>
      <c r="N2272" s="1915"/>
      <c r="O2272" s="1916"/>
      <c r="P2272" s="1914">
        <v>0</v>
      </c>
      <c r="Q2272" s="1915"/>
      <c r="R2272" s="1916"/>
      <c r="S2272" s="1914">
        <v>0</v>
      </c>
      <c r="T2272" s="1916"/>
      <c r="U2272" s="1914">
        <v>1.1000000000000001</v>
      </c>
      <c r="V2272" s="1915"/>
      <c r="W2272" s="1916"/>
      <c r="X2272" s="1914">
        <v>0.88</v>
      </c>
      <c r="Y2272" s="1915"/>
      <c r="Z2272" s="1915"/>
      <c r="AA2272" s="1915"/>
      <c r="AB2272" s="1916"/>
      <c r="AC2272" s="1914">
        <v>0.72</v>
      </c>
      <c r="AD2272" s="1916"/>
      <c r="AE2272" s="1909">
        <v>0</v>
      </c>
      <c r="AF2272" s="1841"/>
      <c r="AG2272" s="1841"/>
      <c r="AH2272" s="1219"/>
    </row>
    <row r="2273" spans="1:34" ht="16.7" customHeight="1">
      <c r="A2273" s="1819" t="s">
        <v>3159</v>
      </c>
      <c r="B2273" s="1820"/>
      <c r="C2273" s="1820"/>
      <c r="D2273" s="1820"/>
      <c r="E2273" s="1820"/>
      <c r="F2273" s="1866" t="s">
        <v>3153</v>
      </c>
      <c r="G2273" s="1867"/>
      <c r="H2273" s="1867"/>
      <c r="I2273" s="1867"/>
      <c r="J2273" s="1866"/>
      <c r="K2273" s="1868">
        <v>2.0000000000000002E-5</v>
      </c>
      <c r="L2273" s="1869"/>
      <c r="M2273" s="1898">
        <v>0</v>
      </c>
      <c r="N2273" s="1899"/>
      <c r="O2273" s="1900"/>
      <c r="P2273" s="1898">
        <v>0</v>
      </c>
      <c r="Q2273" s="1899"/>
      <c r="R2273" s="1900"/>
      <c r="S2273" s="1898">
        <v>0</v>
      </c>
      <c r="T2273" s="1900"/>
      <c r="U2273" s="1898">
        <v>1.1000000000000001</v>
      </c>
      <c r="V2273" s="1899"/>
      <c r="W2273" s="1900"/>
      <c r="X2273" s="1898">
        <v>0.88</v>
      </c>
      <c r="Y2273" s="1899"/>
      <c r="Z2273" s="1899"/>
      <c r="AA2273" s="1899"/>
      <c r="AB2273" s="1900"/>
      <c r="AC2273" s="1898">
        <v>0.72</v>
      </c>
      <c r="AD2273" s="1900"/>
      <c r="AE2273" s="1874">
        <v>0</v>
      </c>
      <c r="AF2273" s="1843"/>
      <c r="AG2273" s="1843"/>
      <c r="AH2273" s="1222"/>
    </row>
    <row r="2274" spans="1:34" ht="17.45" customHeight="1">
      <c r="A2274" s="1853"/>
      <c r="B2274" s="1778"/>
      <c r="C2274" s="1778"/>
      <c r="D2274" s="1778"/>
      <c r="E2274" s="1778"/>
      <c r="F2274" s="1778"/>
      <c r="G2274" s="1778"/>
      <c r="H2274" s="1778"/>
      <c r="I2274" s="1846" t="s">
        <v>2881</v>
      </c>
      <c r="J2274" s="1846"/>
      <c r="K2274" s="1846"/>
      <c r="L2274" s="1846"/>
      <c r="M2274" s="1846"/>
      <c r="N2274" s="1846"/>
      <c r="O2274" s="1846"/>
      <c r="P2274" s="1846"/>
      <c r="Q2274" s="1846"/>
      <c r="R2274" s="1846"/>
      <c r="S2274" s="1846"/>
      <c r="T2274" s="1846"/>
      <c r="U2274" s="1846"/>
      <c r="V2274" s="1846"/>
      <c r="W2274" s="1846"/>
      <c r="X2274" s="1846"/>
      <c r="Y2274" s="1846"/>
      <c r="Z2274" s="1203"/>
      <c r="AA2274" s="1847">
        <v>0</v>
      </c>
      <c r="AB2274" s="1847"/>
      <c r="AC2274" s="1847"/>
      <c r="AD2274" s="1847"/>
      <c r="AE2274" s="1847"/>
      <c r="AF2274" s="1847"/>
      <c r="AG2274" s="1847"/>
      <c r="AH2274" s="1204"/>
    </row>
    <row r="2275" spans="1:34" ht="5.85" customHeight="1">
      <c r="A2275" s="1854"/>
      <c r="B2275" s="1309"/>
      <c r="C2275" s="1309"/>
      <c r="D2275" s="1309"/>
      <c r="E2275" s="1309"/>
      <c r="F2275" s="1309"/>
      <c r="G2275" s="1309"/>
      <c r="H2275" s="1309"/>
      <c r="I2275" s="1309"/>
      <c r="J2275" s="1309"/>
      <c r="K2275" s="1309"/>
      <c r="L2275" s="1309"/>
      <c r="M2275" s="1309"/>
      <c r="N2275" s="1309"/>
      <c r="O2275" s="1309"/>
      <c r="P2275" s="1309"/>
      <c r="Q2275" s="1309"/>
      <c r="R2275" s="1309"/>
      <c r="S2275" s="1309"/>
      <c r="T2275" s="1309"/>
      <c r="U2275" s="1309"/>
      <c r="V2275" s="1309"/>
      <c r="W2275" s="1309"/>
      <c r="X2275" s="1309"/>
      <c r="Y2275" s="1309"/>
      <c r="Z2275" s="1309"/>
      <c r="AA2275" s="1309"/>
      <c r="AB2275" s="1309"/>
      <c r="AC2275" s="1309"/>
      <c r="AD2275" s="1309"/>
      <c r="AE2275" s="1309"/>
      <c r="AF2275" s="1309"/>
      <c r="AG2275" s="1309"/>
      <c r="AH2275" s="1782"/>
    </row>
    <row r="2276" spans="1:34" ht="17.45" customHeight="1">
      <c r="A2276" s="1845"/>
      <c r="B2276" s="1799"/>
      <c r="C2276" s="1799"/>
      <c r="D2276" s="1799"/>
      <c r="E2276" s="1799"/>
      <c r="F2276" s="1799"/>
      <c r="G2276" s="1799"/>
      <c r="H2276" s="1799"/>
      <c r="I2276" s="1842" t="s">
        <v>2882</v>
      </c>
      <c r="J2276" s="1842"/>
      <c r="K2276" s="1842"/>
      <c r="L2276" s="1842"/>
      <c r="M2276" s="1842"/>
      <c r="N2276" s="1842"/>
      <c r="O2276" s="1842"/>
      <c r="P2276" s="1842"/>
      <c r="Q2276" s="1842"/>
      <c r="R2276" s="1842"/>
      <c r="S2276" s="1842"/>
      <c r="T2276" s="1842"/>
      <c r="U2276" s="1842"/>
      <c r="V2276" s="1842"/>
      <c r="W2276" s="1842"/>
      <c r="X2276" s="1842"/>
      <c r="Y2276" s="1842"/>
      <c r="Z2276" s="1212"/>
      <c r="AA2276" s="1848">
        <v>104.25</v>
      </c>
      <c r="AB2276" s="1848"/>
      <c r="AC2276" s="1848"/>
      <c r="AD2276" s="1848"/>
      <c r="AE2276" s="1848"/>
      <c r="AF2276" s="1848"/>
      <c r="AG2276" s="1848"/>
      <c r="AH2276" s="1208"/>
    </row>
    <row r="2277" spans="1:34" ht="45.75" customHeight="1">
      <c r="A2277" s="1849" t="s">
        <v>2883</v>
      </c>
      <c r="B2277" s="1850"/>
      <c r="C2277" s="1850"/>
      <c r="D2277" s="1850"/>
      <c r="E2277" s="1851"/>
      <c r="F2277" s="1852"/>
      <c r="G2277" s="1852"/>
      <c r="H2277" s="1852"/>
      <c r="I2277" s="1852"/>
      <c r="J2277" s="1852"/>
      <c r="K2277" s="1852"/>
      <c r="L2277" s="1852"/>
      <c r="M2277" s="1852"/>
      <c r="N2277" s="1852"/>
      <c r="O2277" s="1852"/>
      <c r="P2277" s="1852"/>
      <c r="Q2277" s="1852"/>
      <c r="R2277" s="1852"/>
      <c r="S2277" s="1852"/>
      <c r="T2277" s="1852"/>
      <c r="U2277" s="1852"/>
      <c r="V2277" s="1852"/>
      <c r="W2277" s="1852"/>
      <c r="X2277" s="1852"/>
      <c r="Y2277" s="1852"/>
      <c r="Z2277" s="1852"/>
      <c r="AA2277" s="1852"/>
      <c r="AB2277" s="1852"/>
      <c r="AC2277" s="1852"/>
      <c r="AD2277" s="1852"/>
      <c r="AE2277" s="1852"/>
      <c r="AF2277" s="1852"/>
      <c r="AG2277" s="1852"/>
      <c r="AH2277" s="1851"/>
    </row>
    <row r="2278" spans="1:34" ht="145.35" customHeight="1">
      <c r="A2278" s="1218"/>
      <c r="AH2278" s="1219"/>
    </row>
    <row r="2279" spans="1:34" ht="145.35" customHeight="1">
      <c r="A2279" s="1218"/>
      <c r="AH2279" s="1219"/>
    </row>
    <row r="2280" spans="1:34" ht="127.9" customHeight="1">
      <c r="A2280" s="1218"/>
      <c r="AH2280" s="1219"/>
    </row>
    <row r="2281" spans="1:34" ht="127.9" customHeight="1">
      <c r="A2281" s="1220"/>
      <c r="B2281" s="1221"/>
      <c r="C2281" s="1221"/>
      <c r="D2281" s="1221"/>
      <c r="E2281" s="1221"/>
      <c r="F2281" s="1221"/>
      <c r="G2281" s="1221"/>
      <c r="H2281" s="1221"/>
      <c r="I2281" s="1221"/>
      <c r="J2281" s="1221"/>
      <c r="K2281" s="1221"/>
      <c r="L2281" s="1221"/>
      <c r="M2281" s="1221"/>
      <c r="N2281" s="1221"/>
      <c r="O2281" s="1221"/>
      <c r="P2281" s="1221"/>
      <c r="Q2281" s="1221"/>
      <c r="R2281" s="1221"/>
      <c r="S2281" s="1221"/>
      <c r="T2281" s="1221"/>
      <c r="U2281" s="1221"/>
      <c r="V2281" s="1221"/>
      <c r="W2281" s="1221"/>
      <c r="X2281" s="1221"/>
      <c r="Y2281" s="1221"/>
      <c r="Z2281" s="1221"/>
      <c r="AA2281" s="1221"/>
      <c r="AB2281" s="1221"/>
      <c r="AC2281" s="1221"/>
      <c r="AD2281" s="1221"/>
      <c r="AE2281" s="1221"/>
      <c r="AF2281" s="1221"/>
      <c r="AG2281" s="1221"/>
      <c r="AH2281" s="1222"/>
    </row>
    <row r="2282" spans="1:34" ht="5.0999999999999996" customHeight="1">
      <c r="A2282" s="1777"/>
      <c r="B2282" s="1778"/>
      <c r="C2282" s="1778"/>
      <c r="D2282" s="1778"/>
      <c r="E2282" s="1778"/>
      <c r="F2282" s="1778"/>
      <c r="G2282" s="1778"/>
      <c r="H2282" s="1778"/>
      <c r="I2282" s="1778"/>
      <c r="J2282" s="1778"/>
      <c r="K2282" s="1778"/>
      <c r="L2282" s="1778"/>
      <c r="M2282" s="1778"/>
      <c r="N2282" s="1778"/>
      <c r="O2282" s="1778"/>
      <c r="P2282" s="1778"/>
      <c r="Q2282" s="1778"/>
      <c r="R2282" s="1778"/>
      <c r="S2282" s="1778"/>
      <c r="T2282" s="1778"/>
      <c r="U2282" s="1778"/>
      <c r="V2282" s="1778"/>
      <c r="W2282" s="1778"/>
      <c r="X2282" s="1778"/>
      <c r="Y2282" s="1778"/>
      <c r="Z2282" s="1778"/>
      <c r="AA2282" s="1778"/>
      <c r="AB2282" s="1778"/>
      <c r="AC2282" s="1778"/>
      <c r="AD2282" s="1778"/>
      <c r="AE2282" s="1778"/>
      <c r="AF2282" s="1778"/>
      <c r="AG2282" s="1778"/>
      <c r="AH2282" s="1779"/>
    </row>
    <row r="2283" spans="1:34" ht="11.65" customHeight="1">
      <c r="A2283" s="1780" t="s">
        <v>2834</v>
      </c>
      <c r="B2283" s="1310"/>
      <c r="C2283" s="1310"/>
      <c r="D2283" s="1310"/>
      <c r="E2283" s="1310"/>
      <c r="F2283" s="1310"/>
      <c r="G2283" s="1310"/>
      <c r="H2283" s="1310"/>
      <c r="I2283" s="1310"/>
      <c r="J2283" s="1310"/>
      <c r="K2283" s="1310"/>
      <c r="L2283" s="1310"/>
      <c r="M2283" s="1310"/>
      <c r="N2283" s="1310"/>
      <c r="O2283" s="1310"/>
      <c r="P2283" s="1310"/>
      <c r="Q2283" s="1310"/>
      <c r="R2283" s="1310"/>
      <c r="S2283" s="1310"/>
      <c r="T2283" s="1310"/>
      <c r="U2283" s="1310"/>
      <c r="V2283" s="1310"/>
      <c r="W2283" s="1310"/>
      <c r="X2283" s="1310"/>
      <c r="Y2283" s="1310"/>
      <c r="Z2283" s="1310"/>
      <c r="AA2283" s="1310"/>
      <c r="AB2283" s="1310"/>
      <c r="AC2283" s="1310"/>
      <c r="AD2283" s="1309"/>
      <c r="AE2283" s="1309"/>
      <c r="AF2283" s="1781" t="s">
        <v>3160</v>
      </c>
      <c r="AG2283" s="1781"/>
      <c r="AH2283" s="1782"/>
    </row>
    <row r="2284" spans="1:34" ht="5.85" customHeight="1">
      <c r="A2284" s="1780"/>
      <c r="B2284" s="1310"/>
      <c r="C2284" s="1310"/>
      <c r="D2284" s="1310"/>
      <c r="E2284" s="1310"/>
      <c r="F2284" s="1310"/>
      <c r="G2284" s="1310"/>
      <c r="H2284" s="1310"/>
      <c r="I2284" s="1310"/>
      <c r="J2284" s="1310"/>
      <c r="K2284" s="1310"/>
      <c r="L2284" s="1310"/>
      <c r="M2284" s="1310"/>
      <c r="N2284" s="1310"/>
      <c r="O2284" s="1310"/>
      <c r="P2284" s="1310"/>
      <c r="Q2284" s="1310"/>
      <c r="R2284" s="1310"/>
      <c r="S2284" s="1310"/>
      <c r="T2284" s="1310"/>
      <c r="U2284" s="1310"/>
      <c r="V2284" s="1310"/>
      <c r="W2284" s="1310"/>
      <c r="X2284" s="1310"/>
      <c r="Y2284" s="1310"/>
      <c r="Z2284" s="1310"/>
      <c r="AA2284" s="1310"/>
      <c r="AB2284" s="1310"/>
      <c r="AC2284" s="1310"/>
      <c r="AD2284" s="1311"/>
      <c r="AE2284" s="1311"/>
      <c r="AF2284" s="1311"/>
      <c r="AG2284" s="1311"/>
      <c r="AH2284" s="1782"/>
    </row>
    <row r="2285" spans="1:34" ht="11.65" customHeight="1">
      <c r="A2285" s="1783" t="s">
        <v>2836</v>
      </c>
      <c r="B2285" s="1784"/>
      <c r="C2285" s="1784"/>
      <c r="D2285" s="1784"/>
      <c r="E2285" s="1784"/>
      <c r="F2285" s="1784"/>
      <c r="G2285" s="1784"/>
      <c r="H2285" s="1784"/>
      <c r="I2285" s="1784"/>
      <c r="J2285" s="1784"/>
      <c r="K2285" s="1784"/>
      <c r="L2285" s="1784"/>
      <c r="M2285" s="1784"/>
      <c r="N2285" s="1784"/>
      <c r="O2285" s="1784"/>
      <c r="P2285" s="1784"/>
      <c r="Q2285" s="1784"/>
      <c r="R2285" s="1784"/>
      <c r="S2285" s="1784"/>
      <c r="T2285" s="1784"/>
      <c r="U2285" s="1784"/>
      <c r="V2285" s="1784"/>
      <c r="W2285" s="1784"/>
      <c r="X2285" s="1784"/>
      <c r="Y2285" s="1784"/>
      <c r="Z2285" s="1784"/>
      <c r="AA2285" s="1784"/>
      <c r="AB2285" s="1784"/>
      <c r="AC2285" s="1784"/>
      <c r="AD2285" s="1311"/>
      <c r="AE2285" s="1311"/>
      <c r="AF2285" s="1311"/>
      <c r="AG2285" s="1311"/>
      <c r="AH2285" s="1782"/>
    </row>
    <row r="2286" spans="1:34" ht="22.5" customHeight="1">
      <c r="A2286" s="1785" t="s">
        <v>2837</v>
      </c>
      <c r="B2286" s="1786"/>
      <c r="C2286" s="1786"/>
      <c r="D2286" s="1786"/>
      <c r="E2286" s="1786"/>
      <c r="F2286" s="1786"/>
      <c r="G2286" s="1786"/>
      <c r="H2286" s="1786"/>
      <c r="I2286" s="1786"/>
      <c r="J2286" s="1786"/>
      <c r="K2286" s="1786"/>
      <c r="L2286" s="1786"/>
      <c r="M2286" s="1786"/>
      <c r="N2286" s="1786"/>
      <c r="O2286" s="1786"/>
      <c r="P2286" s="1786"/>
      <c r="Q2286" s="1786"/>
      <c r="R2286" s="1786"/>
      <c r="S2286" s="1786"/>
      <c r="T2286" s="1786"/>
      <c r="U2286" s="1786"/>
      <c r="V2286" s="1786"/>
      <c r="W2286" s="1786"/>
      <c r="X2286" s="1786"/>
      <c r="Y2286" s="1786"/>
      <c r="Z2286" s="1786"/>
      <c r="AA2286" s="1786"/>
      <c r="AB2286" s="1786"/>
      <c r="AC2286" s="1786"/>
      <c r="AD2286" s="1311"/>
      <c r="AE2286" s="1311"/>
      <c r="AF2286" s="1311"/>
      <c r="AG2286" s="1311"/>
      <c r="AH2286" s="1782"/>
    </row>
    <row r="2287" spans="1:34" ht="5.85" customHeight="1">
      <c r="A2287" s="1787" t="s">
        <v>2838</v>
      </c>
      <c r="B2287" s="1788"/>
      <c r="C2287" s="1788"/>
      <c r="D2287" s="1788"/>
      <c r="E2287" s="1788"/>
      <c r="F2287" s="1788"/>
      <c r="G2287" s="1788"/>
      <c r="H2287" s="1788"/>
      <c r="I2287" s="1788"/>
      <c r="J2287" s="1788"/>
      <c r="K2287" s="1788"/>
      <c r="L2287" s="1788"/>
      <c r="M2287" s="1788"/>
      <c r="N2287" s="1788"/>
      <c r="O2287" s="1788"/>
      <c r="P2287" s="1788"/>
      <c r="Q2287" s="1788"/>
      <c r="R2287" s="1788"/>
      <c r="S2287" s="1788"/>
      <c r="T2287" s="1788"/>
      <c r="U2287" s="1788"/>
      <c r="V2287" s="1788"/>
      <c r="W2287" s="1788"/>
      <c r="X2287" s="1788"/>
      <c r="Y2287" s="1788"/>
      <c r="Z2287" s="1788"/>
      <c r="AA2287" s="1788"/>
      <c r="AB2287" s="1788"/>
      <c r="AC2287" s="1788"/>
      <c r="AD2287" s="1311"/>
      <c r="AE2287" s="1311"/>
      <c r="AF2287" s="1311"/>
      <c r="AG2287" s="1311"/>
      <c r="AH2287" s="1782"/>
    </row>
    <row r="2288" spans="1:34" ht="5.85" customHeight="1">
      <c r="A2288" s="1787"/>
      <c r="B2288" s="1788"/>
      <c r="C2288" s="1788"/>
      <c r="D2288" s="1788"/>
      <c r="E2288" s="1788"/>
      <c r="F2288" s="1788"/>
      <c r="G2288" s="1788"/>
      <c r="H2288" s="1788"/>
      <c r="I2288" s="1788"/>
      <c r="J2288" s="1788"/>
      <c r="K2288" s="1788"/>
      <c r="L2288" s="1788"/>
      <c r="M2288" s="1788"/>
      <c r="N2288" s="1788"/>
      <c r="O2288" s="1788"/>
      <c r="P2288" s="1788"/>
      <c r="Q2288" s="1788"/>
      <c r="R2288" s="1788"/>
      <c r="S2288" s="1788"/>
      <c r="T2288" s="1788"/>
      <c r="U2288" s="1788"/>
      <c r="V2288" s="1788"/>
      <c r="W2288" s="1788"/>
      <c r="X2288" s="1788"/>
      <c r="Y2288" s="1788"/>
      <c r="Z2288" s="1788"/>
      <c r="AA2288" s="1788"/>
      <c r="AB2288" s="1788"/>
      <c r="AC2288" s="1788"/>
      <c r="AD2288" s="1782"/>
      <c r="AE2288" s="1309"/>
      <c r="AF2288" s="1309"/>
      <c r="AG2288" s="1309"/>
      <c r="AH2288" s="1782"/>
    </row>
    <row r="2289" spans="1:34" ht="11.65" customHeight="1">
      <c r="A2289" s="1787" t="s">
        <v>2839</v>
      </c>
      <c r="B2289" s="1788"/>
      <c r="C2289" s="1788"/>
      <c r="D2289" s="1788"/>
      <c r="E2289" s="1788"/>
      <c r="F2289" s="1788"/>
      <c r="G2289" s="1788"/>
      <c r="H2289" s="1788"/>
      <c r="I2289" s="1788"/>
      <c r="J2289" s="1788"/>
      <c r="K2289" s="1788"/>
      <c r="L2289" s="1788"/>
      <c r="M2289" s="1788"/>
      <c r="N2289" s="1788"/>
      <c r="O2289" s="1788"/>
      <c r="P2289" s="1788"/>
      <c r="Q2289" s="1788"/>
      <c r="R2289" s="1788"/>
      <c r="S2289" s="1788"/>
      <c r="T2289" s="1788"/>
      <c r="U2289" s="1788"/>
      <c r="V2289" s="1788"/>
      <c r="W2289" s="1788"/>
      <c r="X2289" s="1788"/>
      <c r="Y2289" s="1788"/>
      <c r="Z2289" s="1788"/>
      <c r="AA2289" s="1788"/>
      <c r="AB2289" s="1788"/>
      <c r="AC2289" s="1788"/>
      <c r="AD2289" s="1818" t="s">
        <v>2840</v>
      </c>
      <c r="AE2289" s="1818"/>
      <c r="AF2289" s="1206">
        <v>21.23</v>
      </c>
      <c r="AG2289" s="1207" t="s">
        <v>5</v>
      </c>
      <c r="AH2289" s="1800"/>
    </row>
    <row r="2290" spans="1:34" ht="11.65" customHeight="1">
      <c r="A2290" s="1819" t="s">
        <v>2841</v>
      </c>
      <c r="B2290" s="1820"/>
      <c r="C2290" s="1820"/>
      <c r="D2290" s="1820"/>
      <c r="E2290" s="1820"/>
      <c r="F2290" s="1820"/>
      <c r="G2290" s="1820"/>
      <c r="H2290" s="1820"/>
      <c r="I2290" s="1820"/>
      <c r="J2290" s="1820"/>
      <c r="K2290" s="1820"/>
      <c r="L2290" s="1820"/>
      <c r="M2290" s="1820"/>
      <c r="N2290" s="1820"/>
      <c r="O2290" s="1820"/>
      <c r="P2290" s="1820"/>
      <c r="Q2290" s="1820"/>
      <c r="R2290" s="1820"/>
      <c r="S2290" s="1820"/>
      <c r="T2290" s="1820"/>
      <c r="U2290" s="1820"/>
      <c r="V2290" s="1820"/>
      <c r="W2290" s="1820"/>
      <c r="X2290" s="1820"/>
      <c r="Y2290" s="1820"/>
      <c r="Z2290" s="1820"/>
      <c r="AA2290" s="1820"/>
      <c r="AB2290" s="1820"/>
      <c r="AC2290" s="1820"/>
      <c r="AD2290" s="1821" t="s">
        <v>2842</v>
      </c>
      <c r="AE2290" s="1821"/>
      <c r="AF2290" s="1210">
        <v>15</v>
      </c>
      <c r="AG2290" s="1211" t="s">
        <v>5</v>
      </c>
      <c r="AH2290" s="1800"/>
    </row>
    <row r="2291" spans="1:34" ht="16.7" customHeight="1">
      <c r="A2291" s="1822" t="s">
        <v>2843</v>
      </c>
      <c r="B2291" s="1802"/>
      <c r="C2291" s="1802"/>
      <c r="D2291" s="1778"/>
      <c r="E2291" s="1823" t="s">
        <v>2611</v>
      </c>
      <c r="F2291" s="1823"/>
      <c r="G2291" s="1823"/>
      <c r="H2291" s="1823"/>
      <c r="I2291" s="1823"/>
      <c r="J2291" s="1823"/>
      <c r="K2291" s="1823"/>
      <c r="L2291" s="1823"/>
      <c r="M2291" s="1823"/>
      <c r="N2291" s="1823"/>
      <c r="O2291" s="1823"/>
      <c r="P2291" s="1823"/>
      <c r="Q2291" s="1823"/>
      <c r="R2291" s="1823"/>
      <c r="S2291" s="1823"/>
      <c r="T2291" s="1823"/>
      <c r="U2291" s="1823"/>
      <c r="V2291" s="1823"/>
      <c r="W2291" s="1823"/>
      <c r="X2291" s="1823"/>
      <c r="Y2291" s="1823"/>
      <c r="Z2291" s="1823"/>
      <c r="AA2291" s="1823"/>
      <c r="AB2291" s="1823"/>
      <c r="AC2291" s="1823"/>
      <c r="AD2291" s="1823"/>
      <c r="AE2291" s="1823"/>
      <c r="AF2291" s="1823"/>
      <c r="AG2291" s="1823"/>
      <c r="AH2291" s="1779"/>
    </row>
    <row r="2292" spans="1:34" ht="17.45" customHeight="1">
      <c r="A2292" s="1824" t="s">
        <v>2844</v>
      </c>
      <c r="B2292" s="1816"/>
      <c r="C2292" s="1816"/>
      <c r="D2292" s="1309"/>
      <c r="E2292" s="1815" t="s">
        <v>239</v>
      </c>
      <c r="F2292" s="1815"/>
      <c r="G2292" s="1111"/>
      <c r="H2292" s="1796" t="s">
        <v>2845</v>
      </c>
      <c r="I2292" s="1796"/>
      <c r="J2292" s="1796" t="s">
        <v>2612</v>
      </c>
      <c r="K2292" s="1796"/>
      <c r="L2292" s="1309"/>
      <c r="M2292" s="1309"/>
      <c r="N2292" s="1816" t="s">
        <v>2846</v>
      </c>
      <c r="O2292" s="1816"/>
      <c r="P2292" s="1816"/>
      <c r="Q2292" s="1816"/>
      <c r="R2292" s="1817">
        <v>1</v>
      </c>
      <c r="S2292" s="1817"/>
      <c r="T2292" s="1817"/>
      <c r="U2292" s="1817"/>
      <c r="V2292" s="1309"/>
      <c r="W2292" s="1309"/>
      <c r="X2292" s="1309"/>
      <c r="Y2292" s="1796" t="s">
        <v>2847</v>
      </c>
      <c r="Z2292" s="1796"/>
      <c r="AA2292" s="1796"/>
      <c r="AB2292" s="1796"/>
      <c r="AC2292" s="1796"/>
      <c r="AD2292" s="1796"/>
      <c r="AE2292" s="1796"/>
      <c r="AF2292" s="1797" t="s">
        <v>2848</v>
      </c>
      <c r="AG2292" s="1797"/>
      <c r="AH2292" s="1782"/>
    </row>
    <row r="2293" spans="1:34" ht="5.85" customHeight="1">
      <c r="A2293" s="1798"/>
      <c r="B2293" s="1799"/>
      <c r="C2293" s="1799"/>
      <c r="D2293" s="1799"/>
      <c r="E2293" s="1799"/>
      <c r="F2293" s="1799"/>
      <c r="G2293" s="1799"/>
      <c r="H2293" s="1799"/>
      <c r="I2293" s="1799"/>
      <c r="J2293" s="1799"/>
      <c r="K2293" s="1799"/>
      <c r="L2293" s="1799"/>
      <c r="M2293" s="1799"/>
      <c r="N2293" s="1799"/>
      <c r="O2293" s="1799"/>
      <c r="P2293" s="1799"/>
      <c r="Q2293" s="1799"/>
      <c r="R2293" s="1799"/>
      <c r="S2293" s="1799"/>
      <c r="T2293" s="1799"/>
      <c r="U2293" s="1799"/>
      <c r="V2293" s="1799"/>
      <c r="W2293" s="1799"/>
      <c r="X2293" s="1799"/>
      <c r="Y2293" s="1799"/>
      <c r="Z2293" s="1799"/>
      <c r="AA2293" s="1799"/>
      <c r="AB2293" s="1799"/>
      <c r="AC2293" s="1799"/>
      <c r="AD2293" s="1799"/>
      <c r="AE2293" s="1799"/>
      <c r="AF2293" s="1799"/>
      <c r="AG2293" s="1799"/>
      <c r="AH2293" s="1800"/>
    </row>
    <row r="2294" spans="1:34" ht="16.7" customHeight="1">
      <c r="A2294" s="1801" t="s">
        <v>2849</v>
      </c>
      <c r="B2294" s="1802"/>
      <c r="C2294" s="1802"/>
      <c r="D2294" s="1802"/>
      <c r="E2294" s="1802"/>
      <c r="F2294" s="1802"/>
      <c r="G2294" s="1802"/>
      <c r="H2294" s="1802"/>
      <c r="I2294" s="1802"/>
      <c r="J2294" s="1803"/>
      <c r="K2294" s="1789" t="s">
        <v>2850</v>
      </c>
      <c r="L2294" s="1807"/>
      <c r="M2294" s="1789" t="s">
        <v>2851</v>
      </c>
      <c r="N2294" s="1790"/>
      <c r="O2294" s="1790"/>
      <c r="P2294" s="1790"/>
      <c r="Q2294" s="1790"/>
      <c r="R2294" s="1790"/>
      <c r="S2294" s="1790"/>
      <c r="T2294" s="1791"/>
      <c r="U2294" s="1789" t="s">
        <v>2852</v>
      </c>
      <c r="V2294" s="1790"/>
      <c r="W2294" s="1790"/>
      <c r="X2294" s="1790"/>
      <c r="Y2294" s="1790"/>
      <c r="Z2294" s="1790"/>
      <c r="AA2294" s="1790"/>
      <c r="AB2294" s="1790"/>
      <c r="AC2294" s="1790"/>
      <c r="AD2294" s="1791"/>
      <c r="AE2294" s="1810" t="s">
        <v>2853</v>
      </c>
      <c r="AF2294" s="1811"/>
      <c r="AG2294" s="1811"/>
      <c r="AH2294" s="1814"/>
    </row>
    <row r="2295" spans="1:34" ht="17.45" customHeight="1">
      <c r="A2295" s="1804"/>
      <c r="B2295" s="1805"/>
      <c r="C2295" s="1805"/>
      <c r="D2295" s="1805"/>
      <c r="E2295" s="1805"/>
      <c r="F2295" s="1805"/>
      <c r="G2295" s="1805"/>
      <c r="H2295" s="1805"/>
      <c r="I2295" s="1805"/>
      <c r="J2295" s="1806"/>
      <c r="K2295" s="1808"/>
      <c r="L2295" s="1809"/>
      <c r="M2295" s="1789" t="s">
        <v>2854</v>
      </c>
      <c r="N2295" s="1790"/>
      <c r="O2295" s="1790"/>
      <c r="P2295" s="1791"/>
      <c r="Q2295" s="1789" t="s">
        <v>2855</v>
      </c>
      <c r="R2295" s="1790"/>
      <c r="S2295" s="1790"/>
      <c r="T2295" s="1791"/>
      <c r="U2295" s="1789" t="s">
        <v>2854</v>
      </c>
      <c r="V2295" s="1790"/>
      <c r="W2295" s="1790"/>
      <c r="X2295" s="1790"/>
      <c r="Y2295" s="1790"/>
      <c r="Z2295" s="1791"/>
      <c r="AA2295" s="1789" t="s">
        <v>2855</v>
      </c>
      <c r="AB2295" s="1790"/>
      <c r="AC2295" s="1790"/>
      <c r="AD2295" s="1791"/>
      <c r="AE2295" s="1812"/>
      <c r="AF2295" s="1813"/>
      <c r="AG2295" s="1813"/>
      <c r="AH2295" s="1800"/>
    </row>
    <row r="2296" spans="1:34" ht="16.7" customHeight="1">
      <c r="A2296" s="1792"/>
      <c r="B2296" s="1793"/>
      <c r="C2296" s="1793"/>
      <c r="D2296" s="1793"/>
      <c r="E2296" s="1793"/>
      <c r="F2296" s="1793"/>
      <c r="G2296" s="1793"/>
      <c r="H2296" s="1793"/>
      <c r="I2296" s="1793"/>
      <c r="J2296" s="1793"/>
      <c r="K2296" s="1794" t="s">
        <v>2856</v>
      </c>
      <c r="L2296" s="1794"/>
      <c r="M2296" s="1794"/>
      <c r="N2296" s="1794"/>
      <c r="O2296" s="1794"/>
      <c r="P2296" s="1794"/>
      <c r="Q2296" s="1794"/>
      <c r="R2296" s="1794"/>
      <c r="S2296" s="1794"/>
      <c r="T2296" s="1794"/>
      <c r="U2296" s="1794"/>
      <c r="V2296" s="1794"/>
      <c r="W2296" s="1794"/>
      <c r="X2296" s="1794"/>
      <c r="Y2296" s="1794"/>
      <c r="Z2296" s="1794"/>
      <c r="AA2296" s="1795">
        <v>0</v>
      </c>
      <c r="AB2296" s="1795"/>
      <c r="AC2296" s="1795"/>
      <c r="AD2296" s="1795"/>
      <c r="AE2296" s="1795"/>
      <c r="AF2296" s="1795"/>
      <c r="AG2296" s="1795"/>
      <c r="AH2296" s="1213"/>
    </row>
    <row r="2297" spans="1:34" ht="17.45" customHeight="1">
      <c r="A2297" s="1801" t="s">
        <v>2857</v>
      </c>
      <c r="B2297" s="1825"/>
      <c r="C2297" s="1825"/>
      <c r="D2297" s="1825"/>
      <c r="E2297" s="1825"/>
      <c r="F2297" s="1825"/>
      <c r="G2297" s="1825"/>
      <c r="H2297" s="1825"/>
      <c r="I2297" s="1825"/>
      <c r="J2297" s="1825"/>
      <c r="K2297" s="1825"/>
      <c r="L2297" s="1825"/>
      <c r="M2297" s="1825"/>
      <c r="N2297" s="1826"/>
      <c r="O2297" s="1789" t="s">
        <v>2858</v>
      </c>
      <c r="P2297" s="1790"/>
      <c r="Q2297" s="1790"/>
      <c r="R2297" s="1790"/>
      <c r="S2297" s="1791"/>
      <c r="T2297" s="1827" t="s">
        <v>2850</v>
      </c>
      <c r="U2297" s="1790"/>
      <c r="V2297" s="1790"/>
      <c r="W2297" s="1213"/>
      <c r="X2297" s="1789" t="s">
        <v>2859</v>
      </c>
      <c r="Y2297" s="1790"/>
      <c r="Z2297" s="1790"/>
      <c r="AA2297" s="1790"/>
      <c r="AB2297" s="1790"/>
      <c r="AC2297" s="1790"/>
      <c r="AD2297" s="1791"/>
      <c r="AE2297" s="1810" t="s">
        <v>2853</v>
      </c>
      <c r="AF2297" s="1828"/>
      <c r="AG2297" s="1828"/>
      <c r="AH2297" s="1213"/>
    </row>
    <row r="2298" spans="1:34" ht="17.45" customHeight="1">
      <c r="A2298" s="1223"/>
      <c r="B2298" s="1224" t="s">
        <v>1011</v>
      </c>
      <c r="C2298" s="1875" t="s">
        <v>1012</v>
      </c>
      <c r="D2298" s="1876"/>
      <c r="E2298" s="1876"/>
      <c r="F2298" s="1876"/>
      <c r="G2298" s="1876"/>
      <c r="H2298" s="1876"/>
      <c r="I2298" s="1876"/>
      <c r="J2298" s="1876"/>
      <c r="K2298" s="1876"/>
      <c r="L2298" s="1876"/>
      <c r="M2298" s="1876"/>
      <c r="N2298" s="1875"/>
      <c r="O2298" s="1885">
        <v>0</v>
      </c>
      <c r="P2298" s="1886"/>
      <c r="Q2298" s="1886"/>
      <c r="R2298" s="1886"/>
      <c r="S2298" s="1887"/>
      <c r="T2298" s="1917">
        <v>0.09</v>
      </c>
      <c r="U2298" s="1886"/>
      <c r="V2298" s="1886"/>
      <c r="W2298" s="1225"/>
      <c r="X2298" s="1880">
        <v>22.593900000000001</v>
      </c>
      <c r="Y2298" s="1881"/>
      <c r="Z2298" s="1881"/>
      <c r="AA2298" s="1881"/>
      <c r="AB2298" s="1881"/>
      <c r="AC2298" s="1881"/>
      <c r="AD2298" s="1882"/>
      <c r="AE2298" s="1865">
        <v>2.0335000000000001</v>
      </c>
      <c r="AF2298" s="1847"/>
      <c r="AG2298" s="1847"/>
      <c r="AH2298" s="1225"/>
    </row>
    <row r="2299" spans="1:34" ht="16.7" customHeight="1">
      <c r="A2299" s="1220"/>
      <c r="B2299" s="1209" t="s">
        <v>1013</v>
      </c>
      <c r="C2299" s="1866" t="s">
        <v>1014</v>
      </c>
      <c r="D2299" s="1867"/>
      <c r="E2299" s="1867"/>
      <c r="F2299" s="1867"/>
      <c r="G2299" s="1867"/>
      <c r="H2299" s="1867"/>
      <c r="I2299" s="1867"/>
      <c r="J2299" s="1867"/>
      <c r="K2299" s="1867"/>
      <c r="L2299" s="1867"/>
      <c r="M2299" s="1867"/>
      <c r="N2299" s="1866"/>
      <c r="O2299" s="1893">
        <v>0</v>
      </c>
      <c r="P2299" s="1894"/>
      <c r="Q2299" s="1894"/>
      <c r="R2299" s="1894"/>
      <c r="S2299" s="1895"/>
      <c r="T2299" s="1918">
        <v>0.09</v>
      </c>
      <c r="U2299" s="1894"/>
      <c r="V2299" s="1894"/>
      <c r="W2299" s="1222"/>
      <c r="X2299" s="1871">
        <v>32.288200000000003</v>
      </c>
      <c r="Y2299" s="1872"/>
      <c r="Z2299" s="1872"/>
      <c r="AA2299" s="1872"/>
      <c r="AB2299" s="1872"/>
      <c r="AC2299" s="1872"/>
      <c r="AD2299" s="1873"/>
      <c r="AE2299" s="1874">
        <v>2.9058999999999999</v>
      </c>
      <c r="AF2299" s="1843"/>
      <c r="AG2299" s="1843"/>
      <c r="AH2299" s="1222"/>
    </row>
    <row r="2300" spans="1:34" ht="17.45" customHeight="1">
      <c r="A2300" s="1792"/>
      <c r="B2300" s="1778"/>
      <c r="C2300" s="1778"/>
      <c r="D2300" s="1778"/>
      <c r="E2300" s="1778"/>
      <c r="F2300" s="1778"/>
      <c r="G2300" s="1778"/>
      <c r="H2300" s="1778"/>
      <c r="I2300" s="1846" t="s">
        <v>2860</v>
      </c>
      <c r="J2300" s="1846"/>
      <c r="K2300" s="1846"/>
      <c r="L2300" s="1846"/>
      <c r="M2300" s="1846"/>
      <c r="N2300" s="1846"/>
      <c r="O2300" s="1846"/>
      <c r="P2300" s="1846"/>
      <c r="Q2300" s="1846"/>
      <c r="R2300" s="1846"/>
      <c r="S2300" s="1846"/>
      <c r="T2300" s="1846"/>
      <c r="U2300" s="1846"/>
      <c r="V2300" s="1846"/>
      <c r="W2300" s="1846"/>
      <c r="X2300" s="1846"/>
      <c r="Y2300" s="1846"/>
      <c r="Z2300" s="1793"/>
      <c r="AA2300" s="1847">
        <v>4.9394</v>
      </c>
      <c r="AB2300" s="1847"/>
      <c r="AC2300" s="1847"/>
      <c r="AD2300" s="1847"/>
      <c r="AE2300" s="1847"/>
      <c r="AF2300" s="1847"/>
      <c r="AG2300" s="1847"/>
      <c r="AH2300" s="1814"/>
    </row>
    <row r="2301" spans="1:34" ht="17.45" customHeight="1">
      <c r="A2301" s="1844"/>
      <c r="B2301" s="1309"/>
      <c r="C2301" s="1309"/>
      <c r="D2301" s="1309"/>
      <c r="E2301" s="1309"/>
      <c r="F2301" s="1309"/>
      <c r="G2301" s="1309"/>
      <c r="H2301" s="1309"/>
      <c r="I2301" s="1840" t="s">
        <v>2861</v>
      </c>
      <c r="J2301" s="1840"/>
      <c r="K2301" s="1840"/>
      <c r="L2301" s="1840"/>
      <c r="M2301" s="1840"/>
      <c r="N2301" s="1840"/>
      <c r="O2301" s="1840"/>
      <c r="P2301" s="1840"/>
      <c r="Q2301" s="1840"/>
      <c r="R2301" s="1840"/>
      <c r="S2301" s="1840"/>
      <c r="T2301" s="1840"/>
      <c r="U2301" s="1840"/>
      <c r="V2301" s="1840"/>
      <c r="W2301" s="1840"/>
      <c r="X2301" s="1840"/>
      <c r="Y2301" s="1840"/>
      <c r="Z2301" s="1309"/>
      <c r="AA2301" s="1841">
        <v>4.9394</v>
      </c>
      <c r="AB2301" s="1841"/>
      <c r="AC2301" s="1841"/>
      <c r="AD2301" s="1841"/>
      <c r="AE2301" s="1841"/>
      <c r="AF2301" s="1841"/>
      <c r="AG2301" s="1841"/>
      <c r="AH2301" s="1782"/>
    </row>
    <row r="2302" spans="1:34" ht="16.7" customHeight="1">
      <c r="A2302" s="1844"/>
      <c r="B2302" s="1309"/>
      <c r="C2302" s="1309"/>
      <c r="D2302" s="1309"/>
      <c r="E2302" s="1309"/>
      <c r="F2302" s="1309"/>
      <c r="G2302" s="1309"/>
      <c r="H2302" s="1309"/>
      <c r="I2302" s="1840" t="s">
        <v>2862</v>
      </c>
      <c r="J2302" s="1840"/>
      <c r="K2302" s="1840"/>
      <c r="L2302" s="1840"/>
      <c r="M2302" s="1840"/>
      <c r="N2302" s="1840"/>
      <c r="O2302" s="1840"/>
      <c r="P2302" s="1840"/>
      <c r="Q2302" s="1840"/>
      <c r="R2302" s="1840"/>
      <c r="S2302" s="1840"/>
      <c r="T2302" s="1840"/>
      <c r="U2302" s="1840"/>
      <c r="V2302" s="1840"/>
      <c r="W2302" s="1840"/>
      <c r="X2302" s="1840"/>
      <c r="Y2302" s="1840"/>
      <c r="Z2302" s="1309"/>
      <c r="AA2302" s="1841">
        <v>4.9394</v>
      </c>
      <c r="AB2302" s="1841"/>
      <c r="AC2302" s="1841"/>
      <c r="AD2302" s="1841"/>
      <c r="AE2302" s="1841"/>
      <c r="AF2302" s="1841"/>
      <c r="AG2302" s="1841"/>
      <c r="AH2302" s="1782"/>
    </row>
    <row r="2303" spans="1:34" ht="17.45" customHeight="1">
      <c r="A2303" s="1844"/>
      <c r="B2303" s="1309"/>
      <c r="C2303" s="1309"/>
      <c r="D2303" s="1309"/>
      <c r="E2303" s="1309"/>
      <c r="F2303" s="1309"/>
      <c r="G2303" s="1309"/>
      <c r="H2303" s="1309"/>
      <c r="I2303" s="1840" t="s">
        <v>2863</v>
      </c>
      <c r="J2303" s="1840"/>
      <c r="K2303" s="1840"/>
      <c r="L2303" s="1840"/>
      <c r="M2303" s="1840"/>
      <c r="N2303" s="1840"/>
      <c r="O2303" s="1840"/>
      <c r="P2303" s="1840"/>
      <c r="Q2303" s="1840"/>
      <c r="R2303" s="1840"/>
      <c r="S2303" s="1840"/>
      <c r="T2303" s="1840"/>
      <c r="U2303" s="1840"/>
      <c r="V2303" s="1840"/>
      <c r="W2303" s="1840"/>
      <c r="X2303" s="1840"/>
      <c r="Y2303" s="1840"/>
      <c r="Z2303" s="1309"/>
      <c r="AA2303" s="1841">
        <v>0</v>
      </c>
      <c r="AB2303" s="1841"/>
      <c r="AC2303" s="1841"/>
      <c r="AD2303" s="1841"/>
      <c r="AE2303" s="1841"/>
      <c r="AF2303" s="1841"/>
      <c r="AG2303" s="1841"/>
      <c r="AH2303" s="1782"/>
    </row>
    <row r="2304" spans="1:34" ht="16.7" customHeight="1">
      <c r="A2304" s="1845"/>
      <c r="B2304" s="1799"/>
      <c r="C2304" s="1799"/>
      <c r="D2304" s="1799"/>
      <c r="E2304" s="1799"/>
      <c r="F2304" s="1799"/>
      <c r="G2304" s="1799"/>
      <c r="H2304" s="1799"/>
      <c r="I2304" s="1842" t="s">
        <v>2864</v>
      </c>
      <c r="J2304" s="1842"/>
      <c r="K2304" s="1842"/>
      <c r="L2304" s="1842"/>
      <c r="M2304" s="1842"/>
      <c r="N2304" s="1842"/>
      <c r="O2304" s="1842"/>
      <c r="P2304" s="1842"/>
      <c r="Q2304" s="1842"/>
      <c r="R2304" s="1842"/>
      <c r="S2304" s="1842"/>
      <c r="T2304" s="1842"/>
      <c r="U2304" s="1842"/>
      <c r="V2304" s="1842"/>
      <c r="W2304" s="1842"/>
      <c r="X2304" s="1842"/>
      <c r="Y2304" s="1842"/>
      <c r="Z2304" s="1799"/>
      <c r="AA2304" s="1843">
        <v>0</v>
      </c>
      <c r="AB2304" s="1843"/>
      <c r="AC2304" s="1843"/>
      <c r="AD2304" s="1843"/>
      <c r="AE2304" s="1843"/>
      <c r="AF2304" s="1843"/>
      <c r="AG2304" s="1843"/>
      <c r="AH2304" s="1800"/>
    </row>
    <row r="2305" spans="1:34" ht="17.45" customHeight="1">
      <c r="A2305" s="1801" t="s">
        <v>2865</v>
      </c>
      <c r="B2305" s="1825"/>
      <c r="C2305" s="1825"/>
      <c r="D2305" s="1825"/>
      <c r="E2305" s="1825"/>
      <c r="F2305" s="1825"/>
      <c r="G2305" s="1825"/>
      <c r="H2305" s="1825"/>
      <c r="I2305" s="1825"/>
      <c r="J2305" s="1825"/>
      <c r="K2305" s="1825"/>
      <c r="L2305" s="1825"/>
      <c r="M2305" s="1825"/>
      <c r="N2305" s="1826"/>
      <c r="O2305" s="1789" t="s">
        <v>2850</v>
      </c>
      <c r="P2305" s="1790"/>
      <c r="Q2305" s="1790"/>
      <c r="R2305" s="1790"/>
      <c r="S2305" s="1791"/>
      <c r="T2305" s="1827" t="s">
        <v>754</v>
      </c>
      <c r="U2305" s="1790"/>
      <c r="V2305" s="1790"/>
      <c r="W2305" s="1213"/>
      <c r="X2305" s="1789" t="s">
        <v>2866</v>
      </c>
      <c r="Y2305" s="1790"/>
      <c r="Z2305" s="1790"/>
      <c r="AA2305" s="1790"/>
      <c r="AB2305" s="1790"/>
      <c r="AC2305" s="1790"/>
      <c r="AD2305" s="1791"/>
      <c r="AE2305" s="1810" t="s">
        <v>2867</v>
      </c>
      <c r="AF2305" s="1828"/>
      <c r="AG2305" s="1828"/>
      <c r="AH2305" s="1213"/>
    </row>
    <row r="2306" spans="1:34" ht="17.45" customHeight="1">
      <c r="A2306" s="1223"/>
      <c r="B2306" s="1224" t="s">
        <v>3161</v>
      </c>
      <c r="C2306" s="1875" t="s">
        <v>3162</v>
      </c>
      <c r="D2306" s="1876"/>
      <c r="E2306" s="1876"/>
      <c r="F2306" s="1876"/>
      <c r="G2306" s="1876"/>
      <c r="H2306" s="1876"/>
      <c r="I2306" s="1876"/>
      <c r="J2306" s="1876"/>
      <c r="K2306" s="1876"/>
      <c r="L2306" s="1876"/>
      <c r="M2306" s="1876"/>
      <c r="N2306" s="1875"/>
      <c r="O2306" s="1885">
        <v>1.1000000000000001</v>
      </c>
      <c r="P2306" s="1886"/>
      <c r="Q2306" s="1886"/>
      <c r="R2306" s="1886"/>
      <c r="S2306" s="1887"/>
      <c r="T2306" s="1888" t="s">
        <v>2612</v>
      </c>
      <c r="U2306" s="1889"/>
      <c r="V2306" s="1889"/>
      <c r="W2306" s="1225"/>
      <c r="X2306" s="1890">
        <v>6.9663000000000004</v>
      </c>
      <c r="Y2306" s="1891"/>
      <c r="Z2306" s="1891"/>
      <c r="AA2306" s="1891"/>
      <c r="AB2306" s="1891"/>
      <c r="AC2306" s="1891"/>
      <c r="AD2306" s="1892"/>
      <c r="AE2306" s="1865">
        <v>7.6628999999999996</v>
      </c>
      <c r="AF2306" s="1847"/>
      <c r="AG2306" s="1847"/>
      <c r="AH2306" s="1225"/>
    </row>
    <row r="2307" spans="1:34" ht="16.7" customHeight="1">
      <c r="A2307" s="1220"/>
      <c r="B2307" s="1209" t="s">
        <v>3095</v>
      </c>
      <c r="C2307" s="1866" t="s">
        <v>3096</v>
      </c>
      <c r="D2307" s="1867"/>
      <c r="E2307" s="1867"/>
      <c r="F2307" s="1867"/>
      <c r="G2307" s="1867"/>
      <c r="H2307" s="1867"/>
      <c r="I2307" s="1867"/>
      <c r="J2307" s="1867"/>
      <c r="K2307" s="1867"/>
      <c r="L2307" s="1867"/>
      <c r="M2307" s="1867"/>
      <c r="N2307" s="1866"/>
      <c r="O2307" s="1893">
        <v>1.4999999999999999E-2</v>
      </c>
      <c r="P2307" s="1894"/>
      <c r="Q2307" s="1894"/>
      <c r="R2307" s="1894"/>
      <c r="S2307" s="1895"/>
      <c r="T2307" s="1896" t="s">
        <v>2612</v>
      </c>
      <c r="U2307" s="1897"/>
      <c r="V2307" s="1897"/>
      <c r="W2307" s="1222"/>
      <c r="X2307" s="1898">
        <v>14.3172</v>
      </c>
      <c r="Y2307" s="1899"/>
      <c r="Z2307" s="1899"/>
      <c r="AA2307" s="1899"/>
      <c r="AB2307" s="1899"/>
      <c r="AC2307" s="1899"/>
      <c r="AD2307" s="1900"/>
      <c r="AE2307" s="1874">
        <v>0.21479999999999999</v>
      </c>
      <c r="AF2307" s="1843"/>
      <c r="AG2307" s="1843"/>
      <c r="AH2307" s="1222"/>
    </row>
    <row r="2308" spans="1:34" ht="17.45" customHeight="1">
      <c r="A2308" s="1792"/>
      <c r="B2308" s="1793"/>
      <c r="C2308" s="1793"/>
      <c r="D2308" s="1793"/>
      <c r="E2308" s="1793"/>
      <c r="F2308" s="1793"/>
      <c r="G2308" s="1793"/>
      <c r="H2308" s="1793"/>
      <c r="I2308" s="1794" t="s">
        <v>2869</v>
      </c>
      <c r="J2308" s="1794"/>
      <c r="K2308" s="1794"/>
      <c r="L2308" s="1794"/>
      <c r="M2308" s="1794"/>
      <c r="N2308" s="1794"/>
      <c r="O2308" s="1794"/>
      <c r="P2308" s="1794"/>
      <c r="Q2308" s="1794"/>
      <c r="R2308" s="1794"/>
      <c r="S2308" s="1794"/>
      <c r="T2308" s="1794"/>
      <c r="U2308" s="1794"/>
      <c r="V2308" s="1794"/>
      <c r="W2308" s="1794"/>
      <c r="X2308" s="1794"/>
      <c r="Y2308" s="1794"/>
      <c r="Z2308" s="1214"/>
      <c r="AA2308" s="1795">
        <v>7.8776999999999999</v>
      </c>
      <c r="AB2308" s="1795"/>
      <c r="AC2308" s="1795"/>
      <c r="AD2308" s="1795"/>
      <c r="AE2308" s="1795"/>
      <c r="AF2308" s="1795"/>
      <c r="AG2308" s="1795"/>
      <c r="AH2308" s="1213"/>
    </row>
    <row r="2309" spans="1:34" ht="17.45" customHeight="1">
      <c r="A2309" s="1801" t="s">
        <v>2870</v>
      </c>
      <c r="B2309" s="1825"/>
      <c r="C2309" s="1825"/>
      <c r="D2309" s="1825"/>
      <c r="E2309" s="1825"/>
      <c r="F2309" s="1825"/>
      <c r="G2309" s="1825"/>
      <c r="H2309" s="1825"/>
      <c r="I2309" s="1825"/>
      <c r="J2309" s="1825"/>
      <c r="K2309" s="1825"/>
      <c r="L2309" s="1825"/>
      <c r="M2309" s="1825"/>
      <c r="N2309" s="1826"/>
      <c r="O2309" s="1789" t="s">
        <v>2850</v>
      </c>
      <c r="P2309" s="1790"/>
      <c r="Q2309" s="1790"/>
      <c r="R2309" s="1790"/>
      <c r="S2309" s="1791"/>
      <c r="T2309" s="1827" t="s">
        <v>754</v>
      </c>
      <c r="U2309" s="1790"/>
      <c r="V2309" s="1790"/>
      <c r="W2309" s="1213"/>
      <c r="X2309" s="1789" t="s">
        <v>2866</v>
      </c>
      <c r="Y2309" s="1790"/>
      <c r="Z2309" s="1790"/>
      <c r="AA2309" s="1790"/>
      <c r="AB2309" s="1790"/>
      <c r="AC2309" s="1790"/>
      <c r="AD2309" s="1791"/>
      <c r="AE2309" s="1810" t="s">
        <v>2867</v>
      </c>
      <c r="AF2309" s="1828"/>
      <c r="AG2309" s="1828"/>
      <c r="AH2309" s="1213"/>
    </row>
    <row r="2310" spans="1:34" ht="16.7" customHeight="1">
      <c r="A2310" s="1792"/>
      <c r="B2310" s="1793"/>
      <c r="C2310" s="1793"/>
      <c r="D2310" s="1793"/>
      <c r="E2310" s="1793"/>
      <c r="F2310" s="1793"/>
      <c r="G2310" s="1793"/>
      <c r="H2310" s="1793"/>
      <c r="I2310" s="1794" t="s">
        <v>2871</v>
      </c>
      <c r="J2310" s="1794"/>
      <c r="K2310" s="1794"/>
      <c r="L2310" s="1794"/>
      <c r="M2310" s="1794"/>
      <c r="N2310" s="1794"/>
      <c r="O2310" s="1794"/>
      <c r="P2310" s="1794"/>
      <c r="Q2310" s="1794"/>
      <c r="R2310" s="1794"/>
      <c r="S2310" s="1794"/>
      <c r="T2310" s="1794"/>
      <c r="U2310" s="1794"/>
      <c r="V2310" s="1794"/>
      <c r="W2310" s="1794"/>
      <c r="X2310" s="1794"/>
      <c r="Y2310" s="1794"/>
      <c r="Z2310" s="1214"/>
      <c r="AA2310" s="1795">
        <v>0</v>
      </c>
      <c r="AB2310" s="1795"/>
      <c r="AC2310" s="1795"/>
      <c r="AD2310" s="1795"/>
      <c r="AE2310" s="1795"/>
      <c r="AF2310" s="1795"/>
      <c r="AG2310" s="1795"/>
      <c r="AH2310" s="1213"/>
    </row>
    <row r="2311" spans="1:34" ht="17.45" customHeight="1">
      <c r="A2311" s="1801" t="s">
        <v>2872</v>
      </c>
      <c r="B2311" s="1825"/>
      <c r="C2311" s="1825"/>
      <c r="D2311" s="1825"/>
      <c r="E2311" s="1825"/>
      <c r="F2311" s="1825"/>
      <c r="G2311" s="1825"/>
      <c r="H2311" s="1825"/>
      <c r="I2311" s="1825"/>
      <c r="J2311" s="1825"/>
      <c r="K2311" s="1825"/>
      <c r="L2311" s="1825"/>
      <c r="M2311" s="1825"/>
      <c r="N2311" s="1826"/>
      <c r="O2311" s="1789" t="s">
        <v>2850</v>
      </c>
      <c r="P2311" s="1790"/>
      <c r="Q2311" s="1790"/>
      <c r="R2311" s="1790"/>
      <c r="S2311" s="1791"/>
      <c r="T2311" s="1827" t="s">
        <v>754</v>
      </c>
      <c r="U2311" s="1790"/>
      <c r="V2311" s="1790"/>
      <c r="W2311" s="1213"/>
      <c r="X2311" s="1789" t="s">
        <v>2866</v>
      </c>
      <c r="Y2311" s="1790"/>
      <c r="Z2311" s="1790"/>
      <c r="AA2311" s="1790"/>
      <c r="AB2311" s="1790"/>
      <c r="AC2311" s="1790"/>
      <c r="AD2311" s="1791"/>
      <c r="AE2311" s="1810" t="s">
        <v>2867</v>
      </c>
      <c r="AF2311" s="1828"/>
      <c r="AG2311" s="1828"/>
      <c r="AH2311" s="1213"/>
    </row>
    <row r="2312" spans="1:34" ht="16.7" customHeight="1">
      <c r="A2312" s="1901" t="s">
        <v>3099</v>
      </c>
      <c r="B2312" s="1902"/>
      <c r="C2312" s="1902"/>
      <c r="D2312" s="1902"/>
      <c r="E2312" s="1902"/>
      <c r="F2312" s="1875" t="s">
        <v>3100</v>
      </c>
      <c r="G2312" s="1876"/>
      <c r="H2312" s="1876"/>
      <c r="I2312" s="1876"/>
      <c r="J2312" s="1876"/>
      <c r="K2312" s="1876"/>
      <c r="L2312" s="1876"/>
      <c r="M2312" s="1876"/>
      <c r="N2312" s="1875"/>
      <c r="O2312" s="1885">
        <v>2.0000000000000002E-5</v>
      </c>
      <c r="P2312" s="1886"/>
      <c r="Q2312" s="1886"/>
      <c r="R2312" s="1886"/>
      <c r="S2312" s="1887"/>
      <c r="T2312" s="1888" t="s">
        <v>109</v>
      </c>
      <c r="U2312" s="1889"/>
      <c r="V2312" s="1889"/>
      <c r="W2312" s="1225"/>
      <c r="X2312" s="1890">
        <v>33.54</v>
      </c>
      <c r="Y2312" s="1891"/>
      <c r="Z2312" s="1891"/>
      <c r="AA2312" s="1891"/>
      <c r="AB2312" s="1891"/>
      <c r="AC2312" s="1891"/>
      <c r="AD2312" s="1892"/>
      <c r="AE2312" s="1865">
        <v>6.9999999999999999E-4</v>
      </c>
      <c r="AF2312" s="1847"/>
      <c r="AG2312" s="1847"/>
      <c r="AH2312" s="1225"/>
    </row>
    <row r="2313" spans="1:34" ht="17.45" customHeight="1">
      <c r="A2313" s="1819" t="s">
        <v>3163</v>
      </c>
      <c r="B2313" s="1820"/>
      <c r="C2313" s="1820"/>
      <c r="D2313" s="1820"/>
      <c r="E2313" s="1820"/>
      <c r="F2313" s="1866" t="s">
        <v>3164</v>
      </c>
      <c r="G2313" s="1867"/>
      <c r="H2313" s="1867"/>
      <c r="I2313" s="1867"/>
      <c r="J2313" s="1867"/>
      <c r="K2313" s="1867"/>
      <c r="L2313" s="1867"/>
      <c r="M2313" s="1867"/>
      <c r="N2313" s="1866"/>
      <c r="O2313" s="1893">
        <v>1.1000000000000001E-3</v>
      </c>
      <c r="P2313" s="1894"/>
      <c r="Q2313" s="1894"/>
      <c r="R2313" s="1894"/>
      <c r="S2313" s="1895"/>
      <c r="T2313" s="1896" t="s">
        <v>109</v>
      </c>
      <c r="U2313" s="1897"/>
      <c r="V2313" s="1897"/>
      <c r="W2313" s="1222"/>
      <c r="X2313" s="1898">
        <v>33.54</v>
      </c>
      <c r="Y2313" s="1899"/>
      <c r="Z2313" s="1899"/>
      <c r="AA2313" s="1899"/>
      <c r="AB2313" s="1899"/>
      <c r="AC2313" s="1899"/>
      <c r="AD2313" s="1900"/>
      <c r="AE2313" s="1874">
        <v>3.6900000000000002E-2</v>
      </c>
      <c r="AF2313" s="1843"/>
      <c r="AG2313" s="1843"/>
      <c r="AH2313" s="1222"/>
    </row>
    <row r="2314" spans="1:34" ht="17.45" customHeight="1">
      <c r="A2314" s="1792"/>
      <c r="B2314" s="1793"/>
      <c r="C2314" s="1793"/>
      <c r="D2314" s="1793"/>
      <c r="E2314" s="1793"/>
      <c r="F2314" s="1793"/>
      <c r="G2314" s="1793"/>
      <c r="H2314" s="1793"/>
      <c r="I2314" s="1793"/>
      <c r="J2314" s="1793"/>
      <c r="K2314" s="1794" t="s">
        <v>2873</v>
      </c>
      <c r="L2314" s="1794"/>
      <c r="M2314" s="1794"/>
      <c r="N2314" s="1794"/>
      <c r="O2314" s="1794"/>
      <c r="P2314" s="1794"/>
      <c r="Q2314" s="1794"/>
      <c r="R2314" s="1794"/>
      <c r="S2314" s="1794"/>
      <c r="T2314" s="1794"/>
      <c r="U2314" s="1794"/>
      <c r="V2314" s="1794"/>
      <c r="W2314" s="1794"/>
      <c r="X2314" s="1794"/>
      <c r="Y2314" s="1794"/>
      <c r="Z2314" s="1794"/>
      <c r="AA2314" s="1794"/>
      <c r="AB2314" s="1214"/>
      <c r="AC2314" s="1795">
        <v>3.7600000000000001E-2</v>
      </c>
      <c r="AD2314" s="1795"/>
      <c r="AE2314" s="1795"/>
      <c r="AF2314" s="1795"/>
      <c r="AG2314" s="1795"/>
      <c r="AH2314" s="1213"/>
    </row>
    <row r="2315" spans="1:34" ht="16.7" customHeight="1">
      <c r="A2315" s="1801" t="s">
        <v>2874</v>
      </c>
      <c r="B2315" s="1825"/>
      <c r="C2315" s="1825"/>
      <c r="D2315" s="1825"/>
      <c r="E2315" s="1825"/>
      <c r="F2315" s="1825"/>
      <c r="G2315" s="1825"/>
      <c r="H2315" s="1825"/>
      <c r="I2315" s="1825"/>
      <c r="J2315" s="1826"/>
      <c r="K2315" s="1789" t="s">
        <v>2850</v>
      </c>
      <c r="L2315" s="1791"/>
      <c r="M2315" s="1855" t="s">
        <v>2875</v>
      </c>
      <c r="N2315" s="1856"/>
      <c r="O2315" s="1857"/>
      <c r="P2315" s="1855" t="s">
        <v>2876</v>
      </c>
      <c r="Q2315" s="1856"/>
      <c r="R2315" s="1857"/>
      <c r="S2315" s="1855" t="s">
        <v>2877</v>
      </c>
      <c r="T2315" s="1857"/>
      <c r="U2315" s="1789" t="s">
        <v>2878</v>
      </c>
      <c r="V2315" s="1790"/>
      <c r="W2315" s="1791"/>
      <c r="X2315" s="1789" t="s">
        <v>2879</v>
      </c>
      <c r="Y2315" s="1790"/>
      <c r="Z2315" s="1790"/>
      <c r="AA2315" s="1790"/>
      <c r="AB2315" s="1791"/>
      <c r="AC2315" s="1789" t="s">
        <v>2880</v>
      </c>
      <c r="AD2315" s="1791"/>
      <c r="AE2315" s="1810" t="s">
        <v>2867</v>
      </c>
      <c r="AF2315" s="1828"/>
      <c r="AG2315" s="1828"/>
      <c r="AH2315" s="1213"/>
    </row>
    <row r="2316" spans="1:34" ht="17.45" customHeight="1">
      <c r="A2316" s="1901" t="s">
        <v>3102</v>
      </c>
      <c r="B2316" s="1902"/>
      <c r="C2316" s="1902"/>
      <c r="D2316" s="1902"/>
      <c r="E2316" s="1902"/>
      <c r="F2316" s="1875" t="s">
        <v>3100</v>
      </c>
      <c r="G2316" s="1876"/>
      <c r="H2316" s="1876"/>
      <c r="I2316" s="1876"/>
      <c r="J2316" s="1875"/>
      <c r="K2316" s="1877">
        <v>2.0000000000000002E-5</v>
      </c>
      <c r="L2316" s="1878"/>
      <c r="M2316" s="1890">
        <v>0</v>
      </c>
      <c r="N2316" s="1891"/>
      <c r="O2316" s="1892"/>
      <c r="P2316" s="1890">
        <v>0</v>
      </c>
      <c r="Q2316" s="1891"/>
      <c r="R2316" s="1892"/>
      <c r="S2316" s="1890">
        <v>0</v>
      </c>
      <c r="T2316" s="1892"/>
      <c r="U2316" s="1890">
        <v>1.1000000000000001</v>
      </c>
      <c r="V2316" s="1891"/>
      <c r="W2316" s="1892"/>
      <c r="X2316" s="1890">
        <v>0.88</v>
      </c>
      <c r="Y2316" s="1891"/>
      <c r="Z2316" s="1891"/>
      <c r="AA2316" s="1891"/>
      <c r="AB2316" s="1892"/>
      <c r="AC2316" s="1890">
        <v>0.72</v>
      </c>
      <c r="AD2316" s="1892"/>
      <c r="AE2316" s="1865">
        <v>0</v>
      </c>
      <c r="AF2316" s="1847"/>
      <c r="AG2316" s="1847"/>
      <c r="AH2316" s="1225"/>
    </row>
    <row r="2317" spans="1:34" ht="17.45" customHeight="1">
      <c r="A2317" s="1819" t="s">
        <v>3165</v>
      </c>
      <c r="B2317" s="1820"/>
      <c r="C2317" s="1820"/>
      <c r="D2317" s="1820"/>
      <c r="E2317" s="1820"/>
      <c r="F2317" s="1866" t="s">
        <v>3164</v>
      </c>
      <c r="G2317" s="1867"/>
      <c r="H2317" s="1867"/>
      <c r="I2317" s="1867"/>
      <c r="J2317" s="1866"/>
      <c r="K2317" s="1868">
        <v>1.1000000000000001E-3</v>
      </c>
      <c r="L2317" s="1869"/>
      <c r="M2317" s="1898">
        <v>0</v>
      </c>
      <c r="N2317" s="1899"/>
      <c r="O2317" s="1900"/>
      <c r="P2317" s="1898">
        <v>0</v>
      </c>
      <c r="Q2317" s="1899"/>
      <c r="R2317" s="1900"/>
      <c r="S2317" s="1898">
        <v>0</v>
      </c>
      <c r="T2317" s="1900"/>
      <c r="U2317" s="1898">
        <v>1.1000000000000001</v>
      </c>
      <c r="V2317" s="1899"/>
      <c r="W2317" s="1900"/>
      <c r="X2317" s="1898">
        <v>0.88</v>
      </c>
      <c r="Y2317" s="1899"/>
      <c r="Z2317" s="1899"/>
      <c r="AA2317" s="1899"/>
      <c r="AB2317" s="1900"/>
      <c r="AC2317" s="1898">
        <v>0.72</v>
      </c>
      <c r="AD2317" s="1900"/>
      <c r="AE2317" s="1874">
        <v>0</v>
      </c>
      <c r="AF2317" s="1843"/>
      <c r="AG2317" s="1843"/>
      <c r="AH2317" s="1222"/>
    </row>
    <row r="2318" spans="1:34" ht="16.7" customHeight="1">
      <c r="A2318" s="1853"/>
      <c r="B2318" s="1778"/>
      <c r="C2318" s="1778"/>
      <c r="D2318" s="1778"/>
      <c r="E2318" s="1778"/>
      <c r="F2318" s="1778"/>
      <c r="G2318" s="1778"/>
      <c r="H2318" s="1778"/>
      <c r="I2318" s="1846" t="s">
        <v>2881</v>
      </c>
      <c r="J2318" s="1846"/>
      <c r="K2318" s="1846"/>
      <c r="L2318" s="1846"/>
      <c r="M2318" s="1846"/>
      <c r="N2318" s="1846"/>
      <c r="O2318" s="1846"/>
      <c r="P2318" s="1846"/>
      <c r="Q2318" s="1846"/>
      <c r="R2318" s="1846"/>
      <c r="S2318" s="1846"/>
      <c r="T2318" s="1846"/>
      <c r="U2318" s="1846"/>
      <c r="V2318" s="1846"/>
      <c r="W2318" s="1846"/>
      <c r="X2318" s="1846"/>
      <c r="Y2318" s="1846"/>
      <c r="Z2318" s="1203"/>
      <c r="AA2318" s="1847">
        <v>0</v>
      </c>
      <c r="AB2318" s="1847"/>
      <c r="AC2318" s="1847"/>
      <c r="AD2318" s="1847"/>
      <c r="AE2318" s="1847"/>
      <c r="AF2318" s="1847"/>
      <c r="AG2318" s="1847"/>
      <c r="AH2318" s="1204"/>
    </row>
    <row r="2319" spans="1:34" ht="5.85" customHeight="1">
      <c r="A2319" s="1854"/>
      <c r="B2319" s="1309"/>
      <c r="C2319" s="1309"/>
      <c r="D2319" s="1309"/>
      <c r="E2319" s="1309"/>
      <c r="F2319" s="1309"/>
      <c r="G2319" s="1309"/>
      <c r="H2319" s="1309"/>
      <c r="I2319" s="1309"/>
      <c r="J2319" s="1309"/>
      <c r="K2319" s="1309"/>
      <c r="L2319" s="1309"/>
      <c r="M2319" s="1309"/>
      <c r="N2319" s="1309"/>
      <c r="O2319" s="1309"/>
      <c r="P2319" s="1309"/>
      <c r="Q2319" s="1309"/>
      <c r="R2319" s="1309"/>
      <c r="S2319" s="1309"/>
      <c r="T2319" s="1309"/>
      <c r="U2319" s="1309"/>
      <c r="V2319" s="1309"/>
      <c r="W2319" s="1309"/>
      <c r="X2319" s="1309"/>
      <c r="Y2319" s="1309"/>
      <c r="Z2319" s="1309"/>
      <c r="AA2319" s="1309"/>
      <c r="AB2319" s="1309"/>
      <c r="AC2319" s="1309"/>
      <c r="AD2319" s="1309"/>
      <c r="AE2319" s="1309"/>
      <c r="AF2319" s="1309"/>
      <c r="AG2319" s="1309"/>
      <c r="AH2319" s="1782"/>
    </row>
    <row r="2320" spans="1:34" ht="17.45" customHeight="1">
      <c r="A2320" s="1845"/>
      <c r="B2320" s="1799"/>
      <c r="C2320" s="1799"/>
      <c r="D2320" s="1799"/>
      <c r="E2320" s="1799"/>
      <c r="F2320" s="1799"/>
      <c r="G2320" s="1799"/>
      <c r="H2320" s="1799"/>
      <c r="I2320" s="1842" t="s">
        <v>2882</v>
      </c>
      <c r="J2320" s="1842"/>
      <c r="K2320" s="1842"/>
      <c r="L2320" s="1842"/>
      <c r="M2320" s="1842"/>
      <c r="N2320" s="1842"/>
      <c r="O2320" s="1842"/>
      <c r="P2320" s="1842"/>
      <c r="Q2320" s="1842"/>
      <c r="R2320" s="1842"/>
      <c r="S2320" s="1842"/>
      <c r="T2320" s="1842"/>
      <c r="U2320" s="1842"/>
      <c r="V2320" s="1842"/>
      <c r="W2320" s="1842"/>
      <c r="X2320" s="1842"/>
      <c r="Y2320" s="1842"/>
      <c r="Z2320" s="1212"/>
      <c r="AA2320" s="1848">
        <v>12.85</v>
      </c>
      <c r="AB2320" s="1848"/>
      <c r="AC2320" s="1848"/>
      <c r="AD2320" s="1848"/>
      <c r="AE2320" s="1848"/>
      <c r="AF2320" s="1848"/>
      <c r="AG2320" s="1848"/>
      <c r="AH2320" s="1208"/>
    </row>
    <row r="2321" spans="1:34" ht="45.75" customHeight="1">
      <c r="A2321" s="1849" t="s">
        <v>2883</v>
      </c>
      <c r="B2321" s="1850"/>
      <c r="C2321" s="1850"/>
      <c r="D2321" s="1850"/>
      <c r="E2321" s="1851"/>
      <c r="F2321" s="1852"/>
      <c r="G2321" s="1852"/>
      <c r="H2321" s="1852"/>
      <c r="I2321" s="1852"/>
      <c r="J2321" s="1852"/>
      <c r="K2321" s="1852"/>
      <c r="L2321" s="1852"/>
      <c r="M2321" s="1852"/>
      <c r="N2321" s="1852"/>
      <c r="O2321" s="1852"/>
      <c r="P2321" s="1852"/>
      <c r="Q2321" s="1852"/>
      <c r="R2321" s="1852"/>
      <c r="S2321" s="1852"/>
      <c r="T2321" s="1852"/>
      <c r="U2321" s="1852"/>
      <c r="V2321" s="1852"/>
      <c r="W2321" s="1852"/>
      <c r="X2321" s="1852"/>
      <c r="Y2321" s="1852"/>
      <c r="Z2321" s="1852"/>
      <c r="AA2321" s="1852"/>
      <c r="AB2321" s="1852"/>
      <c r="AC2321" s="1852"/>
      <c r="AD2321" s="1852"/>
      <c r="AE2321" s="1852"/>
      <c r="AF2321" s="1852"/>
      <c r="AG2321" s="1852"/>
      <c r="AH2321" s="1851"/>
    </row>
    <row r="2322" spans="1:34" ht="81.400000000000006" customHeight="1">
      <c r="A2322" s="1218"/>
      <c r="AH2322" s="1219"/>
    </row>
    <row r="2323" spans="1:34" ht="81.400000000000006" customHeight="1">
      <c r="A2323" s="1220"/>
      <c r="B2323" s="1221"/>
      <c r="C2323" s="1221"/>
      <c r="D2323" s="1221"/>
      <c r="E2323" s="1221"/>
      <c r="F2323" s="1221"/>
      <c r="G2323" s="1221"/>
      <c r="H2323" s="1221"/>
      <c r="I2323" s="1221"/>
      <c r="J2323" s="1221"/>
      <c r="K2323" s="1221"/>
      <c r="L2323" s="1221"/>
      <c r="M2323" s="1221"/>
      <c r="N2323" s="1221"/>
      <c r="O2323" s="1221"/>
      <c r="P2323" s="1221"/>
      <c r="Q2323" s="1221"/>
      <c r="R2323" s="1221"/>
      <c r="S2323" s="1221"/>
      <c r="T2323" s="1221"/>
      <c r="U2323" s="1221"/>
      <c r="V2323" s="1221"/>
      <c r="W2323" s="1221"/>
      <c r="X2323" s="1221"/>
      <c r="Y2323" s="1221"/>
      <c r="Z2323" s="1221"/>
      <c r="AA2323" s="1221"/>
      <c r="AB2323" s="1221"/>
      <c r="AC2323" s="1221"/>
      <c r="AD2323" s="1221"/>
      <c r="AE2323" s="1221"/>
      <c r="AF2323" s="1221"/>
      <c r="AG2323" s="1221"/>
      <c r="AH2323" s="1222"/>
    </row>
    <row r="2324" spans="1:34" ht="5.85" customHeight="1">
      <c r="A2324" s="1777"/>
      <c r="B2324" s="1778"/>
      <c r="C2324" s="1778"/>
      <c r="D2324" s="1778"/>
      <c r="E2324" s="1778"/>
      <c r="F2324" s="1778"/>
      <c r="G2324" s="1778"/>
      <c r="H2324" s="1778"/>
      <c r="I2324" s="1778"/>
      <c r="J2324" s="1778"/>
      <c r="K2324" s="1778"/>
      <c r="L2324" s="1778"/>
      <c r="M2324" s="1778"/>
      <c r="N2324" s="1778"/>
      <c r="O2324" s="1778"/>
      <c r="P2324" s="1778"/>
      <c r="Q2324" s="1778"/>
      <c r="R2324" s="1778"/>
      <c r="S2324" s="1778"/>
      <c r="T2324" s="1778"/>
      <c r="U2324" s="1778"/>
      <c r="V2324" s="1778"/>
      <c r="W2324" s="1778"/>
      <c r="X2324" s="1778"/>
      <c r="Y2324" s="1778"/>
      <c r="Z2324" s="1778"/>
      <c r="AA2324" s="1778"/>
      <c r="AB2324" s="1778"/>
      <c r="AC2324" s="1778"/>
      <c r="AD2324" s="1778"/>
      <c r="AE2324" s="1778"/>
      <c r="AF2324" s="1778"/>
      <c r="AG2324" s="1778"/>
      <c r="AH2324" s="1779"/>
    </row>
    <row r="2325" spans="1:34" ht="11.65" customHeight="1">
      <c r="A2325" s="1780" t="s">
        <v>2834</v>
      </c>
      <c r="B2325" s="1310"/>
      <c r="C2325" s="1310"/>
      <c r="D2325" s="1310"/>
      <c r="E2325" s="1310"/>
      <c r="F2325" s="1310"/>
      <c r="G2325" s="1310"/>
      <c r="H2325" s="1310"/>
      <c r="I2325" s="1310"/>
      <c r="J2325" s="1310"/>
      <c r="K2325" s="1310"/>
      <c r="L2325" s="1310"/>
      <c r="M2325" s="1310"/>
      <c r="N2325" s="1310"/>
      <c r="O2325" s="1310"/>
      <c r="P2325" s="1310"/>
      <c r="Q2325" s="1310"/>
      <c r="R2325" s="1310"/>
      <c r="S2325" s="1310"/>
      <c r="T2325" s="1310"/>
      <c r="U2325" s="1310"/>
      <c r="V2325" s="1310"/>
      <c r="W2325" s="1310"/>
      <c r="X2325" s="1310"/>
      <c r="Y2325" s="1310"/>
      <c r="Z2325" s="1310"/>
      <c r="AA2325" s="1310"/>
      <c r="AB2325" s="1310"/>
      <c r="AC2325" s="1310"/>
      <c r="AD2325" s="1309"/>
      <c r="AE2325" s="1309"/>
      <c r="AF2325" s="1781" t="s">
        <v>3166</v>
      </c>
      <c r="AG2325" s="1781"/>
      <c r="AH2325" s="1782"/>
    </row>
    <row r="2326" spans="1:34" ht="5.85" customHeight="1">
      <c r="A2326" s="1780"/>
      <c r="B2326" s="1310"/>
      <c r="C2326" s="1310"/>
      <c r="D2326" s="1310"/>
      <c r="E2326" s="1310"/>
      <c r="F2326" s="1310"/>
      <c r="G2326" s="1310"/>
      <c r="H2326" s="1310"/>
      <c r="I2326" s="1310"/>
      <c r="J2326" s="1310"/>
      <c r="K2326" s="1310"/>
      <c r="L2326" s="1310"/>
      <c r="M2326" s="1310"/>
      <c r="N2326" s="1310"/>
      <c r="O2326" s="1310"/>
      <c r="P2326" s="1310"/>
      <c r="Q2326" s="1310"/>
      <c r="R2326" s="1310"/>
      <c r="S2326" s="1310"/>
      <c r="T2326" s="1310"/>
      <c r="U2326" s="1310"/>
      <c r="V2326" s="1310"/>
      <c r="W2326" s="1310"/>
      <c r="X2326" s="1310"/>
      <c r="Y2326" s="1310"/>
      <c r="Z2326" s="1310"/>
      <c r="AA2326" s="1310"/>
      <c r="AB2326" s="1310"/>
      <c r="AC2326" s="1310"/>
      <c r="AD2326" s="1311"/>
      <c r="AE2326" s="1311"/>
      <c r="AF2326" s="1311"/>
      <c r="AG2326" s="1311"/>
      <c r="AH2326" s="1782"/>
    </row>
    <row r="2327" spans="1:34" ht="10.9" customHeight="1">
      <c r="A2327" s="1783" t="s">
        <v>2836</v>
      </c>
      <c r="B2327" s="1784"/>
      <c r="C2327" s="1784"/>
      <c r="D2327" s="1784"/>
      <c r="E2327" s="1784"/>
      <c r="F2327" s="1784"/>
      <c r="G2327" s="1784"/>
      <c r="H2327" s="1784"/>
      <c r="I2327" s="1784"/>
      <c r="J2327" s="1784"/>
      <c r="K2327" s="1784"/>
      <c r="L2327" s="1784"/>
      <c r="M2327" s="1784"/>
      <c r="N2327" s="1784"/>
      <c r="O2327" s="1784"/>
      <c r="P2327" s="1784"/>
      <c r="Q2327" s="1784"/>
      <c r="R2327" s="1784"/>
      <c r="S2327" s="1784"/>
      <c r="T2327" s="1784"/>
      <c r="U2327" s="1784"/>
      <c r="V2327" s="1784"/>
      <c r="W2327" s="1784"/>
      <c r="X2327" s="1784"/>
      <c r="Y2327" s="1784"/>
      <c r="Z2327" s="1784"/>
      <c r="AA2327" s="1784"/>
      <c r="AB2327" s="1784"/>
      <c r="AC2327" s="1784"/>
      <c r="AD2327" s="1311"/>
      <c r="AE2327" s="1311"/>
      <c r="AF2327" s="1311"/>
      <c r="AG2327" s="1311"/>
      <c r="AH2327" s="1782"/>
    </row>
    <row r="2328" spans="1:34" ht="23.25" customHeight="1">
      <c r="A2328" s="1785" t="s">
        <v>2837</v>
      </c>
      <c r="B2328" s="1786"/>
      <c r="C2328" s="1786"/>
      <c r="D2328" s="1786"/>
      <c r="E2328" s="1786"/>
      <c r="F2328" s="1786"/>
      <c r="G2328" s="1786"/>
      <c r="H2328" s="1786"/>
      <c r="I2328" s="1786"/>
      <c r="J2328" s="1786"/>
      <c r="K2328" s="1786"/>
      <c r="L2328" s="1786"/>
      <c r="M2328" s="1786"/>
      <c r="N2328" s="1786"/>
      <c r="O2328" s="1786"/>
      <c r="P2328" s="1786"/>
      <c r="Q2328" s="1786"/>
      <c r="R2328" s="1786"/>
      <c r="S2328" s="1786"/>
      <c r="T2328" s="1786"/>
      <c r="U2328" s="1786"/>
      <c r="V2328" s="1786"/>
      <c r="W2328" s="1786"/>
      <c r="X2328" s="1786"/>
      <c r="Y2328" s="1786"/>
      <c r="Z2328" s="1786"/>
      <c r="AA2328" s="1786"/>
      <c r="AB2328" s="1786"/>
      <c r="AC2328" s="1786"/>
      <c r="AD2328" s="1311"/>
      <c r="AE2328" s="1311"/>
      <c r="AF2328" s="1311"/>
      <c r="AG2328" s="1311"/>
      <c r="AH2328" s="1782"/>
    </row>
    <row r="2329" spans="1:34" ht="5.85" customHeight="1">
      <c r="A2329" s="1787" t="s">
        <v>2838</v>
      </c>
      <c r="B2329" s="1788"/>
      <c r="C2329" s="1788"/>
      <c r="D2329" s="1788"/>
      <c r="E2329" s="1788"/>
      <c r="F2329" s="1788"/>
      <c r="G2329" s="1788"/>
      <c r="H2329" s="1788"/>
      <c r="I2329" s="1788"/>
      <c r="J2329" s="1788"/>
      <c r="K2329" s="1788"/>
      <c r="L2329" s="1788"/>
      <c r="M2329" s="1788"/>
      <c r="N2329" s="1788"/>
      <c r="O2329" s="1788"/>
      <c r="P2329" s="1788"/>
      <c r="Q2329" s="1788"/>
      <c r="R2329" s="1788"/>
      <c r="S2329" s="1788"/>
      <c r="T2329" s="1788"/>
      <c r="U2329" s="1788"/>
      <c r="V2329" s="1788"/>
      <c r="W2329" s="1788"/>
      <c r="X2329" s="1788"/>
      <c r="Y2329" s="1788"/>
      <c r="Z2329" s="1788"/>
      <c r="AA2329" s="1788"/>
      <c r="AB2329" s="1788"/>
      <c r="AC2329" s="1788"/>
      <c r="AD2329" s="1311"/>
      <c r="AE2329" s="1311"/>
      <c r="AF2329" s="1311"/>
      <c r="AG2329" s="1311"/>
      <c r="AH2329" s="1782"/>
    </row>
    <row r="2330" spans="1:34" ht="5.85" customHeight="1">
      <c r="A2330" s="1787"/>
      <c r="B2330" s="1788"/>
      <c r="C2330" s="1788"/>
      <c r="D2330" s="1788"/>
      <c r="E2330" s="1788"/>
      <c r="F2330" s="1788"/>
      <c r="G2330" s="1788"/>
      <c r="H2330" s="1788"/>
      <c r="I2330" s="1788"/>
      <c r="J2330" s="1788"/>
      <c r="K2330" s="1788"/>
      <c r="L2330" s="1788"/>
      <c r="M2330" s="1788"/>
      <c r="N2330" s="1788"/>
      <c r="O2330" s="1788"/>
      <c r="P2330" s="1788"/>
      <c r="Q2330" s="1788"/>
      <c r="R2330" s="1788"/>
      <c r="S2330" s="1788"/>
      <c r="T2330" s="1788"/>
      <c r="U2330" s="1788"/>
      <c r="V2330" s="1788"/>
      <c r="W2330" s="1788"/>
      <c r="X2330" s="1788"/>
      <c r="Y2330" s="1788"/>
      <c r="Z2330" s="1788"/>
      <c r="AA2330" s="1788"/>
      <c r="AB2330" s="1788"/>
      <c r="AC2330" s="1788"/>
      <c r="AD2330" s="1782"/>
      <c r="AE2330" s="1309"/>
      <c r="AF2330" s="1309"/>
      <c r="AG2330" s="1309"/>
      <c r="AH2330" s="1782"/>
    </row>
    <row r="2331" spans="1:34" ht="10.9" customHeight="1">
      <c r="A2331" s="1787" t="s">
        <v>2839</v>
      </c>
      <c r="B2331" s="1788"/>
      <c r="C2331" s="1788"/>
      <c r="D2331" s="1788"/>
      <c r="E2331" s="1788"/>
      <c r="F2331" s="1788"/>
      <c r="G2331" s="1788"/>
      <c r="H2331" s="1788"/>
      <c r="I2331" s="1788"/>
      <c r="J2331" s="1788"/>
      <c r="K2331" s="1788"/>
      <c r="L2331" s="1788"/>
      <c r="M2331" s="1788"/>
      <c r="N2331" s="1788"/>
      <c r="O2331" s="1788"/>
      <c r="P2331" s="1788"/>
      <c r="Q2331" s="1788"/>
      <c r="R2331" s="1788"/>
      <c r="S2331" s="1788"/>
      <c r="T2331" s="1788"/>
      <c r="U2331" s="1788"/>
      <c r="V2331" s="1788"/>
      <c r="W2331" s="1788"/>
      <c r="X2331" s="1788"/>
      <c r="Y2331" s="1788"/>
      <c r="Z2331" s="1788"/>
      <c r="AA2331" s="1788"/>
      <c r="AB2331" s="1788"/>
      <c r="AC2331" s="1788"/>
      <c r="AD2331" s="1818" t="s">
        <v>2840</v>
      </c>
      <c r="AE2331" s="1818"/>
      <c r="AF2331" s="1206">
        <v>21.23</v>
      </c>
      <c r="AG2331" s="1207" t="s">
        <v>5</v>
      </c>
      <c r="AH2331" s="1800"/>
    </row>
    <row r="2332" spans="1:34" ht="11.65" customHeight="1">
      <c r="A2332" s="1819" t="s">
        <v>2841</v>
      </c>
      <c r="B2332" s="1820"/>
      <c r="C2332" s="1820"/>
      <c r="D2332" s="1820"/>
      <c r="E2332" s="1820"/>
      <c r="F2332" s="1820"/>
      <c r="G2332" s="1820"/>
      <c r="H2332" s="1820"/>
      <c r="I2332" s="1820"/>
      <c r="J2332" s="1820"/>
      <c r="K2332" s="1820"/>
      <c r="L2332" s="1820"/>
      <c r="M2332" s="1820"/>
      <c r="N2332" s="1820"/>
      <c r="O2332" s="1820"/>
      <c r="P2332" s="1820"/>
      <c r="Q2332" s="1820"/>
      <c r="R2332" s="1820"/>
      <c r="S2332" s="1820"/>
      <c r="T2332" s="1820"/>
      <c r="U2332" s="1820"/>
      <c r="V2332" s="1820"/>
      <c r="W2332" s="1820"/>
      <c r="X2332" s="1820"/>
      <c r="Y2332" s="1820"/>
      <c r="Z2332" s="1820"/>
      <c r="AA2332" s="1820"/>
      <c r="AB2332" s="1820"/>
      <c r="AC2332" s="1820"/>
      <c r="AD2332" s="1821" t="s">
        <v>2842</v>
      </c>
      <c r="AE2332" s="1821"/>
      <c r="AF2332" s="1210">
        <v>15</v>
      </c>
      <c r="AG2332" s="1211" t="s">
        <v>5</v>
      </c>
      <c r="AH2332" s="1800"/>
    </row>
    <row r="2333" spans="1:34" ht="17.45" customHeight="1">
      <c r="A2333" s="1822" t="s">
        <v>2843</v>
      </c>
      <c r="B2333" s="1802"/>
      <c r="C2333" s="1802"/>
      <c r="D2333" s="1778"/>
      <c r="E2333" s="1823" t="s">
        <v>2623</v>
      </c>
      <c r="F2333" s="1823"/>
      <c r="G2333" s="1823"/>
      <c r="H2333" s="1823"/>
      <c r="I2333" s="1823"/>
      <c r="J2333" s="1823"/>
      <c r="K2333" s="1823"/>
      <c r="L2333" s="1823"/>
      <c r="M2333" s="1823"/>
      <c r="N2333" s="1823"/>
      <c r="O2333" s="1823"/>
      <c r="P2333" s="1823"/>
      <c r="Q2333" s="1823"/>
      <c r="R2333" s="1823"/>
      <c r="S2333" s="1823"/>
      <c r="T2333" s="1823"/>
      <c r="U2333" s="1823"/>
      <c r="V2333" s="1823"/>
      <c r="W2333" s="1823"/>
      <c r="X2333" s="1823"/>
      <c r="Y2333" s="1823"/>
      <c r="Z2333" s="1823"/>
      <c r="AA2333" s="1823"/>
      <c r="AB2333" s="1823"/>
      <c r="AC2333" s="1823"/>
      <c r="AD2333" s="1823"/>
      <c r="AE2333" s="1823"/>
      <c r="AF2333" s="1823"/>
      <c r="AG2333" s="1823"/>
      <c r="AH2333" s="1779"/>
    </row>
    <row r="2334" spans="1:34" ht="16.7" customHeight="1">
      <c r="A2334" s="1824" t="s">
        <v>2844</v>
      </c>
      <c r="B2334" s="1816"/>
      <c r="C2334" s="1816"/>
      <c r="D2334" s="1309"/>
      <c r="E2334" s="1815" t="s">
        <v>242</v>
      </c>
      <c r="F2334" s="1815"/>
      <c r="G2334" s="1111"/>
      <c r="H2334" s="1796" t="s">
        <v>2845</v>
      </c>
      <c r="I2334" s="1796"/>
      <c r="J2334" s="1796" t="s">
        <v>497</v>
      </c>
      <c r="K2334" s="1796"/>
      <c r="L2334" s="1309"/>
      <c r="M2334" s="1309"/>
      <c r="N2334" s="1816" t="s">
        <v>2846</v>
      </c>
      <c r="O2334" s="1816"/>
      <c r="P2334" s="1816"/>
      <c r="Q2334" s="1816"/>
      <c r="R2334" s="1817">
        <v>1</v>
      </c>
      <c r="S2334" s="1817"/>
      <c r="T2334" s="1817"/>
      <c r="U2334" s="1817"/>
      <c r="V2334" s="1309"/>
      <c r="W2334" s="1309"/>
      <c r="X2334" s="1309"/>
      <c r="Y2334" s="1796" t="s">
        <v>2847</v>
      </c>
      <c r="Z2334" s="1796"/>
      <c r="AA2334" s="1796"/>
      <c r="AB2334" s="1796"/>
      <c r="AC2334" s="1796"/>
      <c r="AD2334" s="1796"/>
      <c r="AE2334" s="1796"/>
      <c r="AF2334" s="1797" t="s">
        <v>2848</v>
      </c>
      <c r="AG2334" s="1797"/>
      <c r="AH2334" s="1782"/>
    </row>
    <row r="2335" spans="1:34" ht="5.85" customHeight="1">
      <c r="A2335" s="1798"/>
      <c r="B2335" s="1799"/>
      <c r="C2335" s="1799"/>
      <c r="D2335" s="1799"/>
      <c r="E2335" s="1799"/>
      <c r="F2335" s="1799"/>
      <c r="G2335" s="1799"/>
      <c r="H2335" s="1799"/>
      <c r="I2335" s="1799"/>
      <c r="J2335" s="1799"/>
      <c r="K2335" s="1799"/>
      <c r="L2335" s="1799"/>
      <c r="M2335" s="1799"/>
      <c r="N2335" s="1799"/>
      <c r="O2335" s="1799"/>
      <c r="P2335" s="1799"/>
      <c r="Q2335" s="1799"/>
      <c r="R2335" s="1799"/>
      <c r="S2335" s="1799"/>
      <c r="T2335" s="1799"/>
      <c r="U2335" s="1799"/>
      <c r="V2335" s="1799"/>
      <c r="W2335" s="1799"/>
      <c r="X2335" s="1799"/>
      <c r="Y2335" s="1799"/>
      <c r="Z2335" s="1799"/>
      <c r="AA2335" s="1799"/>
      <c r="AB2335" s="1799"/>
      <c r="AC2335" s="1799"/>
      <c r="AD2335" s="1799"/>
      <c r="AE2335" s="1799"/>
      <c r="AF2335" s="1799"/>
      <c r="AG2335" s="1799"/>
      <c r="AH2335" s="1800"/>
    </row>
    <row r="2336" spans="1:34" ht="17.45" customHeight="1">
      <c r="A2336" s="1801" t="s">
        <v>2849</v>
      </c>
      <c r="B2336" s="1802"/>
      <c r="C2336" s="1802"/>
      <c r="D2336" s="1802"/>
      <c r="E2336" s="1802"/>
      <c r="F2336" s="1802"/>
      <c r="G2336" s="1802"/>
      <c r="H2336" s="1802"/>
      <c r="I2336" s="1802"/>
      <c r="J2336" s="1803"/>
      <c r="K2336" s="1789" t="s">
        <v>2850</v>
      </c>
      <c r="L2336" s="1807"/>
      <c r="M2336" s="1789" t="s">
        <v>2851</v>
      </c>
      <c r="N2336" s="1790"/>
      <c r="O2336" s="1790"/>
      <c r="P2336" s="1790"/>
      <c r="Q2336" s="1790"/>
      <c r="R2336" s="1790"/>
      <c r="S2336" s="1790"/>
      <c r="T2336" s="1791"/>
      <c r="U2336" s="1789" t="s">
        <v>2852</v>
      </c>
      <c r="V2336" s="1790"/>
      <c r="W2336" s="1790"/>
      <c r="X2336" s="1790"/>
      <c r="Y2336" s="1790"/>
      <c r="Z2336" s="1790"/>
      <c r="AA2336" s="1790"/>
      <c r="AB2336" s="1790"/>
      <c r="AC2336" s="1790"/>
      <c r="AD2336" s="1791"/>
      <c r="AE2336" s="1810" t="s">
        <v>2853</v>
      </c>
      <c r="AF2336" s="1811"/>
      <c r="AG2336" s="1811"/>
      <c r="AH2336" s="1814"/>
    </row>
    <row r="2337" spans="1:34" ht="16.7" customHeight="1">
      <c r="A2337" s="1804"/>
      <c r="B2337" s="1805"/>
      <c r="C2337" s="1805"/>
      <c r="D2337" s="1805"/>
      <c r="E2337" s="1805"/>
      <c r="F2337" s="1805"/>
      <c r="G2337" s="1805"/>
      <c r="H2337" s="1805"/>
      <c r="I2337" s="1805"/>
      <c r="J2337" s="1806"/>
      <c r="K2337" s="1808"/>
      <c r="L2337" s="1809"/>
      <c r="M2337" s="1789" t="s">
        <v>2854</v>
      </c>
      <c r="N2337" s="1790"/>
      <c r="O2337" s="1790"/>
      <c r="P2337" s="1791"/>
      <c r="Q2337" s="1789" t="s">
        <v>2855</v>
      </c>
      <c r="R2337" s="1790"/>
      <c r="S2337" s="1790"/>
      <c r="T2337" s="1791"/>
      <c r="U2337" s="1789" t="s">
        <v>2854</v>
      </c>
      <c r="V2337" s="1790"/>
      <c r="W2337" s="1790"/>
      <c r="X2337" s="1790"/>
      <c r="Y2337" s="1790"/>
      <c r="Z2337" s="1791"/>
      <c r="AA2337" s="1789" t="s">
        <v>2855</v>
      </c>
      <c r="AB2337" s="1790"/>
      <c r="AC2337" s="1790"/>
      <c r="AD2337" s="1791"/>
      <c r="AE2337" s="1812"/>
      <c r="AF2337" s="1813"/>
      <c r="AG2337" s="1813"/>
      <c r="AH2337" s="1800"/>
    </row>
    <row r="2338" spans="1:34" ht="17.45" customHeight="1">
      <c r="A2338" s="1792"/>
      <c r="B2338" s="1793"/>
      <c r="C2338" s="1793"/>
      <c r="D2338" s="1793"/>
      <c r="E2338" s="1793"/>
      <c r="F2338" s="1793"/>
      <c r="G2338" s="1793"/>
      <c r="H2338" s="1793"/>
      <c r="I2338" s="1793"/>
      <c r="J2338" s="1793"/>
      <c r="K2338" s="1794" t="s">
        <v>2856</v>
      </c>
      <c r="L2338" s="1794"/>
      <c r="M2338" s="1794"/>
      <c r="N2338" s="1794"/>
      <c r="O2338" s="1794"/>
      <c r="P2338" s="1794"/>
      <c r="Q2338" s="1794"/>
      <c r="R2338" s="1794"/>
      <c r="S2338" s="1794"/>
      <c r="T2338" s="1794"/>
      <c r="U2338" s="1794"/>
      <c r="V2338" s="1794"/>
      <c r="W2338" s="1794"/>
      <c r="X2338" s="1794"/>
      <c r="Y2338" s="1794"/>
      <c r="Z2338" s="1794"/>
      <c r="AA2338" s="1795">
        <v>0</v>
      </c>
      <c r="AB2338" s="1795"/>
      <c r="AC2338" s="1795"/>
      <c r="AD2338" s="1795"/>
      <c r="AE2338" s="1795"/>
      <c r="AF2338" s="1795"/>
      <c r="AG2338" s="1795"/>
      <c r="AH2338" s="1213"/>
    </row>
    <row r="2339" spans="1:34" ht="17.45" customHeight="1">
      <c r="A2339" s="1801" t="s">
        <v>2857</v>
      </c>
      <c r="B2339" s="1825"/>
      <c r="C2339" s="1825"/>
      <c r="D2339" s="1825"/>
      <c r="E2339" s="1825"/>
      <c r="F2339" s="1825"/>
      <c r="G2339" s="1825"/>
      <c r="H2339" s="1825"/>
      <c r="I2339" s="1825"/>
      <c r="J2339" s="1825"/>
      <c r="K2339" s="1825"/>
      <c r="L2339" s="1825"/>
      <c r="M2339" s="1825"/>
      <c r="N2339" s="1826"/>
      <c r="O2339" s="1789" t="s">
        <v>2858</v>
      </c>
      <c r="P2339" s="1790"/>
      <c r="Q2339" s="1790"/>
      <c r="R2339" s="1790"/>
      <c r="S2339" s="1791"/>
      <c r="T2339" s="1827" t="s">
        <v>2850</v>
      </c>
      <c r="U2339" s="1790"/>
      <c r="V2339" s="1790"/>
      <c r="W2339" s="1213"/>
      <c r="X2339" s="1789" t="s">
        <v>2859</v>
      </c>
      <c r="Y2339" s="1790"/>
      <c r="Z2339" s="1790"/>
      <c r="AA2339" s="1790"/>
      <c r="AB2339" s="1790"/>
      <c r="AC2339" s="1790"/>
      <c r="AD2339" s="1791"/>
      <c r="AE2339" s="1810" t="s">
        <v>2853</v>
      </c>
      <c r="AF2339" s="1828"/>
      <c r="AG2339" s="1828"/>
      <c r="AH2339" s="1213"/>
    </row>
    <row r="2340" spans="1:34" ht="16.7" customHeight="1">
      <c r="A2340" s="1792"/>
      <c r="B2340" s="1778"/>
      <c r="C2340" s="1778"/>
      <c r="D2340" s="1778"/>
      <c r="E2340" s="1778"/>
      <c r="F2340" s="1778"/>
      <c r="G2340" s="1778"/>
      <c r="H2340" s="1778"/>
      <c r="I2340" s="1846" t="s">
        <v>2860</v>
      </c>
      <c r="J2340" s="1846"/>
      <c r="K2340" s="1846"/>
      <c r="L2340" s="1846"/>
      <c r="M2340" s="1846"/>
      <c r="N2340" s="1846"/>
      <c r="O2340" s="1846"/>
      <c r="P2340" s="1846"/>
      <c r="Q2340" s="1846"/>
      <c r="R2340" s="1846"/>
      <c r="S2340" s="1846"/>
      <c r="T2340" s="1846"/>
      <c r="U2340" s="1846"/>
      <c r="V2340" s="1846"/>
      <c r="W2340" s="1846"/>
      <c r="X2340" s="1846"/>
      <c r="Y2340" s="1846"/>
      <c r="Z2340" s="1793"/>
      <c r="AA2340" s="1847">
        <v>0</v>
      </c>
      <c r="AB2340" s="1847"/>
      <c r="AC2340" s="1847"/>
      <c r="AD2340" s="1847"/>
      <c r="AE2340" s="1847"/>
      <c r="AF2340" s="1847"/>
      <c r="AG2340" s="1847"/>
      <c r="AH2340" s="1814"/>
    </row>
    <row r="2341" spans="1:34" ht="17.45" customHeight="1">
      <c r="A2341" s="1844"/>
      <c r="B2341" s="1309"/>
      <c r="C2341" s="1309"/>
      <c r="D2341" s="1309"/>
      <c r="E2341" s="1309"/>
      <c r="F2341" s="1309"/>
      <c r="G2341" s="1309"/>
      <c r="H2341" s="1309"/>
      <c r="I2341" s="1840" t="s">
        <v>2861</v>
      </c>
      <c r="J2341" s="1840"/>
      <c r="K2341" s="1840"/>
      <c r="L2341" s="1840"/>
      <c r="M2341" s="1840"/>
      <c r="N2341" s="1840"/>
      <c r="O2341" s="1840"/>
      <c r="P2341" s="1840"/>
      <c r="Q2341" s="1840"/>
      <c r="R2341" s="1840"/>
      <c r="S2341" s="1840"/>
      <c r="T2341" s="1840"/>
      <c r="U2341" s="1840"/>
      <c r="V2341" s="1840"/>
      <c r="W2341" s="1840"/>
      <c r="X2341" s="1840"/>
      <c r="Y2341" s="1840"/>
      <c r="Z2341" s="1309"/>
      <c r="AA2341" s="1841">
        <v>0</v>
      </c>
      <c r="AB2341" s="1841"/>
      <c r="AC2341" s="1841"/>
      <c r="AD2341" s="1841"/>
      <c r="AE2341" s="1841"/>
      <c r="AF2341" s="1841"/>
      <c r="AG2341" s="1841"/>
      <c r="AH2341" s="1782"/>
    </row>
    <row r="2342" spans="1:34" ht="17.45" customHeight="1">
      <c r="A2342" s="1844"/>
      <c r="B2342" s="1309"/>
      <c r="C2342" s="1309"/>
      <c r="D2342" s="1309"/>
      <c r="E2342" s="1309"/>
      <c r="F2342" s="1309"/>
      <c r="G2342" s="1309"/>
      <c r="H2342" s="1309"/>
      <c r="I2342" s="1840" t="s">
        <v>2862</v>
      </c>
      <c r="J2342" s="1840"/>
      <c r="K2342" s="1840"/>
      <c r="L2342" s="1840"/>
      <c r="M2342" s="1840"/>
      <c r="N2342" s="1840"/>
      <c r="O2342" s="1840"/>
      <c r="P2342" s="1840"/>
      <c r="Q2342" s="1840"/>
      <c r="R2342" s="1840"/>
      <c r="S2342" s="1840"/>
      <c r="T2342" s="1840"/>
      <c r="U2342" s="1840"/>
      <c r="V2342" s="1840"/>
      <c r="W2342" s="1840"/>
      <c r="X2342" s="1840"/>
      <c r="Y2342" s="1840"/>
      <c r="Z2342" s="1309"/>
      <c r="AA2342" s="1841">
        <v>0</v>
      </c>
      <c r="AB2342" s="1841"/>
      <c r="AC2342" s="1841"/>
      <c r="AD2342" s="1841"/>
      <c r="AE2342" s="1841"/>
      <c r="AF2342" s="1841"/>
      <c r="AG2342" s="1841"/>
      <c r="AH2342" s="1782"/>
    </row>
    <row r="2343" spans="1:34" ht="16.7" customHeight="1">
      <c r="A2343" s="1844"/>
      <c r="B2343" s="1309"/>
      <c r="C2343" s="1309"/>
      <c r="D2343" s="1309"/>
      <c r="E2343" s="1309"/>
      <c r="F2343" s="1309"/>
      <c r="G2343" s="1309"/>
      <c r="H2343" s="1309"/>
      <c r="I2343" s="1840" t="s">
        <v>2863</v>
      </c>
      <c r="J2343" s="1840"/>
      <c r="K2343" s="1840"/>
      <c r="L2343" s="1840"/>
      <c r="M2343" s="1840"/>
      <c r="N2343" s="1840"/>
      <c r="O2343" s="1840"/>
      <c r="P2343" s="1840"/>
      <c r="Q2343" s="1840"/>
      <c r="R2343" s="1840"/>
      <c r="S2343" s="1840"/>
      <c r="T2343" s="1840"/>
      <c r="U2343" s="1840"/>
      <c r="V2343" s="1840"/>
      <c r="W2343" s="1840"/>
      <c r="X2343" s="1840"/>
      <c r="Y2343" s="1840"/>
      <c r="Z2343" s="1309"/>
      <c r="AA2343" s="1841">
        <v>0</v>
      </c>
      <c r="AB2343" s="1841"/>
      <c r="AC2343" s="1841"/>
      <c r="AD2343" s="1841"/>
      <c r="AE2343" s="1841"/>
      <c r="AF2343" s="1841"/>
      <c r="AG2343" s="1841"/>
      <c r="AH2343" s="1782"/>
    </row>
    <row r="2344" spans="1:34" ht="17.45" customHeight="1">
      <c r="A2344" s="1845"/>
      <c r="B2344" s="1799"/>
      <c r="C2344" s="1799"/>
      <c r="D2344" s="1799"/>
      <c r="E2344" s="1799"/>
      <c r="F2344" s="1799"/>
      <c r="G2344" s="1799"/>
      <c r="H2344" s="1799"/>
      <c r="I2344" s="1842" t="s">
        <v>2864</v>
      </c>
      <c r="J2344" s="1842"/>
      <c r="K2344" s="1842"/>
      <c r="L2344" s="1842"/>
      <c r="M2344" s="1842"/>
      <c r="N2344" s="1842"/>
      <c r="O2344" s="1842"/>
      <c r="P2344" s="1842"/>
      <c r="Q2344" s="1842"/>
      <c r="R2344" s="1842"/>
      <c r="S2344" s="1842"/>
      <c r="T2344" s="1842"/>
      <c r="U2344" s="1842"/>
      <c r="V2344" s="1842"/>
      <c r="W2344" s="1842"/>
      <c r="X2344" s="1842"/>
      <c r="Y2344" s="1842"/>
      <c r="Z2344" s="1799"/>
      <c r="AA2344" s="1843">
        <v>0</v>
      </c>
      <c r="AB2344" s="1843"/>
      <c r="AC2344" s="1843"/>
      <c r="AD2344" s="1843"/>
      <c r="AE2344" s="1843"/>
      <c r="AF2344" s="1843"/>
      <c r="AG2344" s="1843"/>
      <c r="AH2344" s="1800"/>
    </row>
    <row r="2345" spans="1:34" ht="16.7" customHeight="1">
      <c r="A2345" s="1801" t="s">
        <v>2865</v>
      </c>
      <c r="B2345" s="1825"/>
      <c r="C2345" s="1825"/>
      <c r="D2345" s="1825"/>
      <c r="E2345" s="1825"/>
      <c r="F2345" s="1825"/>
      <c r="G2345" s="1825"/>
      <c r="H2345" s="1825"/>
      <c r="I2345" s="1825"/>
      <c r="J2345" s="1825"/>
      <c r="K2345" s="1825"/>
      <c r="L2345" s="1825"/>
      <c r="M2345" s="1825"/>
      <c r="N2345" s="1826"/>
      <c r="O2345" s="1789" t="s">
        <v>2850</v>
      </c>
      <c r="P2345" s="1790"/>
      <c r="Q2345" s="1790"/>
      <c r="R2345" s="1790"/>
      <c r="S2345" s="1791"/>
      <c r="T2345" s="1827" t="s">
        <v>754</v>
      </c>
      <c r="U2345" s="1790"/>
      <c r="V2345" s="1790"/>
      <c r="W2345" s="1213"/>
      <c r="X2345" s="1789" t="s">
        <v>2866</v>
      </c>
      <c r="Y2345" s="1790"/>
      <c r="Z2345" s="1790"/>
      <c r="AA2345" s="1790"/>
      <c r="AB2345" s="1790"/>
      <c r="AC2345" s="1790"/>
      <c r="AD2345" s="1791"/>
      <c r="AE2345" s="1810" t="s">
        <v>2867</v>
      </c>
      <c r="AF2345" s="1828"/>
      <c r="AG2345" s="1828"/>
      <c r="AH2345" s="1213"/>
    </row>
    <row r="2346" spans="1:34" ht="17.45" customHeight="1">
      <c r="A2346" s="1215"/>
      <c r="B2346" s="1216" t="s">
        <v>1203</v>
      </c>
      <c r="C2346" s="1829" t="s">
        <v>3167</v>
      </c>
      <c r="D2346" s="1830"/>
      <c r="E2346" s="1830"/>
      <c r="F2346" s="1830"/>
      <c r="G2346" s="1830"/>
      <c r="H2346" s="1830"/>
      <c r="I2346" s="1830"/>
      <c r="J2346" s="1830"/>
      <c r="K2346" s="1830"/>
      <c r="L2346" s="1830"/>
      <c r="M2346" s="1830"/>
      <c r="N2346" s="1829"/>
      <c r="O2346" s="1831">
        <v>1</v>
      </c>
      <c r="P2346" s="1832"/>
      <c r="Q2346" s="1832"/>
      <c r="R2346" s="1832"/>
      <c r="S2346" s="1833"/>
      <c r="T2346" s="1834" t="s">
        <v>497</v>
      </c>
      <c r="U2346" s="1835"/>
      <c r="V2346" s="1835"/>
      <c r="W2346" s="1217"/>
      <c r="X2346" s="1836">
        <v>523.44000000000005</v>
      </c>
      <c r="Y2346" s="1837"/>
      <c r="Z2346" s="1837"/>
      <c r="AA2346" s="1837"/>
      <c r="AB2346" s="1837"/>
      <c r="AC2346" s="1837"/>
      <c r="AD2346" s="1838"/>
      <c r="AE2346" s="1839">
        <v>523.44000000000005</v>
      </c>
      <c r="AF2346" s="1795"/>
      <c r="AG2346" s="1795"/>
      <c r="AH2346" s="1217"/>
    </row>
    <row r="2347" spans="1:34" ht="17.45" customHeight="1">
      <c r="A2347" s="1792"/>
      <c r="B2347" s="1793"/>
      <c r="C2347" s="1793"/>
      <c r="D2347" s="1793"/>
      <c r="E2347" s="1793"/>
      <c r="F2347" s="1793"/>
      <c r="G2347" s="1793"/>
      <c r="H2347" s="1793"/>
      <c r="I2347" s="1794" t="s">
        <v>2869</v>
      </c>
      <c r="J2347" s="1794"/>
      <c r="K2347" s="1794"/>
      <c r="L2347" s="1794"/>
      <c r="M2347" s="1794"/>
      <c r="N2347" s="1794"/>
      <c r="O2347" s="1794"/>
      <c r="P2347" s="1794"/>
      <c r="Q2347" s="1794"/>
      <c r="R2347" s="1794"/>
      <c r="S2347" s="1794"/>
      <c r="T2347" s="1794"/>
      <c r="U2347" s="1794"/>
      <c r="V2347" s="1794"/>
      <c r="W2347" s="1794"/>
      <c r="X2347" s="1794"/>
      <c r="Y2347" s="1794"/>
      <c r="Z2347" s="1214"/>
      <c r="AA2347" s="1795">
        <v>523.44000000000005</v>
      </c>
      <c r="AB2347" s="1795"/>
      <c r="AC2347" s="1795"/>
      <c r="AD2347" s="1795"/>
      <c r="AE2347" s="1795"/>
      <c r="AF2347" s="1795"/>
      <c r="AG2347" s="1795"/>
      <c r="AH2347" s="1213"/>
    </row>
    <row r="2348" spans="1:34" ht="16.7" customHeight="1">
      <c r="A2348" s="1801" t="s">
        <v>2870</v>
      </c>
      <c r="B2348" s="1825"/>
      <c r="C2348" s="1825"/>
      <c r="D2348" s="1825"/>
      <c r="E2348" s="1825"/>
      <c r="F2348" s="1825"/>
      <c r="G2348" s="1825"/>
      <c r="H2348" s="1825"/>
      <c r="I2348" s="1825"/>
      <c r="J2348" s="1825"/>
      <c r="K2348" s="1825"/>
      <c r="L2348" s="1825"/>
      <c r="M2348" s="1825"/>
      <c r="N2348" s="1826"/>
      <c r="O2348" s="1789" t="s">
        <v>2850</v>
      </c>
      <c r="P2348" s="1790"/>
      <c r="Q2348" s="1790"/>
      <c r="R2348" s="1790"/>
      <c r="S2348" s="1791"/>
      <c r="T2348" s="1827" t="s">
        <v>754</v>
      </c>
      <c r="U2348" s="1790"/>
      <c r="V2348" s="1790"/>
      <c r="W2348" s="1213"/>
      <c r="X2348" s="1789" t="s">
        <v>2866</v>
      </c>
      <c r="Y2348" s="1790"/>
      <c r="Z2348" s="1790"/>
      <c r="AA2348" s="1790"/>
      <c r="AB2348" s="1790"/>
      <c r="AC2348" s="1790"/>
      <c r="AD2348" s="1791"/>
      <c r="AE2348" s="1810" t="s">
        <v>2867</v>
      </c>
      <c r="AF2348" s="1828"/>
      <c r="AG2348" s="1828"/>
      <c r="AH2348" s="1213"/>
    </row>
    <row r="2349" spans="1:34" ht="17.45" customHeight="1">
      <c r="A2349" s="1792"/>
      <c r="B2349" s="1793"/>
      <c r="C2349" s="1793"/>
      <c r="D2349" s="1793"/>
      <c r="E2349" s="1793"/>
      <c r="F2349" s="1793"/>
      <c r="G2349" s="1793"/>
      <c r="H2349" s="1793"/>
      <c r="I2349" s="1794" t="s">
        <v>2871</v>
      </c>
      <c r="J2349" s="1794"/>
      <c r="K2349" s="1794"/>
      <c r="L2349" s="1794"/>
      <c r="M2349" s="1794"/>
      <c r="N2349" s="1794"/>
      <c r="O2349" s="1794"/>
      <c r="P2349" s="1794"/>
      <c r="Q2349" s="1794"/>
      <c r="R2349" s="1794"/>
      <c r="S2349" s="1794"/>
      <c r="T2349" s="1794"/>
      <c r="U2349" s="1794"/>
      <c r="V2349" s="1794"/>
      <c r="W2349" s="1794"/>
      <c r="X2349" s="1794"/>
      <c r="Y2349" s="1794"/>
      <c r="Z2349" s="1214"/>
      <c r="AA2349" s="1795">
        <v>0</v>
      </c>
      <c r="AB2349" s="1795"/>
      <c r="AC2349" s="1795"/>
      <c r="AD2349" s="1795"/>
      <c r="AE2349" s="1795"/>
      <c r="AF2349" s="1795"/>
      <c r="AG2349" s="1795"/>
      <c r="AH2349" s="1213"/>
    </row>
    <row r="2350" spans="1:34" ht="17.45" customHeight="1">
      <c r="A2350" s="1801" t="s">
        <v>2872</v>
      </c>
      <c r="B2350" s="1825"/>
      <c r="C2350" s="1825"/>
      <c r="D2350" s="1825"/>
      <c r="E2350" s="1825"/>
      <c r="F2350" s="1825"/>
      <c r="G2350" s="1825"/>
      <c r="H2350" s="1825"/>
      <c r="I2350" s="1825"/>
      <c r="J2350" s="1825"/>
      <c r="K2350" s="1825"/>
      <c r="L2350" s="1825"/>
      <c r="M2350" s="1825"/>
      <c r="N2350" s="1826"/>
      <c r="O2350" s="1789" t="s">
        <v>2850</v>
      </c>
      <c r="P2350" s="1790"/>
      <c r="Q2350" s="1790"/>
      <c r="R2350" s="1790"/>
      <c r="S2350" s="1791"/>
      <c r="T2350" s="1827" t="s">
        <v>754</v>
      </c>
      <c r="U2350" s="1790"/>
      <c r="V2350" s="1790"/>
      <c r="W2350" s="1213"/>
      <c r="X2350" s="1789" t="s">
        <v>2866</v>
      </c>
      <c r="Y2350" s="1790"/>
      <c r="Z2350" s="1790"/>
      <c r="AA2350" s="1790"/>
      <c r="AB2350" s="1790"/>
      <c r="AC2350" s="1790"/>
      <c r="AD2350" s="1791"/>
      <c r="AE2350" s="1810" t="s">
        <v>2867</v>
      </c>
      <c r="AF2350" s="1828"/>
      <c r="AG2350" s="1828"/>
      <c r="AH2350" s="1213"/>
    </row>
    <row r="2351" spans="1:34" ht="16.7" customHeight="1">
      <c r="A2351" s="1792"/>
      <c r="B2351" s="1793"/>
      <c r="C2351" s="1793"/>
      <c r="D2351" s="1793"/>
      <c r="E2351" s="1793"/>
      <c r="F2351" s="1793"/>
      <c r="G2351" s="1793"/>
      <c r="H2351" s="1793"/>
      <c r="I2351" s="1793"/>
      <c r="J2351" s="1793"/>
      <c r="K2351" s="1794" t="s">
        <v>2873</v>
      </c>
      <c r="L2351" s="1794"/>
      <c r="M2351" s="1794"/>
      <c r="N2351" s="1794"/>
      <c r="O2351" s="1794"/>
      <c r="P2351" s="1794"/>
      <c r="Q2351" s="1794"/>
      <c r="R2351" s="1794"/>
      <c r="S2351" s="1794"/>
      <c r="T2351" s="1794"/>
      <c r="U2351" s="1794"/>
      <c r="V2351" s="1794"/>
      <c r="W2351" s="1794"/>
      <c r="X2351" s="1794"/>
      <c r="Y2351" s="1794"/>
      <c r="Z2351" s="1794"/>
      <c r="AA2351" s="1794"/>
      <c r="AB2351" s="1214"/>
      <c r="AC2351" s="1795">
        <v>0</v>
      </c>
      <c r="AD2351" s="1795"/>
      <c r="AE2351" s="1795"/>
      <c r="AF2351" s="1795"/>
      <c r="AG2351" s="1795"/>
      <c r="AH2351" s="1213"/>
    </row>
    <row r="2352" spans="1:34" ht="17.45" customHeight="1">
      <c r="A2352" s="1801" t="s">
        <v>2874</v>
      </c>
      <c r="B2352" s="1825"/>
      <c r="C2352" s="1825"/>
      <c r="D2352" s="1825"/>
      <c r="E2352" s="1825"/>
      <c r="F2352" s="1825"/>
      <c r="G2352" s="1825"/>
      <c r="H2352" s="1825"/>
      <c r="I2352" s="1825"/>
      <c r="J2352" s="1826"/>
      <c r="K2352" s="1789" t="s">
        <v>2850</v>
      </c>
      <c r="L2352" s="1791"/>
      <c r="M2352" s="1855" t="s">
        <v>2875</v>
      </c>
      <c r="N2352" s="1856"/>
      <c r="O2352" s="1857"/>
      <c r="P2352" s="1855" t="s">
        <v>2876</v>
      </c>
      <c r="Q2352" s="1856"/>
      <c r="R2352" s="1857"/>
      <c r="S2352" s="1855" t="s">
        <v>2877</v>
      </c>
      <c r="T2352" s="1857"/>
      <c r="U2352" s="1789" t="s">
        <v>2878</v>
      </c>
      <c r="V2352" s="1790"/>
      <c r="W2352" s="1791"/>
      <c r="X2352" s="1789" t="s">
        <v>2879</v>
      </c>
      <c r="Y2352" s="1790"/>
      <c r="Z2352" s="1790"/>
      <c r="AA2352" s="1790"/>
      <c r="AB2352" s="1791"/>
      <c r="AC2352" s="1789" t="s">
        <v>2880</v>
      </c>
      <c r="AD2352" s="1791"/>
      <c r="AE2352" s="1810" t="s">
        <v>2867</v>
      </c>
      <c r="AF2352" s="1828"/>
      <c r="AG2352" s="1828"/>
      <c r="AH2352" s="1213"/>
    </row>
    <row r="2353" spans="1:34" ht="16.7" customHeight="1">
      <c r="A2353" s="1853"/>
      <c r="B2353" s="1778"/>
      <c r="C2353" s="1778"/>
      <c r="D2353" s="1778"/>
      <c r="E2353" s="1778"/>
      <c r="F2353" s="1778"/>
      <c r="G2353" s="1778"/>
      <c r="H2353" s="1778"/>
      <c r="I2353" s="1846" t="s">
        <v>2881</v>
      </c>
      <c r="J2353" s="1846"/>
      <c r="K2353" s="1846"/>
      <c r="L2353" s="1846"/>
      <c r="M2353" s="1846"/>
      <c r="N2353" s="1846"/>
      <c r="O2353" s="1846"/>
      <c r="P2353" s="1846"/>
      <c r="Q2353" s="1846"/>
      <c r="R2353" s="1846"/>
      <c r="S2353" s="1846"/>
      <c r="T2353" s="1846"/>
      <c r="U2353" s="1846"/>
      <c r="V2353" s="1846"/>
      <c r="W2353" s="1846"/>
      <c r="X2353" s="1846"/>
      <c r="Y2353" s="1846"/>
      <c r="Z2353" s="1203"/>
      <c r="AA2353" s="1847">
        <v>0</v>
      </c>
      <c r="AB2353" s="1847"/>
      <c r="AC2353" s="1847"/>
      <c r="AD2353" s="1847"/>
      <c r="AE2353" s="1847"/>
      <c r="AF2353" s="1847"/>
      <c r="AG2353" s="1847"/>
      <c r="AH2353" s="1204"/>
    </row>
    <row r="2354" spans="1:34" ht="5.85" customHeight="1">
      <c r="A2354" s="1854"/>
      <c r="B2354" s="1309"/>
      <c r="C2354" s="1309"/>
      <c r="D2354" s="1309"/>
      <c r="E2354" s="1309"/>
      <c r="F2354" s="1309"/>
      <c r="G2354" s="1309"/>
      <c r="H2354" s="1309"/>
      <c r="I2354" s="1309"/>
      <c r="J2354" s="1309"/>
      <c r="K2354" s="1309"/>
      <c r="L2354" s="1309"/>
      <c r="M2354" s="1309"/>
      <c r="N2354" s="1309"/>
      <c r="O2354" s="1309"/>
      <c r="P2354" s="1309"/>
      <c r="Q2354" s="1309"/>
      <c r="R2354" s="1309"/>
      <c r="S2354" s="1309"/>
      <c r="T2354" s="1309"/>
      <c r="U2354" s="1309"/>
      <c r="V2354" s="1309"/>
      <c r="W2354" s="1309"/>
      <c r="X2354" s="1309"/>
      <c r="Y2354" s="1309"/>
      <c r="Z2354" s="1309"/>
      <c r="AA2354" s="1309"/>
      <c r="AB2354" s="1309"/>
      <c r="AC2354" s="1309"/>
      <c r="AD2354" s="1309"/>
      <c r="AE2354" s="1309"/>
      <c r="AF2354" s="1309"/>
      <c r="AG2354" s="1309"/>
      <c r="AH2354" s="1782"/>
    </row>
    <row r="2355" spans="1:34" ht="17.45" customHeight="1">
      <c r="A2355" s="1845"/>
      <c r="B2355" s="1799"/>
      <c r="C2355" s="1799"/>
      <c r="D2355" s="1799"/>
      <c r="E2355" s="1799"/>
      <c r="F2355" s="1799"/>
      <c r="G2355" s="1799"/>
      <c r="H2355" s="1799"/>
      <c r="I2355" s="1842" t="s">
        <v>2882</v>
      </c>
      <c r="J2355" s="1842"/>
      <c r="K2355" s="1842"/>
      <c r="L2355" s="1842"/>
      <c r="M2355" s="1842"/>
      <c r="N2355" s="1842"/>
      <c r="O2355" s="1842"/>
      <c r="P2355" s="1842"/>
      <c r="Q2355" s="1842"/>
      <c r="R2355" s="1842"/>
      <c r="S2355" s="1842"/>
      <c r="T2355" s="1842"/>
      <c r="U2355" s="1842"/>
      <c r="V2355" s="1842"/>
      <c r="W2355" s="1842"/>
      <c r="X2355" s="1842"/>
      <c r="Y2355" s="1842"/>
      <c r="Z2355" s="1212"/>
      <c r="AA2355" s="1848">
        <v>523.44000000000005</v>
      </c>
      <c r="AB2355" s="1848"/>
      <c r="AC2355" s="1848"/>
      <c r="AD2355" s="1848"/>
      <c r="AE2355" s="1848"/>
      <c r="AF2355" s="1848"/>
      <c r="AG2355" s="1848"/>
      <c r="AH2355" s="1208"/>
    </row>
    <row r="2356" spans="1:34" ht="45.75" customHeight="1">
      <c r="A2356" s="1849" t="s">
        <v>2883</v>
      </c>
      <c r="B2356" s="1850"/>
      <c r="C2356" s="1850"/>
      <c r="D2356" s="1850"/>
      <c r="E2356" s="1851"/>
      <c r="F2356" s="1852"/>
      <c r="G2356" s="1852"/>
      <c r="H2356" s="1852"/>
      <c r="I2356" s="1852"/>
      <c r="J2356" s="1852"/>
      <c r="K2356" s="1852"/>
      <c r="L2356" s="1852"/>
      <c r="M2356" s="1852"/>
      <c r="N2356" s="1852"/>
      <c r="O2356" s="1852"/>
      <c r="P2356" s="1852"/>
      <c r="Q2356" s="1852"/>
      <c r="R2356" s="1852"/>
      <c r="S2356" s="1852"/>
      <c r="T2356" s="1852"/>
      <c r="U2356" s="1852"/>
      <c r="V2356" s="1852"/>
      <c r="W2356" s="1852"/>
      <c r="X2356" s="1852"/>
      <c r="Y2356" s="1852"/>
      <c r="Z2356" s="1852"/>
      <c r="AA2356" s="1852"/>
      <c r="AB2356" s="1852"/>
      <c r="AC2356" s="1852"/>
      <c r="AD2356" s="1852"/>
      <c r="AE2356" s="1852"/>
      <c r="AF2356" s="1852"/>
      <c r="AG2356" s="1852"/>
      <c r="AH2356" s="1851"/>
    </row>
    <row r="2357" spans="1:34" ht="141.75" customHeight="1">
      <c r="A2357" s="1218"/>
      <c r="AH2357" s="1219"/>
    </row>
    <row r="2358" spans="1:34" ht="141.75" customHeight="1">
      <c r="A2358" s="1220"/>
      <c r="B2358" s="1221"/>
      <c r="C2358" s="1221"/>
      <c r="D2358" s="1221"/>
      <c r="E2358" s="1221"/>
      <c r="F2358" s="1221"/>
      <c r="G2358" s="1221"/>
      <c r="H2358" s="1221"/>
      <c r="I2358" s="1221"/>
      <c r="J2358" s="1221"/>
      <c r="K2358" s="1221"/>
      <c r="L2358" s="1221"/>
      <c r="M2358" s="1221"/>
      <c r="N2358" s="1221"/>
      <c r="O2358" s="1221"/>
      <c r="P2358" s="1221"/>
      <c r="Q2358" s="1221"/>
      <c r="R2358" s="1221"/>
      <c r="S2358" s="1221"/>
      <c r="T2358" s="1221"/>
      <c r="U2358" s="1221"/>
      <c r="V2358" s="1221"/>
      <c r="W2358" s="1221"/>
      <c r="X2358" s="1221"/>
      <c r="Y2358" s="1221"/>
      <c r="Z2358" s="1221"/>
      <c r="AA2358" s="1221"/>
      <c r="AB2358" s="1221"/>
      <c r="AC2358" s="1221"/>
      <c r="AD2358" s="1221"/>
      <c r="AE2358" s="1221"/>
      <c r="AF2358" s="1221"/>
      <c r="AG2358" s="1221"/>
      <c r="AH2358" s="1222"/>
    </row>
    <row r="2359" spans="1:34" ht="5.0999999999999996" customHeight="1">
      <c r="A2359" s="1777"/>
      <c r="B2359" s="1778"/>
      <c r="C2359" s="1778"/>
      <c r="D2359" s="1778"/>
      <c r="E2359" s="1778"/>
      <c r="F2359" s="1778"/>
      <c r="G2359" s="1778"/>
      <c r="H2359" s="1778"/>
      <c r="I2359" s="1778"/>
      <c r="J2359" s="1778"/>
      <c r="K2359" s="1778"/>
      <c r="L2359" s="1778"/>
      <c r="M2359" s="1778"/>
      <c r="N2359" s="1778"/>
      <c r="O2359" s="1778"/>
      <c r="P2359" s="1778"/>
      <c r="Q2359" s="1778"/>
      <c r="R2359" s="1778"/>
      <c r="S2359" s="1778"/>
      <c r="T2359" s="1778"/>
      <c r="U2359" s="1778"/>
      <c r="V2359" s="1778"/>
      <c r="W2359" s="1778"/>
      <c r="X2359" s="1778"/>
      <c r="Y2359" s="1778"/>
      <c r="Z2359" s="1778"/>
      <c r="AA2359" s="1778"/>
      <c r="AB2359" s="1778"/>
      <c r="AC2359" s="1778"/>
      <c r="AD2359" s="1778"/>
      <c r="AE2359" s="1778"/>
      <c r="AF2359" s="1778"/>
      <c r="AG2359" s="1778"/>
      <c r="AH2359" s="1779"/>
    </row>
    <row r="2360" spans="1:34" ht="11.65" customHeight="1">
      <c r="A2360" s="1780" t="s">
        <v>2834</v>
      </c>
      <c r="B2360" s="1310"/>
      <c r="C2360" s="1310"/>
      <c r="D2360" s="1310"/>
      <c r="E2360" s="1310"/>
      <c r="F2360" s="1310"/>
      <c r="G2360" s="1310"/>
      <c r="H2360" s="1310"/>
      <c r="I2360" s="1310"/>
      <c r="J2360" s="1310"/>
      <c r="K2360" s="1310"/>
      <c r="L2360" s="1310"/>
      <c r="M2360" s="1310"/>
      <c r="N2360" s="1310"/>
      <c r="O2360" s="1310"/>
      <c r="P2360" s="1310"/>
      <c r="Q2360" s="1310"/>
      <c r="R2360" s="1310"/>
      <c r="S2360" s="1310"/>
      <c r="T2360" s="1310"/>
      <c r="U2360" s="1310"/>
      <c r="V2360" s="1310"/>
      <c r="W2360" s="1310"/>
      <c r="X2360" s="1310"/>
      <c r="Y2360" s="1310"/>
      <c r="Z2360" s="1310"/>
      <c r="AA2360" s="1310"/>
      <c r="AB2360" s="1310"/>
      <c r="AC2360" s="1310"/>
      <c r="AD2360" s="1309"/>
      <c r="AE2360" s="1309"/>
      <c r="AF2360" s="1781" t="s">
        <v>3168</v>
      </c>
      <c r="AG2360" s="1781"/>
      <c r="AH2360" s="1782"/>
    </row>
    <row r="2361" spans="1:34" ht="5.85" customHeight="1">
      <c r="A2361" s="1780"/>
      <c r="B2361" s="1310"/>
      <c r="C2361" s="1310"/>
      <c r="D2361" s="1310"/>
      <c r="E2361" s="1310"/>
      <c r="F2361" s="1310"/>
      <c r="G2361" s="1310"/>
      <c r="H2361" s="1310"/>
      <c r="I2361" s="1310"/>
      <c r="J2361" s="1310"/>
      <c r="K2361" s="1310"/>
      <c r="L2361" s="1310"/>
      <c r="M2361" s="1310"/>
      <c r="N2361" s="1310"/>
      <c r="O2361" s="1310"/>
      <c r="P2361" s="1310"/>
      <c r="Q2361" s="1310"/>
      <c r="R2361" s="1310"/>
      <c r="S2361" s="1310"/>
      <c r="T2361" s="1310"/>
      <c r="U2361" s="1310"/>
      <c r="V2361" s="1310"/>
      <c r="W2361" s="1310"/>
      <c r="X2361" s="1310"/>
      <c r="Y2361" s="1310"/>
      <c r="Z2361" s="1310"/>
      <c r="AA2361" s="1310"/>
      <c r="AB2361" s="1310"/>
      <c r="AC2361" s="1310"/>
      <c r="AD2361" s="1311"/>
      <c r="AE2361" s="1311"/>
      <c r="AF2361" s="1311"/>
      <c r="AG2361" s="1311"/>
      <c r="AH2361" s="1782"/>
    </row>
    <row r="2362" spans="1:34" ht="11.65" customHeight="1">
      <c r="A2362" s="1783" t="s">
        <v>2836</v>
      </c>
      <c r="B2362" s="1784"/>
      <c r="C2362" s="1784"/>
      <c r="D2362" s="1784"/>
      <c r="E2362" s="1784"/>
      <c r="F2362" s="1784"/>
      <c r="G2362" s="1784"/>
      <c r="H2362" s="1784"/>
      <c r="I2362" s="1784"/>
      <c r="J2362" s="1784"/>
      <c r="K2362" s="1784"/>
      <c r="L2362" s="1784"/>
      <c r="M2362" s="1784"/>
      <c r="N2362" s="1784"/>
      <c r="O2362" s="1784"/>
      <c r="P2362" s="1784"/>
      <c r="Q2362" s="1784"/>
      <c r="R2362" s="1784"/>
      <c r="S2362" s="1784"/>
      <c r="T2362" s="1784"/>
      <c r="U2362" s="1784"/>
      <c r="V2362" s="1784"/>
      <c r="W2362" s="1784"/>
      <c r="X2362" s="1784"/>
      <c r="Y2362" s="1784"/>
      <c r="Z2362" s="1784"/>
      <c r="AA2362" s="1784"/>
      <c r="AB2362" s="1784"/>
      <c r="AC2362" s="1784"/>
      <c r="AD2362" s="1311"/>
      <c r="AE2362" s="1311"/>
      <c r="AF2362" s="1311"/>
      <c r="AG2362" s="1311"/>
      <c r="AH2362" s="1782"/>
    </row>
    <row r="2363" spans="1:34" ht="22.5" customHeight="1">
      <c r="A2363" s="1785" t="s">
        <v>2837</v>
      </c>
      <c r="B2363" s="1786"/>
      <c r="C2363" s="1786"/>
      <c r="D2363" s="1786"/>
      <c r="E2363" s="1786"/>
      <c r="F2363" s="1786"/>
      <c r="G2363" s="1786"/>
      <c r="H2363" s="1786"/>
      <c r="I2363" s="1786"/>
      <c r="J2363" s="1786"/>
      <c r="K2363" s="1786"/>
      <c r="L2363" s="1786"/>
      <c r="M2363" s="1786"/>
      <c r="N2363" s="1786"/>
      <c r="O2363" s="1786"/>
      <c r="P2363" s="1786"/>
      <c r="Q2363" s="1786"/>
      <c r="R2363" s="1786"/>
      <c r="S2363" s="1786"/>
      <c r="T2363" s="1786"/>
      <c r="U2363" s="1786"/>
      <c r="V2363" s="1786"/>
      <c r="W2363" s="1786"/>
      <c r="X2363" s="1786"/>
      <c r="Y2363" s="1786"/>
      <c r="Z2363" s="1786"/>
      <c r="AA2363" s="1786"/>
      <c r="AB2363" s="1786"/>
      <c r="AC2363" s="1786"/>
      <c r="AD2363" s="1311"/>
      <c r="AE2363" s="1311"/>
      <c r="AF2363" s="1311"/>
      <c r="AG2363" s="1311"/>
      <c r="AH2363" s="1782"/>
    </row>
    <row r="2364" spans="1:34" ht="5.85" customHeight="1">
      <c r="A2364" s="1787" t="s">
        <v>2838</v>
      </c>
      <c r="B2364" s="1788"/>
      <c r="C2364" s="1788"/>
      <c r="D2364" s="1788"/>
      <c r="E2364" s="1788"/>
      <c r="F2364" s="1788"/>
      <c r="G2364" s="1788"/>
      <c r="H2364" s="1788"/>
      <c r="I2364" s="1788"/>
      <c r="J2364" s="1788"/>
      <c r="K2364" s="1788"/>
      <c r="L2364" s="1788"/>
      <c r="M2364" s="1788"/>
      <c r="N2364" s="1788"/>
      <c r="O2364" s="1788"/>
      <c r="P2364" s="1788"/>
      <c r="Q2364" s="1788"/>
      <c r="R2364" s="1788"/>
      <c r="S2364" s="1788"/>
      <c r="T2364" s="1788"/>
      <c r="U2364" s="1788"/>
      <c r="V2364" s="1788"/>
      <c r="W2364" s="1788"/>
      <c r="X2364" s="1788"/>
      <c r="Y2364" s="1788"/>
      <c r="Z2364" s="1788"/>
      <c r="AA2364" s="1788"/>
      <c r="AB2364" s="1788"/>
      <c r="AC2364" s="1788"/>
      <c r="AD2364" s="1311"/>
      <c r="AE2364" s="1311"/>
      <c r="AF2364" s="1311"/>
      <c r="AG2364" s="1311"/>
      <c r="AH2364" s="1782"/>
    </row>
    <row r="2365" spans="1:34" ht="5.85" customHeight="1">
      <c r="A2365" s="1787"/>
      <c r="B2365" s="1788"/>
      <c r="C2365" s="1788"/>
      <c r="D2365" s="1788"/>
      <c r="E2365" s="1788"/>
      <c r="F2365" s="1788"/>
      <c r="G2365" s="1788"/>
      <c r="H2365" s="1788"/>
      <c r="I2365" s="1788"/>
      <c r="J2365" s="1788"/>
      <c r="K2365" s="1788"/>
      <c r="L2365" s="1788"/>
      <c r="M2365" s="1788"/>
      <c r="N2365" s="1788"/>
      <c r="O2365" s="1788"/>
      <c r="P2365" s="1788"/>
      <c r="Q2365" s="1788"/>
      <c r="R2365" s="1788"/>
      <c r="S2365" s="1788"/>
      <c r="T2365" s="1788"/>
      <c r="U2365" s="1788"/>
      <c r="V2365" s="1788"/>
      <c r="W2365" s="1788"/>
      <c r="X2365" s="1788"/>
      <c r="Y2365" s="1788"/>
      <c r="Z2365" s="1788"/>
      <c r="AA2365" s="1788"/>
      <c r="AB2365" s="1788"/>
      <c r="AC2365" s="1788"/>
      <c r="AD2365" s="1782"/>
      <c r="AE2365" s="1309"/>
      <c r="AF2365" s="1309"/>
      <c r="AG2365" s="1309"/>
      <c r="AH2365" s="1782"/>
    </row>
    <row r="2366" spans="1:34" ht="11.65" customHeight="1">
      <c r="A2366" s="1787" t="s">
        <v>2839</v>
      </c>
      <c r="B2366" s="1788"/>
      <c r="C2366" s="1788"/>
      <c r="D2366" s="1788"/>
      <c r="E2366" s="1788"/>
      <c r="F2366" s="1788"/>
      <c r="G2366" s="1788"/>
      <c r="H2366" s="1788"/>
      <c r="I2366" s="1788"/>
      <c r="J2366" s="1788"/>
      <c r="K2366" s="1788"/>
      <c r="L2366" s="1788"/>
      <c r="M2366" s="1788"/>
      <c r="N2366" s="1788"/>
      <c r="O2366" s="1788"/>
      <c r="P2366" s="1788"/>
      <c r="Q2366" s="1788"/>
      <c r="R2366" s="1788"/>
      <c r="S2366" s="1788"/>
      <c r="T2366" s="1788"/>
      <c r="U2366" s="1788"/>
      <c r="V2366" s="1788"/>
      <c r="W2366" s="1788"/>
      <c r="X2366" s="1788"/>
      <c r="Y2366" s="1788"/>
      <c r="Z2366" s="1788"/>
      <c r="AA2366" s="1788"/>
      <c r="AB2366" s="1788"/>
      <c r="AC2366" s="1788"/>
      <c r="AD2366" s="1818" t="s">
        <v>2840</v>
      </c>
      <c r="AE2366" s="1818"/>
      <c r="AF2366" s="1206">
        <v>21.23</v>
      </c>
      <c r="AG2366" s="1207" t="s">
        <v>5</v>
      </c>
      <c r="AH2366" s="1800"/>
    </row>
    <row r="2367" spans="1:34" ht="11.65" customHeight="1">
      <c r="A2367" s="1819" t="s">
        <v>2841</v>
      </c>
      <c r="B2367" s="1820"/>
      <c r="C2367" s="1820"/>
      <c r="D2367" s="1820"/>
      <c r="E2367" s="1820"/>
      <c r="F2367" s="1820"/>
      <c r="G2367" s="1820"/>
      <c r="H2367" s="1820"/>
      <c r="I2367" s="1820"/>
      <c r="J2367" s="1820"/>
      <c r="K2367" s="1820"/>
      <c r="L2367" s="1820"/>
      <c r="M2367" s="1820"/>
      <c r="N2367" s="1820"/>
      <c r="O2367" s="1820"/>
      <c r="P2367" s="1820"/>
      <c r="Q2367" s="1820"/>
      <c r="R2367" s="1820"/>
      <c r="S2367" s="1820"/>
      <c r="T2367" s="1820"/>
      <c r="U2367" s="1820"/>
      <c r="V2367" s="1820"/>
      <c r="W2367" s="1820"/>
      <c r="X2367" s="1820"/>
      <c r="Y2367" s="1820"/>
      <c r="Z2367" s="1820"/>
      <c r="AA2367" s="1820"/>
      <c r="AB2367" s="1820"/>
      <c r="AC2367" s="1820"/>
      <c r="AD2367" s="1821" t="s">
        <v>2842</v>
      </c>
      <c r="AE2367" s="1821"/>
      <c r="AF2367" s="1210">
        <v>15</v>
      </c>
      <c r="AG2367" s="1211" t="s">
        <v>5</v>
      </c>
      <c r="AH2367" s="1800"/>
    </row>
    <row r="2368" spans="1:34" ht="16.7" customHeight="1">
      <c r="A2368" s="1822" t="s">
        <v>2843</v>
      </c>
      <c r="B2368" s="1802"/>
      <c r="C2368" s="1802"/>
      <c r="D2368" s="1778"/>
      <c r="E2368" s="1823" t="s">
        <v>2653</v>
      </c>
      <c r="F2368" s="1823"/>
      <c r="G2368" s="1823"/>
      <c r="H2368" s="1823"/>
      <c r="I2368" s="1823"/>
      <c r="J2368" s="1823"/>
      <c r="K2368" s="1823"/>
      <c r="L2368" s="1823"/>
      <c r="M2368" s="1823"/>
      <c r="N2368" s="1823"/>
      <c r="O2368" s="1823"/>
      <c r="P2368" s="1823"/>
      <c r="Q2368" s="1823"/>
      <c r="R2368" s="1823"/>
      <c r="S2368" s="1823"/>
      <c r="T2368" s="1823"/>
      <c r="U2368" s="1823"/>
      <c r="V2368" s="1823"/>
      <c r="W2368" s="1823"/>
      <c r="X2368" s="1823"/>
      <c r="Y2368" s="1823"/>
      <c r="Z2368" s="1823"/>
      <c r="AA2368" s="1823"/>
      <c r="AB2368" s="1823"/>
      <c r="AC2368" s="1823"/>
      <c r="AD2368" s="1823"/>
      <c r="AE2368" s="1823"/>
      <c r="AF2368" s="1823"/>
      <c r="AG2368" s="1823"/>
      <c r="AH2368" s="1779"/>
    </row>
    <row r="2369" spans="1:34" ht="17.45" customHeight="1">
      <c r="A2369" s="1824" t="s">
        <v>2844</v>
      </c>
      <c r="B2369" s="1816"/>
      <c r="C2369" s="1816"/>
      <c r="D2369" s="1309"/>
      <c r="E2369" s="1815" t="s">
        <v>2652</v>
      </c>
      <c r="F2369" s="1815"/>
      <c r="G2369" s="1111"/>
      <c r="H2369" s="1796" t="s">
        <v>2845</v>
      </c>
      <c r="I2369" s="1796"/>
      <c r="J2369" s="1796" t="s">
        <v>497</v>
      </c>
      <c r="K2369" s="1796"/>
      <c r="L2369" s="1309"/>
      <c r="M2369" s="1309"/>
      <c r="N2369" s="1816" t="s">
        <v>2846</v>
      </c>
      <c r="O2369" s="1816"/>
      <c r="P2369" s="1816"/>
      <c r="Q2369" s="1816"/>
      <c r="R2369" s="1817">
        <v>24.9</v>
      </c>
      <c r="S2369" s="1817"/>
      <c r="T2369" s="1817"/>
      <c r="U2369" s="1817"/>
      <c r="V2369" s="1309"/>
      <c r="W2369" s="1309"/>
      <c r="X2369" s="1309"/>
      <c r="Y2369" s="1796" t="s">
        <v>2847</v>
      </c>
      <c r="Z2369" s="1796"/>
      <c r="AA2369" s="1796"/>
      <c r="AB2369" s="1796"/>
      <c r="AC2369" s="1796"/>
      <c r="AD2369" s="1796"/>
      <c r="AE2369" s="1796"/>
      <c r="AF2369" s="1797" t="s">
        <v>2848</v>
      </c>
      <c r="AG2369" s="1797"/>
      <c r="AH2369" s="1782"/>
    </row>
    <row r="2370" spans="1:34" ht="5.85" customHeight="1">
      <c r="A2370" s="1798"/>
      <c r="B2370" s="1799"/>
      <c r="C2370" s="1799"/>
      <c r="D2370" s="1799"/>
      <c r="E2370" s="1799"/>
      <c r="F2370" s="1799"/>
      <c r="G2370" s="1799"/>
      <c r="H2370" s="1799"/>
      <c r="I2370" s="1799"/>
      <c r="J2370" s="1799"/>
      <c r="K2370" s="1799"/>
      <c r="L2370" s="1799"/>
      <c r="M2370" s="1799"/>
      <c r="N2370" s="1799"/>
      <c r="O2370" s="1799"/>
      <c r="P2370" s="1799"/>
      <c r="Q2370" s="1799"/>
      <c r="R2370" s="1799"/>
      <c r="S2370" s="1799"/>
      <c r="T2370" s="1799"/>
      <c r="U2370" s="1799"/>
      <c r="V2370" s="1799"/>
      <c r="W2370" s="1799"/>
      <c r="X2370" s="1799"/>
      <c r="Y2370" s="1799"/>
      <c r="Z2370" s="1799"/>
      <c r="AA2370" s="1799"/>
      <c r="AB2370" s="1799"/>
      <c r="AC2370" s="1799"/>
      <c r="AD2370" s="1799"/>
      <c r="AE2370" s="1799"/>
      <c r="AF2370" s="1799"/>
      <c r="AG2370" s="1799"/>
      <c r="AH2370" s="1800"/>
    </row>
    <row r="2371" spans="1:34" ht="16.7" customHeight="1">
      <c r="A2371" s="1801" t="s">
        <v>2849</v>
      </c>
      <c r="B2371" s="1802"/>
      <c r="C2371" s="1802"/>
      <c r="D2371" s="1802"/>
      <c r="E2371" s="1802"/>
      <c r="F2371" s="1802"/>
      <c r="G2371" s="1802"/>
      <c r="H2371" s="1802"/>
      <c r="I2371" s="1802"/>
      <c r="J2371" s="1803"/>
      <c r="K2371" s="1789" t="s">
        <v>2850</v>
      </c>
      <c r="L2371" s="1807"/>
      <c r="M2371" s="1789" t="s">
        <v>2851</v>
      </c>
      <c r="N2371" s="1790"/>
      <c r="O2371" s="1790"/>
      <c r="P2371" s="1790"/>
      <c r="Q2371" s="1790"/>
      <c r="R2371" s="1790"/>
      <c r="S2371" s="1790"/>
      <c r="T2371" s="1791"/>
      <c r="U2371" s="1789" t="s">
        <v>2852</v>
      </c>
      <c r="V2371" s="1790"/>
      <c r="W2371" s="1790"/>
      <c r="X2371" s="1790"/>
      <c r="Y2371" s="1790"/>
      <c r="Z2371" s="1790"/>
      <c r="AA2371" s="1790"/>
      <c r="AB2371" s="1790"/>
      <c r="AC2371" s="1790"/>
      <c r="AD2371" s="1791"/>
      <c r="AE2371" s="1810" t="s">
        <v>2853</v>
      </c>
      <c r="AF2371" s="1811"/>
      <c r="AG2371" s="1811"/>
      <c r="AH2371" s="1814"/>
    </row>
    <row r="2372" spans="1:34" ht="17.45" customHeight="1">
      <c r="A2372" s="1804"/>
      <c r="B2372" s="1805"/>
      <c r="C2372" s="1805"/>
      <c r="D2372" s="1805"/>
      <c r="E2372" s="1805"/>
      <c r="F2372" s="1805"/>
      <c r="G2372" s="1805"/>
      <c r="H2372" s="1805"/>
      <c r="I2372" s="1805"/>
      <c r="J2372" s="1806"/>
      <c r="K2372" s="1808"/>
      <c r="L2372" s="1809"/>
      <c r="M2372" s="1789" t="s">
        <v>2854</v>
      </c>
      <c r="N2372" s="1790"/>
      <c r="O2372" s="1790"/>
      <c r="P2372" s="1791"/>
      <c r="Q2372" s="1789" t="s">
        <v>2855</v>
      </c>
      <c r="R2372" s="1790"/>
      <c r="S2372" s="1790"/>
      <c r="T2372" s="1791"/>
      <c r="U2372" s="1789" t="s">
        <v>2854</v>
      </c>
      <c r="V2372" s="1790"/>
      <c r="W2372" s="1790"/>
      <c r="X2372" s="1790"/>
      <c r="Y2372" s="1790"/>
      <c r="Z2372" s="1791"/>
      <c r="AA2372" s="1789" t="s">
        <v>2855</v>
      </c>
      <c r="AB2372" s="1790"/>
      <c r="AC2372" s="1790"/>
      <c r="AD2372" s="1791"/>
      <c r="AE2372" s="1812"/>
      <c r="AF2372" s="1813"/>
      <c r="AG2372" s="1813"/>
      <c r="AH2372" s="1800"/>
    </row>
    <row r="2373" spans="1:34" ht="17.45" customHeight="1">
      <c r="A2373" s="1215"/>
      <c r="B2373" s="1216" t="s">
        <v>1487</v>
      </c>
      <c r="C2373" s="1829" t="s">
        <v>3169</v>
      </c>
      <c r="D2373" s="1830"/>
      <c r="E2373" s="1830"/>
      <c r="F2373" s="1830"/>
      <c r="G2373" s="1830"/>
      <c r="H2373" s="1830"/>
      <c r="I2373" s="1830"/>
      <c r="J2373" s="1829"/>
      <c r="K2373" s="1862">
        <v>1</v>
      </c>
      <c r="L2373" s="1863"/>
      <c r="M2373" s="1862">
        <v>1</v>
      </c>
      <c r="N2373" s="1864"/>
      <c r="O2373" s="1864"/>
      <c r="P2373" s="1863"/>
      <c r="Q2373" s="1862">
        <v>0</v>
      </c>
      <c r="R2373" s="1864"/>
      <c r="S2373" s="1864"/>
      <c r="T2373" s="1863"/>
      <c r="U2373" s="1859">
        <v>211.06290000000001</v>
      </c>
      <c r="V2373" s="1860"/>
      <c r="W2373" s="1860"/>
      <c r="X2373" s="1860"/>
      <c r="Y2373" s="1860"/>
      <c r="Z2373" s="1861"/>
      <c r="AA2373" s="1859">
        <v>87.316800000000001</v>
      </c>
      <c r="AB2373" s="1860"/>
      <c r="AC2373" s="1860"/>
      <c r="AD2373" s="1861"/>
      <c r="AE2373" s="1839">
        <v>211.06290000000001</v>
      </c>
      <c r="AF2373" s="1795"/>
      <c r="AG2373" s="1795"/>
      <c r="AH2373" s="1217"/>
    </row>
    <row r="2374" spans="1:34" ht="16.7" customHeight="1">
      <c r="A2374" s="1792"/>
      <c r="B2374" s="1793"/>
      <c r="C2374" s="1793"/>
      <c r="D2374" s="1793"/>
      <c r="E2374" s="1793"/>
      <c r="F2374" s="1793"/>
      <c r="G2374" s="1793"/>
      <c r="H2374" s="1793"/>
      <c r="I2374" s="1793"/>
      <c r="J2374" s="1793"/>
      <c r="K2374" s="1794" t="s">
        <v>2856</v>
      </c>
      <c r="L2374" s="1794"/>
      <c r="M2374" s="1794"/>
      <c r="N2374" s="1794"/>
      <c r="O2374" s="1794"/>
      <c r="P2374" s="1794"/>
      <c r="Q2374" s="1794"/>
      <c r="R2374" s="1794"/>
      <c r="S2374" s="1794"/>
      <c r="T2374" s="1794"/>
      <c r="U2374" s="1794"/>
      <c r="V2374" s="1794"/>
      <c r="W2374" s="1794"/>
      <c r="X2374" s="1794"/>
      <c r="Y2374" s="1794"/>
      <c r="Z2374" s="1794"/>
      <c r="AA2374" s="1795">
        <v>211.06290000000001</v>
      </c>
      <c r="AB2374" s="1795"/>
      <c r="AC2374" s="1795"/>
      <c r="AD2374" s="1795"/>
      <c r="AE2374" s="1795"/>
      <c r="AF2374" s="1795"/>
      <c r="AG2374" s="1795"/>
      <c r="AH2374" s="1213"/>
    </row>
    <row r="2375" spans="1:34" ht="17.45" customHeight="1">
      <c r="A2375" s="1801" t="s">
        <v>2857</v>
      </c>
      <c r="B2375" s="1825"/>
      <c r="C2375" s="1825"/>
      <c r="D2375" s="1825"/>
      <c r="E2375" s="1825"/>
      <c r="F2375" s="1825"/>
      <c r="G2375" s="1825"/>
      <c r="H2375" s="1825"/>
      <c r="I2375" s="1825"/>
      <c r="J2375" s="1825"/>
      <c r="K2375" s="1825"/>
      <c r="L2375" s="1825"/>
      <c r="M2375" s="1825"/>
      <c r="N2375" s="1826"/>
      <c r="O2375" s="1789" t="s">
        <v>2858</v>
      </c>
      <c r="P2375" s="1790"/>
      <c r="Q2375" s="1790"/>
      <c r="R2375" s="1790"/>
      <c r="S2375" s="1791"/>
      <c r="T2375" s="1827" t="s">
        <v>2850</v>
      </c>
      <c r="U2375" s="1790"/>
      <c r="V2375" s="1790"/>
      <c r="W2375" s="1213"/>
      <c r="X2375" s="1789" t="s">
        <v>2859</v>
      </c>
      <c r="Y2375" s="1790"/>
      <c r="Z2375" s="1790"/>
      <c r="AA2375" s="1790"/>
      <c r="AB2375" s="1790"/>
      <c r="AC2375" s="1790"/>
      <c r="AD2375" s="1791"/>
      <c r="AE2375" s="1810" t="s">
        <v>2853</v>
      </c>
      <c r="AF2375" s="1828"/>
      <c r="AG2375" s="1828"/>
      <c r="AH2375" s="1213"/>
    </row>
    <row r="2376" spans="1:34" ht="16.7" customHeight="1">
      <c r="A2376" s="1223"/>
      <c r="B2376" s="1224" t="s">
        <v>1017</v>
      </c>
      <c r="C2376" s="1875" t="s">
        <v>1018</v>
      </c>
      <c r="D2376" s="1876"/>
      <c r="E2376" s="1876"/>
      <c r="F2376" s="1876"/>
      <c r="G2376" s="1876"/>
      <c r="H2376" s="1876"/>
      <c r="I2376" s="1876"/>
      <c r="J2376" s="1876"/>
      <c r="K2376" s="1876"/>
      <c r="L2376" s="1876"/>
      <c r="M2376" s="1876"/>
      <c r="N2376" s="1875"/>
      <c r="O2376" s="1885">
        <v>0</v>
      </c>
      <c r="P2376" s="1886"/>
      <c r="Q2376" s="1886"/>
      <c r="R2376" s="1886"/>
      <c r="S2376" s="1887"/>
      <c r="T2376" s="1917">
        <v>1</v>
      </c>
      <c r="U2376" s="1886"/>
      <c r="V2376" s="1886"/>
      <c r="W2376" s="1225"/>
      <c r="X2376" s="1880">
        <v>27.6053</v>
      </c>
      <c r="Y2376" s="1881"/>
      <c r="Z2376" s="1881"/>
      <c r="AA2376" s="1881"/>
      <c r="AB2376" s="1881"/>
      <c r="AC2376" s="1881"/>
      <c r="AD2376" s="1882"/>
      <c r="AE2376" s="1865">
        <v>27.6053</v>
      </c>
      <c r="AF2376" s="1847"/>
      <c r="AG2376" s="1847"/>
      <c r="AH2376" s="1225"/>
    </row>
    <row r="2377" spans="1:34" ht="17.45" customHeight="1">
      <c r="A2377" s="1220"/>
      <c r="B2377" s="1209" t="s">
        <v>1009</v>
      </c>
      <c r="C2377" s="1866" t="s">
        <v>1010</v>
      </c>
      <c r="D2377" s="1867"/>
      <c r="E2377" s="1867"/>
      <c r="F2377" s="1867"/>
      <c r="G2377" s="1867"/>
      <c r="H2377" s="1867"/>
      <c r="I2377" s="1867"/>
      <c r="J2377" s="1867"/>
      <c r="K2377" s="1867"/>
      <c r="L2377" s="1867"/>
      <c r="M2377" s="1867"/>
      <c r="N2377" s="1866"/>
      <c r="O2377" s="1893">
        <v>0</v>
      </c>
      <c r="P2377" s="1894"/>
      <c r="Q2377" s="1894"/>
      <c r="R2377" s="1894"/>
      <c r="S2377" s="1895"/>
      <c r="T2377" s="1918">
        <v>7</v>
      </c>
      <c r="U2377" s="1894"/>
      <c r="V2377" s="1894"/>
      <c r="W2377" s="1222"/>
      <c r="X2377" s="1871">
        <v>22.268799999999999</v>
      </c>
      <c r="Y2377" s="1872"/>
      <c r="Z2377" s="1872"/>
      <c r="AA2377" s="1872"/>
      <c r="AB2377" s="1872"/>
      <c r="AC2377" s="1872"/>
      <c r="AD2377" s="1873"/>
      <c r="AE2377" s="1874">
        <v>155.88159999999999</v>
      </c>
      <c r="AF2377" s="1843"/>
      <c r="AG2377" s="1843"/>
      <c r="AH2377" s="1222"/>
    </row>
    <row r="2378" spans="1:34" ht="17.45" customHeight="1">
      <c r="A2378" s="1792"/>
      <c r="B2378" s="1778"/>
      <c r="C2378" s="1778"/>
      <c r="D2378" s="1778"/>
      <c r="E2378" s="1778"/>
      <c r="F2378" s="1778"/>
      <c r="G2378" s="1778"/>
      <c r="H2378" s="1778"/>
      <c r="I2378" s="1846" t="s">
        <v>2860</v>
      </c>
      <c r="J2378" s="1846"/>
      <c r="K2378" s="1846"/>
      <c r="L2378" s="1846"/>
      <c r="M2378" s="1846"/>
      <c r="N2378" s="1846"/>
      <c r="O2378" s="1846"/>
      <c r="P2378" s="1846"/>
      <c r="Q2378" s="1846"/>
      <c r="R2378" s="1846"/>
      <c r="S2378" s="1846"/>
      <c r="T2378" s="1846"/>
      <c r="U2378" s="1846"/>
      <c r="V2378" s="1846"/>
      <c r="W2378" s="1846"/>
      <c r="X2378" s="1846"/>
      <c r="Y2378" s="1846"/>
      <c r="Z2378" s="1793"/>
      <c r="AA2378" s="1847">
        <v>183.48689999999999</v>
      </c>
      <c r="AB2378" s="1847"/>
      <c r="AC2378" s="1847"/>
      <c r="AD2378" s="1847"/>
      <c r="AE2378" s="1847"/>
      <c r="AF2378" s="1847"/>
      <c r="AG2378" s="1847"/>
      <c r="AH2378" s="1814"/>
    </row>
    <row r="2379" spans="1:34" ht="16.7" customHeight="1">
      <c r="A2379" s="1844"/>
      <c r="B2379" s="1309"/>
      <c r="C2379" s="1309"/>
      <c r="D2379" s="1309"/>
      <c r="E2379" s="1309"/>
      <c r="F2379" s="1309"/>
      <c r="G2379" s="1309"/>
      <c r="H2379" s="1309"/>
      <c r="I2379" s="1840" t="s">
        <v>2861</v>
      </c>
      <c r="J2379" s="1840"/>
      <c r="K2379" s="1840"/>
      <c r="L2379" s="1840"/>
      <c r="M2379" s="1840"/>
      <c r="N2379" s="1840"/>
      <c r="O2379" s="1840"/>
      <c r="P2379" s="1840"/>
      <c r="Q2379" s="1840"/>
      <c r="R2379" s="1840"/>
      <c r="S2379" s="1840"/>
      <c r="T2379" s="1840"/>
      <c r="U2379" s="1840"/>
      <c r="V2379" s="1840"/>
      <c r="W2379" s="1840"/>
      <c r="X2379" s="1840"/>
      <c r="Y2379" s="1840"/>
      <c r="Z2379" s="1309"/>
      <c r="AA2379" s="1841">
        <v>394.5498</v>
      </c>
      <c r="AB2379" s="1841"/>
      <c r="AC2379" s="1841"/>
      <c r="AD2379" s="1841"/>
      <c r="AE2379" s="1841"/>
      <c r="AF2379" s="1841"/>
      <c r="AG2379" s="1841"/>
      <c r="AH2379" s="1782"/>
    </row>
    <row r="2380" spans="1:34" ht="17.45" customHeight="1">
      <c r="A2380" s="1844"/>
      <c r="B2380" s="1309"/>
      <c r="C2380" s="1309"/>
      <c r="D2380" s="1309"/>
      <c r="E2380" s="1309"/>
      <c r="F2380" s="1309"/>
      <c r="G2380" s="1309"/>
      <c r="H2380" s="1309"/>
      <c r="I2380" s="1840" t="s">
        <v>2862</v>
      </c>
      <c r="J2380" s="1840"/>
      <c r="K2380" s="1840"/>
      <c r="L2380" s="1840"/>
      <c r="M2380" s="1840"/>
      <c r="N2380" s="1840"/>
      <c r="O2380" s="1840"/>
      <c r="P2380" s="1840"/>
      <c r="Q2380" s="1840"/>
      <c r="R2380" s="1840"/>
      <c r="S2380" s="1840"/>
      <c r="T2380" s="1840"/>
      <c r="U2380" s="1840"/>
      <c r="V2380" s="1840"/>
      <c r="W2380" s="1840"/>
      <c r="X2380" s="1840"/>
      <c r="Y2380" s="1840"/>
      <c r="Z2380" s="1309"/>
      <c r="AA2380" s="1841">
        <v>15.8454</v>
      </c>
      <c r="AB2380" s="1841"/>
      <c r="AC2380" s="1841"/>
      <c r="AD2380" s="1841"/>
      <c r="AE2380" s="1841"/>
      <c r="AF2380" s="1841"/>
      <c r="AG2380" s="1841"/>
      <c r="AH2380" s="1782"/>
    </row>
    <row r="2381" spans="1:34" ht="17.45" customHeight="1">
      <c r="A2381" s="1844"/>
      <c r="B2381" s="1309"/>
      <c r="C2381" s="1309"/>
      <c r="D2381" s="1309"/>
      <c r="E2381" s="1309"/>
      <c r="F2381" s="1309"/>
      <c r="G2381" s="1309"/>
      <c r="H2381" s="1309"/>
      <c r="I2381" s="1840" t="s">
        <v>2863</v>
      </c>
      <c r="J2381" s="1840"/>
      <c r="K2381" s="1840"/>
      <c r="L2381" s="1840"/>
      <c r="M2381" s="1840"/>
      <c r="N2381" s="1840"/>
      <c r="O2381" s="1840"/>
      <c r="P2381" s="1840"/>
      <c r="Q2381" s="1840"/>
      <c r="R2381" s="1840"/>
      <c r="S2381" s="1840"/>
      <c r="T2381" s="1840"/>
      <c r="U2381" s="1840"/>
      <c r="V2381" s="1840"/>
      <c r="W2381" s="1840"/>
      <c r="X2381" s="1840"/>
      <c r="Y2381" s="1840"/>
      <c r="Z2381" s="1309"/>
      <c r="AA2381" s="1841">
        <v>0</v>
      </c>
      <c r="AB2381" s="1841"/>
      <c r="AC2381" s="1841"/>
      <c r="AD2381" s="1841"/>
      <c r="AE2381" s="1841"/>
      <c r="AF2381" s="1841"/>
      <c r="AG2381" s="1841"/>
      <c r="AH2381" s="1782"/>
    </row>
    <row r="2382" spans="1:34" ht="16.7" customHeight="1">
      <c r="A2382" s="1845"/>
      <c r="B2382" s="1799"/>
      <c r="C2382" s="1799"/>
      <c r="D2382" s="1799"/>
      <c r="E2382" s="1799"/>
      <c r="F2382" s="1799"/>
      <c r="G2382" s="1799"/>
      <c r="H2382" s="1799"/>
      <c r="I2382" s="1842" t="s">
        <v>2864</v>
      </c>
      <c r="J2382" s="1842"/>
      <c r="K2382" s="1842"/>
      <c r="L2382" s="1842"/>
      <c r="M2382" s="1842"/>
      <c r="N2382" s="1842"/>
      <c r="O2382" s="1842"/>
      <c r="P2382" s="1842"/>
      <c r="Q2382" s="1842"/>
      <c r="R2382" s="1842"/>
      <c r="S2382" s="1842"/>
      <c r="T2382" s="1842"/>
      <c r="U2382" s="1842"/>
      <c r="V2382" s="1842"/>
      <c r="W2382" s="1842"/>
      <c r="X2382" s="1842"/>
      <c r="Y2382" s="1842"/>
      <c r="Z2382" s="1799"/>
      <c r="AA2382" s="1843">
        <v>0</v>
      </c>
      <c r="AB2382" s="1843"/>
      <c r="AC2382" s="1843"/>
      <c r="AD2382" s="1843"/>
      <c r="AE2382" s="1843"/>
      <c r="AF2382" s="1843"/>
      <c r="AG2382" s="1843"/>
      <c r="AH2382" s="1800"/>
    </row>
    <row r="2383" spans="1:34" ht="17.45" customHeight="1">
      <c r="A2383" s="1801" t="s">
        <v>2865</v>
      </c>
      <c r="B2383" s="1825"/>
      <c r="C2383" s="1825"/>
      <c r="D2383" s="1825"/>
      <c r="E2383" s="1825"/>
      <c r="F2383" s="1825"/>
      <c r="G2383" s="1825"/>
      <c r="H2383" s="1825"/>
      <c r="I2383" s="1825"/>
      <c r="J2383" s="1825"/>
      <c r="K2383" s="1825"/>
      <c r="L2383" s="1825"/>
      <c r="M2383" s="1825"/>
      <c r="N2383" s="1826"/>
      <c r="O2383" s="1789" t="s">
        <v>2850</v>
      </c>
      <c r="P2383" s="1790"/>
      <c r="Q2383" s="1790"/>
      <c r="R2383" s="1790"/>
      <c r="S2383" s="1791"/>
      <c r="T2383" s="1827" t="s">
        <v>754</v>
      </c>
      <c r="U2383" s="1790"/>
      <c r="V2383" s="1790"/>
      <c r="W2383" s="1213"/>
      <c r="X2383" s="1789" t="s">
        <v>2866</v>
      </c>
      <c r="Y2383" s="1790"/>
      <c r="Z2383" s="1790"/>
      <c r="AA2383" s="1790"/>
      <c r="AB2383" s="1790"/>
      <c r="AC2383" s="1790"/>
      <c r="AD2383" s="1791"/>
      <c r="AE2383" s="1810" t="s">
        <v>2867</v>
      </c>
      <c r="AF2383" s="1828"/>
      <c r="AG2383" s="1828"/>
      <c r="AH2383" s="1213"/>
    </row>
    <row r="2384" spans="1:34" ht="16.7" customHeight="1">
      <c r="A2384" s="1792"/>
      <c r="B2384" s="1793"/>
      <c r="C2384" s="1793"/>
      <c r="D2384" s="1793"/>
      <c r="E2384" s="1793"/>
      <c r="F2384" s="1793"/>
      <c r="G2384" s="1793"/>
      <c r="H2384" s="1793"/>
      <c r="I2384" s="1794" t="s">
        <v>2869</v>
      </c>
      <c r="J2384" s="1794"/>
      <c r="K2384" s="1794"/>
      <c r="L2384" s="1794"/>
      <c r="M2384" s="1794"/>
      <c r="N2384" s="1794"/>
      <c r="O2384" s="1794"/>
      <c r="P2384" s="1794"/>
      <c r="Q2384" s="1794"/>
      <c r="R2384" s="1794"/>
      <c r="S2384" s="1794"/>
      <c r="T2384" s="1794"/>
      <c r="U2384" s="1794"/>
      <c r="V2384" s="1794"/>
      <c r="W2384" s="1794"/>
      <c r="X2384" s="1794"/>
      <c r="Y2384" s="1794"/>
      <c r="Z2384" s="1214"/>
      <c r="AA2384" s="1795">
        <v>0</v>
      </c>
      <c r="AB2384" s="1795"/>
      <c r="AC2384" s="1795"/>
      <c r="AD2384" s="1795"/>
      <c r="AE2384" s="1795"/>
      <c r="AF2384" s="1795"/>
      <c r="AG2384" s="1795"/>
      <c r="AH2384" s="1213"/>
    </row>
    <row r="2385" spans="1:34" ht="17.45" customHeight="1">
      <c r="A2385" s="1801" t="s">
        <v>2870</v>
      </c>
      <c r="B2385" s="1825"/>
      <c r="C2385" s="1825"/>
      <c r="D2385" s="1825"/>
      <c r="E2385" s="1825"/>
      <c r="F2385" s="1825"/>
      <c r="G2385" s="1825"/>
      <c r="H2385" s="1825"/>
      <c r="I2385" s="1825"/>
      <c r="J2385" s="1825"/>
      <c r="K2385" s="1825"/>
      <c r="L2385" s="1825"/>
      <c r="M2385" s="1825"/>
      <c r="N2385" s="1826"/>
      <c r="O2385" s="1789" t="s">
        <v>2850</v>
      </c>
      <c r="P2385" s="1790"/>
      <c r="Q2385" s="1790"/>
      <c r="R2385" s="1790"/>
      <c r="S2385" s="1791"/>
      <c r="T2385" s="1827" t="s">
        <v>754</v>
      </c>
      <c r="U2385" s="1790"/>
      <c r="V2385" s="1790"/>
      <c r="W2385" s="1213"/>
      <c r="X2385" s="1789" t="s">
        <v>2866</v>
      </c>
      <c r="Y2385" s="1790"/>
      <c r="Z2385" s="1790"/>
      <c r="AA2385" s="1790"/>
      <c r="AB2385" s="1790"/>
      <c r="AC2385" s="1790"/>
      <c r="AD2385" s="1791"/>
      <c r="AE2385" s="1810" t="s">
        <v>2867</v>
      </c>
      <c r="AF2385" s="1828"/>
      <c r="AG2385" s="1828"/>
      <c r="AH2385" s="1213"/>
    </row>
    <row r="2386" spans="1:34" ht="17.45" customHeight="1">
      <c r="A2386" s="1215"/>
      <c r="B2386" s="1216" t="s">
        <v>3170</v>
      </c>
      <c r="C2386" s="1829" t="s">
        <v>3171</v>
      </c>
      <c r="D2386" s="1830"/>
      <c r="E2386" s="1830"/>
      <c r="F2386" s="1830"/>
      <c r="G2386" s="1830"/>
      <c r="H2386" s="1830"/>
      <c r="I2386" s="1830"/>
      <c r="J2386" s="1830"/>
      <c r="K2386" s="1830"/>
      <c r="L2386" s="1830"/>
      <c r="M2386" s="1830"/>
      <c r="N2386" s="1829"/>
      <c r="O2386" s="1831">
        <v>1</v>
      </c>
      <c r="P2386" s="1832"/>
      <c r="Q2386" s="1832"/>
      <c r="R2386" s="1832"/>
      <c r="S2386" s="1833"/>
      <c r="T2386" s="1834" t="s">
        <v>497</v>
      </c>
      <c r="U2386" s="1835"/>
      <c r="V2386" s="1835"/>
      <c r="W2386" s="1217"/>
      <c r="X2386" s="1836">
        <v>0</v>
      </c>
      <c r="Y2386" s="1837"/>
      <c r="Z2386" s="1837"/>
      <c r="AA2386" s="1837"/>
      <c r="AB2386" s="1837"/>
      <c r="AC2386" s="1837"/>
      <c r="AD2386" s="1838"/>
      <c r="AE2386" s="1839">
        <v>0</v>
      </c>
      <c r="AF2386" s="1795"/>
      <c r="AG2386" s="1795"/>
      <c r="AH2386" s="1217"/>
    </row>
    <row r="2387" spans="1:34" ht="16.7" customHeight="1">
      <c r="A2387" s="1792"/>
      <c r="B2387" s="1793"/>
      <c r="C2387" s="1793"/>
      <c r="D2387" s="1793"/>
      <c r="E2387" s="1793"/>
      <c r="F2387" s="1793"/>
      <c r="G2387" s="1793"/>
      <c r="H2387" s="1793"/>
      <c r="I2387" s="1794" t="s">
        <v>2871</v>
      </c>
      <c r="J2387" s="1794"/>
      <c r="K2387" s="1794"/>
      <c r="L2387" s="1794"/>
      <c r="M2387" s="1794"/>
      <c r="N2387" s="1794"/>
      <c r="O2387" s="1794"/>
      <c r="P2387" s="1794"/>
      <c r="Q2387" s="1794"/>
      <c r="R2387" s="1794"/>
      <c r="S2387" s="1794"/>
      <c r="T2387" s="1794"/>
      <c r="U2387" s="1794"/>
      <c r="V2387" s="1794"/>
      <c r="W2387" s="1794"/>
      <c r="X2387" s="1794"/>
      <c r="Y2387" s="1794"/>
      <c r="Z2387" s="1214"/>
      <c r="AA2387" s="1795">
        <v>0</v>
      </c>
      <c r="AB2387" s="1795"/>
      <c r="AC2387" s="1795"/>
      <c r="AD2387" s="1795"/>
      <c r="AE2387" s="1795"/>
      <c r="AF2387" s="1795"/>
      <c r="AG2387" s="1795"/>
      <c r="AH2387" s="1213"/>
    </row>
    <row r="2388" spans="1:34" ht="17.45" customHeight="1">
      <c r="A2388" s="1801" t="s">
        <v>2872</v>
      </c>
      <c r="B2388" s="1825"/>
      <c r="C2388" s="1825"/>
      <c r="D2388" s="1825"/>
      <c r="E2388" s="1825"/>
      <c r="F2388" s="1825"/>
      <c r="G2388" s="1825"/>
      <c r="H2388" s="1825"/>
      <c r="I2388" s="1825"/>
      <c r="J2388" s="1825"/>
      <c r="K2388" s="1825"/>
      <c r="L2388" s="1825"/>
      <c r="M2388" s="1825"/>
      <c r="N2388" s="1826"/>
      <c r="O2388" s="1789" t="s">
        <v>2850</v>
      </c>
      <c r="P2388" s="1790"/>
      <c r="Q2388" s="1790"/>
      <c r="R2388" s="1790"/>
      <c r="S2388" s="1791"/>
      <c r="T2388" s="1827" t="s">
        <v>754</v>
      </c>
      <c r="U2388" s="1790"/>
      <c r="V2388" s="1790"/>
      <c r="W2388" s="1213"/>
      <c r="X2388" s="1789" t="s">
        <v>2866</v>
      </c>
      <c r="Y2388" s="1790"/>
      <c r="Z2388" s="1790"/>
      <c r="AA2388" s="1790"/>
      <c r="AB2388" s="1790"/>
      <c r="AC2388" s="1790"/>
      <c r="AD2388" s="1791"/>
      <c r="AE2388" s="1810" t="s">
        <v>2867</v>
      </c>
      <c r="AF2388" s="1828"/>
      <c r="AG2388" s="1828"/>
      <c r="AH2388" s="1213"/>
    </row>
    <row r="2389" spans="1:34" ht="17.45" customHeight="1">
      <c r="A2389" s="1883" t="s">
        <v>3172</v>
      </c>
      <c r="B2389" s="1884"/>
      <c r="C2389" s="1884"/>
      <c r="D2389" s="1884"/>
      <c r="E2389" s="1884"/>
      <c r="F2389" s="1829" t="s">
        <v>3173</v>
      </c>
      <c r="G2389" s="1830"/>
      <c r="H2389" s="1830"/>
      <c r="I2389" s="1830"/>
      <c r="J2389" s="1830"/>
      <c r="K2389" s="1830"/>
      <c r="L2389" s="1830"/>
      <c r="M2389" s="1830"/>
      <c r="N2389" s="1829"/>
      <c r="O2389" s="1831">
        <v>2.4</v>
      </c>
      <c r="P2389" s="1832"/>
      <c r="Q2389" s="1832"/>
      <c r="R2389" s="1832"/>
      <c r="S2389" s="1833"/>
      <c r="T2389" s="1834" t="s">
        <v>109</v>
      </c>
      <c r="U2389" s="1835"/>
      <c r="V2389" s="1835"/>
      <c r="W2389" s="1217"/>
      <c r="X2389" s="1836">
        <v>21.86</v>
      </c>
      <c r="Y2389" s="1837"/>
      <c r="Z2389" s="1837"/>
      <c r="AA2389" s="1837"/>
      <c r="AB2389" s="1837"/>
      <c r="AC2389" s="1837"/>
      <c r="AD2389" s="1838"/>
      <c r="AE2389" s="1839">
        <v>52.463999999999999</v>
      </c>
      <c r="AF2389" s="1795"/>
      <c r="AG2389" s="1795"/>
      <c r="AH2389" s="1217"/>
    </row>
    <row r="2390" spans="1:34" ht="16.7" customHeight="1">
      <c r="A2390" s="1792"/>
      <c r="B2390" s="1793"/>
      <c r="C2390" s="1793"/>
      <c r="D2390" s="1793"/>
      <c r="E2390" s="1793"/>
      <c r="F2390" s="1793"/>
      <c r="G2390" s="1793"/>
      <c r="H2390" s="1793"/>
      <c r="I2390" s="1793"/>
      <c r="J2390" s="1793"/>
      <c r="K2390" s="1794" t="s">
        <v>2873</v>
      </c>
      <c r="L2390" s="1794"/>
      <c r="M2390" s="1794"/>
      <c r="N2390" s="1794"/>
      <c r="O2390" s="1794"/>
      <c r="P2390" s="1794"/>
      <c r="Q2390" s="1794"/>
      <c r="R2390" s="1794"/>
      <c r="S2390" s="1794"/>
      <c r="T2390" s="1794"/>
      <c r="U2390" s="1794"/>
      <c r="V2390" s="1794"/>
      <c r="W2390" s="1794"/>
      <c r="X2390" s="1794"/>
      <c r="Y2390" s="1794"/>
      <c r="Z2390" s="1794"/>
      <c r="AA2390" s="1794"/>
      <c r="AB2390" s="1214"/>
      <c r="AC2390" s="1795">
        <v>52.463999999999999</v>
      </c>
      <c r="AD2390" s="1795"/>
      <c r="AE2390" s="1795"/>
      <c r="AF2390" s="1795"/>
      <c r="AG2390" s="1795"/>
      <c r="AH2390" s="1213"/>
    </row>
    <row r="2391" spans="1:34" ht="17.45" customHeight="1">
      <c r="A2391" s="1801" t="s">
        <v>2874</v>
      </c>
      <c r="B2391" s="1825"/>
      <c r="C2391" s="1825"/>
      <c r="D2391" s="1825"/>
      <c r="E2391" s="1825"/>
      <c r="F2391" s="1825"/>
      <c r="G2391" s="1825"/>
      <c r="H2391" s="1825"/>
      <c r="I2391" s="1825"/>
      <c r="J2391" s="1826"/>
      <c r="K2391" s="1789" t="s">
        <v>2850</v>
      </c>
      <c r="L2391" s="1791"/>
      <c r="M2391" s="1855" t="s">
        <v>2875</v>
      </c>
      <c r="N2391" s="1856"/>
      <c r="O2391" s="1857"/>
      <c r="P2391" s="1855" t="s">
        <v>2876</v>
      </c>
      <c r="Q2391" s="1856"/>
      <c r="R2391" s="1857"/>
      <c r="S2391" s="1855" t="s">
        <v>2877</v>
      </c>
      <c r="T2391" s="1857"/>
      <c r="U2391" s="1789" t="s">
        <v>2878</v>
      </c>
      <c r="V2391" s="1790"/>
      <c r="W2391" s="1791"/>
      <c r="X2391" s="1789" t="s">
        <v>2879</v>
      </c>
      <c r="Y2391" s="1790"/>
      <c r="Z2391" s="1790"/>
      <c r="AA2391" s="1790"/>
      <c r="AB2391" s="1791"/>
      <c r="AC2391" s="1789" t="s">
        <v>2880</v>
      </c>
      <c r="AD2391" s="1791"/>
      <c r="AE2391" s="1810" t="s">
        <v>2867</v>
      </c>
      <c r="AF2391" s="1828"/>
      <c r="AG2391" s="1828"/>
      <c r="AH2391" s="1213"/>
    </row>
    <row r="2392" spans="1:34" ht="16.7" customHeight="1">
      <c r="A2392" s="1883" t="s">
        <v>3174</v>
      </c>
      <c r="B2392" s="1884"/>
      <c r="C2392" s="1884"/>
      <c r="D2392" s="1884"/>
      <c r="E2392" s="1884"/>
      <c r="F2392" s="1829" t="s">
        <v>3173</v>
      </c>
      <c r="G2392" s="1830"/>
      <c r="H2392" s="1830"/>
      <c r="I2392" s="1830"/>
      <c r="J2392" s="1829"/>
      <c r="K2392" s="1862">
        <v>2.4</v>
      </c>
      <c r="L2392" s="1863"/>
      <c r="M2392" s="1836">
        <v>0</v>
      </c>
      <c r="N2392" s="1837"/>
      <c r="O2392" s="1838"/>
      <c r="P2392" s="1836">
        <v>0</v>
      </c>
      <c r="Q2392" s="1837"/>
      <c r="R2392" s="1838"/>
      <c r="S2392" s="1836">
        <v>0</v>
      </c>
      <c r="T2392" s="1838"/>
      <c r="U2392" s="1836">
        <v>1.21</v>
      </c>
      <c r="V2392" s="1837"/>
      <c r="W2392" s="1838"/>
      <c r="X2392" s="1836">
        <v>0.96</v>
      </c>
      <c r="Y2392" s="1837"/>
      <c r="Z2392" s="1837"/>
      <c r="AA2392" s="1837"/>
      <c r="AB2392" s="1838"/>
      <c r="AC2392" s="1836">
        <v>0.79</v>
      </c>
      <c r="AD2392" s="1838"/>
      <c r="AE2392" s="1839">
        <v>0</v>
      </c>
      <c r="AF2392" s="1795"/>
      <c r="AG2392" s="1795"/>
      <c r="AH2392" s="1217"/>
    </row>
    <row r="2393" spans="1:34" ht="17.45" customHeight="1">
      <c r="A2393" s="1853"/>
      <c r="B2393" s="1778"/>
      <c r="C2393" s="1778"/>
      <c r="D2393" s="1778"/>
      <c r="E2393" s="1778"/>
      <c r="F2393" s="1778"/>
      <c r="G2393" s="1778"/>
      <c r="H2393" s="1778"/>
      <c r="I2393" s="1846" t="s">
        <v>2881</v>
      </c>
      <c r="J2393" s="1846"/>
      <c r="K2393" s="1846"/>
      <c r="L2393" s="1846"/>
      <c r="M2393" s="1846"/>
      <c r="N2393" s="1846"/>
      <c r="O2393" s="1846"/>
      <c r="P2393" s="1846"/>
      <c r="Q2393" s="1846"/>
      <c r="R2393" s="1846"/>
      <c r="S2393" s="1846"/>
      <c r="T2393" s="1846"/>
      <c r="U2393" s="1846"/>
      <c r="V2393" s="1846"/>
      <c r="W2393" s="1846"/>
      <c r="X2393" s="1846"/>
      <c r="Y2393" s="1846"/>
      <c r="Z2393" s="1203"/>
      <c r="AA2393" s="1847">
        <v>0</v>
      </c>
      <c r="AB2393" s="1847"/>
      <c r="AC2393" s="1847"/>
      <c r="AD2393" s="1847"/>
      <c r="AE2393" s="1847"/>
      <c r="AF2393" s="1847"/>
      <c r="AG2393" s="1847"/>
      <c r="AH2393" s="1204"/>
    </row>
    <row r="2394" spans="1:34" ht="5.85" customHeight="1">
      <c r="A2394" s="1854"/>
      <c r="B2394" s="1309"/>
      <c r="C2394" s="1309"/>
      <c r="D2394" s="1309"/>
      <c r="E2394" s="1309"/>
      <c r="F2394" s="1309"/>
      <c r="G2394" s="1309"/>
      <c r="H2394" s="1309"/>
      <c r="I2394" s="1309"/>
      <c r="J2394" s="1309"/>
      <c r="K2394" s="1309"/>
      <c r="L2394" s="1309"/>
      <c r="M2394" s="1309"/>
      <c r="N2394" s="1309"/>
      <c r="O2394" s="1309"/>
      <c r="P2394" s="1309"/>
      <c r="Q2394" s="1309"/>
      <c r="R2394" s="1309"/>
      <c r="S2394" s="1309"/>
      <c r="T2394" s="1309"/>
      <c r="U2394" s="1309"/>
      <c r="V2394" s="1309"/>
      <c r="W2394" s="1309"/>
      <c r="X2394" s="1309"/>
      <c r="Y2394" s="1309"/>
      <c r="Z2394" s="1309"/>
      <c r="AA2394" s="1309"/>
      <c r="AB2394" s="1309"/>
      <c r="AC2394" s="1309"/>
      <c r="AD2394" s="1309"/>
      <c r="AE2394" s="1309"/>
      <c r="AF2394" s="1309"/>
      <c r="AG2394" s="1309"/>
      <c r="AH2394" s="1782"/>
    </row>
    <row r="2395" spans="1:34" ht="17.45" customHeight="1">
      <c r="A2395" s="1845"/>
      <c r="B2395" s="1799"/>
      <c r="C2395" s="1799"/>
      <c r="D2395" s="1799"/>
      <c r="E2395" s="1799"/>
      <c r="F2395" s="1799"/>
      <c r="G2395" s="1799"/>
      <c r="H2395" s="1799"/>
      <c r="I2395" s="1842" t="s">
        <v>2882</v>
      </c>
      <c r="J2395" s="1842"/>
      <c r="K2395" s="1842"/>
      <c r="L2395" s="1842"/>
      <c r="M2395" s="1842"/>
      <c r="N2395" s="1842"/>
      <c r="O2395" s="1842"/>
      <c r="P2395" s="1842"/>
      <c r="Q2395" s="1842"/>
      <c r="R2395" s="1842"/>
      <c r="S2395" s="1842"/>
      <c r="T2395" s="1842"/>
      <c r="U2395" s="1842"/>
      <c r="V2395" s="1842"/>
      <c r="W2395" s="1842"/>
      <c r="X2395" s="1842"/>
      <c r="Y2395" s="1842"/>
      <c r="Z2395" s="1212"/>
      <c r="AA2395" s="1848">
        <v>68.31</v>
      </c>
      <c r="AB2395" s="1848"/>
      <c r="AC2395" s="1848"/>
      <c r="AD2395" s="1848"/>
      <c r="AE2395" s="1848"/>
      <c r="AF2395" s="1848"/>
      <c r="AG2395" s="1848"/>
      <c r="AH2395" s="1208"/>
    </row>
    <row r="2396" spans="1:34" ht="45.75" customHeight="1">
      <c r="A2396" s="1849" t="s">
        <v>2883</v>
      </c>
      <c r="B2396" s="1850"/>
      <c r="C2396" s="1850"/>
      <c r="D2396" s="1850"/>
      <c r="E2396" s="1851"/>
      <c r="F2396" s="1852"/>
      <c r="G2396" s="1852"/>
      <c r="H2396" s="1852"/>
      <c r="I2396" s="1852"/>
      <c r="J2396" s="1852"/>
      <c r="K2396" s="1852"/>
      <c r="L2396" s="1852"/>
      <c r="M2396" s="1852"/>
      <c r="N2396" s="1852"/>
      <c r="O2396" s="1852"/>
      <c r="P2396" s="1852"/>
      <c r="Q2396" s="1852"/>
      <c r="R2396" s="1852"/>
      <c r="S2396" s="1852"/>
      <c r="T2396" s="1852"/>
      <c r="U2396" s="1852"/>
      <c r="V2396" s="1852"/>
      <c r="W2396" s="1852"/>
      <c r="X2396" s="1852"/>
      <c r="Y2396" s="1852"/>
      <c r="Z2396" s="1852"/>
      <c r="AA2396" s="1852"/>
      <c r="AB2396" s="1852"/>
      <c r="AC2396" s="1852"/>
      <c r="AD2396" s="1852"/>
      <c r="AE2396" s="1852"/>
      <c r="AF2396" s="1852"/>
      <c r="AG2396" s="1852"/>
      <c r="AH2396" s="1851"/>
    </row>
    <row r="2397" spans="1:34" ht="98.85" customHeight="1">
      <c r="A2397" s="1218"/>
      <c r="AH2397" s="1219"/>
    </row>
    <row r="2398" spans="1:34" ht="98.1" customHeight="1">
      <c r="A2398" s="1220"/>
      <c r="B2398" s="1221"/>
      <c r="C2398" s="1221"/>
      <c r="D2398" s="1221"/>
      <c r="E2398" s="1221"/>
      <c r="F2398" s="1221"/>
      <c r="G2398" s="1221"/>
      <c r="H2398" s="1221"/>
      <c r="I2398" s="1221"/>
      <c r="J2398" s="1221"/>
      <c r="K2398" s="1221"/>
      <c r="L2398" s="1221"/>
      <c r="M2398" s="1221"/>
      <c r="N2398" s="1221"/>
      <c r="O2398" s="1221"/>
      <c r="P2398" s="1221"/>
      <c r="Q2398" s="1221"/>
      <c r="R2398" s="1221"/>
      <c r="S2398" s="1221"/>
      <c r="T2398" s="1221"/>
      <c r="U2398" s="1221"/>
      <c r="V2398" s="1221"/>
      <c r="W2398" s="1221"/>
      <c r="X2398" s="1221"/>
      <c r="Y2398" s="1221"/>
      <c r="Z2398" s="1221"/>
      <c r="AA2398" s="1221"/>
      <c r="AB2398" s="1221"/>
      <c r="AC2398" s="1221"/>
      <c r="AD2398" s="1221"/>
      <c r="AE2398" s="1221"/>
      <c r="AF2398" s="1221"/>
      <c r="AG2398" s="1221"/>
      <c r="AH2398" s="1222"/>
    </row>
    <row r="2399" spans="1:34" ht="5.85" customHeight="1">
      <c r="A2399" s="1777"/>
      <c r="B2399" s="1778"/>
      <c r="C2399" s="1778"/>
      <c r="D2399" s="1778"/>
      <c r="E2399" s="1778"/>
      <c r="F2399" s="1778"/>
      <c r="G2399" s="1778"/>
      <c r="H2399" s="1778"/>
      <c r="I2399" s="1778"/>
      <c r="J2399" s="1778"/>
      <c r="K2399" s="1778"/>
      <c r="L2399" s="1778"/>
      <c r="M2399" s="1778"/>
      <c r="N2399" s="1778"/>
      <c r="O2399" s="1778"/>
      <c r="P2399" s="1778"/>
      <c r="Q2399" s="1778"/>
      <c r="R2399" s="1778"/>
      <c r="S2399" s="1778"/>
      <c r="T2399" s="1778"/>
      <c r="U2399" s="1778"/>
      <c r="V2399" s="1778"/>
      <c r="W2399" s="1778"/>
      <c r="X2399" s="1778"/>
      <c r="Y2399" s="1778"/>
      <c r="Z2399" s="1778"/>
      <c r="AA2399" s="1778"/>
      <c r="AB2399" s="1778"/>
      <c r="AC2399" s="1778"/>
      <c r="AD2399" s="1778"/>
      <c r="AE2399" s="1778"/>
      <c r="AF2399" s="1778"/>
      <c r="AG2399" s="1778"/>
      <c r="AH2399" s="1779"/>
    </row>
    <row r="2400" spans="1:34" ht="11.65" customHeight="1">
      <c r="A2400" s="1780" t="s">
        <v>2834</v>
      </c>
      <c r="B2400" s="1310"/>
      <c r="C2400" s="1310"/>
      <c r="D2400" s="1310"/>
      <c r="E2400" s="1310"/>
      <c r="F2400" s="1310"/>
      <c r="G2400" s="1310"/>
      <c r="H2400" s="1310"/>
      <c r="I2400" s="1310"/>
      <c r="J2400" s="1310"/>
      <c r="K2400" s="1310"/>
      <c r="L2400" s="1310"/>
      <c r="M2400" s="1310"/>
      <c r="N2400" s="1310"/>
      <c r="O2400" s="1310"/>
      <c r="P2400" s="1310"/>
      <c r="Q2400" s="1310"/>
      <c r="R2400" s="1310"/>
      <c r="S2400" s="1310"/>
      <c r="T2400" s="1310"/>
      <c r="U2400" s="1310"/>
      <c r="V2400" s="1310"/>
      <c r="W2400" s="1310"/>
      <c r="X2400" s="1310"/>
      <c r="Y2400" s="1310"/>
      <c r="Z2400" s="1310"/>
      <c r="AA2400" s="1310"/>
      <c r="AB2400" s="1310"/>
      <c r="AC2400" s="1310"/>
      <c r="AD2400" s="1309"/>
      <c r="AE2400" s="1309"/>
      <c r="AF2400" s="1781" t="s">
        <v>3175</v>
      </c>
      <c r="AG2400" s="1781"/>
      <c r="AH2400" s="1782"/>
    </row>
    <row r="2401" spans="1:34" ht="5.85" customHeight="1">
      <c r="A2401" s="1780"/>
      <c r="B2401" s="1310"/>
      <c r="C2401" s="1310"/>
      <c r="D2401" s="1310"/>
      <c r="E2401" s="1310"/>
      <c r="F2401" s="1310"/>
      <c r="G2401" s="1310"/>
      <c r="H2401" s="1310"/>
      <c r="I2401" s="1310"/>
      <c r="J2401" s="1310"/>
      <c r="K2401" s="1310"/>
      <c r="L2401" s="1310"/>
      <c r="M2401" s="1310"/>
      <c r="N2401" s="1310"/>
      <c r="O2401" s="1310"/>
      <c r="P2401" s="1310"/>
      <c r="Q2401" s="1310"/>
      <c r="R2401" s="1310"/>
      <c r="S2401" s="1310"/>
      <c r="T2401" s="1310"/>
      <c r="U2401" s="1310"/>
      <c r="V2401" s="1310"/>
      <c r="W2401" s="1310"/>
      <c r="X2401" s="1310"/>
      <c r="Y2401" s="1310"/>
      <c r="Z2401" s="1310"/>
      <c r="AA2401" s="1310"/>
      <c r="AB2401" s="1310"/>
      <c r="AC2401" s="1310"/>
      <c r="AD2401" s="1311"/>
      <c r="AE2401" s="1311"/>
      <c r="AF2401" s="1311"/>
      <c r="AG2401" s="1311"/>
      <c r="AH2401" s="1782"/>
    </row>
    <row r="2402" spans="1:34" ht="10.9" customHeight="1">
      <c r="A2402" s="1783" t="s">
        <v>2836</v>
      </c>
      <c r="B2402" s="1784"/>
      <c r="C2402" s="1784"/>
      <c r="D2402" s="1784"/>
      <c r="E2402" s="1784"/>
      <c r="F2402" s="1784"/>
      <c r="G2402" s="1784"/>
      <c r="H2402" s="1784"/>
      <c r="I2402" s="1784"/>
      <c r="J2402" s="1784"/>
      <c r="K2402" s="1784"/>
      <c r="L2402" s="1784"/>
      <c r="M2402" s="1784"/>
      <c r="N2402" s="1784"/>
      <c r="O2402" s="1784"/>
      <c r="P2402" s="1784"/>
      <c r="Q2402" s="1784"/>
      <c r="R2402" s="1784"/>
      <c r="S2402" s="1784"/>
      <c r="T2402" s="1784"/>
      <c r="U2402" s="1784"/>
      <c r="V2402" s="1784"/>
      <c r="W2402" s="1784"/>
      <c r="X2402" s="1784"/>
      <c r="Y2402" s="1784"/>
      <c r="Z2402" s="1784"/>
      <c r="AA2402" s="1784"/>
      <c r="AB2402" s="1784"/>
      <c r="AC2402" s="1784"/>
      <c r="AD2402" s="1311"/>
      <c r="AE2402" s="1311"/>
      <c r="AF2402" s="1311"/>
      <c r="AG2402" s="1311"/>
      <c r="AH2402" s="1782"/>
    </row>
    <row r="2403" spans="1:34" ht="23.25" customHeight="1">
      <c r="A2403" s="1785" t="s">
        <v>2837</v>
      </c>
      <c r="B2403" s="1786"/>
      <c r="C2403" s="1786"/>
      <c r="D2403" s="1786"/>
      <c r="E2403" s="1786"/>
      <c r="F2403" s="1786"/>
      <c r="G2403" s="1786"/>
      <c r="H2403" s="1786"/>
      <c r="I2403" s="1786"/>
      <c r="J2403" s="1786"/>
      <c r="K2403" s="1786"/>
      <c r="L2403" s="1786"/>
      <c r="M2403" s="1786"/>
      <c r="N2403" s="1786"/>
      <c r="O2403" s="1786"/>
      <c r="P2403" s="1786"/>
      <c r="Q2403" s="1786"/>
      <c r="R2403" s="1786"/>
      <c r="S2403" s="1786"/>
      <c r="T2403" s="1786"/>
      <c r="U2403" s="1786"/>
      <c r="V2403" s="1786"/>
      <c r="W2403" s="1786"/>
      <c r="X2403" s="1786"/>
      <c r="Y2403" s="1786"/>
      <c r="Z2403" s="1786"/>
      <c r="AA2403" s="1786"/>
      <c r="AB2403" s="1786"/>
      <c r="AC2403" s="1786"/>
      <c r="AD2403" s="1311"/>
      <c r="AE2403" s="1311"/>
      <c r="AF2403" s="1311"/>
      <c r="AG2403" s="1311"/>
      <c r="AH2403" s="1782"/>
    </row>
    <row r="2404" spans="1:34" ht="5.85" customHeight="1">
      <c r="A2404" s="1787" t="s">
        <v>2838</v>
      </c>
      <c r="B2404" s="1788"/>
      <c r="C2404" s="1788"/>
      <c r="D2404" s="1788"/>
      <c r="E2404" s="1788"/>
      <c r="F2404" s="1788"/>
      <c r="G2404" s="1788"/>
      <c r="H2404" s="1788"/>
      <c r="I2404" s="1788"/>
      <c r="J2404" s="1788"/>
      <c r="K2404" s="1788"/>
      <c r="L2404" s="1788"/>
      <c r="M2404" s="1788"/>
      <c r="N2404" s="1788"/>
      <c r="O2404" s="1788"/>
      <c r="P2404" s="1788"/>
      <c r="Q2404" s="1788"/>
      <c r="R2404" s="1788"/>
      <c r="S2404" s="1788"/>
      <c r="T2404" s="1788"/>
      <c r="U2404" s="1788"/>
      <c r="V2404" s="1788"/>
      <c r="W2404" s="1788"/>
      <c r="X2404" s="1788"/>
      <c r="Y2404" s="1788"/>
      <c r="Z2404" s="1788"/>
      <c r="AA2404" s="1788"/>
      <c r="AB2404" s="1788"/>
      <c r="AC2404" s="1788"/>
      <c r="AD2404" s="1311"/>
      <c r="AE2404" s="1311"/>
      <c r="AF2404" s="1311"/>
      <c r="AG2404" s="1311"/>
      <c r="AH2404" s="1782"/>
    </row>
    <row r="2405" spans="1:34" ht="5.85" customHeight="1">
      <c r="A2405" s="1787"/>
      <c r="B2405" s="1788"/>
      <c r="C2405" s="1788"/>
      <c r="D2405" s="1788"/>
      <c r="E2405" s="1788"/>
      <c r="F2405" s="1788"/>
      <c r="G2405" s="1788"/>
      <c r="H2405" s="1788"/>
      <c r="I2405" s="1788"/>
      <c r="J2405" s="1788"/>
      <c r="K2405" s="1788"/>
      <c r="L2405" s="1788"/>
      <c r="M2405" s="1788"/>
      <c r="N2405" s="1788"/>
      <c r="O2405" s="1788"/>
      <c r="P2405" s="1788"/>
      <c r="Q2405" s="1788"/>
      <c r="R2405" s="1788"/>
      <c r="S2405" s="1788"/>
      <c r="T2405" s="1788"/>
      <c r="U2405" s="1788"/>
      <c r="V2405" s="1788"/>
      <c r="W2405" s="1788"/>
      <c r="X2405" s="1788"/>
      <c r="Y2405" s="1788"/>
      <c r="Z2405" s="1788"/>
      <c r="AA2405" s="1788"/>
      <c r="AB2405" s="1788"/>
      <c r="AC2405" s="1788"/>
      <c r="AD2405" s="1782"/>
      <c r="AE2405" s="1309"/>
      <c r="AF2405" s="1309"/>
      <c r="AG2405" s="1309"/>
      <c r="AH2405" s="1782"/>
    </row>
    <row r="2406" spans="1:34" ht="10.9" customHeight="1">
      <c r="A2406" s="1787" t="s">
        <v>2839</v>
      </c>
      <c r="B2406" s="1788"/>
      <c r="C2406" s="1788"/>
      <c r="D2406" s="1788"/>
      <c r="E2406" s="1788"/>
      <c r="F2406" s="1788"/>
      <c r="G2406" s="1788"/>
      <c r="H2406" s="1788"/>
      <c r="I2406" s="1788"/>
      <c r="J2406" s="1788"/>
      <c r="K2406" s="1788"/>
      <c r="L2406" s="1788"/>
      <c r="M2406" s="1788"/>
      <c r="N2406" s="1788"/>
      <c r="O2406" s="1788"/>
      <c r="P2406" s="1788"/>
      <c r="Q2406" s="1788"/>
      <c r="R2406" s="1788"/>
      <c r="S2406" s="1788"/>
      <c r="T2406" s="1788"/>
      <c r="U2406" s="1788"/>
      <c r="V2406" s="1788"/>
      <c r="W2406" s="1788"/>
      <c r="X2406" s="1788"/>
      <c r="Y2406" s="1788"/>
      <c r="Z2406" s="1788"/>
      <c r="AA2406" s="1788"/>
      <c r="AB2406" s="1788"/>
      <c r="AC2406" s="1788"/>
      <c r="AD2406" s="1818" t="s">
        <v>2840</v>
      </c>
      <c r="AE2406" s="1818"/>
      <c r="AF2406" s="1206">
        <v>21.23</v>
      </c>
      <c r="AG2406" s="1207" t="s">
        <v>5</v>
      </c>
      <c r="AH2406" s="1800"/>
    </row>
    <row r="2407" spans="1:34" ht="11.65" customHeight="1">
      <c r="A2407" s="1819" t="s">
        <v>2841</v>
      </c>
      <c r="B2407" s="1820"/>
      <c r="C2407" s="1820"/>
      <c r="D2407" s="1820"/>
      <c r="E2407" s="1820"/>
      <c r="F2407" s="1820"/>
      <c r="G2407" s="1820"/>
      <c r="H2407" s="1820"/>
      <c r="I2407" s="1820"/>
      <c r="J2407" s="1820"/>
      <c r="K2407" s="1820"/>
      <c r="L2407" s="1820"/>
      <c r="M2407" s="1820"/>
      <c r="N2407" s="1820"/>
      <c r="O2407" s="1820"/>
      <c r="P2407" s="1820"/>
      <c r="Q2407" s="1820"/>
      <c r="R2407" s="1820"/>
      <c r="S2407" s="1820"/>
      <c r="T2407" s="1820"/>
      <c r="U2407" s="1820"/>
      <c r="V2407" s="1820"/>
      <c r="W2407" s="1820"/>
      <c r="X2407" s="1820"/>
      <c r="Y2407" s="1820"/>
      <c r="Z2407" s="1820"/>
      <c r="AA2407" s="1820"/>
      <c r="AB2407" s="1820"/>
      <c r="AC2407" s="1820"/>
      <c r="AD2407" s="1821" t="s">
        <v>2842</v>
      </c>
      <c r="AE2407" s="1821"/>
      <c r="AF2407" s="1210">
        <v>15</v>
      </c>
      <c r="AG2407" s="1211" t="s">
        <v>5</v>
      </c>
      <c r="AH2407" s="1800"/>
    </row>
    <row r="2408" spans="1:34" ht="17.45" customHeight="1">
      <c r="A2408" s="1822" t="s">
        <v>2843</v>
      </c>
      <c r="B2408" s="1802"/>
      <c r="C2408" s="1802"/>
      <c r="D2408" s="1778"/>
      <c r="E2408" s="1823" t="s">
        <v>2665</v>
      </c>
      <c r="F2408" s="1823"/>
      <c r="G2408" s="1823"/>
      <c r="H2408" s="1823"/>
      <c r="I2408" s="1823"/>
      <c r="J2408" s="1823"/>
      <c r="K2408" s="1823"/>
      <c r="L2408" s="1823"/>
      <c r="M2408" s="1823"/>
      <c r="N2408" s="1823"/>
      <c r="O2408" s="1823"/>
      <c r="P2408" s="1823"/>
      <c r="Q2408" s="1823"/>
      <c r="R2408" s="1823"/>
      <c r="S2408" s="1823"/>
      <c r="T2408" s="1823"/>
      <c r="U2408" s="1823"/>
      <c r="V2408" s="1823"/>
      <c r="W2408" s="1823"/>
      <c r="X2408" s="1823"/>
      <c r="Y2408" s="1823"/>
      <c r="Z2408" s="1823"/>
      <c r="AA2408" s="1823"/>
      <c r="AB2408" s="1823"/>
      <c r="AC2408" s="1823"/>
      <c r="AD2408" s="1823"/>
      <c r="AE2408" s="1823"/>
      <c r="AF2408" s="1823"/>
      <c r="AG2408" s="1823"/>
      <c r="AH2408" s="1779"/>
    </row>
    <row r="2409" spans="1:34" ht="16.7" customHeight="1">
      <c r="A2409" s="1824" t="s">
        <v>2844</v>
      </c>
      <c r="B2409" s="1816"/>
      <c r="C2409" s="1816"/>
      <c r="D2409" s="1309"/>
      <c r="E2409" s="1815" t="s">
        <v>2664</v>
      </c>
      <c r="F2409" s="1815"/>
      <c r="G2409" s="1111"/>
      <c r="H2409" s="1796" t="s">
        <v>2845</v>
      </c>
      <c r="I2409" s="1796"/>
      <c r="J2409" s="1796" t="s">
        <v>497</v>
      </c>
      <c r="K2409" s="1796"/>
      <c r="L2409" s="1309"/>
      <c r="M2409" s="1309"/>
      <c r="N2409" s="1816" t="s">
        <v>2846</v>
      </c>
      <c r="O2409" s="1816"/>
      <c r="P2409" s="1816"/>
      <c r="Q2409" s="1816"/>
      <c r="R2409" s="1817">
        <v>3.9602400000000002</v>
      </c>
      <c r="S2409" s="1817"/>
      <c r="T2409" s="1817"/>
      <c r="U2409" s="1817"/>
      <c r="V2409" s="1309"/>
      <c r="W2409" s="1309"/>
      <c r="X2409" s="1309"/>
      <c r="Y2409" s="1796" t="s">
        <v>2847</v>
      </c>
      <c r="Z2409" s="1796"/>
      <c r="AA2409" s="1796"/>
      <c r="AB2409" s="1796"/>
      <c r="AC2409" s="1796"/>
      <c r="AD2409" s="1796"/>
      <c r="AE2409" s="1796"/>
      <c r="AF2409" s="1797" t="s">
        <v>2848</v>
      </c>
      <c r="AG2409" s="1797"/>
      <c r="AH2409" s="1782"/>
    </row>
    <row r="2410" spans="1:34" ht="5.85" customHeight="1">
      <c r="A2410" s="1798"/>
      <c r="B2410" s="1799"/>
      <c r="C2410" s="1799"/>
      <c r="D2410" s="1799"/>
      <c r="E2410" s="1799"/>
      <c r="F2410" s="1799"/>
      <c r="G2410" s="1799"/>
      <c r="H2410" s="1799"/>
      <c r="I2410" s="1799"/>
      <c r="J2410" s="1799"/>
      <c r="K2410" s="1799"/>
      <c r="L2410" s="1799"/>
      <c r="M2410" s="1799"/>
      <c r="N2410" s="1799"/>
      <c r="O2410" s="1799"/>
      <c r="P2410" s="1799"/>
      <c r="Q2410" s="1799"/>
      <c r="R2410" s="1799"/>
      <c r="S2410" s="1799"/>
      <c r="T2410" s="1799"/>
      <c r="U2410" s="1799"/>
      <c r="V2410" s="1799"/>
      <c r="W2410" s="1799"/>
      <c r="X2410" s="1799"/>
      <c r="Y2410" s="1799"/>
      <c r="Z2410" s="1799"/>
      <c r="AA2410" s="1799"/>
      <c r="AB2410" s="1799"/>
      <c r="AC2410" s="1799"/>
      <c r="AD2410" s="1799"/>
      <c r="AE2410" s="1799"/>
      <c r="AF2410" s="1799"/>
      <c r="AG2410" s="1799"/>
      <c r="AH2410" s="1800"/>
    </row>
    <row r="2411" spans="1:34" ht="17.45" customHeight="1">
      <c r="A2411" s="1801" t="s">
        <v>2849</v>
      </c>
      <c r="B2411" s="1802"/>
      <c r="C2411" s="1802"/>
      <c r="D2411" s="1802"/>
      <c r="E2411" s="1802"/>
      <c r="F2411" s="1802"/>
      <c r="G2411" s="1802"/>
      <c r="H2411" s="1802"/>
      <c r="I2411" s="1802"/>
      <c r="J2411" s="1803"/>
      <c r="K2411" s="1789" t="s">
        <v>2850</v>
      </c>
      <c r="L2411" s="1807"/>
      <c r="M2411" s="1789" t="s">
        <v>2851</v>
      </c>
      <c r="N2411" s="1790"/>
      <c r="O2411" s="1790"/>
      <c r="P2411" s="1790"/>
      <c r="Q2411" s="1790"/>
      <c r="R2411" s="1790"/>
      <c r="S2411" s="1790"/>
      <c r="T2411" s="1791"/>
      <c r="U2411" s="1789" t="s">
        <v>2852</v>
      </c>
      <c r="V2411" s="1790"/>
      <c r="W2411" s="1790"/>
      <c r="X2411" s="1790"/>
      <c r="Y2411" s="1790"/>
      <c r="Z2411" s="1790"/>
      <c r="AA2411" s="1790"/>
      <c r="AB2411" s="1790"/>
      <c r="AC2411" s="1790"/>
      <c r="AD2411" s="1791"/>
      <c r="AE2411" s="1810" t="s">
        <v>2853</v>
      </c>
      <c r="AF2411" s="1811"/>
      <c r="AG2411" s="1811"/>
      <c r="AH2411" s="1814"/>
    </row>
    <row r="2412" spans="1:34" ht="17.45" customHeight="1">
      <c r="A2412" s="1804"/>
      <c r="B2412" s="1805"/>
      <c r="C2412" s="1805"/>
      <c r="D2412" s="1805"/>
      <c r="E2412" s="1805"/>
      <c r="F2412" s="1805"/>
      <c r="G2412" s="1805"/>
      <c r="H2412" s="1805"/>
      <c r="I2412" s="1805"/>
      <c r="J2412" s="1806"/>
      <c r="K2412" s="1808"/>
      <c r="L2412" s="1809"/>
      <c r="M2412" s="1789" t="s">
        <v>2854</v>
      </c>
      <c r="N2412" s="1790"/>
      <c r="O2412" s="1790"/>
      <c r="P2412" s="1791"/>
      <c r="Q2412" s="1789" t="s">
        <v>2855</v>
      </c>
      <c r="R2412" s="1790"/>
      <c r="S2412" s="1790"/>
      <c r="T2412" s="1791"/>
      <c r="U2412" s="1789" t="s">
        <v>2854</v>
      </c>
      <c r="V2412" s="1790"/>
      <c r="W2412" s="1790"/>
      <c r="X2412" s="1790"/>
      <c r="Y2412" s="1790"/>
      <c r="Z2412" s="1791"/>
      <c r="AA2412" s="1789" t="s">
        <v>2855</v>
      </c>
      <c r="AB2412" s="1790"/>
      <c r="AC2412" s="1790"/>
      <c r="AD2412" s="1791"/>
      <c r="AE2412" s="1812"/>
      <c r="AF2412" s="1813"/>
      <c r="AG2412" s="1813"/>
      <c r="AH2412" s="1800"/>
    </row>
    <row r="2413" spans="1:34" ht="16.7" customHeight="1">
      <c r="A2413" s="1223"/>
      <c r="B2413" s="1224" t="s">
        <v>1508</v>
      </c>
      <c r="C2413" s="1875" t="s">
        <v>3176</v>
      </c>
      <c r="D2413" s="1876"/>
      <c r="E2413" s="1876"/>
      <c r="F2413" s="1876"/>
      <c r="G2413" s="1876"/>
      <c r="H2413" s="1876"/>
      <c r="I2413" s="1876"/>
      <c r="J2413" s="1875"/>
      <c r="K2413" s="1877">
        <v>1</v>
      </c>
      <c r="L2413" s="1878"/>
      <c r="M2413" s="1877">
        <v>1</v>
      </c>
      <c r="N2413" s="1879"/>
      <c r="O2413" s="1879"/>
      <c r="P2413" s="1878"/>
      <c r="Q2413" s="1877">
        <v>0</v>
      </c>
      <c r="R2413" s="1879"/>
      <c r="S2413" s="1879"/>
      <c r="T2413" s="1878"/>
      <c r="U2413" s="1880">
        <v>1.2493000000000001</v>
      </c>
      <c r="V2413" s="1881"/>
      <c r="W2413" s="1881"/>
      <c r="X2413" s="1881"/>
      <c r="Y2413" s="1881"/>
      <c r="Z2413" s="1882"/>
      <c r="AA2413" s="1880">
        <v>0.83930000000000005</v>
      </c>
      <c r="AB2413" s="1881"/>
      <c r="AC2413" s="1881"/>
      <c r="AD2413" s="1882"/>
      <c r="AE2413" s="1865">
        <v>1.2493000000000001</v>
      </c>
      <c r="AF2413" s="1847"/>
      <c r="AG2413" s="1847"/>
      <c r="AH2413" s="1225"/>
    </row>
    <row r="2414" spans="1:34" ht="17.45" customHeight="1">
      <c r="A2414" s="1218"/>
      <c r="B2414" s="1205" t="s">
        <v>1502</v>
      </c>
      <c r="C2414" s="1903" t="s">
        <v>3177</v>
      </c>
      <c r="D2414" s="1815"/>
      <c r="E2414" s="1815"/>
      <c r="F2414" s="1815"/>
      <c r="G2414" s="1815"/>
      <c r="H2414" s="1815"/>
      <c r="I2414" s="1815"/>
      <c r="J2414" s="1903"/>
      <c r="K2414" s="1904">
        <v>3</v>
      </c>
      <c r="L2414" s="1905"/>
      <c r="M2414" s="1904">
        <v>0.41</v>
      </c>
      <c r="N2414" s="1817"/>
      <c r="O2414" s="1817"/>
      <c r="P2414" s="1905"/>
      <c r="Q2414" s="1904">
        <v>0.59</v>
      </c>
      <c r="R2414" s="1817"/>
      <c r="S2414" s="1817"/>
      <c r="T2414" s="1905"/>
      <c r="U2414" s="1906">
        <v>1.6792</v>
      </c>
      <c r="V2414" s="1907"/>
      <c r="W2414" s="1907"/>
      <c r="X2414" s="1907"/>
      <c r="Y2414" s="1907"/>
      <c r="Z2414" s="1908"/>
      <c r="AA2414" s="1906">
        <v>1.1362000000000001</v>
      </c>
      <c r="AB2414" s="1907"/>
      <c r="AC2414" s="1907"/>
      <c r="AD2414" s="1908"/>
      <c r="AE2414" s="1909">
        <v>4.0765000000000002</v>
      </c>
      <c r="AF2414" s="1841"/>
      <c r="AG2414" s="1841"/>
      <c r="AH2414" s="1219"/>
    </row>
    <row r="2415" spans="1:34" ht="16.7" customHeight="1">
      <c r="A2415" s="1218"/>
      <c r="B2415" s="1205" t="s">
        <v>1504</v>
      </c>
      <c r="C2415" s="1903" t="s">
        <v>3001</v>
      </c>
      <c r="D2415" s="1815"/>
      <c r="E2415" s="1815"/>
      <c r="F2415" s="1815"/>
      <c r="G2415" s="1815"/>
      <c r="H2415" s="1815"/>
      <c r="I2415" s="1815"/>
      <c r="J2415" s="1903"/>
      <c r="K2415" s="1904">
        <v>4</v>
      </c>
      <c r="L2415" s="1905"/>
      <c r="M2415" s="1904">
        <v>0.92</v>
      </c>
      <c r="N2415" s="1817"/>
      <c r="O2415" s="1817"/>
      <c r="P2415" s="1905"/>
      <c r="Q2415" s="1904">
        <v>0.08</v>
      </c>
      <c r="R2415" s="1817"/>
      <c r="S2415" s="1817"/>
      <c r="T2415" s="1905"/>
      <c r="U2415" s="1906">
        <v>0.71799999999999997</v>
      </c>
      <c r="V2415" s="1907"/>
      <c r="W2415" s="1907"/>
      <c r="X2415" s="1907"/>
      <c r="Y2415" s="1907"/>
      <c r="Z2415" s="1908"/>
      <c r="AA2415" s="1906">
        <v>0.48580000000000001</v>
      </c>
      <c r="AB2415" s="1907"/>
      <c r="AC2415" s="1907"/>
      <c r="AD2415" s="1908"/>
      <c r="AE2415" s="1909">
        <v>2.7976999999999999</v>
      </c>
      <c r="AF2415" s="1841"/>
      <c r="AG2415" s="1841"/>
      <c r="AH2415" s="1219"/>
    </row>
    <row r="2416" spans="1:34" ht="17.45" customHeight="1">
      <c r="A2416" s="1220"/>
      <c r="B2416" s="1209" t="s">
        <v>1480</v>
      </c>
      <c r="C2416" s="1866" t="s">
        <v>3178</v>
      </c>
      <c r="D2416" s="1867"/>
      <c r="E2416" s="1867"/>
      <c r="F2416" s="1867"/>
      <c r="G2416" s="1867"/>
      <c r="H2416" s="1867"/>
      <c r="I2416" s="1867"/>
      <c r="J2416" s="1866"/>
      <c r="K2416" s="1868">
        <v>1</v>
      </c>
      <c r="L2416" s="1869"/>
      <c r="M2416" s="1868">
        <v>1</v>
      </c>
      <c r="N2416" s="1870"/>
      <c r="O2416" s="1870"/>
      <c r="P2416" s="1869"/>
      <c r="Q2416" s="1868">
        <v>0</v>
      </c>
      <c r="R2416" s="1870"/>
      <c r="S2416" s="1870"/>
      <c r="T2416" s="1869"/>
      <c r="U2416" s="1871">
        <v>57.763199999999998</v>
      </c>
      <c r="V2416" s="1872"/>
      <c r="W2416" s="1872"/>
      <c r="X2416" s="1872"/>
      <c r="Y2416" s="1872"/>
      <c r="Z2416" s="1873"/>
      <c r="AA2416" s="1871">
        <v>34.4236</v>
      </c>
      <c r="AB2416" s="1872"/>
      <c r="AC2416" s="1872"/>
      <c r="AD2416" s="1873"/>
      <c r="AE2416" s="1874">
        <v>57.763199999999998</v>
      </c>
      <c r="AF2416" s="1843"/>
      <c r="AG2416" s="1843"/>
      <c r="AH2416" s="1222"/>
    </row>
    <row r="2417" spans="1:34" ht="17.45" customHeight="1">
      <c r="A2417" s="1792"/>
      <c r="B2417" s="1793"/>
      <c r="C2417" s="1793"/>
      <c r="D2417" s="1793"/>
      <c r="E2417" s="1793"/>
      <c r="F2417" s="1793"/>
      <c r="G2417" s="1793"/>
      <c r="H2417" s="1793"/>
      <c r="I2417" s="1793"/>
      <c r="J2417" s="1793"/>
      <c r="K2417" s="1794" t="s">
        <v>2856</v>
      </c>
      <c r="L2417" s="1794"/>
      <c r="M2417" s="1794"/>
      <c r="N2417" s="1794"/>
      <c r="O2417" s="1794"/>
      <c r="P2417" s="1794"/>
      <c r="Q2417" s="1794"/>
      <c r="R2417" s="1794"/>
      <c r="S2417" s="1794"/>
      <c r="T2417" s="1794"/>
      <c r="U2417" s="1794"/>
      <c r="V2417" s="1794"/>
      <c r="W2417" s="1794"/>
      <c r="X2417" s="1794"/>
      <c r="Y2417" s="1794"/>
      <c r="Z2417" s="1794"/>
      <c r="AA2417" s="1795">
        <v>65.886700000000005</v>
      </c>
      <c r="AB2417" s="1795"/>
      <c r="AC2417" s="1795"/>
      <c r="AD2417" s="1795"/>
      <c r="AE2417" s="1795"/>
      <c r="AF2417" s="1795"/>
      <c r="AG2417" s="1795"/>
      <c r="AH2417" s="1213"/>
    </row>
    <row r="2418" spans="1:34" ht="16.7" customHeight="1">
      <c r="A2418" s="1801" t="s">
        <v>2857</v>
      </c>
      <c r="B2418" s="1825"/>
      <c r="C2418" s="1825"/>
      <c r="D2418" s="1825"/>
      <c r="E2418" s="1825"/>
      <c r="F2418" s="1825"/>
      <c r="G2418" s="1825"/>
      <c r="H2418" s="1825"/>
      <c r="I2418" s="1825"/>
      <c r="J2418" s="1825"/>
      <c r="K2418" s="1825"/>
      <c r="L2418" s="1825"/>
      <c r="M2418" s="1825"/>
      <c r="N2418" s="1826"/>
      <c r="O2418" s="1789" t="s">
        <v>2858</v>
      </c>
      <c r="P2418" s="1790"/>
      <c r="Q2418" s="1790"/>
      <c r="R2418" s="1790"/>
      <c r="S2418" s="1791"/>
      <c r="T2418" s="1827" t="s">
        <v>2850</v>
      </c>
      <c r="U2418" s="1790"/>
      <c r="V2418" s="1790"/>
      <c r="W2418" s="1213"/>
      <c r="X2418" s="1789" t="s">
        <v>2859</v>
      </c>
      <c r="Y2418" s="1790"/>
      <c r="Z2418" s="1790"/>
      <c r="AA2418" s="1790"/>
      <c r="AB2418" s="1790"/>
      <c r="AC2418" s="1790"/>
      <c r="AD2418" s="1791"/>
      <c r="AE2418" s="1810" t="s">
        <v>2853</v>
      </c>
      <c r="AF2418" s="1828"/>
      <c r="AG2418" s="1828"/>
      <c r="AH2418" s="1213"/>
    </row>
    <row r="2419" spans="1:34" ht="17.45" customHeight="1">
      <c r="A2419" s="1223"/>
      <c r="B2419" s="1224" t="s">
        <v>1017</v>
      </c>
      <c r="C2419" s="1875" t="s">
        <v>1018</v>
      </c>
      <c r="D2419" s="1876"/>
      <c r="E2419" s="1876"/>
      <c r="F2419" s="1876"/>
      <c r="G2419" s="1876"/>
      <c r="H2419" s="1876"/>
      <c r="I2419" s="1876"/>
      <c r="J2419" s="1876"/>
      <c r="K2419" s="1876"/>
      <c r="L2419" s="1876"/>
      <c r="M2419" s="1876"/>
      <c r="N2419" s="1875"/>
      <c r="O2419" s="1885">
        <v>0</v>
      </c>
      <c r="P2419" s="1886"/>
      <c r="Q2419" s="1886"/>
      <c r="R2419" s="1886"/>
      <c r="S2419" s="1887"/>
      <c r="T2419" s="1917">
        <v>1</v>
      </c>
      <c r="U2419" s="1886"/>
      <c r="V2419" s="1886"/>
      <c r="W2419" s="1225"/>
      <c r="X2419" s="1880">
        <v>27.6053</v>
      </c>
      <c r="Y2419" s="1881"/>
      <c r="Z2419" s="1881"/>
      <c r="AA2419" s="1881"/>
      <c r="AB2419" s="1881"/>
      <c r="AC2419" s="1881"/>
      <c r="AD2419" s="1882"/>
      <c r="AE2419" s="1865">
        <v>27.6053</v>
      </c>
      <c r="AF2419" s="1847"/>
      <c r="AG2419" s="1847"/>
      <c r="AH2419" s="1225"/>
    </row>
    <row r="2420" spans="1:34" ht="16.7" customHeight="1">
      <c r="A2420" s="1220"/>
      <c r="B2420" s="1209" t="s">
        <v>1009</v>
      </c>
      <c r="C2420" s="1866" t="s">
        <v>1010</v>
      </c>
      <c r="D2420" s="1867"/>
      <c r="E2420" s="1867"/>
      <c r="F2420" s="1867"/>
      <c r="G2420" s="1867"/>
      <c r="H2420" s="1867"/>
      <c r="I2420" s="1867"/>
      <c r="J2420" s="1867"/>
      <c r="K2420" s="1867"/>
      <c r="L2420" s="1867"/>
      <c r="M2420" s="1867"/>
      <c r="N2420" s="1866"/>
      <c r="O2420" s="1893">
        <v>0</v>
      </c>
      <c r="P2420" s="1894"/>
      <c r="Q2420" s="1894"/>
      <c r="R2420" s="1894"/>
      <c r="S2420" s="1895"/>
      <c r="T2420" s="1918">
        <v>9</v>
      </c>
      <c r="U2420" s="1894"/>
      <c r="V2420" s="1894"/>
      <c r="W2420" s="1222"/>
      <c r="X2420" s="1871">
        <v>22.268799999999999</v>
      </c>
      <c r="Y2420" s="1872"/>
      <c r="Z2420" s="1872"/>
      <c r="AA2420" s="1872"/>
      <c r="AB2420" s="1872"/>
      <c r="AC2420" s="1872"/>
      <c r="AD2420" s="1873"/>
      <c r="AE2420" s="1874">
        <v>200.41919999999999</v>
      </c>
      <c r="AF2420" s="1843"/>
      <c r="AG2420" s="1843"/>
      <c r="AH2420" s="1222"/>
    </row>
    <row r="2421" spans="1:34" ht="17.45" customHeight="1">
      <c r="A2421" s="1792"/>
      <c r="B2421" s="1778"/>
      <c r="C2421" s="1778"/>
      <c r="D2421" s="1778"/>
      <c r="E2421" s="1778"/>
      <c r="F2421" s="1778"/>
      <c r="G2421" s="1778"/>
      <c r="H2421" s="1778"/>
      <c r="I2421" s="1846" t="s">
        <v>2860</v>
      </c>
      <c r="J2421" s="1846"/>
      <c r="K2421" s="1846"/>
      <c r="L2421" s="1846"/>
      <c r="M2421" s="1846"/>
      <c r="N2421" s="1846"/>
      <c r="O2421" s="1846"/>
      <c r="P2421" s="1846"/>
      <c r="Q2421" s="1846"/>
      <c r="R2421" s="1846"/>
      <c r="S2421" s="1846"/>
      <c r="T2421" s="1846"/>
      <c r="U2421" s="1846"/>
      <c r="V2421" s="1846"/>
      <c r="W2421" s="1846"/>
      <c r="X2421" s="1846"/>
      <c r="Y2421" s="1846"/>
      <c r="Z2421" s="1793"/>
      <c r="AA2421" s="1847">
        <v>228.02449999999999</v>
      </c>
      <c r="AB2421" s="1847"/>
      <c r="AC2421" s="1847"/>
      <c r="AD2421" s="1847"/>
      <c r="AE2421" s="1847"/>
      <c r="AF2421" s="1847"/>
      <c r="AG2421" s="1847"/>
      <c r="AH2421" s="1814"/>
    </row>
    <row r="2422" spans="1:34" ht="17.45" customHeight="1">
      <c r="A2422" s="1844"/>
      <c r="B2422" s="1309"/>
      <c r="C2422" s="1309"/>
      <c r="D2422" s="1309"/>
      <c r="E2422" s="1309"/>
      <c r="F2422" s="1309"/>
      <c r="G2422" s="1309"/>
      <c r="H2422" s="1309"/>
      <c r="I2422" s="1840" t="s">
        <v>2861</v>
      </c>
      <c r="J2422" s="1840"/>
      <c r="K2422" s="1840"/>
      <c r="L2422" s="1840"/>
      <c r="M2422" s="1840"/>
      <c r="N2422" s="1840"/>
      <c r="O2422" s="1840"/>
      <c r="P2422" s="1840"/>
      <c r="Q2422" s="1840"/>
      <c r="R2422" s="1840"/>
      <c r="S2422" s="1840"/>
      <c r="T2422" s="1840"/>
      <c r="U2422" s="1840"/>
      <c r="V2422" s="1840"/>
      <c r="W2422" s="1840"/>
      <c r="X2422" s="1840"/>
      <c r="Y2422" s="1840"/>
      <c r="Z2422" s="1309"/>
      <c r="AA2422" s="1841">
        <v>293.91120000000001</v>
      </c>
      <c r="AB2422" s="1841"/>
      <c r="AC2422" s="1841"/>
      <c r="AD2422" s="1841"/>
      <c r="AE2422" s="1841"/>
      <c r="AF2422" s="1841"/>
      <c r="AG2422" s="1841"/>
      <c r="AH2422" s="1782"/>
    </row>
    <row r="2423" spans="1:34" ht="16.7" customHeight="1">
      <c r="A2423" s="1844"/>
      <c r="B2423" s="1309"/>
      <c r="C2423" s="1309"/>
      <c r="D2423" s="1309"/>
      <c r="E2423" s="1309"/>
      <c r="F2423" s="1309"/>
      <c r="G2423" s="1309"/>
      <c r="H2423" s="1309"/>
      <c r="I2423" s="1840" t="s">
        <v>2862</v>
      </c>
      <c r="J2423" s="1840"/>
      <c r="K2423" s="1840"/>
      <c r="L2423" s="1840"/>
      <c r="M2423" s="1840"/>
      <c r="N2423" s="1840"/>
      <c r="O2423" s="1840"/>
      <c r="P2423" s="1840"/>
      <c r="Q2423" s="1840"/>
      <c r="R2423" s="1840"/>
      <c r="S2423" s="1840"/>
      <c r="T2423" s="1840"/>
      <c r="U2423" s="1840"/>
      <c r="V2423" s="1840"/>
      <c r="W2423" s="1840"/>
      <c r="X2423" s="1840"/>
      <c r="Y2423" s="1840"/>
      <c r="Z2423" s="1309"/>
      <c r="AA2423" s="1841">
        <v>74.215500000000006</v>
      </c>
      <c r="AB2423" s="1841"/>
      <c r="AC2423" s="1841"/>
      <c r="AD2423" s="1841"/>
      <c r="AE2423" s="1841"/>
      <c r="AF2423" s="1841"/>
      <c r="AG2423" s="1841"/>
      <c r="AH2423" s="1782"/>
    </row>
    <row r="2424" spans="1:34" ht="17.45" customHeight="1">
      <c r="A2424" s="1844"/>
      <c r="B2424" s="1309"/>
      <c r="C2424" s="1309"/>
      <c r="D2424" s="1309"/>
      <c r="E2424" s="1309"/>
      <c r="F2424" s="1309"/>
      <c r="G2424" s="1309"/>
      <c r="H2424" s="1309"/>
      <c r="I2424" s="1840" t="s">
        <v>2863</v>
      </c>
      <c r="J2424" s="1840"/>
      <c r="K2424" s="1840"/>
      <c r="L2424" s="1840"/>
      <c r="M2424" s="1840"/>
      <c r="N2424" s="1840"/>
      <c r="O2424" s="1840"/>
      <c r="P2424" s="1840"/>
      <c r="Q2424" s="1840"/>
      <c r="R2424" s="1840"/>
      <c r="S2424" s="1840"/>
      <c r="T2424" s="1840"/>
      <c r="U2424" s="1840"/>
      <c r="V2424" s="1840"/>
      <c r="W2424" s="1840"/>
      <c r="X2424" s="1840"/>
      <c r="Y2424" s="1840"/>
      <c r="Z2424" s="1309"/>
      <c r="AA2424" s="1841">
        <v>0</v>
      </c>
      <c r="AB2424" s="1841"/>
      <c r="AC2424" s="1841"/>
      <c r="AD2424" s="1841"/>
      <c r="AE2424" s="1841"/>
      <c r="AF2424" s="1841"/>
      <c r="AG2424" s="1841"/>
      <c r="AH2424" s="1782"/>
    </row>
    <row r="2425" spans="1:34" ht="17.45" customHeight="1">
      <c r="A2425" s="1845"/>
      <c r="B2425" s="1799"/>
      <c r="C2425" s="1799"/>
      <c r="D2425" s="1799"/>
      <c r="E2425" s="1799"/>
      <c r="F2425" s="1799"/>
      <c r="G2425" s="1799"/>
      <c r="H2425" s="1799"/>
      <c r="I2425" s="1842" t="s">
        <v>2864</v>
      </c>
      <c r="J2425" s="1842"/>
      <c r="K2425" s="1842"/>
      <c r="L2425" s="1842"/>
      <c r="M2425" s="1842"/>
      <c r="N2425" s="1842"/>
      <c r="O2425" s="1842"/>
      <c r="P2425" s="1842"/>
      <c r="Q2425" s="1842"/>
      <c r="R2425" s="1842"/>
      <c r="S2425" s="1842"/>
      <c r="T2425" s="1842"/>
      <c r="U2425" s="1842"/>
      <c r="V2425" s="1842"/>
      <c r="W2425" s="1842"/>
      <c r="X2425" s="1842"/>
      <c r="Y2425" s="1842"/>
      <c r="Z2425" s="1799"/>
      <c r="AA2425" s="1843">
        <v>0</v>
      </c>
      <c r="AB2425" s="1843"/>
      <c r="AC2425" s="1843"/>
      <c r="AD2425" s="1843"/>
      <c r="AE2425" s="1843"/>
      <c r="AF2425" s="1843"/>
      <c r="AG2425" s="1843"/>
      <c r="AH2425" s="1800"/>
    </row>
    <row r="2426" spans="1:34" ht="16.7" customHeight="1">
      <c r="A2426" s="1801" t="s">
        <v>2865</v>
      </c>
      <c r="B2426" s="1825"/>
      <c r="C2426" s="1825"/>
      <c r="D2426" s="1825"/>
      <c r="E2426" s="1825"/>
      <c r="F2426" s="1825"/>
      <c r="G2426" s="1825"/>
      <c r="H2426" s="1825"/>
      <c r="I2426" s="1825"/>
      <c r="J2426" s="1825"/>
      <c r="K2426" s="1825"/>
      <c r="L2426" s="1825"/>
      <c r="M2426" s="1825"/>
      <c r="N2426" s="1826"/>
      <c r="O2426" s="1789" t="s">
        <v>2850</v>
      </c>
      <c r="P2426" s="1790"/>
      <c r="Q2426" s="1790"/>
      <c r="R2426" s="1790"/>
      <c r="S2426" s="1791"/>
      <c r="T2426" s="1827" t="s">
        <v>754</v>
      </c>
      <c r="U2426" s="1790"/>
      <c r="V2426" s="1790"/>
      <c r="W2426" s="1213"/>
      <c r="X2426" s="1789" t="s">
        <v>2866</v>
      </c>
      <c r="Y2426" s="1790"/>
      <c r="Z2426" s="1790"/>
      <c r="AA2426" s="1790"/>
      <c r="AB2426" s="1790"/>
      <c r="AC2426" s="1790"/>
      <c r="AD2426" s="1791"/>
      <c r="AE2426" s="1810" t="s">
        <v>2867</v>
      </c>
      <c r="AF2426" s="1828"/>
      <c r="AG2426" s="1828"/>
      <c r="AH2426" s="1213"/>
    </row>
    <row r="2427" spans="1:34" ht="17.45" customHeight="1">
      <c r="A2427" s="1223"/>
      <c r="B2427" s="1224" t="s">
        <v>3179</v>
      </c>
      <c r="C2427" s="1875" t="s">
        <v>3180</v>
      </c>
      <c r="D2427" s="1876"/>
      <c r="E2427" s="1876"/>
      <c r="F2427" s="1876"/>
      <c r="G2427" s="1876"/>
      <c r="H2427" s="1876"/>
      <c r="I2427" s="1876"/>
      <c r="J2427" s="1876"/>
      <c r="K2427" s="1876"/>
      <c r="L2427" s="1876"/>
      <c r="M2427" s="1876"/>
      <c r="N2427" s="1875"/>
      <c r="O2427" s="1885">
        <v>0.75744</v>
      </c>
      <c r="P2427" s="1886"/>
      <c r="Q2427" s="1886"/>
      <c r="R2427" s="1886"/>
      <c r="S2427" s="1887"/>
      <c r="T2427" s="1888" t="s">
        <v>2612</v>
      </c>
      <c r="U2427" s="1889"/>
      <c r="V2427" s="1889"/>
      <c r="W2427" s="1225"/>
      <c r="X2427" s="1890">
        <v>7.2340999999999998</v>
      </c>
      <c r="Y2427" s="1891"/>
      <c r="Z2427" s="1891"/>
      <c r="AA2427" s="1891"/>
      <c r="AB2427" s="1891"/>
      <c r="AC2427" s="1891"/>
      <c r="AD2427" s="1892"/>
      <c r="AE2427" s="1865">
        <v>5.4794</v>
      </c>
      <c r="AF2427" s="1847"/>
      <c r="AG2427" s="1847"/>
      <c r="AH2427" s="1225"/>
    </row>
    <row r="2428" spans="1:34" ht="16.7" customHeight="1">
      <c r="A2428" s="1218"/>
      <c r="B2428" s="1205" t="s">
        <v>3181</v>
      </c>
      <c r="C2428" s="1903" t="s">
        <v>3182</v>
      </c>
      <c r="D2428" s="1815"/>
      <c r="E2428" s="1815"/>
      <c r="F2428" s="1815"/>
      <c r="G2428" s="1815"/>
      <c r="H2428" s="1815"/>
      <c r="I2428" s="1815"/>
      <c r="J2428" s="1815"/>
      <c r="K2428" s="1815"/>
      <c r="L2428" s="1815"/>
      <c r="M2428" s="1815"/>
      <c r="N2428" s="1903"/>
      <c r="O2428" s="1910">
        <v>0.65012000000000003</v>
      </c>
      <c r="P2428" s="1911"/>
      <c r="Q2428" s="1911"/>
      <c r="R2428" s="1911"/>
      <c r="S2428" s="1912"/>
      <c r="T2428" s="1913" t="s">
        <v>497</v>
      </c>
      <c r="U2428" s="1796"/>
      <c r="V2428" s="1796"/>
      <c r="W2428" s="1219"/>
      <c r="X2428" s="1914">
        <v>43.45</v>
      </c>
      <c r="Y2428" s="1915"/>
      <c r="Z2428" s="1915"/>
      <c r="AA2428" s="1915"/>
      <c r="AB2428" s="1915"/>
      <c r="AC2428" s="1915"/>
      <c r="AD2428" s="1916"/>
      <c r="AE2428" s="1909">
        <v>28.247699999999998</v>
      </c>
      <c r="AF2428" s="1841"/>
      <c r="AG2428" s="1841"/>
      <c r="AH2428" s="1219"/>
    </row>
    <row r="2429" spans="1:34" ht="17.45" customHeight="1">
      <c r="A2429" s="1218"/>
      <c r="B2429" s="1205" t="s">
        <v>2972</v>
      </c>
      <c r="C2429" s="1903" t="s">
        <v>2973</v>
      </c>
      <c r="D2429" s="1815"/>
      <c r="E2429" s="1815"/>
      <c r="F2429" s="1815"/>
      <c r="G2429" s="1815"/>
      <c r="H2429" s="1815"/>
      <c r="I2429" s="1815"/>
      <c r="J2429" s="1815"/>
      <c r="K2429" s="1815"/>
      <c r="L2429" s="1815"/>
      <c r="M2429" s="1815"/>
      <c r="N2429" s="1903"/>
      <c r="O2429" s="1910">
        <v>0.36753999999999998</v>
      </c>
      <c r="P2429" s="1911"/>
      <c r="Q2429" s="1911"/>
      <c r="R2429" s="1911"/>
      <c r="S2429" s="1912"/>
      <c r="T2429" s="1913" t="s">
        <v>497</v>
      </c>
      <c r="U2429" s="1796"/>
      <c r="V2429" s="1796"/>
      <c r="W2429" s="1219"/>
      <c r="X2429" s="1914">
        <v>113.38</v>
      </c>
      <c r="Y2429" s="1915"/>
      <c r="Z2429" s="1915"/>
      <c r="AA2429" s="1915"/>
      <c r="AB2429" s="1915"/>
      <c r="AC2429" s="1915"/>
      <c r="AD2429" s="1916"/>
      <c r="AE2429" s="1909">
        <v>41.671700000000001</v>
      </c>
      <c r="AF2429" s="1841"/>
      <c r="AG2429" s="1841"/>
      <c r="AH2429" s="1219"/>
    </row>
    <row r="2430" spans="1:34" ht="17.45" customHeight="1">
      <c r="A2430" s="1218"/>
      <c r="B2430" s="1205" t="s">
        <v>2974</v>
      </c>
      <c r="C2430" s="1903" t="s">
        <v>2975</v>
      </c>
      <c r="D2430" s="1815"/>
      <c r="E2430" s="1815"/>
      <c r="F2430" s="1815"/>
      <c r="G2430" s="1815"/>
      <c r="H2430" s="1815"/>
      <c r="I2430" s="1815"/>
      <c r="J2430" s="1815"/>
      <c r="K2430" s="1815"/>
      <c r="L2430" s="1815"/>
      <c r="M2430" s="1815"/>
      <c r="N2430" s="1903"/>
      <c r="O2430" s="1910">
        <v>0.36753999999999998</v>
      </c>
      <c r="P2430" s="1911"/>
      <c r="Q2430" s="1911"/>
      <c r="R2430" s="1911"/>
      <c r="S2430" s="1912"/>
      <c r="T2430" s="1913" t="s">
        <v>497</v>
      </c>
      <c r="U2430" s="1796"/>
      <c r="V2430" s="1796"/>
      <c r="W2430" s="1219"/>
      <c r="X2430" s="1914">
        <v>105.26</v>
      </c>
      <c r="Y2430" s="1915"/>
      <c r="Z2430" s="1915"/>
      <c r="AA2430" s="1915"/>
      <c r="AB2430" s="1915"/>
      <c r="AC2430" s="1915"/>
      <c r="AD2430" s="1916"/>
      <c r="AE2430" s="1909">
        <v>38.6873</v>
      </c>
      <c r="AF2430" s="1841"/>
      <c r="AG2430" s="1841"/>
      <c r="AH2430" s="1219"/>
    </row>
    <row r="2431" spans="1:34" ht="16.7" customHeight="1">
      <c r="A2431" s="1220"/>
      <c r="B2431" s="1209" t="s">
        <v>3183</v>
      </c>
      <c r="C2431" s="1866" t="s">
        <v>3184</v>
      </c>
      <c r="D2431" s="1867"/>
      <c r="E2431" s="1867"/>
      <c r="F2431" s="1867"/>
      <c r="G2431" s="1867"/>
      <c r="H2431" s="1867"/>
      <c r="I2431" s="1867"/>
      <c r="J2431" s="1867"/>
      <c r="K2431" s="1867"/>
      <c r="L2431" s="1867"/>
      <c r="M2431" s="1867"/>
      <c r="N2431" s="1866"/>
      <c r="O2431" s="1893">
        <v>252.48076</v>
      </c>
      <c r="P2431" s="1894"/>
      <c r="Q2431" s="1894"/>
      <c r="R2431" s="1894"/>
      <c r="S2431" s="1895"/>
      <c r="T2431" s="1896" t="s">
        <v>2612</v>
      </c>
      <c r="U2431" s="1897"/>
      <c r="V2431" s="1897"/>
      <c r="W2431" s="1222"/>
      <c r="X2431" s="1898">
        <v>0.64200000000000002</v>
      </c>
      <c r="Y2431" s="1899"/>
      <c r="Z2431" s="1899"/>
      <c r="AA2431" s="1899"/>
      <c r="AB2431" s="1899"/>
      <c r="AC2431" s="1899"/>
      <c r="AD2431" s="1900"/>
      <c r="AE2431" s="1874">
        <v>162.0926</v>
      </c>
      <c r="AF2431" s="1843"/>
      <c r="AG2431" s="1843"/>
      <c r="AH2431" s="1222"/>
    </row>
    <row r="2432" spans="1:34" ht="17.45" customHeight="1">
      <c r="A2432" s="1792"/>
      <c r="B2432" s="1793"/>
      <c r="C2432" s="1793"/>
      <c r="D2432" s="1793"/>
      <c r="E2432" s="1793"/>
      <c r="F2432" s="1793"/>
      <c r="G2432" s="1793"/>
      <c r="H2432" s="1793"/>
      <c r="I2432" s="1794" t="s">
        <v>2869</v>
      </c>
      <c r="J2432" s="1794"/>
      <c r="K2432" s="1794"/>
      <c r="L2432" s="1794"/>
      <c r="M2432" s="1794"/>
      <c r="N2432" s="1794"/>
      <c r="O2432" s="1794"/>
      <c r="P2432" s="1794"/>
      <c r="Q2432" s="1794"/>
      <c r="R2432" s="1794"/>
      <c r="S2432" s="1794"/>
      <c r="T2432" s="1794"/>
      <c r="U2432" s="1794"/>
      <c r="V2432" s="1794"/>
      <c r="W2432" s="1794"/>
      <c r="X2432" s="1794"/>
      <c r="Y2432" s="1794"/>
      <c r="Z2432" s="1214"/>
      <c r="AA2432" s="1795">
        <v>276.17869999999999</v>
      </c>
      <c r="AB2432" s="1795"/>
      <c r="AC2432" s="1795"/>
      <c r="AD2432" s="1795"/>
      <c r="AE2432" s="1795"/>
      <c r="AF2432" s="1795"/>
      <c r="AG2432" s="1795"/>
      <c r="AH2432" s="1213"/>
    </row>
    <row r="2433" spans="1:34" ht="17.45" customHeight="1">
      <c r="A2433" s="1801" t="s">
        <v>2870</v>
      </c>
      <c r="B2433" s="1825"/>
      <c r="C2433" s="1825"/>
      <c r="D2433" s="1825"/>
      <c r="E2433" s="1825"/>
      <c r="F2433" s="1825"/>
      <c r="G2433" s="1825"/>
      <c r="H2433" s="1825"/>
      <c r="I2433" s="1825"/>
      <c r="J2433" s="1825"/>
      <c r="K2433" s="1825"/>
      <c r="L2433" s="1825"/>
      <c r="M2433" s="1825"/>
      <c r="N2433" s="1826"/>
      <c r="O2433" s="1789" t="s">
        <v>2850</v>
      </c>
      <c r="P2433" s="1790"/>
      <c r="Q2433" s="1790"/>
      <c r="R2433" s="1790"/>
      <c r="S2433" s="1791"/>
      <c r="T2433" s="1827" t="s">
        <v>754</v>
      </c>
      <c r="U2433" s="1790"/>
      <c r="V2433" s="1790"/>
      <c r="W2433" s="1213"/>
      <c r="X2433" s="1789" t="s">
        <v>2866</v>
      </c>
      <c r="Y2433" s="1790"/>
      <c r="Z2433" s="1790"/>
      <c r="AA2433" s="1790"/>
      <c r="AB2433" s="1790"/>
      <c r="AC2433" s="1790"/>
      <c r="AD2433" s="1791"/>
      <c r="AE2433" s="1810" t="s">
        <v>2867</v>
      </c>
      <c r="AF2433" s="1828"/>
      <c r="AG2433" s="1828"/>
      <c r="AH2433" s="1213"/>
    </row>
    <row r="2434" spans="1:34" ht="16.7" customHeight="1">
      <c r="A2434" s="1792"/>
      <c r="B2434" s="1793"/>
      <c r="C2434" s="1793"/>
      <c r="D2434" s="1793"/>
      <c r="E2434" s="1793"/>
      <c r="F2434" s="1793"/>
      <c r="G2434" s="1793"/>
      <c r="H2434" s="1793"/>
      <c r="I2434" s="1794" t="s">
        <v>2871</v>
      </c>
      <c r="J2434" s="1794"/>
      <c r="K2434" s="1794"/>
      <c r="L2434" s="1794"/>
      <c r="M2434" s="1794"/>
      <c r="N2434" s="1794"/>
      <c r="O2434" s="1794"/>
      <c r="P2434" s="1794"/>
      <c r="Q2434" s="1794"/>
      <c r="R2434" s="1794"/>
      <c r="S2434" s="1794"/>
      <c r="T2434" s="1794"/>
      <c r="U2434" s="1794"/>
      <c r="V2434" s="1794"/>
      <c r="W2434" s="1794"/>
      <c r="X2434" s="1794"/>
      <c r="Y2434" s="1794"/>
      <c r="Z2434" s="1214"/>
      <c r="AA2434" s="1795">
        <v>0</v>
      </c>
      <c r="AB2434" s="1795"/>
      <c r="AC2434" s="1795"/>
      <c r="AD2434" s="1795"/>
      <c r="AE2434" s="1795"/>
      <c r="AF2434" s="1795"/>
      <c r="AG2434" s="1795"/>
      <c r="AH2434" s="1213"/>
    </row>
    <row r="2435" spans="1:34" ht="17.45" customHeight="1">
      <c r="A2435" s="1801" t="s">
        <v>2872</v>
      </c>
      <c r="B2435" s="1825"/>
      <c r="C2435" s="1825"/>
      <c r="D2435" s="1825"/>
      <c r="E2435" s="1825"/>
      <c r="F2435" s="1825"/>
      <c r="G2435" s="1825"/>
      <c r="H2435" s="1825"/>
      <c r="I2435" s="1825"/>
      <c r="J2435" s="1825"/>
      <c r="K2435" s="1825"/>
      <c r="L2435" s="1825"/>
      <c r="M2435" s="1825"/>
      <c r="N2435" s="1826"/>
      <c r="O2435" s="1789" t="s">
        <v>2850</v>
      </c>
      <c r="P2435" s="1790"/>
      <c r="Q2435" s="1790"/>
      <c r="R2435" s="1790"/>
      <c r="S2435" s="1791"/>
      <c r="T2435" s="1827" t="s">
        <v>754</v>
      </c>
      <c r="U2435" s="1790"/>
      <c r="V2435" s="1790"/>
      <c r="W2435" s="1213"/>
      <c r="X2435" s="1789" t="s">
        <v>2866</v>
      </c>
      <c r="Y2435" s="1790"/>
      <c r="Z2435" s="1790"/>
      <c r="AA2435" s="1790"/>
      <c r="AB2435" s="1790"/>
      <c r="AC2435" s="1790"/>
      <c r="AD2435" s="1791"/>
      <c r="AE2435" s="1810" t="s">
        <v>2867</v>
      </c>
      <c r="AF2435" s="1828"/>
      <c r="AG2435" s="1828"/>
      <c r="AH2435" s="1213"/>
    </row>
    <row r="2436" spans="1:34" ht="16.7" customHeight="1">
      <c r="A2436" s="1901" t="s">
        <v>3185</v>
      </c>
      <c r="B2436" s="1902"/>
      <c r="C2436" s="1902"/>
      <c r="D2436" s="1902"/>
      <c r="E2436" s="1902"/>
      <c r="F2436" s="1875" t="s">
        <v>3186</v>
      </c>
      <c r="G2436" s="1876"/>
      <c r="H2436" s="1876"/>
      <c r="I2436" s="1876"/>
      <c r="J2436" s="1876"/>
      <c r="K2436" s="1876"/>
      <c r="L2436" s="1876"/>
      <c r="M2436" s="1876"/>
      <c r="N2436" s="1875"/>
      <c r="O2436" s="1885">
        <v>0.97518000000000005</v>
      </c>
      <c r="P2436" s="1886"/>
      <c r="Q2436" s="1886"/>
      <c r="R2436" s="1886"/>
      <c r="S2436" s="1887"/>
      <c r="T2436" s="1888" t="s">
        <v>109</v>
      </c>
      <c r="U2436" s="1889"/>
      <c r="V2436" s="1889"/>
      <c r="W2436" s="1225"/>
      <c r="X2436" s="1890">
        <v>1.8</v>
      </c>
      <c r="Y2436" s="1891"/>
      <c r="Z2436" s="1891"/>
      <c r="AA2436" s="1891"/>
      <c r="AB2436" s="1891"/>
      <c r="AC2436" s="1891"/>
      <c r="AD2436" s="1892"/>
      <c r="AE2436" s="1865">
        <v>1.7553000000000001</v>
      </c>
      <c r="AF2436" s="1847"/>
      <c r="AG2436" s="1847"/>
      <c r="AH2436" s="1225"/>
    </row>
    <row r="2437" spans="1:34" ht="17.45" customHeight="1">
      <c r="A2437" s="1787" t="s">
        <v>3187</v>
      </c>
      <c r="B2437" s="1788"/>
      <c r="C2437" s="1788"/>
      <c r="D2437" s="1788"/>
      <c r="E2437" s="1788"/>
      <c r="F2437" s="1903" t="s">
        <v>3188</v>
      </c>
      <c r="G2437" s="1815"/>
      <c r="H2437" s="1815"/>
      <c r="I2437" s="1815"/>
      <c r="J2437" s="1815"/>
      <c r="K2437" s="1815"/>
      <c r="L2437" s="1815"/>
      <c r="M2437" s="1815"/>
      <c r="N2437" s="1903"/>
      <c r="O2437" s="1910">
        <v>0.25247999999999998</v>
      </c>
      <c r="P2437" s="1911"/>
      <c r="Q2437" s="1911"/>
      <c r="R2437" s="1911"/>
      <c r="S2437" s="1912"/>
      <c r="T2437" s="1913" t="s">
        <v>109</v>
      </c>
      <c r="U2437" s="1796"/>
      <c r="V2437" s="1796"/>
      <c r="W2437" s="1219"/>
      <c r="X2437" s="1914">
        <v>33.54</v>
      </c>
      <c r="Y2437" s="1915"/>
      <c r="Z2437" s="1915"/>
      <c r="AA2437" s="1915"/>
      <c r="AB2437" s="1915"/>
      <c r="AC2437" s="1915"/>
      <c r="AD2437" s="1916"/>
      <c r="AE2437" s="1909">
        <v>8.4681999999999995</v>
      </c>
      <c r="AF2437" s="1841"/>
      <c r="AG2437" s="1841"/>
      <c r="AH2437" s="1219"/>
    </row>
    <row r="2438" spans="1:34" ht="17.45" customHeight="1">
      <c r="A2438" s="1787" t="s">
        <v>2980</v>
      </c>
      <c r="B2438" s="1788"/>
      <c r="C2438" s="1788"/>
      <c r="D2438" s="1788"/>
      <c r="E2438" s="1788"/>
      <c r="F2438" s="1903" t="s">
        <v>2981</v>
      </c>
      <c r="G2438" s="1815"/>
      <c r="H2438" s="1815"/>
      <c r="I2438" s="1815"/>
      <c r="J2438" s="1815"/>
      <c r="K2438" s="1815"/>
      <c r="L2438" s="1815"/>
      <c r="M2438" s="1815"/>
      <c r="N2438" s="1903"/>
      <c r="O2438" s="1910">
        <v>0.55130999999999997</v>
      </c>
      <c r="P2438" s="1911"/>
      <c r="Q2438" s="1911"/>
      <c r="R2438" s="1911"/>
      <c r="S2438" s="1912"/>
      <c r="T2438" s="1913" t="s">
        <v>109</v>
      </c>
      <c r="U2438" s="1796"/>
      <c r="V2438" s="1796"/>
      <c r="W2438" s="1219"/>
      <c r="X2438" s="1914">
        <v>1.8</v>
      </c>
      <c r="Y2438" s="1915"/>
      <c r="Z2438" s="1915"/>
      <c r="AA2438" s="1915"/>
      <c r="AB2438" s="1915"/>
      <c r="AC2438" s="1915"/>
      <c r="AD2438" s="1916"/>
      <c r="AE2438" s="1909">
        <v>0.99239999999999995</v>
      </c>
      <c r="AF2438" s="1841"/>
      <c r="AG2438" s="1841"/>
      <c r="AH2438" s="1219"/>
    </row>
    <row r="2439" spans="1:34" ht="16.7" customHeight="1">
      <c r="A2439" s="1787" t="s">
        <v>2982</v>
      </c>
      <c r="B2439" s="1788"/>
      <c r="C2439" s="1788"/>
      <c r="D2439" s="1788"/>
      <c r="E2439" s="1788"/>
      <c r="F2439" s="1903" t="s">
        <v>2983</v>
      </c>
      <c r="G2439" s="1815"/>
      <c r="H2439" s="1815"/>
      <c r="I2439" s="1815"/>
      <c r="J2439" s="1815"/>
      <c r="K2439" s="1815"/>
      <c r="L2439" s="1815"/>
      <c r="M2439" s="1815"/>
      <c r="N2439" s="1903"/>
      <c r="O2439" s="1910">
        <v>0.55130999999999997</v>
      </c>
      <c r="P2439" s="1911"/>
      <c r="Q2439" s="1911"/>
      <c r="R2439" s="1911"/>
      <c r="S2439" s="1912"/>
      <c r="T2439" s="1913" t="s">
        <v>109</v>
      </c>
      <c r="U2439" s="1796"/>
      <c r="V2439" s="1796"/>
      <c r="W2439" s="1219"/>
      <c r="X2439" s="1914">
        <v>1.8</v>
      </c>
      <c r="Y2439" s="1915"/>
      <c r="Z2439" s="1915"/>
      <c r="AA2439" s="1915"/>
      <c r="AB2439" s="1915"/>
      <c r="AC2439" s="1915"/>
      <c r="AD2439" s="1916"/>
      <c r="AE2439" s="1909">
        <v>0.99239999999999995</v>
      </c>
      <c r="AF2439" s="1841"/>
      <c r="AG2439" s="1841"/>
      <c r="AH2439" s="1219"/>
    </row>
    <row r="2440" spans="1:34" ht="17.45" customHeight="1">
      <c r="A2440" s="1819" t="s">
        <v>3189</v>
      </c>
      <c r="B2440" s="1820"/>
      <c r="C2440" s="1820"/>
      <c r="D2440" s="1820"/>
      <c r="E2440" s="1820"/>
      <c r="F2440" s="1866" t="s">
        <v>3190</v>
      </c>
      <c r="G2440" s="1867"/>
      <c r="H2440" s="1867"/>
      <c r="I2440" s="1867"/>
      <c r="J2440" s="1867"/>
      <c r="K2440" s="1867"/>
      <c r="L2440" s="1867"/>
      <c r="M2440" s="1867"/>
      <c r="N2440" s="1866"/>
      <c r="O2440" s="1893">
        <v>7.6000000000000004E-4</v>
      </c>
      <c r="P2440" s="1894"/>
      <c r="Q2440" s="1894"/>
      <c r="R2440" s="1894"/>
      <c r="S2440" s="1895"/>
      <c r="T2440" s="1896" t="s">
        <v>109</v>
      </c>
      <c r="U2440" s="1897"/>
      <c r="V2440" s="1897"/>
      <c r="W2440" s="1222"/>
      <c r="X2440" s="1898">
        <v>33.54</v>
      </c>
      <c r="Y2440" s="1899"/>
      <c r="Z2440" s="1899"/>
      <c r="AA2440" s="1899"/>
      <c r="AB2440" s="1899"/>
      <c r="AC2440" s="1899"/>
      <c r="AD2440" s="1900"/>
      <c r="AE2440" s="1874">
        <v>2.5499999999999998E-2</v>
      </c>
      <c r="AF2440" s="1843"/>
      <c r="AG2440" s="1843"/>
      <c r="AH2440" s="1222"/>
    </row>
    <row r="2441" spans="1:34" ht="17.45" customHeight="1">
      <c r="A2441" s="1792"/>
      <c r="B2441" s="1793"/>
      <c r="C2441" s="1793"/>
      <c r="D2441" s="1793"/>
      <c r="E2441" s="1793"/>
      <c r="F2441" s="1793"/>
      <c r="G2441" s="1793"/>
      <c r="H2441" s="1793"/>
      <c r="I2441" s="1793"/>
      <c r="J2441" s="1793"/>
      <c r="K2441" s="1794" t="s">
        <v>2873</v>
      </c>
      <c r="L2441" s="1794"/>
      <c r="M2441" s="1794"/>
      <c r="N2441" s="1794"/>
      <c r="O2441" s="1794"/>
      <c r="P2441" s="1794"/>
      <c r="Q2441" s="1794"/>
      <c r="R2441" s="1794"/>
      <c r="S2441" s="1794"/>
      <c r="T2441" s="1794"/>
      <c r="U2441" s="1794"/>
      <c r="V2441" s="1794"/>
      <c r="W2441" s="1794"/>
      <c r="X2441" s="1794"/>
      <c r="Y2441" s="1794"/>
      <c r="Z2441" s="1794"/>
      <c r="AA2441" s="1794"/>
      <c r="AB2441" s="1214"/>
      <c r="AC2441" s="1795">
        <v>12.2338</v>
      </c>
      <c r="AD2441" s="1795"/>
      <c r="AE2441" s="1795"/>
      <c r="AF2441" s="1795"/>
      <c r="AG2441" s="1795"/>
      <c r="AH2441" s="1213"/>
    </row>
    <row r="2442" spans="1:34" ht="16.7" customHeight="1">
      <c r="A2442" s="1801" t="s">
        <v>2874</v>
      </c>
      <c r="B2442" s="1825"/>
      <c r="C2442" s="1825"/>
      <c r="D2442" s="1825"/>
      <c r="E2442" s="1825"/>
      <c r="F2442" s="1825"/>
      <c r="G2442" s="1825"/>
      <c r="H2442" s="1825"/>
      <c r="I2442" s="1825"/>
      <c r="J2442" s="1826"/>
      <c r="K2442" s="1789" t="s">
        <v>2850</v>
      </c>
      <c r="L2442" s="1791"/>
      <c r="M2442" s="1855" t="s">
        <v>2875</v>
      </c>
      <c r="N2442" s="1856"/>
      <c r="O2442" s="1857"/>
      <c r="P2442" s="1855" t="s">
        <v>2876</v>
      </c>
      <c r="Q2442" s="1856"/>
      <c r="R2442" s="1857"/>
      <c r="S2442" s="1855" t="s">
        <v>2877</v>
      </c>
      <c r="T2442" s="1857"/>
      <c r="U2442" s="1789" t="s">
        <v>2878</v>
      </c>
      <c r="V2442" s="1790"/>
      <c r="W2442" s="1791"/>
      <c r="X2442" s="1789" t="s">
        <v>2879</v>
      </c>
      <c r="Y2442" s="1790"/>
      <c r="Z2442" s="1790"/>
      <c r="AA2442" s="1790"/>
      <c r="AB2442" s="1791"/>
      <c r="AC2442" s="1789" t="s">
        <v>2880</v>
      </c>
      <c r="AD2442" s="1791"/>
      <c r="AE2442" s="1810" t="s">
        <v>2867</v>
      </c>
      <c r="AF2442" s="1828"/>
      <c r="AG2442" s="1828"/>
      <c r="AH2442" s="1213"/>
    </row>
    <row r="2443" spans="1:34" ht="17.45" customHeight="1">
      <c r="A2443" s="1901" t="s">
        <v>3191</v>
      </c>
      <c r="B2443" s="1902"/>
      <c r="C2443" s="1902"/>
      <c r="D2443" s="1902"/>
      <c r="E2443" s="1902"/>
      <c r="F2443" s="1875" t="s">
        <v>3186</v>
      </c>
      <c r="G2443" s="1876"/>
      <c r="H2443" s="1876"/>
      <c r="I2443" s="1876"/>
      <c r="J2443" s="1875"/>
      <c r="K2443" s="1877">
        <v>0.97518000000000005</v>
      </c>
      <c r="L2443" s="1878"/>
      <c r="M2443" s="1890">
        <v>2.8</v>
      </c>
      <c r="N2443" s="1891"/>
      <c r="O2443" s="1892"/>
      <c r="P2443" s="1890">
        <v>0</v>
      </c>
      <c r="Q2443" s="1891"/>
      <c r="R2443" s="1892"/>
      <c r="S2443" s="1890">
        <v>107.2</v>
      </c>
      <c r="T2443" s="1892"/>
      <c r="U2443" s="1890">
        <v>1.24</v>
      </c>
      <c r="V2443" s="1891"/>
      <c r="W2443" s="1892"/>
      <c r="X2443" s="1890">
        <v>0.99</v>
      </c>
      <c r="Y2443" s="1891"/>
      <c r="Z2443" s="1891"/>
      <c r="AA2443" s="1891"/>
      <c r="AB2443" s="1892"/>
      <c r="AC2443" s="1890">
        <v>0.82</v>
      </c>
      <c r="AD2443" s="1892"/>
      <c r="AE2443" s="1865">
        <v>89.111900000000006</v>
      </c>
      <c r="AF2443" s="1847"/>
      <c r="AG2443" s="1847"/>
      <c r="AH2443" s="1225"/>
    </row>
    <row r="2444" spans="1:34" ht="16.7" customHeight="1">
      <c r="A2444" s="1787" t="s">
        <v>3192</v>
      </c>
      <c r="B2444" s="1788"/>
      <c r="C2444" s="1788"/>
      <c r="D2444" s="1788"/>
      <c r="E2444" s="1788"/>
      <c r="F2444" s="1903" t="s">
        <v>3188</v>
      </c>
      <c r="G2444" s="1815"/>
      <c r="H2444" s="1815"/>
      <c r="I2444" s="1815"/>
      <c r="J2444" s="1903"/>
      <c r="K2444" s="1904">
        <v>0.25247999999999998</v>
      </c>
      <c r="L2444" s="1905"/>
      <c r="M2444" s="1914">
        <v>0</v>
      </c>
      <c r="N2444" s="1915"/>
      <c r="O2444" s="1916"/>
      <c r="P2444" s="1914">
        <v>0</v>
      </c>
      <c r="Q2444" s="1915"/>
      <c r="R2444" s="1916"/>
      <c r="S2444" s="1914">
        <v>0</v>
      </c>
      <c r="T2444" s="1916"/>
      <c r="U2444" s="1914">
        <v>1.1000000000000001</v>
      </c>
      <c r="V2444" s="1915"/>
      <c r="W2444" s="1916"/>
      <c r="X2444" s="1914">
        <v>0.88</v>
      </c>
      <c r="Y2444" s="1915"/>
      <c r="Z2444" s="1915"/>
      <c r="AA2444" s="1915"/>
      <c r="AB2444" s="1916"/>
      <c r="AC2444" s="1914">
        <v>0.72</v>
      </c>
      <c r="AD2444" s="1916"/>
      <c r="AE2444" s="1909">
        <v>0</v>
      </c>
      <c r="AF2444" s="1841"/>
      <c r="AG2444" s="1841"/>
      <c r="AH2444" s="1219"/>
    </row>
    <row r="2445" spans="1:34" ht="17.45" customHeight="1">
      <c r="A2445" s="1787" t="s">
        <v>2988</v>
      </c>
      <c r="B2445" s="1788"/>
      <c r="C2445" s="1788"/>
      <c r="D2445" s="1788"/>
      <c r="E2445" s="1788"/>
      <c r="F2445" s="1903" t="s">
        <v>2981</v>
      </c>
      <c r="G2445" s="1815"/>
      <c r="H2445" s="1815"/>
      <c r="I2445" s="1815"/>
      <c r="J2445" s="1903"/>
      <c r="K2445" s="1904">
        <v>0.55130999999999997</v>
      </c>
      <c r="L2445" s="1905"/>
      <c r="M2445" s="1914">
        <v>0</v>
      </c>
      <c r="N2445" s="1915"/>
      <c r="O2445" s="1916"/>
      <c r="P2445" s="1914">
        <v>0</v>
      </c>
      <c r="Q2445" s="1915"/>
      <c r="R2445" s="1916"/>
      <c r="S2445" s="1914">
        <v>0</v>
      </c>
      <c r="T2445" s="1916"/>
      <c r="U2445" s="1914">
        <v>1.24</v>
      </c>
      <c r="V2445" s="1915"/>
      <c r="W2445" s="1916"/>
      <c r="X2445" s="1914">
        <v>0.99</v>
      </c>
      <c r="Y2445" s="1915"/>
      <c r="Z2445" s="1915"/>
      <c r="AA2445" s="1915"/>
      <c r="AB2445" s="1916"/>
      <c r="AC2445" s="1914">
        <v>0.82</v>
      </c>
      <c r="AD2445" s="1916"/>
      <c r="AE2445" s="1909">
        <v>0</v>
      </c>
      <c r="AF2445" s="1841"/>
      <c r="AG2445" s="1841"/>
      <c r="AH2445" s="1219"/>
    </row>
    <row r="2446" spans="1:34" ht="17.45" customHeight="1">
      <c r="A2446" s="1787" t="s">
        <v>2989</v>
      </c>
      <c r="B2446" s="1788"/>
      <c r="C2446" s="1788"/>
      <c r="D2446" s="1788"/>
      <c r="E2446" s="1788"/>
      <c r="F2446" s="1903" t="s">
        <v>2983</v>
      </c>
      <c r="G2446" s="1815"/>
      <c r="H2446" s="1815"/>
      <c r="I2446" s="1815"/>
      <c r="J2446" s="1903"/>
      <c r="K2446" s="1904">
        <v>0.55130999999999997</v>
      </c>
      <c r="L2446" s="1905"/>
      <c r="M2446" s="1914">
        <v>0</v>
      </c>
      <c r="N2446" s="1915"/>
      <c r="O2446" s="1916"/>
      <c r="P2446" s="1914">
        <v>0</v>
      </c>
      <c r="Q2446" s="1915"/>
      <c r="R2446" s="1916"/>
      <c r="S2446" s="1914">
        <v>0</v>
      </c>
      <c r="T2446" s="1916"/>
      <c r="U2446" s="1914">
        <v>1.24</v>
      </c>
      <c r="V2446" s="1915"/>
      <c r="W2446" s="1916"/>
      <c r="X2446" s="1914">
        <v>0.99</v>
      </c>
      <c r="Y2446" s="1915"/>
      <c r="Z2446" s="1915"/>
      <c r="AA2446" s="1915"/>
      <c r="AB2446" s="1916"/>
      <c r="AC2446" s="1914">
        <v>0.82</v>
      </c>
      <c r="AD2446" s="1916"/>
      <c r="AE2446" s="1909">
        <v>0</v>
      </c>
      <c r="AF2446" s="1841"/>
      <c r="AG2446" s="1841"/>
      <c r="AH2446" s="1219"/>
    </row>
    <row r="2447" spans="1:34" ht="42.95" customHeight="1">
      <c r="A2447" s="1220"/>
      <c r="B2447" s="1221"/>
      <c r="C2447" s="1221"/>
      <c r="D2447" s="1221"/>
      <c r="E2447" s="1221"/>
      <c r="F2447" s="1221"/>
      <c r="G2447" s="1221"/>
      <c r="H2447" s="1221"/>
      <c r="I2447" s="1221"/>
      <c r="J2447" s="1221"/>
      <c r="K2447" s="1221"/>
      <c r="L2447" s="1221"/>
      <c r="M2447" s="1221"/>
      <c r="N2447" s="1221"/>
      <c r="O2447" s="1221"/>
      <c r="P2447" s="1221"/>
      <c r="Q2447" s="1221"/>
      <c r="R2447" s="1221"/>
      <c r="S2447" s="1221"/>
      <c r="T2447" s="1221"/>
      <c r="U2447" s="1221"/>
      <c r="V2447" s="1221"/>
      <c r="W2447" s="1221"/>
      <c r="X2447" s="1221"/>
      <c r="Y2447" s="1221"/>
      <c r="Z2447" s="1221"/>
      <c r="AA2447" s="1221"/>
      <c r="AB2447" s="1221"/>
      <c r="AC2447" s="1221"/>
      <c r="AD2447" s="1221"/>
      <c r="AE2447" s="1221"/>
      <c r="AF2447" s="1221"/>
      <c r="AG2447" s="1221"/>
      <c r="AH2447" s="1222"/>
    </row>
    <row r="2448" spans="1:34" ht="5.85" customHeight="1">
      <c r="A2448" s="1777"/>
      <c r="B2448" s="1778"/>
      <c r="C2448" s="1778"/>
      <c r="D2448" s="1778"/>
      <c r="E2448" s="1778"/>
      <c r="F2448" s="1778"/>
      <c r="G2448" s="1778"/>
      <c r="H2448" s="1778"/>
      <c r="I2448" s="1778"/>
      <c r="J2448" s="1778"/>
      <c r="K2448" s="1778"/>
      <c r="L2448" s="1778"/>
      <c r="M2448" s="1778"/>
      <c r="N2448" s="1778"/>
      <c r="O2448" s="1778"/>
      <c r="P2448" s="1778"/>
      <c r="Q2448" s="1778"/>
      <c r="R2448" s="1778"/>
      <c r="S2448" s="1778"/>
      <c r="T2448" s="1778"/>
      <c r="U2448" s="1778"/>
      <c r="V2448" s="1778"/>
      <c r="W2448" s="1778"/>
      <c r="X2448" s="1778"/>
      <c r="Y2448" s="1778"/>
      <c r="Z2448" s="1778"/>
      <c r="AA2448" s="1778"/>
      <c r="AB2448" s="1778"/>
      <c r="AC2448" s="1778"/>
      <c r="AD2448" s="1778"/>
      <c r="AE2448" s="1778"/>
      <c r="AF2448" s="1778"/>
      <c r="AG2448" s="1778"/>
      <c r="AH2448" s="1779"/>
    </row>
    <row r="2449" spans="1:34" ht="10.9" customHeight="1">
      <c r="A2449" s="1780" t="s">
        <v>2834</v>
      </c>
      <c r="B2449" s="1310"/>
      <c r="C2449" s="1310"/>
      <c r="D2449" s="1310"/>
      <c r="E2449" s="1310"/>
      <c r="F2449" s="1310"/>
      <c r="G2449" s="1310"/>
      <c r="H2449" s="1310"/>
      <c r="I2449" s="1310"/>
      <c r="J2449" s="1310"/>
      <c r="K2449" s="1310"/>
      <c r="L2449" s="1310"/>
      <c r="M2449" s="1310"/>
      <c r="N2449" s="1310"/>
      <c r="O2449" s="1310"/>
      <c r="P2449" s="1310"/>
      <c r="Q2449" s="1310"/>
      <c r="R2449" s="1310"/>
      <c r="S2449" s="1310"/>
      <c r="T2449" s="1310"/>
      <c r="U2449" s="1310"/>
      <c r="V2449" s="1310"/>
      <c r="W2449" s="1310"/>
      <c r="X2449" s="1310"/>
      <c r="Y2449" s="1310"/>
      <c r="Z2449" s="1310"/>
      <c r="AA2449" s="1310"/>
      <c r="AB2449" s="1310"/>
      <c r="AC2449" s="1310"/>
      <c r="AD2449" s="1309"/>
      <c r="AE2449" s="1309"/>
      <c r="AF2449" s="1781" t="s">
        <v>3193</v>
      </c>
      <c r="AG2449" s="1781"/>
      <c r="AH2449" s="1782"/>
    </row>
    <row r="2450" spans="1:34" ht="5.85" customHeight="1">
      <c r="A2450" s="1780"/>
      <c r="B2450" s="1310"/>
      <c r="C2450" s="1310"/>
      <c r="D2450" s="1310"/>
      <c r="E2450" s="1310"/>
      <c r="F2450" s="1310"/>
      <c r="G2450" s="1310"/>
      <c r="H2450" s="1310"/>
      <c r="I2450" s="1310"/>
      <c r="J2450" s="1310"/>
      <c r="K2450" s="1310"/>
      <c r="L2450" s="1310"/>
      <c r="M2450" s="1310"/>
      <c r="N2450" s="1310"/>
      <c r="O2450" s="1310"/>
      <c r="P2450" s="1310"/>
      <c r="Q2450" s="1310"/>
      <c r="R2450" s="1310"/>
      <c r="S2450" s="1310"/>
      <c r="T2450" s="1310"/>
      <c r="U2450" s="1310"/>
      <c r="V2450" s="1310"/>
      <c r="W2450" s="1310"/>
      <c r="X2450" s="1310"/>
      <c r="Y2450" s="1310"/>
      <c r="Z2450" s="1310"/>
      <c r="AA2450" s="1310"/>
      <c r="AB2450" s="1310"/>
      <c r="AC2450" s="1310"/>
      <c r="AD2450" s="1311"/>
      <c r="AE2450" s="1311"/>
      <c r="AF2450" s="1311"/>
      <c r="AG2450" s="1311"/>
      <c r="AH2450" s="1782"/>
    </row>
    <row r="2451" spans="1:34" ht="11.65" customHeight="1">
      <c r="A2451" s="1783" t="s">
        <v>2836</v>
      </c>
      <c r="B2451" s="1784"/>
      <c r="C2451" s="1784"/>
      <c r="D2451" s="1784"/>
      <c r="E2451" s="1784"/>
      <c r="F2451" s="1784"/>
      <c r="G2451" s="1784"/>
      <c r="H2451" s="1784"/>
      <c r="I2451" s="1784"/>
      <c r="J2451" s="1784"/>
      <c r="K2451" s="1784"/>
      <c r="L2451" s="1784"/>
      <c r="M2451" s="1784"/>
      <c r="N2451" s="1784"/>
      <c r="O2451" s="1784"/>
      <c r="P2451" s="1784"/>
      <c r="Q2451" s="1784"/>
      <c r="R2451" s="1784"/>
      <c r="S2451" s="1784"/>
      <c r="T2451" s="1784"/>
      <c r="U2451" s="1784"/>
      <c r="V2451" s="1784"/>
      <c r="W2451" s="1784"/>
      <c r="X2451" s="1784"/>
      <c r="Y2451" s="1784"/>
      <c r="Z2451" s="1784"/>
      <c r="AA2451" s="1784"/>
      <c r="AB2451" s="1784"/>
      <c r="AC2451" s="1784"/>
      <c r="AD2451" s="1311"/>
      <c r="AE2451" s="1311"/>
      <c r="AF2451" s="1311"/>
      <c r="AG2451" s="1311"/>
      <c r="AH2451" s="1782"/>
    </row>
    <row r="2452" spans="1:34" ht="22.5" customHeight="1">
      <c r="A2452" s="1785" t="s">
        <v>2837</v>
      </c>
      <c r="B2452" s="1786"/>
      <c r="C2452" s="1786"/>
      <c r="D2452" s="1786"/>
      <c r="E2452" s="1786"/>
      <c r="F2452" s="1786"/>
      <c r="G2452" s="1786"/>
      <c r="H2452" s="1786"/>
      <c r="I2452" s="1786"/>
      <c r="J2452" s="1786"/>
      <c r="K2452" s="1786"/>
      <c r="L2452" s="1786"/>
      <c r="M2452" s="1786"/>
      <c r="N2452" s="1786"/>
      <c r="O2452" s="1786"/>
      <c r="P2452" s="1786"/>
      <c r="Q2452" s="1786"/>
      <c r="R2452" s="1786"/>
      <c r="S2452" s="1786"/>
      <c r="T2452" s="1786"/>
      <c r="U2452" s="1786"/>
      <c r="V2452" s="1786"/>
      <c r="W2452" s="1786"/>
      <c r="X2452" s="1786"/>
      <c r="Y2452" s="1786"/>
      <c r="Z2452" s="1786"/>
      <c r="AA2452" s="1786"/>
      <c r="AB2452" s="1786"/>
      <c r="AC2452" s="1786"/>
      <c r="AD2452" s="1311"/>
      <c r="AE2452" s="1311"/>
      <c r="AF2452" s="1311"/>
      <c r="AG2452" s="1311"/>
      <c r="AH2452" s="1782"/>
    </row>
    <row r="2453" spans="1:34" ht="5.85" customHeight="1">
      <c r="A2453" s="1787" t="s">
        <v>2838</v>
      </c>
      <c r="B2453" s="1788"/>
      <c r="C2453" s="1788"/>
      <c r="D2453" s="1788"/>
      <c r="E2453" s="1788"/>
      <c r="F2453" s="1788"/>
      <c r="G2453" s="1788"/>
      <c r="H2453" s="1788"/>
      <c r="I2453" s="1788"/>
      <c r="J2453" s="1788"/>
      <c r="K2453" s="1788"/>
      <c r="L2453" s="1788"/>
      <c r="M2453" s="1788"/>
      <c r="N2453" s="1788"/>
      <c r="O2453" s="1788"/>
      <c r="P2453" s="1788"/>
      <c r="Q2453" s="1788"/>
      <c r="R2453" s="1788"/>
      <c r="S2453" s="1788"/>
      <c r="T2453" s="1788"/>
      <c r="U2453" s="1788"/>
      <c r="V2453" s="1788"/>
      <c r="W2453" s="1788"/>
      <c r="X2453" s="1788"/>
      <c r="Y2453" s="1788"/>
      <c r="Z2453" s="1788"/>
      <c r="AA2453" s="1788"/>
      <c r="AB2453" s="1788"/>
      <c r="AC2453" s="1788"/>
      <c r="AD2453" s="1311"/>
      <c r="AE2453" s="1311"/>
      <c r="AF2453" s="1311"/>
      <c r="AG2453" s="1311"/>
      <c r="AH2453" s="1782"/>
    </row>
    <row r="2454" spans="1:34" ht="5.85" customHeight="1">
      <c r="A2454" s="1787"/>
      <c r="B2454" s="1788"/>
      <c r="C2454" s="1788"/>
      <c r="D2454" s="1788"/>
      <c r="E2454" s="1788"/>
      <c r="F2454" s="1788"/>
      <c r="G2454" s="1788"/>
      <c r="H2454" s="1788"/>
      <c r="I2454" s="1788"/>
      <c r="J2454" s="1788"/>
      <c r="K2454" s="1788"/>
      <c r="L2454" s="1788"/>
      <c r="M2454" s="1788"/>
      <c r="N2454" s="1788"/>
      <c r="O2454" s="1788"/>
      <c r="P2454" s="1788"/>
      <c r="Q2454" s="1788"/>
      <c r="R2454" s="1788"/>
      <c r="S2454" s="1788"/>
      <c r="T2454" s="1788"/>
      <c r="U2454" s="1788"/>
      <c r="V2454" s="1788"/>
      <c r="W2454" s="1788"/>
      <c r="X2454" s="1788"/>
      <c r="Y2454" s="1788"/>
      <c r="Z2454" s="1788"/>
      <c r="AA2454" s="1788"/>
      <c r="AB2454" s="1788"/>
      <c r="AC2454" s="1788"/>
      <c r="AD2454" s="1782"/>
      <c r="AE2454" s="1309"/>
      <c r="AF2454" s="1309"/>
      <c r="AG2454" s="1309"/>
      <c r="AH2454" s="1782"/>
    </row>
    <row r="2455" spans="1:34" ht="11.65" customHeight="1">
      <c r="A2455" s="1787" t="s">
        <v>2839</v>
      </c>
      <c r="B2455" s="1788"/>
      <c r="C2455" s="1788"/>
      <c r="D2455" s="1788"/>
      <c r="E2455" s="1788"/>
      <c r="F2455" s="1788"/>
      <c r="G2455" s="1788"/>
      <c r="H2455" s="1788"/>
      <c r="I2455" s="1788"/>
      <c r="J2455" s="1788"/>
      <c r="K2455" s="1788"/>
      <c r="L2455" s="1788"/>
      <c r="M2455" s="1788"/>
      <c r="N2455" s="1788"/>
      <c r="O2455" s="1788"/>
      <c r="P2455" s="1788"/>
      <c r="Q2455" s="1788"/>
      <c r="R2455" s="1788"/>
      <c r="S2455" s="1788"/>
      <c r="T2455" s="1788"/>
      <c r="U2455" s="1788"/>
      <c r="V2455" s="1788"/>
      <c r="W2455" s="1788"/>
      <c r="X2455" s="1788"/>
      <c r="Y2455" s="1788"/>
      <c r="Z2455" s="1788"/>
      <c r="AA2455" s="1788"/>
      <c r="AB2455" s="1788"/>
      <c r="AC2455" s="1788"/>
      <c r="AD2455" s="1818" t="s">
        <v>2840</v>
      </c>
      <c r="AE2455" s="1818"/>
      <c r="AF2455" s="1206">
        <v>21.23</v>
      </c>
      <c r="AG2455" s="1207" t="s">
        <v>5</v>
      </c>
      <c r="AH2455" s="1800"/>
    </row>
    <row r="2456" spans="1:34" ht="11.65" customHeight="1">
      <c r="A2456" s="1819" t="s">
        <v>2841</v>
      </c>
      <c r="B2456" s="1820"/>
      <c r="C2456" s="1820"/>
      <c r="D2456" s="1820"/>
      <c r="E2456" s="1820"/>
      <c r="F2456" s="1820"/>
      <c r="G2456" s="1820"/>
      <c r="H2456" s="1820"/>
      <c r="I2456" s="1820"/>
      <c r="J2456" s="1820"/>
      <c r="K2456" s="1820"/>
      <c r="L2456" s="1820"/>
      <c r="M2456" s="1820"/>
      <c r="N2456" s="1820"/>
      <c r="O2456" s="1820"/>
      <c r="P2456" s="1820"/>
      <c r="Q2456" s="1820"/>
      <c r="R2456" s="1820"/>
      <c r="S2456" s="1820"/>
      <c r="T2456" s="1820"/>
      <c r="U2456" s="1820"/>
      <c r="V2456" s="1820"/>
      <c r="W2456" s="1820"/>
      <c r="X2456" s="1820"/>
      <c r="Y2456" s="1820"/>
      <c r="Z2456" s="1820"/>
      <c r="AA2456" s="1820"/>
      <c r="AB2456" s="1820"/>
      <c r="AC2456" s="1820"/>
      <c r="AD2456" s="1821" t="s">
        <v>2842</v>
      </c>
      <c r="AE2456" s="1821"/>
      <c r="AF2456" s="1210">
        <v>15</v>
      </c>
      <c r="AG2456" s="1211" t="s">
        <v>5</v>
      </c>
      <c r="AH2456" s="1800"/>
    </row>
    <row r="2457" spans="1:34" ht="16.7" customHeight="1">
      <c r="A2457" s="1801" t="s">
        <v>2874</v>
      </c>
      <c r="B2457" s="1825"/>
      <c r="C2457" s="1825"/>
      <c r="D2457" s="1825"/>
      <c r="E2457" s="1825"/>
      <c r="F2457" s="1825"/>
      <c r="G2457" s="1825"/>
      <c r="H2457" s="1825"/>
      <c r="I2457" s="1825"/>
      <c r="J2457" s="1826"/>
      <c r="K2457" s="1789" t="s">
        <v>2850</v>
      </c>
      <c r="L2457" s="1791"/>
      <c r="M2457" s="1855" t="s">
        <v>2875</v>
      </c>
      <c r="N2457" s="1856"/>
      <c r="O2457" s="1857"/>
      <c r="P2457" s="1855" t="s">
        <v>2876</v>
      </c>
      <c r="Q2457" s="1856"/>
      <c r="R2457" s="1857"/>
      <c r="S2457" s="1855" t="s">
        <v>2877</v>
      </c>
      <c r="T2457" s="1857"/>
      <c r="U2457" s="1789" t="s">
        <v>2878</v>
      </c>
      <c r="V2457" s="1790"/>
      <c r="W2457" s="1791"/>
      <c r="X2457" s="1789" t="s">
        <v>2879</v>
      </c>
      <c r="Y2457" s="1790"/>
      <c r="Z2457" s="1790"/>
      <c r="AA2457" s="1790"/>
      <c r="AB2457" s="1791"/>
      <c r="AC2457" s="1789" t="s">
        <v>2880</v>
      </c>
      <c r="AD2457" s="1791"/>
      <c r="AE2457" s="1810" t="s">
        <v>2867</v>
      </c>
      <c r="AF2457" s="1828"/>
      <c r="AG2457" s="1828"/>
      <c r="AH2457" s="1213"/>
    </row>
    <row r="2458" spans="1:34" ht="17.45" customHeight="1">
      <c r="A2458" s="1901" t="s">
        <v>3194</v>
      </c>
      <c r="B2458" s="1902"/>
      <c r="C2458" s="1902"/>
      <c r="D2458" s="1902"/>
      <c r="E2458" s="1902"/>
      <c r="F2458" s="1830" t="s">
        <v>3190</v>
      </c>
      <c r="G2458" s="1876"/>
      <c r="H2458" s="1876"/>
      <c r="I2458" s="1876"/>
      <c r="J2458" s="1875"/>
      <c r="K2458" s="1877">
        <v>7.6000000000000004E-4</v>
      </c>
      <c r="L2458" s="1878"/>
      <c r="M2458" s="1890">
        <v>0</v>
      </c>
      <c r="N2458" s="1891"/>
      <c r="O2458" s="1892"/>
      <c r="P2458" s="1890">
        <v>0</v>
      </c>
      <c r="Q2458" s="1891"/>
      <c r="R2458" s="1892"/>
      <c r="S2458" s="1890">
        <v>0</v>
      </c>
      <c r="T2458" s="1892"/>
      <c r="U2458" s="1890">
        <v>1.1000000000000001</v>
      </c>
      <c r="V2458" s="1891"/>
      <c r="W2458" s="1892"/>
      <c r="X2458" s="1890">
        <v>0.88</v>
      </c>
      <c r="Y2458" s="1891"/>
      <c r="Z2458" s="1891"/>
      <c r="AA2458" s="1891"/>
      <c r="AB2458" s="1892"/>
      <c r="AC2458" s="1890">
        <v>0.72</v>
      </c>
      <c r="AD2458" s="1892"/>
      <c r="AE2458" s="1865">
        <v>0</v>
      </c>
      <c r="AF2458" s="1847"/>
      <c r="AG2458" s="1847"/>
      <c r="AH2458" s="1225"/>
    </row>
    <row r="2459" spans="1:34" ht="7.35" customHeight="1">
      <c r="A2459" s="1220"/>
      <c r="B2459" s="1221"/>
      <c r="C2459" s="1221"/>
      <c r="D2459" s="1221"/>
      <c r="E2459" s="1221"/>
      <c r="F2459" s="1867"/>
      <c r="G2459" s="1867"/>
      <c r="H2459" s="1867"/>
      <c r="I2459" s="1867"/>
      <c r="J2459" s="1867"/>
      <c r="K2459" s="1221"/>
      <c r="L2459" s="1221"/>
      <c r="M2459" s="1221"/>
      <c r="N2459" s="1221"/>
      <c r="O2459" s="1221"/>
      <c r="P2459" s="1221"/>
      <c r="Q2459" s="1221"/>
      <c r="R2459" s="1221"/>
      <c r="S2459" s="1221"/>
      <c r="T2459" s="1221"/>
      <c r="U2459" s="1221"/>
      <c r="V2459" s="1221"/>
      <c r="W2459" s="1221"/>
      <c r="X2459" s="1221"/>
      <c r="Y2459" s="1221"/>
      <c r="Z2459" s="1221"/>
      <c r="AA2459" s="1221"/>
      <c r="AB2459" s="1221"/>
      <c r="AC2459" s="1221"/>
      <c r="AD2459" s="1221"/>
      <c r="AE2459" s="1221"/>
      <c r="AF2459" s="1221"/>
      <c r="AG2459" s="1221"/>
      <c r="AH2459" s="1222"/>
    </row>
    <row r="2460" spans="1:34" ht="16.7" customHeight="1">
      <c r="A2460" s="1853"/>
      <c r="B2460" s="1778"/>
      <c r="C2460" s="1778"/>
      <c r="D2460" s="1778"/>
      <c r="E2460" s="1778"/>
      <c r="F2460" s="1778"/>
      <c r="G2460" s="1778"/>
      <c r="H2460" s="1778"/>
      <c r="I2460" s="1846" t="s">
        <v>2881</v>
      </c>
      <c r="J2460" s="1846"/>
      <c r="K2460" s="1846"/>
      <c r="L2460" s="1846"/>
      <c r="M2460" s="1846"/>
      <c r="N2460" s="1846"/>
      <c r="O2460" s="1846"/>
      <c r="P2460" s="1846"/>
      <c r="Q2460" s="1846"/>
      <c r="R2460" s="1846"/>
      <c r="S2460" s="1846"/>
      <c r="T2460" s="1846"/>
      <c r="U2460" s="1846"/>
      <c r="V2460" s="1846"/>
      <c r="W2460" s="1846"/>
      <c r="X2460" s="1846"/>
      <c r="Y2460" s="1846"/>
      <c r="Z2460" s="1203"/>
      <c r="AA2460" s="1847">
        <v>89.111900000000006</v>
      </c>
      <c r="AB2460" s="1847"/>
      <c r="AC2460" s="1847"/>
      <c r="AD2460" s="1847"/>
      <c r="AE2460" s="1847"/>
      <c r="AF2460" s="1847"/>
      <c r="AG2460" s="1847"/>
      <c r="AH2460" s="1204"/>
    </row>
    <row r="2461" spans="1:34" ht="5.85" customHeight="1">
      <c r="A2461" s="1854"/>
      <c r="B2461" s="1309"/>
      <c r="C2461" s="1309"/>
      <c r="D2461" s="1309"/>
      <c r="E2461" s="1309"/>
      <c r="F2461" s="1309"/>
      <c r="G2461" s="1309"/>
      <c r="H2461" s="1309"/>
      <c r="I2461" s="1309"/>
      <c r="J2461" s="1309"/>
      <c r="K2461" s="1309"/>
      <c r="L2461" s="1309"/>
      <c r="M2461" s="1309"/>
      <c r="N2461" s="1309"/>
      <c r="O2461" s="1309"/>
      <c r="P2461" s="1309"/>
      <c r="Q2461" s="1309"/>
      <c r="R2461" s="1309"/>
      <c r="S2461" s="1309"/>
      <c r="T2461" s="1309"/>
      <c r="U2461" s="1309"/>
      <c r="V2461" s="1309"/>
      <c r="W2461" s="1309"/>
      <c r="X2461" s="1309"/>
      <c r="Y2461" s="1309"/>
      <c r="Z2461" s="1309"/>
      <c r="AA2461" s="1309"/>
      <c r="AB2461" s="1309"/>
      <c r="AC2461" s="1309"/>
      <c r="AD2461" s="1309"/>
      <c r="AE2461" s="1309"/>
      <c r="AF2461" s="1309"/>
      <c r="AG2461" s="1309"/>
      <c r="AH2461" s="1782"/>
    </row>
    <row r="2462" spans="1:34" ht="17.45" customHeight="1">
      <c r="A2462" s="1845"/>
      <c r="B2462" s="1799"/>
      <c r="C2462" s="1799"/>
      <c r="D2462" s="1799"/>
      <c r="E2462" s="1799"/>
      <c r="F2462" s="1799"/>
      <c r="G2462" s="1799"/>
      <c r="H2462" s="1799"/>
      <c r="I2462" s="1842" t="s">
        <v>2882</v>
      </c>
      <c r="J2462" s="1842"/>
      <c r="K2462" s="1842"/>
      <c r="L2462" s="1842"/>
      <c r="M2462" s="1842"/>
      <c r="N2462" s="1842"/>
      <c r="O2462" s="1842"/>
      <c r="P2462" s="1842"/>
      <c r="Q2462" s="1842"/>
      <c r="R2462" s="1842"/>
      <c r="S2462" s="1842"/>
      <c r="T2462" s="1842"/>
      <c r="U2462" s="1842"/>
      <c r="V2462" s="1842"/>
      <c r="W2462" s="1842"/>
      <c r="X2462" s="1842"/>
      <c r="Y2462" s="1842"/>
      <c r="Z2462" s="1212"/>
      <c r="AA2462" s="1848">
        <v>451.74</v>
      </c>
      <c r="AB2462" s="1848"/>
      <c r="AC2462" s="1848"/>
      <c r="AD2462" s="1848"/>
      <c r="AE2462" s="1848"/>
      <c r="AF2462" s="1848"/>
      <c r="AG2462" s="1848"/>
      <c r="AH2462" s="1208"/>
    </row>
    <row r="2463" spans="1:34" ht="45.75" customHeight="1">
      <c r="A2463" s="1849" t="s">
        <v>2883</v>
      </c>
      <c r="B2463" s="1850"/>
      <c r="C2463" s="1850"/>
      <c r="D2463" s="1850"/>
      <c r="E2463" s="1851"/>
      <c r="F2463" s="1852"/>
      <c r="G2463" s="1852"/>
      <c r="H2463" s="1852"/>
      <c r="I2463" s="1852"/>
      <c r="J2463" s="1852"/>
      <c r="K2463" s="1852"/>
      <c r="L2463" s="1852"/>
      <c r="M2463" s="1852"/>
      <c r="N2463" s="1852"/>
      <c r="O2463" s="1852"/>
      <c r="P2463" s="1852"/>
      <c r="Q2463" s="1852"/>
      <c r="R2463" s="1852"/>
      <c r="S2463" s="1852"/>
      <c r="T2463" s="1852"/>
      <c r="U2463" s="1852"/>
      <c r="V2463" s="1852"/>
      <c r="W2463" s="1852"/>
      <c r="X2463" s="1852"/>
      <c r="Y2463" s="1852"/>
      <c r="Z2463" s="1852"/>
      <c r="AA2463" s="1852"/>
      <c r="AB2463" s="1852"/>
      <c r="AC2463" s="1852"/>
      <c r="AD2463" s="1852"/>
      <c r="AE2463" s="1852"/>
      <c r="AF2463" s="1852"/>
      <c r="AG2463" s="1852"/>
      <c r="AH2463" s="1851"/>
    </row>
    <row r="2464" spans="1:34" ht="145.35" customHeight="1">
      <c r="A2464" s="1218"/>
      <c r="AH2464" s="1219"/>
    </row>
    <row r="2465" spans="1:34" ht="145.35" customHeight="1">
      <c r="A2465" s="1218"/>
      <c r="AH2465" s="1219"/>
    </row>
    <row r="2466" spans="1:34" ht="141.75" customHeight="1">
      <c r="A2466" s="1218"/>
      <c r="AH2466" s="1219"/>
    </row>
    <row r="2467" spans="1:34" ht="141" customHeight="1">
      <c r="A2467" s="1220"/>
      <c r="B2467" s="1221"/>
      <c r="C2467" s="1221"/>
      <c r="D2467" s="1221"/>
      <c r="E2467" s="1221"/>
      <c r="F2467" s="1221"/>
      <c r="G2467" s="1221"/>
      <c r="H2467" s="1221"/>
      <c r="I2467" s="1221"/>
      <c r="J2467" s="1221"/>
      <c r="K2467" s="1221"/>
      <c r="L2467" s="1221"/>
      <c r="M2467" s="1221"/>
      <c r="N2467" s="1221"/>
      <c r="O2467" s="1221"/>
      <c r="P2467" s="1221"/>
      <c r="Q2467" s="1221"/>
      <c r="R2467" s="1221"/>
      <c r="S2467" s="1221"/>
      <c r="T2467" s="1221"/>
      <c r="U2467" s="1221"/>
      <c r="V2467" s="1221"/>
      <c r="W2467" s="1221"/>
      <c r="X2467" s="1221"/>
      <c r="Y2467" s="1221"/>
      <c r="Z2467" s="1221"/>
      <c r="AA2467" s="1221"/>
      <c r="AB2467" s="1221"/>
      <c r="AC2467" s="1221"/>
      <c r="AD2467" s="1221"/>
      <c r="AE2467" s="1221"/>
      <c r="AF2467" s="1221"/>
      <c r="AG2467" s="1221"/>
      <c r="AH2467" s="1222"/>
    </row>
    <row r="2468" spans="1:34" ht="5.85" customHeight="1">
      <c r="A2468" s="1777"/>
      <c r="B2468" s="1778"/>
      <c r="C2468" s="1778"/>
      <c r="D2468" s="1778"/>
      <c r="E2468" s="1778"/>
      <c r="F2468" s="1778"/>
      <c r="G2468" s="1778"/>
      <c r="H2468" s="1778"/>
      <c r="I2468" s="1778"/>
      <c r="J2468" s="1778"/>
      <c r="K2468" s="1778"/>
      <c r="L2468" s="1778"/>
      <c r="M2468" s="1778"/>
      <c r="N2468" s="1778"/>
      <c r="O2468" s="1778"/>
      <c r="P2468" s="1778"/>
      <c r="Q2468" s="1778"/>
      <c r="R2468" s="1778"/>
      <c r="S2468" s="1778"/>
      <c r="T2468" s="1778"/>
      <c r="U2468" s="1778"/>
      <c r="V2468" s="1778"/>
      <c r="W2468" s="1778"/>
      <c r="X2468" s="1778"/>
      <c r="Y2468" s="1778"/>
      <c r="Z2468" s="1778"/>
      <c r="AA2468" s="1778"/>
      <c r="AB2468" s="1778"/>
      <c r="AC2468" s="1778"/>
      <c r="AD2468" s="1778"/>
      <c r="AE2468" s="1778"/>
      <c r="AF2468" s="1778"/>
      <c r="AG2468" s="1778"/>
      <c r="AH2468" s="1779"/>
    </row>
    <row r="2469" spans="1:34" ht="11.65" customHeight="1">
      <c r="A2469" s="1780" t="s">
        <v>2834</v>
      </c>
      <c r="B2469" s="1310"/>
      <c r="C2469" s="1310"/>
      <c r="D2469" s="1310"/>
      <c r="E2469" s="1310"/>
      <c r="F2469" s="1310"/>
      <c r="G2469" s="1310"/>
      <c r="H2469" s="1310"/>
      <c r="I2469" s="1310"/>
      <c r="J2469" s="1310"/>
      <c r="K2469" s="1310"/>
      <c r="L2469" s="1310"/>
      <c r="M2469" s="1310"/>
      <c r="N2469" s="1310"/>
      <c r="O2469" s="1310"/>
      <c r="P2469" s="1310"/>
      <c r="Q2469" s="1310"/>
      <c r="R2469" s="1310"/>
      <c r="S2469" s="1310"/>
      <c r="T2469" s="1310"/>
      <c r="U2469" s="1310"/>
      <c r="V2469" s="1310"/>
      <c r="W2469" s="1310"/>
      <c r="X2469" s="1310"/>
      <c r="Y2469" s="1310"/>
      <c r="Z2469" s="1310"/>
      <c r="AA2469" s="1310"/>
      <c r="AB2469" s="1310"/>
      <c r="AC2469" s="1310"/>
      <c r="AD2469" s="1309"/>
      <c r="AE2469" s="1309"/>
      <c r="AF2469" s="1781" t="s">
        <v>3195</v>
      </c>
      <c r="AG2469" s="1781"/>
      <c r="AH2469" s="1782"/>
    </row>
    <row r="2470" spans="1:34" ht="5.85" customHeight="1">
      <c r="A2470" s="1780"/>
      <c r="B2470" s="1310"/>
      <c r="C2470" s="1310"/>
      <c r="D2470" s="1310"/>
      <c r="E2470" s="1310"/>
      <c r="F2470" s="1310"/>
      <c r="G2470" s="1310"/>
      <c r="H2470" s="1310"/>
      <c r="I2470" s="1310"/>
      <c r="J2470" s="1310"/>
      <c r="K2470" s="1310"/>
      <c r="L2470" s="1310"/>
      <c r="M2470" s="1310"/>
      <c r="N2470" s="1310"/>
      <c r="O2470" s="1310"/>
      <c r="P2470" s="1310"/>
      <c r="Q2470" s="1310"/>
      <c r="R2470" s="1310"/>
      <c r="S2470" s="1310"/>
      <c r="T2470" s="1310"/>
      <c r="U2470" s="1310"/>
      <c r="V2470" s="1310"/>
      <c r="W2470" s="1310"/>
      <c r="X2470" s="1310"/>
      <c r="Y2470" s="1310"/>
      <c r="Z2470" s="1310"/>
      <c r="AA2470" s="1310"/>
      <c r="AB2470" s="1310"/>
      <c r="AC2470" s="1310"/>
      <c r="AD2470" s="1311"/>
      <c r="AE2470" s="1311"/>
      <c r="AF2470" s="1311"/>
      <c r="AG2470" s="1311"/>
      <c r="AH2470" s="1782"/>
    </row>
    <row r="2471" spans="1:34" ht="11.65" customHeight="1">
      <c r="A2471" s="1783" t="s">
        <v>2836</v>
      </c>
      <c r="B2471" s="1784"/>
      <c r="C2471" s="1784"/>
      <c r="D2471" s="1784"/>
      <c r="E2471" s="1784"/>
      <c r="F2471" s="1784"/>
      <c r="G2471" s="1784"/>
      <c r="H2471" s="1784"/>
      <c r="I2471" s="1784"/>
      <c r="J2471" s="1784"/>
      <c r="K2471" s="1784"/>
      <c r="L2471" s="1784"/>
      <c r="M2471" s="1784"/>
      <c r="N2471" s="1784"/>
      <c r="O2471" s="1784"/>
      <c r="P2471" s="1784"/>
      <c r="Q2471" s="1784"/>
      <c r="R2471" s="1784"/>
      <c r="S2471" s="1784"/>
      <c r="T2471" s="1784"/>
      <c r="U2471" s="1784"/>
      <c r="V2471" s="1784"/>
      <c r="W2471" s="1784"/>
      <c r="X2471" s="1784"/>
      <c r="Y2471" s="1784"/>
      <c r="Z2471" s="1784"/>
      <c r="AA2471" s="1784"/>
      <c r="AB2471" s="1784"/>
      <c r="AC2471" s="1784"/>
      <c r="AD2471" s="1311"/>
      <c r="AE2471" s="1311"/>
      <c r="AF2471" s="1311"/>
      <c r="AG2471" s="1311"/>
      <c r="AH2471" s="1782"/>
    </row>
    <row r="2472" spans="1:34" ht="22.5" customHeight="1">
      <c r="A2472" s="1785" t="s">
        <v>2837</v>
      </c>
      <c r="B2472" s="1786"/>
      <c r="C2472" s="1786"/>
      <c r="D2472" s="1786"/>
      <c r="E2472" s="1786"/>
      <c r="F2472" s="1786"/>
      <c r="G2472" s="1786"/>
      <c r="H2472" s="1786"/>
      <c r="I2472" s="1786"/>
      <c r="J2472" s="1786"/>
      <c r="K2472" s="1786"/>
      <c r="L2472" s="1786"/>
      <c r="M2472" s="1786"/>
      <c r="N2472" s="1786"/>
      <c r="O2472" s="1786"/>
      <c r="P2472" s="1786"/>
      <c r="Q2472" s="1786"/>
      <c r="R2472" s="1786"/>
      <c r="S2472" s="1786"/>
      <c r="T2472" s="1786"/>
      <c r="U2472" s="1786"/>
      <c r="V2472" s="1786"/>
      <c r="W2472" s="1786"/>
      <c r="X2472" s="1786"/>
      <c r="Y2472" s="1786"/>
      <c r="Z2472" s="1786"/>
      <c r="AA2472" s="1786"/>
      <c r="AB2472" s="1786"/>
      <c r="AC2472" s="1786"/>
      <c r="AD2472" s="1311"/>
      <c r="AE2472" s="1311"/>
      <c r="AF2472" s="1311"/>
      <c r="AG2472" s="1311"/>
      <c r="AH2472" s="1782"/>
    </row>
    <row r="2473" spans="1:34" ht="5.85" customHeight="1">
      <c r="A2473" s="1787" t="s">
        <v>2838</v>
      </c>
      <c r="B2473" s="1788"/>
      <c r="C2473" s="1788"/>
      <c r="D2473" s="1788"/>
      <c r="E2473" s="1788"/>
      <c r="F2473" s="1788"/>
      <c r="G2473" s="1788"/>
      <c r="H2473" s="1788"/>
      <c r="I2473" s="1788"/>
      <c r="J2473" s="1788"/>
      <c r="K2473" s="1788"/>
      <c r="L2473" s="1788"/>
      <c r="M2473" s="1788"/>
      <c r="N2473" s="1788"/>
      <c r="O2473" s="1788"/>
      <c r="P2473" s="1788"/>
      <c r="Q2473" s="1788"/>
      <c r="R2473" s="1788"/>
      <c r="S2473" s="1788"/>
      <c r="T2473" s="1788"/>
      <c r="U2473" s="1788"/>
      <c r="V2473" s="1788"/>
      <c r="W2473" s="1788"/>
      <c r="X2473" s="1788"/>
      <c r="Y2473" s="1788"/>
      <c r="Z2473" s="1788"/>
      <c r="AA2473" s="1788"/>
      <c r="AB2473" s="1788"/>
      <c r="AC2473" s="1788"/>
      <c r="AD2473" s="1311"/>
      <c r="AE2473" s="1311"/>
      <c r="AF2473" s="1311"/>
      <c r="AG2473" s="1311"/>
      <c r="AH2473" s="1782"/>
    </row>
    <row r="2474" spans="1:34" ht="5.85" customHeight="1">
      <c r="A2474" s="1787"/>
      <c r="B2474" s="1788"/>
      <c r="C2474" s="1788"/>
      <c r="D2474" s="1788"/>
      <c r="E2474" s="1788"/>
      <c r="F2474" s="1788"/>
      <c r="G2474" s="1788"/>
      <c r="H2474" s="1788"/>
      <c r="I2474" s="1788"/>
      <c r="J2474" s="1788"/>
      <c r="K2474" s="1788"/>
      <c r="L2474" s="1788"/>
      <c r="M2474" s="1788"/>
      <c r="N2474" s="1788"/>
      <c r="O2474" s="1788"/>
      <c r="P2474" s="1788"/>
      <c r="Q2474" s="1788"/>
      <c r="R2474" s="1788"/>
      <c r="S2474" s="1788"/>
      <c r="T2474" s="1788"/>
      <c r="U2474" s="1788"/>
      <c r="V2474" s="1788"/>
      <c r="W2474" s="1788"/>
      <c r="X2474" s="1788"/>
      <c r="Y2474" s="1788"/>
      <c r="Z2474" s="1788"/>
      <c r="AA2474" s="1788"/>
      <c r="AB2474" s="1788"/>
      <c r="AC2474" s="1788"/>
      <c r="AD2474" s="1782"/>
      <c r="AE2474" s="1309"/>
      <c r="AF2474" s="1309"/>
      <c r="AG2474" s="1309"/>
      <c r="AH2474" s="1782"/>
    </row>
    <row r="2475" spans="1:34" ht="11.65" customHeight="1">
      <c r="A2475" s="1787" t="s">
        <v>2839</v>
      </c>
      <c r="B2475" s="1788"/>
      <c r="C2475" s="1788"/>
      <c r="D2475" s="1788"/>
      <c r="E2475" s="1788"/>
      <c r="F2475" s="1788"/>
      <c r="G2475" s="1788"/>
      <c r="H2475" s="1788"/>
      <c r="I2475" s="1788"/>
      <c r="J2475" s="1788"/>
      <c r="K2475" s="1788"/>
      <c r="L2475" s="1788"/>
      <c r="M2475" s="1788"/>
      <c r="N2475" s="1788"/>
      <c r="O2475" s="1788"/>
      <c r="P2475" s="1788"/>
      <c r="Q2475" s="1788"/>
      <c r="R2475" s="1788"/>
      <c r="S2475" s="1788"/>
      <c r="T2475" s="1788"/>
      <c r="U2475" s="1788"/>
      <c r="V2475" s="1788"/>
      <c r="W2475" s="1788"/>
      <c r="X2475" s="1788"/>
      <c r="Y2475" s="1788"/>
      <c r="Z2475" s="1788"/>
      <c r="AA2475" s="1788"/>
      <c r="AB2475" s="1788"/>
      <c r="AC2475" s="1788"/>
      <c r="AD2475" s="1818" t="s">
        <v>2840</v>
      </c>
      <c r="AE2475" s="1818"/>
      <c r="AF2475" s="1206">
        <v>21.23</v>
      </c>
      <c r="AG2475" s="1207" t="s">
        <v>5</v>
      </c>
      <c r="AH2475" s="1800"/>
    </row>
    <row r="2476" spans="1:34" ht="10.9" customHeight="1">
      <c r="A2476" s="1819" t="s">
        <v>2841</v>
      </c>
      <c r="B2476" s="1820"/>
      <c r="C2476" s="1820"/>
      <c r="D2476" s="1820"/>
      <c r="E2476" s="1820"/>
      <c r="F2476" s="1820"/>
      <c r="G2476" s="1820"/>
      <c r="H2476" s="1820"/>
      <c r="I2476" s="1820"/>
      <c r="J2476" s="1820"/>
      <c r="K2476" s="1820"/>
      <c r="L2476" s="1820"/>
      <c r="M2476" s="1820"/>
      <c r="N2476" s="1820"/>
      <c r="O2476" s="1820"/>
      <c r="P2476" s="1820"/>
      <c r="Q2476" s="1820"/>
      <c r="R2476" s="1820"/>
      <c r="S2476" s="1820"/>
      <c r="T2476" s="1820"/>
      <c r="U2476" s="1820"/>
      <c r="V2476" s="1820"/>
      <c r="W2476" s="1820"/>
      <c r="X2476" s="1820"/>
      <c r="Y2476" s="1820"/>
      <c r="Z2476" s="1820"/>
      <c r="AA2476" s="1820"/>
      <c r="AB2476" s="1820"/>
      <c r="AC2476" s="1820"/>
      <c r="AD2476" s="1821" t="s">
        <v>2842</v>
      </c>
      <c r="AE2476" s="1821"/>
      <c r="AF2476" s="1210">
        <v>15</v>
      </c>
      <c r="AG2476" s="1211" t="s">
        <v>5</v>
      </c>
      <c r="AH2476" s="1800"/>
    </row>
    <row r="2477" spans="1:34" ht="17.45" customHeight="1">
      <c r="A2477" s="1822" t="s">
        <v>2843</v>
      </c>
      <c r="B2477" s="1802"/>
      <c r="C2477" s="1802"/>
      <c r="D2477" s="1778"/>
      <c r="E2477" s="1823" t="s">
        <v>2733</v>
      </c>
      <c r="F2477" s="1823"/>
      <c r="G2477" s="1823"/>
      <c r="H2477" s="1823"/>
      <c r="I2477" s="1823"/>
      <c r="J2477" s="1823"/>
      <c r="K2477" s="1823"/>
      <c r="L2477" s="1823"/>
      <c r="M2477" s="1823"/>
      <c r="N2477" s="1823"/>
      <c r="O2477" s="1823"/>
      <c r="P2477" s="1823"/>
      <c r="Q2477" s="1823"/>
      <c r="R2477" s="1823"/>
      <c r="S2477" s="1823"/>
      <c r="T2477" s="1823"/>
      <c r="U2477" s="1823"/>
      <c r="V2477" s="1823"/>
      <c r="W2477" s="1823"/>
      <c r="X2477" s="1823"/>
      <c r="Y2477" s="1823"/>
      <c r="Z2477" s="1823"/>
      <c r="AA2477" s="1823"/>
      <c r="AB2477" s="1823"/>
      <c r="AC2477" s="1823"/>
      <c r="AD2477" s="1823"/>
      <c r="AE2477" s="1823"/>
      <c r="AF2477" s="1823"/>
      <c r="AG2477" s="1823"/>
      <c r="AH2477" s="1779"/>
    </row>
    <row r="2478" spans="1:34" ht="17.45" customHeight="1">
      <c r="A2478" s="1824" t="s">
        <v>2844</v>
      </c>
      <c r="B2478" s="1816"/>
      <c r="C2478" s="1816"/>
      <c r="D2478" s="1309"/>
      <c r="E2478" s="1815" t="s">
        <v>2732</v>
      </c>
      <c r="F2478" s="1815"/>
      <c r="G2478" s="1111"/>
      <c r="H2478" s="1796" t="s">
        <v>2845</v>
      </c>
      <c r="I2478" s="1796"/>
      <c r="J2478" s="1796" t="s">
        <v>497</v>
      </c>
      <c r="K2478" s="1796"/>
      <c r="L2478" s="1309"/>
      <c r="M2478" s="1309"/>
      <c r="N2478" s="1816" t="s">
        <v>2846</v>
      </c>
      <c r="O2478" s="1816"/>
      <c r="P2478" s="1816"/>
      <c r="Q2478" s="1816"/>
      <c r="R2478" s="1817">
        <v>9</v>
      </c>
      <c r="S2478" s="1817"/>
      <c r="T2478" s="1817"/>
      <c r="U2478" s="1817"/>
      <c r="V2478" s="1309"/>
      <c r="W2478" s="1309"/>
      <c r="X2478" s="1309"/>
      <c r="Y2478" s="1796" t="s">
        <v>2847</v>
      </c>
      <c r="Z2478" s="1796"/>
      <c r="AA2478" s="1796"/>
      <c r="AB2478" s="1796"/>
      <c r="AC2478" s="1796"/>
      <c r="AD2478" s="1796"/>
      <c r="AE2478" s="1796"/>
      <c r="AF2478" s="1797" t="s">
        <v>2848</v>
      </c>
      <c r="AG2478" s="1797"/>
      <c r="AH2478" s="1782"/>
    </row>
    <row r="2479" spans="1:34" ht="5.0999999999999996" customHeight="1">
      <c r="A2479" s="1798"/>
      <c r="B2479" s="1799"/>
      <c r="C2479" s="1799"/>
      <c r="D2479" s="1799"/>
      <c r="E2479" s="1799"/>
      <c r="F2479" s="1799"/>
      <c r="G2479" s="1799"/>
      <c r="H2479" s="1799"/>
      <c r="I2479" s="1799"/>
      <c r="J2479" s="1799"/>
      <c r="K2479" s="1799"/>
      <c r="L2479" s="1799"/>
      <c r="M2479" s="1799"/>
      <c r="N2479" s="1799"/>
      <c r="O2479" s="1799"/>
      <c r="P2479" s="1799"/>
      <c r="Q2479" s="1799"/>
      <c r="R2479" s="1799"/>
      <c r="S2479" s="1799"/>
      <c r="T2479" s="1799"/>
      <c r="U2479" s="1799"/>
      <c r="V2479" s="1799"/>
      <c r="W2479" s="1799"/>
      <c r="X2479" s="1799"/>
      <c r="Y2479" s="1799"/>
      <c r="Z2479" s="1799"/>
      <c r="AA2479" s="1799"/>
      <c r="AB2479" s="1799"/>
      <c r="AC2479" s="1799"/>
      <c r="AD2479" s="1799"/>
      <c r="AE2479" s="1799"/>
      <c r="AF2479" s="1799"/>
      <c r="AG2479" s="1799"/>
      <c r="AH2479" s="1800"/>
    </row>
    <row r="2480" spans="1:34" ht="17.45" customHeight="1">
      <c r="A2480" s="1801" t="s">
        <v>2849</v>
      </c>
      <c r="B2480" s="1802"/>
      <c r="C2480" s="1802"/>
      <c r="D2480" s="1802"/>
      <c r="E2480" s="1802"/>
      <c r="F2480" s="1802"/>
      <c r="G2480" s="1802"/>
      <c r="H2480" s="1802"/>
      <c r="I2480" s="1802"/>
      <c r="J2480" s="1803"/>
      <c r="K2480" s="1789" t="s">
        <v>2850</v>
      </c>
      <c r="L2480" s="1807"/>
      <c r="M2480" s="1789" t="s">
        <v>2851</v>
      </c>
      <c r="N2480" s="1790"/>
      <c r="O2480" s="1790"/>
      <c r="P2480" s="1790"/>
      <c r="Q2480" s="1790"/>
      <c r="R2480" s="1790"/>
      <c r="S2480" s="1790"/>
      <c r="T2480" s="1791"/>
      <c r="U2480" s="1789" t="s">
        <v>2852</v>
      </c>
      <c r="V2480" s="1790"/>
      <c r="W2480" s="1790"/>
      <c r="X2480" s="1790"/>
      <c r="Y2480" s="1790"/>
      <c r="Z2480" s="1790"/>
      <c r="AA2480" s="1790"/>
      <c r="AB2480" s="1790"/>
      <c r="AC2480" s="1790"/>
      <c r="AD2480" s="1791"/>
      <c r="AE2480" s="1810" t="s">
        <v>2853</v>
      </c>
      <c r="AF2480" s="1811"/>
      <c r="AG2480" s="1811"/>
      <c r="AH2480" s="1814"/>
    </row>
    <row r="2481" spans="1:34" ht="17.45" customHeight="1">
      <c r="A2481" s="1804"/>
      <c r="B2481" s="1805"/>
      <c r="C2481" s="1805"/>
      <c r="D2481" s="1805"/>
      <c r="E2481" s="1805"/>
      <c r="F2481" s="1805"/>
      <c r="G2481" s="1805"/>
      <c r="H2481" s="1805"/>
      <c r="I2481" s="1805"/>
      <c r="J2481" s="1806"/>
      <c r="K2481" s="1808"/>
      <c r="L2481" s="1809"/>
      <c r="M2481" s="1789" t="s">
        <v>2854</v>
      </c>
      <c r="N2481" s="1790"/>
      <c r="O2481" s="1790"/>
      <c r="P2481" s="1791"/>
      <c r="Q2481" s="1789" t="s">
        <v>2855</v>
      </c>
      <c r="R2481" s="1790"/>
      <c r="S2481" s="1790"/>
      <c r="T2481" s="1791"/>
      <c r="U2481" s="1789" t="s">
        <v>2854</v>
      </c>
      <c r="V2481" s="1790"/>
      <c r="W2481" s="1790"/>
      <c r="X2481" s="1790"/>
      <c r="Y2481" s="1790"/>
      <c r="Z2481" s="1791"/>
      <c r="AA2481" s="1789" t="s">
        <v>2855</v>
      </c>
      <c r="AB2481" s="1790"/>
      <c r="AC2481" s="1790"/>
      <c r="AD2481" s="1791"/>
      <c r="AE2481" s="1812"/>
      <c r="AF2481" s="1813"/>
      <c r="AG2481" s="1813"/>
      <c r="AH2481" s="1800"/>
    </row>
    <row r="2482" spans="1:34" ht="16.7" customHeight="1">
      <c r="A2482" s="1215"/>
      <c r="B2482" s="1216" t="s">
        <v>1491</v>
      </c>
      <c r="C2482" s="1829" t="s">
        <v>3084</v>
      </c>
      <c r="D2482" s="1830"/>
      <c r="E2482" s="1830"/>
      <c r="F2482" s="1830"/>
      <c r="G2482" s="1830"/>
      <c r="H2482" s="1830"/>
      <c r="I2482" s="1830"/>
      <c r="J2482" s="1829"/>
      <c r="K2482" s="1862">
        <v>1</v>
      </c>
      <c r="L2482" s="1863"/>
      <c r="M2482" s="1862">
        <v>1</v>
      </c>
      <c r="N2482" s="1864"/>
      <c r="O2482" s="1864"/>
      <c r="P2482" s="1863"/>
      <c r="Q2482" s="1862">
        <v>0</v>
      </c>
      <c r="R2482" s="1864"/>
      <c r="S2482" s="1864"/>
      <c r="T2482" s="1863"/>
      <c r="U2482" s="1859">
        <v>9.1189999999999998</v>
      </c>
      <c r="V2482" s="1860"/>
      <c r="W2482" s="1860"/>
      <c r="X2482" s="1860"/>
      <c r="Y2482" s="1860"/>
      <c r="Z2482" s="1861"/>
      <c r="AA2482" s="1859">
        <v>0.96909999999999996</v>
      </c>
      <c r="AB2482" s="1860"/>
      <c r="AC2482" s="1860"/>
      <c r="AD2482" s="1861"/>
      <c r="AE2482" s="1839">
        <v>9.1189999999999998</v>
      </c>
      <c r="AF2482" s="1795"/>
      <c r="AG2482" s="1795"/>
      <c r="AH2482" s="1217"/>
    </row>
    <row r="2483" spans="1:34" ht="17.45" customHeight="1">
      <c r="A2483" s="1792"/>
      <c r="B2483" s="1793"/>
      <c r="C2483" s="1793"/>
      <c r="D2483" s="1793"/>
      <c r="E2483" s="1793"/>
      <c r="F2483" s="1793"/>
      <c r="G2483" s="1793"/>
      <c r="H2483" s="1793"/>
      <c r="I2483" s="1793"/>
      <c r="J2483" s="1793"/>
      <c r="K2483" s="1794" t="s">
        <v>2856</v>
      </c>
      <c r="L2483" s="1794"/>
      <c r="M2483" s="1794"/>
      <c r="N2483" s="1794"/>
      <c r="O2483" s="1794"/>
      <c r="P2483" s="1794"/>
      <c r="Q2483" s="1794"/>
      <c r="R2483" s="1794"/>
      <c r="S2483" s="1794"/>
      <c r="T2483" s="1794"/>
      <c r="U2483" s="1794"/>
      <c r="V2483" s="1794"/>
      <c r="W2483" s="1794"/>
      <c r="X2483" s="1794"/>
      <c r="Y2483" s="1794"/>
      <c r="Z2483" s="1794"/>
      <c r="AA2483" s="1795">
        <v>9.1189999999999998</v>
      </c>
      <c r="AB2483" s="1795"/>
      <c r="AC2483" s="1795"/>
      <c r="AD2483" s="1795"/>
      <c r="AE2483" s="1795"/>
      <c r="AF2483" s="1795"/>
      <c r="AG2483" s="1795"/>
      <c r="AH2483" s="1213"/>
    </row>
    <row r="2484" spans="1:34" ht="16.7" customHeight="1">
      <c r="A2484" s="1801" t="s">
        <v>2857</v>
      </c>
      <c r="B2484" s="1825"/>
      <c r="C2484" s="1825"/>
      <c r="D2484" s="1825"/>
      <c r="E2484" s="1825"/>
      <c r="F2484" s="1825"/>
      <c r="G2484" s="1825"/>
      <c r="H2484" s="1825"/>
      <c r="I2484" s="1825"/>
      <c r="J2484" s="1825"/>
      <c r="K2484" s="1825"/>
      <c r="L2484" s="1825"/>
      <c r="M2484" s="1825"/>
      <c r="N2484" s="1826"/>
      <c r="O2484" s="1789" t="s">
        <v>2858</v>
      </c>
      <c r="P2484" s="1790"/>
      <c r="Q2484" s="1790"/>
      <c r="R2484" s="1790"/>
      <c r="S2484" s="1791"/>
      <c r="T2484" s="1827" t="s">
        <v>2850</v>
      </c>
      <c r="U2484" s="1790"/>
      <c r="V2484" s="1790"/>
      <c r="W2484" s="1213"/>
      <c r="X2484" s="1789" t="s">
        <v>2859</v>
      </c>
      <c r="Y2484" s="1790"/>
      <c r="Z2484" s="1790"/>
      <c r="AA2484" s="1790"/>
      <c r="AB2484" s="1790"/>
      <c r="AC2484" s="1790"/>
      <c r="AD2484" s="1791"/>
      <c r="AE2484" s="1810" t="s">
        <v>2853</v>
      </c>
      <c r="AF2484" s="1828"/>
      <c r="AG2484" s="1828"/>
      <c r="AH2484" s="1213"/>
    </row>
    <row r="2485" spans="1:34" ht="17.45" customHeight="1">
      <c r="A2485" s="1215"/>
      <c r="B2485" s="1216" t="s">
        <v>1009</v>
      </c>
      <c r="C2485" s="1829" t="s">
        <v>1010</v>
      </c>
      <c r="D2485" s="1830"/>
      <c r="E2485" s="1830"/>
      <c r="F2485" s="1830"/>
      <c r="G2485" s="1830"/>
      <c r="H2485" s="1830"/>
      <c r="I2485" s="1830"/>
      <c r="J2485" s="1830"/>
      <c r="K2485" s="1830"/>
      <c r="L2485" s="1830"/>
      <c r="M2485" s="1830"/>
      <c r="N2485" s="1829"/>
      <c r="O2485" s="1831">
        <v>0</v>
      </c>
      <c r="P2485" s="1832"/>
      <c r="Q2485" s="1832"/>
      <c r="R2485" s="1832"/>
      <c r="S2485" s="1833"/>
      <c r="T2485" s="1858">
        <v>1</v>
      </c>
      <c r="U2485" s="1832"/>
      <c r="V2485" s="1832"/>
      <c r="W2485" s="1217"/>
      <c r="X2485" s="1859">
        <v>22.268799999999999</v>
      </c>
      <c r="Y2485" s="1860"/>
      <c r="Z2485" s="1860"/>
      <c r="AA2485" s="1860"/>
      <c r="AB2485" s="1860"/>
      <c r="AC2485" s="1860"/>
      <c r="AD2485" s="1861"/>
      <c r="AE2485" s="1839">
        <v>22.268799999999999</v>
      </c>
      <c r="AF2485" s="1795"/>
      <c r="AG2485" s="1795"/>
      <c r="AH2485" s="1217"/>
    </row>
    <row r="2486" spans="1:34" ht="17.45" customHeight="1">
      <c r="A2486" s="1792"/>
      <c r="B2486" s="1778"/>
      <c r="C2486" s="1778"/>
      <c r="D2486" s="1778"/>
      <c r="E2486" s="1778"/>
      <c r="F2486" s="1778"/>
      <c r="G2486" s="1778"/>
      <c r="H2486" s="1778"/>
      <c r="I2486" s="1846" t="s">
        <v>2860</v>
      </c>
      <c r="J2486" s="1846"/>
      <c r="K2486" s="1846"/>
      <c r="L2486" s="1846"/>
      <c r="M2486" s="1846"/>
      <c r="N2486" s="1846"/>
      <c r="O2486" s="1846"/>
      <c r="P2486" s="1846"/>
      <c r="Q2486" s="1846"/>
      <c r="R2486" s="1846"/>
      <c r="S2486" s="1846"/>
      <c r="T2486" s="1846"/>
      <c r="U2486" s="1846"/>
      <c r="V2486" s="1846"/>
      <c r="W2486" s="1846"/>
      <c r="X2486" s="1846"/>
      <c r="Y2486" s="1846"/>
      <c r="Z2486" s="1793"/>
      <c r="AA2486" s="1847">
        <v>22.268799999999999</v>
      </c>
      <c r="AB2486" s="1847"/>
      <c r="AC2486" s="1847"/>
      <c r="AD2486" s="1847"/>
      <c r="AE2486" s="1847"/>
      <c r="AF2486" s="1847"/>
      <c r="AG2486" s="1847"/>
      <c r="AH2486" s="1814"/>
    </row>
    <row r="2487" spans="1:34" ht="16.7" customHeight="1">
      <c r="A2487" s="1844"/>
      <c r="B2487" s="1309"/>
      <c r="C2487" s="1309"/>
      <c r="D2487" s="1309"/>
      <c r="E2487" s="1309"/>
      <c r="F2487" s="1309"/>
      <c r="G2487" s="1309"/>
      <c r="H2487" s="1309"/>
      <c r="I2487" s="1840" t="s">
        <v>2861</v>
      </c>
      <c r="J2487" s="1840"/>
      <c r="K2487" s="1840"/>
      <c r="L2487" s="1840"/>
      <c r="M2487" s="1840"/>
      <c r="N2487" s="1840"/>
      <c r="O2487" s="1840"/>
      <c r="P2487" s="1840"/>
      <c r="Q2487" s="1840"/>
      <c r="R2487" s="1840"/>
      <c r="S2487" s="1840"/>
      <c r="T2487" s="1840"/>
      <c r="U2487" s="1840"/>
      <c r="V2487" s="1840"/>
      <c r="W2487" s="1840"/>
      <c r="X2487" s="1840"/>
      <c r="Y2487" s="1840"/>
      <c r="Z2487" s="1309"/>
      <c r="AA2487" s="1841">
        <v>31.387799999999999</v>
      </c>
      <c r="AB2487" s="1841"/>
      <c r="AC2487" s="1841"/>
      <c r="AD2487" s="1841"/>
      <c r="AE2487" s="1841"/>
      <c r="AF2487" s="1841"/>
      <c r="AG2487" s="1841"/>
      <c r="AH2487" s="1782"/>
    </row>
    <row r="2488" spans="1:34" ht="17.45" customHeight="1">
      <c r="A2488" s="1844"/>
      <c r="B2488" s="1309"/>
      <c r="C2488" s="1309"/>
      <c r="D2488" s="1309"/>
      <c r="E2488" s="1309"/>
      <c r="F2488" s="1309"/>
      <c r="G2488" s="1309"/>
      <c r="H2488" s="1309"/>
      <c r="I2488" s="1840" t="s">
        <v>2862</v>
      </c>
      <c r="J2488" s="1840"/>
      <c r="K2488" s="1840"/>
      <c r="L2488" s="1840"/>
      <c r="M2488" s="1840"/>
      <c r="N2488" s="1840"/>
      <c r="O2488" s="1840"/>
      <c r="P2488" s="1840"/>
      <c r="Q2488" s="1840"/>
      <c r="R2488" s="1840"/>
      <c r="S2488" s="1840"/>
      <c r="T2488" s="1840"/>
      <c r="U2488" s="1840"/>
      <c r="V2488" s="1840"/>
      <c r="W2488" s="1840"/>
      <c r="X2488" s="1840"/>
      <c r="Y2488" s="1840"/>
      <c r="Z2488" s="1309"/>
      <c r="AA2488" s="1841">
        <v>3.4874999999999998</v>
      </c>
      <c r="AB2488" s="1841"/>
      <c r="AC2488" s="1841"/>
      <c r="AD2488" s="1841"/>
      <c r="AE2488" s="1841"/>
      <c r="AF2488" s="1841"/>
      <c r="AG2488" s="1841"/>
      <c r="AH2488" s="1782"/>
    </row>
    <row r="2489" spans="1:34" ht="17.45" customHeight="1">
      <c r="A2489" s="1844"/>
      <c r="B2489" s="1309"/>
      <c r="C2489" s="1309"/>
      <c r="D2489" s="1309"/>
      <c r="E2489" s="1309"/>
      <c r="F2489" s="1309"/>
      <c r="G2489" s="1309"/>
      <c r="H2489" s="1309"/>
      <c r="I2489" s="1840" t="s">
        <v>2863</v>
      </c>
      <c r="J2489" s="1840"/>
      <c r="K2489" s="1840"/>
      <c r="L2489" s="1840"/>
      <c r="M2489" s="1840"/>
      <c r="N2489" s="1840"/>
      <c r="O2489" s="1840"/>
      <c r="P2489" s="1840"/>
      <c r="Q2489" s="1840"/>
      <c r="R2489" s="1840"/>
      <c r="S2489" s="1840"/>
      <c r="T2489" s="1840"/>
      <c r="U2489" s="1840"/>
      <c r="V2489" s="1840"/>
      <c r="W2489" s="1840"/>
      <c r="X2489" s="1840"/>
      <c r="Y2489" s="1840"/>
      <c r="Z2489" s="1309"/>
      <c r="AA2489" s="1841">
        <v>0</v>
      </c>
      <c r="AB2489" s="1841"/>
      <c r="AC2489" s="1841"/>
      <c r="AD2489" s="1841"/>
      <c r="AE2489" s="1841"/>
      <c r="AF2489" s="1841"/>
      <c r="AG2489" s="1841"/>
      <c r="AH2489" s="1782"/>
    </row>
    <row r="2490" spans="1:34" ht="16.7" customHeight="1">
      <c r="A2490" s="1845"/>
      <c r="B2490" s="1799"/>
      <c r="C2490" s="1799"/>
      <c r="D2490" s="1799"/>
      <c r="E2490" s="1799"/>
      <c r="F2490" s="1799"/>
      <c r="G2490" s="1799"/>
      <c r="H2490" s="1799"/>
      <c r="I2490" s="1842" t="s">
        <v>2864</v>
      </c>
      <c r="J2490" s="1842"/>
      <c r="K2490" s="1842"/>
      <c r="L2490" s="1842"/>
      <c r="M2490" s="1842"/>
      <c r="N2490" s="1842"/>
      <c r="O2490" s="1842"/>
      <c r="P2490" s="1842"/>
      <c r="Q2490" s="1842"/>
      <c r="R2490" s="1842"/>
      <c r="S2490" s="1842"/>
      <c r="T2490" s="1842"/>
      <c r="U2490" s="1842"/>
      <c r="V2490" s="1842"/>
      <c r="W2490" s="1842"/>
      <c r="X2490" s="1842"/>
      <c r="Y2490" s="1842"/>
      <c r="Z2490" s="1799"/>
      <c r="AA2490" s="1843">
        <v>0</v>
      </c>
      <c r="AB2490" s="1843"/>
      <c r="AC2490" s="1843"/>
      <c r="AD2490" s="1843"/>
      <c r="AE2490" s="1843"/>
      <c r="AF2490" s="1843"/>
      <c r="AG2490" s="1843"/>
      <c r="AH2490" s="1800"/>
    </row>
    <row r="2491" spans="1:34" ht="17.45" customHeight="1">
      <c r="A2491" s="1801" t="s">
        <v>2865</v>
      </c>
      <c r="B2491" s="1825"/>
      <c r="C2491" s="1825"/>
      <c r="D2491" s="1825"/>
      <c r="E2491" s="1825"/>
      <c r="F2491" s="1825"/>
      <c r="G2491" s="1825"/>
      <c r="H2491" s="1825"/>
      <c r="I2491" s="1825"/>
      <c r="J2491" s="1825"/>
      <c r="K2491" s="1825"/>
      <c r="L2491" s="1825"/>
      <c r="M2491" s="1825"/>
      <c r="N2491" s="1826"/>
      <c r="O2491" s="1789" t="s">
        <v>2850</v>
      </c>
      <c r="P2491" s="1790"/>
      <c r="Q2491" s="1790"/>
      <c r="R2491" s="1790"/>
      <c r="S2491" s="1791"/>
      <c r="T2491" s="1827" t="s">
        <v>754</v>
      </c>
      <c r="U2491" s="1790"/>
      <c r="V2491" s="1790"/>
      <c r="W2491" s="1213"/>
      <c r="X2491" s="1789" t="s">
        <v>2866</v>
      </c>
      <c r="Y2491" s="1790"/>
      <c r="Z2491" s="1790"/>
      <c r="AA2491" s="1790"/>
      <c r="AB2491" s="1790"/>
      <c r="AC2491" s="1790"/>
      <c r="AD2491" s="1791"/>
      <c r="AE2491" s="1810" t="s">
        <v>2867</v>
      </c>
      <c r="AF2491" s="1828"/>
      <c r="AG2491" s="1828"/>
      <c r="AH2491" s="1213"/>
    </row>
    <row r="2492" spans="1:34" ht="16.7" customHeight="1">
      <c r="A2492" s="1792"/>
      <c r="B2492" s="1793"/>
      <c r="C2492" s="1793"/>
      <c r="D2492" s="1793"/>
      <c r="E2492" s="1793"/>
      <c r="F2492" s="1793"/>
      <c r="G2492" s="1793"/>
      <c r="H2492" s="1793"/>
      <c r="I2492" s="1794" t="s">
        <v>2869</v>
      </c>
      <c r="J2492" s="1794"/>
      <c r="K2492" s="1794"/>
      <c r="L2492" s="1794"/>
      <c r="M2492" s="1794"/>
      <c r="N2492" s="1794"/>
      <c r="O2492" s="1794"/>
      <c r="P2492" s="1794"/>
      <c r="Q2492" s="1794"/>
      <c r="R2492" s="1794"/>
      <c r="S2492" s="1794"/>
      <c r="T2492" s="1794"/>
      <c r="U2492" s="1794"/>
      <c r="V2492" s="1794"/>
      <c r="W2492" s="1794"/>
      <c r="X2492" s="1794"/>
      <c r="Y2492" s="1794"/>
      <c r="Z2492" s="1214"/>
      <c r="AA2492" s="1795">
        <v>0</v>
      </c>
      <c r="AB2492" s="1795"/>
      <c r="AC2492" s="1795"/>
      <c r="AD2492" s="1795"/>
      <c r="AE2492" s="1795"/>
      <c r="AF2492" s="1795"/>
      <c r="AG2492" s="1795"/>
      <c r="AH2492" s="1213"/>
    </row>
    <row r="2493" spans="1:34" ht="17.45" customHeight="1">
      <c r="A2493" s="1801" t="s">
        <v>2870</v>
      </c>
      <c r="B2493" s="1825"/>
      <c r="C2493" s="1825"/>
      <c r="D2493" s="1825"/>
      <c r="E2493" s="1825"/>
      <c r="F2493" s="1825"/>
      <c r="G2493" s="1825"/>
      <c r="H2493" s="1825"/>
      <c r="I2493" s="1825"/>
      <c r="J2493" s="1825"/>
      <c r="K2493" s="1825"/>
      <c r="L2493" s="1825"/>
      <c r="M2493" s="1825"/>
      <c r="N2493" s="1826"/>
      <c r="O2493" s="1789" t="s">
        <v>2850</v>
      </c>
      <c r="P2493" s="1790"/>
      <c r="Q2493" s="1790"/>
      <c r="R2493" s="1790"/>
      <c r="S2493" s="1791"/>
      <c r="T2493" s="1827" t="s">
        <v>754</v>
      </c>
      <c r="U2493" s="1790"/>
      <c r="V2493" s="1790"/>
      <c r="W2493" s="1213"/>
      <c r="X2493" s="1789" t="s">
        <v>2866</v>
      </c>
      <c r="Y2493" s="1790"/>
      <c r="Z2493" s="1790"/>
      <c r="AA2493" s="1790"/>
      <c r="AB2493" s="1790"/>
      <c r="AC2493" s="1790"/>
      <c r="AD2493" s="1791"/>
      <c r="AE2493" s="1810" t="s">
        <v>2867</v>
      </c>
      <c r="AF2493" s="1828"/>
      <c r="AG2493" s="1828"/>
      <c r="AH2493" s="1213"/>
    </row>
    <row r="2494" spans="1:34" ht="17.45" customHeight="1">
      <c r="A2494" s="1792"/>
      <c r="B2494" s="1793"/>
      <c r="C2494" s="1793"/>
      <c r="D2494" s="1793"/>
      <c r="E2494" s="1793"/>
      <c r="F2494" s="1793"/>
      <c r="G2494" s="1793"/>
      <c r="H2494" s="1793"/>
      <c r="I2494" s="1794" t="s">
        <v>2871</v>
      </c>
      <c r="J2494" s="1794"/>
      <c r="K2494" s="1794"/>
      <c r="L2494" s="1794"/>
      <c r="M2494" s="1794"/>
      <c r="N2494" s="1794"/>
      <c r="O2494" s="1794"/>
      <c r="P2494" s="1794"/>
      <c r="Q2494" s="1794"/>
      <c r="R2494" s="1794"/>
      <c r="S2494" s="1794"/>
      <c r="T2494" s="1794"/>
      <c r="U2494" s="1794"/>
      <c r="V2494" s="1794"/>
      <c r="W2494" s="1794"/>
      <c r="X2494" s="1794"/>
      <c r="Y2494" s="1794"/>
      <c r="Z2494" s="1214"/>
      <c r="AA2494" s="1795">
        <v>0</v>
      </c>
      <c r="AB2494" s="1795"/>
      <c r="AC2494" s="1795"/>
      <c r="AD2494" s="1795"/>
      <c r="AE2494" s="1795"/>
      <c r="AF2494" s="1795"/>
      <c r="AG2494" s="1795"/>
      <c r="AH2494" s="1213"/>
    </row>
    <row r="2495" spans="1:34" ht="16.7" customHeight="1">
      <c r="A2495" s="1801" t="s">
        <v>2872</v>
      </c>
      <c r="B2495" s="1825"/>
      <c r="C2495" s="1825"/>
      <c r="D2495" s="1825"/>
      <c r="E2495" s="1825"/>
      <c r="F2495" s="1825"/>
      <c r="G2495" s="1825"/>
      <c r="H2495" s="1825"/>
      <c r="I2495" s="1825"/>
      <c r="J2495" s="1825"/>
      <c r="K2495" s="1825"/>
      <c r="L2495" s="1825"/>
      <c r="M2495" s="1825"/>
      <c r="N2495" s="1826"/>
      <c r="O2495" s="1789" t="s">
        <v>2850</v>
      </c>
      <c r="P2495" s="1790"/>
      <c r="Q2495" s="1790"/>
      <c r="R2495" s="1790"/>
      <c r="S2495" s="1791"/>
      <c r="T2495" s="1827" t="s">
        <v>754</v>
      </c>
      <c r="U2495" s="1790"/>
      <c r="V2495" s="1790"/>
      <c r="W2495" s="1213"/>
      <c r="X2495" s="1789" t="s">
        <v>2866</v>
      </c>
      <c r="Y2495" s="1790"/>
      <c r="Z2495" s="1790"/>
      <c r="AA2495" s="1790"/>
      <c r="AB2495" s="1790"/>
      <c r="AC2495" s="1790"/>
      <c r="AD2495" s="1791"/>
      <c r="AE2495" s="1810" t="s">
        <v>2867</v>
      </c>
      <c r="AF2495" s="1828"/>
      <c r="AG2495" s="1828"/>
      <c r="AH2495" s="1213"/>
    </row>
    <row r="2496" spans="1:34" ht="17.45" customHeight="1">
      <c r="A2496" s="1792"/>
      <c r="B2496" s="1793"/>
      <c r="C2496" s="1793"/>
      <c r="D2496" s="1793"/>
      <c r="E2496" s="1793"/>
      <c r="F2496" s="1793"/>
      <c r="G2496" s="1793"/>
      <c r="H2496" s="1793"/>
      <c r="I2496" s="1793"/>
      <c r="J2496" s="1793"/>
      <c r="K2496" s="1794" t="s">
        <v>2873</v>
      </c>
      <c r="L2496" s="1794"/>
      <c r="M2496" s="1794"/>
      <c r="N2496" s="1794"/>
      <c r="O2496" s="1794"/>
      <c r="P2496" s="1794"/>
      <c r="Q2496" s="1794"/>
      <c r="R2496" s="1794"/>
      <c r="S2496" s="1794"/>
      <c r="T2496" s="1794"/>
      <c r="U2496" s="1794"/>
      <c r="V2496" s="1794"/>
      <c r="W2496" s="1794"/>
      <c r="X2496" s="1794"/>
      <c r="Y2496" s="1794"/>
      <c r="Z2496" s="1794"/>
      <c r="AA2496" s="1794"/>
      <c r="AB2496" s="1214"/>
      <c r="AC2496" s="1795">
        <v>0</v>
      </c>
      <c r="AD2496" s="1795"/>
      <c r="AE2496" s="1795"/>
      <c r="AF2496" s="1795"/>
      <c r="AG2496" s="1795"/>
      <c r="AH2496" s="1213"/>
    </row>
    <row r="2497" spans="1:34" ht="17.45" customHeight="1">
      <c r="A2497" s="1801" t="s">
        <v>2874</v>
      </c>
      <c r="B2497" s="1825"/>
      <c r="C2497" s="1825"/>
      <c r="D2497" s="1825"/>
      <c r="E2497" s="1825"/>
      <c r="F2497" s="1825"/>
      <c r="G2497" s="1825"/>
      <c r="H2497" s="1825"/>
      <c r="I2497" s="1825"/>
      <c r="J2497" s="1826"/>
      <c r="K2497" s="1789" t="s">
        <v>2850</v>
      </c>
      <c r="L2497" s="1791"/>
      <c r="M2497" s="1855" t="s">
        <v>2875</v>
      </c>
      <c r="N2497" s="1856"/>
      <c r="O2497" s="1857"/>
      <c r="P2497" s="1855" t="s">
        <v>2876</v>
      </c>
      <c r="Q2497" s="1856"/>
      <c r="R2497" s="1857"/>
      <c r="S2497" s="1855" t="s">
        <v>2877</v>
      </c>
      <c r="T2497" s="1857"/>
      <c r="U2497" s="1789" t="s">
        <v>2878</v>
      </c>
      <c r="V2497" s="1790"/>
      <c r="W2497" s="1791"/>
      <c r="X2497" s="1789" t="s">
        <v>2879</v>
      </c>
      <c r="Y2497" s="1790"/>
      <c r="Z2497" s="1790"/>
      <c r="AA2497" s="1790"/>
      <c r="AB2497" s="1791"/>
      <c r="AC2497" s="1789" t="s">
        <v>2880</v>
      </c>
      <c r="AD2497" s="1791"/>
      <c r="AE2497" s="1810" t="s">
        <v>2867</v>
      </c>
      <c r="AF2497" s="1828"/>
      <c r="AG2497" s="1828"/>
      <c r="AH2497" s="1213"/>
    </row>
    <row r="2498" spans="1:34" ht="16.7" customHeight="1">
      <c r="A2498" s="1853"/>
      <c r="B2498" s="1778"/>
      <c r="C2498" s="1778"/>
      <c r="D2498" s="1778"/>
      <c r="E2498" s="1778"/>
      <c r="F2498" s="1778"/>
      <c r="G2498" s="1778"/>
      <c r="H2498" s="1778"/>
      <c r="I2498" s="1846" t="s">
        <v>2881</v>
      </c>
      <c r="J2498" s="1846"/>
      <c r="K2498" s="1846"/>
      <c r="L2498" s="1846"/>
      <c r="M2498" s="1846"/>
      <c r="N2498" s="1846"/>
      <c r="O2498" s="1846"/>
      <c r="P2498" s="1846"/>
      <c r="Q2498" s="1846"/>
      <c r="R2498" s="1846"/>
      <c r="S2498" s="1846"/>
      <c r="T2498" s="1846"/>
      <c r="U2498" s="1846"/>
      <c r="V2498" s="1846"/>
      <c r="W2498" s="1846"/>
      <c r="X2498" s="1846"/>
      <c r="Y2498" s="1846"/>
      <c r="Z2498" s="1203"/>
      <c r="AA2498" s="1847">
        <v>0</v>
      </c>
      <c r="AB2498" s="1847"/>
      <c r="AC2498" s="1847"/>
      <c r="AD2498" s="1847"/>
      <c r="AE2498" s="1847"/>
      <c r="AF2498" s="1847"/>
      <c r="AG2498" s="1847"/>
      <c r="AH2498" s="1204"/>
    </row>
    <row r="2499" spans="1:34" ht="5.85" customHeight="1">
      <c r="A2499" s="1854"/>
      <c r="B2499" s="1309"/>
      <c r="C2499" s="1309"/>
      <c r="D2499" s="1309"/>
      <c r="E2499" s="1309"/>
      <c r="F2499" s="1309"/>
      <c r="G2499" s="1309"/>
      <c r="H2499" s="1309"/>
      <c r="I2499" s="1309"/>
      <c r="J2499" s="1309"/>
      <c r="K2499" s="1309"/>
      <c r="L2499" s="1309"/>
      <c r="M2499" s="1309"/>
      <c r="N2499" s="1309"/>
      <c r="O2499" s="1309"/>
      <c r="P2499" s="1309"/>
      <c r="Q2499" s="1309"/>
      <c r="R2499" s="1309"/>
      <c r="S2499" s="1309"/>
      <c r="T2499" s="1309"/>
      <c r="U2499" s="1309"/>
      <c r="V2499" s="1309"/>
      <c r="W2499" s="1309"/>
      <c r="X2499" s="1309"/>
      <c r="Y2499" s="1309"/>
      <c r="Z2499" s="1309"/>
      <c r="AA2499" s="1309"/>
      <c r="AB2499" s="1309"/>
      <c r="AC2499" s="1309"/>
      <c r="AD2499" s="1309"/>
      <c r="AE2499" s="1309"/>
      <c r="AF2499" s="1309"/>
      <c r="AG2499" s="1309"/>
      <c r="AH2499" s="1782"/>
    </row>
    <row r="2500" spans="1:34" ht="17.45" customHeight="1">
      <c r="A2500" s="1845"/>
      <c r="B2500" s="1799"/>
      <c r="C2500" s="1799"/>
      <c r="D2500" s="1799"/>
      <c r="E2500" s="1799"/>
      <c r="F2500" s="1799"/>
      <c r="G2500" s="1799"/>
      <c r="H2500" s="1799"/>
      <c r="I2500" s="1842" t="s">
        <v>2882</v>
      </c>
      <c r="J2500" s="1842"/>
      <c r="K2500" s="1842"/>
      <c r="L2500" s="1842"/>
      <c r="M2500" s="1842"/>
      <c r="N2500" s="1842"/>
      <c r="O2500" s="1842"/>
      <c r="P2500" s="1842"/>
      <c r="Q2500" s="1842"/>
      <c r="R2500" s="1842"/>
      <c r="S2500" s="1842"/>
      <c r="T2500" s="1842"/>
      <c r="U2500" s="1842"/>
      <c r="V2500" s="1842"/>
      <c r="W2500" s="1842"/>
      <c r="X2500" s="1842"/>
      <c r="Y2500" s="1842"/>
      <c r="Z2500" s="1212"/>
      <c r="AA2500" s="1848">
        <v>3.49</v>
      </c>
      <c r="AB2500" s="1848"/>
      <c r="AC2500" s="1848"/>
      <c r="AD2500" s="1848"/>
      <c r="AE2500" s="1848"/>
      <c r="AF2500" s="1848"/>
      <c r="AG2500" s="1848"/>
      <c r="AH2500" s="1208"/>
    </row>
    <row r="2501" spans="1:34" ht="45.75" customHeight="1">
      <c r="A2501" s="1849" t="s">
        <v>2883</v>
      </c>
      <c r="B2501" s="1850"/>
      <c r="C2501" s="1850"/>
      <c r="D2501" s="1850"/>
      <c r="E2501" s="1851"/>
      <c r="F2501" s="1852"/>
      <c r="G2501" s="1852"/>
      <c r="H2501" s="1852"/>
      <c r="I2501" s="1852"/>
      <c r="J2501" s="1852"/>
      <c r="K2501" s="1852"/>
      <c r="L2501" s="1852"/>
      <c r="M2501" s="1852"/>
      <c r="N2501" s="1852"/>
      <c r="O2501" s="1852"/>
      <c r="P2501" s="1852"/>
      <c r="Q2501" s="1852"/>
      <c r="R2501" s="1852"/>
      <c r="S2501" s="1852"/>
      <c r="T2501" s="1852"/>
      <c r="U2501" s="1852"/>
      <c r="V2501" s="1852"/>
      <c r="W2501" s="1852"/>
      <c r="X2501" s="1852"/>
      <c r="Y2501" s="1852"/>
      <c r="Z2501" s="1852"/>
      <c r="AA2501" s="1852"/>
      <c r="AB2501" s="1852"/>
      <c r="AC2501" s="1852"/>
      <c r="AD2501" s="1852"/>
      <c r="AE2501" s="1852"/>
      <c r="AF2501" s="1852"/>
      <c r="AG2501" s="1852"/>
      <c r="AH2501" s="1851"/>
    </row>
    <row r="2502" spans="1:34" ht="133.15" customHeight="1">
      <c r="A2502" s="1218"/>
      <c r="AH2502" s="1219"/>
    </row>
    <row r="2503" spans="1:34" ht="133.15" customHeight="1">
      <c r="A2503" s="1220"/>
      <c r="B2503" s="1221"/>
      <c r="C2503" s="1221"/>
      <c r="D2503" s="1221"/>
      <c r="E2503" s="1221"/>
      <c r="F2503" s="1221"/>
      <c r="G2503" s="1221"/>
      <c r="H2503" s="1221"/>
      <c r="I2503" s="1221"/>
      <c r="J2503" s="1221"/>
      <c r="K2503" s="1221"/>
      <c r="L2503" s="1221"/>
      <c r="M2503" s="1221"/>
      <c r="N2503" s="1221"/>
      <c r="O2503" s="1221"/>
      <c r="P2503" s="1221"/>
      <c r="Q2503" s="1221"/>
      <c r="R2503" s="1221"/>
      <c r="S2503" s="1221"/>
      <c r="T2503" s="1221"/>
      <c r="U2503" s="1221"/>
      <c r="V2503" s="1221"/>
      <c r="W2503" s="1221"/>
      <c r="X2503" s="1221"/>
      <c r="Y2503" s="1221"/>
      <c r="Z2503" s="1221"/>
      <c r="AA2503" s="1221"/>
      <c r="AB2503" s="1221"/>
      <c r="AC2503" s="1221"/>
      <c r="AD2503" s="1221"/>
      <c r="AE2503" s="1221"/>
      <c r="AF2503" s="1221"/>
      <c r="AG2503" s="1221"/>
      <c r="AH2503" s="1222"/>
    </row>
    <row r="2504" spans="1:34" ht="5.85" customHeight="1">
      <c r="A2504" s="1777"/>
      <c r="B2504" s="1778"/>
      <c r="C2504" s="1778"/>
      <c r="D2504" s="1778"/>
      <c r="E2504" s="1778"/>
      <c r="F2504" s="1778"/>
      <c r="G2504" s="1778"/>
      <c r="H2504" s="1778"/>
      <c r="I2504" s="1778"/>
      <c r="J2504" s="1778"/>
      <c r="K2504" s="1778"/>
      <c r="L2504" s="1778"/>
      <c r="M2504" s="1778"/>
      <c r="N2504" s="1778"/>
      <c r="O2504" s="1778"/>
      <c r="P2504" s="1778"/>
      <c r="Q2504" s="1778"/>
      <c r="R2504" s="1778"/>
      <c r="S2504" s="1778"/>
      <c r="T2504" s="1778"/>
      <c r="U2504" s="1778"/>
      <c r="V2504" s="1778"/>
      <c r="W2504" s="1778"/>
      <c r="X2504" s="1778"/>
      <c r="Y2504" s="1778"/>
      <c r="Z2504" s="1778"/>
      <c r="AA2504" s="1778"/>
      <c r="AB2504" s="1778"/>
      <c r="AC2504" s="1778"/>
      <c r="AD2504" s="1778"/>
      <c r="AE2504" s="1778"/>
      <c r="AF2504" s="1778"/>
      <c r="AG2504" s="1778"/>
      <c r="AH2504" s="1779"/>
    </row>
    <row r="2505" spans="1:34" ht="10.9" customHeight="1">
      <c r="A2505" s="1780" t="s">
        <v>2834</v>
      </c>
      <c r="B2505" s="1310"/>
      <c r="C2505" s="1310"/>
      <c r="D2505" s="1310"/>
      <c r="E2505" s="1310"/>
      <c r="F2505" s="1310"/>
      <c r="G2505" s="1310"/>
      <c r="H2505" s="1310"/>
      <c r="I2505" s="1310"/>
      <c r="J2505" s="1310"/>
      <c r="K2505" s="1310"/>
      <c r="L2505" s="1310"/>
      <c r="M2505" s="1310"/>
      <c r="N2505" s="1310"/>
      <c r="O2505" s="1310"/>
      <c r="P2505" s="1310"/>
      <c r="Q2505" s="1310"/>
      <c r="R2505" s="1310"/>
      <c r="S2505" s="1310"/>
      <c r="T2505" s="1310"/>
      <c r="U2505" s="1310"/>
      <c r="V2505" s="1310"/>
      <c r="W2505" s="1310"/>
      <c r="X2505" s="1310"/>
      <c r="Y2505" s="1310"/>
      <c r="Z2505" s="1310"/>
      <c r="AA2505" s="1310"/>
      <c r="AB2505" s="1310"/>
      <c r="AC2505" s="1310"/>
      <c r="AD2505" s="1309"/>
      <c r="AE2505" s="1309"/>
      <c r="AF2505" s="1781" t="s">
        <v>3196</v>
      </c>
      <c r="AG2505" s="1781"/>
      <c r="AH2505" s="1782"/>
    </row>
    <row r="2506" spans="1:34" ht="5.85" customHeight="1">
      <c r="A2506" s="1780"/>
      <c r="B2506" s="1310"/>
      <c r="C2506" s="1310"/>
      <c r="D2506" s="1310"/>
      <c r="E2506" s="1310"/>
      <c r="F2506" s="1310"/>
      <c r="G2506" s="1310"/>
      <c r="H2506" s="1310"/>
      <c r="I2506" s="1310"/>
      <c r="J2506" s="1310"/>
      <c r="K2506" s="1310"/>
      <c r="L2506" s="1310"/>
      <c r="M2506" s="1310"/>
      <c r="N2506" s="1310"/>
      <c r="O2506" s="1310"/>
      <c r="P2506" s="1310"/>
      <c r="Q2506" s="1310"/>
      <c r="R2506" s="1310"/>
      <c r="S2506" s="1310"/>
      <c r="T2506" s="1310"/>
      <c r="U2506" s="1310"/>
      <c r="V2506" s="1310"/>
      <c r="W2506" s="1310"/>
      <c r="X2506" s="1310"/>
      <c r="Y2506" s="1310"/>
      <c r="Z2506" s="1310"/>
      <c r="AA2506" s="1310"/>
      <c r="AB2506" s="1310"/>
      <c r="AC2506" s="1310"/>
      <c r="AD2506" s="1311"/>
      <c r="AE2506" s="1311"/>
      <c r="AF2506" s="1311"/>
      <c r="AG2506" s="1311"/>
      <c r="AH2506" s="1782"/>
    </row>
    <row r="2507" spans="1:34" ht="11.65" customHeight="1">
      <c r="A2507" s="1783" t="s">
        <v>2836</v>
      </c>
      <c r="B2507" s="1784"/>
      <c r="C2507" s="1784"/>
      <c r="D2507" s="1784"/>
      <c r="E2507" s="1784"/>
      <c r="F2507" s="1784"/>
      <c r="G2507" s="1784"/>
      <c r="H2507" s="1784"/>
      <c r="I2507" s="1784"/>
      <c r="J2507" s="1784"/>
      <c r="K2507" s="1784"/>
      <c r="L2507" s="1784"/>
      <c r="M2507" s="1784"/>
      <c r="N2507" s="1784"/>
      <c r="O2507" s="1784"/>
      <c r="P2507" s="1784"/>
      <c r="Q2507" s="1784"/>
      <c r="R2507" s="1784"/>
      <c r="S2507" s="1784"/>
      <c r="T2507" s="1784"/>
      <c r="U2507" s="1784"/>
      <c r="V2507" s="1784"/>
      <c r="W2507" s="1784"/>
      <c r="X2507" s="1784"/>
      <c r="Y2507" s="1784"/>
      <c r="Z2507" s="1784"/>
      <c r="AA2507" s="1784"/>
      <c r="AB2507" s="1784"/>
      <c r="AC2507" s="1784"/>
      <c r="AD2507" s="1311"/>
      <c r="AE2507" s="1311"/>
      <c r="AF2507" s="1311"/>
      <c r="AG2507" s="1311"/>
      <c r="AH2507" s="1782"/>
    </row>
    <row r="2508" spans="1:34" ht="23.25" customHeight="1">
      <c r="A2508" s="1785" t="s">
        <v>2837</v>
      </c>
      <c r="B2508" s="1786"/>
      <c r="C2508" s="1786"/>
      <c r="D2508" s="1786"/>
      <c r="E2508" s="1786"/>
      <c r="F2508" s="1786"/>
      <c r="G2508" s="1786"/>
      <c r="H2508" s="1786"/>
      <c r="I2508" s="1786"/>
      <c r="J2508" s="1786"/>
      <c r="K2508" s="1786"/>
      <c r="L2508" s="1786"/>
      <c r="M2508" s="1786"/>
      <c r="N2508" s="1786"/>
      <c r="O2508" s="1786"/>
      <c r="P2508" s="1786"/>
      <c r="Q2508" s="1786"/>
      <c r="R2508" s="1786"/>
      <c r="S2508" s="1786"/>
      <c r="T2508" s="1786"/>
      <c r="U2508" s="1786"/>
      <c r="V2508" s="1786"/>
      <c r="W2508" s="1786"/>
      <c r="X2508" s="1786"/>
      <c r="Y2508" s="1786"/>
      <c r="Z2508" s="1786"/>
      <c r="AA2508" s="1786"/>
      <c r="AB2508" s="1786"/>
      <c r="AC2508" s="1786"/>
      <c r="AD2508" s="1311"/>
      <c r="AE2508" s="1311"/>
      <c r="AF2508" s="1311"/>
      <c r="AG2508" s="1311"/>
      <c r="AH2508" s="1782"/>
    </row>
    <row r="2509" spans="1:34" ht="5.0999999999999996" customHeight="1">
      <c r="A2509" s="1787" t="s">
        <v>2838</v>
      </c>
      <c r="B2509" s="1788"/>
      <c r="C2509" s="1788"/>
      <c r="D2509" s="1788"/>
      <c r="E2509" s="1788"/>
      <c r="F2509" s="1788"/>
      <c r="G2509" s="1788"/>
      <c r="H2509" s="1788"/>
      <c r="I2509" s="1788"/>
      <c r="J2509" s="1788"/>
      <c r="K2509" s="1788"/>
      <c r="L2509" s="1788"/>
      <c r="M2509" s="1788"/>
      <c r="N2509" s="1788"/>
      <c r="O2509" s="1788"/>
      <c r="P2509" s="1788"/>
      <c r="Q2509" s="1788"/>
      <c r="R2509" s="1788"/>
      <c r="S2509" s="1788"/>
      <c r="T2509" s="1788"/>
      <c r="U2509" s="1788"/>
      <c r="V2509" s="1788"/>
      <c r="W2509" s="1788"/>
      <c r="X2509" s="1788"/>
      <c r="Y2509" s="1788"/>
      <c r="Z2509" s="1788"/>
      <c r="AA2509" s="1788"/>
      <c r="AB2509" s="1788"/>
      <c r="AC2509" s="1788"/>
      <c r="AD2509" s="1311"/>
      <c r="AE2509" s="1311"/>
      <c r="AF2509" s="1311"/>
      <c r="AG2509" s="1311"/>
      <c r="AH2509" s="1782"/>
    </row>
    <row r="2510" spans="1:34" ht="5.85" customHeight="1">
      <c r="A2510" s="1787"/>
      <c r="B2510" s="1788"/>
      <c r="C2510" s="1788"/>
      <c r="D2510" s="1788"/>
      <c r="E2510" s="1788"/>
      <c r="F2510" s="1788"/>
      <c r="G2510" s="1788"/>
      <c r="H2510" s="1788"/>
      <c r="I2510" s="1788"/>
      <c r="J2510" s="1788"/>
      <c r="K2510" s="1788"/>
      <c r="L2510" s="1788"/>
      <c r="M2510" s="1788"/>
      <c r="N2510" s="1788"/>
      <c r="O2510" s="1788"/>
      <c r="P2510" s="1788"/>
      <c r="Q2510" s="1788"/>
      <c r="R2510" s="1788"/>
      <c r="S2510" s="1788"/>
      <c r="T2510" s="1788"/>
      <c r="U2510" s="1788"/>
      <c r="V2510" s="1788"/>
      <c r="W2510" s="1788"/>
      <c r="X2510" s="1788"/>
      <c r="Y2510" s="1788"/>
      <c r="Z2510" s="1788"/>
      <c r="AA2510" s="1788"/>
      <c r="AB2510" s="1788"/>
      <c r="AC2510" s="1788"/>
      <c r="AD2510" s="1782"/>
      <c r="AE2510" s="1309"/>
      <c r="AF2510" s="1309"/>
      <c r="AG2510" s="1309"/>
      <c r="AH2510" s="1782"/>
    </row>
    <row r="2511" spans="1:34" ht="11.65" customHeight="1">
      <c r="A2511" s="1787" t="s">
        <v>2839</v>
      </c>
      <c r="B2511" s="1788"/>
      <c r="C2511" s="1788"/>
      <c r="D2511" s="1788"/>
      <c r="E2511" s="1788"/>
      <c r="F2511" s="1788"/>
      <c r="G2511" s="1788"/>
      <c r="H2511" s="1788"/>
      <c r="I2511" s="1788"/>
      <c r="J2511" s="1788"/>
      <c r="K2511" s="1788"/>
      <c r="L2511" s="1788"/>
      <c r="M2511" s="1788"/>
      <c r="N2511" s="1788"/>
      <c r="O2511" s="1788"/>
      <c r="P2511" s="1788"/>
      <c r="Q2511" s="1788"/>
      <c r="R2511" s="1788"/>
      <c r="S2511" s="1788"/>
      <c r="T2511" s="1788"/>
      <c r="U2511" s="1788"/>
      <c r="V2511" s="1788"/>
      <c r="W2511" s="1788"/>
      <c r="X2511" s="1788"/>
      <c r="Y2511" s="1788"/>
      <c r="Z2511" s="1788"/>
      <c r="AA2511" s="1788"/>
      <c r="AB2511" s="1788"/>
      <c r="AC2511" s="1788"/>
      <c r="AD2511" s="1818" t="s">
        <v>2840</v>
      </c>
      <c r="AE2511" s="1818"/>
      <c r="AF2511" s="1206">
        <v>21.23</v>
      </c>
      <c r="AG2511" s="1207" t="s">
        <v>5</v>
      </c>
      <c r="AH2511" s="1800"/>
    </row>
    <row r="2512" spans="1:34" ht="11.65" customHeight="1">
      <c r="A2512" s="1819" t="s">
        <v>2841</v>
      </c>
      <c r="B2512" s="1820"/>
      <c r="C2512" s="1820"/>
      <c r="D2512" s="1820"/>
      <c r="E2512" s="1820"/>
      <c r="F2512" s="1820"/>
      <c r="G2512" s="1820"/>
      <c r="H2512" s="1820"/>
      <c r="I2512" s="1820"/>
      <c r="J2512" s="1820"/>
      <c r="K2512" s="1820"/>
      <c r="L2512" s="1820"/>
      <c r="M2512" s="1820"/>
      <c r="N2512" s="1820"/>
      <c r="O2512" s="1820"/>
      <c r="P2512" s="1820"/>
      <c r="Q2512" s="1820"/>
      <c r="R2512" s="1820"/>
      <c r="S2512" s="1820"/>
      <c r="T2512" s="1820"/>
      <c r="U2512" s="1820"/>
      <c r="V2512" s="1820"/>
      <c r="W2512" s="1820"/>
      <c r="X2512" s="1820"/>
      <c r="Y2512" s="1820"/>
      <c r="Z2512" s="1820"/>
      <c r="AA2512" s="1820"/>
      <c r="AB2512" s="1820"/>
      <c r="AC2512" s="1820"/>
      <c r="AD2512" s="1821" t="s">
        <v>2842</v>
      </c>
      <c r="AE2512" s="1821"/>
      <c r="AF2512" s="1210">
        <v>15</v>
      </c>
      <c r="AG2512" s="1211" t="s">
        <v>5</v>
      </c>
      <c r="AH2512" s="1800"/>
    </row>
    <row r="2513" spans="1:34" ht="16.7" customHeight="1">
      <c r="A2513" s="1822" t="s">
        <v>2843</v>
      </c>
      <c r="B2513" s="1802"/>
      <c r="C2513" s="1802"/>
      <c r="D2513" s="1778"/>
      <c r="E2513" s="1823" t="s">
        <v>2650</v>
      </c>
      <c r="F2513" s="1823"/>
      <c r="G2513" s="1823"/>
      <c r="H2513" s="1823"/>
      <c r="I2513" s="1823"/>
      <c r="J2513" s="1823"/>
      <c r="K2513" s="1823"/>
      <c r="L2513" s="1823"/>
      <c r="M2513" s="1823"/>
      <c r="N2513" s="1823"/>
      <c r="O2513" s="1823"/>
      <c r="P2513" s="1823"/>
      <c r="Q2513" s="1823"/>
      <c r="R2513" s="1823"/>
      <c r="S2513" s="1823"/>
      <c r="T2513" s="1823"/>
      <c r="U2513" s="1823"/>
      <c r="V2513" s="1823"/>
      <c r="W2513" s="1823"/>
      <c r="X2513" s="1823"/>
      <c r="Y2513" s="1823"/>
      <c r="Z2513" s="1823"/>
      <c r="AA2513" s="1823"/>
      <c r="AB2513" s="1823"/>
      <c r="AC2513" s="1823"/>
      <c r="AD2513" s="1823"/>
      <c r="AE2513" s="1823"/>
      <c r="AF2513" s="1823"/>
      <c r="AG2513" s="1823"/>
      <c r="AH2513" s="1779"/>
    </row>
    <row r="2514" spans="1:34" ht="17.45" customHeight="1">
      <c r="A2514" s="1824" t="s">
        <v>2844</v>
      </c>
      <c r="B2514" s="1816"/>
      <c r="C2514" s="1816"/>
      <c r="D2514" s="1309"/>
      <c r="E2514" s="1815" t="s">
        <v>2649</v>
      </c>
      <c r="F2514" s="1815"/>
      <c r="G2514" s="1111"/>
      <c r="H2514" s="1796" t="s">
        <v>2845</v>
      </c>
      <c r="I2514" s="1796"/>
      <c r="J2514" s="1796" t="s">
        <v>497</v>
      </c>
      <c r="K2514" s="1796"/>
      <c r="L2514" s="1309"/>
      <c r="M2514" s="1309"/>
      <c r="N2514" s="1816" t="s">
        <v>2846</v>
      </c>
      <c r="O2514" s="1816"/>
      <c r="P2514" s="1816"/>
      <c r="Q2514" s="1816"/>
      <c r="R2514" s="1817">
        <v>84.62</v>
      </c>
      <c r="S2514" s="1817"/>
      <c r="T2514" s="1817"/>
      <c r="U2514" s="1817"/>
      <c r="V2514" s="1309"/>
      <c r="W2514" s="1309"/>
      <c r="X2514" s="1309"/>
      <c r="Y2514" s="1796" t="s">
        <v>2847</v>
      </c>
      <c r="Z2514" s="1796"/>
      <c r="AA2514" s="1796"/>
      <c r="AB2514" s="1796"/>
      <c r="AC2514" s="1796"/>
      <c r="AD2514" s="1796"/>
      <c r="AE2514" s="1796"/>
      <c r="AF2514" s="1797" t="s">
        <v>2848</v>
      </c>
      <c r="AG2514" s="1797"/>
      <c r="AH2514" s="1782"/>
    </row>
    <row r="2515" spans="1:34" ht="5.85" customHeight="1">
      <c r="A2515" s="1798"/>
      <c r="B2515" s="1799"/>
      <c r="C2515" s="1799"/>
      <c r="D2515" s="1799"/>
      <c r="E2515" s="1799"/>
      <c r="F2515" s="1799"/>
      <c r="G2515" s="1799"/>
      <c r="H2515" s="1799"/>
      <c r="I2515" s="1799"/>
      <c r="J2515" s="1799"/>
      <c r="K2515" s="1799"/>
      <c r="L2515" s="1799"/>
      <c r="M2515" s="1799"/>
      <c r="N2515" s="1799"/>
      <c r="O2515" s="1799"/>
      <c r="P2515" s="1799"/>
      <c r="Q2515" s="1799"/>
      <c r="R2515" s="1799"/>
      <c r="S2515" s="1799"/>
      <c r="T2515" s="1799"/>
      <c r="U2515" s="1799"/>
      <c r="V2515" s="1799"/>
      <c r="W2515" s="1799"/>
      <c r="X2515" s="1799"/>
      <c r="Y2515" s="1799"/>
      <c r="Z2515" s="1799"/>
      <c r="AA2515" s="1799"/>
      <c r="AB2515" s="1799"/>
      <c r="AC2515" s="1799"/>
      <c r="AD2515" s="1799"/>
      <c r="AE2515" s="1799"/>
      <c r="AF2515" s="1799"/>
      <c r="AG2515" s="1799"/>
      <c r="AH2515" s="1800"/>
    </row>
    <row r="2516" spans="1:34" ht="17.45" customHeight="1">
      <c r="A2516" s="1801" t="s">
        <v>2849</v>
      </c>
      <c r="B2516" s="1802"/>
      <c r="C2516" s="1802"/>
      <c r="D2516" s="1802"/>
      <c r="E2516" s="1802"/>
      <c r="F2516" s="1802"/>
      <c r="G2516" s="1802"/>
      <c r="H2516" s="1802"/>
      <c r="I2516" s="1802"/>
      <c r="J2516" s="1803"/>
      <c r="K2516" s="1789" t="s">
        <v>2850</v>
      </c>
      <c r="L2516" s="1807"/>
      <c r="M2516" s="1789" t="s">
        <v>2851</v>
      </c>
      <c r="N2516" s="1790"/>
      <c r="O2516" s="1790"/>
      <c r="P2516" s="1790"/>
      <c r="Q2516" s="1790"/>
      <c r="R2516" s="1790"/>
      <c r="S2516" s="1790"/>
      <c r="T2516" s="1791"/>
      <c r="U2516" s="1789" t="s">
        <v>2852</v>
      </c>
      <c r="V2516" s="1790"/>
      <c r="W2516" s="1790"/>
      <c r="X2516" s="1790"/>
      <c r="Y2516" s="1790"/>
      <c r="Z2516" s="1790"/>
      <c r="AA2516" s="1790"/>
      <c r="AB2516" s="1790"/>
      <c r="AC2516" s="1790"/>
      <c r="AD2516" s="1791"/>
      <c r="AE2516" s="1810" t="s">
        <v>2853</v>
      </c>
      <c r="AF2516" s="1811"/>
      <c r="AG2516" s="1811"/>
      <c r="AH2516" s="1814"/>
    </row>
    <row r="2517" spans="1:34" ht="16.7" customHeight="1">
      <c r="A2517" s="1804"/>
      <c r="B2517" s="1805"/>
      <c r="C2517" s="1805"/>
      <c r="D2517" s="1805"/>
      <c r="E2517" s="1805"/>
      <c r="F2517" s="1805"/>
      <c r="G2517" s="1805"/>
      <c r="H2517" s="1805"/>
      <c r="I2517" s="1805"/>
      <c r="J2517" s="1806"/>
      <c r="K2517" s="1808"/>
      <c r="L2517" s="1809"/>
      <c r="M2517" s="1789" t="s">
        <v>2854</v>
      </c>
      <c r="N2517" s="1790"/>
      <c r="O2517" s="1790"/>
      <c r="P2517" s="1791"/>
      <c r="Q2517" s="1789" t="s">
        <v>2855</v>
      </c>
      <c r="R2517" s="1790"/>
      <c r="S2517" s="1790"/>
      <c r="T2517" s="1791"/>
      <c r="U2517" s="1789" t="s">
        <v>2854</v>
      </c>
      <c r="V2517" s="1790"/>
      <c r="W2517" s="1790"/>
      <c r="X2517" s="1790"/>
      <c r="Y2517" s="1790"/>
      <c r="Z2517" s="1791"/>
      <c r="AA2517" s="1789" t="s">
        <v>2855</v>
      </c>
      <c r="AB2517" s="1790"/>
      <c r="AC2517" s="1790"/>
      <c r="AD2517" s="1791"/>
      <c r="AE2517" s="1812"/>
      <c r="AF2517" s="1813"/>
      <c r="AG2517" s="1813"/>
      <c r="AH2517" s="1800"/>
    </row>
    <row r="2518" spans="1:34" ht="17.45" customHeight="1">
      <c r="A2518" s="1223"/>
      <c r="B2518" s="1224" t="s">
        <v>1493</v>
      </c>
      <c r="C2518" s="1875" t="s">
        <v>3074</v>
      </c>
      <c r="D2518" s="1876"/>
      <c r="E2518" s="1876"/>
      <c r="F2518" s="1876"/>
      <c r="G2518" s="1876"/>
      <c r="H2518" s="1876"/>
      <c r="I2518" s="1876"/>
      <c r="J2518" s="1875"/>
      <c r="K2518" s="1877">
        <v>1</v>
      </c>
      <c r="L2518" s="1878"/>
      <c r="M2518" s="1877">
        <v>1</v>
      </c>
      <c r="N2518" s="1879"/>
      <c r="O2518" s="1879"/>
      <c r="P2518" s="1878"/>
      <c r="Q2518" s="1877">
        <v>0</v>
      </c>
      <c r="R2518" s="1879"/>
      <c r="S2518" s="1879"/>
      <c r="T2518" s="1878"/>
      <c r="U2518" s="1880">
        <v>365.74619999999999</v>
      </c>
      <c r="V2518" s="1881"/>
      <c r="W2518" s="1881"/>
      <c r="X2518" s="1881"/>
      <c r="Y2518" s="1881"/>
      <c r="Z2518" s="1882"/>
      <c r="AA2518" s="1880">
        <v>150.94280000000001</v>
      </c>
      <c r="AB2518" s="1881"/>
      <c r="AC2518" s="1881"/>
      <c r="AD2518" s="1882"/>
      <c r="AE2518" s="1865">
        <v>365.74619999999999</v>
      </c>
      <c r="AF2518" s="1847"/>
      <c r="AG2518" s="1847"/>
      <c r="AH2518" s="1225"/>
    </row>
    <row r="2519" spans="1:34" ht="16.7" customHeight="1">
      <c r="A2519" s="1218"/>
      <c r="B2519" s="1205" t="s">
        <v>1495</v>
      </c>
      <c r="C2519" s="1903" t="s">
        <v>3075</v>
      </c>
      <c r="D2519" s="1815"/>
      <c r="E2519" s="1815"/>
      <c r="F2519" s="1815"/>
      <c r="G2519" s="1815"/>
      <c r="H2519" s="1815"/>
      <c r="I2519" s="1815"/>
      <c r="J2519" s="1903"/>
      <c r="K2519" s="1904">
        <v>2</v>
      </c>
      <c r="L2519" s="1905"/>
      <c r="M2519" s="1904">
        <v>0.53</v>
      </c>
      <c r="N2519" s="1817"/>
      <c r="O2519" s="1817"/>
      <c r="P2519" s="1905"/>
      <c r="Q2519" s="1904">
        <v>0.47</v>
      </c>
      <c r="R2519" s="1817"/>
      <c r="S2519" s="1817"/>
      <c r="T2519" s="1905"/>
      <c r="U2519" s="1906">
        <v>286.15780000000001</v>
      </c>
      <c r="V2519" s="1907"/>
      <c r="W2519" s="1907"/>
      <c r="X2519" s="1907"/>
      <c r="Y2519" s="1907"/>
      <c r="Z2519" s="1908"/>
      <c r="AA2519" s="1906">
        <v>128.36429999999999</v>
      </c>
      <c r="AB2519" s="1907"/>
      <c r="AC2519" s="1907"/>
      <c r="AD2519" s="1908"/>
      <c r="AE2519" s="1909">
        <v>423.98970000000003</v>
      </c>
      <c r="AF2519" s="1841"/>
      <c r="AG2519" s="1841"/>
      <c r="AH2519" s="1219"/>
    </row>
    <row r="2520" spans="1:34" ht="17.45" customHeight="1">
      <c r="A2520" s="1218"/>
      <c r="B2520" s="1205" t="s">
        <v>1470</v>
      </c>
      <c r="C2520" s="1903" t="s">
        <v>2921</v>
      </c>
      <c r="D2520" s="1815"/>
      <c r="E2520" s="1815"/>
      <c r="F2520" s="1815"/>
      <c r="G2520" s="1815"/>
      <c r="H2520" s="1815"/>
      <c r="I2520" s="1815"/>
      <c r="J2520" s="1903"/>
      <c r="K2520" s="1904">
        <v>1</v>
      </c>
      <c r="L2520" s="1905"/>
      <c r="M2520" s="1904">
        <v>0.76</v>
      </c>
      <c r="N2520" s="1817"/>
      <c r="O2520" s="1817"/>
      <c r="P2520" s="1905"/>
      <c r="Q2520" s="1904">
        <v>0.24</v>
      </c>
      <c r="R2520" s="1817"/>
      <c r="S2520" s="1817"/>
      <c r="T2520" s="1905"/>
      <c r="U2520" s="1906">
        <v>353.99419999999998</v>
      </c>
      <c r="V2520" s="1907"/>
      <c r="W2520" s="1907"/>
      <c r="X2520" s="1907"/>
      <c r="Y2520" s="1907"/>
      <c r="Z2520" s="1908"/>
      <c r="AA2520" s="1906">
        <v>100.35299999999999</v>
      </c>
      <c r="AB2520" s="1907"/>
      <c r="AC2520" s="1907"/>
      <c r="AD2520" s="1908"/>
      <c r="AE2520" s="1909">
        <v>293.12029999999999</v>
      </c>
      <c r="AF2520" s="1841"/>
      <c r="AG2520" s="1841"/>
      <c r="AH2520" s="1219"/>
    </row>
    <row r="2521" spans="1:34" ht="17.45" customHeight="1">
      <c r="A2521" s="1220"/>
      <c r="B2521" s="1209" t="s">
        <v>1484</v>
      </c>
      <c r="C2521" s="1866" t="s">
        <v>3072</v>
      </c>
      <c r="D2521" s="1867"/>
      <c r="E2521" s="1867"/>
      <c r="F2521" s="1867"/>
      <c r="G2521" s="1867"/>
      <c r="H2521" s="1867"/>
      <c r="I2521" s="1867"/>
      <c r="J2521" s="1866"/>
      <c r="K2521" s="1868">
        <v>2</v>
      </c>
      <c r="L2521" s="1869"/>
      <c r="M2521" s="1868">
        <v>0.66</v>
      </c>
      <c r="N2521" s="1870"/>
      <c r="O2521" s="1870"/>
      <c r="P2521" s="1869"/>
      <c r="Q2521" s="1868">
        <v>0.34</v>
      </c>
      <c r="R2521" s="1870"/>
      <c r="S2521" s="1870"/>
      <c r="T2521" s="1869"/>
      <c r="U2521" s="1871">
        <v>327.64510000000001</v>
      </c>
      <c r="V2521" s="1872"/>
      <c r="W2521" s="1872"/>
      <c r="X2521" s="1872"/>
      <c r="Y2521" s="1872"/>
      <c r="Z2521" s="1873"/>
      <c r="AA2521" s="1871">
        <v>162.26230000000001</v>
      </c>
      <c r="AB2521" s="1872"/>
      <c r="AC2521" s="1872"/>
      <c r="AD2521" s="1873"/>
      <c r="AE2521" s="1874">
        <v>542.82989999999995</v>
      </c>
      <c r="AF2521" s="1843"/>
      <c r="AG2521" s="1843"/>
      <c r="AH2521" s="1222"/>
    </row>
    <row r="2522" spans="1:34" ht="16.7" customHeight="1">
      <c r="A2522" s="1792"/>
      <c r="B2522" s="1793"/>
      <c r="C2522" s="1793"/>
      <c r="D2522" s="1793"/>
      <c r="E2522" s="1793"/>
      <c r="F2522" s="1793"/>
      <c r="G2522" s="1793"/>
      <c r="H2522" s="1793"/>
      <c r="I2522" s="1793"/>
      <c r="J2522" s="1793"/>
      <c r="K2522" s="1794" t="s">
        <v>2856</v>
      </c>
      <c r="L2522" s="1794"/>
      <c r="M2522" s="1794"/>
      <c r="N2522" s="1794"/>
      <c r="O2522" s="1794"/>
      <c r="P2522" s="1794"/>
      <c r="Q2522" s="1794"/>
      <c r="R2522" s="1794"/>
      <c r="S2522" s="1794"/>
      <c r="T2522" s="1794"/>
      <c r="U2522" s="1794"/>
      <c r="V2522" s="1794"/>
      <c r="W2522" s="1794"/>
      <c r="X2522" s="1794"/>
      <c r="Y2522" s="1794"/>
      <c r="Z2522" s="1794"/>
      <c r="AA2522" s="1795">
        <v>1625.6860999999999</v>
      </c>
      <c r="AB2522" s="1795"/>
      <c r="AC2522" s="1795"/>
      <c r="AD2522" s="1795"/>
      <c r="AE2522" s="1795"/>
      <c r="AF2522" s="1795"/>
      <c r="AG2522" s="1795"/>
      <c r="AH2522" s="1213"/>
    </row>
    <row r="2523" spans="1:34" ht="17.45" customHeight="1">
      <c r="A2523" s="1801" t="s">
        <v>2857</v>
      </c>
      <c r="B2523" s="1825"/>
      <c r="C2523" s="1825"/>
      <c r="D2523" s="1825"/>
      <c r="E2523" s="1825"/>
      <c r="F2523" s="1825"/>
      <c r="G2523" s="1825"/>
      <c r="H2523" s="1825"/>
      <c r="I2523" s="1825"/>
      <c r="J2523" s="1825"/>
      <c r="K2523" s="1825"/>
      <c r="L2523" s="1825"/>
      <c r="M2523" s="1825"/>
      <c r="N2523" s="1826"/>
      <c r="O2523" s="1789" t="s">
        <v>2858</v>
      </c>
      <c r="P2523" s="1790"/>
      <c r="Q2523" s="1790"/>
      <c r="R2523" s="1790"/>
      <c r="S2523" s="1791"/>
      <c r="T2523" s="1827" t="s">
        <v>2850</v>
      </c>
      <c r="U2523" s="1790"/>
      <c r="V2523" s="1790"/>
      <c r="W2523" s="1213"/>
      <c r="X2523" s="1789" t="s">
        <v>2859</v>
      </c>
      <c r="Y2523" s="1790"/>
      <c r="Z2523" s="1790"/>
      <c r="AA2523" s="1790"/>
      <c r="AB2523" s="1790"/>
      <c r="AC2523" s="1790"/>
      <c r="AD2523" s="1791"/>
      <c r="AE2523" s="1810" t="s">
        <v>2853</v>
      </c>
      <c r="AF2523" s="1828"/>
      <c r="AG2523" s="1828"/>
      <c r="AH2523" s="1213"/>
    </row>
    <row r="2524" spans="1:34" ht="17.45" customHeight="1">
      <c r="A2524" s="1215"/>
      <c r="B2524" s="1216" t="s">
        <v>1009</v>
      </c>
      <c r="C2524" s="1829" t="s">
        <v>1010</v>
      </c>
      <c r="D2524" s="1830"/>
      <c r="E2524" s="1830"/>
      <c r="F2524" s="1830"/>
      <c r="G2524" s="1830"/>
      <c r="H2524" s="1830"/>
      <c r="I2524" s="1830"/>
      <c r="J2524" s="1830"/>
      <c r="K2524" s="1830"/>
      <c r="L2524" s="1830"/>
      <c r="M2524" s="1830"/>
      <c r="N2524" s="1829"/>
      <c r="O2524" s="1831">
        <v>0</v>
      </c>
      <c r="P2524" s="1832"/>
      <c r="Q2524" s="1832"/>
      <c r="R2524" s="1832"/>
      <c r="S2524" s="1833"/>
      <c r="T2524" s="1858">
        <v>1</v>
      </c>
      <c r="U2524" s="1832"/>
      <c r="V2524" s="1832"/>
      <c r="W2524" s="1217"/>
      <c r="X2524" s="1859">
        <v>22.268799999999999</v>
      </c>
      <c r="Y2524" s="1860"/>
      <c r="Z2524" s="1860"/>
      <c r="AA2524" s="1860"/>
      <c r="AB2524" s="1860"/>
      <c r="AC2524" s="1860"/>
      <c r="AD2524" s="1861"/>
      <c r="AE2524" s="1839">
        <v>22.268799999999999</v>
      </c>
      <c r="AF2524" s="1795"/>
      <c r="AG2524" s="1795"/>
      <c r="AH2524" s="1217"/>
    </row>
    <row r="2525" spans="1:34" ht="16.7" customHeight="1">
      <c r="A2525" s="1792"/>
      <c r="B2525" s="1778"/>
      <c r="C2525" s="1778"/>
      <c r="D2525" s="1778"/>
      <c r="E2525" s="1778"/>
      <c r="F2525" s="1778"/>
      <c r="G2525" s="1778"/>
      <c r="H2525" s="1778"/>
      <c r="I2525" s="1846" t="s">
        <v>2860</v>
      </c>
      <c r="J2525" s="1846"/>
      <c r="K2525" s="1846"/>
      <c r="L2525" s="1846"/>
      <c r="M2525" s="1846"/>
      <c r="N2525" s="1846"/>
      <c r="O2525" s="1846"/>
      <c r="P2525" s="1846"/>
      <c r="Q2525" s="1846"/>
      <c r="R2525" s="1846"/>
      <c r="S2525" s="1846"/>
      <c r="T2525" s="1846"/>
      <c r="U2525" s="1846"/>
      <c r="V2525" s="1846"/>
      <c r="W2525" s="1846"/>
      <c r="X2525" s="1846"/>
      <c r="Y2525" s="1846"/>
      <c r="Z2525" s="1793"/>
      <c r="AA2525" s="1847">
        <v>22.268799999999999</v>
      </c>
      <c r="AB2525" s="1847"/>
      <c r="AC2525" s="1847"/>
      <c r="AD2525" s="1847"/>
      <c r="AE2525" s="1847"/>
      <c r="AF2525" s="1847"/>
      <c r="AG2525" s="1847"/>
      <c r="AH2525" s="1814"/>
    </row>
    <row r="2526" spans="1:34" ht="17.45" customHeight="1">
      <c r="A2526" s="1844"/>
      <c r="B2526" s="1309"/>
      <c r="C2526" s="1309"/>
      <c r="D2526" s="1309"/>
      <c r="E2526" s="1309"/>
      <c r="F2526" s="1309"/>
      <c r="G2526" s="1309"/>
      <c r="H2526" s="1309"/>
      <c r="I2526" s="1840" t="s">
        <v>2861</v>
      </c>
      <c r="J2526" s="1840"/>
      <c r="K2526" s="1840"/>
      <c r="L2526" s="1840"/>
      <c r="M2526" s="1840"/>
      <c r="N2526" s="1840"/>
      <c r="O2526" s="1840"/>
      <c r="P2526" s="1840"/>
      <c r="Q2526" s="1840"/>
      <c r="R2526" s="1840"/>
      <c r="S2526" s="1840"/>
      <c r="T2526" s="1840"/>
      <c r="U2526" s="1840"/>
      <c r="V2526" s="1840"/>
      <c r="W2526" s="1840"/>
      <c r="X2526" s="1840"/>
      <c r="Y2526" s="1840"/>
      <c r="Z2526" s="1309"/>
      <c r="AA2526" s="1841">
        <v>1647.9549</v>
      </c>
      <c r="AB2526" s="1841"/>
      <c r="AC2526" s="1841"/>
      <c r="AD2526" s="1841"/>
      <c r="AE2526" s="1841"/>
      <c r="AF2526" s="1841"/>
      <c r="AG2526" s="1841"/>
      <c r="AH2526" s="1782"/>
    </row>
    <row r="2527" spans="1:34" ht="16.7" customHeight="1">
      <c r="A2527" s="1844"/>
      <c r="B2527" s="1309"/>
      <c r="C2527" s="1309"/>
      <c r="D2527" s="1309"/>
      <c r="E2527" s="1309"/>
      <c r="F2527" s="1309"/>
      <c r="G2527" s="1309"/>
      <c r="H2527" s="1309"/>
      <c r="I2527" s="1840" t="s">
        <v>2862</v>
      </c>
      <c r="J2527" s="1840"/>
      <c r="K2527" s="1840"/>
      <c r="L2527" s="1840"/>
      <c r="M2527" s="1840"/>
      <c r="N2527" s="1840"/>
      <c r="O2527" s="1840"/>
      <c r="P2527" s="1840"/>
      <c r="Q2527" s="1840"/>
      <c r="R2527" s="1840"/>
      <c r="S2527" s="1840"/>
      <c r="T2527" s="1840"/>
      <c r="U2527" s="1840"/>
      <c r="V2527" s="1840"/>
      <c r="W2527" s="1840"/>
      <c r="X2527" s="1840"/>
      <c r="Y2527" s="1840"/>
      <c r="Z2527" s="1309"/>
      <c r="AA2527" s="1841">
        <v>19.474799999999998</v>
      </c>
      <c r="AB2527" s="1841"/>
      <c r="AC2527" s="1841"/>
      <c r="AD2527" s="1841"/>
      <c r="AE2527" s="1841"/>
      <c r="AF2527" s="1841"/>
      <c r="AG2527" s="1841"/>
      <c r="AH2527" s="1782"/>
    </row>
    <row r="2528" spans="1:34" ht="17.45" customHeight="1">
      <c r="A2528" s="1844"/>
      <c r="B2528" s="1309"/>
      <c r="C2528" s="1309"/>
      <c r="D2528" s="1309"/>
      <c r="E2528" s="1309"/>
      <c r="F2528" s="1309"/>
      <c r="G2528" s="1309"/>
      <c r="H2528" s="1309"/>
      <c r="I2528" s="1840" t="s">
        <v>2863</v>
      </c>
      <c r="J2528" s="1840"/>
      <c r="K2528" s="1840"/>
      <c r="L2528" s="1840"/>
      <c r="M2528" s="1840"/>
      <c r="N2528" s="1840"/>
      <c r="O2528" s="1840"/>
      <c r="P2528" s="1840"/>
      <c r="Q2528" s="1840"/>
      <c r="R2528" s="1840"/>
      <c r="S2528" s="1840"/>
      <c r="T2528" s="1840"/>
      <c r="U2528" s="1840"/>
      <c r="V2528" s="1840"/>
      <c r="W2528" s="1840"/>
      <c r="X2528" s="1840"/>
      <c r="Y2528" s="1840"/>
      <c r="Z2528" s="1309"/>
      <c r="AA2528" s="1841">
        <v>0.10594000000000001</v>
      </c>
      <c r="AB2528" s="1841"/>
      <c r="AC2528" s="1841"/>
      <c r="AD2528" s="1841"/>
      <c r="AE2528" s="1841"/>
      <c r="AF2528" s="1841"/>
      <c r="AG2528" s="1841"/>
      <c r="AH2528" s="1782"/>
    </row>
    <row r="2529" spans="1:34" ht="17.45" customHeight="1">
      <c r="A2529" s="1845"/>
      <c r="B2529" s="1799"/>
      <c r="C2529" s="1799"/>
      <c r="D2529" s="1799"/>
      <c r="E2529" s="1799"/>
      <c r="F2529" s="1799"/>
      <c r="G2529" s="1799"/>
      <c r="H2529" s="1799"/>
      <c r="I2529" s="1842" t="s">
        <v>2864</v>
      </c>
      <c r="J2529" s="1842"/>
      <c r="K2529" s="1842"/>
      <c r="L2529" s="1842"/>
      <c r="M2529" s="1842"/>
      <c r="N2529" s="1842"/>
      <c r="O2529" s="1842"/>
      <c r="P2529" s="1842"/>
      <c r="Q2529" s="1842"/>
      <c r="R2529" s="1842"/>
      <c r="S2529" s="1842"/>
      <c r="T2529" s="1842"/>
      <c r="U2529" s="1842"/>
      <c r="V2529" s="1842"/>
      <c r="W2529" s="1842"/>
      <c r="X2529" s="1842"/>
      <c r="Y2529" s="1842"/>
      <c r="Z2529" s="1799"/>
      <c r="AA2529" s="1843">
        <v>0</v>
      </c>
      <c r="AB2529" s="1843"/>
      <c r="AC2529" s="1843"/>
      <c r="AD2529" s="1843"/>
      <c r="AE2529" s="1843"/>
      <c r="AF2529" s="1843"/>
      <c r="AG2529" s="1843"/>
      <c r="AH2529" s="1800"/>
    </row>
    <row r="2530" spans="1:34" ht="16.7" customHeight="1">
      <c r="A2530" s="1801" t="s">
        <v>2865</v>
      </c>
      <c r="B2530" s="1825"/>
      <c r="C2530" s="1825"/>
      <c r="D2530" s="1825"/>
      <c r="E2530" s="1825"/>
      <c r="F2530" s="1825"/>
      <c r="G2530" s="1825"/>
      <c r="H2530" s="1825"/>
      <c r="I2530" s="1825"/>
      <c r="J2530" s="1825"/>
      <c r="K2530" s="1825"/>
      <c r="L2530" s="1825"/>
      <c r="M2530" s="1825"/>
      <c r="N2530" s="1826"/>
      <c r="O2530" s="1789" t="s">
        <v>2850</v>
      </c>
      <c r="P2530" s="1790"/>
      <c r="Q2530" s="1790"/>
      <c r="R2530" s="1790"/>
      <c r="S2530" s="1791"/>
      <c r="T2530" s="1827" t="s">
        <v>754</v>
      </c>
      <c r="U2530" s="1790"/>
      <c r="V2530" s="1790"/>
      <c r="W2530" s="1213"/>
      <c r="X2530" s="1789" t="s">
        <v>2866</v>
      </c>
      <c r="Y2530" s="1790"/>
      <c r="Z2530" s="1790"/>
      <c r="AA2530" s="1790"/>
      <c r="AB2530" s="1790"/>
      <c r="AC2530" s="1790"/>
      <c r="AD2530" s="1791"/>
      <c r="AE2530" s="1810" t="s">
        <v>2867</v>
      </c>
      <c r="AF2530" s="1828"/>
      <c r="AG2530" s="1828"/>
      <c r="AH2530" s="1213"/>
    </row>
    <row r="2531" spans="1:34" ht="17.45" customHeight="1">
      <c r="A2531" s="1223"/>
      <c r="B2531" s="1224" t="s">
        <v>3197</v>
      </c>
      <c r="C2531" s="1875" t="s">
        <v>3198</v>
      </c>
      <c r="D2531" s="1876"/>
      <c r="E2531" s="1876"/>
      <c r="F2531" s="1876"/>
      <c r="G2531" s="1876"/>
      <c r="H2531" s="1876"/>
      <c r="I2531" s="1876"/>
      <c r="J2531" s="1876"/>
      <c r="K2531" s="1876"/>
      <c r="L2531" s="1876"/>
      <c r="M2531" s="1876"/>
      <c r="N2531" s="1875"/>
      <c r="O2531" s="1885">
        <v>1.26</v>
      </c>
      <c r="P2531" s="1886"/>
      <c r="Q2531" s="1886"/>
      <c r="R2531" s="1886"/>
      <c r="S2531" s="1887"/>
      <c r="T2531" s="1888" t="s">
        <v>497</v>
      </c>
      <c r="U2531" s="1889"/>
      <c r="V2531" s="1889"/>
      <c r="W2531" s="1225"/>
      <c r="X2531" s="1890">
        <v>103.1015</v>
      </c>
      <c r="Y2531" s="1891"/>
      <c r="Z2531" s="1891"/>
      <c r="AA2531" s="1891"/>
      <c r="AB2531" s="1891"/>
      <c r="AC2531" s="1891"/>
      <c r="AD2531" s="1892"/>
      <c r="AE2531" s="1865">
        <v>129.90790000000001</v>
      </c>
      <c r="AF2531" s="1847"/>
      <c r="AG2531" s="1847"/>
      <c r="AH2531" s="1225"/>
    </row>
    <row r="2532" spans="1:34" ht="17.45" customHeight="1">
      <c r="A2532" s="1220"/>
      <c r="B2532" s="1209" t="s">
        <v>3199</v>
      </c>
      <c r="C2532" s="1866" t="s">
        <v>3200</v>
      </c>
      <c r="D2532" s="1867"/>
      <c r="E2532" s="1867"/>
      <c r="F2532" s="1867"/>
      <c r="G2532" s="1867"/>
      <c r="H2532" s="1867"/>
      <c r="I2532" s="1867"/>
      <c r="J2532" s="1867"/>
      <c r="K2532" s="1867"/>
      <c r="L2532" s="1867"/>
      <c r="M2532" s="1867"/>
      <c r="N2532" s="1866"/>
      <c r="O2532" s="1893">
        <v>0.14000000000000001</v>
      </c>
      <c r="P2532" s="1894"/>
      <c r="Q2532" s="1894"/>
      <c r="R2532" s="1894"/>
      <c r="S2532" s="1895"/>
      <c r="T2532" s="1896" t="s">
        <v>497</v>
      </c>
      <c r="U2532" s="1897"/>
      <c r="V2532" s="1897"/>
      <c r="W2532" s="1222"/>
      <c r="X2532" s="1898">
        <v>99.46</v>
      </c>
      <c r="Y2532" s="1899"/>
      <c r="Z2532" s="1899"/>
      <c r="AA2532" s="1899"/>
      <c r="AB2532" s="1899"/>
      <c r="AC2532" s="1899"/>
      <c r="AD2532" s="1900"/>
      <c r="AE2532" s="1874">
        <v>13.9244</v>
      </c>
      <c r="AF2532" s="1843"/>
      <c r="AG2532" s="1843"/>
      <c r="AH2532" s="1222"/>
    </row>
    <row r="2533" spans="1:34" ht="16.7" customHeight="1">
      <c r="A2533" s="1792"/>
      <c r="B2533" s="1793"/>
      <c r="C2533" s="1793"/>
      <c r="D2533" s="1793"/>
      <c r="E2533" s="1793"/>
      <c r="F2533" s="1793"/>
      <c r="G2533" s="1793"/>
      <c r="H2533" s="1793"/>
      <c r="I2533" s="1794" t="s">
        <v>2869</v>
      </c>
      <c r="J2533" s="1794"/>
      <c r="K2533" s="1794"/>
      <c r="L2533" s="1794"/>
      <c r="M2533" s="1794"/>
      <c r="N2533" s="1794"/>
      <c r="O2533" s="1794"/>
      <c r="P2533" s="1794"/>
      <c r="Q2533" s="1794"/>
      <c r="R2533" s="1794"/>
      <c r="S2533" s="1794"/>
      <c r="T2533" s="1794"/>
      <c r="U2533" s="1794"/>
      <c r="V2533" s="1794"/>
      <c r="W2533" s="1794"/>
      <c r="X2533" s="1794"/>
      <c r="Y2533" s="1794"/>
      <c r="Z2533" s="1214"/>
      <c r="AA2533" s="1795">
        <v>143.8323</v>
      </c>
      <c r="AB2533" s="1795"/>
      <c r="AC2533" s="1795"/>
      <c r="AD2533" s="1795"/>
      <c r="AE2533" s="1795"/>
      <c r="AF2533" s="1795"/>
      <c r="AG2533" s="1795"/>
      <c r="AH2533" s="1213"/>
    </row>
    <row r="2534" spans="1:34" ht="17.45" customHeight="1">
      <c r="A2534" s="1801" t="s">
        <v>2870</v>
      </c>
      <c r="B2534" s="1825"/>
      <c r="C2534" s="1825"/>
      <c r="D2534" s="1825"/>
      <c r="E2534" s="1825"/>
      <c r="F2534" s="1825"/>
      <c r="G2534" s="1825"/>
      <c r="H2534" s="1825"/>
      <c r="I2534" s="1825"/>
      <c r="J2534" s="1825"/>
      <c r="K2534" s="1825"/>
      <c r="L2534" s="1825"/>
      <c r="M2534" s="1825"/>
      <c r="N2534" s="1826"/>
      <c r="O2534" s="1789" t="s">
        <v>2850</v>
      </c>
      <c r="P2534" s="1790"/>
      <c r="Q2534" s="1790"/>
      <c r="R2534" s="1790"/>
      <c r="S2534" s="1791"/>
      <c r="T2534" s="1827" t="s">
        <v>754</v>
      </c>
      <c r="U2534" s="1790"/>
      <c r="V2534" s="1790"/>
      <c r="W2534" s="1213"/>
      <c r="X2534" s="1789" t="s">
        <v>2866</v>
      </c>
      <c r="Y2534" s="1790"/>
      <c r="Z2534" s="1790"/>
      <c r="AA2534" s="1790"/>
      <c r="AB2534" s="1790"/>
      <c r="AC2534" s="1790"/>
      <c r="AD2534" s="1791"/>
      <c r="AE2534" s="1810" t="s">
        <v>2867</v>
      </c>
      <c r="AF2534" s="1828"/>
      <c r="AG2534" s="1828"/>
      <c r="AH2534" s="1213"/>
    </row>
    <row r="2535" spans="1:34" ht="16.7" customHeight="1">
      <c r="A2535" s="1792"/>
      <c r="B2535" s="1793"/>
      <c r="C2535" s="1793"/>
      <c r="D2535" s="1793"/>
      <c r="E2535" s="1793"/>
      <c r="F2535" s="1793"/>
      <c r="G2535" s="1793"/>
      <c r="H2535" s="1793"/>
      <c r="I2535" s="1794" t="s">
        <v>2871</v>
      </c>
      <c r="J2535" s="1794"/>
      <c r="K2535" s="1794"/>
      <c r="L2535" s="1794"/>
      <c r="M2535" s="1794"/>
      <c r="N2535" s="1794"/>
      <c r="O2535" s="1794"/>
      <c r="P2535" s="1794"/>
      <c r="Q2535" s="1794"/>
      <c r="R2535" s="1794"/>
      <c r="S2535" s="1794"/>
      <c r="T2535" s="1794"/>
      <c r="U2535" s="1794"/>
      <c r="V2535" s="1794"/>
      <c r="W2535" s="1794"/>
      <c r="X2535" s="1794"/>
      <c r="Y2535" s="1794"/>
      <c r="Z2535" s="1214"/>
      <c r="AA2535" s="1795">
        <v>0</v>
      </c>
      <c r="AB2535" s="1795"/>
      <c r="AC2535" s="1795"/>
      <c r="AD2535" s="1795"/>
      <c r="AE2535" s="1795"/>
      <c r="AF2535" s="1795"/>
      <c r="AG2535" s="1795"/>
      <c r="AH2535" s="1213"/>
    </row>
    <row r="2536" spans="1:34" ht="17.45" customHeight="1">
      <c r="A2536" s="1801" t="s">
        <v>2872</v>
      </c>
      <c r="B2536" s="1825"/>
      <c r="C2536" s="1825"/>
      <c r="D2536" s="1825"/>
      <c r="E2536" s="1825"/>
      <c r="F2536" s="1825"/>
      <c r="G2536" s="1825"/>
      <c r="H2536" s="1825"/>
      <c r="I2536" s="1825"/>
      <c r="J2536" s="1825"/>
      <c r="K2536" s="1825"/>
      <c r="L2536" s="1825"/>
      <c r="M2536" s="1825"/>
      <c r="N2536" s="1826"/>
      <c r="O2536" s="1789" t="s">
        <v>2850</v>
      </c>
      <c r="P2536" s="1790"/>
      <c r="Q2536" s="1790"/>
      <c r="R2536" s="1790"/>
      <c r="S2536" s="1791"/>
      <c r="T2536" s="1827" t="s">
        <v>754</v>
      </c>
      <c r="U2536" s="1790"/>
      <c r="V2536" s="1790"/>
      <c r="W2536" s="1213"/>
      <c r="X2536" s="1789" t="s">
        <v>2866</v>
      </c>
      <c r="Y2536" s="1790"/>
      <c r="Z2536" s="1790"/>
      <c r="AA2536" s="1790"/>
      <c r="AB2536" s="1790"/>
      <c r="AC2536" s="1790"/>
      <c r="AD2536" s="1791"/>
      <c r="AE2536" s="1810" t="s">
        <v>2867</v>
      </c>
      <c r="AF2536" s="1828"/>
      <c r="AG2536" s="1828"/>
      <c r="AH2536" s="1213"/>
    </row>
    <row r="2537" spans="1:34" ht="17.45" customHeight="1">
      <c r="A2537" s="1901" t="s">
        <v>3201</v>
      </c>
      <c r="B2537" s="1902"/>
      <c r="C2537" s="1902"/>
      <c r="D2537" s="1902"/>
      <c r="E2537" s="1902"/>
      <c r="F2537" s="1875" t="s">
        <v>3202</v>
      </c>
      <c r="G2537" s="1876"/>
      <c r="H2537" s="1876"/>
      <c r="I2537" s="1876"/>
      <c r="J2537" s="1876"/>
      <c r="K2537" s="1876"/>
      <c r="L2537" s="1876"/>
      <c r="M2537" s="1876"/>
      <c r="N2537" s="1875"/>
      <c r="O2537" s="1885">
        <v>1.89</v>
      </c>
      <c r="P2537" s="1886"/>
      <c r="Q2537" s="1886"/>
      <c r="R2537" s="1886"/>
      <c r="S2537" s="1887"/>
      <c r="T2537" s="1888" t="s">
        <v>109</v>
      </c>
      <c r="U2537" s="1889"/>
      <c r="V2537" s="1889"/>
      <c r="W2537" s="1225"/>
      <c r="X2537" s="1890">
        <v>2.59</v>
      </c>
      <c r="Y2537" s="1891"/>
      <c r="Z2537" s="1891"/>
      <c r="AA2537" s="1891"/>
      <c r="AB2537" s="1891"/>
      <c r="AC2537" s="1891"/>
      <c r="AD2537" s="1892"/>
      <c r="AE2537" s="1865">
        <v>4.8951000000000002</v>
      </c>
      <c r="AF2537" s="1847"/>
      <c r="AG2537" s="1847"/>
      <c r="AH2537" s="1225"/>
    </row>
    <row r="2538" spans="1:34" ht="16.7" customHeight="1">
      <c r="A2538" s="1819" t="s">
        <v>3203</v>
      </c>
      <c r="B2538" s="1820"/>
      <c r="C2538" s="1820"/>
      <c r="D2538" s="1820"/>
      <c r="E2538" s="1820"/>
      <c r="F2538" s="1866" t="s">
        <v>3204</v>
      </c>
      <c r="G2538" s="1867"/>
      <c r="H2538" s="1867"/>
      <c r="I2538" s="1867"/>
      <c r="J2538" s="1867"/>
      <c r="K2538" s="1867"/>
      <c r="L2538" s="1867"/>
      <c r="M2538" s="1867"/>
      <c r="N2538" s="1866"/>
      <c r="O2538" s="1893">
        <v>0.21</v>
      </c>
      <c r="P2538" s="1894"/>
      <c r="Q2538" s="1894"/>
      <c r="R2538" s="1894"/>
      <c r="S2538" s="1895"/>
      <c r="T2538" s="1896" t="s">
        <v>109</v>
      </c>
      <c r="U2538" s="1897"/>
      <c r="V2538" s="1897"/>
      <c r="W2538" s="1222"/>
      <c r="X2538" s="1898">
        <v>2.59</v>
      </c>
      <c r="Y2538" s="1899"/>
      <c r="Z2538" s="1899"/>
      <c r="AA2538" s="1899"/>
      <c r="AB2538" s="1899"/>
      <c r="AC2538" s="1899"/>
      <c r="AD2538" s="1900"/>
      <c r="AE2538" s="1874">
        <v>0.54390000000000005</v>
      </c>
      <c r="AF2538" s="1843"/>
      <c r="AG2538" s="1843"/>
      <c r="AH2538" s="1222"/>
    </row>
    <row r="2539" spans="1:34" ht="17.45" customHeight="1">
      <c r="A2539" s="1792"/>
      <c r="B2539" s="1793"/>
      <c r="C2539" s="1793"/>
      <c r="D2539" s="1793"/>
      <c r="E2539" s="1793"/>
      <c r="F2539" s="1793"/>
      <c r="G2539" s="1793"/>
      <c r="H2539" s="1793"/>
      <c r="I2539" s="1793"/>
      <c r="J2539" s="1793"/>
      <c r="K2539" s="1794" t="s">
        <v>2873</v>
      </c>
      <c r="L2539" s="1794"/>
      <c r="M2539" s="1794"/>
      <c r="N2539" s="1794"/>
      <c r="O2539" s="1794"/>
      <c r="P2539" s="1794"/>
      <c r="Q2539" s="1794"/>
      <c r="R2539" s="1794"/>
      <c r="S2539" s="1794"/>
      <c r="T2539" s="1794"/>
      <c r="U2539" s="1794"/>
      <c r="V2539" s="1794"/>
      <c r="W2539" s="1794"/>
      <c r="X2539" s="1794"/>
      <c r="Y2539" s="1794"/>
      <c r="Z2539" s="1794"/>
      <c r="AA2539" s="1794"/>
      <c r="AB2539" s="1214"/>
      <c r="AC2539" s="1795">
        <v>5.4390000000000001</v>
      </c>
      <c r="AD2539" s="1795"/>
      <c r="AE2539" s="1795"/>
      <c r="AF2539" s="1795"/>
      <c r="AG2539" s="1795"/>
      <c r="AH2539" s="1213"/>
    </row>
    <row r="2540" spans="1:34" ht="16.7" customHeight="1">
      <c r="A2540" s="1801" t="s">
        <v>2874</v>
      </c>
      <c r="B2540" s="1825"/>
      <c r="C2540" s="1825"/>
      <c r="D2540" s="1825"/>
      <c r="E2540" s="1825"/>
      <c r="F2540" s="1825"/>
      <c r="G2540" s="1825"/>
      <c r="H2540" s="1825"/>
      <c r="I2540" s="1825"/>
      <c r="J2540" s="1826"/>
      <c r="K2540" s="1789" t="s">
        <v>2850</v>
      </c>
      <c r="L2540" s="1791"/>
      <c r="M2540" s="1855" t="s">
        <v>2875</v>
      </c>
      <c r="N2540" s="1856"/>
      <c r="O2540" s="1857"/>
      <c r="P2540" s="1855" t="s">
        <v>2876</v>
      </c>
      <c r="Q2540" s="1856"/>
      <c r="R2540" s="1857"/>
      <c r="S2540" s="1855" t="s">
        <v>2877</v>
      </c>
      <c r="T2540" s="1857"/>
      <c r="U2540" s="1789" t="s">
        <v>2878</v>
      </c>
      <c r="V2540" s="1790"/>
      <c r="W2540" s="1791"/>
      <c r="X2540" s="1789" t="s">
        <v>2879</v>
      </c>
      <c r="Y2540" s="1790"/>
      <c r="Z2540" s="1790"/>
      <c r="AA2540" s="1790"/>
      <c r="AB2540" s="1791"/>
      <c r="AC2540" s="1789" t="s">
        <v>2880</v>
      </c>
      <c r="AD2540" s="1791"/>
      <c r="AE2540" s="1810" t="s">
        <v>2867</v>
      </c>
      <c r="AF2540" s="1828"/>
      <c r="AG2540" s="1828"/>
      <c r="AH2540" s="1213"/>
    </row>
    <row r="2541" spans="1:34" ht="17.45" customHeight="1">
      <c r="A2541" s="1901" t="s">
        <v>3205</v>
      </c>
      <c r="B2541" s="1902"/>
      <c r="C2541" s="1902"/>
      <c r="D2541" s="1902"/>
      <c r="E2541" s="1902"/>
      <c r="F2541" s="1875" t="s">
        <v>3202</v>
      </c>
      <c r="G2541" s="1876"/>
      <c r="H2541" s="1876"/>
      <c r="I2541" s="1876"/>
      <c r="J2541" s="1875"/>
      <c r="K2541" s="1877">
        <v>1.89</v>
      </c>
      <c r="L2541" s="1878"/>
      <c r="M2541" s="1890">
        <v>0</v>
      </c>
      <c r="N2541" s="1891"/>
      <c r="O2541" s="1892"/>
      <c r="P2541" s="1890">
        <v>0</v>
      </c>
      <c r="Q2541" s="1891"/>
      <c r="R2541" s="1892"/>
      <c r="S2541" s="1890">
        <v>0</v>
      </c>
      <c r="T2541" s="1892"/>
      <c r="U2541" s="1890">
        <v>1.24</v>
      </c>
      <c r="V2541" s="1891"/>
      <c r="W2541" s="1892"/>
      <c r="X2541" s="1890">
        <v>0.99</v>
      </c>
      <c r="Y2541" s="1891"/>
      <c r="Z2541" s="1891"/>
      <c r="AA2541" s="1891"/>
      <c r="AB2541" s="1892"/>
      <c r="AC2541" s="1890">
        <v>0.82</v>
      </c>
      <c r="AD2541" s="1892"/>
      <c r="AE2541" s="1865">
        <v>0</v>
      </c>
      <c r="AF2541" s="1847"/>
      <c r="AG2541" s="1847"/>
      <c r="AH2541" s="1225"/>
    </row>
    <row r="2542" spans="1:34" ht="17.45" customHeight="1">
      <c r="A2542" s="1819" t="s">
        <v>3206</v>
      </c>
      <c r="B2542" s="1820"/>
      <c r="C2542" s="1820"/>
      <c r="D2542" s="1820"/>
      <c r="E2542" s="1820"/>
      <c r="F2542" s="1866" t="s">
        <v>3204</v>
      </c>
      <c r="G2542" s="1867"/>
      <c r="H2542" s="1867"/>
      <c r="I2542" s="1867"/>
      <c r="J2542" s="1866"/>
      <c r="K2542" s="1868">
        <v>0.21</v>
      </c>
      <c r="L2542" s="1869"/>
      <c r="M2542" s="1898">
        <v>0</v>
      </c>
      <c r="N2542" s="1899"/>
      <c r="O2542" s="1900"/>
      <c r="P2542" s="1898">
        <v>0</v>
      </c>
      <c r="Q2542" s="1899"/>
      <c r="R2542" s="1900"/>
      <c r="S2542" s="1898">
        <v>0</v>
      </c>
      <c r="T2542" s="1900"/>
      <c r="U2542" s="1898">
        <v>1.24</v>
      </c>
      <c r="V2542" s="1899"/>
      <c r="W2542" s="1900"/>
      <c r="X2542" s="1898">
        <v>0.99</v>
      </c>
      <c r="Y2542" s="1899"/>
      <c r="Z2542" s="1899"/>
      <c r="AA2542" s="1899"/>
      <c r="AB2542" s="1900"/>
      <c r="AC2542" s="1898">
        <v>0.82</v>
      </c>
      <c r="AD2542" s="1900"/>
      <c r="AE2542" s="1874">
        <v>0</v>
      </c>
      <c r="AF2542" s="1843"/>
      <c r="AG2542" s="1843"/>
      <c r="AH2542" s="1222"/>
    </row>
    <row r="2543" spans="1:34" ht="16.7" customHeight="1">
      <c r="A2543" s="1853"/>
      <c r="B2543" s="1778"/>
      <c r="C2543" s="1778"/>
      <c r="D2543" s="1778"/>
      <c r="E2543" s="1778"/>
      <c r="F2543" s="1778"/>
      <c r="G2543" s="1778"/>
      <c r="H2543" s="1778"/>
      <c r="I2543" s="1846" t="s">
        <v>2881</v>
      </c>
      <c r="J2543" s="1846"/>
      <c r="K2543" s="1846"/>
      <c r="L2543" s="1846"/>
      <c r="M2543" s="1846"/>
      <c r="N2543" s="1846"/>
      <c r="O2543" s="1846"/>
      <c r="P2543" s="1846"/>
      <c r="Q2543" s="1846"/>
      <c r="R2543" s="1846"/>
      <c r="S2543" s="1846"/>
      <c r="T2543" s="1846"/>
      <c r="U2543" s="1846"/>
      <c r="V2543" s="1846"/>
      <c r="W2543" s="1846"/>
      <c r="X2543" s="1846"/>
      <c r="Y2543" s="1846"/>
      <c r="Z2543" s="1203"/>
      <c r="AA2543" s="1847">
        <v>0</v>
      </c>
      <c r="AB2543" s="1847"/>
      <c r="AC2543" s="1847"/>
      <c r="AD2543" s="1847"/>
      <c r="AE2543" s="1847"/>
      <c r="AF2543" s="1847"/>
      <c r="AG2543" s="1847"/>
      <c r="AH2543" s="1204"/>
    </row>
    <row r="2544" spans="1:34" ht="5.85" customHeight="1">
      <c r="A2544" s="1854"/>
      <c r="B2544" s="1309"/>
      <c r="C2544" s="1309"/>
      <c r="D2544" s="1309"/>
      <c r="E2544" s="1309"/>
      <c r="F2544" s="1309"/>
      <c r="G2544" s="1309"/>
      <c r="H2544" s="1309"/>
      <c r="I2544" s="1309"/>
      <c r="J2544" s="1309"/>
      <c r="K2544" s="1309"/>
      <c r="L2544" s="1309"/>
      <c r="M2544" s="1309"/>
      <c r="N2544" s="1309"/>
      <c r="O2544" s="1309"/>
      <c r="P2544" s="1309"/>
      <c r="Q2544" s="1309"/>
      <c r="R2544" s="1309"/>
      <c r="S2544" s="1309"/>
      <c r="T2544" s="1309"/>
      <c r="U2544" s="1309"/>
      <c r="V2544" s="1309"/>
      <c r="W2544" s="1309"/>
      <c r="X2544" s="1309"/>
      <c r="Y2544" s="1309"/>
      <c r="Z2544" s="1309"/>
      <c r="AA2544" s="1309"/>
      <c r="AB2544" s="1309"/>
      <c r="AC2544" s="1309"/>
      <c r="AD2544" s="1309"/>
      <c r="AE2544" s="1309"/>
      <c r="AF2544" s="1309"/>
      <c r="AG2544" s="1309"/>
      <c r="AH2544" s="1782"/>
    </row>
    <row r="2545" spans="1:34" ht="17.45" customHeight="1">
      <c r="A2545" s="1845"/>
      <c r="B2545" s="1799"/>
      <c r="C2545" s="1799"/>
      <c r="D2545" s="1799"/>
      <c r="E2545" s="1799"/>
      <c r="F2545" s="1799"/>
      <c r="G2545" s="1799"/>
      <c r="H2545" s="1799"/>
      <c r="I2545" s="1842" t="s">
        <v>2882</v>
      </c>
      <c r="J2545" s="1842"/>
      <c r="K2545" s="1842"/>
      <c r="L2545" s="1842"/>
      <c r="M2545" s="1842"/>
      <c r="N2545" s="1842"/>
      <c r="O2545" s="1842"/>
      <c r="P2545" s="1842"/>
      <c r="Q2545" s="1842"/>
      <c r="R2545" s="1842"/>
      <c r="S2545" s="1842"/>
      <c r="T2545" s="1842"/>
      <c r="U2545" s="1842"/>
      <c r="V2545" s="1842"/>
      <c r="W2545" s="1842"/>
      <c r="X2545" s="1842"/>
      <c r="Y2545" s="1842"/>
      <c r="Z2545" s="1212"/>
      <c r="AA2545" s="1848">
        <v>168.85</v>
      </c>
      <c r="AB2545" s="1848"/>
      <c r="AC2545" s="1848"/>
      <c r="AD2545" s="1848"/>
      <c r="AE2545" s="1848"/>
      <c r="AF2545" s="1848"/>
      <c r="AG2545" s="1848"/>
      <c r="AH2545" s="1208"/>
    </row>
    <row r="2546" spans="1:34" ht="45.75" customHeight="1">
      <c r="A2546" s="1849" t="s">
        <v>2883</v>
      </c>
      <c r="B2546" s="1850"/>
      <c r="C2546" s="1850"/>
      <c r="D2546" s="1850"/>
      <c r="E2546" s="1851"/>
      <c r="F2546" s="1852"/>
      <c r="G2546" s="1852"/>
      <c r="H2546" s="1852"/>
      <c r="I2546" s="1852"/>
      <c r="J2546" s="1852"/>
      <c r="K2546" s="1852"/>
      <c r="L2546" s="1852"/>
      <c r="M2546" s="1852"/>
      <c r="N2546" s="1852"/>
      <c r="O2546" s="1852"/>
      <c r="P2546" s="1852"/>
      <c r="Q2546" s="1852"/>
      <c r="R2546" s="1852"/>
      <c r="S2546" s="1852"/>
      <c r="T2546" s="1852"/>
      <c r="U2546" s="1852"/>
      <c r="V2546" s="1852"/>
      <c r="W2546" s="1852"/>
      <c r="X2546" s="1852"/>
      <c r="Y2546" s="1852"/>
      <c r="Z2546" s="1852"/>
      <c r="AA2546" s="1852"/>
      <c r="AB2546" s="1852"/>
      <c r="AC2546" s="1852"/>
      <c r="AD2546" s="1852"/>
      <c r="AE2546" s="1852"/>
      <c r="AF2546" s="1852"/>
      <c r="AG2546" s="1852"/>
      <c r="AH2546" s="1851"/>
    </row>
    <row r="2547" spans="1:34" ht="111.2" customHeight="1">
      <c r="A2547" s="1220"/>
      <c r="B2547" s="1221"/>
      <c r="C2547" s="1221"/>
      <c r="D2547" s="1221"/>
      <c r="E2547" s="1221"/>
      <c r="F2547" s="1221"/>
      <c r="G2547" s="1221"/>
      <c r="H2547" s="1221"/>
      <c r="I2547" s="1221"/>
      <c r="J2547" s="1221"/>
      <c r="K2547" s="1221"/>
      <c r="L2547" s="1221"/>
      <c r="M2547" s="1221"/>
      <c r="N2547" s="1221"/>
      <c r="O2547" s="1221"/>
      <c r="P2547" s="1221"/>
      <c r="Q2547" s="1221"/>
      <c r="R2547" s="1221"/>
      <c r="S2547" s="1221"/>
      <c r="T2547" s="1221"/>
      <c r="U2547" s="1221"/>
      <c r="V2547" s="1221"/>
      <c r="W2547" s="1221"/>
      <c r="X2547" s="1221"/>
      <c r="Y2547" s="1221"/>
      <c r="Z2547" s="1221"/>
      <c r="AA2547" s="1221"/>
      <c r="AB2547" s="1221"/>
      <c r="AC2547" s="1221"/>
      <c r="AD2547" s="1221"/>
      <c r="AE2547" s="1221"/>
      <c r="AF2547" s="1221"/>
      <c r="AG2547" s="1221"/>
      <c r="AH2547" s="1222"/>
    </row>
    <row r="2548" spans="1:34" ht="5.85" customHeight="1">
      <c r="A2548" s="1777"/>
      <c r="B2548" s="1778"/>
      <c r="C2548" s="1778"/>
      <c r="D2548" s="1778"/>
      <c r="E2548" s="1778"/>
      <c r="F2548" s="1778"/>
      <c r="G2548" s="1778"/>
      <c r="H2548" s="1778"/>
      <c r="I2548" s="1778"/>
      <c r="J2548" s="1778"/>
      <c r="K2548" s="1778"/>
      <c r="L2548" s="1778"/>
      <c r="M2548" s="1778"/>
      <c r="N2548" s="1778"/>
      <c r="O2548" s="1778"/>
      <c r="P2548" s="1778"/>
      <c r="Q2548" s="1778"/>
      <c r="R2548" s="1778"/>
      <c r="S2548" s="1778"/>
      <c r="T2548" s="1778"/>
      <c r="U2548" s="1778"/>
      <c r="V2548" s="1778"/>
      <c r="W2548" s="1778"/>
      <c r="X2548" s="1778"/>
      <c r="Y2548" s="1778"/>
      <c r="Z2548" s="1778"/>
      <c r="AA2548" s="1778"/>
      <c r="AB2548" s="1778"/>
      <c r="AC2548" s="1778"/>
      <c r="AD2548" s="1778"/>
      <c r="AE2548" s="1778"/>
      <c r="AF2548" s="1778"/>
      <c r="AG2548" s="1778"/>
      <c r="AH2548" s="1779"/>
    </row>
    <row r="2549" spans="1:34" ht="11.65" customHeight="1">
      <c r="A2549" s="1780" t="s">
        <v>2834</v>
      </c>
      <c r="B2549" s="1310"/>
      <c r="C2549" s="1310"/>
      <c r="D2549" s="1310"/>
      <c r="E2549" s="1310"/>
      <c r="F2549" s="1310"/>
      <c r="G2549" s="1310"/>
      <c r="H2549" s="1310"/>
      <c r="I2549" s="1310"/>
      <c r="J2549" s="1310"/>
      <c r="K2549" s="1310"/>
      <c r="L2549" s="1310"/>
      <c r="M2549" s="1310"/>
      <c r="N2549" s="1310"/>
      <c r="O2549" s="1310"/>
      <c r="P2549" s="1310"/>
      <c r="Q2549" s="1310"/>
      <c r="R2549" s="1310"/>
      <c r="S2549" s="1310"/>
      <c r="T2549" s="1310"/>
      <c r="U2549" s="1310"/>
      <c r="V2549" s="1310"/>
      <c r="W2549" s="1310"/>
      <c r="X2549" s="1310"/>
      <c r="Y2549" s="1310"/>
      <c r="Z2549" s="1310"/>
      <c r="AA2549" s="1310"/>
      <c r="AB2549" s="1310"/>
      <c r="AC2549" s="1310"/>
      <c r="AD2549" s="1309"/>
      <c r="AE2549" s="1309"/>
      <c r="AF2549" s="1781" t="s">
        <v>3207</v>
      </c>
      <c r="AG2549" s="1781"/>
      <c r="AH2549" s="1782"/>
    </row>
    <row r="2550" spans="1:34" ht="5.85" customHeight="1">
      <c r="A2550" s="1780"/>
      <c r="B2550" s="1310"/>
      <c r="C2550" s="1310"/>
      <c r="D2550" s="1310"/>
      <c r="E2550" s="1310"/>
      <c r="F2550" s="1310"/>
      <c r="G2550" s="1310"/>
      <c r="H2550" s="1310"/>
      <c r="I2550" s="1310"/>
      <c r="J2550" s="1310"/>
      <c r="K2550" s="1310"/>
      <c r="L2550" s="1310"/>
      <c r="M2550" s="1310"/>
      <c r="N2550" s="1310"/>
      <c r="O2550" s="1310"/>
      <c r="P2550" s="1310"/>
      <c r="Q2550" s="1310"/>
      <c r="R2550" s="1310"/>
      <c r="S2550" s="1310"/>
      <c r="T2550" s="1310"/>
      <c r="U2550" s="1310"/>
      <c r="V2550" s="1310"/>
      <c r="W2550" s="1310"/>
      <c r="X2550" s="1310"/>
      <c r="Y2550" s="1310"/>
      <c r="Z2550" s="1310"/>
      <c r="AA2550" s="1310"/>
      <c r="AB2550" s="1310"/>
      <c r="AC2550" s="1310"/>
      <c r="AD2550" s="1311"/>
      <c r="AE2550" s="1311"/>
      <c r="AF2550" s="1311"/>
      <c r="AG2550" s="1311"/>
      <c r="AH2550" s="1782"/>
    </row>
    <row r="2551" spans="1:34" ht="11.65" customHeight="1">
      <c r="A2551" s="1783" t="s">
        <v>2836</v>
      </c>
      <c r="B2551" s="1784"/>
      <c r="C2551" s="1784"/>
      <c r="D2551" s="1784"/>
      <c r="E2551" s="1784"/>
      <c r="F2551" s="1784"/>
      <c r="G2551" s="1784"/>
      <c r="H2551" s="1784"/>
      <c r="I2551" s="1784"/>
      <c r="J2551" s="1784"/>
      <c r="K2551" s="1784"/>
      <c r="L2551" s="1784"/>
      <c r="M2551" s="1784"/>
      <c r="N2551" s="1784"/>
      <c r="O2551" s="1784"/>
      <c r="P2551" s="1784"/>
      <c r="Q2551" s="1784"/>
      <c r="R2551" s="1784"/>
      <c r="S2551" s="1784"/>
      <c r="T2551" s="1784"/>
      <c r="U2551" s="1784"/>
      <c r="V2551" s="1784"/>
      <c r="W2551" s="1784"/>
      <c r="X2551" s="1784"/>
      <c r="Y2551" s="1784"/>
      <c r="Z2551" s="1784"/>
      <c r="AA2551" s="1784"/>
      <c r="AB2551" s="1784"/>
      <c r="AC2551" s="1784"/>
      <c r="AD2551" s="1311"/>
      <c r="AE2551" s="1311"/>
      <c r="AF2551" s="1311"/>
      <c r="AG2551" s="1311"/>
      <c r="AH2551" s="1782"/>
    </row>
    <row r="2552" spans="1:34" ht="22.5" customHeight="1">
      <c r="A2552" s="1785" t="s">
        <v>2837</v>
      </c>
      <c r="B2552" s="1786"/>
      <c r="C2552" s="1786"/>
      <c r="D2552" s="1786"/>
      <c r="E2552" s="1786"/>
      <c r="F2552" s="1786"/>
      <c r="G2552" s="1786"/>
      <c r="H2552" s="1786"/>
      <c r="I2552" s="1786"/>
      <c r="J2552" s="1786"/>
      <c r="K2552" s="1786"/>
      <c r="L2552" s="1786"/>
      <c r="M2552" s="1786"/>
      <c r="N2552" s="1786"/>
      <c r="O2552" s="1786"/>
      <c r="P2552" s="1786"/>
      <c r="Q2552" s="1786"/>
      <c r="R2552" s="1786"/>
      <c r="S2552" s="1786"/>
      <c r="T2552" s="1786"/>
      <c r="U2552" s="1786"/>
      <c r="V2552" s="1786"/>
      <c r="W2552" s="1786"/>
      <c r="X2552" s="1786"/>
      <c r="Y2552" s="1786"/>
      <c r="Z2552" s="1786"/>
      <c r="AA2552" s="1786"/>
      <c r="AB2552" s="1786"/>
      <c r="AC2552" s="1786"/>
      <c r="AD2552" s="1311"/>
      <c r="AE2552" s="1311"/>
      <c r="AF2552" s="1311"/>
      <c r="AG2552" s="1311"/>
      <c r="AH2552" s="1782"/>
    </row>
    <row r="2553" spans="1:34" ht="5.85" customHeight="1">
      <c r="A2553" s="1787" t="s">
        <v>2838</v>
      </c>
      <c r="B2553" s="1788"/>
      <c r="C2553" s="1788"/>
      <c r="D2553" s="1788"/>
      <c r="E2553" s="1788"/>
      <c r="F2553" s="1788"/>
      <c r="G2553" s="1788"/>
      <c r="H2553" s="1788"/>
      <c r="I2553" s="1788"/>
      <c r="J2553" s="1788"/>
      <c r="K2553" s="1788"/>
      <c r="L2553" s="1788"/>
      <c r="M2553" s="1788"/>
      <c r="N2553" s="1788"/>
      <c r="O2553" s="1788"/>
      <c r="P2553" s="1788"/>
      <c r="Q2553" s="1788"/>
      <c r="R2553" s="1788"/>
      <c r="S2553" s="1788"/>
      <c r="T2553" s="1788"/>
      <c r="U2553" s="1788"/>
      <c r="V2553" s="1788"/>
      <c r="W2553" s="1788"/>
      <c r="X2553" s="1788"/>
      <c r="Y2553" s="1788"/>
      <c r="Z2553" s="1788"/>
      <c r="AA2553" s="1788"/>
      <c r="AB2553" s="1788"/>
      <c r="AC2553" s="1788"/>
      <c r="AD2553" s="1311"/>
      <c r="AE2553" s="1311"/>
      <c r="AF2553" s="1311"/>
      <c r="AG2553" s="1311"/>
      <c r="AH2553" s="1782"/>
    </row>
    <row r="2554" spans="1:34" ht="5.85" customHeight="1">
      <c r="A2554" s="1787"/>
      <c r="B2554" s="1788"/>
      <c r="C2554" s="1788"/>
      <c r="D2554" s="1788"/>
      <c r="E2554" s="1788"/>
      <c r="F2554" s="1788"/>
      <c r="G2554" s="1788"/>
      <c r="H2554" s="1788"/>
      <c r="I2554" s="1788"/>
      <c r="J2554" s="1788"/>
      <c r="K2554" s="1788"/>
      <c r="L2554" s="1788"/>
      <c r="M2554" s="1788"/>
      <c r="N2554" s="1788"/>
      <c r="O2554" s="1788"/>
      <c r="P2554" s="1788"/>
      <c r="Q2554" s="1788"/>
      <c r="R2554" s="1788"/>
      <c r="S2554" s="1788"/>
      <c r="T2554" s="1788"/>
      <c r="U2554" s="1788"/>
      <c r="V2554" s="1788"/>
      <c r="W2554" s="1788"/>
      <c r="X2554" s="1788"/>
      <c r="Y2554" s="1788"/>
      <c r="Z2554" s="1788"/>
      <c r="AA2554" s="1788"/>
      <c r="AB2554" s="1788"/>
      <c r="AC2554" s="1788"/>
      <c r="AD2554" s="1782"/>
      <c r="AE2554" s="1309"/>
      <c r="AF2554" s="1309"/>
      <c r="AG2554" s="1309"/>
      <c r="AH2554" s="1782"/>
    </row>
    <row r="2555" spans="1:34" ht="11.65" customHeight="1">
      <c r="A2555" s="1787" t="s">
        <v>2839</v>
      </c>
      <c r="B2555" s="1788"/>
      <c r="C2555" s="1788"/>
      <c r="D2555" s="1788"/>
      <c r="E2555" s="1788"/>
      <c r="F2555" s="1788"/>
      <c r="G2555" s="1788"/>
      <c r="H2555" s="1788"/>
      <c r="I2555" s="1788"/>
      <c r="J2555" s="1788"/>
      <c r="K2555" s="1788"/>
      <c r="L2555" s="1788"/>
      <c r="M2555" s="1788"/>
      <c r="N2555" s="1788"/>
      <c r="O2555" s="1788"/>
      <c r="P2555" s="1788"/>
      <c r="Q2555" s="1788"/>
      <c r="R2555" s="1788"/>
      <c r="S2555" s="1788"/>
      <c r="T2555" s="1788"/>
      <c r="U2555" s="1788"/>
      <c r="V2555" s="1788"/>
      <c r="W2555" s="1788"/>
      <c r="X2555" s="1788"/>
      <c r="Y2555" s="1788"/>
      <c r="Z2555" s="1788"/>
      <c r="AA2555" s="1788"/>
      <c r="AB2555" s="1788"/>
      <c r="AC2555" s="1788"/>
      <c r="AD2555" s="1818" t="s">
        <v>2840</v>
      </c>
      <c r="AE2555" s="1818"/>
      <c r="AF2555" s="1206">
        <v>21.23</v>
      </c>
      <c r="AG2555" s="1207" t="s">
        <v>5</v>
      </c>
      <c r="AH2555" s="1800"/>
    </row>
    <row r="2556" spans="1:34" ht="10.9" customHeight="1">
      <c r="A2556" s="1819" t="s">
        <v>2841</v>
      </c>
      <c r="B2556" s="1820"/>
      <c r="C2556" s="1820"/>
      <c r="D2556" s="1820"/>
      <c r="E2556" s="1820"/>
      <c r="F2556" s="1820"/>
      <c r="G2556" s="1820"/>
      <c r="H2556" s="1820"/>
      <c r="I2556" s="1820"/>
      <c r="J2556" s="1820"/>
      <c r="K2556" s="1820"/>
      <c r="L2556" s="1820"/>
      <c r="M2556" s="1820"/>
      <c r="N2556" s="1820"/>
      <c r="O2556" s="1820"/>
      <c r="P2556" s="1820"/>
      <c r="Q2556" s="1820"/>
      <c r="R2556" s="1820"/>
      <c r="S2556" s="1820"/>
      <c r="T2556" s="1820"/>
      <c r="U2556" s="1820"/>
      <c r="V2556" s="1820"/>
      <c r="W2556" s="1820"/>
      <c r="X2556" s="1820"/>
      <c r="Y2556" s="1820"/>
      <c r="Z2556" s="1820"/>
      <c r="AA2556" s="1820"/>
      <c r="AB2556" s="1820"/>
      <c r="AC2556" s="1820"/>
      <c r="AD2556" s="1821" t="s">
        <v>2842</v>
      </c>
      <c r="AE2556" s="1821"/>
      <c r="AF2556" s="1210">
        <v>15</v>
      </c>
      <c r="AG2556" s="1211" t="s">
        <v>5</v>
      </c>
      <c r="AH2556" s="1800"/>
    </row>
    <row r="2557" spans="1:34" ht="17.45" customHeight="1">
      <c r="A2557" s="1822" t="s">
        <v>2843</v>
      </c>
      <c r="B2557" s="1802"/>
      <c r="C2557" s="1802"/>
      <c r="D2557" s="1778"/>
      <c r="E2557" s="1823" t="s">
        <v>2751</v>
      </c>
      <c r="F2557" s="1823"/>
      <c r="G2557" s="1823"/>
      <c r="H2557" s="1823"/>
      <c r="I2557" s="1823"/>
      <c r="J2557" s="1823"/>
      <c r="K2557" s="1823"/>
      <c r="L2557" s="1823"/>
      <c r="M2557" s="1823"/>
      <c r="N2557" s="1823"/>
      <c r="O2557" s="1823"/>
      <c r="P2557" s="1823"/>
      <c r="Q2557" s="1823"/>
      <c r="R2557" s="1823"/>
      <c r="S2557" s="1823"/>
      <c r="T2557" s="1823"/>
      <c r="U2557" s="1823"/>
      <c r="V2557" s="1823"/>
      <c r="W2557" s="1823"/>
      <c r="X2557" s="1823"/>
      <c r="Y2557" s="1823"/>
      <c r="Z2557" s="1823"/>
      <c r="AA2557" s="1823"/>
      <c r="AB2557" s="1823"/>
      <c r="AC2557" s="1823"/>
      <c r="AD2557" s="1823"/>
      <c r="AE2557" s="1823"/>
      <c r="AF2557" s="1823"/>
      <c r="AG2557" s="1823"/>
      <c r="AH2557" s="1779"/>
    </row>
    <row r="2558" spans="1:34" ht="17.45" customHeight="1">
      <c r="A2558" s="1824" t="s">
        <v>2844</v>
      </c>
      <c r="B2558" s="1816"/>
      <c r="C2558" s="1816"/>
      <c r="D2558" s="1309"/>
      <c r="E2558" s="1815" t="s">
        <v>2750</v>
      </c>
      <c r="F2558" s="1815"/>
      <c r="G2558" s="1111"/>
      <c r="H2558" s="1796" t="s">
        <v>2845</v>
      </c>
      <c r="I2558" s="1796"/>
      <c r="J2558" s="1796" t="s">
        <v>469</v>
      </c>
      <c r="K2558" s="1796"/>
      <c r="L2558" s="1309"/>
      <c r="M2558" s="1309"/>
      <c r="N2558" s="1816" t="s">
        <v>2846</v>
      </c>
      <c r="O2558" s="1816"/>
      <c r="P2558" s="1816"/>
      <c r="Q2558" s="1816"/>
      <c r="R2558" s="1817">
        <v>1038.46</v>
      </c>
      <c r="S2558" s="1817"/>
      <c r="T2558" s="1817"/>
      <c r="U2558" s="1817"/>
      <c r="V2558" s="1309"/>
      <c r="W2558" s="1309"/>
      <c r="X2558" s="1309"/>
      <c r="Y2558" s="1796" t="s">
        <v>2847</v>
      </c>
      <c r="Z2558" s="1796"/>
      <c r="AA2558" s="1796"/>
      <c r="AB2558" s="1796"/>
      <c r="AC2558" s="1796"/>
      <c r="AD2558" s="1796"/>
      <c r="AE2558" s="1796"/>
      <c r="AF2558" s="1797" t="s">
        <v>2848</v>
      </c>
      <c r="AG2558" s="1797"/>
      <c r="AH2558" s="1782"/>
    </row>
    <row r="2559" spans="1:34" ht="5.0999999999999996" customHeight="1">
      <c r="A2559" s="1798"/>
      <c r="B2559" s="1799"/>
      <c r="C2559" s="1799"/>
      <c r="D2559" s="1799"/>
      <c r="E2559" s="1799"/>
      <c r="F2559" s="1799"/>
      <c r="G2559" s="1799"/>
      <c r="H2559" s="1799"/>
      <c r="I2559" s="1799"/>
      <c r="J2559" s="1799"/>
      <c r="K2559" s="1799"/>
      <c r="L2559" s="1799"/>
      <c r="M2559" s="1799"/>
      <c r="N2559" s="1799"/>
      <c r="O2559" s="1799"/>
      <c r="P2559" s="1799"/>
      <c r="Q2559" s="1799"/>
      <c r="R2559" s="1799"/>
      <c r="S2559" s="1799"/>
      <c r="T2559" s="1799"/>
      <c r="U2559" s="1799"/>
      <c r="V2559" s="1799"/>
      <c r="W2559" s="1799"/>
      <c r="X2559" s="1799"/>
      <c r="Y2559" s="1799"/>
      <c r="Z2559" s="1799"/>
      <c r="AA2559" s="1799"/>
      <c r="AB2559" s="1799"/>
      <c r="AC2559" s="1799"/>
      <c r="AD2559" s="1799"/>
      <c r="AE2559" s="1799"/>
      <c r="AF2559" s="1799"/>
      <c r="AG2559" s="1799"/>
      <c r="AH2559" s="1800"/>
    </row>
    <row r="2560" spans="1:34" ht="17.45" customHeight="1">
      <c r="A2560" s="1801" t="s">
        <v>2849</v>
      </c>
      <c r="B2560" s="1802"/>
      <c r="C2560" s="1802"/>
      <c r="D2560" s="1802"/>
      <c r="E2560" s="1802"/>
      <c r="F2560" s="1802"/>
      <c r="G2560" s="1802"/>
      <c r="H2560" s="1802"/>
      <c r="I2560" s="1802"/>
      <c r="J2560" s="1803"/>
      <c r="K2560" s="1789" t="s">
        <v>2850</v>
      </c>
      <c r="L2560" s="1807"/>
      <c r="M2560" s="1789" t="s">
        <v>2851</v>
      </c>
      <c r="N2560" s="1790"/>
      <c r="O2560" s="1790"/>
      <c r="P2560" s="1790"/>
      <c r="Q2560" s="1790"/>
      <c r="R2560" s="1790"/>
      <c r="S2560" s="1790"/>
      <c r="T2560" s="1791"/>
      <c r="U2560" s="1789" t="s">
        <v>2852</v>
      </c>
      <c r="V2560" s="1790"/>
      <c r="W2560" s="1790"/>
      <c r="X2560" s="1790"/>
      <c r="Y2560" s="1790"/>
      <c r="Z2560" s="1790"/>
      <c r="AA2560" s="1790"/>
      <c r="AB2560" s="1790"/>
      <c r="AC2560" s="1790"/>
      <c r="AD2560" s="1791"/>
      <c r="AE2560" s="1810" t="s">
        <v>2853</v>
      </c>
      <c r="AF2560" s="1811"/>
      <c r="AG2560" s="1811"/>
      <c r="AH2560" s="1814"/>
    </row>
    <row r="2561" spans="1:34" ht="17.45" customHeight="1">
      <c r="A2561" s="1804"/>
      <c r="B2561" s="1805"/>
      <c r="C2561" s="1805"/>
      <c r="D2561" s="1805"/>
      <c r="E2561" s="1805"/>
      <c r="F2561" s="1805"/>
      <c r="G2561" s="1805"/>
      <c r="H2561" s="1805"/>
      <c r="I2561" s="1805"/>
      <c r="J2561" s="1806"/>
      <c r="K2561" s="1808"/>
      <c r="L2561" s="1809"/>
      <c r="M2561" s="1789" t="s">
        <v>2854</v>
      </c>
      <c r="N2561" s="1790"/>
      <c r="O2561" s="1790"/>
      <c r="P2561" s="1791"/>
      <c r="Q2561" s="1789" t="s">
        <v>2855</v>
      </c>
      <c r="R2561" s="1790"/>
      <c r="S2561" s="1790"/>
      <c r="T2561" s="1791"/>
      <c r="U2561" s="1789" t="s">
        <v>2854</v>
      </c>
      <c r="V2561" s="1790"/>
      <c r="W2561" s="1790"/>
      <c r="X2561" s="1790"/>
      <c r="Y2561" s="1790"/>
      <c r="Z2561" s="1791"/>
      <c r="AA2561" s="1789" t="s">
        <v>2855</v>
      </c>
      <c r="AB2561" s="1790"/>
      <c r="AC2561" s="1790"/>
      <c r="AD2561" s="1791"/>
      <c r="AE2561" s="1812"/>
      <c r="AF2561" s="1813"/>
      <c r="AG2561" s="1813"/>
      <c r="AH2561" s="1800"/>
    </row>
    <row r="2562" spans="1:34" ht="16.7" customHeight="1">
      <c r="A2562" s="1223"/>
      <c r="B2562" s="1224" t="s">
        <v>1503</v>
      </c>
      <c r="C2562" s="1875" t="s">
        <v>3208</v>
      </c>
      <c r="D2562" s="1876"/>
      <c r="E2562" s="1876"/>
      <c r="F2562" s="1876"/>
      <c r="G2562" s="1876"/>
      <c r="H2562" s="1876"/>
      <c r="I2562" s="1876"/>
      <c r="J2562" s="1875"/>
      <c r="K2562" s="1877">
        <v>1</v>
      </c>
      <c r="L2562" s="1878"/>
      <c r="M2562" s="1877">
        <v>1</v>
      </c>
      <c r="N2562" s="1879"/>
      <c r="O2562" s="1879"/>
      <c r="P2562" s="1878"/>
      <c r="Q2562" s="1877">
        <v>0</v>
      </c>
      <c r="R2562" s="1879"/>
      <c r="S2562" s="1879"/>
      <c r="T2562" s="1878"/>
      <c r="U2562" s="1880">
        <v>330.83429999999998</v>
      </c>
      <c r="V2562" s="1881"/>
      <c r="W2562" s="1881"/>
      <c r="X2562" s="1881"/>
      <c r="Y2562" s="1881"/>
      <c r="Z2562" s="1882"/>
      <c r="AA2562" s="1880">
        <v>112.4255</v>
      </c>
      <c r="AB2562" s="1881"/>
      <c r="AC2562" s="1881"/>
      <c r="AD2562" s="1882"/>
      <c r="AE2562" s="1865">
        <v>330.83429999999998</v>
      </c>
      <c r="AF2562" s="1847"/>
      <c r="AG2562" s="1847"/>
      <c r="AH2562" s="1225"/>
    </row>
    <row r="2563" spans="1:34" ht="17.45" customHeight="1">
      <c r="A2563" s="1220"/>
      <c r="B2563" s="1209" t="s">
        <v>1469</v>
      </c>
      <c r="C2563" s="1866" t="s">
        <v>3085</v>
      </c>
      <c r="D2563" s="1867"/>
      <c r="E2563" s="1867"/>
      <c r="F2563" s="1867"/>
      <c r="G2563" s="1867"/>
      <c r="H2563" s="1867"/>
      <c r="I2563" s="1867"/>
      <c r="J2563" s="1866"/>
      <c r="K2563" s="1868">
        <v>2</v>
      </c>
      <c r="L2563" s="1869"/>
      <c r="M2563" s="1868">
        <v>1</v>
      </c>
      <c r="N2563" s="1870"/>
      <c r="O2563" s="1870"/>
      <c r="P2563" s="1869"/>
      <c r="Q2563" s="1868">
        <v>0</v>
      </c>
      <c r="R2563" s="1870"/>
      <c r="S2563" s="1870"/>
      <c r="T2563" s="1869"/>
      <c r="U2563" s="1871">
        <v>166.98220000000001</v>
      </c>
      <c r="V2563" s="1872"/>
      <c r="W2563" s="1872"/>
      <c r="X2563" s="1872"/>
      <c r="Y2563" s="1872"/>
      <c r="Z2563" s="1873"/>
      <c r="AA2563" s="1871">
        <v>108.3261</v>
      </c>
      <c r="AB2563" s="1872"/>
      <c r="AC2563" s="1872"/>
      <c r="AD2563" s="1873"/>
      <c r="AE2563" s="1874">
        <v>333.96440000000001</v>
      </c>
      <c r="AF2563" s="1843"/>
      <c r="AG2563" s="1843"/>
      <c r="AH2563" s="1222"/>
    </row>
    <row r="2564" spans="1:34" ht="17.45" customHeight="1">
      <c r="A2564" s="1792"/>
      <c r="B2564" s="1793"/>
      <c r="C2564" s="1793"/>
      <c r="D2564" s="1793"/>
      <c r="E2564" s="1793"/>
      <c r="F2564" s="1793"/>
      <c r="G2564" s="1793"/>
      <c r="H2564" s="1793"/>
      <c r="I2564" s="1793"/>
      <c r="J2564" s="1793"/>
      <c r="K2564" s="1794" t="s">
        <v>2856</v>
      </c>
      <c r="L2564" s="1794"/>
      <c r="M2564" s="1794"/>
      <c r="N2564" s="1794"/>
      <c r="O2564" s="1794"/>
      <c r="P2564" s="1794"/>
      <c r="Q2564" s="1794"/>
      <c r="R2564" s="1794"/>
      <c r="S2564" s="1794"/>
      <c r="T2564" s="1794"/>
      <c r="U2564" s="1794"/>
      <c r="V2564" s="1794"/>
      <c r="W2564" s="1794"/>
      <c r="X2564" s="1794"/>
      <c r="Y2564" s="1794"/>
      <c r="Z2564" s="1794"/>
      <c r="AA2564" s="1795">
        <v>664.79870000000005</v>
      </c>
      <c r="AB2564" s="1795"/>
      <c r="AC2564" s="1795"/>
      <c r="AD2564" s="1795"/>
      <c r="AE2564" s="1795"/>
      <c r="AF2564" s="1795"/>
      <c r="AG2564" s="1795"/>
      <c r="AH2564" s="1213"/>
    </row>
    <row r="2565" spans="1:34" ht="16.7" customHeight="1">
      <c r="A2565" s="1801" t="s">
        <v>2857</v>
      </c>
      <c r="B2565" s="1825"/>
      <c r="C2565" s="1825"/>
      <c r="D2565" s="1825"/>
      <c r="E2565" s="1825"/>
      <c r="F2565" s="1825"/>
      <c r="G2565" s="1825"/>
      <c r="H2565" s="1825"/>
      <c r="I2565" s="1825"/>
      <c r="J2565" s="1825"/>
      <c r="K2565" s="1825"/>
      <c r="L2565" s="1825"/>
      <c r="M2565" s="1825"/>
      <c r="N2565" s="1826"/>
      <c r="O2565" s="1789" t="s">
        <v>2858</v>
      </c>
      <c r="P2565" s="1790"/>
      <c r="Q2565" s="1790"/>
      <c r="R2565" s="1790"/>
      <c r="S2565" s="1791"/>
      <c r="T2565" s="1827" t="s">
        <v>2850</v>
      </c>
      <c r="U2565" s="1790"/>
      <c r="V2565" s="1790"/>
      <c r="W2565" s="1213"/>
      <c r="X2565" s="1789" t="s">
        <v>2859</v>
      </c>
      <c r="Y2565" s="1790"/>
      <c r="Z2565" s="1790"/>
      <c r="AA2565" s="1790"/>
      <c r="AB2565" s="1790"/>
      <c r="AC2565" s="1790"/>
      <c r="AD2565" s="1791"/>
      <c r="AE2565" s="1810" t="s">
        <v>2853</v>
      </c>
      <c r="AF2565" s="1828"/>
      <c r="AG2565" s="1828"/>
      <c r="AH2565" s="1213"/>
    </row>
    <row r="2566" spans="1:34" ht="17.45" customHeight="1">
      <c r="A2566" s="1215"/>
      <c r="B2566" s="1216" t="s">
        <v>1009</v>
      </c>
      <c r="C2566" s="1829" t="s">
        <v>1010</v>
      </c>
      <c r="D2566" s="1830"/>
      <c r="E2566" s="1830"/>
      <c r="F2566" s="1830"/>
      <c r="G2566" s="1830"/>
      <c r="H2566" s="1830"/>
      <c r="I2566" s="1830"/>
      <c r="J2566" s="1830"/>
      <c r="K2566" s="1830"/>
      <c r="L2566" s="1830"/>
      <c r="M2566" s="1830"/>
      <c r="N2566" s="1829"/>
      <c r="O2566" s="1831">
        <v>0</v>
      </c>
      <c r="P2566" s="1832"/>
      <c r="Q2566" s="1832"/>
      <c r="R2566" s="1832"/>
      <c r="S2566" s="1833"/>
      <c r="T2566" s="1858">
        <v>2</v>
      </c>
      <c r="U2566" s="1832"/>
      <c r="V2566" s="1832"/>
      <c r="W2566" s="1217"/>
      <c r="X2566" s="1859">
        <v>22.268799999999999</v>
      </c>
      <c r="Y2566" s="1860"/>
      <c r="Z2566" s="1860"/>
      <c r="AA2566" s="1860"/>
      <c r="AB2566" s="1860"/>
      <c r="AC2566" s="1860"/>
      <c r="AD2566" s="1861"/>
      <c r="AE2566" s="1839">
        <v>44.537599999999998</v>
      </c>
      <c r="AF2566" s="1795"/>
      <c r="AG2566" s="1795"/>
      <c r="AH2566" s="1217"/>
    </row>
    <row r="2567" spans="1:34" ht="16.7" customHeight="1">
      <c r="A2567" s="1792"/>
      <c r="B2567" s="1778"/>
      <c r="C2567" s="1778"/>
      <c r="D2567" s="1778"/>
      <c r="E2567" s="1778"/>
      <c r="F2567" s="1778"/>
      <c r="G2567" s="1778"/>
      <c r="H2567" s="1778"/>
      <c r="I2567" s="1846" t="s">
        <v>2860</v>
      </c>
      <c r="J2567" s="1846"/>
      <c r="K2567" s="1846"/>
      <c r="L2567" s="1846"/>
      <c r="M2567" s="1846"/>
      <c r="N2567" s="1846"/>
      <c r="O2567" s="1846"/>
      <c r="P2567" s="1846"/>
      <c r="Q2567" s="1846"/>
      <c r="R2567" s="1846"/>
      <c r="S2567" s="1846"/>
      <c r="T2567" s="1846"/>
      <c r="U2567" s="1846"/>
      <c r="V2567" s="1846"/>
      <c r="W2567" s="1846"/>
      <c r="X2567" s="1846"/>
      <c r="Y2567" s="1846"/>
      <c r="Z2567" s="1793"/>
      <c r="AA2567" s="1847">
        <v>44.537599999999998</v>
      </c>
      <c r="AB2567" s="1847"/>
      <c r="AC2567" s="1847"/>
      <c r="AD2567" s="1847"/>
      <c r="AE2567" s="1847"/>
      <c r="AF2567" s="1847"/>
      <c r="AG2567" s="1847"/>
      <c r="AH2567" s="1814"/>
    </row>
    <row r="2568" spans="1:34" ht="17.45" customHeight="1">
      <c r="A2568" s="1844"/>
      <c r="B2568" s="1309"/>
      <c r="C2568" s="1309"/>
      <c r="D2568" s="1309"/>
      <c r="E2568" s="1309"/>
      <c r="F2568" s="1309"/>
      <c r="G2568" s="1309"/>
      <c r="H2568" s="1309"/>
      <c r="I2568" s="1840" t="s">
        <v>2861</v>
      </c>
      <c r="J2568" s="1840"/>
      <c r="K2568" s="1840"/>
      <c r="L2568" s="1840"/>
      <c r="M2568" s="1840"/>
      <c r="N2568" s="1840"/>
      <c r="O2568" s="1840"/>
      <c r="P2568" s="1840"/>
      <c r="Q2568" s="1840"/>
      <c r="R2568" s="1840"/>
      <c r="S2568" s="1840"/>
      <c r="T2568" s="1840"/>
      <c r="U2568" s="1840"/>
      <c r="V2568" s="1840"/>
      <c r="W2568" s="1840"/>
      <c r="X2568" s="1840"/>
      <c r="Y2568" s="1840"/>
      <c r="Z2568" s="1309"/>
      <c r="AA2568" s="1841">
        <v>709.33630000000005</v>
      </c>
      <c r="AB2568" s="1841"/>
      <c r="AC2568" s="1841"/>
      <c r="AD2568" s="1841"/>
      <c r="AE2568" s="1841"/>
      <c r="AF2568" s="1841"/>
      <c r="AG2568" s="1841"/>
      <c r="AH2568" s="1782"/>
    </row>
    <row r="2569" spans="1:34" ht="17.45" customHeight="1">
      <c r="A2569" s="1844"/>
      <c r="B2569" s="1309"/>
      <c r="C2569" s="1309"/>
      <c r="D2569" s="1309"/>
      <c r="E2569" s="1309"/>
      <c r="F2569" s="1309"/>
      <c r="G2569" s="1309"/>
      <c r="H2569" s="1309"/>
      <c r="I2569" s="1840" t="s">
        <v>2862</v>
      </c>
      <c r="J2569" s="1840"/>
      <c r="K2569" s="1840"/>
      <c r="L2569" s="1840"/>
      <c r="M2569" s="1840"/>
      <c r="N2569" s="1840"/>
      <c r="O2569" s="1840"/>
      <c r="P2569" s="1840"/>
      <c r="Q2569" s="1840"/>
      <c r="R2569" s="1840"/>
      <c r="S2569" s="1840"/>
      <c r="T2569" s="1840"/>
      <c r="U2569" s="1840"/>
      <c r="V2569" s="1840"/>
      <c r="W2569" s="1840"/>
      <c r="X2569" s="1840"/>
      <c r="Y2569" s="1840"/>
      <c r="Z2569" s="1309"/>
      <c r="AA2569" s="1841">
        <v>0.68310000000000004</v>
      </c>
      <c r="AB2569" s="1841"/>
      <c r="AC2569" s="1841"/>
      <c r="AD2569" s="1841"/>
      <c r="AE2569" s="1841"/>
      <c r="AF2569" s="1841"/>
      <c r="AG2569" s="1841"/>
      <c r="AH2569" s="1782"/>
    </row>
    <row r="2570" spans="1:34" ht="16.7" customHeight="1">
      <c r="A2570" s="1844"/>
      <c r="B2570" s="1309"/>
      <c r="C2570" s="1309"/>
      <c r="D2570" s="1309"/>
      <c r="E2570" s="1309"/>
      <c r="F2570" s="1309"/>
      <c r="G2570" s="1309"/>
      <c r="H2570" s="1309"/>
      <c r="I2570" s="1840" t="s">
        <v>2863</v>
      </c>
      <c r="J2570" s="1840"/>
      <c r="K2570" s="1840"/>
      <c r="L2570" s="1840"/>
      <c r="M2570" s="1840"/>
      <c r="N2570" s="1840"/>
      <c r="O2570" s="1840"/>
      <c r="P2570" s="1840"/>
      <c r="Q2570" s="1840"/>
      <c r="R2570" s="1840"/>
      <c r="S2570" s="1840"/>
      <c r="T2570" s="1840"/>
      <c r="U2570" s="1840"/>
      <c r="V2570" s="1840"/>
      <c r="W2570" s="1840"/>
      <c r="X2570" s="1840"/>
      <c r="Y2570" s="1840"/>
      <c r="Z2570" s="1309"/>
      <c r="AA2570" s="1841">
        <v>1.8500000000000001E-3</v>
      </c>
      <c r="AB2570" s="1841"/>
      <c r="AC2570" s="1841"/>
      <c r="AD2570" s="1841"/>
      <c r="AE2570" s="1841"/>
      <c r="AF2570" s="1841"/>
      <c r="AG2570" s="1841"/>
      <c r="AH2570" s="1782"/>
    </row>
    <row r="2571" spans="1:34" ht="17.45" customHeight="1">
      <c r="A2571" s="1845"/>
      <c r="B2571" s="1799"/>
      <c r="C2571" s="1799"/>
      <c r="D2571" s="1799"/>
      <c r="E2571" s="1799"/>
      <c r="F2571" s="1799"/>
      <c r="G2571" s="1799"/>
      <c r="H2571" s="1799"/>
      <c r="I2571" s="1842" t="s">
        <v>2864</v>
      </c>
      <c r="J2571" s="1842"/>
      <c r="K2571" s="1842"/>
      <c r="L2571" s="1842"/>
      <c r="M2571" s="1842"/>
      <c r="N2571" s="1842"/>
      <c r="O2571" s="1842"/>
      <c r="P2571" s="1842"/>
      <c r="Q2571" s="1842"/>
      <c r="R2571" s="1842"/>
      <c r="S2571" s="1842"/>
      <c r="T2571" s="1842"/>
      <c r="U2571" s="1842"/>
      <c r="V2571" s="1842"/>
      <c r="W2571" s="1842"/>
      <c r="X2571" s="1842"/>
      <c r="Y2571" s="1842"/>
      <c r="Z2571" s="1799"/>
      <c r="AA2571" s="1843">
        <v>0</v>
      </c>
      <c r="AB2571" s="1843"/>
      <c r="AC2571" s="1843"/>
      <c r="AD2571" s="1843"/>
      <c r="AE2571" s="1843"/>
      <c r="AF2571" s="1843"/>
      <c r="AG2571" s="1843"/>
      <c r="AH2571" s="1800"/>
    </row>
    <row r="2572" spans="1:34" ht="17.45" customHeight="1">
      <c r="A2572" s="1801" t="s">
        <v>2865</v>
      </c>
      <c r="B2572" s="1825"/>
      <c r="C2572" s="1825"/>
      <c r="D2572" s="1825"/>
      <c r="E2572" s="1825"/>
      <c r="F2572" s="1825"/>
      <c r="G2572" s="1825"/>
      <c r="H2572" s="1825"/>
      <c r="I2572" s="1825"/>
      <c r="J2572" s="1825"/>
      <c r="K2572" s="1825"/>
      <c r="L2572" s="1825"/>
      <c r="M2572" s="1825"/>
      <c r="N2572" s="1826"/>
      <c r="O2572" s="1789" t="s">
        <v>2850</v>
      </c>
      <c r="P2572" s="1790"/>
      <c r="Q2572" s="1790"/>
      <c r="R2572" s="1790"/>
      <c r="S2572" s="1791"/>
      <c r="T2572" s="1827" t="s">
        <v>754</v>
      </c>
      <c r="U2572" s="1790"/>
      <c r="V2572" s="1790"/>
      <c r="W2572" s="1213"/>
      <c r="X2572" s="1789" t="s">
        <v>2866</v>
      </c>
      <c r="Y2572" s="1790"/>
      <c r="Z2572" s="1790"/>
      <c r="AA2572" s="1790"/>
      <c r="AB2572" s="1790"/>
      <c r="AC2572" s="1790"/>
      <c r="AD2572" s="1791"/>
      <c r="AE2572" s="1810" t="s">
        <v>2867</v>
      </c>
      <c r="AF2572" s="1828"/>
      <c r="AG2572" s="1828"/>
      <c r="AH2572" s="1213"/>
    </row>
    <row r="2573" spans="1:34" ht="16.7" customHeight="1">
      <c r="A2573" s="1215"/>
      <c r="B2573" s="1216" t="s">
        <v>3209</v>
      </c>
      <c r="C2573" s="1829" t="s">
        <v>3210</v>
      </c>
      <c r="D2573" s="1830"/>
      <c r="E2573" s="1830"/>
      <c r="F2573" s="1830"/>
      <c r="G2573" s="1830"/>
      <c r="H2573" s="1830"/>
      <c r="I2573" s="1830"/>
      <c r="J2573" s="1830"/>
      <c r="K2573" s="1830"/>
      <c r="L2573" s="1830"/>
      <c r="M2573" s="1830"/>
      <c r="N2573" s="1829"/>
      <c r="O2573" s="1831">
        <v>1.2999999999999999E-3</v>
      </c>
      <c r="P2573" s="1832"/>
      <c r="Q2573" s="1832"/>
      <c r="R2573" s="1832"/>
      <c r="S2573" s="1833"/>
      <c r="T2573" s="1834" t="s">
        <v>478</v>
      </c>
      <c r="U2573" s="1835"/>
      <c r="V2573" s="1835"/>
      <c r="W2573" s="1217"/>
      <c r="X2573" s="1836">
        <v>0</v>
      </c>
      <c r="Y2573" s="1837"/>
      <c r="Z2573" s="1837"/>
      <c r="AA2573" s="1837"/>
      <c r="AB2573" s="1837"/>
      <c r="AC2573" s="1837"/>
      <c r="AD2573" s="1838"/>
      <c r="AE2573" s="1839">
        <v>0</v>
      </c>
      <c r="AF2573" s="1795"/>
      <c r="AG2573" s="1795"/>
      <c r="AH2573" s="1217"/>
    </row>
    <row r="2574" spans="1:34" ht="17.45" customHeight="1">
      <c r="A2574" s="1792"/>
      <c r="B2574" s="1793"/>
      <c r="C2574" s="1793"/>
      <c r="D2574" s="1793"/>
      <c r="E2574" s="1793"/>
      <c r="F2574" s="1793"/>
      <c r="G2574" s="1793"/>
      <c r="H2574" s="1793"/>
      <c r="I2574" s="1794" t="s">
        <v>2869</v>
      </c>
      <c r="J2574" s="1794"/>
      <c r="K2574" s="1794"/>
      <c r="L2574" s="1794"/>
      <c r="M2574" s="1794"/>
      <c r="N2574" s="1794"/>
      <c r="O2574" s="1794"/>
      <c r="P2574" s="1794"/>
      <c r="Q2574" s="1794"/>
      <c r="R2574" s="1794"/>
      <c r="S2574" s="1794"/>
      <c r="T2574" s="1794"/>
      <c r="U2574" s="1794"/>
      <c r="V2574" s="1794"/>
      <c r="W2574" s="1794"/>
      <c r="X2574" s="1794"/>
      <c r="Y2574" s="1794"/>
      <c r="Z2574" s="1214"/>
      <c r="AA2574" s="1795">
        <v>0</v>
      </c>
      <c r="AB2574" s="1795"/>
      <c r="AC2574" s="1795"/>
      <c r="AD2574" s="1795"/>
      <c r="AE2574" s="1795"/>
      <c r="AF2574" s="1795"/>
      <c r="AG2574" s="1795"/>
      <c r="AH2574" s="1213"/>
    </row>
    <row r="2575" spans="1:34" ht="16.7" customHeight="1">
      <c r="A2575" s="1801" t="s">
        <v>2870</v>
      </c>
      <c r="B2575" s="1825"/>
      <c r="C2575" s="1825"/>
      <c r="D2575" s="1825"/>
      <c r="E2575" s="1825"/>
      <c r="F2575" s="1825"/>
      <c r="G2575" s="1825"/>
      <c r="H2575" s="1825"/>
      <c r="I2575" s="1825"/>
      <c r="J2575" s="1825"/>
      <c r="K2575" s="1825"/>
      <c r="L2575" s="1825"/>
      <c r="M2575" s="1825"/>
      <c r="N2575" s="1826"/>
      <c r="O2575" s="1789" t="s">
        <v>2850</v>
      </c>
      <c r="P2575" s="1790"/>
      <c r="Q2575" s="1790"/>
      <c r="R2575" s="1790"/>
      <c r="S2575" s="1791"/>
      <c r="T2575" s="1827" t="s">
        <v>754</v>
      </c>
      <c r="U2575" s="1790"/>
      <c r="V2575" s="1790"/>
      <c r="W2575" s="1213"/>
      <c r="X2575" s="1789" t="s">
        <v>2866</v>
      </c>
      <c r="Y2575" s="1790"/>
      <c r="Z2575" s="1790"/>
      <c r="AA2575" s="1790"/>
      <c r="AB2575" s="1790"/>
      <c r="AC2575" s="1790"/>
      <c r="AD2575" s="1791"/>
      <c r="AE2575" s="1810" t="s">
        <v>2867</v>
      </c>
      <c r="AF2575" s="1828"/>
      <c r="AG2575" s="1828"/>
      <c r="AH2575" s="1213"/>
    </row>
    <row r="2576" spans="1:34" ht="17.45" customHeight="1">
      <c r="A2576" s="1792"/>
      <c r="B2576" s="1793"/>
      <c r="C2576" s="1793"/>
      <c r="D2576" s="1793"/>
      <c r="E2576" s="1793"/>
      <c r="F2576" s="1793"/>
      <c r="G2576" s="1793"/>
      <c r="H2576" s="1793"/>
      <c r="I2576" s="1794" t="s">
        <v>2871</v>
      </c>
      <c r="J2576" s="1794"/>
      <c r="K2576" s="1794"/>
      <c r="L2576" s="1794"/>
      <c r="M2576" s="1794"/>
      <c r="N2576" s="1794"/>
      <c r="O2576" s="1794"/>
      <c r="P2576" s="1794"/>
      <c r="Q2576" s="1794"/>
      <c r="R2576" s="1794"/>
      <c r="S2576" s="1794"/>
      <c r="T2576" s="1794"/>
      <c r="U2576" s="1794"/>
      <c r="V2576" s="1794"/>
      <c r="W2576" s="1794"/>
      <c r="X2576" s="1794"/>
      <c r="Y2576" s="1794"/>
      <c r="Z2576" s="1214"/>
      <c r="AA2576" s="1795">
        <v>0</v>
      </c>
      <c r="AB2576" s="1795"/>
      <c r="AC2576" s="1795"/>
      <c r="AD2576" s="1795"/>
      <c r="AE2576" s="1795"/>
      <c r="AF2576" s="1795"/>
      <c r="AG2576" s="1795"/>
      <c r="AH2576" s="1213"/>
    </row>
    <row r="2577" spans="1:34" ht="17.45" customHeight="1">
      <c r="A2577" s="1801" t="s">
        <v>2872</v>
      </c>
      <c r="B2577" s="1825"/>
      <c r="C2577" s="1825"/>
      <c r="D2577" s="1825"/>
      <c r="E2577" s="1825"/>
      <c r="F2577" s="1825"/>
      <c r="G2577" s="1825"/>
      <c r="H2577" s="1825"/>
      <c r="I2577" s="1825"/>
      <c r="J2577" s="1825"/>
      <c r="K2577" s="1825"/>
      <c r="L2577" s="1825"/>
      <c r="M2577" s="1825"/>
      <c r="N2577" s="1826"/>
      <c r="O2577" s="1789" t="s">
        <v>2850</v>
      </c>
      <c r="P2577" s="1790"/>
      <c r="Q2577" s="1790"/>
      <c r="R2577" s="1790"/>
      <c r="S2577" s="1791"/>
      <c r="T2577" s="1827" t="s">
        <v>754</v>
      </c>
      <c r="U2577" s="1790"/>
      <c r="V2577" s="1790"/>
      <c r="W2577" s="1213"/>
      <c r="X2577" s="1789" t="s">
        <v>2866</v>
      </c>
      <c r="Y2577" s="1790"/>
      <c r="Z2577" s="1790"/>
      <c r="AA2577" s="1790"/>
      <c r="AB2577" s="1790"/>
      <c r="AC2577" s="1790"/>
      <c r="AD2577" s="1791"/>
      <c r="AE2577" s="1810" t="s">
        <v>2867</v>
      </c>
      <c r="AF2577" s="1828"/>
      <c r="AG2577" s="1828"/>
      <c r="AH2577" s="1213"/>
    </row>
    <row r="2578" spans="1:34" ht="16.7" customHeight="1">
      <c r="A2578" s="1792"/>
      <c r="B2578" s="1793"/>
      <c r="C2578" s="1793"/>
      <c r="D2578" s="1793"/>
      <c r="E2578" s="1793"/>
      <c r="F2578" s="1793"/>
      <c r="G2578" s="1793"/>
      <c r="H2578" s="1793"/>
      <c r="I2578" s="1793"/>
      <c r="J2578" s="1793"/>
      <c r="K2578" s="1794" t="s">
        <v>2873</v>
      </c>
      <c r="L2578" s="1794"/>
      <c r="M2578" s="1794"/>
      <c r="N2578" s="1794"/>
      <c r="O2578" s="1794"/>
      <c r="P2578" s="1794"/>
      <c r="Q2578" s="1794"/>
      <c r="R2578" s="1794"/>
      <c r="S2578" s="1794"/>
      <c r="T2578" s="1794"/>
      <c r="U2578" s="1794"/>
      <c r="V2578" s="1794"/>
      <c r="W2578" s="1794"/>
      <c r="X2578" s="1794"/>
      <c r="Y2578" s="1794"/>
      <c r="Z2578" s="1794"/>
      <c r="AA2578" s="1794"/>
      <c r="AB2578" s="1214"/>
      <c r="AC2578" s="1795">
        <v>0</v>
      </c>
      <c r="AD2578" s="1795"/>
      <c r="AE2578" s="1795"/>
      <c r="AF2578" s="1795"/>
      <c r="AG2578" s="1795"/>
      <c r="AH2578" s="1213"/>
    </row>
    <row r="2579" spans="1:34" ht="17.45" customHeight="1">
      <c r="A2579" s="1801" t="s">
        <v>2874</v>
      </c>
      <c r="B2579" s="1825"/>
      <c r="C2579" s="1825"/>
      <c r="D2579" s="1825"/>
      <c r="E2579" s="1825"/>
      <c r="F2579" s="1825"/>
      <c r="G2579" s="1825"/>
      <c r="H2579" s="1825"/>
      <c r="I2579" s="1825"/>
      <c r="J2579" s="1826"/>
      <c r="K2579" s="1789" t="s">
        <v>2850</v>
      </c>
      <c r="L2579" s="1791"/>
      <c r="M2579" s="1855" t="s">
        <v>2875</v>
      </c>
      <c r="N2579" s="1856"/>
      <c r="O2579" s="1857"/>
      <c r="P2579" s="1855" t="s">
        <v>2876</v>
      </c>
      <c r="Q2579" s="1856"/>
      <c r="R2579" s="1857"/>
      <c r="S2579" s="1855" t="s">
        <v>2877</v>
      </c>
      <c r="T2579" s="1857"/>
      <c r="U2579" s="1789" t="s">
        <v>2878</v>
      </c>
      <c r="V2579" s="1790"/>
      <c r="W2579" s="1791"/>
      <c r="X2579" s="1789" t="s">
        <v>2879</v>
      </c>
      <c r="Y2579" s="1790"/>
      <c r="Z2579" s="1790"/>
      <c r="AA2579" s="1790"/>
      <c r="AB2579" s="1791"/>
      <c r="AC2579" s="1789" t="s">
        <v>2880</v>
      </c>
      <c r="AD2579" s="1791"/>
      <c r="AE2579" s="1810" t="s">
        <v>2867</v>
      </c>
      <c r="AF2579" s="1828"/>
      <c r="AG2579" s="1828"/>
      <c r="AH2579" s="1213"/>
    </row>
    <row r="2580" spans="1:34" ht="17.45" customHeight="1">
      <c r="A2580" s="1853"/>
      <c r="B2580" s="1778"/>
      <c r="C2580" s="1778"/>
      <c r="D2580" s="1778"/>
      <c r="E2580" s="1778"/>
      <c r="F2580" s="1778"/>
      <c r="G2580" s="1778"/>
      <c r="H2580" s="1778"/>
      <c r="I2580" s="1846" t="s">
        <v>2881</v>
      </c>
      <c r="J2580" s="1846"/>
      <c r="K2580" s="1846"/>
      <c r="L2580" s="1846"/>
      <c r="M2580" s="1846"/>
      <c r="N2580" s="1846"/>
      <c r="O2580" s="1846"/>
      <c r="P2580" s="1846"/>
      <c r="Q2580" s="1846"/>
      <c r="R2580" s="1846"/>
      <c r="S2580" s="1846"/>
      <c r="T2580" s="1846"/>
      <c r="U2580" s="1846"/>
      <c r="V2580" s="1846"/>
      <c r="W2580" s="1846"/>
      <c r="X2580" s="1846"/>
      <c r="Y2580" s="1846"/>
      <c r="Z2580" s="1203"/>
      <c r="AA2580" s="1847">
        <v>0</v>
      </c>
      <c r="AB2580" s="1847"/>
      <c r="AC2580" s="1847"/>
      <c r="AD2580" s="1847"/>
      <c r="AE2580" s="1847"/>
      <c r="AF2580" s="1847"/>
      <c r="AG2580" s="1847"/>
      <c r="AH2580" s="1204"/>
    </row>
    <row r="2581" spans="1:34" ht="5.0999999999999996" customHeight="1">
      <c r="A2581" s="1854"/>
      <c r="B2581" s="1309"/>
      <c r="C2581" s="1309"/>
      <c r="D2581" s="1309"/>
      <c r="E2581" s="1309"/>
      <c r="F2581" s="1309"/>
      <c r="G2581" s="1309"/>
      <c r="H2581" s="1309"/>
      <c r="I2581" s="1309"/>
      <c r="J2581" s="1309"/>
      <c r="K2581" s="1309"/>
      <c r="L2581" s="1309"/>
      <c r="M2581" s="1309"/>
      <c r="N2581" s="1309"/>
      <c r="O2581" s="1309"/>
      <c r="P2581" s="1309"/>
      <c r="Q2581" s="1309"/>
      <c r="R2581" s="1309"/>
      <c r="S2581" s="1309"/>
      <c r="T2581" s="1309"/>
      <c r="U2581" s="1309"/>
      <c r="V2581" s="1309"/>
      <c r="W2581" s="1309"/>
      <c r="X2581" s="1309"/>
      <c r="Y2581" s="1309"/>
      <c r="Z2581" s="1309"/>
      <c r="AA2581" s="1309"/>
      <c r="AB2581" s="1309"/>
      <c r="AC2581" s="1309"/>
      <c r="AD2581" s="1309"/>
      <c r="AE2581" s="1309"/>
      <c r="AF2581" s="1309"/>
      <c r="AG2581" s="1309"/>
      <c r="AH2581" s="1782"/>
    </row>
    <row r="2582" spans="1:34" ht="17.45" customHeight="1">
      <c r="A2582" s="1845"/>
      <c r="B2582" s="1799"/>
      <c r="C2582" s="1799"/>
      <c r="D2582" s="1799"/>
      <c r="E2582" s="1799"/>
      <c r="F2582" s="1799"/>
      <c r="G2582" s="1799"/>
      <c r="H2582" s="1799"/>
      <c r="I2582" s="1842" t="s">
        <v>2882</v>
      </c>
      <c r="J2582" s="1842"/>
      <c r="K2582" s="1842"/>
      <c r="L2582" s="1842"/>
      <c r="M2582" s="1842"/>
      <c r="N2582" s="1842"/>
      <c r="O2582" s="1842"/>
      <c r="P2582" s="1842"/>
      <c r="Q2582" s="1842"/>
      <c r="R2582" s="1842"/>
      <c r="S2582" s="1842"/>
      <c r="T2582" s="1842"/>
      <c r="U2582" s="1842"/>
      <c r="V2582" s="1842"/>
      <c r="W2582" s="1842"/>
      <c r="X2582" s="1842"/>
      <c r="Y2582" s="1842"/>
      <c r="Z2582" s="1212"/>
      <c r="AA2582" s="1848">
        <v>0.69</v>
      </c>
      <c r="AB2582" s="1848"/>
      <c r="AC2582" s="1848"/>
      <c r="AD2582" s="1848"/>
      <c r="AE2582" s="1848"/>
      <c r="AF2582" s="1848"/>
      <c r="AG2582" s="1848"/>
      <c r="AH2582" s="1208"/>
    </row>
    <row r="2583" spans="1:34" ht="45.75" customHeight="1">
      <c r="A2583" s="1849" t="s">
        <v>2883</v>
      </c>
      <c r="B2583" s="1850"/>
      <c r="C2583" s="1850"/>
      <c r="D2583" s="1850"/>
      <c r="E2583" s="1851"/>
      <c r="F2583" s="1852"/>
      <c r="G2583" s="1852"/>
      <c r="H2583" s="1852"/>
      <c r="I2583" s="1852"/>
      <c r="J2583" s="1852"/>
      <c r="K2583" s="1852"/>
      <c r="L2583" s="1852"/>
      <c r="M2583" s="1852"/>
      <c r="N2583" s="1852"/>
      <c r="O2583" s="1852"/>
      <c r="P2583" s="1852"/>
      <c r="Q2583" s="1852"/>
      <c r="R2583" s="1852"/>
      <c r="S2583" s="1852"/>
      <c r="T2583" s="1852"/>
      <c r="U2583" s="1852"/>
      <c r="V2583" s="1852"/>
      <c r="W2583" s="1852"/>
      <c r="X2583" s="1852"/>
      <c r="Y2583" s="1852"/>
      <c r="Z2583" s="1852"/>
      <c r="AA2583" s="1852"/>
      <c r="AB2583" s="1852"/>
      <c r="AC2583" s="1852"/>
      <c r="AD2583" s="1852"/>
      <c r="AE2583" s="1852"/>
      <c r="AF2583" s="1852"/>
      <c r="AG2583" s="1852"/>
      <c r="AH2583" s="1851"/>
    </row>
    <row r="2584" spans="1:34" ht="116.45" customHeight="1">
      <c r="A2584" s="1218"/>
      <c r="AH2584" s="1219"/>
    </row>
    <row r="2585" spans="1:34" ht="115.7" customHeight="1">
      <c r="A2585" s="1220"/>
      <c r="B2585" s="1221"/>
      <c r="C2585" s="1221"/>
      <c r="D2585" s="1221"/>
      <c r="E2585" s="1221"/>
      <c r="F2585" s="1221"/>
      <c r="G2585" s="1221"/>
      <c r="H2585" s="1221"/>
      <c r="I2585" s="1221"/>
      <c r="J2585" s="1221"/>
      <c r="K2585" s="1221"/>
      <c r="L2585" s="1221"/>
      <c r="M2585" s="1221"/>
      <c r="N2585" s="1221"/>
      <c r="O2585" s="1221"/>
      <c r="P2585" s="1221"/>
      <c r="Q2585" s="1221"/>
      <c r="R2585" s="1221"/>
      <c r="S2585" s="1221"/>
      <c r="T2585" s="1221"/>
      <c r="U2585" s="1221"/>
      <c r="V2585" s="1221"/>
      <c r="W2585" s="1221"/>
      <c r="X2585" s="1221"/>
      <c r="Y2585" s="1221"/>
      <c r="Z2585" s="1221"/>
      <c r="AA2585" s="1221"/>
      <c r="AB2585" s="1221"/>
      <c r="AC2585" s="1221"/>
      <c r="AD2585" s="1221"/>
      <c r="AE2585" s="1221"/>
      <c r="AF2585" s="1221"/>
      <c r="AG2585" s="1221"/>
      <c r="AH2585" s="1222"/>
    </row>
    <row r="2586" spans="1:34" ht="5.85" customHeight="1">
      <c r="A2586" s="1777"/>
      <c r="B2586" s="1778"/>
      <c r="C2586" s="1778"/>
      <c r="D2586" s="1778"/>
      <c r="E2586" s="1778"/>
      <c r="F2586" s="1778"/>
      <c r="G2586" s="1778"/>
      <c r="H2586" s="1778"/>
      <c r="I2586" s="1778"/>
      <c r="J2586" s="1778"/>
      <c r="K2586" s="1778"/>
      <c r="L2586" s="1778"/>
      <c r="M2586" s="1778"/>
      <c r="N2586" s="1778"/>
      <c r="O2586" s="1778"/>
      <c r="P2586" s="1778"/>
      <c r="Q2586" s="1778"/>
      <c r="R2586" s="1778"/>
      <c r="S2586" s="1778"/>
      <c r="T2586" s="1778"/>
      <c r="U2586" s="1778"/>
      <c r="V2586" s="1778"/>
      <c r="W2586" s="1778"/>
      <c r="X2586" s="1778"/>
      <c r="Y2586" s="1778"/>
      <c r="Z2586" s="1778"/>
      <c r="AA2586" s="1778"/>
      <c r="AB2586" s="1778"/>
      <c r="AC2586" s="1778"/>
      <c r="AD2586" s="1778"/>
      <c r="AE2586" s="1778"/>
      <c r="AF2586" s="1778"/>
      <c r="AG2586" s="1778"/>
      <c r="AH2586" s="1779"/>
    </row>
    <row r="2587" spans="1:34" ht="11.65" customHeight="1">
      <c r="A2587" s="1780" t="s">
        <v>2834</v>
      </c>
      <c r="B2587" s="1310"/>
      <c r="C2587" s="1310"/>
      <c r="D2587" s="1310"/>
      <c r="E2587" s="1310"/>
      <c r="F2587" s="1310"/>
      <c r="G2587" s="1310"/>
      <c r="H2587" s="1310"/>
      <c r="I2587" s="1310"/>
      <c r="J2587" s="1310"/>
      <c r="K2587" s="1310"/>
      <c r="L2587" s="1310"/>
      <c r="M2587" s="1310"/>
      <c r="N2587" s="1310"/>
      <c r="O2587" s="1310"/>
      <c r="P2587" s="1310"/>
      <c r="Q2587" s="1310"/>
      <c r="R2587" s="1310"/>
      <c r="S2587" s="1310"/>
      <c r="T2587" s="1310"/>
      <c r="U2587" s="1310"/>
      <c r="V2587" s="1310"/>
      <c r="W2587" s="1310"/>
      <c r="X2587" s="1310"/>
      <c r="Y2587" s="1310"/>
      <c r="Z2587" s="1310"/>
      <c r="AA2587" s="1310"/>
      <c r="AB2587" s="1310"/>
      <c r="AC2587" s="1310"/>
      <c r="AD2587" s="1309"/>
      <c r="AE2587" s="1309"/>
      <c r="AF2587" s="1781" t="s">
        <v>3211</v>
      </c>
      <c r="AG2587" s="1781"/>
      <c r="AH2587" s="1782"/>
    </row>
    <row r="2588" spans="1:34" ht="5.0999999999999996" customHeight="1">
      <c r="A2588" s="1780"/>
      <c r="B2588" s="1310"/>
      <c r="C2588" s="1310"/>
      <c r="D2588" s="1310"/>
      <c r="E2588" s="1310"/>
      <c r="F2588" s="1310"/>
      <c r="G2588" s="1310"/>
      <c r="H2588" s="1310"/>
      <c r="I2588" s="1310"/>
      <c r="J2588" s="1310"/>
      <c r="K2588" s="1310"/>
      <c r="L2588" s="1310"/>
      <c r="M2588" s="1310"/>
      <c r="N2588" s="1310"/>
      <c r="O2588" s="1310"/>
      <c r="P2588" s="1310"/>
      <c r="Q2588" s="1310"/>
      <c r="R2588" s="1310"/>
      <c r="S2588" s="1310"/>
      <c r="T2588" s="1310"/>
      <c r="U2588" s="1310"/>
      <c r="V2588" s="1310"/>
      <c r="W2588" s="1310"/>
      <c r="X2588" s="1310"/>
      <c r="Y2588" s="1310"/>
      <c r="Z2588" s="1310"/>
      <c r="AA2588" s="1310"/>
      <c r="AB2588" s="1310"/>
      <c r="AC2588" s="1310"/>
      <c r="AD2588" s="1311"/>
      <c r="AE2588" s="1311"/>
      <c r="AF2588" s="1311"/>
      <c r="AG2588" s="1311"/>
      <c r="AH2588" s="1782"/>
    </row>
    <row r="2589" spans="1:34" ht="11.65" customHeight="1">
      <c r="A2589" s="1783" t="s">
        <v>2836</v>
      </c>
      <c r="B2589" s="1784"/>
      <c r="C2589" s="1784"/>
      <c r="D2589" s="1784"/>
      <c r="E2589" s="1784"/>
      <c r="F2589" s="1784"/>
      <c r="G2589" s="1784"/>
      <c r="H2589" s="1784"/>
      <c r="I2589" s="1784"/>
      <c r="J2589" s="1784"/>
      <c r="K2589" s="1784"/>
      <c r="L2589" s="1784"/>
      <c r="M2589" s="1784"/>
      <c r="N2589" s="1784"/>
      <c r="O2589" s="1784"/>
      <c r="P2589" s="1784"/>
      <c r="Q2589" s="1784"/>
      <c r="R2589" s="1784"/>
      <c r="S2589" s="1784"/>
      <c r="T2589" s="1784"/>
      <c r="U2589" s="1784"/>
      <c r="V2589" s="1784"/>
      <c r="W2589" s="1784"/>
      <c r="X2589" s="1784"/>
      <c r="Y2589" s="1784"/>
      <c r="Z2589" s="1784"/>
      <c r="AA2589" s="1784"/>
      <c r="AB2589" s="1784"/>
      <c r="AC2589" s="1784"/>
      <c r="AD2589" s="1311"/>
      <c r="AE2589" s="1311"/>
      <c r="AF2589" s="1311"/>
      <c r="AG2589" s="1311"/>
      <c r="AH2589" s="1782"/>
    </row>
    <row r="2590" spans="1:34" ht="23.25" customHeight="1">
      <c r="A2590" s="1785" t="s">
        <v>2837</v>
      </c>
      <c r="B2590" s="1786"/>
      <c r="C2590" s="1786"/>
      <c r="D2590" s="1786"/>
      <c r="E2590" s="1786"/>
      <c r="F2590" s="1786"/>
      <c r="G2590" s="1786"/>
      <c r="H2590" s="1786"/>
      <c r="I2590" s="1786"/>
      <c r="J2590" s="1786"/>
      <c r="K2590" s="1786"/>
      <c r="L2590" s="1786"/>
      <c r="M2590" s="1786"/>
      <c r="N2590" s="1786"/>
      <c r="O2590" s="1786"/>
      <c r="P2590" s="1786"/>
      <c r="Q2590" s="1786"/>
      <c r="R2590" s="1786"/>
      <c r="S2590" s="1786"/>
      <c r="T2590" s="1786"/>
      <c r="U2590" s="1786"/>
      <c r="V2590" s="1786"/>
      <c r="W2590" s="1786"/>
      <c r="X2590" s="1786"/>
      <c r="Y2590" s="1786"/>
      <c r="Z2590" s="1786"/>
      <c r="AA2590" s="1786"/>
      <c r="AB2590" s="1786"/>
      <c r="AC2590" s="1786"/>
      <c r="AD2590" s="1311"/>
      <c r="AE2590" s="1311"/>
      <c r="AF2590" s="1311"/>
      <c r="AG2590" s="1311"/>
      <c r="AH2590" s="1782"/>
    </row>
    <row r="2591" spans="1:34" ht="5.85" customHeight="1">
      <c r="A2591" s="1787" t="s">
        <v>2838</v>
      </c>
      <c r="B2591" s="1788"/>
      <c r="C2591" s="1788"/>
      <c r="D2591" s="1788"/>
      <c r="E2591" s="1788"/>
      <c r="F2591" s="1788"/>
      <c r="G2591" s="1788"/>
      <c r="H2591" s="1788"/>
      <c r="I2591" s="1788"/>
      <c r="J2591" s="1788"/>
      <c r="K2591" s="1788"/>
      <c r="L2591" s="1788"/>
      <c r="M2591" s="1788"/>
      <c r="N2591" s="1788"/>
      <c r="O2591" s="1788"/>
      <c r="P2591" s="1788"/>
      <c r="Q2591" s="1788"/>
      <c r="R2591" s="1788"/>
      <c r="S2591" s="1788"/>
      <c r="T2591" s="1788"/>
      <c r="U2591" s="1788"/>
      <c r="V2591" s="1788"/>
      <c r="W2591" s="1788"/>
      <c r="X2591" s="1788"/>
      <c r="Y2591" s="1788"/>
      <c r="Z2591" s="1788"/>
      <c r="AA2591" s="1788"/>
      <c r="AB2591" s="1788"/>
      <c r="AC2591" s="1788"/>
      <c r="AD2591" s="1311"/>
      <c r="AE2591" s="1311"/>
      <c r="AF2591" s="1311"/>
      <c r="AG2591" s="1311"/>
      <c r="AH2591" s="1782"/>
    </row>
    <row r="2592" spans="1:34" ht="5.0999999999999996" customHeight="1">
      <c r="A2592" s="1787"/>
      <c r="B2592" s="1788"/>
      <c r="C2592" s="1788"/>
      <c r="D2592" s="1788"/>
      <c r="E2592" s="1788"/>
      <c r="F2592" s="1788"/>
      <c r="G2592" s="1788"/>
      <c r="H2592" s="1788"/>
      <c r="I2592" s="1788"/>
      <c r="J2592" s="1788"/>
      <c r="K2592" s="1788"/>
      <c r="L2592" s="1788"/>
      <c r="M2592" s="1788"/>
      <c r="N2592" s="1788"/>
      <c r="O2592" s="1788"/>
      <c r="P2592" s="1788"/>
      <c r="Q2592" s="1788"/>
      <c r="R2592" s="1788"/>
      <c r="S2592" s="1788"/>
      <c r="T2592" s="1788"/>
      <c r="U2592" s="1788"/>
      <c r="V2592" s="1788"/>
      <c r="W2592" s="1788"/>
      <c r="X2592" s="1788"/>
      <c r="Y2592" s="1788"/>
      <c r="Z2592" s="1788"/>
      <c r="AA2592" s="1788"/>
      <c r="AB2592" s="1788"/>
      <c r="AC2592" s="1788"/>
      <c r="AD2592" s="1782"/>
      <c r="AE2592" s="1309"/>
      <c r="AF2592" s="1309"/>
      <c r="AG2592" s="1309"/>
      <c r="AH2592" s="1782"/>
    </row>
    <row r="2593" spans="1:34" ht="11.65" customHeight="1">
      <c r="A2593" s="1787" t="s">
        <v>2839</v>
      </c>
      <c r="B2593" s="1788"/>
      <c r="C2593" s="1788"/>
      <c r="D2593" s="1788"/>
      <c r="E2593" s="1788"/>
      <c r="F2593" s="1788"/>
      <c r="G2593" s="1788"/>
      <c r="H2593" s="1788"/>
      <c r="I2593" s="1788"/>
      <c r="J2593" s="1788"/>
      <c r="K2593" s="1788"/>
      <c r="L2593" s="1788"/>
      <c r="M2593" s="1788"/>
      <c r="N2593" s="1788"/>
      <c r="O2593" s="1788"/>
      <c r="P2593" s="1788"/>
      <c r="Q2593" s="1788"/>
      <c r="R2593" s="1788"/>
      <c r="S2593" s="1788"/>
      <c r="T2593" s="1788"/>
      <c r="U2593" s="1788"/>
      <c r="V2593" s="1788"/>
      <c r="W2593" s="1788"/>
      <c r="X2593" s="1788"/>
      <c r="Y2593" s="1788"/>
      <c r="Z2593" s="1788"/>
      <c r="AA2593" s="1788"/>
      <c r="AB2593" s="1788"/>
      <c r="AC2593" s="1788"/>
      <c r="AD2593" s="1818" t="s">
        <v>2840</v>
      </c>
      <c r="AE2593" s="1818"/>
      <c r="AF2593" s="1206">
        <v>21.23</v>
      </c>
      <c r="AG2593" s="1207" t="s">
        <v>5</v>
      </c>
      <c r="AH2593" s="1800"/>
    </row>
    <row r="2594" spans="1:34" ht="11.65" customHeight="1">
      <c r="A2594" s="1819" t="s">
        <v>2841</v>
      </c>
      <c r="B2594" s="1820"/>
      <c r="C2594" s="1820"/>
      <c r="D2594" s="1820"/>
      <c r="E2594" s="1820"/>
      <c r="F2594" s="1820"/>
      <c r="G2594" s="1820"/>
      <c r="H2594" s="1820"/>
      <c r="I2594" s="1820"/>
      <c r="J2594" s="1820"/>
      <c r="K2594" s="1820"/>
      <c r="L2594" s="1820"/>
      <c r="M2594" s="1820"/>
      <c r="N2594" s="1820"/>
      <c r="O2594" s="1820"/>
      <c r="P2594" s="1820"/>
      <c r="Q2594" s="1820"/>
      <c r="R2594" s="1820"/>
      <c r="S2594" s="1820"/>
      <c r="T2594" s="1820"/>
      <c r="U2594" s="1820"/>
      <c r="V2594" s="1820"/>
      <c r="W2594" s="1820"/>
      <c r="X2594" s="1820"/>
      <c r="Y2594" s="1820"/>
      <c r="Z2594" s="1820"/>
      <c r="AA2594" s="1820"/>
      <c r="AB2594" s="1820"/>
      <c r="AC2594" s="1820"/>
      <c r="AD2594" s="1821" t="s">
        <v>2842</v>
      </c>
      <c r="AE2594" s="1821"/>
      <c r="AF2594" s="1210">
        <v>15</v>
      </c>
      <c r="AG2594" s="1211" t="s">
        <v>5</v>
      </c>
      <c r="AH2594" s="1800"/>
    </row>
    <row r="2595" spans="1:34" ht="17.45" customHeight="1">
      <c r="A2595" s="1822" t="s">
        <v>2843</v>
      </c>
      <c r="B2595" s="1802"/>
      <c r="C2595" s="1802"/>
      <c r="D2595" s="1778"/>
      <c r="E2595" s="1823" t="s">
        <v>2610</v>
      </c>
      <c r="F2595" s="1823"/>
      <c r="G2595" s="1823"/>
      <c r="H2595" s="1823"/>
      <c r="I2595" s="1823"/>
      <c r="J2595" s="1823"/>
      <c r="K2595" s="1823"/>
      <c r="L2595" s="1823"/>
      <c r="M2595" s="1823"/>
      <c r="N2595" s="1823"/>
      <c r="O2595" s="1823"/>
      <c r="P2595" s="1823"/>
      <c r="Q2595" s="1823"/>
      <c r="R2595" s="1823"/>
      <c r="S2595" s="1823"/>
      <c r="T2595" s="1823"/>
      <c r="U2595" s="1823"/>
      <c r="V2595" s="1823"/>
      <c r="W2595" s="1823"/>
      <c r="X2595" s="1823"/>
      <c r="Y2595" s="1823"/>
      <c r="Z2595" s="1823"/>
      <c r="AA2595" s="1823"/>
      <c r="AB2595" s="1823"/>
      <c r="AC2595" s="1823"/>
      <c r="AD2595" s="1823"/>
      <c r="AE2595" s="1823"/>
      <c r="AF2595" s="1823"/>
      <c r="AG2595" s="1823"/>
      <c r="AH2595" s="1779"/>
    </row>
    <row r="2596" spans="1:34" ht="16.7" customHeight="1">
      <c r="A2596" s="1824" t="s">
        <v>2844</v>
      </c>
      <c r="B2596" s="1816"/>
      <c r="C2596" s="1816"/>
      <c r="D2596" s="1309"/>
      <c r="E2596" s="1815" t="s">
        <v>261</v>
      </c>
      <c r="F2596" s="1815"/>
      <c r="G2596" s="1111"/>
      <c r="H2596" s="1796" t="s">
        <v>2845</v>
      </c>
      <c r="I2596" s="1796"/>
      <c r="J2596" s="1796" t="s">
        <v>497</v>
      </c>
      <c r="K2596" s="1796"/>
      <c r="L2596" s="1309"/>
      <c r="M2596" s="1309"/>
      <c r="N2596" s="1816" t="s">
        <v>2846</v>
      </c>
      <c r="O2596" s="1816"/>
      <c r="P2596" s="1816"/>
      <c r="Q2596" s="1816"/>
      <c r="R2596" s="1817">
        <v>1</v>
      </c>
      <c r="S2596" s="1817"/>
      <c r="T2596" s="1817"/>
      <c r="U2596" s="1817"/>
      <c r="V2596" s="1309"/>
      <c r="W2596" s="1309"/>
      <c r="X2596" s="1309"/>
      <c r="Y2596" s="1796" t="s">
        <v>2847</v>
      </c>
      <c r="Z2596" s="1796"/>
      <c r="AA2596" s="1796"/>
      <c r="AB2596" s="1796"/>
      <c r="AC2596" s="1796"/>
      <c r="AD2596" s="1796"/>
      <c r="AE2596" s="1796"/>
      <c r="AF2596" s="1797" t="s">
        <v>2848</v>
      </c>
      <c r="AG2596" s="1797"/>
      <c r="AH2596" s="1782"/>
    </row>
    <row r="2597" spans="1:34" ht="5.85" customHeight="1">
      <c r="A2597" s="1798"/>
      <c r="B2597" s="1799"/>
      <c r="C2597" s="1799"/>
      <c r="D2597" s="1799"/>
      <c r="E2597" s="1799"/>
      <c r="F2597" s="1799"/>
      <c r="G2597" s="1799"/>
      <c r="H2597" s="1799"/>
      <c r="I2597" s="1799"/>
      <c r="J2597" s="1799"/>
      <c r="K2597" s="1799"/>
      <c r="L2597" s="1799"/>
      <c r="M2597" s="1799"/>
      <c r="N2597" s="1799"/>
      <c r="O2597" s="1799"/>
      <c r="P2597" s="1799"/>
      <c r="Q2597" s="1799"/>
      <c r="R2597" s="1799"/>
      <c r="S2597" s="1799"/>
      <c r="T2597" s="1799"/>
      <c r="U2597" s="1799"/>
      <c r="V2597" s="1799"/>
      <c r="W2597" s="1799"/>
      <c r="X2597" s="1799"/>
      <c r="Y2597" s="1799"/>
      <c r="Z2597" s="1799"/>
      <c r="AA2597" s="1799"/>
      <c r="AB2597" s="1799"/>
      <c r="AC2597" s="1799"/>
      <c r="AD2597" s="1799"/>
      <c r="AE2597" s="1799"/>
      <c r="AF2597" s="1799"/>
      <c r="AG2597" s="1799"/>
      <c r="AH2597" s="1800"/>
    </row>
    <row r="2598" spans="1:34" ht="17.45" customHeight="1">
      <c r="A2598" s="1801" t="s">
        <v>2849</v>
      </c>
      <c r="B2598" s="1802"/>
      <c r="C2598" s="1802"/>
      <c r="D2598" s="1802"/>
      <c r="E2598" s="1802"/>
      <c r="F2598" s="1802"/>
      <c r="G2598" s="1802"/>
      <c r="H2598" s="1802"/>
      <c r="I2598" s="1802"/>
      <c r="J2598" s="1803"/>
      <c r="K2598" s="1789" t="s">
        <v>2850</v>
      </c>
      <c r="L2598" s="1807"/>
      <c r="M2598" s="1789" t="s">
        <v>2851</v>
      </c>
      <c r="N2598" s="1790"/>
      <c r="O2598" s="1790"/>
      <c r="P2598" s="1790"/>
      <c r="Q2598" s="1790"/>
      <c r="R2598" s="1790"/>
      <c r="S2598" s="1790"/>
      <c r="T2598" s="1791"/>
      <c r="U2598" s="1789" t="s">
        <v>2852</v>
      </c>
      <c r="V2598" s="1790"/>
      <c r="W2598" s="1790"/>
      <c r="X2598" s="1790"/>
      <c r="Y2598" s="1790"/>
      <c r="Z2598" s="1790"/>
      <c r="AA2598" s="1790"/>
      <c r="AB2598" s="1790"/>
      <c r="AC2598" s="1790"/>
      <c r="AD2598" s="1791"/>
      <c r="AE2598" s="1810" t="s">
        <v>2853</v>
      </c>
      <c r="AF2598" s="1811"/>
      <c r="AG2598" s="1811"/>
      <c r="AH2598" s="1814"/>
    </row>
    <row r="2599" spans="1:34" ht="16.7" customHeight="1">
      <c r="A2599" s="1804"/>
      <c r="B2599" s="1805"/>
      <c r="C2599" s="1805"/>
      <c r="D2599" s="1805"/>
      <c r="E2599" s="1805"/>
      <c r="F2599" s="1805"/>
      <c r="G2599" s="1805"/>
      <c r="H2599" s="1805"/>
      <c r="I2599" s="1805"/>
      <c r="J2599" s="1806"/>
      <c r="K2599" s="1808"/>
      <c r="L2599" s="1809"/>
      <c r="M2599" s="1789" t="s">
        <v>2854</v>
      </c>
      <c r="N2599" s="1790"/>
      <c r="O2599" s="1790"/>
      <c r="P2599" s="1791"/>
      <c r="Q2599" s="1789" t="s">
        <v>2855</v>
      </c>
      <c r="R2599" s="1790"/>
      <c r="S2599" s="1790"/>
      <c r="T2599" s="1791"/>
      <c r="U2599" s="1789" t="s">
        <v>2854</v>
      </c>
      <c r="V2599" s="1790"/>
      <c r="W2599" s="1790"/>
      <c r="X2599" s="1790"/>
      <c r="Y2599" s="1790"/>
      <c r="Z2599" s="1791"/>
      <c r="AA2599" s="1789" t="s">
        <v>2855</v>
      </c>
      <c r="AB2599" s="1790"/>
      <c r="AC2599" s="1790"/>
      <c r="AD2599" s="1791"/>
      <c r="AE2599" s="1812"/>
      <c r="AF2599" s="1813"/>
      <c r="AG2599" s="1813"/>
      <c r="AH2599" s="1800"/>
    </row>
    <row r="2600" spans="1:34" ht="17.45" customHeight="1">
      <c r="A2600" s="1792"/>
      <c r="B2600" s="1793"/>
      <c r="C2600" s="1793"/>
      <c r="D2600" s="1793"/>
      <c r="E2600" s="1793"/>
      <c r="F2600" s="1793"/>
      <c r="G2600" s="1793"/>
      <c r="H2600" s="1793"/>
      <c r="I2600" s="1793"/>
      <c r="J2600" s="1793"/>
      <c r="K2600" s="1794" t="s">
        <v>2856</v>
      </c>
      <c r="L2600" s="1794"/>
      <c r="M2600" s="1794"/>
      <c r="N2600" s="1794"/>
      <c r="O2600" s="1794"/>
      <c r="P2600" s="1794"/>
      <c r="Q2600" s="1794"/>
      <c r="R2600" s="1794"/>
      <c r="S2600" s="1794"/>
      <c r="T2600" s="1794"/>
      <c r="U2600" s="1794"/>
      <c r="V2600" s="1794"/>
      <c r="W2600" s="1794"/>
      <c r="X2600" s="1794"/>
      <c r="Y2600" s="1794"/>
      <c r="Z2600" s="1794"/>
      <c r="AA2600" s="1795">
        <v>0</v>
      </c>
      <c r="AB2600" s="1795"/>
      <c r="AC2600" s="1795"/>
      <c r="AD2600" s="1795"/>
      <c r="AE2600" s="1795"/>
      <c r="AF2600" s="1795"/>
      <c r="AG2600" s="1795"/>
      <c r="AH2600" s="1213"/>
    </row>
    <row r="2601" spans="1:34" ht="17.45" customHeight="1">
      <c r="A2601" s="1801" t="s">
        <v>2857</v>
      </c>
      <c r="B2601" s="1825"/>
      <c r="C2601" s="1825"/>
      <c r="D2601" s="1825"/>
      <c r="E2601" s="1825"/>
      <c r="F2601" s="1825"/>
      <c r="G2601" s="1825"/>
      <c r="H2601" s="1825"/>
      <c r="I2601" s="1825"/>
      <c r="J2601" s="1825"/>
      <c r="K2601" s="1825"/>
      <c r="L2601" s="1825"/>
      <c r="M2601" s="1825"/>
      <c r="N2601" s="1826"/>
      <c r="O2601" s="1789" t="s">
        <v>2858</v>
      </c>
      <c r="P2601" s="1790"/>
      <c r="Q2601" s="1790"/>
      <c r="R2601" s="1790"/>
      <c r="S2601" s="1791"/>
      <c r="T2601" s="1827" t="s">
        <v>2850</v>
      </c>
      <c r="U2601" s="1790"/>
      <c r="V2601" s="1790"/>
      <c r="W2601" s="1213"/>
      <c r="X2601" s="1789" t="s">
        <v>2859</v>
      </c>
      <c r="Y2601" s="1790"/>
      <c r="Z2601" s="1790"/>
      <c r="AA2601" s="1790"/>
      <c r="AB2601" s="1790"/>
      <c r="AC2601" s="1790"/>
      <c r="AD2601" s="1791"/>
      <c r="AE2601" s="1810" t="s">
        <v>2853</v>
      </c>
      <c r="AF2601" s="1828"/>
      <c r="AG2601" s="1828"/>
      <c r="AH2601" s="1213"/>
    </row>
    <row r="2602" spans="1:34" ht="16.7" customHeight="1">
      <c r="A2602" s="1792"/>
      <c r="B2602" s="1778"/>
      <c r="C2602" s="1778"/>
      <c r="D2602" s="1778"/>
      <c r="E2602" s="1778"/>
      <c r="F2602" s="1778"/>
      <c r="G2602" s="1778"/>
      <c r="H2602" s="1778"/>
      <c r="I2602" s="1846" t="s">
        <v>2860</v>
      </c>
      <c r="J2602" s="1846"/>
      <c r="K2602" s="1846"/>
      <c r="L2602" s="1846"/>
      <c r="M2602" s="1846"/>
      <c r="N2602" s="1846"/>
      <c r="O2602" s="1846"/>
      <c r="P2602" s="1846"/>
      <c r="Q2602" s="1846"/>
      <c r="R2602" s="1846"/>
      <c r="S2602" s="1846"/>
      <c r="T2602" s="1846"/>
      <c r="U2602" s="1846"/>
      <c r="V2602" s="1846"/>
      <c r="W2602" s="1846"/>
      <c r="X2602" s="1846"/>
      <c r="Y2602" s="1846"/>
      <c r="Z2602" s="1793"/>
      <c r="AA2602" s="1847">
        <v>0</v>
      </c>
      <c r="AB2602" s="1847"/>
      <c r="AC2602" s="1847"/>
      <c r="AD2602" s="1847"/>
      <c r="AE2602" s="1847"/>
      <c r="AF2602" s="1847"/>
      <c r="AG2602" s="1847"/>
      <c r="AH2602" s="1814"/>
    </row>
    <row r="2603" spans="1:34" ht="17.45" customHeight="1">
      <c r="A2603" s="1844"/>
      <c r="B2603" s="1309"/>
      <c r="C2603" s="1309"/>
      <c r="D2603" s="1309"/>
      <c r="E2603" s="1309"/>
      <c r="F2603" s="1309"/>
      <c r="G2603" s="1309"/>
      <c r="H2603" s="1309"/>
      <c r="I2603" s="1840" t="s">
        <v>2861</v>
      </c>
      <c r="J2603" s="1840"/>
      <c r="K2603" s="1840"/>
      <c r="L2603" s="1840"/>
      <c r="M2603" s="1840"/>
      <c r="N2603" s="1840"/>
      <c r="O2603" s="1840"/>
      <c r="P2603" s="1840"/>
      <c r="Q2603" s="1840"/>
      <c r="R2603" s="1840"/>
      <c r="S2603" s="1840"/>
      <c r="T2603" s="1840"/>
      <c r="U2603" s="1840"/>
      <c r="V2603" s="1840"/>
      <c r="W2603" s="1840"/>
      <c r="X2603" s="1840"/>
      <c r="Y2603" s="1840"/>
      <c r="Z2603" s="1309"/>
      <c r="AA2603" s="1841">
        <v>0</v>
      </c>
      <c r="AB2603" s="1841"/>
      <c r="AC2603" s="1841"/>
      <c r="AD2603" s="1841"/>
      <c r="AE2603" s="1841"/>
      <c r="AF2603" s="1841"/>
      <c r="AG2603" s="1841"/>
      <c r="AH2603" s="1782"/>
    </row>
    <row r="2604" spans="1:34" ht="16.7" customHeight="1">
      <c r="A2604" s="1844"/>
      <c r="B2604" s="1309"/>
      <c r="C2604" s="1309"/>
      <c r="D2604" s="1309"/>
      <c r="E2604" s="1309"/>
      <c r="F2604" s="1309"/>
      <c r="G2604" s="1309"/>
      <c r="H2604" s="1309"/>
      <c r="I2604" s="1840" t="s">
        <v>2862</v>
      </c>
      <c r="J2604" s="1840"/>
      <c r="K2604" s="1840"/>
      <c r="L2604" s="1840"/>
      <c r="M2604" s="1840"/>
      <c r="N2604" s="1840"/>
      <c r="O2604" s="1840"/>
      <c r="P2604" s="1840"/>
      <c r="Q2604" s="1840"/>
      <c r="R2604" s="1840"/>
      <c r="S2604" s="1840"/>
      <c r="T2604" s="1840"/>
      <c r="U2604" s="1840"/>
      <c r="V2604" s="1840"/>
      <c r="W2604" s="1840"/>
      <c r="X2604" s="1840"/>
      <c r="Y2604" s="1840"/>
      <c r="Z2604" s="1309"/>
      <c r="AA2604" s="1841">
        <v>0</v>
      </c>
      <c r="AB2604" s="1841"/>
      <c r="AC2604" s="1841"/>
      <c r="AD2604" s="1841"/>
      <c r="AE2604" s="1841"/>
      <c r="AF2604" s="1841"/>
      <c r="AG2604" s="1841"/>
      <c r="AH2604" s="1782"/>
    </row>
    <row r="2605" spans="1:34" ht="17.45" customHeight="1">
      <c r="A2605" s="1844"/>
      <c r="B2605" s="1309"/>
      <c r="C2605" s="1309"/>
      <c r="D2605" s="1309"/>
      <c r="E2605" s="1309"/>
      <c r="F2605" s="1309"/>
      <c r="G2605" s="1309"/>
      <c r="H2605" s="1309"/>
      <c r="I2605" s="1840" t="s">
        <v>2863</v>
      </c>
      <c r="J2605" s="1840"/>
      <c r="K2605" s="1840"/>
      <c r="L2605" s="1840"/>
      <c r="M2605" s="1840"/>
      <c r="N2605" s="1840"/>
      <c r="O2605" s="1840"/>
      <c r="P2605" s="1840"/>
      <c r="Q2605" s="1840"/>
      <c r="R2605" s="1840"/>
      <c r="S2605" s="1840"/>
      <c r="T2605" s="1840"/>
      <c r="U2605" s="1840"/>
      <c r="V2605" s="1840"/>
      <c r="W2605" s="1840"/>
      <c r="X2605" s="1840"/>
      <c r="Y2605" s="1840"/>
      <c r="Z2605" s="1309"/>
      <c r="AA2605" s="1841">
        <v>0</v>
      </c>
      <c r="AB2605" s="1841"/>
      <c r="AC2605" s="1841"/>
      <c r="AD2605" s="1841"/>
      <c r="AE2605" s="1841"/>
      <c r="AF2605" s="1841"/>
      <c r="AG2605" s="1841"/>
      <c r="AH2605" s="1782"/>
    </row>
    <row r="2606" spans="1:34" ht="17.45" customHeight="1">
      <c r="A2606" s="1845"/>
      <c r="B2606" s="1799"/>
      <c r="C2606" s="1799"/>
      <c r="D2606" s="1799"/>
      <c r="E2606" s="1799"/>
      <c r="F2606" s="1799"/>
      <c r="G2606" s="1799"/>
      <c r="H2606" s="1799"/>
      <c r="I2606" s="1842" t="s">
        <v>2864</v>
      </c>
      <c r="J2606" s="1842"/>
      <c r="K2606" s="1842"/>
      <c r="L2606" s="1842"/>
      <c r="M2606" s="1842"/>
      <c r="N2606" s="1842"/>
      <c r="O2606" s="1842"/>
      <c r="P2606" s="1842"/>
      <c r="Q2606" s="1842"/>
      <c r="R2606" s="1842"/>
      <c r="S2606" s="1842"/>
      <c r="T2606" s="1842"/>
      <c r="U2606" s="1842"/>
      <c r="V2606" s="1842"/>
      <c r="W2606" s="1842"/>
      <c r="X2606" s="1842"/>
      <c r="Y2606" s="1842"/>
      <c r="Z2606" s="1799"/>
      <c r="AA2606" s="1843">
        <v>0</v>
      </c>
      <c r="AB2606" s="1843"/>
      <c r="AC2606" s="1843"/>
      <c r="AD2606" s="1843"/>
      <c r="AE2606" s="1843"/>
      <c r="AF2606" s="1843"/>
      <c r="AG2606" s="1843"/>
      <c r="AH2606" s="1800"/>
    </row>
    <row r="2607" spans="1:34" ht="16.7" customHeight="1">
      <c r="A2607" s="1801" t="s">
        <v>2865</v>
      </c>
      <c r="B2607" s="1825"/>
      <c r="C2607" s="1825"/>
      <c r="D2607" s="1825"/>
      <c r="E2607" s="1825"/>
      <c r="F2607" s="1825"/>
      <c r="G2607" s="1825"/>
      <c r="H2607" s="1825"/>
      <c r="I2607" s="1825"/>
      <c r="J2607" s="1825"/>
      <c r="K2607" s="1825"/>
      <c r="L2607" s="1825"/>
      <c r="M2607" s="1825"/>
      <c r="N2607" s="1826"/>
      <c r="O2607" s="1789" t="s">
        <v>2850</v>
      </c>
      <c r="P2607" s="1790"/>
      <c r="Q2607" s="1790"/>
      <c r="R2607" s="1790"/>
      <c r="S2607" s="1791"/>
      <c r="T2607" s="1827" t="s">
        <v>754</v>
      </c>
      <c r="U2607" s="1790"/>
      <c r="V2607" s="1790"/>
      <c r="W2607" s="1213"/>
      <c r="X2607" s="1789" t="s">
        <v>2866</v>
      </c>
      <c r="Y2607" s="1790"/>
      <c r="Z2607" s="1790"/>
      <c r="AA2607" s="1790"/>
      <c r="AB2607" s="1790"/>
      <c r="AC2607" s="1790"/>
      <c r="AD2607" s="1791"/>
      <c r="AE2607" s="1810" t="s">
        <v>2867</v>
      </c>
      <c r="AF2607" s="1828"/>
      <c r="AG2607" s="1828"/>
      <c r="AH2607" s="1213"/>
    </row>
    <row r="2608" spans="1:34" ht="17.45" customHeight="1">
      <c r="A2608" s="1215"/>
      <c r="B2608" s="1216" t="s">
        <v>1237</v>
      </c>
      <c r="C2608" s="1829" t="s">
        <v>3212</v>
      </c>
      <c r="D2608" s="1830"/>
      <c r="E2608" s="1830"/>
      <c r="F2608" s="1830"/>
      <c r="G2608" s="1830"/>
      <c r="H2608" s="1830"/>
      <c r="I2608" s="1830"/>
      <c r="J2608" s="1830"/>
      <c r="K2608" s="1830"/>
      <c r="L2608" s="1830"/>
      <c r="M2608" s="1830"/>
      <c r="N2608" s="1829"/>
      <c r="O2608" s="1831">
        <v>1</v>
      </c>
      <c r="P2608" s="1832"/>
      <c r="Q2608" s="1832"/>
      <c r="R2608" s="1832"/>
      <c r="S2608" s="1833"/>
      <c r="T2608" s="1834" t="s">
        <v>497</v>
      </c>
      <c r="U2608" s="1835"/>
      <c r="V2608" s="1835"/>
      <c r="W2608" s="1217"/>
      <c r="X2608" s="1836">
        <v>949.84</v>
      </c>
      <c r="Y2608" s="1837"/>
      <c r="Z2608" s="1837"/>
      <c r="AA2608" s="1837"/>
      <c r="AB2608" s="1837"/>
      <c r="AC2608" s="1837"/>
      <c r="AD2608" s="1838"/>
      <c r="AE2608" s="1839">
        <v>949.84</v>
      </c>
      <c r="AF2608" s="1795"/>
      <c r="AG2608" s="1795"/>
      <c r="AH2608" s="1217"/>
    </row>
    <row r="2609" spans="1:34" ht="16.7" customHeight="1">
      <c r="A2609" s="1792"/>
      <c r="B2609" s="1793"/>
      <c r="C2609" s="1793"/>
      <c r="D2609" s="1793"/>
      <c r="E2609" s="1793"/>
      <c r="F2609" s="1793"/>
      <c r="G2609" s="1793"/>
      <c r="H2609" s="1793"/>
      <c r="I2609" s="1794" t="s">
        <v>2869</v>
      </c>
      <c r="J2609" s="1794"/>
      <c r="K2609" s="1794"/>
      <c r="L2609" s="1794"/>
      <c r="M2609" s="1794"/>
      <c r="N2609" s="1794"/>
      <c r="O2609" s="1794"/>
      <c r="P2609" s="1794"/>
      <c r="Q2609" s="1794"/>
      <c r="R2609" s="1794"/>
      <c r="S2609" s="1794"/>
      <c r="T2609" s="1794"/>
      <c r="U2609" s="1794"/>
      <c r="V2609" s="1794"/>
      <c r="W2609" s="1794"/>
      <c r="X2609" s="1794"/>
      <c r="Y2609" s="1794"/>
      <c r="Z2609" s="1214"/>
      <c r="AA2609" s="1795">
        <v>949.84</v>
      </c>
      <c r="AB2609" s="1795"/>
      <c r="AC2609" s="1795"/>
      <c r="AD2609" s="1795"/>
      <c r="AE2609" s="1795"/>
      <c r="AF2609" s="1795"/>
      <c r="AG2609" s="1795"/>
      <c r="AH2609" s="1213"/>
    </row>
    <row r="2610" spans="1:34" ht="17.45" customHeight="1">
      <c r="A2610" s="1801" t="s">
        <v>2870</v>
      </c>
      <c r="B2610" s="1825"/>
      <c r="C2610" s="1825"/>
      <c r="D2610" s="1825"/>
      <c r="E2610" s="1825"/>
      <c r="F2610" s="1825"/>
      <c r="G2610" s="1825"/>
      <c r="H2610" s="1825"/>
      <c r="I2610" s="1825"/>
      <c r="J2610" s="1825"/>
      <c r="K2610" s="1825"/>
      <c r="L2610" s="1825"/>
      <c r="M2610" s="1825"/>
      <c r="N2610" s="1826"/>
      <c r="O2610" s="1789" t="s">
        <v>2850</v>
      </c>
      <c r="P2610" s="1790"/>
      <c r="Q2610" s="1790"/>
      <c r="R2610" s="1790"/>
      <c r="S2610" s="1791"/>
      <c r="T2610" s="1827" t="s">
        <v>754</v>
      </c>
      <c r="U2610" s="1790"/>
      <c r="V2610" s="1790"/>
      <c r="W2610" s="1213"/>
      <c r="X2610" s="1789" t="s">
        <v>2866</v>
      </c>
      <c r="Y2610" s="1790"/>
      <c r="Z2610" s="1790"/>
      <c r="AA2610" s="1790"/>
      <c r="AB2610" s="1790"/>
      <c r="AC2610" s="1790"/>
      <c r="AD2610" s="1791"/>
      <c r="AE2610" s="1810" t="s">
        <v>2867</v>
      </c>
      <c r="AF2610" s="1828"/>
      <c r="AG2610" s="1828"/>
      <c r="AH2610" s="1213"/>
    </row>
    <row r="2611" spans="1:34" ht="17.45" customHeight="1">
      <c r="A2611" s="1792"/>
      <c r="B2611" s="1793"/>
      <c r="C2611" s="1793"/>
      <c r="D2611" s="1793"/>
      <c r="E2611" s="1793"/>
      <c r="F2611" s="1793"/>
      <c r="G2611" s="1793"/>
      <c r="H2611" s="1793"/>
      <c r="I2611" s="1794" t="s">
        <v>2871</v>
      </c>
      <c r="J2611" s="1794"/>
      <c r="K2611" s="1794"/>
      <c r="L2611" s="1794"/>
      <c r="M2611" s="1794"/>
      <c r="N2611" s="1794"/>
      <c r="O2611" s="1794"/>
      <c r="P2611" s="1794"/>
      <c r="Q2611" s="1794"/>
      <c r="R2611" s="1794"/>
      <c r="S2611" s="1794"/>
      <c r="T2611" s="1794"/>
      <c r="U2611" s="1794"/>
      <c r="V2611" s="1794"/>
      <c r="W2611" s="1794"/>
      <c r="X2611" s="1794"/>
      <c r="Y2611" s="1794"/>
      <c r="Z2611" s="1214"/>
      <c r="AA2611" s="1795">
        <v>0</v>
      </c>
      <c r="AB2611" s="1795"/>
      <c r="AC2611" s="1795"/>
      <c r="AD2611" s="1795"/>
      <c r="AE2611" s="1795"/>
      <c r="AF2611" s="1795"/>
      <c r="AG2611" s="1795"/>
      <c r="AH2611" s="1213"/>
    </row>
    <row r="2612" spans="1:34" ht="16.7" customHeight="1">
      <c r="A2612" s="1801" t="s">
        <v>2872</v>
      </c>
      <c r="B2612" s="1825"/>
      <c r="C2612" s="1825"/>
      <c r="D2612" s="1825"/>
      <c r="E2612" s="1825"/>
      <c r="F2612" s="1825"/>
      <c r="G2612" s="1825"/>
      <c r="H2612" s="1825"/>
      <c r="I2612" s="1825"/>
      <c r="J2612" s="1825"/>
      <c r="K2612" s="1825"/>
      <c r="L2612" s="1825"/>
      <c r="M2612" s="1825"/>
      <c r="N2612" s="1826"/>
      <c r="O2612" s="1789" t="s">
        <v>2850</v>
      </c>
      <c r="P2612" s="1790"/>
      <c r="Q2612" s="1790"/>
      <c r="R2612" s="1790"/>
      <c r="S2612" s="1791"/>
      <c r="T2612" s="1827" t="s">
        <v>754</v>
      </c>
      <c r="U2612" s="1790"/>
      <c r="V2612" s="1790"/>
      <c r="W2612" s="1213"/>
      <c r="X2612" s="1789" t="s">
        <v>2866</v>
      </c>
      <c r="Y2612" s="1790"/>
      <c r="Z2612" s="1790"/>
      <c r="AA2612" s="1790"/>
      <c r="AB2612" s="1790"/>
      <c r="AC2612" s="1790"/>
      <c r="AD2612" s="1791"/>
      <c r="AE2612" s="1810" t="s">
        <v>2867</v>
      </c>
      <c r="AF2612" s="1828"/>
      <c r="AG2612" s="1828"/>
      <c r="AH2612" s="1213"/>
    </row>
    <row r="2613" spans="1:34" ht="17.45" customHeight="1">
      <c r="A2613" s="1792"/>
      <c r="B2613" s="1793"/>
      <c r="C2613" s="1793"/>
      <c r="D2613" s="1793"/>
      <c r="E2613" s="1793"/>
      <c r="F2613" s="1793"/>
      <c r="G2613" s="1793"/>
      <c r="H2613" s="1793"/>
      <c r="I2613" s="1793"/>
      <c r="J2613" s="1793"/>
      <c r="K2613" s="1794" t="s">
        <v>2873</v>
      </c>
      <c r="L2613" s="1794"/>
      <c r="M2613" s="1794"/>
      <c r="N2613" s="1794"/>
      <c r="O2613" s="1794"/>
      <c r="P2613" s="1794"/>
      <c r="Q2613" s="1794"/>
      <c r="R2613" s="1794"/>
      <c r="S2613" s="1794"/>
      <c r="T2613" s="1794"/>
      <c r="U2613" s="1794"/>
      <c r="V2613" s="1794"/>
      <c r="W2613" s="1794"/>
      <c r="X2613" s="1794"/>
      <c r="Y2613" s="1794"/>
      <c r="Z2613" s="1794"/>
      <c r="AA2613" s="1794"/>
      <c r="AB2613" s="1214"/>
      <c r="AC2613" s="1795">
        <v>0</v>
      </c>
      <c r="AD2613" s="1795"/>
      <c r="AE2613" s="1795"/>
      <c r="AF2613" s="1795"/>
      <c r="AG2613" s="1795"/>
      <c r="AH2613" s="1213"/>
    </row>
    <row r="2614" spans="1:34" ht="17.45" customHeight="1">
      <c r="A2614" s="1801" t="s">
        <v>2874</v>
      </c>
      <c r="B2614" s="1825"/>
      <c r="C2614" s="1825"/>
      <c r="D2614" s="1825"/>
      <c r="E2614" s="1825"/>
      <c r="F2614" s="1825"/>
      <c r="G2614" s="1825"/>
      <c r="H2614" s="1825"/>
      <c r="I2614" s="1825"/>
      <c r="J2614" s="1826"/>
      <c r="K2614" s="1789" t="s">
        <v>2850</v>
      </c>
      <c r="L2614" s="1791"/>
      <c r="M2614" s="1855" t="s">
        <v>2875</v>
      </c>
      <c r="N2614" s="1856"/>
      <c r="O2614" s="1857"/>
      <c r="P2614" s="1855" t="s">
        <v>2876</v>
      </c>
      <c r="Q2614" s="1856"/>
      <c r="R2614" s="1857"/>
      <c r="S2614" s="1855" t="s">
        <v>2877</v>
      </c>
      <c r="T2614" s="1857"/>
      <c r="U2614" s="1789" t="s">
        <v>2878</v>
      </c>
      <c r="V2614" s="1790"/>
      <c r="W2614" s="1791"/>
      <c r="X2614" s="1789" t="s">
        <v>2879</v>
      </c>
      <c r="Y2614" s="1790"/>
      <c r="Z2614" s="1790"/>
      <c r="AA2614" s="1790"/>
      <c r="AB2614" s="1791"/>
      <c r="AC2614" s="1789" t="s">
        <v>2880</v>
      </c>
      <c r="AD2614" s="1791"/>
      <c r="AE2614" s="1810" t="s">
        <v>2867</v>
      </c>
      <c r="AF2614" s="1828"/>
      <c r="AG2614" s="1828"/>
      <c r="AH2614" s="1213"/>
    </row>
    <row r="2615" spans="1:34" ht="16.7" customHeight="1">
      <c r="A2615" s="1853"/>
      <c r="B2615" s="1778"/>
      <c r="C2615" s="1778"/>
      <c r="D2615" s="1778"/>
      <c r="E2615" s="1778"/>
      <c r="F2615" s="1778"/>
      <c r="G2615" s="1778"/>
      <c r="H2615" s="1778"/>
      <c r="I2615" s="1846" t="s">
        <v>2881</v>
      </c>
      <c r="J2615" s="1846"/>
      <c r="K2615" s="1846"/>
      <c r="L2615" s="1846"/>
      <c r="M2615" s="1846"/>
      <c r="N2615" s="1846"/>
      <c r="O2615" s="1846"/>
      <c r="P2615" s="1846"/>
      <c r="Q2615" s="1846"/>
      <c r="R2615" s="1846"/>
      <c r="S2615" s="1846"/>
      <c r="T2615" s="1846"/>
      <c r="U2615" s="1846"/>
      <c r="V2615" s="1846"/>
      <c r="W2615" s="1846"/>
      <c r="X2615" s="1846"/>
      <c r="Y2615" s="1846"/>
      <c r="Z2615" s="1203"/>
      <c r="AA2615" s="1847">
        <v>0</v>
      </c>
      <c r="AB2615" s="1847"/>
      <c r="AC2615" s="1847"/>
      <c r="AD2615" s="1847"/>
      <c r="AE2615" s="1847"/>
      <c r="AF2615" s="1847"/>
      <c r="AG2615" s="1847"/>
      <c r="AH2615" s="1204"/>
    </row>
    <row r="2616" spans="1:34" ht="5.85" customHeight="1">
      <c r="A2616" s="1854"/>
      <c r="B2616" s="1309"/>
      <c r="C2616" s="1309"/>
      <c r="D2616" s="1309"/>
      <c r="E2616" s="1309"/>
      <c r="F2616" s="1309"/>
      <c r="G2616" s="1309"/>
      <c r="H2616" s="1309"/>
      <c r="I2616" s="1309"/>
      <c r="J2616" s="1309"/>
      <c r="K2616" s="1309"/>
      <c r="L2616" s="1309"/>
      <c r="M2616" s="1309"/>
      <c r="N2616" s="1309"/>
      <c r="O2616" s="1309"/>
      <c r="P2616" s="1309"/>
      <c r="Q2616" s="1309"/>
      <c r="R2616" s="1309"/>
      <c r="S2616" s="1309"/>
      <c r="T2616" s="1309"/>
      <c r="U2616" s="1309"/>
      <c r="V2616" s="1309"/>
      <c r="W2616" s="1309"/>
      <c r="X2616" s="1309"/>
      <c r="Y2616" s="1309"/>
      <c r="Z2616" s="1309"/>
      <c r="AA2616" s="1309"/>
      <c r="AB2616" s="1309"/>
      <c r="AC2616" s="1309"/>
      <c r="AD2616" s="1309"/>
      <c r="AE2616" s="1309"/>
      <c r="AF2616" s="1309"/>
      <c r="AG2616" s="1309"/>
      <c r="AH2616" s="1782"/>
    </row>
    <row r="2617" spans="1:34" ht="17.45" customHeight="1">
      <c r="A2617" s="1845"/>
      <c r="B2617" s="1799"/>
      <c r="C2617" s="1799"/>
      <c r="D2617" s="1799"/>
      <c r="E2617" s="1799"/>
      <c r="F2617" s="1799"/>
      <c r="G2617" s="1799"/>
      <c r="H2617" s="1799"/>
      <c r="I2617" s="1842" t="s">
        <v>2882</v>
      </c>
      <c r="J2617" s="1842"/>
      <c r="K2617" s="1842"/>
      <c r="L2617" s="1842"/>
      <c r="M2617" s="1842"/>
      <c r="N2617" s="1842"/>
      <c r="O2617" s="1842"/>
      <c r="P2617" s="1842"/>
      <c r="Q2617" s="1842"/>
      <c r="R2617" s="1842"/>
      <c r="S2617" s="1842"/>
      <c r="T2617" s="1842"/>
      <c r="U2617" s="1842"/>
      <c r="V2617" s="1842"/>
      <c r="W2617" s="1842"/>
      <c r="X2617" s="1842"/>
      <c r="Y2617" s="1842"/>
      <c r="Z2617" s="1212"/>
      <c r="AA2617" s="1848">
        <v>949.84</v>
      </c>
      <c r="AB2617" s="1848"/>
      <c r="AC2617" s="1848"/>
      <c r="AD2617" s="1848"/>
      <c r="AE2617" s="1848"/>
      <c r="AF2617" s="1848"/>
      <c r="AG2617" s="1848"/>
      <c r="AH2617" s="1208"/>
    </row>
    <row r="2618" spans="1:34" ht="45.75" customHeight="1">
      <c r="A2618" s="1849" t="s">
        <v>2883</v>
      </c>
      <c r="B2618" s="1850"/>
      <c r="C2618" s="1850"/>
      <c r="D2618" s="1850"/>
      <c r="E2618" s="1851"/>
      <c r="F2618" s="1852"/>
      <c r="G2618" s="1852"/>
      <c r="H2618" s="1852"/>
      <c r="I2618" s="1852"/>
      <c r="J2618" s="1852"/>
      <c r="K2618" s="1852"/>
      <c r="L2618" s="1852"/>
      <c r="M2618" s="1852"/>
      <c r="N2618" s="1852"/>
      <c r="O2618" s="1852"/>
      <c r="P2618" s="1852"/>
      <c r="Q2618" s="1852"/>
      <c r="R2618" s="1852"/>
      <c r="S2618" s="1852"/>
      <c r="T2618" s="1852"/>
      <c r="U2618" s="1852"/>
      <c r="V2618" s="1852"/>
      <c r="W2618" s="1852"/>
      <c r="X2618" s="1852"/>
      <c r="Y2618" s="1852"/>
      <c r="Z2618" s="1852"/>
      <c r="AA2618" s="1852"/>
      <c r="AB2618" s="1852"/>
      <c r="AC2618" s="1852"/>
      <c r="AD2618" s="1852"/>
      <c r="AE2618" s="1852"/>
      <c r="AF2618" s="1852"/>
      <c r="AG2618" s="1852"/>
      <c r="AH2618" s="1851"/>
    </row>
    <row r="2619" spans="1:34" ht="141.75" customHeight="1">
      <c r="A2619" s="1218"/>
      <c r="AH2619" s="1219"/>
    </row>
    <row r="2620" spans="1:34" ht="141" customHeight="1">
      <c r="A2620" s="1220"/>
      <c r="B2620" s="1221"/>
      <c r="C2620" s="1221"/>
      <c r="D2620" s="1221"/>
      <c r="E2620" s="1221"/>
      <c r="F2620" s="1221"/>
      <c r="G2620" s="1221"/>
      <c r="H2620" s="1221"/>
      <c r="I2620" s="1221"/>
      <c r="J2620" s="1221"/>
      <c r="K2620" s="1221"/>
      <c r="L2620" s="1221"/>
      <c r="M2620" s="1221"/>
      <c r="N2620" s="1221"/>
      <c r="O2620" s="1221"/>
      <c r="P2620" s="1221"/>
      <c r="Q2620" s="1221"/>
      <c r="R2620" s="1221"/>
      <c r="S2620" s="1221"/>
      <c r="T2620" s="1221"/>
      <c r="U2620" s="1221"/>
      <c r="V2620" s="1221"/>
      <c r="W2620" s="1221"/>
      <c r="X2620" s="1221"/>
      <c r="Y2620" s="1221"/>
      <c r="Z2620" s="1221"/>
      <c r="AA2620" s="1221"/>
      <c r="AB2620" s="1221"/>
      <c r="AC2620" s="1221"/>
      <c r="AD2620" s="1221"/>
      <c r="AE2620" s="1221"/>
      <c r="AF2620" s="1221"/>
      <c r="AG2620" s="1221"/>
      <c r="AH2620" s="1222"/>
    </row>
    <row r="2621" spans="1:34" ht="5.85" customHeight="1">
      <c r="A2621" s="1777"/>
      <c r="B2621" s="1778"/>
      <c r="C2621" s="1778"/>
      <c r="D2621" s="1778"/>
      <c r="E2621" s="1778"/>
      <c r="F2621" s="1778"/>
      <c r="G2621" s="1778"/>
      <c r="H2621" s="1778"/>
      <c r="I2621" s="1778"/>
      <c r="J2621" s="1778"/>
      <c r="K2621" s="1778"/>
      <c r="L2621" s="1778"/>
      <c r="M2621" s="1778"/>
      <c r="N2621" s="1778"/>
      <c r="O2621" s="1778"/>
      <c r="P2621" s="1778"/>
      <c r="Q2621" s="1778"/>
      <c r="R2621" s="1778"/>
      <c r="S2621" s="1778"/>
      <c r="T2621" s="1778"/>
      <c r="U2621" s="1778"/>
      <c r="V2621" s="1778"/>
      <c r="W2621" s="1778"/>
      <c r="X2621" s="1778"/>
      <c r="Y2621" s="1778"/>
      <c r="Z2621" s="1778"/>
      <c r="AA2621" s="1778"/>
      <c r="AB2621" s="1778"/>
      <c r="AC2621" s="1778"/>
      <c r="AD2621" s="1778"/>
      <c r="AE2621" s="1778"/>
      <c r="AF2621" s="1778"/>
      <c r="AG2621" s="1778"/>
      <c r="AH2621" s="1779"/>
    </row>
    <row r="2622" spans="1:34" ht="11.65" customHeight="1">
      <c r="A2622" s="1780" t="s">
        <v>2834</v>
      </c>
      <c r="B2622" s="1310"/>
      <c r="C2622" s="1310"/>
      <c r="D2622" s="1310"/>
      <c r="E2622" s="1310"/>
      <c r="F2622" s="1310"/>
      <c r="G2622" s="1310"/>
      <c r="H2622" s="1310"/>
      <c r="I2622" s="1310"/>
      <c r="J2622" s="1310"/>
      <c r="K2622" s="1310"/>
      <c r="L2622" s="1310"/>
      <c r="M2622" s="1310"/>
      <c r="N2622" s="1310"/>
      <c r="O2622" s="1310"/>
      <c r="P2622" s="1310"/>
      <c r="Q2622" s="1310"/>
      <c r="R2622" s="1310"/>
      <c r="S2622" s="1310"/>
      <c r="T2622" s="1310"/>
      <c r="U2622" s="1310"/>
      <c r="V2622" s="1310"/>
      <c r="W2622" s="1310"/>
      <c r="X2622" s="1310"/>
      <c r="Y2622" s="1310"/>
      <c r="Z2622" s="1310"/>
      <c r="AA2622" s="1310"/>
      <c r="AB2622" s="1310"/>
      <c r="AC2622" s="1310"/>
      <c r="AD2622" s="1309"/>
      <c r="AE2622" s="1309"/>
      <c r="AF2622" s="1781" t="s">
        <v>3213</v>
      </c>
      <c r="AG2622" s="1781"/>
      <c r="AH2622" s="1782"/>
    </row>
    <row r="2623" spans="1:34" ht="5.85" customHeight="1">
      <c r="A2623" s="1780"/>
      <c r="B2623" s="1310"/>
      <c r="C2623" s="1310"/>
      <c r="D2623" s="1310"/>
      <c r="E2623" s="1310"/>
      <c r="F2623" s="1310"/>
      <c r="G2623" s="1310"/>
      <c r="H2623" s="1310"/>
      <c r="I2623" s="1310"/>
      <c r="J2623" s="1310"/>
      <c r="K2623" s="1310"/>
      <c r="L2623" s="1310"/>
      <c r="M2623" s="1310"/>
      <c r="N2623" s="1310"/>
      <c r="O2623" s="1310"/>
      <c r="P2623" s="1310"/>
      <c r="Q2623" s="1310"/>
      <c r="R2623" s="1310"/>
      <c r="S2623" s="1310"/>
      <c r="T2623" s="1310"/>
      <c r="U2623" s="1310"/>
      <c r="V2623" s="1310"/>
      <c r="W2623" s="1310"/>
      <c r="X2623" s="1310"/>
      <c r="Y2623" s="1310"/>
      <c r="Z2623" s="1310"/>
      <c r="AA2623" s="1310"/>
      <c r="AB2623" s="1310"/>
      <c r="AC2623" s="1310"/>
      <c r="AD2623" s="1311"/>
      <c r="AE2623" s="1311"/>
      <c r="AF2623" s="1311"/>
      <c r="AG2623" s="1311"/>
      <c r="AH2623" s="1782"/>
    </row>
    <row r="2624" spans="1:34" ht="11.65" customHeight="1">
      <c r="A2624" s="1783" t="s">
        <v>2836</v>
      </c>
      <c r="B2624" s="1784"/>
      <c r="C2624" s="1784"/>
      <c r="D2624" s="1784"/>
      <c r="E2624" s="1784"/>
      <c r="F2624" s="1784"/>
      <c r="G2624" s="1784"/>
      <c r="H2624" s="1784"/>
      <c r="I2624" s="1784"/>
      <c r="J2624" s="1784"/>
      <c r="K2624" s="1784"/>
      <c r="L2624" s="1784"/>
      <c r="M2624" s="1784"/>
      <c r="N2624" s="1784"/>
      <c r="O2624" s="1784"/>
      <c r="P2624" s="1784"/>
      <c r="Q2624" s="1784"/>
      <c r="R2624" s="1784"/>
      <c r="S2624" s="1784"/>
      <c r="T2624" s="1784"/>
      <c r="U2624" s="1784"/>
      <c r="V2624" s="1784"/>
      <c r="W2624" s="1784"/>
      <c r="X2624" s="1784"/>
      <c r="Y2624" s="1784"/>
      <c r="Z2624" s="1784"/>
      <c r="AA2624" s="1784"/>
      <c r="AB2624" s="1784"/>
      <c r="AC2624" s="1784"/>
      <c r="AD2624" s="1311"/>
      <c r="AE2624" s="1311"/>
      <c r="AF2624" s="1311"/>
      <c r="AG2624" s="1311"/>
      <c r="AH2624" s="1782"/>
    </row>
    <row r="2625" spans="1:34" ht="22.5" customHeight="1">
      <c r="A2625" s="1785" t="s">
        <v>2837</v>
      </c>
      <c r="B2625" s="1786"/>
      <c r="C2625" s="1786"/>
      <c r="D2625" s="1786"/>
      <c r="E2625" s="1786"/>
      <c r="F2625" s="1786"/>
      <c r="G2625" s="1786"/>
      <c r="H2625" s="1786"/>
      <c r="I2625" s="1786"/>
      <c r="J2625" s="1786"/>
      <c r="K2625" s="1786"/>
      <c r="L2625" s="1786"/>
      <c r="M2625" s="1786"/>
      <c r="N2625" s="1786"/>
      <c r="O2625" s="1786"/>
      <c r="P2625" s="1786"/>
      <c r="Q2625" s="1786"/>
      <c r="R2625" s="1786"/>
      <c r="S2625" s="1786"/>
      <c r="T2625" s="1786"/>
      <c r="U2625" s="1786"/>
      <c r="V2625" s="1786"/>
      <c r="W2625" s="1786"/>
      <c r="X2625" s="1786"/>
      <c r="Y2625" s="1786"/>
      <c r="Z2625" s="1786"/>
      <c r="AA2625" s="1786"/>
      <c r="AB2625" s="1786"/>
      <c r="AC2625" s="1786"/>
      <c r="AD2625" s="1311"/>
      <c r="AE2625" s="1311"/>
      <c r="AF2625" s="1311"/>
      <c r="AG2625" s="1311"/>
      <c r="AH2625" s="1782"/>
    </row>
    <row r="2626" spans="1:34" ht="5.85" customHeight="1">
      <c r="A2626" s="1787" t="s">
        <v>2838</v>
      </c>
      <c r="B2626" s="1788"/>
      <c r="C2626" s="1788"/>
      <c r="D2626" s="1788"/>
      <c r="E2626" s="1788"/>
      <c r="F2626" s="1788"/>
      <c r="G2626" s="1788"/>
      <c r="H2626" s="1788"/>
      <c r="I2626" s="1788"/>
      <c r="J2626" s="1788"/>
      <c r="K2626" s="1788"/>
      <c r="L2626" s="1788"/>
      <c r="M2626" s="1788"/>
      <c r="N2626" s="1788"/>
      <c r="O2626" s="1788"/>
      <c r="P2626" s="1788"/>
      <c r="Q2626" s="1788"/>
      <c r="R2626" s="1788"/>
      <c r="S2626" s="1788"/>
      <c r="T2626" s="1788"/>
      <c r="U2626" s="1788"/>
      <c r="V2626" s="1788"/>
      <c r="W2626" s="1788"/>
      <c r="X2626" s="1788"/>
      <c r="Y2626" s="1788"/>
      <c r="Z2626" s="1788"/>
      <c r="AA2626" s="1788"/>
      <c r="AB2626" s="1788"/>
      <c r="AC2626" s="1788"/>
      <c r="AD2626" s="1311"/>
      <c r="AE2626" s="1311"/>
      <c r="AF2626" s="1311"/>
      <c r="AG2626" s="1311"/>
      <c r="AH2626" s="1782"/>
    </row>
    <row r="2627" spans="1:34" ht="5.85" customHeight="1">
      <c r="A2627" s="1787"/>
      <c r="B2627" s="1788"/>
      <c r="C2627" s="1788"/>
      <c r="D2627" s="1788"/>
      <c r="E2627" s="1788"/>
      <c r="F2627" s="1788"/>
      <c r="G2627" s="1788"/>
      <c r="H2627" s="1788"/>
      <c r="I2627" s="1788"/>
      <c r="J2627" s="1788"/>
      <c r="K2627" s="1788"/>
      <c r="L2627" s="1788"/>
      <c r="M2627" s="1788"/>
      <c r="N2627" s="1788"/>
      <c r="O2627" s="1788"/>
      <c r="P2627" s="1788"/>
      <c r="Q2627" s="1788"/>
      <c r="R2627" s="1788"/>
      <c r="S2627" s="1788"/>
      <c r="T2627" s="1788"/>
      <c r="U2627" s="1788"/>
      <c r="V2627" s="1788"/>
      <c r="W2627" s="1788"/>
      <c r="X2627" s="1788"/>
      <c r="Y2627" s="1788"/>
      <c r="Z2627" s="1788"/>
      <c r="AA2627" s="1788"/>
      <c r="AB2627" s="1788"/>
      <c r="AC2627" s="1788"/>
      <c r="AD2627" s="1782"/>
      <c r="AE2627" s="1309"/>
      <c r="AF2627" s="1309"/>
      <c r="AG2627" s="1309"/>
      <c r="AH2627" s="1782"/>
    </row>
    <row r="2628" spans="1:34" ht="11.65" customHeight="1">
      <c r="A2628" s="1787" t="s">
        <v>2839</v>
      </c>
      <c r="B2628" s="1788"/>
      <c r="C2628" s="1788"/>
      <c r="D2628" s="1788"/>
      <c r="E2628" s="1788"/>
      <c r="F2628" s="1788"/>
      <c r="G2628" s="1788"/>
      <c r="H2628" s="1788"/>
      <c r="I2628" s="1788"/>
      <c r="J2628" s="1788"/>
      <c r="K2628" s="1788"/>
      <c r="L2628" s="1788"/>
      <c r="M2628" s="1788"/>
      <c r="N2628" s="1788"/>
      <c r="O2628" s="1788"/>
      <c r="P2628" s="1788"/>
      <c r="Q2628" s="1788"/>
      <c r="R2628" s="1788"/>
      <c r="S2628" s="1788"/>
      <c r="T2628" s="1788"/>
      <c r="U2628" s="1788"/>
      <c r="V2628" s="1788"/>
      <c r="W2628" s="1788"/>
      <c r="X2628" s="1788"/>
      <c r="Y2628" s="1788"/>
      <c r="Z2628" s="1788"/>
      <c r="AA2628" s="1788"/>
      <c r="AB2628" s="1788"/>
      <c r="AC2628" s="1788"/>
      <c r="AD2628" s="1818" t="s">
        <v>2840</v>
      </c>
      <c r="AE2628" s="1818"/>
      <c r="AF2628" s="1206">
        <v>21.23</v>
      </c>
      <c r="AG2628" s="1207" t="s">
        <v>5</v>
      </c>
      <c r="AH2628" s="1800"/>
    </row>
    <row r="2629" spans="1:34" ht="10.9" customHeight="1">
      <c r="A2629" s="1819" t="s">
        <v>2841</v>
      </c>
      <c r="B2629" s="1820"/>
      <c r="C2629" s="1820"/>
      <c r="D2629" s="1820"/>
      <c r="E2629" s="1820"/>
      <c r="F2629" s="1820"/>
      <c r="G2629" s="1820"/>
      <c r="H2629" s="1820"/>
      <c r="I2629" s="1820"/>
      <c r="J2629" s="1820"/>
      <c r="K2629" s="1820"/>
      <c r="L2629" s="1820"/>
      <c r="M2629" s="1820"/>
      <c r="N2629" s="1820"/>
      <c r="O2629" s="1820"/>
      <c r="P2629" s="1820"/>
      <c r="Q2629" s="1820"/>
      <c r="R2629" s="1820"/>
      <c r="S2629" s="1820"/>
      <c r="T2629" s="1820"/>
      <c r="U2629" s="1820"/>
      <c r="V2629" s="1820"/>
      <c r="W2629" s="1820"/>
      <c r="X2629" s="1820"/>
      <c r="Y2629" s="1820"/>
      <c r="Z2629" s="1820"/>
      <c r="AA2629" s="1820"/>
      <c r="AB2629" s="1820"/>
      <c r="AC2629" s="1820"/>
      <c r="AD2629" s="1821" t="s">
        <v>2842</v>
      </c>
      <c r="AE2629" s="1821"/>
      <c r="AF2629" s="1210">
        <v>15</v>
      </c>
      <c r="AG2629" s="1211" t="s">
        <v>5</v>
      </c>
      <c r="AH2629" s="1800"/>
    </row>
    <row r="2630" spans="1:34" ht="17.45" customHeight="1">
      <c r="A2630" s="1822" t="s">
        <v>2843</v>
      </c>
      <c r="B2630" s="1802"/>
      <c r="C2630" s="1802"/>
      <c r="D2630" s="1778"/>
      <c r="E2630" s="1823" t="s">
        <v>2698</v>
      </c>
      <c r="F2630" s="1823"/>
      <c r="G2630" s="1823"/>
      <c r="H2630" s="1823"/>
      <c r="I2630" s="1823"/>
      <c r="J2630" s="1823"/>
      <c r="K2630" s="1823"/>
      <c r="L2630" s="1823"/>
      <c r="M2630" s="1823"/>
      <c r="N2630" s="1823"/>
      <c r="O2630" s="1823"/>
      <c r="P2630" s="1823"/>
      <c r="Q2630" s="1823"/>
      <c r="R2630" s="1823"/>
      <c r="S2630" s="1823"/>
      <c r="T2630" s="1823"/>
      <c r="U2630" s="1823"/>
      <c r="V2630" s="1823"/>
      <c r="W2630" s="1823"/>
      <c r="X2630" s="1823"/>
      <c r="Y2630" s="1823"/>
      <c r="Z2630" s="1823"/>
      <c r="AA2630" s="1823"/>
      <c r="AB2630" s="1823"/>
      <c r="AC2630" s="1823"/>
      <c r="AD2630" s="1823"/>
      <c r="AE2630" s="1823"/>
      <c r="AF2630" s="1823"/>
      <c r="AG2630" s="1823"/>
      <c r="AH2630" s="1779"/>
    </row>
    <row r="2631" spans="1:34" ht="17.45" customHeight="1">
      <c r="A2631" s="1824" t="s">
        <v>2844</v>
      </c>
      <c r="B2631" s="1816"/>
      <c r="C2631" s="1816"/>
      <c r="D2631" s="1309"/>
      <c r="E2631" s="1815" t="s">
        <v>219</v>
      </c>
      <c r="F2631" s="1815"/>
      <c r="G2631" s="1111"/>
      <c r="H2631" s="1796" t="s">
        <v>2845</v>
      </c>
      <c r="I2631" s="1796"/>
      <c r="J2631" s="1796" t="s">
        <v>2699</v>
      </c>
      <c r="K2631" s="1796"/>
      <c r="L2631" s="1309"/>
      <c r="M2631" s="1309"/>
      <c r="N2631" s="1816" t="s">
        <v>2846</v>
      </c>
      <c r="O2631" s="1816"/>
      <c r="P2631" s="1816"/>
      <c r="Q2631" s="1816"/>
      <c r="R2631" s="1817">
        <v>1</v>
      </c>
      <c r="S2631" s="1817"/>
      <c r="T2631" s="1817"/>
      <c r="U2631" s="1817"/>
      <c r="V2631" s="1309"/>
      <c r="W2631" s="1309"/>
      <c r="X2631" s="1309"/>
      <c r="Y2631" s="1796" t="s">
        <v>2847</v>
      </c>
      <c r="Z2631" s="1796"/>
      <c r="AA2631" s="1796"/>
      <c r="AB2631" s="1796"/>
      <c r="AC2631" s="1796"/>
      <c r="AD2631" s="1796"/>
      <c r="AE2631" s="1796"/>
      <c r="AF2631" s="1797" t="s">
        <v>2848</v>
      </c>
      <c r="AG2631" s="1797"/>
      <c r="AH2631" s="1782"/>
    </row>
    <row r="2632" spans="1:34" ht="5.85" customHeight="1">
      <c r="A2632" s="1798"/>
      <c r="B2632" s="1799"/>
      <c r="C2632" s="1799"/>
      <c r="D2632" s="1799"/>
      <c r="E2632" s="1799"/>
      <c r="F2632" s="1799"/>
      <c r="G2632" s="1799"/>
      <c r="H2632" s="1799"/>
      <c r="I2632" s="1799"/>
      <c r="J2632" s="1799"/>
      <c r="K2632" s="1799"/>
      <c r="L2632" s="1799"/>
      <c r="M2632" s="1799"/>
      <c r="N2632" s="1799"/>
      <c r="O2632" s="1799"/>
      <c r="P2632" s="1799"/>
      <c r="Q2632" s="1799"/>
      <c r="R2632" s="1799"/>
      <c r="S2632" s="1799"/>
      <c r="T2632" s="1799"/>
      <c r="U2632" s="1799"/>
      <c r="V2632" s="1799"/>
      <c r="W2632" s="1799"/>
      <c r="X2632" s="1799"/>
      <c r="Y2632" s="1799"/>
      <c r="Z2632" s="1799"/>
      <c r="AA2632" s="1799"/>
      <c r="AB2632" s="1799"/>
      <c r="AC2632" s="1799"/>
      <c r="AD2632" s="1799"/>
      <c r="AE2632" s="1799"/>
      <c r="AF2632" s="1799"/>
      <c r="AG2632" s="1799"/>
      <c r="AH2632" s="1800"/>
    </row>
    <row r="2633" spans="1:34" ht="16.7" customHeight="1">
      <c r="A2633" s="1801" t="s">
        <v>2849</v>
      </c>
      <c r="B2633" s="1802"/>
      <c r="C2633" s="1802"/>
      <c r="D2633" s="1802"/>
      <c r="E2633" s="1802"/>
      <c r="F2633" s="1802"/>
      <c r="G2633" s="1802"/>
      <c r="H2633" s="1802"/>
      <c r="I2633" s="1802"/>
      <c r="J2633" s="1803"/>
      <c r="K2633" s="1789" t="s">
        <v>2850</v>
      </c>
      <c r="L2633" s="1807"/>
      <c r="M2633" s="1789" t="s">
        <v>2851</v>
      </c>
      <c r="N2633" s="1790"/>
      <c r="O2633" s="1790"/>
      <c r="P2633" s="1790"/>
      <c r="Q2633" s="1790"/>
      <c r="R2633" s="1790"/>
      <c r="S2633" s="1790"/>
      <c r="T2633" s="1791"/>
      <c r="U2633" s="1789" t="s">
        <v>2852</v>
      </c>
      <c r="V2633" s="1790"/>
      <c r="W2633" s="1790"/>
      <c r="X2633" s="1790"/>
      <c r="Y2633" s="1790"/>
      <c r="Z2633" s="1790"/>
      <c r="AA2633" s="1790"/>
      <c r="AB2633" s="1790"/>
      <c r="AC2633" s="1790"/>
      <c r="AD2633" s="1791"/>
      <c r="AE2633" s="1810" t="s">
        <v>2853</v>
      </c>
      <c r="AF2633" s="1811"/>
      <c r="AG2633" s="1811"/>
      <c r="AH2633" s="1814"/>
    </row>
    <row r="2634" spans="1:34" ht="17.45" customHeight="1">
      <c r="A2634" s="1804"/>
      <c r="B2634" s="1805"/>
      <c r="C2634" s="1805"/>
      <c r="D2634" s="1805"/>
      <c r="E2634" s="1805"/>
      <c r="F2634" s="1805"/>
      <c r="G2634" s="1805"/>
      <c r="H2634" s="1805"/>
      <c r="I2634" s="1805"/>
      <c r="J2634" s="1806"/>
      <c r="K2634" s="1808"/>
      <c r="L2634" s="1809"/>
      <c r="M2634" s="1789" t="s">
        <v>2854</v>
      </c>
      <c r="N2634" s="1790"/>
      <c r="O2634" s="1790"/>
      <c r="P2634" s="1791"/>
      <c r="Q2634" s="1789" t="s">
        <v>2855</v>
      </c>
      <c r="R2634" s="1790"/>
      <c r="S2634" s="1790"/>
      <c r="T2634" s="1791"/>
      <c r="U2634" s="1789" t="s">
        <v>2854</v>
      </c>
      <c r="V2634" s="1790"/>
      <c r="W2634" s="1790"/>
      <c r="X2634" s="1790"/>
      <c r="Y2634" s="1790"/>
      <c r="Z2634" s="1791"/>
      <c r="AA2634" s="1789" t="s">
        <v>2855</v>
      </c>
      <c r="AB2634" s="1790"/>
      <c r="AC2634" s="1790"/>
      <c r="AD2634" s="1791"/>
      <c r="AE2634" s="1812"/>
      <c r="AF2634" s="1813"/>
      <c r="AG2634" s="1813"/>
      <c r="AH2634" s="1800"/>
    </row>
    <row r="2635" spans="1:34" ht="16.7" customHeight="1">
      <c r="A2635" s="1792"/>
      <c r="B2635" s="1793"/>
      <c r="C2635" s="1793"/>
      <c r="D2635" s="1793"/>
      <c r="E2635" s="1793"/>
      <c r="F2635" s="1793"/>
      <c r="G2635" s="1793"/>
      <c r="H2635" s="1793"/>
      <c r="I2635" s="1793"/>
      <c r="J2635" s="1793"/>
      <c r="K2635" s="1794" t="s">
        <v>2856</v>
      </c>
      <c r="L2635" s="1794"/>
      <c r="M2635" s="1794"/>
      <c r="N2635" s="1794"/>
      <c r="O2635" s="1794"/>
      <c r="P2635" s="1794"/>
      <c r="Q2635" s="1794"/>
      <c r="R2635" s="1794"/>
      <c r="S2635" s="1794"/>
      <c r="T2635" s="1794"/>
      <c r="U2635" s="1794"/>
      <c r="V2635" s="1794"/>
      <c r="W2635" s="1794"/>
      <c r="X2635" s="1794"/>
      <c r="Y2635" s="1794"/>
      <c r="Z2635" s="1794"/>
      <c r="AA2635" s="1795">
        <v>0</v>
      </c>
      <c r="AB2635" s="1795"/>
      <c r="AC2635" s="1795"/>
      <c r="AD2635" s="1795"/>
      <c r="AE2635" s="1795"/>
      <c r="AF2635" s="1795"/>
      <c r="AG2635" s="1795"/>
      <c r="AH2635" s="1213"/>
    </row>
    <row r="2636" spans="1:34" ht="17.45" customHeight="1">
      <c r="A2636" s="1801" t="s">
        <v>2857</v>
      </c>
      <c r="B2636" s="1825"/>
      <c r="C2636" s="1825"/>
      <c r="D2636" s="1825"/>
      <c r="E2636" s="1825"/>
      <c r="F2636" s="1825"/>
      <c r="G2636" s="1825"/>
      <c r="H2636" s="1825"/>
      <c r="I2636" s="1825"/>
      <c r="J2636" s="1825"/>
      <c r="K2636" s="1825"/>
      <c r="L2636" s="1825"/>
      <c r="M2636" s="1825"/>
      <c r="N2636" s="1826"/>
      <c r="O2636" s="1789" t="s">
        <v>2858</v>
      </c>
      <c r="P2636" s="1790"/>
      <c r="Q2636" s="1790"/>
      <c r="R2636" s="1790"/>
      <c r="S2636" s="1791"/>
      <c r="T2636" s="1827" t="s">
        <v>2850</v>
      </c>
      <c r="U2636" s="1790"/>
      <c r="V2636" s="1790"/>
      <c r="W2636" s="1213"/>
      <c r="X2636" s="1789" t="s">
        <v>2859</v>
      </c>
      <c r="Y2636" s="1790"/>
      <c r="Z2636" s="1790"/>
      <c r="AA2636" s="1790"/>
      <c r="AB2636" s="1790"/>
      <c r="AC2636" s="1790"/>
      <c r="AD2636" s="1791"/>
      <c r="AE2636" s="1810" t="s">
        <v>2853</v>
      </c>
      <c r="AF2636" s="1828"/>
      <c r="AG2636" s="1828"/>
      <c r="AH2636" s="1213"/>
    </row>
    <row r="2637" spans="1:34" ht="17.45" customHeight="1">
      <c r="A2637" s="1792"/>
      <c r="B2637" s="1778"/>
      <c r="C2637" s="1778"/>
      <c r="D2637" s="1778"/>
      <c r="E2637" s="1778"/>
      <c r="F2637" s="1778"/>
      <c r="G2637" s="1778"/>
      <c r="H2637" s="1778"/>
      <c r="I2637" s="1846" t="s">
        <v>2860</v>
      </c>
      <c r="J2637" s="1846"/>
      <c r="K2637" s="1846"/>
      <c r="L2637" s="1846"/>
      <c r="M2637" s="1846"/>
      <c r="N2637" s="1846"/>
      <c r="O2637" s="1846"/>
      <c r="P2637" s="1846"/>
      <c r="Q2637" s="1846"/>
      <c r="R2637" s="1846"/>
      <c r="S2637" s="1846"/>
      <c r="T2637" s="1846"/>
      <c r="U2637" s="1846"/>
      <c r="V2637" s="1846"/>
      <c r="W2637" s="1846"/>
      <c r="X2637" s="1846"/>
      <c r="Y2637" s="1846"/>
      <c r="Z2637" s="1793"/>
      <c r="AA2637" s="1847">
        <v>0</v>
      </c>
      <c r="AB2637" s="1847"/>
      <c r="AC2637" s="1847"/>
      <c r="AD2637" s="1847"/>
      <c r="AE2637" s="1847"/>
      <c r="AF2637" s="1847"/>
      <c r="AG2637" s="1847"/>
      <c r="AH2637" s="1814"/>
    </row>
    <row r="2638" spans="1:34" ht="16.7" customHeight="1">
      <c r="A2638" s="1844"/>
      <c r="B2638" s="1309"/>
      <c r="C2638" s="1309"/>
      <c r="D2638" s="1309"/>
      <c r="E2638" s="1309"/>
      <c r="F2638" s="1309"/>
      <c r="G2638" s="1309"/>
      <c r="H2638" s="1309"/>
      <c r="I2638" s="1840" t="s">
        <v>2861</v>
      </c>
      <c r="J2638" s="1840"/>
      <c r="K2638" s="1840"/>
      <c r="L2638" s="1840"/>
      <c r="M2638" s="1840"/>
      <c r="N2638" s="1840"/>
      <c r="O2638" s="1840"/>
      <c r="P2638" s="1840"/>
      <c r="Q2638" s="1840"/>
      <c r="R2638" s="1840"/>
      <c r="S2638" s="1840"/>
      <c r="T2638" s="1840"/>
      <c r="U2638" s="1840"/>
      <c r="V2638" s="1840"/>
      <c r="W2638" s="1840"/>
      <c r="X2638" s="1840"/>
      <c r="Y2638" s="1840"/>
      <c r="Z2638" s="1309"/>
      <c r="AA2638" s="1841">
        <v>0</v>
      </c>
      <c r="AB2638" s="1841"/>
      <c r="AC2638" s="1841"/>
      <c r="AD2638" s="1841"/>
      <c r="AE2638" s="1841"/>
      <c r="AF2638" s="1841"/>
      <c r="AG2638" s="1841"/>
      <c r="AH2638" s="1782"/>
    </row>
    <row r="2639" spans="1:34" ht="17.45" customHeight="1">
      <c r="A2639" s="1844"/>
      <c r="B2639" s="1309"/>
      <c r="C2639" s="1309"/>
      <c r="D2639" s="1309"/>
      <c r="E2639" s="1309"/>
      <c r="F2639" s="1309"/>
      <c r="G2639" s="1309"/>
      <c r="H2639" s="1309"/>
      <c r="I2639" s="1840" t="s">
        <v>2862</v>
      </c>
      <c r="J2639" s="1840"/>
      <c r="K2639" s="1840"/>
      <c r="L2639" s="1840"/>
      <c r="M2639" s="1840"/>
      <c r="N2639" s="1840"/>
      <c r="O2639" s="1840"/>
      <c r="P2639" s="1840"/>
      <c r="Q2639" s="1840"/>
      <c r="R2639" s="1840"/>
      <c r="S2639" s="1840"/>
      <c r="T2639" s="1840"/>
      <c r="U2639" s="1840"/>
      <c r="V2639" s="1840"/>
      <c r="W2639" s="1840"/>
      <c r="X2639" s="1840"/>
      <c r="Y2639" s="1840"/>
      <c r="Z2639" s="1309"/>
      <c r="AA2639" s="1841">
        <v>0</v>
      </c>
      <c r="AB2639" s="1841"/>
      <c r="AC2639" s="1841"/>
      <c r="AD2639" s="1841"/>
      <c r="AE2639" s="1841"/>
      <c r="AF2639" s="1841"/>
      <c r="AG2639" s="1841"/>
      <c r="AH2639" s="1782"/>
    </row>
    <row r="2640" spans="1:34" ht="17.45" customHeight="1">
      <c r="A2640" s="1844"/>
      <c r="B2640" s="1309"/>
      <c r="C2640" s="1309"/>
      <c r="D2640" s="1309"/>
      <c r="E2640" s="1309"/>
      <c r="F2640" s="1309"/>
      <c r="G2640" s="1309"/>
      <c r="H2640" s="1309"/>
      <c r="I2640" s="1840" t="s">
        <v>2863</v>
      </c>
      <c r="J2640" s="1840"/>
      <c r="K2640" s="1840"/>
      <c r="L2640" s="1840"/>
      <c r="M2640" s="1840"/>
      <c r="N2640" s="1840"/>
      <c r="O2640" s="1840"/>
      <c r="P2640" s="1840"/>
      <c r="Q2640" s="1840"/>
      <c r="R2640" s="1840"/>
      <c r="S2640" s="1840"/>
      <c r="T2640" s="1840"/>
      <c r="U2640" s="1840"/>
      <c r="V2640" s="1840"/>
      <c r="W2640" s="1840"/>
      <c r="X2640" s="1840"/>
      <c r="Y2640" s="1840"/>
      <c r="Z2640" s="1309"/>
      <c r="AA2640" s="1841">
        <v>0</v>
      </c>
      <c r="AB2640" s="1841"/>
      <c r="AC2640" s="1841"/>
      <c r="AD2640" s="1841"/>
      <c r="AE2640" s="1841"/>
      <c r="AF2640" s="1841"/>
      <c r="AG2640" s="1841"/>
      <c r="AH2640" s="1782"/>
    </row>
    <row r="2641" spans="1:34" ht="16.7" customHeight="1">
      <c r="A2641" s="1845"/>
      <c r="B2641" s="1799"/>
      <c r="C2641" s="1799"/>
      <c r="D2641" s="1799"/>
      <c r="E2641" s="1799"/>
      <c r="F2641" s="1799"/>
      <c r="G2641" s="1799"/>
      <c r="H2641" s="1799"/>
      <c r="I2641" s="1842" t="s">
        <v>2864</v>
      </c>
      <c r="J2641" s="1842"/>
      <c r="K2641" s="1842"/>
      <c r="L2641" s="1842"/>
      <c r="M2641" s="1842"/>
      <c r="N2641" s="1842"/>
      <c r="O2641" s="1842"/>
      <c r="P2641" s="1842"/>
      <c r="Q2641" s="1842"/>
      <c r="R2641" s="1842"/>
      <c r="S2641" s="1842"/>
      <c r="T2641" s="1842"/>
      <c r="U2641" s="1842"/>
      <c r="V2641" s="1842"/>
      <c r="W2641" s="1842"/>
      <c r="X2641" s="1842"/>
      <c r="Y2641" s="1842"/>
      <c r="Z2641" s="1799"/>
      <c r="AA2641" s="1843">
        <v>0</v>
      </c>
      <c r="AB2641" s="1843"/>
      <c r="AC2641" s="1843"/>
      <c r="AD2641" s="1843"/>
      <c r="AE2641" s="1843"/>
      <c r="AF2641" s="1843"/>
      <c r="AG2641" s="1843"/>
      <c r="AH2641" s="1800"/>
    </row>
    <row r="2642" spans="1:34" ht="17.45" customHeight="1">
      <c r="A2642" s="1801" t="s">
        <v>2865</v>
      </c>
      <c r="B2642" s="1825"/>
      <c r="C2642" s="1825"/>
      <c r="D2642" s="1825"/>
      <c r="E2642" s="1825"/>
      <c r="F2642" s="1825"/>
      <c r="G2642" s="1825"/>
      <c r="H2642" s="1825"/>
      <c r="I2642" s="1825"/>
      <c r="J2642" s="1825"/>
      <c r="K2642" s="1825"/>
      <c r="L2642" s="1825"/>
      <c r="M2642" s="1825"/>
      <c r="N2642" s="1826"/>
      <c r="O2642" s="1789" t="s">
        <v>2850</v>
      </c>
      <c r="P2642" s="1790"/>
      <c r="Q2642" s="1790"/>
      <c r="R2642" s="1790"/>
      <c r="S2642" s="1791"/>
      <c r="T2642" s="1827" t="s">
        <v>754</v>
      </c>
      <c r="U2642" s="1790"/>
      <c r="V2642" s="1790"/>
      <c r="W2642" s="1213"/>
      <c r="X2642" s="1789" t="s">
        <v>2866</v>
      </c>
      <c r="Y2642" s="1790"/>
      <c r="Z2642" s="1790"/>
      <c r="AA2642" s="1790"/>
      <c r="AB2642" s="1790"/>
      <c r="AC2642" s="1790"/>
      <c r="AD2642" s="1791"/>
      <c r="AE2642" s="1810" t="s">
        <v>2867</v>
      </c>
      <c r="AF2642" s="1828"/>
      <c r="AG2642" s="1828"/>
      <c r="AH2642" s="1213"/>
    </row>
    <row r="2643" spans="1:34" ht="16.7" customHeight="1">
      <c r="A2643" s="1792"/>
      <c r="B2643" s="1793"/>
      <c r="C2643" s="1793"/>
      <c r="D2643" s="1793"/>
      <c r="E2643" s="1793"/>
      <c r="F2643" s="1793"/>
      <c r="G2643" s="1793"/>
      <c r="H2643" s="1793"/>
      <c r="I2643" s="1794" t="s">
        <v>2869</v>
      </c>
      <c r="J2643" s="1794"/>
      <c r="K2643" s="1794"/>
      <c r="L2643" s="1794"/>
      <c r="M2643" s="1794"/>
      <c r="N2643" s="1794"/>
      <c r="O2643" s="1794"/>
      <c r="P2643" s="1794"/>
      <c r="Q2643" s="1794"/>
      <c r="R2643" s="1794"/>
      <c r="S2643" s="1794"/>
      <c r="T2643" s="1794"/>
      <c r="U2643" s="1794"/>
      <c r="V2643" s="1794"/>
      <c r="W2643" s="1794"/>
      <c r="X2643" s="1794"/>
      <c r="Y2643" s="1794"/>
      <c r="Z2643" s="1214"/>
      <c r="AA2643" s="1795">
        <v>0</v>
      </c>
      <c r="AB2643" s="1795"/>
      <c r="AC2643" s="1795"/>
      <c r="AD2643" s="1795"/>
      <c r="AE2643" s="1795"/>
      <c r="AF2643" s="1795"/>
      <c r="AG2643" s="1795"/>
      <c r="AH2643" s="1213"/>
    </row>
    <row r="2644" spans="1:34" ht="17.45" customHeight="1">
      <c r="A2644" s="1801" t="s">
        <v>2870</v>
      </c>
      <c r="B2644" s="1825"/>
      <c r="C2644" s="1825"/>
      <c r="D2644" s="1825"/>
      <c r="E2644" s="1825"/>
      <c r="F2644" s="1825"/>
      <c r="G2644" s="1825"/>
      <c r="H2644" s="1825"/>
      <c r="I2644" s="1825"/>
      <c r="J2644" s="1825"/>
      <c r="K2644" s="1825"/>
      <c r="L2644" s="1825"/>
      <c r="M2644" s="1825"/>
      <c r="N2644" s="1826"/>
      <c r="O2644" s="1789" t="s">
        <v>2850</v>
      </c>
      <c r="P2644" s="1790"/>
      <c r="Q2644" s="1790"/>
      <c r="R2644" s="1790"/>
      <c r="S2644" s="1791"/>
      <c r="T2644" s="1827" t="s">
        <v>754</v>
      </c>
      <c r="U2644" s="1790"/>
      <c r="V2644" s="1790"/>
      <c r="W2644" s="1213"/>
      <c r="X2644" s="1789" t="s">
        <v>2866</v>
      </c>
      <c r="Y2644" s="1790"/>
      <c r="Z2644" s="1790"/>
      <c r="AA2644" s="1790"/>
      <c r="AB2644" s="1790"/>
      <c r="AC2644" s="1790"/>
      <c r="AD2644" s="1791"/>
      <c r="AE2644" s="1810" t="s">
        <v>2867</v>
      </c>
      <c r="AF2644" s="1828"/>
      <c r="AG2644" s="1828"/>
      <c r="AH2644" s="1213"/>
    </row>
    <row r="2645" spans="1:34" ht="17.45" customHeight="1">
      <c r="A2645" s="1792"/>
      <c r="B2645" s="1793"/>
      <c r="C2645" s="1793"/>
      <c r="D2645" s="1793"/>
      <c r="E2645" s="1793"/>
      <c r="F2645" s="1793"/>
      <c r="G2645" s="1793"/>
      <c r="H2645" s="1793"/>
      <c r="I2645" s="1794" t="s">
        <v>2871</v>
      </c>
      <c r="J2645" s="1794"/>
      <c r="K2645" s="1794"/>
      <c r="L2645" s="1794"/>
      <c r="M2645" s="1794"/>
      <c r="N2645" s="1794"/>
      <c r="O2645" s="1794"/>
      <c r="P2645" s="1794"/>
      <c r="Q2645" s="1794"/>
      <c r="R2645" s="1794"/>
      <c r="S2645" s="1794"/>
      <c r="T2645" s="1794"/>
      <c r="U2645" s="1794"/>
      <c r="V2645" s="1794"/>
      <c r="W2645" s="1794"/>
      <c r="X2645" s="1794"/>
      <c r="Y2645" s="1794"/>
      <c r="Z2645" s="1214"/>
      <c r="AA2645" s="1795">
        <v>0</v>
      </c>
      <c r="AB2645" s="1795"/>
      <c r="AC2645" s="1795"/>
      <c r="AD2645" s="1795"/>
      <c r="AE2645" s="1795"/>
      <c r="AF2645" s="1795"/>
      <c r="AG2645" s="1795"/>
      <c r="AH2645" s="1213"/>
    </row>
    <row r="2646" spans="1:34" ht="16.7" customHeight="1">
      <c r="A2646" s="1801" t="s">
        <v>2872</v>
      </c>
      <c r="B2646" s="1825"/>
      <c r="C2646" s="1825"/>
      <c r="D2646" s="1825"/>
      <c r="E2646" s="1825"/>
      <c r="F2646" s="1825"/>
      <c r="G2646" s="1825"/>
      <c r="H2646" s="1825"/>
      <c r="I2646" s="1825"/>
      <c r="J2646" s="1825"/>
      <c r="K2646" s="1825"/>
      <c r="L2646" s="1825"/>
      <c r="M2646" s="1825"/>
      <c r="N2646" s="1826"/>
      <c r="O2646" s="1789" t="s">
        <v>2850</v>
      </c>
      <c r="P2646" s="1790"/>
      <c r="Q2646" s="1790"/>
      <c r="R2646" s="1790"/>
      <c r="S2646" s="1791"/>
      <c r="T2646" s="1827" t="s">
        <v>754</v>
      </c>
      <c r="U2646" s="1790"/>
      <c r="V2646" s="1790"/>
      <c r="W2646" s="1213"/>
      <c r="X2646" s="1789" t="s">
        <v>2866</v>
      </c>
      <c r="Y2646" s="1790"/>
      <c r="Z2646" s="1790"/>
      <c r="AA2646" s="1790"/>
      <c r="AB2646" s="1790"/>
      <c r="AC2646" s="1790"/>
      <c r="AD2646" s="1791"/>
      <c r="AE2646" s="1810" t="s">
        <v>2867</v>
      </c>
      <c r="AF2646" s="1828"/>
      <c r="AG2646" s="1828"/>
      <c r="AH2646" s="1213"/>
    </row>
    <row r="2647" spans="1:34" ht="17.45" customHeight="1">
      <c r="A2647" s="1792"/>
      <c r="B2647" s="1793"/>
      <c r="C2647" s="1793"/>
      <c r="D2647" s="1793"/>
      <c r="E2647" s="1793"/>
      <c r="F2647" s="1793"/>
      <c r="G2647" s="1793"/>
      <c r="H2647" s="1793"/>
      <c r="I2647" s="1793"/>
      <c r="J2647" s="1793"/>
      <c r="K2647" s="1794" t="s">
        <v>2873</v>
      </c>
      <c r="L2647" s="1794"/>
      <c r="M2647" s="1794"/>
      <c r="N2647" s="1794"/>
      <c r="O2647" s="1794"/>
      <c r="P2647" s="1794"/>
      <c r="Q2647" s="1794"/>
      <c r="R2647" s="1794"/>
      <c r="S2647" s="1794"/>
      <c r="T2647" s="1794"/>
      <c r="U2647" s="1794"/>
      <c r="V2647" s="1794"/>
      <c r="W2647" s="1794"/>
      <c r="X2647" s="1794"/>
      <c r="Y2647" s="1794"/>
      <c r="Z2647" s="1794"/>
      <c r="AA2647" s="1794"/>
      <c r="AB2647" s="1214"/>
      <c r="AC2647" s="1795">
        <v>0</v>
      </c>
      <c r="AD2647" s="1795"/>
      <c r="AE2647" s="1795"/>
      <c r="AF2647" s="1795"/>
      <c r="AG2647" s="1795"/>
      <c r="AH2647" s="1213"/>
    </row>
    <row r="2648" spans="1:34" ht="17.45" customHeight="1">
      <c r="A2648" s="1801" t="s">
        <v>2874</v>
      </c>
      <c r="B2648" s="1825"/>
      <c r="C2648" s="1825"/>
      <c r="D2648" s="1825"/>
      <c r="E2648" s="1825"/>
      <c r="F2648" s="1825"/>
      <c r="G2648" s="1825"/>
      <c r="H2648" s="1825"/>
      <c r="I2648" s="1825"/>
      <c r="J2648" s="1826"/>
      <c r="K2648" s="1789" t="s">
        <v>2850</v>
      </c>
      <c r="L2648" s="1791"/>
      <c r="M2648" s="1855" t="s">
        <v>2875</v>
      </c>
      <c r="N2648" s="1856"/>
      <c r="O2648" s="1857"/>
      <c r="P2648" s="1855" t="s">
        <v>2876</v>
      </c>
      <c r="Q2648" s="1856"/>
      <c r="R2648" s="1857"/>
      <c r="S2648" s="1855" t="s">
        <v>2877</v>
      </c>
      <c r="T2648" s="1857"/>
      <c r="U2648" s="1789" t="s">
        <v>2878</v>
      </c>
      <c r="V2648" s="1790"/>
      <c r="W2648" s="1791"/>
      <c r="X2648" s="1789" t="s">
        <v>2879</v>
      </c>
      <c r="Y2648" s="1790"/>
      <c r="Z2648" s="1790"/>
      <c r="AA2648" s="1790"/>
      <c r="AB2648" s="1791"/>
      <c r="AC2648" s="1789" t="s">
        <v>2880</v>
      </c>
      <c r="AD2648" s="1791"/>
      <c r="AE2648" s="1810" t="s">
        <v>2867</v>
      </c>
      <c r="AF2648" s="1828"/>
      <c r="AG2648" s="1828"/>
      <c r="AH2648" s="1213"/>
    </row>
    <row r="2649" spans="1:34" ht="16.7" customHeight="1">
      <c r="A2649" s="1883" t="s">
        <v>3214</v>
      </c>
      <c r="B2649" s="1884"/>
      <c r="C2649" s="1884"/>
      <c r="D2649" s="1884"/>
      <c r="E2649" s="1884"/>
      <c r="F2649" s="1829" t="s">
        <v>3215</v>
      </c>
      <c r="G2649" s="1830"/>
      <c r="H2649" s="1830"/>
      <c r="I2649" s="1830"/>
      <c r="J2649" s="1829"/>
      <c r="K2649" s="1862">
        <v>1</v>
      </c>
      <c r="L2649" s="1863"/>
      <c r="M2649" s="1836">
        <v>0</v>
      </c>
      <c r="N2649" s="1837"/>
      <c r="O2649" s="1838"/>
      <c r="P2649" s="1836">
        <v>0</v>
      </c>
      <c r="Q2649" s="1837"/>
      <c r="R2649" s="1838"/>
      <c r="S2649" s="1836">
        <v>1</v>
      </c>
      <c r="T2649" s="1838"/>
      <c r="U2649" s="1836">
        <v>1.24</v>
      </c>
      <c r="V2649" s="1837"/>
      <c r="W2649" s="1838"/>
      <c r="X2649" s="1836">
        <v>0.99</v>
      </c>
      <c r="Y2649" s="1837"/>
      <c r="Z2649" s="1837"/>
      <c r="AA2649" s="1837"/>
      <c r="AB2649" s="1838"/>
      <c r="AC2649" s="1836">
        <v>0.82</v>
      </c>
      <c r="AD2649" s="1838"/>
      <c r="AE2649" s="1839">
        <v>0.82</v>
      </c>
      <c r="AF2649" s="1795"/>
      <c r="AG2649" s="1795"/>
      <c r="AH2649" s="1217"/>
    </row>
    <row r="2650" spans="1:34" ht="17.45" customHeight="1">
      <c r="A2650" s="1853"/>
      <c r="B2650" s="1778"/>
      <c r="C2650" s="1778"/>
      <c r="D2650" s="1778"/>
      <c r="E2650" s="1778"/>
      <c r="F2650" s="1778"/>
      <c r="G2650" s="1778"/>
      <c r="H2650" s="1778"/>
      <c r="I2650" s="1846" t="s">
        <v>2881</v>
      </c>
      <c r="J2650" s="1846"/>
      <c r="K2650" s="1846"/>
      <c r="L2650" s="1846"/>
      <c r="M2650" s="1846"/>
      <c r="N2650" s="1846"/>
      <c r="O2650" s="1846"/>
      <c r="P2650" s="1846"/>
      <c r="Q2650" s="1846"/>
      <c r="R2650" s="1846"/>
      <c r="S2650" s="1846"/>
      <c r="T2650" s="1846"/>
      <c r="U2650" s="1846"/>
      <c r="V2650" s="1846"/>
      <c r="W2650" s="1846"/>
      <c r="X2650" s="1846"/>
      <c r="Y2650" s="1846"/>
      <c r="Z2650" s="1203"/>
      <c r="AA2650" s="1847">
        <v>0.82</v>
      </c>
      <c r="AB2650" s="1847"/>
      <c r="AC2650" s="1847"/>
      <c r="AD2650" s="1847"/>
      <c r="AE2650" s="1847"/>
      <c r="AF2650" s="1847"/>
      <c r="AG2650" s="1847"/>
      <c r="AH2650" s="1204"/>
    </row>
    <row r="2651" spans="1:34" ht="5.85" customHeight="1">
      <c r="A2651" s="1854"/>
      <c r="B2651" s="1309"/>
      <c r="C2651" s="1309"/>
      <c r="D2651" s="1309"/>
      <c r="E2651" s="1309"/>
      <c r="F2651" s="1309"/>
      <c r="G2651" s="1309"/>
      <c r="H2651" s="1309"/>
      <c r="I2651" s="1309"/>
      <c r="J2651" s="1309"/>
      <c r="K2651" s="1309"/>
      <c r="L2651" s="1309"/>
      <c r="M2651" s="1309"/>
      <c r="N2651" s="1309"/>
      <c r="O2651" s="1309"/>
      <c r="P2651" s="1309"/>
      <c r="Q2651" s="1309"/>
      <c r="R2651" s="1309"/>
      <c r="S2651" s="1309"/>
      <c r="T2651" s="1309"/>
      <c r="U2651" s="1309"/>
      <c r="V2651" s="1309"/>
      <c r="W2651" s="1309"/>
      <c r="X2651" s="1309"/>
      <c r="Y2651" s="1309"/>
      <c r="Z2651" s="1309"/>
      <c r="AA2651" s="1309"/>
      <c r="AB2651" s="1309"/>
      <c r="AC2651" s="1309"/>
      <c r="AD2651" s="1309"/>
      <c r="AE2651" s="1309"/>
      <c r="AF2651" s="1309"/>
      <c r="AG2651" s="1309"/>
      <c r="AH2651" s="1782"/>
    </row>
    <row r="2652" spans="1:34" ht="16.7" customHeight="1">
      <c r="A2652" s="1845"/>
      <c r="B2652" s="1799"/>
      <c r="C2652" s="1799"/>
      <c r="D2652" s="1799"/>
      <c r="E2652" s="1799"/>
      <c r="F2652" s="1799"/>
      <c r="G2652" s="1799"/>
      <c r="H2652" s="1799"/>
      <c r="I2652" s="1842" t="s">
        <v>2882</v>
      </c>
      <c r="J2652" s="1842"/>
      <c r="K2652" s="1842"/>
      <c r="L2652" s="1842"/>
      <c r="M2652" s="1842"/>
      <c r="N2652" s="1842"/>
      <c r="O2652" s="1842"/>
      <c r="P2652" s="1842"/>
      <c r="Q2652" s="1842"/>
      <c r="R2652" s="1842"/>
      <c r="S2652" s="1842"/>
      <c r="T2652" s="1842"/>
      <c r="U2652" s="1842"/>
      <c r="V2652" s="1842"/>
      <c r="W2652" s="1842"/>
      <c r="X2652" s="1842"/>
      <c r="Y2652" s="1842"/>
      <c r="Z2652" s="1212"/>
      <c r="AA2652" s="1848">
        <v>0.82</v>
      </c>
      <c r="AB2652" s="1848"/>
      <c r="AC2652" s="1848"/>
      <c r="AD2652" s="1848"/>
      <c r="AE2652" s="1848"/>
      <c r="AF2652" s="1848"/>
      <c r="AG2652" s="1848"/>
      <c r="AH2652" s="1208"/>
    </row>
    <row r="2653" spans="1:34" ht="45.75" customHeight="1">
      <c r="A2653" s="1849" t="s">
        <v>2883</v>
      </c>
      <c r="B2653" s="1850"/>
      <c r="C2653" s="1850"/>
      <c r="D2653" s="1850"/>
      <c r="E2653" s="1851" t="s">
        <v>3216</v>
      </c>
      <c r="F2653" s="1852"/>
      <c r="G2653" s="1852"/>
      <c r="H2653" s="1852"/>
      <c r="I2653" s="1852"/>
      <c r="J2653" s="1852"/>
      <c r="K2653" s="1852"/>
      <c r="L2653" s="1852"/>
      <c r="M2653" s="1852"/>
      <c r="N2653" s="1852"/>
      <c r="O2653" s="1852"/>
      <c r="P2653" s="1852"/>
      <c r="Q2653" s="1852"/>
      <c r="R2653" s="1852"/>
      <c r="S2653" s="1852"/>
      <c r="T2653" s="1852"/>
      <c r="U2653" s="1852"/>
      <c r="V2653" s="1852"/>
      <c r="W2653" s="1852"/>
      <c r="X2653" s="1852"/>
      <c r="Y2653" s="1852"/>
      <c r="Z2653" s="1852"/>
      <c r="AA2653" s="1852"/>
      <c r="AB2653" s="1852"/>
      <c r="AC2653" s="1852"/>
      <c r="AD2653" s="1852"/>
      <c r="AE2653" s="1852"/>
      <c r="AF2653" s="1852"/>
      <c r="AG2653" s="1852"/>
      <c r="AH2653" s="1851"/>
    </row>
    <row r="2654" spans="1:34" ht="141.75" customHeight="1">
      <c r="A2654" s="1218"/>
      <c r="AH2654" s="1219"/>
    </row>
    <row r="2655" spans="1:34" ht="141.75" customHeight="1">
      <c r="A2655" s="1220"/>
      <c r="B2655" s="1221"/>
      <c r="C2655" s="1221"/>
      <c r="D2655" s="1221"/>
      <c r="E2655" s="1221"/>
      <c r="F2655" s="1221"/>
      <c r="G2655" s="1221"/>
      <c r="H2655" s="1221"/>
      <c r="I2655" s="1221"/>
      <c r="J2655" s="1221"/>
      <c r="K2655" s="1221"/>
      <c r="L2655" s="1221"/>
      <c r="M2655" s="1221"/>
      <c r="N2655" s="1221"/>
      <c r="O2655" s="1221"/>
      <c r="P2655" s="1221"/>
      <c r="Q2655" s="1221"/>
      <c r="R2655" s="1221"/>
      <c r="S2655" s="1221"/>
      <c r="T2655" s="1221"/>
      <c r="U2655" s="1221"/>
      <c r="V2655" s="1221"/>
      <c r="W2655" s="1221"/>
      <c r="X2655" s="1221"/>
      <c r="Y2655" s="1221"/>
      <c r="Z2655" s="1221"/>
      <c r="AA2655" s="1221"/>
      <c r="AB2655" s="1221"/>
      <c r="AC2655" s="1221"/>
      <c r="AD2655" s="1221"/>
      <c r="AE2655" s="1221"/>
      <c r="AF2655" s="1221"/>
      <c r="AG2655" s="1221"/>
      <c r="AH2655" s="1222"/>
    </row>
    <row r="2656" spans="1:34" ht="5.85" customHeight="1">
      <c r="A2656" s="1777"/>
      <c r="B2656" s="1778"/>
      <c r="C2656" s="1778"/>
      <c r="D2656" s="1778"/>
      <c r="E2656" s="1778"/>
      <c r="F2656" s="1778"/>
      <c r="G2656" s="1778"/>
      <c r="H2656" s="1778"/>
      <c r="I2656" s="1778"/>
      <c r="J2656" s="1778"/>
      <c r="K2656" s="1778"/>
      <c r="L2656" s="1778"/>
      <c r="M2656" s="1778"/>
      <c r="N2656" s="1778"/>
      <c r="O2656" s="1778"/>
      <c r="P2656" s="1778"/>
      <c r="Q2656" s="1778"/>
      <c r="R2656" s="1778"/>
      <c r="S2656" s="1778"/>
      <c r="T2656" s="1778"/>
      <c r="U2656" s="1778"/>
      <c r="V2656" s="1778"/>
      <c r="W2656" s="1778"/>
      <c r="X2656" s="1778"/>
      <c r="Y2656" s="1778"/>
      <c r="Z2656" s="1778"/>
      <c r="AA2656" s="1778"/>
      <c r="AB2656" s="1778"/>
      <c r="AC2656" s="1778"/>
      <c r="AD2656" s="1778"/>
      <c r="AE2656" s="1778"/>
      <c r="AF2656" s="1778"/>
      <c r="AG2656" s="1778"/>
      <c r="AH2656" s="1779"/>
    </row>
    <row r="2657" spans="1:34" ht="11.65" customHeight="1">
      <c r="A2657" s="1780" t="s">
        <v>2834</v>
      </c>
      <c r="B2657" s="1310"/>
      <c r="C2657" s="1310"/>
      <c r="D2657" s="1310"/>
      <c r="E2657" s="1310"/>
      <c r="F2657" s="1310"/>
      <c r="G2657" s="1310"/>
      <c r="H2657" s="1310"/>
      <c r="I2657" s="1310"/>
      <c r="J2657" s="1310"/>
      <c r="K2657" s="1310"/>
      <c r="L2657" s="1310"/>
      <c r="M2657" s="1310"/>
      <c r="N2657" s="1310"/>
      <c r="O2657" s="1310"/>
      <c r="P2657" s="1310"/>
      <c r="Q2657" s="1310"/>
      <c r="R2657" s="1310"/>
      <c r="S2657" s="1310"/>
      <c r="T2657" s="1310"/>
      <c r="U2657" s="1310"/>
      <c r="V2657" s="1310"/>
      <c r="W2657" s="1310"/>
      <c r="X2657" s="1310"/>
      <c r="Y2657" s="1310"/>
      <c r="Z2657" s="1310"/>
      <c r="AA2657" s="1310"/>
      <c r="AB2657" s="1310"/>
      <c r="AC2657" s="1310"/>
      <c r="AD2657" s="1309"/>
      <c r="AE2657" s="1309"/>
      <c r="AF2657" s="1781" t="s">
        <v>3217</v>
      </c>
      <c r="AG2657" s="1781"/>
      <c r="AH2657" s="1782"/>
    </row>
    <row r="2658" spans="1:34" ht="5.85" customHeight="1">
      <c r="A2658" s="1780"/>
      <c r="B2658" s="1310"/>
      <c r="C2658" s="1310"/>
      <c r="D2658" s="1310"/>
      <c r="E2658" s="1310"/>
      <c r="F2658" s="1310"/>
      <c r="G2658" s="1310"/>
      <c r="H2658" s="1310"/>
      <c r="I2658" s="1310"/>
      <c r="J2658" s="1310"/>
      <c r="K2658" s="1310"/>
      <c r="L2658" s="1310"/>
      <c r="M2658" s="1310"/>
      <c r="N2658" s="1310"/>
      <c r="O2658" s="1310"/>
      <c r="P2658" s="1310"/>
      <c r="Q2658" s="1310"/>
      <c r="R2658" s="1310"/>
      <c r="S2658" s="1310"/>
      <c r="T2658" s="1310"/>
      <c r="U2658" s="1310"/>
      <c r="V2658" s="1310"/>
      <c r="W2658" s="1310"/>
      <c r="X2658" s="1310"/>
      <c r="Y2658" s="1310"/>
      <c r="Z2658" s="1310"/>
      <c r="AA2658" s="1310"/>
      <c r="AB2658" s="1310"/>
      <c r="AC2658" s="1310"/>
      <c r="AD2658" s="1311"/>
      <c r="AE2658" s="1311"/>
      <c r="AF2658" s="1311"/>
      <c r="AG2658" s="1311"/>
      <c r="AH2658" s="1782"/>
    </row>
    <row r="2659" spans="1:34" ht="10.9" customHeight="1">
      <c r="A2659" s="1783" t="s">
        <v>2836</v>
      </c>
      <c r="B2659" s="1784"/>
      <c r="C2659" s="1784"/>
      <c r="D2659" s="1784"/>
      <c r="E2659" s="1784"/>
      <c r="F2659" s="1784"/>
      <c r="G2659" s="1784"/>
      <c r="H2659" s="1784"/>
      <c r="I2659" s="1784"/>
      <c r="J2659" s="1784"/>
      <c r="K2659" s="1784"/>
      <c r="L2659" s="1784"/>
      <c r="M2659" s="1784"/>
      <c r="N2659" s="1784"/>
      <c r="O2659" s="1784"/>
      <c r="P2659" s="1784"/>
      <c r="Q2659" s="1784"/>
      <c r="R2659" s="1784"/>
      <c r="S2659" s="1784"/>
      <c r="T2659" s="1784"/>
      <c r="U2659" s="1784"/>
      <c r="V2659" s="1784"/>
      <c r="W2659" s="1784"/>
      <c r="X2659" s="1784"/>
      <c r="Y2659" s="1784"/>
      <c r="Z2659" s="1784"/>
      <c r="AA2659" s="1784"/>
      <c r="AB2659" s="1784"/>
      <c r="AC2659" s="1784"/>
      <c r="AD2659" s="1311"/>
      <c r="AE2659" s="1311"/>
      <c r="AF2659" s="1311"/>
      <c r="AG2659" s="1311"/>
      <c r="AH2659" s="1782"/>
    </row>
    <row r="2660" spans="1:34" ht="23.25" customHeight="1">
      <c r="A2660" s="1785" t="s">
        <v>2837</v>
      </c>
      <c r="B2660" s="1786"/>
      <c r="C2660" s="1786"/>
      <c r="D2660" s="1786"/>
      <c r="E2660" s="1786"/>
      <c r="F2660" s="1786"/>
      <c r="G2660" s="1786"/>
      <c r="H2660" s="1786"/>
      <c r="I2660" s="1786"/>
      <c r="J2660" s="1786"/>
      <c r="K2660" s="1786"/>
      <c r="L2660" s="1786"/>
      <c r="M2660" s="1786"/>
      <c r="N2660" s="1786"/>
      <c r="O2660" s="1786"/>
      <c r="P2660" s="1786"/>
      <c r="Q2660" s="1786"/>
      <c r="R2660" s="1786"/>
      <c r="S2660" s="1786"/>
      <c r="T2660" s="1786"/>
      <c r="U2660" s="1786"/>
      <c r="V2660" s="1786"/>
      <c r="W2660" s="1786"/>
      <c r="X2660" s="1786"/>
      <c r="Y2660" s="1786"/>
      <c r="Z2660" s="1786"/>
      <c r="AA2660" s="1786"/>
      <c r="AB2660" s="1786"/>
      <c r="AC2660" s="1786"/>
      <c r="AD2660" s="1311"/>
      <c r="AE2660" s="1311"/>
      <c r="AF2660" s="1311"/>
      <c r="AG2660" s="1311"/>
      <c r="AH2660" s="1782"/>
    </row>
    <row r="2661" spans="1:34" ht="5.85" customHeight="1">
      <c r="A2661" s="1787" t="s">
        <v>2838</v>
      </c>
      <c r="B2661" s="1788"/>
      <c r="C2661" s="1788"/>
      <c r="D2661" s="1788"/>
      <c r="E2661" s="1788"/>
      <c r="F2661" s="1788"/>
      <c r="G2661" s="1788"/>
      <c r="H2661" s="1788"/>
      <c r="I2661" s="1788"/>
      <c r="J2661" s="1788"/>
      <c r="K2661" s="1788"/>
      <c r="L2661" s="1788"/>
      <c r="M2661" s="1788"/>
      <c r="N2661" s="1788"/>
      <c r="O2661" s="1788"/>
      <c r="P2661" s="1788"/>
      <c r="Q2661" s="1788"/>
      <c r="R2661" s="1788"/>
      <c r="S2661" s="1788"/>
      <c r="T2661" s="1788"/>
      <c r="U2661" s="1788"/>
      <c r="V2661" s="1788"/>
      <c r="W2661" s="1788"/>
      <c r="X2661" s="1788"/>
      <c r="Y2661" s="1788"/>
      <c r="Z2661" s="1788"/>
      <c r="AA2661" s="1788"/>
      <c r="AB2661" s="1788"/>
      <c r="AC2661" s="1788"/>
      <c r="AD2661" s="1311"/>
      <c r="AE2661" s="1311"/>
      <c r="AF2661" s="1311"/>
      <c r="AG2661" s="1311"/>
      <c r="AH2661" s="1782"/>
    </row>
    <row r="2662" spans="1:34" ht="5.85" customHeight="1">
      <c r="A2662" s="1787"/>
      <c r="B2662" s="1788"/>
      <c r="C2662" s="1788"/>
      <c r="D2662" s="1788"/>
      <c r="E2662" s="1788"/>
      <c r="F2662" s="1788"/>
      <c r="G2662" s="1788"/>
      <c r="H2662" s="1788"/>
      <c r="I2662" s="1788"/>
      <c r="J2662" s="1788"/>
      <c r="K2662" s="1788"/>
      <c r="L2662" s="1788"/>
      <c r="M2662" s="1788"/>
      <c r="N2662" s="1788"/>
      <c r="O2662" s="1788"/>
      <c r="P2662" s="1788"/>
      <c r="Q2662" s="1788"/>
      <c r="R2662" s="1788"/>
      <c r="S2662" s="1788"/>
      <c r="T2662" s="1788"/>
      <c r="U2662" s="1788"/>
      <c r="V2662" s="1788"/>
      <c r="W2662" s="1788"/>
      <c r="X2662" s="1788"/>
      <c r="Y2662" s="1788"/>
      <c r="Z2662" s="1788"/>
      <c r="AA2662" s="1788"/>
      <c r="AB2662" s="1788"/>
      <c r="AC2662" s="1788"/>
      <c r="AD2662" s="1782"/>
      <c r="AE2662" s="1309"/>
      <c r="AF2662" s="1309"/>
      <c r="AG2662" s="1309"/>
      <c r="AH2662" s="1782"/>
    </row>
    <row r="2663" spans="1:34" ht="10.9" customHeight="1">
      <c r="A2663" s="1787" t="s">
        <v>2839</v>
      </c>
      <c r="B2663" s="1788"/>
      <c r="C2663" s="1788"/>
      <c r="D2663" s="1788"/>
      <c r="E2663" s="1788"/>
      <c r="F2663" s="1788"/>
      <c r="G2663" s="1788"/>
      <c r="H2663" s="1788"/>
      <c r="I2663" s="1788"/>
      <c r="J2663" s="1788"/>
      <c r="K2663" s="1788"/>
      <c r="L2663" s="1788"/>
      <c r="M2663" s="1788"/>
      <c r="N2663" s="1788"/>
      <c r="O2663" s="1788"/>
      <c r="P2663" s="1788"/>
      <c r="Q2663" s="1788"/>
      <c r="R2663" s="1788"/>
      <c r="S2663" s="1788"/>
      <c r="T2663" s="1788"/>
      <c r="U2663" s="1788"/>
      <c r="V2663" s="1788"/>
      <c r="W2663" s="1788"/>
      <c r="X2663" s="1788"/>
      <c r="Y2663" s="1788"/>
      <c r="Z2663" s="1788"/>
      <c r="AA2663" s="1788"/>
      <c r="AB2663" s="1788"/>
      <c r="AC2663" s="1788"/>
      <c r="AD2663" s="1818" t="s">
        <v>2840</v>
      </c>
      <c r="AE2663" s="1818"/>
      <c r="AF2663" s="1206">
        <v>21.23</v>
      </c>
      <c r="AG2663" s="1207" t="s">
        <v>5</v>
      </c>
      <c r="AH2663" s="1800"/>
    </row>
    <row r="2664" spans="1:34" ht="11.65" customHeight="1">
      <c r="A2664" s="1819" t="s">
        <v>2841</v>
      </c>
      <c r="B2664" s="1820"/>
      <c r="C2664" s="1820"/>
      <c r="D2664" s="1820"/>
      <c r="E2664" s="1820"/>
      <c r="F2664" s="1820"/>
      <c r="G2664" s="1820"/>
      <c r="H2664" s="1820"/>
      <c r="I2664" s="1820"/>
      <c r="J2664" s="1820"/>
      <c r="K2664" s="1820"/>
      <c r="L2664" s="1820"/>
      <c r="M2664" s="1820"/>
      <c r="N2664" s="1820"/>
      <c r="O2664" s="1820"/>
      <c r="P2664" s="1820"/>
      <c r="Q2664" s="1820"/>
      <c r="R2664" s="1820"/>
      <c r="S2664" s="1820"/>
      <c r="T2664" s="1820"/>
      <c r="U2664" s="1820"/>
      <c r="V2664" s="1820"/>
      <c r="W2664" s="1820"/>
      <c r="X2664" s="1820"/>
      <c r="Y2664" s="1820"/>
      <c r="Z2664" s="1820"/>
      <c r="AA2664" s="1820"/>
      <c r="AB2664" s="1820"/>
      <c r="AC2664" s="1820"/>
      <c r="AD2664" s="1821" t="s">
        <v>2842</v>
      </c>
      <c r="AE2664" s="1821"/>
      <c r="AF2664" s="1210">
        <v>15</v>
      </c>
      <c r="AG2664" s="1211" t="s">
        <v>5</v>
      </c>
      <c r="AH2664" s="1800"/>
    </row>
    <row r="2665" spans="1:34" ht="17.45" customHeight="1">
      <c r="A2665" s="1822" t="s">
        <v>2843</v>
      </c>
      <c r="B2665" s="1802"/>
      <c r="C2665" s="1802"/>
      <c r="D2665" s="1778"/>
      <c r="E2665" s="1823" t="s">
        <v>2722</v>
      </c>
      <c r="F2665" s="1823"/>
      <c r="G2665" s="1823"/>
      <c r="H2665" s="1823"/>
      <c r="I2665" s="1823"/>
      <c r="J2665" s="1823"/>
      <c r="K2665" s="1823"/>
      <c r="L2665" s="1823"/>
      <c r="M2665" s="1823"/>
      <c r="N2665" s="1823"/>
      <c r="O2665" s="1823"/>
      <c r="P2665" s="1823"/>
      <c r="Q2665" s="1823"/>
      <c r="R2665" s="1823"/>
      <c r="S2665" s="1823"/>
      <c r="T2665" s="1823"/>
      <c r="U2665" s="1823"/>
      <c r="V2665" s="1823"/>
      <c r="W2665" s="1823"/>
      <c r="X2665" s="1823"/>
      <c r="Y2665" s="1823"/>
      <c r="Z2665" s="1823"/>
      <c r="AA2665" s="1823"/>
      <c r="AB2665" s="1823"/>
      <c r="AC2665" s="1823"/>
      <c r="AD2665" s="1823"/>
      <c r="AE2665" s="1823"/>
      <c r="AF2665" s="1823"/>
      <c r="AG2665" s="1823"/>
      <c r="AH2665" s="1779"/>
    </row>
    <row r="2666" spans="1:34" ht="16.7" customHeight="1">
      <c r="A2666" s="1824" t="s">
        <v>2844</v>
      </c>
      <c r="B2666" s="1816"/>
      <c r="C2666" s="1816"/>
      <c r="D2666" s="1309"/>
      <c r="E2666" s="1815" t="s">
        <v>266</v>
      </c>
      <c r="F2666" s="1815"/>
      <c r="G2666" s="1111"/>
      <c r="H2666" s="1796" t="s">
        <v>2845</v>
      </c>
      <c r="I2666" s="1796"/>
      <c r="J2666" s="1796" t="s">
        <v>497</v>
      </c>
      <c r="K2666" s="1796"/>
      <c r="L2666" s="1309"/>
      <c r="M2666" s="1309"/>
      <c r="N2666" s="1816" t="s">
        <v>2846</v>
      </c>
      <c r="O2666" s="1816"/>
      <c r="P2666" s="1816"/>
      <c r="Q2666" s="1816"/>
      <c r="R2666" s="1817">
        <v>3.57938</v>
      </c>
      <c r="S2666" s="1817"/>
      <c r="T2666" s="1817"/>
      <c r="U2666" s="1817"/>
      <c r="V2666" s="1309"/>
      <c r="W2666" s="1309"/>
      <c r="X2666" s="1309"/>
      <c r="Y2666" s="1796" t="s">
        <v>2847</v>
      </c>
      <c r="Z2666" s="1796"/>
      <c r="AA2666" s="1796"/>
      <c r="AB2666" s="1796"/>
      <c r="AC2666" s="1796"/>
      <c r="AD2666" s="1796"/>
      <c r="AE2666" s="1796"/>
      <c r="AF2666" s="1797" t="s">
        <v>2848</v>
      </c>
      <c r="AG2666" s="1797"/>
      <c r="AH2666" s="1782"/>
    </row>
    <row r="2667" spans="1:34" ht="5.85" customHeight="1">
      <c r="A2667" s="1798"/>
      <c r="B2667" s="1799"/>
      <c r="C2667" s="1799"/>
      <c r="D2667" s="1799"/>
      <c r="E2667" s="1799"/>
      <c r="F2667" s="1799"/>
      <c r="G2667" s="1799"/>
      <c r="H2667" s="1799"/>
      <c r="I2667" s="1799"/>
      <c r="J2667" s="1799"/>
      <c r="K2667" s="1799"/>
      <c r="L2667" s="1799"/>
      <c r="M2667" s="1799"/>
      <c r="N2667" s="1799"/>
      <c r="O2667" s="1799"/>
      <c r="P2667" s="1799"/>
      <c r="Q2667" s="1799"/>
      <c r="R2667" s="1799"/>
      <c r="S2667" s="1799"/>
      <c r="T2667" s="1799"/>
      <c r="U2667" s="1799"/>
      <c r="V2667" s="1799"/>
      <c r="W2667" s="1799"/>
      <c r="X2667" s="1799"/>
      <c r="Y2667" s="1799"/>
      <c r="Z2667" s="1799"/>
      <c r="AA2667" s="1799"/>
      <c r="AB2667" s="1799"/>
      <c r="AC2667" s="1799"/>
      <c r="AD2667" s="1799"/>
      <c r="AE2667" s="1799"/>
      <c r="AF2667" s="1799"/>
      <c r="AG2667" s="1799"/>
      <c r="AH2667" s="1800"/>
    </row>
    <row r="2668" spans="1:34" ht="17.45" customHeight="1">
      <c r="A2668" s="1801" t="s">
        <v>2849</v>
      </c>
      <c r="B2668" s="1802"/>
      <c r="C2668" s="1802"/>
      <c r="D2668" s="1802"/>
      <c r="E2668" s="1802"/>
      <c r="F2668" s="1802"/>
      <c r="G2668" s="1802"/>
      <c r="H2668" s="1802"/>
      <c r="I2668" s="1802"/>
      <c r="J2668" s="1803"/>
      <c r="K2668" s="1789" t="s">
        <v>2850</v>
      </c>
      <c r="L2668" s="1807"/>
      <c r="M2668" s="1789" t="s">
        <v>2851</v>
      </c>
      <c r="N2668" s="1790"/>
      <c r="O2668" s="1790"/>
      <c r="P2668" s="1790"/>
      <c r="Q2668" s="1790"/>
      <c r="R2668" s="1790"/>
      <c r="S2668" s="1790"/>
      <c r="T2668" s="1791"/>
      <c r="U2668" s="1789" t="s">
        <v>2852</v>
      </c>
      <c r="V2668" s="1790"/>
      <c r="W2668" s="1790"/>
      <c r="X2668" s="1790"/>
      <c r="Y2668" s="1790"/>
      <c r="Z2668" s="1790"/>
      <c r="AA2668" s="1790"/>
      <c r="AB2668" s="1790"/>
      <c r="AC2668" s="1790"/>
      <c r="AD2668" s="1791"/>
      <c r="AE2668" s="1810" t="s">
        <v>2853</v>
      </c>
      <c r="AF2668" s="1811"/>
      <c r="AG2668" s="1811"/>
      <c r="AH2668" s="1814"/>
    </row>
    <row r="2669" spans="1:34" ht="16.7" customHeight="1">
      <c r="A2669" s="1804"/>
      <c r="B2669" s="1805"/>
      <c r="C2669" s="1805"/>
      <c r="D2669" s="1805"/>
      <c r="E2669" s="1805"/>
      <c r="F2669" s="1805"/>
      <c r="G2669" s="1805"/>
      <c r="H2669" s="1805"/>
      <c r="I2669" s="1805"/>
      <c r="J2669" s="1806"/>
      <c r="K2669" s="1808"/>
      <c r="L2669" s="1809"/>
      <c r="M2669" s="1789" t="s">
        <v>2854</v>
      </c>
      <c r="N2669" s="1790"/>
      <c r="O2669" s="1790"/>
      <c r="P2669" s="1791"/>
      <c r="Q2669" s="1789" t="s">
        <v>2855</v>
      </c>
      <c r="R2669" s="1790"/>
      <c r="S2669" s="1790"/>
      <c r="T2669" s="1791"/>
      <c r="U2669" s="1789" t="s">
        <v>2854</v>
      </c>
      <c r="V2669" s="1790"/>
      <c r="W2669" s="1790"/>
      <c r="X2669" s="1790"/>
      <c r="Y2669" s="1790"/>
      <c r="Z2669" s="1791"/>
      <c r="AA2669" s="1789" t="s">
        <v>2855</v>
      </c>
      <c r="AB2669" s="1790"/>
      <c r="AC2669" s="1790"/>
      <c r="AD2669" s="1791"/>
      <c r="AE2669" s="1812"/>
      <c r="AF2669" s="1813"/>
      <c r="AG2669" s="1813"/>
      <c r="AH2669" s="1800"/>
    </row>
    <row r="2670" spans="1:34" ht="17.45" customHeight="1">
      <c r="A2670" s="1792"/>
      <c r="B2670" s="1793"/>
      <c r="C2670" s="1793"/>
      <c r="D2670" s="1793"/>
      <c r="E2670" s="1793"/>
      <c r="F2670" s="1793"/>
      <c r="G2670" s="1793"/>
      <c r="H2670" s="1793"/>
      <c r="I2670" s="1793"/>
      <c r="J2670" s="1793"/>
      <c r="K2670" s="1794" t="s">
        <v>2856</v>
      </c>
      <c r="L2670" s="1794"/>
      <c r="M2670" s="1794"/>
      <c r="N2670" s="1794"/>
      <c r="O2670" s="1794"/>
      <c r="P2670" s="1794"/>
      <c r="Q2670" s="1794"/>
      <c r="R2670" s="1794"/>
      <c r="S2670" s="1794"/>
      <c r="T2670" s="1794"/>
      <c r="U2670" s="1794"/>
      <c r="V2670" s="1794"/>
      <c r="W2670" s="1794"/>
      <c r="X2670" s="1794"/>
      <c r="Y2670" s="1794"/>
      <c r="Z2670" s="1794"/>
      <c r="AA2670" s="1795">
        <v>0</v>
      </c>
      <c r="AB2670" s="1795"/>
      <c r="AC2670" s="1795"/>
      <c r="AD2670" s="1795"/>
      <c r="AE2670" s="1795"/>
      <c r="AF2670" s="1795"/>
      <c r="AG2670" s="1795"/>
      <c r="AH2670" s="1213"/>
    </row>
    <row r="2671" spans="1:34" ht="17.45" customHeight="1">
      <c r="A2671" s="1801" t="s">
        <v>2857</v>
      </c>
      <c r="B2671" s="1825"/>
      <c r="C2671" s="1825"/>
      <c r="D2671" s="1825"/>
      <c r="E2671" s="1825"/>
      <c r="F2671" s="1825"/>
      <c r="G2671" s="1825"/>
      <c r="H2671" s="1825"/>
      <c r="I2671" s="1825"/>
      <c r="J2671" s="1825"/>
      <c r="K2671" s="1825"/>
      <c r="L2671" s="1825"/>
      <c r="M2671" s="1825"/>
      <c r="N2671" s="1826"/>
      <c r="O2671" s="1789" t="s">
        <v>2858</v>
      </c>
      <c r="P2671" s="1790"/>
      <c r="Q2671" s="1790"/>
      <c r="R2671" s="1790"/>
      <c r="S2671" s="1791"/>
      <c r="T2671" s="1827" t="s">
        <v>2850</v>
      </c>
      <c r="U2671" s="1790"/>
      <c r="V2671" s="1790"/>
      <c r="W2671" s="1213"/>
      <c r="X2671" s="1789" t="s">
        <v>2859</v>
      </c>
      <c r="Y2671" s="1790"/>
      <c r="Z2671" s="1790"/>
      <c r="AA2671" s="1790"/>
      <c r="AB2671" s="1790"/>
      <c r="AC2671" s="1790"/>
      <c r="AD2671" s="1791"/>
      <c r="AE2671" s="1810" t="s">
        <v>2853</v>
      </c>
      <c r="AF2671" s="1828"/>
      <c r="AG2671" s="1828"/>
      <c r="AH2671" s="1213"/>
    </row>
    <row r="2672" spans="1:34" ht="16.7" customHeight="1">
      <c r="A2672" s="1215"/>
      <c r="B2672" s="1216" t="s">
        <v>1009</v>
      </c>
      <c r="C2672" s="1829" t="s">
        <v>1010</v>
      </c>
      <c r="D2672" s="1830"/>
      <c r="E2672" s="1830"/>
      <c r="F2672" s="1830"/>
      <c r="G2672" s="1830"/>
      <c r="H2672" s="1830"/>
      <c r="I2672" s="1830"/>
      <c r="J2672" s="1830"/>
      <c r="K2672" s="1830"/>
      <c r="L2672" s="1830"/>
      <c r="M2672" s="1830"/>
      <c r="N2672" s="1829"/>
      <c r="O2672" s="1831">
        <v>0</v>
      </c>
      <c r="P2672" s="1832"/>
      <c r="Q2672" s="1832"/>
      <c r="R2672" s="1832"/>
      <c r="S2672" s="1833"/>
      <c r="T2672" s="1858">
        <v>0.5</v>
      </c>
      <c r="U2672" s="1832"/>
      <c r="V2672" s="1832"/>
      <c r="W2672" s="1217"/>
      <c r="X2672" s="1859">
        <v>22.268799999999999</v>
      </c>
      <c r="Y2672" s="1860"/>
      <c r="Z2672" s="1860"/>
      <c r="AA2672" s="1860"/>
      <c r="AB2672" s="1860"/>
      <c r="AC2672" s="1860"/>
      <c r="AD2672" s="1861"/>
      <c r="AE2672" s="1839">
        <v>11.134399999999999</v>
      </c>
      <c r="AF2672" s="1795"/>
      <c r="AG2672" s="1795"/>
      <c r="AH2672" s="1217"/>
    </row>
    <row r="2673" spans="1:34" ht="17.45" customHeight="1">
      <c r="A2673" s="1792"/>
      <c r="B2673" s="1778"/>
      <c r="C2673" s="1778"/>
      <c r="D2673" s="1778"/>
      <c r="E2673" s="1778"/>
      <c r="F2673" s="1778"/>
      <c r="G2673" s="1778"/>
      <c r="H2673" s="1778"/>
      <c r="I2673" s="1846" t="s">
        <v>2860</v>
      </c>
      <c r="J2673" s="1846"/>
      <c r="K2673" s="1846"/>
      <c r="L2673" s="1846"/>
      <c r="M2673" s="1846"/>
      <c r="N2673" s="1846"/>
      <c r="O2673" s="1846"/>
      <c r="P2673" s="1846"/>
      <c r="Q2673" s="1846"/>
      <c r="R2673" s="1846"/>
      <c r="S2673" s="1846"/>
      <c r="T2673" s="1846"/>
      <c r="U2673" s="1846"/>
      <c r="V2673" s="1846"/>
      <c r="W2673" s="1846"/>
      <c r="X2673" s="1846"/>
      <c r="Y2673" s="1846"/>
      <c r="Z2673" s="1793"/>
      <c r="AA2673" s="1847">
        <v>11.134399999999999</v>
      </c>
      <c r="AB2673" s="1847"/>
      <c r="AC2673" s="1847"/>
      <c r="AD2673" s="1847"/>
      <c r="AE2673" s="1847"/>
      <c r="AF2673" s="1847"/>
      <c r="AG2673" s="1847"/>
      <c r="AH2673" s="1814"/>
    </row>
    <row r="2674" spans="1:34" ht="16.7" customHeight="1">
      <c r="A2674" s="1844"/>
      <c r="B2674" s="1309"/>
      <c r="C2674" s="1309"/>
      <c r="D2674" s="1309"/>
      <c r="E2674" s="1309"/>
      <c r="F2674" s="1309"/>
      <c r="G2674" s="1309"/>
      <c r="H2674" s="1309"/>
      <c r="I2674" s="1840" t="s">
        <v>2861</v>
      </c>
      <c r="J2674" s="1840"/>
      <c r="K2674" s="1840"/>
      <c r="L2674" s="1840"/>
      <c r="M2674" s="1840"/>
      <c r="N2674" s="1840"/>
      <c r="O2674" s="1840"/>
      <c r="P2674" s="1840"/>
      <c r="Q2674" s="1840"/>
      <c r="R2674" s="1840"/>
      <c r="S2674" s="1840"/>
      <c r="T2674" s="1840"/>
      <c r="U2674" s="1840"/>
      <c r="V2674" s="1840"/>
      <c r="W2674" s="1840"/>
      <c r="X2674" s="1840"/>
      <c r="Y2674" s="1840"/>
      <c r="Z2674" s="1309"/>
      <c r="AA2674" s="1841">
        <v>11.134399999999999</v>
      </c>
      <c r="AB2674" s="1841"/>
      <c r="AC2674" s="1841"/>
      <c r="AD2674" s="1841"/>
      <c r="AE2674" s="1841"/>
      <c r="AF2674" s="1841"/>
      <c r="AG2674" s="1841"/>
      <c r="AH2674" s="1782"/>
    </row>
    <row r="2675" spans="1:34" ht="17.45" customHeight="1">
      <c r="A2675" s="1844"/>
      <c r="B2675" s="1309"/>
      <c r="C2675" s="1309"/>
      <c r="D2675" s="1309"/>
      <c r="E2675" s="1309"/>
      <c r="F2675" s="1309"/>
      <c r="G2675" s="1309"/>
      <c r="H2675" s="1309"/>
      <c r="I2675" s="1840" t="s">
        <v>2862</v>
      </c>
      <c r="J2675" s="1840"/>
      <c r="K2675" s="1840"/>
      <c r="L2675" s="1840"/>
      <c r="M2675" s="1840"/>
      <c r="N2675" s="1840"/>
      <c r="O2675" s="1840"/>
      <c r="P2675" s="1840"/>
      <c r="Q2675" s="1840"/>
      <c r="R2675" s="1840"/>
      <c r="S2675" s="1840"/>
      <c r="T2675" s="1840"/>
      <c r="U2675" s="1840"/>
      <c r="V2675" s="1840"/>
      <c r="W2675" s="1840"/>
      <c r="X2675" s="1840"/>
      <c r="Y2675" s="1840"/>
      <c r="Z2675" s="1309"/>
      <c r="AA2675" s="1841">
        <v>3.1107</v>
      </c>
      <c r="AB2675" s="1841"/>
      <c r="AC2675" s="1841"/>
      <c r="AD2675" s="1841"/>
      <c r="AE2675" s="1841"/>
      <c r="AF2675" s="1841"/>
      <c r="AG2675" s="1841"/>
      <c r="AH2675" s="1782"/>
    </row>
    <row r="2676" spans="1:34" ht="17.45" customHeight="1">
      <c r="A2676" s="1844"/>
      <c r="B2676" s="1309"/>
      <c r="C2676" s="1309"/>
      <c r="D2676" s="1309"/>
      <c r="E2676" s="1309"/>
      <c r="F2676" s="1309"/>
      <c r="G2676" s="1309"/>
      <c r="H2676" s="1309"/>
      <c r="I2676" s="1840" t="s">
        <v>2863</v>
      </c>
      <c r="J2676" s="1840"/>
      <c r="K2676" s="1840"/>
      <c r="L2676" s="1840"/>
      <c r="M2676" s="1840"/>
      <c r="N2676" s="1840"/>
      <c r="O2676" s="1840"/>
      <c r="P2676" s="1840"/>
      <c r="Q2676" s="1840"/>
      <c r="R2676" s="1840"/>
      <c r="S2676" s="1840"/>
      <c r="T2676" s="1840"/>
      <c r="U2676" s="1840"/>
      <c r="V2676" s="1840"/>
      <c r="W2676" s="1840"/>
      <c r="X2676" s="1840"/>
      <c r="Y2676" s="1840"/>
      <c r="Z2676" s="1309"/>
      <c r="AA2676" s="1841">
        <v>0</v>
      </c>
      <c r="AB2676" s="1841"/>
      <c r="AC2676" s="1841"/>
      <c r="AD2676" s="1841"/>
      <c r="AE2676" s="1841"/>
      <c r="AF2676" s="1841"/>
      <c r="AG2676" s="1841"/>
      <c r="AH2676" s="1782"/>
    </row>
    <row r="2677" spans="1:34" ht="16.7" customHeight="1">
      <c r="A2677" s="1845"/>
      <c r="B2677" s="1799"/>
      <c r="C2677" s="1799"/>
      <c r="D2677" s="1799"/>
      <c r="E2677" s="1799"/>
      <c r="F2677" s="1799"/>
      <c r="G2677" s="1799"/>
      <c r="H2677" s="1799"/>
      <c r="I2677" s="1842" t="s">
        <v>2864</v>
      </c>
      <c r="J2677" s="1842"/>
      <c r="K2677" s="1842"/>
      <c r="L2677" s="1842"/>
      <c r="M2677" s="1842"/>
      <c r="N2677" s="1842"/>
      <c r="O2677" s="1842"/>
      <c r="P2677" s="1842"/>
      <c r="Q2677" s="1842"/>
      <c r="R2677" s="1842"/>
      <c r="S2677" s="1842"/>
      <c r="T2677" s="1842"/>
      <c r="U2677" s="1842"/>
      <c r="V2677" s="1842"/>
      <c r="W2677" s="1842"/>
      <c r="X2677" s="1842"/>
      <c r="Y2677" s="1842"/>
      <c r="Z2677" s="1799"/>
      <c r="AA2677" s="1843">
        <v>0</v>
      </c>
      <c r="AB2677" s="1843"/>
      <c r="AC2677" s="1843"/>
      <c r="AD2677" s="1843"/>
      <c r="AE2677" s="1843"/>
      <c r="AF2677" s="1843"/>
      <c r="AG2677" s="1843"/>
      <c r="AH2677" s="1800"/>
    </row>
    <row r="2678" spans="1:34" ht="17.45" customHeight="1">
      <c r="A2678" s="1801" t="s">
        <v>2865</v>
      </c>
      <c r="B2678" s="1825"/>
      <c r="C2678" s="1825"/>
      <c r="D2678" s="1825"/>
      <c r="E2678" s="1825"/>
      <c r="F2678" s="1825"/>
      <c r="G2678" s="1825"/>
      <c r="H2678" s="1825"/>
      <c r="I2678" s="1825"/>
      <c r="J2678" s="1825"/>
      <c r="K2678" s="1825"/>
      <c r="L2678" s="1825"/>
      <c r="M2678" s="1825"/>
      <c r="N2678" s="1826"/>
      <c r="O2678" s="1789" t="s">
        <v>2850</v>
      </c>
      <c r="P2678" s="1790"/>
      <c r="Q2678" s="1790"/>
      <c r="R2678" s="1790"/>
      <c r="S2678" s="1791"/>
      <c r="T2678" s="1827" t="s">
        <v>754</v>
      </c>
      <c r="U2678" s="1790"/>
      <c r="V2678" s="1790"/>
      <c r="W2678" s="1213"/>
      <c r="X2678" s="1789" t="s">
        <v>2866</v>
      </c>
      <c r="Y2678" s="1790"/>
      <c r="Z2678" s="1790"/>
      <c r="AA2678" s="1790"/>
      <c r="AB2678" s="1790"/>
      <c r="AC2678" s="1790"/>
      <c r="AD2678" s="1791"/>
      <c r="AE2678" s="1810" t="s">
        <v>2867</v>
      </c>
      <c r="AF2678" s="1828"/>
      <c r="AG2678" s="1828"/>
      <c r="AH2678" s="1213"/>
    </row>
    <row r="2679" spans="1:34" ht="17.45" customHeight="1">
      <c r="A2679" s="1792"/>
      <c r="B2679" s="1793"/>
      <c r="C2679" s="1793"/>
      <c r="D2679" s="1793"/>
      <c r="E2679" s="1793"/>
      <c r="F2679" s="1793"/>
      <c r="G2679" s="1793"/>
      <c r="H2679" s="1793"/>
      <c r="I2679" s="1794" t="s">
        <v>2869</v>
      </c>
      <c r="J2679" s="1794"/>
      <c r="K2679" s="1794"/>
      <c r="L2679" s="1794"/>
      <c r="M2679" s="1794"/>
      <c r="N2679" s="1794"/>
      <c r="O2679" s="1794"/>
      <c r="P2679" s="1794"/>
      <c r="Q2679" s="1794"/>
      <c r="R2679" s="1794"/>
      <c r="S2679" s="1794"/>
      <c r="T2679" s="1794"/>
      <c r="U2679" s="1794"/>
      <c r="V2679" s="1794"/>
      <c r="W2679" s="1794"/>
      <c r="X2679" s="1794"/>
      <c r="Y2679" s="1794"/>
      <c r="Z2679" s="1214"/>
      <c r="AA2679" s="1795">
        <v>0</v>
      </c>
      <c r="AB2679" s="1795"/>
      <c r="AC2679" s="1795"/>
      <c r="AD2679" s="1795"/>
      <c r="AE2679" s="1795"/>
      <c r="AF2679" s="1795"/>
      <c r="AG2679" s="1795"/>
      <c r="AH2679" s="1213"/>
    </row>
    <row r="2680" spans="1:34" ht="16.7" customHeight="1">
      <c r="A2680" s="1801" t="s">
        <v>2870</v>
      </c>
      <c r="B2680" s="1825"/>
      <c r="C2680" s="1825"/>
      <c r="D2680" s="1825"/>
      <c r="E2680" s="1825"/>
      <c r="F2680" s="1825"/>
      <c r="G2680" s="1825"/>
      <c r="H2680" s="1825"/>
      <c r="I2680" s="1825"/>
      <c r="J2680" s="1825"/>
      <c r="K2680" s="1825"/>
      <c r="L2680" s="1825"/>
      <c r="M2680" s="1825"/>
      <c r="N2680" s="1826"/>
      <c r="O2680" s="1789" t="s">
        <v>2850</v>
      </c>
      <c r="P2680" s="1790"/>
      <c r="Q2680" s="1790"/>
      <c r="R2680" s="1790"/>
      <c r="S2680" s="1791"/>
      <c r="T2680" s="1827" t="s">
        <v>754</v>
      </c>
      <c r="U2680" s="1790"/>
      <c r="V2680" s="1790"/>
      <c r="W2680" s="1213"/>
      <c r="X2680" s="1789" t="s">
        <v>2866</v>
      </c>
      <c r="Y2680" s="1790"/>
      <c r="Z2680" s="1790"/>
      <c r="AA2680" s="1790"/>
      <c r="AB2680" s="1790"/>
      <c r="AC2680" s="1790"/>
      <c r="AD2680" s="1791"/>
      <c r="AE2680" s="1810" t="s">
        <v>2867</v>
      </c>
      <c r="AF2680" s="1828"/>
      <c r="AG2680" s="1828"/>
      <c r="AH2680" s="1213"/>
    </row>
    <row r="2681" spans="1:34" ht="17.45" customHeight="1">
      <c r="A2681" s="1792"/>
      <c r="B2681" s="1793"/>
      <c r="C2681" s="1793"/>
      <c r="D2681" s="1793"/>
      <c r="E2681" s="1793"/>
      <c r="F2681" s="1793"/>
      <c r="G2681" s="1793"/>
      <c r="H2681" s="1793"/>
      <c r="I2681" s="1794" t="s">
        <v>2871</v>
      </c>
      <c r="J2681" s="1794"/>
      <c r="K2681" s="1794"/>
      <c r="L2681" s="1794"/>
      <c r="M2681" s="1794"/>
      <c r="N2681" s="1794"/>
      <c r="O2681" s="1794"/>
      <c r="P2681" s="1794"/>
      <c r="Q2681" s="1794"/>
      <c r="R2681" s="1794"/>
      <c r="S2681" s="1794"/>
      <c r="T2681" s="1794"/>
      <c r="U2681" s="1794"/>
      <c r="V2681" s="1794"/>
      <c r="W2681" s="1794"/>
      <c r="X2681" s="1794"/>
      <c r="Y2681" s="1794"/>
      <c r="Z2681" s="1214"/>
      <c r="AA2681" s="1795">
        <v>0</v>
      </c>
      <c r="AB2681" s="1795"/>
      <c r="AC2681" s="1795"/>
      <c r="AD2681" s="1795"/>
      <c r="AE2681" s="1795"/>
      <c r="AF2681" s="1795"/>
      <c r="AG2681" s="1795"/>
      <c r="AH2681" s="1213"/>
    </row>
    <row r="2682" spans="1:34" ht="16.7" customHeight="1">
      <c r="A2682" s="1801" t="s">
        <v>2872</v>
      </c>
      <c r="B2682" s="1825"/>
      <c r="C2682" s="1825"/>
      <c r="D2682" s="1825"/>
      <c r="E2682" s="1825"/>
      <c r="F2682" s="1825"/>
      <c r="G2682" s="1825"/>
      <c r="H2682" s="1825"/>
      <c r="I2682" s="1825"/>
      <c r="J2682" s="1825"/>
      <c r="K2682" s="1825"/>
      <c r="L2682" s="1825"/>
      <c r="M2682" s="1825"/>
      <c r="N2682" s="1826"/>
      <c r="O2682" s="1789" t="s">
        <v>2850</v>
      </c>
      <c r="P2682" s="1790"/>
      <c r="Q2682" s="1790"/>
      <c r="R2682" s="1790"/>
      <c r="S2682" s="1791"/>
      <c r="T2682" s="1827" t="s">
        <v>754</v>
      </c>
      <c r="U2682" s="1790"/>
      <c r="V2682" s="1790"/>
      <c r="W2682" s="1213"/>
      <c r="X2682" s="1789" t="s">
        <v>2866</v>
      </c>
      <c r="Y2682" s="1790"/>
      <c r="Z2682" s="1790"/>
      <c r="AA2682" s="1790"/>
      <c r="AB2682" s="1790"/>
      <c r="AC2682" s="1790"/>
      <c r="AD2682" s="1791"/>
      <c r="AE2682" s="1810" t="s">
        <v>2867</v>
      </c>
      <c r="AF2682" s="1828"/>
      <c r="AG2682" s="1828"/>
      <c r="AH2682" s="1213"/>
    </row>
    <row r="2683" spans="1:34" ht="17.45" customHeight="1">
      <c r="A2683" s="1792"/>
      <c r="B2683" s="1793"/>
      <c r="C2683" s="1793"/>
      <c r="D2683" s="1793"/>
      <c r="E2683" s="1793"/>
      <c r="F2683" s="1793"/>
      <c r="G2683" s="1793"/>
      <c r="H2683" s="1793"/>
      <c r="I2683" s="1793"/>
      <c r="J2683" s="1793"/>
      <c r="K2683" s="1794" t="s">
        <v>2873</v>
      </c>
      <c r="L2683" s="1794"/>
      <c r="M2683" s="1794"/>
      <c r="N2683" s="1794"/>
      <c r="O2683" s="1794"/>
      <c r="P2683" s="1794"/>
      <c r="Q2683" s="1794"/>
      <c r="R2683" s="1794"/>
      <c r="S2683" s="1794"/>
      <c r="T2683" s="1794"/>
      <c r="U2683" s="1794"/>
      <c r="V2683" s="1794"/>
      <c r="W2683" s="1794"/>
      <c r="X2683" s="1794"/>
      <c r="Y2683" s="1794"/>
      <c r="Z2683" s="1794"/>
      <c r="AA2683" s="1794"/>
      <c r="AB2683" s="1214"/>
      <c r="AC2683" s="1795">
        <v>0</v>
      </c>
      <c r="AD2683" s="1795"/>
      <c r="AE2683" s="1795"/>
      <c r="AF2683" s="1795"/>
      <c r="AG2683" s="1795"/>
      <c r="AH2683" s="1213"/>
    </row>
    <row r="2684" spans="1:34" ht="17.45" customHeight="1">
      <c r="A2684" s="1801" t="s">
        <v>2874</v>
      </c>
      <c r="B2684" s="1825"/>
      <c r="C2684" s="1825"/>
      <c r="D2684" s="1825"/>
      <c r="E2684" s="1825"/>
      <c r="F2684" s="1825"/>
      <c r="G2684" s="1825"/>
      <c r="H2684" s="1825"/>
      <c r="I2684" s="1825"/>
      <c r="J2684" s="1826"/>
      <c r="K2684" s="1789" t="s">
        <v>2850</v>
      </c>
      <c r="L2684" s="1791"/>
      <c r="M2684" s="1855" t="s">
        <v>2875</v>
      </c>
      <c r="N2684" s="1856"/>
      <c r="O2684" s="1857"/>
      <c r="P2684" s="1855" t="s">
        <v>2876</v>
      </c>
      <c r="Q2684" s="1856"/>
      <c r="R2684" s="1857"/>
      <c r="S2684" s="1855" t="s">
        <v>2877</v>
      </c>
      <c r="T2684" s="1857"/>
      <c r="U2684" s="1789" t="s">
        <v>2878</v>
      </c>
      <c r="V2684" s="1790"/>
      <c r="W2684" s="1791"/>
      <c r="X2684" s="1789" t="s">
        <v>2879</v>
      </c>
      <c r="Y2684" s="1790"/>
      <c r="Z2684" s="1790"/>
      <c r="AA2684" s="1790"/>
      <c r="AB2684" s="1791"/>
      <c r="AC2684" s="1789" t="s">
        <v>2880</v>
      </c>
      <c r="AD2684" s="1791"/>
      <c r="AE2684" s="1810" t="s">
        <v>2867</v>
      </c>
      <c r="AF2684" s="1828"/>
      <c r="AG2684" s="1828"/>
      <c r="AH2684" s="1213"/>
    </row>
    <row r="2685" spans="1:34" ht="16.7" customHeight="1">
      <c r="A2685" s="1853"/>
      <c r="B2685" s="1778"/>
      <c r="C2685" s="1778"/>
      <c r="D2685" s="1778"/>
      <c r="E2685" s="1778"/>
      <c r="F2685" s="1778"/>
      <c r="G2685" s="1778"/>
      <c r="H2685" s="1778"/>
      <c r="I2685" s="1846" t="s">
        <v>2881</v>
      </c>
      <c r="J2685" s="1846"/>
      <c r="K2685" s="1846"/>
      <c r="L2685" s="1846"/>
      <c r="M2685" s="1846"/>
      <c r="N2685" s="1846"/>
      <c r="O2685" s="1846"/>
      <c r="P2685" s="1846"/>
      <c r="Q2685" s="1846"/>
      <c r="R2685" s="1846"/>
      <c r="S2685" s="1846"/>
      <c r="T2685" s="1846"/>
      <c r="U2685" s="1846"/>
      <c r="V2685" s="1846"/>
      <c r="W2685" s="1846"/>
      <c r="X2685" s="1846"/>
      <c r="Y2685" s="1846"/>
      <c r="Z2685" s="1203"/>
      <c r="AA2685" s="1847">
        <v>0</v>
      </c>
      <c r="AB2685" s="1847"/>
      <c r="AC2685" s="1847"/>
      <c r="AD2685" s="1847"/>
      <c r="AE2685" s="1847"/>
      <c r="AF2685" s="1847"/>
      <c r="AG2685" s="1847"/>
      <c r="AH2685" s="1204"/>
    </row>
    <row r="2686" spans="1:34" ht="5.85" customHeight="1">
      <c r="A2686" s="1854"/>
      <c r="B2686" s="1309"/>
      <c r="C2686" s="1309"/>
      <c r="D2686" s="1309"/>
      <c r="E2686" s="1309"/>
      <c r="F2686" s="1309"/>
      <c r="G2686" s="1309"/>
      <c r="H2686" s="1309"/>
      <c r="I2686" s="1309"/>
      <c r="J2686" s="1309"/>
      <c r="K2686" s="1309"/>
      <c r="L2686" s="1309"/>
      <c r="M2686" s="1309"/>
      <c r="N2686" s="1309"/>
      <c r="O2686" s="1309"/>
      <c r="P2686" s="1309"/>
      <c r="Q2686" s="1309"/>
      <c r="R2686" s="1309"/>
      <c r="S2686" s="1309"/>
      <c r="T2686" s="1309"/>
      <c r="U2686" s="1309"/>
      <c r="V2686" s="1309"/>
      <c r="W2686" s="1309"/>
      <c r="X2686" s="1309"/>
      <c r="Y2686" s="1309"/>
      <c r="Z2686" s="1309"/>
      <c r="AA2686" s="1309"/>
      <c r="AB2686" s="1309"/>
      <c r="AC2686" s="1309"/>
      <c r="AD2686" s="1309"/>
      <c r="AE2686" s="1309"/>
      <c r="AF2686" s="1309"/>
      <c r="AG2686" s="1309"/>
      <c r="AH2686" s="1782"/>
    </row>
    <row r="2687" spans="1:34" ht="17.45" customHeight="1">
      <c r="A2687" s="1845"/>
      <c r="B2687" s="1799"/>
      <c r="C2687" s="1799"/>
      <c r="D2687" s="1799"/>
      <c r="E2687" s="1799"/>
      <c r="F2687" s="1799"/>
      <c r="G2687" s="1799"/>
      <c r="H2687" s="1799"/>
      <c r="I2687" s="1842" t="s">
        <v>2882</v>
      </c>
      <c r="J2687" s="1842"/>
      <c r="K2687" s="1842"/>
      <c r="L2687" s="1842"/>
      <c r="M2687" s="1842"/>
      <c r="N2687" s="1842"/>
      <c r="O2687" s="1842"/>
      <c r="P2687" s="1842"/>
      <c r="Q2687" s="1842"/>
      <c r="R2687" s="1842"/>
      <c r="S2687" s="1842"/>
      <c r="T2687" s="1842"/>
      <c r="U2687" s="1842"/>
      <c r="V2687" s="1842"/>
      <c r="W2687" s="1842"/>
      <c r="X2687" s="1842"/>
      <c r="Y2687" s="1842"/>
      <c r="Z2687" s="1212"/>
      <c r="AA2687" s="1848">
        <v>3.11</v>
      </c>
      <c r="AB2687" s="1848"/>
      <c r="AC2687" s="1848"/>
      <c r="AD2687" s="1848"/>
      <c r="AE2687" s="1848"/>
      <c r="AF2687" s="1848"/>
      <c r="AG2687" s="1848"/>
      <c r="AH2687" s="1208"/>
    </row>
    <row r="2688" spans="1:34" ht="45.75" customHeight="1">
      <c r="A2688" s="1849" t="s">
        <v>2883</v>
      </c>
      <c r="B2688" s="1850"/>
      <c r="C2688" s="1850"/>
      <c r="D2688" s="1850"/>
      <c r="E2688" s="1851" t="s">
        <v>3218</v>
      </c>
      <c r="F2688" s="1852"/>
      <c r="G2688" s="1852"/>
      <c r="H2688" s="1852"/>
      <c r="I2688" s="1852"/>
      <c r="J2688" s="1852"/>
      <c r="K2688" s="1852"/>
      <c r="L2688" s="1852"/>
      <c r="M2688" s="1852"/>
      <c r="N2688" s="1852"/>
      <c r="O2688" s="1852"/>
      <c r="P2688" s="1852"/>
      <c r="Q2688" s="1852"/>
      <c r="R2688" s="1852"/>
      <c r="S2688" s="1852"/>
      <c r="T2688" s="1852"/>
      <c r="U2688" s="1852"/>
      <c r="V2688" s="1852"/>
      <c r="W2688" s="1852"/>
      <c r="X2688" s="1852"/>
      <c r="Y2688" s="1852"/>
      <c r="Z2688" s="1852"/>
      <c r="AA2688" s="1852"/>
      <c r="AB2688" s="1852"/>
      <c r="AC2688" s="1852"/>
      <c r="AD2688" s="1852"/>
      <c r="AE2688" s="1852"/>
      <c r="AF2688" s="1852"/>
      <c r="AG2688" s="1852"/>
      <c r="AH2688" s="1851"/>
    </row>
    <row r="2689" spans="1:34" ht="141.75" customHeight="1">
      <c r="A2689" s="1218"/>
      <c r="AH2689" s="1219"/>
    </row>
    <row r="2690" spans="1:34" ht="141.75" customHeight="1">
      <c r="A2690" s="1220"/>
      <c r="B2690" s="1221"/>
      <c r="C2690" s="1221"/>
      <c r="D2690" s="1221"/>
      <c r="E2690" s="1221"/>
      <c r="F2690" s="1221"/>
      <c r="G2690" s="1221"/>
      <c r="H2690" s="1221"/>
      <c r="I2690" s="1221"/>
      <c r="J2690" s="1221"/>
      <c r="K2690" s="1221"/>
      <c r="L2690" s="1221"/>
      <c r="M2690" s="1221"/>
      <c r="N2690" s="1221"/>
      <c r="O2690" s="1221"/>
      <c r="P2690" s="1221"/>
      <c r="Q2690" s="1221"/>
      <c r="R2690" s="1221"/>
      <c r="S2690" s="1221"/>
      <c r="T2690" s="1221"/>
      <c r="U2690" s="1221"/>
      <c r="V2690" s="1221"/>
      <c r="W2690" s="1221"/>
      <c r="X2690" s="1221"/>
      <c r="Y2690" s="1221"/>
      <c r="Z2690" s="1221"/>
      <c r="AA2690" s="1221"/>
      <c r="AB2690" s="1221"/>
      <c r="AC2690" s="1221"/>
      <c r="AD2690" s="1221"/>
      <c r="AE2690" s="1221"/>
      <c r="AF2690" s="1221"/>
      <c r="AG2690" s="1221"/>
      <c r="AH2690" s="1222"/>
    </row>
    <row r="2691" spans="1:34" ht="5.0999999999999996" customHeight="1">
      <c r="A2691" s="1777"/>
      <c r="B2691" s="1778"/>
      <c r="C2691" s="1778"/>
      <c r="D2691" s="1778"/>
      <c r="E2691" s="1778"/>
      <c r="F2691" s="1778"/>
      <c r="G2691" s="1778"/>
      <c r="H2691" s="1778"/>
      <c r="I2691" s="1778"/>
      <c r="J2691" s="1778"/>
      <c r="K2691" s="1778"/>
      <c r="L2691" s="1778"/>
      <c r="M2691" s="1778"/>
      <c r="N2691" s="1778"/>
      <c r="O2691" s="1778"/>
      <c r="P2691" s="1778"/>
      <c r="Q2691" s="1778"/>
      <c r="R2691" s="1778"/>
      <c r="S2691" s="1778"/>
      <c r="T2691" s="1778"/>
      <c r="U2691" s="1778"/>
      <c r="V2691" s="1778"/>
      <c r="W2691" s="1778"/>
      <c r="X2691" s="1778"/>
      <c r="Y2691" s="1778"/>
      <c r="Z2691" s="1778"/>
      <c r="AA2691" s="1778"/>
      <c r="AB2691" s="1778"/>
      <c r="AC2691" s="1778"/>
      <c r="AD2691" s="1778"/>
      <c r="AE2691" s="1778"/>
      <c r="AF2691" s="1778"/>
      <c r="AG2691" s="1778"/>
      <c r="AH2691" s="1779"/>
    </row>
    <row r="2692" spans="1:34" ht="11.65" customHeight="1">
      <c r="A2692" s="1780" t="s">
        <v>2834</v>
      </c>
      <c r="B2692" s="1310"/>
      <c r="C2692" s="1310"/>
      <c r="D2692" s="1310"/>
      <c r="E2692" s="1310"/>
      <c r="F2692" s="1310"/>
      <c r="G2692" s="1310"/>
      <c r="H2692" s="1310"/>
      <c r="I2692" s="1310"/>
      <c r="J2692" s="1310"/>
      <c r="K2692" s="1310"/>
      <c r="L2692" s="1310"/>
      <c r="M2692" s="1310"/>
      <c r="N2692" s="1310"/>
      <c r="O2692" s="1310"/>
      <c r="P2692" s="1310"/>
      <c r="Q2692" s="1310"/>
      <c r="R2692" s="1310"/>
      <c r="S2692" s="1310"/>
      <c r="T2692" s="1310"/>
      <c r="U2692" s="1310"/>
      <c r="V2692" s="1310"/>
      <c r="W2692" s="1310"/>
      <c r="X2692" s="1310"/>
      <c r="Y2692" s="1310"/>
      <c r="Z2692" s="1310"/>
      <c r="AA2692" s="1310"/>
      <c r="AB2692" s="1310"/>
      <c r="AC2692" s="1310"/>
      <c r="AD2692" s="1309"/>
      <c r="AE2692" s="1309"/>
      <c r="AF2692" s="1781" t="s">
        <v>3219</v>
      </c>
      <c r="AG2692" s="1781"/>
      <c r="AH2692" s="1782"/>
    </row>
    <row r="2693" spans="1:34" ht="5.85" customHeight="1">
      <c r="A2693" s="1780"/>
      <c r="B2693" s="1310"/>
      <c r="C2693" s="1310"/>
      <c r="D2693" s="1310"/>
      <c r="E2693" s="1310"/>
      <c r="F2693" s="1310"/>
      <c r="G2693" s="1310"/>
      <c r="H2693" s="1310"/>
      <c r="I2693" s="1310"/>
      <c r="J2693" s="1310"/>
      <c r="K2693" s="1310"/>
      <c r="L2693" s="1310"/>
      <c r="M2693" s="1310"/>
      <c r="N2693" s="1310"/>
      <c r="O2693" s="1310"/>
      <c r="P2693" s="1310"/>
      <c r="Q2693" s="1310"/>
      <c r="R2693" s="1310"/>
      <c r="S2693" s="1310"/>
      <c r="T2693" s="1310"/>
      <c r="U2693" s="1310"/>
      <c r="V2693" s="1310"/>
      <c r="W2693" s="1310"/>
      <c r="X2693" s="1310"/>
      <c r="Y2693" s="1310"/>
      <c r="Z2693" s="1310"/>
      <c r="AA2693" s="1310"/>
      <c r="AB2693" s="1310"/>
      <c r="AC2693" s="1310"/>
      <c r="AD2693" s="1311"/>
      <c r="AE2693" s="1311"/>
      <c r="AF2693" s="1311"/>
      <c r="AG2693" s="1311"/>
      <c r="AH2693" s="1782"/>
    </row>
    <row r="2694" spans="1:34" ht="11.65" customHeight="1">
      <c r="A2694" s="1783" t="s">
        <v>2836</v>
      </c>
      <c r="B2694" s="1784"/>
      <c r="C2694" s="1784"/>
      <c r="D2694" s="1784"/>
      <c r="E2694" s="1784"/>
      <c r="F2694" s="1784"/>
      <c r="G2694" s="1784"/>
      <c r="H2694" s="1784"/>
      <c r="I2694" s="1784"/>
      <c r="J2694" s="1784"/>
      <c r="K2694" s="1784"/>
      <c r="L2694" s="1784"/>
      <c r="M2694" s="1784"/>
      <c r="N2694" s="1784"/>
      <c r="O2694" s="1784"/>
      <c r="P2694" s="1784"/>
      <c r="Q2694" s="1784"/>
      <c r="R2694" s="1784"/>
      <c r="S2694" s="1784"/>
      <c r="T2694" s="1784"/>
      <c r="U2694" s="1784"/>
      <c r="V2694" s="1784"/>
      <c r="W2694" s="1784"/>
      <c r="X2694" s="1784"/>
      <c r="Y2694" s="1784"/>
      <c r="Z2694" s="1784"/>
      <c r="AA2694" s="1784"/>
      <c r="AB2694" s="1784"/>
      <c r="AC2694" s="1784"/>
      <c r="AD2694" s="1311"/>
      <c r="AE2694" s="1311"/>
      <c r="AF2694" s="1311"/>
      <c r="AG2694" s="1311"/>
      <c r="AH2694" s="1782"/>
    </row>
    <row r="2695" spans="1:34" ht="22.5" customHeight="1">
      <c r="A2695" s="1785" t="s">
        <v>2837</v>
      </c>
      <c r="B2695" s="1786"/>
      <c r="C2695" s="1786"/>
      <c r="D2695" s="1786"/>
      <c r="E2695" s="1786"/>
      <c r="F2695" s="1786"/>
      <c r="G2695" s="1786"/>
      <c r="H2695" s="1786"/>
      <c r="I2695" s="1786"/>
      <c r="J2695" s="1786"/>
      <c r="K2695" s="1786"/>
      <c r="L2695" s="1786"/>
      <c r="M2695" s="1786"/>
      <c r="N2695" s="1786"/>
      <c r="O2695" s="1786"/>
      <c r="P2695" s="1786"/>
      <c r="Q2695" s="1786"/>
      <c r="R2695" s="1786"/>
      <c r="S2695" s="1786"/>
      <c r="T2695" s="1786"/>
      <c r="U2695" s="1786"/>
      <c r="V2695" s="1786"/>
      <c r="W2695" s="1786"/>
      <c r="X2695" s="1786"/>
      <c r="Y2695" s="1786"/>
      <c r="Z2695" s="1786"/>
      <c r="AA2695" s="1786"/>
      <c r="AB2695" s="1786"/>
      <c r="AC2695" s="1786"/>
      <c r="AD2695" s="1311"/>
      <c r="AE2695" s="1311"/>
      <c r="AF2695" s="1311"/>
      <c r="AG2695" s="1311"/>
      <c r="AH2695" s="1782"/>
    </row>
    <row r="2696" spans="1:34" ht="5.85" customHeight="1">
      <c r="A2696" s="1787" t="s">
        <v>2838</v>
      </c>
      <c r="B2696" s="1788"/>
      <c r="C2696" s="1788"/>
      <c r="D2696" s="1788"/>
      <c r="E2696" s="1788"/>
      <c r="F2696" s="1788"/>
      <c r="G2696" s="1788"/>
      <c r="H2696" s="1788"/>
      <c r="I2696" s="1788"/>
      <c r="J2696" s="1788"/>
      <c r="K2696" s="1788"/>
      <c r="L2696" s="1788"/>
      <c r="M2696" s="1788"/>
      <c r="N2696" s="1788"/>
      <c r="O2696" s="1788"/>
      <c r="P2696" s="1788"/>
      <c r="Q2696" s="1788"/>
      <c r="R2696" s="1788"/>
      <c r="S2696" s="1788"/>
      <c r="T2696" s="1788"/>
      <c r="U2696" s="1788"/>
      <c r="V2696" s="1788"/>
      <c r="W2696" s="1788"/>
      <c r="X2696" s="1788"/>
      <c r="Y2696" s="1788"/>
      <c r="Z2696" s="1788"/>
      <c r="AA2696" s="1788"/>
      <c r="AB2696" s="1788"/>
      <c r="AC2696" s="1788"/>
      <c r="AD2696" s="1311"/>
      <c r="AE2696" s="1311"/>
      <c r="AF2696" s="1311"/>
      <c r="AG2696" s="1311"/>
      <c r="AH2696" s="1782"/>
    </row>
    <row r="2697" spans="1:34" ht="5.85" customHeight="1">
      <c r="A2697" s="1787"/>
      <c r="B2697" s="1788"/>
      <c r="C2697" s="1788"/>
      <c r="D2697" s="1788"/>
      <c r="E2697" s="1788"/>
      <c r="F2697" s="1788"/>
      <c r="G2697" s="1788"/>
      <c r="H2697" s="1788"/>
      <c r="I2697" s="1788"/>
      <c r="J2697" s="1788"/>
      <c r="K2697" s="1788"/>
      <c r="L2697" s="1788"/>
      <c r="M2697" s="1788"/>
      <c r="N2697" s="1788"/>
      <c r="O2697" s="1788"/>
      <c r="P2697" s="1788"/>
      <c r="Q2697" s="1788"/>
      <c r="R2697" s="1788"/>
      <c r="S2697" s="1788"/>
      <c r="T2697" s="1788"/>
      <c r="U2697" s="1788"/>
      <c r="V2697" s="1788"/>
      <c r="W2697" s="1788"/>
      <c r="X2697" s="1788"/>
      <c r="Y2697" s="1788"/>
      <c r="Z2697" s="1788"/>
      <c r="AA2697" s="1788"/>
      <c r="AB2697" s="1788"/>
      <c r="AC2697" s="1788"/>
      <c r="AD2697" s="1782"/>
      <c r="AE2697" s="1309"/>
      <c r="AF2697" s="1309"/>
      <c r="AG2697" s="1309"/>
      <c r="AH2697" s="1782"/>
    </row>
    <row r="2698" spans="1:34" ht="11.65" customHeight="1">
      <c r="A2698" s="1787" t="s">
        <v>2839</v>
      </c>
      <c r="B2698" s="1788"/>
      <c r="C2698" s="1788"/>
      <c r="D2698" s="1788"/>
      <c r="E2698" s="1788"/>
      <c r="F2698" s="1788"/>
      <c r="G2698" s="1788"/>
      <c r="H2698" s="1788"/>
      <c r="I2698" s="1788"/>
      <c r="J2698" s="1788"/>
      <c r="K2698" s="1788"/>
      <c r="L2698" s="1788"/>
      <c r="M2698" s="1788"/>
      <c r="N2698" s="1788"/>
      <c r="O2698" s="1788"/>
      <c r="P2698" s="1788"/>
      <c r="Q2698" s="1788"/>
      <c r="R2698" s="1788"/>
      <c r="S2698" s="1788"/>
      <c r="T2698" s="1788"/>
      <c r="U2698" s="1788"/>
      <c r="V2698" s="1788"/>
      <c r="W2698" s="1788"/>
      <c r="X2698" s="1788"/>
      <c r="Y2698" s="1788"/>
      <c r="Z2698" s="1788"/>
      <c r="AA2698" s="1788"/>
      <c r="AB2698" s="1788"/>
      <c r="AC2698" s="1788"/>
      <c r="AD2698" s="1818" t="s">
        <v>2840</v>
      </c>
      <c r="AE2698" s="1818"/>
      <c r="AF2698" s="1206">
        <v>21.23</v>
      </c>
      <c r="AG2698" s="1207" t="s">
        <v>5</v>
      </c>
      <c r="AH2698" s="1800"/>
    </row>
    <row r="2699" spans="1:34" ht="11.65" customHeight="1">
      <c r="A2699" s="1819" t="s">
        <v>2841</v>
      </c>
      <c r="B2699" s="1820"/>
      <c r="C2699" s="1820"/>
      <c r="D2699" s="1820"/>
      <c r="E2699" s="1820"/>
      <c r="F2699" s="1820"/>
      <c r="G2699" s="1820"/>
      <c r="H2699" s="1820"/>
      <c r="I2699" s="1820"/>
      <c r="J2699" s="1820"/>
      <c r="K2699" s="1820"/>
      <c r="L2699" s="1820"/>
      <c r="M2699" s="1820"/>
      <c r="N2699" s="1820"/>
      <c r="O2699" s="1820"/>
      <c r="P2699" s="1820"/>
      <c r="Q2699" s="1820"/>
      <c r="R2699" s="1820"/>
      <c r="S2699" s="1820"/>
      <c r="T2699" s="1820"/>
      <c r="U2699" s="1820"/>
      <c r="V2699" s="1820"/>
      <c r="W2699" s="1820"/>
      <c r="X2699" s="1820"/>
      <c r="Y2699" s="1820"/>
      <c r="Z2699" s="1820"/>
      <c r="AA2699" s="1820"/>
      <c r="AB2699" s="1820"/>
      <c r="AC2699" s="1820"/>
      <c r="AD2699" s="1821" t="s">
        <v>2842</v>
      </c>
      <c r="AE2699" s="1821"/>
      <c r="AF2699" s="1210">
        <v>15</v>
      </c>
      <c r="AG2699" s="1211" t="s">
        <v>5</v>
      </c>
      <c r="AH2699" s="1800"/>
    </row>
    <row r="2700" spans="1:34" ht="16.7" customHeight="1">
      <c r="A2700" s="1822" t="s">
        <v>2843</v>
      </c>
      <c r="B2700" s="1802"/>
      <c r="C2700" s="1802"/>
      <c r="D2700" s="1778"/>
      <c r="E2700" s="1823" t="s">
        <v>2714</v>
      </c>
      <c r="F2700" s="1823"/>
      <c r="G2700" s="1823"/>
      <c r="H2700" s="1823"/>
      <c r="I2700" s="1823"/>
      <c r="J2700" s="1823"/>
      <c r="K2700" s="1823"/>
      <c r="L2700" s="1823"/>
      <c r="M2700" s="1823"/>
      <c r="N2700" s="1823"/>
      <c r="O2700" s="1823"/>
      <c r="P2700" s="1823"/>
      <c r="Q2700" s="1823"/>
      <c r="R2700" s="1823"/>
      <c r="S2700" s="1823"/>
      <c r="T2700" s="1823"/>
      <c r="U2700" s="1823"/>
      <c r="V2700" s="1823"/>
      <c r="W2700" s="1823"/>
      <c r="X2700" s="1823"/>
      <c r="Y2700" s="1823"/>
      <c r="Z2700" s="1823"/>
      <c r="AA2700" s="1823"/>
      <c r="AB2700" s="1823"/>
      <c r="AC2700" s="1823"/>
      <c r="AD2700" s="1823"/>
      <c r="AE2700" s="1823"/>
      <c r="AF2700" s="1823"/>
      <c r="AG2700" s="1823"/>
      <c r="AH2700" s="1779"/>
    </row>
    <row r="2701" spans="1:34" ht="17.45" customHeight="1">
      <c r="A2701" s="1824" t="s">
        <v>2844</v>
      </c>
      <c r="B2701" s="1816"/>
      <c r="C2701" s="1816"/>
      <c r="D2701" s="1309"/>
      <c r="E2701" s="1815" t="s">
        <v>269</v>
      </c>
      <c r="F2701" s="1815"/>
      <c r="G2701" s="1111"/>
      <c r="H2701" s="1796" t="s">
        <v>2845</v>
      </c>
      <c r="I2701" s="1796"/>
      <c r="J2701" s="1796" t="s">
        <v>478</v>
      </c>
      <c r="K2701" s="1796"/>
      <c r="L2701" s="1309"/>
      <c r="M2701" s="1309"/>
      <c r="N2701" s="1816" t="s">
        <v>2846</v>
      </c>
      <c r="O2701" s="1816"/>
      <c r="P2701" s="1816"/>
      <c r="Q2701" s="1816"/>
      <c r="R2701" s="1817">
        <v>1</v>
      </c>
      <c r="S2701" s="1817"/>
      <c r="T2701" s="1817"/>
      <c r="U2701" s="1817"/>
      <c r="V2701" s="1309"/>
      <c r="W2701" s="1309"/>
      <c r="X2701" s="1309"/>
      <c r="Y2701" s="1796" t="s">
        <v>2847</v>
      </c>
      <c r="Z2701" s="1796"/>
      <c r="AA2701" s="1796"/>
      <c r="AB2701" s="1796"/>
      <c r="AC2701" s="1796"/>
      <c r="AD2701" s="1796"/>
      <c r="AE2701" s="1796"/>
      <c r="AF2701" s="1797" t="s">
        <v>2848</v>
      </c>
      <c r="AG2701" s="1797"/>
      <c r="AH2701" s="1782"/>
    </row>
    <row r="2702" spans="1:34" ht="5.85" customHeight="1">
      <c r="A2702" s="1798"/>
      <c r="B2702" s="1799"/>
      <c r="C2702" s="1799"/>
      <c r="D2702" s="1799"/>
      <c r="E2702" s="1799"/>
      <c r="F2702" s="1799"/>
      <c r="G2702" s="1799"/>
      <c r="H2702" s="1799"/>
      <c r="I2702" s="1799"/>
      <c r="J2702" s="1799"/>
      <c r="K2702" s="1799"/>
      <c r="L2702" s="1799"/>
      <c r="M2702" s="1799"/>
      <c r="N2702" s="1799"/>
      <c r="O2702" s="1799"/>
      <c r="P2702" s="1799"/>
      <c r="Q2702" s="1799"/>
      <c r="R2702" s="1799"/>
      <c r="S2702" s="1799"/>
      <c r="T2702" s="1799"/>
      <c r="U2702" s="1799"/>
      <c r="V2702" s="1799"/>
      <c r="W2702" s="1799"/>
      <c r="X2702" s="1799"/>
      <c r="Y2702" s="1799"/>
      <c r="Z2702" s="1799"/>
      <c r="AA2702" s="1799"/>
      <c r="AB2702" s="1799"/>
      <c r="AC2702" s="1799"/>
      <c r="AD2702" s="1799"/>
      <c r="AE2702" s="1799"/>
      <c r="AF2702" s="1799"/>
      <c r="AG2702" s="1799"/>
      <c r="AH2702" s="1800"/>
    </row>
    <row r="2703" spans="1:34" ht="16.7" customHeight="1">
      <c r="A2703" s="1801" t="s">
        <v>2849</v>
      </c>
      <c r="B2703" s="1802"/>
      <c r="C2703" s="1802"/>
      <c r="D2703" s="1802"/>
      <c r="E2703" s="1802"/>
      <c r="F2703" s="1802"/>
      <c r="G2703" s="1802"/>
      <c r="H2703" s="1802"/>
      <c r="I2703" s="1802"/>
      <c r="J2703" s="1803"/>
      <c r="K2703" s="1789" t="s">
        <v>2850</v>
      </c>
      <c r="L2703" s="1807"/>
      <c r="M2703" s="1789" t="s">
        <v>2851</v>
      </c>
      <c r="N2703" s="1790"/>
      <c r="O2703" s="1790"/>
      <c r="P2703" s="1790"/>
      <c r="Q2703" s="1790"/>
      <c r="R2703" s="1790"/>
      <c r="S2703" s="1790"/>
      <c r="T2703" s="1791"/>
      <c r="U2703" s="1789" t="s">
        <v>2852</v>
      </c>
      <c r="V2703" s="1790"/>
      <c r="W2703" s="1790"/>
      <c r="X2703" s="1790"/>
      <c r="Y2703" s="1790"/>
      <c r="Z2703" s="1790"/>
      <c r="AA2703" s="1790"/>
      <c r="AB2703" s="1790"/>
      <c r="AC2703" s="1790"/>
      <c r="AD2703" s="1791"/>
      <c r="AE2703" s="1810" t="s">
        <v>2853</v>
      </c>
      <c r="AF2703" s="1811"/>
      <c r="AG2703" s="1811"/>
      <c r="AH2703" s="1814"/>
    </row>
    <row r="2704" spans="1:34" ht="17.45" customHeight="1">
      <c r="A2704" s="1804"/>
      <c r="B2704" s="1805"/>
      <c r="C2704" s="1805"/>
      <c r="D2704" s="1805"/>
      <c r="E2704" s="1805"/>
      <c r="F2704" s="1805"/>
      <c r="G2704" s="1805"/>
      <c r="H2704" s="1805"/>
      <c r="I2704" s="1805"/>
      <c r="J2704" s="1806"/>
      <c r="K2704" s="1808"/>
      <c r="L2704" s="1809"/>
      <c r="M2704" s="1789" t="s">
        <v>2854</v>
      </c>
      <c r="N2704" s="1790"/>
      <c r="O2704" s="1790"/>
      <c r="P2704" s="1791"/>
      <c r="Q2704" s="1789" t="s">
        <v>2855</v>
      </c>
      <c r="R2704" s="1790"/>
      <c r="S2704" s="1790"/>
      <c r="T2704" s="1791"/>
      <c r="U2704" s="1789" t="s">
        <v>2854</v>
      </c>
      <c r="V2704" s="1790"/>
      <c r="W2704" s="1790"/>
      <c r="X2704" s="1790"/>
      <c r="Y2704" s="1790"/>
      <c r="Z2704" s="1791"/>
      <c r="AA2704" s="1789" t="s">
        <v>2855</v>
      </c>
      <c r="AB2704" s="1790"/>
      <c r="AC2704" s="1790"/>
      <c r="AD2704" s="1791"/>
      <c r="AE2704" s="1812"/>
      <c r="AF2704" s="1813"/>
      <c r="AG2704" s="1813"/>
      <c r="AH2704" s="1800"/>
    </row>
    <row r="2705" spans="1:34" ht="17.45" customHeight="1">
      <c r="A2705" s="1792"/>
      <c r="B2705" s="1793"/>
      <c r="C2705" s="1793"/>
      <c r="D2705" s="1793"/>
      <c r="E2705" s="1793"/>
      <c r="F2705" s="1793"/>
      <c r="G2705" s="1793"/>
      <c r="H2705" s="1793"/>
      <c r="I2705" s="1793"/>
      <c r="J2705" s="1793"/>
      <c r="K2705" s="1794" t="s">
        <v>2856</v>
      </c>
      <c r="L2705" s="1794"/>
      <c r="M2705" s="1794"/>
      <c r="N2705" s="1794"/>
      <c r="O2705" s="1794"/>
      <c r="P2705" s="1794"/>
      <c r="Q2705" s="1794"/>
      <c r="R2705" s="1794"/>
      <c r="S2705" s="1794"/>
      <c r="T2705" s="1794"/>
      <c r="U2705" s="1794"/>
      <c r="V2705" s="1794"/>
      <c r="W2705" s="1794"/>
      <c r="X2705" s="1794"/>
      <c r="Y2705" s="1794"/>
      <c r="Z2705" s="1794"/>
      <c r="AA2705" s="1795">
        <v>0</v>
      </c>
      <c r="AB2705" s="1795"/>
      <c r="AC2705" s="1795"/>
      <c r="AD2705" s="1795"/>
      <c r="AE2705" s="1795"/>
      <c r="AF2705" s="1795"/>
      <c r="AG2705" s="1795"/>
      <c r="AH2705" s="1213"/>
    </row>
    <row r="2706" spans="1:34" ht="16.7" customHeight="1">
      <c r="A2706" s="1801" t="s">
        <v>2857</v>
      </c>
      <c r="B2706" s="1825"/>
      <c r="C2706" s="1825"/>
      <c r="D2706" s="1825"/>
      <c r="E2706" s="1825"/>
      <c r="F2706" s="1825"/>
      <c r="G2706" s="1825"/>
      <c r="H2706" s="1825"/>
      <c r="I2706" s="1825"/>
      <c r="J2706" s="1825"/>
      <c r="K2706" s="1825"/>
      <c r="L2706" s="1825"/>
      <c r="M2706" s="1825"/>
      <c r="N2706" s="1826"/>
      <c r="O2706" s="1789" t="s">
        <v>2858</v>
      </c>
      <c r="P2706" s="1790"/>
      <c r="Q2706" s="1790"/>
      <c r="R2706" s="1790"/>
      <c r="S2706" s="1791"/>
      <c r="T2706" s="1827" t="s">
        <v>2850</v>
      </c>
      <c r="U2706" s="1790"/>
      <c r="V2706" s="1790"/>
      <c r="W2706" s="1213"/>
      <c r="X2706" s="1789" t="s">
        <v>2859</v>
      </c>
      <c r="Y2706" s="1790"/>
      <c r="Z2706" s="1790"/>
      <c r="AA2706" s="1790"/>
      <c r="AB2706" s="1790"/>
      <c r="AC2706" s="1790"/>
      <c r="AD2706" s="1791"/>
      <c r="AE2706" s="1810" t="s">
        <v>2853</v>
      </c>
      <c r="AF2706" s="1828"/>
      <c r="AG2706" s="1828"/>
      <c r="AH2706" s="1213"/>
    </row>
    <row r="2707" spans="1:34" ht="17.45" customHeight="1">
      <c r="A2707" s="1792"/>
      <c r="B2707" s="1778"/>
      <c r="C2707" s="1778"/>
      <c r="D2707" s="1778"/>
      <c r="E2707" s="1778"/>
      <c r="F2707" s="1778"/>
      <c r="G2707" s="1778"/>
      <c r="H2707" s="1778"/>
      <c r="I2707" s="1846" t="s">
        <v>2860</v>
      </c>
      <c r="J2707" s="1846"/>
      <c r="K2707" s="1846"/>
      <c r="L2707" s="1846"/>
      <c r="M2707" s="1846"/>
      <c r="N2707" s="1846"/>
      <c r="O2707" s="1846"/>
      <c r="P2707" s="1846"/>
      <c r="Q2707" s="1846"/>
      <c r="R2707" s="1846"/>
      <c r="S2707" s="1846"/>
      <c r="T2707" s="1846"/>
      <c r="U2707" s="1846"/>
      <c r="V2707" s="1846"/>
      <c r="W2707" s="1846"/>
      <c r="X2707" s="1846"/>
      <c r="Y2707" s="1846"/>
      <c r="Z2707" s="1793"/>
      <c r="AA2707" s="1847">
        <v>0</v>
      </c>
      <c r="AB2707" s="1847"/>
      <c r="AC2707" s="1847"/>
      <c r="AD2707" s="1847"/>
      <c r="AE2707" s="1847"/>
      <c r="AF2707" s="1847"/>
      <c r="AG2707" s="1847"/>
      <c r="AH2707" s="1814"/>
    </row>
    <row r="2708" spans="1:34" ht="16.7" customHeight="1">
      <c r="A2708" s="1844"/>
      <c r="B2708" s="1309"/>
      <c r="C2708" s="1309"/>
      <c r="D2708" s="1309"/>
      <c r="E2708" s="1309"/>
      <c r="F2708" s="1309"/>
      <c r="G2708" s="1309"/>
      <c r="H2708" s="1309"/>
      <c r="I2708" s="1840" t="s">
        <v>2861</v>
      </c>
      <c r="J2708" s="1840"/>
      <c r="K2708" s="1840"/>
      <c r="L2708" s="1840"/>
      <c r="M2708" s="1840"/>
      <c r="N2708" s="1840"/>
      <c r="O2708" s="1840"/>
      <c r="P2708" s="1840"/>
      <c r="Q2708" s="1840"/>
      <c r="R2708" s="1840"/>
      <c r="S2708" s="1840"/>
      <c r="T2708" s="1840"/>
      <c r="U2708" s="1840"/>
      <c r="V2708" s="1840"/>
      <c r="W2708" s="1840"/>
      <c r="X2708" s="1840"/>
      <c r="Y2708" s="1840"/>
      <c r="Z2708" s="1309"/>
      <c r="AA2708" s="1841">
        <v>0</v>
      </c>
      <c r="AB2708" s="1841"/>
      <c r="AC2708" s="1841"/>
      <c r="AD2708" s="1841"/>
      <c r="AE2708" s="1841"/>
      <c r="AF2708" s="1841"/>
      <c r="AG2708" s="1841"/>
      <c r="AH2708" s="1782"/>
    </row>
    <row r="2709" spans="1:34" ht="17.45" customHeight="1">
      <c r="A2709" s="1844"/>
      <c r="B2709" s="1309"/>
      <c r="C2709" s="1309"/>
      <c r="D2709" s="1309"/>
      <c r="E2709" s="1309"/>
      <c r="F2709" s="1309"/>
      <c r="G2709" s="1309"/>
      <c r="H2709" s="1309"/>
      <c r="I2709" s="1840" t="s">
        <v>2862</v>
      </c>
      <c r="J2709" s="1840"/>
      <c r="K2709" s="1840"/>
      <c r="L2709" s="1840"/>
      <c r="M2709" s="1840"/>
      <c r="N2709" s="1840"/>
      <c r="O2709" s="1840"/>
      <c r="P2709" s="1840"/>
      <c r="Q2709" s="1840"/>
      <c r="R2709" s="1840"/>
      <c r="S2709" s="1840"/>
      <c r="T2709" s="1840"/>
      <c r="U2709" s="1840"/>
      <c r="V2709" s="1840"/>
      <c r="W2709" s="1840"/>
      <c r="X2709" s="1840"/>
      <c r="Y2709" s="1840"/>
      <c r="Z2709" s="1309"/>
      <c r="AA2709" s="1841">
        <v>0</v>
      </c>
      <c r="AB2709" s="1841"/>
      <c r="AC2709" s="1841"/>
      <c r="AD2709" s="1841"/>
      <c r="AE2709" s="1841"/>
      <c r="AF2709" s="1841"/>
      <c r="AG2709" s="1841"/>
      <c r="AH2709" s="1782"/>
    </row>
    <row r="2710" spans="1:34" ht="17.45" customHeight="1">
      <c r="A2710" s="1844"/>
      <c r="B2710" s="1309"/>
      <c r="C2710" s="1309"/>
      <c r="D2710" s="1309"/>
      <c r="E2710" s="1309"/>
      <c r="F2710" s="1309"/>
      <c r="G2710" s="1309"/>
      <c r="H2710" s="1309"/>
      <c r="I2710" s="1840" t="s">
        <v>2863</v>
      </c>
      <c r="J2710" s="1840"/>
      <c r="K2710" s="1840"/>
      <c r="L2710" s="1840"/>
      <c r="M2710" s="1840"/>
      <c r="N2710" s="1840"/>
      <c r="O2710" s="1840"/>
      <c r="P2710" s="1840"/>
      <c r="Q2710" s="1840"/>
      <c r="R2710" s="1840"/>
      <c r="S2710" s="1840"/>
      <c r="T2710" s="1840"/>
      <c r="U2710" s="1840"/>
      <c r="V2710" s="1840"/>
      <c r="W2710" s="1840"/>
      <c r="X2710" s="1840"/>
      <c r="Y2710" s="1840"/>
      <c r="Z2710" s="1309"/>
      <c r="AA2710" s="1841">
        <v>0</v>
      </c>
      <c r="AB2710" s="1841"/>
      <c r="AC2710" s="1841"/>
      <c r="AD2710" s="1841"/>
      <c r="AE2710" s="1841"/>
      <c r="AF2710" s="1841"/>
      <c r="AG2710" s="1841"/>
      <c r="AH2710" s="1782"/>
    </row>
    <row r="2711" spans="1:34" ht="16.7" customHeight="1">
      <c r="A2711" s="1845"/>
      <c r="B2711" s="1799"/>
      <c r="C2711" s="1799"/>
      <c r="D2711" s="1799"/>
      <c r="E2711" s="1799"/>
      <c r="F2711" s="1799"/>
      <c r="G2711" s="1799"/>
      <c r="H2711" s="1799"/>
      <c r="I2711" s="1842" t="s">
        <v>2864</v>
      </c>
      <c r="J2711" s="1842"/>
      <c r="K2711" s="1842"/>
      <c r="L2711" s="1842"/>
      <c r="M2711" s="1842"/>
      <c r="N2711" s="1842"/>
      <c r="O2711" s="1842"/>
      <c r="P2711" s="1842"/>
      <c r="Q2711" s="1842"/>
      <c r="R2711" s="1842"/>
      <c r="S2711" s="1842"/>
      <c r="T2711" s="1842"/>
      <c r="U2711" s="1842"/>
      <c r="V2711" s="1842"/>
      <c r="W2711" s="1842"/>
      <c r="X2711" s="1842"/>
      <c r="Y2711" s="1842"/>
      <c r="Z2711" s="1799"/>
      <c r="AA2711" s="1843">
        <v>0</v>
      </c>
      <c r="AB2711" s="1843"/>
      <c r="AC2711" s="1843"/>
      <c r="AD2711" s="1843"/>
      <c r="AE2711" s="1843"/>
      <c r="AF2711" s="1843"/>
      <c r="AG2711" s="1843"/>
      <c r="AH2711" s="1800"/>
    </row>
    <row r="2712" spans="1:34" ht="17.45" customHeight="1">
      <c r="A2712" s="1801" t="s">
        <v>2865</v>
      </c>
      <c r="B2712" s="1825"/>
      <c r="C2712" s="1825"/>
      <c r="D2712" s="1825"/>
      <c r="E2712" s="1825"/>
      <c r="F2712" s="1825"/>
      <c r="G2712" s="1825"/>
      <c r="H2712" s="1825"/>
      <c r="I2712" s="1825"/>
      <c r="J2712" s="1825"/>
      <c r="K2712" s="1825"/>
      <c r="L2712" s="1825"/>
      <c r="M2712" s="1825"/>
      <c r="N2712" s="1826"/>
      <c r="O2712" s="1789" t="s">
        <v>2850</v>
      </c>
      <c r="P2712" s="1790"/>
      <c r="Q2712" s="1790"/>
      <c r="R2712" s="1790"/>
      <c r="S2712" s="1791"/>
      <c r="T2712" s="1827" t="s">
        <v>754</v>
      </c>
      <c r="U2712" s="1790"/>
      <c r="V2712" s="1790"/>
      <c r="W2712" s="1213"/>
      <c r="X2712" s="1789" t="s">
        <v>2866</v>
      </c>
      <c r="Y2712" s="1790"/>
      <c r="Z2712" s="1790"/>
      <c r="AA2712" s="1790"/>
      <c r="AB2712" s="1790"/>
      <c r="AC2712" s="1790"/>
      <c r="AD2712" s="1791"/>
      <c r="AE2712" s="1810" t="s">
        <v>2867</v>
      </c>
      <c r="AF2712" s="1828"/>
      <c r="AG2712" s="1828"/>
      <c r="AH2712" s="1213"/>
    </row>
    <row r="2713" spans="1:34" ht="17.45" customHeight="1">
      <c r="A2713" s="1215"/>
      <c r="B2713" s="1216" t="s">
        <v>3220</v>
      </c>
      <c r="C2713" s="1829" t="s">
        <v>2714</v>
      </c>
      <c r="D2713" s="1830"/>
      <c r="E2713" s="1830"/>
      <c r="F2713" s="1830"/>
      <c r="G2713" s="1830"/>
      <c r="H2713" s="1830"/>
      <c r="I2713" s="1830"/>
      <c r="J2713" s="1830"/>
      <c r="K2713" s="1830"/>
      <c r="L2713" s="1830"/>
      <c r="M2713" s="1830"/>
      <c r="N2713" s="1829"/>
      <c r="O2713" s="1831">
        <v>1</v>
      </c>
      <c r="P2713" s="1832"/>
      <c r="Q2713" s="1832"/>
      <c r="R2713" s="1832"/>
      <c r="S2713" s="1833"/>
      <c r="T2713" s="1834" t="s">
        <v>478</v>
      </c>
      <c r="U2713" s="1835"/>
      <c r="V2713" s="1835"/>
      <c r="W2713" s="1217"/>
      <c r="X2713" s="1836">
        <v>2731.6995999999999</v>
      </c>
      <c r="Y2713" s="1837"/>
      <c r="Z2713" s="1837"/>
      <c r="AA2713" s="1837"/>
      <c r="AB2713" s="1837"/>
      <c r="AC2713" s="1837"/>
      <c r="AD2713" s="1838"/>
      <c r="AE2713" s="1839">
        <v>2731.6995999999999</v>
      </c>
      <c r="AF2713" s="1795"/>
      <c r="AG2713" s="1795"/>
      <c r="AH2713" s="1217"/>
    </row>
    <row r="2714" spans="1:34" ht="16.7" customHeight="1">
      <c r="A2714" s="1792"/>
      <c r="B2714" s="1793"/>
      <c r="C2714" s="1793"/>
      <c r="D2714" s="1793"/>
      <c r="E2714" s="1793"/>
      <c r="F2714" s="1793"/>
      <c r="G2714" s="1793"/>
      <c r="H2714" s="1793"/>
      <c r="I2714" s="1794" t="s">
        <v>2869</v>
      </c>
      <c r="J2714" s="1794"/>
      <c r="K2714" s="1794"/>
      <c r="L2714" s="1794"/>
      <c r="M2714" s="1794"/>
      <c r="N2714" s="1794"/>
      <c r="O2714" s="1794"/>
      <c r="P2714" s="1794"/>
      <c r="Q2714" s="1794"/>
      <c r="R2714" s="1794"/>
      <c r="S2714" s="1794"/>
      <c r="T2714" s="1794"/>
      <c r="U2714" s="1794"/>
      <c r="V2714" s="1794"/>
      <c r="W2714" s="1794"/>
      <c r="X2714" s="1794"/>
      <c r="Y2714" s="1794"/>
      <c r="Z2714" s="1214"/>
      <c r="AA2714" s="1795">
        <v>2731.6995999999999</v>
      </c>
      <c r="AB2714" s="1795"/>
      <c r="AC2714" s="1795"/>
      <c r="AD2714" s="1795"/>
      <c r="AE2714" s="1795"/>
      <c r="AF2714" s="1795"/>
      <c r="AG2714" s="1795"/>
      <c r="AH2714" s="1213"/>
    </row>
    <row r="2715" spans="1:34" ht="17.45" customHeight="1">
      <c r="A2715" s="1801" t="s">
        <v>2870</v>
      </c>
      <c r="B2715" s="1825"/>
      <c r="C2715" s="1825"/>
      <c r="D2715" s="1825"/>
      <c r="E2715" s="1825"/>
      <c r="F2715" s="1825"/>
      <c r="G2715" s="1825"/>
      <c r="H2715" s="1825"/>
      <c r="I2715" s="1825"/>
      <c r="J2715" s="1825"/>
      <c r="K2715" s="1825"/>
      <c r="L2715" s="1825"/>
      <c r="M2715" s="1825"/>
      <c r="N2715" s="1826"/>
      <c r="O2715" s="1789" t="s">
        <v>2850</v>
      </c>
      <c r="P2715" s="1790"/>
      <c r="Q2715" s="1790"/>
      <c r="R2715" s="1790"/>
      <c r="S2715" s="1791"/>
      <c r="T2715" s="1827" t="s">
        <v>754</v>
      </c>
      <c r="U2715" s="1790"/>
      <c r="V2715" s="1790"/>
      <c r="W2715" s="1213"/>
      <c r="X2715" s="1789" t="s">
        <v>2866</v>
      </c>
      <c r="Y2715" s="1790"/>
      <c r="Z2715" s="1790"/>
      <c r="AA2715" s="1790"/>
      <c r="AB2715" s="1790"/>
      <c r="AC2715" s="1790"/>
      <c r="AD2715" s="1791"/>
      <c r="AE2715" s="1810" t="s">
        <v>2867</v>
      </c>
      <c r="AF2715" s="1828"/>
      <c r="AG2715" s="1828"/>
      <c r="AH2715" s="1213"/>
    </row>
    <row r="2716" spans="1:34" ht="16.7" customHeight="1">
      <c r="A2716" s="1792"/>
      <c r="B2716" s="1793"/>
      <c r="C2716" s="1793"/>
      <c r="D2716" s="1793"/>
      <c r="E2716" s="1793"/>
      <c r="F2716" s="1793"/>
      <c r="G2716" s="1793"/>
      <c r="H2716" s="1793"/>
      <c r="I2716" s="1794" t="s">
        <v>2871</v>
      </c>
      <c r="J2716" s="1794"/>
      <c r="K2716" s="1794"/>
      <c r="L2716" s="1794"/>
      <c r="M2716" s="1794"/>
      <c r="N2716" s="1794"/>
      <c r="O2716" s="1794"/>
      <c r="P2716" s="1794"/>
      <c r="Q2716" s="1794"/>
      <c r="R2716" s="1794"/>
      <c r="S2716" s="1794"/>
      <c r="T2716" s="1794"/>
      <c r="U2716" s="1794"/>
      <c r="V2716" s="1794"/>
      <c r="W2716" s="1794"/>
      <c r="X2716" s="1794"/>
      <c r="Y2716" s="1794"/>
      <c r="Z2716" s="1214"/>
      <c r="AA2716" s="1795">
        <v>0</v>
      </c>
      <c r="AB2716" s="1795"/>
      <c r="AC2716" s="1795"/>
      <c r="AD2716" s="1795"/>
      <c r="AE2716" s="1795"/>
      <c r="AF2716" s="1795"/>
      <c r="AG2716" s="1795"/>
      <c r="AH2716" s="1213"/>
    </row>
    <row r="2717" spans="1:34" ht="17.45" customHeight="1">
      <c r="A2717" s="1801" t="s">
        <v>2872</v>
      </c>
      <c r="B2717" s="1825"/>
      <c r="C2717" s="1825"/>
      <c r="D2717" s="1825"/>
      <c r="E2717" s="1825"/>
      <c r="F2717" s="1825"/>
      <c r="G2717" s="1825"/>
      <c r="H2717" s="1825"/>
      <c r="I2717" s="1825"/>
      <c r="J2717" s="1825"/>
      <c r="K2717" s="1825"/>
      <c r="L2717" s="1825"/>
      <c r="M2717" s="1825"/>
      <c r="N2717" s="1826"/>
      <c r="O2717" s="1789" t="s">
        <v>2850</v>
      </c>
      <c r="P2717" s="1790"/>
      <c r="Q2717" s="1790"/>
      <c r="R2717" s="1790"/>
      <c r="S2717" s="1791"/>
      <c r="T2717" s="1827" t="s">
        <v>754</v>
      </c>
      <c r="U2717" s="1790"/>
      <c r="V2717" s="1790"/>
      <c r="W2717" s="1213"/>
      <c r="X2717" s="1789" t="s">
        <v>2866</v>
      </c>
      <c r="Y2717" s="1790"/>
      <c r="Z2717" s="1790"/>
      <c r="AA2717" s="1790"/>
      <c r="AB2717" s="1790"/>
      <c r="AC2717" s="1790"/>
      <c r="AD2717" s="1791"/>
      <c r="AE2717" s="1810" t="s">
        <v>2867</v>
      </c>
      <c r="AF2717" s="1828"/>
      <c r="AG2717" s="1828"/>
      <c r="AH2717" s="1213"/>
    </row>
    <row r="2718" spans="1:34" ht="17.45" customHeight="1">
      <c r="A2718" s="1792"/>
      <c r="B2718" s="1793"/>
      <c r="C2718" s="1793"/>
      <c r="D2718" s="1793"/>
      <c r="E2718" s="1793"/>
      <c r="F2718" s="1793"/>
      <c r="G2718" s="1793"/>
      <c r="H2718" s="1793"/>
      <c r="I2718" s="1793"/>
      <c r="J2718" s="1793"/>
      <c r="K2718" s="1794" t="s">
        <v>2873</v>
      </c>
      <c r="L2718" s="1794"/>
      <c r="M2718" s="1794"/>
      <c r="N2718" s="1794"/>
      <c r="O2718" s="1794"/>
      <c r="P2718" s="1794"/>
      <c r="Q2718" s="1794"/>
      <c r="R2718" s="1794"/>
      <c r="S2718" s="1794"/>
      <c r="T2718" s="1794"/>
      <c r="U2718" s="1794"/>
      <c r="V2718" s="1794"/>
      <c r="W2718" s="1794"/>
      <c r="X2718" s="1794"/>
      <c r="Y2718" s="1794"/>
      <c r="Z2718" s="1794"/>
      <c r="AA2718" s="1794"/>
      <c r="AB2718" s="1214"/>
      <c r="AC2718" s="1795">
        <v>0</v>
      </c>
      <c r="AD2718" s="1795"/>
      <c r="AE2718" s="1795"/>
      <c r="AF2718" s="1795"/>
      <c r="AG2718" s="1795"/>
      <c r="AH2718" s="1213"/>
    </row>
    <row r="2719" spans="1:34" ht="16.7" customHeight="1">
      <c r="A2719" s="1801" t="s">
        <v>2874</v>
      </c>
      <c r="B2719" s="1825"/>
      <c r="C2719" s="1825"/>
      <c r="D2719" s="1825"/>
      <c r="E2719" s="1825"/>
      <c r="F2719" s="1825"/>
      <c r="G2719" s="1825"/>
      <c r="H2719" s="1825"/>
      <c r="I2719" s="1825"/>
      <c r="J2719" s="1826"/>
      <c r="K2719" s="1789" t="s">
        <v>2850</v>
      </c>
      <c r="L2719" s="1791"/>
      <c r="M2719" s="1855" t="s">
        <v>2875</v>
      </c>
      <c r="N2719" s="1856"/>
      <c r="O2719" s="1857"/>
      <c r="P2719" s="1855" t="s">
        <v>2876</v>
      </c>
      <c r="Q2719" s="1856"/>
      <c r="R2719" s="1857"/>
      <c r="S2719" s="1855" t="s">
        <v>2877</v>
      </c>
      <c r="T2719" s="1857"/>
      <c r="U2719" s="1789" t="s">
        <v>2878</v>
      </c>
      <c r="V2719" s="1790"/>
      <c r="W2719" s="1791"/>
      <c r="X2719" s="1789" t="s">
        <v>2879</v>
      </c>
      <c r="Y2719" s="1790"/>
      <c r="Z2719" s="1790"/>
      <c r="AA2719" s="1790"/>
      <c r="AB2719" s="1791"/>
      <c r="AC2719" s="1789" t="s">
        <v>2880</v>
      </c>
      <c r="AD2719" s="1791"/>
      <c r="AE2719" s="1810" t="s">
        <v>2867</v>
      </c>
      <c r="AF2719" s="1828"/>
      <c r="AG2719" s="1828"/>
      <c r="AH2719" s="1213"/>
    </row>
    <row r="2720" spans="1:34" ht="17.45" customHeight="1">
      <c r="A2720" s="1853"/>
      <c r="B2720" s="1778"/>
      <c r="C2720" s="1778"/>
      <c r="D2720" s="1778"/>
      <c r="E2720" s="1778"/>
      <c r="F2720" s="1778"/>
      <c r="G2720" s="1778"/>
      <c r="H2720" s="1778"/>
      <c r="I2720" s="1846" t="s">
        <v>2881</v>
      </c>
      <c r="J2720" s="1846"/>
      <c r="K2720" s="1846"/>
      <c r="L2720" s="1846"/>
      <c r="M2720" s="1846"/>
      <c r="N2720" s="1846"/>
      <c r="O2720" s="1846"/>
      <c r="P2720" s="1846"/>
      <c r="Q2720" s="1846"/>
      <c r="R2720" s="1846"/>
      <c r="S2720" s="1846"/>
      <c r="T2720" s="1846"/>
      <c r="U2720" s="1846"/>
      <c r="V2720" s="1846"/>
      <c r="W2720" s="1846"/>
      <c r="X2720" s="1846"/>
      <c r="Y2720" s="1846"/>
      <c r="Z2720" s="1203"/>
      <c r="AA2720" s="1847">
        <v>0</v>
      </c>
      <c r="AB2720" s="1847"/>
      <c r="AC2720" s="1847"/>
      <c r="AD2720" s="1847"/>
      <c r="AE2720" s="1847"/>
      <c r="AF2720" s="1847"/>
      <c r="AG2720" s="1847"/>
      <c r="AH2720" s="1204"/>
    </row>
    <row r="2721" spans="1:34" ht="5.85" customHeight="1">
      <c r="A2721" s="1854"/>
      <c r="B2721" s="1309"/>
      <c r="C2721" s="1309"/>
      <c r="D2721" s="1309"/>
      <c r="E2721" s="1309"/>
      <c r="F2721" s="1309"/>
      <c r="G2721" s="1309"/>
      <c r="H2721" s="1309"/>
      <c r="I2721" s="1309"/>
      <c r="J2721" s="1309"/>
      <c r="K2721" s="1309"/>
      <c r="L2721" s="1309"/>
      <c r="M2721" s="1309"/>
      <c r="N2721" s="1309"/>
      <c r="O2721" s="1309"/>
      <c r="P2721" s="1309"/>
      <c r="Q2721" s="1309"/>
      <c r="R2721" s="1309"/>
      <c r="S2721" s="1309"/>
      <c r="T2721" s="1309"/>
      <c r="U2721" s="1309"/>
      <c r="V2721" s="1309"/>
      <c r="W2721" s="1309"/>
      <c r="X2721" s="1309"/>
      <c r="Y2721" s="1309"/>
      <c r="Z2721" s="1309"/>
      <c r="AA2721" s="1309"/>
      <c r="AB2721" s="1309"/>
      <c r="AC2721" s="1309"/>
      <c r="AD2721" s="1309"/>
      <c r="AE2721" s="1309"/>
      <c r="AF2721" s="1309"/>
      <c r="AG2721" s="1309"/>
      <c r="AH2721" s="1782"/>
    </row>
    <row r="2722" spans="1:34" ht="16.7" customHeight="1">
      <c r="A2722" s="1845"/>
      <c r="B2722" s="1799"/>
      <c r="C2722" s="1799"/>
      <c r="D2722" s="1799"/>
      <c r="E2722" s="1799"/>
      <c r="F2722" s="1799"/>
      <c r="G2722" s="1799"/>
      <c r="H2722" s="1799"/>
      <c r="I2722" s="1842" t="s">
        <v>2882</v>
      </c>
      <c r="J2722" s="1842"/>
      <c r="K2722" s="1842"/>
      <c r="L2722" s="1842"/>
      <c r="M2722" s="1842"/>
      <c r="N2722" s="1842"/>
      <c r="O2722" s="1842"/>
      <c r="P2722" s="1842"/>
      <c r="Q2722" s="1842"/>
      <c r="R2722" s="1842"/>
      <c r="S2722" s="1842"/>
      <c r="T2722" s="1842"/>
      <c r="U2722" s="1842"/>
      <c r="V2722" s="1842"/>
      <c r="W2722" s="1842"/>
      <c r="X2722" s="1842"/>
      <c r="Y2722" s="1842"/>
      <c r="Z2722" s="1212"/>
      <c r="AA2722" s="1848">
        <v>2731.7</v>
      </c>
      <c r="AB2722" s="1848"/>
      <c r="AC2722" s="1848"/>
      <c r="AD2722" s="1848"/>
      <c r="AE2722" s="1848"/>
      <c r="AF2722" s="1848"/>
      <c r="AG2722" s="1848"/>
      <c r="AH2722" s="1208"/>
    </row>
    <row r="2723" spans="1:34" ht="45.75" customHeight="1">
      <c r="A2723" s="1849" t="s">
        <v>2883</v>
      </c>
      <c r="B2723" s="1850"/>
      <c r="C2723" s="1850"/>
      <c r="D2723" s="1850"/>
      <c r="E2723" s="1851"/>
      <c r="F2723" s="1852"/>
      <c r="G2723" s="1852"/>
      <c r="H2723" s="1852"/>
      <c r="I2723" s="1852"/>
      <c r="J2723" s="1852"/>
      <c r="K2723" s="1852"/>
      <c r="L2723" s="1852"/>
      <c r="M2723" s="1852"/>
      <c r="N2723" s="1852"/>
      <c r="O2723" s="1852"/>
      <c r="P2723" s="1852"/>
      <c r="Q2723" s="1852"/>
      <c r="R2723" s="1852"/>
      <c r="S2723" s="1852"/>
      <c r="T2723" s="1852"/>
      <c r="U2723" s="1852"/>
      <c r="V2723" s="1852"/>
      <c r="W2723" s="1852"/>
      <c r="X2723" s="1852"/>
      <c r="Y2723" s="1852"/>
      <c r="Z2723" s="1852"/>
      <c r="AA2723" s="1852"/>
      <c r="AB2723" s="1852"/>
      <c r="AC2723" s="1852"/>
      <c r="AD2723" s="1852"/>
      <c r="AE2723" s="1852"/>
      <c r="AF2723" s="1852"/>
      <c r="AG2723" s="1852"/>
      <c r="AH2723" s="1851"/>
    </row>
    <row r="2724" spans="1:34" ht="141.75" customHeight="1">
      <c r="A2724" s="1218"/>
      <c r="AH2724" s="1219"/>
    </row>
    <row r="2725" spans="1:34" ht="141.75" customHeight="1">
      <c r="A2725" s="1220"/>
      <c r="B2725" s="1221"/>
      <c r="C2725" s="1221"/>
      <c r="D2725" s="1221"/>
      <c r="E2725" s="1221"/>
      <c r="F2725" s="1221"/>
      <c r="G2725" s="1221"/>
      <c r="H2725" s="1221"/>
      <c r="I2725" s="1221"/>
      <c r="J2725" s="1221"/>
      <c r="K2725" s="1221"/>
      <c r="L2725" s="1221"/>
      <c r="M2725" s="1221"/>
      <c r="N2725" s="1221"/>
      <c r="O2725" s="1221"/>
      <c r="P2725" s="1221"/>
      <c r="Q2725" s="1221"/>
      <c r="R2725" s="1221"/>
      <c r="S2725" s="1221"/>
      <c r="T2725" s="1221"/>
      <c r="U2725" s="1221"/>
      <c r="V2725" s="1221"/>
      <c r="W2725" s="1221"/>
      <c r="X2725" s="1221"/>
      <c r="Y2725" s="1221"/>
      <c r="Z2725" s="1221"/>
      <c r="AA2725" s="1221"/>
      <c r="AB2725" s="1221"/>
      <c r="AC2725" s="1221"/>
      <c r="AD2725" s="1221"/>
      <c r="AE2725" s="1221"/>
      <c r="AF2725" s="1221"/>
      <c r="AG2725" s="1221"/>
      <c r="AH2725" s="1222"/>
    </row>
    <row r="2726" spans="1:34" ht="5.85" customHeight="1">
      <c r="A2726" s="1777"/>
      <c r="B2726" s="1778"/>
      <c r="C2726" s="1778"/>
      <c r="D2726" s="1778"/>
      <c r="E2726" s="1778"/>
      <c r="F2726" s="1778"/>
      <c r="G2726" s="1778"/>
      <c r="H2726" s="1778"/>
      <c r="I2726" s="1778"/>
      <c r="J2726" s="1778"/>
      <c r="K2726" s="1778"/>
      <c r="L2726" s="1778"/>
      <c r="M2726" s="1778"/>
      <c r="N2726" s="1778"/>
      <c r="O2726" s="1778"/>
      <c r="P2726" s="1778"/>
      <c r="Q2726" s="1778"/>
      <c r="R2726" s="1778"/>
      <c r="S2726" s="1778"/>
      <c r="T2726" s="1778"/>
      <c r="U2726" s="1778"/>
      <c r="V2726" s="1778"/>
      <c r="W2726" s="1778"/>
      <c r="X2726" s="1778"/>
      <c r="Y2726" s="1778"/>
      <c r="Z2726" s="1778"/>
      <c r="AA2726" s="1778"/>
      <c r="AB2726" s="1778"/>
      <c r="AC2726" s="1778"/>
      <c r="AD2726" s="1778"/>
      <c r="AE2726" s="1778"/>
      <c r="AF2726" s="1778"/>
      <c r="AG2726" s="1778"/>
      <c r="AH2726" s="1779"/>
    </row>
    <row r="2727" spans="1:34" ht="11.65" customHeight="1">
      <c r="A2727" s="1780" t="s">
        <v>2834</v>
      </c>
      <c r="B2727" s="1310"/>
      <c r="C2727" s="1310"/>
      <c r="D2727" s="1310"/>
      <c r="E2727" s="1310"/>
      <c r="F2727" s="1310"/>
      <c r="G2727" s="1310"/>
      <c r="H2727" s="1310"/>
      <c r="I2727" s="1310"/>
      <c r="J2727" s="1310"/>
      <c r="K2727" s="1310"/>
      <c r="L2727" s="1310"/>
      <c r="M2727" s="1310"/>
      <c r="N2727" s="1310"/>
      <c r="O2727" s="1310"/>
      <c r="P2727" s="1310"/>
      <c r="Q2727" s="1310"/>
      <c r="R2727" s="1310"/>
      <c r="S2727" s="1310"/>
      <c r="T2727" s="1310"/>
      <c r="U2727" s="1310"/>
      <c r="V2727" s="1310"/>
      <c r="W2727" s="1310"/>
      <c r="X2727" s="1310"/>
      <c r="Y2727" s="1310"/>
      <c r="Z2727" s="1310"/>
      <c r="AA2727" s="1310"/>
      <c r="AB2727" s="1310"/>
      <c r="AC2727" s="1310"/>
      <c r="AD2727" s="1309"/>
      <c r="AE2727" s="1309"/>
      <c r="AF2727" s="1781" t="s">
        <v>3221</v>
      </c>
      <c r="AG2727" s="1781"/>
      <c r="AH2727" s="1782"/>
    </row>
    <row r="2728" spans="1:34" ht="5.85" customHeight="1">
      <c r="A2728" s="1780"/>
      <c r="B2728" s="1310"/>
      <c r="C2728" s="1310"/>
      <c r="D2728" s="1310"/>
      <c r="E2728" s="1310"/>
      <c r="F2728" s="1310"/>
      <c r="G2728" s="1310"/>
      <c r="H2728" s="1310"/>
      <c r="I2728" s="1310"/>
      <c r="J2728" s="1310"/>
      <c r="K2728" s="1310"/>
      <c r="L2728" s="1310"/>
      <c r="M2728" s="1310"/>
      <c r="N2728" s="1310"/>
      <c r="O2728" s="1310"/>
      <c r="P2728" s="1310"/>
      <c r="Q2728" s="1310"/>
      <c r="R2728" s="1310"/>
      <c r="S2728" s="1310"/>
      <c r="T2728" s="1310"/>
      <c r="U2728" s="1310"/>
      <c r="V2728" s="1310"/>
      <c r="W2728" s="1310"/>
      <c r="X2728" s="1310"/>
      <c r="Y2728" s="1310"/>
      <c r="Z2728" s="1310"/>
      <c r="AA2728" s="1310"/>
      <c r="AB2728" s="1310"/>
      <c r="AC2728" s="1310"/>
      <c r="AD2728" s="1311"/>
      <c r="AE2728" s="1311"/>
      <c r="AF2728" s="1311"/>
      <c r="AG2728" s="1311"/>
      <c r="AH2728" s="1782"/>
    </row>
    <row r="2729" spans="1:34" ht="10.9" customHeight="1">
      <c r="A2729" s="1783" t="s">
        <v>2836</v>
      </c>
      <c r="B2729" s="1784"/>
      <c r="C2729" s="1784"/>
      <c r="D2729" s="1784"/>
      <c r="E2729" s="1784"/>
      <c r="F2729" s="1784"/>
      <c r="G2729" s="1784"/>
      <c r="H2729" s="1784"/>
      <c r="I2729" s="1784"/>
      <c r="J2729" s="1784"/>
      <c r="K2729" s="1784"/>
      <c r="L2729" s="1784"/>
      <c r="M2729" s="1784"/>
      <c r="N2729" s="1784"/>
      <c r="O2729" s="1784"/>
      <c r="P2729" s="1784"/>
      <c r="Q2729" s="1784"/>
      <c r="R2729" s="1784"/>
      <c r="S2729" s="1784"/>
      <c r="T2729" s="1784"/>
      <c r="U2729" s="1784"/>
      <c r="V2729" s="1784"/>
      <c r="W2729" s="1784"/>
      <c r="X2729" s="1784"/>
      <c r="Y2729" s="1784"/>
      <c r="Z2729" s="1784"/>
      <c r="AA2729" s="1784"/>
      <c r="AB2729" s="1784"/>
      <c r="AC2729" s="1784"/>
      <c r="AD2729" s="1311"/>
      <c r="AE2729" s="1311"/>
      <c r="AF2729" s="1311"/>
      <c r="AG2729" s="1311"/>
      <c r="AH2729" s="1782"/>
    </row>
    <row r="2730" spans="1:34" ht="23.25" customHeight="1">
      <c r="A2730" s="1785" t="s">
        <v>2837</v>
      </c>
      <c r="B2730" s="1786"/>
      <c r="C2730" s="1786"/>
      <c r="D2730" s="1786"/>
      <c r="E2730" s="1786"/>
      <c r="F2730" s="1786"/>
      <c r="G2730" s="1786"/>
      <c r="H2730" s="1786"/>
      <c r="I2730" s="1786"/>
      <c r="J2730" s="1786"/>
      <c r="K2730" s="1786"/>
      <c r="L2730" s="1786"/>
      <c r="M2730" s="1786"/>
      <c r="N2730" s="1786"/>
      <c r="O2730" s="1786"/>
      <c r="P2730" s="1786"/>
      <c r="Q2730" s="1786"/>
      <c r="R2730" s="1786"/>
      <c r="S2730" s="1786"/>
      <c r="T2730" s="1786"/>
      <c r="U2730" s="1786"/>
      <c r="V2730" s="1786"/>
      <c r="W2730" s="1786"/>
      <c r="X2730" s="1786"/>
      <c r="Y2730" s="1786"/>
      <c r="Z2730" s="1786"/>
      <c r="AA2730" s="1786"/>
      <c r="AB2730" s="1786"/>
      <c r="AC2730" s="1786"/>
      <c r="AD2730" s="1311"/>
      <c r="AE2730" s="1311"/>
      <c r="AF2730" s="1311"/>
      <c r="AG2730" s="1311"/>
      <c r="AH2730" s="1782"/>
    </row>
    <row r="2731" spans="1:34" ht="5.85" customHeight="1">
      <c r="A2731" s="1787" t="s">
        <v>2838</v>
      </c>
      <c r="B2731" s="1788"/>
      <c r="C2731" s="1788"/>
      <c r="D2731" s="1788"/>
      <c r="E2731" s="1788"/>
      <c r="F2731" s="1788"/>
      <c r="G2731" s="1788"/>
      <c r="H2731" s="1788"/>
      <c r="I2731" s="1788"/>
      <c r="J2731" s="1788"/>
      <c r="K2731" s="1788"/>
      <c r="L2731" s="1788"/>
      <c r="M2731" s="1788"/>
      <c r="N2731" s="1788"/>
      <c r="O2731" s="1788"/>
      <c r="P2731" s="1788"/>
      <c r="Q2731" s="1788"/>
      <c r="R2731" s="1788"/>
      <c r="S2731" s="1788"/>
      <c r="T2731" s="1788"/>
      <c r="U2731" s="1788"/>
      <c r="V2731" s="1788"/>
      <c r="W2731" s="1788"/>
      <c r="X2731" s="1788"/>
      <c r="Y2731" s="1788"/>
      <c r="Z2731" s="1788"/>
      <c r="AA2731" s="1788"/>
      <c r="AB2731" s="1788"/>
      <c r="AC2731" s="1788"/>
      <c r="AD2731" s="1311"/>
      <c r="AE2731" s="1311"/>
      <c r="AF2731" s="1311"/>
      <c r="AG2731" s="1311"/>
      <c r="AH2731" s="1782"/>
    </row>
    <row r="2732" spans="1:34" ht="5.85" customHeight="1">
      <c r="A2732" s="1787"/>
      <c r="B2732" s="1788"/>
      <c r="C2732" s="1788"/>
      <c r="D2732" s="1788"/>
      <c r="E2732" s="1788"/>
      <c r="F2732" s="1788"/>
      <c r="G2732" s="1788"/>
      <c r="H2732" s="1788"/>
      <c r="I2732" s="1788"/>
      <c r="J2732" s="1788"/>
      <c r="K2732" s="1788"/>
      <c r="L2732" s="1788"/>
      <c r="M2732" s="1788"/>
      <c r="N2732" s="1788"/>
      <c r="O2732" s="1788"/>
      <c r="P2732" s="1788"/>
      <c r="Q2732" s="1788"/>
      <c r="R2732" s="1788"/>
      <c r="S2732" s="1788"/>
      <c r="T2732" s="1788"/>
      <c r="U2732" s="1788"/>
      <c r="V2732" s="1788"/>
      <c r="W2732" s="1788"/>
      <c r="X2732" s="1788"/>
      <c r="Y2732" s="1788"/>
      <c r="Z2732" s="1788"/>
      <c r="AA2732" s="1788"/>
      <c r="AB2732" s="1788"/>
      <c r="AC2732" s="1788"/>
      <c r="AD2732" s="1782"/>
      <c r="AE2732" s="1309"/>
      <c r="AF2732" s="1309"/>
      <c r="AG2732" s="1309"/>
      <c r="AH2732" s="1782"/>
    </row>
    <row r="2733" spans="1:34" ht="10.9" customHeight="1">
      <c r="A2733" s="1787" t="s">
        <v>2839</v>
      </c>
      <c r="B2733" s="1788"/>
      <c r="C2733" s="1788"/>
      <c r="D2733" s="1788"/>
      <c r="E2733" s="1788"/>
      <c r="F2733" s="1788"/>
      <c r="G2733" s="1788"/>
      <c r="H2733" s="1788"/>
      <c r="I2733" s="1788"/>
      <c r="J2733" s="1788"/>
      <c r="K2733" s="1788"/>
      <c r="L2733" s="1788"/>
      <c r="M2733" s="1788"/>
      <c r="N2733" s="1788"/>
      <c r="O2733" s="1788"/>
      <c r="P2733" s="1788"/>
      <c r="Q2733" s="1788"/>
      <c r="R2733" s="1788"/>
      <c r="S2733" s="1788"/>
      <c r="T2733" s="1788"/>
      <c r="U2733" s="1788"/>
      <c r="V2733" s="1788"/>
      <c r="W2733" s="1788"/>
      <c r="X2733" s="1788"/>
      <c r="Y2733" s="1788"/>
      <c r="Z2733" s="1788"/>
      <c r="AA2733" s="1788"/>
      <c r="AB2733" s="1788"/>
      <c r="AC2733" s="1788"/>
      <c r="AD2733" s="1818" t="s">
        <v>2840</v>
      </c>
      <c r="AE2733" s="1818"/>
      <c r="AF2733" s="1206">
        <v>21.23</v>
      </c>
      <c r="AG2733" s="1207" t="s">
        <v>5</v>
      </c>
      <c r="AH2733" s="1800"/>
    </row>
    <row r="2734" spans="1:34" ht="11.65" customHeight="1">
      <c r="A2734" s="1819" t="s">
        <v>2841</v>
      </c>
      <c r="B2734" s="1820"/>
      <c r="C2734" s="1820"/>
      <c r="D2734" s="1820"/>
      <c r="E2734" s="1820"/>
      <c r="F2734" s="1820"/>
      <c r="G2734" s="1820"/>
      <c r="H2734" s="1820"/>
      <c r="I2734" s="1820"/>
      <c r="J2734" s="1820"/>
      <c r="K2734" s="1820"/>
      <c r="L2734" s="1820"/>
      <c r="M2734" s="1820"/>
      <c r="N2734" s="1820"/>
      <c r="O2734" s="1820"/>
      <c r="P2734" s="1820"/>
      <c r="Q2734" s="1820"/>
      <c r="R2734" s="1820"/>
      <c r="S2734" s="1820"/>
      <c r="T2734" s="1820"/>
      <c r="U2734" s="1820"/>
      <c r="V2734" s="1820"/>
      <c r="W2734" s="1820"/>
      <c r="X2734" s="1820"/>
      <c r="Y2734" s="1820"/>
      <c r="Z2734" s="1820"/>
      <c r="AA2734" s="1820"/>
      <c r="AB2734" s="1820"/>
      <c r="AC2734" s="1820"/>
      <c r="AD2734" s="1821" t="s">
        <v>2842</v>
      </c>
      <c r="AE2734" s="1821"/>
      <c r="AF2734" s="1210">
        <v>15</v>
      </c>
      <c r="AG2734" s="1211" t="s">
        <v>5</v>
      </c>
      <c r="AH2734" s="1800"/>
    </row>
    <row r="2735" spans="1:34" ht="17.45" customHeight="1">
      <c r="A2735" s="1822" t="s">
        <v>2843</v>
      </c>
      <c r="B2735" s="1802"/>
      <c r="C2735" s="1802"/>
      <c r="D2735" s="1778"/>
      <c r="E2735" s="1823" t="s">
        <v>2741</v>
      </c>
      <c r="F2735" s="1823"/>
      <c r="G2735" s="1823"/>
      <c r="H2735" s="1823"/>
      <c r="I2735" s="1823"/>
      <c r="J2735" s="1823"/>
      <c r="K2735" s="1823"/>
      <c r="L2735" s="1823"/>
      <c r="M2735" s="1823"/>
      <c r="N2735" s="1823"/>
      <c r="O2735" s="1823"/>
      <c r="P2735" s="1823"/>
      <c r="Q2735" s="1823"/>
      <c r="R2735" s="1823"/>
      <c r="S2735" s="1823"/>
      <c r="T2735" s="1823"/>
      <c r="U2735" s="1823"/>
      <c r="V2735" s="1823"/>
      <c r="W2735" s="1823"/>
      <c r="X2735" s="1823"/>
      <c r="Y2735" s="1823"/>
      <c r="Z2735" s="1823"/>
      <c r="AA2735" s="1823"/>
      <c r="AB2735" s="1823"/>
      <c r="AC2735" s="1823"/>
      <c r="AD2735" s="1823"/>
      <c r="AE2735" s="1823"/>
      <c r="AF2735" s="1823"/>
      <c r="AG2735" s="1823"/>
      <c r="AH2735" s="1779"/>
    </row>
    <row r="2736" spans="1:34" ht="16.7" customHeight="1">
      <c r="A2736" s="1824" t="s">
        <v>2844</v>
      </c>
      <c r="B2736" s="1816"/>
      <c r="C2736" s="1816"/>
      <c r="D2736" s="1309"/>
      <c r="E2736" s="1815" t="s">
        <v>272</v>
      </c>
      <c r="F2736" s="1815"/>
      <c r="G2736" s="1111"/>
      <c r="H2736" s="1796" t="s">
        <v>2845</v>
      </c>
      <c r="I2736" s="1796"/>
      <c r="J2736" s="1796" t="s">
        <v>478</v>
      </c>
      <c r="K2736" s="1796"/>
      <c r="L2736" s="1309"/>
      <c r="M2736" s="1309"/>
      <c r="N2736" s="1816" t="s">
        <v>2846</v>
      </c>
      <c r="O2736" s="1816"/>
      <c r="P2736" s="1816"/>
      <c r="Q2736" s="1816"/>
      <c r="R2736" s="1817">
        <v>1</v>
      </c>
      <c r="S2736" s="1817"/>
      <c r="T2736" s="1817"/>
      <c r="U2736" s="1817"/>
      <c r="V2736" s="1309"/>
      <c r="W2736" s="1309"/>
      <c r="X2736" s="1309"/>
      <c r="Y2736" s="1796" t="s">
        <v>2847</v>
      </c>
      <c r="Z2736" s="1796"/>
      <c r="AA2736" s="1796"/>
      <c r="AB2736" s="1796"/>
      <c r="AC2736" s="1796"/>
      <c r="AD2736" s="1796"/>
      <c r="AE2736" s="1796"/>
      <c r="AF2736" s="1797" t="s">
        <v>2848</v>
      </c>
      <c r="AG2736" s="1797"/>
      <c r="AH2736" s="1782"/>
    </row>
    <row r="2737" spans="1:34" ht="5.85" customHeight="1">
      <c r="A2737" s="1798"/>
      <c r="B2737" s="1799"/>
      <c r="C2737" s="1799"/>
      <c r="D2737" s="1799"/>
      <c r="E2737" s="1799"/>
      <c r="F2737" s="1799"/>
      <c r="G2737" s="1799"/>
      <c r="H2737" s="1799"/>
      <c r="I2737" s="1799"/>
      <c r="J2737" s="1799"/>
      <c r="K2737" s="1799"/>
      <c r="L2737" s="1799"/>
      <c r="M2737" s="1799"/>
      <c r="N2737" s="1799"/>
      <c r="O2737" s="1799"/>
      <c r="P2737" s="1799"/>
      <c r="Q2737" s="1799"/>
      <c r="R2737" s="1799"/>
      <c r="S2737" s="1799"/>
      <c r="T2737" s="1799"/>
      <c r="U2737" s="1799"/>
      <c r="V2737" s="1799"/>
      <c r="W2737" s="1799"/>
      <c r="X2737" s="1799"/>
      <c r="Y2737" s="1799"/>
      <c r="Z2737" s="1799"/>
      <c r="AA2737" s="1799"/>
      <c r="AB2737" s="1799"/>
      <c r="AC2737" s="1799"/>
      <c r="AD2737" s="1799"/>
      <c r="AE2737" s="1799"/>
      <c r="AF2737" s="1799"/>
      <c r="AG2737" s="1799"/>
      <c r="AH2737" s="1800"/>
    </row>
    <row r="2738" spans="1:34" ht="17.45" customHeight="1">
      <c r="A2738" s="1801" t="s">
        <v>2849</v>
      </c>
      <c r="B2738" s="1802"/>
      <c r="C2738" s="1802"/>
      <c r="D2738" s="1802"/>
      <c r="E2738" s="1802"/>
      <c r="F2738" s="1802"/>
      <c r="G2738" s="1802"/>
      <c r="H2738" s="1802"/>
      <c r="I2738" s="1802"/>
      <c r="J2738" s="1803"/>
      <c r="K2738" s="1789" t="s">
        <v>2850</v>
      </c>
      <c r="L2738" s="1807"/>
      <c r="M2738" s="1789" t="s">
        <v>2851</v>
      </c>
      <c r="N2738" s="1790"/>
      <c r="O2738" s="1790"/>
      <c r="P2738" s="1790"/>
      <c r="Q2738" s="1790"/>
      <c r="R2738" s="1790"/>
      <c r="S2738" s="1790"/>
      <c r="T2738" s="1791"/>
      <c r="U2738" s="1789" t="s">
        <v>2852</v>
      </c>
      <c r="V2738" s="1790"/>
      <c r="W2738" s="1790"/>
      <c r="X2738" s="1790"/>
      <c r="Y2738" s="1790"/>
      <c r="Z2738" s="1790"/>
      <c r="AA2738" s="1790"/>
      <c r="AB2738" s="1790"/>
      <c r="AC2738" s="1790"/>
      <c r="AD2738" s="1791"/>
      <c r="AE2738" s="1810" t="s">
        <v>2853</v>
      </c>
      <c r="AF2738" s="1811"/>
      <c r="AG2738" s="1811"/>
      <c r="AH2738" s="1814"/>
    </row>
    <row r="2739" spans="1:34" ht="16.7" customHeight="1">
      <c r="A2739" s="1804"/>
      <c r="B2739" s="1805"/>
      <c r="C2739" s="1805"/>
      <c r="D2739" s="1805"/>
      <c r="E2739" s="1805"/>
      <c r="F2739" s="1805"/>
      <c r="G2739" s="1805"/>
      <c r="H2739" s="1805"/>
      <c r="I2739" s="1805"/>
      <c r="J2739" s="1806"/>
      <c r="K2739" s="1808"/>
      <c r="L2739" s="1809"/>
      <c r="M2739" s="1789" t="s">
        <v>2854</v>
      </c>
      <c r="N2739" s="1790"/>
      <c r="O2739" s="1790"/>
      <c r="P2739" s="1791"/>
      <c r="Q2739" s="1789" t="s">
        <v>2855</v>
      </c>
      <c r="R2739" s="1790"/>
      <c r="S2739" s="1790"/>
      <c r="T2739" s="1791"/>
      <c r="U2739" s="1789" t="s">
        <v>2854</v>
      </c>
      <c r="V2739" s="1790"/>
      <c r="W2739" s="1790"/>
      <c r="X2739" s="1790"/>
      <c r="Y2739" s="1790"/>
      <c r="Z2739" s="1791"/>
      <c r="AA2739" s="1789" t="s">
        <v>2855</v>
      </c>
      <c r="AB2739" s="1790"/>
      <c r="AC2739" s="1790"/>
      <c r="AD2739" s="1791"/>
      <c r="AE2739" s="1812"/>
      <c r="AF2739" s="1813"/>
      <c r="AG2739" s="1813"/>
      <c r="AH2739" s="1800"/>
    </row>
    <row r="2740" spans="1:34" ht="17.45" customHeight="1">
      <c r="A2740" s="1792"/>
      <c r="B2740" s="1793"/>
      <c r="C2740" s="1793"/>
      <c r="D2740" s="1793"/>
      <c r="E2740" s="1793"/>
      <c r="F2740" s="1793"/>
      <c r="G2740" s="1793"/>
      <c r="H2740" s="1793"/>
      <c r="I2740" s="1793"/>
      <c r="J2740" s="1793"/>
      <c r="K2740" s="1794" t="s">
        <v>2856</v>
      </c>
      <c r="L2740" s="1794"/>
      <c r="M2740" s="1794"/>
      <c r="N2740" s="1794"/>
      <c r="O2740" s="1794"/>
      <c r="P2740" s="1794"/>
      <c r="Q2740" s="1794"/>
      <c r="R2740" s="1794"/>
      <c r="S2740" s="1794"/>
      <c r="T2740" s="1794"/>
      <c r="U2740" s="1794"/>
      <c r="V2740" s="1794"/>
      <c r="W2740" s="1794"/>
      <c r="X2740" s="1794"/>
      <c r="Y2740" s="1794"/>
      <c r="Z2740" s="1794"/>
      <c r="AA2740" s="1795">
        <v>0</v>
      </c>
      <c r="AB2740" s="1795"/>
      <c r="AC2740" s="1795"/>
      <c r="AD2740" s="1795"/>
      <c r="AE2740" s="1795"/>
      <c r="AF2740" s="1795"/>
      <c r="AG2740" s="1795"/>
      <c r="AH2740" s="1213"/>
    </row>
    <row r="2741" spans="1:34" ht="17.45" customHeight="1">
      <c r="A2741" s="1801" t="s">
        <v>2857</v>
      </c>
      <c r="B2741" s="1825"/>
      <c r="C2741" s="1825"/>
      <c r="D2741" s="1825"/>
      <c r="E2741" s="1825"/>
      <c r="F2741" s="1825"/>
      <c r="G2741" s="1825"/>
      <c r="H2741" s="1825"/>
      <c r="I2741" s="1825"/>
      <c r="J2741" s="1825"/>
      <c r="K2741" s="1825"/>
      <c r="L2741" s="1825"/>
      <c r="M2741" s="1825"/>
      <c r="N2741" s="1826"/>
      <c r="O2741" s="1789" t="s">
        <v>2858</v>
      </c>
      <c r="P2741" s="1790"/>
      <c r="Q2741" s="1790"/>
      <c r="R2741" s="1790"/>
      <c r="S2741" s="1791"/>
      <c r="T2741" s="1827" t="s">
        <v>2850</v>
      </c>
      <c r="U2741" s="1790"/>
      <c r="V2741" s="1790"/>
      <c r="W2741" s="1213"/>
      <c r="X2741" s="1789" t="s">
        <v>2859</v>
      </c>
      <c r="Y2741" s="1790"/>
      <c r="Z2741" s="1790"/>
      <c r="AA2741" s="1790"/>
      <c r="AB2741" s="1790"/>
      <c r="AC2741" s="1790"/>
      <c r="AD2741" s="1791"/>
      <c r="AE2741" s="1810" t="s">
        <v>2853</v>
      </c>
      <c r="AF2741" s="1828"/>
      <c r="AG2741" s="1828"/>
      <c r="AH2741" s="1213"/>
    </row>
    <row r="2742" spans="1:34" ht="16.7" customHeight="1">
      <c r="A2742" s="1792"/>
      <c r="B2742" s="1778"/>
      <c r="C2742" s="1778"/>
      <c r="D2742" s="1778"/>
      <c r="E2742" s="1778"/>
      <c r="F2742" s="1778"/>
      <c r="G2742" s="1778"/>
      <c r="H2742" s="1778"/>
      <c r="I2742" s="1846" t="s">
        <v>2860</v>
      </c>
      <c r="J2742" s="1846"/>
      <c r="K2742" s="1846"/>
      <c r="L2742" s="1846"/>
      <c r="M2742" s="1846"/>
      <c r="N2742" s="1846"/>
      <c r="O2742" s="1846"/>
      <c r="P2742" s="1846"/>
      <c r="Q2742" s="1846"/>
      <c r="R2742" s="1846"/>
      <c r="S2742" s="1846"/>
      <c r="T2742" s="1846"/>
      <c r="U2742" s="1846"/>
      <c r="V2742" s="1846"/>
      <c r="W2742" s="1846"/>
      <c r="X2742" s="1846"/>
      <c r="Y2742" s="1846"/>
      <c r="Z2742" s="1793"/>
      <c r="AA2742" s="1847">
        <v>0</v>
      </c>
      <c r="AB2742" s="1847"/>
      <c r="AC2742" s="1847"/>
      <c r="AD2742" s="1847"/>
      <c r="AE2742" s="1847"/>
      <c r="AF2742" s="1847"/>
      <c r="AG2742" s="1847"/>
      <c r="AH2742" s="1814"/>
    </row>
    <row r="2743" spans="1:34" ht="17.45" customHeight="1">
      <c r="A2743" s="1844"/>
      <c r="B2743" s="1309"/>
      <c r="C2743" s="1309"/>
      <c r="D2743" s="1309"/>
      <c r="E2743" s="1309"/>
      <c r="F2743" s="1309"/>
      <c r="G2743" s="1309"/>
      <c r="H2743" s="1309"/>
      <c r="I2743" s="1840" t="s">
        <v>2861</v>
      </c>
      <c r="J2743" s="1840"/>
      <c r="K2743" s="1840"/>
      <c r="L2743" s="1840"/>
      <c r="M2743" s="1840"/>
      <c r="N2743" s="1840"/>
      <c r="O2743" s="1840"/>
      <c r="P2743" s="1840"/>
      <c r="Q2743" s="1840"/>
      <c r="R2743" s="1840"/>
      <c r="S2743" s="1840"/>
      <c r="T2743" s="1840"/>
      <c r="U2743" s="1840"/>
      <c r="V2743" s="1840"/>
      <c r="W2743" s="1840"/>
      <c r="X2743" s="1840"/>
      <c r="Y2743" s="1840"/>
      <c r="Z2743" s="1309"/>
      <c r="AA2743" s="1841">
        <v>0</v>
      </c>
      <c r="AB2743" s="1841"/>
      <c r="AC2743" s="1841"/>
      <c r="AD2743" s="1841"/>
      <c r="AE2743" s="1841"/>
      <c r="AF2743" s="1841"/>
      <c r="AG2743" s="1841"/>
      <c r="AH2743" s="1782"/>
    </row>
    <row r="2744" spans="1:34" ht="17.45" customHeight="1">
      <c r="A2744" s="1844"/>
      <c r="B2744" s="1309"/>
      <c r="C2744" s="1309"/>
      <c r="D2744" s="1309"/>
      <c r="E2744" s="1309"/>
      <c r="F2744" s="1309"/>
      <c r="G2744" s="1309"/>
      <c r="H2744" s="1309"/>
      <c r="I2744" s="1840" t="s">
        <v>2862</v>
      </c>
      <c r="J2744" s="1840"/>
      <c r="K2744" s="1840"/>
      <c r="L2744" s="1840"/>
      <c r="M2744" s="1840"/>
      <c r="N2744" s="1840"/>
      <c r="O2744" s="1840"/>
      <c r="P2744" s="1840"/>
      <c r="Q2744" s="1840"/>
      <c r="R2744" s="1840"/>
      <c r="S2744" s="1840"/>
      <c r="T2744" s="1840"/>
      <c r="U2744" s="1840"/>
      <c r="V2744" s="1840"/>
      <c r="W2744" s="1840"/>
      <c r="X2744" s="1840"/>
      <c r="Y2744" s="1840"/>
      <c r="Z2744" s="1309"/>
      <c r="AA2744" s="1841">
        <v>0</v>
      </c>
      <c r="AB2744" s="1841"/>
      <c r="AC2744" s="1841"/>
      <c r="AD2744" s="1841"/>
      <c r="AE2744" s="1841"/>
      <c r="AF2744" s="1841"/>
      <c r="AG2744" s="1841"/>
      <c r="AH2744" s="1782"/>
    </row>
    <row r="2745" spans="1:34" ht="16.7" customHeight="1">
      <c r="A2745" s="1844"/>
      <c r="B2745" s="1309"/>
      <c r="C2745" s="1309"/>
      <c r="D2745" s="1309"/>
      <c r="E2745" s="1309"/>
      <c r="F2745" s="1309"/>
      <c r="G2745" s="1309"/>
      <c r="H2745" s="1309"/>
      <c r="I2745" s="1840" t="s">
        <v>2863</v>
      </c>
      <c r="J2745" s="1840"/>
      <c r="K2745" s="1840"/>
      <c r="L2745" s="1840"/>
      <c r="M2745" s="1840"/>
      <c r="N2745" s="1840"/>
      <c r="O2745" s="1840"/>
      <c r="P2745" s="1840"/>
      <c r="Q2745" s="1840"/>
      <c r="R2745" s="1840"/>
      <c r="S2745" s="1840"/>
      <c r="T2745" s="1840"/>
      <c r="U2745" s="1840"/>
      <c r="V2745" s="1840"/>
      <c r="W2745" s="1840"/>
      <c r="X2745" s="1840"/>
      <c r="Y2745" s="1840"/>
      <c r="Z2745" s="1309"/>
      <c r="AA2745" s="1841">
        <v>0</v>
      </c>
      <c r="AB2745" s="1841"/>
      <c r="AC2745" s="1841"/>
      <c r="AD2745" s="1841"/>
      <c r="AE2745" s="1841"/>
      <c r="AF2745" s="1841"/>
      <c r="AG2745" s="1841"/>
      <c r="AH2745" s="1782"/>
    </row>
    <row r="2746" spans="1:34" ht="17.45" customHeight="1">
      <c r="A2746" s="1845"/>
      <c r="B2746" s="1799"/>
      <c r="C2746" s="1799"/>
      <c r="D2746" s="1799"/>
      <c r="E2746" s="1799"/>
      <c r="F2746" s="1799"/>
      <c r="G2746" s="1799"/>
      <c r="H2746" s="1799"/>
      <c r="I2746" s="1842" t="s">
        <v>2864</v>
      </c>
      <c r="J2746" s="1842"/>
      <c r="K2746" s="1842"/>
      <c r="L2746" s="1842"/>
      <c r="M2746" s="1842"/>
      <c r="N2746" s="1842"/>
      <c r="O2746" s="1842"/>
      <c r="P2746" s="1842"/>
      <c r="Q2746" s="1842"/>
      <c r="R2746" s="1842"/>
      <c r="S2746" s="1842"/>
      <c r="T2746" s="1842"/>
      <c r="U2746" s="1842"/>
      <c r="V2746" s="1842"/>
      <c r="W2746" s="1842"/>
      <c r="X2746" s="1842"/>
      <c r="Y2746" s="1842"/>
      <c r="Z2746" s="1799"/>
      <c r="AA2746" s="1843">
        <v>0</v>
      </c>
      <c r="AB2746" s="1843"/>
      <c r="AC2746" s="1843"/>
      <c r="AD2746" s="1843"/>
      <c r="AE2746" s="1843"/>
      <c r="AF2746" s="1843"/>
      <c r="AG2746" s="1843"/>
      <c r="AH2746" s="1800"/>
    </row>
    <row r="2747" spans="1:34" ht="16.7" customHeight="1">
      <c r="A2747" s="1801" t="s">
        <v>2865</v>
      </c>
      <c r="B2747" s="1825"/>
      <c r="C2747" s="1825"/>
      <c r="D2747" s="1825"/>
      <c r="E2747" s="1825"/>
      <c r="F2747" s="1825"/>
      <c r="G2747" s="1825"/>
      <c r="H2747" s="1825"/>
      <c r="I2747" s="1825"/>
      <c r="J2747" s="1825"/>
      <c r="K2747" s="1825"/>
      <c r="L2747" s="1825"/>
      <c r="M2747" s="1825"/>
      <c r="N2747" s="1826"/>
      <c r="O2747" s="1789" t="s">
        <v>2850</v>
      </c>
      <c r="P2747" s="1790"/>
      <c r="Q2747" s="1790"/>
      <c r="R2747" s="1790"/>
      <c r="S2747" s="1791"/>
      <c r="T2747" s="1827" t="s">
        <v>754</v>
      </c>
      <c r="U2747" s="1790"/>
      <c r="V2747" s="1790"/>
      <c r="W2747" s="1213"/>
      <c r="X2747" s="1789" t="s">
        <v>2866</v>
      </c>
      <c r="Y2747" s="1790"/>
      <c r="Z2747" s="1790"/>
      <c r="AA2747" s="1790"/>
      <c r="AB2747" s="1790"/>
      <c r="AC2747" s="1790"/>
      <c r="AD2747" s="1791"/>
      <c r="AE2747" s="1810" t="s">
        <v>2867</v>
      </c>
      <c r="AF2747" s="1828"/>
      <c r="AG2747" s="1828"/>
      <c r="AH2747" s="1213"/>
    </row>
    <row r="2748" spans="1:34" ht="17.45" customHeight="1">
      <c r="A2748" s="1215"/>
      <c r="B2748" s="1216" t="s">
        <v>3222</v>
      </c>
      <c r="C2748" s="1829" t="s">
        <v>2741</v>
      </c>
      <c r="D2748" s="1830"/>
      <c r="E2748" s="1830"/>
      <c r="F2748" s="1830"/>
      <c r="G2748" s="1830"/>
      <c r="H2748" s="1830"/>
      <c r="I2748" s="1830"/>
      <c r="J2748" s="1830"/>
      <c r="K2748" s="1830"/>
      <c r="L2748" s="1830"/>
      <c r="M2748" s="1830"/>
      <c r="N2748" s="1829"/>
      <c r="O2748" s="1831">
        <v>1</v>
      </c>
      <c r="P2748" s="1832"/>
      <c r="Q2748" s="1832"/>
      <c r="R2748" s="1832"/>
      <c r="S2748" s="1833"/>
      <c r="T2748" s="1834" t="s">
        <v>478</v>
      </c>
      <c r="U2748" s="1835"/>
      <c r="V2748" s="1835"/>
      <c r="W2748" s="1217"/>
      <c r="X2748" s="1836">
        <v>645.00620000000004</v>
      </c>
      <c r="Y2748" s="1837"/>
      <c r="Z2748" s="1837"/>
      <c r="AA2748" s="1837"/>
      <c r="AB2748" s="1837"/>
      <c r="AC2748" s="1837"/>
      <c r="AD2748" s="1838"/>
      <c r="AE2748" s="1839">
        <v>645.00620000000004</v>
      </c>
      <c r="AF2748" s="1795"/>
      <c r="AG2748" s="1795"/>
      <c r="AH2748" s="1217"/>
    </row>
    <row r="2749" spans="1:34" ht="17.45" customHeight="1">
      <c r="A2749" s="1792"/>
      <c r="B2749" s="1793"/>
      <c r="C2749" s="1793"/>
      <c r="D2749" s="1793"/>
      <c r="E2749" s="1793"/>
      <c r="F2749" s="1793"/>
      <c r="G2749" s="1793"/>
      <c r="H2749" s="1793"/>
      <c r="I2749" s="1794" t="s">
        <v>2869</v>
      </c>
      <c r="J2749" s="1794"/>
      <c r="K2749" s="1794"/>
      <c r="L2749" s="1794"/>
      <c r="M2749" s="1794"/>
      <c r="N2749" s="1794"/>
      <c r="O2749" s="1794"/>
      <c r="P2749" s="1794"/>
      <c r="Q2749" s="1794"/>
      <c r="R2749" s="1794"/>
      <c r="S2749" s="1794"/>
      <c r="T2749" s="1794"/>
      <c r="U2749" s="1794"/>
      <c r="V2749" s="1794"/>
      <c r="W2749" s="1794"/>
      <c r="X2749" s="1794"/>
      <c r="Y2749" s="1794"/>
      <c r="Z2749" s="1214"/>
      <c r="AA2749" s="1795">
        <v>645.00620000000004</v>
      </c>
      <c r="AB2749" s="1795"/>
      <c r="AC2749" s="1795"/>
      <c r="AD2749" s="1795"/>
      <c r="AE2749" s="1795"/>
      <c r="AF2749" s="1795"/>
      <c r="AG2749" s="1795"/>
      <c r="AH2749" s="1213"/>
    </row>
    <row r="2750" spans="1:34" ht="16.7" customHeight="1">
      <c r="A2750" s="1801" t="s">
        <v>2870</v>
      </c>
      <c r="B2750" s="1825"/>
      <c r="C2750" s="1825"/>
      <c r="D2750" s="1825"/>
      <c r="E2750" s="1825"/>
      <c r="F2750" s="1825"/>
      <c r="G2750" s="1825"/>
      <c r="H2750" s="1825"/>
      <c r="I2750" s="1825"/>
      <c r="J2750" s="1825"/>
      <c r="K2750" s="1825"/>
      <c r="L2750" s="1825"/>
      <c r="M2750" s="1825"/>
      <c r="N2750" s="1826"/>
      <c r="O2750" s="1789" t="s">
        <v>2850</v>
      </c>
      <c r="P2750" s="1790"/>
      <c r="Q2750" s="1790"/>
      <c r="R2750" s="1790"/>
      <c r="S2750" s="1791"/>
      <c r="T2750" s="1827" t="s">
        <v>754</v>
      </c>
      <c r="U2750" s="1790"/>
      <c r="V2750" s="1790"/>
      <c r="W2750" s="1213"/>
      <c r="X2750" s="1789" t="s">
        <v>2866</v>
      </c>
      <c r="Y2750" s="1790"/>
      <c r="Z2750" s="1790"/>
      <c r="AA2750" s="1790"/>
      <c r="AB2750" s="1790"/>
      <c r="AC2750" s="1790"/>
      <c r="AD2750" s="1791"/>
      <c r="AE2750" s="1810" t="s">
        <v>2867</v>
      </c>
      <c r="AF2750" s="1828"/>
      <c r="AG2750" s="1828"/>
      <c r="AH2750" s="1213"/>
    </row>
    <row r="2751" spans="1:34" ht="17.45" customHeight="1">
      <c r="A2751" s="1792"/>
      <c r="B2751" s="1793"/>
      <c r="C2751" s="1793"/>
      <c r="D2751" s="1793"/>
      <c r="E2751" s="1793"/>
      <c r="F2751" s="1793"/>
      <c r="G2751" s="1793"/>
      <c r="H2751" s="1793"/>
      <c r="I2751" s="1794" t="s">
        <v>2871</v>
      </c>
      <c r="J2751" s="1794"/>
      <c r="K2751" s="1794"/>
      <c r="L2751" s="1794"/>
      <c r="M2751" s="1794"/>
      <c r="N2751" s="1794"/>
      <c r="O2751" s="1794"/>
      <c r="P2751" s="1794"/>
      <c r="Q2751" s="1794"/>
      <c r="R2751" s="1794"/>
      <c r="S2751" s="1794"/>
      <c r="T2751" s="1794"/>
      <c r="U2751" s="1794"/>
      <c r="V2751" s="1794"/>
      <c r="W2751" s="1794"/>
      <c r="X2751" s="1794"/>
      <c r="Y2751" s="1794"/>
      <c r="Z2751" s="1214"/>
      <c r="AA2751" s="1795">
        <v>0</v>
      </c>
      <c r="AB2751" s="1795"/>
      <c r="AC2751" s="1795"/>
      <c r="AD2751" s="1795"/>
      <c r="AE2751" s="1795"/>
      <c r="AF2751" s="1795"/>
      <c r="AG2751" s="1795"/>
      <c r="AH2751" s="1213"/>
    </row>
    <row r="2752" spans="1:34" ht="17.45" customHeight="1">
      <c r="A2752" s="1801" t="s">
        <v>2872</v>
      </c>
      <c r="B2752" s="1825"/>
      <c r="C2752" s="1825"/>
      <c r="D2752" s="1825"/>
      <c r="E2752" s="1825"/>
      <c r="F2752" s="1825"/>
      <c r="G2752" s="1825"/>
      <c r="H2752" s="1825"/>
      <c r="I2752" s="1825"/>
      <c r="J2752" s="1825"/>
      <c r="K2752" s="1825"/>
      <c r="L2752" s="1825"/>
      <c r="M2752" s="1825"/>
      <c r="N2752" s="1826"/>
      <c r="O2752" s="1789" t="s">
        <v>2850</v>
      </c>
      <c r="P2752" s="1790"/>
      <c r="Q2752" s="1790"/>
      <c r="R2752" s="1790"/>
      <c r="S2752" s="1791"/>
      <c r="T2752" s="1827" t="s">
        <v>754</v>
      </c>
      <c r="U2752" s="1790"/>
      <c r="V2752" s="1790"/>
      <c r="W2752" s="1213"/>
      <c r="X2752" s="1789" t="s">
        <v>2866</v>
      </c>
      <c r="Y2752" s="1790"/>
      <c r="Z2752" s="1790"/>
      <c r="AA2752" s="1790"/>
      <c r="AB2752" s="1790"/>
      <c r="AC2752" s="1790"/>
      <c r="AD2752" s="1791"/>
      <c r="AE2752" s="1810" t="s">
        <v>2867</v>
      </c>
      <c r="AF2752" s="1828"/>
      <c r="AG2752" s="1828"/>
      <c r="AH2752" s="1213"/>
    </row>
    <row r="2753" spans="1:34" ht="16.7" customHeight="1">
      <c r="A2753" s="1792"/>
      <c r="B2753" s="1793"/>
      <c r="C2753" s="1793"/>
      <c r="D2753" s="1793"/>
      <c r="E2753" s="1793"/>
      <c r="F2753" s="1793"/>
      <c r="G2753" s="1793"/>
      <c r="H2753" s="1793"/>
      <c r="I2753" s="1793"/>
      <c r="J2753" s="1793"/>
      <c r="K2753" s="1794" t="s">
        <v>2873</v>
      </c>
      <c r="L2753" s="1794"/>
      <c r="M2753" s="1794"/>
      <c r="N2753" s="1794"/>
      <c r="O2753" s="1794"/>
      <c r="P2753" s="1794"/>
      <c r="Q2753" s="1794"/>
      <c r="R2753" s="1794"/>
      <c r="S2753" s="1794"/>
      <c r="T2753" s="1794"/>
      <c r="U2753" s="1794"/>
      <c r="V2753" s="1794"/>
      <c r="W2753" s="1794"/>
      <c r="X2753" s="1794"/>
      <c r="Y2753" s="1794"/>
      <c r="Z2753" s="1794"/>
      <c r="AA2753" s="1794"/>
      <c r="AB2753" s="1214"/>
      <c r="AC2753" s="1795">
        <v>0</v>
      </c>
      <c r="AD2753" s="1795"/>
      <c r="AE2753" s="1795"/>
      <c r="AF2753" s="1795"/>
      <c r="AG2753" s="1795"/>
      <c r="AH2753" s="1213"/>
    </row>
    <row r="2754" spans="1:34" ht="17.45" customHeight="1">
      <c r="A2754" s="1801" t="s">
        <v>2874</v>
      </c>
      <c r="B2754" s="1825"/>
      <c r="C2754" s="1825"/>
      <c r="D2754" s="1825"/>
      <c r="E2754" s="1825"/>
      <c r="F2754" s="1825"/>
      <c r="G2754" s="1825"/>
      <c r="H2754" s="1825"/>
      <c r="I2754" s="1825"/>
      <c r="J2754" s="1826"/>
      <c r="K2754" s="1789" t="s">
        <v>2850</v>
      </c>
      <c r="L2754" s="1791"/>
      <c r="M2754" s="1855" t="s">
        <v>2875</v>
      </c>
      <c r="N2754" s="1856"/>
      <c r="O2754" s="1857"/>
      <c r="P2754" s="1855" t="s">
        <v>2876</v>
      </c>
      <c r="Q2754" s="1856"/>
      <c r="R2754" s="1857"/>
      <c r="S2754" s="1855" t="s">
        <v>2877</v>
      </c>
      <c r="T2754" s="1857"/>
      <c r="U2754" s="1789" t="s">
        <v>2878</v>
      </c>
      <c r="V2754" s="1790"/>
      <c r="W2754" s="1791"/>
      <c r="X2754" s="1789" t="s">
        <v>2879</v>
      </c>
      <c r="Y2754" s="1790"/>
      <c r="Z2754" s="1790"/>
      <c r="AA2754" s="1790"/>
      <c r="AB2754" s="1791"/>
      <c r="AC2754" s="1789" t="s">
        <v>2880</v>
      </c>
      <c r="AD2754" s="1791"/>
      <c r="AE2754" s="1810" t="s">
        <v>2867</v>
      </c>
      <c r="AF2754" s="1828"/>
      <c r="AG2754" s="1828"/>
      <c r="AH2754" s="1213"/>
    </row>
    <row r="2755" spans="1:34" ht="16.7" customHeight="1">
      <c r="A2755" s="1853"/>
      <c r="B2755" s="1778"/>
      <c r="C2755" s="1778"/>
      <c r="D2755" s="1778"/>
      <c r="E2755" s="1778"/>
      <c r="F2755" s="1778"/>
      <c r="G2755" s="1778"/>
      <c r="H2755" s="1778"/>
      <c r="I2755" s="1846" t="s">
        <v>2881</v>
      </c>
      <c r="J2755" s="1846"/>
      <c r="K2755" s="1846"/>
      <c r="L2755" s="1846"/>
      <c r="M2755" s="1846"/>
      <c r="N2755" s="1846"/>
      <c r="O2755" s="1846"/>
      <c r="P2755" s="1846"/>
      <c r="Q2755" s="1846"/>
      <c r="R2755" s="1846"/>
      <c r="S2755" s="1846"/>
      <c r="T2755" s="1846"/>
      <c r="U2755" s="1846"/>
      <c r="V2755" s="1846"/>
      <c r="W2755" s="1846"/>
      <c r="X2755" s="1846"/>
      <c r="Y2755" s="1846"/>
      <c r="Z2755" s="1203"/>
      <c r="AA2755" s="1847">
        <v>0</v>
      </c>
      <c r="AB2755" s="1847"/>
      <c r="AC2755" s="1847"/>
      <c r="AD2755" s="1847"/>
      <c r="AE2755" s="1847"/>
      <c r="AF2755" s="1847"/>
      <c r="AG2755" s="1847"/>
      <c r="AH2755" s="1204"/>
    </row>
    <row r="2756" spans="1:34" ht="5.85" customHeight="1">
      <c r="A2756" s="1854"/>
      <c r="B2756" s="1309"/>
      <c r="C2756" s="1309"/>
      <c r="D2756" s="1309"/>
      <c r="E2756" s="1309"/>
      <c r="F2756" s="1309"/>
      <c r="G2756" s="1309"/>
      <c r="H2756" s="1309"/>
      <c r="I2756" s="1309"/>
      <c r="J2756" s="1309"/>
      <c r="K2756" s="1309"/>
      <c r="L2756" s="1309"/>
      <c r="M2756" s="1309"/>
      <c r="N2756" s="1309"/>
      <c r="O2756" s="1309"/>
      <c r="P2756" s="1309"/>
      <c r="Q2756" s="1309"/>
      <c r="R2756" s="1309"/>
      <c r="S2756" s="1309"/>
      <c r="T2756" s="1309"/>
      <c r="U2756" s="1309"/>
      <c r="V2756" s="1309"/>
      <c r="W2756" s="1309"/>
      <c r="X2756" s="1309"/>
      <c r="Y2756" s="1309"/>
      <c r="Z2756" s="1309"/>
      <c r="AA2756" s="1309"/>
      <c r="AB2756" s="1309"/>
      <c r="AC2756" s="1309"/>
      <c r="AD2756" s="1309"/>
      <c r="AE2756" s="1309"/>
      <c r="AF2756" s="1309"/>
      <c r="AG2756" s="1309"/>
      <c r="AH2756" s="1782"/>
    </row>
    <row r="2757" spans="1:34" ht="17.45" customHeight="1">
      <c r="A2757" s="1845"/>
      <c r="B2757" s="1799"/>
      <c r="C2757" s="1799"/>
      <c r="D2757" s="1799"/>
      <c r="E2757" s="1799"/>
      <c r="F2757" s="1799"/>
      <c r="G2757" s="1799"/>
      <c r="H2757" s="1799"/>
      <c r="I2757" s="1842" t="s">
        <v>2882</v>
      </c>
      <c r="J2757" s="1842"/>
      <c r="K2757" s="1842"/>
      <c r="L2757" s="1842"/>
      <c r="M2757" s="1842"/>
      <c r="N2757" s="1842"/>
      <c r="O2757" s="1842"/>
      <c r="P2757" s="1842"/>
      <c r="Q2757" s="1842"/>
      <c r="R2757" s="1842"/>
      <c r="S2757" s="1842"/>
      <c r="T2757" s="1842"/>
      <c r="U2757" s="1842"/>
      <c r="V2757" s="1842"/>
      <c r="W2757" s="1842"/>
      <c r="X2757" s="1842"/>
      <c r="Y2757" s="1842"/>
      <c r="Z2757" s="1212"/>
      <c r="AA2757" s="1848">
        <v>645.01</v>
      </c>
      <c r="AB2757" s="1848"/>
      <c r="AC2757" s="1848"/>
      <c r="AD2757" s="1848"/>
      <c r="AE2757" s="1848"/>
      <c r="AF2757" s="1848"/>
      <c r="AG2757" s="1848"/>
      <c r="AH2757" s="1208"/>
    </row>
    <row r="2758" spans="1:34" ht="45.75" customHeight="1">
      <c r="A2758" s="1849" t="s">
        <v>2883</v>
      </c>
      <c r="B2758" s="1850"/>
      <c r="C2758" s="1850"/>
      <c r="D2758" s="1850"/>
      <c r="E2758" s="1851"/>
      <c r="F2758" s="1852"/>
      <c r="G2758" s="1852"/>
      <c r="H2758" s="1852"/>
      <c r="I2758" s="1852"/>
      <c r="J2758" s="1852"/>
      <c r="K2758" s="1852"/>
      <c r="L2758" s="1852"/>
      <c r="M2758" s="1852"/>
      <c r="N2758" s="1852"/>
      <c r="O2758" s="1852"/>
      <c r="P2758" s="1852"/>
      <c r="Q2758" s="1852"/>
      <c r="R2758" s="1852"/>
      <c r="S2758" s="1852"/>
      <c r="T2758" s="1852"/>
      <c r="U2758" s="1852"/>
      <c r="V2758" s="1852"/>
      <c r="W2758" s="1852"/>
      <c r="X2758" s="1852"/>
      <c r="Y2758" s="1852"/>
      <c r="Z2758" s="1852"/>
      <c r="AA2758" s="1852"/>
      <c r="AB2758" s="1852"/>
      <c r="AC2758" s="1852"/>
      <c r="AD2758" s="1852"/>
      <c r="AE2758" s="1852"/>
      <c r="AF2758" s="1852"/>
      <c r="AG2758" s="1852"/>
      <c r="AH2758" s="1851"/>
    </row>
    <row r="2759" spans="1:34" ht="141.75" customHeight="1">
      <c r="A2759" s="1218"/>
      <c r="AH2759" s="1219"/>
    </row>
    <row r="2760" spans="1:34" ht="141.75" customHeight="1">
      <c r="A2760" s="1220"/>
      <c r="B2760" s="1221"/>
      <c r="C2760" s="1221"/>
      <c r="D2760" s="1221"/>
      <c r="E2760" s="1221"/>
      <c r="F2760" s="1221"/>
      <c r="G2760" s="1221"/>
      <c r="H2760" s="1221"/>
      <c r="I2760" s="1221"/>
      <c r="J2760" s="1221"/>
      <c r="K2760" s="1221"/>
      <c r="L2760" s="1221"/>
      <c r="M2760" s="1221"/>
      <c r="N2760" s="1221"/>
      <c r="O2760" s="1221"/>
      <c r="P2760" s="1221"/>
      <c r="Q2760" s="1221"/>
      <c r="R2760" s="1221"/>
      <c r="S2760" s="1221"/>
      <c r="T2760" s="1221"/>
      <c r="U2760" s="1221"/>
      <c r="V2760" s="1221"/>
      <c r="W2760" s="1221"/>
      <c r="X2760" s="1221"/>
      <c r="Y2760" s="1221"/>
      <c r="Z2760" s="1221"/>
      <c r="AA2760" s="1221"/>
      <c r="AB2760" s="1221"/>
      <c r="AC2760" s="1221"/>
      <c r="AD2760" s="1221"/>
      <c r="AE2760" s="1221"/>
      <c r="AF2760" s="1221"/>
      <c r="AG2760" s="1221"/>
      <c r="AH2760" s="1222"/>
    </row>
    <row r="2761" spans="1:34" ht="5.85" customHeight="1">
      <c r="A2761" s="1777"/>
      <c r="B2761" s="1778"/>
      <c r="C2761" s="1778"/>
      <c r="D2761" s="1778"/>
      <c r="E2761" s="1778"/>
      <c r="F2761" s="1778"/>
      <c r="G2761" s="1778"/>
      <c r="H2761" s="1778"/>
      <c r="I2761" s="1778"/>
      <c r="J2761" s="1778"/>
      <c r="K2761" s="1778"/>
      <c r="L2761" s="1778"/>
      <c r="M2761" s="1778"/>
      <c r="N2761" s="1778"/>
      <c r="O2761" s="1778"/>
      <c r="P2761" s="1778"/>
      <c r="Q2761" s="1778"/>
      <c r="R2761" s="1778"/>
      <c r="S2761" s="1778"/>
      <c r="T2761" s="1778"/>
      <c r="U2761" s="1778"/>
      <c r="V2761" s="1778"/>
      <c r="W2761" s="1778"/>
      <c r="X2761" s="1778"/>
      <c r="Y2761" s="1778"/>
      <c r="Z2761" s="1778"/>
      <c r="AA2761" s="1778"/>
      <c r="AB2761" s="1778"/>
      <c r="AC2761" s="1778"/>
      <c r="AD2761" s="1778"/>
      <c r="AE2761" s="1778"/>
      <c r="AF2761" s="1778"/>
      <c r="AG2761" s="1778"/>
      <c r="AH2761" s="1779"/>
    </row>
    <row r="2762" spans="1:34" ht="10.9" customHeight="1">
      <c r="A2762" s="1780" t="s">
        <v>2834</v>
      </c>
      <c r="B2762" s="1310"/>
      <c r="C2762" s="1310"/>
      <c r="D2762" s="1310"/>
      <c r="E2762" s="1310"/>
      <c r="F2762" s="1310"/>
      <c r="G2762" s="1310"/>
      <c r="H2762" s="1310"/>
      <c r="I2762" s="1310"/>
      <c r="J2762" s="1310"/>
      <c r="K2762" s="1310"/>
      <c r="L2762" s="1310"/>
      <c r="M2762" s="1310"/>
      <c r="N2762" s="1310"/>
      <c r="O2762" s="1310"/>
      <c r="P2762" s="1310"/>
      <c r="Q2762" s="1310"/>
      <c r="R2762" s="1310"/>
      <c r="S2762" s="1310"/>
      <c r="T2762" s="1310"/>
      <c r="U2762" s="1310"/>
      <c r="V2762" s="1310"/>
      <c r="W2762" s="1310"/>
      <c r="X2762" s="1310"/>
      <c r="Y2762" s="1310"/>
      <c r="Z2762" s="1310"/>
      <c r="AA2762" s="1310"/>
      <c r="AB2762" s="1310"/>
      <c r="AC2762" s="1310"/>
      <c r="AD2762" s="1309"/>
      <c r="AE2762" s="1309"/>
      <c r="AF2762" s="1781" t="s">
        <v>3223</v>
      </c>
      <c r="AG2762" s="1781"/>
      <c r="AH2762" s="1782"/>
    </row>
    <row r="2763" spans="1:34" ht="5.85" customHeight="1">
      <c r="A2763" s="1780"/>
      <c r="B2763" s="1310"/>
      <c r="C2763" s="1310"/>
      <c r="D2763" s="1310"/>
      <c r="E2763" s="1310"/>
      <c r="F2763" s="1310"/>
      <c r="G2763" s="1310"/>
      <c r="H2763" s="1310"/>
      <c r="I2763" s="1310"/>
      <c r="J2763" s="1310"/>
      <c r="K2763" s="1310"/>
      <c r="L2763" s="1310"/>
      <c r="M2763" s="1310"/>
      <c r="N2763" s="1310"/>
      <c r="O2763" s="1310"/>
      <c r="P2763" s="1310"/>
      <c r="Q2763" s="1310"/>
      <c r="R2763" s="1310"/>
      <c r="S2763" s="1310"/>
      <c r="T2763" s="1310"/>
      <c r="U2763" s="1310"/>
      <c r="V2763" s="1310"/>
      <c r="W2763" s="1310"/>
      <c r="X2763" s="1310"/>
      <c r="Y2763" s="1310"/>
      <c r="Z2763" s="1310"/>
      <c r="AA2763" s="1310"/>
      <c r="AB2763" s="1310"/>
      <c r="AC2763" s="1310"/>
      <c r="AD2763" s="1311"/>
      <c r="AE2763" s="1311"/>
      <c r="AF2763" s="1311"/>
      <c r="AG2763" s="1311"/>
      <c r="AH2763" s="1782"/>
    </row>
    <row r="2764" spans="1:34" ht="11.65" customHeight="1">
      <c r="A2764" s="1783" t="s">
        <v>2836</v>
      </c>
      <c r="B2764" s="1784"/>
      <c r="C2764" s="1784"/>
      <c r="D2764" s="1784"/>
      <c r="E2764" s="1784"/>
      <c r="F2764" s="1784"/>
      <c r="G2764" s="1784"/>
      <c r="H2764" s="1784"/>
      <c r="I2764" s="1784"/>
      <c r="J2764" s="1784"/>
      <c r="K2764" s="1784"/>
      <c r="L2764" s="1784"/>
      <c r="M2764" s="1784"/>
      <c r="N2764" s="1784"/>
      <c r="O2764" s="1784"/>
      <c r="P2764" s="1784"/>
      <c r="Q2764" s="1784"/>
      <c r="R2764" s="1784"/>
      <c r="S2764" s="1784"/>
      <c r="T2764" s="1784"/>
      <c r="U2764" s="1784"/>
      <c r="V2764" s="1784"/>
      <c r="W2764" s="1784"/>
      <c r="X2764" s="1784"/>
      <c r="Y2764" s="1784"/>
      <c r="Z2764" s="1784"/>
      <c r="AA2764" s="1784"/>
      <c r="AB2764" s="1784"/>
      <c r="AC2764" s="1784"/>
      <c r="AD2764" s="1311"/>
      <c r="AE2764" s="1311"/>
      <c r="AF2764" s="1311"/>
      <c r="AG2764" s="1311"/>
      <c r="AH2764" s="1782"/>
    </row>
    <row r="2765" spans="1:34" ht="22.5" customHeight="1">
      <c r="A2765" s="1785" t="s">
        <v>2837</v>
      </c>
      <c r="B2765" s="1786"/>
      <c r="C2765" s="1786"/>
      <c r="D2765" s="1786"/>
      <c r="E2765" s="1786"/>
      <c r="F2765" s="1786"/>
      <c r="G2765" s="1786"/>
      <c r="H2765" s="1786"/>
      <c r="I2765" s="1786"/>
      <c r="J2765" s="1786"/>
      <c r="K2765" s="1786"/>
      <c r="L2765" s="1786"/>
      <c r="M2765" s="1786"/>
      <c r="N2765" s="1786"/>
      <c r="O2765" s="1786"/>
      <c r="P2765" s="1786"/>
      <c r="Q2765" s="1786"/>
      <c r="R2765" s="1786"/>
      <c r="S2765" s="1786"/>
      <c r="T2765" s="1786"/>
      <c r="U2765" s="1786"/>
      <c r="V2765" s="1786"/>
      <c r="W2765" s="1786"/>
      <c r="X2765" s="1786"/>
      <c r="Y2765" s="1786"/>
      <c r="Z2765" s="1786"/>
      <c r="AA2765" s="1786"/>
      <c r="AB2765" s="1786"/>
      <c r="AC2765" s="1786"/>
      <c r="AD2765" s="1311"/>
      <c r="AE2765" s="1311"/>
      <c r="AF2765" s="1311"/>
      <c r="AG2765" s="1311"/>
      <c r="AH2765" s="1782"/>
    </row>
    <row r="2766" spans="1:34" ht="5.85" customHeight="1">
      <c r="A2766" s="1787" t="s">
        <v>2838</v>
      </c>
      <c r="B2766" s="1788"/>
      <c r="C2766" s="1788"/>
      <c r="D2766" s="1788"/>
      <c r="E2766" s="1788"/>
      <c r="F2766" s="1788"/>
      <c r="G2766" s="1788"/>
      <c r="H2766" s="1788"/>
      <c r="I2766" s="1788"/>
      <c r="J2766" s="1788"/>
      <c r="K2766" s="1788"/>
      <c r="L2766" s="1788"/>
      <c r="M2766" s="1788"/>
      <c r="N2766" s="1788"/>
      <c r="O2766" s="1788"/>
      <c r="P2766" s="1788"/>
      <c r="Q2766" s="1788"/>
      <c r="R2766" s="1788"/>
      <c r="S2766" s="1788"/>
      <c r="T2766" s="1788"/>
      <c r="U2766" s="1788"/>
      <c r="V2766" s="1788"/>
      <c r="W2766" s="1788"/>
      <c r="X2766" s="1788"/>
      <c r="Y2766" s="1788"/>
      <c r="Z2766" s="1788"/>
      <c r="AA2766" s="1788"/>
      <c r="AB2766" s="1788"/>
      <c r="AC2766" s="1788"/>
      <c r="AD2766" s="1311"/>
      <c r="AE2766" s="1311"/>
      <c r="AF2766" s="1311"/>
      <c r="AG2766" s="1311"/>
      <c r="AH2766" s="1782"/>
    </row>
    <row r="2767" spans="1:34" ht="5.85" customHeight="1">
      <c r="A2767" s="1787"/>
      <c r="B2767" s="1788"/>
      <c r="C2767" s="1788"/>
      <c r="D2767" s="1788"/>
      <c r="E2767" s="1788"/>
      <c r="F2767" s="1788"/>
      <c r="G2767" s="1788"/>
      <c r="H2767" s="1788"/>
      <c r="I2767" s="1788"/>
      <c r="J2767" s="1788"/>
      <c r="K2767" s="1788"/>
      <c r="L2767" s="1788"/>
      <c r="M2767" s="1788"/>
      <c r="N2767" s="1788"/>
      <c r="O2767" s="1788"/>
      <c r="P2767" s="1788"/>
      <c r="Q2767" s="1788"/>
      <c r="R2767" s="1788"/>
      <c r="S2767" s="1788"/>
      <c r="T2767" s="1788"/>
      <c r="U2767" s="1788"/>
      <c r="V2767" s="1788"/>
      <c r="W2767" s="1788"/>
      <c r="X2767" s="1788"/>
      <c r="Y2767" s="1788"/>
      <c r="Z2767" s="1788"/>
      <c r="AA2767" s="1788"/>
      <c r="AB2767" s="1788"/>
      <c r="AC2767" s="1788"/>
      <c r="AD2767" s="1782"/>
      <c r="AE2767" s="1309"/>
      <c r="AF2767" s="1309"/>
      <c r="AG2767" s="1309"/>
      <c r="AH2767" s="1782"/>
    </row>
    <row r="2768" spans="1:34" ht="11.65" customHeight="1">
      <c r="A2768" s="1787" t="s">
        <v>2839</v>
      </c>
      <c r="B2768" s="1788"/>
      <c r="C2768" s="1788"/>
      <c r="D2768" s="1788"/>
      <c r="E2768" s="1788"/>
      <c r="F2768" s="1788"/>
      <c r="G2768" s="1788"/>
      <c r="H2768" s="1788"/>
      <c r="I2768" s="1788"/>
      <c r="J2768" s="1788"/>
      <c r="K2768" s="1788"/>
      <c r="L2768" s="1788"/>
      <c r="M2768" s="1788"/>
      <c r="N2768" s="1788"/>
      <c r="O2768" s="1788"/>
      <c r="P2768" s="1788"/>
      <c r="Q2768" s="1788"/>
      <c r="R2768" s="1788"/>
      <c r="S2768" s="1788"/>
      <c r="T2768" s="1788"/>
      <c r="U2768" s="1788"/>
      <c r="V2768" s="1788"/>
      <c r="W2768" s="1788"/>
      <c r="X2768" s="1788"/>
      <c r="Y2768" s="1788"/>
      <c r="Z2768" s="1788"/>
      <c r="AA2768" s="1788"/>
      <c r="AB2768" s="1788"/>
      <c r="AC2768" s="1788"/>
      <c r="AD2768" s="1818" t="s">
        <v>2840</v>
      </c>
      <c r="AE2768" s="1818"/>
      <c r="AF2768" s="1206">
        <v>21.23</v>
      </c>
      <c r="AG2768" s="1207" t="s">
        <v>5</v>
      </c>
      <c r="AH2768" s="1800"/>
    </row>
    <row r="2769" spans="1:34" ht="11.65" customHeight="1">
      <c r="A2769" s="1819" t="s">
        <v>2841</v>
      </c>
      <c r="B2769" s="1820"/>
      <c r="C2769" s="1820"/>
      <c r="D2769" s="1820"/>
      <c r="E2769" s="1820"/>
      <c r="F2769" s="1820"/>
      <c r="G2769" s="1820"/>
      <c r="H2769" s="1820"/>
      <c r="I2769" s="1820"/>
      <c r="J2769" s="1820"/>
      <c r="K2769" s="1820"/>
      <c r="L2769" s="1820"/>
      <c r="M2769" s="1820"/>
      <c r="N2769" s="1820"/>
      <c r="O2769" s="1820"/>
      <c r="P2769" s="1820"/>
      <c r="Q2769" s="1820"/>
      <c r="R2769" s="1820"/>
      <c r="S2769" s="1820"/>
      <c r="T2769" s="1820"/>
      <c r="U2769" s="1820"/>
      <c r="V2769" s="1820"/>
      <c r="W2769" s="1820"/>
      <c r="X2769" s="1820"/>
      <c r="Y2769" s="1820"/>
      <c r="Z2769" s="1820"/>
      <c r="AA2769" s="1820"/>
      <c r="AB2769" s="1820"/>
      <c r="AC2769" s="1820"/>
      <c r="AD2769" s="1821" t="s">
        <v>2842</v>
      </c>
      <c r="AE2769" s="1821"/>
      <c r="AF2769" s="1210">
        <v>15</v>
      </c>
      <c r="AG2769" s="1211" t="s">
        <v>5</v>
      </c>
      <c r="AH2769" s="1800"/>
    </row>
    <row r="2770" spans="1:34" ht="16.7" customHeight="1">
      <c r="A2770" s="1822" t="s">
        <v>2843</v>
      </c>
      <c r="B2770" s="1802"/>
      <c r="C2770" s="1802"/>
      <c r="D2770" s="1778"/>
      <c r="E2770" s="1823" t="s">
        <v>2735</v>
      </c>
      <c r="F2770" s="1823"/>
      <c r="G2770" s="1823"/>
      <c r="H2770" s="1823"/>
      <c r="I2770" s="1823"/>
      <c r="J2770" s="1823"/>
      <c r="K2770" s="1823"/>
      <c r="L2770" s="1823"/>
      <c r="M2770" s="1823"/>
      <c r="N2770" s="1823"/>
      <c r="O2770" s="1823"/>
      <c r="P2770" s="1823"/>
      <c r="Q2770" s="1823"/>
      <c r="R2770" s="1823"/>
      <c r="S2770" s="1823"/>
      <c r="T2770" s="1823"/>
      <c r="U2770" s="1823"/>
      <c r="V2770" s="1823"/>
      <c r="W2770" s="1823"/>
      <c r="X2770" s="1823"/>
      <c r="Y2770" s="1823"/>
      <c r="Z2770" s="1823"/>
      <c r="AA2770" s="1823"/>
      <c r="AB2770" s="1823"/>
      <c r="AC2770" s="1823"/>
      <c r="AD2770" s="1823"/>
      <c r="AE2770" s="1823"/>
      <c r="AF2770" s="1823"/>
      <c r="AG2770" s="1823"/>
      <c r="AH2770" s="1779"/>
    </row>
    <row r="2771" spans="1:34" ht="17.45" customHeight="1">
      <c r="A2771" s="1824" t="s">
        <v>2844</v>
      </c>
      <c r="B2771" s="1816"/>
      <c r="C2771" s="1816"/>
      <c r="D2771" s="1309"/>
      <c r="E2771" s="1815" t="s">
        <v>576</v>
      </c>
      <c r="F2771" s="1815"/>
      <c r="G2771" s="1111"/>
      <c r="H2771" s="1796" t="s">
        <v>2845</v>
      </c>
      <c r="I2771" s="1796"/>
      <c r="J2771" s="1796" t="s">
        <v>469</v>
      </c>
      <c r="K2771" s="1796"/>
      <c r="L2771" s="1309"/>
      <c r="M2771" s="1309"/>
      <c r="N2771" s="1816" t="s">
        <v>2846</v>
      </c>
      <c r="O2771" s="1816"/>
      <c r="P2771" s="1816"/>
      <c r="Q2771" s="1816"/>
      <c r="R2771" s="1817">
        <v>95.4</v>
      </c>
      <c r="S2771" s="1817"/>
      <c r="T2771" s="1817"/>
      <c r="U2771" s="1817"/>
      <c r="V2771" s="1309"/>
      <c r="W2771" s="1309"/>
      <c r="X2771" s="1309"/>
      <c r="Y2771" s="1796" t="s">
        <v>2847</v>
      </c>
      <c r="Z2771" s="1796"/>
      <c r="AA2771" s="1796"/>
      <c r="AB2771" s="1796"/>
      <c r="AC2771" s="1796"/>
      <c r="AD2771" s="1796"/>
      <c r="AE2771" s="1796"/>
      <c r="AF2771" s="1797" t="s">
        <v>2848</v>
      </c>
      <c r="AG2771" s="1797"/>
      <c r="AH2771" s="1782"/>
    </row>
    <row r="2772" spans="1:34" ht="5.85" customHeight="1">
      <c r="A2772" s="1798"/>
      <c r="B2772" s="1799"/>
      <c r="C2772" s="1799"/>
      <c r="D2772" s="1799"/>
      <c r="E2772" s="1799"/>
      <c r="F2772" s="1799"/>
      <c r="G2772" s="1799"/>
      <c r="H2772" s="1799"/>
      <c r="I2772" s="1799"/>
      <c r="J2772" s="1799"/>
      <c r="K2772" s="1799"/>
      <c r="L2772" s="1799"/>
      <c r="M2772" s="1799"/>
      <c r="N2772" s="1799"/>
      <c r="O2772" s="1799"/>
      <c r="P2772" s="1799"/>
      <c r="Q2772" s="1799"/>
      <c r="R2772" s="1799"/>
      <c r="S2772" s="1799"/>
      <c r="T2772" s="1799"/>
      <c r="U2772" s="1799"/>
      <c r="V2772" s="1799"/>
      <c r="W2772" s="1799"/>
      <c r="X2772" s="1799"/>
      <c r="Y2772" s="1799"/>
      <c r="Z2772" s="1799"/>
      <c r="AA2772" s="1799"/>
      <c r="AB2772" s="1799"/>
      <c r="AC2772" s="1799"/>
      <c r="AD2772" s="1799"/>
      <c r="AE2772" s="1799"/>
      <c r="AF2772" s="1799"/>
      <c r="AG2772" s="1799"/>
      <c r="AH2772" s="1800"/>
    </row>
    <row r="2773" spans="1:34" ht="16.7" customHeight="1">
      <c r="A2773" s="1801" t="s">
        <v>2849</v>
      </c>
      <c r="B2773" s="1802"/>
      <c r="C2773" s="1802"/>
      <c r="D2773" s="1802"/>
      <c r="E2773" s="1802"/>
      <c r="F2773" s="1802"/>
      <c r="G2773" s="1802"/>
      <c r="H2773" s="1802"/>
      <c r="I2773" s="1802"/>
      <c r="J2773" s="1803"/>
      <c r="K2773" s="1789" t="s">
        <v>2850</v>
      </c>
      <c r="L2773" s="1807"/>
      <c r="M2773" s="1789" t="s">
        <v>2851</v>
      </c>
      <c r="N2773" s="1790"/>
      <c r="O2773" s="1790"/>
      <c r="P2773" s="1790"/>
      <c r="Q2773" s="1790"/>
      <c r="R2773" s="1790"/>
      <c r="S2773" s="1790"/>
      <c r="T2773" s="1791"/>
      <c r="U2773" s="1789" t="s">
        <v>2852</v>
      </c>
      <c r="V2773" s="1790"/>
      <c r="W2773" s="1790"/>
      <c r="X2773" s="1790"/>
      <c r="Y2773" s="1790"/>
      <c r="Z2773" s="1790"/>
      <c r="AA2773" s="1790"/>
      <c r="AB2773" s="1790"/>
      <c r="AC2773" s="1790"/>
      <c r="AD2773" s="1791"/>
      <c r="AE2773" s="1810" t="s">
        <v>2853</v>
      </c>
      <c r="AF2773" s="1811"/>
      <c r="AG2773" s="1811"/>
      <c r="AH2773" s="1814"/>
    </row>
    <row r="2774" spans="1:34" ht="17.45" customHeight="1">
      <c r="A2774" s="1804"/>
      <c r="B2774" s="1805"/>
      <c r="C2774" s="1805"/>
      <c r="D2774" s="1805"/>
      <c r="E2774" s="1805"/>
      <c r="F2774" s="1805"/>
      <c r="G2774" s="1805"/>
      <c r="H2774" s="1805"/>
      <c r="I2774" s="1805"/>
      <c r="J2774" s="1806"/>
      <c r="K2774" s="1808"/>
      <c r="L2774" s="1809"/>
      <c r="M2774" s="1789" t="s">
        <v>2854</v>
      </c>
      <c r="N2774" s="1790"/>
      <c r="O2774" s="1790"/>
      <c r="P2774" s="1791"/>
      <c r="Q2774" s="1789" t="s">
        <v>2855</v>
      </c>
      <c r="R2774" s="1790"/>
      <c r="S2774" s="1790"/>
      <c r="T2774" s="1791"/>
      <c r="U2774" s="1789" t="s">
        <v>2854</v>
      </c>
      <c r="V2774" s="1790"/>
      <c r="W2774" s="1790"/>
      <c r="X2774" s="1790"/>
      <c r="Y2774" s="1790"/>
      <c r="Z2774" s="1791"/>
      <c r="AA2774" s="1789" t="s">
        <v>2855</v>
      </c>
      <c r="AB2774" s="1790"/>
      <c r="AC2774" s="1790"/>
      <c r="AD2774" s="1791"/>
      <c r="AE2774" s="1812"/>
      <c r="AF2774" s="1813"/>
      <c r="AG2774" s="1813"/>
      <c r="AH2774" s="1800"/>
    </row>
    <row r="2775" spans="1:34" ht="17.45" customHeight="1">
      <c r="A2775" s="1215"/>
      <c r="B2775" s="1216" t="s">
        <v>1466</v>
      </c>
      <c r="C2775" s="1829" t="s">
        <v>3224</v>
      </c>
      <c r="D2775" s="1830"/>
      <c r="E2775" s="1830"/>
      <c r="F2775" s="1830"/>
      <c r="G2775" s="1830"/>
      <c r="H2775" s="1830"/>
      <c r="I2775" s="1830"/>
      <c r="J2775" s="1829"/>
      <c r="K2775" s="1862">
        <v>1</v>
      </c>
      <c r="L2775" s="1863"/>
      <c r="M2775" s="1862">
        <v>1</v>
      </c>
      <c r="N2775" s="1864"/>
      <c r="O2775" s="1864"/>
      <c r="P2775" s="1863"/>
      <c r="Q2775" s="1862">
        <v>0</v>
      </c>
      <c r="R2775" s="1864"/>
      <c r="S2775" s="1864"/>
      <c r="T2775" s="1863"/>
      <c r="U2775" s="1859">
        <v>673.71579999999994</v>
      </c>
      <c r="V2775" s="1860"/>
      <c r="W2775" s="1860"/>
      <c r="X2775" s="1860"/>
      <c r="Y2775" s="1860"/>
      <c r="Z2775" s="1861"/>
      <c r="AA2775" s="1859">
        <v>302.67349999999999</v>
      </c>
      <c r="AB2775" s="1860"/>
      <c r="AC2775" s="1860"/>
      <c r="AD2775" s="1861"/>
      <c r="AE2775" s="1839">
        <v>673.71579999999994</v>
      </c>
      <c r="AF2775" s="1795"/>
      <c r="AG2775" s="1795"/>
      <c r="AH2775" s="1217"/>
    </row>
    <row r="2776" spans="1:34" ht="16.7" customHeight="1">
      <c r="A2776" s="1792"/>
      <c r="B2776" s="1793"/>
      <c r="C2776" s="1793"/>
      <c r="D2776" s="1793"/>
      <c r="E2776" s="1793"/>
      <c r="F2776" s="1793"/>
      <c r="G2776" s="1793"/>
      <c r="H2776" s="1793"/>
      <c r="I2776" s="1793"/>
      <c r="J2776" s="1793"/>
      <c r="K2776" s="1794" t="s">
        <v>2856</v>
      </c>
      <c r="L2776" s="1794"/>
      <c r="M2776" s="1794"/>
      <c r="N2776" s="1794"/>
      <c r="O2776" s="1794"/>
      <c r="P2776" s="1794"/>
      <c r="Q2776" s="1794"/>
      <c r="R2776" s="1794"/>
      <c r="S2776" s="1794"/>
      <c r="T2776" s="1794"/>
      <c r="U2776" s="1794"/>
      <c r="V2776" s="1794"/>
      <c r="W2776" s="1794"/>
      <c r="X2776" s="1794"/>
      <c r="Y2776" s="1794"/>
      <c r="Z2776" s="1794"/>
      <c r="AA2776" s="1795">
        <v>673.71579999999994</v>
      </c>
      <c r="AB2776" s="1795"/>
      <c r="AC2776" s="1795"/>
      <c r="AD2776" s="1795"/>
      <c r="AE2776" s="1795"/>
      <c r="AF2776" s="1795"/>
      <c r="AG2776" s="1795"/>
      <c r="AH2776" s="1213"/>
    </row>
    <row r="2777" spans="1:34" ht="17.45" customHeight="1">
      <c r="A2777" s="1801" t="s">
        <v>2857</v>
      </c>
      <c r="B2777" s="1825"/>
      <c r="C2777" s="1825"/>
      <c r="D2777" s="1825"/>
      <c r="E2777" s="1825"/>
      <c r="F2777" s="1825"/>
      <c r="G2777" s="1825"/>
      <c r="H2777" s="1825"/>
      <c r="I2777" s="1825"/>
      <c r="J2777" s="1825"/>
      <c r="K2777" s="1825"/>
      <c r="L2777" s="1825"/>
      <c r="M2777" s="1825"/>
      <c r="N2777" s="1826"/>
      <c r="O2777" s="1789" t="s">
        <v>2858</v>
      </c>
      <c r="P2777" s="1790"/>
      <c r="Q2777" s="1790"/>
      <c r="R2777" s="1790"/>
      <c r="S2777" s="1791"/>
      <c r="T2777" s="1827" t="s">
        <v>2850</v>
      </c>
      <c r="U2777" s="1790"/>
      <c r="V2777" s="1790"/>
      <c r="W2777" s="1213"/>
      <c r="X2777" s="1789" t="s">
        <v>2859</v>
      </c>
      <c r="Y2777" s="1790"/>
      <c r="Z2777" s="1790"/>
      <c r="AA2777" s="1790"/>
      <c r="AB2777" s="1790"/>
      <c r="AC2777" s="1790"/>
      <c r="AD2777" s="1791"/>
      <c r="AE2777" s="1810" t="s">
        <v>2853</v>
      </c>
      <c r="AF2777" s="1828"/>
      <c r="AG2777" s="1828"/>
      <c r="AH2777" s="1213"/>
    </row>
    <row r="2778" spans="1:34" ht="17.45" customHeight="1">
      <c r="A2778" s="1223"/>
      <c r="B2778" s="1224" t="s">
        <v>1009</v>
      </c>
      <c r="C2778" s="1875" t="s">
        <v>1010</v>
      </c>
      <c r="D2778" s="1876"/>
      <c r="E2778" s="1876"/>
      <c r="F2778" s="1876"/>
      <c r="G2778" s="1876"/>
      <c r="H2778" s="1876"/>
      <c r="I2778" s="1876"/>
      <c r="J2778" s="1876"/>
      <c r="K2778" s="1876"/>
      <c r="L2778" s="1876"/>
      <c r="M2778" s="1876"/>
      <c r="N2778" s="1875"/>
      <c r="O2778" s="1885">
        <v>0</v>
      </c>
      <c r="P2778" s="1886"/>
      <c r="Q2778" s="1886"/>
      <c r="R2778" s="1886"/>
      <c r="S2778" s="1887"/>
      <c r="T2778" s="1917">
        <v>5</v>
      </c>
      <c r="U2778" s="1886"/>
      <c r="V2778" s="1886"/>
      <c r="W2778" s="1225"/>
      <c r="X2778" s="1880">
        <v>22.268799999999999</v>
      </c>
      <c r="Y2778" s="1881"/>
      <c r="Z2778" s="1881"/>
      <c r="AA2778" s="1881"/>
      <c r="AB2778" s="1881"/>
      <c r="AC2778" s="1881"/>
      <c r="AD2778" s="1882"/>
      <c r="AE2778" s="1865">
        <v>111.34399999999999</v>
      </c>
      <c r="AF2778" s="1847"/>
      <c r="AG2778" s="1847"/>
      <c r="AH2778" s="1225"/>
    </row>
    <row r="2779" spans="1:34" ht="16.7" customHeight="1">
      <c r="A2779" s="1220"/>
      <c r="B2779" s="1209" t="s">
        <v>1027</v>
      </c>
      <c r="C2779" s="1866" t="s">
        <v>1028</v>
      </c>
      <c r="D2779" s="1867"/>
      <c r="E2779" s="1867"/>
      <c r="F2779" s="1867"/>
      <c r="G2779" s="1867"/>
      <c r="H2779" s="1867"/>
      <c r="I2779" s="1867"/>
      <c r="J2779" s="1867"/>
      <c r="K2779" s="1867"/>
      <c r="L2779" s="1867"/>
      <c r="M2779" s="1867"/>
      <c r="N2779" s="1866"/>
      <c r="O2779" s="1893">
        <v>0</v>
      </c>
      <c r="P2779" s="1894"/>
      <c r="Q2779" s="1894"/>
      <c r="R2779" s="1894"/>
      <c r="S2779" s="1895"/>
      <c r="T2779" s="1918">
        <v>1</v>
      </c>
      <c r="U2779" s="1894"/>
      <c r="V2779" s="1894"/>
      <c r="W2779" s="1222"/>
      <c r="X2779" s="1871">
        <v>22.451699999999999</v>
      </c>
      <c r="Y2779" s="1872"/>
      <c r="Z2779" s="1872"/>
      <c r="AA2779" s="1872"/>
      <c r="AB2779" s="1872"/>
      <c r="AC2779" s="1872"/>
      <c r="AD2779" s="1873"/>
      <c r="AE2779" s="1874">
        <v>22.451699999999999</v>
      </c>
      <c r="AF2779" s="1843"/>
      <c r="AG2779" s="1843"/>
      <c r="AH2779" s="1222"/>
    </row>
    <row r="2780" spans="1:34" ht="17.45" customHeight="1">
      <c r="A2780" s="1792"/>
      <c r="B2780" s="1778"/>
      <c r="C2780" s="1778"/>
      <c r="D2780" s="1778"/>
      <c r="E2780" s="1778"/>
      <c r="F2780" s="1778"/>
      <c r="G2780" s="1778"/>
      <c r="H2780" s="1778"/>
      <c r="I2780" s="1846" t="s">
        <v>2860</v>
      </c>
      <c r="J2780" s="1846"/>
      <c r="K2780" s="1846"/>
      <c r="L2780" s="1846"/>
      <c r="M2780" s="1846"/>
      <c r="N2780" s="1846"/>
      <c r="O2780" s="1846"/>
      <c r="P2780" s="1846"/>
      <c r="Q2780" s="1846"/>
      <c r="R2780" s="1846"/>
      <c r="S2780" s="1846"/>
      <c r="T2780" s="1846"/>
      <c r="U2780" s="1846"/>
      <c r="V2780" s="1846"/>
      <c r="W2780" s="1846"/>
      <c r="X2780" s="1846"/>
      <c r="Y2780" s="1846"/>
      <c r="Z2780" s="1793"/>
      <c r="AA2780" s="1847">
        <v>133.79570000000001</v>
      </c>
      <c r="AB2780" s="1847"/>
      <c r="AC2780" s="1847"/>
      <c r="AD2780" s="1847"/>
      <c r="AE2780" s="1847"/>
      <c r="AF2780" s="1847"/>
      <c r="AG2780" s="1847"/>
      <c r="AH2780" s="1814"/>
    </row>
    <row r="2781" spans="1:34" ht="16.7" customHeight="1">
      <c r="A2781" s="1844"/>
      <c r="B2781" s="1309"/>
      <c r="C2781" s="1309"/>
      <c r="D2781" s="1309"/>
      <c r="E2781" s="1309"/>
      <c r="F2781" s="1309"/>
      <c r="G2781" s="1309"/>
      <c r="H2781" s="1309"/>
      <c r="I2781" s="1840" t="s">
        <v>2861</v>
      </c>
      <c r="J2781" s="1840"/>
      <c r="K2781" s="1840"/>
      <c r="L2781" s="1840"/>
      <c r="M2781" s="1840"/>
      <c r="N2781" s="1840"/>
      <c r="O2781" s="1840"/>
      <c r="P2781" s="1840"/>
      <c r="Q2781" s="1840"/>
      <c r="R2781" s="1840"/>
      <c r="S2781" s="1840"/>
      <c r="T2781" s="1840"/>
      <c r="U2781" s="1840"/>
      <c r="V2781" s="1840"/>
      <c r="W2781" s="1840"/>
      <c r="X2781" s="1840"/>
      <c r="Y2781" s="1840"/>
      <c r="Z2781" s="1309"/>
      <c r="AA2781" s="1841">
        <v>807.51149999999996</v>
      </c>
      <c r="AB2781" s="1841"/>
      <c r="AC2781" s="1841"/>
      <c r="AD2781" s="1841"/>
      <c r="AE2781" s="1841"/>
      <c r="AF2781" s="1841"/>
      <c r="AG2781" s="1841"/>
      <c r="AH2781" s="1782"/>
    </row>
    <row r="2782" spans="1:34" ht="17.45" customHeight="1">
      <c r="A2782" s="1844"/>
      <c r="B2782" s="1309"/>
      <c r="C2782" s="1309"/>
      <c r="D2782" s="1309"/>
      <c r="E2782" s="1309"/>
      <c r="F2782" s="1309"/>
      <c r="G2782" s="1309"/>
      <c r="H2782" s="1309"/>
      <c r="I2782" s="1840" t="s">
        <v>2862</v>
      </c>
      <c r="J2782" s="1840"/>
      <c r="K2782" s="1840"/>
      <c r="L2782" s="1840"/>
      <c r="M2782" s="1840"/>
      <c r="N2782" s="1840"/>
      <c r="O2782" s="1840"/>
      <c r="P2782" s="1840"/>
      <c r="Q2782" s="1840"/>
      <c r="R2782" s="1840"/>
      <c r="S2782" s="1840"/>
      <c r="T2782" s="1840"/>
      <c r="U2782" s="1840"/>
      <c r="V2782" s="1840"/>
      <c r="W2782" s="1840"/>
      <c r="X2782" s="1840"/>
      <c r="Y2782" s="1840"/>
      <c r="Z2782" s="1309"/>
      <c r="AA2782" s="1841">
        <v>8.4644999999999992</v>
      </c>
      <c r="AB2782" s="1841"/>
      <c r="AC2782" s="1841"/>
      <c r="AD2782" s="1841"/>
      <c r="AE2782" s="1841"/>
      <c r="AF2782" s="1841"/>
      <c r="AG2782" s="1841"/>
      <c r="AH2782" s="1782"/>
    </row>
    <row r="2783" spans="1:34" ht="17.45" customHeight="1">
      <c r="A2783" s="1844"/>
      <c r="B2783" s="1309"/>
      <c r="C2783" s="1309"/>
      <c r="D2783" s="1309"/>
      <c r="E2783" s="1309"/>
      <c r="F2783" s="1309"/>
      <c r="G2783" s="1309"/>
      <c r="H2783" s="1309"/>
      <c r="I2783" s="1840" t="s">
        <v>2863</v>
      </c>
      <c r="J2783" s="1840"/>
      <c r="K2783" s="1840"/>
      <c r="L2783" s="1840"/>
      <c r="M2783" s="1840"/>
      <c r="N2783" s="1840"/>
      <c r="O2783" s="1840"/>
      <c r="P2783" s="1840"/>
      <c r="Q2783" s="1840"/>
      <c r="R2783" s="1840"/>
      <c r="S2783" s="1840"/>
      <c r="T2783" s="1840"/>
      <c r="U2783" s="1840"/>
      <c r="V2783" s="1840"/>
      <c r="W2783" s="1840"/>
      <c r="X2783" s="1840"/>
      <c r="Y2783" s="1840"/>
      <c r="Z2783" s="1309"/>
      <c r="AA2783" s="1841">
        <v>0</v>
      </c>
      <c r="AB2783" s="1841"/>
      <c r="AC2783" s="1841"/>
      <c r="AD2783" s="1841"/>
      <c r="AE2783" s="1841"/>
      <c r="AF2783" s="1841"/>
      <c r="AG2783" s="1841"/>
      <c r="AH2783" s="1782"/>
    </row>
    <row r="2784" spans="1:34" ht="16.7" customHeight="1">
      <c r="A2784" s="1845"/>
      <c r="B2784" s="1799"/>
      <c r="C2784" s="1799"/>
      <c r="D2784" s="1799"/>
      <c r="E2784" s="1799"/>
      <c r="F2784" s="1799"/>
      <c r="G2784" s="1799"/>
      <c r="H2784" s="1799"/>
      <c r="I2784" s="1842" t="s">
        <v>2864</v>
      </c>
      <c r="J2784" s="1842"/>
      <c r="K2784" s="1842"/>
      <c r="L2784" s="1842"/>
      <c r="M2784" s="1842"/>
      <c r="N2784" s="1842"/>
      <c r="O2784" s="1842"/>
      <c r="P2784" s="1842"/>
      <c r="Q2784" s="1842"/>
      <c r="R2784" s="1842"/>
      <c r="S2784" s="1842"/>
      <c r="T2784" s="1842"/>
      <c r="U2784" s="1842"/>
      <c r="V2784" s="1842"/>
      <c r="W2784" s="1842"/>
      <c r="X2784" s="1842"/>
      <c r="Y2784" s="1842"/>
      <c r="Z2784" s="1799"/>
      <c r="AA2784" s="1843">
        <v>0</v>
      </c>
      <c r="AB2784" s="1843"/>
      <c r="AC2784" s="1843"/>
      <c r="AD2784" s="1843"/>
      <c r="AE2784" s="1843"/>
      <c r="AF2784" s="1843"/>
      <c r="AG2784" s="1843"/>
      <c r="AH2784" s="1800"/>
    </row>
    <row r="2785" spans="1:34" ht="17.45" customHeight="1">
      <c r="A2785" s="1801" t="s">
        <v>2865</v>
      </c>
      <c r="B2785" s="1825"/>
      <c r="C2785" s="1825"/>
      <c r="D2785" s="1825"/>
      <c r="E2785" s="1825"/>
      <c r="F2785" s="1825"/>
      <c r="G2785" s="1825"/>
      <c r="H2785" s="1825"/>
      <c r="I2785" s="1825"/>
      <c r="J2785" s="1825"/>
      <c r="K2785" s="1825"/>
      <c r="L2785" s="1825"/>
      <c r="M2785" s="1825"/>
      <c r="N2785" s="1826"/>
      <c r="O2785" s="1789" t="s">
        <v>2850</v>
      </c>
      <c r="P2785" s="1790"/>
      <c r="Q2785" s="1790"/>
      <c r="R2785" s="1790"/>
      <c r="S2785" s="1791"/>
      <c r="T2785" s="1827" t="s">
        <v>754</v>
      </c>
      <c r="U2785" s="1790"/>
      <c r="V2785" s="1790"/>
      <c r="W2785" s="1213"/>
      <c r="X2785" s="1789" t="s">
        <v>2866</v>
      </c>
      <c r="Y2785" s="1790"/>
      <c r="Z2785" s="1790"/>
      <c r="AA2785" s="1790"/>
      <c r="AB2785" s="1790"/>
      <c r="AC2785" s="1790"/>
      <c r="AD2785" s="1791"/>
      <c r="AE2785" s="1810" t="s">
        <v>2867</v>
      </c>
      <c r="AF2785" s="1828"/>
      <c r="AG2785" s="1828"/>
      <c r="AH2785" s="1213"/>
    </row>
    <row r="2786" spans="1:34" ht="16.7" customHeight="1">
      <c r="A2786" s="1223"/>
      <c r="B2786" s="1224" t="s">
        <v>3225</v>
      </c>
      <c r="C2786" s="1875" t="s">
        <v>3226</v>
      </c>
      <c r="D2786" s="1876"/>
      <c r="E2786" s="1876"/>
      <c r="F2786" s="1876"/>
      <c r="G2786" s="1876"/>
      <c r="H2786" s="1876"/>
      <c r="I2786" s="1876"/>
      <c r="J2786" s="1876"/>
      <c r="K2786" s="1876"/>
      <c r="L2786" s="1876"/>
      <c r="M2786" s="1876"/>
      <c r="N2786" s="1875"/>
      <c r="O2786" s="1885">
        <v>0.4</v>
      </c>
      <c r="P2786" s="1886"/>
      <c r="Q2786" s="1886"/>
      <c r="R2786" s="1886"/>
      <c r="S2786" s="1887"/>
      <c r="T2786" s="1888" t="s">
        <v>2612</v>
      </c>
      <c r="U2786" s="1889"/>
      <c r="V2786" s="1889"/>
      <c r="W2786" s="1225"/>
      <c r="X2786" s="1890">
        <v>9.1156000000000006</v>
      </c>
      <c r="Y2786" s="1891"/>
      <c r="Z2786" s="1891"/>
      <c r="AA2786" s="1891"/>
      <c r="AB2786" s="1891"/>
      <c r="AC2786" s="1891"/>
      <c r="AD2786" s="1892"/>
      <c r="AE2786" s="1865">
        <v>3.6461999999999999</v>
      </c>
      <c r="AF2786" s="1847"/>
      <c r="AG2786" s="1847"/>
      <c r="AH2786" s="1225"/>
    </row>
    <row r="2787" spans="1:34" ht="17.45" customHeight="1">
      <c r="A2787" s="1218"/>
      <c r="B2787" s="1205" t="s">
        <v>3227</v>
      </c>
      <c r="C2787" s="1903" t="s">
        <v>3228</v>
      </c>
      <c r="D2787" s="1815"/>
      <c r="E2787" s="1815"/>
      <c r="F2787" s="1815"/>
      <c r="G2787" s="1815"/>
      <c r="H2787" s="1815"/>
      <c r="I2787" s="1815"/>
      <c r="J2787" s="1815"/>
      <c r="K2787" s="1815"/>
      <c r="L2787" s="1815"/>
      <c r="M2787" s="1815"/>
      <c r="N2787" s="1903"/>
      <c r="O2787" s="1910">
        <v>3.0750000000000002</v>
      </c>
      <c r="P2787" s="1911"/>
      <c r="Q2787" s="1911"/>
      <c r="R2787" s="1911"/>
      <c r="S2787" s="1912"/>
      <c r="T2787" s="1913" t="s">
        <v>2612</v>
      </c>
      <c r="U2787" s="1796"/>
      <c r="V2787" s="1796"/>
      <c r="W2787" s="1219"/>
      <c r="X2787" s="1914">
        <v>11.9665</v>
      </c>
      <c r="Y2787" s="1915"/>
      <c r="Z2787" s="1915"/>
      <c r="AA2787" s="1915"/>
      <c r="AB2787" s="1915"/>
      <c r="AC2787" s="1915"/>
      <c r="AD2787" s="1916"/>
      <c r="AE2787" s="1909">
        <v>36.796999999999997</v>
      </c>
      <c r="AF2787" s="1841"/>
      <c r="AG2787" s="1841"/>
      <c r="AH2787" s="1219"/>
    </row>
    <row r="2788" spans="1:34" ht="17.45" customHeight="1">
      <c r="A2788" s="1220"/>
      <c r="B2788" s="1209" t="s">
        <v>3229</v>
      </c>
      <c r="C2788" s="1866" t="s">
        <v>3230</v>
      </c>
      <c r="D2788" s="1867"/>
      <c r="E2788" s="1867"/>
      <c r="F2788" s="1867"/>
      <c r="G2788" s="1867"/>
      <c r="H2788" s="1867"/>
      <c r="I2788" s="1867"/>
      <c r="J2788" s="1867"/>
      <c r="K2788" s="1867"/>
      <c r="L2788" s="1867"/>
      <c r="M2788" s="1867"/>
      <c r="N2788" s="1866"/>
      <c r="O2788" s="1893">
        <v>9.7000000000000005E-4</v>
      </c>
      <c r="P2788" s="1894"/>
      <c r="Q2788" s="1894"/>
      <c r="R2788" s="1894"/>
      <c r="S2788" s="1895"/>
      <c r="T2788" s="1896" t="s">
        <v>2818</v>
      </c>
      <c r="U2788" s="1897"/>
      <c r="V2788" s="1897"/>
      <c r="W2788" s="1222"/>
      <c r="X2788" s="1898">
        <v>21.626899999999999</v>
      </c>
      <c r="Y2788" s="1899"/>
      <c r="Z2788" s="1899"/>
      <c r="AA2788" s="1899"/>
      <c r="AB2788" s="1899"/>
      <c r="AC2788" s="1899"/>
      <c r="AD2788" s="1900"/>
      <c r="AE2788" s="1874">
        <v>2.1000000000000001E-2</v>
      </c>
      <c r="AF2788" s="1843"/>
      <c r="AG2788" s="1843"/>
      <c r="AH2788" s="1222"/>
    </row>
    <row r="2789" spans="1:34" ht="16.7" customHeight="1">
      <c r="A2789" s="1792"/>
      <c r="B2789" s="1793"/>
      <c r="C2789" s="1793"/>
      <c r="D2789" s="1793"/>
      <c r="E2789" s="1793"/>
      <c r="F2789" s="1793"/>
      <c r="G2789" s="1793"/>
      <c r="H2789" s="1793"/>
      <c r="I2789" s="1794" t="s">
        <v>2869</v>
      </c>
      <c r="J2789" s="1794"/>
      <c r="K2789" s="1794"/>
      <c r="L2789" s="1794"/>
      <c r="M2789" s="1794"/>
      <c r="N2789" s="1794"/>
      <c r="O2789" s="1794"/>
      <c r="P2789" s="1794"/>
      <c r="Q2789" s="1794"/>
      <c r="R2789" s="1794"/>
      <c r="S2789" s="1794"/>
      <c r="T2789" s="1794"/>
      <c r="U2789" s="1794"/>
      <c r="V2789" s="1794"/>
      <c r="W2789" s="1794"/>
      <c r="X2789" s="1794"/>
      <c r="Y2789" s="1794"/>
      <c r="Z2789" s="1214"/>
      <c r="AA2789" s="1795">
        <v>40.464199999999998</v>
      </c>
      <c r="AB2789" s="1795"/>
      <c r="AC2789" s="1795"/>
      <c r="AD2789" s="1795"/>
      <c r="AE2789" s="1795"/>
      <c r="AF2789" s="1795"/>
      <c r="AG2789" s="1795"/>
      <c r="AH2789" s="1213"/>
    </row>
    <row r="2790" spans="1:34" ht="17.45" customHeight="1">
      <c r="A2790" s="1801" t="s">
        <v>2870</v>
      </c>
      <c r="B2790" s="1825"/>
      <c r="C2790" s="1825"/>
      <c r="D2790" s="1825"/>
      <c r="E2790" s="1825"/>
      <c r="F2790" s="1825"/>
      <c r="G2790" s="1825"/>
      <c r="H2790" s="1825"/>
      <c r="I2790" s="1825"/>
      <c r="J2790" s="1825"/>
      <c r="K2790" s="1825"/>
      <c r="L2790" s="1825"/>
      <c r="M2790" s="1825"/>
      <c r="N2790" s="1826"/>
      <c r="O2790" s="1789" t="s">
        <v>2850</v>
      </c>
      <c r="P2790" s="1790"/>
      <c r="Q2790" s="1790"/>
      <c r="R2790" s="1790"/>
      <c r="S2790" s="1791"/>
      <c r="T2790" s="1827" t="s">
        <v>754</v>
      </c>
      <c r="U2790" s="1790"/>
      <c r="V2790" s="1790"/>
      <c r="W2790" s="1213"/>
      <c r="X2790" s="1789" t="s">
        <v>2866</v>
      </c>
      <c r="Y2790" s="1790"/>
      <c r="Z2790" s="1790"/>
      <c r="AA2790" s="1790"/>
      <c r="AB2790" s="1790"/>
      <c r="AC2790" s="1790"/>
      <c r="AD2790" s="1791"/>
      <c r="AE2790" s="1810" t="s">
        <v>2867</v>
      </c>
      <c r="AF2790" s="1828"/>
      <c r="AG2790" s="1828"/>
      <c r="AH2790" s="1213"/>
    </row>
    <row r="2791" spans="1:34" ht="17.45" customHeight="1">
      <c r="A2791" s="1792"/>
      <c r="B2791" s="1793"/>
      <c r="C2791" s="1793"/>
      <c r="D2791" s="1793"/>
      <c r="E2791" s="1793"/>
      <c r="F2791" s="1793"/>
      <c r="G2791" s="1793"/>
      <c r="H2791" s="1793"/>
      <c r="I2791" s="1794" t="s">
        <v>2871</v>
      </c>
      <c r="J2791" s="1794"/>
      <c r="K2791" s="1794"/>
      <c r="L2791" s="1794"/>
      <c r="M2791" s="1794"/>
      <c r="N2791" s="1794"/>
      <c r="O2791" s="1794"/>
      <c r="P2791" s="1794"/>
      <c r="Q2791" s="1794"/>
      <c r="R2791" s="1794"/>
      <c r="S2791" s="1794"/>
      <c r="T2791" s="1794"/>
      <c r="U2791" s="1794"/>
      <c r="V2791" s="1794"/>
      <c r="W2791" s="1794"/>
      <c r="X2791" s="1794"/>
      <c r="Y2791" s="1794"/>
      <c r="Z2791" s="1214"/>
      <c r="AA2791" s="1795">
        <v>0</v>
      </c>
      <c r="AB2791" s="1795"/>
      <c r="AC2791" s="1795"/>
      <c r="AD2791" s="1795"/>
      <c r="AE2791" s="1795"/>
      <c r="AF2791" s="1795"/>
      <c r="AG2791" s="1795"/>
      <c r="AH2791" s="1213"/>
    </row>
    <row r="2792" spans="1:34" ht="16.7" customHeight="1">
      <c r="A2792" s="1801" t="s">
        <v>2872</v>
      </c>
      <c r="B2792" s="1825"/>
      <c r="C2792" s="1825"/>
      <c r="D2792" s="1825"/>
      <c r="E2792" s="1825"/>
      <c r="F2792" s="1825"/>
      <c r="G2792" s="1825"/>
      <c r="H2792" s="1825"/>
      <c r="I2792" s="1825"/>
      <c r="J2792" s="1825"/>
      <c r="K2792" s="1825"/>
      <c r="L2792" s="1825"/>
      <c r="M2792" s="1825"/>
      <c r="N2792" s="1826"/>
      <c r="O2792" s="1789" t="s">
        <v>2850</v>
      </c>
      <c r="P2792" s="1790"/>
      <c r="Q2792" s="1790"/>
      <c r="R2792" s="1790"/>
      <c r="S2792" s="1791"/>
      <c r="T2792" s="1827" t="s">
        <v>754</v>
      </c>
      <c r="U2792" s="1790"/>
      <c r="V2792" s="1790"/>
      <c r="W2792" s="1213"/>
      <c r="X2792" s="1789" t="s">
        <v>2866</v>
      </c>
      <c r="Y2792" s="1790"/>
      <c r="Z2792" s="1790"/>
      <c r="AA2792" s="1790"/>
      <c r="AB2792" s="1790"/>
      <c r="AC2792" s="1790"/>
      <c r="AD2792" s="1791"/>
      <c r="AE2792" s="1810" t="s">
        <v>2867</v>
      </c>
      <c r="AF2792" s="1828"/>
      <c r="AG2792" s="1828"/>
      <c r="AH2792" s="1213"/>
    </row>
    <row r="2793" spans="1:34" ht="17.45" customHeight="1">
      <c r="A2793" s="1901" t="s">
        <v>3231</v>
      </c>
      <c r="B2793" s="1902"/>
      <c r="C2793" s="1902"/>
      <c r="D2793" s="1902"/>
      <c r="E2793" s="1902"/>
      <c r="F2793" s="1875" t="s">
        <v>3232</v>
      </c>
      <c r="G2793" s="1876"/>
      <c r="H2793" s="1876"/>
      <c r="I2793" s="1876"/>
      <c r="J2793" s="1876"/>
      <c r="K2793" s="1876"/>
      <c r="L2793" s="1876"/>
      <c r="M2793" s="1876"/>
      <c r="N2793" s="1875"/>
      <c r="O2793" s="1885">
        <v>4.0000000000000002E-4</v>
      </c>
      <c r="P2793" s="1886"/>
      <c r="Q2793" s="1886"/>
      <c r="R2793" s="1886"/>
      <c r="S2793" s="1887"/>
      <c r="T2793" s="1888" t="s">
        <v>109</v>
      </c>
      <c r="U2793" s="1889"/>
      <c r="V2793" s="1889"/>
      <c r="W2793" s="1225"/>
      <c r="X2793" s="1890">
        <v>33.54</v>
      </c>
      <c r="Y2793" s="1891"/>
      <c r="Z2793" s="1891"/>
      <c r="AA2793" s="1891"/>
      <c r="AB2793" s="1891"/>
      <c r="AC2793" s="1891"/>
      <c r="AD2793" s="1892"/>
      <c r="AE2793" s="1865">
        <v>1.34E-2</v>
      </c>
      <c r="AF2793" s="1847"/>
      <c r="AG2793" s="1847"/>
      <c r="AH2793" s="1225"/>
    </row>
    <row r="2794" spans="1:34" ht="16.7" customHeight="1">
      <c r="A2794" s="1819" t="s">
        <v>3233</v>
      </c>
      <c r="B2794" s="1820"/>
      <c r="C2794" s="1820"/>
      <c r="D2794" s="1820"/>
      <c r="E2794" s="1820"/>
      <c r="F2794" s="1866" t="s">
        <v>3234</v>
      </c>
      <c r="G2794" s="1867"/>
      <c r="H2794" s="1867"/>
      <c r="I2794" s="1867"/>
      <c r="J2794" s="1867"/>
      <c r="K2794" s="1867"/>
      <c r="L2794" s="1867"/>
      <c r="M2794" s="1867"/>
      <c r="N2794" s="1866"/>
      <c r="O2794" s="1893">
        <v>3.0799999999999998E-3</v>
      </c>
      <c r="P2794" s="1894"/>
      <c r="Q2794" s="1894"/>
      <c r="R2794" s="1894"/>
      <c r="S2794" s="1895"/>
      <c r="T2794" s="1896" t="s">
        <v>109</v>
      </c>
      <c r="U2794" s="1897"/>
      <c r="V2794" s="1897"/>
      <c r="W2794" s="1222"/>
      <c r="X2794" s="1898">
        <v>33.54</v>
      </c>
      <c r="Y2794" s="1899"/>
      <c r="Z2794" s="1899"/>
      <c r="AA2794" s="1899"/>
      <c r="AB2794" s="1899"/>
      <c r="AC2794" s="1899"/>
      <c r="AD2794" s="1900"/>
      <c r="AE2794" s="1874">
        <v>0.1033</v>
      </c>
      <c r="AF2794" s="1843"/>
      <c r="AG2794" s="1843"/>
      <c r="AH2794" s="1222"/>
    </row>
    <row r="2795" spans="1:34" ht="17.45" customHeight="1">
      <c r="A2795" s="1792"/>
      <c r="B2795" s="1793"/>
      <c r="C2795" s="1793"/>
      <c r="D2795" s="1793"/>
      <c r="E2795" s="1793"/>
      <c r="F2795" s="1793"/>
      <c r="G2795" s="1793"/>
      <c r="H2795" s="1793"/>
      <c r="I2795" s="1793"/>
      <c r="J2795" s="1793"/>
      <c r="K2795" s="1794" t="s">
        <v>2873</v>
      </c>
      <c r="L2795" s="1794"/>
      <c r="M2795" s="1794"/>
      <c r="N2795" s="1794"/>
      <c r="O2795" s="1794"/>
      <c r="P2795" s="1794"/>
      <c r="Q2795" s="1794"/>
      <c r="R2795" s="1794"/>
      <c r="S2795" s="1794"/>
      <c r="T2795" s="1794"/>
      <c r="U2795" s="1794"/>
      <c r="V2795" s="1794"/>
      <c r="W2795" s="1794"/>
      <c r="X2795" s="1794"/>
      <c r="Y2795" s="1794"/>
      <c r="Z2795" s="1794"/>
      <c r="AA2795" s="1794"/>
      <c r="AB2795" s="1214"/>
      <c r="AC2795" s="1795">
        <v>0.1167</v>
      </c>
      <c r="AD2795" s="1795"/>
      <c r="AE2795" s="1795"/>
      <c r="AF2795" s="1795"/>
      <c r="AG2795" s="1795"/>
      <c r="AH2795" s="1213"/>
    </row>
    <row r="2796" spans="1:34" ht="17.45" customHeight="1">
      <c r="A2796" s="1801" t="s">
        <v>2874</v>
      </c>
      <c r="B2796" s="1825"/>
      <c r="C2796" s="1825"/>
      <c r="D2796" s="1825"/>
      <c r="E2796" s="1825"/>
      <c r="F2796" s="1825"/>
      <c r="G2796" s="1825"/>
      <c r="H2796" s="1825"/>
      <c r="I2796" s="1825"/>
      <c r="J2796" s="1826"/>
      <c r="K2796" s="1789" t="s">
        <v>2850</v>
      </c>
      <c r="L2796" s="1791"/>
      <c r="M2796" s="1855" t="s">
        <v>2875</v>
      </c>
      <c r="N2796" s="1856"/>
      <c r="O2796" s="1857"/>
      <c r="P2796" s="1855" t="s">
        <v>2876</v>
      </c>
      <c r="Q2796" s="1856"/>
      <c r="R2796" s="1857"/>
      <c r="S2796" s="1855" t="s">
        <v>2877</v>
      </c>
      <c r="T2796" s="1857"/>
      <c r="U2796" s="1789" t="s">
        <v>2878</v>
      </c>
      <c r="V2796" s="1790"/>
      <c r="W2796" s="1791"/>
      <c r="X2796" s="1789" t="s">
        <v>2879</v>
      </c>
      <c r="Y2796" s="1790"/>
      <c r="Z2796" s="1790"/>
      <c r="AA2796" s="1790"/>
      <c r="AB2796" s="1791"/>
      <c r="AC2796" s="1789" t="s">
        <v>2880</v>
      </c>
      <c r="AD2796" s="1791"/>
      <c r="AE2796" s="1810" t="s">
        <v>2867</v>
      </c>
      <c r="AF2796" s="1828"/>
      <c r="AG2796" s="1828"/>
      <c r="AH2796" s="1213"/>
    </row>
    <row r="2797" spans="1:34" ht="16.7" customHeight="1">
      <c r="A2797" s="1901" t="s">
        <v>3235</v>
      </c>
      <c r="B2797" s="1902"/>
      <c r="C2797" s="1902"/>
      <c r="D2797" s="1902"/>
      <c r="E2797" s="1902"/>
      <c r="F2797" s="1875" t="s">
        <v>3232</v>
      </c>
      <c r="G2797" s="1876"/>
      <c r="H2797" s="1876"/>
      <c r="I2797" s="1876"/>
      <c r="J2797" s="1875"/>
      <c r="K2797" s="1877">
        <v>4.0000000000000002E-4</v>
      </c>
      <c r="L2797" s="1878"/>
      <c r="M2797" s="1890">
        <v>0</v>
      </c>
      <c r="N2797" s="1891"/>
      <c r="O2797" s="1892"/>
      <c r="P2797" s="1890">
        <v>0</v>
      </c>
      <c r="Q2797" s="1891"/>
      <c r="R2797" s="1892"/>
      <c r="S2797" s="1890">
        <v>0</v>
      </c>
      <c r="T2797" s="1892"/>
      <c r="U2797" s="1890">
        <v>1.1000000000000001</v>
      </c>
      <c r="V2797" s="1891"/>
      <c r="W2797" s="1892"/>
      <c r="X2797" s="1890">
        <v>0.88</v>
      </c>
      <c r="Y2797" s="1891"/>
      <c r="Z2797" s="1891"/>
      <c r="AA2797" s="1891"/>
      <c r="AB2797" s="1892"/>
      <c r="AC2797" s="1890">
        <v>0.72</v>
      </c>
      <c r="AD2797" s="1892"/>
      <c r="AE2797" s="1865">
        <v>0</v>
      </c>
      <c r="AF2797" s="1847"/>
      <c r="AG2797" s="1847"/>
      <c r="AH2797" s="1225"/>
    </row>
    <row r="2798" spans="1:34" ht="17.45" customHeight="1">
      <c r="A2798" s="1819" t="s">
        <v>3236</v>
      </c>
      <c r="B2798" s="1820"/>
      <c r="C2798" s="1820"/>
      <c r="D2798" s="1820"/>
      <c r="E2798" s="1820"/>
      <c r="F2798" s="1866" t="s">
        <v>3234</v>
      </c>
      <c r="G2798" s="1867"/>
      <c r="H2798" s="1867"/>
      <c r="I2798" s="1867"/>
      <c r="J2798" s="1866"/>
      <c r="K2798" s="1868">
        <v>3.0799999999999998E-3</v>
      </c>
      <c r="L2798" s="1869"/>
      <c r="M2798" s="1898">
        <v>0</v>
      </c>
      <c r="N2798" s="1899"/>
      <c r="O2798" s="1900"/>
      <c r="P2798" s="1898">
        <v>0</v>
      </c>
      <c r="Q2798" s="1899"/>
      <c r="R2798" s="1900"/>
      <c r="S2798" s="1898">
        <v>0</v>
      </c>
      <c r="T2798" s="1900"/>
      <c r="U2798" s="1898">
        <v>1.1000000000000001</v>
      </c>
      <c r="V2798" s="1899"/>
      <c r="W2798" s="1900"/>
      <c r="X2798" s="1898">
        <v>0.88</v>
      </c>
      <c r="Y2798" s="1899"/>
      <c r="Z2798" s="1899"/>
      <c r="AA2798" s="1899"/>
      <c r="AB2798" s="1900"/>
      <c r="AC2798" s="1898">
        <v>0.72</v>
      </c>
      <c r="AD2798" s="1900"/>
      <c r="AE2798" s="1874">
        <v>0</v>
      </c>
      <c r="AF2798" s="1843"/>
      <c r="AG2798" s="1843"/>
      <c r="AH2798" s="1222"/>
    </row>
    <row r="2799" spans="1:34" ht="17.45" customHeight="1">
      <c r="A2799" s="1853"/>
      <c r="B2799" s="1778"/>
      <c r="C2799" s="1778"/>
      <c r="D2799" s="1778"/>
      <c r="E2799" s="1778"/>
      <c r="F2799" s="1778"/>
      <c r="G2799" s="1778"/>
      <c r="H2799" s="1778"/>
      <c r="I2799" s="1846" t="s">
        <v>2881</v>
      </c>
      <c r="J2799" s="1846"/>
      <c r="K2799" s="1846"/>
      <c r="L2799" s="1846"/>
      <c r="M2799" s="1846"/>
      <c r="N2799" s="1846"/>
      <c r="O2799" s="1846"/>
      <c r="P2799" s="1846"/>
      <c r="Q2799" s="1846"/>
      <c r="R2799" s="1846"/>
      <c r="S2799" s="1846"/>
      <c r="T2799" s="1846"/>
      <c r="U2799" s="1846"/>
      <c r="V2799" s="1846"/>
      <c r="W2799" s="1846"/>
      <c r="X2799" s="1846"/>
      <c r="Y2799" s="1846"/>
      <c r="Z2799" s="1203"/>
      <c r="AA2799" s="1847">
        <v>0</v>
      </c>
      <c r="AB2799" s="1847"/>
      <c r="AC2799" s="1847"/>
      <c r="AD2799" s="1847"/>
      <c r="AE2799" s="1847"/>
      <c r="AF2799" s="1847"/>
      <c r="AG2799" s="1847"/>
      <c r="AH2799" s="1204"/>
    </row>
    <row r="2800" spans="1:34" ht="5.0999999999999996" customHeight="1">
      <c r="A2800" s="1854"/>
      <c r="B2800" s="1309"/>
      <c r="C2800" s="1309"/>
      <c r="D2800" s="1309"/>
      <c r="E2800" s="1309"/>
      <c r="F2800" s="1309"/>
      <c r="G2800" s="1309"/>
      <c r="H2800" s="1309"/>
      <c r="I2800" s="1309"/>
      <c r="J2800" s="1309"/>
      <c r="K2800" s="1309"/>
      <c r="L2800" s="1309"/>
      <c r="M2800" s="1309"/>
      <c r="N2800" s="1309"/>
      <c r="O2800" s="1309"/>
      <c r="P2800" s="1309"/>
      <c r="Q2800" s="1309"/>
      <c r="R2800" s="1309"/>
      <c r="S2800" s="1309"/>
      <c r="T2800" s="1309"/>
      <c r="U2800" s="1309"/>
      <c r="V2800" s="1309"/>
      <c r="W2800" s="1309"/>
      <c r="X2800" s="1309"/>
      <c r="Y2800" s="1309"/>
      <c r="Z2800" s="1309"/>
      <c r="AA2800" s="1309"/>
      <c r="AB2800" s="1309"/>
      <c r="AC2800" s="1309"/>
      <c r="AD2800" s="1309"/>
      <c r="AE2800" s="1309"/>
      <c r="AF2800" s="1309"/>
      <c r="AG2800" s="1309"/>
      <c r="AH2800" s="1782"/>
    </row>
    <row r="2801" spans="1:34" ht="17.45" customHeight="1">
      <c r="A2801" s="1845"/>
      <c r="B2801" s="1799"/>
      <c r="C2801" s="1799"/>
      <c r="D2801" s="1799"/>
      <c r="E2801" s="1799"/>
      <c r="F2801" s="1799"/>
      <c r="G2801" s="1799"/>
      <c r="H2801" s="1799"/>
      <c r="I2801" s="1842" t="s">
        <v>2882</v>
      </c>
      <c r="J2801" s="1842"/>
      <c r="K2801" s="1842"/>
      <c r="L2801" s="1842"/>
      <c r="M2801" s="1842"/>
      <c r="N2801" s="1842"/>
      <c r="O2801" s="1842"/>
      <c r="P2801" s="1842"/>
      <c r="Q2801" s="1842"/>
      <c r="R2801" s="1842"/>
      <c r="S2801" s="1842"/>
      <c r="T2801" s="1842"/>
      <c r="U2801" s="1842"/>
      <c r="V2801" s="1842"/>
      <c r="W2801" s="1842"/>
      <c r="X2801" s="1842"/>
      <c r="Y2801" s="1842"/>
      <c r="Z2801" s="1212"/>
      <c r="AA2801" s="1848">
        <v>49.05</v>
      </c>
      <c r="AB2801" s="1848"/>
      <c r="AC2801" s="1848"/>
      <c r="AD2801" s="1848"/>
      <c r="AE2801" s="1848"/>
      <c r="AF2801" s="1848"/>
      <c r="AG2801" s="1848"/>
      <c r="AH2801" s="1208"/>
    </row>
    <row r="2802" spans="1:34" ht="45.75" customHeight="1">
      <c r="A2802" s="1849" t="s">
        <v>2883</v>
      </c>
      <c r="B2802" s="1850"/>
      <c r="C2802" s="1850"/>
      <c r="D2802" s="1850"/>
      <c r="E2802" s="1851"/>
      <c r="F2802" s="1852"/>
      <c r="G2802" s="1852"/>
      <c r="H2802" s="1852"/>
      <c r="I2802" s="1852"/>
      <c r="J2802" s="1852"/>
      <c r="K2802" s="1852"/>
      <c r="L2802" s="1852"/>
      <c r="M2802" s="1852"/>
      <c r="N2802" s="1852"/>
      <c r="O2802" s="1852"/>
      <c r="P2802" s="1852"/>
      <c r="Q2802" s="1852"/>
      <c r="R2802" s="1852"/>
      <c r="S2802" s="1852"/>
      <c r="T2802" s="1852"/>
      <c r="U2802" s="1852"/>
      <c r="V2802" s="1852"/>
      <c r="W2802" s="1852"/>
      <c r="X2802" s="1852"/>
      <c r="Y2802" s="1852"/>
      <c r="Z2802" s="1852"/>
      <c r="AA2802" s="1852"/>
      <c r="AB2802" s="1852"/>
      <c r="AC2802" s="1852"/>
      <c r="AD2802" s="1852"/>
      <c r="AE2802" s="1852"/>
      <c r="AF2802" s="1852"/>
      <c r="AG2802" s="1852"/>
      <c r="AH2802" s="1851"/>
    </row>
    <row r="2803" spans="1:34" ht="128.65" customHeight="1">
      <c r="A2803" s="1220"/>
      <c r="B2803" s="1221"/>
      <c r="C2803" s="1221"/>
      <c r="D2803" s="1221"/>
      <c r="E2803" s="1221"/>
      <c r="F2803" s="1221"/>
      <c r="G2803" s="1221"/>
      <c r="H2803" s="1221"/>
      <c r="I2803" s="1221"/>
      <c r="J2803" s="1221"/>
      <c r="K2803" s="1221"/>
      <c r="L2803" s="1221"/>
      <c r="M2803" s="1221"/>
      <c r="N2803" s="1221"/>
      <c r="O2803" s="1221"/>
      <c r="P2803" s="1221"/>
      <c r="Q2803" s="1221"/>
      <c r="R2803" s="1221"/>
      <c r="S2803" s="1221"/>
      <c r="T2803" s="1221"/>
      <c r="U2803" s="1221"/>
      <c r="V2803" s="1221"/>
      <c r="W2803" s="1221"/>
      <c r="X2803" s="1221"/>
      <c r="Y2803" s="1221"/>
      <c r="Z2803" s="1221"/>
      <c r="AA2803" s="1221"/>
      <c r="AB2803" s="1221"/>
      <c r="AC2803" s="1221"/>
      <c r="AD2803" s="1221"/>
      <c r="AE2803" s="1221"/>
      <c r="AF2803" s="1221"/>
      <c r="AG2803" s="1221"/>
      <c r="AH2803" s="1222"/>
    </row>
    <row r="2804" spans="1:34" ht="5.85" customHeight="1">
      <c r="A2804" s="1777"/>
      <c r="B2804" s="1778"/>
      <c r="C2804" s="1778"/>
      <c r="D2804" s="1778"/>
      <c r="E2804" s="1778"/>
      <c r="F2804" s="1778"/>
      <c r="G2804" s="1778"/>
      <c r="H2804" s="1778"/>
      <c r="I2804" s="1778"/>
      <c r="J2804" s="1778"/>
      <c r="K2804" s="1778"/>
      <c r="L2804" s="1778"/>
      <c r="M2804" s="1778"/>
      <c r="N2804" s="1778"/>
      <c r="O2804" s="1778"/>
      <c r="P2804" s="1778"/>
      <c r="Q2804" s="1778"/>
      <c r="R2804" s="1778"/>
      <c r="S2804" s="1778"/>
      <c r="T2804" s="1778"/>
      <c r="U2804" s="1778"/>
      <c r="V2804" s="1778"/>
      <c r="W2804" s="1778"/>
      <c r="X2804" s="1778"/>
      <c r="Y2804" s="1778"/>
      <c r="Z2804" s="1778"/>
      <c r="AA2804" s="1778"/>
      <c r="AB2804" s="1778"/>
      <c r="AC2804" s="1778"/>
      <c r="AD2804" s="1778"/>
      <c r="AE2804" s="1778"/>
      <c r="AF2804" s="1778"/>
      <c r="AG2804" s="1778"/>
      <c r="AH2804" s="1779"/>
    </row>
    <row r="2805" spans="1:34" ht="11.65" customHeight="1">
      <c r="A2805" s="1780" t="s">
        <v>2834</v>
      </c>
      <c r="B2805" s="1310"/>
      <c r="C2805" s="1310"/>
      <c r="D2805" s="1310"/>
      <c r="E2805" s="1310"/>
      <c r="F2805" s="1310"/>
      <c r="G2805" s="1310"/>
      <c r="H2805" s="1310"/>
      <c r="I2805" s="1310"/>
      <c r="J2805" s="1310"/>
      <c r="K2805" s="1310"/>
      <c r="L2805" s="1310"/>
      <c r="M2805" s="1310"/>
      <c r="N2805" s="1310"/>
      <c r="O2805" s="1310"/>
      <c r="P2805" s="1310"/>
      <c r="Q2805" s="1310"/>
      <c r="R2805" s="1310"/>
      <c r="S2805" s="1310"/>
      <c r="T2805" s="1310"/>
      <c r="U2805" s="1310"/>
      <c r="V2805" s="1310"/>
      <c r="W2805" s="1310"/>
      <c r="X2805" s="1310"/>
      <c r="Y2805" s="1310"/>
      <c r="Z2805" s="1310"/>
      <c r="AA2805" s="1310"/>
      <c r="AB2805" s="1310"/>
      <c r="AC2805" s="1310"/>
      <c r="AD2805" s="1309"/>
      <c r="AE2805" s="1309"/>
      <c r="AF2805" s="1781" t="s">
        <v>3237</v>
      </c>
      <c r="AG2805" s="1781"/>
      <c r="AH2805" s="1782"/>
    </row>
    <row r="2806" spans="1:34" ht="5.85" customHeight="1">
      <c r="A2806" s="1780"/>
      <c r="B2806" s="1310"/>
      <c r="C2806" s="1310"/>
      <c r="D2806" s="1310"/>
      <c r="E2806" s="1310"/>
      <c r="F2806" s="1310"/>
      <c r="G2806" s="1310"/>
      <c r="H2806" s="1310"/>
      <c r="I2806" s="1310"/>
      <c r="J2806" s="1310"/>
      <c r="K2806" s="1310"/>
      <c r="L2806" s="1310"/>
      <c r="M2806" s="1310"/>
      <c r="N2806" s="1310"/>
      <c r="O2806" s="1310"/>
      <c r="P2806" s="1310"/>
      <c r="Q2806" s="1310"/>
      <c r="R2806" s="1310"/>
      <c r="S2806" s="1310"/>
      <c r="T2806" s="1310"/>
      <c r="U2806" s="1310"/>
      <c r="V2806" s="1310"/>
      <c r="W2806" s="1310"/>
      <c r="X2806" s="1310"/>
      <c r="Y2806" s="1310"/>
      <c r="Z2806" s="1310"/>
      <c r="AA2806" s="1310"/>
      <c r="AB2806" s="1310"/>
      <c r="AC2806" s="1310"/>
      <c r="AD2806" s="1311"/>
      <c r="AE2806" s="1311"/>
      <c r="AF2806" s="1311"/>
      <c r="AG2806" s="1311"/>
      <c r="AH2806" s="1782"/>
    </row>
    <row r="2807" spans="1:34" ht="10.9" customHeight="1">
      <c r="A2807" s="1783" t="s">
        <v>2836</v>
      </c>
      <c r="B2807" s="1784"/>
      <c r="C2807" s="1784"/>
      <c r="D2807" s="1784"/>
      <c r="E2807" s="1784"/>
      <c r="F2807" s="1784"/>
      <c r="G2807" s="1784"/>
      <c r="H2807" s="1784"/>
      <c r="I2807" s="1784"/>
      <c r="J2807" s="1784"/>
      <c r="K2807" s="1784"/>
      <c r="L2807" s="1784"/>
      <c r="M2807" s="1784"/>
      <c r="N2807" s="1784"/>
      <c r="O2807" s="1784"/>
      <c r="P2807" s="1784"/>
      <c r="Q2807" s="1784"/>
      <c r="R2807" s="1784"/>
      <c r="S2807" s="1784"/>
      <c r="T2807" s="1784"/>
      <c r="U2807" s="1784"/>
      <c r="V2807" s="1784"/>
      <c r="W2807" s="1784"/>
      <c r="X2807" s="1784"/>
      <c r="Y2807" s="1784"/>
      <c r="Z2807" s="1784"/>
      <c r="AA2807" s="1784"/>
      <c r="AB2807" s="1784"/>
      <c r="AC2807" s="1784"/>
      <c r="AD2807" s="1311"/>
      <c r="AE2807" s="1311"/>
      <c r="AF2807" s="1311"/>
      <c r="AG2807" s="1311"/>
      <c r="AH2807" s="1782"/>
    </row>
    <row r="2808" spans="1:34" ht="23.25" customHeight="1">
      <c r="A2808" s="1785" t="s">
        <v>2837</v>
      </c>
      <c r="B2808" s="1786"/>
      <c r="C2808" s="1786"/>
      <c r="D2808" s="1786"/>
      <c r="E2808" s="1786"/>
      <c r="F2808" s="1786"/>
      <c r="G2808" s="1786"/>
      <c r="H2808" s="1786"/>
      <c r="I2808" s="1786"/>
      <c r="J2808" s="1786"/>
      <c r="K2808" s="1786"/>
      <c r="L2808" s="1786"/>
      <c r="M2808" s="1786"/>
      <c r="N2808" s="1786"/>
      <c r="O2808" s="1786"/>
      <c r="P2808" s="1786"/>
      <c r="Q2808" s="1786"/>
      <c r="R2808" s="1786"/>
      <c r="S2808" s="1786"/>
      <c r="T2808" s="1786"/>
      <c r="U2808" s="1786"/>
      <c r="V2808" s="1786"/>
      <c r="W2808" s="1786"/>
      <c r="X2808" s="1786"/>
      <c r="Y2808" s="1786"/>
      <c r="Z2808" s="1786"/>
      <c r="AA2808" s="1786"/>
      <c r="AB2808" s="1786"/>
      <c r="AC2808" s="1786"/>
      <c r="AD2808" s="1311"/>
      <c r="AE2808" s="1311"/>
      <c r="AF2808" s="1311"/>
      <c r="AG2808" s="1311"/>
      <c r="AH2808" s="1782"/>
    </row>
    <row r="2809" spans="1:34" ht="5.85" customHeight="1">
      <c r="A2809" s="1787" t="s">
        <v>2838</v>
      </c>
      <c r="B2809" s="1788"/>
      <c r="C2809" s="1788"/>
      <c r="D2809" s="1788"/>
      <c r="E2809" s="1788"/>
      <c r="F2809" s="1788"/>
      <c r="G2809" s="1788"/>
      <c r="H2809" s="1788"/>
      <c r="I2809" s="1788"/>
      <c r="J2809" s="1788"/>
      <c r="K2809" s="1788"/>
      <c r="L2809" s="1788"/>
      <c r="M2809" s="1788"/>
      <c r="N2809" s="1788"/>
      <c r="O2809" s="1788"/>
      <c r="P2809" s="1788"/>
      <c r="Q2809" s="1788"/>
      <c r="R2809" s="1788"/>
      <c r="S2809" s="1788"/>
      <c r="T2809" s="1788"/>
      <c r="U2809" s="1788"/>
      <c r="V2809" s="1788"/>
      <c r="W2809" s="1788"/>
      <c r="X2809" s="1788"/>
      <c r="Y2809" s="1788"/>
      <c r="Z2809" s="1788"/>
      <c r="AA2809" s="1788"/>
      <c r="AB2809" s="1788"/>
      <c r="AC2809" s="1788"/>
      <c r="AD2809" s="1311"/>
      <c r="AE2809" s="1311"/>
      <c r="AF2809" s="1311"/>
      <c r="AG2809" s="1311"/>
      <c r="AH2809" s="1782"/>
    </row>
    <row r="2810" spans="1:34" ht="5.85" customHeight="1">
      <c r="A2810" s="1787"/>
      <c r="B2810" s="1788"/>
      <c r="C2810" s="1788"/>
      <c r="D2810" s="1788"/>
      <c r="E2810" s="1788"/>
      <c r="F2810" s="1788"/>
      <c r="G2810" s="1788"/>
      <c r="H2810" s="1788"/>
      <c r="I2810" s="1788"/>
      <c r="J2810" s="1788"/>
      <c r="K2810" s="1788"/>
      <c r="L2810" s="1788"/>
      <c r="M2810" s="1788"/>
      <c r="N2810" s="1788"/>
      <c r="O2810" s="1788"/>
      <c r="P2810" s="1788"/>
      <c r="Q2810" s="1788"/>
      <c r="R2810" s="1788"/>
      <c r="S2810" s="1788"/>
      <c r="T2810" s="1788"/>
      <c r="U2810" s="1788"/>
      <c r="V2810" s="1788"/>
      <c r="W2810" s="1788"/>
      <c r="X2810" s="1788"/>
      <c r="Y2810" s="1788"/>
      <c r="Z2810" s="1788"/>
      <c r="AA2810" s="1788"/>
      <c r="AB2810" s="1788"/>
      <c r="AC2810" s="1788"/>
      <c r="AD2810" s="1782"/>
      <c r="AE2810" s="1309"/>
      <c r="AF2810" s="1309"/>
      <c r="AG2810" s="1309"/>
      <c r="AH2810" s="1782"/>
    </row>
    <row r="2811" spans="1:34" ht="10.9" customHeight="1">
      <c r="A2811" s="1787" t="s">
        <v>2839</v>
      </c>
      <c r="B2811" s="1788"/>
      <c r="C2811" s="1788"/>
      <c r="D2811" s="1788"/>
      <c r="E2811" s="1788"/>
      <c r="F2811" s="1788"/>
      <c r="G2811" s="1788"/>
      <c r="H2811" s="1788"/>
      <c r="I2811" s="1788"/>
      <c r="J2811" s="1788"/>
      <c r="K2811" s="1788"/>
      <c r="L2811" s="1788"/>
      <c r="M2811" s="1788"/>
      <c r="N2811" s="1788"/>
      <c r="O2811" s="1788"/>
      <c r="P2811" s="1788"/>
      <c r="Q2811" s="1788"/>
      <c r="R2811" s="1788"/>
      <c r="S2811" s="1788"/>
      <c r="T2811" s="1788"/>
      <c r="U2811" s="1788"/>
      <c r="V2811" s="1788"/>
      <c r="W2811" s="1788"/>
      <c r="X2811" s="1788"/>
      <c r="Y2811" s="1788"/>
      <c r="Z2811" s="1788"/>
      <c r="AA2811" s="1788"/>
      <c r="AB2811" s="1788"/>
      <c r="AC2811" s="1788"/>
      <c r="AD2811" s="1818" t="s">
        <v>2840</v>
      </c>
      <c r="AE2811" s="1818"/>
      <c r="AF2811" s="1206">
        <v>21.23</v>
      </c>
      <c r="AG2811" s="1207" t="s">
        <v>5</v>
      </c>
      <c r="AH2811" s="1800"/>
    </row>
    <row r="2812" spans="1:34" ht="11.65" customHeight="1">
      <c r="A2812" s="1819" t="s">
        <v>2841</v>
      </c>
      <c r="B2812" s="1820"/>
      <c r="C2812" s="1820"/>
      <c r="D2812" s="1820"/>
      <c r="E2812" s="1820"/>
      <c r="F2812" s="1820"/>
      <c r="G2812" s="1820"/>
      <c r="H2812" s="1820"/>
      <c r="I2812" s="1820"/>
      <c r="J2812" s="1820"/>
      <c r="K2812" s="1820"/>
      <c r="L2812" s="1820"/>
      <c r="M2812" s="1820"/>
      <c r="N2812" s="1820"/>
      <c r="O2812" s="1820"/>
      <c r="P2812" s="1820"/>
      <c r="Q2812" s="1820"/>
      <c r="R2812" s="1820"/>
      <c r="S2812" s="1820"/>
      <c r="T2812" s="1820"/>
      <c r="U2812" s="1820"/>
      <c r="V2812" s="1820"/>
      <c r="W2812" s="1820"/>
      <c r="X2812" s="1820"/>
      <c r="Y2812" s="1820"/>
      <c r="Z2812" s="1820"/>
      <c r="AA2812" s="1820"/>
      <c r="AB2812" s="1820"/>
      <c r="AC2812" s="1820"/>
      <c r="AD2812" s="1821" t="s">
        <v>2842</v>
      </c>
      <c r="AE2812" s="1821"/>
      <c r="AF2812" s="1210">
        <v>15</v>
      </c>
      <c r="AG2812" s="1211" t="s">
        <v>5</v>
      </c>
      <c r="AH2812" s="1800"/>
    </row>
    <row r="2813" spans="1:34" ht="17.45" customHeight="1">
      <c r="A2813" s="1822" t="s">
        <v>2843</v>
      </c>
      <c r="B2813" s="1802"/>
      <c r="C2813" s="1802"/>
      <c r="D2813" s="1778"/>
      <c r="E2813" s="1823" t="s">
        <v>2626</v>
      </c>
      <c r="F2813" s="1823"/>
      <c r="G2813" s="1823"/>
      <c r="H2813" s="1823"/>
      <c r="I2813" s="1823"/>
      <c r="J2813" s="1823"/>
      <c r="K2813" s="1823"/>
      <c r="L2813" s="1823"/>
      <c r="M2813" s="1823"/>
      <c r="N2813" s="1823"/>
      <c r="O2813" s="1823"/>
      <c r="P2813" s="1823"/>
      <c r="Q2813" s="1823"/>
      <c r="R2813" s="1823"/>
      <c r="S2813" s="1823"/>
      <c r="T2813" s="1823"/>
      <c r="U2813" s="1823"/>
      <c r="V2813" s="1823"/>
      <c r="W2813" s="1823"/>
      <c r="X2813" s="1823"/>
      <c r="Y2813" s="1823"/>
      <c r="Z2813" s="1823"/>
      <c r="AA2813" s="1823"/>
      <c r="AB2813" s="1823"/>
      <c r="AC2813" s="1823"/>
      <c r="AD2813" s="1823"/>
      <c r="AE2813" s="1823"/>
      <c r="AF2813" s="1823"/>
      <c r="AG2813" s="1823"/>
      <c r="AH2813" s="1779"/>
    </row>
    <row r="2814" spans="1:34" ht="16.7" customHeight="1">
      <c r="A2814" s="1824" t="s">
        <v>2844</v>
      </c>
      <c r="B2814" s="1816"/>
      <c r="C2814" s="1816"/>
      <c r="D2814" s="1309"/>
      <c r="E2814" s="1815" t="s">
        <v>2625</v>
      </c>
      <c r="F2814" s="1815"/>
      <c r="G2814" s="1111"/>
      <c r="H2814" s="1796" t="s">
        <v>2845</v>
      </c>
      <c r="I2814" s="1796"/>
      <c r="J2814" s="1796" t="s">
        <v>469</v>
      </c>
      <c r="K2814" s="1796"/>
      <c r="L2814" s="1309"/>
      <c r="M2814" s="1309"/>
      <c r="N2814" s="1816" t="s">
        <v>2846</v>
      </c>
      <c r="O2814" s="1816"/>
      <c r="P2814" s="1816"/>
      <c r="Q2814" s="1816"/>
      <c r="R2814" s="1817">
        <v>39.520000000000003</v>
      </c>
      <c r="S2814" s="1817"/>
      <c r="T2814" s="1817"/>
      <c r="U2814" s="1817"/>
      <c r="V2814" s="1309"/>
      <c r="W2814" s="1309"/>
      <c r="X2814" s="1309"/>
      <c r="Y2814" s="1796" t="s">
        <v>2847</v>
      </c>
      <c r="Z2814" s="1796"/>
      <c r="AA2814" s="1796"/>
      <c r="AB2814" s="1796"/>
      <c r="AC2814" s="1796"/>
      <c r="AD2814" s="1796"/>
      <c r="AE2814" s="1796"/>
      <c r="AF2814" s="1797" t="s">
        <v>2848</v>
      </c>
      <c r="AG2814" s="1797"/>
      <c r="AH2814" s="1782"/>
    </row>
    <row r="2815" spans="1:34" ht="5.85" customHeight="1">
      <c r="A2815" s="1798"/>
      <c r="B2815" s="1799"/>
      <c r="C2815" s="1799"/>
      <c r="D2815" s="1799"/>
      <c r="E2815" s="1799"/>
      <c r="F2815" s="1799"/>
      <c r="G2815" s="1799"/>
      <c r="H2815" s="1799"/>
      <c r="I2815" s="1799"/>
      <c r="J2815" s="1799"/>
      <c r="K2815" s="1799"/>
      <c r="L2815" s="1799"/>
      <c r="M2815" s="1799"/>
      <c r="N2815" s="1799"/>
      <c r="O2815" s="1799"/>
      <c r="P2815" s="1799"/>
      <c r="Q2815" s="1799"/>
      <c r="R2815" s="1799"/>
      <c r="S2815" s="1799"/>
      <c r="T2815" s="1799"/>
      <c r="U2815" s="1799"/>
      <c r="V2815" s="1799"/>
      <c r="W2815" s="1799"/>
      <c r="X2815" s="1799"/>
      <c r="Y2815" s="1799"/>
      <c r="Z2815" s="1799"/>
      <c r="AA2815" s="1799"/>
      <c r="AB2815" s="1799"/>
      <c r="AC2815" s="1799"/>
      <c r="AD2815" s="1799"/>
      <c r="AE2815" s="1799"/>
      <c r="AF2815" s="1799"/>
      <c r="AG2815" s="1799"/>
      <c r="AH2815" s="1800"/>
    </row>
    <row r="2816" spans="1:34" ht="17.45" customHeight="1">
      <c r="A2816" s="1801" t="s">
        <v>2849</v>
      </c>
      <c r="B2816" s="1802"/>
      <c r="C2816" s="1802"/>
      <c r="D2816" s="1802"/>
      <c r="E2816" s="1802"/>
      <c r="F2816" s="1802"/>
      <c r="G2816" s="1802"/>
      <c r="H2816" s="1802"/>
      <c r="I2816" s="1802"/>
      <c r="J2816" s="1803"/>
      <c r="K2816" s="1789" t="s">
        <v>2850</v>
      </c>
      <c r="L2816" s="1807"/>
      <c r="M2816" s="1789" t="s">
        <v>2851</v>
      </c>
      <c r="N2816" s="1790"/>
      <c r="O2816" s="1790"/>
      <c r="P2816" s="1790"/>
      <c r="Q2816" s="1790"/>
      <c r="R2816" s="1790"/>
      <c r="S2816" s="1790"/>
      <c r="T2816" s="1791"/>
      <c r="U2816" s="1789" t="s">
        <v>2852</v>
      </c>
      <c r="V2816" s="1790"/>
      <c r="W2816" s="1790"/>
      <c r="X2816" s="1790"/>
      <c r="Y2816" s="1790"/>
      <c r="Z2816" s="1790"/>
      <c r="AA2816" s="1790"/>
      <c r="AB2816" s="1790"/>
      <c r="AC2816" s="1790"/>
      <c r="AD2816" s="1791"/>
      <c r="AE2816" s="1810" t="s">
        <v>2853</v>
      </c>
      <c r="AF2816" s="1811"/>
      <c r="AG2816" s="1811"/>
      <c r="AH2816" s="1814"/>
    </row>
    <row r="2817" spans="1:34" ht="17.45" customHeight="1">
      <c r="A2817" s="1804"/>
      <c r="B2817" s="1805"/>
      <c r="C2817" s="1805"/>
      <c r="D2817" s="1805"/>
      <c r="E2817" s="1805"/>
      <c r="F2817" s="1805"/>
      <c r="G2817" s="1805"/>
      <c r="H2817" s="1805"/>
      <c r="I2817" s="1805"/>
      <c r="J2817" s="1806"/>
      <c r="K2817" s="1808"/>
      <c r="L2817" s="1809"/>
      <c r="M2817" s="1789" t="s">
        <v>2854</v>
      </c>
      <c r="N2817" s="1790"/>
      <c r="O2817" s="1790"/>
      <c r="P2817" s="1791"/>
      <c r="Q2817" s="1789" t="s">
        <v>2855</v>
      </c>
      <c r="R2817" s="1790"/>
      <c r="S2817" s="1790"/>
      <c r="T2817" s="1791"/>
      <c r="U2817" s="1789" t="s">
        <v>2854</v>
      </c>
      <c r="V2817" s="1790"/>
      <c r="W2817" s="1790"/>
      <c r="X2817" s="1790"/>
      <c r="Y2817" s="1790"/>
      <c r="Z2817" s="1791"/>
      <c r="AA2817" s="1789" t="s">
        <v>2855</v>
      </c>
      <c r="AB2817" s="1790"/>
      <c r="AC2817" s="1790"/>
      <c r="AD2817" s="1791"/>
      <c r="AE2817" s="1812"/>
      <c r="AF2817" s="1813"/>
      <c r="AG2817" s="1813"/>
      <c r="AH2817" s="1800"/>
    </row>
    <row r="2818" spans="1:34" ht="16.7" customHeight="1">
      <c r="A2818" s="1215"/>
      <c r="B2818" s="1216" t="s">
        <v>1466</v>
      </c>
      <c r="C2818" s="1829" t="s">
        <v>3224</v>
      </c>
      <c r="D2818" s="1830"/>
      <c r="E2818" s="1830"/>
      <c r="F2818" s="1830"/>
      <c r="G2818" s="1830"/>
      <c r="H2818" s="1830"/>
      <c r="I2818" s="1830"/>
      <c r="J2818" s="1829"/>
      <c r="K2818" s="1862">
        <v>1</v>
      </c>
      <c r="L2818" s="1863"/>
      <c r="M2818" s="1862">
        <v>1</v>
      </c>
      <c r="N2818" s="1864"/>
      <c r="O2818" s="1864"/>
      <c r="P2818" s="1863"/>
      <c r="Q2818" s="1862">
        <v>0</v>
      </c>
      <c r="R2818" s="1864"/>
      <c r="S2818" s="1864"/>
      <c r="T2818" s="1863"/>
      <c r="U2818" s="1859">
        <v>673.71579999999994</v>
      </c>
      <c r="V2818" s="1860"/>
      <c r="W2818" s="1860"/>
      <c r="X2818" s="1860"/>
      <c r="Y2818" s="1860"/>
      <c r="Z2818" s="1861"/>
      <c r="AA2818" s="1859">
        <v>302.67349999999999</v>
      </c>
      <c r="AB2818" s="1860"/>
      <c r="AC2818" s="1860"/>
      <c r="AD2818" s="1861"/>
      <c r="AE2818" s="1839">
        <v>673.71579999999994</v>
      </c>
      <c r="AF2818" s="1795"/>
      <c r="AG2818" s="1795"/>
      <c r="AH2818" s="1217"/>
    </row>
    <row r="2819" spans="1:34" ht="17.45" customHeight="1">
      <c r="A2819" s="1792"/>
      <c r="B2819" s="1793"/>
      <c r="C2819" s="1793"/>
      <c r="D2819" s="1793"/>
      <c r="E2819" s="1793"/>
      <c r="F2819" s="1793"/>
      <c r="G2819" s="1793"/>
      <c r="H2819" s="1793"/>
      <c r="I2819" s="1793"/>
      <c r="J2819" s="1793"/>
      <c r="K2819" s="1794" t="s">
        <v>2856</v>
      </c>
      <c r="L2819" s="1794"/>
      <c r="M2819" s="1794"/>
      <c r="N2819" s="1794"/>
      <c r="O2819" s="1794"/>
      <c r="P2819" s="1794"/>
      <c r="Q2819" s="1794"/>
      <c r="R2819" s="1794"/>
      <c r="S2819" s="1794"/>
      <c r="T2819" s="1794"/>
      <c r="U2819" s="1794"/>
      <c r="V2819" s="1794"/>
      <c r="W2819" s="1794"/>
      <c r="X2819" s="1794"/>
      <c r="Y2819" s="1794"/>
      <c r="Z2819" s="1794"/>
      <c r="AA2819" s="1795">
        <v>673.71579999999994</v>
      </c>
      <c r="AB2819" s="1795"/>
      <c r="AC2819" s="1795"/>
      <c r="AD2819" s="1795"/>
      <c r="AE2819" s="1795"/>
      <c r="AF2819" s="1795"/>
      <c r="AG2819" s="1795"/>
      <c r="AH2819" s="1213"/>
    </row>
    <row r="2820" spans="1:34" ht="16.7" customHeight="1">
      <c r="A2820" s="1801" t="s">
        <v>2857</v>
      </c>
      <c r="B2820" s="1825"/>
      <c r="C2820" s="1825"/>
      <c r="D2820" s="1825"/>
      <c r="E2820" s="1825"/>
      <c r="F2820" s="1825"/>
      <c r="G2820" s="1825"/>
      <c r="H2820" s="1825"/>
      <c r="I2820" s="1825"/>
      <c r="J2820" s="1825"/>
      <c r="K2820" s="1825"/>
      <c r="L2820" s="1825"/>
      <c r="M2820" s="1825"/>
      <c r="N2820" s="1826"/>
      <c r="O2820" s="1789" t="s">
        <v>2858</v>
      </c>
      <c r="P2820" s="1790"/>
      <c r="Q2820" s="1790"/>
      <c r="R2820" s="1790"/>
      <c r="S2820" s="1791"/>
      <c r="T2820" s="1827" t="s">
        <v>2850</v>
      </c>
      <c r="U2820" s="1790"/>
      <c r="V2820" s="1790"/>
      <c r="W2820" s="1213"/>
      <c r="X2820" s="1789" t="s">
        <v>2859</v>
      </c>
      <c r="Y2820" s="1790"/>
      <c r="Z2820" s="1790"/>
      <c r="AA2820" s="1790"/>
      <c r="AB2820" s="1790"/>
      <c r="AC2820" s="1790"/>
      <c r="AD2820" s="1791"/>
      <c r="AE2820" s="1810" t="s">
        <v>2853</v>
      </c>
      <c r="AF2820" s="1828"/>
      <c r="AG2820" s="1828"/>
      <c r="AH2820" s="1213"/>
    </row>
    <row r="2821" spans="1:34" ht="17.45" customHeight="1">
      <c r="A2821" s="1223"/>
      <c r="B2821" s="1224" t="s">
        <v>1009</v>
      </c>
      <c r="C2821" s="1875" t="s">
        <v>1010</v>
      </c>
      <c r="D2821" s="1876"/>
      <c r="E2821" s="1876"/>
      <c r="F2821" s="1876"/>
      <c r="G2821" s="1876"/>
      <c r="H2821" s="1876"/>
      <c r="I2821" s="1876"/>
      <c r="J2821" s="1876"/>
      <c r="K2821" s="1876"/>
      <c r="L2821" s="1876"/>
      <c r="M2821" s="1876"/>
      <c r="N2821" s="1875"/>
      <c r="O2821" s="1885">
        <v>0</v>
      </c>
      <c r="P2821" s="1886"/>
      <c r="Q2821" s="1886"/>
      <c r="R2821" s="1886"/>
      <c r="S2821" s="1887"/>
      <c r="T2821" s="1917">
        <v>5</v>
      </c>
      <c r="U2821" s="1886"/>
      <c r="V2821" s="1886"/>
      <c r="W2821" s="1225"/>
      <c r="X2821" s="1880">
        <v>22.268799999999999</v>
      </c>
      <c r="Y2821" s="1881"/>
      <c r="Z2821" s="1881"/>
      <c r="AA2821" s="1881"/>
      <c r="AB2821" s="1881"/>
      <c r="AC2821" s="1881"/>
      <c r="AD2821" s="1882"/>
      <c r="AE2821" s="1865">
        <v>111.34399999999999</v>
      </c>
      <c r="AF2821" s="1847"/>
      <c r="AG2821" s="1847"/>
      <c r="AH2821" s="1225"/>
    </row>
    <row r="2822" spans="1:34" ht="17.45" customHeight="1">
      <c r="A2822" s="1220"/>
      <c r="B2822" s="1209" t="s">
        <v>1027</v>
      </c>
      <c r="C2822" s="1866" t="s">
        <v>1028</v>
      </c>
      <c r="D2822" s="1867"/>
      <c r="E2822" s="1867"/>
      <c r="F2822" s="1867"/>
      <c r="G2822" s="1867"/>
      <c r="H2822" s="1867"/>
      <c r="I2822" s="1867"/>
      <c r="J2822" s="1867"/>
      <c r="K2822" s="1867"/>
      <c r="L2822" s="1867"/>
      <c r="M2822" s="1867"/>
      <c r="N2822" s="1866"/>
      <c r="O2822" s="1893">
        <v>0</v>
      </c>
      <c r="P2822" s="1894"/>
      <c r="Q2822" s="1894"/>
      <c r="R2822" s="1894"/>
      <c r="S2822" s="1895"/>
      <c r="T2822" s="1918">
        <v>1</v>
      </c>
      <c r="U2822" s="1894"/>
      <c r="V2822" s="1894"/>
      <c r="W2822" s="1222"/>
      <c r="X2822" s="1871">
        <v>22.451699999999999</v>
      </c>
      <c r="Y2822" s="1872"/>
      <c r="Z2822" s="1872"/>
      <c r="AA2822" s="1872"/>
      <c r="AB2822" s="1872"/>
      <c r="AC2822" s="1872"/>
      <c r="AD2822" s="1873"/>
      <c r="AE2822" s="1874">
        <v>22.451699999999999</v>
      </c>
      <c r="AF2822" s="1843"/>
      <c r="AG2822" s="1843"/>
      <c r="AH2822" s="1222"/>
    </row>
    <row r="2823" spans="1:34" ht="16.7" customHeight="1">
      <c r="A2823" s="1792"/>
      <c r="B2823" s="1778"/>
      <c r="C2823" s="1778"/>
      <c r="D2823" s="1778"/>
      <c r="E2823" s="1778"/>
      <c r="F2823" s="1778"/>
      <c r="G2823" s="1778"/>
      <c r="H2823" s="1778"/>
      <c r="I2823" s="1846" t="s">
        <v>2860</v>
      </c>
      <c r="J2823" s="1846"/>
      <c r="K2823" s="1846"/>
      <c r="L2823" s="1846"/>
      <c r="M2823" s="1846"/>
      <c r="N2823" s="1846"/>
      <c r="O2823" s="1846"/>
      <c r="P2823" s="1846"/>
      <c r="Q2823" s="1846"/>
      <c r="R2823" s="1846"/>
      <c r="S2823" s="1846"/>
      <c r="T2823" s="1846"/>
      <c r="U2823" s="1846"/>
      <c r="V2823" s="1846"/>
      <c r="W2823" s="1846"/>
      <c r="X2823" s="1846"/>
      <c r="Y2823" s="1846"/>
      <c r="Z2823" s="1793"/>
      <c r="AA2823" s="1847">
        <v>133.79570000000001</v>
      </c>
      <c r="AB2823" s="1847"/>
      <c r="AC2823" s="1847"/>
      <c r="AD2823" s="1847"/>
      <c r="AE2823" s="1847"/>
      <c r="AF2823" s="1847"/>
      <c r="AG2823" s="1847"/>
      <c r="AH2823" s="1814"/>
    </row>
    <row r="2824" spans="1:34" ht="17.45" customHeight="1">
      <c r="A2824" s="1844"/>
      <c r="B2824" s="1309"/>
      <c r="C2824" s="1309"/>
      <c r="D2824" s="1309"/>
      <c r="E2824" s="1309"/>
      <c r="F2824" s="1309"/>
      <c r="G2824" s="1309"/>
      <c r="H2824" s="1309"/>
      <c r="I2824" s="1840" t="s">
        <v>2861</v>
      </c>
      <c r="J2824" s="1840"/>
      <c r="K2824" s="1840"/>
      <c r="L2824" s="1840"/>
      <c r="M2824" s="1840"/>
      <c r="N2824" s="1840"/>
      <c r="O2824" s="1840"/>
      <c r="P2824" s="1840"/>
      <c r="Q2824" s="1840"/>
      <c r="R2824" s="1840"/>
      <c r="S2824" s="1840"/>
      <c r="T2824" s="1840"/>
      <c r="U2824" s="1840"/>
      <c r="V2824" s="1840"/>
      <c r="W2824" s="1840"/>
      <c r="X2824" s="1840"/>
      <c r="Y2824" s="1840"/>
      <c r="Z2824" s="1309"/>
      <c r="AA2824" s="1841">
        <v>807.51149999999996</v>
      </c>
      <c r="AB2824" s="1841"/>
      <c r="AC2824" s="1841"/>
      <c r="AD2824" s="1841"/>
      <c r="AE2824" s="1841"/>
      <c r="AF2824" s="1841"/>
      <c r="AG2824" s="1841"/>
      <c r="AH2824" s="1782"/>
    </row>
    <row r="2825" spans="1:34" ht="17.45" customHeight="1">
      <c r="A2825" s="1844"/>
      <c r="B2825" s="1309"/>
      <c r="C2825" s="1309"/>
      <c r="D2825" s="1309"/>
      <c r="E2825" s="1309"/>
      <c r="F2825" s="1309"/>
      <c r="G2825" s="1309"/>
      <c r="H2825" s="1309"/>
      <c r="I2825" s="1840" t="s">
        <v>2862</v>
      </c>
      <c r="J2825" s="1840"/>
      <c r="K2825" s="1840"/>
      <c r="L2825" s="1840"/>
      <c r="M2825" s="1840"/>
      <c r="N2825" s="1840"/>
      <c r="O2825" s="1840"/>
      <c r="P2825" s="1840"/>
      <c r="Q2825" s="1840"/>
      <c r="R2825" s="1840"/>
      <c r="S2825" s="1840"/>
      <c r="T2825" s="1840"/>
      <c r="U2825" s="1840"/>
      <c r="V2825" s="1840"/>
      <c r="W2825" s="1840"/>
      <c r="X2825" s="1840"/>
      <c r="Y2825" s="1840"/>
      <c r="Z2825" s="1309"/>
      <c r="AA2825" s="1841">
        <v>20.433</v>
      </c>
      <c r="AB2825" s="1841"/>
      <c r="AC2825" s="1841"/>
      <c r="AD2825" s="1841"/>
      <c r="AE2825" s="1841"/>
      <c r="AF2825" s="1841"/>
      <c r="AG2825" s="1841"/>
      <c r="AH2825" s="1782"/>
    </row>
    <row r="2826" spans="1:34" ht="16.7" customHeight="1">
      <c r="A2826" s="1844"/>
      <c r="B2826" s="1309"/>
      <c r="C2826" s="1309"/>
      <c r="D2826" s="1309"/>
      <c r="E2826" s="1309"/>
      <c r="F2826" s="1309"/>
      <c r="G2826" s="1309"/>
      <c r="H2826" s="1309"/>
      <c r="I2826" s="1840" t="s">
        <v>2863</v>
      </c>
      <c r="J2826" s="1840"/>
      <c r="K2826" s="1840"/>
      <c r="L2826" s="1840"/>
      <c r="M2826" s="1840"/>
      <c r="N2826" s="1840"/>
      <c r="O2826" s="1840"/>
      <c r="P2826" s="1840"/>
      <c r="Q2826" s="1840"/>
      <c r="R2826" s="1840"/>
      <c r="S2826" s="1840"/>
      <c r="T2826" s="1840"/>
      <c r="U2826" s="1840"/>
      <c r="V2826" s="1840"/>
      <c r="W2826" s="1840"/>
      <c r="X2826" s="1840"/>
      <c r="Y2826" s="1840"/>
      <c r="Z2826" s="1309"/>
      <c r="AA2826" s="1841">
        <v>0</v>
      </c>
      <c r="AB2826" s="1841"/>
      <c r="AC2826" s="1841"/>
      <c r="AD2826" s="1841"/>
      <c r="AE2826" s="1841"/>
      <c r="AF2826" s="1841"/>
      <c r="AG2826" s="1841"/>
      <c r="AH2826" s="1782"/>
    </row>
    <row r="2827" spans="1:34" ht="17.45" customHeight="1">
      <c r="A2827" s="1845"/>
      <c r="B2827" s="1799"/>
      <c r="C2827" s="1799"/>
      <c r="D2827" s="1799"/>
      <c r="E2827" s="1799"/>
      <c r="F2827" s="1799"/>
      <c r="G2827" s="1799"/>
      <c r="H2827" s="1799"/>
      <c r="I2827" s="1842" t="s">
        <v>2864</v>
      </c>
      <c r="J2827" s="1842"/>
      <c r="K2827" s="1842"/>
      <c r="L2827" s="1842"/>
      <c r="M2827" s="1842"/>
      <c r="N2827" s="1842"/>
      <c r="O2827" s="1842"/>
      <c r="P2827" s="1842"/>
      <c r="Q2827" s="1842"/>
      <c r="R2827" s="1842"/>
      <c r="S2827" s="1842"/>
      <c r="T2827" s="1842"/>
      <c r="U2827" s="1842"/>
      <c r="V2827" s="1842"/>
      <c r="W2827" s="1842"/>
      <c r="X2827" s="1842"/>
      <c r="Y2827" s="1842"/>
      <c r="Z2827" s="1799"/>
      <c r="AA2827" s="1843">
        <v>0</v>
      </c>
      <c r="AB2827" s="1843"/>
      <c r="AC2827" s="1843"/>
      <c r="AD2827" s="1843"/>
      <c r="AE2827" s="1843"/>
      <c r="AF2827" s="1843"/>
      <c r="AG2827" s="1843"/>
      <c r="AH2827" s="1800"/>
    </row>
    <row r="2828" spans="1:34" ht="16.7" customHeight="1">
      <c r="A2828" s="1801" t="s">
        <v>2865</v>
      </c>
      <c r="B2828" s="1825"/>
      <c r="C2828" s="1825"/>
      <c r="D2828" s="1825"/>
      <c r="E2828" s="1825"/>
      <c r="F2828" s="1825"/>
      <c r="G2828" s="1825"/>
      <c r="H2828" s="1825"/>
      <c r="I2828" s="1825"/>
      <c r="J2828" s="1825"/>
      <c r="K2828" s="1825"/>
      <c r="L2828" s="1825"/>
      <c r="M2828" s="1825"/>
      <c r="N2828" s="1826"/>
      <c r="O2828" s="1789" t="s">
        <v>2850</v>
      </c>
      <c r="P2828" s="1790"/>
      <c r="Q2828" s="1790"/>
      <c r="R2828" s="1790"/>
      <c r="S2828" s="1791"/>
      <c r="T2828" s="1827" t="s">
        <v>754</v>
      </c>
      <c r="U2828" s="1790"/>
      <c r="V2828" s="1790"/>
      <c r="W2828" s="1213"/>
      <c r="X2828" s="1789" t="s">
        <v>2866</v>
      </c>
      <c r="Y2828" s="1790"/>
      <c r="Z2828" s="1790"/>
      <c r="AA2828" s="1790"/>
      <c r="AB2828" s="1790"/>
      <c r="AC2828" s="1790"/>
      <c r="AD2828" s="1791"/>
      <c r="AE2828" s="1810" t="s">
        <v>2867</v>
      </c>
      <c r="AF2828" s="1828"/>
      <c r="AG2828" s="1828"/>
      <c r="AH2828" s="1213"/>
    </row>
    <row r="2829" spans="1:34" ht="17.45" customHeight="1">
      <c r="A2829" s="1223"/>
      <c r="B2829" s="1224" t="s">
        <v>3238</v>
      </c>
      <c r="C2829" s="1875" t="s">
        <v>3239</v>
      </c>
      <c r="D2829" s="1876"/>
      <c r="E2829" s="1876"/>
      <c r="F2829" s="1876"/>
      <c r="G2829" s="1876"/>
      <c r="H2829" s="1876"/>
      <c r="I2829" s="1876"/>
      <c r="J2829" s="1876"/>
      <c r="K2829" s="1876"/>
      <c r="L2829" s="1876"/>
      <c r="M2829" s="1876"/>
      <c r="N2829" s="1875"/>
      <c r="O2829" s="1885">
        <v>6.15</v>
      </c>
      <c r="P2829" s="1886"/>
      <c r="Q2829" s="1886"/>
      <c r="R2829" s="1886"/>
      <c r="S2829" s="1887"/>
      <c r="T2829" s="1888" t="s">
        <v>2612</v>
      </c>
      <c r="U2829" s="1889"/>
      <c r="V2829" s="1889"/>
      <c r="W2829" s="1225"/>
      <c r="X2829" s="1890">
        <v>11.922000000000001</v>
      </c>
      <c r="Y2829" s="1891"/>
      <c r="Z2829" s="1891"/>
      <c r="AA2829" s="1891"/>
      <c r="AB2829" s="1891"/>
      <c r="AC2829" s="1891"/>
      <c r="AD2829" s="1892"/>
      <c r="AE2829" s="1865">
        <v>73.320300000000003</v>
      </c>
      <c r="AF2829" s="1847"/>
      <c r="AG2829" s="1847"/>
      <c r="AH2829" s="1225"/>
    </row>
    <row r="2830" spans="1:34" ht="17.45" customHeight="1">
      <c r="A2830" s="1218"/>
      <c r="B2830" s="1205" t="s">
        <v>3225</v>
      </c>
      <c r="C2830" s="1903" t="s">
        <v>3226</v>
      </c>
      <c r="D2830" s="1815"/>
      <c r="E2830" s="1815"/>
      <c r="F2830" s="1815"/>
      <c r="G2830" s="1815"/>
      <c r="H2830" s="1815"/>
      <c r="I2830" s="1815"/>
      <c r="J2830" s="1815"/>
      <c r="K2830" s="1815"/>
      <c r="L2830" s="1815"/>
      <c r="M2830" s="1815"/>
      <c r="N2830" s="1903"/>
      <c r="O2830" s="1910">
        <v>0.4</v>
      </c>
      <c r="P2830" s="1911"/>
      <c r="Q2830" s="1911"/>
      <c r="R2830" s="1911"/>
      <c r="S2830" s="1912"/>
      <c r="T2830" s="1913" t="s">
        <v>2612</v>
      </c>
      <c r="U2830" s="1796"/>
      <c r="V2830" s="1796"/>
      <c r="W2830" s="1219"/>
      <c r="X2830" s="1914">
        <v>9.1156000000000006</v>
      </c>
      <c r="Y2830" s="1915"/>
      <c r="Z2830" s="1915"/>
      <c r="AA2830" s="1915"/>
      <c r="AB2830" s="1915"/>
      <c r="AC2830" s="1915"/>
      <c r="AD2830" s="1916"/>
      <c r="AE2830" s="1909">
        <v>3.6461999999999999</v>
      </c>
      <c r="AF2830" s="1841"/>
      <c r="AG2830" s="1841"/>
      <c r="AH2830" s="1219"/>
    </row>
    <row r="2831" spans="1:34" ht="16.7" customHeight="1">
      <c r="A2831" s="1220"/>
      <c r="B2831" s="1209" t="s">
        <v>3229</v>
      </c>
      <c r="C2831" s="1866" t="s">
        <v>3230</v>
      </c>
      <c r="D2831" s="1867"/>
      <c r="E2831" s="1867"/>
      <c r="F2831" s="1867"/>
      <c r="G2831" s="1867"/>
      <c r="H2831" s="1867"/>
      <c r="I2831" s="1867"/>
      <c r="J2831" s="1867"/>
      <c r="K2831" s="1867"/>
      <c r="L2831" s="1867"/>
      <c r="M2831" s="1867"/>
      <c r="N2831" s="1866"/>
      <c r="O2831" s="1893">
        <v>9.7000000000000005E-4</v>
      </c>
      <c r="P2831" s="1894"/>
      <c r="Q2831" s="1894"/>
      <c r="R2831" s="1894"/>
      <c r="S2831" s="1895"/>
      <c r="T2831" s="1896" t="s">
        <v>2818</v>
      </c>
      <c r="U2831" s="1897"/>
      <c r="V2831" s="1897"/>
      <c r="W2831" s="1222"/>
      <c r="X2831" s="1898">
        <v>21.626899999999999</v>
      </c>
      <c r="Y2831" s="1899"/>
      <c r="Z2831" s="1899"/>
      <c r="AA2831" s="1899"/>
      <c r="AB2831" s="1899"/>
      <c r="AC2831" s="1899"/>
      <c r="AD2831" s="1900"/>
      <c r="AE2831" s="1874">
        <v>2.1000000000000001E-2</v>
      </c>
      <c r="AF2831" s="1843"/>
      <c r="AG2831" s="1843"/>
      <c r="AH2831" s="1222"/>
    </row>
    <row r="2832" spans="1:34" ht="17.45" customHeight="1">
      <c r="A2832" s="1792"/>
      <c r="B2832" s="1793"/>
      <c r="C2832" s="1793"/>
      <c r="D2832" s="1793"/>
      <c r="E2832" s="1793"/>
      <c r="F2832" s="1793"/>
      <c r="G2832" s="1793"/>
      <c r="H2832" s="1793"/>
      <c r="I2832" s="1794" t="s">
        <v>2869</v>
      </c>
      <c r="J2832" s="1794"/>
      <c r="K2832" s="1794"/>
      <c r="L2832" s="1794"/>
      <c r="M2832" s="1794"/>
      <c r="N2832" s="1794"/>
      <c r="O2832" s="1794"/>
      <c r="P2832" s="1794"/>
      <c r="Q2832" s="1794"/>
      <c r="R2832" s="1794"/>
      <c r="S2832" s="1794"/>
      <c r="T2832" s="1794"/>
      <c r="U2832" s="1794"/>
      <c r="V2832" s="1794"/>
      <c r="W2832" s="1794"/>
      <c r="X2832" s="1794"/>
      <c r="Y2832" s="1794"/>
      <c r="Z2832" s="1214"/>
      <c r="AA2832" s="1795">
        <v>76.987499999999997</v>
      </c>
      <c r="AB2832" s="1795"/>
      <c r="AC2832" s="1795"/>
      <c r="AD2832" s="1795"/>
      <c r="AE2832" s="1795"/>
      <c r="AF2832" s="1795"/>
      <c r="AG2832" s="1795"/>
      <c r="AH2832" s="1213"/>
    </row>
    <row r="2833" spans="1:34" ht="17.45" customHeight="1">
      <c r="A2833" s="1801" t="s">
        <v>2870</v>
      </c>
      <c r="B2833" s="1825"/>
      <c r="C2833" s="1825"/>
      <c r="D2833" s="1825"/>
      <c r="E2833" s="1825"/>
      <c r="F2833" s="1825"/>
      <c r="G2833" s="1825"/>
      <c r="H2833" s="1825"/>
      <c r="I2833" s="1825"/>
      <c r="J2833" s="1825"/>
      <c r="K2833" s="1825"/>
      <c r="L2833" s="1825"/>
      <c r="M2833" s="1825"/>
      <c r="N2833" s="1826"/>
      <c r="O2833" s="1789" t="s">
        <v>2850</v>
      </c>
      <c r="P2833" s="1790"/>
      <c r="Q2833" s="1790"/>
      <c r="R2833" s="1790"/>
      <c r="S2833" s="1791"/>
      <c r="T2833" s="1827" t="s">
        <v>754</v>
      </c>
      <c r="U2833" s="1790"/>
      <c r="V2833" s="1790"/>
      <c r="W2833" s="1213"/>
      <c r="X2833" s="1789" t="s">
        <v>2866</v>
      </c>
      <c r="Y2833" s="1790"/>
      <c r="Z2833" s="1790"/>
      <c r="AA2833" s="1790"/>
      <c r="AB2833" s="1790"/>
      <c r="AC2833" s="1790"/>
      <c r="AD2833" s="1791"/>
      <c r="AE2833" s="1810" t="s">
        <v>2867</v>
      </c>
      <c r="AF2833" s="1828"/>
      <c r="AG2833" s="1828"/>
      <c r="AH2833" s="1213"/>
    </row>
    <row r="2834" spans="1:34" ht="16.7" customHeight="1">
      <c r="A2834" s="1792"/>
      <c r="B2834" s="1793"/>
      <c r="C2834" s="1793"/>
      <c r="D2834" s="1793"/>
      <c r="E2834" s="1793"/>
      <c r="F2834" s="1793"/>
      <c r="G2834" s="1793"/>
      <c r="H2834" s="1793"/>
      <c r="I2834" s="1794" t="s">
        <v>2871</v>
      </c>
      <c r="J2834" s="1794"/>
      <c r="K2834" s="1794"/>
      <c r="L2834" s="1794"/>
      <c r="M2834" s="1794"/>
      <c r="N2834" s="1794"/>
      <c r="O2834" s="1794"/>
      <c r="P2834" s="1794"/>
      <c r="Q2834" s="1794"/>
      <c r="R2834" s="1794"/>
      <c r="S2834" s="1794"/>
      <c r="T2834" s="1794"/>
      <c r="U2834" s="1794"/>
      <c r="V2834" s="1794"/>
      <c r="W2834" s="1794"/>
      <c r="X2834" s="1794"/>
      <c r="Y2834" s="1794"/>
      <c r="Z2834" s="1214"/>
      <c r="AA2834" s="1795">
        <v>0</v>
      </c>
      <c r="AB2834" s="1795"/>
      <c r="AC2834" s="1795"/>
      <c r="AD2834" s="1795"/>
      <c r="AE2834" s="1795"/>
      <c r="AF2834" s="1795"/>
      <c r="AG2834" s="1795"/>
      <c r="AH2834" s="1213"/>
    </row>
    <row r="2835" spans="1:34" ht="17.45" customHeight="1">
      <c r="A2835" s="1801" t="s">
        <v>2872</v>
      </c>
      <c r="B2835" s="1825"/>
      <c r="C2835" s="1825"/>
      <c r="D2835" s="1825"/>
      <c r="E2835" s="1825"/>
      <c r="F2835" s="1825"/>
      <c r="G2835" s="1825"/>
      <c r="H2835" s="1825"/>
      <c r="I2835" s="1825"/>
      <c r="J2835" s="1825"/>
      <c r="K2835" s="1825"/>
      <c r="L2835" s="1825"/>
      <c r="M2835" s="1825"/>
      <c r="N2835" s="1826"/>
      <c r="O2835" s="1789" t="s">
        <v>2850</v>
      </c>
      <c r="P2835" s="1790"/>
      <c r="Q2835" s="1790"/>
      <c r="R2835" s="1790"/>
      <c r="S2835" s="1791"/>
      <c r="T2835" s="1827" t="s">
        <v>754</v>
      </c>
      <c r="U2835" s="1790"/>
      <c r="V2835" s="1790"/>
      <c r="W2835" s="1213"/>
      <c r="X2835" s="1789" t="s">
        <v>2866</v>
      </c>
      <c r="Y2835" s="1790"/>
      <c r="Z2835" s="1790"/>
      <c r="AA2835" s="1790"/>
      <c r="AB2835" s="1790"/>
      <c r="AC2835" s="1790"/>
      <c r="AD2835" s="1791"/>
      <c r="AE2835" s="1810" t="s">
        <v>2867</v>
      </c>
      <c r="AF2835" s="1828"/>
      <c r="AG2835" s="1828"/>
      <c r="AH2835" s="1213"/>
    </row>
    <row r="2836" spans="1:34" ht="16.7" customHeight="1">
      <c r="A2836" s="1901" t="s">
        <v>3231</v>
      </c>
      <c r="B2836" s="1902"/>
      <c r="C2836" s="1902"/>
      <c r="D2836" s="1902"/>
      <c r="E2836" s="1902"/>
      <c r="F2836" s="1875" t="s">
        <v>3232</v>
      </c>
      <c r="G2836" s="1876"/>
      <c r="H2836" s="1876"/>
      <c r="I2836" s="1876"/>
      <c r="J2836" s="1876"/>
      <c r="K2836" s="1876"/>
      <c r="L2836" s="1876"/>
      <c r="M2836" s="1876"/>
      <c r="N2836" s="1875"/>
      <c r="O2836" s="1885">
        <v>4.0000000000000002E-4</v>
      </c>
      <c r="P2836" s="1886"/>
      <c r="Q2836" s="1886"/>
      <c r="R2836" s="1886"/>
      <c r="S2836" s="1887"/>
      <c r="T2836" s="1888" t="s">
        <v>109</v>
      </c>
      <c r="U2836" s="1889"/>
      <c r="V2836" s="1889"/>
      <c r="W2836" s="1225"/>
      <c r="X2836" s="1890">
        <v>33.54</v>
      </c>
      <c r="Y2836" s="1891"/>
      <c r="Z2836" s="1891"/>
      <c r="AA2836" s="1891"/>
      <c r="AB2836" s="1891"/>
      <c r="AC2836" s="1891"/>
      <c r="AD2836" s="1892"/>
      <c r="AE2836" s="1865">
        <v>1.34E-2</v>
      </c>
      <c r="AF2836" s="1847"/>
      <c r="AG2836" s="1847"/>
      <c r="AH2836" s="1225"/>
    </row>
    <row r="2837" spans="1:34" ht="17.45" customHeight="1">
      <c r="A2837" s="1819" t="s">
        <v>3240</v>
      </c>
      <c r="B2837" s="1820"/>
      <c r="C2837" s="1820"/>
      <c r="D2837" s="1820"/>
      <c r="E2837" s="1820"/>
      <c r="F2837" s="1866" t="s">
        <v>3241</v>
      </c>
      <c r="G2837" s="1867"/>
      <c r="H2837" s="1867"/>
      <c r="I2837" s="1867"/>
      <c r="J2837" s="1867"/>
      <c r="K2837" s="1867"/>
      <c r="L2837" s="1867"/>
      <c r="M2837" s="1867"/>
      <c r="N2837" s="1866"/>
      <c r="O2837" s="1893">
        <v>6.1500000000000001E-3</v>
      </c>
      <c r="P2837" s="1894"/>
      <c r="Q2837" s="1894"/>
      <c r="R2837" s="1894"/>
      <c r="S2837" s="1895"/>
      <c r="T2837" s="1896" t="s">
        <v>109</v>
      </c>
      <c r="U2837" s="1897"/>
      <c r="V2837" s="1897"/>
      <c r="W2837" s="1222"/>
      <c r="X2837" s="1898">
        <v>33.54</v>
      </c>
      <c r="Y2837" s="1899"/>
      <c r="Z2837" s="1899"/>
      <c r="AA2837" s="1899"/>
      <c r="AB2837" s="1899"/>
      <c r="AC2837" s="1899"/>
      <c r="AD2837" s="1900"/>
      <c r="AE2837" s="1874">
        <v>0.20630000000000001</v>
      </c>
      <c r="AF2837" s="1843"/>
      <c r="AG2837" s="1843"/>
      <c r="AH2837" s="1222"/>
    </row>
    <row r="2838" spans="1:34" ht="17.45" customHeight="1">
      <c r="A2838" s="1792"/>
      <c r="B2838" s="1793"/>
      <c r="C2838" s="1793"/>
      <c r="D2838" s="1793"/>
      <c r="E2838" s="1793"/>
      <c r="F2838" s="1793"/>
      <c r="G2838" s="1793"/>
      <c r="H2838" s="1793"/>
      <c r="I2838" s="1793"/>
      <c r="J2838" s="1793"/>
      <c r="K2838" s="1794" t="s">
        <v>2873</v>
      </c>
      <c r="L2838" s="1794"/>
      <c r="M2838" s="1794"/>
      <c r="N2838" s="1794"/>
      <c r="O2838" s="1794"/>
      <c r="P2838" s="1794"/>
      <c r="Q2838" s="1794"/>
      <c r="R2838" s="1794"/>
      <c r="S2838" s="1794"/>
      <c r="T2838" s="1794"/>
      <c r="U2838" s="1794"/>
      <c r="V2838" s="1794"/>
      <c r="W2838" s="1794"/>
      <c r="X2838" s="1794"/>
      <c r="Y2838" s="1794"/>
      <c r="Z2838" s="1794"/>
      <c r="AA2838" s="1794"/>
      <c r="AB2838" s="1214"/>
      <c r="AC2838" s="1795">
        <v>0.21970000000000001</v>
      </c>
      <c r="AD2838" s="1795"/>
      <c r="AE2838" s="1795"/>
      <c r="AF2838" s="1795"/>
      <c r="AG2838" s="1795"/>
      <c r="AH2838" s="1213"/>
    </row>
    <row r="2839" spans="1:34" ht="16.7" customHeight="1">
      <c r="A2839" s="1801" t="s">
        <v>2874</v>
      </c>
      <c r="B2839" s="1825"/>
      <c r="C2839" s="1825"/>
      <c r="D2839" s="1825"/>
      <c r="E2839" s="1825"/>
      <c r="F2839" s="1825"/>
      <c r="G2839" s="1825"/>
      <c r="H2839" s="1825"/>
      <c r="I2839" s="1825"/>
      <c r="J2839" s="1826"/>
      <c r="K2839" s="1789" t="s">
        <v>2850</v>
      </c>
      <c r="L2839" s="1791"/>
      <c r="M2839" s="1855" t="s">
        <v>2875</v>
      </c>
      <c r="N2839" s="1856"/>
      <c r="O2839" s="1857"/>
      <c r="P2839" s="1855" t="s">
        <v>2876</v>
      </c>
      <c r="Q2839" s="1856"/>
      <c r="R2839" s="1857"/>
      <c r="S2839" s="1855" t="s">
        <v>2877</v>
      </c>
      <c r="T2839" s="1857"/>
      <c r="U2839" s="1789" t="s">
        <v>2878</v>
      </c>
      <c r="V2839" s="1790"/>
      <c r="W2839" s="1791"/>
      <c r="X2839" s="1789" t="s">
        <v>2879</v>
      </c>
      <c r="Y2839" s="1790"/>
      <c r="Z2839" s="1790"/>
      <c r="AA2839" s="1790"/>
      <c r="AB2839" s="1791"/>
      <c r="AC2839" s="1789" t="s">
        <v>2880</v>
      </c>
      <c r="AD2839" s="1791"/>
      <c r="AE2839" s="1810" t="s">
        <v>2867</v>
      </c>
      <c r="AF2839" s="1828"/>
      <c r="AG2839" s="1828"/>
      <c r="AH2839" s="1213"/>
    </row>
    <row r="2840" spans="1:34" ht="17.45" customHeight="1">
      <c r="A2840" s="1901" t="s">
        <v>3235</v>
      </c>
      <c r="B2840" s="1902"/>
      <c r="C2840" s="1902"/>
      <c r="D2840" s="1902"/>
      <c r="E2840" s="1902"/>
      <c r="F2840" s="1875" t="s">
        <v>3232</v>
      </c>
      <c r="G2840" s="1876"/>
      <c r="H2840" s="1876"/>
      <c r="I2840" s="1876"/>
      <c r="J2840" s="1875"/>
      <c r="K2840" s="1877">
        <v>4.0000000000000002E-4</v>
      </c>
      <c r="L2840" s="1878"/>
      <c r="M2840" s="1890">
        <v>0</v>
      </c>
      <c r="N2840" s="1891"/>
      <c r="O2840" s="1892"/>
      <c r="P2840" s="1890">
        <v>0</v>
      </c>
      <c r="Q2840" s="1891"/>
      <c r="R2840" s="1892"/>
      <c r="S2840" s="1890">
        <v>0</v>
      </c>
      <c r="T2840" s="1892"/>
      <c r="U2840" s="1890">
        <v>1.1000000000000001</v>
      </c>
      <c r="V2840" s="1891"/>
      <c r="W2840" s="1892"/>
      <c r="X2840" s="1890">
        <v>0.88</v>
      </c>
      <c r="Y2840" s="1891"/>
      <c r="Z2840" s="1891"/>
      <c r="AA2840" s="1891"/>
      <c r="AB2840" s="1892"/>
      <c r="AC2840" s="1890">
        <v>0.72</v>
      </c>
      <c r="AD2840" s="1892"/>
      <c r="AE2840" s="1865">
        <v>0</v>
      </c>
      <c r="AF2840" s="1847"/>
      <c r="AG2840" s="1847"/>
      <c r="AH2840" s="1225"/>
    </row>
    <row r="2841" spans="1:34" ht="17.45" customHeight="1">
      <c r="A2841" s="1819" t="s">
        <v>3242</v>
      </c>
      <c r="B2841" s="1820"/>
      <c r="C2841" s="1820"/>
      <c r="D2841" s="1820"/>
      <c r="E2841" s="1820"/>
      <c r="F2841" s="1866" t="s">
        <v>3241</v>
      </c>
      <c r="G2841" s="1867"/>
      <c r="H2841" s="1867"/>
      <c r="I2841" s="1867"/>
      <c r="J2841" s="1866"/>
      <c r="K2841" s="1868">
        <v>6.1500000000000001E-3</v>
      </c>
      <c r="L2841" s="1869"/>
      <c r="M2841" s="1898">
        <v>0</v>
      </c>
      <c r="N2841" s="1899"/>
      <c r="O2841" s="1900"/>
      <c r="P2841" s="1898">
        <v>0</v>
      </c>
      <c r="Q2841" s="1899"/>
      <c r="R2841" s="1900"/>
      <c r="S2841" s="1898">
        <v>0</v>
      </c>
      <c r="T2841" s="1900"/>
      <c r="U2841" s="1898">
        <v>1.1000000000000001</v>
      </c>
      <c r="V2841" s="1899"/>
      <c r="W2841" s="1900"/>
      <c r="X2841" s="1898">
        <v>0.88</v>
      </c>
      <c r="Y2841" s="1899"/>
      <c r="Z2841" s="1899"/>
      <c r="AA2841" s="1899"/>
      <c r="AB2841" s="1900"/>
      <c r="AC2841" s="1898">
        <v>0.72</v>
      </c>
      <c r="AD2841" s="1900"/>
      <c r="AE2841" s="1874">
        <v>0</v>
      </c>
      <c r="AF2841" s="1843"/>
      <c r="AG2841" s="1843"/>
      <c r="AH2841" s="1222"/>
    </row>
    <row r="2842" spans="1:34" ht="16.7" customHeight="1">
      <c r="A2842" s="1853"/>
      <c r="B2842" s="1778"/>
      <c r="C2842" s="1778"/>
      <c r="D2842" s="1778"/>
      <c r="E2842" s="1778"/>
      <c r="F2842" s="1778"/>
      <c r="G2842" s="1778"/>
      <c r="H2842" s="1778"/>
      <c r="I2842" s="1846" t="s">
        <v>2881</v>
      </c>
      <c r="J2842" s="1846"/>
      <c r="K2842" s="1846"/>
      <c r="L2842" s="1846"/>
      <c r="M2842" s="1846"/>
      <c r="N2842" s="1846"/>
      <c r="O2842" s="1846"/>
      <c r="P2842" s="1846"/>
      <c r="Q2842" s="1846"/>
      <c r="R2842" s="1846"/>
      <c r="S2842" s="1846"/>
      <c r="T2842" s="1846"/>
      <c r="U2842" s="1846"/>
      <c r="V2842" s="1846"/>
      <c r="W2842" s="1846"/>
      <c r="X2842" s="1846"/>
      <c r="Y2842" s="1846"/>
      <c r="Z2842" s="1203"/>
      <c r="AA2842" s="1847">
        <v>0</v>
      </c>
      <c r="AB2842" s="1847"/>
      <c r="AC2842" s="1847"/>
      <c r="AD2842" s="1847"/>
      <c r="AE2842" s="1847"/>
      <c r="AF2842" s="1847"/>
      <c r="AG2842" s="1847"/>
      <c r="AH2842" s="1204"/>
    </row>
    <row r="2843" spans="1:34" ht="5.85" customHeight="1">
      <c r="A2843" s="1854"/>
      <c r="B2843" s="1309"/>
      <c r="C2843" s="1309"/>
      <c r="D2843" s="1309"/>
      <c r="E2843" s="1309"/>
      <c r="F2843" s="1309"/>
      <c r="G2843" s="1309"/>
      <c r="H2843" s="1309"/>
      <c r="I2843" s="1309"/>
      <c r="J2843" s="1309"/>
      <c r="K2843" s="1309"/>
      <c r="L2843" s="1309"/>
      <c r="M2843" s="1309"/>
      <c r="N2843" s="1309"/>
      <c r="O2843" s="1309"/>
      <c r="P2843" s="1309"/>
      <c r="Q2843" s="1309"/>
      <c r="R2843" s="1309"/>
      <c r="S2843" s="1309"/>
      <c r="T2843" s="1309"/>
      <c r="U2843" s="1309"/>
      <c r="V2843" s="1309"/>
      <c r="W2843" s="1309"/>
      <c r="X2843" s="1309"/>
      <c r="Y2843" s="1309"/>
      <c r="Z2843" s="1309"/>
      <c r="AA2843" s="1309"/>
      <c r="AB2843" s="1309"/>
      <c r="AC2843" s="1309"/>
      <c r="AD2843" s="1309"/>
      <c r="AE2843" s="1309"/>
      <c r="AF2843" s="1309"/>
      <c r="AG2843" s="1309"/>
      <c r="AH2843" s="1782"/>
    </row>
    <row r="2844" spans="1:34" ht="17.45" customHeight="1">
      <c r="A2844" s="1845"/>
      <c r="B2844" s="1799"/>
      <c r="C2844" s="1799"/>
      <c r="D2844" s="1799"/>
      <c r="E2844" s="1799"/>
      <c r="F2844" s="1799"/>
      <c r="G2844" s="1799"/>
      <c r="H2844" s="1799"/>
      <c r="I2844" s="1842" t="s">
        <v>2882</v>
      </c>
      <c r="J2844" s="1842"/>
      <c r="K2844" s="1842"/>
      <c r="L2844" s="1842"/>
      <c r="M2844" s="1842"/>
      <c r="N2844" s="1842"/>
      <c r="O2844" s="1842"/>
      <c r="P2844" s="1842"/>
      <c r="Q2844" s="1842"/>
      <c r="R2844" s="1842"/>
      <c r="S2844" s="1842"/>
      <c r="T2844" s="1842"/>
      <c r="U2844" s="1842"/>
      <c r="V2844" s="1842"/>
      <c r="W2844" s="1842"/>
      <c r="X2844" s="1842"/>
      <c r="Y2844" s="1842"/>
      <c r="Z2844" s="1212"/>
      <c r="AA2844" s="1848">
        <v>97.64</v>
      </c>
      <c r="AB2844" s="1848"/>
      <c r="AC2844" s="1848"/>
      <c r="AD2844" s="1848"/>
      <c r="AE2844" s="1848"/>
      <c r="AF2844" s="1848"/>
      <c r="AG2844" s="1848"/>
      <c r="AH2844" s="1208"/>
    </row>
    <row r="2845" spans="1:34" ht="45.75" customHeight="1">
      <c r="A2845" s="1849" t="s">
        <v>2883</v>
      </c>
      <c r="B2845" s="1850"/>
      <c r="C2845" s="1850"/>
      <c r="D2845" s="1850"/>
      <c r="E2845" s="1851"/>
      <c r="F2845" s="1852"/>
      <c r="G2845" s="1852"/>
      <c r="H2845" s="1852"/>
      <c r="I2845" s="1852"/>
      <c r="J2845" s="1852"/>
      <c r="K2845" s="1852"/>
      <c r="L2845" s="1852"/>
      <c r="M2845" s="1852"/>
      <c r="N2845" s="1852"/>
      <c r="O2845" s="1852"/>
      <c r="P2845" s="1852"/>
      <c r="Q2845" s="1852"/>
      <c r="R2845" s="1852"/>
      <c r="S2845" s="1852"/>
      <c r="T2845" s="1852"/>
      <c r="U2845" s="1852"/>
      <c r="V2845" s="1852"/>
      <c r="W2845" s="1852"/>
      <c r="X2845" s="1852"/>
      <c r="Y2845" s="1852"/>
      <c r="Z2845" s="1852"/>
      <c r="AA2845" s="1852"/>
      <c r="AB2845" s="1852"/>
      <c r="AC2845" s="1852"/>
      <c r="AD2845" s="1852"/>
      <c r="AE2845" s="1852"/>
      <c r="AF2845" s="1852"/>
      <c r="AG2845" s="1852"/>
      <c r="AH2845" s="1851"/>
    </row>
    <row r="2846" spans="1:34" ht="128.65" customHeight="1">
      <c r="A2846" s="1220"/>
      <c r="B2846" s="1221"/>
      <c r="C2846" s="1221"/>
      <c r="D2846" s="1221"/>
      <c r="E2846" s="1221"/>
      <c r="F2846" s="1221"/>
      <c r="G2846" s="1221"/>
      <c r="H2846" s="1221"/>
      <c r="I2846" s="1221"/>
      <c r="J2846" s="1221"/>
      <c r="K2846" s="1221"/>
      <c r="L2846" s="1221"/>
      <c r="M2846" s="1221"/>
      <c r="N2846" s="1221"/>
      <c r="O2846" s="1221"/>
      <c r="P2846" s="1221"/>
      <c r="Q2846" s="1221"/>
      <c r="R2846" s="1221"/>
      <c r="S2846" s="1221"/>
      <c r="T2846" s="1221"/>
      <c r="U2846" s="1221"/>
      <c r="V2846" s="1221"/>
      <c r="W2846" s="1221"/>
      <c r="X2846" s="1221"/>
      <c r="Y2846" s="1221"/>
      <c r="Z2846" s="1221"/>
      <c r="AA2846" s="1221"/>
      <c r="AB2846" s="1221"/>
      <c r="AC2846" s="1221"/>
      <c r="AD2846" s="1221"/>
      <c r="AE2846" s="1221"/>
      <c r="AF2846" s="1221"/>
      <c r="AG2846" s="1221"/>
      <c r="AH2846" s="1222"/>
    </row>
    <row r="2847" spans="1:34" ht="5.85" customHeight="1">
      <c r="A2847" s="1777"/>
      <c r="B2847" s="1778"/>
      <c r="C2847" s="1778"/>
      <c r="D2847" s="1778"/>
      <c r="E2847" s="1778"/>
      <c r="F2847" s="1778"/>
      <c r="G2847" s="1778"/>
      <c r="H2847" s="1778"/>
      <c r="I2847" s="1778"/>
      <c r="J2847" s="1778"/>
      <c r="K2847" s="1778"/>
      <c r="L2847" s="1778"/>
      <c r="M2847" s="1778"/>
      <c r="N2847" s="1778"/>
      <c r="O2847" s="1778"/>
      <c r="P2847" s="1778"/>
      <c r="Q2847" s="1778"/>
      <c r="R2847" s="1778"/>
      <c r="S2847" s="1778"/>
      <c r="T2847" s="1778"/>
      <c r="U2847" s="1778"/>
      <c r="V2847" s="1778"/>
      <c r="W2847" s="1778"/>
      <c r="X2847" s="1778"/>
      <c r="Y2847" s="1778"/>
      <c r="Z2847" s="1778"/>
      <c r="AA2847" s="1778"/>
      <c r="AB2847" s="1778"/>
      <c r="AC2847" s="1778"/>
      <c r="AD2847" s="1778"/>
      <c r="AE2847" s="1778"/>
      <c r="AF2847" s="1778"/>
      <c r="AG2847" s="1778"/>
      <c r="AH2847" s="1779"/>
    </row>
    <row r="2848" spans="1:34" ht="10.9" customHeight="1">
      <c r="A2848" s="1780" t="s">
        <v>2834</v>
      </c>
      <c r="B2848" s="1310"/>
      <c r="C2848" s="1310"/>
      <c r="D2848" s="1310"/>
      <c r="E2848" s="1310"/>
      <c r="F2848" s="1310"/>
      <c r="G2848" s="1310"/>
      <c r="H2848" s="1310"/>
      <c r="I2848" s="1310"/>
      <c r="J2848" s="1310"/>
      <c r="K2848" s="1310"/>
      <c r="L2848" s="1310"/>
      <c r="M2848" s="1310"/>
      <c r="N2848" s="1310"/>
      <c r="O2848" s="1310"/>
      <c r="P2848" s="1310"/>
      <c r="Q2848" s="1310"/>
      <c r="R2848" s="1310"/>
      <c r="S2848" s="1310"/>
      <c r="T2848" s="1310"/>
      <c r="U2848" s="1310"/>
      <c r="V2848" s="1310"/>
      <c r="W2848" s="1310"/>
      <c r="X2848" s="1310"/>
      <c r="Y2848" s="1310"/>
      <c r="Z2848" s="1310"/>
      <c r="AA2848" s="1310"/>
      <c r="AB2848" s="1310"/>
      <c r="AC2848" s="1310"/>
      <c r="AD2848" s="1309"/>
      <c r="AE2848" s="1309"/>
      <c r="AF2848" s="1781" t="s">
        <v>3243</v>
      </c>
      <c r="AG2848" s="1781"/>
      <c r="AH2848" s="1782"/>
    </row>
    <row r="2849" spans="1:34" ht="5.85" customHeight="1">
      <c r="A2849" s="1780"/>
      <c r="B2849" s="1310"/>
      <c r="C2849" s="1310"/>
      <c r="D2849" s="1310"/>
      <c r="E2849" s="1310"/>
      <c r="F2849" s="1310"/>
      <c r="G2849" s="1310"/>
      <c r="H2849" s="1310"/>
      <c r="I2849" s="1310"/>
      <c r="J2849" s="1310"/>
      <c r="K2849" s="1310"/>
      <c r="L2849" s="1310"/>
      <c r="M2849" s="1310"/>
      <c r="N2849" s="1310"/>
      <c r="O2849" s="1310"/>
      <c r="P2849" s="1310"/>
      <c r="Q2849" s="1310"/>
      <c r="R2849" s="1310"/>
      <c r="S2849" s="1310"/>
      <c r="T2849" s="1310"/>
      <c r="U2849" s="1310"/>
      <c r="V2849" s="1310"/>
      <c r="W2849" s="1310"/>
      <c r="X2849" s="1310"/>
      <c r="Y2849" s="1310"/>
      <c r="Z2849" s="1310"/>
      <c r="AA2849" s="1310"/>
      <c r="AB2849" s="1310"/>
      <c r="AC2849" s="1310"/>
      <c r="AD2849" s="1311"/>
      <c r="AE2849" s="1311"/>
      <c r="AF2849" s="1311"/>
      <c r="AG2849" s="1311"/>
      <c r="AH2849" s="1782"/>
    </row>
    <row r="2850" spans="1:34" ht="11.65" customHeight="1">
      <c r="A2850" s="1783" t="s">
        <v>2836</v>
      </c>
      <c r="B2850" s="1784"/>
      <c r="C2850" s="1784"/>
      <c r="D2850" s="1784"/>
      <c r="E2850" s="1784"/>
      <c r="F2850" s="1784"/>
      <c r="G2850" s="1784"/>
      <c r="H2850" s="1784"/>
      <c r="I2850" s="1784"/>
      <c r="J2850" s="1784"/>
      <c r="K2850" s="1784"/>
      <c r="L2850" s="1784"/>
      <c r="M2850" s="1784"/>
      <c r="N2850" s="1784"/>
      <c r="O2850" s="1784"/>
      <c r="P2850" s="1784"/>
      <c r="Q2850" s="1784"/>
      <c r="R2850" s="1784"/>
      <c r="S2850" s="1784"/>
      <c r="T2850" s="1784"/>
      <c r="U2850" s="1784"/>
      <c r="V2850" s="1784"/>
      <c r="W2850" s="1784"/>
      <c r="X2850" s="1784"/>
      <c r="Y2850" s="1784"/>
      <c r="Z2850" s="1784"/>
      <c r="AA2850" s="1784"/>
      <c r="AB2850" s="1784"/>
      <c r="AC2850" s="1784"/>
      <c r="AD2850" s="1311"/>
      <c r="AE2850" s="1311"/>
      <c r="AF2850" s="1311"/>
      <c r="AG2850" s="1311"/>
      <c r="AH2850" s="1782"/>
    </row>
    <row r="2851" spans="1:34" ht="23.25" customHeight="1">
      <c r="A2851" s="1785" t="s">
        <v>2837</v>
      </c>
      <c r="B2851" s="1786"/>
      <c r="C2851" s="1786"/>
      <c r="D2851" s="1786"/>
      <c r="E2851" s="1786"/>
      <c r="F2851" s="1786"/>
      <c r="G2851" s="1786"/>
      <c r="H2851" s="1786"/>
      <c r="I2851" s="1786"/>
      <c r="J2851" s="1786"/>
      <c r="K2851" s="1786"/>
      <c r="L2851" s="1786"/>
      <c r="M2851" s="1786"/>
      <c r="N2851" s="1786"/>
      <c r="O2851" s="1786"/>
      <c r="P2851" s="1786"/>
      <c r="Q2851" s="1786"/>
      <c r="R2851" s="1786"/>
      <c r="S2851" s="1786"/>
      <c r="T2851" s="1786"/>
      <c r="U2851" s="1786"/>
      <c r="V2851" s="1786"/>
      <c r="W2851" s="1786"/>
      <c r="X2851" s="1786"/>
      <c r="Y2851" s="1786"/>
      <c r="Z2851" s="1786"/>
      <c r="AA2851" s="1786"/>
      <c r="AB2851" s="1786"/>
      <c r="AC2851" s="1786"/>
      <c r="AD2851" s="1311"/>
      <c r="AE2851" s="1311"/>
      <c r="AF2851" s="1311"/>
      <c r="AG2851" s="1311"/>
      <c r="AH2851" s="1782"/>
    </row>
    <row r="2852" spans="1:34" ht="5.0999999999999996" customHeight="1">
      <c r="A2852" s="1787" t="s">
        <v>2838</v>
      </c>
      <c r="B2852" s="1788"/>
      <c r="C2852" s="1788"/>
      <c r="D2852" s="1788"/>
      <c r="E2852" s="1788"/>
      <c r="F2852" s="1788"/>
      <c r="G2852" s="1788"/>
      <c r="H2852" s="1788"/>
      <c r="I2852" s="1788"/>
      <c r="J2852" s="1788"/>
      <c r="K2852" s="1788"/>
      <c r="L2852" s="1788"/>
      <c r="M2852" s="1788"/>
      <c r="N2852" s="1788"/>
      <c r="O2852" s="1788"/>
      <c r="P2852" s="1788"/>
      <c r="Q2852" s="1788"/>
      <c r="R2852" s="1788"/>
      <c r="S2852" s="1788"/>
      <c r="T2852" s="1788"/>
      <c r="U2852" s="1788"/>
      <c r="V2852" s="1788"/>
      <c r="W2852" s="1788"/>
      <c r="X2852" s="1788"/>
      <c r="Y2852" s="1788"/>
      <c r="Z2852" s="1788"/>
      <c r="AA2852" s="1788"/>
      <c r="AB2852" s="1788"/>
      <c r="AC2852" s="1788"/>
      <c r="AD2852" s="1311"/>
      <c r="AE2852" s="1311"/>
      <c r="AF2852" s="1311"/>
      <c r="AG2852" s="1311"/>
      <c r="AH2852" s="1782"/>
    </row>
    <row r="2853" spans="1:34" ht="5.85" customHeight="1">
      <c r="A2853" s="1787"/>
      <c r="B2853" s="1788"/>
      <c r="C2853" s="1788"/>
      <c r="D2853" s="1788"/>
      <c r="E2853" s="1788"/>
      <c r="F2853" s="1788"/>
      <c r="G2853" s="1788"/>
      <c r="H2853" s="1788"/>
      <c r="I2853" s="1788"/>
      <c r="J2853" s="1788"/>
      <c r="K2853" s="1788"/>
      <c r="L2853" s="1788"/>
      <c r="M2853" s="1788"/>
      <c r="N2853" s="1788"/>
      <c r="O2853" s="1788"/>
      <c r="P2853" s="1788"/>
      <c r="Q2853" s="1788"/>
      <c r="R2853" s="1788"/>
      <c r="S2853" s="1788"/>
      <c r="T2853" s="1788"/>
      <c r="U2853" s="1788"/>
      <c r="V2853" s="1788"/>
      <c r="W2853" s="1788"/>
      <c r="X2853" s="1788"/>
      <c r="Y2853" s="1788"/>
      <c r="Z2853" s="1788"/>
      <c r="AA2853" s="1788"/>
      <c r="AB2853" s="1788"/>
      <c r="AC2853" s="1788"/>
      <c r="AD2853" s="1782"/>
      <c r="AE2853" s="1309"/>
      <c r="AF2853" s="1309"/>
      <c r="AG2853" s="1309"/>
      <c r="AH2853" s="1782"/>
    </row>
    <row r="2854" spans="1:34" ht="11.65" customHeight="1">
      <c r="A2854" s="1787" t="s">
        <v>2839</v>
      </c>
      <c r="B2854" s="1788"/>
      <c r="C2854" s="1788"/>
      <c r="D2854" s="1788"/>
      <c r="E2854" s="1788"/>
      <c r="F2854" s="1788"/>
      <c r="G2854" s="1788"/>
      <c r="H2854" s="1788"/>
      <c r="I2854" s="1788"/>
      <c r="J2854" s="1788"/>
      <c r="K2854" s="1788"/>
      <c r="L2854" s="1788"/>
      <c r="M2854" s="1788"/>
      <c r="N2854" s="1788"/>
      <c r="O2854" s="1788"/>
      <c r="P2854" s="1788"/>
      <c r="Q2854" s="1788"/>
      <c r="R2854" s="1788"/>
      <c r="S2854" s="1788"/>
      <c r="T2854" s="1788"/>
      <c r="U2854" s="1788"/>
      <c r="V2854" s="1788"/>
      <c r="W2854" s="1788"/>
      <c r="X2854" s="1788"/>
      <c r="Y2854" s="1788"/>
      <c r="Z2854" s="1788"/>
      <c r="AA2854" s="1788"/>
      <c r="AB2854" s="1788"/>
      <c r="AC2854" s="1788"/>
      <c r="AD2854" s="1818" t="s">
        <v>2840</v>
      </c>
      <c r="AE2854" s="1818"/>
      <c r="AF2854" s="1206">
        <v>21.23</v>
      </c>
      <c r="AG2854" s="1207" t="s">
        <v>5</v>
      </c>
      <c r="AH2854" s="1800"/>
    </row>
    <row r="2855" spans="1:34" ht="11.65" customHeight="1">
      <c r="A2855" s="1819" t="s">
        <v>2841</v>
      </c>
      <c r="B2855" s="1820"/>
      <c r="C2855" s="1820"/>
      <c r="D2855" s="1820"/>
      <c r="E2855" s="1820"/>
      <c r="F2855" s="1820"/>
      <c r="G2855" s="1820"/>
      <c r="H2855" s="1820"/>
      <c r="I2855" s="1820"/>
      <c r="J2855" s="1820"/>
      <c r="K2855" s="1820"/>
      <c r="L2855" s="1820"/>
      <c r="M2855" s="1820"/>
      <c r="N2855" s="1820"/>
      <c r="O2855" s="1820"/>
      <c r="P2855" s="1820"/>
      <c r="Q2855" s="1820"/>
      <c r="R2855" s="1820"/>
      <c r="S2855" s="1820"/>
      <c r="T2855" s="1820"/>
      <c r="U2855" s="1820"/>
      <c r="V2855" s="1820"/>
      <c r="W2855" s="1820"/>
      <c r="X2855" s="1820"/>
      <c r="Y2855" s="1820"/>
      <c r="Z2855" s="1820"/>
      <c r="AA2855" s="1820"/>
      <c r="AB2855" s="1820"/>
      <c r="AC2855" s="1820"/>
      <c r="AD2855" s="1821" t="s">
        <v>2842</v>
      </c>
      <c r="AE2855" s="1821"/>
      <c r="AF2855" s="1210">
        <v>15</v>
      </c>
      <c r="AG2855" s="1211" t="s">
        <v>5</v>
      </c>
      <c r="AH2855" s="1800"/>
    </row>
    <row r="2856" spans="1:34" ht="16.7" customHeight="1">
      <c r="A2856" s="1822" t="s">
        <v>2843</v>
      </c>
      <c r="B2856" s="1802"/>
      <c r="C2856" s="1802"/>
      <c r="D2856" s="1778"/>
      <c r="E2856" s="1823" t="s">
        <v>2695</v>
      </c>
      <c r="F2856" s="1823"/>
      <c r="G2856" s="1823"/>
      <c r="H2856" s="1823"/>
      <c r="I2856" s="1823"/>
      <c r="J2856" s="1823"/>
      <c r="K2856" s="1823"/>
      <c r="L2856" s="1823"/>
      <c r="M2856" s="1823"/>
      <c r="N2856" s="1823"/>
      <c r="O2856" s="1823"/>
      <c r="P2856" s="1823"/>
      <c r="Q2856" s="1823"/>
      <c r="R2856" s="1823"/>
      <c r="S2856" s="1823"/>
      <c r="T2856" s="1823"/>
      <c r="U2856" s="1823"/>
      <c r="V2856" s="1823"/>
      <c r="W2856" s="1823"/>
      <c r="X2856" s="1823"/>
      <c r="Y2856" s="1823"/>
      <c r="Z2856" s="1823"/>
      <c r="AA2856" s="1823"/>
      <c r="AB2856" s="1823"/>
      <c r="AC2856" s="1823"/>
      <c r="AD2856" s="1823"/>
      <c r="AE2856" s="1823"/>
      <c r="AF2856" s="1823"/>
      <c r="AG2856" s="1823"/>
      <c r="AH2856" s="1779"/>
    </row>
    <row r="2857" spans="1:34" ht="17.45" customHeight="1">
      <c r="A2857" s="1824" t="s">
        <v>2844</v>
      </c>
      <c r="B2857" s="1816"/>
      <c r="C2857" s="1816"/>
      <c r="D2857" s="1309"/>
      <c r="E2857" s="1815" t="s">
        <v>2694</v>
      </c>
      <c r="F2857" s="1815"/>
      <c r="G2857" s="1111"/>
      <c r="H2857" s="1796" t="s">
        <v>2845</v>
      </c>
      <c r="I2857" s="1796"/>
      <c r="J2857" s="1796" t="s">
        <v>495</v>
      </c>
      <c r="K2857" s="1796"/>
      <c r="L2857" s="1309"/>
      <c r="M2857" s="1309"/>
      <c r="N2857" s="1816" t="s">
        <v>2846</v>
      </c>
      <c r="O2857" s="1816"/>
      <c r="P2857" s="1816"/>
      <c r="Q2857" s="1816"/>
      <c r="R2857" s="1817">
        <v>36</v>
      </c>
      <c r="S2857" s="1817"/>
      <c r="T2857" s="1817"/>
      <c r="U2857" s="1817"/>
      <c r="V2857" s="1309"/>
      <c r="W2857" s="1309"/>
      <c r="X2857" s="1309"/>
      <c r="Y2857" s="1796" t="s">
        <v>2847</v>
      </c>
      <c r="Z2857" s="1796"/>
      <c r="AA2857" s="1796"/>
      <c r="AB2857" s="1796"/>
      <c r="AC2857" s="1796"/>
      <c r="AD2857" s="1796"/>
      <c r="AE2857" s="1796"/>
      <c r="AF2857" s="1797" t="s">
        <v>2848</v>
      </c>
      <c r="AG2857" s="1797"/>
      <c r="AH2857" s="1782"/>
    </row>
    <row r="2858" spans="1:34" ht="5.85" customHeight="1">
      <c r="A2858" s="1798"/>
      <c r="B2858" s="1799"/>
      <c r="C2858" s="1799"/>
      <c r="D2858" s="1799"/>
      <c r="E2858" s="1799"/>
      <c r="F2858" s="1799"/>
      <c r="G2858" s="1799"/>
      <c r="H2858" s="1799"/>
      <c r="I2858" s="1799"/>
      <c r="J2858" s="1799"/>
      <c r="K2858" s="1799"/>
      <c r="L2858" s="1799"/>
      <c r="M2858" s="1799"/>
      <c r="N2858" s="1799"/>
      <c r="O2858" s="1799"/>
      <c r="P2858" s="1799"/>
      <c r="Q2858" s="1799"/>
      <c r="R2858" s="1799"/>
      <c r="S2858" s="1799"/>
      <c r="T2858" s="1799"/>
      <c r="U2858" s="1799"/>
      <c r="V2858" s="1799"/>
      <c r="W2858" s="1799"/>
      <c r="X2858" s="1799"/>
      <c r="Y2858" s="1799"/>
      <c r="Z2858" s="1799"/>
      <c r="AA2858" s="1799"/>
      <c r="AB2858" s="1799"/>
      <c r="AC2858" s="1799"/>
      <c r="AD2858" s="1799"/>
      <c r="AE2858" s="1799"/>
      <c r="AF2858" s="1799"/>
      <c r="AG2858" s="1799"/>
      <c r="AH2858" s="1800"/>
    </row>
    <row r="2859" spans="1:34" ht="17.45" customHeight="1">
      <c r="A2859" s="1801" t="s">
        <v>2849</v>
      </c>
      <c r="B2859" s="1802"/>
      <c r="C2859" s="1802"/>
      <c r="D2859" s="1802"/>
      <c r="E2859" s="1802"/>
      <c r="F2859" s="1802"/>
      <c r="G2859" s="1802"/>
      <c r="H2859" s="1802"/>
      <c r="I2859" s="1802"/>
      <c r="J2859" s="1803"/>
      <c r="K2859" s="1789" t="s">
        <v>2850</v>
      </c>
      <c r="L2859" s="1807"/>
      <c r="M2859" s="1789" t="s">
        <v>2851</v>
      </c>
      <c r="N2859" s="1790"/>
      <c r="O2859" s="1790"/>
      <c r="P2859" s="1790"/>
      <c r="Q2859" s="1790"/>
      <c r="R2859" s="1790"/>
      <c r="S2859" s="1790"/>
      <c r="T2859" s="1791"/>
      <c r="U2859" s="1789" t="s">
        <v>2852</v>
      </c>
      <c r="V2859" s="1790"/>
      <c r="W2859" s="1790"/>
      <c r="X2859" s="1790"/>
      <c r="Y2859" s="1790"/>
      <c r="Z2859" s="1790"/>
      <c r="AA2859" s="1790"/>
      <c r="AB2859" s="1790"/>
      <c r="AC2859" s="1790"/>
      <c r="AD2859" s="1791"/>
      <c r="AE2859" s="1810" t="s">
        <v>2853</v>
      </c>
      <c r="AF2859" s="1811"/>
      <c r="AG2859" s="1811"/>
      <c r="AH2859" s="1814"/>
    </row>
    <row r="2860" spans="1:34" ht="16.7" customHeight="1">
      <c r="A2860" s="1804"/>
      <c r="B2860" s="1805"/>
      <c r="C2860" s="1805"/>
      <c r="D2860" s="1805"/>
      <c r="E2860" s="1805"/>
      <c r="F2860" s="1805"/>
      <c r="G2860" s="1805"/>
      <c r="H2860" s="1805"/>
      <c r="I2860" s="1805"/>
      <c r="J2860" s="1806"/>
      <c r="K2860" s="1808"/>
      <c r="L2860" s="1809"/>
      <c r="M2860" s="1789" t="s">
        <v>2854</v>
      </c>
      <c r="N2860" s="1790"/>
      <c r="O2860" s="1790"/>
      <c r="P2860" s="1791"/>
      <c r="Q2860" s="1789" t="s">
        <v>2855</v>
      </c>
      <c r="R2860" s="1790"/>
      <c r="S2860" s="1790"/>
      <c r="T2860" s="1791"/>
      <c r="U2860" s="1789" t="s">
        <v>2854</v>
      </c>
      <c r="V2860" s="1790"/>
      <c r="W2860" s="1790"/>
      <c r="X2860" s="1790"/>
      <c r="Y2860" s="1790"/>
      <c r="Z2860" s="1791"/>
      <c r="AA2860" s="1789" t="s">
        <v>2855</v>
      </c>
      <c r="AB2860" s="1790"/>
      <c r="AC2860" s="1790"/>
      <c r="AD2860" s="1791"/>
      <c r="AE2860" s="1812"/>
      <c r="AF2860" s="1813"/>
      <c r="AG2860" s="1813"/>
      <c r="AH2860" s="1800"/>
    </row>
    <row r="2861" spans="1:34" ht="17.45" customHeight="1">
      <c r="A2861" s="1223"/>
      <c r="B2861" s="1224" t="s">
        <v>1517</v>
      </c>
      <c r="C2861" s="1875" t="s">
        <v>3244</v>
      </c>
      <c r="D2861" s="1876"/>
      <c r="E2861" s="1876"/>
      <c r="F2861" s="1876"/>
      <c r="G2861" s="1876"/>
      <c r="H2861" s="1876"/>
      <c r="I2861" s="1876"/>
      <c r="J2861" s="1875"/>
      <c r="K2861" s="1877">
        <v>1</v>
      </c>
      <c r="L2861" s="1878"/>
      <c r="M2861" s="1877">
        <v>1</v>
      </c>
      <c r="N2861" s="1879"/>
      <c r="O2861" s="1879"/>
      <c r="P2861" s="1878"/>
      <c r="Q2861" s="1877">
        <v>0</v>
      </c>
      <c r="R2861" s="1879"/>
      <c r="S2861" s="1879"/>
      <c r="T2861" s="1878"/>
      <c r="U2861" s="1880">
        <v>2.1928000000000001</v>
      </c>
      <c r="V2861" s="1881"/>
      <c r="W2861" s="1881"/>
      <c r="X2861" s="1881"/>
      <c r="Y2861" s="1881"/>
      <c r="Z2861" s="1882"/>
      <c r="AA2861" s="1880">
        <v>1.1749000000000001</v>
      </c>
      <c r="AB2861" s="1881"/>
      <c r="AC2861" s="1881"/>
      <c r="AD2861" s="1882"/>
      <c r="AE2861" s="1865">
        <v>2.1928000000000001</v>
      </c>
      <c r="AF2861" s="1847"/>
      <c r="AG2861" s="1847"/>
      <c r="AH2861" s="1225"/>
    </row>
    <row r="2862" spans="1:34" ht="16.7" customHeight="1">
      <c r="A2862" s="1218"/>
      <c r="B2862" s="1205" t="s">
        <v>1498</v>
      </c>
      <c r="C2862" s="1903" t="s">
        <v>3245</v>
      </c>
      <c r="D2862" s="1815"/>
      <c r="E2862" s="1815"/>
      <c r="F2862" s="1815"/>
      <c r="G2862" s="1815"/>
      <c r="H2862" s="1815"/>
      <c r="I2862" s="1815"/>
      <c r="J2862" s="1903"/>
      <c r="K2862" s="1904">
        <v>1</v>
      </c>
      <c r="L2862" s="1905"/>
      <c r="M2862" s="1904">
        <v>1</v>
      </c>
      <c r="N2862" s="1817"/>
      <c r="O2862" s="1817"/>
      <c r="P2862" s="1905"/>
      <c r="Q2862" s="1904">
        <v>0</v>
      </c>
      <c r="R2862" s="1817"/>
      <c r="S2862" s="1817"/>
      <c r="T2862" s="1905"/>
      <c r="U2862" s="1906">
        <v>174.39490000000001</v>
      </c>
      <c r="V2862" s="1907"/>
      <c r="W2862" s="1907"/>
      <c r="X2862" s="1907"/>
      <c r="Y2862" s="1907"/>
      <c r="Z2862" s="1908"/>
      <c r="AA2862" s="1906">
        <v>72.1922</v>
      </c>
      <c r="AB2862" s="1907"/>
      <c r="AC2862" s="1907"/>
      <c r="AD2862" s="1908"/>
      <c r="AE2862" s="1909">
        <v>174.39490000000001</v>
      </c>
      <c r="AF2862" s="1841"/>
      <c r="AG2862" s="1841"/>
      <c r="AH2862" s="1219"/>
    </row>
    <row r="2863" spans="1:34" ht="17.45" customHeight="1">
      <c r="A2863" s="1220"/>
      <c r="B2863" s="1209" t="s">
        <v>1512</v>
      </c>
      <c r="C2863" s="1866" t="s">
        <v>3246</v>
      </c>
      <c r="D2863" s="1867"/>
      <c r="E2863" s="1867"/>
      <c r="F2863" s="1867"/>
      <c r="G2863" s="1867"/>
      <c r="H2863" s="1867"/>
      <c r="I2863" s="1867"/>
      <c r="J2863" s="1866"/>
      <c r="K2863" s="1868">
        <v>1</v>
      </c>
      <c r="L2863" s="1869"/>
      <c r="M2863" s="1868">
        <v>1</v>
      </c>
      <c r="N2863" s="1870"/>
      <c r="O2863" s="1870"/>
      <c r="P2863" s="1869"/>
      <c r="Q2863" s="1868">
        <v>0</v>
      </c>
      <c r="R2863" s="1870"/>
      <c r="S2863" s="1870"/>
      <c r="T2863" s="1869"/>
      <c r="U2863" s="1871">
        <v>11.2203</v>
      </c>
      <c r="V2863" s="1872"/>
      <c r="W2863" s="1872"/>
      <c r="X2863" s="1872"/>
      <c r="Y2863" s="1872"/>
      <c r="Z2863" s="1873"/>
      <c r="AA2863" s="1871">
        <v>0.81789999999999996</v>
      </c>
      <c r="AB2863" s="1872"/>
      <c r="AC2863" s="1872"/>
      <c r="AD2863" s="1873"/>
      <c r="AE2863" s="1874">
        <v>11.2203</v>
      </c>
      <c r="AF2863" s="1843"/>
      <c r="AG2863" s="1843"/>
      <c r="AH2863" s="1222"/>
    </row>
    <row r="2864" spans="1:34" ht="17.45" customHeight="1">
      <c r="A2864" s="1792"/>
      <c r="B2864" s="1793"/>
      <c r="C2864" s="1793"/>
      <c r="D2864" s="1793"/>
      <c r="E2864" s="1793"/>
      <c r="F2864" s="1793"/>
      <c r="G2864" s="1793"/>
      <c r="H2864" s="1793"/>
      <c r="I2864" s="1793"/>
      <c r="J2864" s="1793"/>
      <c r="K2864" s="1794" t="s">
        <v>2856</v>
      </c>
      <c r="L2864" s="1794"/>
      <c r="M2864" s="1794"/>
      <c r="N2864" s="1794"/>
      <c r="O2864" s="1794"/>
      <c r="P2864" s="1794"/>
      <c r="Q2864" s="1794"/>
      <c r="R2864" s="1794"/>
      <c r="S2864" s="1794"/>
      <c r="T2864" s="1794"/>
      <c r="U2864" s="1794"/>
      <c r="V2864" s="1794"/>
      <c r="W2864" s="1794"/>
      <c r="X2864" s="1794"/>
      <c r="Y2864" s="1794"/>
      <c r="Z2864" s="1794"/>
      <c r="AA2864" s="1795">
        <v>187.80799999999999</v>
      </c>
      <c r="AB2864" s="1795"/>
      <c r="AC2864" s="1795"/>
      <c r="AD2864" s="1795"/>
      <c r="AE2864" s="1795"/>
      <c r="AF2864" s="1795"/>
      <c r="AG2864" s="1795"/>
      <c r="AH2864" s="1213"/>
    </row>
    <row r="2865" spans="1:34" ht="16.7" customHeight="1">
      <c r="A2865" s="1801" t="s">
        <v>2857</v>
      </c>
      <c r="B2865" s="1825"/>
      <c r="C2865" s="1825"/>
      <c r="D2865" s="1825"/>
      <c r="E2865" s="1825"/>
      <c r="F2865" s="1825"/>
      <c r="G2865" s="1825"/>
      <c r="H2865" s="1825"/>
      <c r="I2865" s="1825"/>
      <c r="J2865" s="1825"/>
      <c r="K2865" s="1825"/>
      <c r="L2865" s="1825"/>
      <c r="M2865" s="1825"/>
      <c r="N2865" s="1826"/>
      <c r="O2865" s="1789" t="s">
        <v>2858</v>
      </c>
      <c r="P2865" s="1790"/>
      <c r="Q2865" s="1790"/>
      <c r="R2865" s="1790"/>
      <c r="S2865" s="1791"/>
      <c r="T2865" s="1827" t="s">
        <v>2850</v>
      </c>
      <c r="U2865" s="1790"/>
      <c r="V2865" s="1790"/>
      <c r="W2865" s="1213"/>
      <c r="X2865" s="1789" t="s">
        <v>2859</v>
      </c>
      <c r="Y2865" s="1790"/>
      <c r="Z2865" s="1790"/>
      <c r="AA2865" s="1790"/>
      <c r="AB2865" s="1790"/>
      <c r="AC2865" s="1790"/>
      <c r="AD2865" s="1791"/>
      <c r="AE2865" s="1810" t="s">
        <v>2853</v>
      </c>
      <c r="AF2865" s="1828"/>
      <c r="AG2865" s="1828"/>
      <c r="AH2865" s="1213"/>
    </row>
    <row r="2866" spans="1:34" ht="17.45" customHeight="1">
      <c r="A2866" s="1223"/>
      <c r="B2866" s="1224" t="s">
        <v>1009</v>
      </c>
      <c r="C2866" s="1875" t="s">
        <v>1010</v>
      </c>
      <c r="D2866" s="1876"/>
      <c r="E2866" s="1876"/>
      <c r="F2866" s="1876"/>
      <c r="G2866" s="1876"/>
      <c r="H2866" s="1876"/>
      <c r="I2866" s="1876"/>
      <c r="J2866" s="1876"/>
      <c r="K2866" s="1876"/>
      <c r="L2866" s="1876"/>
      <c r="M2866" s="1876"/>
      <c r="N2866" s="1875"/>
      <c r="O2866" s="1885">
        <v>0</v>
      </c>
      <c r="P2866" s="1886"/>
      <c r="Q2866" s="1886"/>
      <c r="R2866" s="1886"/>
      <c r="S2866" s="1887"/>
      <c r="T2866" s="1917">
        <v>5</v>
      </c>
      <c r="U2866" s="1886"/>
      <c r="V2866" s="1886"/>
      <c r="W2866" s="1225"/>
      <c r="X2866" s="1880">
        <v>22.268799999999999</v>
      </c>
      <c r="Y2866" s="1881"/>
      <c r="Z2866" s="1881"/>
      <c r="AA2866" s="1881"/>
      <c r="AB2866" s="1881"/>
      <c r="AC2866" s="1881"/>
      <c r="AD2866" s="1882"/>
      <c r="AE2866" s="1865">
        <v>111.34399999999999</v>
      </c>
      <c r="AF2866" s="1847"/>
      <c r="AG2866" s="1847"/>
      <c r="AH2866" s="1225"/>
    </row>
    <row r="2867" spans="1:34" ht="16.7" customHeight="1">
      <c r="A2867" s="1220"/>
      <c r="B2867" s="1209" t="s">
        <v>1021</v>
      </c>
      <c r="C2867" s="1866" t="s">
        <v>1022</v>
      </c>
      <c r="D2867" s="1867"/>
      <c r="E2867" s="1867"/>
      <c r="F2867" s="1867"/>
      <c r="G2867" s="1867"/>
      <c r="H2867" s="1867"/>
      <c r="I2867" s="1867"/>
      <c r="J2867" s="1867"/>
      <c r="K2867" s="1867"/>
      <c r="L2867" s="1867"/>
      <c r="M2867" s="1867"/>
      <c r="N2867" s="1866"/>
      <c r="O2867" s="1893">
        <v>0</v>
      </c>
      <c r="P2867" s="1894"/>
      <c r="Q2867" s="1894"/>
      <c r="R2867" s="1894"/>
      <c r="S2867" s="1895"/>
      <c r="T2867" s="1918">
        <v>1</v>
      </c>
      <c r="U2867" s="1894"/>
      <c r="V2867" s="1894"/>
      <c r="W2867" s="1222"/>
      <c r="X2867" s="1871">
        <v>32.884700000000002</v>
      </c>
      <c r="Y2867" s="1872"/>
      <c r="Z2867" s="1872"/>
      <c r="AA2867" s="1872"/>
      <c r="AB2867" s="1872"/>
      <c r="AC2867" s="1872"/>
      <c r="AD2867" s="1873"/>
      <c r="AE2867" s="1874">
        <v>32.884700000000002</v>
      </c>
      <c r="AF2867" s="1843"/>
      <c r="AG2867" s="1843"/>
      <c r="AH2867" s="1222"/>
    </row>
    <row r="2868" spans="1:34" ht="17.45" customHeight="1">
      <c r="A2868" s="1792"/>
      <c r="B2868" s="1778"/>
      <c r="C2868" s="1778"/>
      <c r="D2868" s="1778"/>
      <c r="E2868" s="1778"/>
      <c r="F2868" s="1778"/>
      <c r="G2868" s="1778"/>
      <c r="H2868" s="1778"/>
      <c r="I2868" s="1846" t="s">
        <v>2860</v>
      </c>
      <c r="J2868" s="1846"/>
      <c r="K2868" s="1846"/>
      <c r="L2868" s="1846"/>
      <c r="M2868" s="1846"/>
      <c r="N2868" s="1846"/>
      <c r="O2868" s="1846"/>
      <c r="P2868" s="1846"/>
      <c r="Q2868" s="1846"/>
      <c r="R2868" s="1846"/>
      <c r="S2868" s="1846"/>
      <c r="T2868" s="1846"/>
      <c r="U2868" s="1846"/>
      <c r="V2868" s="1846"/>
      <c r="W2868" s="1846"/>
      <c r="X2868" s="1846"/>
      <c r="Y2868" s="1846"/>
      <c r="Z2868" s="1793"/>
      <c r="AA2868" s="1847">
        <v>144.2287</v>
      </c>
      <c r="AB2868" s="1847"/>
      <c r="AC2868" s="1847"/>
      <c r="AD2868" s="1847"/>
      <c r="AE2868" s="1847"/>
      <c r="AF2868" s="1847"/>
      <c r="AG2868" s="1847"/>
      <c r="AH2868" s="1814"/>
    </row>
    <row r="2869" spans="1:34" ht="17.45" customHeight="1">
      <c r="A2869" s="1844"/>
      <c r="B2869" s="1309"/>
      <c r="C2869" s="1309"/>
      <c r="D2869" s="1309"/>
      <c r="E2869" s="1309"/>
      <c r="F2869" s="1309"/>
      <c r="G2869" s="1309"/>
      <c r="H2869" s="1309"/>
      <c r="I2869" s="1840" t="s">
        <v>2861</v>
      </c>
      <c r="J2869" s="1840"/>
      <c r="K2869" s="1840"/>
      <c r="L2869" s="1840"/>
      <c r="M2869" s="1840"/>
      <c r="N2869" s="1840"/>
      <c r="O2869" s="1840"/>
      <c r="P2869" s="1840"/>
      <c r="Q2869" s="1840"/>
      <c r="R2869" s="1840"/>
      <c r="S2869" s="1840"/>
      <c r="T2869" s="1840"/>
      <c r="U2869" s="1840"/>
      <c r="V2869" s="1840"/>
      <c r="W2869" s="1840"/>
      <c r="X2869" s="1840"/>
      <c r="Y2869" s="1840"/>
      <c r="Z2869" s="1309"/>
      <c r="AA2869" s="1841">
        <v>332.0367</v>
      </c>
      <c r="AB2869" s="1841"/>
      <c r="AC2869" s="1841"/>
      <c r="AD2869" s="1841"/>
      <c r="AE2869" s="1841"/>
      <c r="AF2869" s="1841"/>
      <c r="AG2869" s="1841"/>
      <c r="AH2869" s="1782"/>
    </row>
    <row r="2870" spans="1:34" ht="16.7" customHeight="1">
      <c r="A2870" s="1844"/>
      <c r="B2870" s="1309"/>
      <c r="C2870" s="1309"/>
      <c r="D2870" s="1309"/>
      <c r="E2870" s="1309"/>
      <c r="F2870" s="1309"/>
      <c r="G2870" s="1309"/>
      <c r="H2870" s="1309"/>
      <c r="I2870" s="1840" t="s">
        <v>2862</v>
      </c>
      <c r="J2870" s="1840"/>
      <c r="K2870" s="1840"/>
      <c r="L2870" s="1840"/>
      <c r="M2870" s="1840"/>
      <c r="N2870" s="1840"/>
      <c r="O2870" s="1840"/>
      <c r="P2870" s="1840"/>
      <c r="Q2870" s="1840"/>
      <c r="R2870" s="1840"/>
      <c r="S2870" s="1840"/>
      <c r="T2870" s="1840"/>
      <c r="U2870" s="1840"/>
      <c r="V2870" s="1840"/>
      <c r="W2870" s="1840"/>
      <c r="X2870" s="1840"/>
      <c r="Y2870" s="1840"/>
      <c r="Z2870" s="1309"/>
      <c r="AA2870" s="1841">
        <v>9.2232000000000003</v>
      </c>
      <c r="AB2870" s="1841"/>
      <c r="AC2870" s="1841"/>
      <c r="AD2870" s="1841"/>
      <c r="AE2870" s="1841"/>
      <c r="AF2870" s="1841"/>
      <c r="AG2870" s="1841"/>
      <c r="AH2870" s="1782"/>
    </row>
    <row r="2871" spans="1:34" ht="17.45" customHeight="1">
      <c r="A2871" s="1844"/>
      <c r="B2871" s="1309"/>
      <c r="C2871" s="1309"/>
      <c r="D2871" s="1309"/>
      <c r="E2871" s="1309"/>
      <c r="F2871" s="1309"/>
      <c r="G2871" s="1309"/>
      <c r="H2871" s="1309"/>
      <c r="I2871" s="1840" t="s">
        <v>2863</v>
      </c>
      <c r="J2871" s="1840"/>
      <c r="K2871" s="1840"/>
      <c r="L2871" s="1840"/>
      <c r="M2871" s="1840"/>
      <c r="N2871" s="1840"/>
      <c r="O2871" s="1840"/>
      <c r="P2871" s="1840"/>
      <c r="Q2871" s="1840"/>
      <c r="R2871" s="1840"/>
      <c r="S2871" s="1840"/>
      <c r="T2871" s="1840"/>
      <c r="U2871" s="1840"/>
      <c r="V2871" s="1840"/>
      <c r="W2871" s="1840"/>
      <c r="X2871" s="1840"/>
      <c r="Y2871" s="1840"/>
      <c r="Z2871" s="1309"/>
      <c r="AA2871" s="1841">
        <v>0</v>
      </c>
      <c r="AB2871" s="1841"/>
      <c r="AC2871" s="1841"/>
      <c r="AD2871" s="1841"/>
      <c r="AE2871" s="1841"/>
      <c r="AF2871" s="1841"/>
      <c r="AG2871" s="1841"/>
      <c r="AH2871" s="1782"/>
    </row>
    <row r="2872" spans="1:34" ht="17.45" customHeight="1">
      <c r="A2872" s="1845"/>
      <c r="B2872" s="1799"/>
      <c r="C2872" s="1799"/>
      <c r="D2872" s="1799"/>
      <c r="E2872" s="1799"/>
      <c r="F2872" s="1799"/>
      <c r="G2872" s="1799"/>
      <c r="H2872" s="1799"/>
      <c r="I2872" s="1842" t="s">
        <v>2864</v>
      </c>
      <c r="J2872" s="1842"/>
      <c r="K2872" s="1842"/>
      <c r="L2872" s="1842"/>
      <c r="M2872" s="1842"/>
      <c r="N2872" s="1842"/>
      <c r="O2872" s="1842"/>
      <c r="P2872" s="1842"/>
      <c r="Q2872" s="1842"/>
      <c r="R2872" s="1842"/>
      <c r="S2872" s="1842"/>
      <c r="T2872" s="1842"/>
      <c r="U2872" s="1842"/>
      <c r="V2872" s="1842"/>
      <c r="W2872" s="1842"/>
      <c r="X2872" s="1842"/>
      <c r="Y2872" s="1842"/>
      <c r="Z2872" s="1799"/>
      <c r="AA2872" s="1843">
        <v>0</v>
      </c>
      <c r="AB2872" s="1843"/>
      <c r="AC2872" s="1843"/>
      <c r="AD2872" s="1843"/>
      <c r="AE2872" s="1843"/>
      <c r="AF2872" s="1843"/>
      <c r="AG2872" s="1843"/>
      <c r="AH2872" s="1800"/>
    </row>
    <row r="2873" spans="1:34" ht="16.7" customHeight="1">
      <c r="A2873" s="1801" t="s">
        <v>2865</v>
      </c>
      <c r="B2873" s="1825"/>
      <c r="C2873" s="1825"/>
      <c r="D2873" s="1825"/>
      <c r="E2873" s="1825"/>
      <c r="F2873" s="1825"/>
      <c r="G2873" s="1825"/>
      <c r="H2873" s="1825"/>
      <c r="I2873" s="1825"/>
      <c r="J2873" s="1825"/>
      <c r="K2873" s="1825"/>
      <c r="L2873" s="1825"/>
      <c r="M2873" s="1825"/>
      <c r="N2873" s="1826"/>
      <c r="O2873" s="1789" t="s">
        <v>2850</v>
      </c>
      <c r="P2873" s="1790"/>
      <c r="Q2873" s="1790"/>
      <c r="R2873" s="1790"/>
      <c r="S2873" s="1791"/>
      <c r="T2873" s="1827" t="s">
        <v>754</v>
      </c>
      <c r="U2873" s="1790"/>
      <c r="V2873" s="1790"/>
      <c r="W2873" s="1213"/>
      <c r="X2873" s="1789" t="s">
        <v>2866</v>
      </c>
      <c r="Y2873" s="1790"/>
      <c r="Z2873" s="1790"/>
      <c r="AA2873" s="1790"/>
      <c r="AB2873" s="1790"/>
      <c r="AC2873" s="1790"/>
      <c r="AD2873" s="1791"/>
      <c r="AE2873" s="1810" t="s">
        <v>2867</v>
      </c>
      <c r="AF2873" s="1828"/>
      <c r="AG2873" s="1828"/>
      <c r="AH2873" s="1213"/>
    </row>
    <row r="2874" spans="1:34" ht="17.45" customHeight="1">
      <c r="A2874" s="1223"/>
      <c r="B2874" s="1224" t="s">
        <v>3247</v>
      </c>
      <c r="C2874" s="1875" t="s">
        <v>3248</v>
      </c>
      <c r="D2874" s="1876"/>
      <c r="E2874" s="1876"/>
      <c r="F2874" s="1876"/>
      <c r="G2874" s="1876"/>
      <c r="H2874" s="1876"/>
      <c r="I2874" s="1876"/>
      <c r="J2874" s="1876"/>
      <c r="K2874" s="1876"/>
      <c r="L2874" s="1876"/>
      <c r="M2874" s="1876"/>
      <c r="N2874" s="1875"/>
      <c r="O2874" s="1885">
        <v>3.4099999999999998E-3</v>
      </c>
      <c r="P2874" s="1886"/>
      <c r="Q2874" s="1886"/>
      <c r="R2874" s="1886"/>
      <c r="S2874" s="1887"/>
      <c r="T2874" s="1888" t="s">
        <v>495</v>
      </c>
      <c r="U2874" s="1889"/>
      <c r="V2874" s="1889"/>
      <c r="W2874" s="1225"/>
      <c r="X2874" s="1890">
        <v>21.419599999999999</v>
      </c>
      <c r="Y2874" s="1891"/>
      <c r="Z2874" s="1891"/>
      <c r="AA2874" s="1891"/>
      <c r="AB2874" s="1891"/>
      <c r="AC2874" s="1891"/>
      <c r="AD2874" s="1892"/>
      <c r="AE2874" s="1865">
        <v>7.2999999999999995E-2</v>
      </c>
      <c r="AF2874" s="1847"/>
      <c r="AG2874" s="1847"/>
      <c r="AH2874" s="1225"/>
    </row>
    <row r="2875" spans="1:34" ht="16.7" customHeight="1">
      <c r="A2875" s="1218"/>
      <c r="B2875" s="1205" t="s">
        <v>3249</v>
      </c>
      <c r="C2875" s="1903" t="s">
        <v>3250</v>
      </c>
      <c r="D2875" s="1815"/>
      <c r="E2875" s="1815"/>
      <c r="F2875" s="1815"/>
      <c r="G2875" s="1815"/>
      <c r="H2875" s="1815"/>
      <c r="I2875" s="1815"/>
      <c r="J2875" s="1815"/>
      <c r="K2875" s="1815"/>
      <c r="L2875" s="1815"/>
      <c r="M2875" s="1815"/>
      <c r="N2875" s="1903"/>
      <c r="O2875" s="1910">
        <v>0.10292</v>
      </c>
      <c r="P2875" s="1911"/>
      <c r="Q2875" s="1911"/>
      <c r="R2875" s="1911"/>
      <c r="S2875" s="1912"/>
      <c r="T2875" s="1913" t="s">
        <v>2612</v>
      </c>
      <c r="U2875" s="1796"/>
      <c r="V2875" s="1796"/>
      <c r="W2875" s="1219"/>
      <c r="X2875" s="1914">
        <v>28.250299999999999</v>
      </c>
      <c r="Y2875" s="1915"/>
      <c r="Z2875" s="1915"/>
      <c r="AA2875" s="1915"/>
      <c r="AB2875" s="1915"/>
      <c r="AC2875" s="1915"/>
      <c r="AD2875" s="1916"/>
      <c r="AE2875" s="1909">
        <v>2.9075000000000002</v>
      </c>
      <c r="AF2875" s="1841"/>
      <c r="AG2875" s="1841"/>
      <c r="AH2875" s="1219"/>
    </row>
    <row r="2876" spans="1:34" ht="17.45" customHeight="1">
      <c r="A2876" s="1220"/>
      <c r="B2876" s="1209" t="s">
        <v>3251</v>
      </c>
      <c r="C2876" s="1866" t="s">
        <v>3252</v>
      </c>
      <c r="D2876" s="1867"/>
      <c r="E2876" s="1867"/>
      <c r="F2876" s="1867"/>
      <c r="G2876" s="1867"/>
      <c r="H2876" s="1867"/>
      <c r="I2876" s="1867"/>
      <c r="J2876" s="1867"/>
      <c r="K2876" s="1867"/>
      <c r="L2876" s="1867"/>
      <c r="M2876" s="1867"/>
      <c r="N2876" s="1866"/>
      <c r="O2876" s="1893">
        <v>1</v>
      </c>
      <c r="P2876" s="1894"/>
      <c r="Q2876" s="1894"/>
      <c r="R2876" s="1894"/>
      <c r="S2876" s="1895"/>
      <c r="T2876" s="1896" t="s">
        <v>495</v>
      </c>
      <c r="U2876" s="1897"/>
      <c r="V2876" s="1897"/>
      <c r="W2876" s="1222"/>
      <c r="X2876" s="1898">
        <v>22.938500000000001</v>
      </c>
      <c r="Y2876" s="1899"/>
      <c r="Z2876" s="1899"/>
      <c r="AA2876" s="1899"/>
      <c r="AB2876" s="1899"/>
      <c r="AC2876" s="1899"/>
      <c r="AD2876" s="1900"/>
      <c r="AE2876" s="1874">
        <v>22.938500000000001</v>
      </c>
      <c r="AF2876" s="1843"/>
      <c r="AG2876" s="1843"/>
      <c r="AH2876" s="1222"/>
    </row>
    <row r="2877" spans="1:34" ht="17.45" customHeight="1">
      <c r="A2877" s="1792"/>
      <c r="B2877" s="1793"/>
      <c r="C2877" s="1793"/>
      <c r="D2877" s="1793"/>
      <c r="E2877" s="1793"/>
      <c r="F2877" s="1793"/>
      <c r="G2877" s="1793"/>
      <c r="H2877" s="1793"/>
      <c r="I2877" s="1794" t="s">
        <v>2869</v>
      </c>
      <c r="J2877" s="1794"/>
      <c r="K2877" s="1794"/>
      <c r="L2877" s="1794"/>
      <c r="M2877" s="1794"/>
      <c r="N2877" s="1794"/>
      <c r="O2877" s="1794"/>
      <c r="P2877" s="1794"/>
      <c r="Q2877" s="1794"/>
      <c r="R2877" s="1794"/>
      <c r="S2877" s="1794"/>
      <c r="T2877" s="1794"/>
      <c r="U2877" s="1794"/>
      <c r="V2877" s="1794"/>
      <c r="W2877" s="1794"/>
      <c r="X2877" s="1794"/>
      <c r="Y2877" s="1794"/>
      <c r="Z2877" s="1214"/>
      <c r="AA2877" s="1795">
        <v>25.919</v>
      </c>
      <c r="AB2877" s="1795"/>
      <c r="AC2877" s="1795"/>
      <c r="AD2877" s="1795"/>
      <c r="AE2877" s="1795"/>
      <c r="AF2877" s="1795"/>
      <c r="AG2877" s="1795"/>
      <c r="AH2877" s="1213"/>
    </row>
    <row r="2878" spans="1:34" ht="16.7" customHeight="1">
      <c r="A2878" s="1801" t="s">
        <v>2870</v>
      </c>
      <c r="B2878" s="1825"/>
      <c r="C2878" s="1825"/>
      <c r="D2878" s="1825"/>
      <c r="E2878" s="1825"/>
      <c r="F2878" s="1825"/>
      <c r="G2878" s="1825"/>
      <c r="H2878" s="1825"/>
      <c r="I2878" s="1825"/>
      <c r="J2878" s="1825"/>
      <c r="K2878" s="1825"/>
      <c r="L2878" s="1825"/>
      <c r="M2878" s="1825"/>
      <c r="N2878" s="1826"/>
      <c r="O2878" s="1789" t="s">
        <v>2850</v>
      </c>
      <c r="P2878" s="1790"/>
      <c r="Q2878" s="1790"/>
      <c r="R2878" s="1790"/>
      <c r="S2878" s="1791"/>
      <c r="T2878" s="1827" t="s">
        <v>754</v>
      </c>
      <c r="U2878" s="1790"/>
      <c r="V2878" s="1790"/>
      <c r="W2878" s="1213"/>
      <c r="X2878" s="1789" t="s">
        <v>2866</v>
      </c>
      <c r="Y2878" s="1790"/>
      <c r="Z2878" s="1790"/>
      <c r="AA2878" s="1790"/>
      <c r="AB2878" s="1790"/>
      <c r="AC2878" s="1790"/>
      <c r="AD2878" s="1791"/>
      <c r="AE2878" s="1810" t="s">
        <v>2867</v>
      </c>
      <c r="AF2878" s="1828"/>
      <c r="AG2878" s="1828"/>
      <c r="AH2878" s="1213"/>
    </row>
    <row r="2879" spans="1:34" ht="17.45" customHeight="1">
      <c r="A2879" s="1792"/>
      <c r="B2879" s="1793"/>
      <c r="C2879" s="1793"/>
      <c r="D2879" s="1793"/>
      <c r="E2879" s="1793"/>
      <c r="F2879" s="1793"/>
      <c r="G2879" s="1793"/>
      <c r="H2879" s="1793"/>
      <c r="I2879" s="1794" t="s">
        <v>2871</v>
      </c>
      <c r="J2879" s="1794"/>
      <c r="K2879" s="1794"/>
      <c r="L2879" s="1794"/>
      <c r="M2879" s="1794"/>
      <c r="N2879" s="1794"/>
      <c r="O2879" s="1794"/>
      <c r="P2879" s="1794"/>
      <c r="Q2879" s="1794"/>
      <c r="R2879" s="1794"/>
      <c r="S2879" s="1794"/>
      <c r="T2879" s="1794"/>
      <c r="U2879" s="1794"/>
      <c r="V2879" s="1794"/>
      <c r="W2879" s="1794"/>
      <c r="X2879" s="1794"/>
      <c r="Y2879" s="1794"/>
      <c r="Z2879" s="1214"/>
      <c r="AA2879" s="1795">
        <v>0</v>
      </c>
      <c r="AB2879" s="1795"/>
      <c r="AC2879" s="1795"/>
      <c r="AD2879" s="1795"/>
      <c r="AE2879" s="1795"/>
      <c r="AF2879" s="1795"/>
      <c r="AG2879" s="1795"/>
      <c r="AH2879" s="1213"/>
    </row>
    <row r="2880" spans="1:34" ht="17.45" customHeight="1">
      <c r="A2880" s="1801" t="s">
        <v>2872</v>
      </c>
      <c r="B2880" s="1825"/>
      <c r="C2880" s="1825"/>
      <c r="D2880" s="1825"/>
      <c r="E2880" s="1825"/>
      <c r="F2880" s="1825"/>
      <c r="G2880" s="1825"/>
      <c r="H2880" s="1825"/>
      <c r="I2880" s="1825"/>
      <c r="J2880" s="1825"/>
      <c r="K2880" s="1825"/>
      <c r="L2880" s="1825"/>
      <c r="M2880" s="1825"/>
      <c r="N2880" s="1826"/>
      <c r="O2880" s="1789" t="s">
        <v>2850</v>
      </c>
      <c r="P2880" s="1790"/>
      <c r="Q2880" s="1790"/>
      <c r="R2880" s="1790"/>
      <c r="S2880" s="1791"/>
      <c r="T2880" s="1827" t="s">
        <v>754</v>
      </c>
      <c r="U2880" s="1790"/>
      <c r="V2880" s="1790"/>
      <c r="W2880" s="1213"/>
      <c r="X2880" s="1789" t="s">
        <v>2866</v>
      </c>
      <c r="Y2880" s="1790"/>
      <c r="Z2880" s="1790"/>
      <c r="AA2880" s="1790"/>
      <c r="AB2880" s="1790"/>
      <c r="AC2880" s="1790"/>
      <c r="AD2880" s="1791"/>
      <c r="AE2880" s="1810" t="s">
        <v>2867</v>
      </c>
      <c r="AF2880" s="1828"/>
      <c r="AG2880" s="1828"/>
      <c r="AH2880" s="1213"/>
    </row>
    <row r="2881" spans="1:34" ht="16.7" customHeight="1">
      <c r="A2881" s="1901" t="s">
        <v>3253</v>
      </c>
      <c r="B2881" s="1902"/>
      <c r="C2881" s="1902"/>
      <c r="D2881" s="1902"/>
      <c r="E2881" s="1902"/>
      <c r="F2881" s="1875" t="s">
        <v>3254</v>
      </c>
      <c r="G2881" s="1876"/>
      <c r="H2881" s="1876"/>
      <c r="I2881" s="1876"/>
      <c r="J2881" s="1876"/>
      <c r="K2881" s="1876"/>
      <c r="L2881" s="1876"/>
      <c r="M2881" s="1876"/>
      <c r="N2881" s="1875"/>
      <c r="O2881" s="1885">
        <v>1E-4</v>
      </c>
      <c r="P2881" s="1886"/>
      <c r="Q2881" s="1886"/>
      <c r="R2881" s="1886"/>
      <c r="S2881" s="1887"/>
      <c r="T2881" s="1888" t="s">
        <v>109</v>
      </c>
      <c r="U2881" s="1889"/>
      <c r="V2881" s="1889"/>
      <c r="W2881" s="1225"/>
      <c r="X2881" s="1890">
        <v>33.54</v>
      </c>
      <c r="Y2881" s="1891"/>
      <c r="Z2881" s="1891"/>
      <c r="AA2881" s="1891"/>
      <c r="AB2881" s="1891"/>
      <c r="AC2881" s="1891"/>
      <c r="AD2881" s="1892"/>
      <c r="AE2881" s="1865">
        <v>3.3999999999999998E-3</v>
      </c>
      <c r="AF2881" s="1847"/>
      <c r="AG2881" s="1847"/>
      <c r="AH2881" s="1225"/>
    </row>
    <row r="2882" spans="1:34" ht="17.45" customHeight="1">
      <c r="A2882" s="1819" t="s">
        <v>3255</v>
      </c>
      <c r="B2882" s="1820"/>
      <c r="C2882" s="1820"/>
      <c r="D2882" s="1820"/>
      <c r="E2882" s="1820"/>
      <c r="F2882" s="1866" t="s">
        <v>3256</v>
      </c>
      <c r="G2882" s="1867"/>
      <c r="H2882" s="1867"/>
      <c r="I2882" s="1867"/>
      <c r="J2882" s="1867"/>
      <c r="K2882" s="1867"/>
      <c r="L2882" s="1867"/>
      <c r="M2882" s="1867"/>
      <c r="N2882" s="1866"/>
      <c r="O2882" s="1893">
        <v>1.6000000000000001E-4</v>
      </c>
      <c r="P2882" s="1894"/>
      <c r="Q2882" s="1894"/>
      <c r="R2882" s="1894"/>
      <c r="S2882" s="1895"/>
      <c r="T2882" s="1896" t="s">
        <v>109</v>
      </c>
      <c r="U2882" s="1897"/>
      <c r="V2882" s="1897"/>
      <c r="W2882" s="1222"/>
      <c r="X2882" s="1898">
        <v>33.54</v>
      </c>
      <c r="Y2882" s="1899"/>
      <c r="Z2882" s="1899"/>
      <c r="AA2882" s="1899"/>
      <c r="AB2882" s="1899"/>
      <c r="AC2882" s="1899"/>
      <c r="AD2882" s="1900"/>
      <c r="AE2882" s="1874">
        <v>5.4000000000000003E-3</v>
      </c>
      <c r="AF2882" s="1843"/>
      <c r="AG2882" s="1843"/>
      <c r="AH2882" s="1222"/>
    </row>
    <row r="2883" spans="1:34" ht="16.7" customHeight="1">
      <c r="A2883" s="1792"/>
      <c r="B2883" s="1793"/>
      <c r="C2883" s="1793"/>
      <c r="D2883" s="1793"/>
      <c r="E2883" s="1793"/>
      <c r="F2883" s="1793"/>
      <c r="G2883" s="1793"/>
      <c r="H2883" s="1793"/>
      <c r="I2883" s="1793"/>
      <c r="J2883" s="1793"/>
      <c r="K2883" s="1794" t="s">
        <v>2873</v>
      </c>
      <c r="L2883" s="1794"/>
      <c r="M2883" s="1794"/>
      <c r="N2883" s="1794"/>
      <c r="O2883" s="1794"/>
      <c r="P2883" s="1794"/>
      <c r="Q2883" s="1794"/>
      <c r="R2883" s="1794"/>
      <c r="S2883" s="1794"/>
      <c r="T2883" s="1794"/>
      <c r="U2883" s="1794"/>
      <c r="V2883" s="1794"/>
      <c r="W2883" s="1794"/>
      <c r="X2883" s="1794"/>
      <c r="Y2883" s="1794"/>
      <c r="Z2883" s="1794"/>
      <c r="AA2883" s="1794"/>
      <c r="AB2883" s="1214"/>
      <c r="AC2883" s="1795">
        <v>8.8000000000000005E-3</v>
      </c>
      <c r="AD2883" s="1795"/>
      <c r="AE2883" s="1795"/>
      <c r="AF2883" s="1795"/>
      <c r="AG2883" s="1795"/>
      <c r="AH2883" s="1213"/>
    </row>
    <row r="2884" spans="1:34" ht="17.45" customHeight="1">
      <c r="A2884" s="1801" t="s">
        <v>2874</v>
      </c>
      <c r="B2884" s="1825"/>
      <c r="C2884" s="1825"/>
      <c r="D2884" s="1825"/>
      <c r="E2884" s="1825"/>
      <c r="F2884" s="1825"/>
      <c r="G2884" s="1825"/>
      <c r="H2884" s="1825"/>
      <c r="I2884" s="1825"/>
      <c r="J2884" s="1826"/>
      <c r="K2884" s="1789" t="s">
        <v>2850</v>
      </c>
      <c r="L2884" s="1791"/>
      <c r="M2884" s="1855" t="s">
        <v>2875</v>
      </c>
      <c r="N2884" s="1856"/>
      <c r="O2884" s="1857"/>
      <c r="P2884" s="1855" t="s">
        <v>2876</v>
      </c>
      <c r="Q2884" s="1856"/>
      <c r="R2884" s="1857"/>
      <c r="S2884" s="1855" t="s">
        <v>2877</v>
      </c>
      <c r="T2884" s="1857"/>
      <c r="U2884" s="1789" t="s">
        <v>2878</v>
      </c>
      <c r="V2884" s="1790"/>
      <c r="W2884" s="1791"/>
      <c r="X2884" s="1789" t="s">
        <v>2879</v>
      </c>
      <c r="Y2884" s="1790"/>
      <c r="Z2884" s="1790"/>
      <c r="AA2884" s="1790"/>
      <c r="AB2884" s="1791"/>
      <c r="AC2884" s="1789" t="s">
        <v>2880</v>
      </c>
      <c r="AD2884" s="1791"/>
      <c r="AE2884" s="1810" t="s">
        <v>2867</v>
      </c>
      <c r="AF2884" s="1828"/>
      <c r="AG2884" s="1828"/>
      <c r="AH2884" s="1213"/>
    </row>
    <row r="2885" spans="1:34" ht="17.45" customHeight="1">
      <c r="A2885" s="1901" t="s">
        <v>3257</v>
      </c>
      <c r="B2885" s="1902"/>
      <c r="C2885" s="1902"/>
      <c r="D2885" s="1902"/>
      <c r="E2885" s="1902"/>
      <c r="F2885" s="1875" t="s">
        <v>3254</v>
      </c>
      <c r="G2885" s="1876"/>
      <c r="H2885" s="1876"/>
      <c r="I2885" s="1876"/>
      <c r="J2885" s="1875"/>
      <c r="K2885" s="1877">
        <v>1E-4</v>
      </c>
      <c r="L2885" s="1878"/>
      <c r="M2885" s="1890">
        <v>0</v>
      </c>
      <c r="N2885" s="1891"/>
      <c r="O2885" s="1892"/>
      <c r="P2885" s="1890">
        <v>0</v>
      </c>
      <c r="Q2885" s="1891"/>
      <c r="R2885" s="1892"/>
      <c r="S2885" s="1890">
        <v>0</v>
      </c>
      <c r="T2885" s="1892"/>
      <c r="U2885" s="1890">
        <v>1.1000000000000001</v>
      </c>
      <c r="V2885" s="1891"/>
      <c r="W2885" s="1892"/>
      <c r="X2885" s="1890">
        <v>0.88</v>
      </c>
      <c r="Y2885" s="1891"/>
      <c r="Z2885" s="1891"/>
      <c r="AA2885" s="1891"/>
      <c r="AB2885" s="1892"/>
      <c r="AC2885" s="1890">
        <v>0.72</v>
      </c>
      <c r="AD2885" s="1892"/>
      <c r="AE2885" s="1865">
        <v>0</v>
      </c>
      <c r="AF2885" s="1847"/>
      <c r="AG2885" s="1847"/>
      <c r="AH2885" s="1225"/>
    </row>
    <row r="2886" spans="1:34" ht="16.7" customHeight="1">
      <c r="A2886" s="1787" t="s">
        <v>3258</v>
      </c>
      <c r="B2886" s="1788"/>
      <c r="C2886" s="1788"/>
      <c r="D2886" s="1788"/>
      <c r="E2886" s="1788"/>
      <c r="F2886" s="1867" t="s">
        <v>3256</v>
      </c>
      <c r="G2886" s="1815"/>
      <c r="H2886" s="1815"/>
      <c r="I2886" s="1815"/>
      <c r="J2886" s="1903"/>
      <c r="K2886" s="1904">
        <v>1.6000000000000001E-4</v>
      </c>
      <c r="L2886" s="1905"/>
      <c r="M2886" s="1914">
        <v>0</v>
      </c>
      <c r="N2886" s="1915"/>
      <c r="O2886" s="1916"/>
      <c r="P2886" s="1914">
        <v>0</v>
      </c>
      <c r="Q2886" s="1915"/>
      <c r="R2886" s="1916"/>
      <c r="S2886" s="1914">
        <v>0</v>
      </c>
      <c r="T2886" s="1916"/>
      <c r="U2886" s="1914">
        <v>1.1000000000000001</v>
      </c>
      <c r="V2886" s="1915"/>
      <c r="W2886" s="1916"/>
      <c r="X2886" s="1914">
        <v>0.88</v>
      </c>
      <c r="Y2886" s="1915"/>
      <c r="Z2886" s="1915"/>
      <c r="AA2886" s="1915"/>
      <c r="AB2886" s="1916"/>
      <c r="AC2886" s="1914">
        <v>0.72</v>
      </c>
      <c r="AD2886" s="1916"/>
      <c r="AE2886" s="1909">
        <v>0</v>
      </c>
      <c r="AF2886" s="1841"/>
      <c r="AG2886" s="1841"/>
      <c r="AH2886" s="1219"/>
    </row>
    <row r="2887" spans="1:34" ht="7.35" customHeight="1">
      <c r="A2887" s="1220"/>
      <c r="B2887" s="1221"/>
      <c r="C2887" s="1221"/>
      <c r="D2887" s="1221"/>
      <c r="E2887" s="1221"/>
      <c r="F2887" s="1867"/>
      <c r="G2887" s="1867"/>
      <c r="H2887" s="1867"/>
      <c r="I2887" s="1867"/>
      <c r="J2887" s="1867"/>
      <c r="K2887" s="1221"/>
      <c r="L2887" s="1221"/>
      <c r="M2887" s="1221"/>
      <c r="N2887" s="1221"/>
      <c r="O2887" s="1221"/>
      <c r="P2887" s="1221"/>
      <c r="Q2887" s="1221"/>
      <c r="R2887" s="1221"/>
      <c r="S2887" s="1221"/>
      <c r="T2887" s="1221"/>
      <c r="U2887" s="1221"/>
      <c r="V2887" s="1221"/>
      <c r="W2887" s="1221"/>
      <c r="X2887" s="1221"/>
      <c r="Y2887" s="1221"/>
      <c r="Z2887" s="1221"/>
      <c r="AA2887" s="1221"/>
      <c r="AB2887" s="1221"/>
      <c r="AC2887" s="1221"/>
      <c r="AD2887" s="1221"/>
      <c r="AE2887" s="1221"/>
      <c r="AF2887" s="1221"/>
      <c r="AG2887" s="1221"/>
      <c r="AH2887" s="1222"/>
    </row>
    <row r="2888" spans="1:34" ht="17.45" customHeight="1">
      <c r="A2888" s="1853"/>
      <c r="B2888" s="1778"/>
      <c r="C2888" s="1778"/>
      <c r="D2888" s="1778"/>
      <c r="E2888" s="1778"/>
      <c r="F2888" s="1778"/>
      <c r="G2888" s="1778"/>
      <c r="H2888" s="1778"/>
      <c r="I2888" s="1846" t="s">
        <v>2881</v>
      </c>
      <c r="J2888" s="1846"/>
      <c r="K2888" s="1846"/>
      <c r="L2888" s="1846"/>
      <c r="M2888" s="1846"/>
      <c r="N2888" s="1846"/>
      <c r="O2888" s="1846"/>
      <c r="P2888" s="1846"/>
      <c r="Q2888" s="1846"/>
      <c r="R2888" s="1846"/>
      <c r="S2888" s="1846"/>
      <c r="T2888" s="1846"/>
      <c r="U2888" s="1846"/>
      <c r="V2888" s="1846"/>
      <c r="W2888" s="1846"/>
      <c r="X2888" s="1846"/>
      <c r="Y2888" s="1846"/>
      <c r="Z2888" s="1203"/>
      <c r="AA2888" s="1847">
        <v>0</v>
      </c>
      <c r="AB2888" s="1847"/>
      <c r="AC2888" s="1847"/>
      <c r="AD2888" s="1847"/>
      <c r="AE2888" s="1847"/>
      <c r="AF2888" s="1847"/>
      <c r="AG2888" s="1847"/>
      <c r="AH2888" s="1204"/>
    </row>
    <row r="2889" spans="1:34" ht="5.85" customHeight="1">
      <c r="A2889" s="1854"/>
      <c r="B2889" s="1309"/>
      <c r="C2889" s="1309"/>
      <c r="D2889" s="1309"/>
      <c r="E2889" s="1309"/>
      <c r="F2889" s="1309"/>
      <c r="G2889" s="1309"/>
      <c r="H2889" s="1309"/>
      <c r="I2889" s="1309"/>
      <c r="J2889" s="1309"/>
      <c r="K2889" s="1309"/>
      <c r="L2889" s="1309"/>
      <c r="M2889" s="1309"/>
      <c r="N2889" s="1309"/>
      <c r="O2889" s="1309"/>
      <c r="P2889" s="1309"/>
      <c r="Q2889" s="1309"/>
      <c r="R2889" s="1309"/>
      <c r="S2889" s="1309"/>
      <c r="T2889" s="1309"/>
      <c r="U2889" s="1309"/>
      <c r="V2889" s="1309"/>
      <c r="W2889" s="1309"/>
      <c r="X2889" s="1309"/>
      <c r="Y2889" s="1309"/>
      <c r="Z2889" s="1309"/>
      <c r="AA2889" s="1309"/>
      <c r="AB2889" s="1309"/>
      <c r="AC2889" s="1309"/>
      <c r="AD2889" s="1309"/>
      <c r="AE2889" s="1309"/>
      <c r="AF2889" s="1309"/>
      <c r="AG2889" s="1309"/>
      <c r="AH2889" s="1782"/>
    </row>
    <row r="2890" spans="1:34" ht="16.7" customHeight="1">
      <c r="A2890" s="1845"/>
      <c r="B2890" s="1799"/>
      <c r="C2890" s="1799"/>
      <c r="D2890" s="1799"/>
      <c r="E2890" s="1799"/>
      <c r="F2890" s="1799"/>
      <c r="G2890" s="1799"/>
      <c r="H2890" s="1799"/>
      <c r="I2890" s="1842" t="s">
        <v>2882</v>
      </c>
      <c r="J2890" s="1842"/>
      <c r="K2890" s="1842"/>
      <c r="L2890" s="1842"/>
      <c r="M2890" s="1842"/>
      <c r="N2890" s="1842"/>
      <c r="O2890" s="1842"/>
      <c r="P2890" s="1842"/>
      <c r="Q2890" s="1842"/>
      <c r="R2890" s="1842"/>
      <c r="S2890" s="1842"/>
      <c r="T2890" s="1842"/>
      <c r="U2890" s="1842"/>
      <c r="V2890" s="1842"/>
      <c r="W2890" s="1842"/>
      <c r="X2890" s="1842"/>
      <c r="Y2890" s="1842"/>
      <c r="Z2890" s="1212"/>
      <c r="AA2890" s="1848">
        <v>35.15</v>
      </c>
      <c r="AB2890" s="1848"/>
      <c r="AC2890" s="1848"/>
      <c r="AD2890" s="1848"/>
      <c r="AE2890" s="1848"/>
      <c r="AF2890" s="1848"/>
      <c r="AG2890" s="1848"/>
      <c r="AH2890" s="1208"/>
    </row>
    <row r="2891" spans="1:34" ht="45.75" customHeight="1">
      <c r="A2891" s="1849" t="s">
        <v>2883</v>
      </c>
      <c r="B2891" s="1850"/>
      <c r="C2891" s="1850"/>
      <c r="D2891" s="1850"/>
      <c r="E2891" s="1851"/>
      <c r="F2891" s="1852"/>
      <c r="G2891" s="1852"/>
      <c r="H2891" s="1852"/>
      <c r="I2891" s="1852"/>
      <c r="J2891" s="1852"/>
      <c r="K2891" s="1852"/>
      <c r="L2891" s="1852"/>
      <c r="M2891" s="1852"/>
      <c r="N2891" s="1852"/>
      <c r="O2891" s="1852"/>
      <c r="P2891" s="1852"/>
      <c r="Q2891" s="1852"/>
      <c r="R2891" s="1852"/>
      <c r="S2891" s="1852"/>
      <c r="T2891" s="1852"/>
      <c r="U2891" s="1852"/>
      <c r="V2891" s="1852"/>
      <c r="W2891" s="1852"/>
      <c r="X2891" s="1852"/>
      <c r="Y2891" s="1852"/>
      <c r="Z2891" s="1852"/>
      <c r="AA2891" s="1852"/>
      <c r="AB2891" s="1852"/>
      <c r="AC2891" s="1852"/>
      <c r="AD2891" s="1852"/>
      <c r="AE2891" s="1852"/>
      <c r="AF2891" s="1852"/>
      <c r="AG2891" s="1852"/>
      <c r="AH2891" s="1851"/>
    </row>
    <row r="2892" spans="1:34" ht="87.2" customHeight="1">
      <c r="A2892" s="1220"/>
      <c r="B2892" s="1221"/>
      <c r="C2892" s="1221"/>
      <c r="D2892" s="1221"/>
      <c r="E2892" s="1221"/>
      <c r="F2892" s="1221"/>
      <c r="G2892" s="1221"/>
      <c r="H2892" s="1221"/>
      <c r="I2892" s="1221"/>
      <c r="J2892" s="1221"/>
      <c r="K2892" s="1221"/>
      <c r="L2892" s="1221"/>
      <c r="M2892" s="1221"/>
      <c r="N2892" s="1221"/>
      <c r="O2892" s="1221"/>
      <c r="P2892" s="1221"/>
      <c r="Q2892" s="1221"/>
      <c r="R2892" s="1221"/>
      <c r="S2892" s="1221"/>
      <c r="T2892" s="1221"/>
      <c r="U2892" s="1221"/>
      <c r="V2892" s="1221"/>
      <c r="W2892" s="1221"/>
      <c r="X2892" s="1221"/>
      <c r="Y2892" s="1221"/>
      <c r="Z2892" s="1221"/>
      <c r="AA2892" s="1221"/>
      <c r="AB2892" s="1221"/>
      <c r="AC2892" s="1221"/>
      <c r="AD2892" s="1221"/>
      <c r="AE2892" s="1221"/>
      <c r="AF2892" s="1221"/>
      <c r="AG2892" s="1221"/>
      <c r="AH2892" s="1222"/>
    </row>
    <row r="2893" spans="1:34" ht="5.85" customHeight="1">
      <c r="A2893" s="1777"/>
      <c r="B2893" s="1778"/>
      <c r="C2893" s="1778"/>
      <c r="D2893" s="1778"/>
      <c r="E2893" s="1778"/>
      <c r="F2893" s="1778"/>
      <c r="G2893" s="1778"/>
      <c r="H2893" s="1778"/>
      <c r="I2893" s="1778"/>
      <c r="J2893" s="1778"/>
      <c r="K2893" s="1778"/>
      <c r="L2893" s="1778"/>
      <c r="M2893" s="1778"/>
      <c r="N2893" s="1778"/>
      <c r="O2893" s="1778"/>
      <c r="P2893" s="1778"/>
      <c r="Q2893" s="1778"/>
      <c r="R2893" s="1778"/>
      <c r="S2893" s="1778"/>
      <c r="T2893" s="1778"/>
      <c r="U2893" s="1778"/>
      <c r="V2893" s="1778"/>
      <c r="W2893" s="1778"/>
      <c r="X2893" s="1778"/>
      <c r="Y2893" s="1778"/>
      <c r="Z2893" s="1778"/>
      <c r="AA2893" s="1778"/>
      <c r="AB2893" s="1778"/>
      <c r="AC2893" s="1778"/>
      <c r="AD2893" s="1778"/>
      <c r="AE2893" s="1778"/>
      <c r="AF2893" s="1778"/>
      <c r="AG2893" s="1778"/>
      <c r="AH2893" s="1779"/>
    </row>
    <row r="2894" spans="1:34" ht="11.65" customHeight="1">
      <c r="A2894" s="1780" t="s">
        <v>2834</v>
      </c>
      <c r="B2894" s="1310"/>
      <c r="C2894" s="1310"/>
      <c r="D2894" s="1310"/>
      <c r="E2894" s="1310"/>
      <c r="F2894" s="1310"/>
      <c r="G2894" s="1310"/>
      <c r="H2894" s="1310"/>
      <c r="I2894" s="1310"/>
      <c r="J2894" s="1310"/>
      <c r="K2894" s="1310"/>
      <c r="L2894" s="1310"/>
      <c r="M2894" s="1310"/>
      <c r="N2894" s="1310"/>
      <c r="O2894" s="1310"/>
      <c r="P2894" s="1310"/>
      <c r="Q2894" s="1310"/>
      <c r="R2894" s="1310"/>
      <c r="S2894" s="1310"/>
      <c r="T2894" s="1310"/>
      <c r="U2894" s="1310"/>
      <c r="V2894" s="1310"/>
      <c r="W2894" s="1310"/>
      <c r="X2894" s="1310"/>
      <c r="Y2894" s="1310"/>
      <c r="Z2894" s="1310"/>
      <c r="AA2894" s="1310"/>
      <c r="AB2894" s="1310"/>
      <c r="AC2894" s="1310"/>
      <c r="AD2894" s="1309"/>
      <c r="AE2894" s="1309"/>
      <c r="AF2894" s="1781" t="s">
        <v>3259</v>
      </c>
      <c r="AG2894" s="1781"/>
      <c r="AH2894" s="1782"/>
    </row>
    <row r="2895" spans="1:34" ht="5.85" customHeight="1">
      <c r="A2895" s="1780"/>
      <c r="B2895" s="1310"/>
      <c r="C2895" s="1310"/>
      <c r="D2895" s="1310"/>
      <c r="E2895" s="1310"/>
      <c r="F2895" s="1310"/>
      <c r="G2895" s="1310"/>
      <c r="H2895" s="1310"/>
      <c r="I2895" s="1310"/>
      <c r="J2895" s="1310"/>
      <c r="K2895" s="1310"/>
      <c r="L2895" s="1310"/>
      <c r="M2895" s="1310"/>
      <c r="N2895" s="1310"/>
      <c r="O2895" s="1310"/>
      <c r="P2895" s="1310"/>
      <c r="Q2895" s="1310"/>
      <c r="R2895" s="1310"/>
      <c r="S2895" s="1310"/>
      <c r="T2895" s="1310"/>
      <c r="U2895" s="1310"/>
      <c r="V2895" s="1310"/>
      <c r="W2895" s="1310"/>
      <c r="X2895" s="1310"/>
      <c r="Y2895" s="1310"/>
      <c r="Z2895" s="1310"/>
      <c r="AA2895" s="1310"/>
      <c r="AB2895" s="1310"/>
      <c r="AC2895" s="1310"/>
      <c r="AD2895" s="1311"/>
      <c r="AE2895" s="1311"/>
      <c r="AF2895" s="1311"/>
      <c r="AG2895" s="1311"/>
      <c r="AH2895" s="1782"/>
    </row>
    <row r="2896" spans="1:34" ht="11.65" customHeight="1">
      <c r="A2896" s="1783" t="s">
        <v>2836</v>
      </c>
      <c r="B2896" s="1784"/>
      <c r="C2896" s="1784"/>
      <c r="D2896" s="1784"/>
      <c r="E2896" s="1784"/>
      <c r="F2896" s="1784"/>
      <c r="G2896" s="1784"/>
      <c r="H2896" s="1784"/>
      <c r="I2896" s="1784"/>
      <c r="J2896" s="1784"/>
      <c r="K2896" s="1784"/>
      <c r="L2896" s="1784"/>
      <c r="M2896" s="1784"/>
      <c r="N2896" s="1784"/>
      <c r="O2896" s="1784"/>
      <c r="P2896" s="1784"/>
      <c r="Q2896" s="1784"/>
      <c r="R2896" s="1784"/>
      <c r="S2896" s="1784"/>
      <c r="T2896" s="1784"/>
      <c r="U2896" s="1784"/>
      <c r="V2896" s="1784"/>
      <c r="W2896" s="1784"/>
      <c r="X2896" s="1784"/>
      <c r="Y2896" s="1784"/>
      <c r="Z2896" s="1784"/>
      <c r="AA2896" s="1784"/>
      <c r="AB2896" s="1784"/>
      <c r="AC2896" s="1784"/>
      <c r="AD2896" s="1311"/>
      <c r="AE2896" s="1311"/>
      <c r="AF2896" s="1311"/>
      <c r="AG2896" s="1311"/>
      <c r="AH2896" s="1782"/>
    </row>
    <row r="2897" spans="1:34" ht="22.5" customHeight="1">
      <c r="A2897" s="1785" t="s">
        <v>2837</v>
      </c>
      <c r="B2897" s="1786"/>
      <c r="C2897" s="1786"/>
      <c r="D2897" s="1786"/>
      <c r="E2897" s="1786"/>
      <c r="F2897" s="1786"/>
      <c r="G2897" s="1786"/>
      <c r="H2897" s="1786"/>
      <c r="I2897" s="1786"/>
      <c r="J2897" s="1786"/>
      <c r="K2897" s="1786"/>
      <c r="L2897" s="1786"/>
      <c r="M2897" s="1786"/>
      <c r="N2897" s="1786"/>
      <c r="O2897" s="1786"/>
      <c r="P2897" s="1786"/>
      <c r="Q2897" s="1786"/>
      <c r="R2897" s="1786"/>
      <c r="S2897" s="1786"/>
      <c r="T2897" s="1786"/>
      <c r="U2897" s="1786"/>
      <c r="V2897" s="1786"/>
      <c r="W2897" s="1786"/>
      <c r="X2897" s="1786"/>
      <c r="Y2897" s="1786"/>
      <c r="Z2897" s="1786"/>
      <c r="AA2897" s="1786"/>
      <c r="AB2897" s="1786"/>
      <c r="AC2897" s="1786"/>
      <c r="AD2897" s="1311"/>
      <c r="AE2897" s="1311"/>
      <c r="AF2897" s="1311"/>
      <c r="AG2897" s="1311"/>
      <c r="AH2897" s="1782"/>
    </row>
    <row r="2898" spans="1:34" ht="5.85" customHeight="1">
      <c r="A2898" s="1787" t="s">
        <v>2838</v>
      </c>
      <c r="B2898" s="1788"/>
      <c r="C2898" s="1788"/>
      <c r="D2898" s="1788"/>
      <c r="E2898" s="1788"/>
      <c r="F2898" s="1788"/>
      <c r="G2898" s="1788"/>
      <c r="H2898" s="1788"/>
      <c r="I2898" s="1788"/>
      <c r="J2898" s="1788"/>
      <c r="K2898" s="1788"/>
      <c r="L2898" s="1788"/>
      <c r="M2898" s="1788"/>
      <c r="N2898" s="1788"/>
      <c r="O2898" s="1788"/>
      <c r="P2898" s="1788"/>
      <c r="Q2898" s="1788"/>
      <c r="R2898" s="1788"/>
      <c r="S2898" s="1788"/>
      <c r="T2898" s="1788"/>
      <c r="U2898" s="1788"/>
      <c r="V2898" s="1788"/>
      <c r="W2898" s="1788"/>
      <c r="X2898" s="1788"/>
      <c r="Y2898" s="1788"/>
      <c r="Z2898" s="1788"/>
      <c r="AA2898" s="1788"/>
      <c r="AB2898" s="1788"/>
      <c r="AC2898" s="1788"/>
      <c r="AD2898" s="1311"/>
      <c r="AE2898" s="1311"/>
      <c r="AF2898" s="1311"/>
      <c r="AG2898" s="1311"/>
      <c r="AH2898" s="1782"/>
    </row>
    <row r="2899" spans="1:34" ht="5.85" customHeight="1">
      <c r="A2899" s="1787"/>
      <c r="B2899" s="1788"/>
      <c r="C2899" s="1788"/>
      <c r="D2899" s="1788"/>
      <c r="E2899" s="1788"/>
      <c r="F2899" s="1788"/>
      <c r="G2899" s="1788"/>
      <c r="H2899" s="1788"/>
      <c r="I2899" s="1788"/>
      <c r="J2899" s="1788"/>
      <c r="K2899" s="1788"/>
      <c r="L2899" s="1788"/>
      <c r="M2899" s="1788"/>
      <c r="N2899" s="1788"/>
      <c r="O2899" s="1788"/>
      <c r="P2899" s="1788"/>
      <c r="Q2899" s="1788"/>
      <c r="R2899" s="1788"/>
      <c r="S2899" s="1788"/>
      <c r="T2899" s="1788"/>
      <c r="U2899" s="1788"/>
      <c r="V2899" s="1788"/>
      <c r="W2899" s="1788"/>
      <c r="X2899" s="1788"/>
      <c r="Y2899" s="1788"/>
      <c r="Z2899" s="1788"/>
      <c r="AA2899" s="1788"/>
      <c r="AB2899" s="1788"/>
      <c r="AC2899" s="1788"/>
      <c r="AD2899" s="1782"/>
      <c r="AE2899" s="1309"/>
      <c r="AF2899" s="1309"/>
      <c r="AG2899" s="1309"/>
      <c r="AH2899" s="1782"/>
    </row>
    <row r="2900" spans="1:34" ht="11.65" customHeight="1">
      <c r="A2900" s="1787" t="s">
        <v>2839</v>
      </c>
      <c r="B2900" s="1788"/>
      <c r="C2900" s="1788"/>
      <c r="D2900" s="1788"/>
      <c r="E2900" s="1788"/>
      <c r="F2900" s="1788"/>
      <c r="G2900" s="1788"/>
      <c r="H2900" s="1788"/>
      <c r="I2900" s="1788"/>
      <c r="J2900" s="1788"/>
      <c r="K2900" s="1788"/>
      <c r="L2900" s="1788"/>
      <c r="M2900" s="1788"/>
      <c r="N2900" s="1788"/>
      <c r="O2900" s="1788"/>
      <c r="P2900" s="1788"/>
      <c r="Q2900" s="1788"/>
      <c r="R2900" s="1788"/>
      <c r="S2900" s="1788"/>
      <c r="T2900" s="1788"/>
      <c r="U2900" s="1788"/>
      <c r="V2900" s="1788"/>
      <c r="W2900" s="1788"/>
      <c r="X2900" s="1788"/>
      <c r="Y2900" s="1788"/>
      <c r="Z2900" s="1788"/>
      <c r="AA2900" s="1788"/>
      <c r="AB2900" s="1788"/>
      <c r="AC2900" s="1788"/>
      <c r="AD2900" s="1818" t="s">
        <v>2840</v>
      </c>
      <c r="AE2900" s="1818"/>
      <c r="AF2900" s="1206">
        <v>21.23</v>
      </c>
      <c r="AG2900" s="1207" t="s">
        <v>5</v>
      </c>
      <c r="AH2900" s="1800"/>
    </row>
    <row r="2901" spans="1:34" ht="10.9" customHeight="1">
      <c r="A2901" s="1819" t="s">
        <v>2841</v>
      </c>
      <c r="B2901" s="1820"/>
      <c r="C2901" s="1820"/>
      <c r="D2901" s="1820"/>
      <c r="E2901" s="1820"/>
      <c r="F2901" s="1820"/>
      <c r="G2901" s="1820"/>
      <c r="H2901" s="1820"/>
      <c r="I2901" s="1820"/>
      <c r="J2901" s="1820"/>
      <c r="K2901" s="1820"/>
      <c r="L2901" s="1820"/>
      <c r="M2901" s="1820"/>
      <c r="N2901" s="1820"/>
      <c r="O2901" s="1820"/>
      <c r="P2901" s="1820"/>
      <c r="Q2901" s="1820"/>
      <c r="R2901" s="1820"/>
      <c r="S2901" s="1820"/>
      <c r="T2901" s="1820"/>
      <c r="U2901" s="1820"/>
      <c r="V2901" s="1820"/>
      <c r="W2901" s="1820"/>
      <c r="X2901" s="1820"/>
      <c r="Y2901" s="1820"/>
      <c r="Z2901" s="1820"/>
      <c r="AA2901" s="1820"/>
      <c r="AB2901" s="1820"/>
      <c r="AC2901" s="1820"/>
      <c r="AD2901" s="1821" t="s">
        <v>2842</v>
      </c>
      <c r="AE2901" s="1821"/>
      <c r="AF2901" s="1210">
        <v>15</v>
      </c>
      <c r="AG2901" s="1211" t="s">
        <v>5</v>
      </c>
      <c r="AH2901" s="1800"/>
    </row>
    <row r="2902" spans="1:34" ht="17.45" customHeight="1">
      <c r="A2902" s="1822" t="s">
        <v>2843</v>
      </c>
      <c r="B2902" s="1802"/>
      <c r="C2902" s="1802"/>
      <c r="D2902" s="1778"/>
      <c r="E2902" s="1823" t="s">
        <v>2738</v>
      </c>
      <c r="F2902" s="1823"/>
      <c r="G2902" s="1823"/>
      <c r="H2902" s="1823"/>
      <c r="I2902" s="1823"/>
      <c r="J2902" s="1823"/>
      <c r="K2902" s="1823"/>
      <c r="L2902" s="1823"/>
      <c r="M2902" s="1823"/>
      <c r="N2902" s="1823"/>
      <c r="O2902" s="1823"/>
      <c r="P2902" s="1823"/>
      <c r="Q2902" s="1823"/>
      <c r="R2902" s="1823"/>
      <c r="S2902" s="1823"/>
      <c r="T2902" s="1823"/>
      <c r="U2902" s="1823"/>
      <c r="V2902" s="1823"/>
      <c r="W2902" s="1823"/>
      <c r="X2902" s="1823"/>
      <c r="Y2902" s="1823"/>
      <c r="Z2902" s="1823"/>
      <c r="AA2902" s="1823"/>
      <c r="AB2902" s="1823"/>
      <c r="AC2902" s="1823"/>
      <c r="AD2902" s="1823"/>
      <c r="AE2902" s="1823"/>
      <c r="AF2902" s="1823"/>
      <c r="AG2902" s="1823"/>
      <c r="AH2902" s="1779"/>
    </row>
    <row r="2903" spans="1:34" ht="17.45" customHeight="1">
      <c r="A2903" s="1824" t="s">
        <v>2844</v>
      </c>
      <c r="B2903" s="1816"/>
      <c r="C2903" s="1816"/>
      <c r="D2903" s="1309"/>
      <c r="E2903" s="1815" t="s">
        <v>2737</v>
      </c>
      <c r="F2903" s="1815"/>
      <c r="G2903" s="1111"/>
      <c r="H2903" s="1796" t="s">
        <v>2845</v>
      </c>
      <c r="I2903" s="1796"/>
      <c r="J2903" s="1796" t="s">
        <v>495</v>
      </c>
      <c r="K2903" s="1796"/>
      <c r="L2903" s="1309"/>
      <c r="M2903" s="1309"/>
      <c r="N2903" s="1816" t="s">
        <v>2846</v>
      </c>
      <c r="O2903" s="1816"/>
      <c r="P2903" s="1816"/>
      <c r="Q2903" s="1816"/>
      <c r="R2903" s="1817">
        <v>3</v>
      </c>
      <c r="S2903" s="1817"/>
      <c r="T2903" s="1817"/>
      <c r="U2903" s="1817"/>
      <c r="V2903" s="1309"/>
      <c r="W2903" s="1309"/>
      <c r="X2903" s="1309"/>
      <c r="Y2903" s="1796" t="s">
        <v>2847</v>
      </c>
      <c r="Z2903" s="1796"/>
      <c r="AA2903" s="1796"/>
      <c r="AB2903" s="1796"/>
      <c r="AC2903" s="1796"/>
      <c r="AD2903" s="1796"/>
      <c r="AE2903" s="1796"/>
      <c r="AF2903" s="1797" t="s">
        <v>2848</v>
      </c>
      <c r="AG2903" s="1797"/>
      <c r="AH2903" s="1782"/>
    </row>
    <row r="2904" spans="1:34" ht="5.0999999999999996" customHeight="1">
      <c r="A2904" s="1798"/>
      <c r="B2904" s="1799"/>
      <c r="C2904" s="1799"/>
      <c r="D2904" s="1799"/>
      <c r="E2904" s="1799"/>
      <c r="F2904" s="1799"/>
      <c r="G2904" s="1799"/>
      <c r="H2904" s="1799"/>
      <c r="I2904" s="1799"/>
      <c r="J2904" s="1799"/>
      <c r="K2904" s="1799"/>
      <c r="L2904" s="1799"/>
      <c r="M2904" s="1799"/>
      <c r="N2904" s="1799"/>
      <c r="O2904" s="1799"/>
      <c r="P2904" s="1799"/>
      <c r="Q2904" s="1799"/>
      <c r="R2904" s="1799"/>
      <c r="S2904" s="1799"/>
      <c r="T2904" s="1799"/>
      <c r="U2904" s="1799"/>
      <c r="V2904" s="1799"/>
      <c r="W2904" s="1799"/>
      <c r="X2904" s="1799"/>
      <c r="Y2904" s="1799"/>
      <c r="Z2904" s="1799"/>
      <c r="AA2904" s="1799"/>
      <c r="AB2904" s="1799"/>
      <c r="AC2904" s="1799"/>
      <c r="AD2904" s="1799"/>
      <c r="AE2904" s="1799"/>
      <c r="AF2904" s="1799"/>
      <c r="AG2904" s="1799"/>
      <c r="AH2904" s="1800"/>
    </row>
    <row r="2905" spans="1:34" ht="17.45" customHeight="1">
      <c r="A2905" s="1801" t="s">
        <v>2849</v>
      </c>
      <c r="B2905" s="1802"/>
      <c r="C2905" s="1802"/>
      <c r="D2905" s="1802"/>
      <c r="E2905" s="1802"/>
      <c r="F2905" s="1802"/>
      <c r="G2905" s="1802"/>
      <c r="H2905" s="1802"/>
      <c r="I2905" s="1802"/>
      <c r="J2905" s="1803"/>
      <c r="K2905" s="1789" t="s">
        <v>2850</v>
      </c>
      <c r="L2905" s="1807"/>
      <c r="M2905" s="1789" t="s">
        <v>2851</v>
      </c>
      <c r="N2905" s="1790"/>
      <c r="O2905" s="1790"/>
      <c r="P2905" s="1790"/>
      <c r="Q2905" s="1790"/>
      <c r="R2905" s="1790"/>
      <c r="S2905" s="1790"/>
      <c r="T2905" s="1791"/>
      <c r="U2905" s="1789" t="s">
        <v>2852</v>
      </c>
      <c r="V2905" s="1790"/>
      <c r="W2905" s="1790"/>
      <c r="X2905" s="1790"/>
      <c r="Y2905" s="1790"/>
      <c r="Z2905" s="1790"/>
      <c r="AA2905" s="1790"/>
      <c r="AB2905" s="1790"/>
      <c r="AC2905" s="1790"/>
      <c r="AD2905" s="1791"/>
      <c r="AE2905" s="1810" t="s">
        <v>2853</v>
      </c>
      <c r="AF2905" s="1811"/>
      <c r="AG2905" s="1811"/>
      <c r="AH2905" s="1814"/>
    </row>
    <row r="2906" spans="1:34" ht="17.45" customHeight="1">
      <c r="A2906" s="1804"/>
      <c r="B2906" s="1805"/>
      <c r="C2906" s="1805"/>
      <c r="D2906" s="1805"/>
      <c r="E2906" s="1805"/>
      <c r="F2906" s="1805"/>
      <c r="G2906" s="1805"/>
      <c r="H2906" s="1805"/>
      <c r="I2906" s="1805"/>
      <c r="J2906" s="1806"/>
      <c r="K2906" s="1808"/>
      <c r="L2906" s="1809"/>
      <c r="M2906" s="1789" t="s">
        <v>2854</v>
      </c>
      <c r="N2906" s="1790"/>
      <c r="O2906" s="1790"/>
      <c r="P2906" s="1791"/>
      <c r="Q2906" s="1789" t="s">
        <v>2855</v>
      </c>
      <c r="R2906" s="1790"/>
      <c r="S2906" s="1790"/>
      <c r="T2906" s="1791"/>
      <c r="U2906" s="1789" t="s">
        <v>2854</v>
      </c>
      <c r="V2906" s="1790"/>
      <c r="W2906" s="1790"/>
      <c r="X2906" s="1790"/>
      <c r="Y2906" s="1790"/>
      <c r="Z2906" s="1791"/>
      <c r="AA2906" s="1789" t="s">
        <v>2855</v>
      </c>
      <c r="AB2906" s="1790"/>
      <c r="AC2906" s="1790"/>
      <c r="AD2906" s="1791"/>
      <c r="AE2906" s="1812"/>
      <c r="AF2906" s="1813"/>
      <c r="AG2906" s="1813"/>
      <c r="AH2906" s="1800"/>
    </row>
    <row r="2907" spans="1:34" ht="16.7" customHeight="1">
      <c r="A2907" s="1215"/>
      <c r="B2907" s="1216" t="s">
        <v>1498</v>
      </c>
      <c r="C2907" s="1829" t="s">
        <v>3245</v>
      </c>
      <c r="D2907" s="1830"/>
      <c r="E2907" s="1830"/>
      <c r="F2907" s="1830"/>
      <c r="G2907" s="1830"/>
      <c r="H2907" s="1830"/>
      <c r="I2907" s="1830"/>
      <c r="J2907" s="1829"/>
      <c r="K2907" s="1862">
        <v>1</v>
      </c>
      <c r="L2907" s="1863"/>
      <c r="M2907" s="1862">
        <v>0.3</v>
      </c>
      <c r="N2907" s="1864"/>
      <c r="O2907" s="1864"/>
      <c r="P2907" s="1863"/>
      <c r="Q2907" s="1862">
        <v>0.7</v>
      </c>
      <c r="R2907" s="1864"/>
      <c r="S2907" s="1864"/>
      <c r="T2907" s="1863"/>
      <c r="U2907" s="1859">
        <v>174.39490000000001</v>
      </c>
      <c r="V2907" s="1860"/>
      <c r="W2907" s="1860"/>
      <c r="X2907" s="1860"/>
      <c r="Y2907" s="1860"/>
      <c r="Z2907" s="1861"/>
      <c r="AA2907" s="1859">
        <v>72.1922</v>
      </c>
      <c r="AB2907" s="1860"/>
      <c r="AC2907" s="1860"/>
      <c r="AD2907" s="1861"/>
      <c r="AE2907" s="1839">
        <v>102.85299999999999</v>
      </c>
      <c r="AF2907" s="1795"/>
      <c r="AG2907" s="1795"/>
      <c r="AH2907" s="1217"/>
    </row>
    <row r="2908" spans="1:34" ht="17.45" customHeight="1">
      <c r="A2908" s="1792"/>
      <c r="B2908" s="1793"/>
      <c r="C2908" s="1793"/>
      <c r="D2908" s="1793"/>
      <c r="E2908" s="1793"/>
      <c r="F2908" s="1793"/>
      <c r="G2908" s="1793"/>
      <c r="H2908" s="1793"/>
      <c r="I2908" s="1793"/>
      <c r="J2908" s="1793"/>
      <c r="K2908" s="1794" t="s">
        <v>2856</v>
      </c>
      <c r="L2908" s="1794"/>
      <c r="M2908" s="1794"/>
      <c r="N2908" s="1794"/>
      <c r="O2908" s="1794"/>
      <c r="P2908" s="1794"/>
      <c r="Q2908" s="1794"/>
      <c r="R2908" s="1794"/>
      <c r="S2908" s="1794"/>
      <c r="T2908" s="1794"/>
      <c r="U2908" s="1794"/>
      <c r="V2908" s="1794"/>
      <c r="W2908" s="1794"/>
      <c r="X2908" s="1794"/>
      <c r="Y2908" s="1794"/>
      <c r="Z2908" s="1794"/>
      <c r="AA2908" s="1795">
        <v>102.85299999999999</v>
      </c>
      <c r="AB2908" s="1795"/>
      <c r="AC2908" s="1795"/>
      <c r="AD2908" s="1795"/>
      <c r="AE2908" s="1795"/>
      <c r="AF2908" s="1795"/>
      <c r="AG2908" s="1795"/>
      <c r="AH2908" s="1213"/>
    </row>
    <row r="2909" spans="1:34" ht="17.45" customHeight="1">
      <c r="A2909" s="1801" t="s">
        <v>2857</v>
      </c>
      <c r="B2909" s="1825"/>
      <c r="C2909" s="1825"/>
      <c r="D2909" s="1825"/>
      <c r="E2909" s="1825"/>
      <c r="F2909" s="1825"/>
      <c r="G2909" s="1825"/>
      <c r="H2909" s="1825"/>
      <c r="I2909" s="1825"/>
      <c r="J2909" s="1825"/>
      <c r="K2909" s="1825"/>
      <c r="L2909" s="1825"/>
      <c r="M2909" s="1825"/>
      <c r="N2909" s="1826"/>
      <c r="O2909" s="1789" t="s">
        <v>2858</v>
      </c>
      <c r="P2909" s="1790"/>
      <c r="Q2909" s="1790"/>
      <c r="R2909" s="1790"/>
      <c r="S2909" s="1791"/>
      <c r="T2909" s="1827" t="s">
        <v>2850</v>
      </c>
      <c r="U2909" s="1790"/>
      <c r="V2909" s="1790"/>
      <c r="W2909" s="1213"/>
      <c r="X2909" s="1789" t="s">
        <v>2859</v>
      </c>
      <c r="Y2909" s="1790"/>
      <c r="Z2909" s="1790"/>
      <c r="AA2909" s="1790"/>
      <c r="AB2909" s="1790"/>
      <c r="AC2909" s="1790"/>
      <c r="AD2909" s="1791"/>
      <c r="AE2909" s="1810" t="s">
        <v>2853</v>
      </c>
      <c r="AF2909" s="1828"/>
      <c r="AG2909" s="1828"/>
      <c r="AH2909" s="1213"/>
    </row>
    <row r="2910" spans="1:34" ht="16.7" customHeight="1">
      <c r="A2910" s="1223"/>
      <c r="B2910" s="1224" t="s">
        <v>1009</v>
      </c>
      <c r="C2910" s="1875" t="s">
        <v>1010</v>
      </c>
      <c r="D2910" s="1876"/>
      <c r="E2910" s="1876"/>
      <c r="F2910" s="1876"/>
      <c r="G2910" s="1876"/>
      <c r="H2910" s="1876"/>
      <c r="I2910" s="1876"/>
      <c r="J2910" s="1876"/>
      <c r="K2910" s="1876"/>
      <c r="L2910" s="1876"/>
      <c r="M2910" s="1876"/>
      <c r="N2910" s="1875"/>
      <c r="O2910" s="1885">
        <v>0</v>
      </c>
      <c r="P2910" s="1886"/>
      <c r="Q2910" s="1886"/>
      <c r="R2910" s="1886"/>
      <c r="S2910" s="1887"/>
      <c r="T2910" s="1917">
        <v>2</v>
      </c>
      <c r="U2910" s="1886"/>
      <c r="V2910" s="1886"/>
      <c r="W2910" s="1225"/>
      <c r="X2910" s="1880">
        <v>22.268799999999999</v>
      </c>
      <c r="Y2910" s="1881"/>
      <c r="Z2910" s="1881"/>
      <c r="AA2910" s="1881"/>
      <c r="AB2910" s="1881"/>
      <c r="AC2910" s="1881"/>
      <c r="AD2910" s="1882"/>
      <c r="AE2910" s="1865">
        <v>44.537599999999998</v>
      </c>
      <c r="AF2910" s="1847"/>
      <c r="AG2910" s="1847"/>
      <c r="AH2910" s="1225"/>
    </row>
    <row r="2911" spans="1:34" ht="17.45" customHeight="1">
      <c r="A2911" s="1220"/>
      <c r="B2911" s="1209" t="s">
        <v>1021</v>
      </c>
      <c r="C2911" s="1866" t="s">
        <v>1022</v>
      </c>
      <c r="D2911" s="1867"/>
      <c r="E2911" s="1867"/>
      <c r="F2911" s="1867"/>
      <c r="G2911" s="1867"/>
      <c r="H2911" s="1867"/>
      <c r="I2911" s="1867"/>
      <c r="J2911" s="1867"/>
      <c r="K2911" s="1867"/>
      <c r="L2911" s="1867"/>
      <c r="M2911" s="1867"/>
      <c r="N2911" s="1866"/>
      <c r="O2911" s="1893">
        <v>0</v>
      </c>
      <c r="P2911" s="1894"/>
      <c r="Q2911" s="1894"/>
      <c r="R2911" s="1894"/>
      <c r="S2911" s="1895"/>
      <c r="T2911" s="1918">
        <v>1</v>
      </c>
      <c r="U2911" s="1894"/>
      <c r="V2911" s="1894"/>
      <c r="W2911" s="1222"/>
      <c r="X2911" s="1871">
        <v>32.884700000000002</v>
      </c>
      <c r="Y2911" s="1872"/>
      <c r="Z2911" s="1872"/>
      <c r="AA2911" s="1872"/>
      <c r="AB2911" s="1872"/>
      <c r="AC2911" s="1872"/>
      <c r="AD2911" s="1873"/>
      <c r="AE2911" s="1874">
        <v>32.884700000000002</v>
      </c>
      <c r="AF2911" s="1843"/>
      <c r="AG2911" s="1843"/>
      <c r="AH2911" s="1222"/>
    </row>
    <row r="2912" spans="1:34" ht="16.7" customHeight="1">
      <c r="A2912" s="1792"/>
      <c r="B2912" s="1778"/>
      <c r="C2912" s="1778"/>
      <c r="D2912" s="1778"/>
      <c r="E2912" s="1778"/>
      <c r="F2912" s="1778"/>
      <c r="G2912" s="1778"/>
      <c r="H2912" s="1778"/>
      <c r="I2912" s="1846" t="s">
        <v>2860</v>
      </c>
      <c r="J2912" s="1846"/>
      <c r="K2912" s="1846"/>
      <c r="L2912" s="1846"/>
      <c r="M2912" s="1846"/>
      <c r="N2912" s="1846"/>
      <c r="O2912" s="1846"/>
      <c r="P2912" s="1846"/>
      <c r="Q2912" s="1846"/>
      <c r="R2912" s="1846"/>
      <c r="S2912" s="1846"/>
      <c r="T2912" s="1846"/>
      <c r="U2912" s="1846"/>
      <c r="V2912" s="1846"/>
      <c r="W2912" s="1846"/>
      <c r="X2912" s="1846"/>
      <c r="Y2912" s="1846"/>
      <c r="Z2912" s="1793"/>
      <c r="AA2912" s="1847">
        <v>77.422300000000007</v>
      </c>
      <c r="AB2912" s="1847"/>
      <c r="AC2912" s="1847"/>
      <c r="AD2912" s="1847"/>
      <c r="AE2912" s="1847"/>
      <c r="AF2912" s="1847"/>
      <c r="AG2912" s="1847"/>
      <c r="AH2912" s="1814"/>
    </row>
    <row r="2913" spans="1:34" ht="17.45" customHeight="1">
      <c r="A2913" s="1844"/>
      <c r="B2913" s="1309"/>
      <c r="C2913" s="1309"/>
      <c r="D2913" s="1309"/>
      <c r="E2913" s="1309"/>
      <c r="F2913" s="1309"/>
      <c r="G2913" s="1309"/>
      <c r="H2913" s="1309"/>
      <c r="I2913" s="1840" t="s">
        <v>2861</v>
      </c>
      <c r="J2913" s="1840"/>
      <c r="K2913" s="1840"/>
      <c r="L2913" s="1840"/>
      <c r="M2913" s="1840"/>
      <c r="N2913" s="1840"/>
      <c r="O2913" s="1840"/>
      <c r="P2913" s="1840"/>
      <c r="Q2913" s="1840"/>
      <c r="R2913" s="1840"/>
      <c r="S2913" s="1840"/>
      <c r="T2913" s="1840"/>
      <c r="U2913" s="1840"/>
      <c r="V2913" s="1840"/>
      <c r="W2913" s="1840"/>
      <c r="X2913" s="1840"/>
      <c r="Y2913" s="1840"/>
      <c r="Z2913" s="1309"/>
      <c r="AA2913" s="1841">
        <v>180.27529999999999</v>
      </c>
      <c r="AB2913" s="1841"/>
      <c r="AC2913" s="1841"/>
      <c r="AD2913" s="1841"/>
      <c r="AE2913" s="1841"/>
      <c r="AF2913" s="1841"/>
      <c r="AG2913" s="1841"/>
      <c r="AH2913" s="1782"/>
    </row>
    <row r="2914" spans="1:34" ht="17.45" customHeight="1">
      <c r="A2914" s="1844"/>
      <c r="B2914" s="1309"/>
      <c r="C2914" s="1309"/>
      <c r="D2914" s="1309"/>
      <c r="E2914" s="1309"/>
      <c r="F2914" s="1309"/>
      <c r="G2914" s="1309"/>
      <c r="H2914" s="1309"/>
      <c r="I2914" s="1840" t="s">
        <v>2862</v>
      </c>
      <c r="J2914" s="1840"/>
      <c r="K2914" s="1840"/>
      <c r="L2914" s="1840"/>
      <c r="M2914" s="1840"/>
      <c r="N2914" s="1840"/>
      <c r="O2914" s="1840"/>
      <c r="P2914" s="1840"/>
      <c r="Q2914" s="1840"/>
      <c r="R2914" s="1840"/>
      <c r="S2914" s="1840"/>
      <c r="T2914" s="1840"/>
      <c r="U2914" s="1840"/>
      <c r="V2914" s="1840"/>
      <c r="W2914" s="1840"/>
      <c r="X2914" s="1840"/>
      <c r="Y2914" s="1840"/>
      <c r="Z2914" s="1309"/>
      <c r="AA2914" s="1841">
        <v>60.091799999999999</v>
      </c>
      <c r="AB2914" s="1841"/>
      <c r="AC2914" s="1841"/>
      <c r="AD2914" s="1841"/>
      <c r="AE2914" s="1841"/>
      <c r="AF2914" s="1841"/>
      <c r="AG2914" s="1841"/>
      <c r="AH2914" s="1782"/>
    </row>
    <row r="2915" spans="1:34" ht="16.7" customHeight="1">
      <c r="A2915" s="1844"/>
      <c r="B2915" s="1309"/>
      <c r="C2915" s="1309"/>
      <c r="D2915" s="1309"/>
      <c r="E2915" s="1309"/>
      <c r="F2915" s="1309"/>
      <c r="G2915" s="1309"/>
      <c r="H2915" s="1309"/>
      <c r="I2915" s="1840" t="s">
        <v>2863</v>
      </c>
      <c r="J2915" s="1840"/>
      <c r="K2915" s="1840"/>
      <c r="L2915" s="1840"/>
      <c r="M2915" s="1840"/>
      <c r="N2915" s="1840"/>
      <c r="O2915" s="1840"/>
      <c r="P2915" s="1840"/>
      <c r="Q2915" s="1840"/>
      <c r="R2915" s="1840"/>
      <c r="S2915" s="1840"/>
      <c r="T2915" s="1840"/>
      <c r="U2915" s="1840"/>
      <c r="V2915" s="1840"/>
      <c r="W2915" s="1840"/>
      <c r="X2915" s="1840"/>
      <c r="Y2915" s="1840"/>
      <c r="Z2915" s="1309"/>
      <c r="AA2915" s="1841">
        <v>0</v>
      </c>
      <c r="AB2915" s="1841"/>
      <c r="AC2915" s="1841"/>
      <c r="AD2915" s="1841"/>
      <c r="AE2915" s="1841"/>
      <c r="AF2915" s="1841"/>
      <c r="AG2915" s="1841"/>
      <c r="AH2915" s="1782"/>
    </row>
    <row r="2916" spans="1:34" ht="17.45" customHeight="1">
      <c r="A2916" s="1845"/>
      <c r="B2916" s="1799"/>
      <c r="C2916" s="1799"/>
      <c r="D2916" s="1799"/>
      <c r="E2916" s="1799"/>
      <c r="F2916" s="1799"/>
      <c r="G2916" s="1799"/>
      <c r="H2916" s="1799"/>
      <c r="I2916" s="1842" t="s">
        <v>2864</v>
      </c>
      <c r="J2916" s="1842"/>
      <c r="K2916" s="1842"/>
      <c r="L2916" s="1842"/>
      <c r="M2916" s="1842"/>
      <c r="N2916" s="1842"/>
      <c r="O2916" s="1842"/>
      <c r="P2916" s="1842"/>
      <c r="Q2916" s="1842"/>
      <c r="R2916" s="1842"/>
      <c r="S2916" s="1842"/>
      <c r="T2916" s="1842"/>
      <c r="U2916" s="1842"/>
      <c r="V2916" s="1842"/>
      <c r="W2916" s="1842"/>
      <c r="X2916" s="1842"/>
      <c r="Y2916" s="1842"/>
      <c r="Z2916" s="1799"/>
      <c r="AA2916" s="1843">
        <v>0</v>
      </c>
      <c r="AB2916" s="1843"/>
      <c r="AC2916" s="1843"/>
      <c r="AD2916" s="1843"/>
      <c r="AE2916" s="1843"/>
      <c r="AF2916" s="1843"/>
      <c r="AG2916" s="1843"/>
      <c r="AH2916" s="1800"/>
    </row>
    <row r="2917" spans="1:34" ht="17.45" customHeight="1">
      <c r="A2917" s="1801" t="s">
        <v>2865</v>
      </c>
      <c r="B2917" s="1825"/>
      <c r="C2917" s="1825"/>
      <c r="D2917" s="1825"/>
      <c r="E2917" s="1825"/>
      <c r="F2917" s="1825"/>
      <c r="G2917" s="1825"/>
      <c r="H2917" s="1825"/>
      <c r="I2917" s="1825"/>
      <c r="J2917" s="1825"/>
      <c r="K2917" s="1825"/>
      <c r="L2917" s="1825"/>
      <c r="M2917" s="1825"/>
      <c r="N2917" s="1826"/>
      <c r="O2917" s="1789" t="s">
        <v>2850</v>
      </c>
      <c r="P2917" s="1790"/>
      <c r="Q2917" s="1790"/>
      <c r="R2917" s="1790"/>
      <c r="S2917" s="1791"/>
      <c r="T2917" s="1827" t="s">
        <v>754</v>
      </c>
      <c r="U2917" s="1790"/>
      <c r="V2917" s="1790"/>
      <c r="W2917" s="1213"/>
      <c r="X2917" s="1789" t="s">
        <v>2866</v>
      </c>
      <c r="Y2917" s="1790"/>
      <c r="Z2917" s="1790"/>
      <c r="AA2917" s="1790"/>
      <c r="AB2917" s="1790"/>
      <c r="AC2917" s="1790"/>
      <c r="AD2917" s="1791"/>
      <c r="AE2917" s="1810" t="s">
        <v>2867</v>
      </c>
      <c r="AF2917" s="1828"/>
      <c r="AG2917" s="1828"/>
      <c r="AH2917" s="1213"/>
    </row>
    <row r="2918" spans="1:34" ht="16.7" customHeight="1">
      <c r="A2918" s="1792"/>
      <c r="B2918" s="1793"/>
      <c r="C2918" s="1793"/>
      <c r="D2918" s="1793"/>
      <c r="E2918" s="1793"/>
      <c r="F2918" s="1793"/>
      <c r="G2918" s="1793"/>
      <c r="H2918" s="1793"/>
      <c r="I2918" s="1794" t="s">
        <v>2869</v>
      </c>
      <c r="J2918" s="1794"/>
      <c r="K2918" s="1794"/>
      <c r="L2918" s="1794"/>
      <c r="M2918" s="1794"/>
      <c r="N2918" s="1794"/>
      <c r="O2918" s="1794"/>
      <c r="P2918" s="1794"/>
      <c r="Q2918" s="1794"/>
      <c r="R2918" s="1794"/>
      <c r="S2918" s="1794"/>
      <c r="T2918" s="1794"/>
      <c r="U2918" s="1794"/>
      <c r="V2918" s="1794"/>
      <c r="W2918" s="1794"/>
      <c r="X2918" s="1794"/>
      <c r="Y2918" s="1794"/>
      <c r="Z2918" s="1214"/>
      <c r="AA2918" s="1795">
        <v>0</v>
      </c>
      <c r="AB2918" s="1795"/>
      <c r="AC2918" s="1795"/>
      <c r="AD2918" s="1795"/>
      <c r="AE2918" s="1795"/>
      <c r="AF2918" s="1795"/>
      <c r="AG2918" s="1795"/>
      <c r="AH2918" s="1213"/>
    </row>
    <row r="2919" spans="1:34" ht="17.45" customHeight="1">
      <c r="A2919" s="1801" t="s">
        <v>2870</v>
      </c>
      <c r="B2919" s="1825"/>
      <c r="C2919" s="1825"/>
      <c r="D2919" s="1825"/>
      <c r="E2919" s="1825"/>
      <c r="F2919" s="1825"/>
      <c r="G2919" s="1825"/>
      <c r="H2919" s="1825"/>
      <c r="I2919" s="1825"/>
      <c r="J2919" s="1825"/>
      <c r="K2919" s="1825"/>
      <c r="L2919" s="1825"/>
      <c r="M2919" s="1825"/>
      <c r="N2919" s="1826"/>
      <c r="O2919" s="1789" t="s">
        <v>2850</v>
      </c>
      <c r="P2919" s="1790"/>
      <c r="Q2919" s="1790"/>
      <c r="R2919" s="1790"/>
      <c r="S2919" s="1791"/>
      <c r="T2919" s="1827" t="s">
        <v>754</v>
      </c>
      <c r="U2919" s="1790"/>
      <c r="V2919" s="1790"/>
      <c r="W2919" s="1213"/>
      <c r="X2919" s="1789" t="s">
        <v>2866</v>
      </c>
      <c r="Y2919" s="1790"/>
      <c r="Z2919" s="1790"/>
      <c r="AA2919" s="1790"/>
      <c r="AB2919" s="1790"/>
      <c r="AC2919" s="1790"/>
      <c r="AD2919" s="1791"/>
      <c r="AE2919" s="1810" t="s">
        <v>2867</v>
      </c>
      <c r="AF2919" s="1828"/>
      <c r="AG2919" s="1828"/>
      <c r="AH2919" s="1213"/>
    </row>
    <row r="2920" spans="1:34" ht="16.7" customHeight="1">
      <c r="A2920" s="1215"/>
      <c r="B2920" s="1216" t="s">
        <v>3260</v>
      </c>
      <c r="C2920" s="1829" t="s">
        <v>3261</v>
      </c>
      <c r="D2920" s="1830"/>
      <c r="E2920" s="1830"/>
      <c r="F2920" s="1830"/>
      <c r="G2920" s="1830"/>
      <c r="H2920" s="1830"/>
      <c r="I2920" s="1830"/>
      <c r="J2920" s="1830"/>
      <c r="K2920" s="1830"/>
      <c r="L2920" s="1830"/>
      <c r="M2920" s="1830"/>
      <c r="N2920" s="1829"/>
      <c r="O2920" s="1831">
        <v>1.4400299999999999</v>
      </c>
      <c r="P2920" s="1832"/>
      <c r="Q2920" s="1832"/>
      <c r="R2920" s="1832"/>
      <c r="S2920" s="1833"/>
      <c r="T2920" s="1834" t="s">
        <v>469</v>
      </c>
      <c r="U2920" s="1835"/>
      <c r="V2920" s="1835"/>
      <c r="W2920" s="1217"/>
      <c r="X2920" s="1836">
        <v>709.23299999999995</v>
      </c>
      <c r="Y2920" s="1837"/>
      <c r="Z2920" s="1837"/>
      <c r="AA2920" s="1837"/>
      <c r="AB2920" s="1837"/>
      <c r="AC2920" s="1837"/>
      <c r="AD2920" s="1838"/>
      <c r="AE2920" s="1839">
        <v>1021.3125</v>
      </c>
      <c r="AF2920" s="1795"/>
      <c r="AG2920" s="1795"/>
      <c r="AH2920" s="1217"/>
    </row>
    <row r="2921" spans="1:34" ht="17.45" customHeight="1">
      <c r="A2921" s="1792"/>
      <c r="B2921" s="1793"/>
      <c r="C2921" s="1793"/>
      <c r="D2921" s="1793"/>
      <c r="E2921" s="1793"/>
      <c r="F2921" s="1793"/>
      <c r="G2921" s="1793"/>
      <c r="H2921" s="1793"/>
      <c r="I2921" s="1794" t="s">
        <v>2871</v>
      </c>
      <c r="J2921" s="1794"/>
      <c r="K2921" s="1794"/>
      <c r="L2921" s="1794"/>
      <c r="M2921" s="1794"/>
      <c r="N2921" s="1794"/>
      <c r="O2921" s="1794"/>
      <c r="P2921" s="1794"/>
      <c r="Q2921" s="1794"/>
      <c r="R2921" s="1794"/>
      <c r="S2921" s="1794"/>
      <c r="T2921" s="1794"/>
      <c r="U2921" s="1794"/>
      <c r="V2921" s="1794"/>
      <c r="W2921" s="1794"/>
      <c r="X2921" s="1794"/>
      <c r="Y2921" s="1794"/>
      <c r="Z2921" s="1214"/>
      <c r="AA2921" s="1795">
        <v>1021.3125</v>
      </c>
      <c r="AB2921" s="1795"/>
      <c r="AC2921" s="1795"/>
      <c r="AD2921" s="1795"/>
      <c r="AE2921" s="1795"/>
      <c r="AF2921" s="1795"/>
      <c r="AG2921" s="1795"/>
      <c r="AH2921" s="1213"/>
    </row>
    <row r="2922" spans="1:34" ht="17.45" customHeight="1">
      <c r="A2922" s="1801" t="s">
        <v>2872</v>
      </c>
      <c r="B2922" s="1825"/>
      <c r="C2922" s="1825"/>
      <c r="D2922" s="1825"/>
      <c r="E2922" s="1825"/>
      <c r="F2922" s="1825"/>
      <c r="G2922" s="1825"/>
      <c r="H2922" s="1825"/>
      <c r="I2922" s="1825"/>
      <c r="J2922" s="1825"/>
      <c r="K2922" s="1825"/>
      <c r="L2922" s="1825"/>
      <c r="M2922" s="1825"/>
      <c r="N2922" s="1826"/>
      <c r="O2922" s="1789" t="s">
        <v>2850</v>
      </c>
      <c r="P2922" s="1790"/>
      <c r="Q2922" s="1790"/>
      <c r="R2922" s="1790"/>
      <c r="S2922" s="1791"/>
      <c r="T2922" s="1827" t="s">
        <v>754</v>
      </c>
      <c r="U2922" s="1790"/>
      <c r="V2922" s="1790"/>
      <c r="W2922" s="1213"/>
      <c r="X2922" s="1789" t="s">
        <v>2866</v>
      </c>
      <c r="Y2922" s="1790"/>
      <c r="Z2922" s="1790"/>
      <c r="AA2922" s="1790"/>
      <c r="AB2922" s="1790"/>
      <c r="AC2922" s="1790"/>
      <c r="AD2922" s="1791"/>
      <c r="AE2922" s="1810" t="s">
        <v>2867</v>
      </c>
      <c r="AF2922" s="1828"/>
      <c r="AG2922" s="1828"/>
      <c r="AH2922" s="1213"/>
    </row>
    <row r="2923" spans="1:34" ht="16.7" customHeight="1">
      <c r="A2923" s="1792"/>
      <c r="B2923" s="1793"/>
      <c r="C2923" s="1793"/>
      <c r="D2923" s="1793"/>
      <c r="E2923" s="1793"/>
      <c r="F2923" s="1793"/>
      <c r="G2923" s="1793"/>
      <c r="H2923" s="1793"/>
      <c r="I2923" s="1793"/>
      <c r="J2923" s="1793"/>
      <c r="K2923" s="1794" t="s">
        <v>2873</v>
      </c>
      <c r="L2923" s="1794"/>
      <c r="M2923" s="1794"/>
      <c r="N2923" s="1794"/>
      <c r="O2923" s="1794"/>
      <c r="P2923" s="1794"/>
      <c r="Q2923" s="1794"/>
      <c r="R2923" s="1794"/>
      <c r="S2923" s="1794"/>
      <c r="T2923" s="1794"/>
      <c r="U2923" s="1794"/>
      <c r="V2923" s="1794"/>
      <c r="W2923" s="1794"/>
      <c r="X2923" s="1794"/>
      <c r="Y2923" s="1794"/>
      <c r="Z2923" s="1794"/>
      <c r="AA2923" s="1794"/>
      <c r="AB2923" s="1214"/>
      <c r="AC2923" s="1795">
        <v>0</v>
      </c>
      <c r="AD2923" s="1795"/>
      <c r="AE2923" s="1795"/>
      <c r="AF2923" s="1795"/>
      <c r="AG2923" s="1795"/>
      <c r="AH2923" s="1213"/>
    </row>
    <row r="2924" spans="1:34" ht="17.45" customHeight="1">
      <c r="A2924" s="1801" t="s">
        <v>2874</v>
      </c>
      <c r="B2924" s="1825"/>
      <c r="C2924" s="1825"/>
      <c r="D2924" s="1825"/>
      <c r="E2924" s="1825"/>
      <c r="F2924" s="1825"/>
      <c r="G2924" s="1825"/>
      <c r="H2924" s="1825"/>
      <c r="I2924" s="1825"/>
      <c r="J2924" s="1826"/>
      <c r="K2924" s="1789" t="s">
        <v>2850</v>
      </c>
      <c r="L2924" s="1791"/>
      <c r="M2924" s="1855" t="s">
        <v>2875</v>
      </c>
      <c r="N2924" s="1856"/>
      <c r="O2924" s="1857"/>
      <c r="P2924" s="1855" t="s">
        <v>2876</v>
      </c>
      <c r="Q2924" s="1856"/>
      <c r="R2924" s="1857"/>
      <c r="S2924" s="1855" t="s">
        <v>2877</v>
      </c>
      <c r="T2924" s="1857"/>
      <c r="U2924" s="1789" t="s">
        <v>2878</v>
      </c>
      <c r="V2924" s="1790"/>
      <c r="W2924" s="1791"/>
      <c r="X2924" s="1789" t="s">
        <v>2879</v>
      </c>
      <c r="Y2924" s="1790"/>
      <c r="Z2924" s="1790"/>
      <c r="AA2924" s="1790"/>
      <c r="AB2924" s="1791"/>
      <c r="AC2924" s="1789" t="s">
        <v>2880</v>
      </c>
      <c r="AD2924" s="1791"/>
      <c r="AE2924" s="1810" t="s">
        <v>2867</v>
      </c>
      <c r="AF2924" s="1828"/>
      <c r="AG2924" s="1828"/>
      <c r="AH2924" s="1213"/>
    </row>
    <row r="2925" spans="1:34" ht="17.45" customHeight="1">
      <c r="A2925" s="1853"/>
      <c r="B2925" s="1778"/>
      <c r="C2925" s="1778"/>
      <c r="D2925" s="1778"/>
      <c r="E2925" s="1778"/>
      <c r="F2925" s="1778"/>
      <c r="G2925" s="1778"/>
      <c r="H2925" s="1778"/>
      <c r="I2925" s="1846" t="s">
        <v>2881</v>
      </c>
      <c r="J2925" s="1846"/>
      <c r="K2925" s="1846"/>
      <c r="L2925" s="1846"/>
      <c r="M2925" s="1846"/>
      <c r="N2925" s="1846"/>
      <c r="O2925" s="1846"/>
      <c r="P2925" s="1846"/>
      <c r="Q2925" s="1846"/>
      <c r="R2925" s="1846"/>
      <c r="S2925" s="1846"/>
      <c r="T2925" s="1846"/>
      <c r="U2925" s="1846"/>
      <c r="V2925" s="1846"/>
      <c r="W2925" s="1846"/>
      <c r="X2925" s="1846"/>
      <c r="Y2925" s="1846"/>
      <c r="Z2925" s="1203"/>
      <c r="AA2925" s="1847">
        <v>0</v>
      </c>
      <c r="AB2925" s="1847"/>
      <c r="AC2925" s="1847"/>
      <c r="AD2925" s="1847"/>
      <c r="AE2925" s="1847"/>
      <c r="AF2925" s="1847"/>
      <c r="AG2925" s="1847"/>
      <c r="AH2925" s="1204"/>
    </row>
    <row r="2926" spans="1:34" ht="5.0999999999999996" customHeight="1">
      <c r="A2926" s="1854"/>
      <c r="B2926" s="1309"/>
      <c r="C2926" s="1309"/>
      <c r="D2926" s="1309"/>
      <c r="E2926" s="1309"/>
      <c r="F2926" s="1309"/>
      <c r="G2926" s="1309"/>
      <c r="H2926" s="1309"/>
      <c r="I2926" s="1309"/>
      <c r="J2926" s="1309"/>
      <c r="K2926" s="1309"/>
      <c r="L2926" s="1309"/>
      <c r="M2926" s="1309"/>
      <c r="N2926" s="1309"/>
      <c r="O2926" s="1309"/>
      <c r="P2926" s="1309"/>
      <c r="Q2926" s="1309"/>
      <c r="R2926" s="1309"/>
      <c r="S2926" s="1309"/>
      <c r="T2926" s="1309"/>
      <c r="U2926" s="1309"/>
      <c r="V2926" s="1309"/>
      <c r="W2926" s="1309"/>
      <c r="X2926" s="1309"/>
      <c r="Y2926" s="1309"/>
      <c r="Z2926" s="1309"/>
      <c r="AA2926" s="1309"/>
      <c r="AB2926" s="1309"/>
      <c r="AC2926" s="1309"/>
      <c r="AD2926" s="1309"/>
      <c r="AE2926" s="1309"/>
      <c r="AF2926" s="1309"/>
      <c r="AG2926" s="1309"/>
      <c r="AH2926" s="1782"/>
    </row>
    <row r="2927" spans="1:34" ht="17.45" customHeight="1">
      <c r="A2927" s="1845"/>
      <c r="B2927" s="1799"/>
      <c r="C2927" s="1799"/>
      <c r="D2927" s="1799"/>
      <c r="E2927" s="1799"/>
      <c r="F2927" s="1799"/>
      <c r="G2927" s="1799"/>
      <c r="H2927" s="1799"/>
      <c r="I2927" s="1842" t="s">
        <v>2882</v>
      </c>
      <c r="J2927" s="1842"/>
      <c r="K2927" s="1842"/>
      <c r="L2927" s="1842"/>
      <c r="M2927" s="1842"/>
      <c r="N2927" s="1842"/>
      <c r="O2927" s="1842"/>
      <c r="P2927" s="1842"/>
      <c r="Q2927" s="1842"/>
      <c r="R2927" s="1842"/>
      <c r="S2927" s="1842"/>
      <c r="T2927" s="1842"/>
      <c r="U2927" s="1842"/>
      <c r="V2927" s="1842"/>
      <c r="W2927" s="1842"/>
      <c r="X2927" s="1842"/>
      <c r="Y2927" s="1842"/>
      <c r="Z2927" s="1212"/>
      <c r="AA2927" s="1848">
        <v>1081.4000000000001</v>
      </c>
      <c r="AB2927" s="1848"/>
      <c r="AC2927" s="1848"/>
      <c r="AD2927" s="1848"/>
      <c r="AE2927" s="1848"/>
      <c r="AF2927" s="1848"/>
      <c r="AG2927" s="1848"/>
      <c r="AH2927" s="1208"/>
    </row>
    <row r="2928" spans="1:34" ht="45.75" customHeight="1">
      <c r="A2928" s="1849" t="s">
        <v>2883</v>
      </c>
      <c r="B2928" s="1850"/>
      <c r="C2928" s="1850"/>
      <c r="D2928" s="1850"/>
      <c r="E2928" s="1851"/>
      <c r="F2928" s="1852"/>
      <c r="G2928" s="1852"/>
      <c r="H2928" s="1852"/>
      <c r="I2928" s="1852"/>
      <c r="J2928" s="1852"/>
      <c r="K2928" s="1852"/>
      <c r="L2928" s="1852"/>
      <c r="M2928" s="1852"/>
      <c r="N2928" s="1852"/>
      <c r="O2928" s="1852"/>
      <c r="P2928" s="1852"/>
      <c r="Q2928" s="1852"/>
      <c r="R2928" s="1852"/>
      <c r="S2928" s="1852"/>
      <c r="T2928" s="1852"/>
      <c r="U2928" s="1852"/>
      <c r="V2928" s="1852"/>
      <c r="W2928" s="1852"/>
      <c r="X2928" s="1852"/>
      <c r="Y2928" s="1852"/>
      <c r="Z2928" s="1852"/>
      <c r="AA2928" s="1852"/>
      <c r="AB2928" s="1852"/>
      <c r="AC2928" s="1852"/>
      <c r="AD2928" s="1852"/>
      <c r="AE2928" s="1852"/>
      <c r="AF2928" s="1852"/>
      <c r="AG2928" s="1852"/>
      <c r="AH2928" s="1851"/>
    </row>
    <row r="2929" spans="1:34" ht="116.45" customHeight="1">
      <c r="A2929" s="1218"/>
      <c r="AH2929" s="1219"/>
    </row>
    <row r="2930" spans="1:34" ht="115.7" customHeight="1">
      <c r="A2930" s="1220"/>
      <c r="B2930" s="1221"/>
      <c r="C2930" s="1221"/>
      <c r="D2930" s="1221"/>
      <c r="E2930" s="1221"/>
      <c r="F2930" s="1221"/>
      <c r="G2930" s="1221"/>
      <c r="H2930" s="1221"/>
      <c r="I2930" s="1221"/>
      <c r="J2930" s="1221"/>
      <c r="K2930" s="1221"/>
      <c r="L2930" s="1221"/>
      <c r="M2930" s="1221"/>
      <c r="N2930" s="1221"/>
      <c r="O2930" s="1221"/>
      <c r="P2930" s="1221"/>
      <c r="Q2930" s="1221"/>
      <c r="R2930" s="1221"/>
      <c r="S2930" s="1221"/>
      <c r="T2930" s="1221"/>
      <c r="U2930" s="1221"/>
      <c r="V2930" s="1221"/>
      <c r="W2930" s="1221"/>
      <c r="X2930" s="1221"/>
      <c r="Y2930" s="1221"/>
      <c r="Z2930" s="1221"/>
      <c r="AA2930" s="1221"/>
      <c r="AB2930" s="1221"/>
      <c r="AC2930" s="1221"/>
      <c r="AD2930" s="1221"/>
      <c r="AE2930" s="1221"/>
      <c r="AF2930" s="1221"/>
      <c r="AG2930" s="1221"/>
      <c r="AH2930" s="1222"/>
    </row>
    <row r="2931" spans="1:34" ht="5.85" customHeight="1">
      <c r="A2931" s="1777"/>
      <c r="B2931" s="1778"/>
      <c r="C2931" s="1778"/>
      <c r="D2931" s="1778"/>
      <c r="E2931" s="1778"/>
      <c r="F2931" s="1778"/>
      <c r="G2931" s="1778"/>
      <c r="H2931" s="1778"/>
      <c r="I2931" s="1778"/>
      <c r="J2931" s="1778"/>
      <c r="K2931" s="1778"/>
      <c r="L2931" s="1778"/>
      <c r="M2931" s="1778"/>
      <c r="N2931" s="1778"/>
      <c r="O2931" s="1778"/>
      <c r="P2931" s="1778"/>
      <c r="Q2931" s="1778"/>
      <c r="R2931" s="1778"/>
      <c r="S2931" s="1778"/>
      <c r="T2931" s="1778"/>
      <c r="U2931" s="1778"/>
      <c r="V2931" s="1778"/>
      <c r="W2931" s="1778"/>
      <c r="X2931" s="1778"/>
      <c r="Y2931" s="1778"/>
      <c r="Z2931" s="1778"/>
      <c r="AA2931" s="1778"/>
      <c r="AB2931" s="1778"/>
      <c r="AC2931" s="1778"/>
      <c r="AD2931" s="1778"/>
      <c r="AE2931" s="1778"/>
      <c r="AF2931" s="1778"/>
      <c r="AG2931" s="1778"/>
      <c r="AH2931" s="1779"/>
    </row>
    <row r="2932" spans="1:34" ht="11.65" customHeight="1">
      <c r="A2932" s="1780" t="s">
        <v>2834</v>
      </c>
      <c r="B2932" s="1310"/>
      <c r="C2932" s="1310"/>
      <c r="D2932" s="1310"/>
      <c r="E2932" s="1310"/>
      <c r="F2932" s="1310"/>
      <c r="G2932" s="1310"/>
      <c r="H2932" s="1310"/>
      <c r="I2932" s="1310"/>
      <c r="J2932" s="1310"/>
      <c r="K2932" s="1310"/>
      <c r="L2932" s="1310"/>
      <c r="M2932" s="1310"/>
      <c r="N2932" s="1310"/>
      <c r="O2932" s="1310"/>
      <c r="P2932" s="1310"/>
      <c r="Q2932" s="1310"/>
      <c r="R2932" s="1310"/>
      <c r="S2932" s="1310"/>
      <c r="T2932" s="1310"/>
      <c r="U2932" s="1310"/>
      <c r="V2932" s="1310"/>
      <c r="W2932" s="1310"/>
      <c r="X2932" s="1310"/>
      <c r="Y2932" s="1310"/>
      <c r="Z2932" s="1310"/>
      <c r="AA2932" s="1310"/>
      <c r="AB2932" s="1310"/>
      <c r="AC2932" s="1310"/>
      <c r="AD2932" s="1309"/>
      <c r="AE2932" s="1309"/>
      <c r="AF2932" s="1781" t="s">
        <v>3262</v>
      </c>
      <c r="AG2932" s="1781"/>
      <c r="AH2932" s="1782"/>
    </row>
    <row r="2933" spans="1:34" ht="5.0999999999999996" customHeight="1">
      <c r="A2933" s="1780"/>
      <c r="B2933" s="1310"/>
      <c r="C2933" s="1310"/>
      <c r="D2933" s="1310"/>
      <c r="E2933" s="1310"/>
      <c r="F2933" s="1310"/>
      <c r="G2933" s="1310"/>
      <c r="H2933" s="1310"/>
      <c r="I2933" s="1310"/>
      <c r="J2933" s="1310"/>
      <c r="K2933" s="1310"/>
      <c r="L2933" s="1310"/>
      <c r="M2933" s="1310"/>
      <c r="N2933" s="1310"/>
      <c r="O2933" s="1310"/>
      <c r="P2933" s="1310"/>
      <c r="Q2933" s="1310"/>
      <c r="R2933" s="1310"/>
      <c r="S2933" s="1310"/>
      <c r="T2933" s="1310"/>
      <c r="U2933" s="1310"/>
      <c r="V2933" s="1310"/>
      <c r="W2933" s="1310"/>
      <c r="X2933" s="1310"/>
      <c r="Y2933" s="1310"/>
      <c r="Z2933" s="1310"/>
      <c r="AA2933" s="1310"/>
      <c r="AB2933" s="1310"/>
      <c r="AC2933" s="1310"/>
      <c r="AD2933" s="1311"/>
      <c r="AE2933" s="1311"/>
      <c r="AF2933" s="1311"/>
      <c r="AG2933" s="1311"/>
      <c r="AH2933" s="1782"/>
    </row>
    <row r="2934" spans="1:34" ht="11.65" customHeight="1">
      <c r="A2934" s="1783" t="s">
        <v>2836</v>
      </c>
      <c r="B2934" s="1784"/>
      <c r="C2934" s="1784"/>
      <c r="D2934" s="1784"/>
      <c r="E2934" s="1784"/>
      <c r="F2934" s="1784"/>
      <c r="G2934" s="1784"/>
      <c r="H2934" s="1784"/>
      <c r="I2934" s="1784"/>
      <c r="J2934" s="1784"/>
      <c r="K2934" s="1784"/>
      <c r="L2934" s="1784"/>
      <c r="M2934" s="1784"/>
      <c r="N2934" s="1784"/>
      <c r="O2934" s="1784"/>
      <c r="P2934" s="1784"/>
      <c r="Q2934" s="1784"/>
      <c r="R2934" s="1784"/>
      <c r="S2934" s="1784"/>
      <c r="T2934" s="1784"/>
      <c r="U2934" s="1784"/>
      <c r="V2934" s="1784"/>
      <c r="W2934" s="1784"/>
      <c r="X2934" s="1784"/>
      <c r="Y2934" s="1784"/>
      <c r="Z2934" s="1784"/>
      <c r="AA2934" s="1784"/>
      <c r="AB2934" s="1784"/>
      <c r="AC2934" s="1784"/>
      <c r="AD2934" s="1311"/>
      <c r="AE2934" s="1311"/>
      <c r="AF2934" s="1311"/>
      <c r="AG2934" s="1311"/>
      <c r="AH2934" s="1782"/>
    </row>
    <row r="2935" spans="1:34" ht="23.25" customHeight="1">
      <c r="A2935" s="1785" t="s">
        <v>2837</v>
      </c>
      <c r="B2935" s="1786"/>
      <c r="C2935" s="1786"/>
      <c r="D2935" s="1786"/>
      <c r="E2935" s="1786"/>
      <c r="F2935" s="1786"/>
      <c r="G2935" s="1786"/>
      <c r="H2935" s="1786"/>
      <c r="I2935" s="1786"/>
      <c r="J2935" s="1786"/>
      <c r="K2935" s="1786"/>
      <c r="L2935" s="1786"/>
      <c r="M2935" s="1786"/>
      <c r="N2935" s="1786"/>
      <c r="O2935" s="1786"/>
      <c r="P2935" s="1786"/>
      <c r="Q2935" s="1786"/>
      <c r="R2935" s="1786"/>
      <c r="S2935" s="1786"/>
      <c r="T2935" s="1786"/>
      <c r="U2935" s="1786"/>
      <c r="V2935" s="1786"/>
      <c r="W2935" s="1786"/>
      <c r="X2935" s="1786"/>
      <c r="Y2935" s="1786"/>
      <c r="Z2935" s="1786"/>
      <c r="AA2935" s="1786"/>
      <c r="AB2935" s="1786"/>
      <c r="AC2935" s="1786"/>
      <c r="AD2935" s="1311"/>
      <c r="AE2935" s="1311"/>
      <c r="AF2935" s="1311"/>
      <c r="AG2935" s="1311"/>
      <c r="AH2935" s="1782"/>
    </row>
    <row r="2936" spans="1:34" ht="5.85" customHeight="1">
      <c r="A2936" s="1787" t="s">
        <v>2838</v>
      </c>
      <c r="B2936" s="1788"/>
      <c r="C2936" s="1788"/>
      <c r="D2936" s="1788"/>
      <c r="E2936" s="1788"/>
      <c r="F2936" s="1788"/>
      <c r="G2936" s="1788"/>
      <c r="H2936" s="1788"/>
      <c r="I2936" s="1788"/>
      <c r="J2936" s="1788"/>
      <c r="K2936" s="1788"/>
      <c r="L2936" s="1788"/>
      <c r="M2936" s="1788"/>
      <c r="N2936" s="1788"/>
      <c r="O2936" s="1788"/>
      <c r="P2936" s="1788"/>
      <c r="Q2936" s="1788"/>
      <c r="R2936" s="1788"/>
      <c r="S2936" s="1788"/>
      <c r="T2936" s="1788"/>
      <c r="U2936" s="1788"/>
      <c r="V2936" s="1788"/>
      <c r="W2936" s="1788"/>
      <c r="X2936" s="1788"/>
      <c r="Y2936" s="1788"/>
      <c r="Z2936" s="1788"/>
      <c r="AA2936" s="1788"/>
      <c r="AB2936" s="1788"/>
      <c r="AC2936" s="1788"/>
      <c r="AD2936" s="1311"/>
      <c r="AE2936" s="1311"/>
      <c r="AF2936" s="1311"/>
      <c r="AG2936" s="1311"/>
      <c r="AH2936" s="1782"/>
    </row>
    <row r="2937" spans="1:34" ht="5.0999999999999996" customHeight="1">
      <c r="A2937" s="1787"/>
      <c r="B2937" s="1788"/>
      <c r="C2937" s="1788"/>
      <c r="D2937" s="1788"/>
      <c r="E2937" s="1788"/>
      <c r="F2937" s="1788"/>
      <c r="G2937" s="1788"/>
      <c r="H2937" s="1788"/>
      <c r="I2937" s="1788"/>
      <c r="J2937" s="1788"/>
      <c r="K2937" s="1788"/>
      <c r="L2937" s="1788"/>
      <c r="M2937" s="1788"/>
      <c r="N2937" s="1788"/>
      <c r="O2937" s="1788"/>
      <c r="P2937" s="1788"/>
      <c r="Q2937" s="1788"/>
      <c r="R2937" s="1788"/>
      <c r="S2937" s="1788"/>
      <c r="T2937" s="1788"/>
      <c r="U2937" s="1788"/>
      <c r="V2937" s="1788"/>
      <c r="W2937" s="1788"/>
      <c r="X2937" s="1788"/>
      <c r="Y2937" s="1788"/>
      <c r="Z2937" s="1788"/>
      <c r="AA2937" s="1788"/>
      <c r="AB2937" s="1788"/>
      <c r="AC2937" s="1788"/>
      <c r="AD2937" s="1782"/>
      <c r="AE2937" s="1309"/>
      <c r="AF2937" s="1309"/>
      <c r="AG2937" s="1309"/>
      <c r="AH2937" s="1782"/>
    </row>
    <row r="2938" spans="1:34" ht="11.65" customHeight="1">
      <c r="A2938" s="1787" t="s">
        <v>2839</v>
      </c>
      <c r="B2938" s="1788"/>
      <c r="C2938" s="1788"/>
      <c r="D2938" s="1788"/>
      <c r="E2938" s="1788"/>
      <c r="F2938" s="1788"/>
      <c r="G2938" s="1788"/>
      <c r="H2938" s="1788"/>
      <c r="I2938" s="1788"/>
      <c r="J2938" s="1788"/>
      <c r="K2938" s="1788"/>
      <c r="L2938" s="1788"/>
      <c r="M2938" s="1788"/>
      <c r="N2938" s="1788"/>
      <c r="O2938" s="1788"/>
      <c r="P2938" s="1788"/>
      <c r="Q2938" s="1788"/>
      <c r="R2938" s="1788"/>
      <c r="S2938" s="1788"/>
      <c r="T2938" s="1788"/>
      <c r="U2938" s="1788"/>
      <c r="V2938" s="1788"/>
      <c r="W2938" s="1788"/>
      <c r="X2938" s="1788"/>
      <c r="Y2938" s="1788"/>
      <c r="Z2938" s="1788"/>
      <c r="AA2938" s="1788"/>
      <c r="AB2938" s="1788"/>
      <c r="AC2938" s="1788"/>
      <c r="AD2938" s="1818" t="s">
        <v>2840</v>
      </c>
      <c r="AE2938" s="1818"/>
      <c r="AF2938" s="1206">
        <v>21.23</v>
      </c>
      <c r="AG2938" s="1207" t="s">
        <v>5</v>
      </c>
      <c r="AH2938" s="1800"/>
    </row>
    <row r="2939" spans="1:34" ht="11.65" customHeight="1">
      <c r="A2939" s="1819" t="s">
        <v>2841</v>
      </c>
      <c r="B2939" s="1820"/>
      <c r="C2939" s="1820"/>
      <c r="D2939" s="1820"/>
      <c r="E2939" s="1820"/>
      <c r="F2939" s="1820"/>
      <c r="G2939" s="1820"/>
      <c r="H2939" s="1820"/>
      <c r="I2939" s="1820"/>
      <c r="J2939" s="1820"/>
      <c r="K2939" s="1820"/>
      <c r="L2939" s="1820"/>
      <c r="M2939" s="1820"/>
      <c r="N2939" s="1820"/>
      <c r="O2939" s="1820"/>
      <c r="P2939" s="1820"/>
      <c r="Q2939" s="1820"/>
      <c r="R2939" s="1820"/>
      <c r="S2939" s="1820"/>
      <c r="T2939" s="1820"/>
      <c r="U2939" s="1820"/>
      <c r="V2939" s="1820"/>
      <c r="W2939" s="1820"/>
      <c r="X2939" s="1820"/>
      <c r="Y2939" s="1820"/>
      <c r="Z2939" s="1820"/>
      <c r="AA2939" s="1820"/>
      <c r="AB2939" s="1820"/>
      <c r="AC2939" s="1820"/>
      <c r="AD2939" s="1821" t="s">
        <v>2842</v>
      </c>
      <c r="AE2939" s="1821"/>
      <c r="AF2939" s="1210">
        <v>15</v>
      </c>
      <c r="AG2939" s="1211" t="s">
        <v>5</v>
      </c>
      <c r="AH2939" s="1800"/>
    </row>
    <row r="2940" spans="1:34" ht="16.7" customHeight="1">
      <c r="A2940" s="1822" t="s">
        <v>2843</v>
      </c>
      <c r="B2940" s="1802"/>
      <c r="C2940" s="1802"/>
      <c r="D2940" s="1778"/>
      <c r="E2940" s="1823" t="s">
        <v>2736</v>
      </c>
      <c r="F2940" s="1823"/>
      <c r="G2940" s="1823"/>
      <c r="H2940" s="1823"/>
      <c r="I2940" s="1823"/>
      <c r="J2940" s="1823"/>
      <c r="K2940" s="1823"/>
      <c r="L2940" s="1823"/>
      <c r="M2940" s="1823"/>
      <c r="N2940" s="1823"/>
      <c r="O2940" s="1823"/>
      <c r="P2940" s="1823"/>
      <c r="Q2940" s="1823"/>
      <c r="R2940" s="1823"/>
      <c r="S2940" s="1823"/>
      <c r="T2940" s="1823"/>
      <c r="U2940" s="1823"/>
      <c r="V2940" s="1823"/>
      <c r="W2940" s="1823"/>
      <c r="X2940" s="1823"/>
      <c r="Y2940" s="1823"/>
      <c r="Z2940" s="1823"/>
      <c r="AA2940" s="1823"/>
      <c r="AB2940" s="1823"/>
      <c r="AC2940" s="1823"/>
      <c r="AD2940" s="1823"/>
      <c r="AE2940" s="1823"/>
      <c r="AF2940" s="1823"/>
      <c r="AG2940" s="1823"/>
      <c r="AH2940" s="1779"/>
    </row>
    <row r="2941" spans="1:34" ht="17.45" customHeight="1">
      <c r="A2941" s="1824" t="s">
        <v>2844</v>
      </c>
      <c r="B2941" s="1816"/>
      <c r="C2941" s="1816"/>
      <c r="D2941" s="1309"/>
      <c r="E2941" s="1815" t="s">
        <v>290</v>
      </c>
      <c r="F2941" s="1815"/>
      <c r="G2941" s="1111"/>
      <c r="H2941" s="1796" t="s">
        <v>2845</v>
      </c>
      <c r="I2941" s="1796"/>
      <c r="J2941" s="1796" t="s">
        <v>495</v>
      </c>
      <c r="K2941" s="1796"/>
      <c r="L2941" s="1309"/>
      <c r="M2941" s="1309"/>
      <c r="N2941" s="1816" t="s">
        <v>2846</v>
      </c>
      <c r="O2941" s="1816"/>
      <c r="P2941" s="1816"/>
      <c r="Q2941" s="1816"/>
      <c r="R2941" s="1817">
        <v>3</v>
      </c>
      <c r="S2941" s="1817"/>
      <c r="T2941" s="1817"/>
      <c r="U2941" s="1817"/>
      <c r="V2941" s="1309"/>
      <c r="W2941" s="1309"/>
      <c r="X2941" s="1309"/>
      <c r="Y2941" s="1796" t="s">
        <v>2847</v>
      </c>
      <c r="Z2941" s="1796"/>
      <c r="AA2941" s="1796"/>
      <c r="AB2941" s="1796"/>
      <c r="AC2941" s="1796"/>
      <c r="AD2941" s="1796"/>
      <c r="AE2941" s="1796"/>
      <c r="AF2941" s="1797" t="s">
        <v>2848</v>
      </c>
      <c r="AG2941" s="1797"/>
      <c r="AH2941" s="1782"/>
    </row>
    <row r="2942" spans="1:34" ht="5.85" customHeight="1">
      <c r="A2942" s="1798"/>
      <c r="B2942" s="1799"/>
      <c r="C2942" s="1799"/>
      <c r="D2942" s="1799"/>
      <c r="E2942" s="1799"/>
      <c r="F2942" s="1799"/>
      <c r="G2942" s="1799"/>
      <c r="H2942" s="1799"/>
      <c r="I2942" s="1799"/>
      <c r="J2942" s="1799"/>
      <c r="K2942" s="1799"/>
      <c r="L2942" s="1799"/>
      <c r="M2942" s="1799"/>
      <c r="N2942" s="1799"/>
      <c r="O2942" s="1799"/>
      <c r="P2942" s="1799"/>
      <c r="Q2942" s="1799"/>
      <c r="R2942" s="1799"/>
      <c r="S2942" s="1799"/>
      <c r="T2942" s="1799"/>
      <c r="U2942" s="1799"/>
      <c r="V2942" s="1799"/>
      <c r="W2942" s="1799"/>
      <c r="X2942" s="1799"/>
      <c r="Y2942" s="1799"/>
      <c r="Z2942" s="1799"/>
      <c r="AA2942" s="1799"/>
      <c r="AB2942" s="1799"/>
      <c r="AC2942" s="1799"/>
      <c r="AD2942" s="1799"/>
      <c r="AE2942" s="1799"/>
      <c r="AF2942" s="1799"/>
      <c r="AG2942" s="1799"/>
      <c r="AH2942" s="1800"/>
    </row>
    <row r="2943" spans="1:34" ht="17.45" customHeight="1">
      <c r="A2943" s="1801" t="s">
        <v>2849</v>
      </c>
      <c r="B2943" s="1802"/>
      <c r="C2943" s="1802"/>
      <c r="D2943" s="1802"/>
      <c r="E2943" s="1802"/>
      <c r="F2943" s="1802"/>
      <c r="G2943" s="1802"/>
      <c r="H2943" s="1802"/>
      <c r="I2943" s="1802"/>
      <c r="J2943" s="1803"/>
      <c r="K2943" s="1789" t="s">
        <v>2850</v>
      </c>
      <c r="L2943" s="1807"/>
      <c r="M2943" s="1789" t="s">
        <v>2851</v>
      </c>
      <c r="N2943" s="1790"/>
      <c r="O2943" s="1790"/>
      <c r="P2943" s="1790"/>
      <c r="Q2943" s="1790"/>
      <c r="R2943" s="1790"/>
      <c r="S2943" s="1790"/>
      <c r="T2943" s="1791"/>
      <c r="U2943" s="1789" t="s">
        <v>2852</v>
      </c>
      <c r="V2943" s="1790"/>
      <c r="W2943" s="1790"/>
      <c r="X2943" s="1790"/>
      <c r="Y2943" s="1790"/>
      <c r="Z2943" s="1790"/>
      <c r="AA2943" s="1790"/>
      <c r="AB2943" s="1790"/>
      <c r="AC2943" s="1790"/>
      <c r="AD2943" s="1791"/>
      <c r="AE2943" s="1810" t="s">
        <v>2853</v>
      </c>
      <c r="AF2943" s="1811"/>
      <c r="AG2943" s="1811"/>
      <c r="AH2943" s="1814"/>
    </row>
    <row r="2944" spans="1:34" ht="16.7" customHeight="1">
      <c r="A2944" s="1804"/>
      <c r="B2944" s="1805"/>
      <c r="C2944" s="1805"/>
      <c r="D2944" s="1805"/>
      <c r="E2944" s="1805"/>
      <c r="F2944" s="1805"/>
      <c r="G2944" s="1805"/>
      <c r="H2944" s="1805"/>
      <c r="I2944" s="1805"/>
      <c r="J2944" s="1806"/>
      <c r="K2944" s="1808"/>
      <c r="L2944" s="1809"/>
      <c r="M2944" s="1789" t="s">
        <v>2854</v>
      </c>
      <c r="N2944" s="1790"/>
      <c r="O2944" s="1790"/>
      <c r="P2944" s="1791"/>
      <c r="Q2944" s="1789" t="s">
        <v>2855</v>
      </c>
      <c r="R2944" s="1790"/>
      <c r="S2944" s="1790"/>
      <c r="T2944" s="1791"/>
      <c r="U2944" s="1789" t="s">
        <v>2854</v>
      </c>
      <c r="V2944" s="1790"/>
      <c r="W2944" s="1790"/>
      <c r="X2944" s="1790"/>
      <c r="Y2944" s="1790"/>
      <c r="Z2944" s="1791"/>
      <c r="AA2944" s="1789" t="s">
        <v>2855</v>
      </c>
      <c r="AB2944" s="1790"/>
      <c r="AC2944" s="1790"/>
      <c r="AD2944" s="1791"/>
      <c r="AE2944" s="1812"/>
      <c r="AF2944" s="1813"/>
      <c r="AG2944" s="1813"/>
      <c r="AH2944" s="1800"/>
    </row>
    <row r="2945" spans="1:34" ht="17.45" customHeight="1">
      <c r="A2945" s="1215"/>
      <c r="B2945" s="1216" t="s">
        <v>1498</v>
      </c>
      <c r="C2945" s="1829" t="s">
        <v>3245</v>
      </c>
      <c r="D2945" s="1830"/>
      <c r="E2945" s="1830"/>
      <c r="F2945" s="1830"/>
      <c r="G2945" s="1830"/>
      <c r="H2945" s="1830"/>
      <c r="I2945" s="1830"/>
      <c r="J2945" s="1829"/>
      <c r="K2945" s="1862">
        <v>1</v>
      </c>
      <c r="L2945" s="1863"/>
      <c r="M2945" s="1862">
        <v>0.3</v>
      </c>
      <c r="N2945" s="1864"/>
      <c r="O2945" s="1864"/>
      <c r="P2945" s="1863"/>
      <c r="Q2945" s="1862">
        <v>0.7</v>
      </c>
      <c r="R2945" s="1864"/>
      <c r="S2945" s="1864"/>
      <c r="T2945" s="1863"/>
      <c r="U2945" s="1859">
        <v>174.39490000000001</v>
      </c>
      <c r="V2945" s="1860"/>
      <c r="W2945" s="1860"/>
      <c r="X2945" s="1860"/>
      <c r="Y2945" s="1860"/>
      <c r="Z2945" s="1861"/>
      <c r="AA2945" s="1859">
        <v>72.1922</v>
      </c>
      <c r="AB2945" s="1860"/>
      <c r="AC2945" s="1860"/>
      <c r="AD2945" s="1861"/>
      <c r="AE2945" s="1839">
        <v>102.85299999999999</v>
      </c>
      <c r="AF2945" s="1795"/>
      <c r="AG2945" s="1795"/>
      <c r="AH2945" s="1217"/>
    </row>
    <row r="2946" spans="1:34" ht="16.7" customHeight="1">
      <c r="A2946" s="1792"/>
      <c r="B2946" s="1793"/>
      <c r="C2946" s="1793"/>
      <c r="D2946" s="1793"/>
      <c r="E2946" s="1793"/>
      <c r="F2946" s="1793"/>
      <c r="G2946" s="1793"/>
      <c r="H2946" s="1793"/>
      <c r="I2946" s="1793"/>
      <c r="J2946" s="1793"/>
      <c r="K2946" s="1794" t="s">
        <v>2856</v>
      </c>
      <c r="L2946" s="1794"/>
      <c r="M2946" s="1794"/>
      <c r="N2946" s="1794"/>
      <c r="O2946" s="1794"/>
      <c r="P2946" s="1794"/>
      <c r="Q2946" s="1794"/>
      <c r="R2946" s="1794"/>
      <c r="S2946" s="1794"/>
      <c r="T2946" s="1794"/>
      <c r="U2946" s="1794"/>
      <c r="V2946" s="1794"/>
      <c r="W2946" s="1794"/>
      <c r="X2946" s="1794"/>
      <c r="Y2946" s="1794"/>
      <c r="Z2946" s="1794"/>
      <c r="AA2946" s="1795">
        <v>102.85299999999999</v>
      </c>
      <c r="AB2946" s="1795"/>
      <c r="AC2946" s="1795"/>
      <c r="AD2946" s="1795"/>
      <c r="AE2946" s="1795"/>
      <c r="AF2946" s="1795"/>
      <c r="AG2946" s="1795"/>
      <c r="AH2946" s="1213"/>
    </row>
    <row r="2947" spans="1:34" ht="17.45" customHeight="1">
      <c r="A2947" s="1801" t="s">
        <v>2857</v>
      </c>
      <c r="B2947" s="1825"/>
      <c r="C2947" s="1825"/>
      <c r="D2947" s="1825"/>
      <c r="E2947" s="1825"/>
      <c r="F2947" s="1825"/>
      <c r="G2947" s="1825"/>
      <c r="H2947" s="1825"/>
      <c r="I2947" s="1825"/>
      <c r="J2947" s="1825"/>
      <c r="K2947" s="1825"/>
      <c r="L2947" s="1825"/>
      <c r="M2947" s="1825"/>
      <c r="N2947" s="1826"/>
      <c r="O2947" s="1789" t="s">
        <v>2858</v>
      </c>
      <c r="P2947" s="1790"/>
      <c r="Q2947" s="1790"/>
      <c r="R2947" s="1790"/>
      <c r="S2947" s="1791"/>
      <c r="T2947" s="1827" t="s">
        <v>2850</v>
      </c>
      <c r="U2947" s="1790"/>
      <c r="V2947" s="1790"/>
      <c r="W2947" s="1213"/>
      <c r="X2947" s="1789" t="s">
        <v>2859</v>
      </c>
      <c r="Y2947" s="1790"/>
      <c r="Z2947" s="1790"/>
      <c r="AA2947" s="1790"/>
      <c r="AB2947" s="1790"/>
      <c r="AC2947" s="1790"/>
      <c r="AD2947" s="1791"/>
      <c r="AE2947" s="1810" t="s">
        <v>2853</v>
      </c>
      <c r="AF2947" s="1828"/>
      <c r="AG2947" s="1828"/>
      <c r="AH2947" s="1213"/>
    </row>
    <row r="2948" spans="1:34" ht="17.45" customHeight="1">
      <c r="A2948" s="1223"/>
      <c r="B2948" s="1224" t="s">
        <v>1009</v>
      </c>
      <c r="C2948" s="1875" t="s">
        <v>1010</v>
      </c>
      <c r="D2948" s="1876"/>
      <c r="E2948" s="1876"/>
      <c r="F2948" s="1876"/>
      <c r="G2948" s="1876"/>
      <c r="H2948" s="1876"/>
      <c r="I2948" s="1876"/>
      <c r="J2948" s="1876"/>
      <c r="K2948" s="1876"/>
      <c r="L2948" s="1876"/>
      <c r="M2948" s="1876"/>
      <c r="N2948" s="1875"/>
      <c r="O2948" s="1885">
        <v>0</v>
      </c>
      <c r="P2948" s="1886"/>
      <c r="Q2948" s="1886"/>
      <c r="R2948" s="1886"/>
      <c r="S2948" s="1887"/>
      <c r="T2948" s="1917">
        <v>2</v>
      </c>
      <c r="U2948" s="1886"/>
      <c r="V2948" s="1886"/>
      <c r="W2948" s="1225"/>
      <c r="X2948" s="1880">
        <v>22.268799999999999</v>
      </c>
      <c r="Y2948" s="1881"/>
      <c r="Z2948" s="1881"/>
      <c r="AA2948" s="1881"/>
      <c r="AB2948" s="1881"/>
      <c r="AC2948" s="1881"/>
      <c r="AD2948" s="1882"/>
      <c r="AE2948" s="1865">
        <v>44.537599999999998</v>
      </c>
      <c r="AF2948" s="1847"/>
      <c r="AG2948" s="1847"/>
      <c r="AH2948" s="1225"/>
    </row>
    <row r="2949" spans="1:34" ht="16.7" customHeight="1">
      <c r="A2949" s="1220"/>
      <c r="B2949" s="1209" t="s">
        <v>1021</v>
      </c>
      <c r="C2949" s="1866" t="s">
        <v>1022</v>
      </c>
      <c r="D2949" s="1867"/>
      <c r="E2949" s="1867"/>
      <c r="F2949" s="1867"/>
      <c r="G2949" s="1867"/>
      <c r="H2949" s="1867"/>
      <c r="I2949" s="1867"/>
      <c r="J2949" s="1867"/>
      <c r="K2949" s="1867"/>
      <c r="L2949" s="1867"/>
      <c r="M2949" s="1867"/>
      <c r="N2949" s="1866"/>
      <c r="O2949" s="1893">
        <v>0</v>
      </c>
      <c r="P2949" s="1894"/>
      <c r="Q2949" s="1894"/>
      <c r="R2949" s="1894"/>
      <c r="S2949" s="1895"/>
      <c r="T2949" s="1918">
        <v>1</v>
      </c>
      <c r="U2949" s="1894"/>
      <c r="V2949" s="1894"/>
      <c r="W2949" s="1222"/>
      <c r="X2949" s="1871">
        <v>32.884700000000002</v>
      </c>
      <c r="Y2949" s="1872"/>
      <c r="Z2949" s="1872"/>
      <c r="AA2949" s="1872"/>
      <c r="AB2949" s="1872"/>
      <c r="AC2949" s="1872"/>
      <c r="AD2949" s="1873"/>
      <c r="AE2949" s="1874">
        <v>32.884700000000002</v>
      </c>
      <c r="AF2949" s="1843"/>
      <c r="AG2949" s="1843"/>
      <c r="AH2949" s="1222"/>
    </row>
    <row r="2950" spans="1:34" ht="17.45" customHeight="1">
      <c r="A2950" s="1792"/>
      <c r="B2950" s="1778"/>
      <c r="C2950" s="1778"/>
      <c r="D2950" s="1778"/>
      <c r="E2950" s="1778"/>
      <c r="F2950" s="1778"/>
      <c r="G2950" s="1778"/>
      <c r="H2950" s="1778"/>
      <c r="I2950" s="1846" t="s">
        <v>2860</v>
      </c>
      <c r="J2950" s="1846"/>
      <c r="K2950" s="1846"/>
      <c r="L2950" s="1846"/>
      <c r="M2950" s="1846"/>
      <c r="N2950" s="1846"/>
      <c r="O2950" s="1846"/>
      <c r="P2950" s="1846"/>
      <c r="Q2950" s="1846"/>
      <c r="R2950" s="1846"/>
      <c r="S2950" s="1846"/>
      <c r="T2950" s="1846"/>
      <c r="U2950" s="1846"/>
      <c r="V2950" s="1846"/>
      <c r="W2950" s="1846"/>
      <c r="X2950" s="1846"/>
      <c r="Y2950" s="1846"/>
      <c r="Z2950" s="1793"/>
      <c r="AA2950" s="1847">
        <v>77.422300000000007</v>
      </c>
      <c r="AB2950" s="1847"/>
      <c r="AC2950" s="1847"/>
      <c r="AD2950" s="1847"/>
      <c r="AE2950" s="1847"/>
      <c r="AF2950" s="1847"/>
      <c r="AG2950" s="1847"/>
      <c r="AH2950" s="1814"/>
    </row>
    <row r="2951" spans="1:34" ht="17.45" customHeight="1">
      <c r="A2951" s="1844"/>
      <c r="B2951" s="1309"/>
      <c r="C2951" s="1309"/>
      <c r="D2951" s="1309"/>
      <c r="E2951" s="1309"/>
      <c r="F2951" s="1309"/>
      <c r="G2951" s="1309"/>
      <c r="H2951" s="1309"/>
      <c r="I2951" s="1840" t="s">
        <v>2861</v>
      </c>
      <c r="J2951" s="1840"/>
      <c r="K2951" s="1840"/>
      <c r="L2951" s="1840"/>
      <c r="M2951" s="1840"/>
      <c r="N2951" s="1840"/>
      <c r="O2951" s="1840"/>
      <c r="P2951" s="1840"/>
      <c r="Q2951" s="1840"/>
      <c r="R2951" s="1840"/>
      <c r="S2951" s="1840"/>
      <c r="T2951" s="1840"/>
      <c r="U2951" s="1840"/>
      <c r="V2951" s="1840"/>
      <c r="W2951" s="1840"/>
      <c r="X2951" s="1840"/>
      <c r="Y2951" s="1840"/>
      <c r="Z2951" s="1309"/>
      <c r="AA2951" s="1841">
        <v>180.27529999999999</v>
      </c>
      <c r="AB2951" s="1841"/>
      <c r="AC2951" s="1841"/>
      <c r="AD2951" s="1841"/>
      <c r="AE2951" s="1841"/>
      <c r="AF2951" s="1841"/>
      <c r="AG2951" s="1841"/>
      <c r="AH2951" s="1782"/>
    </row>
    <row r="2952" spans="1:34" ht="16.7" customHeight="1">
      <c r="A2952" s="1844"/>
      <c r="B2952" s="1309"/>
      <c r="C2952" s="1309"/>
      <c r="D2952" s="1309"/>
      <c r="E2952" s="1309"/>
      <c r="F2952" s="1309"/>
      <c r="G2952" s="1309"/>
      <c r="H2952" s="1309"/>
      <c r="I2952" s="1840" t="s">
        <v>2862</v>
      </c>
      <c r="J2952" s="1840"/>
      <c r="K2952" s="1840"/>
      <c r="L2952" s="1840"/>
      <c r="M2952" s="1840"/>
      <c r="N2952" s="1840"/>
      <c r="O2952" s="1840"/>
      <c r="P2952" s="1840"/>
      <c r="Q2952" s="1840"/>
      <c r="R2952" s="1840"/>
      <c r="S2952" s="1840"/>
      <c r="T2952" s="1840"/>
      <c r="U2952" s="1840"/>
      <c r="V2952" s="1840"/>
      <c r="W2952" s="1840"/>
      <c r="X2952" s="1840"/>
      <c r="Y2952" s="1840"/>
      <c r="Z2952" s="1309"/>
      <c r="AA2952" s="1841">
        <v>60.091799999999999</v>
      </c>
      <c r="AB2952" s="1841"/>
      <c r="AC2952" s="1841"/>
      <c r="AD2952" s="1841"/>
      <c r="AE2952" s="1841"/>
      <c r="AF2952" s="1841"/>
      <c r="AG2952" s="1841"/>
      <c r="AH2952" s="1782"/>
    </row>
    <row r="2953" spans="1:34" ht="17.45" customHeight="1">
      <c r="A2953" s="1844"/>
      <c r="B2953" s="1309"/>
      <c r="C2953" s="1309"/>
      <c r="D2953" s="1309"/>
      <c r="E2953" s="1309"/>
      <c r="F2953" s="1309"/>
      <c r="G2953" s="1309"/>
      <c r="H2953" s="1309"/>
      <c r="I2953" s="1840" t="s">
        <v>2863</v>
      </c>
      <c r="J2953" s="1840"/>
      <c r="K2953" s="1840"/>
      <c r="L2953" s="1840"/>
      <c r="M2953" s="1840"/>
      <c r="N2953" s="1840"/>
      <c r="O2953" s="1840"/>
      <c r="P2953" s="1840"/>
      <c r="Q2953" s="1840"/>
      <c r="R2953" s="1840"/>
      <c r="S2953" s="1840"/>
      <c r="T2953" s="1840"/>
      <c r="U2953" s="1840"/>
      <c r="V2953" s="1840"/>
      <c r="W2953" s="1840"/>
      <c r="X2953" s="1840"/>
      <c r="Y2953" s="1840"/>
      <c r="Z2953" s="1309"/>
      <c r="AA2953" s="1841">
        <v>0</v>
      </c>
      <c r="AB2953" s="1841"/>
      <c r="AC2953" s="1841"/>
      <c r="AD2953" s="1841"/>
      <c r="AE2953" s="1841"/>
      <c r="AF2953" s="1841"/>
      <c r="AG2953" s="1841"/>
      <c r="AH2953" s="1782"/>
    </row>
    <row r="2954" spans="1:34" ht="16.7" customHeight="1">
      <c r="A2954" s="1845"/>
      <c r="B2954" s="1799"/>
      <c r="C2954" s="1799"/>
      <c r="D2954" s="1799"/>
      <c r="E2954" s="1799"/>
      <c r="F2954" s="1799"/>
      <c r="G2954" s="1799"/>
      <c r="H2954" s="1799"/>
      <c r="I2954" s="1842" t="s">
        <v>2864</v>
      </c>
      <c r="J2954" s="1842"/>
      <c r="K2954" s="1842"/>
      <c r="L2954" s="1842"/>
      <c r="M2954" s="1842"/>
      <c r="N2954" s="1842"/>
      <c r="O2954" s="1842"/>
      <c r="P2954" s="1842"/>
      <c r="Q2954" s="1842"/>
      <c r="R2954" s="1842"/>
      <c r="S2954" s="1842"/>
      <c r="T2954" s="1842"/>
      <c r="U2954" s="1842"/>
      <c r="V2954" s="1842"/>
      <c r="W2954" s="1842"/>
      <c r="X2954" s="1842"/>
      <c r="Y2954" s="1842"/>
      <c r="Z2954" s="1799"/>
      <c r="AA2954" s="1843">
        <v>0</v>
      </c>
      <c r="AB2954" s="1843"/>
      <c r="AC2954" s="1843"/>
      <c r="AD2954" s="1843"/>
      <c r="AE2954" s="1843"/>
      <c r="AF2954" s="1843"/>
      <c r="AG2954" s="1843"/>
      <c r="AH2954" s="1800"/>
    </row>
    <row r="2955" spans="1:34" ht="17.45" customHeight="1">
      <c r="A2955" s="1801" t="s">
        <v>2865</v>
      </c>
      <c r="B2955" s="1825"/>
      <c r="C2955" s="1825"/>
      <c r="D2955" s="1825"/>
      <c r="E2955" s="1825"/>
      <c r="F2955" s="1825"/>
      <c r="G2955" s="1825"/>
      <c r="H2955" s="1825"/>
      <c r="I2955" s="1825"/>
      <c r="J2955" s="1825"/>
      <c r="K2955" s="1825"/>
      <c r="L2955" s="1825"/>
      <c r="M2955" s="1825"/>
      <c r="N2955" s="1826"/>
      <c r="O2955" s="1789" t="s">
        <v>2850</v>
      </c>
      <c r="P2955" s="1790"/>
      <c r="Q2955" s="1790"/>
      <c r="R2955" s="1790"/>
      <c r="S2955" s="1791"/>
      <c r="T2955" s="1827" t="s">
        <v>754</v>
      </c>
      <c r="U2955" s="1790"/>
      <c r="V2955" s="1790"/>
      <c r="W2955" s="1213"/>
      <c r="X2955" s="1789" t="s">
        <v>2866</v>
      </c>
      <c r="Y2955" s="1790"/>
      <c r="Z2955" s="1790"/>
      <c r="AA2955" s="1790"/>
      <c r="AB2955" s="1790"/>
      <c r="AC2955" s="1790"/>
      <c r="AD2955" s="1791"/>
      <c r="AE2955" s="1810" t="s">
        <v>2867</v>
      </c>
      <c r="AF2955" s="1828"/>
      <c r="AG2955" s="1828"/>
      <c r="AH2955" s="1213"/>
    </row>
    <row r="2956" spans="1:34" ht="17.45" customHeight="1">
      <c r="A2956" s="1792"/>
      <c r="B2956" s="1793"/>
      <c r="C2956" s="1793"/>
      <c r="D2956" s="1793"/>
      <c r="E2956" s="1793"/>
      <c r="F2956" s="1793"/>
      <c r="G2956" s="1793"/>
      <c r="H2956" s="1793"/>
      <c r="I2956" s="1794" t="s">
        <v>2869</v>
      </c>
      <c r="J2956" s="1794"/>
      <c r="K2956" s="1794"/>
      <c r="L2956" s="1794"/>
      <c r="M2956" s="1794"/>
      <c r="N2956" s="1794"/>
      <c r="O2956" s="1794"/>
      <c r="P2956" s="1794"/>
      <c r="Q2956" s="1794"/>
      <c r="R2956" s="1794"/>
      <c r="S2956" s="1794"/>
      <c r="T2956" s="1794"/>
      <c r="U2956" s="1794"/>
      <c r="V2956" s="1794"/>
      <c r="W2956" s="1794"/>
      <c r="X2956" s="1794"/>
      <c r="Y2956" s="1794"/>
      <c r="Z2956" s="1214"/>
      <c r="AA2956" s="1795">
        <v>0</v>
      </c>
      <c r="AB2956" s="1795"/>
      <c r="AC2956" s="1795"/>
      <c r="AD2956" s="1795"/>
      <c r="AE2956" s="1795"/>
      <c r="AF2956" s="1795"/>
      <c r="AG2956" s="1795"/>
      <c r="AH2956" s="1213"/>
    </row>
    <row r="2957" spans="1:34" ht="16.7" customHeight="1">
      <c r="A2957" s="1801" t="s">
        <v>2870</v>
      </c>
      <c r="B2957" s="1825"/>
      <c r="C2957" s="1825"/>
      <c r="D2957" s="1825"/>
      <c r="E2957" s="1825"/>
      <c r="F2957" s="1825"/>
      <c r="G2957" s="1825"/>
      <c r="H2957" s="1825"/>
      <c r="I2957" s="1825"/>
      <c r="J2957" s="1825"/>
      <c r="K2957" s="1825"/>
      <c r="L2957" s="1825"/>
      <c r="M2957" s="1825"/>
      <c r="N2957" s="1826"/>
      <c r="O2957" s="1789" t="s">
        <v>2850</v>
      </c>
      <c r="P2957" s="1790"/>
      <c r="Q2957" s="1790"/>
      <c r="R2957" s="1790"/>
      <c r="S2957" s="1791"/>
      <c r="T2957" s="1827" t="s">
        <v>754</v>
      </c>
      <c r="U2957" s="1790"/>
      <c r="V2957" s="1790"/>
      <c r="W2957" s="1213"/>
      <c r="X2957" s="1789" t="s">
        <v>2866</v>
      </c>
      <c r="Y2957" s="1790"/>
      <c r="Z2957" s="1790"/>
      <c r="AA2957" s="1790"/>
      <c r="AB2957" s="1790"/>
      <c r="AC2957" s="1790"/>
      <c r="AD2957" s="1791"/>
      <c r="AE2957" s="1810" t="s">
        <v>2867</v>
      </c>
      <c r="AF2957" s="1828"/>
      <c r="AG2957" s="1828"/>
      <c r="AH2957" s="1213"/>
    </row>
    <row r="2958" spans="1:34" ht="17.45" customHeight="1">
      <c r="A2958" s="1215"/>
      <c r="B2958" s="1216" t="s">
        <v>3260</v>
      </c>
      <c r="C2958" s="1829" t="s">
        <v>3261</v>
      </c>
      <c r="D2958" s="1830"/>
      <c r="E2958" s="1830"/>
      <c r="F2958" s="1830"/>
      <c r="G2958" s="1830"/>
      <c r="H2958" s="1830"/>
      <c r="I2958" s="1830"/>
      <c r="J2958" s="1830"/>
      <c r="K2958" s="1830"/>
      <c r="L2958" s="1830"/>
      <c r="M2958" s="1830"/>
      <c r="N2958" s="1829"/>
      <c r="O2958" s="1831">
        <v>0.75002999999999997</v>
      </c>
      <c r="P2958" s="1832"/>
      <c r="Q2958" s="1832"/>
      <c r="R2958" s="1832"/>
      <c r="S2958" s="1833"/>
      <c r="T2958" s="1834" t="s">
        <v>469</v>
      </c>
      <c r="U2958" s="1835"/>
      <c r="V2958" s="1835"/>
      <c r="W2958" s="1217"/>
      <c r="X2958" s="1836">
        <v>709.23299999999995</v>
      </c>
      <c r="Y2958" s="1837"/>
      <c r="Z2958" s="1837"/>
      <c r="AA2958" s="1837"/>
      <c r="AB2958" s="1837"/>
      <c r="AC2958" s="1837"/>
      <c r="AD2958" s="1838"/>
      <c r="AE2958" s="1839">
        <v>531.94380000000001</v>
      </c>
      <c r="AF2958" s="1795"/>
      <c r="AG2958" s="1795"/>
      <c r="AH2958" s="1217"/>
    </row>
    <row r="2959" spans="1:34" ht="17.45" customHeight="1">
      <c r="A2959" s="1792"/>
      <c r="B2959" s="1793"/>
      <c r="C2959" s="1793"/>
      <c r="D2959" s="1793"/>
      <c r="E2959" s="1793"/>
      <c r="F2959" s="1793"/>
      <c r="G2959" s="1793"/>
      <c r="H2959" s="1793"/>
      <c r="I2959" s="1794" t="s">
        <v>2871</v>
      </c>
      <c r="J2959" s="1794"/>
      <c r="K2959" s="1794"/>
      <c r="L2959" s="1794"/>
      <c r="M2959" s="1794"/>
      <c r="N2959" s="1794"/>
      <c r="O2959" s="1794"/>
      <c r="P2959" s="1794"/>
      <c r="Q2959" s="1794"/>
      <c r="R2959" s="1794"/>
      <c r="S2959" s="1794"/>
      <c r="T2959" s="1794"/>
      <c r="U2959" s="1794"/>
      <c r="V2959" s="1794"/>
      <c r="W2959" s="1794"/>
      <c r="X2959" s="1794"/>
      <c r="Y2959" s="1794"/>
      <c r="Z2959" s="1214"/>
      <c r="AA2959" s="1795">
        <v>531.94380000000001</v>
      </c>
      <c r="AB2959" s="1795"/>
      <c r="AC2959" s="1795"/>
      <c r="AD2959" s="1795"/>
      <c r="AE2959" s="1795"/>
      <c r="AF2959" s="1795"/>
      <c r="AG2959" s="1795"/>
      <c r="AH2959" s="1213"/>
    </row>
    <row r="2960" spans="1:34" ht="16.7" customHeight="1">
      <c r="A2960" s="1801" t="s">
        <v>2872</v>
      </c>
      <c r="B2960" s="1825"/>
      <c r="C2960" s="1825"/>
      <c r="D2960" s="1825"/>
      <c r="E2960" s="1825"/>
      <c r="F2960" s="1825"/>
      <c r="G2960" s="1825"/>
      <c r="H2960" s="1825"/>
      <c r="I2960" s="1825"/>
      <c r="J2960" s="1825"/>
      <c r="K2960" s="1825"/>
      <c r="L2960" s="1825"/>
      <c r="M2960" s="1825"/>
      <c r="N2960" s="1826"/>
      <c r="O2960" s="1789" t="s">
        <v>2850</v>
      </c>
      <c r="P2960" s="1790"/>
      <c r="Q2960" s="1790"/>
      <c r="R2960" s="1790"/>
      <c r="S2960" s="1791"/>
      <c r="T2960" s="1827" t="s">
        <v>754</v>
      </c>
      <c r="U2960" s="1790"/>
      <c r="V2960" s="1790"/>
      <c r="W2960" s="1213"/>
      <c r="X2960" s="1789" t="s">
        <v>2866</v>
      </c>
      <c r="Y2960" s="1790"/>
      <c r="Z2960" s="1790"/>
      <c r="AA2960" s="1790"/>
      <c r="AB2960" s="1790"/>
      <c r="AC2960" s="1790"/>
      <c r="AD2960" s="1791"/>
      <c r="AE2960" s="1810" t="s">
        <v>2867</v>
      </c>
      <c r="AF2960" s="1828"/>
      <c r="AG2960" s="1828"/>
      <c r="AH2960" s="1213"/>
    </row>
    <row r="2961" spans="1:34" ht="17.45" customHeight="1">
      <c r="A2961" s="1792"/>
      <c r="B2961" s="1793"/>
      <c r="C2961" s="1793"/>
      <c r="D2961" s="1793"/>
      <c r="E2961" s="1793"/>
      <c r="F2961" s="1793"/>
      <c r="G2961" s="1793"/>
      <c r="H2961" s="1793"/>
      <c r="I2961" s="1793"/>
      <c r="J2961" s="1793"/>
      <c r="K2961" s="1794" t="s">
        <v>2873</v>
      </c>
      <c r="L2961" s="1794"/>
      <c r="M2961" s="1794"/>
      <c r="N2961" s="1794"/>
      <c r="O2961" s="1794"/>
      <c r="P2961" s="1794"/>
      <c r="Q2961" s="1794"/>
      <c r="R2961" s="1794"/>
      <c r="S2961" s="1794"/>
      <c r="T2961" s="1794"/>
      <c r="U2961" s="1794"/>
      <c r="V2961" s="1794"/>
      <c r="W2961" s="1794"/>
      <c r="X2961" s="1794"/>
      <c r="Y2961" s="1794"/>
      <c r="Z2961" s="1794"/>
      <c r="AA2961" s="1794"/>
      <c r="AB2961" s="1214"/>
      <c r="AC2961" s="1795">
        <v>0</v>
      </c>
      <c r="AD2961" s="1795"/>
      <c r="AE2961" s="1795"/>
      <c r="AF2961" s="1795"/>
      <c r="AG2961" s="1795"/>
      <c r="AH2961" s="1213"/>
    </row>
    <row r="2962" spans="1:34" ht="16.7" customHeight="1">
      <c r="A2962" s="1801" t="s">
        <v>2874</v>
      </c>
      <c r="B2962" s="1825"/>
      <c r="C2962" s="1825"/>
      <c r="D2962" s="1825"/>
      <c r="E2962" s="1825"/>
      <c r="F2962" s="1825"/>
      <c r="G2962" s="1825"/>
      <c r="H2962" s="1825"/>
      <c r="I2962" s="1825"/>
      <c r="J2962" s="1826"/>
      <c r="K2962" s="1789" t="s">
        <v>2850</v>
      </c>
      <c r="L2962" s="1791"/>
      <c r="M2962" s="1855" t="s">
        <v>2875</v>
      </c>
      <c r="N2962" s="1856"/>
      <c r="O2962" s="1857"/>
      <c r="P2962" s="1855" t="s">
        <v>2876</v>
      </c>
      <c r="Q2962" s="1856"/>
      <c r="R2962" s="1857"/>
      <c r="S2962" s="1855" t="s">
        <v>2877</v>
      </c>
      <c r="T2962" s="1857"/>
      <c r="U2962" s="1789" t="s">
        <v>2878</v>
      </c>
      <c r="V2962" s="1790"/>
      <c r="W2962" s="1791"/>
      <c r="X2962" s="1789" t="s">
        <v>2879</v>
      </c>
      <c r="Y2962" s="1790"/>
      <c r="Z2962" s="1790"/>
      <c r="AA2962" s="1790"/>
      <c r="AB2962" s="1791"/>
      <c r="AC2962" s="1789" t="s">
        <v>2880</v>
      </c>
      <c r="AD2962" s="1791"/>
      <c r="AE2962" s="1810" t="s">
        <v>2867</v>
      </c>
      <c r="AF2962" s="1828"/>
      <c r="AG2962" s="1828"/>
      <c r="AH2962" s="1213"/>
    </row>
    <row r="2963" spans="1:34" ht="17.45" customHeight="1">
      <c r="A2963" s="1853"/>
      <c r="B2963" s="1778"/>
      <c r="C2963" s="1778"/>
      <c r="D2963" s="1778"/>
      <c r="E2963" s="1778"/>
      <c r="F2963" s="1778"/>
      <c r="G2963" s="1778"/>
      <c r="H2963" s="1778"/>
      <c r="I2963" s="1846" t="s">
        <v>2881</v>
      </c>
      <c r="J2963" s="1846"/>
      <c r="K2963" s="1846"/>
      <c r="L2963" s="1846"/>
      <c r="M2963" s="1846"/>
      <c r="N2963" s="1846"/>
      <c r="O2963" s="1846"/>
      <c r="P2963" s="1846"/>
      <c r="Q2963" s="1846"/>
      <c r="R2963" s="1846"/>
      <c r="S2963" s="1846"/>
      <c r="T2963" s="1846"/>
      <c r="U2963" s="1846"/>
      <c r="V2963" s="1846"/>
      <c r="W2963" s="1846"/>
      <c r="X2963" s="1846"/>
      <c r="Y2963" s="1846"/>
      <c r="Z2963" s="1203"/>
      <c r="AA2963" s="1847">
        <v>0</v>
      </c>
      <c r="AB2963" s="1847"/>
      <c r="AC2963" s="1847"/>
      <c r="AD2963" s="1847"/>
      <c r="AE2963" s="1847"/>
      <c r="AF2963" s="1847"/>
      <c r="AG2963" s="1847"/>
      <c r="AH2963" s="1204"/>
    </row>
    <row r="2964" spans="1:34" ht="5.85" customHeight="1">
      <c r="A2964" s="1854"/>
      <c r="B2964" s="1309"/>
      <c r="C2964" s="1309"/>
      <c r="D2964" s="1309"/>
      <c r="E2964" s="1309"/>
      <c r="F2964" s="1309"/>
      <c r="G2964" s="1309"/>
      <c r="H2964" s="1309"/>
      <c r="I2964" s="1309"/>
      <c r="J2964" s="1309"/>
      <c r="K2964" s="1309"/>
      <c r="L2964" s="1309"/>
      <c r="M2964" s="1309"/>
      <c r="N2964" s="1309"/>
      <c r="O2964" s="1309"/>
      <c r="P2964" s="1309"/>
      <c r="Q2964" s="1309"/>
      <c r="R2964" s="1309"/>
      <c r="S2964" s="1309"/>
      <c r="T2964" s="1309"/>
      <c r="U2964" s="1309"/>
      <c r="V2964" s="1309"/>
      <c r="W2964" s="1309"/>
      <c r="X2964" s="1309"/>
      <c r="Y2964" s="1309"/>
      <c r="Z2964" s="1309"/>
      <c r="AA2964" s="1309"/>
      <c r="AB2964" s="1309"/>
      <c r="AC2964" s="1309"/>
      <c r="AD2964" s="1309"/>
      <c r="AE2964" s="1309"/>
      <c r="AF2964" s="1309"/>
      <c r="AG2964" s="1309"/>
      <c r="AH2964" s="1782"/>
    </row>
    <row r="2965" spans="1:34" ht="17.45" customHeight="1">
      <c r="A2965" s="1845"/>
      <c r="B2965" s="1799"/>
      <c r="C2965" s="1799"/>
      <c r="D2965" s="1799"/>
      <c r="E2965" s="1799"/>
      <c r="F2965" s="1799"/>
      <c r="G2965" s="1799"/>
      <c r="H2965" s="1799"/>
      <c r="I2965" s="1842" t="s">
        <v>2882</v>
      </c>
      <c r="J2965" s="1842"/>
      <c r="K2965" s="1842"/>
      <c r="L2965" s="1842"/>
      <c r="M2965" s="1842"/>
      <c r="N2965" s="1842"/>
      <c r="O2965" s="1842"/>
      <c r="P2965" s="1842"/>
      <c r="Q2965" s="1842"/>
      <c r="R2965" s="1842"/>
      <c r="S2965" s="1842"/>
      <c r="T2965" s="1842"/>
      <c r="U2965" s="1842"/>
      <c r="V2965" s="1842"/>
      <c r="W2965" s="1842"/>
      <c r="X2965" s="1842"/>
      <c r="Y2965" s="1842"/>
      <c r="Z2965" s="1212"/>
      <c r="AA2965" s="1848">
        <v>592.04</v>
      </c>
      <c r="AB2965" s="1848"/>
      <c r="AC2965" s="1848"/>
      <c r="AD2965" s="1848"/>
      <c r="AE2965" s="1848"/>
      <c r="AF2965" s="1848"/>
      <c r="AG2965" s="1848"/>
      <c r="AH2965" s="1208"/>
    </row>
    <row r="2966" spans="1:34" ht="45.75" customHeight="1">
      <c r="A2966" s="1849" t="s">
        <v>2883</v>
      </c>
      <c r="B2966" s="1850"/>
      <c r="C2966" s="1850"/>
      <c r="D2966" s="1850"/>
      <c r="E2966" s="1851" t="s">
        <v>3263</v>
      </c>
      <c r="F2966" s="1852"/>
      <c r="G2966" s="1852"/>
      <c r="H2966" s="1852"/>
      <c r="I2966" s="1852"/>
      <c r="J2966" s="1852"/>
      <c r="K2966" s="1852"/>
      <c r="L2966" s="1852"/>
      <c r="M2966" s="1852"/>
      <c r="N2966" s="1852"/>
      <c r="O2966" s="1852"/>
      <c r="P2966" s="1852"/>
      <c r="Q2966" s="1852"/>
      <c r="R2966" s="1852"/>
      <c r="S2966" s="1852"/>
      <c r="T2966" s="1852"/>
      <c r="U2966" s="1852"/>
      <c r="V2966" s="1852"/>
      <c r="W2966" s="1852"/>
      <c r="X2966" s="1852"/>
      <c r="Y2966" s="1852"/>
      <c r="Z2966" s="1852"/>
      <c r="AA2966" s="1852"/>
      <c r="AB2966" s="1852"/>
      <c r="AC2966" s="1852"/>
      <c r="AD2966" s="1852"/>
      <c r="AE2966" s="1852"/>
      <c r="AF2966" s="1852"/>
      <c r="AG2966" s="1852"/>
      <c r="AH2966" s="1851"/>
    </row>
    <row r="2967" spans="1:34" ht="115.7" customHeight="1">
      <c r="A2967" s="1218"/>
      <c r="AH2967" s="1219"/>
    </row>
    <row r="2968" spans="1:34" ht="115.7" customHeight="1">
      <c r="A2968" s="1220"/>
      <c r="B2968" s="1221"/>
      <c r="C2968" s="1221"/>
      <c r="D2968" s="1221"/>
      <c r="E2968" s="1221"/>
      <c r="F2968" s="1221"/>
      <c r="G2968" s="1221"/>
      <c r="H2968" s="1221"/>
      <c r="I2968" s="1221"/>
      <c r="J2968" s="1221"/>
      <c r="K2968" s="1221"/>
      <c r="L2968" s="1221"/>
      <c r="M2968" s="1221"/>
      <c r="N2968" s="1221"/>
      <c r="O2968" s="1221"/>
      <c r="P2968" s="1221"/>
      <c r="Q2968" s="1221"/>
      <c r="R2968" s="1221"/>
      <c r="S2968" s="1221"/>
      <c r="T2968" s="1221"/>
      <c r="U2968" s="1221"/>
      <c r="V2968" s="1221"/>
      <c r="W2968" s="1221"/>
      <c r="X2968" s="1221"/>
      <c r="Y2968" s="1221"/>
      <c r="Z2968" s="1221"/>
      <c r="AA2968" s="1221"/>
      <c r="AB2968" s="1221"/>
      <c r="AC2968" s="1221"/>
      <c r="AD2968" s="1221"/>
      <c r="AE2968" s="1221"/>
      <c r="AF2968" s="1221"/>
      <c r="AG2968" s="1221"/>
      <c r="AH2968" s="1222"/>
    </row>
    <row r="2969" spans="1:34" ht="5.85" customHeight="1">
      <c r="A2969" s="1777"/>
      <c r="B2969" s="1778"/>
      <c r="C2969" s="1778"/>
      <c r="D2969" s="1778"/>
      <c r="E2969" s="1778"/>
      <c r="F2969" s="1778"/>
      <c r="G2969" s="1778"/>
      <c r="H2969" s="1778"/>
      <c r="I2969" s="1778"/>
      <c r="J2969" s="1778"/>
      <c r="K2969" s="1778"/>
      <c r="L2969" s="1778"/>
      <c r="M2969" s="1778"/>
      <c r="N2969" s="1778"/>
      <c r="O2969" s="1778"/>
      <c r="P2969" s="1778"/>
      <c r="Q2969" s="1778"/>
      <c r="R2969" s="1778"/>
      <c r="S2969" s="1778"/>
      <c r="T2969" s="1778"/>
      <c r="U2969" s="1778"/>
      <c r="V2969" s="1778"/>
      <c r="W2969" s="1778"/>
      <c r="X2969" s="1778"/>
      <c r="Y2969" s="1778"/>
      <c r="Z2969" s="1778"/>
      <c r="AA2969" s="1778"/>
      <c r="AB2969" s="1778"/>
      <c r="AC2969" s="1778"/>
      <c r="AD2969" s="1778"/>
      <c r="AE2969" s="1778"/>
      <c r="AF2969" s="1778"/>
      <c r="AG2969" s="1778"/>
      <c r="AH2969" s="1779"/>
    </row>
    <row r="2970" spans="1:34" ht="11.65" customHeight="1">
      <c r="A2970" s="1780" t="s">
        <v>2834</v>
      </c>
      <c r="B2970" s="1310"/>
      <c r="C2970" s="1310"/>
      <c r="D2970" s="1310"/>
      <c r="E2970" s="1310"/>
      <c r="F2970" s="1310"/>
      <c r="G2970" s="1310"/>
      <c r="H2970" s="1310"/>
      <c r="I2970" s="1310"/>
      <c r="J2970" s="1310"/>
      <c r="K2970" s="1310"/>
      <c r="L2970" s="1310"/>
      <c r="M2970" s="1310"/>
      <c r="N2970" s="1310"/>
      <c r="O2970" s="1310"/>
      <c r="P2970" s="1310"/>
      <c r="Q2970" s="1310"/>
      <c r="R2970" s="1310"/>
      <c r="S2970" s="1310"/>
      <c r="T2970" s="1310"/>
      <c r="U2970" s="1310"/>
      <c r="V2970" s="1310"/>
      <c r="W2970" s="1310"/>
      <c r="X2970" s="1310"/>
      <c r="Y2970" s="1310"/>
      <c r="Z2970" s="1310"/>
      <c r="AA2970" s="1310"/>
      <c r="AB2970" s="1310"/>
      <c r="AC2970" s="1310"/>
      <c r="AD2970" s="1309"/>
      <c r="AE2970" s="1309"/>
      <c r="AF2970" s="1781" t="s">
        <v>3264</v>
      </c>
      <c r="AG2970" s="1781"/>
      <c r="AH2970" s="1782"/>
    </row>
    <row r="2971" spans="1:34" ht="5.85" customHeight="1">
      <c r="A2971" s="1780"/>
      <c r="B2971" s="1310"/>
      <c r="C2971" s="1310"/>
      <c r="D2971" s="1310"/>
      <c r="E2971" s="1310"/>
      <c r="F2971" s="1310"/>
      <c r="G2971" s="1310"/>
      <c r="H2971" s="1310"/>
      <c r="I2971" s="1310"/>
      <c r="J2971" s="1310"/>
      <c r="K2971" s="1310"/>
      <c r="L2971" s="1310"/>
      <c r="M2971" s="1310"/>
      <c r="N2971" s="1310"/>
      <c r="O2971" s="1310"/>
      <c r="P2971" s="1310"/>
      <c r="Q2971" s="1310"/>
      <c r="R2971" s="1310"/>
      <c r="S2971" s="1310"/>
      <c r="T2971" s="1310"/>
      <c r="U2971" s="1310"/>
      <c r="V2971" s="1310"/>
      <c r="W2971" s="1310"/>
      <c r="X2971" s="1310"/>
      <c r="Y2971" s="1310"/>
      <c r="Z2971" s="1310"/>
      <c r="AA2971" s="1310"/>
      <c r="AB2971" s="1310"/>
      <c r="AC2971" s="1310"/>
      <c r="AD2971" s="1311"/>
      <c r="AE2971" s="1311"/>
      <c r="AF2971" s="1311"/>
      <c r="AG2971" s="1311"/>
      <c r="AH2971" s="1782"/>
    </row>
    <row r="2972" spans="1:34" ht="11.65" customHeight="1">
      <c r="A2972" s="1783" t="s">
        <v>2836</v>
      </c>
      <c r="B2972" s="1784"/>
      <c r="C2972" s="1784"/>
      <c r="D2972" s="1784"/>
      <c r="E2972" s="1784"/>
      <c r="F2972" s="1784"/>
      <c r="G2972" s="1784"/>
      <c r="H2972" s="1784"/>
      <c r="I2972" s="1784"/>
      <c r="J2972" s="1784"/>
      <c r="K2972" s="1784"/>
      <c r="L2972" s="1784"/>
      <c r="M2972" s="1784"/>
      <c r="N2972" s="1784"/>
      <c r="O2972" s="1784"/>
      <c r="P2972" s="1784"/>
      <c r="Q2972" s="1784"/>
      <c r="R2972" s="1784"/>
      <c r="S2972" s="1784"/>
      <c r="T2972" s="1784"/>
      <c r="U2972" s="1784"/>
      <c r="V2972" s="1784"/>
      <c r="W2972" s="1784"/>
      <c r="X2972" s="1784"/>
      <c r="Y2972" s="1784"/>
      <c r="Z2972" s="1784"/>
      <c r="AA2972" s="1784"/>
      <c r="AB2972" s="1784"/>
      <c r="AC2972" s="1784"/>
      <c r="AD2972" s="1311"/>
      <c r="AE2972" s="1311"/>
      <c r="AF2972" s="1311"/>
      <c r="AG2972" s="1311"/>
      <c r="AH2972" s="1782"/>
    </row>
    <row r="2973" spans="1:34" ht="22.5" customHeight="1">
      <c r="A2973" s="1785" t="s">
        <v>2837</v>
      </c>
      <c r="B2973" s="1786"/>
      <c r="C2973" s="1786"/>
      <c r="D2973" s="1786"/>
      <c r="E2973" s="1786"/>
      <c r="F2973" s="1786"/>
      <c r="G2973" s="1786"/>
      <c r="H2973" s="1786"/>
      <c r="I2973" s="1786"/>
      <c r="J2973" s="1786"/>
      <c r="K2973" s="1786"/>
      <c r="L2973" s="1786"/>
      <c r="M2973" s="1786"/>
      <c r="N2973" s="1786"/>
      <c r="O2973" s="1786"/>
      <c r="P2973" s="1786"/>
      <c r="Q2973" s="1786"/>
      <c r="R2973" s="1786"/>
      <c r="S2973" s="1786"/>
      <c r="T2973" s="1786"/>
      <c r="U2973" s="1786"/>
      <c r="V2973" s="1786"/>
      <c r="W2973" s="1786"/>
      <c r="X2973" s="1786"/>
      <c r="Y2973" s="1786"/>
      <c r="Z2973" s="1786"/>
      <c r="AA2973" s="1786"/>
      <c r="AB2973" s="1786"/>
      <c r="AC2973" s="1786"/>
      <c r="AD2973" s="1311"/>
      <c r="AE2973" s="1311"/>
      <c r="AF2973" s="1311"/>
      <c r="AG2973" s="1311"/>
      <c r="AH2973" s="1782"/>
    </row>
    <row r="2974" spans="1:34" ht="5.85" customHeight="1">
      <c r="A2974" s="1787" t="s">
        <v>2838</v>
      </c>
      <c r="B2974" s="1788"/>
      <c r="C2974" s="1788"/>
      <c r="D2974" s="1788"/>
      <c r="E2974" s="1788"/>
      <c r="F2974" s="1788"/>
      <c r="G2974" s="1788"/>
      <c r="H2974" s="1788"/>
      <c r="I2974" s="1788"/>
      <c r="J2974" s="1788"/>
      <c r="K2974" s="1788"/>
      <c r="L2974" s="1788"/>
      <c r="M2974" s="1788"/>
      <c r="N2974" s="1788"/>
      <c r="O2974" s="1788"/>
      <c r="P2974" s="1788"/>
      <c r="Q2974" s="1788"/>
      <c r="R2974" s="1788"/>
      <c r="S2974" s="1788"/>
      <c r="T2974" s="1788"/>
      <c r="U2974" s="1788"/>
      <c r="V2974" s="1788"/>
      <c r="W2974" s="1788"/>
      <c r="X2974" s="1788"/>
      <c r="Y2974" s="1788"/>
      <c r="Z2974" s="1788"/>
      <c r="AA2974" s="1788"/>
      <c r="AB2974" s="1788"/>
      <c r="AC2974" s="1788"/>
      <c r="AD2974" s="1311"/>
      <c r="AE2974" s="1311"/>
      <c r="AF2974" s="1311"/>
      <c r="AG2974" s="1311"/>
      <c r="AH2974" s="1782"/>
    </row>
    <row r="2975" spans="1:34" ht="5.85" customHeight="1">
      <c r="A2975" s="1787"/>
      <c r="B2975" s="1788"/>
      <c r="C2975" s="1788"/>
      <c r="D2975" s="1788"/>
      <c r="E2975" s="1788"/>
      <c r="F2975" s="1788"/>
      <c r="G2975" s="1788"/>
      <c r="H2975" s="1788"/>
      <c r="I2975" s="1788"/>
      <c r="J2975" s="1788"/>
      <c r="K2975" s="1788"/>
      <c r="L2975" s="1788"/>
      <c r="M2975" s="1788"/>
      <c r="N2975" s="1788"/>
      <c r="O2975" s="1788"/>
      <c r="P2975" s="1788"/>
      <c r="Q2975" s="1788"/>
      <c r="R2975" s="1788"/>
      <c r="S2975" s="1788"/>
      <c r="T2975" s="1788"/>
      <c r="U2975" s="1788"/>
      <c r="V2975" s="1788"/>
      <c r="W2975" s="1788"/>
      <c r="X2975" s="1788"/>
      <c r="Y2975" s="1788"/>
      <c r="Z2975" s="1788"/>
      <c r="AA2975" s="1788"/>
      <c r="AB2975" s="1788"/>
      <c r="AC2975" s="1788"/>
      <c r="AD2975" s="1782"/>
      <c r="AE2975" s="1309"/>
      <c r="AF2975" s="1309"/>
      <c r="AG2975" s="1309"/>
      <c r="AH2975" s="1782"/>
    </row>
    <row r="2976" spans="1:34" ht="11.65" customHeight="1">
      <c r="A2976" s="1787" t="s">
        <v>2839</v>
      </c>
      <c r="B2976" s="1788"/>
      <c r="C2976" s="1788"/>
      <c r="D2976" s="1788"/>
      <c r="E2976" s="1788"/>
      <c r="F2976" s="1788"/>
      <c r="G2976" s="1788"/>
      <c r="H2976" s="1788"/>
      <c r="I2976" s="1788"/>
      <c r="J2976" s="1788"/>
      <c r="K2976" s="1788"/>
      <c r="L2976" s="1788"/>
      <c r="M2976" s="1788"/>
      <c r="N2976" s="1788"/>
      <c r="O2976" s="1788"/>
      <c r="P2976" s="1788"/>
      <c r="Q2976" s="1788"/>
      <c r="R2976" s="1788"/>
      <c r="S2976" s="1788"/>
      <c r="T2976" s="1788"/>
      <c r="U2976" s="1788"/>
      <c r="V2976" s="1788"/>
      <c r="W2976" s="1788"/>
      <c r="X2976" s="1788"/>
      <c r="Y2976" s="1788"/>
      <c r="Z2976" s="1788"/>
      <c r="AA2976" s="1788"/>
      <c r="AB2976" s="1788"/>
      <c r="AC2976" s="1788"/>
      <c r="AD2976" s="1818" t="s">
        <v>2840</v>
      </c>
      <c r="AE2976" s="1818"/>
      <c r="AF2976" s="1206">
        <v>21.23</v>
      </c>
      <c r="AG2976" s="1207" t="s">
        <v>5</v>
      </c>
      <c r="AH2976" s="1800"/>
    </row>
    <row r="2977" spans="1:34" ht="10.9" customHeight="1">
      <c r="A2977" s="1819" t="s">
        <v>2841</v>
      </c>
      <c r="B2977" s="1820"/>
      <c r="C2977" s="1820"/>
      <c r="D2977" s="1820"/>
      <c r="E2977" s="1820"/>
      <c r="F2977" s="1820"/>
      <c r="G2977" s="1820"/>
      <c r="H2977" s="1820"/>
      <c r="I2977" s="1820"/>
      <c r="J2977" s="1820"/>
      <c r="K2977" s="1820"/>
      <c r="L2977" s="1820"/>
      <c r="M2977" s="1820"/>
      <c r="N2977" s="1820"/>
      <c r="O2977" s="1820"/>
      <c r="P2977" s="1820"/>
      <c r="Q2977" s="1820"/>
      <c r="R2977" s="1820"/>
      <c r="S2977" s="1820"/>
      <c r="T2977" s="1820"/>
      <c r="U2977" s="1820"/>
      <c r="V2977" s="1820"/>
      <c r="W2977" s="1820"/>
      <c r="X2977" s="1820"/>
      <c r="Y2977" s="1820"/>
      <c r="Z2977" s="1820"/>
      <c r="AA2977" s="1820"/>
      <c r="AB2977" s="1820"/>
      <c r="AC2977" s="1820"/>
      <c r="AD2977" s="1821" t="s">
        <v>2842</v>
      </c>
      <c r="AE2977" s="1821"/>
      <c r="AF2977" s="1210">
        <v>15</v>
      </c>
      <c r="AG2977" s="1211" t="s">
        <v>5</v>
      </c>
      <c r="AH2977" s="1800"/>
    </row>
    <row r="2978" spans="1:34" ht="17.45" customHeight="1">
      <c r="A2978" s="1822" t="s">
        <v>2843</v>
      </c>
      <c r="B2978" s="1802"/>
      <c r="C2978" s="1802"/>
      <c r="D2978" s="1778"/>
      <c r="E2978" s="1823" t="s">
        <v>2767</v>
      </c>
      <c r="F2978" s="1823"/>
      <c r="G2978" s="1823"/>
      <c r="H2978" s="1823"/>
      <c r="I2978" s="1823"/>
      <c r="J2978" s="1823"/>
      <c r="K2978" s="1823"/>
      <c r="L2978" s="1823"/>
      <c r="M2978" s="1823"/>
      <c r="N2978" s="1823"/>
      <c r="O2978" s="1823"/>
      <c r="P2978" s="1823"/>
      <c r="Q2978" s="1823"/>
      <c r="R2978" s="1823"/>
      <c r="S2978" s="1823"/>
      <c r="T2978" s="1823"/>
      <c r="U2978" s="1823"/>
      <c r="V2978" s="1823"/>
      <c r="W2978" s="1823"/>
      <c r="X2978" s="1823"/>
      <c r="Y2978" s="1823"/>
      <c r="Z2978" s="1823"/>
      <c r="AA2978" s="1823"/>
      <c r="AB2978" s="1823"/>
      <c r="AC2978" s="1823"/>
      <c r="AD2978" s="1823"/>
      <c r="AE2978" s="1823"/>
      <c r="AF2978" s="1823"/>
      <c r="AG2978" s="1823"/>
      <c r="AH2978" s="1779"/>
    </row>
    <row r="2979" spans="1:34" ht="17.45" customHeight="1">
      <c r="A2979" s="1824" t="s">
        <v>2844</v>
      </c>
      <c r="B2979" s="1816"/>
      <c r="C2979" s="1816"/>
      <c r="D2979" s="1309"/>
      <c r="E2979" s="1815" t="s">
        <v>293</v>
      </c>
      <c r="F2979" s="1815"/>
      <c r="G2979" s="1111"/>
      <c r="H2979" s="1796" t="s">
        <v>2845</v>
      </c>
      <c r="I2979" s="1796"/>
      <c r="J2979" s="1796" t="s">
        <v>495</v>
      </c>
      <c r="K2979" s="1796"/>
      <c r="L2979" s="1309"/>
      <c r="M2979" s="1309"/>
      <c r="N2979" s="1816" t="s">
        <v>2846</v>
      </c>
      <c r="O2979" s="1816"/>
      <c r="P2979" s="1816"/>
      <c r="Q2979" s="1816"/>
      <c r="R2979" s="1817">
        <v>3</v>
      </c>
      <c r="S2979" s="1817"/>
      <c r="T2979" s="1817"/>
      <c r="U2979" s="1817"/>
      <c r="V2979" s="1309"/>
      <c r="W2979" s="1309"/>
      <c r="X2979" s="1309"/>
      <c r="Y2979" s="1796" t="s">
        <v>2847</v>
      </c>
      <c r="Z2979" s="1796"/>
      <c r="AA2979" s="1796"/>
      <c r="AB2979" s="1796"/>
      <c r="AC2979" s="1796"/>
      <c r="AD2979" s="1796"/>
      <c r="AE2979" s="1796"/>
      <c r="AF2979" s="1797" t="s">
        <v>2848</v>
      </c>
      <c r="AG2979" s="1797"/>
      <c r="AH2979" s="1782"/>
    </row>
    <row r="2980" spans="1:34" ht="5.85" customHeight="1">
      <c r="A2980" s="1798"/>
      <c r="B2980" s="1799"/>
      <c r="C2980" s="1799"/>
      <c r="D2980" s="1799"/>
      <c r="E2980" s="1799"/>
      <c r="F2980" s="1799"/>
      <c r="G2980" s="1799"/>
      <c r="H2980" s="1799"/>
      <c r="I2980" s="1799"/>
      <c r="J2980" s="1799"/>
      <c r="K2980" s="1799"/>
      <c r="L2980" s="1799"/>
      <c r="M2980" s="1799"/>
      <c r="N2980" s="1799"/>
      <c r="O2980" s="1799"/>
      <c r="P2980" s="1799"/>
      <c r="Q2980" s="1799"/>
      <c r="R2980" s="1799"/>
      <c r="S2980" s="1799"/>
      <c r="T2980" s="1799"/>
      <c r="U2980" s="1799"/>
      <c r="V2980" s="1799"/>
      <c r="W2980" s="1799"/>
      <c r="X2980" s="1799"/>
      <c r="Y2980" s="1799"/>
      <c r="Z2980" s="1799"/>
      <c r="AA2980" s="1799"/>
      <c r="AB2980" s="1799"/>
      <c r="AC2980" s="1799"/>
      <c r="AD2980" s="1799"/>
      <c r="AE2980" s="1799"/>
      <c r="AF2980" s="1799"/>
      <c r="AG2980" s="1799"/>
      <c r="AH2980" s="1800"/>
    </row>
    <row r="2981" spans="1:34" ht="16.7" customHeight="1">
      <c r="A2981" s="1801" t="s">
        <v>2849</v>
      </c>
      <c r="B2981" s="1802"/>
      <c r="C2981" s="1802"/>
      <c r="D2981" s="1802"/>
      <c r="E2981" s="1802"/>
      <c r="F2981" s="1802"/>
      <c r="G2981" s="1802"/>
      <c r="H2981" s="1802"/>
      <c r="I2981" s="1802"/>
      <c r="J2981" s="1803"/>
      <c r="K2981" s="1789" t="s">
        <v>2850</v>
      </c>
      <c r="L2981" s="1807"/>
      <c r="M2981" s="1789" t="s">
        <v>2851</v>
      </c>
      <c r="N2981" s="1790"/>
      <c r="O2981" s="1790"/>
      <c r="P2981" s="1790"/>
      <c r="Q2981" s="1790"/>
      <c r="R2981" s="1790"/>
      <c r="S2981" s="1790"/>
      <c r="T2981" s="1791"/>
      <c r="U2981" s="1789" t="s">
        <v>2852</v>
      </c>
      <c r="V2981" s="1790"/>
      <c r="W2981" s="1790"/>
      <c r="X2981" s="1790"/>
      <c r="Y2981" s="1790"/>
      <c r="Z2981" s="1790"/>
      <c r="AA2981" s="1790"/>
      <c r="AB2981" s="1790"/>
      <c r="AC2981" s="1790"/>
      <c r="AD2981" s="1791"/>
      <c r="AE2981" s="1810" t="s">
        <v>2853</v>
      </c>
      <c r="AF2981" s="1811"/>
      <c r="AG2981" s="1811"/>
      <c r="AH2981" s="1814"/>
    </row>
    <row r="2982" spans="1:34" ht="17.45" customHeight="1">
      <c r="A2982" s="1804"/>
      <c r="B2982" s="1805"/>
      <c r="C2982" s="1805"/>
      <c r="D2982" s="1805"/>
      <c r="E2982" s="1805"/>
      <c r="F2982" s="1805"/>
      <c r="G2982" s="1805"/>
      <c r="H2982" s="1805"/>
      <c r="I2982" s="1805"/>
      <c r="J2982" s="1806"/>
      <c r="K2982" s="1808"/>
      <c r="L2982" s="1809"/>
      <c r="M2982" s="1789" t="s">
        <v>2854</v>
      </c>
      <c r="N2982" s="1790"/>
      <c r="O2982" s="1790"/>
      <c r="P2982" s="1791"/>
      <c r="Q2982" s="1789" t="s">
        <v>2855</v>
      </c>
      <c r="R2982" s="1790"/>
      <c r="S2982" s="1790"/>
      <c r="T2982" s="1791"/>
      <c r="U2982" s="1789" t="s">
        <v>2854</v>
      </c>
      <c r="V2982" s="1790"/>
      <c r="W2982" s="1790"/>
      <c r="X2982" s="1790"/>
      <c r="Y2982" s="1790"/>
      <c r="Z2982" s="1791"/>
      <c r="AA2982" s="1789" t="s">
        <v>2855</v>
      </c>
      <c r="AB2982" s="1790"/>
      <c r="AC2982" s="1790"/>
      <c r="AD2982" s="1791"/>
      <c r="AE2982" s="1812"/>
      <c r="AF2982" s="1813"/>
      <c r="AG2982" s="1813"/>
      <c r="AH2982" s="1800"/>
    </row>
    <row r="2983" spans="1:34" ht="16.7" customHeight="1">
      <c r="A2983" s="1215"/>
      <c r="B2983" s="1216" t="s">
        <v>1498</v>
      </c>
      <c r="C2983" s="1829" t="s">
        <v>3245</v>
      </c>
      <c r="D2983" s="1830"/>
      <c r="E2983" s="1830"/>
      <c r="F2983" s="1830"/>
      <c r="G2983" s="1830"/>
      <c r="H2983" s="1830"/>
      <c r="I2983" s="1830"/>
      <c r="J2983" s="1829"/>
      <c r="K2983" s="1862">
        <v>1</v>
      </c>
      <c r="L2983" s="1863"/>
      <c r="M2983" s="1862">
        <v>0.3</v>
      </c>
      <c r="N2983" s="1864"/>
      <c r="O2983" s="1864"/>
      <c r="P2983" s="1863"/>
      <c r="Q2983" s="1862">
        <v>0.7</v>
      </c>
      <c r="R2983" s="1864"/>
      <c r="S2983" s="1864"/>
      <c r="T2983" s="1863"/>
      <c r="U2983" s="1859">
        <v>174.39490000000001</v>
      </c>
      <c r="V2983" s="1860"/>
      <c r="W2983" s="1860"/>
      <c r="X2983" s="1860"/>
      <c r="Y2983" s="1860"/>
      <c r="Z2983" s="1861"/>
      <c r="AA2983" s="1859">
        <v>72.1922</v>
      </c>
      <c r="AB2983" s="1860"/>
      <c r="AC2983" s="1860"/>
      <c r="AD2983" s="1861"/>
      <c r="AE2983" s="1839">
        <v>102.85299999999999</v>
      </c>
      <c r="AF2983" s="1795"/>
      <c r="AG2983" s="1795"/>
      <c r="AH2983" s="1217"/>
    </row>
    <row r="2984" spans="1:34" ht="17.45" customHeight="1">
      <c r="A2984" s="1792"/>
      <c r="B2984" s="1793"/>
      <c r="C2984" s="1793"/>
      <c r="D2984" s="1793"/>
      <c r="E2984" s="1793"/>
      <c r="F2984" s="1793"/>
      <c r="G2984" s="1793"/>
      <c r="H2984" s="1793"/>
      <c r="I2984" s="1793"/>
      <c r="J2984" s="1793"/>
      <c r="K2984" s="1794" t="s">
        <v>2856</v>
      </c>
      <c r="L2984" s="1794"/>
      <c r="M2984" s="1794"/>
      <c r="N2984" s="1794"/>
      <c r="O2984" s="1794"/>
      <c r="P2984" s="1794"/>
      <c r="Q2984" s="1794"/>
      <c r="R2984" s="1794"/>
      <c r="S2984" s="1794"/>
      <c r="T2984" s="1794"/>
      <c r="U2984" s="1794"/>
      <c r="V2984" s="1794"/>
      <c r="W2984" s="1794"/>
      <c r="X2984" s="1794"/>
      <c r="Y2984" s="1794"/>
      <c r="Z2984" s="1794"/>
      <c r="AA2984" s="1795">
        <v>102.85299999999999</v>
      </c>
      <c r="AB2984" s="1795"/>
      <c r="AC2984" s="1795"/>
      <c r="AD2984" s="1795"/>
      <c r="AE2984" s="1795"/>
      <c r="AF2984" s="1795"/>
      <c r="AG2984" s="1795"/>
      <c r="AH2984" s="1213"/>
    </row>
    <row r="2985" spans="1:34" ht="17.45" customHeight="1">
      <c r="A2985" s="1801" t="s">
        <v>2857</v>
      </c>
      <c r="B2985" s="1825"/>
      <c r="C2985" s="1825"/>
      <c r="D2985" s="1825"/>
      <c r="E2985" s="1825"/>
      <c r="F2985" s="1825"/>
      <c r="G2985" s="1825"/>
      <c r="H2985" s="1825"/>
      <c r="I2985" s="1825"/>
      <c r="J2985" s="1825"/>
      <c r="K2985" s="1825"/>
      <c r="L2985" s="1825"/>
      <c r="M2985" s="1825"/>
      <c r="N2985" s="1826"/>
      <c r="O2985" s="1789" t="s">
        <v>2858</v>
      </c>
      <c r="P2985" s="1790"/>
      <c r="Q2985" s="1790"/>
      <c r="R2985" s="1790"/>
      <c r="S2985" s="1791"/>
      <c r="T2985" s="1827" t="s">
        <v>2850</v>
      </c>
      <c r="U2985" s="1790"/>
      <c r="V2985" s="1790"/>
      <c r="W2985" s="1213"/>
      <c r="X2985" s="1789" t="s">
        <v>2859</v>
      </c>
      <c r="Y2985" s="1790"/>
      <c r="Z2985" s="1790"/>
      <c r="AA2985" s="1790"/>
      <c r="AB2985" s="1790"/>
      <c r="AC2985" s="1790"/>
      <c r="AD2985" s="1791"/>
      <c r="AE2985" s="1810" t="s">
        <v>2853</v>
      </c>
      <c r="AF2985" s="1828"/>
      <c r="AG2985" s="1828"/>
      <c r="AH2985" s="1213"/>
    </row>
    <row r="2986" spans="1:34" ht="16.7" customHeight="1">
      <c r="A2986" s="1223"/>
      <c r="B2986" s="1224" t="s">
        <v>1009</v>
      </c>
      <c r="C2986" s="1875" t="s">
        <v>1010</v>
      </c>
      <c r="D2986" s="1876"/>
      <c r="E2986" s="1876"/>
      <c r="F2986" s="1876"/>
      <c r="G2986" s="1876"/>
      <c r="H2986" s="1876"/>
      <c r="I2986" s="1876"/>
      <c r="J2986" s="1876"/>
      <c r="K2986" s="1876"/>
      <c r="L2986" s="1876"/>
      <c r="M2986" s="1876"/>
      <c r="N2986" s="1875"/>
      <c r="O2986" s="1885">
        <v>0</v>
      </c>
      <c r="P2986" s="1886"/>
      <c r="Q2986" s="1886"/>
      <c r="R2986" s="1886"/>
      <c r="S2986" s="1887"/>
      <c r="T2986" s="1917">
        <v>2</v>
      </c>
      <c r="U2986" s="1886"/>
      <c r="V2986" s="1886"/>
      <c r="W2986" s="1225"/>
      <c r="X2986" s="1880">
        <v>22.268799999999999</v>
      </c>
      <c r="Y2986" s="1881"/>
      <c r="Z2986" s="1881"/>
      <c r="AA2986" s="1881"/>
      <c r="AB2986" s="1881"/>
      <c r="AC2986" s="1881"/>
      <c r="AD2986" s="1882"/>
      <c r="AE2986" s="1865">
        <v>44.537599999999998</v>
      </c>
      <c r="AF2986" s="1847"/>
      <c r="AG2986" s="1847"/>
      <c r="AH2986" s="1225"/>
    </row>
    <row r="2987" spans="1:34" ht="17.45" customHeight="1">
      <c r="A2987" s="1220"/>
      <c r="B2987" s="1209" t="s">
        <v>1021</v>
      </c>
      <c r="C2987" s="1866" t="s">
        <v>1022</v>
      </c>
      <c r="D2987" s="1867"/>
      <c r="E2987" s="1867"/>
      <c r="F2987" s="1867"/>
      <c r="G2987" s="1867"/>
      <c r="H2987" s="1867"/>
      <c r="I2987" s="1867"/>
      <c r="J2987" s="1867"/>
      <c r="K2987" s="1867"/>
      <c r="L2987" s="1867"/>
      <c r="M2987" s="1867"/>
      <c r="N2987" s="1866"/>
      <c r="O2987" s="1893">
        <v>0</v>
      </c>
      <c r="P2987" s="1894"/>
      <c r="Q2987" s="1894"/>
      <c r="R2987" s="1894"/>
      <c r="S2987" s="1895"/>
      <c r="T2987" s="1918">
        <v>1</v>
      </c>
      <c r="U2987" s="1894"/>
      <c r="V2987" s="1894"/>
      <c r="W2987" s="1222"/>
      <c r="X2987" s="1871">
        <v>32.884700000000002</v>
      </c>
      <c r="Y2987" s="1872"/>
      <c r="Z2987" s="1872"/>
      <c r="AA2987" s="1872"/>
      <c r="AB2987" s="1872"/>
      <c r="AC2987" s="1872"/>
      <c r="AD2987" s="1873"/>
      <c r="AE2987" s="1874">
        <v>32.884700000000002</v>
      </c>
      <c r="AF2987" s="1843"/>
      <c r="AG2987" s="1843"/>
      <c r="AH2987" s="1222"/>
    </row>
    <row r="2988" spans="1:34" ht="17.45" customHeight="1">
      <c r="A2988" s="1792"/>
      <c r="B2988" s="1778"/>
      <c r="C2988" s="1778"/>
      <c r="D2988" s="1778"/>
      <c r="E2988" s="1778"/>
      <c r="F2988" s="1778"/>
      <c r="G2988" s="1778"/>
      <c r="H2988" s="1778"/>
      <c r="I2988" s="1846" t="s">
        <v>2860</v>
      </c>
      <c r="J2988" s="1846"/>
      <c r="K2988" s="1846"/>
      <c r="L2988" s="1846"/>
      <c r="M2988" s="1846"/>
      <c r="N2988" s="1846"/>
      <c r="O2988" s="1846"/>
      <c r="P2988" s="1846"/>
      <c r="Q2988" s="1846"/>
      <c r="R2988" s="1846"/>
      <c r="S2988" s="1846"/>
      <c r="T2988" s="1846"/>
      <c r="U2988" s="1846"/>
      <c r="V2988" s="1846"/>
      <c r="W2988" s="1846"/>
      <c r="X2988" s="1846"/>
      <c r="Y2988" s="1846"/>
      <c r="Z2988" s="1793"/>
      <c r="AA2988" s="1847">
        <v>77.422300000000007</v>
      </c>
      <c r="AB2988" s="1847"/>
      <c r="AC2988" s="1847"/>
      <c r="AD2988" s="1847"/>
      <c r="AE2988" s="1847"/>
      <c r="AF2988" s="1847"/>
      <c r="AG2988" s="1847"/>
      <c r="AH2988" s="1814"/>
    </row>
    <row r="2989" spans="1:34" ht="16.7" customHeight="1">
      <c r="A2989" s="1844"/>
      <c r="B2989" s="1309"/>
      <c r="C2989" s="1309"/>
      <c r="D2989" s="1309"/>
      <c r="E2989" s="1309"/>
      <c r="F2989" s="1309"/>
      <c r="G2989" s="1309"/>
      <c r="H2989" s="1309"/>
      <c r="I2989" s="1840" t="s">
        <v>2861</v>
      </c>
      <c r="J2989" s="1840"/>
      <c r="K2989" s="1840"/>
      <c r="L2989" s="1840"/>
      <c r="M2989" s="1840"/>
      <c r="N2989" s="1840"/>
      <c r="O2989" s="1840"/>
      <c r="P2989" s="1840"/>
      <c r="Q2989" s="1840"/>
      <c r="R2989" s="1840"/>
      <c r="S2989" s="1840"/>
      <c r="T2989" s="1840"/>
      <c r="U2989" s="1840"/>
      <c r="V2989" s="1840"/>
      <c r="W2989" s="1840"/>
      <c r="X2989" s="1840"/>
      <c r="Y2989" s="1840"/>
      <c r="Z2989" s="1309"/>
      <c r="AA2989" s="1841">
        <v>180.27529999999999</v>
      </c>
      <c r="AB2989" s="1841"/>
      <c r="AC2989" s="1841"/>
      <c r="AD2989" s="1841"/>
      <c r="AE2989" s="1841"/>
      <c r="AF2989" s="1841"/>
      <c r="AG2989" s="1841"/>
      <c r="AH2989" s="1782"/>
    </row>
    <row r="2990" spans="1:34" ht="17.45" customHeight="1">
      <c r="A2990" s="1844"/>
      <c r="B2990" s="1309"/>
      <c r="C2990" s="1309"/>
      <c r="D2990" s="1309"/>
      <c r="E2990" s="1309"/>
      <c r="F2990" s="1309"/>
      <c r="G2990" s="1309"/>
      <c r="H2990" s="1309"/>
      <c r="I2990" s="1840" t="s">
        <v>2862</v>
      </c>
      <c r="J2990" s="1840"/>
      <c r="K2990" s="1840"/>
      <c r="L2990" s="1840"/>
      <c r="M2990" s="1840"/>
      <c r="N2990" s="1840"/>
      <c r="O2990" s="1840"/>
      <c r="P2990" s="1840"/>
      <c r="Q2990" s="1840"/>
      <c r="R2990" s="1840"/>
      <c r="S2990" s="1840"/>
      <c r="T2990" s="1840"/>
      <c r="U2990" s="1840"/>
      <c r="V2990" s="1840"/>
      <c r="W2990" s="1840"/>
      <c r="X2990" s="1840"/>
      <c r="Y2990" s="1840"/>
      <c r="Z2990" s="1309"/>
      <c r="AA2990" s="1841">
        <v>60.091799999999999</v>
      </c>
      <c r="AB2990" s="1841"/>
      <c r="AC2990" s="1841"/>
      <c r="AD2990" s="1841"/>
      <c r="AE2990" s="1841"/>
      <c r="AF2990" s="1841"/>
      <c r="AG2990" s="1841"/>
      <c r="AH2990" s="1782"/>
    </row>
    <row r="2991" spans="1:34" ht="16.7" customHeight="1">
      <c r="A2991" s="1844"/>
      <c r="B2991" s="1309"/>
      <c r="C2991" s="1309"/>
      <c r="D2991" s="1309"/>
      <c r="E2991" s="1309"/>
      <c r="F2991" s="1309"/>
      <c r="G2991" s="1309"/>
      <c r="H2991" s="1309"/>
      <c r="I2991" s="1840" t="s">
        <v>2863</v>
      </c>
      <c r="J2991" s="1840"/>
      <c r="K2991" s="1840"/>
      <c r="L2991" s="1840"/>
      <c r="M2991" s="1840"/>
      <c r="N2991" s="1840"/>
      <c r="O2991" s="1840"/>
      <c r="P2991" s="1840"/>
      <c r="Q2991" s="1840"/>
      <c r="R2991" s="1840"/>
      <c r="S2991" s="1840"/>
      <c r="T2991" s="1840"/>
      <c r="U2991" s="1840"/>
      <c r="V2991" s="1840"/>
      <c r="W2991" s="1840"/>
      <c r="X2991" s="1840"/>
      <c r="Y2991" s="1840"/>
      <c r="Z2991" s="1309"/>
      <c r="AA2991" s="1841">
        <v>0</v>
      </c>
      <c r="AB2991" s="1841"/>
      <c r="AC2991" s="1841"/>
      <c r="AD2991" s="1841"/>
      <c r="AE2991" s="1841"/>
      <c r="AF2991" s="1841"/>
      <c r="AG2991" s="1841"/>
      <c r="AH2991" s="1782"/>
    </row>
    <row r="2992" spans="1:34" ht="17.45" customHeight="1">
      <c r="A2992" s="1845"/>
      <c r="B2992" s="1799"/>
      <c r="C2992" s="1799"/>
      <c r="D2992" s="1799"/>
      <c r="E2992" s="1799"/>
      <c r="F2992" s="1799"/>
      <c r="G2992" s="1799"/>
      <c r="H2992" s="1799"/>
      <c r="I2992" s="1842" t="s">
        <v>2864</v>
      </c>
      <c r="J2992" s="1842"/>
      <c r="K2992" s="1842"/>
      <c r="L2992" s="1842"/>
      <c r="M2992" s="1842"/>
      <c r="N2992" s="1842"/>
      <c r="O2992" s="1842"/>
      <c r="P2992" s="1842"/>
      <c r="Q2992" s="1842"/>
      <c r="R2992" s="1842"/>
      <c r="S2992" s="1842"/>
      <c r="T2992" s="1842"/>
      <c r="U2992" s="1842"/>
      <c r="V2992" s="1842"/>
      <c r="W2992" s="1842"/>
      <c r="X2992" s="1842"/>
      <c r="Y2992" s="1842"/>
      <c r="Z2992" s="1799"/>
      <c r="AA2992" s="1843">
        <v>0</v>
      </c>
      <c r="AB2992" s="1843"/>
      <c r="AC2992" s="1843"/>
      <c r="AD2992" s="1843"/>
      <c r="AE2992" s="1843"/>
      <c r="AF2992" s="1843"/>
      <c r="AG2992" s="1843"/>
      <c r="AH2992" s="1800"/>
    </row>
    <row r="2993" spans="1:34" ht="17.45" customHeight="1">
      <c r="A2993" s="1801" t="s">
        <v>2865</v>
      </c>
      <c r="B2993" s="1825"/>
      <c r="C2993" s="1825"/>
      <c r="D2993" s="1825"/>
      <c r="E2993" s="1825"/>
      <c r="F2993" s="1825"/>
      <c r="G2993" s="1825"/>
      <c r="H2993" s="1825"/>
      <c r="I2993" s="1825"/>
      <c r="J2993" s="1825"/>
      <c r="K2993" s="1825"/>
      <c r="L2993" s="1825"/>
      <c r="M2993" s="1825"/>
      <c r="N2993" s="1826"/>
      <c r="O2993" s="1789" t="s">
        <v>2850</v>
      </c>
      <c r="P2993" s="1790"/>
      <c r="Q2993" s="1790"/>
      <c r="R2993" s="1790"/>
      <c r="S2993" s="1791"/>
      <c r="T2993" s="1827" t="s">
        <v>754</v>
      </c>
      <c r="U2993" s="1790"/>
      <c r="V2993" s="1790"/>
      <c r="W2993" s="1213"/>
      <c r="X2993" s="1789" t="s">
        <v>2866</v>
      </c>
      <c r="Y2993" s="1790"/>
      <c r="Z2993" s="1790"/>
      <c r="AA2993" s="1790"/>
      <c r="AB2993" s="1790"/>
      <c r="AC2993" s="1790"/>
      <c r="AD2993" s="1791"/>
      <c r="AE2993" s="1810" t="s">
        <v>2867</v>
      </c>
      <c r="AF2993" s="1828"/>
      <c r="AG2993" s="1828"/>
      <c r="AH2993" s="1213"/>
    </row>
    <row r="2994" spans="1:34" ht="16.7" customHeight="1">
      <c r="A2994" s="1792"/>
      <c r="B2994" s="1793"/>
      <c r="C2994" s="1793"/>
      <c r="D2994" s="1793"/>
      <c r="E2994" s="1793"/>
      <c r="F2994" s="1793"/>
      <c r="G2994" s="1793"/>
      <c r="H2994" s="1793"/>
      <c r="I2994" s="1794" t="s">
        <v>2869</v>
      </c>
      <c r="J2994" s="1794"/>
      <c r="K2994" s="1794"/>
      <c r="L2994" s="1794"/>
      <c r="M2994" s="1794"/>
      <c r="N2994" s="1794"/>
      <c r="O2994" s="1794"/>
      <c r="P2994" s="1794"/>
      <c r="Q2994" s="1794"/>
      <c r="R2994" s="1794"/>
      <c r="S2994" s="1794"/>
      <c r="T2994" s="1794"/>
      <c r="U2994" s="1794"/>
      <c r="V2994" s="1794"/>
      <c r="W2994" s="1794"/>
      <c r="X2994" s="1794"/>
      <c r="Y2994" s="1794"/>
      <c r="Z2994" s="1214"/>
      <c r="AA2994" s="1795">
        <v>0</v>
      </c>
      <c r="AB2994" s="1795"/>
      <c r="AC2994" s="1795"/>
      <c r="AD2994" s="1795"/>
      <c r="AE2994" s="1795"/>
      <c r="AF2994" s="1795"/>
      <c r="AG2994" s="1795"/>
      <c r="AH2994" s="1213"/>
    </row>
    <row r="2995" spans="1:34" ht="17.45" customHeight="1">
      <c r="A2995" s="1801" t="s">
        <v>2870</v>
      </c>
      <c r="B2995" s="1825"/>
      <c r="C2995" s="1825"/>
      <c r="D2995" s="1825"/>
      <c r="E2995" s="1825"/>
      <c r="F2995" s="1825"/>
      <c r="G2995" s="1825"/>
      <c r="H2995" s="1825"/>
      <c r="I2995" s="1825"/>
      <c r="J2995" s="1825"/>
      <c r="K2995" s="1825"/>
      <c r="L2995" s="1825"/>
      <c r="M2995" s="1825"/>
      <c r="N2995" s="1826"/>
      <c r="O2995" s="1789" t="s">
        <v>2850</v>
      </c>
      <c r="P2995" s="1790"/>
      <c r="Q2995" s="1790"/>
      <c r="R2995" s="1790"/>
      <c r="S2995" s="1791"/>
      <c r="T2995" s="1827" t="s">
        <v>754</v>
      </c>
      <c r="U2995" s="1790"/>
      <c r="V2995" s="1790"/>
      <c r="W2995" s="1213"/>
      <c r="X2995" s="1789" t="s">
        <v>2866</v>
      </c>
      <c r="Y2995" s="1790"/>
      <c r="Z2995" s="1790"/>
      <c r="AA2995" s="1790"/>
      <c r="AB2995" s="1790"/>
      <c r="AC2995" s="1790"/>
      <c r="AD2995" s="1791"/>
      <c r="AE2995" s="1810" t="s">
        <v>2867</v>
      </c>
      <c r="AF2995" s="1828"/>
      <c r="AG2995" s="1828"/>
      <c r="AH2995" s="1213"/>
    </row>
    <row r="2996" spans="1:34" ht="16.7" customHeight="1">
      <c r="A2996" s="1215"/>
      <c r="B2996" s="1216" t="s">
        <v>3265</v>
      </c>
      <c r="C2996" s="1829" t="s">
        <v>3266</v>
      </c>
      <c r="D2996" s="1830"/>
      <c r="E2996" s="1830"/>
      <c r="F2996" s="1830"/>
      <c r="G2996" s="1830"/>
      <c r="H2996" s="1830"/>
      <c r="I2996" s="1830"/>
      <c r="J2996" s="1830"/>
      <c r="K2996" s="1830"/>
      <c r="L2996" s="1830"/>
      <c r="M2996" s="1830"/>
      <c r="N2996" s="1829"/>
      <c r="O2996" s="1831">
        <v>0.27</v>
      </c>
      <c r="P2996" s="1832"/>
      <c r="Q2996" s="1832"/>
      <c r="R2996" s="1832"/>
      <c r="S2996" s="1833"/>
      <c r="T2996" s="1834" t="s">
        <v>469</v>
      </c>
      <c r="U2996" s="1835"/>
      <c r="V2996" s="1835"/>
      <c r="W2996" s="1217"/>
      <c r="X2996" s="1836">
        <v>821.03139999999996</v>
      </c>
      <c r="Y2996" s="1837"/>
      <c r="Z2996" s="1837"/>
      <c r="AA2996" s="1837"/>
      <c r="AB2996" s="1837"/>
      <c r="AC2996" s="1837"/>
      <c r="AD2996" s="1838"/>
      <c r="AE2996" s="1839">
        <v>221.6781</v>
      </c>
      <c r="AF2996" s="1795"/>
      <c r="AG2996" s="1795"/>
      <c r="AH2996" s="1217"/>
    </row>
    <row r="2997" spans="1:34" ht="17.45" customHeight="1">
      <c r="A2997" s="1792"/>
      <c r="B2997" s="1793"/>
      <c r="C2997" s="1793"/>
      <c r="D2997" s="1793"/>
      <c r="E2997" s="1793"/>
      <c r="F2997" s="1793"/>
      <c r="G2997" s="1793"/>
      <c r="H2997" s="1793"/>
      <c r="I2997" s="1794" t="s">
        <v>2871</v>
      </c>
      <c r="J2997" s="1794"/>
      <c r="K2997" s="1794"/>
      <c r="L2997" s="1794"/>
      <c r="M2997" s="1794"/>
      <c r="N2997" s="1794"/>
      <c r="O2997" s="1794"/>
      <c r="P2997" s="1794"/>
      <c r="Q2997" s="1794"/>
      <c r="R2997" s="1794"/>
      <c r="S2997" s="1794"/>
      <c r="T2997" s="1794"/>
      <c r="U2997" s="1794"/>
      <c r="V2997" s="1794"/>
      <c r="W2997" s="1794"/>
      <c r="X2997" s="1794"/>
      <c r="Y2997" s="1794"/>
      <c r="Z2997" s="1214"/>
      <c r="AA2997" s="1795">
        <v>221.6781</v>
      </c>
      <c r="AB2997" s="1795"/>
      <c r="AC2997" s="1795"/>
      <c r="AD2997" s="1795"/>
      <c r="AE2997" s="1795"/>
      <c r="AF2997" s="1795"/>
      <c r="AG2997" s="1795"/>
      <c r="AH2997" s="1213"/>
    </row>
    <row r="2998" spans="1:34" ht="17.45" customHeight="1">
      <c r="A2998" s="1801" t="s">
        <v>2872</v>
      </c>
      <c r="B2998" s="1825"/>
      <c r="C2998" s="1825"/>
      <c r="D2998" s="1825"/>
      <c r="E2998" s="1825"/>
      <c r="F2998" s="1825"/>
      <c r="G2998" s="1825"/>
      <c r="H2998" s="1825"/>
      <c r="I2998" s="1825"/>
      <c r="J2998" s="1825"/>
      <c r="K2998" s="1825"/>
      <c r="L2998" s="1825"/>
      <c r="M2998" s="1825"/>
      <c r="N2998" s="1826"/>
      <c r="O2998" s="1789" t="s">
        <v>2850</v>
      </c>
      <c r="P2998" s="1790"/>
      <c r="Q2998" s="1790"/>
      <c r="R2998" s="1790"/>
      <c r="S2998" s="1791"/>
      <c r="T2998" s="1827" t="s">
        <v>754</v>
      </c>
      <c r="U2998" s="1790"/>
      <c r="V2998" s="1790"/>
      <c r="W2998" s="1213"/>
      <c r="X2998" s="1789" t="s">
        <v>2866</v>
      </c>
      <c r="Y2998" s="1790"/>
      <c r="Z2998" s="1790"/>
      <c r="AA2998" s="1790"/>
      <c r="AB2998" s="1790"/>
      <c r="AC2998" s="1790"/>
      <c r="AD2998" s="1791"/>
      <c r="AE2998" s="1810" t="s">
        <v>2867</v>
      </c>
      <c r="AF2998" s="1828"/>
      <c r="AG2998" s="1828"/>
      <c r="AH2998" s="1213"/>
    </row>
    <row r="2999" spans="1:34" ht="16.7" customHeight="1">
      <c r="A2999" s="1792"/>
      <c r="B2999" s="1793"/>
      <c r="C2999" s="1793"/>
      <c r="D2999" s="1793"/>
      <c r="E2999" s="1793"/>
      <c r="F2999" s="1793"/>
      <c r="G2999" s="1793"/>
      <c r="H2999" s="1793"/>
      <c r="I2999" s="1793"/>
      <c r="J2999" s="1793"/>
      <c r="K2999" s="1794" t="s">
        <v>2873</v>
      </c>
      <c r="L2999" s="1794"/>
      <c r="M2999" s="1794"/>
      <c r="N2999" s="1794"/>
      <c r="O2999" s="1794"/>
      <c r="P2999" s="1794"/>
      <c r="Q2999" s="1794"/>
      <c r="R2999" s="1794"/>
      <c r="S2999" s="1794"/>
      <c r="T2999" s="1794"/>
      <c r="U2999" s="1794"/>
      <c r="V2999" s="1794"/>
      <c r="W2999" s="1794"/>
      <c r="X2999" s="1794"/>
      <c r="Y2999" s="1794"/>
      <c r="Z2999" s="1794"/>
      <c r="AA2999" s="1794"/>
      <c r="AB2999" s="1214"/>
      <c r="AC2999" s="1795">
        <v>0</v>
      </c>
      <c r="AD2999" s="1795"/>
      <c r="AE2999" s="1795"/>
      <c r="AF2999" s="1795"/>
      <c r="AG2999" s="1795"/>
      <c r="AH2999" s="1213"/>
    </row>
    <row r="3000" spans="1:34" ht="17.45" customHeight="1">
      <c r="A3000" s="1801" t="s">
        <v>2874</v>
      </c>
      <c r="B3000" s="1825"/>
      <c r="C3000" s="1825"/>
      <c r="D3000" s="1825"/>
      <c r="E3000" s="1825"/>
      <c r="F3000" s="1825"/>
      <c r="G3000" s="1825"/>
      <c r="H3000" s="1825"/>
      <c r="I3000" s="1825"/>
      <c r="J3000" s="1826"/>
      <c r="K3000" s="1789" t="s">
        <v>2850</v>
      </c>
      <c r="L3000" s="1791"/>
      <c r="M3000" s="1855" t="s">
        <v>2875</v>
      </c>
      <c r="N3000" s="1856"/>
      <c r="O3000" s="1857"/>
      <c r="P3000" s="1855" t="s">
        <v>2876</v>
      </c>
      <c r="Q3000" s="1856"/>
      <c r="R3000" s="1857"/>
      <c r="S3000" s="1855" t="s">
        <v>2877</v>
      </c>
      <c r="T3000" s="1857"/>
      <c r="U3000" s="1789" t="s">
        <v>2878</v>
      </c>
      <c r="V3000" s="1790"/>
      <c r="W3000" s="1791"/>
      <c r="X3000" s="1789" t="s">
        <v>2879</v>
      </c>
      <c r="Y3000" s="1790"/>
      <c r="Z3000" s="1790"/>
      <c r="AA3000" s="1790"/>
      <c r="AB3000" s="1791"/>
      <c r="AC3000" s="1789" t="s">
        <v>2880</v>
      </c>
      <c r="AD3000" s="1791"/>
      <c r="AE3000" s="1810" t="s">
        <v>2867</v>
      </c>
      <c r="AF3000" s="1828"/>
      <c r="AG3000" s="1828"/>
      <c r="AH3000" s="1213"/>
    </row>
    <row r="3001" spans="1:34" ht="17.45" customHeight="1">
      <c r="A3001" s="1853"/>
      <c r="B3001" s="1778"/>
      <c r="C3001" s="1778"/>
      <c r="D3001" s="1778"/>
      <c r="E3001" s="1778"/>
      <c r="F3001" s="1778"/>
      <c r="G3001" s="1778"/>
      <c r="H3001" s="1778"/>
      <c r="I3001" s="1846" t="s">
        <v>2881</v>
      </c>
      <c r="J3001" s="1846"/>
      <c r="K3001" s="1846"/>
      <c r="L3001" s="1846"/>
      <c r="M3001" s="1846"/>
      <c r="N3001" s="1846"/>
      <c r="O3001" s="1846"/>
      <c r="P3001" s="1846"/>
      <c r="Q3001" s="1846"/>
      <c r="R3001" s="1846"/>
      <c r="S3001" s="1846"/>
      <c r="T3001" s="1846"/>
      <c r="U3001" s="1846"/>
      <c r="V3001" s="1846"/>
      <c r="W3001" s="1846"/>
      <c r="X3001" s="1846"/>
      <c r="Y3001" s="1846"/>
      <c r="Z3001" s="1203"/>
      <c r="AA3001" s="1847">
        <v>0</v>
      </c>
      <c r="AB3001" s="1847"/>
      <c r="AC3001" s="1847"/>
      <c r="AD3001" s="1847"/>
      <c r="AE3001" s="1847"/>
      <c r="AF3001" s="1847"/>
      <c r="AG3001" s="1847"/>
      <c r="AH3001" s="1204"/>
    </row>
    <row r="3002" spans="1:34" ht="5.0999999999999996" customHeight="1">
      <c r="A3002" s="1854"/>
      <c r="B3002" s="1309"/>
      <c r="C3002" s="1309"/>
      <c r="D3002" s="1309"/>
      <c r="E3002" s="1309"/>
      <c r="F3002" s="1309"/>
      <c r="G3002" s="1309"/>
      <c r="H3002" s="1309"/>
      <c r="I3002" s="1309"/>
      <c r="J3002" s="1309"/>
      <c r="K3002" s="1309"/>
      <c r="L3002" s="1309"/>
      <c r="M3002" s="1309"/>
      <c r="N3002" s="1309"/>
      <c r="O3002" s="1309"/>
      <c r="P3002" s="1309"/>
      <c r="Q3002" s="1309"/>
      <c r="R3002" s="1309"/>
      <c r="S3002" s="1309"/>
      <c r="T3002" s="1309"/>
      <c r="U3002" s="1309"/>
      <c r="V3002" s="1309"/>
      <c r="W3002" s="1309"/>
      <c r="X3002" s="1309"/>
      <c r="Y3002" s="1309"/>
      <c r="Z3002" s="1309"/>
      <c r="AA3002" s="1309"/>
      <c r="AB3002" s="1309"/>
      <c r="AC3002" s="1309"/>
      <c r="AD3002" s="1309"/>
      <c r="AE3002" s="1309"/>
      <c r="AF3002" s="1309"/>
      <c r="AG3002" s="1309"/>
      <c r="AH3002" s="1782"/>
    </row>
    <row r="3003" spans="1:34" ht="17.45" customHeight="1">
      <c r="A3003" s="1845"/>
      <c r="B3003" s="1799"/>
      <c r="C3003" s="1799"/>
      <c r="D3003" s="1799"/>
      <c r="E3003" s="1799"/>
      <c r="F3003" s="1799"/>
      <c r="G3003" s="1799"/>
      <c r="H3003" s="1799"/>
      <c r="I3003" s="1842" t="s">
        <v>2882</v>
      </c>
      <c r="J3003" s="1842"/>
      <c r="K3003" s="1842"/>
      <c r="L3003" s="1842"/>
      <c r="M3003" s="1842"/>
      <c r="N3003" s="1842"/>
      <c r="O3003" s="1842"/>
      <c r="P3003" s="1842"/>
      <c r="Q3003" s="1842"/>
      <c r="R3003" s="1842"/>
      <c r="S3003" s="1842"/>
      <c r="T3003" s="1842"/>
      <c r="U3003" s="1842"/>
      <c r="V3003" s="1842"/>
      <c r="W3003" s="1842"/>
      <c r="X3003" s="1842"/>
      <c r="Y3003" s="1842"/>
      <c r="Z3003" s="1212"/>
      <c r="AA3003" s="1848">
        <v>281.77</v>
      </c>
      <c r="AB3003" s="1848"/>
      <c r="AC3003" s="1848"/>
      <c r="AD3003" s="1848"/>
      <c r="AE3003" s="1848"/>
      <c r="AF3003" s="1848"/>
      <c r="AG3003" s="1848"/>
      <c r="AH3003" s="1208"/>
    </row>
    <row r="3004" spans="1:34" ht="45.75" customHeight="1">
      <c r="A3004" s="1849" t="s">
        <v>2883</v>
      </c>
      <c r="B3004" s="1850"/>
      <c r="C3004" s="1850"/>
      <c r="D3004" s="1850"/>
      <c r="E3004" s="1851" t="s">
        <v>3267</v>
      </c>
      <c r="F3004" s="1852"/>
      <c r="G3004" s="1852"/>
      <c r="H3004" s="1852"/>
      <c r="I3004" s="1852"/>
      <c r="J3004" s="1852"/>
      <c r="K3004" s="1852"/>
      <c r="L3004" s="1852"/>
      <c r="M3004" s="1852"/>
      <c r="N3004" s="1852"/>
      <c r="O3004" s="1852"/>
      <c r="P3004" s="1852"/>
      <c r="Q3004" s="1852"/>
      <c r="R3004" s="1852"/>
      <c r="S3004" s="1852"/>
      <c r="T3004" s="1852"/>
      <c r="U3004" s="1852"/>
      <c r="V3004" s="1852"/>
      <c r="W3004" s="1852"/>
      <c r="X3004" s="1852"/>
      <c r="Y3004" s="1852"/>
      <c r="Z3004" s="1852"/>
      <c r="AA3004" s="1852"/>
      <c r="AB3004" s="1852"/>
      <c r="AC3004" s="1852"/>
      <c r="AD3004" s="1852"/>
      <c r="AE3004" s="1852"/>
      <c r="AF3004" s="1852"/>
      <c r="AG3004" s="1852"/>
      <c r="AH3004" s="1851"/>
    </row>
    <row r="3005" spans="1:34" ht="116.45" customHeight="1">
      <c r="A3005" s="1218"/>
      <c r="AH3005" s="1219"/>
    </row>
    <row r="3006" spans="1:34" ht="115.7" customHeight="1">
      <c r="A3006" s="1220"/>
      <c r="B3006" s="1221"/>
      <c r="C3006" s="1221"/>
      <c r="D3006" s="1221"/>
      <c r="E3006" s="1221"/>
      <c r="F3006" s="1221"/>
      <c r="G3006" s="1221"/>
      <c r="H3006" s="1221"/>
      <c r="I3006" s="1221"/>
      <c r="J3006" s="1221"/>
      <c r="K3006" s="1221"/>
      <c r="L3006" s="1221"/>
      <c r="M3006" s="1221"/>
      <c r="N3006" s="1221"/>
      <c r="O3006" s="1221"/>
      <c r="P3006" s="1221"/>
      <c r="Q3006" s="1221"/>
      <c r="R3006" s="1221"/>
      <c r="S3006" s="1221"/>
      <c r="T3006" s="1221"/>
      <c r="U3006" s="1221"/>
      <c r="V3006" s="1221"/>
      <c r="W3006" s="1221"/>
      <c r="X3006" s="1221"/>
      <c r="Y3006" s="1221"/>
      <c r="Z3006" s="1221"/>
      <c r="AA3006" s="1221"/>
      <c r="AB3006" s="1221"/>
      <c r="AC3006" s="1221"/>
      <c r="AD3006" s="1221"/>
      <c r="AE3006" s="1221"/>
      <c r="AF3006" s="1221"/>
      <c r="AG3006" s="1221"/>
      <c r="AH3006" s="1222"/>
    </row>
    <row r="3007" spans="1:34" ht="5.85" customHeight="1">
      <c r="A3007" s="1777"/>
      <c r="B3007" s="1778"/>
      <c r="C3007" s="1778"/>
      <c r="D3007" s="1778"/>
      <c r="E3007" s="1778"/>
      <c r="F3007" s="1778"/>
      <c r="G3007" s="1778"/>
      <c r="H3007" s="1778"/>
      <c r="I3007" s="1778"/>
      <c r="J3007" s="1778"/>
      <c r="K3007" s="1778"/>
      <c r="L3007" s="1778"/>
      <c r="M3007" s="1778"/>
      <c r="N3007" s="1778"/>
      <c r="O3007" s="1778"/>
      <c r="P3007" s="1778"/>
      <c r="Q3007" s="1778"/>
      <c r="R3007" s="1778"/>
      <c r="S3007" s="1778"/>
      <c r="T3007" s="1778"/>
      <c r="U3007" s="1778"/>
      <c r="V3007" s="1778"/>
      <c r="W3007" s="1778"/>
      <c r="X3007" s="1778"/>
      <c r="Y3007" s="1778"/>
      <c r="Z3007" s="1778"/>
      <c r="AA3007" s="1778"/>
      <c r="AB3007" s="1778"/>
      <c r="AC3007" s="1778"/>
      <c r="AD3007" s="1778"/>
      <c r="AE3007" s="1778"/>
      <c r="AF3007" s="1778"/>
      <c r="AG3007" s="1778"/>
      <c r="AH3007" s="1779"/>
    </row>
    <row r="3008" spans="1:34" ht="11.65" customHeight="1">
      <c r="A3008" s="1780" t="s">
        <v>2834</v>
      </c>
      <c r="B3008" s="1310"/>
      <c r="C3008" s="1310"/>
      <c r="D3008" s="1310"/>
      <c r="E3008" s="1310"/>
      <c r="F3008" s="1310"/>
      <c r="G3008" s="1310"/>
      <c r="H3008" s="1310"/>
      <c r="I3008" s="1310"/>
      <c r="J3008" s="1310"/>
      <c r="K3008" s="1310"/>
      <c r="L3008" s="1310"/>
      <c r="M3008" s="1310"/>
      <c r="N3008" s="1310"/>
      <c r="O3008" s="1310"/>
      <c r="P3008" s="1310"/>
      <c r="Q3008" s="1310"/>
      <c r="R3008" s="1310"/>
      <c r="S3008" s="1310"/>
      <c r="T3008" s="1310"/>
      <c r="U3008" s="1310"/>
      <c r="V3008" s="1310"/>
      <c r="W3008" s="1310"/>
      <c r="X3008" s="1310"/>
      <c r="Y3008" s="1310"/>
      <c r="Z3008" s="1310"/>
      <c r="AA3008" s="1310"/>
      <c r="AB3008" s="1310"/>
      <c r="AC3008" s="1310"/>
      <c r="AD3008" s="1309"/>
      <c r="AE3008" s="1309"/>
      <c r="AF3008" s="1781" t="s">
        <v>3268</v>
      </c>
      <c r="AG3008" s="1781"/>
      <c r="AH3008" s="1782"/>
    </row>
    <row r="3009" spans="1:34" ht="5.0999999999999996" customHeight="1">
      <c r="A3009" s="1780"/>
      <c r="B3009" s="1310"/>
      <c r="C3009" s="1310"/>
      <c r="D3009" s="1310"/>
      <c r="E3009" s="1310"/>
      <c r="F3009" s="1310"/>
      <c r="G3009" s="1310"/>
      <c r="H3009" s="1310"/>
      <c r="I3009" s="1310"/>
      <c r="J3009" s="1310"/>
      <c r="K3009" s="1310"/>
      <c r="L3009" s="1310"/>
      <c r="M3009" s="1310"/>
      <c r="N3009" s="1310"/>
      <c r="O3009" s="1310"/>
      <c r="P3009" s="1310"/>
      <c r="Q3009" s="1310"/>
      <c r="R3009" s="1310"/>
      <c r="S3009" s="1310"/>
      <c r="T3009" s="1310"/>
      <c r="U3009" s="1310"/>
      <c r="V3009" s="1310"/>
      <c r="W3009" s="1310"/>
      <c r="X3009" s="1310"/>
      <c r="Y3009" s="1310"/>
      <c r="Z3009" s="1310"/>
      <c r="AA3009" s="1310"/>
      <c r="AB3009" s="1310"/>
      <c r="AC3009" s="1310"/>
      <c r="AD3009" s="1311"/>
      <c r="AE3009" s="1311"/>
      <c r="AF3009" s="1311"/>
      <c r="AG3009" s="1311"/>
      <c r="AH3009" s="1782"/>
    </row>
    <row r="3010" spans="1:34" ht="11.65" customHeight="1">
      <c r="A3010" s="1783" t="s">
        <v>2836</v>
      </c>
      <c r="B3010" s="1784"/>
      <c r="C3010" s="1784"/>
      <c r="D3010" s="1784"/>
      <c r="E3010" s="1784"/>
      <c r="F3010" s="1784"/>
      <c r="G3010" s="1784"/>
      <c r="H3010" s="1784"/>
      <c r="I3010" s="1784"/>
      <c r="J3010" s="1784"/>
      <c r="K3010" s="1784"/>
      <c r="L3010" s="1784"/>
      <c r="M3010" s="1784"/>
      <c r="N3010" s="1784"/>
      <c r="O3010" s="1784"/>
      <c r="P3010" s="1784"/>
      <c r="Q3010" s="1784"/>
      <c r="R3010" s="1784"/>
      <c r="S3010" s="1784"/>
      <c r="T3010" s="1784"/>
      <c r="U3010" s="1784"/>
      <c r="V3010" s="1784"/>
      <c r="W3010" s="1784"/>
      <c r="X3010" s="1784"/>
      <c r="Y3010" s="1784"/>
      <c r="Z3010" s="1784"/>
      <c r="AA3010" s="1784"/>
      <c r="AB3010" s="1784"/>
      <c r="AC3010" s="1784"/>
      <c r="AD3010" s="1311"/>
      <c r="AE3010" s="1311"/>
      <c r="AF3010" s="1311"/>
      <c r="AG3010" s="1311"/>
      <c r="AH3010" s="1782"/>
    </row>
    <row r="3011" spans="1:34" ht="23.25" customHeight="1">
      <c r="A3011" s="1785" t="s">
        <v>2837</v>
      </c>
      <c r="B3011" s="1786"/>
      <c r="C3011" s="1786"/>
      <c r="D3011" s="1786"/>
      <c r="E3011" s="1786"/>
      <c r="F3011" s="1786"/>
      <c r="G3011" s="1786"/>
      <c r="H3011" s="1786"/>
      <c r="I3011" s="1786"/>
      <c r="J3011" s="1786"/>
      <c r="K3011" s="1786"/>
      <c r="L3011" s="1786"/>
      <c r="M3011" s="1786"/>
      <c r="N3011" s="1786"/>
      <c r="O3011" s="1786"/>
      <c r="P3011" s="1786"/>
      <c r="Q3011" s="1786"/>
      <c r="R3011" s="1786"/>
      <c r="S3011" s="1786"/>
      <c r="T3011" s="1786"/>
      <c r="U3011" s="1786"/>
      <c r="V3011" s="1786"/>
      <c r="W3011" s="1786"/>
      <c r="X3011" s="1786"/>
      <c r="Y3011" s="1786"/>
      <c r="Z3011" s="1786"/>
      <c r="AA3011" s="1786"/>
      <c r="AB3011" s="1786"/>
      <c r="AC3011" s="1786"/>
      <c r="AD3011" s="1311"/>
      <c r="AE3011" s="1311"/>
      <c r="AF3011" s="1311"/>
      <c r="AG3011" s="1311"/>
      <c r="AH3011" s="1782"/>
    </row>
    <row r="3012" spans="1:34" ht="5.85" customHeight="1">
      <c r="A3012" s="1787" t="s">
        <v>2838</v>
      </c>
      <c r="B3012" s="1788"/>
      <c r="C3012" s="1788"/>
      <c r="D3012" s="1788"/>
      <c r="E3012" s="1788"/>
      <c r="F3012" s="1788"/>
      <c r="G3012" s="1788"/>
      <c r="H3012" s="1788"/>
      <c r="I3012" s="1788"/>
      <c r="J3012" s="1788"/>
      <c r="K3012" s="1788"/>
      <c r="L3012" s="1788"/>
      <c r="M3012" s="1788"/>
      <c r="N3012" s="1788"/>
      <c r="O3012" s="1788"/>
      <c r="P3012" s="1788"/>
      <c r="Q3012" s="1788"/>
      <c r="R3012" s="1788"/>
      <c r="S3012" s="1788"/>
      <c r="T3012" s="1788"/>
      <c r="U3012" s="1788"/>
      <c r="V3012" s="1788"/>
      <c r="W3012" s="1788"/>
      <c r="X3012" s="1788"/>
      <c r="Y3012" s="1788"/>
      <c r="Z3012" s="1788"/>
      <c r="AA3012" s="1788"/>
      <c r="AB3012" s="1788"/>
      <c r="AC3012" s="1788"/>
      <c r="AD3012" s="1311"/>
      <c r="AE3012" s="1311"/>
      <c r="AF3012" s="1311"/>
      <c r="AG3012" s="1311"/>
      <c r="AH3012" s="1782"/>
    </row>
    <row r="3013" spans="1:34" ht="5.0999999999999996" customHeight="1">
      <c r="A3013" s="1787"/>
      <c r="B3013" s="1788"/>
      <c r="C3013" s="1788"/>
      <c r="D3013" s="1788"/>
      <c r="E3013" s="1788"/>
      <c r="F3013" s="1788"/>
      <c r="G3013" s="1788"/>
      <c r="H3013" s="1788"/>
      <c r="I3013" s="1788"/>
      <c r="J3013" s="1788"/>
      <c r="K3013" s="1788"/>
      <c r="L3013" s="1788"/>
      <c r="M3013" s="1788"/>
      <c r="N3013" s="1788"/>
      <c r="O3013" s="1788"/>
      <c r="P3013" s="1788"/>
      <c r="Q3013" s="1788"/>
      <c r="R3013" s="1788"/>
      <c r="S3013" s="1788"/>
      <c r="T3013" s="1788"/>
      <c r="U3013" s="1788"/>
      <c r="V3013" s="1788"/>
      <c r="W3013" s="1788"/>
      <c r="X3013" s="1788"/>
      <c r="Y3013" s="1788"/>
      <c r="Z3013" s="1788"/>
      <c r="AA3013" s="1788"/>
      <c r="AB3013" s="1788"/>
      <c r="AC3013" s="1788"/>
      <c r="AD3013" s="1782"/>
      <c r="AE3013" s="1309"/>
      <c r="AF3013" s="1309"/>
      <c r="AG3013" s="1309"/>
      <c r="AH3013" s="1782"/>
    </row>
    <row r="3014" spans="1:34" ht="11.65" customHeight="1">
      <c r="A3014" s="1787" t="s">
        <v>2839</v>
      </c>
      <c r="B3014" s="1788"/>
      <c r="C3014" s="1788"/>
      <c r="D3014" s="1788"/>
      <c r="E3014" s="1788"/>
      <c r="F3014" s="1788"/>
      <c r="G3014" s="1788"/>
      <c r="H3014" s="1788"/>
      <c r="I3014" s="1788"/>
      <c r="J3014" s="1788"/>
      <c r="K3014" s="1788"/>
      <c r="L3014" s="1788"/>
      <c r="M3014" s="1788"/>
      <c r="N3014" s="1788"/>
      <c r="O3014" s="1788"/>
      <c r="P3014" s="1788"/>
      <c r="Q3014" s="1788"/>
      <c r="R3014" s="1788"/>
      <c r="S3014" s="1788"/>
      <c r="T3014" s="1788"/>
      <c r="U3014" s="1788"/>
      <c r="V3014" s="1788"/>
      <c r="W3014" s="1788"/>
      <c r="X3014" s="1788"/>
      <c r="Y3014" s="1788"/>
      <c r="Z3014" s="1788"/>
      <c r="AA3014" s="1788"/>
      <c r="AB3014" s="1788"/>
      <c r="AC3014" s="1788"/>
      <c r="AD3014" s="1818" t="s">
        <v>2840</v>
      </c>
      <c r="AE3014" s="1818"/>
      <c r="AF3014" s="1206">
        <v>21.23</v>
      </c>
      <c r="AG3014" s="1207" t="s">
        <v>5</v>
      </c>
      <c r="AH3014" s="1800"/>
    </row>
    <row r="3015" spans="1:34" ht="11.65" customHeight="1">
      <c r="A3015" s="1819" t="s">
        <v>2841</v>
      </c>
      <c r="B3015" s="1820"/>
      <c r="C3015" s="1820"/>
      <c r="D3015" s="1820"/>
      <c r="E3015" s="1820"/>
      <c r="F3015" s="1820"/>
      <c r="G3015" s="1820"/>
      <c r="H3015" s="1820"/>
      <c r="I3015" s="1820"/>
      <c r="J3015" s="1820"/>
      <c r="K3015" s="1820"/>
      <c r="L3015" s="1820"/>
      <c r="M3015" s="1820"/>
      <c r="N3015" s="1820"/>
      <c r="O3015" s="1820"/>
      <c r="P3015" s="1820"/>
      <c r="Q3015" s="1820"/>
      <c r="R3015" s="1820"/>
      <c r="S3015" s="1820"/>
      <c r="T3015" s="1820"/>
      <c r="U3015" s="1820"/>
      <c r="V3015" s="1820"/>
      <c r="W3015" s="1820"/>
      <c r="X3015" s="1820"/>
      <c r="Y3015" s="1820"/>
      <c r="Z3015" s="1820"/>
      <c r="AA3015" s="1820"/>
      <c r="AB3015" s="1820"/>
      <c r="AC3015" s="1820"/>
      <c r="AD3015" s="1821" t="s">
        <v>2842</v>
      </c>
      <c r="AE3015" s="1821"/>
      <c r="AF3015" s="1210">
        <v>15</v>
      </c>
      <c r="AG3015" s="1211" t="s">
        <v>5</v>
      </c>
      <c r="AH3015" s="1800"/>
    </row>
    <row r="3016" spans="1:34" ht="17.45" customHeight="1">
      <c r="A3016" s="1822" t="s">
        <v>2843</v>
      </c>
      <c r="B3016" s="1802"/>
      <c r="C3016" s="1802"/>
      <c r="D3016" s="1778"/>
      <c r="E3016" s="1823" t="s">
        <v>2648</v>
      </c>
      <c r="F3016" s="1823"/>
      <c r="G3016" s="1823"/>
      <c r="H3016" s="1823"/>
      <c r="I3016" s="1823"/>
      <c r="J3016" s="1823"/>
      <c r="K3016" s="1823"/>
      <c r="L3016" s="1823"/>
      <c r="M3016" s="1823"/>
      <c r="N3016" s="1823"/>
      <c r="O3016" s="1823"/>
      <c r="P3016" s="1823"/>
      <c r="Q3016" s="1823"/>
      <c r="R3016" s="1823"/>
      <c r="S3016" s="1823"/>
      <c r="T3016" s="1823"/>
      <c r="U3016" s="1823"/>
      <c r="V3016" s="1823"/>
      <c r="W3016" s="1823"/>
      <c r="X3016" s="1823"/>
      <c r="Y3016" s="1823"/>
      <c r="Z3016" s="1823"/>
      <c r="AA3016" s="1823"/>
      <c r="AB3016" s="1823"/>
      <c r="AC3016" s="1823"/>
      <c r="AD3016" s="1823"/>
      <c r="AE3016" s="1823"/>
      <c r="AF3016" s="1823"/>
      <c r="AG3016" s="1823"/>
      <c r="AH3016" s="1779"/>
    </row>
    <row r="3017" spans="1:34" ht="16.7" customHeight="1">
      <c r="A3017" s="1824" t="s">
        <v>2844</v>
      </c>
      <c r="B3017" s="1816"/>
      <c r="C3017" s="1816"/>
      <c r="D3017" s="1309"/>
      <c r="E3017" s="1815" t="s">
        <v>2647</v>
      </c>
      <c r="F3017" s="1815"/>
      <c r="G3017" s="1111"/>
      <c r="H3017" s="1796" t="s">
        <v>2845</v>
      </c>
      <c r="I3017" s="1796"/>
      <c r="J3017" s="1796" t="s">
        <v>469</v>
      </c>
      <c r="K3017" s="1796"/>
      <c r="L3017" s="1309"/>
      <c r="M3017" s="1309"/>
      <c r="N3017" s="1816" t="s">
        <v>2846</v>
      </c>
      <c r="O3017" s="1816"/>
      <c r="P3017" s="1816"/>
      <c r="Q3017" s="1816"/>
      <c r="R3017" s="1817">
        <v>2</v>
      </c>
      <c r="S3017" s="1817"/>
      <c r="T3017" s="1817"/>
      <c r="U3017" s="1817"/>
      <c r="V3017" s="1309"/>
      <c r="W3017" s="1309"/>
      <c r="X3017" s="1309"/>
      <c r="Y3017" s="1796" t="s">
        <v>2847</v>
      </c>
      <c r="Z3017" s="1796"/>
      <c r="AA3017" s="1796"/>
      <c r="AB3017" s="1796"/>
      <c r="AC3017" s="1796"/>
      <c r="AD3017" s="1796"/>
      <c r="AE3017" s="1796"/>
      <c r="AF3017" s="1797" t="s">
        <v>2848</v>
      </c>
      <c r="AG3017" s="1797"/>
      <c r="AH3017" s="1782"/>
    </row>
    <row r="3018" spans="1:34" ht="5.85" customHeight="1">
      <c r="A3018" s="1798"/>
      <c r="B3018" s="1799"/>
      <c r="C3018" s="1799"/>
      <c r="D3018" s="1799"/>
      <c r="E3018" s="1799"/>
      <c r="F3018" s="1799"/>
      <c r="G3018" s="1799"/>
      <c r="H3018" s="1799"/>
      <c r="I3018" s="1799"/>
      <c r="J3018" s="1799"/>
      <c r="K3018" s="1799"/>
      <c r="L3018" s="1799"/>
      <c r="M3018" s="1799"/>
      <c r="N3018" s="1799"/>
      <c r="O3018" s="1799"/>
      <c r="P3018" s="1799"/>
      <c r="Q3018" s="1799"/>
      <c r="R3018" s="1799"/>
      <c r="S3018" s="1799"/>
      <c r="T3018" s="1799"/>
      <c r="U3018" s="1799"/>
      <c r="V3018" s="1799"/>
      <c r="W3018" s="1799"/>
      <c r="X3018" s="1799"/>
      <c r="Y3018" s="1799"/>
      <c r="Z3018" s="1799"/>
      <c r="AA3018" s="1799"/>
      <c r="AB3018" s="1799"/>
      <c r="AC3018" s="1799"/>
      <c r="AD3018" s="1799"/>
      <c r="AE3018" s="1799"/>
      <c r="AF3018" s="1799"/>
      <c r="AG3018" s="1799"/>
      <c r="AH3018" s="1800"/>
    </row>
    <row r="3019" spans="1:34" ht="17.45" customHeight="1">
      <c r="A3019" s="1801" t="s">
        <v>2849</v>
      </c>
      <c r="B3019" s="1802"/>
      <c r="C3019" s="1802"/>
      <c r="D3019" s="1802"/>
      <c r="E3019" s="1802"/>
      <c r="F3019" s="1802"/>
      <c r="G3019" s="1802"/>
      <c r="H3019" s="1802"/>
      <c r="I3019" s="1802"/>
      <c r="J3019" s="1803"/>
      <c r="K3019" s="1789" t="s">
        <v>2850</v>
      </c>
      <c r="L3019" s="1807"/>
      <c r="M3019" s="1789" t="s">
        <v>2851</v>
      </c>
      <c r="N3019" s="1790"/>
      <c r="O3019" s="1790"/>
      <c r="P3019" s="1790"/>
      <c r="Q3019" s="1790"/>
      <c r="R3019" s="1790"/>
      <c r="S3019" s="1790"/>
      <c r="T3019" s="1791"/>
      <c r="U3019" s="1789" t="s">
        <v>2852</v>
      </c>
      <c r="V3019" s="1790"/>
      <c r="W3019" s="1790"/>
      <c r="X3019" s="1790"/>
      <c r="Y3019" s="1790"/>
      <c r="Z3019" s="1790"/>
      <c r="AA3019" s="1790"/>
      <c r="AB3019" s="1790"/>
      <c r="AC3019" s="1790"/>
      <c r="AD3019" s="1791"/>
      <c r="AE3019" s="1810" t="s">
        <v>2853</v>
      </c>
      <c r="AF3019" s="1811"/>
      <c r="AG3019" s="1811"/>
      <c r="AH3019" s="1814"/>
    </row>
    <row r="3020" spans="1:34" ht="16.7" customHeight="1">
      <c r="A3020" s="1804"/>
      <c r="B3020" s="1805"/>
      <c r="C3020" s="1805"/>
      <c r="D3020" s="1805"/>
      <c r="E3020" s="1805"/>
      <c r="F3020" s="1805"/>
      <c r="G3020" s="1805"/>
      <c r="H3020" s="1805"/>
      <c r="I3020" s="1805"/>
      <c r="J3020" s="1806"/>
      <c r="K3020" s="1808"/>
      <c r="L3020" s="1809"/>
      <c r="M3020" s="1789" t="s">
        <v>2854</v>
      </c>
      <c r="N3020" s="1790"/>
      <c r="O3020" s="1790"/>
      <c r="P3020" s="1791"/>
      <c r="Q3020" s="1789" t="s">
        <v>2855</v>
      </c>
      <c r="R3020" s="1790"/>
      <c r="S3020" s="1790"/>
      <c r="T3020" s="1791"/>
      <c r="U3020" s="1789" t="s">
        <v>2854</v>
      </c>
      <c r="V3020" s="1790"/>
      <c r="W3020" s="1790"/>
      <c r="X3020" s="1790"/>
      <c r="Y3020" s="1790"/>
      <c r="Z3020" s="1791"/>
      <c r="AA3020" s="1789" t="s">
        <v>2855</v>
      </c>
      <c r="AB3020" s="1790"/>
      <c r="AC3020" s="1790"/>
      <c r="AD3020" s="1791"/>
      <c r="AE3020" s="1812"/>
      <c r="AF3020" s="1813"/>
      <c r="AG3020" s="1813"/>
      <c r="AH3020" s="1800"/>
    </row>
    <row r="3021" spans="1:34" ht="17.45" customHeight="1">
      <c r="A3021" s="1223"/>
      <c r="B3021" s="1224" t="s">
        <v>1467</v>
      </c>
      <c r="C3021" s="1875" t="s">
        <v>3012</v>
      </c>
      <c r="D3021" s="1876"/>
      <c r="E3021" s="1876"/>
      <c r="F3021" s="1876"/>
      <c r="G3021" s="1876"/>
      <c r="H3021" s="1876"/>
      <c r="I3021" s="1876"/>
      <c r="J3021" s="1875"/>
      <c r="K3021" s="1877">
        <v>1</v>
      </c>
      <c r="L3021" s="1878"/>
      <c r="M3021" s="1877">
        <v>1</v>
      </c>
      <c r="N3021" s="1879"/>
      <c r="O3021" s="1879"/>
      <c r="P3021" s="1878"/>
      <c r="Q3021" s="1877">
        <v>0</v>
      </c>
      <c r="R3021" s="1879"/>
      <c r="S3021" s="1879"/>
      <c r="T3021" s="1878"/>
      <c r="U3021" s="1880">
        <v>316.79689999999999</v>
      </c>
      <c r="V3021" s="1881"/>
      <c r="W3021" s="1881"/>
      <c r="X3021" s="1881"/>
      <c r="Y3021" s="1881"/>
      <c r="Z3021" s="1882"/>
      <c r="AA3021" s="1880">
        <v>111.3211</v>
      </c>
      <c r="AB3021" s="1881"/>
      <c r="AC3021" s="1881"/>
      <c r="AD3021" s="1882"/>
      <c r="AE3021" s="1865">
        <v>316.79689999999999</v>
      </c>
      <c r="AF3021" s="1847"/>
      <c r="AG3021" s="1847"/>
      <c r="AH3021" s="1225"/>
    </row>
    <row r="3022" spans="1:34" ht="17.45" customHeight="1">
      <c r="A3022" s="1218"/>
      <c r="B3022" s="1205" t="s">
        <v>1481</v>
      </c>
      <c r="C3022" s="1867" t="s">
        <v>3269</v>
      </c>
      <c r="D3022" s="1815"/>
      <c r="E3022" s="1815"/>
      <c r="F3022" s="1815"/>
      <c r="G3022" s="1815"/>
      <c r="H3022" s="1815"/>
      <c r="I3022" s="1815"/>
      <c r="J3022" s="1903"/>
      <c r="K3022" s="1904">
        <v>1</v>
      </c>
      <c r="L3022" s="1905"/>
      <c r="M3022" s="1904">
        <v>1</v>
      </c>
      <c r="N3022" s="1817"/>
      <c r="O3022" s="1817"/>
      <c r="P3022" s="1905"/>
      <c r="Q3022" s="1904">
        <v>0</v>
      </c>
      <c r="R3022" s="1817"/>
      <c r="S3022" s="1817"/>
      <c r="T3022" s="1905"/>
      <c r="U3022" s="1906">
        <v>295.5847</v>
      </c>
      <c r="V3022" s="1907"/>
      <c r="W3022" s="1907"/>
      <c r="X3022" s="1907"/>
      <c r="Y3022" s="1907"/>
      <c r="Z3022" s="1908"/>
      <c r="AA3022" s="1906">
        <v>99.782399999999996</v>
      </c>
      <c r="AB3022" s="1907"/>
      <c r="AC3022" s="1907"/>
      <c r="AD3022" s="1908"/>
      <c r="AE3022" s="1909">
        <v>295.5847</v>
      </c>
      <c r="AF3022" s="1841"/>
      <c r="AG3022" s="1841"/>
      <c r="AH3022" s="1219"/>
    </row>
    <row r="3023" spans="1:34" ht="6.6" customHeight="1">
      <c r="A3023" s="1220"/>
      <c r="B3023" s="1221"/>
      <c r="C3023" s="1867"/>
      <c r="D3023" s="1867"/>
      <c r="E3023" s="1867"/>
      <c r="F3023" s="1867"/>
      <c r="G3023" s="1867"/>
      <c r="H3023" s="1867"/>
      <c r="I3023" s="1867"/>
      <c r="J3023" s="1867"/>
      <c r="K3023" s="1221"/>
      <c r="L3023" s="1221"/>
      <c r="M3023" s="1221"/>
      <c r="N3023" s="1221"/>
      <c r="O3023" s="1221"/>
      <c r="P3023" s="1221"/>
      <c r="Q3023" s="1221"/>
      <c r="R3023" s="1221"/>
      <c r="S3023" s="1221"/>
      <c r="T3023" s="1221"/>
      <c r="U3023" s="1221"/>
      <c r="V3023" s="1221"/>
      <c r="W3023" s="1221"/>
      <c r="X3023" s="1221"/>
      <c r="Y3023" s="1221"/>
      <c r="Z3023" s="1221"/>
      <c r="AA3023" s="1221"/>
      <c r="AB3023" s="1221"/>
      <c r="AC3023" s="1221"/>
      <c r="AD3023" s="1221"/>
      <c r="AE3023" s="1221"/>
      <c r="AF3023" s="1221"/>
      <c r="AG3023" s="1221"/>
      <c r="AH3023" s="1222"/>
    </row>
    <row r="3024" spans="1:34" ht="17.45" customHeight="1">
      <c r="A3024" s="1792"/>
      <c r="B3024" s="1793"/>
      <c r="C3024" s="1793"/>
      <c r="D3024" s="1793"/>
      <c r="E3024" s="1793"/>
      <c r="F3024" s="1793"/>
      <c r="G3024" s="1793"/>
      <c r="H3024" s="1793"/>
      <c r="I3024" s="1793"/>
      <c r="J3024" s="1793"/>
      <c r="K3024" s="1794" t="s">
        <v>2856</v>
      </c>
      <c r="L3024" s="1794"/>
      <c r="M3024" s="1794"/>
      <c r="N3024" s="1794"/>
      <c r="O3024" s="1794"/>
      <c r="P3024" s="1794"/>
      <c r="Q3024" s="1794"/>
      <c r="R3024" s="1794"/>
      <c r="S3024" s="1794"/>
      <c r="T3024" s="1794"/>
      <c r="U3024" s="1794"/>
      <c r="V3024" s="1794"/>
      <c r="W3024" s="1794"/>
      <c r="X3024" s="1794"/>
      <c r="Y3024" s="1794"/>
      <c r="Z3024" s="1794"/>
      <c r="AA3024" s="1795">
        <v>612.38160000000005</v>
      </c>
      <c r="AB3024" s="1795"/>
      <c r="AC3024" s="1795"/>
      <c r="AD3024" s="1795"/>
      <c r="AE3024" s="1795"/>
      <c r="AF3024" s="1795"/>
      <c r="AG3024" s="1795"/>
      <c r="AH3024" s="1213"/>
    </row>
    <row r="3025" spans="1:34" ht="17.45" customHeight="1">
      <c r="A3025" s="1801" t="s">
        <v>2857</v>
      </c>
      <c r="B3025" s="1825"/>
      <c r="C3025" s="1825"/>
      <c r="D3025" s="1825"/>
      <c r="E3025" s="1825"/>
      <c r="F3025" s="1825"/>
      <c r="G3025" s="1825"/>
      <c r="H3025" s="1825"/>
      <c r="I3025" s="1825"/>
      <c r="J3025" s="1825"/>
      <c r="K3025" s="1825"/>
      <c r="L3025" s="1825"/>
      <c r="M3025" s="1825"/>
      <c r="N3025" s="1826"/>
      <c r="O3025" s="1789" t="s">
        <v>2858</v>
      </c>
      <c r="P3025" s="1790"/>
      <c r="Q3025" s="1790"/>
      <c r="R3025" s="1790"/>
      <c r="S3025" s="1791"/>
      <c r="T3025" s="1827" t="s">
        <v>2850</v>
      </c>
      <c r="U3025" s="1790"/>
      <c r="V3025" s="1790"/>
      <c r="W3025" s="1213"/>
      <c r="X3025" s="1789" t="s">
        <v>2859</v>
      </c>
      <c r="Y3025" s="1790"/>
      <c r="Z3025" s="1790"/>
      <c r="AA3025" s="1790"/>
      <c r="AB3025" s="1790"/>
      <c r="AC3025" s="1790"/>
      <c r="AD3025" s="1791"/>
      <c r="AE3025" s="1810" t="s">
        <v>2853</v>
      </c>
      <c r="AF3025" s="1828"/>
      <c r="AG3025" s="1828"/>
      <c r="AH3025" s="1213"/>
    </row>
    <row r="3026" spans="1:34" ht="16.7" customHeight="1">
      <c r="A3026" s="1223"/>
      <c r="B3026" s="1224" t="s">
        <v>1009</v>
      </c>
      <c r="C3026" s="1875" t="s">
        <v>1010</v>
      </c>
      <c r="D3026" s="1876"/>
      <c r="E3026" s="1876"/>
      <c r="F3026" s="1876"/>
      <c r="G3026" s="1876"/>
      <c r="H3026" s="1876"/>
      <c r="I3026" s="1876"/>
      <c r="J3026" s="1876"/>
      <c r="K3026" s="1876"/>
      <c r="L3026" s="1876"/>
      <c r="M3026" s="1876"/>
      <c r="N3026" s="1875"/>
      <c r="O3026" s="1885">
        <v>0</v>
      </c>
      <c r="P3026" s="1886"/>
      <c r="Q3026" s="1886"/>
      <c r="R3026" s="1886"/>
      <c r="S3026" s="1887"/>
      <c r="T3026" s="1917">
        <v>2</v>
      </c>
      <c r="U3026" s="1886"/>
      <c r="V3026" s="1886"/>
      <c r="W3026" s="1225"/>
      <c r="X3026" s="1880">
        <v>22.268799999999999</v>
      </c>
      <c r="Y3026" s="1881"/>
      <c r="Z3026" s="1881"/>
      <c r="AA3026" s="1881"/>
      <c r="AB3026" s="1881"/>
      <c r="AC3026" s="1881"/>
      <c r="AD3026" s="1882"/>
      <c r="AE3026" s="1865">
        <v>44.537599999999998</v>
      </c>
      <c r="AF3026" s="1847"/>
      <c r="AG3026" s="1847"/>
      <c r="AH3026" s="1225"/>
    </row>
    <row r="3027" spans="1:34" ht="17.45" customHeight="1">
      <c r="A3027" s="1220"/>
      <c r="B3027" s="1209" t="s">
        <v>1021</v>
      </c>
      <c r="C3027" s="1866" t="s">
        <v>1022</v>
      </c>
      <c r="D3027" s="1867"/>
      <c r="E3027" s="1867"/>
      <c r="F3027" s="1867"/>
      <c r="G3027" s="1867"/>
      <c r="H3027" s="1867"/>
      <c r="I3027" s="1867"/>
      <c r="J3027" s="1867"/>
      <c r="K3027" s="1867"/>
      <c r="L3027" s="1867"/>
      <c r="M3027" s="1867"/>
      <c r="N3027" s="1866"/>
      <c r="O3027" s="1893">
        <v>0</v>
      </c>
      <c r="P3027" s="1894"/>
      <c r="Q3027" s="1894"/>
      <c r="R3027" s="1894"/>
      <c r="S3027" s="1895"/>
      <c r="T3027" s="1918">
        <v>1</v>
      </c>
      <c r="U3027" s="1894"/>
      <c r="V3027" s="1894"/>
      <c r="W3027" s="1222"/>
      <c r="X3027" s="1871">
        <v>32.884700000000002</v>
      </c>
      <c r="Y3027" s="1872"/>
      <c r="Z3027" s="1872"/>
      <c r="AA3027" s="1872"/>
      <c r="AB3027" s="1872"/>
      <c r="AC3027" s="1872"/>
      <c r="AD3027" s="1873"/>
      <c r="AE3027" s="1874">
        <v>32.884700000000002</v>
      </c>
      <c r="AF3027" s="1843"/>
      <c r="AG3027" s="1843"/>
      <c r="AH3027" s="1222"/>
    </row>
    <row r="3028" spans="1:34" ht="17.45" customHeight="1">
      <c r="A3028" s="1792"/>
      <c r="B3028" s="1778"/>
      <c r="C3028" s="1778"/>
      <c r="D3028" s="1778"/>
      <c r="E3028" s="1778"/>
      <c r="F3028" s="1778"/>
      <c r="G3028" s="1778"/>
      <c r="H3028" s="1778"/>
      <c r="I3028" s="1846" t="s">
        <v>2860</v>
      </c>
      <c r="J3028" s="1846"/>
      <c r="K3028" s="1846"/>
      <c r="L3028" s="1846"/>
      <c r="M3028" s="1846"/>
      <c r="N3028" s="1846"/>
      <c r="O3028" s="1846"/>
      <c r="P3028" s="1846"/>
      <c r="Q3028" s="1846"/>
      <c r="R3028" s="1846"/>
      <c r="S3028" s="1846"/>
      <c r="T3028" s="1846"/>
      <c r="U3028" s="1846"/>
      <c r="V3028" s="1846"/>
      <c r="W3028" s="1846"/>
      <c r="X3028" s="1846"/>
      <c r="Y3028" s="1846"/>
      <c r="Z3028" s="1793"/>
      <c r="AA3028" s="1847">
        <v>77.422300000000007</v>
      </c>
      <c r="AB3028" s="1847"/>
      <c r="AC3028" s="1847"/>
      <c r="AD3028" s="1847"/>
      <c r="AE3028" s="1847"/>
      <c r="AF3028" s="1847"/>
      <c r="AG3028" s="1847"/>
      <c r="AH3028" s="1814"/>
    </row>
    <row r="3029" spans="1:34" ht="16.7" customHeight="1">
      <c r="A3029" s="1844"/>
      <c r="B3029" s="1309"/>
      <c r="C3029" s="1309"/>
      <c r="D3029" s="1309"/>
      <c r="E3029" s="1309"/>
      <c r="F3029" s="1309"/>
      <c r="G3029" s="1309"/>
      <c r="H3029" s="1309"/>
      <c r="I3029" s="1840" t="s">
        <v>2861</v>
      </c>
      <c r="J3029" s="1840"/>
      <c r="K3029" s="1840"/>
      <c r="L3029" s="1840"/>
      <c r="M3029" s="1840"/>
      <c r="N3029" s="1840"/>
      <c r="O3029" s="1840"/>
      <c r="P3029" s="1840"/>
      <c r="Q3029" s="1840"/>
      <c r="R3029" s="1840"/>
      <c r="S3029" s="1840"/>
      <c r="T3029" s="1840"/>
      <c r="U3029" s="1840"/>
      <c r="V3029" s="1840"/>
      <c r="W3029" s="1840"/>
      <c r="X3029" s="1840"/>
      <c r="Y3029" s="1840"/>
      <c r="Z3029" s="1309"/>
      <c r="AA3029" s="1841">
        <v>689.8039</v>
      </c>
      <c r="AB3029" s="1841"/>
      <c r="AC3029" s="1841"/>
      <c r="AD3029" s="1841"/>
      <c r="AE3029" s="1841"/>
      <c r="AF3029" s="1841"/>
      <c r="AG3029" s="1841"/>
      <c r="AH3029" s="1782"/>
    </row>
    <row r="3030" spans="1:34" ht="17.45" customHeight="1">
      <c r="A3030" s="1844"/>
      <c r="B3030" s="1309"/>
      <c r="C3030" s="1309"/>
      <c r="D3030" s="1309"/>
      <c r="E3030" s="1309"/>
      <c r="F3030" s="1309"/>
      <c r="G3030" s="1309"/>
      <c r="H3030" s="1309"/>
      <c r="I3030" s="1840" t="s">
        <v>2862</v>
      </c>
      <c r="J3030" s="1840"/>
      <c r="K3030" s="1840"/>
      <c r="L3030" s="1840"/>
      <c r="M3030" s="1840"/>
      <c r="N3030" s="1840"/>
      <c r="O3030" s="1840"/>
      <c r="P3030" s="1840"/>
      <c r="Q3030" s="1840"/>
      <c r="R3030" s="1840"/>
      <c r="S3030" s="1840"/>
      <c r="T3030" s="1840"/>
      <c r="U3030" s="1840"/>
      <c r="V3030" s="1840"/>
      <c r="W3030" s="1840"/>
      <c r="X3030" s="1840"/>
      <c r="Y3030" s="1840"/>
      <c r="Z3030" s="1309"/>
      <c r="AA3030" s="1841">
        <v>344.90199999999999</v>
      </c>
      <c r="AB3030" s="1841"/>
      <c r="AC3030" s="1841"/>
      <c r="AD3030" s="1841"/>
      <c r="AE3030" s="1841"/>
      <c r="AF3030" s="1841"/>
      <c r="AG3030" s="1841"/>
      <c r="AH3030" s="1782"/>
    </row>
    <row r="3031" spans="1:34" ht="16.7" customHeight="1">
      <c r="A3031" s="1844"/>
      <c r="B3031" s="1309"/>
      <c r="C3031" s="1309"/>
      <c r="D3031" s="1309"/>
      <c r="E3031" s="1309"/>
      <c r="F3031" s="1309"/>
      <c r="G3031" s="1309"/>
      <c r="H3031" s="1309"/>
      <c r="I3031" s="1840" t="s">
        <v>2863</v>
      </c>
      <c r="J3031" s="1840"/>
      <c r="K3031" s="1840"/>
      <c r="L3031" s="1840"/>
      <c r="M3031" s="1840"/>
      <c r="N3031" s="1840"/>
      <c r="O3031" s="1840"/>
      <c r="P3031" s="1840"/>
      <c r="Q3031" s="1840"/>
      <c r="R3031" s="1840"/>
      <c r="S3031" s="1840"/>
      <c r="T3031" s="1840"/>
      <c r="U3031" s="1840"/>
      <c r="V3031" s="1840"/>
      <c r="W3031" s="1840"/>
      <c r="X3031" s="1840"/>
      <c r="Y3031" s="1840"/>
      <c r="Z3031" s="1309"/>
      <c r="AA3031" s="1841">
        <v>0</v>
      </c>
      <c r="AB3031" s="1841"/>
      <c r="AC3031" s="1841"/>
      <c r="AD3031" s="1841"/>
      <c r="AE3031" s="1841"/>
      <c r="AF3031" s="1841"/>
      <c r="AG3031" s="1841"/>
      <c r="AH3031" s="1782"/>
    </row>
    <row r="3032" spans="1:34" ht="17.45" customHeight="1">
      <c r="A3032" s="1845"/>
      <c r="B3032" s="1799"/>
      <c r="C3032" s="1799"/>
      <c r="D3032" s="1799"/>
      <c r="E3032" s="1799"/>
      <c r="F3032" s="1799"/>
      <c r="G3032" s="1799"/>
      <c r="H3032" s="1799"/>
      <c r="I3032" s="1842" t="s">
        <v>2864</v>
      </c>
      <c r="J3032" s="1842"/>
      <c r="K3032" s="1842"/>
      <c r="L3032" s="1842"/>
      <c r="M3032" s="1842"/>
      <c r="N3032" s="1842"/>
      <c r="O3032" s="1842"/>
      <c r="P3032" s="1842"/>
      <c r="Q3032" s="1842"/>
      <c r="R3032" s="1842"/>
      <c r="S3032" s="1842"/>
      <c r="T3032" s="1842"/>
      <c r="U3032" s="1842"/>
      <c r="V3032" s="1842"/>
      <c r="W3032" s="1842"/>
      <c r="X3032" s="1842"/>
      <c r="Y3032" s="1842"/>
      <c r="Z3032" s="1799"/>
      <c r="AA3032" s="1843">
        <v>0</v>
      </c>
      <c r="AB3032" s="1843"/>
      <c r="AC3032" s="1843"/>
      <c r="AD3032" s="1843"/>
      <c r="AE3032" s="1843"/>
      <c r="AF3032" s="1843"/>
      <c r="AG3032" s="1843"/>
      <c r="AH3032" s="1800"/>
    </row>
    <row r="3033" spans="1:34" ht="17.45" customHeight="1">
      <c r="A3033" s="1801" t="s">
        <v>2865</v>
      </c>
      <c r="B3033" s="1825"/>
      <c r="C3033" s="1825"/>
      <c r="D3033" s="1825"/>
      <c r="E3033" s="1825"/>
      <c r="F3033" s="1825"/>
      <c r="G3033" s="1825"/>
      <c r="H3033" s="1825"/>
      <c r="I3033" s="1825"/>
      <c r="J3033" s="1825"/>
      <c r="K3033" s="1825"/>
      <c r="L3033" s="1825"/>
      <c r="M3033" s="1825"/>
      <c r="N3033" s="1826"/>
      <c r="O3033" s="1789" t="s">
        <v>2850</v>
      </c>
      <c r="P3033" s="1790"/>
      <c r="Q3033" s="1790"/>
      <c r="R3033" s="1790"/>
      <c r="S3033" s="1791"/>
      <c r="T3033" s="1827" t="s">
        <v>754</v>
      </c>
      <c r="U3033" s="1790"/>
      <c r="V3033" s="1790"/>
      <c r="W3033" s="1213"/>
      <c r="X3033" s="1789" t="s">
        <v>2866</v>
      </c>
      <c r="Y3033" s="1790"/>
      <c r="Z3033" s="1790"/>
      <c r="AA3033" s="1790"/>
      <c r="AB3033" s="1790"/>
      <c r="AC3033" s="1790"/>
      <c r="AD3033" s="1791"/>
      <c r="AE3033" s="1810" t="s">
        <v>2867</v>
      </c>
      <c r="AF3033" s="1828"/>
      <c r="AG3033" s="1828"/>
      <c r="AH3033" s="1213"/>
    </row>
    <row r="3034" spans="1:34" ht="16.7" customHeight="1">
      <c r="A3034" s="1792"/>
      <c r="B3034" s="1793"/>
      <c r="C3034" s="1793"/>
      <c r="D3034" s="1793"/>
      <c r="E3034" s="1793"/>
      <c r="F3034" s="1793"/>
      <c r="G3034" s="1793"/>
      <c r="H3034" s="1793"/>
      <c r="I3034" s="1794" t="s">
        <v>2869</v>
      </c>
      <c r="J3034" s="1794"/>
      <c r="K3034" s="1794"/>
      <c r="L3034" s="1794"/>
      <c r="M3034" s="1794"/>
      <c r="N3034" s="1794"/>
      <c r="O3034" s="1794"/>
      <c r="P3034" s="1794"/>
      <c r="Q3034" s="1794"/>
      <c r="R3034" s="1794"/>
      <c r="S3034" s="1794"/>
      <c r="T3034" s="1794"/>
      <c r="U3034" s="1794"/>
      <c r="V3034" s="1794"/>
      <c r="W3034" s="1794"/>
      <c r="X3034" s="1794"/>
      <c r="Y3034" s="1794"/>
      <c r="Z3034" s="1214"/>
      <c r="AA3034" s="1795">
        <v>0</v>
      </c>
      <c r="AB3034" s="1795"/>
      <c r="AC3034" s="1795"/>
      <c r="AD3034" s="1795"/>
      <c r="AE3034" s="1795"/>
      <c r="AF3034" s="1795"/>
      <c r="AG3034" s="1795"/>
      <c r="AH3034" s="1213"/>
    </row>
    <row r="3035" spans="1:34" ht="17.45" customHeight="1">
      <c r="A3035" s="1801" t="s">
        <v>2870</v>
      </c>
      <c r="B3035" s="1825"/>
      <c r="C3035" s="1825"/>
      <c r="D3035" s="1825"/>
      <c r="E3035" s="1825"/>
      <c r="F3035" s="1825"/>
      <c r="G3035" s="1825"/>
      <c r="H3035" s="1825"/>
      <c r="I3035" s="1825"/>
      <c r="J3035" s="1825"/>
      <c r="K3035" s="1825"/>
      <c r="L3035" s="1825"/>
      <c r="M3035" s="1825"/>
      <c r="N3035" s="1826"/>
      <c r="O3035" s="1789" t="s">
        <v>2850</v>
      </c>
      <c r="P3035" s="1790"/>
      <c r="Q3035" s="1790"/>
      <c r="R3035" s="1790"/>
      <c r="S3035" s="1791"/>
      <c r="T3035" s="1827" t="s">
        <v>754</v>
      </c>
      <c r="U3035" s="1790"/>
      <c r="V3035" s="1790"/>
      <c r="W3035" s="1213"/>
      <c r="X3035" s="1789" t="s">
        <v>2866</v>
      </c>
      <c r="Y3035" s="1790"/>
      <c r="Z3035" s="1790"/>
      <c r="AA3035" s="1790"/>
      <c r="AB3035" s="1790"/>
      <c r="AC3035" s="1790"/>
      <c r="AD3035" s="1791"/>
      <c r="AE3035" s="1810" t="s">
        <v>2867</v>
      </c>
      <c r="AF3035" s="1828"/>
      <c r="AG3035" s="1828"/>
      <c r="AH3035" s="1213"/>
    </row>
    <row r="3036" spans="1:34" ht="17.45" customHeight="1">
      <c r="A3036" s="1215"/>
      <c r="B3036" s="1216" t="s">
        <v>3270</v>
      </c>
      <c r="C3036" s="1829" t="s">
        <v>3271</v>
      </c>
      <c r="D3036" s="1830"/>
      <c r="E3036" s="1830"/>
      <c r="F3036" s="1830"/>
      <c r="G3036" s="1830"/>
      <c r="H3036" s="1830"/>
      <c r="I3036" s="1830"/>
      <c r="J3036" s="1830"/>
      <c r="K3036" s="1830"/>
      <c r="L3036" s="1830"/>
      <c r="M3036" s="1830"/>
      <c r="N3036" s="1829"/>
      <c r="O3036" s="1831">
        <v>1</v>
      </c>
      <c r="P3036" s="1832"/>
      <c r="Q3036" s="1832"/>
      <c r="R3036" s="1832"/>
      <c r="S3036" s="1833"/>
      <c r="T3036" s="1834" t="s">
        <v>469</v>
      </c>
      <c r="U3036" s="1835"/>
      <c r="V3036" s="1835"/>
      <c r="W3036" s="1217"/>
      <c r="X3036" s="1836">
        <v>975.6413</v>
      </c>
      <c r="Y3036" s="1837"/>
      <c r="Z3036" s="1837"/>
      <c r="AA3036" s="1837"/>
      <c r="AB3036" s="1837"/>
      <c r="AC3036" s="1837"/>
      <c r="AD3036" s="1838"/>
      <c r="AE3036" s="1839">
        <v>975.64</v>
      </c>
      <c r="AF3036" s="1795"/>
      <c r="AG3036" s="1795"/>
      <c r="AH3036" s="1217"/>
    </row>
    <row r="3037" spans="1:34" ht="16.7" customHeight="1">
      <c r="A3037" s="1792"/>
      <c r="B3037" s="1793"/>
      <c r="C3037" s="1793"/>
      <c r="D3037" s="1793"/>
      <c r="E3037" s="1793"/>
      <c r="F3037" s="1793"/>
      <c r="G3037" s="1793"/>
      <c r="H3037" s="1793"/>
      <c r="I3037" s="1794" t="s">
        <v>2871</v>
      </c>
      <c r="J3037" s="1794"/>
      <c r="K3037" s="1794"/>
      <c r="L3037" s="1794"/>
      <c r="M3037" s="1794"/>
      <c r="N3037" s="1794"/>
      <c r="O3037" s="1794"/>
      <c r="P3037" s="1794"/>
      <c r="Q3037" s="1794"/>
      <c r="R3037" s="1794"/>
      <c r="S3037" s="1794"/>
      <c r="T3037" s="1794"/>
      <c r="U3037" s="1794"/>
      <c r="V3037" s="1794"/>
      <c r="W3037" s="1794"/>
      <c r="X3037" s="1794"/>
      <c r="Y3037" s="1794"/>
      <c r="Z3037" s="1214"/>
      <c r="AA3037" s="1795">
        <v>975.64</v>
      </c>
      <c r="AB3037" s="1795"/>
      <c r="AC3037" s="1795"/>
      <c r="AD3037" s="1795"/>
      <c r="AE3037" s="1795"/>
      <c r="AF3037" s="1795"/>
      <c r="AG3037" s="1795"/>
      <c r="AH3037" s="1213"/>
    </row>
    <row r="3038" spans="1:34" ht="17.45" customHeight="1">
      <c r="A3038" s="1801" t="s">
        <v>2872</v>
      </c>
      <c r="B3038" s="1825"/>
      <c r="C3038" s="1825"/>
      <c r="D3038" s="1825"/>
      <c r="E3038" s="1825"/>
      <c r="F3038" s="1825"/>
      <c r="G3038" s="1825"/>
      <c r="H3038" s="1825"/>
      <c r="I3038" s="1825"/>
      <c r="J3038" s="1825"/>
      <c r="K3038" s="1825"/>
      <c r="L3038" s="1825"/>
      <c r="M3038" s="1825"/>
      <c r="N3038" s="1826"/>
      <c r="O3038" s="1789" t="s">
        <v>2850</v>
      </c>
      <c r="P3038" s="1790"/>
      <c r="Q3038" s="1790"/>
      <c r="R3038" s="1790"/>
      <c r="S3038" s="1791"/>
      <c r="T3038" s="1827" t="s">
        <v>754</v>
      </c>
      <c r="U3038" s="1790"/>
      <c r="V3038" s="1790"/>
      <c r="W3038" s="1213"/>
      <c r="X3038" s="1789" t="s">
        <v>2866</v>
      </c>
      <c r="Y3038" s="1790"/>
      <c r="Z3038" s="1790"/>
      <c r="AA3038" s="1790"/>
      <c r="AB3038" s="1790"/>
      <c r="AC3038" s="1790"/>
      <c r="AD3038" s="1791"/>
      <c r="AE3038" s="1810" t="s">
        <v>2867</v>
      </c>
      <c r="AF3038" s="1828"/>
      <c r="AG3038" s="1828"/>
      <c r="AH3038" s="1213"/>
    </row>
    <row r="3039" spans="1:34" ht="16.7" customHeight="1">
      <c r="A3039" s="1792"/>
      <c r="B3039" s="1793"/>
      <c r="C3039" s="1793"/>
      <c r="D3039" s="1793"/>
      <c r="E3039" s="1793"/>
      <c r="F3039" s="1793"/>
      <c r="G3039" s="1793"/>
      <c r="H3039" s="1793"/>
      <c r="I3039" s="1793"/>
      <c r="J3039" s="1793"/>
      <c r="K3039" s="1794" t="s">
        <v>2873</v>
      </c>
      <c r="L3039" s="1794"/>
      <c r="M3039" s="1794"/>
      <c r="N3039" s="1794"/>
      <c r="O3039" s="1794"/>
      <c r="P3039" s="1794"/>
      <c r="Q3039" s="1794"/>
      <c r="R3039" s="1794"/>
      <c r="S3039" s="1794"/>
      <c r="T3039" s="1794"/>
      <c r="U3039" s="1794"/>
      <c r="V3039" s="1794"/>
      <c r="W3039" s="1794"/>
      <c r="X3039" s="1794"/>
      <c r="Y3039" s="1794"/>
      <c r="Z3039" s="1794"/>
      <c r="AA3039" s="1794"/>
      <c r="AB3039" s="1214"/>
      <c r="AC3039" s="1795">
        <v>0</v>
      </c>
      <c r="AD3039" s="1795"/>
      <c r="AE3039" s="1795"/>
      <c r="AF3039" s="1795"/>
      <c r="AG3039" s="1795"/>
      <c r="AH3039" s="1213"/>
    </row>
    <row r="3040" spans="1:34" ht="17.45" customHeight="1">
      <c r="A3040" s="1801" t="s">
        <v>2874</v>
      </c>
      <c r="B3040" s="1825"/>
      <c r="C3040" s="1825"/>
      <c r="D3040" s="1825"/>
      <c r="E3040" s="1825"/>
      <c r="F3040" s="1825"/>
      <c r="G3040" s="1825"/>
      <c r="H3040" s="1825"/>
      <c r="I3040" s="1825"/>
      <c r="J3040" s="1826"/>
      <c r="K3040" s="1789" t="s">
        <v>2850</v>
      </c>
      <c r="L3040" s="1791"/>
      <c r="M3040" s="1855" t="s">
        <v>2875</v>
      </c>
      <c r="N3040" s="1856"/>
      <c r="O3040" s="1857"/>
      <c r="P3040" s="1855" t="s">
        <v>2876</v>
      </c>
      <c r="Q3040" s="1856"/>
      <c r="R3040" s="1857"/>
      <c r="S3040" s="1855" t="s">
        <v>2877</v>
      </c>
      <c r="T3040" s="1857"/>
      <c r="U3040" s="1789" t="s">
        <v>2878</v>
      </c>
      <c r="V3040" s="1790"/>
      <c r="W3040" s="1791"/>
      <c r="X3040" s="1789" t="s">
        <v>2879</v>
      </c>
      <c r="Y3040" s="1790"/>
      <c r="Z3040" s="1790"/>
      <c r="AA3040" s="1790"/>
      <c r="AB3040" s="1791"/>
      <c r="AC3040" s="1789" t="s">
        <v>2880</v>
      </c>
      <c r="AD3040" s="1791"/>
      <c r="AE3040" s="1810" t="s">
        <v>2867</v>
      </c>
      <c r="AF3040" s="1828"/>
      <c r="AG3040" s="1828"/>
      <c r="AH3040" s="1213"/>
    </row>
    <row r="3041" spans="1:34" ht="17.45" customHeight="1">
      <c r="A3041" s="1853"/>
      <c r="B3041" s="1778"/>
      <c r="C3041" s="1778"/>
      <c r="D3041" s="1778"/>
      <c r="E3041" s="1778"/>
      <c r="F3041" s="1778"/>
      <c r="G3041" s="1778"/>
      <c r="H3041" s="1778"/>
      <c r="I3041" s="1846" t="s">
        <v>2881</v>
      </c>
      <c r="J3041" s="1846"/>
      <c r="K3041" s="1846"/>
      <c r="L3041" s="1846"/>
      <c r="M3041" s="1846"/>
      <c r="N3041" s="1846"/>
      <c r="O3041" s="1846"/>
      <c r="P3041" s="1846"/>
      <c r="Q3041" s="1846"/>
      <c r="R3041" s="1846"/>
      <c r="S3041" s="1846"/>
      <c r="T3041" s="1846"/>
      <c r="U3041" s="1846"/>
      <c r="V3041" s="1846"/>
      <c r="W3041" s="1846"/>
      <c r="X3041" s="1846"/>
      <c r="Y3041" s="1846"/>
      <c r="Z3041" s="1203"/>
      <c r="AA3041" s="1847">
        <v>0</v>
      </c>
      <c r="AB3041" s="1847"/>
      <c r="AC3041" s="1847"/>
      <c r="AD3041" s="1847"/>
      <c r="AE3041" s="1847"/>
      <c r="AF3041" s="1847"/>
      <c r="AG3041" s="1847"/>
      <c r="AH3041" s="1204"/>
    </row>
    <row r="3042" spans="1:34" ht="5.0999999999999996" customHeight="1">
      <c r="A3042" s="1854"/>
      <c r="B3042" s="1309"/>
      <c r="C3042" s="1309"/>
      <c r="D3042" s="1309"/>
      <c r="E3042" s="1309"/>
      <c r="F3042" s="1309"/>
      <c r="G3042" s="1309"/>
      <c r="H3042" s="1309"/>
      <c r="I3042" s="1309"/>
      <c r="J3042" s="1309"/>
      <c r="K3042" s="1309"/>
      <c r="L3042" s="1309"/>
      <c r="M3042" s="1309"/>
      <c r="N3042" s="1309"/>
      <c r="O3042" s="1309"/>
      <c r="P3042" s="1309"/>
      <c r="Q3042" s="1309"/>
      <c r="R3042" s="1309"/>
      <c r="S3042" s="1309"/>
      <c r="T3042" s="1309"/>
      <c r="U3042" s="1309"/>
      <c r="V3042" s="1309"/>
      <c r="W3042" s="1309"/>
      <c r="X3042" s="1309"/>
      <c r="Y3042" s="1309"/>
      <c r="Z3042" s="1309"/>
      <c r="AA3042" s="1309"/>
      <c r="AB3042" s="1309"/>
      <c r="AC3042" s="1309"/>
      <c r="AD3042" s="1309"/>
      <c r="AE3042" s="1309"/>
      <c r="AF3042" s="1309"/>
      <c r="AG3042" s="1309"/>
      <c r="AH3042" s="1782"/>
    </row>
    <row r="3043" spans="1:34" ht="17.45" customHeight="1">
      <c r="A3043" s="1845"/>
      <c r="B3043" s="1799"/>
      <c r="C3043" s="1799"/>
      <c r="D3043" s="1799"/>
      <c r="E3043" s="1799"/>
      <c r="F3043" s="1799"/>
      <c r="G3043" s="1799"/>
      <c r="H3043" s="1799"/>
      <c r="I3043" s="1842" t="s">
        <v>2882</v>
      </c>
      <c r="J3043" s="1842"/>
      <c r="K3043" s="1842"/>
      <c r="L3043" s="1842"/>
      <c r="M3043" s="1842"/>
      <c r="N3043" s="1842"/>
      <c r="O3043" s="1842"/>
      <c r="P3043" s="1842"/>
      <c r="Q3043" s="1842"/>
      <c r="R3043" s="1842"/>
      <c r="S3043" s="1842"/>
      <c r="T3043" s="1842"/>
      <c r="U3043" s="1842"/>
      <c r="V3043" s="1842"/>
      <c r="W3043" s="1842"/>
      <c r="X3043" s="1842"/>
      <c r="Y3043" s="1842"/>
      <c r="Z3043" s="1212"/>
      <c r="AA3043" s="1848">
        <v>1320.54</v>
      </c>
      <c r="AB3043" s="1848"/>
      <c r="AC3043" s="1848"/>
      <c r="AD3043" s="1848"/>
      <c r="AE3043" s="1848"/>
      <c r="AF3043" s="1848"/>
      <c r="AG3043" s="1848"/>
      <c r="AH3043" s="1208"/>
    </row>
    <row r="3044" spans="1:34" ht="45.75" customHeight="1">
      <c r="A3044" s="1849" t="s">
        <v>2883</v>
      </c>
      <c r="B3044" s="1850"/>
      <c r="C3044" s="1850"/>
      <c r="D3044" s="1850"/>
      <c r="E3044" s="1851"/>
      <c r="F3044" s="1852"/>
      <c r="G3044" s="1852"/>
      <c r="H3044" s="1852"/>
      <c r="I3044" s="1852"/>
      <c r="J3044" s="1852"/>
      <c r="K3044" s="1852"/>
      <c r="L3044" s="1852"/>
      <c r="M3044" s="1852"/>
      <c r="N3044" s="1852"/>
      <c r="O3044" s="1852"/>
      <c r="P3044" s="1852"/>
      <c r="Q3044" s="1852"/>
      <c r="R3044" s="1852"/>
      <c r="S3044" s="1852"/>
      <c r="T3044" s="1852"/>
      <c r="U3044" s="1852"/>
      <c r="V3044" s="1852"/>
      <c r="W3044" s="1852"/>
      <c r="X3044" s="1852"/>
      <c r="Y3044" s="1852"/>
      <c r="Z3044" s="1852"/>
      <c r="AA3044" s="1852"/>
      <c r="AB3044" s="1852"/>
      <c r="AC3044" s="1852"/>
      <c r="AD3044" s="1852"/>
      <c r="AE3044" s="1852"/>
      <c r="AF3044" s="1852"/>
      <c r="AG3044" s="1852"/>
      <c r="AH3044" s="1851"/>
    </row>
    <row r="3045" spans="1:34" ht="103.9" customHeight="1">
      <c r="A3045" s="1218"/>
      <c r="AH3045" s="1219"/>
    </row>
    <row r="3046" spans="1:34" ht="103.9" customHeight="1">
      <c r="A3046" s="1220"/>
      <c r="B3046" s="1221"/>
      <c r="C3046" s="1221"/>
      <c r="D3046" s="1221"/>
      <c r="E3046" s="1221"/>
      <c r="F3046" s="1221"/>
      <c r="G3046" s="1221"/>
      <c r="H3046" s="1221"/>
      <c r="I3046" s="1221"/>
      <c r="J3046" s="1221"/>
      <c r="K3046" s="1221"/>
      <c r="L3046" s="1221"/>
      <c r="M3046" s="1221"/>
      <c r="N3046" s="1221"/>
      <c r="O3046" s="1221"/>
      <c r="P3046" s="1221"/>
      <c r="Q3046" s="1221"/>
      <c r="R3046" s="1221"/>
      <c r="S3046" s="1221"/>
      <c r="T3046" s="1221"/>
      <c r="U3046" s="1221"/>
      <c r="V3046" s="1221"/>
      <c r="W3046" s="1221"/>
      <c r="X3046" s="1221"/>
      <c r="Y3046" s="1221"/>
      <c r="Z3046" s="1221"/>
      <c r="AA3046" s="1221"/>
      <c r="AB3046" s="1221"/>
      <c r="AC3046" s="1221"/>
      <c r="AD3046" s="1221"/>
      <c r="AE3046" s="1221"/>
      <c r="AF3046" s="1221"/>
      <c r="AG3046" s="1221"/>
      <c r="AH3046" s="1222"/>
    </row>
    <row r="3047" spans="1:34" ht="5.0999999999999996" customHeight="1">
      <c r="A3047" s="1777"/>
      <c r="B3047" s="1778"/>
      <c r="C3047" s="1778"/>
      <c r="D3047" s="1778"/>
      <c r="E3047" s="1778"/>
      <c r="F3047" s="1778"/>
      <c r="G3047" s="1778"/>
      <c r="H3047" s="1778"/>
      <c r="I3047" s="1778"/>
      <c r="J3047" s="1778"/>
      <c r="K3047" s="1778"/>
      <c r="L3047" s="1778"/>
      <c r="M3047" s="1778"/>
      <c r="N3047" s="1778"/>
      <c r="O3047" s="1778"/>
      <c r="P3047" s="1778"/>
      <c r="Q3047" s="1778"/>
      <c r="R3047" s="1778"/>
      <c r="S3047" s="1778"/>
      <c r="T3047" s="1778"/>
      <c r="U3047" s="1778"/>
      <c r="V3047" s="1778"/>
      <c r="W3047" s="1778"/>
      <c r="X3047" s="1778"/>
      <c r="Y3047" s="1778"/>
      <c r="Z3047" s="1778"/>
      <c r="AA3047" s="1778"/>
      <c r="AB3047" s="1778"/>
      <c r="AC3047" s="1778"/>
      <c r="AD3047" s="1778"/>
      <c r="AE3047" s="1778"/>
      <c r="AF3047" s="1778"/>
      <c r="AG3047" s="1778"/>
      <c r="AH3047" s="1779"/>
    </row>
    <row r="3048" spans="1:34" ht="11.65" customHeight="1">
      <c r="A3048" s="1780" t="s">
        <v>2834</v>
      </c>
      <c r="B3048" s="1310"/>
      <c r="C3048" s="1310"/>
      <c r="D3048" s="1310"/>
      <c r="E3048" s="1310"/>
      <c r="F3048" s="1310"/>
      <c r="G3048" s="1310"/>
      <c r="H3048" s="1310"/>
      <c r="I3048" s="1310"/>
      <c r="J3048" s="1310"/>
      <c r="K3048" s="1310"/>
      <c r="L3048" s="1310"/>
      <c r="M3048" s="1310"/>
      <c r="N3048" s="1310"/>
      <c r="O3048" s="1310"/>
      <c r="P3048" s="1310"/>
      <c r="Q3048" s="1310"/>
      <c r="R3048" s="1310"/>
      <c r="S3048" s="1310"/>
      <c r="T3048" s="1310"/>
      <c r="U3048" s="1310"/>
      <c r="V3048" s="1310"/>
      <c r="W3048" s="1310"/>
      <c r="X3048" s="1310"/>
      <c r="Y3048" s="1310"/>
      <c r="Z3048" s="1310"/>
      <c r="AA3048" s="1310"/>
      <c r="AB3048" s="1310"/>
      <c r="AC3048" s="1310"/>
      <c r="AD3048" s="1309"/>
      <c r="AE3048" s="1309"/>
      <c r="AF3048" s="1781" t="s">
        <v>3272</v>
      </c>
      <c r="AG3048" s="1781"/>
      <c r="AH3048" s="1782"/>
    </row>
    <row r="3049" spans="1:34" ht="5.85" customHeight="1">
      <c r="A3049" s="1780"/>
      <c r="B3049" s="1310"/>
      <c r="C3049" s="1310"/>
      <c r="D3049" s="1310"/>
      <c r="E3049" s="1310"/>
      <c r="F3049" s="1310"/>
      <c r="G3049" s="1310"/>
      <c r="H3049" s="1310"/>
      <c r="I3049" s="1310"/>
      <c r="J3049" s="1310"/>
      <c r="K3049" s="1310"/>
      <c r="L3049" s="1310"/>
      <c r="M3049" s="1310"/>
      <c r="N3049" s="1310"/>
      <c r="O3049" s="1310"/>
      <c r="P3049" s="1310"/>
      <c r="Q3049" s="1310"/>
      <c r="R3049" s="1310"/>
      <c r="S3049" s="1310"/>
      <c r="T3049" s="1310"/>
      <c r="U3049" s="1310"/>
      <c r="V3049" s="1310"/>
      <c r="W3049" s="1310"/>
      <c r="X3049" s="1310"/>
      <c r="Y3049" s="1310"/>
      <c r="Z3049" s="1310"/>
      <c r="AA3049" s="1310"/>
      <c r="AB3049" s="1310"/>
      <c r="AC3049" s="1310"/>
      <c r="AD3049" s="1311"/>
      <c r="AE3049" s="1311"/>
      <c r="AF3049" s="1311"/>
      <c r="AG3049" s="1311"/>
      <c r="AH3049" s="1782"/>
    </row>
    <row r="3050" spans="1:34" ht="11.65" customHeight="1">
      <c r="A3050" s="1783" t="s">
        <v>2836</v>
      </c>
      <c r="B3050" s="1784"/>
      <c r="C3050" s="1784"/>
      <c r="D3050" s="1784"/>
      <c r="E3050" s="1784"/>
      <c r="F3050" s="1784"/>
      <c r="G3050" s="1784"/>
      <c r="H3050" s="1784"/>
      <c r="I3050" s="1784"/>
      <c r="J3050" s="1784"/>
      <c r="K3050" s="1784"/>
      <c r="L3050" s="1784"/>
      <c r="M3050" s="1784"/>
      <c r="N3050" s="1784"/>
      <c r="O3050" s="1784"/>
      <c r="P3050" s="1784"/>
      <c r="Q3050" s="1784"/>
      <c r="R3050" s="1784"/>
      <c r="S3050" s="1784"/>
      <c r="T3050" s="1784"/>
      <c r="U3050" s="1784"/>
      <c r="V3050" s="1784"/>
      <c r="W3050" s="1784"/>
      <c r="X3050" s="1784"/>
      <c r="Y3050" s="1784"/>
      <c r="Z3050" s="1784"/>
      <c r="AA3050" s="1784"/>
      <c r="AB3050" s="1784"/>
      <c r="AC3050" s="1784"/>
      <c r="AD3050" s="1311"/>
      <c r="AE3050" s="1311"/>
      <c r="AF3050" s="1311"/>
      <c r="AG3050" s="1311"/>
      <c r="AH3050" s="1782"/>
    </row>
    <row r="3051" spans="1:34" ht="22.5" customHeight="1">
      <c r="A3051" s="1785" t="s">
        <v>2837</v>
      </c>
      <c r="B3051" s="1786"/>
      <c r="C3051" s="1786"/>
      <c r="D3051" s="1786"/>
      <c r="E3051" s="1786"/>
      <c r="F3051" s="1786"/>
      <c r="G3051" s="1786"/>
      <c r="H3051" s="1786"/>
      <c r="I3051" s="1786"/>
      <c r="J3051" s="1786"/>
      <c r="K3051" s="1786"/>
      <c r="L3051" s="1786"/>
      <c r="M3051" s="1786"/>
      <c r="N3051" s="1786"/>
      <c r="O3051" s="1786"/>
      <c r="P3051" s="1786"/>
      <c r="Q3051" s="1786"/>
      <c r="R3051" s="1786"/>
      <c r="S3051" s="1786"/>
      <c r="T3051" s="1786"/>
      <c r="U3051" s="1786"/>
      <c r="V3051" s="1786"/>
      <c r="W3051" s="1786"/>
      <c r="X3051" s="1786"/>
      <c r="Y3051" s="1786"/>
      <c r="Z3051" s="1786"/>
      <c r="AA3051" s="1786"/>
      <c r="AB3051" s="1786"/>
      <c r="AC3051" s="1786"/>
      <c r="AD3051" s="1311"/>
      <c r="AE3051" s="1311"/>
      <c r="AF3051" s="1311"/>
      <c r="AG3051" s="1311"/>
      <c r="AH3051" s="1782"/>
    </row>
    <row r="3052" spans="1:34" ht="5.85" customHeight="1">
      <c r="A3052" s="1787" t="s">
        <v>2838</v>
      </c>
      <c r="B3052" s="1788"/>
      <c r="C3052" s="1788"/>
      <c r="D3052" s="1788"/>
      <c r="E3052" s="1788"/>
      <c r="F3052" s="1788"/>
      <c r="G3052" s="1788"/>
      <c r="H3052" s="1788"/>
      <c r="I3052" s="1788"/>
      <c r="J3052" s="1788"/>
      <c r="K3052" s="1788"/>
      <c r="L3052" s="1788"/>
      <c r="M3052" s="1788"/>
      <c r="N3052" s="1788"/>
      <c r="O3052" s="1788"/>
      <c r="P3052" s="1788"/>
      <c r="Q3052" s="1788"/>
      <c r="R3052" s="1788"/>
      <c r="S3052" s="1788"/>
      <c r="T3052" s="1788"/>
      <c r="U3052" s="1788"/>
      <c r="V3052" s="1788"/>
      <c r="W3052" s="1788"/>
      <c r="X3052" s="1788"/>
      <c r="Y3052" s="1788"/>
      <c r="Z3052" s="1788"/>
      <c r="AA3052" s="1788"/>
      <c r="AB3052" s="1788"/>
      <c r="AC3052" s="1788"/>
      <c r="AD3052" s="1311"/>
      <c r="AE3052" s="1311"/>
      <c r="AF3052" s="1311"/>
      <c r="AG3052" s="1311"/>
      <c r="AH3052" s="1782"/>
    </row>
    <row r="3053" spans="1:34" ht="5.85" customHeight="1">
      <c r="A3053" s="1787"/>
      <c r="B3053" s="1788"/>
      <c r="C3053" s="1788"/>
      <c r="D3053" s="1788"/>
      <c r="E3053" s="1788"/>
      <c r="F3053" s="1788"/>
      <c r="G3053" s="1788"/>
      <c r="H3053" s="1788"/>
      <c r="I3053" s="1788"/>
      <c r="J3053" s="1788"/>
      <c r="K3053" s="1788"/>
      <c r="L3053" s="1788"/>
      <c r="M3053" s="1788"/>
      <c r="N3053" s="1788"/>
      <c r="O3053" s="1788"/>
      <c r="P3053" s="1788"/>
      <c r="Q3053" s="1788"/>
      <c r="R3053" s="1788"/>
      <c r="S3053" s="1788"/>
      <c r="T3053" s="1788"/>
      <c r="U3053" s="1788"/>
      <c r="V3053" s="1788"/>
      <c r="W3053" s="1788"/>
      <c r="X3053" s="1788"/>
      <c r="Y3053" s="1788"/>
      <c r="Z3053" s="1788"/>
      <c r="AA3053" s="1788"/>
      <c r="AB3053" s="1788"/>
      <c r="AC3053" s="1788"/>
      <c r="AD3053" s="1782"/>
      <c r="AE3053" s="1309"/>
      <c r="AF3053" s="1309"/>
      <c r="AG3053" s="1309"/>
      <c r="AH3053" s="1782"/>
    </row>
    <row r="3054" spans="1:34" ht="11.65" customHeight="1">
      <c r="A3054" s="1787" t="s">
        <v>2839</v>
      </c>
      <c r="B3054" s="1788"/>
      <c r="C3054" s="1788"/>
      <c r="D3054" s="1788"/>
      <c r="E3054" s="1788"/>
      <c r="F3054" s="1788"/>
      <c r="G3054" s="1788"/>
      <c r="H3054" s="1788"/>
      <c r="I3054" s="1788"/>
      <c r="J3054" s="1788"/>
      <c r="K3054" s="1788"/>
      <c r="L3054" s="1788"/>
      <c r="M3054" s="1788"/>
      <c r="N3054" s="1788"/>
      <c r="O3054" s="1788"/>
      <c r="P3054" s="1788"/>
      <c r="Q3054" s="1788"/>
      <c r="R3054" s="1788"/>
      <c r="S3054" s="1788"/>
      <c r="T3054" s="1788"/>
      <c r="U3054" s="1788"/>
      <c r="V3054" s="1788"/>
      <c r="W3054" s="1788"/>
      <c r="X3054" s="1788"/>
      <c r="Y3054" s="1788"/>
      <c r="Z3054" s="1788"/>
      <c r="AA3054" s="1788"/>
      <c r="AB3054" s="1788"/>
      <c r="AC3054" s="1788"/>
      <c r="AD3054" s="1818" t="s">
        <v>2840</v>
      </c>
      <c r="AE3054" s="1818"/>
      <c r="AF3054" s="1206">
        <v>21.23</v>
      </c>
      <c r="AG3054" s="1207" t="s">
        <v>5</v>
      </c>
      <c r="AH3054" s="1800"/>
    </row>
    <row r="3055" spans="1:34" ht="11.65" customHeight="1">
      <c r="A3055" s="1819" t="s">
        <v>2841</v>
      </c>
      <c r="B3055" s="1820"/>
      <c r="C3055" s="1820"/>
      <c r="D3055" s="1820"/>
      <c r="E3055" s="1820"/>
      <c r="F3055" s="1820"/>
      <c r="G3055" s="1820"/>
      <c r="H3055" s="1820"/>
      <c r="I3055" s="1820"/>
      <c r="J3055" s="1820"/>
      <c r="K3055" s="1820"/>
      <c r="L3055" s="1820"/>
      <c r="M3055" s="1820"/>
      <c r="N3055" s="1820"/>
      <c r="O3055" s="1820"/>
      <c r="P3055" s="1820"/>
      <c r="Q3055" s="1820"/>
      <c r="R3055" s="1820"/>
      <c r="S3055" s="1820"/>
      <c r="T3055" s="1820"/>
      <c r="U3055" s="1820"/>
      <c r="V3055" s="1820"/>
      <c r="W3055" s="1820"/>
      <c r="X3055" s="1820"/>
      <c r="Y3055" s="1820"/>
      <c r="Z3055" s="1820"/>
      <c r="AA3055" s="1820"/>
      <c r="AB3055" s="1820"/>
      <c r="AC3055" s="1820"/>
      <c r="AD3055" s="1821" t="s">
        <v>2842</v>
      </c>
      <c r="AE3055" s="1821"/>
      <c r="AF3055" s="1210">
        <v>15</v>
      </c>
      <c r="AG3055" s="1211" t="s">
        <v>5</v>
      </c>
      <c r="AH3055" s="1800"/>
    </row>
    <row r="3056" spans="1:34" ht="16.7" customHeight="1">
      <c r="A3056" s="1822" t="s">
        <v>2843</v>
      </c>
      <c r="B3056" s="1802"/>
      <c r="C3056" s="1802"/>
      <c r="D3056" s="1778"/>
      <c r="E3056" s="1823" t="s">
        <v>2705</v>
      </c>
      <c r="F3056" s="1823"/>
      <c r="G3056" s="1823"/>
      <c r="H3056" s="1823"/>
      <c r="I3056" s="1823"/>
      <c r="J3056" s="1823"/>
      <c r="K3056" s="1823"/>
      <c r="L3056" s="1823"/>
      <c r="M3056" s="1823"/>
      <c r="N3056" s="1823"/>
      <c r="O3056" s="1823"/>
      <c r="P3056" s="1823"/>
      <c r="Q3056" s="1823"/>
      <c r="R3056" s="1823"/>
      <c r="S3056" s="1823"/>
      <c r="T3056" s="1823"/>
      <c r="U3056" s="1823"/>
      <c r="V3056" s="1823"/>
      <c r="W3056" s="1823"/>
      <c r="X3056" s="1823"/>
      <c r="Y3056" s="1823"/>
      <c r="Z3056" s="1823"/>
      <c r="AA3056" s="1823"/>
      <c r="AB3056" s="1823"/>
      <c r="AC3056" s="1823"/>
      <c r="AD3056" s="1823"/>
      <c r="AE3056" s="1823"/>
      <c r="AF3056" s="1823"/>
      <c r="AG3056" s="1823"/>
      <c r="AH3056" s="1779"/>
    </row>
    <row r="3057" spans="1:34" ht="17.45" customHeight="1">
      <c r="A3057" s="1824" t="s">
        <v>2844</v>
      </c>
      <c r="B3057" s="1816"/>
      <c r="C3057" s="1816"/>
      <c r="D3057" s="1309"/>
      <c r="E3057" s="1815" t="s">
        <v>2704</v>
      </c>
      <c r="F3057" s="1815"/>
      <c r="G3057" s="1111"/>
      <c r="H3057" s="1796" t="s">
        <v>2845</v>
      </c>
      <c r="I3057" s="1796"/>
      <c r="J3057" s="1796" t="s">
        <v>495</v>
      </c>
      <c r="K3057" s="1796"/>
      <c r="L3057" s="1309"/>
      <c r="M3057" s="1309"/>
      <c r="N3057" s="1816" t="s">
        <v>2846</v>
      </c>
      <c r="O3057" s="1816"/>
      <c r="P3057" s="1816"/>
      <c r="Q3057" s="1816"/>
      <c r="R3057" s="1817">
        <v>6</v>
      </c>
      <c r="S3057" s="1817"/>
      <c r="T3057" s="1817"/>
      <c r="U3057" s="1817"/>
      <c r="V3057" s="1309"/>
      <c r="W3057" s="1309"/>
      <c r="X3057" s="1309"/>
      <c r="Y3057" s="1796" t="s">
        <v>2847</v>
      </c>
      <c r="Z3057" s="1796"/>
      <c r="AA3057" s="1796"/>
      <c r="AB3057" s="1796"/>
      <c r="AC3057" s="1796"/>
      <c r="AD3057" s="1796"/>
      <c r="AE3057" s="1796"/>
      <c r="AF3057" s="1797" t="s">
        <v>2848</v>
      </c>
      <c r="AG3057" s="1797"/>
      <c r="AH3057" s="1782"/>
    </row>
    <row r="3058" spans="1:34" ht="5.85" customHeight="1">
      <c r="A3058" s="1798"/>
      <c r="B3058" s="1799"/>
      <c r="C3058" s="1799"/>
      <c r="D3058" s="1799"/>
      <c r="E3058" s="1799"/>
      <c r="F3058" s="1799"/>
      <c r="G3058" s="1799"/>
      <c r="H3058" s="1799"/>
      <c r="I3058" s="1799"/>
      <c r="J3058" s="1799"/>
      <c r="K3058" s="1799"/>
      <c r="L3058" s="1799"/>
      <c r="M3058" s="1799"/>
      <c r="N3058" s="1799"/>
      <c r="O3058" s="1799"/>
      <c r="P3058" s="1799"/>
      <c r="Q3058" s="1799"/>
      <c r="R3058" s="1799"/>
      <c r="S3058" s="1799"/>
      <c r="T3058" s="1799"/>
      <c r="U3058" s="1799"/>
      <c r="V3058" s="1799"/>
      <c r="W3058" s="1799"/>
      <c r="X3058" s="1799"/>
      <c r="Y3058" s="1799"/>
      <c r="Z3058" s="1799"/>
      <c r="AA3058" s="1799"/>
      <c r="AB3058" s="1799"/>
      <c r="AC3058" s="1799"/>
      <c r="AD3058" s="1799"/>
      <c r="AE3058" s="1799"/>
      <c r="AF3058" s="1799"/>
      <c r="AG3058" s="1799"/>
      <c r="AH3058" s="1800"/>
    </row>
    <row r="3059" spans="1:34" ht="16.7" customHeight="1">
      <c r="A3059" s="1801" t="s">
        <v>2849</v>
      </c>
      <c r="B3059" s="1802"/>
      <c r="C3059" s="1802"/>
      <c r="D3059" s="1802"/>
      <c r="E3059" s="1802"/>
      <c r="F3059" s="1802"/>
      <c r="G3059" s="1802"/>
      <c r="H3059" s="1802"/>
      <c r="I3059" s="1802"/>
      <c r="J3059" s="1803"/>
      <c r="K3059" s="1789" t="s">
        <v>2850</v>
      </c>
      <c r="L3059" s="1807"/>
      <c r="M3059" s="1789" t="s">
        <v>2851</v>
      </c>
      <c r="N3059" s="1790"/>
      <c r="O3059" s="1790"/>
      <c r="P3059" s="1790"/>
      <c r="Q3059" s="1790"/>
      <c r="R3059" s="1790"/>
      <c r="S3059" s="1790"/>
      <c r="T3059" s="1791"/>
      <c r="U3059" s="1789" t="s">
        <v>2852</v>
      </c>
      <c r="V3059" s="1790"/>
      <c r="W3059" s="1790"/>
      <c r="X3059" s="1790"/>
      <c r="Y3059" s="1790"/>
      <c r="Z3059" s="1790"/>
      <c r="AA3059" s="1790"/>
      <c r="AB3059" s="1790"/>
      <c r="AC3059" s="1790"/>
      <c r="AD3059" s="1791"/>
      <c r="AE3059" s="1810" t="s">
        <v>2853</v>
      </c>
      <c r="AF3059" s="1811"/>
      <c r="AG3059" s="1811"/>
      <c r="AH3059" s="1814"/>
    </row>
    <row r="3060" spans="1:34" ht="17.45" customHeight="1">
      <c r="A3060" s="1804"/>
      <c r="B3060" s="1805"/>
      <c r="C3060" s="1805"/>
      <c r="D3060" s="1805"/>
      <c r="E3060" s="1805"/>
      <c r="F3060" s="1805"/>
      <c r="G3060" s="1805"/>
      <c r="H3060" s="1805"/>
      <c r="I3060" s="1805"/>
      <c r="J3060" s="1806"/>
      <c r="K3060" s="1808"/>
      <c r="L3060" s="1809"/>
      <c r="M3060" s="1789" t="s">
        <v>2854</v>
      </c>
      <c r="N3060" s="1790"/>
      <c r="O3060" s="1790"/>
      <c r="P3060" s="1791"/>
      <c r="Q3060" s="1789" t="s">
        <v>2855</v>
      </c>
      <c r="R3060" s="1790"/>
      <c r="S3060" s="1790"/>
      <c r="T3060" s="1791"/>
      <c r="U3060" s="1789" t="s">
        <v>2854</v>
      </c>
      <c r="V3060" s="1790"/>
      <c r="W3060" s="1790"/>
      <c r="X3060" s="1790"/>
      <c r="Y3060" s="1790"/>
      <c r="Z3060" s="1791"/>
      <c r="AA3060" s="1789" t="s">
        <v>2855</v>
      </c>
      <c r="AB3060" s="1790"/>
      <c r="AC3060" s="1790"/>
      <c r="AD3060" s="1791"/>
      <c r="AE3060" s="1812"/>
      <c r="AF3060" s="1813"/>
      <c r="AG3060" s="1813"/>
      <c r="AH3060" s="1800"/>
    </row>
    <row r="3061" spans="1:34" ht="17.45" customHeight="1">
      <c r="A3061" s="1215"/>
      <c r="B3061" s="1216" t="s">
        <v>1498</v>
      </c>
      <c r="C3061" s="1829" t="s">
        <v>3245</v>
      </c>
      <c r="D3061" s="1830"/>
      <c r="E3061" s="1830"/>
      <c r="F3061" s="1830"/>
      <c r="G3061" s="1830"/>
      <c r="H3061" s="1830"/>
      <c r="I3061" s="1830"/>
      <c r="J3061" s="1829"/>
      <c r="K3061" s="1862">
        <v>1</v>
      </c>
      <c r="L3061" s="1863"/>
      <c r="M3061" s="1862">
        <v>0.3</v>
      </c>
      <c r="N3061" s="1864"/>
      <c r="O3061" s="1864"/>
      <c r="P3061" s="1863"/>
      <c r="Q3061" s="1862">
        <v>0.7</v>
      </c>
      <c r="R3061" s="1864"/>
      <c r="S3061" s="1864"/>
      <c r="T3061" s="1863"/>
      <c r="U3061" s="1859">
        <v>174.39490000000001</v>
      </c>
      <c r="V3061" s="1860"/>
      <c r="W3061" s="1860"/>
      <c r="X3061" s="1860"/>
      <c r="Y3061" s="1860"/>
      <c r="Z3061" s="1861"/>
      <c r="AA3061" s="1859">
        <v>72.1922</v>
      </c>
      <c r="AB3061" s="1860"/>
      <c r="AC3061" s="1860"/>
      <c r="AD3061" s="1861"/>
      <c r="AE3061" s="1839">
        <v>102.85299999999999</v>
      </c>
      <c r="AF3061" s="1795"/>
      <c r="AG3061" s="1795"/>
      <c r="AH3061" s="1217"/>
    </row>
    <row r="3062" spans="1:34" ht="16.7" customHeight="1">
      <c r="A3062" s="1792"/>
      <c r="B3062" s="1793"/>
      <c r="C3062" s="1793"/>
      <c r="D3062" s="1793"/>
      <c r="E3062" s="1793"/>
      <c r="F3062" s="1793"/>
      <c r="G3062" s="1793"/>
      <c r="H3062" s="1793"/>
      <c r="I3062" s="1793"/>
      <c r="J3062" s="1793"/>
      <c r="K3062" s="1794" t="s">
        <v>2856</v>
      </c>
      <c r="L3062" s="1794"/>
      <c r="M3062" s="1794"/>
      <c r="N3062" s="1794"/>
      <c r="O3062" s="1794"/>
      <c r="P3062" s="1794"/>
      <c r="Q3062" s="1794"/>
      <c r="R3062" s="1794"/>
      <c r="S3062" s="1794"/>
      <c r="T3062" s="1794"/>
      <c r="U3062" s="1794"/>
      <c r="V3062" s="1794"/>
      <c r="W3062" s="1794"/>
      <c r="X3062" s="1794"/>
      <c r="Y3062" s="1794"/>
      <c r="Z3062" s="1794"/>
      <c r="AA3062" s="1795">
        <v>102.85299999999999</v>
      </c>
      <c r="AB3062" s="1795"/>
      <c r="AC3062" s="1795"/>
      <c r="AD3062" s="1795"/>
      <c r="AE3062" s="1795"/>
      <c r="AF3062" s="1795"/>
      <c r="AG3062" s="1795"/>
      <c r="AH3062" s="1213"/>
    </row>
    <row r="3063" spans="1:34" ht="17.45" customHeight="1">
      <c r="A3063" s="1801" t="s">
        <v>2857</v>
      </c>
      <c r="B3063" s="1825"/>
      <c r="C3063" s="1825"/>
      <c r="D3063" s="1825"/>
      <c r="E3063" s="1825"/>
      <c r="F3063" s="1825"/>
      <c r="G3063" s="1825"/>
      <c r="H3063" s="1825"/>
      <c r="I3063" s="1825"/>
      <c r="J3063" s="1825"/>
      <c r="K3063" s="1825"/>
      <c r="L3063" s="1825"/>
      <c r="M3063" s="1825"/>
      <c r="N3063" s="1826"/>
      <c r="O3063" s="1789" t="s">
        <v>2858</v>
      </c>
      <c r="P3063" s="1790"/>
      <c r="Q3063" s="1790"/>
      <c r="R3063" s="1790"/>
      <c r="S3063" s="1791"/>
      <c r="T3063" s="1827" t="s">
        <v>2850</v>
      </c>
      <c r="U3063" s="1790"/>
      <c r="V3063" s="1790"/>
      <c r="W3063" s="1213"/>
      <c r="X3063" s="1789" t="s">
        <v>2859</v>
      </c>
      <c r="Y3063" s="1790"/>
      <c r="Z3063" s="1790"/>
      <c r="AA3063" s="1790"/>
      <c r="AB3063" s="1790"/>
      <c r="AC3063" s="1790"/>
      <c r="AD3063" s="1791"/>
      <c r="AE3063" s="1810" t="s">
        <v>2853</v>
      </c>
      <c r="AF3063" s="1828"/>
      <c r="AG3063" s="1828"/>
      <c r="AH3063" s="1213"/>
    </row>
    <row r="3064" spans="1:34" ht="16.7" customHeight="1">
      <c r="A3064" s="1223"/>
      <c r="B3064" s="1224" t="s">
        <v>1009</v>
      </c>
      <c r="C3064" s="1875" t="s">
        <v>1010</v>
      </c>
      <c r="D3064" s="1876"/>
      <c r="E3064" s="1876"/>
      <c r="F3064" s="1876"/>
      <c r="G3064" s="1876"/>
      <c r="H3064" s="1876"/>
      <c r="I3064" s="1876"/>
      <c r="J3064" s="1876"/>
      <c r="K3064" s="1876"/>
      <c r="L3064" s="1876"/>
      <c r="M3064" s="1876"/>
      <c r="N3064" s="1875"/>
      <c r="O3064" s="1885">
        <v>0</v>
      </c>
      <c r="P3064" s="1886"/>
      <c r="Q3064" s="1886"/>
      <c r="R3064" s="1886"/>
      <c r="S3064" s="1887"/>
      <c r="T3064" s="1917">
        <v>1</v>
      </c>
      <c r="U3064" s="1886"/>
      <c r="V3064" s="1886"/>
      <c r="W3064" s="1225"/>
      <c r="X3064" s="1880">
        <v>22.268799999999999</v>
      </c>
      <c r="Y3064" s="1881"/>
      <c r="Z3064" s="1881"/>
      <c r="AA3064" s="1881"/>
      <c r="AB3064" s="1881"/>
      <c r="AC3064" s="1881"/>
      <c r="AD3064" s="1882"/>
      <c r="AE3064" s="1865">
        <v>22.268799999999999</v>
      </c>
      <c r="AF3064" s="1847"/>
      <c r="AG3064" s="1847"/>
      <c r="AH3064" s="1225"/>
    </row>
    <row r="3065" spans="1:34" ht="17.45" customHeight="1">
      <c r="A3065" s="1220"/>
      <c r="B3065" s="1209" t="s">
        <v>1021</v>
      </c>
      <c r="C3065" s="1866" t="s">
        <v>1022</v>
      </c>
      <c r="D3065" s="1867"/>
      <c r="E3065" s="1867"/>
      <c r="F3065" s="1867"/>
      <c r="G3065" s="1867"/>
      <c r="H3065" s="1867"/>
      <c r="I3065" s="1867"/>
      <c r="J3065" s="1867"/>
      <c r="K3065" s="1867"/>
      <c r="L3065" s="1867"/>
      <c r="M3065" s="1867"/>
      <c r="N3065" s="1866"/>
      <c r="O3065" s="1893">
        <v>0</v>
      </c>
      <c r="P3065" s="1894"/>
      <c r="Q3065" s="1894"/>
      <c r="R3065" s="1894"/>
      <c r="S3065" s="1895"/>
      <c r="T3065" s="1918">
        <v>1</v>
      </c>
      <c r="U3065" s="1894"/>
      <c r="V3065" s="1894"/>
      <c r="W3065" s="1222"/>
      <c r="X3065" s="1871">
        <v>32.884700000000002</v>
      </c>
      <c r="Y3065" s="1872"/>
      <c r="Z3065" s="1872"/>
      <c r="AA3065" s="1872"/>
      <c r="AB3065" s="1872"/>
      <c r="AC3065" s="1872"/>
      <c r="AD3065" s="1873"/>
      <c r="AE3065" s="1874">
        <v>32.884700000000002</v>
      </c>
      <c r="AF3065" s="1843"/>
      <c r="AG3065" s="1843"/>
      <c r="AH3065" s="1222"/>
    </row>
    <row r="3066" spans="1:34" ht="17.45" customHeight="1">
      <c r="A3066" s="1792"/>
      <c r="B3066" s="1778"/>
      <c r="C3066" s="1778"/>
      <c r="D3066" s="1778"/>
      <c r="E3066" s="1778"/>
      <c r="F3066" s="1778"/>
      <c r="G3066" s="1778"/>
      <c r="H3066" s="1778"/>
      <c r="I3066" s="1846" t="s">
        <v>2860</v>
      </c>
      <c r="J3066" s="1846"/>
      <c r="K3066" s="1846"/>
      <c r="L3066" s="1846"/>
      <c r="M3066" s="1846"/>
      <c r="N3066" s="1846"/>
      <c r="O3066" s="1846"/>
      <c r="P3066" s="1846"/>
      <c r="Q3066" s="1846"/>
      <c r="R3066" s="1846"/>
      <c r="S3066" s="1846"/>
      <c r="T3066" s="1846"/>
      <c r="U3066" s="1846"/>
      <c r="V3066" s="1846"/>
      <c r="W3066" s="1846"/>
      <c r="X3066" s="1846"/>
      <c r="Y3066" s="1846"/>
      <c r="Z3066" s="1793"/>
      <c r="AA3066" s="1847">
        <v>55.153500000000001</v>
      </c>
      <c r="AB3066" s="1847"/>
      <c r="AC3066" s="1847"/>
      <c r="AD3066" s="1847"/>
      <c r="AE3066" s="1847"/>
      <c r="AF3066" s="1847"/>
      <c r="AG3066" s="1847"/>
      <c r="AH3066" s="1814"/>
    </row>
    <row r="3067" spans="1:34" ht="16.7" customHeight="1">
      <c r="A3067" s="1844"/>
      <c r="B3067" s="1309"/>
      <c r="C3067" s="1309"/>
      <c r="D3067" s="1309"/>
      <c r="E3067" s="1309"/>
      <c r="F3067" s="1309"/>
      <c r="G3067" s="1309"/>
      <c r="H3067" s="1309"/>
      <c r="I3067" s="1840" t="s">
        <v>2861</v>
      </c>
      <c r="J3067" s="1840"/>
      <c r="K3067" s="1840"/>
      <c r="L3067" s="1840"/>
      <c r="M3067" s="1840"/>
      <c r="N3067" s="1840"/>
      <c r="O3067" s="1840"/>
      <c r="P3067" s="1840"/>
      <c r="Q3067" s="1840"/>
      <c r="R3067" s="1840"/>
      <c r="S3067" s="1840"/>
      <c r="T3067" s="1840"/>
      <c r="U3067" s="1840"/>
      <c r="V3067" s="1840"/>
      <c r="W3067" s="1840"/>
      <c r="X3067" s="1840"/>
      <c r="Y3067" s="1840"/>
      <c r="Z3067" s="1309"/>
      <c r="AA3067" s="1841">
        <v>158.00649999999999</v>
      </c>
      <c r="AB3067" s="1841"/>
      <c r="AC3067" s="1841"/>
      <c r="AD3067" s="1841"/>
      <c r="AE3067" s="1841"/>
      <c r="AF3067" s="1841"/>
      <c r="AG3067" s="1841"/>
      <c r="AH3067" s="1782"/>
    </row>
    <row r="3068" spans="1:34" ht="17.45" customHeight="1">
      <c r="A3068" s="1844"/>
      <c r="B3068" s="1309"/>
      <c r="C3068" s="1309"/>
      <c r="D3068" s="1309"/>
      <c r="E3068" s="1309"/>
      <c r="F3068" s="1309"/>
      <c r="G3068" s="1309"/>
      <c r="H3068" s="1309"/>
      <c r="I3068" s="1840" t="s">
        <v>2862</v>
      </c>
      <c r="J3068" s="1840"/>
      <c r="K3068" s="1840"/>
      <c r="L3068" s="1840"/>
      <c r="M3068" s="1840"/>
      <c r="N3068" s="1840"/>
      <c r="O3068" s="1840"/>
      <c r="P3068" s="1840"/>
      <c r="Q3068" s="1840"/>
      <c r="R3068" s="1840"/>
      <c r="S3068" s="1840"/>
      <c r="T3068" s="1840"/>
      <c r="U3068" s="1840"/>
      <c r="V3068" s="1840"/>
      <c r="W3068" s="1840"/>
      <c r="X3068" s="1840"/>
      <c r="Y3068" s="1840"/>
      <c r="Z3068" s="1309"/>
      <c r="AA3068" s="1841">
        <v>26.334399999999999</v>
      </c>
      <c r="AB3068" s="1841"/>
      <c r="AC3068" s="1841"/>
      <c r="AD3068" s="1841"/>
      <c r="AE3068" s="1841"/>
      <c r="AF3068" s="1841"/>
      <c r="AG3068" s="1841"/>
      <c r="AH3068" s="1782"/>
    </row>
    <row r="3069" spans="1:34" ht="16.7" customHeight="1">
      <c r="A3069" s="1844"/>
      <c r="B3069" s="1309"/>
      <c r="C3069" s="1309"/>
      <c r="D3069" s="1309"/>
      <c r="E3069" s="1309"/>
      <c r="F3069" s="1309"/>
      <c r="G3069" s="1309"/>
      <c r="H3069" s="1309"/>
      <c r="I3069" s="1840" t="s">
        <v>2863</v>
      </c>
      <c r="J3069" s="1840"/>
      <c r="K3069" s="1840"/>
      <c r="L3069" s="1840"/>
      <c r="M3069" s="1840"/>
      <c r="N3069" s="1840"/>
      <c r="O3069" s="1840"/>
      <c r="P3069" s="1840"/>
      <c r="Q3069" s="1840"/>
      <c r="R3069" s="1840"/>
      <c r="S3069" s="1840"/>
      <c r="T3069" s="1840"/>
      <c r="U3069" s="1840"/>
      <c r="V3069" s="1840"/>
      <c r="W3069" s="1840"/>
      <c r="X3069" s="1840"/>
      <c r="Y3069" s="1840"/>
      <c r="Z3069" s="1309"/>
      <c r="AA3069" s="1841">
        <v>0</v>
      </c>
      <c r="AB3069" s="1841"/>
      <c r="AC3069" s="1841"/>
      <c r="AD3069" s="1841"/>
      <c r="AE3069" s="1841"/>
      <c r="AF3069" s="1841"/>
      <c r="AG3069" s="1841"/>
      <c r="AH3069" s="1782"/>
    </row>
    <row r="3070" spans="1:34" ht="17.45" customHeight="1">
      <c r="A3070" s="1845"/>
      <c r="B3070" s="1799"/>
      <c r="C3070" s="1799"/>
      <c r="D3070" s="1799"/>
      <c r="E3070" s="1799"/>
      <c r="F3070" s="1799"/>
      <c r="G3070" s="1799"/>
      <c r="H3070" s="1799"/>
      <c r="I3070" s="1842" t="s">
        <v>2864</v>
      </c>
      <c r="J3070" s="1842"/>
      <c r="K3070" s="1842"/>
      <c r="L3070" s="1842"/>
      <c r="M3070" s="1842"/>
      <c r="N3070" s="1842"/>
      <c r="O3070" s="1842"/>
      <c r="P3070" s="1842"/>
      <c r="Q3070" s="1842"/>
      <c r="R3070" s="1842"/>
      <c r="S3070" s="1842"/>
      <c r="T3070" s="1842"/>
      <c r="U3070" s="1842"/>
      <c r="V3070" s="1842"/>
      <c r="W3070" s="1842"/>
      <c r="X3070" s="1842"/>
      <c r="Y3070" s="1842"/>
      <c r="Z3070" s="1799"/>
      <c r="AA3070" s="1843">
        <v>0</v>
      </c>
      <c r="AB3070" s="1843"/>
      <c r="AC3070" s="1843"/>
      <c r="AD3070" s="1843"/>
      <c r="AE3070" s="1843"/>
      <c r="AF3070" s="1843"/>
      <c r="AG3070" s="1843"/>
      <c r="AH3070" s="1800"/>
    </row>
    <row r="3071" spans="1:34" ht="17.45" customHeight="1">
      <c r="A3071" s="1801" t="s">
        <v>2865</v>
      </c>
      <c r="B3071" s="1825"/>
      <c r="C3071" s="1825"/>
      <c r="D3071" s="1825"/>
      <c r="E3071" s="1825"/>
      <c r="F3071" s="1825"/>
      <c r="G3071" s="1825"/>
      <c r="H3071" s="1825"/>
      <c r="I3071" s="1825"/>
      <c r="J3071" s="1825"/>
      <c r="K3071" s="1825"/>
      <c r="L3071" s="1825"/>
      <c r="M3071" s="1825"/>
      <c r="N3071" s="1826"/>
      <c r="O3071" s="1789" t="s">
        <v>2850</v>
      </c>
      <c r="P3071" s="1790"/>
      <c r="Q3071" s="1790"/>
      <c r="R3071" s="1790"/>
      <c r="S3071" s="1791"/>
      <c r="T3071" s="1827" t="s">
        <v>754</v>
      </c>
      <c r="U3071" s="1790"/>
      <c r="V3071" s="1790"/>
      <c r="W3071" s="1213"/>
      <c r="X3071" s="1789" t="s">
        <v>2866</v>
      </c>
      <c r="Y3071" s="1790"/>
      <c r="Z3071" s="1790"/>
      <c r="AA3071" s="1790"/>
      <c r="AB3071" s="1790"/>
      <c r="AC3071" s="1790"/>
      <c r="AD3071" s="1791"/>
      <c r="AE3071" s="1810" t="s">
        <v>2867</v>
      </c>
      <c r="AF3071" s="1828"/>
      <c r="AG3071" s="1828"/>
      <c r="AH3071" s="1213"/>
    </row>
    <row r="3072" spans="1:34" ht="16.7" customHeight="1">
      <c r="A3072" s="1223"/>
      <c r="B3072" s="1224" t="s">
        <v>3273</v>
      </c>
      <c r="C3072" s="1875" t="s">
        <v>3274</v>
      </c>
      <c r="D3072" s="1876"/>
      <c r="E3072" s="1876"/>
      <c r="F3072" s="1876"/>
      <c r="G3072" s="1876"/>
      <c r="H3072" s="1876"/>
      <c r="I3072" s="1876"/>
      <c r="J3072" s="1876"/>
      <c r="K3072" s="1876"/>
      <c r="L3072" s="1876"/>
      <c r="M3072" s="1876"/>
      <c r="N3072" s="1875"/>
      <c r="O3072" s="1885">
        <v>0.69699999999999995</v>
      </c>
      <c r="P3072" s="1886"/>
      <c r="Q3072" s="1886"/>
      <c r="R3072" s="1886"/>
      <c r="S3072" s="1887"/>
      <c r="T3072" s="1888" t="s">
        <v>2612</v>
      </c>
      <c r="U3072" s="1889"/>
      <c r="V3072" s="1889"/>
      <c r="W3072" s="1225"/>
      <c r="X3072" s="1890">
        <v>31.281099999999999</v>
      </c>
      <c r="Y3072" s="1891"/>
      <c r="Z3072" s="1891"/>
      <c r="AA3072" s="1891"/>
      <c r="AB3072" s="1891"/>
      <c r="AC3072" s="1891"/>
      <c r="AD3072" s="1892"/>
      <c r="AE3072" s="1865">
        <v>21.802900000000001</v>
      </c>
      <c r="AF3072" s="1847"/>
      <c r="AG3072" s="1847"/>
      <c r="AH3072" s="1225"/>
    </row>
    <row r="3073" spans="1:34" ht="17.45" customHeight="1">
      <c r="A3073" s="1220"/>
      <c r="B3073" s="1209" t="s">
        <v>3275</v>
      </c>
      <c r="C3073" s="1866" t="s">
        <v>3276</v>
      </c>
      <c r="D3073" s="1867"/>
      <c r="E3073" s="1867"/>
      <c r="F3073" s="1867"/>
      <c r="G3073" s="1867"/>
      <c r="H3073" s="1867"/>
      <c r="I3073" s="1867"/>
      <c r="J3073" s="1867"/>
      <c r="K3073" s="1867"/>
      <c r="L3073" s="1867"/>
      <c r="M3073" s="1867"/>
      <c r="N3073" s="1866"/>
      <c r="O3073" s="1893">
        <v>4</v>
      </c>
      <c r="P3073" s="1894"/>
      <c r="Q3073" s="1894"/>
      <c r="R3073" s="1894"/>
      <c r="S3073" s="1895"/>
      <c r="T3073" s="1896" t="s">
        <v>518</v>
      </c>
      <c r="U3073" s="1897"/>
      <c r="V3073" s="1897"/>
      <c r="W3073" s="1222"/>
      <c r="X3073" s="1898">
        <v>265.64749999999998</v>
      </c>
      <c r="Y3073" s="1899"/>
      <c r="Z3073" s="1899"/>
      <c r="AA3073" s="1899"/>
      <c r="AB3073" s="1899"/>
      <c r="AC3073" s="1899"/>
      <c r="AD3073" s="1900"/>
      <c r="AE3073" s="1874">
        <v>1062.5899999999999</v>
      </c>
      <c r="AF3073" s="1843"/>
      <c r="AG3073" s="1843"/>
      <c r="AH3073" s="1222"/>
    </row>
    <row r="3074" spans="1:34" ht="17.45" customHeight="1">
      <c r="A3074" s="1792"/>
      <c r="B3074" s="1793"/>
      <c r="C3074" s="1793"/>
      <c r="D3074" s="1793"/>
      <c r="E3074" s="1793"/>
      <c r="F3074" s="1793"/>
      <c r="G3074" s="1793"/>
      <c r="H3074" s="1793"/>
      <c r="I3074" s="1794" t="s">
        <v>2869</v>
      </c>
      <c r="J3074" s="1794"/>
      <c r="K3074" s="1794"/>
      <c r="L3074" s="1794"/>
      <c r="M3074" s="1794"/>
      <c r="N3074" s="1794"/>
      <c r="O3074" s="1794"/>
      <c r="P3074" s="1794"/>
      <c r="Q3074" s="1794"/>
      <c r="R3074" s="1794"/>
      <c r="S3074" s="1794"/>
      <c r="T3074" s="1794"/>
      <c r="U3074" s="1794"/>
      <c r="V3074" s="1794"/>
      <c r="W3074" s="1794"/>
      <c r="X3074" s="1794"/>
      <c r="Y3074" s="1794"/>
      <c r="Z3074" s="1214"/>
      <c r="AA3074" s="1795">
        <v>1084.3929000000001</v>
      </c>
      <c r="AB3074" s="1795"/>
      <c r="AC3074" s="1795"/>
      <c r="AD3074" s="1795"/>
      <c r="AE3074" s="1795"/>
      <c r="AF3074" s="1795"/>
      <c r="AG3074" s="1795"/>
      <c r="AH3074" s="1213"/>
    </row>
    <row r="3075" spans="1:34" ht="16.7" customHeight="1">
      <c r="A3075" s="1801" t="s">
        <v>2870</v>
      </c>
      <c r="B3075" s="1825"/>
      <c r="C3075" s="1825"/>
      <c r="D3075" s="1825"/>
      <c r="E3075" s="1825"/>
      <c r="F3075" s="1825"/>
      <c r="G3075" s="1825"/>
      <c r="H3075" s="1825"/>
      <c r="I3075" s="1825"/>
      <c r="J3075" s="1825"/>
      <c r="K3075" s="1825"/>
      <c r="L3075" s="1825"/>
      <c r="M3075" s="1825"/>
      <c r="N3075" s="1826"/>
      <c r="O3075" s="1789" t="s">
        <v>2850</v>
      </c>
      <c r="P3075" s="1790"/>
      <c r="Q3075" s="1790"/>
      <c r="R3075" s="1790"/>
      <c r="S3075" s="1791"/>
      <c r="T3075" s="1827" t="s">
        <v>754</v>
      </c>
      <c r="U3075" s="1790"/>
      <c r="V3075" s="1790"/>
      <c r="W3075" s="1213"/>
      <c r="X3075" s="1789" t="s">
        <v>2866</v>
      </c>
      <c r="Y3075" s="1790"/>
      <c r="Z3075" s="1790"/>
      <c r="AA3075" s="1790"/>
      <c r="AB3075" s="1790"/>
      <c r="AC3075" s="1790"/>
      <c r="AD3075" s="1791"/>
      <c r="AE3075" s="1810" t="s">
        <v>2867</v>
      </c>
      <c r="AF3075" s="1828"/>
      <c r="AG3075" s="1828"/>
      <c r="AH3075" s="1213"/>
    </row>
    <row r="3076" spans="1:34" ht="17.45" customHeight="1">
      <c r="A3076" s="1223"/>
      <c r="B3076" s="1224" t="s">
        <v>3019</v>
      </c>
      <c r="C3076" s="1875" t="s">
        <v>3020</v>
      </c>
      <c r="D3076" s="1876"/>
      <c r="E3076" s="1876"/>
      <c r="F3076" s="1876"/>
      <c r="G3076" s="1876"/>
      <c r="H3076" s="1876"/>
      <c r="I3076" s="1876"/>
      <c r="J3076" s="1876"/>
      <c r="K3076" s="1876"/>
      <c r="L3076" s="1876"/>
      <c r="M3076" s="1876"/>
      <c r="N3076" s="1875"/>
      <c r="O3076" s="1885">
        <v>1.414E-2</v>
      </c>
      <c r="P3076" s="1886"/>
      <c r="Q3076" s="1886"/>
      <c r="R3076" s="1886"/>
      <c r="S3076" s="1887"/>
      <c r="T3076" s="1888" t="s">
        <v>497</v>
      </c>
      <c r="U3076" s="1889"/>
      <c r="V3076" s="1889"/>
      <c r="W3076" s="1225"/>
      <c r="X3076" s="1890">
        <v>388.28579999999999</v>
      </c>
      <c r="Y3076" s="1891"/>
      <c r="Z3076" s="1891"/>
      <c r="AA3076" s="1891"/>
      <c r="AB3076" s="1891"/>
      <c r="AC3076" s="1891"/>
      <c r="AD3076" s="1892"/>
      <c r="AE3076" s="1865">
        <v>5.4904000000000002</v>
      </c>
      <c r="AF3076" s="1847"/>
      <c r="AG3076" s="1847"/>
      <c r="AH3076" s="1225"/>
    </row>
    <row r="3077" spans="1:34" ht="16.7" customHeight="1">
      <c r="A3077" s="1218"/>
      <c r="B3077" s="1205" t="s">
        <v>2959</v>
      </c>
      <c r="C3077" s="1903" t="s">
        <v>2960</v>
      </c>
      <c r="D3077" s="1815"/>
      <c r="E3077" s="1815"/>
      <c r="F3077" s="1815"/>
      <c r="G3077" s="1815"/>
      <c r="H3077" s="1815"/>
      <c r="I3077" s="1815"/>
      <c r="J3077" s="1815"/>
      <c r="K3077" s="1815"/>
      <c r="L3077" s="1815"/>
      <c r="M3077" s="1815"/>
      <c r="N3077" s="1903"/>
      <c r="O3077" s="1910">
        <v>6.3619999999999996E-2</v>
      </c>
      <c r="P3077" s="1911"/>
      <c r="Q3077" s="1911"/>
      <c r="R3077" s="1911"/>
      <c r="S3077" s="1912"/>
      <c r="T3077" s="1913" t="s">
        <v>497</v>
      </c>
      <c r="U3077" s="1796"/>
      <c r="V3077" s="1796"/>
      <c r="W3077" s="1219"/>
      <c r="X3077" s="1914">
        <v>45.264899999999997</v>
      </c>
      <c r="Y3077" s="1915"/>
      <c r="Z3077" s="1915"/>
      <c r="AA3077" s="1915"/>
      <c r="AB3077" s="1915"/>
      <c r="AC3077" s="1915"/>
      <c r="AD3077" s="1916"/>
      <c r="AE3077" s="1909">
        <v>2.8794</v>
      </c>
      <c r="AF3077" s="1841"/>
      <c r="AG3077" s="1841"/>
      <c r="AH3077" s="1219"/>
    </row>
    <row r="3078" spans="1:34" ht="17.45" customHeight="1">
      <c r="A3078" s="1220"/>
      <c r="B3078" s="1209" t="s">
        <v>670</v>
      </c>
      <c r="C3078" s="1866" t="s">
        <v>2701</v>
      </c>
      <c r="D3078" s="1867"/>
      <c r="E3078" s="1867"/>
      <c r="F3078" s="1867"/>
      <c r="G3078" s="1867"/>
      <c r="H3078" s="1867"/>
      <c r="I3078" s="1867"/>
      <c r="J3078" s="1867"/>
      <c r="K3078" s="1867"/>
      <c r="L3078" s="1867"/>
      <c r="M3078" s="1867"/>
      <c r="N3078" s="1866"/>
      <c r="O3078" s="1893">
        <v>4.9480000000000003E-2</v>
      </c>
      <c r="P3078" s="1894"/>
      <c r="Q3078" s="1894"/>
      <c r="R3078" s="1894"/>
      <c r="S3078" s="1895"/>
      <c r="T3078" s="1896" t="s">
        <v>497</v>
      </c>
      <c r="U3078" s="1897"/>
      <c r="V3078" s="1897"/>
      <c r="W3078" s="1222"/>
      <c r="X3078" s="1898">
        <v>18.468900000000001</v>
      </c>
      <c r="Y3078" s="1899"/>
      <c r="Z3078" s="1899"/>
      <c r="AA3078" s="1899"/>
      <c r="AB3078" s="1899"/>
      <c r="AC3078" s="1899"/>
      <c r="AD3078" s="1900"/>
      <c r="AE3078" s="1874">
        <v>0.91390000000000005</v>
      </c>
      <c r="AF3078" s="1843"/>
      <c r="AG3078" s="1843"/>
      <c r="AH3078" s="1222"/>
    </row>
    <row r="3079" spans="1:34" ht="17.45" customHeight="1">
      <c r="A3079" s="1792"/>
      <c r="B3079" s="1793"/>
      <c r="C3079" s="1793"/>
      <c r="D3079" s="1793"/>
      <c r="E3079" s="1793"/>
      <c r="F3079" s="1793"/>
      <c r="G3079" s="1793"/>
      <c r="H3079" s="1793"/>
      <c r="I3079" s="1794" t="s">
        <v>2871</v>
      </c>
      <c r="J3079" s="1794"/>
      <c r="K3079" s="1794"/>
      <c r="L3079" s="1794"/>
      <c r="M3079" s="1794"/>
      <c r="N3079" s="1794"/>
      <c r="O3079" s="1794"/>
      <c r="P3079" s="1794"/>
      <c r="Q3079" s="1794"/>
      <c r="R3079" s="1794"/>
      <c r="S3079" s="1794"/>
      <c r="T3079" s="1794"/>
      <c r="U3079" s="1794"/>
      <c r="V3079" s="1794"/>
      <c r="W3079" s="1794"/>
      <c r="X3079" s="1794"/>
      <c r="Y3079" s="1794"/>
      <c r="Z3079" s="1214"/>
      <c r="AA3079" s="1795">
        <v>9.2836999999999996</v>
      </c>
      <c r="AB3079" s="1795"/>
      <c r="AC3079" s="1795"/>
      <c r="AD3079" s="1795"/>
      <c r="AE3079" s="1795"/>
      <c r="AF3079" s="1795"/>
      <c r="AG3079" s="1795"/>
      <c r="AH3079" s="1213"/>
    </row>
    <row r="3080" spans="1:34" ht="16.7" customHeight="1">
      <c r="A3080" s="1801" t="s">
        <v>2872</v>
      </c>
      <c r="B3080" s="1825"/>
      <c r="C3080" s="1825"/>
      <c r="D3080" s="1825"/>
      <c r="E3080" s="1825"/>
      <c r="F3080" s="1825"/>
      <c r="G3080" s="1825"/>
      <c r="H3080" s="1825"/>
      <c r="I3080" s="1825"/>
      <c r="J3080" s="1825"/>
      <c r="K3080" s="1825"/>
      <c r="L3080" s="1825"/>
      <c r="M3080" s="1825"/>
      <c r="N3080" s="1826"/>
      <c r="O3080" s="1789" t="s">
        <v>2850</v>
      </c>
      <c r="P3080" s="1790"/>
      <c r="Q3080" s="1790"/>
      <c r="R3080" s="1790"/>
      <c r="S3080" s="1791"/>
      <c r="T3080" s="1827" t="s">
        <v>754</v>
      </c>
      <c r="U3080" s="1790"/>
      <c r="V3080" s="1790"/>
      <c r="W3080" s="1213"/>
      <c r="X3080" s="1789" t="s">
        <v>2866</v>
      </c>
      <c r="Y3080" s="1790"/>
      <c r="Z3080" s="1790"/>
      <c r="AA3080" s="1790"/>
      <c r="AB3080" s="1790"/>
      <c r="AC3080" s="1790"/>
      <c r="AD3080" s="1791"/>
      <c r="AE3080" s="1810" t="s">
        <v>2867</v>
      </c>
      <c r="AF3080" s="1828"/>
      <c r="AG3080" s="1828"/>
      <c r="AH3080" s="1213"/>
    </row>
    <row r="3081" spans="1:34" ht="17.45" customHeight="1">
      <c r="A3081" s="1901" t="s">
        <v>3277</v>
      </c>
      <c r="B3081" s="1902"/>
      <c r="C3081" s="1902"/>
      <c r="D3081" s="1902"/>
      <c r="E3081" s="1902"/>
      <c r="F3081" s="1876" t="s">
        <v>3278</v>
      </c>
      <c r="G3081" s="1876"/>
      <c r="H3081" s="1876"/>
      <c r="I3081" s="1876"/>
      <c r="J3081" s="1876"/>
      <c r="K3081" s="1876"/>
      <c r="L3081" s="1876"/>
      <c r="M3081" s="1876"/>
      <c r="N3081" s="1875"/>
      <c r="O3081" s="1885">
        <v>6.9999999999999999E-4</v>
      </c>
      <c r="P3081" s="1886"/>
      <c r="Q3081" s="1886"/>
      <c r="R3081" s="1886"/>
      <c r="S3081" s="1887"/>
      <c r="T3081" s="1888" t="s">
        <v>109</v>
      </c>
      <c r="U3081" s="1889"/>
      <c r="V3081" s="1889"/>
      <c r="W3081" s="1225"/>
      <c r="X3081" s="1890">
        <v>33.54</v>
      </c>
      <c r="Y3081" s="1891"/>
      <c r="Z3081" s="1891"/>
      <c r="AA3081" s="1891"/>
      <c r="AB3081" s="1891"/>
      <c r="AC3081" s="1891"/>
      <c r="AD3081" s="1892"/>
      <c r="AE3081" s="1865">
        <v>2.35E-2</v>
      </c>
      <c r="AF3081" s="1847"/>
      <c r="AG3081" s="1847"/>
      <c r="AH3081" s="1225"/>
    </row>
    <row r="3082" spans="1:34" ht="7.35" customHeight="1">
      <c r="A3082" s="1218"/>
      <c r="F3082" s="1815"/>
      <c r="G3082" s="1815"/>
      <c r="H3082" s="1815"/>
      <c r="I3082" s="1815"/>
      <c r="J3082" s="1815"/>
      <c r="K3082" s="1815"/>
      <c r="L3082" s="1815"/>
      <c r="M3082" s="1815"/>
      <c r="N3082" s="1815"/>
      <c r="AH3082" s="1219"/>
    </row>
    <row r="3083" spans="1:34" ht="16.7" customHeight="1">
      <c r="A3083" s="1787" t="s">
        <v>3279</v>
      </c>
      <c r="B3083" s="1788"/>
      <c r="C3083" s="1788"/>
      <c r="D3083" s="1788"/>
      <c r="E3083" s="1788"/>
      <c r="F3083" s="1867" t="s">
        <v>3280</v>
      </c>
      <c r="G3083" s="1815"/>
      <c r="H3083" s="1815"/>
      <c r="I3083" s="1815"/>
      <c r="J3083" s="1815"/>
      <c r="K3083" s="1815"/>
      <c r="L3083" s="1815"/>
      <c r="M3083" s="1815"/>
      <c r="N3083" s="1903"/>
      <c r="O3083" s="1910">
        <v>2.4840000000000001E-2</v>
      </c>
      <c r="P3083" s="1911"/>
      <c r="Q3083" s="1911"/>
      <c r="R3083" s="1911"/>
      <c r="S3083" s="1912"/>
      <c r="T3083" s="1913" t="s">
        <v>109</v>
      </c>
      <c r="U3083" s="1796"/>
      <c r="V3083" s="1796"/>
      <c r="W3083" s="1219"/>
      <c r="X3083" s="1914">
        <v>33.54</v>
      </c>
      <c r="Y3083" s="1915"/>
      <c r="Z3083" s="1915"/>
      <c r="AA3083" s="1915"/>
      <c r="AB3083" s="1915"/>
      <c r="AC3083" s="1915"/>
      <c r="AD3083" s="1916"/>
      <c r="AE3083" s="1909">
        <v>0.83309999999999995</v>
      </c>
      <c r="AF3083" s="1841"/>
      <c r="AG3083" s="1841"/>
      <c r="AH3083" s="1219"/>
    </row>
    <row r="3084" spans="1:34" ht="7.35" customHeight="1">
      <c r="A3084" s="1220"/>
      <c r="B3084" s="1221"/>
      <c r="C3084" s="1221"/>
      <c r="D3084" s="1221"/>
      <c r="E3084" s="1221"/>
      <c r="F3084" s="1867"/>
      <c r="G3084" s="1867"/>
      <c r="H3084" s="1867"/>
      <c r="I3084" s="1867"/>
      <c r="J3084" s="1867"/>
      <c r="K3084" s="1867"/>
      <c r="L3084" s="1867"/>
      <c r="M3084" s="1867"/>
      <c r="N3084" s="1867"/>
      <c r="O3084" s="1221"/>
      <c r="P3084" s="1221"/>
      <c r="Q3084" s="1221"/>
      <c r="R3084" s="1221"/>
      <c r="S3084" s="1221"/>
      <c r="T3084" s="1221"/>
      <c r="U3084" s="1221"/>
      <c r="V3084" s="1221"/>
      <c r="W3084" s="1221"/>
      <c r="X3084" s="1221"/>
      <c r="Y3084" s="1221"/>
      <c r="Z3084" s="1221"/>
      <c r="AA3084" s="1221"/>
      <c r="AB3084" s="1221"/>
      <c r="AC3084" s="1221"/>
      <c r="AD3084" s="1221"/>
      <c r="AE3084" s="1221"/>
      <c r="AF3084" s="1221"/>
      <c r="AG3084" s="1221"/>
      <c r="AH3084" s="1222"/>
    </row>
    <row r="3085" spans="1:34" ht="17.45" customHeight="1">
      <c r="A3085" s="1792"/>
      <c r="B3085" s="1793"/>
      <c r="C3085" s="1793"/>
      <c r="D3085" s="1793"/>
      <c r="E3085" s="1793"/>
      <c r="F3085" s="1793"/>
      <c r="G3085" s="1793"/>
      <c r="H3085" s="1793"/>
      <c r="I3085" s="1793"/>
      <c r="J3085" s="1793"/>
      <c r="K3085" s="1794" t="s">
        <v>2873</v>
      </c>
      <c r="L3085" s="1794"/>
      <c r="M3085" s="1794"/>
      <c r="N3085" s="1794"/>
      <c r="O3085" s="1794"/>
      <c r="P3085" s="1794"/>
      <c r="Q3085" s="1794"/>
      <c r="R3085" s="1794"/>
      <c r="S3085" s="1794"/>
      <c r="T3085" s="1794"/>
      <c r="U3085" s="1794"/>
      <c r="V3085" s="1794"/>
      <c r="W3085" s="1794"/>
      <c r="X3085" s="1794"/>
      <c r="Y3085" s="1794"/>
      <c r="Z3085" s="1794"/>
      <c r="AA3085" s="1794"/>
      <c r="AB3085" s="1214"/>
      <c r="AC3085" s="1795">
        <v>0.85660000000000003</v>
      </c>
      <c r="AD3085" s="1795"/>
      <c r="AE3085" s="1795"/>
      <c r="AF3085" s="1795"/>
      <c r="AG3085" s="1795"/>
      <c r="AH3085" s="1213"/>
    </row>
    <row r="3086" spans="1:34" ht="17.45" customHeight="1">
      <c r="A3086" s="1801" t="s">
        <v>2874</v>
      </c>
      <c r="B3086" s="1825"/>
      <c r="C3086" s="1825"/>
      <c r="D3086" s="1825"/>
      <c r="E3086" s="1825"/>
      <c r="F3086" s="1825"/>
      <c r="G3086" s="1825"/>
      <c r="H3086" s="1825"/>
      <c r="I3086" s="1825"/>
      <c r="J3086" s="1826"/>
      <c r="K3086" s="1789" t="s">
        <v>2850</v>
      </c>
      <c r="L3086" s="1791"/>
      <c r="M3086" s="1855" t="s">
        <v>2875</v>
      </c>
      <c r="N3086" s="1856"/>
      <c r="O3086" s="1857"/>
      <c r="P3086" s="1855" t="s">
        <v>2876</v>
      </c>
      <c r="Q3086" s="1856"/>
      <c r="R3086" s="1857"/>
      <c r="S3086" s="1855" t="s">
        <v>2877</v>
      </c>
      <c r="T3086" s="1857"/>
      <c r="U3086" s="1789" t="s">
        <v>2878</v>
      </c>
      <c r="V3086" s="1790"/>
      <c r="W3086" s="1791"/>
      <c r="X3086" s="1789" t="s">
        <v>2879</v>
      </c>
      <c r="Y3086" s="1790"/>
      <c r="Z3086" s="1790"/>
      <c r="AA3086" s="1790"/>
      <c r="AB3086" s="1791"/>
      <c r="AC3086" s="1789" t="s">
        <v>2880</v>
      </c>
      <c r="AD3086" s="1791"/>
      <c r="AE3086" s="1810" t="s">
        <v>2867</v>
      </c>
      <c r="AF3086" s="1828"/>
      <c r="AG3086" s="1828"/>
      <c r="AH3086" s="1213"/>
    </row>
    <row r="3087" spans="1:34" ht="16.7" customHeight="1">
      <c r="A3087" s="1901" t="s">
        <v>3281</v>
      </c>
      <c r="B3087" s="1902"/>
      <c r="C3087" s="1902"/>
      <c r="D3087" s="1902"/>
      <c r="E3087" s="1902"/>
      <c r="F3087" s="1876" t="s">
        <v>3278</v>
      </c>
      <c r="G3087" s="1876"/>
      <c r="H3087" s="1876"/>
      <c r="I3087" s="1876"/>
      <c r="J3087" s="1875"/>
      <c r="K3087" s="1877">
        <v>6.9999999999999999E-4</v>
      </c>
      <c r="L3087" s="1878"/>
      <c r="M3087" s="1890">
        <v>0</v>
      </c>
      <c r="N3087" s="1891"/>
      <c r="O3087" s="1892"/>
      <c r="P3087" s="1890">
        <v>0</v>
      </c>
      <c r="Q3087" s="1891"/>
      <c r="R3087" s="1892"/>
      <c r="S3087" s="1890">
        <v>0</v>
      </c>
      <c r="T3087" s="1892"/>
      <c r="U3087" s="1890">
        <v>1.1000000000000001</v>
      </c>
      <c r="V3087" s="1891"/>
      <c r="W3087" s="1892"/>
      <c r="X3087" s="1890">
        <v>0.88</v>
      </c>
      <c r="Y3087" s="1891"/>
      <c r="Z3087" s="1891"/>
      <c r="AA3087" s="1891"/>
      <c r="AB3087" s="1892"/>
      <c r="AC3087" s="1890">
        <v>0.72</v>
      </c>
      <c r="AD3087" s="1892"/>
      <c r="AE3087" s="1865">
        <v>0</v>
      </c>
      <c r="AF3087" s="1847"/>
      <c r="AG3087" s="1847"/>
      <c r="AH3087" s="1225"/>
    </row>
    <row r="3088" spans="1:34" ht="15.2" customHeight="1">
      <c r="A3088" s="1218"/>
      <c r="F3088" s="1815"/>
      <c r="G3088" s="1815"/>
      <c r="H3088" s="1815"/>
      <c r="I3088" s="1815"/>
      <c r="J3088" s="1815"/>
      <c r="AH3088" s="1219"/>
    </row>
    <row r="3089" spans="1:34" ht="17.45" customHeight="1">
      <c r="A3089" s="1787" t="s">
        <v>3282</v>
      </c>
      <c r="B3089" s="1788"/>
      <c r="C3089" s="1788"/>
      <c r="D3089" s="1788"/>
      <c r="E3089" s="1788"/>
      <c r="F3089" s="1867" t="s">
        <v>3280</v>
      </c>
      <c r="G3089" s="1815"/>
      <c r="H3089" s="1815"/>
      <c r="I3089" s="1815"/>
      <c r="J3089" s="1903"/>
      <c r="K3089" s="1904">
        <v>2.4840000000000001E-2</v>
      </c>
      <c r="L3089" s="1905"/>
      <c r="M3089" s="1914">
        <v>0</v>
      </c>
      <c r="N3089" s="1915"/>
      <c r="O3089" s="1916"/>
      <c r="P3089" s="1914">
        <v>0</v>
      </c>
      <c r="Q3089" s="1915"/>
      <c r="R3089" s="1916"/>
      <c r="S3089" s="1914">
        <v>0</v>
      </c>
      <c r="T3089" s="1916"/>
      <c r="U3089" s="1914">
        <v>1.1000000000000001</v>
      </c>
      <c r="V3089" s="1915"/>
      <c r="W3089" s="1916"/>
      <c r="X3089" s="1914">
        <v>0.88</v>
      </c>
      <c r="Y3089" s="1915"/>
      <c r="Z3089" s="1915"/>
      <c r="AA3089" s="1915"/>
      <c r="AB3089" s="1916"/>
      <c r="AC3089" s="1914">
        <v>0.72</v>
      </c>
      <c r="AD3089" s="1916"/>
      <c r="AE3089" s="1909">
        <v>0</v>
      </c>
      <c r="AF3089" s="1841"/>
      <c r="AG3089" s="1841"/>
      <c r="AH3089" s="1219"/>
    </row>
    <row r="3090" spans="1:34" ht="6.6" customHeight="1">
      <c r="A3090" s="1220"/>
      <c r="B3090" s="1221"/>
      <c r="C3090" s="1221"/>
      <c r="D3090" s="1221"/>
      <c r="E3090" s="1221"/>
      <c r="F3090" s="1867"/>
      <c r="G3090" s="1867"/>
      <c r="H3090" s="1867"/>
      <c r="I3090" s="1867"/>
      <c r="J3090" s="1867"/>
      <c r="K3090" s="1221"/>
      <c r="L3090" s="1221"/>
      <c r="M3090" s="1221"/>
      <c r="N3090" s="1221"/>
      <c r="O3090" s="1221"/>
      <c r="P3090" s="1221"/>
      <c r="Q3090" s="1221"/>
      <c r="R3090" s="1221"/>
      <c r="S3090" s="1221"/>
      <c r="T3090" s="1221"/>
      <c r="U3090" s="1221"/>
      <c r="V3090" s="1221"/>
      <c r="W3090" s="1221"/>
      <c r="X3090" s="1221"/>
      <c r="Y3090" s="1221"/>
      <c r="Z3090" s="1221"/>
      <c r="AA3090" s="1221"/>
      <c r="AB3090" s="1221"/>
      <c r="AC3090" s="1221"/>
      <c r="AD3090" s="1221"/>
      <c r="AE3090" s="1221"/>
      <c r="AF3090" s="1221"/>
      <c r="AG3090" s="1221"/>
      <c r="AH3090" s="1222"/>
    </row>
    <row r="3091" spans="1:34" ht="17.45" customHeight="1">
      <c r="A3091" s="1853"/>
      <c r="B3091" s="1778"/>
      <c r="C3091" s="1778"/>
      <c r="D3091" s="1778"/>
      <c r="E3091" s="1778"/>
      <c r="F3091" s="1778"/>
      <c r="G3091" s="1778"/>
      <c r="H3091" s="1778"/>
      <c r="I3091" s="1846" t="s">
        <v>2881</v>
      </c>
      <c r="J3091" s="1846"/>
      <c r="K3091" s="1846"/>
      <c r="L3091" s="1846"/>
      <c r="M3091" s="1846"/>
      <c r="N3091" s="1846"/>
      <c r="O3091" s="1846"/>
      <c r="P3091" s="1846"/>
      <c r="Q3091" s="1846"/>
      <c r="R3091" s="1846"/>
      <c r="S3091" s="1846"/>
      <c r="T3091" s="1846"/>
      <c r="U3091" s="1846"/>
      <c r="V3091" s="1846"/>
      <c r="W3091" s="1846"/>
      <c r="X3091" s="1846"/>
      <c r="Y3091" s="1846"/>
      <c r="Z3091" s="1203"/>
      <c r="AA3091" s="1847">
        <v>0</v>
      </c>
      <c r="AB3091" s="1847"/>
      <c r="AC3091" s="1847"/>
      <c r="AD3091" s="1847"/>
      <c r="AE3091" s="1847"/>
      <c r="AF3091" s="1847"/>
      <c r="AG3091" s="1847"/>
      <c r="AH3091" s="1204"/>
    </row>
    <row r="3092" spans="1:34" ht="5.85" customHeight="1">
      <c r="A3092" s="1854"/>
      <c r="B3092" s="1309"/>
      <c r="C3092" s="1309"/>
      <c r="D3092" s="1309"/>
      <c r="E3092" s="1309"/>
      <c r="F3092" s="1309"/>
      <c r="G3092" s="1309"/>
      <c r="H3092" s="1309"/>
      <c r="I3092" s="1309"/>
      <c r="J3092" s="1309"/>
      <c r="K3092" s="1309"/>
      <c r="L3092" s="1309"/>
      <c r="M3092" s="1309"/>
      <c r="N3092" s="1309"/>
      <c r="O3092" s="1309"/>
      <c r="P3092" s="1309"/>
      <c r="Q3092" s="1309"/>
      <c r="R3092" s="1309"/>
      <c r="S3092" s="1309"/>
      <c r="T3092" s="1309"/>
      <c r="U3092" s="1309"/>
      <c r="V3092" s="1309"/>
      <c r="W3092" s="1309"/>
      <c r="X3092" s="1309"/>
      <c r="Y3092" s="1309"/>
      <c r="Z3092" s="1309"/>
      <c r="AA3092" s="1309"/>
      <c r="AB3092" s="1309"/>
      <c r="AC3092" s="1309"/>
      <c r="AD3092" s="1309"/>
      <c r="AE3092" s="1309"/>
      <c r="AF3092" s="1309"/>
      <c r="AG3092" s="1309"/>
      <c r="AH3092" s="1782"/>
    </row>
    <row r="3093" spans="1:34" ht="17.45" customHeight="1">
      <c r="A3093" s="1845"/>
      <c r="B3093" s="1799"/>
      <c r="C3093" s="1799"/>
      <c r="D3093" s="1799"/>
      <c r="E3093" s="1799"/>
      <c r="F3093" s="1799"/>
      <c r="G3093" s="1799"/>
      <c r="H3093" s="1799"/>
      <c r="I3093" s="1842" t="s">
        <v>2882</v>
      </c>
      <c r="J3093" s="1842"/>
      <c r="K3093" s="1842"/>
      <c r="L3093" s="1842"/>
      <c r="M3093" s="1842"/>
      <c r="N3093" s="1842"/>
      <c r="O3093" s="1842"/>
      <c r="P3093" s="1842"/>
      <c r="Q3093" s="1842"/>
      <c r="R3093" s="1842"/>
      <c r="S3093" s="1842"/>
      <c r="T3093" s="1842"/>
      <c r="U3093" s="1842"/>
      <c r="V3093" s="1842"/>
      <c r="W3093" s="1842"/>
      <c r="X3093" s="1842"/>
      <c r="Y3093" s="1842"/>
      <c r="Z3093" s="1212"/>
      <c r="AA3093" s="1848">
        <v>1120.8699999999999</v>
      </c>
      <c r="AB3093" s="1848"/>
      <c r="AC3093" s="1848"/>
      <c r="AD3093" s="1848"/>
      <c r="AE3093" s="1848"/>
      <c r="AF3093" s="1848"/>
      <c r="AG3093" s="1848"/>
      <c r="AH3093" s="1208"/>
    </row>
    <row r="3094" spans="1:34" ht="45.75" customHeight="1">
      <c r="A3094" s="1849" t="s">
        <v>2883</v>
      </c>
      <c r="B3094" s="1850"/>
      <c r="C3094" s="1850"/>
      <c r="D3094" s="1850"/>
      <c r="E3094" s="1851"/>
      <c r="F3094" s="1852"/>
      <c r="G3094" s="1852"/>
      <c r="H3094" s="1852"/>
      <c r="I3094" s="1852"/>
      <c r="J3094" s="1852"/>
      <c r="K3094" s="1852"/>
      <c r="L3094" s="1852"/>
      <c r="M3094" s="1852"/>
      <c r="N3094" s="1852"/>
      <c r="O3094" s="1852"/>
      <c r="P3094" s="1852"/>
      <c r="Q3094" s="1852"/>
      <c r="R3094" s="1852"/>
      <c r="S3094" s="1852"/>
      <c r="T3094" s="1852"/>
      <c r="U3094" s="1852"/>
      <c r="V3094" s="1852"/>
      <c r="W3094" s="1852"/>
      <c r="X3094" s="1852"/>
      <c r="Y3094" s="1852"/>
      <c r="Z3094" s="1852"/>
      <c r="AA3094" s="1852"/>
      <c r="AB3094" s="1852"/>
      <c r="AC3094" s="1852"/>
      <c r="AD3094" s="1852"/>
      <c r="AE3094" s="1852"/>
      <c r="AF3094" s="1852"/>
      <c r="AG3094" s="1852"/>
      <c r="AH3094" s="1851"/>
    </row>
    <row r="3095" spans="1:34" ht="57.4" customHeight="1">
      <c r="A3095" s="1220"/>
      <c r="B3095" s="1221"/>
      <c r="C3095" s="1221"/>
      <c r="D3095" s="1221"/>
      <c r="E3095" s="1221"/>
      <c r="F3095" s="1221"/>
      <c r="G3095" s="1221"/>
      <c r="H3095" s="1221"/>
      <c r="I3095" s="1221"/>
      <c r="J3095" s="1221"/>
      <c r="K3095" s="1221"/>
      <c r="L3095" s="1221"/>
      <c r="M3095" s="1221"/>
      <c r="N3095" s="1221"/>
      <c r="O3095" s="1221"/>
      <c r="P3095" s="1221"/>
      <c r="Q3095" s="1221"/>
      <c r="R3095" s="1221"/>
      <c r="S3095" s="1221"/>
      <c r="T3095" s="1221"/>
      <c r="U3095" s="1221"/>
      <c r="V3095" s="1221"/>
      <c r="W3095" s="1221"/>
      <c r="X3095" s="1221"/>
      <c r="Y3095" s="1221"/>
      <c r="Z3095" s="1221"/>
      <c r="AA3095" s="1221"/>
      <c r="AB3095" s="1221"/>
      <c r="AC3095" s="1221"/>
      <c r="AD3095" s="1221"/>
      <c r="AE3095" s="1221"/>
      <c r="AF3095" s="1221"/>
      <c r="AG3095" s="1221"/>
      <c r="AH3095" s="1222"/>
    </row>
    <row r="3096" spans="1:34" ht="5.85" customHeight="1">
      <c r="A3096" s="1777"/>
      <c r="B3096" s="1778"/>
      <c r="C3096" s="1778"/>
      <c r="D3096" s="1778"/>
      <c r="E3096" s="1778"/>
      <c r="F3096" s="1778"/>
      <c r="G3096" s="1778"/>
      <c r="H3096" s="1778"/>
      <c r="I3096" s="1778"/>
      <c r="J3096" s="1778"/>
      <c r="K3096" s="1778"/>
      <c r="L3096" s="1778"/>
      <c r="M3096" s="1778"/>
      <c r="N3096" s="1778"/>
      <c r="O3096" s="1778"/>
      <c r="P3096" s="1778"/>
      <c r="Q3096" s="1778"/>
      <c r="R3096" s="1778"/>
      <c r="S3096" s="1778"/>
      <c r="T3096" s="1778"/>
      <c r="U3096" s="1778"/>
      <c r="V3096" s="1778"/>
      <c r="W3096" s="1778"/>
      <c r="X3096" s="1778"/>
      <c r="Y3096" s="1778"/>
      <c r="Z3096" s="1778"/>
      <c r="AA3096" s="1778"/>
      <c r="AB3096" s="1778"/>
      <c r="AC3096" s="1778"/>
      <c r="AD3096" s="1778"/>
      <c r="AE3096" s="1778"/>
      <c r="AF3096" s="1778"/>
      <c r="AG3096" s="1778"/>
      <c r="AH3096" s="1779"/>
    </row>
    <row r="3097" spans="1:34" ht="11.65" customHeight="1">
      <c r="A3097" s="1780" t="s">
        <v>2834</v>
      </c>
      <c r="B3097" s="1310"/>
      <c r="C3097" s="1310"/>
      <c r="D3097" s="1310"/>
      <c r="E3097" s="1310"/>
      <c r="F3097" s="1310"/>
      <c r="G3097" s="1310"/>
      <c r="H3097" s="1310"/>
      <c r="I3097" s="1310"/>
      <c r="J3097" s="1310"/>
      <c r="K3097" s="1310"/>
      <c r="L3097" s="1310"/>
      <c r="M3097" s="1310"/>
      <c r="N3097" s="1310"/>
      <c r="O3097" s="1310"/>
      <c r="P3097" s="1310"/>
      <c r="Q3097" s="1310"/>
      <c r="R3097" s="1310"/>
      <c r="S3097" s="1310"/>
      <c r="T3097" s="1310"/>
      <c r="U3097" s="1310"/>
      <c r="V3097" s="1310"/>
      <c r="W3097" s="1310"/>
      <c r="X3097" s="1310"/>
      <c r="Y3097" s="1310"/>
      <c r="Z3097" s="1310"/>
      <c r="AA3097" s="1310"/>
      <c r="AB3097" s="1310"/>
      <c r="AC3097" s="1310"/>
      <c r="AD3097" s="1309"/>
      <c r="AE3097" s="1309"/>
      <c r="AF3097" s="1781" t="s">
        <v>3283</v>
      </c>
      <c r="AG3097" s="1781"/>
      <c r="AH3097" s="1782"/>
    </row>
    <row r="3098" spans="1:34" ht="5.85" customHeight="1">
      <c r="A3098" s="1780"/>
      <c r="B3098" s="1310"/>
      <c r="C3098" s="1310"/>
      <c r="D3098" s="1310"/>
      <c r="E3098" s="1310"/>
      <c r="F3098" s="1310"/>
      <c r="G3098" s="1310"/>
      <c r="H3098" s="1310"/>
      <c r="I3098" s="1310"/>
      <c r="J3098" s="1310"/>
      <c r="K3098" s="1310"/>
      <c r="L3098" s="1310"/>
      <c r="M3098" s="1310"/>
      <c r="N3098" s="1310"/>
      <c r="O3098" s="1310"/>
      <c r="P3098" s="1310"/>
      <c r="Q3098" s="1310"/>
      <c r="R3098" s="1310"/>
      <c r="S3098" s="1310"/>
      <c r="T3098" s="1310"/>
      <c r="U3098" s="1310"/>
      <c r="V3098" s="1310"/>
      <c r="W3098" s="1310"/>
      <c r="X3098" s="1310"/>
      <c r="Y3098" s="1310"/>
      <c r="Z3098" s="1310"/>
      <c r="AA3098" s="1310"/>
      <c r="AB3098" s="1310"/>
      <c r="AC3098" s="1310"/>
      <c r="AD3098" s="1311"/>
      <c r="AE3098" s="1311"/>
      <c r="AF3098" s="1311"/>
      <c r="AG3098" s="1311"/>
      <c r="AH3098" s="1782"/>
    </row>
    <row r="3099" spans="1:34" ht="10.9" customHeight="1">
      <c r="A3099" s="1783" t="s">
        <v>2836</v>
      </c>
      <c r="B3099" s="1784"/>
      <c r="C3099" s="1784"/>
      <c r="D3099" s="1784"/>
      <c r="E3099" s="1784"/>
      <c r="F3099" s="1784"/>
      <c r="G3099" s="1784"/>
      <c r="H3099" s="1784"/>
      <c r="I3099" s="1784"/>
      <c r="J3099" s="1784"/>
      <c r="K3099" s="1784"/>
      <c r="L3099" s="1784"/>
      <c r="M3099" s="1784"/>
      <c r="N3099" s="1784"/>
      <c r="O3099" s="1784"/>
      <c r="P3099" s="1784"/>
      <c r="Q3099" s="1784"/>
      <c r="R3099" s="1784"/>
      <c r="S3099" s="1784"/>
      <c r="T3099" s="1784"/>
      <c r="U3099" s="1784"/>
      <c r="V3099" s="1784"/>
      <c r="W3099" s="1784"/>
      <c r="X3099" s="1784"/>
      <c r="Y3099" s="1784"/>
      <c r="Z3099" s="1784"/>
      <c r="AA3099" s="1784"/>
      <c r="AB3099" s="1784"/>
      <c r="AC3099" s="1784"/>
      <c r="AD3099" s="1311"/>
      <c r="AE3099" s="1311"/>
      <c r="AF3099" s="1311"/>
      <c r="AG3099" s="1311"/>
      <c r="AH3099" s="1782"/>
    </row>
    <row r="3100" spans="1:34" ht="23.25" customHeight="1">
      <c r="A3100" s="1785" t="s">
        <v>2837</v>
      </c>
      <c r="B3100" s="1786"/>
      <c r="C3100" s="1786"/>
      <c r="D3100" s="1786"/>
      <c r="E3100" s="1786"/>
      <c r="F3100" s="1786"/>
      <c r="G3100" s="1786"/>
      <c r="H3100" s="1786"/>
      <c r="I3100" s="1786"/>
      <c r="J3100" s="1786"/>
      <c r="K3100" s="1786"/>
      <c r="L3100" s="1786"/>
      <c r="M3100" s="1786"/>
      <c r="N3100" s="1786"/>
      <c r="O3100" s="1786"/>
      <c r="P3100" s="1786"/>
      <c r="Q3100" s="1786"/>
      <c r="R3100" s="1786"/>
      <c r="S3100" s="1786"/>
      <c r="T3100" s="1786"/>
      <c r="U3100" s="1786"/>
      <c r="V3100" s="1786"/>
      <c r="W3100" s="1786"/>
      <c r="X3100" s="1786"/>
      <c r="Y3100" s="1786"/>
      <c r="Z3100" s="1786"/>
      <c r="AA3100" s="1786"/>
      <c r="AB3100" s="1786"/>
      <c r="AC3100" s="1786"/>
      <c r="AD3100" s="1311"/>
      <c r="AE3100" s="1311"/>
      <c r="AF3100" s="1311"/>
      <c r="AG3100" s="1311"/>
      <c r="AH3100" s="1782"/>
    </row>
    <row r="3101" spans="1:34" ht="5.85" customHeight="1">
      <c r="A3101" s="1787" t="s">
        <v>2838</v>
      </c>
      <c r="B3101" s="1788"/>
      <c r="C3101" s="1788"/>
      <c r="D3101" s="1788"/>
      <c r="E3101" s="1788"/>
      <c r="F3101" s="1788"/>
      <c r="G3101" s="1788"/>
      <c r="H3101" s="1788"/>
      <c r="I3101" s="1788"/>
      <c r="J3101" s="1788"/>
      <c r="K3101" s="1788"/>
      <c r="L3101" s="1788"/>
      <c r="M3101" s="1788"/>
      <c r="N3101" s="1788"/>
      <c r="O3101" s="1788"/>
      <c r="P3101" s="1788"/>
      <c r="Q3101" s="1788"/>
      <c r="R3101" s="1788"/>
      <c r="S3101" s="1788"/>
      <c r="T3101" s="1788"/>
      <c r="U3101" s="1788"/>
      <c r="V3101" s="1788"/>
      <c r="W3101" s="1788"/>
      <c r="X3101" s="1788"/>
      <c r="Y3101" s="1788"/>
      <c r="Z3101" s="1788"/>
      <c r="AA3101" s="1788"/>
      <c r="AB3101" s="1788"/>
      <c r="AC3101" s="1788"/>
      <c r="AD3101" s="1311"/>
      <c r="AE3101" s="1311"/>
      <c r="AF3101" s="1311"/>
      <c r="AG3101" s="1311"/>
      <c r="AH3101" s="1782"/>
    </row>
    <row r="3102" spans="1:34" ht="5.85" customHeight="1">
      <c r="A3102" s="1787"/>
      <c r="B3102" s="1788"/>
      <c r="C3102" s="1788"/>
      <c r="D3102" s="1788"/>
      <c r="E3102" s="1788"/>
      <c r="F3102" s="1788"/>
      <c r="G3102" s="1788"/>
      <c r="H3102" s="1788"/>
      <c r="I3102" s="1788"/>
      <c r="J3102" s="1788"/>
      <c r="K3102" s="1788"/>
      <c r="L3102" s="1788"/>
      <c r="M3102" s="1788"/>
      <c r="N3102" s="1788"/>
      <c r="O3102" s="1788"/>
      <c r="P3102" s="1788"/>
      <c r="Q3102" s="1788"/>
      <c r="R3102" s="1788"/>
      <c r="S3102" s="1788"/>
      <c r="T3102" s="1788"/>
      <c r="U3102" s="1788"/>
      <c r="V3102" s="1788"/>
      <c r="W3102" s="1788"/>
      <c r="X3102" s="1788"/>
      <c r="Y3102" s="1788"/>
      <c r="Z3102" s="1788"/>
      <c r="AA3102" s="1788"/>
      <c r="AB3102" s="1788"/>
      <c r="AC3102" s="1788"/>
      <c r="AD3102" s="1782"/>
      <c r="AE3102" s="1309"/>
      <c r="AF3102" s="1309"/>
      <c r="AG3102" s="1309"/>
      <c r="AH3102" s="1782"/>
    </row>
    <row r="3103" spans="1:34" ht="10.9" customHeight="1">
      <c r="A3103" s="1787" t="s">
        <v>2839</v>
      </c>
      <c r="B3103" s="1788"/>
      <c r="C3103" s="1788"/>
      <c r="D3103" s="1788"/>
      <c r="E3103" s="1788"/>
      <c r="F3103" s="1788"/>
      <c r="G3103" s="1788"/>
      <c r="H3103" s="1788"/>
      <c r="I3103" s="1788"/>
      <c r="J3103" s="1788"/>
      <c r="K3103" s="1788"/>
      <c r="L3103" s="1788"/>
      <c r="M3103" s="1788"/>
      <c r="N3103" s="1788"/>
      <c r="O3103" s="1788"/>
      <c r="P3103" s="1788"/>
      <c r="Q3103" s="1788"/>
      <c r="R3103" s="1788"/>
      <c r="S3103" s="1788"/>
      <c r="T3103" s="1788"/>
      <c r="U3103" s="1788"/>
      <c r="V3103" s="1788"/>
      <c r="W3103" s="1788"/>
      <c r="X3103" s="1788"/>
      <c r="Y3103" s="1788"/>
      <c r="Z3103" s="1788"/>
      <c r="AA3103" s="1788"/>
      <c r="AB3103" s="1788"/>
      <c r="AC3103" s="1788"/>
      <c r="AD3103" s="1818" t="s">
        <v>2840</v>
      </c>
      <c r="AE3103" s="1818"/>
      <c r="AF3103" s="1206">
        <v>21.23</v>
      </c>
      <c r="AG3103" s="1207" t="s">
        <v>5</v>
      </c>
      <c r="AH3103" s="1800"/>
    </row>
    <row r="3104" spans="1:34" ht="11.65" customHeight="1">
      <c r="A3104" s="1819" t="s">
        <v>2841</v>
      </c>
      <c r="B3104" s="1820"/>
      <c r="C3104" s="1820"/>
      <c r="D3104" s="1820"/>
      <c r="E3104" s="1820"/>
      <c r="F3104" s="1820"/>
      <c r="G3104" s="1820"/>
      <c r="H3104" s="1820"/>
      <c r="I3104" s="1820"/>
      <c r="J3104" s="1820"/>
      <c r="K3104" s="1820"/>
      <c r="L3104" s="1820"/>
      <c r="M3104" s="1820"/>
      <c r="N3104" s="1820"/>
      <c r="O3104" s="1820"/>
      <c r="P3104" s="1820"/>
      <c r="Q3104" s="1820"/>
      <c r="R3104" s="1820"/>
      <c r="S3104" s="1820"/>
      <c r="T3104" s="1820"/>
      <c r="U3104" s="1820"/>
      <c r="V3104" s="1820"/>
      <c r="W3104" s="1820"/>
      <c r="X3104" s="1820"/>
      <c r="Y3104" s="1820"/>
      <c r="Z3104" s="1820"/>
      <c r="AA3104" s="1820"/>
      <c r="AB3104" s="1820"/>
      <c r="AC3104" s="1820"/>
      <c r="AD3104" s="1821" t="s">
        <v>2842</v>
      </c>
      <c r="AE3104" s="1821"/>
      <c r="AF3104" s="1210">
        <v>15</v>
      </c>
      <c r="AG3104" s="1211" t="s">
        <v>5</v>
      </c>
      <c r="AH3104" s="1800"/>
    </row>
    <row r="3105" spans="1:34" ht="17.45" customHeight="1">
      <c r="A3105" s="1822" t="s">
        <v>2843</v>
      </c>
      <c r="B3105" s="1802"/>
      <c r="C3105" s="1802"/>
      <c r="D3105" s="1778"/>
      <c r="E3105" s="1823" t="s">
        <v>2621</v>
      </c>
      <c r="F3105" s="1823"/>
      <c r="G3105" s="1823"/>
      <c r="H3105" s="1823"/>
      <c r="I3105" s="1823"/>
      <c r="J3105" s="1823"/>
      <c r="K3105" s="1823"/>
      <c r="L3105" s="1823"/>
      <c r="M3105" s="1823"/>
      <c r="N3105" s="1823"/>
      <c r="O3105" s="1823"/>
      <c r="P3105" s="1823"/>
      <c r="Q3105" s="1823"/>
      <c r="R3105" s="1823"/>
      <c r="S3105" s="1823"/>
      <c r="T3105" s="1823"/>
      <c r="U3105" s="1823"/>
      <c r="V3105" s="1823"/>
      <c r="W3105" s="1823"/>
      <c r="X3105" s="1823"/>
      <c r="Y3105" s="1823"/>
      <c r="Z3105" s="1823"/>
      <c r="AA3105" s="1823"/>
      <c r="AB3105" s="1823"/>
      <c r="AC3105" s="1823"/>
      <c r="AD3105" s="1823"/>
      <c r="AE3105" s="1823"/>
      <c r="AF3105" s="1823"/>
      <c r="AG3105" s="1823"/>
      <c r="AH3105" s="1779"/>
    </row>
    <row r="3106" spans="1:34" ht="16.7" customHeight="1">
      <c r="A3106" s="1824" t="s">
        <v>2844</v>
      </c>
      <c r="B3106" s="1816"/>
      <c r="C3106" s="1816"/>
      <c r="D3106" s="1309"/>
      <c r="E3106" s="1815" t="s">
        <v>2620</v>
      </c>
      <c r="F3106" s="1815"/>
      <c r="G3106" s="1111"/>
      <c r="H3106" s="1796" t="s">
        <v>2845</v>
      </c>
      <c r="I3106" s="1796"/>
      <c r="J3106" s="1796" t="s">
        <v>495</v>
      </c>
      <c r="K3106" s="1796"/>
      <c r="L3106" s="1309"/>
      <c r="M3106" s="1309"/>
      <c r="N3106" s="1816" t="s">
        <v>2846</v>
      </c>
      <c r="O3106" s="1816"/>
      <c r="P3106" s="1816"/>
      <c r="Q3106" s="1816"/>
      <c r="R3106" s="1817">
        <v>0.625</v>
      </c>
      <c r="S3106" s="1817"/>
      <c r="T3106" s="1817"/>
      <c r="U3106" s="1817"/>
      <c r="V3106" s="1309"/>
      <c r="W3106" s="1309"/>
      <c r="X3106" s="1309"/>
      <c r="Y3106" s="1796" t="s">
        <v>2847</v>
      </c>
      <c r="Z3106" s="1796"/>
      <c r="AA3106" s="1796"/>
      <c r="AB3106" s="1796"/>
      <c r="AC3106" s="1796"/>
      <c r="AD3106" s="1796"/>
      <c r="AE3106" s="1796"/>
      <c r="AF3106" s="1797" t="s">
        <v>2848</v>
      </c>
      <c r="AG3106" s="1797"/>
      <c r="AH3106" s="1782"/>
    </row>
    <row r="3107" spans="1:34" ht="5.85" customHeight="1">
      <c r="A3107" s="1798"/>
      <c r="B3107" s="1799"/>
      <c r="C3107" s="1799"/>
      <c r="D3107" s="1799"/>
      <c r="E3107" s="1799"/>
      <c r="F3107" s="1799"/>
      <c r="G3107" s="1799"/>
      <c r="H3107" s="1799"/>
      <c r="I3107" s="1799"/>
      <c r="J3107" s="1799"/>
      <c r="K3107" s="1799"/>
      <c r="L3107" s="1799"/>
      <c r="M3107" s="1799"/>
      <c r="N3107" s="1799"/>
      <c r="O3107" s="1799"/>
      <c r="P3107" s="1799"/>
      <c r="Q3107" s="1799"/>
      <c r="R3107" s="1799"/>
      <c r="S3107" s="1799"/>
      <c r="T3107" s="1799"/>
      <c r="U3107" s="1799"/>
      <c r="V3107" s="1799"/>
      <c r="W3107" s="1799"/>
      <c r="X3107" s="1799"/>
      <c r="Y3107" s="1799"/>
      <c r="Z3107" s="1799"/>
      <c r="AA3107" s="1799"/>
      <c r="AB3107" s="1799"/>
      <c r="AC3107" s="1799"/>
      <c r="AD3107" s="1799"/>
      <c r="AE3107" s="1799"/>
      <c r="AF3107" s="1799"/>
      <c r="AG3107" s="1799"/>
      <c r="AH3107" s="1800"/>
    </row>
    <row r="3108" spans="1:34" ht="17.45" customHeight="1">
      <c r="A3108" s="1801" t="s">
        <v>2849</v>
      </c>
      <c r="B3108" s="1802"/>
      <c r="C3108" s="1802"/>
      <c r="D3108" s="1802"/>
      <c r="E3108" s="1802"/>
      <c r="F3108" s="1802"/>
      <c r="G3108" s="1802"/>
      <c r="H3108" s="1802"/>
      <c r="I3108" s="1802"/>
      <c r="J3108" s="1803"/>
      <c r="K3108" s="1789" t="s">
        <v>2850</v>
      </c>
      <c r="L3108" s="1807"/>
      <c r="M3108" s="1789" t="s">
        <v>2851</v>
      </c>
      <c r="N3108" s="1790"/>
      <c r="O3108" s="1790"/>
      <c r="P3108" s="1790"/>
      <c r="Q3108" s="1790"/>
      <c r="R3108" s="1790"/>
      <c r="S3108" s="1790"/>
      <c r="T3108" s="1791"/>
      <c r="U3108" s="1789" t="s">
        <v>2852</v>
      </c>
      <c r="V3108" s="1790"/>
      <c r="W3108" s="1790"/>
      <c r="X3108" s="1790"/>
      <c r="Y3108" s="1790"/>
      <c r="Z3108" s="1790"/>
      <c r="AA3108" s="1790"/>
      <c r="AB3108" s="1790"/>
      <c r="AC3108" s="1790"/>
      <c r="AD3108" s="1791"/>
      <c r="AE3108" s="1810" t="s">
        <v>2853</v>
      </c>
      <c r="AF3108" s="1811"/>
      <c r="AG3108" s="1811"/>
      <c r="AH3108" s="1814"/>
    </row>
    <row r="3109" spans="1:34" ht="16.7" customHeight="1">
      <c r="A3109" s="1804"/>
      <c r="B3109" s="1805"/>
      <c r="C3109" s="1805"/>
      <c r="D3109" s="1805"/>
      <c r="E3109" s="1805"/>
      <c r="F3109" s="1805"/>
      <c r="G3109" s="1805"/>
      <c r="H3109" s="1805"/>
      <c r="I3109" s="1805"/>
      <c r="J3109" s="1806"/>
      <c r="K3109" s="1808"/>
      <c r="L3109" s="1809"/>
      <c r="M3109" s="1789" t="s">
        <v>2854</v>
      </c>
      <c r="N3109" s="1790"/>
      <c r="O3109" s="1790"/>
      <c r="P3109" s="1791"/>
      <c r="Q3109" s="1789" t="s">
        <v>2855</v>
      </c>
      <c r="R3109" s="1790"/>
      <c r="S3109" s="1790"/>
      <c r="T3109" s="1791"/>
      <c r="U3109" s="1789" t="s">
        <v>2854</v>
      </c>
      <c r="V3109" s="1790"/>
      <c r="W3109" s="1790"/>
      <c r="X3109" s="1790"/>
      <c r="Y3109" s="1790"/>
      <c r="Z3109" s="1791"/>
      <c r="AA3109" s="1789" t="s">
        <v>2855</v>
      </c>
      <c r="AB3109" s="1790"/>
      <c r="AC3109" s="1790"/>
      <c r="AD3109" s="1791"/>
      <c r="AE3109" s="1812"/>
      <c r="AF3109" s="1813"/>
      <c r="AG3109" s="1813"/>
      <c r="AH3109" s="1800"/>
    </row>
    <row r="3110" spans="1:34" ht="17.45" customHeight="1">
      <c r="A3110" s="1215"/>
      <c r="B3110" s="1216" t="s">
        <v>1467</v>
      </c>
      <c r="C3110" s="1829" t="s">
        <v>3012</v>
      </c>
      <c r="D3110" s="1830"/>
      <c r="E3110" s="1830"/>
      <c r="F3110" s="1830"/>
      <c r="G3110" s="1830"/>
      <c r="H3110" s="1830"/>
      <c r="I3110" s="1830"/>
      <c r="J3110" s="1829"/>
      <c r="K3110" s="1862">
        <v>1</v>
      </c>
      <c r="L3110" s="1863"/>
      <c r="M3110" s="1862">
        <v>1</v>
      </c>
      <c r="N3110" s="1864"/>
      <c r="O3110" s="1864"/>
      <c r="P3110" s="1863"/>
      <c r="Q3110" s="1862">
        <v>0</v>
      </c>
      <c r="R3110" s="1864"/>
      <c r="S3110" s="1864"/>
      <c r="T3110" s="1863"/>
      <c r="U3110" s="1859">
        <v>316.79689999999999</v>
      </c>
      <c r="V3110" s="1860"/>
      <c r="W3110" s="1860"/>
      <c r="X3110" s="1860"/>
      <c r="Y3110" s="1860"/>
      <c r="Z3110" s="1861"/>
      <c r="AA3110" s="1859">
        <v>111.3211</v>
      </c>
      <c r="AB3110" s="1860"/>
      <c r="AC3110" s="1860"/>
      <c r="AD3110" s="1861"/>
      <c r="AE3110" s="1839">
        <v>316.79689999999999</v>
      </c>
      <c r="AF3110" s="1795"/>
      <c r="AG3110" s="1795"/>
      <c r="AH3110" s="1217"/>
    </row>
    <row r="3111" spans="1:34" ht="17.45" customHeight="1">
      <c r="A3111" s="1792"/>
      <c r="B3111" s="1793"/>
      <c r="C3111" s="1793"/>
      <c r="D3111" s="1793"/>
      <c r="E3111" s="1793"/>
      <c r="F3111" s="1793"/>
      <c r="G3111" s="1793"/>
      <c r="H3111" s="1793"/>
      <c r="I3111" s="1793"/>
      <c r="J3111" s="1793"/>
      <c r="K3111" s="1794" t="s">
        <v>2856</v>
      </c>
      <c r="L3111" s="1794"/>
      <c r="M3111" s="1794"/>
      <c r="N3111" s="1794"/>
      <c r="O3111" s="1794"/>
      <c r="P3111" s="1794"/>
      <c r="Q3111" s="1794"/>
      <c r="R3111" s="1794"/>
      <c r="S3111" s="1794"/>
      <c r="T3111" s="1794"/>
      <c r="U3111" s="1794"/>
      <c r="V3111" s="1794"/>
      <c r="W3111" s="1794"/>
      <c r="X3111" s="1794"/>
      <c r="Y3111" s="1794"/>
      <c r="Z3111" s="1794"/>
      <c r="AA3111" s="1795">
        <v>316.79689999999999</v>
      </c>
      <c r="AB3111" s="1795"/>
      <c r="AC3111" s="1795"/>
      <c r="AD3111" s="1795"/>
      <c r="AE3111" s="1795"/>
      <c r="AF3111" s="1795"/>
      <c r="AG3111" s="1795"/>
      <c r="AH3111" s="1213"/>
    </row>
    <row r="3112" spans="1:34" ht="16.7" customHeight="1">
      <c r="A3112" s="1801" t="s">
        <v>2857</v>
      </c>
      <c r="B3112" s="1825"/>
      <c r="C3112" s="1825"/>
      <c r="D3112" s="1825"/>
      <c r="E3112" s="1825"/>
      <c r="F3112" s="1825"/>
      <c r="G3112" s="1825"/>
      <c r="H3112" s="1825"/>
      <c r="I3112" s="1825"/>
      <c r="J3112" s="1825"/>
      <c r="K3112" s="1825"/>
      <c r="L3112" s="1825"/>
      <c r="M3112" s="1825"/>
      <c r="N3112" s="1826"/>
      <c r="O3112" s="1789" t="s">
        <v>2858</v>
      </c>
      <c r="P3112" s="1790"/>
      <c r="Q3112" s="1790"/>
      <c r="R3112" s="1790"/>
      <c r="S3112" s="1791"/>
      <c r="T3112" s="1827" t="s">
        <v>2850</v>
      </c>
      <c r="U3112" s="1790"/>
      <c r="V3112" s="1790"/>
      <c r="W3112" s="1213"/>
      <c r="X3112" s="1789" t="s">
        <v>2859</v>
      </c>
      <c r="Y3112" s="1790"/>
      <c r="Z3112" s="1790"/>
      <c r="AA3112" s="1790"/>
      <c r="AB3112" s="1790"/>
      <c r="AC3112" s="1790"/>
      <c r="AD3112" s="1791"/>
      <c r="AE3112" s="1810" t="s">
        <v>2853</v>
      </c>
      <c r="AF3112" s="1828"/>
      <c r="AG3112" s="1828"/>
      <c r="AH3112" s="1213"/>
    </row>
    <row r="3113" spans="1:34" ht="17.45" customHeight="1">
      <c r="A3113" s="1223"/>
      <c r="B3113" s="1224" t="s">
        <v>1009</v>
      </c>
      <c r="C3113" s="1875" t="s">
        <v>1010</v>
      </c>
      <c r="D3113" s="1876"/>
      <c r="E3113" s="1876"/>
      <c r="F3113" s="1876"/>
      <c r="G3113" s="1876"/>
      <c r="H3113" s="1876"/>
      <c r="I3113" s="1876"/>
      <c r="J3113" s="1876"/>
      <c r="K3113" s="1876"/>
      <c r="L3113" s="1876"/>
      <c r="M3113" s="1876"/>
      <c r="N3113" s="1875"/>
      <c r="O3113" s="1885">
        <v>0</v>
      </c>
      <c r="P3113" s="1886"/>
      <c r="Q3113" s="1886"/>
      <c r="R3113" s="1886"/>
      <c r="S3113" s="1887"/>
      <c r="T3113" s="1917">
        <v>3</v>
      </c>
      <c r="U3113" s="1886"/>
      <c r="V3113" s="1886"/>
      <c r="W3113" s="1225"/>
      <c r="X3113" s="1880">
        <v>22.268799999999999</v>
      </c>
      <c r="Y3113" s="1881"/>
      <c r="Z3113" s="1881"/>
      <c r="AA3113" s="1881"/>
      <c r="AB3113" s="1881"/>
      <c r="AC3113" s="1881"/>
      <c r="AD3113" s="1882"/>
      <c r="AE3113" s="1865">
        <v>66.806399999999996</v>
      </c>
      <c r="AF3113" s="1847"/>
      <c r="AG3113" s="1847"/>
      <c r="AH3113" s="1225"/>
    </row>
    <row r="3114" spans="1:34" ht="17.45" customHeight="1">
      <c r="A3114" s="1220"/>
      <c r="B3114" s="1209" t="s">
        <v>1021</v>
      </c>
      <c r="C3114" s="1866" t="s">
        <v>1022</v>
      </c>
      <c r="D3114" s="1867"/>
      <c r="E3114" s="1867"/>
      <c r="F3114" s="1867"/>
      <c r="G3114" s="1867"/>
      <c r="H3114" s="1867"/>
      <c r="I3114" s="1867"/>
      <c r="J3114" s="1867"/>
      <c r="K3114" s="1867"/>
      <c r="L3114" s="1867"/>
      <c r="M3114" s="1867"/>
      <c r="N3114" s="1866"/>
      <c r="O3114" s="1893">
        <v>0</v>
      </c>
      <c r="P3114" s="1894"/>
      <c r="Q3114" s="1894"/>
      <c r="R3114" s="1894"/>
      <c r="S3114" s="1895"/>
      <c r="T3114" s="1918">
        <v>1</v>
      </c>
      <c r="U3114" s="1894"/>
      <c r="V3114" s="1894"/>
      <c r="W3114" s="1222"/>
      <c r="X3114" s="1871">
        <v>32.884700000000002</v>
      </c>
      <c r="Y3114" s="1872"/>
      <c r="Z3114" s="1872"/>
      <c r="AA3114" s="1872"/>
      <c r="AB3114" s="1872"/>
      <c r="AC3114" s="1872"/>
      <c r="AD3114" s="1873"/>
      <c r="AE3114" s="1874">
        <v>32.884700000000002</v>
      </c>
      <c r="AF3114" s="1843"/>
      <c r="AG3114" s="1843"/>
      <c r="AH3114" s="1222"/>
    </row>
    <row r="3115" spans="1:34" ht="16.7" customHeight="1">
      <c r="A3115" s="1792"/>
      <c r="B3115" s="1778"/>
      <c r="C3115" s="1778"/>
      <c r="D3115" s="1778"/>
      <c r="E3115" s="1778"/>
      <c r="F3115" s="1778"/>
      <c r="G3115" s="1778"/>
      <c r="H3115" s="1778"/>
      <c r="I3115" s="1846" t="s">
        <v>2860</v>
      </c>
      <c r="J3115" s="1846"/>
      <c r="K3115" s="1846"/>
      <c r="L3115" s="1846"/>
      <c r="M3115" s="1846"/>
      <c r="N3115" s="1846"/>
      <c r="O3115" s="1846"/>
      <c r="P3115" s="1846"/>
      <c r="Q3115" s="1846"/>
      <c r="R3115" s="1846"/>
      <c r="S3115" s="1846"/>
      <c r="T3115" s="1846"/>
      <c r="U3115" s="1846"/>
      <c r="V3115" s="1846"/>
      <c r="W3115" s="1846"/>
      <c r="X3115" s="1846"/>
      <c r="Y3115" s="1846"/>
      <c r="Z3115" s="1793"/>
      <c r="AA3115" s="1847">
        <v>99.691100000000006</v>
      </c>
      <c r="AB3115" s="1847"/>
      <c r="AC3115" s="1847"/>
      <c r="AD3115" s="1847"/>
      <c r="AE3115" s="1847"/>
      <c r="AF3115" s="1847"/>
      <c r="AG3115" s="1847"/>
      <c r="AH3115" s="1814"/>
    </row>
    <row r="3116" spans="1:34" ht="17.45" customHeight="1">
      <c r="A3116" s="1844"/>
      <c r="B3116" s="1309"/>
      <c r="C3116" s="1309"/>
      <c r="D3116" s="1309"/>
      <c r="E3116" s="1309"/>
      <c r="F3116" s="1309"/>
      <c r="G3116" s="1309"/>
      <c r="H3116" s="1309"/>
      <c r="I3116" s="1840" t="s">
        <v>2861</v>
      </c>
      <c r="J3116" s="1840"/>
      <c r="K3116" s="1840"/>
      <c r="L3116" s="1840"/>
      <c r="M3116" s="1840"/>
      <c r="N3116" s="1840"/>
      <c r="O3116" s="1840"/>
      <c r="P3116" s="1840"/>
      <c r="Q3116" s="1840"/>
      <c r="R3116" s="1840"/>
      <c r="S3116" s="1840"/>
      <c r="T3116" s="1840"/>
      <c r="U3116" s="1840"/>
      <c r="V3116" s="1840"/>
      <c r="W3116" s="1840"/>
      <c r="X3116" s="1840"/>
      <c r="Y3116" s="1840"/>
      <c r="Z3116" s="1309"/>
      <c r="AA3116" s="1841">
        <v>416.488</v>
      </c>
      <c r="AB3116" s="1841"/>
      <c r="AC3116" s="1841"/>
      <c r="AD3116" s="1841"/>
      <c r="AE3116" s="1841"/>
      <c r="AF3116" s="1841"/>
      <c r="AG3116" s="1841"/>
      <c r="AH3116" s="1782"/>
    </row>
    <row r="3117" spans="1:34" ht="16.7" customHeight="1">
      <c r="A3117" s="1844"/>
      <c r="B3117" s="1309"/>
      <c r="C3117" s="1309"/>
      <c r="D3117" s="1309"/>
      <c r="E3117" s="1309"/>
      <c r="F3117" s="1309"/>
      <c r="G3117" s="1309"/>
      <c r="H3117" s="1309"/>
      <c r="I3117" s="1840" t="s">
        <v>2862</v>
      </c>
      <c r="J3117" s="1840"/>
      <c r="K3117" s="1840"/>
      <c r="L3117" s="1840"/>
      <c r="M3117" s="1840"/>
      <c r="N3117" s="1840"/>
      <c r="O3117" s="1840"/>
      <c r="P3117" s="1840"/>
      <c r="Q3117" s="1840"/>
      <c r="R3117" s="1840"/>
      <c r="S3117" s="1840"/>
      <c r="T3117" s="1840"/>
      <c r="U3117" s="1840"/>
      <c r="V3117" s="1840"/>
      <c r="W3117" s="1840"/>
      <c r="X3117" s="1840"/>
      <c r="Y3117" s="1840"/>
      <c r="Z3117" s="1309"/>
      <c r="AA3117" s="1841">
        <v>666.38080000000002</v>
      </c>
      <c r="AB3117" s="1841"/>
      <c r="AC3117" s="1841"/>
      <c r="AD3117" s="1841"/>
      <c r="AE3117" s="1841"/>
      <c r="AF3117" s="1841"/>
      <c r="AG3117" s="1841"/>
      <c r="AH3117" s="1782"/>
    </row>
    <row r="3118" spans="1:34" ht="17.45" customHeight="1">
      <c r="A3118" s="1844"/>
      <c r="B3118" s="1309"/>
      <c r="C3118" s="1309"/>
      <c r="D3118" s="1309"/>
      <c r="E3118" s="1309"/>
      <c r="F3118" s="1309"/>
      <c r="G3118" s="1309"/>
      <c r="H3118" s="1309"/>
      <c r="I3118" s="1840" t="s">
        <v>2863</v>
      </c>
      <c r="J3118" s="1840"/>
      <c r="K3118" s="1840"/>
      <c r="L3118" s="1840"/>
      <c r="M3118" s="1840"/>
      <c r="N3118" s="1840"/>
      <c r="O3118" s="1840"/>
      <c r="P3118" s="1840"/>
      <c r="Q3118" s="1840"/>
      <c r="R3118" s="1840"/>
      <c r="S3118" s="1840"/>
      <c r="T3118" s="1840"/>
      <c r="U3118" s="1840"/>
      <c r="V3118" s="1840"/>
      <c r="W3118" s="1840"/>
      <c r="X3118" s="1840"/>
      <c r="Y3118" s="1840"/>
      <c r="Z3118" s="1309"/>
      <c r="AA3118" s="1841">
        <v>0</v>
      </c>
      <c r="AB3118" s="1841"/>
      <c r="AC3118" s="1841"/>
      <c r="AD3118" s="1841"/>
      <c r="AE3118" s="1841"/>
      <c r="AF3118" s="1841"/>
      <c r="AG3118" s="1841"/>
      <c r="AH3118" s="1782"/>
    </row>
    <row r="3119" spans="1:34" ht="17.45" customHeight="1">
      <c r="A3119" s="1845"/>
      <c r="B3119" s="1799"/>
      <c r="C3119" s="1799"/>
      <c r="D3119" s="1799"/>
      <c r="E3119" s="1799"/>
      <c r="F3119" s="1799"/>
      <c r="G3119" s="1799"/>
      <c r="H3119" s="1799"/>
      <c r="I3119" s="1842" t="s">
        <v>2864</v>
      </c>
      <c r="J3119" s="1842"/>
      <c r="K3119" s="1842"/>
      <c r="L3119" s="1842"/>
      <c r="M3119" s="1842"/>
      <c r="N3119" s="1842"/>
      <c r="O3119" s="1842"/>
      <c r="P3119" s="1842"/>
      <c r="Q3119" s="1842"/>
      <c r="R3119" s="1842"/>
      <c r="S3119" s="1842"/>
      <c r="T3119" s="1842"/>
      <c r="U3119" s="1842"/>
      <c r="V3119" s="1842"/>
      <c r="W3119" s="1842"/>
      <c r="X3119" s="1842"/>
      <c r="Y3119" s="1842"/>
      <c r="Z3119" s="1799"/>
      <c r="AA3119" s="1843">
        <v>0</v>
      </c>
      <c r="AB3119" s="1843"/>
      <c r="AC3119" s="1843"/>
      <c r="AD3119" s="1843"/>
      <c r="AE3119" s="1843"/>
      <c r="AF3119" s="1843"/>
      <c r="AG3119" s="1843"/>
      <c r="AH3119" s="1800"/>
    </row>
    <row r="3120" spans="1:34" ht="16.7" customHeight="1">
      <c r="A3120" s="1801" t="s">
        <v>2865</v>
      </c>
      <c r="B3120" s="1825"/>
      <c r="C3120" s="1825"/>
      <c r="D3120" s="1825"/>
      <c r="E3120" s="1825"/>
      <c r="F3120" s="1825"/>
      <c r="G3120" s="1825"/>
      <c r="H3120" s="1825"/>
      <c r="I3120" s="1825"/>
      <c r="J3120" s="1825"/>
      <c r="K3120" s="1825"/>
      <c r="L3120" s="1825"/>
      <c r="M3120" s="1825"/>
      <c r="N3120" s="1826"/>
      <c r="O3120" s="1789" t="s">
        <v>2850</v>
      </c>
      <c r="P3120" s="1790"/>
      <c r="Q3120" s="1790"/>
      <c r="R3120" s="1790"/>
      <c r="S3120" s="1791"/>
      <c r="T3120" s="1827" t="s">
        <v>754</v>
      </c>
      <c r="U3120" s="1790"/>
      <c r="V3120" s="1790"/>
      <c r="W3120" s="1213"/>
      <c r="X3120" s="1789" t="s">
        <v>2866</v>
      </c>
      <c r="Y3120" s="1790"/>
      <c r="Z3120" s="1790"/>
      <c r="AA3120" s="1790"/>
      <c r="AB3120" s="1790"/>
      <c r="AC3120" s="1790"/>
      <c r="AD3120" s="1791"/>
      <c r="AE3120" s="1810" t="s">
        <v>2867</v>
      </c>
      <c r="AF3120" s="1828"/>
      <c r="AG3120" s="1828"/>
      <c r="AH3120" s="1213"/>
    </row>
    <row r="3121" spans="1:34" ht="17.45" customHeight="1">
      <c r="A3121" s="1215"/>
      <c r="B3121" s="1216" t="s">
        <v>3284</v>
      </c>
      <c r="C3121" s="1829" t="s">
        <v>3285</v>
      </c>
      <c r="D3121" s="1830"/>
      <c r="E3121" s="1830"/>
      <c r="F3121" s="1830"/>
      <c r="G3121" s="1830"/>
      <c r="H3121" s="1830"/>
      <c r="I3121" s="1830"/>
      <c r="J3121" s="1830"/>
      <c r="K3121" s="1830"/>
      <c r="L3121" s="1830"/>
      <c r="M3121" s="1830"/>
      <c r="N3121" s="1829"/>
      <c r="O3121" s="1831">
        <v>1</v>
      </c>
      <c r="P3121" s="1832"/>
      <c r="Q3121" s="1832"/>
      <c r="R3121" s="1832"/>
      <c r="S3121" s="1833"/>
      <c r="T3121" s="1834" t="s">
        <v>495</v>
      </c>
      <c r="U3121" s="1835"/>
      <c r="V3121" s="1835"/>
      <c r="W3121" s="1217"/>
      <c r="X3121" s="1836">
        <v>61220.389000000003</v>
      </c>
      <c r="Y3121" s="1837"/>
      <c r="Z3121" s="1837"/>
      <c r="AA3121" s="1837"/>
      <c r="AB3121" s="1837"/>
      <c r="AC3121" s="1837"/>
      <c r="AD3121" s="1838"/>
      <c r="AE3121" s="1839">
        <v>61220.389000000003</v>
      </c>
      <c r="AF3121" s="1795"/>
      <c r="AG3121" s="1795"/>
      <c r="AH3121" s="1217"/>
    </row>
    <row r="3122" spans="1:34" ht="17.45" customHeight="1">
      <c r="A3122" s="1792"/>
      <c r="B3122" s="1793"/>
      <c r="C3122" s="1793"/>
      <c r="D3122" s="1793"/>
      <c r="E3122" s="1793"/>
      <c r="F3122" s="1793"/>
      <c r="G3122" s="1793"/>
      <c r="H3122" s="1793"/>
      <c r="I3122" s="1794" t="s">
        <v>2869</v>
      </c>
      <c r="J3122" s="1794"/>
      <c r="K3122" s="1794"/>
      <c r="L3122" s="1794"/>
      <c r="M3122" s="1794"/>
      <c r="N3122" s="1794"/>
      <c r="O3122" s="1794"/>
      <c r="P3122" s="1794"/>
      <c r="Q3122" s="1794"/>
      <c r="R3122" s="1794"/>
      <c r="S3122" s="1794"/>
      <c r="T3122" s="1794"/>
      <c r="U3122" s="1794"/>
      <c r="V3122" s="1794"/>
      <c r="W3122" s="1794"/>
      <c r="X3122" s="1794"/>
      <c r="Y3122" s="1794"/>
      <c r="Z3122" s="1214"/>
      <c r="AA3122" s="1795">
        <v>61220.389000000003</v>
      </c>
      <c r="AB3122" s="1795"/>
      <c r="AC3122" s="1795"/>
      <c r="AD3122" s="1795"/>
      <c r="AE3122" s="1795"/>
      <c r="AF3122" s="1795"/>
      <c r="AG3122" s="1795"/>
      <c r="AH3122" s="1213"/>
    </row>
    <row r="3123" spans="1:34" ht="16.7" customHeight="1">
      <c r="A3123" s="1801" t="s">
        <v>2870</v>
      </c>
      <c r="B3123" s="1825"/>
      <c r="C3123" s="1825"/>
      <c r="D3123" s="1825"/>
      <c r="E3123" s="1825"/>
      <c r="F3123" s="1825"/>
      <c r="G3123" s="1825"/>
      <c r="H3123" s="1825"/>
      <c r="I3123" s="1825"/>
      <c r="J3123" s="1825"/>
      <c r="K3123" s="1825"/>
      <c r="L3123" s="1825"/>
      <c r="M3123" s="1825"/>
      <c r="N3123" s="1826"/>
      <c r="O3123" s="1789" t="s">
        <v>2850</v>
      </c>
      <c r="P3123" s="1790"/>
      <c r="Q3123" s="1790"/>
      <c r="R3123" s="1790"/>
      <c r="S3123" s="1791"/>
      <c r="T3123" s="1827" t="s">
        <v>754</v>
      </c>
      <c r="U3123" s="1790"/>
      <c r="V3123" s="1790"/>
      <c r="W3123" s="1213"/>
      <c r="X3123" s="1789" t="s">
        <v>2866</v>
      </c>
      <c r="Y3123" s="1790"/>
      <c r="Z3123" s="1790"/>
      <c r="AA3123" s="1790"/>
      <c r="AB3123" s="1790"/>
      <c r="AC3123" s="1790"/>
      <c r="AD3123" s="1791"/>
      <c r="AE3123" s="1810" t="s">
        <v>2867</v>
      </c>
      <c r="AF3123" s="1828"/>
      <c r="AG3123" s="1828"/>
      <c r="AH3123" s="1213"/>
    </row>
    <row r="3124" spans="1:34" ht="17.45" customHeight="1">
      <c r="A3124" s="1215"/>
      <c r="B3124" s="1216" t="s">
        <v>3286</v>
      </c>
      <c r="C3124" s="1829" t="s">
        <v>3287</v>
      </c>
      <c r="D3124" s="1830"/>
      <c r="E3124" s="1830"/>
      <c r="F3124" s="1830"/>
      <c r="G3124" s="1830"/>
      <c r="H3124" s="1830"/>
      <c r="I3124" s="1830"/>
      <c r="J3124" s="1830"/>
      <c r="K3124" s="1830"/>
      <c r="L3124" s="1830"/>
      <c r="M3124" s="1830"/>
      <c r="N3124" s="1829"/>
      <c r="O3124" s="1831">
        <v>64.8</v>
      </c>
      <c r="P3124" s="1832"/>
      <c r="Q3124" s="1832"/>
      <c r="R3124" s="1832"/>
      <c r="S3124" s="1833"/>
      <c r="T3124" s="1834" t="s">
        <v>2612</v>
      </c>
      <c r="U3124" s="1835"/>
      <c r="V3124" s="1835"/>
      <c r="W3124" s="1217"/>
      <c r="X3124" s="1836">
        <v>15.663</v>
      </c>
      <c r="Y3124" s="1837"/>
      <c r="Z3124" s="1837"/>
      <c r="AA3124" s="1837"/>
      <c r="AB3124" s="1837"/>
      <c r="AC3124" s="1837"/>
      <c r="AD3124" s="1838"/>
      <c r="AE3124" s="1839">
        <v>1014.768</v>
      </c>
      <c r="AF3124" s="1795"/>
      <c r="AG3124" s="1795"/>
      <c r="AH3124" s="1217"/>
    </row>
    <row r="3125" spans="1:34" ht="16.7" customHeight="1">
      <c r="A3125" s="1792"/>
      <c r="B3125" s="1793"/>
      <c r="C3125" s="1793"/>
      <c r="D3125" s="1793"/>
      <c r="E3125" s="1793"/>
      <c r="F3125" s="1793"/>
      <c r="G3125" s="1793"/>
      <c r="H3125" s="1793"/>
      <c r="I3125" s="1794" t="s">
        <v>2871</v>
      </c>
      <c r="J3125" s="1794"/>
      <c r="K3125" s="1794"/>
      <c r="L3125" s="1794"/>
      <c r="M3125" s="1794"/>
      <c r="N3125" s="1794"/>
      <c r="O3125" s="1794"/>
      <c r="P3125" s="1794"/>
      <c r="Q3125" s="1794"/>
      <c r="R3125" s="1794"/>
      <c r="S3125" s="1794"/>
      <c r="T3125" s="1794"/>
      <c r="U3125" s="1794"/>
      <c r="V3125" s="1794"/>
      <c r="W3125" s="1794"/>
      <c r="X3125" s="1794"/>
      <c r="Y3125" s="1794"/>
      <c r="Z3125" s="1214"/>
      <c r="AA3125" s="1795">
        <v>1014.768</v>
      </c>
      <c r="AB3125" s="1795"/>
      <c r="AC3125" s="1795"/>
      <c r="AD3125" s="1795"/>
      <c r="AE3125" s="1795"/>
      <c r="AF3125" s="1795"/>
      <c r="AG3125" s="1795"/>
      <c r="AH3125" s="1213"/>
    </row>
    <row r="3126" spans="1:34" ht="17.45" customHeight="1">
      <c r="A3126" s="1801" t="s">
        <v>2872</v>
      </c>
      <c r="B3126" s="1825"/>
      <c r="C3126" s="1825"/>
      <c r="D3126" s="1825"/>
      <c r="E3126" s="1825"/>
      <c r="F3126" s="1825"/>
      <c r="G3126" s="1825"/>
      <c r="H3126" s="1825"/>
      <c r="I3126" s="1825"/>
      <c r="J3126" s="1825"/>
      <c r="K3126" s="1825"/>
      <c r="L3126" s="1825"/>
      <c r="M3126" s="1825"/>
      <c r="N3126" s="1826"/>
      <c r="O3126" s="1789" t="s">
        <v>2850</v>
      </c>
      <c r="P3126" s="1790"/>
      <c r="Q3126" s="1790"/>
      <c r="R3126" s="1790"/>
      <c r="S3126" s="1791"/>
      <c r="T3126" s="1827" t="s">
        <v>754</v>
      </c>
      <c r="U3126" s="1790"/>
      <c r="V3126" s="1790"/>
      <c r="W3126" s="1213"/>
      <c r="X3126" s="1789" t="s">
        <v>2866</v>
      </c>
      <c r="Y3126" s="1790"/>
      <c r="Z3126" s="1790"/>
      <c r="AA3126" s="1790"/>
      <c r="AB3126" s="1790"/>
      <c r="AC3126" s="1790"/>
      <c r="AD3126" s="1791"/>
      <c r="AE3126" s="1810" t="s">
        <v>2867</v>
      </c>
      <c r="AF3126" s="1828"/>
      <c r="AG3126" s="1828"/>
      <c r="AH3126" s="1213"/>
    </row>
    <row r="3127" spans="1:34" ht="17.45" customHeight="1">
      <c r="A3127" s="1792"/>
      <c r="B3127" s="1793"/>
      <c r="C3127" s="1793"/>
      <c r="D3127" s="1793"/>
      <c r="E3127" s="1793"/>
      <c r="F3127" s="1793"/>
      <c r="G3127" s="1793"/>
      <c r="H3127" s="1793"/>
      <c r="I3127" s="1793"/>
      <c r="J3127" s="1793"/>
      <c r="K3127" s="1794" t="s">
        <v>2873</v>
      </c>
      <c r="L3127" s="1794"/>
      <c r="M3127" s="1794"/>
      <c r="N3127" s="1794"/>
      <c r="O3127" s="1794"/>
      <c r="P3127" s="1794"/>
      <c r="Q3127" s="1794"/>
      <c r="R3127" s="1794"/>
      <c r="S3127" s="1794"/>
      <c r="T3127" s="1794"/>
      <c r="U3127" s="1794"/>
      <c r="V3127" s="1794"/>
      <c r="W3127" s="1794"/>
      <c r="X3127" s="1794"/>
      <c r="Y3127" s="1794"/>
      <c r="Z3127" s="1794"/>
      <c r="AA3127" s="1794"/>
      <c r="AB3127" s="1214"/>
      <c r="AC3127" s="1795">
        <v>0</v>
      </c>
      <c r="AD3127" s="1795"/>
      <c r="AE3127" s="1795"/>
      <c r="AF3127" s="1795"/>
      <c r="AG3127" s="1795"/>
      <c r="AH3127" s="1213"/>
    </row>
    <row r="3128" spans="1:34" ht="16.7" customHeight="1">
      <c r="A3128" s="1801" t="s">
        <v>2874</v>
      </c>
      <c r="B3128" s="1825"/>
      <c r="C3128" s="1825"/>
      <c r="D3128" s="1825"/>
      <c r="E3128" s="1825"/>
      <c r="F3128" s="1825"/>
      <c r="G3128" s="1825"/>
      <c r="H3128" s="1825"/>
      <c r="I3128" s="1825"/>
      <c r="J3128" s="1826"/>
      <c r="K3128" s="1789" t="s">
        <v>2850</v>
      </c>
      <c r="L3128" s="1791"/>
      <c r="M3128" s="1855" t="s">
        <v>2875</v>
      </c>
      <c r="N3128" s="1856"/>
      <c r="O3128" s="1857"/>
      <c r="P3128" s="1855" t="s">
        <v>2876</v>
      </c>
      <c r="Q3128" s="1856"/>
      <c r="R3128" s="1857"/>
      <c r="S3128" s="1855" t="s">
        <v>2877</v>
      </c>
      <c r="T3128" s="1857"/>
      <c r="U3128" s="1789" t="s">
        <v>2878</v>
      </c>
      <c r="V3128" s="1790"/>
      <c r="W3128" s="1791"/>
      <c r="X3128" s="1789" t="s">
        <v>2879</v>
      </c>
      <c r="Y3128" s="1790"/>
      <c r="Z3128" s="1790"/>
      <c r="AA3128" s="1790"/>
      <c r="AB3128" s="1791"/>
      <c r="AC3128" s="1789" t="s">
        <v>2880</v>
      </c>
      <c r="AD3128" s="1791"/>
      <c r="AE3128" s="1810" t="s">
        <v>2867</v>
      </c>
      <c r="AF3128" s="1828"/>
      <c r="AG3128" s="1828"/>
      <c r="AH3128" s="1213"/>
    </row>
    <row r="3129" spans="1:34" ht="17.45" customHeight="1">
      <c r="A3129" s="1883" t="s">
        <v>3288</v>
      </c>
      <c r="B3129" s="1884"/>
      <c r="C3129" s="1884"/>
      <c r="D3129" s="1884"/>
      <c r="E3129" s="1884"/>
      <c r="F3129" s="1829" t="s">
        <v>3289</v>
      </c>
      <c r="G3129" s="1830"/>
      <c r="H3129" s="1830"/>
      <c r="I3129" s="1830"/>
      <c r="J3129" s="1829"/>
      <c r="K3129" s="1862">
        <v>1.38</v>
      </c>
      <c r="L3129" s="1863"/>
      <c r="M3129" s="1836">
        <v>0</v>
      </c>
      <c r="N3129" s="1837"/>
      <c r="O3129" s="1838"/>
      <c r="P3129" s="1836">
        <v>0</v>
      </c>
      <c r="Q3129" s="1837"/>
      <c r="R3129" s="1838"/>
      <c r="S3129" s="1836">
        <v>0</v>
      </c>
      <c r="T3129" s="1838"/>
      <c r="U3129" s="1836">
        <v>2.77</v>
      </c>
      <c r="V3129" s="1837"/>
      <c r="W3129" s="1838"/>
      <c r="X3129" s="1836">
        <v>2.2200000000000002</v>
      </c>
      <c r="Y3129" s="1837"/>
      <c r="Z3129" s="1837"/>
      <c r="AA3129" s="1837"/>
      <c r="AB3129" s="1838"/>
      <c r="AC3129" s="1836">
        <v>1.82</v>
      </c>
      <c r="AD3129" s="1838"/>
      <c r="AE3129" s="1839">
        <v>0</v>
      </c>
      <c r="AF3129" s="1795"/>
      <c r="AG3129" s="1795"/>
      <c r="AH3129" s="1217"/>
    </row>
    <row r="3130" spans="1:34" ht="17.45" customHeight="1">
      <c r="A3130" s="1853"/>
      <c r="B3130" s="1778"/>
      <c r="C3130" s="1778"/>
      <c r="D3130" s="1778"/>
      <c r="E3130" s="1778"/>
      <c r="F3130" s="1778"/>
      <c r="G3130" s="1778"/>
      <c r="H3130" s="1778"/>
      <c r="I3130" s="1846" t="s">
        <v>2881</v>
      </c>
      <c r="J3130" s="1846"/>
      <c r="K3130" s="1846"/>
      <c r="L3130" s="1846"/>
      <c r="M3130" s="1846"/>
      <c r="N3130" s="1846"/>
      <c r="O3130" s="1846"/>
      <c r="P3130" s="1846"/>
      <c r="Q3130" s="1846"/>
      <c r="R3130" s="1846"/>
      <c r="S3130" s="1846"/>
      <c r="T3130" s="1846"/>
      <c r="U3130" s="1846"/>
      <c r="V3130" s="1846"/>
      <c r="W3130" s="1846"/>
      <c r="X3130" s="1846"/>
      <c r="Y3130" s="1846"/>
      <c r="Z3130" s="1203"/>
      <c r="AA3130" s="1847">
        <v>0</v>
      </c>
      <c r="AB3130" s="1847"/>
      <c r="AC3130" s="1847"/>
      <c r="AD3130" s="1847"/>
      <c r="AE3130" s="1847"/>
      <c r="AF3130" s="1847"/>
      <c r="AG3130" s="1847"/>
      <c r="AH3130" s="1204"/>
    </row>
    <row r="3131" spans="1:34" ht="5.0999999999999996" customHeight="1">
      <c r="A3131" s="1854"/>
      <c r="B3131" s="1309"/>
      <c r="C3131" s="1309"/>
      <c r="D3131" s="1309"/>
      <c r="E3131" s="1309"/>
      <c r="F3131" s="1309"/>
      <c r="G3131" s="1309"/>
      <c r="H3131" s="1309"/>
      <c r="I3131" s="1309"/>
      <c r="J3131" s="1309"/>
      <c r="K3131" s="1309"/>
      <c r="L3131" s="1309"/>
      <c r="M3131" s="1309"/>
      <c r="N3131" s="1309"/>
      <c r="O3131" s="1309"/>
      <c r="P3131" s="1309"/>
      <c r="Q3131" s="1309"/>
      <c r="R3131" s="1309"/>
      <c r="S3131" s="1309"/>
      <c r="T3131" s="1309"/>
      <c r="U3131" s="1309"/>
      <c r="V3131" s="1309"/>
      <c r="W3131" s="1309"/>
      <c r="X3131" s="1309"/>
      <c r="Y3131" s="1309"/>
      <c r="Z3131" s="1309"/>
      <c r="AA3131" s="1309"/>
      <c r="AB3131" s="1309"/>
      <c r="AC3131" s="1309"/>
      <c r="AD3131" s="1309"/>
      <c r="AE3131" s="1309"/>
      <c r="AF3131" s="1309"/>
      <c r="AG3131" s="1309"/>
      <c r="AH3131" s="1782"/>
    </row>
    <row r="3132" spans="1:34" ht="17.45" customHeight="1">
      <c r="A3132" s="1845"/>
      <c r="B3132" s="1799"/>
      <c r="C3132" s="1799"/>
      <c r="D3132" s="1799"/>
      <c r="E3132" s="1799"/>
      <c r="F3132" s="1799"/>
      <c r="G3132" s="1799"/>
      <c r="H3132" s="1799"/>
      <c r="I3132" s="1842" t="s">
        <v>2882</v>
      </c>
      <c r="J3132" s="1842"/>
      <c r="K3132" s="1842"/>
      <c r="L3132" s="1842"/>
      <c r="M3132" s="1842"/>
      <c r="N3132" s="1842"/>
      <c r="O3132" s="1842"/>
      <c r="P3132" s="1842"/>
      <c r="Q3132" s="1842"/>
      <c r="R3132" s="1842"/>
      <c r="S3132" s="1842"/>
      <c r="T3132" s="1842"/>
      <c r="U3132" s="1842"/>
      <c r="V3132" s="1842"/>
      <c r="W3132" s="1842"/>
      <c r="X3132" s="1842"/>
      <c r="Y3132" s="1842"/>
      <c r="Z3132" s="1212"/>
      <c r="AA3132" s="1848">
        <v>62901.54</v>
      </c>
      <c r="AB3132" s="1848"/>
      <c r="AC3132" s="1848"/>
      <c r="AD3132" s="1848"/>
      <c r="AE3132" s="1848"/>
      <c r="AF3132" s="1848"/>
      <c r="AG3132" s="1848"/>
      <c r="AH3132" s="1208"/>
    </row>
    <row r="3133" spans="1:34" ht="45.75" customHeight="1">
      <c r="A3133" s="1849" t="s">
        <v>2883</v>
      </c>
      <c r="B3133" s="1850"/>
      <c r="C3133" s="1850"/>
      <c r="D3133" s="1850"/>
      <c r="E3133" s="1851"/>
      <c r="F3133" s="1852"/>
      <c r="G3133" s="1852"/>
      <c r="H3133" s="1852"/>
      <c r="I3133" s="1852"/>
      <c r="J3133" s="1852"/>
      <c r="K3133" s="1852"/>
      <c r="L3133" s="1852"/>
      <c r="M3133" s="1852"/>
      <c r="N3133" s="1852"/>
      <c r="O3133" s="1852"/>
      <c r="P3133" s="1852"/>
      <c r="Q3133" s="1852"/>
      <c r="R3133" s="1852"/>
      <c r="S3133" s="1852"/>
      <c r="T3133" s="1852"/>
      <c r="U3133" s="1852"/>
      <c r="V3133" s="1852"/>
      <c r="W3133" s="1852"/>
      <c r="X3133" s="1852"/>
      <c r="Y3133" s="1852"/>
      <c r="Z3133" s="1852"/>
      <c r="AA3133" s="1852"/>
      <c r="AB3133" s="1852"/>
      <c r="AC3133" s="1852"/>
      <c r="AD3133" s="1852"/>
      <c r="AE3133" s="1852"/>
      <c r="AF3133" s="1852"/>
      <c r="AG3133" s="1852"/>
      <c r="AH3133" s="1851"/>
    </row>
    <row r="3134" spans="1:34" ht="98.85" customHeight="1">
      <c r="A3134" s="1218"/>
      <c r="AH3134" s="1219"/>
    </row>
    <row r="3135" spans="1:34" ht="98.85" customHeight="1">
      <c r="A3135" s="1220"/>
      <c r="B3135" s="1221"/>
      <c r="C3135" s="1221"/>
      <c r="D3135" s="1221"/>
      <c r="E3135" s="1221"/>
      <c r="F3135" s="1221"/>
      <c r="G3135" s="1221"/>
      <c r="H3135" s="1221"/>
      <c r="I3135" s="1221"/>
      <c r="J3135" s="1221"/>
      <c r="K3135" s="1221"/>
      <c r="L3135" s="1221"/>
      <c r="M3135" s="1221"/>
      <c r="N3135" s="1221"/>
      <c r="O3135" s="1221"/>
      <c r="P3135" s="1221"/>
      <c r="Q3135" s="1221"/>
      <c r="R3135" s="1221"/>
      <c r="S3135" s="1221"/>
      <c r="T3135" s="1221"/>
      <c r="U3135" s="1221"/>
      <c r="V3135" s="1221"/>
      <c r="W3135" s="1221"/>
      <c r="X3135" s="1221"/>
      <c r="Y3135" s="1221"/>
      <c r="Z3135" s="1221"/>
      <c r="AA3135" s="1221"/>
      <c r="AB3135" s="1221"/>
      <c r="AC3135" s="1221"/>
      <c r="AD3135" s="1221"/>
      <c r="AE3135" s="1221"/>
      <c r="AF3135" s="1221"/>
      <c r="AG3135" s="1221"/>
      <c r="AH3135" s="1222"/>
    </row>
    <row r="3136" spans="1:34" ht="5.85" customHeight="1">
      <c r="A3136" s="1777"/>
      <c r="B3136" s="1778"/>
      <c r="C3136" s="1778"/>
      <c r="D3136" s="1778"/>
      <c r="E3136" s="1778"/>
      <c r="F3136" s="1778"/>
      <c r="G3136" s="1778"/>
      <c r="H3136" s="1778"/>
      <c r="I3136" s="1778"/>
      <c r="J3136" s="1778"/>
      <c r="K3136" s="1778"/>
      <c r="L3136" s="1778"/>
      <c r="M3136" s="1778"/>
      <c r="N3136" s="1778"/>
      <c r="O3136" s="1778"/>
      <c r="P3136" s="1778"/>
      <c r="Q3136" s="1778"/>
      <c r="R3136" s="1778"/>
      <c r="S3136" s="1778"/>
      <c r="T3136" s="1778"/>
      <c r="U3136" s="1778"/>
      <c r="V3136" s="1778"/>
      <c r="W3136" s="1778"/>
      <c r="X3136" s="1778"/>
      <c r="Y3136" s="1778"/>
      <c r="Z3136" s="1778"/>
      <c r="AA3136" s="1778"/>
      <c r="AB3136" s="1778"/>
      <c r="AC3136" s="1778"/>
      <c r="AD3136" s="1778"/>
      <c r="AE3136" s="1778"/>
      <c r="AF3136" s="1778"/>
      <c r="AG3136" s="1778"/>
      <c r="AH3136" s="1779"/>
    </row>
    <row r="3137" spans="1:34" ht="10.9" customHeight="1">
      <c r="A3137" s="1780" t="s">
        <v>2834</v>
      </c>
      <c r="B3137" s="1310"/>
      <c r="C3137" s="1310"/>
      <c r="D3137" s="1310"/>
      <c r="E3137" s="1310"/>
      <c r="F3137" s="1310"/>
      <c r="G3137" s="1310"/>
      <c r="H3137" s="1310"/>
      <c r="I3137" s="1310"/>
      <c r="J3137" s="1310"/>
      <c r="K3137" s="1310"/>
      <c r="L3137" s="1310"/>
      <c r="M3137" s="1310"/>
      <c r="N3137" s="1310"/>
      <c r="O3137" s="1310"/>
      <c r="P3137" s="1310"/>
      <c r="Q3137" s="1310"/>
      <c r="R3137" s="1310"/>
      <c r="S3137" s="1310"/>
      <c r="T3137" s="1310"/>
      <c r="U3137" s="1310"/>
      <c r="V3137" s="1310"/>
      <c r="W3137" s="1310"/>
      <c r="X3137" s="1310"/>
      <c r="Y3137" s="1310"/>
      <c r="Z3137" s="1310"/>
      <c r="AA3137" s="1310"/>
      <c r="AB3137" s="1310"/>
      <c r="AC3137" s="1310"/>
      <c r="AD3137" s="1309"/>
      <c r="AE3137" s="1309"/>
      <c r="AF3137" s="1781" t="s">
        <v>3290</v>
      </c>
      <c r="AG3137" s="1781"/>
      <c r="AH3137" s="1782"/>
    </row>
    <row r="3138" spans="1:34" ht="5.85" customHeight="1">
      <c r="A3138" s="1780"/>
      <c r="B3138" s="1310"/>
      <c r="C3138" s="1310"/>
      <c r="D3138" s="1310"/>
      <c r="E3138" s="1310"/>
      <c r="F3138" s="1310"/>
      <c r="G3138" s="1310"/>
      <c r="H3138" s="1310"/>
      <c r="I3138" s="1310"/>
      <c r="J3138" s="1310"/>
      <c r="K3138" s="1310"/>
      <c r="L3138" s="1310"/>
      <c r="M3138" s="1310"/>
      <c r="N3138" s="1310"/>
      <c r="O3138" s="1310"/>
      <c r="P3138" s="1310"/>
      <c r="Q3138" s="1310"/>
      <c r="R3138" s="1310"/>
      <c r="S3138" s="1310"/>
      <c r="T3138" s="1310"/>
      <c r="U3138" s="1310"/>
      <c r="V3138" s="1310"/>
      <c r="W3138" s="1310"/>
      <c r="X3138" s="1310"/>
      <c r="Y3138" s="1310"/>
      <c r="Z3138" s="1310"/>
      <c r="AA3138" s="1310"/>
      <c r="AB3138" s="1310"/>
      <c r="AC3138" s="1310"/>
      <c r="AD3138" s="1311"/>
      <c r="AE3138" s="1311"/>
      <c r="AF3138" s="1311"/>
      <c r="AG3138" s="1311"/>
      <c r="AH3138" s="1782"/>
    </row>
    <row r="3139" spans="1:34" ht="11.65" customHeight="1">
      <c r="A3139" s="1783" t="s">
        <v>2836</v>
      </c>
      <c r="B3139" s="1784"/>
      <c r="C3139" s="1784"/>
      <c r="D3139" s="1784"/>
      <c r="E3139" s="1784"/>
      <c r="F3139" s="1784"/>
      <c r="G3139" s="1784"/>
      <c r="H3139" s="1784"/>
      <c r="I3139" s="1784"/>
      <c r="J3139" s="1784"/>
      <c r="K3139" s="1784"/>
      <c r="L3139" s="1784"/>
      <c r="M3139" s="1784"/>
      <c r="N3139" s="1784"/>
      <c r="O3139" s="1784"/>
      <c r="P3139" s="1784"/>
      <c r="Q3139" s="1784"/>
      <c r="R3139" s="1784"/>
      <c r="S3139" s="1784"/>
      <c r="T3139" s="1784"/>
      <c r="U3139" s="1784"/>
      <c r="V3139" s="1784"/>
      <c r="W3139" s="1784"/>
      <c r="X3139" s="1784"/>
      <c r="Y3139" s="1784"/>
      <c r="Z3139" s="1784"/>
      <c r="AA3139" s="1784"/>
      <c r="AB3139" s="1784"/>
      <c r="AC3139" s="1784"/>
      <c r="AD3139" s="1311"/>
      <c r="AE3139" s="1311"/>
      <c r="AF3139" s="1311"/>
      <c r="AG3139" s="1311"/>
      <c r="AH3139" s="1782"/>
    </row>
    <row r="3140" spans="1:34" ht="22.5" customHeight="1">
      <c r="A3140" s="1785" t="s">
        <v>2837</v>
      </c>
      <c r="B3140" s="1786"/>
      <c r="C3140" s="1786"/>
      <c r="D3140" s="1786"/>
      <c r="E3140" s="1786"/>
      <c r="F3140" s="1786"/>
      <c r="G3140" s="1786"/>
      <c r="H3140" s="1786"/>
      <c r="I3140" s="1786"/>
      <c r="J3140" s="1786"/>
      <c r="K3140" s="1786"/>
      <c r="L3140" s="1786"/>
      <c r="M3140" s="1786"/>
      <c r="N3140" s="1786"/>
      <c r="O3140" s="1786"/>
      <c r="P3140" s="1786"/>
      <c r="Q3140" s="1786"/>
      <c r="R3140" s="1786"/>
      <c r="S3140" s="1786"/>
      <c r="T3140" s="1786"/>
      <c r="U3140" s="1786"/>
      <c r="V3140" s="1786"/>
      <c r="W3140" s="1786"/>
      <c r="X3140" s="1786"/>
      <c r="Y3140" s="1786"/>
      <c r="Z3140" s="1786"/>
      <c r="AA3140" s="1786"/>
      <c r="AB3140" s="1786"/>
      <c r="AC3140" s="1786"/>
      <c r="AD3140" s="1311"/>
      <c r="AE3140" s="1311"/>
      <c r="AF3140" s="1311"/>
      <c r="AG3140" s="1311"/>
      <c r="AH3140" s="1782"/>
    </row>
    <row r="3141" spans="1:34" ht="5.85" customHeight="1">
      <c r="A3141" s="1787" t="s">
        <v>2838</v>
      </c>
      <c r="B3141" s="1788"/>
      <c r="C3141" s="1788"/>
      <c r="D3141" s="1788"/>
      <c r="E3141" s="1788"/>
      <c r="F3141" s="1788"/>
      <c r="G3141" s="1788"/>
      <c r="H3141" s="1788"/>
      <c r="I3141" s="1788"/>
      <c r="J3141" s="1788"/>
      <c r="K3141" s="1788"/>
      <c r="L3141" s="1788"/>
      <c r="M3141" s="1788"/>
      <c r="N3141" s="1788"/>
      <c r="O3141" s="1788"/>
      <c r="P3141" s="1788"/>
      <c r="Q3141" s="1788"/>
      <c r="R3141" s="1788"/>
      <c r="S3141" s="1788"/>
      <c r="T3141" s="1788"/>
      <c r="U3141" s="1788"/>
      <c r="V3141" s="1788"/>
      <c r="W3141" s="1788"/>
      <c r="X3141" s="1788"/>
      <c r="Y3141" s="1788"/>
      <c r="Z3141" s="1788"/>
      <c r="AA3141" s="1788"/>
      <c r="AB3141" s="1788"/>
      <c r="AC3141" s="1788"/>
      <c r="AD3141" s="1311"/>
      <c r="AE3141" s="1311"/>
      <c r="AF3141" s="1311"/>
      <c r="AG3141" s="1311"/>
      <c r="AH3141" s="1782"/>
    </row>
    <row r="3142" spans="1:34" ht="5.85" customHeight="1">
      <c r="A3142" s="1787"/>
      <c r="B3142" s="1788"/>
      <c r="C3142" s="1788"/>
      <c r="D3142" s="1788"/>
      <c r="E3142" s="1788"/>
      <c r="F3142" s="1788"/>
      <c r="G3142" s="1788"/>
      <c r="H3142" s="1788"/>
      <c r="I3142" s="1788"/>
      <c r="J3142" s="1788"/>
      <c r="K3142" s="1788"/>
      <c r="L3142" s="1788"/>
      <c r="M3142" s="1788"/>
      <c r="N3142" s="1788"/>
      <c r="O3142" s="1788"/>
      <c r="P3142" s="1788"/>
      <c r="Q3142" s="1788"/>
      <c r="R3142" s="1788"/>
      <c r="S3142" s="1788"/>
      <c r="T3142" s="1788"/>
      <c r="U3142" s="1788"/>
      <c r="V3142" s="1788"/>
      <c r="W3142" s="1788"/>
      <c r="X3142" s="1788"/>
      <c r="Y3142" s="1788"/>
      <c r="Z3142" s="1788"/>
      <c r="AA3142" s="1788"/>
      <c r="AB3142" s="1788"/>
      <c r="AC3142" s="1788"/>
      <c r="AD3142" s="1782"/>
      <c r="AE3142" s="1309"/>
      <c r="AF3142" s="1309"/>
      <c r="AG3142" s="1309"/>
      <c r="AH3142" s="1782"/>
    </row>
    <row r="3143" spans="1:34" ht="11.65" customHeight="1">
      <c r="A3143" s="1787" t="s">
        <v>2839</v>
      </c>
      <c r="B3143" s="1788"/>
      <c r="C3143" s="1788"/>
      <c r="D3143" s="1788"/>
      <c r="E3143" s="1788"/>
      <c r="F3143" s="1788"/>
      <c r="G3143" s="1788"/>
      <c r="H3143" s="1788"/>
      <c r="I3143" s="1788"/>
      <c r="J3143" s="1788"/>
      <c r="K3143" s="1788"/>
      <c r="L3143" s="1788"/>
      <c r="M3143" s="1788"/>
      <c r="N3143" s="1788"/>
      <c r="O3143" s="1788"/>
      <c r="P3143" s="1788"/>
      <c r="Q3143" s="1788"/>
      <c r="R3143" s="1788"/>
      <c r="S3143" s="1788"/>
      <c r="T3143" s="1788"/>
      <c r="U3143" s="1788"/>
      <c r="V3143" s="1788"/>
      <c r="W3143" s="1788"/>
      <c r="X3143" s="1788"/>
      <c r="Y3143" s="1788"/>
      <c r="Z3143" s="1788"/>
      <c r="AA3143" s="1788"/>
      <c r="AB3143" s="1788"/>
      <c r="AC3143" s="1788"/>
      <c r="AD3143" s="1818" t="s">
        <v>2840</v>
      </c>
      <c r="AE3143" s="1818"/>
      <c r="AF3143" s="1206">
        <v>21.23</v>
      </c>
      <c r="AG3143" s="1207" t="s">
        <v>5</v>
      </c>
      <c r="AH3143" s="1800"/>
    </row>
    <row r="3144" spans="1:34" ht="11.65" customHeight="1">
      <c r="A3144" s="1819" t="s">
        <v>2841</v>
      </c>
      <c r="B3144" s="1820"/>
      <c r="C3144" s="1820"/>
      <c r="D3144" s="1820"/>
      <c r="E3144" s="1820"/>
      <c r="F3144" s="1820"/>
      <c r="G3144" s="1820"/>
      <c r="H3144" s="1820"/>
      <c r="I3144" s="1820"/>
      <c r="J3144" s="1820"/>
      <c r="K3144" s="1820"/>
      <c r="L3144" s="1820"/>
      <c r="M3144" s="1820"/>
      <c r="N3144" s="1820"/>
      <c r="O3144" s="1820"/>
      <c r="P3144" s="1820"/>
      <c r="Q3144" s="1820"/>
      <c r="R3144" s="1820"/>
      <c r="S3144" s="1820"/>
      <c r="T3144" s="1820"/>
      <c r="U3144" s="1820"/>
      <c r="V3144" s="1820"/>
      <c r="W3144" s="1820"/>
      <c r="X3144" s="1820"/>
      <c r="Y3144" s="1820"/>
      <c r="Z3144" s="1820"/>
      <c r="AA3144" s="1820"/>
      <c r="AB3144" s="1820"/>
      <c r="AC3144" s="1820"/>
      <c r="AD3144" s="1821" t="s">
        <v>2842</v>
      </c>
      <c r="AE3144" s="1821"/>
      <c r="AF3144" s="1210">
        <v>15</v>
      </c>
      <c r="AG3144" s="1211" t="s">
        <v>5</v>
      </c>
      <c r="AH3144" s="1800"/>
    </row>
    <row r="3145" spans="1:34" ht="16.7" customHeight="1">
      <c r="A3145" s="1822" t="s">
        <v>2843</v>
      </c>
      <c r="B3145" s="1802"/>
      <c r="C3145" s="1802"/>
      <c r="D3145" s="1778"/>
      <c r="E3145" s="1823" t="s">
        <v>2761</v>
      </c>
      <c r="F3145" s="1823"/>
      <c r="G3145" s="1823"/>
      <c r="H3145" s="1823"/>
      <c r="I3145" s="1823"/>
      <c r="J3145" s="1823"/>
      <c r="K3145" s="1823"/>
      <c r="L3145" s="1823"/>
      <c r="M3145" s="1823"/>
      <c r="N3145" s="1823"/>
      <c r="O3145" s="1823"/>
      <c r="P3145" s="1823"/>
      <c r="Q3145" s="1823"/>
      <c r="R3145" s="1823"/>
      <c r="S3145" s="1823"/>
      <c r="T3145" s="1823"/>
      <c r="U3145" s="1823"/>
      <c r="V3145" s="1823"/>
      <c r="W3145" s="1823"/>
      <c r="X3145" s="1823"/>
      <c r="Y3145" s="1823"/>
      <c r="Z3145" s="1823"/>
      <c r="AA3145" s="1823"/>
      <c r="AB3145" s="1823"/>
      <c r="AC3145" s="1823"/>
      <c r="AD3145" s="1823"/>
      <c r="AE3145" s="1823"/>
      <c r="AF3145" s="1823"/>
      <c r="AG3145" s="1823"/>
      <c r="AH3145" s="1779"/>
    </row>
    <row r="3146" spans="1:34" ht="17.45" customHeight="1">
      <c r="A3146" s="1824" t="s">
        <v>2844</v>
      </c>
      <c r="B3146" s="1816"/>
      <c r="C3146" s="1816"/>
      <c r="D3146" s="1309"/>
      <c r="E3146" s="1815" t="s">
        <v>2760</v>
      </c>
      <c r="F3146" s="1815"/>
      <c r="G3146" s="1111"/>
      <c r="H3146" s="1796" t="s">
        <v>2845</v>
      </c>
      <c r="I3146" s="1796"/>
      <c r="J3146" s="1796" t="s">
        <v>497</v>
      </c>
      <c r="K3146" s="1796"/>
      <c r="L3146" s="1309"/>
      <c r="M3146" s="1309"/>
      <c r="N3146" s="1816" t="s">
        <v>2846</v>
      </c>
      <c r="O3146" s="1816"/>
      <c r="P3146" s="1816"/>
      <c r="Q3146" s="1816"/>
      <c r="R3146" s="1817">
        <v>12</v>
      </c>
      <c r="S3146" s="1817"/>
      <c r="T3146" s="1817"/>
      <c r="U3146" s="1817"/>
      <c r="V3146" s="1309"/>
      <c r="W3146" s="1309"/>
      <c r="X3146" s="1309"/>
      <c r="Y3146" s="1796" t="s">
        <v>2847</v>
      </c>
      <c r="Z3146" s="1796"/>
      <c r="AA3146" s="1796"/>
      <c r="AB3146" s="1796"/>
      <c r="AC3146" s="1796"/>
      <c r="AD3146" s="1796"/>
      <c r="AE3146" s="1796"/>
      <c r="AF3146" s="1797" t="s">
        <v>2848</v>
      </c>
      <c r="AG3146" s="1797"/>
      <c r="AH3146" s="1782"/>
    </row>
    <row r="3147" spans="1:34" ht="5.85" customHeight="1">
      <c r="A3147" s="1798"/>
      <c r="B3147" s="1799"/>
      <c r="C3147" s="1799"/>
      <c r="D3147" s="1799"/>
      <c r="E3147" s="1799"/>
      <c r="F3147" s="1799"/>
      <c r="G3147" s="1799"/>
      <c r="H3147" s="1799"/>
      <c r="I3147" s="1799"/>
      <c r="J3147" s="1799"/>
      <c r="K3147" s="1799"/>
      <c r="L3147" s="1799"/>
      <c r="M3147" s="1799"/>
      <c r="N3147" s="1799"/>
      <c r="O3147" s="1799"/>
      <c r="P3147" s="1799"/>
      <c r="Q3147" s="1799"/>
      <c r="R3147" s="1799"/>
      <c r="S3147" s="1799"/>
      <c r="T3147" s="1799"/>
      <c r="U3147" s="1799"/>
      <c r="V3147" s="1799"/>
      <c r="W3147" s="1799"/>
      <c r="X3147" s="1799"/>
      <c r="Y3147" s="1799"/>
      <c r="Z3147" s="1799"/>
      <c r="AA3147" s="1799"/>
      <c r="AB3147" s="1799"/>
      <c r="AC3147" s="1799"/>
      <c r="AD3147" s="1799"/>
      <c r="AE3147" s="1799"/>
      <c r="AF3147" s="1799"/>
      <c r="AG3147" s="1799"/>
      <c r="AH3147" s="1800"/>
    </row>
    <row r="3148" spans="1:34" ht="16.7" customHeight="1">
      <c r="A3148" s="1801" t="s">
        <v>2849</v>
      </c>
      <c r="B3148" s="1802"/>
      <c r="C3148" s="1802"/>
      <c r="D3148" s="1802"/>
      <c r="E3148" s="1802"/>
      <c r="F3148" s="1802"/>
      <c r="G3148" s="1802"/>
      <c r="H3148" s="1802"/>
      <c r="I3148" s="1802"/>
      <c r="J3148" s="1803"/>
      <c r="K3148" s="1789" t="s">
        <v>2850</v>
      </c>
      <c r="L3148" s="1807"/>
      <c r="M3148" s="1789" t="s">
        <v>2851</v>
      </c>
      <c r="N3148" s="1790"/>
      <c r="O3148" s="1790"/>
      <c r="P3148" s="1790"/>
      <c r="Q3148" s="1790"/>
      <c r="R3148" s="1790"/>
      <c r="S3148" s="1790"/>
      <c r="T3148" s="1791"/>
      <c r="U3148" s="1789" t="s">
        <v>2852</v>
      </c>
      <c r="V3148" s="1790"/>
      <c r="W3148" s="1790"/>
      <c r="X3148" s="1790"/>
      <c r="Y3148" s="1790"/>
      <c r="Z3148" s="1790"/>
      <c r="AA3148" s="1790"/>
      <c r="AB3148" s="1790"/>
      <c r="AC3148" s="1790"/>
      <c r="AD3148" s="1791"/>
      <c r="AE3148" s="1810" t="s">
        <v>2853</v>
      </c>
      <c r="AF3148" s="1811"/>
      <c r="AG3148" s="1811"/>
      <c r="AH3148" s="1814"/>
    </row>
    <row r="3149" spans="1:34" ht="17.45" customHeight="1">
      <c r="A3149" s="1804"/>
      <c r="B3149" s="1805"/>
      <c r="C3149" s="1805"/>
      <c r="D3149" s="1805"/>
      <c r="E3149" s="1805"/>
      <c r="F3149" s="1805"/>
      <c r="G3149" s="1805"/>
      <c r="H3149" s="1805"/>
      <c r="I3149" s="1805"/>
      <c r="J3149" s="1806"/>
      <c r="K3149" s="1808"/>
      <c r="L3149" s="1809"/>
      <c r="M3149" s="1789" t="s">
        <v>2854</v>
      </c>
      <c r="N3149" s="1790"/>
      <c r="O3149" s="1790"/>
      <c r="P3149" s="1791"/>
      <c r="Q3149" s="1789" t="s">
        <v>2855</v>
      </c>
      <c r="R3149" s="1790"/>
      <c r="S3149" s="1790"/>
      <c r="T3149" s="1791"/>
      <c r="U3149" s="1789" t="s">
        <v>2854</v>
      </c>
      <c r="V3149" s="1790"/>
      <c r="W3149" s="1790"/>
      <c r="X3149" s="1790"/>
      <c r="Y3149" s="1790"/>
      <c r="Z3149" s="1791"/>
      <c r="AA3149" s="1789" t="s">
        <v>2855</v>
      </c>
      <c r="AB3149" s="1790"/>
      <c r="AC3149" s="1790"/>
      <c r="AD3149" s="1791"/>
      <c r="AE3149" s="1812"/>
      <c r="AF3149" s="1813"/>
      <c r="AG3149" s="1813"/>
      <c r="AH3149" s="1800"/>
    </row>
    <row r="3150" spans="1:34" ht="17.45" customHeight="1">
      <c r="A3150" s="1215"/>
      <c r="B3150" s="1216" t="s">
        <v>1500</v>
      </c>
      <c r="C3150" s="1829" t="s">
        <v>3291</v>
      </c>
      <c r="D3150" s="1830"/>
      <c r="E3150" s="1830"/>
      <c r="F3150" s="1830"/>
      <c r="G3150" s="1830"/>
      <c r="H3150" s="1830"/>
      <c r="I3150" s="1830"/>
      <c r="J3150" s="1829"/>
      <c r="K3150" s="1862">
        <v>1</v>
      </c>
      <c r="L3150" s="1863"/>
      <c r="M3150" s="1862">
        <v>1</v>
      </c>
      <c r="N3150" s="1864"/>
      <c r="O3150" s="1864"/>
      <c r="P3150" s="1863"/>
      <c r="Q3150" s="1862">
        <v>0</v>
      </c>
      <c r="R3150" s="1864"/>
      <c r="S3150" s="1864"/>
      <c r="T3150" s="1863"/>
      <c r="U3150" s="1859">
        <v>966.14300000000003</v>
      </c>
      <c r="V3150" s="1860"/>
      <c r="W3150" s="1860"/>
      <c r="X3150" s="1860"/>
      <c r="Y3150" s="1860"/>
      <c r="Z3150" s="1861"/>
      <c r="AA3150" s="1859">
        <v>463.11219999999997</v>
      </c>
      <c r="AB3150" s="1860"/>
      <c r="AC3150" s="1860"/>
      <c r="AD3150" s="1861"/>
      <c r="AE3150" s="1839">
        <v>966.14300000000003</v>
      </c>
      <c r="AF3150" s="1795"/>
      <c r="AG3150" s="1795"/>
      <c r="AH3150" s="1217"/>
    </row>
    <row r="3151" spans="1:34" ht="16.7" customHeight="1">
      <c r="A3151" s="1792"/>
      <c r="B3151" s="1793"/>
      <c r="C3151" s="1793"/>
      <c r="D3151" s="1793"/>
      <c r="E3151" s="1793"/>
      <c r="F3151" s="1793"/>
      <c r="G3151" s="1793"/>
      <c r="H3151" s="1793"/>
      <c r="I3151" s="1793"/>
      <c r="J3151" s="1793"/>
      <c r="K3151" s="1794" t="s">
        <v>2856</v>
      </c>
      <c r="L3151" s="1794"/>
      <c r="M3151" s="1794"/>
      <c r="N3151" s="1794"/>
      <c r="O3151" s="1794"/>
      <c r="P3151" s="1794"/>
      <c r="Q3151" s="1794"/>
      <c r="R3151" s="1794"/>
      <c r="S3151" s="1794"/>
      <c r="T3151" s="1794"/>
      <c r="U3151" s="1794"/>
      <c r="V3151" s="1794"/>
      <c r="W3151" s="1794"/>
      <c r="X3151" s="1794"/>
      <c r="Y3151" s="1794"/>
      <c r="Z3151" s="1794"/>
      <c r="AA3151" s="1795">
        <v>966.14300000000003</v>
      </c>
      <c r="AB3151" s="1795"/>
      <c r="AC3151" s="1795"/>
      <c r="AD3151" s="1795"/>
      <c r="AE3151" s="1795"/>
      <c r="AF3151" s="1795"/>
      <c r="AG3151" s="1795"/>
      <c r="AH3151" s="1213"/>
    </row>
    <row r="3152" spans="1:34" ht="17.45" customHeight="1">
      <c r="A3152" s="1801" t="s">
        <v>2857</v>
      </c>
      <c r="B3152" s="1825"/>
      <c r="C3152" s="1825"/>
      <c r="D3152" s="1825"/>
      <c r="E3152" s="1825"/>
      <c r="F3152" s="1825"/>
      <c r="G3152" s="1825"/>
      <c r="H3152" s="1825"/>
      <c r="I3152" s="1825"/>
      <c r="J3152" s="1825"/>
      <c r="K3152" s="1825"/>
      <c r="L3152" s="1825"/>
      <c r="M3152" s="1825"/>
      <c r="N3152" s="1826"/>
      <c r="O3152" s="1789" t="s">
        <v>2858</v>
      </c>
      <c r="P3152" s="1790"/>
      <c r="Q3152" s="1790"/>
      <c r="R3152" s="1790"/>
      <c r="S3152" s="1791"/>
      <c r="T3152" s="1827" t="s">
        <v>2850</v>
      </c>
      <c r="U3152" s="1790"/>
      <c r="V3152" s="1790"/>
      <c r="W3152" s="1213"/>
      <c r="X3152" s="1789" t="s">
        <v>2859</v>
      </c>
      <c r="Y3152" s="1790"/>
      <c r="Z3152" s="1790"/>
      <c r="AA3152" s="1790"/>
      <c r="AB3152" s="1790"/>
      <c r="AC3152" s="1790"/>
      <c r="AD3152" s="1791"/>
      <c r="AE3152" s="1810" t="s">
        <v>2853</v>
      </c>
      <c r="AF3152" s="1828"/>
      <c r="AG3152" s="1828"/>
      <c r="AH3152" s="1213"/>
    </row>
    <row r="3153" spans="1:34" ht="16.7" customHeight="1">
      <c r="A3153" s="1215"/>
      <c r="B3153" s="1216" t="s">
        <v>1009</v>
      </c>
      <c r="C3153" s="1829" t="s">
        <v>1010</v>
      </c>
      <c r="D3153" s="1830"/>
      <c r="E3153" s="1830"/>
      <c r="F3153" s="1830"/>
      <c r="G3153" s="1830"/>
      <c r="H3153" s="1830"/>
      <c r="I3153" s="1830"/>
      <c r="J3153" s="1830"/>
      <c r="K3153" s="1830"/>
      <c r="L3153" s="1830"/>
      <c r="M3153" s="1830"/>
      <c r="N3153" s="1829"/>
      <c r="O3153" s="1831">
        <v>0</v>
      </c>
      <c r="P3153" s="1832"/>
      <c r="Q3153" s="1832"/>
      <c r="R3153" s="1832"/>
      <c r="S3153" s="1833"/>
      <c r="T3153" s="1858">
        <v>1</v>
      </c>
      <c r="U3153" s="1832"/>
      <c r="V3153" s="1832"/>
      <c r="W3153" s="1217"/>
      <c r="X3153" s="1859">
        <v>22.268799999999999</v>
      </c>
      <c r="Y3153" s="1860"/>
      <c r="Z3153" s="1860"/>
      <c r="AA3153" s="1860"/>
      <c r="AB3153" s="1860"/>
      <c r="AC3153" s="1860"/>
      <c r="AD3153" s="1861"/>
      <c r="AE3153" s="1839">
        <v>22.268799999999999</v>
      </c>
      <c r="AF3153" s="1795"/>
      <c r="AG3153" s="1795"/>
      <c r="AH3153" s="1217"/>
    </row>
    <row r="3154" spans="1:34" ht="17.45" customHeight="1">
      <c r="A3154" s="1792"/>
      <c r="B3154" s="1778"/>
      <c r="C3154" s="1778"/>
      <c r="D3154" s="1778"/>
      <c r="E3154" s="1778"/>
      <c r="F3154" s="1778"/>
      <c r="G3154" s="1778"/>
      <c r="H3154" s="1778"/>
      <c r="I3154" s="1846" t="s">
        <v>2860</v>
      </c>
      <c r="J3154" s="1846"/>
      <c r="K3154" s="1846"/>
      <c r="L3154" s="1846"/>
      <c r="M3154" s="1846"/>
      <c r="N3154" s="1846"/>
      <c r="O3154" s="1846"/>
      <c r="P3154" s="1846"/>
      <c r="Q3154" s="1846"/>
      <c r="R3154" s="1846"/>
      <c r="S3154" s="1846"/>
      <c r="T3154" s="1846"/>
      <c r="U3154" s="1846"/>
      <c r="V3154" s="1846"/>
      <c r="W3154" s="1846"/>
      <c r="X3154" s="1846"/>
      <c r="Y3154" s="1846"/>
      <c r="Z3154" s="1793"/>
      <c r="AA3154" s="1847">
        <v>22.268799999999999</v>
      </c>
      <c r="AB3154" s="1847"/>
      <c r="AC3154" s="1847"/>
      <c r="AD3154" s="1847"/>
      <c r="AE3154" s="1847"/>
      <c r="AF3154" s="1847"/>
      <c r="AG3154" s="1847"/>
      <c r="AH3154" s="1814"/>
    </row>
    <row r="3155" spans="1:34" ht="17.45" customHeight="1">
      <c r="A3155" s="1844"/>
      <c r="B3155" s="1309"/>
      <c r="C3155" s="1309"/>
      <c r="D3155" s="1309"/>
      <c r="E3155" s="1309"/>
      <c r="F3155" s="1309"/>
      <c r="G3155" s="1309"/>
      <c r="H3155" s="1309"/>
      <c r="I3155" s="1840" t="s">
        <v>2861</v>
      </c>
      <c r="J3155" s="1840"/>
      <c r="K3155" s="1840"/>
      <c r="L3155" s="1840"/>
      <c r="M3155" s="1840"/>
      <c r="N3155" s="1840"/>
      <c r="O3155" s="1840"/>
      <c r="P3155" s="1840"/>
      <c r="Q3155" s="1840"/>
      <c r="R3155" s="1840"/>
      <c r="S3155" s="1840"/>
      <c r="T3155" s="1840"/>
      <c r="U3155" s="1840"/>
      <c r="V3155" s="1840"/>
      <c r="W3155" s="1840"/>
      <c r="X3155" s="1840"/>
      <c r="Y3155" s="1840"/>
      <c r="Z3155" s="1309"/>
      <c r="AA3155" s="1841">
        <v>988.41179999999997</v>
      </c>
      <c r="AB3155" s="1841"/>
      <c r="AC3155" s="1841"/>
      <c r="AD3155" s="1841"/>
      <c r="AE3155" s="1841"/>
      <c r="AF3155" s="1841"/>
      <c r="AG3155" s="1841"/>
      <c r="AH3155" s="1782"/>
    </row>
    <row r="3156" spans="1:34" ht="16.7" customHeight="1">
      <c r="A3156" s="1844"/>
      <c r="B3156" s="1309"/>
      <c r="C3156" s="1309"/>
      <c r="D3156" s="1309"/>
      <c r="E3156" s="1309"/>
      <c r="F3156" s="1309"/>
      <c r="G3156" s="1309"/>
      <c r="H3156" s="1309"/>
      <c r="I3156" s="1840" t="s">
        <v>2862</v>
      </c>
      <c r="J3156" s="1840"/>
      <c r="K3156" s="1840"/>
      <c r="L3156" s="1840"/>
      <c r="M3156" s="1840"/>
      <c r="N3156" s="1840"/>
      <c r="O3156" s="1840"/>
      <c r="P3156" s="1840"/>
      <c r="Q3156" s="1840"/>
      <c r="R3156" s="1840"/>
      <c r="S3156" s="1840"/>
      <c r="T3156" s="1840"/>
      <c r="U3156" s="1840"/>
      <c r="V3156" s="1840"/>
      <c r="W3156" s="1840"/>
      <c r="X3156" s="1840"/>
      <c r="Y3156" s="1840"/>
      <c r="Z3156" s="1309"/>
      <c r="AA3156" s="1841">
        <v>82.367699999999999</v>
      </c>
      <c r="AB3156" s="1841"/>
      <c r="AC3156" s="1841"/>
      <c r="AD3156" s="1841"/>
      <c r="AE3156" s="1841"/>
      <c r="AF3156" s="1841"/>
      <c r="AG3156" s="1841"/>
      <c r="AH3156" s="1782"/>
    </row>
    <row r="3157" spans="1:34" ht="17.45" customHeight="1">
      <c r="A3157" s="1844"/>
      <c r="B3157" s="1309"/>
      <c r="C3157" s="1309"/>
      <c r="D3157" s="1309"/>
      <c r="E3157" s="1309"/>
      <c r="F3157" s="1309"/>
      <c r="G3157" s="1309"/>
      <c r="H3157" s="1309"/>
      <c r="I3157" s="1840" t="s">
        <v>2863</v>
      </c>
      <c r="J3157" s="1840"/>
      <c r="K3157" s="1840"/>
      <c r="L3157" s="1840"/>
      <c r="M3157" s="1840"/>
      <c r="N3157" s="1840"/>
      <c r="O3157" s="1840"/>
      <c r="P3157" s="1840"/>
      <c r="Q3157" s="1840"/>
      <c r="R3157" s="1840"/>
      <c r="S3157" s="1840"/>
      <c r="T3157" s="1840"/>
      <c r="U3157" s="1840"/>
      <c r="V3157" s="1840"/>
      <c r="W3157" s="1840"/>
      <c r="X3157" s="1840"/>
      <c r="Y3157" s="1840"/>
      <c r="Z3157" s="1309"/>
      <c r="AA3157" s="1841">
        <v>0</v>
      </c>
      <c r="AB3157" s="1841"/>
      <c r="AC3157" s="1841"/>
      <c r="AD3157" s="1841"/>
      <c r="AE3157" s="1841"/>
      <c r="AF3157" s="1841"/>
      <c r="AG3157" s="1841"/>
      <c r="AH3157" s="1782"/>
    </row>
    <row r="3158" spans="1:34" ht="17.45" customHeight="1">
      <c r="A3158" s="1845"/>
      <c r="B3158" s="1799"/>
      <c r="C3158" s="1799"/>
      <c r="D3158" s="1799"/>
      <c r="E3158" s="1799"/>
      <c r="F3158" s="1799"/>
      <c r="G3158" s="1799"/>
      <c r="H3158" s="1799"/>
      <c r="I3158" s="1842" t="s">
        <v>2864</v>
      </c>
      <c r="J3158" s="1842"/>
      <c r="K3158" s="1842"/>
      <c r="L3158" s="1842"/>
      <c r="M3158" s="1842"/>
      <c r="N3158" s="1842"/>
      <c r="O3158" s="1842"/>
      <c r="P3158" s="1842"/>
      <c r="Q3158" s="1842"/>
      <c r="R3158" s="1842"/>
      <c r="S3158" s="1842"/>
      <c r="T3158" s="1842"/>
      <c r="U3158" s="1842"/>
      <c r="V3158" s="1842"/>
      <c r="W3158" s="1842"/>
      <c r="X3158" s="1842"/>
      <c r="Y3158" s="1842"/>
      <c r="Z3158" s="1799"/>
      <c r="AA3158" s="1843">
        <v>0</v>
      </c>
      <c r="AB3158" s="1843"/>
      <c r="AC3158" s="1843"/>
      <c r="AD3158" s="1843"/>
      <c r="AE3158" s="1843"/>
      <c r="AF3158" s="1843"/>
      <c r="AG3158" s="1843"/>
      <c r="AH3158" s="1800"/>
    </row>
    <row r="3159" spans="1:34" ht="16.7" customHeight="1">
      <c r="A3159" s="1801" t="s">
        <v>2865</v>
      </c>
      <c r="B3159" s="1825"/>
      <c r="C3159" s="1825"/>
      <c r="D3159" s="1825"/>
      <c r="E3159" s="1825"/>
      <c r="F3159" s="1825"/>
      <c r="G3159" s="1825"/>
      <c r="H3159" s="1825"/>
      <c r="I3159" s="1825"/>
      <c r="J3159" s="1825"/>
      <c r="K3159" s="1825"/>
      <c r="L3159" s="1825"/>
      <c r="M3159" s="1825"/>
      <c r="N3159" s="1826"/>
      <c r="O3159" s="1789" t="s">
        <v>2850</v>
      </c>
      <c r="P3159" s="1790"/>
      <c r="Q3159" s="1790"/>
      <c r="R3159" s="1790"/>
      <c r="S3159" s="1791"/>
      <c r="T3159" s="1827" t="s">
        <v>754</v>
      </c>
      <c r="U3159" s="1790"/>
      <c r="V3159" s="1790"/>
      <c r="W3159" s="1213"/>
      <c r="X3159" s="1789" t="s">
        <v>2866</v>
      </c>
      <c r="Y3159" s="1790"/>
      <c r="Z3159" s="1790"/>
      <c r="AA3159" s="1790"/>
      <c r="AB3159" s="1790"/>
      <c r="AC3159" s="1790"/>
      <c r="AD3159" s="1791"/>
      <c r="AE3159" s="1810" t="s">
        <v>2867</v>
      </c>
      <c r="AF3159" s="1828"/>
      <c r="AG3159" s="1828"/>
      <c r="AH3159" s="1213"/>
    </row>
    <row r="3160" spans="1:34" ht="17.45" customHeight="1">
      <c r="A3160" s="1792"/>
      <c r="B3160" s="1793"/>
      <c r="C3160" s="1793"/>
      <c r="D3160" s="1793"/>
      <c r="E3160" s="1793"/>
      <c r="F3160" s="1793"/>
      <c r="G3160" s="1793"/>
      <c r="H3160" s="1793"/>
      <c r="I3160" s="1794" t="s">
        <v>2869</v>
      </c>
      <c r="J3160" s="1794"/>
      <c r="K3160" s="1794"/>
      <c r="L3160" s="1794"/>
      <c r="M3160" s="1794"/>
      <c r="N3160" s="1794"/>
      <c r="O3160" s="1794"/>
      <c r="P3160" s="1794"/>
      <c r="Q3160" s="1794"/>
      <c r="R3160" s="1794"/>
      <c r="S3160" s="1794"/>
      <c r="T3160" s="1794"/>
      <c r="U3160" s="1794"/>
      <c r="V3160" s="1794"/>
      <c r="W3160" s="1794"/>
      <c r="X3160" s="1794"/>
      <c r="Y3160" s="1794"/>
      <c r="Z3160" s="1214"/>
      <c r="AA3160" s="1795">
        <v>0</v>
      </c>
      <c r="AB3160" s="1795"/>
      <c r="AC3160" s="1795"/>
      <c r="AD3160" s="1795"/>
      <c r="AE3160" s="1795"/>
      <c r="AF3160" s="1795"/>
      <c r="AG3160" s="1795"/>
      <c r="AH3160" s="1213"/>
    </row>
    <row r="3161" spans="1:34" ht="16.7" customHeight="1">
      <c r="A3161" s="1801" t="s">
        <v>2870</v>
      </c>
      <c r="B3161" s="1825"/>
      <c r="C3161" s="1825"/>
      <c r="D3161" s="1825"/>
      <c r="E3161" s="1825"/>
      <c r="F3161" s="1825"/>
      <c r="G3161" s="1825"/>
      <c r="H3161" s="1825"/>
      <c r="I3161" s="1825"/>
      <c r="J3161" s="1825"/>
      <c r="K3161" s="1825"/>
      <c r="L3161" s="1825"/>
      <c r="M3161" s="1825"/>
      <c r="N3161" s="1826"/>
      <c r="O3161" s="1789" t="s">
        <v>2850</v>
      </c>
      <c r="P3161" s="1790"/>
      <c r="Q3161" s="1790"/>
      <c r="R3161" s="1790"/>
      <c r="S3161" s="1791"/>
      <c r="T3161" s="1827" t="s">
        <v>754</v>
      </c>
      <c r="U3161" s="1790"/>
      <c r="V3161" s="1790"/>
      <c r="W3161" s="1213"/>
      <c r="X3161" s="1789" t="s">
        <v>2866</v>
      </c>
      <c r="Y3161" s="1790"/>
      <c r="Z3161" s="1790"/>
      <c r="AA3161" s="1790"/>
      <c r="AB3161" s="1790"/>
      <c r="AC3161" s="1790"/>
      <c r="AD3161" s="1791"/>
      <c r="AE3161" s="1810" t="s">
        <v>2867</v>
      </c>
      <c r="AF3161" s="1828"/>
      <c r="AG3161" s="1828"/>
      <c r="AH3161" s="1213"/>
    </row>
    <row r="3162" spans="1:34" ht="17.45" customHeight="1">
      <c r="A3162" s="1792"/>
      <c r="B3162" s="1793"/>
      <c r="C3162" s="1793"/>
      <c r="D3162" s="1793"/>
      <c r="E3162" s="1793"/>
      <c r="F3162" s="1793"/>
      <c r="G3162" s="1793"/>
      <c r="H3162" s="1793"/>
      <c r="I3162" s="1794" t="s">
        <v>2871</v>
      </c>
      <c r="J3162" s="1794"/>
      <c r="K3162" s="1794"/>
      <c r="L3162" s="1794"/>
      <c r="M3162" s="1794"/>
      <c r="N3162" s="1794"/>
      <c r="O3162" s="1794"/>
      <c r="P3162" s="1794"/>
      <c r="Q3162" s="1794"/>
      <c r="R3162" s="1794"/>
      <c r="S3162" s="1794"/>
      <c r="T3162" s="1794"/>
      <c r="U3162" s="1794"/>
      <c r="V3162" s="1794"/>
      <c r="W3162" s="1794"/>
      <c r="X3162" s="1794"/>
      <c r="Y3162" s="1794"/>
      <c r="Z3162" s="1214"/>
      <c r="AA3162" s="1795">
        <v>0</v>
      </c>
      <c r="AB3162" s="1795"/>
      <c r="AC3162" s="1795"/>
      <c r="AD3162" s="1795"/>
      <c r="AE3162" s="1795"/>
      <c r="AF3162" s="1795"/>
      <c r="AG3162" s="1795"/>
      <c r="AH3162" s="1213"/>
    </row>
    <row r="3163" spans="1:34" ht="17.45" customHeight="1">
      <c r="A3163" s="1801" t="s">
        <v>2872</v>
      </c>
      <c r="B3163" s="1825"/>
      <c r="C3163" s="1825"/>
      <c r="D3163" s="1825"/>
      <c r="E3163" s="1825"/>
      <c r="F3163" s="1825"/>
      <c r="G3163" s="1825"/>
      <c r="H3163" s="1825"/>
      <c r="I3163" s="1825"/>
      <c r="J3163" s="1825"/>
      <c r="K3163" s="1825"/>
      <c r="L3163" s="1825"/>
      <c r="M3163" s="1825"/>
      <c r="N3163" s="1826"/>
      <c r="O3163" s="1789" t="s">
        <v>2850</v>
      </c>
      <c r="P3163" s="1790"/>
      <c r="Q3163" s="1790"/>
      <c r="R3163" s="1790"/>
      <c r="S3163" s="1791"/>
      <c r="T3163" s="1827" t="s">
        <v>754</v>
      </c>
      <c r="U3163" s="1790"/>
      <c r="V3163" s="1790"/>
      <c r="W3163" s="1213"/>
      <c r="X3163" s="1789" t="s">
        <v>2866</v>
      </c>
      <c r="Y3163" s="1790"/>
      <c r="Z3163" s="1790"/>
      <c r="AA3163" s="1790"/>
      <c r="AB3163" s="1790"/>
      <c r="AC3163" s="1790"/>
      <c r="AD3163" s="1791"/>
      <c r="AE3163" s="1810" t="s">
        <v>2867</v>
      </c>
      <c r="AF3163" s="1828"/>
      <c r="AG3163" s="1828"/>
      <c r="AH3163" s="1213"/>
    </row>
    <row r="3164" spans="1:34" ht="16.7" customHeight="1">
      <c r="A3164" s="1792"/>
      <c r="B3164" s="1793"/>
      <c r="C3164" s="1793"/>
      <c r="D3164" s="1793"/>
      <c r="E3164" s="1793"/>
      <c r="F3164" s="1793"/>
      <c r="G3164" s="1793"/>
      <c r="H3164" s="1793"/>
      <c r="I3164" s="1793"/>
      <c r="J3164" s="1793"/>
      <c r="K3164" s="1794" t="s">
        <v>2873</v>
      </c>
      <c r="L3164" s="1794"/>
      <c r="M3164" s="1794"/>
      <c r="N3164" s="1794"/>
      <c r="O3164" s="1794"/>
      <c r="P3164" s="1794"/>
      <c r="Q3164" s="1794"/>
      <c r="R3164" s="1794"/>
      <c r="S3164" s="1794"/>
      <c r="T3164" s="1794"/>
      <c r="U3164" s="1794"/>
      <c r="V3164" s="1794"/>
      <c r="W3164" s="1794"/>
      <c r="X3164" s="1794"/>
      <c r="Y3164" s="1794"/>
      <c r="Z3164" s="1794"/>
      <c r="AA3164" s="1794"/>
      <c r="AB3164" s="1214"/>
      <c r="AC3164" s="1795">
        <v>0</v>
      </c>
      <c r="AD3164" s="1795"/>
      <c r="AE3164" s="1795"/>
      <c r="AF3164" s="1795"/>
      <c r="AG3164" s="1795"/>
      <c r="AH3164" s="1213"/>
    </row>
    <row r="3165" spans="1:34" ht="17.45" customHeight="1">
      <c r="A3165" s="1801" t="s">
        <v>2874</v>
      </c>
      <c r="B3165" s="1825"/>
      <c r="C3165" s="1825"/>
      <c r="D3165" s="1825"/>
      <c r="E3165" s="1825"/>
      <c r="F3165" s="1825"/>
      <c r="G3165" s="1825"/>
      <c r="H3165" s="1825"/>
      <c r="I3165" s="1825"/>
      <c r="J3165" s="1826"/>
      <c r="K3165" s="1789" t="s">
        <v>2850</v>
      </c>
      <c r="L3165" s="1791"/>
      <c r="M3165" s="1855" t="s">
        <v>2875</v>
      </c>
      <c r="N3165" s="1856"/>
      <c r="O3165" s="1857"/>
      <c r="P3165" s="1855" t="s">
        <v>2876</v>
      </c>
      <c r="Q3165" s="1856"/>
      <c r="R3165" s="1857"/>
      <c r="S3165" s="1855" t="s">
        <v>2877</v>
      </c>
      <c r="T3165" s="1857"/>
      <c r="U3165" s="1789" t="s">
        <v>2878</v>
      </c>
      <c r="V3165" s="1790"/>
      <c r="W3165" s="1791"/>
      <c r="X3165" s="1789" t="s">
        <v>2879</v>
      </c>
      <c r="Y3165" s="1790"/>
      <c r="Z3165" s="1790"/>
      <c r="AA3165" s="1790"/>
      <c r="AB3165" s="1791"/>
      <c r="AC3165" s="1789" t="s">
        <v>2880</v>
      </c>
      <c r="AD3165" s="1791"/>
      <c r="AE3165" s="1810" t="s">
        <v>2867</v>
      </c>
      <c r="AF3165" s="1828"/>
      <c r="AG3165" s="1828"/>
      <c r="AH3165" s="1213"/>
    </row>
    <row r="3166" spans="1:34" ht="17.45" customHeight="1">
      <c r="A3166" s="1853"/>
      <c r="B3166" s="1778"/>
      <c r="C3166" s="1778"/>
      <c r="D3166" s="1778"/>
      <c r="E3166" s="1778"/>
      <c r="F3166" s="1778"/>
      <c r="G3166" s="1778"/>
      <c r="H3166" s="1778"/>
      <c r="I3166" s="1846" t="s">
        <v>2881</v>
      </c>
      <c r="J3166" s="1846"/>
      <c r="K3166" s="1846"/>
      <c r="L3166" s="1846"/>
      <c r="M3166" s="1846"/>
      <c r="N3166" s="1846"/>
      <c r="O3166" s="1846"/>
      <c r="P3166" s="1846"/>
      <c r="Q3166" s="1846"/>
      <c r="R3166" s="1846"/>
      <c r="S3166" s="1846"/>
      <c r="T3166" s="1846"/>
      <c r="U3166" s="1846"/>
      <c r="V3166" s="1846"/>
      <c r="W3166" s="1846"/>
      <c r="X3166" s="1846"/>
      <c r="Y3166" s="1846"/>
      <c r="Z3166" s="1203"/>
      <c r="AA3166" s="1847">
        <v>0</v>
      </c>
      <c r="AB3166" s="1847"/>
      <c r="AC3166" s="1847"/>
      <c r="AD3166" s="1847"/>
      <c r="AE3166" s="1847"/>
      <c r="AF3166" s="1847"/>
      <c r="AG3166" s="1847"/>
      <c r="AH3166" s="1204"/>
    </row>
    <row r="3167" spans="1:34" ht="5.0999999999999996" customHeight="1">
      <c r="A3167" s="1854"/>
      <c r="B3167" s="1309"/>
      <c r="C3167" s="1309"/>
      <c r="D3167" s="1309"/>
      <c r="E3167" s="1309"/>
      <c r="F3167" s="1309"/>
      <c r="G3167" s="1309"/>
      <c r="H3167" s="1309"/>
      <c r="I3167" s="1309"/>
      <c r="J3167" s="1309"/>
      <c r="K3167" s="1309"/>
      <c r="L3167" s="1309"/>
      <c r="M3167" s="1309"/>
      <c r="N3167" s="1309"/>
      <c r="O3167" s="1309"/>
      <c r="P3167" s="1309"/>
      <c r="Q3167" s="1309"/>
      <c r="R3167" s="1309"/>
      <c r="S3167" s="1309"/>
      <c r="T3167" s="1309"/>
      <c r="U3167" s="1309"/>
      <c r="V3167" s="1309"/>
      <c r="W3167" s="1309"/>
      <c r="X3167" s="1309"/>
      <c r="Y3167" s="1309"/>
      <c r="Z3167" s="1309"/>
      <c r="AA3167" s="1309"/>
      <c r="AB3167" s="1309"/>
      <c r="AC3167" s="1309"/>
      <c r="AD3167" s="1309"/>
      <c r="AE3167" s="1309"/>
      <c r="AF3167" s="1309"/>
      <c r="AG3167" s="1309"/>
      <c r="AH3167" s="1782"/>
    </row>
    <row r="3168" spans="1:34" ht="17.45" customHeight="1">
      <c r="A3168" s="1845"/>
      <c r="B3168" s="1799"/>
      <c r="C3168" s="1799"/>
      <c r="D3168" s="1799"/>
      <c r="E3168" s="1799"/>
      <c r="F3168" s="1799"/>
      <c r="G3168" s="1799"/>
      <c r="H3168" s="1799"/>
      <c r="I3168" s="1842" t="s">
        <v>2882</v>
      </c>
      <c r="J3168" s="1842"/>
      <c r="K3168" s="1842"/>
      <c r="L3168" s="1842"/>
      <c r="M3168" s="1842"/>
      <c r="N3168" s="1842"/>
      <c r="O3168" s="1842"/>
      <c r="P3168" s="1842"/>
      <c r="Q3168" s="1842"/>
      <c r="R3168" s="1842"/>
      <c r="S3168" s="1842"/>
      <c r="T3168" s="1842"/>
      <c r="U3168" s="1842"/>
      <c r="V3168" s="1842"/>
      <c r="W3168" s="1842"/>
      <c r="X3168" s="1842"/>
      <c r="Y3168" s="1842"/>
      <c r="Z3168" s="1212"/>
      <c r="AA3168" s="1848">
        <v>82.37</v>
      </c>
      <c r="AB3168" s="1848"/>
      <c r="AC3168" s="1848"/>
      <c r="AD3168" s="1848"/>
      <c r="AE3168" s="1848"/>
      <c r="AF3168" s="1848"/>
      <c r="AG3168" s="1848"/>
      <c r="AH3168" s="1208"/>
    </row>
    <row r="3169" spans="1:34" ht="45.75" customHeight="1">
      <c r="A3169" s="1849" t="s">
        <v>2883</v>
      </c>
      <c r="B3169" s="1850"/>
      <c r="C3169" s="1850"/>
      <c r="D3169" s="1850"/>
      <c r="E3169" s="1851"/>
      <c r="F3169" s="1852"/>
      <c r="G3169" s="1852"/>
      <c r="H3169" s="1852"/>
      <c r="I3169" s="1852"/>
      <c r="J3169" s="1852"/>
      <c r="K3169" s="1852"/>
      <c r="L3169" s="1852"/>
      <c r="M3169" s="1852"/>
      <c r="N3169" s="1852"/>
      <c r="O3169" s="1852"/>
      <c r="P3169" s="1852"/>
      <c r="Q3169" s="1852"/>
      <c r="R3169" s="1852"/>
      <c r="S3169" s="1852"/>
      <c r="T3169" s="1852"/>
      <c r="U3169" s="1852"/>
      <c r="V3169" s="1852"/>
      <c r="W3169" s="1852"/>
      <c r="X3169" s="1852"/>
      <c r="Y3169" s="1852"/>
      <c r="Z3169" s="1852"/>
      <c r="AA3169" s="1852"/>
      <c r="AB3169" s="1852"/>
      <c r="AC3169" s="1852"/>
      <c r="AD3169" s="1852"/>
      <c r="AE3169" s="1852"/>
      <c r="AF3169" s="1852"/>
      <c r="AG3169" s="1852"/>
      <c r="AH3169" s="1851"/>
    </row>
    <row r="3170" spans="1:34" ht="133.15" customHeight="1">
      <c r="A3170" s="1218"/>
      <c r="AH3170" s="1219"/>
    </row>
    <row r="3171" spans="1:34" ht="133.15" customHeight="1">
      <c r="A3171" s="1220"/>
      <c r="B3171" s="1221"/>
      <c r="C3171" s="1221"/>
      <c r="D3171" s="1221"/>
      <c r="E3171" s="1221"/>
      <c r="F3171" s="1221"/>
      <c r="G3171" s="1221"/>
      <c r="H3171" s="1221"/>
      <c r="I3171" s="1221"/>
      <c r="J3171" s="1221"/>
      <c r="K3171" s="1221"/>
      <c r="L3171" s="1221"/>
      <c r="M3171" s="1221"/>
      <c r="N3171" s="1221"/>
      <c r="O3171" s="1221"/>
      <c r="P3171" s="1221"/>
      <c r="Q3171" s="1221"/>
      <c r="R3171" s="1221"/>
      <c r="S3171" s="1221"/>
      <c r="T3171" s="1221"/>
      <c r="U3171" s="1221"/>
      <c r="V3171" s="1221"/>
      <c r="W3171" s="1221"/>
      <c r="X3171" s="1221"/>
      <c r="Y3171" s="1221"/>
      <c r="Z3171" s="1221"/>
      <c r="AA3171" s="1221"/>
      <c r="AB3171" s="1221"/>
      <c r="AC3171" s="1221"/>
      <c r="AD3171" s="1221"/>
      <c r="AE3171" s="1221"/>
      <c r="AF3171" s="1221"/>
      <c r="AG3171" s="1221"/>
      <c r="AH3171" s="1222"/>
    </row>
    <row r="3172" spans="1:34" ht="5.85" customHeight="1">
      <c r="A3172" s="1777"/>
      <c r="B3172" s="1778"/>
      <c r="C3172" s="1778"/>
      <c r="D3172" s="1778"/>
      <c r="E3172" s="1778"/>
      <c r="F3172" s="1778"/>
      <c r="G3172" s="1778"/>
      <c r="H3172" s="1778"/>
      <c r="I3172" s="1778"/>
      <c r="J3172" s="1778"/>
      <c r="K3172" s="1778"/>
      <c r="L3172" s="1778"/>
      <c r="M3172" s="1778"/>
      <c r="N3172" s="1778"/>
      <c r="O3172" s="1778"/>
      <c r="P3172" s="1778"/>
      <c r="Q3172" s="1778"/>
      <c r="R3172" s="1778"/>
      <c r="S3172" s="1778"/>
      <c r="T3172" s="1778"/>
      <c r="U3172" s="1778"/>
      <c r="V3172" s="1778"/>
      <c r="W3172" s="1778"/>
      <c r="X3172" s="1778"/>
      <c r="Y3172" s="1778"/>
      <c r="Z3172" s="1778"/>
      <c r="AA3172" s="1778"/>
      <c r="AB3172" s="1778"/>
      <c r="AC3172" s="1778"/>
      <c r="AD3172" s="1778"/>
      <c r="AE3172" s="1778"/>
      <c r="AF3172" s="1778"/>
      <c r="AG3172" s="1778"/>
      <c r="AH3172" s="1779"/>
    </row>
    <row r="3173" spans="1:34" ht="11.65" customHeight="1">
      <c r="A3173" s="1780" t="s">
        <v>2834</v>
      </c>
      <c r="B3173" s="1310"/>
      <c r="C3173" s="1310"/>
      <c r="D3173" s="1310"/>
      <c r="E3173" s="1310"/>
      <c r="F3173" s="1310"/>
      <c r="G3173" s="1310"/>
      <c r="H3173" s="1310"/>
      <c r="I3173" s="1310"/>
      <c r="J3173" s="1310"/>
      <c r="K3173" s="1310"/>
      <c r="L3173" s="1310"/>
      <c r="M3173" s="1310"/>
      <c r="N3173" s="1310"/>
      <c r="O3173" s="1310"/>
      <c r="P3173" s="1310"/>
      <c r="Q3173" s="1310"/>
      <c r="R3173" s="1310"/>
      <c r="S3173" s="1310"/>
      <c r="T3173" s="1310"/>
      <c r="U3173" s="1310"/>
      <c r="V3173" s="1310"/>
      <c r="W3173" s="1310"/>
      <c r="X3173" s="1310"/>
      <c r="Y3173" s="1310"/>
      <c r="Z3173" s="1310"/>
      <c r="AA3173" s="1310"/>
      <c r="AB3173" s="1310"/>
      <c r="AC3173" s="1310"/>
      <c r="AD3173" s="1309"/>
      <c r="AE3173" s="1309"/>
      <c r="AF3173" s="1781" t="s">
        <v>3292</v>
      </c>
      <c r="AG3173" s="1781"/>
      <c r="AH3173" s="1782"/>
    </row>
    <row r="3174" spans="1:34" ht="5.85" customHeight="1">
      <c r="A3174" s="1780"/>
      <c r="B3174" s="1310"/>
      <c r="C3174" s="1310"/>
      <c r="D3174" s="1310"/>
      <c r="E3174" s="1310"/>
      <c r="F3174" s="1310"/>
      <c r="G3174" s="1310"/>
      <c r="H3174" s="1310"/>
      <c r="I3174" s="1310"/>
      <c r="J3174" s="1310"/>
      <c r="K3174" s="1310"/>
      <c r="L3174" s="1310"/>
      <c r="M3174" s="1310"/>
      <c r="N3174" s="1310"/>
      <c r="O3174" s="1310"/>
      <c r="P3174" s="1310"/>
      <c r="Q3174" s="1310"/>
      <c r="R3174" s="1310"/>
      <c r="S3174" s="1310"/>
      <c r="T3174" s="1310"/>
      <c r="U3174" s="1310"/>
      <c r="V3174" s="1310"/>
      <c r="W3174" s="1310"/>
      <c r="X3174" s="1310"/>
      <c r="Y3174" s="1310"/>
      <c r="Z3174" s="1310"/>
      <c r="AA3174" s="1310"/>
      <c r="AB3174" s="1310"/>
      <c r="AC3174" s="1310"/>
      <c r="AD3174" s="1311"/>
      <c r="AE3174" s="1311"/>
      <c r="AF3174" s="1311"/>
      <c r="AG3174" s="1311"/>
      <c r="AH3174" s="1782"/>
    </row>
    <row r="3175" spans="1:34" ht="10.9" customHeight="1">
      <c r="A3175" s="1783" t="s">
        <v>2836</v>
      </c>
      <c r="B3175" s="1784"/>
      <c r="C3175" s="1784"/>
      <c r="D3175" s="1784"/>
      <c r="E3175" s="1784"/>
      <c r="F3175" s="1784"/>
      <c r="G3175" s="1784"/>
      <c r="H3175" s="1784"/>
      <c r="I3175" s="1784"/>
      <c r="J3175" s="1784"/>
      <c r="K3175" s="1784"/>
      <c r="L3175" s="1784"/>
      <c r="M3175" s="1784"/>
      <c r="N3175" s="1784"/>
      <c r="O3175" s="1784"/>
      <c r="P3175" s="1784"/>
      <c r="Q3175" s="1784"/>
      <c r="R3175" s="1784"/>
      <c r="S3175" s="1784"/>
      <c r="T3175" s="1784"/>
      <c r="U3175" s="1784"/>
      <c r="V3175" s="1784"/>
      <c r="W3175" s="1784"/>
      <c r="X3175" s="1784"/>
      <c r="Y3175" s="1784"/>
      <c r="Z3175" s="1784"/>
      <c r="AA3175" s="1784"/>
      <c r="AB3175" s="1784"/>
      <c r="AC3175" s="1784"/>
      <c r="AD3175" s="1311"/>
      <c r="AE3175" s="1311"/>
      <c r="AF3175" s="1311"/>
      <c r="AG3175" s="1311"/>
      <c r="AH3175" s="1782"/>
    </row>
    <row r="3176" spans="1:34" ht="23.25" customHeight="1">
      <c r="A3176" s="1785" t="s">
        <v>2837</v>
      </c>
      <c r="B3176" s="1786"/>
      <c r="C3176" s="1786"/>
      <c r="D3176" s="1786"/>
      <c r="E3176" s="1786"/>
      <c r="F3176" s="1786"/>
      <c r="G3176" s="1786"/>
      <c r="H3176" s="1786"/>
      <c r="I3176" s="1786"/>
      <c r="J3176" s="1786"/>
      <c r="K3176" s="1786"/>
      <c r="L3176" s="1786"/>
      <c r="M3176" s="1786"/>
      <c r="N3176" s="1786"/>
      <c r="O3176" s="1786"/>
      <c r="P3176" s="1786"/>
      <c r="Q3176" s="1786"/>
      <c r="R3176" s="1786"/>
      <c r="S3176" s="1786"/>
      <c r="T3176" s="1786"/>
      <c r="U3176" s="1786"/>
      <c r="V3176" s="1786"/>
      <c r="W3176" s="1786"/>
      <c r="X3176" s="1786"/>
      <c r="Y3176" s="1786"/>
      <c r="Z3176" s="1786"/>
      <c r="AA3176" s="1786"/>
      <c r="AB3176" s="1786"/>
      <c r="AC3176" s="1786"/>
      <c r="AD3176" s="1311"/>
      <c r="AE3176" s="1311"/>
      <c r="AF3176" s="1311"/>
      <c r="AG3176" s="1311"/>
      <c r="AH3176" s="1782"/>
    </row>
    <row r="3177" spans="1:34" ht="5.85" customHeight="1">
      <c r="A3177" s="1787" t="s">
        <v>2838</v>
      </c>
      <c r="B3177" s="1788"/>
      <c r="C3177" s="1788"/>
      <c r="D3177" s="1788"/>
      <c r="E3177" s="1788"/>
      <c r="F3177" s="1788"/>
      <c r="G3177" s="1788"/>
      <c r="H3177" s="1788"/>
      <c r="I3177" s="1788"/>
      <c r="J3177" s="1788"/>
      <c r="K3177" s="1788"/>
      <c r="L3177" s="1788"/>
      <c r="M3177" s="1788"/>
      <c r="N3177" s="1788"/>
      <c r="O3177" s="1788"/>
      <c r="P3177" s="1788"/>
      <c r="Q3177" s="1788"/>
      <c r="R3177" s="1788"/>
      <c r="S3177" s="1788"/>
      <c r="T3177" s="1788"/>
      <c r="U3177" s="1788"/>
      <c r="V3177" s="1788"/>
      <c r="W3177" s="1788"/>
      <c r="X3177" s="1788"/>
      <c r="Y3177" s="1788"/>
      <c r="Z3177" s="1788"/>
      <c r="AA3177" s="1788"/>
      <c r="AB3177" s="1788"/>
      <c r="AC3177" s="1788"/>
      <c r="AD3177" s="1311"/>
      <c r="AE3177" s="1311"/>
      <c r="AF3177" s="1311"/>
      <c r="AG3177" s="1311"/>
      <c r="AH3177" s="1782"/>
    </row>
    <row r="3178" spans="1:34" ht="5.85" customHeight="1">
      <c r="A3178" s="1787"/>
      <c r="B3178" s="1788"/>
      <c r="C3178" s="1788"/>
      <c r="D3178" s="1788"/>
      <c r="E3178" s="1788"/>
      <c r="F3178" s="1788"/>
      <c r="G3178" s="1788"/>
      <c r="H3178" s="1788"/>
      <c r="I3178" s="1788"/>
      <c r="J3178" s="1788"/>
      <c r="K3178" s="1788"/>
      <c r="L3178" s="1788"/>
      <c r="M3178" s="1788"/>
      <c r="N3178" s="1788"/>
      <c r="O3178" s="1788"/>
      <c r="P3178" s="1788"/>
      <c r="Q3178" s="1788"/>
      <c r="R3178" s="1788"/>
      <c r="S3178" s="1788"/>
      <c r="T3178" s="1788"/>
      <c r="U3178" s="1788"/>
      <c r="V3178" s="1788"/>
      <c r="W3178" s="1788"/>
      <c r="X3178" s="1788"/>
      <c r="Y3178" s="1788"/>
      <c r="Z3178" s="1788"/>
      <c r="AA3178" s="1788"/>
      <c r="AB3178" s="1788"/>
      <c r="AC3178" s="1788"/>
      <c r="AD3178" s="1782"/>
      <c r="AE3178" s="1309"/>
      <c r="AF3178" s="1309"/>
      <c r="AG3178" s="1309"/>
      <c r="AH3178" s="1782"/>
    </row>
    <row r="3179" spans="1:34" ht="10.9" customHeight="1">
      <c r="A3179" s="1787" t="s">
        <v>2839</v>
      </c>
      <c r="B3179" s="1788"/>
      <c r="C3179" s="1788"/>
      <c r="D3179" s="1788"/>
      <c r="E3179" s="1788"/>
      <c r="F3179" s="1788"/>
      <c r="G3179" s="1788"/>
      <c r="H3179" s="1788"/>
      <c r="I3179" s="1788"/>
      <c r="J3179" s="1788"/>
      <c r="K3179" s="1788"/>
      <c r="L3179" s="1788"/>
      <c r="M3179" s="1788"/>
      <c r="N3179" s="1788"/>
      <c r="O3179" s="1788"/>
      <c r="P3179" s="1788"/>
      <c r="Q3179" s="1788"/>
      <c r="R3179" s="1788"/>
      <c r="S3179" s="1788"/>
      <c r="T3179" s="1788"/>
      <c r="U3179" s="1788"/>
      <c r="V3179" s="1788"/>
      <c r="W3179" s="1788"/>
      <c r="X3179" s="1788"/>
      <c r="Y3179" s="1788"/>
      <c r="Z3179" s="1788"/>
      <c r="AA3179" s="1788"/>
      <c r="AB3179" s="1788"/>
      <c r="AC3179" s="1788"/>
      <c r="AD3179" s="1818" t="s">
        <v>2840</v>
      </c>
      <c r="AE3179" s="1818"/>
      <c r="AF3179" s="1206">
        <v>21.23</v>
      </c>
      <c r="AG3179" s="1207" t="s">
        <v>5</v>
      </c>
      <c r="AH3179" s="1800"/>
    </row>
    <row r="3180" spans="1:34" ht="11.65" customHeight="1">
      <c r="A3180" s="1819" t="s">
        <v>2841</v>
      </c>
      <c r="B3180" s="1820"/>
      <c r="C3180" s="1820"/>
      <c r="D3180" s="1820"/>
      <c r="E3180" s="1820"/>
      <c r="F3180" s="1820"/>
      <c r="G3180" s="1820"/>
      <c r="H3180" s="1820"/>
      <c r="I3180" s="1820"/>
      <c r="J3180" s="1820"/>
      <c r="K3180" s="1820"/>
      <c r="L3180" s="1820"/>
      <c r="M3180" s="1820"/>
      <c r="N3180" s="1820"/>
      <c r="O3180" s="1820"/>
      <c r="P3180" s="1820"/>
      <c r="Q3180" s="1820"/>
      <c r="R3180" s="1820"/>
      <c r="S3180" s="1820"/>
      <c r="T3180" s="1820"/>
      <c r="U3180" s="1820"/>
      <c r="V3180" s="1820"/>
      <c r="W3180" s="1820"/>
      <c r="X3180" s="1820"/>
      <c r="Y3180" s="1820"/>
      <c r="Z3180" s="1820"/>
      <c r="AA3180" s="1820"/>
      <c r="AB3180" s="1820"/>
      <c r="AC3180" s="1820"/>
      <c r="AD3180" s="1821" t="s">
        <v>2842</v>
      </c>
      <c r="AE3180" s="1821"/>
      <c r="AF3180" s="1210">
        <v>15</v>
      </c>
      <c r="AG3180" s="1211" t="s">
        <v>5</v>
      </c>
      <c r="AH3180" s="1800"/>
    </row>
    <row r="3181" spans="1:34" ht="17.45" customHeight="1">
      <c r="A3181" s="1822" t="s">
        <v>2843</v>
      </c>
      <c r="B3181" s="1802"/>
      <c r="C3181" s="1802"/>
      <c r="D3181" s="1778"/>
      <c r="E3181" s="1823" t="s">
        <v>2713</v>
      </c>
      <c r="F3181" s="1823"/>
      <c r="G3181" s="1823"/>
      <c r="H3181" s="1823"/>
      <c r="I3181" s="1823"/>
      <c r="J3181" s="1823"/>
      <c r="K3181" s="1823"/>
      <c r="L3181" s="1823"/>
      <c r="M3181" s="1823"/>
      <c r="N3181" s="1823"/>
      <c r="O3181" s="1823"/>
      <c r="P3181" s="1823"/>
      <c r="Q3181" s="1823"/>
      <c r="R3181" s="1823"/>
      <c r="S3181" s="1823"/>
      <c r="T3181" s="1823"/>
      <c r="U3181" s="1823"/>
      <c r="V3181" s="1823"/>
      <c r="W3181" s="1823"/>
      <c r="X3181" s="1823"/>
      <c r="Y3181" s="1823"/>
      <c r="Z3181" s="1823"/>
      <c r="AA3181" s="1823"/>
      <c r="AB3181" s="1823"/>
      <c r="AC3181" s="1823"/>
      <c r="AD3181" s="1823"/>
      <c r="AE3181" s="1823"/>
      <c r="AF3181" s="1823"/>
      <c r="AG3181" s="1823"/>
      <c r="AH3181" s="1779"/>
    </row>
    <row r="3182" spans="1:34" ht="16.7" customHeight="1">
      <c r="A3182" s="1824" t="s">
        <v>2844</v>
      </c>
      <c r="B3182" s="1816"/>
      <c r="C3182" s="1816"/>
      <c r="D3182" s="1309"/>
      <c r="E3182" s="1815" t="s">
        <v>2712</v>
      </c>
      <c r="F3182" s="1815"/>
      <c r="G3182" s="1111"/>
      <c r="H3182" s="1796" t="s">
        <v>2845</v>
      </c>
      <c r="I3182" s="1796"/>
      <c r="J3182" s="1796" t="s">
        <v>497</v>
      </c>
      <c r="K3182" s="1796"/>
      <c r="L3182" s="1309"/>
      <c r="M3182" s="1309"/>
      <c r="N3182" s="1816" t="s">
        <v>2846</v>
      </c>
      <c r="O3182" s="1816"/>
      <c r="P3182" s="1816"/>
      <c r="Q3182" s="1816"/>
      <c r="R3182" s="1817">
        <v>5</v>
      </c>
      <c r="S3182" s="1817"/>
      <c r="T3182" s="1817"/>
      <c r="U3182" s="1817"/>
      <c r="V3182" s="1309"/>
      <c r="W3182" s="1309"/>
      <c r="X3182" s="1309"/>
      <c r="Y3182" s="1796" t="s">
        <v>2847</v>
      </c>
      <c r="Z3182" s="1796"/>
      <c r="AA3182" s="1796"/>
      <c r="AB3182" s="1796"/>
      <c r="AC3182" s="1796"/>
      <c r="AD3182" s="1796"/>
      <c r="AE3182" s="1796"/>
      <c r="AF3182" s="1797" t="s">
        <v>2848</v>
      </c>
      <c r="AG3182" s="1797"/>
      <c r="AH3182" s="1782"/>
    </row>
    <row r="3183" spans="1:34" ht="5.85" customHeight="1">
      <c r="A3183" s="1798"/>
      <c r="B3183" s="1799"/>
      <c r="C3183" s="1799"/>
      <c r="D3183" s="1799"/>
      <c r="E3183" s="1799"/>
      <c r="F3183" s="1799"/>
      <c r="G3183" s="1799"/>
      <c r="H3183" s="1799"/>
      <c r="I3183" s="1799"/>
      <c r="J3183" s="1799"/>
      <c r="K3183" s="1799"/>
      <c r="L3183" s="1799"/>
      <c r="M3183" s="1799"/>
      <c r="N3183" s="1799"/>
      <c r="O3183" s="1799"/>
      <c r="P3183" s="1799"/>
      <c r="Q3183" s="1799"/>
      <c r="R3183" s="1799"/>
      <c r="S3183" s="1799"/>
      <c r="T3183" s="1799"/>
      <c r="U3183" s="1799"/>
      <c r="V3183" s="1799"/>
      <c r="W3183" s="1799"/>
      <c r="X3183" s="1799"/>
      <c r="Y3183" s="1799"/>
      <c r="Z3183" s="1799"/>
      <c r="AA3183" s="1799"/>
      <c r="AB3183" s="1799"/>
      <c r="AC3183" s="1799"/>
      <c r="AD3183" s="1799"/>
      <c r="AE3183" s="1799"/>
      <c r="AF3183" s="1799"/>
      <c r="AG3183" s="1799"/>
      <c r="AH3183" s="1800"/>
    </row>
    <row r="3184" spans="1:34" ht="17.45" customHeight="1">
      <c r="A3184" s="1801" t="s">
        <v>2849</v>
      </c>
      <c r="B3184" s="1802"/>
      <c r="C3184" s="1802"/>
      <c r="D3184" s="1802"/>
      <c r="E3184" s="1802"/>
      <c r="F3184" s="1802"/>
      <c r="G3184" s="1802"/>
      <c r="H3184" s="1802"/>
      <c r="I3184" s="1802"/>
      <c r="J3184" s="1803"/>
      <c r="K3184" s="1789" t="s">
        <v>2850</v>
      </c>
      <c r="L3184" s="1807"/>
      <c r="M3184" s="1789" t="s">
        <v>2851</v>
      </c>
      <c r="N3184" s="1790"/>
      <c r="O3184" s="1790"/>
      <c r="P3184" s="1790"/>
      <c r="Q3184" s="1790"/>
      <c r="R3184" s="1790"/>
      <c r="S3184" s="1790"/>
      <c r="T3184" s="1791"/>
      <c r="U3184" s="1789" t="s">
        <v>2852</v>
      </c>
      <c r="V3184" s="1790"/>
      <c r="W3184" s="1790"/>
      <c r="X3184" s="1790"/>
      <c r="Y3184" s="1790"/>
      <c r="Z3184" s="1790"/>
      <c r="AA3184" s="1790"/>
      <c r="AB3184" s="1790"/>
      <c r="AC3184" s="1790"/>
      <c r="AD3184" s="1791"/>
      <c r="AE3184" s="1810" t="s">
        <v>2853</v>
      </c>
      <c r="AF3184" s="1811"/>
      <c r="AG3184" s="1811"/>
      <c r="AH3184" s="1814"/>
    </row>
    <row r="3185" spans="1:34" ht="17.45" customHeight="1">
      <c r="A3185" s="1804"/>
      <c r="B3185" s="1805"/>
      <c r="C3185" s="1805"/>
      <c r="D3185" s="1805"/>
      <c r="E3185" s="1805"/>
      <c r="F3185" s="1805"/>
      <c r="G3185" s="1805"/>
      <c r="H3185" s="1805"/>
      <c r="I3185" s="1805"/>
      <c r="J3185" s="1806"/>
      <c r="K3185" s="1808"/>
      <c r="L3185" s="1809"/>
      <c r="M3185" s="1789" t="s">
        <v>2854</v>
      </c>
      <c r="N3185" s="1790"/>
      <c r="O3185" s="1790"/>
      <c r="P3185" s="1791"/>
      <c r="Q3185" s="1789" t="s">
        <v>2855</v>
      </c>
      <c r="R3185" s="1790"/>
      <c r="S3185" s="1790"/>
      <c r="T3185" s="1791"/>
      <c r="U3185" s="1789" t="s">
        <v>2854</v>
      </c>
      <c r="V3185" s="1790"/>
      <c r="W3185" s="1790"/>
      <c r="X3185" s="1790"/>
      <c r="Y3185" s="1790"/>
      <c r="Z3185" s="1791"/>
      <c r="AA3185" s="1789" t="s">
        <v>2855</v>
      </c>
      <c r="AB3185" s="1790"/>
      <c r="AC3185" s="1790"/>
      <c r="AD3185" s="1791"/>
      <c r="AE3185" s="1812"/>
      <c r="AF3185" s="1813"/>
      <c r="AG3185" s="1813"/>
      <c r="AH3185" s="1800"/>
    </row>
    <row r="3186" spans="1:34" ht="16.7" customHeight="1">
      <c r="A3186" s="1215"/>
      <c r="B3186" s="1216" t="s">
        <v>1463</v>
      </c>
      <c r="C3186" s="1829" t="s">
        <v>3293</v>
      </c>
      <c r="D3186" s="1830"/>
      <c r="E3186" s="1830"/>
      <c r="F3186" s="1830"/>
      <c r="G3186" s="1830"/>
      <c r="H3186" s="1830"/>
      <c r="I3186" s="1830"/>
      <c r="J3186" s="1829"/>
      <c r="K3186" s="1862">
        <v>1</v>
      </c>
      <c r="L3186" s="1863"/>
      <c r="M3186" s="1862">
        <v>1</v>
      </c>
      <c r="N3186" s="1864"/>
      <c r="O3186" s="1864"/>
      <c r="P3186" s="1863"/>
      <c r="Q3186" s="1862">
        <v>0</v>
      </c>
      <c r="R3186" s="1864"/>
      <c r="S3186" s="1864"/>
      <c r="T3186" s="1863"/>
      <c r="U3186" s="1859">
        <v>966.14300000000003</v>
      </c>
      <c r="V3186" s="1860"/>
      <c r="W3186" s="1860"/>
      <c r="X3186" s="1860"/>
      <c r="Y3186" s="1860"/>
      <c r="Z3186" s="1861"/>
      <c r="AA3186" s="1859">
        <v>463.11219999999997</v>
      </c>
      <c r="AB3186" s="1860"/>
      <c r="AC3186" s="1860"/>
      <c r="AD3186" s="1861"/>
      <c r="AE3186" s="1839">
        <v>966.14300000000003</v>
      </c>
      <c r="AF3186" s="1795"/>
      <c r="AG3186" s="1795"/>
      <c r="AH3186" s="1217"/>
    </row>
    <row r="3187" spans="1:34" ht="17.45" customHeight="1">
      <c r="A3187" s="1792"/>
      <c r="B3187" s="1793"/>
      <c r="C3187" s="1793"/>
      <c r="D3187" s="1793"/>
      <c r="E3187" s="1793"/>
      <c r="F3187" s="1793"/>
      <c r="G3187" s="1793"/>
      <c r="H3187" s="1793"/>
      <c r="I3187" s="1793"/>
      <c r="J3187" s="1793"/>
      <c r="K3187" s="1794" t="s">
        <v>2856</v>
      </c>
      <c r="L3187" s="1794"/>
      <c r="M3187" s="1794"/>
      <c r="N3187" s="1794"/>
      <c r="O3187" s="1794"/>
      <c r="P3187" s="1794"/>
      <c r="Q3187" s="1794"/>
      <c r="R3187" s="1794"/>
      <c r="S3187" s="1794"/>
      <c r="T3187" s="1794"/>
      <c r="U3187" s="1794"/>
      <c r="V3187" s="1794"/>
      <c r="W3187" s="1794"/>
      <c r="X3187" s="1794"/>
      <c r="Y3187" s="1794"/>
      <c r="Z3187" s="1794"/>
      <c r="AA3187" s="1795">
        <v>966.14300000000003</v>
      </c>
      <c r="AB3187" s="1795"/>
      <c r="AC3187" s="1795"/>
      <c r="AD3187" s="1795"/>
      <c r="AE3187" s="1795"/>
      <c r="AF3187" s="1795"/>
      <c r="AG3187" s="1795"/>
      <c r="AH3187" s="1213"/>
    </row>
    <row r="3188" spans="1:34" ht="16.7" customHeight="1">
      <c r="A3188" s="1801" t="s">
        <v>2857</v>
      </c>
      <c r="B3188" s="1825"/>
      <c r="C3188" s="1825"/>
      <c r="D3188" s="1825"/>
      <c r="E3188" s="1825"/>
      <c r="F3188" s="1825"/>
      <c r="G3188" s="1825"/>
      <c r="H3188" s="1825"/>
      <c r="I3188" s="1825"/>
      <c r="J3188" s="1825"/>
      <c r="K3188" s="1825"/>
      <c r="L3188" s="1825"/>
      <c r="M3188" s="1825"/>
      <c r="N3188" s="1826"/>
      <c r="O3188" s="1789" t="s">
        <v>2858</v>
      </c>
      <c r="P3188" s="1790"/>
      <c r="Q3188" s="1790"/>
      <c r="R3188" s="1790"/>
      <c r="S3188" s="1791"/>
      <c r="T3188" s="1827" t="s">
        <v>2850</v>
      </c>
      <c r="U3188" s="1790"/>
      <c r="V3188" s="1790"/>
      <c r="W3188" s="1213"/>
      <c r="X3188" s="1789" t="s">
        <v>2859</v>
      </c>
      <c r="Y3188" s="1790"/>
      <c r="Z3188" s="1790"/>
      <c r="AA3188" s="1790"/>
      <c r="AB3188" s="1790"/>
      <c r="AC3188" s="1790"/>
      <c r="AD3188" s="1791"/>
      <c r="AE3188" s="1810" t="s">
        <v>2853</v>
      </c>
      <c r="AF3188" s="1828"/>
      <c r="AG3188" s="1828"/>
      <c r="AH3188" s="1213"/>
    </row>
    <row r="3189" spans="1:34" ht="17.45" customHeight="1">
      <c r="A3189" s="1215"/>
      <c r="B3189" s="1216" t="s">
        <v>1009</v>
      </c>
      <c r="C3189" s="1829" t="s">
        <v>1010</v>
      </c>
      <c r="D3189" s="1830"/>
      <c r="E3189" s="1830"/>
      <c r="F3189" s="1830"/>
      <c r="G3189" s="1830"/>
      <c r="H3189" s="1830"/>
      <c r="I3189" s="1830"/>
      <c r="J3189" s="1830"/>
      <c r="K3189" s="1830"/>
      <c r="L3189" s="1830"/>
      <c r="M3189" s="1830"/>
      <c r="N3189" s="1829"/>
      <c r="O3189" s="1831">
        <v>0</v>
      </c>
      <c r="P3189" s="1832"/>
      <c r="Q3189" s="1832"/>
      <c r="R3189" s="1832"/>
      <c r="S3189" s="1833"/>
      <c r="T3189" s="1858">
        <v>1</v>
      </c>
      <c r="U3189" s="1832"/>
      <c r="V3189" s="1832"/>
      <c r="W3189" s="1217"/>
      <c r="X3189" s="1859">
        <v>22.268799999999999</v>
      </c>
      <c r="Y3189" s="1860"/>
      <c r="Z3189" s="1860"/>
      <c r="AA3189" s="1860"/>
      <c r="AB3189" s="1860"/>
      <c r="AC3189" s="1860"/>
      <c r="AD3189" s="1861"/>
      <c r="AE3189" s="1839">
        <v>22.268799999999999</v>
      </c>
      <c r="AF3189" s="1795"/>
      <c r="AG3189" s="1795"/>
      <c r="AH3189" s="1217"/>
    </row>
    <row r="3190" spans="1:34" ht="17.45" customHeight="1">
      <c r="A3190" s="1792"/>
      <c r="B3190" s="1778"/>
      <c r="C3190" s="1778"/>
      <c r="D3190" s="1778"/>
      <c r="E3190" s="1778"/>
      <c r="F3190" s="1778"/>
      <c r="G3190" s="1778"/>
      <c r="H3190" s="1778"/>
      <c r="I3190" s="1846" t="s">
        <v>2860</v>
      </c>
      <c r="J3190" s="1846"/>
      <c r="K3190" s="1846"/>
      <c r="L3190" s="1846"/>
      <c r="M3190" s="1846"/>
      <c r="N3190" s="1846"/>
      <c r="O3190" s="1846"/>
      <c r="P3190" s="1846"/>
      <c r="Q3190" s="1846"/>
      <c r="R3190" s="1846"/>
      <c r="S3190" s="1846"/>
      <c r="T3190" s="1846"/>
      <c r="U3190" s="1846"/>
      <c r="V3190" s="1846"/>
      <c r="W3190" s="1846"/>
      <c r="X3190" s="1846"/>
      <c r="Y3190" s="1846"/>
      <c r="Z3190" s="1793"/>
      <c r="AA3190" s="1847">
        <v>22.268799999999999</v>
      </c>
      <c r="AB3190" s="1847"/>
      <c r="AC3190" s="1847"/>
      <c r="AD3190" s="1847"/>
      <c r="AE3190" s="1847"/>
      <c r="AF3190" s="1847"/>
      <c r="AG3190" s="1847"/>
      <c r="AH3190" s="1814"/>
    </row>
    <row r="3191" spans="1:34" ht="16.7" customHeight="1">
      <c r="A3191" s="1844"/>
      <c r="B3191" s="1309"/>
      <c r="C3191" s="1309"/>
      <c r="D3191" s="1309"/>
      <c r="E3191" s="1309"/>
      <c r="F3191" s="1309"/>
      <c r="G3191" s="1309"/>
      <c r="H3191" s="1309"/>
      <c r="I3191" s="1840" t="s">
        <v>2861</v>
      </c>
      <c r="J3191" s="1840"/>
      <c r="K3191" s="1840"/>
      <c r="L3191" s="1840"/>
      <c r="M3191" s="1840"/>
      <c r="N3191" s="1840"/>
      <c r="O3191" s="1840"/>
      <c r="P3191" s="1840"/>
      <c r="Q3191" s="1840"/>
      <c r="R3191" s="1840"/>
      <c r="S3191" s="1840"/>
      <c r="T3191" s="1840"/>
      <c r="U3191" s="1840"/>
      <c r="V3191" s="1840"/>
      <c r="W3191" s="1840"/>
      <c r="X3191" s="1840"/>
      <c r="Y3191" s="1840"/>
      <c r="Z3191" s="1309"/>
      <c r="AA3191" s="1841">
        <v>988.41179999999997</v>
      </c>
      <c r="AB3191" s="1841"/>
      <c r="AC3191" s="1841"/>
      <c r="AD3191" s="1841"/>
      <c r="AE3191" s="1841"/>
      <c r="AF3191" s="1841"/>
      <c r="AG3191" s="1841"/>
      <c r="AH3191" s="1782"/>
    </row>
    <row r="3192" spans="1:34" ht="17.45" customHeight="1">
      <c r="A3192" s="1844"/>
      <c r="B3192" s="1309"/>
      <c r="C3192" s="1309"/>
      <c r="D3192" s="1309"/>
      <c r="E3192" s="1309"/>
      <c r="F3192" s="1309"/>
      <c r="G3192" s="1309"/>
      <c r="H3192" s="1309"/>
      <c r="I3192" s="1840" t="s">
        <v>2862</v>
      </c>
      <c r="J3192" s="1840"/>
      <c r="K3192" s="1840"/>
      <c r="L3192" s="1840"/>
      <c r="M3192" s="1840"/>
      <c r="N3192" s="1840"/>
      <c r="O3192" s="1840"/>
      <c r="P3192" s="1840"/>
      <c r="Q3192" s="1840"/>
      <c r="R3192" s="1840"/>
      <c r="S3192" s="1840"/>
      <c r="T3192" s="1840"/>
      <c r="U3192" s="1840"/>
      <c r="V3192" s="1840"/>
      <c r="W3192" s="1840"/>
      <c r="X3192" s="1840"/>
      <c r="Y3192" s="1840"/>
      <c r="Z3192" s="1309"/>
      <c r="AA3192" s="1841">
        <v>197.6824</v>
      </c>
      <c r="AB3192" s="1841"/>
      <c r="AC3192" s="1841"/>
      <c r="AD3192" s="1841"/>
      <c r="AE3192" s="1841"/>
      <c r="AF3192" s="1841"/>
      <c r="AG3192" s="1841"/>
      <c r="AH3192" s="1782"/>
    </row>
    <row r="3193" spans="1:34" ht="17.45" customHeight="1">
      <c r="A3193" s="1844"/>
      <c r="B3193" s="1309"/>
      <c r="C3193" s="1309"/>
      <c r="D3193" s="1309"/>
      <c r="E3193" s="1309"/>
      <c r="F3193" s="1309"/>
      <c r="G3193" s="1309"/>
      <c r="H3193" s="1309"/>
      <c r="I3193" s="1840" t="s">
        <v>2863</v>
      </c>
      <c r="J3193" s="1840"/>
      <c r="K3193" s="1840"/>
      <c r="L3193" s="1840"/>
      <c r="M3193" s="1840"/>
      <c r="N3193" s="1840"/>
      <c r="O3193" s="1840"/>
      <c r="P3193" s="1840"/>
      <c r="Q3193" s="1840"/>
      <c r="R3193" s="1840"/>
      <c r="S3193" s="1840"/>
      <c r="T3193" s="1840"/>
      <c r="U3193" s="1840"/>
      <c r="V3193" s="1840"/>
      <c r="W3193" s="1840"/>
      <c r="X3193" s="1840"/>
      <c r="Y3193" s="1840"/>
      <c r="Z3193" s="1309"/>
      <c r="AA3193" s="1841">
        <v>0</v>
      </c>
      <c r="AB3193" s="1841"/>
      <c r="AC3193" s="1841"/>
      <c r="AD3193" s="1841"/>
      <c r="AE3193" s="1841"/>
      <c r="AF3193" s="1841"/>
      <c r="AG3193" s="1841"/>
      <c r="AH3193" s="1782"/>
    </row>
    <row r="3194" spans="1:34" ht="16.7" customHeight="1">
      <c r="A3194" s="1845"/>
      <c r="B3194" s="1799"/>
      <c r="C3194" s="1799"/>
      <c r="D3194" s="1799"/>
      <c r="E3194" s="1799"/>
      <c r="F3194" s="1799"/>
      <c r="G3194" s="1799"/>
      <c r="H3194" s="1799"/>
      <c r="I3194" s="1842" t="s">
        <v>2864</v>
      </c>
      <c r="J3194" s="1842"/>
      <c r="K3194" s="1842"/>
      <c r="L3194" s="1842"/>
      <c r="M3194" s="1842"/>
      <c r="N3194" s="1842"/>
      <c r="O3194" s="1842"/>
      <c r="P3194" s="1842"/>
      <c r="Q3194" s="1842"/>
      <c r="R3194" s="1842"/>
      <c r="S3194" s="1842"/>
      <c r="T3194" s="1842"/>
      <c r="U3194" s="1842"/>
      <c r="V3194" s="1842"/>
      <c r="W3194" s="1842"/>
      <c r="X3194" s="1842"/>
      <c r="Y3194" s="1842"/>
      <c r="Z3194" s="1799"/>
      <c r="AA3194" s="1843">
        <v>0</v>
      </c>
      <c r="AB3194" s="1843"/>
      <c r="AC3194" s="1843"/>
      <c r="AD3194" s="1843"/>
      <c r="AE3194" s="1843"/>
      <c r="AF3194" s="1843"/>
      <c r="AG3194" s="1843"/>
      <c r="AH3194" s="1800"/>
    </row>
    <row r="3195" spans="1:34" ht="17.45" customHeight="1">
      <c r="A3195" s="1801" t="s">
        <v>2865</v>
      </c>
      <c r="B3195" s="1825"/>
      <c r="C3195" s="1825"/>
      <c r="D3195" s="1825"/>
      <c r="E3195" s="1825"/>
      <c r="F3195" s="1825"/>
      <c r="G3195" s="1825"/>
      <c r="H3195" s="1825"/>
      <c r="I3195" s="1825"/>
      <c r="J3195" s="1825"/>
      <c r="K3195" s="1825"/>
      <c r="L3195" s="1825"/>
      <c r="M3195" s="1825"/>
      <c r="N3195" s="1826"/>
      <c r="O3195" s="1789" t="s">
        <v>2850</v>
      </c>
      <c r="P3195" s="1790"/>
      <c r="Q3195" s="1790"/>
      <c r="R3195" s="1790"/>
      <c r="S3195" s="1791"/>
      <c r="T3195" s="1827" t="s">
        <v>754</v>
      </c>
      <c r="U3195" s="1790"/>
      <c r="V3195" s="1790"/>
      <c r="W3195" s="1213"/>
      <c r="X3195" s="1789" t="s">
        <v>2866</v>
      </c>
      <c r="Y3195" s="1790"/>
      <c r="Z3195" s="1790"/>
      <c r="AA3195" s="1790"/>
      <c r="AB3195" s="1790"/>
      <c r="AC3195" s="1790"/>
      <c r="AD3195" s="1791"/>
      <c r="AE3195" s="1810" t="s">
        <v>2867</v>
      </c>
      <c r="AF3195" s="1828"/>
      <c r="AG3195" s="1828"/>
      <c r="AH3195" s="1213"/>
    </row>
    <row r="3196" spans="1:34" ht="16.7" customHeight="1">
      <c r="A3196" s="1215"/>
      <c r="B3196" s="1216" t="s">
        <v>3294</v>
      </c>
      <c r="C3196" s="1829" t="s">
        <v>3295</v>
      </c>
      <c r="D3196" s="1830"/>
      <c r="E3196" s="1830"/>
      <c r="F3196" s="1830"/>
      <c r="G3196" s="1830"/>
      <c r="H3196" s="1830"/>
      <c r="I3196" s="1830"/>
      <c r="J3196" s="1830"/>
      <c r="K3196" s="1830"/>
      <c r="L3196" s="1830"/>
      <c r="M3196" s="1830"/>
      <c r="N3196" s="1829"/>
      <c r="O3196" s="1831">
        <v>2.911E-2</v>
      </c>
      <c r="P3196" s="1832"/>
      <c r="Q3196" s="1832"/>
      <c r="R3196" s="1832"/>
      <c r="S3196" s="1833"/>
      <c r="T3196" s="1834" t="s">
        <v>495</v>
      </c>
      <c r="U3196" s="1835"/>
      <c r="V3196" s="1835"/>
      <c r="W3196" s="1217"/>
      <c r="X3196" s="1836">
        <v>34.679200000000002</v>
      </c>
      <c r="Y3196" s="1837"/>
      <c r="Z3196" s="1837"/>
      <c r="AA3196" s="1837"/>
      <c r="AB3196" s="1837"/>
      <c r="AC3196" s="1837"/>
      <c r="AD3196" s="1838"/>
      <c r="AE3196" s="1839">
        <v>1.0095000000000001</v>
      </c>
      <c r="AF3196" s="1795"/>
      <c r="AG3196" s="1795"/>
      <c r="AH3196" s="1217"/>
    </row>
    <row r="3197" spans="1:34" ht="17.45" customHeight="1">
      <c r="A3197" s="1792"/>
      <c r="B3197" s="1793"/>
      <c r="C3197" s="1793"/>
      <c r="D3197" s="1793"/>
      <c r="E3197" s="1793"/>
      <c r="F3197" s="1793"/>
      <c r="G3197" s="1793"/>
      <c r="H3197" s="1793"/>
      <c r="I3197" s="1794" t="s">
        <v>2869</v>
      </c>
      <c r="J3197" s="1794"/>
      <c r="K3197" s="1794"/>
      <c r="L3197" s="1794"/>
      <c r="M3197" s="1794"/>
      <c r="N3197" s="1794"/>
      <c r="O3197" s="1794"/>
      <c r="P3197" s="1794"/>
      <c r="Q3197" s="1794"/>
      <c r="R3197" s="1794"/>
      <c r="S3197" s="1794"/>
      <c r="T3197" s="1794"/>
      <c r="U3197" s="1794"/>
      <c r="V3197" s="1794"/>
      <c r="W3197" s="1794"/>
      <c r="X3197" s="1794"/>
      <c r="Y3197" s="1794"/>
      <c r="Z3197" s="1214"/>
      <c r="AA3197" s="1795">
        <v>1.0095000000000001</v>
      </c>
      <c r="AB3197" s="1795"/>
      <c r="AC3197" s="1795"/>
      <c r="AD3197" s="1795"/>
      <c r="AE3197" s="1795"/>
      <c r="AF3197" s="1795"/>
      <c r="AG3197" s="1795"/>
      <c r="AH3197" s="1213"/>
    </row>
    <row r="3198" spans="1:34" ht="17.45" customHeight="1">
      <c r="A3198" s="1801" t="s">
        <v>2870</v>
      </c>
      <c r="B3198" s="1825"/>
      <c r="C3198" s="1825"/>
      <c r="D3198" s="1825"/>
      <c r="E3198" s="1825"/>
      <c r="F3198" s="1825"/>
      <c r="G3198" s="1825"/>
      <c r="H3198" s="1825"/>
      <c r="I3198" s="1825"/>
      <c r="J3198" s="1825"/>
      <c r="K3198" s="1825"/>
      <c r="L3198" s="1825"/>
      <c r="M3198" s="1825"/>
      <c r="N3198" s="1826"/>
      <c r="O3198" s="1789" t="s">
        <v>2850</v>
      </c>
      <c r="P3198" s="1790"/>
      <c r="Q3198" s="1790"/>
      <c r="R3198" s="1790"/>
      <c r="S3198" s="1791"/>
      <c r="T3198" s="1827" t="s">
        <v>754</v>
      </c>
      <c r="U3198" s="1790"/>
      <c r="V3198" s="1790"/>
      <c r="W3198" s="1213"/>
      <c r="X3198" s="1789" t="s">
        <v>2866</v>
      </c>
      <c r="Y3198" s="1790"/>
      <c r="Z3198" s="1790"/>
      <c r="AA3198" s="1790"/>
      <c r="AB3198" s="1790"/>
      <c r="AC3198" s="1790"/>
      <c r="AD3198" s="1791"/>
      <c r="AE3198" s="1810" t="s">
        <v>2867</v>
      </c>
      <c r="AF3198" s="1828"/>
      <c r="AG3198" s="1828"/>
      <c r="AH3198" s="1213"/>
    </row>
    <row r="3199" spans="1:34" ht="16.7" customHeight="1">
      <c r="A3199" s="1792"/>
      <c r="B3199" s="1793"/>
      <c r="C3199" s="1793"/>
      <c r="D3199" s="1793"/>
      <c r="E3199" s="1793"/>
      <c r="F3199" s="1793"/>
      <c r="G3199" s="1793"/>
      <c r="H3199" s="1793"/>
      <c r="I3199" s="1794" t="s">
        <v>2871</v>
      </c>
      <c r="J3199" s="1794"/>
      <c r="K3199" s="1794"/>
      <c r="L3199" s="1794"/>
      <c r="M3199" s="1794"/>
      <c r="N3199" s="1794"/>
      <c r="O3199" s="1794"/>
      <c r="P3199" s="1794"/>
      <c r="Q3199" s="1794"/>
      <c r="R3199" s="1794"/>
      <c r="S3199" s="1794"/>
      <c r="T3199" s="1794"/>
      <c r="U3199" s="1794"/>
      <c r="V3199" s="1794"/>
      <c r="W3199" s="1794"/>
      <c r="X3199" s="1794"/>
      <c r="Y3199" s="1794"/>
      <c r="Z3199" s="1214"/>
      <c r="AA3199" s="1795">
        <v>0</v>
      </c>
      <c r="AB3199" s="1795"/>
      <c r="AC3199" s="1795"/>
      <c r="AD3199" s="1795"/>
      <c r="AE3199" s="1795"/>
      <c r="AF3199" s="1795"/>
      <c r="AG3199" s="1795"/>
      <c r="AH3199" s="1213"/>
    </row>
    <row r="3200" spans="1:34" ht="17.45" customHeight="1">
      <c r="A3200" s="1801" t="s">
        <v>2872</v>
      </c>
      <c r="B3200" s="1825"/>
      <c r="C3200" s="1825"/>
      <c r="D3200" s="1825"/>
      <c r="E3200" s="1825"/>
      <c r="F3200" s="1825"/>
      <c r="G3200" s="1825"/>
      <c r="H3200" s="1825"/>
      <c r="I3200" s="1825"/>
      <c r="J3200" s="1825"/>
      <c r="K3200" s="1825"/>
      <c r="L3200" s="1825"/>
      <c r="M3200" s="1825"/>
      <c r="N3200" s="1826"/>
      <c r="O3200" s="1789" t="s">
        <v>2850</v>
      </c>
      <c r="P3200" s="1790"/>
      <c r="Q3200" s="1790"/>
      <c r="R3200" s="1790"/>
      <c r="S3200" s="1791"/>
      <c r="T3200" s="1827" t="s">
        <v>754</v>
      </c>
      <c r="U3200" s="1790"/>
      <c r="V3200" s="1790"/>
      <c r="W3200" s="1213"/>
      <c r="X3200" s="1789" t="s">
        <v>2866</v>
      </c>
      <c r="Y3200" s="1790"/>
      <c r="Z3200" s="1790"/>
      <c r="AA3200" s="1790"/>
      <c r="AB3200" s="1790"/>
      <c r="AC3200" s="1790"/>
      <c r="AD3200" s="1791"/>
      <c r="AE3200" s="1810" t="s">
        <v>2867</v>
      </c>
      <c r="AF3200" s="1828"/>
      <c r="AG3200" s="1828"/>
      <c r="AH3200" s="1213"/>
    </row>
    <row r="3201" spans="1:34" ht="16.7" customHeight="1">
      <c r="A3201" s="1792"/>
      <c r="B3201" s="1793"/>
      <c r="C3201" s="1793"/>
      <c r="D3201" s="1793"/>
      <c r="E3201" s="1793"/>
      <c r="F3201" s="1793"/>
      <c r="G3201" s="1793"/>
      <c r="H3201" s="1793"/>
      <c r="I3201" s="1793"/>
      <c r="J3201" s="1793"/>
      <c r="K3201" s="1794" t="s">
        <v>2873</v>
      </c>
      <c r="L3201" s="1794"/>
      <c r="M3201" s="1794"/>
      <c r="N3201" s="1794"/>
      <c r="O3201" s="1794"/>
      <c r="P3201" s="1794"/>
      <c r="Q3201" s="1794"/>
      <c r="R3201" s="1794"/>
      <c r="S3201" s="1794"/>
      <c r="T3201" s="1794"/>
      <c r="U3201" s="1794"/>
      <c r="V3201" s="1794"/>
      <c r="W3201" s="1794"/>
      <c r="X3201" s="1794"/>
      <c r="Y3201" s="1794"/>
      <c r="Z3201" s="1794"/>
      <c r="AA3201" s="1794"/>
      <c r="AB3201" s="1214"/>
      <c r="AC3201" s="1795">
        <v>0</v>
      </c>
      <c r="AD3201" s="1795"/>
      <c r="AE3201" s="1795"/>
      <c r="AF3201" s="1795"/>
      <c r="AG3201" s="1795"/>
      <c r="AH3201" s="1213"/>
    </row>
    <row r="3202" spans="1:34" ht="17.45" customHeight="1">
      <c r="A3202" s="1801" t="s">
        <v>2874</v>
      </c>
      <c r="B3202" s="1825"/>
      <c r="C3202" s="1825"/>
      <c r="D3202" s="1825"/>
      <c r="E3202" s="1825"/>
      <c r="F3202" s="1825"/>
      <c r="G3202" s="1825"/>
      <c r="H3202" s="1825"/>
      <c r="I3202" s="1825"/>
      <c r="J3202" s="1826"/>
      <c r="K3202" s="1789" t="s">
        <v>2850</v>
      </c>
      <c r="L3202" s="1791"/>
      <c r="M3202" s="1855" t="s">
        <v>2875</v>
      </c>
      <c r="N3202" s="1856"/>
      <c r="O3202" s="1857"/>
      <c r="P3202" s="1855" t="s">
        <v>2876</v>
      </c>
      <c r="Q3202" s="1856"/>
      <c r="R3202" s="1857"/>
      <c r="S3202" s="1855" t="s">
        <v>2877</v>
      </c>
      <c r="T3202" s="1857"/>
      <c r="U3202" s="1789" t="s">
        <v>2878</v>
      </c>
      <c r="V3202" s="1790"/>
      <c r="W3202" s="1791"/>
      <c r="X3202" s="1789" t="s">
        <v>2879</v>
      </c>
      <c r="Y3202" s="1790"/>
      <c r="Z3202" s="1790"/>
      <c r="AA3202" s="1790"/>
      <c r="AB3202" s="1791"/>
      <c r="AC3202" s="1789" t="s">
        <v>2880</v>
      </c>
      <c r="AD3202" s="1791"/>
      <c r="AE3202" s="1810" t="s">
        <v>2867</v>
      </c>
      <c r="AF3202" s="1828"/>
      <c r="AG3202" s="1828"/>
      <c r="AH3202" s="1213"/>
    </row>
    <row r="3203" spans="1:34" ht="17.45" customHeight="1">
      <c r="A3203" s="1853"/>
      <c r="B3203" s="1778"/>
      <c r="C3203" s="1778"/>
      <c r="D3203" s="1778"/>
      <c r="E3203" s="1778"/>
      <c r="F3203" s="1778"/>
      <c r="G3203" s="1778"/>
      <c r="H3203" s="1778"/>
      <c r="I3203" s="1846" t="s">
        <v>2881</v>
      </c>
      <c r="J3203" s="1846"/>
      <c r="K3203" s="1846"/>
      <c r="L3203" s="1846"/>
      <c r="M3203" s="1846"/>
      <c r="N3203" s="1846"/>
      <c r="O3203" s="1846"/>
      <c r="P3203" s="1846"/>
      <c r="Q3203" s="1846"/>
      <c r="R3203" s="1846"/>
      <c r="S3203" s="1846"/>
      <c r="T3203" s="1846"/>
      <c r="U3203" s="1846"/>
      <c r="V3203" s="1846"/>
      <c r="W3203" s="1846"/>
      <c r="X3203" s="1846"/>
      <c r="Y3203" s="1846"/>
      <c r="Z3203" s="1203"/>
      <c r="AA3203" s="1847">
        <v>0</v>
      </c>
      <c r="AB3203" s="1847"/>
      <c r="AC3203" s="1847"/>
      <c r="AD3203" s="1847"/>
      <c r="AE3203" s="1847"/>
      <c r="AF3203" s="1847"/>
      <c r="AG3203" s="1847"/>
      <c r="AH3203" s="1204"/>
    </row>
    <row r="3204" spans="1:34" ht="5.85" customHeight="1">
      <c r="A3204" s="1854"/>
      <c r="B3204" s="1309"/>
      <c r="C3204" s="1309"/>
      <c r="D3204" s="1309"/>
      <c r="E3204" s="1309"/>
      <c r="F3204" s="1309"/>
      <c r="G3204" s="1309"/>
      <c r="H3204" s="1309"/>
      <c r="I3204" s="1309"/>
      <c r="J3204" s="1309"/>
      <c r="K3204" s="1309"/>
      <c r="L3204" s="1309"/>
      <c r="M3204" s="1309"/>
      <c r="N3204" s="1309"/>
      <c r="O3204" s="1309"/>
      <c r="P3204" s="1309"/>
      <c r="Q3204" s="1309"/>
      <c r="R3204" s="1309"/>
      <c r="S3204" s="1309"/>
      <c r="T3204" s="1309"/>
      <c r="U3204" s="1309"/>
      <c r="V3204" s="1309"/>
      <c r="W3204" s="1309"/>
      <c r="X3204" s="1309"/>
      <c r="Y3204" s="1309"/>
      <c r="Z3204" s="1309"/>
      <c r="AA3204" s="1309"/>
      <c r="AB3204" s="1309"/>
      <c r="AC3204" s="1309"/>
      <c r="AD3204" s="1309"/>
      <c r="AE3204" s="1309"/>
      <c r="AF3204" s="1309"/>
      <c r="AG3204" s="1309"/>
      <c r="AH3204" s="1782"/>
    </row>
    <row r="3205" spans="1:34" ht="16.7" customHeight="1">
      <c r="A3205" s="1845"/>
      <c r="B3205" s="1799"/>
      <c r="C3205" s="1799"/>
      <c r="D3205" s="1799"/>
      <c r="E3205" s="1799"/>
      <c r="F3205" s="1799"/>
      <c r="G3205" s="1799"/>
      <c r="H3205" s="1799"/>
      <c r="I3205" s="1842" t="s">
        <v>2882</v>
      </c>
      <c r="J3205" s="1842"/>
      <c r="K3205" s="1842"/>
      <c r="L3205" s="1842"/>
      <c r="M3205" s="1842"/>
      <c r="N3205" s="1842"/>
      <c r="O3205" s="1842"/>
      <c r="P3205" s="1842"/>
      <c r="Q3205" s="1842"/>
      <c r="R3205" s="1842"/>
      <c r="S3205" s="1842"/>
      <c r="T3205" s="1842"/>
      <c r="U3205" s="1842"/>
      <c r="V3205" s="1842"/>
      <c r="W3205" s="1842"/>
      <c r="X3205" s="1842"/>
      <c r="Y3205" s="1842"/>
      <c r="Z3205" s="1212"/>
      <c r="AA3205" s="1848">
        <v>198.69</v>
      </c>
      <c r="AB3205" s="1848"/>
      <c r="AC3205" s="1848"/>
      <c r="AD3205" s="1848"/>
      <c r="AE3205" s="1848"/>
      <c r="AF3205" s="1848"/>
      <c r="AG3205" s="1848"/>
      <c r="AH3205" s="1208"/>
    </row>
    <row r="3206" spans="1:34" ht="45.75" customHeight="1">
      <c r="A3206" s="1849" t="s">
        <v>2883</v>
      </c>
      <c r="B3206" s="1850"/>
      <c r="C3206" s="1850"/>
      <c r="D3206" s="1850"/>
      <c r="E3206" s="1851"/>
      <c r="F3206" s="1852"/>
      <c r="G3206" s="1852"/>
      <c r="H3206" s="1852"/>
      <c r="I3206" s="1852"/>
      <c r="J3206" s="1852"/>
      <c r="K3206" s="1852"/>
      <c r="L3206" s="1852"/>
      <c r="M3206" s="1852"/>
      <c r="N3206" s="1852"/>
      <c r="O3206" s="1852"/>
      <c r="P3206" s="1852"/>
      <c r="Q3206" s="1852"/>
      <c r="R3206" s="1852"/>
      <c r="S3206" s="1852"/>
      <c r="T3206" s="1852"/>
      <c r="U3206" s="1852"/>
      <c r="V3206" s="1852"/>
      <c r="W3206" s="1852"/>
      <c r="X3206" s="1852"/>
      <c r="Y3206" s="1852"/>
      <c r="Z3206" s="1852"/>
      <c r="AA3206" s="1852"/>
      <c r="AB3206" s="1852"/>
      <c r="AC3206" s="1852"/>
      <c r="AD3206" s="1852"/>
      <c r="AE3206" s="1852"/>
      <c r="AF3206" s="1852"/>
      <c r="AG3206" s="1852"/>
      <c r="AH3206" s="1851"/>
    </row>
    <row r="3207" spans="1:34" ht="125.1" customHeight="1">
      <c r="A3207" s="1218"/>
      <c r="AH3207" s="1219"/>
    </row>
    <row r="3208" spans="1:34" ht="124.35" customHeight="1">
      <c r="A3208" s="1220"/>
      <c r="B3208" s="1221"/>
      <c r="C3208" s="1221"/>
      <c r="D3208" s="1221"/>
      <c r="E3208" s="1221"/>
      <c r="F3208" s="1221"/>
      <c r="G3208" s="1221"/>
      <c r="H3208" s="1221"/>
      <c r="I3208" s="1221"/>
      <c r="J3208" s="1221"/>
      <c r="K3208" s="1221"/>
      <c r="L3208" s="1221"/>
      <c r="M3208" s="1221"/>
      <c r="N3208" s="1221"/>
      <c r="O3208" s="1221"/>
      <c r="P3208" s="1221"/>
      <c r="Q3208" s="1221"/>
      <c r="R3208" s="1221"/>
      <c r="S3208" s="1221"/>
      <c r="T3208" s="1221"/>
      <c r="U3208" s="1221"/>
      <c r="V3208" s="1221"/>
      <c r="W3208" s="1221"/>
      <c r="X3208" s="1221"/>
      <c r="Y3208" s="1221"/>
      <c r="Z3208" s="1221"/>
      <c r="AA3208" s="1221"/>
      <c r="AB3208" s="1221"/>
      <c r="AC3208" s="1221"/>
      <c r="AD3208" s="1221"/>
      <c r="AE3208" s="1221"/>
      <c r="AF3208" s="1221"/>
      <c r="AG3208" s="1221"/>
      <c r="AH3208" s="1222"/>
    </row>
    <row r="3209" spans="1:34" ht="5.85" customHeight="1">
      <c r="A3209" s="1777"/>
      <c r="B3209" s="1778"/>
      <c r="C3209" s="1778"/>
      <c r="D3209" s="1778"/>
      <c r="E3209" s="1778"/>
      <c r="F3209" s="1778"/>
      <c r="G3209" s="1778"/>
      <c r="H3209" s="1778"/>
      <c r="I3209" s="1778"/>
      <c r="J3209" s="1778"/>
      <c r="K3209" s="1778"/>
      <c r="L3209" s="1778"/>
      <c r="M3209" s="1778"/>
      <c r="N3209" s="1778"/>
      <c r="O3209" s="1778"/>
      <c r="P3209" s="1778"/>
      <c r="Q3209" s="1778"/>
      <c r="R3209" s="1778"/>
      <c r="S3209" s="1778"/>
      <c r="T3209" s="1778"/>
      <c r="U3209" s="1778"/>
      <c r="V3209" s="1778"/>
      <c r="W3209" s="1778"/>
      <c r="X3209" s="1778"/>
      <c r="Y3209" s="1778"/>
      <c r="Z3209" s="1778"/>
      <c r="AA3209" s="1778"/>
      <c r="AB3209" s="1778"/>
      <c r="AC3209" s="1778"/>
      <c r="AD3209" s="1778"/>
      <c r="AE3209" s="1778"/>
      <c r="AF3209" s="1778"/>
      <c r="AG3209" s="1778"/>
      <c r="AH3209" s="1779"/>
    </row>
    <row r="3210" spans="1:34" ht="10.9" customHeight="1">
      <c r="A3210" s="1780" t="s">
        <v>2834</v>
      </c>
      <c r="B3210" s="1310"/>
      <c r="C3210" s="1310"/>
      <c r="D3210" s="1310"/>
      <c r="E3210" s="1310"/>
      <c r="F3210" s="1310"/>
      <c r="G3210" s="1310"/>
      <c r="H3210" s="1310"/>
      <c r="I3210" s="1310"/>
      <c r="J3210" s="1310"/>
      <c r="K3210" s="1310"/>
      <c r="L3210" s="1310"/>
      <c r="M3210" s="1310"/>
      <c r="N3210" s="1310"/>
      <c r="O3210" s="1310"/>
      <c r="P3210" s="1310"/>
      <c r="Q3210" s="1310"/>
      <c r="R3210" s="1310"/>
      <c r="S3210" s="1310"/>
      <c r="T3210" s="1310"/>
      <c r="U3210" s="1310"/>
      <c r="V3210" s="1310"/>
      <c r="W3210" s="1310"/>
      <c r="X3210" s="1310"/>
      <c r="Y3210" s="1310"/>
      <c r="Z3210" s="1310"/>
      <c r="AA3210" s="1310"/>
      <c r="AB3210" s="1310"/>
      <c r="AC3210" s="1310"/>
      <c r="AD3210" s="1309"/>
      <c r="AE3210" s="1309"/>
      <c r="AF3210" s="1781" t="s">
        <v>3296</v>
      </c>
      <c r="AG3210" s="1781"/>
      <c r="AH3210" s="1782"/>
    </row>
    <row r="3211" spans="1:34" ht="5.85" customHeight="1">
      <c r="A3211" s="1780"/>
      <c r="B3211" s="1310"/>
      <c r="C3211" s="1310"/>
      <c r="D3211" s="1310"/>
      <c r="E3211" s="1310"/>
      <c r="F3211" s="1310"/>
      <c r="G3211" s="1310"/>
      <c r="H3211" s="1310"/>
      <c r="I3211" s="1310"/>
      <c r="J3211" s="1310"/>
      <c r="K3211" s="1310"/>
      <c r="L3211" s="1310"/>
      <c r="M3211" s="1310"/>
      <c r="N3211" s="1310"/>
      <c r="O3211" s="1310"/>
      <c r="P3211" s="1310"/>
      <c r="Q3211" s="1310"/>
      <c r="R3211" s="1310"/>
      <c r="S3211" s="1310"/>
      <c r="T3211" s="1310"/>
      <c r="U3211" s="1310"/>
      <c r="V3211" s="1310"/>
      <c r="W3211" s="1310"/>
      <c r="X3211" s="1310"/>
      <c r="Y3211" s="1310"/>
      <c r="Z3211" s="1310"/>
      <c r="AA3211" s="1310"/>
      <c r="AB3211" s="1310"/>
      <c r="AC3211" s="1310"/>
      <c r="AD3211" s="1311"/>
      <c r="AE3211" s="1311"/>
      <c r="AF3211" s="1311"/>
      <c r="AG3211" s="1311"/>
      <c r="AH3211" s="1782"/>
    </row>
    <row r="3212" spans="1:34" ht="11.65" customHeight="1">
      <c r="A3212" s="1783" t="s">
        <v>2836</v>
      </c>
      <c r="B3212" s="1784"/>
      <c r="C3212" s="1784"/>
      <c r="D3212" s="1784"/>
      <c r="E3212" s="1784"/>
      <c r="F3212" s="1784"/>
      <c r="G3212" s="1784"/>
      <c r="H3212" s="1784"/>
      <c r="I3212" s="1784"/>
      <c r="J3212" s="1784"/>
      <c r="K3212" s="1784"/>
      <c r="L3212" s="1784"/>
      <c r="M3212" s="1784"/>
      <c r="N3212" s="1784"/>
      <c r="O3212" s="1784"/>
      <c r="P3212" s="1784"/>
      <c r="Q3212" s="1784"/>
      <c r="R3212" s="1784"/>
      <c r="S3212" s="1784"/>
      <c r="T3212" s="1784"/>
      <c r="U3212" s="1784"/>
      <c r="V3212" s="1784"/>
      <c r="W3212" s="1784"/>
      <c r="X3212" s="1784"/>
      <c r="Y3212" s="1784"/>
      <c r="Z3212" s="1784"/>
      <c r="AA3212" s="1784"/>
      <c r="AB3212" s="1784"/>
      <c r="AC3212" s="1784"/>
      <c r="AD3212" s="1311"/>
      <c r="AE3212" s="1311"/>
      <c r="AF3212" s="1311"/>
      <c r="AG3212" s="1311"/>
      <c r="AH3212" s="1782"/>
    </row>
    <row r="3213" spans="1:34" ht="22.5" customHeight="1">
      <c r="A3213" s="1785" t="s">
        <v>2837</v>
      </c>
      <c r="B3213" s="1786"/>
      <c r="C3213" s="1786"/>
      <c r="D3213" s="1786"/>
      <c r="E3213" s="1786"/>
      <c r="F3213" s="1786"/>
      <c r="G3213" s="1786"/>
      <c r="H3213" s="1786"/>
      <c r="I3213" s="1786"/>
      <c r="J3213" s="1786"/>
      <c r="K3213" s="1786"/>
      <c r="L3213" s="1786"/>
      <c r="M3213" s="1786"/>
      <c r="N3213" s="1786"/>
      <c r="O3213" s="1786"/>
      <c r="P3213" s="1786"/>
      <c r="Q3213" s="1786"/>
      <c r="R3213" s="1786"/>
      <c r="S3213" s="1786"/>
      <c r="T3213" s="1786"/>
      <c r="U3213" s="1786"/>
      <c r="V3213" s="1786"/>
      <c r="W3213" s="1786"/>
      <c r="X3213" s="1786"/>
      <c r="Y3213" s="1786"/>
      <c r="Z3213" s="1786"/>
      <c r="AA3213" s="1786"/>
      <c r="AB3213" s="1786"/>
      <c r="AC3213" s="1786"/>
      <c r="AD3213" s="1311"/>
      <c r="AE3213" s="1311"/>
      <c r="AF3213" s="1311"/>
      <c r="AG3213" s="1311"/>
      <c r="AH3213" s="1782"/>
    </row>
    <row r="3214" spans="1:34" ht="5.85" customHeight="1">
      <c r="A3214" s="1787" t="s">
        <v>2838</v>
      </c>
      <c r="B3214" s="1788"/>
      <c r="C3214" s="1788"/>
      <c r="D3214" s="1788"/>
      <c r="E3214" s="1788"/>
      <c r="F3214" s="1788"/>
      <c r="G3214" s="1788"/>
      <c r="H3214" s="1788"/>
      <c r="I3214" s="1788"/>
      <c r="J3214" s="1788"/>
      <c r="K3214" s="1788"/>
      <c r="L3214" s="1788"/>
      <c r="M3214" s="1788"/>
      <c r="N3214" s="1788"/>
      <c r="O3214" s="1788"/>
      <c r="P3214" s="1788"/>
      <c r="Q3214" s="1788"/>
      <c r="R3214" s="1788"/>
      <c r="S3214" s="1788"/>
      <c r="T3214" s="1788"/>
      <c r="U3214" s="1788"/>
      <c r="V3214" s="1788"/>
      <c r="W3214" s="1788"/>
      <c r="X3214" s="1788"/>
      <c r="Y3214" s="1788"/>
      <c r="Z3214" s="1788"/>
      <c r="AA3214" s="1788"/>
      <c r="AB3214" s="1788"/>
      <c r="AC3214" s="1788"/>
      <c r="AD3214" s="1311"/>
      <c r="AE3214" s="1311"/>
      <c r="AF3214" s="1311"/>
      <c r="AG3214" s="1311"/>
      <c r="AH3214" s="1782"/>
    </row>
    <row r="3215" spans="1:34" ht="5.85" customHeight="1">
      <c r="A3215" s="1787"/>
      <c r="B3215" s="1788"/>
      <c r="C3215" s="1788"/>
      <c r="D3215" s="1788"/>
      <c r="E3215" s="1788"/>
      <c r="F3215" s="1788"/>
      <c r="G3215" s="1788"/>
      <c r="H3215" s="1788"/>
      <c r="I3215" s="1788"/>
      <c r="J3215" s="1788"/>
      <c r="K3215" s="1788"/>
      <c r="L3215" s="1788"/>
      <c r="M3215" s="1788"/>
      <c r="N3215" s="1788"/>
      <c r="O3215" s="1788"/>
      <c r="P3215" s="1788"/>
      <c r="Q3215" s="1788"/>
      <c r="R3215" s="1788"/>
      <c r="S3215" s="1788"/>
      <c r="T3215" s="1788"/>
      <c r="U3215" s="1788"/>
      <c r="V3215" s="1788"/>
      <c r="W3215" s="1788"/>
      <c r="X3215" s="1788"/>
      <c r="Y3215" s="1788"/>
      <c r="Z3215" s="1788"/>
      <c r="AA3215" s="1788"/>
      <c r="AB3215" s="1788"/>
      <c r="AC3215" s="1788"/>
      <c r="AD3215" s="1782"/>
      <c r="AE3215" s="1309"/>
      <c r="AF3215" s="1309"/>
      <c r="AG3215" s="1309"/>
      <c r="AH3215" s="1782"/>
    </row>
    <row r="3216" spans="1:34" ht="11.65" customHeight="1">
      <c r="A3216" s="1787" t="s">
        <v>2839</v>
      </c>
      <c r="B3216" s="1788"/>
      <c r="C3216" s="1788"/>
      <c r="D3216" s="1788"/>
      <c r="E3216" s="1788"/>
      <c r="F3216" s="1788"/>
      <c r="G3216" s="1788"/>
      <c r="H3216" s="1788"/>
      <c r="I3216" s="1788"/>
      <c r="J3216" s="1788"/>
      <c r="K3216" s="1788"/>
      <c r="L3216" s="1788"/>
      <c r="M3216" s="1788"/>
      <c r="N3216" s="1788"/>
      <c r="O3216" s="1788"/>
      <c r="P3216" s="1788"/>
      <c r="Q3216" s="1788"/>
      <c r="R3216" s="1788"/>
      <c r="S3216" s="1788"/>
      <c r="T3216" s="1788"/>
      <c r="U3216" s="1788"/>
      <c r="V3216" s="1788"/>
      <c r="W3216" s="1788"/>
      <c r="X3216" s="1788"/>
      <c r="Y3216" s="1788"/>
      <c r="Z3216" s="1788"/>
      <c r="AA3216" s="1788"/>
      <c r="AB3216" s="1788"/>
      <c r="AC3216" s="1788"/>
      <c r="AD3216" s="1818" t="s">
        <v>2840</v>
      </c>
      <c r="AE3216" s="1818"/>
      <c r="AF3216" s="1206">
        <v>21.23</v>
      </c>
      <c r="AG3216" s="1207" t="s">
        <v>5</v>
      </c>
      <c r="AH3216" s="1800"/>
    </row>
    <row r="3217" spans="1:34" ht="11.65" customHeight="1">
      <c r="A3217" s="1819" t="s">
        <v>2841</v>
      </c>
      <c r="B3217" s="1820"/>
      <c r="C3217" s="1820"/>
      <c r="D3217" s="1820"/>
      <c r="E3217" s="1820"/>
      <c r="F3217" s="1820"/>
      <c r="G3217" s="1820"/>
      <c r="H3217" s="1820"/>
      <c r="I3217" s="1820"/>
      <c r="J3217" s="1820"/>
      <c r="K3217" s="1820"/>
      <c r="L3217" s="1820"/>
      <c r="M3217" s="1820"/>
      <c r="N3217" s="1820"/>
      <c r="O3217" s="1820"/>
      <c r="P3217" s="1820"/>
      <c r="Q3217" s="1820"/>
      <c r="R3217" s="1820"/>
      <c r="S3217" s="1820"/>
      <c r="T3217" s="1820"/>
      <c r="U3217" s="1820"/>
      <c r="V3217" s="1820"/>
      <c r="W3217" s="1820"/>
      <c r="X3217" s="1820"/>
      <c r="Y3217" s="1820"/>
      <c r="Z3217" s="1820"/>
      <c r="AA3217" s="1820"/>
      <c r="AB3217" s="1820"/>
      <c r="AC3217" s="1820"/>
      <c r="AD3217" s="1821" t="s">
        <v>2842</v>
      </c>
      <c r="AE3217" s="1821"/>
      <c r="AF3217" s="1210">
        <v>15</v>
      </c>
      <c r="AG3217" s="1211" t="s">
        <v>5</v>
      </c>
      <c r="AH3217" s="1800"/>
    </row>
    <row r="3218" spans="1:34" ht="16.7" customHeight="1">
      <c r="A3218" s="1822" t="s">
        <v>2843</v>
      </c>
      <c r="B3218" s="1802"/>
      <c r="C3218" s="1802"/>
      <c r="D3218" s="1778"/>
      <c r="E3218" s="1823" t="s">
        <v>2640</v>
      </c>
      <c r="F3218" s="1823"/>
      <c r="G3218" s="1823"/>
      <c r="H3218" s="1823"/>
      <c r="I3218" s="1823"/>
      <c r="J3218" s="1823"/>
      <c r="K3218" s="1823"/>
      <c r="L3218" s="1823"/>
      <c r="M3218" s="1823"/>
      <c r="N3218" s="1823"/>
      <c r="O3218" s="1823"/>
      <c r="P3218" s="1823"/>
      <c r="Q3218" s="1823"/>
      <c r="R3218" s="1823"/>
      <c r="S3218" s="1823"/>
      <c r="T3218" s="1823"/>
      <c r="U3218" s="1823"/>
      <c r="V3218" s="1823"/>
      <c r="W3218" s="1823"/>
      <c r="X3218" s="1823"/>
      <c r="Y3218" s="1823"/>
      <c r="Z3218" s="1823"/>
      <c r="AA3218" s="1823"/>
      <c r="AB3218" s="1823"/>
      <c r="AC3218" s="1823"/>
      <c r="AD3218" s="1823"/>
      <c r="AE3218" s="1823"/>
      <c r="AF3218" s="1823"/>
      <c r="AG3218" s="1823"/>
      <c r="AH3218" s="1779"/>
    </row>
    <row r="3219" spans="1:34" ht="17.45" customHeight="1">
      <c r="A3219" s="1824" t="s">
        <v>2844</v>
      </c>
      <c r="B3219" s="1816"/>
      <c r="C3219" s="1816"/>
      <c r="D3219" s="1309"/>
      <c r="E3219" s="1815" t="s">
        <v>2639</v>
      </c>
      <c r="F3219" s="1815"/>
      <c r="G3219" s="1111"/>
      <c r="H3219" s="1796" t="s">
        <v>2845</v>
      </c>
      <c r="I3219" s="1796"/>
      <c r="J3219" s="1796" t="s">
        <v>497</v>
      </c>
      <c r="K3219" s="1796"/>
      <c r="L3219" s="1309"/>
      <c r="M3219" s="1309"/>
      <c r="N3219" s="1816" t="s">
        <v>2846</v>
      </c>
      <c r="O3219" s="1816"/>
      <c r="P3219" s="1816"/>
      <c r="Q3219" s="1816"/>
      <c r="R3219" s="1817">
        <v>1</v>
      </c>
      <c r="S3219" s="1817"/>
      <c r="T3219" s="1817"/>
      <c r="U3219" s="1817"/>
      <c r="V3219" s="1309"/>
      <c r="W3219" s="1309"/>
      <c r="X3219" s="1309"/>
      <c r="Y3219" s="1796" t="s">
        <v>2847</v>
      </c>
      <c r="Z3219" s="1796"/>
      <c r="AA3219" s="1796"/>
      <c r="AB3219" s="1796"/>
      <c r="AC3219" s="1796"/>
      <c r="AD3219" s="1796"/>
      <c r="AE3219" s="1796"/>
      <c r="AF3219" s="1797" t="s">
        <v>2848</v>
      </c>
      <c r="AG3219" s="1797"/>
      <c r="AH3219" s="1782"/>
    </row>
    <row r="3220" spans="1:34" ht="5.85" customHeight="1">
      <c r="A3220" s="1798"/>
      <c r="B3220" s="1799"/>
      <c r="C3220" s="1799"/>
      <c r="D3220" s="1799"/>
      <c r="E3220" s="1799"/>
      <c r="F3220" s="1799"/>
      <c r="G3220" s="1799"/>
      <c r="H3220" s="1799"/>
      <c r="I3220" s="1799"/>
      <c r="J3220" s="1799"/>
      <c r="K3220" s="1799"/>
      <c r="L3220" s="1799"/>
      <c r="M3220" s="1799"/>
      <c r="N3220" s="1799"/>
      <c r="O3220" s="1799"/>
      <c r="P3220" s="1799"/>
      <c r="Q3220" s="1799"/>
      <c r="R3220" s="1799"/>
      <c r="S3220" s="1799"/>
      <c r="T3220" s="1799"/>
      <c r="U3220" s="1799"/>
      <c r="V3220" s="1799"/>
      <c r="W3220" s="1799"/>
      <c r="X3220" s="1799"/>
      <c r="Y3220" s="1799"/>
      <c r="Z3220" s="1799"/>
      <c r="AA3220" s="1799"/>
      <c r="AB3220" s="1799"/>
      <c r="AC3220" s="1799"/>
      <c r="AD3220" s="1799"/>
      <c r="AE3220" s="1799"/>
      <c r="AF3220" s="1799"/>
      <c r="AG3220" s="1799"/>
      <c r="AH3220" s="1800"/>
    </row>
    <row r="3221" spans="1:34" ht="16.7" customHeight="1">
      <c r="A3221" s="1801" t="s">
        <v>2849</v>
      </c>
      <c r="B3221" s="1802"/>
      <c r="C3221" s="1802"/>
      <c r="D3221" s="1802"/>
      <c r="E3221" s="1802"/>
      <c r="F3221" s="1802"/>
      <c r="G3221" s="1802"/>
      <c r="H3221" s="1802"/>
      <c r="I3221" s="1802"/>
      <c r="J3221" s="1803"/>
      <c r="K3221" s="1789" t="s">
        <v>2850</v>
      </c>
      <c r="L3221" s="1807"/>
      <c r="M3221" s="1789" t="s">
        <v>2851</v>
      </c>
      <c r="N3221" s="1790"/>
      <c r="O3221" s="1790"/>
      <c r="P3221" s="1790"/>
      <c r="Q3221" s="1790"/>
      <c r="R3221" s="1790"/>
      <c r="S3221" s="1790"/>
      <c r="T3221" s="1791"/>
      <c r="U3221" s="1789" t="s">
        <v>2852</v>
      </c>
      <c r="V3221" s="1790"/>
      <c r="W3221" s="1790"/>
      <c r="X3221" s="1790"/>
      <c r="Y3221" s="1790"/>
      <c r="Z3221" s="1790"/>
      <c r="AA3221" s="1790"/>
      <c r="AB3221" s="1790"/>
      <c r="AC3221" s="1790"/>
      <c r="AD3221" s="1791"/>
      <c r="AE3221" s="1810" t="s">
        <v>2853</v>
      </c>
      <c r="AF3221" s="1811"/>
      <c r="AG3221" s="1811"/>
      <c r="AH3221" s="1814"/>
    </row>
    <row r="3222" spans="1:34" ht="17.45" customHeight="1">
      <c r="A3222" s="1804"/>
      <c r="B3222" s="1805"/>
      <c r="C3222" s="1805"/>
      <c r="D3222" s="1805"/>
      <c r="E3222" s="1805"/>
      <c r="F3222" s="1805"/>
      <c r="G3222" s="1805"/>
      <c r="H3222" s="1805"/>
      <c r="I3222" s="1805"/>
      <c r="J3222" s="1806"/>
      <c r="K3222" s="1808"/>
      <c r="L3222" s="1809"/>
      <c r="M3222" s="1789" t="s">
        <v>2854</v>
      </c>
      <c r="N3222" s="1790"/>
      <c r="O3222" s="1790"/>
      <c r="P3222" s="1791"/>
      <c r="Q3222" s="1789" t="s">
        <v>2855</v>
      </c>
      <c r="R3222" s="1790"/>
      <c r="S3222" s="1790"/>
      <c r="T3222" s="1791"/>
      <c r="U3222" s="1789" t="s">
        <v>2854</v>
      </c>
      <c r="V3222" s="1790"/>
      <c r="W3222" s="1790"/>
      <c r="X3222" s="1790"/>
      <c r="Y3222" s="1790"/>
      <c r="Z3222" s="1791"/>
      <c r="AA3222" s="1789" t="s">
        <v>2855</v>
      </c>
      <c r="AB3222" s="1790"/>
      <c r="AC3222" s="1790"/>
      <c r="AD3222" s="1791"/>
      <c r="AE3222" s="1812"/>
      <c r="AF3222" s="1813"/>
      <c r="AG3222" s="1813"/>
      <c r="AH3222" s="1800"/>
    </row>
    <row r="3223" spans="1:34" ht="17.45" customHeight="1">
      <c r="A3223" s="1215"/>
      <c r="B3223" s="1216" t="s">
        <v>1463</v>
      </c>
      <c r="C3223" s="1829" t="s">
        <v>3293</v>
      </c>
      <c r="D3223" s="1830"/>
      <c r="E3223" s="1830"/>
      <c r="F3223" s="1830"/>
      <c r="G3223" s="1830"/>
      <c r="H3223" s="1830"/>
      <c r="I3223" s="1830"/>
      <c r="J3223" s="1829"/>
      <c r="K3223" s="1862">
        <v>1</v>
      </c>
      <c r="L3223" s="1863"/>
      <c r="M3223" s="1862">
        <v>1</v>
      </c>
      <c r="N3223" s="1864"/>
      <c r="O3223" s="1864"/>
      <c r="P3223" s="1863"/>
      <c r="Q3223" s="1862">
        <v>0</v>
      </c>
      <c r="R3223" s="1864"/>
      <c r="S3223" s="1864"/>
      <c r="T3223" s="1863"/>
      <c r="U3223" s="1859">
        <v>966.14300000000003</v>
      </c>
      <c r="V3223" s="1860"/>
      <c r="W3223" s="1860"/>
      <c r="X3223" s="1860"/>
      <c r="Y3223" s="1860"/>
      <c r="Z3223" s="1861"/>
      <c r="AA3223" s="1859">
        <v>463.11219999999997</v>
      </c>
      <c r="AB3223" s="1860"/>
      <c r="AC3223" s="1860"/>
      <c r="AD3223" s="1861"/>
      <c r="AE3223" s="1839">
        <v>966.14300000000003</v>
      </c>
      <c r="AF3223" s="1795"/>
      <c r="AG3223" s="1795"/>
      <c r="AH3223" s="1217"/>
    </row>
    <row r="3224" spans="1:34" ht="16.7" customHeight="1">
      <c r="A3224" s="1792"/>
      <c r="B3224" s="1793"/>
      <c r="C3224" s="1793"/>
      <c r="D3224" s="1793"/>
      <c r="E3224" s="1793"/>
      <c r="F3224" s="1793"/>
      <c r="G3224" s="1793"/>
      <c r="H3224" s="1793"/>
      <c r="I3224" s="1793"/>
      <c r="J3224" s="1793"/>
      <c r="K3224" s="1794" t="s">
        <v>2856</v>
      </c>
      <c r="L3224" s="1794"/>
      <c r="M3224" s="1794"/>
      <c r="N3224" s="1794"/>
      <c r="O3224" s="1794"/>
      <c r="P3224" s="1794"/>
      <c r="Q3224" s="1794"/>
      <c r="R3224" s="1794"/>
      <c r="S3224" s="1794"/>
      <c r="T3224" s="1794"/>
      <c r="U3224" s="1794"/>
      <c r="V3224" s="1794"/>
      <c r="W3224" s="1794"/>
      <c r="X3224" s="1794"/>
      <c r="Y3224" s="1794"/>
      <c r="Z3224" s="1794"/>
      <c r="AA3224" s="1795">
        <v>966.14300000000003</v>
      </c>
      <c r="AB3224" s="1795"/>
      <c r="AC3224" s="1795"/>
      <c r="AD3224" s="1795"/>
      <c r="AE3224" s="1795"/>
      <c r="AF3224" s="1795"/>
      <c r="AG3224" s="1795"/>
      <c r="AH3224" s="1213"/>
    </row>
    <row r="3225" spans="1:34" ht="17.45" customHeight="1">
      <c r="A3225" s="1801" t="s">
        <v>2857</v>
      </c>
      <c r="B3225" s="1825"/>
      <c r="C3225" s="1825"/>
      <c r="D3225" s="1825"/>
      <c r="E3225" s="1825"/>
      <c r="F3225" s="1825"/>
      <c r="G3225" s="1825"/>
      <c r="H3225" s="1825"/>
      <c r="I3225" s="1825"/>
      <c r="J3225" s="1825"/>
      <c r="K3225" s="1825"/>
      <c r="L3225" s="1825"/>
      <c r="M3225" s="1825"/>
      <c r="N3225" s="1826"/>
      <c r="O3225" s="1789" t="s">
        <v>2858</v>
      </c>
      <c r="P3225" s="1790"/>
      <c r="Q3225" s="1790"/>
      <c r="R3225" s="1790"/>
      <c r="S3225" s="1791"/>
      <c r="T3225" s="1827" t="s">
        <v>2850</v>
      </c>
      <c r="U3225" s="1790"/>
      <c r="V3225" s="1790"/>
      <c r="W3225" s="1213"/>
      <c r="X3225" s="1789" t="s">
        <v>2859</v>
      </c>
      <c r="Y3225" s="1790"/>
      <c r="Z3225" s="1790"/>
      <c r="AA3225" s="1790"/>
      <c r="AB3225" s="1790"/>
      <c r="AC3225" s="1790"/>
      <c r="AD3225" s="1791"/>
      <c r="AE3225" s="1810" t="s">
        <v>2853</v>
      </c>
      <c r="AF3225" s="1828"/>
      <c r="AG3225" s="1828"/>
      <c r="AH3225" s="1213"/>
    </row>
    <row r="3226" spans="1:34" ht="17.45" customHeight="1">
      <c r="A3226" s="1215"/>
      <c r="B3226" s="1216" t="s">
        <v>1009</v>
      </c>
      <c r="C3226" s="1829" t="s">
        <v>1010</v>
      </c>
      <c r="D3226" s="1830"/>
      <c r="E3226" s="1830"/>
      <c r="F3226" s="1830"/>
      <c r="G3226" s="1830"/>
      <c r="H3226" s="1830"/>
      <c r="I3226" s="1830"/>
      <c r="J3226" s="1830"/>
      <c r="K3226" s="1830"/>
      <c r="L3226" s="1830"/>
      <c r="M3226" s="1830"/>
      <c r="N3226" s="1829"/>
      <c r="O3226" s="1831">
        <v>0</v>
      </c>
      <c r="P3226" s="1832"/>
      <c r="Q3226" s="1832"/>
      <c r="R3226" s="1832"/>
      <c r="S3226" s="1833"/>
      <c r="T3226" s="1858">
        <v>1</v>
      </c>
      <c r="U3226" s="1832"/>
      <c r="V3226" s="1832"/>
      <c r="W3226" s="1217"/>
      <c r="X3226" s="1859">
        <v>22.268799999999999</v>
      </c>
      <c r="Y3226" s="1860"/>
      <c r="Z3226" s="1860"/>
      <c r="AA3226" s="1860"/>
      <c r="AB3226" s="1860"/>
      <c r="AC3226" s="1860"/>
      <c r="AD3226" s="1861"/>
      <c r="AE3226" s="1839">
        <v>22.268799999999999</v>
      </c>
      <c r="AF3226" s="1795"/>
      <c r="AG3226" s="1795"/>
      <c r="AH3226" s="1217"/>
    </row>
    <row r="3227" spans="1:34" ht="16.7" customHeight="1">
      <c r="A3227" s="1792"/>
      <c r="B3227" s="1778"/>
      <c r="C3227" s="1778"/>
      <c r="D3227" s="1778"/>
      <c r="E3227" s="1778"/>
      <c r="F3227" s="1778"/>
      <c r="G3227" s="1778"/>
      <c r="H3227" s="1778"/>
      <c r="I3227" s="1846" t="s">
        <v>2860</v>
      </c>
      <c r="J3227" s="1846"/>
      <c r="K3227" s="1846"/>
      <c r="L3227" s="1846"/>
      <c r="M3227" s="1846"/>
      <c r="N3227" s="1846"/>
      <c r="O3227" s="1846"/>
      <c r="P3227" s="1846"/>
      <c r="Q3227" s="1846"/>
      <c r="R3227" s="1846"/>
      <c r="S3227" s="1846"/>
      <c r="T3227" s="1846"/>
      <c r="U3227" s="1846"/>
      <c r="V3227" s="1846"/>
      <c r="W3227" s="1846"/>
      <c r="X3227" s="1846"/>
      <c r="Y3227" s="1846"/>
      <c r="Z3227" s="1793"/>
      <c r="AA3227" s="1847">
        <v>22.268799999999999</v>
      </c>
      <c r="AB3227" s="1847"/>
      <c r="AC3227" s="1847"/>
      <c r="AD3227" s="1847"/>
      <c r="AE3227" s="1847"/>
      <c r="AF3227" s="1847"/>
      <c r="AG3227" s="1847"/>
      <c r="AH3227" s="1814"/>
    </row>
    <row r="3228" spans="1:34" ht="17.45" customHeight="1">
      <c r="A3228" s="1844"/>
      <c r="B3228" s="1309"/>
      <c r="C3228" s="1309"/>
      <c r="D3228" s="1309"/>
      <c r="E3228" s="1309"/>
      <c r="F3228" s="1309"/>
      <c r="G3228" s="1309"/>
      <c r="H3228" s="1309"/>
      <c r="I3228" s="1840" t="s">
        <v>2861</v>
      </c>
      <c r="J3228" s="1840"/>
      <c r="K3228" s="1840"/>
      <c r="L3228" s="1840"/>
      <c r="M3228" s="1840"/>
      <c r="N3228" s="1840"/>
      <c r="O3228" s="1840"/>
      <c r="P3228" s="1840"/>
      <c r="Q3228" s="1840"/>
      <c r="R3228" s="1840"/>
      <c r="S3228" s="1840"/>
      <c r="T3228" s="1840"/>
      <c r="U3228" s="1840"/>
      <c r="V3228" s="1840"/>
      <c r="W3228" s="1840"/>
      <c r="X3228" s="1840"/>
      <c r="Y3228" s="1840"/>
      <c r="Z3228" s="1309"/>
      <c r="AA3228" s="1841">
        <v>988.41179999999997</v>
      </c>
      <c r="AB3228" s="1841"/>
      <c r="AC3228" s="1841"/>
      <c r="AD3228" s="1841"/>
      <c r="AE3228" s="1841"/>
      <c r="AF3228" s="1841"/>
      <c r="AG3228" s="1841"/>
      <c r="AH3228" s="1782"/>
    </row>
    <row r="3229" spans="1:34" ht="16.7" customHeight="1">
      <c r="A3229" s="1844"/>
      <c r="B3229" s="1309"/>
      <c r="C3229" s="1309"/>
      <c r="D3229" s="1309"/>
      <c r="E3229" s="1309"/>
      <c r="F3229" s="1309"/>
      <c r="G3229" s="1309"/>
      <c r="H3229" s="1309"/>
      <c r="I3229" s="1840" t="s">
        <v>2862</v>
      </c>
      <c r="J3229" s="1840"/>
      <c r="K3229" s="1840"/>
      <c r="L3229" s="1840"/>
      <c r="M3229" s="1840"/>
      <c r="N3229" s="1840"/>
      <c r="O3229" s="1840"/>
      <c r="P3229" s="1840"/>
      <c r="Q3229" s="1840"/>
      <c r="R3229" s="1840"/>
      <c r="S3229" s="1840"/>
      <c r="T3229" s="1840"/>
      <c r="U3229" s="1840"/>
      <c r="V3229" s="1840"/>
      <c r="W3229" s="1840"/>
      <c r="X3229" s="1840"/>
      <c r="Y3229" s="1840"/>
      <c r="Z3229" s="1309"/>
      <c r="AA3229" s="1841">
        <v>988.41179999999997</v>
      </c>
      <c r="AB3229" s="1841"/>
      <c r="AC3229" s="1841"/>
      <c r="AD3229" s="1841"/>
      <c r="AE3229" s="1841"/>
      <c r="AF3229" s="1841"/>
      <c r="AG3229" s="1841"/>
      <c r="AH3229" s="1782"/>
    </row>
    <row r="3230" spans="1:34" ht="17.45" customHeight="1">
      <c r="A3230" s="1844"/>
      <c r="B3230" s="1309"/>
      <c r="C3230" s="1309"/>
      <c r="D3230" s="1309"/>
      <c r="E3230" s="1309"/>
      <c r="F3230" s="1309"/>
      <c r="G3230" s="1309"/>
      <c r="H3230" s="1309"/>
      <c r="I3230" s="1840" t="s">
        <v>2863</v>
      </c>
      <c r="J3230" s="1840"/>
      <c r="K3230" s="1840"/>
      <c r="L3230" s="1840"/>
      <c r="M3230" s="1840"/>
      <c r="N3230" s="1840"/>
      <c r="O3230" s="1840"/>
      <c r="P3230" s="1840"/>
      <c r="Q3230" s="1840"/>
      <c r="R3230" s="1840"/>
      <c r="S3230" s="1840"/>
      <c r="T3230" s="1840"/>
      <c r="U3230" s="1840"/>
      <c r="V3230" s="1840"/>
      <c r="W3230" s="1840"/>
      <c r="X3230" s="1840"/>
      <c r="Y3230" s="1840"/>
      <c r="Z3230" s="1309"/>
      <c r="AA3230" s="1841">
        <v>0</v>
      </c>
      <c r="AB3230" s="1841"/>
      <c r="AC3230" s="1841"/>
      <c r="AD3230" s="1841"/>
      <c r="AE3230" s="1841"/>
      <c r="AF3230" s="1841"/>
      <c r="AG3230" s="1841"/>
      <c r="AH3230" s="1782"/>
    </row>
    <row r="3231" spans="1:34" ht="17.45" customHeight="1">
      <c r="A3231" s="1845"/>
      <c r="B3231" s="1799"/>
      <c r="C3231" s="1799"/>
      <c r="D3231" s="1799"/>
      <c r="E3231" s="1799"/>
      <c r="F3231" s="1799"/>
      <c r="G3231" s="1799"/>
      <c r="H3231" s="1799"/>
      <c r="I3231" s="1842" t="s">
        <v>2864</v>
      </c>
      <c r="J3231" s="1842"/>
      <c r="K3231" s="1842"/>
      <c r="L3231" s="1842"/>
      <c r="M3231" s="1842"/>
      <c r="N3231" s="1842"/>
      <c r="O3231" s="1842"/>
      <c r="P3231" s="1842"/>
      <c r="Q3231" s="1842"/>
      <c r="R3231" s="1842"/>
      <c r="S3231" s="1842"/>
      <c r="T3231" s="1842"/>
      <c r="U3231" s="1842"/>
      <c r="V3231" s="1842"/>
      <c r="W3231" s="1842"/>
      <c r="X3231" s="1842"/>
      <c r="Y3231" s="1842"/>
      <c r="Z3231" s="1799"/>
      <c r="AA3231" s="1843">
        <v>0</v>
      </c>
      <c r="AB3231" s="1843"/>
      <c r="AC3231" s="1843"/>
      <c r="AD3231" s="1843"/>
      <c r="AE3231" s="1843"/>
      <c r="AF3231" s="1843"/>
      <c r="AG3231" s="1843"/>
      <c r="AH3231" s="1800"/>
    </row>
    <row r="3232" spans="1:34" ht="16.7" customHeight="1">
      <c r="A3232" s="1801" t="s">
        <v>2865</v>
      </c>
      <c r="B3232" s="1825"/>
      <c r="C3232" s="1825"/>
      <c r="D3232" s="1825"/>
      <c r="E3232" s="1825"/>
      <c r="F3232" s="1825"/>
      <c r="G3232" s="1825"/>
      <c r="H3232" s="1825"/>
      <c r="I3232" s="1825"/>
      <c r="J3232" s="1825"/>
      <c r="K3232" s="1825"/>
      <c r="L3232" s="1825"/>
      <c r="M3232" s="1825"/>
      <c r="N3232" s="1826"/>
      <c r="O3232" s="1789" t="s">
        <v>2850</v>
      </c>
      <c r="P3232" s="1790"/>
      <c r="Q3232" s="1790"/>
      <c r="R3232" s="1790"/>
      <c r="S3232" s="1791"/>
      <c r="T3232" s="1827" t="s">
        <v>754</v>
      </c>
      <c r="U3232" s="1790"/>
      <c r="V3232" s="1790"/>
      <c r="W3232" s="1213"/>
      <c r="X3232" s="1789" t="s">
        <v>2866</v>
      </c>
      <c r="Y3232" s="1790"/>
      <c r="Z3232" s="1790"/>
      <c r="AA3232" s="1790"/>
      <c r="AB3232" s="1790"/>
      <c r="AC3232" s="1790"/>
      <c r="AD3232" s="1791"/>
      <c r="AE3232" s="1810" t="s">
        <v>2867</v>
      </c>
      <c r="AF3232" s="1828"/>
      <c r="AG3232" s="1828"/>
      <c r="AH3232" s="1213"/>
    </row>
    <row r="3233" spans="1:34" ht="17.45" customHeight="1">
      <c r="A3233" s="1215"/>
      <c r="B3233" s="1216" t="s">
        <v>3294</v>
      </c>
      <c r="C3233" s="1829" t="s">
        <v>3295</v>
      </c>
      <c r="D3233" s="1830"/>
      <c r="E3233" s="1830"/>
      <c r="F3233" s="1830"/>
      <c r="G3233" s="1830"/>
      <c r="H3233" s="1830"/>
      <c r="I3233" s="1830"/>
      <c r="J3233" s="1830"/>
      <c r="K3233" s="1830"/>
      <c r="L3233" s="1830"/>
      <c r="M3233" s="1830"/>
      <c r="N3233" s="1829"/>
      <c r="O3233" s="1831">
        <v>5.8220000000000001E-2</v>
      </c>
      <c r="P3233" s="1832"/>
      <c r="Q3233" s="1832"/>
      <c r="R3233" s="1832"/>
      <c r="S3233" s="1833"/>
      <c r="T3233" s="1834" t="s">
        <v>495</v>
      </c>
      <c r="U3233" s="1835"/>
      <c r="V3233" s="1835"/>
      <c r="W3233" s="1217"/>
      <c r="X3233" s="1836">
        <v>34.679200000000002</v>
      </c>
      <c r="Y3233" s="1837"/>
      <c r="Z3233" s="1837"/>
      <c r="AA3233" s="1837"/>
      <c r="AB3233" s="1837"/>
      <c r="AC3233" s="1837"/>
      <c r="AD3233" s="1838"/>
      <c r="AE3233" s="1839">
        <v>2.0190000000000001</v>
      </c>
      <c r="AF3233" s="1795"/>
      <c r="AG3233" s="1795"/>
      <c r="AH3233" s="1217"/>
    </row>
    <row r="3234" spans="1:34" ht="17.45" customHeight="1">
      <c r="A3234" s="1792"/>
      <c r="B3234" s="1793"/>
      <c r="C3234" s="1793"/>
      <c r="D3234" s="1793"/>
      <c r="E3234" s="1793"/>
      <c r="F3234" s="1793"/>
      <c r="G3234" s="1793"/>
      <c r="H3234" s="1793"/>
      <c r="I3234" s="1794" t="s">
        <v>2869</v>
      </c>
      <c r="J3234" s="1794"/>
      <c r="K3234" s="1794"/>
      <c r="L3234" s="1794"/>
      <c r="M3234" s="1794"/>
      <c r="N3234" s="1794"/>
      <c r="O3234" s="1794"/>
      <c r="P3234" s="1794"/>
      <c r="Q3234" s="1794"/>
      <c r="R3234" s="1794"/>
      <c r="S3234" s="1794"/>
      <c r="T3234" s="1794"/>
      <c r="U3234" s="1794"/>
      <c r="V3234" s="1794"/>
      <c r="W3234" s="1794"/>
      <c r="X3234" s="1794"/>
      <c r="Y3234" s="1794"/>
      <c r="Z3234" s="1214"/>
      <c r="AA3234" s="1795">
        <v>2.0190000000000001</v>
      </c>
      <c r="AB3234" s="1795"/>
      <c r="AC3234" s="1795"/>
      <c r="AD3234" s="1795"/>
      <c r="AE3234" s="1795"/>
      <c r="AF3234" s="1795"/>
      <c r="AG3234" s="1795"/>
      <c r="AH3234" s="1213"/>
    </row>
    <row r="3235" spans="1:34" ht="16.7" customHeight="1">
      <c r="A3235" s="1801" t="s">
        <v>2870</v>
      </c>
      <c r="B3235" s="1825"/>
      <c r="C3235" s="1825"/>
      <c r="D3235" s="1825"/>
      <c r="E3235" s="1825"/>
      <c r="F3235" s="1825"/>
      <c r="G3235" s="1825"/>
      <c r="H3235" s="1825"/>
      <c r="I3235" s="1825"/>
      <c r="J3235" s="1825"/>
      <c r="K3235" s="1825"/>
      <c r="L3235" s="1825"/>
      <c r="M3235" s="1825"/>
      <c r="N3235" s="1826"/>
      <c r="O3235" s="1789" t="s">
        <v>2850</v>
      </c>
      <c r="P3235" s="1790"/>
      <c r="Q3235" s="1790"/>
      <c r="R3235" s="1790"/>
      <c r="S3235" s="1791"/>
      <c r="T3235" s="1827" t="s">
        <v>754</v>
      </c>
      <c r="U3235" s="1790"/>
      <c r="V3235" s="1790"/>
      <c r="W3235" s="1213"/>
      <c r="X3235" s="1789" t="s">
        <v>2866</v>
      </c>
      <c r="Y3235" s="1790"/>
      <c r="Z3235" s="1790"/>
      <c r="AA3235" s="1790"/>
      <c r="AB3235" s="1790"/>
      <c r="AC3235" s="1790"/>
      <c r="AD3235" s="1791"/>
      <c r="AE3235" s="1810" t="s">
        <v>2867</v>
      </c>
      <c r="AF3235" s="1828"/>
      <c r="AG3235" s="1828"/>
      <c r="AH3235" s="1213"/>
    </row>
    <row r="3236" spans="1:34" ht="17.45" customHeight="1">
      <c r="A3236" s="1792"/>
      <c r="B3236" s="1793"/>
      <c r="C3236" s="1793"/>
      <c r="D3236" s="1793"/>
      <c r="E3236" s="1793"/>
      <c r="F3236" s="1793"/>
      <c r="G3236" s="1793"/>
      <c r="H3236" s="1793"/>
      <c r="I3236" s="1794" t="s">
        <v>2871</v>
      </c>
      <c r="J3236" s="1794"/>
      <c r="K3236" s="1794"/>
      <c r="L3236" s="1794"/>
      <c r="M3236" s="1794"/>
      <c r="N3236" s="1794"/>
      <c r="O3236" s="1794"/>
      <c r="P3236" s="1794"/>
      <c r="Q3236" s="1794"/>
      <c r="R3236" s="1794"/>
      <c r="S3236" s="1794"/>
      <c r="T3236" s="1794"/>
      <c r="U3236" s="1794"/>
      <c r="V3236" s="1794"/>
      <c r="W3236" s="1794"/>
      <c r="X3236" s="1794"/>
      <c r="Y3236" s="1794"/>
      <c r="Z3236" s="1214"/>
      <c r="AA3236" s="1795">
        <v>0</v>
      </c>
      <c r="AB3236" s="1795"/>
      <c r="AC3236" s="1795"/>
      <c r="AD3236" s="1795"/>
      <c r="AE3236" s="1795"/>
      <c r="AF3236" s="1795"/>
      <c r="AG3236" s="1795"/>
      <c r="AH3236" s="1213"/>
    </row>
    <row r="3237" spans="1:34" ht="16.7" customHeight="1">
      <c r="A3237" s="1801" t="s">
        <v>2872</v>
      </c>
      <c r="B3237" s="1825"/>
      <c r="C3237" s="1825"/>
      <c r="D3237" s="1825"/>
      <c r="E3237" s="1825"/>
      <c r="F3237" s="1825"/>
      <c r="G3237" s="1825"/>
      <c r="H3237" s="1825"/>
      <c r="I3237" s="1825"/>
      <c r="J3237" s="1825"/>
      <c r="K3237" s="1825"/>
      <c r="L3237" s="1825"/>
      <c r="M3237" s="1825"/>
      <c r="N3237" s="1826"/>
      <c r="O3237" s="1789" t="s">
        <v>2850</v>
      </c>
      <c r="P3237" s="1790"/>
      <c r="Q3237" s="1790"/>
      <c r="R3237" s="1790"/>
      <c r="S3237" s="1791"/>
      <c r="T3237" s="1827" t="s">
        <v>754</v>
      </c>
      <c r="U3237" s="1790"/>
      <c r="V3237" s="1790"/>
      <c r="W3237" s="1213"/>
      <c r="X3237" s="1789" t="s">
        <v>2866</v>
      </c>
      <c r="Y3237" s="1790"/>
      <c r="Z3237" s="1790"/>
      <c r="AA3237" s="1790"/>
      <c r="AB3237" s="1790"/>
      <c r="AC3237" s="1790"/>
      <c r="AD3237" s="1791"/>
      <c r="AE3237" s="1810" t="s">
        <v>2867</v>
      </c>
      <c r="AF3237" s="1828"/>
      <c r="AG3237" s="1828"/>
      <c r="AH3237" s="1213"/>
    </row>
    <row r="3238" spans="1:34" ht="17.45" customHeight="1">
      <c r="A3238" s="1792"/>
      <c r="B3238" s="1793"/>
      <c r="C3238" s="1793"/>
      <c r="D3238" s="1793"/>
      <c r="E3238" s="1793"/>
      <c r="F3238" s="1793"/>
      <c r="G3238" s="1793"/>
      <c r="H3238" s="1793"/>
      <c r="I3238" s="1793"/>
      <c r="J3238" s="1793"/>
      <c r="K3238" s="1794" t="s">
        <v>2873</v>
      </c>
      <c r="L3238" s="1794"/>
      <c r="M3238" s="1794"/>
      <c r="N3238" s="1794"/>
      <c r="O3238" s="1794"/>
      <c r="P3238" s="1794"/>
      <c r="Q3238" s="1794"/>
      <c r="R3238" s="1794"/>
      <c r="S3238" s="1794"/>
      <c r="T3238" s="1794"/>
      <c r="U3238" s="1794"/>
      <c r="V3238" s="1794"/>
      <c r="W3238" s="1794"/>
      <c r="X3238" s="1794"/>
      <c r="Y3238" s="1794"/>
      <c r="Z3238" s="1794"/>
      <c r="AA3238" s="1794"/>
      <c r="AB3238" s="1214"/>
      <c r="AC3238" s="1795">
        <v>0</v>
      </c>
      <c r="AD3238" s="1795"/>
      <c r="AE3238" s="1795"/>
      <c r="AF3238" s="1795"/>
      <c r="AG3238" s="1795"/>
      <c r="AH3238" s="1213"/>
    </row>
    <row r="3239" spans="1:34" ht="17.45" customHeight="1">
      <c r="A3239" s="1801" t="s">
        <v>2874</v>
      </c>
      <c r="B3239" s="1825"/>
      <c r="C3239" s="1825"/>
      <c r="D3239" s="1825"/>
      <c r="E3239" s="1825"/>
      <c r="F3239" s="1825"/>
      <c r="G3239" s="1825"/>
      <c r="H3239" s="1825"/>
      <c r="I3239" s="1825"/>
      <c r="J3239" s="1826"/>
      <c r="K3239" s="1789" t="s">
        <v>2850</v>
      </c>
      <c r="L3239" s="1791"/>
      <c r="M3239" s="1855" t="s">
        <v>2875</v>
      </c>
      <c r="N3239" s="1856"/>
      <c r="O3239" s="1857"/>
      <c r="P3239" s="1855" t="s">
        <v>2876</v>
      </c>
      <c r="Q3239" s="1856"/>
      <c r="R3239" s="1857"/>
      <c r="S3239" s="1855" t="s">
        <v>2877</v>
      </c>
      <c r="T3239" s="1857"/>
      <c r="U3239" s="1789" t="s">
        <v>2878</v>
      </c>
      <c r="V3239" s="1790"/>
      <c r="W3239" s="1791"/>
      <c r="X3239" s="1789" t="s">
        <v>2879</v>
      </c>
      <c r="Y3239" s="1790"/>
      <c r="Z3239" s="1790"/>
      <c r="AA3239" s="1790"/>
      <c r="AB3239" s="1791"/>
      <c r="AC3239" s="1789" t="s">
        <v>2880</v>
      </c>
      <c r="AD3239" s="1791"/>
      <c r="AE3239" s="1810" t="s">
        <v>2867</v>
      </c>
      <c r="AF3239" s="1828"/>
      <c r="AG3239" s="1828"/>
      <c r="AH3239" s="1213"/>
    </row>
    <row r="3240" spans="1:34" ht="16.7" customHeight="1">
      <c r="A3240" s="1853"/>
      <c r="B3240" s="1778"/>
      <c r="C3240" s="1778"/>
      <c r="D3240" s="1778"/>
      <c r="E3240" s="1778"/>
      <c r="F3240" s="1778"/>
      <c r="G3240" s="1778"/>
      <c r="H3240" s="1778"/>
      <c r="I3240" s="1846" t="s">
        <v>2881</v>
      </c>
      <c r="J3240" s="1846"/>
      <c r="K3240" s="1846"/>
      <c r="L3240" s="1846"/>
      <c r="M3240" s="1846"/>
      <c r="N3240" s="1846"/>
      <c r="O3240" s="1846"/>
      <c r="P3240" s="1846"/>
      <c r="Q3240" s="1846"/>
      <c r="R3240" s="1846"/>
      <c r="S3240" s="1846"/>
      <c r="T3240" s="1846"/>
      <c r="U3240" s="1846"/>
      <c r="V3240" s="1846"/>
      <c r="W3240" s="1846"/>
      <c r="X3240" s="1846"/>
      <c r="Y3240" s="1846"/>
      <c r="Z3240" s="1203"/>
      <c r="AA3240" s="1847">
        <v>0</v>
      </c>
      <c r="AB3240" s="1847"/>
      <c r="AC3240" s="1847"/>
      <c r="AD3240" s="1847"/>
      <c r="AE3240" s="1847"/>
      <c r="AF3240" s="1847"/>
      <c r="AG3240" s="1847"/>
      <c r="AH3240" s="1204"/>
    </row>
    <row r="3241" spans="1:34" ht="5.85" customHeight="1">
      <c r="A3241" s="1854"/>
      <c r="B3241" s="1309"/>
      <c r="C3241" s="1309"/>
      <c r="D3241" s="1309"/>
      <c r="E3241" s="1309"/>
      <c r="F3241" s="1309"/>
      <c r="G3241" s="1309"/>
      <c r="H3241" s="1309"/>
      <c r="I3241" s="1309"/>
      <c r="J3241" s="1309"/>
      <c r="K3241" s="1309"/>
      <c r="L3241" s="1309"/>
      <c r="M3241" s="1309"/>
      <c r="N3241" s="1309"/>
      <c r="O3241" s="1309"/>
      <c r="P3241" s="1309"/>
      <c r="Q3241" s="1309"/>
      <c r="R3241" s="1309"/>
      <c r="S3241" s="1309"/>
      <c r="T3241" s="1309"/>
      <c r="U3241" s="1309"/>
      <c r="V3241" s="1309"/>
      <c r="W3241" s="1309"/>
      <c r="X3241" s="1309"/>
      <c r="Y3241" s="1309"/>
      <c r="Z3241" s="1309"/>
      <c r="AA3241" s="1309"/>
      <c r="AB3241" s="1309"/>
      <c r="AC3241" s="1309"/>
      <c r="AD3241" s="1309"/>
      <c r="AE3241" s="1309"/>
      <c r="AF3241" s="1309"/>
      <c r="AG3241" s="1309"/>
      <c r="AH3241" s="1782"/>
    </row>
    <row r="3242" spans="1:34" ht="17.45" customHeight="1">
      <c r="A3242" s="1845"/>
      <c r="B3242" s="1799"/>
      <c r="C3242" s="1799"/>
      <c r="D3242" s="1799"/>
      <c r="E3242" s="1799"/>
      <c r="F3242" s="1799"/>
      <c r="G3242" s="1799"/>
      <c r="H3242" s="1799"/>
      <c r="I3242" s="1842" t="s">
        <v>2882</v>
      </c>
      <c r="J3242" s="1842"/>
      <c r="K3242" s="1842"/>
      <c r="L3242" s="1842"/>
      <c r="M3242" s="1842"/>
      <c r="N3242" s="1842"/>
      <c r="O3242" s="1842"/>
      <c r="P3242" s="1842"/>
      <c r="Q3242" s="1842"/>
      <c r="R3242" s="1842"/>
      <c r="S3242" s="1842"/>
      <c r="T3242" s="1842"/>
      <c r="U3242" s="1842"/>
      <c r="V3242" s="1842"/>
      <c r="W3242" s="1842"/>
      <c r="X3242" s="1842"/>
      <c r="Y3242" s="1842"/>
      <c r="Z3242" s="1212"/>
      <c r="AA3242" s="1848">
        <v>990.43</v>
      </c>
      <c r="AB3242" s="1848"/>
      <c r="AC3242" s="1848"/>
      <c r="AD3242" s="1848"/>
      <c r="AE3242" s="1848"/>
      <c r="AF3242" s="1848"/>
      <c r="AG3242" s="1848"/>
      <c r="AH3242" s="1208"/>
    </row>
    <row r="3243" spans="1:34" ht="45.75" customHeight="1">
      <c r="A3243" s="1849" t="s">
        <v>2883</v>
      </c>
      <c r="B3243" s="1850"/>
      <c r="C3243" s="1850"/>
      <c r="D3243" s="1850"/>
      <c r="E3243" s="1851"/>
      <c r="F3243" s="1852"/>
      <c r="G3243" s="1852"/>
      <c r="H3243" s="1852"/>
      <c r="I3243" s="1852"/>
      <c r="J3243" s="1852"/>
      <c r="K3243" s="1852"/>
      <c r="L3243" s="1852"/>
      <c r="M3243" s="1852"/>
      <c r="N3243" s="1852"/>
      <c r="O3243" s="1852"/>
      <c r="P3243" s="1852"/>
      <c r="Q3243" s="1852"/>
      <c r="R3243" s="1852"/>
      <c r="S3243" s="1852"/>
      <c r="T3243" s="1852"/>
      <c r="U3243" s="1852"/>
      <c r="V3243" s="1852"/>
      <c r="W3243" s="1852"/>
      <c r="X3243" s="1852"/>
      <c r="Y3243" s="1852"/>
      <c r="Z3243" s="1852"/>
      <c r="AA3243" s="1852"/>
      <c r="AB3243" s="1852"/>
      <c r="AC3243" s="1852"/>
      <c r="AD3243" s="1852"/>
      <c r="AE3243" s="1852"/>
      <c r="AF3243" s="1852"/>
      <c r="AG3243" s="1852"/>
      <c r="AH3243" s="1851"/>
    </row>
    <row r="3244" spans="1:34" ht="124.35" customHeight="1">
      <c r="A3244" s="1218"/>
      <c r="AH3244" s="1219"/>
    </row>
    <row r="3245" spans="1:34" ht="124.35" customHeight="1">
      <c r="A3245" s="1220"/>
      <c r="B3245" s="1221"/>
      <c r="C3245" s="1221"/>
      <c r="D3245" s="1221"/>
      <c r="E3245" s="1221"/>
      <c r="F3245" s="1221"/>
      <c r="G3245" s="1221"/>
      <c r="H3245" s="1221"/>
      <c r="I3245" s="1221"/>
      <c r="J3245" s="1221"/>
      <c r="K3245" s="1221"/>
      <c r="L3245" s="1221"/>
      <c r="M3245" s="1221"/>
      <c r="N3245" s="1221"/>
      <c r="O3245" s="1221"/>
      <c r="P3245" s="1221"/>
      <c r="Q3245" s="1221"/>
      <c r="R3245" s="1221"/>
      <c r="S3245" s="1221"/>
      <c r="T3245" s="1221"/>
      <c r="U3245" s="1221"/>
      <c r="V3245" s="1221"/>
      <c r="W3245" s="1221"/>
      <c r="X3245" s="1221"/>
      <c r="Y3245" s="1221"/>
      <c r="Z3245" s="1221"/>
      <c r="AA3245" s="1221"/>
      <c r="AB3245" s="1221"/>
      <c r="AC3245" s="1221"/>
      <c r="AD3245" s="1221"/>
      <c r="AE3245" s="1221"/>
      <c r="AF3245" s="1221"/>
      <c r="AG3245" s="1221"/>
      <c r="AH3245" s="1222"/>
    </row>
    <row r="3246" spans="1:34" ht="5.85" customHeight="1">
      <c r="A3246" s="1777"/>
      <c r="B3246" s="1778"/>
      <c r="C3246" s="1778"/>
      <c r="D3246" s="1778"/>
      <c r="E3246" s="1778"/>
      <c r="F3246" s="1778"/>
      <c r="G3246" s="1778"/>
      <c r="H3246" s="1778"/>
      <c r="I3246" s="1778"/>
      <c r="J3246" s="1778"/>
      <c r="K3246" s="1778"/>
      <c r="L3246" s="1778"/>
      <c r="M3246" s="1778"/>
      <c r="N3246" s="1778"/>
      <c r="O3246" s="1778"/>
      <c r="P3246" s="1778"/>
      <c r="Q3246" s="1778"/>
      <c r="R3246" s="1778"/>
      <c r="S3246" s="1778"/>
      <c r="T3246" s="1778"/>
      <c r="U3246" s="1778"/>
      <c r="V3246" s="1778"/>
      <c r="W3246" s="1778"/>
      <c r="X3246" s="1778"/>
      <c r="Y3246" s="1778"/>
      <c r="Z3246" s="1778"/>
      <c r="AA3246" s="1778"/>
      <c r="AB3246" s="1778"/>
      <c r="AC3246" s="1778"/>
      <c r="AD3246" s="1778"/>
      <c r="AE3246" s="1778"/>
      <c r="AF3246" s="1778"/>
      <c r="AG3246" s="1778"/>
      <c r="AH3246" s="1779"/>
    </row>
    <row r="3247" spans="1:34" ht="11.65" customHeight="1">
      <c r="A3247" s="1780" t="s">
        <v>2834</v>
      </c>
      <c r="B3247" s="1310"/>
      <c r="C3247" s="1310"/>
      <c r="D3247" s="1310"/>
      <c r="E3247" s="1310"/>
      <c r="F3247" s="1310"/>
      <c r="G3247" s="1310"/>
      <c r="H3247" s="1310"/>
      <c r="I3247" s="1310"/>
      <c r="J3247" s="1310"/>
      <c r="K3247" s="1310"/>
      <c r="L3247" s="1310"/>
      <c r="M3247" s="1310"/>
      <c r="N3247" s="1310"/>
      <c r="O3247" s="1310"/>
      <c r="P3247" s="1310"/>
      <c r="Q3247" s="1310"/>
      <c r="R3247" s="1310"/>
      <c r="S3247" s="1310"/>
      <c r="T3247" s="1310"/>
      <c r="U3247" s="1310"/>
      <c r="V3247" s="1310"/>
      <c r="W3247" s="1310"/>
      <c r="X3247" s="1310"/>
      <c r="Y3247" s="1310"/>
      <c r="Z3247" s="1310"/>
      <c r="AA3247" s="1310"/>
      <c r="AB3247" s="1310"/>
      <c r="AC3247" s="1310"/>
      <c r="AD3247" s="1309"/>
      <c r="AE3247" s="1309"/>
      <c r="AF3247" s="1781" t="s">
        <v>3297</v>
      </c>
      <c r="AG3247" s="1781"/>
      <c r="AH3247" s="1782"/>
    </row>
    <row r="3248" spans="1:34" ht="5.85" customHeight="1">
      <c r="A3248" s="1780"/>
      <c r="B3248" s="1310"/>
      <c r="C3248" s="1310"/>
      <c r="D3248" s="1310"/>
      <c r="E3248" s="1310"/>
      <c r="F3248" s="1310"/>
      <c r="G3248" s="1310"/>
      <c r="H3248" s="1310"/>
      <c r="I3248" s="1310"/>
      <c r="J3248" s="1310"/>
      <c r="K3248" s="1310"/>
      <c r="L3248" s="1310"/>
      <c r="M3248" s="1310"/>
      <c r="N3248" s="1310"/>
      <c r="O3248" s="1310"/>
      <c r="P3248" s="1310"/>
      <c r="Q3248" s="1310"/>
      <c r="R3248" s="1310"/>
      <c r="S3248" s="1310"/>
      <c r="T3248" s="1310"/>
      <c r="U3248" s="1310"/>
      <c r="V3248" s="1310"/>
      <c r="W3248" s="1310"/>
      <c r="X3248" s="1310"/>
      <c r="Y3248" s="1310"/>
      <c r="Z3248" s="1310"/>
      <c r="AA3248" s="1310"/>
      <c r="AB3248" s="1310"/>
      <c r="AC3248" s="1310"/>
      <c r="AD3248" s="1311"/>
      <c r="AE3248" s="1311"/>
      <c r="AF3248" s="1311"/>
      <c r="AG3248" s="1311"/>
      <c r="AH3248" s="1782"/>
    </row>
    <row r="3249" spans="1:34" ht="11.65" customHeight="1">
      <c r="A3249" s="1783" t="s">
        <v>2836</v>
      </c>
      <c r="B3249" s="1784"/>
      <c r="C3249" s="1784"/>
      <c r="D3249" s="1784"/>
      <c r="E3249" s="1784"/>
      <c r="F3249" s="1784"/>
      <c r="G3249" s="1784"/>
      <c r="H3249" s="1784"/>
      <c r="I3249" s="1784"/>
      <c r="J3249" s="1784"/>
      <c r="K3249" s="1784"/>
      <c r="L3249" s="1784"/>
      <c r="M3249" s="1784"/>
      <c r="N3249" s="1784"/>
      <c r="O3249" s="1784"/>
      <c r="P3249" s="1784"/>
      <c r="Q3249" s="1784"/>
      <c r="R3249" s="1784"/>
      <c r="S3249" s="1784"/>
      <c r="T3249" s="1784"/>
      <c r="U3249" s="1784"/>
      <c r="V3249" s="1784"/>
      <c r="W3249" s="1784"/>
      <c r="X3249" s="1784"/>
      <c r="Y3249" s="1784"/>
      <c r="Z3249" s="1784"/>
      <c r="AA3249" s="1784"/>
      <c r="AB3249" s="1784"/>
      <c r="AC3249" s="1784"/>
      <c r="AD3249" s="1311"/>
      <c r="AE3249" s="1311"/>
      <c r="AF3249" s="1311"/>
      <c r="AG3249" s="1311"/>
      <c r="AH3249" s="1782"/>
    </row>
    <row r="3250" spans="1:34" ht="22.5" customHeight="1">
      <c r="A3250" s="1785" t="s">
        <v>2837</v>
      </c>
      <c r="B3250" s="1786"/>
      <c r="C3250" s="1786"/>
      <c r="D3250" s="1786"/>
      <c r="E3250" s="1786"/>
      <c r="F3250" s="1786"/>
      <c r="G3250" s="1786"/>
      <c r="H3250" s="1786"/>
      <c r="I3250" s="1786"/>
      <c r="J3250" s="1786"/>
      <c r="K3250" s="1786"/>
      <c r="L3250" s="1786"/>
      <c r="M3250" s="1786"/>
      <c r="N3250" s="1786"/>
      <c r="O3250" s="1786"/>
      <c r="P3250" s="1786"/>
      <c r="Q3250" s="1786"/>
      <c r="R3250" s="1786"/>
      <c r="S3250" s="1786"/>
      <c r="T3250" s="1786"/>
      <c r="U3250" s="1786"/>
      <c r="V3250" s="1786"/>
      <c r="W3250" s="1786"/>
      <c r="X3250" s="1786"/>
      <c r="Y3250" s="1786"/>
      <c r="Z3250" s="1786"/>
      <c r="AA3250" s="1786"/>
      <c r="AB3250" s="1786"/>
      <c r="AC3250" s="1786"/>
      <c r="AD3250" s="1311"/>
      <c r="AE3250" s="1311"/>
      <c r="AF3250" s="1311"/>
      <c r="AG3250" s="1311"/>
      <c r="AH3250" s="1782"/>
    </row>
    <row r="3251" spans="1:34" ht="5.85" customHeight="1">
      <c r="A3251" s="1787" t="s">
        <v>2838</v>
      </c>
      <c r="B3251" s="1788"/>
      <c r="C3251" s="1788"/>
      <c r="D3251" s="1788"/>
      <c r="E3251" s="1788"/>
      <c r="F3251" s="1788"/>
      <c r="G3251" s="1788"/>
      <c r="H3251" s="1788"/>
      <c r="I3251" s="1788"/>
      <c r="J3251" s="1788"/>
      <c r="K3251" s="1788"/>
      <c r="L3251" s="1788"/>
      <c r="M3251" s="1788"/>
      <c r="N3251" s="1788"/>
      <c r="O3251" s="1788"/>
      <c r="P3251" s="1788"/>
      <c r="Q3251" s="1788"/>
      <c r="R3251" s="1788"/>
      <c r="S3251" s="1788"/>
      <c r="T3251" s="1788"/>
      <c r="U3251" s="1788"/>
      <c r="V3251" s="1788"/>
      <c r="W3251" s="1788"/>
      <c r="X3251" s="1788"/>
      <c r="Y3251" s="1788"/>
      <c r="Z3251" s="1788"/>
      <c r="AA3251" s="1788"/>
      <c r="AB3251" s="1788"/>
      <c r="AC3251" s="1788"/>
      <c r="AD3251" s="1311"/>
      <c r="AE3251" s="1311"/>
      <c r="AF3251" s="1311"/>
      <c r="AG3251" s="1311"/>
      <c r="AH3251" s="1782"/>
    </row>
    <row r="3252" spans="1:34" ht="5.85" customHeight="1">
      <c r="A3252" s="1787"/>
      <c r="B3252" s="1788"/>
      <c r="C3252" s="1788"/>
      <c r="D3252" s="1788"/>
      <c r="E3252" s="1788"/>
      <c r="F3252" s="1788"/>
      <c r="G3252" s="1788"/>
      <c r="H3252" s="1788"/>
      <c r="I3252" s="1788"/>
      <c r="J3252" s="1788"/>
      <c r="K3252" s="1788"/>
      <c r="L3252" s="1788"/>
      <c r="M3252" s="1788"/>
      <c r="N3252" s="1788"/>
      <c r="O3252" s="1788"/>
      <c r="P3252" s="1788"/>
      <c r="Q3252" s="1788"/>
      <c r="R3252" s="1788"/>
      <c r="S3252" s="1788"/>
      <c r="T3252" s="1788"/>
      <c r="U3252" s="1788"/>
      <c r="V3252" s="1788"/>
      <c r="W3252" s="1788"/>
      <c r="X3252" s="1788"/>
      <c r="Y3252" s="1788"/>
      <c r="Z3252" s="1788"/>
      <c r="AA3252" s="1788"/>
      <c r="AB3252" s="1788"/>
      <c r="AC3252" s="1788"/>
      <c r="AD3252" s="1782"/>
      <c r="AE3252" s="1309"/>
      <c r="AF3252" s="1309"/>
      <c r="AG3252" s="1309"/>
      <c r="AH3252" s="1782"/>
    </row>
    <row r="3253" spans="1:34" ht="11.65" customHeight="1">
      <c r="A3253" s="1787" t="s">
        <v>2839</v>
      </c>
      <c r="B3253" s="1788"/>
      <c r="C3253" s="1788"/>
      <c r="D3253" s="1788"/>
      <c r="E3253" s="1788"/>
      <c r="F3253" s="1788"/>
      <c r="G3253" s="1788"/>
      <c r="H3253" s="1788"/>
      <c r="I3253" s="1788"/>
      <c r="J3253" s="1788"/>
      <c r="K3253" s="1788"/>
      <c r="L3253" s="1788"/>
      <c r="M3253" s="1788"/>
      <c r="N3253" s="1788"/>
      <c r="O3253" s="1788"/>
      <c r="P3253" s="1788"/>
      <c r="Q3253" s="1788"/>
      <c r="R3253" s="1788"/>
      <c r="S3253" s="1788"/>
      <c r="T3253" s="1788"/>
      <c r="U3253" s="1788"/>
      <c r="V3253" s="1788"/>
      <c r="W3253" s="1788"/>
      <c r="X3253" s="1788"/>
      <c r="Y3253" s="1788"/>
      <c r="Z3253" s="1788"/>
      <c r="AA3253" s="1788"/>
      <c r="AB3253" s="1788"/>
      <c r="AC3253" s="1788"/>
      <c r="AD3253" s="1818" t="s">
        <v>2840</v>
      </c>
      <c r="AE3253" s="1818"/>
      <c r="AF3253" s="1206">
        <v>21.23</v>
      </c>
      <c r="AG3253" s="1207" t="s">
        <v>5</v>
      </c>
      <c r="AH3253" s="1800"/>
    </row>
    <row r="3254" spans="1:34" ht="10.9" customHeight="1">
      <c r="A3254" s="1819" t="s">
        <v>2841</v>
      </c>
      <c r="B3254" s="1820"/>
      <c r="C3254" s="1820"/>
      <c r="D3254" s="1820"/>
      <c r="E3254" s="1820"/>
      <c r="F3254" s="1820"/>
      <c r="G3254" s="1820"/>
      <c r="H3254" s="1820"/>
      <c r="I3254" s="1820"/>
      <c r="J3254" s="1820"/>
      <c r="K3254" s="1820"/>
      <c r="L3254" s="1820"/>
      <c r="M3254" s="1820"/>
      <c r="N3254" s="1820"/>
      <c r="O3254" s="1820"/>
      <c r="P3254" s="1820"/>
      <c r="Q3254" s="1820"/>
      <c r="R3254" s="1820"/>
      <c r="S3254" s="1820"/>
      <c r="T3254" s="1820"/>
      <c r="U3254" s="1820"/>
      <c r="V3254" s="1820"/>
      <c r="W3254" s="1820"/>
      <c r="X3254" s="1820"/>
      <c r="Y3254" s="1820"/>
      <c r="Z3254" s="1820"/>
      <c r="AA3254" s="1820"/>
      <c r="AB3254" s="1820"/>
      <c r="AC3254" s="1820"/>
      <c r="AD3254" s="1821" t="s">
        <v>2842</v>
      </c>
      <c r="AE3254" s="1821"/>
      <c r="AF3254" s="1210">
        <v>15</v>
      </c>
      <c r="AG3254" s="1211" t="s">
        <v>5</v>
      </c>
      <c r="AH3254" s="1800"/>
    </row>
    <row r="3255" spans="1:34" ht="17.45" customHeight="1">
      <c r="A3255" s="1822" t="s">
        <v>2843</v>
      </c>
      <c r="B3255" s="1802"/>
      <c r="C3255" s="1802"/>
      <c r="D3255" s="1778"/>
      <c r="E3255" s="1823" t="s">
        <v>2680</v>
      </c>
      <c r="F3255" s="1823"/>
      <c r="G3255" s="1823"/>
      <c r="H3255" s="1823"/>
      <c r="I3255" s="1823"/>
      <c r="J3255" s="1823"/>
      <c r="K3255" s="1823"/>
      <c r="L3255" s="1823"/>
      <c r="M3255" s="1823"/>
      <c r="N3255" s="1823"/>
      <c r="O3255" s="1823"/>
      <c r="P3255" s="1823"/>
      <c r="Q3255" s="1823"/>
      <c r="R3255" s="1823"/>
      <c r="S3255" s="1823"/>
      <c r="T3255" s="1823"/>
      <c r="U3255" s="1823"/>
      <c r="V3255" s="1823"/>
      <c r="W3255" s="1823"/>
      <c r="X3255" s="1823"/>
      <c r="Y3255" s="1823"/>
      <c r="Z3255" s="1823"/>
      <c r="AA3255" s="1823"/>
      <c r="AB3255" s="1823"/>
      <c r="AC3255" s="1823"/>
      <c r="AD3255" s="1823"/>
      <c r="AE3255" s="1823"/>
      <c r="AF3255" s="1823"/>
      <c r="AG3255" s="1823"/>
      <c r="AH3255" s="1779"/>
    </row>
    <row r="3256" spans="1:34" ht="17.45" customHeight="1">
      <c r="A3256" s="1824" t="s">
        <v>2844</v>
      </c>
      <c r="B3256" s="1816"/>
      <c r="C3256" s="1816"/>
      <c r="D3256" s="1309"/>
      <c r="E3256" s="1815" t="s">
        <v>2679</v>
      </c>
      <c r="F3256" s="1815"/>
      <c r="G3256" s="1111"/>
      <c r="H3256" s="1796" t="s">
        <v>2845</v>
      </c>
      <c r="I3256" s="1796"/>
      <c r="J3256" s="1796" t="s">
        <v>469</v>
      </c>
      <c r="K3256" s="1796"/>
      <c r="L3256" s="1309"/>
      <c r="M3256" s="1309"/>
      <c r="N3256" s="1816" t="s">
        <v>2846</v>
      </c>
      <c r="O3256" s="1816"/>
      <c r="P3256" s="1816"/>
      <c r="Q3256" s="1816"/>
      <c r="R3256" s="1817">
        <v>1</v>
      </c>
      <c r="S3256" s="1817"/>
      <c r="T3256" s="1817"/>
      <c r="U3256" s="1817"/>
      <c r="V3256" s="1309"/>
      <c r="W3256" s="1309"/>
      <c r="X3256" s="1309"/>
      <c r="Y3256" s="1796" t="s">
        <v>2847</v>
      </c>
      <c r="Z3256" s="1796"/>
      <c r="AA3256" s="1796"/>
      <c r="AB3256" s="1796"/>
      <c r="AC3256" s="1796"/>
      <c r="AD3256" s="1796"/>
      <c r="AE3256" s="1796"/>
      <c r="AF3256" s="1797" t="s">
        <v>2848</v>
      </c>
      <c r="AG3256" s="1797"/>
      <c r="AH3256" s="1782"/>
    </row>
    <row r="3257" spans="1:34" ht="5.0999999999999996" customHeight="1">
      <c r="A3257" s="1798"/>
      <c r="B3257" s="1799"/>
      <c r="C3257" s="1799"/>
      <c r="D3257" s="1799"/>
      <c r="E3257" s="1799"/>
      <c r="F3257" s="1799"/>
      <c r="G3257" s="1799"/>
      <c r="H3257" s="1799"/>
      <c r="I3257" s="1799"/>
      <c r="J3257" s="1799"/>
      <c r="K3257" s="1799"/>
      <c r="L3257" s="1799"/>
      <c r="M3257" s="1799"/>
      <c r="N3257" s="1799"/>
      <c r="O3257" s="1799"/>
      <c r="P3257" s="1799"/>
      <c r="Q3257" s="1799"/>
      <c r="R3257" s="1799"/>
      <c r="S3257" s="1799"/>
      <c r="T3257" s="1799"/>
      <c r="U3257" s="1799"/>
      <c r="V3257" s="1799"/>
      <c r="W3257" s="1799"/>
      <c r="X3257" s="1799"/>
      <c r="Y3257" s="1799"/>
      <c r="Z3257" s="1799"/>
      <c r="AA3257" s="1799"/>
      <c r="AB3257" s="1799"/>
      <c r="AC3257" s="1799"/>
      <c r="AD3257" s="1799"/>
      <c r="AE3257" s="1799"/>
      <c r="AF3257" s="1799"/>
      <c r="AG3257" s="1799"/>
      <c r="AH3257" s="1800"/>
    </row>
    <row r="3258" spans="1:34" ht="17.45" customHeight="1">
      <c r="A3258" s="1801" t="s">
        <v>2849</v>
      </c>
      <c r="B3258" s="1802"/>
      <c r="C3258" s="1802"/>
      <c r="D3258" s="1802"/>
      <c r="E3258" s="1802"/>
      <c r="F3258" s="1802"/>
      <c r="G3258" s="1802"/>
      <c r="H3258" s="1802"/>
      <c r="I3258" s="1802"/>
      <c r="J3258" s="1803"/>
      <c r="K3258" s="1789" t="s">
        <v>2850</v>
      </c>
      <c r="L3258" s="1807"/>
      <c r="M3258" s="1789" t="s">
        <v>2851</v>
      </c>
      <c r="N3258" s="1790"/>
      <c r="O3258" s="1790"/>
      <c r="P3258" s="1790"/>
      <c r="Q3258" s="1790"/>
      <c r="R3258" s="1790"/>
      <c r="S3258" s="1790"/>
      <c r="T3258" s="1791"/>
      <c r="U3258" s="1789" t="s">
        <v>2852</v>
      </c>
      <c r="V3258" s="1790"/>
      <c r="W3258" s="1790"/>
      <c r="X3258" s="1790"/>
      <c r="Y3258" s="1790"/>
      <c r="Z3258" s="1790"/>
      <c r="AA3258" s="1790"/>
      <c r="AB3258" s="1790"/>
      <c r="AC3258" s="1790"/>
      <c r="AD3258" s="1791"/>
      <c r="AE3258" s="1810" t="s">
        <v>2853</v>
      </c>
      <c r="AF3258" s="1811"/>
      <c r="AG3258" s="1811"/>
      <c r="AH3258" s="1814"/>
    </row>
    <row r="3259" spans="1:34" ht="17.45" customHeight="1">
      <c r="A3259" s="1804"/>
      <c r="B3259" s="1805"/>
      <c r="C3259" s="1805"/>
      <c r="D3259" s="1805"/>
      <c r="E3259" s="1805"/>
      <c r="F3259" s="1805"/>
      <c r="G3259" s="1805"/>
      <c r="H3259" s="1805"/>
      <c r="I3259" s="1805"/>
      <c r="J3259" s="1806"/>
      <c r="K3259" s="1808"/>
      <c r="L3259" s="1809"/>
      <c r="M3259" s="1789" t="s">
        <v>2854</v>
      </c>
      <c r="N3259" s="1790"/>
      <c r="O3259" s="1790"/>
      <c r="P3259" s="1791"/>
      <c r="Q3259" s="1789" t="s">
        <v>2855</v>
      </c>
      <c r="R3259" s="1790"/>
      <c r="S3259" s="1790"/>
      <c r="T3259" s="1791"/>
      <c r="U3259" s="1789" t="s">
        <v>2854</v>
      </c>
      <c r="V3259" s="1790"/>
      <c r="W3259" s="1790"/>
      <c r="X3259" s="1790"/>
      <c r="Y3259" s="1790"/>
      <c r="Z3259" s="1791"/>
      <c r="AA3259" s="1789" t="s">
        <v>2855</v>
      </c>
      <c r="AB3259" s="1790"/>
      <c r="AC3259" s="1790"/>
      <c r="AD3259" s="1791"/>
      <c r="AE3259" s="1812"/>
      <c r="AF3259" s="1813"/>
      <c r="AG3259" s="1813"/>
      <c r="AH3259" s="1800"/>
    </row>
    <row r="3260" spans="1:34" ht="16.7" customHeight="1">
      <c r="A3260" s="1223"/>
      <c r="B3260" s="1224" t="s">
        <v>1478</v>
      </c>
      <c r="C3260" s="1875" t="s">
        <v>3132</v>
      </c>
      <c r="D3260" s="1876"/>
      <c r="E3260" s="1876"/>
      <c r="F3260" s="1876"/>
      <c r="G3260" s="1876"/>
      <c r="H3260" s="1876"/>
      <c r="I3260" s="1876"/>
      <c r="J3260" s="1875"/>
      <c r="K3260" s="1877">
        <v>9.0329999999999994E-2</v>
      </c>
      <c r="L3260" s="1878"/>
      <c r="M3260" s="1877">
        <v>1</v>
      </c>
      <c r="N3260" s="1879"/>
      <c r="O3260" s="1879"/>
      <c r="P3260" s="1878"/>
      <c r="Q3260" s="1877">
        <v>0</v>
      </c>
      <c r="R3260" s="1879"/>
      <c r="S3260" s="1879"/>
      <c r="T3260" s="1878"/>
      <c r="U3260" s="1880">
        <v>19.9863</v>
      </c>
      <c r="V3260" s="1881"/>
      <c r="W3260" s="1881"/>
      <c r="X3260" s="1881"/>
      <c r="Y3260" s="1881"/>
      <c r="Z3260" s="1882"/>
      <c r="AA3260" s="1880">
        <v>5.8059000000000003</v>
      </c>
      <c r="AB3260" s="1881"/>
      <c r="AC3260" s="1881"/>
      <c r="AD3260" s="1882"/>
      <c r="AE3260" s="1865">
        <v>1.8053999999999999</v>
      </c>
      <c r="AF3260" s="1847"/>
      <c r="AG3260" s="1847"/>
      <c r="AH3260" s="1225"/>
    </row>
    <row r="3261" spans="1:34" ht="17.45" customHeight="1">
      <c r="A3261" s="1220"/>
      <c r="B3261" s="1209" t="s">
        <v>1474</v>
      </c>
      <c r="C3261" s="1866" t="s">
        <v>3133</v>
      </c>
      <c r="D3261" s="1867"/>
      <c r="E3261" s="1867"/>
      <c r="F3261" s="1867"/>
      <c r="G3261" s="1867"/>
      <c r="H3261" s="1867"/>
      <c r="I3261" s="1867"/>
      <c r="J3261" s="1866"/>
      <c r="K3261" s="1868">
        <v>9.0329999999999994E-2</v>
      </c>
      <c r="L3261" s="1869"/>
      <c r="M3261" s="1868">
        <v>1</v>
      </c>
      <c r="N3261" s="1870"/>
      <c r="O3261" s="1870"/>
      <c r="P3261" s="1869"/>
      <c r="Q3261" s="1868">
        <v>0</v>
      </c>
      <c r="R3261" s="1870"/>
      <c r="S3261" s="1870"/>
      <c r="T3261" s="1869"/>
      <c r="U3261" s="1871">
        <v>28.358699999999999</v>
      </c>
      <c r="V3261" s="1872"/>
      <c r="W3261" s="1872"/>
      <c r="X3261" s="1872"/>
      <c r="Y3261" s="1872"/>
      <c r="Z3261" s="1873"/>
      <c r="AA3261" s="1871">
        <v>27.987300000000001</v>
      </c>
      <c r="AB3261" s="1872"/>
      <c r="AC3261" s="1872"/>
      <c r="AD3261" s="1873"/>
      <c r="AE3261" s="1874">
        <v>2.5615999999999999</v>
      </c>
      <c r="AF3261" s="1843"/>
      <c r="AG3261" s="1843"/>
      <c r="AH3261" s="1222"/>
    </row>
    <row r="3262" spans="1:34" ht="17.45" customHeight="1">
      <c r="A3262" s="1792"/>
      <c r="B3262" s="1793"/>
      <c r="C3262" s="1793"/>
      <c r="D3262" s="1793"/>
      <c r="E3262" s="1793"/>
      <c r="F3262" s="1793"/>
      <c r="G3262" s="1793"/>
      <c r="H3262" s="1793"/>
      <c r="I3262" s="1793"/>
      <c r="J3262" s="1793"/>
      <c r="K3262" s="1794" t="s">
        <v>2856</v>
      </c>
      <c r="L3262" s="1794"/>
      <c r="M3262" s="1794"/>
      <c r="N3262" s="1794"/>
      <c r="O3262" s="1794"/>
      <c r="P3262" s="1794"/>
      <c r="Q3262" s="1794"/>
      <c r="R3262" s="1794"/>
      <c r="S3262" s="1794"/>
      <c r="T3262" s="1794"/>
      <c r="U3262" s="1794"/>
      <c r="V3262" s="1794"/>
      <c r="W3262" s="1794"/>
      <c r="X3262" s="1794"/>
      <c r="Y3262" s="1794"/>
      <c r="Z3262" s="1794"/>
      <c r="AA3262" s="1795">
        <v>4.367</v>
      </c>
      <c r="AB3262" s="1795"/>
      <c r="AC3262" s="1795"/>
      <c r="AD3262" s="1795"/>
      <c r="AE3262" s="1795"/>
      <c r="AF3262" s="1795"/>
      <c r="AG3262" s="1795"/>
      <c r="AH3262" s="1213"/>
    </row>
    <row r="3263" spans="1:34" ht="16.7" customHeight="1">
      <c r="A3263" s="1801" t="s">
        <v>2857</v>
      </c>
      <c r="B3263" s="1825"/>
      <c r="C3263" s="1825"/>
      <c r="D3263" s="1825"/>
      <c r="E3263" s="1825"/>
      <c r="F3263" s="1825"/>
      <c r="G3263" s="1825"/>
      <c r="H3263" s="1825"/>
      <c r="I3263" s="1825"/>
      <c r="J3263" s="1825"/>
      <c r="K3263" s="1825"/>
      <c r="L3263" s="1825"/>
      <c r="M3263" s="1825"/>
      <c r="N3263" s="1826"/>
      <c r="O3263" s="1789" t="s">
        <v>2858</v>
      </c>
      <c r="P3263" s="1790"/>
      <c r="Q3263" s="1790"/>
      <c r="R3263" s="1790"/>
      <c r="S3263" s="1791"/>
      <c r="T3263" s="1827" t="s">
        <v>2850</v>
      </c>
      <c r="U3263" s="1790"/>
      <c r="V3263" s="1790"/>
      <c r="W3263" s="1213"/>
      <c r="X3263" s="1789" t="s">
        <v>2859</v>
      </c>
      <c r="Y3263" s="1790"/>
      <c r="Z3263" s="1790"/>
      <c r="AA3263" s="1790"/>
      <c r="AB3263" s="1790"/>
      <c r="AC3263" s="1790"/>
      <c r="AD3263" s="1791"/>
      <c r="AE3263" s="1810" t="s">
        <v>2853</v>
      </c>
      <c r="AF3263" s="1828"/>
      <c r="AG3263" s="1828"/>
      <c r="AH3263" s="1213"/>
    </row>
    <row r="3264" spans="1:34" ht="17.45" customHeight="1">
      <c r="A3264" s="1223"/>
      <c r="B3264" s="1224" t="s">
        <v>1011</v>
      </c>
      <c r="C3264" s="1875" t="s">
        <v>1012</v>
      </c>
      <c r="D3264" s="1876"/>
      <c r="E3264" s="1876"/>
      <c r="F3264" s="1876"/>
      <c r="G3264" s="1876"/>
      <c r="H3264" s="1876"/>
      <c r="I3264" s="1876"/>
      <c r="J3264" s="1876"/>
      <c r="K3264" s="1876"/>
      <c r="L3264" s="1876"/>
      <c r="M3264" s="1876"/>
      <c r="N3264" s="1875"/>
      <c r="O3264" s="1885">
        <v>0</v>
      </c>
      <c r="P3264" s="1886"/>
      <c r="Q3264" s="1886"/>
      <c r="R3264" s="1886"/>
      <c r="S3264" s="1887"/>
      <c r="T3264" s="1917">
        <v>1.1000000000000001</v>
      </c>
      <c r="U3264" s="1886"/>
      <c r="V3264" s="1886"/>
      <c r="W3264" s="1225"/>
      <c r="X3264" s="1880">
        <v>22.593900000000001</v>
      </c>
      <c r="Y3264" s="1881"/>
      <c r="Z3264" s="1881"/>
      <c r="AA3264" s="1881"/>
      <c r="AB3264" s="1881"/>
      <c r="AC3264" s="1881"/>
      <c r="AD3264" s="1882"/>
      <c r="AE3264" s="1865">
        <v>24.853300000000001</v>
      </c>
      <c r="AF3264" s="1847"/>
      <c r="AG3264" s="1847"/>
      <c r="AH3264" s="1225"/>
    </row>
    <row r="3265" spans="1:34" ht="16.7" customHeight="1">
      <c r="A3265" s="1220"/>
      <c r="B3265" s="1209" t="s">
        <v>1015</v>
      </c>
      <c r="C3265" s="1866" t="s">
        <v>1016</v>
      </c>
      <c r="D3265" s="1867"/>
      <c r="E3265" s="1867"/>
      <c r="F3265" s="1867"/>
      <c r="G3265" s="1867"/>
      <c r="H3265" s="1867"/>
      <c r="I3265" s="1867"/>
      <c r="J3265" s="1867"/>
      <c r="K3265" s="1867"/>
      <c r="L3265" s="1867"/>
      <c r="M3265" s="1867"/>
      <c r="N3265" s="1866"/>
      <c r="O3265" s="1893">
        <v>0</v>
      </c>
      <c r="P3265" s="1894"/>
      <c r="Q3265" s="1894"/>
      <c r="R3265" s="1894"/>
      <c r="S3265" s="1895"/>
      <c r="T3265" s="1918">
        <v>1.1000000000000001</v>
      </c>
      <c r="U3265" s="1894"/>
      <c r="V3265" s="1894"/>
      <c r="W3265" s="1222"/>
      <c r="X3265" s="1871">
        <v>28.112500000000001</v>
      </c>
      <c r="Y3265" s="1872"/>
      <c r="Z3265" s="1872"/>
      <c r="AA3265" s="1872"/>
      <c r="AB3265" s="1872"/>
      <c r="AC3265" s="1872"/>
      <c r="AD3265" s="1873"/>
      <c r="AE3265" s="1874">
        <v>30.9238</v>
      </c>
      <c r="AF3265" s="1843"/>
      <c r="AG3265" s="1843"/>
      <c r="AH3265" s="1222"/>
    </row>
    <row r="3266" spans="1:34" ht="17.45" customHeight="1">
      <c r="A3266" s="1792"/>
      <c r="B3266" s="1778"/>
      <c r="C3266" s="1778"/>
      <c r="D3266" s="1778"/>
      <c r="E3266" s="1778"/>
      <c r="F3266" s="1778"/>
      <c r="G3266" s="1778"/>
      <c r="H3266" s="1778"/>
      <c r="I3266" s="1846" t="s">
        <v>2860</v>
      </c>
      <c r="J3266" s="1846"/>
      <c r="K3266" s="1846"/>
      <c r="L3266" s="1846"/>
      <c r="M3266" s="1846"/>
      <c r="N3266" s="1846"/>
      <c r="O3266" s="1846"/>
      <c r="P3266" s="1846"/>
      <c r="Q3266" s="1846"/>
      <c r="R3266" s="1846"/>
      <c r="S3266" s="1846"/>
      <c r="T3266" s="1846"/>
      <c r="U3266" s="1846"/>
      <c r="V3266" s="1846"/>
      <c r="W3266" s="1846"/>
      <c r="X3266" s="1846"/>
      <c r="Y3266" s="1846"/>
      <c r="Z3266" s="1793"/>
      <c r="AA3266" s="1847">
        <v>55.777099999999997</v>
      </c>
      <c r="AB3266" s="1847"/>
      <c r="AC3266" s="1847"/>
      <c r="AD3266" s="1847"/>
      <c r="AE3266" s="1847"/>
      <c r="AF3266" s="1847"/>
      <c r="AG3266" s="1847"/>
      <c r="AH3266" s="1814"/>
    </row>
    <row r="3267" spans="1:34" ht="17.45" customHeight="1">
      <c r="A3267" s="1844"/>
      <c r="B3267" s="1309"/>
      <c r="C3267" s="1309"/>
      <c r="D3267" s="1309"/>
      <c r="E3267" s="1309"/>
      <c r="F3267" s="1309"/>
      <c r="G3267" s="1309"/>
      <c r="H3267" s="1309"/>
      <c r="I3267" s="1840" t="s">
        <v>2861</v>
      </c>
      <c r="J3267" s="1840"/>
      <c r="K3267" s="1840"/>
      <c r="L3267" s="1840"/>
      <c r="M3267" s="1840"/>
      <c r="N3267" s="1840"/>
      <c r="O3267" s="1840"/>
      <c r="P3267" s="1840"/>
      <c r="Q3267" s="1840"/>
      <c r="R3267" s="1840"/>
      <c r="S3267" s="1840"/>
      <c r="T3267" s="1840"/>
      <c r="U3267" s="1840"/>
      <c r="V3267" s="1840"/>
      <c r="W3267" s="1840"/>
      <c r="X3267" s="1840"/>
      <c r="Y3267" s="1840"/>
      <c r="Z3267" s="1309"/>
      <c r="AA3267" s="1841">
        <v>60.144100000000002</v>
      </c>
      <c r="AB3267" s="1841"/>
      <c r="AC3267" s="1841"/>
      <c r="AD3267" s="1841"/>
      <c r="AE3267" s="1841"/>
      <c r="AF3267" s="1841"/>
      <c r="AG3267" s="1841"/>
      <c r="AH3267" s="1782"/>
    </row>
    <row r="3268" spans="1:34" ht="16.7" customHeight="1">
      <c r="A3268" s="1844"/>
      <c r="B3268" s="1309"/>
      <c r="C3268" s="1309"/>
      <c r="D3268" s="1309"/>
      <c r="E3268" s="1309"/>
      <c r="F3268" s="1309"/>
      <c r="G3268" s="1309"/>
      <c r="H3268" s="1309"/>
      <c r="I3268" s="1840" t="s">
        <v>2862</v>
      </c>
      <c r="J3268" s="1840"/>
      <c r="K3268" s="1840"/>
      <c r="L3268" s="1840"/>
      <c r="M3268" s="1840"/>
      <c r="N3268" s="1840"/>
      <c r="O3268" s="1840"/>
      <c r="P3268" s="1840"/>
      <c r="Q3268" s="1840"/>
      <c r="R3268" s="1840"/>
      <c r="S3268" s="1840"/>
      <c r="T3268" s="1840"/>
      <c r="U3268" s="1840"/>
      <c r="V3268" s="1840"/>
      <c r="W3268" s="1840"/>
      <c r="X3268" s="1840"/>
      <c r="Y3268" s="1840"/>
      <c r="Z3268" s="1309"/>
      <c r="AA3268" s="1841">
        <v>60.144100000000002</v>
      </c>
      <c r="AB3268" s="1841"/>
      <c r="AC3268" s="1841"/>
      <c r="AD3268" s="1841"/>
      <c r="AE3268" s="1841"/>
      <c r="AF3268" s="1841"/>
      <c r="AG3268" s="1841"/>
      <c r="AH3268" s="1782"/>
    </row>
    <row r="3269" spans="1:34" ht="17.45" customHeight="1">
      <c r="A3269" s="1844"/>
      <c r="B3269" s="1309"/>
      <c r="C3269" s="1309"/>
      <c r="D3269" s="1309"/>
      <c r="E3269" s="1309"/>
      <c r="F3269" s="1309"/>
      <c r="G3269" s="1309"/>
      <c r="H3269" s="1309"/>
      <c r="I3269" s="1840" t="s">
        <v>2863</v>
      </c>
      <c r="J3269" s="1840"/>
      <c r="K3269" s="1840"/>
      <c r="L3269" s="1840"/>
      <c r="M3269" s="1840"/>
      <c r="N3269" s="1840"/>
      <c r="O3269" s="1840"/>
      <c r="P3269" s="1840"/>
      <c r="Q3269" s="1840"/>
      <c r="R3269" s="1840"/>
      <c r="S3269" s="1840"/>
      <c r="T3269" s="1840"/>
      <c r="U3269" s="1840"/>
      <c r="V3269" s="1840"/>
      <c r="W3269" s="1840"/>
      <c r="X3269" s="1840"/>
      <c r="Y3269" s="1840"/>
      <c r="Z3269" s="1309"/>
      <c r="AA3269" s="1841">
        <v>0</v>
      </c>
      <c r="AB3269" s="1841"/>
      <c r="AC3269" s="1841"/>
      <c r="AD3269" s="1841"/>
      <c r="AE3269" s="1841"/>
      <c r="AF3269" s="1841"/>
      <c r="AG3269" s="1841"/>
      <c r="AH3269" s="1782"/>
    </row>
    <row r="3270" spans="1:34" ht="16.7" customHeight="1">
      <c r="A3270" s="1845"/>
      <c r="B3270" s="1799"/>
      <c r="C3270" s="1799"/>
      <c r="D3270" s="1799"/>
      <c r="E3270" s="1799"/>
      <c r="F3270" s="1799"/>
      <c r="G3270" s="1799"/>
      <c r="H3270" s="1799"/>
      <c r="I3270" s="1842" t="s">
        <v>2864</v>
      </c>
      <c r="J3270" s="1842"/>
      <c r="K3270" s="1842"/>
      <c r="L3270" s="1842"/>
      <c r="M3270" s="1842"/>
      <c r="N3270" s="1842"/>
      <c r="O3270" s="1842"/>
      <c r="P3270" s="1842"/>
      <c r="Q3270" s="1842"/>
      <c r="R3270" s="1842"/>
      <c r="S3270" s="1842"/>
      <c r="T3270" s="1842"/>
      <c r="U3270" s="1842"/>
      <c r="V3270" s="1842"/>
      <c r="W3270" s="1842"/>
      <c r="X3270" s="1842"/>
      <c r="Y3270" s="1842"/>
      <c r="Z3270" s="1799"/>
      <c r="AA3270" s="1843">
        <v>0</v>
      </c>
      <c r="AB3270" s="1843"/>
      <c r="AC3270" s="1843"/>
      <c r="AD3270" s="1843"/>
      <c r="AE3270" s="1843"/>
      <c r="AF3270" s="1843"/>
      <c r="AG3270" s="1843"/>
      <c r="AH3270" s="1800"/>
    </row>
    <row r="3271" spans="1:34" ht="17.45" customHeight="1">
      <c r="A3271" s="1801" t="s">
        <v>2865</v>
      </c>
      <c r="B3271" s="1825"/>
      <c r="C3271" s="1825"/>
      <c r="D3271" s="1825"/>
      <c r="E3271" s="1825"/>
      <c r="F3271" s="1825"/>
      <c r="G3271" s="1825"/>
      <c r="H3271" s="1825"/>
      <c r="I3271" s="1825"/>
      <c r="J3271" s="1825"/>
      <c r="K3271" s="1825"/>
      <c r="L3271" s="1825"/>
      <c r="M3271" s="1825"/>
      <c r="N3271" s="1826"/>
      <c r="O3271" s="1789" t="s">
        <v>2850</v>
      </c>
      <c r="P3271" s="1790"/>
      <c r="Q3271" s="1790"/>
      <c r="R3271" s="1790"/>
      <c r="S3271" s="1791"/>
      <c r="T3271" s="1827" t="s">
        <v>754</v>
      </c>
      <c r="U3271" s="1790"/>
      <c r="V3271" s="1790"/>
      <c r="W3271" s="1213"/>
      <c r="X3271" s="1789" t="s">
        <v>2866</v>
      </c>
      <c r="Y3271" s="1790"/>
      <c r="Z3271" s="1790"/>
      <c r="AA3271" s="1790"/>
      <c r="AB3271" s="1790"/>
      <c r="AC3271" s="1790"/>
      <c r="AD3271" s="1791"/>
      <c r="AE3271" s="1810" t="s">
        <v>2867</v>
      </c>
      <c r="AF3271" s="1828"/>
      <c r="AG3271" s="1828"/>
      <c r="AH3271" s="1213"/>
    </row>
    <row r="3272" spans="1:34" ht="17.45" customHeight="1">
      <c r="A3272" s="1223"/>
      <c r="B3272" s="1224" t="s">
        <v>3134</v>
      </c>
      <c r="C3272" s="1875" t="s">
        <v>3135</v>
      </c>
      <c r="D3272" s="1876"/>
      <c r="E3272" s="1876"/>
      <c r="F3272" s="1876"/>
      <c r="G3272" s="1876"/>
      <c r="H3272" s="1876"/>
      <c r="I3272" s="1876"/>
      <c r="J3272" s="1876"/>
      <c r="K3272" s="1876"/>
      <c r="L3272" s="1876"/>
      <c r="M3272" s="1876"/>
      <c r="N3272" s="1875"/>
      <c r="O3272" s="1885">
        <v>0.69999</v>
      </c>
      <c r="P3272" s="1886"/>
      <c r="Q3272" s="1886"/>
      <c r="R3272" s="1886"/>
      <c r="S3272" s="1887"/>
      <c r="T3272" s="1888" t="s">
        <v>518</v>
      </c>
      <c r="U3272" s="1889"/>
      <c r="V3272" s="1889"/>
      <c r="W3272" s="1225"/>
      <c r="X3272" s="1890">
        <v>18.809100000000001</v>
      </c>
      <c r="Y3272" s="1891"/>
      <c r="Z3272" s="1891"/>
      <c r="AA3272" s="1891"/>
      <c r="AB3272" s="1891"/>
      <c r="AC3272" s="1891"/>
      <c r="AD3272" s="1892"/>
      <c r="AE3272" s="1865">
        <v>13.1662</v>
      </c>
      <c r="AF3272" s="1847"/>
      <c r="AG3272" s="1847"/>
      <c r="AH3272" s="1225"/>
    </row>
    <row r="3273" spans="1:34" ht="16.7" customHeight="1">
      <c r="A3273" s="1218"/>
      <c r="B3273" s="1205" t="s">
        <v>3047</v>
      </c>
      <c r="C3273" s="1903" t="s">
        <v>3048</v>
      </c>
      <c r="D3273" s="1815"/>
      <c r="E3273" s="1815"/>
      <c r="F3273" s="1815"/>
      <c r="G3273" s="1815"/>
      <c r="H3273" s="1815"/>
      <c r="I3273" s="1815"/>
      <c r="J3273" s="1815"/>
      <c r="K3273" s="1815"/>
      <c r="L3273" s="1815"/>
      <c r="M3273" s="1815"/>
      <c r="N3273" s="1903"/>
      <c r="O3273" s="1910">
        <v>0.56001000000000001</v>
      </c>
      <c r="P3273" s="1911"/>
      <c r="Q3273" s="1911"/>
      <c r="R3273" s="1911"/>
      <c r="S3273" s="1912"/>
      <c r="T3273" s="1913" t="s">
        <v>518</v>
      </c>
      <c r="U3273" s="1796"/>
      <c r="V3273" s="1796"/>
      <c r="W3273" s="1219"/>
      <c r="X3273" s="1914">
        <v>22.665600000000001</v>
      </c>
      <c r="Y3273" s="1915"/>
      <c r="Z3273" s="1915"/>
      <c r="AA3273" s="1915"/>
      <c r="AB3273" s="1915"/>
      <c r="AC3273" s="1915"/>
      <c r="AD3273" s="1916"/>
      <c r="AE3273" s="1909">
        <v>12.693</v>
      </c>
      <c r="AF3273" s="1841"/>
      <c r="AG3273" s="1841"/>
      <c r="AH3273" s="1219"/>
    </row>
    <row r="3274" spans="1:34" ht="17.45" customHeight="1">
      <c r="A3274" s="1218"/>
      <c r="B3274" s="1205" t="s">
        <v>3136</v>
      </c>
      <c r="C3274" s="1903" t="s">
        <v>3137</v>
      </c>
      <c r="D3274" s="1815"/>
      <c r="E3274" s="1815"/>
      <c r="F3274" s="1815"/>
      <c r="G3274" s="1815"/>
      <c r="H3274" s="1815"/>
      <c r="I3274" s="1815"/>
      <c r="J3274" s="1815"/>
      <c r="K3274" s="1815"/>
      <c r="L3274" s="1815"/>
      <c r="M3274" s="1815"/>
      <c r="N3274" s="1903"/>
      <c r="O3274" s="1910">
        <v>3.2567900000000001</v>
      </c>
      <c r="P3274" s="1911"/>
      <c r="Q3274" s="1911"/>
      <c r="R3274" s="1911"/>
      <c r="S3274" s="1912"/>
      <c r="T3274" s="1913" t="s">
        <v>518</v>
      </c>
      <c r="U3274" s="1796"/>
      <c r="V3274" s="1796"/>
      <c r="W3274" s="1219"/>
      <c r="X3274" s="1914">
        <v>6.0842999999999998</v>
      </c>
      <c r="Y3274" s="1915"/>
      <c r="Z3274" s="1915"/>
      <c r="AA3274" s="1915"/>
      <c r="AB3274" s="1915"/>
      <c r="AC3274" s="1915"/>
      <c r="AD3274" s="1916"/>
      <c r="AE3274" s="1909">
        <v>19.815300000000001</v>
      </c>
      <c r="AF3274" s="1841"/>
      <c r="AG3274" s="1841"/>
      <c r="AH3274" s="1219"/>
    </row>
    <row r="3275" spans="1:34" ht="17.45" customHeight="1">
      <c r="A3275" s="1218"/>
      <c r="B3275" s="1205" t="s">
        <v>3138</v>
      </c>
      <c r="C3275" s="1903" t="s">
        <v>3139</v>
      </c>
      <c r="D3275" s="1815"/>
      <c r="E3275" s="1815"/>
      <c r="F3275" s="1815"/>
      <c r="G3275" s="1815"/>
      <c r="H3275" s="1815"/>
      <c r="I3275" s="1815"/>
      <c r="J3275" s="1815"/>
      <c r="K3275" s="1815"/>
      <c r="L3275" s="1815"/>
      <c r="M3275" s="1815"/>
      <c r="N3275" s="1903"/>
      <c r="O3275" s="1910">
        <v>0.31020999999999999</v>
      </c>
      <c r="P3275" s="1911"/>
      <c r="Q3275" s="1911"/>
      <c r="R3275" s="1911"/>
      <c r="S3275" s="1912"/>
      <c r="T3275" s="1913" t="s">
        <v>518</v>
      </c>
      <c r="U3275" s="1796"/>
      <c r="V3275" s="1796"/>
      <c r="W3275" s="1219"/>
      <c r="X3275" s="1914">
        <v>6.9450000000000003</v>
      </c>
      <c r="Y3275" s="1915"/>
      <c r="Z3275" s="1915"/>
      <c r="AA3275" s="1915"/>
      <c r="AB3275" s="1915"/>
      <c r="AC3275" s="1915"/>
      <c r="AD3275" s="1916"/>
      <c r="AE3275" s="1909">
        <v>2.1543999999999999</v>
      </c>
      <c r="AF3275" s="1841"/>
      <c r="AG3275" s="1841"/>
      <c r="AH3275" s="1219"/>
    </row>
    <row r="3276" spans="1:34" ht="16.7" customHeight="1">
      <c r="A3276" s="1218"/>
      <c r="B3276" s="1205" t="s">
        <v>3013</v>
      </c>
      <c r="C3276" s="1903" t="s">
        <v>3014</v>
      </c>
      <c r="D3276" s="1815"/>
      <c r="E3276" s="1815"/>
      <c r="F3276" s="1815"/>
      <c r="G3276" s="1815"/>
      <c r="H3276" s="1815"/>
      <c r="I3276" s="1815"/>
      <c r="J3276" s="1815"/>
      <c r="K3276" s="1815"/>
      <c r="L3276" s="1815"/>
      <c r="M3276" s="1815"/>
      <c r="N3276" s="1903"/>
      <c r="O3276" s="1910">
        <v>0.63</v>
      </c>
      <c r="P3276" s="1911"/>
      <c r="Q3276" s="1911"/>
      <c r="R3276" s="1911"/>
      <c r="S3276" s="1912"/>
      <c r="T3276" s="1913" t="s">
        <v>469</v>
      </c>
      <c r="U3276" s="1796"/>
      <c r="V3276" s="1796"/>
      <c r="W3276" s="1219"/>
      <c r="X3276" s="1914">
        <v>30.922799999999999</v>
      </c>
      <c r="Y3276" s="1915"/>
      <c r="Z3276" s="1915"/>
      <c r="AA3276" s="1915"/>
      <c r="AB3276" s="1915"/>
      <c r="AC3276" s="1915"/>
      <c r="AD3276" s="1916"/>
      <c r="AE3276" s="1909">
        <v>19.481400000000001</v>
      </c>
      <c r="AF3276" s="1841"/>
      <c r="AG3276" s="1841"/>
      <c r="AH3276" s="1219"/>
    </row>
    <row r="3277" spans="1:34" ht="17.45" customHeight="1">
      <c r="A3277" s="1218"/>
      <c r="B3277" s="1205" t="s">
        <v>3142</v>
      </c>
      <c r="C3277" s="1903" t="s">
        <v>3143</v>
      </c>
      <c r="D3277" s="1815"/>
      <c r="E3277" s="1815"/>
      <c r="F3277" s="1815"/>
      <c r="G3277" s="1815"/>
      <c r="H3277" s="1815"/>
      <c r="I3277" s="1815"/>
      <c r="J3277" s="1815"/>
      <c r="K3277" s="1815"/>
      <c r="L3277" s="1815"/>
      <c r="M3277" s="1815"/>
      <c r="N3277" s="1903"/>
      <c r="O3277" s="1910">
        <v>1.754E-2</v>
      </c>
      <c r="P3277" s="1911"/>
      <c r="Q3277" s="1911"/>
      <c r="R3277" s="1911"/>
      <c r="S3277" s="1912"/>
      <c r="T3277" s="1913" t="s">
        <v>2818</v>
      </c>
      <c r="U3277" s="1796"/>
      <c r="V3277" s="1796"/>
      <c r="W3277" s="1219"/>
      <c r="X3277" s="1914">
        <v>13.561400000000001</v>
      </c>
      <c r="Y3277" s="1915"/>
      <c r="Z3277" s="1915"/>
      <c r="AA3277" s="1915"/>
      <c r="AB3277" s="1915"/>
      <c r="AC3277" s="1915"/>
      <c r="AD3277" s="1916"/>
      <c r="AE3277" s="1909">
        <v>0.2379</v>
      </c>
      <c r="AF3277" s="1841"/>
      <c r="AG3277" s="1841"/>
      <c r="AH3277" s="1219"/>
    </row>
    <row r="3278" spans="1:34" ht="16.7" customHeight="1">
      <c r="A3278" s="1220"/>
      <c r="B3278" s="1209" t="s">
        <v>3049</v>
      </c>
      <c r="C3278" s="1866" t="s">
        <v>3050</v>
      </c>
      <c r="D3278" s="1867"/>
      <c r="E3278" s="1867"/>
      <c r="F3278" s="1867"/>
      <c r="G3278" s="1867"/>
      <c r="H3278" s="1867"/>
      <c r="I3278" s="1867"/>
      <c r="J3278" s="1867"/>
      <c r="K3278" s="1867"/>
      <c r="L3278" s="1867"/>
      <c r="M3278" s="1867"/>
      <c r="N3278" s="1866"/>
      <c r="O3278" s="1893">
        <v>0.20394999999999999</v>
      </c>
      <c r="P3278" s="1894"/>
      <c r="Q3278" s="1894"/>
      <c r="R3278" s="1894"/>
      <c r="S3278" s="1895"/>
      <c r="T3278" s="1896" t="s">
        <v>2612</v>
      </c>
      <c r="U3278" s="1897"/>
      <c r="V3278" s="1897"/>
      <c r="W3278" s="1222"/>
      <c r="X3278" s="1898">
        <v>14.2006</v>
      </c>
      <c r="Y3278" s="1899"/>
      <c r="Z3278" s="1899"/>
      <c r="AA3278" s="1899"/>
      <c r="AB3278" s="1899"/>
      <c r="AC3278" s="1899"/>
      <c r="AD3278" s="1900"/>
      <c r="AE3278" s="1874">
        <v>2.8961999999999999</v>
      </c>
      <c r="AF3278" s="1843"/>
      <c r="AG3278" s="1843"/>
      <c r="AH3278" s="1222"/>
    </row>
    <row r="3279" spans="1:34" ht="17.45" customHeight="1">
      <c r="A3279" s="1792"/>
      <c r="B3279" s="1793"/>
      <c r="C3279" s="1793"/>
      <c r="D3279" s="1793"/>
      <c r="E3279" s="1793"/>
      <c r="F3279" s="1793"/>
      <c r="G3279" s="1793"/>
      <c r="H3279" s="1793"/>
      <c r="I3279" s="1794" t="s">
        <v>2869</v>
      </c>
      <c r="J3279" s="1794"/>
      <c r="K3279" s="1794"/>
      <c r="L3279" s="1794"/>
      <c r="M3279" s="1794"/>
      <c r="N3279" s="1794"/>
      <c r="O3279" s="1794"/>
      <c r="P3279" s="1794"/>
      <c r="Q3279" s="1794"/>
      <c r="R3279" s="1794"/>
      <c r="S3279" s="1794"/>
      <c r="T3279" s="1794"/>
      <c r="U3279" s="1794"/>
      <c r="V3279" s="1794"/>
      <c r="W3279" s="1794"/>
      <c r="X3279" s="1794"/>
      <c r="Y3279" s="1794"/>
      <c r="Z3279" s="1214"/>
      <c r="AA3279" s="1795">
        <v>70.444400000000002</v>
      </c>
      <c r="AB3279" s="1795"/>
      <c r="AC3279" s="1795"/>
      <c r="AD3279" s="1795"/>
      <c r="AE3279" s="1795"/>
      <c r="AF3279" s="1795"/>
      <c r="AG3279" s="1795"/>
      <c r="AH3279" s="1213"/>
    </row>
    <row r="3280" spans="1:34" ht="17.45" customHeight="1">
      <c r="A3280" s="1801" t="s">
        <v>2870</v>
      </c>
      <c r="B3280" s="1825"/>
      <c r="C3280" s="1825"/>
      <c r="D3280" s="1825"/>
      <c r="E3280" s="1825"/>
      <c r="F3280" s="1825"/>
      <c r="G3280" s="1825"/>
      <c r="H3280" s="1825"/>
      <c r="I3280" s="1825"/>
      <c r="J3280" s="1825"/>
      <c r="K3280" s="1825"/>
      <c r="L3280" s="1825"/>
      <c r="M3280" s="1825"/>
      <c r="N3280" s="1826"/>
      <c r="O3280" s="1789" t="s">
        <v>2850</v>
      </c>
      <c r="P3280" s="1790"/>
      <c r="Q3280" s="1790"/>
      <c r="R3280" s="1790"/>
      <c r="S3280" s="1791"/>
      <c r="T3280" s="1827" t="s">
        <v>754</v>
      </c>
      <c r="U3280" s="1790"/>
      <c r="V3280" s="1790"/>
      <c r="W3280" s="1213"/>
      <c r="X3280" s="1789" t="s">
        <v>2866</v>
      </c>
      <c r="Y3280" s="1790"/>
      <c r="Z3280" s="1790"/>
      <c r="AA3280" s="1790"/>
      <c r="AB3280" s="1790"/>
      <c r="AC3280" s="1790"/>
      <c r="AD3280" s="1791"/>
      <c r="AE3280" s="1810" t="s">
        <v>2867</v>
      </c>
      <c r="AF3280" s="1828"/>
      <c r="AG3280" s="1828"/>
      <c r="AH3280" s="1213"/>
    </row>
    <row r="3281" spans="1:34" ht="16.7" customHeight="1">
      <c r="A3281" s="1792"/>
      <c r="B3281" s="1793"/>
      <c r="C3281" s="1793"/>
      <c r="D3281" s="1793"/>
      <c r="E3281" s="1793"/>
      <c r="F3281" s="1793"/>
      <c r="G3281" s="1793"/>
      <c r="H3281" s="1793"/>
      <c r="I3281" s="1794" t="s">
        <v>2871</v>
      </c>
      <c r="J3281" s="1794"/>
      <c r="K3281" s="1794"/>
      <c r="L3281" s="1794"/>
      <c r="M3281" s="1794"/>
      <c r="N3281" s="1794"/>
      <c r="O3281" s="1794"/>
      <c r="P3281" s="1794"/>
      <c r="Q3281" s="1794"/>
      <c r="R3281" s="1794"/>
      <c r="S3281" s="1794"/>
      <c r="T3281" s="1794"/>
      <c r="U3281" s="1794"/>
      <c r="V3281" s="1794"/>
      <c r="W3281" s="1794"/>
      <c r="X3281" s="1794"/>
      <c r="Y3281" s="1794"/>
      <c r="Z3281" s="1214"/>
      <c r="AA3281" s="1795">
        <v>0</v>
      </c>
      <c r="AB3281" s="1795"/>
      <c r="AC3281" s="1795"/>
      <c r="AD3281" s="1795"/>
      <c r="AE3281" s="1795"/>
      <c r="AF3281" s="1795"/>
      <c r="AG3281" s="1795"/>
      <c r="AH3281" s="1213"/>
    </row>
    <row r="3282" spans="1:34" ht="17.45" customHeight="1">
      <c r="A3282" s="1801" t="s">
        <v>2872</v>
      </c>
      <c r="B3282" s="1825"/>
      <c r="C3282" s="1825"/>
      <c r="D3282" s="1825"/>
      <c r="E3282" s="1825"/>
      <c r="F3282" s="1825"/>
      <c r="G3282" s="1825"/>
      <c r="H3282" s="1825"/>
      <c r="I3282" s="1825"/>
      <c r="J3282" s="1825"/>
      <c r="K3282" s="1825"/>
      <c r="L3282" s="1825"/>
      <c r="M3282" s="1825"/>
      <c r="N3282" s="1826"/>
      <c r="O3282" s="1789" t="s">
        <v>2850</v>
      </c>
      <c r="P3282" s="1790"/>
      <c r="Q3282" s="1790"/>
      <c r="R3282" s="1790"/>
      <c r="S3282" s="1791"/>
      <c r="T3282" s="1827" t="s">
        <v>754</v>
      </c>
      <c r="U3282" s="1790"/>
      <c r="V3282" s="1790"/>
      <c r="W3282" s="1213"/>
      <c r="X3282" s="1789" t="s">
        <v>2866</v>
      </c>
      <c r="Y3282" s="1790"/>
      <c r="Z3282" s="1790"/>
      <c r="AA3282" s="1790"/>
      <c r="AB3282" s="1790"/>
      <c r="AC3282" s="1790"/>
      <c r="AD3282" s="1791"/>
      <c r="AE3282" s="1810" t="s">
        <v>2867</v>
      </c>
      <c r="AF3282" s="1828"/>
      <c r="AG3282" s="1828"/>
      <c r="AH3282" s="1213"/>
    </row>
    <row r="3283" spans="1:34" ht="17.45" customHeight="1">
      <c r="A3283" s="1901" t="s">
        <v>3144</v>
      </c>
      <c r="B3283" s="1902"/>
      <c r="C3283" s="1902"/>
      <c r="D3283" s="1902"/>
      <c r="E3283" s="1902"/>
      <c r="F3283" s="1875" t="s">
        <v>3145</v>
      </c>
      <c r="G3283" s="1876"/>
      <c r="H3283" s="1876"/>
      <c r="I3283" s="1876"/>
      <c r="J3283" s="1876"/>
      <c r="K3283" s="1876"/>
      <c r="L3283" s="1876"/>
      <c r="M3283" s="1876"/>
      <c r="N3283" s="1875"/>
      <c r="O3283" s="1885">
        <v>3.9399999999999999E-3</v>
      </c>
      <c r="P3283" s="1886"/>
      <c r="Q3283" s="1886"/>
      <c r="R3283" s="1886"/>
      <c r="S3283" s="1887"/>
      <c r="T3283" s="1888" t="s">
        <v>109</v>
      </c>
      <c r="U3283" s="1889"/>
      <c r="V3283" s="1889"/>
      <c r="W3283" s="1225"/>
      <c r="X3283" s="1890">
        <v>33.54</v>
      </c>
      <c r="Y3283" s="1891"/>
      <c r="Z3283" s="1891"/>
      <c r="AA3283" s="1891"/>
      <c r="AB3283" s="1891"/>
      <c r="AC3283" s="1891"/>
      <c r="AD3283" s="1892"/>
      <c r="AE3283" s="1865">
        <v>0.1321</v>
      </c>
      <c r="AF3283" s="1847"/>
      <c r="AG3283" s="1847"/>
      <c r="AH3283" s="1225"/>
    </row>
    <row r="3284" spans="1:34" ht="16.7" customHeight="1">
      <c r="A3284" s="1787" t="s">
        <v>3053</v>
      </c>
      <c r="B3284" s="1788"/>
      <c r="C3284" s="1788"/>
      <c r="D3284" s="1788"/>
      <c r="E3284" s="1788"/>
      <c r="F3284" s="1903" t="s">
        <v>3054</v>
      </c>
      <c r="G3284" s="1815"/>
      <c r="H3284" s="1815"/>
      <c r="I3284" s="1815"/>
      <c r="J3284" s="1815"/>
      <c r="K3284" s="1815"/>
      <c r="L3284" s="1815"/>
      <c r="M3284" s="1815"/>
      <c r="N3284" s="1903"/>
      <c r="O3284" s="1910">
        <v>2.0000000000000001E-4</v>
      </c>
      <c r="P3284" s="1911"/>
      <c r="Q3284" s="1911"/>
      <c r="R3284" s="1911"/>
      <c r="S3284" s="1912"/>
      <c r="T3284" s="1913" t="s">
        <v>109</v>
      </c>
      <c r="U3284" s="1796"/>
      <c r="V3284" s="1796"/>
      <c r="W3284" s="1219"/>
      <c r="X3284" s="1914">
        <v>33.54</v>
      </c>
      <c r="Y3284" s="1915"/>
      <c r="Z3284" s="1915"/>
      <c r="AA3284" s="1915"/>
      <c r="AB3284" s="1915"/>
      <c r="AC3284" s="1915"/>
      <c r="AD3284" s="1916"/>
      <c r="AE3284" s="1909">
        <v>6.7000000000000002E-3</v>
      </c>
      <c r="AF3284" s="1841"/>
      <c r="AG3284" s="1841"/>
      <c r="AH3284" s="1219"/>
    </row>
    <row r="3285" spans="1:34" ht="17.45" customHeight="1">
      <c r="A3285" s="1787" t="s">
        <v>3055</v>
      </c>
      <c r="B3285" s="1788"/>
      <c r="C3285" s="1788"/>
      <c r="D3285" s="1788"/>
      <c r="E3285" s="1788"/>
      <c r="F3285" s="1903" t="s">
        <v>3056</v>
      </c>
      <c r="G3285" s="1815"/>
      <c r="H3285" s="1815"/>
      <c r="I3285" s="1815"/>
      <c r="J3285" s="1815"/>
      <c r="K3285" s="1815"/>
      <c r="L3285" s="1815"/>
      <c r="M3285" s="1815"/>
      <c r="N3285" s="1903"/>
      <c r="O3285" s="1910">
        <v>4.1999999999999997E-3</v>
      </c>
      <c r="P3285" s="1911"/>
      <c r="Q3285" s="1911"/>
      <c r="R3285" s="1911"/>
      <c r="S3285" s="1912"/>
      <c r="T3285" s="1913" t="s">
        <v>109</v>
      </c>
      <c r="U3285" s="1796"/>
      <c r="V3285" s="1796"/>
      <c r="W3285" s="1219"/>
      <c r="X3285" s="1914">
        <v>33.54</v>
      </c>
      <c r="Y3285" s="1915"/>
      <c r="Z3285" s="1915"/>
      <c r="AA3285" s="1915"/>
      <c r="AB3285" s="1915"/>
      <c r="AC3285" s="1915"/>
      <c r="AD3285" s="1916"/>
      <c r="AE3285" s="1909">
        <v>0.1409</v>
      </c>
      <c r="AF3285" s="1841"/>
      <c r="AG3285" s="1841"/>
      <c r="AH3285" s="1219"/>
    </row>
    <row r="3286" spans="1:34" ht="16.7" customHeight="1">
      <c r="A3286" s="1787" t="s">
        <v>3146</v>
      </c>
      <c r="B3286" s="1788"/>
      <c r="C3286" s="1788"/>
      <c r="D3286" s="1788"/>
      <c r="E3286" s="1788"/>
      <c r="F3286" s="1903" t="s">
        <v>3147</v>
      </c>
      <c r="G3286" s="1815"/>
      <c r="H3286" s="1815"/>
      <c r="I3286" s="1815"/>
      <c r="J3286" s="1815"/>
      <c r="K3286" s="1815"/>
      <c r="L3286" s="1815"/>
      <c r="M3286" s="1815"/>
      <c r="N3286" s="1903"/>
      <c r="O3286" s="1910">
        <v>8.1399999999999997E-3</v>
      </c>
      <c r="P3286" s="1911"/>
      <c r="Q3286" s="1911"/>
      <c r="R3286" s="1911"/>
      <c r="S3286" s="1912"/>
      <c r="T3286" s="1913" t="s">
        <v>109</v>
      </c>
      <c r="U3286" s="1796"/>
      <c r="V3286" s="1796"/>
      <c r="W3286" s="1219"/>
      <c r="X3286" s="1914">
        <v>33.54</v>
      </c>
      <c r="Y3286" s="1915"/>
      <c r="Z3286" s="1915"/>
      <c r="AA3286" s="1915"/>
      <c r="AB3286" s="1915"/>
      <c r="AC3286" s="1915"/>
      <c r="AD3286" s="1916"/>
      <c r="AE3286" s="1909">
        <v>0.27300000000000002</v>
      </c>
      <c r="AF3286" s="1841"/>
      <c r="AG3286" s="1841"/>
      <c r="AH3286" s="1219"/>
    </row>
    <row r="3287" spans="1:34" ht="17.45" customHeight="1">
      <c r="A3287" s="1787" t="s">
        <v>3148</v>
      </c>
      <c r="B3287" s="1788"/>
      <c r="C3287" s="1788"/>
      <c r="D3287" s="1788"/>
      <c r="E3287" s="1788"/>
      <c r="F3287" s="1903" t="s">
        <v>3149</v>
      </c>
      <c r="G3287" s="1815"/>
      <c r="H3287" s="1815"/>
      <c r="I3287" s="1815"/>
      <c r="J3287" s="1815"/>
      <c r="K3287" s="1815"/>
      <c r="L3287" s="1815"/>
      <c r="M3287" s="1815"/>
      <c r="N3287" s="1903"/>
      <c r="O3287" s="1910">
        <v>5.8E-4</v>
      </c>
      <c r="P3287" s="1911"/>
      <c r="Q3287" s="1911"/>
      <c r="R3287" s="1911"/>
      <c r="S3287" s="1912"/>
      <c r="T3287" s="1913" t="s">
        <v>109</v>
      </c>
      <c r="U3287" s="1796"/>
      <c r="V3287" s="1796"/>
      <c r="W3287" s="1219"/>
      <c r="X3287" s="1914">
        <v>33.54</v>
      </c>
      <c r="Y3287" s="1915"/>
      <c r="Z3287" s="1915"/>
      <c r="AA3287" s="1915"/>
      <c r="AB3287" s="1915"/>
      <c r="AC3287" s="1915"/>
      <c r="AD3287" s="1916"/>
      <c r="AE3287" s="1909">
        <v>1.95E-2</v>
      </c>
      <c r="AF3287" s="1841"/>
      <c r="AG3287" s="1841"/>
      <c r="AH3287" s="1219"/>
    </row>
    <row r="3288" spans="1:34" ht="17.45" customHeight="1">
      <c r="A3288" s="1787" t="s">
        <v>3298</v>
      </c>
      <c r="B3288" s="1788"/>
      <c r="C3288" s="1788"/>
      <c r="D3288" s="1788"/>
      <c r="E3288" s="1788"/>
      <c r="F3288" s="1903" t="s">
        <v>3299</v>
      </c>
      <c r="G3288" s="1815"/>
      <c r="H3288" s="1815"/>
      <c r="I3288" s="1815"/>
      <c r="J3288" s="1815"/>
      <c r="K3288" s="1815"/>
      <c r="L3288" s="1815"/>
      <c r="M3288" s="1815"/>
      <c r="N3288" s="1903"/>
      <c r="O3288" s="1910">
        <v>6.3E-3</v>
      </c>
      <c r="P3288" s="1911"/>
      <c r="Q3288" s="1911"/>
      <c r="R3288" s="1911"/>
      <c r="S3288" s="1912"/>
      <c r="T3288" s="1913" t="s">
        <v>109</v>
      </c>
      <c r="U3288" s="1796"/>
      <c r="V3288" s="1796"/>
      <c r="W3288" s="1219"/>
      <c r="X3288" s="1914">
        <v>33.54</v>
      </c>
      <c r="Y3288" s="1915"/>
      <c r="Z3288" s="1915"/>
      <c r="AA3288" s="1915"/>
      <c r="AB3288" s="1915"/>
      <c r="AC3288" s="1915"/>
      <c r="AD3288" s="1916"/>
      <c r="AE3288" s="1909">
        <v>0.21129999999999999</v>
      </c>
      <c r="AF3288" s="1841"/>
      <c r="AG3288" s="1841"/>
      <c r="AH3288" s="1219"/>
    </row>
    <row r="3289" spans="1:34" ht="16.7" customHeight="1">
      <c r="A3289" s="1819" t="s">
        <v>3152</v>
      </c>
      <c r="B3289" s="1820"/>
      <c r="C3289" s="1820"/>
      <c r="D3289" s="1820"/>
      <c r="E3289" s="1820"/>
      <c r="F3289" s="1866" t="s">
        <v>3153</v>
      </c>
      <c r="G3289" s="1867"/>
      <c r="H3289" s="1867"/>
      <c r="I3289" s="1867"/>
      <c r="J3289" s="1867"/>
      <c r="K3289" s="1867"/>
      <c r="L3289" s="1867"/>
      <c r="M3289" s="1867"/>
      <c r="N3289" s="1866"/>
      <c r="O3289" s="1893">
        <v>2.0000000000000002E-5</v>
      </c>
      <c r="P3289" s="1894"/>
      <c r="Q3289" s="1894"/>
      <c r="R3289" s="1894"/>
      <c r="S3289" s="1895"/>
      <c r="T3289" s="1896" t="s">
        <v>109</v>
      </c>
      <c r="U3289" s="1897"/>
      <c r="V3289" s="1897"/>
      <c r="W3289" s="1222"/>
      <c r="X3289" s="1898">
        <v>33.54</v>
      </c>
      <c r="Y3289" s="1899"/>
      <c r="Z3289" s="1899"/>
      <c r="AA3289" s="1899"/>
      <c r="AB3289" s="1899"/>
      <c r="AC3289" s="1899"/>
      <c r="AD3289" s="1900"/>
      <c r="AE3289" s="1874">
        <v>6.9999999999999999E-4</v>
      </c>
      <c r="AF3289" s="1843"/>
      <c r="AG3289" s="1843"/>
      <c r="AH3289" s="1222"/>
    </row>
    <row r="3290" spans="1:34" ht="17.45" customHeight="1">
      <c r="A3290" s="1792"/>
      <c r="B3290" s="1793"/>
      <c r="C3290" s="1793"/>
      <c r="D3290" s="1793"/>
      <c r="E3290" s="1793"/>
      <c r="F3290" s="1793"/>
      <c r="G3290" s="1793"/>
      <c r="H3290" s="1793"/>
      <c r="I3290" s="1793"/>
      <c r="J3290" s="1793"/>
      <c r="K3290" s="1794" t="s">
        <v>2873</v>
      </c>
      <c r="L3290" s="1794"/>
      <c r="M3290" s="1794"/>
      <c r="N3290" s="1794"/>
      <c r="O3290" s="1794"/>
      <c r="P3290" s="1794"/>
      <c r="Q3290" s="1794"/>
      <c r="R3290" s="1794"/>
      <c r="S3290" s="1794"/>
      <c r="T3290" s="1794"/>
      <c r="U3290" s="1794"/>
      <c r="V3290" s="1794"/>
      <c r="W3290" s="1794"/>
      <c r="X3290" s="1794"/>
      <c r="Y3290" s="1794"/>
      <c r="Z3290" s="1794"/>
      <c r="AA3290" s="1794"/>
      <c r="AB3290" s="1214"/>
      <c r="AC3290" s="1795">
        <v>0.78420000000000001</v>
      </c>
      <c r="AD3290" s="1795"/>
      <c r="AE3290" s="1795"/>
      <c r="AF3290" s="1795"/>
      <c r="AG3290" s="1795"/>
      <c r="AH3290" s="1213"/>
    </row>
    <row r="3291" spans="1:34" ht="17.45" customHeight="1">
      <c r="A3291" s="1801" t="s">
        <v>2874</v>
      </c>
      <c r="B3291" s="1825"/>
      <c r="C3291" s="1825"/>
      <c r="D3291" s="1825"/>
      <c r="E3291" s="1825"/>
      <c r="F3291" s="1825"/>
      <c r="G3291" s="1825"/>
      <c r="H3291" s="1825"/>
      <c r="I3291" s="1825"/>
      <c r="J3291" s="1826"/>
      <c r="K3291" s="1789" t="s">
        <v>2850</v>
      </c>
      <c r="L3291" s="1791"/>
      <c r="M3291" s="1855" t="s">
        <v>2875</v>
      </c>
      <c r="N3291" s="1856"/>
      <c r="O3291" s="1857"/>
      <c r="P3291" s="1855" t="s">
        <v>2876</v>
      </c>
      <c r="Q3291" s="1856"/>
      <c r="R3291" s="1857"/>
      <c r="S3291" s="1855" t="s">
        <v>2877</v>
      </c>
      <c r="T3291" s="1857"/>
      <c r="U3291" s="1789" t="s">
        <v>2878</v>
      </c>
      <c r="V3291" s="1790"/>
      <c r="W3291" s="1791"/>
      <c r="X3291" s="1789" t="s">
        <v>2879</v>
      </c>
      <c r="Y3291" s="1790"/>
      <c r="Z3291" s="1790"/>
      <c r="AA3291" s="1790"/>
      <c r="AB3291" s="1791"/>
      <c r="AC3291" s="1789" t="s">
        <v>2880</v>
      </c>
      <c r="AD3291" s="1791"/>
      <c r="AE3291" s="1810" t="s">
        <v>2867</v>
      </c>
      <c r="AF3291" s="1828"/>
      <c r="AG3291" s="1828"/>
      <c r="AH3291" s="1213"/>
    </row>
    <row r="3292" spans="1:34" ht="16.7" customHeight="1">
      <c r="A3292" s="1901" t="s">
        <v>3154</v>
      </c>
      <c r="B3292" s="1902"/>
      <c r="C3292" s="1902"/>
      <c r="D3292" s="1902"/>
      <c r="E3292" s="1902"/>
      <c r="F3292" s="1875" t="s">
        <v>3145</v>
      </c>
      <c r="G3292" s="1876"/>
      <c r="H3292" s="1876"/>
      <c r="I3292" s="1876"/>
      <c r="J3292" s="1875"/>
      <c r="K3292" s="1877">
        <v>3.9399999999999999E-3</v>
      </c>
      <c r="L3292" s="1878"/>
      <c r="M3292" s="1890">
        <v>0</v>
      </c>
      <c r="N3292" s="1891"/>
      <c r="O3292" s="1892"/>
      <c r="P3292" s="1890">
        <v>0</v>
      </c>
      <c r="Q3292" s="1891"/>
      <c r="R3292" s="1892"/>
      <c r="S3292" s="1890">
        <v>0</v>
      </c>
      <c r="T3292" s="1892"/>
      <c r="U3292" s="1890">
        <v>1.1000000000000001</v>
      </c>
      <c r="V3292" s="1891"/>
      <c r="W3292" s="1892"/>
      <c r="X3292" s="1890">
        <v>0.88</v>
      </c>
      <c r="Y3292" s="1891"/>
      <c r="Z3292" s="1891"/>
      <c r="AA3292" s="1891"/>
      <c r="AB3292" s="1892"/>
      <c r="AC3292" s="1890">
        <v>0.72</v>
      </c>
      <c r="AD3292" s="1892"/>
      <c r="AE3292" s="1865">
        <v>0</v>
      </c>
      <c r="AF3292" s="1847"/>
      <c r="AG3292" s="1847"/>
      <c r="AH3292" s="1225"/>
    </row>
    <row r="3293" spans="1:34" ht="17.45" customHeight="1">
      <c r="A3293" s="1787" t="s">
        <v>3059</v>
      </c>
      <c r="B3293" s="1788"/>
      <c r="C3293" s="1788"/>
      <c r="D3293" s="1788"/>
      <c r="E3293" s="1788"/>
      <c r="F3293" s="1903" t="s">
        <v>3054</v>
      </c>
      <c r="G3293" s="1815"/>
      <c r="H3293" s="1815"/>
      <c r="I3293" s="1815"/>
      <c r="J3293" s="1903"/>
      <c r="K3293" s="1904">
        <v>2.0000000000000001E-4</v>
      </c>
      <c r="L3293" s="1905"/>
      <c r="M3293" s="1914">
        <v>0</v>
      </c>
      <c r="N3293" s="1915"/>
      <c r="O3293" s="1916"/>
      <c r="P3293" s="1914">
        <v>0</v>
      </c>
      <c r="Q3293" s="1915"/>
      <c r="R3293" s="1916"/>
      <c r="S3293" s="1914">
        <v>0</v>
      </c>
      <c r="T3293" s="1916"/>
      <c r="U3293" s="1914">
        <v>1.1000000000000001</v>
      </c>
      <c r="V3293" s="1915"/>
      <c r="W3293" s="1916"/>
      <c r="X3293" s="1914">
        <v>0.88</v>
      </c>
      <c r="Y3293" s="1915"/>
      <c r="Z3293" s="1915"/>
      <c r="AA3293" s="1915"/>
      <c r="AB3293" s="1916"/>
      <c r="AC3293" s="1914">
        <v>0.72</v>
      </c>
      <c r="AD3293" s="1916"/>
      <c r="AE3293" s="1909">
        <v>0</v>
      </c>
      <c r="AF3293" s="1841"/>
      <c r="AG3293" s="1841"/>
      <c r="AH3293" s="1219"/>
    </row>
    <row r="3294" spans="1:34" ht="16.7" customHeight="1">
      <c r="A3294" s="1787" t="s">
        <v>3060</v>
      </c>
      <c r="B3294" s="1788"/>
      <c r="C3294" s="1788"/>
      <c r="D3294" s="1788"/>
      <c r="E3294" s="1788"/>
      <c r="F3294" s="1903" t="s">
        <v>3056</v>
      </c>
      <c r="G3294" s="1815"/>
      <c r="H3294" s="1815"/>
      <c r="I3294" s="1815"/>
      <c r="J3294" s="1903"/>
      <c r="K3294" s="1904">
        <v>4.1999999999999997E-3</v>
      </c>
      <c r="L3294" s="1905"/>
      <c r="M3294" s="1914">
        <v>0</v>
      </c>
      <c r="N3294" s="1915"/>
      <c r="O3294" s="1916"/>
      <c r="P3294" s="1914">
        <v>0</v>
      </c>
      <c r="Q3294" s="1915"/>
      <c r="R3294" s="1916"/>
      <c r="S3294" s="1914">
        <v>0</v>
      </c>
      <c r="T3294" s="1916"/>
      <c r="U3294" s="1914">
        <v>1.1000000000000001</v>
      </c>
      <c r="V3294" s="1915"/>
      <c r="W3294" s="1916"/>
      <c r="X3294" s="1914">
        <v>0.88</v>
      </c>
      <c r="Y3294" s="1915"/>
      <c r="Z3294" s="1915"/>
      <c r="AA3294" s="1915"/>
      <c r="AB3294" s="1916"/>
      <c r="AC3294" s="1914">
        <v>0.72</v>
      </c>
      <c r="AD3294" s="1916"/>
      <c r="AE3294" s="1909">
        <v>0</v>
      </c>
      <c r="AF3294" s="1841"/>
      <c r="AG3294" s="1841"/>
      <c r="AH3294" s="1219"/>
    </row>
    <row r="3295" spans="1:34" ht="17.45" customHeight="1">
      <c r="A3295" s="1787" t="s">
        <v>3155</v>
      </c>
      <c r="B3295" s="1788"/>
      <c r="C3295" s="1788"/>
      <c r="D3295" s="1788"/>
      <c r="E3295" s="1788"/>
      <c r="F3295" s="1903" t="s">
        <v>3147</v>
      </c>
      <c r="G3295" s="1815"/>
      <c r="H3295" s="1815"/>
      <c r="I3295" s="1815"/>
      <c r="J3295" s="1903"/>
      <c r="K3295" s="1904">
        <v>8.1399999999999997E-3</v>
      </c>
      <c r="L3295" s="1905"/>
      <c r="M3295" s="1914">
        <v>0</v>
      </c>
      <c r="N3295" s="1915"/>
      <c r="O3295" s="1916"/>
      <c r="P3295" s="1914">
        <v>0</v>
      </c>
      <c r="Q3295" s="1915"/>
      <c r="R3295" s="1916"/>
      <c r="S3295" s="1914">
        <v>0</v>
      </c>
      <c r="T3295" s="1916"/>
      <c r="U3295" s="1914">
        <v>1.1000000000000001</v>
      </c>
      <c r="V3295" s="1915"/>
      <c r="W3295" s="1916"/>
      <c r="X3295" s="1914">
        <v>0.88</v>
      </c>
      <c r="Y3295" s="1915"/>
      <c r="Z3295" s="1915"/>
      <c r="AA3295" s="1915"/>
      <c r="AB3295" s="1916"/>
      <c r="AC3295" s="1914">
        <v>0.72</v>
      </c>
      <c r="AD3295" s="1916"/>
      <c r="AE3295" s="1909">
        <v>0</v>
      </c>
      <c r="AF3295" s="1841"/>
      <c r="AG3295" s="1841"/>
      <c r="AH3295" s="1219"/>
    </row>
    <row r="3296" spans="1:34" ht="8.65" customHeight="1">
      <c r="A3296" s="1220"/>
      <c r="B3296" s="1221"/>
      <c r="C3296" s="1221"/>
      <c r="D3296" s="1221"/>
      <c r="E3296" s="1221"/>
      <c r="F3296" s="1221"/>
      <c r="G3296" s="1221"/>
      <c r="H3296" s="1221"/>
      <c r="I3296" s="1221"/>
      <c r="J3296" s="1221"/>
      <c r="K3296" s="1221"/>
      <c r="L3296" s="1221"/>
      <c r="M3296" s="1221"/>
      <c r="N3296" s="1221"/>
      <c r="O3296" s="1221"/>
      <c r="P3296" s="1221"/>
      <c r="Q3296" s="1221"/>
      <c r="R3296" s="1221"/>
      <c r="S3296" s="1221"/>
      <c r="T3296" s="1221"/>
      <c r="U3296" s="1221"/>
      <c r="V3296" s="1221"/>
      <c r="W3296" s="1221"/>
      <c r="X3296" s="1221"/>
      <c r="Y3296" s="1221"/>
      <c r="Z3296" s="1221"/>
      <c r="AA3296" s="1221"/>
      <c r="AB3296" s="1221"/>
      <c r="AC3296" s="1221"/>
      <c r="AD3296" s="1221"/>
      <c r="AE3296" s="1221"/>
      <c r="AF3296" s="1221"/>
      <c r="AG3296" s="1221"/>
      <c r="AH3296" s="1222"/>
    </row>
    <row r="3297" spans="1:34" ht="5.85" customHeight="1">
      <c r="A3297" s="1777"/>
      <c r="B3297" s="1778"/>
      <c r="C3297" s="1778"/>
      <c r="D3297" s="1778"/>
      <c r="E3297" s="1778"/>
      <c r="F3297" s="1778"/>
      <c r="G3297" s="1778"/>
      <c r="H3297" s="1778"/>
      <c r="I3297" s="1778"/>
      <c r="J3297" s="1778"/>
      <c r="K3297" s="1778"/>
      <c r="L3297" s="1778"/>
      <c r="M3297" s="1778"/>
      <c r="N3297" s="1778"/>
      <c r="O3297" s="1778"/>
      <c r="P3297" s="1778"/>
      <c r="Q3297" s="1778"/>
      <c r="R3297" s="1778"/>
      <c r="S3297" s="1778"/>
      <c r="T3297" s="1778"/>
      <c r="U3297" s="1778"/>
      <c r="V3297" s="1778"/>
      <c r="W3297" s="1778"/>
      <c r="X3297" s="1778"/>
      <c r="Y3297" s="1778"/>
      <c r="Z3297" s="1778"/>
      <c r="AA3297" s="1778"/>
      <c r="AB3297" s="1778"/>
      <c r="AC3297" s="1778"/>
      <c r="AD3297" s="1778"/>
      <c r="AE3297" s="1778"/>
      <c r="AF3297" s="1778"/>
      <c r="AG3297" s="1778"/>
      <c r="AH3297" s="1779"/>
    </row>
    <row r="3298" spans="1:34" ht="10.9" customHeight="1">
      <c r="A3298" s="1780" t="s">
        <v>2834</v>
      </c>
      <c r="B3298" s="1310"/>
      <c r="C3298" s="1310"/>
      <c r="D3298" s="1310"/>
      <c r="E3298" s="1310"/>
      <c r="F3298" s="1310"/>
      <c r="G3298" s="1310"/>
      <c r="H3298" s="1310"/>
      <c r="I3298" s="1310"/>
      <c r="J3298" s="1310"/>
      <c r="K3298" s="1310"/>
      <c r="L3298" s="1310"/>
      <c r="M3298" s="1310"/>
      <c r="N3298" s="1310"/>
      <c r="O3298" s="1310"/>
      <c r="P3298" s="1310"/>
      <c r="Q3298" s="1310"/>
      <c r="R3298" s="1310"/>
      <c r="S3298" s="1310"/>
      <c r="T3298" s="1310"/>
      <c r="U3298" s="1310"/>
      <c r="V3298" s="1310"/>
      <c r="W3298" s="1310"/>
      <c r="X3298" s="1310"/>
      <c r="Y3298" s="1310"/>
      <c r="Z3298" s="1310"/>
      <c r="AA3298" s="1310"/>
      <c r="AB3298" s="1310"/>
      <c r="AC3298" s="1310"/>
      <c r="AD3298" s="1309"/>
      <c r="AE3298" s="1309"/>
      <c r="AF3298" s="1781" t="s">
        <v>3300</v>
      </c>
      <c r="AG3298" s="1781"/>
      <c r="AH3298" s="1782"/>
    </row>
    <row r="3299" spans="1:34" ht="5.85" customHeight="1">
      <c r="A3299" s="1780"/>
      <c r="B3299" s="1310"/>
      <c r="C3299" s="1310"/>
      <c r="D3299" s="1310"/>
      <c r="E3299" s="1310"/>
      <c r="F3299" s="1310"/>
      <c r="G3299" s="1310"/>
      <c r="H3299" s="1310"/>
      <c r="I3299" s="1310"/>
      <c r="J3299" s="1310"/>
      <c r="K3299" s="1310"/>
      <c r="L3299" s="1310"/>
      <c r="M3299" s="1310"/>
      <c r="N3299" s="1310"/>
      <c r="O3299" s="1310"/>
      <c r="P3299" s="1310"/>
      <c r="Q3299" s="1310"/>
      <c r="R3299" s="1310"/>
      <c r="S3299" s="1310"/>
      <c r="T3299" s="1310"/>
      <c r="U3299" s="1310"/>
      <c r="V3299" s="1310"/>
      <c r="W3299" s="1310"/>
      <c r="X3299" s="1310"/>
      <c r="Y3299" s="1310"/>
      <c r="Z3299" s="1310"/>
      <c r="AA3299" s="1310"/>
      <c r="AB3299" s="1310"/>
      <c r="AC3299" s="1310"/>
      <c r="AD3299" s="1311"/>
      <c r="AE3299" s="1311"/>
      <c r="AF3299" s="1311"/>
      <c r="AG3299" s="1311"/>
      <c r="AH3299" s="1782"/>
    </row>
    <row r="3300" spans="1:34" ht="11.65" customHeight="1">
      <c r="A3300" s="1783" t="s">
        <v>2836</v>
      </c>
      <c r="B3300" s="1784"/>
      <c r="C3300" s="1784"/>
      <c r="D3300" s="1784"/>
      <c r="E3300" s="1784"/>
      <c r="F3300" s="1784"/>
      <c r="G3300" s="1784"/>
      <c r="H3300" s="1784"/>
      <c r="I3300" s="1784"/>
      <c r="J3300" s="1784"/>
      <c r="K3300" s="1784"/>
      <c r="L3300" s="1784"/>
      <c r="M3300" s="1784"/>
      <c r="N3300" s="1784"/>
      <c r="O3300" s="1784"/>
      <c r="P3300" s="1784"/>
      <c r="Q3300" s="1784"/>
      <c r="R3300" s="1784"/>
      <c r="S3300" s="1784"/>
      <c r="T3300" s="1784"/>
      <c r="U3300" s="1784"/>
      <c r="V3300" s="1784"/>
      <c r="W3300" s="1784"/>
      <c r="X3300" s="1784"/>
      <c r="Y3300" s="1784"/>
      <c r="Z3300" s="1784"/>
      <c r="AA3300" s="1784"/>
      <c r="AB3300" s="1784"/>
      <c r="AC3300" s="1784"/>
      <c r="AD3300" s="1311"/>
      <c r="AE3300" s="1311"/>
      <c r="AF3300" s="1311"/>
      <c r="AG3300" s="1311"/>
      <c r="AH3300" s="1782"/>
    </row>
    <row r="3301" spans="1:34" ht="23.25" customHeight="1">
      <c r="A3301" s="1785" t="s">
        <v>2837</v>
      </c>
      <c r="B3301" s="1786"/>
      <c r="C3301" s="1786"/>
      <c r="D3301" s="1786"/>
      <c r="E3301" s="1786"/>
      <c r="F3301" s="1786"/>
      <c r="G3301" s="1786"/>
      <c r="H3301" s="1786"/>
      <c r="I3301" s="1786"/>
      <c r="J3301" s="1786"/>
      <c r="K3301" s="1786"/>
      <c r="L3301" s="1786"/>
      <c r="M3301" s="1786"/>
      <c r="N3301" s="1786"/>
      <c r="O3301" s="1786"/>
      <c r="P3301" s="1786"/>
      <c r="Q3301" s="1786"/>
      <c r="R3301" s="1786"/>
      <c r="S3301" s="1786"/>
      <c r="T3301" s="1786"/>
      <c r="U3301" s="1786"/>
      <c r="V3301" s="1786"/>
      <c r="W3301" s="1786"/>
      <c r="X3301" s="1786"/>
      <c r="Y3301" s="1786"/>
      <c r="Z3301" s="1786"/>
      <c r="AA3301" s="1786"/>
      <c r="AB3301" s="1786"/>
      <c r="AC3301" s="1786"/>
      <c r="AD3301" s="1311"/>
      <c r="AE3301" s="1311"/>
      <c r="AF3301" s="1311"/>
      <c r="AG3301" s="1311"/>
      <c r="AH3301" s="1782"/>
    </row>
    <row r="3302" spans="1:34" ht="5.0999999999999996" customHeight="1">
      <c r="A3302" s="1787" t="s">
        <v>2838</v>
      </c>
      <c r="B3302" s="1788"/>
      <c r="C3302" s="1788"/>
      <c r="D3302" s="1788"/>
      <c r="E3302" s="1788"/>
      <c r="F3302" s="1788"/>
      <c r="G3302" s="1788"/>
      <c r="H3302" s="1788"/>
      <c r="I3302" s="1788"/>
      <c r="J3302" s="1788"/>
      <c r="K3302" s="1788"/>
      <c r="L3302" s="1788"/>
      <c r="M3302" s="1788"/>
      <c r="N3302" s="1788"/>
      <c r="O3302" s="1788"/>
      <c r="P3302" s="1788"/>
      <c r="Q3302" s="1788"/>
      <c r="R3302" s="1788"/>
      <c r="S3302" s="1788"/>
      <c r="T3302" s="1788"/>
      <c r="U3302" s="1788"/>
      <c r="V3302" s="1788"/>
      <c r="W3302" s="1788"/>
      <c r="X3302" s="1788"/>
      <c r="Y3302" s="1788"/>
      <c r="Z3302" s="1788"/>
      <c r="AA3302" s="1788"/>
      <c r="AB3302" s="1788"/>
      <c r="AC3302" s="1788"/>
      <c r="AD3302" s="1311"/>
      <c r="AE3302" s="1311"/>
      <c r="AF3302" s="1311"/>
      <c r="AG3302" s="1311"/>
      <c r="AH3302" s="1782"/>
    </row>
    <row r="3303" spans="1:34" ht="5.85" customHeight="1">
      <c r="A3303" s="1787"/>
      <c r="B3303" s="1788"/>
      <c r="C3303" s="1788"/>
      <c r="D3303" s="1788"/>
      <c r="E3303" s="1788"/>
      <c r="F3303" s="1788"/>
      <c r="G3303" s="1788"/>
      <c r="H3303" s="1788"/>
      <c r="I3303" s="1788"/>
      <c r="J3303" s="1788"/>
      <c r="K3303" s="1788"/>
      <c r="L3303" s="1788"/>
      <c r="M3303" s="1788"/>
      <c r="N3303" s="1788"/>
      <c r="O3303" s="1788"/>
      <c r="P3303" s="1788"/>
      <c r="Q3303" s="1788"/>
      <c r="R3303" s="1788"/>
      <c r="S3303" s="1788"/>
      <c r="T3303" s="1788"/>
      <c r="U3303" s="1788"/>
      <c r="V3303" s="1788"/>
      <c r="W3303" s="1788"/>
      <c r="X3303" s="1788"/>
      <c r="Y3303" s="1788"/>
      <c r="Z3303" s="1788"/>
      <c r="AA3303" s="1788"/>
      <c r="AB3303" s="1788"/>
      <c r="AC3303" s="1788"/>
      <c r="AD3303" s="1782"/>
      <c r="AE3303" s="1309"/>
      <c r="AF3303" s="1309"/>
      <c r="AG3303" s="1309"/>
      <c r="AH3303" s="1782"/>
    </row>
    <row r="3304" spans="1:34" ht="11.65" customHeight="1">
      <c r="A3304" s="1787" t="s">
        <v>2839</v>
      </c>
      <c r="B3304" s="1788"/>
      <c r="C3304" s="1788"/>
      <c r="D3304" s="1788"/>
      <c r="E3304" s="1788"/>
      <c r="F3304" s="1788"/>
      <c r="G3304" s="1788"/>
      <c r="H3304" s="1788"/>
      <c r="I3304" s="1788"/>
      <c r="J3304" s="1788"/>
      <c r="K3304" s="1788"/>
      <c r="L3304" s="1788"/>
      <c r="M3304" s="1788"/>
      <c r="N3304" s="1788"/>
      <c r="O3304" s="1788"/>
      <c r="P3304" s="1788"/>
      <c r="Q3304" s="1788"/>
      <c r="R3304" s="1788"/>
      <c r="S3304" s="1788"/>
      <c r="T3304" s="1788"/>
      <c r="U3304" s="1788"/>
      <c r="V3304" s="1788"/>
      <c r="W3304" s="1788"/>
      <c r="X3304" s="1788"/>
      <c r="Y3304" s="1788"/>
      <c r="Z3304" s="1788"/>
      <c r="AA3304" s="1788"/>
      <c r="AB3304" s="1788"/>
      <c r="AC3304" s="1788"/>
      <c r="AD3304" s="1818" t="s">
        <v>2840</v>
      </c>
      <c r="AE3304" s="1818"/>
      <c r="AF3304" s="1206">
        <v>21.23</v>
      </c>
      <c r="AG3304" s="1207" t="s">
        <v>5</v>
      </c>
      <c r="AH3304" s="1800"/>
    </row>
    <row r="3305" spans="1:34" ht="11.65" customHeight="1">
      <c r="A3305" s="1819" t="s">
        <v>2841</v>
      </c>
      <c r="B3305" s="1820"/>
      <c r="C3305" s="1820"/>
      <c r="D3305" s="1820"/>
      <c r="E3305" s="1820"/>
      <c r="F3305" s="1820"/>
      <c r="G3305" s="1820"/>
      <c r="H3305" s="1820"/>
      <c r="I3305" s="1820"/>
      <c r="J3305" s="1820"/>
      <c r="K3305" s="1820"/>
      <c r="L3305" s="1820"/>
      <c r="M3305" s="1820"/>
      <c r="N3305" s="1820"/>
      <c r="O3305" s="1820"/>
      <c r="P3305" s="1820"/>
      <c r="Q3305" s="1820"/>
      <c r="R3305" s="1820"/>
      <c r="S3305" s="1820"/>
      <c r="T3305" s="1820"/>
      <c r="U3305" s="1820"/>
      <c r="V3305" s="1820"/>
      <c r="W3305" s="1820"/>
      <c r="X3305" s="1820"/>
      <c r="Y3305" s="1820"/>
      <c r="Z3305" s="1820"/>
      <c r="AA3305" s="1820"/>
      <c r="AB3305" s="1820"/>
      <c r="AC3305" s="1820"/>
      <c r="AD3305" s="1821" t="s">
        <v>2842</v>
      </c>
      <c r="AE3305" s="1821"/>
      <c r="AF3305" s="1210">
        <v>15</v>
      </c>
      <c r="AG3305" s="1211" t="s">
        <v>5</v>
      </c>
      <c r="AH3305" s="1800"/>
    </row>
    <row r="3306" spans="1:34" ht="16.7" customHeight="1">
      <c r="A3306" s="1801" t="s">
        <v>2874</v>
      </c>
      <c r="B3306" s="1825"/>
      <c r="C3306" s="1825"/>
      <c r="D3306" s="1825"/>
      <c r="E3306" s="1825"/>
      <c r="F3306" s="1825"/>
      <c r="G3306" s="1825"/>
      <c r="H3306" s="1825"/>
      <c r="I3306" s="1825"/>
      <c r="J3306" s="1826"/>
      <c r="K3306" s="1789" t="s">
        <v>2850</v>
      </c>
      <c r="L3306" s="1791"/>
      <c r="M3306" s="1855" t="s">
        <v>2875</v>
      </c>
      <c r="N3306" s="1856"/>
      <c r="O3306" s="1857"/>
      <c r="P3306" s="1855" t="s">
        <v>2876</v>
      </c>
      <c r="Q3306" s="1856"/>
      <c r="R3306" s="1857"/>
      <c r="S3306" s="1855" t="s">
        <v>2877</v>
      </c>
      <c r="T3306" s="1857"/>
      <c r="U3306" s="1789" t="s">
        <v>2878</v>
      </c>
      <c r="V3306" s="1790"/>
      <c r="W3306" s="1791"/>
      <c r="X3306" s="1789" t="s">
        <v>2879</v>
      </c>
      <c r="Y3306" s="1790"/>
      <c r="Z3306" s="1790"/>
      <c r="AA3306" s="1790"/>
      <c r="AB3306" s="1791"/>
      <c r="AC3306" s="1789" t="s">
        <v>2880</v>
      </c>
      <c r="AD3306" s="1791"/>
      <c r="AE3306" s="1810" t="s">
        <v>2867</v>
      </c>
      <c r="AF3306" s="1828"/>
      <c r="AG3306" s="1828"/>
      <c r="AH3306" s="1213"/>
    </row>
    <row r="3307" spans="1:34" ht="17.45" customHeight="1">
      <c r="A3307" s="1901" t="s">
        <v>3157</v>
      </c>
      <c r="B3307" s="1902"/>
      <c r="C3307" s="1902"/>
      <c r="D3307" s="1902"/>
      <c r="E3307" s="1902"/>
      <c r="F3307" s="1875" t="s">
        <v>3149</v>
      </c>
      <c r="G3307" s="1876"/>
      <c r="H3307" s="1876"/>
      <c r="I3307" s="1876"/>
      <c r="J3307" s="1875"/>
      <c r="K3307" s="1877">
        <v>5.8E-4</v>
      </c>
      <c r="L3307" s="1878"/>
      <c r="M3307" s="1890">
        <v>0</v>
      </c>
      <c r="N3307" s="1891"/>
      <c r="O3307" s="1892"/>
      <c r="P3307" s="1890">
        <v>0</v>
      </c>
      <c r="Q3307" s="1891"/>
      <c r="R3307" s="1892"/>
      <c r="S3307" s="1890">
        <v>0</v>
      </c>
      <c r="T3307" s="1892"/>
      <c r="U3307" s="1890">
        <v>1.1000000000000001</v>
      </c>
      <c r="V3307" s="1891"/>
      <c r="W3307" s="1892"/>
      <c r="X3307" s="1890">
        <v>0.88</v>
      </c>
      <c r="Y3307" s="1891"/>
      <c r="Z3307" s="1891"/>
      <c r="AA3307" s="1891"/>
      <c r="AB3307" s="1892"/>
      <c r="AC3307" s="1890">
        <v>0.72</v>
      </c>
      <c r="AD3307" s="1892"/>
      <c r="AE3307" s="1865">
        <v>0</v>
      </c>
      <c r="AF3307" s="1847"/>
      <c r="AG3307" s="1847"/>
      <c r="AH3307" s="1225"/>
    </row>
    <row r="3308" spans="1:34" ht="17.45" customHeight="1">
      <c r="A3308" s="1787" t="s">
        <v>3301</v>
      </c>
      <c r="B3308" s="1788"/>
      <c r="C3308" s="1788"/>
      <c r="D3308" s="1788"/>
      <c r="E3308" s="1788"/>
      <c r="F3308" s="1903" t="s">
        <v>3299</v>
      </c>
      <c r="G3308" s="1815"/>
      <c r="H3308" s="1815"/>
      <c r="I3308" s="1815"/>
      <c r="J3308" s="1903"/>
      <c r="K3308" s="1904">
        <v>6.3E-3</v>
      </c>
      <c r="L3308" s="1905"/>
      <c r="M3308" s="1914">
        <v>0</v>
      </c>
      <c r="N3308" s="1915"/>
      <c r="O3308" s="1916"/>
      <c r="P3308" s="1914">
        <v>0</v>
      </c>
      <c r="Q3308" s="1915"/>
      <c r="R3308" s="1916"/>
      <c r="S3308" s="1914">
        <v>0</v>
      </c>
      <c r="T3308" s="1916"/>
      <c r="U3308" s="1914">
        <v>1.1000000000000001</v>
      </c>
      <c r="V3308" s="1915"/>
      <c r="W3308" s="1916"/>
      <c r="X3308" s="1914">
        <v>0.88</v>
      </c>
      <c r="Y3308" s="1915"/>
      <c r="Z3308" s="1915"/>
      <c r="AA3308" s="1915"/>
      <c r="AB3308" s="1916"/>
      <c r="AC3308" s="1914">
        <v>0.72</v>
      </c>
      <c r="AD3308" s="1916"/>
      <c r="AE3308" s="1909">
        <v>0</v>
      </c>
      <c r="AF3308" s="1841"/>
      <c r="AG3308" s="1841"/>
      <c r="AH3308" s="1219"/>
    </row>
    <row r="3309" spans="1:34" ht="16.7" customHeight="1">
      <c r="A3309" s="1819" t="s">
        <v>3159</v>
      </c>
      <c r="B3309" s="1820"/>
      <c r="C3309" s="1820"/>
      <c r="D3309" s="1820"/>
      <c r="E3309" s="1820"/>
      <c r="F3309" s="1866" t="s">
        <v>3153</v>
      </c>
      <c r="G3309" s="1867"/>
      <c r="H3309" s="1867"/>
      <c r="I3309" s="1867"/>
      <c r="J3309" s="1866"/>
      <c r="K3309" s="1868">
        <v>2.0000000000000002E-5</v>
      </c>
      <c r="L3309" s="1869"/>
      <c r="M3309" s="1898">
        <v>0</v>
      </c>
      <c r="N3309" s="1899"/>
      <c r="O3309" s="1900"/>
      <c r="P3309" s="1898">
        <v>0</v>
      </c>
      <c r="Q3309" s="1899"/>
      <c r="R3309" s="1900"/>
      <c r="S3309" s="1898">
        <v>0</v>
      </c>
      <c r="T3309" s="1900"/>
      <c r="U3309" s="1898">
        <v>1.1000000000000001</v>
      </c>
      <c r="V3309" s="1899"/>
      <c r="W3309" s="1900"/>
      <c r="X3309" s="1898">
        <v>0.88</v>
      </c>
      <c r="Y3309" s="1899"/>
      <c r="Z3309" s="1899"/>
      <c r="AA3309" s="1899"/>
      <c r="AB3309" s="1900"/>
      <c r="AC3309" s="1898">
        <v>0.72</v>
      </c>
      <c r="AD3309" s="1900"/>
      <c r="AE3309" s="1874">
        <v>0</v>
      </c>
      <c r="AF3309" s="1843"/>
      <c r="AG3309" s="1843"/>
      <c r="AH3309" s="1222"/>
    </row>
    <row r="3310" spans="1:34" ht="17.45" customHeight="1">
      <c r="A3310" s="1853"/>
      <c r="B3310" s="1778"/>
      <c r="C3310" s="1778"/>
      <c r="D3310" s="1778"/>
      <c r="E3310" s="1778"/>
      <c r="F3310" s="1778"/>
      <c r="G3310" s="1778"/>
      <c r="H3310" s="1778"/>
      <c r="I3310" s="1846" t="s">
        <v>2881</v>
      </c>
      <c r="J3310" s="1846"/>
      <c r="K3310" s="1846"/>
      <c r="L3310" s="1846"/>
      <c r="M3310" s="1846"/>
      <c r="N3310" s="1846"/>
      <c r="O3310" s="1846"/>
      <c r="P3310" s="1846"/>
      <c r="Q3310" s="1846"/>
      <c r="R3310" s="1846"/>
      <c r="S3310" s="1846"/>
      <c r="T3310" s="1846"/>
      <c r="U3310" s="1846"/>
      <c r="V3310" s="1846"/>
      <c r="W3310" s="1846"/>
      <c r="X3310" s="1846"/>
      <c r="Y3310" s="1846"/>
      <c r="Z3310" s="1203"/>
      <c r="AA3310" s="1847">
        <v>0</v>
      </c>
      <c r="AB3310" s="1847"/>
      <c r="AC3310" s="1847"/>
      <c r="AD3310" s="1847"/>
      <c r="AE3310" s="1847"/>
      <c r="AF3310" s="1847"/>
      <c r="AG3310" s="1847"/>
      <c r="AH3310" s="1204"/>
    </row>
    <row r="3311" spans="1:34" ht="5.85" customHeight="1">
      <c r="A3311" s="1854"/>
      <c r="B3311" s="1309"/>
      <c r="C3311" s="1309"/>
      <c r="D3311" s="1309"/>
      <c r="E3311" s="1309"/>
      <c r="F3311" s="1309"/>
      <c r="G3311" s="1309"/>
      <c r="H3311" s="1309"/>
      <c r="I3311" s="1309"/>
      <c r="J3311" s="1309"/>
      <c r="K3311" s="1309"/>
      <c r="L3311" s="1309"/>
      <c r="M3311" s="1309"/>
      <c r="N3311" s="1309"/>
      <c r="O3311" s="1309"/>
      <c r="P3311" s="1309"/>
      <c r="Q3311" s="1309"/>
      <c r="R3311" s="1309"/>
      <c r="S3311" s="1309"/>
      <c r="T3311" s="1309"/>
      <c r="U3311" s="1309"/>
      <c r="V3311" s="1309"/>
      <c r="W3311" s="1309"/>
      <c r="X3311" s="1309"/>
      <c r="Y3311" s="1309"/>
      <c r="Z3311" s="1309"/>
      <c r="AA3311" s="1309"/>
      <c r="AB3311" s="1309"/>
      <c r="AC3311" s="1309"/>
      <c r="AD3311" s="1309"/>
      <c r="AE3311" s="1309"/>
      <c r="AF3311" s="1309"/>
      <c r="AG3311" s="1309"/>
      <c r="AH3311" s="1782"/>
    </row>
    <row r="3312" spans="1:34" ht="16.7" customHeight="1">
      <c r="A3312" s="1845"/>
      <c r="B3312" s="1799"/>
      <c r="C3312" s="1799"/>
      <c r="D3312" s="1799"/>
      <c r="E3312" s="1799"/>
      <c r="F3312" s="1799"/>
      <c r="G3312" s="1799"/>
      <c r="H3312" s="1799"/>
      <c r="I3312" s="1842" t="s">
        <v>2882</v>
      </c>
      <c r="J3312" s="1842"/>
      <c r="K3312" s="1842"/>
      <c r="L3312" s="1842"/>
      <c r="M3312" s="1842"/>
      <c r="N3312" s="1842"/>
      <c r="O3312" s="1842"/>
      <c r="P3312" s="1842"/>
      <c r="Q3312" s="1842"/>
      <c r="R3312" s="1842"/>
      <c r="S3312" s="1842"/>
      <c r="T3312" s="1842"/>
      <c r="U3312" s="1842"/>
      <c r="V3312" s="1842"/>
      <c r="W3312" s="1842"/>
      <c r="X3312" s="1842"/>
      <c r="Y3312" s="1842"/>
      <c r="Z3312" s="1212"/>
      <c r="AA3312" s="1848">
        <v>131.37</v>
      </c>
      <c r="AB3312" s="1848"/>
      <c r="AC3312" s="1848"/>
      <c r="AD3312" s="1848"/>
      <c r="AE3312" s="1848"/>
      <c r="AF3312" s="1848"/>
      <c r="AG3312" s="1848"/>
      <c r="AH3312" s="1208"/>
    </row>
    <row r="3313" spans="1:34" ht="45.75" customHeight="1">
      <c r="A3313" s="1849" t="s">
        <v>2883</v>
      </c>
      <c r="B3313" s="1850"/>
      <c r="C3313" s="1850"/>
      <c r="D3313" s="1850"/>
      <c r="E3313" s="1851"/>
      <c r="F3313" s="1852"/>
      <c r="G3313" s="1852"/>
      <c r="H3313" s="1852"/>
      <c r="I3313" s="1852"/>
      <c r="J3313" s="1852"/>
      <c r="K3313" s="1852"/>
      <c r="L3313" s="1852"/>
      <c r="M3313" s="1852"/>
      <c r="N3313" s="1852"/>
      <c r="O3313" s="1852"/>
      <c r="P3313" s="1852"/>
      <c r="Q3313" s="1852"/>
      <c r="R3313" s="1852"/>
      <c r="S3313" s="1852"/>
      <c r="T3313" s="1852"/>
      <c r="U3313" s="1852"/>
      <c r="V3313" s="1852"/>
      <c r="W3313" s="1852"/>
      <c r="X3313" s="1852"/>
      <c r="Y3313" s="1852"/>
      <c r="Z3313" s="1852"/>
      <c r="AA3313" s="1852"/>
      <c r="AB3313" s="1852"/>
      <c r="AC3313" s="1852"/>
      <c r="AD3313" s="1852"/>
      <c r="AE3313" s="1852"/>
      <c r="AF3313" s="1852"/>
      <c r="AG3313" s="1852"/>
      <c r="AH3313" s="1851"/>
    </row>
    <row r="3314" spans="1:34" ht="145.35" customHeight="1">
      <c r="A3314" s="1218"/>
      <c r="AH3314" s="1219"/>
    </row>
    <row r="3315" spans="1:34" ht="145.35" customHeight="1">
      <c r="A3315" s="1218"/>
      <c r="AH3315" s="1219"/>
    </row>
    <row r="3316" spans="1:34" ht="127.9" customHeight="1">
      <c r="A3316" s="1218"/>
      <c r="AH3316" s="1219"/>
    </row>
    <row r="3317" spans="1:34" ht="127.9" customHeight="1">
      <c r="A3317" s="1220"/>
      <c r="B3317" s="1221"/>
      <c r="C3317" s="1221"/>
      <c r="D3317" s="1221"/>
      <c r="E3317" s="1221"/>
      <c r="F3317" s="1221"/>
      <c r="G3317" s="1221"/>
      <c r="H3317" s="1221"/>
      <c r="I3317" s="1221"/>
      <c r="J3317" s="1221"/>
      <c r="K3317" s="1221"/>
      <c r="L3317" s="1221"/>
      <c r="M3317" s="1221"/>
      <c r="N3317" s="1221"/>
      <c r="O3317" s="1221"/>
      <c r="P3317" s="1221"/>
      <c r="Q3317" s="1221"/>
      <c r="R3317" s="1221"/>
      <c r="S3317" s="1221"/>
      <c r="T3317" s="1221"/>
      <c r="U3317" s="1221"/>
      <c r="V3317" s="1221"/>
      <c r="W3317" s="1221"/>
      <c r="X3317" s="1221"/>
      <c r="Y3317" s="1221"/>
      <c r="Z3317" s="1221"/>
      <c r="AA3317" s="1221"/>
      <c r="AB3317" s="1221"/>
      <c r="AC3317" s="1221"/>
      <c r="AD3317" s="1221"/>
      <c r="AE3317" s="1221"/>
      <c r="AF3317" s="1221"/>
      <c r="AG3317" s="1221"/>
      <c r="AH3317" s="1222"/>
    </row>
    <row r="3318" spans="1:34" ht="5.85" customHeight="1">
      <c r="A3318" s="1777"/>
      <c r="B3318" s="1778"/>
      <c r="C3318" s="1778"/>
      <c r="D3318" s="1778"/>
      <c r="E3318" s="1778"/>
      <c r="F3318" s="1778"/>
      <c r="G3318" s="1778"/>
      <c r="H3318" s="1778"/>
      <c r="I3318" s="1778"/>
      <c r="J3318" s="1778"/>
      <c r="K3318" s="1778"/>
      <c r="L3318" s="1778"/>
      <c r="M3318" s="1778"/>
      <c r="N3318" s="1778"/>
      <c r="O3318" s="1778"/>
      <c r="P3318" s="1778"/>
      <c r="Q3318" s="1778"/>
      <c r="R3318" s="1778"/>
      <c r="S3318" s="1778"/>
      <c r="T3318" s="1778"/>
      <c r="U3318" s="1778"/>
      <c r="V3318" s="1778"/>
      <c r="W3318" s="1778"/>
      <c r="X3318" s="1778"/>
      <c r="Y3318" s="1778"/>
      <c r="Z3318" s="1778"/>
      <c r="AA3318" s="1778"/>
      <c r="AB3318" s="1778"/>
      <c r="AC3318" s="1778"/>
      <c r="AD3318" s="1778"/>
      <c r="AE3318" s="1778"/>
      <c r="AF3318" s="1778"/>
      <c r="AG3318" s="1778"/>
      <c r="AH3318" s="1779"/>
    </row>
    <row r="3319" spans="1:34" ht="11.65" customHeight="1">
      <c r="A3319" s="1780" t="s">
        <v>2834</v>
      </c>
      <c r="B3319" s="1310"/>
      <c r="C3319" s="1310"/>
      <c r="D3319" s="1310"/>
      <c r="E3319" s="1310"/>
      <c r="F3319" s="1310"/>
      <c r="G3319" s="1310"/>
      <c r="H3319" s="1310"/>
      <c r="I3319" s="1310"/>
      <c r="J3319" s="1310"/>
      <c r="K3319" s="1310"/>
      <c r="L3319" s="1310"/>
      <c r="M3319" s="1310"/>
      <c r="N3319" s="1310"/>
      <c r="O3319" s="1310"/>
      <c r="P3319" s="1310"/>
      <c r="Q3319" s="1310"/>
      <c r="R3319" s="1310"/>
      <c r="S3319" s="1310"/>
      <c r="T3319" s="1310"/>
      <c r="U3319" s="1310"/>
      <c r="V3319" s="1310"/>
      <c r="W3319" s="1310"/>
      <c r="X3319" s="1310"/>
      <c r="Y3319" s="1310"/>
      <c r="Z3319" s="1310"/>
      <c r="AA3319" s="1310"/>
      <c r="AB3319" s="1310"/>
      <c r="AC3319" s="1310"/>
      <c r="AD3319" s="1309"/>
      <c r="AE3319" s="1309"/>
      <c r="AF3319" s="1781" t="s">
        <v>3302</v>
      </c>
      <c r="AG3319" s="1781"/>
      <c r="AH3319" s="1782"/>
    </row>
    <row r="3320" spans="1:34" ht="5.85" customHeight="1">
      <c r="A3320" s="1780"/>
      <c r="B3320" s="1310"/>
      <c r="C3320" s="1310"/>
      <c r="D3320" s="1310"/>
      <c r="E3320" s="1310"/>
      <c r="F3320" s="1310"/>
      <c r="G3320" s="1310"/>
      <c r="H3320" s="1310"/>
      <c r="I3320" s="1310"/>
      <c r="J3320" s="1310"/>
      <c r="K3320" s="1310"/>
      <c r="L3320" s="1310"/>
      <c r="M3320" s="1310"/>
      <c r="N3320" s="1310"/>
      <c r="O3320" s="1310"/>
      <c r="P3320" s="1310"/>
      <c r="Q3320" s="1310"/>
      <c r="R3320" s="1310"/>
      <c r="S3320" s="1310"/>
      <c r="T3320" s="1310"/>
      <c r="U3320" s="1310"/>
      <c r="V3320" s="1310"/>
      <c r="W3320" s="1310"/>
      <c r="X3320" s="1310"/>
      <c r="Y3320" s="1310"/>
      <c r="Z3320" s="1310"/>
      <c r="AA3320" s="1310"/>
      <c r="AB3320" s="1310"/>
      <c r="AC3320" s="1310"/>
      <c r="AD3320" s="1311"/>
      <c r="AE3320" s="1311"/>
      <c r="AF3320" s="1311"/>
      <c r="AG3320" s="1311"/>
      <c r="AH3320" s="1782"/>
    </row>
    <row r="3321" spans="1:34" ht="11.65" customHeight="1">
      <c r="A3321" s="1783" t="s">
        <v>2836</v>
      </c>
      <c r="B3321" s="1784"/>
      <c r="C3321" s="1784"/>
      <c r="D3321" s="1784"/>
      <c r="E3321" s="1784"/>
      <c r="F3321" s="1784"/>
      <c r="G3321" s="1784"/>
      <c r="H3321" s="1784"/>
      <c r="I3321" s="1784"/>
      <c r="J3321" s="1784"/>
      <c r="K3321" s="1784"/>
      <c r="L3321" s="1784"/>
      <c r="M3321" s="1784"/>
      <c r="N3321" s="1784"/>
      <c r="O3321" s="1784"/>
      <c r="P3321" s="1784"/>
      <c r="Q3321" s="1784"/>
      <c r="R3321" s="1784"/>
      <c r="S3321" s="1784"/>
      <c r="T3321" s="1784"/>
      <c r="U3321" s="1784"/>
      <c r="V3321" s="1784"/>
      <c r="W3321" s="1784"/>
      <c r="X3321" s="1784"/>
      <c r="Y3321" s="1784"/>
      <c r="Z3321" s="1784"/>
      <c r="AA3321" s="1784"/>
      <c r="AB3321" s="1784"/>
      <c r="AC3321" s="1784"/>
      <c r="AD3321" s="1311"/>
      <c r="AE3321" s="1311"/>
      <c r="AF3321" s="1311"/>
      <c r="AG3321" s="1311"/>
      <c r="AH3321" s="1782"/>
    </row>
    <row r="3322" spans="1:34" ht="22.5" customHeight="1">
      <c r="A3322" s="1785" t="s">
        <v>2837</v>
      </c>
      <c r="B3322" s="1786"/>
      <c r="C3322" s="1786"/>
      <c r="D3322" s="1786"/>
      <c r="E3322" s="1786"/>
      <c r="F3322" s="1786"/>
      <c r="G3322" s="1786"/>
      <c r="H3322" s="1786"/>
      <c r="I3322" s="1786"/>
      <c r="J3322" s="1786"/>
      <c r="K3322" s="1786"/>
      <c r="L3322" s="1786"/>
      <c r="M3322" s="1786"/>
      <c r="N3322" s="1786"/>
      <c r="O3322" s="1786"/>
      <c r="P3322" s="1786"/>
      <c r="Q3322" s="1786"/>
      <c r="R3322" s="1786"/>
      <c r="S3322" s="1786"/>
      <c r="T3322" s="1786"/>
      <c r="U3322" s="1786"/>
      <c r="V3322" s="1786"/>
      <c r="W3322" s="1786"/>
      <c r="X3322" s="1786"/>
      <c r="Y3322" s="1786"/>
      <c r="Z3322" s="1786"/>
      <c r="AA3322" s="1786"/>
      <c r="AB3322" s="1786"/>
      <c r="AC3322" s="1786"/>
      <c r="AD3322" s="1311"/>
      <c r="AE3322" s="1311"/>
      <c r="AF3322" s="1311"/>
      <c r="AG3322" s="1311"/>
      <c r="AH3322" s="1782"/>
    </row>
    <row r="3323" spans="1:34" ht="5.85" customHeight="1">
      <c r="A3323" s="1787" t="s">
        <v>2838</v>
      </c>
      <c r="B3323" s="1788"/>
      <c r="C3323" s="1788"/>
      <c r="D3323" s="1788"/>
      <c r="E3323" s="1788"/>
      <c r="F3323" s="1788"/>
      <c r="G3323" s="1788"/>
      <c r="H3323" s="1788"/>
      <c r="I3323" s="1788"/>
      <c r="J3323" s="1788"/>
      <c r="K3323" s="1788"/>
      <c r="L3323" s="1788"/>
      <c r="M3323" s="1788"/>
      <c r="N3323" s="1788"/>
      <c r="O3323" s="1788"/>
      <c r="P3323" s="1788"/>
      <c r="Q3323" s="1788"/>
      <c r="R3323" s="1788"/>
      <c r="S3323" s="1788"/>
      <c r="T3323" s="1788"/>
      <c r="U3323" s="1788"/>
      <c r="V3323" s="1788"/>
      <c r="W3323" s="1788"/>
      <c r="X3323" s="1788"/>
      <c r="Y3323" s="1788"/>
      <c r="Z3323" s="1788"/>
      <c r="AA3323" s="1788"/>
      <c r="AB3323" s="1788"/>
      <c r="AC3323" s="1788"/>
      <c r="AD3323" s="1311"/>
      <c r="AE3323" s="1311"/>
      <c r="AF3323" s="1311"/>
      <c r="AG3323" s="1311"/>
      <c r="AH3323" s="1782"/>
    </row>
    <row r="3324" spans="1:34" ht="5.85" customHeight="1">
      <c r="A3324" s="1787"/>
      <c r="B3324" s="1788"/>
      <c r="C3324" s="1788"/>
      <c r="D3324" s="1788"/>
      <c r="E3324" s="1788"/>
      <c r="F3324" s="1788"/>
      <c r="G3324" s="1788"/>
      <c r="H3324" s="1788"/>
      <c r="I3324" s="1788"/>
      <c r="J3324" s="1788"/>
      <c r="K3324" s="1788"/>
      <c r="L3324" s="1788"/>
      <c r="M3324" s="1788"/>
      <c r="N3324" s="1788"/>
      <c r="O3324" s="1788"/>
      <c r="P3324" s="1788"/>
      <c r="Q3324" s="1788"/>
      <c r="R3324" s="1788"/>
      <c r="S3324" s="1788"/>
      <c r="T3324" s="1788"/>
      <c r="U3324" s="1788"/>
      <c r="V3324" s="1788"/>
      <c r="W3324" s="1788"/>
      <c r="X3324" s="1788"/>
      <c r="Y3324" s="1788"/>
      <c r="Z3324" s="1788"/>
      <c r="AA3324" s="1788"/>
      <c r="AB3324" s="1788"/>
      <c r="AC3324" s="1788"/>
      <c r="AD3324" s="1782"/>
      <c r="AE3324" s="1309"/>
      <c r="AF3324" s="1309"/>
      <c r="AG3324" s="1309"/>
      <c r="AH3324" s="1782"/>
    </row>
    <row r="3325" spans="1:34" ht="11.65" customHeight="1">
      <c r="A3325" s="1787" t="s">
        <v>2839</v>
      </c>
      <c r="B3325" s="1788"/>
      <c r="C3325" s="1788"/>
      <c r="D3325" s="1788"/>
      <c r="E3325" s="1788"/>
      <c r="F3325" s="1788"/>
      <c r="G3325" s="1788"/>
      <c r="H3325" s="1788"/>
      <c r="I3325" s="1788"/>
      <c r="J3325" s="1788"/>
      <c r="K3325" s="1788"/>
      <c r="L3325" s="1788"/>
      <c r="M3325" s="1788"/>
      <c r="N3325" s="1788"/>
      <c r="O3325" s="1788"/>
      <c r="P3325" s="1788"/>
      <c r="Q3325" s="1788"/>
      <c r="R3325" s="1788"/>
      <c r="S3325" s="1788"/>
      <c r="T3325" s="1788"/>
      <c r="U3325" s="1788"/>
      <c r="V3325" s="1788"/>
      <c r="W3325" s="1788"/>
      <c r="X3325" s="1788"/>
      <c r="Y3325" s="1788"/>
      <c r="Z3325" s="1788"/>
      <c r="AA3325" s="1788"/>
      <c r="AB3325" s="1788"/>
      <c r="AC3325" s="1788"/>
      <c r="AD3325" s="1818" t="s">
        <v>2840</v>
      </c>
      <c r="AE3325" s="1818"/>
      <c r="AF3325" s="1206">
        <v>21.23</v>
      </c>
      <c r="AG3325" s="1207" t="s">
        <v>5</v>
      </c>
      <c r="AH3325" s="1800"/>
    </row>
    <row r="3326" spans="1:34" ht="10.9" customHeight="1">
      <c r="A3326" s="1819" t="s">
        <v>2841</v>
      </c>
      <c r="B3326" s="1820"/>
      <c r="C3326" s="1820"/>
      <c r="D3326" s="1820"/>
      <c r="E3326" s="1820"/>
      <c r="F3326" s="1820"/>
      <c r="G3326" s="1820"/>
      <c r="H3326" s="1820"/>
      <c r="I3326" s="1820"/>
      <c r="J3326" s="1820"/>
      <c r="K3326" s="1820"/>
      <c r="L3326" s="1820"/>
      <c r="M3326" s="1820"/>
      <c r="N3326" s="1820"/>
      <c r="O3326" s="1820"/>
      <c r="P3326" s="1820"/>
      <c r="Q3326" s="1820"/>
      <c r="R3326" s="1820"/>
      <c r="S3326" s="1820"/>
      <c r="T3326" s="1820"/>
      <c r="U3326" s="1820"/>
      <c r="V3326" s="1820"/>
      <c r="W3326" s="1820"/>
      <c r="X3326" s="1820"/>
      <c r="Y3326" s="1820"/>
      <c r="Z3326" s="1820"/>
      <c r="AA3326" s="1820"/>
      <c r="AB3326" s="1820"/>
      <c r="AC3326" s="1820"/>
      <c r="AD3326" s="1821" t="s">
        <v>2842</v>
      </c>
      <c r="AE3326" s="1821"/>
      <c r="AF3326" s="1210">
        <v>15</v>
      </c>
      <c r="AG3326" s="1211" t="s">
        <v>5</v>
      </c>
      <c r="AH3326" s="1800"/>
    </row>
    <row r="3327" spans="1:34" ht="17.45" customHeight="1">
      <c r="A3327" s="1822" t="s">
        <v>2843</v>
      </c>
      <c r="B3327" s="1802"/>
      <c r="C3327" s="1802"/>
      <c r="D3327" s="1778"/>
      <c r="E3327" s="1823" t="s">
        <v>2673</v>
      </c>
      <c r="F3327" s="1823"/>
      <c r="G3327" s="1823"/>
      <c r="H3327" s="1823"/>
      <c r="I3327" s="1823"/>
      <c r="J3327" s="1823"/>
      <c r="K3327" s="1823"/>
      <c r="L3327" s="1823"/>
      <c r="M3327" s="1823"/>
      <c r="N3327" s="1823"/>
      <c r="O3327" s="1823"/>
      <c r="P3327" s="1823"/>
      <c r="Q3327" s="1823"/>
      <c r="R3327" s="1823"/>
      <c r="S3327" s="1823"/>
      <c r="T3327" s="1823"/>
      <c r="U3327" s="1823"/>
      <c r="V3327" s="1823"/>
      <c r="W3327" s="1823"/>
      <c r="X3327" s="1823"/>
      <c r="Y3327" s="1823"/>
      <c r="Z3327" s="1823"/>
      <c r="AA3327" s="1823"/>
      <c r="AB3327" s="1823"/>
      <c r="AC3327" s="1823"/>
      <c r="AD3327" s="1823"/>
      <c r="AE3327" s="1823"/>
      <c r="AF3327" s="1823"/>
      <c r="AG3327" s="1823"/>
      <c r="AH3327" s="1779"/>
    </row>
    <row r="3328" spans="1:34" ht="17.45" customHeight="1">
      <c r="A3328" s="1824" t="s">
        <v>2844</v>
      </c>
      <c r="B3328" s="1816"/>
      <c r="C3328" s="1816"/>
      <c r="D3328" s="1309"/>
      <c r="E3328" s="1815" t="s">
        <v>2672</v>
      </c>
      <c r="F3328" s="1815"/>
      <c r="G3328" s="1111"/>
      <c r="H3328" s="1796" t="s">
        <v>2845</v>
      </c>
      <c r="I3328" s="1796"/>
      <c r="J3328" s="1796" t="s">
        <v>497</v>
      </c>
      <c r="K3328" s="1796"/>
      <c r="L3328" s="1309"/>
      <c r="M3328" s="1309"/>
      <c r="N3328" s="1816" t="s">
        <v>2846</v>
      </c>
      <c r="O3328" s="1816"/>
      <c r="P3328" s="1816"/>
      <c r="Q3328" s="1816"/>
      <c r="R3328" s="1817">
        <v>3.8530000000000002</v>
      </c>
      <c r="S3328" s="1817"/>
      <c r="T3328" s="1817"/>
      <c r="U3328" s="1817"/>
      <c r="V3328" s="1309"/>
      <c r="W3328" s="1309"/>
      <c r="X3328" s="1309"/>
      <c r="Y3328" s="1796" t="s">
        <v>2847</v>
      </c>
      <c r="Z3328" s="1796"/>
      <c r="AA3328" s="1796"/>
      <c r="AB3328" s="1796"/>
      <c r="AC3328" s="1796"/>
      <c r="AD3328" s="1796"/>
      <c r="AE3328" s="1796"/>
      <c r="AF3328" s="1797" t="s">
        <v>2848</v>
      </c>
      <c r="AG3328" s="1797"/>
      <c r="AH3328" s="1782"/>
    </row>
    <row r="3329" spans="1:34" ht="5.85" customHeight="1">
      <c r="A3329" s="1798"/>
      <c r="B3329" s="1799"/>
      <c r="C3329" s="1799"/>
      <c r="D3329" s="1799"/>
      <c r="E3329" s="1799"/>
      <c r="F3329" s="1799"/>
      <c r="G3329" s="1799"/>
      <c r="H3329" s="1799"/>
      <c r="I3329" s="1799"/>
      <c r="J3329" s="1799"/>
      <c r="K3329" s="1799"/>
      <c r="L3329" s="1799"/>
      <c r="M3329" s="1799"/>
      <c r="N3329" s="1799"/>
      <c r="O3329" s="1799"/>
      <c r="P3329" s="1799"/>
      <c r="Q3329" s="1799"/>
      <c r="R3329" s="1799"/>
      <c r="S3329" s="1799"/>
      <c r="T3329" s="1799"/>
      <c r="U3329" s="1799"/>
      <c r="V3329" s="1799"/>
      <c r="W3329" s="1799"/>
      <c r="X3329" s="1799"/>
      <c r="Y3329" s="1799"/>
      <c r="Z3329" s="1799"/>
      <c r="AA3329" s="1799"/>
      <c r="AB3329" s="1799"/>
      <c r="AC3329" s="1799"/>
      <c r="AD3329" s="1799"/>
      <c r="AE3329" s="1799"/>
      <c r="AF3329" s="1799"/>
      <c r="AG3329" s="1799"/>
      <c r="AH3329" s="1800"/>
    </row>
    <row r="3330" spans="1:34" ht="16.7" customHeight="1">
      <c r="A3330" s="1801" t="s">
        <v>2849</v>
      </c>
      <c r="B3330" s="1802"/>
      <c r="C3330" s="1802"/>
      <c r="D3330" s="1802"/>
      <c r="E3330" s="1802"/>
      <c r="F3330" s="1802"/>
      <c r="G3330" s="1802"/>
      <c r="H3330" s="1802"/>
      <c r="I3330" s="1802"/>
      <c r="J3330" s="1803"/>
      <c r="K3330" s="1789" t="s">
        <v>2850</v>
      </c>
      <c r="L3330" s="1807"/>
      <c r="M3330" s="1789" t="s">
        <v>2851</v>
      </c>
      <c r="N3330" s="1790"/>
      <c r="O3330" s="1790"/>
      <c r="P3330" s="1790"/>
      <c r="Q3330" s="1790"/>
      <c r="R3330" s="1790"/>
      <c r="S3330" s="1790"/>
      <c r="T3330" s="1791"/>
      <c r="U3330" s="1789" t="s">
        <v>2852</v>
      </c>
      <c r="V3330" s="1790"/>
      <c r="W3330" s="1790"/>
      <c r="X3330" s="1790"/>
      <c r="Y3330" s="1790"/>
      <c r="Z3330" s="1790"/>
      <c r="AA3330" s="1790"/>
      <c r="AB3330" s="1790"/>
      <c r="AC3330" s="1790"/>
      <c r="AD3330" s="1791"/>
      <c r="AE3330" s="1810" t="s">
        <v>2853</v>
      </c>
      <c r="AF3330" s="1811"/>
      <c r="AG3330" s="1811"/>
      <c r="AH3330" s="1814"/>
    </row>
    <row r="3331" spans="1:34" ht="17.45" customHeight="1">
      <c r="A3331" s="1804"/>
      <c r="B3331" s="1805"/>
      <c r="C3331" s="1805"/>
      <c r="D3331" s="1805"/>
      <c r="E3331" s="1805"/>
      <c r="F3331" s="1805"/>
      <c r="G3331" s="1805"/>
      <c r="H3331" s="1805"/>
      <c r="I3331" s="1805"/>
      <c r="J3331" s="1806"/>
      <c r="K3331" s="1808"/>
      <c r="L3331" s="1809"/>
      <c r="M3331" s="1789" t="s">
        <v>2854</v>
      </c>
      <c r="N3331" s="1790"/>
      <c r="O3331" s="1790"/>
      <c r="P3331" s="1791"/>
      <c r="Q3331" s="1789" t="s">
        <v>2855</v>
      </c>
      <c r="R3331" s="1790"/>
      <c r="S3331" s="1790"/>
      <c r="T3331" s="1791"/>
      <c r="U3331" s="1789" t="s">
        <v>2854</v>
      </c>
      <c r="V3331" s="1790"/>
      <c r="W3331" s="1790"/>
      <c r="X3331" s="1790"/>
      <c r="Y3331" s="1790"/>
      <c r="Z3331" s="1791"/>
      <c r="AA3331" s="1789" t="s">
        <v>2855</v>
      </c>
      <c r="AB3331" s="1790"/>
      <c r="AC3331" s="1790"/>
      <c r="AD3331" s="1791"/>
      <c r="AE3331" s="1812"/>
      <c r="AF3331" s="1813"/>
      <c r="AG3331" s="1813"/>
      <c r="AH3331" s="1800"/>
    </row>
    <row r="3332" spans="1:34" ht="16.7" customHeight="1">
      <c r="A3332" s="1223"/>
      <c r="B3332" s="1224" t="s">
        <v>1508</v>
      </c>
      <c r="C3332" s="1875" t="s">
        <v>3176</v>
      </c>
      <c r="D3332" s="1876"/>
      <c r="E3332" s="1876"/>
      <c r="F3332" s="1876"/>
      <c r="G3332" s="1876"/>
      <c r="H3332" s="1876"/>
      <c r="I3332" s="1876"/>
      <c r="J3332" s="1875"/>
      <c r="K3332" s="1877">
        <v>1</v>
      </c>
      <c r="L3332" s="1878"/>
      <c r="M3332" s="1877">
        <v>1</v>
      </c>
      <c r="N3332" s="1879"/>
      <c r="O3332" s="1879"/>
      <c r="P3332" s="1878"/>
      <c r="Q3332" s="1877">
        <v>0</v>
      </c>
      <c r="R3332" s="1879"/>
      <c r="S3332" s="1879"/>
      <c r="T3332" s="1878"/>
      <c r="U3332" s="1880">
        <v>1.2493000000000001</v>
      </c>
      <c r="V3332" s="1881"/>
      <c r="W3332" s="1881"/>
      <c r="X3332" s="1881"/>
      <c r="Y3332" s="1881"/>
      <c r="Z3332" s="1882"/>
      <c r="AA3332" s="1880">
        <v>0.83930000000000005</v>
      </c>
      <c r="AB3332" s="1881"/>
      <c r="AC3332" s="1881"/>
      <c r="AD3332" s="1882"/>
      <c r="AE3332" s="1865">
        <v>1.2493000000000001</v>
      </c>
      <c r="AF3332" s="1847"/>
      <c r="AG3332" s="1847"/>
      <c r="AH3332" s="1225"/>
    </row>
    <row r="3333" spans="1:34" ht="17.45" customHeight="1">
      <c r="A3333" s="1218"/>
      <c r="B3333" s="1205" t="s">
        <v>1502</v>
      </c>
      <c r="C3333" s="1903" t="s">
        <v>3177</v>
      </c>
      <c r="D3333" s="1815"/>
      <c r="E3333" s="1815"/>
      <c r="F3333" s="1815"/>
      <c r="G3333" s="1815"/>
      <c r="H3333" s="1815"/>
      <c r="I3333" s="1815"/>
      <c r="J3333" s="1903"/>
      <c r="K3333" s="1904">
        <v>3</v>
      </c>
      <c r="L3333" s="1905"/>
      <c r="M3333" s="1904">
        <v>0.4</v>
      </c>
      <c r="N3333" s="1817"/>
      <c r="O3333" s="1817"/>
      <c r="P3333" s="1905"/>
      <c r="Q3333" s="1904">
        <v>0.6</v>
      </c>
      <c r="R3333" s="1817"/>
      <c r="S3333" s="1817"/>
      <c r="T3333" s="1905"/>
      <c r="U3333" s="1906">
        <v>1.6792</v>
      </c>
      <c r="V3333" s="1907"/>
      <c r="W3333" s="1907"/>
      <c r="X3333" s="1907"/>
      <c r="Y3333" s="1907"/>
      <c r="Z3333" s="1908"/>
      <c r="AA3333" s="1906">
        <v>1.1362000000000001</v>
      </c>
      <c r="AB3333" s="1907"/>
      <c r="AC3333" s="1907"/>
      <c r="AD3333" s="1908"/>
      <c r="AE3333" s="1909">
        <v>4.0602</v>
      </c>
      <c r="AF3333" s="1841"/>
      <c r="AG3333" s="1841"/>
      <c r="AH3333" s="1219"/>
    </row>
    <row r="3334" spans="1:34" ht="17.45" customHeight="1">
      <c r="A3334" s="1218"/>
      <c r="B3334" s="1205" t="s">
        <v>1504</v>
      </c>
      <c r="C3334" s="1903" t="s">
        <v>3001</v>
      </c>
      <c r="D3334" s="1815"/>
      <c r="E3334" s="1815"/>
      <c r="F3334" s="1815"/>
      <c r="G3334" s="1815"/>
      <c r="H3334" s="1815"/>
      <c r="I3334" s="1815"/>
      <c r="J3334" s="1903"/>
      <c r="K3334" s="1904">
        <v>4</v>
      </c>
      <c r="L3334" s="1905"/>
      <c r="M3334" s="1904">
        <v>0.86</v>
      </c>
      <c r="N3334" s="1817"/>
      <c r="O3334" s="1817"/>
      <c r="P3334" s="1905"/>
      <c r="Q3334" s="1904">
        <v>0.14000000000000001</v>
      </c>
      <c r="R3334" s="1817"/>
      <c r="S3334" s="1817"/>
      <c r="T3334" s="1905"/>
      <c r="U3334" s="1906">
        <v>0.71799999999999997</v>
      </c>
      <c r="V3334" s="1907"/>
      <c r="W3334" s="1907"/>
      <c r="X3334" s="1907"/>
      <c r="Y3334" s="1907"/>
      <c r="Z3334" s="1908"/>
      <c r="AA3334" s="1906">
        <v>0.48580000000000001</v>
      </c>
      <c r="AB3334" s="1907"/>
      <c r="AC3334" s="1907"/>
      <c r="AD3334" s="1908"/>
      <c r="AE3334" s="1909">
        <v>2.742</v>
      </c>
      <c r="AF3334" s="1841"/>
      <c r="AG3334" s="1841"/>
      <c r="AH3334" s="1219"/>
    </row>
    <row r="3335" spans="1:34" ht="16.7" customHeight="1">
      <c r="A3335" s="1220"/>
      <c r="B3335" s="1209" t="s">
        <v>1480</v>
      </c>
      <c r="C3335" s="1866" t="s">
        <v>3178</v>
      </c>
      <c r="D3335" s="1867"/>
      <c r="E3335" s="1867"/>
      <c r="F3335" s="1867"/>
      <c r="G3335" s="1867"/>
      <c r="H3335" s="1867"/>
      <c r="I3335" s="1867"/>
      <c r="J3335" s="1866"/>
      <c r="K3335" s="1868">
        <v>1</v>
      </c>
      <c r="L3335" s="1869"/>
      <c r="M3335" s="1868">
        <v>1</v>
      </c>
      <c r="N3335" s="1870"/>
      <c r="O3335" s="1870"/>
      <c r="P3335" s="1869"/>
      <c r="Q3335" s="1868">
        <v>0</v>
      </c>
      <c r="R3335" s="1870"/>
      <c r="S3335" s="1870"/>
      <c r="T3335" s="1869"/>
      <c r="U3335" s="1871">
        <v>57.763199999999998</v>
      </c>
      <c r="V3335" s="1872"/>
      <c r="W3335" s="1872"/>
      <c r="X3335" s="1872"/>
      <c r="Y3335" s="1872"/>
      <c r="Z3335" s="1873"/>
      <c r="AA3335" s="1871">
        <v>34.4236</v>
      </c>
      <c r="AB3335" s="1872"/>
      <c r="AC3335" s="1872"/>
      <c r="AD3335" s="1873"/>
      <c r="AE3335" s="1874">
        <v>57.763199999999998</v>
      </c>
      <c r="AF3335" s="1843"/>
      <c r="AG3335" s="1843"/>
      <c r="AH3335" s="1222"/>
    </row>
    <row r="3336" spans="1:34" ht="17.45" customHeight="1">
      <c r="A3336" s="1792"/>
      <c r="B3336" s="1793"/>
      <c r="C3336" s="1793"/>
      <c r="D3336" s="1793"/>
      <c r="E3336" s="1793"/>
      <c r="F3336" s="1793"/>
      <c r="G3336" s="1793"/>
      <c r="H3336" s="1793"/>
      <c r="I3336" s="1793"/>
      <c r="J3336" s="1793"/>
      <c r="K3336" s="1794" t="s">
        <v>2856</v>
      </c>
      <c r="L3336" s="1794"/>
      <c r="M3336" s="1794"/>
      <c r="N3336" s="1794"/>
      <c r="O3336" s="1794"/>
      <c r="P3336" s="1794"/>
      <c r="Q3336" s="1794"/>
      <c r="R3336" s="1794"/>
      <c r="S3336" s="1794"/>
      <c r="T3336" s="1794"/>
      <c r="U3336" s="1794"/>
      <c r="V3336" s="1794"/>
      <c r="W3336" s="1794"/>
      <c r="X3336" s="1794"/>
      <c r="Y3336" s="1794"/>
      <c r="Z3336" s="1794"/>
      <c r="AA3336" s="1795">
        <v>65.814700000000002</v>
      </c>
      <c r="AB3336" s="1795"/>
      <c r="AC3336" s="1795"/>
      <c r="AD3336" s="1795"/>
      <c r="AE3336" s="1795"/>
      <c r="AF3336" s="1795"/>
      <c r="AG3336" s="1795"/>
      <c r="AH3336" s="1213"/>
    </row>
    <row r="3337" spans="1:34" ht="16.7" customHeight="1">
      <c r="A3337" s="1801" t="s">
        <v>2857</v>
      </c>
      <c r="B3337" s="1825"/>
      <c r="C3337" s="1825"/>
      <c r="D3337" s="1825"/>
      <c r="E3337" s="1825"/>
      <c r="F3337" s="1825"/>
      <c r="G3337" s="1825"/>
      <c r="H3337" s="1825"/>
      <c r="I3337" s="1825"/>
      <c r="J3337" s="1825"/>
      <c r="K3337" s="1825"/>
      <c r="L3337" s="1825"/>
      <c r="M3337" s="1825"/>
      <c r="N3337" s="1826"/>
      <c r="O3337" s="1789" t="s">
        <v>2858</v>
      </c>
      <c r="P3337" s="1790"/>
      <c r="Q3337" s="1790"/>
      <c r="R3337" s="1790"/>
      <c r="S3337" s="1791"/>
      <c r="T3337" s="1827" t="s">
        <v>2850</v>
      </c>
      <c r="U3337" s="1790"/>
      <c r="V3337" s="1790"/>
      <c r="W3337" s="1213"/>
      <c r="X3337" s="1789" t="s">
        <v>2859</v>
      </c>
      <c r="Y3337" s="1790"/>
      <c r="Z3337" s="1790"/>
      <c r="AA3337" s="1790"/>
      <c r="AB3337" s="1790"/>
      <c r="AC3337" s="1790"/>
      <c r="AD3337" s="1791"/>
      <c r="AE3337" s="1810" t="s">
        <v>2853</v>
      </c>
      <c r="AF3337" s="1828"/>
      <c r="AG3337" s="1828"/>
      <c r="AH3337" s="1213"/>
    </row>
    <row r="3338" spans="1:34" ht="17.45" customHeight="1">
      <c r="A3338" s="1223"/>
      <c r="B3338" s="1224" t="s">
        <v>1017</v>
      </c>
      <c r="C3338" s="1875" t="s">
        <v>1018</v>
      </c>
      <c r="D3338" s="1876"/>
      <c r="E3338" s="1876"/>
      <c r="F3338" s="1876"/>
      <c r="G3338" s="1876"/>
      <c r="H3338" s="1876"/>
      <c r="I3338" s="1876"/>
      <c r="J3338" s="1876"/>
      <c r="K3338" s="1876"/>
      <c r="L3338" s="1876"/>
      <c r="M3338" s="1876"/>
      <c r="N3338" s="1875"/>
      <c r="O3338" s="1885">
        <v>0</v>
      </c>
      <c r="P3338" s="1886"/>
      <c r="Q3338" s="1886"/>
      <c r="R3338" s="1886"/>
      <c r="S3338" s="1887"/>
      <c r="T3338" s="1917">
        <v>1</v>
      </c>
      <c r="U3338" s="1886"/>
      <c r="V3338" s="1886"/>
      <c r="W3338" s="1225"/>
      <c r="X3338" s="1880">
        <v>27.6053</v>
      </c>
      <c r="Y3338" s="1881"/>
      <c r="Z3338" s="1881"/>
      <c r="AA3338" s="1881"/>
      <c r="AB3338" s="1881"/>
      <c r="AC3338" s="1881"/>
      <c r="AD3338" s="1882"/>
      <c r="AE3338" s="1865">
        <v>27.6053</v>
      </c>
      <c r="AF3338" s="1847"/>
      <c r="AG3338" s="1847"/>
      <c r="AH3338" s="1225"/>
    </row>
    <row r="3339" spans="1:34" ht="17.45" customHeight="1">
      <c r="A3339" s="1220"/>
      <c r="B3339" s="1209" t="s">
        <v>1009</v>
      </c>
      <c r="C3339" s="1866" t="s">
        <v>1010</v>
      </c>
      <c r="D3339" s="1867"/>
      <c r="E3339" s="1867"/>
      <c r="F3339" s="1867"/>
      <c r="G3339" s="1867"/>
      <c r="H3339" s="1867"/>
      <c r="I3339" s="1867"/>
      <c r="J3339" s="1867"/>
      <c r="K3339" s="1867"/>
      <c r="L3339" s="1867"/>
      <c r="M3339" s="1867"/>
      <c r="N3339" s="1866"/>
      <c r="O3339" s="1893">
        <v>0</v>
      </c>
      <c r="P3339" s="1894"/>
      <c r="Q3339" s="1894"/>
      <c r="R3339" s="1894"/>
      <c r="S3339" s="1895"/>
      <c r="T3339" s="1918">
        <v>9</v>
      </c>
      <c r="U3339" s="1894"/>
      <c r="V3339" s="1894"/>
      <c r="W3339" s="1222"/>
      <c r="X3339" s="1871">
        <v>22.268799999999999</v>
      </c>
      <c r="Y3339" s="1872"/>
      <c r="Z3339" s="1872"/>
      <c r="AA3339" s="1872"/>
      <c r="AB3339" s="1872"/>
      <c r="AC3339" s="1872"/>
      <c r="AD3339" s="1873"/>
      <c r="AE3339" s="1874">
        <v>200.41919999999999</v>
      </c>
      <c r="AF3339" s="1843"/>
      <c r="AG3339" s="1843"/>
      <c r="AH3339" s="1222"/>
    </row>
    <row r="3340" spans="1:34" ht="16.7" customHeight="1">
      <c r="A3340" s="1792"/>
      <c r="B3340" s="1778"/>
      <c r="C3340" s="1778"/>
      <c r="D3340" s="1778"/>
      <c r="E3340" s="1778"/>
      <c r="F3340" s="1778"/>
      <c r="G3340" s="1778"/>
      <c r="H3340" s="1778"/>
      <c r="I3340" s="1846" t="s">
        <v>2860</v>
      </c>
      <c r="J3340" s="1846"/>
      <c r="K3340" s="1846"/>
      <c r="L3340" s="1846"/>
      <c r="M3340" s="1846"/>
      <c r="N3340" s="1846"/>
      <c r="O3340" s="1846"/>
      <c r="P3340" s="1846"/>
      <c r="Q3340" s="1846"/>
      <c r="R3340" s="1846"/>
      <c r="S3340" s="1846"/>
      <c r="T3340" s="1846"/>
      <c r="U3340" s="1846"/>
      <c r="V3340" s="1846"/>
      <c r="W3340" s="1846"/>
      <c r="X3340" s="1846"/>
      <c r="Y3340" s="1846"/>
      <c r="Z3340" s="1793"/>
      <c r="AA3340" s="1847">
        <v>228.02449999999999</v>
      </c>
      <c r="AB3340" s="1847"/>
      <c r="AC3340" s="1847"/>
      <c r="AD3340" s="1847"/>
      <c r="AE3340" s="1847"/>
      <c r="AF3340" s="1847"/>
      <c r="AG3340" s="1847"/>
      <c r="AH3340" s="1814"/>
    </row>
    <row r="3341" spans="1:34" ht="17.45" customHeight="1">
      <c r="A3341" s="1844"/>
      <c r="B3341" s="1309"/>
      <c r="C3341" s="1309"/>
      <c r="D3341" s="1309"/>
      <c r="E3341" s="1309"/>
      <c r="F3341" s="1309"/>
      <c r="G3341" s="1309"/>
      <c r="H3341" s="1309"/>
      <c r="I3341" s="1840" t="s">
        <v>2861</v>
      </c>
      <c r="J3341" s="1840"/>
      <c r="K3341" s="1840"/>
      <c r="L3341" s="1840"/>
      <c r="M3341" s="1840"/>
      <c r="N3341" s="1840"/>
      <c r="O3341" s="1840"/>
      <c r="P3341" s="1840"/>
      <c r="Q3341" s="1840"/>
      <c r="R3341" s="1840"/>
      <c r="S3341" s="1840"/>
      <c r="T3341" s="1840"/>
      <c r="U3341" s="1840"/>
      <c r="V3341" s="1840"/>
      <c r="W3341" s="1840"/>
      <c r="X3341" s="1840"/>
      <c r="Y3341" s="1840"/>
      <c r="Z3341" s="1309"/>
      <c r="AA3341" s="1841">
        <v>293.83920000000001</v>
      </c>
      <c r="AB3341" s="1841"/>
      <c r="AC3341" s="1841"/>
      <c r="AD3341" s="1841"/>
      <c r="AE3341" s="1841"/>
      <c r="AF3341" s="1841"/>
      <c r="AG3341" s="1841"/>
      <c r="AH3341" s="1782"/>
    </row>
    <row r="3342" spans="1:34" ht="17.45" customHeight="1">
      <c r="A3342" s="1844"/>
      <c r="B3342" s="1309"/>
      <c r="C3342" s="1309"/>
      <c r="D3342" s="1309"/>
      <c r="E3342" s="1309"/>
      <c r="F3342" s="1309"/>
      <c r="G3342" s="1309"/>
      <c r="H3342" s="1309"/>
      <c r="I3342" s="1840" t="s">
        <v>2862</v>
      </c>
      <c r="J3342" s="1840"/>
      <c r="K3342" s="1840"/>
      <c r="L3342" s="1840"/>
      <c r="M3342" s="1840"/>
      <c r="N3342" s="1840"/>
      <c r="O3342" s="1840"/>
      <c r="P3342" s="1840"/>
      <c r="Q3342" s="1840"/>
      <c r="R3342" s="1840"/>
      <c r="S3342" s="1840"/>
      <c r="T3342" s="1840"/>
      <c r="U3342" s="1840"/>
      <c r="V3342" s="1840"/>
      <c r="W3342" s="1840"/>
      <c r="X3342" s="1840"/>
      <c r="Y3342" s="1840"/>
      <c r="Z3342" s="1309"/>
      <c r="AA3342" s="1841">
        <v>76.2624</v>
      </c>
      <c r="AB3342" s="1841"/>
      <c r="AC3342" s="1841"/>
      <c r="AD3342" s="1841"/>
      <c r="AE3342" s="1841"/>
      <c r="AF3342" s="1841"/>
      <c r="AG3342" s="1841"/>
      <c r="AH3342" s="1782"/>
    </row>
    <row r="3343" spans="1:34" ht="16.7" customHeight="1">
      <c r="A3343" s="1844"/>
      <c r="B3343" s="1309"/>
      <c r="C3343" s="1309"/>
      <c r="D3343" s="1309"/>
      <c r="E3343" s="1309"/>
      <c r="F3343" s="1309"/>
      <c r="G3343" s="1309"/>
      <c r="H3343" s="1309"/>
      <c r="I3343" s="1840" t="s">
        <v>2863</v>
      </c>
      <c r="J3343" s="1840"/>
      <c r="K3343" s="1840"/>
      <c r="L3343" s="1840"/>
      <c r="M3343" s="1840"/>
      <c r="N3343" s="1840"/>
      <c r="O3343" s="1840"/>
      <c r="P3343" s="1840"/>
      <c r="Q3343" s="1840"/>
      <c r="R3343" s="1840"/>
      <c r="S3343" s="1840"/>
      <c r="T3343" s="1840"/>
      <c r="U3343" s="1840"/>
      <c r="V3343" s="1840"/>
      <c r="W3343" s="1840"/>
      <c r="X3343" s="1840"/>
      <c r="Y3343" s="1840"/>
      <c r="Z3343" s="1309"/>
      <c r="AA3343" s="1841">
        <v>0</v>
      </c>
      <c r="AB3343" s="1841"/>
      <c r="AC3343" s="1841"/>
      <c r="AD3343" s="1841"/>
      <c r="AE3343" s="1841"/>
      <c r="AF3343" s="1841"/>
      <c r="AG3343" s="1841"/>
      <c r="AH3343" s="1782"/>
    </row>
    <row r="3344" spans="1:34" ht="17.45" customHeight="1">
      <c r="A3344" s="1845"/>
      <c r="B3344" s="1799"/>
      <c r="C3344" s="1799"/>
      <c r="D3344" s="1799"/>
      <c r="E3344" s="1799"/>
      <c r="F3344" s="1799"/>
      <c r="G3344" s="1799"/>
      <c r="H3344" s="1799"/>
      <c r="I3344" s="1842" t="s">
        <v>2864</v>
      </c>
      <c r="J3344" s="1842"/>
      <c r="K3344" s="1842"/>
      <c r="L3344" s="1842"/>
      <c r="M3344" s="1842"/>
      <c r="N3344" s="1842"/>
      <c r="O3344" s="1842"/>
      <c r="P3344" s="1842"/>
      <c r="Q3344" s="1842"/>
      <c r="R3344" s="1842"/>
      <c r="S3344" s="1842"/>
      <c r="T3344" s="1842"/>
      <c r="U3344" s="1842"/>
      <c r="V3344" s="1842"/>
      <c r="W3344" s="1842"/>
      <c r="X3344" s="1842"/>
      <c r="Y3344" s="1842"/>
      <c r="Z3344" s="1799"/>
      <c r="AA3344" s="1843">
        <v>0</v>
      </c>
      <c r="AB3344" s="1843"/>
      <c r="AC3344" s="1843"/>
      <c r="AD3344" s="1843"/>
      <c r="AE3344" s="1843"/>
      <c r="AF3344" s="1843"/>
      <c r="AG3344" s="1843"/>
      <c r="AH3344" s="1800"/>
    </row>
    <row r="3345" spans="1:34" ht="16.7" customHeight="1">
      <c r="A3345" s="1801" t="s">
        <v>2865</v>
      </c>
      <c r="B3345" s="1825"/>
      <c r="C3345" s="1825"/>
      <c r="D3345" s="1825"/>
      <c r="E3345" s="1825"/>
      <c r="F3345" s="1825"/>
      <c r="G3345" s="1825"/>
      <c r="H3345" s="1825"/>
      <c r="I3345" s="1825"/>
      <c r="J3345" s="1825"/>
      <c r="K3345" s="1825"/>
      <c r="L3345" s="1825"/>
      <c r="M3345" s="1825"/>
      <c r="N3345" s="1826"/>
      <c r="O3345" s="1789" t="s">
        <v>2850</v>
      </c>
      <c r="P3345" s="1790"/>
      <c r="Q3345" s="1790"/>
      <c r="R3345" s="1790"/>
      <c r="S3345" s="1791"/>
      <c r="T3345" s="1827" t="s">
        <v>754</v>
      </c>
      <c r="U3345" s="1790"/>
      <c r="V3345" s="1790"/>
      <c r="W3345" s="1213"/>
      <c r="X3345" s="1789" t="s">
        <v>2866</v>
      </c>
      <c r="Y3345" s="1790"/>
      <c r="Z3345" s="1790"/>
      <c r="AA3345" s="1790"/>
      <c r="AB3345" s="1790"/>
      <c r="AC3345" s="1790"/>
      <c r="AD3345" s="1791"/>
      <c r="AE3345" s="1810" t="s">
        <v>2867</v>
      </c>
      <c r="AF3345" s="1828"/>
      <c r="AG3345" s="1828"/>
      <c r="AH3345" s="1213"/>
    </row>
    <row r="3346" spans="1:34" ht="17.45" customHeight="1">
      <c r="A3346" s="1223"/>
      <c r="B3346" s="1224" t="s">
        <v>3179</v>
      </c>
      <c r="C3346" s="1875" t="s">
        <v>3180</v>
      </c>
      <c r="D3346" s="1876"/>
      <c r="E3346" s="1876"/>
      <c r="F3346" s="1876"/>
      <c r="G3346" s="1876"/>
      <c r="H3346" s="1876"/>
      <c r="I3346" s="1876"/>
      <c r="J3346" s="1876"/>
      <c r="K3346" s="1876"/>
      <c r="L3346" s="1876"/>
      <c r="M3346" s="1876"/>
      <c r="N3346" s="1875"/>
      <c r="O3346" s="1885">
        <v>1.0570999999999999</v>
      </c>
      <c r="P3346" s="1886"/>
      <c r="Q3346" s="1886"/>
      <c r="R3346" s="1886"/>
      <c r="S3346" s="1887"/>
      <c r="T3346" s="1888" t="s">
        <v>2612</v>
      </c>
      <c r="U3346" s="1889"/>
      <c r="V3346" s="1889"/>
      <c r="W3346" s="1225"/>
      <c r="X3346" s="1890">
        <v>7.2340999999999998</v>
      </c>
      <c r="Y3346" s="1891"/>
      <c r="Z3346" s="1891"/>
      <c r="AA3346" s="1891"/>
      <c r="AB3346" s="1891"/>
      <c r="AC3346" s="1891"/>
      <c r="AD3346" s="1892"/>
      <c r="AE3346" s="1865">
        <v>7.6471999999999998</v>
      </c>
      <c r="AF3346" s="1847"/>
      <c r="AG3346" s="1847"/>
      <c r="AH3346" s="1225"/>
    </row>
    <row r="3347" spans="1:34" ht="17.45" customHeight="1">
      <c r="A3347" s="1218"/>
      <c r="B3347" s="1205" t="s">
        <v>3181</v>
      </c>
      <c r="C3347" s="1903" t="s">
        <v>3182</v>
      </c>
      <c r="D3347" s="1815"/>
      <c r="E3347" s="1815"/>
      <c r="F3347" s="1815"/>
      <c r="G3347" s="1815"/>
      <c r="H3347" s="1815"/>
      <c r="I3347" s="1815"/>
      <c r="J3347" s="1815"/>
      <c r="K3347" s="1815"/>
      <c r="L3347" s="1815"/>
      <c r="M3347" s="1815"/>
      <c r="N3347" s="1903"/>
      <c r="O3347" s="1910">
        <v>0.59362999999999999</v>
      </c>
      <c r="P3347" s="1911"/>
      <c r="Q3347" s="1911"/>
      <c r="R3347" s="1911"/>
      <c r="S3347" s="1912"/>
      <c r="T3347" s="1913" t="s">
        <v>497</v>
      </c>
      <c r="U3347" s="1796"/>
      <c r="V3347" s="1796"/>
      <c r="W3347" s="1219"/>
      <c r="X3347" s="1914">
        <v>43.45</v>
      </c>
      <c r="Y3347" s="1915"/>
      <c r="Z3347" s="1915"/>
      <c r="AA3347" s="1915"/>
      <c r="AB3347" s="1915"/>
      <c r="AC3347" s="1915"/>
      <c r="AD3347" s="1916"/>
      <c r="AE3347" s="1909">
        <v>25.793199999999999</v>
      </c>
      <c r="AF3347" s="1841"/>
      <c r="AG3347" s="1841"/>
      <c r="AH3347" s="1219"/>
    </row>
    <row r="3348" spans="1:34" ht="16.7" customHeight="1">
      <c r="A3348" s="1218"/>
      <c r="B3348" s="1205" t="s">
        <v>2972</v>
      </c>
      <c r="C3348" s="1903" t="s">
        <v>2973</v>
      </c>
      <c r="D3348" s="1815"/>
      <c r="E3348" s="1815"/>
      <c r="F3348" s="1815"/>
      <c r="G3348" s="1815"/>
      <c r="H3348" s="1815"/>
      <c r="I3348" s="1815"/>
      <c r="J3348" s="1815"/>
      <c r="K3348" s="1815"/>
      <c r="L3348" s="1815"/>
      <c r="M3348" s="1815"/>
      <c r="N3348" s="1903"/>
      <c r="O3348" s="1910">
        <v>0.36753999999999998</v>
      </c>
      <c r="P3348" s="1911"/>
      <c r="Q3348" s="1911"/>
      <c r="R3348" s="1911"/>
      <c r="S3348" s="1912"/>
      <c r="T3348" s="1913" t="s">
        <v>497</v>
      </c>
      <c r="U3348" s="1796"/>
      <c r="V3348" s="1796"/>
      <c r="W3348" s="1219"/>
      <c r="X3348" s="1914">
        <v>113.38</v>
      </c>
      <c r="Y3348" s="1915"/>
      <c r="Z3348" s="1915"/>
      <c r="AA3348" s="1915"/>
      <c r="AB3348" s="1915"/>
      <c r="AC3348" s="1915"/>
      <c r="AD3348" s="1916"/>
      <c r="AE3348" s="1909">
        <v>41.671700000000001</v>
      </c>
      <c r="AF3348" s="1841"/>
      <c r="AG3348" s="1841"/>
      <c r="AH3348" s="1219"/>
    </row>
    <row r="3349" spans="1:34" ht="17.45" customHeight="1">
      <c r="A3349" s="1218"/>
      <c r="B3349" s="1205" t="s">
        <v>2974</v>
      </c>
      <c r="C3349" s="1903" t="s">
        <v>2975</v>
      </c>
      <c r="D3349" s="1815"/>
      <c r="E3349" s="1815"/>
      <c r="F3349" s="1815"/>
      <c r="G3349" s="1815"/>
      <c r="H3349" s="1815"/>
      <c r="I3349" s="1815"/>
      <c r="J3349" s="1815"/>
      <c r="K3349" s="1815"/>
      <c r="L3349" s="1815"/>
      <c r="M3349" s="1815"/>
      <c r="N3349" s="1903"/>
      <c r="O3349" s="1910">
        <v>0.36753999999999998</v>
      </c>
      <c r="P3349" s="1911"/>
      <c r="Q3349" s="1911"/>
      <c r="R3349" s="1911"/>
      <c r="S3349" s="1912"/>
      <c r="T3349" s="1913" t="s">
        <v>497</v>
      </c>
      <c r="U3349" s="1796"/>
      <c r="V3349" s="1796"/>
      <c r="W3349" s="1219"/>
      <c r="X3349" s="1914">
        <v>105.26</v>
      </c>
      <c r="Y3349" s="1915"/>
      <c r="Z3349" s="1915"/>
      <c r="AA3349" s="1915"/>
      <c r="AB3349" s="1915"/>
      <c r="AC3349" s="1915"/>
      <c r="AD3349" s="1916"/>
      <c r="AE3349" s="1909">
        <v>38.6873</v>
      </c>
      <c r="AF3349" s="1841"/>
      <c r="AG3349" s="1841"/>
      <c r="AH3349" s="1219"/>
    </row>
    <row r="3350" spans="1:34" ht="17.45" customHeight="1">
      <c r="A3350" s="1220"/>
      <c r="B3350" s="1209" t="s">
        <v>3183</v>
      </c>
      <c r="C3350" s="1866" t="s">
        <v>3184</v>
      </c>
      <c r="D3350" s="1867"/>
      <c r="E3350" s="1867"/>
      <c r="F3350" s="1867"/>
      <c r="G3350" s="1867"/>
      <c r="H3350" s="1867"/>
      <c r="I3350" s="1867"/>
      <c r="J3350" s="1867"/>
      <c r="K3350" s="1867"/>
      <c r="L3350" s="1867"/>
      <c r="M3350" s="1867"/>
      <c r="N3350" s="1866"/>
      <c r="O3350" s="1893">
        <v>352.36529000000002</v>
      </c>
      <c r="P3350" s="1894"/>
      <c r="Q3350" s="1894"/>
      <c r="R3350" s="1894"/>
      <c r="S3350" s="1895"/>
      <c r="T3350" s="1896" t="s">
        <v>2612</v>
      </c>
      <c r="U3350" s="1897"/>
      <c r="V3350" s="1897"/>
      <c r="W3350" s="1222"/>
      <c r="X3350" s="1898">
        <v>0.64200000000000002</v>
      </c>
      <c r="Y3350" s="1899"/>
      <c r="Z3350" s="1899"/>
      <c r="AA3350" s="1899"/>
      <c r="AB3350" s="1899"/>
      <c r="AC3350" s="1899"/>
      <c r="AD3350" s="1900"/>
      <c r="AE3350" s="1874">
        <v>226.21850000000001</v>
      </c>
      <c r="AF3350" s="1843"/>
      <c r="AG3350" s="1843"/>
      <c r="AH3350" s="1222"/>
    </row>
    <row r="3351" spans="1:34" ht="16.7" customHeight="1">
      <c r="A3351" s="1792"/>
      <c r="B3351" s="1793"/>
      <c r="C3351" s="1793"/>
      <c r="D3351" s="1793"/>
      <c r="E3351" s="1793"/>
      <c r="F3351" s="1793"/>
      <c r="G3351" s="1793"/>
      <c r="H3351" s="1793"/>
      <c r="I3351" s="1794" t="s">
        <v>2869</v>
      </c>
      <c r="J3351" s="1794"/>
      <c r="K3351" s="1794"/>
      <c r="L3351" s="1794"/>
      <c r="M3351" s="1794"/>
      <c r="N3351" s="1794"/>
      <c r="O3351" s="1794"/>
      <c r="P3351" s="1794"/>
      <c r="Q3351" s="1794"/>
      <c r="R3351" s="1794"/>
      <c r="S3351" s="1794"/>
      <c r="T3351" s="1794"/>
      <c r="U3351" s="1794"/>
      <c r="V3351" s="1794"/>
      <c r="W3351" s="1794"/>
      <c r="X3351" s="1794"/>
      <c r="Y3351" s="1794"/>
      <c r="Z3351" s="1214"/>
      <c r="AA3351" s="1795">
        <v>340.0179</v>
      </c>
      <c r="AB3351" s="1795"/>
      <c r="AC3351" s="1795"/>
      <c r="AD3351" s="1795"/>
      <c r="AE3351" s="1795"/>
      <c r="AF3351" s="1795"/>
      <c r="AG3351" s="1795"/>
      <c r="AH3351" s="1213"/>
    </row>
    <row r="3352" spans="1:34" ht="17.45" customHeight="1">
      <c r="A3352" s="1801" t="s">
        <v>2870</v>
      </c>
      <c r="B3352" s="1825"/>
      <c r="C3352" s="1825"/>
      <c r="D3352" s="1825"/>
      <c r="E3352" s="1825"/>
      <c r="F3352" s="1825"/>
      <c r="G3352" s="1825"/>
      <c r="H3352" s="1825"/>
      <c r="I3352" s="1825"/>
      <c r="J3352" s="1825"/>
      <c r="K3352" s="1825"/>
      <c r="L3352" s="1825"/>
      <c r="M3352" s="1825"/>
      <c r="N3352" s="1826"/>
      <c r="O3352" s="1789" t="s">
        <v>2850</v>
      </c>
      <c r="P3352" s="1790"/>
      <c r="Q3352" s="1790"/>
      <c r="R3352" s="1790"/>
      <c r="S3352" s="1791"/>
      <c r="T3352" s="1827" t="s">
        <v>754</v>
      </c>
      <c r="U3352" s="1790"/>
      <c r="V3352" s="1790"/>
      <c r="W3352" s="1213"/>
      <c r="X3352" s="1789" t="s">
        <v>2866</v>
      </c>
      <c r="Y3352" s="1790"/>
      <c r="Z3352" s="1790"/>
      <c r="AA3352" s="1790"/>
      <c r="AB3352" s="1790"/>
      <c r="AC3352" s="1790"/>
      <c r="AD3352" s="1791"/>
      <c r="AE3352" s="1810" t="s">
        <v>2867</v>
      </c>
      <c r="AF3352" s="1828"/>
      <c r="AG3352" s="1828"/>
      <c r="AH3352" s="1213"/>
    </row>
    <row r="3353" spans="1:34" ht="16.7" customHeight="1">
      <c r="A3353" s="1792"/>
      <c r="B3353" s="1793"/>
      <c r="C3353" s="1793"/>
      <c r="D3353" s="1793"/>
      <c r="E3353" s="1793"/>
      <c r="F3353" s="1793"/>
      <c r="G3353" s="1793"/>
      <c r="H3353" s="1793"/>
      <c r="I3353" s="1794" t="s">
        <v>2871</v>
      </c>
      <c r="J3353" s="1794"/>
      <c r="K3353" s="1794"/>
      <c r="L3353" s="1794"/>
      <c r="M3353" s="1794"/>
      <c r="N3353" s="1794"/>
      <c r="O3353" s="1794"/>
      <c r="P3353" s="1794"/>
      <c r="Q3353" s="1794"/>
      <c r="R3353" s="1794"/>
      <c r="S3353" s="1794"/>
      <c r="T3353" s="1794"/>
      <c r="U3353" s="1794"/>
      <c r="V3353" s="1794"/>
      <c r="W3353" s="1794"/>
      <c r="X3353" s="1794"/>
      <c r="Y3353" s="1794"/>
      <c r="Z3353" s="1214"/>
      <c r="AA3353" s="1795">
        <v>0</v>
      </c>
      <c r="AB3353" s="1795"/>
      <c r="AC3353" s="1795"/>
      <c r="AD3353" s="1795"/>
      <c r="AE3353" s="1795"/>
      <c r="AF3353" s="1795"/>
      <c r="AG3353" s="1795"/>
      <c r="AH3353" s="1213"/>
    </row>
    <row r="3354" spans="1:34" ht="17.45" customHeight="1">
      <c r="A3354" s="1801" t="s">
        <v>2872</v>
      </c>
      <c r="B3354" s="1825"/>
      <c r="C3354" s="1825"/>
      <c r="D3354" s="1825"/>
      <c r="E3354" s="1825"/>
      <c r="F3354" s="1825"/>
      <c r="G3354" s="1825"/>
      <c r="H3354" s="1825"/>
      <c r="I3354" s="1825"/>
      <c r="J3354" s="1825"/>
      <c r="K3354" s="1825"/>
      <c r="L3354" s="1825"/>
      <c r="M3354" s="1825"/>
      <c r="N3354" s="1826"/>
      <c r="O3354" s="1789" t="s">
        <v>2850</v>
      </c>
      <c r="P3354" s="1790"/>
      <c r="Q3354" s="1790"/>
      <c r="R3354" s="1790"/>
      <c r="S3354" s="1791"/>
      <c r="T3354" s="1827" t="s">
        <v>754</v>
      </c>
      <c r="U3354" s="1790"/>
      <c r="V3354" s="1790"/>
      <c r="W3354" s="1213"/>
      <c r="X3354" s="1789" t="s">
        <v>2866</v>
      </c>
      <c r="Y3354" s="1790"/>
      <c r="Z3354" s="1790"/>
      <c r="AA3354" s="1790"/>
      <c r="AB3354" s="1790"/>
      <c r="AC3354" s="1790"/>
      <c r="AD3354" s="1791"/>
      <c r="AE3354" s="1810" t="s">
        <v>2867</v>
      </c>
      <c r="AF3354" s="1828"/>
      <c r="AG3354" s="1828"/>
      <c r="AH3354" s="1213"/>
    </row>
    <row r="3355" spans="1:34" ht="17.45" customHeight="1">
      <c r="A3355" s="1901" t="s">
        <v>3185</v>
      </c>
      <c r="B3355" s="1902"/>
      <c r="C3355" s="1902"/>
      <c r="D3355" s="1902"/>
      <c r="E3355" s="1902"/>
      <c r="F3355" s="1875" t="s">
        <v>3186</v>
      </c>
      <c r="G3355" s="1876"/>
      <c r="H3355" s="1876"/>
      <c r="I3355" s="1876"/>
      <c r="J3355" s="1876"/>
      <c r="K3355" s="1876"/>
      <c r="L3355" s="1876"/>
      <c r="M3355" s="1876"/>
      <c r="N3355" s="1875"/>
      <c r="O3355" s="1885">
        <v>0.89044999999999996</v>
      </c>
      <c r="P3355" s="1886"/>
      <c r="Q3355" s="1886"/>
      <c r="R3355" s="1886"/>
      <c r="S3355" s="1887"/>
      <c r="T3355" s="1888" t="s">
        <v>109</v>
      </c>
      <c r="U3355" s="1889"/>
      <c r="V3355" s="1889"/>
      <c r="W3355" s="1225"/>
      <c r="X3355" s="1890">
        <v>1.8</v>
      </c>
      <c r="Y3355" s="1891"/>
      <c r="Z3355" s="1891"/>
      <c r="AA3355" s="1891"/>
      <c r="AB3355" s="1891"/>
      <c r="AC3355" s="1891"/>
      <c r="AD3355" s="1892"/>
      <c r="AE3355" s="1865">
        <v>1.6028</v>
      </c>
      <c r="AF3355" s="1847"/>
      <c r="AG3355" s="1847"/>
      <c r="AH3355" s="1225"/>
    </row>
    <row r="3356" spans="1:34" ht="16.7" customHeight="1">
      <c r="A3356" s="1787" t="s">
        <v>3187</v>
      </c>
      <c r="B3356" s="1788"/>
      <c r="C3356" s="1788"/>
      <c r="D3356" s="1788"/>
      <c r="E3356" s="1788"/>
      <c r="F3356" s="1903" t="s">
        <v>3188</v>
      </c>
      <c r="G3356" s="1815"/>
      <c r="H3356" s="1815"/>
      <c r="I3356" s="1815"/>
      <c r="J3356" s="1815"/>
      <c r="K3356" s="1815"/>
      <c r="L3356" s="1815"/>
      <c r="M3356" s="1815"/>
      <c r="N3356" s="1903"/>
      <c r="O3356" s="1910">
        <v>0.35237000000000002</v>
      </c>
      <c r="P3356" s="1911"/>
      <c r="Q3356" s="1911"/>
      <c r="R3356" s="1911"/>
      <c r="S3356" s="1912"/>
      <c r="T3356" s="1913" t="s">
        <v>109</v>
      </c>
      <c r="U3356" s="1796"/>
      <c r="V3356" s="1796"/>
      <c r="W3356" s="1219"/>
      <c r="X3356" s="1914">
        <v>33.54</v>
      </c>
      <c r="Y3356" s="1915"/>
      <c r="Z3356" s="1915"/>
      <c r="AA3356" s="1915"/>
      <c r="AB3356" s="1915"/>
      <c r="AC3356" s="1915"/>
      <c r="AD3356" s="1916"/>
      <c r="AE3356" s="1909">
        <v>11.8185</v>
      </c>
      <c r="AF3356" s="1841"/>
      <c r="AG3356" s="1841"/>
      <c r="AH3356" s="1219"/>
    </row>
    <row r="3357" spans="1:34" ht="17.45" customHeight="1">
      <c r="A3357" s="1787" t="s">
        <v>2980</v>
      </c>
      <c r="B3357" s="1788"/>
      <c r="C3357" s="1788"/>
      <c r="D3357" s="1788"/>
      <c r="E3357" s="1788"/>
      <c r="F3357" s="1903" t="s">
        <v>2981</v>
      </c>
      <c r="G3357" s="1815"/>
      <c r="H3357" s="1815"/>
      <c r="I3357" s="1815"/>
      <c r="J3357" s="1815"/>
      <c r="K3357" s="1815"/>
      <c r="L3357" s="1815"/>
      <c r="M3357" s="1815"/>
      <c r="N3357" s="1903"/>
      <c r="O3357" s="1910">
        <v>0.55130999999999997</v>
      </c>
      <c r="P3357" s="1911"/>
      <c r="Q3357" s="1911"/>
      <c r="R3357" s="1911"/>
      <c r="S3357" s="1912"/>
      <c r="T3357" s="1913" t="s">
        <v>109</v>
      </c>
      <c r="U3357" s="1796"/>
      <c r="V3357" s="1796"/>
      <c r="W3357" s="1219"/>
      <c r="X3357" s="1914">
        <v>1.8</v>
      </c>
      <c r="Y3357" s="1915"/>
      <c r="Z3357" s="1915"/>
      <c r="AA3357" s="1915"/>
      <c r="AB3357" s="1915"/>
      <c r="AC3357" s="1915"/>
      <c r="AD3357" s="1916"/>
      <c r="AE3357" s="1909">
        <v>0.99239999999999995</v>
      </c>
      <c r="AF3357" s="1841"/>
      <c r="AG3357" s="1841"/>
      <c r="AH3357" s="1219"/>
    </row>
    <row r="3358" spans="1:34" ht="17.45" customHeight="1">
      <c r="A3358" s="1787" t="s">
        <v>2982</v>
      </c>
      <c r="B3358" s="1788"/>
      <c r="C3358" s="1788"/>
      <c r="D3358" s="1788"/>
      <c r="E3358" s="1788"/>
      <c r="F3358" s="1903" t="s">
        <v>2983</v>
      </c>
      <c r="G3358" s="1815"/>
      <c r="H3358" s="1815"/>
      <c r="I3358" s="1815"/>
      <c r="J3358" s="1815"/>
      <c r="K3358" s="1815"/>
      <c r="L3358" s="1815"/>
      <c r="M3358" s="1815"/>
      <c r="N3358" s="1903"/>
      <c r="O3358" s="1910">
        <v>0.55130999999999997</v>
      </c>
      <c r="P3358" s="1911"/>
      <c r="Q3358" s="1911"/>
      <c r="R3358" s="1911"/>
      <c r="S3358" s="1912"/>
      <c r="T3358" s="1913" t="s">
        <v>109</v>
      </c>
      <c r="U3358" s="1796"/>
      <c r="V3358" s="1796"/>
      <c r="W3358" s="1219"/>
      <c r="X3358" s="1914">
        <v>1.8</v>
      </c>
      <c r="Y3358" s="1915"/>
      <c r="Z3358" s="1915"/>
      <c r="AA3358" s="1915"/>
      <c r="AB3358" s="1915"/>
      <c r="AC3358" s="1915"/>
      <c r="AD3358" s="1916"/>
      <c r="AE3358" s="1909">
        <v>0.99239999999999995</v>
      </c>
      <c r="AF3358" s="1841"/>
      <c r="AG3358" s="1841"/>
      <c r="AH3358" s="1219"/>
    </row>
    <row r="3359" spans="1:34" ht="16.7" customHeight="1">
      <c r="A3359" s="1819" t="s">
        <v>3189</v>
      </c>
      <c r="B3359" s="1820"/>
      <c r="C3359" s="1820"/>
      <c r="D3359" s="1820"/>
      <c r="E3359" s="1820"/>
      <c r="F3359" s="1866" t="s">
        <v>3190</v>
      </c>
      <c r="G3359" s="1867"/>
      <c r="H3359" s="1867"/>
      <c r="I3359" s="1867"/>
      <c r="J3359" s="1867"/>
      <c r="K3359" s="1867"/>
      <c r="L3359" s="1867"/>
      <c r="M3359" s="1867"/>
      <c r="N3359" s="1866"/>
      <c r="O3359" s="1893">
        <v>1.06E-3</v>
      </c>
      <c r="P3359" s="1894"/>
      <c r="Q3359" s="1894"/>
      <c r="R3359" s="1894"/>
      <c r="S3359" s="1895"/>
      <c r="T3359" s="1896" t="s">
        <v>109</v>
      </c>
      <c r="U3359" s="1897"/>
      <c r="V3359" s="1897"/>
      <c r="W3359" s="1222"/>
      <c r="X3359" s="1898">
        <v>33.54</v>
      </c>
      <c r="Y3359" s="1899"/>
      <c r="Z3359" s="1899"/>
      <c r="AA3359" s="1899"/>
      <c r="AB3359" s="1899"/>
      <c r="AC3359" s="1899"/>
      <c r="AD3359" s="1900"/>
      <c r="AE3359" s="1874">
        <v>3.56E-2</v>
      </c>
      <c r="AF3359" s="1843"/>
      <c r="AG3359" s="1843"/>
      <c r="AH3359" s="1222"/>
    </row>
    <row r="3360" spans="1:34" ht="17.45" customHeight="1">
      <c r="A3360" s="1792"/>
      <c r="B3360" s="1793"/>
      <c r="C3360" s="1793"/>
      <c r="D3360" s="1793"/>
      <c r="E3360" s="1793"/>
      <c r="F3360" s="1793"/>
      <c r="G3360" s="1793"/>
      <c r="H3360" s="1793"/>
      <c r="I3360" s="1793"/>
      <c r="J3360" s="1793"/>
      <c r="K3360" s="1794" t="s">
        <v>2873</v>
      </c>
      <c r="L3360" s="1794"/>
      <c r="M3360" s="1794"/>
      <c r="N3360" s="1794"/>
      <c r="O3360" s="1794"/>
      <c r="P3360" s="1794"/>
      <c r="Q3360" s="1794"/>
      <c r="R3360" s="1794"/>
      <c r="S3360" s="1794"/>
      <c r="T3360" s="1794"/>
      <c r="U3360" s="1794"/>
      <c r="V3360" s="1794"/>
      <c r="W3360" s="1794"/>
      <c r="X3360" s="1794"/>
      <c r="Y3360" s="1794"/>
      <c r="Z3360" s="1794"/>
      <c r="AA3360" s="1794"/>
      <c r="AB3360" s="1214"/>
      <c r="AC3360" s="1795">
        <v>15.441700000000001</v>
      </c>
      <c r="AD3360" s="1795"/>
      <c r="AE3360" s="1795"/>
      <c r="AF3360" s="1795"/>
      <c r="AG3360" s="1795"/>
      <c r="AH3360" s="1213"/>
    </row>
    <row r="3361" spans="1:34" ht="16.7" customHeight="1">
      <c r="A3361" s="1801" t="s">
        <v>2874</v>
      </c>
      <c r="B3361" s="1825"/>
      <c r="C3361" s="1825"/>
      <c r="D3361" s="1825"/>
      <c r="E3361" s="1825"/>
      <c r="F3361" s="1825"/>
      <c r="G3361" s="1825"/>
      <c r="H3361" s="1825"/>
      <c r="I3361" s="1825"/>
      <c r="J3361" s="1826"/>
      <c r="K3361" s="1789" t="s">
        <v>2850</v>
      </c>
      <c r="L3361" s="1791"/>
      <c r="M3361" s="1855" t="s">
        <v>2875</v>
      </c>
      <c r="N3361" s="1856"/>
      <c r="O3361" s="1857"/>
      <c r="P3361" s="1855" t="s">
        <v>2876</v>
      </c>
      <c r="Q3361" s="1856"/>
      <c r="R3361" s="1857"/>
      <c r="S3361" s="1855" t="s">
        <v>2877</v>
      </c>
      <c r="T3361" s="1857"/>
      <c r="U3361" s="1789" t="s">
        <v>2878</v>
      </c>
      <c r="V3361" s="1790"/>
      <c r="W3361" s="1791"/>
      <c r="X3361" s="1789" t="s">
        <v>2879</v>
      </c>
      <c r="Y3361" s="1790"/>
      <c r="Z3361" s="1790"/>
      <c r="AA3361" s="1790"/>
      <c r="AB3361" s="1791"/>
      <c r="AC3361" s="1789" t="s">
        <v>2880</v>
      </c>
      <c r="AD3361" s="1791"/>
      <c r="AE3361" s="1810" t="s">
        <v>2867</v>
      </c>
      <c r="AF3361" s="1828"/>
      <c r="AG3361" s="1828"/>
      <c r="AH3361" s="1213"/>
    </row>
    <row r="3362" spans="1:34" ht="17.45" customHeight="1">
      <c r="A3362" s="1901" t="s">
        <v>3191</v>
      </c>
      <c r="B3362" s="1902"/>
      <c r="C3362" s="1902"/>
      <c r="D3362" s="1902"/>
      <c r="E3362" s="1902"/>
      <c r="F3362" s="1875" t="s">
        <v>3186</v>
      </c>
      <c r="G3362" s="1876"/>
      <c r="H3362" s="1876"/>
      <c r="I3362" s="1876"/>
      <c r="J3362" s="1875"/>
      <c r="K3362" s="1877">
        <v>0.89044999999999996</v>
      </c>
      <c r="L3362" s="1878"/>
      <c r="M3362" s="1890">
        <v>2.8</v>
      </c>
      <c r="N3362" s="1891"/>
      <c r="O3362" s="1892"/>
      <c r="P3362" s="1890">
        <v>0</v>
      </c>
      <c r="Q3362" s="1891"/>
      <c r="R3362" s="1892"/>
      <c r="S3362" s="1890">
        <v>107.2</v>
      </c>
      <c r="T3362" s="1892"/>
      <c r="U3362" s="1890">
        <v>1.24</v>
      </c>
      <c r="V3362" s="1891"/>
      <c r="W3362" s="1892"/>
      <c r="X3362" s="1890">
        <v>0.99</v>
      </c>
      <c r="Y3362" s="1891"/>
      <c r="Z3362" s="1891"/>
      <c r="AA3362" s="1891"/>
      <c r="AB3362" s="1892"/>
      <c r="AC3362" s="1890">
        <v>0.82</v>
      </c>
      <c r="AD3362" s="1892"/>
      <c r="AE3362" s="1865">
        <v>81.369299999999996</v>
      </c>
      <c r="AF3362" s="1847"/>
      <c r="AG3362" s="1847"/>
      <c r="AH3362" s="1225"/>
    </row>
    <row r="3363" spans="1:34" ht="17.45" customHeight="1">
      <c r="A3363" s="1787" t="s">
        <v>3192</v>
      </c>
      <c r="B3363" s="1788"/>
      <c r="C3363" s="1788"/>
      <c r="D3363" s="1788"/>
      <c r="E3363" s="1788"/>
      <c r="F3363" s="1903" t="s">
        <v>3188</v>
      </c>
      <c r="G3363" s="1815"/>
      <c r="H3363" s="1815"/>
      <c r="I3363" s="1815"/>
      <c r="J3363" s="1903"/>
      <c r="K3363" s="1904">
        <v>0.35237000000000002</v>
      </c>
      <c r="L3363" s="1905"/>
      <c r="M3363" s="1914">
        <v>0</v>
      </c>
      <c r="N3363" s="1915"/>
      <c r="O3363" s="1916"/>
      <c r="P3363" s="1914">
        <v>0</v>
      </c>
      <c r="Q3363" s="1915"/>
      <c r="R3363" s="1916"/>
      <c r="S3363" s="1914">
        <v>0</v>
      </c>
      <c r="T3363" s="1916"/>
      <c r="U3363" s="1914">
        <v>1.1000000000000001</v>
      </c>
      <c r="V3363" s="1915"/>
      <c r="W3363" s="1916"/>
      <c r="X3363" s="1914">
        <v>0.88</v>
      </c>
      <c r="Y3363" s="1915"/>
      <c r="Z3363" s="1915"/>
      <c r="AA3363" s="1915"/>
      <c r="AB3363" s="1916"/>
      <c r="AC3363" s="1914">
        <v>0.72</v>
      </c>
      <c r="AD3363" s="1916"/>
      <c r="AE3363" s="1909">
        <v>0</v>
      </c>
      <c r="AF3363" s="1841"/>
      <c r="AG3363" s="1841"/>
      <c r="AH3363" s="1219"/>
    </row>
    <row r="3364" spans="1:34" ht="16.7" customHeight="1">
      <c r="A3364" s="1787" t="s">
        <v>2988</v>
      </c>
      <c r="B3364" s="1788"/>
      <c r="C3364" s="1788"/>
      <c r="D3364" s="1788"/>
      <c r="E3364" s="1788"/>
      <c r="F3364" s="1903" t="s">
        <v>2981</v>
      </c>
      <c r="G3364" s="1815"/>
      <c r="H3364" s="1815"/>
      <c r="I3364" s="1815"/>
      <c r="J3364" s="1903"/>
      <c r="K3364" s="1904">
        <v>0.55130999999999997</v>
      </c>
      <c r="L3364" s="1905"/>
      <c r="M3364" s="1914">
        <v>0</v>
      </c>
      <c r="N3364" s="1915"/>
      <c r="O3364" s="1916"/>
      <c r="P3364" s="1914">
        <v>0</v>
      </c>
      <c r="Q3364" s="1915"/>
      <c r="R3364" s="1916"/>
      <c r="S3364" s="1914">
        <v>0</v>
      </c>
      <c r="T3364" s="1916"/>
      <c r="U3364" s="1914">
        <v>1.24</v>
      </c>
      <c r="V3364" s="1915"/>
      <c r="W3364" s="1916"/>
      <c r="X3364" s="1914">
        <v>0.99</v>
      </c>
      <c r="Y3364" s="1915"/>
      <c r="Z3364" s="1915"/>
      <c r="AA3364" s="1915"/>
      <c r="AB3364" s="1916"/>
      <c r="AC3364" s="1914">
        <v>0.82</v>
      </c>
      <c r="AD3364" s="1916"/>
      <c r="AE3364" s="1909">
        <v>0</v>
      </c>
      <c r="AF3364" s="1841"/>
      <c r="AG3364" s="1841"/>
      <c r="AH3364" s="1219"/>
    </row>
    <row r="3365" spans="1:34" ht="17.45" customHeight="1">
      <c r="A3365" s="1787" t="s">
        <v>2989</v>
      </c>
      <c r="B3365" s="1788"/>
      <c r="C3365" s="1788"/>
      <c r="D3365" s="1788"/>
      <c r="E3365" s="1788"/>
      <c r="F3365" s="1903" t="s">
        <v>2983</v>
      </c>
      <c r="G3365" s="1815"/>
      <c r="H3365" s="1815"/>
      <c r="I3365" s="1815"/>
      <c r="J3365" s="1903"/>
      <c r="K3365" s="1904">
        <v>0.55130999999999997</v>
      </c>
      <c r="L3365" s="1905"/>
      <c r="M3365" s="1914">
        <v>0</v>
      </c>
      <c r="N3365" s="1915"/>
      <c r="O3365" s="1916"/>
      <c r="P3365" s="1914">
        <v>0</v>
      </c>
      <c r="Q3365" s="1915"/>
      <c r="R3365" s="1916"/>
      <c r="S3365" s="1914">
        <v>0</v>
      </c>
      <c r="T3365" s="1916"/>
      <c r="U3365" s="1914">
        <v>1.24</v>
      </c>
      <c r="V3365" s="1915"/>
      <c r="W3365" s="1916"/>
      <c r="X3365" s="1914">
        <v>0.99</v>
      </c>
      <c r="Y3365" s="1915"/>
      <c r="Z3365" s="1915"/>
      <c r="AA3365" s="1915"/>
      <c r="AB3365" s="1916"/>
      <c r="AC3365" s="1914">
        <v>0.82</v>
      </c>
      <c r="AD3365" s="1916"/>
      <c r="AE3365" s="1909">
        <v>0</v>
      </c>
      <c r="AF3365" s="1841"/>
      <c r="AG3365" s="1841"/>
      <c r="AH3365" s="1219"/>
    </row>
    <row r="3366" spans="1:34" ht="42.95" customHeight="1">
      <c r="A3366" s="1220"/>
      <c r="B3366" s="1221"/>
      <c r="C3366" s="1221"/>
      <c r="D3366" s="1221"/>
      <c r="E3366" s="1221"/>
      <c r="F3366" s="1221"/>
      <c r="G3366" s="1221"/>
      <c r="H3366" s="1221"/>
      <c r="I3366" s="1221"/>
      <c r="J3366" s="1221"/>
      <c r="K3366" s="1221"/>
      <c r="L3366" s="1221"/>
      <c r="M3366" s="1221"/>
      <c r="N3366" s="1221"/>
      <c r="O3366" s="1221"/>
      <c r="P3366" s="1221"/>
      <c r="Q3366" s="1221"/>
      <c r="R3366" s="1221"/>
      <c r="S3366" s="1221"/>
      <c r="T3366" s="1221"/>
      <c r="U3366" s="1221"/>
      <c r="V3366" s="1221"/>
      <c r="W3366" s="1221"/>
      <c r="X3366" s="1221"/>
      <c r="Y3366" s="1221"/>
      <c r="Z3366" s="1221"/>
      <c r="AA3366" s="1221"/>
      <c r="AB3366" s="1221"/>
      <c r="AC3366" s="1221"/>
      <c r="AD3366" s="1221"/>
      <c r="AE3366" s="1221"/>
      <c r="AF3366" s="1221"/>
      <c r="AG3366" s="1221"/>
      <c r="AH3366" s="1222"/>
    </row>
    <row r="3367" spans="1:34" ht="5.85" customHeight="1">
      <c r="A3367" s="1777"/>
      <c r="B3367" s="1778"/>
      <c r="C3367" s="1778"/>
      <c r="D3367" s="1778"/>
      <c r="E3367" s="1778"/>
      <c r="F3367" s="1778"/>
      <c r="G3367" s="1778"/>
      <c r="H3367" s="1778"/>
      <c r="I3367" s="1778"/>
      <c r="J3367" s="1778"/>
      <c r="K3367" s="1778"/>
      <c r="L3367" s="1778"/>
      <c r="M3367" s="1778"/>
      <c r="N3367" s="1778"/>
      <c r="O3367" s="1778"/>
      <c r="P3367" s="1778"/>
      <c r="Q3367" s="1778"/>
      <c r="R3367" s="1778"/>
      <c r="S3367" s="1778"/>
      <c r="T3367" s="1778"/>
      <c r="U3367" s="1778"/>
      <c r="V3367" s="1778"/>
      <c r="W3367" s="1778"/>
      <c r="X3367" s="1778"/>
      <c r="Y3367" s="1778"/>
      <c r="Z3367" s="1778"/>
      <c r="AA3367" s="1778"/>
      <c r="AB3367" s="1778"/>
      <c r="AC3367" s="1778"/>
      <c r="AD3367" s="1778"/>
      <c r="AE3367" s="1778"/>
      <c r="AF3367" s="1778"/>
      <c r="AG3367" s="1778"/>
      <c r="AH3367" s="1779"/>
    </row>
    <row r="3368" spans="1:34" ht="11.65" customHeight="1">
      <c r="A3368" s="1780" t="s">
        <v>2834</v>
      </c>
      <c r="B3368" s="1310"/>
      <c r="C3368" s="1310"/>
      <c r="D3368" s="1310"/>
      <c r="E3368" s="1310"/>
      <c r="F3368" s="1310"/>
      <c r="G3368" s="1310"/>
      <c r="H3368" s="1310"/>
      <c r="I3368" s="1310"/>
      <c r="J3368" s="1310"/>
      <c r="K3368" s="1310"/>
      <c r="L3368" s="1310"/>
      <c r="M3368" s="1310"/>
      <c r="N3368" s="1310"/>
      <c r="O3368" s="1310"/>
      <c r="P3368" s="1310"/>
      <c r="Q3368" s="1310"/>
      <c r="R3368" s="1310"/>
      <c r="S3368" s="1310"/>
      <c r="T3368" s="1310"/>
      <c r="U3368" s="1310"/>
      <c r="V3368" s="1310"/>
      <c r="W3368" s="1310"/>
      <c r="X3368" s="1310"/>
      <c r="Y3368" s="1310"/>
      <c r="Z3368" s="1310"/>
      <c r="AA3368" s="1310"/>
      <c r="AB3368" s="1310"/>
      <c r="AC3368" s="1310"/>
      <c r="AD3368" s="1309"/>
      <c r="AE3368" s="1309"/>
      <c r="AF3368" s="1781" t="s">
        <v>3303</v>
      </c>
      <c r="AG3368" s="1781"/>
      <c r="AH3368" s="1782"/>
    </row>
    <row r="3369" spans="1:34" ht="5.0999999999999996" customHeight="1">
      <c r="A3369" s="1780"/>
      <c r="B3369" s="1310"/>
      <c r="C3369" s="1310"/>
      <c r="D3369" s="1310"/>
      <c r="E3369" s="1310"/>
      <c r="F3369" s="1310"/>
      <c r="G3369" s="1310"/>
      <c r="H3369" s="1310"/>
      <c r="I3369" s="1310"/>
      <c r="J3369" s="1310"/>
      <c r="K3369" s="1310"/>
      <c r="L3369" s="1310"/>
      <c r="M3369" s="1310"/>
      <c r="N3369" s="1310"/>
      <c r="O3369" s="1310"/>
      <c r="P3369" s="1310"/>
      <c r="Q3369" s="1310"/>
      <c r="R3369" s="1310"/>
      <c r="S3369" s="1310"/>
      <c r="T3369" s="1310"/>
      <c r="U3369" s="1310"/>
      <c r="V3369" s="1310"/>
      <c r="W3369" s="1310"/>
      <c r="X3369" s="1310"/>
      <c r="Y3369" s="1310"/>
      <c r="Z3369" s="1310"/>
      <c r="AA3369" s="1310"/>
      <c r="AB3369" s="1310"/>
      <c r="AC3369" s="1310"/>
      <c r="AD3369" s="1311"/>
      <c r="AE3369" s="1311"/>
      <c r="AF3369" s="1311"/>
      <c r="AG3369" s="1311"/>
      <c r="AH3369" s="1782"/>
    </row>
    <row r="3370" spans="1:34" ht="11.65" customHeight="1">
      <c r="A3370" s="1783" t="s">
        <v>2836</v>
      </c>
      <c r="B3370" s="1784"/>
      <c r="C3370" s="1784"/>
      <c r="D3370" s="1784"/>
      <c r="E3370" s="1784"/>
      <c r="F3370" s="1784"/>
      <c r="G3370" s="1784"/>
      <c r="H3370" s="1784"/>
      <c r="I3370" s="1784"/>
      <c r="J3370" s="1784"/>
      <c r="K3370" s="1784"/>
      <c r="L3370" s="1784"/>
      <c r="M3370" s="1784"/>
      <c r="N3370" s="1784"/>
      <c r="O3370" s="1784"/>
      <c r="P3370" s="1784"/>
      <c r="Q3370" s="1784"/>
      <c r="R3370" s="1784"/>
      <c r="S3370" s="1784"/>
      <c r="T3370" s="1784"/>
      <c r="U3370" s="1784"/>
      <c r="V3370" s="1784"/>
      <c r="W3370" s="1784"/>
      <c r="X3370" s="1784"/>
      <c r="Y3370" s="1784"/>
      <c r="Z3370" s="1784"/>
      <c r="AA3370" s="1784"/>
      <c r="AB3370" s="1784"/>
      <c r="AC3370" s="1784"/>
      <c r="AD3370" s="1311"/>
      <c r="AE3370" s="1311"/>
      <c r="AF3370" s="1311"/>
      <c r="AG3370" s="1311"/>
      <c r="AH3370" s="1782"/>
    </row>
    <row r="3371" spans="1:34" ht="23.25" customHeight="1">
      <c r="A3371" s="1785" t="s">
        <v>2837</v>
      </c>
      <c r="B3371" s="1786"/>
      <c r="C3371" s="1786"/>
      <c r="D3371" s="1786"/>
      <c r="E3371" s="1786"/>
      <c r="F3371" s="1786"/>
      <c r="G3371" s="1786"/>
      <c r="H3371" s="1786"/>
      <c r="I3371" s="1786"/>
      <c r="J3371" s="1786"/>
      <c r="K3371" s="1786"/>
      <c r="L3371" s="1786"/>
      <c r="M3371" s="1786"/>
      <c r="N3371" s="1786"/>
      <c r="O3371" s="1786"/>
      <c r="P3371" s="1786"/>
      <c r="Q3371" s="1786"/>
      <c r="R3371" s="1786"/>
      <c r="S3371" s="1786"/>
      <c r="T3371" s="1786"/>
      <c r="U3371" s="1786"/>
      <c r="V3371" s="1786"/>
      <c r="W3371" s="1786"/>
      <c r="X3371" s="1786"/>
      <c r="Y3371" s="1786"/>
      <c r="Z3371" s="1786"/>
      <c r="AA3371" s="1786"/>
      <c r="AB3371" s="1786"/>
      <c r="AC3371" s="1786"/>
      <c r="AD3371" s="1311"/>
      <c r="AE3371" s="1311"/>
      <c r="AF3371" s="1311"/>
      <c r="AG3371" s="1311"/>
      <c r="AH3371" s="1782"/>
    </row>
    <row r="3372" spans="1:34" ht="5.85" customHeight="1">
      <c r="A3372" s="1787" t="s">
        <v>2838</v>
      </c>
      <c r="B3372" s="1788"/>
      <c r="C3372" s="1788"/>
      <c r="D3372" s="1788"/>
      <c r="E3372" s="1788"/>
      <c r="F3372" s="1788"/>
      <c r="G3372" s="1788"/>
      <c r="H3372" s="1788"/>
      <c r="I3372" s="1788"/>
      <c r="J3372" s="1788"/>
      <c r="K3372" s="1788"/>
      <c r="L3372" s="1788"/>
      <c r="M3372" s="1788"/>
      <c r="N3372" s="1788"/>
      <c r="O3372" s="1788"/>
      <c r="P3372" s="1788"/>
      <c r="Q3372" s="1788"/>
      <c r="R3372" s="1788"/>
      <c r="S3372" s="1788"/>
      <c r="T3372" s="1788"/>
      <c r="U3372" s="1788"/>
      <c r="V3372" s="1788"/>
      <c r="W3372" s="1788"/>
      <c r="X3372" s="1788"/>
      <c r="Y3372" s="1788"/>
      <c r="Z3372" s="1788"/>
      <c r="AA3372" s="1788"/>
      <c r="AB3372" s="1788"/>
      <c r="AC3372" s="1788"/>
      <c r="AD3372" s="1311"/>
      <c r="AE3372" s="1311"/>
      <c r="AF3372" s="1311"/>
      <c r="AG3372" s="1311"/>
      <c r="AH3372" s="1782"/>
    </row>
    <row r="3373" spans="1:34" ht="5.0999999999999996" customHeight="1">
      <c r="A3373" s="1787"/>
      <c r="B3373" s="1788"/>
      <c r="C3373" s="1788"/>
      <c r="D3373" s="1788"/>
      <c r="E3373" s="1788"/>
      <c r="F3373" s="1788"/>
      <c r="G3373" s="1788"/>
      <c r="H3373" s="1788"/>
      <c r="I3373" s="1788"/>
      <c r="J3373" s="1788"/>
      <c r="K3373" s="1788"/>
      <c r="L3373" s="1788"/>
      <c r="M3373" s="1788"/>
      <c r="N3373" s="1788"/>
      <c r="O3373" s="1788"/>
      <c r="P3373" s="1788"/>
      <c r="Q3373" s="1788"/>
      <c r="R3373" s="1788"/>
      <c r="S3373" s="1788"/>
      <c r="T3373" s="1788"/>
      <c r="U3373" s="1788"/>
      <c r="V3373" s="1788"/>
      <c r="W3373" s="1788"/>
      <c r="X3373" s="1788"/>
      <c r="Y3373" s="1788"/>
      <c r="Z3373" s="1788"/>
      <c r="AA3373" s="1788"/>
      <c r="AB3373" s="1788"/>
      <c r="AC3373" s="1788"/>
      <c r="AD3373" s="1782"/>
      <c r="AE3373" s="1309"/>
      <c r="AF3373" s="1309"/>
      <c r="AG3373" s="1309"/>
      <c r="AH3373" s="1782"/>
    </row>
    <row r="3374" spans="1:34" ht="11.65" customHeight="1">
      <c r="A3374" s="1787" t="s">
        <v>2839</v>
      </c>
      <c r="B3374" s="1788"/>
      <c r="C3374" s="1788"/>
      <c r="D3374" s="1788"/>
      <c r="E3374" s="1788"/>
      <c r="F3374" s="1788"/>
      <c r="G3374" s="1788"/>
      <c r="H3374" s="1788"/>
      <c r="I3374" s="1788"/>
      <c r="J3374" s="1788"/>
      <c r="K3374" s="1788"/>
      <c r="L3374" s="1788"/>
      <c r="M3374" s="1788"/>
      <c r="N3374" s="1788"/>
      <c r="O3374" s="1788"/>
      <c r="P3374" s="1788"/>
      <c r="Q3374" s="1788"/>
      <c r="R3374" s="1788"/>
      <c r="S3374" s="1788"/>
      <c r="T3374" s="1788"/>
      <c r="U3374" s="1788"/>
      <c r="V3374" s="1788"/>
      <c r="W3374" s="1788"/>
      <c r="X3374" s="1788"/>
      <c r="Y3374" s="1788"/>
      <c r="Z3374" s="1788"/>
      <c r="AA3374" s="1788"/>
      <c r="AB3374" s="1788"/>
      <c r="AC3374" s="1788"/>
      <c r="AD3374" s="1818" t="s">
        <v>2840</v>
      </c>
      <c r="AE3374" s="1818"/>
      <c r="AF3374" s="1206">
        <v>21.23</v>
      </c>
      <c r="AG3374" s="1207" t="s">
        <v>5</v>
      </c>
      <c r="AH3374" s="1800"/>
    </row>
    <row r="3375" spans="1:34" ht="11.65" customHeight="1">
      <c r="A3375" s="1819" t="s">
        <v>2841</v>
      </c>
      <c r="B3375" s="1820"/>
      <c r="C3375" s="1820"/>
      <c r="D3375" s="1820"/>
      <c r="E3375" s="1820"/>
      <c r="F3375" s="1820"/>
      <c r="G3375" s="1820"/>
      <c r="H3375" s="1820"/>
      <c r="I3375" s="1820"/>
      <c r="J3375" s="1820"/>
      <c r="K3375" s="1820"/>
      <c r="L3375" s="1820"/>
      <c r="M3375" s="1820"/>
      <c r="N3375" s="1820"/>
      <c r="O3375" s="1820"/>
      <c r="P3375" s="1820"/>
      <c r="Q3375" s="1820"/>
      <c r="R3375" s="1820"/>
      <c r="S3375" s="1820"/>
      <c r="T3375" s="1820"/>
      <c r="U3375" s="1820"/>
      <c r="V3375" s="1820"/>
      <c r="W3375" s="1820"/>
      <c r="X3375" s="1820"/>
      <c r="Y3375" s="1820"/>
      <c r="Z3375" s="1820"/>
      <c r="AA3375" s="1820"/>
      <c r="AB3375" s="1820"/>
      <c r="AC3375" s="1820"/>
      <c r="AD3375" s="1821" t="s">
        <v>2842</v>
      </c>
      <c r="AE3375" s="1821"/>
      <c r="AF3375" s="1210">
        <v>15</v>
      </c>
      <c r="AG3375" s="1211" t="s">
        <v>5</v>
      </c>
      <c r="AH3375" s="1800"/>
    </row>
    <row r="3376" spans="1:34" ht="17.45" customHeight="1">
      <c r="A3376" s="1801" t="s">
        <v>2874</v>
      </c>
      <c r="B3376" s="1825"/>
      <c r="C3376" s="1825"/>
      <c r="D3376" s="1825"/>
      <c r="E3376" s="1825"/>
      <c r="F3376" s="1825"/>
      <c r="G3376" s="1825"/>
      <c r="H3376" s="1825"/>
      <c r="I3376" s="1825"/>
      <c r="J3376" s="1826"/>
      <c r="K3376" s="1789" t="s">
        <v>2850</v>
      </c>
      <c r="L3376" s="1791"/>
      <c r="M3376" s="1855" t="s">
        <v>2875</v>
      </c>
      <c r="N3376" s="1856"/>
      <c r="O3376" s="1857"/>
      <c r="P3376" s="1855" t="s">
        <v>2876</v>
      </c>
      <c r="Q3376" s="1856"/>
      <c r="R3376" s="1857"/>
      <c r="S3376" s="1855" t="s">
        <v>2877</v>
      </c>
      <c r="T3376" s="1857"/>
      <c r="U3376" s="1789" t="s">
        <v>2878</v>
      </c>
      <c r="V3376" s="1790"/>
      <c r="W3376" s="1791"/>
      <c r="X3376" s="1789" t="s">
        <v>2879</v>
      </c>
      <c r="Y3376" s="1790"/>
      <c r="Z3376" s="1790"/>
      <c r="AA3376" s="1790"/>
      <c r="AB3376" s="1791"/>
      <c r="AC3376" s="1789" t="s">
        <v>2880</v>
      </c>
      <c r="AD3376" s="1791"/>
      <c r="AE3376" s="1810" t="s">
        <v>2867</v>
      </c>
      <c r="AF3376" s="1828"/>
      <c r="AG3376" s="1828"/>
      <c r="AH3376" s="1213"/>
    </row>
    <row r="3377" spans="1:34" ht="16.7" customHeight="1">
      <c r="A3377" s="1901" t="s">
        <v>3194</v>
      </c>
      <c r="B3377" s="1902"/>
      <c r="C3377" s="1902"/>
      <c r="D3377" s="1902"/>
      <c r="E3377" s="1902"/>
      <c r="F3377" s="1830" t="s">
        <v>3190</v>
      </c>
      <c r="G3377" s="1876"/>
      <c r="H3377" s="1876"/>
      <c r="I3377" s="1876"/>
      <c r="J3377" s="1875"/>
      <c r="K3377" s="1877">
        <v>1.06E-3</v>
      </c>
      <c r="L3377" s="1878"/>
      <c r="M3377" s="1890">
        <v>0</v>
      </c>
      <c r="N3377" s="1891"/>
      <c r="O3377" s="1892"/>
      <c r="P3377" s="1890">
        <v>0</v>
      </c>
      <c r="Q3377" s="1891"/>
      <c r="R3377" s="1892"/>
      <c r="S3377" s="1890">
        <v>0</v>
      </c>
      <c r="T3377" s="1892"/>
      <c r="U3377" s="1890">
        <v>1.1000000000000001</v>
      </c>
      <c r="V3377" s="1891"/>
      <c r="W3377" s="1892"/>
      <c r="X3377" s="1890">
        <v>0.88</v>
      </c>
      <c r="Y3377" s="1891"/>
      <c r="Z3377" s="1891"/>
      <c r="AA3377" s="1891"/>
      <c r="AB3377" s="1892"/>
      <c r="AC3377" s="1890">
        <v>0.72</v>
      </c>
      <c r="AD3377" s="1892"/>
      <c r="AE3377" s="1865">
        <v>0</v>
      </c>
      <c r="AF3377" s="1847"/>
      <c r="AG3377" s="1847"/>
      <c r="AH3377" s="1225"/>
    </row>
    <row r="3378" spans="1:34" ht="7.35" customHeight="1">
      <c r="A3378" s="1220"/>
      <c r="B3378" s="1221"/>
      <c r="C3378" s="1221"/>
      <c r="D3378" s="1221"/>
      <c r="E3378" s="1221"/>
      <c r="F3378" s="1867"/>
      <c r="G3378" s="1867"/>
      <c r="H3378" s="1867"/>
      <c r="I3378" s="1867"/>
      <c r="J3378" s="1867"/>
      <c r="K3378" s="1221"/>
      <c r="L3378" s="1221"/>
      <c r="M3378" s="1221"/>
      <c r="N3378" s="1221"/>
      <c r="O3378" s="1221"/>
      <c r="P3378" s="1221"/>
      <c r="Q3378" s="1221"/>
      <c r="R3378" s="1221"/>
      <c r="S3378" s="1221"/>
      <c r="T3378" s="1221"/>
      <c r="U3378" s="1221"/>
      <c r="V3378" s="1221"/>
      <c r="W3378" s="1221"/>
      <c r="X3378" s="1221"/>
      <c r="Y3378" s="1221"/>
      <c r="Z3378" s="1221"/>
      <c r="AA3378" s="1221"/>
      <c r="AB3378" s="1221"/>
      <c r="AC3378" s="1221"/>
      <c r="AD3378" s="1221"/>
      <c r="AE3378" s="1221"/>
      <c r="AF3378" s="1221"/>
      <c r="AG3378" s="1221"/>
      <c r="AH3378" s="1222"/>
    </row>
    <row r="3379" spans="1:34" ht="17.45" customHeight="1">
      <c r="A3379" s="1853"/>
      <c r="B3379" s="1778"/>
      <c r="C3379" s="1778"/>
      <c r="D3379" s="1778"/>
      <c r="E3379" s="1778"/>
      <c r="F3379" s="1778"/>
      <c r="G3379" s="1778"/>
      <c r="H3379" s="1778"/>
      <c r="I3379" s="1846" t="s">
        <v>2881</v>
      </c>
      <c r="J3379" s="1846"/>
      <c r="K3379" s="1846"/>
      <c r="L3379" s="1846"/>
      <c r="M3379" s="1846"/>
      <c r="N3379" s="1846"/>
      <c r="O3379" s="1846"/>
      <c r="P3379" s="1846"/>
      <c r="Q3379" s="1846"/>
      <c r="R3379" s="1846"/>
      <c r="S3379" s="1846"/>
      <c r="T3379" s="1846"/>
      <c r="U3379" s="1846"/>
      <c r="V3379" s="1846"/>
      <c r="W3379" s="1846"/>
      <c r="X3379" s="1846"/>
      <c r="Y3379" s="1846"/>
      <c r="Z3379" s="1203"/>
      <c r="AA3379" s="1847">
        <v>81.369299999999996</v>
      </c>
      <c r="AB3379" s="1847"/>
      <c r="AC3379" s="1847"/>
      <c r="AD3379" s="1847"/>
      <c r="AE3379" s="1847"/>
      <c r="AF3379" s="1847"/>
      <c r="AG3379" s="1847"/>
      <c r="AH3379" s="1204"/>
    </row>
    <row r="3380" spans="1:34" ht="5.85" customHeight="1">
      <c r="A3380" s="1854"/>
      <c r="B3380" s="1309"/>
      <c r="C3380" s="1309"/>
      <c r="D3380" s="1309"/>
      <c r="E3380" s="1309"/>
      <c r="F3380" s="1309"/>
      <c r="G3380" s="1309"/>
      <c r="H3380" s="1309"/>
      <c r="I3380" s="1309"/>
      <c r="J3380" s="1309"/>
      <c r="K3380" s="1309"/>
      <c r="L3380" s="1309"/>
      <c r="M3380" s="1309"/>
      <c r="N3380" s="1309"/>
      <c r="O3380" s="1309"/>
      <c r="P3380" s="1309"/>
      <c r="Q3380" s="1309"/>
      <c r="R3380" s="1309"/>
      <c r="S3380" s="1309"/>
      <c r="T3380" s="1309"/>
      <c r="U3380" s="1309"/>
      <c r="V3380" s="1309"/>
      <c r="W3380" s="1309"/>
      <c r="X3380" s="1309"/>
      <c r="Y3380" s="1309"/>
      <c r="Z3380" s="1309"/>
      <c r="AA3380" s="1309"/>
      <c r="AB3380" s="1309"/>
      <c r="AC3380" s="1309"/>
      <c r="AD3380" s="1309"/>
      <c r="AE3380" s="1309"/>
      <c r="AF3380" s="1309"/>
      <c r="AG3380" s="1309"/>
      <c r="AH3380" s="1782"/>
    </row>
    <row r="3381" spans="1:34" ht="16.7" customHeight="1">
      <c r="A3381" s="1845"/>
      <c r="B3381" s="1799"/>
      <c r="C3381" s="1799"/>
      <c r="D3381" s="1799"/>
      <c r="E3381" s="1799"/>
      <c r="F3381" s="1799"/>
      <c r="G3381" s="1799"/>
      <c r="H3381" s="1799"/>
      <c r="I3381" s="1842" t="s">
        <v>2882</v>
      </c>
      <c r="J3381" s="1842"/>
      <c r="K3381" s="1842"/>
      <c r="L3381" s="1842"/>
      <c r="M3381" s="1842"/>
      <c r="N3381" s="1842"/>
      <c r="O3381" s="1842"/>
      <c r="P3381" s="1842"/>
      <c r="Q3381" s="1842"/>
      <c r="R3381" s="1842"/>
      <c r="S3381" s="1842"/>
      <c r="T3381" s="1842"/>
      <c r="U3381" s="1842"/>
      <c r="V3381" s="1842"/>
      <c r="W3381" s="1842"/>
      <c r="X3381" s="1842"/>
      <c r="Y3381" s="1842"/>
      <c r="Z3381" s="1212"/>
      <c r="AA3381" s="1848">
        <v>513.09</v>
      </c>
      <c r="AB3381" s="1848"/>
      <c r="AC3381" s="1848"/>
      <c r="AD3381" s="1848"/>
      <c r="AE3381" s="1848"/>
      <c r="AF3381" s="1848"/>
      <c r="AG3381" s="1848"/>
      <c r="AH3381" s="1208"/>
    </row>
    <row r="3382" spans="1:34" ht="45.75" customHeight="1">
      <c r="A3382" s="1849" t="s">
        <v>2883</v>
      </c>
      <c r="B3382" s="1850"/>
      <c r="C3382" s="1850"/>
      <c r="D3382" s="1850"/>
      <c r="E3382" s="1851"/>
      <c r="F3382" s="1852"/>
      <c r="G3382" s="1852"/>
      <c r="H3382" s="1852"/>
      <c r="I3382" s="1852"/>
      <c r="J3382" s="1852"/>
      <c r="K3382" s="1852"/>
      <c r="L3382" s="1852"/>
      <c r="M3382" s="1852"/>
      <c r="N3382" s="1852"/>
      <c r="O3382" s="1852"/>
      <c r="P3382" s="1852"/>
      <c r="Q3382" s="1852"/>
      <c r="R3382" s="1852"/>
      <c r="S3382" s="1852"/>
      <c r="T3382" s="1852"/>
      <c r="U3382" s="1852"/>
      <c r="V3382" s="1852"/>
      <c r="W3382" s="1852"/>
      <c r="X3382" s="1852"/>
      <c r="Y3382" s="1852"/>
      <c r="Z3382" s="1852"/>
      <c r="AA3382" s="1852"/>
      <c r="AB3382" s="1852"/>
      <c r="AC3382" s="1852"/>
      <c r="AD3382" s="1852"/>
      <c r="AE3382" s="1852"/>
      <c r="AF3382" s="1852"/>
      <c r="AG3382" s="1852"/>
      <c r="AH3382" s="1851"/>
    </row>
    <row r="3383" spans="1:34" ht="145.35" customHeight="1">
      <c r="A3383" s="1218"/>
      <c r="AH3383" s="1219"/>
    </row>
    <row r="3384" spans="1:34" ht="145.35" customHeight="1">
      <c r="A3384" s="1218"/>
      <c r="AH3384" s="1219"/>
    </row>
    <row r="3385" spans="1:34" ht="141.75" customHeight="1">
      <c r="A3385" s="1218"/>
      <c r="AH3385" s="1219"/>
    </row>
    <row r="3386" spans="1:34" ht="141.75" customHeight="1">
      <c r="A3386" s="1220"/>
      <c r="B3386" s="1221"/>
      <c r="C3386" s="1221"/>
      <c r="D3386" s="1221"/>
      <c r="E3386" s="1221"/>
      <c r="F3386" s="1221"/>
      <c r="G3386" s="1221"/>
      <c r="H3386" s="1221"/>
      <c r="I3386" s="1221"/>
      <c r="J3386" s="1221"/>
      <c r="K3386" s="1221"/>
      <c r="L3386" s="1221"/>
      <c r="M3386" s="1221"/>
      <c r="N3386" s="1221"/>
      <c r="O3386" s="1221"/>
      <c r="P3386" s="1221"/>
      <c r="Q3386" s="1221"/>
      <c r="R3386" s="1221"/>
      <c r="S3386" s="1221"/>
      <c r="T3386" s="1221"/>
      <c r="U3386" s="1221"/>
      <c r="V3386" s="1221"/>
      <c r="W3386" s="1221"/>
      <c r="X3386" s="1221"/>
      <c r="Y3386" s="1221"/>
      <c r="Z3386" s="1221"/>
      <c r="AA3386" s="1221"/>
      <c r="AB3386" s="1221"/>
      <c r="AC3386" s="1221"/>
      <c r="AD3386" s="1221"/>
      <c r="AE3386" s="1221"/>
      <c r="AF3386" s="1221"/>
      <c r="AG3386" s="1221"/>
      <c r="AH3386" s="1222"/>
    </row>
    <row r="3387" spans="1:34" ht="5.0999999999999996" customHeight="1">
      <c r="A3387" s="1777"/>
      <c r="B3387" s="1778"/>
      <c r="C3387" s="1778"/>
      <c r="D3387" s="1778"/>
      <c r="E3387" s="1778"/>
      <c r="F3387" s="1778"/>
      <c r="G3387" s="1778"/>
      <c r="H3387" s="1778"/>
      <c r="I3387" s="1778"/>
      <c r="J3387" s="1778"/>
      <c r="K3387" s="1778"/>
      <c r="L3387" s="1778"/>
      <c r="M3387" s="1778"/>
      <c r="N3387" s="1778"/>
      <c r="O3387" s="1778"/>
      <c r="P3387" s="1778"/>
      <c r="Q3387" s="1778"/>
      <c r="R3387" s="1778"/>
      <c r="S3387" s="1778"/>
      <c r="T3387" s="1778"/>
      <c r="U3387" s="1778"/>
      <c r="V3387" s="1778"/>
      <c r="W3387" s="1778"/>
      <c r="X3387" s="1778"/>
      <c r="Y3387" s="1778"/>
      <c r="Z3387" s="1778"/>
      <c r="AA3387" s="1778"/>
      <c r="AB3387" s="1778"/>
      <c r="AC3387" s="1778"/>
      <c r="AD3387" s="1778"/>
      <c r="AE3387" s="1778"/>
      <c r="AF3387" s="1778"/>
      <c r="AG3387" s="1778"/>
      <c r="AH3387" s="1779"/>
    </row>
    <row r="3388" spans="1:34" ht="11.65" customHeight="1">
      <c r="A3388" s="1780" t="s">
        <v>2834</v>
      </c>
      <c r="B3388" s="1310"/>
      <c r="C3388" s="1310"/>
      <c r="D3388" s="1310"/>
      <c r="E3388" s="1310"/>
      <c r="F3388" s="1310"/>
      <c r="G3388" s="1310"/>
      <c r="H3388" s="1310"/>
      <c r="I3388" s="1310"/>
      <c r="J3388" s="1310"/>
      <c r="K3388" s="1310"/>
      <c r="L3388" s="1310"/>
      <c r="M3388" s="1310"/>
      <c r="N3388" s="1310"/>
      <c r="O3388" s="1310"/>
      <c r="P3388" s="1310"/>
      <c r="Q3388" s="1310"/>
      <c r="R3388" s="1310"/>
      <c r="S3388" s="1310"/>
      <c r="T3388" s="1310"/>
      <c r="U3388" s="1310"/>
      <c r="V3388" s="1310"/>
      <c r="W3388" s="1310"/>
      <c r="X3388" s="1310"/>
      <c r="Y3388" s="1310"/>
      <c r="Z3388" s="1310"/>
      <c r="AA3388" s="1310"/>
      <c r="AB3388" s="1310"/>
      <c r="AC3388" s="1310"/>
      <c r="AD3388" s="1309"/>
      <c r="AE3388" s="1309"/>
      <c r="AF3388" s="1781" t="s">
        <v>3304</v>
      </c>
      <c r="AG3388" s="1781"/>
      <c r="AH3388" s="1782"/>
    </row>
    <row r="3389" spans="1:34" ht="5.85" customHeight="1">
      <c r="A3389" s="1780"/>
      <c r="B3389" s="1310"/>
      <c r="C3389" s="1310"/>
      <c r="D3389" s="1310"/>
      <c r="E3389" s="1310"/>
      <c r="F3389" s="1310"/>
      <c r="G3389" s="1310"/>
      <c r="H3389" s="1310"/>
      <c r="I3389" s="1310"/>
      <c r="J3389" s="1310"/>
      <c r="K3389" s="1310"/>
      <c r="L3389" s="1310"/>
      <c r="M3389" s="1310"/>
      <c r="N3389" s="1310"/>
      <c r="O3389" s="1310"/>
      <c r="P3389" s="1310"/>
      <c r="Q3389" s="1310"/>
      <c r="R3389" s="1310"/>
      <c r="S3389" s="1310"/>
      <c r="T3389" s="1310"/>
      <c r="U3389" s="1310"/>
      <c r="V3389" s="1310"/>
      <c r="W3389" s="1310"/>
      <c r="X3389" s="1310"/>
      <c r="Y3389" s="1310"/>
      <c r="Z3389" s="1310"/>
      <c r="AA3389" s="1310"/>
      <c r="AB3389" s="1310"/>
      <c r="AC3389" s="1310"/>
      <c r="AD3389" s="1311"/>
      <c r="AE3389" s="1311"/>
      <c r="AF3389" s="1311"/>
      <c r="AG3389" s="1311"/>
      <c r="AH3389" s="1782"/>
    </row>
    <row r="3390" spans="1:34" ht="11.65" customHeight="1">
      <c r="A3390" s="1783" t="s">
        <v>2836</v>
      </c>
      <c r="B3390" s="1784"/>
      <c r="C3390" s="1784"/>
      <c r="D3390" s="1784"/>
      <c r="E3390" s="1784"/>
      <c r="F3390" s="1784"/>
      <c r="G3390" s="1784"/>
      <c r="H3390" s="1784"/>
      <c r="I3390" s="1784"/>
      <c r="J3390" s="1784"/>
      <c r="K3390" s="1784"/>
      <c r="L3390" s="1784"/>
      <c r="M3390" s="1784"/>
      <c r="N3390" s="1784"/>
      <c r="O3390" s="1784"/>
      <c r="P3390" s="1784"/>
      <c r="Q3390" s="1784"/>
      <c r="R3390" s="1784"/>
      <c r="S3390" s="1784"/>
      <c r="T3390" s="1784"/>
      <c r="U3390" s="1784"/>
      <c r="V3390" s="1784"/>
      <c r="W3390" s="1784"/>
      <c r="X3390" s="1784"/>
      <c r="Y3390" s="1784"/>
      <c r="Z3390" s="1784"/>
      <c r="AA3390" s="1784"/>
      <c r="AB3390" s="1784"/>
      <c r="AC3390" s="1784"/>
      <c r="AD3390" s="1311"/>
      <c r="AE3390" s="1311"/>
      <c r="AF3390" s="1311"/>
      <c r="AG3390" s="1311"/>
      <c r="AH3390" s="1782"/>
    </row>
    <row r="3391" spans="1:34" ht="22.5" customHeight="1">
      <c r="A3391" s="1785" t="s">
        <v>2837</v>
      </c>
      <c r="B3391" s="1786"/>
      <c r="C3391" s="1786"/>
      <c r="D3391" s="1786"/>
      <c r="E3391" s="1786"/>
      <c r="F3391" s="1786"/>
      <c r="G3391" s="1786"/>
      <c r="H3391" s="1786"/>
      <c r="I3391" s="1786"/>
      <c r="J3391" s="1786"/>
      <c r="K3391" s="1786"/>
      <c r="L3391" s="1786"/>
      <c r="M3391" s="1786"/>
      <c r="N3391" s="1786"/>
      <c r="O3391" s="1786"/>
      <c r="P3391" s="1786"/>
      <c r="Q3391" s="1786"/>
      <c r="R3391" s="1786"/>
      <c r="S3391" s="1786"/>
      <c r="T3391" s="1786"/>
      <c r="U3391" s="1786"/>
      <c r="V3391" s="1786"/>
      <c r="W3391" s="1786"/>
      <c r="X3391" s="1786"/>
      <c r="Y3391" s="1786"/>
      <c r="Z3391" s="1786"/>
      <c r="AA3391" s="1786"/>
      <c r="AB3391" s="1786"/>
      <c r="AC3391" s="1786"/>
      <c r="AD3391" s="1311"/>
      <c r="AE3391" s="1311"/>
      <c r="AF3391" s="1311"/>
      <c r="AG3391" s="1311"/>
      <c r="AH3391" s="1782"/>
    </row>
    <row r="3392" spans="1:34" ht="5.85" customHeight="1">
      <c r="A3392" s="1787" t="s">
        <v>2838</v>
      </c>
      <c r="B3392" s="1788"/>
      <c r="C3392" s="1788"/>
      <c r="D3392" s="1788"/>
      <c r="E3392" s="1788"/>
      <c r="F3392" s="1788"/>
      <c r="G3392" s="1788"/>
      <c r="H3392" s="1788"/>
      <c r="I3392" s="1788"/>
      <c r="J3392" s="1788"/>
      <c r="K3392" s="1788"/>
      <c r="L3392" s="1788"/>
      <c r="M3392" s="1788"/>
      <c r="N3392" s="1788"/>
      <c r="O3392" s="1788"/>
      <c r="P3392" s="1788"/>
      <c r="Q3392" s="1788"/>
      <c r="R3392" s="1788"/>
      <c r="S3392" s="1788"/>
      <c r="T3392" s="1788"/>
      <c r="U3392" s="1788"/>
      <c r="V3392" s="1788"/>
      <c r="W3392" s="1788"/>
      <c r="X3392" s="1788"/>
      <c r="Y3392" s="1788"/>
      <c r="Z3392" s="1788"/>
      <c r="AA3392" s="1788"/>
      <c r="AB3392" s="1788"/>
      <c r="AC3392" s="1788"/>
      <c r="AD3392" s="1311"/>
      <c r="AE3392" s="1311"/>
      <c r="AF3392" s="1311"/>
      <c r="AG3392" s="1311"/>
      <c r="AH3392" s="1782"/>
    </row>
    <row r="3393" spans="1:34" ht="5.85" customHeight="1">
      <c r="A3393" s="1787"/>
      <c r="B3393" s="1788"/>
      <c r="C3393" s="1788"/>
      <c r="D3393" s="1788"/>
      <c r="E3393" s="1788"/>
      <c r="F3393" s="1788"/>
      <c r="G3393" s="1788"/>
      <c r="H3393" s="1788"/>
      <c r="I3393" s="1788"/>
      <c r="J3393" s="1788"/>
      <c r="K3393" s="1788"/>
      <c r="L3393" s="1788"/>
      <c r="M3393" s="1788"/>
      <c r="N3393" s="1788"/>
      <c r="O3393" s="1788"/>
      <c r="P3393" s="1788"/>
      <c r="Q3393" s="1788"/>
      <c r="R3393" s="1788"/>
      <c r="S3393" s="1788"/>
      <c r="T3393" s="1788"/>
      <c r="U3393" s="1788"/>
      <c r="V3393" s="1788"/>
      <c r="W3393" s="1788"/>
      <c r="X3393" s="1788"/>
      <c r="Y3393" s="1788"/>
      <c r="Z3393" s="1788"/>
      <c r="AA3393" s="1788"/>
      <c r="AB3393" s="1788"/>
      <c r="AC3393" s="1788"/>
      <c r="AD3393" s="1782"/>
      <c r="AE3393" s="1309"/>
      <c r="AF3393" s="1309"/>
      <c r="AG3393" s="1309"/>
      <c r="AH3393" s="1782"/>
    </row>
    <row r="3394" spans="1:34" ht="11.65" customHeight="1">
      <c r="A3394" s="1787" t="s">
        <v>2839</v>
      </c>
      <c r="B3394" s="1788"/>
      <c r="C3394" s="1788"/>
      <c r="D3394" s="1788"/>
      <c r="E3394" s="1788"/>
      <c r="F3394" s="1788"/>
      <c r="G3394" s="1788"/>
      <c r="H3394" s="1788"/>
      <c r="I3394" s="1788"/>
      <c r="J3394" s="1788"/>
      <c r="K3394" s="1788"/>
      <c r="L3394" s="1788"/>
      <c r="M3394" s="1788"/>
      <c r="N3394" s="1788"/>
      <c r="O3394" s="1788"/>
      <c r="P3394" s="1788"/>
      <c r="Q3394" s="1788"/>
      <c r="R3394" s="1788"/>
      <c r="S3394" s="1788"/>
      <c r="T3394" s="1788"/>
      <c r="U3394" s="1788"/>
      <c r="V3394" s="1788"/>
      <c r="W3394" s="1788"/>
      <c r="X3394" s="1788"/>
      <c r="Y3394" s="1788"/>
      <c r="Z3394" s="1788"/>
      <c r="AA3394" s="1788"/>
      <c r="AB3394" s="1788"/>
      <c r="AC3394" s="1788"/>
      <c r="AD3394" s="1818" t="s">
        <v>2840</v>
      </c>
      <c r="AE3394" s="1818"/>
      <c r="AF3394" s="1206">
        <v>21.23</v>
      </c>
      <c r="AG3394" s="1207" t="s">
        <v>5</v>
      </c>
      <c r="AH3394" s="1800"/>
    </row>
    <row r="3395" spans="1:34" ht="10.9" customHeight="1">
      <c r="A3395" s="1819" t="s">
        <v>2841</v>
      </c>
      <c r="B3395" s="1820"/>
      <c r="C3395" s="1820"/>
      <c r="D3395" s="1820"/>
      <c r="E3395" s="1820"/>
      <c r="F3395" s="1820"/>
      <c r="G3395" s="1820"/>
      <c r="H3395" s="1820"/>
      <c r="I3395" s="1820"/>
      <c r="J3395" s="1820"/>
      <c r="K3395" s="1820"/>
      <c r="L3395" s="1820"/>
      <c r="M3395" s="1820"/>
      <c r="N3395" s="1820"/>
      <c r="O3395" s="1820"/>
      <c r="P3395" s="1820"/>
      <c r="Q3395" s="1820"/>
      <c r="R3395" s="1820"/>
      <c r="S3395" s="1820"/>
      <c r="T3395" s="1820"/>
      <c r="U3395" s="1820"/>
      <c r="V3395" s="1820"/>
      <c r="W3395" s="1820"/>
      <c r="X3395" s="1820"/>
      <c r="Y3395" s="1820"/>
      <c r="Z3395" s="1820"/>
      <c r="AA3395" s="1820"/>
      <c r="AB3395" s="1820"/>
      <c r="AC3395" s="1820"/>
      <c r="AD3395" s="1821" t="s">
        <v>2842</v>
      </c>
      <c r="AE3395" s="1821"/>
      <c r="AF3395" s="1210">
        <v>15</v>
      </c>
      <c r="AG3395" s="1211" t="s">
        <v>5</v>
      </c>
      <c r="AH3395" s="1800"/>
    </row>
    <row r="3396" spans="1:34" ht="17.45" customHeight="1">
      <c r="A3396" s="1822" t="s">
        <v>2843</v>
      </c>
      <c r="B3396" s="1802"/>
      <c r="C3396" s="1802"/>
      <c r="D3396" s="1778"/>
      <c r="E3396" s="1823" t="s">
        <v>2613</v>
      </c>
      <c r="F3396" s="1823"/>
      <c r="G3396" s="1823"/>
      <c r="H3396" s="1823"/>
      <c r="I3396" s="1823"/>
      <c r="J3396" s="1823"/>
      <c r="K3396" s="1823"/>
      <c r="L3396" s="1823"/>
      <c r="M3396" s="1823"/>
      <c r="N3396" s="1823"/>
      <c r="O3396" s="1823"/>
      <c r="P3396" s="1823"/>
      <c r="Q3396" s="1823"/>
      <c r="R3396" s="1823"/>
      <c r="S3396" s="1823"/>
      <c r="T3396" s="1823"/>
      <c r="U3396" s="1823"/>
      <c r="V3396" s="1823"/>
      <c r="W3396" s="1823"/>
      <c r="X3396" s="1823"/>
      <c r="Y3396" s="1823"/>
      <c r="Z3396" s="1823"/>
      <c r="AA3396" s="1823"/>
      <c r="AB3396" s="1823"/>
      <c r="AC3396" s="1823"/>
      <c r="AD3396" s="1823"/>
      <c r="AE3396" s="1823"/>
      <c r="AF3396" s="1823"/>
      <c r="AG3396" s="1823"/>
      <c r="AH3396" s="1779"/>
    </row>
    <row r="3397" spans="1:34" ht="17.45" customHeight="1">
      <c r="A3397" s="1824" t="s">
        <v>2844</v>
      </c>
      <c r="B3397" s="1816"/>
      <c r="C3397" s="1816"/>
      <c r="D3397" s="1309"/>
      <c r="E3397" s="1815" t="s">
        <v>323</v>
      </c>
      <c r="F3397" s="1815"/>
      <c r="G3397" s="1111"/>
      <c r="H3397" s="1796" t="s">
        <v>2845</v>
      </c>
      <c r="I3397" s="1796"/>
      <c r="J3397" s="1796" t="s">
        <v>518</v>
      </c>
      <c r="K3397" s="1796"/>
      <c r="L3397" s="1309"/>
      <c r="M3397" s="1309"/>
      <c r="N3397" s="1816" t="s">
        <v>2846</v>
      </c>
      <c r="O3397" s="1816"/>
      <c r="P3397" s="1816"/>
      <c r="Q3397" s="1816"/>
      <c r="R3397" s="1817">
        <v>66.400000000000006</v>
      </c>
      <c r="S3397" s="1817"/>
      <c r="T3397" s="1817"/>
      <c r="U3397" s="1817"/>
      <c r="V3397" s="1309"/>
      <c r="W3397" s="1309"/>
      <c r="X3397" s="1309"/>
      <c r="Y3397" s="1796" t="s">
        <v>2847</v>
      </c>
      <c r="Z3397" s="1796"/>
      <c r="AA3397" s="1796"/>
      <c r="AB3397" s="1796"/>
      <c r="AC3397" s="1796"/>
      <c r="AD3397" s="1796"/>
      <c r="AE3397" s="1796"/>
      <c r="AF3397" s="1797" t="s">
        <v>2848</v>
      </c>
      <c r="AG3397" s="1797"/>
      <c r="AH3397" s="1782"/>
    </row>
    <row r="3398" spans="1:34" ht="5.85" customHeight="1">
      <c r="A3398" s="1798"/>
      <c r="B3398" s="1799"/>
      <c r="C3398" s="1799"/>
      <c r="D3398" s="1799"/>
      <c r="E3398" s="1799"/>
      <c r="F3398" s="1799"/>
      <c r="G3398" s="1799"/>
      <c r="H3398" s="1799"/>
      <c r="I3398" s="1799"/>
      <c r="J3398" s="1799"/>
      <c r="K3398" s="1799"/>
      <c r="L3398" s="1799"/>
      <c r="M3398" s="1799"/>
      <c r="N3398" s="1799"/>
      <c r="O3398" s="1799"/>
      <c r="P3398" s="1799"/>
      <c r="Q3398" s="1799"/>
      <c r="R3398" s="1799"/>
      <c r="S3398" s="1799"/>
      <c r="T3398" s="1799"/>
      <c r="U3398" s="1799"/>
      <c r="V3398" s="1799"/>
      <c r="W3398" s="1799"/>
      <c r="X3398" s="1799"/>
      <c r="Y3398" s="1799"/>
      <c r="Z3398" s="1799"/>
      <c r="AA3398" s="1799"/>
      <c r="AB3398" s="1799"/>
      <c r="AC3398" s="1799"/>
      <c r="AD3398" s="1799"/>
      <c r="AE3398" s="1799"/>
      <c r="AF3398" s="1799"/>
      <c r="AG3398" s="1799"/>
      <c r="AH3398" s="1800"/>
    </row>
    <row r="3399" spans="1:34" ht="16.7" customHeight="1">
      <c r="A3399" s="1801" t="s">
        <v>2849</v>
      </c>
      <c r="B3399" s="1802"/>
      <c r="C3399" s="1802"/>
      <c r="D3399" s="1802"/>
      <c r="E3399" s="1802"/>
      <c r="F3399" s="1802"/>
      <c r="G3399" s="1802"/>
      <c r="H3399" s="1802"/>
      <c r="I3399" s="1802"/>
      <c r="J3399" s="1803"/>
      <c r="K3399" s="1789" t="s">
        <v>2850</v>
      </c>
      <c r="L3399" s="1807"/>
      <c r="M3399" s="1789" t="s">
        <v>2851</v>
      </c>
      <c r="N3399" s="1790"/>
      <c r="O3399" s="1790"/>
      <c r="P3399" s="1790"/>
      <c r="Q3399" s="1790"/>
      <c r="R3399" s="1790"/>
      <c r="S3399" s="1790"/>
      <c r="T3399" s="1791"/>
      <c r="U3399" s="1789" t="s">
        <v>2852</v>
      </c>
      <c r="V3399" s="1790"/>
      <c r="W3399" s="1790"/>
      <c r="X3399" s="1790"/>
      <c r="Y3399" s="1790"/>
      <c r="Z3399" s="1790"/>
      <c r="AA3399" s="1790"/>
      <c r="AB3399" s="1790"/>
      <c r="AC3399" s="1790"/>
      <c r="AD3399" s="1791"/>
      <c r="AE3399" s="1810" t="s">
        <v>2853</v>
      </c>
      <c r="AF3399" s="1811"/>
      <c r="AG3399" s="1811"/>
      <c r="AH3399" s="1814"/>
    </row>
    <row r="3400" spans="1:34" ht="17.45" customHeight="1">
      <c r="A3400" s="1804"/>
      <c r="B3400" s="1805"/>
      <c r="C3400" s="1805"/>
      <c r="D3400" s="1805"/>
      <c r="E3400" s="1805"/>
      <c r="F3400" s="1805"/>
      <c r="G3400" s="1805"/>
      <c r="H3400" s="1805"/>
      <c r="I3400" s="1805"/>
      <c r="J3400" s="1806"/>
      <c r="K3400" s="1808"/>
      <c r="L3400" s="1809"/>
      <c r="M3400" s="1789" t="s">
        <v>2854</v>
      </c>
      <c r="N3400" s="1790"/>
      <c r="O3400" s="1790"/>
      <c r="P3400" s="1791"/>
      <c r="Q3400" s="1789" t="s">
        <v>2855</v>
      </c>
      <c r="R3400" s="1790"/>
      <c r="S3400" s="1790"/>
      <c r="T3400" s="1791"/>
      <c r="U3400" s="1789" t="s">
        <v>2854</v>
      </c>
      <c r="V3400" s="1790"/>
      <c r="W3400" s="1790"/>
      <c r="X3400" s="1790"/>
      <c r="Y3400" s="1790"/>
      <c r="Z3400" s="1791"/>
      <c r="AA3400" s="1789" t="s">
        <v>2855</v>
      </c>
      <c r="AB3400" s="1790"/>
      <c r="AC3400" s="1790"/>
      <c r="AD3400" s="1791"/>
      <c r="AE3400" s="1812"/>
      <c r="AF3400" s="1813"/>
      <c r="AG3400" s="1813"/>
      <c r="AH3400" s="1800"/>
    </row>
    <row r="3401" spans="1:34" ht="16.7" customHeight="1">
      <c r="A3401" s="1223"/>
      <c r="B3401" s="1224" t="s">
        <v>1476</v>
      </c>
      <c r="C3401" s="1830" t="s">
        <v>3305</v>
      </c>
      <c r="D3401" s="1876"/>
      <c r="E3401" s="1876"/>
      <c r="F3401" s="1876"/>
      <c r="G3401" s="1876"/>
      <c r="H3401" s="1876"/>
      <c r="I3401" s="1876"/>
      <c r="J3401" s="1875"/>
      <c r="K3401" s="1877">
        <v>1</v>
      </c>
      <c r="L3401" s="1878"/>
      <c r="M3401" s="1877">
        <v>1</v>
      </c>
      <c r="N3401" s="1879"/>
      <c r="O3401" s="1879"/>
      <c r="P3401" s="1878"/>
      <c r="Q3401" s="1877">
        <v>0</v>
      </c>
      <c r="R3401" s="1879"/>
      <c r="S3401" s="1879"/>
      <c r="T3401" s="1878"/>
      <c r="U3401" s="1880">
        <v>388.70490000000001</v>
      </c>
      <c r="V3401" s="1881"/>
      <c r="W3401" s="1881"/>
      <c r="X3401" s="1881"/>
      <c r="Y3401" s="1881"/>
      <c r="Z3401" s="1882"/>
      <c r="AA3401" s="1880">
        <v>155.54140000000001</v>
      </c>
      <c r="AB3401" s="1881"/>
      <c r="AC3401" s="1881"/>
      <c r="AD3401" s="1882"/>
      <c r="AE3401" s="1865">
        <v>388.70490000000001</v>
      </c>
      <c r="AF3401" s="1847"/>
      <c r="AG3401" s="1847"/>
      <c r="AH3401" s="1225"/>
    </row>
    <row r="3402" spans="1:34" ht="7.35" customHeight="1">
      <c r="A3402" s="1220"/>
      <c r="B3402" s="1221"/>
      <c r="C3402" s="1867"/>
      <c r="D3402" s="1867"/>
      <c r="E3402" s="1867"/>
      <c r="F3402" s="1867"/>
      <c r="G3402" s="1867"/>
      <c r="H3402" s="1867"/>
      <c r="I3402" s="1867"/>
      <c r="J3402" s="1867"/>
      <c r="K3402" s="1221"/>
      <c r="L3402" s="1221"/>
      <c r="M3402" s="1221"/>
      <c r="N3402" s="1221"/>
      <c r="O3402" s="1221"/>
      <c r="P3402" s="1221"/>
      <c r="Q3402" s="1221"/>
      <c r="R3402" s="1221"/>
      <c r="S3402" s="1221"/>
      <c r="T3402" s="1221"/>
      <c r="U3402" s="1221"/>
      <c r="V3402" s="1221"/>
      <c r="W3402" s="1221"/>
      <c r="X3402" s="1221"/>
      <c r="Y3402" s="1221"/>
      <c r="Z3402" s="1221"/>
      <c r="AA3402" s="1221"/>
      <c r="AB3402" s="1221"/>
      <c r="AC3402" s="1221"/>
      <c r="AD3402" s="1221"/>
      <c r="AE3402" s="1221"/>
      <c r="AF3402" s="1221"/>
      <c r="AG3402" s="1221"/>
      <c r="AH3402" s="1222"/>
    </row>
    <row r="3403" spans="1:34" ht="17.45" customHeight="1">
      <c r="A3403" s="1792"/>
      <c r="B3403" s="1793"/>
      <c r="C3403" s="1793"/>
      <c r="D3403" s="1793"/>
      <c r="E3403" s="1793"/>
      <c r="F3403" s="1793"/>
      <c r="G3403" s="1793"/>
      <c r="H3403" s="1793"/>
      <c r="I3403" s="1793"/>
      <c r="J3403" s="1793"/>
      <c r="K3403" s="1794" t="s">
        <v>2856</v>
      </c>
      <c r="L3403" s="1794"/>
      <c r="M3403" s="1794"/>
      <c r="N3403" s="1794"/>
      <c r="O3403" s="1794"/>
      <c r="P3403" s="1794"/>
      <c r="Q3403" s="1794"/>
      <c r="R3403" s="1794"/>
      <c r="S3403" s="1794"/>
      <c r="T3403" s="1794"/>
      <c r="U3403" s="1794"/>
      <c r="V3403" s="1794"/>
      <c r="W3403" s="1794"/>
      <c r="X3403" s="1794"/>
      <c r="Y3403" s="1794"/>
      <c r="Z3403" s="1794"/>
      <c r="AA3403" s="1795">
        <v>388.70490000000001</v>
      </c>
      <c r="AB3403" s="1795"/>
      <c r="AC3403" s="1795"/>
      <c r="AD3403" s="1795"/>
      <c r="AE3403" s="1795"/>
      <c r="AF3403" s="1795"/>
      <c r="AG3403" s="1795"/>
      <c r="AH3403" s="1213"/>
    </row>
    <row r="3404" spans="1:34" ht="17.45" customHeight="1">
      <c r="A3404" s="1801" t="s">
        <v>2857</v>
      </c>
      <c r="B3404" s="1825"/>
      <c r="C3404" s="1825"/>
      <c r="D3404" s="1825"/>
      <c r="E3404" s="1825"/>
      <c r="F3404" s="1825"/>
      <c r="G3404" s="1825"/>
      <c r="H3404" s="1825"/>
      <c r="I3404" s="1825"/>
      <c r="J3404" s="1825"/>
      <c r="K3404" s="1825"/>
      <c r="L3404" s="1825"/>
      <c r="M3404" s="1825"/>
      <c r="N3404" s="1826"/>
      <c r="O3404" s="1789" t="s">
        <v>2858</v>
      </c>
      <c r="P3404" s="1790"/>
      <c r="Q3404" s="1790"/>
      <c r="R3404" s="1790"/>
      <c r="S3404" s="1791"/>
      <c r="T3404" s="1827" t="s">
        <v>2850</v>
      </c>
      <c r="U3404" s="1790"/>
      <c r="V3404" s="1790"/>
      <c r="W3404" s="1213"/>
      <c r="X3404" s="1789" t="s">
        <v>2859</v>
      </c>
      <c r="Y3404" s="1790"/>
      <c r="Z3404" s="1790"/>
      <c r="AA3404" s="1790"/>
      <c r="AB3404" s="1790"/>
      <c r="AC3404" s="1790"/>
      <c r="AD3404" s="1791"/>
      <c r="AE3404" s="1810" t="s">
        <v>2853</v>
      </c>
      <c r="AF3404" s="1828"/>
      <c r="AG3404" s="1828"/>
      <c r="AH3404" s="1213"/>
    </row>
    <row r="3405" spans="1:34" ht="16.7" customHeight="1">
      <c r="A3405" s="1223"/>
      <c r="B3405" s="1224" t="s">
        <v>1011</v>
      </c>
      <c r="C3405" s="1875" t="s">
        <v>1012</v>
      </c>
      <c r="D3405" s="1876"/>
      <c r="E3405" s="1876"/>
      <c r="F3405" s="1876"/>
      <c r="G3405" s="1876"/>
      <c r="H3405" s="1876"/>
      <c r="I3405" s="1876"/>
      <c r="J3405" s="1876"/>
      <c r="K3405" s="1876"/>
      <c r="L3405" s="1876"/>
      <c r="M3405" s="1876"/>
      <c r="N3405" s="1875"/>
      <c r="O3405" s="1885">
        <v>0</v>
      </c>
      <c r="P3405" s="1886"/>
      <c r="Q3405" s="1886"/>
      <c r="R3405" s="1886"/>
      <c r="S3405" s="1887"/>
      <c r="T3405" s="1917">
        <v>3</v>
      </c>
      <c r="U3405" s="1886"/>
      <c r="V3405" s="1886"/>
      <c r="W3405" s="1225"/>
      <c r="X3405" s="1880">
        <v>22.593900000000001</v>
      </c>
      <c r="Y3405" s="1881"/>
      <c r="Z3405" s="1881"/>
      <c r="AA3405" s="1881"/>
      <c r="AB3405" s="1881"/>
      <c r="AC3405" s="1881"/>
      <c r="AD3405" s="1882"/>
      <c r="AE3405" s="1865">
        <v>67.781700000000001</v>
      </c>
      <c r="AF3405" s="1847"/>
      <c r="AG3405" s="1847"/>
      <c r="AH3405" s="1225"/>
    </row>
    <row r="3406" spans="1:34" ht="17.45" customHeight="1">
      <c r="A3406" s="1220"/>
      <c r="B3406" s="1209" t="s">
        <v>1021</v>
      </c>
      <c r="C3406" s="1866" t="s">
        <v>1022</v>
      </c>
      <c r="D3406" s="1867"/>
      <c r="E3406" s="1867"/>
      <c r="F3406" s="1867"/>
      <c r="G3406" s="1867"/>
      <c r="H3406" s="1867"/>
      <c r="I3406" s="1867"/>
      <c r="J3406" s="1867"/>
      <c r="K3406" s="1867"/>
      <c r="L3406" s="1867"/>
      <c r="M3406" s="1867"/>
      <c r="N3406" s="1866"/>
      <c r="O3406" s="1893">
        <v>0</v>
      </c>
      <c r="P3406" s="1894"/>
      <c r="Q3406" s="1894"/>
      <c r="R3406" s="1894"/>
      <c r="S3406" s="1895"/>
      <c r="T3406" s="1918">
        <v>1</v>
      </c>
      <c r="U3406" s="1894"/>
      <c r="V3406" s="1894"/>
      <c r="W3406" s="1222"/>
      <c r="X3406" s="1871">
        <v>32.884700000000002</v>
      </c>
      <c r="Y3406" s="1872"/>
      <c r="Z3406" s="1872"/>
      <c r="AA3406" s="1872"/>
      <c r="AB3406" s="1872"/>
      <c r="AC3406" s="1872"/>
      <c r="AD3406" s="1873"/>
      <c r="AE3406" s="1874">
        <v>32.884700000000002</v>
      </c>
      <c r="AF3406" s="1843"/>
      <c r="AG3406" s="1843"/>
      <c r="AH3406" s="1222"/>
    </row>
    <row r="3407" spans="1:34" ht="16.7" customHeight="1">
      <c r="A3407" s="1792"/>
      <c r="B3407" s="1778"/>
      <c r="C3407" s="1778"/>
      <c r="D3407" s="1778"/>
      <c r="E3407" s="1778"/>
      <c r="F3407" s="1778"/>
      <c r="G3407" s="1778"/>
      <c r="H3407" s="1778"/>
      <c r="I3407" s="1846" t="s">
        <v>2860</v>
      </c>
      <c r="J3407" s="1846"/>
      <c r="K3407" s="1846"/>
      <c r="L3407" s="1846"/>
      <c r="M3407" s="1846"/>
      <c r="N3407" s="1846"/>
      <c r="O3407" s="1846"/>
      <c r="P3407" s="1846"/>
      <c r="Q3407" s="1846"/>
      <c r="R3407" s="1846"/>
      <c r="S3407" s="1846"/>
      <c r="T3407" s="1846"/>
      <c r="U3407" s="1846"/>
      <c r="V3407" s="1846"/>
      <c r="W3407" s="1846"/>
      <c r="X3407" s="1846"/>
      <c r="Y3407" s="1846"/>
      <c r="Z3407" s="1793"/>
      <c r="AA3407" s="1847">
        <v>100.6664</v>
      </c>
      <c r="AB3407" s="1847"/>
      <c r="AC3407" s="1847"/>
      <c r="AD3407" s="1847"/>
      <c r="AE3407" s="1847"/>
      <c r="AF3407" s="1847"/>
      <c r="AG3407" s="1847"/>
      <c r="AH3407" s="1814"/>
    </row>
    <row r="3408" spans="1:34" ht="17.45" customHeight="1">
      <c r="A3408" s="1844"/>
      <c r="B3408" s="1309"/>
      <c r="C3408" s="1309"/>
      <c r="D3408" s="1309"/>
      <c r="E3408" s="1309"/>
      <c r="F3408" s="1309"/>
      <c r="G3408" s="1309"/>
      <c r="H3408" s="1309"/>
      <c r="I3408" s="1840" t="s">
        <v>2861</v>
      </c>
      <c r="J3408" s="1840"/>
      <c r="K3408" s="1840"/>
      <c r="L3408" s="1840"/>
      <c r="M3408" s="1840"/>
      <c r="N3408" s="1840"/>
      <c r="O3408" s="1840"/>
      <c r="P3408" s="1840"/>
      <c r="Q3408" s="1840"/>
      <c r="R3408" s="1840"/>
      <c r="S3408" s="1840"/>
      <c r="T3408" s="1840"/>
      <c r="U3408" s="1840"/>
      <c r="V3408" s="1840"/>
      <c r="W3408" s="1840"/>
      <c r="X3408" s="1840"/>
      <c r="Y3408" s="1840"/>
      <c r="Z3408" s="1309"/>
      <c r="AA3408" s="1841">
        <v>489.37130000000002</v>
      </c>
      <c r="AB3408" s="1841"/>
      <c r="AC3408" s="1841"/>
      <c r="AD3408" s="1841"/>
      <c r="AE3408" s="1841"/>
      <c r="AF3408" s="1841"/>
      <c r="AG3408" s="1841"/>
      <c r="AH3408" s="1782"/>
    </row>
    <row r="3409" spans="1:34" ht="17.45" customHeight="1">
      <c r="A3409" s="1844"/>
      <c r="B3409" s="1309"/>
      <c r="C3409" s="1309"/>
      <c r="D3409" s="1309"/>
      <c r="E3409" s="1309"/>
      <c r="F3409" s="1309"/>
      <c r="G3409" s="1309"/>
      <c r="H3409" s="1309"/>
      <c r="I3409" s="1840" t="s">
        <v>2862</v>
      </c>
      <c r="J3409" s="1840"/>
      <c r="K3409" s="1840"/>
      <c r="L3409" s="1840"/>
      <c r="M3409" s="1840"/>
      <c r="N3409" s="1840"/>
      <c r="O3409" s="1840"/>
      <c r="P3409" s="1840"/>
      <c r="Q3409" s="1840"/>
      <c r="R3409" s="1840"/>
      <c r="S3409" s="1840"/>
      <c r="T3409" s="1840"/>
      <c r="U3409" s="1840"/>
      <c r="V3409" s="1840"/>
      <c r="W3409" s="1840"/>
      <c r="X3409" s="1840"/>
      <c r="Y3409" s="1840"/>
      <c r="Z3409" s="1309"/>
      <c r="AA3409" s="1841">
        <v>7.37</v>
      </c>
      <c r="AB3409" s="1841"/>
      <c r="AC3409" s="1841"/>
      <c r="AD3409" s="1841"/>
      <c r="AE3409" s="1841"/>
      <c r="AF3409" s="1841"/>
      <c r="AG3409" s="1841"/>
      <c r="AH3409" s="1782"/>
    </row>
    <row r="3410" spans="1:34" ht="16.7" customHeight="1">
      <c r="A3410" s="1844"/>
      <c r="B3410" s="1309"/>
      <c r="C3410" s="1309"/>
      <c r="D3410" s="1309"/>
      <c r="E3410" s="1309"/>
      <c r="F3410" s="1309"/>
      <c r="G3410" s="1309"/>
      <c r="H3410" s="1309"/>
      <c r="I3410" s="1840" t="s">
        <v>2863</v>
      </c>
      <c r="J3410" s="1840"/>
      <c r="K3410" s="1840"/>
      <c r="L3410" s="1840"/>
      <c r="M3410" s="1840"/>
      <c r="N3410" s="1840"/>
      <c r="O3410" s="1840"/>
      <c r="P3410" s="1840"/>
      <c r="Q3410" s="1840"/>
      <c r="R3410" s="1840"/>
      <c r="S3410" s="1840"/>
      <c r="T3410" s="1840"/>
      <c r="U3410" s="1840"/>
      <c r="V3410" s="1840"/>
      <c r="W3410" s="1840"/>
      <c r="X3410" s="1840"/>
      <c r="Y3410" s="1840"/>
      <c r="Z3410" s="1309"/>
      <c r="AA3410" s="1841">
        <v>0</v>
      </c>
      <c r="AB3410" s="1841"/>
      <c r="AC3410" s="1841"/>
      <c r="AD3410" s="1841"/>
      <c r="AE3410" s="1841"/>
      <c r="AF3410" s="1841"/>
      <c r="AG3410" s="1841"/>
      <c r="AH3410" s="1782"/>
    </row>
    <row r="3411" spans="1:34" ht="17.45" customHeight="1">
      <c r="A3411" s="1845"/>
      <c r="B3411" s="1799"/>
      <c r="C3411" s="1799"/>
      <c r="D3411" s="1799"/>
      <c r="E3411" s="1799"/>
      <c r="F3411" s="1799"/>
      <c r="G3411" s="1799"/>
      <c r="H3411" s="1799"/>
      <c r="I3411" s="1842" t="s">
        <v>2864</v>
      </c>
      <c r="J3411" s="1842"/>
      <c r="K3411" s="1842"/>
      <c r="L3411" s="1842"/>
      <c r="M3411" s="1842"/>
      <c r="N3411" s="1842"/>
      <c r="O3411" s="1842"/>
      <c r="P3411" s="1842"/>
      <c r="Q3411" s="1842"/>
      <c r="R3411" s="1842"/>
      <c r="S3411" s="1842"/>
      <c r="T3411" s="1842"/>
      <c r="U3411" s="1842"/>
      <c r="V3411" s="1842"/>
      <c r="W3411" s="1842"/>
      <c r="X3411" s="1842"/>
      <c r="Y3411" s="1842"/>
      <c r="Z3411" s="1799"/>
      <c r="AA3411" s="1843">
        <v>0</v>
      </c>
      <c r="AB3411" s="1843"/>
      <c r="AC3411" s="1843"/>
      <c r="AD3411" s="1843"/>
      <c r="AE3411" s="1843"/>
      <c r="AF3411" s="1843"/>
      <c r="AG3411" s="1843"/>
      <c r="AH3411" s="1800"/>
    </row>
    <row r="3412" spans="1:34" ht="17.45" customHeight="1">
      <c r="A3412" s="1801" t="s">
        <v>2865</v>
      </c>
      <c r="B3412" s="1825"/>
      <c r="C3412" s="1825"/>
      <c r="D3412" s="1825"/>
      <c r="E3412" s="1825"/>
      <c r="F3412" s="1825"/>
      <c r="G3412" s="1825"/>
      <c r="H3412" s="1825"/>
      <c r="I3412" s="1825"/>
      <c r="J3412" s="1825"/>
      <c r="K3412" s="1825"/>
      <c r="L3412" s="1825"/>
      <c r="M3412" s="1825"/>
      <c r="N3412" s="1826"/>
      <c r="O3412" s="1789" t="s">
        <v>2850</v>
      </c>
      <c r="P3412" s="1790"/>
      <c r="Q3412" s="1790"/>
      <c r="R3412" s="1790"/>
      <c r="S3412" s="1791"/>
      <c r="T3412" s="1827" t="s">
        <v>754</v>
      </c>
      <c r="U3412" s="1790"/>
      <c r="V3412" s="1790"/>
      <c r="W3412" s="1213"/>
      <c r="X3412" s="1789" t="s">
        <v>2866</v>
      </c>
      <c r="Y3412" s="1790"/>
      <c r="Z3412" s="1790"/>
      <c r="AA3412" s="1790"/>
      <c r="AB3412" s="1790"/>
      <c r="AC3412" s="1790"/>
      <c r="AD3412" s="1791"/>
      <c r="AE3412" s="1810" t="s">
        <v>2867</v>
      </c>
      <c r="AF3412" s="1828"/>
      <c r="AG3412" s="1828"/>
      <c r="AH3412" s="1213"/>
    </row>
    <row r="3413" spans="1:34" ht="16.7" customHeight="1">
      <c r="A3413" s="1215"/>
      <c r="B3413" s="1216" t="s">
        <v>3306</v>
      </c>
      <c r="C3413" s="1829" t="s">
        <v>3307</v>
      </c>
      <c r="D3413" s="1830"/>
      <c r="E3413" s="1830"/>
      <c r="F3413" s="1830"/>
      <c r="G3413" s="1830"/>
      <c r="H3413" s="1830"/>
      <c r="I3413" s="1830"/>
      <c r="J3413" s="1830"/>
      <c r="K3413" s="1830"/>
      <c r="L3413" s="1830"/>
      <c r="M3413" s="1830"/>
      <c r="N3413" s="1829"/>
      <c r="O3413" s="1831">
        <v>1</v>
      </c>
      <c r="P3413" s="1832"/>
      <c r="Q3413" s="1832"/>
      <c r="R3413" s="1832"/>
      <c r="S3413" s="1833"/>
      <c r="T3413" s="1834" t="s">
        <v>518</v>
      </c>
      <c r="U3413" s="1835"/>
      <c r="V3413" s="1835"/>
      <c r="W3413" s="1217"/>
      <c r="X3413" s="1836">
        <v>906.79</v>
      </c>
      <c r="Y3413" s="1837"/>
      <c r="Z3413" s="1837"/>
      <c r="AA3413" s="1837"/>
      <c r="AB3413" s="1837"/>
      <c r="AC3413" s="1837"/>
      <c r="AD3413" s="1838"/>
      <c r="AE3413" s="1839">
        <v>906.79</v>
      </c>
      <c r="AF3413" s="1795"/>
      <c r="AG3413" s="1795"/>
      <c r="AH3413" s="1217"/>
    </row>
    <row r="3414" spans="1:34" ht="17.45" customHeight="1">
      <c r="A3414" s="1792"/>
      <c r="B3414" s="1793"/>
      <c r="C3414" s="1793"/>
      <c r="D3414" s="1793"/>
      <c r="E3414" s="1793"/>
      <c r="F3414" s="1793"/>
      <c r="G3414" s="1793"/>
      <c r="H3414" s="1793"/>
      <c r="I3414" s="1794" t="s">
        <v>2869</v>
      </c>
      <c r="J3414" s="1794"/>
      <c r="K3414" s="1794"/>
      <c r="L3414" s="1794"/>
      <c r="M3414" s="1794"/>
      <c r="N3414" s="1794"/>
      <c r="O3414" s="1794"/>
      <c r="P3414" s="1794"/>
      <c r="Q3414" s="1794"/>
      <c r="R3414" s="1794"/>
      <c r="S3414" s="1794"/>
      <c r="T3414" s="1794"/>
      <c r="U3414" s="1794"/>
      <c r="V3414" s="1794"/>
      <c r="W3414" s="1794"/>
      <c r="X3414" s="1794"/>
      <c r="Y3414" s="1794"/>
      <c r="Z3414" s="1214"/>
      <c r="AA3414" s="1795">
        <v>906.79</v>
      </c>
      <c r="AB3414" s="1795"/>
      <c r="AC3414" s="1795"/>
      <c r="AD3414" s="1795"/>
      <c r="AE3414" s="1795"/>
      <c r="AF3414" s="1795"/>
      <c r="AG3414" s="1795"/>
      <c r="AH3414" s="1213"/>
    </row>
    <row r="3415" spans="1:34" ht="16.7" customHeight="1">
      <c r="A3415" s="1801" t="s">
        <v>2870</v>
      </c>
      <c r="B3415" s="1825"/>
      <c r="C3415" s="1825"/>
      <c r="D3415" s="1825"/>
      <c r="E3415" s="1825"/>
      <c r="F3415" s="1825"/>
      <c r="G3415" s="1825"/>
      <c r="H3415" s="1825"/>
      <c r="I3415" s="1825"/>
      <c r="J3415" s="1825"/>
      <c r="K3415" s="1825"/>
      <c r="L3415" s="1825"/>
      <c r="M3415" s="1825"/>
      <c r="N3415" s="1826"/>
      <c r="O3415" s="1789" t="s">
        <v>2850</v>
      </c>
      <c r="P3415" s="1790"/>
      <c r="Q3415" s="1790"/>
      <c r="R3415" s="1790"/>
      <c r="S3415" s="1791"/>
      <c r="T3415" s="1827" t="s">
        <v>754</v>
      </c>
      <c r="U3415" s="1790"/>
      <c r="V3415" s="1790"/>
      <c r="W3415" s="1213"/>
      <c r="X3415" s="1789" t="s">
        <v>2866</v>
      </c>
      <c r="Y3415" s="1790"/>
      <c r="Z3415" s="1790"/>
      <c r="AA3415" s="1790"/>
      <c r="AB3415" s="1790"/>
      <c r="AC3415" s="1790"/>
      <c r="AD3415" s="1791"/>
      <c r="AE3415" s="1810" t="s">
        <v>2867</v>
      </c>
      <c r="AF3415" s="1828"/>
      <c r="AG3415" s="1828"/>
      <c r="AH3415" s="1213"/>
    </row>
    <row r="3416" spans="1:34" ht="17.45" customHeight="1">
      <c r="A3416" s="1792"/>
      <c r="B3416" s="1793"/>
      <c r="C3416" s="1793"/>
      <c r="D3416" s="1793"/>
      <c r="E3416" s="1793"/>
      <c r="F3416" s="1793"/>
      <c r="G3416" s="1793"/>
      <c r="H3416" s="1793"/>
      <c r="I3416" s="1794" t="s">
        <v>2871</v>
      </c>
      <c r="J3416" s="1794"/>
      <c r="K3416" s="1794"/>
      <c r="L3416" s="1794"/>
      <c r="M3416" s="1794"/>
      <c r="N3416" s="1794"/>
      <c r="O3416" s="1794"/>
      <c r="P3416" s="1794"/>
      <c r="Q3416" s="1794"/>
      <c r="R3416" s="1794"/>
      <c r="S3416" s="1794"/>
      <c r="T3416" s="1794"/>
      <c r="U3416" s="1794"/>
      <c r="V3416" s="1794"/>
      <c r="W3416" s="1794"/>
      <c r="X3416" s="1794"/>
      <c r="Y3416" s="1794"/>
      <c r="Z3416" s="1214"/>
      <c r="AA3416" s="1795">
        <v>0</v>
      </c>
      <c r="AB3416" s="1795"/>
      <c r="AC3416" s="1795"/>
      <c r="AD3416" s="1795"/>
      <c r="AE3416" s="1795"/>
      <c r="AF3416" s="1795"/>
      <c r="AG3416" s="1795"/>
      <c r="AH3416" s="1213"/>
    </row>
    <row r="3417" spans="1:34" ht="17.45" customHeight="1">
      <c r="A3417" s="1801" t="s">
        <v>2872</v>
      </c>
      <c r="B3417" s="1825"/>
      <c r="C3417" s="1825"/>
      <c r="D3417" s="1825"/>
      <c r="E3417" s="1825"/>
      <c r="F3417" s="1825"/>
      <c r="G3417" s="1825"/>
      <c r="H3417" s="1825"/>
      <c r="I3417" s="1825"/>
      <c r="J3417" s="1825"/>
      <c r="K3417" s="1825"/>
      <c r="L3417" s="1825"/>
      <c r="M3417" s="1825"/>
      <c r="N3417" s="1826"/>
      <c r="O3417" s="1789" t="s">
        <v>2850</v>
      </c>
      <c r="P3417" s="1790"/>
      <c r="Q3417" s="1790"/>
      <c r="R3417" s="1790"/>
      <c r="S3417" s="1791"/>
      <c r="T3417" s="1827" t="s">
        <v>754</v>
      </c>
      <c r="U3417" s="1790"/>
      <c r="V3417" s="1790"/>
      <c r="W3417" s="1213"/>
      <c r="X3417" s="1789" t="s">
        <v>2866</v>
      </c>
      <c r="Y3417" s="1790"/>
      <c r="Z3417" s="1790"/>
      <c r="AA3417" s="1790"/>
      <c r="AB3417" s="1790"/>
      <c r="AC3417" s="1790"/>
      <c r="AD3417" s="1791"/>
      <c r="AE3417" s="1810" t="s">
        <v>2867</v>
      </c>
      <c r="AF3417" s="1828"/>
      <c r="AG3417" s="1828"/>
      <c r="AH3417" s="1213"/>
    </row>
    <row r="3418" spans="1:34" ht="16.7" customHeight="1">
      <c r="A3418" s="1883" t="s">
        <v>3308</v>
      </c>
      <c r="B3418" s="1884"/>
      <c r="C3418" s="1884"/>
      <c r="D3418" s="1884"/>
      <c r="E3418" s="1884"/>
      <c r="F3418" s="1829" t="s">
        <v>3309</v>
      </c>
      <c r="G3418" s="1830"/>
      <c r="H3418" s="1830"/>
      <c r="I3418" s="1830"/>
      <c r="J3418" s="1830"/>
      <c r="K3418" s="1830"/>
      <c r="L3418" s="1830"/>
      <c r="M3418" s="1830"/>
      <c r="N3418" s="1829"/>
      <c r="O3418" s="1831">
        <v>1.9359999999999999E-2</v>
      </c>
      <c r="P3418" s="1832"/>
      <c r="Q3418" s="1832"/>
      <c r="R3418" s="1832"/>
      <c r="S3418" s="1833"/>
      <c r="T3418" s="1834" t="s">
        <v>109</v>
      </c>
      <c r="U3418" s="1835"/>
      <c r="V3418" s="1835"/>
      <c r="W3418" s="1217"/>
      <c r="X3418" s="1836">
        <v>18.66</v>
      </c>
      <c r="Y3418" s="1837"/>
      <c r="Z3418" s="1837"/>
      <c r="AA3418" s="1837"/>
      <c r="AB3418" s="1837"/>
      <c r="AC3418" s="1837"/>
      <c r="AD3418" s="1838"/>
      <c r="AE3418" s="1839">
        <v>0.36130000000000001</v>
      </c>
      <c r="AF3418" s="1795"/>
      <c r="AG3418" s="1795"/>
      <c r="AH3418" s="1217"/>
    </row>
    <row r="3419" spans="1:34" ht="17.45" customHeight="1">
      <c r="A3419" s="1792"/>
      <c r="B3419" s="1793"/>
      <c r="C3419" s="1793"/>
      <c r="D3419" s="1793"/>
      <c r="E3419" s="1793"/>
      <c r="F3419" s="1793"/>
      <c r="G3419" s="1793"/>
      <c r="H3419" s="1793"/>
      <c r="I3419" s="1793"/>
      <c r="J3419" s="1793"/>
      <c r="K3419" s="1794" t="s">
        <v>2873</v>
      </c>
      <c r="L3419" s="1794"/>
      <c r="M3419" s="1794"/>
      <c r="N3419" s="1794"/>
      <c r="O3419" s="1794"/>
      <c r="P3419" s="1794"/>
      <c r="Q3419" s="1794"/>
      <c r="R3419" s="1794"/>
      <c r="S3419" s="1794"/>
      <c r="T3419" s="1794"/>
      <c r="U3419" s="1794"/>
      <c r="V3419" s="1794"/>
      <c r="W3419" s="1794"/>
      <c r="X3419" s="1794"/>
      <c r="Y3419" s="1794"/>
      <c r="Z3419" s="1794"/>
      <c r="AA3419" s="1794"/>
      <c r="AB3419" s="1214"/>
      <c r="AC3419" s="1795">
        <v>0.36130000000000001</v>
      </c>
      <c r="AD3419" s="1795"/>
      <c r="AE3419" s="1795"/>
      <c r="AF3419" s="1795"/>
      <c r="AG3419" s="1795"/>
      <c r="AH3419" s="1213"/>
    </row>
    <row r="3420" spans="1:34" ht="17.45" customHeight="1">
      <c r="A3420" s="1801" t="s">
        <v>2874</v>
      </c>
      <c r="B3420" s="1825"/>
      <c r="C3420" s="1825"/>
      <c r="D3420" s="1825"/>
      <c r="E3420" s="1825"/>
      <c r="F3420" s="1825"/>
      <c r="G3420" s="1825"/>
      <c r="H3420" s="1825"/>
      <c r="I3420" s="1825"/>
      <c r="J3420" s="1826"/>
      <c r="K3420" s="1789" t="s">
        <v>2850</v>
      </c>
      <c r="L3420" s="1791"/>
      <c r="M3420" s="1855" t="s">
        <v>2875</v>
      </c>
      <c r="N3420" s="1856"/>
      <c r="O3420" s="1857"/>
      <c r="P3420" s="1855" t="s">
        <v>2876</v>
      </c>
      <c r="Q3420" s="1856"/>
      <c r="R3420" s="1857"/>
      <c r="S3420" s="1855" t="s">
        <v>2877</v>
      </c>
      <c r="T3420" s="1857"/>
      <c r="U3420" s="1789" t="s">
        <v>2878</v>
      </c>
      <c r="V3420" s="1790"/>
      <c r="W3420" s="1791"/>
      <c r="X3420" s="1789" t="s">
        <v>2879</v>
      </c>
      <c r="Y3420" s="1790"/>
      <c r="Z3420" s="1790"/>
      <c r="AA3420" s="1790"/>
      <c r="AB3420" s="1791"/>
      <c r="AC3420" s="1789" t="s">
        <v>2880</v>
      </c>
      <c r="AD3420" s="1791"/>
      <c r="AE3420" s="1810" t="s">
        <v>2867</v>
      </c>
      <c r="AF3420" s="1828"/>
      <c r="AG3420" s="1828"/>
      <c r="AH3420" s="1213"/>
    </row>
    <row r="3421" spans="1:34" ht="16.7" customHeight="1">
      <c r="A3421" s="1883" t="s">
        <v>3310</v>
      </c>
      <c r="B3421" s="1884"/>
      <c r="C3421" s="1884"/>
      <c r="D3421" s="1884"/>
      <c r="E3421" s="1884"/>
      <c r="F3421" s="1829" t="s">
        <v>3309</v>
      </c>
      <c r="G3421" s="1830"/>
      <c r="H3421" s="1830"/>
      <c r="I3421" s="1830"/>
      <c r="J3421" s="1829"/>
      <c r="K3421" s="1862">
        <v>1.9359999999999999E-2</v>
      </c>
      <c r="L3421" s="1863"/>
      <c r="M3421" s="1836">
        <v>0</v>
      </c>
      <c r="N3421" s="1837"/>
      <c r="O3421" s="1838"/>
      <c r="P3421" s="1836">
        <v>0</v>
      </c>
      <c r="Q3421" s="1837"/>
      <c r="R3421" s="1838"/>
      <c r="S3421" s="1836">
        <v>0</v>
      </c>
      <c r="T3421" s="1838"/>
      <c r="U3421" s="1836">
        <v>2.77</v>
      </c>
      <c r="V3421" s="1837"/>
      <c r="W3421" s="1838"/>
      <c r="X3421" s="1836">
        <v>2.2200000000000002</v>
      </c>
      <c r="Y3421" s="1837"/>
      <c r="Z3421" s="1837"/>
      <c r="AA3421" s="1837"/>
      <c r="AB3421" s="1838"/>
      <c r="AC3421" s="1836">
        <v>1.82</v>
      </c>
      <c r="AD3421" s="1838"/>
      <c r="AE3421" s="1839">
        <v>0</v>
      </c>
      <c r="AF3421" s="1795"/>
      <c r="AG3421" s="1795"/>
      <c r="AH3421" s="1217"/>
    </row>
    <row r="3422" spans="1:34" ht="17.45" customHeight="1">
      <c r="A3422" s="1853"/>
      <c r="B3422" s="1778"/>
      <c r="C3422" s="1778"/>
      <c r="D3422" s="1778"/>
      <c r="E3422" s="1778"/>
      <c r="F3422" s="1778"/>
      <c r="G3422" s="1778"/>
      <c r="H3422" s="1778"/>
      <c r="I3422" s="1846" t="s">
        <v>2881</v>
      </c>
      <c r="J3422" s="1846"/>
      <c r="K3422" s="1846"/>
      <c r="L3422" s="1846"/>
      <c r="M3422" s="1846"/>
      <c r="N3422" s="1846"/>
      <c r="O3422" s="1846"/>
      <c r="P3422" s="1846"/>
      <c r="Q3422" s="1846"/>
      <c r="R3422" s="1846"/>
      <c r="S3422" s="1846"/>
      <c r="T3422" s="1846"/>
      <c r="U3422" s="1846"/>
      <c r="V3422" s="1846"/>
      <c r="W3422" s="1846"/>
      <c r="X3422" s="1846"/>
      <c r="Y3422" s="1846"/>
      <c r="Z3422" s="1203"/>
      <c r="AA3422" s="1847">
        <v>0</v>
      </c>
      <c r="AB3422" s="1847"/>
      <c r="AC3422" s="1847"/>
      <c r="AD3422" s="1847"/>
      <c r="AE3422" s="1847"/>
      <c r="AF3422" s="1847"/>
      <c r="AG3422" s="1847"/>
      <c r="AH3422" s="1204"/>
    </row>
    <row r="3423" spans="1:34" ht="5.85" customHeight="1">
      <c r="A3423" s="1854"/>
      <c r="B3423" s="1309"/>
      <c r="C3423" s="1309"/>
      <c r="D3423" s="1309"/>
      <c r="E3423" s="1309"/>
      <c r="F3423" s="1309"/>
      <c r="G3423" s="1309"/>
      <c r="H3423" s="1309"/>
      <c r="I3423" s="1309"/>
      <c r="J3423" s="1309"/>
      <c r="K3423" s="1309"/>
      <c r="L3423" s="1309"/>
      <c r="M3423" s="1309"/>
      <c r="N3423" s="1309"/>
      <c r="O3423" s="1309"/>
      <c r="P3423" s="1309"/>
      <c r="Q3423" s="1309"/>
      <c r="R3423" s="1309"/>
      <c r="S3423" s="1309"/>
      <c r="T3423" s="1309"/>
      <c r="U3423" s="1309"/>
      <c r="V3423" s="1309"/>
      <c r="W3423" s="1309"/>
      <c r="X3423" s="1309"/>
      <c r="Y3423" s="1309"/>
      <c r="Z3423" s="1309"/>
      <c r="AA3423" s="1309"/>
      <c r="AB3423" s="1309"/>
      <c r="AC3423" s="1309"/>
      <c r="AD3423" s="1309"/>
      <c r="AE3423" s="1309"/>
      <c r="AF3423" s="1309"/>
      <c r="AG3423" s="1309"/>
      <c r="AH3423" s="1782"/>
    </row>
    <row r="3424" spans="1:34" ht="16.7" customHeight="1">
      <c r="A3424" s="1845"/>
      <c r="B3424" s="1799"/>
      <c r="C3424" s="1799"/>
      <c r="D3424" s="1799"/>
      <c r="E3424" s="1799"/>
      <c r="F3424" s="1799"/>
      <c r="G3424" s="1799"/>
      <c r="H3424" s="1799"/>
      <c r="I3424" s="1842" t="s">
        <v>2882</v>
      </c>
      <c r="J3424" s="1842"/>
      <c r="K3424" s="1842"/>
      <c r="L3424" s="1842"/>
      <c r="M3424" s="1842"/>
      <c r="N3424" s="1842"/>
      <c r="O3424" s="1842"/>
      <c r="P3424" s="1842"/>
      <c r="Q3424" s="1842"/>
      <c r="R3424" s="1842"/>
      <c r="S3424" s="1842"/>
      <c r="T3424" s="1842"/>
      <c r="U3424" s="1842"/>
      <c r="V3424" s="1842"/>
      <c r="W3424" s="1842"/>
      <c r="X3424" s="1842"/>
      <c r="Y3424" s="1842"/>
      <c r="Z3424" s="1212"/>
      <c r="AA3424" s="1848">
        <v>914.52</v>
      </c>
      <c r="AB3424" s="1848"/>
      <c r="AC3424" s="1848"/>
      <c r="AD3424" s="1848"/>
      <c r="AE3424" s="1848"/>
      <c r="AF3424" s="1848"/>
      <c r="AG3424" s="1848"/>
      <c r="AH3424" s="1208"/>
    </row>
    <row r="3425" spans="1:34" ht="45.75" customHeight="1">
      <c r="A3425" s="1849" t="s">
        <v>2883</v>
      </c>
      <c r="B3425" s="1850"/>
      <c r="C3425" s="1850"/>
      <c r="D3425" s="1850"/>
      <c r="E3425" s="1851" t="s">
        <v>3311</v>
      </c>
      <c r="F3425" s="1852"/>
      <c r="G3425" s="1852"/>
      <c r="H3425" s="1852"/>
      <c r="I3425" s="1852"/>
      <c r="J3425" s="1852"/>
      <c r="K3425" s="1852"/>
      <c r="L3425" s="1852"/>
      <c r="M3425" s="1852"/>
      <c r="N3425" s="1852"/>
      <c r="O3425" s="1852"/>
      <c r="P3425" s="1852"/>
      <c r="Q3425" s="1852"/>
      <c r="R3425" s="1852"/>
      <c r="S3425" s="1852"/>
      <c r="T3425" s="1852"/>
      <c r="U3425" s="1852"/>
      <c r="V3425" s="1852"/>
      <c r="W3425" s="1852"/>
      <c r="X3425" s="1852"/>
      <c r="Y3425" s="1852"/>
      <c r="Z3425" s="1852"/>
      <c r="AA3425" s="1852"/>
      <c r="AB3425" s="1852"/>
      <c r="AC3425" s="1852"/>
      <c r="AD3425" s="1852"/>
      <c r="AE3425" s="1852"/>
      <c r="AF3425" s="1852"/>
      <c r="AG3425" s="1852"/>
      <c r="AH3425" s="1851"/>
    </row>
    <row r="3426" spans="1:34" ht="95.25" customHeight="1">
      <c r="A3426" s="1218"/>
      <c r="AH3426" s="1219"/>
    </row>
    <row r="3427" spans="1:34" ht="95.25" customHeight="1">
      <c r="A3427" s="1220"/>
      <c r="B3427" s="1221"/>
      <c r="C3427" s="1221"/>
      <c r="D3427" s="1221"/>
      <c r="E3427" s="1221"/>
      <c r="F3427" s="1221"/>
      <c r="G3427" s="1221"/>
      <c r="H3427" s="1221"/>
      <c r="I3427" s="1221"/>
      <c r="J3427" s="1221"/>
      <c r="K3427" s="1221"/>
      <c r="L3427" s="1221"/>
      <c r="M3427" s="1221"/>
      <c r="N3427" s="1221"/>
      <c r="O3427" s="1221"/>
      <c r="P3427" s="1221"/>
      <c r="Q3427" s="1221"/>
      <c r="R3427" s="1221"/>
      <c r="S3427" s="1221"/>
      <c r="T3427" s="1221"/>
      <c r="U3427" s="1221"/>
      <c r="V3427" s="1221"/>
      <c r="W3427" s="1221"/>
      <c r="X3427" s="1221"/>
      <c r="Y3427" s="1221"/>
      <c r="Z3427" s="1221"/>
      <c r="AA3427" s="1221"/>
      <c r="AB3427" s="1221"/>
      <c r="AC3427" s="1221"/>
      <c r="AD3427" s="1221"/>
      <c r="AE3427" s="1221"/>
      <c r="AF3427" s="1221"/>
      <c r="AG3427" s="1221"/>
      <c r="AH3427" s="1222"/>
    </row>
    <row r="3428" spans="1:34" ht="5.85" customHeight="1">
      <c r="A3428" s="1777"/>
      <c r="B3428" s="1778"/>
      <c r="C3428" s="1778"/>
      <c r="D3428" s="1778"/>
      <c r="E3428" s="1778"/>
      <c r="F3428" s="1778"/>
      <c r="G3428" s="1778"/>
      <c r="H3428" s="1778"/>
      <c r="I3428" s="1778"/>
      <c r="J3428" s="1778"/>
      <c r="K3428" s="1778"/>
      <c r="L3428" s="1778"/>
      <c r="M3428" s="1778"/>
      <c r="N3428" s="1778"/>
      <c r="O3428" s="1778"/>
      <c r="P3428" s="1778"/>
      <c r="Q3428" s="1778"/>
      <c r="R3428" s="1778"/>
      <c r="S3428" s="1778"/>
      <c r="T3428" s="1778"/>
      <c r="U3428" s="1778"/>
      <c r="V3428" s="1778"/>
      <c r="W3428" s="1778"/>
      <c r="X3428" s="1778"/>
      <c r="Y3428" s="1778"/>
      <c r="Z3428" s="1778"/>
      <c r="AA3428" s="1778"/>
      <c r="AB3428" s="1778"/>
      <c r="AC3428" s="1778"/>
      <c r="AD3428" s="1778"/>
      <c r="AE3428" s="1778"/>
      <c r="AF3428" s="1778"/>
      <c r="AG3428" s="1778"/>
      <c r="AH3428" s="1779"/>
    </row>
    <row r="3429" spans="1:34" ht="11.65" customHeight="1">
      <c r="A3429" s="1780" t="s">
        <v>2834</v>
      </c>
      <c r="B3429" s="1310"/>
      <c r="C3429" s="1310"/>
      <c r="D3429" s="1310"/>
      <c r="E3429" s="1310"/>
      <c r="F3429" s="1310"/>
      <c r="G3429" s="1310"/>
      <c r="H3429" s="1310"/>
      <c r="I3429" s="1310"/>
      <c r="J3429" s="1310"/>
      <c r="K3429" s="1310"/>
      <c r="L3429" s="1310"/>
      <c r="M3429" s="1310"/>
      <c r="N3429" s="1310"/>
      <c r="O3429" s="1310"/>
      <c r="P3429" s="1310"/>
      <c r="Q3429" s="1310"/>
      <c r="R3429" s="1310"/>
      <c r="S3429" s="1310"/>
      <c r="T3429" s="1310"/>
      <c r="U3429" s="1310"/>
      <c r="V3429" s="1310"/>
      <c r="W3429" s="1310"/>
      <c r="X3429" s="1310"/>
      <c r="Y3429" s="1310"/>
      <c r="Z3429" s="1310"/>
      <c r="AA3429" s="1310"/>
      <c r="AB3429" s="1310"/>
      <c r="AC3429" s="1310"/>
      <c r="AD3429" s="1309"/>
      <c r="AE3429" s="1309"/>
      <c r="AF3429" s="1781" t="s">
        <v>3312</v>
      </c>
      <c r="AG3429" s="1781"/>
      <c r="AH3429" s="1782"/>
    </row>
    <row r="3430" spans="1:34" ht="5.85" customHeight="1">
      <c r="A3430" s="1780"/>
      <c r="B3430" s="1310"/>
      <c r="C3430" s="1310"/>
      <c r="D3430" s="1310"/>
      <c r="E3430" s="1310"/>
      <c r="F3430" s="1310"/>
      <c r="G3430" s="1310"/>
      <c r="H3430" s="1310"/>
      <c r="I3430" s="1310"/>
      <c r="J3430" s="1310"/>
      <c r="K3430" s="1310"/>
      <c r="L3430" s="1310"/>
      <c r="M3430" s="1310"/>
      <c r="N3430" s="1310"/>
      <c r="O3430" s="1310"/>
      <c r="P3430" s="1310"/>
      <c r="Q3430" s="1310"/>
      <c r="R3430" s="1310"/>
      <c r="S3430" s="1310"/>
      <c r="T3430" s="1310"/>
      <c r="U3430" s="1310"/>
      <c r="V3430" s="1310"/>
      <c r="W3430" s="1310"/>
      <c r="X3430" s="1310"/>
      <c r="Y3430" s="1310"/>
      <c r="Z3430" s="1310"/>
      <c r="AA3430" s="1310"/>
      <c r="AB3430" s="1310"/>
      <c r="AC3430" s="1310"/>
      <c r="AD3430" s="1311"/>
      <c r="AE3430" s="1311"/>
      <c r="AF3430" s="1311"/>
      <c r="AG3430" s="1311"/>
      <c r="AH3430" s="1782"/>
    </row>
    <row r="3431" spans="1:34" ht="10.9" customHeight="1">
      <c r="A3431" s="1783" t="s">
        <v>2836</v>
      </c>
      <c r="B3431" s="1784"/>
      <c r="C3431" s="1784"/>
      <c r="D3431" s="1784"/>
      <c r="E3431" s="1784"/>
      <c r="F3431" s="1784"/>
      <c r="G3431" s="1784"/>
      <c r="H3431" s="1784"/>
      <c r="I3431" s="1784"/>
      <c r="J3431" s="1784"/>
      <c r="K3431" s="1784"/>
      <c r="L3431" s="1784"/>
      <c r="M3431" s="1784"/>
      <c r="N3431" s="1784"/>
      <c r="O3431" s="1784"/>
      <c r="P3431" s="1784"/>
      <c r="Q3431" s="1784"/>
      <c r="R3431" s="1784"/>
      <c r="S3431" s="1784"/>
      <c r="T3431" s="1784"/>
      <c r="U3431" s="1784"/>
      <c r="V3431" s="1784"/>
      <c r="W3431" s="1784"/>
      <c r="X3431" s="1784"/>
      <c r="Y3431" s="1784"/>
      <c r="Z3431" s="1784"/>
      <c r="AA3431" s="1784"/>
      <c r="AB3431" s="1784"/>
      <c r="AC3431" s="1784"/>
      <c r="AD3431" s="1311"/>
      <c r="AE3431" s="1311"/>
      <c r="AF3431" s="1311"/>
      <c r="AG3431" s="1311"/>
      <c r="AH3431" s="1782"/>
    </row>
    <row r="3432" spans="1:34" ht="23.25" customHeight="1">
      <c r="A3432" s="1785" t="s">
        <v>2837</v>
      </c>
      <c r="B3432" s="1786"/>
      <c r="C3432" s="1786"/>
      <c r="D3432" s="1786"/>
      <c r="E3432" s="1786"/>
      <c r="F3432" s="1786"/>
      <c r="G3432" s="1786"/>
      <c r="H3432" s="1786"/>
      <c r="I3432" s="1786"/>
      <c r="J3432" s="1786"/>
      <c r="K3432" s="1786"/>
      <c r="L3432" s="1786"/>
      <c r="M3432" s="1786"/>
      <c r="N3432" s="1786"/>
      <c r="O3432" s="1786"/>
      <c r="P3432" s="1786"/>
      <c r="Q3432" s="1786"/>
      <c r="R3432" s="1786"/>
      <c r="S3432" s="1786"/>
      <c r="T3432" s="1786"/>
      <c r="U3432" s="1786"/>
      <c r="V3432" s="1786"/>
      <c r="W3432" s="1786"/>
      <c r="X3432" s="1786"/>
      <c r="Y3432" s="1786"/>
      <c r="Z3432" s="1786"/>
      <c r="AA3432" s="1786"/>
      <c r="AB3432" s="1786"/>
      <c r="AC3432" s="1786"/>
      <c r="AD3432" s="1311"/>
      <c r="AE3432" s="1311"/>
      <c r="AF3432" s="1311"/>
      <c r="AG3432" s="1311"/>
      <c r="AH3432" s="1782"/>
    </row>
    <row r="3433" spans="1:34" ht="5.85" customHeight="1">
      <c r="A3433" s="1787" t="s">
        <v>2838</v>
      </c>
      <c r="B3433" s="1788"/>
      <c r="C3433" s="1788"/>
      <c r="D3433" s="1788"/>
      <c r="E3433" s="1788"/>
      <c r="F3433" s="1788"/>
      <c r="G3433" s="1788"/>
      <c r="H3433" s="1788"/>
      <c r="I3433" s="1788"/>
      <c r="J3433" s="1788"/>
      <c r="K3433" s="1788"/>
      <c r="L3433" s="1788"/>
      <c r="M3433" s="1788"/>
      <c r="N3433" s="1788"/>
      <c r="O3433" s="1788"/>
      <c r="P3433" s="1788"/>
      <c r="Q3433" s="1788"/>
      <c r="R3433" s="1788"/>
      <c r="S3433" s="1788"/>
      <c r="T3433" s="1788"/>
      <c r="U3433" s="1788"/>
      <c r="V3433" s="1788"/>
      <c r="W3433" s="1788"/>
      <c r="X3433" s="1788"/>
      <c r="Y3433" s="1788"/>
      <c r="Z3433" s="1788"/>
      <c r="AA3433" s="1788"/>
      <c r="AB3433" s="1788"/>
      <c r="AC3433" s="1788"/>
      <c r="AD3433" s="1311"/>
      <c r="AE3433" s="1311"/>
      <c r="AF3433" s="1311"/>
      <c r="AG3433" s="1311"/>
      <c r="AH3433" s="1782"/>
    </row>
    <row r="3434" spans="1:34" ht="5.85" customHeight="1">
      <c r="A3434" s="1787"/>
      <c r="B3434" s="1788"/>
      <c r="C3434" s="1788"/>
      <c r="D3434" s="1788"/>
      <c r="E3434" s="1788"/>
      <c r="F3434" s="1788"/>
      <c r="G3434" s="1788"/>
      <c r="H3434" s="1788"/>
      <c r="I3434" s="1788"/>
      <c r="J3434" s="1788"/>
      <c r="K3434" s="1788"/>
      <c r="L3434" s="1788"/>
      <c r="M3434" s="1788"/>
      <c r="N3434" s="1788"/>
      <c r="O3434" s="1788"/>
      <c r="P3434" s="1788"/>
      <c r="Q3434" s="1788"/>
      <c r="R3434" s="1788"/>
      <c r="S3434" s="1788"/>
      <c r="T3434" s="1788"/>
      <c r="U3434" s="1788"/>
      <c r="V3434" s="1788"/>
      <c r="W3434" s="1788"/>
      <c r="X3434" s="1788"/>
      <c r="Y3434" s="1788"/>
      <c r="Z3434" s="1788"/>
      <c r="AA3434" s="1788"/>
      <c r="AB3434" s="1788"/>
      <c r="AC3434" s="1788"/>
      <c r="AD3434" s="1782"/>
      <c r="AE3434" s="1309"/>
      <c r="AF3434" s="1309"/>
      <c r="AG3434" s="1309"/>
      <c r="AH3434" s="1782"/>
    </row>
    <row r="3435" spans="1:34" ht="10.9" customHeight="1">
      <c r="A3435" s="1787" t="s">
        <v>2839</v>
      </c>
      <c r="B3435" s="1788"/>
      <c r="C3435" s="1788"/>
      <c r="D3435" s="1788"/>
      <c r="E3435" s="1788"/>
      <c r="F3435" s="1788"/>
      <c r="G3435" s="1788"/>
      <c r="H3435" s="1788"/>
      <c r="I3435" s="1788"/>
      <c r="J3435" s="1788"/>
      <c r="K3435" s="1788"/>
      <c r="L3435" s="1788"/>
      <c r="M3435" s="1788"/>
      <c r="N3435" s="1788"/>
      <c r="O3435" s="1788"/>
      <c r="P3435" s="1788"/>
      <c r="Q3435" s="1788"/>
      <c r="R3435" s="1788"/>
      <c r="S3435" s="1788"/>
      <c r="T3435" s="1788"/>
      <c r="U3435" s="1788"/>
      <c r="V3435" s="1788"/>
      <c r="W3435" s="1788"/>
      <c r="X3435" s="1788"/>
      <c r="Y3435" s="1788"/>
      <c r="Z3435" s="1788"/>
      <c r="AA3435" s="1788"/>
      <c r="AB3435" s="1788"/>
      <c r="AC3435" s="1788"/>
      <c r="AD3435" s="1818" t="s">
        <v>2840</v>
      </c>
      <c r="AE3435" s="1818"/>
      <c r="AF3435" s="1206">
        <v>21.23</v>
      </c>
      <c r="AG3435" s="1207" t="s">
        <v>5</v>
      </c>
      <c r="AH3435" s="1800"/>
    </row>
    <row r="3436" spans="1:34" ht="11.65" customHeight="1">
      <c r="A3436" s="1819" t="s">
        <v>2841</v>
      </c>
      <c r="B3436" s="1820"/>
      <c r="C3436" s="1820"/>
      <c r="D3436" s="1820"/>
      <c r="E3436" s="1820"/>
      <c r="F3436" s="1820"/>
      <c r="G3436" s="1820"/>
      <c r="H3436" s="1820"/>
      <c r="I3436" s="1820"/>
      <c r="J3436" s="1820"/>
      <c r="K3436" s="1820"/>
      <c r="L3436" s="1820"/>
      <c r="M3436" s="1820"/>
      <c r="N3436" s="1820"/>
      <c r="O3436" s="1820"/>
      <c r="P3436" s="1820"/>
      <c r="Q3436" s="1820"/>
      <c r="R3436" s="1820"/>
      <c r="S3436" s="1820"/>
      <c r="T3436" s="1820"/>
      <c r="U3436" s="1820"/>
      <c r="V3436" s="1820"/>
      <c r="W3436" s="1820"/>
      <c r="X3436" s="1820"/>
      <c r="Y3436" s="1820"/>
      <c r="Z3436" s="1820"/>
      <c r="AA3436" s="1820"/>
      <c r="AB3436" s="1820"/>
      <c r="AC3436" s="1820"/>
      <c r="AD3436" s="1821" t="s">
        <v>2842</v>
      </c>
      <c r="AE3436" s="1821"/>
      <c r="AF3436" s="1210">
        <v>15</v>
      </c>
      <c r="AG3436" s="1211" t="s">
        <v>5</v>
      </c>
      <c r="AH3436" s="1800"/>
    </row>
    <row r="3437" spans="1:34" ht="17.45" customHeight="1">
      <c r="A3437" s="1822" t="s">
        <v>2843</v>
      </c>
      <c r="B3437" s="1802"/>
      <c r="C3437" s="1802"/>
      <c r="D3437" s="1778"/>
      <c r="E3437" s="1823" t="s">
        <v>2641</v>
      </c>
      <c r="F3437" s="1823"/>
      <c r="G3437" s="1823"/>
      <c r="H3437" s="1823"/>
      <c r="I3437" s="1823"/>
      <c r="J3437" s="1823"/>
      <c r="K3437" s="1823"/>
      <c r="L3437" s="1823"/>
      <c r="M3437" s="1823"/>
      <c r="N3437" s="1823"/>
      <c r="O3437" s="1823"/>
      <c r="P3437" s="1823"/>
      <c r="Q3437" s="1823"/>
      <c r="R3437" s="1823"/>
      <c r="S3437" s="1823"/>
      <c r="T3437" s="1823"/>
      <c r="U3437" s="1823"/>
      <c r="V3437" s="1823"/>
      <c r="W3437" s="1823"/>
      <c r="X3437" s="1823"/>
      <c r="Y3437" s="1823"/>
      <c r="Z3437" s="1823"/>
      <c r="AA3437" s="1823"/>
      <c r="AB3437" s="1823"/>
      <c r="AC3437" s="1823"/>
      <c r="AD3437" s="1823"/>
      <c r="AE3437" s="1823"/>
      <c r="AF3437" s="1823"/>
      <c r="AG3437" s="1823"/>
      <c r="AH3437" s="1779"/>
    </row>
    <row r="3438" spans="1:34" ht="16.7" customHeight="1">
      <c r="A3438" s="1824" t="s">
        <v>2844</v>
      </c>
      <c r="B3438" s="1816"/>
      <c r="C3438" s="1816"/>
      <c r="D3438" s="1309"/>
      <c r="E3438" s="1815" t="s">
        <v>327</v>
      </c>
      <c r="F3438" s="1815"/>
      <c r="G3438" s="1111"/>
      <c r="H3438" s="1796" t="s">
        <v>2845</v>
      </c>
      <c r="I3438" s="1796"/>
      <c r="J3438" s="1796" t="s">
        <v>518</v>
      </c>
      <c r="K3438" s="1796"/>
      <c r="L3438" s="1309"/>
      <c r="M3438" s="1309"/>
      <c r="N3438" s="1816" t="s">
        <v>2846</v>
      </c>
      <c r="O3438" s="1816"/>
      <c r="P3438" s="1816"/>
      <c r="Q3438" s="1816"/>
      <c r="R3438" s="1817">
        <v>4.74</v>
      </c>
      <c r="S3438" s="1817"/>
      <c r="T3438" s="1817"/>
      <c r="U3438" s="1817"/>
      <c r="V3438" s="1309"/>
      <c r="W3438" s="1309"/>
      <c r="X3438" s="1309"/>
      <c r="Y3438" s="1796" t="s">
        <v>2847</v>
      </c>
      <c r="Z3438" s="1796"/>
      <c r="AA3438" s="1796"/>
      <c r="AB3438" s="1796"/>
      <c r="AC3438" s="1796"/>
      <c r="AD3438" s="1796"/>
      <c r="AE3438" s="1796"/>
      <c r="AF3438" s="1797" t="s">
        <v>2848</v>
      </c>
      <c r="AG3438" s="1797"/>
      <c r="AH3438" s="1782"/>
    </row>
    <row r="3439" spans="1:34" ht="5.85" customHeight="1">
      <c r="A3439" s="1798"/>
      <c r="B3439" s="1799"/>
      <c r="C3439" s="1799"/>
      <c r="D3439" s="1799"/>
      <c r="E3439" s="1799"/>
      <c r="F3439" s="1799"/>
      <c r="G3439" s="1799"/>
      <c r="H3439" s="1799"/>
      <c r="I3439" s="1799"/>
      <c r="J3439" s="1799"/>
      <c r="K3439" s="1799"/>
      <c r="L3439" s="1799"/>
      <c r="M3439" s="1799"/>
      <c r="N3439" s="1799"/>
      <c r="O3439" s="1799"/>
      <c r="P3439" s="1799"/>
      <c r="Q3439" s="1799"/>
      <c r="R3439" s="1799"/>
      <c r="S3439" s="1799"/>
      <c r="T3439" s="1799"/>
      <c r="U3439" s="1799"/>
      <c r="V3439" s="1799"/>
      <c r="W3439" s="1799"/>
      <c r="X3439" s="1799"/>
      <c r="Y3439" s="1799"/>
      <c r="Z3439" s="1799"/>
      <c r="AA3439" s="1799"/>
      <c r="AB3439" s="1799"/>
      <c r="AC3439" s="1799"/>
      <c r="AD3439" s="1799"/>
      <c r="AE3439" s="1799"/>
      <c r="AF3439" s="1799"/>
      <c r="AG3439" s="1799"/>
      <c r="AH3439" s="1800"/>
    </row>
    <row r="3440" spans="1:34" ht="17.45" customHeight="1">
      <c r="A3440" s="1801" t="s">
        <v>2849</v>
      </c>
      <c r="B3440" s="1802"/>
      <c r="C3440" s="1802"/>
      <c r="D3440" s="1802"/>
      <c r="E3440" s="1802"/>
      <c r="F3440" s="1802"/>
      <c r="G3440" s="1802"/>
      <c r="H3440" s="1802"/>
      <c r="I3440" s="1802"/>
      <c r="J3440" s="1803"/>
      <c r="K3440" s="1789" t="s">
        <v>2850</v>
      </c>
      <c r="L3440" s="1807"/>
      <c r="M3440" s="1789" t="s">
        <v>2851</v>
      </c>
      <c r="N3440" s="1790"/>
      <c r="O3440" s="1790"/>
      <c r="P3440" s="1790"/>
      <c r="Q3440" s="1790"/>
      <c r="R3440" s="1790"/>
      <c r="S3440" s="1790"/>
      <c r="T3440" s="1791"/>
      <c r="U3440" s="1789" t="s">
        <v>2852</v>
      </c>
      <c r="V3440" s="1790"/>
      <c r="W3440" s="1790"/>
      <c r="X3440" s="1790"/>
      <c r="Y3440" s="1790"/>
      <c r="Z3440" s="1790"/>
      <c r="AA3440" s="1790"/>
      <c r="AB3440" s="1790"/>
      <c r="AC3440" s="1790"/>
      <c r="AD3440" s="1791"/>
      <c r="AE3440" s="1810" t="s">
        <v>2853</v>
      </c>
      <c r="AF3440" s="1811"/>
      <c r="AG3440" s="1811"/>
      <c r="AH3440" s="1814"/>
    </row>
    <row r="3441" spans="1:34" ht="16.7" customHeight="1">
      <c r="A3441" s="1804"/>
      <c r="B3441" s="1805"/>
      <c r="C3441" s="1805"/>
      <c r="D3441" s="1805"/>
      <c r="E3441" s="1805"/>
      <c r="F3441" s="1805"/>
      <c r="G3441" s="1805"/>
      <c r="H3441" s="1805"/>
      <c r="I3441" s="1805"/>
      <c r="J3441" s="1806"/>
      <c r="K3441" s="1808"/>
      <c r="L3441" s="1809"/>
      <c r="M3441" s="1789" t="s">
        <v>2854</v>
      </c>
      <c r="N3441" s="1790"/>
      <c r="O3441" s="1790"/>
      <c r="P3441" s="1791"/>
      <c r="Q3441" s="1789" t="s">
        <v>2855</v>
      </c>
      <c r="R3441" s="1790"/>
      <c r="S3441" s="1790"/>
      <c r="T3441" s="1791"/>
      <c r="U3441" s="1789" t="s">
        <v>2854</v>
      </c>
      <c r="V3441" s="1790"/>
      <c r="W3441" s="1790"/>
      <c r="X3441" s="1790"/>
      <c r="Y3441" s="1790"/>
      <c r="Z3441" s="1791"/>
      <c r="AA3441" s="1789" t="s">
        <v>2855</v>
      </c>
      <c r="AB3441" s="1790"/>
      <c r="AC3441" s="1790"/>
      <c r="AD3441" s="1791"/>
      <c r="AE3441" s="1812"/>
      <c r="AF3441" s="1813"/>
      <c r="AG3441" s="1813"/>
      <c r="AH3441" s="1800"/>
    </row>
    <row r="3442" spans="1:34" ht="17.45" customHeight="1">
      <c r="A3442" s="1223"/>
      <c r="B3442" s="1224" t="s">
        <v>1476</v>
      </c>
      <c r="C3442" s="1830" t="s">
        <v>3305</v>
      </c>
      <c r="D3442" s="1876"/>
      <c r="E3442" s="1876"/>
      <c r="F3442" s="1876"/>
      <c r="G3442" s="1876"/>
      <c r="H3442" s="1876"/>
      <c r="I3442" s="1876"/>
      <c r="J3442" s="1875"/>
      <c r="K3442" s="1877">
        <v>1</v>
      </c>
      <c r="L3442" s="1878"/>
      <c r="M3442" s="1877">
        <v>1</v>
      </c>
      <c r="N3442" s="1879"/>
      <c r="O3442" s="1879"/>
      <c r="P3442" s="1878"/>
      <c r="Q3442" s="1877">
        <v>0</v>
      </c>
      <c r="R3442" s="1879"/>
      <c r="S3442" s="1879"/>
      <c r="T3442" s="1878"/>
      <c r="U3442" s="1880">
        <v>388.70490000000001</v>
      </c>
      <c r="V3442" s="1881"/>
      <c r="W3442" s="1881"/>
      <c r="X3442" s="1881"/>
      <c r="Y3442" s="1881"/>
      <c r="Z3442" s="1882"/>
      <c r="AA3442" s="1880">
        <v>155.54140000000001</v>
      </c>
      <c r="AB3442" s="1881"/>
      <c r="AC3442" s="1881"/>
      <c r="AD3442" s="1882"/>
      <c r="AE3442" s="1865">
        <v>388.70490000000001</v>
      </c>
      <c r="AF3442" s="1847"/>
      <c r="AG3442" s="1847"/>
      <c r="AH3442" s="1225"/>
    </row>
    <row r="3443" spans="1:34" ht="7.35" customHeight="1">
      <c r="A3443" s="1220"/>
      <c r="B3443" s="1221"/>
      <c r="C3443" s="1867"/>
      <c r="D3443" s="1867"/>
      <c r="E3443" s="1867"/>
      <c r="F3443" s="1867"/>
      <c r="G3443" s="1867"/>
      <c r="H3443" s="1867"/>
      <c r="I3443" s="1867"/>
      <c r="J3443" s="1867"/>
      <c r="K3443" s="1221"/>
      <c r="L3443" s="1221"/>
      <c r="M3443" s="1221"/>
      <c r="N3443" s="1221"/>
      <c r="O3443" s="1221"/>
      <c r="P3443" s="1221"/>
      <c r="Q3443" s="1221"/>
      <c r="R3443" s="1221"/>
      <c r="S3443" s="1221"/>
      <c r="T3443" s="1221"/>
      <c r="U3443" s="1221"/>
      <c r="V3443" s="1221"/>
      <c r="W3443" s="1221"/>
      <c r="X3443" s="1221"/>
      <c r="Y3443" s="1221"/>
      <c r="Z3443" s="1221"/>
      <c r="AA3443" s="1221"/>
      <c r="AB3443" s="1221"/>
      <c r="AC3443" s="1221"/>
      <c r="AD3443" s="1221"/>
      <c r="AE3443" s="1221"/>
      <c r="AF3443" s="1221"/>
      <c r="AG3443" s="1221"/>
      <c r="AH3443" s="1222"/>
    </row>
    <row r="3444" spans="1:34" ht="16.7" customHeight="1">
      <c r="A3444" s="1792"/>
      <c r="B3444" s="1793"/>
      <c r="C3444" s="1793"/>
      <c r="D3444" s="1793"/>
      <c r="E3444" s="1793"/>
      <c r="F3444" s="1793"/>
      <c r="G3444" s="1793"/>
      <c r="H3444" s="1793"/>
      <c r="I3444" s="1793"/>
      <c r="J3444" s="1793"/>
      <c r="K3444" s="1794" t="s">
        <v>2856</v>
      </c>
      <c r="L3444" s="1794"/>
      <c r="M3444" s="1794"/>
      <c r="N3444" s="1794"/>
      <c r="O3444" s="1794"/>
      <c r="P3444" s="1794"/>
      <c r="Q3444" s="1794"/>
      <c r="R3444" s="1794"/>
      <c r="S3444" s="1794"/>
      <c r="T3444" s="1794"/>
      <c r="U3444" s="1794"/>
      <c r="V3444" s="1794"/>
      <c r="W3444" s="1794"/>
      <c r="X3444" s="1794"/>
      <c r="Y3444" s="1794"/>
      <c r="Z3444" s="1794"/>
      <c r="AA3444" s="1795">
        <v>388.70490000000001</v>
      </c>
      <c r="AB3444" s="1795"/>
      <c r="AC3444" s="1795"/>
      <c r="AD3444" s="1795"/>
      <c r="AE3444" s="1795"/>
      <c r="AF3444" s="1795"/>
      <c r="AG3444" s="1795"/>
      <c r="AH3444" s="1213"/>
    </row>
    <row r="3445" spans="1:34" ht="17.45" customHeight="1">
      <c r="A3445" s="1801" t="s">
        <v>2857</v>
      </c>
      <c r="B3445" s="1825"/>
      <c r="C3445" s="1825"/>
      <c r="D3445" s="1825"/>
      <c r="E3445" s="1825"/>
      <c r="F3445" s="1825"/>
      <c r="G3445" s="1825"/>
      <c r="H3445" s="1825"/>
      <c r="I3445" s="1825"/>
      <c r="J3445" s="1825"/>
      <c r="K3445" s="1825"/>
      <c r="L3445" s="1825"/>
      <c r="M3445" s="1825"/>
      <c r="N3445" s="1826"/>
      <c r="O3445" s="1789" t="s">
        <v>2858</v>
      </c>
      <c r="P3445" s="1790"/>
      <c r="Q3445" s="1790"/>
      <c r="R3445" s="1790"/>
      <c r="S3445" s="1791"/>
      <c r="T3445" s="1827" t="s">
        <v>2850</v>
      </c>
      <c r="U3445" s="1790"/>
      <c r="V3445" s="1790"/>
      <c r="W3445" s="1213"/>
      <c r="X3445" s="1789" t="s">
        <v>2859</v>
      </c>
      <c r="Y3445" s="1790"/>
      <c r="Z3445" s="1790"/>
      <c r="AA3445" s="1790"/>
      <c r="AB3445" s="1790"/>
      <c r="AC3445" s="1790"/>
      <c r="AD3445" s="1791"/>
      <c r="AE3445" s="1810" t="s">
        <v>2853</v>
      </c>
      <c r="AF3445" s="1828"/>
      <c r="AG3445" s="1828"/>
      <c r="AH3445" s="1213"/>
    </row>
    <row r="3446" spans="1:34" ht="17.45" customHeight="1">
      <c r="A3446" s="1223"/>
      <c r="B3446" s="1224" t="s">
        <v>1011</v>
      </c>
      <c r="C3446" s="1875" t="s">
        <v>1012</v>
      </c>
      <c r="D3446" s="1876"/>
      <c r="E3446" s="1876"/>
      <c r="F3446" s="1876"/>
      <c r="G3446" s="1876"/>
      <c r="H3446" s="1876"/>
      <c r="I3446" s="1876"/>
      <c r="J3446" s="1876"/>
      <c r="K3446" s="1876"/>
      <c r="L3446" s="1876"/>
      <c r="M3446" s="1876"/>
      <c r="N3446" s="1875"/>
      <c r="O3446" s="1885">
        <v>0</v>
      </c>
      <c r="P3446" s="1886"/>
      <c r="Q3446" s="1886"/>
      <c r="R3446" s="1886"/>
      <c r="S3446" s="1887"/>
      <c r="T3446" s="1917">
        <v>3</v>
      </c>
      <c r="U3446" s="1886"/>
      <c r="V3446" s="1886"/>
      <c r="W3446" s="1225"/>
      <c r="X3446" s="1880">
        <v>22.593900000000001</v>
      </c>
      <c r="Y3446" s="1881"/>
      <c r="Z3446" s="1881"/>
      <c r="AA3446" s="1881"/>
      <c r="AB3446" s="1881"/>
      <c r="AC3446" s="1881"/>
      <c r="AD3446" s="1882"/>
      <c r="AE3446" s="1865">
        <v>67.781700000000001</v>
      </c>
      <c r="AF3446" s="1847"/>
      <c r="AG3446" s="1847"/>
      <c r="AH3446" s="1225"/>
    </row>
    <row r="3447" spans="1:34" ht="16.7" customHeight="1">
      <c r="A3447" s="1220"/>
      <c r="B3447" s="1209" t="s">
        <v>1021</v>
      </c>
      <c r="C3447" s="1866" t="s">
        <v>1022</v>
      </c>
      <c r="D3447" s="1867"/>
      <c r="E3447" s="1867"/>
      <c r="F3447" s="1867"/>
      <c r="G3447" s="1867"/>
      <c r="H3447" s="1867"/>
      <c r="I3447" s="1867"/>
      <c r="J3447" s="1867"/>
      <c r="K3447" s="1867"/>
      <c r="L3447" s="1867"/>
      <c r="M3447" s="1867"/>
      <c r="N3447" s="1866"/>
      <c r="O3447" s="1893">
        <v>0</v>
      </c>
      <c r="P3447" s="1894"/>
      <c r="Q3447" s="1894"/>
      <c r="R3447" s="1894"/>
      <c r="S3447" s="1895"/>
      <c r="T3447" s="1918">
        <v>1</v>
      </c>
      <c r="U3447" s="1894"/>
      <c r="V3447" s="1894"/>
      <c r="W3447" s="1222"/>
      <c r="X3447" s="1871">
        <v>32.884700000000002</v>
      </c>
      <c r="Y3447" s="1872"/>
      <c r="Z3447" s="1872"/>
      <c r="AA3447" s="1872"/>
      <c r="AB3447" s="1872"/>
      <c r="AC3447" s="1872"/>
      <c r="AD3447" s="1873"/>
      <c r="AE3447" s="1874">
        <v>32.884700000000002</v>
      </c>
      <c r="AF3447" s="1843"/>
      <c r="AG3447" s="1843"/>
      <c r="AH3447" s="1222"/>
    </row>
    <row r="3448" spans="1:34" ht="17.45" customHeight="1">
      <c r="A3448" s="1792"/>
      <c r="B3448" s="1778"/>
      <c r="C3448" s="1778"/>
      <c r="D3448" s="1778"/>
      <c r="E3448" s="1778"/>
      <c r="F3448" s="1778"/>
      <c r="G3448" s="1778"/>
      <c r="H3448" s="1778"/>
      <c r="I3448" s="1846" t="s">
        <v>2860</v>
      </c>
      <c r="J3448" s="1846"/>
      <c r="K3448" s="1846"/>
      <c r="L3448" s="1846"/>
      <c r="M3448" s="1846"/>
      <c r="N3448" s="1846"/>
      <c r="O3448" s="1846"/>
      <c r="P3448" s="1846"/>
      <c r="Q3448" s="1846"/>
      <c r="R3448" s="1846"/>
      <c r="S3448" s="1846"/>
      <c r="T3448" s="1846"/>
      <c r="U3448" s="1846"/>
      <c r="V3448" s="1846"/>
      <c r="W3448" s="1846"/>
      <c r="X3448" s="1846"/>
      <c r="Y3448" s="1846"/>
      <c r="Z3448" s="1793"/>
      <c r="AA3448" s="1847">
        <v>100.6664</v>
      </c>
      <c r="AB3448" s="1847"/>
      <c r="AC3448" s="1847"/>
      <c r="AD3448" s="1847"/>
      <c r="AE3448" s="1847"/>
      <c r="AF3448" s="1847"/>
      <c r="AG3448" s="1847"/>
      <c r="AH3448" s="1814"/>
    </row>
    <row r="3449" spans="1:34" ht="17.45" customHeight="1">
      <c r="A3449" s="1844"/>
      <c r="B3449" s="1309"/>
      <c r="C3449" s="1309"/>
      <c r="D3449" s="1309"/>
      <c r="E3449" s="1309"/>
      <c r="F3449" s="1309"/>
      <c r="G3449" s="1309"/>
      <c r="H3449" s="1309"/>
      <c r="I3449" s="1840" t="s">
        <v>2861</v>
      </c>
      <c r="J3449" s="1840"/>
      <c r="K3449" s="1840"/>
      <c r="L3449" s="1840"/>
      <c r="M3449" s="1840"/>
      <c r="N3449" s="1840"/>
      <c r="O3449" s="1840"/>
      <c r="P3449" s="1840"/>
      <c r="Q3449" s="1840"/>
      <c r="R3449" s="1840"/>
      <c r="S3449" s="1840"/>
      <c r="T3449" s="1840"/>
      <c r="U3449" s="1840"/>
      <c r="V3449" s="1840"/>
      <c r="W3449" s="1840"/>
      <c r="X3449" s="1840"/>
      <c r="Y3449" s="1840"/>
      <c r="Z3449" s="1309"/>
      <c r="AA3449" s="1841">
        <v>489.37130000000002</v>
      </c>
      <c r="AB3449" s="1841"/>
      <c r="AC3449" s="1841"/>
      <c r="AD3449" s="1841"/>
      <c r="AE3449" s="1841"/>
      <c r="AF3449" s="1841"/>
      <c r="AG3449" s="1841"/>
      <c r="AH3449" s="1782"/>
    </row>
    <row r="3450" spans="1:34" ht="16.7" customHeight="1">
      <c r="A3450" s="1844"/>
      <c r="B3450" s="1309"/>
      <c r="C3450" s="1309"/>
      <c r="D3450" s="1309"/>
      <c r="E3450" s="1309"/>
      <c r="F3450" s="1309"/>
      <c r="G3450" s="1309"/>
      <c r="H3450" s="1309"/>
      <c r="I3450" s="1840" t="s">
        <v>2862</v>
      </c>
      <c r="J3450" s="1840"/>
      <c r="K3450" s="1840"/>
      <c r="L3450" s="1840"/>
      <c r="M3450" s="1840"/>
      <c r="N3450" s="1840"/>
      <c r="O3450" s="1840"/>
      <c r="P3450" s="1840"/>
      <c r="Q3450" s="1840"/>
      <c r="R3450" s="1840"/>
      <c r="S3450" s="1840"/>
      <c r="T3450" s="1840"/>
      <c r="U3450" s="1840"/>
      <c r="V3450" s="1840"/>
      <c r="W3450" s="1840"/>
      <c r="X3450" s="1840"/>
      <c r="Y3450" s="1840"/>
      <c r="Z3450" s="1309"/>
      <c r="AA3450" s="1841">
        <v>103.24290000000001</v>
      </c>
      <c r="AB3450" s="1841"/>
      <c r="AC3450" s="1841"/>
      <c r="AD3450" s="1841"/>
      <c r="AE3450" s="1841"/>
      <c r="AF3450" s="1841"/>
      <c r="AG3450" s="1841"/>
      <c r="AH3450" s="1782"/>
    </row>
    <row r="3451" spans="1:34" ht="17.45" customHeight="1">
      <c r="A3451" s="1844"/>
      <c r="B3451" s="1309"/>
      <c r="C3451" s="1309"/>
      <c r="D3451" s="1309"/>
      <c r="E3451" s="1309"/>
      <c r="F3451" s="1309"/>
      <c r="G3451" s="1309"/>
      <c r="H3451" s="1309"/>
      <c r="I3451" s="1840" t="s">
        <v>2863</v>
      </c>
      <c r="J3451" s="1840"/>
      <c r="K3451" s="1840"/>
      <c r="L3451" s="1840"/>
      <c r="M3451" s="1840"/>
      <c r="N3451" s="1840"/>
      <c r="O3451" s="1840"/>
      <c r="P3451" s="1840"/>
      <c r="Q3451" s="1840"/>
      <c r="R3451" s="1840"/>
      <c r="S3451" s="1840"/>
      <c r="T3451" s="1840"/>
      <c r="U3451" s="1840"/>
      <c r="V3451" s="1840"/>
      <c r="W3451" s="1840"/>
      <c r="X3451" s="1840"/>
      <c r="Y3451" s="1840"/>
      <c r="Z3451" s="1309"/>
      <c r="AA3451" s="1841">
        <v>0</v>
      </c>
      <c r="AB3451" s="1841"/>
      <c r="AC3451" s="1841"/>
      <c r="AD3451" s="1841"/>
      <c r="AE3451" s="1841"/>
      <c r="AF3451" s="1841"/>
      <c r="AG3451" s="1841"/>
      <c r="AH3451" s="1782"/>
    </row>
    <row r="3452" spans="1:34" ht="16.7" customHeight="1">
      <c r="A3452" s="1845"/>
      <c r="B3452" s="1799"/>
      <c r="C3452" s="1799"/>
      <c r="D3452" s="1799"/>
      <c r="E3452" s="1799"/>
      <c r="F3452" s="1799"/>
      <c r="G3452" s="1799"/>
      <c r="H3452" s="1799"/>
      <c r="I3452" s="1842" t="s">
        <v>2864</v>
      </c>
      <c r="J3452" s="1842"/>
      <c r="K3452" s="1842"/>
      <c r="L3452" s="1842"/>
      <c r="M3452" s="1842"/>
      <c r="N3452" s="1842"/>
      <c r="O3452" s="1842"/>
      <c r="P3452" s="1842"/>
      <c r="Q3452" s="1842"/>
      <c r="R3452" s="1842"/>
      <c r="S3452" s="1842"/>
      <c r="T3452" s="1842"/>
      <c r="U3452" s="1842"/>
      <c r="V3452" s="1842"/>
      <c r="W3452" s="1842"/>
      <c r="X3452" s="1842"/>
      <c r="Y3452" s="1842"/>
      <c r="Z3452" s="1799"/>
      <c r="AA3452" s="1843">
        <v>0</v>
      </c>
      <c r="AB3452" s="1843"/>
      <c r="AC3452" s="1843"/>
      <c r="AD3452" s="1843"/>
      <c r="AE3452" s="1843"/>
      <c r="AF3452" s="1843"/>
      <c r="AG3452" s="1843"/>
      <c r="AH3452" s="1800"/>
    </row>
    <row r="3453" spans="1:34" ht="17.45" customHeight="1">
      <c r="A3453" s="1801" t="s">
        <v>2865</v>
      </c>
      <c r="B3453" s="1825"/>
      <c r="C3453" s="1825"/>
      <c r="D3453" s="1825"/>
      <c r="E3453" s="1825"/>
      <c r="F3453" s="1825"/>
      <c r="G3453" s="1825"/>
      <c r="H3453" s="1825"/>
      <c r="I3453" s="1825"/>
      <c r="J3453" s="1825"/>
      <c r="K3453" s="1825"/>
      <c r="L3453" s="1825"/>
      <c r="M3453" s="1825"/>
      <c r="N3453" s="1826"/>
      <c r="O3453" s="1789" t="s">
        <v>2850</v>
      </c>
      <c r="P3453" s="1790"/>
      <c r="Q3453" s="1790"/>
      <c r="R3453" s="1790"/>
      <c r="S3453" s="1791"/>
      <c r="T3453" s="1827" t="s">
        <v>754</v>
      </c>
      <c r="U3453" s="1790"/>
      <c r="V3453" s="1790"/>
      <c r="W3453" s="1213"/>
      <c r="X3453" s="1789" t="s">
        <v>2866</v>
      </c>
      <c r="Y3453" s="1790"/>
      <c r="Z3453" s="1790"/>
      <c r="AA3453" s="1790"/>
      <c r="AB3453" s="1790"/>
      <c r="AC3453" s="1790"/>
      <c r="AD3453" s="1791"/>
      <c r="AE3453" s="1810" t="s">
        <v>2867</v>
      </c>
      <c r="AF3453" s="1828"/>
      <c r="AG3453" s="1828"/>
      <c r="AH3453" s="1213"/>
    </row>
    <row r="3454" spans="1:34" ht="17.45" customHeight="1">
      <c r="A3454" s="1215"/>
      <c r="B3454" s="1216" t="s">
        <v>3313</v>
      </c>
      <c r="C3454" s="1829" t="s">
        <v>3314</v>
      </c>
      <c r="D3454" s="1830"/>
      <c r="E3454" s="1830"/>
      <c r="F3454" s="1830"/>
      <c r="G3454" s="1830"/>
      <c r="H3454" s="1830"/>
      <c r="I3454" s="1830"/>
      <c r="J3454" s="1830"/>
      <c r="K3454" s="1830"/>
      <c r="L3454" s="1830"/>
      <c r="M3454" s="1830"/>
      <c r="N3454" s="1829"/>
      <c r="O3454" s="1831">
        <v>8.3333299999999999E-2</v>
      </c>
      <c r="P3454" s="1832"/>
      <c r="Q3454" s="1832"/>
      <c r="R3454" s="1832"/>
      <c r="S3454" s="1833"/>
      <c r="T3454" s="1834" t="s">
        <v>3315</v>
      </c>
      <c r="U3454" s="1835"/>
      <c r="V3454" s="1835"/>
      <c r="W3454" s="1217"/>
      <c r="X3454" s="1836">
        <v>14276.16</v>
      </c>
      <c r="Y3454" s="1837"/>
      <c r="Z3454" s="1837"/>
      <c r="AA3454" s="1837"/>
      <c r="AB3454" s="1837"/>
      <c r="AC3454" s="1837"/>
      <c r="AD3454" s="1838"/>
      <c r="AE3454" s="1839">
        <v>1189.6795</v>
      </c>
      <c r="AF3454" s="1795"/>
      <c r="AG3454" s="1795"/>
      <c r="AH3454" s="1217"/>
    </row>
    <row r="3455" spans="1:34" ht="16.7" customHeight="1">
      <c r="A3455" s="1792"/>
      <c r="B3455" s="1793"/>
      <c r="C3455" s="1793"/>
      <c r="D3455" s="1793"/>
      <c r="E3455" s="1793"/>
      <c r="F3455" s="1793"/>
      <c r="G3455" s="1793"/>
      <c r="H3455" s="1793"/>
      <c r="I3455" s="1794" t="s">
        <v>2869</v>
      </c>
      <c r="J3455" s="1794"/>
      <c r="K3455" s="1794"/>
      <c r="L3455" s="1794"/>
      <c r="M3455" s="1794"/>
      <c r="N3455" s="1794"/>
      <c r="O3455" s="1794"/>
      <c r="P3455" s="1794"/>
      <c r="Q3455" s="1794"/>
      <c r="R3455" s="1794"/>
      <c r="S3455" s="1794"/>
      <c r="T3455" s="1794"/>
      <c r="U3455" s="1794"/>
      <c r="V3455" s="1794"/>
      <c r="W3455" s="1794"/>
      <c r="X3455" s="1794"/>
      <c r="Y3455" s="1794"/>
      <c r="Z3455" s="1214"/>
      <c r="AA3455" s="1795">
        <v>1189.6795</v>
      </c>
      <c r="AB3455" s="1795"/>
      <c r="AC3455" s="1795"/>
      <c r="AD3455" s="1795"/>
      <c r="AE3455" s="1795"/>
      <c r="AF3455" s="1795"/>
      <c r="AG3455" s="1795"/>
      <c r="AH3455" s="1213"/>
    </row>
    <row r="3456" spans="1:34" ht="17.45" customHeight="1">
      <c r="A3456" s="1801" t="s">
        <v>2870</v>
      </c>
      <c r="B3456" s="1825"/>
      <c r="C3456" s="1825"/>
      <c r="D3456" s="1825"/>
      <c r="E3456" s="1825"/>
      <c r="F3456" s="1825"/>
      <c r="G3456" s="1825"/>
      <c r="H3456" s="1825"/>
      <c r="I3456" s="1825"/>
      <c r="J3456" s="1825"/>
      <c r="K3456" s="1825"/>
      <c r="L3456" s="1825"/>
      <c r="M3456" s="1825"/>
      <c r="N3456" s="1826"/>
      <c r="O3456" s="1789" t="s">
        <v>2850</v>
      </c>
      <c r="P3456" s="1790"/>
      <c r="Q3456" s="1790"/>
      <c r="R3456" s="1790"/>
      <c r="S3456" s="1791"/>
      <c r="T3456" s="1827" t="s">
        <v>754</v>
      </c>
      <c r="U3456" s="1790"/>
      <c r="V3456" s="1790"/>
      <c r="W3456" s="1213"/>
      <c r="X3456" s="1789" t="s">
        <v>2866</v>
      </c>
      <c r="Y3456" s="1790"/>
      <c r="Z3456" s="1790"/>
      <c r="AA3456" s="1790"/>
      <c r="AB3456" s="1790"/>
      <c r="AC3456" s="1790"/>
      <c r="AD3456" s="1791"/>
      <c r="AE3456" s="1810" t="s">
        <v>2867</v>
      </c>
      <c r="AF3456" s="1828"/>
      <c r="AG3456" s="1828"/>
      <c r="AH3456" s="1213"/>
    </row>
    <row r="3457" spans="1:34" ht="17.45" customHeight="1">
      <c r="A3457" s="1792"/>
      <c r="B3457" s="1793"/>
      <c r="C3457" s="1793"/>
      <c r="D3457" s="1793"/>
      <c r="E3457" s="1793"/>
      <c r="F3457" s="1793"/>
      <c r="G3457" s="1793"/>
      <c r="H3457" s="1793"/>
      <c r="I3457" s="1794" t="s">
        <v>2871</v>
      </c>
      <c r="J3457" s="1794"/>
      <c r="K3457" s="1794"/>
      <c r="L3457" s="1794"/>
      <c r="M3457" s="1794"/>
      <c r="N3457" s="1794"/>
      <c r="O3457" s="1794"/>
      <c r="P3457" s="1794"/>
      <c r="Q3457" s="1794"/>
      <c r="R3457" s="1794"/>
      <c r="S3457" s="1794"/>
      <c r="T3457" s="1794"/>
      <c r="U3457" s="1794"/>
      <c r="V3457" s="1794"/>
      <c r="W3457" s="1794"/>
      <c r="X3457" s="1794"/>
      <c r="Y3457" s="1794"/>
      <c r="Z3457" s="1214"/>
      <c r="AA3457" s="1795">
        <v>0</v>
      </c>
      <c r="AB3457" s="1795"/>
      <c r="AC3457" s="1795"/>
      <c r="AD3457" s="1795"/>
      <c r="AE3457" s="1795"/>
      <c r="AF3457" s="1795"/>
      <c r="AG3457" s="1795"/>
      <c r="AH3457" s="1213"/>
    </row>
    <row r="3458" spans="1:34" ht="16.7" customHeight="1">
      <c r="A3458" s="1801" t="s">
        <v>2872</v>
      </c>
      <c r="B3458" s="1825"/>
      <c r="C3458" s="1825"/>
      <c r="D3458" s="1825"/>
      <c r="E3458" s="1825"/>
      <c r="F3458" s="1825"/>
      <c r="G3458" s="1825"/>
      <c r="H3458" s="1825"/>
      <c r="I3458" s="1825"/>
      <c r="J3458" s="1825"/>
      <c r="K3458" s="1825"/>
      <c r="L3458" s="1825"/>
      <c r="M3458" s="1825"/>
      <c r="N3458" s="1826"/>
      <c r="O3458" s="1789" t="s">
        <v>2850</v>
      </c>
      <c r="P3458" s="1790"/>
      <c r="Q3458" s="1790"/>
      <c r="R3458" s="1790"/>
      <c r="S3458" s="1791"/>
      <c r="T3458" s="1827" t="s">
        <v>754</v>
      </c>
      <c r="U3458" s="1790"/>
      <c r="V3458" s="1790"/>
      <c r="W3458" s="1213"/>
      <c r="X3458" s="1789" t="s">
        <v>2866</v>
      </c>
      <c r="Y3458" s="1790"/>
      <c r="Z3458" s="1790"/>
      <c r="AA3458" s="1790"/>
      <c r="AB3458" s="1790"/>
      <c r="AC3458" s="1790"/>
      <c r="AD3458" s="1791"/>
      <c r="AE3458" s="1810" t="s">
        <v>2867</v>
      </c>
      <c r="AF3458" s="1828"/>
      <c r="AG3458" s="1828"/>
      <c r="AH3458" s="1213"/>
    </row>
    <row r="3459" spans="1:34" ht="17.45" customHeight="1">
      <c r="A3459" s="1883" t="s">
        <v>3316</v>
      </c>
      <c r="B3459" s="1884"/>
      <c r="C3459" s="1884"/>
      <c r="D3459" s="1884"/>
      <c r="E3459" s="1884"/>
      <c r="F3459" s="1829" t="s">
        <v>3317</v>
      </c>
      <c r="G3459" s="1830"/>
      <c r="H3459" s="1830"/>
      <c r="I3459" s="1830"/>
      <c r="J3459" s="1830"/>
      <c r="K3459" s="1830"/>
      <c r="L3459" s="1830"/>
      <c r="M3459" s="1830"/>
      <c r="N3459" s="1829"/>
      <c r="O3459" s="1831">
        <v>3.3180000000000001E-2</v>
      </c>
      <c r="P3459" s="1832"/>
      <c r="Q3459" s="1832"/>
      <c r="R3459" s="1832"/>
      <c r="S3459" s="1833"/>
      <c r="T3459" s="1834" t="s">
        <v>109</v>
      </c>
      <c r="U3459" s="1835"/>
      <c r="V3459" s="1835"/>
      <c r="W3459" s="1217"/>
      <c r="X3459" s="1836">
        <v>18.66</v>
      </c>
      <c r="Y3459" s="1837"/>
      <c r="Z3459" s="1837"/>
      <c r="AA3459" s="1837"/>
      <c r="AB3459" s="1837"/>
      <c r="AC3459" s="1837"/>
      <c r="AD3459" s="1838"/>
      <c r="AE3459" s="1839">
        <v>0.61909999999999998</v>
      </c>
      <c r="AF3459" s="1795"/>
      <c r="AG3459" s="1795"/>
      <c r="AH3459" s="1217"/>
    </row>
    <row r="3460" spans="1:34" ht="16.7" customHeight="1">
      <c r="A3460" s="1792"/>
      <c r="B3460" s="1793"/>
      <c r="C3460" s="1793"/>
      <c r="D3460" s="1793"/>
      <c r="E3460" s="1793"/>
      <c r="F3460" s="1793"/>
      <c r="G3460" s="1793"/>
      <c r="H3460" s="1793"/>
      <c r="I3460" s="1793"/>
      <c r="J3460" s="1793"/>
      <c r="K3460" s="1794" t="s">
        <v>2873</v>
      </c>
      <c r="L3460" s="1794"/>
      <c r="M3460" s="1794"/>
      <c r="N3460" s="1794"/>
      <c r="O3460" s="1794"/>
      <c r="P3460" s="1794"/>
      <c r="Q3460" s="1794"/>
      <c r="R3460" s="1794"/>
      <c r="S3460" s="1794"/>
      <c r="T3460" s="1794"/>
      <c r="U3460" s="1794"/>
      <c r="V3460" s="1794"/>
      <c r="W3460" s="1794"/>
      <c r="X3460" s="1794"/>
      <c r="Y3460" s="1794"/>
      <c r="Z3460" s="1794"/>
      <c r="AA3460" s="1794"/>
      <c r="AB3460" s="1214"/>
      <c r="AC3460" s="1795">
        <v>0.61909999999999998</v>
      </c>
      <c r="AD3460" s="1795"/>
      <c r="AE3460" s="1795"/>
      <c r="AF3460" s="1795"/>
      <c r="AG3460" s="1795"/>
      <c r="AH3460" s="1213"/>
    </row>
    <row r="3461" spans="1:34" ht="17.45" customHeight="1">
      <c r="A3461" s="1801" t="s">
        <v>2874</v>
      </c>
      <c r="B3461" s="1825"/>
      <c r="C3461" s="1825"/>
      <c r="D3461" s="1825"/>
      <c r="E3461" s="1825"/>
      <c r="F3461" s="1825"/>
      <c r="G3461" s="1825"/>
      <c r="H3461" s="1825"/>
      <c r="I3461" s="1825"/>
      <c r="J3461" s="1826"/>
      <c r="K3461" s="1789" t="s">
        <v>2850</v>
      </c>
      <c r="L3461" s="1791"/>
      <c r="M3461" s="1855" t="s">
        <v>2875</v>
      </c>
      <c r="N3461" s="1856"/>
      <c r="O3461" s="1857"/>
      <c r="P3461" s="1855" t="s">
        <v>2876</v>
      </c>
      <c r="Q3461" s="1856"/>
      <c r="R3461" s="1857"/>
      <c r="S3461" s="1855" t="s">
        <v>2877</v>
      </c>
      <c r="T3461" s="1857"/>
      <c r="U3461" s="1789" t="s">
        <v>2878</v>
      </c>
      <c r="V3461" s="1790"/>
      <c r="W3461" s="1791"/>
      <c r="X3461" s="1789" t="s">
        <v>2879</v>
      </c>
      <c r="Y3461" s="1790"/>
      <c r="Z3461" s="1790"/>
      <c r="AA3461" s="1790"/>
      <c r="AB3461" s="1791"/>
      <c r="AC3461" s="1789" t="s">
        <v>2880</v>
      </c>
      <c r="AD3461" s="1791"/>
      <c r="AE3461" s="1810" t="s">
        <v>2867</v>
      </c>
      <c r="AF3461" s="1828"/>
      <c r="AG3461" s="1828"/>
      <c r="AH3461" s="1213"/>
    </row>
    <row r="3462" spans="1:34" ht="17.45" customHeight="1">
      <c r="A3462" s="1883" t="s">
        <v>3318</v>
      </c>
      <c r="B3462" s="1884"/>
      <c r="C3462" s="1884"/>
      <c r="D3462" s="1884"/>
      <c r="E3462" s="1884"/>
      <c r="F3462" s="1829" t="s">
        <v>3317</v>
      </c>
      <c r="G3462" s="1830"/>
      <c r="H3462" s="1830"/>
      <c r="I3462" s="1830"/>
      <c r="J3462" s="1829"/>
      <c r="K3462" s="1862">
        <v>3.3180000000000001E-2</v>
      </c>
      <c r="L3462" s="1863"/>
      <c r="M3462" s="1836">
        <v>0</v>
      </c>
      <c r="N3462" s="1837"/>
      <c r="O3462" s="1838"/>
      <c r="P3462" s="1836">
        <v>0</v>
      </c>
      <c r="Q3462" s="1837"/>
      <c r="R3462" s="1838"/>
      <c r="S3462" s="1836">
        <v>2623</v>
      </c>
      <c r="T3462" s="1838"/>
      <c r="U3462" s="1836">
        <v>2.77</v>
      </c>
      <c r="V3462" s="1837"/>
      <c r="W3462" s="1838"/>
      <c r="X3462" s="1836">
        <v>2.2200000000000002</v>
      </c>
      <c r="Y3462" s="1837"/>
      <c r="Z3462" s="1837"/>
      <c r="AA3462" s="1837"/>
      <c r="AB3462" s="1838"/>
      <c r="AC3462" s="1836">
        <v>1.82</v>
      </c>
      <c r="AD3462" s="1838"/>
      <c r="AE3462" s="1839">
        <v>158.39670000000001</v>
      </c>
      <c r="AF3462" s="1795"/>
      <c r="AG3462" s="1795"/>
      <c r="AH3462" s="1217"/>
    </row>
    <row r="3463" spans="1:34" ht="16.7" customHeight="1">
      <c r="A3463" s="1853"/>
      <c r="B3463" s="1778"/>
      <c r="C3463" s="1778"/>
      <c r="D3463" s="1778"/>
      <c r="E3463" s="1778"/>
      <c r="F3463" s="1778"/>
      <c r="G3463" s="1778"/>
      <c r="H3463" s="1778"/>
      <c r="I3463" s="1846" t="s">
        <v>2881</v>
      </c>
      <c r="J3463" s="1846"/>
      <c r="K3463" s="1846"/>
      <c r="L3463" s="1846"/>
      <c r="M3463" s="1846"/>
      <c r="N3463" s="1846"/>
      <c r="O3463" s="1846"/>
      <c r="P3463" s="1846"/>
      <c r="Q3463" s="1846"/>
      <c r="R3463" s="1846"/>
      <c r="S3463" s="1846"/>
      <c r="T3463" s="1846"/>
      <c r="U3463" s="1846"/>
      <c r="V3463" s="1846"/>
      <c r="W3463" s="1846"/>
      <c r="X3463" s="1846"/>
      <c r="Y3463" s="1846"/>
      <c r="Z3463" s="1203"/>
      <c r="AA3463" s="1847">
        <v>158.39670000000001</v>
      </c>
      <c r="AB3463" s="1847"/>
      <c r="AC3463" s="1847"/>
      <c r="AD3463" s="1847"/>
      <c r="AE3463" s="1847"/>
      <c r="AF3463" s="1847"/>
      <c r="AG3463" s="1847"/>
      <c r="AH3463" s="1204"/>
    </row>
    <row r="3464" spans="1:34" ht="5.85" customHeight="1">
      <c r="A3464" s="1854"/>
      <c r="B3464" s="1309"/>
      <c r="C3464" s="1309"/>
      <c r="D3464" s="1309"/>
      <c r="E3464" s="1309"/>
      <c r="F3464" s="1309"/>
      <c r="G3464" s="1309"/>
      <c r="H3464" s="1309"/>
      <c r="I3464" s="1309"/>
      <c r="J3464" s="1309"/>
      <c r="K3464" s="1309"/>
      <c r="L3464" s="1309"/>
      <c r="M3464" s="1309"/>
      <c r="N3464" s="1309"/>
      <c r="O3464" s="1309"/>
      <c r="P3464" s="1309"/>
      <c r="Q3464" s="1309"/>
      <c r="R3464" s="1309"/>
      <c r="S3464" s="1309"/>
      <c r="T3464" s="1309"/>
      <c r="U3464" s="1309"/>
      <c r="V3464" s="1309"/>
      <c r="W3464" s="1309"/>
      <c r="X3464" s="1309"/>
      <c r="Y3464" s="1309"/>
      <c r="Z3464" s="1309"/>
      <c r="AA3464" s="1309"/>
      <c r="AB3464" s="1309"/>
      <c r="AC3464" s="1309"/>
      <c r="AD3464" s="1309"/>
      <c r="AE3464" s="1309"/>
      <c r="AF3464" s="1309"/>
      <c r="AG3464" s="1309"/>
      <c r="AH3464" s="1782"/>
    </row>
    <row r="3465" spans="1:34" ht="17.45" customHeight="1">
      <c r="A3465" s="1845"/>
      <c r="B3465" s="1799"/>
      <c r="C3465" s="1799"/>
      <c r="D3465" s="1799"/>
      <c r="E3465" s="1799"/>
      <c r="F3465" s="1799"/>
      <c r="G3465" s="1799"/>
      <c r="H3465" s="1799"/>
      <c r="I3465" s="1842" t="s">
        <v>2882</v>
      </c>
      <c r="J3465" s="1842"/>
      <c r="K3465" s="1842"/>
      <c r="L3465" s="1842"/>
      <c r="M3465" s="1842"/>
      <c r="N3465" s="1842"/>
      <c r="O3465" s="1842"/>
      <c r="P3465" s="1842"/>
      <c r="Q3465" s="1842"/>
      <c r="R3465" s="1842"/>
      <c r="S3465" s="1842"/>
      <c r="T3465" s="1842"/>
      <c r="U3465" s="1842"/>
      <c r="V3465" s="1842"/>
      <c r="W3465" s="1842"/>
      <c r="X3465" s="1842"/>
      <c r="Y3465" s="1842"/>
      <c r="Z3465" s="1212"/>
      <c r="AA3465" s="1848">
        <v>1451.94</v>
      </c>
      <c r="AB3465" s="1848"/>
      <c r="AC3465" s="1848"/>
      <c r="AD3465" s="1848"/>
      <c r="AE3465" s="1848"/>
      <c r="AF3465" s="1848"/>
      <c r="AG3465" s="1848"/>
      <c r="AH3465" s="1208"/>
    </row>
    <row r="3466" spans="1:34" ht="45.75" customHeight="1">
      <c r="A3466" s="1849" t="s">
        <v>2883</v>
      </c>
      <c r="B3466" s="1850"/>
      <c r="C3466" s="1850"/>
      <c r="D3466" s="1850"/>
      <c r="E3466" s="1851" t="s">
        <v>3319</v>
      </c>
      <c r="F3466" s="1852"/>
      <c r="G3466" s="1852"/>
      <c r="H3466" s="1852"/>
      <c r="I3466" s="1852"/>
      <c r="J3466" s="1852"/>
      <c r="K3466" s="1852"/>
      <c r="L3466" s="1852"/>
      <c r="M3466" s="1852"/>
      <c r="N3466" s="1852"/>
      <c r="O3466" s="1852"/>
      <c r="P3466" s="1852"/>
      <c r="Q3466" s="1852"/>
      <c r="R3466" s="1852"/>
      <c r="S3466" s="1852"/>
      <c r="T3466" s="1852"/>
      <c r="U3466" s="1852"/>
      <c r="V3466" s="1852"/>
      <c r="W3466" s="1852"/>
      <c r="X3466" s="1852"/>
      <c r="Y3466" s="1852"/>
      <c r="Z3466" s="1852"/>
      <c r="AA3466" s="1852"/>
      <c r="AB3466" s="1852"/>
      <c r="AC3466" s="1852"/>
      <c r="AD3466" s="1852"/>
      <c r="AE3466" s="1852"/>
      <c r="AF3466" s="1852"/>
      <c r="AG3466" s="1852"/>
      <c r="AH3466" s="1851"/>
    </row>
    <row r="3467" spans="1:34" ht="95.25" customHeight="1">
      <c r="A3467" s="1218"/>
      <c r="AH3467" s="1219"/>
    </row>
    <row r="3468" spans="1:34" ht="95.25" customHeight="1">
      <c r="A3468" s="1220"/>
      <c r="B3468" s="1221"/>
      <c r="C3468" s="1221"/>
      <c r="D3468" s="1221"/>
      <c r="E3468" s="1221"/>
      <c r="F3468" s="1221"/>
      <c r="G3468" s="1221"/>
      <c r="H3468" s="1221"/>
      <c r="I3468" s="1221"/>
      <c r="J3468" s="1221"/>
      <c r="K3468" s="1221"/>
      <c r="L3468" s="1221"/>
      <c r="M3468" s="1221"/>
      <c r="N3468" s="1221"/>
      <c r="O3468" s="1221"/>
      <c r="P3468" s="1221"/>
      <c r="Q3468" s="1221"/>
      <c r="R3468" s="1221"/>
      <c r="S3468" s="1221"/>
      <c r="T3468" s="1221"/>
      <c r="U3468" s="1221"/>
      <c r="V3468" s="1221"/>
      <c r="W3468" s="1221"/>
      <c r="X3468" s="1221"/>
      <c r="Y3468" s="1221"/>
      <c r="Z3468" s="1221"/>
      <c r="AA3468" s="1221"/>
      <c r="AB3468" s="1221"/>
      <c r="AC3468" s="1221"/>
      <c r="AD3468" s="1221"/>
      <c r="AE3468" s="1221"/>
      <c r="AF3468" s="1221"/>
      <c r="AG3468" s="1221"/>
      <c r="AH3468" s="1222"/>
    </row>
    <row r="3469" spans="1:34" ht="5.0999999999999996" customHeight="1">
      <c r="A3469" s="1777"/>
      <c r="B3469" s="1778"/>
      <c r="C3469" s="1778"/>
      <c r="D3469" s="1778"/>
      <c r="E3469" s="1778"/>
      <c r="F3469" s="1778"/>
      <c r="G3469" s="1778"/>
      <c r="H3469" s="1778"/>
      <c r="I3469" s="1778"/>
      <c r="J3469" s="1778"/>
      <c r="K3469" s="1778"/>
      <c r="L3469" s="1778"/>
      <c r="M3469" s="1778"/>
      <c r="N3469" s="1778"/>
      <c r="O3469" s="1778"/>
      <c r="P3469" s="1778"/>
      <c r="Q3469" s="1778"/>
      <c r="R3469" s="1778"/>
      <c r="S3469" s="1778"/>
      <c r="T3469" s="1778"/>
      <c r="U3469" s="1778"/>
      <c r="V3469" s="1778"/>
      <c r="W3469" s="1778"/>
      <c r="X3469" s="1778"/>
      <c r="Y3469" s="1778"/>
      <c r="Z3469" s="1778"/>
      <c r="AA3469" s="1778"/>
      <c r="AB3469" s="1778"/>
      <c r="AC3469" s="1778"/>
      <c r="AD3469" s="1778"/>
      <c r="AE3469" s="1778"/>
      <c r="AF3469" s="1778"/>
      <c r="AG3469" s="1778"/>
      <c r="AH3469" s="1779"/>
    </row>
    <row r="3470" spans="1:34" ht="11.65" customHeight="1">
      <c r="A3470" s="1780" t="s">
        <v>2834</v>
      </c>
      <c r="B3470" s="1310"/>
      <c r="C3470" s="1310"/>
      <c r="D3470" s="1310"/>
      <c r="E3470" s="1310"/>
      <c r="F3470" s="1310"/>
      <c r="G3470" s="1310"/>
      <c r="H3470" s="1310"/>
      <c r="I3470" s="1310"/>
      <c r="J3470" s="1310"/>
      <c r="K3470" s="1310"/>
      <c r="L3470" s="1310"/>
      <c r="M3470" s="1310"/>
      <c r="N3470" s="1310"/>
      <c r="O3470" s="1310"/>
      <c r="P3470" s="1310"/>
      <c r="Q3470" s="1310"/>
      <c r="R3470" s="1310"/>
      <c r="S3470" s="1310"/>
      <c r="T3470" s="1310"/>
      <c r="U3470" s="1310"/>
      <c r="V3470" s="1310"/>
      <c r="W3470" s="1310"/>
      <c r="X3470" s="1310"/>
      <c r="Y3470" s="1310"/>
      <c r="Z3470" s="1310"/>
      <c r="AA3470" s="1310"/>
      <c r="AB3470" s="1310"/>
      <c r="AC3470" s="1310"/>
      <c r="AD3470" s="1309"/>
      <c r="AE3470" s="1309"/>
      <c r="AF3470" s="1781" t="s">
        <v>3320</v>
      </c>
      <c r="AG3470" s="1781"/>
      <c r="AH3470" s="1782"/>
    </row>
    <row r="3471" spans="1:34" ht="5.85" customHeight="1">
      <c r="A3471" s="1780"/>
      <c r="B3471" s="1310"/>
      <c r="C3471" s="1310"/>
      <c r="D3471" s="1310"/>
      <c r="E3471" s="1310"/>
      <c r="F3471" s="1310"/>
      <c r="G3471" s="1310"/>
      <c r="H3471" s="1310"/>
      <c r="I3471" s="1310"/>
      <c r="J3471" s="1310"/>
      <c r="K3471" s="1310"/>
      <c r="L3471" s="1310"/>
      <c r="M3471" s="1310"/>
      <c r="N3471" s="1310"/>
      <c r="O3471" s="1310"/>
      <c r="P3471" s="1310"/>
      <c r="Q3471" s="1310"/>
      <c r="R3471" s="1310"/>
      <c r="S3471" s="1310"/>
      <c r="T3471" s="1310"/>
      <c r="U3471" s="1310"/>
      <c r="V3471" s="1310"/>
      <c r="W3471" s="1310"/>
      <c r="X3471" s="1310"/>
      <c r="Y3471" s="1310"/>
      <c r="Z3471" s="1310"/>
      <c r="AA3471" s="1310"/>
      <c r="AB3471" s="1310"/>
      <c r="AC3471" s="1310"/>
      <c r="AD3471" s="1311"/>
      <c r="AE3471" s="1311"/>
      <c r="AF3471" s="1311"/>
      <c r="AG3471" s="1311"/>
      <c r="AH3471" s="1782"/>
    </row>
    <row r="3472" spans="1:34" ht="11.65" customHeight="1">
      <c r="A3472" s="1783" t="s">
        <v>2836</v>
      </c>
      <c r="B3472" s="1784"/>
      <c r="C3472" s="1784"/>
      <c r="D3472" s="1784"/>
      <c r="E3472" s="1784"/>
      <c r="F3472" s="1784"/>
      <c r="G3472" s="1784"/>
      <c r="H3472" s="1784"/>
      <c r="I3472" s="1784"/>
      <c r="J3472" s="1784"/>
      <c r="K3472" s="1784"/>
      <c r="L3472" s="1784"/>
      <c r="M3472" s="1784"/>
      <c r="N3472" s="1784"/>
      <c r="O3472" s="1784"/>
      <c r="P3472" s="1784"/>
      <c r="Q3472" s="1784"/>
      <c r="R3472" s="1784"/>
      <c r="S3472" s="1784"/>
      <c r="T3472" s="1784"/>
      <c r="U3472" s="1784"/>
      <c r="V3472" s="1784"/>
      <c r="W3472" s="1784"/>
      <c r="X3472" s="1784"/>
      <c r="Y3472" s="1784"/>
      <c r="Z3472" s="1784"/>
      <c r="AA3472" s="1784"/>
      <c r="AB3472" s="1784"/>
      <c r="AC3472" s="1784"/>
      <c r="AD3472" s="1311"/>
      <c r="AE3472" s="1311"/>
      <c r="AF3472" s="1311"/>
      <c r="AG3472" s="1311"/>
      <c r="AH3472" s="1782"/>
    </row>
    <row r="3473" spans="1:34" ht="22.5" customHeight="1">
      <c r="A3473" s="1785" t="s">
        <v>2837</v>
      </c>
      <c r="B3473" s="1786"/>
      <c r="C3473" s="1786"/>
      <c r="D3473" s="1786"/>
      <c r="E3473" s="1786"/>
      <c r="F3473" s="1786"/>
      <c r="G3473" s="1786"/>
      <c r="H3473" s="1786"/>
      <c r="I3473" s="1786"/>
      <c r="J3473" s="1786"/>
      <c r="K3473" s="1786"/>
      <c r="L3473" s="1786"/>
      <c r="M3473" s="1786"/>
      <c r="N3473" s="1786"/>
      <c r="O3473" s="1786"/>
      <c r="P3473" s="1786"/>
      <c r="Q3473" s="1786"/>
      <c r="R3473" s="1786"/>
      <c r="S3473" s="1786"/>
      <c r="T3473" s="1786"/>
      <c r="U3473" s="1786"/>
      <c r="V3473" s="1786"/>
      <c r="W3473" s="1786"/>
      <c r="X3473" s="1786"/>
      <c r="Y3473" s="1786"/>
      <c r="Z3473" s="1786"/>
      <c r="AA3473" s="1786"/>
      <c r="AB3473" s="1786"/>
      <c r="AC3473" s="1786"/>
      <c r="AD3473" s="1311"/>
      <c r="AE3473" s="1311"/>
      <c r="AF3473" s="1311"/>
      <c r="AG3473" s="1311"/>
      <c r="AH3473" s="1782"/>
    </row>
    <row r="3474" spans="1:34" ht="5.85" customHeight="1">
      <c r="A3474" s="1787" t="s">
        <v>2838</v>
      </c>
      <c r="B3474" s="1788"/>
      <c r="C3474" s="1788"/>
      <c r="D3474" s="1788"/>
      <c r="E3474" s="1788"/>
      <c r="F3474" s="1788"/>
      <c r="G3474" s="1788"/>
      <c r="H3474" s="1788"/>
      <c r="I3474" s="1788"/>
      <c r="J3474" s="1788"/>
      <c r="K3474" s="1788"/>
      <c r="L3474" s="1788"/>
      <c r="M3474" s="1788"/>
      <c r="N3474" s="1788"/>
      <c r="O3474" s="1788"/>
      <c r="P3474" s="1788"/>
      <c r="Q3474" s="1788"/>
      <c r="R3474" s="1788"/>
      <c r="S3474" s="1788"/>
      <c r="T3474" s="1788"/>
      <c r="U3474" s="1788"/>
      <c r="V3474" s="1788"/>
      <c r="W3474" s="1788"/>
      <c r="X3474" s="1788"/>
      <c r="Y3474" s="1788"/>
      <c r="Z3474" s="1788"/>
      <c r="AA3474" s="1788"/>
      <c r="AB3474" s="1788"/>
      <c r="AC3474" s="1788"/>
      <c r="AD3474" s="1311"/>
      <c r="AE3474" s="1311"/>
      <c r="AF3474" s="1311"/>
      <c r="AG3474" s="1311"/>
      <c r="AH3474" s="1782"/>
    </row>
    <row r="3475" spans="1:34" ht="5.85" customHeight="1">
      <c r="A3475" s="1787"/>
      <c r="B3475" s="1788"/>
      <c r="C3475" s="1788"/>
      <c r="D3475" s="1788"/>
      <c r="E3475" s="1788"/>
      <c r="F3475" s="1788"/>
      <c r="G3475" s="1788"/>
      <c r="H3475" s="1788"/>
      <c r="I3475" s="1788"/>
      <c r="J3475" s="1788"/>
      <c r="K3475" s="1788"/>
      <c r="L3475" s="1788"/>
      <c r="M3475" s="1788"/>
      <c r="N3475" s="1788"/>
      <c r="O3475" s="1788"/>
      <c r="P3475" s="1788"/>
      <c r="Q3475" s="1788"/>
      <c r="R3475" s="1788"/>
      <c r="S3475" s="1788"/>
      <c r="T3475" s="1788"/>
      <c r="U3475" s="1788"/>
      <c r="V3475" s="1788"/>
      <c r="W3475" s="1788"/>
      <c r="X3475" s="1788"/>
      <c r="Y3475" s="1788"/>
      <c r="Z3475" s="1788"/>
      <c r="AA3475" s="1788"/>
      <c r="AB3475" s="1788"/>
      <c r="AC3475" s="1788"/>
      <c r="AD3475" s="1782"/>
      <c r="AE3475" s="1309"/>
      <c r="AF3475" s="1309"/>
      <c r="AG3475" s="1309"/>
      <c r="AH3475" s="1782"/>
    </row>
    <row r="3476" spans="1:34" ht="11.65" customHeight="1">
      <c r="A3476" s="1787" t="s">
        <v>2839</v>
      </c>
      <c r="B3476" s="1788"/>
      <c r="C3476" s="1788"/>
      <c r="D3476" s="1788"/>
      <c r="E3476" s="1788"/>
      <c r="F3476" s="1788"/>
      <c r="G3476" s="1788"/>
      <c r="H3476" s="1788"/>
      <c r="I3476" s="1788"/>
      <c r="J3476" s="1788"/>
      <c r="K3476" s="1788"/>
      <c r="L3476" s="1788"/>
      <c r="M3476" s="1788"/>
      <c r="N3476" s="1788"/>
      <c r="O3476" s="1788"/>
      <c r="P3476" s="1788"/>
      <c r="Q3476" s="1788"/>
      <c r="R3476" s="1788"/>
      <c r="S3476" s="1788"/>
      <c r="T3476" s="1788"/>
      <c r="U3476" s="1788"/>
      <c r="V3476" s="1788"/>
      <c r="W3476" s="1788"/>
      <c r="X3476" s="1788"/>
      <c r="Y3476" s="1788"/>
      <c r="Z3476" s="1788"/>
      <c r="AA3476" s="1788"/>
      <c r="AB3476" s="1788"/>
      <c r="AC3476" s="1788"/>
      <c r="AD3476" s="1818" t="s">
        <v>2840</v>
      </c>
      <c r="AE3476" s="1818"/>
      <c r="AF3476" s="1206">
        <v>21.23</v>
      </c>
      <c r="AG3476" s="1207" t="s">
        <v>5</v>
      </c>
      <c r="AH3476" s="1800"/>
    </row>
    <row r="3477" spans="1:34" ht="11.65" customHeight="1">
      <c r="A3477" s="1819" t="s">
        <v>2841</v>
      </c>
      <c r="B3477" s="1820"/>
      <c r="C3477" s="1820"/>
      <c r="D3477" s="1820"/>
      <c r="E3477" s="1820"/>
      <c r="F3477" s="1820"/>
      <c r="G3477" s="1820"/>
      <c r="H3477" s="1820"/>
      <c r="I3477" s="1820"/>
      <c r="J3477" s="1820"/>
      <c r="K3477" s="1820"/>
      <c r="L3477" s="1820"/>
      <c r="M3477" s="1820"/>
      <c r="N3477" s="1820"/>
      <c r="O3477" s="1820"/>
      <c r="P3477" s="1820"/>
      <c r="Q3477" s="1820"/>
      <c r="R3477" s="1820"/>
      <c r="S3477" s="1820"/>
      <c r="T3477" s="1820"/>
      <c r="U3477" s="1820"/>
      <c r="V3477" s="1820"/>
      <c r="W3477" s="1820"/>
      <c r="X3477" s="1820"/>
      <c r="Y3477" s="1820"/>
      <c r="Z3477" s="1820"/>
      <c r="AA3477" s="1820"/>
      <c r="AB3477" s="1820"/>
      <c r="AC3477" s="1820"/>
      <c r="AD3477" s="1821" t="s">
        <v>2842</v>
      </c>
      <c r="AE3477" s="1821"/>
      <c r="AF3477" s="1210">
        <v>15</v>
      </c>
      <c r="AG3477" s="1211" t="s">
        <v>5</v>
      </c>
      <c r="AH3477" s="1800"/>
    </row>
    <row r="3478" spans="1:34" ht="16.7" customHeight="1">
      <c r="A3478" s="1822" t="s">
        <v>2843</v>
      </c>
      <c r="B3478" s="1802"/>
      <c r="C3478" s="1802"/>
      <c r="D3478" s="1778"/>
      <c r="E3478" s="1823" t="s">
        <v>2690</v>
      </c>
      <c r="F3478" s="1823"/>
      <c r="G3478" s="1823"/>
      <c r="H3478" s="1823"/>
      <c r="I3478" s="1823"/>
      <c r="J3478" s="1823"/>
      <c r="K3478" s="1823"/>
      <c r="L3478" s="1823"/>
      <c r="M3478" s="1823"/>
      <c r="N3478" s="1823"/>
      <c r="O3478" s="1823"/>
      <c r="P3478" s="1823"/>
      <c r="Q3478" s="1823"/>
      <c r="R3478" s="1823"/>
      <c r="S3478" s="1823"/>
      <c r="T3478" s="1823"/>
      <c r="U3478" s="1823"/>
      <c r="V3478" s="1823"/>
      <c r="W3478" s="1823"/>
      <c r="X3478" s="1823"/>
      <c r="Y3478" s="1823"/>
      <c r="Z3478" s="1823"/>
      <c r="AA3478" s="1823"/>
      <c r="AB3478" s="1823"/>
      <c r="AC3478" s="1823"/>
      <c r="AD3478" s="1823"/>
      <c r="AE3478" s="1823"/>
      <c r="AF3478" s="1823"/>
      <c r="AG3478" s="1823"/>
      <c r="AH3478" s="1779"/>
    </row>
    <row r="3479" spans="1:34" ht="17.45" customHeight="1">
      <c r="A3479" s="1824" t="s">
        <v>2844</v>
      </c>
      <c r="B3479" s="1816"/>
      <c r="C3479" s="1816"/>
      <c r="D3479" s="1309"/>
      <c r="E3479" s="1815" t="s">
        <v>330</v>
      </c>
      <c r="F3479" s="1815"/>
      <c r="G3479" s="1111"/>
      <c r="H3479" s="1796" t="s">
        <v>2845</v>
      </c>
      <c r="I3479" s="1796"/>
      <c r="J3479" s="1796" t="s">
        <v>495</v>
      </c>
      <c r="K3479" s="1796"/>
      <c r="L3479" s="1309"/>
      <c r="M3479" s="1309"/>
      <c r="N3479" s="1816" t="s">
        <v>2846</v>
      </c>
      <c r="O3479" s="1816"/>
      <c r="P3479" s="1816"/>
      <c r="Q3479" s="1816"/>
      <c r="R3479" s="1817">
        <v>4.5199999999999996</v>
      </c>
      <c r="S3479" s="1817"/>
      <c r="T3479" s="1817"/>
      <c r="U3479" s="1817"/>
      <c r="V3479" s="1309"/>
      <c r="W3479" s="1309"/>
      <c r="X3479" s="1309"/>
      <c r="Y3479" s="1796" t="s">
        <v>2847</v>
      </c>
      <c r="Z3479" s="1796"/>
      <c r="AA3479" s="1796"/>
      <c r="AB3479" s="1796"/>
      <c r="AC3479" s="1796"/>
      <c r="AD3479" s="1796"/>
      <c r="AE3479" s="1796"/>
      <c r="AF3479" s="1797" t="s">
        <v>2848</v>
      </c>
      <c r="AG3479" s="1797"/>
      <c r="AH3479" s="1782"/>
    </row>
    <row r="3480" spans="1:34" ht="5.85" customHeight="1">
      <c r="A3480" s="1798"/>
      <c r="B3480" s="1799"/>
      <c r="C3480" s="1799"/>
      <c r="D3480" s="1799"/>
      <c r="E3480" s="1799"/>
      <c r="F3480" s="1799"/>
      <c r="G3480" s="1799"/>
      <c r="H3480" s="1799"/>
      <c r="I3480" s="1799"/>
      <c r="J3480" s="1799"/>
      <c r="K3480" s="1799"/>
      <c r="L3480" s="1799"/>
      <c r="M3480" s="1799"/>
      <c r="N3480" s="1799"/>
      <c r="O3480" s="1799"/>
      <c r="P3480" s="1799"/>
      <c r="Q3480" s="1799"/>
      <c r="R3480" s="1799"/>
      <c r="S3480" s="1799"/>
      <c r="T3480" s="1799"/>
      <c r="U3480" s="1799"/>
      <c r="V3480" s="1799"/>
      <c r="W3480" s="1799"/>
      <c r="X3480" s="1799"/>
      <c r="Y3480" s="1799"/>
      <c r="Z3480" s="1799"/>
      <c r="AA3480" s="1799"/>
      <c r="AB3480" s="1799"/>
      <c r="AC3480" s="1799"/>
      <c r="AD3480" s="1799"/>
      <c r="AE3480" s="1799"/>
      <c r="AF3480" s="1799"/>
      <c r="AG3480" s="1799"/>
      <c r="AH3480" s="1800"/>
    </row>
    <row r="3481" spans="1:34" ht="16.7" customHeight="1">
      <c r="A3481" s="1801" t="s">
        <v>2849</v>
      </c>
      <c r="B3481" s="1802"/>
      <c r="C3481" s="1802"/>
      <c r="D3481" s="1802"/>
      <c r="E3481" s="1802"/>
      <c r="F3481" s="1802"/>
      <c r="G3481" s="1802"/>
      <c r="H3481" s="1802"/>
      <c r="I3481" s="1802"/>
      <c r="J3481" s="1803"/>
      <c r="K3481" s="1789" t="s">
        <v>2850</v>
      </c>
      <c r="L3481" s="1807"/>
      <c r="M3481" s="1789" t="s">
        <v>2851</v>
      </c>
      <c r="N3481" s="1790"/>
      <c r="O3481" s="1790"/>
      <c r="P3481" s="1790"/>
      <c r="Q3481" s="1790"/>
      <c r="R3481" s="1790"/>
      <c r="S3481" s="1790"/>
      <c r="T3481" s="1791"/>
      <c r="U3481" s="1789" t="s">
        <v>2852</v>
      </c>
      <c r="V3481" s="1790"/>
      <c r="W3481" s="1790"/>
      <c r="X3481" s="1790"/>
      <c r="Y3481" s="1790"/>
      <c r="Z3481" s="1790"/>
      <c r="AA3481" s="1790"/>
      <c r="AB3481" s="1790"/>
      <c r="AC3481" s="1790"/>
      <c r="AD3481" s="1791"/>
      <c r="AE3481" s="1810" t="s">
        <v>2853</v>
      </c>
      <c r="AF3481" s="1811"/>
      <c r="AG3481" s="1811"/>
      <c r="AH3481" s="1814"/>
    </row>
    <row r="3482" spans="1:34" ht="17.45" customHeight="1">
      <c r="A3482" s="1804"/>
      <c r="B3482" s="1805"/>
      <c r="C3482" s="1805"/>
      <c r="D3482" s="1805"/>
      <c r="E3482" s="1805"/>
      <c r="F3482" s="1805"/>
      <c r="G3482" s="1805"/>
      <c r="H3482" s="1805"/>
      <c r="I3482" s="1805"/>
      <c r="J3482" s="1806"/>
      <c r="K3482" s="1808"/>
      <c r="L3482" s="1809"/>
      <c r="M3482" s="1789" t="s">
        <v>2854</v>
      </c>
      <c r="N3482" s="1790"/>
      <c r="O3482" s="1790"/>
      <c r="P3482" s="1791"/>
      <c r="Q3482" s="1789" t="s">
        <v>2855</v>
      </c>
      <c r="R3482" s="1790"/>
      <c r="S3482" s="1790"/>
      <c r="T3482" s="1791"/>
      <c r="U3482" s="1789" t="s">
        <v>2854</v>
      </c>
      <c r="V3482" s="1790"/>
      <c r="W3482" s="1790"/>
      <c r="X3482" s="1790"/>
      <c r="Y3482" s="1790"/>
      <c r="Z3482" s="1791"/>
      <c r="AA3482" s="1789" t="s">
        <v>2855</v>
      </c>
      <c r="AB3482" s="1790"/>
      <c r="AC3482" s="1790"/>
      <c r="AD3482" s="1791"/>
      <c r="AE3482" s="1812"/>
      <c r="AF3482" s="1813"/>
      <c r="AG3482" s="1813"/>
      <c r="AH3482" s="1800"/>
    </row>
    <row r="3483" spans="1:34" ht="17.45" customHeight="1">
      <c r="A3483" s="1223"/>
      <c r="B3483" s="1224" t="s">
        <v>1476</v>
      </c>
      <c r="C3483" s="1830" t="s">
        <v>3305</v>
      </c>
      <c r="D3483" s="1876"/>
      <c r="E3483" s="1876"/>
      <c r="F3483" s="1876"/>
      <c r="G3483" s="1876"/>
      <c r="H3483" s="1876"/>
      <c r="I3483" s="1876"/>
      <c r="J3483" s="1875"/>
      <c r="K3483" s="1877">
        <v>1</v>
      </c>
      <c r="L3483" s="1878"/>
      <c r="M3483" s="1877">
        <v>1</v>
      </c>
      <c r="N3483" s="1879"/>
      <c r="O3483" s="1879"/>
      <c r="P3483" s="1878"/>
      <c r="Q3483" s="1877">
        <v>0</v>
      </c>
      <c r="R3483" s="1879"/>
      <c r="S3483" s="1879"/>
      <c r="T3483" s="1878"/>
      <c r="U3483" s="1880">
        <v>388.70490000000001</v>
      </c>
      <c r="V3483" s="1881"/>
      <c r="W3483" s="1881"/>
      <c r="X3483" s="1881"/>
      <c r="Y3483" s="1881"/>
      <c r="Z3483" s="1882"/>
      <c r="AA3483" s="1880">
        <v>155.54140000000001</v>
      </c>
      <c r="AB3483" s="1881"/>
      <c r="AC3483" s="1881"/>
      <c r="AD3483" s="1882"/>
      <c r="AE3483" s="1865">
        <v>388.70490000000001</v>
      </c>
      <c r="AF3483" s="1847"/>
      <c r="AG3483" s="1847"/>
      <c r="AH3483" s="1225"/>
    </row>
    <row r="3484" spans="1:34" ht="6.6" customHeight="1">
      <c r="A3484" s="1220"/>
      <c r="B3484" s="1221"/>
      <c r="C3484" s="1867"/>
      <c r="D3484" s="1867"/>
      <c r="E3484" s="1867"/>
      <c r="F3484" s="1867"/>
      <c r="G3484" s="1867"/>
      <c r="H3484" s="1867"/>
      <c r="I3484" s="1867"/>
      <c r="J3484" s="1867"/>
      <c r="K3484" s="1221"/>
      <c r="L3484" s="1221"/>
      <c r="M3484" s="1221"/>
      <c r="N3484" s="1221"/>
      <c r="O3484" s="1221"/>
      <c r="P3484" s="1221"/>
      <c r="Q3484" s="1221"/>
      <c r="R3484" s="1221"/>
      <c r="S3484" s="1221"/>
      <c r="T3484" s="1221"/>
      <c r="U3484" s="1221"/>
      <c r="V3484" s="1221"/>
      <c r="W3484" s="1221"/>
      <c r="X3484" s="1221"/>
      <c r="Y3484" s="1221"/>
      <c r="Z3484" s="1221"/>
      <c r="AA3484" s="1221"/>
      <c r="AB3484" s="1221"/>
      <c r="AC3484" s="1221"/>
      <c r="AD3484" s="1221"/>
      <c r="AE3484" s="1221"/>
      <c r="AF3484" s="1221"/>
      <c r="AG3484" s="1221"/>
      <c r="AH3484" s="1222"/>
    </row>
    <row r="3485" spans="1:34" ht="17.45" customHeight="1">
      <c r="A3485" s="1792"/>
      <c r="B3485" s="1793"/>
      <c r="C3485" s="1793"/>
      <c r="D3485" s="1793"/>
      <c r="E3485" s="1793"/>
      <c r="F3485" s="1793"/>
      <c r="G3485" s="1793"/>
      <c r="H3485" s="1793"/>
      <c r="I3485" s="1793"/>
      <c r="J3485" s="1793"/>
      <c r="K3485" s="1794" t="s">
        <v>2856</v>
      </c>
      <c r="L3485" s="1794"/>
      <c r="M3485" s="1794"/>
      <c r="N3485" s="1794"/>
      <c r="O3485" s="1794"/>
      <c r="P3485" s="1794"/>
      <c r="Q3485" s="1794"/>
      <c r="R3485" s="1794"/>
      <c r="S3485" s="1794"/>
      <c r="T3485" s="1794"/>
      <c r="U3485" s="1794"/>
      <c r="V3485" s="1794"/>
      <c r="W3485" s="1794"/>
      <c r="X3485" s="1794"/>
      <c r="Y3485" s="1794"/>
      <c r="Z3485" s="1794"/>
      <c r="AA3485" s="1795">
        <v>388.70490000000001</v>
      </c>
      <c r="AB3485" s="1795"/>
      <c r="AC3485" s="1795"/>
      <c r="AD3485" s="1795"/>
      <c r="AE3485" s="1795"/>
      <c r="AF3485" s="1795"/>
      <c r="AG3485" s="1795"/>
      <c r="AH3485" s="1213"/>
    </row>
    <row r="3486" spans="1:34" ht="17.45" customHeight="1">
      <c r="A3486" s="1801" t="s">
        <v>2857</v>
      </c>
      <c r="B3486" s="1825"/>
      <c r="C3486" s="1825"/>
      <c r="D3486" s="1825"/>
      <c r="E3486" s="1825"/>
      <c r="F3486" s="1825"/>
      <c r="G3486" s="1825"/>
      <c r="H3486" s="1825"/>
      <c r="I3486" s="1825"/>
      <c r="J3486" s="1825"/>
      <c r="K3486" s="1825"/>
      <c r="L3486" s="1825"/>
      <c r="M3486" s="1825"/>
      <c r="N3486" s="1826"/>
      <c r="O3486" s="1789" t="s">
        <v>2858</v>
      </c>
      <c r="P3486" s="1790"/>
      <c r="Q3486" s="1790"/>
      <c r="R3486" s="1790"/>
      <c r="S3486" s="1791"/>
      <c r="T3486" s="1827" t="s">
        <v>2850</v>
      </c>
      <c r="U3486" s="1790"/>
      <c r="V3486" s="1790"/>
      <c r="W3486" s="1213"/>
      <c r="X3486" s="1789" t="s">
        <v>2859</v>
      </c>
      <c r="Y3486" s="1790"/>
      <c r="Z3486" s="1790"/>
      <c r="AA3486" s="1790"/>
      <c r="AB3486" s="1790"/>
      <c r="AC3486" s="1790"/>
      <c r="AD3486" s="1791"/>
      <c r="AE3486" s="1810" t="s">
        <v>2853</v>
      </c>
      <c r="AF3486" s="1828"/>
      <c r="AG3486" s="1828"/>
      <c r="AH3486" s="1213"/>
    </row>
    <row r="3487" spans="1:34" ht="16.7" customHeight="1">
      <c r="A3487" s="1223"/>
      <c r="B3487" s="1224" t="s">
        <v>1011</v>
      </c>
      <c r="C3487" s="1875" t="s">
        <v>1012</v>
      </c>
      <c r="D3487" s="1876"/>
      <c r="E3487" s="1876"/>
      <c r="F3487" s="1876"/>
      <c r="G3487" s="1876"/>
      <c r="H3487" s="1876"/>
      <c r="I3487" s="1876"/>
      <c r="J3487" s="1876"/>
      <c r="K3487" s="1876"/>
      <c r="L3487" s="1876"/>
      <c r="M3487" s="1876"/>
      <c r="N3487" s="1875"/>
      <c r="O3487" s="1885">
        <v>0</v>
      </c>
      <c r="P3487" s="1886"/>
      <c r="Q3487" s="1886"/>
      <c r="R3487" s="1886"/>
      <c r="S3487" s="1887"/>
      <c r="T3487" s="1917">
        <v>3</v>
      </c>
      <c r="U3487" s="1886"/>
      <c r="V3487" s="1886"/>
      <c r="W3487" s="1225"/>
      <c r="X3487" s="1880">
        <v>22.593900000000001</v>
      </c>
      <c r="Y3487" s="1881"/>
      <c r="Z3487" s="1881"/>
      <c r="AA3487" s="1881"/>
      <c r="AB3487" s="1881"/>
      <c r="AC3487" s="1881"/>
      <c r="AD3487" s="1882"/>
      <c r="AE3487" s="1865">
        <v>67.781700000000001</v>
      </c>
      <c r="AF3487" s="1847"/>
      <c r="AG3487" s="1847"/>
      <c r="AH3487" s="1225"/>
    </row>
    <row r="3488" spans="1:34" ht="17.45" customHeight="1">
      <c r="A3488" s="1220"/>
      <c r="B3488" s="1209" t="s">
        <v>1021</v>
      </c>
      <c r="C3488" s="1866" t="s">
        <v>1022</v>
      </c>
      <c r="D3488" s="1867"/>
      <c r="E3488" s="1867"/>
      <c r="F3488" s="1867"/>
      <c r="G3488" s="1867"/>
      <c r="H3488" s="1867"/>
      <c r="I3488" s="1867"/>
      <c r="J3488" s="1867"/>
      <c r="K3488" s="1867"/>
      <c r="L3488" s="1867"/>
      <c r="M3488" s="1867"/>
      <c r="N3488" s="1866"/>
      <c r="O3488" s="1893">
        <v>0</v>
      </c>
      <c r="P3488" s="1894"/>
      <c r="Q3488" s="1894"/>
      <c r="R3488" s="1894"/>
      <c r="S3488" s="1895"/>
      <c r="T3488" s="1918">
        <v>1</v>
      </c>
      <c r="U3488" s="1894"/>
      <c r="V3488" s="1894"/>
      <c r="W3488" s="1222"/>
      <c r="X3488" s="1871">
        <v>32.884700000000002</v>
      </c>
      <c r="Y3488" s="1872"/>
      <c r="Z3488" s="1872"/>
      <c r="AA3488" s="1872"/>
      <c r="AB3488" s="1872"/>
      <c r="AC3488" s="1872"/>
      <c r="AD3488" s="1873"/>
      <c r="AE3488" s="1874">
        <v>32.884700000000002</v>
      </c>
      <c r="AF3488" s="1843"/>
      <c r="AG3488" s="1843"/>
      <c r="AH3488" s="1222"/>
    </row>
    <row r="3489" spans="1:34" ht="17.45" customHeight="1">
      <c r="A3489" s="1792"/>
      <c r="B3489" s="1778"/>
      <c r="C3489" s="1778"/>
      <c r="D3489" s="1778"/>
      <c r="E3489" s="1778"/>
      <c r="F3489" s="1778"/>
      <c r="G3489" s="1778"/>
      <c r="H3489" s="1778"/>
      <c r="I3489" s="1846" t="s">
        <v>2860</v>
      </c>
      <c r="J3489" s="1846"/>
      <c r="K3489" s="1846"/>
      <c r="L3489" s="1846"/>
      <c r="M3489" s="1846"/>
      <c r="N3489" s="1846"/>
      <c r="O3489" s="1846"/>
      <c r="P3489" s="1846"/>
      <c r="Q3489" s="1846"/>
      <c r="R3489" s="1846"/>
      <c r="S3489" s="1846"/>
      <c r="T3489" s="1846"/>
      <c r="U3489" s="1846"/>
      <c r="V3489" s="1846"/>
      <c r="W3489" s="1846"/>
      <c r="X3489" s="1846"/>
      <c r="Y3489" s="1846"/>
      <c r="Z3489" s="1793"/>
      <c r="AA3489" s="1847">
        <v>100.6664</v>
      </c>
      <c r="AB3489" s="1847"/>
      <c r="AC3489" s="1847"/>
      <c r="AD3489" s="1847"/>
      <c r="AE3489" s="1847"/>
      <c r="AF3489" s="1847"/>
      <c r="AG3489" s="1847"/>
      <c r="AH3489" s="1814"/>
    </row>
    <row r="3490" spans="1:34" ht="16.7" customHeight="1">
      <c r="A3490" s="1844"/>
      <c r="B3490" s="1309"/>
      <c r="C3490" s="1309"/>
      <c r="D3490" s="1309"/>
      <c r="E3490" s="1309"/>
      <c r="F3490" s="1309"/>
      <c r="G3490" s="1309"/>
      <c r="H3490" s="1309"/>
      <c r="I3490" s="1840" t="s">
        <v>2861</v>
      </c>
      <c r="J3490" s="1840"/>
      <c r="K3490" s="1840"/>
      <c r="L3490" s="1840"/>
      <c r="M3490" s="1840"/>
      <c r="N3490" s="1840"/>
      <c r="O3490" s="1840"/>
      <c r="P3490" s="1840"/>
      <c r="Q3490" s="1840"/>
      <c r="R3490" s="1840"/>
      <c r="S3490" s="1840"/>
      <c r="T3490" s="1840"/>
      <c r="U3490" s="1840"/>
      <c r="V3490" s="1840"/>
      <c r="W3490" s="1840"/>
      <c r="X3490" s="1840"/>
      <c r="Y3490" s="1840"/>
      <c r="Z3490" s="1309"/>
      <c r="AA3490" s="1841">
        <v>489.37130000000002</v>
      </c>
      <c r="AB3490" s="1841"/>
      <c r="AC3490" s="1841"/>
      <c r="AD3490" s="1841"/>
      <c r="AE3490" s="1841"/>
      <c r="AF3490" s="1841"/>
      <c r="AG3490" s="1841"/>
      <c r="AH3490" s="1782"/>
    </row>
    <row r="3491" spans="1:34" ht="17.45" customHeight="1">
      <c r="A3491" s="1844"/>
      <c r="B3491" s="1309"/>
      <c r="C3491" s="1309"/>
      <c r="D3491" s="1309"/>
      <c r="E3491" s="1309"/>
      <c r="F3491" s="1309"/>
      <c r="G3491" s="1309"/>
      <c r="H3491" s="1309"/>
      <c r="I3491" s="1840" t="s">
        <v>2862</v>
      </c>
      <c r="J3491" s="1840"/>
      <c r="K3491" s="1840"/>
      <c r="L3491" s="1840"/>
      <c r="M3491" s="1840"/>
      <c r="N3491" s="1840"/>
      <c r="O3491" s="1840"/>
      <c r="P3491" s="1840"/>
      <c r="Q3491" s="1840"/>
      <c r="R3491" s="1840"/>
      <c r="S3491" s="1840"/>
      <c r="T3491" s="1840"/>
      <c r="U3491" s="1840"/>
      <c r="V3491" s="1840"/>
      <c r="W3491" s="1840"/>
      <c r="X3491" s="1840"/>
      <c r="Y3491" s="1840"/>
      <c r="Z3491" s="1309"/>
      <c r="AA3491" s="1841">
        <v>108.268</v>
      </c>
      <c r="AB3491" s="1841"/>
      <c r="AC3491" s="1841"/>
      <c r="AD3491" s="1841"/>
      <c r="AE3491" s="1841"/>
      <c r="AF3491" s="1841"/>
      <c r="AG3491" s="1841"/>
      <c r="AH3491" s="1782"/>
    </row>
    <row r="3492" spans="1:34" ht="16.7" customHeight="1">
      <c r="A3492" s="1844"/>
      <c r="B3492" s="1309"/>
      <c r="C3492" s="1309"/>
      <c r="D3492" s="1309"/>
      <c r="E3492" s="1309"/>
      <c r="F3492" s="1309"/>
      <c r="G3492" s="1309"/>
      <c r="H3492" s="1309"/>
      <c r="I3492" s="1840" t="s">
        <v>2863</v>
      </c>
      <c r="J3492" s="1840"/>
      <c r="K3492" s="1840"/>
      <c r="L3492" s="1840"/>
      <c r="M3492" s="1840"/>
      <c r="N3492" s="1840"/>
      <c r="O3492" s="1840"/>
      <c r="P3492" s="1840"/>
      <c r="Q3492" s="1840"/>
      <c r="R3492" s="1840"/>
      <c r="S3492" s="1840"/>
      <c r="T3492" s="1840"/>
      <c r="U3492" s="1840"/>
      <c r="V3492" s="1840"/>
      <c r="W3492" s="1840"/>
      <c r="X3492" s="1840"/>
      <c r="Y3492" s="1840"/>
      <c r="Z3492" s="1309"/>
      <c r="AA3492" s="1841">
        <v>0</v>
      </c>
      <c r="AB3492" s="1841"/>
      <c r="AC3492" s="1841"/>
      <c r="AD3492" s="1841"/>
      <c r="AE3492" s="1841"/>
      <c r="AF3492" s="1841"/>
      <c r="AG3492" s="1841"/>
      <c r="AH3492" s="1782"/>
    </row>
    <row r="3493" spans="1:34" ht="17.45" customHeight="1">
      <c r="A3493" s="1845"/>
      <c r="B3493" s="1799"/>
      <c r="C3493" s="1799"/>
      <c r="D3493" s="1799"/>
      <c r="E3493" s="1799"/>
      <c r="F3493" s="1799"/>
      <c r="G3493" s="1799"/>
      <c r="H3493" s="1799"/>
      <c r="I3493" s="1842" t="s">
        <v>2864</v>
      </c>
      <c r="J3493" s="1842"/>
      <c r="K3493" s="1842"/>
      <c r="L3493" s="1842"/>
      <c r="M3493" s="1842"/>
      <c r="N3493" s="1842"/>
      <c r="O3493" s="1842"/>
      <c r="P3493" s="1842"/>
      <c r="Q3493" s="1842"/>
      <c r="R3493" s="1842"/>
      <c r="S3493" s="1842"/>
      <c r="T3493" s="1842"/>
      <c r="U3493" s="1842"/>
      <c r="V3493" s="1842"/>
      <c r="W3493" s="1842"/>
      <c r="X3493" s="1842"/>
      <c r="Y3493" s="1842"/>
      <c r="Z3493" s="1799"/>
      <c r="AA3493" s="1843">
        <v>0</v>
      </c>
      <c r="AB3493" s="1843"/>
      <c r="AC3493" s="1843"/>
      <c r="AD3493" s="1843"/>
      <c r="AE3493" s="1843"/>
      <c r="AF3493" s="1843"/>
      <c r="AG3493" s="1843"/>
      <c r="AH3493" s="1800"/>
    </row>
    <row r="3494" spans="1:34" ht="17.45" customHeight="1">
      <c r="A3494" s="1801" t="s">
        <v>2865</v>
      </c>
      <c r="B3494" s="1825"/>
      <c r="C3494" s="1825"/>
      <c r="D3494" s="1825"/>
      <c r="E3494" s="1825"/>
      <c r="F3494" s="1825"/>
      <c r="G3494" s="1825"/>
      <c r="H3494" s="1825"/>
      <c r="I3494" s="1825"/>
      <c r="J3494" s="1825"/>
      <c r="K3494" s="1825"/>
      <c r="L3494" s="1825"/>
      <c r="M3494" s="1825"/>
      <c r="N3494" s="1826"/>
      <c r="O3494" s="1789" t="s">
        <v>2850</v>
      </c>
      <c r="P3494" s="1790"/>
      <c r="Q3494" s="1790"/>
      <c r="R3494" s="1790"/>
      <c r="S3494" s="1791"/>
      <c r="T3494" s="1827" t="s">
        <v>754</v>
      </c>
      <c r="U3494" s="1790"/>
      <c r="V3494" s="1790"/>
      <c r="W3494" s="1213"/>
      <c r="X3494" s="1789" t="s">
        <v>2866</v>
      </c>
      <c r="Y3494" s="1790"/>
      <c r="Z3494" s="1790"/>
      <c r="AA3494" s="1790"/>
      <c r="AB3494" s="1790"/>
      <c r="AC3494" s="1790"/>
      <c r="AD3494" s="1791"/>
      <c r="AE3494" s="1810" t="s">
        <v>2867</v>
      </c>
      <c r="AF3494" s="1828"/>
      <c r="AG3494" s="1828"/>
      <c r="AH3494" s="1213"/>
    </row>
    <row r="3495" spans="1:34" ht="16.7" customHeight="1">
      <c r="A3495" s="1215"/>
      <c r="B3495" s="1216" t="s">
        <v>3306</v>
      </c>
      <c r="C3495" s="1829" t="s">
        <v>3321</v>
      </c>
      <c r="D3495" s="1830"/>
      <c r="E3495" s="1830"/>
      <c r="F3495" s="1830"/>
      <c r="G3495" s="1830"/>
      <c r="H3495" s="1830"/>
      <c r="I3495" s="1830"/>
      <c r="J3495" s="1830"/>
      <c r="K3495" s="1830"/>
      <c r="L3495" s="1830"/>
      <c r="M3495" s="1830"/>
      <c r="N3495" s="1829"/>
      <c r="O3495" s="1831">
        <v>1</v>
      </c>
      <c r="P3495" s="1832"/>
      <c r="Q3495" s="1832"/>
      <c r="R3495" s="1832"/>
      <c r="S3495" s="1833"/>
      <c r="T3495" s="1834" t="s">
        <v>495</v>
      </c>
      <c r="U3495" s="1835"/>
      <c r="V3495" s="1835"/>
      <c r="W3495" s="1217"/>
      <c r="X3495" s="1836">
        <v>7876.5</v>
      </c>
      <c r="Y3495" s="1837"/>
      <c r="Z3495" s="1837"/>
      <c r="AA3495" s="1837"/>
      <c r="AB3495" s="1837"/>
      <c r="AC3495" s="1837"/>
      <c r="AD3495" s="1838"/>
      <c r="AE3495" s="1839">
        <v>7876.5</v>
      </c>
      <c r="AF3495" s="1795"/>
      <c r="AG3495" s="1795"/>
      <c r="AH3495" s="1217"/>
    </row>
    <row r="3496" spans="1:34" ht="17.45" customHeight="1">
      <c r="A3496" s="1792"/>
      <c r="B3496" s="1793"/>
      <c r="C3496" s="1793"/>
      <c r="D3496" s="1793"/>
      <c r="E3496" s="1793"/>
      <c r="F3496" s="1793"/>
      <c r="G3496" s="1793"/>
      <c r="H3496" s="1793"/>
      <c r="I3496" s="1794" t="s">
        <v>2869</v>
      </c>
      <c r="J3496" s="1794"/>
      <c r="K3496" s="1794"/>
      <c r="L3496" s="1794"/>
      <c r="M3496" s="1794"/>
      <c r="N3496" s="1794"/>
      <c r="O3496" s="1794"/>
      <c r="P3496" s="1794"/>
      <c r="Q3496" s="1794"/>
      <c r="R3496" s="1794"/>
      <c r="S3496" s="1794"/>
      <c r="T3496" s="1794"/>
      <c r="U3496" s="1794"/>
      <c r="V3496" s="1794"/>
      <c r="W3496" s="1794"/>
      <c r="X3496" s="1794"/>
      <c r="Y3496" s="1794"/>
      <c r="Z3496" s="1214"/>
      <c r="AA3496" s="1795">
        <v>7876.5</v>
      </c>
      <c r="AB3496" s="1795"/>
      <c r="AC3496" s="1795"/>
      <c r="AD3496" s="1795"/>
      <c r="AE3496" s="1795"/>
      <c r="AF3496" s="1795"/>
      <c r="AG3496" s="1795"/>
      <c r="AH3496" s="1213"/>
    </row>
    <row r="3497" spans="1:34" ht="17.45" customHeight="1">
      <c r="A3497" s="1801" t="s">
        <v>2870</v>
      </c>
      <c r="B3497" s="1825"/>
      <c r="C3497" s="1825"/>
      <c r="D3497" s="1825"/>
      <c r="E3497" s="1825"/>
      <c r="F3497" s="1825"/>
      <c r="G3497" s="1825"/>
      <c r="H3497" s="1825"/>
      <c r="I3497" s="1825"/>
      <c r="J3497" s="1825"/>
      <c r="K3497" s="1825"/>
      <c r="L3497" s="1825"/>
      <c r="M3497" s="1825"/>
      <c r="N3497" s="1826"/>
      <c r="O3497" s="1789" t="s">
        <v>2850</v>
      </c>
      <c r="P3497" s="1790"/>
      <c r="Q3497" s="1790"/>
      <c r="R3497" s="1790"/>
      <c r="S3497" s="1791"/>
      <c r="T3497" s="1827" t="s">
        <v>754</v>
      </c>
      <c r="U3497" s="1790"/>
      <c r="V3497" s="1790"/>
      <c r="W3497" s="1213"/>
      <c r="X3497" s="1789" t="s">
        <v>2866</v>
      </c>
      <c r="Y3497" s="1790"/>
      <c r="Z3497" s="1790"/>
      <c r="AA3497" s="1790"/>
      <c r="AB3497" s="1790"/>
      <c r="AC3497" s="1790"/>
      <c r="AD3497" s="1791"/>
      <c r="AE3497" s="1810" t="s">
        <v>2867</v>
      </c>
      <c r="AF3497" s="1828"/>
      <c r="AG3497" s="1828"/>
      <c r="AH3497" s="1213"/>
    </row>
    <row r="3498" spans="1:34" ht="16.7" customHeight="1">
      <c r="A3498" s="1792"/>
      <c r="B3498" s="1793"/>
      <c r="C3498" s="1793"/>
      <c r="D3498" s="1793"/>
      <c r="E3498" s="1793"/>
      <c r="F3498" s="1793"/>
      <c r="G3498" s="1793"/>
      <c r="H3498" s="1793"/>
      <c r="I3498" s="1794" t="s">
        <v>2871</v>
      </c>
      <c r="J3498" s="1794"/>
      <c r="K3498" s="1794"/>
      <c r="L3498" s="1794"/>
      <c r="M3498" s="1794"/>
      <c r="N3498" s="1794"/>
      <c r="O3498" s="1794"/>
      <c r="P3498" s="1794"/>
      <c r="Q3498" s="1794"/>
      <c r="R3498" s="1794"/>
      <c r="S3498" s="1794"/>
      <c r="T3498" s="1794"/>
      <c r="U3498" s="1794"/>
      <c r="V3498" s="1794"/>
      <c r="W3498" s="1794"/>
      <c r="X3498" s="1794"/>
      <c r="Y3498" s="1794"/>
      <c r="Z3498" s="1214"/>
      <c r="AA3498" s="1795">
        <v>0</v>
      </c>
      <c r="AB3498" s="1795"/>
      <c r="AC3498" s="1795"/>
      <c r="AD3498" s="1795"/>
      <c r="AE3498" s="1795"/>
      <c r="AF3498" s="1795"/>
      <c r="AG3498" s="1795"/>
      <c r="AH3498" s="1213"/>
    </row>
    <row r="3499" spans="1:34" ht="17.45" customHeight="1">
      <c r="A3499" s="1801" t="s">
        <v>2872</v>
      </c>
      <c r="B3499" s="1825"/>
      <c r="C3499" s="1825"/>
      <c r="D3499" s="1825"/>
      <c r="E3499" s="1825"/>
      <c r="F3499" s="1825"/>
      <c r="G3499" s="1825"/>
      <c r="H3499" s="1825"/>
      <c r="I3499" s="1825"/>
      <c r="J3499" s="1825"/>
      <c r="K3499" s="1825"/>
      <c r="L3499" s="1825"/>
      <c r="M3499" s="1825"/>
      <c r="N3499" s="1826"/>
      <c r="O3499" s="1789" t="s">
        <v>2850</v>
      </c>
      <c r="P3499" s="1790"/>
      <c r="Q3499" s="1790"/>
      <c r="R3499" s="1790"/>
      <c r="S3499" s="1791"/>
      <c r="T3499" s="1827" t="s">
        <v>754</v>
      </c>
      <c r="U3499" s="1790"/>
      <c r="V3499" s="1790"/>
      <c r="W3499" s="1213"/>
      <c r="X3499" s="1789" t="s">
        <v>2866</v>
      </c>
      <c r="Y3499" s="1790"/>
      <c r="Z3499" s="1790"/>
      <c r="AA3499" s="1790"/>
      <c r="AB3499" s="1790"/>
      <c r="AC3499" s="1790"/>
      <c r="AD3499" s="1791"/>
      <c r="AE3499" s="1810" t="s">
        <v>2867</v>
      </c>
      <c r="AF3499" s="1828"/>
      <c r="AG3499" s="1828"/>
      <c r="AH3499" s="1213"/>
    </row>
    <row r="3500" spans="1:34" ht="16.7" customHeight="1">
      <c r="A3500" s="1883" t="s">
        <v>3322</v>
      </c>
      <c r="B3500" s="1884"/>
      <c r="C3500" s="1884"/>
      <c r="D3500" s="1884"/>
      <c r="E3500" s="1884"/>
      <c r="F3500" s="1829" t="s">
        <v>3323</v>
      </c>
      <c r="G3500" s="1830"/>
      <c r="H3500" s="1830"/>
      <c r="I3500" s="1830"/>
      <c r="J3500" s="1830"/>
      <c r="K3500" s="1830"/>
      <c r="L3500" s="1830"/>
      <c r="M3500" s="1830"/>
      <c r="N3500" s="1829"/>
      <c r="O3500" s="1831">
        <v>0.22</v>
      </c>
      <c r="P3500" s="1832"/>
      <c r="Q3500" s="1832"/>
      <c r="R3500" s="1832"/>
      <c r="S3500" s="1833"/>
      <c r="T3500" s="1834" t="s">
        <v>109</v>
      </c>
      <c r="U3500" s="1835"/>
      <c r="V3500" s="1835"/>
      <c r="W3500" s="1217"/>
      <c r="X3500" s="1836">
        <v>18.66</v>
      </c>
      <c r="Y3500" s="1837"/>
      <c r="Z3500" s="1837"/>
      <c r="AA3500" s="1837"/>
      <c r="AB3500" s="1837"/>
      <c r="AC3500" s="1837"/>
      <c r="AD3500" s="1838"/>
      <c r="AE3500" s="1839">
        <v>4.1052</v>
      </c>
      <c r="AF3500" s="1795"/>
      <c r="AG3500" s="1795"/>
      <c r="AH3500" s="1217"/>
    </row>
    <row r="3501" spans="1:34" ht="17.45" customHeight="1">
      <c r="A3501" s="1792"/>
      <c r="B3501" s="1793"/>
      <c r="C3501" s="1793"/>
      <c r="D3501" s="1793"/>
      <c r="E3501" s="1793"/>
      <c r="F3501" s="1793"/>
      <c r="G3501" s="1793"/>
      <c r="H3501" s="1793"/>
      <c r="I3501" s="1793"/>
      <c r="J3501" s="1793"/>
      <c r="K3501" s="1794" t="s">
        <v>2873</v>
      </c>
      <c r="L3501" s="1794"/>
      <c r="M3501" s="1794"/>
      <c r="N3501" s="1794"/>
      <c r="O3501" s="1794"/>
      <c r="P3501" s="1794"/>
      <c r="Q3501" s="1794"/>
      <c r="R3501" s="1794"/>
      <c r="S3501" s="1794"/>
      <c r="T3501" s="1794"/>
      <c r="U3501" s="1794"/>
      <c r="V3501" s="1794"/>
      <c r="W3501" s="1794"/>
      <c r="X3501" s="1794"/>
      <c r="Y3501" s="1794"/>
      <c r="Z3501" s="1794"/>
      <c r="AA3501" s="1794"/>
      <c r="AB3501" s="1214"/>
      <c r="AC3501" s="1795">
        <v>4.1052</v>
      </c>
      <c r="AD3501" s="1795"/>
      <c r="AE3501" s="1795"/>
      <c r="AF3501" s="1795"/>
      <c r="AG3501" s="1795"/>
      <c r="AH3501" s="1213"/>
    </row>
    <row r="3502" spans="1:34" ht="17.45" customHeight="1">
      <c r="A3502" s="1801" t="s">
        <v>2874</v>
      </c>
      <c r="B3502" s="1825"/>
      <c r="C3502" s="1825"/>
      <c r="D3502" s="1825"/>
      <c r="E3502" s="1825"/>
      <c r="F3502" s="1825"/>
      <c r="G3502" s="1825"/>
      <c r="H3502" s="1825"/>
      <c r="I3502" s="1825"/>
      <c r="J3502" s="1826"/>
      <c r="K3502" s="1789" t="s">
        <v>2850</v>
      </c>
      <c r="L3502" s="1791"/>
      <c r="M3502" s="1855" t="s">
        <v>2875</v>
      </c>
      <c r="N3502" s="1856"/>
      <c r="O3502" s="1857"/>
      <c r="P3502" s="1855" t="s">
        <v>2876</v>
      </c>
      <c r="Q3502" s="1856"/>
      <c r="R3502" s="1857"/>
      <c r="S3502" s="1855" t="s">
        <v>2877</v>
      </c>
      <c r="T3502" s="1857"/>
      <c r="U3502" s="1789" t="s">
        <v>2878</v>
      </c>
      <c r="V3502" s="1790"/>
      <c r="W3502" s="1791"/>
      <c r="X3502" s="1789" t="s">
        <v>2879</v>
      </c>
      <c r="Y3502" s="1790"/>
      <c r="Z3502" s="1790"/>
      <c r="AA3502" s="1790"/>
      <c r="AB3502" s="1791"/>
      <c r="AC3502" s="1789" t="s">
        <v>2880</v>
      </c>
      <c r="AD3502" s="1791"/>
      <c r="AE3502" s="1810" t="s">
        <v>2867</v>
      </c>
      <c r="AF3502" s="1828"/>
      <c r="AG3502" s="1828"/>
      <c r="AH3502" s="1213"/>
    </row>
    <row r="3503" spans="1:34" ht="16.7" customHeight="1">
      <c r="A3503" s="1901" t="s">
        <v>3324</v>
      </c>
      <c r="B3503" s="1902"/>
      <c r="C3503" s="1902"/>
      <c r="D3503" s="1902"/>
      <c r="E3503" s="1902"/>
      <c r="F3503" s="1830" t="s">
        <v>3323</v>
      </c>
      <c r="G3503" s="1876"/>
      <c r="H3503" s="1876"/>
      <c r="I3503" s="1876"/>
      <c r="J3503" s="1875"/>
      <c r="K3503" s="1877">
        <v>0.22</v>
      </c>
      <c r="L3503" s="1878"/>
      <c r="M3503" s="1890">
        <v>0</v>
      </c>
      <c r="N3503" s="1891"/>
      <c r="O3503" s="1892"/>
      <c r="P3503" s="1890">
        <v>0</v>
      </c>
      <c r="Q3503" s="1891"/>
      <c r="R3503" s="1892"/>
      <c r="S3503" s="1890">
        <v>0</v>
      </c>
      <c r="T3503" s="1892"/>
      <c r="U3503" s="1890">
        <v>2.77</v>
      </c>
      <c r="V3503" s="1891"/>
      <c r="W3503" s="1892"/>
      <c r="X3503" s="1890">
        <v>2.2200000000000002</v>
      </c>
      <c r="Y3503" s="1891"/>
      <c r="Z3503" s="1891"/>
      <c r="AA3503" s="1891"/>
      <c r="AB3503" s="1892"/>
      <c r="AC3503" s="1890">
        <v>1.82</v>
      </c>
      <c r="AD3503" s="1892"/>
      <c r="AE3503" s="1865">
        <v>0</v>
      </c>
      <c r="AF3503" s="1847"/>
      <c r="AG3503" s="1847"/>
      <c r="AH3503" s="1225"/>
    </row>
    <row r="3504" spans="1:34" ht="7.35" customHeight="1">
      <c r="A3504" s="1220"/>
      <c r="B3504" s="1221"/>
      <c r="C3504" s="1221"/>
      <c r="D3504" s="1221"/>
      <c r="E3504" s="1221"/>
      <c r="F3504" s="1867"/>
      <c r="G3504" s="1867"/>
      <c r="H3504" s="1867"/>
      <c r="I3504" s="1867"/>
      <c r="J3504" s="1867"/>
      <c r="K3504" s="1221"/>
      <c r="L3504" s="1221"/>
      <c r="M3504" s="1221"/>
      <c r="N3504" s="1221"/>
      <c r="O3504" s="1221"/>
      <c r="P3504" s="1221"/>
      <c r="Q3504" s="1221"/>
      <c r="R3504" s="1221"/>
      <c r="S3504" s="1221"/>
      <c r="T3504" s="1221"/>
      <c r="U3504" s="1221"/>
      <c r="V3504" s="1221"/>
      <c r="W3504" s="1221"/>
      <c r="X3504" s="1221"/>
      <c r="Y3504" s="1221"/>
      <c r="Z3504" s="1221"/>
      <c r="AA3504" s="1221"/>
      <c r="AB3504" s="1221"/>
      <c r="AC3504" s="1221"/>
      <c r="AD3504" s="1221"/>
      <c r="AE3504" s="1221"/>
      <c r="AF3504" s="1221"/>
      <c r="AG3504" s="1221"/>
      <c r="AH3504" s="1222"/>
    </row>
    <row r="3505" spans="1:34" ht="17.45" customHeight="1">
      <c r="A3505" s="1853"/>
      <c r="B3505" s="1778"/>
      <c r="C3505" s="1778"/>
      <c r="D3505" s="1778"/>
      <c r="E3505" s="1778"/>
      <c r="F3505" s="1778"/>
      <c r="G3505" s="1778"/>
      <c r="H3505" s="1778"/>
      <c r="I3505" s="1846" t="s">
        <v>2881</v>
      </c>
      <c r="J3505" s="1846"/>
      <c r="K3505" s="1846"/>
      <c r="L3505" s="1846"/>
      <c r="M3505" s="1846"/>
      <c r="N3505" s="1846"/>
      <c r="O3505" s="1846"/>
      <c r="P3505" s="1846"/>
      <c r="Q3505" s="1846"/>
      <c r="R3505" s="1846"/>
      <c r="S3505" s="1846"/>
      <c r="T3505" s="1846"/>
      <c r="U3505" s="1846"/>
      <c r="V3505" s="1846"/>
      <c r="W3505" s="1846"/>
      <c r="X3505" s="1846"/>
      <c r="Y3505" s="1846"/>
      <c r="Z3505" s="1203"/>
      <c r="AA3505" s="1847">
        <v>0</v>
      </c>
      <c r="AB3505" s="1847"/>
      <c r="AC3505" s="1847"/>
      <c r="AD3505" s="1847"/>
      <c r="AE3505" s="1847"/>
      <c r="AF3505" s="1847"/>
      <c r="AG3505" s="1847"/>
      <c r="AH3505" s="1204"/>
    </row>
    <row r="3506" spans="1:34" ht="5.85" customHeight="1">
      <c r="A3506" s="1854"/>
      <c r="B3506" s="1309"/>
      <c r="C3506" s="1309"/>
      <c r="D3506" s="1309"/>
      <c r="E3506" s="1309"/>
      <c r="F3506" s="1309"/>
      <c r="G3506" s="1309"/>
      <c r="H3506" s="1309"/>
      <c r="I3506" s="1309"/>
      <c r="J3506" s="1309"/>
      <c r="K3506" s="1309"/>
      <c r="L3506" s="1309"/>
      <c r="M3506" s="1309"/>
      <c r="N3506" s="1309"/>
      <c r="O3506" s="1309"/>
      <c r="P3506" s="1309"/>
      <c r="Q3506" s="1309"/>
      <c r="R3506" s="1309"/>
      <c r="S3506" s="1309"/>
      <c r="T3506" s="1309"/>
      <c r="U3506" s="1309"/>
      <c r="V3506" s="1309"/>
      <c r="W3506" s="1309"/>
      <c r="X3506" s="1309"/>
      <c r="Y3506" s="1309"/>
      <c r="Z3506" s="1309"/>
      <c r="AA3506" s="1309"/>
      <c r="AB3506" s="1309"/>
      <c r="AC3506" s="1309"/>
      <c r="AD3506" s="1309"/>
      <c r="AE3506" s="1309"/>
      <c r="AF3506" s="1309"/>
      <c r="AG3506" s="1309"/>
      <c r="AH3506" s="1782"/>
    </row>
    <row r="3507" spans="1:34" ht="16.7" customHeight="1">
      <c r="A3507" s="1845"/>
      <c r="B3507" s="1799"/>
      <c r="C3507" s="1799"/>
      <c r="D3507" s="1799"/>
      <c r="E3507" s="1799"/>
      <c r="F3507" s="1799"/>
      <c r="G3507" s="1799"/>
      <c r="H3507" s="1799"/>
      <c r="I3507" s="1842" t="s">
        <v>2882</v>
      </c>
      <c r="J3507" s="1842"/>
      <c r="K3507" s="1842"/>
      <c r="L3507" s="1842"/>
      <c r="M3507" s="1842"/>
      <c r="N3507" s="1842"/>
      <c r="O3507" s="1842"/>
      <c r="P3507" s="1842"/>
      <c r="Q3507" s="1842"/>
      <c r="R3507" s="1842"/>
      <c r="S3507" s="1842"/>
      <c r="T3507" s="1842"/>
      <c r="U3507" s="1842"/>
      <c r="V3507" s="1842"/>
      <c r="W3507" s="1842"/>
      <c r="X3507" s="1842"/>
      <c r="Y3507" s="1842"/>
      <c r="Z3507" s="1212"/>
      <c r="AA3507" s="1848">
        <v>7988.87</v>
      </c>
      <c r="AB3507" s="1848"/>
      <c r="AC3507" s="1848"/>
      <c r="AD3507" s="1848"/>
      <c r="AE3507" s="1848"/>
      <c r="AF3507" s="1848"/>
      <c r="AG3507" s="1848"/>
      <c r="AH3507" s="1208"/>
    </row>
    <row r="3508" spans="1:34" ht="45.75" customHeight="1">
      <c r="A3508" s="1849" t="s">
        <v>2883</v>
      </c>
      <c r="B3508" s="1850"/>
      <c r="C3508" s="1850"/>
      <c r="D3508" s="1850"/>
      <c r="E3508" s="1851" t="s">
        <v>3325</v>
      </c>
      <c r="F3508" s="1852"/>
      <c r="G3508" s="1852"/>
      <c r="H3508" s="1852"/>
      <c r="I3508" s="1852"/>
      <c r="J3508" s="1852"/>
      <c r="K3508" s="1852"/>
      <c r="L3508" s="1852"/>
      <c r="M3508" s="1852"/>
      <c r="N3508" s="1852"/>
      <c r="O3508" s="1852"/>
      <c r="P3508" s="1852"/>
      <c r="Q3508" s="1852"/>
      <c r="R3508" s="1852"/>
      <c r="S3508" s="1852"/>
      <c r="T3508" s="1852"/>
      <c r="U3508" s="1852"/>
      <c r="V3508" s="1852"/>
      <c r="W3508" s="1852"/>
      <c r="X3508" s="1852"/>
      <c r="Y3508" s="1852"/>
      <c r="Z3508" s="1852"/>
      <c r="AA3508" s="1852"/>
      <c r="AB3508" s="1852"/>
      <c r="AC3508" s="1852"/>
      <c r="AD3508" s="1852"/>
      <c r="AE3508" s="1852"/>
      <c r="AF3508" s="1852"/>
      <c r="AG3508" s="1852"/>
      <c r="AH3508" s="1851"/>
    </row>
    <row r="3509" spans="1:34" ht="91.7" customHeight="1">
      <c r="A3509" s="1218"/>
      <c r="AH3509" s="1219"/>
    </row>
    <row r="3510" spans="1:34" ht="91.7" customHeight="1">
      <c r="A3510" s="1220"/>
      <c r="B3510" s="1221"/>
      <c r="C3510" s="1221"/>
      <c r="D3510" s="1221"/>
      <c r="E3510" s="1221"/>
      <c r="F3510" s="1221"/>
      <c r="G3510" s="1221"/>
      <c r="H3510" s="1221"/>
      <c r="I3510" s="1221"/>
      <c r="J3510" s="1221"/>
      <c r="K3510" s="1221"/>
      <c r="L3510" s="1221"/>
      <c r="M3510" s="1221"/>
      <c r="N3510" s="1221"/>
      <c r="O3510" s="1221"/>
      <c r="P3510" s="1221"/>
      <c r="Q3510" s="1221"/>
      <c r="R3510" s="1221"/>
      <c r="S3510" s="1221"/>
      <c r="T3510" s="1221"/>
      <c r="U3510" s="1221"/>
      <c r="V3510" s="1221"/>
      <c r="W3510" s="1221"/>
      <c r="X3510" s="1221"/>
      <c r="Y3510" s="1221"/>
      <c r="Z3510" s="1221"/>
      <c r="AA3510" s="1221"/>
      <c r="AB3510" s="1221"/>
      <c r="AC3510" s="1221"/>
      <c r="AD3510" s="1221"/>
      <c r="AE3510" s="1221"/>
      <c r="AF3510" s="1221"/>
      <c r="AG3510" s="1221"/>
      <c r="AH3510" s="1222"/>
    </row>
    <row r="3511" spans="1:34" ht="5.85" customHeight="1">
      <c r="A3511" s="1777"/>
      <c r="B3511" s="1778"/>
      <c r="C3511" s="1778"/>
      <c r="D3511" s="1778"/>
      <c r="E3511" s="1778"/>
      <c r="F3511" s="1778"/>
      <c r="G3511" s="1778"/>
      <c r="H3511" s="1778"/>
      <c r="I3511" s="1778"/>
      <c r="J3511" s="1778"/>
      <c r="K3511" s="1778"/>
      <c r="L3511" s="1778"/>
      <c r="M3511" s="1778"/>
      <c r="N3511" s="1778"/>
      <c r="O3511" s="1778"/>
      <c r="P3511" s="1778"/>
      <c r="Q3511" s="1778"/>
      <c r="R3511" s="1778"/>
      <c r="S3511" s="1778"/>
      <c r="T3511" s="1778"/>
      <c r="U3511" s="1778"/>
      <c r="V3511" s="1778"/>
      <c r="W3511" s="1778"/>
      <c r="X3511" s="1778"/>
      <c r="Y3511" s="1778"/>
      <c r="Z3511" s="1778"/>
      <c r="AA3511" s="1778"/>
      <c r="AB3511" s="1778"/>
      <c r="AC3511" s="1778"/>
      <c r="AD3511" s="1778"/>
      <c r="AE3511" s="1778"/>
      <c r="AF3511" s="1778"/>
      <c r="AG3511" s="1778"/>
      <c r="AH3511" s="1779"/>
    </row>
    <row r="3512" spans="1:34" ht="11.65" customHeight="1">
      <c r="A3512" s="1780" t="s">
        <v>2834</v>
      </c>
      <c r="B3512" s="1310"/>
      <c r="C3512" s="1310"/>
      <c r="D3512" s="1310"/>
      <c r="E3512" s="1310"/>
      <c r="F3512" s="1310"/>
      <c r="G3512" s="1310"/>
      <c r="H3512" s="1310"/>
      <c r="I3512" s="1310"/>
      <c r="J3512" s="1310"/>
      <c r="K3512" s="1310"/>
      <c r="L3512" s="1310"/>
      <c r="M3512" s="1310"/>
      <c r="N3512" s="1310"/>
      <c r="O3512" s="1310"/>
      <c r="P3512" s="1310"/>
      <c r="Q3512" s="1310"/>
      <c r="R3512" s="1310"/>
      <c r="S3512" s="1310"/>
      <c r="T3512" s="1310"/>
      <c r="U3512" s="1310"/>
      <c r="V3512" s="1310"/>
      <c r="W3512" s="1310"/>
      <c r="X3512" s="1310"/>
      <c r="Y3512" s="1310"/>
      <c r="Z3512" s="1310"/>
      <c r="AA3512" s="1310"/>
      <c r="AB3512" s="1310"/>
      <c r="AC3512" s="1310"/>
      <c r="AD3512" s="1309"/>
      <c r="AE3512" s="1309"/>
      <c r="AF3512" s="1781" t="s">
        <v>3326</v>
      </c>
      <c r="AG3512" s="1781"/>
      <c r="AH3512" s="1782"/>
    </row>
    <row r="3513" spans="1:34" ht="5.85" customHeight="1">
      <c r="A3513" s="1780"/>
      <c r="B3513" s="1310"/>
      <c r="C3513" s="1310"/>
      <c r="D3513" s="1310"/>
      <c r="E3513" s="1310"/>
      <c r="F3513" s="1310"/>
      <c r="G3513" s="1310"/>
      <c r="H3513" s="1310"/>
      <c r="I3513" s="1310"/>
      <c r="J3513" s="1310"/>
      <c r="K3513" s="1310"/>
      <c r="L3513" s="1310"/>
      <c r="M3513" s="1310"/>
      <c r="N3513" s="1310"/>
      <c r="O3513" s="1310"/>
      <c r="P3513" s="1310"/>
      <c r="Q3513" s="1310"/>
      <c r="R3513" s="1310"/>
      <c r="S3513" s="1310"/>
      <c r="T3513" s="1310"/>
      <c r="U3513" s="1310"/>
      <c r="V3513" s="1310"/>
      <c r="W3513" s="1310"/>
      <c r="X3513" s="1310"/>
      <c r="Y3513" s="1310"/>
      <c r="Z3513" s="1310"/>
      <c r="AA3513" s="1310"/>
      <c r="AB3513" s="1310"/>
      <c r="AC3513" s="1310"/>
      <c r="AD3513" s="1311"/>
      <c r="AE3513" s="1311"/>
      <c r="AF3513" s="1311"/>
      <c r="AG3513" s="1311"/>
      <c r="AH3513" s="1782"/>
    </row>
    <row r="3514" spans="1:34" ht="10.9" customHeight="1">
      <c r="A3514" s="1783" t="s">
        <v>2836</v>
      </c>
      <c r="B3514" s="1784"/>
      <c r="C3514" s="1784"/>
      <c r="D3514" s="1784"/>
      <c r="E3514" s="1784"/>
      <c r="F3514" s="1784"/>
      <c r="G3514" s="1784"/>
      <c r="H3514" s="1784"/>
      <c r="I3514" s="1784"/>
      <c r="J3514" s="1784"/>
      <c r="K3514" s="1784"/>
      <c r="L3514" s="1784"/>
      <c r="M3514" s="1784"/>
      <c r="N3514" s="1784"/>
      <c r="O3514" s="1784"/>
      <c r="P3514" s="1784"/>
      <c r="Q3514" s="1784"/>
      <c r="R3514" s="1784"/>
      <c r="S3514" s="1784"/>
      <c r="T3514" s="1784"/>
      <c r="U3514" s="1784"/>
      <c r="V3514" s="1784"/>
      <c r="W3514" s="1784"/>
      <c r="X3514" s="1784"/>
      <c r="Y3514" s="1784"/>
      <c r="Z3514" s="1784"/>
      <c r="AA3514" s="1784"/>
      <c r="AB3514" s="1784"/>
      <c r="AC3514" s="1784"/>
      <c r="AD3514" s="1311"/>
      <c r="AE3514" s="1311"/>
      <c r="AF3514" s="1311"/>
      <c r="AG3514" s="1311"/>
      <c r="AH3514" s="1782"/>
    </row>
    <row r="3515" spans="1:34" ht="23.25" customHeight="1">
      <c r="A3515" s="1785" t="s">
        <v>2837</v>
      </c>
      <c r="B3515" s="1786"/>
      <c r="C3515" s="1786"/>
      <c r="D3515" s="1786"/>
      <c r="E3515" s="1786"/>
      <c r="F3515" s="1786"/>
      <c r="G3515" s="1786"/>
      <c r="H3515" s="1786"/>
      <c r="I3515" s="1786"/>
      <c r="J3515" s="1786"/>
      <c r="K3515" s="1786"/>
      <c r="L3515" s="1786"/>
      <c r="M3515" s="1786"/>
      <c r="N3515" s="1786"/>
      <c r="O3515" s="1786"/>
      <c r="P3515" s="1786"/>
      <c r="Q3515" s="1786"/>
      <c r="R3515" s="1786"/>
      <c r="S3515" s="1786"/>
      <c r="T3515" s="1786"/>
      <c r="U3515" s="1786"/>
      <c r="V3515" s="1786"/>
      <c r="W3515" s="1786"/>
      <c r="X3515" s="1786"/>
      <c r="Y3515" s="1786"/>
      <c r="Z3515" s="1786"/>
      <c r="AA3515" s="1786"/>
      <c r="AB3515" s="1786"/>
      <c r="AC3515" s="1786"/>
      <c r="AD3515" s="1311"/>
      <c r="AE3515" s="1311"/>
      <c r="AF3515" s="1311"/>
      <c r="AG3515" s="1311"/>
      <c r="AH3515" s="1782"/>
    </row>
    <row r="3516" spans="1:34" ht="5.85" customHeight="1">
      <c r="A3516" s="1787" t="s">
        <v>2838</v>
      </c>
      <c r="B3516" s="1788"/>
      <c r="C3516" s="1788"/>
      <c r="D3516" s="1788"/>
      <c r="E3516" s="1788"/>
      <c r="F3516" s="1788"/>
      <c r="G3516" s="1788"/>
      <c r="H3516" s="1788"/>
      <c r="I3516" s="1788"/>
      <c r="J3516" s="1788"/>
      <c r="K3516" s="1788"/>
      <c r="L3516" s="1788"/>
      <c r="M3516" s="1788"/>
      <c r="N3516" s="1788"/>
      <c r="O3516" s="1788"/>
      <c r="P3516" s="1788"/>
      <c r="Q3516" s="1788"/>
      <c r="R3516" s="1788"/>
      <c r="S3516" s="1788"/>
      <c r="T3516" s="1788"/>
      <c r="U3516" s="1788"/>
      <c r="V3516" s="1788"/>
      <c r="W3516" s="1788"/>
      <c r="X3516" s="1788"/>
      <c r="Y3516" s="1788"/>
      <c r="Z3516" s="1788"/>
      <c r="AA3516" s="1788"/>
      <c r="AB3516" s="1788"/>
      <c r="AC3516" s="1788"/>
      <c r="AD3516" s="1311"/>
      <c r="AE3516" s="1311"/>
      <c r="AF3516" s="1311"/>
      <c r="AG3516" s="1311"/>
      <c r="AH3516" s="1782"/>
    </row>
    <row r="3517" spans="1:34" ht="5.85" customHeight="1">
      <c r="A3517" s="1787"/>
      <c r="B3517" s="1788"/>
      <c r="C3517" s="1788"/>
      <c r="D3517" s="1788"/>
      <c r="E3517" s="1788"/>
      <c r="F3517" s="1788"/>
      <c r="G3517" s="1788"/>
      <c r="H3517" s="1788"/>
      <c r="I3517" s="1788"/>
      <c r="J3517" s="1788"/>
      <c r="K3517" s="1788"/>
      <c r="L3517" s="1788"/>
      <c r="M3517" s="1788"/>
      <c r="N3517" s="1788"/>
      <c r="O3517" s="1788"/>
      <c r="P3517" s="1788"/>
      <c r="Q3517" s="1788"/>
      <c r="R3517" s="1788"/>
      <c r="S3517" s="1788"/>
      <c r="T3517" s="1788"/>
      <c r="U3517" s="1788"/>
      <c r="V3517" s="1788"/>
      <c r="W3517" s="1788"/>
      <c r="X3517" s="1788"/>
      <c r="Y3517" s="1788"/>
      <c r="Z3517" s="1788"/>
      <c r="AA3517" s="1788"/>
      <c r="AB3517" s="1788"/>
      <c r="AC3517" s="1788"/>
      <c r="AD3517" s="1782"/>
      <c r="AE3517" s="1309"/>
      <c r="AF3517" s="1309"/>
      <c r="AG3517" s="1309"/>
      <c r="AH3517" s="1782"/>
    </row>
    <row r="3518" spans="1:34" ht="10.9" customHeight="1">
      <c r="A3518" s="1787" t="s">
        <v>2839</v>
      </c>
      <c r="B3518" s="1788"/>
      <c r="C3518" s="1788"/>
      <c r="D3518" s="1788"/>
      <c r="E3518" s="1788"/>
      <c r="F3518" s="1788"/>
      <c r="G3518" s="1788"/>
      <c r="H3518" s="1788"/>
      <c r="I3518" s="1788"/>
      <c r="J3518" s="1788"/>
      <c r="K3518" s="1788"/>
      <c r="L3518" s="1788"/>
      <c r="M3518" s="1788"/>
      <c r="N3518" s="1788"/>
      <c r="O3518" s="1788"/>
      <c r="P3518" s="1788"/>
      <c r="Q3518" s="1788"/>
      <c r="R3518" s="1788"/>
      <c r="S3518" s="1788"/>
      <c r="T3518" s="1788"/>
      <c r="U3518" s="1788"/>
      <c r="V3518" s="1788"/>
      <c r="W3518" s="1788"/>
      <c r="X3518" s="1788"/>
      <c r="Y3518" s="1788"/>
      <c r="Z3518" s="1788"/>
      <c r="AA3518" s="1788"/>
      <c r="AB3518" s="1788"/>
      <c r="AC3518" s="1788"/>
      <c r="AD3518" s="1818" t="s">
        <v>2840</v>
      </c>
      <c r="AE3518" s="1818"/>
      <c r="AF3518" s="1206">
        <v>21.23</v>
      </c>
      <c r="AG3518" s="1207" t="s">
        <v>5</v>
      </c>
      <c r="AH3518" s="1800"/>
    </row>
    <row r="3519" spans="1:34" ht="11.65" customHeight="1">
      <c r="A3519" s="1819" t="s">
        <v>2841</v>
      </c>
      <c r="B3519" s="1820"/>
      <c r="C3519" s="1820"/>
      <c r="D3519" s="1820"/>
      <c r="E3519" s="1820"/>
      <c r="F3519" s="1820"/>
      <c r="G3519" s="1820"/>
      <c r="H3519" s="1820"/>
      <c r="I3519" s="1820"/>
      <c r="J3519" s="1820"/>
      <c r="K3519" s="1820"/>
      <c r="L3519" s="1820"/>
      <c r="M3519" s="1820"/>
      <c r="N3519" s="1820"/>
      <c r="O3519" s="1820"/>
      <c r="P3519" s="1820"/>
      <c r="Q3519" s="1820"/>
      <c r="R3519" s="1820"/>
      <c r="S3519" s="1820"/>
      <c r="T3519" s="1820"/>
      <c r="U3519" s="1820"/>
      <c r="V3519" s="1820"/>
      <c r="W3519" s="1820"/>
      <c r="X3519" s="1820"/>
      <c r="Y3519" s="1820"/>
      <c r="Z3519" s="1820"/>
      <c r="AA3519" s="1820"/>
      <c r="AB3519" s="1820"/>
      <c r="AC3519" s="1820"/>
      <c r="AD3519" s="1821" t="s">
        <v>2842</v>
      </c>
      <c r="AE3519" s="1821"/>
      <c r="AF3519" s="1210">
        <v>15</v>
      </c>
      <c r="AG3519" s="1211" t="s">
        <v>5</v>
      </c>
      <c r="AH3519" s="1800"/>
    </row>
    <row r="3520" spans="1:34" ht="17.45" customHeight="1">
      <c r="A3520" s="1822" t="s">
        <v>2843</v>
      </c>
      <c r="B3520" s="1802"/>
      <c r="C3520" s="1802"/>
      <c r="D3520" s="1778"/>
      <c r="E3520" s="1823" t="s">
        <v>2671</v>
      </c>
      <c r="F3520" s="1823"/>
      <c r="G3520" s="1823"/>
      <c r="H3520" s="1823"/>
      <c r="I3520" s="1823"/>
      <c r="J3520" s="1823"/>
      <c r="K3520" s="1823"/>
      <c r="L3520" s="1823"/>
      <c r="M3520" s="1823"/>
      <c r="N3520" s="1823"/>
      <c r="O3520" s="1823"/>
      <c r="P3520" s="1823"/>
      <c r="Q3520" s="1823"/>
      <c r="R3520" s="1823"/>
      <c r="S3520" s="1823"/>
      <c r="T3520" s="1823"/>
      <c r="U3520" s="1823"/>
      <c r="V3520" s="1823"/>
      <c r="W3520" s="1823"/>
      <c r="X3520" s="1823"/>
      <c r="Y3520" s="1823"/>
      <c r="Z3520" s="1823"/>
      <c r="AA3520" s="1823"/>
      <c r="AB3520" s="1823"/>
      <c r="AC3520" s="1823"/>
      <c r="AD3520" s="1823"/>
      <c r="AE3520" s="1823"/>
      <c r="AF3520" s="1823"/>
      <c r="AG3520" s="1823"/>
      <c r="AH3520" s="1779"/>
    </row>
    <row r="3521" spans="1:34" ht="16.7" customHeight="1">
      <c r="A3521" s="1824" t="s">
        <v>2844</v>
      </c>
      <c r="B3521" s="1816"/>
      <c r="C3521" s="1816"/>
      <c r="D3521" s="1309"/>
      <c r="E3521" s="1815" t="s">
        <v>333</v>
      </c>
      <c r="F3521" s="1815"/>
      <c r="G3521" s="1111"/>
      <c r="H3521" s="1796" t="s">
        <v>2845</v>
      </c>
      <c r="I3521" s="1796"/>
      <c r="J3521" s="1796" t="s">
        <v>495</v>
      </c>
      <c r="K3521" s="1796"/>
      <c r="L3521" s="1309"/>
      <c r="M3521" s="1309"/>
      <c r="N3521" s="1816" t="s">
        <v>2846</v>
      </c>
      <c r="O3521" s="1816"/>
      <c r="P3521" s="1816"/>
      <c r="Q3521" s="1816"/>
      <c r="R3521" s="1817">
        <v>1</v>
      </c>
      <c r="S3521" s="1817"/>
      <c r="T3521" s="1817"/>
      <c r="U3521" s="1817"/>
      <c r="V3521" s="1309"/>
      <c r="W3521" s="1309"/>
      <c r="X3521" s="1309"/>
      <c r="Y3521" s="1796" t="s">
        <v>2847</v>
      </c>
      <c r="Z3521" s="1796"/>
      <c r="AA3521" s="1796"/>
      <c r="AB3521" s="1796"/>
      <c r="AC3521" s="1796"/>
      <c r="AD3521" s="1796"/>
      <c r="AE3521" s="1796"/>
      <c r="AF3521" s="1797" t="s">
        <v>2848</v>
      </c>
      <c r="AG3521" s="1797"/>
      <c r="AH3521" s="1782"/>
    </row>
    <row r="3522" spans="1:34" ht="5.85" customHeight="1">
      <c r="A3522" s="1798"/>
      <c r="B3522" s="1799"/>
      <c r="C3522" s="1799"/>
      <c r="D3522" s="1799"/>
      <c r="E3522" s="1799"/>
      <c r="F3522" s="1799"/>
      <c r="G3522" s="1799"/>
      <c r="H3522" s="1799"/>
      <c r="I3522" s="1799"/>
      <c r="J3522" s="1799"/>
      <c r="K3522" s="1799"/>
      <c r="L3522" s="1799"/>
      <c r="M3522" s="1799"/>
      <c r="N3522" s="1799"/>
      <c r="O3522" s="1799"/>
      <c r="P3522" s="1799"/>
      <c r="Q3522" s="1799"/>
      <c r="R3522" s="1799"/>
      <c r="S3522" s="1799"/>
      <c r="T3522" s="1799"/>
      <c r="U3522" s="1799"/>
      <c r="V3522" s="1799"/>
      <c r="W3522" s="1799"/>
      <c r="X3522" s="1799"/>
      <c r="Y3522" s="1799"/>
      <c r="Z3522" s="1799"/>
      <c r="AA3522" s="1799"/>
      <c r="AB3522" s="1799"/>
      <c r="AC3522" s="1799"/>
      <c r="AD3522" s="1799"/>
      <c r="AE3522" s="1799"/>
      <c r="AF3522" s="1799"/>
      <c r="AG3522" s="1799"/>
      <c r="AH3522" s="1800"/>
    </row>
    <row r="3523" spans="1:34" ht="17.45" customHeight="1">
      <c r="A3523" s="1801" t="s">
        <v>2849</v>
      </c>
      <c r="B3523" s="1802"/>
      <c r="C3523" s="1802"/>
      <c r="D3523" s="1802"/>
      <c r="E3523" s="1802"/>
      <c r="F3523" s="1802"/>
      <c r="G3523" s="1802"/>
      <c r="H3523" s="1802"/>
      <c r="I3523" s="1802"/>
      <c r="J3523" s="1803"/>
      <c r="K3523" s="1789" t="s">
        <v>2850</v>
      </c>
      <c r="L3523" s="1807"/>
      <c r="M3523" s="1789" t="s">
        <v>2851</v>
      </c>
      <c r="N3523" s="1790"/>
      <c r="O3523" s="1790"/>
      <c r="P3523" s="1790"/>
      <c r="Q3523" s="1790"/>
      <c r="R3523" s="1790"/>
      <c r="S3523" s="1790"/>
      <c r="T3523" s="1791"/>
      <c r="U3523" s="1789" t="s">
        <v>2852</v>
      </c>
      <c r="V3523" s="1790"/>
      <c r="W3523" s="1790"/>
      <c r="X3523" s="1790"/>
      <c r="Y3523" s="1790"/>
      <c r="Z3523" s="1790"/>
      <c r="AA3523" s="1790"/>
      <c r="AB3523" s="1790"/>
      <c r="AC3523" s="1790"/>
      <c r="AD3523" s="1791"/>
      <c r="AE3523" s="1810" t="s">
        <v>2853</v>
      </c>
      <c r="AF3523" s="1811"/>
      <c r="AG3523" s="1811"/>
      <c r="AH3523" s="1814"/>
    </row>
    <row r="3524" spans="1:34" ht="17.45" customHeight="1">
      <c r="A3524" s="1804"/>
      <c r="B3524" s="1805"/>
      <c r="C3524" s="1805"/>
      <c r="D3524" s="1805"/>
      <c r="E3524" s="1805"/>
      <c r="F3524" s="1805"/>
      <c r="G3524" s="1805"/>
      <c r="H3524" s="1805"/>
      <c r="I3524" s="1805"/>
      <c r="J3524" s="1806"/>
      <c r="K3524" s="1808"/>
      <c r="L3524" s="1809"/>
      <c r="M3524" s="1789" t="s">
        <v>2854</v>
      </c>
      <c r="N3524" s="1790"/>
      <c r="O3524" s="1790"/>
      <c r="P3524" s="1791"/>
      <c r="Q3524" s="1789" t="s">
        <v>2855</v>
      </c>
      <c r="R3524" s="1790"/>
      <c r="S3524" s="1790"/>
      <c r="T3524" s="1791"/>
      <c r="U3524" s="1789" t="s">
        <v>2854</v>
      </c>
      <c r="V3524" s="1790"/>
      <c r="W3524" s="1790"/>
      <c r="X3524" s="1790"/>
      <c r="Y3524" s="1790"/>
      <c r="Z3524" s="1791"/>
      <c r="AA3524" s="1789" t="s">
        <v>2855</v>
      </c>
      <c r="AB3524" s="1790"/>
      <c r="AC3524" s="1790"/>
      <c r="AD3524" s="1791"/>
      <c r="AE3524" s="1812"/>
      <c r="AF3524" s="1813"/>
      <c r="AG3524" s="1813"/>
      <c r="AH3524" s="1800"/>
    </row>
    <row r="3525" spans="1:34" ht="16.7" customHeight="1">
      <c r="A3525" s="1223"/>
      <c r="B3525" s="1224" t="s">
        <v>1476</v>
      </c>
      <c r="C3525" s="1830" t="s">
        <v>3305</v>
      </c>
      <c r="D3525" s="1876"/>
      <c r="E3525" s="1876"/>
      <c r="F3525" s="1876"/>
      <c r="G3525" s="1876"/>
      <c r="H3525" s="1876"/>
      <c r="I3525" s="1876"/>
      <c r="J3525" s="1875"/>
      <c r="K3525" s="1877">
        <v>1</v>
      </c>
      <c r="L3525" s="1878"/>
      <c r="M3525" s="1877">
        <v>1</v>
      </c>
      <c r="N3525" s="1879"/>
      <c r="O3525" s="1879"/>
      <c r="P3525" s="1878"/>
      <c r="Q3525" s="1877">
        <v>0</v>
      </c>
      <c r="R3525" s="1879"/>
      <c r="S3525" s="1879"/>
      <c r="T3525" s="1878"/>
      <c r="U3525" s="1880">
        <v>388.70490000000001</v>
      </c>
      <c r="V3525" s="1881"/>
      <c r="W3525" s="1881"/>
      <c r="X3525" s="1881"/>
      <c r="Y3525" s="1881"/>
      <c r="Z3525" s="1882"/>
      <c r="AA3525" s="1880">
        <v>155.54140000000001</v>
      </c>
      <c r="AB3525" s="1881"/>
      <c r="AC3525" s="1881"/>
      <c r="AD3525" s="1882"/>
      <c r="AE3525" s="1865">
        <v>388.70490000000001</v>
      </c>
      <c r="AF3525" s="1847"/>
      <c r="AG3525" s="1847"/>
      <c r="AH3525" s="1225"/>
    </row>
    <row r="3526" spans="1:34" ht="7.35" customHeight="1">
      <c r="A3526" s="1220"/>
      <c r="B3526" s="1221"/>
      <c r="C3526" s="1867"/>
      <c r="D3526" s="1867"/>
      <c r="E3526" s="1867"/>
      <c r="F3526" s="1867"/>
      <c r="G3526" s="1867"/>
      <c r="H3526" s="1867"/>
      <c r="I3526" s="1867"/>
      <c r="J3526" s="1867"/>
      <c r="K3526" s="1221"/>
      <c r="L3526" s="1221"/>
      <c r="M3526" s="1221"/>
      <c r="N3526" s="1221"/>
      <c r="O3526" s="1221"/>
      <c r="P3526" s="1221"/>
      <c r="Q3526" s="1221"/>
      <c r="R3526" s="1221"/>
      <c r="S3526" s="1221"/>
      <c r="T3526" s="1221"/>
      <c r="U3526" s="1221"/>
      <c r="V3526" s="1221"/>
      <c r="W3526" s="1221"/>
      <c r="X3526" s="1221"/>
      <c r="Y3526" s="1221"/>
      <c r="Z3526" s="1221"/>
      <c r="AA3526" s="1221"/>
      <c r="AB3526" s="1221"/>
      <c r="AC3526" s="1221"/>
      <c r="AD3526" s="1221"/>
      <c r="AE3526" s="1221"/>
      <c r="AF3526" s="1221"/>
      <c r="AG3526" s="1221"/>
      <c r="AH3526" s="1222"/>
    </row>
    <row r="3527" spans="1:34" ht="17.45" customHeight="1">
      <c r="A3527" s="1792"/>
      <c r="B3527" s="1793"/>
      <c r="C3527" s="1793"/>
      <c r="D3527" s="1793"/>
      <c r="E3527" s="1793"/>
      <c r="F3527" s="1793"/>
      <c r="G3527" s="1793"/>
      <c r="H3527" s="1793"/>
      <c r="I3527" s="1793"/>
      <c r="J3527" s="1793"/>
      <c r="K3527" s="1794" t="s">
        <v>2856</v>
      </c>
      <c r="L3527" s="1794"/>
      <c r="M3527" s="1794"/>
      <c r="N3527" s="1794"/>
      <c r="O3527" s="1794"/>
      <c r="P3527" s="1794"/>
      <c r="Q3527" s="1794"/>
      <c r="R3527" s="1794"/>
      <c r="S3527" s="1794"/>
      <c r="T3527" s="1794"/>
      <c r="U3527" s="1794"/>
      <c r="V3527" s="1794"/>
      <c r="W3527" s="1794"/>
      <c r="X3527" s="1794"/>
      <c r="Y3527" s="1794"/>
      <c r="Z3527" s="1794"/>
      <c r="AA3527" s="1795">
        <v>388.70490000000001</v>
      </c>
      <c r="AB3527" s="1795"/>
      <c r="AC3527" s="1795"/>
      <c r="AD3527" s="1795"/>
      <c r="AE3527" s="1795"/>
      <c r="AF3527" s="1795"/>
      <c r="AG3527" s="1795"/>
      <c r="AH3527" s="1213"/>
    </row>
    <row r="3528" spans="1:34" ht="16.7" customHeight="1">
      <c r="A3528" s="1801" t="s">
        <v>2857</v>
      </c>
      <c r="B3528" s="1825"/>
      <c r="C3528" s="1825"/>
      <c r="D3528" s="1825"/>
      <c r="E3528" s="1825"/>
      <c r="F3528" s="1825"/>
      <c r="G3528" s="1825"/>
      <c r="H3528" s="1825"/>
      <c r="I3528" s="1825"/>
      <c r="J3528" s="1825"/>
      <c r="K3528" s="1825"/>
      <c r="L3528" s="1825"/>
      <c r="M3528" s="1825"/>
      <c r="N3528" s="1826"/>
      <c r="O3528" s="1789" t="s">
        <v>2858</v>
      </c>
      <c r="P3528" s="1790"/>
      <c r="Q3528" s="1790"/>
      <c r="R3528" s="1790"/>
      <c r="S3528" s="1791"/>
      <c r="T3528" s="1827" t="s">
        <v>2850</v>
      </c>
      <c r="U3528" s="1790"/>
      <c r="V3528" s="1790"/>
      <c r="W3528" s="1213"/>
      <c r="X3528" s="1789" t="s">
        <v>2859</v>
      </c>
      <c r="Y3528" s="1790"/>
      <c r="Z3528" s="1790"/>
      <c r="AA3528" s="1790"/>
      <c r="AB3528" s="1790"/>
      <c r="AC3528" s="1790"/>
      <c r="AD3528" s="1791"/>
      <c r="AE3528" s="1810" t="s">
        <v>2853</v>
      </c>
      <c r="AF3528" s="1828"/>
      <c r="AG3528" s="1828"/>
      <c r="AH3528" s="1213"/>
    </row>
    <row r="3529" spans="1:34" ht="17.45" customHeight="1">
      <c r="A3529" s="1223"/>
      <c r="B3529" s="1224" t="s">
        <v>1011</v>
      </c>
      <c r="C3529" s="1875" t="s">
        <v>1012</v>
      </c>
      <c r="D3529" s="1876"/>
      <c r="E3529" s="1876"/>
      <c r="F3529" s="1876"/>
      <c r="G3529" s="1876"/>
      <c r="H3529" s="1876"/>
      <c r="I3529" s="1876"/>
      <c r="J3529" s="1876"/>
      <c r="K3529" s="1876"/>
      <c r="L3529" s="1876"/>
      <c r="M3529" s="1876"/>
      <c r="N3529" s="1875"/>
      <c r="O3529" s="1885">
        <v>0</v>
      </c>
      <c r="P3529" s="1886"/>
      <c r="Q3529" s="1886"/>
      <c r="R3529" s="1886"/>
      <c r="S3529" s="1887"/>
      <c r="T3529" s="1917">
        <v>3</v>
      </c>
      <c r="U3529" s="1886"/>
      <c r="V3529" s="1886"/>
      <c r="W3529" s="1225"/>
      <c r="X3529" s="1880">
        <v>22.593900000000001</v>
      </c>
      <c r="Y3529" s="1881"/>
      <c r="Z3529" s="1881"/>
      <c r="AA3529" s="1881"/>
      <c r="AB3529" s="1881"/>
      <c r="AC3529" s="1881"/>
      <c r="AD3529" s="1882"/>
      <c r="AE3529" s="1865">
        <v>67.781700000000001</v>
      </c>
      <c r="AF3529" s="1847"/>
      <c r="AG3529" s="1847"/>
      <c r="AH3529" s="1225"/>
    </row>
    <row r="3530" spans="1:34" ht="16.7" customHeight="1">
      <c r="A3530" s="1220"/>
      <c r="B3530" s="1209" t="s">
        <v>1021</v>
      </c>
      <c r="C3530" s="1866" t="s">
        <v>1022</v>
      </c>
      <c r="D3530" s="1867"/>
      <c r="E3530" s="1867"/>
      <c r="F3530" s="1867"/>
      <c r="G3530" s="1867"/>
      <c r="H3530" s="1867"/>
      <c r="I3530" s="1867"/>
      <c r="J3530" s="1867"/>
      <c r="K3530" s="1867"/>
      <c r="L3530" s="1867"/>
      <c r="M3530" s="1867"/>
      <c r="N3530" s="1866"/>
      <c r="O3530" s="1893">
        <v>0</v>
      </c>
      <c r="P3530" s="1894"/>
      <c r="Q3530" s="1894"/>
      <c r="R3530" s="1894"/>
      <c r="S3530" s="1895"/>
      <c r="T3530" s="1918">
        <v>1</v>
      </c>
      <c r="U3530" s="1894"/>
      <c r="V3530" s="1894"/>
      <c r="W3530" s="1222"/>
      <c r="X3530" s="1871">
        <v>32.884700000000002</v>
      </c>
      <c r="Y3530" s="1872"/>
      <c r="Z3530" s="1872"/>
      <c r="AA3530" s="1872"/>
      <c r="AB3530" s="1872"/>
      <c r="AC3530" s="1872"/>
      <c r="AD3530" s="1873"/>
      <c r="AE3530" s="1874">
        <v>32.884700000000002</v>
      </c>
      <c r="AF3530" s="1843"/>
      <c r="AG3530" s="1843"/>
      <c r="AH3530" s="1222"/>
    </row>
    <row r="3531" spans="1:34" ht="17.45" customHeight="1">
      <c r="A3531" s="1792"/>
      <c r="B3531" s="1778"/>
      <c r="C3531" s="1778"/>
      <c r="D3531" s="1778"/>
      <c r="E3531" s="1778"/>
      <c r="F3531" s="1778"/>
      <c r="G3531" s="1778"/>
      <c r="H3531" s="1778"/>
      <c r="I3531" s="1846" t="s">
        <v>2860</v>
      </c>
      <c r="J3531" s="1846"/>
      <c r="K3531" s="1846"/>
      <c r="L3531" s="1846"/>
      <c r="M3531" s="1846"/>
      <c r="N3531" s="1846"/>
      <c r="O3531" s="1846"/>
      <c r="P3531" s="1846"/>
      <c r="Q3531" s="1846"/>
      <c r="R3531" s="1846"/>
      <c r="S3531" s="1846"/>
      <c r="T3531" s="1846"/>
      <c r="U3531" s="1846"/>
      <c r="V3531" s="1846"/>
      <c r="W3531" s="1846"/>
      <c r="X3531" s="1846"/>
      <c r="Y3531" s="1846"/>
      <c r="Z3531" s="1793"/>
      <c r="AA3531" s="1847">
        <v>100.6664</v>
      </c>
      <c r="AB3531" s="1847"/>
      <c r="AC3531" s="1847"/>
      <c r="AD3531" s="1847"/>
      <c r="AE3531" s="1847"/>
      <c r="AF3531" s="1847"/>
      <c r="AG3531" s="1847"/>
      <c r="AH3531" s="1814"/>
    </row>
    <row r="3532" spans="1:34" ht="17.45" customHeight="1">
      <c r="A3532" s="1844"/>
      <c r="B3532" s="1309"/>
      <c r="C3532" s="1309"/>
      <c r="D3532" s="1309"/>
      <c r="E3532" s="1309"/>
      <c r="F3532" s="1309"/>
      <c r="G3532" s="1309"/>
      <c r="H3532" s="1309"/>
      <c r="I3532" s="1840" t="s">
        <v>2861</v>
      </c>
      <c r="J3532" s="1840"/>
      <c r="K3532" s="1840"/>
      <c r="L3532" s="1840"/>
      <c r="M3532" s="1840"/>
      <c r="N3532" s="1840"/>
      <c r="O3532" s="1840"/>
      <c r="P3532" s="1840"/>
      <c r="Q3532" s="1840"/>
      <c r="R3532" s="1840"/>
      <c r="S3532" s="1840"/>
      <c r="T3532" s="1840"/>
      <c r="U3532" s="1840"/>
      <c r="V3532" s="1840"/>
      <c r="W3532" s="1840"/>
      <c r="X3532" s="1840"/>
      <c r="Y3532" s="1840"/>
      <c r="Z3532" s="1309"/>
      <c r="AA3532" s="1841">
        <v>489.37130000000002</v>
      </c>
      <c r="AB3532" s="1841"/>
      <c r="AC3532" s="1841"/>
      <c r="AD3532" s="1841"/>
      <c r="AE3532" s="1841"/>
      <c r="AF3532" s="1841"/>
      <c r="AG3532" s="1841"/>
      <c r="AH3532" s="1782"/>
    </row>
    <row r="3533" spans="1:34" ht="16.7" customHeight="1">
      <c r="A3533" s="1844"/>
      <c r="B3533" s="1309"/>
      <c r="C3533" s="1309"/>
      <c r="D3533" s="1309"/>
      <c r="E3533" s="1309"/>
      <c r="F3533" s="1309"/>
      <c r="G3533" s="1309"/>
      <c r="H3533" s="1309"/>
      <c r="I3533" s="1840" t="s">
        <v>2862</v>
      </c>
      <c r="J3533" s="1840"/>
      <c r="K3533" s="1840"/>
      <c r="L3533" s="1840"/>
      <c r="M3533" s="1840"/>
      <c r="N3533" s="1840"/>
      <c r="O3533" s="1840"/>
      <c r="P3533" s="1840"/>
      <c r="Q3533" s="1840"/>
      <c r="R3533" s="1840"/>
      <c r="S3533" s="1840"/>
      <c r="T3533" s="1840"/>
      <c r="U3533" s="1840"/>
      <c r="V3533" s="1840"/>
      <c r="W3533" s="1840"/>
      <c r="X3533" s="1840"/>
      <c r="Y3533" s="1840"/>
      <c r="Z3533" s="1309"/>
      <c r="AA3533" s="1841">
        <v>489.37130000000002</v>
      </c>
      <c r="AB3533" s="1841"/>
      <c r="AC3533" s="1841"/>
      <c r="AD3533" s="1841"/>
      <c r="AE3533" s="1841"/>
      <c r="AF3533" s="1841"/>
      <c r="AG3533" s="1841"/>
      <c r="AH3533" s="1782"/>
    </row>
    <row r="3534" spans="1:34" ht="17.45" customHeight="1">
      <c r="A3534" s="1844"/>
      <c r="B3534" s="1309"/>
      <c r="C3534" s="1309"/>
      <c r="D3534" s="1309"/>
      <c r="E3534" s="1309"/>
      <c r="F3534" s="1309"/>
      <c r="G3534" s="1309"/>
      <c r="H3534" s="1309"/>
      <c r="I3534" s="1840" t="s">
        <v>2863</v>
      </c>
      <c r="J3534" s="1840"/>
      <c r="K3534" s="1840"/>
      <c r="L3534" s="1840"/>
      <c r="M3534" s="1840"/>
      <c r="N3534" s="1840"/>
      <c r="O3534" s="1840"/>
      <c r="P3534" s="1840"/>
      <c r="Q3534" s="1840"/>
      <c r="R3534" s="1840"/>
      <c r="S3534" s="1840"/>
      <c r="T3534" s="1840"/>
      <c r="U3534" s="1840"/>
      <c r="V3534" s="1840"/>
      <c r="W3534" s="1840"/>
      <c r="X3534" s="1840"/>
      <c r="Y3534" s="1840"/>
      <c r="Z3534" s="1309"/>
      <c r="AA3534" s="1841">
        <v>0</v>
      </c>
      <c r="AB3534" s="1841"/>
      <c r="AC3534" s="1841"/>
      <c r="AD3534" s="1841"/>
      <c r="AE3534" s="1841"/>
      <c r="AF3534" s="1841"/>
      <c r="AG3534" s="1841"/>
      <c r="AH3534" s="1782"/>
    </row>
    <row r="3535" spans="1:34" ht="17.45" customHeight="1">
      <c r="A3535" s="1845"/>
      <c r="B3535" s="1799"/>
      <c r="C3535" s="1799"/>
      <c r="D3535" s="1799"/>
      <c r="E3535" s="1799"/>
      <c r="F3535" s="1799"/>
      <c r="G3535" s="1799"/>
      <c r="H3535" s="1799"/>
      <c r="I3535" s="1842" t="s">
        <v>2864</v>
      </c>
      <c r="J3535" s="1842"/>
      <c r="K3535" s="1842"/>
      <c r="L3535" s="1842"/>
      <c r="M3535" s="1842"/>
      <c r="N3535" s="1842"/>
      <c r="O3535" s="1842"/>
      <c r="P3535" s="1842"/>
      <c r="Q3535" s="1842"/>
      <c r="R3535" s="1842"/>
      <c r="S3535" s="1842"/>
      <c r="T3535" s="1842"/>
      <c r="U3535" s="1842"/>
      <c r="V3535" s="1842"/>
      <c r="W3535" s="1842"/>
      <c r="X3535" s="1842"/>
      <c r="Y3535" s="1842"/>
      <c r="Z3535" s="1799"/>
      <c r="AA3535" s="1843">
        <v>0</v>
      </c>
      <c r="AB3535" s="1843"/>
      <c r="AC3535" s="1843"/>
      <c r="AD3535" s="1843"/>
      <c r="AE3535" s="1843"/>
      <c r="AF3535" s="1843"/>
      <c r="AG3535" s="1843"/>
      <c r="AH3535" s="1800"/>
    </row>
    <row r="3536" spans="1:34" ht="16.7" customHeight="1">
      <c r="A3536" s="1801" t="s">
        <v>2865</v>
      </c>
      <c r="B3536" s="1825"/>
      <c r="C3536" s="1825"/>
      <c r="D3536" s="1825"/>
      <c r="E3536" s="1825"/>
      <c r="F3536" s="1825"/>
      <c r="G3536" s="1825"/>
      <c r="H3536" s="1825"/>
      <c r="I3536" s="1825"/>
      <c r="J3536" s="1825"/>
      <c r="K3536" s="1825"/>
      <c r="L3536" s="1825"/>
      <c r="M3536" s="1825"/>
      <c r="N3536" s="1826"/>
      <c r="O3536" s="1789" t="s">
        <v>2850</v>
      </c>
      <c r="P3536" s="1790"/>
      <c r="Q3536" s="1790"/>
      <c r="R3536" s="1790"/>
      <c r="S3536" s="1791"/>
      <c r="T3536" s="1827" t="s">
        <v>754</v>
      </c>
      <c r="U3536" s="1790"/>
      <c r="V3536" s="1790"/>
      <c r="W3536" s="1213"/>
      <c r="X3536" s="1789" t="s">
        <v>2866</v>
      </c>
      <c r="Y3536" s="1790"/>
      <c r="Z3536" s="1790"/>
      <c r="AA3536" s="1790"/>
      <c r="AB3536" s="1790"/>
      <c r="AC3536" s="1790"/>
      <c r="AD3536" s="1791"/>
      <c r="AE3536" s="1810" t="s">
        <v>2867</v>
      </c>
      <c r="AF3536" s="1828"/>
      <c r="AG3536" s="1828"/>
      <c r="AH3536" s="1213"/>
    </row>
    <row r="3537" spans="1:34" ht="17.45" customHeight="1">
      <c r="A3537" s="1215"/>
      <c r="B3537" s="1216" t="s">
        <v>3327</v>
      </c>
      <c r="C3537" s="1829" t="s">
        <v>3328</v>
      </c>
      <c r="D3537" s="1830"/>
      <c r="E3537" s="1830"/>
      <c r="F3537" s="1830"/>
      <c r="G3537" s="1830"/>
      <c r="H3537" s="1830"/>
      <c r="I3537" s="1830"/>
      <c r="J3537" s="1830"/>
      <c r="K3537" s="1830"/>
      <c r="L3537" s="1830"/>
      <c r="M3537" s="1830"/>
      <c r="N3537" s="1829"/>
      <c r="O3537" s="1831">
        <v>1</v>
      </c>
      <c r="P3537" s="1832"/>
      <c r="Q3537" s="1832"/>
      <c r="R3537" s="1832"/>
      <c r="S3537" s="1833"/>
      <c r="T3537" s="1834" t="s">
        <v>495</v>
      </c>
      <c r="U3537" s="1835"/>
      <c r="V3537" s="1835"/>
      <c r="W3537" s="1217"/>
      <c r="X3537" s="1836">
        <v>2291.67</v>
      </c>
      <c r="Y3537" s="1837"/>
      <c r="Z3537" s="1837"/>
      <c r="AA3537" s="1837"/>
      <c r="AB3537" s="1837"/>
      <c r="AC3537" s="1837"/>
      <c r="AD3537" s="1838"/>
      <c r="AE3537" s="1839">
        <v>2291.67</v>
      </c>
      <c r="AF3537" s="1795"/>
      <c r="AG3537" s="1795"/>
      <c r="AH3537" s="1217"/>
    </row>
    <row r="3538" spans="1:34" ht="16.7" customHeight="1">
      <c r="A3538" s="1792"/>
      <c r="B3538" s="1793"/>
      <c r="C3538" s="1793"/>
      <c r="D3538" s="1793"/>
      <c r="E3538" s="1793"/>
      <c r="F3538" s="1793"/>
      <c r="G3538" s="1793"/>
      <c r="H3538" s="1793"/>
      <c r="I3538" s="1794" t="s">
        <v>2869</v>
      </c>
      <c r="J3538" s="1794"/>
      <c r="K3538" s="1794"/>
      <c r="L3538" s="1794"/>
      <c r="M3538" s="1794"/>
      <c r="N3538" s="1794"/>
      <c r="O3538" s="1794"/>
      <c r="P3538" s="1794"/>
      <c r="Q3538" s="1794"/>
      <c r="R3538" s="1794"/>
      <c r="S3538" s="1794"/>
      <c r="T3538" s="1794"/>
      <c r="U3538" s="1794"/>
      <c r="V3538" s="1794"/>
      <c r="W3538" s="1794"/>
      <c r="X3538" s="1794"/>
      <c r="Y3538" s="1794"/>
      <c r="Z3538" s="1214"/>
      <c r="AA3538" s="1795">
        <v>2291.67</v>
      </c>
      <c r="AB3538" s="1795"/>
      <c r="AC3538" s="1795"/>
      <c r="AD3538" s="1795"/>
      <c r="AE3538" s="1795"/>
      <c r="AF3538" s="1795"/>
      <c r="AG3538" s="1795"/>
      <c r="AH3538" s="1213"/>
    </row>
    <row r="3539" spans="1:34" ht="17.45" customHeight="1">
      <c r="A3539" s="1801" t="s">
        <v>2870</v>
      </c>
      <c r="B3539" s="1825"/>
      <c r="C3539" s="1825"/>
      <c r="D3539" s="1825"/>
      <c r="E3539" s="1825"/>
      <c r="F3539" s="1825"/>
      <c r="G3539" s="1825"/>
      <c r="H3539" s="1825"/>
      <c r="I3539" s="1825"/>
      <c r="J3539" s="1825"/>
      <c r="K3539" s="1825"/>
      <c r="L3539" s="1825"/>
      <c r="M3539" s="1825"/>
      <c r="N3539" s="1826"/>
      <c r="O3539" s="1789" t="s">
        <v>2850</v>
      </c>
      <c r="P3539" s="1790"/>
      <c r="Q3539" s="1790"/>
      <c r="R3539" s="1790"/>
      <c r="S3539" s="1791"/>
      <c r="T3539" s="1827" t="s">
        <v>754</v>
      </c>
      <c r="U3539" s="1790"/>
      <c r="V3539" s="1790"/>
      <c r="W3539" s="1213"/>
      <c r="X3539" s="1789" t="s">
        <v>2866</v>
      </c>
      <c r="Y3539" s="1790"/>
      <c r="Z3539" s="1790"/>
      <c r="AA3539" s="1790"/>
      <c r="AB3539" s="1790"/>
      <c r="AC3539" s="1790"/>
      <c r="AD3539" s="1791"/>
      <c r="AE3539" s="1810" t="s">
        <v>2867</v>
      </c>
      <c r="AF3539" s="1828"/>
      <c r="AG3539" s="1828"/>
      <c r="AH3539" s="1213"/>
    </row>
    <row r="3540" spans="1:34" ht="17.45" customHeight="1">
      <c r="A3540" s="1792"/>
      <c r="B3540" s="1793"/>
      <c r="C3540" s="1793"/>
      <c r="D3540" s="1793"/>
      <c r="E3540" s="1793"/>
      <c r="F3540" s="1793"/>
      <c r="G3540" s="1793"/>
      <c r="H3540" s="1793"/>
      <c r="I3540" s="1794" t="s">
        <v>2871</v>
      </c>
      <c r="J3540" s="1794"/>
      <c r="K3540" s="1794"/>
      <c r="L3540" s="1794"/>
      <c r="M3540" s="1794"/>
      <c r="N3540" s="1794"/>
      <c r="O3540" s="1794"/>
      <c r="P3540" s="1794"/>
      <c r="Q3540" s="1794"/>
      <c r="R3540" s="1794"/>
      <c r="S3540" s="1794"/>
      <c r="T3540" s="1794"/>
      <c r="U3540" s="1794"/>
      <c r="V3540" s="1794"/>
      <c r="W3540" s="1794"/>
      <c r="X3540" s="1794"/>
      <c r="Y3540" s="1794"/>
      <c r="Z3540" s="1214"/>
      <c r="AA3540" s="1795">
        <v>0</v>
      </c>
      <c r="AB3540" s="1795"/>
      <c r="AC3540" s="1795"/>
      <c r="AD3540" s="1795"/>
      <c r="AE3540" s="1795"/>
      <c r="AF3540" s="1795"/>
      <c r="AG3540" s="1795"/>
      <c r="AH3540" s="1213"/>
    </row>
    <row r="3541" spans="1:34" ht="16.7" customHeight="1">
      <c r="A3541" s="1801" t="s">
        <v>2872</v>
      </c>
      <c r="B3541" s="1825"/>
      <c r="C3541" s="1825"/>
      <c r="D3541" s="1825"/>
      <c r="E3541" s="1825"/>
      <c r="F3541" s="1825"/>
      <c r="G3541" s="1825"/>
      <c r="H3541" s="1825"/>
      <c r="I3541" s="1825"/>
      <c r="J3541" s="1825"/>
      <c r="K3541" s="1825"/>
      <c r="L3541" s="1825"/>
      <c r="M3541" s="1825"/>
      <c r="N3541" s="1826"/>
      <c r="O3541" s="1789" t="s">
        <v>2850</v>
      </c>
      <c r="P3541" s="1790"/>
      <c r="Q3541" s="1790"/>
      <c r="R3541" s="1790"/>
      <c r="S3541" s="1791"/>
      <c r="T3541" s="1827" t="s">
        <v>754</v>
      </c>
      <c r="U3541" s="1790"/>
      <c r="V3541" s="1790"/>
      <c r="W3541" s="1213"/>
      <c r="X3541" s="1789" t="s">
        <v>2866</v>
      </c>
      <c r="Y3541" s="1790"/>
      <c r="Z3541" s="1790"/>
      <c r="AA3541" s="1790"/>
      <c r="AB3541" s="1790"/>
      <c r="AC3541" s="1790"/>
      <c r="AD3541" s="1791"/>
      <c r="AE3541" s="1810" t="s">
        <v>2867</v>
      </c>
      <c r="AF3541" s="1828"/>
      <c r="AG3541" s="1828"/>
      <c r="AH3541" s="1213"/>
    </row>
    <row r="3542" spans="1:34" ht="17.45" customHeight="1">
      <c r="A3542" s="1792"/>
      <c r="B3542" s="1793"/>
      <c r="C3542" s="1793"/>
      <c r="D3542" s="1793"/>
      <c r="E3542" s="1793"/>
      <c r="F3542" s="1793"/>
      <c r="G3542" s="1793"/>
      <c r="H3542" s="1793"/>
      <c r="I3542" s="1793"/>
      <c r="J3542" s="1793"/>
      <c r="K3542" s="1794" t="s">
        <v>2873</v>
      </c>
      <c r="L3542" s="1794"/>
      <c r="M3542" s="1794"/>
      <c r="N3542" s="1794"/>
      <c r="O3542" s="1794"/>
      <c r="P3542" s="1794"/>
      <c r="Q3542" s="1794"/>
      <c r="R3542" s="1794"/>
      <c r="S3542" s="1794"/>
      <c r="T3542" s="1794"/>
      <c r="U3542" s="1794"/>
      <c r="V3542" s="1794"/>
      <c r="W3542" s="1794"/>
      <c r="X3542" s="1794"/>
      <c r="Y3542" s="1794"/>
      <c r="Z3542" s="1794"/>
      <c r="AA3542" s="1794"/>
      <c r="AB3542" s="1214"/>
      <c r="AC3542" s="1795">
        <v>0</v>
      </c>
      <c r="AD3542" s="1795"/>
      <c r="AE3542" s="1795"/>
      <c r="AF3542" s="1795"/>
      <c r="AG3542" s="1795"/>
      <c r="AH3542" s="1213"/>
    </row>
    <row r="3543" spans="1:34" ht="17.45" customHeight="1">
      <c r="A3543" s="1801" t="s">
        <v>2874</v>
      </c>
      <c r="B3543" s="1825"/>
      <c r="C3543" s="1825"/>
      <c r="D3543" s="1825"/>
      <c r="E3543" s="1825"/>
      <c r="F3543" s="1825"/>
      <c r="G3543" s="1825"/>
      <c r="H3543" s="1825"/>
      <c r="I3543" s="1825"/>
      <c r="J3543" s="1826"/>
      <c r="K3543" s="1789" t="s">
        <v>2850</v>
      </c>
      <c r="L3543" s="1791"/>
      <c r="M3543" s="1855" t="s">
        <v>2875</v>
      </c>
      <c r="N3543" s="1856"/>
      <c r="O3543" s="1857"/>
      <c r="P3543" s="1855" t="s">
        <v>2876</v>
      </c>
      <c r="Q3543" s="1856"/>
      <c r="R3543" s="1857"/>
      <c r="S3543" s="1855" t="s">
        <v>2877</v>
      </c>
      <c r="T3543" s="1857"/>
      <c r="U3543" s="1789" t="s">
        <v>2878</v>
      </c>
      <c r="V3543" s="1790"/>
      <c r="W3543" s="1791"/>
      <c r="X3543" s="1789" t="s">
        <v>2879</v>
      </c>
      <c r="Y3543" s="1790"/>
      <c r="Z3543" s="1790"/>
      <c r="AA3543" s="1790"/>
      <c r="AB3543" s="1791"/>
      <c r="AC3543" s="1789" t="s">
        <v>2880</v>
      </c>
      <c r="AD3543" s="1791"/>
      <c r="AE3543" s="1810" t="s">
        <v>2867</v>
      </c>
      <c r="AF3543" s="1828"/>
      <c r="AG3543" s="1828"/>
      <c r="AH3543" s="1213"/>
    </row>
    <row r="3544" spans="1:34" ht="16.7" customHeight="1">
      <c r="A3544" s="1901" t="s">
        <v>3329</v>
      </c>
      <c r="B3544" s="1902"/>
      <c r="C3544" s="1902"/>
      <c r="D3544" s="1902"/>
      <c r="E3544" s="1902"/>
      <c r="F3544" s="1830" t="s">
        <v>3330</v>
      </c>
      <c r="G3544" s="1876"/>
      <c r="H3544" s="1876"/>
      <c r="I3544" s="1876"/>
      <c r="J3544" s="1875"/>
      <c r="K3544" s="1877">
        <v>0.3</v>
      </c>
      <c r="L3544" s="1878"/>
      <c r="M3544" s="1890">
        <v>0</v>
      </c>
      <c r="N3544" s="1891"/>
      <c r="O3544" s="1892"/>
      <c r="P3544" s="1890">
        <v>0</v>
      </c>
      <c r="Q3544" s="1891"/>
      <c r="R3544" s="1892"/>
      <c r="S3544" s="1890">
        <v>0</v>
      </c>
      <c r="T3544" s="1892"/>
      <c r="U3544" s="1890">
        <v>2.77</v>
      </c>
      <c r="V3544" s="1891"/>
      <c r="W3544" s="1892"/>
      <c r="X3544" s="1890">
        <v>2.2200000000000002</v>
      </c>
      <c r="Y3544" s="1891"/>
      <c r="Z3544" s="1891"/>
      <c r="AA3544" s="1891"/>
      <c r="AB3544" s="1892"/>
      <c r="AC3544" s="1890">
        <v>1.82</v>
      </c>
      <c r="AD3544" s="1892"/>
      <c r="AE3544" s="1865">
        <v>0</v>
      </c>
      <c r="AF3544" s="1847"/>
      <c r="AG3544" s="1847"/>
      <c r="AH3544" s="1225"/>
    </row>
    <row r="3545" spans="1:34" ht="7.35" customHeight="1">
      <c r="A3545" s="1220"/>
      <c r="B3545" s="1221"/>
      <c r="C3545" s="1221"/>
      <c r="D3545" s="1221"/>
      <c r="E3545" s="1221"/>
      <c r="F3545" s="1867"/>
      <c r="G3545" s="1867"/>
      <c r="H3545" s="1867"/>
      <c r="I3545" s="1867"/>
      <c r="J3545" s="1867"/>
      <c r="K3545" s="1221"/>
      <c r="L3545" s="1221"/>
      <c r="M3545" s="1221"/>
      <c r="N3545" s="1221"/>
      <c r="O3545" s="1221"/>
      <c r="P3545" s="1221"/>
      <c r="Q3545" s="1221"/>
      <c r="R3545" s="1221"/>
      <c r="S3545" s="1221"/>
      <c r="T3545" s="1221"/>
      <c r="U3545" s="1221"/>
      <c r="V3545" s="1221"/>
      <c r="W3545" s="1221"/>
      <c r="X3545" s="1221"/>
      <c r="Y3545" s="1221"/>
      <c r="Z3545" s="1221"/>
      <c r="AA3545" s="1221"/>
      <c r="AB3545" s="1221"/>
      <c r="AC3545" s="1221"/>
      <c r="AD3545" s="1221"/>
      <c r="AE3545" s="1221"/>
      <c r="AF3545" s="1221"/>
      <c r="AG3545" s="1221"/>
      <c r="AH3545" s="1222"/>
    </row>
    <row r="3546" spans="1:34" ht="17.45" customHeight="1">
      <c r="A3546" s="1853"/>
      <c r="B3546" s="1778"/>
      <c r="C3546" s="1778"/>
      <c r="D3546" s="1778"/>
      <c r="E3546" s="1778"/>
      <c r="F3546" s="1778"/>
      <c r="G3546" s="1778"/>
      <c r="H3546" s="1778"/>
      <c r="I3546" s="1846" t="s">
        <v>2881</v>
      </c>
      <c r="J3546" s="1846"/>
      <c r="K3546" s="1846"/>
      <c r="L3546" s="1846"/>
      <c r="M3546" s="1846"/>
      <c r="N3546" s="1846"/>
      <c r="O3546" s="1846"/>
      <c r="P3546" s="1846"/>
      <c r="Q3546" s="1846"/>
      <c r="R3546" s="1846"/>
      <c r="S3546" s="1846"/>
      <c r="T3546" s="1846"/>
      <c r="U3546" s="1846"/>
      <c r="V3546" s="1846"/>
      <c r="W3546" s="1846"/>
      <c r="X3546" s="1846"/>
      <c r="Y3546" s="1846"/>
      <c r="Z3546" s="1203"/>
      <c r="AA3546" s="1847">
        <v>0</v>
      </c>
      <c r="AB3546" s="1847"/>
      <c r="AC3546" s="1847"/>
      <c r="AD3546" s="1847"/>
      <c r="AE3546" s="1847"/>
      <c r="AF3546" s="1847"/>
      <c r="AG3546" s="1847"/>
      <c r="AH3546" s="1204"/>
    </row>
    <row r="3547" spans="1:34" ht="5.85" customHeight="1">
      <c r="A3547" s="1854"/>
      <c r="B3547" s="1309"/>
      <c r="C3547" s="1309"/>
      <c r="D3547" s="1309"/>
      <c r="E3547" s="1309"/>
      <c r="F3547" s="1309"/>
      <c r="G3547" s="1309"/>
      <c r="H3547" s="1309"/>
      <c r="I3547" s="1309"/>
      <c r="J3547" s="1309"/>
      <c r="K3547" s="1309"/>
      <c r="L3547" s="1309"/>
      <c r="M3547" s="1309"/>
      <c r="N3547" s="1309"/>
      <c r="O3547" s="1309"/>
      <c r="P3547" s="1309"/>
      <c r="Q3547" s="1309"/>
      <c r="R3547" s="1309"/>
      <c r="S3547" s="1309"/>
      <c r="T3547" s="1309"/>
      <c r="U3547" s="1309"/>
      <c r="V3547" s="1309"/>
      <c r="W3547" s="1309"/>
      <c r="X3547" s="1309"/>
      <c r="Y3547" s="1309"/>
      <c r="Z3547" s="1309"/>
      <c r="AA3547" s="1309"/>
      <c r="AB3547" s="1309"/>
      <c r="AC3547" s="1309"/>
      <c r="AD3547" s="1309"/>
      <c r="AE3547" s="1309"/>
      <c r="AF3547" s="1309"/>
      <c r="AG3547" s="1309"/>
      <c r="AH3547" s="1782"/>
    </row>
    <row r="3548" spans="1:34" ht="16.7" customHeight="1">
      <c r="A3548" s="1845"/>
      <c r="B3548" s="1799"/>
      <c r="C3548" s="1799"/>
      <c r="D3548" s="1799"/>
      <c r="E3548" s="1799"/>
      <c r="F3548" s="1799"/>
      <c r="G3548" s="1799"/>
      <c r="H3548" s="1799"/>
      <c r="I3548" s="1842" t="s">
        <v>2882</v>
      </c>
      <c r="J3548" s="1842"/>
      <c r="K3548" s="1842"/>
      <c r="L3548" s="1842"/>
      <c r="M3548" s="1842"/>
      <c r="N3548" s="1842"/>
      <c r="O3548" s="1842"/>
      <c r="P3548" s="1842"/>
      <c r="Q3548" s="1842"/>
      <c r="R3548" s="1842"/>
      <c r="S3548" s="1842"/>
      <c r="T3548" s="1842"/>
      <c r="U3548" s="1842"/>
      <c r="V3548" s="1842"/>
      <c r="W3548" s="1842"/>
      <c r="X3548" s="1842"/>
      <c r="Y3548" s="1842"/>
      <c r="Z3548" s="1212"/>
      <c r="AA3548" s="1848">
        <v>2781.04</v>
      </c>
      <c r="AB3548" s="1848"/>
      <c r="AC3548" s="1848"/>
      <c r="AD3548" s="1848"/>
      <c r="AE3548" s="1848"/>
      <c r="AF3548" s="1848"/>
      <c r="AG3548" s="1848"/>
      <c r="AH3548" s="1208"/>
    </row>
    <row r="3549" spans="1:34" ht="45.75" customHeight="1">
      <c r="A3549" s="1849" t="s">
        <v>2883</v>
      </c>
      <c r="B3549" s="1850"/>
      <c r="C3549" s="1850"/>
      <c r="D3549" s="1850"/>
      <c r="E3549" s="1851" t="s">
        <v>3331</v>
      </c>
      <c r="F3549" s="1852"/>
      <c r="G3549" s="1852"/>
      <c r="H3549" s="1852"/>
      <c r="I3549" s="1852"/>
      <c r="J3549" s="1852"/>
      <c r="K3549" s="1852"/>
      <c r="L3549" s="1852"/>
      <c r="M3549" s="1852"/>
      <c r="N3549" s="1852"/>
      <c r="O3549" s="1852"/>
      <c r="P3549" s="1852"/>
      <c r="Q3549" s="1852"/>
      <c r="R3549" s="1852"/>
      <c r="S3549" s="1852"/>
      <c r="T3549" s="1852"/>
      <c r="U3549" s="1852"/>
      <c r="V3549" s="1852"/>
      <c r="W3549" s="1852"/>
      <c r="X3549" s="1852"/>
      <c r="Y3549" s="1852"/>
      <c r="Z3549" s="1852"/>
      <c r="AA3549" s="1852"/>
      <c r="AB3549" s="1852"/>
      <c r="AC3549" s="1852"/>
      <c r="AD3549" s="1852"/>
      <c r="AE3549" s="1852"/>
      <c r="AF3549" s="1852"/>
      <c r="AG3549" s="1852"/>
      <c r="AH3549" s="1851"/>
    </row>
    <row r="3550" spans="1:34" ht="100.35" customHeight="1">
      <c r="A3550" s="1218"/>
      <c r="AH3550" s="1219"/>
    </row>
    <row r="3551" spans="1:34" ht="100.35" customHeight="1">
      <c r="A3551" s="1220"/>
      <c r="B3551" s="1221"/>
      <c r="C3551" s="1221"/>
      <c r="D3551" s="1221"/>
      <c r="E3551" s="1221"/>
      <c r="F3551" s="1221"/>
      <c r="G3551" s="1221"/>
      <c r="H3551" s="1221"/>
      <c r="I3551" s="1221"/>
      <c r="J3551" s="1221"/>
      <c r="K3551" s="1221"/>
      <c r="L3551" s="1221"/>
      <c r="M3551" s="1221"/>
      <c r="N3551" s="1221"/>
      <c r="O3551" s="1221"/>
      <c r="P3551" s="1221"/>
      <c r="Q3551" s="1221"/>
      <c r="R3551" s="1221"/>
      <c r="S3551" s="1221"/>
      <c r="T3551" s="1221"/>
      <c r="U3551" s="1221"/>
      <c r="V3551" s="1221"/>
      <c r="W3551" s="1221"/>
      <c r="X3551" s="1221"/>
      <c r="Y3551" s="1221"/>
      <c r="Z3551" s="1221"/>
      <c r="AA3551" s="1221"/>
      <c r="AB3551" s="1221"/>
      <c r="AC3551" s="1221"/>
      <c r="AD3551" s="1221"/>
      <c r="AE3551" s="1221"/>
      <c r="AF3551" s="1221"/>
      <c r="AG3551" s="1221"/>
      <c r="AH3551" s="1222"/>
    </row>
    <row r="3552" spans="1:34" ht="5.85" customHeight="1">
      <c r="A3552" s="1777"/>
      <c r="B3552" s="1778"/>
      <c r="C3552" s="1778"/>
      <c r="D3552" s="1778"/>
      <c r="E3552" s="1778"/>
      <c r="F3552" s="1778"/>
      <c r="G3552" s="1778"/>
      <c r="H3552" s="1778"/>
      <c r="I3552" s="1778"/>
      <c r="J3552" s="1778"/>
      <c r="K3552" s="1778"/>
      <c r="L3552" s="1778"/>
      <c r="M3552" s="1778"/>
      <c r="N3552" s="1778"/>
      <c r="O3552" s="1778"/>
      <c r="P3552" s="1778"/>
      <c r="Q3552" s="1778"/>
      <c r="R3552" s="1778"/>
      <c r="S3552" s="1778"/>
      <c r="T3552" s="1778"/>
      <c r="U3552" s="1778"/>
      <c r="V3552" s="1778"/>
      <c r="W3552" s="1778"/>
      <c r="X3552" s="1778"/>
      <c r="Y3552" s="1778"/>
      <c r="Z3552" s="1778"/>
      <c r="AA3552" s="1778"/>
      <c r="AB3552" s="1778"/>
      <c r="AC3552" s="1778"/>
      <c r="AD3552" s="1778"/>
      <c r="AE3552" s="1778"/>
      <c r="AF3552" s="1778"/>
      <c r="AG3552" s="1778"/>
      <c r="AH3552" s="1779"/>
    </row>
    <row r="3553" spans="1:34" ht="10.9" customHeight="1">
      <c r="A3553" s="1780" t="s">
        <v>2834</v>
      </c>
      <c r="B3553" s="1310"/>
      <c r="C3553" s="1310"/>
      <c r="D3553" s="1310"/>
      <c r="E3553" s="1310"/>
      <c r="F3553" s="1310"/>
      <c r="G3553" s="1310"/>
      <c r="H3553" s="1310"/>
      <c r="I3553" s="1310"/>
      <c r="J3553" s="1310"/>
      <c r="K3553" s="1310"/>
      <c r="L3553" s="1310"/>
      <c r="M3553" s="1310"/>
      <c r="N3553" s="1310"/>
      <c r="O3553" s="1310"/>
      <c r="P3553" s="1310"/>
      <c r="Q3553" s="1310"/>
      <c r="R3553" s="1310"/>
      <c r="S3553" s="1310"/>
      <c r="T3553" s="1310"/>
      <c r="U3553" s="1310"/>
      <c r="V3553" s="1310"/>
      <c r="W3553" s="1310"/>
      <c r="X3553" s="1310"/>
      <c r="Y3553" s="1310"/>
      <c r="Z3553" s="1310"/>
      <c r="AA3553" s="1310"/>
      <c r="AB3553" s="1310"/>
      <c r="AC3553" s="1310"/>
      <c r="AD3553" s="1309"/>
      <c r="AE3553" s="1309"/>
      <c r="AF3553" s="1781" t="s">
        <v>3332</v>
      </c>
      <c r="AG3553" s="1781"/>
      <c r="AH3553" s="1782"/>
    </row>
    <row r="3554" spans="1:34" ht="5.85" customHeight="1">
      <c r="A3554" s="1780"/>
      <c r="B3554" s="1310"/>
      <c r="C3554" s="1310"/>
      <c r="D3554" s="1310"/>
      <c r="E3554" s="1310"/>
      <c r="F3554" s="1310"/>
      <c r="G3554" s="1310"/>
      <c r="H3554" s="1310"/>
      <c r="I3554" s="1310"/>
      <c r="J3554" s="1310"/>
      <c r="K3554" s="1310"/>
      <c r="L3554" s="1310"/>
      <c r="M3554" s="1310"/>
      <c r="N3554" s="1310"/>
      <c r="O3554" s="1310"/>
      <c r="P3554" s="1310"/>
      <c r="Q3554" s="1310"/>
      <c r="R3554" s="1310"/>
      <c r="S3554" s="1310"/>
      <c r="T3554" s="1310"/>
      <c r="U3554" s="1310"/>
      <c r="V3554" s="1310"/>
      <c r="W3554" s="1310"/>
      <c r="X3554" s="1310"/>
      <c r="Y3554" s="1310"/>
      <c r="Z3554" s="1310"/>
      <c r="AA3554" s="1310"/>
      <c r="AB3554" s="1310"/>
      <c r="AC3554" s="1310"/>
      <c r="AD3554" s="1311"/>
      <c r="AE3554" s="1311"/>
      <c r="AF3554" s="1311"/>
      <c r="AG3554" s="1311"/>
      <c r="AH3554" s="1782"/>
    </row>
    <row r="3555" spans="1:34" ht="11.65" customHeight="1">
      <c r="A3555" s="1783" t="s">
        <v>2836</v>
      </c>
      <c r="B3555" s="1784"/>
      <c r="C3555" s="1784"/>
      <c r="D3555" s="1784"/>
      <c r="E3555" s="1784"/>
      <c r="F3555" s="1784"/>
      <c r="G3555" s="1784"/>
      <c r="H3555" s="1784"/>
      <c r="I3555" s="1784"/>
      <c r="J3555" s="1784"/>
      <c r="K3555" s="1784"/>
      <c r="L3555" s="1784"/>
      <c r="M3555" s="1784"/>
      <c r="N3555" s="1784"/>
      <c r="O3555" s="1784"/>
      <c r="P3555" s="1784"/>
      <c r="Q3555" s="1784"/>
      <c r="R3555" s="1784"/>
      <c r="S3555" s="1784"/>
      <c r="T3555" s="1784"/>
      <c r="U3555" s="1784"/>
      <c r="V3555" s="1784"/>
      <c r="W3555" s="1784"/>
      <c r="X3555" s="1784"/>
      <c r="Y3555" s="1784"/>
      <c r="Z3555" s="1784"/>
      <c r="AA3555" s="1784"/>
      <c r="AB3555" s="1784"/>
      <c r="AC3555" s="1784"/>
      <c r="AD3555" s="1311"/>
      <c r="AE3555" s="1311"/>
      <c r="AF3555" s="1311"/>
      <c r="AG3555" s="1311"/>
      <c r="AH3555" s="1782"/>
    </row>
    <row r="3556" spans="1:34" ht="22.5" customHeight="1">
      <c r="A3556" s="1785" t="s">
        <v>2837</v>
      </c>
      <c r="B3556" s="1786"/>
      <c r="C3556" s="1786"/>
      <c r="D3556" s="1786"/>
      <c r="E3556" s="1786"/>
      <c r="F3556" s="1786"/>
      <c r="G3556" s="1786"/>
      <c r="H3556" s="1786"/>
      <c r="I3556" s="1786"/>
      <c r="J3556" s="1786"/>
      <c r="K3556" s="1786"/>
      <c r="L3556" s="1786"/>
      <c r="M3556" s="1786"/>
      <c r="N3556" s="1786"/>
      <c r="O3556" s="1786"/>
      <c r="P3556" s="1786"/>
      <c r="Q3556" s="1786"/>
      <c r="R3556" s="1786"/>
      <c r="S3556" s="1786"/>
      <c r="T3556" s="1786"/>
      <c r="U3556" s="1786"/>
      <c r="V3556" s="1786"/>
      <c r="W3556" s="1786"/>
      <c r="X3556" s="1786"/>
      <c r="Y3556" s="1786"/>
      <c r="Z3556" s="1786"/>
      <c r="AA3556" s="1786"/>
      <c r="AB3556" s="1786"/>
      <c r="AC3556" s="1786"/>
      <c r="AD3556" s="1311"/>
      <c r="AE3556" s="1311"/>
      <c r="AF3556" s="1311"/>
      <c r="AG3556" s="1311"/>
      <c r="AH3556" s="1782"/>
    </row>
    <row r="3557" spans="1:34" ht="5.85" customHeight="1">
      <c r="A3557" s="1787" t="s">
        <v>2838</v>
      </c>
      <c r="B3557" s="1788"/>
      <c r="C3557" s="1788"/>
      <c r="D3557" s="1788"/>
      <c r="E3557" s="1788"/>
      <c r="F3557" s="1788"/>
      <c r="G3557" s="1788"/>
      <c r="H3557" s="1788"/>
      <c r="I3557" s="1788"/>
      <c r="J3557" s="1788"/>
      <c r="K3557" s="1788"/>
      <c r="L3557" s="1788"/>
      <c r="M3557" s="1788"/>
      <c r="N3557" s="1788"/>
      <c r="O3557" s="1788"/>
      <c r="P3557" s="1788"/>
      <c r="Q3557" s="1788"/>
      <c r="R3557" s="1788"/>
      <c r="S3557" s="1788"/>
      <c r="T3557" s="1788"/>
      <c r="U3557" s="1788"/>
      <c r="V3557" s="1788"/>
      <c r="W3557" s="1788"/>
      <c r="X3557" s="1788"/>
      <c r="Y3557" s="1788"/>
      <c r="Z3557" s="1788"/>
      <c r="AA3557" s="1788"/>
      <c r="AB3557" s="1788"/>
      <c r="AC3557" s="1788"/>
      <c r="AD3557" s="1311"/>
      <c r="AE3557" s="1311"/>
      <c r="AF3557" s="1311"/>
      <c r="AG3557" s="1311"/>
      <c r="AH3557" s="1782"/>
    </row>
    <row r="3558" spans="1:34" ht="5.85" customHeight="1">
      <c r="A3558" s="1787"/>
      <c r="B3558" s="1788"/>
      <c r="C3558" s="1788"/>
      <c r="D3558" s="1788"/>
      <c r="E3558" s="1788"/>
      <c r="F3558" s="1788"/>
      <c r="G3558" s="1788"/>
      <c r="H3558" s="1788"/>
      <c r="I3558" s="1788"/>
      <c r="J3558" s="1788"/>
      <c r="K3558" s="1788"/>
      <c r="L3558" s="1788"/>
      <c r="M3558" s="1788"/>
      <c r="N3558" s="1788"/>
      <c r="O3558" s="1788"/>
      <c r="P3558" s="1788"/>
      <c r="Q3558" s="1788"/>
      <c r="R3558" s="1788"/>
      <c r="S3558" s="1788"/>
      <c r="T3558" s="1788"/>
      <c r="U3558" s="1788"/>
      <c r="V3558" s="1788"/>
      <c r="W3558" s="1788"/>
      <c r="X3558" s="1788"/>
      <c r="Y3558" s="1788"/>
      <c r="Z3558" s="1788"/>
      <c r="AA3558" s="1788"/>
      <c r="AB3558" s="1788"/>
      <c r="AC3558" s="1788"/>
      <c r="AD3558" s="1782"/>
      <c r="AE3558" s="1309"/>
      <c r="AF3558" s="1309"/>
      <c r="AG3558" s="1309"/>
      <c r="AH3558" s="1782"/>
    </row>
    <row r="3559" spans="1:34" ht="11.65" customHeight="1">
      <c r="A3559" s="1787" t="s">
        <v>2839</v>
      </c>
      <c r="B3559" s="1788"/>
      <c r="C3559" s="1788"/>
      <c r="D3559" s="1788"/>
      <c r="E3559" s="1788"/>
      <c r="F3559" s="1788"/>
      <c r="G3559" s="1788"/>
      <c r="H3559" s="1788"/>
      <c r="I3559" s="1788"/>
      <c r="J3559" s="1788"/>
      <c r="K3559" s="1788"/>
      <c r="L3559" s="1788"/>
      <c r="M3559" s="1788"/>
      <c r="N3559" s="1788"/>
      <c r="O3559" s="1788"/>
      <c r="P3559" s="1788"/>
      <c r="Q3559" s="1788"/>
      <c r="R3559" s="1788"/>
      <c r="S3559" s="1788"/>
      <c r="T3559" s="1788"/>
      <c r="U3559" s="1788"/>
      <c r="V3559" s="1788"/>
      <c r="W3559" s="1788"/>
      <c r="X3559" s="1788"/>
      <c r="Y3559" s="1788"/>
      <c r="Z3559" s="1788"/>
      <c r="AA3559" s="1788"/>
      <c r="AB3559" s="1788"/>
      <c r="AC3559" s="1788"/>
      <c r="AD3559" s="1818" t="s">
        <v>2840</v>
      </c>
      <c r="AE3559" s="1818"/>
      <c r="AF3559" s="1206">
        <v>21.23</v>
      </c>
      <c r="AG3559" s="1207" t="s">
        <v>5</v>
      </c>
      <c r="AH3559" s="1800"/>
    </row>
    <row r="3560" spans="1:34" ht="11.65" customHeight="1">
      <c r="A3560" s="1819" t="s">
        <v>2841</v>
      </c>
      <c r="B3560" s="1820"/>
      <c r="C3560" s="1820"/>
      <c r="D3560" s="1820"/>
      <c r="E3560" s="1820"/>
      <c r="F3560" s="1820"/>
      <c r="G3560" s="1820"/>
      <c r="H3560" s="1820"/>
      <c r="I3560" s="1820"/>
      <c r="J3560" s="1820"/>
      <c r="K3560" s="1820"/>
      <c r="L3560" s="1820"/>
      <c r="M3560" s="1820"/>
      <c r="N3560" s="1820"/>
      <c r="O3560" s="1820"/>
      <c r="P3560" s="1820"/>
      <c r="Q3560" s="1820"/>
      <c r="R3560" s="1820"/>
      <c r="S3560" s="1820"/>
      <c r="T3560" s="1820"/>
      <c r="U3560" s="1820"/>
      <c r="V3560" s="1820"/>
      <c r="W3560" s="1820"/>
      <c r="X3560" s="1820"/>
      <c r="Y3560" s="1820"/>
      <c r="Z3560" s="1820"/>
      <c r="AA3560" s="1820"/>
      <c r="AB3560" s="1820"/>
      <c r="AC3560" s="1820"/>
      <c r="AD3560" s="1821" t="s">
        <v>2842</v>
      </c>
      <c r="AE3560" s="1821"/>
      <c r="AF3560" s="1210">
        <v>15</v>
      </c>
      <c r="AG3560" s="1211" t="s">
        <v>5</v>
      </c>
      <c r="AH3560" s="1800"/>
    </row>
    <row r="3561" spans="1:34" ht="16.7" customHeight="1">
      <c r="A3561" s="1822" t="s">
        <v>2843</v>
      </c>
      <c r="B3561" s="1802"/>
      <c r="C3561" s="1802"/>
      <c r="D3561" s="1778"/>
      <c r="E3561" s="1823" t="s">
        <v>2768</v>
      </c>
      <c r="F3561" s="1823"/>
      <c r="G3561" s="1823"/>
      <c r="H3561" s="1823"/>
      <c r="I3561" s="1823"/>
      <c r="J3561" s="1823"/>
      <c r="K3561" s="1823"/>
      <c r="L3561" s="1823"/>
      <c r="M3561" s="1823"/>
      <c r="N3561" s="1823"/>
      <c r="O3561" s="1823"/>
      <c r="P3561" s="1823"/>
      <c r="Q3561" s="1823"/>
      <c r="R3561" s="1823"/>
      <c r="S3561" s="1823"/>
      <c r="T3561" s="1823"/>
      <c r="U3561" s="1823"/>
      <c r="V3561" s="1823"/>
      <c r="W3561" s="1823"/>
      <c r="X3561" s="1823"/>
      <c r="Y3561" s="1823"/>
      <c r="Z3561" s="1823"/>
      <c r="AA3561" s="1823"/>
      <c r="AB3561" s="1823"/>
      <c r="AC3561" s="1823"/>
      <c r="AD3561" s="1823"/>
      <c r="AE3561" s="1823"/>
      <c r="AF3561" s="1823"/>
      <c r="AG3561" s="1823"/>
      <c r="AH3561" s="1779"/>
    </row>
    <row r="3562" spans="1:34" ht="17.45" customHeight="1">
      <c r="A3562" s="1824" t="s">
        <v>2844</v>
      </c>
      <c r="B3562" s="1816"/>
      <c r="C3562" s="1816"/>
      <c r="D3562" s="1309"/>
      <c r="E3562" s="1815" t="s">
        <v>337</v>
      </c>
      <c r="F3562" s="1815"/>
      <c r="G3562" s="1111"/>
      <c r="H3562" s="1796" t="s">
        <v>2845</v>
      </c>
      <c r="I3562" s="1796"/>
      <c r="J3562" s="1796" t="s">
        <v>495</v>
      </c>
      <c r="K3562" s="1796"/>
      <c r="L3562" s="1309"/>
      <c r="M3562" s="1309"/>
      <c r="N3562" s="1816" t="s">
        <v>2846</v>
      </c>
      <c r="O3562" s="1816"/>
      <c r="P3562" s="1816"/>
      <c r="Q3562" s="1816"/>
      <c r="R3562" s="1817">
        <v>1</v>
      </c>
      <c r="S3562" s="1817"/>
      <c r="T3562" s="1817"/>
      <c r="U3562" s="1817"/>
      <c r="V3562" s="1309"/>
      <c r="W3562" s="1309"/>
      <c r="X3562" s="1309"/>
      <c r="Y3562" s="1796" t="s">
        <v>2847</v>
      </c>
      <c r="Z3562" s="1796"/>
      <c r="AA3562" s="1796"/>
      <c r="AB3562" s="1796"/>
      <c r="AC3562" s="1796"/>
      <c r="AD3562" s="1796"/>
      <c r="AE3562" s="1796"/>
      <c r="AF3562" s="1797" t="s">
        <v>2848</v>
      </c>
      <c r="AG3562" s="1797"/>
      <c r="AH3562" s="1782"/>
    </row>
    <row r="3563" spans="1:34" ht="5.85" customHeight="1">
      <c r="A3563" s="1798"/>
      <c r="B3563" s="1799"/>
      <c r="C3563" s="1799"/>
      <c r="D3563" s="1799"/>
      <c r="E3563" s="1799"/>
      <c r="F3563" s="1799"/>
      <c r="G3563" s="1799"/>
      <c r="H3563" s="1799"/>
      <c r="I3563" s="1799"/>
      <c r="J3563" s="1799"/>
      <c r="K3563" s="1799"/>
      <c r="L3563" s="1799"/>
      <c r="M3563" s="1799"/>
      <c r="N3563" s="1799"/>
      <c r="O3563" s="1799"/>
      <c r="P3563" s="1799"/>
      <c r="Q3563" s="1799"/>
      <c r="R3563" s="1799"/>
      <c r="S3563" s="1799"/>
      <c r="T3563" s="1799"/>
      <c r="U3563" s="1799"/>
      <c r="V3563" s="1799"/>
      <c r="W3563" s="1799"/>
      <c r="X3563" s="1799"/>
      <c r="Y3563" s="1799"/>
      <c r="Z3563" s="1799"/>
      <c r="AA3563" s="1799"/>
      <c r="AB3563" s="1799"/>
      <c r="AC3563" s="1799"/>
      <c r="AD3563" s="1799"/>
      <c r="AE3563" s="1799"/>
      <c r="AF3563" s="1799"/>
      <c r="AG3563" s="1799"/>
      <c r="AH3563" s="1800"/>
    </row>
    <row r="3564" spans="1:34" ht="16.7" customHeight="1">
      <c r="A3564" s="1801" t="s">
        <v>2849</v>
      </c>
      <c r="B3564" s="1802"/>
      <c r="C3564" s="1802"/>
      <c r="D3564" s="1802"/>
      <c r="E3564" s="1802"/>
      <c r="F3564" s="1802"/>
      <c r="G3564" s="1802"/>
      <c r="H3564" s="1802"/>
      <c r="I3564" s="1802"/>
      <c r="J3564" s="1803"/>
      <c r="K3564" s="1789" t="s">
        <v>2850</v>
      </c>
      <c r="L3564" s="1807"/>
      <c r="M3564" s="1789" t="s">
        <v>2851</v>
      </c>
      <c r="N3564" s="1790"/>
      <c r="O3564" s="1790"/>
      <c r="P3564" s="1790"/>
      <c r="Q3564" s="1790"/>
      <c r="R3564" s="1790"/>
      <c r="S3564" s="1790"/>
      <c r="T3564" s="1791"/>
      <c r="U3564" s="1789" t="s">
        <v>2852</v>
      </c>
      <c r="V3564" s="1790"/>
      <c r="W3564" s="1790"/>
      <c r="X3564" s="1790"/>
      <c r="Y3564" s="1790"/>
      <c r="Z3564" s="1790"/>
      <c r="AA3564" s="1790"/>
      <c r="AB3564" s="1790"/>
      <c r="AC3564" s="1790"/>
      <c r="AD3564" s="1791"/>
      <c r="AE3564" s="1810" t="s">
        <v>2853</v>
      </c>
      <c r="AF3564" s="1811"/>
      <c r="AG3564" s="1811"/>
      <c r="AH3564" s="1814"/>
    </row>
    <row r="3565" spans="1:34" ht="17.45" customHeight="1">
      <c r="A3565" s="1804"/>
      <c r="B3565" s="1805"/>
      <c r="C3565" s="1805"/>
      <c r="D3565" s="1805"/>
      <c r="E3565" s="1805"/>
      <c r="F3565" s="1805"/>
      <c r="G3565" s="1805"/>
      <c r="H3565" s="1805"/>
      <c r="I3565" s="1805"/>
      <c r="J3565" s="1806"/>
      <c r="K3565" s="1808"/>
      <c r="L3565" s="1809"/>
      <c r="M3565" s="1789" t="s">
        <v>2854</v>
      </c>
      <c r="N3565" s="1790"/>
      <c r="O3565" s="1790"/>
      <c r="P3565" s="1791"/>
      <c r="Q3565" s="1789" t="s">
        <v>2855</v>
      </c>
      <c r="R3565" s="1790"/>
      <c r="S3565" s="1790"/>
      <c r="T3565" s="1791"/>
      <c r="U3565" s="1789" t="s">
        <v>2854</v>
      </c>
      <c r="V3565" s="1790"/>
      <c r="W3565" s="1790"/>
      <c r="X3565" s="1790"/>
      <c r="Y3565" s="1790"/>
      <c r="Z3565" s="1791"/>
      <c r="AA3565" s="1789" t="s">
        <v>2855</v>
      </c>
      <c r="AB3565" s="1790"/>
      <c r="AC3565" s="1790"/>
      <c r="AD3565" s="1791"/>
      <c r="AE3565" s="1812"/>
      <c r="AF3565" s="1813"/>
      <c r="AG3565" s="1813"/>
      <c r="AH3565" s="1800"/>
    </row>
    <row r="3566" spans="1:34" ht="17.45" customHeight="1">
      <c r="A3566" s="1792"/>
      <c r="B3566" s="1793"/>
      <c r="C3566" s="1793"/>
      <c r="D3566" s="1793"/>
      <c r="E3566" s="1793"/>
      <c r="F3566" s="1793"/>
      <c r="G3566" s="1793"/>
      <c r="H3566" s="1793"/>
      <c r="I3566" s="1793"/>
      <c r="J3566" s="1793"/>
      <c r="K3566" s="1794" t="s">
        <v>2856</v>
      </c>
      <c r="L3566" s="1794"/>
      <c r="M3566" s="1794"/>
      <c r="N3566" s="1794"/>
      <c r="O3566" s="1794"/>
      <c r="P3566" s="1794"/>
      <c r="Q3566" s="1794"/>
      <c r="R3566" s="1794"/>
      <c r="S3566" s="1794"/>
      <c r="T3566" s="1794"/>
      <c r="U3566" s="1794"/>
      <c r="V3566" s="1794"/>
      <c r="W3566" s="1794"/>
      <c r="X3566" s="1794"/>
      <c r="Y3566" s="1794"/>
      <c r="Z3566" s="1794"/>
      <c r="AA3566" s="1795">
        <v>0</v>
      </c>
      <c r="AB3566" s="1795"/>
      <c r="AC3566" s="1795"/>
      <c r="AD3566" s="1795"/>
      <c r="AE3566" s="1795"/>
      <c r="AF3566" s="1795"/>
      <c r="AG3566" s="1795"/>
      <c r="AH3566" s="1213"/>
    </row>
    <row r="3567" spans="1:34" ht="16.7" customHeight="1">
      <c r="A3567" s="1801" t="s">
        <v>2857</v>
      </c>
      <c r="B3567" s="1825"/>
      <c r="C3567" s="1825"/>
      <c r="D3567" s="1825"/>
      <c r="E3567" s="1825"/>
      <c r="F3567" s="1825"/>
      <c r="G3567" s="1825"/>
      <c r="H3567" s="1825"/>
      <c r="I3567" s="1825"/>
      <c r="J3567" s="1825"/>
      <c r="K3567" s="1825"/>
      <c r="L3567" s="1825"/>
      <c r="M3567" s="1825"/>
      <c r="N3567" s="1826"/>
      <c r="O3567" s="1789" t="s">
        <v>2858</v>
      </c>
      <c r="P3567" s="1790"/>
      <c r="Q3567" s="1790"/>
      <c r="R3567" s="1790"/>
      <c r="S3567" s="1791"/>
      <c r="T3567" s="1827" t="s">
        <v>2850</v>
      </c>
      <c r="U3567" s="1790"/>
      <c r="V3567" s="1790"/>
      <c r="W3567" s="1213"/>
      <c r="X3567" s="1789" t="s">
        <v>2859</v>
      </c>
      <c r="Y3567" s="1790"/>
      <c r="Z3567" s="1790"/>
      <c r="AA3567" s="1790"/>
      <c r="AB3567" s="1790"/>
      <c r="AC3567" s="1790"/>
      <c r="AD3567" s="1791"/>
      <c r="AE3567" s="1810" t="s">
        <v>2853</v>
      </c>
      <c r="AF3567" s="1828"/>
      <c r="AG3567" s="1828"/>
      <c r="AH3567" s="1213"/>
    </row>
    <row r="3568" spans="1:34" ht="17.45" customHeight="1">
      <c r="A3568" s="1215"/>
      <c r="B3568" s="1216" t="s">
        <v>1021</v>
      </c>
      <c r="C3568" s="1829" t="s">
        <v>1022</v>
      </c>
      <c r="D3568" s="1830"/>
      <c r="E3568" s="1830"/>
      <c r="F3568" s="1830"/>
      <c r="G3568" s="1830"/>
      <c r="H3568" s="1830"/>
      <c r="I3568" s="1830"/>
      <c r="J3568" s="1830"/>
      <c r="K3568" s="1830"/>
      <c r="L3568" s="1830"/>
      <c r="M3568" s="1830"/>
      <c r="N3568" s="1829"/>
      <c r="O3568" s="1831">
        <v>0</v>
      </c>
      <c r="P3568" s="1832"/>
      <c r="Q3568" s="1832"/>
      <c r="R3568" s="1832"/>
      <c r="S3568" s="1833"/>
      <c r="T3568" s="1858">
        <v>0.05</v>
      </c>
      <c r="U3568" s="1832"/>
      <c r="V3568" s="1832"/>
      <c r="W3568" s="1217"/>
      <c r="X3568" s="1859">
        <v>32.884700000000002</v>
      </c>
      <c r="Y3568" s="1860"/>
      <c r="Z3568" s="1860"/>
      <c r="AA3568" s="1860"/>
      <c r="AB3568" s="1860"/>
      <c r="AC3568" s="1860"/>
      <c r="AD3568" s="1861"/>
      <c r="AE3568" s="1839">
        <v>1.6442000000000001</v>
      </c>
      <c r="AF3568" s="1795"/>
      <c r="AG3568" s="1795"/>
      <c r="AH3568" s="1217"/>
    </row>
    <row r="3569" spans="1:34" ht="17.45" customHeight="1">
      <c r="A3569" s="1792"/>
      <c r="B3569" s="1778"/>
      <c r="C3569" s="1778"/>
      <c r="D3569" s="1778"/>
      <c r="E3569" s="1778"/>
      <c r="F3569" s="1778"/>
      <c r="G3569" s="1778"/>
      <c r="H3569" s="1778"/>
      <c r="I3569" s="1846" t="s">
        <v>2860</v>
      </c>
      <c r="J3569" s="1846"/>
      <c r="K3569" s="1846"/>
      <c r="L3569" s="1846"/>
      <c r="M3569" s="1846"/>
      <c r="N3569" s="1846"/>
      <c r="O3569" s="1846"/>
      <c r="P3569" s="1846"/>
      <c r="Q3569" s="1846"/>
      <c r="R3569" s="1846"/>
      <c r="S3569" s="1846"/>
      <c r="T3569" s="1846"/>
      <c r="U3569" s="1846"/>
      <c r="V3569" s="1846"/>
      <c r="W3569" s="1846"/>
      <c r="X3569" s="1846"/>
      <c r="Y3569" s="1846"/>
      <c r="Z3569" s="1793"/>
      <c r="AA3569" s="1847">
        <v>1.6442000000000001</v>
      </c>
      <c r="AB3569" s="1847"/>
      <c r="AC3569" s="1847"/>
      <c r="AD3569" s="1847"/>
      <c r="AE3569" s="1847"/>
      <c r="AF3569" s="1847"/>
      <c r="AG3569" s="1847"/>
      <c r="AH3569" s="1814"/>
    </row>
    <row r="3570" spans="1:34" ht="16.7" customHeight="1">
      <c r="A3570" s="1844"/>
      <c r="B3570" s="1309"/>
      <c r="C3570" s="1309"/>
      <c r="D3570" s="1309"/>
      <c r="E3570" s="1309"/>
      <c r="F3570" s="1309"/>
      <c r="G3570" s="1309"/>
      <c r="H3570" s="1309"/>
      <c r="I3570" s="1840" t="s">
        <v>2861</v>
      </c>
      <c r="J3570" s="1840"/>
      <c r="K3570" s="1840"/>
      <c r="L3570" s="1840"/>
      <c r="M3570" s="1840"/>
      <c r="N3570" s="1840"/>
      <c r="O3570" s="1840"/>
      <c r="P3570" s="1840"/>
      <c r="Q3570" s="1840"/>
      <c r="R3570" s="1840"/>
      <c r="S3570" s="1840"/>
      <c r="T3570" s="1840"/>
      <c r="U3570" s="1840"/>
      <c r="V3570" s="1840"/>
      <c r="W3570" s="1840"/>
      <c r="X3570" s="1840"/>
      <c r="Y3570" s="1840"/>
      <c r="Z3570" s="1309"/>
      <c r="AA3570" s="1841">
        <v>1.6442000000000001</v>
      </c>
      <c r="AB3570" s="1841"/>
      <c r="AC3570" s="1841"/>
      <c r="AD3570" s="1841"/>
      <c r="AE3570" s="1841"/>
      <c r="AF3570" s="1841"/>
      <c r="AG3570" s="1841"/>
      <c r="AH3570" s="1782"/>
    </row>
    <row r="3571" spans="1:34" ht="17.45" customHeight="1">
      <c r="A3571" s="1844"/>
      <c r="B3571" s="1309"/>
      <c r="C3571" s="1309"/>
      <c r="D3571" s="1309"/>
      <c r="E3571" s="1309"/>
      <c r="F3571" s="1309"/>
      <c r="G3571" s="1309"/>
      <c r="H3571" s="1309"/>
      <c r="I3571" s="1840" t="s">
        <v>2862</v>
      </c>
      <c r="J3571" s="1840"/>
      <c r="K3571" s="1840"/>
      <c r="L3571" s="1840"/>
      <c r="M3571" s="1840"/>
      <c r="N3571" s="1840"/>
      <c r="O3571" s="1840"/>
      <c r="P3571" s="1840"/>
      <c r="Q3571" s="1840"/>
      <c r="R3571" s="1840"/>
      <c r="S3571" s="1840"/>
      <c r="T3571" s="1840"/>
      <c r="U3571" s="1840"/>
      <c r="V3571" s="1840"/>
      <c r="W3571" s="1840"/>
      <c r="X3571" s="1840"/>
      <c r="Y3571" s="1840"/>
      <c r="Z3571" s="1309"/>
      <c r="AA3571" s="1841">
        <v>1.6442000000000001</v>
      </c>
      <c r="AB3571" s="1841"/>
      <c r="AC3571" s="1841"/>
      <c r="AD3571" s="1841"/>
      <c r="AE3571" s="1841"/>
      <c r="AF3571" s="1841"/>
      <c r="AG3571" s="1841"/>
      <c r="AH3571" s="1782"/>
    </row>
    <row r="3572" spans="1:34" ht="16.7" customHeight="1">
      <c r="A3572" s="1844"/>
      <c r="B3572" s="1309"/>
      <c r="C3572" s="1309"/>
      <c r="D3572" s="1309"/>
      <c r="E3572" s="1309"/>
      <c r="F3572" s="1309"/>
      <c r="G3572" s="1309"/>
      <c r="H3572" s="1309"/>
      <c r="I3572" s="1840" t="s">
        <v>2863</v>
      </c>
      <c r="J3572" s="1840"/>
      <c r="K3572" s="1840"/>
      <c r="L3572" s="1840"/>
      <c r="M3572" s="1840"/>
      <c r="N3572" s="1840"/>
      <c r="O3572" s="1840"/>
      <c r="P3572" s="1840"/>
      <c r="Q3572" s="1840"/>
      <c r="R3572" s="1840"/>
      <c r="S3572" s="1840"/>
      <c r="T3572" s="1840"/>
      <c r="U3572" s="1840"/>
      <c r="V3572" s="1840"/>
      <c r="W3572" s="1840"/>
      <c r="X3572" s="1840"/>
      <c r="Y3572" s="1840"/>
      <c r="Z3572" s="1309"/>
      <c r="AA3572" s="1841">
        <v>0</v>
      </c>
      <c r="AB3572" s="1841"/>
      <c r="AC3572" s="1841"/>
      <c r="AD3572" s="1841"/>
      <c r="AE3572" s="1841"/>
      <c r="AF3572" s="1841"/>
      <c r="AG3572" s="1841"/>
      <c r="AH3572" s="1782"/>
    </row>
    <row r="3573" spans="1:34" ht="17.45" customHeight="1">
      <c r="A3573" s="1845"/>
      <c r="B3573" s="1799"/>
      <c r="C3573" s="1799"/>
      <c r="D3573" s="1799"/>
      <c r="E3573" s="1799"/>
      <c r="F3573" s="1799"/>
      <c r="G3573" s="1799"/>
      <c r="H3573" s="1799"/>
      <c r="I3573" s="1842" t="s">
        <v>2864</v>
      </c>
      <c r="J3573" s="1842"/>
      <c r="K3573" s="1842"/>
      <c r="L3573" s="1842"/>
      <c r="M3573" s="1842"/>
      <c r="N3573" s="1842"/>
      <c r="O3573" s="1842"/>
      <c r="P3573" s="1842"/>
      <c r="Q3573" s="1842"/>
      <c r="R3573" s="1842"/>
      <c r="S3573" s="1842"/>
      <c r="T3573" s="1842"/>
      <c r="U3573" s="1842"/>
      <c r="V3573" s="1842"/>
      <c r="W3573" s="1842"/>
      <c r="X3573" s="1842"/>
      <c r="Y3573" s="1842"/>
      <c r="Z3573" s="1799"/>
      <c r="AA3573" s="1843">
        <v>0</v>
      </c>
      <c r="AB3573" s="1843"/>
      <c r="AC3573" s="1843"/>
      <c r="AD3573" s="1843"/>
      <c r="AE3573" s="1843"/>
      <c r="AF3573" s="1843"/>
      <c r="AG3573" s="1843"/>
      <c r="AH3573" s="1800"/>
    </row>
    <row r="3574" spans="1:34" ht="17.45" customHeight="1">
      <c r="A3574" s="1801" t="s">
        <v>2865</v>
      </c>
      <c r="B3574" s="1825"/>
      <c r="C3574" s="1825"/>
      <c r="D3574" s="1825"/>
      <c r="E3574" s="1825"/>
      <c r="F3574" s="1825"/>
      <c r="G3574" s="1825"/>
      <c r="H3574" s="1825"/>
      <c r="I3574" s="1825"/>
      <c r="J3574" s="1825"/>
      <c r="K3574" s="1825"/>
      <c r="L3574" s="1825"/>
      <c r="M3574" s="1825"/>
      <c r="N3574" s="1826"/>
      <c r="O3574" s="1789" t="s">
        <v>2850</v>
      </c>
      <c r="P3574" s="1790"/>
      <c r="Q3574" s="1790"/>
      <c r="R3574" s="1790"/>
      <c r="S3574" s="1791"/>
      <c r="T3574" s="1827" t="s">
        <v>754</v>
      </c>
      <c r="U3574" s="1790"/>
      <c r="V3574" s="1790"/>
      <c r="W3574" s="1213"/>
      <c r="X3574" s="1789" t="s">
        <v>2866</v>
      </c>
      <c r="Y3574" s="1790"/>
      <c r="Z3574" s="1790"/>
      <c r="AA3574" s="1790"/>
      <c r="AB3574" s="1790"/>
      <c r="AC3574" s="1790"/>
      <c r="AD3574" s="1791"/>
      <c r="AE3574" s="1810" t="s">
        <v>2867</v>
      </c>
      <c r="AF3574" s="1828"/>
      <c r="AG3574" s="1828"/>
      <c r="AH3574" s="1213"/>
    </row>
    <row r="3575" spans="1:34" ht="16.7" customHeight="1">
      <c r="A3575" s="1215"/>
      <c r="B3575" s="1216" t="s">
        <v>1245</v>
      </c>
      <c r="C3575" s="1829" t="s">
        <v>3333</v>
      </c>
      <c r="D3575" s="1830"/>
      <c r="E3575" s="1830"/>
      <c r="F3575" s="1830"/>
      <c r="G3575" s="1830"/>
      <c r="H3575" s="1830"/>
      <c r="I3575" s="1830"/>
      <c r="J3575" s="1830"/>
      <c r="K3575" s="1830"/>
      <c r="L3575" s="1830"/>
      <c r="M3575" s="1830"/>
      <c r="N3575" s="1829"/>
      <c r="O3575" s="1831">
        <v>1</v>
      </c>
      <c r="P3575" s="1832"/>
      <c r="Q3575" s="1832"/>
      <c r="R3575" s="1832"/>
      <c r="S3575" s="1833"/>
      <c r="T3575" s="1834" t="s">
        <v>495</v>
      </c>
      <c r="U3575" s="1835"/>
      <c r="V3575" s="1835"/>
      <c r="W3575" s="1217"/>
      <c r="X3575" s="1836">
        <v>6.6</v>
      </c>
      <c r="Y3575" s="1837"/>
      <c r="Z3575" s="1837"/>
      <c r="AA3575" s="1837"/>
      <c r="AB3575" s="1837"/>
      <c r="AC3575" s="1837"/>
      <c r="AD3575" s="1838"/>
      <c r="AE3575" s="1839">
        <v>6.6</v>
      </c>
      <c r="AF3575" s="1795"/>
      <c r="AG3575" s="1795"/>
      <c r="AH3575" s="1217"/>
    </row>
    <row r="3576" spans="1:34" ht="17.45" customHeight="1">
      <c r="A3576" s="1792"/>
      <c r="B3576" s="1793"/>
      <c r="C3576" s="1793"/>
      <c r="D3576" s="1793"/>
      <c r="E3576" s="1793"/>
      <c r="F3576" s="1793"/>
      <c r="G3576" s="1793"/>
      <c r="H3576" s="1793"/>
      <c r="I3576" s="1794" t="s">
        <v>2869</v>
      </c>
      <c r="J3576" s="1794"/>
      <c r="K3576" s="1794"/>
      <c r="L3576" s="1794"/>
      <c r="M3576" s="1794"/>
      <c r="N3576" s="1794"/>
      <c r="O3576" s="1794"/>
      <c r="P3576" s="1794"/>
      <c r="Q3576" s="1794"/>
      <c r="R3576" s="1794"/>
      <c r="S3576" s="1794"/>
      <c r="T3576" s="1794"/>
      <c r="U3576" s="1794"/>
      <c r="V3576" s="1794"/>
      <c r="W3576" s="1794"/>
      <c r="X3576" s="1794"/>
      <c r="Y3576" s="1794"/>
      <c r="Z3576" s="1214"/>
      <c r="AA3576" s="1795">
        <v>6.6</v>
      </c>
      <c r="AB3576" s="1795"/>
      <c r="AC3576" s="1795"/>
      <c r="AD3576" s="1795"/>
      <c r="AE3576" s="1795"/>
      <c r="AF3576" s="1795"/>
      <c r="AG3576" s="1795"/>
      <c r="AH3576" s="1213"/>
    </row>
    <row r="3577" spans="1:34" ht="17.45" customHeight="1">
      <c r="A3577" s="1801" t="s">
        <v>2870</v>
      </c>
      <c r="B3577" s="1825"/>
      <c r="C3577" s="1825"/>
      <c r="D3577" s="1825"/>
      <c r="E3577" s="1825"/>
      <c r="F3577" s="1825"/>
      <c r="G3577" s="1825"/>
      <c r="H3577" s="1825"/>
      <c r="I3577" s="1825"/>
      <c r="J3577" s="1825"/>
      <c r="K3577" s="1825"/>
      <c r="L3577" s="1825"/>
      <c r="M3577" s="1825"/>
      <c r="N3577" s="1826"/>
      <c r="O3577" s="1789" t="s">
        <v>2850</v>
      </c>
      <c r="P3577" s="1790"/>
      <c r="Q3577" s="1790"/>
      <c r="R3577" s="1790"/>
      <c r="S3577" s="1791"/>
      <c r="T3577" s="1827" t="s">
        <v>754</v>
      </c>
      <c r="U3577" s="1790"/>
      <c r="V3577" s="1790"/>
      <c r="W3577" s="1213"/>
      <c r="X3577" s="1789" t="s">
        <v>2866</v>
      </c>
      <c r="Y3577" s="1790"/>
      <c r="Z3577" s="1790"/>
      <c r="AA3577" s="1790"/>
      <c r="AB3577" s="1790"/>
      <c r="AC3577" s="1790"/>
      <c r="AD3577" s="1791"/>
      <c r="AE3577" s="1810" t="s">
        <v>2867</v>
      </c>
      <c r="AF3577" s="1828"/>
      <c r="AG3577" s="1828"/>
      <c r="AH3577" s="1213"/>
    </row>
    <row r="3578" spans="1:34" ht="16.7" customHeight="1">
      <c r="A3578" s="1792"/>
      <c r="B3578" s="1793"/>
      <c r="C3578" s="1793"/>
      <c r="D3578" s="1793"/>
      <c r="E3578" s="1793"/>
      <c r="F3578" s="1793"/>
      <c r="G3578" s="1793"/>
      <c r="H3578" s="1793"/>
      <c r="I3578" s="1794" t="s">
        <v>2871</v>
      </c>
      <c r="J3578" s="1794"/>
      <c r="K3578" s="1794"/>
      <c r="L3578" s="1794"/>
      <c r="M3578" s="1794"/>
      <c r="N3578" s="1794"/>
      <c r="O3578" s="1794"/>
      <c r="P3578" s="1794"/>
      <c r="Q3578" s="1794"/>
      <c r="R3578" s="1794"/>
      <c r="S3578" s="1794"/>
      <c r="T3578" s="1794"/>
      <c r="U3578" s="1794"/>
      <c r="V3578" s="1794"/>
      <c r="W3578" s="1794"/>
      <c r="X3578" s="1794"/>
      <c r="Y3578" s="1794"/>
      <c r="Z3578" s="1214"/>
      <c r="AA3578" s="1795">
        <v>0</v>
      </c>
      <c r="AB3578" s="1795"/>
      <c r="AC3578" s="1795"/>
      <c r="AD3578" s="1795"/>
      <c r="AE3578" s="1795"/>
      <c r="AF3578" s="1795"/>
      <c r="AG3578" s="1795"/>
      <c r="AH3578" s="1213"/>
    </row>
    <row r="3579" spans="1:34" ht="17.45" customHeight="1">
      <c r="A3579" s="1801" t="s">
        <v>2872</v>
      </c>
      <c r="B3579" s="1825"/>
      <c r="C3579" s="1825"/>
      <c r="D3579" s="1825"/>
      <c r="E3579" s="1825"/>
      <c r="F3579" s="1825"/>
      <c r="G3579" s="1825"/>
      <c r="H3579" s="1825"/>
      <c r="I3579" s="1825"/>
      <c r="J3579" s="1825"/>
      <c r="K3579" s="1825"/>
      <c r="L3579" s="1825"/>
      <c r="M3579" s="1825"/>
      <c r="N3579" s="1826"/>
      <c r="O3579" s="1789" t="s">
        <v>2850</v>
      </c>
      <c r="P3579" s="1790"/>
      <c r="Q3579" s="1790"/>
      <c r="R3579" s="1790"/>
      <c r="S3579" s="1791"/>
      <c r="T3579" s="1827" t="s">
        <v>754</v>
      </c>
      <c r="U3579" s="1790"/>
      <c r="V3579" s="1790"/>
      <c r="W3579" s="1213"/>
      <c r="X3579" s="1789" t="s">
        <v>2866</v>
      </c>
      <c r="Y3579" s="1790"/>
      <c r="Z3579" s="1790"/>
      <c r="AA3579" s="1790"/>
      <c r="AB3579" s="1790"/>
      <c r="AC3579" s="1790"/>
      <c r="AD3579" s="1791"/>
      <c r="AE3579" s="1810" t="s">
        <v>2867</v>
      </c>
      <c r="AF3579" s="1828"/>
      <c r="AG3579" s="1828"/>
      <c r="AH3579" s="1213"/>
    </row>
    <row r="3580" spans="1:34" ht="16.7" customHeight="1">
      <c r="A3580" s="1883" t="s">
        <v>3334</v>
      </c>
      <c r="B3580" s="1884"/>
      <c r="C3580" s="1884"/>
      <c r="D3580" s="1884"/>
      <c r="E3580" s="1884"/>
      <c r="F3580" s="1829" t="s">
        <v>3335</v>
      </c>
      <c r="G3580" s="1830"/>
      <c r="H3580" s="1830"/>
      <c r="I3580" s="1830"/>
      <c r="J3580" s="1830"/>
      <c r="K3580" s="1830"/>
      <c r="L3580" s="1830"/>
      <c r="M3580" s="1830"/>
      <c r="N3580" s="1829"/>
      <c r="O3580" s="1831">
        <v>2.0000000000000001E-4</v>
      </c>
      <c r="P3580" s="1832"/>
      <c r="Q3580" s="1832"/>
      <c r="R3580" s="1832"/>
      <c r="S3580" s="1833"/>
      <c r="T3580" s="1834" t="s">
        <v>109</v>
      </c>
      <c r="U3580" s="1835"/>
      <c r="V3580" s="1835"/>
      <c r="W3580" s="1217"/>
      <c r="X3580" s="1836">
        <v>33.54</v>
      </c>
      <c r="Y3580" s="1837"/>
      <c r="Z3580" s="1837"/>
      <c r="AA3580" s="1837"/>
      <c r="AB3580" s="1837"/>
      <c r="AC3580" s="1837"/>
      <c r="AD3580" s="1838"/>
      <c r="AE3580" s="1839">
        <v>6.7000000000000002E-3</v>
      </c>
      <c r="AF3580" s="1795"/>
      <c r="AG3580" s="1795"/>
      <c r="AH3580" s="1217"/>
    </row>
    <row r="3581" spans="1:34" ht="17.45" customHeight="1">
      <c r="A3581" s="1792"/>
      <c r="B3581" s="1793"/>
      <c r="C3581" s="1793"/>
      <c r="D3581" s="1793"/>
      <c r="E3581" s="1793"/>
      <c r="F3581" s="1793"/>
      <c r="G3581" s="1793"/>
      <c r="H3581" s="1793"/>
      <c r="I3581" s="1793"/>
      <c r="J3581" s="1793"/>
      <c r="K3581" s="1794" t="s">
        <v>2873</v>
      </c>
      <c r="L3581" s="1794"/>
      <c r="M3581" s="1794"/>
      <c r="N3581" s="1794"/>
      <c r="O3581" s="1794"/>
      <c r="P3581" s="1794"/>
      <c r="Q3581" s="1794"/>
      <c r="R3581" s="1794"/>
      <c r="S3581" s="1794"/>
      <c r="T3581" s="1794"/>
      <c r="U3581" s="1794"/>
      <c r="V3581" s="1794"/>
      <c r="W3581" s="1794"/>
      <c r="X3581" s="1794"/>
      <c r="Y3581" s="1794"/>
      <c r="Z3581" s="1794"/>
      <c r="AA3581" s="1794"/>
      <c r="AB3581" s="1214"/>
      <c r="AC3581" s="1795">
        <v>6.7000000000000002E-3</v>
      </c>
      <c r="AD3581" s="1795"/>
      <c r="AE3581" s="1795"/>
      <c r="AF3581" s="1795"/>
      <c r="AG3581" s="1795"/>
      <c r="AH3581" s="1213"/>
    </row>
    <row r="3582" spans="1:34" ht="17.45" customHeight="1">
      <c r="A3582" s="1801" t="s">
        <v>2874</v>
      </c>
      <c r="B3582" s="1825"/>
      <c r="C3582" s="1825"/>
      <c r="D3582" s="1825"/>
      <c r="E3582" s="1825"/>
      <c r="F3582" s="1825"/>
      <c r="G3582" s="1825"/>
      <c r="H3582" s="1825"/>
      <c r="I3582" s="1825"/>
      <c r="J3582" s="1826"/>
      <c r="K3582" s="1789" t="s">
        <v>2850</v>
      </c>
      <c r="L3582" s="1791"/>
      <c r="M3582" s="1855" t="s">
        <v>2875</v>
      </c>
      <c r="N3582" s="1856"/>
      <c r="O3582" s="1857"/>
      <c r="P3582" s="1855" t="s">
        <v>2876</v>
      </c>
      <c r="Q3582" s="1856"/>
      <c r="R3582" s="1857"/>
      <c r="S3582" s="1855" t="s">
        <v>2877</v>
      </c>
      <c r="T3582" s="1857"/>
      <c r="U3582" s="1789" t="s">
        <v>2878</v>
      </c>
      <c r="V3582" s="1790"/>
      <c r="W3582" s="1791"/>
      <c r="X3582" s="1789" t="s">
        <v>2879</v>
      </c>
      <c r="Y3582" s="1790"/>
      <c r="Z3582" s="1790"/>
      <c r="AA3582" s="1790"/>
      <c r="AB3582" s="1791"/>
      <c r="AC3582" s="1789" t="s">
        <v>2880</v>
      </c>
      <c r="AD3582" s="1791"/>
      <c r="AE3582" s="1810" t="s">
        <v>2867</v>
      </c>
      <c r="AF3582" s="1828"/>
      <c r="AG3582" s="1828"/>
      <c r="AH3582" s="1213"/>
    </row>
    <row r="3583" spans="1:34" ht="16.7" customHeight="1">
      <c r="A3583" s="1883" t="s">
        <v>3336</v>
      </c>
      <c r="B3583" s="1884"/>
      <c r="C3583" s="1884"/>
      <c r="D3583" s="1884"/>
      <c r="E3583" s="1884"/>
      <c r="F3583" s="1829" t="s">
        <v>3335</v>
      </c>
      <c r="G3583" s="1830"/>
      <c r="H3583" s="1830"/>
      <c r="I3583" s="1830"/>
      <c r="J3583" s="1829"/>
      <c r="K3583" s="1862">
        <v>2.0000000000000001E-4</v>
      </c>
      <c r="L3583" s="1863"/>
      <c r="M3583" s="1836">
        <v>0</v>
      </c>
      <c r="N3583" s="1837"/>
      <c r="O3583" s="1838"/>
      <c r="P3583" s="1836">
        <v>0</v>
      </c>
      <c r="Q3583" s="1837"/>
      <c r="R3583" s="1838"/>
      <c r="S3583" s="1836">
        <v>2597</v>
      </c>
      <c r="T3583" s="1838"/>
      <c r="U3583" s="1836">
        <v>1.1000000000000001</v>
      </c>
      <c r="V3583" s="1837"/>
      <c r="W3583" s="1838"/>
      <c r="X3583" s="1836">
        <v>0.88</v>
      </c>
      <c r="Y3583" s="1837"/>
      <c r="Z3583" s="1837"/>
      <c r="AA3583" s="1837"/>
      <c r="AB3583" s="1838"/>
      <c r="AC3583" s="1836">
        <v>0.72</v>
      </c>
      <c r="AD3583" s="1838"/>
      <c r="AE3583" s="1839">
        <v>0.374</v>
      </c>
      <c r="AF3583" s="1795"/>
      <c r="AG3583" s="1795"/>
      <c r="AH3583" s="1217"/>
    </row>
    <row r="3584" spans="1:34" ht="17.45" customHeight="1">
      <c r="A3584" s="1853"/>
      <c r="B3584" s="1778"/>
      <c r="C3584" s="1778"/>
      <c r="D3584" s="1778"/>
      <c r="E3584" s="1778"/>
      <c r="F3584" s="1778"/>
      <c r="G3584" s="1778"/>
      <c r="H3584" s="1778"/>
      <c r="I3584" s="1846" t="s">
        <v>2881</v>
      </c>
      <c r="J3584" s="1846"/>
      <c r="K3584" s="1846"/>
      <c r="L3584" s="1846"/>
      <c r="M3584" s="1846"/>
      <c r="N3584" s="1846"/>
      <c r="O3584" s="1846"/>
      <c r="P3584" s="1846"/>
      <c r="Q3584" s="1846"/>
      <c r="R3584" s="1846"/>
      <c r="S3584" s="1846"/>
      <c r="T3584" s="1846"/>
      <c r="U3584" s="1846"/>
      <c r="V3584" s="1846"/>
      <c r="W3584" s="1846"/>
      <c r="X3584" s="1846"/>
      <c r="Y3584" s="1846"/>
      <c r="Z3584" s="1203"/>
      <c r="AA3584" s="1847">
        <v>0.374</v>
      </c>
      <c r="AB3584" s="1847"/>
      <c r="AC3584" s="1847"/>
      <c r="AD3584" s="1847"/>
      <c r="AE3584" s="1847"/>
      <c r="AF3584" s="1847"/>
      <c r="AG3584" s="1847"/>
      <c r="AH3584" s="1204"/>
    </row>
    <row r="3585" spans="1:34" ht="5.85" customHeight="1">
      <c r="A3585" s="1854"/>
      <c r="B3585" s="1309"/>
      <c r="C3585" s="1309"/>
      <c r="D3585" s="1309"/>
      <c r="E3585" s="1309"/>
      <c r="F3585" s="1309"/>
      <c r="G3585" s="1309"/>
      <c r="H3585" s="1309"/>
      <c r="I3585" s="1309"/>
      <c r="J3585" s="1309"/>
      <c r="K3585" s="1309"/>
      <c r="L3585" s="1309"/>
      <c r="M3585" s="1309"/>
      <c r="N3585" s="1309"/>
      <c r="O3585" s="1309"/>
      <c r="P3585" s="1309"/>
      <c r="Q3585" s="1309"/>
      <c r="R3585" s="1309"/>
      <c r="S3585" s="1309"/>
      <c r="T3585" s="1309"/>
      <c r="U3585" s="1309"/>
      <c r="V3585" s="1309"/>
      <c r="W3585" s="1309"/>
      <c r="X3585" s="1309"/>
      <c r="Y3585" s="1309"/>
      <c r="Z3585" s="1309"/>
      <c r="AA3585" s="1309"/>
      <c r="AB3585" s="1309"/>
      <c r="AC3585" s="1309"/>
      <c r="AD3585" s="1309"/>
      <c r="AE3585" s="1309"/>
      <c r="AF3585" s="1309"/>
      <c r="AG3585" s="1309"/>
      <c r="AH3585" s="1782"/>
    </row>
    <row r="3586" spans="1:34" ht="16.7" customHeight="1">
      <c r="A3586" s="1845"/>
      <c r="B3586" s="1799"/>
      <c r="C3586" s="1799"/>
      <c r="D3586" s="1799"/>
      <c r="E3586" s="1799"/>
      <c r="F3586" s="1799"/>
      <c r="G3586" s="1799"/>
      <c r="H3586" s="1799"/>
      <c r="I3586" s="1842" t="s">
        <v>2882</v>
      </c>
      <c r="J3586" s="1842"/>
      <c r="K3586" s="1842"/>
      <c r="L3586" s="1842"/>
      <c r="M3586" s="1842"/>
      <c r="N3586" s="1842"/>
      <c r="O3586" s="1842"/>
      <c r="P3586" s="1842"/>
      <c r="Q3586" s="1842"/>
      <c r="R3586" s="1842"/>
      <c r="S3586" s="1842"/>
      <c r="T3586" s="1842"/>
      <c r="U3586" s="1842"/>
      <c r="V3586" s="1842"/>
      <c r="W3586" s="1842"/>
      <c r="X3586" s="1842"/>
      <c r="Y3586" s="1842"/>
      <c r="Z3586" s="1212"/>
      <c r="AA3586" s="1848">
        <v>8.6199999999999992</v>
      </c>
      <c r="AB3586" s="1848"/>
      <c r="AC3586" s="1848"/>
      <c r="AD3586" s="1848"/>
      <c r="AE3586" s="1848"/>
      <c r="AF3586" s="1848"/>
      <c r="AG3586" s="1848"/>
      <c r="AH3586" s="1208"/>
    </row>
    <row r="3587" spans="1:34" ht="45.75" customHeight="1">
      <c r="A3587" s="1849" t="s">
        <v>2883</v>
      </c>
      <c r="B3587" s="1850"/>
      <c r="C3587" s="1850"/>
      <c r="D3587" s="1850"/>
      <c r="E3587" s="1851" t="s">
        <v>3337</v>
      </c>
      <c r="F3587" s="1852"/>
      <c r="G3587" s="1852"/>
      <c r="H3587" s="1852"/>
      <c r="I3587" s="1852"/>
      <c r="J3587" s="1852"/>
      <c r="K3587" s="1852"/>
      <c r="L3587" s="1852"/>
      <c r="M3587" s="1852"/>
      <c r="N3587" s="1852"/>
      <c r="O3587" s="1852"/>
      <c r="P3587" s="1852"/>
      <c r="Q3587" s="1852"/>
      <c r="R3587" s="1852"/>
      <c r="S3587" s="1852"/>
      <c r="T3587" s="1852"/>
      <c r="U3587" s="1852"/>
      <c r="V3587" s="1852"/>
      <c r="W3587" s="1852"/>
      <c r="X3587" s="1852"/>
      <c r="Y3587" s="1852"/>
      <c r="Z3587" s="1852"/>
      <c r="AA3587" s="1852"/>
      <c r="AB3587" s="1852"/>
      <c r="AC3587" s="1852"/>
      <c r="AD3587" s="1852"/>
      <c r="AE3587" s="1852"/>
      <c r="AF3587" s="1852"/>
      <c r="AG3587" s="1852"/>
      <c r="AH3587" s="1851"/>
    </row>
    <row r="3588" spans="1:34" ht="116.45" customHeight="1">
      <c r="A3588" s="1218"/>
      <c r="AH3588" s="1219"/>
    </row>
    <row r="3589" spans="1:34" ht="115.7" customHeight="1">
      <c r="A3589" s="1220"/>
      <c r="B3589" s="1221"/>
      <c r="C3589" s="1221"/>
      <c r="D3589" s="1221"/>
      <c r="E3589" s="1221"/>
      <c r="F3589" s="1221"/>
      <c r="G3589" s="1221"/>
      <c r="H3589" s="1221"/>
      <c r="I3589" s="1221"/>
      <c r="J3589" s="1221"/>
      <c r="K3589" s="1221"/>
      <c r="L3589" s="1221"/>
      <c r="M3589" s="1221"/>
      <c r="N3589" s="1221"/>
      <c r="O3589" s="1221"/>
      <c r="P3589" s="1221"/>
      <c r="Q3589" s="1221"/>
      <c r="R3589" s="1221"/>
      <c r="S3589" s="1221"/>
      <c r="T3589" s="1221"/>
      <c r="U3589" s="1221"/>
      <c r="V3589" s="1221"/>
      <c r="W3589" s="1221"/>
      <c r="X3589" s="1221"/>
      <c r="Y3589" s="1221"/>
      <c r="Z3589" s="1221"/>
      <c r="AA3589" s="1221"/>
      <c r="AB3589" s="1221"/>
      <c r="AC3589" s="1221"/>
      <c r="AD3589" s="1221"/>
      <c r="AE3589" s="1221"/>
      <c r="AF3589" s="1221"/>
      <c r="AG3589" s="1221"/>
      <c r="AH3589" s="1222"/>
    </row>
    <row r="3590" spans="1:34" ht="5.85" customHeight="1">
      <c r="A3590" s="1777"/>
      <c r="B3590" s="1778"/>
      <c r="C3590" s="1778"/>
      <c r="D3590" s="1778"/>
      <c r="E3590" s="1778"/>
      <c r="F3590" s="1778"/>
      <c r="G3590" s="1778"/>
      <c r="H3590" s="1778"/>
      <c r="I3590" s="1778"/>
      <c r="J3590" s="1778"/>
      <c r="K3590" s="1778"/>
      <c r="L3590" s="1778"/>
      <c r="M3590" s="1778"/>
      <c r="N3590" s="1778"/>
      <c r="O3590" s="1778"/>
      <c r="P3590" s="1778"/>
      <c r="Q3590" s="1778"/>
      <c r="R3590" s="1778"/>
      <c r="S3590" s="1778"/>
      <c r="T3590" s="1778"/>
      <c r="U3590" s="1778"/>
      <c r="V3590" s="1778"/>
      <c r="W3590" s="1778"/>
      <c r="X3590" s="1778"/>
      <c r="Y3590" s="1778"/>
      <c r="Z3590" s="1778"/>
      <c r="AA3590" s="1778"/>
      <c r="AB3590" s="1778"/>
      <c r="AC3590" s="1778"/>
      <c r="AD3590" s="1778"/>
      <c r="AE3590" s="1778"/>
      <c r="AF3590" s="1778"/>
      <c r="AG3590" s="1778"/>
      <c r="AH3590" s="1779"/>
    </row>
    <row r="3591" spans="1:34" ht="11.65" customHeight="1">
      <c r="A3591" s="1780" t="s">
        <v>2834</v>
      </c>
      <c r="B3591" s="1310"/>
      <c r="C3591" s="1310"/>
      <c r="D3591" s="1310"/>
      <c r="E3591" s="1310"/>
      <c r="F3591" s="1310"/>
      <c r="G3591" s="1310"/>
      <c r="H3591" s="1310"/>
      <c r="I3591" s="1310"/>
      <c r="J3591" s="1310"/>
      <c r="K3591" s="1310"/>
      <c r="L3591" s="1310"/>
      <c r="M3591" s="1310"/>
      <c r="N3591" s="1310"/>
      <c r="O3591" s="1310"/>
      <c r="P3591" s="1310"/>
      <c r="Q3591" s="1310"/>
      <c r="R3591" s="1310"/>
      <c r="S3591" s="1310"/>
      <c r="T3591" s="1310"/>
      <c r="U3591" s="1310"/>
      <c r="V3591" s="1310"/>
      <c r="W3591" s="1310"/>
      <c r="X3591" s="1310"/>
      <c r="Y3591" s="1310"/>
      <c r="Z3591" s="1310"/>
      <c r="AA3591" s="1310"/>
      <c r="AB3591" s="1310"/>
      <c r="AC3591" s="1310"/>
      <c r="AD3591" s="1309"/>
      <c r="AE3591" s="1309"/>
      <c r="AF3591" s="1781" t="s">
        <v>3338</v>
      </c>
      <c r="AG3591" s="1781"/>
      <c r="AH3591" s="1782"/>
    </row>
    <row r="3592" spans="1:34" ht="5.85" customHeight="1">
      <c r="A3592" s="1780"/>
      <c r="B3592" s="1310"/>
      <c r="C3592" s="1310"/>
      <c r="D3592" s="1310"/>
      <c r="E3592" s="1310"/>
      <c r="F3592" s="1310"/>
      <c r="G3592" s="1310"/>
      <c r="H3592" s="1310"/>
      <c r="I3592" s="1310"/>
      <c r="J3592" s="1310"/>
      <c r="K3592" s="1310"/>
      <c r="L3592" s="1310"/>
      <c r="M3592" s="1310"/>
      <c r="N3592" s="1310"/>
      <c r="O3592" s="1310"/>
      <c r="P3592" s="1310"/>
      <c r="Q3592" s="1310"/>
      <c r="R3592" s="1310"/>
      <c r="S3592" s="1310"/>
      <c r="T3592" s="1310"/>
      <c r="U3592" s="1310"/>
      <c r="V3592" s="1310"/>
      <c r="W3592" s="1310"/>
      <c r="X3592" s="1310"/>
      <c r="Y3592" s="1310"/>
      <c r="Z3592" s="1310"/>
      <c r="AA3592" s="1310"/>
      <c r="AB3592" s="1310"/>
      <c r="AC3592" s="1310"/>
      <c r="AD3592" s="1311"/>
      <c r="AE3592" s="1311"/>
      <c r="AF3592" s="1311"/>
      <c r="AG3592" s="1311"/>
      <c r="AH3592" s="1782"/>
    </row>
    <row r="3593" spans="1:34" ht="11.65" customHeight="1">
      <c r="A3593" s="1783" t="s">
        <v>2836</v>
      </c>
      <c r="B3593" s="1784"/>
      <c r="C3593" s="1784"/>
      <c r="D3593" s="1784"/>
      <c r="E3593" s="1784"/>
      <c r="F3593" s="1784"/>
      <c r="G3593" s="1784"/>
      <c r="H3593" s="1784"/>
      <c r="I3593" s="1784"/>
      <c r="J3593" s="1784"/>
      <c r="K3593" s="1784"/>
      <c r="L3593" s="1784"/>
      <c r="M3593" s="1784"/>
      <c r="N3593" s="1784"/>
      <c r="O3593" s="1784"/>
      <c r="P3593" s="1784"/>
      <c r="Q3593" s="1784"/>
      <c r="R3593" s="1784"/>
      <c r="S3593" s="1784"/>
      <c r="T3593" s="1784"/>
      <c r="U3593" s="1784"/>
      <c r="V3593" s="1784"/>
      <c r="W3593" s="1784"/>
      <c r="X3593" s="1784"/>
      <c r="Y3593" s="1784"/>
      <c r="Z3593" s="1784"/>
      <c r="AA3593" s="1784"/>
      <c r="AB3593" s="1784"/>
      <c r="AC3593" s="1784"/>
      <c r="AD3593" s="1311"/>
      <c r="AE3593" s="1311"/>
      <c r="AF3593" s="1311"/>
      <c r="AG3593" s="1311"/>
      <c r="AH3593" s="1782"/>
    </row>
    <row r="3594" spans="1:34" ht="22.5" customHeight="1">
      <c r="A3594" s="1785" t="s">
        <v>2837</v>
      </c>
      <c r="B3594" s="1786"/>
      <c r="C3594" s="1786"/>
      <c r="D3594" s="1786"/>
      <c r="E3594" s="1786"/>
      <c r="F3594" s="1786"/>
      <c r="G3594" s="1786"/>
      <c r="H3594" s="1786"/>
      <c r="I3594" s="1786"/>
      <c r="J3594" s="1786"/>
      <c r="K3594" s="1786"/>
      <c r="L3594" s="1786"/>
      <c r="M3594" s="1786"/>
      <c r="N3594" s="1786"/>
      <c r="O3594" s="1786"/>
      <c r="P3594" s="1786"/>
      <c r="Q3594" s="1786"/>
      <c r="R3594" s="1786"/>
      <c r="S3594" s="1786"/>
      <c r="T3594" s="1786"/>
      <c r="U3594" s="1786"/>
      <c r="V3594" s="1786"/>
      <c r="W3594" s="1786"/>
      <c r="X3594" s="1786"/>
      <c r="Y3594" s="1786"/>
      <c r="Z3594" s="1786"/>
      <c r="AA3594" s="1786"/>
      <c r="AB3594" s="1786"/>
      <c r="AC3594" s="1786"/>
      <c r="AD3594" s="1311"/>
      <c r="AE3594" s="1311"/>
      <c r="AF3594" s="1311"/>
      <c r="AG3594" s="1311"/>
      <c r="AH3594" s="1782"/>
    </row>
    <row r="3595" spans="1:34" ht="5.85" customHeight="1">
      <c r="A3595" s="1787" t="s">
        <v>2838</v>
      </c>
      <c r="B3595" s="1788"/>
      <c r="C3595" s="1788"/>
      <c r="D3595" s="1788"/>
      <c r="E3595" s="1788"/>
      <c r="F3595" s="1788"/>
      <c r="G3595" s="1788"/>
      <c r="H3595" s="1788"/>
      <c r="I3595" s="1788"/>
      <c r="J3595" s="1788"/>
      <c r="K3595" s="1788"/>
      <c r="L3595" s="1788"/>
      <c r="M3595" s="1788"/>
      <c r="N3595" s="1788"/>
      <c r="O3595" s="1788"/>
      <c r="P3595" s="1788"/>
      <c r="Q3595" s="1788"/>
      <c r="R3595" s="1788"/>
      <c r="S3595" s="1788"/>
      <c r="T3595" s="1788"/>
      <c r="U3595" s="1788"/>
      <c r="V3595" s="1788"/>
      <c r="W3595" s="1788"/>
      <c r="X3595" s="1788"/>
      <c r="Y3595" s="1788"/>
      <c r="Z3595" s="1788"/>
      <c r="AA3595" s="1788"/>
      <c r="AB3595" s="1788"/>
      <c r="AC3595" s="1788"/>
      <c r="AD3595" s="1311"/>
      <c r="AE3595" s="1311"/>
      <c r="AF3595" s="1311"/>
      <c r="AG3595" s="1311"/>
      <c r="AH3595" s="1782"/>
    </row>
    <row r="3596" spans="1:34" ht="5.85" customHeight="1">
      <c r="A3596" s="1787"/>
      <c r="B3596" s="1788"/>
      <c r="C3596" s="1788"/>
      <c r="D3596" s="1788"/>
      <c r="E3596" s="1788"/>
      <c r="F3596" s="1788"/>
      <c r="G3596" s="1788"/>
      <c r="H3596" s="1788"/>
      <c r="I3596" s="1788"/>
      <c r="J3596" s="1788"/>
      <c r="K3596" s="1788"/>
      <c r="L3596" s="1788"/>
      <c r="M3596" s="1788"/>
      <c r="N3596" s="1788"/>
      <c r="O3596" s="1788"/>
      <c r="P3596" s="1788"/>
      <c r="Q3596" s="1788"/>
      <c r="R3596" s="1788"/>
      <c r="S3596" s="1788"/>
      <c r="T3596" s="1788"/>
      <c r="U3596" s="1788"/>
      <c r="V3596" s="1788"/>
      <c r="W3596" s="1788"/>
      <c r="X3596" s="1788"/>
      <c r="Y3596" s="1788"/>
      <c r="Z3596" s="1788"/>
      <c r="AA3596" s="1788"/>
      <c r="AB3596" s="1788"/>
      <c r="AC3596" s="1788"/>
      <c r="AD3596" s="1782"/>
      <c r="AE3596" s="1309"/>
      <c r="AF3596" s="1309"/>
      <c r="AG3596" s="1309"/>
      <c r="AH3596" s="1782"/>
    </row>
    <row r="3597" spans="1:34" ht="10.9" customHeight="1">
      <c r="A3597" s="1787" t="s">
        <v>2839</v>
      </c>
      <c r="B3597" s="1788"/>
      <c r="C3597" s="1788"/>
      <c r="D3597" s="1788"/>
      <c r="E3597" s="1788"/>
      <c r="F3597" s="1788"/>
      <c r="G3597" s="1788"/>
      <c r="H3597" s="1788"/>
      <c r="I3597" s="1788"/>
      <c r="J3597" s="1788"/>
      <c r="K3597" s="1788"/>
      <c r="L3597" s="1788"/>
      <c r="M3597" s="1788"/>
      <c r="N3597" s="1788"/>
      <c r="O3597" s="1788"/>
      <c r="P3597" s="1788"/>
      <c r="Q3597" s="1788"/>
      <c r="R3597" s="1788"/>
      <c r="S3597" s="1788"/>
      <c r="T3597" s="1788"/>
      <c r="U3597" s="1788"/>
      <c r="V3597" s="1788"/>
      <c r="W3597" s="1788"/>
      <c r="X3597" s="1788"/>
      <c r="Y3597" s="1788"/>
      <c r="Z3597" s="1788"/>
      <c r="AA3597" s="1788"/>
      <c r="AB3597" s="1788"/>
      <c r="AC3597" s="1788"/>
      <c r="AD3597" s="1818" t="s">
        <v>2840</v>
      </c>
      <c r="AE3597" s="1818"/>
      <c r="AF3597" s="1206">
        <v>21.23</v>
      </c>
      <c r="AG3597" s="1207" t="s">
        <v>5</v>
      </c>
      <c r="AH3597" s="1800"/>
    </row>
    <row r="3598" spans="1:34" ht="11.65" customHeight="1">
      <c r="A3598" s="1819" t="s">
        <v>2841</v>
      </c>
      <c r="B3598" s="1820"/>
      <c r="C3598" s="1820"/>
      <c r="D3598" s="1820"/>
      <c r="E3598" s="1820"/>
      <c r="F3598" s="1820"/>
      <c r="G3598" s="1820"/>
      <c r="H3598" s="1820"/>
      <c r="I3598" s="1820"/>
      <c r="J3598" s="1820"/>
      <c r="K3598" s="1820"/>
      <c r="L3598" s="1820"/>
      <c r="M3598" s="1820"/>
      <c r="N3598" s="1820"/>
      <c r="O3598" s="1820"/>
      <c r="P3598" s="1820"/>
      <c r="Q3598" s="1820"/>
      <c r="R3598" s="1820"/>
      <c r="S3598" s="1820"/>
      <c r="T3598" s="1820"/>
      <c r="U3598" s="1820"/>
      <c r="V3598" s="1820"/>
      <c r="W3598" s="1820"/>
      <c r="X3598" s="1820"/>
      <c r="Y3598" s="1820"/>
      <c r="Z3598" s="1820"/>
      <c r="AA3598" s="1820"/>
      <c r="AB3598" s="1820"/>
      <c r="AC3598" s="1820"/>
      <c r="AD3598" s="1821" t="s">
        <v>2842</v>
      </c>
      <c r="AE3598" s="1821"/>
      <c r="AF3598" s="1210">
        <v>15</v>
      </c>
      <c r="AG3598" s="1211" t="s">
        <v>5</v>
      </c>
      <c r="AH3598" s="1800"/>
    </row>
    <row r="3599" spans="1:34" ht="17.45" customHeight="1">
      <c r="A3599" s="1822" t="s">
        <v>2843</v>
      </c>
      <c r="B3599" s="1802"/>
      <c r="C3599" s="1802"/>
      <c r="D3599" s="1778"/>
      <c r="E3599" s="1823" t="s">
        <v>2771</v>
      </c>
      <c r="F3599" s="1823"/>
      <c r="G3599" s="1823"/>
      <c r="H3599" s="1823"/>
      <c r="I3599" s="1823"/>
      <c r="J3599" s="1823"/>
      <c r="K3599" s="1823"/>
      <c r="L3599" s="1823"/>
      <c r="M3599" s="1823"/>
      <c r="N3599" s="1823"/>
      <c r="O3599" s="1823"/>
      <c r="P3599" s="1823"/>
      <c r="Q3599" s="1823"/>
      <c r="R3599" s="1823"/>
      <c r="S3599" s="1823"/>
      <c r="T3599" s="1823"/>
      <c r="U3599" s="1823"/>
      <c r="V3599" s="1823"/>
      <c r="W3599" s="1823"/>
      <c r="X3599" s="1823"/>
      <c r="Y3599" s="1823"/>
      <c r="Z3599" s="1823"/>
      <c r="AA3599" s="1823"/>
      <c r="AB3599" s="1823"/>
      <c r="AC3599" s="1823"/>
      <c r="AD3599" s="1823"/>
      <c r="AE3599" s="1823"/>
      <c r="AF3599" s="1823"/>
      <c r="AG3599" s="1823"/>
      <c r="AH3599" s="1779"/>
    </row>
    <row r="3600" spans="1:34" ht="16.7" customHeight="1">
      <c r="A3600" s="1824" t="s">
        <v>2844</v>
      </c>
      <c r="B3600" s="1816"/>
      <c r="C3600" s="1816"/>
      <c r="D3600" s="1309"/>
      <c r="E3600" s="1815" t="s">
        <v>340</v>
      </c>
      <c r="F3600" s="1815"/>
      <c r="G3600" s="1111"/>
      <c r="H3600" s="1796" t="s">
        <v>2845</v>
      </c>
      <c r="I3600" s="1796"/>
      <c r="J3600" s="1796" t="s">
        <v>495</v>
      </c>
      <c r="K3600" s="1796"/>
      <c r="L3600" s="1309"/>
      <c r="M3600" s="1309"/>
      <c r="N3600" s="1816" t="s">
        <v>2846</v>
      </c>
      <c r="O3600" s="1816"/>
      <c r="P3600" s="1816"/>
      <c r="Q3600" s="1816"/>
      <c r="R3600" s="1817">
        <v>1</v>
      </c>
      <c r="S3600" s="1817"/>
      <c r="T3600" s="1817"/>
      <c r="U3600" s="1817"/>
      <c r="V3600" s="1309"/>
      <c r="W3600" s="1309"/>
      <c r="X3600" s="1309"/>
      <c r="Y3600" s="1796" t="s">
        <v>2847</v>
      </c>
      <c r="Z3600" s="1796"/>
      <c r="AA3600" s="1796"/>
      <c r="AB3600" s="1796"/>
      <c r="AC3600" s="1796"/>
      <c r="AD3600" s="1796"/>
      <c r="AE3600" s="1796"/>
      <c r="AF3600" s="1797" t="s">
        <v>2848</v>
      </c>
      <c r="AG3600" s="1797"/>
      <c r="AH3600" s="1782"/>
    </row>
    <row r="3601" spans="1:34" ht="5.85" customHeight="1">
      <c r="A3601" s="1798"/>
      <c r="B3601" s="1799"/>
      <c r="C3601" s="1799"/>
      <c r="D3601" s="1799"/>
      <c r="E3601" s="1799"/>
      <c r="F3601" s="1799"/>
      <c r="G3601" s="1799"/>
      <c r="H3601" s="1799"/>
      <c r="I3601" s="1799"/>
      <c r="J3601" s="1799"/>
      <c r="K3601" s="1799"/>
      <c r="L3601" s="1799"/>
      <c r="M3601" s="1799"/>
      <c r="N3601" s="1799"/>
      <c r="O3601" s="1799"/>
      <c r="P3601" s="1799"/>
      <c r="Q3601" s="1799"/>
      <c r="R3601" s="1799"/>
      <c r="S3601" s="1799"/>
      <c r="T3601" s="1799"/>
      <c r="U3601" s="1799"/>
      <c r="V3601" s="1799"/>
      <c r="W3601" s="1799"/>
      <c r="X3601" s="1799"/>
      <c r="Y3601" s="1799"/>
      <c r="Z3601" s="1799"/>
      <c r="AA3601" s="1799"/>
      <c r="AB3601" s="1799"/>
      <c r="AC3601" s="1799"/>
      <c r="AD3601" s="1799"/>
      <c r="AE3601" s="1799"/>
      <c r="AF3601" s="1799"/>
      <c r="AG3601" s="1799"/>
      <c r="AH3601" s="1800"/>
    </row>
    <row r="3602" spans="1:34" ht="17.45" customHeight="1">
      <c r="A3602" s="1801" t="s">
        <v>2849</v>
      </c>
      <c r="B3602" s="1802"/>
      <c r="C3602" s="1802"/>
      <c r="D3602" s="1802"/>
      <c r="E3602" s="1802"/>
      <c r="F3602" s="1802"/>
      <c r="G3602" s="1802"/>
      <c r="H3602" s="1802"/>
      <c r="I3602" s="1802"/>
      <c r="J3602" s="1803"/>
      <c r="K3602" s="1789" t="s">
        <v>2850</v>
      </c>
      <c r="L3602" s="1807"/>
      <c r="M3602" s="1789" t="s">
        <v>2851</v>
      </c>
      <c r="N3602" s="1790"/>
      <c r="O3602" s="1790"/>
      <c r="P3602" s="1790"/>
      <c r="Q3602" s="1790"/>
      <c r="R3602" s="1790"/>
      <c r="S3602" s="1790"/>
      <c r="T3602" s="1791"/>
      <c r="U3602" s="1789" t="s">
        <v>2852</v>
      </c>
      <c r="V3602" s="1790"/>
      <c r="W3602" s="1790"/>
      <c r="X3602" s="1790"/>
      <c r="Y3602" s="1790"/>
      <c r="Z3602" s="1790"/>
      <c r="AA3602" s="1790"/>
      <c r="AB3602" s="1790"/>
      <c r="AC3602" s="1790"/>
      <c r="AD3602" s="1791"/>
      <c r="AE3602" s="1810" t="s">
        <v>2853</v>
      </c>
      <c r="AF3602" s="1811"/>
      <c r="AG3602" s="1811"/>
      <c r="AH3602" s="1814"/>
    </row>
    <row r="3603" spans="1:34" ht="17.45" customHeight="1">
      <c r="A3603" s="1804"/>
      <c r="B3603" s="1805"/>
      <c r="C3603" s="1805"/>
      <c r="D3603" s="1805"/>
      <c r="E3603" s="1805"/>
      <c r="F3603" s="1805"/>
      <c r="G3603" s="1805"/>
      <c r="H3603" s="1805"/>
      <c r="I3603" s="1805"/>
      <c r="J3603" s="1806"/>
      <c r="K3603" s="1808"/>
      <c r="L3603" s="1809"/>
      <c r="M3603" s="1789" t="s">
        <v>2854</v>
      </c>
      <c r="N3603" s="1790"/>
      <c r="O3603" s="1790"/>
      <c r="P3603" s="1791"/>
      <c r="Q3603" s="1789" t="s">
        <v>2855</v>
      </c>
      <c r="R3603" s="1790"/>
      <c r="S3603" s="1790"/>
      <c r="T3603" s="1791"/>
      <c r="U3603" s="1789" t="s">
        <v>2854</v>
      </c>
      <c r="V3603" s="1790"/>
      <c r="W3603" s="1790"/>
      <c r="X3603" s="1790"/>
      <c r="Y3603" s="1790"/>
      <c r="Z3603" s="1791"/>
      <c r="AA3603" s="1789" t="s">
        <v>2855</v>
      </c>
      <c r="AB3603" s="1790"/>
      <c r="AC3603" s="1790"/>
      <c r="AD3603" s="1791"/>
      <c r="AE3603" s="1812"/>
      <c r="AF3603" s="1813"/>
      <c r="AG3603" s="1813"/>
      <c r="AH3603" s="1800"/>
    </row>
    <row r="3604" spans="1:34" ht="16.7" customHeight="1">
      <c r="A3604" s="1792"/>
      <c r="B3604" s="1793"/>
      <c r="C3604" s="1793"/>
      <c r="D3604" s="1793"/>
      <c r="E3604" s="1793"/>
      <c r="F3604" s="1793"/>
      <c r="G3604" s="1793"/>
      <c r="H3604" s="1793"/>
      <c r="I3604" s="1793"/>
      <c r="J3604" s="1793"/>
      <c r="K3604" s="1794" t="s">
        <v>2856</v>
      </c>
      <c r="L3604" s="1794"/>
      <c r="M3604" s="1794"/>
      <c r="N3604" s="1794"/>
      <c r="O3604" s="1794"/>
      <c r="P3604" s="1794"/>
      <c r="Q3604" s="1794"/>
      <c r="R3604" s="1794"/>
      <c r="S3604" s="1794"/>
      <c r="T3604" s="1794"/>
      <c r="U3604" s="1794"/>
      <c r="V3604" s="1794"/>
      <c r="W3604" s="1794"/>
      <c r="X3604" s="1794"/>
      <c r="Y3604" s="1794"/>
      <c r="Z3604" s="1794"/>
      <c r="AA3604" s="1795">
        <v>0</v>
      </c>
      <c r="AB3604" s="1795"/>
      <c r="AC3604" s="1795"/>
      <c r="AD3604" s="1795"/>
      <c r="AE3604" s="1795"/>
      <c r="AF3604" s="1795"/>
      <c r="AG3604" s="1795"/>
      <c r="AH3604" s="1213"/>
    </row>
    <row r="3605" spans="1:34" ht="17.45" customHeight="1">
      <c r="A3605" s="1801" t="s">
        <v>2857</v>
      </c>
      <c r="B3605" s="1825"/>
      <c r="C3605" s="1825"/>
      <c r="D3605" s="1825"/>
      <c r="E3605" s="1825"/>
      <c r="F3605" s="1825"/>
      <c r="G3605" s="1825"/>
      <c r="H3605" s="1825"/>
      <c r="I3605" s="1825"/>
      <c r="J3605" s="1825"/>
      <c r="K3605" s="1825"/>
      <c r="L3605" s="1825"/>
      <c r="M3605" s="1825"/>
      <c r="N3605" s="1826"/>
      <c r="O3605" s="1789" t="s">
        <v>2858</v>
      </c>
      <c r="P3605" s="1790"/>
      <c r="Q3605" s="1790"/>
      <c r="R3605" s="1790"/>
      <c r="S3605" s="1791"/>
      <c r="T3605" s="1827" t="s">
        <v>2850</v>
      </c>
      <c r="U3605" s="1790"/>
      <c r="V3605" s="1790"/>
      <c r="W3605" s="1213"/>
      <c r="X3605" s="1789" t="s">
        <v>2859</v>
      </c>
      <c r="Y3605" s="1790"/>
      <c r="Z3605" s="1790"/>
      <c r="AA3605" s="1790"/>
      <c r="AB3605" s="1790"/>
      <c r="AC3605" s="1790"/>
      <c r="AD3605" s="1791"/>
      <c r="AE3605" s="1810" t="s">
        <v>2853</v>
      </c>
      <c r="AF3605" s="1828"/>
      <c r="AG3605" s="1828"/>
      <c r="AH3605" s="1213"/>
    </row>
    <row r="3606" spans="1:34" ht="16.7" customHeight="1">
      <c r="A3606" s="1215"/>
      <c r="B3606" s="1216" t="s">
        <v>1021</v>
      </c>
      <c r="C3606" s="1829" t="s">
        <v>1022</v>
      </c>
      <c r="D3606" s="1830"/>
      <c r="E3606" s="1830"/>
      <c r="F3606" s="1830"/>
      <c r="G3606" s="1830"/>
      <c r="H3606" s="1830"/>
      <c r="I3606" s="1830"/>
      <c r="J3606" s="1830"/>
      <c r="K3606" s="1830"/>
      <c r="L3606" s="1830"/>
      <c r="M3606" s="1830"/>
      <c r="N3606" s="1829"/>
      <c r="O3606" s="1831">
        <v>0</v>
      </c>
      <c r="P3606" s="1832"/>
      <c r="Q3606" s="1832"/>
      <c r="R3606" s="1832"/>
      <c r="S3606" s="1833"/>
      <c r="T3606" s="1858">
        <v>0.05</v>
      </c>
      <c r="U3606" s="1832"/>
      <c r="V3606" s="1832"/>
      <c r="W3606" s="1217"/>
      <c r="X3606" s="1859">
        <v>32.884700000000002</v>
      </c>
      <c r="Y3606" s="1860"/>
      <c r="Z3606" s="1860"/>
      <c r="AA3606" s="1860"/>
      <c r="AB3606" s="1860"/>
      <c r="AC3606" s="1860"/>
      <c r="AD3606" s="1861"/>
      <c r="AE3606" s="1839">
        <v>1.6442000000000001</v>
      </c>
      <c r="AF3606" s="1795"/>
      <c r="AG3606" s="1795"/>
      <c r="AH3606" s="1217"/>
    </row>
    <row r="3607" spans="1:34" ht="17.45" customHeight="1">
      <c r="A3607" s="1792"/>
      <c r="B3607" s="1778"/>
      <c r="C3607" s="1778"/>
      <c r="D3607" s="1778"/>
      <c r="E3607" s="1778"/>
      <c r="F3607" s="1778"/>
      <c r="G3607" s="1778"/>
      <c r="H3607" s="1778"/>
      <c r="I3607" s="1846" t="s">
        <v>2860</v>
      </c>
      <c r="J3607" s="1846"/>
      <c r="K3607" s="1846"/>
      <c r="L3607" s="1846"/>
      <c r="M3607" s="1846"/>
      <c r="N3607" s="1846"/>
      <c r="O3607" s="1846"/>
      <c r="P3607" s="1846"/>
      <c r="Q3607" s="1846"/>
      <c r="R3607" s="1846"/>
      <c r="S3607" s="1846"/>
      <c r="T3607" s="1846"/>
      <c r="U3607" s="1846"/>
      <c r="V3607" s="1846"/>
      <c r="W3607" s="1846"/>
      <c r="X3607" s="1846"/>
      <c r="Y3607" s="1846"/>
      <c r="Z3607" s="1793"/>
      <c r="AA3607" s="1847">
        <v>1.6442000000000001</v>
      </c>
      <c r="AB3607" s="1847"/>
      <c r="AC3607" s="1847"/>
      <c r="AD3607" s="1847"/>
      <c r="AE3607" s="1847"/>
      <c r="AF3607" s="1847"/>
      <c r="AG3607" s="1847"/>
      <c r="AH3607" s="1814"/>
    </row>
    <row r="3608" spans="1:34" ht="17.45" customHeight="1">
      <c r="A3608" s="1844"/>
      <c r="B3608" s="1309"/>
      <c r="C3608" s="1309"/>
      <c r="D3608" s="1309"/>
      <c r="E3608" s="1309"/>
      <c r="F3608" s="1309"/>
      <c r="G3608" s="1309"/>
      <c r="H3608" s="1309"/>
      <c r="I3608" s="1840" t="s">
        <v>2861</v>
      </c>
      <c r="J3608" s="1840"/>
      <c r="K3608" s="1840"/>
      <c r="L3608" s="1840"/>
      <c r="M3608" s="1840"/>
      <c r="N3608" s="1840"/>
      <c r="O3608" s="1840"/>
      <c r="P3608" s="1840"/>
      <c r="Q3608" s="1840"/>
      <c r="R3608" s="1840"/>
      <c r="S3608" s="1840"/>
      <c r="T3608" s="1840"/>
      <c r="U3608" s="1840"/>
      <c r="V3608" s="1840"/>
      <c r="W3608" s="1840"/>
      <c r="X3608" s="1840"/>
      <c r="Y3608" s="1840"/>
      <c r="Z3608" s="1309"/>
      <c r="AA3608" s="1841">
        <v>1.6442000000000001</v>
      </c>
      <c r="AB3608" s="1841"/>
      <c r="AC3608" s="1841"/>
      <c r="AD3608" s="1841"/>
      <c r="AE3608" s="1841"/>
      <c r="AF3608" s="1841"/>
      <c r="AG3608" s="1841"/>
      <c r="AH3608" s="1782"/>
    </row>
    <row r="3609" spans="1:34" ht="16.7" customHeight="1">
      <c r="A3609" s="1844"/>
      <c r="B3609" s="1309"/>
      <c r="C3609" s="1309"/>
      <c r="D3609" s="1309"/>
      <c r="E3609" s="1309"/>
      <c r="F3609" s="1309"/>
      <c r="G3609" s="1309"/>
      <c r="H3609" s="1309"/>
      <c r="I3609" s="1840" t="s">
        <v>2862</v>
      </c>
      <c r="J3609" s="1840"/>
      <c r="K3609" s="1840"/>
      <c r="L3609" s="1840"/>
      <c r="M3609" s="1840"/>
      <c r="N3609" s="1840"/>
      <c r="O3609" s="1840"/>
      <c r="P3609" s="1840"/>
      <c r="Q3609" s="1840"/>
      <c r="R3609" s="1840"/>
      <c r="S3609" s="1840"/>
      <c r="T3609" s="1840"/>
      <c r="U3609" s="1840"/>
      <c r="V3609" s="1840"/>
      <c r="W3609" s="1840"/>
      <c r="X3609" s="1840"/>
      <c r="Y3609" s="1840"/>
      <c r="Z3609" s="1309"/>
      <c r="AA3609" s="1841">
        <v>1.6442000000000001</v>
      </c>
      <c r="AB3609" s="1841"/>
      <c r="AC3609" s="1841"/>
      <c r="AD3609" s="1841"/>
      <c r="AE3609" s="1841"/>
      <c r="AF3609" s="1841"/>
      <c r="AG3609" s="1841"/>
      <c r="AH3609" s="1782"/>
    </row>
    <row r="3610" spans="1:34" ht="17.45" customHeight="1">
      <c r="A3610" s="1844"/>
      <c r="B3610" s="1309"/>
      <c r="C3610" s="1309"/>
      <c r="D3610" s="1309"/>
      <c r="E3610" s="1309"/>
      <c r="F3610" s="1309"/>
      <c r="G3610" s="1309"/>
      <c r="H3610" s="1309"/>
      <c r="I3610" s="1840" t="s">
        <v>2863</v>
      </c>
      <c r="J3610" s="1840"/>
      <c r="K3610" s="1840"/>
      <c r="L3610" s="1840"/>
      <c r="M3610" s="1840"/>
      <c r="N3610" s="1840"/>
      <c r="O3610" s="1840"/>
      <c r="P3610" s="1840"/>
      <c r="Q3610" s="1840"/>
      <c r="R3610" s="1840"/>
      <c r="S3610" s="1840"/>
      <c r="T3610" s="1840"/>
      <c r="U3610" s="1840"/>
      <c r="V3610" s="1840"/>
      <c r="W3610" s="1840"/>
      <c r="X3610" s="1840"/>
      <c r="Y3610" s="1840"/>
      <c r="Z3610" s="1309"/>
      <c r="AA3610" s="1841">
        <v>0</v>
      </c>
      <c r="AB3610" s="1841"/>
      <c r="AC3610" s="1841"/>
      <c r="AD3610" s="1841"/>
      <c r="AE3610" s="1841"/>
      <c r="AF3610" s="1841"/>
      <c r="AG3610" s="1841"/>
      <c r="AH3610" s="1782"/>
    </row>
    <row r="3611" spans="1:34" ht="17.45" customHeight="1">
      <c r="A3611" s="1845"/>
      <c r="B3611" s="1799"/>
      <c r="C3611" s="1799"/>
      <c r="D3611" s="1799"/>
      <c r="E3611" s="1799"/>
      <c r="F3611" s="1799"/>
      <c r="G3611" s="1799"/>
      <c r="H3611" s="1799"/>
      <c r="I3611" s="1842" t="s">
        <v>2864</v>
      </c>
      <c r="J3611" s="1842"/>
      <c r="K3611" s="1842"/>
      <c r="L3611" s="1842"/>
      <c r="M3611" s="1842"/>
      <c r="N3611" s="1842"/>
      <c r="O3611" s="1842"/>
      <c r="P3611" s="1842"/>
      <c r="Q3611" s="1842"/>
      <c r="R3611" s="1842"/>
      <c r="S3611" s="1842"/>
      <c r="T3611" s="1842"/>
      <c r="U3611" s="1842"/>
      <c r="V3611" s="1842"/>
      <c r="W3611" s="1842"/>
      <c r="X3611" s="1842"/>
      <c r="Y3611" s="1842"/>
      <c r="Z3611" s="1799"/>
      <c r="AA3611" s="1843">
        <v>0</v>
      </c>
      <c r="AB3611" s="1843"/>
      <c r="AC3611" s="1843"/>
      <c r="AD3611" s="1843"/>
      <c r="AE3611" s="1843"/>
      <c r="AF3611" s="1843"/>
      <c r="AG3611" s="1843"/>
      <c r="AH3611" s="1800"/>
    </row>
    <row r="3612" spans="1:34" ht="16.7" customHeight="1">
      <c r="A3612" s="1801" t="s">
        <v>2865</v>
      </c>
      <c r="B3612" s="1825"/>
      <c r="C3612" s="1825"/>
      <c r="D3612" s="1825"/>
      <c r="E3612" s="1825"/>
      <c r="F3612" s="1825"/>
      <c r="G3612" s="1825"/>
      <c r="H3612" s="1825"/>
      <c r="I3612" s="1825"/>
      <c r="J3612" s="1825"/>
      <c r="K3612" s="1825"/>
      <c r="L3612" s="1825"/>
      <c r="M3612" s="1825"/>
      <c r="N3612" s="1826"/>
      <c r="O3612" s="1789" t="s">
        <v>2850</v>
      </c>
      <c r="P3612" s="1790"/>
      <c r="Q3612" s="1790"/>
      <c r="R3612" s="1790"/>
      <c r="S3612" s="1791"/>
      <c r="T3612" s="1827" t="s">
        <v>754</v>
      </c>
      <c r="U3612" s="1790"/>
      <c r="V3612" s="1790"/>
      <c r="W3612" s="1213"/>
      <c r="X3612" s="1789" t="s">
        <v>2866</v>
      </c>
      <c r="Y3612" s="1790"/>
      <c r="Z3612" s="1790"/>
      <c r="AA3612" s="1790"/>
      <c r="AB3612" s="1790"/>
      <c r="AC3612" s="1790"/>
      <c r="AD3612" s="1791"/>
      <c r="AE3612" s="1810" t="s">
        <v>2867</v>
      </c>
      <c r="AF3612" s="1828"/>
      <c r="AG3612" s="1828"/>
      <c r="AH3612" s="1213"/>
    </row>
    <row r="3613" spans="1:34" ht="17.45" customHeight="1">
      <c r="A3613" s="1215"/>
      <c r="B3613" s="1216" t="s">
        <v>1249</v>
      </c>
      <c r="C3613" s="1829" t="s">
        <v>3339</v>
      </c>
      <c r="D3613" s="1830"/>
      <c r="E3613" s="1830"/>
      <c r="F3613" s="1830"/>
      <c r="G3613" s="1830"/>
      <c r="H3613" s="1830"/>
      <c r="I3613" s="1830"/>
      <c r="J3613" s="1830"/>
      <c r="K3613" s="1830"/>
      <c r="L3613" s="1830"/>
      <c r="M3613" s="1830"/>
      <c r="N3613" s="1829"/>
      <c r="O3613" s="1831">
        <v>1</v>
      </c>
      <c r="P3613" s="1832"/>
      <c r="Q3613" s="1832"/>
      <c r="R3613" s="1832"/>
      <c r="S3613" s="1833"/>
      <c r="T3613" s="1834" t="s">
        <v>495</v>
      </c>
      <c r="U3613" s="1835"/>
      <c r="V3613" s="1835"/>
      <c r="W3613" s="1217"/>
      <c r="X3613" s="1836">
        <v>10.73</v>
      </c>
      <c r="Y3613" s="1837"/>
      <c r="Z3613" s="1837"/>
      <c r="AA3613" s="1837"/>
      <c r="AB3613" s="1837"/>
      <c r="AC3613" s="1837"/>
      <c r="AD3613" s="1838"/>
      <c r="AE3613" s="1839">
        <v>10.73</v>
      </c>
      <c r="AF3613" s="1795"/>
      <c r="AG3613" s="1795"/>
      <c r="AH3613" s="1217"/>
    </row>
    <row r="3614" spans="1:34" ht="16.7" customHeight="1">
      <c r="A3614" s="1792"/>
      <c r="B3614" s="1793"/>
      <c r="C3614" s="1793"/>
      <c r="D3614" s="1793"/>
      <c r="E3614" s="1793"/>
      <c r="F3614" s="1793"/>
      <c r="G3614" s="1793"/>
      <c r="H3614" s="1793"/>
      <c r="I3614" s="1794" t="s">
        <v>2869</v>
      </c>
      <c r="J3614" s="1794"/>
      <c r="K3614" s="1794"/>
      <c r="L3614" s="1794"/>
      <c r="M3614" s="1794"/>
      <c r="N3614" s="1794"/>
      <c r="O3614" s="1794"/>
      <c r="P3614" s="1794"/>
      <c r="Q3614" s="1794"/>
      <c r="R3614" s="1794"/>
      <c r="S3614" s="1794"/>
      <c r="T3614" s="1794"/>
      <c r="U3614" s="1794"/>
      <c r="V3614" s="1794"/>
      <c r="W3614" s="1794"/>
      <c r="X3614" s="1794"/>
      <c r="Y3614" s="1794"/>
      <c r="Z3614" s="1214"/>
      <c r="AA3614" s="1795">
        <v>10.73</v>
      </c>
      <c r="AB3614" s="1795"/>
      <c r="AC3614" s="1795"/>
      <c r="AD3614" s="1795"/>
      <c r="AE3614" s="1795"/>
      <c r="AF3614" s="1795"/>
      <c r="AG3614" s="1795"/>
      <c r="AH3614" s="1213"/>
    </row>
    <row r="3615" spans="1:34" ht="17.45" customHeight="1">
      <c r="A3615" s="1801" t="s">
        <v>2870</v>
      </c>
      <c r="B3615" s="1825"/>
      <c r="C3615" s="1825"/>
      <c r="D3615" s="1825"/>
      <c r="E3615" s="1825"/>
      <c r="F3615" s="1825"/>
      <c r="G3615" s="1825"/>
      <c r="H3615" s="1825"/>
      <c r="I3615" s="1825"/>
      <c r="J3615" s="1825"/>
      <c r="K3615" s="1825"/>
      <c r="L3615" s="1825"/>
      <c r="M3615" s="1825"/>
      <c r="N3615" s="1826"/>
      <c r="O3615" s="1789" t="s">
        <v>2850</v>
      </c>
      <c r="P3615" s="1790"/>
      <c r="Q3615" s="1790"/>
      <c r="R3615" s="1790"/>
      <c r="S3615" s="1791"/>
      <c r="T3615" s="1827" t="s">
        <v>754</v>
      </c>
      <c r="U3615" s="1790"/>
      <c r="V3615" s="1790"/>
      <c r="W3615" s="1213"/>
      <c r="X3615" s="1789" t="s">
        <v>2866</v>
      </c>
      <c r="Y3615" s="1790"/>
      <c r="Z3615" s="1790"/>
      <c r="AA3615" s="1790"/>
      <c r="AB3615" s="1790"/>
      <c r="AC3615" s="1790"/>
      <c r="AD3615" s="1791"/>
      <c r="AE3615" s="1810" t="s">
        <v>2867</v>
      </c>
      <c r="AF3615" s="1828"/>
      <c r="AG3615" s="1828"/>
      <c r="AH3615" s="1213"/>
    </row>
    <row r="3616" spans="1:34" ht="17.45" customHeight="1">
      <c r="A3616" s="1792"/>
      <c r="B3616" s="1793"/>
      <c r="C3616" s="1793"/>
      <c r="D3616" s="1793"/>
      <c r="E3616" s="1793"/>
      <c r="F3616" s="1793"/>
      <c r="G3616" s="1793"/>
      <c r="H3616" s="1793"/>
      <c r="I3616" s="1794" t="s">
        <v>2871</v>
      </c>
      <c r="J3616" s="1794"/>
      <c r="K3616" s="1794"/>
      <c r="L3616" s="1794"/>
      <c r="M3616" s="1794"/>
      <c r="N3616" s="1794"/>
      <c r="O3616" s="1794"/>
      <c r="P3616" s="1794"/>
      <c r="Q3616" s="1794"/>
      <c r="R3616" s="1794"/>
      <c r="S3616" s="1794"/>
      <c r="T3616" s="1794"/>
      <c r="U3616" s="1794"/>
      <c r="V3616" s="1794"/>
      <c r="W3616" s="1794"/>
      <c r="X3616" s="1794"/>
      <c r="Y3616" s="1794"/>
      <c r="Z3616" s="1214"/>
      <c r="AA3616" s="1795">
        <v>0</v>
      </c>
      <c r="AB3616" s="1795"/>
      <c r="AC3616" s="1795"/>
      <c r="AD3616" s="1795"/>
      <c r="AE3616" s="1795"/>
      <c r="AF3616" s="1795"/>
      <c r="AG3616" s="1795"/>
      <c r="AH3616" s="1213"/>
    </row>
    <row r="3617" spans="1:34" ht="16.7" customHeight="1">
      <c r="A3617" s="1801" t="s">
        <v>2872</v>
      </c>
      <c r="B3617" s="1825"/>
      <c r="C3617" s="1825"/>
      <c r="D3617" s="1825"/>
      <c r="E3617" s="1825"/>
      <c r="F3617" s="1825"/>
      <c r="G3617" s="1825"/>
      <c r="H3617" s="1825"/>
      <c r="I3617" s="1825"/>
      <c r="J3617" s="1825"/>
      <c r="K3617" s="1825"/>
      <c r="L3617" s="1825"/>
      <c r="M3617" s="1825"/>
      <c r="N3617" s="1826"/>
      <c r="O3617" s="1789" t="s">
        <v>2850</v>
      </c>
      <c r="P3617" s="1790"/>
      <c r="Q3617" s="1790"/>
      <c r="R3617" s="1790"/>
      <c r="S3617" s="1791"/>
      <c r="T3617" s="1827" t="s">
        <v>754</v>
      </c>
      <c r="U3617" s="1790"/>
      <c r="V3617" s="1790"/>
      <c r="W3617" s="1213"/>
      <c r="X3617" s="1789" t="s">
        <v>2866</v>
      </c>
      <c r="Y3617" s="1790"/>
      <c r="Z3617" s="1790"/>
      <c r="AA3617" s="1790"/>
      <c r="AB3617" s="1790"/>
      <c r="AC3617" s="1790"/>
      <c r="AD3617" s="1791"/>
      <c r="AE3617" s="1810" t="s">
        <v>2867</v>
      </c>
      <c r="AF3617" s="1828"/>
      <c r="AG3617" s="1828"/>
      <c r="AH3617" s="1213"/>
    </row>
    <row r="3618" spans="1:34" ht="17.45" customHeight="1">
      <c r="A3618" s="1883" t="s">
        <v>3334</v>
      </c>
      <c r="B3618" s="1884"/>
      <c r="C3618" s="1884"/>
      <c r="D3618" s="1884"/>
      <c r="E3618" s="1884"/>
      <c r="F3618" s="1829" t="s">
        <v>3335</v>
      </c>
      <c r="G3618" s="1830"/>
      <c r="H3618" s="1830"/>
      <c r="I3618" s="1830"/>
      <c r="J3618" s="1830"/>
      <c r="K3618" s="1830"/>
      <c r="L3618" s="1830"/>
      <c r="M3618" s="1830"/>
      <c r="N3618" s="1829"/>
      <c r="O3618" s="1831">
        <v>2.0000000000000001E-4</v>
      </c>
      <c r="P3618" s="1832"/>
      <c r="Q3618" s="1832"/>
      <c r="R3618" s="1832"/>
      <c r="S3618" s="1833"/>
      <c r="T3618" s="1834" t="s">
        <v>109</v>
      </c>
      <c r="U3618" s="1835"/>
      <c r="V3618" s="1835"/>
      <c r="W3618" s="1217"/>
      <c r="X3618" s="1836">
        <v>33.54</v>
      </c>
      <c r="Y3618" s="1837"/>
      <c r="Z3618" s="1837"/>
      <c r="AA3618" s="1837"/>
      <c r="AB3618" s="1837"/>
      <c r="AC3618" s="1837"/>
      <c r="AD3618" s="1838"/>
      <c r="AE3618" s="1839">
        <v>6.7000000000000002E-3</v>
      </c>
      <c r="AF3618" s="1795"/>
      <c r="AG3618" s="1795"/>
      <c r="AH3618" s="1217"/>
    </row>
    <row r="3619" spans="1:34" ht="17.45" customHeight="1">
      <c r="A3619" s="1792"/>
      <c r="B3619" s="1793"/>
      <c r="C3619" s="1793"/>
      <c r="D3619" s="1793"/>
      <c r="E3619" s="1793"/>
      <c r="F3619" s="1793"/>
      <c r="G3619" s="1793"/>
      <c r="H3619" s="1793"/>
      <c r="I3619" s="1793"/>
      <c r="J3619" s="1793"/>
      <c r="K3619" s="1794" t="s">
        <v>2873</v>
      </c>
      <c r="L3619" s="1794"/>
      <c r="M3619" s="1794"/>
      <c r="N3619" s="1794"/>
      <c r="O3619" s="1794"/>
      <c r="P3619" s="1794"/>
      <c r="Q3619" s="1794"/>
      <c r="R3619" s="1794"/>
      <c r="S3619" s="1794"/>
      <c r="T3619" s="1794"/>
      <c r="U3619" s="1794"/>
      <c r="V3619" s="1794"/>
      <c r="W3619" s="1794"/>
      <c r="X3619" s="1794"/>
      <c r="Y3619" s="1794"/>
      <c r="Z3619" s="1794"/>
      <c r="AA3619" s="1794"/>
      <c r="AB3619" s="1214"/>
      <c r="AC3619" s="1795">
        <v>6.7000000000000002E-3</v>
      </c>
      <c r="AD3619" s="1795"/>
      <c r="AE3619" s="1795"/>
      <c r="AF3619" s="1795"/>
      <c r="AG3619" s="1795"/>
      <c r="AH3619" s="1213"/>
    </row>
    <row r="3620" spans="1:34" ht="16.7" customHeight="1">
      <c r="A3620" s="1801" t="s">
        <v>2874</v>
      </c>
      <c r="B3620" s="1825"/>
      <c r="C3620" s="1825"/>
      <c r="D3620" s="1825"/>
      <c r="E3620" s="1825"/>
      <c r="F3620" s="1825"/>
      <c r="G3620" s="1825"/>
      <c r="H3620" s="1825"/>
      <c r="I3620" s="1825"/>
      <c r="J3620" s="1826"/>
      <c r="K3620" s="1789" t="s">
        <v>2850</v>
      </c>
      <c r="L3620" s="1791"/>
      <c r="M3620" s="1855" t="s">
        <v>2875</v>
      </c>
      <c r="N3620" s="1856"/>
      <c r="O3620" s="1857"/>
      <c r="P3620" s="1855" t="s">
        <v>2876</v>
      </c>
      <c r="Q3620" s="1856"/>
      <c r="R3620" s="1857"/>
      <c r="S3620" s="1855" t="s">
        <v>2877</v>
      </c>
      <c r="T3620" s="1857"/>
      <c r="U3620" s="1789" t="s">
        <v>2878</v>
      </c>
      <c r="V3620" s="1790"/>
      <c r="W3620" s="1791"/>
      <c r="X3620" s="1789" t="s">
        <v>2879</v>
      </c>
      <c r="Y3620" s="1790"/>
      <c r="Z3620" s="1790"/>
      <c r="AA3620" s="1790"/>
      <c r="AB3620" s="1791"/>
      <c r="AC3620" s="1789" t="s">
        <v>2880</v>
      </c>
      <c r="AD3620" s="1791"/>
      <c r="AE3620" s="1810" t="s">
        <v>2867</v>
      </c>
      <c r="AF3620" s="1828"/>
      <c r="AG3620" s="1828"/>
      <c r="AH3620" s="1213"/>
    </row>
    <row r="3621" spans="1:34" ht="17.45" customHeight="1">
      <c r="A3621" s="1883" t="s">
        <v>3336</v>
      </c>
      <c r="B3621" s="1884"/>
      <c r="C3621" s="1884"/>
      <c r="D3621" s="1884"/>
      <c r="E3621" s="1884"/>
      <c r="F3621" s="1829" t="s">
        <v>3335</v>
      </c>
      <c r="G3621" s="1830"/>
      <c r="H3621" s="1830"/>
      <c r="I3621" s="1830"/>
      <c r="J3621" s="1829"/>
      <c r="K3621" s="1862">
        <v>2.0000000000000001E-4</v>
      </c>
      <c r="L3621" s="1863"/>
      <c r="M3621" s="1836">
        <v>0</v>
      </c>
      <c r="N3621" s="1837"/>
      <c r="O3621" s="1838"/>
      <c r="P3621" s="1836">
        <v>0</v>
      </c>
      <c r="Q3621" s="1837"/>
      <c r="R3621" s="1838"/>
      <c r="S3621" s="1836">
        <v>2597</v>
      </c>
      <c r="T3621" s="1838"/>
      <c r="U3621" s="1836">
        <v>1.1000000000000001</v>
      </c>
      <c r="V3621" s="1837"/>
      <c r="W3621" s="1838"/>
      <c r="X3621" s="1836">
        <v>0.88</v>
      </c>
      <c r="Y3621" s="1837"/>
      <c r="Z3621" s="1837"/>
      <c r="AA3621" s="1837"/>
      <c r="AB3621" s="1838"/>
      <c r="AC3621" s="1836">
        <v>0.72</v>
      </c>
      <c r="AD3621" s="1838"/>
      <c r="AE3621" s="1839">
        <v>0.374</v>
      </c>
      <c r="AF3621" s="1795"/>
      <c r="AG3621" s="1795"/>
      <c r="AH3621" s="1217"/>
    </row>
    <row r="3622" spans="1:34" ht="16.7" customHeight="1">
      <c r="A3622" s="1853"/>
      <c r="B3622" s="1778"/>
      <c r="C3622" s="1778"/>
      <c r="D3622" s="1778"/>
      <c r="E3622" s="1778"/>
      <c r="F3622" s="1778"/>
      <c r="G3622" s="1778"/>
      <c r="H3622" s="1778"/>
      <c r="I3622" s="1846" t="s">
        <v>2881</v>
      </c>
      <c r="J3622" s="1846"/>
      <c r="K3622" s="1846"/>
      <c r="L3622" s="1846"/>
      <c r="M3622" s="1846"/>
      <c r="N3622" s="1846"/>
      <c r="O3622" s="1846"/>
      <c r="P3622" s="1846"/>
      <c r="Q3622" s="1846"/>
      <c r="R3622" s="1846"/>
      <c r="S3622" s="1846"/>
      <c r="T3622" s="1846"/>
      <c r="U3622" s="1846"/>
      <c r="V3622" s="1846"/>
      <c r="W3622" s="1846"/>
      <c r="X3622" s="1846"/>
      <c r="Y3622" s="1846"/>
      <c r="Z3622" s="1203"/>
      <c r="AA3622" s="1847">
        <v>0.374</v>
      </c>
      <c r="AB3622" s="1847"/>
      <c r="AC3622" s="1847"/>
      <c r="AD3622" s="1847"/>
      <c r="AE3622" s="1847"/>
      <c r="AF3622" s="1847"/>
      <c r="AG3622" s="1847"/>
      <c r="AH3622" s="1204"/>
    </row>
    <row r="3623" spans="1:34" ht="5.85" customHeight="1">
      <c r="A3623" s="1854"/>
      <c r="B3623" s="1309"/>
      <c r="C3623" s="1309"/>
      <c r="D3623" s="1309"/>
      <c r="E3623" s="1309"/>
      <c r="F3623" s="1309"/>
      <c r="G3623" s="1309"/>
      <c r="H3623" s="1309"/>
      <c r="I3623" s="1309"/>
      <c r="J3623" s="1309"/>
      <c r="K3623" s="1309"/>
      <c r="L3623" s="1309"/>
      <c r="M3623" s="1309"/>
      <c r="N3623" s="1309"/>
      <c r="O3623" s="1309"/>
      <c r="P3623" s="1309"/>
      <c r="Q3623" s="1309"/>
      <c r="R3623" s="1309"/>
      <c r="S3623" s="1309"/>
      <c r="T3623" s="1309"/>
      <c r="U3623" s="1309"/>
      <c r="V3623" s="1309"/>
      <c r="W3623" s="1309"/>
      <c r="X3623" s="1309"/>
      <c r="Y3623" s="1309"/>
      <c r="Z3623" s="1309"/>
      <c r="AA3623" s="1309"/>
      <c r="AB3623" s="1309"/>
      <c r="AC3623" s="1309"/>
      <c r="AD3623" s="1309"/>
      <c r="AE3623" s="1309"/>
      <c r="AF3623" s="1309"/>
      <c r="AG3623" s="1309"/>
      <c r="AH3623" s="1782"/>
    </row>
    <row r="3624" spans="1:34" ht="17.45" customHeight="1">
      <c r="A3624" s="1845"/>
      <c r="B3624" s="1799"/>
      <c r="C3624" s="1799"/>
      <c r="D3624" s="1799"/>
      <c r="E3624" s="1799"/>
      <c r="F3624" s="1799"/>
      <c r="G3624" s="1799"/>
      <c r="H3624" s="1799"/>
      <c r="I3624" s="1842" t="s">
        <v>2882</v>
      </c>
      <c r="J3624" s="1842"/>
      <c r="K3624" s="1842"/>
      <c r="L3624" s="1842"/>
      <c r="M3624" s="1842"/>
      <c r="N3624" s="1842"/>
      <c r="O3624" s="1842"/>
      <c r="P3624" s="1842"/>
      <c r="Q3624" s="1842"/>
      <c r="R3624" s="1842"/>
      <c r="S3624" s="1842"/>
      <c r="T3624" s="1842"/>
      <c r="U3624" s="1842"/>
      <c r="V3624" s="1842"/>
      <c r="W3624" s="1842"/>
      <c r="X3624" s="1842"/>
      <c r="Y3624" s="1842"/>
      <c r="Z3624" s="1212"/>
      <c r="AA3624" s="1848">
        <v>12.75</v>
      </c>
      <c r="AB3624" s="1848"/>
      <c r="AC3624" s="1848"/>
      <c r="AD3624" s="1848"/>
      <c r="AE3624" s="1848"/>
      <c r="AF3624" s="1848"/>
      <c r="AG3624" s="1848"/>
      <c r="AH3624" s="1208"/>
    </row>
    <row r="3625" spans="1:34" ht="45.75" customHeight="1">
      <c r="A3625" s="1849" t="s">
        <v>2883</v>
      </c>
      <c r="B3625" s="1850"/>
      <c r="C3625" s="1850"/>
      <c r="D3625" s="1850"/>
      <c r="E3625" s="1851" t="s">
        <v>3337</v>
      </c>
      <c r="F3625" s="1852"/>
      <c r="G3625" s="1852"/>
      <c r="H3625" s="1852"/>
      <c r="I3625" s="1852"/>
      <c r="J3625" s="1852"/>
      <c r="K3625" s="1852"/>
      <c r="L3625" s="1852"/>
      <c r="M3625" s="1852"/>
      <c r="N3625" s="1852"/>
      <c r="O3625" s="1852"/>
      <c r="P3625" s="1852"/>
      <c r="Q3625" s="1852"/>
      <c r="R3625" s="1852"/>
      <c r="S3625" s="1852"/>
      <c r="T3625" s="1852"/>
      <c r="U3625" s="1852"/>
      <c r="V3625" s="1852"/>
      <c r="W3625" s="1852"/>
      <c r="X3625" s="1852"/>
      <c r="Y3625" s="1852"/>
      <c r="Z3625" s="1852"/>
      <c r="AA3625" s="1852"/>
      <c r="AB3625" s="1852"/>
      <c r="AC3625" s="1852"/>
      <c r="AD3625" s="1852"/>
      <c r="AE3625" s="1852"/>
      <c r="AF3625" s="1852"/>
      <c r="AG3625" s="1852"/>
      <c r="AH3625" s="1851"/>
    </row>
    <row r="3626" spans="1:34" ht="116.45" customHeight="1">
      <c r="A3626" s="1218"/>
      <c r="AH3626" s="1219"/>
    </row>
    <row r="3627" spans="1:34" ht="115.7" customHeight="1">
      <c r="A3627" s="1220"/>
      <c r="B3627" s="1221"/>
      <c r="C3627" s="1221"/>
      <c r="D3627" s="1221"/>
      <c r="E3627" s="1221"/>
      <c r="F3627" s="1221"/>
      <c r="G3627" s="1221"/>
      <c r="H3627" s="1221"/>
      <c r="I3627" s="1221"/>
      <c r="J3627" s="1221"/>
      <c r="K3627" s="1221"/>
      <c r="L3627" s="1221"/>
      <c r="M3627" s="1221"/>
      <c r="N3627" s="1221"/>
      <c r="O3627" s="1221"/>
      <c r="P3627" s="1221"/>
      <c r="Q3627" s="1221"/>
      <c r="R3627" s="1221"/>
      <c r="S3627" s="1221"/>
      <c r="T3627" s="1221"/>
      <c r="U3627" s="1221"/>
      <c r="V3627" s="1221"/>
      <c r="W3627" s="1221"/>
      <c r="X3627" s="1221"/>
      <c r="Y3627" s="1221"/>
      <c r="Z3627" s="1221"/>
      <c r="AA3627" s="1221"/>
      <c r="AB3627" s="1221"/>
      <c r="AC3627" s="1221"/>
      <c r="AD3627" s="1221"/>
      <c r="AE3627" s="1221"/>
      <c r="AF3627" s="1221"/>
      <c r="AG3627" s="1221"/>
      <c r="AH3627" s="1222"/>
    </row>
    <row r="3628" spans="1:34" ht="5.85" customHeight="1">
      <c r="A3628" s="1777"/>
      <c r="B3628" s="1778"/>
      <c r="C3628" s="1778"/>
      <c r="D3628" s="1778"/>
      <c r="E3628" s="1778"/>
      <c r="F3628" s="1778"/>
      <c r="G3628" s="1778"/>
      <c r="H3628" s="1778"/>
      <c r="I3628" s="1778"/>
      <c r="J3628" s="1778"/>
      <c r="K3628" s="1778"/>
      <c r="L3628" s="1778"/>
      <c r="M3628" s="1778"/>
      <c r="N3628" s="1778"/>
      <c r="O3628" s="1778"/>
      <c r="P3628" s="1778"/>
      <c r="Q3628" s="1778"/>
      <c r="R3628" s="1778"/>
      <c r="S3628" s="1778"/>
      <c r="T3628" s="1778"/>
      <c r="U3628" s="1778"/>
      <c r="V3628" s="1778"/>
      <c r="W3628" s="1778"/>
      <c r="X3628" s="1778"/>
      <c r="Y3628" s="1778"/>
      <c r="Z3628" s="1778"/>
      <c r="AA3628" s="1778"/>
      <c r="AB3628" s="1778"/>
      <c r="AC3628" s="1778"/>
      <c r="AD3628" s="1778"/>
      <c r="AE3628" s="1778"/>
      <c r="AF3628" s="1778"/>
      <c r="AG3628" s="1778"/>
      <c r="AH3628" s="1779"/>
    </row>
    <row r="3629" spans="1:34" ht="10.9" customHeight="1">
      <c r="A3629" s="1780" t="s">
        <v>2834</v>
      </c>
      <c r="B3629" s="1310"/>
      <c r="C3629" s="1310"/>
      <c r="D3629" s="1310"/>
      <c r="E3629" s="1310"/>
      <c r="F3629" s="1310"/>
      <c r="G3629" s="1310"/>
      <c r="H3629" s="1310"/>
      <c r="I3629" s="1310"/>
      <c r="J3629" s="1310"/>
      <c r="K3629" s="1310"/>
      <c r="L3629" s="1310"/>
      <c r="M3629" s="1310"/>
      <c r="N3629" s="1310"/>
      <c r="O3629" s="1310"/>
      <c r="P3629" s="1310"/>
      <c r="Q3629" s="1310"/>
      <c r="R3629" s="1310"/>
      <c r="S3629" s="1310"/>
      <c r="T3629" s="1310"/>
      <c r="U3629" s="1310"/>
      <c r="V3629" s="1310"/>
      <c r="W3629" s="1310"/>
      <c r="X3629" s="1310"/>
      <c r="Y3629" s="1310"/>
      <c r="Z3629" s="1310"/>
      <c r="AA3629" s="1310"/>
      <c r="AB3629" s="1310"/>
      <c r="AC3629" s="1310"/>
      <c r="AD3629" s="1309"/>
      <c r="AE3629" s="1309"/>
      <c r="AF3629" s="1781" t="s">
        <v>3340</v>
      </c>
      <c r="AG3629" s="1781"/>
      <c r="AH3629" s="1782"/>
    </row>
    <row r="3630" spans="1:34" ht="5.85" customHeight="1">
      <c r="A3630" s="1780"/>
      <c r="B3630" s="1310"/>
      <c r="C3630" s="1310"/>
      <c r="D3630" s="1310"/>
      <c r="E3630" s="1310"/>
      <c r="F3630" s="1310"/>
      <c r="G3630" s="1310"/>
      <c r="H3630" s="1310"/>
      <c r="I3630" s="1310"/>
      <c r="J3630" s="1310"/>
      <c r="K3630" s="1310"/>
      <c r="L3630" s="1310"/>
      <c r="M3630" s="1310"/>
      <c r="N3630" s="1310"/>
      <c r="O3630" s="1310"/>
      <c r="P3630" s="1310"/>
      <c r="Q3630" s="1310"/>
      <c r="R3630" s="1310"/>
      <c r="S3630" s="1310"/>
      <c r="T3630" s="1310"/>
      <c r="U3630" s="1310"/>
      <c r="V3630" s="1310"/>
      <c r="W3630" s="1310"/>
      <c r="X3630" s="1310"/>
      <c r="Y3630" s="1310"/>
      <c r="Z3630" s="1310"/>
      <c r="AA3630" s="1310"/>
      <c r="AB3630" s="1310"/>
      <c r="AC3630" s="1310"/>
      <c r="AD3630" s="1311"/>
      <c r="AE3630" s="1311"/>
      <c r="AF3630" s="1311"/>
      <c r="AG3630" s="1311"/>
      <c r="AH3630" s="1782"/>
    </row>
    <row r="3631" spans="1:34" ht="11.65" customHeight="1">
      <c r="A3631" s="1783" t="s">
        <v>2836</v>
      </c>
      <c r="B3631" s="1784"/>
      <c r="C3631" s="1784"/>
      <c r="D3631" s="1784"/>
      <c r="E3631" s="1784"/>
      <c r="F3631" s="1784"/>
      <c r="G3631" s="1784"/>
      <c r="H3631" s="1784"/>
      <c r="I3631" s="1784"/>
      <c r="J3631" s="1784"/>
      <c r="K3631" s="1784"/>
      <c r="L3631" s="1784"/>
      <c r="M3631" s="1784"/>
      <c r="N3631" s="1784"/>
      <c r="O3631" s="1784"/>
      <c r="P3631" s="1784"/>
      <c r="Q3631" s="1784"/>
      <c r="R3631" s="1784"/>
      <c r="S3631" s="1784"/>
      <c r="T3631" s="1784"/>
      <c r="U3631" s="1784"/>
      <c r="V3631" s="1784"/>
      <c r="W3631" s="1784"/>
      <c r="X3631" s="1784"/>
      <c r="Y3631" s="1784"/>
      <c r="Z3631" s="1784"/>
      <c r="AA3631" s="1784"/>
      <c r="AB3631" s="1784"/>
      <c r="AC3631" s="1784"/>
      <c r="AD3631" s="1311"/>
      <c r="AE3631" s="1311"/>
      <c r="AF3631" s="1311"/>
      <c r="AG3631" s="1311"/>
      <c r="AH3631" s="1782"/>
    </row>
    <row r="3632" spans="1:34" ht="23.25" customHeight="1">
      <c r="A3632" s="1785" t="s">
        <v>2837</v>
      </c>
      <c r="B3632" s="1786"/>
      <c r="C3632" s="1786"/>
      <c r="D3632" s="1786"/>
      <c r="E3632" s="1786"/>
      <c r="F3632" s="1786"/>
      <c r="G3632" s="1786"/>
      <c r="H3632" s="1786"/>
      <c r="I3632" s="1786"/>
      <c r="J3632" s="1786"/>
      <c r="K3632" s="1786"/>
      <c r="L3632" s="1786"/>
      <c r="M3632" s="1786"/>
      <c r="N3632" s="1786"/>
      <c r="O3632" s="1786"/>
      <c r="P3632" s="1786"/>
      <c r="Q3632" s="1786"/>
      <c r="R3632" s="1786"/>
      <c r="S3632" s="1786"/>
      <c r="T3632" s="1786"/>
      <c r="U3632" s="1786"/>
      <c r="V3632" s="1786"/>
      <c r="W3632" s="1786"/>
      <c r="X3632" s="1786"/>
      <c r="Y3632" s="1786"/>
      <c r="Z3632" s="1786"/>
      <c r="AA3632" s="1786"/>
      <c r="AB3632" s="1786"/>
      <c r="AC3632" s="1786"/>
      <c r="AD3632" s="1311"/>
      <c r="AE3632" s="1311"/>
      <c r="AF3632" s="1311"/>
      <c r="AG3632" s="1311"/>
      <c r="AH3632" s="1782"/>
    </row>
    <row r="3633" spans="1:34" ht="5.0999999999999996" customHeight="1">
      <c r="A3633" s="1787" t="s">
        <v>2838</v>
      </c>
      <c r="B3633" s="1788"/>
      <c r="C3633" s="1788"/>
      <c r="D3633" s="1788"/>
      <c r="E3633" s="1788"/>
      <c r="F3633" s="1788"/>
      <c r="G3633" s="1788"/>
      <c r="H3633" s="1788"/>
      <c r="I3633" s="1788"/>
      <c r="J3633" s="1788"/>
      <c r="K3633" s="1788"/>
      <c r="L3633" s="1788"/>
      <c r="M3633" s="1788"/>
      <c r="N3633" s="1788"/>
      <c r="O3633" s="1788"/>
      <c r="P3633" s="1788"/>
      <c r="Q3633" s="1788"/>
      <c r="R3633" s="1788"/>
      <c r="S3633" s="1788"/>
      <c r="T3633" s="1788"/>
      <c r="U3633" s="1788"/>
      <c r="V3633" s="1788"/>
      <c r="W3633" s="1788"/>
      <c r="X3633" s="1788"/>
      <c r="Y3633" s="1788"/>
      <c r="Z3633" s="1788"/>
      <c r="AA3633" s="1788"/>
      <c r="AB3633" s="1788"/>
      <c r="AC3633" s="1788"/>
      <c r="AD3633" s="1311"/>
      <c r="AE3633" s="1311"/>
      <c r="AF3633" s="1311"/>
      <c r="AG3633" s="1311"/>
      <c r="AH3633" s="1782"/>
    </row>
    <row r="3634" spans="1:34" ht="5.85" customHeight="1">
      <c r="A3634" s="1787"/>
      <c r="B3634" s="1788"/>
      <c r="C3634" s="1788"/>
      <c r="D3634" s="1788"/>
      <c r="E3634" s="1788"/>
      <c r="F3634" s="1788"/>
      <c r="G3634" s="1788"/>
      <c r="H3634" s="1788"/>
      <c r="I3634" s="1788"/>
      <c r="J3634" s="1788"/>
      <c r="K3634" s="1788"/>
      <c r="L3634" s="1788"/>
      <c r="M3634" s="1788"/>
      <c r="N3634" s="1788"/>
      <c r="O3634" s="1788"/>
      <c r="P3634" s="1788"/>
      <c r="Q3634" s="1788"/>
      <c r="R3634" s="1788"/>
      <c r="S3634" s="1788"/>
      <c r="T3634" s="1788"/>
      <c r="U3634" s="1788"/>
      <c r="V3634" s="1788"/>
      <c r="W3634" s="1788"/>
      <c r="X3634" s="1788"/>
      <c r="Y3634" s="1788"/>
      <c r="Z3634" s="1788"/>
      <c r="AA3634" s="1788"/>
      <c r="AB3634" s="1788"/>
      <c r="AC3634" s="1788"/>
      <c r="AD3634" s="1782"/>
      <c r="AE3634" s="1309"/>
      <c r="AF3634" s="1309"/>
      <c r="AG3634" s="1309"/>
      <c r="AH3634" s="1782"/>
    </row>
    <row r="3635" spans="1:34" ht="11.65" customHeight="1">
      <c r="A3635" s="1787" t="s">
        <v>2839</v>
      </c>
      <c r="B3635" s="1788"/>
      <c r="C3635" s="1788"/>
      <c r="D3635" s="1788"/>
      <c r="E3635" s="1788"/>
      <c r="F3635" s="1788"/>
      <c r="G3635" s="1788"/>
      <c r="H3635" s="1788"/>
      <c r="I3635" s="1788"/>
      <c r="J3635" s="1788"/>
      <c r="K3635" s="1788"/>
      <c r="L3635" s="1788"/>
      <c r="M3635" s="1788"/>
      <c r="N3635" s="1788"/>
      <c r="O3635" s="1788"/>
      <c r="P3635" s="1788"/>
      <c r="Q3635" s="1788"/>
      <c r="R3635" s="1788"/>
      <c r="S3635" s="1788"/>
      <c r="T3635" s="1788"/>
      <c r="U3635" s="1788"/>
      <c r="V3635" s="1788"/>
      <c r="W3635" s="1788"/>
      <c r="X3635" s="1788"/>
      <c r="Y3635" s="1788"/>
      <c r="Z3635" s="1788"/>
      <c r="AA3635" s="1788"/>
      <c r="AB3635" s="1788"/>
      <c r="AC3635" s="1788"/>
      <c r="AD3635" s="1818" t="s">
        <v>2840</v>
      </c>
      <c r="AE3635" s="1818"/>
      <c r="AF3635" s="1206">
        <v>21.23</v>
      </c>
      <c r="AG3635" s="1207" t="s">
        <v>5</v>
      </c>
      <c r="AH3635" s="1800"/>
    </row>
    <row r="3636" spans="1:34" ht="11.65" customHeight="1">
      <c r="A3636" s="1819" t="s">
        <v>2841</v>
      </c>
      <c r="B3636" s="1820"/>
      <c r="C3636" s="1820"/>
      <c r="D3636" s="1820"/>
      <c r="E3636" s="1820"/>
      <c r="F3636" s="1820"/>
      <c r="G3636" s="1820"/>
      <c r="H3636" s="1820"/>
      <c r="I3636" s="1820"/>
      <c r="J3636" s="1820"/>
      <c r="K3636" s="1820"/>
      <c r="L3636" s="1820"/>
      <c r="M3636" s="1820"/>
      <c r="N3636" s="1820"/>
      <c r="O3636" s="1820"/>
      <c r="P3636" s="1820"/>
      <c r="Q3636" s="1820"/>
      <c r="R3636" s="1820"/>
      <c r="S3636" s="1820"/>
      <c r="T3636" s="1820"/>
      <c r="U3636" s="1820"/>
      <c r="V3636" s="1820"/>
      <c r="W3636" s="1820"/>
      <c r="X3636" s="1820"/>
      <c r="Y3636" s="1820"/>
      <c r="Z3636" s="1820"/>
      <c r="AA3636" s="1820"/>
      <c r="AB3636" s="1820"/>
      <c r="AC3636" s="1820"/>
      <c r="AD3636" s="1821" t="s">
        <v>2842</v>
      </c>
      <c r="AE3636" s="1821"/>
      <c r="AF3636" s="1210">
        <v>15</v>
      </c>
      <c r="AG3636" s="1211" t="s">
        <v>5</v>
      </c>
      <c r="AH3636" s="1800"/>
    </row>
    <row r="3637" spans="1:34" ht="16.7" customHeight="1">
      <c r="A3637" s="1822" t="s">
        <v>2843</v>
      </c>
      <c r="B3637" s="1802"/>
      <c r="C3637" s="1802"/>
      <c r="D3637" s="1778"/>
      <c r="E3637" s="1823" t="s">
        <v>2756</v>
      </c>
      <c r="F3637" s="1823"/>
      <c r="G3637" s="1823"/>
      <c r="H3637" s="1823"/>
      <c r="I3637" s="1823"/>
      <c r="J3637" s="1823"/>
      <c r="K3637" s="1823"/>
      <c r="L3637" s="1823"/>
      <c r="M3637" s="1823"/>
      <c r="N3637" s="1823"/>
      <c r="O3637" s="1823"/>
      <c r="P3637" s="1823"/>
      <c r="Q3637" s="1823"/>
      <c r="R3637" s="1823"/>
      <c r="S3637" s="1823"/>
      <c r="T3637" s="1823"/>
      <c r="U3637" s="1823"/>
      <c r="V3637" s="1823"/>
      <c r="W3637" s="1823"/>
      <c r="X3637" s="1823"/>
      <c r="Y3637" s="1823"/>
      <c r="Z3637" s="1823"/>
      <c r="AA3637" s="1823"/>
      <c r="AB3637" s="1823"/>
      <c r="AC3637" s="1823"/>
      <c r="AD3637" s="1823"/>
      <c r="AE3637" s="1823"/>
      <c r="AF3637" s="1823"/>
      <c r="AG3637" s="1823"/>
      <c r="AH3637" s="1779"/>
    </row>
    <row r="3638" spans="1:34" ht="17.45" customHeight="1">
      <c r="A3638" s="1824" t="s">
        <v>2844</v>
      </c>
      <c r="B3638" s="1816"/>
      <c r="C3638" s="1816"/>
      <c r="D3638" s="1309"/>
      <c r="E3638" s="1815" t="s">
        <v>343</v>
      </c>
      <c r="F3638" s="1815"/>
      <c r="G3638" s="1111"/>
      <c r="H3638" s="1796" t="s">
        <v>2845</v>
      </c>
      <c r="I3638" s="1796"/>
      <c r="J3638" s="1796" t="s">
        <v>495</v>
      </c>
      <c r="K3638" s="1796"/>
      <c r="L3638" s="1309"/>
      <c r="M3638" s="1309"/>
      <c r="N3638" s="1816" t="s">
        <v>2846</v>
      </c>
      <c r="O3638" s="1816"/>
      <c r="P3638" s="1816"/>
      <c r="Q3638" s="1816"/>
      <c r="R3638" s="1817">
        <v>1</v>
      </c>
      <c r="S3638" s="1817"/>
      <c r="T3638" s="1817"/>
      <c r="U3638" s="1817"/>
      <c r="V3638" s="1309"/>
      <c r="W3638" s="1309"/>
      <c r="X3638" s="1309"/>
      <c r="Y3638" s="1796" t="s">
        <v>2847</v>
      </c>
      <c r="Z3638" s="1796"/>
      <c r="AA3638" s="1796"/>
      <c r="AB3638" s="1796"/>
      <c r="AC3638" s="1796"/>
      <c r="AD3638" s="1796"/>
      <c r="AE3638" s="1796"/>
      <c r="AF3638" s="1797" t="s">
        <v>2848</v>
      </c>
      <c r="AG3638" s="1797"/>
      <c r="AH3638" s="1782"/>
    </row>
    <row r="3639" spans="1:34" ht="5.85" customHeight="1">
      <c r="A3639" s="1798"/>
      <c r="B3639" s="1799"/>
      <c r="C3639" s="1799"/>
      <c r="D3639" s="1799"/>
      <c r="E3639" s="1799"/>
      <c r="F3639" s="1799"/>
      <c r="G3639" s="1799"/>
      <c r="H3639" s="1799"/>
      <c r="I3639" s="1799"/>
      <c r="J3639" s="1799"/>
      <c r="K3639" s="1799"/>
      <c r="L3639" s="1799"/>
      <c r="M3639" s="1799"/>
      <c r="N3639" s="1799"/>
      <c r="O3639" s="1799"/>
      <c r="P3639" s="1799"/>
      <c r="Q3639" s="1799"/>
      <c r="R3639" s="1799"/>
      <c r="S3639" s="1799"/>
      <c r="T3639" s="1799"/>
      <c r="U3639" s="1799"/>
      <c r="V3639" s="1799"/>
      <c r="W3639" s="1799"/>
      <c r="X3639" s="1799"/>
      <c r="Y3639" s="1799"/>
      <c r="Z3639" s="1799"/>
      <c r="AA3639" s="1799"/>
      <c r="AB3639" s="1799"/>
      <c r="AC3639" s="1799"/>
      <c r="AD3639" s="1799"/>
      <c r="AE3639" s="1799"/>
      <c r="AF3639" s="1799"/>
      <c r="AG3639" s="1799"/>
      <c r="AH3639" s="1800"/>
    </row>
    <row r="3640" spans="1:34" ht="17.45" customHeight="1">
      <c r="A3640" s="1801" t="s">
        <v>2849</v>
      </c>
      <c r="B3640" s="1802"/>
      <c r="C3640" s="1802"/>
      <c r="D3640" s="1802"/>
      <c r="E3640" s="1802"/>
      <c r="F3640" s="1802"/>
      <c r="G3640" s="1802"/>
      <c r="H3640" s="1802"/>
      <c r="I3640" s="1802"/>
      <c r="J3640" s="1803"/>
      <c r="K3640" s="1789" t="s">
        <v>2850</v>
      </c>
      <c r="L3640" s="1807"/>
      <c r="M3640" s="1789" t="s">
        <v>2851</v>
      </c>
      <c r="N3640" s="1790"/>
      <c r="O3640" s="1790"/>
      <c r="P3640" s="1790"/>
      <c r="Q3640" s="1790"/>
      <c r="R3640" s="1790"/>
      <c r="S3640" s="1790"/>
      <c r="T3640" s="1791"/>
      <c r="U3640" s="1789" t="s">
        <v>2852</v>
      </c>
      <c r="V3640" s="1790"/>
      <c r="W3640" s="1790"/>
      <c r="X3640" s="1790"/>
      <c r="Y3640" s="1790"/>
      <c r="Z3640" s="1790"/>
      <c r="AA3640" s="1790"/>
      <c r="AB3640" s="1790"/>
      <c r="AC3640" s="1790"/>
      <c r="AD3640" s="1791"/>
      <c r="AE3640" s="1810" t="s">
        <v>2853</v>
      </c>
      <c r="AF3640" s="1811"/>
      <c r="AG3640" s="1811"/>
      <c r="AH3640" s="1814"/>
    </row>
    <row r="3641" spans="1:34" ht="16.7" customHeight="1">
      <c r="A3641" s="1804"/>
      <c r="B3641" s="1805"/>
      <c r="C3641" s="1805"/>
      <c r="D3641" s="1805"/>
      <c r="E3641" s="1805"/>
      <c r="F3641" s="1805"/>
      <c r="G3641" s="1805"/>
      <c r="H3641" s="1805"/>
      <c r="I3641" s="1805"/>
      <c r="J3641" s="1806"/>
      <c r="K3641" s="1808"/>
      <c r="L3641" s="1809"/>
      <c r="M3641" s="1789" t="s">
        <v>2854</v>
      </c>
      <c r="N3641" s="1790"/>
      <c r="O3641" s="1790"/>
      <c r="P3641" s="1791"/>
      <c r="Q3641" s="1789" t="s">
        <v>2855</v>
      </c>
      <c r="R3641" s="1790"/>
      <c r="S3641" s="1790"/>
      <c r="T3641" s="1791"/>
      <c r="U3641" s="1789" t="s">
        <v>2854</v>
      </c>
      <c r="V3641" s="1790"/>
      <c r="W3641" s="1790"/>
      <c r="X3641" s="1790"/>
      <c r="Y3641" s="1790"/>
      <c r="Z3641" s="1791"/>
      <c r="AA3641" s="1789" t="s">
        <v>2855</v>
      </c>
      <c r="AB3641" s="1790"/>
      <c r="AC3641" s="1790"/>
      <c r="AD3641" s="1791"/>
      <c r="AE3641" s="1812"/>
      <c r="AF3641" s="1813"/>
      <c r="AG3641" s="1813"/>
      <c r="AH3641" s="1800"/>
    </row>
    <row r="3642" spans="1:34" ht="17.45" customHeight="1">
      <c r="A3642" s="1792"/>
      <c r="B3642" s="1793"/>
      <c r="C3642" s="1793"/>
      <c r="D3642" s="1793"/>
      <c r="E3642" s="1793"/>
      <c r="F3642" s="1793"/>
      <c r="G3642" s="1793"/>
      <c r="H3642" s="1793"/>
      <c r="I3642" s="1793"/>
      <c r="J3642" s="1793"/>
      <c r="K3642" s="1794" t="s">
        <v>2856</v>
      </c>
      <c r="L3642" s="1794"/>
      <c r="M3642" s="1794"/>
      <c r="N3642" s="1794"/>
      <c r="O3642" s="1794"/>
      <c r="P3642" s="1794"/>
      <c r="Q3642" s="1794"/>
      <c r="R3642" s="1794"/>
      <c r="S3642" s="1794"/>
      <c r="T3642" s="1794"/>
      <c r="U3642" s="1794"/>
      <c r="V3642" s="1794"/>
      <c r="W3642" s="1794"/>
      <c r="X3642" s="1794"/>
      <c r="Y3642" s="1794"/>
      <c r="Z3642" s="1794"/>
      <c r="AA3642" s="1795">
        <v>0</v>
      </c>
      <c r="AB3642" s="1795"/>
      <c r="AC3642" s="1795"/>
      <c r="AD3642" s="1795"/>
      <c r="AE3642" s="1795"/>
      <c r="AF3642" s="1795"/>
      <c r="AG3642" s="1795"/>
      <c r="AH3642" s="1213"/>
    </row>
    <row r="3643" spans="1:34" ht="16.7" customHeight="1">
      <c r="A3643" s="1801" t="s">
        <v>2857</v>
      </c>
      <c r="B3643" s="1825"/>
      <c r="C3643" s="1825"/>
      <c r="D3643" s="1825"/>
      <c r="E3643" s="1825"/>
      <c r="F3643" s="1825"/>
      <c r="G3643" s="1825"/>
      <c r="H3643" s="1825"/>
      <c r="I3643" s="1825"/>
      <c r="J3643" s="1825"/>
      <c r="K3643" s="1825"/>
      <c r="L3643" s="1825"/>
      <c r="M3643" s="1825"/>
      <c r="N3643" s="1826"/>
      <c r="O3643" s="1789" t="s">
        <v>2858</v>
      </c>
      <c r="P3643" s="1790"/>
      <c r="Q3643" s="1790"/>
      <c r="R3643" s="1790"/>
      <c r="S3643" s="1791"/>
      <c r="T3643" s="1827" t="s">
        <v>2850</v>
      </c>
      <c r="U3643" s="1790"/>
      <c r="V3643" s="1790"/>
      <c r="W3643" s="1213"/>
      <c r="X3643" s="1789" t="s">
        <v>2859</v>
      </c>
      <c r="Y3643" s="1790"/>
      <c r="Z3643" s="1790"/>
      <c r="AA3643" s="1790"/>
      <c r="AB3643" s="1790"/>
      <c r="AC3643" s="1790"/>
      <c r="AD3643" s="1791"/>
      <c r="AE3643" s="1810" t="s">
        <v>2853</v>
      </c>
      <c r="AF3643" s="1828"/>
      <c r="AG3643" s="1828"/>
      <c r="AH3643" s="1213"/>
    </row>
    <row r="3644" spans="1:34" ht="17.45" customHeight="1">
      <c r="A3644" s="1792"/>
      <c r="B3644" s="1778"/>
      <c r="C3644" s="1778"/>
      <c r="D3644" s="1778"/>
      <c r="E3644" s="1778"/>
      <c r="F3644" s="1778"/>
      <c r="G3644" s="1778"/>
      <c r="H3644" s="1778"/>
      <c r="I3644" s="1846" t="s">
        <v>2860</v>
      </c>
      <c r="J3644" s="1846"/>
      <c r="K3644" s="1846"/>
      <c r="L3644" s="1846"/>
      <c r="M3644" s="1846"/>
      <c r="N3644" s="1846"/>
      <c r="O3644" s="1846"/>
      <c r="P3644" s="1846"/>
      <c r="Q3644" s="1846"/>
      <c r="R3644" s="1846"/>
      <c r="S3644" s="1846"/>
      <c r="T3644" s="1846"/>
      <c r="U3644" s="1846"/>
      <c r="V3644" s="1846"/>
      <c r="W3644" s="1846"/>
      <c r="X3644" s="1846"/>
      <c r="Y3644" s="1846"/>
      <c r="Z3644" s="1793"/>
      <c r="AA3644" s="1847">
        <v>0</v>
      </c>
      <c r="AB3644" s="1847"/>
      <c r="AC3644" s="1847"/>
      <c r="AD3644" s="1847"/>
      <c r="AE3644" s="1847"/>
      <c r="AF3644" s="1847"/>
      <c r="AG3644" s="1847"/>
      <c r="AH3644" s="1814"/>
    </row>
    <row r="3645" spans="1:34" ht="17.45" customHeight="1">
      <c r="A3645" s="1844"/>
      <c r="B3645" s="1309"/>
      <c r="C3645" s="1309"/>
      <c r="D3645" s="1309"/>
      <c r="E3645" s="1309"/>
      <c r="F3645" s="1309"/>
      <c r="G3645" s="1309"/>
      <c r="H3645" s="1309"/>
      <c r="I3645" s="1840" t="s">
        <v>2861</v>
      </c>
      <c r="J3645" s="1840"/>
      <c r="K3645" s="1840"/>
      <c r="L3645" s="1840"/>
      <c r="M3645" s="1840"/>
      <c r="N3645" s="1840"/>
      <c r="O3645" s="1840"/>
      <c r="P3645" s="1840"/>
      <c r="Q3645" s="1840"/>
      <c r="R3645" s="1840"/>
      <c r="S3645" s="1840"/>
      <c r="T3645" s="1840"/>
      <c r="U3645" s="1840"/>
      <c r="V3645" s="1840"/>
      <c r="W3645" s="1840"/>
      <c r="X3645" s="1840"/>
      <c r="Y3645" s="1840"/>
      <c r="Z3645" s="1309"/>
      <c r="AA3645" s="1841">
        <v>0</v>
      </c>
      <c r="AB3645" s="1841"/>
      <c r="AC3645" s="1841"/>
      <c r="AD3645" s="1841"/>
      <c r="AE3645" s="1841"/>
      <c r="AF3645" s="1841"/>
      <c r="AG3645" s="1841"/>
      <c r="AH3645" s="1782"/>
    </row>
    <row r="3646" spans="1:34" ht="16.7" customHeight="1">
      <c r="A3646" s="1844"/>
      <c r="B3646" s="1309"/>
      <c r="C3646" s="1309"/>
      <c r="D3646" s="1309"/>
      <c r="E3646" s="1309"/>
      <c r="F3646" s="1309"/>
      <c r="G3646" s="1309"/>
      <c r="H3646" s="1309"/>
      <c r="I3646" s="1840" t="s">
        <v>2862</v>
      </c>
      <c r="J3646" s="1840"/>
      <c r="K3646" s="1840"/>
      <c r="L3646" s="1840"/>
      <c r="M3646" s="1840"/>
      <c r="N3646" s="1840"/>
      <c r="O3646" s="1840"/>
      <c r="P3646" s="1840"/>
      <c r="Q3646" s="1840"/>
      <c r="R3646" s="1840"/>
      <c r="S3646" s="1840"/>
      <c r="T3646" s="1840"/>
      <c r="U3646" s="1840"/>
      <c r="V3646" s="1840"/>
      <c r="W3646" s="1840"/>
      <c r="X3646" s="1840"/>
      <c r="Y3646" s="1840"/>
      <c r="Z3646" s="1309"/>
      <c r="AA3646" s="1841">
        <v>0</v>
      </c>
      <c r="AB3646" s="1841"/>
      <c r="AC3646" s="1841"/>
      <c r="AD3646" s="1841"/>
      <c r="AE3646" s="1841"/>
      <c r="AF3646" s="1841"/>
      <c r="AG3646" s="1841"/>
      <c r="AH3646" s="1782"/>
    </row>
    <row r="3647" spans="1:34" ht="17.45" customHeight="1">
      <c r="A3647" s="1844"/>
      <c r="B3647" s="1309"/>
      <c r="C3647" s="1309"/>
      <c r="D3647" s="1309"/>
      <c r="E3647" s="1309"/>
      <c r="F3647" s="1309"/>
      <c r="G3647" s="1309"/>
      <c r="H3647" s="1309"/>
      <c r="I3647" s="1840" t="s">
        <v>2863</v>
      </c>
      <c r="J3647" s="1840"/>
      <c r="K3647" s="1840"/>
      <c r="L3647" s="1840"/>
      <c r="M3647" s="1840"/>
      <c r="N3647" s="1840"/>
      <c r="O3647" s="1840"/>
      <c r="P3647" s="1840"/>
      <c r="Q3647" s="1840"/>
      <c r="R3647" s="1840"/>
      <c r="S3647" s="1840"/>
      <c r="T3647" s="1840"/>
      <c r="U3647" s="1840"/>
      <c r="V3647" s="1840"/>
      <c r="W3647" s="1840"/>
      <c r="X3647" s="1840"/>
      <c r="Y3647" s="1840"/>
      <c r="Z3647" s="1309"/>
      <c r="AA3647" s="1841">
        <v>0</v>
      </c>
      <c r="AB3647" s="1841"/>
      <c r="AC3647" s="1841"/>
      <c r="AD3647" s="1841"/>
      <c r="AE3647" s="1841"/>
      <c r="AF3647" s="1841"/>
      <c r="AG3647" s="1841"/>
      <c r="AH3647" s="1782"/>
    </row>
    <row r="3648" spans="1:34" ht="17.45" customHeight="1">
      <c r="A3648" s="1845"/>
      <c r="B3648" s="1799"/>
      <c r="C3648" s="1799"/>
      <c r="D3648" s="1799"/>
      <c r="E3648" s="1799"/>
      <c r="F3648" s="1799"/>
      <c r="G3648" s="1799"/>
      <c r="H3648" s="1799"/>
      <c r="I3648" s="1842" t="s">
        <v>2864</v>
      </c>
      <c r="J3648" s="1842"/>
      <c r="K3648" s="1842"/>
      <c r="L3648" s="1842"/>
      <c r="M3648" s="1842"/>
      <c r="N3648" s="1842"/>
      <c r="O3648" s="1842"/>
      <c r="P3648" s="1842"/>
      <c r="Q3648" s="1842"/>
      <c r="R3648" s="1842"/>
      <c r="S3648" s="1842"/>
      <c r="T3648" s="1842"/>
      <c r="U3648" s="1842"/>
      <c r="V3648" s="1842"/>
      <c r="W3648" s="1842"/>
      <c r="X3648" s="1842"/>
      <c r="Y3648" s="1842"/>
      <c r="Z3648" s="1799"/>
      <c r="AA3648" s="1843">
        <v>0</v>
      </c>
      <c r="AB3648" s="1843"/>
      <c r="AC3648" s="1843"/>
      <c r="AD3648" s="1843"/>
      <c r="AE3648" s="1843"/>
      <c r="AF3648" s="1843"/>
      <c r="AG3648" s="1843"/>
      <c r="AH3648" s="1800"/>
    </row>
    <row r="3649" spans="1:34" ht="16.7" customHeight="1">
      <c r="A3649" s="1801" t="s">
        <v>2865</v>
      </c>
      <c r="B3649" s="1825"/>
      <c r="C3649" s="1825"/>
      <c r="D3649" s="1825"/>
      <c r="E3649" s="1825"/>
      <c r="F3649" s="1825"/>
      <c r="G3649" s="1825"/>
      <c r="H3649" s="1825"/>
      <c r="I3649" s="1825"/>
      <c r="J3649" s="1825"/>
      <c r="K3649" s="1825"/>
      <c r="L3649" s="1825"/>
      <c r="M3649" s="1825"/>
      <c r="N3649" s="1826"/>
      <c r="O3649" s="1789" t="s">
        <v>2850</v>
      </c>
      <c r="P3649" s="1790"/>
      <c r="Q3649" s="1790"/>
      <c r="R3649" s="1790"/>
      <c r="S3649" s="1791"/>
      <c r="T3649" s="1827" t="s">
        <v>754</v>
      </c>
      <c r="U3649" s="1790"/>
      <c r="V3649" s="1790"/>
      <c r="W3649" s="1213"/>
      <c r="X3649" s="1789" t="s">
        <v>2866</v>
      </c>
      <c r="Y3649" s="1790"/>
      <c r="Z3649" s="1790"/>
      <c r="AA3649" s="1790"/>
      <c r="AB3649" s="1790"/>
      <c r="AC3649" s="1790"/>
      <c r="AD3649" s="1791"/>
      <c r="AE3649" s="1810" t="s">
        <v>2867</v>
      </c>
      <c r="AF3649" s="1828"/>
      <c r="AG3649" s="1828"/>
      <c r="AH3649" s="1213"/>
    </row>
    <row r="3650" spans="1:34" ht="17.45" customHeight="1">
      <c r="A3650" s="1215"/>
      <c r="B3650" s="1216" t="s">
        <v>1251</v>
      </c>
      <c r="C3650" s="1829" t="s">
        <v>3341</v>
      </c>
      <c r="D3650" s="1830"/>
      <c r="E3650" s="1830"/>
      <c r="F3650" s="1830"/>
      <c r="G3650" s="1830"/>
      <c r="H3650" s="1830"/>
      <c r="I3650" s="1830"/>
      <c r="J3650" s="1830"/>
      <c r="K3650" s="1830"/>
      <c r="L3650" s="1830"/>
      <c r="M3650" s="1830"/>
      <c r="N3650" s="1829"/>
      <c r="O3650" s="1831">
        <v>1</v>
      </c>
      <c r="P3650" s="1832"/>
      <c r="Q3650" s="1832"/>
      <c r="R3650" s="1832"/>
      <c r="S3650" s="1833"/>
      <c r="T3650" s="1834" t="s">
        <v>495</v>
      </c>
      <c r="U3650" s="1835"/>
      <c r="V3650" s="1835"/>
      <c r="W3650" s="1217"/>
      <c r="X3650" s="1836">
        <v>7.38</v>
      </c>
      <c r="Y3650" s="1837"/>
      <c r="Z3650" s="1837"/>
      <c r="AA3650" s="1837"/>
      <c r="AB3650" s="1837"/>
      <c r="AC3650" s="1837"/>
      <c r="AD3650" s="1838"/>
      <c r="AE3650" s="1839">
        <v>7.38</v>
      </c>
      <c r="AF3650" s="1795"/>
      <c r="AG3650" s="1795"/>
      <c r="AH3650" s="1217"/>
    </row>
    <row r="3651" spans="1:34" ht="16.7" customHeight="1">
      <c r="A3651" s="1792"/>
      <c r="B3651" s="1793"/>
      <c r="C3651" s="1793"/>
      <c r="D3651" s="1793"/>
      <c r="E3651" s="1793"/>
      <c r="F3651" s="1793"/>
      <c r="G3651" s="1793"/>
      <c r="H3651" s="1793"/>
      <c r="I3651" s="1794" t="s">
        <v>2869</v>
      </c>
      <c r="J3651" s="1794"/>
      <c r="K3651" s="1794"/>
      <c r="L3651" s="1794"/>
      <c r="M3651" s="1794"/>
      <c r="N3651" s="1794"/>
      <c r="O3651" s="1794"/>
      <c r="P3651" s="1794"/>
      <c r="Q3651" s="1794"/>
      <c r="R3651" s="1794"/>
      <c r="S3651" s="1794"/>
      <c r="T3651" s="1794"/>
      <c r="U3651" s="1794"/>
      <c r="V3651" s="1794"/>
      <c r="W3651" s="1794"/>
      <c r="X3651" s="1794"/>
      <c r="Y3651" s="1794"/>
      <c r="Z3651" s="1214"/>
      <c r="AA3651" s="1795">
        <v>7.38</v>
      </c>
      <c r="AB3651" s="1795"/>
      <c r="AC3651" s="1795"/>
      <c r="AD3651" s="1795"/>
      <c r="AE3651" s="1795"/>
      <c r="AF3651" s="1795"/>
      <c r="AG3651" s="1795"/>
      <c r="AH3651" s="1213"/>
    </row>
    <row r="3652" spans="1:34" ht="17.45" customHeight="1">
      <c r="A3652" s="1801" t="s">
        <v>2870</v>
      </c>
      <c r="B3652" s="1825"/>
      <c r="C3652" s="1825"/>
      <c r="D3652" s="1825"/>
      <c r="E3652" s="1825"/>
      <c r="F3652" s="1825"/>
      <c r="G3652" s="1825"/>
      <c r="H3652" s="1825"/>
      <c r="I3652" s="1825"/>
      <c r="J3652" s="1825"/>
      <c r="K3652" s="1825"/>
      <c r="L3652" s="1825"/>
      <c r="M3652" s="1825"/>
      <c r="N3652" s="1826"/>
      <c r="O3652" s="1789" t="s">
        <v>2850</v>
      </c>
      <c r="P3652" s="1790"/>
      <c r="Q3652" s="1790"/>
      <c r="R3652" s="1790"/>
      <c r="S3652" s="1791"/>
      <c r="T3652" s="1827" t="s">
        <v>754</v>
      </c>
      <c r="U3652" s="1790"/>
      <c r="V3652" s="1790"/>
      <c r="W3652" s="1213"/>
      <c r="X3652" s="1789" t="s">
        <v>2866</v>
      </c>
      <c r="Y3652" s="1790"/>
      <c r="Z3652" s="1790"/>
      <c r="AA3652" s="1790"/>
      <c r="AB3652" s="1790"/>
      <c r="AC3652" s="1790"/>
      <c r="AD3652" s="1791"/>
      <c r="AE3652" s="1810" t="s">
        <v>2867</v>
      </c>
      <c r="AF3652" s="1828"/>
      <c r="AG3652" s="1828"/>
      <c r="AH3652" s="1213"/>
    </row>
    <row r="3653" spans="1:34" ht="17.45" customHeight="1">
      <c r="A3653" s="1215"/>
      <c r="B3653" s="1216" t="s">
        <v>3342</v>
      </c>
      <c r="C3653" s="1829" t="s">
        <v>3343</v>
      </c>
      <c r="D3653" s="1830"/>
      <c r="E3653" s="1830"/>
      <c r="F3653" s="1830"/>
      <c r="G3653" s="1830"/>
      <c r="H3653" s="1830"/>
      <c r="I3653" s="1830"/>
      <c r="J3653" s="1830"/>
      <c r="K3653" s="1830"/>
      <c r="L3653" s="1830"/>
      <c r="M3653" s="1830"/>
      <c r="N3653" s="1829"/>
      <c r="O3653" s="1831">
        <v>2</v>
      </c>
      <c r="P3653" s="1832"/>
      <c r="Q3653" s="1832"/>
      <c r="R3653" s="1832"/>
      <c r="S3653" s="1833"/>
      <c r="T3653" s="1834" t="s">
        <v>495</v>
      </c>
      <c r="U3653" s="1835"/>
      <c r="V3653" s="1835"/>
      <c r="W3653" s="1217"/>
      <c r="X3653" s="1836">
        <v>6.7304000000000004</v>
      </c>
      <c r="Y3653" s="1837"/>
      <c r="Z3653" s="1837"/>
      <c r="AA3653" s="1837"/>
      <c r="AB3653" s="1837"/>
      <c r="AC3653" s="1837"/>
      <c r="AD3653" s="1838"/>
      <c r="AE3653" s="1839">
        <v>13.46</v>
      </c>
      <c r="AF3653" s="1795"/>
      <c r="AG3653" s="1795"/>
      <c r="AH3653" s="1217"/>
    </row>
    <row r="3654" spans="1:34" ht="16.7" customHeight="1">
      <c r="A3654" s="1792"/>
      <c r="B3654" s="1793"/>
      <c r="C3654" s="1793"/>
      <c r="D3654" s="1793"/>
      <c r="E3654" s="1793"/>
      <c r="F3654" s="1793"/>
      <c r="G3654" s="1793"/>
      <c r="H3654" s="1793"/>
      <c r="I3654" s="1794" t="s">
        <v>2871</v>
      </c>
      <c r="J3654" s="1794"/>
      <c r="K3654" s="1794"/>
      <c r="L3654" s="1794"/>
      <c r="M3654" s="1794"/>
      <c r="N3654" s="1794"/>
      <c r="O3654" s="1794"/>
      <c r="P3654" s="1794"/>
      <c r="Q3654" s="1794"/>
      <c r="R3654" s="1794"/>
      <c r="S3654" s="1794"/>
      <c r="T3654" s="1794"/>
      <c r="U3654" s="1794"/>
      <c r="V3654" s="1794"/>
      <c r="W3654" s="1794"/>
      <c r="X3654" s="1794"/>
      <c r="Y3654" s="1794"/>
      <c r="Z3654" s="1214"/>
      <c r="AA3654" s="1795">
        <v>13.46</v>
      </c>
      <c r="AB3654" s="1795"/>
      <c r="AC3654" s="1795"/>
      <c r="AD3654" s="1795"/>
      <c r="AE3654" s="1795"/>
      <c r="AF3654" s="1795"/>
      <c r="AG3654" s="1795"/>
      <c r="AH3654" s="1213"/>
    </row>
    <row r="3655" spans="1:34" ht="17.45" customHeight="1">
      <c r="A3655" s="1801" t="s">
        <v>2872</v>
      </c>
      <c r="B3655" s="1825"/>
      <c r="C3655" s="1825"/>
      <c r="D3655" s="1825"/>
      <c r="E3655" s="1825"/>
      <c r="F3655" s="1825"/>
      <c r="G3655" s="1825"/>
      <c r="H3655" s="1825"/>
      <c r="I3655" s="1825"/>
      <c r="J3655" s="1825"/>
      <c r="K3655" s="1825"/>
      <c r="L3655" s="1825"/>
      <c r="M3655" s="1825"/>
      <c r="N3655" s="1826"/>
      <c r="O3655" s="1789" t="s">
        <v>2850</v>
      </c>
      <c r="P3655" s="1790"/>
      <c r="Q3655" s="1790"/>
      <c r="R3655" s="1790"/>
      <c r="S3655" s="1791"/>
      <c r="T3655" s="1827" t="s">
        <v>754</v>
      </c>
      <c r="U3655" s="1790"/>
      <c r="V3655" s="1790"/>
      <c r="W3655" s="1213"/>
      <c r="X3655" s="1789" t="s">
        <v>2866</v>
      </c>
      <c r="Y3655" s="1790"/>
      <c r="Z3655" s="1790"/>
      <c r="AA3655" s="1790"/>
      <c r="AB3655" s="1790"/>
      <c r="AC3655" s="1790"/>
      <c r="AD3655" s="1791"/>
      <c r="AE3655" s="1810" t="s">
        <v>2867</v>
      </c>
      <c r="AF3655" s="1828"/>
      <c r="AG3655" s="1828"/>
      <c r="AH3655" s="1213"/>
    </row>
    <row r="3656" spans="1:34" ht="16.7" customHeight="1">
      <c r="A3656" s="1883" t="s">
        <v>3334</v>
      </c>
      <c r="B3656" s="1884"/>
      <c r="C3656" s="1884"/>
      <c r="D3656" s="1884"/>
      <c r="E3656" s="1884"/>
      <c r="F3656" s="1829" t="s">
        <v>3335</v>
      </c>
      <c r="G3656" s="1830"/>
      <c r="H3656" s="1830"/>
      <c r="I3656" s="1830"/>
      <c r="J3656" s="1830"/>
      <c r="K3656" s="1830"/>
      <c r="L3656" s="1830"/>
      <c r="M3656" s="1830"/>
      <c r="N3656" s="1829"/>
      <c r="O3656" s="1831">
        <v>2.5000000000000001E-4</v>
      </c>
      <c r="P3656" s="1832"/>
      <c r="Q3656" s="1832"/>
      <c r="R3656" s="1832"/>
      <c r="S3656" s="1833"/>
      <c r="T3656" s="1834" t="s">
        <v>109</v>
      </c>
      <c r="U3656" s="1835"/>
      <c r="V3656" s="1835"/>
      <c r="W3656" s="1217"/>
      <c r="X3656" s="1836">
        <v>33.54</v>
      </c>
      <c r="Y3656" s="1837"/>
      <c r="Z3656" s="1837"/>
      <c r="AA3656" s="1837"/>
      <c r="AB3656" s="1837"/>
      <c r="AC3656" s="1837"/>
      <c r="AD3656" s="1838"/>
      <c r="AE3656" s="1839">
        <v>8.3999999999999995E-3</v>
      </c>
      <c r="AF3656" s="1795"/>
      <c r="AG3656" s="1795"/>
      <c r="AH3656" s="1217"/>
    </row>
    <row r="3657" spans="1:34" ht="17.45" customHeight="1">
      <c r="A3657" s="1792"/>
      <c r="B3657" s="1793"/>
      <c r="C3657" s="1793"/>
      <c r="D3657" s="1793"/>
      <c r="E3657" s="1793"/>
      <c r="F3657" s="1793"/>
      <c r="G3657" s="1793"/>
      <c r="H3657" s="1793"/>
      <c r="I3657" s="1793"/>
      <c r="J3657" s="1793"/>
      <c r="K3657" s="1794" t="s">
        <v>2873</v>
      </c>
      <c r="L3657" s="1794"/>
      <c r="M3657" s="1794"/>
      <c r="N3657" s="1794"/>
      <c r="O3657" s="1794"/>
      <c r="P3657" s="1794"/>
      <c r="Q3657" s="1794"/>
      <c r="R3657" s="1794"/>
      <c r="S3657" s="1794"/>
      <c r="T3657" s="1794"/>
      <c r="U3657" s="1794"/>
      <c r="V3657" s="1794"/>
      <c r="W3657" s="1794"/>
      <c r="X3657" s="1794"/>
      <c r="Y3657" s="1794"/>
      <c r="Z3657" s="1794"/>
      <c r="AA3657" s="1794"/>
      <c r="AB3657" s="1214"/>
      <c r="AC3657" s="1795">
        <v>8.3999999999999995E-3</v>
      </c>
      <c r="AD3657" s="1795"/>
      <c r="AE3657" s="1795"/>
      <c r="AF3657" s="1795"/>
      <c r="AG3657" s="1795"/>
      <c r="AH3657" s="1213"/>
    </row>
    <row r="3658" spans="1:34" ht="17.45" customHeight="1">
      <c r="A3658" s="1801" t="s">
        <v>2874</v>
      </c>
      <c r="B3658" s="1825"/>
      <c r="C3658" s="1825"/>
      <c r="D3658" s="1825"/>
      <c r="E3658" s="1825"/>
      <c r="F3658" s="1825"/>
      <c r="G3658" s="1825"/>
      <c r="H3658" s="1825"/>
      <c r="I3658" s="1825"/>
      <c r="J3658" s="1826"/>
      <c r="K3658" s="1789" t="s">
        <v>2850</v>
      </c>
      <c r="L3658" s="1791"/>
      <c r="M3658" s="1855" t="s">
        <v>2875</v>
      </c>
      <c r="N3658" s="1856"/>
      <c r="O3658" s="1857"/>
      <c r="P3658" s="1855" t="s">
        <v>2876</v>
      </c>
      <c r="Q3658" s="1856"/>
      <c r="R3658" s="1857"/>
      <c r="S3658" s="1855" t="s">
        <v>2877</v>
      </c>
      <c r="T3658" s="1857"/>
      <c r="U3658" s="1789" t="s">
        <v>2878</v>
      </c>
      <c r="V3658" s="1790"/>
      <c r="W3658" s="1791"/>
      <c r="X3658" s="1789" t="s">
        <v>2879</v>
      </c>
      <c r="Y3658" s="1790"/>
      <c r="Z3658" s="1790"/>
      <c r="AA3658" s="1790"/>
      <c r="AB3658" s="1791"/>
      <c r="AC3658" s="1789" t="s">
        <v>2880</v>
      </c>
      <c r="AD3658" s="1791"/>
      <c r="AE3658" s="1810" t="s">
        <v>2867</v>
      </c>
      <c r="AF3658" s="1828"/>
      <c r="AG3658" s="1828"/>
      <c r="AH3658" s="1213"/>
    </row>
    <row r="3659" spans="1:34" ht="16.7" customHeight="1">
      <c r="A3659" s="1883" t="s">
        <v>3336</v>
      </c>
      <c r="B3659" s="1884"/>
      <c r="C3659" s="1884"/>
      <c r="D3659" s="1884"/>
      <c r="E3659" s="1884"/>
      <c r="F3659" s="1829" t="s">
        <v>3335</v>
      </c>
      <c r="G3659" s="1830"/>
      <c r="H3659" s="1830"/>
      <c r="I3659" s="1830"/>
      <c r="J3659" s="1829"/>
      <c r="K3659" s="1862">
        <v>2.5000000000000001E-4</v>
      </c>
      <c r="L3659" s="1863"/>
      <c r="M3659" s="1836">
        <v>0</v>
      </c>
      <c r="N3659" s="1837"/>
      <c r="O3659" s="1838"/>
      <c r="P3659" s="1836">
        <v>0</v>
      </c>
      <c r="Q3659" s="1837"/>
      <c r="R3659" s="1838"/>
      <c r="S3659" s="1836">
        <v>2597</v>
      </c>
      <c r="T3659" s="1838"/>
      <c r="U3659" s="1836">
        <v>1.1000000000000001</v>
      </c>
      <c r="V3659" s="1837"/>
      <c r="W3659" s="1838"/>
      <c r="X3659" s="1836">
        <v>0.88</v>
      </c>
      <c r="Y3659" s="1837"/>
      <c r="Z3659" s="1837"/>
      <c r="AA3659" s="1837"/>
      <c r="AB3659" s="1838"/>
      <c r="AC3659" s="1836">
        <v>0.72</v>
      </c>
      <c r="AD3659" s="1838"/>
      <c r="AE3659" s="1839">
        <v>0.46750000000000003</v>
      </c>
      <c r="AF3659" s="1795"/>
      <c r="AG3659" s="1795"/>
      <c r="AH3659" s="1217"/>
    </row>
    <row r="3660" spans="1:34" ht="17.45" customHeight="1">
      <c r="A3660" s="1853"/>
      <c r="B3660" s="1778"/>
      <c r="C3660" s="1778"/>
      <c r="D3660" s="1778"/>
      <c r="E3660" s="1778"/>
      <c r="F3660" s="1778"/>
      <c r="G3660" s="1778"/>
      <c r="H3660" s="1778"/>
      <c r="I3660" s="1846" t="s">
        <v>2881</v>
      </c>
      <c r="J3660" s="1846"/>
      <c r="K3660" s="1846"/>
      <c r="L3660" s="1846"/>
      <c r="M3660" s="1846"/>
      <c r="N3660" s="1846"/>
      <c r="O3660" s="1846"/>
      <c r="P3660" s="1846"/>
      <c r="Q3660" s="1846"/>
      <c r="R3660" s="1846"/>
      <c r="S3660" s="1846"/>
      <c r="T3660" s="1846"/>
      <c r="U3660" s="1846"/>
      <c r="V3660" s="1846"/>
      <c r="W3660" s="1846"/>
      <c r="X3660" s="1846"/>
      <c r="Y3660" s="1846"/>
      <c r="Z3660" s="1203"/>
      <c r="AA3660" s="1847">
        <v>0.46750000000000003</v>
      </c>
      <c r="AB3660" s="1847"/>
      <c r="AC3660" s="1847"/>
      <c r="AD3660" s="1847"/>
      <c r="AE3660" s="1847"/>
      <c r="AF3660" s="1847"/>
      <c r="AG3660" s="1847"/>
      <c r="AH3660" s="1204"/>
    </row>
    <row r="3661" spans="1:34" ht="5.85" customHeight="1">
      <c r="A3661" s="1854"/>
      <c r="B3661" s="1309"/>
      <c r="C3661" s="1309"/>
      <c r="D3661" s="1309"/>
      <c r="E3661" s="1309"/>
      <c r="F3661" s="1309"/>
      <c r="G3661" s="1309"/>
      <c r="H3661" s="1309"/>
      <c r="I3661" s="1309"/>
      <c r="J3661" s="1309"/>
      <c r="K3661" s="1309"/>
      <c r="L3661" s="1309"/>
      <c r="M3661" s="1309"/>
      <c r="N3661" s="1309"/>
      <c r="O3661" s="1309"/>
      <c r="P3661" s="1309"/>
      <c r="Q3661" s="1309"/>
      <c r="R3661" s="1309"/>
      <c r="S3661" s="1309"/>
      <c r="T3661" s="1309"/>
      <c r="U3661" s="1309"/>
      <c r="V3661" s="1309"/>
      <c r="W3661" s="1309"/>
      <c r="X3661" s="1309"/>
      <c r="Y3661" s="1309"/>
      <c r="Z3661" s="1309"/>
      <c r="AA3661" s="1309"/>
      <c r="AB3661" s="1309"/>
      <c r="AC3661" s="1309"/>
      <c r="AD3661" s="1309"/>
      <c r="AE3661" s="1309"/>
      <c r="AF3661" s="1309"/>
      <c r="AG3661" s="1309"/>
      <c r="AH3661" s="1782"/>
    </row>
    <row r="3662" spans="1:34" ht="16.7" customHeight="1">
      <c r="A3662" s="1845"/>
      <c r="B3662" s="1799"/>
      <c r="C3662" s="1799"/>
      <c r="D3662" s="1799"/>
      <c r="E3662" s="1799"/>
      <c r="F3662" s="1799"/>
      <c r="G3662" s="1799"/>
      <c r="H3662" s="1799"/>
      <c r="I3662" s="1842" t="s">
        <v>2882</v>
      </c>
      <c r="J3662" s="1842"/>
      <c r="K3662" s="1842"/>
      <c r="L3662" s="1842"/>
      <c r="M3662" s="1842"/>
      <c r="N3662" s="1842"/>
      <c r="O3662" s="1842"/>
      <c r="P3662" s="1842"/>
      <c r="Q3662" s="1842"/>
      <c r="R3662" s="1842"/>
      <c r="S3662" s="1842"/>
      <c r="T3662" s="1842"/>
      <c r="U3662" s="1842"/>
      <c r="V3662" s="1842"/>
      <c r="W3662" s="1842"/>
      <c r="X3662" s="1842"/>
      <c r="Y3662" s="1842"/>
      <c r="Z3662" s="1212"/>
      <c r="AA3662" s="1848">
        <v>21.32</v>
      </c>
      <c r="AB3662" s="1848"/>
      <c r="AC3662" s="1848"/>
      <c r="AD3662" s="1848"/>
      <c r="AE3662" s="1848"/>
      <c r="AF3662" s="1848"/>
      <c r="AG3662" s="1848"/>
      <c r="AH3662" s="1208"/>
    </row>
    <row r="3663" spans="1:34" ht="45.75" customHeight="1">
      <c r="A3663" s="1849" t="s">
        <v>2883</v>
      </c>
      <c r="B3663" s="1850"/>
      <c r="C3663" s="1850"/>
      <c r="D3663" s="1850"/>
      <c r="E3663" s="1851" t="s">
        <v>3344</v>
      </c>
      <c r="F3663" s="1852"/>
      <c r="G3663" s="1852"/>
      <c r="H3663" s="1852"/>
      <c r="I3663" s="1852"/>
      <c r="J3663" s="1852"/>
      <c r="K3663" s="1852"/>
      <c r="L3663" s="1852"/>
      <c r="M3663" s="1852"/>
      <c r="N3663" s="1852"/>
      <c r="O3663" s="1852"/>
      <c r="P3663" s="1852"/>
      <c r="Q3663" s="1852"/>
      <c r="R3663" s="1852"/>
      <c r="S3663" s="1852"/>
      <c r="T3663" s="1852"/>
      <c r="U3663" s="1852"/>
      <c r="V3663" s="1852"/>
      <c r="W3663" s="1852"/>
      <c r="X3663" s="1852"/>
      <c r="Y3663" s="1852"/>
      <c r="Z3663" s="1852"/>
      <c r="AA3663" s="1852"/>
      <c r="AB3663" s="1852"/>
      <c r="AC3663" s="1852"/>
      <c r="AD3663" s="1852"/>
      <c r="AE3663" s="1852"/>
      <c r="AF3663" s="1852"/>
      <c r="AG3663" s="1852"/>
      <c r="AH3663" s="1851"/>
    </row>
    <row r="3664" spans="1:34" ht="116.45" customHeight="1">
      <c r="A3664" s="1218"/>
      <c r="AH3664" s="1219"/>
    </row>
    <row r="3665" spans="1:34" ht="115.7" customHeight="1">
      <c r="A3665" s="1220"/>
      <c r="B3665" s="1221"/>
      <c r="C3665" s="1221"/>
      <c r="D3665" s="1221"/>
      <c r="E3665" s="1221"/>
      <c r="F3665" s="1221"/>
      <c r="G3665" s="1221"/>
      <c r="H3665" s="1221"/>
      <c r="I3665" s="1221"/>
      <c r="J3665" s="1221"/>
      <c r="K3665" s="1221"/>
      <c r="L3665" s="1221"/>
      <c r="M3665" s="1221"/>
      <c r="N3665" s="1221"/>
      <c r="O3665" s="1221"/>
      <c r="P3665" s="1221"/>
      <c r="Q3665" s="1221"/>
      <c r="R3665" s="1221"/>
      <c r="S3665" s="1221"/>
      <c r="T3665" s="1221"/>
      <c r="U3665" s="1221"/>
      <c r="V3665" s="1221"/>
      <c r="W3665" s="1221"/>
      <c r="X3665" s="1221"/>
      <c r="Y3665" s="1221"/>
      <c r="Z3665" s="1221"/>
      <c r="AA3665" s="1221"/>
      <c r="AB3665" s="1221"/>
      <c r="AC3665" s="1221"/>
      <c r="AD3665" s="1221"/>
      <c r="AE3665" s="1221"/>
      <c r="AF3665" s="1221"/>
      <c r="AG3665" s="1221"/>
      <c r="AH3665" s="1222"/>
    </row>
    <row r="3666" spans="1:34" ht="5.85" customHeight="1">
      <c r="A3666" s="1777"/>
      <c r="B3666" s="1778"/>
      <c r="C3666" s="1778"/>
      <c r="D3666" s="1778"/>
      <c r="E3666" s="1778"/>
      <c r="F3666" s="1778"/>
      <c r="G3666" s="1778"/>
      <c r="H3666" s="1778"/>
      <c r="I3666" s="1778"/>
      <c r="J3666" s="1778"/>
      <c r="K3666" s="1778"/>
      <c r="L3666" s="1778"/>
      <c r="M3666" s="1778"/>
      <c r="N3666" s="1778"/>
      <c r="O3666" s="1778"/>
      <c r="P3666" s="1778"/>
      <c r="Q3666" s="1778"/>
      <c r="R3666" s="1778"/>
      <c r="S3666" s="1778"/>
      <c r="T3666" s="1778"/>
      <c r="U3666" s="1778"/>
      <c r="V3666" s="1778"/>
      <c r="W3666" s="1778"/>
      <c r="X3666" s="1778"/>
      <c r="Y3666" s="1778"/>
      <c r="Z3666" s="1778"/>
      <c r="AA3666" s="1778"/>
      <c r="AB3666" s="1778"/>
      <c r="AC3666" s="1778"/>
      <c r="AD3666" s="1778"/>
      <c r="AE3666" s="1778"/>
      <c r="AF3666" s="1778"/>
      <c r="AG3666" s="1778"/>
      <c r="AH3666" s="1779"/>
    </row>
    <row r="3667" spans="1:34" ht="11.65" customHeight="1">
      <c r="A3667" s="1780" t="s">
        <v>2834</v>
      </c>
      <c r="B3667" s="1310"/>
      <c r="C3667" s="1310"/>
      <c r="D3667" s="1310"/>
      <c r="E3667" s="1310"/>
      <c r="F3667" s="1310"/>
      <c r="G3667" s="1310"/>
      <c r="H3667" s="1310"/>
      <c r="I3667" s="1310"/>
      <c r="J3667" s="1310"/>
      <c r="K3667" s="1310"/>
      <c r="L3667" s="1310"/>
      <c r="M3667" s="1310"/>
      <c r="N3667" s="1310"/>
      <c r="O3667" s="1310"/>
      <c r="P3667" s="1310"/>
      <c r="Q3667" s="1310"/>
      <c r="R3667" s="1310"/>
      <c r="S3667" s="1310"/>
      <c r="T3667" s="1310"/>
      <c r="U3667" s="1310"/>
      <c r="V3667" s="1310"/>
      <c r="W3667" s="1310"/>
      <c r="X3667" s="1310"/>
      <c r="Y3667" s="1310"/>
      <c r="Z3667" s="1310"/>
      <c r="AA3667" s="1310"/>
      <c r="AB3667" s="1310"/>
      <c r="AC3667" s="1310"/>
      <c r="AD3667" s="1309"/>
      <c r="AE3667" s="1309"/>
      <c r="AF3667" s="1781" t="s">
        <v>3345</v>
      </c>
      <c r="AG3667" s="1781"/>
      <c r="AH3667" s="1782"/>
    </row>
    <row r="3668" spans="1:34" ht="5.85" customHeight="1">
      <c r="A3668" s="1780"/>
      <c r="B3668" s="1310"/>
      <c r="C3668" s="1310"/>
      <c r="D3668" s="1310"/>
      <c r="E3668" s="1310"/>
      <c r="F3668" s="1310"/>
      <c r="G3668" s="1310"/>
      <c r="H3668" s="1310"/>
      <c r="I3668" s="1310"/>
      <c r="J3668" s="1310"/>
      <c r="K3668" s="1310"/>
      <c r="L3668" s="1310"/>
      <c r="M3668" s="1310"/>
      <c r="N3668" s="1310"/>
      <c r="O3668" s="1310"/>
      <c r="P3668" s="1310"/>
      <c r="Q3668" s="1310"/>
      <c r="R3668" s="1310"/>
      <c r="S3668" s="1310"/>
      <c r="T3668" s="1310"/>
      <c r="U3668" s="1310"/>
      <c r="V3668" s="1310"/>
      <c r="W3668" s="1310"/>
      <c r="X3668" s="1310"/>
      <c r="Y3668" s="1310"/>
      <c r="Z3668" s="1310"/>
      <c r="AA3668" s="1310"/>
      <c r="AB3668" s="1310"/>
      <c r="AC3668" s="1310"/>
      <c r="AD3668" s="1311"/>
      <c r="AE3668" s="1311"/>
      <c r="AF3668" s="1311"/>
      <c r="AG3668" s="1311"/>
      <c r="AH3668" s="1782"/>
    </row>
    <row r="3669" spans="1:34" ht="11.65" customHeight="1">
      <c r="A3669" s="1783" t="s">
        <v>2836</v>
      </c>
      <c r="B3669" s="1784"/>
      <c r="C3669" s="1784"/>
      <c r="D3669" s="1784"/>
      <c r="E3669" s="1784"/>
      <c r="F3669" s="1784"/>
      <c r="G3669" s="1784"/>
      <c r="H3669" s="1784"/>
      <c r="I3669" s="1784"/>
      <c r="J3669" s="1784"/>
      <c r="K3669" s="1784"/>
      <c r="L3669" s="1784"/>
      <c r="M3669" s="1784"/>
      <c r="N3669" s="1784"/>
      <c r="O3669" s="1784"/>
      <c r="P3669" s="1784"/>
      <c r="Q3669" s="1784"/>
      <c r="R3669" s="1784"/>
      <c r="S3669" s="1784"/>
      <c r="T3669" s="1784"/>
      <c r="U3669" s="1784"/>
      <c r="V3669" s="1784"/>
      <c r="W3669" s="1784"/>
      <c r="X3669" s="1784"/>
      <c r="Y3669" s="1784"/>
      <c r="Z3669" s="1784"/>
      <c r="AA3669" s="1784"/>
      <c r="AB3669" s="1784"/>
      <c r="AC3669" s="1784"/>
      <c r="AD3669" s="1311"/>
      <c r="AE3669" s="1311"/>
      <c r="AF3669" s="1311"/>
      <c r="AG3669" s="1311"/>
      <c r="AH3669" s="1782"/>
    </row>
    <row r="3670" spans="1:34" ht="22.5" customHeight="1">
      <c r="A3670" s="1785" t="s">
        <v>2837</v>
      </c>
      <c r="B3670" s="1786"/>
      <c r="C3670" s="1786"/>
      <c r="D3670" s="1786"/>
      <c r="E3670" s="1786"/>
      <c r="F3670" s="1786"/>
      <c r="G3670" s="1786"/>
      <c r="H3670" s="1786"/>
      <c r="I3670" s="1786"/>
      <c r="J3670" s="1786"/>
      <c r="K3670" s="1786"/>
      <c r="L3670" s="1786"/>
      <c r="M3670" s="1786"/>
      <c r="N3670" s="1786"/>
      <c r="O3670" s="1786"/>
      <c r="P3670" s="1786"/>
      <c r="Q3670" s="1786"/>
      <c r="R3670" s="1786"/>
      <c r="S3670" s="1786"/>
      <c r="T3670" s="1786"/>
      <c r="U3670" s="1786"/>
      <c r="V3670" s="1786"/>
      <c r="W3670" s="1786"/>
      <c r="X3670" s="1786"/>
      <c r="Y3670" s="1786"/>
      <c r="Z3670" s="1786"/>
      <c r="AA3670" s="1786"/>
      <c r="AB3670" s="1786"/>
      <c r="AC3670" s="1786"/>
      <c r="AD3670" s="1311"/>
      <c r="AE3670" s="1311"/>
      <c r="AF3670" s="1311"/>
      <c r="AG3670" s="1311"/>
      <c r="AH3670" s="1782"/>
    </row>
    <row r="3671" spans="1:34" ht="5.85" customHeight="1">
      <c r="A3671" s="1787" t="s">
        <v>2838</v>
      </c>
      <c r="B3671" s="1788"/>
      <c r="C3671" s="1788"/>
      <c r="D3671" s="1788"/>
      <c r="E3671" s="1788"/>
      <c r="F3671" s="1788"/>
      <c r="G3671" s="1788"/>
      <c r="H3671" s="1788"/>
      <c r="I3671" s="1788"/>
      <c r="J3671" s="1788"/>
      <c r="K3671" s="1788"/>
      <c r="L3671" s="1788"/>
      <c r="M3671" s="1788"/>
      <c r="N3671" s="1788"/>
      <c r="O3671" s="1788"/>
      <c r="P3671" s="1788"/>
      <c r="Q3671" s="1788"/>
      <c r="R3671" s="1788"/>
      <c r="S3671" s="1788"/>
      <c r="T3671" s="1788"/>
      <c r="U3671" s="1788"/>
      <c r="V3671" s="1788"/>
      <c r="W3671" s="1788"/>
      <c r="X3671" s="1788"/>
      <c r="Y3671" s="1788"/>
      <c r="Z3671" s="1788"/>
      <c r="AA3671" s="1788"/>
      <c r="AB3671" s="1788"/>
      <c r="AC3671" s="1788"/>
      <c r="AD3671" s="1311"/>
      <c r="AE3671" s="1311"/>
      <c r="AF3671" s="1311"/>
      <c r="AG3671" s="1311"/>
      <c r="AH3671" s="1782"/>
    </row>
    <row r="3672" spans="1:34" ht="5.85" customHeight="1">
      <c r="A3672" s="1787"/>
      <c r="B3672" s="1788"/>
      <c r="C3672" s="1788"/>
      <c r="D3672" s="1788"/>
      <c r="E3672" s="1788"/>
      <c r="F3672" s="1788"/>
      <c r="G3672" s="1788"/>
      <c r="H3672" s="1788"/>
      <c r="I3672" s="1788"/>
      <c r="J3672" s="1788"/>
      <c r="K3672" s="1788"/>
      <c r="L3672" s="1788"/>
      <c r="M3672" s="1788"/>
      <c r="N3672" s="1788"/>
      <c r="O3672" s="1788"/>
      <c r="P3672" s="1788"/>
      <c r="Q3672" s="1788"/>
      <c r="R3672" s="1788"/>
      <c r="S3672" s="1788"/>
      <c r="T3672" s="1788"/>
      <c r="U3672" s="1788"/>
      <c r="V3672" s="1788"/>
      <c r="W3672" s="1788"/>
      <c r="X3672" s="1788"/>
      <c r="Y3672" s="1788"/>
      <c r="Z3672" s="1788"/>
      <c r="AA3672" s="1788"/>
      <c r="AB3672" s="1788"/>
      <c r="AC3672" s="1788"/>
      <c r="AD3672" s="1782"/>
      <c r="AE3672" s="1309"/>
      <c r="AF3672" s="1309"/>
      <c r="AG3672" s="1309"/>
      <c r="AH3672" s="1782"/>
    </row>
    <row r="3673" spans="1:34" ht="11.65" customHeight="1">
      <c r="A3673" s="1787" t="s">
        <v>2839</v>
      </c>
      <c r="B3673" s="1788"/>
      <c r="C3673" s="1788"/>
      <c r="D3673" s="1788"/>
      <c r="E3673" s="1788"/>
      <c r="F3673" s="1788"/>
      <c r="G3673" s="1788"/>
      <c r="H3673" s="1788"/>
      <c r="I3673" s="1788"/>
      <c r="J3673" s="1788"/>
      <c r="K3673" s="1788"/>
      <c r="L3673" s="1788"/>
      <c r="M3673" s="1788"/>
      <c r="N3673" s="1788"/>
      <c r="O3673" s="1788"/>
      <c r="P3673" s="1788"/>
      <c r="Q3673" s="1788"/>
      <c r="R3673" s="1788"/>
      <c r="S3673" s="1788"/>
      <c r="T3673" s="1788"/>
      <c r="U3673" s="1788"/>
      <c r="V3673" s="1788"/>
      <c r="W3673" s="1788"/>
      <c r="X3673" s="1788"/>
      <c r="Y3673" s="1788"/>
      <c r="Z3673" s="1788"/>
      <c r="AA3673" s="1788"/>
      <c r="AB3673" s="1788"/>
      <c r="AC3673" s="1788"/>
      <c r="AD3673" s="1818" t="s">
        <v>2840</v>
      </c>
      <c r="AE3673" s="1818"/>
      <c r="AF3673" s="1206">
        <v>21.23</v>
      </c>
      <c r="AG3673" s="1207" t="s">
        <v>5</v>
      </c>
      <c r="AH3673" s="1800"/>
    </row>
    <row r="3674" spans="1:34" ht="10.9" customHeight="1">
      <c r="A3674" s="1819" t="s">
        <v>2841</v>
      </c>
      <c r="B3674" s="1820"/>
      <c r="C3674" s="1820"/>
      <c r="D3674" s="1820"/>
      <c r="E3674" s="1820"/>
      <c r="F3674" s="1820"/>
      <c r="G3674" s="1820"/>
      <c r="H3674" s="1820"/>
      <c r="I3674" s="1820"/>
      <c r="J3674" s="1820"/>
      <c r="K3674" s="1820"/>
      <c r="L3674" s="1820"/>
      <c r="M3674" s="1820"/>
      <c r="N3674" s="1820"/>
      <c r="O3674" s="1820"/>
      <c r="P3674" s="1820"/>
      <c r="Q3674" s="1820"/>
      <c r="R3674" s="1820"/>
      <c r="S3674" s="1820"/>
      <c r="T3674" s="1820"/>
      <c r="U3674" s="1820"/>
      <c r="V3674" s="1820"/>
      <c r="W3674" s="1820"/>
      <c r="X3674" s="1820"/>
      <c r="Y3674" s="1820"/>
      <c r="Z3674" s="1820"/>
      <c r="AA3674" s="1820"/>
      <c r="AB3674" s="1820"/>
      <c r="AC3674" s="1820"/>
      <c r="AD3674" s="1821" t="s">
        <v>2842</v>
      </c>
      <c r="AE3674" s="1821"/>
      <c r="AF3674" s="1210">
        <v>15</v>
      </c>
      <c r="AG3674" s="1211" t="s">
        <v>5</v>
      </c>
      <c r="AH3674" s="1800"/>
    </row>
    <row r="3675" spans="1:34" ht="17.45" customHeight="1">
      <c r="A3675" s="1822" t="s">
        <v>2843</v>
      </c>
      <c r="B3675" s="1802"/>
      <c r="C3675" s="1802"/>
      <c r="D3675" s="1778"/>
      <c r="E3675" s="1823" t="s">
        <v>2717</v>
      </c>
      <c r="F3675" s="1823"/>
      <c r="G3675" s="1823"/>
      <c r="H3675" s="1823"/>
      <c r="I3675" s="1823"/>
      <c r="J3675" s="1823"/>
      <c r="K3675" s="1823"/>
      <c r="L3675" s="1823"/>
      <c r="M3675" s="1823"/>
      <c r="N3675" s="1823"/>
      <c r="O3675" s="1823"/>
      <c r="P3675" s="1823"/>
      <c r="Q3675" s="1823"/>
      <c r="R3675" s="1823"/>
      <c r="S3675" s="1823"/>
      <c r="T3675" s="1823"/>
      <c r="U3675" s="1823"/>
      <c r="V3675" s="1823"/>
      <c r="W3675" s="1823"/>
      <c r="X3675" s="1823"/>
      <c r="Y3675" s="1823"/>
      <c r="Z3675" s="1823"/>
      <c r="AA3675" s="1823"/>
      <c r="AB3675" s="1823"/>
      <c r="AC3675" s="1823"/>
      <c r="AD3675" s="1823"/>
      <c r="AE3675" s="1823"/>
      <c r="AF3675" s="1823"/>
      <c r="AG3675" s="1823"/>
      <c r="AH3675" s="1779"/>
    </row>
    <row r="3676" spans="1:34" ht="17.45" customHeight="1">
      <c r="A3676" s="1824" t="s">
        <v>2844</v>
      </c>
      <c r="B3676" s="1816"/>
      <c r="C3676" s="1816"/>
      <c r="D3676" s="1309"/>
      <c r="E3676" s="1815" t="s">
        <v>2716</v>
      </c>
      <c r="F3676" s="1815"/>
      <c r="G3676" s="1111"/>
      <c r="H3676" s="1796" t="s">
        <v>2845</v>
      </c>
      <c r="I3676" s="1796"/>
      <c r="J3676" s="1796" t="s">
        <v>469</v>
      </c>
      <c r="K3676" s="1796"/>
      <c r="L3676" s="1309"/>
      <c r="M3676" s="1309"/>
      <c r="N3676" s="1816" t="s">
        <v>2846</v>
      </c>
      <c r="O3676" s="1816"/>
      <c r="P3676" s="1816"/>
      <c r="Q3676" s="1816"/>
      <c r="R3676" s="1817">
        <v>500</v>
      </c>
      <c r="S3676" s="1817"/>
      <c r="T3676" s="1817"/>
      <c r="U3676" s="1817"/>
      <c r="V3676" s="1309"/>
      <c r="W3676" s="1309"/>
      <c r="X3676" s="1309"/>
      <c r="Y3676" s="1796" t="s">
        <v>2847</v>
      </c>
      <c r="Z3676" s="1796"/>
      <c r="AA3676" s="1796"/>
      <c r="AB3676" s="1796"/>
      <c r="AC3676" s="1796"/>
      <c r="AD3676" s="1796"/>
      <c r="AE3676" s="1796"/>
      <c r="AF3676" s="1797" t="s">
        <v>2848</v>
      </c>
      <c r="AG3676" s="1797"/>
      <c r="AH3676" s="1782"/>
    </row>
    <row r="3677" spans="1:34" ht="5.0999999999999996" customHeight="1">
      <c r="A3677" s="1798"/>
      <c r="B3677" s="1799"/>
      <c r="C3677" s="1799"/>
      <c r="D3677" s="1799"/>
      <c r="E3677" s="1799"/>
      <c r="F3677" s="1799"/>
      <c r="G3677" s="1799"/>
      <c r="H3677" s="1799"/>
      <c r="I3677" s="1799"/>
      <c r="J3677" s="1799"/>
      <c r="K3677" s="1799"/>
      <c r="L3677" s="1799"/>
      <c r="M3677" s="1799"/>
      <c r="N3677" s="1799"/>
      <c r="O3677" s="1799"/>
      <c r="P3677" s="1799"/>
      <c r="Q3677" s="1799"/>
      <c r="R3677" s="1799"/>
      <c r="S3677" s="1799"/>
      <c r="T3677" s="1799"/>
      <c r="U3677" s="1799"/>
      <c r="V3677" s="1799"/>
      <c r="W3677" s="1799"/>
      <c r="X3677" s="1799"/>
      <c r="Y3677" s="1799"/>
      <c r="Z3677" s="1799"/>
      <c r="AA3677" s="1799"/>
      <c r="AB3677" s="1799"/>
      <c r="AC3677" s="1799"/>
      <c r="AD3677" s="1799"/>
      <c r="AE3677" s="1799"/>
      <c r="AF3677" s="1799"/>
      <c r="AG3677" s="1799"/>
      <c r="AH3677" s="1800"/>
    </row>
    <row r="3678" spans="1:34" ht="17.45" customHeight="1">
      <c r="A3678" s="1801" t="s">
        <v>2849</v>
      </c>
      <c r="B3678" s="1802"/>
      <c r="C3678" s="1802"/>
      <c r="D3678" s="1802"/>
      <c r="E3678" s="1802"/>
      <c r="F3678" s="1802"/>
      <c r="G3678" s="1802"/>
      <c r="H3678" s="1802"/>
      <c r="I3678" s="1802"/>
      <c r="J3678" s="1803"/>
      <c r="K3678" s="1789" t="s">
        <v>2850</v>
      </c>
      <c r="L3678" s="1807"/>
      <c r="M3678" s="1789" t="s">
        <v>2851</v>
      </c>
      <c r="N3678" s="1790"/>
      <c r="O3678" s="1790"/>
      <c r="P3678" s="1790"/>
      <c r="Q3678" s="1790"/>
      <c r="R3678" s="1790"/>
      <c r="S3678" s="1790"/>
      <c r="T3678" s="1791"/>
      <c r="U3678" s="1789" t="s">
        <v>2852</v>
      </c>
      <c r="V3678" s="1790"/>
      <c r="W3678" s="1790"/>
      <c r="X3678" s="1790"/>
      <c r="Y3678" s="1790"/>
      <c r="Z3678" s="1790"/>
      <c r="AA3678" s="1790"/>
      <c r="AB3678" s="1790"/>
      <c r="AC3678" s="1790"/>
      <c r="AD3678" s="1791"/>
      <c r="AE3678" s="1810" t="s">
        <v>2853</v>
      </c>
      <c r="AF3678" s="1811"/>
      <c r="AG3678" s="1811"/>
      <c r="AH3678" s="1814"/>
    </row>
    <row r="3679" spans="1:34" ht="17.45" customHeight="1">
      <c r="A3679" s="1804"/>
      <c r="B3679" s="1805"/>
      <c r="C3679" s="1805"/>
      <c r="D3679" s="1805"/>
      <c r="E3679" s="1805"/>
      <c r="F3679" s="1805"/>
      <c r="G3679" s="1805"/>
      <c r="H3679" s="1805"/>
      <c r="I3679" s="1805"/>
      <c r="J3679" s="1806"/>
      <c r="K3679" s="1808"/>
      <c r="L3679" s="1809"/>
      <c r="M3679" s="1789" t="s">
        <v>2854</v>
      </c>
      <c r="N3679" s="1790"/>
      <c r="O3679" s="1790"/>
      <c r="P3679" s="1791"/>
      <c r="Q3679" s="1789" t="s">
        <v>2855</v>
      </c>
      <c r="R3679" s="1790"/>
      <c r="S3679" s="1790"/>
      <c r="T3679" s="1791"/>
      <c r="U3679" s="1789" t="s">
        <v>2854</v>
      </c>
      <c r="V3679" s="1790"/>
      <c r="W3679" s="1790"/>
      <c r="X3679" s="1790"/>
      <c r="Y3679" s="1790"/>
      <c r="Z3679" s="1791"/>
      <c r="AA3679" s="1789" t="s">
        <v>2855</v>
      </c>
      <c r="AB3679" s="1790"/>
      <c r="AC3679" s="1790"/>
      <c r="AD3679" s="1791"/>
      <c r="AE3679" s="1812"/>
      <c r="AF3679" s="1813"/>
      <c r="AG3679" s="1813"/>
      <c r="AH3679" s="1800"/>
    </row>
    <row r="3680" spans="1:34" ht="16.7" customHeight="1">
      <c r="A3680" s="1792"/>
      <c r="B3680" s="1793"/>
      <c r="C3680" s="1793"/>
      <c r="D3680" s="1793"/>
      <c r="E3680" s="1793"/>
      <c r="F3680" s="1793"/>
      <c r="G3680" s="1793"/>
      <c r="H3680" s="1793"/>
      <c r="I3680" s="1793"/>
      <c r="J3680" s="1793"/>
      <c r="K3680" s="1794" t="s">
        <v>2856</v>
      </c>
      <c r="L3680" s="1794"/>
      <c r="M3680" s="1794"/>
      <c r="N3680" s="1794"/>
      <c r="O3680" s="1794"/>
      <c r="P3680" s="1794"/>
      <c r="Q3680" s="1794"/>
      <c r="R3680" s="1794"/>
      <c r="S3680" s="1794"/>
      <c r="T3680" s="1794"/>
      <c r="U3680" s="1794"/>
      <c r="V3680" s="1794"/>
      <c r="W3680" s="1794"/>
      <c r="X3680" s="1794"/>
      <c r="Y3680" s="1794"/>
      <c r="Z3680" s="1794"/>
      <c r="AA3680" s="1795">
        <v>0</v>
      </c>
      <c r="AB3680" s="1795"/>
      <c r="AC3680" s="1795"/>
      <c r="AD3680" s="1795"/>
      <c r="AE3680" s="1795"/>
      <c r="AF3680" s="1795"/>
      <c r="AG3680" s="1795"/>
      <c r="AH3680" s="1213"/>
    </row>
    <row r="3681" spans="1:34" ht="17.45" customHeight="1">
      <c r="A3681" s="1801" t="s">
        <v>2857</v>
      </c>
      <c r="B3681" s="1825"/>
      <c r="C3681" s="1825"/>
      <c r="D3681" s="1825"/>
      <c r="E3681" s="1825"/>
      <c r="F3681" s="1825"/>
      <c r="G3681" s="1825"/>
      <c r="H3681" s="1825"/>
      <c r="I3681" s="1825"/>
      <c r="J3681" s="1825"/>
      <c r="K3681" s="1825"/>
      <c r="L3681" s="1825"/>
      <c r="M3681" s="1825"/>
      <c r="N3681" s="1826"/>
      <c r="O3681" s="1789" t="s">
        <v>2858</v>
      </c>
      <c r="P3681" s="1790"/>
      <c r="Q3681" s="1790"/>
      <c r="R3681" s="1790"/>
      <c r="S3681" s="1791"/>
      <c r="T3681" s="1827" t="s">
        <v>2850</v>
      </c>
      <c r="U3681" s="1790"/>
      <c r="V3681" s="1790"/>
      <c r="W3681" s="1213"/>
      <c r="X3681" s="1789" t="s">
        <v>2859</v>
      </c>
      <c r="Y3681" s="1790"/>
      <c r="Z3681" s="1790"/>
      <c r="AA3681" s="1790"/>
      <c r="AB3681" s="1790"/>
      <c r="AC3681" s="1790"/>
      <c r="AD3681" s="1791"/>
      <c r="AE3681" s="1810" t="s">
        <v>2853</v>
      </c>
      <c r="AF3681" s="1828"/>
      <c r="AG3681" s="1828"/>
      <c r="AH3681" s="1213"/>
    </row>
    <row r="3682" spans="1:34" ht="17.45" customHeight="1">
      <c r="A3682" s="1215"/>
      <c r="B3682" s="1216" t="s">
        <v>1009</v>
      </c>
      <c r="C3682" s="1829" t="s">
        <v>1010</v>
      </c>
      <c r="D3682" s="1830"/>
      <c r="E3682" s="1830"/>
      <c r="F3682" s="1830"/>
      <c r="G3682" s="1830"/>
      <c r="H3682" s="1830"/>
      <c r="I3682" s="1830"/>
      <c r="J3682" s="1830"/>
      <c r="K3682" s="1830"/>
      <c r="L3682" s="1830"/>
      <c r="M3682" s="1830"/>
      <c r="N3682" s="1829"/>
      <c r="O3682" s="1831">
        <v>0</v>
      </c>
      <c r="P3682" s="1832"/>
      <c r="Q3682" s="1832"/>
      <c r="R3682" s="1832"/>
      <c r="S3682" s="1833"/>
      <c r="T3682" s="1858">
        <v>1</v>
      </c>
      <c r="U3682" s="1832"/>
      <c r="V3682" s="1832"/>
      <c r="W3682" s="1217"/>
      <c r="X3682" s="1859">
        <v>22.268799999999999</v>
      </c>
      <c r="Y3682" s="1860"/>
      <c r="Z3682" s="1860"/>
      <c r="AA3682" s="1860"/>
      <c r="AB3682" s="1860"/>
      <c r="AC3682" s="1860"/>
      <c r="AD3682" s="1861"/>
      <c r="AE3682" s="1839">
        <v>22.268799999999999</v>
      </c>
      <c r="AF3682" s="1795"/>
      <c r="AG3682" s="1795"/>
      <c r="AH3682" s="1217"/>
    </row>
    <row r="3683" spans="1:34" ht="16.7" customHeight="1">
      <c r="A3683" s="1792"/>
      <c r="B3683" s="1778"/>
      <c r="C3683" s="1778"/>
      <c r="D3683" s="1778"/>
      <c r="E3683" s="1778"/>
      <c r="F3683" s="1778"/>
      <c r="G3683" s="1778"/>
      <c r="H3683" s="1778"/>
      <c r="I3683" s="1846" t="s">
        <v>2860</v>
      </c>
      <c r="J3683" s="1846"/>
      <c r="K3683" s="1846"/>
      <c r="L3683" s="1846"/>
      <c r="M3683" s="1846"/>
      <c r="N3683" s="1846"/>
      <c r="O3683" s="1846"/>
      <c r="P3683" s="1846"/>
      <c r="Q3683" s="1846"/>
      <c r="R3683" s="1846"/>
      <c r="S3683" s="1846"/>
      <c r="T3683" s="1846"/>
      <c r="U3683" s="1846"/>
      <c r="V3683" s="1846"/>
      <c r="W3683" s="1846"/>
      <c r="X3683" s="1846"/>
      <c r="Y3683" s="1846"/>
      <c r="Z3683" s="1793"/>
      <c r="AA3683" s="1847">
        <v>22.268799999999999</v>
      </c>
      <c r="AB3683" s="1847"/>
      <c r="AC3683" s="1847"/>
      <c r="AD3683" s="1847"/>
      <c r="AE3683" s="1847"/>
      <c r="AF3683" s="1847"/>
      <c r="AG3683" s="1847"/>
      <c r="AH3683" s="1814"/>
    </row>
    <row r="3684" spans="1:34" ht="17.45" customHeight="1">
      <c r="A3684" s="1844"/>
      <c r="B3684" s="1309"/>
      <c r="C3684" s="1309"/>
      <c r="D3684" s="1309"/>
      <c r="E3684" s="1309"/>
      <c r="F3684" s="1309"/>
      <c r="G3684" s="1309"/>
      <c r="H3684" s="1309"/>
      <c r="I3684" s="1840" t="s">
        <v>2861</v>
      </c>
      <c r="J3684" s="1840"/>
      <c r="K3684" s="1840"/>
      <c r="L3684" s="1840"/>
      <c r="M3684" s="1840"/>
      <c r="N3684" s="1840"/>
      <c r="O3684" s="1840"/>
      <c r="P3684" s="1840"/>
      <c r="Q3684" s="1840"/>
      <c r="R3684" s="1840"/>
      <c r="S3684" s="1840"/>
      <c r="T3684" s="1840"/>
      <c r="U3684" s="1840"/>
      <c r="V3684" s="1840"/>
      <c r="W3684" s="1840"/>
      <c r="X3684" s="1840"/>
      <c r="Y3684" s="1840"/>
      <c r="Z3684" s="1309"/>
      <c r="AA3684" s="1841">
        <v>22.268799999999999</v>
      </c>
      <c r="AB3684" s="1841"/>
      <c r="AC3684" s="1841"/>
      <c r="AD3684" s="1841"/>
      <c r="AE3684" s="1841"/>
      <c r="AF3684" s="1841"/>
      <c r="AG3684" s="1841"/>
      <c r="AH3684" s="1782"/>
    </row>
    <row r="3685" spans="1:34" ht="16.7" customHeight="1">
      <c r="A3685" s="1844"/>
      <c r="B3685" s="1309"/>
      <c r="C3685" s="1309"/>
      <c r="D3685" s="1309"/>
      <c r="E3685" s="1309"/>
      <c r="F3685" s="1309"/>
      <c r="G3685" s="1309"/>
      <c r="H3685" s="1309"/>
      <c r="I3685" s="1840" t="s">
        <v>2862</v>
      </c>
      <c r="J3685" s="1840"/>
      <c r="K3685" s="1840"/>
      <c r="L3685" s="1840"/>
      <c r="M3685" s="1840"/>
      <c r="N3685" s="1840"/>
      <c r="O3685" s="1840"/>
      <c r="P3685" s="1840"/>
      <c r="Q3685" s="1840"/>
      <c r="R3685" s="1840"/>
      <c r="S3685" s="1840"/>
      <c r="T3685" s="1840"/>
      <c r="U3685" s="1840"/>
      <c r="V3685" s="1840"/>
      <c r="W3685" s="1840"/>
      <c r="X3685" s="1840"/>
      <c r="Y3685" s="1840"/>
      <c r="Z3685" s="1309"/>
      <c r="AA3685" s="1841">
        <v>4.4499999999999998E-2</v>
      </c>
      <c r="AB3685" s="1841"/>
      <c r="AC3685" s="1841"/>
      <c r="AD3685" s="1841"/>
      <c r="AE3685" s="1841"/>
      <c r="AF3685" s="1841"/>
      <c r="AG3685" s="1841"/>
      <c r="AH3685" s="1782"/>
    </row>
    <row r="3686" spans="1:34" ht="17.45" customHeight="1">
      <c r="A3686" s="1844"/>
      <c r="B3686" s="1309"/>
      <c r="C3686" s="1309"/>
      <c r="D3686" s="1309"/>
      <c r="E3686" s="1309"/>
      <c r="F3686" s="1309"/>
      <c r="G3686" s="1309"/>
      <c r="H3686" s="1309"/>
      <c r="I3686" s="1840" t="s">
        <v>2863</v>
      </c>
      <c r="J3686" s="1840"/>
      <c r="K3686" s="1840"/>
      <c r="L3686" s="1840"/>
      <c r="M3686" s="1840"/>
      <c r="N3686" s="1840"/>
      <c r="O3686" s="1840"/>
      <c r="P3686" s="1840"/>
      <c r="Q3686" s="1840"/>
      <c r="R3686" s="1840"/>
      <c r="S3686" s="1840"/>
      <c r="T3686" s="1840"/>
      <c r="U3686" s="1840"/>
      <c r="V3686" s="1840"/>
      <c r="W3686" s="1840"/>
      <c r="X3686" s="1840"/>
      <c r="Y3686" s="1840"/>
      <c r="Z3686" s="1309"/>
      <c r="AA3686" s="1841">
        <v>0</v>
      </c>
      <c r="AB3686" s="1841"/>
      <c r="AC3686" s="1841"/>
      <c r="AD3686" s="1841"/>
      <c r="AE3686" s="1841"/>
      <c r="AF3686" s="1841"/>
      <c r="AG3686" s="1841"/>
      <c r="AH3686" s="1782"/>
    </row>
    <row r="3687" spans="1:34" ht="17.45" customHeight="1">
      <c r="A3687" s="1845"/>
      <c r="B3687" s="1799"/>
      <c r="C3687" s="1799"/>
      <c r="D3687" s="1799"/>
      <c r="E3687" s="1799"/>
      <c r="F3687" s="1799"/>
      <c r="G3687" s="1799"/>
      <c r="H3687" s="1799"/>
      <c r="I3687" s="1842" t="s">
        <v>2864</v>
      </c>
      <c r="J3687" s="1842"/>
      <c r="K3687" s="1842"/>
      <c r="L3687" s="1842"/>
      <c r="M3687" s="1842"/>
      <c r="N3687" s="1842"/>
      <c r="O3687" s="1842"/>
      <c r="P3687" s="1842"/>
      <c r="Q3687" s="1842"/>
      <c r="R3687" s="1842"/>
      <c r="S3687" s="1842"/>
      <c r="T3687" s="1842"/>
      <c r="U3687" s="1842"/>
      <c r="V3687" s="1842"/>
      <c r="W3687" s="1842"/>
      <c r="X3687" s="1842"/>
      <c r="Y3687" s="1842"/>
      <c r="Z3687" s="1799"/>
      <c r="AA3687" s="1843">
        <v>0</v>
      </c>
      <c r="AB3687" s="1843"/>
      <c r="AC3687" s="1843"/>
      <c r="AD3687" s="1843"/>
      <c r="AE3687" s="1843"/>
      <c r="AF3687" s="1843"/>
      <c r="AG3687" s="1843"/>
      <c r="AH3687" s="1800"/>
    </row>
    <row r="3688" spans="1:34" ht="16.7" customHeight="1">
      <c r="A3688" s="1801" t="s">
        <v>2865</v>
      </c>
      <c r="B3688" s="1825"/>
      <c r="C3688" s="1825"/>
      <c r="D3688" s="1825"/>
      <c r="E3688" s="1825"/>
      <c r="F3688" s="1825"/>
      <c r="G3688" s="1825"/>
      <c r="H3688" s="1825"/>
      <c r="I3688" s="1825"/>
      <c r="J3688" s="1825"/>
      <c r="K3688" s="1825"/>
      <c r="L3688" s="1825"/>
      <c r="M3688" s="1825"/>
      <c r="N3688" s="1826"/>
      <c r="O3688" s="1789" t="s">
        <v>2850</v>
      </c>
      <c r="P3688" s="1790"/>
      <c r="Q3688" s="1790"/>
      <c r="R3688" s="1790"/>
      <c r="S3688" s="1791"/>
      <c r="T3688" s="1827" t="s">
        <v>754</v>
      </c>
      <c r="U3688" s="1790"/>
      <c r="V3688" s="1790"/>
      <c r="W3688" s="1213"/>
      <c r="X3688" s="1789" t="s">
        <v>2866</v>
      </c>
      <c r="Y3688" s="1790"/>
      <c r="Z3688" s="1790"/>
      <c r="AA3688" s="1790"/>
      <c r="AB3688" s="1790"/>
      <c r="AC3688" s="1790"/>
      <c r="AD3688" s="1791"/>
      <c r="AE3688" s="1810" t="s">
        <v>2867</v>
      </c>
      <c r="AF3688" s="1828"/>
      <c r="AG3688" s="1828"/>
      <c r="AH3688" s="1213"/>
    </row>
    <row r="3689" spans="1:34" ht="17.45" customHeight="1">
      <c r="A3689" s="1223"/>
      <c r="B3689" s="1224" t="s">
        <v>3346</v>
      </c>
      <c r="C3689" s="1875" t="s">
        <v>3347</v>
      </c>
      <c r="D3689" s="1876"/>
      <c r="E3689" s="1876"/>
      <c r="F3689" s="1876"/>
      <c r="G3689" s="1876"/>
      <c r="H3689" s="1876"/>
      <c r="I3689" s="1876"/>
      <c r="J3689" s="1876"/>
      <c r="K3689" s="1876"/>
      <c r="L3689" s="1876"/>
      <c r="M3689" s="1876"/>
      <c r="N3689" s="1875"/>
      <c r="O3689" s="1885">
        <v>3.0000000000000001E-3</v>
      </c>
      <c r="P3689" s="1886"/>
      <c r="Q3689" s="1886"/>
      <c r="R3689" s="1886"/>
      <c r="S3689" s="1887"/>
      <c r="T3689" s="1888" t="s">
        <v>2612</v>
      </c>
      <c r="U3689" s="1889"/>
      <c r="V3689" s="1889"/>
      <c r="W3689" s="1225"/>
      <c r="X3689" s="1890">
        <v>3.9424999999999999</v>
      </c>
      <c r="Y3689" s="1891"/>
      <c r="Z3689" s="1891"/>
      <c r="AA3689" s="1891"/>
      <c r="AB3689" s="1891"/>
      <c r="AC3689" s="1891"/>
      <c r="AD3689" s="1892"/>
      <c r="AE3689" s="1865">
        <v>1.18E-2</v>
      </c>
      <c r="AF3689" s="1847"/>
      <c r="AG3689" s="1847"/>
      <c r="AH3689" s="1225"/>
    </row>
    <row r="3690" spans="1:34" ht="17.45" customHeight="1">
      <c r="A3690" s="1218"/>
      <c r="B3690" s="1205" t="s">
        <v>3348</v>
      </c>
      <c r="C3690" s="1903" t="s">
        <v>3349</v>
      </c>
      <c r="D3690" s="1815"/>
      <c r="E3690" s="1815"/>
      <c r="F3690" s="1815"/>
      <c r="G3690" s="1815"/>
      <c r="H3690" s="1815"/>
      <c r="I3690" s="1815"/>
      <c r="J3690" s="1815"/>
      <c r="K3690" s="1815"/>
      <c r="L3690" s="1815"/>
      <c r="M3690" s="1815"/>
      <c r="N3690" s="1903"/>
      <c r="O3690" s="1910">
        <v>0.06</v>
      </c>
      <c r="P3690" s="1911"/>
      <c r="Q3690" s="1911"/>
      <c r="R3690" s="1911"/>
      <c r="S3690" s="1912"/>
      <c r="T3690" s="1913" t="s">
        <v>2612</v>
      </c>
      <c r="U3690" s="1796"/>
      <c r="V3690" s="1796"/>
      <c r="W3690" s="1219"/>
      <c r="X3690" s="1914">
        <v>3.6114000000000002</v>
      </c>
      <c r="Y3690" s="1915"/>
      <c r="Z3690" s="1915"/>
      <c r="AA3690" s="1915"/>
      <c r="AB3690" s="1915"/>
      <c r="AC3690" s="1915"/>
      <c r="AD3690" s="1916"/>
      <c r="AE3690" s="1909">
        <v>0.2167</v>
      </c>
      <c r="AF3690" s="1841"/>
      <c r="AG3690" s="1841"/>
      <c r="AH3690" s="1219"/>
    </row>
    <row r="3691" spans="1:34" ht="16.7" customHeight="1">
      <c r="A3691" s="1218"/>
      <c r="B3691" s="1205" t="s">
        <v>3350</v>
      </c>
      <c r="C3691" s="1903" t="s">
        <v>3351</v>
      </c>
      <c r="D3691" s="1815"/>
      <c r="E3691" s="1815"/>
      <c r="F3691" s="1815"/>
      <c r="G3691" s="1815"/>
      <c r="H3691" s="1815"/>
      <c r="I3691" s="1815"/>
      <c r="J3691" s="1815"/>
      <c r="K3691" s="1815"/>
      <c r="L3691" s="1815"/>
      <c r="M3691" s="1815"/>
      <c r="N3691" s="1903"/>
      <c r="O3691" s="1910">
        <v>7.0000000000000001E-3</v>
      </c>
      <c r="P3691" s="1911"/>
      <c r="Q3691" s="1911"/>
      <c r="R3691" s="1911"/>
      <c r="S3691" s="1912"/>
      <c r="T3691" s="1913" t="s">
        <v>2612</v>
      </c>
      <c r="U3691" s="1796"/>
      <c r="V3691" s="1796"/>
      <c r="W3691" s="1219"/>
      <c r="X3691" s="1914">
        <v>29.619700000000002</v>
      </c>
      <c r="Y3691" s="1915"/>
      <c r="Z3691" s="1915"/>
      <c r="AA3691" s="1915"/>
      <c r="AB3691" s="1915"/>
      <c r="AC3691" s="1915"/>
      <c r="AD3691" s="1916"/>
      <c r="AE3691" s="1909">
        <v>0.20730000000000001</v>
      </c>
      <c r="AF3691" s="1841"/>
      <c r="AG3691" s="1841"/>
      <c r="AH3691" s="1219"/>
    </row>
    <row r="3692" spans="1:34" ht="17.45" customHeight="1">
      <c r="A3692" s="1218"/>
      <c r="B3692" s="1205" t="s">
        <v>3352</v>
      </c>
      <c r="C3692" s="1903" t="s">
        <v>3353</v>
      </c>
      <c r="D3692" s="1815"/>
      <c r="E3692" s="1815"/>
      <c r="F3692" s="1815"/>
      <c r="G3692" s="1815"/>
      <c r="H3692" s="1815"/>
      <c r="I3692" s="1815"/>
      <c r="J3692" s="1815"/>
      <c r="K3692" s="1815"/>
      <c r="L3692" s="1815"/>
      <c r="M3692" s="1815"/>
      <c r="N3692" s="1903"/>
      <c r="O3692" s="1910">
        <v>0.2</v>
      </c>
      <c r="P3692" s="1911"/>
      <c r="Q3692" s="1911"/>
      <c r="R3692" s="1911"/>
      <c r="S3692" s="1912"/>
      <c r="T3692" s="1913" t="s">
        <v>2612</v>
      </c>
      <c r="U3692" s="1796"/>
      <c r="V3692" s="1796"/>
      <c r="W3692" s="1219"/>
      <c r="X3692" s="1914">
        <v>0.32069999999999999</v>
      </c>
      <c r="Y3692" s="1915"/>
      <c r="Z3692" s="1915"/>
      <c r="AA3692" s="1915"/>
      <c r="AB3692" s="1915"/>
      <c r="AC3692" s="1915"/>
      <c r="AD3692" s="1916"/>
      <c r="AE3692" s="1909">
        <v>6.4100000000000004E-2</v>
      </c>
      <c r="AF3692" s="1841"/>
      <c r="AG3692" s="1841"/>
      <c r="AH3692" s="1219"/>
    </row>
    <row r="3693" spans="1:34" ht="16.7" customHeight="1">
      <c r="A3693" s="1220"/>
      <c r="B3693" s="1209" t="s">
        <v>3354</v>
      </c>
      <c r="C3693" s="1866" t="s">
        <v>3355</v>
      </c>
      <c r="D3693" s="1867"/>
      <c r="E3693" s="1867"/>
      <c r="F3693" s="1867"/>
      <c r="G3693" s="1867"/>
      <c r="H3693" s="1867"/>
      <c r="I3693" s="1867"/>
      <c r="J3693" s="1867"/>
      <c r="K3693" s="1867"/>
      <c r="L3693" s="1867"/>
      <c r="M3693" s="1867"/>
      <c r="N3693" s="1866"/>
      <c r="O3693" s="1893">
        <v>0.17499999999999999</v>
      </c>
      <c r="P3693" s="1894"/>
      <c r="Q3693" s="1894"/>
      <c r="R3693" s="1894"/>
      <c r="S3693" s="1895"/>
      <c r="T3693" s="1896" t="s">
        <v>2612</v>
      </c>
      <c r="U3693" s="1897"/>
      <c r="V3693" s="1897"/>
      <c r="W3693" s="1222"/>
      <c r="X3693" s="1898">
        <v>0.17730000000000001</v>
      </c>
      <c r="Y3693" s="1899"/>
      <c r="Z3693" s="1899"/>
      <c r="AA3693" s="1899"/>
      <c r="AB3693" s="1899"/>
      <c r="AC3693" s="1899"/>
      <c r="AD3693" s="1900"/>
      <c r="AE3693" s="1874">
        <v>3.1E-2</v>
      </c>
      <c r="AF3693" s="1843"/>
      <c r="AG3693" s="1843"/>
      <c r="AH3693" s="1222"/>
    </row>
    <row r="3694" spans="1:34" ht="17.45" customHeight="1">
      <c r="A3694" s="1792"/>
      <c r="B3694" s="1793"/>
      <c r="C3694" s="1793"/>
      <c r="D3694" s="1793"/>
      <c r="E3694" s="1793"/>
      <c r="F3694" s="1793"/>
      <c r="G3694" s="1793"/>
      <c r="H3694" s="1793"/>
      <c r="I3694" s="1794" t="s">
        <v>2869</v>
      </c>
      <c r="J3694" s="1794"/>
      <c r="K3694" s="1794"/>
      <c r="L3694" s="1794"/>
      <c r="M3694" s="1794"/>
      <c r="N3694" s="1794"/>
      <c r="O3694" s="1794"/>
      <c r="P3694" s="1794"/>
      <c r="Q3694" s="1794"/>
      <c r="R3694" s="1794"/>
      <c r="S3694" s="1794"/>
      <c r="T3694" s="1794"/>
      <c r="U3694" s="1794"/>
      <c r="V3694" s="1794"/>
      <c r="W3694" s="1794"/>
      <c r="X3694" s="1794"/>
      <c r="Y3694" s="1794"/>
      <c r="Z3694" s="1214"/>
      <c r="AA3694" s="1795">
        <v>0.53090000000000004</v>
      </c>
      <c r="AB3694" s="1795"/>
      <c r="AC3694" s="1795"/>
      <c r="AD3694" s="1795"/>
      <c r="AE3694" s="1795"/>
      <c r="AF3694" s="1795"/>
      <c r="AG3694" s="1795"/>
      <c r="AH3694" s="1213"/>
    </row>
    <row r="3695" spans="1:34" ht="17.45" customHeight="1">
      <c r="A3695" s="1801" t="s">
        <v>2870</v>
      </c>
      <c r="B3695" s="1825"/>
      <c r="C3695" s="1825"/>
      <c r="D3695" s="1825"/>
      <c r="E3695" s="1825"/>
      <c r="F3695" s="1825"/>
      <c r="G3695" s="1825"/>
      <c r="H3695" s="1825"/>
      <c r="I3695" s="1825"/>
      <c r="J3695" s="1825"/>
      <c r="K3695" s="1825"/>
      <c r="L3695" s="1825"/>
      <c r="M3695" s="1825"/>
      <c r="N3695" s="1826"/>
      <c r="O3695" s="1789" t="s">
        <v>2850</v>
      </c>
      <c r="P3695" s="1790"/>
      <c r="Q3695" s="1790"/>
      <c r="R3695" s="1790"/>
      <c r="S3695" s="1791"/>
      <c r="T3695" s="1827" t="s">
        <v>754</v>
      </c>
      <c r="U3695" s="1790"/>
      <c r="V3695" s="1790"/>
      <c r="W3695" s="1213"/>
      <c r="X3695" s="1789" t="s">
        <v>2866</v>
      </c>
      <c r="Y3695" s="1790"/>
      <c r="Z3695" s="1790"/>
      <c r="AA3695" s="1790"/>
      <c r="AB3695" s="1790"/>
      <c r="AC3695" s="1790"/>
      <c r="AD3695" s="1791"/>
      <c r="AE3695" s="1810" t="s">
        <v>2867</v>
      </c>
      <c r="AF3695" s="1828"/>
      <c r="AG3695" s="1828"/>
      <c r="AH3695" s="1213"/>
    </row>
    <row r="3696" spans="1:34" ht="16.7" customHeight="1">
      <c r="A3696" s="1792"/>
      <c r="B3696" s="1793"/>
      <c r="C3696" s="1793"/>
      <c r="D3696" s="1793"/>
      <c r="E3696" s="1793"/>
      <c r="F3696" s="1793"/>
      <c r="G3696" s="1793"/>
      <c r="H3696" s="1793"/>
      <c r="I3696" s="1794" t="s">
        <v>2871</v>
      </c>
      <c r="J3696" s="1794"/>
      <c r="K3696" s="1794"/>
      <c r="L3696" s="1794"/>
      <c r="M3696" s="1794"/>
      <c r="N3696" s="1794"/>
      <c r="O3696" s="1794"/>
      <c r="P3696" s="1794"/>
      <c r="Q3696" s="1794"/>
      <c r="R3696" s="1794"/>
      <c r="S3696" s="1794"/>
      <c r="T3696" s="1794"/>
      <c r="U3696" s="1794"/>
      <c r="V3696" s="1794"/>
      <c r="W3696" s="1794"/>
      <c r="X3696" s="1794"/>
      <c r="Y3696" s="1794"/>
      <c r="Z3696" s="1214"/>
      <c r="AA3696" s="1795">
        <v>0</v>
      </c>
      <c r="AB3696" s="1795"/>
      <c r="AC3696" s="1795"/>
      <c r="AD3696" s="1795"/>
      <c r="AE3696" s="1795"/>
      <c r="AF3696" s="1795"/>
      <c r="AG3696" s="1795"/>
      <c r="AH3696" s="1213"/>
    </row>
    <row r="3697" spans="1:34" ht="17.45" customHeight="1">
      <c r="A3697" s="1801" t="s">
        <v>2872</v>
      </c>
      <c r="B3697" s="1825"/>
      <c r="C3697" s="1825"/>
      <c r="D3697" s="1825"/>
      <c r="E3697" s="1825"/>
      <c r="F3697" s="1825"/>
      <c r="G3697" s="1825"/>
      <c r="H3697" s="1825"/>
      <c r="I3697" s="1825"/>
      <c r="J3697" s="1825"/>
      <c r="K3697" s="1825"/>
      <c r="L3697" s="1825"/>
      <c r="M3697" s="1825"/>
      <c r="N3697" s="1826"/>
      <c r="O3697" s="1789" t="s">
        <v>2850</v>
      </c>
      <c r="P3697" s="1790"/>
      <c r="Q3697" s="1790"/>
      <c r="R3697" s="1790"/>
      <c r="S3697" s="1791"/>
      <c r="T3697" s="1827" t="s">
        <v>754</v>
      </c>
      <c r="U3697" s="1790"/>
      <c r="V3697" s="1790"/>
      <c r="W3697" s="1213"/>
      <c r="X3697" s="1789" t="s">
        <v>2866</v>
      </c>
      <c r="Y3697" s="1790"/>
      <c r="Z3697" s="1790"/>
      <c r="AA3697" s="1790"/>
      <c r="AB3697" s="1790"/>
      <c r="AC3697" s="1790"/>
      <c r="AD3697" s="1791"/>
      <c r="AE3697" s="1810" t="s">
        <v>2867</v>
      </c>
      <c r="AF3697" s="1828"/>
      <c r="AG3697" s="1828"/>
      <c r="AH3697" s="1213"/>
    </row>
    <row r="3698" spans="1:34" ht="17.45" customHeight="1">
      <c r="A3698" s="1901" t="s">
        <v>3356</v>
      </c>
      <c r="B3698" s="1902"/>
      <c r="C3698" s="1902"/>
      <c r="D3698" s="1902"/>
      <c r="E3698" s="1902"/>
      <c r="F3698" s="1875" t="s">
        <v>3357</v>
      </c>
      <c r="G3698" s="1876"/>
      <c r="H3698" s="1876"/>
      <c r="I3698" s="1876"/>
      <c r="J3698" s="1876"/>
      <c r="K3698" s="1876"/>
      <c r="L3698" s="1876"/>
      <c r="M3698" s="1876"/>
      <c r="N3698" s="1875"/>
      <c r="O3698" s="1885">
        <v>1.0000000000000001E-5</v>
      </c>
      <c r="P3698" s="1886"/>
      <c r="Q3698" s="1886"/>
      <c r="R3698" s="1886"/>
      <c r="S3698" s="1887"/>
      <c r="T3698" s="1888" t="s">
        <v>109</v>
      </c>
      <c r="U3698" s="1889"/>
      <c r="V3698" s="1889"/>
      <c r="W3698" s="1225"/>
      <c r="X3698" s="1890">
        <v>33.54</v>
      </c>
      <c r="Y3698" s="1891"/>
      <c r="Z3698" s="1891"/>
      <c r="AA3698" s="1891"/>
      <c r="AB3698" s="1891"/>
      <c r="AC3698" s="1891"/>
      <c r="AD3698" s="1892"/>
      <c r="AE3698" s="1865">
        <v>2.9999999999999997E-4</v>
      </c>
      <c r="AF3698" s="1847"/>
      <c r="AG3698" s="1847"/>
      <c r="AH3698" s="1225"/>
    </row>
    <row r="3699" spans="1:34" ht="16.7" customHeight="1">
      <c r="A3699" s="1787" t="s">
        <v>3358</v>
      </c>
      <c r="B3699" s="1788"/>
      <c r="C3699" s="1788"/>
      <c r="D3699" s="1788"/>
      <c r="E3699" s="1788"/>
      <c r="F3699" s="1903" t="s">
        <v>3359</v>
      </c>
      <c r="G3699" s="1815"/>
      <c r="H3699" s="1815"/>
      <c r="I3699" s="1815"/>
      <c r="J3699" s="1815"/>
      <c r="K3699" s="1815"/>
      <c r="L3699" s="1815"/>
      <c r="M3699" s="1815"/>
      <c r="N3699" s="1903"/>
      <c r="O3699" s="1910">
        <v>6.0000000000000002E-5</v>
      </c>
      <c r="P3699" s="1911"/>
      <c r="Q3699" s="1911"/>
      <c r="R3699" s="1911"/>
      <c r="S3699" s="1912"/>
      <c r="T3699" s="1913" t="s">
        <v>109</v>
      </c>
      <c r="U3699" s="1796"/>
      <c r="V3699" s="1796"/>
      <c r="W3699" s="1219"/>
      <c r="X3699" s="1914">
        <v>33.54</v>
      </c>
      <c r="Y3699" s="1915"/>
      <c r="Z3699" s="1915"/>
      <c r="AA3699" s="1915"/>
      <c r="AB3699" s="1915"/>
      <c r="AC3699" s="1915"/>
      <c r="AD3699" s="1916"/>
      <c r="AE3699" s="1909">
        <v>2E-3</v>
      </c>
      <c r="AF3699" s="1841"/>
      <c r="AG3699" s="1841"/>
      <c r="AH3699" s="1219"/>
    </row>
    <row r="3700" spans="1:34" ht="17.45" customHeight="1">
      <c r="A3700" s="1787" t="s">
        <v>3360</v>
      </c>
      <c r="B3700" s="1788"/>
      <c r="C3700" s="1788"/>
      <c r="D3700" s="1788"/>
      <c r="E3700" s="1788"/>
      <c r="F3700" s="1903" t="s">
        <v>3361</v>
      </c>
      <c r="G3700" s="1815"/>
      <c r="H3700" s="1815"/>
      <c r="I3700" s="1815"/>
      <c r="J3700" s="1815"/>
      <c r="K3700" s="1815"/>
      <c r="L3700" s="1815"/>
      <c r="M3700" s="1815"/>
      <c r="N3700" s="1903"/>
      <c r="O3700" s="1910">
        <v>1.8000000000000001E-4</v>
      </c>
      <c r="P3700" s="1911"/>
      <c r="Q3700" s="1911"/>
      <c r="R3700" s="1911"/>
      <c r="S3700" s="1912"/>
      <c r="T3700" s="1913" t="s">
        <v>109</v>
      </c>
      <c r="U3700" s="1796"/>
      <c r="V3700" s="1796"/>
      <c r="W3700" s="1219"/>
      <c r="X3700" s="1914">
        <v>33.54</v>
      </c>
      <c r="Y3700" s="1915"/>
      <c r="Z3700" s="1915"/>
      <c r="AA3700" s="1915"/>
      <c r="AB3700" s="1915"/>
      <c r="AC3700" s="1915"/>
      <c r="AD3700" s="1916"/>
      <c r="AE3700" s="1909">
        <v>6.0000000000000001E-3</v>
      </c>
      <c r="AF3700" s="1841"/>
      <c r="AG3700" s="1841"/>
      <c r="AH3700" s="1219"/>
    </row>
    <row r="3701" spans="1:34" ht="16.7" customHeight="1">
      <c r="A3701" s="1819" t="s">
        <v>3362</v>
      </c>
      <c r="B3701" s="1820"/>
      <c r="C3701" s="1820"/>
      <c r="D3701" s="1820"/>
      <c r="E3701" s="1820"/>
      <c r="F3701" s="1866" t="s">
        <v>3363</v>
      </c>
      <c r="G3701" s="1867"/>
      <c r="H3701" s="1867"/>
      <c r="I3701" s="1867"/>
      <c r="J3701" s="1867"/>
      <c r="K3701" s="1867"/>
      <c r="L3701" s="1867"/>
      <c r="M3701" s="1867"/>
      <c r="N3701" s="1866"/>
      <c r="O3701" s="1893">
        <v>2.0000000000000001E-4</v>
      </c>
      <c r="P3701" s="1894"/>
      <c r="Q3701" s="1894"/>
      <c r="R3701" s="1894"/>
      <c r="S3701" s="1895"/>
      <c r="T3701" s="1896" t="s">
        <v>109</v>
      </c>
      <c r="U3701" s="1897"/>
      <c r="V3701" s="1897"/>
      <c r="W3701" s="1222"/>
      <c r="X3701" s="1898">
        <v>33.54</v>
      </c>
      <c r="Y3701" s="1899"/>
      <c r="Z3701" s="1899"/>
      <c r="AA3701" s="1899"/>
      <c r="AB3701" s="1899"/>
      <c r="AC3701" s="1899"/>
      <c r="AD3701" s="1900"/>
      <c r="AE3701" s="1874">
        <v>6.7000000000000002E-3</v>
      </c>
      <c r="AF3701" s="1843"/>
      <c r="AG3701" s="1843"/>
      <c r="AH3701" s="1222"/>
    </row>
    <row r="3702" spans="1:34" ht="17.45" customHeight="1">
      <c r="A3702" s="1792"/>
      <c r="B3702" s="1793"/>
      <c r="C3702" s="1793"/>
      <c r="D3702" s="1793"/>
      <c r="E3702" s="1793"/>
      <c r="F3702" s="1793"/>
      <c r="G3702" s="1793"/>
      <c r="H3702" s="1793"/>
      <c r="I3702" s="1793"/>
      <c r="J3702" s="1793"/>
      <c r="K3702" s="1794" t="s">
        <v>2873</v>
      </c>
      <c r="L3702" s="1794"/>
      <c r="M3702" s="1794"/>
      <c r="N3702" s="1794"/>
      <c r="O3702" s="1794"/>
      <c r="P3702" s="1794"/>
      <c r="Q3702" s="1794"/>
      <c r="R3702" s="1794"/>
      <c r="S3702" s="1794"/>
      <c r="T3702" s="1794"/>
      <c r="U3702" s="1794"/>
      <c r="V3702" s="1794"/>
      <c r="W3702" s="1794"/>
      <c r="X3702" s="1794"/>
      <c r="Y3702" s="1794"/>
      <c r="Z3702" s="1794"/>
      <c r="AA3702" s="1794"/>
      <c r="AB3702" s="1214"/>
      <c r="AC3702" s="1795">
        <v>1.4999999999999999E-2</v>
      </c>
      <c r="AD3702" s="1795"/>
      <c r="AE3702" s="1795"/>
      <c r="AF3702" s="1795"/>
      <c r="AG3702" s="1795"/>
      <c r="AH3702" s="1213"/>
    </row>
    <row r="3703" spans="1:34" ht="17.45" customHeight="1">
      <c r="A3703" s="1801" t="s">
        <v>2874</v>
      </c>
      <c r="B3703" s="1825"/>
      <c r="C3703" s="1825"/>
      <c r="D3703" s="1825"/>
      <c r="E3703" s="1825"/>
      <c r="F3703" s="1825"/>
      <c r="G3703" s="1825"/>
      <c r="H3703" s="1825"/>
      <c r="I3703" s="1825"/>
      <c r="J3703" s="1826"/>
      <c r="K3703" s="1789" t="s">
        <v>2850</v>
      </c>
      <c r="L3703" s="1791"/>
      <c r="M3703" s="1855" t="s">
        <v>2875</v>
      </c>
      <c r="N3703" s="1856"/>
      <c r="O3703" s="1857"/>
      <c r="P3703" s="1855" t="s">
        <v>2876</v>
      </c>
      <c r="Q3703" s="1856"/>
      <c r="R3703" s="1857"/>
      <c r="S3703" s="1855" t="s">
        <v>2877</v>
      </c>
      <c r="T3703" s="1857"/>
      <c r="U3703" s="1789" t="s">
        <v>2878</v>
      </c>
      <c r="V3703" s="1790"/>
      <c r="W3703" s="1791"/>
      <c r="X3703" s="1789" t="s">
        <v>2879</v>
      </c>
      <c r="Y3703" s="1790"/>
      <c r="Z3703" s="1790"/>
      <c r="AA3703" s="1790"/>
      <c r="AB3703" s="1791"/>
      <c r="AC3703" s="1789" t="s">
        <v>2880</v>
      </c>
      <c r="AD3703" s="1791"/>
      <c r="AE3703" s="1810" t="s">
        <v>2867</v>
      </c>
      <c r="AF3703" s="1828"/>
      <c r="AG3703" s="1828"/>
      <c r="AH3703" s="1213"/>
    </row>
    <row r="3704" spans="1:34" ht="16.7" customHeight="1">
      <c r="A3704" s="1901" t="s">
        <v>3364</v>
      </c>
      <c r="B3704" s="1902"/>
      <c r="C3704" s="1902"/>
      <c r="D3704" s="1902"/>
      <c r="E3704" s="1902"/>
      <c r="F3704" s="1875" t="s">
        <v>3357</v>
      </c>
      <c r="G3704" s="1876"/>
      <c r="H3704" s="1876"/>
      <c r="I3704" s="1876"/>
      <c r="J3704" s="1875"/>
      <c r="K3704" s="1877">
        <v>1.0000000000000001E-5</v>
      </c>
      <c r="L3704" s="1878"/>
      <c r="M3704" s="1890">
        <v>0</v>
      </c>
      <c r="N3704" s="1891"/>
      <c r="O3704" s="1892"/>
      <c r="P3704" s="1890">
        <v>0</v>
      </c>
      <c r="Q3704" s="1891"/>
      <c r="R3704" s="1892"/>
      <c r="S3704" s="1890">
        <v>0</v>
      </c>
      <c r="T3704" s="1892"/>
      <c r="U3704" s="1890">
        <v>1.1000000000000001</v>
      </c>
      <c r="V3704" s="1891"/>
      <c r="W3704" s="1892"/>
      <c r="X3704" s="1890">
        <v>0.88</v>
      </c>
      <c r="Y3704" s="1891"/>
      <c r="Z3704" s="1891"/>
      <c r="AA3704" s="1891"/>
      <c r="AB3704" s="1892"/>
      <c r="AC3704" s="1890">
        <v>0.72</v>
      </c>
      <c r="AD3704" s="1892"/>
      <c r="AE3704" s="1865">
        <v>0</v>
      </c>
      <c r="AF3704" s="1847"/>
      <c r="AG3704" s="1847"/>
      <c r="AH3704" s="1225"/>
    </row>
    <row r="3705" spans="1:34" ht="17.45" customHeight="1">
      <c r="A3705" s="1787" t="s">
        <v>3365</v>
      </c>
      <c r="B3705" s="1788"/>
      <c r="C3705" s="1788"/>
      <c r="D3705" s="1788"/>
      <c r="E3705" s="1788"/>
      <c r="F3705" s="1903" t="s">
        <v>3359</v>
      </c>
      <c r="G3705" s="1815"/>
      <c r="H3705" s="1815"/>
      <c r="I3705" s="1815"/>
      <c r="J3705" s="1903"/>
      <c r="K3705" s="1904">
        <v>6.0000000000000002E-5</v>
      </c>
      <c r="L3705" s="1905"/>
      <c r="M3705" s="1914">
        <v>0</v>
      </c>
      <c r="N3705" s="1915"/>
      <c r="O3705" s="1916"/>
      <c r="P3705" s="1914">
        <v>0</v>
      </c>
      <c r="Q3705" s="1915"/>
      <c r="R3705" s="1916"/>
      <c r="S3705" s="1914">
        <v>0</v>
      </c>
      <c r="T3705" s="1916"/>
      <c r="U3705" s="1914">
        <v>1.1000000000000001</v>
      </c>
      <c r="V3705" s="1915"/>
      <c r="W3705" s="1916"/>
      <c r="X3705" s="1914">
        <v>0.88</v>
      </c>
      <c r="Y3705" s="1915"/>
      <c r="Z3705" s="1915"/>
      <c r="AA3705" s="1915"/>
      <c r="AB3705" s="1916"/>
      <c r="AC3705" s="1914">
        <v>0.72</v>
      </c>
      <c r="AD3705" s="1916"/>
      <c r="AE3705" s="1909">
        <v>0</v>
      </c>
      <c r="AF3705" s="1841"/>
      <c r="AG3705" s="1841"/>
      <c r="AH3705" s="1219"/>
    </row>
    <row r="3706" spans="1:34" ht="17.45" customHeight="1">
      <c r="A3706" s="1787" t="s">
        <v>3366</v>
      </c>
      <c r="B3706" s="1788"/>
      <c r="C3706" s="1788"/>
      <c r="D3706" s="1788"/>
      <c r="E3706" s="1788"/>
      <c r="F3706" s="1903" t="s">
        <v>3361</v>
      </c>
      <c r="G3706" s="1815"/>
      <c r="H3706" s="1815"/>
      <c r="I3706" s="1815"/>
      <c r="J3706" s="1903"/>
      <c r="K3706" s="1904">
        <v>1.8000000000000001E-4</v>
      </c>
      <c r="L3706" s="1905"/>
      <c r="M3706" s="1914">
        <v>0</v>
      </c>
      <c r="N3706" s="1915"/>
      <c r="O3706" s="1916"/>
      <c r="P3706" s="1914">
        <v>0</v>
      </c>
      <c r="Q3706" s="1915"/>
      <c r="R3706" s="1916"/>
      <c r="S3706" s="1914">
        <v>0</v>
      </c>
      <c r="T3706" s="1916"/>
      <c r="U3706" s="1914">
        <v>1.1000000000000001</v>
      </c>
      <c r="V3706" s="1915"/>
      <c r="W3706" s="1916"/>
      <c r="X3706" s="1914">
        <v>0.88</v>
      </c>
      <c r="Y3706" s="1915"/>
      <c r="Z3706" s="1915"/>
      <c r="AA3706" s="1915"/>
      <c r="AB3706" s="1916"/>
      <c r="AC3706" s="1914">
        <v>0.72</v>
      </c>
      <c r="AD3706" s="1916"/>
      <c r="AE3706" s="1909">
        <v>0</v>
      </c>
      <c r="AF3706" s="1841"/>
      <c r="AG3706" s="1841"/>
      <c r="AH3706" s="1219"/>
    </row>
    <row r="3707" spans="1:34" ht="16.7" customHeight="1">
      <c r="A3707" s="1819" t="s">
        <v>3367</v>
      </c>
      <c r="B3707" s="1820"/>
      <c r="C3707" s="1820"/>
      <c r="D3707" s="1820"/>
      <c r="E3707" s="1820"/>
      <c r="F3707" s="1866" t="s">
        <v>3363</v>
      </c>
      <c r="G3707" s="1867"/>
      <c r="H3707" s="1867"/>
      <c r="I3707" s="1867"/>
      <c r="J3707" s="1866"/>
      <c r="K3707" s="1868">
        <v>2.0000000000000001E-4</v>
      </c>
      <c r="L3707" s="1869"/>
      <c r="M3707" s="1898">
        <v>0</v>
      </c>
      <c r="N3707" s="1899"/>
      <c r="O3707" s="1900"/>
      <c r="P3707" s="1898">
        <v>0</v>
      </c>
      <c r="Q3707" s="1899"/>
      <c r="R3707" s="1900"/>
      <c r="S3707" s="1898">
        <v>0</v>
      </c>
      <c r="T3707" s="1900"/>
      <c r="U3707" s="1898">
        <v>1.1000000000000001</v>
      </c>
      <c r="V3707" s="1899"/>
      <c r="W3707" s="1900"/>
      <c r="X3707" s="1898">
        <v>0.88</v>
      </c>
      <c r="Y3707" s="1899"/>
      <c r="Z3707" s="1899"/>
      <c r="AA3707" s="1899"/>
      <c r="AB3707" s="1900"/>
      <c r="AC3707" s="1898">
        <v>0.72</v>
      </c>
      <c r="AD3707" s="1900"/>
      <c r="AE3707" s="1874">
        <v>0</v>
      </c>
      <c r="AF3707" s="1843"/>
      <c r="AG3707" s="1843"/>
      <c r="AH3707" s="1222"/>
    </row>
    <row r="3708" spans="1:34" ht="17.45" customHeight="1">
      <c r="A3708" s="1853"/>
      <c r="B3708" s="1778"/>
      <c r="C3708" s="1778"/>
      <c r="D3708" s="1778"/>
      <c r="E3708" s="1778"/>
      <c r="F3708" s="1778"/>
      <c r="G3708" s="1778"/>
      <c r="H3708" s="1778"/>
      <c r="I3708" s="1846" t="s">
        <v>2881</v>
      </c>
      <c r="J3708" s="1846"/>
      <c r="K3708" s="1846"/>
      <c r="L3708" s="1846"/>
      <c r="M3708" s="1846"/>
      <c r="N3708" s="1846"/>
      <c r="O3708" s="1846"/>
      <c r="P3708" s="1846"/>
      <c r="Q3708" s="1846"/>
      <c r="R3708" s="1846"/>
      <c r="S3708" s="1846"/>
      <c r="T3708" s="1846"/>
      <c r="U3708" s="1846"/>
      <c r="V3708" s="1846"/>
      <c r="W3708" s="1846"/>
      <c r="X3708" s="1846"/>
      <c r="Y3708" s="1846"/>
      <c r="Z3708" s="1203"/>
      <c r="AA3708" s="1847">
        <v>0</v>
      </c>
      <c r="AB3708" s="1847"/>
      <c r="AC3708" s="1847"/>
      <c r="AD3708" s="1847"/>
      <c r="AE3708" s="1847"/>
      <c r="AF3708" s="1847"/>
      <c r="AG3708" s="1847"/>
      <c r="AH3708" s="1204"/>
    </row>
    <row r="3709" spans="1:34" ht="5.85" customHeight="1">
      <c r="A3709" s="1854"/>
      <c r="B3709" s="1309"/>
      <c r="C3709" s="1309"/>
      <c r="D3709" s="1309"/>
      <c r="E3709" s="1309"/>
      <c r="F3709" s="1309"/>
      <c r="G3709" s="1309"/>
      <c r="H3709" s="1309"/>
      <c r="I3709" s="1309"/>
      <c r="J3709" s="1309"/>
      <c r="K3709" s="1309"/>
      <c r="L3709" s="1309"/>
      <c r="M3709" s="1309"/>
      <c r="N3709" s="1309"/>
      <c r="O3709" s="1309"/>
      <c r="P3709" s="1309"/>
      <c r="Q3709" s="1309"/>
      <c r="R3709" s="1309"/>
      <c r="S3709" s="1309"/>
      <c r="T3709" s="1309"/>
      <c r="U3709" s="1309"/>
      <c r="V3709" s="1309"/>
      <c r="W3709" s="1309"/>
      <c r="X3709" s="1309"/>
      <c r="Y3709" s="1309"/>
      <c r="Z3709" s="1309"/>
      <c r="AA3709" s="1309"/>
      <c r="AB3709" s="1309"/>
      <c r="AC3709" s="1309"/>
      <c r="AD3709" s="1309"/>
      <c r="AE3709" s="1309"/>
      <c r="AF3709" s="1309"/>
      <c r="AG3709" s="1309"/>
      <c r="AH3709" s="1782"/>
    </row>
    <row r="3710" spans="1:34" ht="16.7" customHeight="1">
      <c r="A3710" s="1845"/>
      <c r="B3710" s="1799"/>
      <c r="C3710" s="1799"/>
      <c r="D3710" s="1799"/>
      <c r="E3710" s="1799"/>
      <c r="F3710" s="1799"/>
      <c r="G3710" s="1799"/>
      <c r="H3710" s="1799"/>
      <c r="I3710" s="1842" t="s">
        <v>2882</v>
      </c>
      <c r="J3710" s="1842"/>
      <c r="K3710" s="1842"/>
      <c r="L3710" s="1842"/>
      <c r="M3710" s="1842"/>
      <c r="N3710" s="1842"/>
      <c r="O3710" s="1842"/>
      <c r="P3710" s="1842"/>
      <c r="Q3710" s="1842"/>
      <c r="R3710" s="1842"/>
      <c r="S3710" s="1842"/>
      <c r="T3710" s="1842"/>
      <c r="U3710" s="1842"/>
      <c r="V3710" s="1842"/>
      <c r="W3710" s="1842"/>
      <c r="X3710" s="1842"/>
      <c r="Y3710" s="1842"/>
      <c r="Z3710" s="1212"/>
      <c r="AA3710" s="1848">
        <v>0.59</v>
      </c>
      <c r="AB3710" s="1848"/>
      <c r="AC3710" s="1848"/>
      <c r="AD3710" s="1848"/>
      <c r="AE3710" s="1848"/>
      <c r="AF3710" s="1848"/>
      <c r="AG3710" s="1848"/>
      <c r="AH3710" s="1208"/>
    </row>
    <row r="3711" spans="1:34" ht="45.75" customHeight="1">
      <c r="A3711" s="1849" t="s">
        <v>2883</v>
      </c>
      <c r="B3711" s="1850"/>
      <c r="C3711" s="1850"/>
      <c r="D3711" s="1850"/>
      <c r="E3711" s="1851"/>
      <c r="F3711" s="1852"/>
      <c r="G3711" s="1852"/>
      <c r="H3711" s="1852"/>
      <c r="I3711" s="1852"/>
      <c r="J3711" s="1852"/>
      <c r="K3711" s="1852"/>
      <c r="L3711" s="1852"/>
      <c r="M3711" s="1852"/>
      <c r="N3711" s="1852"/>
      <c r="O3711" s="1852"/>
      <c r="P3711" s="1852"/>
      <c r="Q3711" s="1852"/>
      <c r="R3711" s="1852"/>
      <c r="S3711" s="1852"/>
      <c r="T3711" s="1852"/>
      <c r="U3711" s="1852"/>
      <c r="V3711" s="1852"/>
      <c r="W3711" s="1852"/>
      <c r="X3711" s="1852"/>
      <c r="Y3711" s="1852"/>
      <c r="Z3711" s="1852"/>
      <c r="AA3711" s="1852"/>
      <c r="AB3711" s="1852"/>
      <c r="AC3711" s="1852"/>
      <c r="AD3711" s="1852"/>
      <c r="AE3711" s="1852"/>
      <c r="AF3711" s="1852"/>
      <c r="AG3711" s="1852"/>
      <c r="AH3711" s="1851"/>
    </row>
    <row r="3712" spans="1:34" ht="60.4" customHeight="1">
      <c r="A3712" s="1220"/>
      <c r="B3712" s="1221"/>
      <c r="C3712" s="1221"/>
      <c r="D3712" s="1221"/>
      <c r="E3712" s="1221"/>
      <c r="F3712" s="1221"/>
      <c r="G3712" s="1221"/>
      <c r="H3712" s="1221"/>
      <c r="I3712" s="1221"/>
      <c r="J3712" s="1221"/>
      <c r="K3712" s="1221"/>
      <c r="L3712" s="1221"/>
      <c r="M3712" s="1221"/>
      <c r="N3712" s="1221"/>
      <c r="O3712" s="1221"/>
      <c r="P3712" s="1221"/>
      <c r="Q3712" s="1221"/>
      <c r="R3712" s="1221"/>
      <c r="S3712" s="1221"/>
      <c r="T3712" s="1221"/>
      <c r="U3712" s="1221"/>
      <c r="V3712" s="1221"/>
      <c r="W3712" s="1221"/>
      <c r="X3712" s="1221"/>
      <c r="Y3712" s="1221"/>
      <c r="Z3712" s="1221"/>
      <c r="AA3712" s="1221"/>
      <c r="AB3712" s="1221"/>
      <c r="AC3712" s="1221"/>
      <c r="AD3712" s="1221"/>
      <c r="AE3712" s="1221"/>
      <c r="AF3712" s="1221"/>
      <c r="AG3712" s="1221"/>
      <c r="AH3712" s="1222"/>
    </row>
    <row r="3713" spans="1:34" ht="5.85" customHeight="1">
      <c r="A3713" s="1777"/>
      <c r="B3713" s="1778"/>
      <c r="C3713" s="1778"/>
      <c r="D3713" s="1778"/>
      <c r="E3713" s="1778"/>
      <c r="F3713" s="1778"/>
      <c r="G3713" s="1778"/>
      <c r="H3713" s="1778"/>
      <c r="I3713" s="1778"/>
      <c r="J3713" s="1778"/>
      <c r="K3713" s="1778"/>
      <c r="L3713" s="1778"/>
      <c r="M3713" s="1778"/>
      <c r="N3713" s="1778"/>
      <c r="O3713" s="1778"/>
      <c r="P3713" s="1778"/>
      <c r="Q3713" s="1778"/>
      <c r="R3713" s="1778"/>
      <c r="S3713" s="1778"/>
      <c r="T3713" s="1778"/>
      <c r="U3713" s="1778"/>
      <c r="V3713" s="1778"/>
      <c r="W3713" s="1778"/>
      <c r="X3713" s="1778"/>
      <c r="Y3713" s="1778"/>
      <c r="Z3713" s="1778"/>
      <c r="AA3713" s="1778"/>
      <c r="AB3713" s="1778"/>
      <c r="AC3713" s="1778"/>
      <c r="AD3713" s="1778"/>
      <c r="AE3713" s="1778"/>
      <c r="AF3713" s="1778"/>
      <c r="AG3713" s="1778"/>
      <c r="AH3713" s="1779"/>
    </row>
    <row r="3714" spans="1:34" ht="11.65" customHeight="1">
      <c r="A3714" s="1780" t="s">
        <v>2834</v>
      </c>
      <c r="B3714" s="1310"/>
      <c r="C3714" s="1310"/>
      <c r="D3714" s="1310"/>
      <c r="E3714" s="1310"/>
      <c r="F3714" s="1310"/>
      <c r="G3714" s="1310"/>
      <c r="H3714" s="1310"/>
      <c r="I3714" s="1310"/>
      <c r="J3714" s="1310"/>
      <c r="K3714" s="1310"/>
      <c r="L3714" s="1310"/>
      <c r="M3714" s="1310"/>
      <c r="N3714" s="1310"/>
      <c r="O3714" s="1310"/>
      <c r="P3714" s="1310"/>
      <c r="Q3714" s="1310"/>
      <c r="R3714" s="1310"/>
      <c r="S3714" s="1310"/>
      <c r="T3714" s="1310"/>
      <c r="U3714" s="1310"/>
      <c r="V3714" s="1310"/>
      <c r="W3714" s="1310"/>
      <c r="X3714" s="1310"/>
      <c r="Y3714" s="1310"/>
      <c r="Z3714" s="1310"/>
      <c r="AA3714" s="1310"/>
      <c r="AB3714" s="1310"/>
      <c r="AC3714" s="1310"/>
      <c r="AD3714" s="1309"/>
      <c r="AE3714" s="1309"/>
      <c r="AF3714" s="1781" t="s">
        <v>3368</v>
      </c>
      <c r="AG3714" s="1781"/>
      <c r="AH3714" s="1782"/>
    </row>
    <row r="3715" spans="1:34" ht="5.0999999999999996" customHeight="1">
      <c r="A3715" s="1780"/>
      <c r="B3715" s="1310"/>
      <c r="C3715" s="1310"/>
      <c r="D3715" s="1310"/>
      <c r="E3715" s="1310"/>
      <c r="F3715" s="1310"/>
      <c r="G3715" s="1310"/>
      <c r="H3715" s="1310"/>
      <c r="I3715" s="1310"/>
      <c r="J3715" s="1310"/>
      <c r="K3715" s="1310"/>
      <c r="L3715" s="1310"/>
      <c r="M3715" s="1310"/>
      <c r="N3715" s="1310"/>
      <c r="O3715" s="1310"/>
      <c r="P3715" s="1310"/>
      <c r="Q3715" s="1310"/>
      <c r="R3715" s="1310"/>
      <c r="S3715" s="1310"/>
      <c r="T3715" s="1310"/>
      <c r="U3715" s="1310"/>
      <c r="V3715" s="1310"/>
      <c r="W3715" s="1310"/>
      <c r="X3715" s="1310"/>
      <c r="Y3715" s="1310"/>
      <c r="Z3715" s="1310"/>
      <c r="AA3715" s="1310"/>
      <c r="AB3715" s="1310"/>
      <c r="AC3715" s="1310"/>
      <c r="AD3715" s="1311"/>
      <c r="AE3715" s="1311"/>
      <c r="AF3715" s="1311"/>
      <c r="AG3715" s="1311"/>
      <c r="AH3715" s="1782"/>
    </row>
    <row r="3716" spans="1:34" ht="11.65" customHeight="1">
      <c r="A3716" s="1783" t="s">
        <v>2836</v>
      </c>
      <c r="B3716" s="1784"/>
      <c r="C3716" s="1784"/>
      <c r="D3716" s="1784"/>
      <c r="E3716" s="1784"/>
      <c r="F3716" s="1784"/>
      <c r="G3716" s="1784"/>
      <c r="H3716" s="1784"/>
      <c r="I3716" s="1784"/>
      <c r="J3716" s="1784"/>
      <c r="K3716" s="1784"/>
      <c r="L3716" s="1784"/>
      <c r="M3716" s="1784"/>
      <c r="N3716" s="1784"/>
      <c r="O3716" s="1784"/>
      <c r="P3716" s="1784"/>
      <c r="Q3716" s="1784"/>
      <c r="R3716" s="1784"/>
      <c r="S3716" s="1784"/>
      <c r="T3716" s="1784"/>
      <c r="U3716" s="1784"/>
      <c r="V3716" s="1784"/>
      <c r="W3716" s="1784"/>
      <c r="X3716" s="1784"/>
      <c r="Y3716" s="1784"/>
      <c r="Z3716" s="1784"/>
      <c r="AA3716" s="1784"/>
      <c r="AB3716" s="1784"/>
      <c r="AC3716" s="1784"/>
      <c r="AD3716" s="1311"/>
      <c r="AE3716" s="1311"/>
      <c r="AF3716" s="1311"/>
      <c r="AG3716" s="1311"/>
      <c r="AH3716" s="1782"/>
    </row>
    <row r="3717" spans="1:34" ht="23.25" customHeight="1">
      <c r="A3717" s="1785" t="s">
        <v>2837</v>
      </c>
      <c r="B3717" s="1786"/>
      <c r="C3717" s="1786"/>
      <c r="D3717" s="1786"/>
      <c r="E3717" s="1786"/>
      <c r="F3717" s="1786"/>
      <c r="G3717" s="1786"/>
      <c r="H3717" s="1786"/>
      <c r="I3717" s="1786"/>
      <c r="J3717" s="1786"/>
      <c r="K3717" s="1786"/>
      <c r="L3717" s="1786"/>
      <c r="M3717" s="1786"/>
      <c r="N3717" s="1786"/>
      <c r="O3717" s="1786"/>
      <c r="P3717" s="1786"/>
      <c r="Q3717" s="1786"/>
      <c r="R3717" s="1786"/>
      <c r="S3717" s="1786"/>
      <c r="T3717" s="1786"/>
      <c r="U3717" s="1786"/>
      <c r="V3717" s="1786"/>
      <c r="W3717" s="1786"/>
      <c r="X3717" s="1786"/>
      <c r="Y3717" s="1786"/>
      <c r="Z3717" s="1786"/>
      <c r="AA3717" s="1786"/>
      <c r="AB3717" s="1786"/>
      <c r="AC3717" s="1786"/>
      <c r="AD3717" s="1311"/>
      <c r="AE3717" s="1311"/>
      <c r="AF3717" s="1311"/>
      <c r="AG3717" s="1311"/>
      <c r="AH3717" s="1782"/>
    </row>
    <row r="3718" spans="1:34" ht="5.85" customHeight="1">
      <c r="A3718" s="1787" t="s">
        <v>2838</v>
      </c>
      <c r="B3718" s="1788"/>
      <c r="C3718" s="1788"/>
      <c r="D3718" s="1788"/>
      <c r="E3718" s="1788"/>
      <c r="F3718" s="1788"/>
      <c r="G3718" s="1788"/>
      <c r="H3718" s="1788"/>
      <c r="I3718" s="1788"/>
      <c r="J3718" s="1788"/>
      <c r="K3718" s="1788"/>
      <c r="L3718" s="1788"/>
      <c r="M3718" s="1788"/>
      <c r="N3718" s="1788"/>
      <c r="O3718" s="1788"/>
      <c r="P3718" s="1788"/>
      <c r="Q3718" s="1788"/>
      <c r="R3718" s="1788"/>
      <c r="S3718" s="1788"/>
      <c r="T3718" s="1788"/>
      <c r="U3718" s="1788"/>
      <c r="V3718" s="1788"/>
      <c r="W3718" s="1788"/>
      <c r="X3718" s="1788"/>
      <c r="Y3718" s="1788"/>
      <c r="Z3718" s="1788"/>
      <c r="AA3718" s="1788"/>
      <c r="AB3718" s="1788"/>
      <c r="AC3718" s="1788"/>
      <c r="AD3718" s="1311"/>
      <c r="AE3718" s="1311"/>
      <c r="AF3718" s="1311"/>
      <c r="AG3718" s="1311"/>
      <c r="AH3718" s="1782"/>
    </row>
    <row r="3719" spans="1:34" ht="5.0999999999999996" customHeight="1">
      <c r="A3719" s="1787"/>
      <c r="B3719" s="1788"/>
      <c r="C3719" s="1788"/>
      <c r="D3719" s="1788"/>
      <c r="E3719" s="1788"/>
      <c r="F3719" s="1788"/>
      <c r="G3719" s="1788"/>
      <c r="H3719" s="1788"/>
      <c r="I3719" s="1788"/>
      <c r="J3719" s="1788"/>
      <c r="K3719" s="1788"/>
      <c r="L3719" s="1788"/>
      <c r="M3719" s="1788"/>
      <c r="N3719" s="1788"/>
      <c r="O3719" s="1788"/>
      <c r="P3719" s="1788"/>
      <c r="Q3719" s="1788"/>
      <c r="R3719" s="1788"/>
      <c r="S3719" s="1788"/>
      <c r="T3719" s="1788"/>
      <c r="U3719" s="1788"/>
      <c r="V3719" s="1788"/>
      <c r="W3719" s="1788"/>
      <c r="X3719" s="1788"/>
      <c r="Y3719" s="1788"/>
      <c r="Z3719" s="1788"/>
      <c r="AA3719" s="1788"/>
      <c r="AB3719" s="1788"/>
      <c r="AC3719" s="1788"/>
      <c r="AD3719" s="1782"/>
      <c r="AE3719" s="1309"/>
      <c r="AF3719" s="1309"/>
      <c r="AG3719" s="1309"/>
      <c r="AH3719" s="1782"/>
    </row>
    <row r="3720" spans="1:34" ht="11.65" customHeight="1">
      <c r="A3720" s="1787" t="s">
        <v>2839</v>
      </c>
      <c r="B3720" s="1788"/>
      <c r="C3720" s="1788"/>
      <c r="D3720" s="1788"/>
      <c r="E3720" s="1788"/>
      <c r="F3720" s="1788"/>
      <c r="G3720" s="1788"/>
      <c r="H3720" s="1788"/>
      <c r="I3720" s="1788"/>
      <c r="J3720" s="1788"/>
      <c r="K3720" s="1788"/>
      <c r="L3720" s="1788"/>
      <c r="M3720" s="1788"/>
      <c r="N3720" s="1788"/>
      <c r="O3720" s="1788"/>
      <c r="P3720" s="1788"/>
      <c r="Q3720" s="1788"/>
      <c r="R3720" s="1788"/>
      <c r="S3720" s="1788"/>
      <c r="T3720" s="1788"/>
      <c r="U3720" s="1788"/>
      <c r="V3720" s="1788"/>
      <c r="W3720" s="1788"/>
      <c r="X3720" s="1788"/>
      <c r="Y3720" s="1788"/>
      <c r="Z3720" s="1788"/>
      <c r="AA3720" s="1788"/>
      <c r="AB3720" s="1788"/>
      <c r="AC3720" s="1788"/>
      <c r="AD3720" s="1818" t="s">
        <v>2840</v>
      </c>
      <c r="AE3720" s="1818"/>
      <c r="AF3720" s="1206">
        <v>21.23</v>
      </c>
      <c r="AG3720" s="1207" t="s">
        <v>5</v>
      </c>
      <c r="AH3720" s="1800"/>
    </row>
    <row r="3721" spans="1:34" ht="11.65" customHeight="1">
      <c r="A3721" s="1819" t="s">
        <v>2841</v>
      </c>
      <c r="B3721" s="1820"/>
      <c r="C3721" s="1820"/>
      <c r="D3721" s="1820"/>
      <c r="E3721" s="1820"/>
      <c r="F3721" s="1820"/>
      <c r="G3721" s="1820"/>
      <c r="H3721" s="1820"/>
      <c r="I3721" s="1820"/>
      <c r="J3721" s="1820"/>
      <c r="K3721" s="1820"/>
      <c r="L3721" s="1820"/>
      <c r="M3721" s="1820"/>
      <c r="N3721" s="1820"/>
      <c r="O3721" s="1820"/>
      <c r="P3721" s="1820"/>
      <c r="Q3721" s="1820"/>
      <c r="R3721" s="1820"/>
      <c r="S3721" s="1820"/>
      <c r="T3721" s="1820"/>
      <c r="U3721" s="1820"/>
      <c r="V3721" s="1820"/>
      <c r="W3721" s="1820"/>
      <c r="X3721" s="1820"/>
      <c r="Y3721" s="1820"/>
      <c r="Z3721" s="1820"/>
      <c r="AA3721" s="1820"/>
      <c r="AB3721" s="1820"/>
      <c r="AC3721" s="1820"/>
      <c r="AD3721" s="1821" t="s">
        <v>2842</v>
      </c>
      <c r="AE3721" s="1821"/>
      <c r="AF3721" s="1210">
        <v>15</v>
      </c>
      <c r="AG3721" s="1211" t="s">
        <v>5</v>
      </c>
      <c r="AH3721" s="1800"/>
    </row>
    <row r="3722" spans="1:34" ht="17.45" customHeight="1">
      <c r="A3722" s="1822" t="s">
        <v>2843</v>
      </c>
      <c r="B3722" s="1802"/>
      <c r="C3722" s="1802"/>
      <c r="D3722" s="1778"/>
      <c r="E3722" s="1823" t="s">
        <v>2723</v>
      </c>
      <c r="F3722" s="1823"/>
      <c r="G3722" s="1823"/>
      <c r="H3722" s="1823"/>
      <c r="I3722" s="1823"/>
      <c r="J3722" s="1823"/>
      <c r="K3722" s="1823"/>
      <c r="L3722" s="1823"/>
      <c r="M3722" s="1823"/>
      <c r="N3722" s="1823"/>
      <c r="O3722" s="1823"/>
      <c r="P3722" s="1823"/>
      <c r="Q3722" s="1823"/>
      <c r="R3722" s="1823"/>
      <c r="S3722" s="1823"/>
      <c r="T3722" s="1823"/>
      <c r="U3722" s="1823"/>
      <c r="V3722" s="1823"/>
      <c r="W3722" s="1823"/>
      <c r="X3722" s="1823"/>
      <c r="Y3722" s="1823"/>
      <c r="Z3722" s="1823"/>
      <c r="AA3722" s="1823"/>
      <c r="AB3722" s="1823"/>
      <c r="AC3722" s="1823"/>
      <c r="AD3722" s="1823"/>
      <c r="AE3722" s="1823"/>
      <c r="AF3722" s="1823"/>
      <c r="AG3722" s="1823"/>
      <c r="AH3722" s="1779"/>
    </row>
    <row r="3723" spans="1:34" ht="16.7" customHeight="1">
      <c r="A3723" s="1824" t="s">
        <v>2844</v>
      </c>
      <c r="B3723" s="1816"/>
      <c r="C3723" s="1816"/>
      <c r="D3723" s="1309"/>
      <c r="E3723" s="1815" t="s">
        <v>350</v>
      </c>
      <c r="F3723" s="1815"/>
      <c r="G3723" s="1111"/>
      <c r="H3723" s="1796" t="s">
        <v>2845</v>
      </c>
      <c r="I3723" s="1796"/>
      <c r="J3723" s="1796" t="s">
        <v>495</v>
      </c>
      <c r="K3723" s="1796"/>
      <c r="L3723" s="1309"/>
      <c r="M3723" s="1309"/>
      <c r="N3723" s="1816" t="s">
        <v>2846</v>
      </c>
      <c r="O3723" s="1816"/>
      <c r="P3723" s="1816"/>
      <c r="Q3723" s="1816"/>
      <c r="R3723" s="1817">
        <v>1</v>
      </c>
      <c r="S3723" s="1817"/>
      <c r="T3723" s="1817"/>
      <c r="U3723" s="1817"/>
      <c r="V3723" s="1309"/>
      <c r="W3723" s="1309"/>
      <c r="X3723" s="1309"/>
      <c r="Y3723" s="1796" t="s">
        <v>2847</v>
      </c>
      <c r="Z3723" s="1796"/>
      <c r="AA3723" s="1796"/>
      <c r="AB3723" s="1796"/>
      <c r="AC3723" s="1796"/>
      <c r="AD3723" s="1796"/>
      <c r="AE3723" s="1796"/>
      <c r="AF3723" s="1797" t="s">
        <v>2848</v>
      </c>
      <c r="AG3723" s="1797"/>
      <c r="AH3723" s="1782"/>
    </row>
    <row r="3724" spans="1:34" ht="5.85" customHeight="1">
      <c r="A3724" s="1798"/>
      <c r="B3724" s="1799"/>
      <c r="C3724" s="1799"/>
      <c r="D3724" s="1799"/>
      <c r="E3724" s="1799"/>
      <c r="F3724" s="1799"/>
      <c r="G3724" s="1799"/>
      <c r="H3724" s="1799"/>
      <c r="I3724" s="1799"/>
      <c r="J3724" s="1799"/>
      <c r="K3724" s="1799"/>
      <c r="L3724" s="1799"/>
      <c r="M3724" s="1799"/>
      <c r="N3724" s="1799"/>
      <c r="O3724" s="1799"/>
      <c r="P3724" s="1799"/>
      <c r="Q3724" s="1799"/>
      <c r="R3724" s="1799"/>
      <c r="S3724" s="1799"/>
      <c r="T3724" s="1799"/>
      <c r="U3724" s="1799"/>
      <c r="V3724" s="1799"/>
      <c r="W3724" s="1799"/>
      <c r="X3724" s="1799"/>
      <c r="Y3724" s="1799"/>
      <c r="Z3724" s="1799"/>
      <c r="AA3724" s="1799"/>
      <c r="AB3724" s="1799"/>
      <c r="AC3724" s="1799"/>
      <c r="AD3724" s="1799"/>
      <c r="AE3724" s="1799"/>
      <c r="AF3724" s="1799"/>
      <c r="AG3724" s="1799"/>
      <c r="AH3724" s="1800"/>
    </row>
    <row r="3725" spans="1:34" ht="17.45" customHeight="1">
      <c r="A3725" s="1801" t="s">
        <v>2849</v>
      </c>
      <c r="B3725" s="1802"/>
      <c r="C3725" s="1802"/>
      <c r="D3725" s="1802"/>
      <c r="E3725" s="1802"/>
      <c r="F3725" s="1802"/>
      <c r="G3725" s="1802"/>
      <c r="H3725" s="1802"/>
      <c r="I3725" s="1802"/>
      <c r="J3725" s="1803"/>
      <c r="K3725" s="1789" t="s">
        <v>2850</v>
      </c>
      <c r="L3725" s="1807"/>
      <c r="M3725" s="1789" t="s">
        <v>2851</v>
      </c>
      <c r="N3725" s="1790"/>
      <c r="O3725" s="1790"/>
      <c r="P3725" s="1790"/>
      <c r="Q3725" s="1790"/>
      <c r="R3725" s="1790"/>
      <c r="S3725" s="1790"/>
      <c r="T3725" s="1791"/>
      <c r="U3725" s="1789" t="s">
        <v>2852</v>
      </c>
      <c r="V3725" s="1790"/>
      <c r="W3725" s="1790"/>
      <c r="X3725" s="1790"/>
      <c r="Y3725" s="1790"/>
      <c r="Z3725" s="1790"/>
      <c r="AA3725" s="1790"/>
      <c r="AB3725" s="1790"/>
      <c r="AC3725" s="1790"/>
      <c r="AD3725" s="1791"/>
      <c r="AE3725" s="1810" t="s">
        <v>2853</v>
      </c>
      <c r="AF3725" s="1811"/>
      <c r="AG3725" s="1811"/>
      <c r="AH3725" s="1814"/>
    </row>
    <row r="3726" spans="1:34" ht="16.7" customHeight="1">
      <c r="A3726" s="1804"/>
      <c r="B3726" s="1805"/>
      <c r="C3726" s="1805"/>
      <c r="D3726" s="1805"/>
      <c r="E3726" s="1805"/>
      <c r="F3726" s="1805"/>
      <c r="G3726" s="1805"/>
      <c r="H3726" s="1805"/>
      <c r="I3726" s="1805"/>
      <c r="J3726" s="1806"/>
      <c r="K3726" s="1808"/>
      <c r="L3726" s="1809"/>
      <c r="M3726" s="1789" t="s">
        <v>2854</v>
      </c>
      <c r="N3726" s="1790"/>
      <c r="O3726" s="1790"/>
      <c r="P3726" s="1791"/>
      <c r="Q3726" s="1789" t="s">
        <v>2855</v>
      </c>
      <c r="R3726" s="1790"/>
      <c r="S3726" s="1790"/>
      <c r="T3726" s="1791"/>
      <c r="U3726" s="1789" t="s">
        <v>2854</v>
      </c>
      <c r="V3726" s="1790"/>
      <c r="W3726" s="1790"/>
      <c r="X3726" s="1790"/>
      <c r="Y3726" s="1790"/>
      <c r="Z3726" s="1791"/>
      <c r="AA3726" s="1789" t="s">
        <v>2855</v>
      </c>
      <c r="AB3726" s="1790"/>
      <c r="AC3726" s="1790"/>
      <c r="AD3726" s="1791"/>
      <c r="AE3726" s="1812"/>
      <c r="AF3726" s="1813"/>
      <c r="AG3726" s="1813"/>
      <c r="AH3726" s="1800"/>
    </row>
    <row r="3727" spans="1:34" ht="17.45" customHeight="1">
      <c r="A3727" s="1215"/>
      <c r="B3727" s="1216" t="s">
        <v>1473</v>
      </c>
      <c r="C3727" s="1829" t="s">
        <v>3369</v>
      </c>
      <c r="D3727" s="1830"/>
      <c r="E3727" s="1830"/>
      <c r="F3727" s="1830"/>
      <c r="G3727" s="1830"/>
      <c r="H3727" s="1830"/>
      <c r="I3727" s="1830"/>
      <c r="J3727" s="1829"/>
      <c r="K3727" s="1862">
        <v>1</v>
      </c>
      <c r="L3727" s="1863"/>
      <c r="M3727" s="1862">
        <v>0.06</v>
      </c>
      <c r="N3727" s="1864"/>
      <c r="O3727" s="1864"/>
      <c r="P3727" s="1863"/>
      <c r="Q3727" s="1862">
        <v>0.94</v>
      </c>
      <c r="R3727" s="1864"/>
      <c r="S3727" s="1864"/>
      <c r="T3727" s="1863"/>
      <c r="U3727" s="1859">
        <v>390.36630000000002</v>
      </c>
      <c r="V3727" s="1860"/>
      <c r="W3727" s="1860"/>
      <c r="X3727" s="1860"/>
      <c r="Y3727" s="1860"/>
      <c r="Z3727" s="1861"/>
      <c r="AA3727" s="1859">
        <v>122.6096</v>
      </c>
      <c r="AB3727" s="1860"/>
      <c r="AC3727" s="1860"/>
      <c r="AD3727" s="1861"/>
      <c r="AE3727" s="1839">
        <v>138.67500000000001</v>
      </c>
      <c r="AF3727" s="1795"/>
      <c r="AG3727" s="1795"/>
      <c r="AH3727" s="1217"/>
    </row>
    <row r="3728" spans="1:34" ht="17.45" customHeight="1">
      <c r="A3728" s="1792"/>
      <c r="B3728" s="1793"/>
      <c r="C3728" s="1793"/>
      <c r="D3728" s="1793"/>
      <c r="E3728" s="1793"/>
      <c r="F3728" s="1793"/>
      <c r="G3728" s="1793"/>
      <c r="H3728" s="1793"/>
      <c r="I3728" s="1793"/>
      <c r="J3728" s="1793"/>
      <c r="K3728" s="1794" t="s">
        <v>2856</v>
      </c>
      <c r="L3728" s="1794"/>
      <c r="M3728" s="1794"/>
      <c r="N3728" s="1794"/>
      <c r="O3728" s="1794"/>
      <c r="P3728" s="1794"/>
      <c r="Q3728" s="1794"/>
      <c r="R3728" s="1794"/>
      <c r="S3728" s="1794"/>
      <c r="T3728" s="1794"/>
      <c r="U3728" s="1794"/>
      <c r="V3728" s="1794"/>
      <c r="W3728" s="1794"/>
      <c r="X3728" s="1794"/>
      <c r="Y3728" s="1794"/>
      <c r="Z3728" s="1794"/>
      <c r="AA3728" s="1795">
        <v>138.67500000000001</v>
      </c>
      <c r="AB3728" s="1795"/>
      <c r="AC3728" s="1795"/>
      <c r="AD3728" s="1795"/>
      <c r="AE3728" s="1795"/>
      <c r="AF3728" s="1795"/>
      <c r="AG3728" s="1795"/>
      <c r="AH3728" s="1213"/>
    </row>
    <row r="3729" spans="1:34" ht="16.7" customHeight="1">
      <c r="A3729" s="1801" t="s">
        <v>2857</v>
      </c>
      <c r="B3729" s="1825"/>
      <c r="C3729" s="1825"/>
      <c r="D3729" s="1825"/>
      <c r="E3729" s="1825"/>
      <c r="F3729" s="1825"/>
      <c r="G3729" s="1825"/>
      <c r="H3729" s="1825"/>
      <c r="I3729" s="1825"/>
      <c r="J3729" s="1825"/>
      <c r="K3729" s="1825"/>
      <c r="L3729" s="1825"/>
      <c r="M3729" s="1825"/>
      <c r="N3729" s="1826"/>
      <c r="O3729" s="1789" t="s">
        <v>2858</v>
      </c>
      <c r="P3729" s="1790"/>
      <c r="Q3729" s="1790"/>
      <c r="R3729" s="1790"/>
      <c r="S3729" s="1791"/>
      <c r="T3729" s="1827" t="s">
        <v>2850</v>
      </c>
      <c r="U3729" s="1790"/>
      <c r="V3729" s="1790"/>
      <c r="W3729" s="1213"/>
      <c r="X3729" s="1789" t="s">
        <v>2859</v>
      </c>
      <c r="Y3729" s="1790"/>
      <c r="Z3729" s="1790"/>
      <c r="AA3729" s="1790"/>
      <c r="AB3729" s="1790"/>
      <c r="AC3729" s="1790"/>
      <c r="AD3729" s="1791"/>
      <c r="AE3729" s="1810" t="s">
        <v>2853</v>
      </c>
      <c r="AF3729" s="1828"/>
      <c r="AG3729" s="1828"/>
      <c r="AH3729" s="1213"/>
    </row>
    <row r="3730" spans="1:34" ht="17.45" customHeight="1">
      <c r="A3730" s="1223"/>
      <c r="B3730" s="1224" t="s">
        <v>1011</v>
      </c>
      <c r="C3730" s="1875" t="s">
        <v>1012</v>
      </c>
      <c r="D3730" s="1876"/>
      <c r="E3730" s="1876"/>
      <c r="F3730" s="1876"/>
      <c r="G3730" s="1876"/>
      <c r="H3730" s="1876"/>
      <c r="I3730" s="1876"/>
      <c r="J3730" s="1876"/>
      <c r="K3730" s="1876"/>
      <c r="L3730" s="1876"/>
      <c r="M3730" s="1876"/>
      <c r="N3730" s="1875"/>
      <c r="O3730" s="1885">
        <v>0</v>
      </c>
      <c r="P3730" s="1886"/>
      <c r="Q3730" s="1886"/>
      <c r="R3730" s="1886"/>
      <c r="S3730" s="1887"/>
      <c r="T3730" s="1917">
        <v>1.7167460000000001</v>
      </c>
      <c r="U3730" s="1886"/>
      <c r="V3730" s="1886"/>
      <c r="W3730" s="1225"/>
      <c r="X3730" s="1880">
        <v>22.593900000000001</v>
      </c>
      <c r="Y3730" s="1881"/>
      <c r="Z3730" s="1881"/>
      <c r="AA3730" s="1881"/>
      <c r="AB3730" s="1881"/>
      <c r="AC3730" s="1881"/>
      <c r="AD3730" s="1882"/>
      <c r="AE3730" s="1865">
        <v>38.787999999999997</v>
      </c>
      <c r="AF3730" s="1847"/>
      <c r="AG3730" s="1847"/>
      <c r="AH3730" s="1225"/>
    </row>
    <row r="3731" spans="1:34" ht="16.7" customHeight="1">
      <c r="A3731" s="1220"/>
      <c r="B3731" s="1209" t="s">
        <v>1019</v>
      </c>
      <c r="C3731" s="1866" t="s">
        <v>1020</v>
      </c>
      <c r="D3731" s="1867"/>
      <c r="E3731" s="1867"/>
      <c r="F3731" s="1867"/>
      <c r="G3731" s="1867"/>
      <c r="H3731" s="1867"/>
      <c r="I3731" s="1867"/>
      <c r="J3731" s="1867"/>
      <c r="K3731" s="1867"/>
      <c r="L3731" s="1867"/>
      <c r="M3731" s="1867"/>
      <c r="N3731" s="1866"/>
      <c r="O3731" s="1893">
        <v>0</v>
      </c>
      <c r="P3731" s="1894"/>
      <c r="Q3731" s="1894"/>
      <c r="R3731" s="1894"/>
      <c r="S3731" s="1895"/>
      <c r="T3731" s="1918">
        <v>7.7253550000000004</v>
      </c>
      <c r="U3731" s="1894"/>
      <c r="V3731" s="1894"/>
      <c r="W3731" s="1222"/>
      <c r="X3731" s="1871">
        <v>32.186100000000003</v>
      </c>
      <c r="Y3731" s="1872"/>
      <c r="Z3731" s="1872"/>
      <c r="AA3731" s="1872"/>
      <c r="AB3731" s="1872"/>
      <c r="AC3731" s="1872"/>
      <c r="AD3731" s="1873"/>
      <c r="AE3731" s="1874">
        <v>248.649</v>
      </c>
      <c r="AF3731" s="1843"/>
      <c r="AG3731" s="1843"/>
      <c r="AH3731" s="1222"/>
    </row>
    <row r="3732" spans="1:34" ht="17.45" customHeight="1">
      <c r="A3732" s="1792"/>
      <c r="B3732" s="1778"/>
      <c r="C3732" s="1778"/>
      <c r="D3732" s="1778"/>
      <c r="E3732" s="1778"/>
      <c r="F3732" s="1778"/>
      <c r="G3732" s="1778"/>
      <c r="H3732" s="1778"/>
      <c r="I3732" s="1846" t="s">
        <v>2860</v>
      </c>
      <c r="J3732" s="1846"/>
      <c r="K3732" s="1846"/>
      <c r="L3732" s="1846"/>
      <c r="M3732" s="1846"/>
      <c r="N3732" s="1846"/>
      <c r="O3732" s="1846"/>
      <c r="P3732" s="1846"/>
      <c r="Q3732" s="1846"/>
      <c r="R3732" s="1846"/>
      <c r="S3732" s="1846"/>
      <c r="T3732" s="1846"/>
      <c r="U3732" s="1846"/>
      <c r="V3732" s="1846"/>
      <c r="W3732" s="1846"/>
      <c r="X3732" s="1846"/>
      <c r="Y3732" s="1846"/>
      <c r="Z3732" s="1793"/>
      <c r="AA3732" s="1847">
        <v>287.43700000000001</v>
      </c>
      <c r="AB3732" s="1847"/>
      <c r="AC3732" s="1847"/>
      <c r="AD3732" s="1847"/>
      <c r="AE3732" s="1847"/>
      <c r="AF3732" s="1847"/>
      <c r="AG3732" s="1847"/>
      <c r="AH3732" s="1814"/>
    </row>
    <row r="3733" spans="1:34" ht="17.45" customHeight="1">
      <c r="A3733" s="1844"/>
      <c r="B3733" s="1309"/>
      <c r="C3733" s="1309"/>
      <c r="D3733" s="1309"/>
      <c r="E3733" s="1309"/>
      <c r="F3733" s="1309"/>
      <c r="G3733" s="1309"/>
      <c r="H3733" s="1309"/>
      <c r="I3733" s="1840" t="s">
        <v>2861</v>
      </c>
      <c r="J3733" s="1840"/>
      <c r="K3733" s="1840"/>
      <c r="L3733" s="1840"/>
      <c r="M3733" s="1840"/>
      <c r="N3733" s="1840"/>
      <c r="O3733" s="1840"/>
      <c r="P3733" s="1840"/>
      <c r="Q3733" s="1840"/>
      <c r="R3733" s="1840"/>
      <c r="S3733" s="1840"/>
      <c r="T3733" s="1840"/>
      <c r="U3733" s="1840"/>
      <c r="V3733" s="1840"/>
      <c r="W3733" s="1840"/>
      <c r="X3733" s="1840"/>
      <c r="Y3733" s="1840"/>
      <c r="Z3733" s="1309"/>
      <c r="AA3733" s="1841">
        <v>426.11200000000002</v>
      </c>
      <c r="AB3733" s="1841"/>
      <c r="AC3733" s="1841"/>
      <c r="AD3733" s="1841"/>
      <c r="AE3733" s="1841"/>
      <c r="AF3733" s="1841"/>
      <c r="AG3733" s="1841"/>
      <c r="AH3733" s="1782"/>
    </row>
    <row r="3734" spans="1:34" ht="16.7" customHeight="1">
      <c r="A3734" s="1844"/>
      <c r="B3734" s="1309"/>
      <c r="C3734" s="1309"/>
      <c r="D3734" s="1309"/>
      <c r="E3734" s="1309"/>
      <c r="F3734" s="1309"/>
      <c r="G3734" s="1309"/>
      <c r="H3734" s="1309"/>
      <c r="I3734" s="1840" t="s">
        <v>2862</v>
      </c>
      <c r="J3734" s="1840"/>
      <c r="K3734" s="1840"/>
      <c r="L3734" s="1840"/>
      <c r="M3734" s="1840"/>
      <c r="N3734" s="1840"/>
      <c r="O3734" s="1840"/>
      <c r="P3734" s="1840"/>
      <c r="Q3734" s="1840"/>
      <c r="R3734" s="1840"/>
      <c r="S3734" s="1840"/>
      <c r="T3734" s="1840"/>
      <c r="U3734" s="1840"/>
      <c r="V3734" s="1840"/>
      <c r="W3734" s="1840"/>
      <c r="X3734" s="1840"/>
      <c r="Y3734" s="1840"/>
      <c r="Z3734" s="1309"/>
      <c r="AA3734" s="1841">
        <v>426.11200000000002</v>
      </c>
      <c r="AB3734" s="1841"/>
      <c r="AC3734" s="1841"/>
      <c r="AD3734" s="1841"/>
      <c r="AE3734" s="1841"/>
      <c r="AF3734" s="1841"/>
      <c r="AG3734" s="1841"/>
      <c r="AH3734" s="1782"/>
    </row>
    <row r="3735" spans="1:34" ht="17.45" customHeight="1">
      <c r="A3735" s="1844"/>
      <c r="B3735" s="1309"/>
      <c r="C3735" s="1309"/>
      <c r="D3735" s="1309"/>
      <c r="E3735" s="1309"/>
      <c r="F3735" s="1309"/>
      <c r="G3735" s="1309"/>
      <c r="H3735" s="1309"/>
      <c r="I3735" s="1840" t="s">
        <v>2863</v>
      </c>
      <c r="J3735" s="1840"/>
      <c r="K3735" s="1840"/>
      <c r="L3735" s="1840"/>
      <c r="M3735" s="1840"/>
      <c r="N3735" s="1840"/>
      <c r="O3735" s="1840"/>
      <c r="P3735" s="1840"/>
      <c r="Q3735" s="1840"/>
      <c r="R3735" s="1840"/>
      <c r="S3735" s="1840"/>
      <c r="T3735" s="1840"/>
      <c r="U3735" s="1840"/>
      <c r="V3735" s="1840"/>
      <c r="W3735" s="1840"/>
      <c r="X3735" s="1840"/>
      <c r="Y3735" s="1840"/>
      <c r="Z3735" s="1309"/>
      <c r="AA3735" s="1841">
        <v>0</v>
      </c>
      <c r="AB3735" s="1841"/>
      <c r="AC3735" s="1841"/>
      <c r="AD3735" s="1841"/>
      <c r="AE3735" s="1841"/>
      <c r="AF3735" s="1841"/>
      <c r="AG3735" s="1841"/>
      <c r="AH3735" s="1782"/>
    </row>
    <row r="3736" spans="1:34" ht="16.7" customHeight="1">
      <c r="A3736" s="1845"/>
      <c r="B3736" s="1799"/>
      <c r="C3736" s="1799"/>
      <c r="D3736" s="1799"/>
      <c r="E3736" s="1799"/>
      <c r="F3736" s="1799"/>
      <c r="G3736" s="1799"/>
      <c r="H3736" s="1799"/>
      <c r="I3736" s="1842" t="s">
        <v>2864</v>
      </c>
      <c r="J3736" s="1842"/>
      <c r="K3736" s="1842"/>
      <c r="L3736" s="1842"/>
      <c r="M3736" s="1842"/>
      <c r="N3736" s="1842"/>
      <c r="O3736" s="1842"/>
      <c r="P3736" s="1842"/>
      <c r="Q3736" s="1842"/>
      <c r="R3736" s="1842"/>
      <c r="S3736" s="1842"/>
      <c r="T3736" s="1842"/>
      <c r="U3736" s="1842"/>
      <c r="V3736" s="1842"/>
      <c r="W3736" s="1842"/>
      <c r="X3736" s="1842"/>
      <c r="Y3736" s="1842"/>
      <c r="Z3736" s="1799"/>
      <c r="AA3736" s="1843">
        <v>0</v>
      </c>
      <c r="AB3736" s="1843"/>
      <c r="AC3736" s="1843"/>
      <c r="AD3736" s="1843"/>
      <c r="AE3736" s="1843"/>
      <c r="AF3736" s="1843"/>
      <c r="AG3736" s="1843"/>
      <c r="AH3736" s="1800"/>
    </row>
    <row r="3737" spans="1:34" ht="17.45" customHeight="1">
      <c r="A3737" s="1801" t="s">
        <v>2865</v>
      </c>
      <c r="B3737" s="1825"/>
      <c r="C3737" s="1825"/>
      <c r="D3737" s="1825"/>
      <c r="E3737" s="1825"/>
      <c r="F3737" s="1825"/>
      <c r="G3737" s="1825"/>
      <c r="H3737" s="1825"/>
      <c r="I3737" s="1825"/>
      <c r="J3737" s="1825"/>
      <c r="K3737" s="1825"/>
      <c r="L3737" s="1825"/>
      <c r="M3737" s="1825"/>
      <c r="N3737" s="1826"/>
      <c r="O3737" s="1789" t="s">
        <v>2850</v>
      </c>
      <c r="P3737" s="1790"/>
      <c r="Q3737" s="1790"/>
      <c r="R3737" s="1790"/>
      <c r="S3737" s="1791"/>
      <c r="T3737" s="1827" t="s">
        <v>754</v>
      </c>
      <c r="U3737" s="1790"/>
      <c r="V3737" s="1790"/>
      <c r="W3737" s="1213"/>
      <c r="X3737" s="1789" t="s">
        <v>2866</v>
      </c>
      <c r="Y3737" s="1790"/>
      <c r="Z3737" s="1790"/>
      <c r="AA3737" s="1790"/>
      <c r="AB3737" s="1790"/>
      <c r="AC3737" s="1790"/>
      <c r="AD3737" s="1791"/>
      <c r="AE3737" s="1810" t="s">
        <v>2867</v>
      </c>
      <c r="AF3737" s="1828"/>
      <c r="AG3737" s="1828"/>
      <c r="AH3737" s="1213"/>
    </row>
    <row r="3738" spans="1:34" ht="17.45" customHeight="1">
      <c r="A3738" s="1223"/>
      <c r="B3738" s="1224" t="s">
        <v>3370</v>
      </c>
      <c r="C3738" s="1875" t="s">
        <v>3371</v>
      </c>
      <c r="D3738" s="1876"/>
      <c r="E3738" s="1876"/>
      <c r="F3738" s="1876"/>
      <c r="G3738" s="1876"/>
      <c r="H3738" s="1876"/>
      <c r="I3738" s="1876"/>
      <c r="J3738" s="1876"/>
      <c r="K3738" s="1876"/>
      <c r="L3738" s="1876"/>
      <c r="M3738" s="1876"/>
      <c r="N3738" s="1875"/>
      <c r="O3738" s="1885">
        <v>9</v>
      </c>
      <c r="P3738" s="1886"/>
      <c r="Q3738" s="1886"/>
      <c r="R3738" s="1886"/>
      <c r="S3738" s="1887"/>
      <c r="T3738" s="1888" t="s">
        <v>518</v>
      </c>
      <c r="U3738" s="1889"/>
      <c r="V3738" s="1889"/>
      <c r="W3738" s="1225"/>
      <c r="X3738" s="1890">
        <v>38.9</v>
      </c>
      <c r="Y3738" s="1891"/>
      <c r="Z3738" s="1891"/>
      <c r="AA3738" s="1891"/>
      <c r="AB3738" s="1891"/>
      <c r="AC3738" s="1891"/>
      <c r="AD3738" s="1892"/>
      <c r="AE3738" s="1865">
        <v>350.1</v>
      </c>
      <c r="AF3738" s="1847"/>
      <c r="AG3738" s="1847"/>
      <c r="AH3738" s="1225"/>
    </row>
    <row r="3739" spans="1:34" ht="16.7" customHeight="1">
      <c r="A3739" s="1220"/>
      <c r="B3739" s="1209" t="s">
        <v>1264</v>
      </c>
      <c r="C3739" s="1866" t="s">
        <v>3372</v>
      </c>
      <c r="D3739" s="1867"/>
      <c r="E3739" s="1867"/>
      <c r="F3739" s="1867"/>
      <c r="G3739" s="1867"/>
      <c r="H3739" s="1867"/>
      <c r="I3739" s="1867"/>
      <c r="J3739" s="1867"/>
      <c r="K3739" s="1867"/>
      <c r="L3739" s="1867"/>
      <c r="M3739" s="1867"/>
      <c r="N3739" s="1866"/>
      <c r="O3739" s="1893">
        <v>1</v>
      </c>
      <c r="P3739" s="1894"/>
      <c r="Q3739" s="1894"/>
      <c r="R3739" s="1894"/>
      <c r="S3739" s="1895"/>
      <c r="T3739" s="1896" t="s">
        <v>495</v>
      </c>
      <c r="U3739" s="1897"/>
      <c r="V3739" s="1897"/>
      <c r="W3739" s="1222"/>
      <c r="X3739" s="1898">
        <v>1218.54</v>
      </c>
      <c r="Y3739" s="1899"/>
      <c r="Z3739" s="1899"/>
      <c r="AA3739" s="1899"/>
      <c r="AB3739" s="1899"/>
      <c r="AC3739" s="1899"/>
      <c r="AD3739" s="1900"/>
      <c r="AE3739" s="1874">
        <v>1218.54</v>
      </c>
      <c r="AF3739" s="1843"/>
      <c r="AG3739" s="1843"/>
      <c r="AH3739" s="1222"/>
    </row>
    <row r="3740" spans="1:34" ht="17.45" customHeight="1">
      <c r="A3740" s="1792"/>
      <c r="B3740" s="1793"/>
      <c r="C3740" s="1793"/>
      <c r="D3740" s="1793"/>
      <c r="E3740" s="1793"/>
      <c r="F3740" s="1793"/>
      <c r="G3740" s="1793"/>
      <c r="H3740" s="1793"/>
      <c r="I3740" s="1794" t="s">
        <v>2869</v>
      </c>
      <c r="J3740" s="1794"/>
      <c r="K3740" s="1794"/>
      <c r="L3740" s="1794"/>
      <c r="M3740" s="1794"/>
      <c r="N3740" s="1794"/>
      <c r="O3740" s="1794"/>
      <c r="P3740" s="1794"/>
      <c r="Q3740" s="1794"/>
      <c r="R3740" s="1794"/>
      <c r="S3740" s="1794"/>
      <c r="T3740" s="1794"/>
      <c r="U3740" s="1794"/>
      <c r="V3740" s="1794"/>
      <c r="W3740" s="1794"/>
      <c r="X3740" s="1794"/>
      <c r="Y3740" s="1794"/>
      <c r="Z3740" s="1214"/>
      <c r="AA3740" s="1795">
        <v>1568.64</v>
      </c>
      <c r="AB3740" s="1795"/>
      <c r="AC3740" s="1795"/>
      <c r="AD3740" s="1795"/>
      <c r="AE3740" s="1795"/>
      <c r="AF3740" s="1795"/>
      <c r="AG3740" s="1795"/>
      <c r="AH3740" s="1213"/>
    </row>
    <row r="3741" spans="1:34" ht="17.45" customHeight="1">
      <c r="A3741" s="1801" t="s">
        <v>2870</v>
      </c>
      <c r="B3741" s="1825"/>
      <c r="C3741" s="1825"/>
      <c r="D3741" s="1825"/>
      <c r="E3741" s="1825"/>
      <c r="F3741" s="1825"/>
      <c r="G3741" s="1825"/>
      <c r="H3741" s="1825"/>
      <c r="I3741" s="1825"/>
      <c r="J3741" s="1825"/>
      <c r="K3741" s="1825"/>
      <c r="L3741" s="1825"/>
      <c r="M3741" s="1825"/>
      <c r="N3741" s="1826"/>
      <c r="O3741" s="1789" t="s">
        <v>2850</v>
      </c>
      <c r="P3741" s="1790"/>
      <c r="Q3741" s="1790"/>
      <c r="R3741" s="1790"/>
      <c r="S3741" s="1791"/>
      <c r="T3741" s="1827" t="s">
        <v>754</v>
      </c>
      <c r="U3741" s="1790"/>
      <c r="V3741" s="1790"/>
      <c r="W3741" s="1213"/>
      <c r="X3741" s="1789" t="s">
        <v>2866</v>
      </c>
      <c r="Y3741" s="1790"/>
      <c r="Z3741" s="1790"/>
      <c r="AA3741" s="1790"/>
      <c r="AB3741" s="1790"/>
      <c r="AC3741" s="1790"/>
      <c r="AD3741" s="1791"/>
      <c r="AE3741" s="1810" t="s">
        <v>2867</v>
      </c>
      <c r="AF3741" s="1828"/>
      <c r="AG3741" s="1828"/>
      <c r="AH3741" s="1213"/>
    </row>
    <row r="3742" spans="1:34" ht="16.7" customHeight="1">
      <c r="A3742" s="1215"/>
      <c r="B3742" s="1216" t="s">
        <v>3025</v>
      </c>
      <c r="C3742" s="1829" t="s">
        <v>3026</v>
      </c>
      <c r="D3742" s="1830"/>
      <c r="E3742" s="1830"/>
      <c r="F3742" s="1830"/>
      <c r="G3742" s="1830"/>
      <c r="H3742" s="1830"/>
      <c r="I3742" s="1830"/>
      <c r="J3742" s="1830"/>
      <c r="K3742" s="1830"/>
      <c r="L3742" s="1830"/>
      <c r="M3742" s="1830"/>
      <c r="N3742" s="1829"/>
      <c r="O3742" s="1831">
        <v>0.83586800000000006</v>
      </c>
      <c r="P3742" s="1832"/>
      <c r="Q3742" s="1832"/>
      <c r="R3742" s="1832"/>
      <c r="S3742" s="1833"/>
      <c r="T3742" s="1834" t="s">
        <v>497</v>
      </c>
      <c r="U3742" s="1835"/>
      <c r="V3742" s="1835"/>
      <c r="W3742" s="1217"/>
      <c r="X3742" s="1836">
        <v>453.18619999999999</v>
      </c>
      <c r="Y3742" s="1837"/>
      <c r="Z3742" s="1837"/>
      <c r="AA3742" s="1837"/>
      <c r="AB3742" s="1837"/>
      <c r="AC3742" s="1837"/>
      <c r="AD3742" s="1838"/>
      <c r="AE3742" s="1839">
        <v>378.80700000000002</v>
      </c>
      <c r="AF3742" s="1795"/>
      <c r="AG3742" s="1795"/>
      <c r="AH3742" s="1217"/>
    </row>
    <row r="3743" spans="1:34" ht="17.45" customHeight="1">
      <c r="A3743" s="1792"/>
      <c r="B3743" s="1793"/>
      <c r="C3743" s="1793"/>
      <c r="D3743" s="1793"/>
      <c r="E3743" s="1793"/>
      <c r="F3743" s="1793"/>
      <c r="G3743" s="1793"/>
      <c r="H3743" s="1793"/>
      <c r="I3743" s="1794" t="s">
        <v>2871</v>
      </c>
      <c r="J3743" s="1794"/>
      <c r="K3743" s="1794"/>
      <c r="L3743" s="1794"/>
      <c r="M3743" s="1794"/>
      <c r="N3743" s="1794"/>
      <c r="O3743" s="1794"/>
      <c r="P3743" s="1794"/>
      <c r="Q3743" s="1794"/>
      <c r="R3743" s="1794"/>
      <c r="S3743" s="1794"/>
      <c r="T3743" s="1794"/>
      <c r="U3743" s="1794"/>
      <c r="V3743" s="1794"/>
      <c r="W3743" s="1794"/>
      <c r="X3743" s="1794"/>
      <c r="Y3743" s="1794"/>
      <c r="Z3743" s="1214"/>
      <c r="AA3743" s="1795">
        <v>378.80700000000002</v>
      </c>
      <c r="AB3743" s="1795"/>
      <c r="AC3743" s="1795"/>
      <c r="AD3743" s="1795"/>
      <c r="AE3743" s="1795"/>
      <c r="AF3743" s="1795"/>
      <c r="AG3743" s="1795"/>
      <c r="AH3743" s="1213"/>
    </row>
    <row r="3744" spans="1:34" ht="16.7" customHeight="1">
      <c r="A3744" s="1801" t="s">
        <v>2872</v>
      </c>
      <c r="B3744" s="1825"/>
      <c r="C3744" s="1825"/>
      <c r="D3744" s="1825"/>
      <c r="E3744" s="1825"/>
      <c r="F3744" s="1825"/>
      <c r="G3744" s="1825"/>
      <c r="H3744" s="1825"/>
      <c r="I3744" s="1825"/>
      <c r="J3744" s="1825"/>
      <c r="K3744" s="1825"/>
      <c r="L3744" s="1825"/>
      <c r="M3744" s="1825"/>
      <c r="N3744" s="1826"/>
      <c r="O3744" s="1789" t="s">
        <v>2850</v>
      </c>
      <c r="P3744" s="1790"/>
      <c r="Q3744" s="1790"/>
      <c r="R3744" s="1790"/>
      <c r="S3744" s="1791"/>
      <c r="T3744" s="1827" t="s">
        <v>754</v>
      </c>
      <c r="U3744" s="1790"/>
      <c r="V3744" s="1790"/>
      <c r="W3744" s="1213"/>
      <c r="X3744" s="1789" t="s">
        <v>2866</v>
      </c>
      <c r="Y3744" s="1790"/>
      <c r="Z3744" s="1790"/>
      <c r="AA3744" s="1790"/>
      <c r="AB3744" s="1790"/>
      <c r="AC3744" s="1790"/>
      <c r="AD3744" s="1791"/>
      <c r="AE3744" s="1810" t="s">
        <v>2867</v>
      </c>
      <c r="AF3744" s="1828"/>
      <c r="AG3744" s="1828"/>
      <c r="AH3744" s="1213"/>
    </row>
    <row r="3745" spans="1:34" ht="17.45" customHeight="1">
      <c r="A3745" s="1792"/>
      <c r="B3745" s="1793"/>
      <c r="C3745" s="1793"/>
      <c r="D3745" s="1793"/>
      <c r="E3745" s="1793"/>
      <c r="F3745" s="1793"/>
      <c r="G3745" s="1793"/>
      <c r="H3745" s="1793"/>
      <c r="I3745" s="1793"/>
      <c r="J3745" s="1793"/>
      <c r="K3745" s="1794" t="s">
        <v>2873</v>
      </c>
      <c r="L3745" s="1794"/>
      <c r="M3745" s="1794"/>
      <c r="N3745" s="1794"/>
      <c r="O3745" s="1794"/>
      <c r="P3745" s="1794"/>
      <c r="Q3745" s="1794"/>
      <c r="R3745" s="1794"/>
      <c r="S3745" s="1794"/>
      <c r="T3745" s="1794"/>
      <c r="U3745" s="1794"/>
      <c r="V3745" s="1794"/>
      <c r="W3745" s="1794"/>
      <c r="X3745" s="1794"/>
      <c r="Y3745" s="1794"/>
      <c r="Z3745" s="1794"/>
      <c r="AA3745" s="1794"/>
      <c r="AB3745" s="1214"/>
      <c r="AC3745" s="1795">
        <v>0</v>
      </c>
      <c r="AD3745" s="1795"/>
      <c r="AE3745" s="1795"/>
      <c r="AF3745" s="1795"/>
      <c r="AG3745" s="1795"/>
      <c r="AH3745" s="1213"/>
    </row>
    <row r="3746" spans="1:34" ht="17.45" customHeight="1">
      <c r="A3746" s="1801" t="s">
        <v>2874</v>
      </c>
      <c r="B3746" s="1825"/>
      <c r="C3746" s="1825"/>
      <c r="D3746" s="1825"/>
      <c r="E3746" s="1825"/>
      <c r="F3746" s="1825"/>
      <c r="G3746" s="1825"/>
      <c r="H3746" s="1825"/>
      <c r="I3746" s="1825"/>
      <c r="J3746" s="1826"/>
      <c r="K3746" s="1789" t="s">
        <v>2850</v>
      </c>
      <c r="L3746" s="1791"/>
      <c r="M3746" s="1855" t="s">
        <v>2875</v>
      </c>
      <c r="N3746" s="1856"/>
      <c r="O3746" s="1857"/>
      <c r="P3746" s="1855" t="s">
        <v>2876</v>
      </c>
      <c r="Q3746" s="1856"/>
      <c r="R3746" s="1857"/>
      <c r="S3746" s="1855" t="s">
        <v>2877</v>
      </c>
      <c r="T3746" s="1857"/>
      <c r="U3746" s="1789" t="s">
        <v>2878</v>
      </c>
      <c r="V3746" s="1790"/>
      <c r="W3746" s="1791"/>
      <c r="X3746" s="1789" t="s">
        <v>2879</v>
      </c>
      <c r="Y3746" s="1790"/>
      <c r="Z3746" s="1790"/>
      <c r="AA3746" s="1790"/>
      <c r="AB3746" s="1791"/>
      <c r="AC3746" s="1789" t="s">
        <v>2880</v>
      </c>
      <c r="AD3746" s="1791"/>
      <c r="AE3746" s="1810" t="s">
        <v>2867</v>
      </c>
      <c r="AF3746" s="1828"/>
      <c r="AG3746" s="1828"/>
      <c r="AH3746" s="1213"/>
    </row>
    <row r="3747" spans="1:34" ht="16.7" customHeight="1">
      <c r="A3747" s="1853"/>
      <c r="B3747" s="1778"/>
      <c r="C3747" s="1778"/>
      <c r="D3747" s="1778"/>
      <c r="E3747" s="1778"/>
      <c r="F3747" s="1778"/>
      <c r="G3747" s="1778"/>
      <c r="H3747" s="1778"/>
      <c r="I3747" s="1846" t="s">
        <v>2881</v>
      </c>
      <c r="J3747" s="1846"/>
      <c r="K3747" s="1846"/>
      <c r="L3747" s="1846"/>
      <c r="M3747" s="1846"/>
      <c r="N3747" s="1846"/>
      <c r="O3747" s="1846"/>
      <c r="P3747" s="1846"/>
      <c r="Q3747" s="1846"/>
      <c r="R3747" s="1846"/>
      <c r="S3747" s="1846"/>
      <c r="T3747" s="1846"/>
      <c r="U3747" s="1846"/>
      <c r="V3747" s="1846"/>
      <c r="W3747" s="1846"/>
      <c r="X3747" s="1846"/>
      <c r="Y3747" s="1846"/>
      <c r="Z3747" s="1203"/>
      <c r="AA3747" s="1847">
        <v>0</v>
      </c>
      <c r="AB3747" s="1847"/>
      <c r="AC3747" s="1847"/>
      <c r="AD3747" s="1847"/>
      <c r="AE3747" s="1847"/>
      <c r="AF3747" s="1847"/>
      <c r="AG3747" s="1847"/>
      <c r="AH3747" s="1204"/>
    </row>
    <row r="3748" spans="1:34" ht="5.85" customHeight="1">
      <c r="A3748" s="1854"/>
      <c r="B3748" s="1309"/>
      <c r="C3748" s="1309"/>
      <c r="D3748" s="1309"/>
      <c r="E3748" s="1309"/>
      <c r="F3748" s="1309"/>
      <c r="G3748" s="1309"/>
      <c r="H3748" s="1309"/>
      <c r="I3748" s="1309"/>
      <c r="J3748" s="1309"/>
      <c r="K3748" s="1309"/>
      <c r="L3748" s="1309"/>
      <c r="M3748" s="1309"/>
      <c r="N3748" s="1309"/>
      <c r="O3748" s="1309"/>
      <c r="P3748" s="1309"/>
      <c r="Q3748" s="1309"/>
      <c r="R3748" s="1309"/>
      <c r="S3748" s="1309"/>
      <c r="T3748" s="1309"/>
      <c r="U3748" s="1309"/>
      <c r="V3748" s="1309"/>
      <c r="W3748" s="1309"/>
      <c r="X3748" s="1309"/>
      <c r="Y3748" s="1309"/>
      <c r="Z3748" s="1309"/>
      <c r="AA3748" s="1309"/>
      <c r="AB3748" s="1309"/>
      <c r="AC3748" s="1309"/>
      <c r="AD3748" s="1309"/>
      <c r="AE3748" s="1309"/>
      <c r="AF3748" s="1309"/>
      <c r="AG3748" s="1309"/>
      <c r="AH3748" s="1782"/>
    </row>
    <row r="3749" spans="1:34" ht="17.45" customHeight="1">
      <c r="A3749" s="1845"/>
      <c r="B3749" s="1799"/>
      <c r="C3749" s="1799"/>
      <c r="D3749" s="1799"/>
      <c r="E3749" s="1799"/>
      <c r="F3749" s="1799"/>
      <c r="G3749" s="1799"/>
      <c r="H3749" s="1799"/>
      <c r="I3749" s="1842" t="s">
        <v>2882</v>
      </c>
      <c r="J3749" s="1842"/>
      <c r="K3749" s="1842"/>
      <c r="L3749" s="1842"/>
      <c r="M3749" s="1842"/>
      <c r="N3749" s="1842"/>
      <c r="O3749" s="1842"/>
      <c r="P3749" s="1842"/>
      <c r="Q3749" s="1842"/>
      <c r="R3749" s="1842"/>
      <c r="S3749" s="1842"/>
      <c r="T3749" s="1842"/>
      <c r="U3749" s="1842"/>
      <c r="V3749" s="1842"/>
      <c r="W3749" s="1842"/>
      <c r="X3749" s="1842"/>
      <c r="Y3749" s="1842"/>
      <c r="Z3749" s="1212"/>
      <c r="AA3749" s="1848">
        <v>2373.56</v>
      </c>
      <c r="AB3749" s="1848"/>
      <c r="AC3749" s="1848"/>
      <c r="AD3749" s="1848"/>
      <c r="AE3749" s="1848"/>
      <c r="AF3749" s="1848"/>
      <c r="AG3749" s="1848"/>
      <c r="AH3749" s="1208"/>
    </row>
    <row r="3750" spans="1:34" ht="45.75" customHeight="1">
      <c r="A3750" s="1849" t="s">
        <v>2883</v>
      </c>
      <c r="B3750" s="1850"/>
      <c r="C3750" s="1850"/>
      <c r="D3750" s="1850"/>
      <c r="E3750" s="1851" t="s">
        <v>3373</v>
      </c>
      <c r="F3750" s="1852"/>
      <c r="G3750" s="1852"/>
      <c r="H3750" s="1852"/>
      <c r="I3750" s="1852"/>
      <c r="J3750" s="1852"/>
      <c r="K3750" s="1852"/>
      <c r="L3750" s="1852"/>
      <c r="M3750" s="1852"/>
      <c r="N3750" s="1852"/>
      <c r="O3750" s="1852"/>
      <c r="P3750" s="1852"/>
      <c r="Q3750" s="1852"/>
      <c r="R3750" s="1852"/>
      <c r="S3750" s="1852"/>
      <c r="T3750" s="1852"/>
      <c r="U3750" s="1852"/>
      <c r="V3750" s="1852"/>
      <c r="W3750" s="1852"/>
      <c r="X3750" s="1852"/>
      <c r="Y3750" s="1852"/>
      <c r="Z3750" s="1852"/>
      <c r="AA3750" s="1852"/>
      <c r="AB3750" s="1852"/>
      <c r="AC3750" s="1852"/>
      <c r="AD3750" s="1852"/>
      <c r="AE3750" s="1852"/>
      <c r="AF3750" s="1852"/>
      <c r="AG3750" s="1852"/>
      <c r="AH3750" s="1851"/>
    </row>
    <row r="3751" spans="1:34" ht="98.85" customHeight="1">
      <c r="A3751" s="1218"/>
      <c r="AH3751" s="1219"/>
    </row>
    <row r="3752" spans="1:34" ht="98.1" customHeight="1">
      <c r="A3752" s="1220"/>
      <c r="B3752" s="1221"/>
      <c r="C3752" s="1221"/>
      <c r="D3752" s="1221"/>
      <c r="E3752" s="1221"/>
      <c r="F3752" s="1221"/>
      <c r="G3752" s="1221"/>
      <c r="H3752" s="1221"/>
      <c r="I3752" s="1221"/>
      <c r="J3752" s="1221"/>
      <c r="K3752" s="1221"/>
      <c r="L3752" s="1221"/>
      <c r="M3752" s="1221"/>
      <c r="N3752" s="1221"/>
      <c r="O3752" s="1221"/>
      <c r="P3752" s="1221"/>
      <c r="Q3752" s="1221"/>
      <c r="R3752" s="1221"/>
      <c r="S3752" s="1221"/>
      <c r="T3752" s="1221"/>
      <c r="U3752" s="1221"/>
      <c r="V3752" s="1221"/>
      <c r="W3752" s="1221"/>
      <c r="X3752" s="1221"/>
      <c r="Y3752" s="1221"/>
      <c r="Z3752" s="1221"/>
      <c r="AA3752" s="1221"/>
      <c r="AB3752" s="1221"/>
      <c r="AC3752" s="1221"/>
      <c r="AD3752" s="1221"/>
      <c r="AE3752" s="1221"/>
      <c r="AF3752" s="1221"/>
      <c r="AG3752" s="1221"/>
      <c r="AH3752" s="1222"/>
    </row>
    <row r="3753" spans="1:34" ht="5.85" customHeight="1">
      <c r="A3753" s="1777"/>
      <c r="B3753" s="1778"/>
      <c r="C3753" s="1778"/>
      <c r="D3753" s="1778"/>
      <c r="E3753" s="1778"/>
      <c r="F3753" s="1778"/>
      <c r="G3753" s="1778"/>
      <c r="H3753" s="1778"/>
      <c r="I3753" s="1778"/>
      <c r="J3753" s="1778"/>
      <c r="K3753" s="1778"/>
      <c r="L3753" s="1778"/>
      <c r="M3753" s="1778"/>
      <c r="N3753" s="1778"/>
      <c r="O3753" s="1778"/>
      <c r="P3753" s="1778"/>
      <c r="Q3753" s="1778"/>
      <c r="R3753" s="1778"/>
      <c r="S3753" s="1778"/>
      <c r="T3753" s="1778"/>
      <c r="U3753" s="1778"/>
      <c r="V3753" s="1778"/>
      <c r="W3753" s="1778"/>
      <c r="X3753" s="1778"/>
      <c r="Y3753" s="1778"/>
      <c r="Z3753" s="1778"/>
      <c r="AA3753" s="1778"/>
      <c r="AB3753" s="1778"/>
      <c r="AC3753" s="1778"/>
      <c r="AD3753" s="1778"/>
      <c r="AE3753" s="1778"/>
      <c r="AF3753" s="1778"/>
      <c r="AG3753" s="1778"/>
      <c r="AH3753" s="1779"/>
    </row>
    <row r="3754" spans="1:34" ht="11.65" customHeight="1">
      <c r="A3754" s="1780" t="s">
        <v>2834</v>
      </c>
      <c r="B3754" s="1310"/>
      <c r="C3754" s="1310"/>
      <c r="D3754" s="1310"/>
      <c r="E3754" s="1310"/>
      <c r="F3754" s="1310"/>
      <c r="G3754" s="1310"/>
      <c r="H3754" s="1310"/>
      <c r="I3754" s="1310"/>
      <c r="J3754" s="1310"/>
      <c r="K3754" s="1310"/>
      <c r="L3754" s="1310"/>
      <c r="M3754" s="1310"/>
      <c r="N3754" s="1310"/>
      <c r="O3754" s="1310"/>
      <c r="P3754" s="1310"/>
      <c r="Q3754" s="1310"/>
      <c r="R3754" s="1310"/>
      <c r="S3754" s="1310"/>
      <c r="T3754" s="1310"/>
      <c r="U3754" s="1310"/>
      <c r="V3754" s="1310"/>
      <c r="W3754" s="1310"/>
      <c r="X3754" s="1310"/>
      <c r="Y3754" s="1310"/>
      <c r="Z3754" s="1310"/>
      <c r="AA3754" s="1310"/>
      <c r="AB3754" s="1310"/>
      <c r="AC3754" s="1310"/>
      <c r="AD3754" s="1309"/>
      <c r="AE3754" s="1309"/>
      <c r="AF3754" s="1781" t="s">
        <v>3374</v>
      </c>
      <c r="AG3754" s="1781"/>
      <c r="AH3754" s="1782"/>
    </row>
    <row r="3755" spans="1:34" ht="5.85" customHeight="1">
      <c r="A3755" s="1780"/>
      <c r="B3755" s="1310"/>
      <c r="C3755" s="1310"/>
      <c r="D3755" s="1310"/>
      <c r="E3755" s="1310"/>
      <c r="F3755" s="1310"/>
      <c r="G3755" s="1310"/>
      <c r="H3755" s="1310"/>
      <c r="I3755" s="1310"/>
      <c r="J3755" s="1310"/>
      <c r="K3755" s="1310"/>
      <c r="L3755" s="1310"/>
      <c r="M3755" s="1310"/>
      <c r="N3755" s="1310"/>
      <c r="O3755" s="1310"/>
      <c r="P3755" s="1310"/>
      <c r="Q3755" s="1310"/>
      <c r="R3755" s="1310"/>
      <c r="S3755" s="1310"/>
      <c r="T3755" s="1310"/>
      <c r="U3755" s="1310"/>
      <c r="V3755" s="1310"/>
      <c r="W3755" s="1310"/>
      <c r="X3755" s="1310"/>
      <c r="Y3755" s="1310"/>
      <c r="Z3755" s="1310"/>
      <c r="AA3755" s="1310"/>
      <c r="AB3755" s="1310"/>
      <c r="AC3755" s="1310"/>
      <c r="AD3755" s="1311"/>
      <c r="AE3755" s="1311"/>
      <c r="AF3755" s="1311"/>
      <c r="AG3755" s="1311"/>
      <c r="AH3755" s="1782"/>
    </row>
    <row r="3756" spans="1:34" ht="11.65" customHeight="1">
      <c r="A3756" s="1783" t="s">
        <v>2836</v>
      </c>
      <c r="B3756" s="1784"/>
      <c r="C3756" s="1784"/>
      <c r="D3756" s="1784"/>
      <c r="E3756" s="1784"/>
      <c r="F3756" s="1784"/>
      <c r="G3756" s="1784"/>
      <c r="H3756" s="1784"/>
      <c r="I3756" s="1784"/>
      <c r="J3756" s="1784"/>
      <c r="K3756" s="1784"/>
      <c r="L3756" s="1784"/>
      <c r="M3756" s="1784"/>
      <c r="N3756" s="1784"/>
      <c r="O3756" s="1784"/>
      <c r="P3756" s="1784"/>
      <c r="Q3756" s="1784"/>
      <c r="R3756" s="1784"/>
      <c r="S3756" s="1784"/>
      <c r="T3756" s="1784"/>
      <c r="U3756" s="1784"/>
      <c r="V3756" s="1784"/>
      <c r="W3756" s="1784"/>
      <c r="X3756" s="1784"/>
      <c r="Y3756" s="1784"/>
      <c r="Z3756" s="1784"/>
      <c r="AA3756" s="1784"/>
      <c r="AB3756" s="1784"/>
      <c r="AC3756" s="1784"/>
      <c r="AD3756" s="1311"/>
      <c r="AE3756" s="1311"/>
      <c r="AF3756" s="1311"/>
      <c r="AG3756" s="1311"/>
      <c r="AH3756" s="1782"/>
    </row>
    <row r="3757" spans="1:34" ht="22.5" customHeight="1">
      <c r="A3757" s="1785" t="s">
        <v>2837</v>
      </c>
      <c r="B3757" s="1786"/>
      <c r="C3757" s="1786"/>
      <c r="D3757" s="1786"/>
      <c r="E3757" s="1786"/>
      <c r="F3757" s="1786"/>
      <c r="G3757" s="1786"/>
      <c r="H3757" s="1786"/>
      <c r="I3757" s="1786"/>
      <c r="J3757" s="1786"/>
      <c r="K3757" s="1786"/>
      <c r="L3757" s="1786"/>
      <c r="M3757" s="1786"/>
      <c r="N3757" s="1786"/>
      <c r="O3757" s="1786"/>
      <c r="P3757" s="1786"/>
      <c r="Q3757" s="1786"/>
      <c r="R3757" s="1786"/>
      <c r="S3757" s="1786"/>
      <c r="T3757" s="1786"/>
      <c r="U3757" s="1786"/>
      <c r="V3757" s="1786"/>
      <c r="W3757" s="1786"/>
      <c r="X3757" s="1786"/>
      <c r="Y3757" s="1786"/>
      <c r="Z3757" s="1786"/>
      <c r="AA3757" s="1786"/>
      <c r="AB3757" s="1786"/>
      <c r="AC3757" s="1786"/>
      <c r="AD3757" s="1311"/>
      <c r="AE3757" s="1311"/>
      <c r="AF3757" s="1311"/>
      <c r="AG3757" s="1311"/>
      <c r="AH3757" s="1782"/>
    </row>
    <row r="3758" spans="1:34" ht="5.85" customHeight="1">
      <c r="A3758" s="1787" t="s">
        <v>2838</v>
      </c>
      <c r="B3758" s="1788"/>
      <c r="C3758" s="1788"/>
      <c r="D3758" s="1788"/>
      <c r="E3758" s="1788"/>
      <c r="F3758" s="1788"/>
      <c r="G3758" s="1788"/>
      <c r="H3758" s="1788"/>
      <c r="I3758" s="1788"/>
      <c r="J3758" s="1788"/>
      <c r="K3758" s="1788"/>
      <c r="L3758" s="1788"/>
      <c r="M3758" s="1788"/>
      <c r="N3758" s="1788"/>
      <c r="O3758" s="1788"/>
      <c r="P3758" s="1788"/>
      <c r="Q3758" s="1788"/>
      <c r="R3758" s="1788"/>
      <c r="S3758" s="1788"/>
      <c r="T3758" s="1788"/>
      <c r="U3758" s="1788"/>
      <c r="V3758" s="1788"/>
      <c r="W3758" s="1788"/>
      <c r="X3758" s="1788"/>
      <c r="Y3758" s="1788"/>
      <c r="Z3758" s="1788"/>
      <c r="AA3758" s="1788"/>
      <c r="AB3758" s="1788"/>
      <c r="AC3758" s="1788"/>
      <c r="AD3758" s="1311"/>
      <c r="AE3758" s="1311"/>
      <c r="AF3758" s="1311"/>
      <c r="AG3758" s="1311"/>
      <c r="AH3758" s="1782"/>
    </row>
    <row r="3759" spans="1:34" ht="5.85" customHeight="1">
      <c r="A3759" s="1787"/>
      <c r="B3759" s="1788"/>
      <c r="C3759" s="1788"/>
      <c r="D3759" s="1788"/>
      <c r="E3759" s="1788"/>
      <c r="F3759" s="1788"/>
      <c r="G3759" s="1788"/>
      <c r="H3759" s="1788"/>
      <c r="I3759" s="1788"/>
      <c r="J3759" s="1788"/>
      <c r="K3759" s="1788"/>
      <c r="L3759" s="1788"/>
      <c r="M3759" s="1788"/>
      <c r="N3759" s="1788"/>
      <c r="O3759" s="1788"/>
      <c r="P3759" s="1788"/>
      <c r="Q3759" s="1788"/>
      <c r="R3759" s="1788"/>
      <c r="S3759" s="1788"/>
      <c r="T3759" s="1788"/>
      <c r="U3759" s="1788"/>
      <c r="V3759" s="1788"/>
      <c r="W3759" s="1788"/>
      <c r="X3759" s="1788"/>
      <c r="Y3759" s="1788"/>
      <c r="Z3759" s="1788"/>
      <c r="AA3759" s="1788"/>
      <c r="AB3759" s="1788"/>
      <c r="AC3759" s="1788"/>
      <c r="AD3759" s="1782"/>
      <c r="AE3759" s="1309"/>
      <c r="AF3759" s="1309"/>
      <c r="AG3759" s="1309"/>
      <c r="AH3759" s="1782"/>
    </row>
    <row r="3760" spans="1:34" ht="11.65" customHeight="1">
      <c r="A3760" s="1787" t="s">
        <v>2839</v>
      </c>
      <c r="B3760" s="1788"/>
      <c r="C3760" s="1788"/>
      <c r="D3760" s="1788"/>
      <c r="E3760" s="1788"/>
      <c r="F3760" s="1788"/>
      <c r="G3760" s="1788"/>
      <c r="H3760" s="1788"/>
      <c r="I3760" s="1788"/>
      <c r="J3760" s="1788"/>
      <c r="K3760" s="1788"/>
      <c r="L3760" s="1788"/>
      <c r="M3760" s="1788"/>
      <c r="N3760" s="1788"/>
      <c r="O3760" s="1788"/>
      <c r="P3760" s="1788"/>
      <c r="Q3760" s="1788"/>
      <c r="R3760" s="1788"/>
      <c r="S3760" s="1788"/>
      <c r="T3760" s="1788"/>
      <c r="U3760" s="1788"/>
      <c r="V3760" s="1788"/>
      <c r="W3760" s="1788"/>
      <c r="X3760" s="1788"/>
      <c r="Y3760" s="1788"/>
      <c r="Z3760" s="1788"/>
      <c r="AA3760" s="1788"/>
      <c r="AB3760" s="1788"/>
      <c r="AC3760" s="1788"/>
      <c r="AD3760" s="1818" t="s">
        <v>2840</v>
      </c>
      <c r="AE3760" s="1818"/>
      <c r="AF3760" s="1206">
        <v>21.23</v>
      </c>
      <c r="AG3760" s="1207" t="s">
        <v>5</v>
      </c>
      <c r="AH3760" s="1800"/>
    </row>
    <row r="3761" spans="1:34" ht="10.9" customHeight="1">
      <c r="A3761" s="1819" t="s">
        <v>2841</v>
      </c>
      <c r="B3761" s="1820"/>
      <c r="C3761" s="1820"/>
      <c r="D3761" s="1820"/>
      <c r="E3761" s="1820"/>
      <c r="F3761" s="1820"/>
      <c r="G3761" s="1820"/>
      <c r="H3761" s="1820"/>
      <c r="I3761" s="1820"/>
      <c r="J3761" s="1820"/>
      <c r="K3761" s="1820"/>
      <c r="L3761" s="1820"/>
      <c r="M3761" s="1820"/>
      <c r="N3761" s="1820"/>
      <c r="O3761" s="1820"/>
      <c r="P3761" s="1820"/>
      <c r="Q3761" s="1820"/>
      <c r="R3761" s="1820"/>
      <c r="S3761" s="1820"/>
      <c r="T3761" s="1820"/>
      <c r="U3761" s="1820"/>
      <c r="V3761" s="1820"/>
      <c r="W3761" s="1820"/>
      <c r="X3761" s="1820"/>
      <c r="Y3761" s="1820"/>
      <c r="Z3761" s="1820"/>
      <c r="AA3761" s="1820"/>
      <c r="AB3761" s="1820"/>
      <c r="AC3761" s="1820"/>
      <c r="AD3761" s="1821" t="s">
        <v>2842</v>
      </c>
      <c r="AE3761" s="1821"/>
      <c r="AF3761" s="1210">
        <v>15</v>
      </c>
      <c r="AG3761" s="1211" t="s">
        <v>5</v>
      </c>
      <c r="AH3761" s="1800"/>
    </row>
    <row r="3762" spans="1:34" ht="17.45" customHeight="1">
      <c r="A3762" s="1822" t="s">
        <v>2843</v>
      </c>
      <c r="B3762" s="1802"/>
      <c r="C3762" s="1802"/>
      <c r="D3762" s="1778"/>
      <c r="E3762" s="1823" t="s">
        <v>354</v>
      </c>
      <c r="F3762" s="1823"/>
      <c r="G3762" s="1823"/>
      <c r="H3762" s="1823"/>
      <c r="I3762" s="1823"/>
      <c r="J3762" s="1823"/>
      <c r="K3762" s="1823"/>
      <c r="L3762" s="1823"/>
      <c r="M3762" s="1823"/>
      <c r="N3762" s="1823"/>
      <c r="O3762" s="1823"/>
      <c r="P3762" s="1823"/>
      <c r="Q3762" s="1823"/>
      <c r="R3762" s="1823"/>
      <c r="S3762" s="1823"/>
      <c r="T3762" s="1823"/>
      <c r="U3762" s="1823"/>
      <c r="V3762" s="1823"/>
      <c r="W3762" s="1823"/>
      <c r="X3762" s="1823"/>
      <c r="Y3762" s="1823"/>
      <c r="Z3762" s="1823"/>
      <c r="AA3762" s="1823"/>
      <c r="AB3762" s="1823"/>
      <c r="AC3762" s="1823"/>
      <c r="AD3762" s="1823"/>
      <c r="AE3762" s="1823"/>
      <c r="AF3762" s="1823"/>
      <c r="AG3762" s="1823"/>
      <c r="AH3762" s="1779"/>
    </row>
    <row r="3763" spans="1:34" ht="17.45" customHeight="1">
      <c r="A3763" s="1824" t="s">
        <v>2844</v>
      </c>
      <c r="B3763" s="1816"/>
      <c r="C3763" s="1816"/>
      <c r="D3763" s="1309"/>
      <c r="E3763" s="1815" t="s">
        <v>353</v>
      </c>
      <c r="F3763" s="1815"/>
      <c r="G3763" s="1111"/>
      <c r="H3763" s="1796" t="s">
        <v>2845</v>
      </c>
      <c r="I3763" s="1796"/>
      <c r="J3763" s="1796" t="s">
        <v>495</v>
      </c>
      <c r="K3763" s="1796"/>
      <c r="L3763" s="1309"/>
      <c r="M3763" s="1309"/>
      <c r="N3763" s="1816" t="s">
        <v>2846</v>
      </c>
      <c r="O3763" s="1816"/>
      <c r="P3763" s="1816"/>
      <c r="Q3763" s="1816"/>
      <c r="R3763" s="1817">
        <v>1</v>
      </c>
      <c r="S3763" s="1817"/>
      <c r="T3763" s="1817"/>
      <c r="U3763" s="1817"/>
      <c r="V3763" s="1309"/>
      <c r="W3763" s="1309"/>
      <c r="X3763" s="1309"/>
      <c r="Y3763" s="1796" t="s">
        <v>2847</v>
      </c>
      <c r="Z3763" s="1796"/>
      <c r="AA3763" s="1796"/>
      <c r="AB3763" s="1796"/>
      <c r="AC3763" s="1796"/>
      <c r="AD3763" s="1796"/>
      <c r="AE3763" s="1796"/>
      <c r="AF3763" s="1797" t="s">
        <v>2848</v>
      </c>
      <c r="AG3763" s="1797"/>
      <c r="AH3763" s="1782"/>
    </row>
    <row r="3764" spans="1:34" ht="5.85" customHeight="1">
      <c r="A3764" s="1798"/>
      <c r="B3764" s="1799"/>
      <c r="C3764" s="1799"/>
      <c r="D3764" s="1799"/>
      <c r="E3764" s="1799"/>
      <c r="F3764" s="1799"/>
      <c r="G3764" s="1799"/>
      <c r="H3764" s="1799"/>
      <c r="I3764" s="1799"/>
      <c r="J3764" s="1799"/>
      <c r="K3764" s="1799"/>
      <c r="L3764" s="1799"/>
      <c r="M3764" s="1799"/>
      <c r="N3764" s="1799"/>
      <c r="O3764" s="1799"/>
      <c r="P3764" s="1799"/>
      <c r="Q3764" s="1799"/>
      <c r="R3764" s="1799"/>
      <c r="S3764" s="1799"/>
      <c r="T3764" s="1799"/>
      <c r="U3764" s="1799"/>
      <c r="V3764" s="1799"/>
      <c r="W3764" s="1799"/>
      <c r="X3764" s="1799"/>
      <c r="Y3764" s="1799"/>
      <c r="Z3764" s="1799"/>
      <c r="AA3764" s="1799"/>
      <c r="AB3764" s="1799"/>
      <c r="AC3764" s="1799"/>
      <c r="AD3764" s="1799"/>
      <c r="AE3764" s="1799"/>
      <c r="AF3764" s="1799"/>
      <c r="AG3764" s="1799"/>
      <c r="AH3764" s="1800"/>
    </row>
    <row r="3765" spans="1:34" ht="16.7" customHeight="1">
      <c r="A3765" s="1801" t="s">
        <v>2849</v>
      </c>
      <c r="B3765" s="1802"/>
      <c r="C3765" s="1802"/>
      <c r="D3765" s="1802"/>
      <c r="E3765" s="1802"/>
      <c r="F3765" s="1802"/>
      <c r="G3765" s="1802"/>
      <c r="H3765" s="1802"/>
      <c r="I3765" s="1802"/>
      <c r="J3765" s="1803"/>
      <c r="K3765" s="1789" t="s">
        <v>2850</v>
      </c>
      <c r="L3765" s="1807"/>
      <c r="M3765" s="1789" t="s">
        <v>2851</v>
      </c>
      <c r="N3765" s="1790"/>
      <c r="O3765" s="1790"/>
      <c r="P3765" s="1790"/>
      <c r="Q3765" s="1790"/>
      <c r="R3765" s="1790"/>
      <c r="S3765" s="1790"/>
      <c r="T3765" s="1791"/>
      <c r="U3765" s="1789" t="s">
        <v>2852</v>
      </c>
      <c r="V3765" s="1790"/>
      <c r="W3765" s="1790"/>
      <c r="X3765" s="1790"/>
      <c r="Y3765" s="1790"/>
      <c r="Z3765" s="1790"/>
      <c r="AA3765" s="1790"/>
      <c r="AB3765" s="1790"/>
      <c r="AC3765" s="1790"/>
      <c r="AD3765" s="1791"/>
      <c r="AE3765" s="1810" t="s">
        <v>2853</v>
      </c>
      <c r="AF3765" s="1811"/>
      <c r="AG3765" s="1811"/>
      <c r="AH3765" s="1814"/>
    </row>
    <row r="3766" spans="1:34" ht="17.45" customHeight="1">
      <c r="A3766" s="1804"/>
      <c r="B3766" s="1805"/>
      <c r="C3766" s="1805"/>
      <c r="D3766" s="1805"/>
      <c r="E3766" s="1805"/>
      <c r="F3766" s="1805"/>
      <c r="G3766" s="1805"/>
      <c r="H3766" s="1805"/>
      <c r="I3766" s="1805"/>
      <c r="J3766" s="1806"/>
      <c r="K3766" s="1808"/>
      <c r="L3766" s="1809"/>
      <c r="M3766" s="1789" t="s">
        <v>2854</v>
      </c>
      <c r="N3766" s="1790"/>
      <c r="O3766" s="1790"/>
      <c r="P3766" s="1791"/>
      <c r="Q3766" s="1789" t="s">
        <v>2855</v>
      </c>
      <c r="R3766" s="1790"/>
      <c r="S3766" s="1790"/>
      <c r="T3766" s="1791"/>
      <c r="U3766" s="1789" t="s">
        <v>2854</v>
      </c>
      <c r="V3766" s="1790"/>
      <c r="W3766" s="1790"/>
      <c r="X3766" s="1790"/>
      <c r="Y3766" s="1790"/>
      <c r="Z3766" s="1791"/>
      <c r="AA3766" s="1789" t="s">
        <v>2855</v>
      </c>
      <c r="AB3766" s="1790"/>
      <c r="AC3766" s="1790"/>
      <c r="AD3766" s="1791"/>
      <c r="AE3766" s="1812"/>
      <c r="AF3766" s="1813"/>
      <c r="AG3766" s="1813"/>
      <c r="AH3766" s="1800"/>
    </row>
    <row r="3767" spans="1:34" ht="16.7" customHeight="1">
      <c r="A3767" s="1792"/>
      <c r="B3767" s="1793"/>
      <c r="C3767" s="1793"/>
      <c r="D3767" s="1793"/>
      <c r="E3767" s="1793"/>
      <c r="F3767" s="1793"/>
      <c r="G3767" s="1793"/>
      <c r="H3767" s="1793"/>
      <c r="I3767" s="1793"/>
      <c r="J3767" s="1793"/>
      <c r="K3767" s="1794" t="s">
        <v>2856</v>
      </c>
      <c r="L3767" s="1794"/>
      <c r="M3767" s="1794"/>
      <c r="N3767" s="1794"/>
      <c r="O3767" s="1794"/>
      <c r="P3767" s="1794"/>
      <c r="Q3767" s="1794"/>
      <c r="R3767" s="1794"/>
      <c r="S3767" s="1794"/>
      <c r="T3767" s="1794"/>
      <c r="U3767" s="1794"/>
      <c r="V3767" s="1794"/>
      <c r="W3767" s="1794"/>
      <c r="X3767" s="1794"/>
      <c r="Y3767" s="1794"/>
      <c r="Z3767" s="1794"/>
      <c r="AA3767" s="1795">
        <v>0</v>
      </c>
      <c r="AB3767" s="1795"/>
      <c r="AC3767" s="1795"/>
      <c r="AD3767" s="1795"/>
      <c r="AE3767" s="1795"/>
      <c r="AF3767" s="1795"/>
      <c r="AG3767" s="1795"/>
      <c r="AH3767" s="1213"/>
    </row>
    <row r="3768" spans="1:34" ht="17.45" customHeight="1">
      <c r="A3768" s="1801" t="s">
        <v>2857</v>
      </c>
      <c r="B3768" s="1825"/>
      <c r="C3768" s="1825"/>
      <c r="D3768" s="1825"/>
      <c r="E3768" s="1825"/>
      <c r="F3768" s="1825"/>
      <c r="G3768" s="1825"/>
      <c r="H3768" s="1825"/>
      <c r="I3768" s="1825"/>
      <c r="J3768" s="1825"/>
      <c r="K3768" s="1825"/>
      <c r="L3768" s="1825"/>
      <c r="M3768" s="1825"/>
      <c r="N3768" s="1826"/>
      <c r="O3768" s="1789" t="s">
        <v>2858</v>
      </c>
      <c r="P3768" s="1790"/>
      <c r="Q3768" s="1790"/>
      <c r="R3768" s="1790"/>
      <c r="S3768" s="1791"/>
      <c r="T3768" s="1827" t="s">
        <v>2850</v>
      </c>
      <c r="U3768" s="1790"/>
      <c r="V3768" s="1790"/>
      <c r="W3768" s="1213"/>
      <c r="X3768" s="1789" t="s">
        <v>2859</v>
      </c>
      <c r="Y3768" s="1790"/>
      <c r="Z3768" s="1790"/>
      <c r="AA3768" s="1790"/>
      <c r="AB3768" s="1790"/>
      <c r="AC3768" s="1790"/>
      <c r="AD3768" s="1791"/>
      <c r="AE3768" s="1810" t="s">
        <v>2853</v>
      </c>
      <c r="AF3768" s="1828"/>
      <c r="AG3768" s="1828"/>
      <c r="AH3768" s="1213"/>
    </row>
    <row r="3769" spans="1:34" ht="17.45" customHeight="1">
      <c r="A3769" s="1223"/>
      <c r="B3769" s="1224" t="s">
        <v>1011</v>
      </c>
      <c r="C3769" s="1875" t="s">
        <v>1012</v>
      </c>
      <c r="D3769" s="1876"/>
      <c r="E3769" s="1876"/>
      <c r="F3769" s="1876"/>
      <c r="G3769" s="1876"/>
      <c r="H3769" s="1876"/>
      <c r="I3769" s="1876"/>
      <c r="J3769" s="1876"/>
      <c r="K3769" s="1876"/>
      <c r="L3769" s="1876"/>
      <c r="M3769" s="1876"/>
      <c r="N3769" s="1875"/>
      <c r="O3769" s="1885">
        <v>0</v>
      </c>
      <c r="P3769" s="1886"/>
      <c r="Q3769" s="1886"/>
      <c r="R3769" s="1886"/>
      <c r="S3769" s="1887"/>
      <c r="T3769" s="1917">
        <v>3.4610000000000002E-2</v>
      </c>
      <c r="U3769" s="1886"/>
      <c r="V3769" s="1886"/>
      <c r="W3769" s="1225"/>
      <c r="X3769" s="1880">
        <v>22.593900000000001</v>
      </c>
      <c r="Y3769" s="1881"/>
      <c r="Z3769" s="1881"/>
      <c r="AA3769" s="1881"/>
      <c r="AB3769" s="1881"/>
      <c r="AC3769" s="1881"/>
      <c r="AD3769" s="1882"/>
      <c r="AE3769" s="1865">
        <v>0.78200000000000003</v>
      </c>
      <c r="AF3769" s="1847"/>
      <c r="AG3769" s="1847"/>
      <c r="AH3769" s="1225"/>
    </row>
    <row r="3770" spans="1:34" ht="16.7" customHeight="1">
      <c r="A3770" s="1220"/>
      <c r="B3770" s="1209" t="s">
        <v>1019</v>
      </c>
      <c r="C3770" s="1866" t="s">
        <v>1020</v>
      </c>
      <c r="D3770" s="1867"/>
      <c r="E3770" s="1867"/>
      <c r="F3770" s="1867"/>
      <c r="G3770" s="1867"/>
      <c r="H3770" s="1867"/>
      <c r="I3770" s="1867"/>
      <c r="J3770" s="1867"/>
      <c r="K3770" s="1867"/>
      <c r="L3770" s="1867"/>
      <c r="M3770" s="1867"/>
      <c r="N3770" s="1866"/>
      <c r="O3770" s="1893">
        <v>0</v>
      </c>
      <c r="P3770" s="1894"/>
      <c r="Q3770" s="1894"/>
      <c r="R3770" s="1894"/>
      <c r="S3770" s="1895"/>
      <c r="T3770" s="1918">
        <v>0.3115</v>
      </c>
      <c r="U3770" s="1894"/>
      <c r="V3770" s="1894"/>
      <c r="W3770" s="1222"/>
      <c r="X3770" s="1871">
        <v>32.186100000000003</v>
      </c>
      <c r="Y3770" s="1872"/>
      <c r="Z3770" s="1872"/>
      <c r="AA3770" s="1872"/>
      <c r="AB3770" s="1872"/>
      <c r="AC3770" s="1872"/>
      <c r="AD3770" s="1873"/>
      <c r="AE3770" s="1874">
        <v>10.026</v>
      </c>
      <c r="AF3770" s="1843"/>
      <c r="AG3770" s="1843"/>
      <c r="AH3770" s="1222"/>
    </row>
    <row r="3771" spans="1:34" ht="17.45" customHeight="1">
      <c r="A3771" s="1792"/>
      <c r="B3771" s="1778"/>
      <c r="C3771" s="1778"/>
      <c r="D3771" s="1778"/>
      <c r="E3771" s="1778"/>
      <c r="F3771" s="1778"/>
      <c r="G3771" s="1778"/>
      <c r="H3771" s="1778"/>
      <c r="I3771" s="1846" t="s">
        <v>2860</v>
      </c>
      <c r="J3771" s="1846"/>
      <c r="K3771" s="1846"/>
      <c r="L3771" s="1846"/>
      <c r="M3771" s="1846"/>
      <c r="N3771" s="1846"/>
      <c r="O3771" s="1846"/>
      <c r="P3771" s="1846"/>
      <c r="Q3771" s="1846"/>
      <c r="R3771" s="1846"/>
      <c r="S3771" s="1846"/>
      <c r="T3771" s="1846"/>
      <c r="U3771" s="1846"/>
      <c r="V3771" s="1846"/>
      <c r="W3771" s="1846"/>
      <c r="X3771" s="1846"/>
      <c r="Y3771" s="1846"/>
      <c r="Z3771" s="1793"/>
      <c r="AA3771" s="1847">
        <v>10.808</v>
      </c>
      <c r="AB3771" s="1847"/>
      <c r="AC3771" s="1847"/>
      <c r="AD3771" s="1847"/>
      <c r="AE3771" s="1847"/>
      <c r="AF3771" s="1847"/>
      <c r="AG3771" s="1847"/>
      <c r="AH3771" s="1814"/>
    </row>
    <row r="3772" spans="1:34" ht="17.45" customHeight="1">
      <c r="A3772" s="1844"/>
      <c r="B3772" s="1309"/>
      <c r="C3772" s="1309"/>
      <c r="D3772" s="1309"/>
      <c r="E3772" s="1309"/>
      <c r="F3772" s="1309"/>
      <c r="G3772" s="1309"/>
      <c r="H3772" s="1309"/>
      <c r="I3772" s="1840" t="s">
        <v>2861</v>
      </c>
      <c r="J3772" s="1840"/>
      <c r="K3772" s="1840"/>
      <c r="L3772" s="1840"/>
      <c r="M3772" s="1840"/>
      <c r="N3772" s="1840"/>
      <c r="O3772" s="1840"/>
      <c r="P3772" s="1840"/>
      <c r="Q3772" s="1840"/>
      <c r="R3772" s="1840"/>
      <c r="S3772" s="1840"/>
      <c r="T3772" s="1840"/>
      <c r="U3772" s="1840"/>
      <c r="V3772" s="1840"/>
      <c r="W3772" s="1840"/>
      <c r="X3772" s="1840"/>
      <c r="Y3772" s="1840"/>
      <c r="Z3772" s="1309"/>
      <c r="AA3772" s="1841">
        <v>10.808</v>
      </c>
      <c r="AB3772" s="1841"/>
      <c r="AC3772" s="1841"/>
      <c r="AD3772" s="1841"/>
      <c r="AE3772" s="1841"/>
      <c r="AF3772" s="1841"/>
      <c r="AG3772" s="1841"/>
      <c r="AH3772" s="1782"/>
    </row>
    <row r="3773" spans="1:34" ht="16.7" customHeight="1">
      <c r="A3773" s="1844"/>
      <c r="B3773" s="1309"/>
      <c r="C3773" s="1309"/>
      <c r="D3773" s="1309"/>
      <c r="E3773" s="1309"/>
      <c r="F3773" s="1309"/>
      <c r="G3773" s="1309"/>
      <c r="H3773" s="1309"/>
      <c r="I3773" s="1840" t="s">
        <v>2862</v>
      </c>
      <c r="J3773" s="1840"/>
      <c r="K3773" s="1840"/>
      <c r="L3773" s="1840"/>
      <c r="M3773" s="1840"/>
      <c r="N3773" s="1840"/>
      <c r="O3773" s="1840"/>
      <c r="P3773" s="1840"/>
      <c r="Q3773" s="1840"/>
      <c r="R3773" s="1840"/>
      <c r="S3773" s="1840"/>
      <c r="T3773" s="1840"/>
      <c r="U3773" s="1840"/>
      <c r="V3773" s="1840"/>
      <c r="W3773" s="1840"/>
      <c r="X3773" s="1840"/>
      <c r="Y3773" s="1840"/>
      <c r="Z3773" s="1309"/>
      <c r="AA3773" s="1841">
        <v>10.808</v>
      </c>
      <c r="AB3773" s="1841"/>
      <c r="AC3773" s="1841"/>
      <c r="AD3773" s="1841"/>
      <c r="AE3773" s="1841"/>
      <c r="AF3773" s="1841"/>
      <c r="AG3773" s="1841"/>
      <c r="AH3773" s="1782"/>
    </row>
    <row r="3774" spans="1:34" ht="17.45" customHeight="1">
      <c r="A3774" s="1844"/>
      <c r="B3774" s="1309"/>
      <c r="C3774" s="1309"/>
      <c r="D3774" s="1309"/>
      <c r="E3774" s="1309"/>
      <c r="F3774" s="1309"/>
      <c r="G3774" s="1309"/>
      <c r="H3774" s="1309"/>
      <c r="I3774" s="1840" t="s">
        <v>2863</v>
      </c>
      <c r="J3774" s="1840"/>
      <c r="K3774" s="1840"/>
      <c r="L3774" s="1840"/>
      <c r="M3774" s="1840"/>
      <c r="N3774" s="1840"/>
      <c r="O3774" s="1840"/>
      <c r="P3774" s="1840"/>
      <c r="Q3774" s="1840"/>
      <c r="R3774" s="1840"/>
      <c r="S3774" s="1840"/>
      <c r="T3774" s="1840"/>
      <c r="U3774" s="1840"/>
      <c r="V3774" s="1840"/>
      <c r="W3774" s="1840"/>
      <c r="X3774" s="1840"/>
      <c r="Y3774" s="1840"/>
      <c r="Z3774" s="1309"/>
      <c r="AA3774" s="1841">
        <v>0</v>
      </c>
      <c r="AB3774" s="1841"/>
      <c r="AC3774" s="1841"/>
      <c r="AD3774" s="1841"/>
      <c r="AE3774" s="1841"/>
      <c r="AF3774" s="1841"/>
      <c r="AG3774" s="1841"/>
      <c r="AH3774" s="1782"/>
    </row>
    <row r="3775" spans="1:34" ht="16.7" customHeight="1">
      <c r="A3775" s="1845"/>
      <c r="B3775" s="1799"/>
      <c r="C3775" s="1799"/>
      <c r="D3775" s="1799"/>
      <c r="E3775" s="1799"/>
      <c r="F3775" s="1799"/>
      <c r="G3775" s="1799"/>
      <c r="H3775" s="1799"/>
      <c r="I3775" s="1842" t="s">
        <v>2864</v>
      </c>
      <c r="J3775" s="1842"/>
      <c r="K3775" s="1842"/>
      <c r="L3775" s="1842"/>
      <c r="M3775" s="1842"/>
      <c r="N3775" s="1842"/>
      <c r="O3775" s="1842"/>
      <c r="P3775" s="1842"/>
      <c r="Q3775" s="1842"/>
      <c r="R3775" s="1842"/>
      <c r="S3775" s="1842"/>
      <c r="T3775" s="1842"/>
      <c r="U3775" s="1842"/>
      <c r="V3775" s="1842"/>
      <c r="W3775" s="1842"/>
      <c r="X3775" s="1842"/>
      <c r="Y3775" s="1842"/>
      <c r="Z3775" s="1799"/>
      <c r="AA3775" s="1843">
        <v>0</v>
      </c>
      <c r="AB3775" s="1843"/>
      <c r="AC3775" s="1843"/>
      <c r="AD3775" s="1843"/>
      <c r="AE3775" s="1843"/>
      <c r="AF3775" s="1843"/>
      <c r="AG3775" s="1843"/>
      <c r="AH3775" s="1800"/>
    </row>
    <row r="3776" spans="1:34" ht="17.45" customHeight="1">
      <c r="A3776" s="1801" t="s">
        <v>2865</v>
      </c>
      <c r="B3776" s="1825"/>
      <c r="C3776" s="1825"/>
      <c r="D3776" s="1825"/>
      <c r="E3776" s="1825"/>
      <c r="F3776" s="1825"/>
      <c r="G3776" s="1825"/>
      <c r="H3776" s="1825"/>
      <c r="I3776" s="1825"/>
      <c r="J3776" s="1825"/>
      <c r="K3776" s="1825"/>
      <c r="L3776" s="1825"/>
      <c r="M3776" s="1825"/>
      <c r="N3776" s="1826"/>
      <c r="O3776" s="1789" t="s">
        <v>2850</v>
      </c>
      <c r="P3776" s="1790"/>
      <c r="Q3776" s="1790"/>
      <c r="R3776" s="1790"/>
      <c r="S3776" s="1791"/>
      <c r="T3776" s="1827" t="s">
        <v>754</v>
      </c>
      <c r="U3776" s="1790"/>
      <c r="V3776" s="1790"/>
      <c r="W3776" s="1213"/>
      <c r="X3776" s="1789" t="s">
        <v>2866</v>
      </c>
      <c r="Y3776" s="1790"/>
      <c r="Z3776" s="1790"/>
      <c r="AA3776" s="1790"/>
      <c r="AB3776" s="1790"/>
      <c r="AC3776" s="1790"/>
      <c r="AD3776" s="1791"/>
      <c r="AE3776" s="1810" t="s">
        <v>2867</v>
      </c>
      <c r="AF3776" s="1828"/>
      <c r="AG3776" s="1828"/>
      <c r="AH3776" s="1213"/>
    </row>
    <row r="3777" spans="1:34" ht="17.45" customHeight="1">
      <c r="A3777" s="1223"/>
      <c r="B3777" s="1902" t="s">
        <v>1284</v>
      </c>
      <c r="C3777" s="1876" t="s">
        <v>3375</v>
      </c>
      <c r="D3777" s="1876"/>
      <c r="E3777" s="1876"/>
      <c r="F3777" s="1876"/>
      <c r="G3777" s="1876"/>
      <c r="H3777" s="1876"/>
      <c r="I3777" s="1876"/>
      <c r="J3777" s="1876"/>
      <c r="K3777" s="1876"/>
      <c r="L3777" s="1876"/>
      <c r="M3777" s="1876"/>
      <c r="N3777" s="1875"/>
      <c r="O3777" s="1885">
        <v>1</v>
      </c>
      <c r="P3777" s="1886"/>
      <c r="Q3777" s="1886"/>
      <c r="R3777" s="1886"/>
      <c r="S3777" s="1887"/>
      <c r="T3777" s="1888" t="s">
        <v>495</v>
      </c>
      <c r="U3777" s="1889"/>
      <c r="V3777" s="1889"/>
      <c r="W3777" s="1225"/>
      <c r="X3777" s="1890">
        <v>29.56</v>
      </c>
      <c r="Y3777" s="1891"/>
      <c r="Z3777" s="1891"/>
      <c r="AA3777" s="1891"/>
      <c r="AB3777" s="1891"/>
      <c r="AC3777" s="1891"/>
      <c r="AD3777" s="1892"/>
      <c r="AE3777" s="1865">
        <v>29.56</v>
      </c>
      <c r="AF3777" s="1847"/>
      <c r="AG3777" s="1847"/>
      <c r="AH3777" s="1225"/>
    </row>
    <row r="3778" spans="1:34" ht="6.6" customHeight="1">
      <c r="A3778" s="1218"/>
      <c r="B3778" s="1788"/>
      <c r="C3778" s="1815"/>
      <c r="D3778" s="1815"/>
      <c r="E3778" s="1815"/>
      <c r="F3778" s="1815"/>
      <c r="G3778" s="1815"/>
      <c r="H3778" s="1815"/>
      <c r="I3778" s="1815"/>
      <c r="J3778" s="1815"/>
      <c r="K3778" s="1815"/>
      <c r="L3778" s="1815"/>
      <c r="M3778" s="1815"/>
      <c r="N3778" s="1815"/>
      <c r="AH3778" s="1219"/>
    </row>
    <row r="3779" spans="1:34" ht="17.45" customHeight="1">
      <c r="A3779" s="1218"/>
      <c r="B3779" s="1788" t="s">
        <v>1292</v>
      </c>
      <c r="C3779" s="1815" t="s">
        <v>3376</v>
      </c>
      <c r="D3779" s="1815"/>
      <c r="E3779" s="1815"/>
      <c r="F3779" s="1815"/>
      <c r="G3779" s="1815"/>
      <c r="H3779" s="1815"/>
      <c r="I3779" s="1815"/>
      <c r="J3779" s="1815"/>
      <c r="K3779" s="1815"/>
      <c r="L3779" s="1815"/>
      <c r="M3779" s="1815"/>
      <c r="N3779" s="1903"/>
      <c r="O3779" s="1910">
        <v>2</v>
      </c>
      <c r="P3779" s="1911"/>
      <c r="Q3779" s="1911"/>
      <c r="R3779" s="1911"/>
      <c r="S3779" s="1912"/>
      <c r="T3779" s="1913" t="s">
        <v>495</v>
      </c>
      <c r="U3779" s="1796"/>
      <c r="V3779" s="1796"/>
      <c r="W3779" s="1219"/>
      <c r="X3779" s="1914">
        <v>7.25</v>
      </c>
      <c r="Y3779" s="1915"/>
      <c r="Z3779" s="1915"/>
      <c r="AA3779" s="1915"/>
      <c r="AB3779" s="1915"/>
      <c r="AC3779" s="1915"/>
      <c r="AD3779" s="1916"/>
      <c r="AE3779" s="1909">
        <v>14.5</v>
      </c>
      <c r="AF3779" s="1841"/>
      <c r="AG3779" s="1841"/>
      <c r="AH3779" s="1219"/>
    </row>
    <row r="3780" spans="1:34" ht="7.35" customHeight="1">
      <c r="A3780" s="1218"/>
      <c r="B3780" s="1788"/>
      <c r="C3780" s="1815"/>
      <c r="D3780" s="1815"/>
      <c r="E3780" s="1815"/>
      <c r="F3780" s="1815"/>
      <c r="G3780" s="1815"/>
      <c r="H3780" s="1815"/>
      <c r="I3780" s="1815"/>
      <c r="J3780" s="1815"/>
      <c r="K3780" s="1815"/>
      <c r="L3780" s="1815"/>
      <c r="M3780" s="1815"/>
      <c r="N3780" s="1815"/>
      <c r="AH3780" s="1219"/>
    </row>
    <row r="3781" spans="1:34" ht="17.45" customHeight="1">
      <c r="A3781" s="1218"/>
      <c r="B3781" s="1205" t="s">
        <v>1296</v>
      </c>
      <c r="C3781" s="1903" t="s">
        <v>3377</v>
      </c>
      <c r="D3781" s="1815"/>
      <c r="E3781" s="1815"/>
      <c r="F3781" s="1815"/>
      <c r="G3781" s="1815"/>
      <c r="H3781" s="1815"/>
      <c r="I3781" s="1815"/>
      <c r="J3781" s="1815"/>
      <c r="K3781" s="1815"/>
      <c r="L3781" s="1815"/>
      <c r="M3781" s="1815"/>
      <c r="N3781" s="1903"/>
      <c r="O3781" s="1910">
        <v>1</v>
      </c>
      <c r="P3781" s="1911"/>
      <c r="Q3781" s="1911"/>
      <c r="R3781" s="1911"/>
      <c r="S3781" s="1912"/>
      <c r="T3781" s="1913" t="s">
        <v>495</v>
      </c>
      <c r="U3781" s="1796"/>
      <c r="V3781" s="1796"/>
      <c r="W3781" s="1219"/>
      <c r="X3781" s="1914">
        <v>10.65</v>
      </c>
      <c r="Y3781" s="1915"/>
      <c r="Z3781" s="1915"/>
      <c r="AA3781" s="1915"/>
      <c r="AB3781" s="1915"/>
      <c r="AC3781" s="1915"/>
      <c r="AD3781" s="1916"/>
      <c r="AE3781" s="1909">
        <v>10.65</v>
      </c>
      <c r="AF3781" s="1841"/>
      <c r="AG3781" s="1841"/>
      <c r="AH3781" s="1219"/>
    </row>
    <row r="3782" spans="1:34" ht="16.7" customHeight="1">
      <c r="A3782" s="1218"/>
      <c r="B3782" s="1788" t="s">
        <v>1303</v>
      </c>
      <c r="C3782" s="1815" t="s">
        <v>3378</v>
      </c>
      <c r="D3782" s="1815"/>
      <c r="E3782" s="1815"/>
      <c r="F3782" s="1815"/>
      <c r="G3782" s="1815"/>
      <c r="H3782" s="1815"/>
      <c r="I3782" s="1815"/>
      <c r="J3782" s="1815"/>
      <c r="K3782" s="1815"/>
      <c r="L3782" s="1815"/>
      <c r="M3782" s="1815"/>
      <c r="N3782" s="1903"/>
      <c r="O3782" s="1910">
        <v>1</v>
      </c>
      <c r="P3782" s="1911"/>
      <c r="Q3782" s="1911"/>
      <c r="R3782" s="1911"/>
      <c r="S3782" s="1912"/>
      <c r="T3782" s="1913" t="s">
        <v>495</v>
      </c>
      <c r="U3782" s="1796"/>
      <c r="V3782" s="1796"/>
      <c r="W3782" s="1219"/>
      <c r="X3782" s="1914">
        <v>13.43</v>
      </c>
      <c r="Y3782" s="1915"/>
      <c r="Z3782" s="1915"/>
      <c r="AA3782" s="1915"/>
      <c r="AB3782" s="1915"/>
      <c r="AC3782" s="1915"/>
      <c r="AD3782" s="1916"/>
      <c r="AE3782" s="1909">
        <v>13.43</v>
      </c>
      <c r="AF3782" s="1841"/>
      <c r="AG3782" s="1841"/>
      <c r="AH3782" s="1219"/>
    </row>
    <row r="3783" spans="1:34" ht="7.35" customHeight="1">
      <c r="A3783" s="1218"/>
      <c r="B3783" s="1788"/>
      <c r="C3783" s="1815"/>
      <c r="D3783" s="1815"/>
      <c r="E3783" s="1815"/>
      <c r="F3783" s="1815"/>
      <c r="G3783" s="1815"/>
      <c r="H3783" s="1815"/>
      <c r="I3783" s="1815"/>
      <c r="J3783" s="1815"/>
      <c r="K3783" s="1815"/>
      <c r="L3783" s="1815"/>
      <c r="M3783" s="1815"/>
      <c r="N3783" s="1815"/>
      <c r="AH3783" s="1219"/>
    </row>
    <row r="3784" spans="1:34" ht="17.45" customHeight="1">
      <c r="A3784" s="1220"/>
      <c r="B3784" s="1209" t="s">
        <v>3379</v>
      </c>
      <c r="C3784" s="1866" t="s">
        <v>3380</v>
      </c>
      <c r="D3784" s="1867"/>
      <c r="E3784" s="1867"/>
      <c r="F3784" s="1867"/>
      <c r="G3784" s="1867"/>
      <c r="H3784" s="1867"/>
      <c r="I3784" s="1867"/>
      <c r="J3784" s="1867"/>
      <c r="K3784" s="1867"/>
      <c r="L3784" s="1867"/>
      <c r="M3784" s="1867"/>
      <c r="N3784" s="1866"/>
      <c r="O3784" s="1893">
        <v>2</v>
      </c>
      <c r="P3784" s="1894"/>
      <c r="Q3784" s="1894"/>
      <c r="R3784" s="1894"/>
      <c r="S3784" s="1895"/>
      <c r="T3784" s="1896" t="s">
        <v>495</v>
      </c>
      <c r="U3784" s="1897"/>
      <c r="V3784" s="1897"/>
      <c r="W3784" s="1222"/>
      <c r="X3784" s="1898">
        <v>0.47</v>
      </c>
      <c r="Y3784" s="1899"/>
      <c r="Z3784" s="1899"/>
      <c r="AA3784" s="1899"/>
      <c r="AB3784" s="1899"/>
      <c r="AC3784" s="1899"/>
      <c r="AD3784" s="1900"/>
      <c r="AE3784" s="1874">
        <v>0.94</v>
      </c>
      <c r="AF3784" s="1843"/>
      <c r="AG3784" s="1843"/>
      <c r="AH3784" s="1222"/>
    </row>
    <row r="3785" spans="1:34" ht="16.7" customHeight="1">
      <c r="A3785" s="1792"/>
      <c r="B3785" s="1793"/>
      <c r="C3785" s="1793"/>
      <c r="D3785" s="1793"/>
      <c r="E3785" s="1793"/>
      <c r="F3785" s="1793"/>
      <c r="G3785" s="1793"/>
      <c r="H3785" s="1793"/>
      <c r="I3785" s="1794" t="s">
        <v>2869</v>
      </c>
      <c r="J3785" s="1794"/>
      <c r="K3785" s="1794"/>
      <c r="L3785" s="1794"/>
      <c r="M3785" s="1794"/>
      <c r="N3785" s="1794"/>
      <c r="O3785" s="1794"/>
      <c r="P3785" s="1794"/>
      <c r="Q3785" s="1794"/>
      <c r="R3785" s="1794"/>
      <c r="S3785" s="1794"/>
      <c r="T3785" s="1794"/>
      <c r="U3785" s="1794"/>
      <c r="V3785" s="1794"/>
      <c r="W3785" s="1794"/>
      <c r="X3785" s="1794"/>
      <c r="Y3785" s="1794"/>
      <c r="Z3785" s="1214"/>
      <c r="AA3785" s="1795">
        <v>69.08</v>
      </c>
      <c r="AB3785" s="1795"/>
      <c r="AC3785" s="1795"/>
      <c r="AD3785" s="1795"/>
      <c r="AE3785" s="1795"/>
      <c r="AF3785" s="1795"/>
      <c r="AG3785" s="1795"/>
      <c r="AH3785" s="1213"/>
    </row>
    <row r="3786" spans="1:34" ht="17.45" customHeight="1">
      <c r="A3786" s="1801" t="s">
        <v>2870</v>
      </c>
      <c r="B3786" s="1825"/>
      <c r="C3786" s="1825"/>
      <c r="D3786" s="1825"/>
      <c r="E3786" s="1825"/>
      <c r="F3786" s="1825"/>
      <c r="G3786" s="1825"/>
      <c r="H3786" s="1825"/>
      <c r="I3786" s="1825"/>
      <c r="J3786" s="1825"/>
      <c r="K3786" s="1825"/>
      <c r="L3786" s="1825"/>
      <c r="M3786" s="1825"/>
      <c r="N3786" s="1826"/>
      <c r="O3786" s="1789" t="s">
        <v>2850</v>
      </c>
      <c r="P3786" s="1790"/>
      <c r="Q3786" s="1790"/>
      <c r="R3786" s="1790"/>
      <c r="S3786" s="1791"/>
      <c r="T3786" s="1827" t="s">
        <v>754</v>
      </c>
      <c r="U3786" s="1790"/>
      <c r="V3786" s="1790"/>
      <c r="W3786" s="1213"/>
      <c r="X3786" s="1789" t="s">
        <v>2866</v>
      </c>
      <c r="Y3786" s="1790"/>
      <c r="Z3786" s="1790"/>
      <c r="AA3786" s="1790"/>
      <c r="AB3786" s="1790"/>
      <c r="AC3786" s="1790"/>
      <c r="AD3786" s="1791"/>
      <c r="AE3786" s="1810" t="s">
        <v>2867</v>
      </c>
      <c r="AF3786" s="1828"/>
      <c r="AG3786" s="1828"/>
      <c r="AH3786" s="1213"/>
    </row>
    <row r="3787" spans="1:34" ht="17.45" customHeight="1">
      <c r="A3787" s="1792"/>
      <c r="B3787" s="1793"/>
      <c r="C3787" s="1793"/>
      <c r="D3787" s="1793"/>
      <c r="E3787" s="1793"/>
      <c r="F3787" s="1793"/>
      <c r="G3787" s="1793"/>
      <c r="H3787" s="1793"/>
      <c r="I3787" s="1794" t="s">
        <v>2871</v>
      </c>
      <c r="J3787" s="1794"/>
      <c r="K3787" s="1794"/>
      <c r="L3787" s="1794"/>
      <c r="M3787" s="1794"/>
      <c r="N3787" s="1794"/>
      <c r="O3787" s="1794"/>
      <c r="P3787" s="1794"/>
      <c r="Q3787" s="1794"/>
      <c r="R3787" s="1794"/>
      <c r="S3787" s="1794"/>
      <c r="T3787" s="1794"/>
      <c r="U3787" s="1794"/>
      <c r="V3787" s="1794"/>
      <c r="W3787" s="1794"/>
      <c r="X3787" s="1794"/>
      <c r="Y3787" s="1794"/>
      <c r="Z3787" s="1214"/>
      <c r="AA3787" s="1795">
        <v>0</v>
      </c>
      <c r="AB3787" s="1795"/>
      <c r="AC3787" s="1795"/>
      <c r="AD3787" s="1795"/>
      <c r="AE3787" s="1795"/>
      <c r="AF3787" s="1795"/>
      <c r="AG3787" s="1795"/>
      <c r="AH3787" s="1213"/>
    </row>
    <row r="3788" spans="1:34" ht="16.7" customHeight="1">
      <c r="A3788" s="1801" t="s">
        <v>2872</v>
      </c>
      <c r="B3788" s="1825"/>
      <c r="C3788" s="1825"/>
      <c r="D3788" s="1825"/>
      <c r="E3788" s="1825"/>
      <c r="F3788" s="1825"/>
      <c r="G3788" s="1825"/>
      <c r="H3788" s="1825"/>
      <c r="I3788" s="1825"/>
      <c r="J3788" s="1825"/>
      <c r="K3788" s="1825"/>
      <c r="L3788" s="1825"/>
      <c r="M3788" s="1825"/>
      <c r="N3788" s="1826"/>
      <c r="O3788" s="1789" t="s">
        <v>2850</v>
      </c>
      <c r="P3788" s="1790"/>
      <c r="Q3788" s="1790"/>
      <c r="R3788" s="1790"/>
      <c r="S3788" s="1791"/>
      <c r="T3788" s="1827" t="s">
        <v>754</v>
      </c>
      <c r="U3788" s="1790"/>
      <c r="V3788" s="1790"/>
      <c r="W3788" s="1213"/>
      <c r="X3788" s="1789" t="s">
        <v>2866</v>
      </c>
      <c r="Y3788" s="1790"/>
      <c r="Z3788" s="1790"/>
      <c r="AA3788" s="1790"/>
      <c r="AB3788" s="1790"/>
      <c r="AC3788" s="1790"/>
      <c r="AD3788" s="1791"/>
      <c r="AE3788" s="1810" t="s">
        <v>2867</v>
      </c>
      <c r="AF3788" s="1828"/>
      <c r="AG3788" s="1828"/>
      <c r="AH3788" s="1213"/>
    </row>
    <row r="3789" spans="1:34" ht="17.45" customHeight="1">
      <c r="A3789" s="1792"/>
      <c r="B3789" s="1793"/>
      <c r="C3789" s="1793"/>
      <c r="D3789" s="1793"/>
      <c r="E3789" s="1793"/>
      <c r="F3789" s="1793"/>
      <c r="G3789" s="1793"/>
      <c r="H3789" s="1793"/>
      <c r="I3789" s="1793"/>
      <c r="J3789" s="1793"/>
      <c r="K3789" s="1794" t="s">
        <v>2873</v>
      </c>
      <c r="L3789" s="1794"/>
      <c r="M3789" s="1794"/>
      <c r="N3789" s="1794"/>
      <c r="O3789" s="1794"/>
      <c r="P3789" s="1794"/>
      <c r="Q3789" s="1794"/>
      <c r="R3789" s="1794"/>
      <c r="S3789" s="1794"/>
      <c r="T3789" s="1794"/>
      <c r="U3789" s="1794"/>
      <c r="V3789" s="1794"/>
      <c r="W3789" s="1794"/>
      <c r="X3789" s="1794"/>
      <c r="Y3789" s="1794"/>
      <c r="Z3789" s="1794"/>
      <c r="AA3789" s="1794"/>
      <c r="AB3789" s="1214"/>
      <c r="AC3789" s="1795">
        <v>0</v>
      </c>
      <c r="AD3789" s="1795"/>
      <c r="AE3789" s="1795"/>
      <c r="AF3789" s="1795"/>
      <c r="AG3789" s="1795"/>
      <c r="AH3789" s="1213"/>
    </row>
    <row r="3790" spans="1:34" ht="16.7" customHeight="1">
      <c r="A3790" s="1801" t="s">
        <v>2874</v>
      </c>
      <c r="B3790" s="1825"/>
      <c r="C3790" s="1825"/>
      <c r="D3790" s="1825"/>
      <c r="E3790" s="1825"/>
      <c r="F3790" s="1825"/>
      <c r="G3790" s="1825"/>
      <c r="H3790" s="1825"/>
      <c r="I3790" s="1825"/>
      <c r="J3790" s="1826"/>
      <c r="K3790" s="1789" t="s">
        <v>2850</v>
      </c>
      <c r="L3790" s="1791"/>
      <c r="M3790" s="1855" t="s">
        <v>2875</v>
      </c>
      <c r="N3790" s="1856"/>
      <c r="O3790" s="1857"/>
      <c r="P3790" s="1855" t="s">
        <v>2876</v>
      </c>
      <c r="Q3790" s="1856"/>
      <c r="R3790" s="1857"/>
      <c r="S3790" s="1855" t="s">
        <v>2877</v>
      </c>
      <c r="T3790" s="1857"/>
      <c r="U3790" s="1789" t="s">
        <v>2878</v>
      </c>
      <c r="V3790" s="1790"/>
      <c r="W3790" s="1791"/>
      <c r="X3790" s="1789" t="s">
        <v>2879</v>
      </c>
      <c r="Y3790" s="1790"/>
      <c r="Z3790" s="1790"/>
      <c r="AA3790" s="1790"/>
      <c r="AB3790" s="1791"/>
      <c r="AC3790" s="1789" t="s">
        <v>2880</v>
      </c>
      <c r="AD3790" s="1791"/>
      <c r="AE3790" s="1810" t="s">
        <v>2867</v>
      </c>
      <c r="AF3790" s="1828"/>
      <c r="AG3790" s="1828"/>
      <c r="AH3790" s="1213"/>
    </row>
    <row r="3791" spans="1:34" ht="17.45" customHeight="1">
      <c r="A3791" s="1853"/>
      <c r="B3791" s="1778"/>
      <c r="C3791" s="1778"/>
      <c r="D3791" s="1778"/>
      <c r="E3791" s="1778"/>
      <c r="F3791" s="1778"/>
      <c r="G3791" s="1778"/>
      <c r="H3791" s="1778"/>
      <c r="I3791" s="1846" t="s">
        <v>2881</v>
      </c>
      <c r="J3791" s="1846"/>
      <c r="K3791" s="1846"/>
      <c r="L3791" s="1846"/>
      <c r="M3791" s="1846"/>
      <c r="N3791" s="1846"/>
      <c r="O3791" s="1846"/>
      <c r="P3791" s="1846"/>
      <c r="Q3791" s="1846"/>
      <c r="R3791" s="1846"/>
      <c r="S3791" s="1846"/>
      <c r="T3791" s="1846"/>
      <c r="U3791" s="1846"/>
      <c r="V3791" s="1846"/>
      <c r="W3791" s="1846"/>
      <c r="X3791" s="1846"/>
      <c r="Y3791" s="1846"/>
      <c r="Z3791" s="1203"/>
      <c r="AA3791" s="1847">
        <v>0</v>
      </c>
      <c r="AB3791" s="1847"/>
      <c r="AC3791" s="1847"/>
      <c r="AD3791" s="1847"/>
      <c r="AE3791" s="1847"/>
      <c r="AF3791" s="1847"/>
      <c r="AG3791" s="1847"/>
      <c r="AH3791" s="1204"/>
    </row>
    <row r="3792" spans="1:34" ht="5.85" customHeight="1">
      <c r="A3792" s="1854"/>
      <c r="B3792" s="1309"/>
      <c r="C3792" s="1309"/>
      <c r="D3792" s="1309"/>
      <c r="E3792" s="1309"/>
      <c r="F3792" s="1309"/>
      <c r="G3792" s="1309"/>
      <c r="H3792" s="1309"/>
      <c r="I3792" s="1309"/>
      <c r="J3792" s="1309"/>
      <c r="K3792" s="1309"/>
      <c r="L3792" s="1309"/>
      <c r="M3792" s="1309"/>
      <c r="N3792" s="1309"/>
      <c r="O3792" s="1309"/>
      <c r="P3792" s="1309"/>
      <c r="Q3792" s="1309"/>
      <c r="R3792" s="1309"/>
      <c r="S3792" s="1309"/>
      <c r="T3792" s="1309"/>
      <c r="U3792" s="1309"/>
      <c r="V3792" s="1309"/>
      <c r="W3792" s="1309"/>
      <c r="X3792" s="1309"/>
      <c r="Y3792" s="1309"/>
      <c r="Z3792" s="1309"/>
      <c r="AA3792" s="1309"/>
      <c r="AB3792" s="1309"/>
      <c r="AC3792" s="1309"/>
      <c r="AD3792" s="1309"/>
      <c r="AE3792" s="1309"/>
      <c r="AF3792" s="1309"/>
      <c r="AG3792" s="1309"/>
      <c r="AH3792" s="1782"/>
    </row>
    <row r="3793" spans="1:34" ht="17.45" customHeight="1">
      <c r="A3793" s="1845"/>
      <c r="B3793" s="1799"/>
      <c r="C3793" s="1799"/>
      <c r="D3793" s="1799"/>
      <c r="E3793" s="1799"/>
      <c r="F3793" s="1799"/>
      <c r="G3793" s="1799"/>
      <c r="H3793" s="1799"/>
      <c r="I3793" s="1842" t="s">
        <v>2882</v>
      </c>
      <c r="J3793" s="1842"/>
      <c r="K3793" s="1842"/>
      <c r="L3793" s="1842"/>
      <c r="M3793" s="1842"/>
      <c r="N3793" s="1842"/>
      <c r="O3793" s="1842"/>
      <c r="P3793" s="1842"/>
      <c r="Q3793" s="1842"/>
      <c r="R3793" s="1842"/>
      <c r="S3793" s="1842"/>
      <c r="T3793" s="1842"/>
      <c r="U3793" s="1842"/>
      <c r="V3793" s="1842"/>
      <c r="W3793" s="1842"/>
      <c r="X3793" s="1842"/>
      <c r="Y3793" s="1842"/>
      <c r="Z3793" s="1212"/>
      <c r="AA3793" s="1848">
        <v>79.89</v>
      </c>
      <c r="AB3793" s="1848"/>
      <c r="AC3793" s="1848"/>
      <c r="AD3793" s="1848"/>
      <c r="AE3793" s="1848"/>
      <c r="AF3793" s="1848"/>
      <c r="AG3793" s="1848"/>
      <c r="AH3793" s="1208"/>
    </row>
    <row r="3794" spans="1:34" ht="45.75" customHeight="1">
      <c r="A3794" s="1849" t="s">
        <v>2883</v>
      </c>
      <c r="B3794" s="1850"/>
      <c r="C3794" s="1850"/>
      <c r="D3794" s="1850"/>
      <c r="E3794" s="1851" t="s">
        <v>3381</v>
      </c>
      <c r="F3794" s="1852"/>
      <c r="G3794" s="1852"/>
      <c r="H3794" s="1852"/>
      <c r="I3794" s="1852"/>
      <c r="J3794" s="1852"/>
      <c r="K3794" s="1852"/>
      <c r="L3794" s="1852"/>
      <c r="M3794" s="1852"/>
      <c r="N3794" s="1852"/>
      <c r="O3794" s="1852"/>
      <c r="P3794" s="1852"/>
      <c r="Q3794" s="1852"/>
      <c r="R3794" s="1852"/>
      <c r="S3794" s="1852"/>
      <c r="T3794" s="1852"/>
      <c r="U3794" s="1852"/>
      <c r="V3794" s="1852"/>
      <c r="W3794" s="1852"/>
      <c r="X3794" s="1852"/>
      <c r="Y3794" s="1852"/>
      <c r="Z3794" s="1852"/>
      <c r="AA3794" s="1852"/>
      <c r="AB3794" s="1852"/>
      <c r="AC3794" s="1852"/>
      <c r="AD3794" s="1852"/>
      <c r="AE3794" s="1852"/>
      <c r="AF3794" s="1852"/>
      <c r="AG3794" s="1852"/>
      <c r="AH3794" s="1851"/>
    </row>
    <row r="3795" spans="1:34" ht="79.349999999999994" customHeight="1">
      <c r="A3795" s="1218"/>
      <c r="AH3795" s="1219"/>
    </row>
    <row r="3796" spans="1:34" ht="79.349999999999994" customHeight="1">
      <c r="A3796" s="1220"/>
      <c r="B3796" s="1221"/>
      <c r="C3796" s="1221"/>
      <c r="D3796" s="1221"/>
      <c r="E3796" s="1221"/>
      <c r="F3796" s="1221"/>
      <c r="G3796" s="1221"/>
      <c r="H3796" s="1221"/>
      <c r="I3796" s="1221"/>
      <c r="J3796" s="1221"/>
      <c r="K3796" s="1221"/>
      <c r="L3796" s="1221"/>
      <c r="M3796" s="1221"/>
      <c r="N3796" s="1221"/>
      <c r="O3796" s="1221"/>
      <c r="P3796" s="1221"/>
      <c r="Q3796" s="1221"/>
      <c r="R3796" s="1221"/>
      <c r="S3796" s="1221"/>
      <c r="T3796" s="1221"/>
      <c r="U3796" s="1221"/>
      <c r="V3796" s="1221"/>
      <c r="W3796" s="1221"/>
      <c r="X3796" s="1221"/>
      <c r="Y3796" s="1221"/>
      <c r="Z3796" s="1221"/>
      <c r="AA3796" s="1221"/>
      <c r="AB3796" s="1221"/>
      <c r="AC3796" s="1221"/>
      <c r="AD3796" s="1221"/>
      <c r="AE3796" s="1221"/>
      <c r="AF3796" s="1221"/>
      <c r="AG3796" s="1221"/>
      <c r="AH3796" s="1222"/>
    </row>
    <row r="3797" spans="1:34" ht="5.85" customHeight="1">
      <c r="A3797" s="1777"/>
      <c r="B3797" s="1778"/>
      <c r="C3797" s="1778"/>
      <c r="D3797" s="1778"/>
      <c r="E3797" s="1778"/>
      <c r="F3797" s="1778"/>
      <c r="G3797" s="1778"/>
      <c r="H3797" s="1778"/>
      <c r="I3797" s="1778"/>
      <c r="J3797" s="1778"/>
      <c r="K3797" s="1778"/>
      <c r="L3797" s="1778"/>
      <c r="M3797" s="1778"/>
      <c r="N3797" s="1778"/>
      <c r="O3797" s="1778"/>
      <c r="P3797" s="1778"/>
      <c r="Q3797" s="1778"/>
      <c r="R3797" s="1778"/>
      <c r="S3797" s="1778"/>
      <c r="T3797" s="1778"/>
      <c r="U3797" s="1778"/>
      <c r="V3797" s="1778"/>
      <c r="W3797" s="1778"/>
      <c r="X3797" s="1778"/>
      <c r="Y3797" s="1778"/>
      <c r="Z3797" s="1778"/>
      <c r="AA3797" s="1778"/>
      <c r="AB3797" s="1778"/>
      <c r="AC3797" s="1778"/>
      <c r="AD3797" s="1778"/>
      <c r="AE3797" s="1778"/>
      <c r="AF3797" s="1778"/>
      <c r="AG3797" s="1778"/>
      <c r="AH3797" s="1779"/>
    </row>
    <row r="3798" spans="1:34" ht="11.65" customHeight="1">
      <c r="A3798" s="1780" t="s">
        <v>2834</v>
      </c>
      <c r="B3798" s="1310"/>
      <c r="C3798" s="1310"/>
      <c r="D3798" s="1310"/>
      <c r="E3798" s="1310"/>
      <c r="F3798" s="1310"/>
      <c r="G3798" s="1310"/>
      <c r="H3798" s="1310"/>
      <c r="I3798" s="1310"/>
      <c r="J3798" s="1310"/>
      <c r="K3798" s="1310"/>
      <c r="L3798" s="1310"/>
      <c r="M3798" s="1310"/>
      <c r="N3798" s="1310"/>
      <c r="O3798" s="1310"/>
      <c r="P3798" s="1310"/>
      <c r="Q3798" s="1310"/>
      <c r="R3798" s="1310"/>
      <c r="S3798" s="1310"/>
      <c r="T3798" s="1310"/>
      <c r="U3798" s="1310"/>
      <c r="V3798" s="1310"/>
      <c r="W3798" s="1310"/>
      <c r="X3798" s="1310"/>
      <c r="Y3798" s="1310"/>
      <c r="Z3798" s="1310"/>
      <c r="AA3798" s="1310"/>
      <c r="AB3798" s="1310"/>
      <c r="AC3798" s="1310"/>
      <c r="AD3798" s="1309"/>
      <c r="AE3798" s="1309"/>
      <c r="AF3798" s="1781" t="s">
        <v>3382</v>
      </c>
      <c r="AG3798" s="1781"/>
      <c r="AH3798" s="1782"/>
    </row>
    <row r="3799" spans="1:34" ht="5.85" customHeight="1">
      <c r="A3799" s="1780"/>
      <c r="B3799" s="1310"/>
      <c r="C3799" s="1310"/>
      <c r="D3799" s="1310"/>
      <c r="E3799" s="1310"/>
      <c r="F3799" s="1310"/>
      <c r="G3799" s="1310"/>
      <c r="H3799" s="1310"/>
      <c r="I3799" s="1310"/>
      <c r="J3799" s="1310"/>
      <c r="K3799" s="1310"/>
      <c r="L3799" s="1310"/>
      <c r="M3799" s="1310"/>
      <c r="N3799" s="1310"/>
      <c r="O3799" s="1310"/>
      <c r="P3799" s="1310"/>
      <c r="Q3799" s="1310"/>
      <c r="R3799" s="1310"/>
      <c r="S3799" s="1310"/>
      <c r="T3799" s="1310"/>
      <c r="U3799" s="1310"/>
      <c r="V3799" s="1310"/>
      <c r="W3799" s="1310"/>
      <c r="X3799" s="1310"/>
      <c r="Y3799" s="1310"/>
      <c r="Z3799" s="1310"/>
      <c r="AA3799" s="1310"/>
      <c r="AB3799" s="1310"/>
      <c r="AC3799" s="1310"/>
      <c r="AD3799" s="1311"/>
      <c r="AE3799" s="1311"/>
      <c r="AF3799" s="1311"/>
      <c r="AG3799" s="1311"/>
      <c r="AH3799" s="1782"/>
    </row>
    <row r="3800" spans="1:34" ht="10.9" customHeight="1">
      <c r="A3800" s="1783" t="s">
        <v>2836</v>
      </c>
      <c r="B3800" s="1784"/>
      <c r="C3800" s="1784"/>
      <c r="D3800" s="1784"/>
      <c r="E3800" s="1784"/>
      <c r="F3800" s="1784"/>
      <c r="G3800" s="1784"/>
      <c r="H3800" s="1784"/>
      <c r="I3800" s="1784"/>
      <c r="J3800" s="1784"/>
      <c r="K3800" s="1784"/>
      <c r="L3800" s="1784"/>
      <c r="M3800" s="1784"/>
      <c r="N3800" s="1784"/>
      <c r="O3800" s="1784"/>
      <c r="P3800" s="1784"/>
      <c r="Q3800" s="1784"/>
      <c r="R3800" s="1784"/>
      <c r="S3800" s="1784"/>
      <c r="T3800" s="1784"/>
      <c r="U3800" s="1784"/>
      <c r="V3800" s="1784"/>
      <c r="W3800" s="1784"/>
      <c r="X3800" s="1784"/>
      <c r="Y3800" s="1784"/>
      <c r="Z3800" s="1784"/>
      <c r="AA3800" s="1784"/>
      <c r="AB3800" s="1784"/>
      <c r="AC3800" s="1784"/>
      <c r="AD3800" s="1311"/>
      <c r="AE3800" s="1311"/>
      <c r="AF3800" s="1311"/>
      <c r="AG3800" s="1311"/>
      <c r="AH3800" s="1782"/>
    </row>
    <row r="3801" spans="1:34" ht="23.25" customHeight="1">
      <c r="A3801" s="1785" t="s">
        <v>2837</v>
      </c>
      <c r="B3801" s="1786"/>
      <c r="C3801" s="1786"/>
      <c r="D3801" s="1786"/>
      <c r="E3801" s="1786"/>
      <c r="F3801" s="1786"/>
      <c r="G3801" s="1786"/>
      <c r="H3801" s="1786"/>
      <c r="I3801" s="1786"/>
      <c r="J3801" s="1786"/>
      <c r="K3801" s="1786"/>
      <c r="L3801" s="1786"/>
      <c r="M3801" s="1786"/>
      <c r="N3801" s="1786"/>
      <c r="O3801" s="1786"/>
      <c r="P3801" s="1786"/>
      <c r="Q3801" s="1786"/>
      <c r="R3801" s="1786"/>
      <c r="S3801" s="1786"/>
      <c r="T3801" s="1786"/>
      <c r="U3801" s="1786"/>
      <c r="V3801" s="1786"/>
      <c r="W3801" s="1786"/>
      <c r="X3801" s="1786"/>
      <c r="Y3801" s="1786"/>
      <c r="Z3801" s="1786"/>
      <c r="AA3801" s="1786"/>
      <c r="AB3801" s="1786"/>
      <c r="AC3801" s="1786"/>
      <c r="AD3801" s="1311"/>
      <c r="AE3801" s="1311"/>
      <c r="AF3801" s="1311"/>
      <c r="AG3801" s="1311"/>
      <c r="AH3801" s="1782"/>
    </row>
    <row r="3802" spans="1:34" ht="5.85" customHeight="1">
      <c r="A3802" s="1787" t="s">
        <v>2838</v>
      </c>
      <c r="B3802" s="1788"/>
      <c r="C3802" s="1788"/>
      <c r="D3802" s="1788"/>
      <c r="E3802" s="1788"/>
      <c r="F3802" s="1788"/>
      <c r="G3802" s="1788"/>
      <c r="H3802" s="1788"/>
      <c r="I3802" s="1788"/>
      <c r="J3802" s="1788"/>
      <c r="K3802" s="1788"/>
      <c r="L3802" s="1788"/>
      <c r="M3802" s="1788"/>
      <c r="N3802" s="1788"/>
      <c r="O3802" s="1788"/>
      <c r="P3802" s="1788"/>
      <c r="Q3802" s="1788"/>
      <c r="R3802" s="1788"/>
      <c r="S3802" s="1788"/>
      <c r="T3802" s="1788"/>
      <c r="U3802" s="1788"/>
      <c r="V3802" s="1788"/>
      <c r="W3802" s="1788"/>
      <c r="X3802" s="1788"/>
      <c r="Y3802" s="1788"/>
      <c r="Z3802" s="1788"/>
      <c r="AA3802" s="1788"/>
      <c r="AB3802" s="1788"/>
      <c r="AC3802" s="1788"/>
      <c r="AD3802" s="1311"/>
      <c r="AE3802" s="1311"/>
      <c r="AF3802" s="1311"/>
      <c r="AG3802" s="1311"/>
      <c r="AH3802" s="1782"/>
    </row>
    <row r="3803" spans="1:34" ht="5.85" customHeight="1">
      <c r="A3803" s="1787"/>
      <c r="B3803" s="1788"/>
      <c r="C3803" s="1788"/>
      <c r="D3803" s="1788"/>
      <c r="E3803" s="1788"/>
      <c r="F3803" s="1788"/>
      <c r="G3803" s="1788"/>
      <c r="H3803" s="1788"/>
      <c r="I3803" s="1788"/>
      <c r="J3803" s="1788"/>
      <c r="K3803" s="1788"/>
      <c r="L3803" s="1788"/>
      <c r="M3803" s="1788"/>
      <c r="N3803" s="1788"/>
      <c r="O3803" s="1788"/>
      <c r="P3803" s="1788"/>
      <c r="Q3803" s="1788"/>
      <c r="R3803" s="1788"/>
      <c r="S3803" s="1788"/>
      <c r="T3803" s="1788"/>
      <c r="U3803" s="1788"/>
      <c r="V3803" s="1788"/>
      <c r="W3803" s="1788"/>
      <c r="X3803" s="1788"/>
      <c r="Y3803" s="1788"/>
      <c r="Z3803" s="1788"/>
      <c r="AA3803" s="1788"/>
      <c r="AB3803" s="1788"/>
      <c r="AC3803" s="1788"/>
      <c r="AD3803" s="1782"/>
      <c r="AE3803" s="1309"/>
      <c r="AF3803" s="1309"/>
      <c r="AG3803" s="1309"/>
      <c r="AH3803" s="1782"/>
    </row>
    <row r="3804" spans="1:34" ht="10.9" customHeight="1">
      <c r="A3804" s="1787" t="s">
        <v>2839</v>
      </c>
      <c r="B3804" s="1788"/>
      <c r="C3804" s="1788"/>
      <c r="D3804" s="1788"/>
      <c r="E3804" s="1788"/>
      <c r="F3804" s="1788"/>
      <c r="G3804" s="1788"/>
      <c r="H3804" s="1788"/>
      <c r="I3804" s="1788"/>
      <c r="J3804" s="1788"/>
      <c r="K3804" s="1788"/>
      <c r="L3804" s="1788"/>
      <c r="M3804" s="1788"/>
      <c r="N3804" s="1788"/>
      <c r="O3804" s="1788"/>
      <c r="P3804" s="1788"/>
      <c r="Q3804" s="1788"/>
      <c r="R3804" s="1788"/>
      <c r="S3804" s="1788"/>
      <c r="T3804" s="1788"/>
      <c r="U3804" s="1788"/>
      <c r="V3804" s="1788"/>
      <c r="W3804" s="1788"/>
      <c r="X3804" s="1788"/>
      <c r="Y3804" s="1788"/>
      <c r="Z3804" s="1788"/>
      <c r="AA3804" s="1788"/>
      <c r="AB3804" s="1788"/>
      <c r="AC3804" s="1788"/>
      <c r="AD3804" s="1818" t="s">
        <v>2840</v>
      </c>
      <c r="AE3804" s="1818"/>
      <c r="AF3804" s="1206">
        <v>21.23</v>
      </c>
      <c r="AG3804" s="1207" t="s">
        <v>5</v>
      </c>
      <c r="AH3804" s="1800"/>
    </row>
    <row r="3805" spans="1:34" ht="11.65" customHeight="1">
      <c r="A3805" s="1819" t="s">
        <v>2841</v>
      </c>
      <c r="B3805" s="1820"/>
      <c r="C3805" s="1820"/>
      <c r="D3805" s="1820"/>
      <c r="E3805" s="1820"/>
      <c r="F3805" s="1820"/>
      <c r="G3805" s="1820"/>
      <c r="H3805" s="1820"/>
      <c r="I3805" s="1820"/>
      <c r="J3805" s="1820"/>
      <c r="K3805" s="1820"/>
      <c r="L3805" s="1820"/>
      <c r="M3805" s="1820"/>
      <c r="N3805" s="1820"/>
      <c r="O3805" s="1820"/>
      <c r="P3805" s="1820"/>
      <c r="Q3805" s="1820"/>
      <c r="R3805" s="1820"/>
      <c r="S3805" s="1820"/>
      <c r="T3805" s="1820"/>
      <c r="U3805" s="1820"/>
      <c r="V3805" s="1820"/>
      <c r="W3805" s="1820"/>
      <c r="X3805" s="1820"/>
      <c r="Y3805" s="1820"/>
      <c r="Z3805" s="1820"/>
      <c r="AA3805" s="1820"/>
      <c r="AB3805" s="1820"/>
      <c r="AC3805" s="1820"/>
      <c r="AD3805" s="1821" t="s">
        <v>2842</v>
      </c>
      <c r="AE3805" s="1821"/>
      <c r="AF3805" s="1210">
        <v>15</v>
      </c>
      <c r="AG3805" s="1211" t="s">
        <v>5</v>
      </c>
      <c r="AH3805" s="1800"/>
    </row>
    <row r="3806" spans="1:34" ht="17.45" customHeight="1">
      <c r="A3806" s="1822" t="s">
        <v>2843</v>
      </c>
      <c r="B3806" s="1802"/>
      <c r="C3806" s="1802"/>
      <c r="D3806" s="1778"/>
      <c r="E3806" s="1823" t="s">
        <v>2764</v>
      </c>
      <c r="F3806" s="1823"/>
      <c r="G3806" s="1823"/>
      <c r="H3806" s="1823"/>
      <c r="I3806" s="1823"/>
      <c r="J3806" s="1823"/>
      <c r="K3806" s="1823"/>
      <c r="L3806" s="1823"/>
      <c r="M3806" s="1823"/>
      <c r="N3806" s="1823"/>
      <c r="O3806" s="1823"/>
      <c r="P3806" s="1823"/>
      <c r="Q3806" s="1823"/>
      <c r="R3806" s="1823"/>
      <c r="S3806" s="1823"/>
      <c r="T3806" s="1823"/>
      <c r="U3806" s="1823"/>
      <c r="V3806" s="1823"/>
      <c r="W3806" s="1823"/>
      <c r="X3806" s="1823"/>
      <c r="Y3806" s="1823"/>
      <c r="Z3806" s="1823"/>
      <c r="AA3806" s="1823"/>
      <c r="AB3806" s="1823"/>
      <c r="AC3806" s="1823"/>
      <c r="AD3806" s="1823"/>
      <c r="AE3806" s="1823"/>
      <c r="AF3806" s="1823"/>
      <c r="AG3806" s="1823"/>
      <c r="AH3806" s="1779"/>
    </row>
    <row r="3807" spans="1:34" ht="16.7" customHeight="1">
      <c r="A3807" s="1824" t="s">
        <v>2844</v>
      </c>
      <c r="B3807" s="1816"/>
      <c r="C3807" s="1816"/>
      <c r="D3807" s="1309"/>
      <c r="E3807" s="1815" t="s">
        <v>356</v>
      </c>
      <c r="F3807" s="1815"/>
      <c r="G3807" s="1111"/>
      <c r="H3807" s="1796" t="s">
        <v>2845</v>
      </c>
      <c r="I3807" s="1796"/>
      <c r="J3807" s="1796" t="s">
        <v>495</v>
      </c>
      <c r="K3807" s="1796"/>
      <c r="L3807" s="1309"/>
      <c r="M3807" s="1309"/>
      <c r="N3807" s="1816" t="s">
        <v>2846</v>
      </c>
      <c r="O3807" s="1816"/>
      <c r="P3807" s="1816"/>
      <c r="Q3807" s="1816"/>
      <c r="R3807" s="1817">
        <v>1</v>
      </c>
      <c r="S3807" s="1817"/>
      <c r="T3807" s="1817"/>
      <c r="U3807" s="1817"/>
      <c r="V3807" s="1309"/>
      <c r="W3807" s="1309"/>
      <c r="X3807" s="1309"/>
      <c r="Y3807" s="1796" t="s">
        <v>2847</v>
      </c>
      <c r="Z3807" s="1796"/>
      <c r="AA3807" s="1796"/>
      <c r="AB3807" s="1796"/>
      <c r="AC3807" s="1796"/>
      <c r="AD3807" s="1796"/>
      <c r="AE3807" s="1796"/>
      <c r="AF3807" s="1797" t="s">
        <v>2848</v>
      </c>
      <c r="AG3807" s="1797"/>
      <c r="AH3807" s="1782"/>
    </row>
    <row r="3808" spans="1:34" ht="5.85" customHeight="1">
      <c r="A3808" s="1798"/>
      <c r="B3808" s="1799"/>
      <c r="C3808" s="1799"/>
      <c r="D3808" s="1799"/>
      <c r="E3808" s="1799"/>
      <c r="F3808" s="1799"/>
      <c r="G3808" s="1799"/>
      <c r="H3808" s="1799"/>
      <c r="I3808" s="1799"/>
      <c r="J3808" s="1799"/>
      <c r="K3808" s="1799"/>
      <c r="L3808" s="1799"/>
      <c r="M3808" s="1799"/>
      <c r="N3808" s="1799"/>
      <c r="O3808" s="1799"/>
      <c r="P3808" s="1799"/>
      <c r="Q3808" s="1799"/>
      <c r="R3808" s="1799"/>
      <c r="S3808" s="1799"/>
      <c r="T3808" s="1799"/>
      <c r="U3808" s="1799"/>
      <c r="V3808" s="1799"/>
      <c r="W3808" s="1799"/>
      <c r="X3808" s="1799"/>
      <c r="Y3808" s="1799"/>
      <c r="Z3808" s="1799"/>
      <c r="AA3808" s="1799"/>
      <c r="AB3808" s="1799"/>
      <c r="AC3808" s="1799"/>
      <c r="AD3808" s="1799"/>
      <c r="AE3808" s="1799"/>
      <c r="AF3808" s="1799"/>
      <c r="AG3808" s="1799"/>
      <c r="AH3808" s="1800"/>
    </row>
    <row r="3809" spans="1:34" ht="17.45" customHeight="1">
      <c r="A3809" s="1801" t="s">
        <v>2849</v>
      </c>
      <c r="B3809" s="1802"/>
      <c r="C3809" s="1802"/>
      <c r="D3809" s="1802"/>
      <c r="E3809" s="1802"/>
      <c r="F3809" s="1802"/>
      <c r="G3809" s="1802"/>
      <c r="H3809" s="1802"/>
      <c r="I3809" s="1802"/>
      <c r="J3809" s="1803"/>
      <c r="K3809" s="1789" t="s">
        <v>2850</v>
      </c>
      <c r="L3809" s="1807"/>
      <c r="M3809" s="1789" t="s">
        <v>2851</v>
      </c>
      <c r="N3809" s="1790"/>
      <c r="O3809" s="1790"/>
      <c r="P3809" s="1790"/>
      <c r="Q3809" s="1790"/>
      <c r="R3809" s="1790"/>
      <c r="S3809" s="1790"/>
      <c r="T3809" s="1791"/>
      <c r="U3809" s="1789" t="s">
        <v>2852</v>
      </c>
      <c r="V3809" s="1790"/>
      <c r="W3809" s="1790"/>
      <c r="X3809" s="1790"/>
      <c r="Y3809" s="1790"/>
      <c r="Z3809" s="1790"/>
      <c r="AA3809" s="1790"/>
      <c r="AB3809" s="1790"/>
      <c r="AC3809" s="1790"/>
      <c r="AD3809" s="1791"/>
      <c r="AE3809" s="1810" t="s">
        <v>2853</v>
      </c>
      <c r="AF3809" s="1811"/>
      <c r="AG3809" s="1811"/>
      <c r="AH3809" s="1814"/>
    </row>
    <row r="3810" spans="1:34" ht="16.7" customHeight="1">
      <c r="A3810" s="1804"/>
      <c r="B3810" s="1805"/>
      <c r="C3810" s="1805"/>
      <c r="D3810" s="1805"/>
      <c r="E3810" s="1805"/>
      <c r="F3810" s="1805"/>
      <c r="G3810" s="1805"/>
      <c r="H3810" s="1805"/>
      <c r="I3810" s="1805"/>
      <c r="J3810" s="1806"/>
      <c r="K3810" s="1808"/>
      <c r="L3810" s="1809"/>
      <c r="M3810" s="1789" t="s">
        <v>2854</v>
      </c>
      <c r="N3810" s="1790"/>
      <c r="O3810" s="1790"/>
      <c r="P3810" s="1791"/>
      <c r="Q3810" s="1789" t="s">
        <v>2855</v>
      </c>
      <c r="R3810" s="1790"/>
      <c r="S3810" s="1790"/>
      <c r="T3810" s="1791"/>
      <c r="U3810" s="1789" t="s">
        <v>2854</v>
      </c>
      <c r="V3810" s="1790"/>
      <c r="W3810" s="1790"/>
      <c r="X3810" s="1790"/>
      <c r="Y3810" s="1790"/>
      <c r="Z3810" s="1791"/>
      <c r="AA3810" s="1789" t="s">
        <v>2855</v>
      </c>
      <c r="AB3810" s="1790"/>
      <c r="AC3810" s="1790"/>
      <c r="AD3810" s="1791"/>
      <c r="AE3810" s="1812"/>
      <c r="AF3810" s="1813"/>
      <c r="AG3810" s="1813"/>
      <c r="AH3810" s="1800"/>
    </row>
    <row r="3811" spans="1:34" ht="17.45" customHeight="1">
      <c r="A3811" s="1792"/>
      <c r="B3811" s="1793"/>
      <c r="C3811" s="1793"/>
      <c r="D3811" s="1793"/>
      <c r="E3811" s="1793"/>
      <c r="F3811" s="1793"/>
      <c r="G3811" s="1793"/>
      <c r="H3811" s="1793"/>
      <c r="I3811" s="1793"/>
      <c r="J3811" s="1793"/>
      <c r="K3811" s="1794" t="s">
        <v>2856</v>
      </c>
      <c r="L3811" s="1794"/>
      <c r="M3811" s="1794"/>
      <c r="N3811" s="1794"/>
      <c r="O3811" s="1794"/>
      <c r="P3811" s="1794"/>
      <c r="Q3811" s="1794"/>
      <c r="R3811" s="1794"/>
      <c r="S3811" s="1794"/>
      <c r="T3811" s="1794"/>
      <c r="U3811" s="1794"/>
      <c r="V3811" s="1794"/>
      <c r="W3811" s="1794"/>
      <c r="X3811" s="1794"/>
      <c r="Y3811" s="1794"/>
      <c r="Z3811" s="1794"/>
      <c r="AA3811" s="1795">
        <v>0</v>
      </c>
      <c r="AB3811" s="1795"/>
      <c r="AC3811" s="1795"/>
      <c r="AD3811" s="1795"/>
      <c r="AE3811" s="1795"/>
      <c r="AF3811" s="1795"/>
      <c r="AG3811" s="1795"/>
      <c r="AH3811" s="1213"/>
    </row>
    <row r="3812" spans="1:34" ht="17.45" customHeight="1">
      <c r="A3812" s="1801" t="s">
        <v>2857</v>
      </c>
      <c r="B3812" s="1825"/>
      <c r="C3812" s="1825"/>
      <c r="D3812" s="1825"/>
      <c r="E3812" s="1825"/>
      <c r="F3812" s="1825"/>
      <c r="G3812" s="1825"/>
      <c r="H3812" s="1825"/>
      <c r="I3812" s="1825"/>
      <c r="J3812" s="1825"/>
      <c r="K3812" s="1825"/>
      <c r="L3812" s="1825"/>
      <c r="M3812" s="1825"/>
      <c r="N3812" s="1826"/>
      <c r="O3812" s="1789" t="s">
        <v>2858</v>
      </c>
      <c r="P3812" s="1790"/>
      <c r="Q3812" s="1790"/>
      <c r="R3812" s="1790"/>
      <c r="S3812" s="1791"/>
      <c r="T3812" s="1827" t="s">
        <v>2850</v>
      </c>
      <c r="U3812" s="1790"/>
      <c r="V3812" s="1790"/>
      <c r="W3812" s="1213"/>
      <c r="X3812" s="1789" t="s">
        <v>2859</v>
      </c>
      <c r="Y3812" s="1790"/>
      <c r="Z3812" s="1790"/>
      <c r="AA3812" s="1790"/>
      <c r="AB3812" s="1790"/>
      <c r="AC3812" s="1790"/>
      <c r="AD3812" s="1791"/>
      <c r="AE3812" s="1810" t="s">
        <v>2853</v>
      </c>
      <c r="AF3812" s="1828"/>
      <c r="AG3812" s="1828"/>
      <c r="AH3812" s="1213"/>
    </row>
    <row r="3813" spans="1:34" ht="16.7" customHeight="1">
      <c r="A3813" s="1223"/>
      <c r="B3813" s="1224" t="s">
        <v>1011</v>
      </c>
      <c r="C3813" s="1875" t="s">
        <v>1012</v>
      </c>
      <c r="D3813" s="1876"/>
      <c r="E3813" s="1876"/>
      <c r="F3813" s="1876"/>
      <c r="G3813" s="1876"/>
      <c r="H3813" s="1876"/>
      <c r="I3813" s="1876"/>
      <c r="J3813" s="1876"/>
      <c r="K3813" s="1876"/>
      <c r="L3813" s="1876"/>
      <c r="M3813" s="1876"/>
      <c r="N3813" s="1875"/>
      <c r="O3813" s="1885">
        <v>0</v>
      </c>
      <c r="P3813" s="1886"/>
      <c r="Q3813" s="1886"/>
      <c r="R3813" s="1886"/>
      <c r="S3813" s="1887"/>
      <c r="T3813" s="1917">
        <v>0.52171000000000001</v>
      </c>
      <c r="U3813" s="1886"/>
      <c r="V3813" s="1886"/>
      <c r="W3813" s="1225"/>
      <c r="X3813" s="1880">
        <v>22.593900000000001</v>
      </c>
      <c r="Y3813" s="1881"/>
      <c r="Z3813" s="1881"/>
      <c r="AA3813" s="1881"/>
      <c r="AB3813" s="1881"/>
      <c r="AC3813" s="1881"/>
      <c r="AD3813" s="1882"/>
      <c r="AE3813" s="1865">
        <v>11.7875</v>
      </c>
      <c r="AF3813" s="1847"/>
      <c r="AG3813" s="1847"/>
      <c r="AH3813" s="1225"/>
    </row>
    <row r="3814" spans="1:34" ht="17.45" customHeight="1">
      <c r="A3814" s="1220"/>
      <c r="B3814" s="1209" t="s">
        <v>1019</v>
      </c>
      <c r="C3814" s="1866" t="s">
        <v>1020</v>
      </c>
      <c r="D3814" s="1867"/>
      <c r="E3814" s="1867"/>
      <c r="F3814" s="1867"/>
      <c r="G3814" s="1867"/>
      <c r="H3814" s="1867"/>
      <c r="I3814" s="1867"/>
      <c r="J3814" s="1867"/>
      <c r="K3814" s="1867"/>
      <c r="L3814" s="1867"/>
      <c r="M3814" s="1867"/>
      <c r="N3814" s="1866"/>
      <c r="O3814" s="1893">
        <v>0</v>
      </c>
      <c r="P3814" s="1894"/>
      <c r="Q3814" s="1894"/>
      <c r="R3814" s="1894"/>
      <c r="S3814" s="1895"/>
      <c r="T3814" s="1918">
        <v>0.52171000000000001</v>
      </c>
      <c r="U3814" s="1894"/>
      <c r="V3814" s="1894"/>
      <c r="W3814" s="1222"/>
      <c r="X3814" s="1871">
        <v>32.186100000000003</v>
      </c>
      <c r="Y3814" s="1872"/>
      <c r="Z3814" s="1872"/>
      <c r="AA3814" s="1872"/>
      <c r="AB3814" s="1872"/>
      <c r="AC3814" s="1872"/>
      <c r="AD3814" s="1873"/>
      <c r="AE3814" s="1874">
        <v>16.791799999999999</v>
      </c>
      <c r="AF3814" s="1843"/>
      <c r="AG3814" s="1843"/>
      <c r="AH3814" s="1222"/>
    </row>
    <row r="3815" spans="1:34" ht="16.7" customHeight="1">
      <c r="A3815" s="1792"/>
      <c r="B3815" s="1778"/>
      <c r="C3815" s="1778"/>
      <c r="D3815" s="1778"/>
      <c r="E3815" s="1778"/>
      <c r="F3815" s="1778"/>
      <c r="G3815" s="1778"/>
      <c r="H3815" s="1778"/>
      <c r="I3815" s="1846" t="s">
        <v>2860</v>
      </c>
      <c r="J3815" s="1846"/>
      <c r="K3815" s="1846"/>
      <c r="L3815" s="1846"/>
      <c r="M3815" s="1846"/>
      <c r="N3815" s="1846"/>
      <c r="O3815" s="1846"/>
      <c r="P3815" s="1846"/>
      <c r="Q3815" s="1846"/>
      <c r="R3815" s="1846"/>
      <c r="S3815" s="1846"/>
      <c r="T3815" s="1846"/>
      <c r="U3815" s="1846"/>
      <c r="V3815" s="1846"/>
      <c r="W3815" s="1846"/>
      <c r="X3815" s="1846"/>
      <c r="Y3815" s="1846"/>
      <c r="Z3815" s="1793"/>
      <c r="AA3815" s="1847">
        <v>28.5793</v>
      </c>
      <c r="AB3815" s="1847"/>
      <c r="AC3815" s="1847"/>
      <c r="AD3815" s="1847"/>
      <c r="AE3815" s="1847"/>
      <c r="AF3815" s="1847"/>
      <c r="AG3815" s="1847"/>
      <c r="AH3815" s="1814"/>
    </row>
    <row r="3816" spans="1:34" ht="17.45" customHeight="1">
      <c r="A3816" s="1844"/>
      <c r="B3816" s="1309"/>
      <c r="C3816" s="1309"/>
      <c r="D3816" s="1309"/>
      <c r="E3816" s="1309"/>
      <c r="F3816" s="1309"/>
      <c r="G3816" s="1309"/>
      <c r="H3816" s="1309"/>
      <c r="I3816" s="1840" t="s">
        <v>2861</v>
      </c>
      <c r="J3816" s="1840"/>
      <c r="K3816" s="1840"/>
      <c r="L3816" s="1840"/>
      <c r="M3816" s="1840"/>
      <c r="N3816" s="1840"/>
      <c r="O3816" s="1840"/>
      <c r="P3816" s="1840"/>
      <c r="Q3816" s="1840"/>
      <c r="R3816" s="1840"/>
      <c r="S3816" s="1840"/>
      <c r="T3816" s="1840"/>
      <c r="U3816" s="1840"/>
      <c r="V3816" s="1840"/>
      <c r="W3816" s="1840"/>
      <c r="X3816" s="1840"/>
      <c r="Y3816" s="1840"/>
      <c r="Z3816" s="1309"/>
      <c r="AA3816" s="1841">
        <v>28.5793</v>
      </c>
      <c r="AB3816" s="1841"/>
      <c r="AC3816" s="1841"/>
      <c r="AD3816" s="1841"/>
      <c r="AE3816" s="1841"/>
      <c r="AF3816" s="1841"/>
      <c r="AG3816" s="1841"/>
      <c r="AH3816" s="1782"/>
    </row>
    <row r="3817" spans="1:34" ht="17.45" customHeight="1">
      <c r="A3817" s="1844"/>
      <c r="B3817" s="1309"/>
      <c r="C3817" s="1309"/>
      <c r="D3817" s="1309"/>
      <c r="E3817" s="1309"/>
      <c r="F3817" s="1309"/>
      <c r="G3817" s="1309"/>
      <c r="H3817" s="1309"/>
      <c r="I3817" s="1840" t="s">
        <v>2862</v>
      </c>
      <c r="J3817" s="1840"/>
      <c r="K3817" s="1840"/>
      <c r="L3817" s="1840"/>
      <c r="M3817" s="1840"/>
      <c r="N3817" s="1840"/>
      <c r="O3817" s="1840"/>
      <c r="P3817" s="1840"/>
      <c r="Q3817" s="1840"/>
      <c r="R3817" s="1840"/>
      <c r="S3817" s="1840"/>
      <c r="T3817" s="1840"/>
      <c r="U3817" s="1840"/>
      <c r="V3817" s="1840"/>
      <c r="W3817" s="1840"/>
      <c r="X3817" s="1840"/>
      <c r="Y3817" s="1840"/>
      <c r="Z3817" s="1309"/>
      <c r="AA3817" s="1841">
        <v>28.5793</v>
      </c>
      <c r="AB3817" s="1841"/>
      <c r="AC3817" s="1841"/>
      <c r="AD3817" s="1841"/>
      <c r="AE3817" s="1841"/>
      <c r="AF3817" s="1841"/>
      <c r="AG3817" s="1841"/>
      <c r="AH3817" s="1782"/>
    </row>
    <row r="3818" spans="1:34" ht="16.7" customHeight="1">
      <c r="A3818" s="1844"/>
      <c r="B3818" s="1309"/>
      <c r="C3818" s="1309"/>
      <c r="D3818" s="1309"/>
      <c r="E3818" s="1309"/>
      <c r="F3818" s="1309"/>
      <c r="G3818" s="1309"/>
      <c r="H3818" s="1309"/>
      <c r="I3818" s="1840" t="s">
        <v>2863</v>
      </c>
      <c r="J3818" s="1840"/>
      <c r="K3818" s="1840"/>
      <c r="L3818" s="1840"/>
      <c r="M3818" s="1840"/>
      <c r="N3818" s="1840"/>
      <c r="O3818" s="1840"/>
      <c r="P3818" s="1840"/>
      <c r="Q3818" s="1840"/>
      <c r="R3818" s="1840"/>
      <c r="S3818" s="1840"/>
      <c r="T3818" s="1840"/>
      <c r="U3818" s="1840"/>
      <c r="V3818" s="1840"/>
      <c r="W3818" s="1840"/>
      <c r="X3818" s="1840"/>
      <c r="Y3818" s="1840"/>
      <c r="Z3818" s="1309"/>
      <c r="AA3818" s="1841">
        <v>0</v>
      </c>
      <c r="AB3818" s="1841"/>
      <c r="AC3818" s="1841"/>
      <c r="AD3818" s="1841"/>
      <c r="AE3818" s="1841"/>
      <c r="AF3818" s="1841"/>
      <c r="AG3818" s="1841"/>
      <c r="AH3818" s="1782"/>
    </row>
    <row r="3819" spans="1:34" ht="17.45" customHeight="1">
      <c r="A3819" s="1845"/>
      <c r="B3819" s="1799"/>
      <c r="C3819" s="1799"/>
      <c r="D3819" s="1799"/>
      <c r="E3819" s="1799"/>
      <c r="F3819" s="1799"/>
      <c r="G3819" s="1799"/>
      <c r="H3819" s="1799"/>
      <c r="I3819" s="1842" t="s">
        <v>2864</v>
      </c>
      <c r="J3819" s="1842"/>
      <c r="K3819" s="1842"/>
      <c r="L3819" s="1842"/>
      <c r="M3819" s="1842"/>
      <c r="N3819" s="1842"/>
      <c r="O3819" s="1842"/>
      <c r="P3819" s="1842"/>
      <c r="Q3819" s="1842"/>
      <c r="R3819" s="1842"/>
      <c r="S3819" s="1842"/>
      <c r="T3819" s="1842"/>
      <c r="U3819" s="1842"/>
      <c r="V3819" s="1842"/>
      <c r="W3819" s="1842"/>
      <c r="X3819" s="1842"/>
      <c r="Y3819" s="1842"/>
      <c r="Z3819" s="1799"/>
      <c r="AA3819" s="1843">
        <v>0</v>
      </c>
      <c r="AB3819" s="1843"/>
      <c r="AC3819" s="1843"/>
      <c r="AD3819" s="1843"/>
      <c r="AE3819" s="1843"/>
      <c r="AF3819" s="1843"/>
      <c r="AG3819" s="1843"/>
      <c r="AH3819" s="1800"/>
    </row>
    <row r="3820" spans="1:34" ht="17.45" customHeight="1">
      <c r="A3820" s="1801" t="s">
        <v>2865</v>
      </c>
      <c r="B3820" s="1825"/>
      <c r="C3820" s="1825"/>
      <c r="D3820" s="1825"/>
      <c r="E3820" s="1825"/>
      <c r="F3820" s="1825"/>
      <c r="G3820" s="1825"/>
      <c r="H3820" s="1825"/>
      <c r="I3820" s="1825"/>
      <c r="J3820" s="1825"/>
      <c r="K3820" s="1825"/>
      <c r="L3820" s="1825"/>
      <c r="M3820" s="1825"/>
      <c r="N3820" s="1826"/>
      <c r="O3820" s="1789" t="s">
        <v>2850</v>
      </c>
      <c r="P3820" s="1790"/>
      <c r="Q3820" s="1790"/>
      <c r="R3820" s="1790"/>
      <c r="S3820" s="1791"/>
      <c r="T3820" s="1827" t="s">
        <v>754</v>
      </c>
      <c r="U3820" s="1790"/>
      <c r="V3820" s="1790"/>
      <c r="W3820" s="1213"/>
      <c r="X3820" s="1789" t="s">
        <v>2866</v>
      </c>
      <c r="Y3820" s="1790"/>
      <c r="Z3820" s="1790"/>
      <c r="AA3820" s="1790"/>
      <c r="AB3820" s="1790"/>
      <c r="AC3820" s="1790"/>
      <c r="AD3820" s="1791"/>
      <c r="AE3820" s="1810" t="s">
        <v>2867</v>
      </c>
      <c r="AF3820" s="1828"/>
      <c r="AG3820" s="1828"/>
      <c r="AH3820" s="1213"/>
    </row>
    <row r="3821" spans="1:34" ht="16.7" customHeight="1">
      <c r="A3821" s="1223"/>
      <c r="B3821" s="1224" t="s">
        <v>3383</v>
      </c>
      <c r="C3821" s="1875" t="s">
        <v>3384</v>
      </c>
      <c r="D3821" s="1876"/>
      <c r="E3821" s="1876"/>
      <c r="F3821" s="1876"/>
      <c r="G3821" s="1876"/>
      <c r="H3821" s="1876"/>
      <c r="I3821" s="1876"/>
      <c r="J3821" s="1876"/>
      <c r="K3821" s="1876"/>
      <c r="L3821" s="1876"/>
      <c r="M3821" s="1876"/>
      <c r="N3821" s="1875"/>
      <c r="O3821" s="1885">
        <v>3</v>
      </c>
      <c r="P3821" s="1886"/>
      <c r="Q3821" s="1886"/>
      <c r="R3821" s="1886"/>
      <c r="S3821" s="1887"/>
      <c r="T3821" s="1888" t="s">
        <v>495</v>
      </c>
      <c r="U3821" s="1889"/>
      <c r="V3821" s="1889"/>
      <c r="W3821" s="1225"/>
      <c r="X3821" s="1890">
        <v>21.45</v>
      </c>
      <c r="Y3821" s="1891"/>
      <c r="Z3821" s="1891"/>
      <c r="AA3821" s="1891"/>
      <c r="AB3821" s="1891"/>
      <c r="AC3821" s="1891"/>
      <c r="AD3821" s="1892"/>
      <c r="AE3821" s="1865">
        <v>64.349999999999994</v>
      </c>
      <c r="AF3821" s="1847"/>
      <c r="AG3821" s="1847"/>
      <c r="AH3821" s="1225"/>
    </row>
    <row r="3822" spans="1:34" ht="17.45" customHeight="1">
      <c r="A3822" s="1218"/>
      <c r="B3822" s="1205" t="s">
        <v>3385</v>
      </c>
      <c r="C3822" s="1903" t="s">
        <v>3386</v>
      </c>
      <c r="D3822" s="1815"/>
      <c r="E3822" s="1815"/>
      <c r="F3822" s="1815"/>
      <c r="G3822" s="1815"/>
      <c r="H3822" s="1815"/>
      <c r="I3822" s="1815"/>
      <c r="J3822" s="1815"/>
      <c r="K3822" s="1815"/>
      <c r="L3822" s="1815"/>
      <c r="M3822" s="1815"/>
      <c r="N3822" s="1903"/>
      <c r="O3822" s="1910">
        <v>6.6699999999999995E-2</v>
      </c>
      <c r="P3822" s="1911"/>
      <c r="Q3822" s="1911"/>
      <c r="R3822" s="1911"/>
      <c r="S3822" s="1912"/>
      <c r="T3822" s="1913" t="s">
        <v>495</v>
      </c>
      <c r="U3822" s="1796"/>
      <c r="V3822" s="1796"/>
      <c r="W3822" s="1219"/>
      <c r="X3822" s="1914">
        <v>103.37</v>
      </c>
      <c r="Y3822" s="1915"/>
      <c r="Z3822" s="1915"/>
      <c r="AA3822" s="1915"/>
      <c r="AB3822" s="1915"/>
      <c r="AC3822" s="1915"/>
      <c r="AD3822" s="1916"/>
      <c r="AE3822" s="1909">
        <v>6.8948</v>
      </c>
      <c r="AF3822" s="1841"/>
      <c r="AG3822" s="1841"/>
      <c r="AH3822" s="1219"/>
    </row>
    <row r="3823" spans="1:34" ht="16.7" customHeight="1">
      <c r="A3823" s="1218"/>
      <c r="B3823" s="1820" t="s">
        <v>3387</v>
      </c>
      <c r="C3823" s="1867" t="s">
        <v>3388</v>
      </c>
      <c r="D3823" s="1815"/>
      <c r="E3823" s="1815"/>
      <c r="F3823" s="1815"/>
      <c r="G3823" s="1815"/>
      <c r="H3823" s="1815"/>
      <c r="I3823" s="1815"/>
      <c r="J3823" s="1815"/>
      <c r="K3823" s="1815"/>
      <c r="L3823" s="1815"/>
      <c r="M3823" s="1815"/>
      <c r="N3823" s="1903"/>
      <c r="O3823" s="1910">
        <v>1</v>
      </c>
      <c r="P3823" s="1911"/>
      <c r="Q3823" s="1911"/>
      <c r="R3823" s="1911"/>
      <c r="S3823" s="1912"/>
      <c r="T3823" s="1913" t="s">
        <v>495</v>
      </c>
      <c r="U3823" s="1796"/>
      <c r="V3823" s="1796"/>
      <c r="W3823" s="1219"/>
      <c r="X3823" s="1914">
        <v>272.86</v>
      </c>
      <c r="Y3823" s="1915"/>
      <c r="Z3823" s="1915"/>
      <c r="AA3823" s="1915"/>
      <c r="AB3823" s="1915"/>
      <c r="AC3823" s="1915"/>
      <c r="AD3823" s="1916"/>
      <c r="AE3823" s="1909">
        <v>272.86</v>
      </c>
      <c r="AF3823" s="1841"/>
      <c r="AG3823" s="1841"/>
      <c r="AH3823" s="1219"/>
    </row>
    <row r="3824" spans="1:34" ht="7.35" customHeight="1">
      <c r="A3824" s="1220"/>
      <c r="B3824" s="1820"/>
      <c r="C3824" s="1867"/>
      <c r="D3824" s="1867"/>
      <c r="E3824" s="1867"/>
      <c r="F3824" s="1867"/>
      <c r="G3824" s="1867"/>
      <c r="H3824" s="1867"/>
      <c r="I3824" s="1867"/>
      <c r="J3824" s="1867"/>
      <c r="K3824" s="1867"/>
      <c r="L3824" s="1867"/>
      <c r="M3824" s="1867"/>
      <c r="N3824" s="1867"/>
      <c r="O3824" s="1221"/>
      <c r="P3824" s="1221"/>
      <c r="Q3824" s="1221"/>
      <c r="R3824" s="1221"/>
      <c r="S3824" s="1221"/>
      <c r="T3824" s="1221"/>
      <c r="U3824" s="1221"/>
      <c r="V3824" s="1221"/>
      <c r="W3824" s="1221"/>
      <c r="X3824" s="1221"/>
      <c r="Y3824" s="1221"/>
      <c r="Z3824" s="1221"/>
      <c r="AA3824" s="1221"/>
      <c r="AB3824" s="1221"/>
      <c r="AC3824" s="1221"/>
      <c r="AD3824" s="1221"/>
      <c r="AE3824" s="1221"/>
      <c r="AF3824" s="1221"/>
      <c r="AG3824" s="1221"/>
      <c r="AH3824" s="1222"/>
    </row>
    <row r="3825" spans="1:34" ht="17.45" customHeight="1">
      <c r="A3825" s="1792"/>
      <c r="B3825" s="1793"/>
      <c r="C3825" s="1793"/>
      <c r="D3825" s="1793"/>
      <c r="E3825" s="1793"/>
      <c r="F3825" s="1793"/>
      <c r="G3825" s="1793"/>
      <c r="H3825" s="1793"/>
      <c r="I3825" s="1794" t="s">
        <v>2869</v>
      </c>
      <c r="J3825" s="1794"/>
      <c r="K3825" s="1794"/>
      <c r="L3825" s="1794"/>
      <c r="M3825" s="1794"/>
      <c r="N3825" s="1794"/>
      <c r="O3825" s="1794"/>
      <c r="P3825" s="1794"/>
      <c r="Q3825" s="1794"/>
      <c r="R3825" s="1794"/>
      <c r="S3825" s="1794"/>
      <c r="T3825" s="1794"/>
      <c r="U3825" s="1794"/>
      <c r="V3825" s="1794"/>
      <c r="W3825" s="1794"/>
      <c r="X3825" s="1794"/>
      <c r="Y3825" s="1794"/>
      <c r="Z3825" s="1214"/>
      <c r="AA3825" s="1795">
        <v>344.10480000000001</v>
      </c>
      <c r="AB3825" s="1795"/>
      <c r="AC3825" s="1795"/>
      <c r="AD3825" s="1795"/>
      <c r="AE3825" s="1795"/>
      <c r="AF3825" s="1795"/>
      <c r="AG3825" s="1795"/>
      <c r="AH3825" s="1213"/>
    </row>
    <row r="3826" spans="1:34" ht="17.45" customHeight="1">
      <c r="A3826" s="1801" t="s">
        <v>2870</v>
      </c>
      <c r="B3826" s="1825"/>
      <c r="C3826" s="1825"/>
      <c r="D3826" s="1825"/>
      <c r="E3826" s="1825"/>
      <c r="F3826" s="1825"/>
      <c r="G3826" s="1825"/>
      <c r="H3826" s="1825"/>
      <c r="I3826" s="1825"/>
      <c r="J3826" s="1825"/>
      <c r="K3826" s="1825"/>
      <c r="L3826" s="1825"/>
      <c r="M3826" s="1825"/>
      <c r="N3826" s="1826"/>
      <c r="O3826" s="1789" t="s">
        <v>2850</v>
      </c>
      <c r="P3826" s="1790"/>
      <c r="Q3826" s="1790"/>
      <c r="R3826" s="1790"/>
      <c r="S3826" s="1791"/>
      <c r="T3826" s="1827" t="s">
        <v>754</v>
      </c>
      <c r="U3826" s="1790"/>
      <c r="V3826" s="1790"/>
      <c r="W3826" s="1213"/>
      <c r="X3826" s="1789" t="s">
        <v>2866</v>
      </c>
      <c r="Y3826" s="1790"/>
      <c r="Z3826" s="1790"/>
      <c r="AA3826" s="1790"/>
      <c r="AB3826" s="1790"/>
      <c r="AC3826" s="1790"/>
      <c r="AD3826" s="1791"/>
      <c r="AE3826" s="1810" t="s">
        <v>2867</v>
      </c>
      <c r="AF3826" s="1828"/>
      <c r="AG3826" s="1828"/>
      <c r="AH3826" s="1213"/>
    </row>
    <row r="3827" spans="1:34" ht="16.7" customHeight="1">
      <c r="A3827" s="1792"/>
      <c r="B3827" s="1793"/>
      <c r="C3827" s="1793"/>
      <c r="D3827" s="1793"/>
      <c r="E3827" s="1793"/>
      <c r="F3827" s="1793"/>
      <c r="G3827" s="1793"/>
      <c r="H3827" s="1793"/>
      <c r="I3827" s="1794" t="s">
        <v>2871</v>
      </c>
      <c r="J3827" s="1794"/>
      <c r="K3827" s="1794"/>
      <c r="L3827" s="1794"/>
      <c r="M3827" s="1794"/>
      <c r="N3827" s="1794"/>
      <c r="O3827" s="1794"/>
      <c r="P3827" s="1794"/>
      <c r="Q3827" s="1794"/>
      <c r="R3827" s="1794"/>
      <c r="S3827" s="1794"/>
      <c r="T3827" s="1794"/>
      <c r="U3827" s="1794"/>
      <c r="V3827" s="1794"/>
      <c r="W3827" s="1794"/>
      <c r="X3827" s="1794"/>
      <c r="Y3827" s="1794"/>
      <c r="Z3827" s="1214"/>
      <c r="AA3827" s="1795">
        <v>0</v>
      </c>
      <c r="AB3827" s="1795"/>
      <c r="AC3827" s="1795"/>
      <c r="AD3827" s="1795"/>
      <c r="AE3827" s="1795"/>
      <c r="AF3827" s="1795"/>
      <c r="AG3827" s="1795"/>
      <c r="AH3827" s="1213"/>
    </row>
    <row r="3828" spans="1:34" ht="17.45" customHeight="1">
      <c r="A3828" s="1801" t="s">
        <v>2872</v>
      </c>
      <c r="B3828" s="1825"/>
      <c r="C3828" s="1825"/>
      <c r="D3828" s="1825"/>
      <c r="E3828" s="1825"/>
      <c r="F3828" s="1825"/>
      <c r="G3828" s="1825"/>
      <c r="H3828" s="1825"/>
      <c r="I3828" s="1825"/>
      <c r="J3828" s="1825"/>
      <c r="K3828" s="1825"/>
      <c r="L3828" s="1825"/>
      <c r="M3828" s="1825"/>
      <c r="N3828" s="1826"/>
      <c r="O3828" s="1789" t="s">
        <v>2850</v>
      </c>
      <c r="P3828" s="1790"/>
      <c r="Q3828" s="1790"/>
      <c r="R3828" s="1790"/>
      <c r="S3828" s="1791"/>
      <c r="T3828" s="1827" t="s">
        <v>754</v>
      </c>
      <c r="U3828" s="1790"/>
      <c r="V3828" s="1790"/>
      <c r="W3828" s="1213"/>
      <c r="X3828" s="1789" t="s">
        <v>2866</v>
      </c>
      <c r="Y3828" s="1790"/>
      <c r="Z3828" s="1790"/>
      <c r="AA3828" s="1790"/>
      <c r="AB3828" s="1790"/>
      <c r="AC3828" s="1790"/>
      <c r="AD3828" s="1791"/>
      <c r="AE3828" s="1810" t="s">
        <v>2867</v>
      </c>
      <c r="AF3828" s="1828"/>
      <c r="AG3828" s="1828"/>
      <c r="AH3828" s="1213"/>
    </row>
    <row r="3829" spans="1:34" ht="16.7" customHeight="1">
      <c r="A3829" s="1792"/>
      <c r="B3829" s="1793"/>
      <c r="C3829" s="1793"/>
      <c r="D3829" s="1793"/>
      <c r="E3829" s="1793"/>
      <c r="F3829" s="1793"/>
      <c r="G3829" s="1793"/>
      <c r="H3829" s="1793"/>
      <c r="I3829" s="1793"/>
      <c r="J3829" s="1793"/>
      <c r="K3829" s="1794" t="s">
        <v>2873</v>
      </c>
      <c r="L3829" s="1794"/>
      <c r="M3829" s="1794"/>
      <c r="N3829" s="1794"/>
      <c r="O3829" s="1794"/>
      <c r="P3829" s="1794"/>
      <c r="Q3829" s="1794"/>
      <c r="R3829" s="1794"/>
      <c r="S3829" s="1794"/>
      <c r="T3829" s="1794"/>
      <c r="U3829" s="1794"/>
      <c r="V3829" s="1794"/>
      <c r="W3829" s="1794"/>
      <c r="X3829" s="1794"/>
      <c r="Y3829" s="1794"/>
      <c r="Z3829" s="1794"/>
      <c r="AA3829" s="1794"/>
      <c r="AB3829" s="1214"/>
      <c r="AC3829" s="1795">
        <v>0</v>
      </c>
      <c r="AD3829" s="1795"/>
      <c r="AE3829" s="1795"/>
      <c r="AF3829" s="1795"/>
      <c r="AG3829" s="1795"/>
      <c r="AH3829" s="1213"/>
    </row>
    <row r="3830" spans="1:34" ht="17.45" customHeight="1">
      <c r="A3830" s="1801" t="s">
        <v>2874</v>
      </c>
      <c r="B3830" s="1825"/>
      <c r="C3830" s="1825"/>
      <c r="D3830" s="1825"/>
      <c r="E3830" s="1825"/>
      <c r="F3830" s="1825"/>
      <c r="G3830" s="1825"/>
      <c r="H3830" s="1825"/>
      <c r="I3830" s="1825"/>
      <c r="J3830" s="1826"/>
      <c r="K3830" s="1789" t="s">
        <v>2850</v>
      </c>
      <c r="L3830" s="1791"/>
      <c r="M3830" s="1855" t="s">
        <v>2875</v>
      </c>
      <c r="N3830" s="1856"/>
      <c r="O3830" s="1857"/>
      <c r="P3830" s="1855" t="s">
        <v>2876</v>
      </c>
      <c r="Q3830" s="1856"/>
      <c r="R3830" s="1857"/>
      <c r="S3830" s="1855" t="s">
        <v>2877</v>
      </c>
      <c r="T3830" s="1857"/>
      <c r="U3830" s="1789" t="s">
        <v>2878</v>
      </c>
      <c r="V3830" s="1790"/>
      <c r="W3830" s="1791"/>
      <c r="X3830" s="1789" t="s">
        <v>2879</v>
      </c>
      <c r="Y3830" s="1790"/>
      <c r="Z3830" s="1790"/>
      <c r="AA3830" s="1790"/>
      <c r="AB3830" s="1791"/>
      <c r="AC3830" s="1789" t="s">
        <v>2880</v>
      </c>
      <c r="AD3830" s="1791"/>
      <c r="AE3830" s="1810" t="s">
        <v>2867</v>
      </c>
      <c r="AF3830" s="1828"/>
      <c r="AG3830" s="1828"/>
      <c r="AH3830" s="1213"/>
    </row>
    <row r="3831" spans="1:34" ht="17.45" customHeight="1">
      <c r="A3831" s="1853"/>
      <c r="B3831" s="1778"/>
      <c r="C3831" s="1778"/>
      <c r="D3831" s="1778"/>
      <c r="E3831" s="1778"/>
      <c r="F3831" s="1778"/>
      <c r="G3831" s="1778"/>
      <c r="H3831" s="1778"/>
      <c r="I3831" s="1846" t="s">
        <v>2881</v>
      </c>
      <c r="J3831" s="1846"/>
      <c r="K3831" s="1846"/>
      <c r="L3831" s="1846"/>
      <c r="M3831" s="1846"/>
      <c r="N3831" s="1846"/>
      <c r="O3831" s="1846"/>
      <c r="P3831" s="1846"/>
      <c r="Q3831" s="1846"/>
      <c r="R3831" s="1846"/>
      <c r="S3831" s="1846"/>
      <c r="T3831" s="1846"/>
      <c r="U3831" s="1846"/>
      <c r="V3831" s="1846"/>
      <c r="W3831" s="1846"/>
      <c r="X3831" s="1846"/>
      <c r="Y3831" s="1846"/>
      <c r="Z3831" s="1203"/>
      <c r="AA3831" s="1847">
        <v>0</v>
      </c>
      <c r="AB3831" s="1847"/>
      <c r="AC3831" s="1847"/>
      <c r="AD3831" s="1847"/>
      <c r="AE3831" s="1847"/>
      <c r="AF3831" s="1847"/>
      <c r="AG3831" s="1847"/>
      <c r="AH3831" s="1204"/>
    </row>
    <row r="3832" spans="1:34" ht="5.85" customHeight="1">
      <c r="A3832" s="1854"/>
      <c r="B3832" s="1309"/>
      <c r="C3832" s="1309"/>
      <c r="D3832" s="1309"/>
      <c r="E3832" s="1309"/>
      <c r="F3832" s="1309"/>
      <c r="G3832" s="1309"/>
      <c r="H3832" s="1309"/>
      <c r="I3832" s="1309"/>
      <c r="J3832" s="1309"/>
      <c r="K3832" s="1309"/>
      <c r="L3832" s="1309"/>
      <c r="M3832" s="1309"/>
      <c r="N3832" s="1309"/>
      <c r="O3832" s="1309"/>
      <c r="P3832" s="1309"/>
      <c r="Q3832" s="1309"/>
      <c r="R3832" s="1309"/>
      <c r="S3832" s="1309"/>
      <c r="T3832" s="1309"/>
      <c r="U3832" s="1309"/>
      <c r="V3832" s="1309"/>
      <c r="W3832" s="1309"/>
      <c r="X3832" s="1309"/>
      <c r="Y3832" s="1309"/>
      <c r="Z3832" s="1309"/>
      <c r="AA3832" s="1309"/>
      <c r="AB3832" s="1309"/>
      <c r="AC3832" s="1309"/>
      <c r="AD3832" s="1309"/>
      <c r="AE3832" s="1309"/>
      <c r="AF3832" s="1309"/>
      <c r="AG3832" s="1309"/>
      <c r="AH3832" s="1782"/>
    </row>
    <row r="3833" spans="1:34" ht="16.7" customHeight="1">
      <c r="A3833" s="1845"/>
      <c r="B3833" s="1799"/>
      <c r="C3833" s="1799"/>
      <c r="D3833" s="1799"/>
      <c r="E3833" s="1799"/>
      <c r="F3833" s="1799"/>
      <c r="G3833" s="1799"/>
      <c r="H3833" s="1799"/>
      <c r="I3833" s="1842" t="s">
        <v>2882</v>
      </c>
      <c r="J3833" s="1842"/>
      <c r="K3833" s="1842"/>
      <c r="L3833" s="1842"/>
      <c r="M3833" s="1842"/>
      <c r="N3833" s="1842"/>
      <c r="O3833" s="1842"/>
      <c r="P3833" s="1842"/>
      <c r="Q3833" s="1842"/>
      <c r="R3833" s="1842"/>
      <c r="S3833" s="1842"/>
      <c r="T3833" s="1842"/>
      <c r="U3833" s="1842"/>
      <c r="V3833" s="1842"/>
      <c r="W3833" s="1842"/>
      <c r="X3833" s="1842"/>
      <c r="Y3833" s="1842"/>
      <c r="Z3833" s="1212"/>
      <c r="AA3833" s="1848">
        <v>372.68</v>
      </c>
      <c r="AB3833" s="1848"/>
      <c r="AC3833" s="1848"/>
      <c r="AD3833" s="1848"/>
      <c r="AE3833" s="1848"/>
      <c r="AF3833" s="1848"/>
      <c r="AG3833" s="1848"/>
      <c r="AH3833" s="1208"/>
    </row>
    <row r="3834" spans="1:34" ht="45.75" customHeight="1">
      <c r="A3834" s="1849" t="s">
        <v>2883</v>
      </c>
      <c r="B3834" s="1850"/>
      <c r="C3834" s="1850"/>
      <c r="D3834" s="1850"/>
      <c r="E3834" s="1851" t="s">
        <v>3389</v>
      </c>
      <c r="F3834" s="1852"/>
      <c r="G3834" s="1852"/>
      <c r="H3834" s="1852"/>
      <c r="I3834" s="1852"/>
      <c r="J3834" s="1852"/>
      <c r="K3834" s="1852"/>
      <c r="L3834" s="1852"/>
      <c r="M3834" s="1852"/>
      <c r="N3834" s="1852"/>
      <c r="O3834" s="1852"/>
      <c r="P3834" s="1852"/>
      <c r="Q3834" s="1852"/>
      <c r="R3834" s="1852"/>
      <c r="S3834" s="1852"/>
      <c r="T3834" s="1852"/>
      <c r="U3834" s="1852"/>
      <c r="V3834" s="1852"/>
      <c r="W3834" s="1852"/>
      <c r="X3834" s="1852"/>
      <c r="Y3834" s="1852"/>
      <c r="Z3834" s="1852"/>
      <c r="AA3834" s="1852"/>
      <c r="AB3834" s="1852"/>
      <c r="AC3834" s="1852"/>
      <c r="AD3834" s="1852"/>
      <c r="AE3834" s="1852"/>
      <c r="AF3834" s="1852"/>
      <c r="AG3834" s="1852"/>
      <c r="AH3834" s="1851"/>
    </row>
    <row r="3835" spans="1:34" ht="103.9" customHeight="1">
      <c r="A3835" s="1218"/>
      <c r="AH3835" s="1219"/>
    </row>
    <row r="3836" spans="1:34" ht="103.9" customHeight="1">
      <c r="A3836" s="1220"/>
      <c r="B3836" s="1221"/>
      <c r="C3836" s="1221"/>
      <c r="D3836" s="1221"/>
      <c r="E3836" s="1221"/>
      <c r="F3836" s="1221"/>
      <c r="G3836" s="1221"/>
      <c r="H3836" s="1221"/>
      <c r="I3836" s="1221"/>
      <c r="J3836" s="1221"/>
      <c r="K3836" s="1221"/>
      <c r="L3836" s="1221"/>
      <c r="M3836" s="1221"/>
      <c r="N3836" s="1221"/>
      <c r="O3836" s="1221"/>
      <c r="P3836" s="1221"/>
      <c r="Q3836" s="1221"/>
      <c r="R3836" s="1221"/>
      <c r="S3836" s="1221"/>
      <c r="T3836" s="1221"/>
      <c r="U3836" s="1221"/>
      <c r="V3836" s="1221"/>
      <c r="W3836" s="1221"/>
      <c r="X3836" s="1221"/>
      <c r="Y3836" s="1221"/>
      <c r="Z3836" s="1221"/>
      <c r="AA3836" s="1221"/>
      <c r="AB3836" s="1221"/>
      <c r="AC3836" s="1221"/>
      <c r="AD3836" s="1221"/>
      <c r="AE3836" s="1221"/>
      <c r="AF3836" s="1221"/>
      <c r="AG3836" s="1221"/>
      <c r="AH3836" s="1222"/>
    </row>
    <row r="3837" spans="1:34" ht="5.0999999999999996" customHeight="1">
      <c r="A3837" s="1777"/>
      <c r="B3837" s="1778"/>
      <c r="C3837" s="1778"/>
      <c r="D3837" s="1778"/>
      <c r="E3837" s="1778"/>
      <c r="F3837" s="1778"/>
      <c r="G3837" s="1778"/>
      <c r="H3837" s="1778"/>
      <c r="I3837" s="1778"/>
      <c r="J3837" s="1778"/>
      <c r="K3837" s="1778"/>
      <c r="L3837" s="1778"/>
      <c r="M3837" s="1778"/>
      <c r="N3837" s="1778"/>
      <c r="O3837" s="1778"/>
      <c r="P3837" s="1778"/>
      <c r="Q3837" s="1778"/>
      <c r="R3837" s="1778"/>
      <c r="S3837" s="1778"/>
      <c r="T3837" s="1778"/>
      <c r="U3837" s="1778"/>
      <c r="V3837" s="1778"/>
      <c r="W3837" s="1778"/>
      <c r="X3837" s="1778"/>
      <c r="Y3837" s="1778"/>
      <c r="Z3837" s="1778"/>
      <c r="AA3837" s="1778"/>
      <c r="AB3837" s="1778"/>
      <c r="AC3837" s="1778"/>
      <c r="AD3837" s="1778"/>
      <c r="AE3837" s="1778"/>
      <c r="AF3837" s="1778"/>
      <c r="AG3837" s="1778"/>
      <c r="AH3837" s="1779"/>
    </row>
    <row r="3838" spans="1:34" ht="11.65" customHeight="1">
      <c r="A3838" s="1780" t="s">
        <v>2834</v>
      </c>
      <c r="B3838" s="1310"/>
      <c r="C3838" s="1310"/>
      <c r="D3838" s="1310"/>
      <c r="E3838" s="1310"/>
      <c r="F3838" s="1310"/>
      <c r="G3838" s="1310"/>
      <c r="H3838" s="1310"/>
      <c r="I3838" s="1310"/>
      <c r="J3838" s="1310"/>
      <c r="K3838" s="1310"/>
      <c r="L3838" s="1310"/>
      <c r="M3838" s="1310"/>
      <c r="N3838" s="1310"/>
      <c r="O3838" s="1310"/>
      <c r="P3838" s="1310"/>
      <c r="Q3838" s="1310"/>
      <c r="R3838" s="1310"/>
      <c r="S3838" s="1310"/>
      <c r="T3838" s="1310"/>
      <c r="U3838" s="1310"/>
      <c r="V3838" s="1310"/>
      <c r="W3838" s="1310"/>
      <c r="X3838" s="1310"/>
      <c r="Y3838" s="1310"/>
      <c r="Z3838" s="1310"/>
      <c r="AA3838" s="1310"/>
      <c r="AB3838" s="1310"/>
      <c r="AC3838" s="1310"/>
      <c r="AD3838" s="1309"/>
      <c r="AE3838" s="1309"/>
      <c r="AF3838" s="1781" t="s">
        <v>3390</v>
      </c>
      <c r="AG3838" s="1781"/>
      <c r="AH3838" s="1782"/>
    </row>
    <row r="3839" spans="1:34" ht="5.85" customHeight="1">
      <c r="A3839" s="1780"/>
      <c r="B3839" s="1310"/>
      <c r="C3839" s="1310"/>
      <c r="D3839" s="1310"/>
      <c r="E3839" s="1310"/>
      <c r="F3839" s="1310"/>
      <c r="G3839" s="1310"/>
      <c r="H3839" s="1310"/>
      <c r="I3839" s="1310"/>
      <c r="J3839" s="1310"/>
      <c r="K3839" s="1310"/>
      <c r="L3839" s="1310"/>
      <c r="M3839" s="1310"/>
      <c r="N3839" s="1310"/>
      <c r="O3839" s="1310"/>
      <c r="P3839" s="1310"/>
      <c r="Q3839" s="1310"/>
      <c r="R3839" s="1310"/>
      <c r="S3839" s="1310"/>
      <c r="T3839" s="1310"/>
      <c r="U3839" s="1310"/>
      <c r="V3839" s="1310"/>
      <c r="W3839" s="1310"/>
      <c r="X3839" s="1310"/>
      <c r="Y3839" s="1310"/>
      <c r="Z3839" s="1310"/>
      <c r="AA3839" s="1310"/>
      <c r="AB3839" s="1310"/>
      <c r="AC3839" s="1310"/>
      <c r="AD3839" s="1311"/>
      <c r="AE3839" s="1311"/>
      <c r="AF3839" s="1311"/>
      <c r="AG3839" s="1311"/>
      <c r="AH3839" s="1782"/>
    </row>
    <row r="3840" spans="1:34" ht="11.65" customHeight="1">
      <c r="A3840" s="1783" t="s">
        <v>2836</v>
      </c>
      <c r="B3840" s="1784"/>
      <c r="C3840" s="1784"/>
      <c r="D3840" s="1784"/>
      <c r="E3840" s="1784"/>
      <c r="F3840" s="1784"/>
      <c r="G3840" s="1784"/>
      <c r="H3840" s="1784"/>
      <c r="I3840" s="1784"/>
      <c r="J3840" s="1784"/>
      <c r="K3840" s="1784"/>
      <c r="L3840" s="1784"/>
      <c r="M3840" s="1784"/>
      <c r="N3840" s="1784"/>
      <c r="O3840" s="1784"/>
      <c r="P3840" s="1784"/>
      <c r="Q3840" s="1784"/>
      <c r="R3840" s="1784"/>
      <c r="S3840" s="1784"/>
      <c r="T3840" s="1784"/>
      <c r="U3840" s="1784"/>
      <c r="V3840" s="1784"/>
      <c r="W3840" s="1784"/>
      <c r="X3840" s="1784"/>
      <c r="Y3840" s="1784"/>
      <c r="Z3840" s="1784"/>
      <c r="AA3840" s="1784"/>
      <c r="AB3840" s="1784"/>
      <c r="AC3840" s="1784"/>
      <c r="AD3840" s="1311"/>
      <c r="AE3840" s="1311"/>
      <c r="AF3840" s="1311"/>
      <c r="AG3840" s="1311"/>
      <c r="AH3840" s="1782"/>
    </row>
    <row r="3841" spans="1:34" ht="22.5" customHeight="1">
      <c r="A3841" s="1785" t="s">
        <v>2837</v>
      </c>
      <c r="B3841" s="1786"/>
      <c r="C3841" s="1786"/>
      <c r="D3841" s="1786"/>
      <c r="E3841" s="1786"/>
      <c r="F3841" s="1786"/>
      <c r="G3841" s="1786"/>
      <c r="H3841" s="1786"/>
      <c r="I3841" s="1786"/>
      <c r="J3841" s="1786"/>
      <c r="K3841" s="1786"/>
      <c r="L3841" s="1786"/>
      <c r="M3841" s="1786"/>
      <c r="N3841" s="1786"/>
      <c r="O3841" s="1786"/>
      <c r="P3841" s="1786"/>
      <c r="Q3841" s="1786"/>
      <c r="R3841" s="1786"/>
      <c r="S3841" s="1786"/>
      <c r="T3841" s="1786"/>
      <c r="U3841" s="1786"/>
      <c r="V3841" s="1786"/>
      <c r="W3841" s="1786"/>
      <c r="X3841" s="1786"/>
      <c r="Y3841" s="1786"/>
      <c r="Z3841" s="1786"/>
      <c r="AA3841" s="1786"/>
      <c r="AB3841" s="1786"/>
      <c r="AC3841" s="1786"/>
      <c r="AD3841" s="1311"/>
      <c r="AE3841" s="1311"/>
      <c r="AF3841" s="1311"/>
      <c r="AG3841" s="1311"/>
      <c r="AH3841" s="1782"/>
    </row>
    <row r="3842" spans="1:34" ht="5.85" customHeight="1">
      <c r="A3842" s="1787" t="s">
        <v>2838</v>
      </c>
      <c r="B3842" s="1788"/>
      <c r="C3842" s="1788"/>
      <c r="D3842" s="1788"/>
      <c r="E3842" s="1788"/>
      <c r="F3842" s="1788"/>
      <c r="G3842" s="1788"/>
      <c r="H3842" s="1788"/>
      <c r="I3842" s="1788"/>
      <c r="J3842" s="1788"/>
      <c r="K3842" s="1788"/>
      <c r="L3842" s="1788"/>
      <c r="M3842" s="1788"/>
      <c r="N3842" s="1788"/>
      <c r="O3842" s="1788"/>
      <c r="P3842" s="1788"/>
      <c r="Q3842" s="1788"/>
      <c r="R3842" s="1788"/>
      <c r="S3842" s="1788"/>
      <c r="T3842" s="1788"/>
      <c r="U3842" s="1788"/>
      <c r="V3842" s="1788"/>
      <c r="W3842" s="1788"/>
      <c r="X3842" s="1788"/>
      <c r="Y3842" s="1788"/>
      <c r="Z3842" s="1788"/>
      <c r="AA3842" s="1788"/>
      <c r="AB3842" s="1788"/>
      <c r="AC3842" s="1788"/>
      <c r="AD3842" s="1311"/>
      <c r="AE3842" s="1311"/>
      <c r="AF3842" s="1311"/>
      <c r="AG3842" s="1311"/>
      <c r="AH3842" s="1782"/>
    </row>
    <row r="3843" spans="1:34" ht="5.85" customHeight="1">
      <c r="A3843" s="1787"/>
      <c r="B3843" s="1788"/>
      <c r="C3843" s="1788"/>
      <c r="D3843" s="1788"/>
      <c r="E3843" s="1788"/>
      <c r="F3843" s="1788"/>
      <c r="G3843" s="1788"/>
      <c r="H3843" s="1788"/>
      <c r="I3843" s="1788"/>
      <c r="J3843" s="1788"/>
      <c r="K3843" s="1788"/>
      <c r="L3843" s="1788"/>
      <c r="M3843" s="1788"/>
      <c r="N3843" s="1788"/>
      <c r="O3843" s="1788"/>
      <c r="P3843" s="1788"/>
      <c r="Q3843" s="1788"/>
      <c r="R3843" s="1788"/>
      <c r="S3843" s="1788"/>
      <c r="T3843" s="1788"/>
      <c r="U3843" s="1788"/>
      <c r="V3843" s="1788"/>
      <c r="W3843" s="1788"/>
      <c r="X3843" s="1788"/>
      <c r="Y3843" s="1788"/>
      <c r="Z3843" s="1788"/>
      <c r="AA3843" s="1788"/>
      <c r="AB3843" s="1788"/>
      <c r="AC3843" s="1788"/>
      <c r="AD3843" s="1782"/>
      <c r="AE3843" s="1309"/>
      <c r="AF3843" s="1309"/>
      <c r="AG3843" s="1309"/>
      <c r="AH3843" s="1782"/>
    </row>
    <row r="3844" spans="1:34" ht="11.65" customHeight="1">
      <c r="A3844" s="1787" t="s">
        <v>2839</v>
      </c>
      <c r="B3844" s="1788"/>
      <c r="C3844" s="1788"/>
      <c r="D3844" s="1788"/>
      <c r="E3844" s="1788"/>
      <c r="F3844" s="1788"/>
      <c r="G3844" s="1788"/>
      <c r="H3844" s="1788"/>
      <c r="I3844" s="1788"/>
      <c r="J3844" s="1788"/>
      <c r="K3844" s="1788"/>
      <c r="L3844" s="1788"/>
      <c r="M3844" s="1788"/>
      <c r="N3844" s="1788"/>
      <c r="O3844" s="1788"/>
      <c r="P3844" s="1788"/>
      <c r="Q3844" s="1788"/>
      <c r="R3844" s="1788"/>
      <c r="S3844" s="1788"/>
      <c r="T3844" s="1788"/>
      <c r="U3844" s="1788"/>
      <c r="V3844" s="1788"/>
      <c r="W3844" s="1788"/>
      <c r="X3844" s="1788"/>
      <c r="Y3844" s="1788"/>
      <c r="Z3844" s="1788"/>
      <c r="AA3844" s="1788"/>
      <c r="AB3844" s="1788"/>
      <c r="AC3844" s="1788"/>
      <c r="AD3844" s="1818" t="s">
        <v>2840</v>
      </c>
      <c r="AE3844" s="1818"/>
      <c r="AF3844" s="1206">
        <v>21.23</v>
      </c>
      <c r="AG3844" s="1207" t="s">
        <v>5</v>
      </c>
      <c r="AH3844" s="1800"/>
    </row>
    <row r="3845" spans="1:34" ht="11.65" customHeight="1">
      <c r="A3845" s="1819" t="s">
        <v>2841</v>
      </c>
      <c r="B3845" s="1820"/>
      <c r="C3845" s="1820"/>
      <c r="D3845" s="1820"/>
      <c r="E3845" s="1820"/>
      <c r="F3845" s="1820"/>
      <c r="G3845" s="1820"/>
      <c r="H3845" s="1820"/>
      <c r="I3845" s="1820"/>
      <c r="J3845" s="1820"/>
      <c r="K3845" s="1820"/>
      <c r="L3845" s="1820"/>
      <c r="M3845" s="1820"/>
      <c r="N3845" s="1820"/>
      <c r="O3845" s="1820"/>
      <c r="P3845" s="1820"/>
      <c r="Q3845" s="1820"/>
      <c r="R3845" s="1820"/>
      <c r="S3845" s="1820"/>
      <c r="T3845" s="1820"/>
      <c r="U3845" s="1820"/>
      <c r="V3845" s="1820"/>
      <c r="W3845" s="1820"/>
      <c r="X3845" s="1820"/>
      <c r="Y3845" s="1820"/>
      <c r="Z3845" s="1820"/>
      <c r="AA3845" s="1820"/>
      <c r="AB3845" s="1820"/>
      <c r="AC3845" s="1820"/>
      <c r="AD3845" s="1821" t="s">
        <v>2842</v>
      </c>
      <c r="AE3845" s="1821"/>
      <c r="AF3845" s="1210">
        <v>15</v>
      </c>
      <c r="AG3845" s="1211" t="s">
        <v>5</v>
      </c>
      <c r="AH3845" s="1800"/>
    </row>
    <row r="3846" spans="1:34" ht="16.7" customHeight="1">
      <c r="A3846" s="1822" t="s">
        <v>2843</v>
      </c>
      <c r="B3846" s="1802"/>
      <c r="C3846" s="1802"/>
      <c r="D3846" s="1778"/>
      <c r="E3846" s="1823" t="s">
        <v>2772</v>
      </c>
      <c r="F3846" s="1823"/>
      <c r="G3846" s="1823"/>
      <c r="H3846" s="1823"/>
      <c r="I3846" s="1823"/>
      <c r="J3846" s="1823"/>
      <c r="K3846" s="1823"/>
      <c r="L3846" s="1823"/>
      <c r="M3846" s="1823"/>
      <c r="N3846" s="1823"/>
      <c r="O3846" s="1823"/>
      <c r="P3846" s="1823"/>
      <c r="Q3846" s="1823"/>
      <c r="R3846" s="1823"/>
      <c r="S3846" s="1823"/>
      <c r="T3846" s="1823"/>
      <c r="U3846" s="1823"/>
      <c r="V3846" s="1823"/>
      <c r="W3846" s="1823"/>
      <c r="X3846" s="1823"/>
      <c r="Y3846" s="1823"/>
      <c r="Z3846" s="1823"/>
      <c r="AA3846" s="1823"/>
      <c r="AB3846" s="1823"/>
      <c r="AC3846" s="1823"/>
      <c r="AD3846" s="1823"/>
      <c r="AE3846" s="1823"/>
      <c r="AF3846" s="1823"/>
      <c r="AG3846" s="1823"/>
      <c r="AH3846" s="1779"/>
    </row>
    <row r="3847" spans="1:34" ht="17.45" customHeight="1">
      <c r="A3847" s="1824" t="s">
        <v>2844</v>
      </c>
      <c r="B3847" s="1816"/>
      <c r="C3847" s="1816"/>
      <c r="D3847" s="1309"/>
      <c r="E3847" s="1815" t="s">
        <v>359</v>
      </c>
      <c r="F3847" s="1815"/>
      <c r="G3847" s="1111"/>
      <c r="H3847" s="1796" t="s">
        <v>2845</v>
      </c>
      <c r="I3847" s="1796"/>
      <c r="J3847" s="1796" t="s">
        <v>495</v>
      </c>
      <c r="K3847" s="1796"/>
      <c r="L3847" s="1309"/>
      <c r="M3847" s="1309"/>
      <c r="N3847" s="1816" t="s">
        <v>2846</v>
      </c>
      <c r="O3847" s="1816"/>
      <c r="P3847" s="1816"/>
      <c r="Q3847" s="1816"/>
      <c r="R3847" s="1817">
        <v>1</v>
      </c>
      <c r="S3847" s="1817"/>
      <c r="T3847" s="1817"/>
      <c r="U3847" s="1817"/>
      <c r="V3847" s="1309"/>
      <c r="W3847" s="1309"/>
      <c r="X3847" s="1309"/>
      <c r="Y3847" s="1796" t="s">
        <v>2847</v>
      </c>
      <c r="Z3847" s="1796"/>
      <c r="AA3847" s="1796"/>
      <c r="AB3847" s="1796"/>
      <c r="AC3847" s="1796"/>
      <c r="AD3847" s="1796"/>
      <c r="AE3847" s="1796"/>
      <c r="AF3847" s="1797" t="s">
        <v>2848</v>
      </c>
      <c r="AG3847" s="1797"/>
      <c r="AH3847" s="1782"/>
    </row>
    <row r="3848" spans="1:34" ht="5.85" customHeight="1">
      <c r="A3848" s="1798"/>
      <c r="B3848" s="1799"/>
      <c r="C3848" s="1799"/>
      <c r="D3848" s="1799"/>
      <c r="E3848" s="1799"/>
      <c r="F3848" s="1799"/>
      <c r="G3848" s="1799"/>
      <c r="H3848" s="1799"/>
      <c r="I3848" s="1799"/>
      <c r="J3848" s="1799"/>
      <c r="K3848" s="1799"/>
      <c r="L3848" s="1799"/>
      <c r="M3848" s="1799"/>
      <c r="N3848" s="1799"/>
      <c r="O3848" s="1799"/>
      <c r="P3848" s="1799"/>
      <c r="Q3848" s="1799"/>
      <c r="R3848" s="1799"/>
      <c r="S3848" s="1799"/>
      <c r="T3848" s="1799"/>
      <c r="U3848" s="1799"/>
      <c r="V3848" s="1799"/>
      <c r="W3848" s="1799"/>
      <c r="X3848" s="1799"/>
      <c r="Y3848" s="1799"/>
      <c r="Z3848" s="1799"/>
      <c r="AA3848" s="1799"/>
      <c r="AB3848" s="1799"/>
      <c r="AC3848" s="1799"/>
      <c r="AD3848" s="1799"/>
      <c r="AE3848" s="1799"/>
      <c r="AF3848" s="1799"/>
      <c r="AG3848" s="1799"/>
      <c r="AH3848" s="1800"/>
    </row>
    <row r="3849" spans="1:34" ht="16.7" customHeight="1">
      <c r="A3849" s="1801" t="s">
        <v>2849</v>
      </c>
      <c r="B3849" s="1802"/>
      <c r="C3849" s="1802"/>
      <c r="D3849" s="1802"/>
      <c r="E3849" s="1802"/>
      <c r="F3849" s="1802"/>
      <c r="G3849" s="1802"/>
      <c r="H3849" s="1802"/>
      <c r="I3849" s="1802"/>
      <c r="J3849" s="1803"/>
      <c r="K3849" s="1789" t="s">
        <v>2850</v>
      </c>
      <c r="L3849" s="1807"/>
      <c r="M3849" s="1789" t="s">
        <v>2851</v>
      </c>
      <c r="N3849" s="1790"/>
      <c r="O3849" s="1790"/>
      <c r="P3849" s="1790"/>
      <c r="Q3849" s="1790"/>
      <c r="R3849" s="1790"/>
      <c r="S3849" s="1790"/>
      <c r="T3849" s="1791"/>
      <c r="U3849" s="1789" t="s">
        <v>2852</v>
      </c>
      <c r="V3849" s="1790"/>
      <c r="W3849" s="1790"/>
      <c r="X3849" s="1790"/>
      <c r="Y3849" s="1790"/>
      <c r="Z3849" s="1790"/>
      <c r="AA3849" s="1790"/>
      <c r="AB3849" s="1790"/>
      <c r="AC3849" s="1790"/>
      <c r="AD3849" s="1791"/>
      <c r="AE3849" s="1810" t="s">
        <v>2853</v>
      </c>
      <c r="AF3849" s="1811"/>
      <c r="AG3849" s="1811"/>
      <c r="AH3849" s="1814"/>
    </row>
    <row r="3850" spans="1:34" ht="17.45" customHeight="1">
      <c r="A3850" s="1804"/>
      <c r="B3850" s="1805"/>
      <c r="C3850" s="1805"/>
      <c r="D3850" s="1805"/>
      <c r="E3850" s="1805"/>
      <c r="F3850" s="1805"/>
      <c r="G3850" s="1805"/>
      <c r="H3850" s="1805"/>
      <c r="I3850" s="1805"/>
      <c r="J3850" s="1806"/>
      <c r="K3850" s="1808"/>
      <c r="L3850" s="1809"/>
      <c r="M3850" s="1789" t="s">
        <v>2854</v>
      </c>
      <c r="N3850" s="1790"/>
      <c r="O3850" s="1790"/>
      <c r="P3850" s="1791"/>
      <c r="Q3850" s="1789" t="s">
        <v>2855</v>
      </c>
      <c r="R3850" s="1790"/>
      <c r="S3850" s="1790"/>
      <c r="T3850" s="1791"/>
      <c r="U3850" s="1789" t="s">
        <v>2854</v>
      </c>
      <c r="V3850" s="1790"/>
      <c r="W3850" s="1790"/>
      <c r="X3850" s="1790"/>
      <c r="Y3850" s="1790"/>
      <c r="Z3850" s="1791"/>
      <c r="AA3850" s="1789" t="s">
        <v>2855</v>
      </c>
      <c r="AB3850" s="1790"/>
      <c r="AC3850" s="1790"/>
      <c r="AD3850" s="1791"/>
      <c r="AE3850" s="1812"/>
      <c r="AF3850" s="1813"/>
      <c r="AG3850" s="1813"/>
      <c r="AH3850" s="1800"/>
    </row>
    <row r="3851" spans="1:34" ht="17.45" customHeight="1">
      <c r="A3851" s="1792"/>
      <c r="B3851" s="1793"/>
      <c r="C3851" s="1793"/>
      <c r="D3851" s="1793"/>
      <c r="E3851" s="1793"/>
      <c r="F3851" s="1793"/>
      <c r="G3851" s="1793"/>
      <c r="H3851" s="1793"/>
      <c r="I3851" s="1793"/>
      <c r="J3851" s="1793"/>
      <c r="K3851" s="1794" t="s">
        <v>2856</v>
      </c>
      <c r="L3851" s="1794"/>
      <c r="M3851" s="1794"/>
      <c r="N3851" s="1794"/>
      <c r="O3851" s="1794"/>
      <c r="P3851" s="1794"/>
      <c r="Q3851" s="1794"/>
      <c r="R3851" s="1794"/>
      <c r="S3851" s="1794"/>
      <c r="T3851" s="1794"/>
      <c r="U3851" s="1794"/>
      <c r="V3851" s="1794"/>
      <c r="W3851" s="1794"/>
      <c r="X3851" s="1794"/>
      <c r="Y3851" s="1794"/>
      <c r="Z3851" s="1794"/>
      <c r="AA3851" s="1795">
        <v>0</v>
      </c>
      <c r="AB3851" s="1795"/>
      <c r="AC3851" s="1795"/>
      <c r="AD3851" s="1795"/>
      <c r="AE3851" s="1795"/>
      <c r="AF3851" s="1795"/>
      <c r="AG3851" s="1795"/>
      <c r="AH3851" s="1213"/>
    </row>
    <row r="3852" spans="1:34" ht="16.7" customHeight="1">
      <c r="A3852" s="1801" t="s">
        <v>2857</v>
      </c>
      <c r="B3852" s="1825"/>
      <c r="C3852" s="1825"/>
      <c r="D3852" s="1825"/>
      <c r="E3852" s="1825"/>
      <c r="F3852" s="1825"/>
      <c r="G3852" s="1825"/>
      <c r="H3852" s="1825"/>
      <c r="I3852" s="1825"/>
      <c r="J3852" s="1825"/>
      <c r="K3852" s="1825"/>
      <c r="L3852" s="1825"/>
      <c r="M3852" s="1825"/>
      <c r="N3852" s="1826"/>
      <c r="O3852" s="1789" t="s">
        <v>2858</v>
      </c>
      <c r="P3852" s="1790"/>
      <c r="Q3852" s="1790"/>
      <c r="R3852" s="1790"/>
      <c r="S3852" s="1791"/>
      <c r="T3852" s="1827" t="s">
        <v>2850</v>
      </c>
      <c r="U3852" s="1790"/>
      <c r="V3852" s="1790"/>
      <c r="W3852" s="1213"/>
      <c r="X3852" s="1789" t="s">
        <v>2859</v>
      </c>
      <c r="Y3852" s="1790"/>
      <c r="Z3852" s="1790"/>
      <c r="AA3852" s="1790"/>
      <c r="AB3852" s="1790"/>
      <c r="AC3852" s="1790"/>
      <c r="AD3852" s="1791"/>
      <c r="AE3852" s="1810" t="s">
        <v>2853</v>
      </c>
      <c r="AF3852" s="1828"/>
      <c r="AG3852" s="1828"/>
      <c r="AH3852" s="1213"/>
    </row>
    <row r="3853" spans="1:34" ht="17.45" customHeight="1">
      <c r="A3853" s="1223"/>
      <c r="B3853" s="1224" t="s">
        <v>1011</v>
      </c>
      <c r="C3853" s="1875" t="s">
        <v>1012</v>
      </c>
      <c r="D3853" s="1876"/>
      <c r="E3853" s="1876"/>
      <c r="F3853" s="1876"/>
      <c r="G3853" s="1876"/>
      <c r="H3853" s="1876"/>
      <c r="I3853" s="1876"/>
      <c r="J3853" s="1876"/>
      <c r="K3853" s="1876"/>
      <c r="L3853" s="1876"/>
      <c r="M3853" s="1876"/>
      <c r="N3853" s="1875"/>
      <c r="O3853" s="1885">
        <v>0</v>
      </c>
      <c r="P3853" s="1886"/>
      <c r="Q3853" s="1886"/>
      <c r="R3853" s="1886"/>
      <c r="S3853" s="1887"/>
      <c r="T3853" s="1917">
        <v>0.36499999999999999</v>
      </c>
      <c r="U3853" s="1886"/>
      <c r="V3853" s="1886"/>
      <c r="W3853" s="1225"/>
      <c r="X3853" s="1880">
        <v>22.593900000000001</v>
      </c>
      <c r="Y3853" s="1881"/>
      <c r="Z3853" s="1881"/>
      <c r="AA3853" s="1881"/>
      <c r="AB3853" s="1881"/>
      <c r="AC3853" s="1881"/>
      <c r="AD3853" s="1882"/>
      <c r="AE3853" s="1865">
        <v>8.2468000000000004</v>
      </c>
      <c r="AF3853" s="1847"/>
      <c r="AG3853" s="1847"/>
      <c r="AH3853" s="1225"/>
    </row>
    <row r="3854" spans="1:34" ht="16.7" customHeight="1">
      <c r="A3854" s="1220"/>
      <c r="B3854" s="1209" t="s">
        <v>1019</v>
      </c>
      <c r="C3854" s="1866" t="s">
        <v>1020</v>
      </c>
      <c r="D3854" s="1867"/>
      <c r="E3854" s="1867"/>
      <c r="F3854" s="1867"/>
      <c r="G3854" s="1867"/>
      <c r="H3854" s="1867"/>
      <c r="I3854" s="1867"/>
      <c r="J3854" s="1867"/>
      <c r="K3854" s="1867"/>
      <c r="L3854" s="1867"/>
      <c r="M3854" s="1867"/>
      <c r="N3854" s="1866"/>
      <c r="O3854" s="1893">
        <v>0</v>
      </c>
      <c r="P3854" s="1894"/>
      <c r="Q3854" s="1894"/>
      <c r="R3854" s="1894"/>
      <c r="S3854" s="1895"/>
      <c r="T3854" s="1918">
        <v>0.36499999999999999</v>
      </c>
      <c r="U3854" s="1894"/>
      <c r="V3854" s="1894"/>
      <c r="W3854" s="1222"/>
      <c r="X3854" s="1871">
        <v>32.186100000000003</v>
      </c>
      <c r="Y3854" s="1872"/>
      <c r="Z3854" s="1872"/>
      <c r="AA3854" s="1872"/>
      <c r="AB3854" s="1872"/>
      <c r="AC3854" s="1872"/>
      <c r="AD3854" s="1873"/>
      <c r="AE3854" s="1874">
        <v>11.7479</v>
      </c>
      <c r="AF3854" s="1843"/>
      <c r="AG3854" s="1843"/>
      <c r="AH3854" s="1222"/>
    </row>
    <row r="3855" spans="1:34" ht="17.45" customHeight="1">
      <c r="A3855" s="1792"/>
      <c r="B3855" s="1778"/>
      <c r="C3855" s="1778"/>
      <c r="D3855" s="1778"/>
      <c r="E3855" s="1778"/>
      <c r="F3855" s="1778"/>
      <c r="G3855" s="1778"/>
      <c r="H3855" s="1778"/>
      <c r="I3855" s="1846" t="s">
        <v>2860</v>
      </c>
      <c r="J3855" s="1846"/>
      <c r="K3855" s="1846"/>
      <c r="L3855" s="1846"/>
      <c r="M3855" s="1846"/>
      <c r="N3855" s="1846"/>
      <c r="O3855" s="1846"/>
      <c r="P3855" s="1846"/>
      <c r="Q3855" s="1846"/>
      <c r="R3855" s="1846"/>
      <c r="S3855" s="1846"/>
      <c r="T3855" s="1846"/>
      <c r="U3855" s="1846"/>
      <c r="V3855" s="1846"/>
      <c r="W3855" s="1846"/>
      <c r="X3855" s="1846"/>
      <c r="Y3855" s="1846"/>
      <c r="Z3855" s="1793"/>
      <c r="AA3855" s="1847">
        <v>19.994700000000002</v>
      </c>
      <c r="AB3855" s="1847"/>
      <c r="AC3855" s="1847"/>
      <c r="AD3855" s="1847"/>
      <c r="AE3855" s="1847"/>
      <c r="AF3855" s="1847"/>
      <c r="AG3855" s="1847"/>
      <c r="AH3855" s="1814"/>
    </row>
    <row r="3856" spans="1:34" ht="17.45" customHeight="1">
      <c r="A3856" s="1844"/>
      <c r="B3856" s="1309"/>
      <c r="C3856" s="1309"/>
      <c r="D3856" s="1309"/>
      <c r="E3856" s="1309"/>
      <c r="F3856" s="1309"/>
      <c r="G3856" s="1309"/>
      <c r="H3856" s="1309"/>
      <c r="I3856" s="1840" t="s">
        <v>2861</v>
      </c>
      <c r="J3856" s="1840"/>
      <c r="K3856" s="1840"/>
      <c r="L3856" s="1840"/>
      <c r="M3856" s="1840"/>
      <c r="N3856" s="1840"/>
      <c r="O3856" s="1840"/>
      <c r="P3856" s="1840"/>
      <c r="Q3856" s="1840"/>
      <c r="R3856" s="1840"/>
      <c r="S3856" s="1840"/>
      <c r="T3856" s="1840"/>
      <c r="U3856" s="1840"/>
      <c r="V3856" s="1840"/>
      <c r="W3856" s="1840"/>
      <c r="X3856" s="1840"/>
      <c r="Y3856" s="1840"/>
      <c r="Z3856" s="1309"/>
      <c r="AA3856" s="1841">
        <v>19.994700000000002</v>
      </c>
      <c r="AB3856" s="1841"/>
      <c r="AC3856" s="1841"/>
      <c r="AD3856" s="1841"/>
      <c r="AE3856" s="1841"/>
      <c r="AF3856" s="1841"/>
      <c r="AG3856" s="1841"/>
      <c r="AH3856" s="1782"/>
    </row>
    <row r="3857" spans="1:34" ht="16.7" customHeight="1">
      <c r="A3857" s="1844"/>
      <c r="B3857" s="1309"/>
      <c r="C3857" s="1309"/>
      <c r="D3857" s="1309"/>
      <c r="E3857" s="1309"/>
      <c r="F3857" s="1309"/>
      <c r="G3857" s="1309"/>
      <c r="H3857" s="1309"/>
      <c r="I3857" s="1840" t="s">
        <v>2862</v>
      </c>
      <c r="J3857" s="1840"/>
      <c r="K3857" s="1840"/>
      <c r="L3857" s="1840"/>
      <c r="M3857" s="1840"/>
      <c r="N3857" s="1840"/>
      <c r="O3857" s="1840"/>
      <c r="P3857" s="1840"/>
      <c r="Q3857" s="1840"/>
      <c r="R3857" s="1840"/>
      <c r="S3857" s="1840"/>
      <c r="T3857" s="1840"/>
      <c r="U3857" s="1840"/>
      <c r="V3857" s="1840"/>
      <c r="W3857" s="1840"/>
      <c r="X3857" s="1840"/>
      <c r="Y3857" s="1840"/>
      <c r="Z3857" s="1309"/>
      <c r="AA3857" s="1841">
        <v>19.994700000000002</v>
      </c>
      <c r="AB3857" s="1841"/>
      <c r="AC3857" s="1841"/>
      <c r="AD3857" s="1841"/>
      <c r="AE3857" s="1841"/>
      <c r="AF3857" s="1841"/>
      <c r="AG3857" s="1841"/>
      <c r="AH3857" s="1782"/>
    </row>
    <row r="3858" spans="1:34" ht="17.45" customHeight="1">
      <c r="A3858" s="1844"/>
      <c r="B3858" s="1309"/>
      <c r="C3858" s="1309"/>
      <c r="D3858" s="1309"/>
      <c r="E3858" s="1309"/>
      <c r="F3858" s="1309"/>
      <c r="G3858" s="1309"/>
      <c r="H3858" s="1309"/>
      <c r="I3858" s="1840" t="s">
        <v>2863</v>
      </c>
      <c r="J3858" s="1840"/>
      <c r="K3858" s="1840"/>
      <c r="L3858" s="1840"/>
      <c r="M3858" s="1840"/>
      <c r="N3858" s="1840"/>
      <c r="O3858" s="1840"/>
      <c r="P3858" s="1840"/>
      <c r="Q3858" s="1840"/>
      <c r="R3858" s="1840"/>
      <c r="S3858" s="1840"/>
      <c r="T3858" s="1840"/>
      <c r="U3858" s="1840"/>
      <c r="V3858" s="1840"/>
      <c r="W3858" s="1840"/>
      <c r="X3858" s="1840"/>
      <c r="Y3858" s="1840"/>
      <c r="Z3858" s="1309"/>
      <c r="AA3858" s="1841">
        <v>0</v>
      </c>
      <c r="AB3858" s="1841"/>
      <c r="AC3858" s="1841"/>
      <c r="AD3858" s="1841"/>
      <c r="AE3858" s="1841"/>
      <c r="AF3858" s="1841"/>
      <c r="AG3858" s="1841"/>
      <c r="AH3858" s="1782"/>
    </row>
    <row r="3859" spans="1:34" ht="17.45" customHeight="1">
      <c r="A3859" s="1845"/>
      <c r="B3859" s="1799"/>
      <c r="C3859" s="1799"/>
      <c r="D3859" s="1799"/>
      <c r="E3859" s="1799"/>
      <c r="F3859" s="1799"/>
      <c r="G3859" s="1799"/>
      <c r="H3859" s="1799"/>
      <c r="I3859" s="1842" t="s">
        <v>2864</v>
      </c>
      <c r="J3859" s="1842"/>
      <c r="K3859" s="1842"/>
      <c r="L3859" s="1842"/>
      <c r="M3859" s="1842"/>
      <c r="N3859" s="1842"/>
      <c r="O3859" s="1842"/>
      <c r="P3859" s="1842"/>
      <c r="Q3859" s="1842"/>
      <c r="R3859" s="1842"/>
      <c r="S3859" s="1842"/>
      <c r="T3859" s="1842"/>
      <c r="U3859" s="1842"/>
      <c r="V3859" s="1842"/>
      <c r="W3859" s="1842"/>
      <c r="X3859" s="1842"/>
      <c r="Y3859" s="1842"/>
      <c r="Z3859" s="1799"/>
      <c r="AA3859" s="1843">
        <v>0</v>
      </c>
      <c r="AB3859" s="1843"/>
      <c r="AC3859" s="1843"/>
      <c r="AD3859" s="1843"/>
      <c r="AE3859" s="1843"/>
      <c r="AF3859" s="1843"/>
      <c r="AG3859" s="1843"/>
      <c r="AH3859" s="1800"/>
    </row>
    <row r="3860" spans="1:34" ht="16.7" customHeight="1">
      <c r="A3860" s="1801" t="s">
        <v>2865</v>
      </c>
      <c r="B3860" s="1825"/>
      <c r="C3860" s="1825"/>
      <c r="D3860" s="1825"/>
      <c r="E3860" s="1825"/>
      <c r="F3860" s="1825"/>
      <c r="G3860" s="1825"/>
      <c r="H3860" s="1825"/>
      <c r="I3860" s="1825"/>
      <c r="J3860" s="1825"/>
      <c r="K3860" s="1825"/>
      <c r="L3860" s="1825"/>
      <c r="M3860" s="1825"/>
      <c r="N3860" s="1826"/>
      <c r="O3860" s="1789" t="s">
        <v>2850</v>
      </c>
      <c r="P3860" s="1790"/>
      <c r="Q3860" s="1790"/>
      <c r="R3860" s="1790"/>
      <c r="S3860" s="1791"/>
      <c r="T3860" s="1827" t="s">
        <v>754</v>
      </c>
      <c r="U3860" s="1790"/>
      <c r="V3860" s="1790"/>
      <c r="W3860" s="1213"/>
      <c r="X3860" s="1789" t="s">
        <v>2866</v>
      </c>
      <c r="Y3860" s="1790"/>
      <c r="Z3860" s="1790"/>
      <c r="AA3860" s="1790"/>
      <c r="AB3860" s="1790"/>
      <c r="AC3860" s="1790"/>
      <c r="AD3860" s="1791"/>
      <c r="AE3860" s="1810" t="s">
        <v>2867</v>
      </c>
      <c r="AF3860" s="1828"/>
      <c r="AG3860" s="1828"/>
      <c r="AH3860" s="1213"/>
    </row>
    <row r="3861" spans="1:34" ht="17.45" customHeight="1">
      <c r="A3861" s="1215"/>
      <c r="B3861" s="1216" t="s">
        <v>3391</v>
      </c>
      <c r="C3861" s="1829" t="s">
        <v>3392</v>
      </c>
      <c r="D3861" s="1830"/>
      <c r="E3861" s="1830"/>
      <c r="F3861" s="1830"/>
      <c r="G3861" s="1830"/>
      <c r="H3861" s="1830"/>
      <c r="I3861" s="1830"/>
      <c r="J3861" s="1830"/>
      <c r="K3861" s="1830"/>
      <c r="L3861" s="1830"/>
      <c r="M3861" s="1830"/>
      <c r="N3861" s="1829"/>
      <c r="O3861" s="1831">
        <v>1</v>
      </c>
      <c r="P3861" s="1832"/>
      <c r="Q3861" s="1832"/>
      <c r="R3861" s="1832"/>
      <c r="S3861" s="1833"/>
      <c r="T3861" s="1834" t="s">
        <v>495</v>
      </c>
      <c r="U3861" s="1835"/>
      <c r="V3861" s="1835"/>
      <c r="W3861" s="1217"/>
      <c r="X3861" s="1836">
        <v>15.35</v>
      </c>
      <c r="Y3861" s="1837"/>
      <c r="Z3861" s="1837"/>
      <c r="AA3861" s="1837"/>
      <c r="AB3861" s="1837"/>
      <c r="AC3861" s="1837"/>
      <c r="AD3861" s="1838"/>
      <c r="AE3861" s="1839">
        <v>15.35</v>
      </c>
      <c r="AF3861" s="1795"/>
      <c r="AG3861" s="1795"/>
      <c r="AH3861" s="1217"/>
    </row>
    <row r="3862" spans="1:34" ht="16.7" customHeight="1">
      <c r="A3862" s="1792"/>
      <c r="B3862" s="1793"/>
      <c r="C3862" s="1793"/>
      <c r="D3862" s="1793"/>
      <c r="E3862" s="1793"/>
      <c r="F3862" s="1793"/>
      <c r="G3862" s="1793"/>
      <c r="H3862" s="1793"/>
      <c r="I3862" s="1794" t="s">
        <v>2869</v>
      </c>
      <c r="J3862" s="1794"/>
      <c r="K3862" s="1794"/>
      <c r="L3862" s="1794"/>
      <c r="M3862" s="1794"/>
      <c r="N3862" s="1794"/>
      <c r="O3862" s="1794"/>
      <c r="P3862" s="1794"/>
      <c r="Q3862" s="1794"/>
      <c r="R3862" s="1794"/>
      <c r="S3862" s="1794"/>
      <c r="T3862" s="1794"/>
      <c r="U3862" s="1794"/>
      <c r="V3862" s="1794"/>
      <c r="W3862" s="1794"/>
      <c r="X3862" s="1794"/>
      <c r="Y3862" s="1794"/>
      <c r="Z3862" s="1214"/>
      <c r="AA3862" s="1795">
        <v>15.35</v>
      </c>
      <c r="AB3862" s="1795"/>
      <c r="AC3862" s="1795"/>
      <c r="AD3862" s="1795"/>
      <c r="AE3862" s="1795"/>
      <c r="AF3862" s="1795"/>
      <c r="AG3862" s="1795"/>
      <c r="AH3862" s="1213"/>
    </row>
    <row r="3863" spans="1:34" ht="17.45" customHeight="1">
      <c r="A3863" s="1801" t="s">
        <v>2870</v>
      </c>
      <c r="B3863" s="1825"/>
      <c r="C3863" s="1825"/>
      <c r="D3863" s="1825"/>
      <c r="E3863" s="1825"/>
      <c r="F3863" s="1825"/>
      <c r="G3863" s="1825"/>
      <c r="H3863" s="1825"/>
      <c r="I3863" s="1825"/>
      <c r="J3863" s="1825"/>
      <c r="K3863" s="1825"/>
      <c r="L3863" s="1825"/>
      <c r="M3863" s="1825"/>
      <c r="N3863" s="1826"/>
      <c r="O3863" s="1789" t="s">
        <v>2850</v>
      </c>
      <c r="P3863" s="1790"/>
      <c r="Q3863" s="1790"/>
      <c r="R3863" s="1790"/>
      <c r="S3863" s="1791"/>
      <c r="T3863" s="1827" t="s">
        <v>754</v>
      </c>
      <c r="U3863" s="1790"/>
      <c r="V3863" s="1790"/>
      <c r="W3863" s="1213"/>
      <c r="X3863" s="1789" t="s">
        <v>2866</v>
      </c>
      <c r="Y3863" s="1790"/>
      <c r="Z3863" s="1790"/>
      <c r="AA3863" s="1790"/>
      <c r="AB3863" s="1790"/>
      <c r="AC3863" s="1790"/>
      <c r="AD3863" s="1791"/>
      <c r="AE3863" s="1810" t="s">
        <v>2867</v>
      </c>
      <c r="AF3863" s="1828"/>
      <c r="AG3863" s="1828"/>
      <c r="AH3863" s="1213"/>
    </row>
    <row r="3864" spans="1:34" ht="17.45" customHeight="1">
      <c r="A3864" s="1792"/>
      <c r="B3864" s="1793"/>
      <c r="C3864" s="1793"/>
      <c r="D3864" s="1793"/>
      <c r="E3864" s="1793"/>
      <c r="F3864" s="1793"/>
      <c r="G3864" s="1793"/>
      <c r="H3864" s="1793"/>
      <c r="I3864" s="1794" t="s">
        <v>2871</v>
      </c>
      <c r="J3864" s="1794"/>
      <c r="K3864" s="1794"/>
      <c r="L3864" s="1794"/>
      <c r="M3864" s="1794"/>
      <c r="N3864" s="1794"/>
      <c r="O3864" s="1794"/>
      <c r="P3864" s="1794"/>
      <c r="Q3864" s="1794"/>
      <c r="R3864" s="1794"/>
      <c r="S3864" s="1794"/>
      <c r="T3864" s="1794"/>
      <c r="U3864" s="1794"/>
      <c r="V3864" s="1794"/>
      <c r="W3864" s="1794"/>
      <c r="X3864" s="1794"/>
      <c r="Y3864" s="1794"/>
      <c r="Z3864" s="1214"/>
      <c r="AA3864" s="1795">
        <v>0</v>
      </c>
      <c r="AB3864" s="1795"/>
      <c r="AC3864" s="1795"/>
      <c r="AD3864" s="1795"/>
      <c r="AE3864" s="1795"/>
      <c r="AF3864" s="1795"/>
      <c r="AG3864" s="1795"/>
      <c r="AH3864" s="1213"/>
    </row>
    <row r="3865" spans="1:34" ht="16.7" customHeight="1">
      <c r="A3865" s="1801" t="s">
        <v>2872</v>
      </c>
      <c r="B3865" s="1825"/>
      <c r="C3865" s="1825"/>
      <c r="D3865" s="1825"/>
      <c r="E3865" s="1825"/>
      <c r="F3865" s="1825"/>
      <c r="G3865" s="1825"/>
      <c r="H3865" s="1825"/>
      <c r="I3865" s="1825"/>
      <c r="J3865" s="1825"/>
      <c r="K3865" s="1825"/>
      <c r="L3865" s="1825"/>
      <c r="M3865" s="1825"/>
      <c r="N3865" s="1826"/>
      <c r="O3865" s="1789" t="s">
        <v>2850</v>
      </c>
      <c r="P3865" s="1790"/>
      <c r="Q3865" s="1790"/>
      <c r="R3865" s="1790"/>
      <c r="S3865" s="1791"/>
      <c r="T3865" s="1827" t="s">
        <v>754</v>
      </c>
      <c r="U3865" s="1790"/>
      <c r="V3865" s="1790"/>
      <c r="W3865" s="1213"/>
      <c r="X3865" s="1789" t="s">
        <v>2866</v>
      </c>
      <c r="Y3865" s="1790"/>
      <c r="Z3865" s="1790"/>
      <c r="AA3865" s="1790"/>
      <c r="AB3865" s="1790"/>
      <c r="AC3865" s="1790"/>
      <c r="AD3865" s="1791"/>
      <c r="AE3865" s="1810" t="s">
        <v>2867</v>
      </c>
      <c r="AF3865" s="1828"/>
      <c r="AG3865" s="1828"/>
      <c r="AH3865" s="1213"/>
    </row>
    <row r="3866" spans="1:34" ht="17.45" customHeight="1">
      <c r="A3866" s="1792"/>
      <c r="B3866" s="1793"/>
      <c r="C3866" s="1793"/>
      <c r="D3866" s="1793"/>
      <c r="E3866" s="1793"/>
      <c r="F3866" s="1793"/>
      <c r="G3866" s="1793"/>
      <c r="H3866" s="1793"/>
      <c r="I3866" s="1793"/>
      <c r="J3866" s="1793"/>
      <c r="K3866" s="1794" t="s">
        <v>2873</v>
      </c>
      <c r="L3866" s="1794"/>
      <c r="M3866" s="1794"/>
      <c r="N3866" s="1794"/>
      <c r="O3866" s="1794"/>
      <c r="P3866" s="1794"/>
      <c r="Q3866" s="1794"/>
      <c r="R3866" s="1794"/>
      <c r="S3866" s="1794"/>
      <c r="T3866" s="1794"/>
      <c r="U3866" s="1794"/>
      <c r="V3866" s="1794"/>
      <c r="W3866" s="1794"/>
      <c r="X3866" s="1794"/>
      <c r="Y3866" s="1794"/>
      <c r="Z3866" s="1794"/>
      <c r="AA3866" s="1794"/>
      <c r="AB3866" s="1214"/>
      <c r="AC3866" s="1795">
        <v>0</v>
      </c>
      <c r="AD3866" s="1795"/>
      <c r="AE3866" s="1795"/>
      <c r="AF3866" s="1795"/>
      <c r="AG3866" s="1795"/>
      <c r="AH3866" s="1213"/>
    </row>
    <row r="3867" spans="1:34" ht="16.7" customHeight="1">
      <c r="A3867" s="1801" t="s">
        <v>2874</v>
      </c>
      <c r="B3867" s="1825"/>
      <c r="C3867" s="1825"/>
      <c r="D3867" s="1825"/>
      <c r="E3867" s="1825"/>
      <c r="F3867" s="1825"/>
      <c r="G3867" s="1825"/>
      <c r="H3867" s="1825"/>
      <c r="I3867" s="1825"/>
      <c r="J3867" s="1826"/>
      <c r="K3867" s="1789" t="s">
        <v>2850</v>
      </c>
      <c r="L3867" s="1791"/>
      <c r="M3867" s="1855" t="s">
        <v>2875</v>
      </c>
      <c r="N3867" s="1856"/>
      <c r="O3867" s="1857"/>
      <c r="P3867" s="1855" t="s">
        <v>2876</v>
      </c>
      <c r="Q3867" s="1856"/>
      <c r="R3867" s="1857"/>
      <c r="S3867" s="1855" t="s">
        <v>2877</v>
      </c>
      <c r="T3867" s="1857"/>
      <c r="U3867" s="1789" t="s">
        <v>2878</v>
      </c>
      <c r="V3867" s="1790"/>
      <c r="W3867" s="1791"/>
      <c r="X3867" s="1789" t="s">
        <v>2879</v>
      </c>
      <c r="Y3867" s="1790"/>
      <c r="Z3867" s="1790"/>
      <c r="AA3867" s="1790"/>
      <c r="AB3867" s="1791"/>
      <c r="AC3867" s="1789" t="s">
        <v>2880</v>
      </c>
      <c r="AD3867" s="1791"/>
      <c r="AE3867" s="1810" t="s">
        <v>2867</v>
      </c>
      <c r="AF3867" s="1828"/>
      <c r="AG3867" s="1828"/>
      <c r="AH3867" s="1213"/>
    </row>
    <row r="3868" spans="1:34" ht="17.45" customHeight="1">
      <c r="A3868" s="1853"/>
      <c r="B3868" s="1778"/>
      <c r="C3868" s="1778"/>
      <c r="D3868" s="1778"/>
      <c r="E3868" s="1778"/>
      <c r="F3868" s="1778"/>
      <c r="G3868" s="1778"/>
      <c r="H3868" s="1778"/>
      <c r="I3868" s="1846" t="s">
        <v>2881</v>
      </c>
      <c r="J3868" s="1846"/>
      <c r="K3868" s="1846"/>
      <c r="L3868" s="1846"/>
      <c r="M3868" s="1846"/>
      <c r="N3868" s="1846"/>
      <c r="O3868" s="1846"/>
      <c r="P3868" s="1846"/>
      <c r="Q3868" s="1846"/>
      <c r="R3868" s="1846"/>
      <c r="S3868" s="1846"/>
      <c r="T3868" s="1846"/>
      <c r="U3868" s="1846"/>
      <c r="V3868" s="1846"/>
      <c r="W3868" s="1846"/>
      <c r="X3868" s="1846"/>
      <c r="Y3868" s="1846"/>
      <c r="Z3868" s="1203"/>
      <c r="AA3868" s="1847">
        <v>0</v>
      </c>
      <c r="AB3868" s="1847"/>
      <c r="AC3868" s="1847"/>
      <c r="AD3868" s="1847"/>
      <c r="AE3868" s="1847"/>
      <c r="AF3868" s="1847"/>
      <c r="AG3868" s="1847"/>
      <c r="AH3868" s="1204"/>
    </row>
    <row r="3869" spans="1:34" ht="5.85" customHeight="1">
      <c r="A3869" s="1854"/>
      <c r="B3869" s="1309"/>
      <c r="C3869" s="1309"/>
      <c r="D3869" s="1309"/>
      <c r="E3869" s="1309"/>
      <c r="F3869" s="1309"/>
      <c r="G3869" s="1309"/>
      <c r="H3869" s="1309"/>
      <c r="I3869" s="1309"/>
      <c r="J3869" s="1309"/>
      <c r="K3869" s="1309"/>
      <c r="L3869" s="1309"/>
      <c r="M3869" s="1309"/>
      <c r="N3869" s="1309"/>
      <c r="O3869" s="1309"/>
      <c r="P3869" s="1309"/>
      <c r="Q3869" s="1309"/>
      <c r="R3869" s="1309"/>
      <c r="S3869" s="1309"/>
      <c r="T3869" s="1309"/>
      <c r="U3869" s="1309"/>
      <c r="V3869" s="1309"/>
      <c r="W3869" s="1309"/>
      <c r="X3869" s="1309"/>
      <c r="Y3869" s="1309"/>
      <c r="Z3869" s="1309"/>
      <c r="AA3869" s="1309"/>
      <c r="AB3869" s="1309"/>
      <c r="AC3869" s="1309"/>
      <c r="AD3869" s="1309"/>
      <c r="AE3869" s="1309"/>
      <c r="AF3869" s="1309"/>
      <c r="AG3869" s="1309"/>
      <c r="AH3869" s="1782"/>
    </row>
    <row r="3870" spans="1:34" ht="17.45" customHeight="1">
      <c r="A3870" s="1845"/>
      <c r="B3870" s="1799"/>
      <c r="C3870" s="1799"/>
      <c r="D3870" s="1799"/>
      <c r="E3870" s="1799"/>
      <c r="F3870" s="1799"/>
      <c r="G3870" s="1799"/>
      <c r="H3870" s="1799"/>
      <c r="I3870" s="1842" t="s">
        <v>2882</v>
      </c>
      <c r="J3870" s="1842"/>
      <c r="K3870" s="1842"/>
      <c r="L3870" s="1842"/>
      <c r="M3870" s="1842"/>
      <c r="N3870" s="1842"/>
      <c r="O3870" s="1842"/>
      <c r="P3870" s="1842"/>
      <c r="Q3870" s="1842"/>
      <c r="R3870" s="1842"/>
      <c r="S3870" s="1842"/>
      <c r="T3870" s="1842"/>
      <c r="U3870" s="1842"/>
      <c r="V3870" s="1842"/>
      <c r="W3870" s="1842"/>
      <c r="X3870" s="1842"/>
      <c r="Y3870" s="1842"/>
      <c r="Z3870" s="1212"/>
      <c r="AA3870" s="1848">
        <v>35.340000000000003</v>
      </c>
      <c r="AB3870" s="1848"/>
      <c r="AC3870" s="1848"/>
      <c r="AD3870" s="1848"/>
      <c r="AE3870" s="1848"/>
      <c r="AF3870" s="1848"/>
      <c r="AG3870" s="1848"/>
      <c r="AH3870" s="1208"/>
    </row>
    <row r="3871" spans="1:34" ht="45.75" customHeight="1">
      <c r="A3871" s="1849" t="s">
        <v>2883</v>
      </c>
      <c r="B3871" s="1850"/>
      <c r="C3871" s="1850"/>
      <c r="D3871" s="1850"/>
      <c r="E3871" s="1851" t="s">
        <v>3393</v>
      </c>
      <c r="F3871" s="1852"/>
      <c r="G3871" s="1852"/>
      <c r="H3871" s="1852"/>
      <c r="I3871" s="1852"/>
      <c r="J3871" s="1852"/>
      <c r="K3871" s="1852"/>
      <c r="L3871" s="1852"/>
      <c r="M3871" s="1852"/>
      <c r="N3871" s="1852"/>
      <c r="O3871" s="1852"/>
      <c r="P3871" s="1852"/>
      <c r="Q3871" s="1852"/>
      <c r="R3871" s="1852"/>
      <c r="S3871" s="1852"/>
      <c r="T3871" s="1852"/>
      <c r="U3871" s="1852"/>
      <c r="V3871" s="1852"/>
      <c r="W3871" s="1852"/>
      <c r="X3871" s="1852"/>
      <c r="Y3871" s="1852"/>
      <c r="Z3871" s="1852"/>
      <c r="AA3871" s="1852"/>
      <c r="AB3871" s="1852"/>
      <c r="AC3871" s="1852"/>
      <c r="AD3871" s="1852"/>
      <c r="AE3871" s="1852"/>
      <c r="AF3871" s="1852"/>
      <c r="AG3871" s="1852"/>
      <c r="AH3871" s="1851"/>
    </row>
    <row r="3872" spans="1:34" ht="124.35" customHeight="1">
      <c r="A3872" s="1218"/>
      <c r="AH3872" s="1219"/>
    </row>
    <row r="3873" spans="1:34" ht="124.35" customHeight="1">
      <c r="A3873" s="1220"/>
      <c r="B3873" s="1221"/>
      <c r="C3873" s="1221"/>
      <c r="D3873" s="1221"/>
      <c r="E3873" s="1221"/>
      <c r="F3873" s="1221"/>
      <c r="G3873" s="1221"/>
      <c r="H3873" s="1221"/>
      <c r="I3873" s="1221"/>
      <c r="J3873" s="1221"/>
      <c r="K3873" s="1221"/>
      <c r="L3873" s="1221"/>
      <c r="M3873" s="1221"/>
      <c r="N3873" s="1221"/>
      <c r="O3873" s="1221"/>
      <c r="P3873" s="1221"/>
      <c r="Q3873" s="1221"/>
      <c r="R3873" s="1221"/>
      <c r="S3873" s="1221"/>
      <c r="T3873" s="1221"/>
      <c r="U3873" s="1221"/>
      <c r="V3873" s="1221"/>
      <c r="W3873" s="1221"/>
      <c r="X3873" s="1221"/>
      <c r="Y3873" s="1221"/>
      <c r="Z3873" s="1221"/>
      <c r="AA3873" s="1221"/>
      <c r="AB3873" s="1221"/>
      <c r="AC3873" s="1221"/>
      <c r="AD3873" s="1221"/>
      <c r="AE3873" s="1221"/>
      <c r="AF3873" s="1221"/>
      <c r="AG3873" s="1221"/>
      <c r="AH3873" s="1222"/>
    </row>
    <row r="3874" spans="1:34" ht="5.85" customHeight="1">
      <c r="A3874" s="1777"/>
      <c r="B3874" s="1778"/>
      <c r="C3874" s="1778"/>
      <c r="D3874" s="1778"/>
      <c r="E3874" s="1778"/>
      <c r="F3874" s="1778"/>
      <c r="G3874" s="1778"/>
      <c r="H3874" s="1778"/>
      <c r="I3874" s="1778"/>
      <c r="J3874" s="1778"/>
      <c r="K3874" s="1778"/>
      <c r="L3874" s="1778"/>
      <c r="M3874" s="1778"/>
      <c r="N3874" s="1778"/>
      <c r="O3874" s="1778"/>
      <c r="P3874" s="1778"/>
      <c r="Q3874" s="1778"/>
      <c r="R3874" s="1778"/>
      <c r="S3874" s="1778"/>
      <c r="T3874" s="1778"/>
      <c r="U3874" s="1778"/>
      <c r="V3874" s="1778"/>
      <c r="W3874" s="1778"/>
      <c r="X3874" s="1778"/>
      <c r="Y3874" s="1778"/>
      <c r="Z3874" s="1778"/>
      <c r="AA3874" s="1778"/>
      <c r="AB3874" s="1778"/>
      <c r="AC3874" s="1778"/>
      <c r="AD3874" s="1778"/>
      <c r="AE3874" s="1778"/>
      <c r="AF3874" s="1778"/>
      <c r="AG3874" s="1778"/>
      <c r="AH3874" s="1779"/>
    </row>
    <row r="3875" spans="1:34" ht="11.65" customHeight="1">
      <c r="A3875" s="1780" t="s">
        <v>2834</v>
      </c>
      <c r="B3875" s="1310"/>
      <c r="C3875" s="1310"/>
      <c r="D3875" s="1310"/>
      <c r="E3875" s="1310"/>
      <c r="F3875" s="1310"/>
      <c r="G3875" s="1310"/>
      <c r="H3875" s="1310"/>
      <c r="I3875" s="1310"/>
      <c r="J3875" s="1310"/>
      <c r="K3875" s="1310"/>
      <c r="L3875" s="1310"/>
      <c r="M3875" s="1310"/>
      <c r="N3875" s="1310"/>
      <c r="O3875" s="1310"/>
      <c r="P3875" s="1310"/>
      <c r="Q3875" s="1310"/>
      <c r="R3875" s="1310"/>
      <c r="S3875" s="1310"/>
      <c r="T3875" s="1310"/>
      <c r="U3875" s="1310"/>
      <c r="V3875" s="1310"/>
      <c r="W3875" s="1310"/>
      <c r="X3875" s="1310"/>
      <c r="Y3875" s="1310"/>
      <c r="Z3875" s="1310"/>
      <c r="AA3875" s="1310"/>
      <c r="AB3875" s="1310"/>
      <c r="AC3875" s="1310"/>
      <c r="AD3875" s="1309"/>
      <c r="AE3875" s="1309"/>
      <c r="AF3875" s="1781" t="s">
        <v>3394</v>
      </c>
      <c r="AG3875" s="1781"/>
      <c r="AH3875" s="1782"/>
    </row>
    <row r="3876" spans="1:34" ht="5.85" customHeight="1">
      <c r="A3876" s="1780"/>
      <c r="B3876" s="1310"/>
      <c r="C3876" s="1310"/>
      <c r="D3876" s="1310"/>
      <c r="E3876" s="1310"/>
      <c r="F3876" s="1310"/>
      <c r="G3876" s="1310"/>
      <c r="H3876" s="1310"/>
      <c r="I3876" s="1310"/>
      <c r="J3876" s="1310"/>
      <c r="K3876" s="1310"/>
      <c r="L3876" s="1310"/>
      <c r="M3876" s="1310"/>
      <c r="N3876" s="1310"/>
      <c r="O3876" s="1310"/>
      <c r="P3876" s="1310"/>
      <c r="Q3876" s="1310"/>
      <c r="R3876" s="1310"/>
      <c r="S3876" s="1310"/>
      <c r="T3876" s="1310"/>
      <c r="U3876" s="1310"/>
      <c r="V3876" s="1310"/>
      <c r="W3876" s="1310"/>
      <c r="X3876" s="1310"/>
      <c r="Y3876" s="1310"/>
      <c r="Z3876" s="1310"/>
      <c r="AA3876" s="1310"/>
      <c r="AB3876" s="1310"/>
      <c r="AC3876" s="1310"/>
      <c r="AD3876" s="1311"/>
      <c r="AE3876" s="1311"/>
      <c r="AF3876" s="1311"/>
      <c r="AG3876" s="1311"/>
      <c r="AH3876" s="1782"/>
    </row>
    <row r="3877" spans="1:34" ht="10.9" customHeight="1">
      <c r="A3877" s="1783" t="s">
        <v>2836</v>
      </c>
      <c r="B3877" s="1784"/>
      <c r="C3877" s="1784"/>
      <c r="D3877" s="1784"/>
      <c r="E3877" s="1784"/>
      <c r="F3877" s="1784"/>
      <c r="G3877" s="1784"/>
      <c r="H3877" s="1784"/>
      <c r="I3877" s="1784"/>
      <c r="J3877" s="1784"/>
      <c r="K3877" s="1784"/>
      <c r="L3877" s="1784"/>
      <c r="M3877" s="1784"/>
      <c r="N3877" s="1784"/>
      <c r="O3877" s="1784"/>
      <c r="P3877" s="1784"/>
      <c r="Q3877" s="1784"/>
      <c r="R3877" s="1784"/>
      <c r="S3877" s="1784"/>
      <c r="T3877" s="1784"/>
      <c r="U3877" s="1784"/>
      <c r="V3877" s="1784"/>
      <c r="W3877" s="1784"/>
      <c r="X3877" s="1784"/>
      <c r="Y3877" s="1784"/>
      <c r="Z3877" s="1784"/>
      <c r="AA3877" s="1784"/>
      <c r="AB3877" s="1784"/>
      <c r="AC3877" s="1784"/>
      <c r="AD3877" s="1311"/>
      <c r="AE3877" s="1311"/>
      <c r="AF3877" s="1311"/>
      <c r="AG3877" s="1311"/>
      <c r="AH3877" s="1782"/>
    </row>
    <row r="3878" spans="1:34" ht="23.25" customHeight="1">
      <c r="A3878" s="1785" t="s">
        <v>2837</v>
      </c>
      <c r="B3878" s="1786"/>
      <c r="C3878" s="1786"/>
      <c r="D3878" s="1786"/>
      <c r="E3878" s="1786"/>
      <c r="F3878" s="1786"/>
      <c r="G3878" s="1786"/>
      <c r="H3878" s="1786"/>
      <c r="I3878" s="1786"/>
      <c r="J3878" s="1786"/>
      <c r="K3878" s="1786"/>
      <c r="L3878" s="1786"/>
      <c r="M3878" s="1786"/>
      <c r="N3878" s="1786"/>
      <c r="O3878" s="1786"/>
      <c r="P3878" s="1786"/>
      <c r="Q3878" s="1786"/>
      <c r="R3878" s="1786"/>
      <c r="S3878" s="1786"/>
      <c r="T3878" s="1786"/>
      <c r="U3878" s="1786"/>
      <c r="V3878" s="1786"/>
      <c r="W3878" s="1786"/>
      <c r="X3878" s="1786"/>
      <c r="Y3878" s="1786"/>
      <c r="Z3878" s="1786"/>
      <c r="AA3878" s="1786"/>
      <c r="AB3878" s="1786"/>
      <c r="AC3878" s="1786"/>
      <c r="AD3878" s="1311"/>
      <c r="AE3878" s="1311"/>
      <c r="AF3878" s="1311"/>
      <c r="AG3878" s="1311"/>
      <c r="AH3878" s="1782"/>
    </row>
    <row r="3879" spans="1:34" ht="5.85" customHeight="1">
      <c r="A3879" s="1787" t="s">
        <v>2838</v>
      </c>
      <c r="B3879" s="1788"/>
      <c r="C3879" s="1788"/>
      <c r="D3879" s="1788"/>
      <c r="E3879" s="1788"/>
      <c r="F3879" s="1788"/>
      <c r="G3879" s="1788"/>
      <c r="H3879" s="1788"/>
      <c r="I3879" s="1788"/>
      <c r="J3879" s="1788"/>
      <c r="K3879" s="1788"/>
      <c r="L3879" s="1788"/>
      <c r="M3879" s="1788"/>
      <c r="N3879" s="1788"/>
      <c r="O3879" s="1788"/>
      <c r="P3879" s="1788"/>
      <c r="Q3879" s="1788"/>
      <c r="R3879" s="1788"/>
      <c r="S3879" s="1788"/>
      <c r="T3879" s="1788"/>
      <c r="U3879" s="1788"/>
      <c r="V3879" s="1788"/>
      <c r="W3879" s="1788"/>
      <c r="X3879" s="1788"/>
      <c r="Y3879" s="1788"/>
      <c r="Z3879" s="1788"/>
      <c r="AA3879" s="1788"/>
      <c r="AB3879" s="1788"/>
      <c r="AC3879" s="1788"/>
      <c r="AD3879" s="1311"/>
      <c r="AE3879" s="1311"/>
      <c r="AF3879" s="1311"/>
      <c r="AG3879" s="1311"/>
      <c r="AH3879" s="1782"/>
    </row>
    <row r="3880" spans="1:34" ht="5.85" customHeight="1">
      <c r="A3880" s="1787"/>
      <c r="B3880" s="1788"/>
      <c r="C3880" s="1788"/>
      <c r="D3880" s="1788"/>
      <c r="E3880" s="1788"/>
      <c r="F3880" s="1788"/>
      <c r="G3880" s="1788"/>
      <c r="H3880" s="1788"/>
      <c r="I3880" s="1788"/>
      <c r="J3880" s="1788"/>
      <c r="K3880" s="1788"/>
      <c r="L3880" s="1788"/>
      <c r="M3880" s="1788"/>
      <c r="N3880" s="1788"/>
      <c r="O3880" s="1788"/>
      <c r="P3880" s="1788"/>
      <c r="Q3880" s="1788"/>
      <c r="R3880" s="1788"/>
      <c r="S3880" s="1788"/>
      <c r="T3880" s="1788"/>
      <c r="U3880" s="1788"/>
      <c r="V3880" s="1788"/>
      <c r="W3880" s="1788"/>
      <c r="X3880" s="1788"/>
      <c r="Y3880" s="1788"/>
      <c r="Z3880" s="1788"/>
      <c r="AA3880" s="1788"/>
      <c r="AB3880" s="1788"/>
      <c r="AC3880" s="1788"/>
      <c r="AD3880" s="1782"/>
      <c r="AE3880" s="1309"/>
      <c r="AF3880" s="1309"/>
      <c r="AG3880" s="1309"/>
      <c r="AH3880" s="1782"/>
    </row>
    <row r="3881" spans="1:34" ht="10.9" customHeight="1">
      <c r="A3881" s="1787" t="s">
        <v>2839</v>
      </c>
      <c r="B3881" s="1788"/>
      <c r="C3881" s="1788"/>
      <c r="D3881" s="1788"/>
      <c r="E3881" s="1788"/>
      <c r="F3881" s="1788"/>
      <c r="G3881" s="1788"/>
      <c r="H3881" s="1788"/>
      <c r="I3881" s="1788"/>
      <c r="J3881" s="1788"/>
      <c r="K3881" s="1788"/>
      <c r="L3881" s="1788"/>
      <c r="M3881" s="1788"/>
      <c r="N3881" s="1788"/>
      <c r="O3881" s="1788"/>
      <c r="P3881" s="1788"/>
      <c r="Q3881" s="1788"/>
      <c r="R3881" s="1788"/>
      <c r="S3881" s="1788"/>
      <c r="T3881" s="1788"/>
      <c r="U3881" s="1788"/>
      <c r="V3881" s="1788"/>
      <c r="W3881" s="1788"/>
      <c r="X3881" s="1788"/>
      <c r="Y3881" s="1788"/>
      <c r="Z3881" s="1788"/>
      <c r="AA3881" s="1788"/>
      <c r="AB3881" s="1788"/>
      <c r="AC3881" s="1788"/>
      <c r="AD3881" s="1818" t="s">
        <v>2840</v>
      </c>
      <c r="AE3881" s="1818"/>
      <c r="AF3881" s="1206">
        <v>21.23</v>
      </c>
      <c r="AG3881" s="1207" t="s">
        <v>5</v>
      </c>
      <c r="AH3881" s="1800"/>
    </row>
    <row r="3882" spans="1:34" ht="11.65" customHeight="1">
      <c r="A3882" s="1819" t="s">
        <v>2841</v>
      </c>
      <c r="B3882" s="1820"/>
      <c r="C3882" s="1820"/>
      <c r="D3882" s="1820"/>
      <c r="E3882" s="1820"/>
      <c r="F3882" s="1820"/>
      <c r="G3882" s="1820"/>
      <c r="H3882" s="1820"/>
      <c r="I3882" s="1820"/>
      <c r="J3882" s="1820"/>
      <c r="K3882" s="1820"/>
      <c r="L3882" s="1820"/>
      <c r="M3882" s="1820"/>
      <c r="N3882" s="1820"/>
      <c r="O3882" s="1820"/>
      <c r="P3882" s="1820"/>
      <c r="Q3882" s="1820"/>
      <c r="R3882" s="1820"/>
      <c r="S3882" s="1820"/>
      <c r="T3882" s="1820"/>
      <c r="U3882" s="1820"/>
      <c r="V3882" s="1820"/>
      <c r="W3882" s="1820"/>
      <c r="X3882" s="1820"/>
      <c r="Y3882" s="1820"/>
      <c r="Z3882" s="1820"/>
      <c r="AA3882" s="1820"/>
      <c r="AB3882" s="1820"/>
      <c r="AC3882" s="1820"/>
      <c r="AD3882" s="1821" t="s">
        <v>2842</v>
      </c>
      <c r="AE3882" s="1821"/>
      <c r="AF3882" s="1210">
        <v>15</v>
      </c>
      <c r="AG3882" s="1211" t="s">
        <v>5</v>
      </c>
      <c r="AH3882" s="1800"/>
    </row>
    <row r="3883" spans="1:34" ht="17.45" customHeight="1">
      <c r="A3883" s="1822" t="s">
        <v>2843</v>
      </c>
      <c r="B3883" s="1802"/>
      <c r="C3883" s="1802"/>
      <c r="D3883" s="1778"/>
      <c r="E3883" s="1823" t="s">
        <v>2775</v>
      </c>
      <c r="F3883" s="1823"/>
      <c r="G3883" s="1823"/>
      <c r="H3883" s="1823"/>
      <c r="I3883" s="1823"/>
      <c r="J3883" s="1823"/>
      <c r="K3883" s="1823"/>
      <c r="L3883" s="1823"/>
      <c r="M3883" s="1823"/>
      <c r="N3883" s="1823"/>
      <c r="O3883" s="1823"/>
      <c r="P3883" s="1823"/>
      <c r="Q3883" s="1823"/>
      <c r="R3883" s="1823"/>
      <c r="S3883" s="1823"/>
      <c r="T3883" s="1823"/>
      <c r="U3883" s="1823"/>
      <c r="V3883" s="1823"/>
      <c r="W3883" s="1823"/>
      <c r="X3883" s="1823"/>
      <c r="Y3883" s="1823"/>
      <c r="Z3883" s="1823"/>
      <c r="AA3883" s="1823"/>
      <c r="AB3883" s="1823"/>
      <c r="AC3883" s="1823"/>
      <c r="AD3883" s="1823"/>
      <c r="AE3883" s="1823"/>
      <c r="AF3883" s="1823"/>
      <c r="AG3883" s="1823"/>
      <c r="AH3883" s="1779"/>
    </row>
    <row r="3884" spans="1:34" ht="16.7" customHeight="1">
      <c r="A3884" s="1824" t="s">
        <v>2844</v>
      </c>
      <c r="B3884" s="1816"/>
      <c r="C3884" s="1816"/>
      <c r="D3884" s="1309"/>
      <c r="E3884" s="1815" t="s">
        <v>362</v>
      </c>
      <c r="F3884" s="1815"/>
      <c r="G3884" s="1111"/>
      <c r="H3884" s="1796" t="s">
        <v>2845</v>
      </c>
      <c r="I3884" s="1796"/>
      <c r="J3884" s="1796" t="s">
        <v>116</v>
      </c>
      <c r="K3884" s="1796"/>
      <c r="L3884" s="1309"/>
      <c r="M3884" s="1309"/>
      <c r="N3884" s="1816" t="s">
        <v>2846</v>
      </c>
      <c r="O3884" s="1816"/>
      <c r="P3884" s="1816"/>
      <c r="Q3884" s="1816"/>
      <c r="R3884" s="1817">
        <v>1</v>
      </c>
      <c r="S3884" s="1817"/>
      <c r="T3884" s="1817"/>
      <c r="U3884" s="1817"/>
      <c r="V3884" s="1309"/>
      <c r="W3884" s="1309"/>
      <c r="X3884" s="1309"/>
      <c r="Y3884" s="1796" t="s">
        <v>2847</v>
      </c>
      <c r="Z3884" s="1796"/>
      <c r="AA3884" s="1796"/>
      <c r="AB3884" s="1796"/>
      <c r="AC3884" s="1796"/>
      <c r="AD3884" s="1796"/>
      <c r="AE3884" s="1796"/>
      <c r="AF3884" s="1797" t="s">
        <v>2848</v>
      </c>
      <c r="AG3884" s="1797"/>
      <c r="AH3884" s="1782"/>
    </row>
    <row r="3885" spans="1:34" ht="5.85" customHeight="1">
      <c r="A3885" s="1798"/>
      <c r="B3885" s="1799"/>
      <c r="C3885" s="1799"/>
      <c r="D3885" s="1799"/>
      <c r="E3885" s="1799"/>
      <c r="F3885" s="1799"/>
      <c r="G3885" s="1799"/>
      <c r="H3885" s="1799"/>
      <c r="I3885" s="1799"/>
      <c r="J3885" s="1799"/>
      <c r="K3885" s="1799"/>
      <c r="L3885" s="1799"/>
      <c r="M3885" s="1799"/>
      <c r="N3885" s="1799"/>
      <c r="O3885" s="1799"/>
      <c r="P3885" s="1799"/>
      <c r="Q3885" s="1799"/>
      <c r="R3885" s="1799"/>
      <c r="S3885" s="1799"/>
      <c r="T3885" s="1799"/>
      <c r="U3885" s="1799"/>
      <c r="V3885" s="1799"/>
      <c r="W3885" s="1799"/>
      <c r="X3885" s="1799"/>
      <c r="Y3885" s="1799"/>
      <c r="Z3885" s="1799"/>
      <c r="AA3885" s="1799"/>
      <c r="AB3885" s="1799"/>
      <c r="AC3885" s="1799"/>
      <c r="AD3885" s="1799"/>
      <c r="AE3885" s="1799"/>
      <c r="AF3885" s="1799"/>
      <c r="AG3885" s="1799"/>
      <c r="AH3885" s="1800"/>
    </row>
    <row r="3886" spans="1:34" ht="17.45" customHeight="1">
      <c r="A3886" s="1801" t="s">
        <v>2849</v>
      </c>
      <c r="B3886" s="1802"/>
      <c r="C3886" s="1802"/>
      <c r="D3886" s="1802"/>
      <c r="E3886" s="1802"/>
      <c r="F3886" s="1802"/>
      <c r="G3886" s="1802"/>
      <c r="H3886" s="1802"/>
      <c r="I3886" s="1802"/>
      <c r="J3886" s="1803"/>
      <c r="K3886" s="1789" t="s">
        <v>2850</v>
      </c>
      <c r="L3886" s="1807"/>
      <c r="M3886" s="1789" t="s">
        <v>2851</v>
      </c>
      <c r="N3886" s="1790"/>
      <c r="O3886" s="1790"/>
      <c r="P3886" s="1790"/>
      <c r="Q3886" s="1790"/>
      <c r="R3886" s="1790"/>
      <c r="S3886" s="1790"/>
      <c r="T3886" s="1791"/>
      <c r="U3886" s="1789" t="s">
        <v>2852</v>
      </c>
      <c r="V3886" s="1790"/>
      <c r="W3886" s="1790"/>
      <c r="X3886" s="1790"/>
      <c r="Y3886" s="1790"/>
      <c r="Z3886" s="1790"/>
      <c r="AA3886" s="1790"/>
      <c r="AB3886" s="1790"/>
      <c r="AC3886" s="1790"/>
      <c r="AD3886" s="1791"/>
      <c r="AE3886" s="1810" t="s">
        <v>2853</v>
      </c>
      <c r="AF3886" s="1811"/>
      <c r="AG3886" s="1811"/>
      <c r="AH3886" s="1814"/>
    </row>
    <row r="3887" spans="1:34" ht="16.7" customHeight="1">
      <c r="A3887" s="1804"/>
      <c r="B3887" s="1805"/>
      <c r="C3887" s="1805"/>
      <c r="D3887" s="1805"/>
      <c r="E3887" s="1805"/>
      <c r="F3887" s="1805"/>
      <c r="G3887" s="1805"/>
      <c r="H3887" s="1805"/>
      <c r="I3887" s="1805"/>
      <c r="J3887" s="1806"/>
      <c r="K3887" s="1808"/>
      <c r="L3887" s="1809"/>
      <c r="M3887" s="1789" t="s">
        <v>2854</v>
      </c>
      <c r="N3887" s="1790"/>
      <c r="O3887" s="1790"/>
      <c r="P3887" s="1791"/>
      <c r="Q3887" s="1789" t="s">
        <v>2855</v>
      </c>
      <c r="R3887" s="1790"/>
      <c r="S3887" s="1790"/>
      <c r="T3887" s="1791"/>
      <c r="U3887" s="1789" t="s">
        <v>2854</v>
      </c>
      <c r="V3887" s="1790"/>
      <c r="W3887" s="1790"/>
      <c r="X3887" s="1790"/>
      <c r="Y3887" s="1790"/>
      <c r="Z3887" s="1791"/>
      <c r="AA3887" s="1789" t="s">
        <v>2855</v>
      </c>
      <c r="AB3887" s="1790"/>
      <c r="AC3887" s="1790"/>
      <c r="AD3887" s="1791"/>
      <c r="AE3887" s="1812"/>
      <c r="AF3887" s="1813"/>
      <c r="AG3887" s="1813"/>
      <c r="AH3887" s="1800"/>
    </row>
    <row r="3888" spans="1:34" ht="17.45" customHeight="1">
      <c r="A3888" s="1792"/>
      <c r="B3888" s="1793"/>
      <c r="C3888" s="1793"/>
      <c r="D3888" s="1793"/>
      <c r="E3888" s="1793"/>
      <c r="F3888" s="1793"/>
      <c r="G3888" s="1793"/>
      <c r="H3888" s="1793"/>
      <c r="I3888" s="1793"/>
      <c r="J3888" s="1793"/>
      <c r="K3888" s="1794" t="s">
        <v>2856</v>
      </c>
      <c r="L3888" s="1794"/>
      <c r="M3888" s="1794"/>
      <c r="N3888" s="1794"/>
      <c r="O3888" s="1794"/>
      <c r="P3888" s="1794"/>
      <c r="Q3888" s="1794"/>
      <c r="R3888" s="1794"/>
      <c r="S3888" s="1794"/>
      <c r="T3888" s="1794"/>
      <c r="U3888" s="1794"/>
      <c r="V3888" s="1794"/>
      <c r="W3888" s="1794"/>
      <c r="X3888" s="1794"/>
      <c r="Y3888" s="1794"/>
      <c r="Z3888" s="1794"/>
      <c r="AA3888" s="1795">
        <v>0</v>
      </c>
      <c r="AB3888" s="1795"/>
      <c r="AC3888" s="1795"/>
      <c r="AD3888" s="1795"/>
      <c r="AE3888" s="1795"/>
      <c r="AF3888" s="1795"/>
      <c r="AG3888" s="1795"/>
      <c r="AH3888" s="1213"/>
    </row>
    <row r="3889" spans="1:34" ht="17.45" customHeight="1">
      <c r="A3889" s="1801" t="s">
        <v>2857</v>
      </c>
      <c r="B3889" s="1825"/>
      <c r="C3889" s="1825"/>
      <c r="D3889" s="1825"/>
      <c r="E3889" s="1825"/>
      <c r="F3889" s="1825"/>
      <c r="G3889" s="1825"/>
      <c r="H3889" s="1825"/>
      <c r="I3889" s="1825"/>
      <c r="J3889" s="1825"/>
      <c r="K3889" s="1825"/>
      <c r="L3889" s="1825"/>
      <c r="M3889" s="1825"/>
      <c r="N3889" s="1826"/>
      <c r="O3889" s="1789" t="s">
        <v>2858</v>
      </c>
      <c r="P3889" s="1790"/>
      <c r="Q3889" s="1790"/>
      <c r="R3889" s="1790"/>
      <c r="S3889" s="1791"/>
      <c r="T3889" s="1827" t="s">
        <v>2850</v>
      </c>
      <c r="U3889" s="1790"/>
      <c r="V3889" s="1790"/>
      <c r="W3889" s="1213"/>
      <c r="X3889" s="1789" t="s">
        <v>2859</v>
      </c>
      <c r="Y3889" s="1790"/>
      <c r="Z3889" s="1790"/>
      <c r="AA3889" s="1790"/>
      <c r="AB3889" s="1790"/>
      <c r="AC3889" s="1790"/>
      <c r="AD3889" s="1791"/>
      <c r="AE3889" s="1810" t="s">
        <v>2853</v>
      </c>
      <c r="AF3889" s="1828"/>
      <c r="AG3889" s="1828"/>
      <c r="AH3889" s="1213"/>
    </row>
    <row r="3890" spans="1:34" ht="16.7" customHeight="1">
      <c r="A3890" s="1215"/>
      <c r="B3890" s="1216" t="s">
        <v>1019</v>
      </c>
      <c r="C3890" s="1829" t="s">
        <v>1020</v>
      </c>
      <c r="D3890" s="1830"/>
      <c r="E3890" s="1830"/>
      <c r="F3890" s="1830"/>
      <c r="G3890" s="1830"/>
      <c r="H3890" s="1830"/>
      <c r="I3890" s="1830"/>
      <c r="J3890" s="1830"/>
      <c r="K3890" s="1830"/>
      <c r="L3890" s="1830"/>
      <c r="M3890" s="1830"/>
      <c r="N3890" s="1829"/>
      <c r="O3890" s="1831">
        <v>0</v>
      </c>
      <c r="P3890" s="1832"/>
      <c r="Q3890" s="1832"/>
      <c r="R3890" s="1832"/>
      <c r="S3890" s="1833"/>
      <c r="T3890" s="1858">
        <v>0.3</v>
      </c>
      <c r="U3890" s="1832"/>
      <c r="V3890" s="1832"/>
      <c r="W3890" s="1217"/>
      <c r="X3890" s="1859">
        <v>32.186100000000003</v>
      </c>
      <c r="Y3890" s="1860"/>
      <c r="Z3890" s="1860"/>
      <c r="AA3890" s="1860"/>
      <c r="AB3890" s="1860"/>
      <c r="AC3890" s="1860"/>
      <c r="AD3890" s="1861"/>
      <c r="AE3890" s="1839">
        <v>9.6557999999999993</v>
      </c>
      <c r="AF3890" s="1795"/>
      <c r="AG3890" s="1795"/>
      <c r="AH3890" s="1217"/>
    </row>
    <row r="3891" spans="1:34" ht="17.45" customHeight="1">
      <c r="A3891" s="1792"/>
      <c r="B3891" s="1778"/>
      <c r="C3891" s="1778"/>
      <c r="D3891" s="1778"/>
      <c r="E3891" s="1778"/>
      <c r="F3891" s="1778"/>
      <c r="G3891" s="1778"/>
      <c r="H3891" s="1778"/>
      <c r="I3891" s="1846" t="s">
        <v>2860</v>
      </c>
      <c r="J3891" s="1846"/>
      <c r="K3891" s="1846"/>
      <c r="L3891" s="1846"/>
      <c r="M3891" s="1846"/>
      <c r="N3891" s="1846"/>
      <c r="O3891" s="1846"/>
      <c r="P3891" s="1846"/>
      <c r="Q3891" s="1846"/>
      <c r="R3891" s="1846"/>
      <c r="S3891" s="1846"/>
      <c r="T3891" s="1846"/>
      <c r="U3891" s="1846"/>
      <c r="V3891" s="1846"/>
      <c r="W3891" s="1846"/>
      <c r="X3891" s="1846"/>
      <c r="Y3891" s="1846"/>
      <c r="Z3891" s="1793"/>
      <c r="AA3891" s="1847">
        <v>9.6557999999999993</v>
      </c>
      <c r="AB3891" s="1847"/>
      <c r="AC3891" s="1847"/>
      <c r="AD3891" s="1847"/>
      <c r="AE3891" s="1847"/>
      <c r="AF3891" s="1847"/>
      <c r="AG3891" s="1847"/>
      <c r="AH3891" s="1814"/>
    </row>
    <row r="3892" spans="1:34" ht="17.45" customHeight="1">
      <c r="A3892" s="1844"/>
      <c r="B3892" s="1309"/>
      <c r="C3892" s="1309"/>
      <c r="D3892" s="1309"/>
      <c r="E3892" s="1309"/>
      <c r="F3892" s="1309"/>
      <c r="G3892" s="1309"/>
      <c r="H3892" s="1309"/>
      <c r="I3892" s="1840" t="s">
        <v>2861</v>
      </c>
      <c r="J3892" s="1840"/>
      <c r="K3892" s="1840"/>
      <c r="L3892" s="1840"/>
      <c r="M3892" s="1840"/>
      <c r="N3892" s="1840"/>
      <c r="O3892" s="1840"/>
      <c r="P3892" s="1840"/>
      <c r="Q3892" s="1840"/>
      <c r="R3892" s="1840"/>
      <c r="S3892" s="1840"/>
      <c r="T3892" s="1840"/>
      <c r="U3892" s="1840"/>
      <c r="V3892" s="1840"/>
      <c r="W3892" s="1840"/>
      <c r="X3892" s="1840"/>
      <c r="Y3892" s="1840"/>
      <c r="Z3892" s="1309"/>
      <c r="AA3892" s="1841">
        <v>9.6557999999999993</v>
      </c>
      <c r="AB3892" s="1841"/>
      <c r="AC3892" s="1841"/>
      <c r="AD3892" s="1841"/>
      <c r="AE3892" s="1841"/>
      <c r="AF3892" s="1841"/>
      <c r="AG3892" s="1841"/>
      <c r="AH3892" s="1782"/>
    </row>
    <row r="3893" spans="1:34" ht="16.7" customHeight="1">
      <c r="A3893" s="1844"/>
      <c r="B3893" s="1309"/>
      <c r="C3893" s="1309"/>
      <c r="D3893" s="1309"/>
      <c r="E3893" s="1309"/>
      <c r="F3893" s="1309"/>
      <c r="G3893" s="1309"/>
      <c r="H3893" s="1309"/>
      <c r="I3893" s="1840" t="s">
        <v>2862</v>
      </c>
      <c r="J3893" s="1840"/>
      <c r="K3893" s="1840"/>
      <c r="L3893" s="1840"/>
      <c r="M3893" s="1840"/>
      <c r="N3893" s="1840"/>
      <c r="O3893" s="1840"/>
      <c r="P3893" s="1840"/>
      <c r="Q3893" s="1840"/>
      <c r="R3893" s="1840"/>
      <c r="S3893" s="1840"/>
      <c r="T3893" s="1840"/>
      <c r="U3893" s="1840"/>
      <c r="V3893" s="1840"/>
      <c r="W3893" s="1840"/>
      <c r="X3893" s="1840"/>
      <c r="Y3893" s="1840"/>
      <c r="Z3893" s="1309"/>
      <c r="AA3893" s="1841">
        <v>9.6557999999999993</v>
      </c>
      <c r="AB3893" s="1841"/>
      <c r="AC3893" s="1841"/>
      <c r="AD3893" s="1841"/>
      <c r="AE3893" s="1841"/>
      <c r="AF3893" s="1841"/>
      <c r="AG3893" s="1841"/>
      <c r="AH3893" s="1782"/>
    </row>
    <row r="3894" spans="1:34" ht="17.45" customHeight="1">
      <c r="A3894" s="1844"/>
      <c r="B3894" s="1309"/>
      <c r="C3894" s="1309"/>
      <c r="D3894" s="1309"/>
      <c r="E3894" s="1309"/>
      <c r="F3894" s="1309"/>
      <c r="G3894" s="1309"/>
      <c r="H3894" s="1309"/>
      <c r="I3894" s="1840" t="s">
        <v>2863</v>
      </c>
      <c r="J3894" s="1840"/>
      <c r="K3894" s="1840"/>
      <c r="L3894" s="1840"/>
      <c r="M3894" s="1840"/>
      <c r="N3894" s="1840"/>
      <c r="O3894" s="1840"/>
      <c r="P3894" s="1840"/>
      <c r="Q3894" s="1840"/>
      <c r="R3894" s="1840"/>
      <c r="S3894" s="1840"/>
      <c r="T3894" s="1840"/>
      <c r="U3894" s="1840"/>
      <c r="V3894" s="1840"/>
      <c r="W3894" s="1840"/>
      <c r="X3894" s="1840"/>
      <c r="Y3894" s="1840"/>
      <c r="Z3894" s="1309"/>
      <c r="AA3894" s="1841">
        <v>0</v>
      </c>
      <c r="AB3894" s="1841"/>
      <c r="AC3894" s="1841"/>
      <c r="AD3894" s="1841"/>
      <c r="AE3894" s="1841"/>
      <c r="AF3894" s="1841"/>
      <c r="AG3894" s="1841"/>
      <c r="AH3894" s="1782"/>
    </row>
    <row r="3895" spans="1:34" ht="16.7" customHeight="1">
      <c r="A3895" s="1845"/>
      <c r="B3895" s="1799"/>
      <c r="C3895" s="1799"/>
      <c r="D3895" s="1799"/>
      <c r="E3895" s="1799"/>
      <c r="F3895" s="1799"/>
      <c r="G3895" s="1799"/>
      <c r="H3895" s="1799"/>
      <c r="I3895" s="1842" t="s">
        <v>2864</v>
      </c>
      <c r="J3895" s="1842"/>
      <c r="K3895" s="1842"/>
      <c r="L3895" s="1842"/>
      <c r="M3895" s="1842"/>
      <c r="N3895" s="1842"/>
      <c r="O3895" s="1842"/>
      <c r="P3895" s="1842"/>
      <c r="Q3895" s="1842"/>
      <c r="R3895" s="1842"/>
      <c r="S3895" s="1842"/>
      <c r="T3895" s="1842"/>
      <c r="U3895" s="1842"/>
      <c r="V3895" s="1842"/>
      <c r="W3895" s="1842"/>
      <c r="X3895" s="1842"/>
      <c r="Y3895" s="1842"/>
      <c r="Z3895" s="1799"/>
      <c r="AA3895" s="1843">
        <v>0</v>
      </c>
      <c r="AB3895" s="1843"/>
      <c r="AC3895" s="1843"/>
      <c r="AD3895" s="1843"/>
      <c r="AE3895" s="1843"/>
      <c r="AF3895" s="1843"/>
      <c r="AG3895" s="1843"/>
      <c r="AH3895" s="1800"/>
    </row>
    <row r="3896" spans="1:34" ht="17.45" customHeight="1">
      <c r="A3896" s="1801" t="s">
        <v>2865</v>
      </c>
      <c r="B3896" s="1825"/>
      <c r="C3896" s="1825"/>
      <c r="D3896" s="1825"/>
      <c r="E3896" s="1825"/>
      <c r="F3896" s="1825"/>
      <c r="G3896" s="1825"/>
      <c r="H3896" s="1825"/>
      <c r="I3896" s="1825"/>
      <c r="J3896" s="1825"/>
      <c r="K3896" s="1825"/>
      <c r="L3896" s="1825"/>
      <c r="M3896" s="1825"/>
      <c r="N3896" s="1826"/>
      <c r="O3896" s="1789" t="s">
        <v>2850</v>
      </c>
      <c r="P3896" s="1790"/>
      <c r="Q3896" s="1790"/>
      <c r="R3896" s="1790"/>
      <c r="S3896" s="1791"/>
      <c r="T3896" s="1827" t="s">
        <v>754</v>
      </c>
      <c r="U3896" s="1790"/>
      <c r="V3896" s="1790"/>
      <c r="W3896" s="1213"/>
      <c r="X3896" s="1789" t="s">
        <v>2866</v>
      </c>
      <c r="Y3896" s="1790"/>
      <c r="Z3896" s="1790"/>
      <c r="AA3896" s="1790"/>
      <c r="AB3896" s="1790"/>
      <c r="AC3896" s="1790"/>
      <c r="AD3896" s="1791"/>
      <c r="AE3896" s="1810" t="s">
        <v>2867</v>
      </c>
      <c r="AF3896" s="1828"/>
      <c r="AG3896" s="1828"/>
      <c r="AH3896" s="1213"/>
    </row>
    <row r="3897" spans="1:34" ht="17.45" customHeight="1">
      <c r="A3897" s="1215"/>
      <c r="B3897" s="1216" t="s">
        <v>3385</v>
      </c>
      <c r="C3897" s="1829" t="s">
        <v>3386</v>
      </c>
      <c r="D3897" s="1830"/>
      <c r="E3897" s="1830"/>
      <c r="F3897" s="1830"/>
      <c r="G3897" s="1830"/>
      <c r="H3897" s="1830"/>
      <c r="I3897" s="1830"/>
      <c r="J3897" s="1830"/>
      <c r="K3897" s="1830"/>
      <c r="L3897" s="1830"/>
      <c r="M3897" s="1830"/>
      <c r="N3897" s="1829"/>
      <c r="O3897" s="1831">
        <v>3.3333000000000002E-2</v>
      </c>
      <c r="P3897" s="1832"/>
      <c r="Q3897" s="1832"/>
      <c r="R3897" s="1832"/>
      <c r="S3897" s="1833"/>
      <c r="T3897" s="1834" t="s">
        <v>495</v>
      </c>
      <c r="U3897" s="1835"/>
      <c r="V3897" s="1835"/>
      <c r="W3897" s="1217"/>
      <c r="X3897" s="1836">
        <v>103.37</v>
      </c>
      <c r="Y3897" s="1837"/>
      <c r="Z3897" s="1837"/>
      <c r="AA3897" s="1837"/>
      <c r="AB3897" s="1837"/>
      <c r="AC3897" s="1837"/>
      <c r="AD3897" s="1838"/>
      <c r="AE3897" s="1839">
        <v>3.4456000000000002</v>
      </c>
      <c r="AF3897" s="1795"/>
      <c r="AG3897" s="1795"/>
      <c r="AH3897" s="1217"/>
    </row>
    <row r="3898" spans="1:34" ht="16.7" customHeight="1">
      <c r="A3898" s="1792"/>
      <c r="B3898" s="1793"/>
      <c r="C3898" s="1793"/>
      <c r="D3898" s="1793"/>
      <c r="E3898" s="1793"/>
      <c r="F3898" s="1793"/>
      <c r="G3898" s="1793"/>
      <c r="H3898" s="1793"/>
      <c r="I3898" s="1794" t="s">
        <v>2869</v>
      </c>
      <c r="J3898" s="1794"/>
      <c r="K3898" s="1794"/>
      <c r="L3898" s="1794"/>
      <c r="M3898" s="1794"/>
      <c r="N3898" s="1794"/>
      <c r="O3898" s="1794"/>
      <c r="P3898" s="1794"/>
      <c r="Q3898" s="1794"/>
      <c r="R3898" s="1794"/>
      <c r="S3898" s="1794"/>
      <c r="T3898" s="1794"/>
      <c r="U3898" s="1794"/>
      <c r="V3898" s="1794"/>
      <c r="W3898" s="1794"/>
      <c r="X3898" s="1794"/>
      <c r="Y3898" s="1794"/>
      <c r="Z3898" s="1214"/>
      <c r="AA3898" s="1795">
        <v>3.4456000000000002</v>
      </c>
      <c r="AB3898" s="1795"/>
      <c r="AC3898" s="1795"/>
      <c r="AD3898" s="1795"/>
      <c r="AE3898" s="1795"/>
      <c r="AF3898" s="1795"/>
      <c r="AG3898" s="1795"/>
      <c r="AH3898" s="1213"/>
    </row>
    <row r="3899" spans="1:34" ht="17.45" customHeight="1">
      <c r="A3899" s="1801" t="s">
        <v>2870</v>
      </c>
      <c r="B3899" s="1825"/>
      <c r="C3899" s="1825"/>
      <c r="D3899" s="1825"/>
      <c r="E3899" s="1825"/>
      <c r="F3899" s="1825"/>
      <c r="G3899" s="1825"/>
      <c r="H3899" s="1825"/>
      <c r="I3899" s="1825"/>
      <c r="J3899" s="1825"/>
      <c r="K3899" s="1825"/>
      <c r="L3899" s="1825"/>
      <c r="M3899" s="1825"/>
      <c r="N3899" s="1826"/>
      <c r="O3899" s="1789" t="s">
        <v>2850</v>
      </c>
      <c r="P3899" s="1790"/>
      <c r="Q3899" s="1790"/>
      <c r="R3899" s="1790"/>
      <c r="S3899" s="1791"/>
      <c r="T3899" s="1827" t="s">
        <v>754</v>
      </c>
      <c r="U3899" s="1790"/>
      <c r="V3899" s="1790"/>
      <c r="W3899" s="1213"/>
      <c r="X3899" s="1789" t="s">
        <v>2866</v>
      </c>
      <c r="Y3899" s="1790"/>
      <c r="Z3899" s="1790"/>
      <c r="AA3899" s="1790"/>
      <c r="AB3899" s="1790"/>
      <c r="AC3899" s="1790"/>
      <c r="AD3899" s="1791"/>
      <c r="AE3899" s="1810" t="s">
        <v>2867</v>
      </c>
      <c r="AF3899" s="1828"/>
      <c r="AG3899" s="1828"/>
      <c r="AH3899" s="1213"/>
    </row>
    <row r="3900" spans="1:34" ht="17.45" customHeight="1">
      <c r="A3900" s="1792"/>
      <c r="B3900" s="1793"/>
      <c r="C3900" s="1793"/>
      <c r="D3900" s="1793"/>
      <c r="E3900" s="1793"/>
      <c r="F3900" s="1793"/>
      <c r="G3900" s="1793"/>
      <c r="H3900" s="1793"/>
      <c r="I3900" s="1794" t="s">
        <v>2871</v>
      </c>
      <c r="J3900" s="1794"/>
      <c r="K3900" s="1794"/>
      <c r="L3900" s="1794"/>
      <c r="M3900" s="1794"/>
      <c r="N3900" s="1794"/>
      <c r="O3900" s="1794"/>
      <c r="P3900" s="1794"/>
      <c r="Q3900" s="1794"/>
      <c r="R3900" s="1794"/>
      <c r="S3900" s="1794"/>
      <c r="T3900" s="1794"/>
      <c r="U3900" s="1794"/>
      <c r="V3900" s="1794"/>
      <c r="W3900" s="1794"/>
      <c r="X3900" s="1794"/>
      <c r="Y3900" s="1794"/>
      <c r="Z3900" s="1214"/>
      <c r="AA3900" s="1795">
        <v>0</v>
      </c>
      <c r="AB3900" s="1795"/>
      <c r="AC3900" s="1795"/>
      <c r="AD3900" s="1795"/>
      <c r="AE3900" s="1795"/>
      <c r="AF3900" s="1795"/>
      <c r="AG3900" s="1795"/>
      <c r="AH3900" s="1213"/>
    </row>
    <row r="3901" spans="1:34" ht="16.7" customHeight="1">
      <c r="A3901" s="1801" t="s">
        <v>2872</v>
      </c>
      <c r="B3901" s="1825"/>
      <c r="C3901" s="1825"/>
      <c r="D3901" s="1825"/>
      <c r="E3901" s="1825"/>
      <c r="F3901" s="1825"/>
      <c r="G3901" s="1825"/>
      <c r="H3901" s="1825"/>
      <c r="I3901" s="1825"/>
      <c r="J3901" s="1825"/>
      <c r="K3901" s="1825"/>
      <c r="L3901" s="1825"/>
      <c r="M3901" s="1825"/>
      <c r="N3901" s="1826"/>
      <c r="O3901" s="1789" t="s">
        <v>2850</v>
      </c>
      <c r="P3901" s="1790"/>
      <c r="Q3901" s="1790"/>
      <c r="R3901" s="1790"/>
      <c r="S3901" s="1791"/>
      <c r="T3901" s="1827" t="s">
        <v>754</v>
      </c>
      <c r="U3901" s="1790"/>
      <c r="V3901" s="1790"/>
      <c r="W3901" s="1213"/>
      <c r="X3901" s="1789" t="s">
        <v>2866</v>
      </c>
      <c r="Y3901" s="1790"/>
      <c r="Z3901" s="1790"/>
      <c r="AA3901" s="1790"/>
      <c r="AB3901" s="1790"/>
      <c r="AC3901" s="1790"/>
      <c r="AD3901" s="1791"/>
      <c r="AE3901" s="1810" t="s">
        <v>2867</v>
      </c>
      <c r="AF3901" s="1828"/>
      <c r="AG3901" s="1828"/>
      <c r="AH3901" s="1213"/>
    </row>
    <row r="3902" spans="1:34" ht="17.45" customHeight="1">
      <c r="A3902" s="1792"/>
      <c r="B3902" s="1793"/>
      <c r="C3902" s="1793"/>
      <c r="D3902" s="1793"/>
      <c r="E3902" s="1793"/>
      <c r="F3902" s="1793"/>
      <c r="G3902" s="1793"/>
      <c r="H3902" s="1793"/>
      <c r="I3902" s="1793"/>
      <c r="J3902" s="1793"/>
      <c r="K3902" s="1794" t="s">
        <v>2873</v>
      </c>
      <c r="L3902" s="1794"/>
      <c r="M3902" s="1794"/>
      <c r="N3902" s="1794"/>
      <c r="O3902" s="1794"/>
      <c r="P3902" s="1794"/>
      <c r="Q3902" s="1794"/>
      <c r="R3902" s="1794"/>
      <c r="S3902" s="1794"/>
      <c r="T3902" s="1794"/>
      <c r="U3902" s="1794"/>
      <c r="V3902" s="1794"/>
      <c r="W3902" s="1794"/>
      <c r="X3902" s="1794"/>
      <c r="Y3902" s="1794"/>
      <c r="Z3902" s="1794"/>
      <c r="AA3902" s="1794"/>
      <c r="AB3902" s="1214"/>
      <c r="AC3902" s="1795">
        <v>0</v>
      </c>
      <c r="AD3902" s="1795"/>
      <c r="AE3902" s="1795"/>
      <c r="AF3902" s="1795"/>
      <c r="AG3902" s="1795"/>
      <c r="AH3902" s="1213"/>
    </row>
    <row r="3903" spans="1:34" ht="16.7" customHeight="1">
      <c r="A3903" s="1801" t="s">
        <v>2874</v>
      </c>
      <c r="B3903" s="1825"/>
      <c r="C3903" s="1825"/>
      <c r="D3903" s="1825"/>
      <c r="E3903" s="1825"/>
      <c r="F3903" s="1825"/>
      <c r="G3903" s="1825"/>
      <c r="H3903" s="1825"/>
      <c r="I3903" s="1825"/>
      <c r="J3903" s="1826"/>
      <c r="K3903" s="1789" t="s">
        <v>2850</v>
      </c>
      <c r="L3903" s="1791"/>
      <c r="M3903" s="1855" t="s">
        <v>2875</v>
      </c>
      <c r="N3903" s="1856"/>
      <c r="O3903" s="1857"/>
      <c r="P3903" s="1855" t="s">
        <v>2876</v>
      </c>
      <c r="Q3903" s="1856"/>
      <c r="R3903" s="1857"/>
      <c r="S3903" s="1855" t="s">
        <v>2877</v>
      </c>
      <c r="T3903" s="1857"/>
      <c r="U3903" s="1789" t="s">
        <v>2878</v>
      </c>
      <c r="V3903" s="1790"/>
      <c r="W3903" s="1791"/>
      <c r="X3903" s="1789" t="s">
        <v>2879</v>
      </c>
      <c r="Y3903" s="1790"/>
      <c r="Z3903" s="1790"/>
      <c r="AA3903" s="1790"/>
      <c r="AB3903" s="1791"/>
      <c r="AC3903" s="1789" t="s">
        <v>2880</v>
      </c>
      <c r="AD3903" s="1791"/>
      <c r="AE3903" s="1810" t="s">
        <v>2867</v>
      </c>
      <c r="AF3903" s="1828"/>
      <c r="AG3903" s="1828"/>
      <c r="AH3903" s="1213"/>
    </row>
    <row r="3904" spans="1:34" ht="17.45" customHeight="1">
      <c r="A3904" s="1853"/>
      <c r="B3904" s="1778"/>
      <c r="C3904" s="1778"/>
      <c r="D3904" s="1778"/>
      <c r="E3904" s="1778"/>
      <c r="F3904" s="1778"/>
      <c r="G3904" s="1778"/>
      <c r="H3904" s="1778"/>
      <c r="I3904" s="1846" t="s">
        <v>2881</v>
      </c>
      <c r="J3904" s="1846"/>
      <c r="K3904" s="1846"/>
      <c r="L3904" s="1846"/>
      <c r="M3904" s="1846"/>
      <c r="N3904" s="1846"/>
      <c r="O3904" s="1846"/>
      <c r="P3904" s="1846"/>
      <c r="Q3904" s="1846"/>
      <c r="R3904" s="1846"/>
      <c r="S3904" s="1846"/>
      <c r="T3904" s="1846"/>
      <c r="U3904" s="1846"/>
      <c r="V3904" s="1846"/>
      <c r="W3904" s="1846"/>
      <c r="X3904" s="1846"/>
      <c r="Y3904" s="1846"/>
      <c r="Z3904" s="1203"/>
      <c r="AA3904" s="1847">
        <v>0</v>
      </c>
      <c r="AB3904" s="1847"/>
      <c r="AC3904" s="1847"/>
      <c r="AD3904" s="1847"/>
      <c r="AE3904" s="1847"/>
      <c r="AF3904" s="1847"/>
      <c r="AG3904" s="1847"/>
      <c r="AH3904" s="1204"/>
    </row>
    <row r="3905" spans="1:34" ht="5.85" customHeight="1">
      <c r="A3905" s="1854"/>
      <c r="B3905" s="1309"/>
      <c r="C3905" s="1309"/>
      <c r="D3905" s="1309"/>
      <c r="E3905" s="1309"/>
      <c r="F3905" s="1309"/>
      <c r="G3905" s="1309"/>
      <c r="H3905" s="1309"/>
      <c r="I3905" s="1309"/>
      <c r="J3905" s="1309"/>
      <c r="K3905" s="1309"/>
      <c r="L3905" s="1309"/>
      <c r="M3905" s="1309"/>
      <c r="N3905" s="1309"/>
      <c r="O3905" s="1309"/>
      <c r="P3905" s="1309"/>
      <c r="Q3905" s="1309"/>
      <c r="R3905" s="1309"/>
      <c r="S3905" s="1309"/>
      <c r="T3905" s="1309"/>
      <c r="U3905" s="1309"/>
      <c r="V3905" s="1309"/>
      <c r="W3905" s="1309"/>
      <c r="X3905" s="1309"/>
      <c r="Y3905" s="1309"/>
      <c r="Z3905" s="1309"/>
      <c r="AA3905" s="1309"/>
      <c r="AB3905" s="1309"/>
      <c r="AC3905" s="1309"/>
      <c r="AD3905" s="1309"/>
      <c r="AE3905" s="1309"/>
      <c r="AF3905" s="1309"/>
      <c r="AG3905" s="1309"/>
      <c r="AH3905" s="1782"/>
    </row>
    <row r="3906" spans="1:34" ht="17.45" customHeight="1">
      <c r="A3906" s="1845"/>
      <c r="B3906" s="1799"/>
      <c r="C3906" s="1799"/>
      <c r="D3906" s="1799"/>
      <c r="E3906" s="1799"/>
      <c r="F3906" s="1799"/>
      <c r="G3906" s="1799"/>
      <c r="H3906" s="1799"/>
      <c r="I3906" s="1842" t="s">
        <v>2882</v>
      </c>
      <c r="J3906" s="1842"/>
      <c r="K3906" s="1842"/>
      <c r="L3906" s="1842"/>
      <c r="M3906" s="1842"/>
      <c r="N3906" s="1842"/>
      <c r="O3906" s="1842"/>
      <c r="P3906" s="1842"/>
      <c r="Q3906" s="1842"/>
      <c r="R3906" s="1842"/>
      <c r="S3906" s="1842"/>
      <c r="T3906" s="1842"/>
      <c r="U3906" s="1842"/>
      <c r="V3906" s="1842"/>
      <c r="W3906" s="1842"/>
      <c r="X3906" s="1842"/>
      <c r="Y3906" s="1842"/>
      <c r="Z3906" s="1212"/>
      <c r="AA3906" s="1848">
        <v>13.1</v>
      </c>
      <c r="AB3906" s="1848"/>
      <c r="AC3906" s="1848"/>
      <c r="AD3906" s="1848"/>
      <c r="AE3906" s="1848"/>
      <c r="AF3906" s="1848"/>
      <c r="AG3906" s="1848"/>
      <c r="AH3906" s="1208"/>
    </row>
    <row r="3907" spans="1:34" ht="45.75" customHeight="1">
      <c r="A3907" s="1849" t="s">
        <v>2883</v>
      </c>
      <c r="B3907" s="1850"/>
      <c r="C3907" s="1850"/>
      <c r="D3907" s="1850"/>
      <c r="E3907" s="1851" t="s">
        <v>3395</v>
      </c>
      <c r="F3907" s="1852"/>
      <c r="G3907" s="1852"/>
      <c r="H3907" s="1852"/>
      <c r="I3907" s="1852"/>
      <c r="J3907" s="1852"/>
      <c r="K3907" s="1852"/>
      <c r="L3907" s="1852"/>
      <c r="M3907" s="1852"/>
      <c r="N3907" s="1852"/>
      <c r="O3907" s="1852"/>
      <c r="P3907" s="1852"/>
      <c r="Q3907" s="1852"/>
      <c r="R3907" s="1852"/>
      <c r="S3907" s="1852"/>
      <c r="T3907" s="1852"/>
      <c r="U3907" s="1852"/>
      <c r="V3907" s="1852"/>
      <c r="W3907" s="1852"/>
      <c r="X3907" s="1852"/>
      <c r="Y3907" s="1852"/>
      <c r="Z3907" s="1852"/>
      <c r="AA3907" s="1852"/>
      <c r="AB3907" s="1852"/>
      <c r="AC3907" s="1852"/>
      <c r="AD3907" s="1852"/>
      <c r="AE3907" s="1852"/>
      <c r="AF3907" s="1852"/>
      <c r="AG3907" s="1852"/>
      <c r="AH3907" s="1851"/>
    </row>
    <row r="3908" spans="1:34" ht="133.15" customHeight="1">
      <c r="A3908" s="1218"/>
      <c r="AH3908" s="1219"/>
    </row>
    <row r="3909" spans="1:34" ht="133.15" customHeight="1">
      <c r="A3909" s="1220"/>
      <c r="B3909" s="1221"/>
      <c r="C3909" s="1221"/>
      <c r="D3909" s="1221"/>
      <c r="E3909" s="1221"/>
      <c r="F3909" s="1221"/>
      <c r="G3909" s="1221"/>
      <c r="H3909" s="1221"/>
      <c r="I3909" s="1221"/>
      <c r="J3909" s="1221"/>
      <c r="K3909" s="1221"/>
      <c r="L3909" s="1221"/>
      <c r="M3909" s="1221"/>
      <c r="N3909" s="1221"/>
      <c r="O3909" s="1221"/>
      <c r="P3909" s="1221"/>
      <c r="Q3909" s="1221"/>
      <c r="R3909" s="1221"/>
      <c r="S3909" s="1221"/>
      <c r="T3909" s="1221"/>
      <c r="U3909" s="1221"/>
      <c r="V3909" s="1221"/>
      <c r="W3909" s="1221"/>
      <c r="X3909" s="1221"/>
      <c r="Y3909" s="1221"/>
      <c r="Z3909" s="1221"/>
      <c r="AA3909" s="1221"/>
      <c r="AB3909" s="1221"/>
      <c r="AC3909" s="1221"/>
      <c r="AD3909" s="1221"/>
      <c r="AE3909" s="1221"/>
      <c r="AF3909" s="1221"/>
      <c r="AG3909" s="1221"/>
      <c r="AH3909" s="1222"/>
    </row>
    <row r="3910" spans="1:34" ht="5.85" customHeight="1">
      <c r="A3910" s="1777"/>
      <c r="B3910" s="1778"/>
      <c r="C3910" s="1778"/>
      <c r="D3910" s="1778"/>
      <c r="E3910" s="1778"/>
      <c r="F3910" s="1778"/>
      <c r="G3910" s="1778"/>
      <c r="H3910" s="1778"/>
      <c r="I3910" s="1778"/>
      <c r="J3910" s="1778"/>
      <c r="K3910" s="1778"/>
      <c r="L3910" s="1778"/>
      <c r="M3910" s="1778"/>
      <c r="N3910" s="1778"/>
      <c r="O3910" s="1778"/>
      <c r="P3910" s="1778"/>
      <c r="Q3910" s="1778"/>
      <c r="R3910" s="1778"/>
      <c r="S3910" s="1778"/>
      <c r="T3910" s="1778"/>
      <c r="U3910" s="1778"/>
      <c r="V3910" s="1778"/>
      <c r="W3910" s="1778"/>
      <c r="X3910" s="1778"/>
      <c r="Y3910" s="1778"/>
      <c r="Z3910" s="1778"/>
      <c r="AA3910" s="1778"/>
      <c r="AB3910" s="1778"/>
      <c r="AC3910" s="1778"/>
      <c r="AD3910" s="1778"/>
      <c r="AE3910" s="1778"/>
      <c r="AF3910" s="1778"/>
      <c r="AG3910" s="1778"/>
      <c r="AH3910" s="1779"/>
    </row>
    <row r="3911" spans="1:34" ht="10.9" customHeight="1">
      <c r="A3911" s="1780" t="s">
        <v>2834</v>
      </c>
      <c r="B3911" s="1310"/>
      <c r="C3911" s="1310"/>
      <c r="D3911" s="1310"/>
      <c r="E3911" s="1310"/>
      <c r="F3911" s="1310"/>
      <c r="G3911" s="1310"/>
      <c r="H3911" s="1310"/>
      <c r="I3911" s="1310"/>
      <c r="J3911" s="1310"/>
      <c r="K3911" s="1310"/>
      <c r="L3911" s="1310"/>
      <c r="M3911" s="1310"/>
      <c r="N3911" s="1310"/>
      <c r="O3911" s="1310"/>
      <c r="P3911" s="1310"/>
      <c r="Q3911" s="1310"/>
      <c r="R3911" s="1310"/>
      <c r="S3911" s="1310"/>
      <c r="T3911" s="1310"/>
      <c r="U3911" s="1310"/>
      <c r="V3911" s="1310"/>
      <c r="W3911" s="1310"/>
      <c r="X3911" s="1310"/>
      <c r="Y3911" s="1310"/>
      <c r="Z3911" s="1310"/>
      <c r="AA3911" s="1310"/>
      <c r="AB3911" s="1310"/>
      <c r="AC3911" s="1310"/>
      <c r="AD3911" s="1309"/>
      <c r="AE3911" s="1309"/>
      <c r="AF3911" s="1781" t="s">
        <v>3396</v>
      </c>
      <c r="AG3911" s="1781"/>
      <c r="AH3911" s="1782"/>
    </row>
    <row r="3912" spans="1:34" ht="5.85" customHeight="1">
      <c r="A3912" s="1780"/>
      <c r="B3912" s="1310"/>
      <c r="C3912" s="1310"/>
      <c r="D3912" s="1310"/>
      <c r="E3912" s="1310"/>
      <c r="F3912" s="1310"/>
      <c r="G3912" s="1310"/>
      <c r="H3912" s="1310"/>
      <c r="I3912" s="1310"/>
      <c r="J3912" s="1310"/>
      <c r="K3912" s="1310"/>
      <c r="L3912" s="1310"/>
      <c r="M3912" s="1310"/>
      <c r="N3912" s="1310"/>
      <c r="O3912" s="1310"/>
      <c r="P3912" s="1310"/>
      <c r="Q3912" s="1310"/>
      <c r="R3912" s="1310"/>
      <c r="S3912" s="1310"/>
      <c r="T3912" s="1310"/>
      <c r="U3912" s="1310"/>
      <c r="V3912" s="1310"/>
      <c r="W3912" s="1310"/>
      <c r="X3912" s="1310"/>
      <c r="Y3912" s="1310"/>
      <c r="Z3912" s="1310"/>
      <c r="AA3912" s="1310"/>
      <c r="AB3912" s="1310"/>
      <c r="AC3912" s="1310"/>
      <c r="AD3912" s="1311"/>
      <c r="AE3912" s="1311"/>
      <c r="AF3912" s="1311"/>
      <c r="AG3912" s="1311"/>
      <c r="AH3912" s="1782"/>
    </row>
    <row r="3913" spans="1:34" ht="11.65" customHeight="1">
      <c r="A3913" s="1783" t="s">
        <v>2836</v>
      </c>
      <c r="B3913" s="1784"/>
      <c r="C3913" s="1784"/>
      <c r="D3913" s="1784"/>
      <c r="E3913" s="1784"/>
      <c r="F3913" s="1784"/>
      <c r="G3913" s="1784"/>
      <c r="H3913" s="1784"/>
      <c r="I3913" s="1784"/>
      <c r="J3913" s="1784"/>
      <c r="K3913" s="1784"/>
      <c r="L3913" s="1784"/>
      <c r="M3913" s="1784"/>
      <c r="N3913" s="1784"/>
      <c r="O3913" s="1784"/>
      <c r="P3913" s="1784"/>
      <c r="Q3913" s="1784"/>
      <c r="R3913" s="1784"/>
      <c r="S3913" s="1784"/>
      <c r="T3913" s="1784"/>
      <c r="U3913" s="1784"/>
      <c r="V3913" s="1784"/>
      <c r="W3913" s="1784"/>
      <c r="X3913" s="1784"/>
      <c r="Y3913" s="1784"/>
      <c r="Z3913" s="1784"/>
      <c r="AA3913" s="1784"/>
      <c r="AB3913" s="1784"/>
      <c r="AC3913" s="1784"/>
      <c r="AD3913" s="1311"/>
      <c r="AE3913" s="1311"/>
      <c r="AF3913" s="1311"/>
      <c r="AG3913" s="1311"/>
      <c r="AH3913" s="1782"/>
    </row>
    <row r="3914" spans="1:34" ht="22.5" customHeight="1">
      <c r="A3914" s="1785" t="s">
        <v>2837</v>
      </c>
      <c r="B3914" s="1786"/>
      <c r="C3914" s="1786"/>
      <c r="D3914" s="1786"/>
      <c r="E3914" s="1786"/>
      <c r="F3914" s="1786"/>
      <c r="G3914" s="1786"/>
      <c r="H3914" s="1786"/>
      <c r="I3914" s="1786"/>
      <c r="J3914" s="1786"/>
      <c r="K3914" s="1786"/>
      <c r="L3914" s="1786"/>
      <c r="M3914" s="1786"/>
      <c r="N3914" s="1786"/>
      <c r="O3914" s="1786"/>
      <c r="P3914" s="1786"/>
      <c r="Q3914" s="1786"/>
      <c r="R3914" s="1786"/>
      <c r="S3914" s="1786"/>
      <c r="T3914" s="1786"/>
      <c r="U3914" s="1786"/>
      <c r="V3914" s="1786"/>
      <c r="W3914" s="1786"/>
      <c r="X3914" s="1786"/>
      <c r="Y3914" s="1786"/>
      <c r="Z3914" s="1786"/>
      <c r="AA3914" s="1786"/>
      <c r="AB3914" s="1786"/>
      <c r="AC3914" s="1786"/>
      <c r="AD3914" s="1311"/>
      <c r="AE3914" s="1311"/>
      <c r="AF3914" s="1311"/>
      <c r="AG3914" s="1311"/>
      <c r="AH3914" s="1782"/>
    </row>
    <row r="3915" spans="1:34" ht="5.85" customHeight="1">
      <c r="A3915" s="1787" t="s">
        <v>2838</v>
      </c>
      <c r="B3915" s="1788"/>
      <c r="C3915" s="1788"/>
      <c r="D3915" s="1788"/>
      <c r="E3915" s="1788"/>
      <c r="F3915" s="1788"/>
      <c r="G3915" s="1788"/>
      <c r="H3915" s="1788"/>
      <c r="I3915" s="1788"/>
      <c r="J3915" s="1788"/>
      <c r="K3915" s="1788"/>
      <c r="L3915" s="1788"/>
      <c r="M3915" s="1788"/>
      <c r="N3915" s="1788"/>
      <c r="O3915" s="1788"/>
      <c r="P3915" s="1788"/>
      <c r="Q3915" s="1788"/>
      <c r="R3915" s="1788"/>
      <c r="S3915" s="1788"/>
      <c r="T3915" s="1788"/>
      <c r="U3915" s="1788"/>
      <c r="V3915" s="1788"/>
      <c r="W3915" s="1788"/>
      <c r="X3915" s="1788"/>
      <c r="Y3915" s="1788"/>
      <c r="Z3915" s="1788"/>
      <c r="AA3915" s="1788"/>
      <c r="AB3915" s="1788"/>
      <c r="AC3915" s="1788"/>
      <c r="AD3915" s="1311"/>
      <c r="AE3915" s="1311"/>
      <c r="AF3915" s="1311"/>
      <c r="AG3915" s="1311"/>
      <c r="AH3915" s="1782"/>
    </row>
    <row r="3916" spans="1:34" ht="5.85" customHeight="1">
      <c r="A3916" s="1787"/>
      <c r="B3916" s="1788"/>
      <c r="C3916" s="1788"/>
      <c r="D3916" s="1788"/>
      <c r="E3916" s="1788"/>
      <c r="F3916" s="1788"/>
      <c r="G3916" s="1788"/>
      <c r="H3916" s="1788"/>
      <c r="I3916" s="1788"/>
      <c r="J3916" s="1788"/>
      <c r="K3916" s="1788"/>
      <c r="L3916" s="1788"/>
      <c r="M3916" s="1788"/>
      <c r="N3916" s="1788"/>
      <c r="O3916" s="1788"/>
      <c r="P3916" s="1788"/>
      <c r="Q3916" s="1788"/>
      <c r="R3916" s="1788"/>
      <c r="S3916" s="1788"/>
      <c r="T3916" s="1788"/>
      <c r="U3916" s="1788"/>
      <c r="V3916" s="1788"/>
      <c r="W3916" s="1788"/>
      <c r="X3916" s="1788"/>
      <c r="Y3916" s="1788"/>
      <c r="Z3916" s="1788"/>
      <c r="AA3916" s="1788"/>
      <c r="AB3916" s="1788"/>
      <c r="AC3916" s="1788"/>
      <c r="AD3916" s="1782"/>
      <c r="AE3916" s="1309"/>
      <c r="AF3916" s="1309"/>
      <c r="AG3916" s="1309"/>
      <c r="AH3916" s="1782"/>
    </row>
    <row r="3917" spans="1:34" ht="11.65" customHeight="1">
      <c r="A3917" s="1787" t="s">
        <v>2839</v>
      </c>
      <c r="B3917" s="1788"/>
      <c r="C3917" s="1788"/>
      <c r="D3917" s="1788"/>
      <c r="E3917" s="1788"/>
      <c r="F3917" s="1788"/>
      <c r="G3917" s="1788"/>
      <c r="H3917" s="1788"/>
      <c r="I3917" s="1788"/>
      <c r="J3917" s="1788"/>
      <c r="K3917" s="1788"/>
      <c r="L3917" s="1788"/>
      <c r="M3917" s="1788"/>
      <c r="N3917" s="1788"/>
      <c r="O3917" s="1788"/>
      <c r="P3917" s="1788"/>
      <c r="Q3917" s="1788"/>
      <c r="R3917" s="1788"/>
      <c r="S3917" s="1788"/>
      <c r="T3917" s="1788"/>
      <c r="U3917" s="1788"/>
      <c r="V3917" s="1788"/>
      <c r="W3917" s="1788"/>
      <c r="X3917" s="1788"/>
      <c r="Y3917" s="1788"/>
      <c r="Z3917" s="1788"/>
      <c r="AA3917" s="1788"/>
      <c r="AB3917" s="1788"/>
      <c r="AC3917" s="1788"/>
      <c r="AD3917" s="1818" t="s">
        <v>2840</v>
      </c>
      <c r="AE3917" s="1818"/>
      <c r="AF3917" s="1206">
        <v>21.23</v>
      </c>
      <c r="AG3917" s="1207" t="s">
        <v>5</v>
      </c>
      <c r="AH3917" s="1800"/>
    </row>
    <row r="3918" spans="1:34" ht="11.65" customHeight="1">
      <c r="A3918" s="1819" t="s">
        <v>2841</v>
      </c>
      <c r="B3918" s="1820"/>
      <c r="C3918" s="1820"/>
      <c r="D3918" s="1820"/>
      <c r="E3918" s="1820"/>
      <c r="F3918" s="1820"/>
      <c r="G3918" s="1820"/>
      <c r="H3918" s="1820"/>
      <c r="I3918" s="1820"/>
      <c r="J3918" s="1820"/>
      <c r="K3918" s="1820"/>
      <c r="L3918" s="1820"/>
      <c r="M3918" s="1820"/>
      <c r="N3918" s="1820"/>
      <c r="O3918" s="1820"/>
      <c r="P3918" s="1820"/>
      <c r="Q3918" s="1820"/>
      <c r="R3918" s="1820"/>
      <c r="S3918" s="1820"/>
      <c r="T3918" s="1820"/>
      <c r="U3918" s="1820"/>
      <c r="V3918" s="1820"/>
      <c r="W3918" s="1820"/>
      <c r="X3918" s="1820"/>
      <c r="Y3918" s="1820"/>
      <c r="Z3918" s="1820"/>
      <c r="AA3918" s="1820"/>
      <c r="AB3918" s="1820"/>
      <c r="AC3918" s="1820"/>
      <c r="AD3918" s="1821" t="s">
        <v>2842</v>
      </c>
      <c r="AE3918" s="1821"/>
      <c r="AF3918" s="1210">
        <v>15</v>
      </c>
      <c r="AG3918" s="1211" t="s">
        <v>5</v>
      </c>
      <c r="AH3918" s="1800"/>
    </row>
    <row r="3919" spans="1:34" ht="16.7" customHeight="1">
      <c r="A3919" s="1822" t="s">
        <v>2843</v>
      </c>
      <c r="B3919" s="1802"/>
      <c r="C3919" s="1802"/>
      <c r="D3919" s="1778"/>
      <c r="E3919" s="1823" t="s">
        <v>2781</v>
      </c>
      <c r="F3919" s="1823"/>
      <c r="G3919" s="1823"/>
      <c r="H3919" s="1823"/>
      <c r="I3919" s="1823"/>
      <c r="J3919" s="1823"/>
      <c r="K3919" s="1823"/>
      <c r="L3919" s="1823"/>
      <c r="M3919" s="1823"/>
      <c r="N3919" s="1823"/>
      <c r="O3919" s="1823"/>
      <c r="P3919" s="1823"/>
      <c r="Q3919" s="1823"/>
      <c r="R3919" s="1823"/>
      <c r="S3919" s="1823"/>
      <c r="T3919" s="1823"/>
      <c r="U3919" s="1823"/>
      <c r="V3919" s="1823"/>
      <c r="W3919" s="1823"/>
      <c r="X3919" s="1823"/>
      <c r="Y3919" s="1823"/>
      <c r="Z3919" s="1823"/>
      <c r="AA3919" s="1823"/>
      <c r="AB3919" s="1823"/>
      <c r="AC3919" s="1823"/>
      <c r="AD3919" s="1823"/>
      <c r="AE3919" s="1823"/>
      <c r="AF3919" s="1823"/>
      <c r="AG3919" s="1823"/>
      <c r="AH3919" s="1779"/>
    </row>
    <row r="3920" spans="1:34" ht="17.45" customHeight="1">
      <c r="A3920" s="1824" t="s">
        <v>2844</v>
      </c>
      <c r="B3920" s="1816"/>
      <c r="C3920" s="1816"/>
      <c r="D3920" s="1309"/>
      <c r="E3920" s="1815" t="s">
        <v>365</v>
      </c>
      <c r="F3920" s="1815"/>
      <c r="G3920" s="1111"/>
      <c r="H3920" s="1796" t="s">
        <v>2845</v>
      </c>
      <c r="I3920" s="1796"/>
      <c r="J3920" s="1796" t="s">
        <v>495</v>
      </c>
      <c r="K3920" s="1796"/>
      <c r="L3920" s="1309"/>
      <c r="M3920" s="1309"/>
      <c r="N3920" s="1816" t="s">
        <v>2846</v>
      </c>
      <c r="O3920" s="1816"/>
      <c r="P3920" s="1816"/>
      <c r="Q3920" s="1816"/>
      <c r="R3920" s="1817">
        <v>1</v>
      </c>
      <c r="S3920" s="1817"/>
      <c r="T3920" s="1817"/>
      <c r="U3920" s="1817"/>
      <c r="V3920" s="1309"/>
      <c r="W3920" s="1309"/>
      <c r="X3920" s="1309"/>
      <c r="Y3920" s="1796" t="s">
        <v>2847</v>
      </c>
      <c r="Z3920" s="1796"/>
      <c r="AA3920" s="1796"/>
      <c r="AB3920" s="1796"/>
      <c r="AC3920" s="1796"/>
      <c r="AD3920" s="1796"/>
      <c r="AE3920" s="1796"/>
      <c r="AF3920" s="1797" t="s">
        <v>2848</v>
      </c>
      <c r="AG3920" s="1797"/>
      <c r="AH3920" s="1782"/>
    </row>
    <row r="3921" spans="1:34" ht="5.85" customHeight="1">
      <c r="A3921" s="1798"/>
      <c r="B3921" s="1799"/>
      <c r="C3921" s="1799"/>
      <c r="D3921" s="1799"/>
      <c r="E3921" s="1799"/>
      <c r="F3921" s="1799"/>
      <c r="G3921" s="1799"/>
      <c r="H3921" s="1799"/>
      <c r="I3921" s="1799"/>
      <c r="J3921" s="1799"/>
      <c r="K3921" s="1799"/>
      <c r="L3921" s="1799"/>
      <c r="M3921" s="1799"/>
      <c r="N3921" s="1799"/>
      <c r="O3921" s="1799"/>
      <c r="P3921" s="1799"/>
      <c r="Q3921" s="1799"/>
      <c r="R3921" s="1799"/>
      <c r="S3921" s="1799"/>
      <c r="T3921" s="1799"/>
      <c r="U3921" s="1799"/>
      <c r="V3921" s="1799"/>
      <c r="W3921" s="1799"/>
      <c r="X3921" s="1799"/>
      <c r="Y3921" s="1799"/>
      <c r="Z3921" s="1799"/>
      <c r="AA3921" s="1799"/>
      <c r="AB3921" s="1799"/>
      <c r="AC3921" s="1799"/>
      <c r="AD3921" s="1799"/>
      <c r="AE3921" s="1799"/>
      <c r="AF3921" s="1799"/>
      <c r="AG3921" s="1799"/>
      <c r="AH3921" s="1800"/>
    </row>
    <row r="3922" spans="1:34" ht="16.7" customHeight="1">
      <c r="A3922" s="1801" t="s">
        <v>2849</v>
      </c>
      <c r="B3922" s="1802"/>
      <c r="C3922" s="1802"/>
      <c r="D3922" s="1802"/>
      <c r="E3922" s="1802"/>
      <c r="F3922" s="1802"/>
      <c r="G3922" s="1802"/>
      <c r="H3922" s="1802"/>
      <c r="I3922" s="1802"/>
      <c r="J3922" s="1803"/>
      <c r="K3922" s="1789" t="s">
        <v>2850</v>
      </c>
      <c r="L3922" s="1807"/>
      <c r="M3922" s="1789" t="s">
        <v>2851</v>
      </c>
      <c r="N3922" s="1790"/>
      <c r="O3922" s="1790"/>
      <c r="P3922" s="1790"/>
      <c r="Q3922" s="1790"/>
      <c r="R3922" s="1790"/>
      <c r="S3922" s="1790"/>
      <c r="T3922" s="1791"/>
      <c r="U3922" s="1789" t="s">
        <v>2852</v>
      </c>
      <c r="V3922" s="1790"/>
      <c r="W3922" s="1790"/>
      <c r="X3922" s="1790"/>
      <c r="Y3922" s="1790"/>
      <c r="Z3922" s="1790"/>
      <c r="AA3922" s="1790"/>
      <c r="AB3922" s="1790"/>
      <c r="AC3922" s="1790"/>
      <c r="AD3922" s="1791"/>
      <c r="AE3922" s="1810" t="s">
        <v>2853</v>
      </c>
      <c r="AF3922" s="1811"/>
      <c r="AG3922" s="1811"/>
      <c r="AH3922" s="1814"/>
    </row>
    <row r="3923" spans="1:34" ht="17.45" customHeight="1">
      <c r="A3923" s="1804"/>
      <c r="B3923" s="1805"/>
      <c r="C3923" s="1805"/>
      <c r="D3923" s="1805"/>
      <c r="E3923" s="1805"/>
      <c r="F3923" s="1805"/>
      <c r="G3923" s="1805"/>
      <c r="H3923" s="1805"/>
      <c r="I3923" s="1805"/>
      <c r="J3923" s="1806"/>
      <c r="K3923" s="1808"/>
      <c r="L3923" s="1809"/>
      <c r="M3923" s="1789" t="s">
        <v>2854</v>
      </c>
      <c r="N3923" s="1790"/>
      <c r="O3923" s="1790"/>
      <c r="P3923" s="1791"/>
      <c r="Q3923" s="1789" t="s">
        <v>2855</v>
      </c>
      <c r="R3923" s="1790"/>
      <c r="S3923" s="1790"/>
      <c r="T3923" s="1791"/>
      <c r="U3923" s="1789" t="s">
        <v>2854</v>
      </c>
      <c r="V3923" s="1790"/>
      <c r="W3923" s="1790"/>
      <c r="X3923" s="1790"/>
      <c r="Y3923" s="1790"/>
      <c r="Z3923" s="1791"/>
      <c r="AA3923" s="1789" t="s">
        <v>2855</v>
      </c>
      <c r="AB3923" s="1790"/>
      <c r="AC3923" s="1790"/>
      <c r="AD3923" s="1791"/>
      <c r="AE3923" s="1812"/>
      <c r="AF3923" s="1813"/>
      <c r="AG3923" s="1813"/>
      <c r="AH3923" s="1800"/>
    </row>
    <row r="3924" spans="1:34" ht="17.45" customHeight="1">
      <c r="A3924" s="1792"/>
      <c r="B3924" s="1793"/>
      <c r="C3924" s="1793"/>
      <c r="D3924" s="1793"/>
      <c r="E3924" s="1793"/>
      <c r="F3924" s="1793"/>
      <c r="G3924" s="1793"/>
      <c r="H3924" s="1793"/>
      <c r="I3924" s="1793"/>
      <c r="J3924" s="1793"/>
      <c r="K3924" s="1794" t="s">
        <v>2856</v>
      </c>
      <c r="L3924" s="1794"/>
      <c r="M3924" s="1794"/>
      <c r="N3924" s="1794"/>
      <c r="O3924" s="1794"/>
      <c r="P3924" s="1794"/>
      <c r="Q3924" s="1794"/>
      <c r="R3924" s="1794"/>
      <c r="S3924" s="1794"/>
      <c r="T3924" s="1794"/>
      <c r="U3924" s="1794"/>
      <c r="V3924" s="1794"/>
      <c r="W3924" s="1794"/>
      <c r="X3924" s="1794"/>
      <c r="Y3924" s="1794"/>
      <c r="Z3924" s="1794"/>
      <c r="AA3924" s="1795">
        <v>0</v>
      </c>
      <c r="AB3924" s="1795"/>
      <c r="AC3924" s="1795"/>
      <c r="AD3924" s="1795"/>
      <c r="AE3924" s="1795"/>
      <c r="AF3924" s="1795"/>
      <c r="AG3924" s="1795"/>
      <c r="AH3924" s="1213"/>
    </row>
    <row r="3925" spans="1:34" ht="16.7" customHeight="1">
      <c r="A3925" s="1801" t="s">
        <v>2857</v>
      </c>
      <c r="B3925" s="1825"/>
      <c r="C3925" s="1825"/>
      <c r="D3925" s="1825"/>
      <c r="E3925" s="1825"/>
      <c r="F3925" s="1825"/>
      <c r="G3925" s="1825"/>
      <c r="H3925" s="1825"/>
      <c r="I3925" s="1825"/>
      <c r="J3925" s="1825"/>
      <c r="K3925" s="1825"/>
      <c r="L3925" s="1825"/>
      <c r="M3925" s="1825"/>
      <c r="N3925" s="1826"/>
      <c r="O3925" s="1789" t="s">
        <v>2858</v>
      </c>
      <c r="P3925" s="1790"/>
      <c r="Q3925" s="1790"/>
      <c r="R3925" s="1790"/>
      <c r="S3925" s="1791"/>
      <c r="T3925" s="1827" t="s">
        <v>2850</v>
      </c>
      <c r="U3925" s="1790"/>
      <c r="V3925" s="1790"/>
      <c r="W3925" s="1213"/>
      <c r="X3925" s="1789" t="s">
        <v>2859</v>
      </c>
      <c r="Y3925" s="1790"/>
      <c r="Z3925" s="1790"/>
      <c r="AA3925" s="1790"/>
      <c r="AB3925" s="1790"/>
      <c r="AC3925" s="1790"/>
      <c r="AD3925" s="1791"/>
      <c r="AE3925" s="1810" t="s">
        <v>2853</v>
      </c>
      <c r="AF3925" s="1828"/>
      <c r="AG3925" s="1828"/>
      <c r="AH3925" s="1213"/>
    </row>
    <row r="3926" spans="1:34" ht="17.45" customHeight="1">
      <c r="A3926" s="1215"/>
      <c r="B3926" s="1216" t="s">
        <v>1019</v>
      </c>
      <c r="C3926" s="1829" t="s">
        <v>1020</v>
      </c>
      <c r="D3926" s="1830"/>
      <c r="E3926" s="1830"/>
      <c r="F3926" s="1830"/>
      <c r="G3926" s="1830"/>
      <c r="H3926" s="1830"/>
      <c r="I3926" s="1830"/>
      <c r="J3926" s="1830"/>
      <c r="K3926" s="1830"/>
      <c r="L3926" s="1830"/>
      <c r="M3926" s="1830"/>
      <c r="N3926" s="1829"/>
      <c r="O3926" s="1831">
        <v>0</v>
      </c>
      <c r="P3926" s="1832"/>
      <c r="Q3926" s="1832"/>
      <c r="R3926" s="1832"/>
      <c r="S3926" s="1833"/>
      <c r="T3926" s="1858">
        <v>0.01</v>
      </c>
      <c r="U3926" s="1832"/>
      <c r="V3926" s="1832"/>
      <c r="W3926" s="1217"/>
      <c r="X3926" s="1859">
        <v>32.186100000000003</v>
      </c>
      <c r="Y3926" s="1860"/>
      <c r="Z3926" s="1860"/>
      <c r="AA3926" s="1860"/>
      <c r="AB3926" s="1860"/>
      <c r="AC3926" s="1860"/>
      <c r="AD3926" s="1861"/>
      <c r="AE3926" s="1839">
        <v>0.32190000000000002</v>
      </c>
      <c r="AF3926" s="1795"/>
      <c r="AG3926" s="1795"/>
      <c r="AH3926" s="1217"/>
    </row>
    <row r="3927" spans="1:34" ht="17.45" customHeight="1">
      <c r="A3927" s="1792"/>
      <c r="B3927" s="1778"/>
      <c r="C3927" s="1778"/>
      <c r="D3927" s="1778"/>
      <c r="E3927" s="1778"/>
      <c r="F3927" s="1778"/>
      <c r="G3927" s="1778"/>
      <c r="H3927" s="1778"/>
      <c r="I3927" s="1846" t="s">
        <v>2860</v>
      </c>
      <c r="J3927" s="1846"/>
      <c r="K3927" s="1846"/>
      <c r="L3927" s="1846"/>
      <c r="M3927" s="1846"/>
      <c r="N3927" s="1846"/>
      <c r="O3927" s="1846"/>
      <c r="P3927" s="1846"/>
      <c r="Q3927" s="1846"/>
      <c r="R3927" s="1846"/>
      <c r="S3927" s="1846"/>
      <c r="T3927" s="1846"/>
      <c r="U3927" s="1846"/>
      <c r="V3927" s="1846"/>
      <c r="W3927" s="1846"/>
      <c r="X3927" s="1846"/>
      <c r="Y3927" s="1846"/>
      <c r="Z3927" s="1793"/>
      <c r="AA3927" s="1847">
        <v>0.32190000000000002</v>
      </c>
      <c r="AB3927" s="1847"/>
      <c r="AC3927" s="1847"/>
      <c r="AD3927" s="1847"/>
      <c r="AE3927" s="1847"/>
      <c r="AF3927" s="1847"/>
      <c r="AG3927" s="1847"/>
      <c r="AH3927" s="1814"/>
    </row>
    <row r="3928" spans="1:34" ht="16.7" customHeight="1">
      <c r="A3928" s="1844"/>
      <c r="B3928" s="1309"/>
      <c r="C3928" s="1309"/>
      <c r="D3928" s="1309"/>
      <c r="E3928" s="1309"/>
      <c r="F3928" s="1309"/>
      <c r="G3928" s="1309"/>
      <c r="H3928" s="1309"/>
      <c r="I3928" s="1840" t="s">
        <v>2861</v>
      </c>
      <c r="J3928" s="1840"/>
      <c r="K3928" s="1840"/>
      <c r="L3928" s="1840"/>
      <c r="M3928" s="1840"/>
      <c r="N3928" s="1840"/>
      <c r="O3928" s="1840"/>
      <c r="P3928" s="1840"/>
      <c r="Q3928" s="1840"/>
      <c r="R3928" s="1840"/>
      <c r="S3928" s="1840"/>
      <c r="T3928" s="1840"/>
      <c r="U3928" s="1840"/>
      <c r="V3928" s="1840"/>
      <c r="W3928" s="1840"/>
      <c r="X3928" s="1840"/>
      <c r="Y3928" s="1840"/>
      <c r="Z3928" s="1309"/>
      <c r="AA3928" s="1841">
        <v>0.32190000000000002</v>
      </c>
      <c r="AB3928" s="1841"/>
      <c r="AC3928" s="1841"/>
      <c r="AD3928" s="1841"/>
      <c r="AE3928" s="1841"/>
      <c r="AF3928" s="1841"/>
      <c r="AG3928" s="1841"/>
      <c r="AH3928" s="1782"/>
    </row>
    <row r="3929" spans="1:34" ht="17.45" customHeight="1">
      <c r="A3929" s="1844"/>
      <c r="B3929" s="1309"/>
      <c r="C3929" s="1309"/>
      <c r="D3929" s="1309"/>
      <c r="E3929" s="1309"/>
      <c r="F3929" s="1309"/>
      <c r="G3929" s="1309"/>
      <c r="H3929" s="1309"/>
      <c r="I3929" s="1840" t="s">
        <v>2862</v>
      </c>
      <c r="J3929" s="1840"/>
      <c r="K3929" s="1840"/>
      <c r="L3929" s="1840"/>
      <c r="M3929" s="1840"/>
      <c r="N3929" s="1840"/>
      <c r="O3929" s="1840"/>
      <c r="P3929" s="1840"/>
      <c r="Q3929" s="1840"/>
      <c r="R3929" s="1840"/>
      <c r="S3929" s="1840"/>
      <c r="T3929" s="1840"/>
      <c r="U3929" s="1840"/>
      <c r="V3929" s="1840"/>
      <c r="W3929" s="1840"/>
      <c r="X3929" s="1840"/>
      <c r="Y3929" s="1840"/>
      <c r="Z3929" s="1309"/>
      <c r="AA3929" s="1841">
        <v>0.32190000000000002</v>
      </c>
      <c r="AB3929" s="1841"/>
      <c r="AC3929" s="1841"/>
      <c r="AD3929" s="1841"/>
      <c r="AE3929" s="1841"/>
      <c r="AF3929" s="1841"/>
      <c r="AG3929" s="1841"/>
      <c r="AH3929" s="1782"/>
    </row>
    <row r="3930" spans="1:34" ht="16.7" customHeight="1">
      <c r="A3930" s="1844"/>
      <c r="B3930" s="1309"/>
      <c r="C3930" s="1309"/>
      <c r="D3930" s="1309"/>
      <c r="E3930" s="1309"/>
      <c r="F3930" s="1309"/>
      <c r="G3930" s="1309"/>
      <c r="H3930" s="1309"/>
      <c r="I3930" s="1840" t="s">
        <v>2863</v>
      </c>
      <c r="J3930" s="1840"/>
      <c r="K3930" s="1840"/>
      <c r="L3930" s="1840"/>
      <c r="M3930" s="1840"/>
      <c r="N3930" s="1840"/>
      <c r="O3930" s="1840"/>
      <c r="P3930" s="1840"/>
      <c r="Q3930" s="1840"/>
      <c r="R3930" s="1840"/>
      <c r="S3930" s="1840"/>
      <c r="T3930" s="1840"/>
      <c r="U3930" s="1840"/>
      <c r="V3930" s="1840"/>
      <c r="W3930" s="1840"/>
      <c r="X3930" s="1840"/>
      <c r="Y3930" s="1840"/>
      <c r="Z3930" s="1309"/>
      <c r="AA3930" s="1841">
        <v>0</v>
      </c>
      <c r="AB3930" s="1841"/>
      <c r="AC3930" s="1841"/>
      <c r="AD3930" s="1841"/>
      <c r="AE3930" s="1841"/>
      <c r="AF3930" s="1841"/>
      <c r="AG3930" s="1841"/>
      <c r="AH3930" s="1782"/>
    </row>
    <row r="3931" spans="1:34" ht="17.45" customHeight="1">
      <c r="A3931" s="1845"/>
      <c r="B3931" s="1799"/>
      <c r="C3931" s="1799"/>
      <c r="D3931" s="1799"/>
      <c r="E3931" s="1799"/>
      <c r="F3931" s="1799"/>
      <c r="G3931" s="1799"/>
      <c r="H3931" s="1799"/>
      <c r="I3931" s="1842" t="s">
        <v>2864</v>
      </c>
      <c r="J3931" s="1842"/>
      <c r="K3931" s="1842"/>
      <c r="L3931" s="1842"/>
      <c r="M3931" s="1842"/>
      <c r="N3931" s="1842"/>
      <c r="O3931" s="1842"/>
      <c r="P3931" s="1842"/>
      <c r="Q3931" s="1842"/>
      <c r="R3931" s="1842"/>
      <c r="S3931" s="1842"/>
      <c r="T3931" s="1842"/>
      <c r="U3931" s="1842"/>
      <c r="V3931" s="1842"/>
      <c r="W3931" s="1842"/>
      <c r="X3931" s="1842"/>
      <c r="Y3931" s="1842"/>
      <c r="Z3931" s="1799"/>
      <c r="AA3931" s="1843">
        <v>0</v>
      </c>
      <c r="AB3931" s="1843"/>
      <c r="AC3931" s="1843"/>
      <c r="AD3931" s="1843"/>
      <c r="AE3931" s="1843"/>
      <c r="AF3931" s="1843"/>
      <c r="AG3931" s="1843"/>
      <c r="AH3931" s="1800"/>
    </row>
    <row r="3932" spans="1:34" ht="17.45" customHeight="1">
      <c r="A3932" s="1801" t="s">
        <v>2865</v>
      </c>
      <c r="B3932" s="1825"/>
      <c r="C3932" s="1825"/>
      <c r="D3932" s="1825"/>
      <c r="E3932" s="1825"/>
      <c r="F3932" s="1825"/>
      <c r="G3932" s="1825"/>
      <c r="H3932" s="1825"/>
      <c r="I3932" s="1825"/>
      <c r="J3932" s="1825"/>
      <c r="K3932" s="1825"/>
      <c r="L3932" s="1825"/>
      <c r="M3932" s="1825"/>
      <c r="N3932" s="1826"/>
      <c r="O3932" s="1789" t="s">
        <v>2850</v>
      </c>
      <c r="P3932" s="1790"/>
      <c r="Q3932" s="1790"/>
      <c r="R3932" s="1790"/>
      <c r="S3932" s="1791"/>
      <c r="T3932" s="1827" t="s">
        <v>754</v>
      </c>
      <c r="U3932" s="1790"/>
      <c r="V3932" s="1790"/>
      <c r="W3932" s="1213"/>
      <c r="X3932" s="1789" t="s">
        <v>2866</v>
      </c>
      <c r="Y3932" s="1790"/>
      <c r="Z3932" s="1790"/>
      <c r="AA3932" s="1790"/>
      <c r="AB3932" s="1790"/>
      <c r="AC3932" s="1790"/>
      <c r="AD3932" s="1791"/>
      <c r="AE3932" s="1810" t="s">
        <v>2867</v>
      </c>
      <c r="AF3932" s="1828"/>
      <c r="AG3932" s="1828"/>
      <c r="AH3932" s="1213"/>
    </row>
    <row r="3933" spans="1:34" ht="16.7" customHeight="1">
      <c r="A3933" s="1215"/>
      <c r="B3933" s="1216" t="s">
        <v>1305</v>
      </c>
      <c r="C3933" s="1829" t="s">
        <v>3397</v>
      </c>
      <c r="D3933" s="1830"/>
      <c r="E3933" s="1830"/>
      <c r="F3933" s="1830"/>
      <c r="G3933" s="1830"/>
      <c r="H3933" s="1830"/>
      <c r="I3933" s="1830"/>
      <c r="J3933" s="1830"/>
      <c r="K3933" s="1830"/>
      <c r="L3933" s="1830"/>
      <c r="M3933" s="1830"/>
      <c r="N3933" s="1829"/>
      <c r="O3933" s="1831">
        <v>0.15</v>
      </c>
      <c r="P3933" s="1832"/>
      <c r="Q3933" s="1832"/>
      <c r="R3933" s="1832"/>
      <c r="S3933" s="1833"/>
      <c r="T3933" s="1834" t="s">
        <v>495</v>
      </c>
      <c r="U3933" s="1835"/>
      <c r="V3933" s="1835"/>
      <c r="W3933" s="1217"/>
      <c r="X3933" s="1836">
        <v>1.97</v>
      </c>
      <c r="Y3933" s="1837"/>
      <c r="Z3933" s="1837"/>
      <c r="AA3933" s="1837"/>
      <c r="AB3933" s="1837"/>
      <c r="AC3933" s="1837"/>
      <c r="AD3933" s="1838"/>
      <c r="AE3933" s="1839">
        <v>0.29549999999999998</v>
      </c>
      <c r="AF3933" s="1795"/>
      <c r="AG3933" s="1795"/>
      <c r="AH3933" s="1217"/>
    </row>
    <row r="3934" spans="1:34" ht="17.45" customHeight="1">
      <c r="A3934" s="1792"/>
      <c r="B3934" s="1793"/>
      <c r="C3934" s="1793"/>
      <c r="D3934" s="1793"/>
      <c r="E3934" s="1793"/>
      <c r="F3934" s="1793"/>
      <c r="G3934" s="1793"/>
      <c r="H3934" s="1793"/>
      <c r="I3934" s="1794" t="s">
        <v>2869</v>
      </c>
      <c r="J3934" s="1794"/>
      <c r="K3934" s="1794"/>
      <c r="L3934" s="1794"/>
      <c r="M3934" s="1794"/>
      <c r="N3934" s="1794"/>
      <c r="O3934" s="1794"/>
      <c r="P3934" s="1794"/>
      <c r="Q3934" s="1794"/>
      <c r="R3934" s="1794"/>
      <c r="S3934" s="1794"/>
      <c r="T3934" s="1794"/>
      <c r="U3934" s="1794"/>
      <c r="V3934" s="1794"/>
      <c r="W3934" s="1794"/>
      <c r="X3934" s="1794"/>
      <c r="Y3934" s="1794"/>
      <c r="Z3934" s="1214"/>
      <c r="AA3934" s="1795">
        <v>0.29549999999999998</v>
      </c>
      <c r="AB3934" s="1795"/>
      <c r="AC3934" s="1795"/>
      <c r="AD3934" s="1795"/>
      <c r="AE3934" s="1795"/>
      <c r="AF3934" s="1795"/>
      <c r="AG3934" s="1795"/>
      <c r="AH3934" s="1213"/>
    </row>
    <row r="3935" spans="1:34" ht="16.7" customHeight="1">
      <c r="A3935" s="1801" t="s">
        <v>2870</v>
      </c>
      <c r="B3935" s="1825"/>
      <c r="C3935" s="1825"/>
      <c r="D3935" s="1825"/>
      <c r="E3935" s="1825"/>
      <c r="F3935" s="1825"/>
      <c r="G3935" s="1825"/>
      <c r="H3935" s="1825"/>
      <c r="I3935" s="1825"/>
      <c r="J3935" s="1825"/>
      <c r="K3935" s="1825"/>
      <c r="L3935" s="1825"/>
      <c r="M3935" s="1825"/>
      <c r="N3935" s="1826"/>
      <c r="O3935" s="1789" t="s">
        <v>2850</v>
      </c>
      <c r="P3935" s="1790"/>
      <c r="Q3935" s="1790"/>
      <c r="R3935" s="1790"/>
      <c r="S3935" s="1791"/>
      <c r="T3935" s="1827" t="s">
        <v>754</v>
      </c>
      <c r="U3935" s="1790"/>
      <c r="V3935" s="1790"/>
      <c r="W3935" s="1213"/>
      <c r="X3935" s="1789" t="s">
        <v>2866</v>
      </c>
      <c r="Y3935" s="1790"/>
      <c r="Z3935" s="1790"/>
      <c r="AA3935" s="1790"/>
      <c r="AB3935" s="1790"/>
      <c r="AC3935" s="1790"/>
      <c r="AD3935" s="1791"/>
      <c r="AE3935" s="1810" t="s">
        <v>2867</v>
      </c>
      <c r="AF3935" s="1828"/>
      <c r="AG3935" s="1828"/>
      <c r="AH3935" s="1213"/>
    </row>
    <row r="3936" spans="1:34" ht="17.45" customHeight="1">
      <c r="A3936" s="1792"/>
      <c r="B3936" s="1793"/>
      <c r="C3936" s="1793"/>
      <c r="D3936" s="1793"/>
      <c r="E3936" s="1793"/>
      <c r="F3936" s="1793"/>
      <c r="G3936" s="1793"/>
      <c r="H3936" s="1793"/>
      <c r="I3936" s="1794" t="s">
        <v>2871</v>
      </c>
      <c r="J3936" s="1794"/>
      <c r="K3936" s="1794"/>
      <c r="L3936" s="1794"/>
      <c r="M3936" s="1794"/>
      <c r="N3936" s="1794"/>
      <c r="O3936" s="1794"/>
      <c r="P3936" s="1794"/>
      <c r="Q3936" s="1794"/>
      <c r="R3936" s="1794"/>
      <c r="S3936" s="1794"/>
      <c r="T3936" s="1794"/>
      <c r="U3936" s="1794"/>
      <c r="V3936" s="1794"/>
      <c r="W3936" s="1794"/>
      <c r="X3936" s="1794"/>
      <c r="Y3936" s="1794"/>
      <c r="Z3936" s="1214"/>
      <c r="AA3936" s="1795">
        <v>0</v>
      </c>
      <c r="AB3936" s="1795"/>
      <c r="AC3936" s="1795"/>
      <c r="AD3936" s="1795"/>
      <c r="AE3936" s="1795"/>
      <c r="AF3936" s="1795"/>
      <c r="AG3936" s="1795"/>
      <c r="AH3936" s="1213"/>
    </row>
    <row r="3937" spans="1:34" ht="17.45" customHeight="1">
      <c r="A3937" s="1801" t="s">
        <v>2872</v>
      </c>
      <c r="B3937" s="1825"/>
      <c r="C3937" s="1825"/>
      <c r="D3937" s="1825"/>
      <c r="E3937" s="1825"/>
      <c r="F3937" s="1825"/>
      <c r="G3937" s="1825"/>
      <c r="H3937" s="1825"/>
      <c r="I3937" s="1825"/>
      <c r="J3937" s="1825"/>
      <c r="K3937" s="1825"/>
      <c r="L3937" s="1825"/>
      <c r="M3937" s="1825"/>
      <c r="N3937" s="1826"/>
      <c r="O3937" s="1789" t="s">
        <v>2850</v>
      </c>
      <c r="P3937" s="1790"/>
      <c r="Q3937" s="1790"/>
      <c r="R3937" s="1790"/>
      <c r="S3937" s="1791"/>
      <c r="T3937" s="1827" t="s">
        <v>754</v>
      </c>
      <c r="U3937" s="1790"/>
      <c r="V3937" s="1790"/>
      <c r="W3937" s="1213"/>
      <c r="X3937" s="1789" t="s">
        <v>2866</v>
      </c>
      <c r="Y3937" s="1790"/>
      <c r="Z3937" s="1790"/>
      <c r="AA3937" s="1790"/>
      <c r="AB3937" s="1790"/>
      <c r="AC3937" s="1790"/>
      <c r="AD3937" s="1791"/>
      <c r="AE3937" s="1810" t="s">
        <v>2867</v>
      </c>
      <c r="AF3937" s="1828"/>
      <c r="AG3937" s="1828"/>
      <c r="AH3937" s="1213"/>
    </row>
    <row r="3938" spans="1:34" ht="16.7" customHeight="1">
      <c r="A3938" s="1792"/>
      <c r="B3938" s="1793"/>
      <c r="C3938" s="1793"/>
      <c r="D3938" s="1793"/>
      <c r="E3938" s="1793"/>
      <c r="F3938" s="1793"/>
      <c r="G3938" s="1793"/>
      <c r="H3938" s="1793"/>
      <c r="I3938" s="1793"/>
      <c r="J3938" s="1793"/>
      <c r="K3938" s="1794" t="s">
        <v>2873</v>
      </c>
      <c r="L3938" s="1794"/>
      <c r="M3938" s="1794"/>
      <c r="N3938" s="1794"/>
      <c r="O3938" s="1794"/>
      <c r="P3938" s="1794"/>
      <c r="Q3938" s="1794"/>
      <c r="R3938" s="1794"/>
      <c r="S3938" s="1794"/>
      <c r="T3938" s="1794"/>
      <c r="U3938" s="1794"/>
      <c r="V3938" s="1794"/>
      <c r="W3938" s="1794"/>
      <c r="X3938" s="1794"/>
      <c r="Y3938" s="1794"/>
      <c r="Z3938" s="1794"/>
      <c r="AA3938" s="1794"/>
      <c r="AB3938" s="1214"/>
      <c r="AC3938" s="1795">
        <v>0</v>
      </c>
      <c r="AD3938" s="1795"/>
      <c r="AE3938" s="1795"/>
      <c r="AF3938" s="1795"/>
      <c r="AG3938" s="1795"/>
      <c r="AH3938" s="1213"/>
    </row>
    <row r="3939" spans="1:34" ht="17.45" customHeight="1">
      <c r="A3939" s="1801" t="s">
        <v>2874</v>
      </c>
      <c r="B3939" s="1825"/>
      <c r="C3939" s="1825"/>
      <c r="D3939" s="1825"/>
      <c r="E3939" s="1825"/>
      <c r="F3939" s="1825"/>
      <c r="G3939" s="1825"/>
      <c r="H3939" s="1825"/>
      <c r="I3939" s="1825"/>
      <c r="J3939" s="1826"/>
      <c r="K3939" s="1789" t="s">
        <v>2850</v>
      </c>
      <c r="L3939" s="1791"/>
      <c r="M3939" s="1855" t="s">
        <v>2875</v>
      </c>
      <c r="N3939" s="1856"/>
      <c r="O3939" s="1857"/>
      <c r="P3939" s="1855" t="s">
        <v>2876</v>
      </c>
      <c r="Q3939" s="1856"/>
      <c r="R3939" s="1857"/>
      <c r="S3939" s="1855" t="s">
        <v>2877</v>
      </c>
      <c r="T3939" s="1857"/>
      <c r="U3939" s="1789" t="s">
        <v>2878</v>
      </c>
      <c r="V3939" s="1790"/>
      <c r="W3939" s="1791"/>
      <c r="X3939" s="1789" t="s">
        <v>2879</v>
      </c>
      <c r="Y3939" s="1790"/>
      <c r="Z3939" s="1790"/>
      <c r="AA3939" s="1790"/>
      <c r="AB3939" s="1791"/>
      <c r="AC3939" s="1789" t="s">
        <v>2880</v>
      </c>
      <c r="AD3939" s="1791"/>
      <c r="AE3939" s="1810" t="s">
        <v>2867</v>
      </c>
      <c r="AF3939" s="1828"/>
      <c r="AG3939" s="1828"/>
      <c r="AH3939" s="1213"/>
    </row>
    <row r="3940" spans="1:34" ht="17.45" customHeight="1">
      <c r="A3940" s="1853"/>
      <c r="B3940" s="1778"/>
      <c r="C3940" s="1778"/>
      <c r="D3940" s="1778"/>
      <c r="E3940" s="1778"/>
      <c r="F3940" s="1778"/>
      <c r="G3940" s="1778"/>
      <c r="H3940" s="1778"/>
      <c r="I3940" s="1846" t="s">
        <v>2881</v>
      </c>
      <c r="J3940" s="1846"/>
      <c r="K3940" s="1846"/>
      <c r="L3940" s="1846"/>
      <c r="M3940" s="1846"/>
      <c r="N3940" s="1846"/>
      <c r="O3940" s="1846"/>
      <c r="P3940" s="1846"/>
      <c r="Q3940" s="1846"/>
      <c r="R3940" s="1846"/>
      <c r="S3940" s="1846"/>
      <c r="T3940" s="1846"/>
      <c r="U3940" s="1846"/>
      <c r="V3940" s="1846"/>
      <c r="W3940" s="1846"/>
      <c r="X3940" s="1846"/>
      <c r="Y3940" s="1846"/>
      <c r="Z3940" s="1203"/>
      <c r="AA3940" s="1847">
        <v>0</v>
      </c>
      <c r="AB3940" s="1847"/>
      <c r="AC3940" s="1847"/>
      <c r="AD3940" s="1847"/>
      <c r="AE3940" s="1847"/>
      <c r="AF3940" s="1847"/>
      <c r="AG3940" s="1847"/>
      <c r="AH3940" s="1204"/>
    </row>
    <row r="3941" spans="1:34" ht="5.0999999999999996" customHeight="1">
      <c r="A3941" s="1854"/>
      <c r="B3941" s="1309"/>
      <c r="C3941" s="1309"/>
      <c r="D3941" s="1309"/>
      <c r="E3941" s="1309"/>
      <c r="F3941" s="1309"/>
      <c r="G3941" s="1309"/>
      <c r="H3941" s="1309"/>
      <c r="I3941" s="1309"/>
      <c r="J3941" s="1309"/>
      <c r="K3941" s="1309"/>
      <c r="L3941" s="1309"/>
      <c r="M3941" s="1309"/>
      <c r="N3941" s="1309"/>
      <c r="O3941" s="1309"/>
      <c r="P3941" s="1309"/>
      <c r="Q3941" s="1309"/>
      <c r="R3941" s="1309"/>
      <c r="S3941" s="1309"/>
      <c r="T3941" s="1309"/>
      <c r="U3941" s="1309"/>
      <c r="V3941" s="1309"/>
      <c r="W3941" s="1309"/>
      <c r="X3941" s="1309"/>
      <c r="Y3941" s="1309"/>
      <c r="Z3941" s="1309"/>
      <c r="AA3941" s="1309"/>
      <c r="AB3941" s="1309"/>
      <c r="AC3941" s="1309"/>
      <c r="AD3941" s="1309"/>
      <c r="AE3941" s="1309"/>
      <c r="AF3941" s="1309"/>
      <c r="AG3941" s="1309"/>
      <c r="AH3941" s="1782"/>
    </row>
    <row r="3942" spans="1:34" ht="17.45" customHeight="1">
      <c r="A3942" s="1845"/>
      <c r="B3942" s="1799"/>
      <c r="C3942" s="1799"/>
      <c r="D3942" s="1799"/>
      <c r="E3942" s="1799"/>
      <c r="F3942" s="1799"/>
      <c r="G3942" s="1799"/>
      <c r="H3942" s="1799"/>
      <c r="I3942" s="1842" t="s">
        <v>2882</v>
      </c>
      <c r="J3942" s="1842"/>
      <c r="K3942" s="1842"/>
      <c r="L3942" s="1842"/>
      <c r="M3942" s="1842"/>
      <c r="N3942" s="1842"/>
      <c r="O3942" s="1842"/>
      <c r="P3942" s="1842"/>
      <c r="Q3942" s="1842"/>
      <c r="R3942" s="1842"/>
      <c r="S3942" s="1842"/>
      <c r="T3942" s="1842"/>
      <c r="U3942" s="1842"/>
      <c r="V3942" s="1842"/>
      <c r="W3942" s="1842"/>
      <c r="X3942" s="1842"/>
      <c r="Y3942" s="1842"/>
      <c r="Z3942" s="1212"/>
      <c r="AA3942" s="1848">
        <v>0.62</v>
      </c>
      <c r="AB3942" s="1848"/>
      <c r="AC3942" s="1848"/>
      <c r="AD3942" s="1848"/>
      <c r="AE3942" s="1848"/>
      <c r="AF3942" s="1848"/>
      <c r="AG3942" s="1848"/>
      <c r="AH3942" s="1208"/>
    </row>
    <row r="3943" spans="1:34" ht="45.75" customHeight="1">
      <c r="A3943" s="1849" t="s">
        <v>2883</v>
      </c>
      <c r="B3943" s="1850"/>
      <c r="C3943" s="1850"/>
      <c r="D3943" s="1850"/>
      <c r="E3943" s="1851" t="s">
        <v>3398</v>
      </c>
      <c r="F3943" s="1852"/>
      <c r="G3943" s="1852"/>
      <c r="H3943" s="1852"/>
      <c r="I3943" s="1852"/>
      <c r="J3943" s="1852"/>
      <c r="K3943" s="1852"/>
      <c r="L3943" s="1852"/>
      <c r="M3943" s="1852"/>
      <c r="N3943" s="1852"/>
      <c r="O3943" s="1852"/>
      <c r="P3943" s="1852"/>
      <c r="Q3943" s="1852"/>
      <c r="R3943" s="1852"/>
      <c r="S3943" s="1852"/>
      <c r="T3943" s="1852"/>
      <c r="U3943" s="1852"/>
      <c r="V3943" s="1852"/>
      <c r="W3943" s="1852"/>
      <c r="X3943" s="1852"/>
      <c r="Y3943" s="1852"/>
      <c r="Z3943" s="1852"/>
      <c r="AA3943" s="1852"/>
      <c r="AB3943" s="1852"/>
      <c r="AC3943" s="1852"/>
      <c r="AD3943" s="1852"/>
      <c r="AE3943" s="1852"/>
      <c r="AF3943" s="1852"/>
      <c r="AG3943" s="1852"/>
      <c r="AH3943" s="1851"/>
    </row>
    <row r="3944" spans="1:34" ht="133.15" customHeight="1">
      <c r="A3944" s="1218"/>
      <c r="AH3944" s="1219"/>
    </row>
    <row r="3945" spans="1:34" ht="133.15" customHeight="1">
      <c r="A3945" s="1220"/>
      <c r="B3945" s="1221"/>
      <c r="C3945" s="1221"/>
      <c r="D3945" s="1221"/>
      <c r="E3945" s="1221"/>
      <c r="F3945" s="1221"/>
      <c r="G3945" s="1221"/>
      <c r="H3945" s="1221"/>
      <c r="I3945" s="1221"/>
      <c r="J3945" s="1221"/>
      <c r="K3945" s="1221"/>
      <c r="L3945" s="1221"/>
      <c r="M3945" s="1221"/>
      <c r="N3945" s="1221"/>
      <c r="O3945" s="1221"/>
      <c r="P3945" s="1221"/>
      <c r="Q3945" s="1221"/>
      <c r="R3945" s="1221"/>
      <c r="S3945" s="1221"/>
      <c r="T3945" s="1221"/>
      <c r="U3945" s="1221"/>
      <c r="V3945" s="1221"/>
      <c r="W3945" s="1221"/>
      <c r="X3945" s="1221"/>
      <c r="Y3945" s="1221"/>
      <c r="Z3945" s="1221"/>
      <c r="AA3945" s="1221"/>
      <c r="AB3945" s="1221"/>
      <c r="AC3945" s="1221"/>
      <c r="AD3945" s="1221"/>
      <c r="AE3945" s="1221"/>
      <c r="AF3945" s="1221"/>
      <c r="AG3945" s="1221"/>
      <c r="AH3945" s="1222"/>
    </row>
    <row r="3946" spans="1:34" ht="5.85" customHeight="1">
      <c r="A3946" s="1777"/>
      <c r="B3946" s="1778"/>
      <c r="C3946" s="1778"/>
      <c r="D3946" s="1778"/>
      <c r="E3946" s="1778"/>
      <c r="F3946" s="1778"/>
      <c r="G3946" s="1778"/>
      <c r="H3946" s="1778"/>
      <c r="I3946" s="1778"/>
      <c r="J3946" s="1778"/>
      <c r="K3946" s="1778"/>
      <c r="L3946" s="1778"/>
      <c r="M3946" s="1778"/>
      <c r="N3946" s="1778"/>
      <c r="O3946" s="1778"/>
      <c r="P3946" s="1778"/>
      <c r="Q3946" s="1778"/>
      <c r="R3946" s="1778"/>
      <c r="S3946" s="1778"/>
      <c r="T3946" s="1778"/>
      <c r="U3946" s="1778"/>
      <c r="V3946" s="1778"/>
      <c r="W3946" s="1778"/>
      <c r="X3946" s="1778"/>
      <c r="Y3946" s="1778"/>
      <c r="Z3946" s="1778"/>
      <c r="AA3946" s="1778"/>
      <c r="AB3946" s="1778"/>
      <c r="AC3946" s="1778"/>
      <c r="AD3946" s="1778"/>
      <c r="AE3946" s="1778"/>
      <c r="AF3946" s="1778"/>
      <c r="AG3946" s="1778"/>
      <c r="AH3946" s="1779"/>
    </row>
    <row r="3947" spans="1:34" ht="11.65" customHeight="1">
      <c r="A3947" s="1780" t="s">
        <v>2834</v>
      </c>
      <c r="B3947" s="1310"/>
      <c r="C3947" s="1310"/>
      <c r="D3947" s="1310"/>
      <c r="E3947" s="1310"/>
      <c r="F3947" s="1310"/>
      <c r="G3947" s="1310"/>
      <c r="H3947" s="1310"/>
      <c r="I3947" s="1310"/>
      <c r="J3947" s="1310"/>
      <c r="K3947" s="1310"/>
      <c r="L3947" s="1310"/>
      <c r="M3947" s="1310"/>
      <c r="N3947" s="1310"/>
      <c r="O3947" s="1310"/>
      <c r="P3947" s="1310"/>
      <c r="Q3947" s="1310"/>
      <c r="R3947" s="1310"/>
      <c r="S3947" s="1310"/>
      <c r="T3947" s="1310"/>
      <c r="U3947" s="1310"/>
      <c r="V3947" s="1310"/>
      <c r="W3947" s="1310"/>
      <c r="X3947" s="1310"/>
      <c r="Y3947" s="1310"/>
      <c r="Z3947" s="1310"/>
      <c r="AA3947" s="1310"/>
      <c r="AB3947" s="1310"/>
      <c r="AC3947" s="1310"/>
      <c r="AD3947" s="1309"/>
      <c r="AE3947" s="1309"/>
      <c r="AF3947" s="1781" t="s">
        <v>3399</v>
      </c>
      <c r="AG3947" s="1781"/>
      <c r="AH3947" s="1782"/>
    </row>
    <row r="3948" spans="1:34" ht="5.85" customHeight="1">
      <c r="A3948" s="1780"/>
      <c r="B3948" s="1310"/>
      <c r="C3948" s="1310"/>
      <c r="D3948" s="1310"/>
      <c r="E3948" s="1310"/>
      <c r="F3948" s="1310"/>
      <c r="G3948" s="1310"/>
      <c r="H3948" s="1310"/>
      <c r="I3948" s="1310"/>
      <c r="J3948" s="1310"/>
      <c r="K3948" s="1310"/>
      <c r="L3948" s="1310"/>
      <c r="M3948" s="1310"/>
      <c r="N3948" s="1310"/>
      <c r="O3948" s="1310"/>
      <c r="P3948" s="1310"/>
      <c r="Q3948" s="1310"/>
      <c r="R3948" s="1310"/>
      <c r="S3948" s="1310"/>
      <c r="T3948" s="1310"/>
      <c r="U3948" s="1310"/>
      <c r="V3948" s="1310"/>
      <c r="W3948" s="1310"/>
      <c r="X3948" s="1310"/>
      <c r="Y3948" s="1310"/>
      <c r="Z3948" s="1310"/>
      <c r="AA3948" s="1310"/>
      <c r="AB3948" s="1310"/>
      <c r="AC3948" s="1310"/>
      <c r="AD3948" s="1311"/>
      <c r="AE3948" s="1311"/>
      <c r="AF3948" s="1311"/>
      <c r="AG3948" s="1311"/>
      <c r="AH3948" s="1782"/>
    </row>
    <row r="3949" spans="1:34" ht="10.9" customHeight="1">
      <c r="A3949" s="1783" t="s">
        <v>2836</v>
      </c>
      <c r="B3949" s="1784"/>
      <c r="C3949" s="1784"/>
      <c r="D3949" s="1784"/>
      <c r="E3949" s="1784"/>
      <c r="F3949" s="1784"/>
      <c r="G3949" s="1784"/>
      <c r="H3949" s="1784"/>
      <c r="I3949" s="1784"/>
      <c r="J3949" s="1784"/>
      <c r="K3949" s="1784"/>
      <c r="L3949" s="1784"/>
      <c r="M3949" s="1784"/>
      <c r="N3949" s="1784"/>
      <c r="O3949" s="1784"/>
      <c r="P3949" s="1784"/>
      <c r="Q3949" s="1784"/>
      <c r="R3949" s="1784"/>
      <c r="S3949" s="1784"/>
      <c r="T3949" s="1784"/>
      <c r="U3949" s="1784"/>
      <c r="V3949" s="1784"/>
      <c r="W3949" s="1784"/>
      <c r="X3949" s="1784"/>
      <c r="Y3949" s="1784"/>
      <c r="Z3949" s="1784"/>
      <c r="AA3949" s="1784"/>
      <c r="AB3949" s="1784"/>
      <c r="AC3949" s="1784"/>
      <c r="AD3949" s="1311"/>
      <c r="AE3949" s="1311"/>
      <c r="AF3949" s="1311"/>
      <c r="AG3949" s="1311"/>
      <c r="AH3949" s="1782"/>
    </row>
    <row r="3950" spans="1:34" ht="23.25" customHeight="1">
      <c r="A3950" s="1785" t="s">
        <v>2837</v>
      </c>
      <c r="B3950" s="1786"/>
      <c r="C3950" s="1786"/>
      <c r="D3950" s="1786"/>
      <c r="E3950" s="1786"/>
      <c r="F3950" s="1786"/>
      <c r="G3950" s="1786"/>
      <c r="H3950" s="1786"/>
      <c r="I3950" s="1786"/>
      <c r="J3950" s="1786"/>
      <c r="K3950" s="1786"/>
      <c r="L3950" s="1786"/>
      <c r="M3950" s="1786"/>
      <c r="N3950" s="1786"/>
      <c r="O3950" s="1786"/>
      <c r="P3950" s="1786"/>
      <c r="Q3950" s="1786"/>
      <c r="R3950" s="1786"/>
      <c r="S3950" s="1786"/>
      <c r="T3950" s="1786"/>
      <c r="U3950" s="1786"/>
      <c r="V3950" s="1786"/>
      <c r="W3950" s="1786"/>
      <c r="X3950" s="1786"/>
      <c r="Y3950" s="1786"/>
      <c r="Z3950" s="1786"/>
      <c r="AA3950" s="1786"/>
      <c r="AB3950" s="1786"/>
      <c r="AC3950" s="1786"/>
      <c r="AD3950" s="1311"/>
      <c r="AE3950" s="1311"/>
      <c r="AF3950" s="1311"/>
      <c r="AG3950" s="1311"/>
      <c r="AH3950" s="1782"/>
    </row>
    <row r="3951" spans="1:34" ht="5.85" customHeight="1">
      <c r="A3951" s="1787" t="s">
        <v>2838</v>
      </c>
      <c r="B3951" s="1788"/>
      <c r="C3951" s="1788"/>
      <c r="D3951" s="1788"/>
      <c r="E3951" s="1788"/>
      <c r="F3951" s="1788"/>
      <c r="G3951" s="1788"/>
      <c r="H3951" s="1788"/>
      <c r="I3951" s="1788"/>
      <c r="J3951" s="1788"/>
      <c r="K3951" s="1788"/>
      <c r="L3951" s="1788"/>
      <c r="M3951" s="1788"/>
      <c r="N3951" s="1788"/>
      <c r="O3951" s="1788"/>
      <c r="P3951" s="1788"/>
      <c r="Q3951" s="1788"/>
      <c r="R3951" s="1788"/>
      <c r="S3951" s="1788"/>
      <c r="T3951" s="1788"/>
      <c r="U3951" s="1788"/>
      <c r="V3951" s="1788"/>
      <c r="W3951" s="1788"/>
      <c r="X3951" s="1788"/>
      <c r="Y3951" s="1788"/>
      <c r="Z3951" s="1788"/>
      <c r="AA3951" s="1788"/>
      <c r="AB3951" s="1788"/>
      <c r="AC3951" s="1788"/>
      <c r="AD3951" s="1311"/>
      <c r="AE3951" s="1311"/>
      <c r="AF3951" s="1311"/>
      <c r="AG3951" s="1311"/>
      <c r="AH3951" s="1782"/>
    </row>
    <row r="3952" spans="1:34" ht="5.85" customHeight="1">
      <c r="A3952" s="1787"/>
      <c r="B3952" s="1788"/>
      <c r="C3952" s="1788"/>
      <c r="D3952" s="1788"/>
      <c r="E3952" s="1788"/>
      <c r="F3952" s="1788"/>
      <c r="G3952" s="1788"/>
      <c r="H3952" s="1788"/>
      <c r="I3952" s="1788"/>
      <c r="J3952" s="1788"/>
      <c r="K3952" s="1788"/>
      <c r="L3952" s="1788"/>
      <c r="M3952" s="1788"/>
      <c r="N3952" s="1788"/>
      <c r="O3952" s="1788"/>
      <c r="P3952" s="1788"/>
      <c r="Q3952" s="1788"/>
      <c r="R3952" s="1788"/>
      <c r="S3952" s="1788"/>
      <c r="T3952" s="1788"/>
      <c r="U3952" s="1788"/>
      <c r="V3952" s="1788"/>
      <c r="W3952" s="1788"/>
      <c r="X3952" s="1788"/>
      <c r="Y3952" s="1788"/>
      <c r="Z3952" s="1788"/>
      <c r="AA3952" s="1788"/>
      <c r="AB3952" s="1788"/>
      <c r="AC3952" s="1788"/>
      <c r="AD3952" s="1782"/>
      <c r="AE3952" s="1309"/>
      <c r="AF3952" s="1309"/>
      <c r="AG3952" s="1309"/>
      <c r="AH3952" s="1782"/>
    </row>
    <row r="3953" spans="1:34" ht="10.9" customHeight="1">
      <c r="A3953" s="1787" t="s">
        <v>2839</v>
      </c>
      <c r="B3953" s="1788"/>
      <c r="C3953" s="1788"/>
      <c r="D3953" s="1788"/>
      <c r="E3953" s="1788"/>
      <c r="F3953" s="1788"/>
      <c r="G3953" s="1788"/>
      <c r="H3953" s="1788"/>
      <c r="I3953" s="1788"/>
      <c r="J3953" s="1788"/>
      <c r="K3953" s="1788"/>
      <c r="L3953" s="1788"/>
      <c r="M3953" s="1788"/>
      <c r="N3953" s="1788"/>
      <c r="O3953" s="1788"/>
      <c r="P3953" s="1788"/>
      <c r="Q3953" s="1788"/>
      <c r="R3953" s="1788"/>
      <c r="S3953" s="1788"/>
      <c r="T3953" s="1788"/>
      <c r="U3953" s="1788"/>
      <c r="V3953" s="1788"/>
      <c r="W3953" s="1788"/>
      <c r="X3953" s="1788"/>
      <c r="Y3953" s="1788"/>
      <c r="Z3953" s="1788"/>
      <c r="AA3953" s="1788"/>
      <c r="AB3953" s="1788"/>
      <c r="AC3953" s="1788"/>
      <c r="AD3953" s="1818" t="s">
        <v>2840</v>
      </c>
      <c r="AE3953" s="1818"/>
      <c r="AF3953" s="1206">
        <v>21.23</v>
      </c>
      <c r="AG3953" s="1207" t="s">
        <v>5</v>
      </c>
      <c r="AH3953" s="1800"/>
    </row>
    <row r="3954" spans="1:34" ht="11.65" customHeight="1">
      <c r="A3954" s="1819" t="s">
        <v>2841</v>
      </c>
      <c r="B3954" s="1820"/>
      <c r="C3954" s="1820"/>
      <c r="D3954" s="1820"/>
      <c r="E3954" s="1820"/>
      <c r="F3954" s="1820"/>
      <c r="G3954" s="1820"/>
      <c r="H3954" s="1820"/>
      <c r="I3954" s="1820"/>
      <c r="J3954" s="1820"/>
      <c r="K3954" s="1820"/>
      <c r="L3954" s="1820"/>
      <c r="M3954" s="1820"/>
      <c r="N3954" s="1820"/>
      <c r="O3954" s="1820"/>
      <c r="P3954" s="1820"/>
      <c r="Q3954" s="1820"/>
      <c r="R3954" s="1820"/>
      <c r="S3954" s="1820"/>
      <c r="T3954" s="1820"/>
      <c r="U3954" s="1820"/>
      <c r="V3954" s="1820"/>
      <c r="W3954" s="1820"/>
      <c r="X3954" s="1820"/>
      <c r="Y3954" s="1820"/>
      <c r="Z3954" s="1820"/>
      <c r="AA3954" s="1820"/>
      <c r="AB3954" s="1820"/>
      <c r="AC3954" s="1820"/>
      <c r="AD3954" s="1821" t="s">
        <v>2842</v>
      </c>
      <c r="AE3954" s="1821"/>
      <c r="AF3954" s="1210">
        <v>15</v>
      </c>
      <c r="AG3954" s="1211" t="s">
        <v>5</v>
      </c>
      <c r="AH3954" s="1800"/>
    </row>
    <row r="3955" spans="1:34" ht="17.45" customHeight="1">
      <c r="A3955" s="1822" t="s">
        <v>2843</v>
      </c>
      <c r="B3955" s="1802"/>
      <c r="C3955" s="1802"/>
      <c r="D3955" s="1203"/>
      <c r="E3955" s="1823" t="s">
        <v>2763</v>
      </c>
      <c r="F3955" s="1823"/>
      <c r="G3955" s="1823"/>
      <c r="H3955" s="1823"/>
      <c r="I3955" s="1823"/>
      <c r="J3955" s="1823"/>
      <c r="K3955" s="1823"/>
      <c r="L3955" s="1823"/>
      <c r="M3955" s="1823"/>
      <c r="N3955" s="1823"/>
      <c r="O3955" s="1823"/>
      <c r="P3955" s="1823"/>
      <c r="Q3955" s="1823"/>
      <c r="R3955" s="1823"/>
      <c r="S3955" s="1823"/>
      <c r="T3955" s="1823"/>
      <c r="U3955" s="1823"/>
      <c r="V3955" s="1823"/>
      <c r="W3955" s="1823"/>
      <c r="X3955" s="1823"/>
      <c r="Y3955" s="1823"/>
      <c r="Z3955" s="1823"/>
      <c r="AA3955" s="1823"/>
      <c r="AB3955" s="1823"/>
      <c r="AC3955" s="1823"/>
      <c r="AD3955" s="1823"/>
      <c r="AE3955" s="1823"/>
      <c r="AF3955" s="1823"/>
      <c r="AG3955" s="1823"/>
      <c r="AH3955" s="1814"/>
    </row>
    <row r="3956" spans="1:34" ht="7.35" customHeight="1">
      <c r="A3956" s="1844"/>
      <c r="B3956" s="1309"/>
      <c r="C3956" s="1309"/>
      <c r="D3956" s="1309"/>
      <c r="E3956" s="1919"/>
      <c r="F3956" s="1919"/>
      <c r="G3956" s="1919"/>
      <c r="H3956" s="1919"/>
      <c r="I3956" s="1919"/>
      <c r="J3956" s="1919"/>
      <c r="K3956" s="1919"/>
      <c r="L3956" s="1919"/>
      <c r="M3956" s="1919"/>
      <c r="N3956" s="1919"/>
      <c r="O3956" s="1919"/>
      <c r="P3956" s="1919"/>
      <c r="Q3956" s="1919"/>
      <c r="R3956" s="1919"/>
      <c r="S3956" s="1919"/>
      <c r="T3956" s="1919"/>
      <c r="U3956" s="1919"/>
      <c r="V3956" s="1919"/>
      <c r="W3956" s="1919"/>
      <c r="X3956" s="1919"/>
      <c r="Y3956" s="1919"/>
      <c r="Z3956" s="1919"/>
      <c r="AA3956" s="1919"/>
      <c r="AB3956" s="1919"/>
      <c r="AC3956" s="1919"/>
      <c r="AD3956" s="1919"/>
      <c r="AE3956" s="1919"/>
      <c r="AF3956" s="1919"/>
      <c r="AG3956" s="1919"/>
      <c r="AH3956" s="1782"/>
    </row>
    <row r="3957" spans="1:34" ht="16.7" customHeight="1">
      <c r="A3957" s="1920" t="s">
        <v>2844</v>
      </c>
      <c r="B3957" s="1921"/>
      <c r="C3957" s="1921"/>
      <c r="D3957" s="1212"/>
      <c r="E3957" s="1867" t="s">
        <v>368</v>
      </c>
      <c r="F3957" s="1867"/>
      <c r="G3957" s="1212"/>
      <c r="H3957" s="1897" t="s">
        <v>2845</v>
      </c>
      <c r="I3957" s="1897"/>
      <c r="J3957" s="1897" t="s">
        <v>495</v>
      </c>
      <c r="K3957" s="1897"/>
      <c r="L3957" s="1799"/>
      <c r="M3957" s="1799"/>
      <c r="N3957" s="1921" t="s">
        <v>2846</v>
      </c>
      <c r="O3957" s="1921"/>
      <c r="P3957" s="1921"/>
      <c r="Q3957" s="1921"/>
      <c r="R3957" s="1870">
        <v>1</v>
      </c>
      <c r="S3957" s="1870"/>
      <c r="T3957" s="1870"/>
      <c r="U3957" s="1870"/>
      <c r="V3957" s="1799"/>
      <c r="W3957" s="1799"/>
      <c r="X3957" s="1799"/>
      <c r="Y3957" s="1897" t="s">
        <v>2847</v>
      </c>
      <c r="Z3957" s="1897"/>
      <c r="AA3957" s="1897"/>
      <c r="AB3957" s="1897"/>
      <c r="AC3957" s="1897"/>
      <c r="AD3957" s="1897"/>
      <c r="AE3957" s="1897"/>
      <c r="AF3957" s="1922" t="s">
        <v>2848</v>
      </c>
      <c r="AG3957" s="1922"/>
      <c r="AH3957" s="1800"/>
    </row>
    <row r="3958" spans="1:34" ht="17.45" customHeight="1">
      <c r="A3958" s="1801" t="s">
        <v>2849</v>
      </c>
      <c r="B3958" s="1802"/>
      <c r="C3958" s="1802"/>
      <c r="D3958" s="1802"/>
      <c r="E3958" s="1802"/>
      <c r="F3958" s="1802"/>
      <c r="G3958" s="1802"/>
      <c r="H3958" s="1802"/>
      <c r="I3958" s="1802"/>
      <c r="J3958" s="1803"/>
      <c r="K3958" s="1789" t="s">
        <v>2850</v>
      </c>
      <c r="L3958" s="1807"/>
      <c r="M3958" s="1789" t="s">
        <v>2851</v>
      </c>
      <c r="N3958" s="1790"/>
      <c r="O3958" s="1790"/>
      <c r="P3958" s="1790"/>
      <c r="Q3958" s="1790"/>
      <c r="R3958" s="1790"/>
      <c r="S3958" s="1790"/>
      <c r="T3958" s="1791"/>
      <c r="U3958" s="1789" t="s">
        <v>2852</v>
      </c>
      <c r="V3958" s="1790"/>
      <c r="W3958" s="1790"/>
      <c r="X3958" s="1790"/>
      <c r="Y3958" s="1790"/>
      <c r="Z3958" s="1790"/>
      <c r="AA3958" s="1790"/>
      <c r="AB3958" s="1790"/>
      <c r="AC3958" s="1790"/>
      <c r="AD3958" s="1791"/>
      <c r="AE3958" s="1810" t="s">
        <v>2853</v>
      </c>
      <c r="AF3958" s="1811"/>
      <c r="AG3958" s="1811"/>
      <c r="AH3958" s="1814"/>
    </row>
    <row r="3959" spans="1:34" ht="17.45" customHeight="1">
      <c r="A3959" s="1804"/>
      <c r="B3959" s="1805"/>
      <c r="C3959" s="1805"/>
      <c r="D3959" s="1805"/>
      <c r="E3959" s="1805"/>
      <c r="F3959" s="1805"/>
      <c r="G3959" s="1805"/>
      <c r="H3959" s="1805"/>
      <c r="I3959" s="1805"/>
      <c r="J3959" s="1806"/>
      <c r="K3959" s="1808"/>
      <c r="L3959" s="1809"/>
      <c r="M3959" s="1789" t="s">
        <v>2854</v>
      </c>
      <c r="N3959" s="1790"/>
      <c r="O3959" s="1790"/>
      <c r="P3959" s="1791"/>
      <c r="Q3959" s="1789" t="s">
        <v>2855</v>
      </c>
      <c r="R3959" s="1790"/>
      <c r="S3959" s="1790"/>
      <c r="T3959" s="1791"/>
      <c r="U3959" s="1789" t="s">
        <v>2854</v>
      </c>
      <c r="V3959" s="1790"/>
      <c r="W3959" s="1790"/>
      <c r="X3959" s="1790"/>
      <c r="Y3959" s="1790"/>
      <c r="Z3959" s="1791"/>
      <c r="AA3959" s="1789" t="s">
        <v>2855</v>
      </c>
      <c r="AB3959" s="1790"/>
      <c r="AC3959" s="1790"/>
      <c r="AD3959" s="1791"/>
      <c r="AE3959" s="1812"/>
      <c r="AF3959" s="1813"/>
      <c r="AG3959" s="1813"/>
      <c r="AH3959" s="1800"/>
    </row>
    <row r="3960" spans="1:34" ht="16.7" customHeight="1">
      <c r="A3960" s="1792"/>
      <c r="B3960" s="1793"/>
      <c r="C3960" s="1793"/>
      <c r="D3960" s="1793"/>
      <c r="E3960" s="1793"/>
      <c r="F3960" s="1793"/>
      <c r="G3960" s="1793"/>
      <c r="H3960" s="1793"/>
      <c r="I3960" s="1793"/>
      <c r="J3960" s="1793"/>
      <c r="K3960" s="1794" t="s">
        <v>2856</v>
      </c>
      <c r="L3960" s="1794"/>
      <c r="M3960" s="1794"/>
      <c r="N3960" s="1794"/>
      <c r="O3960" s="1794"/>
      <c r="P3960" s="1794"/>
      <c r="Q3960" s="1794"/>
      <c r="R3960" s="1794"/>
      <c r="S3960" s="1794"/>
      <c r="T3960" s="1794"/>
      <c r="U3960" s="1794"/>
      <c r="V3960" s="1794"/>
      <c r="W3960" s="1794"/>
      <c r="X3960" s="1794"/>
      <c r="Y3960" s="1794"/>
      <c r="Z3960" s="1794"/>
      <c r="AA3960" s="1795">
        <v>0</v>
      </c>
      <c r="AB3960" s="1795"/>
      <c r="AC3960" s="1795"/>
      <c r="AD3960" s="1795"/>
      <c r="AE3960" s="1795"/>
      <c r="AF3960" s="1795"/>
      <c r="AG3960" s="1795"/>
      <c r="AH3960" s="1213"/>
    </row>
    <row r="3961" spans="1:34" ht="17.45" customHeight="1">
      <c r="A3961" s="1801" t="s">
        <v>2857</v>
      </c>
      <c r="B3961" s="1825"/>
      <c r="C3961" s="1825"/>
      <c r="D3961" s="1825"/>
      <c r="E3961" s="1825"/>
      <c r="F3961" s="1825"/>
      <c r="G3961" s="1825"/>
      <c r="H3961" s="1825"/>
      <c r="I3961" s="1825"/>
      <c r="J3961" s="1825"/>
      <c r="K3961" s="1825"/>
      <c r="L3961" s="1825"/>
      <c r="M3961" s="1825"/>
      <c r="N3961" s="1826"/>
      <c r="O3961" s="1789" t="s">
        <v>2858</v>
      </c>
      <c r="P3961" s="1790"/>
      <c r="Q3961" s="1790"/>
      <c r="R3961" s="1790"/>
      <c r="S3961" s="1791"/>
      <c r="T3961" s="1827" t="s">
        <v>2850</v>
      </c>
      <c r="U3961" s="1790"/>
      <c r="V3961" s="1790"/>
      <c r="W3961" s="1213"/>
      <c r="X3961" s="1789" t="s">
        <v>2859</v>
      </c>
      <c r="Y3961" s="1790"/>
      <c r="Z3961" s="1790"/>
      <c r="AA3961" s="1790"/>
      <c r="AB3961" s="1790"/>
      <c r="AC3961" s="1790"/>
      <c r="AD3961" s="1791"/>
      <c r="AE3961" s="1810" t="s">
        <v>2853</v>
      </c>
      <c r="AF3961" s="1828"/>
      <c r="AG3961" s="1828"/>
      <c r="AH3961" s="1213"/>
    </row>
    <row r="3962" spans="1:34" ht="16.7" customHeight="1">
      <c r="A3962" s="1223"/>
      <c r="B3962" s="1224" t="s">
        <v>1011</v>
      </c>
      <c r="C3962" s="1875" t="s">
        <v>1012</v>
      </c>
      <c r="D3962" s="1876"/>
      <c r="E3962" s="1876"/>
      <c r="F3962" s="1876"/>
      <c r="G3962" s="1876"/>
      <c r="H3962" s="1876"/>
      <c r="I3962" s="1876"/>
      <c r="J3962" s="1876"/>
      <c r="K3962" s="1876"/>
      <c r="L3962" s="1876"/>
      <c r="M3962" s="1876"/>
      <c r="N3962" s="1875"/>
      <c r="O3962" s="1885">
        <v>0</v>
      </c>
      <c r="P3962" s="1886"/>
      <c r="Q3962" s="1886"/>
      <c r="R3962" s="1886"/>
      <c r="S3962" s="1887"/>
      <c r="T3962" s="1917">
        <v>0.96499999999999997</v>
      </c>
      <c r="U3962" s="1886"/>
      <c r="V3962" s="1886"/>
      <c r="W3962" s="1225"/>
      <c r="X3962" s="1880">
        <v>22.593900000000001</v>
      </c>
      <c r="Y3962" s="1881"/>
      <c r="Z3962" s="1881"/>
      <c r="AA3962" s="1881"/>
      <c r="AB3962" s="1881"/>
      <c r="AC3962" s="1881"/>
      <c r="AD3962" s="1882"/>
      <c r="AE3962" s="1865">
        <v>21.803100000000001</v>
      </c>
      <c r="AF3962" s="1847"/>
      <c r="AG3962" s="1847"/>
      <c r="AH3962" s="1225"/>
    </row>
    <row r="3963" spans="1:34" ht="17.45" customHeight="1">
      <c r="A3963" s="1220"/>
      <c r="B3963" s="1209" t="s">
        <v>1019</v>
      </c>
      <c r="C3963" s="1866" t="s">
        <v>1020</v>
      </c>
      <c r="D3963" s="1867"/>
      <c r="E3963" s="1867"/>
      <c r="F3963" s="1867"/>
      <c r="G3963" s="1867"/>
      <c r="H3963" s="1867"/>
      <c r="I3963" s="1867"/>
      <c r="J3963" s="1867"/>
      <c r="K3963" s="1867"/>
      <c r="L3963" s="1867"/>
      <c r="M3963" s="1867"/>
      <c r="N3963" s="1866"/>
      <c r="O3963" s="1893">
        <v>0</v>
      </c>
      <c r="P3963" s="1894"/>
      <c r="Q3963" s="1894"/>
      <c r="R3963" s="1894"/>
      <c r="S3963" s="1895"/>
      <c r="T3963" s="1918">
        <v>0.96499999999999997</v>
      </c>
      <c r="U3963" s="1894"/>
      <c r="V3963" s="1894"/>
      <c r="W3963" s="1222"/>
      <c r="X3963" s="1871">
        <v>32.186100000000003</v>
      </c>
      <c r="Y3963" s="1872"/>
      <c r="Z3963" s="1872"/>
      <c r="AA3963" s="1872"/>
      <c r="AB3963" s="1872"/>
      <c r="AC3963" s="1872"/>
      <c r="AD3963" s="1873"/>
      <c r="AE3963" s="1874">
        <v>31.0596</v>
      </c>
      <c r="AF3963" s="1843"/>
      <c r="AG3963" s="1843"/>
      <c r="AH3963" s="1222"/>
    </row>
    <row r="3964" spans="1:34" ht="17.45" customHeight="1">
      <c r="A3964" s="1792"/>
      <c r="B3964" s="1778"/>
      <c r="C3964" s="1778"/>
      <c r="D3964" s="1778"/>
      <c r="E3964" s="1778"/>
      <c r="F3964" s="1778"/>
      <c r="G3964" s="1778"/>
      <c r="H3964" s="1778"/>
      <c r="I3964" s="1846" t="s">
        <v>2860</v>
      </c>
      <c r="J3964" s="1846"/>
      <c r="K3964" s="1846"/>
      <c r="L3964" s="1846"/>
      <c r="M3964" s="1846"/>
      <c r="N3964" s="1846"/>
      <c r="O3964" s="1846"/>
      <c r="P3964" s="1846"/>
      <c r="Q3964" s="1846"/>
      <c r="R3964" s="1846"/>
      <c r="S3964" s="1846"/>
      <c r="T3964" s="1846"/>
      <c r="U3964" s="1846"/>
      <c r="V3964" s="1846"/>
      <c r="W3964" s="1846"/>
      <c r="X3964" s="1846"/>
      <c r="Y3964" s="1846"/>
      <c r="Z3964" s="1793"/>
      <c r="AA3964" s="1847">
        <v>52.862699999999997</v>
      </c>
      <c r="AB3964" s="1847"/>
      <c r="AC3964" s="1847"/>
      <c r="AD3964" s="1847"/>
      <c r="AE3964" s="1847"/>
      <c r="AF3964" s="1847"/>
      <c r="AG3964" s="1847"/>
      <c r="AH3964" s="1814"/>
    </row>
    <row r="3965" spans="1:34" ht="16.7" customHeight="1">
      <c r="A3965" s="1844"/>
      <c r="B3965" s="1309"/>
      <c r="C3965" s="1309"/>
      <c r="D3965" s="1309"/>
      <c r="E3965" s="1309"/>
      <c r="F3965" s="1309"/>
      <c r="G3965" s="1309"/>
      <c r="H3965" s="1309"/>
      <c r="I3965" s="1840" t="s">
        <v>2861</v>
      </c>
      <c r="J3965" s="1840"/>
      <c r="K3965" s="1840"/>
      <c r="L3965" s="1840"/>
      <c r="M3965" s="1840"/>
      <c r="N3965" s="1840"/>
      <c r="O3965" s="1840"/>
      <c r="P3965" s="1840"/>
      <c r="Q3965" s="1840"/>
      <c r="R3965" s="1840"/>
      <c r="S3965" s="1840"/>
      <c r="T3965" s="1840"/>
      <c r="U3965" s="1840"/>
      <c r="V3965" s="1840"/>
      <c r="W3965" s="1840"/>
      <c r="X3965" s="1840"/>
      <c r="Y3965" s="1840"/>
      <c r="Z3965" s="1309"/>
      <c r="AA3965" s="1841">
        <v>52.862699999999997</v>
      </c>
      <c r="AB3965" s="1841"/>
      <c r="AC3965" s="1841"/>
      <c r="AD3965" s="1841"/>
      <c r="AE3965" s="1841"/>
      <c r="AF3965" s="1841"/>
      <c r="AG3965" s="1841"/>
      <c r="AH3965" s="1782"/>
    </row>
    <row r="3966" spans="1:34" ht="17.45" customHeight="1">
      <c r="A3966" s="1844"/>
      <c r="B3966" s="1309"/>
      <c r="C3966" s="1309"/>
      <c r="D3966" s="1309"/>
      <c r="E3966" s="1309"/>
      <c r="F3966" s="1309"/>
      <c r="G3966" s="1309"/>
      <c r="H3966" s="1309"/>
      <c r="I3966" s="1840" t="s">
        <v>2862</v>
      </c>
      <c r="J3966" s="1840"/>
      <c r="K3966" s="1840"/>
      <c r="L3966" s="1840"/>
      <c r="M3966" s="1840"/>
      <c r="N3966" s="1840"/>
      <c r="O3966" s="1840"/>
      <c r="P3966" s="1840"/>
      <c r="Q3966" s="1840"/>
      <c r="R3966" s="1840"/>
      <c r="S3966" s="1840"/>
      <c r="T3966" s="1840"/>
      <c r="U3966" s="1840"/>
      <c r="V3966" s="1840"/>
      <c r="W3966" s="1840"/>
      <c r="X3966" s="1840"/>
      <c r="Y3966" s="1840"/>
      <c r="Z3966" s="1309"/>
      <c r="AA3966" s="1841">
        <v>52.862699999999997</v>
      </c>
      <c r="AB3966" s="1841"/>
      <c r="AC3966" s="1841"/>
      <c r="AD3966" s="1841"/>
      <c r="AE3966" s="1841"/>
      <c r="AF3966" s="1841"/>
      <c r="AG3966" s="1841"/>
      <c r="AH3966" s="1782"/>
    </row>
    <row r="3967" spans="1:34" ht="17.45" customHeight="1">
      <c r="A3967" s="1844"/>
      <c r="B3967" s="1309"/>
      <c r="C3967" s="1309"/>
      <c r="D3967" s="1309"/>
      <c r="E3967" s="1309"/>
      <c r="F3967" s="1309"/>
      <c r="G3967" s="1309"/>
      <c r="H3967" s="1309"/>
      <c r="I3967" s="1840" t="s">
        <v>2863</v>
      </c>
      <c r="J3967" s="1840"/>
      <c r="K3967" s="1840"/>
      <c r="L3967" s="1840"/>
      <c r="M3967" s="1840"/>
      <c r="N3967" s="1840"/>
      <c r="O3967" s="1840"/>
      <c r="P3967" s="1840"/>
      <c r="Q3967" s="1840"/>
      <c r="R3967" s="1840"/>
      <c r="S3967" s="1840"/>
      <c r="T3967" s="1840"/>
      <c r="U3967" s="1840"/>
      <c r="V3967" s="1840"/>
      <c r="W3967" s="1840"/>
      <c r="X3967" s="1840"/>
      <c r="Y3967" s="1840"/>
      <c r="Z3967" s="1309"/>
      <c r="AA3967" s="1841">
        <v>0</v>
      </c>
      <c r="AB3967" s="1841"/>
      <c r="AC3967" s="1841"/>
      <c r="AD3967" s="1841"/>
      <c r="AE3967" s="1841"/>
      <c r="AF3967" s="1841"/>
      <c r="AG3967" s="1841"/>
      <c r="AH3967" s="1782"/>
    </row>
    <row r="3968" spans="1:34" ht="16.7" customHeight="1">
      <c r="A3968" s="1845"/>
      <c r="B3968" s="1799"/>
      <c r="C3968" s="1799"/>
      <c r="D3968" s="1799"/>
      <c r="E3968" s="1799"/>
      <c r="F3968" s="1799"/>
      <c r="G3968" s="1799"/>
      <c r="H3968" s="1799"/>
      <c r="I3968" s="1842" t="s">
        <v>2864</v>
      </c>
      <c r="J3968" s="1842"/>
      <c r="K3968" s="1842"/>
      <c r="L3968" s="1842"/>
      <c r="M3968" s="1842"/>
      <c r="N3968" s="1842"/>
      <c r="O3968" s="1842"/>
      <c r="P3968" s="1842"/>
      <c r="Q3968" s="1842"/>
      <c r="R3968" s="1842"/>
      <c r="S3968" s="1842"/>
      <c r="T3968" s="1842"/>
      <c r="U3968" s="1842"/>
      <c r="V3968" s="1842"/>
      <c r="W3968" s="1842"/>
      <c r="X3968" s="1842"/>
      <c r="Y3968" s="1842"/>
      <c r="Z3968" s="1799"/>
      <c r="AA3968" s="1843">
        <v>0</v>
      </c>
      <c r="AB3968" s="1843"/>
      <c r="AC3968" s="1843"/>
      <c r="AD3968" s="1843"/>
      <c r="AE3968" s="1843"/>
      <c r="AF3968" s="1843"/>
      <c r="AG3968" s="1843"/>
      <c r="AH3968" s="1800"/>
    </row>
    <row r="3969" spans="1:34" ht="17.45" customHeight="1">
      <c r="A3969" s="1801" t="s">
        <v>2865</v>
      </c>
      <c r="B3969" s="1825"/>
      <c r="C3969" s="1825"/>
      <c r="D3969" s="1825"/>
      <c r="E3969" s="1825"/>
      <c r="F3969" s="1825"/>
      <c r="G3969" s="1825"/>
      <c r="H3969" s="1825"/>
      <c r="I3969" s="1825"/>
      <c r="J3969" s="1825"/>
      <c r="K3969" s="1825"/>
      <c r="L3969" s="1825"/>
      <c r="M3969" s="1825"/>
      <c r="N3969" s="1826"/>
      <c r="O3969" s="1789" t="s">
        <v>2850</v>
      </c>
      <c r="P3969" s="1790"/>
      <c r="Q3969" s="1790"/>
      <c r="R3969" s="1790"/>
      <c r="S3969" s="1791"/>
      <c r="T3969" s="1827" t="s">
        <v>754</v>
      </c>
      <c r="U3969" s="1790"/>
      <c r="V3969" s="1790"/>
      <c r="W3969" s="1213"/>
      <c r="X3969" s="1789" t="s">
        <v>2866</v>
      </c>
      <c r="Y3969" s="1790"/>
      <c r="Z3969" s="1790"/>
      <c r="AA3969" s="1790"/>
      <c r="AB3969" s="1790"/>
      <c r="AC3969" s="1790"/>
      <c r="AD3969" s="1791"/>
      <c r="AE3969" s="1810" t="s">
        <v>2867</v>
      </c>
      <c r="AF3969" s="1828"/>
      <c r="AG3969" s="1828"/>
      <c r="AH3969" s="1213"/>
    </row>
    <row r="3970" spans="1:34" ht="16.7" customHeight="1">
      <c r="A3970" s="1223"/>
      <c r="B3970" s="1884" t="s">
        <v>1307</v>
      </c>
      <c r="C3970" s="1830" t="s">
        <v>3400</v>
      </c>
      <c r="D3970" s="1876"/>
      <c r="E3970" s="1876"/>
      <c r="F3970" s="1876"/>
      <c r="G3970" s="1876"/>
      <c r="H3970" s="1876"/>
      <c r="I3970" s="1876"/>
      <c r="J3970" s="1876"/>
      <c r="K3970" s="1876"/>
      <c r="L3970" s="1876"/>
      <c r="M3970" s="1876"/>
      <c r="N3970" s="1875"/>
      <c r="O3970" s="1885">
        <v>1</v>
      </c>
      <c r="P3970" s="1886"/>
      <c r="Q3970" s="1886"/>
      <c r="R3970" s="1886"/>
      <c r="S3970" s="1887"/>
      <c r="T3970" s="1888" t="s">
        <v>495</v>
      </c>
      <c r="U3970" s="1889"/>
      <c r="V3970" s="1889"/>
      <c r="W3970" s="1225"/>
      <c r="X3970" s="1890">
        <v>357.2</v>
      </c>
      <c r="Y3970" s="1891"/>
      <c r="Z3970" s="1891"/>
      <c r="AA3970" s="1891"/>
      <c r="AB3970" s="1891"/>
      <c r="AC3970" s="1891"/>
      <c r="AD3970" s="1892"/>
      <c r="AE3970" s="1865">
        <v>357.2</v>
      </c>
      <c r="AF3970" s="1847"/>
      <c r="AG3970" s="1847"/>
      <c r="AH3970" s="1225"/>
    </row>
    <row r="3971" spans="1:34" ht="15.2" customHeight="1">
      <c r="A3971" s="1220"/>
      <c r="B3971" s="1820"/>
      <c r="C3971" s="1867"/>
      <c r="D3971" s="1867"/>
      <c r="E3971" s="1867"/>
      <c r="F3971" s="1867"/>
      <c r="G3971" s="1867"/>
      <c r="H3971" s="1867"/>
      <c r="I3971" s="1867"/>
      <c r="J3971" s="1867"/>
      <c r="K3971" s="1867"/>
      <c r="L3971" s="1867"/>
      <c r="M3971" s="1867"/>
      <c r="N3971" s="1867"/>
      <c r="O3971" s="1221"/>
      <c r="P3971" s="1221"/>
      <c r="Q3971" s="1221"/>
      <c r="R3971" s="1221"/>
      <c r="S3971" s="1221"/>
      <c r="T3971" s="1221"/>
      <c r="U3971" s="1221"/>
      <c r="V3971" s="1221"/>
      <c r="W3971" s="1221"/>
      <c r="X3971" s="1221"/>
      <c r="Y3971" s="1221"/>
      <c r="Z3971" s="1221"/>
      <c r="AA3971" s="1221"/>
      <c r="AB3971" s="1221"/>
      <c r="AC3971" s="1221"/>
      <c r="AD3971" s="1221"/>
      <c r="AE3971" s="1221"/>
      <c r="AF3971" s="1221"/>
      <c r="AG3971" s="1221"/>
      <c r="AH3971" s="1222"/>
    </row>
    <row r="3972" spans="1:34" ht="17.45" customHeight="1">
      <c r="A3972" s="1792"/>
      <c r="B3972" s="1793"/>
      <c r="C3972" s="1793"/>
      <c r="D3972" s="1793"/>
      <c r="E3972" s="1793"/>
      <c r="F3972" s="1793"/>
      <c r="G3972" s="1793"/>
      <c r="H3972" s="1793"/>
      <c r="I3972" s="1794" t="s">
        <v>2869</v>
      </c>
      <c r="J3972" s="1794"/>
      <c r="K3972" s="1794"/>
      <c r="L3972" s="1794"/>
      <c r="M3972" s="1794"/>
      <c r="N3972" s="1794"/>
      <c r="O3972" s="1794"/>
      <c r="P3972" s="1794"/>
      <c r="Q3972" s="1794"/>
      <c r="R3972" s="1794"/>
      <c r="S3972" s="1794"/>
      <c r="T3972" s="1794"/>
      <c r="U3972" s="1794"/>
      <c r="V3972" s="1794"/>
      <c r="W3972" s="1794"/>
      <c r="X3972" s="1794"/>
      <c r="Y3972" s="1794"/>
      <c r="Z3972" s="1214"/>
      <c r="AA3972" s="1795">
        <v>357.2</v>
      </c>
      <c r="AB3972" s="1795"/>
      <c r="AC3972" s="1795"/>
      <c r="AD3972" s="1795"/>
      <c r="AE3972" s="1795"/>
      <c r="AF3972" s="1795"/>
      <c r="AG3972" s="1795"/>
      <c r="AH3972" s="1213"/>
    </row>
    <row r="3973" spans="1:34" ht="16.7" customHeight="1">
      <c r="A3973" s="1801" t="s">
        <v>2870</v>
      </c>
      <c r="B3973" s="1825"/>
      <c r="C3973" s="1825"/>
      <c r="D3973" s="1825"/>
      <c r="E3973" s="1825"/>
      <c r="F3973" s="1825"/>
      <c r="G3973" s="1825"/>
      <c r="H3973" s="1825"/>
      <c r="I3973" s="1825"/>
      <c r="J3973" s="1825"/>
      <c r="K3973" s="1825"/>
      <c r="L3973" s="1825"/>
      <c r="M3973" s="1825"/>
      <c r="N3973" s="1826"/>
      <c r="O3973" s="1789" t="s">
        <v>2850</v>
      </c>
      <c r="P3973" s="1790"/>
      <c r="Q3973" s="1790"/>
      <c r="R3973" s="1790"/>
      <c r="S3973" s="1791"/>
      <c r="T3973" s="1827" t="s">
        <v>754</v>
      </c>
      <c r="U3973" s="1790"/>
      <c r="V3973" s="1790"/>
      <c r="W3973" s="1213"/>
      <c r="X3973" s="1789" t="s">
        <v>2866</v>
      </c>
      <c r="Y3973" s="1790"/>
      <c r="Z3973" s="1790"/>
      <c r="AA3973" s="1790"/>
      <c r="AB3973" s="1790"/>
      <c r="AC3973" s="1790"/>
      <c r="AD3973" s="1791"/>
      <c r="AE3973" s="1810" t="s">
        <v>2867</v>
      </c>
      <c r="AF3973" s="1828"/>
      <c r="AG3973" s="1828"/>
      <c r="AH3973" s="1213"/>
    </row>
    <row r="3974" spans="1:34" ht="17.45" customHeight="1">
      <c r="A3974" s="1792"/>
      <c r="B3974" s="1793"/>
      <c r="C3974" s="1793"/>
      <c r="D3974" s="1793"/>
      <c r="E3974" s="1793"/>
      <c r="F3974" s="1793"/>
      <c r="G3974" s="1793"/>
      <c r="H3974" s="1793"/>
      <c r="I3974" s="1794" t="s">
        <v>2871</v>
      </c>
      <c r="J3974" s="1794"/>
      <c r="K3974" s="1794"/>
      <c r="L3974" s="1794"/>
      <c r="M3974" s="1794"/>
      <c r="N3974" s="1794"/>
      <c r="O3974" s="1794"/>
      <c r="P3974" s="1794"/>
      <c r="Q3974" s="1794"/>
      <c r="R3974" s="1794"/>
      <c r="S3974" s="1794"/>
      <c r="T3974" s="1794"/>
      <c r="U3974" s="1794"/>
      <c r="V3974" s="1794"/>
      <c r="W3974" s="1794"/>
      <c r="X3974" s="1794"/>
      <c r="Y3974" s="1794"/>
      <c r="Z3974" s="1214"/>
      <c r="AA3974" s="1795">
        <v>0</v>
      </c>
      <c r="AB3974" s="1795"/>
      <c r="AC3974" s="1795"/>
      <c r="AD3974" s="1795"/>
      <c r="AE3974" s="1795"/>
      <c r="AF3974" s="1795"/>
      <c r="AG3974" s="1795"/>
      <c r="AH3974" s="1213"/>
    </row>
    <row r="3975" spans="1:34" ht="17.45" customHeight="1">
      <c r="A3975" s="1801" t="s">
        <v>2872</v>
      </c>
      <c r="B3975" s="1825"/>
      <c r="C3975" s="1825"/>
      <c r="D3975" s="1825"/>
      <c r="E3975" s="1825"/>
      <c r="F3975" s="1825"/>
      <c r="G3975" s="1825"/>
      <c r="H3975" s="1825"/>
      <c r="I3975" s="1825"/>
      <c r="J3975" s="1825"/>
      <c r="K3975" s="1825"/>
      <c r="L3975" s="1825"/>
      <c r="M3975" s="1825"/>
      <c r="N3975" s="1826"/>
      <c r="O3975" s="1789" t="s">
        <v>2850</v>
      </c>
      <c r="P3975" s="1790"/>
      <c r="Q3975" s="1790"/>
      <c r="R3975" s="1790"/>
      <c r="S3975" s="1791"/>
      <c r="T3975" s="1827" t="s">
        <v>754</v>
      </c>
      <c r="U3975" s="1790"/>
      <c r="V3975" s="1790"/>
      <c r="W3975" s="1213"/>
      <c r="X3975" s="1789" t="s">
        <v>2866</v>
      </c>
      <c r="Y3975" s="1790"/>
      <c r="Z3975" s="1790"/>
      <c r="AA3975" s="1790"/>
      <c r="AB3975" s="1790"/>
      <c r="AC3975" s="1790"/>
      <c r="AD3975" s="1791"/>
      <c r="AE3975" s="1810" t="s">
        <v>2867</v>
      </c>
      <c r="AF3975" s="1828"/>
      <c r="AG3975" s="1828"/>
      <c r="AH3975" s="1213"/>
    </row>
    <row r="3976" spans="1:34" ht="16.7" customHeight="1">
      <c r="A3976" s="1792"/>
      <c r="B3976" s="1793"/>
      <c r="C3976" s="1793"/>
      <c r="D3976" s="1793"/>
      <c r="E3976" s="1793"/>
      <c r="F3976" s="1793"/>
      <c r="G3976" s="1793"/>
      <c r="H3976" s="1793"/>
      <c r="I3976" s="1793"/>
      <c r="J3976" s="1793"/>
      <c r="K3976" s="1794" t="s">
        <v>2873</v>
      </c>
      <c r="L3976" s="1794"/>
      <c r="M3976" s="1794"/>
      <c r="N3976" s="1794"/>
      <c r="O3976" s="1794"/>
      <c r="P3976" s="1794"/>
      <c r="Q3976" s="1794"/>
      <c r="R3976" s="1794"/>
      <c r="S3976" s="1794"/>
      <c r="T3976" s="1794"/>
      <c r="U3976" s="1794"/>
      <c r="V3976" s="1794"/>
      <c r="W3976" s="1794"/>
      <c r="X3976" s="1794"/>
      <c r="Y3976" s="1794"/>
      <c r="Z3976" s="1794"/>
      <c r="AA3976" s="1794"/>
      <c r="AB3976" s="1214"/>
      <c r="AC3976" s="1795">
        <v>0</v>
      </c>
      <c r="AD3976" s="1795"/>
      <c r="AE3976" s="1795"/>
      <c r="AF3976" s="1795"/>
      <c r="AG3976" s="1795"/>
      <c r="AH3976" s="1213"/>
    </row>
    <row r="3977" spans="1:34" ht="17.45" customHeight="1">
      <c r="A3977" s="1801" t="s">
        <v>2874</v>
      </c>
      <c r="B3977" s="1825"/>
      <c r="C3977" s="1825"/>
      <c r="D3977" s="1825"/>
      <c r="E3977" s="1825"/>
      <c r="F3977" s="1825"/>
      <c r="G3977" s="1825"/>
      <c r="H3977" s="1825"/>
      <c r="I3977" s="1825"/>
      <c r="J3977" s="1826"/>
      <c r="K3977" s="1789" t="s">
        <v>2850</v>
      </c>
      <c r="L3977" s="1791"/>
      <c r="M3977" s="1855" t="s">
        <v>2875</v>
      </c>
      <c r="N3977" s="1856"/>
      <c r="O3977" s="1857"/>
      <c r="P3977" s="1855" t="s">
        <v>2876</v>
      </c>
      <c r="Q3977" s="1856"/>
      <c r="R3977" s="1857"/>
      <c r="S3977" s="1855" t="s">
        <v>2877</v>
      </c>
      <c r="T3977" s="1857"/>
      <c r="U3977" s="1789" t="s">
        <v>2878</v>
      </c>
      <c r="V3977" s="1790"/>
      <c r="W3977" s="1791"/>
      <c r="X3977" s="1789" t="s">
        <v>2879</v>
      </c>
      <c r="Y3977" s="1790"/>
      <c r="Z3977" s="1790"/>
      <c r="AA3977" s="1790"/>
      <c r="AB3977" s="1791"/>
      <c r="AC3977" s="1789" t="s">
        <v>2880</v>
      </c>
      <c r="AD3977" s="1791"/>
      <c r="AE3977" s="1810" t="s">
        <v>2867</v>
      </c>
      <c r="AF3977" s="1828"/>
      <c r="AG3977" s="1828"/>
      <c r="AH3977" s="1213"/>
    </row>
    <row r="3978" spans="1:34" ht="17.45" customHeight="1">
      <c r="A3978" s="1853"/>
      <c r="B3978" s="1778"/>
      <c r="C3978" s="1778"/>
      <c r="D3978" s="1778"/>
      <c r="E3978" s="1778"/>
      <c r="F3978" s="1778"/>
      <c r="G3978" s="1778"/>
      <c r="H3978" s="1778"/>
      <c r="I3978" s="1846" t="s">
        <v>2881</v>
      </c>
      <c r="J3978" s="1846"/>
      <c r="K3978" s="1846"/>
      <c r="L3978" s="1846"/>
      <c r="M3978" s="1846"/>
      <c r="N3978" s="1846"/>
      <c r="O3978" s="1846"/>
      <c r="P3978" s="1846"/>
      <c r="Q3978" s="1846"/>
      <c r="R3978" s="1846"/>
      <c r="S3978" s="1846"/>
      <c r="T3978" s="1846"/>
      <c r="U3978" s="1846"/>
      <c r="V3978" s="1846"/>
      <c r="W3978" s="1846"/>
      <c r="X3978" s="1846"/>
      <c r="Y3978" s="1846"/>
      <c r="Z3978" s="1203"/>
      <c r="AA3978" s="1847">
        <v>0</v>
      </c>
      <c r="AB3978" s="1847"/>
      <c r="AC3978" s="1847"/>
      <c r="AD3978" s="1847"/>
      <c r="AE3978" s="1847"/>
      <c r="AF3978" s="1847"/>
      <c r="AG3978" s="1847"/>
      <c r="AH3978" s="1204"/>
    </row>
    <row r="3979" spans="1:34" ht="5.0999999999999996" customHeight="1">
      <c r="A3979" s="1854"/>
      <c r="B3979" s="1309"/>
      <c r="C3979" s="1309"/>
      <c r="D3979" s="1309"/>
      <c r="E3979" s="1309"/>
      <c r="F3979" s="1309"/>
      <c r="G3979" s="1309"/>
      <c r="H3979" s="1309"/>
      <c r="I3979" s="1309"/>
      <c r="J3979" s="1309"/>
      <c r="K3979" s="1309"/>
      <c r="L3979" s="1309"/>
      <c r="M3979" s="1309"/>
      <c r="N3979" s="1309"/>
      <c r="O3979" s="1309"/>
      <c r="P3979" s="1309"/>
      <c r="Q3979" s="1309"/>
      <c r="R3979" s="1309"/>
      <c r="S3979" s="1309"/>
      <c r="T3979" s="1309"/>
      <c r="U3979" s="1309"/>
      <c r="V3979" s="1309"/>
      <c r="W3979" s="1309"/>
      <c r="X3979" s="1309"/>
      <c r="Y3979" s="1309"/>
      <c r="Z3979" s="1309"/>
      <c r="AA3979" s="1309"/>
      <c r="AB3979" s="1309"/>
      <c r="AC3979" s="1309"/>
      <c r="AD3979" s="1309"/>
      <c r="AE3979" s="1309"/>
      <c r="AF3979" s="1309"/>
      <c r="AG3979" s="1309"/>
      <c r="AH3979" s="1782"/>
    </row>
    <row r="3980" spans="1:34" ht="17.45" customHeight="1">
      <c r="A3980" s="1845"/>
      <c r="B3980" s="1799"/>
      <c r="C3980" s="1799"/>
      <c r="D3980" s="1799"/>
      <c r="E3980" s="1799"/>
      <c r="F3980" s="1799"/>
      <c r="G3980" s="1799"/>
      <c r="H3980" s="1799"/>
      <c r="I3980" s="1842" t="s">
        <v>2882</v>
      </c>
      <c r="J3980" s="1842"/>
      <c r="K3980" s="1842"/>
      <c r="L3980" s="1842"/>
      <c r="M3980" s="1842"/>
      <c r="N3980" s="1842"/>
      <c r="O3980" s="1842"/>
      <c r="P3980" s="1842"/>
      <c r="Q3980" s="1842"/>
      <c r="R3980" s="1842"/>
      <c r="S3980" s="1842"/>
      <c r="T3980" s="1842"/>
      <c r="U3980" s="1842"/>
      <c r="V3980" s="1842"/>
      <c r="W3980" s="1842"/>
      <c r="X3980" s="1842"/>
      <c r="Y3980" s="1842"/>
      <c r="Z3980" s="1212"/>
      <c r="AA3980" s="1848">
        <v>410.06</v>
      </c>
      <c r="AB3980" s="1848"/>
      <c r="AC3980" s="1848"/>
      <c r="AD3980" s="1848"/>
      <c r="AE3980" s="1848"/>
      <c r="AF3980" s="1848"/>
      <c r="AG3980" s="1848"/>
      <c r="AH3980" s="1208"/>
    </row>
    <row r="3981" spans="1:34" ht="45.75" customHeight="1">
      <c r="A3981" s="1849" t="s">
        <v>2883</v>
      </c>
      <c r="B3981" s="1850"/>
      <c r="C3981" s="1850"/>
      <c r="D3981" s="1850"/>
      <c r="E3981" s="1851" t="s">
        <v>3401</v>
      </c>
      <c r="F3981" s="1852"/>
      <c r="G3981" s="1852"/>
      <c r="H3981" s="1852"/>
      <c r="I3981" s="1852"/>
      <c r="J3981" s="1852"/>
      <c r="K3981" s="1852"/>
      <c r="L3981" s="1852"/>
      <c r="M3981" s="1852"/>
      <c r="N3981" s="1852"/>
      <c r="O3981" s="1852"/>
      <c r="P3981" s="1852"/>
      <c r="Q3981" s="1852"/>
      <c r="R3981" s="1852"/>
      <c r="S3981" s="1852"/>
      <c r="T3981" s="1852"/>
      <c r="U3981" s="1852"/>
      <c r="V3981" s="1852"/>
      <c r="W3981" s="1852"/>
      <c r="X3981" s="1852"/>
      <c r="Y3981" s="1852"/>
      <c r="Z3981" s="1852"/>
      <c r="AA3981" s="1852"/>
      <c r="AB3981" s="1852"/>
      <c r="AC3981" s="1852"/>
      <c r="AD3981" s="1852"/>
      <c r="AE3981" s="1852"/>
      <c r="AF3981" s="1852"/>
      <c r="AG3981" s="1852"/>
      <c r="AH3981" s="1851"/>
    </row>
    <row r="3982" spans="1:34" ht="116.45" customHeight="1">
      <c r="A3982" s="1218"/>
      <c r="AH3982" s="1219"/>
    </row>
    <row r="3983" spans="1:34" ht="116.45" customHeight="1">
      <c r="A3983" s="1220"/>
      <c r="B3983" s="1221"/>
      <c r="C3983" s="1221"/>
      <c r="D3983" s="1221"/>
      <c r="E3983" s="1221"/>
      <c r="F3983" s="1221"/>
      <c r="G3983" s="1221"/>
      <c r="H3983" s="1221"/>
      <c r="I3983" s="1221"/>
      <c r="J3983" s="1221"/>
      <c r="K3983" s="1221"/>
      <c r="L3983" s="1221"/>
      <c r="M3983" s="1221"/>
      <c r="N3983" s="1221"/>
      <c r="O3983" s="1221"/>
      <c r="P3983" s="1221"/>
      <c r="Q3983" s="1221"/>
      <c r="R3983" s="1221"/>
      <c r="S3983" s="1221"/>
      <c r="T3983" s="1221"/>
      <c r="U3983" s="1221"/>
      <c r="V3983" s="1221"/>
      <c r="W3983" s="1221"/>
      <c r="X3983" s="1221"/>
      <c r="Y3983" s="1221"/>
      <c r="Z3983" s="1221"/>
      <c r="AA3983" s="1221"/>
      <c r="AB3983" s="1221"/>
      <c r="AC3983" s="1221"/>
      <c r="AD3983" s="1221"/>
      <c r="AE3983" s="1221"/>
      <c r="AF3983" s="1221"/>
      <c r="AG3983" s="1221"/>
      <c r="AH3983" s="1222"/>
    </row>
    <row r="3984" spans="1:34" ht="5.85" customHeight="1">
      <c r="A3984" s="1777"/>
      <c r="B3984" s="1778"/>
      <c r="C3984" s="1778"/>
      <c r="D3984" s="1778"/>
      <c r="E3984" s="1778"/>
      <c r="F3984" s="1778"/>
      <c r="G3984" s="1778"/>
      <c r="H3984" s="1778"/>
      <c r="I3984" s="1778"/>
      <c r="J3984" s="1778"/>
      <c r="K3984" s="1778"/>
      <c r="L3984" s="1778"/>
      <c r="M3984" s="1778"/>
      <c r="N3984" s="1778"/>
      <c r="O3984" s="1778"/>
      <c r="P3984" s="1778"/>
      <c r="Q3984" s="1778"/>
      <c r="R3984" s="1778"/>
      <c r="S3984" s="1778"/>
      <c r="T3984" s="1778"/>
      <c r="U3984" s="1778"/>
      <c r="V3984" s="1778"/>
      <c r="W3984" s="1778"/>
      <c r="X3984" s="1778"/>
      <c r="Y3984" s="1778"/>
      <c r="Z3984" s="1778"/>
      <c r="AA3984" s="1778"/>
      <c r="AB3984" s="1778"/>
      <c r="AC3984" s="1778"/>
      <c r="AD3984" s="1778"/>
      <c r="AE3984" s="1778"/>
      <c r="AF3984" s="1778"/>
      <c r="AG3984" s="1778"/>
      <c r="AH3984" s="1779"/>
    </row>
    <row r="3985" spans="1:34" ht="10.9" customHeight="1">
      <c r="A3985" s="1780" t="s">
        <v>2834</v>
      </c>
      <c r="B3985" s="1310"/>
      <c r="C3985" s="1310"/>
      <c r="D3985" s="1310"/>
      <c r="E3985" s="1310"/>
      <c r="F3985" s="1310"/>
      <c r="G3985" s="1310"/>
      <c r="H3985" s="1310"/>
      <c r="I3985" s="1310"/>
      <c r="J3985" s="1310"/>
      <c r="K3985" s="1310"/>
      <c r="L3985" s="1310"/>
      <c r="M3985" s="1310"/>
      <c r="N3985" s="1310"/>
      <c r="O3985" s="1310"/>
      <c r="P3985" s="1310"/>
      <c r="Q3985" s="1310"/>
      <c r="R3985" s="1310"/>
      <c r="S3985" s="1310"/>
      <c r="T3985" s="1310"/>
      <c r="U3985" s="1310"/>
      <c r="V3985" s="1310"/>
      <c r="W3985" s="1310"/>
      <c r="X3985" s="1310"/>
      <c r="Y3985" s="1310"/>
      <c r="Z3985" s="1310"/>
      <c r="AA3985" s="1310"/>
      <c r="AB3985" s="1310"/>
      <c r="AC3985" s="1310"/>
      <c r="AD3985" s="1309"/>
      <c r="AE3985" s="1309"/>
      <c r="AF3985" s="1781" t="s">
        <v>3402</v>
      </c>
      <c r="AG3985" s="1781"/>
      <c r="AH3985" s="1782"/>
    </row>
    <row r="3986" spans="1:34" ht="5.85" customHeight="1">
      <c r="A3986" s="1780"/>
      <c r="B3986" s="1310"/>
      <c r="C3986" s="1310"/>
      <c r="D3986" s="1310"/>
      <c r="E3986" s="1310"/>
      <c r="F3986" s="1310"/>
      <c r="G3986" s="1310"/>
      <c r="H3986" s="1310"/>
      <c r="I3986" s="1310"/>
      <c r="J3986" s="1310"/>
      <c r="K3986" s="1310"/>
      <c r="L3986" s="1310"/>
      <c r="M3986" s="1310"/>
      <c r="N3986" s="1310"/>
      <c r="O3986" s="1310"/>
      <c r="P3986" s="1310"/>
      <c r="Q3986" s="1310"/>
      <c r="R3986" s="1310"/>
      <c r="S3986" s="1310"/>
      <c r="T3986" s="1310"/>
      <c r="U3986" s="1310"/>
      <c r="V3986" s="1310"/>
      <c r="W3986" s="1310"/>
      <c r="X3986" s="1310"/>
      <c r="Y3986" s="1310"/>
      <c r="Z3986" s="1310"/>
      <c r="AA3986" s="1310"/>
      <c r="AB3986" s="1310"/>
      <c r="AC3986" s="1310"/>
      <c r="AD3986" s="1311"/>
      <c r="AE3986" s="1311"/>
      <c r="AF3986" s="1311"/>
      <c r="AG3986" s="1311"/>
      <c r="AH3986" s="1782"/>
    </row>
    <row r="3987" spans="1:34" ht="11.65" customHeight="1">
      <c r="A3987" s="1783" t="s">
        <v>2836</v>
      </c>
      <c r="B3987" s="1784"/>
      <c r="C3987" s="1784"/>
      <c r="D3987" s="1784"/>
      <c r="E3987" s="1784"/>
      <c r="F3987" s="1784"/>
      <c r="G3987" s="1784"/>
      <c r="H3987" s="1784"/>
      <c r="I3987" s="1784"/>
      <c r="J3987" s="1784"/>
      <c r="K3987" s="1784"/>
      <c r="L3987" s="1784"/>
      <c r="M3987" s="1784"/>
      <c r="N3987" s="1784"/>
      <c r="O3987" s="1784"/>
      <c r="P3987" s="1784"/>
      <c r="Q3987" s="1784"/>
      <c r="R3987" s="1784"/>
      <c r="S3987" s="1784"/>
      <c r="T3987" s="1784"/>
      <c r="U3987" s="1784"/>
      <c r="V3987" s="1784"/>
      <c r="W3987" s="1784"/>
      <c r="X3987" s="1784"/>
      <c r="Y3987" s="1784"/>
      <c r="Z3987" s="1784"/>
      <c r="AA3987" s="1784"/>
      <c r="AB3987" s="1784"/>
      <c r="AC3987" s="1784"/>
      <c r="AD3987" s="1311"/>
      <c r="AE3987" s="1311"/>
      <c r="AF3987" s="1311"/>
      <c r="AG3987" s="1311"/>
      <c r="AH3987" s="1782"/>
    </row>
    <row r="3988" spans="1:34" ht="23.25" customHeight="1">
      <c r="A3988" s="1785" t="s">
        <v>2837</v>
      </c>
      <c r="B3988" s="1786"/>
      <c r="C3988" s="1786"/>
      <c r="D3988" s="1786"/>
      <c r="E3988" s="1786"/>
      <c r="F3988" s="1786"/>
      <c r="G3988" s="1786"/>
      <c r="H3988" s="1786"/>
      <c r="I3988" s="1786"/>
      <c r="J3988" s="1786"/>
      <c r="K3988" s="1786"/>
      <c r="L3988" s="1786"/>
      <c r="M3988" s="1786"/>
      <c r="N3988" s="1786"/>
      <c r="O3988" s="1786"/>
      <c r="P3988" s="1786"/>
      <c r="Q3988" s="1786"/>
      <c r="R3988" s="1786"/>
      <c r="S3988" s="1786"/>
      <c r="T3988" s="1786"/>
      <c r="U3988" s="1786"/>
      <c r="V3988" s="1786"/>
      <c r="W3988" s="1786"/>
      <c r="X3988" s="1786"/>
      <c r="Y3988" s="1786"/>
      <c r="Z3988" s="1786"/>
      <c r="AA3988" s="1786"/>
      <c r="AB3988" s="1786"/>
      <c r="AC3988" s="1786"/>
      <c r="AD3988" s="1311"/>
      <c r="AE3988" s="1311"/>
      <c r="AF3988" s="1311"/>
      <c r="AG3988" s="1311"/>
      <c r="AH3988" s="1782"/>
    </row>
    <row r="3989" spans="1:34" ht="5.0999999999999996" customHeight="1">
      <c r="A3989" s="1787" t="s">
        <v>2838</v>
      </c>
      <c r="B3989" s="1788"/>
      <c r="C3989" s="1788"/>
      <c r="D3989" s="1788"/>
      <c r="E3989" s="1788"/>
      <c r="F3989" s="1788"/>
      <c r="G3989" s="1788"/>
      <c r="H3989" s="1788"/>
      <c r="I3989" s="1788"/>
      <c r="J3989" s="1788"/>
      <c r="K3989" s="1788"/>
      <c r="L3989" s="1788"/>
      <c r="M3989" s="1788"/>
      <c r="N3989" s="1788"/>
      <c r="O3989" s="1788"/>
      <c r="P3989" s="1788"/>
      <c r="Q3989" s="1788"/>
      <c r="R3989" s="1788"/>
      <c r="S3989" s="1788"/>
      <c r="T3989" s="1788"/>
      <c r="U3989" s="1788"/>
      <c r="V3989" s="1788"/>
      <c r="W3989" s="1788"/>
      <c r="X3989" s="1788"/>
      <c r="Y3989" s="1788"/>
      <c r="Z3989" s="1788"/>
      <c r="AA3989" s="1788"/>
      <c r="AB3989" s="1788"/>
      <c r="AC3989" s="1788"/>
      <c r="AD3989" s="1311"/>
      <c r="AE3989" s="1311"/>
      <c r="AF3989" s="1311"/>
      <c r="AG3989" s="1311"/>
      <c r="AH3989" s="1782"/>
    </row>
    <row r="3990" spans="1:34" ht="5.85" customHeight="1">
      <c r="A3990" s="1787"/>
      <c r="B3990" s="1788"/>
      <c r="C3990" s="1788"/>
      <c r="D3990" s="1788"/>
      <c r="E3990" s="1788"/>
      <c r="F3990" s="1788"/>
      <c r="G3990" s="1788"/>
      <c r="H3990" s="1788"/>
      <c r="I3990" s="1788"/>
      <c r="J3990" s="1788"/>
      <c r="K3990" s="1788"/>
      <c r="L3990" s="1788"/>
      <c r="M3990" s="1788"/>
      <c r="N3990" s="1788"/>
      <c r="O3990" s="1788"/>
      <c r="P3990" s="1788"/>
      <c r="Q3990" s="1788"/>
      <c r="R3990" s="1788"/>
      <c r="S3990" s="1788"/>
      <c r="T3990" s="1788"/>
      <c r="U3990" s="1788"/>
      <c r="V3990" s="1788"/>
      <c r="W3990" s="1788"/>
      <c r="X3990" s="1788"/>
      <c r="Y3990" s="1788"/>
      <c r="Z3990" s="1788"/>
      <c r="AA3990" s="1788"/>
      <c r="AB3990" s="1788"/>
      <c r="AC3990" s="1788"/>
      <c r="AD3990" s="1782"/>
      <c r="AE3990" s="1309"/>
      <c r="AF3990" s="1309"/>
      <c r="AG3990" s="1309"/>
      <c r="AH3990" s="1782"/>
    </row>
    <row r="3991" spans="1:34" ht="11.65" customHeight="1">
      <c r="A3991" s="1787" t="s">
        <v>2839</v>
      </c>
      <c r="B3991" s="1788"/>
      <c r="C3991" s="1788"/>
      <c r="D3991" s="1788"/>
      <c r="E3991" s="1788"/>
      <c r="F3991" s="1788"/>
      <c r="G3991" s="1788"/>
      <c r="H3991" s="1788"/>
      <c r="I3991" s="1788"/>
      <c r="J3991" s="1788"/>
      <c r="K3991" s="1788"/>
      <c r="L3991" s="1788"/>
      <c r="M3991" s="1788"/>
      <c r="N3991" s="1788"/>
      <c r="O3991" s="1788"/>
      <c r="P3991" s="1788"/>
      <c r="Q3991" s="1788"/>
      <c r="R3991" s="1788"/>
      <c r="S3991" s="1788"/>
      <c r="T3991" s="1788"/>
      <c r="U3991" s="1788"/>
      <c r="V3991" s="1788"/>
      <c r="W3991" s="1788"/>
      <c r="X3991" s="1788"/>
      <c r="Y3991" s="1788"/>
      <c r="Z3991" s="1788"/>
      <c r="AA3991" s="1788"/>
      <c r="AB3991" s="1788"/>
      <c r="AC3991" s="1788"/>
      <c r="AD3991" s="1818" t="s">
        <v>2840</v>
      </c>
      <c r="AE3991" s="1818"/>
      <c r="AF3991" s="1206">
        <v>21.23</v>
      </c>
      <c r="AG3991" s="1207" t="s">
        <v>5</v>
      </c>
      <c r="AH3991" s="1800"/>
    </row>
    <row r="3992" spans="1:34" ht="11.65" customHeight="1">
      <c r="A3992" s="1819" t="s">
        <v>2841</v>
      </c>
      <c r="B3992" s="1820"/>
      <c r="C3992" s="1820"/>
      <c r="D3992" s="1820"/>
      <c r="E3992" s="1820"/>
      <c r="F3992" s="1820"/>
      <c r="G3992" s="1820"/>
      <c r="H3992" s="1820"/>
      <c r="I3992" s="1820"/>
      <c r="J3992" s="1820"/>
      <c r="K3992" s="1820"/>
      <c r="L3992" s="1820"/>
      <c r="M3992" s="1820"/>
      <c r="N3992" s="1820"/>
      <c r="O3992" s="1820"/>
      <c r="P3992" s="1820"/>
      <c r="Q3992" s="1820"/>
      <c r="R3992" s="1820"/>
      <c r="S3992" s="1820"/>
      <c r="T3992" s="1820"/>
      <c r="U3992" s="1820"/>
      <c r="V3992" s="1820"/>
      <c r="W3992" s="1820"/>
      <c r="X3992" s="1820"/>
      <c r="Y3992" s="1820"/>
      <c r="Z3992" s="1820"/>
      <c r="AA3992" s="1820"/>
      <c r="AB3992" s="1820"/>
      <c r="AC3992" s="1820"/>
      <c r="AD3992" s="1821" t="s">
        <v>2842</v>
      </c>
      <c r="AE3992" s="1821"/>
      <c r="AF3992" s="1210">
        <v>15</v>
      </c>
      <c r="AG3992" s="1211" t="s">
        <v>5</v>
      </c>
      <c r="AH3992" s="1800"/>
    </row>
    <row r="3993" spans="1:34" ht="16.7" customHeight="1">
      <c r="A3993" s="1822" t="s">
        <v>2843</v>
      </c>
      <c r="B3993" s="1802"/>
      <c r="C3993" s="1802"/>
      <c r="D3993" s="1778"/>
      <c r="E3993" s="1823" t="s">
        <v>2773</v>
      </c>
      <c r="F3993" s="1823"/>
      <c r="G3993" s="1823"/>
      <c r="H3993" s="1823"/>
      <c r="I3993" s="1823"/>
      <c r="J3993" s="1823"/>
      <c r="K3993" s="1823"/>
      <c r="L3993" s="1823"/>
      <c r="M3993" s="1823"/>
      <c r="N3993" s="1823"/>
      <c r="O3993" s="1823"/>
      <c r="P3993" s="1823"/>
      <c r="Q3993" s="1823"/>
      <c r="R3993" s="1823"/>
      <c r="S3993" s="1823"/>
      <c r="T3993" s="1823"/>
      <c r="U3993" s="1823"/>
      <c r="V3993" s="1823"/>
      <c r="W3993" s="1823"/>
      <c r="X3993" s="1823"/>
      <c r="Y3993" s="1823"/>
      <c r="Z3993" s="1823"/>
      <c r="AA3993" s="1823"/>
      <c r="AB3993" s="1823"/>
      <c r="AC3993" s="1823"/>
      <c r="AD3993" s="1823"/>
      <c r="AE3993" s="1823"/>
      <c r="AF3993" s="1823"/>
      <c r="AG3993" s="1823"/>
      <c r="AH3993" s="1779"/>
    </row>
    <row r="3994" spans="1:34" ht="17.45" customHeight="1">
      <c r="A3994" s="1824" t="s">
        <v>2844</v>
      </c>
      <c r="B3994" s="1816"/>
      <c r="C3994" s="1816"/>
      <c r="D3994" s="1309"/>
      <c r="E3994" s="1815" t="s">
        <v>371</v>
      </c>
      <c r="F3994" s="1815"/>
      <c r="G3994" s="1111"/>
      <c r="H3994" s="1796" t="s">
        <v>2845</v>
      </c>
      <c r="I3994" s="1796"/>
      <c r="J3994" s="1796" t="s">
        <v>495</v>
      </c>
      <c r="K3994" s="1796"/>
      <c r="L3994" s="1309"/>
      <c r="M3994" s="1309"/>
      <c r="N3994" s="1816" t="s">
        <v>2846</v>
      </c>
      <c r="O3994" s="1816"/>
      <c r="P3994" s="1816"/>
      <c r="Q3994" s="1816"/>
      <c r="R3994" s="1817">
        <v>1</v>
      </c>
      <c r="S3994" s="1817"/>
      <c r="T3994" s="1817"/>
      <c r="U3994" s="1817"/>
      <c r="V3994" s="1309"/>
      <c r="W3994" s="1309"/>
      <c r="X3994" s="1309"/>
      <c r="Y3994" s="1796" t="s">
        <v>2847</v>
      </c>
      <c r="Z3994" s="1796"/>
      <c r="AA3994" s="1796"/>
      <c r="AB3994" s="1796"/>
      <c r="AC3994" s="1796"/>
      <c r="AD3994" s="1796"/>
      <c r="AE3994" s="1796"/>
      <c r="AF3994" s="1797" t="s">
        <v>2848</v>
      </c>
      <c r="AG3994" s="1797"/>
      <c r="AH3994" s="1782"/>
    </row>
    <row r="3995" spans="1:34" ht="5.85" customHeight="1">
      <c r="A3995" s="1798"/>
      <c r="B3995" s="1799"/>
      <c r="C3995" s="1799"/>
      <c r="D3995" s="1799"/>
      <c r="E3995" s="1799"/>
      <c r="F3995" s="1799"/>
      <c r="G3995" s="1799"/>
      <c r="H3995" s="1799"/>
      <c r="I3995" s="1799"/>
      <c r="J3995" s="1799"/>
      <c r="K3995" s="1799"/>
      <c r="L3995" s="1799"/>
      <c r="M3995" s="1799"/>
      <c r="N3995" s="1799"/>
      <c r="O3995" s="1799"/>
      <c r="P3995" s="1799"/>
      <c r="Q3995" s="1799"/>
      <c r="R3995" s="1799"/>
      <c r="S3995" s="1799"/>
      <c r="T3995" s="1799"/>
      <c r="U3995" s="1799"/>
      <c r="V3995" s="1799"/>
      <c r="W3995" s="1799"/>
      <c r="X3995" s="1799"/>
      <c r="Y3995" s="1799"/>
      <c r="Z3995" s="1799"/>
      <c r="AA3995" s="1799"/>
      <c r="AB3995" s="1799"/>
      <c r="AC3995" s="1799"/>
      <c r="AD3995" s="1799"/>
      <c r="AE3995" s="1799"/>
      <c r="AF3995" s="1799"/>
      <c r="AG3995" s="1799"/>
      <c r="AH3995" s="1800"/>
    </row>
    <row r="3996" spans="1:34" ht="16.7" customHeight="1">
      <c r="A3996" s="1801" t="s">
        <v>2849</v>
      </c>
      <c r="B3996" s="1802"/>
      <c r="C3996" s="1802"/>
      <c r="D3996" s="1802"/>
      <c r="E3996" s="1802"/>
      <c r="F3996" s="1802"/>
      <c r="G3996" s="1802"/>
      <c r="H3996" s="1802"/>
      <c r="I3996" s="1802"/>
      <c r="J3996" s="1803"/>
      <c r="K3996" s="1789" t="s">
        <v>2850</v>
      </c>
      <c r="L3996" s="1807"/>
      <c r="M3996" s="1789" t="s">
        <v>2851</v>
      </c>
      <c r="N3996" s="1790"/>
      <c r="O3996" s="1790"/>
      <c r="P3996" s="1790"/>
      <c r="Q3996" s="1790"/>
      <c r="R3996" s="1790"/>
      <c r="S3996" s="1790"/>
      <c r="T3996" s="1791"/>
      <c r="U3996" s="1789" t="s">
        <v>2852</v>
      </c>
      <c r="V3996" s="1790"/>
      <c r="W3996" s="1790"/>
      <c r="X3996" s="1790"/>
      <c r="Y3996" s="1790"/>
      <c r="Z3996" s="1790"/>
      <c r="AA3996" s="1790"/>
      <c r="AB3996" s="1790"/>
      <c r="AC3996" s="1790"/>
      <c r="AD3996" s="1791"/>
      <c r="AE3996" s="1810" t="s">
        <v>2853</v>
      </c>
      <c r="AF3996" s="1811"/>
      <c r="AG3996" s="1811"/>
      <c r="AH3996" s="1814"/>
    </row>
    <row r="3997" spans="1:34" ht="17.45" customHeight="1">
      <c r="A3997" s="1804"/>
      <c r="B3997" s="1805"/>
      <c r="C3997" s="1805"/>
      <c r="D3997" s="1805"/>
      <c r="E3997" s="1805"/>
      <c r="F3997" s="1805"/>
      <c r="G3997" s="1805"/>
      <c r="H3997" s="1805"/>
      <c r="I3997" s="1805"/>
      <c r="J3997" s="1806"/>
      <c r="K3997" s="1808"/>
      <c r="L3997" s="1809"/>
      <c r="M3997" s="1789" t="s">
        <v>2854</v>
      </c>
      <c r="N3997" s="1790"/>
      <c r="O3997" s="1790"/>
      <c r="P3997" s="1791"/>
      <c r="Q3997" s="1789" t="s">
        <v>2855</v>
      </c>
      <c r="R3997" s="1790"/>
      <c r="S3997" s="1790"/>
      <c r="T3997" s="1791"/>
      <c r="U3997" s="1789" t="s">
        <v>2854</v>
      </c>
      <c r="V3997" s="1790"/>
      <c r="W3997" s="1790"/>
      <c r="X3997" s="1790"/>
      <c r="Y3997" s="1790"/>
      <c r="Z3997" s="1791"/>
      <c r="AA3997" s="1789" t="s">
        <v>2855</v>
      </c>
      <c r="AB3997" s="1790"/>
      <c r="AC3997" s="1790"/>
      <c r="AD3997" s="1791"/>
      <c r="AE3997" s="1812"/>
      <c r="AF3997" s="1813"/>
      <c r="AG3997" s="1813"/>
      <c r="AH3997" s="1800"/>
    </row>
    <row r="3998" spans="1:34" ht="17.45" customHeight="1">
      <c r="A3998" s="1792"/>
      <c r="B3998" s="1793"/>
      <c r="C3998" s="1793"/>
      <c r="D3998" s="1793"/>
      <c r="E3998" s="1793"/>
      <c r="F3998" s="1793"/>
      <c r="G3998" s="1793"/>
      <c r="H3998" s="1793"/>
      <c r="I3998" s="1793"/>
      <c r="J3998" s="1793"/>
      <c r="K3998" s="1794" t="s">
        <v>2856</v>
      </c>
      <c r="L3998" s="1794"/>
      <c r="M3998" s="1794"/>
      <c r="N3998" s="1794"/>
      <c r="O3998" s="1794"/>
      <c r="P3998" s="1794"/>
      <c r="Q3998" s="1794"/>
      <c r="R3998" s="1794"/>
      <c r="S3998" s="1794"/>
      <c r="T3998" s="1794"/>
      <c r="U3998" s="1794"/>
      <c r="V3998" s="1794"/>
      <c r="W3998" s="1794"/>
      <c r="X3998" s="1794"/>
      <c r="Y3998" s="1794"/>
      <c r="Z3998" s="1794"/>
      <c r="AA3998" s="1795">
        <v>0</v>
      </c>
      <c r="AB3998" s="1795"/>
      <c r="AC3998" s="1795"/>
      <c r="AD3998" s="1795"/>
      <c r="AE3998" s="1795"/>
      <c r="AF3998" s="1795"/>
      <c r="AG3998" s="1795"/>
      <c r="AH3998" s="1213"/>
    </row>
    <row r="3999" spans="1:34" ht="16.7" customHeight="1">
      <c r="A3999" s="1801" t="s">
        <v>2857</v>
      </c>
      <c r="B3999" s="1825"/>
      <c r="C3999" s="1825"/>
      <c r="D3999" s="1825"/>
      <c r="E3999" s="1825"/>
      <c r="F3999" s="1825"/>
      <c r="G3999" s="1825"/>
      <c r="H3999" s="1825"/>
      <c r="I3999" s="1825"/>
      <c r="J3999" s="1825"/>
      <c r="K3999" s="1825"/>
      <c r="L3999" s="1825"/>
      <c r="M3999" s="1825"/>
      <c r="N3999" s="1826"/>
      <c r="O3999" s="1789" t="s">
        <v>2858</v>
      </c>
      <c r="P3999" s="1790"/>
      <c r="Q3999" s="1790"/>
      <c r="R3999" s="1790"/>
      <c r="S3999" s="1791"/>
      <c r="T3999" s="1827" t="s">
        <v>2850</v>
      </c>
      <c r="U3999" s="1790"/>
      <c r="V3999" s="1790"/>
      <c r="W3999" s="1213"/>
      <c r="X3999" s="1789" t="s">
        <v>2859</v>
      </c>
      <c r="Y3999" s="1790"/>
      <c r="Z3999" s="1790"/>
      <c r="AA3999" s="1790"/>
      <c r="AB3999" s="1790"/>
      <c r="AC3999" s="1790"/>
      <c r="AD3999" s="1791"/>
      <c r="AE3999" s="1810" t="s">
        <v>2853</v>
      </c>
      <c r="AF3999" s="1828"/>
      <c r="AG3999" s="1828"/>
      <c r="AH3999" s="1213"/>
    </row>
    <row r="4000" spans="1:34" ht="17.45" customHeight="1">
      <c r="A4000" s="1223"/>
      <c r="B4000" s="1224" t="s">
        <v>1011</v>
      </c>
      <c r="C4000" s="1875" t="s">
        <v>1012</v>
      </c>
      <c r="D4000" s="1876"/>
      <c r="E4000" s="1876"/>
      <c r="F4000" s="1876"/>
      <c r="G4000" s="1876"/>
      <c r="H4000" s="1876"/>
      <c r="I4000" s="1876"/>
      <c r="J4000" s="1876"/>
      <c r="K4000" s="1876"/>
      <c r="L4000" s="1876"/>
      <c r="M4000" s="1876"/>
      <c r="N4000" s="1875"/>
      <c r="O4000" s="1885">
        <v>0</v>
      </c>
      <c r="P4000" s="1886"/>
      <c r="Q4000" s="1886"/>
      <c r="R4000" s="1886"/>
      <c r="S4000" s="1887"/>
      <c r="T4000" s="1917">
        <v>0.12714</v>
      </c>
      <c r="U4000" s="1886"/>
      <c r="V4000" s="1886"/>
      <c r="W4000" s="1225"/>
      <c r="X4000" s="1880">
        <v>22.593900000000001</v>
      </c>
      <c r="Y4000" s="1881"/>
      <c r="Z4000" s="1881"/>
      <c r="AA4000" s="1881"/>
      <c r="AB4000" s="1881"/>
      <c r="AC4000" s="1881"/>
      <c r="AD4000" s="1882"/>
      <c r="AE4000" s="1865">
        <v>2.8725999999999998</v>
      </c>
      <c r="AF4000" s="1847"/>
      <c r="AG4000" s="1847"/>
      <c r="AH4000" s="1225"/>
    </row>
    <row r="4001" spans="1:34" ht="17.45" customHeight="1">
      <c r="A4001" s="1220"/>
      <c r="B4001" s="1209" t="s">
        <v>1019</v>
      </c>
      <c r="C4001" s="1866" t="s">
        <v>1020</v>
      </c>
      <c r="D4001" s="1867"/>
      <c r="E4001" s="1867"/>
      <c r="F4001" s="1867"/>
      <c r="G4001" s="1867"/>
      <c r="H4001" s="1867"/>
      <c r="I4001" s="1867"/>
      <c r="J4001" s="1867"/>
      <c r="K4001" s="1867"/>
      <c r="L4001" s="1867"/>
      <c r="M4001" s="1867"/>
      <c r="N4001" s="1866"/>
      <c r="O4001" s="1893">
        <v>0</v>
      </c>
      <c r="P4001" s="1894"/>
      <c r="Q4001" s="1894"/>
      <c r="R4001" s="1894"/>
      <c r="S4001" s="1895"/>
      <c r="T4001" s="1918">
        <v>0.12714</v>
      </c>
      <c r="U4001" s="1894"/>
      <c r="V4001" s="1894"/>
      <c r="W4001" s="1222"/>
      <c r="X4001" s="1871">
        <v>32.186100000000003</v>
      </c>
      <c r="Y4001" s="1872"/>
      <c r="Z4001" s="1872"/>
      <c r="AA4001" s="1872"/>
      <c r="AB4001" s="1872"/>
      <c r="AC4001" s="1872"/>
      <c r="AD4001" s="1873"/>
      <c r="AE4001" s="1874">
        <v>4.0921000000000003</v>
      </c>
      <c r="AF4001" s="1843"/>
      <c r="AG4001" s="1843"/>
      <c r="AH4001" s="1222"/>
    </row>
    <row r="4002" spans="1:34" ht="16.7" customHeight="1">
      <c r="A4002" s="1792"/>
      <c r="B4002" s="1778"/>
      <c r="C4002" s="1778"/>
      <c r="D4002" s="1778"/>
      <c r="E4002" s="1778"/>
      <c r="F4002" s="1778"/>
      <c r="G4002" s="1778"/>
      <c r="H4002" s="1778"/>
      <c r="I4002" s="1846" t="s">
        <v>2860</v>
      </c>
      <c r="J4002" s="1846"/>
      <c r="K4002" s="1846"/>
      <c r="L4002" s="1846"/>
      <c r="M4002" s="1846"/>
      <c r="N4002" s="1846"/>
      <c r="O4002" s="1846"/>
      <c r="P4002" s="1846"/>
      <c r="Q4002" s="1846"/>
      <c r="R4002" s="1846"/>
      <c r="S4002" s="1846"/>
      <c r="T4002" s="1846"/>
      <c r="U4002" s="1846"/>
      <c r="V4002" s="1846"/>
      <c r="W4002" s="1846"/>
      <c r="X4002" s="1846"/>
      <c r="Y4002" s="1846"/>
      <c r="Z4002" s="1793"/>
      <c r="AA4002" s="1847">
        <v>6.9646999999999997</v>
      </c>
      <c r="AB4002" s="1847"/>
      <c r="AC4002" s="1847"/>
      <c r="AD4002" s="1847"/>
      <c r="AE4002" s="1847"/>
      <c r="AF4002" s="1847"/>
      <c r="AG4002" s="1847"/>
      <c r="AH4002" s="1814"/>
    </row>
    <row r="4003" spans="1:34" ht="17.45" customHeight="1">
      <c r="A4003" s="1844"/>
      <c r="B4003" s="1309"/>
      <c r="C4003" s="1309"/>
      <c r="D4003" s="1309"/>
      <c r="E4003" s="1309"/>
      <c r="F4003" s="1309"/>
      <c r="G4003" s="1309"/>
      <c r="H4003" s="1309"/>
      <c r="I4003" s="1840" t="s">
        <v>2861</v>
      </c>
      <c r="J4003" s="1840"/>
      <c r="K4003" s="1840"/>
      <c r="L4003" s="1840"/>
      <c r="M4003" s="1840"/>
      <c r="N4003" s="1840"/>
      <c r="O4003" s="1840"/>
      <c r="P4003" s="1840"/>
      <c r="Q4003" s="1840"/>
      <c r="R4003" s="1840"/>
      <c r="S4003" s="1840"/>
      <c r="T4003" s="1840"/>
      <c r="U4003" s="1840"/>
      <c r="V4003" s="1840"/>
      <c r="W4003" s="1840"/>
      <c r="X4003" s="1840"/>
      <c r="Y4003" s="1840"/>
      <c r="Z4003" s="1309"/>
      <c r="AA4003" s="1841">
        <v>6.9646999999999997</v>
      </c>
      <c r="AB4003" s="1841"/>
      <c r="AC4003" s="1841"/>
      <c r="AD4003" s="1841"/>
      <c r="AE4003" s="1841"/>
      <c r="AF4003" s="1841"/>
      <c r="AG4003" s="1841"/>
      <c r="AH4003" s="1782"/>
    </row>
    <row r="4004" spans="1:34" ht="16.7" customHeight="1">
      <c r="A4004" s="1844"/>
      <c r="B4004" s="1309"/>
      <c r="C4004" s="1309"/>
      <c r="D4004" s="1309"/>
      <c r="E4004" s="1309"/>
      <c r="F4004" s="1309"/>
      <c r="G4004" s="1309"/>
      <c r="H4004" s="1309"/>
      <c r="I4004" s="1840" t="s">
        <v>2862</v>
      </c>
      <c r="J4004" s="1840"/>
      <c r="K4004" s="1840"/>
      <c r="L4004" s="1840"/>
      <c r="M4004" s="1840"/>
      <c r="N4004" s="1840"/>
      <c r="O4004" s="1840"/>
      <c r="P4004" s="1840"/>
      <c r="Q4004" s="1840"/>
      <c r="R4004" s="1840"/>
      <c r="S4004" s="1840"/>
      <c r="T4004" s="1840"/>
      <c r="U4004" s="1840"/>
      <c r="V4004" s="1840"/>
      <c r="W4004" s="1840"/>
      <c r="X4004" s="1840"/>
      <c r="Y4004" s="1840"/>
      <c r="Z4004" s="1309"/>
      <c r="AA4004" s="1841">
        <v>6.9646999999999997</v>
      </c>
      <c r="AB4004" s="1841"/>
      <c r="AC4004" s="1841"/>
      <c r="AD4004" s="1841"/>
      <c r="AE4004" s="1841"/>
      <c r="AF4004" s="1841"/>
      <c r="AG4004" s="1841"/>
      <c r="AH4004" s="1782"/>
    </row>
    <row r="4005" spans="1:34" ht="17.45" customHeight="1">
      <c r="A4005" s="1844"/>
      <c r="B4005" s="1309"/>
      <c r="C4005" s="1309"/>
      <c r="D4005" s="1309"/>
      <c r="E4005" s="1309"/>
      <c r="F4005" s="1309"/>
      <c r="G4005" s="1309"/>
      <c r="H4005" s="1309"/>
      <c r="I4005" s="1840" t="s">
        <v>2863</v>
      </c>
      <c r="J4005" s="1840"/>
      <c r="K4005" s="1840"/>
      <c r="L4005" s="1840"/>
      <c r="M4005" s="1840"/>
      <c r="N4005" s="1840"/>
      <c r="O4005" s="1840"/>
      <c r="P4005" s="1840"/>
      <c r="Q4005" s="1840"/>
      <c r="R4005" s="1840"/>
      <c r="S4005" s="1840"/>
      <c r="T4005" s="1840"/>
      <c r="U4005" s="1840"/>
      <c r="V4005" s="1840"/>
      <c r="W4005" s="1840"/>
      <c r="X4005" s="1840"/>
      <c r="Y4005" s="1840"/>
      <c r="Z4005" s="1309"/>
      <c r="AA4005" s="1841">
        <v>0</v>
      </c>
      <c r="AB4005" s="1841"/>
      <c r="AC4005" s="1841"/>
      <c r="AD4005" s="1841"/>
      <c r="AE4005" s="1841"/>
      <c r="AF4005" s="1841"/>
      <c r="AG4005" s="1841"/>
      <c r="AH4005" s="1782"/>
    </row>
    <row r="4006" spans="1:34" ht="17.45" customHeight="1">
      <c r="A4006" s="1845"/>
      <c r="B4006" s="1799"/>
      <c r="C4006" s="1799"/>
      <c r="D4006" s="1799"/>
      <c r="E4006" s="1799"/>
      <c r="F4006" s="1799"/>
      <c r="G4006" s="1799"/>
      <c r="H4006" s="1799"/>
      <c r="I4006" s="1842" t="s">
        <v>2864</v>
      </c>
      <c r="J4006" s="1842"/>
      <c r="K4006" s="1842"/>
      <c r="L4006" s="1842"/>
      <c r="M4006" s="1842"/>
      <c r="N4006" s="1842"/>
      <c r="O4006" s="1842"/>
      <c r="P4006" s="1842"/>
      <c r="Q4006" s="1842"/>
      <c r="R4006" s="1842"/>
      <c r="S4006" s="1842"/>
      <c r="T4006" s="1842"/>
      <c r="U4006" s="1842"/>
      <c r="V4006" s="1842"/>
      <c r="W4006" s="1842"/>
      <c r="X4006" s="1842"/>
      <c r="Y4006" s="1842"/>
      <c r="Z4006" s="1799"/>
      <c r="AA4006" s="1843">
        <v>0</v>
      </c>
      <c r="AB4006" s="1843"/>
      <c r="AC4006" s="1843"/>
      <c r="AD4006" s="1843"/>
      <c r="AE4006" s="1843"/>
      <c r="AF4006" s="1843"/>
      <c r="AG4006" s="1843"/>
      <c r="AH4006" s="1800"/>
    </row>
    <row r="4007" spans="1:34" ht="16.7" customHeight="1">
      <c r="A4007" s="1801" t="s">
        <v>2865</v>
      </c>
      <c r="B4007" s="1825"/>
      <c r="C4007" s="1825"/>
      <c r="D4007" s="1825"/>
      <c r="E4007" s="1825"/>
      <c r="F4007" s="1825"/>
      <c r="G4007" s="1825"/>
      <c r="H4007" s="1825"/>
      <c r="I4007" s="1825"/>
      <c r="J4007" s="1825"/>
      <c r="K4007" s="1825"/>
      <c r="L4007" s="1825"/>
      <c r="M4007" s="1825"/>
      <c r="N4007" s="1826"/>
      <c r="O4007" s="1789" t="s">
        <v>2850</v>
      </c>
      <c r="P4007" s="1790"/>
      <c r="Q4007" s="1790"/>
      <c r="R4007" s="1790"/>
      <c r="S4007" s="1791"/>
      <c r="T4007" s="1827" t="s">
        <v>754</v>
      </c>
      <c r="U4007" s="1790"/>
      <c r="V4007" s="1790"/>
      <c r="W4007" s="1213"/>
      <c r="X4007" s="1789" t="s">
        <v>2866</v>
      </c>
      <c r="Y4007" s="1790"/>
      <c r="Z4007" s="1790"/>
      <c r="AA4007" s="1790"/>
      <c r="AB4007" s="1790"/>
      <c r="AC4007" s="1790"/>
      <c r="AD4007" s="1791"/>
      <c r="AE4007" s="1810" t="s">
        <v>2867</v>
      </c>
      <c r="AF4007" s="1828"/>
      <c r="AG4007" s="1828"/>
      <c r="AH4007" s="1213"/>
    </row>
    <row r="4008" spans="1:34" ht="17.45" customHeight="1">
      <c r="A4008" s="1223"/>
      <c r="B4008" s="1224" t="s">
        <v>3403</v>
      </c>
      <c r="C4008" s="1875" t="s">
        <v>3404</v>
      </c>
      <c r="D4008" s="1876"/>
      <c r="E4008" s="1876"/>
      <c r="F4008" s="1876"/>
      <c r="G4008" s="1876"/>
      <c r="H4008" s="1876"/>
      <c r="I4008" s="1876"/>
      <c r="J4008" s="1876"/>
      <c r="K4008" s="1876"/>
      <c r="L4008" s="1876"/>
      <c r="M4008" s="1876"/>
      <c r="N4008" s="1875"/>
      <c r="O4008" s="1885">
        <v>1</v>
      </c>
      <c r="P4008" s="1886"/>
      <c r="Q4008" s="1886"/>
      <c r="R4008" s="1886"/>
      <c r="S4008" s="1887"/>
      <c r="T4008" s="1888" t="s">
        <v>495</v>
      </c>
      <c r="U4008" s="1889"/>
      <c r="V4008" s="1889"/>
      <c r="W4008" s="1225"/>
      <c r="X4008" s="1890">
        <v>1.91</v>
      </c>
      <c r="Y4008" s="1891"/>
      <c r="Z4008" s="1891"/>
      <c r="AA4008" s="1891"/>
      <c r="AB4008" s="1891"/>
      <c r="AC4008" s="1891"/>
      <c r="AD4008" s="1892"/>
      <c r="AE4008" s="1865">
        <v>1.91</v>
      </c>
      <c r="AF4008" s="1847"/>
      <c r="AG4008" s="1847"/>
      <c r="AH4008" s="1225"/>
    </row>
    <row r="4009" spans="1:34" ht="17.45" customHeight="1">
      <c r="A4009" s="1220"/>
      <c r="B4009" s="1209" t="s">
        <v>3405</v>
      </c>
      <c r="C4009" s="1866" t="s">
        <v>3406</v>
      </c>
      <c r="D4009" s="1867"/>
      <c r="E4009" s="1867"/>
      <c r="F4009" s="1867"/>
      <c r="G4009" s="1867"/>
      <c r="H4009" s="1867"/>
      <c r="I4009" s="1867"/>
      <c r="J4009" s="1867"/>
      <c r="K4009" s="1867"/>
      <c r="L4009" s="1867"/>
      <c r="M4009" s="1867"/>
      <c r="N4009" s="1866"/>
      <c r="O4009" s="1893">
        <v>1</v>
      </c>
      <c r="P4009" s="1894"/>
      <c r="Q4009" s="1894"/>
      <c r="R4009" s="1894"/>
      <c r="S4009" s="1895"/>
      <c r="T4009" s="1896" t="s">
        <v>495</v>
      </c>
      <c r="U4009" s="1897"/>
      <c r="V4009" s="1897"/>
      <c r="W4009" s="1222"/>
      <c r="X4009" s="1898">
        <v>58.64</v>
      </c>
      <c r="Y4009" s="1899"/>
      <c r="Z4009" s="1899"/>
      <c r="AA4009" s="1899"/>
      <c r="AB4009" s="1899"/>
      <c r="AC4009" s="1899"/>
      <c r="AD4009" s="1900"/>
      <c r="AE4009" s="1874">
        <v>58.64</v>
      </c>
      <c r="AF4009" s="1843"/>
      <c r="AG4009" s="1843"/>
      <c r="AH4009" s="1222"/>
    </row>
    <row r="4010" spans="1:34" ht="16.7" customHeight="1">
      <c r="A4010" s="1792"/>
      <c r="B4010" s="1793"/>
      <c r="C4010" s="1793"/>
      <c r="D4010" s="1793"/>
      <c r="E4010" s="1793"/>
      <c r="F4010" s="1793"/>
      <c r="G4010" s="1793"/>
      <c r="H4010" s="1793"/>
      <c r="I4010" s="1794" t="s">
        <v>2869</v>
      </c>
      <c r="J4010" s="1794"/>
      <c r="K4010" s="1794"/>
      <c r="L4010" s="1794"/>
      <c r="M4010" s="1794"/>
      <c r="N4010" s="1794"/>
      <c r="O4010" s="1794"/>
      <c r="P4010" s="1794"/>
      <c r="Q4010" s="1794"/>
      <c r="R4010" s="1794"/>
      <c r="S4010" s="1794"/>
      <c r="T4010" s="1794"/>
      <c r="U4010" s="1794"/>
      <c r="V4010" s="1794"/>
      <c r="W4010" s="1794"/>
      <c r="X4010" s="1794"/>
      <c r="Y4010" s="1794"/>
      <c r="Z4010" s="1214"/>
      <c r="AA4010" s="1795">
        <v>60.55</v>
      </c>
      <c r="AB4010" s="1795"/>
      <c r="AC4010" s="1795"/>
      <c r="AD4010" s="1795"/>
      <c r="AE4010" s="1795"/>
      <c r="AF4010" s="1795"/>
      <c r="AG4010" s="1795"/>
      <c r="AH4010" s="1213"/>
    </row>
    <row r="4011" spans="1:34" ht="17.45" customHeight="1">
      <c r="A4011" s="1801" t="s">
        <v>2870</v>
      </c>
      <c r="B4011" s="1825"/>
      <c r="C4011" s="1825"/>
      <c r="D4011" s="1825"/>
      <c r="E4011" s="1825"/>
      <c r="F4011" s="1825"/>
      <c r="G4011" s="1825"/>
      <c r="H4011" s="1825"/>
      <c r="I4011" s="1825"/>
      <c r="J4011" s="1825"/>
      <c r="K4011" s="1825"/>
      <c r="L4011" s="1825"/>
      <c r="M4011" s="1825"/>
      <c r="N4011" s="1826"/>
      <c r="O4011" s="1789" t="s">
        <v>2850</v>
      </c>
      <c r="P4011" s="1790"/>
      <c r="Q4011" s="1790"/>
      <c r="R4011" s="1790"/>
      <c r="S4011" s="1791"/>
      <c r="T4011" s="1827" t="s">
        <v>754</v>
      </c>
      <c r="U4011" s="1790"/>
      <c r="V4011" s="1790"/>
      <c r="W4011" s="1213"/>
      <c r="X4011" s="1789" t="s">
        <v>2866</v>
      </c>
      <c r="Y4011" s="1790"/>
      <c r="Z4011" s="1790"/>
      <c r="AA4011" s="1790"/>
      <c r="AB4011" s="1790"/>
      <c r="AC4011" s="1790"/>
      <c r="AD4011" s="1791"/>
      <c r="AE4011" s="1810" t="s">
        <v>2867</v>
      </c>
      <c r="AF4011" s="1828"/>
      <c r="AG4011" s="1828"/>
      <c r="AH4011" s="1213"/>
    </row>
    <row r="4012" spans="1:34" ht="16.7" customHeight="1">
      <c r="A4012" s="1792"/>
      <c r="B4012" s="1793"/>
      <c r="C4012" s="1793"/>
      <c r="D4012" s="1793"/>
      <c r="E4012" s="1793"/>
      <c r="F4012" s="1793"/>
      <c r="G4012" s="1793"/>
      <c r="H4012" s="1793"/>
      <c r="I4012" s="1794" t="s">
        <v>2871</v>
      </c>
      <c r="J4012" s="1794"/>
      <c r="K4012" s="1794"/>
      <c r="L4012" s="1794"/>
      <c r="M4012" s="1794"/>
      <c r="N4012" s="1794"/>
      <c r="O4012" s="1794"/>
      <c r="P4012" s="1794"/>
      <c r="Q4012" s="1794"/>
      <c r="R4012" s="1794"/>
      <c r="S4012" s="1794"/>
      <c r="T4012" s="1794"/>
      <c r="U4012" s="1794"/>
      <c r="V4012" s="1794"/>
      <c r="W4012" s="1794"/>
      <c r="X4012" s="1794"/>
      <c r="Y4012" s="1794"/>
      <c r="Z4012" s="1214"/>
      <c r="AA4012" s="1795">
        <v>0</v>
      </c>
      <c r="AB4012" s="1795"/>
      <c r="AC4012" s="1795"/>
      <c r="AD4012" s="1795"/>
      <c r="AE4012" s="1795"/>
      <c r="AF4012" s="1795"/>
      <c r="AG4012" s="1795"/>
      <c r="AH4012" s="1213"/>
    </row>
    <row r="4013" spans="1:34" ht="17.45" customHeight="1">
      <c r="A4013" s="1801" t="s">
        <v>2872</v>
      </c>
      <c r="B4013" s="1825"/>
      <c r="C4013" s="1825"/>
      <c r="D4013" s="1825"/>
      <c r="E4013" s="1825"/>
      <c r="F4013" s="1825"/>
      <c r="G4013" s="1825"/>
      <c r="H4013" s="1825"/>
      <c r="I4013" s="1825"/>
      <c r="J4013" s="1825"/>
      <c r="K4013" s="1825"/>
      <c r="L4013" s="1825"/>
      <c r="M4013" s="1825"/>
      <c r="N4013" s="1826"/>
      <c r="O4013" s="1789" t="s">
        <v>2850</v>
      </c>
      <c r="P4013" s="1790"/>
      <c r="Q4013" s="1790"/>
      <c r="R4013" s="1790"/>
      <c r="S4013" s="1791"/>
      <c r="T4013" s="1827" t="s">
        <v>754</v>
      </c>
      <c r="U4013" s="1790"/>
      <c r="V4013" s="1790"/>
      <c r="W4013" s="1213"/>
      <c r="X4013" s="1789" t="s">
        <v>2866</v>
      </c>
      <c r="Y4013" s="1790"/>
      <c r="Z4013" s="1790"/>
      <c r="AA4013" s="1790"/>
      <c r="AB4013" s="1790"/>
      <c r="AC4013" s="1790"/>
      <c r="AD4013" s="1791"/>
      <c r="AE4013" s="1810" t="s">
        <v>2867</v>
      </c>
      <c r="AF4013" s="1828"/>
      <c r="AG4013" s="1828"/>
      <c r="AH4013" s="1213"/>
    </row>
    <row r="4014" spans="1:34" ht="17.45" customHeight="1">
      <c r="A4014" s="1792"/>
      <c r="B4014" s="1793"/>
      <c r="C4014" s="1793"/>
      <c r="D4014" s="1793"/>
      <c r="E4014" s="1793"/>
      <c r="F4014" s="1793"/>
      <c r="G4014" s="1793"/>
      <c r="H4014" s="1793"/>
      <c r="I4014" s="1793"/>
      <c r="J4014" s="1793"/>
      <c r="K4014" s="1794" t="s">
        <v>2873</v>
      </c>
      <c r="L4014" s="1794"/>
      <c r="M4014" s="1794"/>
      <c r="N4014" s="1794"/>
      <c r="O4014" s="1794"/>
      <c r="P4014" s="1794"/>
      <c r="Q4014" s="1794"/>
      <c r="R4014" s="1794"/>
      <c r="S4014" s="1794"/>
      <c r="T4014" s="1794"/>
      <c r="U4014" s="1794"/>
      <c r="V4014" s="1794"/>
      <c r="W4014" s="1794"/>
      <c r="X4014" s="1794"/>
      <c r="Y4014" s="1794"/>
      <c r="Z4014" s="1794"/>
      <c r="AA4014" s="1794"/>
      <c r="AB4014" s="1214"/>
      <c r="AC4014" s="1795">
        <v>0</v>
      </c>
      <c r="AD4014" s="1795"/>
      <c r="AE4014" s="1795"/>
      <c r="AF4014" s="1795"/>
      <c r="AG4014" s="1795"/>
      <c r="AH4014" s="1213"/>
    </row>
    <row r="4015" spans="1:34" ht="16.7" customHeight="1">
      <c r="A4015" s="1801" t="s">
        <v>2874</v>
      </c>
      <c r="B4015" s="1825"/>
      <c r="C4015" s="1825"/>
      <c r="D4015" s="1825"/>
      <c r="E4015" s="1825"/>
      <c r="F4015" s="1825"/>
      <c r="G4015" s="1825"/>
      <c r="H4015" s="1825"/>
      <c r="I4015" s="1825"/>
      <c r="J4015" s="1826"/>
      <c r="K4015" s="1789" t="s">
        <v>2850</v>
      </c>
      <c r="L4015" s="1791"/>
      <c r="M4015" s="1855" t="s">
        <v>2875</v>
      </c>
      <c r="N4015" s="1856"/>
      <c r="O4015" s="1857"/>
      <c r="P4015" s="1855" t="s">
        <v>2876</v>
      </c>
      <c r="Q4015" s="1856"/>
      <c r="R4015" s="1857"/>
      <c r="S4015" s="1855" t="s">
        <v>2877</v>
      </c>
      <c r="T4015" s="1857"/>
      <c r="U4015" s="1789" t="s">
        <v>2878</v>
      </c>
      <c r="V4015" s="1790"/>
      <c r="W4015" s="1791"/>
      <c r="X4015" s="1789" t="s">
        <v>2879</v>
      </c>
      <c r="Y4015" s="1790"/>
      <c r="Z4015" s="1790"/>
      <c r="AA4015" s="1790"/>
      <c r="AB4015" s="1791"/>
      <c r="AC4015" s="1789" t="s">
        <v>2880</v>
      </c>
      <c r="AD4015" s="1791"/>
      <c r="AE4015" s="1810" t="s">
        <v>2867</v>
      </c>
      <c r="AF4015" s="1828"/>
      <c r="AG4015" s="1828"/>
      <c r="AH4015" s="1213"/>
    </row>
    <row r="4016" spans="1:34" ht="17.45" customHeight="1">
      <c r="A4016" s="1853"/>
      <c r="B4016" s="1778"/>
      <c r="C4016" s="1778"/>
      <c r="D4016" s="1778"/>
      <c r="E4016" s="1778"/>
      <c r="F4016" s="1778"/>
      <c r="G4016" s="1778"/>
      <c r="H4016" s="1778"/>
      <c r="I4016" s="1846" t="s">
        <v>2881</v>
      </c>
      <c r="J4016" s="1846"/>
      <c r="K4016" s="1846"/>
      <c r="L4016" s="1846"/>
      <c r="M4016" s="1846"/>
      <c r="N4016" s="1846"/>
      <c r="O4016" s="1846"/>
      <c r="P4016" s="1846"/>
      <c r="Q4016" s="1846"/>
      <c r="R4016" s="1846"/>
      <c r="S4016" s="1846"/>
      <c r="T4016" s="1846"/>
      <c r="U4016" s="1846"/>
      <c r="V4016" s="1846"/>
      <c r="W4016" s="1846"/>
      <c r="X4016" s="1846"/>
      <c r="Y4016" s="1846"/>
      <c r="Z4016" s="1203"/>
      <c r="AA4016" s="1847">
        <v>0</v>
      </c>
      <c r="AB4016" s="1847"/>
      <c r="AC4016" s="1847"/>
      <c r="AD4016" s="1847"/>
      <c r="AE4016" s="1847"/>
      <c r="AF4016" s="1847"/>
      <c r="AG4016" s="1847"/>
      <c r="AH4016" s="1204"/>
    </row>
    <row r="4017" spans="1:34" ht="5.85" customHeight="1">
      <c r="A4017" s="1854"/>
      <c r="B4017" s="1309"/>
      <c r="C4017" s="1309"/>
      <c r="D4017" s="1309"/>
      <c r="E4017" s="1309"/>
      <c r="F4017" s="1309"/>
      <c r="G4017" s="1309"/>
      <c r="H4017" s="1309"/>
      <c r="I4017" s="1309"/>
      <c r="J4017" s="1309"/>
      <c r="K4017" s="1309"/>
      <c r="L4017" s="1309"/>
      <c r="M4017" s="1309"/>
      <c r="N4017" s="1309"/>
      <c r="O4017" s="1309"/>
      <c r="P4017" s="1309"/>
      <c r="Q4017" s="1309"/>
      <c r="R4017" s="1309"/>
      <c r="S4017" s="1309"/>
      <c r="T4017" s="1309"/>
      <c r="U4017" s="1309"/>
      <c r="V4017" s="1309"/>
      <c r="W4017" s="1309"/>
      <c r="X4017" s="1309"/>
      <c r="Y4017" s="1309"/>
      <c r="Z4017" s="1309"/>
      <c r="AA4017" s="1309"/>
      <c r="AB4017" s="1309"/>
      <c r="AC4017" s="1309"/>
      <c r="AD4017" s="1309"/>
      <c r="AE4017" s="1309"/>
      <c r="AF4017" s="1309"/>
      <c r="AG4017" s="1309"/>
      <c r="AH4017" s="1782"/>
    </row>
    <row r="4018" spans="1:34" ht="16.7" customHeight="1">
      <c r="A4018" s="1845"/>
      <c r="B4018" s="1799"/>
      <c r="C4018" s="1799"/>
      <c r="D4018" s="1799"/>
      <c r="E4018" s="1799"/>
      <c r="F4018" s="1799"/>
      <c r="G4018" s="1799"/>
      <c r="H4018" s="1799"/>
      <c r="I4018" s="1842" t="s">
        <v>2882</v>
      </c>
      <c r="J4018" s="1842"/>
      <c r="K4018" s="1842"/>
      <c r="L4018" s="1842"/>
      <c r="M4018" s="1842"/>
      <c r="N4018" s="1842"/>
      <c r="O4018" s="1842"/>
      <c r="P4018" s="1842"/>
      <c r="Q4018" s="1842"/>
      <c r="R4018" s="1842"/>
      <c r="S4018" s="1842"/>
      <c r="T4018" s="1842"/>
      <c r="U4018" s="1842"/>
      <c r="V4018" s="1842"/>
      <c r="W4018" s="1842"/>
      <c r="X4018" s="1842"/>
      <c r="Y4018" s="1842"/>
      <c r="Z4018" s="1212"/>
      <c r="AA4018" s="1848">
        <v>67.510000000000005</v>
      </c>
      <c r="AB4018" s="1848"/>
      <c r="AC4018" s="1848"/>
      <c r="AD4018" s="1848"/>
      <c r="AE4018" s="1848"/>
      <c r="AF4018" s="1848"/>
      <c r="AG4018" s="1848"/>
      <c r="AH4018" s="1208"/>
    </row>
    <row r="4019" spans="1:34" ht="45.75" customHeight="1">
      <c r="A4019" s="1849" t="s">
        <v>2883</v>
      </c>
      <c r="B4019" s="1850"/>
      <c r="C4019" s="1850"/>
      <c r="D4019" s="1850"/>
      <c r="E4019" s="1851" t="s">
        <v>3407</v>
      </c>
      <c r="F4019" s="1852"/>
      <c r="G4019" s="1852"/>
      <c r="H4019" s="1852"/>
      <c r="I4019" s="1852"/>
      <c r="J4019" s="1852"/>
      <c r="K4019" s="1852"/>
      <c r="L4019" s="1852"/>
      <c r="M4019" s="1852"/>
      <c r="N4019" s="1852"/>
      <c r="O4019" s="1852"/>
      <c r="P4019" s="1852"/>
      <c r="Q4019" s="1852"/>
      <c r="R4019" s="1852"/>
      <c r="S4019" s="1852"/>
      <c r="T4019" s="1852"/>
      <c r="U4019" s="1852"/>
      <c r="V4019" s="1852"/>
      <c r="W4019" s="1852"/>
      <c r="X4019" s="1852"/>
      <c r="Y4019" s="1852"/>
      <c r="Z4019" s="1852"/>
      <c r="AA4019" s="1852"/>
      <c r="AB4019" s="1852"/>
      <c r="AC4019" s="1852"/>
      <c r="AD4019" s="1852"/>
      <c r="AE4019" s="1852"/>
      <c r="AF4019" s="1852"/>
      <c r="AG4019" s="1852"/>
      <c r="AH4019" s="1851"/>
    </row>
    <row r="4020" spans="1:34" ht="116.45" customHeight="1">
      <c r="A4020" s="1218"/>
      <c r="AH4020" s="1219"/>
    </row>
    <row r="4021" spans="1:34" ht="115.7" customHeight="1">
      <c r="A4021" s="1220"/>
      <c r="B4021" s="1221"/>
      <c r="C4021" s="1221"/>
      <c r="D4021" s="1221"/>
      <c r="E4021" s="1221"/>
      <c r="F4021" s="1221"/>
      <c r="G4021" s="1221"/>
      <c r="H4021" s="1221"/>
      <c r="I4021" s="1221"/>
      <c r="J4021" s="1221"/>
      <c r="K4021" s="1221"/>
      <c r="L4021" s="1221"/>
      <c r="M4021" s="1221"/>
      <c r="N4021" s="1221"/>
      <c r="O4021" s="1221"/>
      <c r="P4021" s="1221"/>
      <c r="Q4021" s="1221"/>
      <c r="R4021" s="1221"/>
      <c r="S4021" s="1221"/>
      <c r="T4021" s="1221"/>
      <c r="U4021" s="1221"/>
      <c r="V4021" s="1221"/>
      <c r="W4021" s="1221"/>
      <c r="X4021" s="1221"/>
      <c r="Y4021" s="1221"/>
      <c r="Z4021" s="1221"/>
      <c r="AA4021" s="1221"/>
      <c r="AB4021" s="1221"/>
      <c r="AC4021" s="1221"/>
      <c r="AD4021" s="1221"/>
      <c r="AE4021" s="1221"/>
      <c r="AF4021" s="1221"/>
      <c r="AG4021" s="1221"/>
      <c r="AH4021" s="1222"/>
    </row>
    <row r="4022" spans="1:34" ht="5.85" customHeight="1">
      <c r="A4022" s="1777"/>
      <c r="B4022" s="1778"/>
      <c r="C4022" s="1778"/>
      <c r="D4022" s="1778"/>
      <c r="E4022" s="1778"/>
      <c r="F4022" s="1778"/>
      <c r="G4022" s="1778"/>
      <c r="H4022" s="1778"/>
      <c r="I4022" s="1778"/>
      <c r="J4022" s="1778"/>
      <c r="K4022" s="1778"/>
      <c r="L4022" s="1778"/>
      <c r="M4022" s="1778"/>
      <c r="N4022" s="1778"/>
      <c r="O4022" s="1778"/>
      <c r="P4022" s="1778"/>
      <c r="Q4022" s="1778"/>
      <c r="R4022" s="1778"/>
      <c r="S4022" s="1778"/>
      <c r="T4022" s="1778"/>
      <c r="U4022" s="1778"/>
      <c r="V4022" s="1778"/>
      <c r="W4022" s="1778"/>
      <c r="X4022" s="1778"/>
      <c r="Y4022" s="1778"/>
      <c r="Z4022" s="1778"/>
      <c r="AA4022" s="1778"/>
      <c r="AB4022" s="1778"/>
      <c r="AC4022" s="1778"/>
      <c r="AD4022" s="1778"/>
      <c r="AE4022" s="1778"/>
      <c r="AF4022" s="1778"/>
      <c r="AG4022" s="1778"/>
      <c r="AH4022" s="1779"/>
    </row>
    <row r="4023" spans="1:34" ht="11.65" customHeight="1">
      <c r="A4023" s="1780" t="s">
        <v>2834</v>
      </c>
      <c r="B4023" s="1310"/>
      <c r="C4023" s="1310"/>
      <c r="D4023" s="1310"/>
      <c r="E4023" s="1310"/>
      <c r="F4023" s="1310"/>
      <c r="G4023" s="1310"/>
      <c r="H4023" s="1310"/>
      <c r="I4023" s="1310"/>
      <c r="J4023" s="1310"/>
      <c r="K4023" s="1310"/>
      <c r="L4023" s="1310"/>
      <c r="M4023" s="1310"/>
      <c r="N4023" s="1310"/>
      <c r="O4023" s="1310"/>
      <c r="P4023" s="1310"/>
      <c r="Q4023" s="1310"/>
      <c r="R4023" s="1310"/>
      <c r="S4023" s="1310"/>
      <c r="T4023" s="1310"/>
      <c r="U4023" s="1310"/>
      <c r="V4023" s="1310"/>
      <c r="W4023" s="1310"/>
      <c r="X4023" s="1310"/>
      <c r="Y4023" s="1310"/>
      <c r="Z4023" s="1310"/>
      <c r="AA4023" s="1310"/>
      <c r="AB4023" s="1310"/>
      <c r="AC4023" s="1310"/>
      <c r="AD4023" s="1309"/>
      <c r="AE4023" s="1309"/>
      <c r="AF4023" s="1781" t="s">
        <v>3408</v>
      </c>
      <c r="AG4023" s="1781"/>
      <c r="AH4023" s="1782"/>
    </row>
    <row r="4024" spans="1:34" ht="5.85" customHeight="1">
      <c r="A4024" s="1780"/>
      <c r="B4024" s="1310"/>
      <c r="C4024" s="1310"/>
      <c r="D4024" s="1310"/>
      <c r="E4024" s="1310"/>
      <c r="F4024" s="1310"/>
      <c r="G4024" s="1310"/>
      <c r="H4024" s="1310"/>
      <c r="I4024" s="1310"/>
      <c r="J4024" s="1310"/>
      <c r="K4024" s="1310"/>
      <c r="L4024" s="1310"/>
      <c r="M4024" s="1310"/>
      <c r="N4024" s="1310"/>
      <c r="O4024" s="1310"/>
      <c r="P4024" s="1310"/>
      <c r="Q4024" s="1310"/>
      <c r="R4024" s="1310"/>
      <c r="S4024" s="1310"/>
      <c r="T4024" s="1310"/>
      <c r="U4024" s="1310"/>
      <c r="V4024" s="1310"/>
      <c r="W4024" s="1310"/>
      <c r="X4024" s="1310"/>
      <c r="Y4024" s="1310"/>
      <c r="Z4024" s="1310"/>
      <c r="AA4024" s="1310"/>
      <c r="AB4024" s="1310"/>
      <c r="AC4024" s="1310"/>
      <c r="AD4024" s="1311"/>
      <c r="AE4024" s="1311"/>
      <c r="AF4024" s="1311"/>
      <c r="AG4024" s="1311"/>
      <c r="AH4024" s="1782"/>
    </row>
    <row r="4025" spans="1:34" ht="11.65" customHeight="1">
      <c r="A4025" s="1783" t="s">
        <v>2836</v>
      </c>
      <c r="B4025" s="1784"/>
      <c r="C4025" s="1784"/>
      <c r="D4025" s="1784"/>
      <c r="E4025" s="1784"/>
      <c r="F4025" s="1784"/>
      <c r="G4025" s="1784"/>
      <c r="H4025" s="1784"/>
      <c r="I4025" s="1784"/>
      <c r="J4025" s="1784"/>
      <c r="K4025" s="1784"/>
      <c r="L4025" s="1784"/>
      <c r="M4025" s="1784"/>
      <c r="N4025" s="1784"/>
      <c r="O4025" s="1784"/>
      <c r="P4025" s="1784"/>
      <c r="Q4025" s="1784"/>
      <c r="R4025" s="1784"/>
      <c r="S4025" s="1784"/>
      <c r="T4025" s="1784"/>
      <c r="U4025" s="1784"/>
      <c r="V4025" s="1784"/>
      <c r="W4025" s="1784"/>
      <c r="X4025" s="1784"/>
      <c r="Y4025" s="1784"/>
      <c r="Z4025" s="1784"/>
      <c r="AA4025" s="1784"/>
      <c r="AB4025" s="1784"/>
      <c r="AC4025" s="1784"/>
      <c r="AD4025" s="1311"/>
      <c r="AE4025" s="1311"/>
      <c r="AF4025" s="1311"/>
      <c r="AG4025" s="1311"/>
      <c r="AH4025" s="1782"/>
    </row>
    <row r="4026" spans="1:34" ht="22.5" customHeight="1">
      <c r="A4026" s="1785" t="s">
        <v>2837</v>
      </c>
      <c r="B4026" s="1786"/>
      <c r="C4026" s="1786"/>
      <c r="D4026" s="1786"/>
      <c r="E4026" s="1786"/>
      <c r="F4026" s="1786"/>
      <c r="G4026" s="1786"/>
      <c r="H4026" s="1786"/>
      <c r="I4026" s="1786"/>
      <c r="J4026" s="1786"/>
      <c r="K4026" s="1786"/>
      <c r="L4026" s="1786"/>
      <c r="M4026" s="1786"/>
      <c r="N4026" s="1786"/>
      <c r="O4026" s="1786"/>
      <c r="P4026" s="1786"/>
      <c r="Q4026" s="1786"/>
      <c r="R4026" s="1786"/>
      <c r="S4026" s="1786"/>
      <c r="T4026" s="1786"/>
      <c r="U4026" s="1786"/>
      <c r="V4026" s="1786"/>
      <c r="W4026" s="1786"/>
      <c r="X4026" s="1786"/>
      <c r="Y4026" s="1786"/>
      <c r="Z4026" s="1786"/>
      <c r="AA4026" s="1786"/>
      <c r="AB4026" s="1786"/>
      <c r="AC4026" s="1786"/>
      <c r="AD4026" s="1311"/>
      <c r="AE4026" s="1311"/>
      <c r="AF4026" s="1311"/>
      <c r="AG4026" s="1311"/>
      <c r="AH4026" s="1782"/>
    </row>
    <row r="4027" spans="1:34" ht="5.85" customHeight="1">
      <c r="A4027" s="1787" t="s">
        <v>2838</v>
      </c>
      <c r="B4027" s="1788"/>
      <c r="C4027" s="1788"/>
      <c r="D4027" s="1788"/>
      <c r="E4027" s="1788"/>
      <c r="F4027" s="1788"/>
      <c r="G4027" s="1788"/>
      <c r="H4027" s="1788"/>
      <c r="I4027" s="1788"/>
      <c r="J4027" s="1788"/>
      <c r="K4027" s="1788"/>
      <c r="L4027" s="1788"/>
      <c r="M4027" s="1788"/>
      <c r="N4027" s="1788"/>
      <c r="O4027" s="1788"/>
      <c r="P4027" s="1788"/>
      <c r="Q4027" s="1788"/>
      <c r="R4027" s="1788"/>
      <c r="S4027" s="1788"/>
      <c r="T4027" s="1788"/>
      <c r="U4027" s="1788"/>
      <c r="V4027" s="1788"/>
      <c r="W4027" s="1788"/>
      <c r="X4027" s="1788"/>
      <c r="Y4027" s="1788"/>
      <c r="Z4027" s="1788"/>
      <c r="AA4027" s="1788"/>
      <c r="AB4027" s="1788"/>
      <c r="AC4027" s="1788"/>
      <c r="AD4027" s="1311"/>
      <c r="AE4027" s="1311"/>
      <c r="AF4027" s="1311"/>
      <c r="AG4027" s="1311"/>
      <c r="AH4027" s="1782"/>
    </row>
    <row r="4028" spans="1:34" ht="5.85" customHeight="1">
      <c r="A4028" s="1787"/>
      <c r="B4028" s="1788"/>
      <c r="C4028" s="1788"/>
      <c r="D4028" s="1788"/>
      <c r="E4028" s="1788"/>
      <c r="F4028" s="1788"/>
      <c r="G4028" s="1788"/>
      <c r="H4028" s="1788"/>
      <c r="I4028" s="1788"/>
      <c r="J4028" s="1788"/>
      <c r="K4028" s="1788"/>
      <c r="L4028" s="1788"/>
      <c r="M4028" s="1788"/>
      <c r="N4028" s="1788"/>
      <c r="O4028" s="1788"/>
      <c r="P4028" s="1788"/>
      <c r="Q4028" s="1788"/>
      <c r="R4028" s="1788"/>
      <c r="S4028" s="1788"/>
      <c r="T4028" s="1788"/>
      <c r="U4028" s="1788"/>
      <c r="V4028" s="1788"/>
      <c r="W4028" s="1788"/>
      <c r="X4028" s="1788"/>
      <c r="Y4028" s="1788"/>
      <c r="Z4028" s="1788"/>
      <c r="AA4028" s="1788"/>
      <c r="AB4028" s="1788"/>
      <c r="AC4028" s="1788"/>
      <c r="AD4028" s="1782"/>
      <c r="AE4028" s="1309"/>
      <c r="AF4028" s="1309"/>
      <c r="AG4028" s="1309"/>
      <c r="AH4028" s="1782"/>
    </row>
    <row r="4029" spans="1:34" ht="11.65" customHeight="1">
      <c r="A4029" s="1787" t="s">
        <v>2839</v>
      </c>
      <c r="B4029" s="1788"/>
      <c r="C4029" s="1788"/>
      <c r="D4029" s="1788"/>
      <c r="E4029" s="1788"/>
      <c r="F4029" s="1788"/>
      <c r="G4029" s="1788"/>
      <c r="H4029" s="1788"/>
      <c r="I4029" s="1788"/>
      <c r="J4029" s="1788"/>
      <c r="K4029" s="1788"/>
      <c r="L4029" s="1788"/>
      <c r="M4029" s="1788"/>
      <c r="N4029" s="1788"/>
      <c r="O4029" s="1788"/>
      <c r="P4029" s="1788"/>
      <c r="Q4029" s="1788"/>
      <c r="R4029" s="1788"/>
      <c r="S4029" s="1788"/>
      <c r="T4029" s="1788"/>
      <c r="U4029" s="1788"/>
      <c r="V4029" s="1788"/>
      <c r="W4029" s="1788"/>
      <c r="X4029" s="1788"/>
      <c r="Y4029" s="1788"/>
      <c r="Z4029" s="1788"/>
      <c r="AA4029" s="1788"/>
      <c r="AB4029" s="1788"/>
      <c r="AC4029" s="1788"/>
      <c r="AD4029" s="1818" t="s">
        <v>2840</v>
      </c>
      <c r="AE4029" s="1818"/>
      <c r="AF4029" s="1206">
        <v>21.23</v>
      </c>
      <c r="AG4029" s="1207" t="s">
        <v>5</v>
      </c>
      <c r="AH4029" s="1800"/>
    </row>
    <row r="4030" spans="1:34" ht="10.9" customHeight="1">
      <c r="A4030" s="1819" t="s">
        <v>2841</v>
      </c>
      <c r="B4030" s="1820"/>
      <c r="C4030" s="1820"/>
      <c r="D4030" s="1820"/>
      <c r="E4030" s="1820"/>
      <c r="F4030" s="1820"/>
      <c r="G4030" s="1820"/>
      <c r="H4030" s="1820"/>
      <c r="I4030" s="1820"/>
      <c r="J4030" s="1820"/>
      <c r="K4030" s="1820"/>
      <c r="L4030" s="1820"/>
      <c r="M4030" s="1820"/>
      <c r="N4030" s="1820"/>
      <c r="O4030" s="1820"/>
      <c r="P4030" s="1820"/>
      <c r="Q4030" s="1820"/>
      <c r="R4030" s="1820"/>
      <c r="S4030" s="1820"/>
      <c r="T4030" s="1820"/>
      <c r="U4030" s="1820"/>
      <c r="V4030" s="1820"/>
      <c r="W4030" s="1820"/>
      <c r="X4030" s="1820"/>
      <c r="Y4030" s="1820"/>
      <c r="Z4030" s="1820"/>
      <c r="AA4030" s="1820"/>
      <c r="AB4030" s="1820"/>
      <c r="AC4030" s="1820"/>
      <c r="AD4030" s="1821" t="s">
        <v>2842</v>
      </c>
      <c r="AE4030" s="1821"/>
      <c r="AF4030" s="1210">
        <v>15</v>
      </c>
      <c r="AG4030" s="1211" t="s">
        <v>5</v>
      </c>
      <c r="AH4030" s="1800"/>
    </row>
    <row r="4031" spans="1:34" ht="17.45" customHeight="1">
      <c r="A4031" s="1822" t="s">
        <v>2843</v>
      </c>
      <c r="B4031" s="1802"/>
      <c r="C4031" s="1802"/>
      <c r="D4031" s="1778"/>
      <c r="E4031" s="1823" t="s">
        <v>2780</v>
      </c>
      <c r="F4031" s="1823"/>
      <c r="G4031" s="1823"/>
      <c r="H4031" s="1823"/>
      <c r="I4031" s="1823"/>
      <c r="J4031" s="1823"/>
      <c r="K4031" s="1823"/>
      <c r="L4031" s="1823"/>
      <c r="M4031" s="1823"/>
      <c r="N4031" s="1823"/>
      <c r="O4031" s="1823"/>
      <c r="P4031" s="1823"/>
      <c r="Q4031" s="1823"/>
      <c r="R4031" s="1823"/>
      <c r="S4031" s="1823"/>
      <c r="T4031" s="1823"/>
      <c r="U4031" s="1823"/>
      <c r="V4031" s="1823"/>
      <c r="W4031" s="1823"/>
      <c r="X4031" s="1823"/>
      <c r="Y4031" s="1823"/>
      <c r="Z4031" s="1823"/>
      <c r="AA4031" s="1823"/>
      <c r="AB4031" s="1823"/>
      <c r="AC4031" s="1823"/>
      <c r="AD4031" s="1823"/>
      <c r="AE4031" s="1823"/>
      <c r="AF4031" s="1823"/>
      <c r="AG4031" s="1823"/>
      <c r="AH4031" s="1779"/>
    </row>
    <row r="4032" spans="1:34" ht="17.45" customHeight="1">
      <c r="A4032" s="1824" t="s">
        <v>2844</v>
      </c>
      <c r="B4032" s="1816"/>
      <c r="C4032" s="1816"/>
      <c r="D4032" s="1309"/>
      <c r="E4032" s="1815" t="s">
        <v>374</v>
      </c>
      <c r="F4032" s="1815"/>
      <c r="G4032" s="1111"/>
      <c r="H4032" s="1796" t="s">
        <v>2845</v>
      </c>
      <c r="I4032" s="1796"/>
      <c r="J4032" s="1796" t="s">
        <v>495</v>
      </c>
      <c r="K4032" s="1796"/>
      <c r="L4032" s="1309"/>
      <c r="M4032" s="1309"/>
      <c r="N4032" s="1816" t="s">
        <v>2846</v>
      </c>
      <c r="O4032" s="1816"/>
      <c r="P4032" s="1816"/>
      <c r="Q4032" s="1816"/>
      <c r="R4032" s="1817">
        <v>1</v>
      </c>
      <c r="S4032" s="1817"/>
      <c r="T4032" s="1817"/>
      <c r="U4032" s="1817"/>
      <c r="V4032" s="1309"/>
      <c r="W4032" s="1309"/>
      <c r="X4032" s="1309"/>
      <c r="Y4032" s="1796" t="s">
        <v>2847</v>
      </c>
      <c r="Z4032" s="1796"/>
      <c r="AA4032" s="1796"/>
      <c r="AB4032" s="1796"/>
      <c r="AC4032" s="1796"/>
      <c r="AD4032" s="1796"/>
      <c r="AE4032" s="1796"/>
      <c r="AF4032" s="1797" t="s">
        <v>2848</v>
      </c>
      <c r="AG4032" s="1797"/>
      <c r="AH4032" s="1782"/>
    </row>
    <row r="4033" spans="1:34" ht="5.0999999999999996" customHeight="1">
      <c r="A4033" s="1798"/>
      <c r="B4033" s="1799"/>
      <c r="C4033" s="1799"/>
      <c r="D4033" s="1799"/>
      <c r="E4033" s="1799"/>
      <c r="F4033" s="1799"/>
      <c r="G4033" s="1799"/>
      <c r="H4033" s="1799"/>
      <c r="I4033" s="1799"/>
      <c r="J4033" s="1799"/>
      <c r="K4033" s="1799"/>
      <c r="L4033" s="1799"/>
      <c r="M4033" s="1799"/>
      <c r="N4033" s="1799"/>
      <c r="O4033" s="1799"/>
      <c r="P4033" s="1799"/>
      <c r="Q4033" s="1799"/>
      <c r="R4033" s="1799"/>
      <c r="S4033" s="1799"/>
      <c r="T4033" s="1799"/>
      <c r="U4033" s="1799"/>
      <c r="V4033" s="1799"/>
      <c r="W4033" s="1799"/>
      <c r="X4033" s="1799"/>
      <c r="Y4033" s="1799"/>
      <c r="Z4033" s="1799"/>
      <c r="AA4033" s="1799"/>
      <c r="AB4033" s="1799"/>
      <c r="AC4033" s="1799"/>
      <c r="AD4033" s="1799"/>
      <c r="AE4033" s="1799"/>
      <c r="AF4033" s="1799"/>
      <c r="AG4033" s="1799"/>
      <c r="AH4033" s="1800"/>
    </row>
    <row r="4034" spans="1:34" ht="17.45" customHeight="1">
      <c r="A4034" s="1801" t="s">
        <v>2849</v>
      </c>
      <c r="B4034" s="1802"/>
      <c r="C4034" s="1802"/>
      <c r="D4034" s="1802"/>
      <c r="E4034" s="1802"/>
      <c r="F4034" s="1802"/>
      <c r="G4034" s="1802"/>
      <c r="H4034" s="1802"/>
      <c r="I4034" s="1802"/>
      <c r="J4034" s="1803"/>
      <c r="K4034" s="1789" t="s">
        <v>2850</v>
      </c>
      <c r="L4034" s="1807"/>
      <c r="M4034" s="1789" t="s">
        <v>2851</v>
      </c>
      <c r="N4034" s="1790"/>
      <c r="O4034" s="1790"/>
      <c r="P4034" s="1790"/>
      <c r="Q4034" s="1790"/>
      <c r="R4034" s="1790"/>
      <c r="S4034" s="1790"/>
      <c r="T4034" s="1791"/>
      <c r="U4034" s="1789" t="s">
        <v>2852</v>
      </c>
      <c r="V4034" s="1790"/>
      <c r="W4034" s="1790"/>
      <c r="X4034" s="1790"/>
      <c r="Y4034" s="1790"/>
      <c r="Z4034" s="1790"/>
      <c r="AA4034" s="1790"/>
      <c r="AB4034" s="1790"/>
      <c r="AC4034" s="1790"/>
      <c r="AD4034" s="1791"/>
      <c r="AE4034" s="1810" t="s">
        <v>2853</v>
      </c>
      <c r="AF4034" s="1811"/>
      <c r="AG4034" s="1811"/>
      <c r="AH4034" s="1814"/>
    </row>
    <row r="4035" spans="1:34" ht="17.45" customHeight="1">
      <c r="A4035" s="1804"/>
      <c r="B4035" s="1805"/>
      <c r="C4035" s="1805"/>
      <c r="D4035" s="1805"/>
      <c r="E4035" s="1805"/>
      <c r="F4035" s="1805"/>
      <c r="G4035" s="1805"/>
      <c r="H4035" s="1805"/>
      <c r="I4035" s="1805"/>
      <c r="J4035" s="1806"/>
      <c r="K4035" s="1808"/>
      <c r="L4035" s="1809"/>
      <c r="M4035" s="1789" t="s">
        <v>2854</v>
      </c>
      <c r="N4035" s="1790"/>
      <c r="O4035" s="1790"/>
      <c r="P4035" s="1791"/>
      <c r="Q4035" s="1789" t="s">
        <v>2855</v>
      </c>
      <c r="R4035" s="1790"/>
      <c r="S4035" s="1790"/>
      <c r="T4035" s="1791"/>
      <c r="U4035" s="1789" t="s">
        <v>2854</v>
      </c>
      <c r="V4035" s="1790"/>
      <c r="W4035" s="1790"/>
      <c r="X4035" s="1790"/>
      <c r="Y4035" s="1790"/>
      <c r="Z4035" s="1791"/>
      <c r="AA4035" s="1789" t="s">
        <v>2855</v>
      </c>
      <c r="AB4035" s="1790"/>
      <c r="AC4035" s="1790"/>
      <c r="AD4035" s="1791"/>
      <c r="AE4035" s="1812"/>
      <c r="AF4035" s="1813"/>
      <c r="AG4035" s="1813"/>
      <c r="AH4035" s="1800"/>
    </row>
    <row r="4036" spans="1:34" ht="16.7" customHeight="1">
      <c r="A4036" s="1792"/>
      <c r="B4036" s="1793"/>
      <c r="C4036" s="1793"/>
      <c r="D4036" s="1793"/>
      <c r="E4036" s="1793"/>
      <c r="F4036" s="1793"/>
      <c r="G4036" s="1793"/>
      <c r="H4036" s="1793"/>
      <c r="I4036" s="1793"/>
      <c r="J4036" s="1793"/>
      <c r="K4036" s="1794" t="s">
        <v>2856</v>
      </c>
      <c r="L4036" s="1794"/>
      <c r="M4036" s="1794"/>
      <c r="N4036" s="1794"/>
      <c r="O4036" s="1794"/>
      <c r="P4036" s="1794"/>
      <c r="Q4036" s="1794"/>
      <c r="R4036" s="1794"/>
      <c r="S4036" s="1794"/>
      <c r="T4036" s="1794"/>
      <c r="U4036" s="1794"/>
      <c r="V4036" s="1794"/>
      <c r="W4036" s="1794"/>
      <c r="X4036" s="1794"/>
      <c r="Y4036" s="1794"/>
      <c r="Z4036" s="1794"/>
      <c r="AA4036" s="1795">
        <v>0</v>
      </c>
      <c r="AB4036" s="1795"/>
      <c r="AC4036" s="1795"/>
      <c r="AD4036" s="1795"/>
      <c r="AE4036" s="1795"/>
      <c r="AF4036" s="1795"/>
      <c r="AG4036" s="1795"/>
      <c r="AH4036" s="1213"/>
    </row>
    <row r="4037" spans="1:34" ht="17.45" customHeight="1">
      <c r="A4037" s="1801" t="s">
        <v>2857</v>
      </c>
      <c r="B4037" s="1825"/>
      <c r="C4037" s="1825"/>
      <c r="D4037" s="1825"/>
      <c r="E4037" s="1825"/>
      <c r="F4037" s="1825"/>
      <c r="G4037" s="1825"/>
      <c r="H4037" s="1825"/>
      <c r="I4037" s="1825"/>
      <c r="J4037" s="1825"/>
      <c r="K4037" s="1825"/>
      <c r="L4037" s="1825"/>
      <c r="M4037" s="1825"/>
      <c r="N4037" s="1826"/>
      <c r="O4037" s="1789" t="s">
        <v>2858</v>
      </c>
      <c r="P4037" s="1790"/>
      <c r="Q4037" s="1790"/>
      <c r="R4037" s="1790"/>
      <c r="S4037" s="1791"/>
      <c r="T4037" s="1827" t="s">
        <v>2850</v>
      </c>
      <c r="U4037" s="1790"/>
      <c r="V4037" s="1790"/>
      <c r="W4037" s="1213"/>
      <c r="X4037" s="1789" t="s">
        <v>2859</v>
      </c>
      <c r="Y4037" s="1790"/>
      <c r="Z4037" s="1790"/>
      <c r="AA4037" s="1790"/>
      <c r="AB4037" s="1790"/>
      <c r="AC4037" s="1790"/>
      <c r="AD4037" s="1791"/>
      <c r="AE4037" s="1810" t="s">
        <v>2853</v>
      </c>
      <c r="AF4037" s="1828"/>
      <c r="AG4037" s="1828"/>
      <c r="AH4037" s="1213"/>
    </row>
    <row r="4038" spans="1:34" ht="17.45" customHeight="1">
      <c r="A4038" s="1223"/>
      <c r="B4038" s="1224" t="s">
        <v>1011</v>
      </c>
      <c r="C4038" s="1875" t="s">
        <v>1012</v>
      </c>
      <c r="D4038" s="1876"/>
      <c r="E4038" s="1876"/>
      <c r="F4038" s="1876"/>
      <c r="G4038" s="1876"/>
      <c r="H4038" s="1876"/>
      <c r="I4038" s="1876"/>
      <c r="J4038" s="1876"/>
      <c r="K4038" s="1876"/>
      <c r="L4038" s="1876"/>
      <c r="M4038" s="1876"/>
      <c r="N4038" s="1875"/>
      <c r="O4038" s="1885">
        <v>0</v>
      </c>
      <c r="P4038" s="1886"/>
      <c r="Q4038" s="1886"/>
      <c r="R4038" s="1886"/>
      <c r="S4038" s="1887"/>
      <c r="T4038" s="1917">
        <v>3.5428000000000001E-2</v>
      </c>
      <c r="U4038" s="1886"/>
      <c r="V4038" s="1886"/>
      <c r="W4038" s="1225"/>
      <c r="X4038" s="1880">
        <v>22.593900000000001</v>
      </c>
      <c r="Y4038" s="1881"/>
      <c r="Z4038" s="1881"/>
      <c r="AA4038" s="1881"/>
      <c r="AB4038" s="1881"/>
      <c r="AC4038" s="1881"/>
      <c r="AD4038" s="1882"/>
      <c r="AE4038" s="1865">
        <v>0.80049999999999999</v>
      </c>
      <c r="AF4038" s="1847"/>
      <c r="AG4038" s="1847"/>
      <c r="AH4038" s="1225"/>
    </row>
    <row r="4039" spans="1:34" ht="16.7" customHeight="1">
      <c r="A4039" s="1220"/>
      <c r="B4039" s="1209" t="s">
        <v>1019</v>
      </c>
      <c r="C4039" s="1866" t="s">
        <v>1020</v>
      </c>
      <c r="D4039" s="1867"/>
      <c r="E4039" s="1867"/>
      <c r="F4039" s="1867"/>
      <c r="G4039" s="1867"/>
      <c r="H4039" s="1867"/>
      <c r="I4039" s="1867"/>
      <c r="J4039" s="1867"/>
      <c r="K4039" s="1867"/>
      <c r="L4039" s="1867"/>
      <c r="M4039" s="1867"/>
      <c r="N4039" s="1866"/>
      <c r="O4039" s="1893">
        <v>0</v>
      </c>
      <c r="P4039" s="1894"/>
      <c r="Q4039" s="1894"/>
      <c r="R4039" s="1894"/>
      <c r="S4039" s="1895"/>
      <c r="T4039" s="1918">
        <v>3.5428000000000001E-2</v>
      </c>
      <c r="U4039" s="1894"/>
      <c r="V4039" s="1894"/>
      <c r="W4039" s="1222"/>
      <c r="X4039" s="1871">
        <v>32.186100000000003</v>
      </c>
      <c r="Y4039" s="1872"/>
      <c r="Z4039" s="1872"/>
      <c r="AA4039" s="1872"/>
      <c r="AB4039" s="1872"/>
      <c r="AC4039" s="1872"/>
      <c r="AD4039" s="1873"/>
      <c r="AE4039" s="1874">
        <v>1.1403000000000001</v>
      </c>
      <c r="AF4039" s="1843"/>
      <c r="AG4039" s="1843"/>
      <c r="AH4039" s="1222"/>
    </row>
    <row r="4040" spans="1:34" ht="17.45" customHeight="1">
      <c r="A4040" s="1792"/>
      <c r="B4040" s="1778"/>
      <c r="C4040" s="1778"/>
      <c r="D4040" s="1778"/>
      <c r="E4040" s="1778"/>
      <c r="F4040" s="1778"/>
      <c r="G4040" s="1778"/>
      <c r="H4040" s="1778"/>
      <c r="I4040" s="1846" t="s">
        <v>2860</v>
      </c>
      <c r="J4040" s="1846"/>
      <c r="K4040" s="1846"/>
      <c r="L4040" s="1846"/>
      <c r="M4040" s="1846"/>
      <c r="N4040" s="1846"/>
      <c r="O4040" s="1846"/>
      <c r="P4040" s="1846"/>
      <c r="Q4040" s="1846"/>
      <c r="R4040" s="1846"/>
      <c r="S4040" s="1846"/>
      <c r="T4040" s="1846"/>
      <c r="U4040" s="1846"/>
      <c r="V4040" s="1846"/>
      <c r="W4040" s="1846"/>
      <c r="X4040" s="1846"/>
      <c r="Y4040" s="1846"/>
      <c r="Z4040" s="1793"/>
      <c r="AA4040" s="1847">
        <v>1.9408000000000001</v>
      </c>
      <c r="AB4040" s="1847"/>
      <c r="AC4040" s="1847"/>
      <c r="AD4040" s="1847"/>
      <c r="AE4040" s="1847"/>
      <c r="AF4040" s="1847"/>
      <c r="AG4040" s="1847"/>
      <c r="AH4040" s="1814"/>
    </row>
    <row r="4041" spans="1:34" ht="16.7" customHeight="1">
      <c r="A4041" s="1844"/>
      <c r="B4041" s="1309"/>
      <c r="C4041" s="1309"/>
      <c r="D4041" s="1309"/>
      <c r="E4041" s="1309"/>
      <c r="F4041" s="1309"/>
      <c r="G4041" s="1309"/>
      <c r="H4041" s="1309"/>
      <c r="I4041" s="1840" t="s">
        <v>2861</v>
      </c>
      <c r="J4041" s="1840"/>
      <c r="K4041" s="1840"/>
      <c r="L4041" s="1840"/>
      <c r="M4041" s="1840"/>
      <c r="N4041" s="1840"/>
      <c r="O4041" s="1840"/>
      <c r="P4041" s="1840"/>
      <c r="Q4041" s="1840"/>
      <c r="R4041" s="1840"/>
      <c r="S4041" s="1840"/>
      <c r="T4041" s="1840"/>
      <c r="U4041" s="1840"/>
      <c r="V4041" s="1840"/>
      <c r="W4041" s="1840"/>
      <c r="X4041" s="1840"/>
      <c r="Y4041" s="1840"/>
      <c r="Z4041" s="1309"/>
      <c r="AA4041" s="1841">
        <v>1.9408000000000001</v>
      </c>
      <c r="AB4041" s="1841"/>
      <c r="AC4041" s="1841"/>
      <c r="AD4041" s="1841"/>
      <c r="AE4041" s="1841"/>
      <c r="AF4041" s="1841"/>
      <c r="AG4041" s="1841"/>
      <c r="AH4041" s="1782"/>
    </row>
    <row r="4042" spans="1:34" ht="17.45" customHeight="1">
      <c r="A4042" s="1844"/>
      <c r="B4042" s="1309"/>
      <c r="C4042" s="1309"/>
      <c r="D4042" s="1309"/>
      <c r="E4042" s="1309"/>
      <c r="F4042" s="1309"/>
      <c r="G4042" s="1309"/>
      <c r="H4042" s="1309"/>
      <c r="I4042" s="1840" t="s">
        <v>2862</v>
      </c>
      <c r="J4042" s="1840"/>
      <c r="K4042" s="1840"/>
      <c r="L4042" s="1840"/>
      <c r="M4042" s="1840"/>
      <c r="N4042" s="1840"/>
      <c r="O4042" s="1840"/>
      <c r="P4042" s="1840"/>
      <c r="Q4042" s="1840"/>
      <c r="R4042" s="1840"/>
      <c r="S4042" s="1840"/>
      <c r="T4042" s="1840"/>
      <c r="U4042" s="1840"/>
      <c r="V4042" s="1840"/>
      <c r="W4042" s="1840"/>
      <c r="X4042" s="1840"/>
      <c r="Y4042" s="1840"/>
      <c r="Z4042" s="1309"/>
      <c r="AA4042" s="1841">
        <v>1.9408000000000001</v>
      </c>
      <c r="AB4042" s="1841"/>
      <c r="AC4042" s="1841"/>
      <c r="AD4042" s="1841"/>
      <c r="AE4042" s="1841"/>
      <c r="AF4042" s="1841"/>
      <c r="AG4042" s="1841"/>
      <c r="AH4042" s="1782"/>
    </row>
    <row r="4043" spans="1:34" ht="17.45" customHeight="1">
      <c r="A4043" s="1844"/>
      <c r="B4043" s="1309"/>
      <c r="C4043" s="1309"/>
      <c r="D4043" s="1309"/>
      <c r="E4043" s="1309"/>
      <c r="F4043" s="1309"/>
      <c r="G4043" s="1309"/>
      <c r="H4043" s="1309"/>
      <c r="I4043" s="1840" t="s">
        <v>2863</v>
      </c>
      <c r="J4043" s="1840"/>
      <c r="K4043" s="1840"/>
      <c r="L4043" s="1840"/>
      <c r="M4043" s="1840"/>
      <c r="N4043" s="1840"/>
      <c r="O4043" s="1840"/>
      <c r="P4043" s="1840"/>
      <c r="Q4043" s="1840"/>
      <c r="R4043" s="1840"/>
      <c r="S4043" s="1840"/>
      <c r="T4043" s="1840"/>
      <c r="U4043" s="1840"/>
      <c r="V4043" s="1840"/>
      <c r="W4043" s="1840"/>
      <c r="X4043" s="1840"/>
      <c r="Y4043" s="1840"/>
      <c r="Z4043" s="1309"/>
      <c r="AA4043" s="1841">
        <v>0</v>
      </c>
      <c r="AB4043" s="1841"/>
      <c r="AC4043" s="1841"/>
      <c r="AD4043" s="1841"/>
      <c r="AE4043" s="1841"/>
      <c r="AF4043" s="1841"/>
      <c r="AG4043" s="1841"/>
      <c r="AH4043" s="1782"/>
    </row>
    <row r="4044" spans="1:34" ht="16.7" customHeight="1">
      <c r="A4044" s="1845"/>
      <c r="B4044" s="1799"/>
      <c r="C4044" s="1799"/>
      <c r="D4044" s="1799"/>
      <c r="E4044" s="1799"/>
      <c r="F4044" s="1799"/>
      <c r="G4044" s="1799"/>
      <c r="H4044" s="1799"/>
      <c r="I4044" s="1842" t="s">
        <v>2864</v>
      </c>
      <c r="J4044" s="1842"/>
      <c r="K4044" s="1842"/>
      <c r="L4044" s="1842"/>
      <c r="M4044" s="1842"/>
      <c r="N4044" s="1842"/>
      <c r="O4044" s="1842"/>
      <c r="P4044" s="1842"/>
      <c r="Q4044" s="1842"/>
      <c r="R4044" s="1842"/>
      <c r="S4044" s="1842"/>
      <c r="T4044" s="1842"/>
      <c r="U4044" s="1842"/>
      <c r="V4044" s="1842"/>
      <c r="W4044" s="1842"/>
      <c r="X4044" s="1842"/>
      <c r="Y4044" s="1842"/>
      <c r="Z4044" s="1799"/>
      <c r="AA4044" s="1843">
        <v>0</v>
      </c>
      <c r="AB4044" s="1843"/>
      <c r="AC4044" s="1843"/>
      <c r="AD4044" s="1843"/>
      <c r="AE4044" s="1843"/>
      <c r="AF4044" s="1843"/>
      <c r="AG4044" s="1843"/>
      <c r="AH4044" s="1800"/>
    </row>
    <row r="4045" spans="1:34" ht="17.45" customHeight="1">
      <c r="A4045" s="1801" t="s">
        <v>2865</v>
      </c>
      <c r="B4045" s="1825"/>
      <c r="C4045" s="1825"/>
      <c r="D4045" s="1825"/>
      <c r="E4045" s="1825"/>
      <c r="F4045" s="1825"/>
      <c r="G4045" s="1825"/>
      <c r="H4045" s="1825"/>
      <c r="I4045" s="1825"/>
      <c r="J4045" s="1825"/>
      <c r="K4045" s="1825"/>
      <c r="L4045" s="1825"/>
      <c r="M4045" s="1825"/>
      <c r="N4045" s="1826"/>
      <c r="O4045" s="1789" t="s">
        <v>2850</v>
      </c>
      <c r="P4045" s="1790"/>
      <c r="Q4045" s="1790"/>
      <c r="R4045" s="1790"/>
      <c r="S4045" s="1791"/>
      <c r="T4045" s="1827" t="s">
        <v>754</v>
      </c>
      <c r="U4045" s="1790"/>
      <c r="V4045" s="1790"/>
      <c r="W4045" s="1213"/>
      <c r="X4045" s="1789" t="s">
        <v>2866</v>
      </c>
      <c r="Y4045" s="1790"/>
      <c r="Z4045" s="1790"/>
      <c r="AA4045" s="1790"/>
      <c r="AB4045" s="1790"/>
      <c r="AC4045" s="1790"/>
      <c r="AD4045" s="1791"/>
      <c r="AE4045" s="1810" t="s">
        <v>2867</v>
      </c>
      <c r="AF4045" s="1828"/>
      <c r="AG4045" s="1828"/>
      <c r="AH4045" s="1213"/>
    </row>
    <row r="4046" spans="1:34" ht="17.45" customHeight="1">
      <c r="A4046" s="1223"/>
      <c r="B4046" s="1224" t="s">
        <v>3409</v>
      </c>
      <c r="C4046" s="1875" t="s">
        <v>3410</v>
      </c>
      <c r="D4046" s="1876"/>
      <c r="E4046" s="1876"/>
      <c r="F4046" s="1876"/>
      <c r="G4046" s="1876"/>
      <c r="H4046" s="1876"/>
      <c r="I4046" s="1876"/>
      <c r="J4046" s="1876"/>
      <c r="K4046" s="1876"/>
      <c r="L4046" s="1876"/>
      <c r="M4046" s="1876"/>
      <c r="N4046" s="1875"/>
      <c r="O4046" s="1885">
        <v>1</v>
      </c>
      <c r="P4046" s="1886"/>
      <c r="Q4046" s="1886"/>
      <c r="R4046" s="1886"/>
      <c r="S4046" s="1887"/>
      <c r="T4046" s="1888" t="s">
        <v>495</v>
      </c>
      <c r="U4046" s="1889"/>
      <c r="V4046" s="1889"/>
      <c r="W4046" s="1225"/>
      <c r="X4046" s="1890">
        <v>1.1399999999999999</v>
      </c>
      <c r="Y4046" s="1891"/>
      <c r="Z4046" s="1891"/>
      <c r="AA4046" s="1891"/>
      <c r="AB4046" s="1891"/>
      <c r="AC4046" s="1891"/>
      <c r="AD4046" s="1892"/>
      <c r="AE4046" s="1865">
        <v>1.1399999999999999</v>
      </c>
      <c r="AF4046" s="1847"/>
      <c r="AG4046" s="1847"/>
      <c r="AH4046" s="1225"/>
    </row>
    <row r="4047" spans="1:34" ht="16.7" customHeight="1">
      <c r="A4047" s="1220"/>
      <c r="B4047" s="1209" t="s">
        <v>3411</v>
      </c>
      <c r="C4047" s="1866" t="s">
        <v>3412</v>
      </c>
      <c r="D4047" s="1867"/>
      <c r="E4047" s="1867"/>
      <c r="F4047" s="1867"/>
      <c r="G4047" s="1867"/>
      <c r="H4047" s="1867"/>
      <c r="I4047" s="1867"/>
      <c r="J4047" s="1867"/>
      <c r="K4047" s="1867"/>
      <c r="L4047" s="1867"/>
      <c r="M4047" s="1867"/>
      <c r="N4047" s="1866"/>
      <c r="O4047" s="1893">
        <v>1</v>
      </c>
      <c r="P4047" s="1894"/>
      <c r="Q4047" s="1894"/>
      <c r="R4047" s="1894"/>
      <c r="S4047" s="1895"/>
      <c r="T4047" s="1896" t="s">
        <v>495</v>
      </c>
      <c r="U4047" s="1897"/>
      <c r="V4047" s="1897"/>
      <c r="W4047" s="1222"/>
      <c r="X4047" s="1898">
        <v>10.23</v>
      </c>
      <c r="Y4047" s="1899"/>
      <c r="Z4047" s="1899"/>
      <c r="AA4047" s="1899"/>
      <c r="AB4047" s="1899"/>
      <c r="AC4047" s="1899"/>
      <c r="AD4047" s="1900"/>
      <c r="AE4047" s="1874">
        <v>10.23</v>
      </c>
      <c r="AF4047" s="1843"/>
      <c r="AG4047" s="1843"/>
      <c r="AH4047" s="1222"/>
    </row>
    <row r="4048" spans="1:34" ht="17.45" customHeight="1">
      <c r="A4048" s="1792"/>
      <c r="B4048" s="1793"/>
      <c r="C4048" s="1793"/>
      <c r="D4048" s="1793"/>
      <c r="E4048" s="1793"/>
      <c r="F4048" s="1793"/>
      <c r="G4048" s="1793"/>
      <c r="H4048" s="1793"/>
      <c r="I4048" s="1794" t="s">
        <v>2869</v>
      </c>
      <c r="J4048" s="1794"/>
      <c r="K4048" s="1794"/>
      <c r="L4048" s="1794"/>
      <c r="M4048" s="1794"/>
      <c r="N4048" s="1794"/>
      <c r="O4048" s="1794"/>
      <c r="P4048" s="1794"/>
      <c r="Q4048" s="1794"/>
      <c r="R4048" s="1794"/>
      <c r="S4048" s="1794"/>
      <c r="T4048" s="1794"/>
      <c r="U4048" s="1794"/>
      <c r="V4048" s="1794"/>
      <c r="W4048" s="1794"/>
      <c r="X4048" s="1794"/>
      <c r="Y4048" s="1794"/>
      <c r="Z4048" s="1214"/>
      <c r="AA4048" s="1795">
        <v>11.37</v>
      </c>
      <c r="AB4048" s="1795"/>
      <c r="AC4048" s="1795"/>
      <c r="AD4048" s="1795"/>
      <c r="AE4048" s="1795"/>
      <c r="AF4048" s="1795"/>
      <c r="AG4048" s="1795"/>
      <c r="AH4048" s="1213"/>
    </row>
    <row r="4049" spans="1:34" ht="16.7" customHeight="1">
      <c r="A4049" s="1801" t="s">
        <v>2870</v>
      </c>
      <c r="B4049" s="1825"/>
      <c r="C4049" s="1825"/>
      <c r="D4049" s="1825"/>
      <c r="E4049" s="1825"/>
      <c r="F4049" s="1825"/>
      <c r="G4049" s="1825"/>
      <c r="H4049" s="1825"/>
      <c r="I4049" s="1825"/>
      <c r="J4049" s="1825"/>
      <c r="K4049" s="1825"/>
      <c r="L4049" s="1825"/>
      <c r="M4049" s="1825"/>
      <c r="N4049" s="1826"/>
      <c r="O4049" s="1789" t="s">
        <v>2850</v>
      </c>
      <c r="P4049" s="1790"/>
      <c r="Q4049" s="1790"/>
      <c r="R4049" s="1790"/>
      <c r="S4049" s="1791"/>
      <c r="T4049" s="1827" t="s">
        <v>754</v>
      </c>
      <c r="U4049" s="1790"/>
      <c r="V4049" s="1790"/>
      <c r="W4049" s="1213"/>
      <c r="X4049" s="1789" t="s">
        <v>2866</v>
      </c>
      <c r="Y4049" s="1790"/>
      <c r="Z4049" s="1790"/>
      <c r="AA4049" s="1790"/>
      <c r="AB4049" s="1790"/>
      <c r="AC4049" s="1790"/>
      <c r="AD4049" s="1791"/>
      <c r="AE4049" s="1810" t="s">
        <v>2867</v>
      </c>
      <c r="AF4049" s="1828"/>
      <c r="AG4049" s="1828"/>
      <c r="AH4049" s="1213"/>
    </row>
    <row r="4050" spans="1:34" ht="17.45" customHeight="1">
      <c r="A4050" s="1792"/>
      <c r="B4050" s="1793"/>
      <c r="C4050" s="1793"/>
      <c r="D4050" s="1793"/>
      <c r="E4050" s="1793"/>
      <c r="F4050" s="1793"/>
      <c r="G4050" s="1793"/>
      <c r="H4050" s="1793"/>
      <c r="I4050" s="1794" t="s">
        <v>2871</v>
      </c>
      <c r="J4050" s="1794"/>
      <c r="K4050" s="1794"/>
      <c r="L4050" s="1794"/>
      <c r="M4050" s="1794"/>
      <c r="N4050" s="1794"/>
      <c r="O4050" s="1794"/>
      <c r="P4050" s="1794"/>
      <c r="Q4050" s="1794"/>
      <c r="R4050" s="1794"/>
      <c r="S4050" s="1794"/>
      <c r="T4050" s="1794"/>
      <c r="U4050" s="1794"/>
      <c r="V4050" s="1794"/>
      <c r="W4050" s="1794"/>
      <c r="X4050" s="1794"/>
      <c r="Y4050" s="1794"/>
      <c r="Z4050" s="1214"/>
      <c r="AA4050" s="1795">
        <v>0</v>
      </c>
      <c r="AB4050" s="1795"/>
      <c r="AC4050" s="1795"/>
      <c r="AD4050" s="1795"/>
      <c r="AE4050" s="1795"/>
      <c r="AF4050" s="1795"/>
      <c r="AG4050" s="1795"/>
      <c r="AH4050" s="1213"/>
    </row>
    <row r="4051" spans="1:34" ht="17.45" customHeight="1">
      <c r="A4051" s="1801" t="s">
        <v>2872</v>
      </c>
      <c r="B4051" s="1825"/>
      <c r="C4051" s="1825"/>
      <c r="D4051" s="1825"/>
      <c r="E4051" s="1825"/>
      <c r="F4051" s="1825"/>
      <c r="G4051" s="1825"/>
      <c r="H4051" s="1825"/>
      <c r="I4051" s="1825"/>
      <c r="J4051" s="1825"/>
      <c r="K4051" s="1825"/>
      <c r="L4051" s="1825"/>
      <c r="M4051" s="1825"/>
      <c r="N4051" s="1826"/>
      <c r="O4051" s="1789" t="s">
        <v>2850</v>
      </c>
      <c r="P4051" s="1790"/>
      <c r="Q4051" s="1790"/>
      <c r="R4051" s="1790"/>
      <c r="S4051" s="1791"/>
      <c r="T4051" s="1827" t="s">
        <v>754</v>
      </c>
      <c r="U4051" s="1790"/>
      <c r="V4051" s="1790"/>
      <c r="W4051" s="1213"/>
      <c r="X4051" s="1789" t="s">
        <v>2866</v>
      </c>
      <c r="Y4051" s="1790"/>
      <c r="Z4051" s="1790"/>
      <c r="AA4051" s="1790"/>
      <c r="AB4051" s="1790"/>
      <c r="AC4051" s="1790"/>
      <c r="AD4051" s="1791"/>
      <c r="AE4051" s="1810" t="s">
        <v>2867</v>
      </c>
      <c r="AF4051" s="1828"/>
      <c r="AG4051" s="1828"/>
      <c r="AH4051" s="1213"/>
    </row>
    <row r="4052" spans="1:34" ht="16.7" customHeight="1">
      <c r="A4052" s="1792"/>
      <c r="B4052" s="1793"/>
      <c r="C4052" s="1793"/>
      <c r="D4052" s="1793"/>
      <c r="E4052" s="1793"/>
      <c r="F4052" s="1793"/>
      <c r="G4052" s="1793"/>
      <c r="H4052" s="1793"/>
      <c r="I4052" s="1793"/>
      <c r="J4052" s="1793"/>
      <c r="K4052" s="1794" t="s">
        <v>2873</v>
      </c>
      <c r="L4052" s="1794"/>
      <c r="M4052" s="1794"/>
      <c r="N4052" s="1794"/>
      <c r="O4052" s="1794"/>
      <c r="P4052" s="1794"/>
      <c r="Q4052" s="1794"/>
      <c r="R4052" s="1794"/>
      <c r="S4052" s="1794"/>
      <c r="T4052" s="1794"/>
      <c r="U4052" s="1794"/>
      <c r="V4052" s="1794"/>
      <c r="W4052" s="1794"/>
      <c r="X4052" s="1794"/>
      <c r="Y4052" s="1794"/>
      <c r="Z4052" s="1794"/>
      <c r="AA4052" s="1794"/>
      <c r="AB4052" s="1214"/>
      <c r="AC4052" s="1795">
        <v>0</v>
      </c>
      <c r="AD4052" s="1795"/>
      <c r="AE4052" s="1795"/>
      <c r="AF4052" s="1795"/>
      <c r="AG4052" s="1795"/>
      <c r="AH4052" s="1213"/>
    </row>
    <row r="4053" spans="1:34" ht="17.45" customHeight="1">
      <c r="A4053" s="1801" t="s">
        <v>2874</v>
      </c>
      <c r="B4053" s="1825"/>
      <c r="C4053" s="1825"/>
      <c r="D4053" s="1825"/>
      <c r="E4053" s="1825"/>
      <c r="F4053" s="1825"/>
      <c r="G4053" s="1825"/>
      <c r="H4053" s="1825"/>
      <c r="I4053" s="1825"/>
      <c r="J4053" s="1826"/>
      <c r="K4053" s="1789" t="s">
        <v>2850</v>
      </c>
      <c r="L4053" s="1791"/>
      <c r="M4053" s="1855" t="s">
        <v>2875</v>
      </c>
      <c r="N4053" s="1856"/>
      <c r="O4053" s="1857"/>
      <c r="P4053" s="1855" t="s">
        <v>2876</v>
      </c>
      <c r="Q4053" s="1856"/>
      <c r="R4053" s="1857"/>
      <c r="S4053" s="1855" t="s">
        <v>2877</v>
      </c>
      <c r="T4053" s="1857"/>
      <c r="U4053" s="1789" t="s">
        <v>2878</v>
      </c>
      <c r="V4053" s="1790"/>
      <c r="W4053" s="1791"/>
      <c r="X4053" s="1789" t="s">
        <v>2879</v>
      </c>
      <c r="Y4053" s="1790"/>
      <c r="Z4053" s="1790"/>
      <c r="AA4053" s="1790"/>
      <c r="AB4053" s="1791"/>
      <c r="AC4053" s="1789" t="s">
        <v>2880</v>
      </c>
      <c r="AD4053" s="1791"/>
      <c r="AE4053" s="1810" t="s">
        <v>2867</v>
      </c>
      <c r="AF4053" s="1828"/>
      <c r="AG4053" s="1828"/>
      <c r="AH4053" s="1213"/>
    </row>
    <row r="4054" spans="1:34" ht="16.7" customHeight="1">
      <c r="A4054" s="1853"/>
      <c r="B4054" s="1778"/>
      <c r="C4054" s="1778"/>
      <c r="D4054" s="1778"/>
      <c r="E4054" s="1778"/>
      <c r="F4054" s="1778"/>
      <c r="G4054" s="1778"/>
      <c r="H4054" s="1778"/>
      <c r="I4054" s="1846" t="s">
        <v>2881</v>
      </c>
      <c r="J4054" s="1846"/>
      <c r="K4054" s="1846"/>
      <c r="L4054" s="1846"/>
      <c r="M4054" s="1846"/>
      <c r="N4054" s="1846"/>
      <c r="O4054" s="1846"/>
      <c r="P4054" s="1846"/>
      <c r="Q4054" s="1846"/>
      <c r="R4054" s="1846"/>
      <c r="S4054" s="1846"/>
      <c r="T4054" s="1846"/>
      <c r="U4054" s="1846"/>
      <c r="V4054" s="1846"/>
      <c r="W4054" s="1846"/>
      <c r="X4054" s="1846"/>
      <c r="Y4054" s="1846"/>
      <c r="Z4054" s="1203"/>
      <c r="AA4054" s="1847">
        <v>0</v>
      </c>
      <c r="AB4054" s="1847"/>
      <c r="AC4054" s="1847"/>
      <c r="AD4054" s="1847"/>
      <c r="AE4054" s="1847"/>
      <c r="AF4054" s="1847"/>
      <c r="AG4054" s="1847"/>
      <c r="AH4054" s="1204"/>
    </row>
    <row r="4055" spans="1:34" ht="5.85" customHeight="1">
      <c r="A4055" s="1854"/>
      <c r="B4055" s="1309"/>
      <c r="C4055" s="1309"/>
      <c r="D4055" s="1309"/>
      <c r="E4055" s="1309"/>
      <c r="F4055" s="1309"/>
      <c r="G4055" s="1309"/>
      <c r="H4055" s="1309"/>
      <c r="I4055" s="1309"/>
      <c r="J4055" s="1309"/>
      <c r="K4055" s="1309"/>
      <c r="L4055" s="1309"/>
      <c r="M4055" s="1309"/>
      <c r="N4055" s="1309"/>
      <c r="O4055" s="1309"/>
      <c r="P4055" s="1309"/>
      <c r="Q4055" s="1309"/>
      <c r="R4055" s="1309"/>
      <c r="S4055" s="1309"/>
      <c r="T4055" s="1309"/>
      <c r="U4055" s="1309"/>
      <c r="V4055" s="1309"/>
      <c r="W4055" s="1309"/>
      <c r="X4055" s="1309"/>
      <c r="Y4055" s="1309"/>
      <c r="Z4055" s="1309"/>
      <c r="AA4055" s="1309"/>
      <c r="AB4055" s="1309"/>
      <c r="AC4055" s="1309"/>
      <c r="AD4055" s="1309"/>
      <c r="AE4055" s="1309"/>
      <c r="AF4055" s="1309"/>
      <c r="AG4055" s="1309"/>
      <c r="AH4055" s="1782"/>
    </row>
    <row r="4056" spans="1:34" ht="17.45" customHeight="1">
      <c r="A4056" s="1845"/>
      <c r="B4056" s="1799"/>
      <c r="C4056" s="1799"/>
      <c r="D4056" s="1799"/>
      <c r="E4056" s="1799"/>
      <c r="F4056" s="1799"/>
      <c r="G4056" s="1799"/>
      <c r="H4056" s="1799"/>
      <c r="I4056" s="1842" t="s">
        <v>2882</v>
      </c>
      <c r="J4056" s="1842"/>
      <c r="K4056" s="1842"/>
      <c r="L4056" s="1842"/>
      <c r="M4056" s="1842"/>
      <c r="N4056" s="1842"/>
      <c r="O4056" s="1842"/>
      <c r="P4056" s="1842"/>
      <c r="Q4056" s="1842"/>
      <c r="R4056" s="1842"/>
      <c r="S4056" s="1842"/>
      <c r="T4056" s="1842"/>
      <c r="U4056" s="1842"/>
      <c r="V4056" s="1842"/>
      <c r="W4056" s="1842"/>
      <c r="X4056" s="1842"/>
      <c r="Y4056" s="1842"/>
      <c r="Z4056" s="1212"/>
      <c r="AA4056" s="1848">
        <v>13.31</v>
      </c>
      <c r="AB4056" s="1848"/>
      <c r="AC4056" s="1848"/>
      <c r="AD4056" s="1848"/>
      <c r="AE4056" s="1848"/>
      <c r="AF4056" s="1848"/>
      <c r="AG4056" s="1848"/>
      <c r="AH4056" s="1208"/>
    </row>
    <row r="4057" spans="1:34" ht="45.75" customHeight="1">
      <c r="A4057" s="1849" t="s">
        <v>2883</v>
      </c>
      <c r="B4057" s="1850"/>
      <c r="C4057" s="1850"/>
      <c r="D4057" s="1850"/>
      <c r="E4057" s="1851" t="s">
        <v>3413</v>
      </c>
      <c r="F4057" s="1852"/>
      <c r="G4057" s="1852"/>
      <c r="H4057" s="1852"/>
      <c r="I4057" s="1852"/>
      <c r="J4057" s="1852"/>
      <c r="K4057" s="1852"/>
      <c r="L4057" s="1852"/>
      <c r="M4057" s="1852"/>
      <c r="N4057" s="1852"/>
      <c r="O4057" s="1852"/>
      <c r="P4057" s="1852"/>
      <c r="Q4057" s="1852"/>
      <c r="R4057" s="1852"/>
      <c r="S4057" s="1852"/>
      <c r="T4057" s="1852"/>
      <c r="U4057" s="1852"/>
      <c r="V4057" s="1852"/>
      <c r="W4057" s="1852"/>
      <c r="X4057" s="1852"/>
      <c r="Y4057" s="1852"/>
      <c r="Z4057" s="1852"/>
      <c r="AA4057" s="1852"/>
      <c r="AB4057" s="1852"/>
      <c r="AC4057" s="1852"/>
      <c r="AD4057" s="1852"/>
      <c r="AE4057" s="1852"/>
      <c r="AF4057" s="1852"/>
      <c r="AG4057" s="1852"/>
      <c r="AH4057" s="1851"/>
    </row>
    <row r="4058" spans="1:34" ht="116.45" customHeight="1">
      <c r="A4058" s="1218"/>
      <c r="AH4058" s="1219"/>
    </row>
    <row r="4059" spans="1:34" ht="115.7" customHeight="1">
      <c r="A4059" s="1220"/>
      <c r="B4059" s="1221"/>
      <c r="C4059" s="1221"/>
      <c r="D4059" s="1221"/>
      <c r="E4059" s="1221"/>
      <c r="F4059" s="1221"/>
      <c r="G4059" s="1221"/>
      <c r="H4059" s="1221"/>
      <c r="I4059" s="1221"/>
      <c r="J4059" s="1221"/>
      <c r="K4059" s="1221"/>
      <c r="L4059" s="1221"/>
      <c r="M4059" s="1221"/>
      <c r="N4059" s="1221"/>
      <c r="O4059" s="1221"/>
      <c r="P4059" s="1221"/>
      <c r="Q4059" s="1221"/>
      <c r="R4059" s="1221"/>
      <c r="S4059" s="1221"/>
      <c r="T4059" s="1221"/>
      <c r="U4059" s="1221"/>
      <c r="V4059" s="1221"/>
      <c r="W4059" s="1221"/>
      <c r="X4059" s="1221"/>
      <c r="Y4059" s="1221"/>
      <c r="Z4059" s="1221"/>
      <c r="AA4059" s="1221"/>
      <c r="AB4059" s="1221"/>
      <c r="AC4059" s="1221"/>
      <c r="AD4059" s="1221"/>
      <c r="AE4059" s="1221"/>
      <c r="AF4059" s="1221"/>
      <c r="AG4059" s="1221"/>
      <c r="AH4059" s="1222"/>
    </row>
    <row r="4060" spans="1:34" ht="5.85" customHeight="1">
      <c r="A4060" s="1777"/>
      <c r="B4060" s="1778"/>
      <c r="C4060" s="1778"/>
      <c r="D4060" s="1778"/>
      <c r="E4060" s="1778"/>
      <c r="F4060" s="1778"/>
      <c r="G4060" s="1778"/>
      <c r="H4060" s="1778"/>
      <c r="I4060" s="1778"/>
      <c r="J4060" s="1778"/>
      <c r="K4060" s="1778"/>
      <c r="L4060" s="1778"/>
      <c r="M4060" s="1778"/>
      <c r="N4060" s="1778"/>
      <c r="O4060" s="1778"/>
      <c r="P4060" s="1778"/>
      <c r="Q4060" s="1778"/>
      <c r="R4060" s="1778"/>
      <c r="S4060" s="1778"/>
      <c r="T4060" s="1778"/>
      <c r="U4060" s="1778"/>
      <c r="V4060" s="1778"/>
      <c r="W4060" s="1778"/>
      <c r="X4060" s="1778"/>
      <c r="Y4060" s="1778"/>
      <c r="Z4060" s="1778"/>
      <c r="AA4060" s="1778"/>
      <c r="AB4060" s="1778"/>
      <c r="AC4060" s="1778"/>
      <c r="AD4060" s="1778"/>
      <c r="AE4060" s="1778"/>
      <c r="AF4060" s="1778"/>
      <c r="AG4060" s="1778"/>
      <c r="AH4060" s="1779"/>
    </row>
    <row r="4061" spans="1:34" ht="10.9" customHeight="1">
      <c r="A4061" s="1780" t="s">
        <v>2834</v>
      </c>
      <c r="B4061" s="1310"/>
      <c r="C4061" s="1310"/>
      <c r="D4061" s="1310"/>
      <c r="E4061" s="1310"/>
      <c r="F4061" s="1310"/>
      <c r="G4061" s="1310"/>
      <c r="H4061" s="1310"/>
      <c r="I4061" s="1310"/>
      <c r="J4061" s="1310"/>
      <c r="K4061" s="1310"/>
      <c r="L4061" s="1310"/>
      <c r="M4061" s="1310"/>
      <c r="N4061" s="1310"/>
      <c r="O4061" s="1310"/>
      <c r="P4061" s="1310"/>
      <c r="Q4061" s="1310"/>
      <c r="R4061" s="1310"/>
      <c r="S4061" s="1310"/>
      <c r="T4061" s="1310"/>
      <c r="U4061" s="1310"/>
      <c r="V4061" s="1310"/>
      <c r="W4061" s="1310"/>
      <c r="X4061" s="1310"/>
      <c r="Y4061" s="1310"/>
      <c r="Z4061" s="1310"/>
      <c r="AA4061" s="1310"/>
      <c r="AB4061" s="1310"/>
      <c r="AC4061" s="1310"/>
      <c r="AD4061" s="1309"/>
      <c r="AE4061" s="1309"/>
      <c r="AF4061" s="1781" t="s">
        <v>3414</v>
      </c>
      <c r="AG4061" s="1781"/>
      <c r="AH4061" s="1782"/>
    </row>
    <row r="4062" spans="1:34" ht="5.85" customHeight="1">
      <c r="A4062" s="1780"/>
      <c r="B4062" s="1310"/>
      <c r="C4062" s="1310"/>
      <c r="D4062" s="1310"/>
      <c r="E4062" s="1310"/>
      <c r="F4062" s="1310"/>
      <c r="G4062" s="1310"/>
      <c r="H4062" s="1310"/>
      <c r="I4062" s="1310"/>
      <c r="J4062" s="1310"/>
      <c r="K4062" s="1310"/>
      <c r="L4062" s="1310"/>
      <c r="M4062" s="1310"/>
      <c r="N4062" s="1310"/>
      <c r="O4062" s="1310"/>
      <c r="P4062" s="1310"/>
      <c r="Q4062" s="1310"/>
      <c r="R4062" s="1310"/>
      <c r="S4062" s="1310"/>
      <c r="T4062" s="1310"/>
      <c r="U4062" s="1310"/>
      <c r="V4062" s="1310"/>
      <c r="W4062" s="1310"/>
      <c r="X4062" s="1310"/>
      <c r="Y4062" s="1310"/>
      <c r="Z4062" s="1310"/>
      <c r="AA4062" s="1310"/>
      <c r="AB4062" s="1310"/>
      <c r="AC4062" s="1310"/>
      <c r="AD4062" s="1311"/>
      <c r="AE4062" s="1311"/>
      <c r="AF4062" s="1311"/>
      <c r="AG4062" s="1311"/>
      <c r="AH4062" s="1782"/>
    </row>
    <row r="4063" spans="1:34" ht="11.65" customHeight="1">
      <c r="A4063" s="1783" t="s">
        <v>2836</v>
      </c>
      <c r="B4063" s="1784"/>
      <c r="C4063" s="1784"/>
      <c r="D4063" s="1784"/>
      <c r="E4063" s="1784"/>
      <c r="F4063" s="1784"/>
      <c r="G4063" s="1784"/>
      <c r="H4063" s="1784"/>
      <c r="I4063" s="1784"/>
      <c r="J4063" s="1784"/>
      <c r="K4063" s="1784"/>
      <c r="L4063" s="1784"/>
      <c r="M4063" s="1784"/>
      <c r="N4063" s="1784"/>
      <c r="O4063" s="1784"/>
      <c r="P4063" s="1784"/>
      <c r="Q4063" s="1784"/>
      <c r="R4063" s="1784"/>
      <c r="S4063" s="1784"/>
      <c r="T4063" s="1784"/>
      <c r="U4063" s="1784"/>
      <c r="V4063" s="1784"/>
      <c r="W4063" s="1784"/>
      <c r="X4063" s="1784"/>
      <c r="Y4063" s="1784"/>
      <c r="Z4063" s="1784"/>
      <c r="AA4063" s="1784"/>
      <c r="AB4063" s="1784"/>
      <c r="AC4063" s="1784"/>
      <c r="AD4063" s="1311"/>
      <c r="AE4063" s="1311"/>
      <c r="AF4063" s="1311"/>
      <c r="AG4063" s="1311"/>
      <c r="AH4063" s="1782"/>
    </row>
    <row r="4064" spans="1:34" ht="23.25" customHeight="1">
      <c r="A4064" s="1785" t="s">
        <v>2837</v>
      </c>
      <c r="B4064" s="1786"/>
      <c r="C4064" s="1786"/>
      <c r="D4064" s="1786"/>
      <c r="E4064" s="1786"/>
      <c r="F4064" s="1786"/>
      <c r="G4064" s="1786"/>
      <c r="H4064" s="1786"/>
      <c r="I4064" s="1786"/>
      <c r="J4064" s="1786"/>
      <c r="K4064" s="1786"/>
      <c r="L4064" s="1786"/>
      <c r="M4064" s="1786"/>
      <c r="N4064" s="1786"/>
      <c r="O4064" s="1786"/>
      <c r="P4064" s="1786"/>
      <c r="Q4064" s="1786"/>
      <c r="R4064" s="1786"/>
      <c r="S4064" s="1786"/>
      <c r="T4064" s="1786"/>
      <c r="U4064" s="1786"/>
      <c r="V4064" s="1786"/>
      <c r="W4064" s="1786"/>
      <c r="X4064" s="1786"/>
      <c r="Y4064" s="1786"/>
      <c r="Z4064" s="1786"/>
      <c r="AA4064" s="1786"/>
      <c r="AB4064" s="1786"/>
      <c r="AC4064" s="1786"/>
      <c r="AD4064" s="1311"/>
      <c r="AE4064" s="1311"/>
      <c r="AF4064" s="1311"/>
      <c r="AG4064" s="1311"/>
      <c r="AH4064" s="1782"/>
    </row>
    <row r="4065" spans="1:34" ht="5.0999999999999996" customHeight="1">
      <c r="A4065" s="1787" t="s">
        <v>2838</v>
      </c>
      <c r="B4065" s="1788"/>
      <c r="C4065" s="1788"/>
      <c r="D4065" s="1788"/>
      <c r="E4065" s="1788"/>
      <c r="F4065" s="1788"/>
      <c r="G4065" s="1788"/>
      <c r="H4065" s="1788"/>
      <c r="I4065" s="1788"/>
      <c r="J4065" s="1788"/>
      <c r="K4065" s="1788"/>
      <c r="L4065" s="1788"/>
      <c r="M4065" s="1788"/>
      <c r="N4065" s="1788"/>
      <c r="O4065" s="1788"/>
      <c r="P4065" s="1788"/>
      <c r="Q4065" s="1788"/>
      <c r="R4065" s="1788"/>
      <c r="S4065" s="1788"/>
      <c r="T4065" s="1788"/>
      <c r="U4065" s="1788"/>
      <c r="V4065" s="1788"/>
      <c r="W4065" s="1788"/>
      <c r="X4065" s="1788"/>
      <c r="Y4065" s="1788"/>
      <c r="Z4065" s="1788"/>
      <c r="AA4065" s="1788"/>
      <c r="AB4065" s="1788"/>
      <c r="AC4065" s="1788"/>
      <c r="AD4065" s="1311"/>
      <c r="AE4065" s="1311"/>
      <c r="AF4065" s="1311"/>
      <c r="AG4065" s="1311"/>
      <c r="AH4065" s="1782"/>
    </row>
    <row r="4066" spans="1:34" ht="5.85" customHeight="1">
      <c r="A4066" s="1787"/>
      <c r="B4066" s="1788"/>
      <c r="C4066" s="1788"/>
      <c r="D4066" s="1788"/>
      <c r="E4066" s="1788"/>
      <c r="F4066" s="1788"/>
      <c r="G4066" s="1788"/>
      <c r="H4066" s="1788"/>
      <c r="I4066" s="1788"/>
      <c r="J4066" s="1788"/>
      <c r="K4066" s="1788"/>
      <c r="L4066" s="1788"/>
      <c r="M4066" s="1788"/>
      <c r="N4066" s="1788"/>
      <c r="O4066" s="1788"/>
      <c r="P4066" s="1788"/>
      <c r="Q4066" s="1788"/>
      <c r="R4066" s="1788"/>
      <c r="S4066" s="1788"/>
      <c r="T4066" s="1788"/>
      <c r="U4066" s="1788"/>
      <c r="V4066" s="1788"/>
      <c r="W4066" s="1788"/>
      <c r="X4066" s="1788"/>
      <c r="Y4066" s="1788"/>
      <c r="Z4066" s="1788"/>
      <c r="AA4066" s="1788"/>
      <c r="AB4066" s="1788"/>
      <c r="AC4066" s="1788"/>
      <c r="AD4066" s="1782"/>
      <c r="AE4066" s="1309"/>
      <c r="AF4066" s="1309"/>
      <c r="AG4066" s="1309"/>
      <c r="AH4066" s="1782"/>
    </row>
    <row r="4067" spans="1:34" ht="11.65" customHeight="1">
      <c r="A4067" s="1787" t="s">
        <v>2839</v>
      </c>
      <c r="B4067" s="1788"/>
      <c r="C4067" s="1788"/>
      <c r="D4067" s="1788"/>
      <c r="E4067" s="1788"/>
      <c r="F4067" s="1788"/>
      <c r="G4067" s="1788"/>
      <c r="H4067" s="1788"/>
      <c r="I4067" s="1788"/>
      <c r="J4067" s="1788"/>
      <c r="K4067" s="1788"/>
      <c r="L4067" s="1788"/>
      <c r="M4067" s="1788"/>
      <c r="N4067" s="1788"/>
      <c r="O4067" s="1788"/>
      <c r="P4067" s="1788"/>
      <c r="Q4067" s="1788"/>
      <c r="R4067" s="1788"/>
      <c r="S4067" s="1788"/>
      <c r="T4067" s="1788"/>
      <c r="U4067" s="1788"/>
      <c r="V4067" s="1788"/>
      <c r="W4067" s="1788"/>
      <c r="X4067" s="1788"/>
      <c r="Y4067" s="1788"/>
      <c r="Z4067" s="1788"/>
      <c r="AA4067" s="1788"/>
      <c r="AB4067" s="1788"/>
      <c r="AC4067" s="1788"/>
      <c r="AD4067" s="1818" t="s">
        <v>2840</v>
      </c>
      <c r="AE4067" s="1818"/>
      <c r="AF4067" s="1206">
        <v>21.23</v>
      </c>
      <c r="AG4067" s="1207" t="s">
        <v>5</v>
      </c>
      <c r="AH4067" s="1800"/>
    </row>
    <row r="4068" spans="1:34" ht="11.65" customHeight="1">
      <c r="A4068" s="1819" t="s">
        <v>2841</v>
      </c>
      <c r="B4068" s="1820"/>
      <c r="C4068" s="1820"/>
      <c r="D4068" s="1820"/>
      <c r="E4068" s="1820"/>
      <c r="F4068" s="1820"/>
      <c r="G4068" s="1820"/>
      <c r="H4068" s="1820"/>
      <c r="I4068" s="1820"/>
      <c r="J4068" s="1820"/>
      <c r="K4068" s="1820"/>
      <c r="L4068" s="1820"/>
      <c r="M4068" s="1820"/>
      <c r="N4068" s="1820"/>
      <c r="O4068" s="1820"/>
      <c r="P4068" s="1820"/>
      <c r="Q4068" s="1820"/>
      <c r="R4068" s="1820"/>
      <c r="S4068" s="1820"/>
      <c r="T4068" s="1820"/>
      <c r="U4068" s="1820"/>
      <c r="V4068" s="1820"/>
      <c r="W4068" s="1820"/>
      <c r="X4068" s="1820"/>
      <c r="Y4068" s="1820"/>
      <c r="Z4068" s="1820"/>
      <c r="AA4068" s="1820"/>
      <c r="AB4068" s="1820"/>
      <c r="AC4068" s="1820"/>
      <c r="AD4068" s="1821" t="s">
        <v>2842</v>
      </c>
      <c r="AE4068" s="1821"/>
      <c r="AF4068" s="1210">
        <v>15</v>
      </c>
      <c r="AG4068" s="1211" t="s">
        <v>5</v>
      </c>
      <c r="AH4068" s="1800"/>
    </row>
    <row r="4069" spans="1:34" ht="16.7" customHeight="1">
      <c r="A4069" s="1822" t="s">
        <v>2843</v>
      </c>
      <c r="B4069" s="1802"/>
      <c r="C4069" s="1802"/>
      <c r="D4069" s="1778"/>
      <c r="E4069" s="1823" t="s">
        <v>2769</v>
      </c>
      <c r="F4069" s="1823"/>
      <c r="G4069" s="1823"/>
      <c r="H4069" s="1823"/>
      <c r="I4069" s="1823"/>
      <c r="J4069" s="1823"/>
      <c r="K4069" s="1823"/>
      <c r="L4069" s="1823"/>
      <c r="M4069" s="1823"/>
      <c r="N4069" s="1823"/>
      <c r="O4069" s="1823"/>
      <c r="P4069" s="1823"/>
      <c r="Q4069" s="1823"/>
      <c r="R4069" s="1823"/>
      <c r="S4069" s="1823"/>
      <c r="T4069" s="1823"/>
      <c r="U4069" s="1823"/>
      <c r="V4069" s="1823"/>
      <c r="W4069" s="1823"/>
      <c r="X4069" s="1823"/>
      <c r="Y4069" s="1823"/>
      <c r="Z4069" s="1823"/>
      <c r="AA4069" s="1823"/>
      <c r="AB4069" s="1823"/>
      <c r="AC4069" s="1823"/>
      <c r="AD4069" s="1823"/>
      <c r="AE4069" s="1823"/>
      <c r="AF4069" s="1823"/>
      <c r="AG4069" s="1823"/>
      <c r="AH4069" s="1779"/>
    </row>
    <row r="4070" spans="1:34" ht="17.45" customHeight="1">
      <c r="A4070" s="1824" t="s">
        <v>2844</v>
      </c>
      <c r="B4070" s="1816"/>
      <c r="C4070" s="1816"/>
      <c r="D4070" s="1309"/>
      <c r="E4070" s="1815" t="s">
        <v>377</v>
      </c>
      <c r="F4070" s="1815"/>
      <c r="G4070" s="1111"/>
      <c r="H4070" s="1796" t="s">
        <v>2845</v>
      </c>
      <c r="I4070" s="1796"/>
      <c r="J4070" s="1796" t="s">
        <v>495</v>
      </c>
      <c r="K4070" s="1796"/>
      <c r="L4070" s="1309"/>
      <c r="M4070" s="1309"/>
      <c r="N4070" s="1816" t="s">
        <v>2846</v>
      </c>
      <c r="O4070" s="1816"/>
      <c r="P4070" s="1816"/>
      <c r="Q4070" s="1816"/>
      <c r="R4070" s="1817">
        <v>1</v>
      </c>
      <c r="S4070" s="1817"/>
      <c r="T4070" s="1817"/>
      <c r="U4070" s="1817"/>
      <c r="V4070" s="1309"/>
      <c r="W4070" s="1309"/>
      <c r="X4070" s="1309"/>
      <c r="Y4070" s="1796" t="s">
        <v>2847</v>
      </c>
      <c r="Z4070" s="1796"/>
      <c r="AA4070" s="1796"/>
      <c r="AB4070" s="1796"/>
      <c r="AC4070" s="1796"/>
      <c r="AD4070" s="1796"/>
      <c r="AE4070" s="1796"/>
      <c r="AF4070" s="1797" t="s">
        <v>2848</v>
      </c>
      <c r="AG4070" s="1797"/>
      <c r="AH4070" s="1782"/>
    </row>
    <row r="4071" spans="1:34" ht="5.85" customHeight="1">
      <c r="A4071" s="1798"/>
      <c r="B4071" s="1799"/>
      <c r="C4071" s="1799"/>
      <c r="D4071" s="1799"/>
      <c r="E4071" s="1799"/>
      <c r="F4071" s="1799"/>
      <c r="G4071" s="1799"/>
      <c r="H4071" s="1799"/>
      <c r="I4071" s="1799"/>
      <c r="J4071" s="1799"/>
      <c r="K4071" s="1799"/>
      <c r="L4071" s="1799"/>
      <c r="M4071" s="1799"/>
      <c r="N4071" s="1799"/>
      <c r="O4071" s="1799"/>
      <c r="P4071" s="1799"/>
      <c r="Q4071" s="1799"/>
      <c r="R4071" s="1799"/>
      <c r="S4071" s="1799"/>
      <c r="T4071" s="1799"/>
      <c r="U4071" s="1799"/>
      <c r="V4071" s="1799"/>
      <c r="W4071" s="1799"/>
      <c r="X4071" s="1799"/>
      <c r="Y4071" s="1799"/>
      <c r="Z4071" s="1799"/>
      <c r="AA4071" s="1799"/>
      <c r="AB4071" s="1799"/>
      <c r="AC4071" s="1799"/>
      <c r="AD4071" s="1799"/>
      <c r="AE4071" s="1799"/>
      <c r="AF4071" s="1799"/>
      <c r="AG4071" s="1799"/>
      <c r="AH4071" s="1800"/>
    </row>
    <row r="4072" spans="1:34" ht="17.45" customHeight="1">
      <c r="A4072" s="1801" t="s">
        <v>2849</v>
      </c>
      <c r="B4072" s="1802"/>
      <c r="C4072" s="1802"/>
      <c r="D4072" s="1802"/>
      <c r="E4072" s="1802"/>
      <c r="F4072" s="1802"/>
      <c r="G4072" s="1802"/>
      <c r="H4072" s="1802"/>
      <c r="I4072" s="1802"/>
      <c r="J4072" s="1803"/>
      <c r="K4072" s="1789" t="s">
        <v>2850</v>
      </c>
      <c r="L4072" s="1807"/>
      <c r="M4072" s="1789" t="s">
        <v>2851</v>
      </c>
      <c r="N4072" s="1790"/>
      <c r="O4072" s="1790"/>
      <c r="P4072" s="1790"/>
      <c r="Q4072" s="1790"/>
      <c r="R4072" s="1790"/>
      <c r="S4072" s="1790"/>
      <c r="T4072" s="1791"/>
      <c r="U4072" s="1789" t="s">
        <v>2852</v>
      </c>
      <c r="V4072" s="1790"/>
      <c r="W4072" s="1790"/>
      <c r="X4072" s="1790"/>
      <c r="Y4072" s="1790"/>
      <c r="Z4072" s="1790"/>
      <c r="AA4072" s="1790"/>
      <c r="AB4072" s="1790"/>
      <c r="AC4072" s="1790"/>
      <c r="AD4072" s="1791"/>
      <c r="AE4072" s="1810" t="s">
        <v>2853</v>
      </c>
      <c r="AF4072" s="1811"/>
      <c r="AG4072" s="1811"/>
      <c r="AH4072" s="1814"/>
    </row>
    <row r="4073" spans="1:34" ht="16.7" customHeight="1">
      <c r="A4073" s="1804"/>
      <c r="B4073" s="1805"/>
      <c r="C4073" s="1805"/>
      <c r="D4073" s="1805"/>
      <c r="E4073" s="1805"/>
      <c r="F4073" s="1805"/>
      <c r="G4073" s="1805"/>
      <c r="H4073" s="1805"/>
      <c r="I4073" s="1805"/>
      <c r="J4073" s="1806"/>
      <c r="K4073" s="1808"/>
      <c r="L4073" s="1809"/>
      <c r="M4073" s="1789" t="s">
        <v>2854</v>
      </c>
      <c r="N4073" s="1790"/>
      <c r="O4073" s="1790"/>
      <c r="P4073" s="1791"/>
      <c r="Q4073" s="1789" t="s">
        <v>2855</v>
      </c>
      <c r="R4073" s="1790"/>
      <c r="S4073" s="1790"/>
      <c r="T4073" s="1791"/>
      <c r="U4073" s="1789" t="s">
        <v>2854</v>
      </c>
      <c r="V4073" s="1790"/>
      <c r="W4073" s="1790"/>
      <c r="X4073" s="1790"/>
      <c r="Y4073" s="1790"/>
      <c r="Z4073" s="1791"/>
      <c r="AA4073" s="1789" t="s">
        <v>2855</v>
      </c>
      <c r="AB4073" s="1790"/>
      <c r="AC4073" s="1790"/>
      <c r="AD4073" s="1791"/>
      <c r="AE4073" s="1812"/>
      <c r="AF4073" s="1813"/>
      <c r="AG4073" s="1813"/>
      <c r="AH4073" s="1800"/>
    </row>
    <row r="4074" spans="1:34" ht="17.45" customHeight="1">
      <c r="A4074" s="1792"/>
      <c r="B4074" s="1793"/>
      <c r="C4074" s="1793"/>
      <c r="D4074" s="1793"/>
      <c r="E4074" s="1793"/>
      <c r="F4074" s="1793"/>
      <c r="G4074" s="1793"/>
      <c r="H4074" s="1793"/>
      <c r="I4074" s="1793"/>
      <c r="J4074" s="1793"/>
      <c r="K4074" s="1794" t="s">
        <v>2856</v>
      </c>
      <c r="L4074" s="1794"/>
      <c r="M4074" s="1794"/>
      <c r="N4074" s="1794"/>
      <c r="O4074" s="1794"/>
      <c r="P4074" s="1794"/>
      <c r="Q4074" s="1794"/>
      <c r="R4074" s="1794"/>
      <c r="S4074" s="1794"/>
      <c r="T4074" s="1794"/>
      <c r="U4074" s="1794"/>
      <c r="V4074" s="1794"/>
      <c r="W4074" s="1794"/>
      <c r="X4074" s="1794"/>
      <c r="Y4074" s="1794"/>
      <c r="Z4074" s="1794"/>
      <c r="AA4074" s="1795">
        <v>0</v>
      </c>
      <c r="AB4074" s="1795"/>
      <c r="AC4074" s="1795"/>
      <c r="AD4074" s="1795"/>
      <c r="AE4074" s="1795"/>
      <c r="AF4074" s="1795"/>
      <c r="AG4074" s="1795"/>
      <c r="AH4074" s="1213"/>
    </row>
    <row r="4075" spans="1:34" ht="16.7" customHeight="1">
      <c r="A4075" s="1801" t="s">
        <v>2857</v>
      </c>
      <c r="B4075" s="1825"/>
      <c r="C4075" s="1825"/>
      <c r="D4075" s="1825"/>
      <c r="E4075" s="1825"/>
      <c r="F4075" s="1825"/>
      <c r="G4075" s="1825"/>
      <c r="H4075" s="1825"/>
      <c r="I4075" s="1825"/>
      <c r="J4075" s="1825"/>
      <c r="K4075" s="1825"/>
      <c r="L4075" s="1825"/>
      <c r="M4075" s="1825"/>
      <c r="N4075" s="1826"/>
      <c r="O4075" s="1789" t="s">
        <v>2858</v>
      </c>
      <c r="P4075" s="1790"/>
      <c r="Q4075" s="1790"/>
      <c r="R4075" s="1790"/>
      <c r="S4075" s="1791"/>
      <c r="T4075" s="1827" t="s">
        <v>2850</v>
      </c>
      <c r="U4075" s="1790"/>
      <c r="V4075" s="1790"/>
      <c r="W4075" s="1213"/>
      <c r="X4075" s="1789" t="s">
        <v>2859</v>
      </c>
      <c r="Y4075" s="1790"/>
      <c r="Z4075" s="1790"/>
      <c r="AA4075" s="1790"/>
      <c r="AB4075" s="1790"/>
      <c r="AC4075" s="1790"/>
      <c r="AD4075" s="1791"/>
      <c r="AE4075" s="1810" t="s">
        <v>2853</v>
      </c>
      <c r="AF4075" s="1828"/>
      <c r="AG4075" s="1828"/>
      <c r="AH4075" s="1213"/>
    </row>
    <row r="4076" spans="1:34" ht="17.45" customHeight="1">
      <c r="A4076" s="1223"/>
      <c r="B4076" s="1224" t="s">
        <v>1011</v>
      </c>
      <c r="C4076" s="1875" t="s">
        <v>1012</v>
      </c>
      <c r="D4076" s="1876"/>
      <c r="E4076" s="1876"/>
      <c r="F4076" s="1876"/>
      <c r="G4076" s="1876"/>
      <c r="H4076" s="1876"/>
      <c r="I4076" s="1876"/>
      <c r="J4076" s="1876"/>
      <c r="K4076" s="1876"/>
      <c r="L4076" s="1876"/>
      <c r="M4076" s="1876"/>
      <c r="N4076" s="1875"/>
      <c r="O4076" s="1885">
        <v>0</v>
      </c>
      <c r="P4076" s="1886"/>
      <c r="Q4076" s="1886"/>
      <c r="R4076" s="1886"/>
      <c r="S4076" s="1887"/>
      <c r="T4076" s="1917">
        <v>0.50855799999999995</v>
      </c>
      <c r="U4076" s="1886"/>
      <c r="V4076" s="1886"/>
      <c r="W4076" s="1225"/>
      <c r="X4076" s="1880">
        <v>22.593900000000001</v>
      </c>
      <c r="Y4076" s="1881"/>
      <c r="Z4076" s="1881"/>
      <c r="AA4076" s="1881"/>
      <c r="AB4076" s="1881"/>
      <c r="AC4076" s="1881"/>
      <c r="AD4076" s="1882"/>
      <c r="AE4076" s="1865">
        <v>11.4903</v>
      </c>
      <c r="AF4076" s="1847"/>
      <c r="AG4076" s="1847"/>
      <c r="AH4076" s="1225"/>
    </row>
    <row r="4077" spans="1:34" ht="17.45" customHeight="1">
      <c r="A4077" s="1220"/>
      <c r="B4077" s="1209" t="s">
        <v>1019</v>
      </c>
      <c r="C4077" s="1866" t="s">
        <v>1020</v>
      </c>
      <c r="D4077" s="1867"/>
      <c r="E4077" s="1867"/>
      <c r="F4077" s="1867"/>
      <c r="G4077" s="1867"/>
      <c r="H4077" s="1867"/>
      <c r="I4077" s="1867"/>
      <c r="J4077" s="1867"/>
      <c r="K4077" s="1867"/>
      <c r="L4077" s="1867"/>
      <c r="M4077" s="1867"/>
      <c r="N4077" s="1866"/>
      <c r="O4077" s="1893">
        <v>0</v>
      </c>
      <c r="P4077" s="1894"/>
      <c r="Q4077" s="1894"/>
      <c r="R4077" s="1894"/>
      <c r="S4077" s="1895"/>
      <c r="T4077" s="1918">
        <v>0.50855799999999995</v>
      </c>
      <c r="U4077" s="1894"/>
      <c r="V4077" s="1894"/>
      <c r="W4077" s="1222"/>
      <c r="X4077" s="1871">
        <v>32.186100000000003</v>
      </c>
      <c r="Y4077" s="1872"/>
      <c r="Z4077" s="1872"/>
      <c r="AA4077" s="1872"/>
      <c r="AB4077" s="1872"/>
      <c r="AC4077" s="1872"/>
      <c r="AD4077" s="1873"/>
      <c r="AE4077" s="1874">
        <v>16.368500000000001</v>
      </c>
      <c r="AF4077" s="1843"/>
      <c r="AG4077" s="1843"/>
      <c r="AH4077" s="1222"/>
    </row>
    <row r="4078" spans="1:34" ht="16.7" customHeight="1">
      <c r="A4078" s="1792"/>
      <c r="B4078" s="1778"/>
      <c r="C4078" s="1778"/>
      <c r="D4078" s="1778"/>
      <c r="E4078" s="1778"/>
      <c r="F4078" s="1778"/>
      <c r="G4078" s="1778"/>
      <c r="H4078" s="1778"/>
      <c r="I4078" s="1846" t="s">
        <v>2860</v>
      </c>
      <c r="J4078" s="1846"/>
      <c r="K4078" s="1846"/>
      <c r="L4078" s="1846"/>
      <c r="M4078" s="1846"/>
      <c r="N4078" s="1846"/>
      <c r="O4078" s="1846"/>
      <c r="P4078" s="1846"/>
      <c r="Q4078" s="1846"/>
      <c r="R4078" s="1846"/>
      <c r="S4078" s="1846"/>
      <c r="T4078" s="1846"/>
      <c r="U4078" s="1846"/>
      <c r="V4078" s="1846"/>
      <c r="W4078" s="1846"/>
      <c r="X4078" s="1846"/>
      <c r="Y4078" s="1846"/>
      <c r="Z4078" s="1793"/>
      <c r="AA4078" s="1847">
        <v>27.858799999999999</v>
      </c>
      <c r="AB4078" s="1847"/>
      <c r="AC4078" s="1847"/>
      <c r="AD4078" s="1847"/>
      <c r="AE4078" s="1847"/>
      <c r="AF4078" s="1847"/>
      <c r="AG4078" s="1847"/>
      <c r="AH4078" s="1814"/>
    </row>
    <row r="4079" spans="1:34" ht="17.45" customHeight="1">
      <c r="A4079" s="1844"/>
      <c r="B4079" s="1309"/>
      <c r="C4079" s="1309"/>
      <c r="D4079" s="1309"/>
      <c r="E4079" s="1309"/>
      <c r="F4079" s="1309"/>
      <c r="G4079" s="1309"/>
      <c r="H4079" s="1309"/>
      <c r="I4079" s="1840" t="s">
        <v>2861</v>
      </c>
      <c r="J4079" s="1840"/>
      <c r="K4079" s="1840"/>
      <c r="L4079" s="1840"/>
      <c r="M4079" s="1840"/>
      <c r="N4079" s="1840"/>
      <c r="O4079" s="1840"/>
      <c r="P4079" s="1840"/>
      <c r="Q4079" s="1840"/>
      <c r="R4079" s="1840"/>
      <c r="S4079" s="1840"/>
      <c r="T4079" s="1840"/>
      <c r="U4079" s="1840"/>
      <c r="V4079" s="1840"/>
      <c r="W4079" s="1840"/>
      <c r="X4079" s="1840"/>
      <c r="Y4079" s="1840"/>
      <c r="Z4079" s="1309"/>
      <c r="AA4079" s="1841">
        <v>27.858799999999999</v>
      </c>
      <c r="AB4079" s="1841"/>
      <c r="AC4079" s="1841"/>
      <c r="AD4079" s="1841"/>
      <c r="AE4079" s="1841"/>
      <c r="AF4079" s="1841"/>
      <c r="AG4079" s="1841"/>
      <c r="AH4079" s="1782"/>
    </row>
    <row r="4080" spans="1:34" ht="17.45" customHeight="1">
      <c r="A4080" s="1844"/>
      <c r="B4080" s="1309"/>
      <c r="C4080" s="1309"/>
      <c r="D4080" s="1309"/>
      <c r="E4080" s="1309"/>
      <c r="F4080" s="1309"/>
      <c r="G4080" s="1309"/>
      <c r="H4080" s="1309"/>
      <c r="I4080" s="1840" t="s">
        <v>2862</v>
      </c>
      <c r="J4080" s="1840"/>
      <c r="K4080" s="1840"/>
      <c r="L4080" s="1840"/>
      <c r="M4080" s="1840"/>
      <c r="N4080" s="1840"/>
      <c r="O4080" s="1840"/>
      <c r="P4080" s="1840"/>
      <c r="Q4080" s="1840"/>
      <c r="R4080" s="1840"/>
      <c r="S4080" s="1840"/>
      <c r="T4080" s="1840"/>
      <c r="U4080" s="1840"/>
      <c r="V4080" s="1840"/>
      <c r="W4080" s="1840"/>
      <c r="X4080" s="1840"/>
      <c r="Y4080" s="1840"/>
      <c r="Z4080" s="1309"/>
      <c r="AA4080" s="1841">
        <v>27.858799999999999</v>
      </c>
      <c r="AB4080" s="1841"/>
      <c r="AC4080" s="1841"/>
      <c r="AD4080" s="1841"/>
      <c r="AE4080" s="1841"/>
      <c r="AF4080" s="1841"/>
      <c r="AG4080" s="1841"/>
      <c r="AH4080" s="1782"/>
    </row>
    <row r="4081" spans="1:34" ht="16.7" customHeight="1">
      <c r="A4081" s="1844"/>
      <c r="B4081" s="1309"/>
      <c r="C4081" s="1309"/>
      <c r="D4081" s="1309"/>
      <c r="E4081" s="1309"/>
      <c r="F4081" s="1309"/>
      <c r="G4081" s="1309"/>
      <c r="H4081" s="1309"/>
      <c r="I4081" s="1840" t="s">
        <v>2863</v>
      </c>
      <c r="J4081" s="1840"/>
      <c r="K4081" s="1840"/>
      <c r="L4081" s="1840"/>
      <c r="M4081" s="1840"/>
      <c r="N4081" s="1840"/>
      <c r="O4081" s="1840"/>
      <c r="P4081" s="1840"/>
      <c r="Q4081" s="1840"/>
      <c r="R4081" s="1840"/>
      <c r="S4081" s="1840"/>
      <c r="T4081" s="1840"/>
      <c r="U4081" s="1840"/>
      <c r="V4081" s="1840"/>
      <c r="W4081" s="1840"/>
      <c r="X4081" s="1840"/>
      <c r="Y4081" s="1840"/>
      <c r="Z4081" s="1309"/>
      <c r="AA4081" s="1841">
        <v>0</v>
      </c>
      <c r="AB4081" s="1841"/>
      <c r="AC4081" s="1841"/>
      <c r="AD4081" s="1841"/>
      <c r="AE4081" s="1841"/>
      <c r="AF4081" s="1841"/>
      <c r="AG4081" s="1841"/>
      <c r="AH4081" s="1782"/>
    </row>
    <row r="4082" spans="1:34" ht="17.45" customHeight="1">
      <c r="A4082" s="1845"/>
      <c r="B4082" s="1799"/>
      <c r="C4082" s="1799"/>
      <c r="D4082" s="1799"/>
      <c r="E4082" s="1799"/>
      <c r="F4082" s="1799"/>
      <c r="G4082" s="1799"/>
      <c r="H4082" s="1799"/>
      <c r="I4082" s="1842" t="s">
        <v>2864</v>
      </c>
      <c r="J4082" s="1842"/>
      <c r="K4082" s="1842"/>
      <c r="L4082" s="1842"/>
      <c r="M4082" s="1842"/>
      <c r="N4082" s="1842"/>
      <c r="O4082" s="1842"/>
      <c r="P4082" s="1842"/>
      <c r="Q4082" s="1842"/>
      <c r="R4082" s="1842"/>
      <c r="S4082" s="1842"/>
      <c r="T4082" s="1842"/>
      <c r="U4082" s="1842"/>
      <c r="V4082" s="1842"/>
      <c r="W4082" s="1842"/>
      <c r="X4082" s="1842"/>
      <c r="Y4082" s="1842"/>
      <c r="Z4082" s="1799"/>
      <c r="AA4082" s="1843">
        <v>0</v>
      </c>
      <c r="AB4082" s="1843"/>
      <c r="AC4082" s="1843"/>
      <c r="AD4082" s="1843"/>
      <c r="AE4082" s="1843"/>
      <c r="AF4082" s="1843"/>
      <c r="AG4082" s="1843"/>
      <c r="AH4082" s="1800"/>
    </row>
    <row r="4083" spans="1:34" ht="16.7" customHeight="1">
      <c r="A4083" s="1801" t="s">
        <v>2865</v>
      </c>
      <c r="B4083" s="1825"/>
      <c r="C4083" s="1825"/>
      <c r="D4083" s="1825"/>
      <c r="E4083" s="1825"/>
      <c r="F4083" s="1825"/>
      <c r="G4083" s="1825"/>
      <c r="H4083" s="1825"/>
      <c r="I4083" s="1825"/>
      <c r="J4083" s="1825"/>
      <c r="K4083" s="1825"/>
      <c r="L4083" s="1825"/>
      <c r="M4083" s="1825"/>
      <c r="N4083" s="1826"/>
      <c r="O4083" s="1789" t="s">
        <v>2850</v>
      </c>
      <c r="P4083" s="1790"/>
      <c r="Q4083" s="1790"/>
      <c r="R4083" s="1790"/>
      <c r="S4083" s="1791"/>
      <c r="T4083" s="1827" t="s">
        <v>754</v>
      </c>
      <c r="U4083" s="1790"/>
      <c r="V4083" s="1790"/>
      <c r="W4083" s="1213"/>
      <c r="X4083" s="1789" t="s">
        <v>2866</v>
      </c>
      <c r="Y4083" s="1790"/>
      <c r="Z4083" s="1790"/>
      <c r="AA4083" s="1790"/>
      <c r="AB4083" s="1790"/>
      <c r="AC4083" s="1790"/>
      <c r="AD4083" s="1791"/>
      <c r="AE4083" s="1810" t="s">
        <v>2867</v>
      </c>
      <c r="AF4083" s="1828"/>
      <c r="AG4083" s="1828"/>
      <c r="AH4083" s="1213"/>
    </row>
    <row r="4084" spans="1:34" ht="17.45" customHeight="1">
      <c r="A4084" s="1223"/>
      <c r="B4084" s="1224" t="s">
        <v>3403</v>
      </c>
      <c r="C4084" s="1875" t="s">
        <v>3404</v>
      </c>
      <c r="D4084" s="1876"/>
      <c r="E4084" s="1876"/>
      <c r="F4084" s="1876"/>
      <c r="G4084" s="1876"/>
      <c r="H4084" s="1876"/>
      <c r="I4084" s="1876"/>
      <c r="J4084" s="1876"/>
      <c r="K4084" s="1876"/>
      <c r="L4084" s="1876"/>
      <c r="M4084" s="1876"/>
      <c r="N4084" s="1875"/>
      <c r="O4084" s="1885">
        <v>4</v>
      </c>
      <c r="P4084" s="1886"/>
      <c r="Q4084" s="1886"/>
      <c r="R4084" s="1886"/>
      <c r="S4084" s="1887"/>
      <c r="T4084" s="1888" t="s">
        <v>495</v>
      </c>
      <c r="U4084" s="1889"/>
      <c r="V4084" s="1889"/>
      <c r="W4084" s="1225"/>
      <c r="X4084" s="1890">
        <v>1.91</v>
      </c>
      <c r="Y4084" s="1891"/>
      <c r="Z4084" s="1891"/>
      <c r="AA4084" s="1891"/>
      <c r="AB4084" s="1891"/>
      <c r="AC4084" s="1891"/>
      <c r="AD4084" s="1892"/>
      <c r="AE4084" s="1865">
        <v>7.64</v>
      </c>
      <c r="AF4084" s="1847"/>
      <c r="AG4084" s="1847"/>
      <c r="AH4084" s="1225"/>
    </row>
    <row r="4085" spans="1:34" ht="17.45" customHeight="1">
      <c r="A4085" s="1220"/>
      <c r="B4085" s="1209" t="s">
        <v>3415</v>
      </c>
      <c r="C4085" s="1866" t="s">
        <v>3416</v>
      </c>
      <c r="D4085" s="1867"/>
      <c r="E4085" s="1867"/>
      <c r="F4085" s="1867"/>
      <c r="G4085" s="1867"/>
      <c r="H4085" s="1867"/>
      <c r="I4085" s="1867"/>
      <c r="J4085" s="1867"/>
      <c r="K4085" s="1867"/>
      <c r="L4085" s="1867"/>
      <c r="M4085" s="1867"/>
      <c r="N4085" s="1866"/>
      <c r="O4085" s="1893">
        <v>1</v>
      </c>
      <c r="P4085" s="1894"/>
      <c r="Q4085" s="1894"/>
      <c r="R4085" s="1894"/>
      <c r="S4085" s="1895"/>
      <c r="T4085" s="1896" t="s">
        <v>495</v>
      </c>
      <c r="U4085" s="1897"/>
      <c r="V4085" s="1897"/>
      <c r="W4085" s="1222"/>
      <c r="X4085" s="1898">
        <v>160.33000000000001</v>
      </c>
      <c r="Y4085" s="1899"/>
      <c r="Z4085" s="1899"/>
      <c r="AA4085" s="1899"/>
      <c r="AB4085" s="1899"/>
      <c r="AC4085" s="1899"/>
      <c r="AD4085" s="1900"/>
      <c r="AE4085" s="1874">
        <v>160.33000000000001</v>
      </c>
      <c r="AF4085" s="1843"/>
      <c r="AG4085" s="1843"/>
      <c r="AH4085" s="1222"/>
    </row>
    <row r="4086" spans="1:34" ht="16.7" customHeight="1">
      <c r="A4086" s="1792"/>
      <c r="B4086" s="1793"/>
      <c r="C4086" s="1793"/>
      <c r="D4086" s="1793"/>
      <c r="E4086" s="1793"/>
      <c r="F4086" s="1793"/>
      <c r="G4086" s="1793"/>
      <c r="H4086" s="1793"/>
      <c r="I4086" s="1794" t="s">
        <v>2869</v>
      </c>
      <c r="J4086" s="1794"/>
      <c r="K4086" s="1794"/>
      <c r="L4086" s="1794"/>
      <c r="M4086" s="1794"/>
      <c r="N4086" s="1794"/>
      <c r="O4086" s="1794"/>
      <c r="P4086" s="1794"/>
      <c r="Q4086" s="1794"/>
      <c r="R4086" s="1794"/>
      <c r="S4086" s="1794"/>
      <c r="T4086" s="1794"/>
      <c r="U4086" s="1794"/>
      <c r="V4086" s="1794"/>
      <c r="W4086" s="1794"/>
      <c r="X4086" s="1794"/>
      <c r="Y4086" s="1794"/>
      <c r="Z4086" s="1214"/>
      <c r="AA4086" s="1795">
        <v>167.97</v>
      </c>
      <c r="AB4086" s="1795"/>
      <c r="AC4086" s="1795"/>
      <c r="AD4086" s="1795"/>
      <c r="AE4086" s="1795"/>
      <c r="AF4086" s="1795"/>
      <c r="AG4086" s="1795"/>
      <c r="AH4086" s="1213"/>
    </row>
    <row r="4087" spans="1:34" ht="17.45" customHeight="1">
      <c r="A4087" s="1801" t="s">
        <v>2870</v>
      </c>
      <c r="B4087" s="1825"/>
      <c r="C4087" s="1825"/>
      <c r="D4087" s="1825"/>
      <c r="E4087" s="1825"/>
      <c r="F4087" s="1825"/>
      <c r="G4087" s="1825"/>
      <c r="H4087" s="1825"/>
      <c r="I4087" s="1825"/>
      <c r="J4087" s="1825"/>
      <c r="K4087" s="1825"/>
      <c r="L4087" s="1825"/>
      <c r="M4087" s="1825"/>
      <c r="N4087" s="1826"/>
      <c r="O4087" s="1789" t="s">
        <v>2850</v>
      </c>
      <c r="P4087" s="1790"/>
      <c r="Q4087" s="1790"/>
      <c r="R4087" s="1790"/>
      <c r="S4087" s="1791"/>
      <c r="T4087" s="1827" t="s">
        <v>754</v>
      </c>
      <c r="U4087" s="1790"/>
      <c r="V4087" s="1790"/>
      <c r="W4087" s="1213"/>
      <c r="X4087" s="1789" t="s">
        <v>2866</v>
      </c>
      <c r="Y4087" s="1790"/>
      <c r="Z4087" s="1790"/>
      <c r="AA4087" s="1790"/>
      <c r="AB4087" s="1790"/>
      <c r="AC4087" s="1790"/>
      <c r="AD4087" s="1791"/>
      <c r="AE4087" s="1810" t="s">
        <v>2867</v>
      </c>
      <c r="AF4087" s="1828"/>
      <c r="AG4087" s="1828"/>
      <c r="AH4087" s="1213"/>
    </row>
    <row r="4088" spans="1:34" ht="17.45" customHeight="1">
      <c r="A4088" s="1792"/>
      <c r="B4088" s="1793"/>
      <c r="C4088" s="1793"/>
      <c r="D4088" s="1793"/>
      <c r="E4088" s="1793"/>
      <c r="F4088" s="1793"/>
      <c r="G4088" s="1793"/>
      <c r="H4088" s="1793"/>
      <c r="I4088" s="1794" t="s">
        <v>2871</v>
      </c>
      <c r="J4088" s="1794"/>
      <c r="K4088" s="1794"/>
      <c r="L4088" s="1794"/>
      <c r="M4088" s="1794"/>
      <c r="N4088" s="1794"/>
      <c r="O4088" s="1794"/>
      <c r="P4088" s="1794"/>
      <c r="Q4088" s="1794"/>
      <c r="R4088" s="1794"/>
      <c r="S4088" s="1794"/>
      <c r="T4088" s="1794"/>
      <c r="U4088" s="1794"/>
      <c r="V4088" s="1794"/>
      <c r="W4088" s="1794"/>
      <c r="X4088" s="1794"/>
      <c r="Y4088" s="1794"/>
      <c r="Z4088" s="1214"/>
      <c r="AA4088" s="1795">
        <v>0</v>
      </c>
      <c r="AB4088" s="1795"/>
      <c r="AC4088" s="1795"/>
      <c r="AD4088" s="1795"/>
      <c r="AE4088" s="1795"/>
      <c r="AF4088" s="1795"/>
      <c r="AG4088" s="1795"/>
      <c r="AH4088" s="1213"/>
    </row>
    <row r="4089" spans="1:34" ht="16.7" customHeight="1">
      <c r="A4089" s="1801" t="s">
        <v>2872</v>
      </c>
      <c r="B4089" s="1825"/>
      <c r="C4089" s="1825"/>
      <c r="D4089" s="1825"/>
      <c r="E4089" s="1825"/>
      <c r="F4089" s="1825"/>
      <c r="G4089" s="1825"/>
      <c r="H4089" s="1825"/>
      <c r="I4089" s="1825"/>
      <c r="J4089" s="1825"/>
      <c r="K4089" s="1825"/>
      <c r="L4089" s="1825"/>
      <c r="M4089" s="1825"/>
      <c r="N4089" s="1826"/>
      <c r="O4089" s="1789" t="s">
        <v>2850</v>
      </c>
      <c r="P4089" s="1790"/>
      <c r="Q4089" s="1790"/>
      <c r="R4089" s="1790"/>
      <c r="S4089" s="1791"/>
      <c r="T4089" s="1827" t="s">
        <v>754</v>
      </c>
      <c r="U4089" s="1790"/>
      <c r="V4089" s="1790"/>
      <c r="W4089" s="1213"/>
      <c r="X4089" s="1789" t="s">
        <v>2866</v>
      </c>
      <c r="Y4089" s="1790"/>
      <c r="Z4089" s="1790"/>
      <c r="AA4089" s="1790"/>
      <c r="AB4089" s="1790"/>
      <c r="AC4089" s="1790"/>
      <c r="AD4089" s="1791"/>
      <c r="AE4089" s="1810" t="s">
        <v>2867</v>
      </c>
      <c r="AF4089" s="1828"/>
      <c r="AG4089" s="1828"/>
      <c r="AH4089" s="1213"/>
    </row>
    <row r="4090" spans="1:34" ht="17.45" customHeight="1">
      <c r="A4090" s="1792"/>
      <c r="B4090" s="1793"/>
      <c r="C4090" s="1793"/>
      <c r="D4090" s="1793"/>
      <c r="E4090" s="1793"/>
      <c r="F4090" s="1793"/>
      <c r="G4090" s="1793"/>
      <c r="H4090" s="1793"/>
      <c r="I4090" s="1793"/>
      <c r="J4090" s="1793"/>
      <c r="K4090" s="1794" t="s">
        <v>2873</v>
      </c>
      <c r="L4090" s="1794"/>
      <c r="M4090" s="1794"/>
      <c r="N4090" s="1794"/>
      <c r="O4090" s="1794"/>
      <c r="P4090" s="1794"/>
      <c r="Q4090" s="1794"/>
      <c r="R4090" s="1794"/>
      <c r="S4090" s="1794"/>
      <c r="T4090" s="1794"/>
      <c r="U4090" s="1794"/>
      <c r="V4090" s="1794"/>
      <c r="W4090" s="1794"/>
      <c r="X4090" s="1794"/>
      <c r="Y4090" s="1794"/>
      <c r="Z4090" s="1794"/>
      <c r="AA4090" s="1794"/>
      <c r="AB4090" s="1214"/>
      <c r="AC4090" s="1795">
        <v>0</v>
      </c>
      <c r="AD4090" s="1795"/>
      <c r="AE4090" s="1795"/>
      <c r="AF4090" s="1795"/>
      <c r="AG4090" s="1795"/>
      <c r="AH4090" s="1213"/>
    </row>
    <row r="4091" spans="1:34" ht="16.7" customHeight="1">
      <c r="A4091" s="1801" t="s">
        <v>2874</v>
      </c>
      <c r="B4091" s="1825"/>
      <c r="C4091" s="1825"/>
      <c r="D4091" s="1825"/>
      <c r="E4091" s="1825"/>
      <c r="F4091" s="1825"/>
      <c r="G4091" s="1825"/>
      <c r="H4091" s="1825"/>
      <c r="I4091" s="1825"/>
      <c r="J4091" s="1826"/>
      <c r="K4091" s="1789" t="s">
        <v>2850</v>
      </c>
      <c r="L4091" s="1791"/>
      <c r="M4091" s="1855" t="s">
        <v>2875</v>
      </c>
      <c r="N4091" s="1856"/>
      <c r="O4091" s="1857"/>
      <c r="P4091" s="1855" t="s">
        <v>2876</v>
      </c>
      <c r="Q4091" s="1856"/>
      <c r="R4091" s="1857"/>
      <c r="S4091" s="1855" t="s">
        <v>2877</v>
      </c>
      <c r="T4091" s="1857"/>
      <c r="U4091" s="1789" t="s">
        <v>2878</v>
      </c>
      <c r="V4091" s="1790"/>
      <c r="W4091" s="1791"/>
      <c r="X4091" s="1789" t="s">
        <v>2879</v>
      </c>
      <c r="Y4091" s="1790"/>
      <c r="Z4091" s="1790"/>
      <c r="AA4091" s="1790"/>
      <c r="AB4091" s="1791"/>
      <c r="AC4091" s="1789" t="s">
        <v>2880</v>
      </c>
      <c r="AD4091" s="1791"/>
      <c r="AE4091" s="1810" t="s">
        <v>2867</v>
      </c>
      <c r="AF4091" s="1828"/>
      <c r="AG4091" s="1828"/>
      <c r="AH4091" s="1213"/>
    </row>
    <row r="4092" spans="1:34" ht="17.45" customHeight="1">
      <c r="A4092" s="1853"/>
      <c r="B4092" s="1778"/>
      <c r="C4092" s="1778"/>
      <c r="D4092" s="1778"/>
      <c r="E4092" s="1778"/>
      <c r="F4092" s="1778"/>
      <c r="G4092" s="1778"/>
      <c r="H4092" s="1778"/>
      <c r="I4092" s="1846" t="s">
        <v>2881</v>
      </c>
      <c r="J4092" s="1846"/>
      <c r="K4092" s="1846"/>
      <c r="L4092" s="1846"/>
      <c r="M4092" s="1846"/>
      <c r="N4092" s="1846"/>
      <c r="O4092" s="1846"/>
      <c r="P4092" s="1846"/>
      <c r="Q4092" s="1846"/>
      <c r="R4092" s="1846"/>
      <c r="S4092" s="1846"/>
      <c r="T4092" s="1846"/>
      <c r="U4092" s="1846"/>
      <c r="V4092" s="1846"/>
      <c r="W4092" s="1846"/>
      <c r="X4092" s="1846"/>
      <c r="Y4092" s="1846"/>
      <c r="Z4092" s="1203"/>
      <c r="AA4092" s="1847">
        <v>0</v>
      </c>
      <c r="AB4092" s="1847"/>
      <c r="AC4092" s="1847"/>
      <c r="AD4092" s="1847"/>
      <c r="AE4092" s="1847"/>
      <c r="AF4092" s="1847"/>
      <c r="AG4092" s="1847"/>
      <c r="AH4092" s="1204"/>
    </row>
    <row r="4093" spans="1:34" ht="5.85" customHeight="1">
      <c r="A4093" s="1854"/>
      <c r="B4093" s="1309"/>
      <c r="C4093" s="1309"/>
      <c r="D4093" s="1309"/>
      <c r="E4093" s="1309"/>
      <c r="F4093" s="1309"/>
      <c r="G4093" s="1309"/>
      <c r="H4093" s="1309"/>
      <c r="I4093" s="1309"/>
      <c r="J4093" s="1309"/>
      <c r="K4093" s="1309"/>
      <c r="L4093" s="1309"/>
      <c r="M4093" s="1309"/>
      <c r="N4093" s="1309"/>
      <c r="O4093" s="1309"/>
      <c r="P4093" s="1309"/>
      <c r="Q4093" s="1309"/>
      <c r="R4093" s="1309"/>
      <c r="S4093" s="1309"/>
      <c r="T4093" s="1309"/>
      <c r="U4093" s="1309"/>
      <c r="V4093" s="1309"/>
      <c r="W4093" s="1309"/>
      <c r="X4093" s="1309"/>
      <c r="Y4093" s="1309"/>
      <c r="Z4093" s="1309"/>
      <c r="AA4093" s="1309"/>
      <c r="AB4093" s="1309"/>
      <c r="AC4093" s="1309"/>
      <c r="AD4093" s="1309"/>
      <c r="AE4093" s="1309"/>
      <c r="AF4093" s="1309"/>
      <c r="AG4093" s="1309"/>
      <c r="AH4093" s="1782"/>
    </row>
    <row r="4094" spans="1:34" ht="17.45" customHeight="1">
      <c r="A4094" s="1845"/>
      <c r="B4094" s="1799"/>
      <c r="C4094" s="1799"/>
      <c r="D4094" s="1799"/>
      <c r="E4094" s="1799"/>
      <c r="F4094" s="1799"/>
      <c r="G4094" s="1799"/>
      <c r="H4094" s="1799"/>
      <c r="I4094" s="1842" t="s">
        <v>2882</v>
      </c>
      <c r="J4094" s="1842"/>
      <c r="K4094" s="1842"/>
      <c r="L4094" s="1842"/>
      <c r="M4094" s="1842"/>
      <c r="N4094" s="1842"/>
      <c r="O4094" s="1842"/>
      <c r="P4094" s="1842"/>
      <c r="Q4094" s="1842"/>
      <c r="R4094" s="1842"/>
      <c r="S4094" s="1842"/>
      <c r="T4094" s="1842"/>
      <c r="U4094" s="1842"/>
      <c r="V4094" s="1842"/>
      <c r="W4094" s="1842"/>
      <c r="X4094" s="1842"/>
      <c r="Y4094" s="1842"/>
      <c r="Z4094" s="1212"/>
      <c r="AA4094" s="1848">
        <v>195.83</v>
      </c>
      <c r="AB4094" s="1848"/>
      <c r="AC4094" s="1848"/>
      <c r="AD4094" s="1848"/>
      <c r="AE4094" s="1848"/>
      <c r="AF4094" s="1848"/>
      <c r="AG4094" s="1848"/>
      <c r="AH4094" s="1208"/>
    </row>
    <row r="4095" spans="1:34" ht="45.75" customHeight="1">
      <c r="A4095" s="1849" t="s">
        <v>2883</v>
      </c>
      <c r="B4095" s="1850"/>
      <c r="C4095" s="1850"/>
      <c r="D4095" s="1850"/>
      <c r="E4095" s="1851" t="s">
        <v>3417</v>
      </c>
      <c r="F4095" s="1852"/>
      <c r="G4095" s="1852"/>
      <c r="H4095" s="1852"/>
      <c r="I4095" s="1852"/>
      <c r="J4095" s="1852"/>
      <c r="K4095" s="1852"/>
      <c r="L4095" s="1852"/>
      <c r="M4095" s="1852"/>
      <c r="N4095" s="1852"/>
      <c r="O4095" s="1852"/>
      <c r="P4095" s="1852"/>
      <c r="Q4095" s="1852"/>
      <c r="R4095" s="1852"/>
      <c r="S4095" s="1852"/>
      <c r="T4095" s="1852"/>
      <c r="U4095" s="1852"/>
      <c r="V4095" s="1852"/>
      <c r="W4095" s="1852"/>
      <c r="X4095" s="1852"/>
      <c r="Y4095" s="1852"/>
      <c r="Z4095" s="1852"/>
      <c r="AA4095" s="1852"/>
      <c r="AB4095" s="1852"/>
      <c r="AC4095" s="1852"/>
      <c r="AD4095" s="1852"/>
      <c r="AE4095" s="1852"/>
      <c r="AF4095" s="1852"/>
      <c r="AG4095" s="1852"/>
      <c r="AH4095" s="1851"/>
    </row>
    <row r="4096" spans="1:34" ht="115.7" customHeight="1">
      <c r="A4096" s="1218"/>
      <c r="AH4096" s="1219"/>
    </row>
    <row r="4097" spans="1:34" ht="115.7" customHeight="1">
      <c r="A4097" s="1220"/>
      <c r="B4097" s="1221"/>
      <c r="C4097" s="1221"/>
      <c r="D4097" s="1221"/>
      <c r="E4097" s="1221"/>
      <c r="F4097" s="1221"/>
      <c r="G4097" s="1221"/>
      <c r="H4097" s="1221"/>
      <c r="I4097" s="1221"/>
      <c r="J4097" s="1221"/>
      <c r="K4097" s="1221"/>
      <c r="L4097" s="1221"/>
      <c r="M4097" s="1221"/>
      <c r="N4097" s="1221"/>
      <c r="O4097" s="1221"/>
      <c r="P4097" s="1221"/>
      <c r="Q4097" s="1221"/>
      <c r="R4097" s="1221"/>
      <c r="S4097" s="1221"/>
      <c r="T4097" s="1221"/>
      <c r="U4097" s="1221"/>
      <c r="V4097" s="1221"/>
      <c r="W4097" s="1221"/>
      <c r="X4097" s="1221"/>
      <c r="Y4097" s="1221"/>
      <c r="Z4097" s="1221"/>
      <c r="AA4097" s="1221"/>
      <c r="AB4097" s="1221"/>
      <c r="AC4097" s="1221"/>
      <c r="AD4097" s="1221"/>
      <c r="AE4097" s="1221"/>
      <c r="AF4097" s="1221"/>
      <c r="AG4097" s="1221"/>
      <c r="AH4097" s="1222"/>
    </row>
    <row r="4098" spans="1:34" ht="5.85" customHeight="1">
      <c r="A4098" s="1777"/>
      <c r="B4098" s="1778"/>
      <c r="C4098" s="1778"/>
      <c r="D4098" s="1778"/>
      <c r="E4098" s="1778"/>
      <c r="F4098" s="1778"/>
      <c r="G4098" s="1778"/>
      <c r="H4098" s="1778"/>
      <c r="I4098" s="1778"/>
      <c r="J4098" s="1778"/>
      <c r="K4098" s="1778"/>
      <c r="L4098" s="1778"/>
      <c r="M4098" s="1778"/>
      <c r="N4098" s="1778"/>
      <c r="O4098" s="1778"/>
      <c r="P4098" s="1778"/>
      <c r="Q4098" s="1778"/>
      <c r="R4098" s="1778"/>
      <c r="S4098" s="1778"/>
      <c r="T4098" s="1778"/>
      <c r="U4098" s="1778"/>
      <c r="V4098" s="1778"/>
      <c r="W4098" s="1778"/>
      <c r="X4098" s="1778"/>
      <c r="Y4098" s="1778"/>
      <c r="Z4098" s="1778"/>
      <c r="AA4098" s="1778"/>
      <c r="AB4098" s="1778"/>
      <c r="AC4098" s="1778"/>
      <c r="AD4098" s="1778"/>
      <c r="AE4098" s="1778"/>
      <c r="AF4098" s="1778"/>
      <c r="AG4098" s="1778"/>
      <c r="AH4098" s="1779"/>
    </row>
    <row r="4099" spans="1:34" ht="11.65" customHeight="1">
      <c r="A4099" s="1780" t="s">
        <v>2834</v>
      </c>
      <c r="B4099" s="1310"/>
      <c r="C4099" s="1310"/>
      <c r="D4099" s="1310"/>
      <c r="E4099" s="1310"/>
      <c r="F4099" s="1310"/>
      <c r="G4099" s="1310"/>
      <c r="H4099" s="1310"/>
      <c r="I4099" s="1310"/>
      <c r="J4099" s="1310"/>
      <c r="K4099" s="1310"/>
      <c r="L4099" s="1310"/>
      <c r="M4099" s="1310"/>
      <c r="N4099" s="1310"/>
      <c r="O4099" s="1310"/>
      <c r="P4099" s="1310"/>
      <c r="Q4099" s="1310"/>
      <c r="R4099" s="1310"/>
      <c r="S4099" s="1310"/>
      <c r="T4099" s="1310"/>
      <c r="U4099" s="1310"/>
      <c r="V4099" s="1310"/>
      <c r="W4099" s="1310"/>
      <c r="X4099" s="1310"/>
      <c r="Y4099" s="1310"/>
      <c r="Z4099" s="1310"/>
      <c r="AA4099" s="1310"/>
      <c r="AB4099" s="1310"/>
      <c r="AC4099" s="1310"/>
      <c r="AD4099" s="1309"/>
      <c r="AE4099" s="1309"/>
      <c r="AF4099" s="1781" t="s">
        <v>3418</v>
      </c>
      <c r="AG4099" s="1781"/>
      <c r="AH4099" s="1782"/>
    </row>
    <row r="4100" spans="1:34" ht="5.85" customHeight="1">
      <c r="A4100" s="1780"/>
      <c r="B4100" s="1310"/>
      <c r="C4100" s="1310"/>
      <c r="D4100" s="1310"/>
      <c r="E4100" s="1310"/>
      <c r="F4100" s="1310"/>
      <c r="G4100" s="1310"/>
      <c r="H4100" s="1310"/>
      <c r="I4100" s="1310"/>
      <c r="J4100" s="1310"/>
      <c r="K4100" s="1310"/>
      <c r="L4100" s="1310"/>
      <c r="M4100" s="1310"/>
      <c r="N4100" s="1310"/>
      <c r="O4100" s="1310"/>
      <c r="P4100" s="1310"/>
      <c r="Q4100" s="1310"/>
      <c r="R4100" s="1310"/>
      <c r="S4100" s="1310"/>
      <c r="T4100" s="1310"/>
      <c r="U4100" s="1310"/>
      <c r="V4100" s="1310"/>
      <c r="W4100" s="1310"/>
      <c r="X4100" s="1310"/>
      <c r="Y4100" s="1310"/>
      <c r="Z4100" s="1310"/>
      <c r="AA4100" s="1310"/>
      <c r="AB4100" s="1310"/>
      <c r="AC4100" s="1310"/>
      <c r="AD4100" s="1311"/>
      <c r="AE4100" s="1311"/>
      <c r="AF4100" s="1311"/>
      <c r="AG4100" s="1311"/>
      <c r="AH4100" s="1782"/>
    </row>
    <row r="4101" spans="1:34" ht="11.65" customHeight="1">
      <c r="A4101" s="1783" t="s">
        <v>2836</v>
      </c>
      <c r="B4101" s="1784"/>
      <c r="C4101" s="1784"/>
      <c r="D4101" s="1784"/>
      <c r="E4101" s="1784"/>
      <c r="F4101" s="1784"/>
      <c r="G4101" s="1784"/>
      <c r="H4101" s="1784"/>
      <c r="I4101" s="1784"/>
      <c r="J4101" s="1784"/>
      <c r="K4101" s="1784"/>
      <c r="L4101" s="1784"/>
      <c r="M4101" s="1784"/>
      <c r="N4101" s="1784"/>
      <c r="O4101" s="1784"/>
      <c r="P4101" s="1784"/>
      <c r="Q4101" s="1784"/>
      <c r="R4101" s="1784"/>
      <c r="S4101" s="1784"/>
      <c r="T4101" s="1784"/>
      <c r="U4101" s="1784"/>
      <c r="V4101" s="1784"/>
      <c r="W4101" s="1784"/>
      <c r="X4101" s="1784"/>
      <c r="Y4101" s="1784"/>
      <c r="Z4101" s="1784"/>
      <c r="AA4101" s="1784"/>
      <c r="AB4101" s="1784"/>
      <c r="AC4101" s="1784"/>
      <c r="AD4101" s="1311"/>
      <c r="AE4101" s="1311"/>
      <c r="AF4101" s="1311"/>
      <c r="AG4101" s="1311"/>
      <c r="AH4101" s="1782"/>
    </row>
    <row r="4102" spans="1:34" ht="22.5" customHeight="1">
      <c r="A4102" s="1785" t="s">
        <v>2837</v>
      </c>
      <c r="B4102" s="1786"/>
      <c r="C4102" s="1786"/>
      <c r="D4102" s="1786"/>
      <c r="E4102" s="1786"/>
      <c r="F4102" s="1786"/>
      <c r="G4102" s="1786"/>
      <c r="H4102" s="1786"/>
      <c r="I4102" s="1786"/>
      <c r="J4102" s="1786"/>
      <c r="K4102" s="1786"/>
      <c r="L4102" s="1786"/>
      <c r="M4102" s="1786"/>
      <c r="N4102" s="1786"/>
      <c r="O4102" s="1786"/>
      <c r="P4102" s="1786"/>
      <c r="Q4102" s="1786"/>
      <c r="R4102" s="1786"/>
      <c r="S4102" s="1786"/>
      <c r="T4102" s="1786"/>
      <c r="U4102" s="1786"/>
      <c r="V4102" s="1786"/>
      <c r="W4102" s="1786"/>
      <c r="X4102" s="1786"/>
      <c r="Y4102" s="1786"/>
      <c r="Z4102" s="1786"/>
      <c r="AA4102" s="1786"/>
      <c r="AB4102" s="1786"/>
      <c r="AC4102" s="1786"/>
      <c r="AD4102" s="1311"/>
      <c r="AE4102" s="1311"/>
      <c r="AF4102" s="1311"/>
      <c r="AG4102" s="1311"/>
      <c r="AH4102" s="1782"/>
    </row>
    <row r="4103" spans="1:34" ht="5.85" customHeight="1">
      <c r="A4103" s="1787" t="s">
        <v>2838</v>
      </c>
      <c r="B4103" s="1788"/>
      <c r="C4103" s="1788"/>
      <c r="D4103" s="1788"/>
      <c r="E4103" s="1788"/>
      <c r="F4103" s="1788"/>
      <c r="G4103" s="1788"/>
      <c r="H4103" s="1788"/>
      <c r="I4103" s="1788"/>
      <c r="J4103" s="1788"/>
      <c r="K4103" s="1788"/>
      <c r="L4103" s="1788"/>
      <c r="M4103" s="1788"/>
      <c r="N4103" s="1788"/>
      <c r="O4103" s="1788"/>
      <c r="P4103" s="1788"/>
      <c r="Q4103" s="1788"/>
      <c r="R4103" s="1788"/>
      <c r="S4103" s="1788"/>
      <c r="T4103" s="1788"/>
      <c r="U4103" s="1788"/>
      <c r="V4103" s="1788"/>
      <c r="W4103" s="1788"/>
      <c r="X4103" s="1788"/>
      <c r="Y4103" s="1788"/>
      <c r="Z4103" s="1788"/>
      <c r="AA4103" s="1788"/>
      <c r="AB4103" s="1788"/>
      <c r="AC4103" s="1788"/>
      <c r="AD4103" s="1311"/>
      <c r="AE4103" s="1311"/>
      <c r="AF4103" s="1311"/>
      <c r="AG4103" s="1311"/>
      <c r="AH4103" s="1782"/>
    </row>
    <row r="4104" spans="1:34" ht="5.85" customHeight="1">
      <c r="A4104" s="1787"/>
      <c r="B4104" s="1788"/>
      <c r="C4104" s="1788"/>
      <c r="D4104" s="1788"/>
      <c r="E4104" s="1788"/>
      <c r="F4104" s="1788"/>
      <c r="G4104" s="1788"/>
      <c r="H4104" s="1788"/>
      <c r="I4104" s="1788"/>
      <c r="J4104" s="1788"/>
      <c r="K4104" s="1788"/>
      <c r="L4104" s="1788"/>
      <c r="M4104" s="1788"/>
      <c r="N4104" s="1788"/>
      <c r="O4104" s="1788"/>
      <c r="P4104" s="1788"/>
      <c r="Q4104" s="1788"/>
      <c r="R4104" s="1788"/>
      <c r="S4104" s="1788"/>
      <c r="T4104" s="1788"/>
      <c r="U4104" s="1788"/>
      <c r="V4104" s="1788"/>
      <c r="W4104" s="1788"/>
      <c r="X4104" s="1788"/>
      <c r="Y4104" s="1788"/>
      <c r="Z4104" s="1788"/>
      <c r="AA4104" s="1788"/>
      <c r="AB4104" s="1788"/>
      <c r="AC4104" s="1788"/>
      <c r="AD4104" s="1782"/>
      <c r="AE4104" s="1309"/>
      <c r="AF4104" s="1309"/>
      <c r="AG4104" s="1309"/>
      <c r="AH4104" s="1782"/>
    </row>
    <row r="4105" spans="1:34" ht="11.65" customHeight="1">
      <c r="A4105" s="1787" t="s">
        <v>2839</v>
      </c>
      <c r="B4105" s="1788"/>
      <c r="C4105" s="1788"/>
      <c r="D4105" s="1788"/>
      <c r="E4105" s="1788"/>
      <c r="F4105" s="1788"/>
      <c r="G4105" s="1788"/>
      <c r="H4105" s="1788"/>
      <c r="I4105" s="1788"/>
      <c r="J4105" s="1788"/>
      <c r="K4105" s="1788"/>
      <c r="L4105" s="1788"/>
      <c r="M4105" s="1788"/>
      <c r="N4105" s="1788"/>
      <c r="O4105" s="1788"/>
      <c r="P4105" s="1788"/>
      <c r="Q4105" s="1788"/>
      <c r="R4105" s="1788"/>
      <c r="S4105" s="1788"/>
      <c r="T4105" s="1788"/>
      <c r="U4105" s="1788"/>
      <c r="V4105" s="1788"/>
      <c r="W4105" s="1788"/>
      <c r="X4105" s="1788"/>
      <c r="Y4105" s="1788"/>
      <c r="Z4105" s="1788"/>
      <c r="AA4105" s="1788"/>
      <c r="AB4105" s="1788"/>
      <c r="AC4105" s="1788"/>
      <c r="AD4105" s="1818" t="s">
        <v>2840</v>
      </c>
      <c r="AE4105" s="1818"/>
      <c r="AF4105" s="1206">
        <v>21.23</v>
      </c>
      <c r="AG4105" s="1207" t="s">
        <v>5</v>
      </c>
      <c r="AH4105" s="1800"/>
    </row>
    <row r="4106" spans="1:34" ht="10.9" customHeight="1">
      <c r="A4106" s="1819" t="s">
        <v>2841</v>
      </c>
      <c r="B4106" s="1820"/>
      <c r="C4106" s="1820"/>
      <c r="D4106" s="1820"/>
      <c r="E4106" s="1820"/>
      <c r="F4106" s="1820"/>
      <c r="G4106" s="1820"/>
      <c r="H4106" s="1820"/>
      <c r="I4106" s="1820"/>
      <c r="J4106" s="1820"/>
      <c r="K4106" s="1820"/>
      <c r="L4106" s="1820"/>
      <c r="M4106" s="1820"/>
      <c r="N4106" s="1820"/>
      <c r="O4106" s="1820"/>
      <c r="P4106" s="1820"/>
      <c r="Q4106" s="1820"/>
      <c r="R4106" s="1820"/>
      <c r="S4106" s="1820"/>
      <c r="T4106" s="1820"/>
      <c r="U4106" s="1820"/>
      <c r="V4106" s="1820"/>
      <c r="W4106" s="1820"/>
      <c r="X4106" s="1820"/>
      <c r="Y4106" s="1820"/>
      <c r="Z4106" s="1820"/>
      <c r="AA4106" s="1820"/>
      <c r="AB4106" s="1820"/>
      <c r="AC4106" s="1820"/>
      <c r="AD4106" s="1821" t="s">
        <v>2842</v>
      </c>
      <c r="AE4106" s="1821"/>
      <c r="AF4106" s="1210">
        <v>15</v>
      </c>
      <c r="AG4106" s="1211" t="s">
        <v>5</v>
      </c>
      <c r="AH4106" s="1800"/>
    </row>
    <row r="4107" spans="1:34" ht="17.45" customHeight="1">
      <c r="A4107" s="1822" t="s">
        <v>2843</v>
      </c>
      <c r="B4107" s="1802"/>
      <c r="C4107" s="1802"/>
      <c r="D4107" s="1778"/>
      <c r="E4107" s="1823" t="s">
        <v>2765</v>
      </c>
      <c r="F4107" s="1823"/>
      <c r="G4107" s="1823"/>
      <c r="H4107" s="1823"/>
      <c r="I4107" s="1823"/>
      <c r="J4107" s="1823"/>
      <c r="K4107" s="1823"/>
      <c r="L4107" s="1823"/>
      <c r="M4107" s="1823"/>
      <c r="N4107" s="1823"/>
      <c r="O4107" s="1823"/>
      <c r="P4107" s="1823"/>
      <c r="Q4107" s="1823"/>
      <c r="R4107" s="1823"/>
      <c r="S4107" s="1823"/>
      <c r="T4107" s="1823"/>
      <c r="U4107" s="1823"/>
      <c r="V4107" s="1823"/>
      <c r="W4107" s="1823"/>
      <c r="X4107" s="1823"/>
      <c r="Y4107" s="1823"/>
      <c r="Z4107" s="1823"/>
      <c r="AA4107" s="1823"/>
      <c r="AB4107" s="1823"/>
      <c r="AC4107" s="1823"/>
      <c r="AD4107" s="1823"/>
      <c r="AE4107" s="1823"/>
      <c r="AF4107" s="1823"/>
      <c r="AG4107" s="1823"/>
      <c r="AH4107" s="1779"/>
    </row>
    <row r="4108" spans="1:34" ht="17.45" customHeight="1">
      <c r="A4108" s="1824" t="s">
        <v>2844</v>
      </c>
      <c r="B4108" s="1816"/>
      <c r="C4108" s="1816"/>
      <c r="D4108" s="1309"/>
      <c r="E4108" s="1815" t="s">
        <v>380</v>
      </c>
      <c r="F4108" s="1815"/>
      <c r="G4108" s="1111"/>
      <c r="H4108" s="1796" t="s">
        <v>2845</v>
      </c>
      <c r="I4108" s="1796"/>
      <c r="J4108" s="1796" t="s">
        <v>495</v>
      </c>
      <c r="K4108" s="1796"/>
      <c r="L4108" s="1309"/>
      <c r="M4108" s="1309"/>
      <c r="N4108" s="1816" t="s">
        <v>2846</v>
      </c>
      <c r="O4108" s="1816"/>
      <c r="P4108" s="1816"/>
      <c r="Q4108" s="1816"/>
      <c r="R4108" s="1817">
        <v>1</v>
      </c>
      <c r="S4108" s="1817"/>
      <c r="T4108" s="1817"/>
      <c r="U4108" s="1817"/>
      <c r="V4108" s="1309"/>
      <c r="W4108" s="1309"/>
      <c r="X4108" s="1309"/>
      <c r="Y4108" s="1796" t="s">
        <v>2847</v>
      </c>
      <c r="Z4108" s="1796"/>
      <c r="AA4108" s="1796"/>
      <c r="AB4108" s="1796"/>
      <c r="AC4108" s="1796"/>
      <c r="AD4108" s="1796"/>
      <c r="AE4108" s="1796"/>
      <c r="AF4108" s="1797" t="s">
        <v>2848</v>
      </c>
      <c r="AG4108" s="1797"/>
      <c r="AH4108" s="1782"/>
    </row>
    <row r="4109" spans="1:34" ht="5.85" customHeight="1">
      <c r="A4109" s="1798"/>
      <c r="B4109" s="1799"/>
      <c r="C4109" s="1799"/>
      <c r="D4109" s="1799"/>
      <c r="E4109" s="1799"/>
      <c r="F4109" s="1799"/>
      <c r="G4109" s="1799"/>
      <c r="H4109" s="1799"/>
      <c r="I4109" s="1799"/>
      <c r="J4109" s="1799"/>
      <c r="K4109" s="1799"/>
      <c r="L4109" s="1799"/>
      <c r="M4109" s="1799"/>
      <c r="N4109" s="1799"/>
      <c r="O4109" s="1799"/>
      <c r="P4109" s="1799"/>
      <c r="Q4109" s="1799"/>
      <c r="R4109" s="1799"/>
      <c r="S4109" s="1799"/>
      <c r="T4109" s="1799"/>
      <c r="U4109" s="1799"/>
      <c r="V4109" s="1799"/>
      <c r="W4109" s="1799"/>
      <c r="X4109" s="1799"/>
      <c r="Y4109" s="1799"/>
      <c r="Z4109" s="1799"/>
      <c r="AA4109" s="1799"/>
      <c r="AB4109" s="1799"/>
      <c r="AC4109" s="1799"/>
      <c r="AD4109" s="1799"/>
      <c r="AE4109" s="1799"/>
      <c r="AF4109" s="1799"/>
      <c r="AG4109" s="1799"/>
      <c r="AH4109" s="1800"/>
    </row>
    <row r="4110" spans="1:34" ht="16.7" customHeight="1">
      <c r="A4110" s="1801" t="s">
        <v>2849</v>
      </c>
      <c r="B4110" s="1802"/>
      <c r="C4110" s="1802"/>
      <c r="D4110" s="1802"/>
      <c r="E4110" s="1802"/>
      <c r="F4110" s="1802"/>
      <c r="G4110" s="1802"/>
      <c r="H4110" s="1802"/>
      <c r="I4110" s="1802"/>
      <c r="J4110" s="1803"/>
      <c r="K4110" s="1789" t="s">
        <v>2850</v>
      </c>
      <c r="L4110" s="1807"/>
      <c r="M4110" s="1789" t="s">
        <v>2851</v>
      </c>
      <c r="N4110" s="1790"/>
      <c r="O4110" s="1790"/>
      <c r="P4110" s="1790"/>
      <c r="Q4110" s="1790"/>
      <c r="R4110" s="1790"/>
      <c r="S4110" s="1790"/>
      <c r="T4110" s="1791"/>
      <c r="U4110" s="1789" t="s">
        <v>2852</v>
      </c>
      <c r="V4110" s="1790"/>
      <c r="W4110" s="1790"/>
      <c r="X4110" s="1790"/>
      <c r="Y4110" s="1790"/>
      <c r="Z4110" s="1790"/>
      <c r="AA4110" s="1790"/>
      <c r="AB4110" s="1790"/>
      <c r="AC4110" s="1790"/>
      <c r="AD4110" s="1791"/>
      <c r="AE4110" s="1810" t="s">
        <v>2853</v>
      </c>
      <c r="AF4110" s="1811"/>
      <c r="AG4110" s="1811"/>
      <c r="AH4110" s="1814"/>
    </row>
    <row r="4111" spans="1:34" ht="17.45" customHeight="1">
      <c r="A4111" s="1804"/>
      <c r="B4111" s="1805"/>
      <c r="C4111" s="1805"/>
      <c r="D4111" s="1805"/>
      <c r="E4111" s="1805"/>
      <c r="F4111" s="1805"/>
      <c r="G4111" s="1805"/>
      <c r="H4111" s="1805"/>
      <c r="I4111" s="1805"/>
      <c r="J4111" s="1806"/>
      <c r="K4111" s="1808"/>
      <c r="L4111" s="1809"/>
      <c r="M4111" s="1789" t="s">
        <v>2854</v>
      </c>
      <c r="N4111" s="1790"/>
      <c r="O4111" s="1790"/>
      <c r="P4111" s="1791"/>
      <c r="Q4111" s="1789" t="s">
        <v>2855</v>
      </c>
      <c r="R4111" s="1790"/>
      <c r="S4111" s="1790"/>
      <c r="T4111" s="1791"/>
      <c r="U4111" s="1789" t="s">
        <v>2854</v>
      </c>
      <c r="V4111" s="1790"/>
      <c r="W4111" s="1790"/>
      <c r="X4111" s="1790"/>
      <c r="Y4111" s="1790"/>
      <c r="Z4111" s="1791"/>
      <c r="AA4111" s="1789" t="s">
        <v>2855</v>
      </c>
      <c r="AB4111" s="1790"/>
      <c r="AC4111" s="1790"/>
      <c r="AD4111" s="1791"/>
      <c r="AE4111" s="1812"/>
      <c r="AF4111" s="1813"/>
      <c r="AG4111" s="1813"/>
      <c r="AH4111" s="1800"/>
    </row>
    <row r="4112" spans="1:34" ht="16.7" customHeight="1">
      <c r="A4112" s="1792"/>
      <c r="B4112" s="1793"/>
      <c r="C4112" s="1793"/>
      <c r="D4112" s="1793"/>
      <c r="E4112" s="1793"/>
      <c r="F4112" s="1793"/>
      <c r="G4112" s="1793"/>
      <c r="H4112" s="1793"/>
      <c r="I4112" s="1793"/>
      <c r="J4112" s="1793"/>
      <c r="K4112" s="1794" t="s">
        <v>2856</v>
      </c>
      <c r="L4112" s="1794"/>
      <c r="M4112" s="1794"/>
      <c r="N4112" s="1794"/>
      <c r="O4112" s="1794"/>
      <c r="P4112" s="1794"/>
      <c r="Q4112" s="1794"/>
      <c r="R4112" s="1794"/>
      <c r="S4112" s="1794"/>
      <c r="T4112" s="1794"/>
      <c r="U4112" s="1794"/>
      <c r="V4112" s="1794"/>
      <c r="W4112" s="1794"/>
      <c r="X4112" s="1794"/>
      <c r="Y4112" s="1794"/>
      <c r="Z4112" s="1794"/>
      <c r="AA4112" s="1795">
        <v>0</v>
      </c>
      <c r="AB4112" s="1795"/>
      <c r="AC4112" s="1795"/>
      <c r="AD4112" s="1795"/>
      <c r="AE4112" s="1795"/>
      <c r="AF4112" s="1795"/>
      <c r="AG4112" s="1795"/>
      <c r="AH4112" s="1213"/>
    </row>
    <row r="4113" spans="1:34" ht="17.45" customHeight="1">
      <c r="A4113" s="1801" t="s">
        <v>2857</v>
      </c>
      <c r="B4113" s="1825"/>
      <c r="C4113" s="1825"/>
      <c r="D4113" s="1825"/>
      <c r="E4113" s="1825"/>
      <c r="F4113" s="1825"/>
      <c r="G4113" s="1825"/>
      <c r="H4113" s="1825"/>
      <c r="I4113" s="1825"/>
      <c r="J4113" s="1825"/>
      <c r="K4113" s="1825"/>
      <c r="L4113" s="1825"/>
      <c r="M4113" s="1825"/>
      <c r="N4113" s="1826"/>
      <c r="O4113" s="1789" t="s">
        <v>2858</v>
      </c>
      <c r="P4113" s="1790"/>
      <c r="Q4113" s="1790"/>
      <c r="R4113" s="1790"/>
      <c r="S4113" s="1791"/>
      <c r="T4113" s="1827" t="s">
        <v>2850</v>
      </c>
      <c r="U4113" s="1790"/>
      <c r="V4113" s="1790"/>
      <c r="W4113" s="1213"/>
      <c r="X4113" s="1789" t="s">
        <v>2859</v>
      </c>
      <c r="Y4113" s="1790"/>
      <c r="Z4113" s="1790"/>
      <c r="AA4113" s="1790"/>
      <c r="AB4113" s="1790"/>
      <c r="AC4113" s="1790"/>
      <c r="AD4113" s="1791"/>
      <c r="AE4113" s="1810" t="s">
        <v>2853</v>
      </c>
      <c r="AF4113" s="1828"/>
      <c r="AG4113" s="1828"/>
      <c r="AH4113" s="1213"/>
    </row>
    <row r="4114" spans="1:34" ht="17.45" customHeight="1">
      <c r="A4114" s="1223"/>
      <c r="B4114" s="1224" t="s">
        <v>1011</v>
      </c>
      <c r="C4114" s="1875" t="s">
        <v>1012</v>
      </c>
      <c r="D4114" s="1876"/>
      <c r="E4114" s="1876"/>
      <c r="F4114" s="1876"/>
      <c r="G4114" s="1876"/>
      <c r="H4114" s="1876"/>
      <c r="I4114" s="1876"/>
      <c r="J4114" s="1876"/>
      <c r="K4114" s="1876"/>
      <c r="L4114" s="1876"/>
      <c r="M4114" s="1876"/>
      <c r="N4114" s="1875"/>
      <c r="O4114" s="1885">
        <v>0</v>
      </c>
      <c r="P4114" s="1886"/>
      <c r="Q4114" s="1886"/>
      <c r="R4114" s="1886"/>
      <c r="S4114" s="1887"/>
      <c r="T4114" s="1917">
        <v>0.25</v>
      </c>
      <c r="U4114" s="1886"/>
      <c r="V4114" s="1886"/>
      <c r="W4114" s="1225"/>
      <c r="X4114" s="1880">
        <v>22.593900000000001</v>
      </c>
      <c r="Y4114" s="1881"/>
      <c r="Z4114" s="1881"/>
      <c r="AA4114" s="1881"/>
      <c r="AB4114" s="1881"/>
      <c r="AC4114" s="1881"/>
      <c r="AD4114" s="1882"/>
      <c r="AE4114" s="1865">
        <v>5.6485000000000003</v>
      </c>
      <c r="AF4114" s="1847"/>
      <c r="AG4114" s="1847"/>
      <c r="AH4114" s="1225"/>
    </row>
    <row r="4115" spans="1:34" ht="16.7" customHeight="1">
      <c r="A4115" s="1220"/>
      <c r="B4115" s="1209" t="s">
        <v>1019</v>
      </c>
      <c r="C4115" s="1866" t="s">
        <v>1020</v>
      </c>
      <c r="D4115" s="1867"/>
      <c r="E4115" s="1867"/>
      <c r="F4115" s="1867"/>
      <c r="G4115" s="1867"/>
      <c r="H4115" s="1867"/>
      <c r="I4115" s="1867"/>
      <c r="J4115" s="1867"/>
      <c r="K4115" s="1867"/>
      <c r="L4115" s="1867"/>
      <c r="M4115" s="1867"/>
      <c r="N4115" s="1866"/>
      <c r="O4115" s="1893">
        <v>0</v>
      </c>
      <c r="P4115" s="1894"/>
      <c r="Q4115" s="1894"/>
      <c r="R4115" s="1894"/>
      <c r="S4115" s="1895"/>
      <c r="T4115" s="1918">
        <v>0.75</v>
      </c>
      <c r="U4115" s="1894"/>
      <c r="V4115" s="1894"/>
      <c r="W4115" s="1222"/>
      <c r="X4115" s="1871">
        <v>32.186100000000003</v>
      </c>
      <c r="Y4115" s="1872"/>
      <c r="Z4115" s="1872"/>
      <c r="AA4115" s="1872"/>
      <c r="AB4115" s="1872"/>
      <c r="AC4115" s="1872"/>
      <c r="AD4115" s="1873"/>
      <c r="AE4115" s="1874">
        <v>24.139600000000002</v>
      </c>
      <c r="AF4115" s="1843"/>
      <c r="AG4115" s="1843"/>
      <c r="AH4115" s="1222"/>
    </row>
    <row r="4116" spans="1:34" ht="17.45" customHeight="1">
      <c r="A4116" s="1792"/>
      <c r="B4116" s="1778"/>
      <c r="C4116" s="1778"/>
      <c r="D4116" s="1778"/>
      <c r="E4116" s="1778"/>
      <c r="F4116" s="1778"/>
      <c r="G4116" s="1778"/>
      <c r="H4116" s="1778"/>
      <c r="I4116" s="1846" t="s">
        <v>2860</v>
      </c>
      <c r="J4116" s="1846"/>
      <c r="K4116" s="1846"/>
      <c r="L4116" s="1846"/>
      <c r="M4116" s="1846"/>
      <c r="N4116" s="1846"/>
      <c r="O4116" s="1846"/>
      <c r="P4116" s="1846"/>
      <c r="Q4116" s="1846"/>
      <c r="R4116" s="1846"/>
      <c r="S4116" s="1846"/>
      <c r="T4116" s="1846"/>
      <c r="U4116" s="1846"/>
      <c r="V4116" s="1846"/>
      <c r="W4116" s="1846"/>
      <c r="X4116" s="1846"/>
      <c r="Y4116" s="1846"/>
      <c r="Z4116" s="1793"/>
      <c r="AA4116" s="1847">
        <v>29.7881</v>
      </c>
      <c r="AB4116" s="1847"/>
      <c r="AC4116" s="1847"/>
      <c r="AD4116" s="1847"/>
      <c r="AE4116" s="1847"/>
      <c r="AF4116" s="1847"/>
      <c r="AG4116" s="1847"/>
      <c r="AH4116" s="1814"/>
    </row>
    <row r="4117" spans="1:34" ht="17.45" customHeight="1">
      <c r="A4117" s="1844"/>
      <c r="B4117" s="1309"/>
      <c r="C4117" s="1309"/>
      <c r="D4117" s="1309"/>
      <c r="E4117" s="1309"/>
      <c r="F4117" s="1309"/>
      <c r="G4117" s="1309"/>
      <c r="H4117" s="1309"/>
      <c r="I4117" s="1840" t="s">
        <v>2861</v>
      </c>
      <c r="J4117" s="1840"/>
      <c r="K4117" s="1840"/>
      <c r="L4117" s="1840"/>
      <c r="M4117" s="1840"/>
      <c r="N4117" s="1840"/>
      <c r="O4117" s="1840"/>
      <c r="P4117" s="1840"/>
      <c r="Q4117" s="1840"/>
      <c r="R4117" s="1840"/>
      <c r="S4117" s="1840"/>
      <c r="T4117" s="1840"/>
      <c r="U4117" s="1840"/>
      <c r="V4117" s="1840"/>
      <c r="W4117" s="1840"/>
      <c r="X4117" s="1840"/>
      <c r="Y4117" s="1840"/>
      <c r="Z4117" s="1309"/>
      <c r="AA4117" s="1841">
        <v>29.7881</v>
      </c>
      <c r="AB4117" s="1841"/>
      <c r="AC4117" s="1841"/>
      <c r="AD4117" s="1841"/>
      <c r="AE4117" s="1841"/>
      <c r="AF4117" s="1841"/>
      <c r="AG4117" s="1841"/>
      <c r="AH4117" s="1782"/>
    </row>
    <row r="4118" spans="1:34" ht="16.7" customHeight="1">
      <c r="A4118" s="1844"/>
      <c r="B4118" s="1309"/>
      <c r="C4118" s="1309"/>
      <c r="D4118" s="1309"/>
      <c r="E4118" s="1309"/>
      <c r="F4118" s="1309"/>
      <c r="G4118" s="1309"/>
      <c r="H4118" s="1309"/>
      <c r="I4118" s="1840" t="s">
        <v>2862</v>
      </c>
      <c r="J4118" s="1840"/>
      <c r="K4118" s="1840"/>
      <c r="L4118" s="1840"/>
      <c r="M4118" s="1840"/>
      <c r="N4118" s="1840"/>
      <c r="O4118" s="1840"/>
      <c r="P4118" s="1840"/>
      <c r="Q4118" s="1840"/>
      <c r="R4118" s="1840"/>
      <c r="S4118" s="1840"/>
      <c r="T4118" s="1840"/>
      <c r="U4118" s="1840"/>
      <c r="V4118" s="1840"/>
      <c r="W4118" s="1840"/>
      <c r="X4118" s="1840"/>
      <c r="Y4118" s="1840"/>
      <c r="Z4118" s="1309"/>
      <c r="AA4118" s="1841">
        <v>29.7881</v>
      </c>
      <c r="AB4118" s="1841"/>
      <c r="AC4118" s="1841"/>
      <c r="AD4118" s="1841"/>
      <c r="AE4118" s="1841"/>
      <c r="AF4118" s="1841"/>
      <c r="AG4118" s="1841"/>
      <c r="AH4118" s="1782"/>
    </row>
    <row r="4119" spans="1:34" ht="17.45" customHeight="1">
      <c r="A4119" s="1844"/>
      <c r="B4119" s="1309"/>
      <c r="C4119" s="1309"/>
      <c r="D4119" s="1309"/>
      <c r="E4119" s="1309"/>
      <c r="F4119" s="1309"/>
      <c r="G4119" s="1309"/>
      <c r="H4119" s="1309"/>
      <c r="I4119" s="1840" t="s">
        <v>2863</v>
      </c>
      <c r="J4119" s="1840"/>
      <c r="K4119" s="1840"/>
      <c r="L4119" s="1840"/>
      <c r="M4119" s="1840"/>
      <c r="N4119" s="1840"/>
      <c r="O4119" s="1840"/>
      <c r="P4119" s="1840"/>
      <c r="Q4119" s="1840"/>
      <c r="R4119" s="1840"/>
      <c r="S4119" s="1840"/>
      <c r="T4119" s="1840"/>
      <c r="U4119" s="1840"/>
      <c r="V4119" s="1840"/>
      <c r="W4119" s="1840"/>
      <c r="X4119" s="1840"/>
      <c r="Y4119" s="1840"/>
      <c r="Z4119" s="1309"/>
      <c r="AA4119" s="1841">
        <v>0</v>
      </c>
      <c r="AB4119" s="1841"/>
      <c r="AC4119" s="1841"/>
      <c r="AD4119" s="1841"/>
      <c r="AE4119" s="1841"/>
      <c r="AF4119" s="1841"/>
      <c r="AG4119" s="1841"/>
      <c r="AH4119" s="1782"/>
    </row>
    <row r="4120" spans="1:34" ht="16.7" customHeight="1">
      <c r="A4120" s="1845"/>
      <c r="B4120" s="1799"/>
      <c r="C4120" s="1799"/>
      <c r="D4120" s="1799"/>
      <c r="E4120" s="1799"/>
      <c r="F4120" s="1799"/>
      <c r="G4120" s="1799"/>
      <c r="H4120" s="1799"/>
      <c r="I4120" s="1842" t="s">
        <v>2864</v>
      </c>
      <c r="J4120" s="1842"/>
      <c r="K4120" s="1842"/>
      <c r="L4120" s="1842"/>
      <c r="M4120" s="1842"/>
      <c r="N4120" s="1842"/>
      <c r="O4120" s="1842"/>
      <c r="P4120" s="1842"/>
      <c r="Q4120" s="1842"/>
      <c r="R4120" s="1842"/>
      <c r="S4120" s="1842"/>
      <c r="T4120" s="1842"/>
      <c r="U4120" s="1842"/>
      <c r="V4120" s="1842"/>
      <c r="W4120" s="1842"/>
      <c r="X4120" s="1842"/>
      <c r="Y4120" s="1842"/>
      <c r="Z4120" s="1799"/>
      <c r="AA4120" s="1843">
        <v>0</v>
      </c>
      <c r="AB4120" s="1843"/>
      <c r="AC4120" s="1843"/>
      <c r="AD4120" s="1843"/>
      <c r="AE4120" s="1843"/>
      <c r="AF4120" s="1843"/>
      <c r="AG4120" s="1843"/>
      <c r="AH4120" s="1800"/>
    </row>
    <row r="4121" spans="1:34" ht="17.45" customHeight="1">
      <c r="A4121" s="1801" t="s">
        <v>2865</v>
      </c>
      <c r="B4121" s="1825"/>
      <c r="C4121" s="1825"/>
      <c r="D4121" s="1825"/>
      <c r="E4121" s="1825"/>
      <c r="F4121" s="1825"/>
      <c r="G4121" s="1825"/>
      <c r="H4121" s="1825"/>
      <c r="I4121" s="1825"/>
      <c r="J4121" s="1825"/>
      <c r="K4121" s="1825"/>
      <c r="L4121" s="1825"/>
      <c r="M4121" s="1825"/>
      <c r="N4121" s="1826"/>
      <c r="O4121" s="1789" t="s">
        <v>2850</v>
      </c>
      <c r="P4121" s="1790"/>
      <c r="Q4121" s="1790"/>
      <c r="R4121" s="1790"/>
      <c r="S4121" s="1791"/>
      <c r="T4121" s="1827" t="s">
        <v>754</v>
      </c>
      <c r="U4121" s="1790"/>
      <c r="V4121" s="1790"/>
      <c r="W4121" s="1213"/>
      <c r="X4121" s="1789" t="s">
        <v>2866</v>
      </c>
      <c r="Y4121" s="1790"/>
      <c r="Z4121" s="1790"/>
      <c r="AA4121" s="1790"/>
      <c r="AB4121" s="1790"/>
      <c r="AC4121" s="1790"/>
      <c r="AD4121" s="1791"/>
      <c r="AE4121" s="1810" t="s">
        <v>2867</v>
      </c>
      <c r="AF4121" s="1828"/>
      <c r="AG4121" s="1828"/>
      <c r="AH4121" s="1213"/>
    </row>
    <row r="4122" spans="1:34" ht="17.45" customHeight="1">
      <c r="A4122" s="1223"/>
      <c r="B4122" s="1224" t="s">
        <v>3419</v>
      </c>
      <c r="C4122" s="1875" t="s">
        <v>3420</v>
      </c>
      <c r="D4122" s="1876"/>
      <c r="E4122" s="1876"/>
      <c r="F4122" s="1876"/>
      <c r="G4122" s="1876"/>
      <c r="H4122" s="1876"/>
      <c r="I4122" s="1876"/>
      <c r="J4122" s="1876"/>
      <c r="K4122" s="1876"/>
      <c r="L4122" s="1876"/>
      <c r="M4122" s="1876"/>
      <c r="N4122" s="1875"/>
      <c r="O4122" s="1885">
        <v>1</v>
      </c>
      <c r="P4122" s="1886"/>
      <c r="Q4122" s="1886"/>
      <c r="R4122" s="1886"/>
      <c r="S4122" s="1887"/>
      <c r="T4122" s="1888" t="s">
        <v>495</v>
      </c>
      <c r="U4122" s="1889"/>
      <c r="V4122" s="1889"/>
      <c r="W4122" s="1225"/>
      <c r="X4122" s="1890">
        <v>1.48</v>
      </c>
      <c r="Y4122" s="1891"/>
      <c r="Z4122" s="1891"/>
      <c r="AA4122" s="1891"/>
      <c r="AB4122" s="1891"/>
      <c r="AC4122" s="1891"/>
      <c r="AD4122" s="1892"/>
      <c r="AE4122" s="1865">
        <v>1.48</v>
      </c>
      <c r="AF4122" s="1847"/>
      <c r="AG4122" s="1847"/>
      <c r="AH4122" s="1225"/>
    </row>
    <row r="4123" spans="1:34" ht="16.7" customHeight="1">
      <c r="A4123" s="1220"/>
      <c r="B4123" s="1209" t="s">
        <v>1309</v>
      </c>
      <c r="C4123" s="1866" t="s">
        <v>3421</v>
      </c>
      <c r="D4123" s="1867"/>
      <c r="E4123" s="1867"/>
      <c r="F4123" s="1867"/>
      <c r="G4123" s="1867"/>
      <c r="H4123" s="1867"/>
      <c r="I4123" s="1867"/>
      <c r="J4123" s="1867"/>
      <c r="K4123" s="1867"/>
      <c r="L4123" s="1867"/>
      <c r="M4123" s="1867"/>
      <c r="N4123" s="1866"/>
      <c r="O4123" s="1893">
        <v>1</v>
      </c>
      <c r="P4123" s="1894"/>
      <c r="Q4123" s="1894"/>
      <c r="R4123" s="1894"/>
      <c r="S4123" s="1895"/>
      <c r="T4123" s="1896" t="s">
        <v>495</v>
      </c>
      <c r="U4123" s="1897"/>
      <c r="V4123" s="1897"/>
      <c r="W4123" s="1222"/>
      <c r="X4123" s="1898">
        <v>291.5</v>
      </c>
      <c r="Y4123" s="1899"/>
      <c r="Z4123" s="1899"/>
      <c r="AA4123" s="1899"/>
      <c r="AB4123" s="1899"/>
      <c r="AC4123" s="1899"/>
      <c r="AD4123" s="1900"/>
      <c r="AE4123" s="1874">
        <v>291.5</v>
      </c>
      <c r="AF4123" s="1843"/>
      <c r="AG4123" s="1843"/>
      <c r="AH4123" s="1222"/>
    </row>
    <row r="4124" spans="1:34" ht="17.45" customHeight="1">
      <c r="A4124" s="1792"/>
      <c r="B4124" s="1793"/>
      <c r="C4124" s="1793"/>
      <c r="D4124" s="1793"/>
      <c r="E4124" s="1793"/>
      <c r="F4124" s="1793"/>
      <c r="G4124" s="1793"/>
      <c r="H4124" s="1793"/>
      <c r="I4124" s="1794" t="s">
        <v>2869</v>
      </c>
      <c r="J4124" s="1794"/>
      <c r="K4124" s="1794"/>
      <c r="L4124" s="1794"/>
      <c r="M4124" s="1794"/>
      <c r="N4124" s="1794"/>
      <c r="O4124" s="1794"/>
      <c r="P4124" s="1794"/>
      <c r="Q4124" s="1794"/>
      <c r="R4124" s="1794"/>
      <c r="S4124" s="1794"/>
      <c r="T4124" s="1794"/>
      <c r="U4124" s="1794"/>
      <c r="V4124" s="1794"/>
      <c r="W4124" s="1794"/>
      <c r="X4124" s="1794"/>
      <c r="Y4124" s="1794"/>
      <c r="Z4124" s="1214"/>
      <c r="AA4124" s="1795">
        <v>292.98</v>
      </c>
      <c r="AB4124" s="1795"/>
      <c r="AC4124" s="1795"/>
      <c r="AD4124" s="1795"/>
      <c r="AE4124" s="1795"/>
      <c r="AF4124" s="1795"/>
      <c r="AG4124" s="1795"/>
      <c r="AH4124" s="1213"/>
    </row>
    <row r="4125" spans="1:34" ht="16.7" customHeight="1">
      <c r="A4125" s="1801" t="s">
        <v>2870</v>
      </c>
      <c r="B4125" s="1825"/>
      <c r="C4125" s="1825"/>
      <c r="D4125" s="1825"/>
      <c r="E4125" s="1825"/>
      <c r="F4125" s="1825"/>
      <c r="G4125" s="1825"/>
      <c r="H4125" s="1825"/>
      <c r="I4125" s="1825"/>
      <c r="J4125" s="1825"/>
      <c r="K4125" s="1825"/>
      <c r="L4125" s="1825"/>
      <c r="M4125" s="1825"/>
      <c r="N4125" s="1826"/>
      <c r="O4125" s="1789" t="s">
        <v>2850</v>
      </c>
      <c r="P4125" s="1790"/>
      <c r="Q4125" s="1790"/>
      <c r="R4125" s="1790"/>
      <c r="S4125" s="1791"/>
      <c r="T4125" s="1827" t="s">
        <v>754</v>
      </c>
      <c r="U4125" s="1790"/>
      <c r="V4125" s="1790"/>
      <c r="W4125" s="1213"/>
      <c r="X4125" s="1789" t="s">
        <v>2866</v>
      </c>
      <c r="Y4125" s="1790"/>
      <c r="Z4125" s="1790"/>
      <c r="AA4125" s="1790"/>
      <c r="AB4125" s="1790"/>
      <c r="AC4125" s="1790"/>
      <c r="AD4125" s="1791"/>
      <c r="AE4125" s="1810" t="s">
        <v>2867</v>
      </c>
      <c r="AF4125" s="1828"/>
      <c r="AG4125" s="1828"/>
      <c r="AH4125" s="1213"/>
    </row>
    <row r="4126" spans="1:34" ht="17.45" customHeight="1">
      <c r="A4126" s="1792"/>
      <c r="B4126" s="1793"/>
      <c r="C4126" s="1793"/>
      <c r="D4126" s="1793"/>
      <c r="E4126" s="1793"/>
      <c r="F4126" s="1793"/>
      <c r="G4126" s="1793"/>
      <c r="H4126" s="1793"/>
      <c r="I4126" s="1794" t="s">
        <v>2871</v>
      </c>
      <c r="J4126" s="1794"/>
      <c r="K4126" s="1794"/>
      <c r="L4126" s="1794"/>
      <c r="M4126" s="1794"/>
      <c r="N4126" s="1794"/>
      <c r="O4126" s="1794"/>
      <c r="P4126" s="1794"/>
      <c r="Q4126" s="1794"/>
      <c r="R4126" s="1794"/>
      <c r="S4126" s="1794"/>
      <c r="T4126" s="1794"/>
      <c r="U4126" s="1794"/>
      <c r="V4126" s="1794"/>
      <c r="W4126" s="1794"/>
      <c r="X4126" s="1794"/>
      <c r="Y4126" s="1794"/>
      <c r="Z4126" s="1214"/>
      <c r="AA4126" s="1795">
        <v>0</v>
      </c>
      <c r="AB4126" s="1795"/>
      <c r="AC4126" s="1795"/>
      <c r="AD4126" s="1795"/>
      <c r="AE4126" s="1795"/>
      <c r="AF4126" s="1795"/>
      <c r="AG4126" s="1795"/>
      <c r="AH4126" s="1213"/>
    </row>
    <row r="4127" spans="1:34" ht="17.45" customHeight="1">
      <c r="A4127" s="1801" t="s">
        <v>2872</v>
      </c>
      <c r="B4127" s="1825"/>
      <c r="C4127" s="1825"/>
      <c r="D4127" s="1825"/>
      <c r="E4127" s="1825"/>
      <c r="F4127" s="1825"/>
      <c r="G4127" s="1825"/>
      <c r="H4127" s="1825"/>
      <c r="I4127" s="1825"/>
      <c r="J4127" s="1825"/>
      <c r="K4127" s="1825"/>
      <c r="L4127" s="1825"/>
      <c r="M4127" s="1825"/>
      <c r="N4127" s="1826"/>
      <c r="O4127" s="1789" t="s">
        <v>2850</v>
      </c>
      <c r="P4127" s="1790"/>
      <c r="Q4127" s="1790"/>
      <c r="R4127" s="1790"/>
      <c r="S4127" s="1791"/>
      <c r="T4127" s="1827" t="s">
        <v>754</v>
      </c>
      <c r="U4127" s="1790"/>
      <c r="V4127" s="1790"/>
      <c r="W4127" s="1213"/>
      <c r="X4127" s="1789" t="s">
        <v>2866</v>
      </c>
      <c r="Y4127" s="1790"/>
      <c r="Z4127" s="1790"/>
      <c r="AA4127" s="1790"/>
      <c r="AB4127" s="1790"/>
      <c r="AC4127" s="1790"/>
      <c r="AD4127" s="1791"/>
      <c r="AE4127" s="1810" t="s">
        <v>2867</v>
      </c>
      <c r="AF4127" s="1828"/>
      <c r="AG4127" s="1828"/>
      <c r="AH4127" s="1213"/>
    </row>
    <row r="4128" spans="1:34" ht="16.7" customHeight="1">
      <c r="A4128" s="1792"/>
      <c r="B4128" s="1793"/>
      <c r="C4128" s="1793"/>
      <c r="D4128" s="1793"/>
      <c r="E4128" s="1793"/>
      <c r="F4128" s="1793"/>
      <c r="G4128" s="1793"/>
      <c r="H4128" s="1793"/>
      <c r="I4128" s="1793"/>
      <c r="J4128" s="1793"/>
      <c r="K4128" s="1794" t="s">
        <v>2873</v>
      </c>
      <c r="L4128" s="1794"/>
      <c r="M4128" s="1794"/>
      <c r="N4128" s="1794"/>
      <c r="O4128" s="1794"/>
      <c r="P4128" s="1794"/>
      <c r="Q4128" s="1794"/>
      <c r="R4128" s="1794"/>
      <c r="S4128" s="1794"/>
      <c r="T4128" s="1794"/>
      <c r="U4128" s="1794"/>
      <c r="V4128" s="1794"/>
      <c r="W4128" s="1794"/>
      <c r="X4128" s="1794"/>
      <c r="Y4128" s="1794"/>
      <c r="Z4128" s="1794"/>
      <c r="AA4128" s="1794"/>
      <c r="AB4128" s="1214"/>
      <c r="AC4128" s="1795">
        <v>0</v>
      </c>
      <c r="AD4128" s="1795"/>
      <c r="AE4128" s="1795"/>
      <c r="AF4128" s="1795"/>
      <c r="AG4128" s="1795"/>
      <c r="AH4128" s="1213"/>
    </row>
    <row r="4129" spans="1:34" ht="17.45" customHeight="1">
      <c r="A4129" s="1801" t="s">
        <v>2874</v>
      </c>
      <c r="B4129" s="1825"/>
      <c r="C4129" s="1825"/>
      <c r="D4129" s="1825"/>
      <c r="E4129" s="1825"/>
      <c r="F4129" s="1825"/>
      <c r="G4129" s="1825"/>
      <c r="H4129" s="1825"/>
      <c r="I4129" s="1825"/>
      <c r="J4129" s="1826"/>
      <c r="K4129" s="1789" t="s">
        <v>2850</v>
      </c>
      <c r="L4129" s="1791"/>
      <c r="M4129" s="1855" t="s">
        <v>2875</v>
      </c>
      <c r="N4129" s="1856"/>
      <c r="O4129" s="1857"/>
      <c r="P4129" s="1855" t="s">
        <v>2876</v>
      </c>
      <c r="Q4129" s="1856"/>
      <c r="R4129" s="1857"/>
      <c r="S4129" s="1855" t="s">
        <v>2877</v>
      </c>
      <c r="T4129" s="1857"/>
      <c r="U4129" s="1789" t="s">
        <v>2878</v>
      </c>
      <c r="V4129" s="1790"/>
      <c r="W4129" s="1791"/>
      <c r="X4129" s="1789" t="s">
        <v>2879</v>
      </c>
      <c r="Y4129" s="1790"/>
      <c r="Z4129" s="1790"/>
      <c r="AA4129" s="1790"/>
      <c r="AB4129" s="1791"/>
      <c r="AC4129" s="1789" t="s">
        <v>2880</v>
      </c>
      <c r="AD4129" s="1791"/>
      <c r="AE4129" s="1810" t="s">
        <v>2867</v>
      </c>
      <c r="AF4129" s="1828"/>
      <c r="AG4129" s="1828"/>
      <c r="AH4129" s="1213"/>
    </row>
    <row r="4130" spans="1:34" ht="17.45" customHeight="1">
      <c r="A4130" s="1853"/>
      <c r="B4130" s="1778"/>
      <c r="C4130" s="1778"/>
      <c r="D4130" s="1778"/>
      <c r="E4130" s="1778"/>
      <c r="F4130" s="1778"/>
      <c r="G4130" s="1778"/>
      <c r="H4130" s="1778"/>
      <c r="I4130" s="1846" t="s">
        <v>2881</v>
      </c>
      <c r="J4130" s="1846"/>
      <c r="K4130" s="1846"/>
      <c r="L4130" s="1846"/>
      <c r="M4130" s="1846"/>
      <c r="N4130" s="1846"/>
      <c r="O4130" s="1846"/>
      <c r="P4130" s="1846"/>
      <c r="Q4130" s="1846"/>
      <c r="R4130" s="1846"/>
      <c r="S4130" s="1846"/>
      <c r="T4130" s="1846"/>
      <c r="U4130" s="1846"/>
      <c r="V4130" s="1846"/>
      <c r="W4130" s="1846"/>
      <c r="X4130" s="1846"/>
      <c r="Y4130" s="1846"/>
      <c r="Z4130" s="1203"/>
      <c r="AA4130" s="1847">
        <v>0</v>
      </c>
      <c r="AB4130" s="1847"/>
      <c r="AC4130" s="1847"/>
      <c r="AD4130" s="1847"/>
      <c r="AE4130" s="1847"/>
      <c r="AF4130" s="1847"/>
      <c r="AG4130" s="1847"/>
      <c r="AH4130" s="1204"/>
    </row>
    <row r="4131" spans="1:34" ht="5.0999999999999996" customHeight="1">
      <c r="A4131" s="1854"/>
      <c r="B4131" s="1309"/>
      <c r="C4131" s="1309"/>
      <c r="D4131" s="1309"/>
      <c r="E4131" s="1309"/>
      <c r="F4131" s="1309"/>
      <c r="G4131" s="1309"/>
      <c r="H4131" s="1309"/>
      <c r="I4131" s="1309"/>
      <c r="J4131" s="1309"/>
      <c r="K4131" s="1309"/>
      <c r="L4131" s="1309"/>
      <c r="M4131" s="1309"/>
      <c r="N4131" s="1309"/>
      <c r="O4131" s="1309"/>
      <c r="P4131" s="1309"/>
      <c r="Q4131" s="1309"/>
      <c r="R4131" s="1309"/>
      <c r="S4131" s="1309"/>
      <c r="T4131" s="1309"/>
      <c r="U4131" s="1309"/>
      <c r="V4131" s="1309"/>
      <c r="W4131" s="1309"/>
      <c r="X4131" s="1309"/>
      <c r="Y4131" s="1309"/>
      <c r="Z4131" s="1309"/>
      <c r="AA4131" s="1309"/>
      <c r="AB4131" s="1309"/>
      <c r="AC4131" s="1309"/>
      <c r="AD4131" s="1309"/>
      <c r="AE4131" s="1309"/>
      <c r="AF4131" s="1309"/>
      <c r="AG4131" s="1309"/>
      <c r="AH4131" s="1782"/>
    </row>
    <row r="4132" spans="1:34" ht="17.45" customHeight="1">
      <c r="A4132" s="1845"/>
      <c r="B4132" s="1799"/>
      <c r="C4132" s="1799"/>
      <c r="D4132" s="1799"/>
      <c r="E4132" s="1799"/>
      <c r="F4132" s="1799"/>
      <c r="G4132" s="1799"/>
      <c r="H4132" s="1799"/>
      <c r="I4132" s="1842" t="s">
        <v>2882</v>
      </c>
      <c r="J4132" s="1842"/>
      <c r="K4132" s="1842"/>
      <c r="L4132" s="1842"/>
      <c r="M4132" s="1842"/>
      <c r="N4132" s="1842"/>
      <c r="O4132" s="1842"/>
      <c r="P4132" s="1842"/>
      <c r="Q4132" s="1842"/>
      <c r="R4132" s="1842"/>
      <c r="S4132" s="1842"/>
      <c r="T4132" s="1842"/>
      <c r="U4132" s="1842"/>
      <c r="V4132" s="1842"/>
      <c r="W4132" s="1842"/>
      <c r="X4132" s="1842"/>
      <c r="Y4132" s="1842"/>
      <c r="Z4132" s="1212"/>
      <c r="AA4132" s="1848">
        <v>322.77</v>
      </c>
      <c r="AB4132" s="1848"/>
      <c r="AC4132" s="1848"/>
      <c r="AD4132" s="1848"/>
      <c r="AE4132" s="1848"/>
      <c r="AF4132" s="1848"/>
      <c r="AG4132" s="1848"/>
      <c r="AH4132" s="1208"/>
    </row>
    <row r="4133" spans="1:34" ht="45.75" customHeight="1">
      <c r="A4133" s="1849" t="s">
        <v>2883</v>
      </c>
      <c r="B4133" s="1850"/>
      <c r="C4133" s="1850"/>
      <c r="D4133" s="1850"/>
      <c r="E4133" s="1851" t="s">
        <v>3422</v>
      </c>
      <c r="F4133" s="1852"/>
      <c r="G4133" s="1852"/>
      <c r="H4133" s="1852"/>
      <c r="I4133" s="1852"/>
      <c r="J4133" s="1852"/>
      <c r="K4133" s="1852"/>
      <c r="L4133" s="1852"/>
      <c r="M4133" s="1852"/>
      <c r="N4133" s="1852"/>
      <c r="O4133" s="1852"/>
      <c r="P4133" s="1852"/>
      <c r="Q4133" s="1852"/>
      <c r="R4133" s="1852"/>
      <c r="S4133" s="1852"/>
      <c r="T4133" s="1852"/>
      <c r="U4133" s="1852"/>
      <c r="V4133" s="1852"/>
      <c r="W4133" s="1852"/>
      <c r="X4133" s="1852"/>
      <c r="Y4133" s="1852"/>
      <c r="Z4133" s="1852"/>
      <c r="AA4133" s="1852"/>
      <c r="AB4133" s="1852"/>
      <c r="AC4133" s="1852"/>
      <c r="AD4133" s="1852"/>
      <c r="AE4133" s="1852"/>
      <c r="AF4133" s="1852"/>
      <c r="AG4133" s="1852"/>
      <c r="AH4133" s="1851"/>
    </row>
    <row r="4134" spans="1:34" ht="116.45" customHeight="1">
      <c r="A4134" s="1218"/>
      <c r="AH4134" s="1219"/>
    </row>
    <row r="4135" spans="1:34" ht="115.7" customHeight="1">
      <c r="A4135" s="1220"/>
      <c r="B4135" s="1221"/>
      <c r="C4135" s="1221"/>
      <c r="D4135" s="1221"/>
      <c r="E4135" s="1221"/>
      <c r="F4135" s="1221"/>
      <c r="G4135" s="1221"/>
      <c r="H4135" s="1221"/>
      <c r="I4135" s="1221"/>
      <c r="J4135" s="1221"/>
      <c r="K4135" s="1221"/>
      <c r="L4135" s="1221"/>
      <c r="M4135" s="1221"/>
      <c r="N4135" s="1221"/>
      <c r="O4135" s="1221"/>
      <c r="P4135" s="1221"/>
      <c r="Q4135" s="1221"/>
      <c r="R4135" s="1221"/>
      <c r="S4135" s="1221"/>
      <c r="T4135" s="1221"/>
      <c r="U4135" s="1221"/>
      <c r="V4135" s="1221"/>
      <c r="W4135" s="1221"/>
      <c r="X4135" s="1221"/>
      <c r="Y4135" s="1221"/>
      <c r="Z4135" s="1221"/>
      <c r="AA4135" s="1221"/>
      <c r="AB4135" s="1221"/>
      <c r="AC4135" s="1221"/>
      <c r="AD4135" s="1221"/>
      <c r="AE4135" s="1221"/>
      <c r="AF4135" s="1221"/>
      <c r="AG4135" s="1221"/>
      <c r="AH4135" s="1222"/>
    </row>
    <row r="4136" spans="1:34" ht="5.85" customHeight="1">
      <c r="A4136" s="1777"/>
      <c r="B4136" s="1778"/>
      <c r="C4136" s="1778"/>
      <c r="D4136" s="1778"/>
      <c r="E4136" s="1778"/>
      <c r="F4136" s="1778"/>
      <c r="G4136" s="1778"/>
      <c r="H4136" s="1778"/>
      <c r="I4136" s="1778"/>
      <c r="J4136" s="1778"/>
      <c r="K4136" s="1778"/>
      <c r="L4136" s="1778"/>
      <c r="M4136" s="1778"/>
      <c r="N4136" s="1778"/>
      <c r="O4136" s="1778"/>
      <c r="P4136" s="1778"/>
      <c r="Q4136" s="1778"/>
      <c r="R4136" s="1778"/>
      <c r="S4136" s="1778"/>
      <c r="T4136" s="1778"/>
      <c r="U4136" s="1778"/>
      <c r="V4136" s="1778"/>
      <c r="W4136" s="1778"/>
      <c r="X4136" s="1778"/>
      <c r="Y4136" s="1778"/>
      <c r="Z4136" s="1778"/>
      <c r="AA4136" s="1778"/>
      <c r="AB4136" s="1778"/>
      <c r="AC4136" s="1778"/>
      <c r="AD4136" s="1778"/>
      <c r="AE4136" s="1778"/>
      <c r="AF4136" s="1778"/>
      <c r="AG4136" s="1778"/>
      <c r="AH4136" s="1779"/>
    </row>
    <row r="4137" spans="1:34" ht="11.65" customHeight="1">
      <c r="A4137" s="1780" t="s">
        <v>2834</v>
      </c>
      <c r="B4137" s="1310"/>
      <c r="C4137" s="1310"/>
      <c r="D4137" s="1310"/>
      <c r="E4137" s="1310"/>
      <c r="F4137" s="1310"/>
      <c r="G4137" s="1310"/>
      <c r="H4137" s="1310"/>
      <c r="I4137" s="1310"/>
      <c r="J4137" s="1310"/>
      <c r="K4137" s="1310"/>
      <c r="L4137" s="1310"/>
      <c r="M4137" s="1310"/>
      <c r="N4137" s="1310"/>
      <c r="O4137" s="1310"/>
      <c r="P4137" s="1310"/>
      <c r="Q4137" s="1310"/>
      <c r="R4137" s="1310"/>
      <c r="S4137" s="1310"/>
      <c r="T4137" s="1310"/>
      <c r="U4137" s="1310"/>
      <c r="V4137" s="1310"/>
      <c r="W4137" s="1310"/>
      <c r="X4137" s="1310"/>
      <c r="Y4137" s="1310"/>
      <c r="Z4137" s="1310"/>
      <c r="AA4137" s="1310"/>
      <c r="AB4137" s="1310"/>
      <c r="AC4137" s="1310"/>
      <c r="AD4137" s="1309"/>
      <c r="AE4137" s="1309"/>
      <c r="AF4137" s="1781" t="s">
        <v>3423</v>
      </c>
      <c r="AG4137" s="1781"/>
      <c r="AH4137" s="1782"/>
    </row>
    <row r="4138" spans="1:34" ht="5.0999999999999996" customHeight="1">
      <c r="A4138" s="1780"/>
      <c r="B4138" s="1310"/>
      <c r="C4138" s="1310"/>
      <c r="D4138" s="1310"/>
      <c r="E4138" s="1310"/>
      <c r="F4138" s="1310"/>
      <c r="G4138" s="1310"/>
      <c r="H4138" s="1310"/>
      <c r="I4138" s="1310"/>
      <c r="J4138" s="1310"/>
      <c r="K4138" s="1310"/>
      <c r="L4138" s="1310"/>
      <c r="M4138" s="1310"/>
      <c r="N4138" s="1310"/>
      <c r="O4138" s="1310"/>
      <c r="P4138" s="1310"/>
      <c r="Q4138" s="1310"/>
      <c r="R4138" s="1310"/>
      <c r="S4138" s="1310"/>
      <c r="T4138" s="1310"/>
      <c r="U4138" s="1310"/>
      <c r="V4138" s="1310"/>
      <c r="W4138" s="1310"/>
      <c r="X4138" s="1310"/>
      <c r="Y4138" s="1310"/>
      <c r="Z4138" s="1310"/>
      <c r="AA4138" s="1310"/>
      <c r="AB4138" s="1310"/>
      <c r="AC4138" s="1310"/>
      <c r="AD4138" s="1311"/>
      <c r="AE4138" s="1311"/>
      <c r="AF4138" s="1311"/>
      <c r="AG4138" s="1311"/>
      <c r="AH4138" s="1782"/>
    </row>
    <row r="4139" spans="1:34" ht="11.65" customHeight="1">
      <c r="A4139" s="1783" t="s">
        <v>2836</v>
      </c>
      <c r="B4139" s="1784"/>
      <c r="C4139" s="1784"/>
      <c r="D4139" s="1784"/>
      <c r="E4139" s="1784"/>
      <c r="F4139" s="1784"/>
      <c r="G4139" s="1784"/>
      <c r="H4139" s="1784"/>
      <c r="I4139" s="1784"/>
      <c r="J4139" s="1784"/>
      <c r="K4139" s="1784"/>
      <c r="L4139" s="1784"/>
      <c r="M4139" s="1784"/>
      <c r="N4139" s="1784"/>
      <c r="O4139" s="1784"/>
      <c r="P4139" s="1784"/>
      <c r="Q4139" s="1784"/>
      <c r="R4139" s="1784"/>
      <c r="S4139" s="1784"/>
      <c r="T4139" s="1784"/>
      <c r="U4139" s="1784"/>
      <c r="V4139" s="1784"/>
      <c r="W4139" s="1784"/>
      <c r="X4139" s="1784"/>
      <c r="Y4139" s="1784"/>
      <c r="Z4139" s="1784"/>
      <c r="AA4139" s="1784"/>
      <c r="AB4139" s="1784"/>
      <c r="AC4139" s="1784"/>
      <c r="AD4139" s="1311"/>
      <c r="AE4139" s="1311"/>
      <c r="AF4139" s="1311"/>
      <c r="AG4139" s="1311"/>
      <c r="AH4139" s="1782"/>
    </row>
    <row r="4140" spans="1:34" ht="23.25" customHeight="1">
      <c r="A4140" s="1785" t="s">
        <v>2837</v>
      </c>
      <c r="B4140" s="1786"/>
      <c r="C4140" s="1786"/>
      <c r="D4140" s="1786"/>
      <c r="E4140" s="1786"/>
      <c r="F4140" s="1786"/>
      <c r="G4140" s="1786"/>
      <c r="H4140" s="1786"/>
      <c r="I4140" s="1786"/>
      <c r="J4140" s="1786"/>
      <c r="K4140" s="1786"/>
      <c r="L4140" s="1786"/>
      <c r="M4140" s="1786"/>
      <c r="N4140" s="1786"/>
      <c r="O4140" s="1786"/>
      <c r="P4140" s="1786"/>
      <c r="Q4140" s="1786"/>
      <c r="R4140" s="1786"/>
      <c r="S4140" s="1786"/>
      <c r="T4140" s="1786"/>
      <c r="U4140" s="1786"/>
      <c r="V4140" s="1786"/>
      <c r="W4140" s="1786"/>
      <c r="X4140" s="1786"/>
      <c r="Y4140" s="1786"/>
      <c r="Z4140" s="1786"/>
      <c r="AA4140" s="1786"/>
      <c r="AB4140" s="1786"/>
      <c r="AC4140" s="1786"/>
      <c r="AD4140" s="1311"/>
      <c r="AE4140" s="1311"/>
      <c r="AF4140" s="1311"/>
      <c r="AG4140" s="1311"/>
      <c r="AH4140" s="1782"/>
    </row>
    <row r="4141" spans="1:34" ht="5.85" customHeight="1">
      <c r="A4141" s="1787" t="s">
        <v>2838</v>
      </c>
      <c r="B4141" s="1788"/>
      <c r="C4141" s="1788"/>
      <c r="D4141" s="1788"/>
      <c r="E4141" s="1788"/>
      <c r="F4141" s="1788"/>
      <c r="G4141" s="1788"/>
      <c r="H4141" s="1788"/>
      <c r="I4141" s="1788"/>
      <c r="J4141" s="1788"/>
      <c r="K4141" s="1788"/>
      <c r="L4141" s="1788"/>
      <c r="M4141" s="1788"/>
      <c r="N4141" s="1788"/>
      <c r="O4141" s="1788"/>
      <c r="P4141" s="1788"/>
      <c r="Q4141" s="1788"/>
      <c r="R4141" s="1788"/>
      <c r="S4141" s="1788"/>
      <c r="T4141" s="1788"/>
      <c r="U4141" s="1788"/>
      <c r="V4141" s="1788"/>
      <c r="W4141" s="1788"/>
      <c r="X4141" s="1788"/>
      <c r="Y4141" s="1788"/>
      <c r="Z4141" s="1788"/>
      <c r="AA4141" s="1788"/>
      <c r="AB4141" s="1788"/>
      <c r="AC4141" s="1788"/>
      <c r="AD4141" s="1311"/>
      <c r="AE4141" s="1311"/>
      <c r="AF4141" s="1311"/>
      <c r="AG4141" s="1311"/>
      <c r="AH4141" s="1782"/>
    </row>
    <row r="4142" spans="1:34" ht="5.0999999999999996" customHeight="1">
      <c r="A4142" s="1787"/>
      <c r="B4142" s="1788"/>
      <c r="C4142" s="1788"/>
      <c r="D4142" s="1788"/>
      <c r="E4142" s="1788"/>
      <c r="F4142" s="1788"/>
      <c r="G4142" s="1788"/>
      <c r="H4142" s="1788"/>
      <c r="I4142" s="1788"/>
      <c r="J4142" s="1788"/>
      <c r="K4142" s="1788"/>
      <c r="L4142" s="1788"/>
      <c r="M4142" s="1788"/>
      <c r="N4142" s="1788"/>
      <c r="O4142" s="1788"/>
      <c r="P4142" s="1788"/>
      <c r="Q4142" s="1788"/>
      <c r="R4142" s="1788"/>
      <c r="S4142" s="1788"/>
      <c r="T4142" s="1788"/>
      <c r="U4142" s="1788"/>
      <c r="V4142" s="1788"/>
      <c r="W4142" s="1788"/>
      <c r="X4142" s="1788"/>
      <c r="Y4142" s="1788"/>
      <c r="Z4142" s="1788"/>
      <c r="AA4142" s="1788"/>
      <c r="AB4142" s="1788"/>
      <c r="AC4142" s="1788"/>
      <c r="AD4142" s="1782"/>
      <c r="AE4142" s="1309"/>
      <c r="AF4142" s="1309"/>
      <c r="AG4142" s="1309"/>
      <c r="AH4142" s="1782"/>
    </row>
    <row r="4143" spans="1:34" ht="11.65" customHeight="1">
      <c r="A4143" s="1787" t="s">
        <v>2839</v>
      </c>
      <c r="B4143" s="1788"/>
      <c r="C4143" s="1788"/>
      <c r="D4143" s="1788"/>
      <c r="E4143" s="1788"/>
      <c r="F4143" s="1788"/>
      <c r="G4143" s="1788"/>
      <c r="H4143" s="1788"/>
      <c r="I4143" s="1788"/>
      <c r="J4143" s="1788"/>
      <c r="K4143" s="1788"/>
      <c r="L4143" s="1788"/>
      <c r="M4143" s="1788"/>
      <c r="N4143" s="1788"/>
      <c r="O4143" s="1788"/>
      <c r="P4143" s="1788"/>
      <c r="Q4143" s="1788"/>
      <c r="R4143" s="1788"/>
      <c r="S4143" s="1788"/>
      <c r="T4143" s="1788"/>
      <c r="U4143" s="1788"/>
      <c r="V4143" s="1788"/>
      <c r="W4143" s="1788"/>
      <c r="X4143" s="1788"/>
      <c r="Y4143" s="1788"/>
      <c r="Z4143" s="1788"/>
      <c r="AA4143" s="1788"/>
      <c r="AB4143" s="1788"/>
      <c r="AC4143" s="1788"/>
      <c r="AD4143" s="1818" t="s">
        <v>2840</v>
      </c>
      <c r="AE4143" s="1818"/>
      <c r="AF4143" s="1206">
        <v>21.23</v>
      </c>
      <c r="AG4143" s="1207" t="s">
        <v>5</v>
      </c>
      <c r="AH4143" s="1800"/>
    </row>
    <row r="4144" spans="1:34" ht="11.65" customHeight="1">
      <c r="A4144" s="1819" t="s">
        <v>2841</v>
      </c>
      <c r="B4144" s="1820"/>
      <c r="C4144" s="1820"/>
      <c r="D4144" s="1820"/>
      <c r="E4144" s="1820"/>
      <c r="F4144" s="1820"/>
      <c r="G4144" s="1820"/>
      <c r="H4144" s="1820"/>
      <c r="I4144" s="1820"/>
      <c r="J4144" s="1820"/>
      <c r="K4144" s="1820"/>
      <c r="L4144" s="1820"/>
      <c r="M4144" s="1820"/>
      <c r="N4144" s="1820"/>
      <c r="O4144" s="1820"/>
      <c r="P4144" s="1820"/>
      <c r="Q4144" s="1820"/>
      <c r="R4144" s="1820"/>
      <c r="S4144" s="1820"/>
      <c r="T4144" s="1820"/>
      <c r="U4144" s="1820"/>
      <c r="V4144" s="1820"/>
      <c r="W4144" s="1820"/>
      <c r="X4144" s="1820"/>
      <c r="Y4144" s="1820"/>
      <c r="Z4144" s="1820"/>
      <c r="AA4144" s="1820"/>
      <c r="AB4144" s="1820"/>
      <c r="AC4144" s="1820"/>
      <c r="AD4144" s="1821" t="s">
        <v>2842</v>
      </c>
      <c r="AE4144" s="1821"/>
      <c r="AF4144" s="1210">
        <v>15</v>
      </c>
      <c r="AG4144" s="1211" t="s">
        <v>5</v>
      </c>
      <c r="AH4144" s="1800"/>
    </row>
    <row r="4145" spans="1:34" ht="17.45" customHeight="1">
      <c r="A4145" s="1822" t="s">
        <v>2843</v>
      </c>
      <c r="B4145" s="1802"/>
      <c r="C4145" s="1802"/>
      <c r="D4145" s="1778"/>
      <c r="E4145" s="1823" t="s">
        <v>2770</v>
      </c>
      <c r="F4145" s="1823"/>
      <c r="G4145" s="1823"/>
      <c r="H4145" s="1823"/>
      <c r="I4145" s="1823"/>
      <c r="J4145" s="1823"/>
      <c r="K4145" s="1823"/>
      <c r="L4145" s="1823"/>
      <c r="M4145" s="1823"/>
      <c r="N4145" s="1823"/>
      <c r="O4145" s="1823"/>
      <c r="P4145" s="1823"/>
      <c r="Q4145" s="1823"/>
      <c r="R4145" s="1823"/>
      <c r="S4145" s="1823"/>
      <c r="T4145" s="1823"/>
      <c r="U4145" s="1823"/>
      <c r="V4145" s="1823"/>
      <c r="W4145" s="1823"/>
      <c r="X4145" s="1823"/>
      <c r="Y4145" s="1823"/>
      <c r="Z4145" s="1823"/>
      <c r="AA4145" s="1823"/>
      <c r="AB4145" s="1823"/>
      <c r="AC4145" s="1823"/>
      <c r="AD4145" s="1823"/>
      <c r="AE4145" s="1823"/>
      <c r="AF4145" s="1823"/>
      <c r="AG4145" s="1823"/>
      <c r="AH4145" s="1779"/>
    </row>
    <row r="4146" spans="1:34" ht="16.7" customHeight="1">
      <c r="A4146" s="1824" t="s">
        <v>2844</v>
      </c>
      <c r="B4146" s="1816"/>
      <c r="C4146" s="1816"/>
      <c r="D4146" s="1309"/>
      <c r="E4146" s="1815" t="s">
        <v>383</v>
      </c>
      <c r="F4146" s="1815"/>
      <c r="G4146" s="1111"/>
      <c r="H4146" s="1796" t="s">
        <v>2845</v>
      </c>
      <c r="I4146" s="1796"/>
      <c r="J4146" s="1796" t="s">
        <v>495</v>
      </c>
      <c r="K4146" s="1796"/>
      <c r="L4146" s="1309"/>
      <c r="M4146" s="1309"/>
      <c r="N4146" s="1816" t="s">
        <v>2846</v>
      </c>
      <c r="O4146" s="1816"/>
      <c r="P4146" s="1816"/>
      <c r="Q4146" s="1816"/>
      <c r="R4146" s="1817">
        <v>1</v>
      </c>
      <c r="S4146" s="1817"/>
      <c r="T4146" s="1817"/>
      <c r="U4146" s="1817"/>
      <c r="V4146" s="1309"/>
      <c r="W4146" s="1309"/>
      <c r="X4146" s="1309"/>
      <c r="Y4146" s="1796" t="s">
        <v>2847</v>
      </c>
      <c r="Z4146" s="1796"/>
      <c r="AA4146" s="1796"/>
      <c r="AB4146" s="1796"/>
      <c r="AC4146" s="1796"/>
      <c r="AD4146" s="1796"/>
      <c r="AE4146" s="1796"/>
      <c r="AF4146" s="1797" t="s">
        <v>2848</v>
      </c>
      <c r="AG4146" s="1797"/>
      <c r="AH4146" s="1782"/>
    </row>
    <row r="4147" spans="1:34" ht="5.85" customHeight="1">
      <c r="A4147" s="1798"/>
      <c r="B4147" s="1799"/>
      <c r="C4147" s="1799"/>
      <c r="D4147" s="1799"/>
      <c r="E4147" s="1799"/>
      <c r="F4147" s="1799"/>
      <c r="G4147" s="1799"/>
      <c r="H4147" s="1799"/>
      <c r="I4147" s="1799"/>
      <c r="J4147" s="1799"/>
      <c r="K4147" s="1799"/>
      <c r="L4147" s="1799"/>
      <c r="M4147" s="1799"/>
      <c r="N4147" s="1799"/>
      <c r="O4147" s="1799"/>
      <c r="P4147" s="1799"/>
      <c r="Q4147" s="1799"/>
      <c r="R4147" s="1799"/>
      <c r="S4147" s="1799"/>
      <c r="T4147" s="1799"/>
      <c r="U4147" s="1799"/>
      <c r="V4147" s="1799"/>
      <c r="W4147" s="1799"/>
      <c r="X4147" s="1799"/>
      <c r="Y4147" s="1799"/>
      <c r="Z4147" s="1799"/>
      <c r="AA4147" s="1799"/>
      <c r="AB4147" s="1799"/>
      <c r="AC4147" s="1799"/>
      <c r="AD4147" s="1799"/>
      <c r="AE4147" s="1799"/>
      <c r="AF4147" s="1799"/>
      <c r="AG4147" s="1799"/>
      <c r="AH4147" s="1800"/>
    </row>
    <row r="4148" spans="1:34" ht="17.45" customHeight="1">
      <c r="A4148" s="1801" t="s">
        <v>2849</v>
      </c>
      <c r="B4148" s="1802"/>
      <c r="C4148" s="1802"/>
      <c r="D4148" s="1802"/>
      <c r="E4148" s="1802"/>
      <c r="F4148" s="1802"/>
      <c r="G4148" s="1802"/>
      <c r="H4148" s="1802"/>
      <c r="I4148" s="1802"/>
      <c r="J4148" s="1803"/>
      <c r="K4148" s="1789" t="s">
        <v>2850</v>
      </c>
      <c r="L4148" s="1807"/>
      <c r="M4148" s="1789" t="s">
        <v>2851</v>
      </c>
      <c r="N4148" s="1790"/>
      <c r="O4148" s="1790"/>
      <c r="P4148" s="1790"/>
      <c r="Q4148" s="1790"/>
      <c r="R4148" s="1790"/>
      <c r="S4148" s="1790"/>
      <c r="T4148" s="1791"/>
      <c r="U4148" s="1789" t="s">
        <v>2852</v>
      </c>
      <c r="V4148" s="1790"/>
      <c r="W4148" s="1790"/>
      <c r="X4148" s="1790"/>
      <c r="Y4148" s="1790"/>
      <c r="Z4148" s="1790"/>
      <c r="AA4148" s="1790"/>
      <c r="AB4148" s="1790"/>
      <c r="AC4148" s="1790"/>
      <c r="AD4148" s="1791"/>
      <c r="AE4148" s="1810" t="s">
        <v>2853</v>
      </c>
      <c r="AF4148" s="1811"/>
      <c r="AG4148" s="1811"/>
      <c r="AH4148" s="1814"/>
    </row>
    <row r="4149" spans="1:34" ht="16.7" customHeight="1">
      <c r="A4149" s="1804"/>
      <c r="B4149" s="1805"/>
      <c r="C4149" s="1805"/>
      <c r="D4149" s="1805"/>
      <c r="E4149" s="1805"/>
      <c r="F4149" s="1805"/>
      <c r="G4149" s="1805"/>
      <c r="H4149" s="1805"/>
      <c r="I4149" s="1805"/>
      <c r="J4149" s="1806"/>
      <c r="K4149" s="1808"/>
      <c r="L4149" s="1809"/>
      <c r="M4149" s="1789" t="s">
        <v>2854</v>
      </c>
      <c r="N4149" s="1790"/>
      <c r="O4149" s="1790"/>
      <c r="P4149" s="1791"/>
      <c r="Q4149" s="1789" t="s">
        <v>2855</v>
      </c>
      <c r="R4149" s="1790"/>
      <c r="S4149" s="1790"/>
      <c r="T4149" s="1791"/>
      <c r="U4149" s="1789" t="s">
        <v>2854</v>
      </c>
      <c r="V4149" s="1790"/>
      <c r="W4149" s="1790"/>
      <c r="X4149" s="1790"/>
      <c r="Y4149" s="1790"/>
      <c r="Z4149" s="1791"/>
      <c r="AA4149" s="1789" t="s">
        <v>2855</v>
      </c>
      <c r="AB4149" s="1790"/>
      <c r="AC4149" s="1790"/>
      <c r="AD4149" s="1791"/>
      <c r="AE4149" s="1812"/>
      <c r="AF4149" s="1813"/>
      <c r="AG4149" s="1813"/>
      <c r="AH4149" s="1800"/>
    </row>
    <row r="4150" spans="1:34" ht="17.45" customHeight="1">
      <c r="A4150" s="1792"/>
      <c r="B4150" s="1793"/>
      <c r="C4150" s="1793"/>
      <c r="D4150" s="1793"/>
      <c r="E4150" s="1793"/>
      <c r="F4150" s="1793"/>
      <c r="G4150" s="1793"/>
      <c r="H4150" s="1793"/>
      <c r="I4150" s="1793"/>
      <c r="J4150" s="1793"/>
      <c r="K4150" s="1794" t="s">
        <v>2856</v>
      </c>
      <c r="L4150" s="1794"/>
      <c r="M4150" s="1794"/>
      <c r="N4150" s="1794"/>
      <c r="O4150" s="1794"/>
      <c r="P4150" s="1794"/>
      <c r="Q4150" s="1794"/>
      <c r="R4150" s="1794"/>
      <c r="S4150" s="1794"/>
      <c r="T4150" s="1794"/>
      <c r="U4150" s="1794"/>
      <c r="V4150" s="1794"/>
      <c r="W4150" s="1794"/>
      <c r="X4150" s="1794"/>
      <c r="Y4150" s="1794"/>
      <c r="Z4150" s="1794"/>
      <c r="AA4150" s="1795">
        <v>0</v>
      </c>
      <c r="AB4150" s="1795"/>
      <c r="AC4150" s="1795"/>
      <c r="AD4150" s="1795"/>
      <c r="AE4150" s="1795"/>
      <c r="AF4150" s="1795"/>
      <c r="AG4150" s="1795"/>
      <c r="AH4150" s="1213"/>
    </row>
    <row r="4151" spans="1:34" ht="17.45" customHeight="1">
      <c r="A4151" s="1801" t="s">
        <v>2857</v>
      </c>
      <c r="B4151" s="1825"/>
      <c r="C4151" s="1825"/>
      <c r="D4151" s="1825"/>
      <c r="E4151" s="1825"/>
      <c r="F4151" s="1825"/>
      <c r="G4151" s="1825"/>
      <c r="H4151" s="1825"/>
      <c r="I4151" s="1825"/>
      <c r="J4151" s="1825"/>
      <c r="K4151" s="1825"/>
      <c r="L4151" s="1825"/>
      <c r="M4151" s="1825"/>
      <c r="N4151" s="1826"/>
      <c r="O4151" s="1789" t="s">
        <v>2858</v>
      </c>
      <c r="P4151" s="1790"/>
      <c r="Q4151" s="1790"/>
      <c r="R4151" s="1790"/>
      <c r="S4151" s="1791"/>
      <c r="T4151" s="1827" t="s">
        <v>2850</v>
      </c>
      <c r="U4151" s="1790"/>
      <c r="V4151" s="1790"/>
      <c r="W4151" s="1213"/>
      <c r="X4151" s="1789" t="s">
        <v>2859</v>
      </c>
      <c r="Y4151" s="1790"/>
      <c r="Z4151" s="1790"/>
      <c r="AA4151" s="1790"/>
      <c r="AB4151" s="1790"/>
      <c r="AC4151" s="1790"/>
      <c r="AD4151" s="1791"/>
      <c r="AE4151" s="1810" t="s">
        <v>2853</v>
      </c>
      <c r="AF4151" s="1828"/>
      <c r="AG4151" s="1828"/>
      <c r="AH4151" s="1213"/>
    </row>
    <row r="4152" spans="1:34" ht="16.7" customHeight="1">
      <c r="A4152" s="1223"/>
      <c r="B4152" s="1224" t="s">
        <v>1011</v>
      </c>
      <c r="C4152" s="1875" t="s">
        <v>1012</v>
      </c>
      <c r="D4152" s="1876"/>
      <c r="E4152" s="1876"/>
      <c r="F4152" s="1876"/>
      <c r="G4152" s="1876"/>
      <c r="H4152" s="1876"/>
      <c r="I4152" s="1876"/>
      <c r="J4152" s="1876"/>
      <c r="K4152" s="1876"/>
      <c r="L4152" s="1876"/>
      <c r="M4152" s="1876"/>
      <c r="N4152" s="1875"/>
      <c r="O4152" s="1885">
        <v>0</v>
      </c>
      <c r="P4152" s="1886"/>
      <c r="Q4152" s="1886"/>
      <c r="R4152" s="1886"/>
      <c r="S4152" s="1887"/>
      <c r="T4152" s="1917">
        <v>0.3</v>
      </c>
      <c r="U4152" s="1886"/>
      <c r="V4152" s="1886"/>
      <c r="W4152" s="1225"/>
      <c r="X4152" s="1880">
        <v>22.593900000000001</v>
      </c>
      <c r="Y4152" s="1881"/>
      <c r="Z4152" s="1881"/>
      <c r="AA4152" s="1881"/>
      <c r="AB4152" s="1881"/>
      <c r="AC4152" s="1881"/>
      <c r="AD4152" s="1882"/>
      <c r="AE4152" s="1865">
        <v>6.7782</v>
      </c>
      <c r="AF4152" s="1847"/>
      <c r="AG4152" s="1847"/>
      <c r="AH4152" s="1225"/>
    </row>
    <row r="4153" spans="1:34" ht="17.45" customHeight="1">
      <c r="A4153" s="1220"/>
      <c r="B4153" s="1209" t="s">
        <v>1019</v>
      </c>
      <c r="C4153" s="1866" t="s">
        <v>1020</v>
      </c>
      <c r="D4153" s="1867"/>
      <c r="E4153" s="1867"/>
      <c r="F4153" s="1867"/>
      <c r="G4153" s="1867"/>
      <c r="H4153" s="1867"/>
      <c r="I4153" s="1867"/>
      <c r="J4153" s="1867"/>
      <c r="K4153" s="1867"/>
      <c r="L4153" s="1867"/>
      <c r="M4153" s="1867"/>
      <c r="N4153" s="1866"/>
      <c r="O4153" s="1893">
        <v>0</v>
      </c>
      <c r="P4153" s="1894"/>
      <c r="Q4153" s="1894"/>
      <c r="R4153" s="1894"/>
      <c r="S4153" s="1895"/>
      <c r="T4153" s="1918">
        <v>0.3</v>
      </c>
      <c r="U4153" s="1894"/>
      <c r="V4153" s="1894"/>
      <c r="W4153" s="1222"/>
      <c r="X4153" s="1871">
        <v>32.186100000000003</v>
      </c>
      <c r="Y4153" s="1872"/>
      <c r="Z4153" s="1872"/>
      <c r="AA4153" s="1872"/>
      <c r="AB4153" s="1872"/>
      <c r="AC4153" s="1872"/>
      <c r="AD4153" s="1873"/>
      <c r="AE4153" s="1874">
        <v>9.6557999999999993</v>
      </c>
      <c r="AF4153" s="1843"/>
      <c r="AG4153" s="1843"/>
      <c r="AH4153" s="1222"/>
    </row>
    <row r="4154" spans="1:34" ht="16.7" customHeight="1">
      <c r="A4154" s="1792"/>
      <c r="B4154" s="1778"/>
      <c r="C4154" s="1778"/>
      <c r="D4154" s="1778"/>
      <c r="E4154" s="1778"/>
      <c r="F4154" s="1778"/>
      <c r="G4154" s="1778"/>
      <c r="H4154" s="1778"/>
      <c r="I4154" s="1846" t="s">
        <v>2860</v>
      </c>
      <c r="J4154" s="1846"/>
      <c r="K4154" s="1846"/>
      <c r="L4154" s="1846"/>
      <c r="M4154" s="1846"/>
      <c r="N4154" s="1846"/>
      <c r="O4154" s="1846"/>
      <c r="P4154" s="1846"/>
      <c r="Q4154" s="1846"/>
      <c r="R4154" s="1846"/>
      <c r="S4154" s="1846"/>
      <c r="T4154" s="1846"/>
      <c r="U4154" s="1846"/>
      <c r="V4154" s="1846"/>
      <c r="W4154" s="1846"/>
      <c r="X4154" s="1846"/>
      <c r="Y4154" s="1846"/>
      <c r="Z4154" s="1793"/>
      <c r="AA4154" s="1847">
        <v>16.434000000000001</v>
      </c>
      <c r="AB4154" s="1847"/>
      <c r="AC4154" s="1847"/>
      <c r="AD4154" s="1847"/>
      <c r="AE4154" s="1847"/>
      <c r="AF4154" s="1847"/>
      <c r="AG4154" s="1847"/>
      <c r="AH4154" s="1814"/>
    </row>
    <row r="4155" spans="1:34" ht="17.45" customHeight="1">
      <c r="A4155" s="1844"/>
      <c r="B4155" s="1309"/>
      <c r="C4155" s="1309"/>
      <c r="D4155" s="1309"/>
      <c r="E4155" s="1309"/>
      <c r="F4155" s="1309"/>
      <c r="G4155" s="1309"/>
      <c r="H4155" s="1309"/>
      <c r="I4155" s="1840" t="s">
        <v>2861</v>
      </c>
      <c r="J4155" s="1840"/>
      <c r="K4155" s="1840"/>
      <c r="L4155" s="1840"/>
      <c r="M4155" s="1840"/>
      <c r="N4155" s="1840"/>
      <c r="O4155" s="1840"/>
      <c r="P4155" s="1840"/>
      <c r="Q4155" s="1840"/>
      <c r="R4155" s="1840"/>
      <c r="S4155" s="1840"/>
      <c r="T4155" s="1840"/>
      <c r="U4155" s="1840"/>
      <c r="V4155" s="1840"/>
      <c r="W4155" s="1840"/>
      <c r="X4155" s="1840"/>
      <c r="Y4155" s="1840"/>
      <c r="Z4155" s="1309"/>
      <c r="AA4155" s="1841">
        <v>16.434000000000001</v>
      </c>
      <c r="AB4155" s="1841"/>
      <c r="AC4155" s="1841"/>
      <c r="AD4155" s="1841"/>
      <c r="AE4155" s="1841"/>
      <c r="AF4155" s="1841"/>
      <c r="AG4155" s="1841"/>
      <c r="AH4155" s="1782"/>
    </row>
    <row r="4156" spans="1:34" ht="17.45" customHeight="1">
      <c r="A4156" s="1844"/>
      <c r="B4156" s="1309"/>
      <c r="C4156" s="1309"/>
      <c r="D4156" s="1309"/>
      <c r="E4156" s="1309"/>
      <c r="F4156" s="1309"/>
      <c r="G4156" s="1309"/>
      <c r="H4156" s="1309"/>
      <c r="I4156" s="1840" t="s">
        <v>2862</v>
      </c>
      <c r="J4156" s="1840"/>
      <c r="K4156" s="1840"/>
      <c r="L4156" s="1840"/>
      <c r="M4156" s="1840"/>
      <c r="N4156" s="1840"/>
      <c r="O4156" s="1840"/>
      <c r="P4156" s="1840"/>
      <c r="Q4156" s="1840"/>
      <c r="R4156" s="1840"/>
      <c r="S4156" s="1840"/>
      <c r="T4156" s="1840"/>
      <c r="U4156" s="1840"/>
      <c r="V4156" s="1840"/>
      <c r="W4156" s="1840"/>
      <c r="X4156" s="1840"/>
      <c r="Y4156" s="1840"/>
      <c r="Z4156" s="1309"/>
      <c r="AA4156" s="1841">
        <v>16.434000000000001</v>
      </c>
      <c r="AB4156" s="1841"/>
      <c r="AC4156" s="1841"/>
      <c r="AD4156" s="1841"/>
      <c r="AE4156" s="1841"/>
      <c r="AF4156" s="1841"/>
      <c r="AG4156" s="1841"/>
      <c r="AH4156" s="1782"/>
    </row>
    <row r="4157" spans="1:34" ht="16.7" customHeight="1">
      <c r="A4157" s="1844"/>
      <c r="B4157" s="1309"/>
      <c r="C4157" s="1309"/>
      <c r="D4157" s="1309"/>
      <c r="E4157" s="1309"/>
      <c r="F4157" s="1309"/>
      <c r="G4157" s="1309"/>
      <c r="H4157" s="1309"/>
      <c r="I4157" s="1840" t="s">
        <v>2863</v>
      </c>
      <c r="J4157" s="1840"/>
      <c r="K4157" s="1840"/>
      <c r="L4157" s="1840"/>
      <c r="M4157" s="1840"/>
      <c r="N4157" s="1840"/>
      <c r="O4157" s="1840"/>
      <c r="P4157" s="1840"/>
      <c r="Q4157" s="1840"/>
      <c r="R4157" s="1840"/>
      <c r="S4157" s="1840"/>
      <c r="T4157" s="1840"/>
      <c r="U4157" s="1840"/>
      <c r="V4157" s="1840"/>
      <c r="W4157" s="1840"/>
      <c r="X4157" s="1840"/>
      <c r="Y4157" s="1840"/>
      <c r="Z4157" s="1309"/>
      <c r="AA4157" s="1841">
        <v>0</v>
      </c>
      <c r="AB4157" s="1841"/>
      <c r="AC4157" s="1841"/>
      <c r="AD4157" s="1841"/>
      <c r="AE4157" s="1841"/>
      <c r="AF4157" s="1841"/>
      <c r="AG4157" s="1841"/>
      <c r="AH4157" s="1782"/>
    </row>
    <row r="4158" spans="1:34" ht="17.45" customHeight="1">
      <c r="A4158" s="1845"/>
      <c r="B4158" s="1799"/>
      <c r="C4158" s="1799"/>
      <c r="D4158" s="1799"/>
      <c r="E4158" s="1799"/>
      <c r="F4158" s="1799"/>
      <c r="G4158" s="1799"/>
      <c r="H4158" s="1799"/>
      <c r="I4158" s="1842" t="s">
        <v>2864</v>
      </c>
      <c r="J4158" s="1842"/>
      <c r="K4158" s="1842"/>
      <c r="L4158" s="1842"/>
      <c r="M4158" s="1842"/>
      <c r="N4158" s="1842"/>
      <c r="O4158" s="1842"/>
      <c r="P4158" s="1842"/>
      <c r="Q4158" s="1842"/>
      <c r="R4158" s="1842"/>
      <c r="S4158" s="1842"/>
      <c r="T4158" s="1842"/>
      <c r="U4158" s="1842"/>
      <c r="V4158" s="1842"/>
      <c r="W4158" s="1842"/>
      <c r="X4158" s="1842"/>
      <c r="Y4158" s="1842"/>
      <c r="Z4158" s="1799"/>
      <c r="AA4158" s="1843">
        <v>0</v>
      </c>
      <c r="AB4158" s="1843"/>
      <c r="AC4158" s="1843"/>
      <c r="AD4158" s="1843"/>
      <c r="AE4158" s="1843"/>
      <c r="AF4158" s="1843"/>
      <c r="AG4158" s="1843"/>
      <c r="AH4158" s="1800"/>
    </row>
    <row r="4159" spans="1:34" ht="17.45" customHeight="1">
      <c r="A4159" s="1801" t="s">
        <v>2865</v>
      </c>
      <c r="B4159" s="1825"/>
      <c r="C4159" s="1825"/>
      <c r="D4159" s="1825"/>
      <c r="E4159" s="1825"/>
      <c r="F4159" s="1825"/>
      <c r="G4159" s="1825"/>
      <c r="H4159" s="1825"/>
      <c r="I4159" s="1825"/>
      <c r="J4159" s="1825"/>
      <c r="K4159" s="1825"/>
      <c r="L4159" s="1825"/>
      <c r="M4159" s="1825"/>
      <c r="N4159" s="1826"/>
      <c r="O4159" s="1789" t="s">
        <v>2850</v>
      </c>
      <c r="P4159" s="1790"/>
      <c r="Q4159" s="1790"/>
      <c r="R4159" s="1790"/>
      <c r="S4159" s="1791"/>
      <c r="T4159" s="1827" t="s">
        <v>754</v>
      </c>
      <c r="U4159" s="1790"/>
      <c r="V4159" s="1790"/>
      <c r="W4159" s="1213"/>
      <c r="X4159" s="1789" t="s">
        <v>2866</v>
      </c>
      <c r="Y4159" s="1790"/>
      <c r="Z4159" s="1790"/>
      <c r="AA4159" s="1790"/>
      <c r="AB4159" s="1790"/>
      <c r="AC4159" s="1790"/>
      <c r="AD4159" s="1791"/>
      <c r="AE4159" s="1810" t="s">
        <v>2867</v>
      </c>
      <c r="AF4159" s="1828"/>
      <c r="AG4159" s="1828"/>
      <c r="AH4159" s="1213"/>
    </row>
    <row r="4160" spans="1:34" ht="16.7" customHeight="1">
      <c r="A4160" s="1215"/>
      <c r="B4160" s="1216" t="s">
        <v>1314</v>
      </c>
      <c r="C4160" s="1829" t="s">
        <v>3424</v>
      </c>
      <c r="D4160" s="1830"/>
      <c r="E4160" s="1830"/>
      <c r="F4160" s="1830"/>
      <c r="G4160" s="1830"/>
      <c r="H4160" s="1830"/>
      <c r="I4160" s="1830"/>
      <c r="J4160" s="1830"/>
      <c r="K4160" s="1830"/>
      <c r="L4160" s="1830"/>
      <c r="M4160" s="1830"/>
      <c r="N4160" s="1829"/>
      <c r="O4160" s="1831">
        <v>1</v>
      </c>
      <c r="P4160" s="1832"/>
      <c r="Q4160" s="1832"/>
      <c r="R4160" s="1832"/>
      <c r="S4160" s="1833"/>
      <c r="T4160" s="1834" t="s">
        <v>495</v>
      </c>
      <c r="U4160" s="1835"/>
      <c r="V4160" s="1835"/>
      <c r="W4160" s="1217"/>
      <c r="X4160" s="1836">
        <v>163.61000000000001</v>
      </c>
      <c r="Y4160" s="1837"/>
      <c r="Z4160" s="1837"/>
      <c r="AA4160" s="1837"/>
      <c r="AB4160" s="1837"/>
      <c r="AC4160" s="1837"/>
      <c r="AD4160" s="1838"/>
      <c r="AE4160" s="1839">
        <v>163.61000000000001</v>
      </c>
      <c r="AF4160" s="1795"/>
      <c r="AG4160" s="1795"/>
      <c r="AH4160" s="1217"/>
    </row>
    <row r="4161" spans="1:34" ht="17.45" customHeight="1">
      <c r="A4161" s="1792"/>
      <c r="B4161" s="1793"/>
      <c r="C4161" s="1793"/>
      <c r="D4161" s="1793"/>
      <c r="E4161" s="1793"/>
      <c r="F4161" s="1793"/>
      <c r="G4161" s="1793"/>
      <c r="H4161" s="1793"/>
      <c r="I4161" s="1794" t="s">
        <v>2869</v>
      </c>
      <c r="J4161" s="1794"/>
      <c r="K4161" s="1794"/>
      <c r="L4161" s="1794"/>
      <c r="M4161" s="1794"/>
      <c r="N4161" s="1794"/>
      <c r="O4161" s="1794"/>
      <c r="P4161" s="1794"/>
      <c r="Q4161" s="1794"/>
      <c r="R4161" s="1794"/>
      <c r="S4161" s="1794"/>
      <c r="T4161" s="1794"/>
      <c r="U4161" s="1794"/>
      <c r="V4161" s="1794"/>
      <c r="W4161" s="1794"/>
      <c r="X4161" s="1794"/>
      <c r="Y4161" s="1794"/>
      <c r="Z4161" s="1214"/>
      <c r="AA4161" s="1795">
        <v>163.61000000000001</v>
      </c>
      <c r="AB4161" s="1795"/>
      <c r="AC4161" s="1795"/>
      <c r="AD4161" s="1795"/>
      <c r="AE4161" s="1795"/>
      <c r="AF4161" s="1795"/>
      <c r="AG4161" s="1795"/>
      <c r="AH4161" s="1213"/>
    </row>
    <row r="4162" spans="1:34" ht="16.7" customHeight="1">
      <c r="A4162" s="1801" t="s">
        <v>2870</v>
      </c>
      <c r="B4162" s="1825"/>
      <c r="C4162" s="1825"/>
      <c r="D4162" s="1825"/>
      <c r="E4162" s="1825"/>
      <c r="F4162" s="1825"/>
      <c r="G4162" s="1825"/>
      <c r="H4162" s="1825"/>
      <c r="I4162" s="1825"/>
      <c r="J4162" s="1825"/>
      <c r="K4162" s="1825"/>
      <c r="L4162" s="1825"/>
      <c r="M4162" s="1825"/>
      <c r="N4162" s="1826"/>
      <c r="O4162" s="1789" t="s">
        <v>2850</v>
      </c>
      <c r="P4162" s="1790"/>
      <c r="Q4162" s="1790"/>
      <c r="R4162" s="1790"/>
      <c r="S4162" s="1791"/>
      <c r="T4162" s="1827" t="s">
        <v>754</v>
      </c>
      <c r="U4162" s="1790"/>
      <c r="V4162" s="1790"/>
      <c r="W4162" s="1213"/>
      <c r="X4162" s="1789" t="s">
        <v>2866</v>
      </c>
      <c r="Y4162" s="1790"/>
      <c r="Z4162" s="1790"/>
      <c r="AA4162" s="1790"/>
      <c r="AB4162" s="1790"/>
      <c r="AC4162" s="1790"/>
      <c r="AD4162" s="1791"/>
      <c r="AE4162" s="1810" t="s">
        <v>2867</v>
      </c>
      <c r="AF4162" s="1828"/>
      <c r="AG4162" s="1828"/>
      <c r="AH4162" s="1213"/>
    </row>
    <row r="4163" spans="1:34" ht="17.45" customHeight="1">
      <c r="A4163" s="1792"/>
      <c r="B4163" s="1793"/>
      <c r="C4163" s="1793"/>
      <c r="D4163" s="1793"/>
      <c r="E4163" s="1793"/>
      <c r="F4163" s="1793"/>
      <c r="G4163" s="1793"/>
      <c r="H4163" s="1793"/>
      <c r="I4163" s="1794" t="s">
        <v>2871</v>
      </c>
      <c r="J4163" s="1794"/>
      <c r="K4163" s="1794"/>
      <c r="L4163" s="1794"/>
      <c r="M4163" s="1794"/>
      <c r="N4163" s="1794"/>
      <c r="O4163" s="1794"/>
      <c r="P4163" s="1794"/>
      <c r="Q4163" s="1794"/>
      <c r="R4163" s="1794"/>
      <c r="S4163" s="1794"/>
      <c r="T4163" s="1794"/>
      <c r="U4163" s="1794"/>
      <c r="V4163" s="1794"/>
      <c r="W4163" s="1794"/>
      <c r="X4163" s="1794"/>
      <c r="Y4163" s="1794"/>
      <c r="Z4163" s="1214"/>
      <c r="AA4163" s="1795">
        <v>0</v>
      </c>
      <c r="AB4163" s="1795"/>
      <c r="AC4163" s="1795"/>
      <c r="AD4163" s="1795"/>
      <c r="AE4163" s="1795"/>
      <c r="AF4163" s="1795"/>
      <c r="AG4163" s="1795"/>
      <c r="AH4163" s="1213"/>
    </row>
    <row r="4164" spans="1:34" ht="17.45" customHeight="1">
      <c r="A4164" s="1801" t="s">
        <v>2872</v>
      </c>
      <c r="B4164" s="1825"/>
      <c r="C4164" s="1825"/>
      <c r="D4164" s="1825"/>
      <c r="E4164" s="1825"/>
      <c r="F4164" s="1825"/>
      <c r="G4164" s="1825"/>
      <c r="H4164" s="1825"/>
      <c r="I4164" s="1825"/>
      <c r="J4164" s="1825"/>
      <c r="K4164" s="1825"/>
      <c r="L4164" s="1825"/>
      <c r="M4164" s="1825"/>
      <c r="N4164" s="1826"/>
      <c r="O4164" s="1789" t="s">
        <v>2850</v>
      </c>
      <c r="P4164" s="1790"/>
      <c r="Q4164" s="1790"/>
      <c r="R4164" s="1790"/>
      <c r="S4164" s="1791"/>
      <c r="T4164" s="1827" t="s">
        <v>754</v>
      </c>
      <c r="U4164" s="1790"/>
      <c r="V4164" s="1790"/>
      <c r="W4164" s="1213"/>
      <c r="X4164" s="1789" t="s">
        <v>2866</v>
      </c>
      <c r="Y4164" s="1790"/>
      <c r="Z4164" s="1790"/>
      <c r="AA4164" s="1790"/>
      <c r="AB4164" s="1790"/>
      <c r="AC4164" s="1790"/>
      <c r="AD4164" s="1791"/>
      <c r="AE4164" s="1810" t="s">
        <v>2867</v>
      </c>
      <c r="AF4164" s="1828"/>
      <c r="AG4164" s="1828"/>
      <c r="AH4164" s="1213"/>
    </row>
    <row r="4165" spans="1:34" ht="16.7" customHeight="1">
      <c r="A4165" s="1792"/>
      <c r="B4165" s="1793"/>
      <c r="C4165" s="1793"/>
      <c r="D4165" s="1793"/>
      <c r="E4165" s="1793"/>
      <c r="F4165" s="1793"/>
      <c r="G4165" s="1793"/>
      <c r="H4165" s="1793"/>
      <c r="I4165" s="1793"/>
      <c r="J4165" s="1793"/>
      <c r="K4165" s="1794" t="s">
        <v>2873</v>
      </c>
      <c r="L4165" s="1794"/>
      <c r="M4165" s="1794"/>
      <c r="N4165" s="1794"/>
      <c r="O4165" s="1794"/>
      <c r="P4165" s="1794"/>
      <c r="Q4165" s="1794"/>
      <c r="R4165" s="1794"/>
      <c r="S4165" s="1794"/>
      <c r="T4165" s="1794"/>
      <c r="U4165" s="1794"/>
      <c r="V4165" s="1794"/>
      <c r="W4165" s="1794"/>
      <c r="X4165" s="1794"/>
      <c r="Y4165" s="1794"/>
      <c r="Z4165" s="1794"/>
      <c r="AA4165" s="1794"/>
      <c r="AB4165" s="1214"/>
      <c r="AC4165" s="1795">
        <v>0</v>
      </c>
      <c r="AD4165" s="1795"/>
      <c r="AE4165" s="1795"/>
      <c r="AF4165" s="1795"/>
      <c r="AG4165" s="1795"/>
      <c r="AH4165" s="1213"/>
    </row>
    <row r="4166" spans="1:34" ht="17.45" customHeight="1">
      <c r="A4166" s="1801" t="s">
        <v>2874</v>
      </c>
      <c r="B4166" s="1825"/>
      <c r="C4166" s="1825"/>
      <c r="D4166" s="1825"/>
      <c r="E4166" s="1825"/>
      <c r="F4166" s="1825"/>
      <c r="G4166" s="1825"/>
      <c r="H4166" s="1825"/>
      <c r="I4166" s="1825"/>
      <c r="J4166" s="1826"/>
      <c r="K4166" s="1789" t="s">
        <v>2850</v>
      </c>
      <c r="L4166" s="1791"/>
      <c r="M4166" s="1855" t="s">
        <v>2875</v>
      </c>
      <c r="N4166" s="1856"/>
      <c r="O4166" s="1857"/>
      <c r="P4166" s="1855" t="s">
        <v>2876</v>
      </c>
      <c r="Q4166" s="1856"/>
      <c r="R4166" s="1857"/>
      <c r="S4166" s="1855" t="s">
        <v>2877</v>
      </c>
      <c r="T4166" s="1857"/>
      <c r="U4166" s="1789" t="s">
        <v>2878</v>
      </c>
      <c r="V4166" s="1790"/>
      <c r="W4166" s="1791"/>
      <c r="X4166" s="1789" t="s">
        <v>2879</v>
      </c>
      <c r="Y4166" s="1790"/>
      <c r="Z4166" s="1790"/>
      <c r="AA4166" s="1790"/>
      <c r="AB4166" s="1791"/>
      <c r="AC4166" s="1789" t="s">
        <v>2880</v>
      </c>
      <c r="AD4166" s="1791"/>
      <c r="AE4166" s="1810" t="s">
        <v>2867</v>
      </c>
      <c r="AF4166" s="1828"/>
      <c r="AG4166" s="1828"/>
      <c r="AH4166" s="1213"/>
    </row>
    <row r="4167" spans="1:34" ht="17.45" customHeight="1">
      <c r="A4167" s="1853"/>
      <c r="B4167" s="1778"/>
      <c r="C4167" s="1778"/>
      <c r="D4167" s="1778"/>
      <c r="E4167" s="1778"/>
      <c r="F4167" s="1778"/>
      <c r="G4167" s="1778"/>
      <c r="H4167" s="1778"/>
      <c r="I4167" s="1846" t="s">
        <v>2881</v>
      </c>
      <c r="J4167" s="1846"/>
      <c r="K4167" s="1846"/>
      <c r="L4167" s="1846"/>
      <c r="M4167" s="1846"/>
      <c r="N4167" s="1846"/>
      <c r="O4167" s="1846"/>
      <c r="P4167" s="1846"/>
      <c r="Q4167" s="1846"/>
      <c r="R4167" s="1846"/>
      <c r="S4167" s="1846"/>
      <c r="T4167" s="1846"/>
      <c r="U4167" s="1846"/>
      <c r="V4167" s="1846"/>
      <c r="W4167" s="1846"/>
      <c r="X4167" s="1846"/>
      <c r="Y4167" s="1846"/>
      <c r="Z4167" s="1203"/>
      <c r="AA4167" s="1847">
        <v>0</v>
      </c>
      <c r="AB4167" s="1847"/>
      <c r="AC4167" s="1847"/>
      <c r="AD4167" s="1847"/>
      <c r="AE4167" s="1847"/>
      <c r="AF4167" s="1847"/>
      <c r="AG4167" s="1847"/>
      <c r="AH4167" s="1204"/>
    </row>
    <row r="4168" spans="1:34" ht="5.0999999999999996" customHeight="1">
      <c r="A4168" s="1854"/>
      <c r="B4168" s="1309"/>
      <c r="C4168" s="1309"/>
      <c r="D4168" s="1309"/>
      <c r="E4168" s="1309"/>
      <c r="F4168" s="1309"/>
      <c r="G4168" s="1309"/>
      <c r="H4168" s="1309"/>
      <c r="I4168" s="1309"/>
      <c r="J4168" s="1309"/>
      <c r="K4168" s="1309"/>
      <c r="L4168" s="1309"/>
      <c r="M4168" s="1309"/>
      <c r="N4168" s="1309"/>
      <c r="O4168" s="1309"/>
      <c r="P4168" s="1309"/>
      <c r="Q4168" s="1309"/>
      <c r="R4168" s="1309"/>
      <c r="S4168" s="1309"/>
      <c r="T4168" s="1309"/>
      <c r="U4168" s="1309"/>
      <c r="V4168" s="1309"/>
      <c r="W4168" s="1309"/>
      <c r="X4168" s="1309"/>
      <c r="Y4168" s="1309"/>
      <c r="Z4168" s="1309"/>
      <c r="AA4168" s="1309"/>
      <c r="AB4168" s="1309"/>
      <c r="AC4168" s="1309"/>
      <c r="AD4168" s="1309"/>
      <c r="AE4168" s="1309"/>
      <c r="AF4168" s="1309"/>
      <c r="AG4168" s="1309"/>
      <c r="AH4168" s="1782"/>
    </row>
    <row r="4169" spans="1:34" ht="17.45" customHeight="1">
      <c r="A4169" s="1845"/>
      <c r="B4169" s="1799"/>
      <c r="C4169" s="1799"/>
      <c r="D4169" s="1799"/>
      <c r="E4169" s="1799"/>
      <c r="F4169" s="1799"/>
      <c r="G4169" s="1799"/>
      <c r="H4169" s="1799"/>
      <c r="I4169" s="1842" t="s">
        <v>2882</v>
      </c>
      <c r="J4169" s="1842"/>
      <c r="K4169" s="1842"/>
      <c r="L4169" s="1842"/>
      <c r="M4169" s="1842"/>
      <c r="N4169" s="1842"/>
      <c r="O4169" s="1842"/>
      <c r="P4169" s="1842"/>
      <c r="Q4169" s="1842"/>
      <c r="R4169" s="1842"/>
      <c r="S4169" s="1842"/>
      <c r="T4169" s="1842"/>
      <c r="U4169" s="1842"/>
      <c r="V4169" s="1842"/>
      <c r="W4169" s="1842"/>
      <c r="X4169" s="1842"/>
      <c r="Y4169" s="1842"/>
      <c r="Z4169" s="1212"/>
      <c r="AA4169" s="1848">
        <v>180.04</v>
      </c>
      <c r="AB4169" s="1848"/>
      <c r="AC4169" s="1848"/>
      <c r="AD4169" s="1848"/>
      <c r="AE4169" s="1848"/>
      <c r="AF4169" s="1848"/>
      <c r="AG4169" s="1848"/>
      <c r="AH4169" s="1208"/>
    </row>
    <row r="4170" spans="1:34" ht="45.75" customHeight="1">
      <c r="A4170" s="1849" t="s">
        <v>2883</v>
      </c>
      <c r="B4170" s="1850"/>
      <c r="C4170" s="1850"/>
      <c r="D4170" s="1850"/>
      <c r="E4170" s="1851" t="s">
        <v>3425</v>
      </c>
      <c r="F4170" s="1852"/>
      <c r="G4170" s="1852"/>
      <c r="H4170" s="1852"/>
      <c r="I4170" s="1852"/>
      <c r="J4170" s="1852"/>
      <c r="K4170" s="1852"/>
      <c r="L4170" s="1852"/>
      <c r="M4170" s="1852"/>
      <c r="N4170" s="1852"/>
      <c r="O4170" s="1852"/>
      <c r="P4170" s="1852"/>
      <c r="Q4170" s="1852"/>
      <c r="R4170" s="1852"/>
      <c r="S4170" s="1852"/>
      <c r="T4170" s="1852"/>
      <c r="U4170" s="1852"/>
      <c r="V4170" s="1852"/>
      <c r="W4170" s="1852"/>
      <c r="X4170" s="1852"/>
      <c r="Y4170" s="1852"/>
      <c r="Z4170" s="1852"/>
      <c r="AA4170" s="1852"/>
      <c r="AB4170" s="1852"/>
      <c r="AC4170" s="1852"/>
      <c r="AD4170" s="1852"/>
      <c r="AE4170" s="1852"/>
      <c r="AF4170" s="1852"/>
      <c r="AG4170" s="1852"/>
      <c r="AH4170" s="1851"/>
    </row>
    <row r="4171" spans="1:34" ht="125.1" customHeight="1">
      <c r="A4171" s="1218"/>
      <c r="AH4171" s="1219"/>
    </row>
    <row r="4172" spans="1:34" ht="124.35" customHeight="1">
      <c r="A4172" s="1220"/>
      <c r="B4172" s="1221"/>
      <c r="C4172" s="1221"/>
      <c r="D4172" s="1221"/>
      <c r="E4172" s="1221"/>
      <c r="F4172" s="1221"/>
      <c r="G4172" s="1221"/>
      <c r="H4172" s="1221"/>
      <c r="I4172" s="1221"/>
      <c r="J4172" s="1221"/>
      <c r="K4172" s="1221"/>
      <c r="L4172" s="1221"/>
      <c r="M4172" s="1221"/>
      <c r="N4172" s="1221"/>
      <c r="O4172" s="1221"/>
      <c r="P4172" s="1221"/>
      <c r="Q4172" s="1221"/>
      <c r="R4172" s="1221"/>
      <c r="S4172" s="1221"/>
      <c r="T4172" s="1221"/>
      <c r="U4172" s="1221"/>
      <c r="V4172" s="1221"/>
      <c r="W4172" s="1221"/>
      <c r="X4172" s="1221"/>
      <c r="Y4172" s="1221"/>
      <c r="Z4172" s="1221"/>
      <c r="AA4172" s="1221"/>
      <c r="AB4172" s="1221"/>
      <c r="AC4172" s="1221"/>
      <c r="AD4172" s="1221"/>
      <c r="AE4172" s="1221"/>
      <c r="AF4172" s="1221"/>
      <c r="AG4172" s="1221"/>
      <c r="AH4172" s="1222"/>
    </row>
    <row r="4173" spans="1:34" ht="5.0999999999999996" customHeight="1">
      <c r="A4173" s="1777"/>
      <c r="B4173" s="1778"/>
      <c r="C4173" s="1778"/>
      <c r="D4173" s="1778"/>
      <c r="E4173" s="1778"/>
      <c r="F4173" s="1778"/>
      <c r="G4173" s="1778"/>
      <c r="H4173" s="1778"/>
      <c r="I4173" s="1778"/>
      <c r="J4173" s="1778"/>
      <c r="K4173" s="1778"/>
      <c r="L4173" s="1778"/>
      <c r="M4173" s="1778"/>
      <c r="N4173" s="1778"/>
      <c r="O4173" s="1778"/>
      <c r="P4173" s="1778"/>
      <c r="Q4173" s="1778"/>
      <c r="R4173" s="1778"/>
      <c r="S4173" s="1778"/>
      <c r="T4173" s="1778"/>
      <c r="U4173" s="1778"/>
      <c r="V4173" s="1778"/>
      <c r="W4173" s="1778"/>
      <c r="X4173" s="1778"/>
      <c r="Y4173" s="1778"/>
      <c r="Z4173" s="1778"/>
      <c r="AA4173" s="1778"/>
      <c r="AB4173" s="1778"/>
      <c r="AC4173" s="1778"/>
      <c r="AD4173" s="1778"/>
      <c r="AE4173" s="1778"/>
      <c r="AF4173" s="1778"/>
      <c r="AG4173" s="1778"/>
      <c r="AH4173" s="1779"/>
    </row>
    <row r="4174" spans="1:34" ht="11.65" customHeight="1">
      <c r="A4174" s="1780" t="s">
        <v>2834</v>
      </c>
      <c r="B4174" s="1310"/>
      <c r="C4174" s="1310"/>
      <c r="D4174" s="1310"/>
      <c r="E4174" s="1310"/>
      <c r="F4174" s="1310"/>
      <c r="G4174" s="1310"/>
      <c r="H4174" s="1310"/>
      <c r="I4174" s="1310"/>
      <c r="J4174" s="1310"/>
      <c r="K4174" s="1310"/>
      <c r="L4174" s="1310"/>
      <c r="M4174" s="1310"/>
      <c r="N4174" s="1310"/>
      <c r="O4174" s="1310"/>
      <c r="P4174" s="1310"/>
      <c r="Q4174" s="1310"/>
      <c r="R4174" s="1310"/>
      <c r="S4174" s="1310"/>
      <c r="T4174" s="1310"/>
      <c r="U4174" s="1310"/>
      <c r="V4174" s="1310"/>
      <c r="W4174" s="1310"/>
      <c r="X4174" s="1310"/>
      <c r="Y4174" s="1310"/>
      <c r="Z4174" s="1310"/>
      <c r="AA4174" s="1310"/>
      <c r="AB4174" s="1310"/>
      <c r="AC4174" s="1310"/>
      <c r="AD4174" s="1309"/>
      <c r="AE4174" s="1309"/>
      <c r="AF4174" s="1781" t="s">
        <v>3426</v>
      </c>
      <c r="AG4174" s="1781"/>
      <c r="AH4174" s="1782"/>
    </row>
    <row r="4175" spans="1:34" ht="5.85" customHeight="1">
      <c r="A4175" s="1780"/>
      <c r="B4175" s="1310"/>
      <c r="C4175" s="1310"/>
      <c r="D4175" s="1310"/>
      <c r="E4175" s="1310"/>
      <c r="F4175" s="1310"/>
      <c r="G4175" s="1310"/>
      <c r="H4175" s="1310"/>
      <c r="I4175" s="1310"/>
      <c r="J4175" s="1310"/>
      <c r="K4175" s="1310"/>
      <c r="L4175" s="1310"/>
      <c r="M4175" s="1310"/>
      <c r="N4175" s="1310"/>
      <c r="O4175" s="1310"/>
      <c r="P4175" s="1310"/>
      <c r="Q4175" s="1310"/>
      <c r="R4175" s="1310"/>
      <c r="S4175" s="1310"/>
      <c r="T4175" s="1310"/>
      <c r="U4175" s="1310"/>
      <c r="V4175" s="1310"/>
      <c r="W4175" s="1310"/>
      <c r="X4175" s="1310"/>
      <c r="Y4175" s="1310"/>
      <c r="Z4175" s="1310"/>
      <c r="AA4175" s="1310"/>
      <c r="AB4175" s="1310"/>
      <c r="AC4175" s="1310"/>
      <c r="AD4175" s="1311"/>
      <c r="AE4175" s="1311"/>
      <c r="AF4175" s="1311"/>
      <c r="AG4175" s="1311"/>
      <c r="AH4175" s="1782"/>
    </row>
    <row r="4176" spans="1:34" ht="11.65" customHeight="1">
      <c r="A4176" s="1783" t="s">
        <v>2836</v>
      </c>
      <c r="B4176" s="1784"/>
      <c r="C4176" s="1784"/>
      <c r="D4176" s="1784"/>
      <c r="E4176" s="1784"/>
      <c r="F4176" s="1784"/>
      <c r="G4176" s="1784"/>
      <c r="H4176" s="1784"/>
      <c r="I4176" s="1784"/>
      <c r="J4176" s="1784"/>
      <c r="K4176" s="1784"/>
      <c r="L4176" s="1784"/>
      <c r="M4176" s="1784"/>
      <c r="N4176" s="1784"/>
      <c r="O4176" s="1784"/>
      <c r="P4176" s="1784"/>
      <c r="Q4176" s="1784"/>
      <c r="R4176" s="1784"/>
      <c r="S4176" s="1784"/>
      <c r="T4176" s="1784"/>
      <c r="U4176" s="1784"/>
      <c r="V4176" s="1784"/>
      <c r="W4176" s="1784"/>
      <c r="X4176" s="1784"/>
      <c r="Y4176" s="1784"/>
      <c r="Z4176" s="1784"/>
      <c r="AA4176" s="1784"/>
      <c r="AB4176" s="1784"/>
      <c r="AC4176" s="1784"/>
      <c r="AD4176" s="1311"/>
      <c r="AE4176" s="1311"/>
      <c r="AF4176" s="1311"/>
      <c r="AG4176" s="1311"/>
      <c r="AH4176" s="1782"/>
    </row>
    <row r="4177" spans="1:34" ht="22.5" customHeight="1">
      <c r="A4177" s="1785" t="s">
        <v>2837</v>
      </c>
      <c r="B4177" s="1786"/>
      <c r="C4177" s="1786"/>
      <c r="D4177" s="1786"/>
      <c r="E4177" s="1786"/>
      <c r="F4177" s="1786"/>
      <c r="G4177" s="1786"/>
      <c r="H4177" s="1786"/>
      <c r="I4177" s="1786"/>
      <c r="J4177" s="1786"/>
      <c r="K4177" s="1786"/>
      <c r="L4177" s="1786"/>
      <c r="M4177" s="1786"/>
      <c r="N4177" s="1786"/>
      <c r="O4177" s="1786"/>
      <c r="P4177" s="1786"/>
      <c r="Q4177" s="1786"/>
      <c r="R4177" s="1786"/>
      <c r="S4177" s="1786"/>
      <c r="T4177" s="1786"/>
      <c r="U4177" s="1786"/>
      <c r="V4177" s="1786"/>
      <c r="W4177" s="1786"/>
      <c r="X4177" s="1786"/>
      <c r="Y4177" s="1786"/>
      <c r="Z4177" s="1786"/>
      <c r="AA4177" s="1786"/>
      <c r="AB4177" s="1786"/>
      <c r="AC4177" s="1786"/>
      <c r="AD4177" s="1311"/>
      <c r="AE4177" s="1311"/>
      <c r="AF4177" s="1311"/>
      <c r="AG4177" s="1311"/>
      <c r="AH4177" s="1782"/>
    </row>
    <row r="4178" spans="1:34" ht="5.85" customHeight="1">
      <c r="A4178" s="1787" t="s">
        <v>2838</v>
      </c>
      <c r="B4178" s="1788"/>
      <c r="C4178" s="1788"/>
      <c r="D4178" s="1788"/>
      <c r="E4178" s="1788"/>
      <c r="F4178" s="1788"/>
      <c r="G4178" s="1788"/>
      <c r="H4178" s="1788"/>
      <c r="I4178" s="1788"/>
      <c r="J4178" s="1788"/>
      <c r="K4178" s="1788"/>
      <c r="L4178" s="1788"/>
      <c r="M4178" s="1788"/>
      <c r="N4178" s="1788"/>
      <c r="O4178" s="1788"/>
      <c r="P4178" s="1788"/>
      <c r="Q4178" s="1788"/>
      <c r="R4178" s="1788"/>
      <c r="S4178" s="1788"/>
      <c r="T4178" s="1788"/>
      <c r="U4178" s="1788"/>
      <c r="V4178" s="1788"/>
      <c r="W4178" s="1788"/>
      <c r="X4178" s="1788"/>
      <c r="Y4178" s="1788"/>
      <c r="Z4178" s="1788"/>
      <c r="AA4178" s="1788"/>
      <c r="AB4178" s="1788"/>
      <c r="AC4178" s="1788"/>
      <c r="AD4178" s="1311"/>
      <c r="AE4178" s="1311"/>
      <c r="AF4178" s="1311"/>
      <c r="AG4178" s="1311"/>
      <c r="AH4178" s="1782"/>
    </row>
    <row r="4179" spans="1:34" ht="5.85" customHeight="1">
      <c r="A4179" s="1787"/>
      <c r="B4179" s="1788"/>
      <c r="C4179" s="1788"/>
      <c r="D4179" s="1788"/>
      <c r="E4179" s="1788"/>
      <c r="F4179" s="1788"/>
      <c r="G4179" s="1788"/>
      <c r="H4179" s="1788"/>
      <c r="I4179" s="1788"/>
      <c r="J4179" s="1788"/>
      <c r="K4179" s="1788"/>
      <c r="L4179" s="1788"/>
      <c r="M4179" s="1788"/>
      <c r="N4179" s="1788"/>
      <c r="O4179" s="1788"/>
      <c r="P4179" s="1788"/>
      <c r="Q4179" s="1788"/>
      <c r="R4179" s="1788"/>
      <c r="S4179" s="1788"/>
      <c r="T4179" s="1788"/>
      <c r="U4179" s="1788"/>
      <c r="V4179" s="1788"/>
      <c r="W4179" s="1788"/>
      <c r="X4179" s="1788"/>
      <c r="Y4179" s="1788"/>
      <c r="Z4179" s="1788"/>
      <c r="AA4179" s="1788"/>
      <c r="AB4179" s="1788"/>
      <c r="AC4179" s="1788"/>
      <c r="AD4179" s="1782"/>
      <c r="AE4179" s="1309"/>
      <c r="AF4179" s="1309"/>
      <c r="AG4179" s="1309"/>
      <c r="AH4179" s="1782"/>
    </row>
    <row r="4180" spans="1:34" ht="11.65" customHeight="1">
      <c r="A4180" s="1787" t="s">
        <v>2839</v>
      </c>
      <c r="B4180" s="1788"/>
      <c r="C4180" s="1788"/>
      <c r="D4180" s="1788"/>
      <c r="E4180" s="1788"/>
      <c r="F4180" s="1788"/>
      <c r="G4180" s="1788"/>
      <c r="H4180" s="1788"/>
      <c r="I4180" s="1788"/>
      <c r="J4180" s="1788"/>
      <c r="K4180" s="1788"/>
      <c r="L4180" s="1788"/>
      <c r="M4180" s="1788"/>
      <c r="N4180" s="1788"/>
      <c r="O4180" s="1788"/>
      <c r="P4180" s="1788"/>
      <c r="Q4180" s="1788"/>
      <c r="R4180" s="1788"/>
      <c r="S4180" s="1788"/>
      <c r="T4180" s="1788"/>
      <c r="U4180" s="1788"/>
      <c r="V4180" s="1788"/>
      <c r="W4180" s="1788"/>
      <c r="X4180" s="1788"/>
      <c r="Y4180" s="1788"/>
      <c r="Z4180" s="1788"/>
      <c r="AA4180" s="1788"/>
      <c r="AB4180" s="1788"/>
      <c r="AC4180" s="1788"/>
      <c r="AD4180" s="1818" t="s">
        <v>2840</v>
      </c>
      <c r="AE4180" s="1818"/>
      <c r="AF4180" s="1206">
        <v>21.23</v>
      </c>
      <c r="AG4180" s="1207" t="s">
        <v>5</v>
      </c>
      <c r="AH4180" s="1800"/>
    </row>
    <row r="4181" spans="1:34" ht="11.65" customHeight="1">
      <c r="A4181" s="1819" t="s">
        <v>2841</v>
      </c>
      <c r="B4181" s="1820"/>
      <c r="C4181" s="1820"/>
      <c r="D4181" s="1820"/>
      <c r="E4181" s="1820"/>
      <c r="F4181" s="1820"/>
      <c r="G4181" s="1820"/>
      <c r="H4181" s="1820"/>
      <c r="I4181" s="1820"/>
      <c r="J4181" s="1820"/>
      <c r="K4181" s="1820"/>
      <c r="L4181" s="1820"/>
      <c r="M4181" s="1820"/>
      <c r="N4181" s="1820"/>
      <c r="O4181" s="1820"/>
      <c r="P4181" s="1820"/>
      <c r="Q4181" s="1820"/>
      <c r="R4181" s="1820"/>
      <c r="S4181" s="1820"/>
      <c r="T4181" s="1820"/>
      <c r="U4181" s="1820"/>
      <c r="V4181" s="1820"/>
      <c r="W4181" s="1820"/>
      <c r="X4181" s="1820"/>
      <c r="Y4181" s="1820"/>
      <c r="Z4181" s="1820"/>
      <c r="AA4181" s="1820"/>
      <c r="AB4181" s="1820"/>
      <c r="AC4181" s="1820"/>
      <c r="AD4181" s="1821" t="s">
        <v>2842</v>
      </c>
      <c r="AE4181" s="1821"/>
      <c r="AF4181" s="1210">
        <v>15</v>
      </c>
      <c r="AG4181" s="1211" t="s">
        <v>5</v>
      </c>
      <c r="AH4181" s="1800"/>
    </row>
    <row r="4182" spans="1:34" ht="16.7" customHeight="1">
      <c r="A4182" s="1822" t="s">
        <v>2843</v>
      </c>
      <c r="B4182" s="1802"/>
      <c r="C4182" s="1802"/>
      <c r="D4182" s="1203"/>
      <c r="E4182" s="1823" t="s">
        <v>2619</v>
      </c>
      <c r="F4182" s="1823"/>
      <c r="G4182" s="1823"/>
      <c r="H4182" s="1823"/>
      <c r="I4182" s="1823"/>
      <c r="J4182" s="1823"/>
      <c r="K4182" s="1823"/>
      <c r="L4182" s="1823"/>
      <c r="M4182" s="1823"/>
      <c r="N4182" s="1823"/>
      <c r="O4182" s="1823"/>
      <c r="P4182" s="1823"/>
      <c r="Q4182" s="1823"/>
      <c r="R4182" s="1823"/>
      <c r="S4182" s="1823"/>
      <c r="T4182" s="1823"/>
      <c r="U4182" s="1823"/>
      <c r="V4182" s="1823"/>
      <c r="W4182" s="1823"/>
      <c r="X4182" s="1823"/>
      <c r="Y4182" s="1823"/>
      <c r="Z4182" s="1823"/>
      <c r="AA4182" s="1823"/>
      <c r="AB4182" s="1823"/>
      <c r="AC4182" s="1823"/>
      <c r="AD4182" s="1823"/>
      <c r="AE4182" s="1823"/>
      <c r="AF4182" s="1823"/>
      <c r="AG4182" s="1823"/>
      <c r="AH4182" s="1814"/>
    </row>
    <row r="4183" spans="1:34" ht="30.6" customHeight="1">
      <c r="A4183" s="1844"/>
      <c r="B4183" s="1309"/>
      <c r="C4183" s="1309"/>
      <c r="D4183" s="1309"/>
      <c r="E4183" s="1919"/>
      <c r="F4183" s="1919"/>
      <c r="G4183" s="1919"/>
      <c r="H4183" s="1919"/>
      <c r="I4183" s="1919"/>
      <c r="J4183" s="1919"/>
      <c r="K4183" s="1919"/>
      <c r="L4183" s="1919"/>
      <c r="M4183" s="1919"/>
      <c r="N4183" s="1919"/>
      <c r="O4183" s="1919"/>
      <c r="P4183" s="1919"/>
      <c r="Q4183" s="1919"/>
      <c r="R4183" s="1919"/>
      <c r="S4183" s="1919"/>
      <c r="T4183" s="1919"/>
      <c r="U4183" s="1919"/>
      <c r="V4183" s="1919"/>
      <c r="W4183" s="1919"/>
      <c r="X4183" s="1919"/>
      <c r="Y4183" s="1919"/>
      <c r="Z4183" s="1919"/>
      <c r="AA4183" s="1919"/>
      <c r="AB4183" s="1919"/>
      <c r="AC4183" s="1919"/>
      <c r="AD4183" s="1919"/>
      <c r="AE4183" s="1919"/>
      <c r="AF4183" s="1919"/>
      <c r="AG4183" s="1919"/>
      <c r="AH4183" s="1782"/>
    </row>
    <row r="4184" spans="1:34" ht="17.45" customHeight="1">
      <c r="A4184" s="1920" t="s">
        <v>2844</v>
      </c>
      <c r="B4184" s="1921"/>
      <c r="C4184" s="1921"/>
      <c r="D4184" s="1212"/>
      <c r="E4184" s="1867" t="s">
        <v>386</v>
      </c>
      <c r="F4184" s="1867"/>
      <c r="G4184" s="1212"/>
      <c r="H4184" s="1897" t="s">
        <v>2845</v>
      </c>
      <c r="I4184" s="1897"/>
      <c r="J4184" s="1897" t="s">
        <v>495</v>
      </c>
      <c r="K4184" s="1897"/>
      <c r="L4184" s="1799"/>
      <c r="M4184" s="1799"/>
      <c r="N4184" s="1921" t="s">
        <v>2846</v>
      </c>
      <c r="O4184" s="1921"/>
      <c r="P4184" s="1921"/>
      <c r="Q4184" s="1921"/>
      <c r="R4184" s="1870">
        <v>1</v>
      </c>
      <c r="S4184" s="1870"/>
      <c r="T4184" s="1870"/>
      <c r="U4184" s="1870"/>
      <c r="V4184" s="1799"/>
      <c r="W4184" s="1799"/>
      <c r="X4184" s="1799"/>
      <c r="Y4184" s="1897" t="s">
        <v>2847</v>
      </c>
      <c r="Z4184" s="1897"/>
      <c r="AA4184" s="1897"/>
      <c r="AB4184" s="1897"/>
      <c r="AC4184" s="1897"/>
      <c r="AD4184" s="1897"/>
      <c r="AE4184" s="1897"/>
      <c r="AF4184" s="1922" t="s">
        <v>2848</v>
      </c>
      <c r="AG4184" s="1922"/>
      <c r="AH4184" s="1800"/>
    </row>
    <row r="4185" spans="1:34" ht="17.45" customHeight="1">
      <c r="A4185" s="1801" t="s">
        <v>2849</v>
      </c>
      <c r="B4185" s="1802"/>
      <c r="C4185" s="1802"/>
      <c r="D4185" s="1802"/>
      <c r="E4185" s="1802"/>
      <c r="F4185" s="1802"/>
      <c r="G4185" s="1802"/>
      <c r="H4185" s="1802"/>
      <c r="I4185" s="1802"/>
      <c r="J4185" s="1803"/>
      <c r="K4185" s="1789" t="s">
        <v>2850</v>
      </c>
      <c r="L4185" s="1807"/>
      <c r="M4185" s="1789" t="s">
        <v>2851</v>
      </c>
      <c r="N4185" s="1790"/>
      <c r="O4185" s="1790"/>
      <c r="P4185" s="1790"/>
      <c r="Q4185" s="1790"/>
      <c r="R4185" s="1790"/>
      <c r="S4185" s="1790"/>
      <c r="T4185" s="1791"/>
      <c r="U4185" s="1789" t="s">
        <v>2852</v>
      </c>
      <c r="V4185" s="1790"/>
      <c r="W4185" s="1790"/>
      <c r="X4185" s="1790"/>
      <c r="Y4185" s="1790"/>
      <c r="Z4185" s="1790"/>
      <c r="AA4185" s="1790"/>
      <c r="AB4185" s="1790"/>
      <c r="AC4185" s="1790"/>
      <c r="AD4185" s="1791"/>
      <c r="AE4185" s="1810" t="s">
        <v>2853</v>
      </c>
      <c r="AF4185" s="1811"/>
      <c r="AG4185" s="1811"/>
      <c r="AH4185" s="1814"/>
    </row>
    <row r="4186" spans="1:34" ht="16.7" customHeight="1">
      <c r="A4186" s="1804"/>
      <c r="B4186" s="1805"/>
      <c r="C4186" s="1805"/>
      <c r="D4186" s="1805"/>
      <c r="E4186" s="1805"/>
      <c r="F4186" s="1805"/>
      <c r="G4186" s="1805"/>
      <c r="H4186" s="1805"/>
      <c r="I4186" s="1805"/>
      <c r="J4186" s="1806"/>
      <c r="K4186" s="1808"/>
      <c r="L4186" s="1809"/>
      <c r="M4186" s="1789" t="s">
        <v>2854</v>
      </c>
      <c r="N4186" s="1790"/>
      <c r="O4186" s="1790"/>
      <c r="P4186" s="1791"/>
      <c r="Q4186" s="1789" t="s">
        <v>2855</v>
      </c>
      <c r="R4186" s="1790"/>
      <c r="S4186" s="1790"/>
      <c r="T4186" s="1791"/>
      <c r="U4186" s="1789" t="s">
        <v>2854</v>
      </c>
      <c r="V4186" s="1790"/>
      <c r="W4186" s="1790"/>
      <c r="X4186" s="1790"/>
      <c r="Y4186" s="1790"/>
      <c r="Z4186" s="1791"/>
      <c r="AA4186" s="1789" t="s">
        <v>2855</v>
      </c>
      <c r="AB4186" s="1790"/>
      <c r="AC4186" s="1790"/>
      <c r="AD4186" s="1791"/>
      <c r="AE4186" s="1812"/>
      <c r="AF4186" s="1813"/>
      <c r="AG4186" s="1813"/>
      <c r="AH4186" s="1800"/>
    </row>
    <row r="4187" spans="1:34" ht="17.45" customHeight="1">
      <c r="A4187" s="1215"/>
      <c r="B4187" s="1216" t="s">
        <v>1473</v>
      </c>
      <c r="C4187" s="1829" t="s">
        <v>3369</v>
      </c>
      <c r="D4187" s="1830"/>
      <c r="E4187" s="1830"/>
      <c r="F4187" s="1830"/>
      <c r="G4187" s="1830"/>
      <c r="H4187" s="1830"/>
      <c r="I4187" s="1830"/>
      <c r="J4187" s="1829"/>
      <c r="K4187" s="1862">
        <v>1</v>
      </c>
      <c r="L4187" s="1863"/>
      <c r="M4187" s="1862">
        <v>0.15</v>
      </c>
      <c r="N4187" s="1864"/>
      <c r="O4187" s="1864"/>
      <c r="P4187" s="1863"/>
      <c r="Q4187" s="1862">
        <v>0.85</v>
      </c>
      <c r="R4187" s="1864"/>
      <c r="S4187" s="1864"/>
      <c r="T4187" s="1863"/>
      <c r="U4187" s="1859">
        <v>390.36630000000002</v>
      </c>
      <c r="V4187" s="1860"/>
      <c r="W4187" s="1860"/>
      <c r="X4187" s="1860"/>
      <c r="Y4187" s="1860"/>
      <c r="Z4187" s="1861"/>
      <c r="AA4187" s="1859">
        <v>122.6096</v>
      </c>
      <c r="AB4187" s="1860"/>
      <c r="AC4187" s="1860"/>
      <c r="AD4187" s="1861"/>
      <c r="AE4187" s="1839">
        <v>162.7731</v>
      </c>
      <c r="AF4187" s="1795"/>
      <c r="AG4187" s="1795"/>
      <c r="AH4187" s="1217"/>
    </row>
    <row r="4188" spans="1:34" ht="16.7" customHeight="1">
      <c r="A4188" s="1792"/>
      <c r="B4188" s="1793"/>
      <c r="C4188" s="1793"/>
      <c r="D4188" s="1793"/>
      <c r="E4188" s="1793"/>
      <c r="F4188" s="1793"/>
      <c r="G4188" s="1793"/>
      <c r="H4188" s="1793"/>
      <c r="I4188" s="1793"/>
      <c r="J4188" s="1793"/>
      <c r="K4188" s="1794" t="s">
        <v>2856</v>
      </c>
      <c r="L4188" s="1794"/>
      <c r="M4188" s="1794"/>
      <c r="N4188" s="1794"/>
      <c r="O4188" s="1794"/>
      <c r="P4188" s="1794"/>
      <c r="Q4188" s="1794"/>
      <c r="R4188" s="1794"/>
      <c r="S4188" s="1794"/>
      <c r="T4188" s="1794"/>
      <c r="U4188" s="1794"/>
      <c r="V4188" s="1794"/>
      <c r="W4188" s="1794"/>
      <c r="X4188" s="1794"/>
      <c r="Y4188" s="1794"/>
      <c r="Z4188" s="1794"/>
      <c r="AA4188" s="1795">
        <v>162.7731</v>
      </c>
      <c r="AB4188" s="1795"/>
      <c r="AC4188" s="1795"/>
      <c r="AD4188" s="1795"/>
      <c r="AE4188" s="1795"/>
      <c r="AF4188" s="1795"/>
      <c r="AG4188" s="1795"/>
      <c r="AH4188" s="1213"/>
    </row>
    <row r="4189" spans="1:34" ht="17.45" customHeight="1">
      <c r="A4189" s="1801" t="s">
        <v>2857</v>
      </c>
      <c r="B4189" s="1825"/>
      <c r="C4189" s="1825"/>
      <c r="D4189" s="1825"/>
      <c r="E4189" s="1825"/>
      <c r="F4189" s="1825"/>
      <c r="G4189" s="1825"/>
      <c r="H4189" s="1825"/>
      <c r="I4189" s="1825"/>
      <c r="J4189" s="1825"/>
      <c r="K4189" s="1825"/>
      <c r="L4189" s="1825"/>
      <c r="M4189" s="1825"/>
      <c r="N4189" s="1826"/>
      <c r="O4189" s="1789" t="s">
        <v>2858</v>
      </c>
      <c r="P4189" s="1790"/>
      <c r="Q4189" s="1790"/>
      <c r="R4189" s="1790"/>
      <c r="S4189" s="1791"/>
      <c r="T4189" s="1827" t="s">
        <v>2850</v>
      </c>
      <c r="U4189" s="1790"/>
      <c r="V4189" s="1790"/>
      <c r="W4189" s="1213"/>
      <c r="X4189" s="1789" t="s">
        <v>2859</v>
      </c>
      <c r="Y4189" s="1790"/>
      <c r="Z4189" s="1790"/>
      <c r="AA4189" s="1790"/>
      <c r="AB4189" s="1790"/>
      <c r="AC4189" s="1790"/>
      <c r="AD4189" s="1791"/>
      <c r="AE4189" s="1810" t="s">
        <v>2853</v>
      </c>
      <c r="AF4189" s="1828"/>
      <c r="AG4189" s="1828"/>
      <c r="AH4189" s="1213"/>
    </row>
    <row r="4190" spans="1:34" ht="17.45" customHeight="1">
      <c r="A4190" s="1223"/>
      <c r="B4190" s="1224" t="s">
        <v>1011</v>
      </c>
      <c r="C4190" s="1875" t="s">
        <v>1012</v>
      </c>
      <c r="D4190" s="1876"/>
      <c r="E4190" s="1876"/>
      <c r="F4190" s="1876"/>
      <c r="G4190" s="1876"/>
      <c r="H4190" s="1876"/>
      <c r="I4190" s="1876"/>
      <c r="J4190" s="1876"/>
      <c r="K4190" s="1876"/>
      <c r="L4190" s="1876"/>
      <c r="M4190" s="1876"/>
      <c r="N4190" s="1875"/>
      <c r="O4190" s="1885">
        <v>0</v>
      </c>
      <c r="P4190" s="1886"/>
      <c r="Q4190" s="1886"/>
      <c r="R4190" s="1886"/>
      <c r="S4190" s="1887"/>
      <c r="T4190" s="1917">
        <v>0.58005450000000003</v>
      </c>
      <c r="U4190" s="1886"/>
      <c r="V4190" s="1886"/>
      <c r="W4190" s="1225"/>
      <c r="X4190" s="1880">
        <v>22.593900000000001</v>
      </c>
      <c r="Y4190" s="1881"/>
      <c r="Z4190" s="1881"/>
      <c r="AA4190" s="1881"/>
      <c r="AB4190" s="1881"/>
      <c r="AC4190" s="1881"/>
      <c r="AD4190" s="1882"/>
      <c r="AE4190" s="1865">
        <v>13.105700000000001</v>
      </c>
      <c r="AF4190" s="1847"/>
      <c r="AG4190" s="1847"/>
      <c r="AH4190" s="1225"/>
    </row>
    <row r="4191" spans="1:34" ht="16.7" customHeight="1">
      <c r="A4191" s="1220"/>
      <c r="B4191" s="1209" t="s">
        <v>1019</v>
      </c>
      <c r="C4191" s="1866" t="s">
        <v>1020</v>
      </c>
      <c r="D4191" s="1867"/>
      <c r="E4191" s="1867"/>
      <c r="F4191" s="1867"/>
      <c r="G4191" s="1867"/>
      <c r="H4191" s="1867"/>
      <c r="I4191" s="1867"/>
      <c r="J4191" s="1867"/>
      <c r="K4191" s="1867"/>
      <c r="L4191" s="1867"/>
      <c r="M4191" s="1867"/>
      <c r="N4191" s="1866"/>
      <c r="O4191" s="1893">
        <v>0</v>
      </c>
      <c r="P4191" s="1894"/>
      <c r="Q4191" s="1894"/>
      <c r="R4191" s="1894"/>
      <c r="S4191" s="1895"/>
      <c r="T4191" s="1918">
        <v>2.6102455</v>
      </c>
      <c r="U4191" s="1894"/>
      <c r="V4191" s="1894"/>
      <c r="W4191" s="1222"/>
      <c r="X4191" s="1871">
        <v>32.186100000000003</v>
      </c>
      <c r="Y4191" s="1872"/>
      <c r="Z4191" s="1872"/>
      <c r="AA4191" s="1872"/>
      <c r="AB4191" s="1872"/>
      <c r="AC4191" s="1872"/>
      <c r="AD4191" s="1873"/>
      <c r="AE4191" s="1874">
        <v>84.013599999999997</v>
      </c>
      <c r="AF4191" s="1843"/>
      <c r="AG4191" s="1843"/>
      <c r="AH4191" s="1222"/>
    </row>
    <row r="4192" spans="1:34" ht="17.45" customHeight="1">
      <c r="A4192" s="1792"/>
      <c r="B4192" s="1778"/>
      <c r="C4192" s="1778"/>
      <c r="D4192" s="1778"/>
      <c r="E4192" s="1778"/>
      <c r="F4192" s="1778"/>
      <c r="G4192" s="1778"/>
      <c r="H4192" s="1778"/>
      <c r="I4192" s="1846" t="s">
        <v>2860</v>
      </c>
      <c r="J4192" s="1846"/>
      <c r="K4192" s="1846"/>
      <c r="L4192" s="1846"/>
      <c r="M4192" s="1846"/>
      <c r="N4192" s="1846"/>
      <c r="O4192" s="1846"/>
      <c r="P4192" s="1846"/>
      <c r="Q4192" s="1846"/>
      <c r="R4192" s="1846"/>
      <c r="S4192" s="1846"/>
      <c r="T4192" s="1846"/>
      <c r="U4192" s="1846"/>
      <c r="V4192" s="1846"/>
      <c r="W4192" s="1846"/>
      <c r="X4192" s="1846"/>
      <c r="Y4192" s="1846"/>
      <c r="Z4192" s="1793"/>
      <c r="AA4192" s="1847">
        <v>97.119299999999996</v>
      </c>
      <c r="AB4192" s="1847"/>
      <c r="AC4192" s="1847"/>
      <c r="AD4192" s="1847"/>
      <c r="AE4192" s="1847"/>
      <c r="AF4192" s="1847"/>
      <c r="AG4192" s="1847"/>
      <c r="AH4192" s="1814"/>
    </row>
    <row r="4193" spans="1:34" ht="16.7" customHeight="1">
      <c r="A4193" s="1844"/>
      <c r="B4193" s="1309"/>
      <c r="C4193" s="1309"/>
      <c r="D4193" s="1309"/>
      <c r="E4193" s="1309"/>
      <c r="F4193" s="1309"/>
      <c r="G4193" s="1309"/>
      <c r="H4193" s="1309"/>
      <c r="I4193" s="1840" t="s">
        <v>2861</v>
      </c>
      <c r="J4193" s="1840"/>
      <c r="K4193" s="1840"/>
      <c r="L4193" s="1840"/>
      <c r="M4193" s="1840"/>
      <c r="N4193" s="1840"/>
      <c r="O4193" s="1840"/>
      <c r="P4193" s="1840"/>
      <c r="Q4193" s="1840"/>
      <c r="R4193" s="1840"/>
      <c r="S4193" s="1840"/>
      <c r="T4193" s="1840"/>
      <c r="U4193" s="1840"/>
      <c r="V4193" s="1840"/>
      <c r="W4193" s="1840"/>
      <c r="X4193" s="1840"/>
      <c r="Y4193" s="1840"/>
      <c r="Z4193" s="1309"/>
      <c r="AA4193" s="1841">
        <v>259.89240000000001</v>
      </c>
      <c r="AB4193" s="1841"/>
      <c r="AC4193" s="1841"/>
      <c r="AD4193" s="1841"/>
      <c r="AE4193" s="1841"/>
      <c r="AF4193" s="1841"/>
      <c r="AG4193" s="1841"/>
      <c r="AH4193" s="1782"/>
    </row>
    <row r="4194" spans="1:34" ht="17.45" customHeight="1">
      <c r="A4194" s="1844"/>
      <c r="B4194" s="1309"/>
      <c r="C4194" s="1309"/>
      <c r="D4194" s="1309"/>
      <c r="E4194" s="1309"/>
      <c r="F4194" s="1309"/>
      <c r="G4194" s="1309"/>
      <c r="H4194" s="1309"/>
      <c r="I4194" s="1840" t="s">
        <v>2862</v>
      </c>
      <c r="J4194" s="1840"/>
      <c r="K4194" s="1840"/>
      <c r="L4194" s="1840"/>
      <c r="M4194" s="1840"/>
      <c r="N4194" s="1840"/>
      <c r="O4194" s="1840"/>
      <c r="P4194" s="1840"/>
      <c r="Q4194" s="1840"/>
      <c r="R4194" s="1840"/>
      <c r="S4194" s="1840"/>
      <c r="T4194" s="1840"/>
      <c r="U4194" s="1840"/>
      <c r="V4194" s="1840"/>
      <c r="W4194" s="1840"/>
      <c r="X4194" s="1840"/>
      <c r="Y4194" s="1840"/>
      <c r="Z4194" s="1309"/>
      <c r="AA4194" s="1841">
        <v>259.89240000000001</v>
      </c>
      <c r="AB4194" s="1841"/>
      <c r="AC4194" s="1841"/>
      <c r="AD4194" s="1841"/>
      <c r="AE4194" s="1841"/>
      <c r="AF4194" s="1841"/>
      <c r="AG4194" s="1841"/>
      <c r="AH4194" s="1782"/>
    </row>
    <row r="4195" spans="1:34" ht="17.45" customHeight="1">
      <c r="A4195" s="1844"/>
      <c r="B4195" s="1309"/>
      <c r="C4195" s="1309"/>
      <c r="D4195" s="1309"/>
      <c r="E4195" s="1309"/>
      <c r="F4195" s="1309"/>
      <c r="G4195" s="1309"/>
      <c r="H4195" s="1309"/>
      <c r="I4195" s="1840" t="s">
        <v>2863</v>
      </c>
      <c r="J4195" s="1840"/>
      <c r="K4195" s="1840"/>
      <c r="L4195" s="1840"/>
      <c r="M4195" s="1840"/>
      <c r="N4195" s="1840"/>
      <c r="O4195" s="1840"/>
      <c r="P4195" s="1840"/>
      <c r="Q4195" s="1840"/>
      <c r="R4195" s="1840"/>
      <c r="S4195" s="1840"/>
      <c r="T4195" s="1840"/>
      <c r="U4195" s="1840"/>
      <c r="V4195" s="1840"/>
      <c r="W4195" s="1840"/>
      <c r="X4195" s="1840"/>
      <c r="Y4195" s="1840"/>
      <c r="Z4195" s="1309"/>
      <c r="AA4195" s="1841">
        <v>0</v>
      </c>
      <c r="AB4195" s="1841"/>
      <c r="AC4195" s="1841"/>
      <c r="AD4195" s="1841"/>
      <c r="AE4195" s="1841"/>
      <c r="AF4195" s="1841"/>
      <c r="AG4195" s="1841"/>
      <c r="AH4195" s="1782"/>
    </row>
    <row r="4196" spans="1:34" ht="16.7" customHeight="1">
      <c r="A4196" s="1845"/>
      <c r="B4196" s="1799"/>
      <c r="C4196" s="1799"/>
      <c r="D4196" s="1799"/>
      <c r="E4196" s="1799"/>
      <c r="F4196" s="1799"/>
      <c r="G4196" s="1799"/>
      <c r="H4196" s="1799"/>
      <c r="I4196" s="1842" t="s">
        <v>2864</v>
      </c>
      <c r="J4196" s="1842"/>
      <c r="K4196" s="1842"/>
      <c r="L4196" s="1842"/>
      <c r="M4196" s="1842"/>
      <c r="N4196" s="1842"/>
      <c r="O4196" s="1842"/>
      <c r="P4196" s="1842"/>
      <c r="Q4196" s="1842"/>
      <c r="R4196" s="1842"/>
      <c r="S4196" s="1842"/>
      <c r="T4196" s="1842"/>
      <c r="U4196" s="1842"/>
      <c r="V4196" s="1842"/>
      <c r="W4196" s="1842"/>
      <c r="X4196" s="1842"/>
      <c r="Y4196" s="1842"/>
      <c r="Z4196" s="1799"/>
      <c r="AA4196" s="1843">
        <v>0</v>
      </c>
      <c r="AB4196" s="1843"/>
      <c r="AC4196" s="1843"/>
      <c r="AD4196" s="1843"/>
      <c r="AE4196" s="1843"/>
      <c r="AF4196" s="1843"/>
      <c r="AG4196" s="1843"/>
      <c r="AH4196" s="1800"/>
    </row>
    <row r="4197" spans="1:34" ht="17.45" customHeight="1">
      <c r="A4197" s="1801" t="s">
        <v>2865</v>
      </c>
      <c r="B4197" s="1825"/>
      <c r="C4197" s="1825"/>
      <c r="D4197" s="1825"/>
      <c r="E4197" s="1825"/>
      <c r="F4197" s="1825"/>
      <c r="G4197" s="1825"/>
      <c r="H4197" s="1825"/>
      <c r="I4197" s="1825"/>
      <c r="J4197" s="1825"/>
      <c r="K4197" s="1825"/>
      <c r="L4197" s="1825"/>
      <c r="M4197" s="1825"/>
      <c r="N4197" s="1826"/>
      <c r="O4197" s="1789" t="s">
        <v>2850</v>
      </c>
      <c r="P4197" s="1790"/>
      <c r="Q4197" s="1790"/>
      <c r="R4197" s="1790"/>
      <c r="S4197" s="1791"/>
      <c r="T4197" s="1827" t="s">
        <v>754</v>
      </c>
      <c r="U4197" s="1790"/>
      <c r="V4197" s="1790"/>
      <c r="W4197" s="1213"/>
      <c r="X4197" s="1789" t="s">
        <v>2866</v>
      </c>
      <c r="Y4197" s="1790"/>
      <c r="Z4197" s="1790"/>
      <c r="AA4197" s="1790"/>
      <c r="AB4197" s="1790"/>
      <c r="AC4197" s="1790"/>
      <c r="AD4197" s="1791"/>
      <c r="AE4197" s="1810" t="s">
        <v>2867</v>
      </c>
      <c r="AF4197" s="1828"/>
      <c r="AG4197" s="1828"/>
      <c r="AH4197" s="1213"/>
    </row>
    <row r="4198" spans="1:34" ht="17.45" customHeight="1">
      <c r="A4198" s="1223"/>
      <c r="B4198" s="1224" t="s">
        <v>3370</v>
      </c>
      <c r="C4198" s="1875" t="s">
        <v>3371</v>
      </c>
      <c r="D4198" s="1876"/>
      <c r="E4198" s="1876"/>
      <c r="F4198" s="1876"/>
      <c r="G4198" s="1876"/>
      <c r="H4198" s="1876"/>
      <c r="I4198" s="1876"/>
      <c r="J4198" s="1876"/>
      <c r="K4198" s="1876"/>
      <c r="L4198" s="1876"/>
      <c r="M4198" s="1876"/>
      <c r="N4198" s="1875"/>
      <c r="O4198" s="1885">
        <v>9</v>
      </c>
      <c r="P4198" s="1886"/>
      <c r="Q4198" s="1886"/>
      <c r="R4198" s="1886"/>
      <c r="S4198" s="1887"/>
      <c r="T4198" s="1888" t="s">
        <v>518</v>
      </c>
      <c r="U4198" s="1889"/>
      <c r="V4198" s="1889"/>
      <c r="W4198" s="1225"/>
      <c r="X4198" s="1890">
        <v>38.9</v>
      </c>
      <c r="Y4198" s="1891"/>
      <c r="Z4198" s="1891"/>
      <c r="AA4198" s="1891"/>
      <c r="AB4198" s="1891"/>
      <c r="AC4198" s="1891"/>
      <c r="AD4198" s="1892"/>
      <c r="AE4198" s="1865">
        <v>350.1</v>
      </c>
      <c r="AF4198" s="1847"/>
      <c r="AG4198" s="1847"/>
      <c r="AH4198" s="1225"/>
    </row>
    <row r="4199" spans="1:34" ht="16.7" customHeight="1">
      <c r="A4199" s="1218"/>
      <c r="B4199" s="1820" t="s">
        <v>1272</v>
      </c>
      <c r="C4199" s="1867" t="s">
        <v>3427</v>
      </c>
      <c r="D4199" s="1815"/>
      <c r="E4199" s="1815"/>
      <c r="F4199" s="1815"/>
      <c r="G4199" s="1815"/>
      <c r="H4199" s="1815"/>
      <c r="I4199" s="1815"/>
      <c r="J4199" s="1815"/>
      <c r="K4199" s="1815"/>
      <c r="L4199" s="1815"/>
      <c r="M4199" s="1815"/>
      <c r="N4199" s="1903"/>
      <c r="O4199" s="1910">
        <v>1</v>
      </c>
      <c r="P4199" s="1911"/>
      <c r="Q4199" s="1911"/>
      <c r="R4199" s="1911"/>
      <c r="S4199" s="1912"/>
      <c r="T4199" s="1913" t="s">
        <v>495</v>
      </c>
      <c r="U4199" s="1796"/>
      <c r="V4199" s="1796"/>
      <c r="W4199" s="1219"/>
      <c r="X4199" s="1914">
        <v>13459.85</v>
      </c>
      <c r="Y4199" s="1915"/>
      <c r="Z4199" s="1915"/>
      <c r="AA4199" s="1915"/>
      <c r="AB4199" s="1915"/>
      <c r="AC4199" s="1915"/>
      <c r="AD4199" s="1916"/>
      <c r="AE4199" s="1909">
        <v>13459.85</v>
      </c>
      <c r="AF4199" s="1841"/>
      <c r="AG4199" s="1841"/>
      <c r="AH4199" s="1219"/>
    </row>
    <row r="4200" spans="1:34" ht="7.35" customHeight="1">
      <c r="A4200" s="1220"/>
      <c r="B4200" s="1820"/>
      <c r="C4200" s="1867"/>
      <c r="D4200" s="1867"/>
      <c r="E4200" s="1867"/>
      <c r="F4200" s="1867"/>
      <c r="G4200" s="1867"/>
      <c r="H4200" s="1867"/>
      <c r="I4200" s="1867"/>
      <c r="J4200" s="1867"/>
      <c r="K4200" s="1867"/>
      <c r="L4200" s="1867"/>
      <c r="M4200" s="1867"/>
      <c r="N4200" s="1867"/>
      <c r="O4200" s="1221"/>
      <c r="P4200" s="1221"/>
      <c r="Q4200" s="1221"/>
      <c r="R4200" s="1221"/>
      <c r="S4200" s="1221"/>
      <c r="T4200" s="1221"/>
      <c r="U4200" s="1221"/>
      <c r="V4200" s="1221"/>
      <c r="W4200" s="1221"/>
      <c r="X4200" s="1221"/>
      <c r="Y4200" s="1221"/>
      <c r="Z4200" s="1221"/>
      <c r="AA4200" s="1221"/>
      <c r="AB4200" s="1221"/>
      <c r="AC4200" s="1221"/>
      <c r="AD4200" s="1221"/>
      <c r="AE4200" s="1221"/>
      <c r="AF4200" s="1221"/>
      <c r="AG4200" s="1221"/>
      <c r="AH4200" s="1222"/>
    </row>
    <row r="4201" spans="1:34" ht="17.45" customHeight="1">
      <c r="A4201" s="1792"/>
      <c r="B4201" s="1793"/>
      <c r="C4201" s="1793"/>
      <c r="D4201" s="1793"/>
      <c r="E4201" s="1793"/>
      <c r="F4201" s="1793"/>
      <c r="G4201" s="1793"/>
      <c r="H4201" s="1793"/>
      <c r="I4201" s="1794" t="s">
        <v>2869</v>
      </c>
      <c r="J4201" s="1794"/>
      <c r="K4201" s="1794"/>
      <c r="L4201" s="1794"/>
      <c r="M4201" s="1794"/>
      <c r="N4201" s="1794"/>
      <c r="O4201" s="1794"/>
      <c r="P4201" s="1794"/>
      <c r="Q4201" s="1794"/>
      <c r="R4201" s="1794"/>
      <c r="S4201" s="1794"/>
      <c r="T4201" s="1794"/>
      <c r="U4201" s="1794"/>
      <c r="V4201" s="1794"/>
      <c r="W4201" s="1794"/>
      <c r="X4201" s="1794"/>
      <c r="Y4201" s="1794"/>
      <c r="Z4201" s="1214"/>
      <c r="AA4201" s="1795">
        <v>13809.95</v>
      </c>
      <c r="AB4201" s="1795"/>
      <c r="AC4201" s="1795"/>
      <c r="AD4201" s="1795"/>
      <c r="AE4201" s="1795"/>
      <c r="AF4201" s="1795"/>
      <c r="AG4201" s="1795"/>
      <c r="AH4201" s="1213"/>
    </row>
    <row r="4202" spans="1:34" ht="16.7" customHeight="1">
      <c r="A4202" s="1801" t="s">
        <v>2870</v>
      </c>
      <c r="B4202" s="1825"/>
      <c r="C4202" s="1825"/>
      <c r="D4202" s="1825"/>
      <c r="E4202" s="1825"/>
      <c r="F4202" s="1825"/>
      <c r="G4202" s="1825"/>
      <c r="H4202" s="1825"/>
      <c r="I4202" s="1825"/>
      <c r="J4202" s="1825"/>
      <c r="K4202" s="1825"/>
      <c r="L4202" s="1825"/>
      <c r="M4202" s="1825"/>
      <c r="N4202" s="1826"/>
      <c r="O4202" s="1789" t="s">
        <v>2850</v>
      </c>
      <c r="P4202" s="1790"/>
      <c r="Q4202" s="1790"/>
      <c r="R4202" s="1790"/>
      <c r="S4202" s="1791"/>
      <c r="T4202" s="1827" t="s">
        <v>754</v>
      </c>
      <c r="U4202" s="1790"/>
      <c r="V4202" s="1790"/>
      <c r="W4202" s="1213"/>
      <c r="X4202" s="1789" t="s">
        <v>2866</v>
      </c>
      <c r="Y4202" s="1790"/>
      <c r="Z4202" s="1790"/>
      <c r="AA4202" s="1790"/>
      <c r="AB4202" s="1790"/>
      <c r="AC4202" s="1790"/>
      <c r="AD4202" s="1791"/>
      <c r="AE4202" s="1810" t="s">
        <v>2867</v>
      </c>
      <c r="AF4202" s="1828"/>
      <c r="AG4202" s="1828"/>
      <c r="AH4202" s="1213"/>
    </row>
    <row r="4203" spans="1:34" ht="17.45" customHeight="1">
      <c r="A4203" s="1792"/>
      <c r="B4203" s="1793"/>
      <c r="C4203" s="1793"/>
      <c r="D4203" s="1793"/>
      <c r="E4203" s="1793"/>
      <c r="F4203" s="1793"/>
      <c r="G4203" s="1793"/>
      <c r="H4203" s="1793"/>
      <c r="I4203" s="1794" t="s">
        <v>2871</v>
      </c>
      <c r="J4203" s="1794"/>
      <c r="K4203" s="1794"/>
      <c r="L4203" s="1794"/>
      <c r="M4203" s="1794"/>
      <c r="N4203" s="1794"/>
      <c r="O4203" s="1794"/>
      <c r="P4203" s="1794"/>
      <c r="Q4203" s="1794"/>
      <c r="R4203" s="1794"/>
      <c r="S4203" s="1794"/>
      <c r="T4203" s="1794"/>
      <c r="U4203" s="1794"/>
      <c r="V4203" s="1794"/>
      <c r="W4203" s="1794"/>
      <c r="X4203" s="1794"/>
      <c r="Y4203" s="1794"/>
      <c r="Z4203" s="1214"/>
      <c r="AA4203" s="1795">
        <v>0</v>
      </c>
      <c r="AB4203" s="1795"/>
      <c r="AC4203" s="1795"/>
      <c r="AD4203" s="1795"/>
      <c r="AE4203" s="1795"/>
      <c r="AF4203" s="1795"/>
      <c r="AG4203" s="1795"/>
      <c r="AH4203" s="1213"/>
    </row>
    <row r="4204" spans="1:34" ht="17.45" customHeight="1">
      <c r="A4204" s="1801" t="s">
        <v>2872</v>
      </c>
      <c r="B4204" s="1825"/>
      <c r="C4204" s="1825"/>
      <c r="D4204" s="1825"/>
      <c r="E4204" s="1825"/>
      <c r="F4204" s="1825"/>
      <c r="G4204" s="1825"/>
      <c r="H4204" s="1825"/>
      <c r="I4204" s="1825"/>
      <c r="J4204" s="1825"/>
      <c r="K4204" s="1825"/>
      <c r="L4204" s="1825"/>
      <c r="M4204" s="1825"/>
      <c r="N4204" s="1826"/>
      <c r="O4204" s="1789" t="s">
        <v>2850</v>
      </c>
      <c r="P4204" s="1790"/>
      <c r="Q4204" s="1790"/>
      <c r="R4204" s="1790"/>
      <c r="S4204" s="1791"/>
      <c r="T4204" s="1827" t="s">
        <v>754</v>
      </c>
      <c r="U4204" s="1790"/>
      <c r="V4204" s="1790"/>
      <c r="W4204" s="1213"/>
      <c r="X4204" s="1789" t="s">
        <v>2866</v>
      </c>
      <c r="Y4204" s="1790"/>
      <c r="Z4204" s="1790"/>
      <c r="AA4204" s="1790"/>
      <c r="AB4204" s="1790"/>
      <c r="AC4204" s="1790"/>
      <c r="AD4204" s="1791"/>
      <c r="AE4204" s="1810" t="s">
        <v>2867</v>
      </c>
      <c r="AF4204" s="1828"/>
      <c r="AG4204" s="1828"/>
      <c r="AH4204" s="1213"/>
    </row>
    <row r="4205" spans="1:34" ht="16.7" customHeight="1">
      <c r="A4205" s="1792"/>
      <c r="B4205" s="1793"/>
      <c r="C4205" s="1793"/>
      <c r="D4205" s="1793"/>
      <c r="E4205" s="1793"/>
      <c r="F4205" s="1793"/>
      <c r="G4205" s="1793"/>
      <c r="H4205" s="1793"/>
      <c r="I4205" s="1793"/>
      <c r="J4205" s="1793"/>
      <c r="K4205" s="1794" t="s">
        <v>2873</v>
      </c>
      <c r="L4205" s="1794"/>
      <c r="M4205" s="1794"/>
      <c r="N4205" s="1794"/>
      <c r="O4205" s="1794"/>
      <c r="P4205" s="1794"/>
      <c r="Q4205" s="1794"/>
      <c r="R4205" s="1794"/>
      <c r="S4205" s="1794"/>
      <c r="T4205" s="1794"/>
      <c r="U4205" s="1794"/>
      <c r="V4205" s="1794"/>
      <c r="W4205" s="1794"/>
      <c r="X4205" s="1794"/>
      <c r="Y4205" s="1794"/>
      <c r="Z4205" s="1794"/>
      <c r="AA4205" s="1794"/>
      <c r="AB4205" s="1214"/>
      <c r="AC4205" s="1795">
        <v>0</v>
      </c>
      <c r="AD4205" s="1795"/>
      <c r="AE4205" s="1795"/>
      <c r="AF4205" s="1795"/>
      <c r="AG4205" s="1795"/>
      <c r="AH4205" s="1213"/>
    </row>
    <row r="4206" spans="1:34" ht="17.45" customHeight="1">
      <c r="A4206" s="1801" t="s">
        <v>2874</v>
      </c>
      <c r="B4206" s="1825"/>
      <c r="C4206" s="1825"/>
      <c r="D4206" s="1825"/>
      <c r="E4206" s="1825"/>
      <c r="F4206" s="1825"/>
      <c r="G4206" s="1825"/>
      <c r="H4206" s="1825"/>
      <c r="I4206" s="1825"/>
      <c r="J4206" s="1826"/>
      <c r="K4206" s="1789" t="s">
        <v>2850</v>
      </c>
      <c r="L4206" s="1791"/>
      <c r="M4206" s="1855" t="s">
        <v>2875</v>
      </c>
      <c r="N4206" s="1856"/>
      <c r="O4206" s="1857"/>
      <c r="P4206" s="1855" t="s">
        <v>2876</v>
      </c>
      <c r="Q4206" s="1856"/>
      <c r="R4206" s="1857"/>
      <c r="S4206" s="1855" t="s">
        <v>2877</v>
      </c>
      <c r="T4206" s="1857"/>
      <c r="U4206" s="1789" t="s">
        <v>2878</v>
      </c>
      <c r="V4206" s="1790"/>
      <c r="W4206" s="1791"/>
      <c r="X4206" s="1789" t="s">
        <v>2879</v>
      </c>
      <c r="Y4206" s="1790"/>
      <c r="Z4206" s="1790"/>
      <c r="AA4206" s="1790"/>
      <c r="AB4206" s="1791"/>
      <c r="AC4206" s="1789" t="s">
        <v>2880</v>
      </c>
      <c r="AD4206" s="1791"/>
      <c r="AE4206" s="1810" t="s">
        <v>2867</v>
      </c>
      <c r="AF4206" s="1828"/>
      <c r="AG4206" s="1828"/>
      <c r="AH4206" s="1213"/>
    </row>
    <row r="4207" spans="1:34" ht="16.7" customHeight="1">
      <c r="A4207" s="1853"/>
      <c r="B4207" s="1778"/>
      <c r="C4207" s="1778"/>
      <c r="D4207" s="1778"/>
      <c r="E4207" s="1778"/>
      <c r="F4207" s="1778"/>
      <c r="G4207" s="1778"/>
      <c r="H4207" s="1778"/>
      <c r="I4207" s="1846" t="s">
        <v>2881</v>
      </c>
      <c r="J4207" s="1846"/>
      <c r="K4207" s="1846"/>
      <c r="L4207" s="1846"/>
      <c r="M4207" s="1846"/>
      <c r="N4207" s="1846"/>
      <c r="O4207" s="1846"/>
      <c r="P4207" s="1846"/>
      <c r="Q4207" s="1846"/>
      <c r="R4207" s="1846"/>
      <c r="S4207" s="1846"/>
      <c r="T4207" s="1846"/>
      <c r="U4207" s="1846"/>
      <c r="V4207" s="1846"/>
      <c r="W4207" s="1846"/>
      <c r="X4207" s="1846"/>
      <c r="Y4207" s="1846"/>
      <c r="Z4207" s="1203"/>
      <c r="AA4207" s="1847">
        <v>0</v>
      </c>
      <c r="AB4207" s="1847"/>
      <c r="AC4207" s="1847"/>
      <c r="AD4207" s="1847"/>
      <c r="AE4207" s="1847"/>
      <c r="AF4207" s="1847"/>
      <c r="AG4207" s="1847"/>
      <c r="AH4207" s="1204"/>
    </row>
    <row r="4208" spans="1:34" ht="5.85" customHeight="1">
      <c r="A4208" s="1854"/>
      <c r="B4208" s="1309"/>
      <c r="C4208" s="1309"/>
      <c r="D4208" s="1309"/>
      <c r="E4208" s="1309"/>
      <c r="F4208" s="1309"/>
      <c r="G4208" s="1309"/>
      <c r="H4208" s="1309"/>
      <c r="I4208" s="1309"/>
      <c r="J4208" s="1309"/>
      <c r="K4208" s="1309"/>
      <c r="L4208" s="1309"/>
      <c r="M4208" s="1309"/>
      <c r="N4208" s="1309"/>
      <c r="O4208" s="1309"/>
      <c r="P4208" s="1309"/>
      <c r="Q4208" s="1309"/>
      <c r="R4208" s="1309"/>
      <c r="S4208" s="1309"/>
      <c r="T4208" s="1309"/>
      <c r="U4208" s="1309"/>
      <c r="V4208" s="1309"/>
      <c r="W4208" s="1309"/>
      <c r="X4208" s="1309"/>
      <c r="Y4208" s="1309"/>
      <c r="Z4208" s="1309"/>
      <c r="AA4208" s="1309"/>
      <c r="AB4208" s="1309"/>
      <c r="AC4208" s="1309"/>
      <c r="AD4208" s="1309"/>
      <c r="AE4208" s="1309"/>
      <c r="AF4208" s="1309"/>
      <c r="AG4208" s="1309"/>
      <c r="AH4208" s="1782"/>
    </row>
    <row r="4209" spans="1:34" ht="17.45" customHeight="1">
      <c r="A4209" s="1845"/>
      <c r="B4209" s="1799"/>
      <c r="C4209" s="1799"/>
      <c r="D4209" s="1799"/>
      <c r="E4209" s="1799"/>
      <c r="F4209" s="1799"/>
      <c r="G4209" s="1799"/>
      <c r="H4209" s="1799"/>
      <c r="I4209" s="1842" t="s">
        <v>2882</v>
      </c>
      <c r="J4209" s="1842"/>
      <c r="K4209" s="1842"/>
      <c r="L4209" s="1842"/>
      <c r="M4209" s="1842"/>
      <c r="N4209" s="1842"/>
      <c r="O4209" s="1842"/>
      <c r="P4209" s="1842"/>
      <c r="Q4209" s="1842"/>
      <c r="R4209" s="1842"/>
      <c r="S4209" s="1842"/>
      <c r="T4209" s="1842"/>
      <c r="U4209" s="1842"/>
      <c r="V4209" s="1842"/>
      <c r="W4209" s="1842"/>
      <c r="X4209" s="1842"/>
      <c r="Y4209" s="1842"/>
      <c r="Z4209" s="1212"/>
      <c r="AA4209" s="1848">
        <v>14069.84</v>
      </c>
      <c r="AB4209" s="1848"/>
      <c r="AC4209" s="1848"/>
      <c r="AD4209" s="1848"/>
      <c r="AE4209" s="1848"/>
      <c r="AF4209" s="1848"/>
      <c r="AG4209" s="1848"/>
      <c r="AH4209" s="1208"/>
    </row>
    <row r="4210" spans="1:34" ht="45.75" customHeight="1">
      <c r="A4210" s="1849" t="s">
        <v>2883</v>
      </c>
      <c r="B4210" s="1850"/>
      <c r="C4210" s="1850"/>
      <c r="D4210" s="1850"/>
      <c r="E4210" s="1851" t="s">
        <v>3428</v>
      </c>
      <c r="F4210" s="1852"/>
      <c r="G4210" s="1852"/>
      <c r="H4210" s="1852"/>
      <c r="I4210" s="1852"/>
      <c r="J4210" s="1852"/>
      <c r="K4210" s="1852"/>
      <c r="L4210" s="1852"/>
      <c r="M4210" s="1852"/>
      <c r="N4210" s="1852"/>
      <c r="O4210" s="1852"/>
      <c r="P4210" s="1852"/>
      <c r="Q4210" s="1852"/>
      <c r="R4210" s="1852"/>
      <c r="S4210" s="1852"/>
      <c r="T4210" s="1852"/>
      <c r="U4210" s="1852"/>
      <c r="V4210" s="1852"/>
      <c r="W4210" s="1852"/>
      <c r="X4210" s="1852"/>
      <c r="Y4210" s="1852"/>
      <c r="Z4210" s="1852"/>
      <c r="AA4210" s="1852"/>
      <c r="AB4210" s="1852"/>
      <c r="AC4210" s="1852"/>
      <c r="AD4210" s="1852"/>
      <c r="AE4210" s="1852"/>
      <c r="AF4210" s="1852"/>
      <c r="AG4210" s="1852"/>
      <c r="AH4210" s="1851"/>
    </row>
    <row r="4211" spans="1:34" ht="91.7" customHeight="1">
      <c r="A4211" s="1218"/>
      <c r="AH4211" s="1219"/>
    </row>
    <row r="4212" spans="1:34" ht="90.95" customHeight="1">
      <c r="A4212" s="1220"/>
      <c r="B4212" s="1221"/>
      <c r="C4212" s="1221"/>
      <c r="D4212" s="1221"/>
      <c r="E4212" s="1221"/>
      <c r="F4212" s="1221"/>
      <c r="G4212" s="1221"/>
      <c r="H4212" s="1221"/>
      <c r="I4212" s="1221"/>
      <c r="J4212" s="1221"/>
      <c r="K4212" s="1221"/>
      <c r="L4212" s="1221"/>
      <c r="M4212" s="1221"/>
      <c r="N4212" s="1221"/>
      <c r="O4212" s="1221"/>
      <c r="P4212" s="1221"/>
      <c r="Q4212" s="1221"/>
      <c r="R4212" s="1221"/>
      <c r="S4212" s="1221"/>
      <c r="T4212" s="1221"/>
      <c r="U4212" s="1221"/>
      <c r="V4212" s="1221"/>
      <c r="W4212" s="1221"/>
      <c r="X4212" s="1221"/>
      <c r="Y4212" s="1221"/>
      <c r="Z4212" s="1221"/>
      <c r="AA4212" s="1221"/>
      <c r="AB4212" s="1221"/>
      <c r="AC4212" s="1221"/>
      <c r="AD4212" s="1221"/>
      <c r="AE4212" s="1221"/>
      <c r="AF4212" s="1221"/>
      <c r="AG4212" s="1221"/>
      <c r="AH4212" s="1222"/>
    </row>
    <row r="4213" spans="1:34" ht="5.85" customHeight="1">
      <c r="A4213" s="1777"/>
      <c r="B4213" s="1778"/>
      <c r="C4213" s="1778"/>
      <c r="D4213" s="1778"/>
      <c r="E4213" s="1778"/>
      <c r="F4213" s="1778"/>
      <c r="G4213" s="1778"/>
      <c r="H4213" s="1778"/>
      <c r="I4213" s="1778"/>
      <c r="J4213" s="1778"/>
      <c r="K4213" s="1778"/>
      <c r="L4213" s="1778"/>
      <c r="M4213" s="1778"/>
      <c r="N4213" s="1778"/>
      <c r="O4213" s="1778"/>
      <c r="P4213" s="1778"/>
      <c r="Q4213" s="1778"/>
      <c r="R4213" s="1778"/>
      <c r="S4213" s="1778"/>
      <c r="T4213" s="1778"/>
      <c r="U4213" s="1778"/>
      <c r="V4213" s="1778"/>
      <c r="W4213" s="1778"/>
      <c r="X4213" s="1778"/>
      <c r="Y4213" s="1778"/>
      <c r="Z4213" s="1778"/>
      <c r="AA4213" s="1778"/>
      <c r="AB4213" s="1778"/>
      <c r="AC4213" s="1778"/>
      <c r="AD4213" s="1778"/>
      <c r="AE4213" s="1778"/>
      <c r="AF4213" s="1778"/>
      <c r="AG4213" s="1778"/>
      <c r="AH4213" s="1779"/>
    </row>
    <row r="4214" spans="1:34" ht="11.65" customHeight="1">
      <c r="A4214" s="1780" t="s">
        <v>2834</v>
      </c>
      <c r="B4214" s="1310"/>
      <c r="C4214" s="1310"/>
      <c r="D4214" s="1310"/>
      <c r="E4214" s="1310"/>
      <c r="F4214" s="1310"/>
      <c r="G4214" s="1310"/>
      <c r="H4214" s="1310"/>
      <c r="I4214" s="1310"/>
      <c r="J4214" s="1310"/>
      <c r="K4214" s="1310"/>
      <c r="L4214" s="1310"/>
      <c r="M4214" s="1310"/>
      <c r="N4214" s="1310"/>
      <c r="O4214" s="1310"/>
      <c r="P4214" s="1310"/>
      <c r="Q4214" s="1310"/>
      <c r="R4214" s="1310"/>
      <c r="S4214" s="1310"/>
      <c r="T4214" s="1310"/>
      <c r="U4214" s="1310"/>
      <c r="V4214" s="1310"/>
      <c r="W4214" s="1310"/>
      <c r="X4214" s="1310"/>
      <c r="Y4214" s="1310"/>
      <c r="Z4214" s="1310"/>
      <c r="AA4214" s="1310"/>
      <c r="AB4214" s="1310"/>
      <c r="AC4214" s="1310"/>
      <c r="AD4214" s="1309"/>
      <c r="AE4214" s="1309"/>
      <c r="AF4214" s="1781" t="s">
        <v>3429</v>
      </c>
      <c r="AG4214" s="1781"/>
      <c r="AH4214" s="1782"/>
    </row>
    <row r="4215" spans="1:34" ht="5.85" customHeight="1">
      <c r="A4215" s="1780"/>
      <c r="B4215" s="1310"/>
      <c r="C4215" s="1310"/>
      <c r="D4215" s="1310"/>
      <c r="E4215" s="1310"/>
      <c r="F4215" s="1310"/>
      <c r="G4215" s="1310"/>
      <c r="H4215" s="1310"/>
      <c r="I4215" s="1310"/>
      <c r="J4215" s="1310"/>
      <c r="K4215" s="1310"/>
      <c r="L4215" s="1310"/>
      <c r="M4215" s="1310"/>
      <c r="N4215" s="1310"/>
      <c r="O4215" s="1310"/>
      <c r="P4215" s="1310"/>
      <c r="Q4215" s="1310"/>
      <c r="R4215" s="1310"/>
      <c r="S4215" s="1310"/>
      <c r="T4215" s="1310"/>
      <c r="U4215" s="1310"/>
      <c r="V4215" s="1310"/>
      <c r="W4215" s="1310"/>
      <c r="X4215" s="1310"/>
      <c r="Y4215" s="1310"/>
      <c r="Z4215" s="1310"/>
      <c r="AA4215" s="1310"/>
      <c r="AB4215" s="1310"/>
      <c r="AC4215" s="1310"/>
      <c r="AD4215" s="1311"/>
      <c r="AE4215" s="1311"/>
      <c r="AF4215" s="1311"/>
      <c r="AG4215" s="1311"/>
      <c r="AH4215" s="1782"/>
    </row>
    <row r="4216" spans="1:34" ht="10.9" customHeight="1">
      <c r="A4216" s="1783" t="s">
        <v>2836</v>
      </c>
      <c r="B4216" s="1784"/>
      <c r="C4216" s="1784"/>
      <c r="D4216" s="1784"/>
      <c r="E4216" s="1784"/>
      <c r="F4216" s="1784"/>
      <c r="G4216" s="1784"/>
      <c r="H4216" s="1784"/>
      <c r="I4216" s="1784"/>
      <c r="J4216" s="1784"/>
      <c r="K4216" s="1784"/>
      <c r="L4216" s="1784"/>
      <c r="M4216" s="1784"/>
      <c r="N4216" s="1784"/>
      <c r="O4216" s="1784"/>
      <c r="P4216" s="1784"/>
      <c r="Q4216" s="1784"/>
      <c r="R4216" s="1784"/>
      <c r="S4216" s="1784"/>
      <c r="T4216" s="1784"/>
      <c r="U4216" s="1784"/>
      <c r="V4216" s="1784"/>
      <c r="W4216" s="1784"/>
      <c r="X4216" s="1784"/>
      <c r="Y4216" s="1784"/>
      <c r="Z4216" s="1784"/>
      <c r="AA4216" s="1784"/>
      <c r="AB4216" s="1784"/>
      <c r="AC4216" s="1784"/>
      <c r="AD4216" s="1311"/>
      <c r="AE4216" s="1311"/>
      <c r="AF4216" s="1311"/>
      <c r="AG4216" s="1311"/>
      <c r="AH4216" s="1782"/>
    </row>
    <row r="4217" spans="1:34" ht="23.25" customHeight="1">
      <c r="A4217" s="1785" t="s">
        <v>2837</v>
      </c>
      <c r="B4217" s="1786"/>
      <c r="C4217" s="1786"/>
      <c r="D4217" s="1786"/>
      <c r="E4217" s="1786"/>
      <c r="F4217" s="1786"/>
      <c r="G4217" s="1786"/>
      <c r="H4217" s="1786"/>
      <c r="I4217" s="1786"/>
      <c r="J4217" s="1786"/>
      <c r="K4217" s="1786"/>
      <c r="L4217" s="1786"/>
      <c r="M4217" s="1786"/>
      <c r="N4217" s="1786"/>
      <c r="O4217" s="1786"/>
      <c r="P4217" s="1786"/>
      <c r="Q4217" s="1786"/>
      <c r="R4217" s="1786"/>
      <c r="S4217" s="1786"/>
      <c r="T4217" s="1786"/>
      <c r="U4217" s="1786"/>
      <c r="V4217" s="1786"/>
      <c r="W4217" s="1786"/>
      <c r="X4217" s="1786"/>
      <c r="Y4217" s="1786"/>
      <c r="Z4217" s="1786"/>
      <c r="AA4217" s="1786"/>
      <c r="AB4217" s="1786"/>
      <c r="AC4217" s="1786"/>
      <c r="AD4217" s="1311"/>
      <c r="AE4217" s="1311"/>
      <c r="AF4217" s="1311"/>
      <c r="AG4217" s="1311"/>
      <c r="AH4217" s="1782"/>
    </row>
    <row r="4218" spans="1:34" ht="5.85" customHeight="1">
      <c r="A4218" s="1787" t="s">
        <v>2838</v>
      </c>
      <c r="B4218" s="1788"/>
      <c r="C4218" s="1788"/>
      <c r="D4218" s="1788"/>
      <c r="E4218" s="1788"/>
      <c r="F4218" s="1788"/>
      <c r="G4218" s="1788"/>
      <c r="H4218" s="1788"/>
      <c r="I4218" s="1788"/>
      <c r="J4218" s="1788"/>
      <c r="K4218" s="1788"/>
      <c r="L4218" s="1788"/>
      <c r="M4218" s="1788"/>
      <c r="N4218" s="1788"/>
      <c r="O4218" s="1788"/>
      <c r="P4218" s="1788"/>
      <c r="Q4218" s="1788"/>
      <c r="R4218" s="1788"/>
      <c r="S4218" s="1788"/>
      <c r="T4218" s="1788"/>
      <c r="U4218" s="1788"/>
      <c r="V4218" s="1788"/>
      <c r="W4218" s="1788"/>
      <c r="X4218" s="1788"/>
      <c r="Y4218" s="1788"/>
      <c r="Z4218" s="1788"/>
      <c r="AA4218" s="1788"/>
      <c r="AB4218" s="1788"/>
      <c r="AC4218" s="1788"/>
      <c r="AD4218" s="1311"/>
      <c r="AE4218" s="1311"/>
      <c r="AF4218" s="1311"/>
      <c r="AG4218" s="1311"/>
      <c r="AH4218" s="1782"/>
    </row>
    <row r="4219" spans="1:34" ht="5.85" customHeight="1">
      <c r="A4219" s="1787"/>
      <c r="B4219" s="1788"/>
      <c r="C4219" s="1788"/>
      <c r="D4219" s="1788"/>
      <c r="E4219" s="1788"/>
      <c r="F4219" s="1788"/>
      <c r="G4219" s="1788"/>
      <c r="H4219" s="1788"/>
      <c r="I4219" s="1788"/>
      <c r="J4219" s="1788"/>
      <c r="K4219" s="1788"/>
      <c r="L4219" s="1788"/>
      <c r="M4219" s="1788"/>
      <c r="N4219" s="1788"/>
      <c r="O4219" s="1788"/>
      <c r="P4219" s="1788"/>
      <c r="Q4219" s="1788"/>
      <c r="R4219" s="1788"/>
      <c r="S4219" s="1788"/>
      <c r="T4219" s="1788"/>
      <c r="U4219" s="1788"/>
      <c r="V4219" s="1788"/>
      <c r="W4219" s="1788"/>
      <c r="X4219" s="1788"/>
      <c r="Y4219" s="1788"/>
      <c r="Z4219" s="1788"/>
      <c r="AA4219" s="1788"/>
      <c r="AB4219" s="1788"/>
      <c r="AC4219" s="1788"/>
      <c r="AD4219" s="1782"/>
      <c r="AE4219" s="1309"/>
      <c r="AF4219" s="1309"/>
      <c r="AG4219" s="1309"/>
      <c r="AH4219" s="1782"/>
    </row>
    <row r="4220" spans="1:34" ht="10.9" customHeight="1">
      <c r="A4220" s="1787" t="s">
        <v>2839</v>
      </c>
      <c r="B4220" s="1788"/>
      <c r="C4220" s="1788"/>
      <c r="D4220" s="1788"/>
      <c r="E4220" s="1788"/>
      <c r="F4220" s="1788"/>
      <c r="G4220" s="1788"/>
      <c r="H4220" s="1788"/>
      <c r="I4220" s="1788"/>
      <c r="J4220" s="1788"/>
      <c r="K4220" s="1788"/>
      <c r="L4220" s="1788"/>
      <c r="M4220" s="1788"/>
      <c r="N4220" s="1788"/>
      <c r="O4220" s="1788"/>
      <c r="P4220" s="1788"/>
      <c r="Q4220" s="1788"/>
      <c r="R4220" s="1788"/>
      <c r="S4220" s="1788"/>
      <c r="T4220" s="1788"/>
      <c r="U4220" s="1788"/>
      <c r="V4220" s="1788"/>
      <c r="W4220" s="1788"/>
      <c r="X4220" s="1788"/>
      <c r="Y4220" s="1788"/>
      <c r="Z4220" s="1788"/>
      <c r="AA4220" s="1788"/>
      <c r="AB4220" s="1788"/>
      <c r="AC4220" s="1788"/>
      <c r="AD4220" s="1818" t="s">
        <v>2840</v>
      </c>
      <c r="AE4220" s="1818"/>
      <c r="AF4220" s="1206">
        <v>21.23</v>
      </c>
      <c r="AG4220" s="1207" t="s">
        <v>5</v>
      </c>
      <c r="AH4220" s="1800"/>
    </row>
    <row r="4221" spans="1:34" ht="11.65" customHeight="1">
      <c r="A4221" s="1819" t="s">
        <v>2841</v>
      </c>
      <c r="B4221" s="1820"/>
      <c r="C4221" s="1820"/>
      <c r="D4221" s="1820"/>
      <c r="E4221" s="1820"/>
      <c r="F4221" s="1820"/>
      <c r="G4221" s="1820"/>
      <c r="H4221" s="1820"/>
      <c r="I4221" s="1820"/>
      <c r="J4221" s="1820"/>
      <c r="K4221" s="1820"/>
      <c r="L4221" s="1820"/>
      <c r="M4221" s="1820"/>
      <c r="N4221" s="1820"/>
      <c r="O4221" s="1820"/>
      <c r="P4221" s="1820"/>
      <c r="Q4221" s="1820"/>
      <c r="R4221" s="1820"/>
      <c r="S4221" s="1820"/>
      <c r="T4221" s="1820"/>
      <c r="U4221" s="1820"/>
      <c r="V4221" s="1820"/>
      <c r="W4221" s="1820"/>
      <c r="X4221" s="1820"/>
      <c r="Y4221" s="1820"/>
      <c r="Z4221" s="1820"/>
      <c r="AA4221" s="1820"/>
      <c r="AB4221" s="1820"/>
      <c r="AC4221" s="1820"/>
      <c r="AD4221" s="1821" t="s">
        <v>2842</v>
      </c>
      <c r="AE4221" s="1821"/>
      <c r="AF4221" s="1210">
        <v>15</v>
      </c>
      <c r="AG4221" s="1211" t="s">
        <v>5</v>
      </c>
      <c r="AH4221" s="1800"/>
    </row>
    <row r="4222" spans="1:34" ht="17.45" customHeight="1">
      <c r="A4222" s="1822" t="s">
        <v>2843</v>
      </c>
      <c r="B4222" s="1802"/>
      <c r="C4222" s="1802"/>
      <c r="D4222" s="1778"/>
      <c r="E4222" s="1823" t="s">
        <v>2747</v>
      </c>
      <c r="F4222" s="1823"/>
      <c r="G4222" s="1823"/>
      <c r="H4222" s="1823"/>
      <c r="I4222" s="1823"/>
      <c r="J4222" s="1823"/>
      <c r="K4222" s="1823"/>
      <c r="L4222" s="1823"/>
      <c r="M4222" s="1823"/>
      <c r="N4222" s="1823"/>
      <c r="O4222" s="1823"/>
      <c r="P4222" s="1823"/>
      <c r="Q4222" s="1823"/>
      <c r="R4222" s="1823"/>
      <c r="S4222" s="1823"/>
      <c r="T4222" s="1823"/>
      <c r="U4222" s="1823"/>
      <c r="V4222" s="1823"/>
      <c r="W4222" s="1823"/>
      <c r="X4222" s="1823"/>
      <c r="Y4222" s="1823"/>
      <c r="Z4222" s="1823"/>
      <c r="AA4222" s="1823"/>
      <c r="AB4222" s="1823"/>
      <c r="AC4222" s="1823"/>
      <c r="AD4222" s="1823"/>
      <c r="AE4222" s="1823"/>
      <c r="AF4222" s="1823"/>
      <c r="AG4222" s="1823"/>
      <c r="AH4222" s="1779"/>
    </row>
    <row r="4223" spans="1:34" ht="16.7" customHeight="1">
      <c r="A4223" s="1824" t="s">
        <v>2844</v>
      </c>
      <c r="B4223" s="1816"/>
      <c r="C4223" s="1816"/>
      <c r="D4223" s="1309"/>
      <c r="E4223" s="1815" t="s">
        <v>389</v>
      </c>
      <c r="F4223" s="1815"/>
      <c r="G4223" s="1111"/>
      <c r="H4223" s="1796" t="s">
        <v>2845</v>
      </c>
      <c r="I4223" s="1796"/>
      <c r="J4223" s="1796" t="s">
        <v>495</v>
      </c>
      <c r="K4223" s="1796"/>
      <c r="L4223" s="1309"/>
      <c r="M4223" s="1309"/>
      <c r="N4223" s="1816" t="s">
        <v>2846</v>
      </c>
      <c r="O4223" s="1816"/>
      <c r="P4223" s="1816"/>
      <c r="Q4223" s="1816"/>
      <c r="R4223" s="1817">
        <v>1</v>
      </c>
      <c r="S4223" s="1817"/>
      <c r="T4223" s="1817"/>
      <c r="U4223" s="1817"/>
      <c r="V4223" s="1309"/>
      <c r="W4223" s="1309"/>
      <c r="X4223" s="1309"/>
      <c r="Y4223" s="1796" t="s">
        <v>2847</v>
      </c>
      <c r="Z4223" s="1796"/>
      <c r="AA4223" s="1796"/>
      <c r="AB4223" s="1796"/>
      <c r="AC4223" s="1796"/>
      <c r="AD4223" s="1796"/>
      <c r="AE4223" s="1796"/>
      <c r="AF4223" s="1797" t="s">
        <v>2848</v>
      </c>
      <c r="AG4223" s="1797"/>
      <c r="AH4223" s="1782"/>
    </row>
    <row r="4224" spans="1:34" ht="5.85" customHeight="1">
      <c r="A4224" s="1798"/>
      <c r="B4224" s="1799"/>
      <c r="C4224" s="1799"/>
      <c r="D4224" s="1799"/>
      <c r="E4224" s="1799"/>
      <c r="F4224" s="1799"/>
      <c r="G4224" s="1799"/>
      <c r="H4224" s="1799"/>
      <c r="I4224" s="1799"/>
      <c r="J4224" s="1799"/>
      <c r="K4224" s="1799"/>
      <c r="L4224" s="1799"/>
      <c r="M4224" s="1799"/>
      <c r="N4224" s="1799"/>
      <c r="O4224" s="1799"/>
      <c r="P4224" s="1799"/>
      <c r="Q4224" s="1799"/>
      <c r="R4224" s="1799"/>
      <c r="S4224" s="1799"/>
      <c r="T4224" s="1799"/>
      <c r="U4224" s="1799"/>
      <c r="V4224" s="1799"/>
      <c r="W4224" s="1799"/>
      <c r="X4224" s="1799"/>
      <c r="Y4224" s="1799"/>
      <c r="Z4224" s="1799"/>
      <c r="AA4224" s="1799"/>
      <c r="AB4224" s="1799"/>
      <c r="AC4224" s="1799"/>
      <c r="AD4224" s="1799"/>
      <c r="AE4224" s="1799"/>
      <c r="AF4224" s="1799"/>
      <c r="AG4224" s="1799"/>
      <c r="AH4224" s="1800"/>
    </row>
    <row r="4225" spans="1:34" ht="17.45" customHeight="1">
      <c r="A4225" s="1801" t="s">
        <v>2849</v>
      </c>
      <c r="B4225" s="1802"/>
      <c r="C4225" s="1802"/>
      <c r="D4225" s="1802"/>
      <c r="E4225" s="1802"/>
      <c r="F4225" s="1802"/>
      <c r="G4225" s="1802"/>
      <c r="H4225" s="1802"/>
      <c r="I4225" s="1802"/>
      <c r="J4225" s="1803"/>
      <c r="K4225" s="1789" t="s">
        <v>2850</v>
      </c>
      <c r="L4225" s="1807"/>
      <c r="M4225" s="1789" t="s">
        <v>2851</v>
      </c>
      <c r="N4225" s="1790"/>
      <c r="O4225" s="1790"/>
      <c r="P4225" s="1790"/>
      <c r="Q4225" s="1790"/>
      <c r="R4225" s="1790"/>
      <c r="S4225" s="1790"/>
      <c r="T4225" s="1791"/>
      <c r="U4225" s="1789" t="s">
        <v>2852</v>
      </c>
      <c r="V4225" s="1790"/>
      <c r="W4225" s="1790"/>
      <c r="X4225" s="1790"/>
      <c r="Y4225" s="1790"/>
      <c r="Z4225" s="1790"/>
      <c r="AA4225" s="1790"/>
      <c r="AB4225" s="1790"/>
      <c r="AC4225" s="1790"/>
      <c r="AD4225" s="1791"/>
      <c r="AE4225" s="1810" t="s">
        <v>2853</v>
      </c>
      <c r="AF4225" s="1811"/>
      <c r="AG4225" s="1811"/>
      <c r="AH4225" s="1814"/>
    </row>
    <row r="4226" spans="1:34" ht="16.7" customHeight="1">
      <c r="A4226" s="1804"/>
      <c r="B4226" s="1805"/>
      <c r="C4226" s="1805"/>
      <c r="D4226" s="1805"/>
      <c r="E4226" s="1805"/>
      <c r="F4226" s="1805"/>
      <c r="G4226" s="1805"/>
      <c r="H4226" s="1805"/>
      <c r="I4226" s="1805"/>
      <c r="J4226" s="1806"/>
      <c r="K4226" s="1808"/>
      <c r="L4226" s="1809"/>
      <c r="M4226" s="1789" t="s">
        <v>2854</v>
      </c>
      <c r="N4226" s="1790"/>
      <c r="O4226" s="1790"/>
      <c r="P4226" s="1791"/>
      <c r="Q4226" s="1789" t="s">
        <v>2855</v>
      </c>
      <c r="R4226" s="1790"/>
      <c r="S4226" s="1790"/>
      <c r="T4226" s="1791"/>
      <c r="U4226" s="1789" t="s">
        <v>2854</v>
      </c>
      <c r="V4226" s="1790"/>
      <c r="W4226" s="1790"/>
      <c r="X4226" s="1790"/>
      <c r="Y4226" s="1790"/>
      <c r="Z4226" s="1791"/>
      <c r="AA4226" s="1789" t="s">
        <v>2855</v>
      </c>
      <c r="AB4226" s="1790"/>
      <c r="AC4226" s="1790"/>
      <c r="AD4226" s="1791"/>
      <c r="AE4226" s="1812"/>
      <c r="AF4226" s="1813"/>
      <c r="AG4226" s="1813"/>
      <c r="AH4226" s="1800"/>
    </row>
    <row r="4227" spans="1:34" ht="17.45" customHeight="1">
      <c r="A4227" s="1792"/>
      <c r="B4227" s="1793"/>
      <c r="C4227" s="1793"/>
      <c r="D4227" s="1793"/>
      <c r="E4227" s="1793"/>
      <c r="F4227" s="1793"/>
      <c r="G4227" s="1793"/>
      <c r="H4227" s="1793"/>
      <c r="I4227" s="1793"/>
      <c r="J4227" s="1793"/>
      <c r="K4227" s="1794" t="s">
        <v>2856</v>
      </c>
      <c r="L4227" s="1794"/>
      <c r="M4227" s="1794"/>
      <c r="N4227" s="1794"/>
      <c r="O4227" s="1794"/>
      <c r="P4227" s="1794"/>
      <c r="Q4227" s="1794"/>
      <c r="R4227" s="1794"/>
      <c r="S4227" s="1794"/>
      <c r="T4227" s="1794"/>
      <c r="U4227" s="1794"/>
      <c r="V4227" s="1794"/>
      <c r="W4227" s="1794"/>
      <c r="X4227" s="1794"/>
      <c r="Y4227" s="1794"/>
      <c r="Z4227" s="1794"/>
      <c r="AA4227" s="1795">
        <v>0</v>
      </c>
      <c r="AB4227" s="1795"/>
      <c r="AC4227" s="1795"/>
      <c r="AD4227" s="1795"/>
      <c r="AE4227" s="1795"/>
      <c r="AF4227" s="1795"/>
      <c r="AG4227" s="1795"/>
      <c r="AH4227" s="1213"/>
    </row>
    <row r="4228" spans="1:34" ht="17.45" customHeight="1">
      <c r="A4228" s="1801" t="s">
        <v>2857</v>
      </c>
      <c r="B4228" s="1825"/>
      <c r="C4228" s="1825"/>
      <c r="D4228" s="1825"/>
      <c r="E4228" s="1825"/>
      <c r="F4228" s="1825"/>
      <c r="G4228" s="1825"/>
      <c r="H4228" s="1825"/>
      <c r="I4228" s="1825"/>
      <c r="J4228" s="1825"/>
      <c r="K4228" s="1825"/>
      <c r="L4228" s="1825"/>
      <c r="M4228" s="1825"/>
      <c r="N4228" s="1826"/>
      <c r="O4228" s="1789" t="s">
        <v>2858</v>
      </c>
      <c r="P4228" s="1790"/>
      <c r="Q4228" s="1790"/>
      <c r="R4228" s="1790"/>
      <c r="S4228" s="1791"/>
      <c r="T4228" s="1827" t="s">
        <v>2850</v>
      </c>
      <c r="U4228" s="1790"/>
      <c r="V4228" s="1790"/>
      <c r="W4228" s="1213"/>
      <c r="X4228" s="1789" t="s">
        <v>2859</v>
      </c>
      <c r="Y4228" s="1790"/>
      <c r="Z4228" s="1790"/>
      <c r="AA4228" s="1790"/>
      <c r="AB4228" s="1790"/>
      <c r="AC4228" s="1790"/>
      <c r="AD4228" s="1791"/>
      <c r="AE4228" s="1810" t="s">
        <v>2853</v>
      </c>
      <c r="AF4228" s="1828"/>
      <c r="AG4228" s="1828"/>
      <c r="AH4228" s="1213"/>
    </row>
    <row r="4229" spans="1:34" ht="16.7" customHeight="1">
      <c r="A4229" s="1215"/>
      <c r="B4229" s="1216" t="s">
        <v>1019</v>
      </c>
      <c r="C4229" s="1829" t="s">
        <v>1020</v>
      </c>
      <c r="D4229" s="1830"/>
      <c r="E4229" s="1830"/>
      <c r="F4229" s="1830"/>
      <c r="G4229" s="1830"/>
      <c r="H4229" s="1830"/>
      <c r="I4229" s="1830"/>
      <c r="J4229" s="1830"/>
      <c r="K4229" s="1830"/>
      <c r="L4229" s="1830"/>
      <c r="M4229" s="1830"/>
      <c r="N4229" s="1829"/>
      <c r="O4229" s="1831">
        <v>0</v>
      </c>
      <c r="P4229" s="1832"/>
      <c r="Q4229" s="1832"/>
      <c r="R4229" s="1832"/>
      <c r="S4229" s="1833"/>
      <c r="T4229" s="1858">
        <v>6</v>
      </c>
      <c r="U4229" s="1832"/>
      <c r="V4229" s="1832"/>
      <c r="W4229" s="1217"/>
      <c r="X4229" s="1859">
        <v>32.186100000000003</v>
      </c>
      <c r="Y4229" s="1860"/>
      <c r="Z4229" s="1860"/>
      <c r="AA4229" s="1860"/>
      <c r="AB4229" s="1860"/>
      <c r="AC4229" s="1860"/>
      <c r="AD4229" s="1861"/>
      <c r="AE4229" s="1839">
        <v>193.11660000000001</v>
      </c>
      <c r="AF4229" s="1795"/>
      <c r="AG4229" s="1795"/>
      <c r="AH4229" s="1217"/>
    </row>
    <row r="4230" spans="1:34" ht="17.45" customHeight="1">
      <c r="A4230" s="1792"/>
      <c r="B4230" s="1778"/>
      <c r="C4230" s="1778"/>
      <c r="D4230" s="1778"/>
      <c r="E4230" s="1778"/>
      <c r="F4230" s="1778"/>
      <c r="G4230" s="1778"/>
      <c r="H4230" s="1778"/>
      <c r="I4230" s="1846" t="s">
        <v>2860</v>
      </c>
      <c r="J4230" s="1846"/>
      <c r="K4230" s="1846"/>
      <c r="L4230" s="1846"/>
      <c r="M4230" s="1846"/>
      <c r="N4230" s="1846"/>
      <c r="O4230" s="1846"/>
      <c r="P4230" s="1846"/>
      <c r="Q4230" s="1846"/>
      <c r="R4230" s="1846"/>
      <c r="S4230" s="1846"/>
      <c r="T4230" s="1846"/>
      <c r="U4230" s="1846"/>
      <c r="V4230" s="1846"/>
      <c r="W4230" s="1846"/>
      <c r="X4230" s="1846"/>
      <c r="Y4230" s="1846"/>
      <c r="Z4230" s="1793"/>
      <c r="AA4230" s="1847">
        <v>193.11660000000001</v>
      </c>
      <c r="AB4230" s="1847"/>
      <c r="AC4230" s="1847"/>
      <c r="AD4230" s="1847"/>
      <c r="AE4230" s="1847"/>
      <c r="AF4230" s="1847"/>
      <c r="AG4230" s="1847"/>
      <c r="AH4230" s="1814"/>
    </row>
    <row r="4231" spans="1:34" ht="17.45" customHeight="1">
      <c r="A4231" s="1844"/>
      <c r="B4231" s="1309"/>
      <c r="C4231" s="1309"/>
      <c r="D4231" s="1309"/>
      <c r="E4231" s="1309"/>
      <c r="F4231" s="1309"/>
      <c r="G4231" s="1309"/>
      <c r="H4231" s="1309"/>
      <c r="I4231" s="1840" t="s">
        <v>2861</v>
      </c>
      <c r="J4231" s="1840"/>
      <c r="K4231" s="1840"/>
      <c r="L4231" s="1840"/>
      <c r="M4231" s="1840"/>
      <c r="N4231" s="1840"/>
      <c r="O4231" s="1840"/>
      <c r="P4231" s="1840"/>
      <c r="Q4231" s="1840"/>
      <c r="R4231" s="1840"/>
      <c r="S4231" s="1840"/>
      <c r="T4231" s="1840"/>
      <c r="U4231" s="1840"/>
      <c r="V4231" s="1840"/>
      <c r="W4231" s="1840"/>
      <c r="X4231" s="1840"/>
      <c r="Y4231" s="1840"/>
      <c r="Z4231" s="1309"/>
      <c r="AA4231" s="1841">
        <v>193.11660000000001</v>
      </c>
      <c r="AB4231" s="1841"/>
      <c r="AC4231" s="1841"/>
      <c r="AD4231" s="1841"/>
      <c r="AE4231" s="1841"/>
      <c r="AF4231" s="1841"/>
      <c r="AG4231" s="1841"/>
      <c r="AH4231" s="1782"/>
    </row>
    <row r="4232" spans="1:34" ht="16.7" customHeight="1">
      <c r="A4232" s="1844"/>
      <c r="B4232" s="1309"/>
      <c r="C4232" s="1309"/>
      <c r="D4232" s="1309"/>
      <c r="E4232" s="1309"/>
      <c r="F4232" s="1309"/>
      <c r="G4232" s="1309"/>
      <c r="H4232" s="1309"/>
      <c r="I4232" s="1840" t="s">
        <v>2862</v>
      </c>
      <c r="J4232" s="1840"/>
      <c r="K4232" s="1840"/>
      <c r="L4232" s="1840"/>
      <c r="M4232" s="1840"/>
      <c r="N4232" s="1840"/>
      <c r="O4232" s="1840"/>
      <c r="P4232" s="1840"/>
      <c r="Q4232" s="1840"/>
      <c r="R4232" s="1840"/>
      <c r="S4232" s="1840"/>
      <c r="T4232" s="1840"/>
      <c r="U4232" s="1840"/>
      <c r="V4232" s="1840"/>
      <c r="W4232" s="1840"/>
      <c r="X4232" s="1840"/>
      <c r="Y4232" s="1840"/>
      <c r="Z4232" s="1309"/>
      <c r="AA4232" s="1841">
        <v>193.11660000000001</v>
      </c>
      <c r="AB4232" s="1841"/>
      <c r="AC4232" s="1841"/>
      <c r="AD4232" s="1841"/>
      <c r="AE4232" s="1841"/>
      <c r="AF4232" s="1841"/>
      <c r="AG4232" s="1841"/>
      <c r="AH4232" s="1782"/>
    </row>
    <row r="4233" spans="1:34" ht="17.45" customHeight="1">
      <c r="A4233" s="1844"/>
      <c r="B4233" s="1309"/>
      <c r="C4233" s="1309"/>
      <c r="D4233" s="1309"/>
      <c r="E4233" s="1309"/>
      <c r="F4233" s="1309"/>
      <c r="G4233" s="1309"/>
      <c r="H4233" s="1309"/>
      <c r="I4233" s="1840" t="s">
        <v>2863</v>
      </c>
      <c r="J4233" s="1840"/>
      <c r="K4233" s="1840"/>
      <c r="L4233" s="1840"/>
      <c r="M4233" s="1840"/>
      <c r="N4233" s="1840"/>
      <c r="O4233" s="1840"/>
      <c r="P4233" s="1840"/>
      <c r="Q4233" s="1840"/>
      <c r="R4233" s="1840"/>
      <c r="S4233" s="1840"/>
      <c r="T4233" s="1840"/>
      <c r="U4233" s="1840"/>
      <c r="V4233" s="1840"/>
      <c r="W4233" s="1840"/>
      <c r="X4233" s="1840"/>
      <c r="Y4233" s="1840"/>
      <c r="Z4233" s="1309"/>
      <c r="AA4233" s="1841">
        <v>0</v>
      </c>
      <c r="AB4233" s="1841"/>
      <c r="AC4233" s="1841"/>
      <c r="AD4233" s="1841"/>
      <c r="AE4233" s="1841"/>
      <c r="AF4233" s="1841"/>
      <c r="AG4233" s="1841"/>
      <c r="AH4233" s="1782"/>
    </row>
    <row r="4234" spans="1:34" ht="16.7" customHeight="1">
      <c r="A4234" s="1845"/>
      <c r="B4234" s="1799"/>
      <c r="C4234" s="1799"/>
      <c r="D4234" s="1799"/>
      <c r="E4234" s="1799"/>
      <c r="F4234" s="1799"/>
      <c r="G4234" s="1799"/>
      <c r="H4234" s="1799"/>
      <c r="I4234" s="1842" t="s">
        <v>2864</v>
      </c>
      <c r="J4234" s="1842"/>
      <c r="K4234" s="1842"/>
      <c r="L4234" s="1842"/>
      <c r="M4234" s="1842"/>
      <c r="N4234" s="1842"/>
      <c r="O4234" s="1842"/>
      <c r="P4234" s="1842"/>
      <c r="Q4234" s="1842"/>
      <c r="R4234" s="1842"/>
      <c r="S4234" s="1842"/>
      <c r="T4234" s="1842"/>
      <c r="U4234" s="1842"/>
      <c r="V4234" s="1842"/>
      <c r="W4234" s="1842"/>
      <c r="X4234" s="1842"/>
      <c r="Y4234" s="1842"/>
      <c r="Z4234" s="1799"/>
      <c r="AA4234" s="1843">
        <v>0</v>
      </c>
      <c r="AB4234" s="1843"/>
      <c r="AC4234" s="1843"/>
      <c r="AD4234" s="1843"/>
      <c r="AE4234" s="1843"/>
      <c r="AF4234" s="1843"/>
      <c r="AG4234" s="1843"/>
      <c r="AH4234" s="1800"/>
    </row>
    <row r="4235" spans="1:34" ht="17.45" customHeight="1">
      <c r="A4235" s="1801" t="s">
        <v>2865</v>
      </c>
      <c r="B4235" s="1825"/>
      <c r="C4235" s="1825"/>
      <c r="D4235" s="1825"/>
      <c r="E4235" s="1825"/>
      <c r="F4235" s="1825"/>
      <c r="G4235" s="1825"/>
      <c r="H4235" s="1825"/>
      <c r="I4235" s="1825"/>
      <c r="J4235" s="1825"/>
      <c r="K4235" s="1825"/>
      <c r="L4235" s="1825"/>
      <c r="M4235" s="1825"/>
      <c r="N4235" s="1826"/>
      <c r="O4235" s="1789" t="s">
        <v>2850</v>
      </c>
      <c r="P4235" s="1790"/>
      <c r="Q4235" s="1790"/>
      <c r="R4235" s="1790"/>
      <c r="S4235" s="1791"/>
      <c r="T4235" s="1827" t="s">
        <v>754</v>
      </c>
      <c r="U4235" s="1790"/>
      <c r="V4235" s="1790"/>
      <c r="W4235" s="1213"/>
      <c r="X4235" s="1789" t="s">
        <v>2866</v>
      </c>
      <c r="Y4235" s="1790"/>
      <c r="Z4235" s="1790"/>
      <c r="AA4235" s="1790"/>
      <c r="AB4235" s="1790"/>
      <c r="AC4235" s="1790"/>
      <c r="AD4235" s="1791"/>
      <c r="AE4235" s="1810" t="s">
        <v>2867</v>
      </c>
      <c r="AF4235" s="1828"/>
      <c r="AG4235" s="1828"/>
      <c r="AH4235" s="1213"/>
    </row>
    <row r="4236" spans="1:34" ht="17.45" customHeight="1">
      <c r="A4236" s="1223"/>
      <c r="B4236" s="1224" t="s">
        <v>3430</v>
      </c>
      <c r="C4236" s="1875" t="s">
        <v>3431</v>
      </c>
      <c r="D4236" s="1876"/>
      <c r="E4236" s="1876"/>
      <c r="F4236" s="1876"/>
      <c r="G4236" s="1876"/>
      <c r="H4236" s="1876"/>
      <c r="I4236" s="1876"/>
      <c r="J4236" s="1876"/>
      <c r="K4236" s="1876"/>
      <c r="L4236" s="1876"/>
      <c r="M4236" s="1876"/>
      <c r="N4236" s="1875"/>
      <c r="O4236" s="1885">
        <v>3</v>
      </c>
      <c r="P4236" s="1886"/>
      <c r="Q4236" s="1886"/>
      <c r="R4236" s="1886"/>
      <c r="S4236" s="1887"/>
      <c r="T4236" s="1888" t="s">
        <v>495</v>
      </c>
      <c r="U4236" s="1889"/>
      <c r="V4236" s="1889"/>
      <c r="W4236" s="1225"/>
      <c r="X4236" s="1890">
        <v>3.08</v>
      </c>
      <c r="Y4236" s="1891"/>
      <c r="Z4236" s="1891"/>
      <c r="AA4236" s="1891"/>
      <c r="AB4236" s="1891"/>
      <c r="AC4236" s="1891"/>
      <c r="AD4236" s="1892"/>
      <c r="AE4236" s="1865">
        <v>9.24</v>
      </c>
      <c r="AF4236" s="1847"/>
      <c r="AG4236" s="1847"/>
      <c r="AH4236" s="1225"/>
    </row>
    <row r="4237" spans="1:34" ht="16.7" customHeight="1">
      <c r="A4237" s="1218"/>
      <c r="B4237" s="1788" t="s">
        <v>1284</v>
      </c>
      <c r="C4237" s="1815" t="s">
        <v>3375</v>
      </c>
      <c r="D4237" s="1815"/>
      <c r="E4237" s="1815"/>
      <c r="F4237" s="1815"/>
      <c r="G4237" s="1815"/>
      <c r="H4237" s="1815"/>
      <c r="I4237" s="1815"/>
      <c r="J4237" s="1815"/>
      <c r="K4237" s="1815"/>
      <c r="L4237" s="1815"/>
      <c r="M4237" s="1815"/>
      <c r="N4237" s="1903"/>
      <c r="O4237" s="1910">
        <v>3</v>
      </c>
      <c r="P4237" s="1911"/>
      <c r="Q4237" s="1911"/>
      <c r="R4237" s="1911"/>
      <c r="S4237" s="1912"/>
      <c r="T4237" s="1913" t="s">
        <v>495</v>
      </c>
      <c r="U4237" s="1796"/>
      <c r="V4237" s="1796"/>
      <c r="W4237" s="1219"/>
      <c r="X4237" s="1914">
        <v>29.56</v>
      </c>
      <c r="Y4237" s="1915"/>
      <c r="Z4237" s="1915"/>
      <c r="AA4237" s="1915"/>
      <c r="AB4237" s="1915"/>
      <c r="AC4237" s="1915"/>
      <c r="AD4237" s="1916"/>
      <c r="AE4237" s="1909">
        <v>88.68</v>
      </c>
      <c r="AF4237" s="1841"/>
      <c r="AG4237" s="1841"/>
      <c r="AH4237" s="1219"/>
    </row>
    <row r="4238" spans="1:34" ht="7.35" customHeight="1">
      <c r="A4238" s="1218"/>
      <c r="B4238" s="1788"/>
      <c r="C4238" s="1815"/>
      <c r="D4238" s="1815"/>
      <c r="E4238" s="1815"/>
      <c r="F4238" s="1815"/>
      <c r="G4238" s="1815"/>
      <c r="H4238" s="1815"/>
      <c r="I4238" s="1815"/>
      <c r="J4238" s="1815"/>
      <c r="K4238" s="1815"/>
      <c r="L4238" s="1815"/>
      <c r="M4238" s="1815"/>
      <c r="N4238" s="1815"/>
      <c r="AH4238" s="1219"/>
    </row>
    <row r="4239" spans="1:34" ht="17.45" customHeight="1">
      <c r="A4239" s="1218"/>
      <c r="B4239" s="1205" t="s">
        <v>3432</v>
      </c>
      <c r="C4239" s="1903" t="s">
        <v>3433</v>
      </c>
      <c r="D4239" s="1815"/>
      <c r="E4239" s="1815"/>
      <c r="F4239" s="1815"/>
      <c r="G4239" s="1815"/>
      <c r="H4239" s="1815"/>
      <c r="I4239" s="1815"/>
      <c r="J4239" s="1815"/>
      <c r="K4239" s="1815"/>
      <c r="L4239" s="1815"/>
      <c r="M4239" s="1815"/>
      <c r="N4239" s="1903"/>
      <c r="O4239" s="1910">
        <v>1</v>
      </c>
      <c r="P4239" s="1911"/>
      <c r="Q4239" s="1911"/>
      <c r="R4239" s="1911"/>
      <c r="S4239" s="1912"/>
      <c r="T4239" s="1913" t="s">
        <v>495</v>
      </c>
      <c r="U4239" s="1796"/>
      <c r="V4239" s="1796"/>
      <c r="W4239" s="1219"/>
      <c r="X4239" s="1914">
        <v>1.43</v>
      </c>
      <c r="Y4239" s="1915"/>
      <c r="Z4239" s="1915"/>
      <c r="AA4239" s="1915"/>
      <c r="AB4239" s="1915"/>
      <c r="AC4239" s="1915"/>
      <c r="AD4239" s="1916"/>
      <c r="AE4239" s="1909">
        <v>1.43</v>
      </c>
      <c r="AF4239" s="1841"/>
      <c r="AG4239" s="1841"/>
      <c r="AH4239" s="1219"/>
    </row>
    <row r="4240" spans="1:34" ht="16.7" customHeight="1">
      <c r="A4240" s="1218"/>
      <c r="B4240" s="1205" t="s">
        <v>3434</v>
      </c>
      <c r="C4240" s="1903" t="s">
        <v>3435</v>
      </c>
      <c r="D4240" s="1815"/>
      <c r="E4240" s="1815"/>
      <c r="F4240" s="1815"/>
      <c r="G4240" s="1815"/>
      <c r="H4240" s="1815"/>
      <c r="I4240" s="1815"/>
      <c r="J4240" s="1815"/>
      <c r="K4240" s="1815"/>
      <c r="L4240" s="1815"/>
      <c r="M4240" s="1815"/>
      <c r="N4240" s="1903"/>
      <c r="O4240" s="1910">
        <v>1.5</v>
      </c>
      <c r="P4240" s="1911"/>
      <c r="Q4240" s="1911"/>
      <c r="R4240" s="1911"/>
      <c r="S4240" s="1912"/>
      <c r="T4240" s="1913" t="s">
        <v>518</v>
      </c>
      <c r="U4240" s="1796"/>
      <c r="V4240" s="1796"/>
      <c r="W4240" s="1219"/>
      <c r="X4240" s="1914">
        <v>2.62</v>
      </c>
      <c r="Y4240" s="1915"/>
      <c r="Z4240" s="1915"/>
      <c r="AA4240" s="1915"/>
      <c r="AB4240" s="1915"/>
      <c r="AC4240" s="1915"/>
      <c r="AD4240" s="1916"/>
      <c r="AE4240" s="1909">
        <v>3.93</v>
      </c>
      <c r="AF4240" s="1841"/>
      <c r="AG4240" s="1841"/>
      <c r="AH4240" s="1219"/>
    </row>
    <row r="4241" spans="1:34" ht="17.45" customHeight="1">
      <c r="A4241" s="1218"/>
      <c r="B4241" s="1205" t="s">
        <v>3436</v>
      </c>
      <c r="C4241" s="1903" t="s">
        <v>3437</v>
      </c>
      <c r="D4241" s="1815"/>
      <c r="E4241" s="1815"/>
      <c r="F4241" s="1815"/>
      <c r="G4241" s="1815"/>
      <c r="H4241" s="1815"/>
      <c r="I4241" s="1815"/>
      <c r="J4241" s="1815"/>
      <c r="K4241" s="1815"/>
      <c r="L4241" s="1815"/>
      <c r="M4241" s="1815"/>
      <c r="N4241" s="1903"/>
      <c r="O4241" s="1910">
        <v>0.15</v>
      </c>
      <c r="P4241" s="1911"/>
      <c r="Q4241" s="1911"/>
      <c r="R4241" s="1911"/>
      <c r="S4241" s="1912"/>
      <c r="T4241" s="1913" t="s">
        <v>495</v>
      </c>
      <c r="U4241" s="1796"/>
      <c r="V4241" s="1796"/>
      <c r="W4241" s="1219"/>
      <c r="X4241" s="1914">
        <v>7.17</v>
      </c>
      <c r="Y4241" s="1915"/>
      <c r="Z4241" s="1915"/>
      <c r="AA4241" s="1915"/>
      <c r="AB4241" s="1915"/>
      <c r="AC4241" s="1915"/>
      <c r="AD4241" s="1916"/>
      <c r="AE4241" s="1909">
        <v>1.0754999999999999</v>
      </c>
      <c r="AF4241" s="1841"/>
      <c r="AG4241" s="1841"/>
      <c r="AH4241" s="1219"/>
    </row>
    <row r="4242" spans="1:34" ht="17.45" customHeight="1">
      <c r="A4242" s="1218"/>
      <c r="B4242" s="1788" t="s">
        <v>1303</v>
      </c>
      <c r="C4242" s="1815" t="s">
        <v>3378</v>
      </c>
      <c r="D4242" s="1815"/>
      <c r="E4242" s="1815"/>
      <c r="F4242" s="1815"/>
      <c r="G4242" s="1815"/>
      <c r="H4242" s="1815"/>
      <c r="I4242" s="1815"/>
      <c r="J4242" s="1815"/>
      <c r="K4242" s="1815"/>
      <c r="L4242" s="1815"/>
      <c r="M4242" s="1815"/>
      <c r="N4242" s="1903"/>
      <c r="O4242" s="1910">
        <v>2</v>
      </c>
      <c r="P4242" s="1911"/>
      <c r="Q4242" s="1911"/>
      <c r="R4242" s="1911"/>
      <c r="S4242" s="1912"/>
      <c r="T4242" s="1913" t="s">
        <v>495</v>
      </c>
      <c r="U4242" s="1796"/>
      <c r="V4242" s="1796"/>
      <c r="W4242" s="1219"/>
      <c r="X4242" s="1914">
        <v>13.43</v>
      </c>
      <c r="Y4242" s="1915"/>
      <c r="Z4242" s="1915"/>
      <c r="AA4242" s="1915"/>
      <c r="AB4242" s="1915"/>
      <c r="AC4242" s="1915"/>
      <c r="AD4242" s="1916"/>
      <c r="AE4242" s="1909">
        <v>26.86</v>
      </c>
      <c r="AF4242" s="1841"/>
      <c r="AG4242" s="1841"/>
      <c r="AH4242" s="1219"/>
    </row>
    <row r="4243" spans="1:34" ht="6.6" customHeight="1">
      <c r="A4243" s="1218"/>
      <c r="B4243" s="1788"/>
      <c r="C4243" s="1815"/>
      <c r="D4243" s="1815"/>
      <c r="E4243" s="1815"/>
      <c r="F4243" s="1815"/>
      <c r="G4243" s="1815"/>
      <c r="H4243" s="1815"/>
      <c r="I4243" s="1815"/>
      <c r="J4243" s="1815"/>
      <c r="K4243" s="1815"/>
      <c r="L4243" s="1815"/>
      <c r="M4243" s="1815"/>
      <c r="N4243" s="1815"/>
      <c r="AH4243" s="1219"/>
    </row>
    <row r="4244" spans="1:34" ht="17.45" customHeight="1">
      <c r="A4244" s="1220"/>
      <c r="B4244" s="1209" t="s">
        <v>1323</v>
      </c>
      <c r="C4244" s="1866" t="s">
        <v>3438</v>
      </c>
      <c r="D4244" s="1867"/>
      <c r="E4244" s="1867"/>
      <c r="F4244" s="1867"/>
      <c r="G4244" s="1867"/>
      <c r="H4244" s="1867"/>
      <c r="I4244" s="1867"/>
      <c r="J4244" s="1867"/>
      <c r="K4244" s="1867"/>
      <c r="L4244" s="1867"/>
      <c r="M4244" s="1867"/>
      <c r="N4244" s="1866"/>
      <c r="O4244" s="1893">
        <v>2</v>
      </c>
      <c r="P4244" s="1894"/>
      <c r="Q4244" s="1894"/>
      <c r="R4244" s="1894"/>
      <c r="S4244" s="1895"/>
      <c r="T4244" s="1896" t="s">
        <v>495</v>
      </c>
      <c r="U4244" s="1897"/>
      <c r="V4244" s="1897"/>
      <c r="W4244" s="1222"/>
      <c r="X4244" s="1898">
        <v>33.200000000000003</v>
      </c>
      <c r="Y4244" s="1899"/>
      <c r="Z4244" s="1899"/>
      <c r="AA4244" s="1899"/>
      <c r="AB4244" s="1899"/>
      <c r="AC4244" s="1899"/>
      <c r="AD4244" s="1900"/>
      <c r="AE4244" s="1874">
        <v>66.400000000000006</v>
      </c>
      <c r="AF4244" s="1843"/>
      <c r="AG4244" s="1843"/>
      <c r="AH4244" s="1222"/>
    </row>
    <row r="4245" spans="1:34" ht="17.45" customHeight="1">
      <c r="A4245" s="1792"/>
      <c r="B4245" s="1793"/>
      <c r="C4245" s="1793"/>
      <c r="D4245" s="1793"/>
      <c r="E4245" s="1793"/>
      <c r="F4245" s="1793"/>
      <c r="G4245" s="1793"/>
      <c r="H4245" s="1793"/>
      <c r="I4245" s="1794" t="s">
        <v>2869</v>
      </c>
      <c r="J4245" s="1794"/>
      <c r="K4245" s="1794"/>
      <c r="L4245" s="1794"/>
      <c r="M4245" s="1794"/>
      <c r="N4245" s="1794"/>
      <c r="O4245" s="1794"/>
      <c r="P4245" s="1794"/>
      <c r="Q4245" s="1794"/>
      <c r="R4245" s="1794"/>
      <c r="S4245" s="1794"/>
      <c r="T4245" s="1794"/>
      <c r="U4245" s="1794"/>
      <c r="V4245" s="1794"/>
      <c r="W4245" s="1794"/>
      <c r="X4245" s="1794"/>
      <c r="Y4245" s="1794"/>
      <c r="Z4245" s="1214"/>
      <c r="AA4245" s="1795">
        <v>197.6155</v>
      </c>
      <c r="AB4245" s="1795"/>
      <c r="AC4245" s="1795"/>
      <c r="AD4245" s="1795"/>
      <c r="AE4245" s="1795"/>
      <c r="AF4245" s="1795"/>
      <c r="AG4245" s="1795"/>
      <c r="AH4245" s="1213"/>
    </row>
    <row r="4246" spans="1:34" ht="16.7" customHeight="1">
      <c r="A4246" s="1801" t="s">
        <v>2870</v>
      </c>
      <c r="B4246" s="1825"/>
      <c r="C4246" s="1825"/>
      <c r="D4246" s="1825"/>
      <c r="E4246" s="1825"/>
      <c r="F4246" s="1825"/>
      <c r="G4246" s="1825"/>
      <c r="H4246" s="1825"/>
      <c r="I4246" s="1825"/>
      <c r="J4246" s="1825"/>
      <c r="K4246" s="1825"/>
      <c r="L4246" s="1825"/>
      <c r="M4246" s="1825"/>
      <c r="N4246" s="1826"/>
      <c r="O4246" s="1789" t="s">
        <v>2850</v>
      </c>
      <c r="P4246" s="1790"/>
      <c r="Q4246" s="1790"/>
      <c r="R4246" s="1790"/>
      <c r="S4246" s="1791"/>
      <c r="T4246" s="1827" t="s">
        <v>754</v>
      </c>
      <c r="U4246" s="1790"/>
      <c r="V4246" s="1790"/>
      <c r="W4246" s="1213"/>
      <c r="X4246" s="1789" t="s">
        <v>2866</v>
      </c>
      <c r="Y4246" s="1790"/>
      <c r="Z4246" s="1790"/>
      <c r="AA4246" s="1790"/>
      <c r="AB4246" s="1790"/>
      <c r="AC4246" s="1790"/>
      <c r="AD4246" s="1791"/>
      <c r="AE4246" s="1810" t="s">
        <v>2867</v>
      </c>
      <c r="AF4246" s="1828"/>
      <c r="AG4246" s="1828"/>
      <c r="AH4246" s="1213"/>
    </row>
    <row r="4247" spans="1:34" ht="17.45" customHeight="1">
      <c r="A4247" s="1792"/>
      <c r="B4247" s="1793"/>
      <c r="C4247" s="1793"/>
      <c r="D4247" s="1793"/>
      <c r="E4247" s="1793"/>
      <c r="F4247" s="1793"/>
      <c r="G4247" s="1793"/>
      <c r="H4247" s="1793"/>
      <c r="I4247" s="1794" t="s">
        <v>2871</v>
      </c>
      <c r="J4247" s="1794"/>
      <c r="K4247" s="1794"/>
      <c r="L4247" s="1794"/>
      <c r="M4247" s="1794"/>
      <c r="N4247" s="1794"/>
      <c r="O4247" s="1794"/>
      <c r="P4247" s="1794"/>
      <c r="Q4247" s="1794"/>
      <c r="R4247" s="1794"/>
      <c r="S4247" s="1794"/>
      <c r="T4247" s="1794"/>
      <c r="U4247" s="1794"/>
      <c r="V4247" s="1794"/>
      <c r="W4247" s="1794"/>
      <c r="X4247" s="1794"/>
      <c r="Y4247" s="1794"/>
      <c r="Z4247" s="1214"/>
      <c r="AA4247" s="1795">
        <v>0</v>
      </c>
      <c r="AB4247" s="1795"/>
      <c r="AC4247" s="1795"/>
      <c r="AD4247" s="1795"/>
      <c r="AE4247" s="1795"/>
      <c r="AF4247" s="1795"/>
      <c r="AG4247" s="1795"/>
      <c r="AH4247" s="1213"/>
    </row>
    <row r="4248" spans="1:34" ht="17.45" customHeight="1">
      <c r="A4248" s="1801" t="s">
        <v>2872</v>
      </c>
      <c r="B4248" s="1825"/>
      <c r="C4248" s="1825"/>
      <c r="D4248" s="1825"/>
      <c r="E4248" s="1825"/>
      <c r="F4248" s="1825"/>
      <c r="G4248" s="1825"/>
      <c r="H4248" s="1825"/>
      <c r="I4248" s="1825"/>
      <c r="J4248" s="1825"/>
      <c r="K4248" s="1825"/>
      <c r="L4248" s="1825"/>
      <c r="M4248" s="1825"/>
      <c r="N4248" s="1826"/>
      <c r="O4248" s="1789" t="s">
        <v>2850</v>
      </c>
      <c r="P4248" s="1790"/>
      <c r="Q4248" s="1790"/>
      <c r="R4248" s="1790"/>
      <c r="S4248" s="1791"/>
      <c r="T4248" s="1827" t="s">
        <v>754</v>
      </c>
      <c r="U4248" s="1790"/>
      <c r="V4248" s="1790"/>
      <c r="W4248" s="1213"/>
      <c r="X4248" s="1789" t="s">
        <v>2866</v>
      </c>
      <c r="Y4248" s="1790"/>
      <c r="Z4248" s="1790"/>
      <c r="AA4248" s="1790"/>
      <c r="AB4248" s="1790"/>
      <c r="AC4248" s="1790"/>
      <c r="AD4248" s="1791"/>
      <c r="AE4248" s="1810" t="s">
        <v>2867</v>
      </c>
      <c r="AF4248" s="1828"/>
      <c r="AG4248" s="1828"/>
      <c r="AH4248" s="1213"/>
    </row>
    <row r="4249" spans="1:34" ht="16.7" customHeight="1">
      <c r="A4249" s="1792"/>
      <c r="B4249" s="1793"/>
      <c r="C4249" s="1793"/>
      <c r="D4249" s="1793"/>
      <c r="E4249" s="1793"/>
      <c r="F4249" s="1793"/>
      <c r="G4249" s="1793"/>
      <c r="H4249" s="1793"/>
      <c r="I4249" s="1793"/>
      <c r="J4249" s="1793"/>
      <c r="K4249" s="1794" t="s">
        <v>2873</v>
      </c>
      <c r="L4249" s="1794"/>
      <c r="M4249" s="1794"/>
      <c r="N4249" s="1794"/>
      <c r="O4249" s="1794"/>
      <c r="P4249" s="1794"/>
      <c r="Q4249" s="1794"/>
      <c r="R4249" s="1794"/>
      <c r="S4249" s="1794"/>
      <c r="T4249" s="1794"/>
      <c r="U4249" s="1794"/>
      <c r="V4249" s="1794"/>
      <c r="W4249" s="1794"/>
      <c r="X4249" s="1794"/>
      <c r="Y4249" s="1794"/>
      <c r="Z4249" s="1794"/>
      <c r="AA4249" s="1794"/>
      <c r="AB4249" s="1214"/>
      <c r="AC4249" s="1795">
        <v>0</v>
      </c>
      <c r="AD4249" s="1795"/>
      <c r="AE4249" s="1795"/>
      <c r="AF4249" s="1795"/>
      <c r="AG4249" s="1795"/>
      <c r="AH4249" s="1213"/>
    </row>
    <row r="4250" spans="1:34" ht="17.45" customHeight="1">
      <c r="A4250" s="1801" t="s">
        <v>2874</v>
      </c>
      <c r="B4250" s="1825"/>
      <c r="C4250" s="1825"/>
      <c r="D4250" s="1825"/>
      <c r="E4250" s="1825"/>
      <c r="F4250" s="1825"/>
      <c r="G4250" s="1825"/>
      <c r="H4250" s="1825"/>
      <c r="I4250" s="1825"/>
      <c r="J4250" s="1826"/>
      <c r="K4250" s="1789" t="s">
        <v>2850</v>
      </c>
      <c r="L4250" s="1791"/>
      <c r="M4250" s="1855" t="s">
        <v>2875</v>
      </c>
      <c r="N4250" s="1856"/>
      <c r="O4250" s="1857"/>
      <c r="P4250" s="1855" t="s">
        <v>2876</v>
      </c>
      <c r="Q4250" s="1856"/>
      <c r="R4250" s="1857"/>
      <c r="S4250" s="1855" t="s">
        <v>2877</v>
      </c>
      <c r="T4250" s="1857"/>
      <c r="U4250" s="1789" t="s">
        <v>2878</v>
      </c>
      <c r="V4250" s="1790"/>
      <c r="W4250" s="1791"/>
      <c r="X4250" s="1789" t="s">
        <v>2879</v>
      </c>
      <c r="Y4250" s="1790"/>
      <c r="Z4250" s="1790"/>
      <c r="AA4250" s="1790"/>
      <c r="AB4250" s="1791"/>
      <c r="AC4250" s="1789" t="s">
        <v>2880</v>
      </c>
      <c r="AD4250" s="1791"/>
      <c r="AE4250" s="1810" t="s">
        <v>2867</v>
      </c>
      <c r="AF4250" s="1828"/>
      <c r="AG4250" s="1828"/>
      <c r="AH4250" s="1213"/>
    </row>
    <row r="4251" spans="1:34" ht="16.7" customHeight="1">
      <c r="A4251" s="1853"/>
      <c r="B4251" s="1778"/>
      <c r="C4251" s="1778"/>
      <c r="D4251" s="1778"/>
      <c r="E4251" s="1778"/>
      <c r="F4251" s="1778"/>
      <c r="G4251" s="1778"/>
      <c r="H4251" s="1778"/>
      <c r="I4251" s="1846" t="s">
        <v>2881</v>
      </c>
      <c r="J4251" s="1846"/>
      <c r="K4251" s="1846"/>
      <c r="L4251" s="1846"/>
      <c r="M4251" s="1846"/>
      <c r="N4251" s="1846"/>
      <c r="O4251" s="1846"/>
      <c r="P4251" s="1846"/>
      <c r="Q4251" s="1846"/>
      <c r="R4251" s="1846"/>
      <c r="S4251" s="1846"/>
      <c r="T4251" s="1846"/>
      <c r="U4251" s="1846"/>
      <c r="V4251" s="1846"/>
      <c r="W4251" s="1846"/>
      <c r="X4251" s="1846"/>
      <c r="Y4251" s="1846"/>
      <c r="Z4251" s="1203"/>
      <c r="AA4251" s="1847">
        <v>0</v>
      </c>
      <c r="AB4251" s="1847"/>
      <c r="AC4251" s="1847"/>
      <c r="AD4251" s="1847"/>
      <c r="AE4251" s="1847"/>
      <c r="AF4251" s="1847"/>
      <c r="AG4251" s="1847"/>
      <c r="AH4251" s="1204"/>
    </row>
    <row r="4252" spans="1:34" ht="5.85" customHeight="1">
      <c r="A4252" s="1854"/>
      <c r="B4252" s="1309"/>
      <c r="C4252" s="1309"/>
      <c r="D4252" s="1309"/>
      <c r="E4252" s="1309"/>
      <c r="F4252" s="1309"/>
      <c r="G4252" s="1309"/>
      <c r="H4252" s="1309"/>
      <c r="I4252" s="1309"/>
      <c r="J4252" s="1309"/>
      <c r="K4252" s="1309"/>
      <c r="L4252" s="1309"/>
      <c r="M4252" s="1309"/>
      <c r="N4252" s="1309"/>
      <c r="O4252" s="1309"/>
      <c r="P4252" s="1309"/>
      <c r="Q4252" s="1309"/>
      <c r="R4252" s="1309"/>
      <c r="S4252" s="1309"/>
      <c r="T4252" s="1309"/>
      <c r="U4252" s="1309"/>
      <c r="V4252" s="1309"/>
      <c r="W4252" s="1309"/>
      <c r="X4252" s="1309"/>
      <c r="Y4252" s="1309"/>
      <c r="Z4252" s="1309"/>
      <c r="AA4252" s="1309"/>
      <c r="AB4252" s="1309"/>
      <c r="AC4252" s="1309"/>
      <c r="AD4252" s="1309"/>
      <c r="AE4252" s="1309"/>
      <c r="AF4252" s="1309"/>
      <c r="AG4252" s="1309"/>
      <c r="AH4252" s="1782"/>
    </row>
    <row r="4253" spans="1:34" ht="17.45" customHeight="1">
      <c r="A4253" s="1845"/>
      <c r="B4253" s="1799"/>
      <c r="C4253" s="1799"/>
      <c r="D4253" s="1799"/>
      <c r="E4253" s="1799"/>
      <c r="F4253" s="1799"/>
      <c r="G4253" s="1799"/>
      <c r="H4253" s="1799"/>
      <c r="I4253" s="1842" t="s">
        <v>2882</v>
      </c>
      <c r="J4253" s="1842"/>
      <c r="K4253" s="1842"/>
      <c r="L4253" s="1842"/>
      <c r="M4253" s="1842"/>
      <c r="N4253" s="1842"/>
      <c r="O4253" s="1842"/>
      <c r="P4253" s="1842"/>
      <c r="Q4253" s="1842"/>
      <c r="R4253" s="1842"/>
      <c r="S4253" s="1842"/>
      <c r="T4253" s="1842"/>
      <c r="U4253" s="1842"/>
      <c r="V4253" s="1842"/>
      <c r="W4253" s="1842"/>
      <c r="X4253" s="1842"/>
      <c r="Y4253" s="1842"/>
      <c r="Z4253" s="1212"/>
      <c r="AA4253" s="1848">
        <v>390.73</v>
      </c>
      <c r="AB4253" s="1848"/>
      <c r="AC4253" s="1848"/>
      <c r="AD4253" s="1848"/>
      <c r="AE4253" s="1848"/>
      <c r="AF4253" s="1848"/>
      <c r="AG4253" s="1848"/>
      <c r="AH4253" s="1208"/>
    </row>
    <row r="4254" spans="1:34" ht="45.75" customHeight="1">
      <c r="A4254" s="1849" t="s">
        <v>2883</v>
      </c>
      <c r="B4254" s="1850"/>
      <c r="C4254" s="1850"/>
      <c r="D4254" s="1850"/>
      <c r="E4254" s="1851" t="s">
        <v>3439</v>
      </c>
      <c r="F4254" s="1852"/>
      <c r="G4254" s="1852"/>
      <c r="H4254" s="1852"/>
      <c r="I4254" s="1852"/>
      <c r="J4254" s="1852"/>
      <c r="K4254" s="1852"/>
      <c r="L4254" s="1852"/>
      <c r="M4254" s="1852"/>
      <c r="N4254" s="1852"/>
      <c r="O4254" s="1852"/>
      <c r="P4254" s="1852"/>
      <c r="Q4254" s="1852"/>
      <c r="R4254" s="1852"/>
      <c r="S4254" s="1852"/>
      <c r="T4254" s="1852"/>
      <c r="U4254" s="1852"/>
      <c r="V4254" s="1852"/>
      <c r="W4254" s="1852"/>
      <c r="X4254" s="1852"/>
      <c r="Y4254" s="1852"/>
      <c r="Z4254" s="1852"/>
      <c r="AA4254" s="1852"/>
      <c r="AB4254" s="1852"/>
      <c r="AC4254" s="1852"/>
      <c r="AD4254" s="1852"/>
      <c r="AE4254" s="1852"/>
      <c r="AF4254" s="1852"/>
      <c r="AG4254" s="1852"/>
      <c r="AH4254" s="1851"/>
    </row>
    <row r="4255" spans="1:34" ht="74.849999999999994" customHeight="1">
      <c r="A4255" s="1218"/>
      <c r="AH4255" s="1219"/>
    </row>
    <row r="4256" spans="1:34" ht="74.099999999999994" customHeight="1">
      <c r="A4256" s="1220"/>
      <c r="B4256" s="1221"/>
      <c r="C4256" s="1221"/>
      <c r="D4256" s="1221"/>
      <c r="E4256" s="1221"/>
      <c r="F4256" s="1221"/>
      <c r="G4256" s="1221"/>
      <c r="H4256" s="1221"/>
      <c r="I4256" s="1221"/>
      <c r="J4256" s="1221"/>
      <c r="K4256" s="1221"/>
      <c r="L4256" s="1221"/>
      <c r="M4256" s="1221"/>
      <c r="N4256" s="1221"/>
      <c r="O4256" s="1221"/>
      <c r="P4256" s="1221"/>
      <c r="Q4256" s="1221"/>
      <c r="R4256" s="1221"/>
      <c r="S4256" s="1221"/>
      <c r="T4256" s="1221"/>
      <c r="U4256" s="1221"/>
      <c r="V4256" s="1221"/>
      <c r="W4256" s="1221"/>
      <c r="X4256" s="1221"/>
      <c r="Y4256" s="1221"/>
      <c r="Z4256" s="1221"/>
      <c r="AA4256" s="1221"/>
      <c r="AB4256" s="1221"/>
      <c r="AC4256" s="1221"/>
      <c r="AD4256" s="1221"/>
      <c r="AE4256" s="1221"/>
      <c r="AF4256" s="1221"/>
      <c r="AG4256" s="1221"/>
      <c r="AH4256" s="1222"/>
    </row>
    <row r="4257" spans="1:34" ht="5.85" customHeight="1">
      <c r="A4257" s="1777"/>
      <c r="B4257" s="1778"/>
      <c r="C4257" s="1778"/>
      <c r="D4257" s="1778"/>
      <c r="E4257" s="1778"/>
      <c r="F4257" s="1778"/>
      <c r="G4257" s="1778"/>
      <c r="H4257" s="1778"/>
      <c r="I4257" s="1778"/>
      <c r="J4257" s="1778"/>
      <c r="K4257" s="1778"/>
      <c r="L4257" s="1778"/>
      <c r="M4257" s="1778"/>
      <c r="N4257" s="1778"/>
      <c r="O4257" s="1778"/>
      <c r="P4257" s="1778"/>
      <c r="Q4257" s="1778"/>
      <c r="R4257" s="1778"/>
      <c r="S4257" s="1778"/>
      <c r="T4257" s="1778"/>
      <c r="U4257" s="1778"/>
      <c r="V4257" s="1778"/>
      <c r="W4257" s="1778"/>
      <c r="X4257" s="1778"/>
      <c r="Y4257" s="1778"/>
      <c r="Z4257" s="1778"/>
      <c r="AA4257" s="1778"/>
      <c r="AB4257" s="1778"/>
      <c r="AC4257" s="1778"/>
      <c r="AD4257" s="1778"/>
      <c r="AE4257" s="1778"/>
      <c r="AF4257" s="1778"/>
      <c r="AG4257" s="1778"/>
      <c r="AH4257" s="1779"/>
    </row>
    <row r="4258" spans="1:34" ht="10.9" customHeight="1">
      <c r="A4258" s="1780" t="s">
        <v>2834</v>
      </c>
      <c r="B4258" s="1310"/>
      <c r="C4258" s="1310"/>
      <c r="D4258" s="1310"/>
      <c r="E4258" s="1310"/>
      <c r="F4258" s="1310"/>
      <c r="G4258" s="1310"/>
      <c r="H4258" s="1310"/>
      <c r="I4258" s="1310"/>
      <c r="J4258" s="1310"/>
      <c r="K4258" s="1310"/>
      <c r="L4258" s="1310"/>
      <c r="M4258" s="1310"/>
      <c r="N4258" s="1310"/>
      <c r="O4258" s="1310"/>
      <c r="P4258" s="1310"/>
      <c r="Q4258" s="1310"/>
      <c r="R4258" s="1310"/>
      <c r="S4258" s="1310"/>
      <c r="T4258" s="1310"/>
      <c r="U4258" s="1310"/>
      <c r="V4258" s="1310"/>
      <c r="W4258" s="1310"/>
      <c r="X4258" s="1310"/>
      <c r="Y4258" s="1310"/>
      <c r="Z4258" s="1310"/>
      <c r="AA4258" s="1310"/>
      <c r="AB4258" s="1310"/>
      <c r="AC4258" s="1310"/>
      <c r="AD4258" s="1309"/>
      <c r="AE4258" s="1309"/>
      <c r="AF4258" s="1781" t="s">
        <v>3440</v>
      </c>
      <c r="AG4258" s="1781"/>
      <c r="AH4258" s="1782"/>
    </row>
    <row r="4259" spans="1:34" ht="5.85" customHeight="1">
      <c r="A4259" s="1780"/>
      <c r="B4259" s="1310"/>
      <c r="C4259" s="1310"/>
      <c r="D4259" s="1310"/>
      <c r="E4259" s="1310"/>
      <c r="F4259" s="1310"/>
      <c r="G4259" s="1310"/>
      <c r="H4259" s="1310"/>
      <c r="I4259" s="1310"/>
      <c r="J4259" s="1310"/>
      <c r="K4259" s="1310"/>
      <c r="L4259" s="1310"/>
      <c r="M4259" s="1310"/>
      <c r="N4259" s="1310"/>
      <c r="O4259" s="1310"/>
      <c r="P4259" s="1310"/>
      <c r="Q4259" s="1310"/>
      <c r="R4259" s="1310"/>
      <c r="S4259" s="1310"/>
      <c r="T4259" s="1310"/>
      <c r="U4259" s="1310"/>
      <c r="V4259" s="1310"/>
      <c r="W4259" s="1310"/>
      <c r="X4259" s="1310"/>
      <c r="Y4259" s="1310"/>
      <c r="Z4259" s="1310"/>
      <c r="AA4259" s="1310"/>
      <c r="AB4259" s="1310"/>
      <c r="AC4259" s="1310"/>
      <c r="AD4259" s="1311"/>
      <c r="AE4259" s="1311"/>
      <c r="AF4259" s="1311"/>
      <c r="AG4259" s="1311"/>
      <c r="AH4259" s="1782"/>
    </row>
    <row r="4260" spans="1:34" ht="11.65" customHeight="1">
      <c r="A4260" s="1783" t="s">
        <v>2836</v>
      </c>
      <c r="B4260" s="1784"/>
      <c r="C4260" s="1784"/>
      <c r="D4260" s="1784"/>
      <c r="E4260" s="1784"/>
      <c r="F4260" s="1784"/>
      <c r="G4260" s="1784"/>
      <c r="H4260" s="1784"/>
      <c r="I4260" s="1784"/>
      <c r="J4260" s="1784"/>
      <c r="K4260" s="1784"/>
      <c r="L4260" s="1784"/>
      <c r="M4260" s="1784"/>
      <c r="N4260" s="1784"/>
      <c r="O4260" s="1784"/>
      <c r="P4260" s="1784"/>
      <c r="Q4260" s="1784"/>
      <c r="R4260" s="1784"/>
      <c r="S4260" s="1784"/>
      <c r="T4260" s="1784"/>
      <c r="U4260" s="1784"/>
      <c r="V4260" s="1784"/>
      <c r="W4260" s="1784"/>
      <c r="X4260" s="1784"/>
      <c r="Y4260" s="1784"/>
      <c r="Z4260" s="1784"/>
      <c r="AA4260" s="1784"/>
      <c r="AB4260" s="1784"/>
      <c r="AC4260" s="1784"/>
      <c r="AD4260" s="1311"/>
      <c r="AE4260" s="1311"/>
      <c r="AF4260" s="1311"/>
      <c r="AG4260" s="1311"/>
      <c r="AH4260" s="1782"/>
    </row>
    <row r="4261" spans="1:34" ht="22.5" customHeight="1">
      <c r="A4261" s="1785" t="s">
        <v>2837</v>
      </c>
      <c r="B4261" s="1786"/>
      <c r="C4261" s="1786"/>
      <c r="D4261" s="1786"/>
      <c r="E4261" s="1786"/>
      <c r="F4261" s="1786"/>
      <c r="G4261" s="1786"/>
      <c r="H4261" s="1786"/>
      <c r="I4261" s="1786"/>
      <c r="J4261" s="1786"/>
      <c r="K4261" s="1786"/>
      <c r="L4261" s="1786"/>
      <c r="M4261" s="1786"/>
      <c r="N4261" s="1786"/>
      <c r="O4261" s="1786"/>
      <c r="P4261" s="1786"/>
      <c r="Q4261" s="1786"/>
      <c r="R4261" s="1786"/>
      <c r="S4261" s="1786"/>
      <c r="T4261" s="1786"/>
      <c r="U4261" s="1786"/>
      <c r="V4261" s="1786"/>
      <c r="W4261" s="1786"/>
      <c r="X4261" s="1786"/>
      <c r="Y4261" s="1786"/>
      <c r="Z4261" s="1786"/>
      <c r="AA4261" s="1786"/>
      <c r="AB4261" s="1786"/>
      <c r="AC4261" s="1786"/>
      <c r="AD4261" s="1311"/>
      <c r="AE4261" s="1311"/>
      <c r="AF4261" s="1311"/>
      <c r="AG4261" s="1311"/>
      <c r="AH4261" s="1782"/>
    </row>
    <row r="4262" spans="1:34" ht="5.85" customHeight="1">
      <c r="A4262" s="1787" t="s">
        <v>2838</v>
      </c>
      <c r="B4262" s="1788"/>
      <c r="C4262" s="1788"/>
      <c r="D4262" s="1788"/>
      <c r="E4262" s="1788"/>
      <c r="F4262" s="1788"/>
      <c r="G4262" s="1788"/>
      <c r="H4262" s="1788"/>
      <c r="I4262" s="1788"/>
      <c r="J4262" s="1788"/>
      <c r="K4262" s="1788"/>
      <c r="L4262" s="1788"/>
      <c r="M4262" s="1788"/>
      <c r="N4262" s="1788"/>
      <c r="O4262" s="1788"/>
      <c r="P4262" s="1788"/>
      <c r="Q4262" s="1788"/>
      <c r="R4262" s="1788"/>
      <c r="S4262" s="1788"/>
      <c r="T4262" s="1788"/>
      <c r="U4262" s="1788"/>
      <c r="V4262" s="1788"/>
      <c r="W4262" s="1788"/>
      <c r="X4262" s="1788"/>
      <c r="Y4262" s="1788"/>
      <c r="Z4262" s="1788"/>
      <c r="AA4262" s="1788"/>
      <c r="AB4262" s="1788"/>
      <c r="AC4262" s="1788"/>
      <c r="AD4262" s="1311"/>
      <c r="AE4262" s="1311"/>
      <c r="AF4262" s="1311"/>
      <c r="AG4262" s="1311"/>
      <c r="AH4262" s="1782"/>
    </row>
    <row r="4263" spans="1:34" ht="5.85" customHeight="1">
      <c r="A4263" s="1787"/>
      <c r="B4263" s="1788"/>
      <c r="C4263" s="1788"/>
      <c r="D4263" s="1788"/>
      <c r="E4263" s="1788"/>
      <c r="F4263" s="1788"/>
      <c r="G4263" s="1788"/>
      <c r="H4263" s="1788"/>
      <c r="I4263" s="1788"/>
      <c r="J4263" s="1788"/>
      <c r="K4263" s="1788"/>
      <c r="L4263" s="1788"/>
      <c r="M4263" s="1788"/>
      <c r="N4263" s="1788"/>
      <c r="O4263" s="1788"/>
      <c r="P4263" s="1788"/>
      <c r="Q4263" s="1788"/>
      <c r="R4263" s="1788"/>
      <c r="S4263" s="1788"/>
      <c r="T4263" s="1788"/>
      <c r="U4263" s="1788"/>
      <c r="V4263" s="1788"/>
      <c r="W4263" s="1788"/>
      <c r="X4263" s="1788"/>
      <c r="Y4263" s="1788"/>
      <c r="Z4263" s="1788"/>
      <c r="AA4263" s="1788"/>
      <c r="AB4263" s="1788"/>
      <c r="AC4263" s="1788"/>
      <c r="AD4263" s="1782"/>
      <c r="AE4263" s="1309"/>
      <c r="AF4263" s="1309"/>
      <c r="AG4263" s="1309"/>
      <c r="AH4263" s="1782"/>
    </row>
    <row r="4264" spans="1:34" ht="11.65" customHeight="1">
      <c r="A4264" s="1787" t="s">
        <v>2839</v>
      </c>
      <c r="B4264" s="1788"/>
      <c r="C4264" s="1788"/>
      <c r="D4264" s="1788"/>
      <c r="E4264" s="1788"/>
      <c r="F4264" s="1788"/>
      <c r="G4264" s="1788"/>
      <c r="H4264" s="1788"/>
      <c r="I4264" s="1788"/>
      <c r="J4264" s="1788"/>
      <c r="K4264" s="1788"/>
      <c r="L4264" s="1788"/>
      <c r="M4264" s="1788"/>
      <c r="N4264" s="1788"/>
      <c r="O4264" s="1788"/>
      <c r="P4264" s="1788"/>
      <c r="Q4264" s="1788"/>
      <c r="R4264" s="1788"/>
      <c r="S4264" s="1788"/>
      <c r="T4264" s="1788"/>
      <c r="U4264" s="1788"/>
      <c r="V4264" s="1788"/>
      <c r="W4264" s="1788"/>
      <c r="X4264" s="1788"/>
      <c r="Y4264" s="1788"/>
      <c r="Z4264" s="1788"/>
      <c r="AA4264" s="1788"/>
      <c r="AB4264" s="1788"/>
      <c r="AC4264" s="1788"/>
      <c r="AD4264" s="1818" t="s">
        <v>2840</v>
      </c>
      <c r="AE4264" s="1818"/>
      <c r="AF4264" s="1206">
        <v>21.23</v>
      </c>
      <c r="AG4264" s="1207" t="s">
        <v>5</v>
      </c>
      <c r="AH4264" s="1800"/>
    </row>
    <row r="4265" spans="1:34" ht="11.65" customHeight="1">
      <c r="A4265" s="1819" t="s">
        <v>2841</v>
      </c>
      <c r="B4265" s="1820"/>
      <c r="C4265" s="1820"/>
      <c r="D4265" s="1820"/>
      <c r="E4265" s="1820"/>
      <c r="F4265" s="1820"/>
      <c r="G4265" s="1820"/>
      <c r="H4265" s="1820"/>
      <c r="I4265" s="1820"/>
      <c r="J4265" s="1820"/>
      <c r="K4265" s="1820"/>
      <c r="L4265" s="1820"/>
      <c r="M4265" s="1820"/>
      <c r="N4265" s="1820"/>
      <c r="O4265" s="1820"/>
      <c r="P4265" s="1820"/>
      <c r="Q4265" s="1820"/>
      <c r="R4265" s="1820"/>
      <c r="S4265" s="1820"/>
      <c r="T4265" s="1820"/>
      <c r="U4265" s="1820"/>
      <c r="V4265" s="1820"/>
      <c r="W4265" s="1820"/>
      <c r="X4265" s="1820"/>
      <c r="Y4265" s="1820"/>
      <c r="Z4265" s="1820"/>
      <c r="AA4265" s="1820"/>
      <c r="AB4265" s="1820"/>
      <c r="AC4265" s="1820"/>
      <c r="AD4265" s="1821" t="s">
        <v>2842</v>
      </c>
      <c r="AE4265" s="1821"/>
      <c r="AF4265" s="1210">
        <v>15</v>
      </c>
      <c r="AG4265" s="1211" t="s">
        <v>5</v>
      </c>
      <c r="AH4265" s="1800"/>
    </row>
    <row r="4266" spans="1:34" ht="16.7" customHeight="1">
      <c r="A4266" s="1822" t="s">
        <v>2843</v>
      </c>
      <c r="B4266" s="1802"/>
      <c r="C4266" s="1802"/>
      <c r="D4266" s="1778"/>
      <c r="E4266" s="1823" t="s">
        <v>2749</v>
      </c>
      <c r="F4266" s="1823"/>
      <c r="G4266" s="1823"/>
      <c r="H4266" s="1823"/>
      <c r="I4266" s="1823"/>
      <c r="J4266" s="1823"/>
      <c r="K4266" s="1823"/>
      <c r="L4266" s="1823"/>
      <c r="M4266" s="1823"/>
      <c r="N4266" s="1823"/>
      <c r="O4266" s="1823"/>
      <c r="P4266" s="1823"/>
      <c r="Q4266" s="1823"/>
      <c r="R4266" s="1823"/>
      <c r="S4266" s="1823"/>
      <c r="T4266" s="1823"/>
      <c r="U4266" s="1823"/>
      <c r="V4266" s="1823"/>
      <c r="W4266" s="1823"/>
      <c r="X4266" s="1823"/>
      <c r="Y4266" s="1823"/>
      <c r="Z4266" s="1823"/>
      <c r="AA4266" s="1823"/>
      <c r="AB4266" s="1823"/>
      <c r="AC4266" s="1823"/>
      <c r="AD4266" s="1823"/>
      <c r="AE4266" s="1823"/>
      <c r="AF4266" s="1823"/>
      <c r="AG4266" s="1823"/>
      <c r="AH4266" s="1779"/>
    </row>
    <row r="4267" spans="1:34" ht="17.45" customHeight="1">
      <c r="A4267" s="1824" t="s">
        <v>2844</v>
      </c>
      <c r="B4267" s="1816"/>
      <c r="C4267" s="1816"/>
      <c r="D4267" s="1309"/>
      <c r="E4267" s="1815" t="s">
        <v>392</v>
      </c>
      <c r="F4267" s="1815"/>
      <c r="G4267" s="1111"/>
      <c r="H4267" s="1796" t="s">
        <v>2845</v>
      </c>
      <c r="I4267" s="1796"/>
      <c r="J4267" s="1796" t="s">
        <v>495</v>
      </c>
      <c r="K4267" s="1796"/>
      <c r="L4267" s="1309"/>
      <c r="M4267" s="1309"/>
      <c r="N4267" s="1816" t="s">
        <v>2846</v>
      </c>
      <c r="O4267" s="1816"/>
      <c r="P4267" s="1816"/>
      <c r="Q4267" s="1816"/>
      <c r="R4267" s="1817">
        <v>1</v>
      </c>
      <c r="S4267" s="1817"/>
      <c r="T4267" s="1817"/>
      <c r="U4267" s="1817"/>
      <c r="V4267" s="1309"/>
      <c r="W4267" s="1309"/>
      <c r="X4267" s="1309"/>
      <c r="Y4267" s="1796" t="s">
        <v>2847</v>
      </c>
      <c r="Z4267" s="1796"/>
      <c r="AA4267" s="1796"/>
      <c r="AB4267" s="1796"/>
      <c r="AC4267" s="1796"/>
      <c r="AD4267" s="1796"/>
      <c r="AE4267" s="1796"/>
      <c r="AF4267" s="1797" t="s">
        <v>2848</v>
      </c>
      <c r="AG4267" s="1797"/>
      <c r="AH4267" s="1782"/>
    </row>
    <row r="4268" spans="1:34" ht="5.85" customHeight="1">
      <c r="A4268" s="1798"/>
      <c r="B4268" s="1799"/>
      <c r="C4268" s="1799"/>
      <c r="D4268" s="1799"/>
      <c r="E4268" s="1799"/>
      <c r="F4268" s="1799"/>
      <c r="G4268" s="1799"/>
      <c r="H4268" s="1799"/>
      <c r="I4268" s="1799"/>
      <c r="J4268" s="1799"/>
      <c r="K4268" s="1799"/>
      <c r="L4268" s="1799"/>
      <c r="M4268" s="1799"/>
      <c r="N4268" s="1799"/>
      <c r="O4268" s="1799"/>
      <c r="P4268" s="1799"/>
      <c r="Q4268" s="1799"/>
      <c r="R4268" s="1799"/>
      <c r="S4268" s="1799"/>
      <c r="T4268" s="1799"/>
      <c r="U4268" s="1799"/>
      <c r="V4268" s="1799"/>
      <c r="W4268" s="1799"/>
      <c r="X4268" s="1799"/>
      <c r="Y4268" s="1799"/>
      <c r="Z4268" s="1799"/>
      <c r="AA4268" s="1799"/>
      <c r="AB4268" s="1799"/>
      <c r="AC4268" s="1799"/>
      <c r="AD4268" s="1799"/>
      <c r="AE4268" s="1799"/>
      <c r="AF4268" s="1799"/>
      <c r="AG4268" s="1799"/>
      <c r="AH4268" s="1800"/>
    </row>
    <row r="4269" spans="1:34" ht="16.7" customHeight="1">
      <c r="A4269" s="1801" t="s">
        <v>2849</v>
      </c>
      <c r="B4269" s="1802"/>
      <c r="C4269" s="1802"/>
      <c r="D4269" s="1802"/>
      <c r="E4269" s="1802"/>
      <c r="F4269" s="1802"/>
      <c r="G4269" s="1802"/>
      <c r="H4269" s="1802"/>
      <c r="I4269" s="1802"/>
      <c r="J4269" s="1803"/>
      <c r="K4269" s="1789" t="s">
        <v>2850</v>
      </c>
      <c r="L4269" s="1807"/>
      <c r="M4269" s="1789" t="s">
        <v>2851</v>
      </c>
      <c r="N4269" s="1790"/>
      <c r="O4269" s="1790"/>
      <c r="P4269" s="1790"/>
      <c r="Q4269" s="1790"/>
      <c r="R4269" s="1790"/>
      <c r="S4269" s="1790"/>
      <c r="T4269" s="1791"/>
      <c r="U4269" s="1789" t="s">
        <v>2852</v>
      </c>
      <c r="V4269" s="1790"/>
      <c r="W4269" s="1790"/>
      <c r="X4269" s="1790"/>
      <c r="Y4269" s="1790"/>
      <c r="Z4269" s="1790"/>
      <c r="AA4269" s="1790"/>
      <c r="AB4269" s="1790"/>
      <c r="AC4269" s="1790"/>
      <c r="AD4269" s="1791"/>
      <c r="AE4269" s="1810" t="s">
        <v>2853</v>
      </c>
      <c r="AF4269" s="1811"/>
      <c r="AG4269" s="1811"/>
      <c r="AH4269" s="1814"/>
    </row>
    <row r="4270" spans="1:34" ht="17.45" customHeight="1">
      <c r="A4270" s="1804"/>
      <c r="B4270" s="1805"/>
      <c r="C4270" s="1805"/>
      <c r="D4270" s="1805"/>
      <c r="E4270" s="1805"/>
      <c r="F4270" s="1805"/>
      <c r="G4270" s="1805"/>
      <c r="H4270" s="1805"/>
      <c r="I4270" s="1805"/>
      <c r="J4270" s="1806"/>
      <c r="K4270" s="1808"/>
      <c r="L4270" s="1809"/>
      <c r="M4270" s="1789" t="s">
        <v>2854</v>
      </c>
      <c r="N4270" s="1790"/>
      <c r="O4270" s="1790"/>
      <c r="P4270" s="1791"/>
      <c r="Q4270" s="1789" t="s">
        <v>2855</v>
      </c>
      <c r="R4270" s="1790"/>
      <c r="S4270" s="1790"/>
      <c r="T4270" s="1791"/>
      <c r="U4270" s="1789" t="s">
        <v>2854</v>
      </c>
      <c r="V4270" s="1790"/>
      <c r="W4270" s="1790"/>
      <c r="X4270" s="1790"/>
      <c r="Y4270" s="1790"/>
      <c r="Z4270" s="1791"/>
      <c r="AA4270" s="1789" t="s">
        <v>2855</v>
      </c>
      <c r="AB4270" s="1790"/>
      <c r="AC4270" s="1790"/>
      <c r="AD4270" s="1791"/>
      <c r="AE4270" s="1812"/>
      <c r="AF4270" s="1813"/>
      <c r="AG4270" s="1813"/>
      <c r="AH4270" s="1800"/>
    </row>
    <row r="4271" spans="1:34" ht="17.45" customHeight="1">
      <c r="A4271" s="1792"/>
      <c r="B4271" s="1793"/>
      <c r="C4271" s="1793"/>
      <c r="D4271" s="1793"/>
      <c r="E4271" s="1793"/>
      <c r="F4271" s="1793"/>
      <c r="G4271" s="1793"/>
      <c r="H4271" s="1793"/>
      <c r="I4271" s="1793"/>
      <c r="J4271" s="1793"/>
      <c r="K4271" s="1794" t="s">
        <v>2856</v>
      </c>
      <c r="L4271" s="1794"/>
      <c r="M4271" s="1794"/>
      <c r="N4271" s="1794"/>
      <c r="O4271" s="1794"/>
      <c r="P4271" s="1794"/>
      <c r="Q4271" s="1794"/>
      <c r="R4271" s="1794"/>
      <c r="S4271" s="1794"/>
      <c r="T4271" s="1794"/>
      <c r="U4271" s="1794"/>
      <c r="V4271" s="1794"/>
      <c r="W4271" s="1794"/>
      <c r="X4271" s="1794"/>
      <c r="Y4271" s="1794"/>
      <c r="Z4271" s="1794"/>
      <c r="AA4271" s="1795">
        <v>0</v>
      </c>
      <c r="AB4271" s="1795"/>
      <c r="AC4271" s="1795"/>
      <c r="AD4271" s="1795"/>
      <c r="AE4271" s="1795"/>
      <c r="AF4271" s="1795"/>
      <c r="AG4271" s="1795"/>
      <c r="AH4271" s="1213"/>
    </row>
    <row r="4272" spans="1:34" ht="16.7" customHeight="1">
      <c r="A4272" s="1801" t="s">
        <v>2857</v>
      </c>
      <c r="B4272" s="1825"/>
      <c r="C4272" s="1825"/>
      <c r="D4272" s="1825"/>
      <c r="E4272" s="1825"/>
      <c r="F4272" s="1825"/>
      <c r="G4272" s="1825"/>
      <c r="H4272" s="1825"/>
      <c r="I4272" s="1825"/>
      <c r="J4272" s="1825"/>
      <c r="K4272" s="1825"/>
      <c r="L4272" s="1825"/>
      <c r="M4272" s="1825"/>
      <c r="N4272" s="1826"/>
      <c r="O4272" s="1789" t="s">
        <v>2858</v>
      </c>
      <c r="P4272" s="1790"/>
      <c r="Q4272" s="1790"/>
      <c r="R4272" s="1790"/>
      <c r="S4272" s="1791"/>
      <c r="T4272" s="1827" t="s">
        <v>2850</v>
      </c>
      <c r="U4272" s="1790"/>
      <c r="V4272" s="1790"/>
      <c r="W4272" s="1213"/>
      <c r="X4272" s="1789" t="s">
        <v>2859</v>
      </c>
      <c r="Y4272" s="1790"/>
      <c r="Z4272" s="1790"/>
      <c r="AA4272" s="1790"/>
      <c r="AB4272" s="1790"/>
      <c r="AC4272" s="1790"/>
      <c r="AD4272" s="1791"/>
      <c r="AE4272" s="1810" t="s">
        <v>2853</v>
      </c>
      <c r="AF4272" s="1828"/>
      <c r="AG4272" s="1828"/>
      <c r="AH4272" s="1213"/>
    </row>
    <row r="4273" spans="1:34" ht="17.45" customHeight="1">
      <c r="A4273" s="1215"/>
      <c r="B4273" s="1216" t="s">
        <v>1019</v>
      </c>
      <c r="C4273" s="1829" t="s">
        <v>1020</v>
      </c>
      <c r="D4273" s="1830"/>
      <c r="E4273" s="1830"/>
      <c r="F4273" s="1830"/>
      <c r="G4273" s="1830"/>
      <c r="H4273" s="1830"/>
      <c r="I4273" s="1830"/>
      <c r="J4273" s="1830"/>
      <c r="K4273" s="1830"/>
      <c r="L4273" s="1830"/>
      <c r="M4273" s="1830"/>
      <c r="N4273" s="1829"/>
      <c r="O4273" s="1831">
        <v>0</v>
      </c>
      <c r="P4273" s="1832"/>
      <c r="Q4273" s="1832"/>
      <c r="R4273" s="1832"/>
      <c r="S4273" s="1833"/>
      <c r="T4273" s="1858">
        <v>6</v>
      </c>
      <c r="U4273" s="1832"/>
      <c r="V4273" s="1832"/>
      <c r="W4273" s="1217"/>
      <c r="X4273" s="1859">
        <v>32.186100000000003</v>
      </c>
      <c r="Y4273" s="1860"/>
      <c r="Z4273" s="1860"/>
      <c r="AA4273" s="1860"/>
      <c r="AB4273" s="1860"/>
      <c r="AC4273" s="1860"/>
      <c r="AD4273" s="1861"/>
      <c r="AE4273" s="1839">
        <v>193.11660000000001</v>
      </c>
      <c r="AF4273" s="1795"/>
      <c r="AG4273" s="1795"/>
      <c r="AH4273" s="1217"/>
    </row>
    <row r="4274" spans="1:34" ht="16.7" customHeight="1">
      <c r="A4274" s="1792"/>
      <c r="B4274" s="1778"/>
      <c r="C4274" s="1778"/>
      <c r="D4274" s="1778"/>
      <c r="E4274" s="1778"/>
      <c r="F4274" s="1778"/>
      <c r="G4274" s="1778"/>
      <c r="H4274" s="1778"/>
      <c r="I4274" s="1846" t="s">
        <v>2860</v>
      </c>
      <c r="J4274" s="1846"/>
      <c r="K4274" s="1846"/>
      <c r="L4274" s="1846"/>
      <c r="M4274" s="1846"/>
      <c r="N4274" s="1846"/>
      <c r="O4274" s="1846"/>
      <c r="P4274" s="1846"/>
      <c r="Q4274" s="1846"/>
      <c r="R4274" s="1846"/>
      <c r="S4274" s="1846"/>
      <c r="T4274" s="1846"/>
      <c r="U4274" s="1846"/>
      <c r="V4274" s="1846"/>
      <c r="W4274" s="1846"/>
      <c r="X4274" s="1846"/>
      <c r="Y4274" s="1846"/>
      <c r="Z4274" s="1793"/>
      <c r="AA4274" s="1847">
        <v>193.11660000000001</v>
      </c>
      <c r="AB4274" s="1847"/>
      <c r="AC4274" s="1847"/>
      <c r="AD4274" s="1847"/>
      <c r="AE4274" s="1847"/>
      <c r="AF4274" s="1847"/>
      <c r="AG4274" s="1847"/>
      <c r="AH4274" s="1814"/>
    </row>
    <row r="4275" spans="1:34" ht="17.45" customHeight="1">
      <c r="A4275" s="1844"/>
      <c r="B4275" s="1309"/>
      <c r="C4275" s="1309"/>
      <c r="D4275" s="1309"/>
      <c r="E4275" s="1309"/>
      <c r="F4275" s="1309"/>
      <c r="G4275" s="1309"/>
      <c r="H4275" s="1309"/>
      <c r="I4275" s="1840" t="s">
        <v>2861</v>
      </c>
      <c r="J4275" s="1840"/>
      <c r="K4275" s="1840"/>
      <c r="L4275" s="1840"/>
      <c r="M4275" s="1840"/>
      <c r="N4275" s="1840"/>
      <c r="O4275" s="1840"/>
      <c r="P4275" s="1840"/>
      <c r="Q4275" s="1840"/>
      <c r="R4275" s="1840"/>
      <c r="S4275" s="1840"/>
      <c r="T4275" s="1840"/>
      <c r="U4275" s="1840"/>
      <c r="V4275" s="1840"/>
      <c r="W4275" s="1840"/>
      <c r="X4275" s="1840"/>
      <c r="Y4275" s="1840"/>
      <c r="Z4275" s="1309"/>
      <c r="AA4275" s="1841">
        <v>193.11660000000001</v>
      </c>
      <c r="AB4275" s="1841"/>
      <c r="AC4275" s="1841"/>
      <c r="AD4275" s="1841"/>
      <c r="AE4275" s="1841"/>
      <c r="AF4275" s="1841"/>
      <c r="AG4275" s="1841"/>
      <c r="AH4275" s="1782"/>
    </row>
    <row r="4276" spans="1:34" ht="17.45" customHeight="1">
      <c r="A4276" s="1844"/>
      <c r="B4276" s="1309"/>
      <c r="C4276" s="1309"/>
      <c r="D4276" s="1309"/>
      <c r="E4276" s="1309"/>
      <c r="F4276" s="1309"/>
      <c r="G4276" s="1309"/>
      <c r="H4276" s="1309"/>
      <c r="I4276" s="1840" t="s">
        <v>2862</v>
      </c>
      <c r="J4276" s="1840"/>
      <c r="K4276" s="1840"/>
      <c r="L4276" s="1840"/>
      <c r="M4276" s="1840"/>
      <c r="N4276" s="1840"/>
      <c r="O4276" s="1840"/>
      <c r="P4276" s="1840"/>
      <c r="Q4276" s="1840"/>
      <c r="R4276" s="1840"/>
      <c r="S4276" s="1840"/>
      <c r="T4276" s="1840"/>
      <c r="U4276" s="1840"/>
      <c r="V4276" s="1840"/>
      <c r="W4276" s="1840"/>
      <c r="X4276" s="1840"/>
      <c r="Y4276" s="1840"/>
      <c r="Z4276" s="1309"/>
      <c r="AA4276" s="1841">
        <v>193.11660000000001</v>
      </c>
      <c r="AB4276" s="1841"/>
      <c r="AC4276" s="1841"/>
      <c r="AD4276" s="1841"/>
      <c r="AE4276" s="1841"/>
      <c r="AF4276" s="1841"/>
      <c r="AG4276" s="1841"/>
      <c r="AH4276" s="1782"/>
    </row>
    <row r="4277" spans="1:34" ht="16.7" customHeight="1">
      <c r="A4277" s="1844"/>
      <c r="B4277" s="1309"/>
      <c r="C4277" s="1309"/>
      <c r="D4277" s="1309"/>
      <c r="E4277" s="1309"/>
      <c r="F4277" s="1309"/>
      <c r="G4277" s="1309"/>
      <c r="H4277" s="1309"/>
      <c r="I4277" s="1840" t="s">
        <v>2863</v>
      </c>
      <c r="J4277" s="1840"/>
      <c r="K4277" s="1840"/>
      <c r="L4277" s="1840"/>
      <c r="M4277" s="1840"/>
      <c r="N4277" s="1840"/>
      <c r="O4277" s="1840"/>
      <c r="P4277" s="1840"/>
      <c r="Q4277" s="1840"/>
      <c r="R4277" s="1840"/>
      <c r="S4277" s="1840"/>
      <c r="T4277" s="1840"/>
      <c r="U4277" s="1840"/>
      <c r="V4277" s="1840"/>
      <c r="W4277" s="1840"/>
      <c r="X4277" s="1840"/>
      <c r="Y4277" s="1840"/>
      <c r="Z4277" s="1309"/>
      <c r="AA4277" s="1841">
        <v>0</v>
      </c>
      <c r="AB4277" s="1841"/>
      <c r="AC4277" s="1841"/>
      <c r="AD4277" s="1841"/>
      <c r="AE4277" s="1841"/>
      <c r="AF4277" s="1841"/>
      <c r="AG4277" s="1841"/>
      <c r="AH4277" s="1782"/>
    </row>
    <row r="4278" spans="1:34" ht="17.45" customHeight="1">
      <c r="A4278" s="1845"/>
      <c r="B4278" s="1799"/>
      <c r="C4278" s="1799"/>
      <c r="D4278" s="1799"/>
      <c r="E4278" s="1799"/>
      <c r="F4278" s="1799"/>
      <c r="G4278" s="1799"/>
      <c r="H4278" s="1799"/>
      <c r="I4278" s="1842" t="s">
        <v>2864</v>
      </c>
      <c r="J4278" s="1842"/>
      <c r="K4278" s="1842"/>
      <c r="L4278" s="1842"/>
      <c r="M4278" s="1842"/>
      <c r="N4278" s="1842"/>
      <c r="O4278" s="1842"/>
      <c r="P4278" s="1842"/>
      <c r="Q4278" s="1842"/>
      <c r="R4278" s="1842"/>
      <c r="S4278" s="1842"/>
      <c r="T4278" s="1842"/>
      <c r="U4278" s="1842"/>
      <c r="V4278" s="1842"/>
      <c r="W4278" s="1842"/>
      <c r="X4278" s="1842"/>
      <c r="Y4278" s="1842"/>
      <c r="Z4278" s="1799"/>
      <c r="AA4278" s="1843">
        <v>0</v>
      </c>
      <c r="AB4278" s="1843"/>
      <c r="AC4278" s="1843"/>
      <c r="AD4278" s="1843"/>
      <c r="AE4278" s="1843"/>
      <c r="AF4278" s="1843"/>
      <c r="AG4278" s="1843"/>
      <c r="AH4278" s="1800"/>
    </row>
    <row r="4279" spans="1:34" ht="17.45" customHeight="1">
      <c r="A4279" s="1801" t="s">
        <v>2865</v>
      </c>
      <c r="B4279" s="1825"/>
      <c r="C4279" s="1825"/>
      <c r="D4279" s="1825"/>
      <c r="E4279" s="1825"/>
      <c r="F4279" s="1825"/>
      <c r="G4279" s="1825"/>
      <c r="H4279" s="1825"/>
      <c r="I4279" s="1825"/>
      <c r="J4279" s="1825"/>
      <c r="K4279" s="1825"/>
      <c r="L4279" s="1825"/>
      <c r="M4279" s="1825"/>
      <c r="N4279" s="1826"/>
      <c r="O4279" s="1789" t="s">
        <v>2850</v>
      </c>
      <c r="P4279" s="1790"/>
      <c r="Q4279" s="1790"/>
      <c r="R4279" s="1790"/>
      <c r="S4279" s="1791"/>
      <c r="T4279" s="1827" t="s">
        <v>754</v>
      </c>
      <c r="U4279" s="1790"/>
      <c r="V4279" s="1790"/>
      <c r="W4279" s="1213"/>
      <c r="X4279" s="1789" t="s">
        <v>2866</v>
      </c>
      <c r="Y4279" s="1790"/>
      <c r="Z4279" s="1790"/>
      <c r="AA4279" s="1790"/>
      <c r="AB4279" s="1790"/>
      <c r="AC4279" s="1790"/>
      <c r="AD4279" s="1791"/>
      <c r="AE4279" s="1810" t="s">
        <v>2867</v>
      </c>
      <c r="AF4279" s="1828"/>
      <c r="AG4279" s="1828"/>
      <c r="AH4279" s="1213"/>
    </row>
    <row r="4280" spans="1:34" ht="16.7" customHeight="1">
      <c r="A4280" s="1223"/>
      <c r="B4280" s="1224" t="s">
        <v>3430</v>
      </c>
      <c r="C4280" s="1875" t="s">
        <v>3431</v>
      </c>
      <c r="D4280" s="1876"/>
      <c r="E4280" s="1876"/>
      <c r="F4280" s="1876"/>
      <c r="G4280" s="1876"/>
      <c r="H4280" s="1876"/>
      <c r="I4280" s="1876"/>
      <c r="J4280" s="1876"/>
      <c r="K4280" s="1876"/>
      <c r="L4280" s="1876"/>
      <c r="M4280" s="1876"/>
      <c r="N4280" s="1875"/>
      <c r="O4280" s="1885">
        <v>1</v>
      </c>
      <c r="P4280" s="1886"/>
      <c r="Q4280" s="1886"/>
      <c r="R4280" s="1886"/>
      <c r="S4280" s="1887"/>
      <c r="T4280" s="1888" t="s">
        <v>495</v>
      </c>
      <c r="U4280" s="1889"/>
      <c r="V4280" s="1889"/>
      <c r="W4280" s="1225"/>
      <c r="X4280" s="1890">
        <v>3.08</v>
      </c>
      <c r="Y4280" s="1891"/>
      <c r="Z4280" s="1891"/>
      <c r="AA4280" s="1891"/>
      <c r="AB4280" s="1891"/>
      <c r="AC4280" s="1891"/>
      <c r="AD4280" s="1892"/>
      <c r="AE4280" s="1865">
        <v>3.08</v>
      </c>
      <c r="AF4280" s="1847"/>
      <c r="AG4280" s="1847"/>
      <c r="AH4280" s="1225"/>
    </row>
    <row r="4281" spans="1:34" ht="17.45" customHeight="1">
      <c r="A4281" s="1218"/>
      <c r="B4281" s="1788" t="s">
        <v>1284</v>
      </c>
      <c r="C4281" s="1815" t="s">
        <v>3375</v>
      </c>
      <c r="D4281" s="1815"/>
      <c r="E4281" s="1815"/>
      <c r="F4281" s="1815"/>
      <c r="G4281" s="1815"/>
      <c r="H4281" s="1815"/>
      <c r="I4281" s="1815"/>
      <c r="J4281" s="1815"/>
      <c r="K4281" s="1815"/>
      <c r="L4281" s="1815"/>
      <c r="M4281" s="1815"/>
      <c r="N4281" s="1903"/>
      <c r="O4281" s="1910">
        <v>1</v>
      </c>
      <c r="P4281" s="1911"/>
      <c r="Q4281" s="1911"/>
      <c r="R4281" s="1911"/>
      <c r="S4281" s="1912"/>
      <c r="T4281" s="1913" t="s">
        <v>495</v>
      </c>
      <c r="U4281" s="1796"/>
      <c r="V4281" s="1796"/>
      <c r="W4281" s="1219"/>
      <c r="X4281" s="1914">
        <v>29.56</v>
      </c>
      <c r="Y4281" s="1915"/>
      <c r="Z4281" s="1915"/>
      <c r="AA4281" s="1915"/>
      <c r="AB4281" s="1915"/>
      <c r="AC4281" s="1915"/>
      <c r="AD4281" s="1916"/>
      <c r="AE4281" s="1909">
        <v>29.56</v>
      </c>
      <c r="AF4281" s="1841"/>
      <c r="AG4281" s="1841"/>
      <c r="AH4281" s="1219"/>
    </row>
    <row r="4282" spans="1:34" ht="7.35" customHeight="1">
      <c r="A4282" s="1218"/>
      <c r="B4282" s="1788"/>
      <c r="C4282" s="1815"/>
      <c r="D4282" s="1815"/>
      <c r="E4282" s="1815"/>
      <c r="F4282" s="1815"/>
      <c r="G4282" s="1815"/>
      <c r="H4282" s="1815"/>
      <c r="I4282" s="1815"/>
      <c r="J4282" s="1815"/>
      <c r="K4282" s="1815"/>
      <c r="L4282" s="1815"/>
      <c r="M4282" s="1815"/>
      <c r="N4282" s="1815"/>
      <c r="AH4282" s="1219"/>
    </row>
    <row r="4283" spans="1:34" ht="16.7" customHeight="1">
      <c r="A4283" s="1218"/>
      <c r="B4283" s="1205" t="s">
        <v>3432</v>
      </c>
      <c r="C4283" s="1903" t="s">
        <v>3433</v>
      </c>
      <c r="D4283" s="1815"/>
      <c r="E4283" s="1815"/>
      <c r="F4283" s="1815"/>
      <c r="G4283" s="1815"/>
      <c r="H4283" s="1815"/>
      <c r="I4283" s="1815"/>
      <c r="J4283" s="1815"/>
      <c r="K4283" s="1815"/>
      <c r="L4283" s="1815"/>
      <c r="M4283" s="1815"/>
      <c r="N4283" s="1903"/>
      <c r="O4283" s="1910">
        <v>1</v>
      </c>
      <c r="P4283" s="1911"/>
      <c r="Q4283" s="1911"/>
      <c r="R4283" s="1911"/>
      <c r="S4283" s="1912"/>
      <c r="T4283" s="1913" t="s">
        <v>495</v>
      </c>
      <c r="U4283" s="1796"/>
      <c r="V4283" s="1796"/>
      <c r="W4283" s="1219"/>
      <c r="X4283" s="1914">
        <v>1.43</v>
      </c>
      <c r="Y4283" s="1915"/>
      <c r="Z4283" s="1915"/>
      <c r="AA4283" s="1915"/>
      <c r="AB4283" s="1915"/>
      <c r="AC4283" s="1915"/>
      <c r="AD4283" s="1916"/>
      <c r="AE4283" s="1909">
        <v>1.43</v>
      </c>
      <c r="AF4283" s="1841"/>
      <c r="AG4283" s="1841"/>
      <c r="AH4283" s="1219"/>
    </row>
    <row r="4284" spans="1:34" ht="17.45" customHeight="1">
      <c r="A4284" s="1218"/>
      <c r="B4284" s="1205" t="s">
        <v>3434</v>
      </c>
      <c r="C4284" s="1903" t="s">
        <v>3435</v>
      </c>
      <c r="D4284" s="1815"/>
      <c r="E4284" s="1815"/>
      <c r="F4284" s="1815"/>
      <c r="G4284" s="1815"/>
      <c r="H4284" s="1815"/>
      <c r="I4284" s="1815"/>
      <c r="J4284" s="1815"/>
      <c r="K4284" s="1815"/>
      <c r="L4284" s="1815"/>
      <c r="M4284" s="1815"/>
      <c r="N4284" s="1903"/>
      <c r="O4284" s="1910">
        <v>0.5</v>
      </c>
      <c r="P4284" s="1911"/>
      <c r="Q4284" s="1911"/>
      <c r="R4284" s="1911"/>
      <c r="S4284" s="1912"/>
      <c r="T4284" s="1913" t="s">
        <v>518</v>
      </c>
      <c r="U4284" s="1796"/>
      <c r="V4284" s="1796"/>
      <c r="W4284" s="1219"/>
      <c r="X4284" s="1914">
        <v>2.62</v>
      </c>
      <c r="Y4284" s="1915"/>
      <c r="Z4284" s="1915"/>
      <c r="AA4284" s="1915"/>
      <c r="AB4284" s="1915"/>
      <c r="AC4284" s="1915"/>
      <c r="AD4284" s="1916"/>
      <c r="AE4284" s="1909">
        <v>1.31</v>
      </c>
      <c r="AF4284" s="1841"/>
      <c r="AG4284" s="1841"/>
      <c r="AH4284" s="1219"/>
    </row>
    <row r="4285" spans="1:34" ht="17.45" customHeight="1">
      <c r="A4285" s="1218"/>
      <c r="B4285" s="1205" t="s">
        <v>3436</v>
      </c>
      <c r="C4285" s="1903" t="s">
        <v>3437</v>
      </c>
      <c r="D4285" s="1815"/>
      <c r="E4285" s="1815"/>
      <c r="F4285" s="1815"/>
      <c r="G4285" s="1815"/>
      <c r="H4285" s="1815"/>
      <c r="I4285" s="1815"/>
      <c r="J4285" s="1815"/>
      <c r="K4285" s="1815"/>
      <c r="L4285" s="1815"/>
      <c r="M4285" s="1815"/>
      <c r="N4285" s="1903"/>
      <c r="O4285" s="1910">
        <v>0.15</v>
      </c>
      <c r="P4285" s="1911"/>
      <c r="Q4285" s="1911"/>
      <c r="R4285" s="1911"/>
      <c r="S4285" s="1912"/>
      <c r="T4285" s="1913" t="s">
        <v>495</v>
      </c>
      <c r="U4285" s="1796"/>
      <c r="V4285" s="1796"/>
      <c r="W4285" s="1219"/>
      <c r="X4285" s="1914">
        <v>7.17</v>
      </c>
      <c r="Y4285" s="1915"/>
      <c r="Z4285" s="1915"/>
      <c r="AA4285" s="1915"/>
      <c r="AB4285" s="1915"/>
      <c r="AC4285" s="1915"/>
      <c r="AD4285" s="1916"/>
      <c r="AE4285" s="1909">
        <v>1.0754999999999999</v>
      </c>
      <c r="AF4285" s="1841"/>
      <c r="AG4285" s="1841"/>
      <c r="AH4285" s="1219"/>
    </row>
    <row r="4286" spans="1:34" ht="16.7" customHeight="1">
      <c r="A4286" s="1218"/>
      <c r="B4286" s="1205" t="s">
        <v>1296</v>
      </c>
      <c r="C4286" s="1903" t="s">
        <v>3377</v>
      </c>
      <c r="D4286" s="1815"/>
      <c r="E4286" s="1815"/>
      <c r="F4286" s="1815"/>
      <c r="G4286" s="1815"/>
      <c r="H4286" s="1815"/>
      <c r="I4286" s="1815"/>
      <c r="J4286" s="1815"/>
      <c r="K4286" s="1815"/>
      <c r="L4286" s="1815"/>
      <c r="M4286" s="1815"/>
      <c r="N4286" s="1903"/>
      <c r="O4286" s="1910">
        <v>1</v>
      </c>
      <c r="P4286" s="1911"/>
      <c r="Q4286" s="1911"/>
      <c r="R4286" s="1911"/>
      <c r="S4286" s="1912"/>
      <c r="T4286" s="1913" t="s">
        <v>495</v>
      </c>
      <c r="U4286" s="1796"/>
      <c r="V4286" s="1796"/>
      <c r="W4286" s="1219"/>
      <c r="X4286" s="1914">
        <v>10.65</v>
      </c>
      <c r="Y4286" s="1915"/>
      <c r="Z4286" s="1915"/>
      <c r="AA4286" s="1915"/>
      <c r="AB4286" s="1915"/>
      <c r="AC4286" s="1915"/>
      <c r="AD4286" s="1916"/>
      <c r="AE4286" s="1909">
        <v>10.65</v>
      </c>
      <c r="AF4286" s="1841"/>
      <c r="AG4286" s="1841"/>
      <c r="AH4286" s="1219"/>
    </row>
    <row r="4287" spans="1:34" ht="17.45" customHeight="1">
      <c r="A4287" s="1218"/>
      <c r="B4287" s="1820" t="s">
        <v>1303</v>
      </c>
      <c r="C4287" s="1867" t="s">
        <v>3378</v>
      </c>
      <c r="D4287" s="1815"/>
      <c r="E4287" s="1815"/>
      <c r="F4287" s="1815"/>
      <c r="G4287" s="1815"/>
      <c r="H4287" s="1815"/>
      <c r="I4287" s="1815"/>
      <c r="J4287" s="1815"/>
      <c r="K4287" s="1815"/>
      <c r="L4287" s="1815"/>
      <c r="M4287" s="1815"/>
      <c r="N4287" s="1903"/>
      <c r="O4287" s="1910">
        <v>1</v>
      </c>
      <c r="P4287" s="1911"/>
      <c r="Q4287" s="1911"/>
      <c r="R4287" s="1911"/>
      <c r="S4287" s="1912"/>
      <c r="T4287" s="1913" t="s">
        <v>495</v>
      </c>
      <c r="U4287" s="1796"/>
      <c r="V4287" s="1796"/>
      <c r="W4287" s="1219"/>
      <c r="X4287" s="1914">
        <v>13.43</v>
      </c>
      <c r="Y4287" s="1915"/>
      <c r="Z4287" s="1915"/>
      <c r="AA4287" s="1915"/>
      <c r="AB4287" s="1915"/>
      <c r="AC4287" s="1915"/>
      <c r="AD4287" s="1916"/>
      <c r="AE4287" s="1909">
        <v>13.43</v>
      </c>
      <c r="AF4287" s="1841"/>
      <c r="AG4287" s="1841"/>
      <c r="AH4287" s="1219"/>
    </row>
    <row r="4288" spans="1:34" ht="7.35" customHeight="1">
      <c r="A4288" s="1220"/>
      <c r="B4288" s="1820"/>
      <c r="C4288" s="1867"/>
      <c r="D4288" s="1867"/>
      <c r="E4288" s="1867"/>
      <c r="F4288" s="1867"/>
      <c r="G4288" s="1867"/>
      <c r="H4288" s="1867"/>
      <c r="I4288" s="1867"/>
      <c r="J4288" s="1867"/>
      <c r="K4288" s="1867"/>
      <c r="L4288" s="1867"/>
      <c r="M4288" s="1867"/>
      <c r="N4288" s="1867"/>
      <c r="O4288" s="1221"/>
      <c r="P4288" s="1221"/>
      <c r="Q4288" s="1221"/>
      <c r="R4288" s="1221"/>
      <c r="S4288" s="1221"/>
      <c r="T4288" s="1221"/>
      <c r="U4288" s="1221"/>
      <c r="V4288" s="1221"/>
      <c r="W4288" s="1221"/>
      <c r="X4288" s="1221"/>
      <c r="Y4288" s="1221"/>
      <c r="Z4288" s="1221"/>
      <c r="AA4288" s="1221"/>
      <c r="AB4288" s="1221"/>
      <c r="AC4288" s="1221"/>
      <c r="AD4288" s="1221"/>
      <c r="AE4288" s="1221"/>
      <c r="AF4288" s="1221"/>
      <c r="AG4288" s="1221"/>
      <c r="AH4288" s="1222"/>
    </row>
    <row r="4289" spans="1:34" ht="16.7" customHeight="1">
      <c r="A4289" s="1792"/>
      <c r="B4289" s="1793"/>
      <c r="C4289" s="1793"/>
      <c r="D4289" s="1793"/>
      <c r="E4289" s="1793"/>
      <c r="F4289" s="1793"/>
      <c r="G4289" s="1793"/>
      <c r="H4289" s="1793"/>
      <c r="I4289" s="1794" t="s">
        <v>2869</v>
      </c>
      <c r="J4289" s="1794"/>
      <c r="K4289" s="1794"/>
      <c r="L4289" s="1794"/>
      <c r="M4289" s="1794"/>
      <c r="N4289" s="1794"/>
      <c r="O4289" s="1794"/>
      <c r="P4289" s="1794"/>
      <c r="Q4289" s="1794"/>
      <c r="R4289" s="1794"/>
      <c r="S4289" s="1794"/>
      <c r="T4289" s="1794"/>
      <c r="U4289" s="1794"/>
      <c r="V4289" s="1794"/>
      <c r="W4289" s="1794"/>
      <c r="X4289" s="1794"/>
      <c r="Y4289" s="1794"/>
      <c r="Z4289" s="1214"/>
      <c r="AA4289" s="1795">
        <v>60.535499999999999</v>
      </c>
      <c r="AB4289" s="1795"/>
      <c r="AC4289" s="1795"/>
      <c r="AD4289" s="1795"/>
      <c r="AE4289" s="1795"/>
      <c r="AF4289" s="1795"/>
      <c r="AG4289" s="1795"/>
      <c r="AH4289" s="1213"/>
    </row>
    <row r="4290" spans="1:34" ht="17.45" customHeight="1">
      <c r="A4290" s="1801" t="s">
        <v>2870</v>
      </c>
      <c r="B4290" s="1825"/>
      <c r="C4290" s="1825"/>
      <c r="D4290" s="1825"/>
      <c r="E4290" s="1825"/>
      <c r="F4290" s="1825"/>
      <c r="G4290" s="1825"/>
      <c r="H4290" s="1825"/>
      <c r="I4290" s="1825"/>
      <c r="J4290" s="1825"/>
      <c r="K4290" s="1825"/>
      <c r="L4290" s="1825"/>
      <c r="M4290" s="1825"/>
      <c r="N4290" s="1826"/>
      <c r="O4290" s="1789" t="s">
        <v>2850</v>
      </c>
      <c r="P4290" s="1790"/>
      <c r="Q4290" s="1790"/>
      <c r="R4290" s="1790"/>
      <c r="S4290" s="1791"/>
      <c r="T4290" s="1827" t="s">
        <v>754</v>
      </c>
      <c r="U4290" s="1790"/>
      <c r="V4290" s="1790"/>
      <c r="W4290" s="1213"/>
      <c r="X4290" s="1789" t="s">
        <v>2866</v>
      </c>
      <c r="Y4290" s="1790"/>
      <c r="Z4290" s="1790"/>
      <c r="AA4290" s="1790"/>
      <c r="AB4290" s="1790"/>
      <c r="AC4290" s="1790"/>
      <c r="AD4290" s="1791"/>
      <c r="AE4290" s="1810" t="s">
        <v>2867</v>
      </c>
      <c r="AF4290" s="1828"/>
      <c r="AG4290" s="1828"/>
      <c r="AH4290" s="1213"/>
    </row>
    <row r="4291" spans="1:34" ht="16.7" customHeight="1">
      <c r="A4291" s="1792"/>
      <c r="B4291" s="1793"/>
      <c r="C4291" s="1793"/>
      <c r="D4291" s="1793"/>
      <c r="E4291" s="1793"/>
      <c r="F4291" s="1793"/>
      <c r="G4291" s="1793"/>
      <c r="H4291" s="1793"/>
      <c r="I4291" s="1794" t="s">
        <v>2871</v>
      </c>
      <c r="J4291" s="1794"/>
      <c r="K4291" s="1794"/>
      <c r="L4291" s="1794"/>
      <c r="M4291" s="1794"/>
      <c r="N4291" s="1794"/>
      <c r="O4291" s="1794"/>
      <c r="P4291" s="1794"/>
      <c r="Q4291" s="1794"/>
      <c r="R4291" s="1794"/>
      <c r="S4291" s="1794"/>
      <c r="T4291" s="1794"/>
      <c r="U4291" s="1794"/>
      <c r="V4291" s="1794"/>
      <c r="W4291" s="1794"/>
      <c r="X4291" s="1794"/>
      <c r="Y4291" s="1794"/>
      <c r="Z4291" s="1214"/>
      <c r="AA4291" s="1795">
        <v>0</v>
      </c>
      <c r="AB4291" s="1795"/>
      <c r="AC4291" s="1795"/>
      <c r="AD4291" s="1795"/>
      <c r="AE4291" s="1795"/>
      <c r="AF4291" s="1795"/>
      <c r="AG4291" s="1795"/>
      <c r="AH4291" s="1213"/>
    </row>
    <row r="4292" spans="1:34" ht="17.45" customHeight="1">
      <c r="A4292" s="1801" t="s">
        <v>2872</v>
      </c>
      <c r="B4292" s="1825"/>
      <c r="C4292" s="1825"/>
      <c r="D4292" s="1825"/>
      <c r="E4292" s="1825"/>
      <c r="F4292" s="1825"/>
      <c r="G4292" s="1825"/>
      <c r="H4292" s="1825"/>
      <c r="I4292" s="1825"/>
      <c r="J4292" s="1825"/>
      <c r="K4292" s="1825"/>
      <c r="L4292" s="1825"/>
      <c r="M4292" s="1825"/>
      <c r="N4292" s="1826"/>
      <c r="O4292" s="1789" t="s">
        <v>2850</v>
      </c>
      <c r="P4292" s="1790"/>
      <c r="Q4292" s="1790"/>
      <c r="R4292" s="1790"/>
      <c r="S4292" s="1791"/>
      <c r="T4292" s="1827" t="s">
        <v>754</v>
      </c>
      <c r="U4292" s="1790"/>
      <c r="V4292" s="1790"/>
      <c r="W4292" s="1213"/>
      <c r="X4292" s="1789" t="s">
        <v>2866</v>
      </c>
      <c r="Y4292" s="1790"/>
      <c r="Z4292" s="1790"/>
      <c r="AA4292" s="1790"/>
      <c r="AB4292" s="1790"/>
      <c r="AC4292" s="1790"/>
      <c r="AD4292" s="1791"/>
      <c r="AE4292" s="1810" t="s">
        <v>2867</v>
      </c>
      <c r="AF4292" s="1828"/>
      <c r="AG4292" s="1828"/>
      <c r="AH4292" s="1213"/>
    </row>
    <row r="4293" spans="1:34" ht="17.45" customHeight="1">
      <c r="A4293" s="1792"/>
      <c r="B4293" s="1793"/>
      <c r="C4293" s="1793"/>
      <c r="D4293" s="1793"/>
      <c r="E4293" s="1793"/>
      <c r="F4293" s="1793"/>
      <c r="G4293" s="1793"/>
      <c r="H4293" s="1793"/>
      <c r="I4293" s="1793"/>
      <c r="J4293" s="1793"/>
      <c r="K4293" s="1794" t="s">
        <v>2873</v>
      </c>
      <c r="L4293" s="1794"/>
      <c r="M4293" s="1794"/>
      <c r="N4293" s="1794"/>
      <c r="O4293" s="1794"/>
      <c r="P4293" s="1794"/>
      <c r="Q4293" s="1794"/>
      <c r="R4293" s="1794"/>
      <c r="S4293" s="1794"/>
      <c r="T4293" s="1794"/>
      <c r="U4293" s="1794"/>
      <c r="V4293" s="1794"/>
      <c r="W4293" s="1794"/>
      <c r="X4293" s="1794"/>
      <c r="Y4293" s="1794"/>
      <c r="Z4293" s="1794"/>
      <c r="AA4293" s="1794"/>
      <c r="AB4293" s="1214"/>
      <c r="AC4293" s="1795">
        <v>0</v>
      </c>
      <c r="AD4293" s="1795"/>
      <c r="AE4293" s="1795"/>
      <c r="AF4293" s="1795"/>
      <c r="AG4293" s="1795"/>
      <c r="AH4293" s="1213"/>
    </row>
    <row r="4294" spans="1:34" ht="16.7" customHeight="1">
      <c r="A4294" s="1801" t="s">
        <v>2874</v>
      </c>
      <c r="B4294" s="1825"/>
      <c r="C4294" s="1825"/>
      <c r="D4294" s="1825"/>
      <c r="E4294" s="1825"/>
      <c r="F4294" s="1825"/>
      <c r="G4294" s="1825"/>
      <c r="H4294" s="1825"/>
      <c r="I4294" s="1825"/>
      <c r="J4294" s="1826"/>
      <c r="K4294" s="1789" t="s">
        <v>2850</v>
      </c>
      <c r="L4294" s="1791"/>
      <c r="M4294" s="1855" t="s">
        <v>2875</v>
      </c>
      <c r="N4294" s="1856"/>
      <c r="O4294" s="1857"/>
      <c r="P4294" s="1855" t="s">
        <v>2876</v>
      </c>
      <c r="Q4294" s="1856"/>
      <c r="R4294" s="1857"/>
      <c r="S4294" s="1855" t="s">
        <v>2877</v>
      </c>
      <c r="T4294" s="1857"/>
      <c r="U4294" s="1789" t="s">
        <v>2878</v>
      </c>
      <c r="V4294" s="1790"/>
      <c r="W4294" s="1791"/>
      <c r="X4294" s="1789" t="s">
        <v>2879</v>
      </c>
      <c r="Y4294" s="1790"/>
      <c r="Z4294" s="1790"/>
      <c r="AA4294" s="1790"/>
      <c r="AB4294" s="1791"/>
      <c r="AC4294" s="1789" t="s">
        <v>2880</v>
      </c>
      <c r="AD4294" s="1791"/>
      <c r="AE4294" s="1810" t="s">
        <v>2867</v>
      </c>
      <c r="AF4294" s="1828"/>
      <c r="AG4294" s="1828"/>
      <c r="AH4294" s="1213"/>
    </row>
    <row r="4295" spans="1:34" ht="17.45" customHeight="1">
      <c r="A4295" s="1853"/>
      <c r="B4295" s="1778"/>
      <c r="C4295" s="1778"/>
      <c r="D4295" s="1778"/>
      <c r="E4295" s="1778"/>
      <c r="F4295" s="1778"/>
      <c r="G4295" s="1778"/>
      <c r="H4295" s="1778"/>
      <c r="I4295" s="1846" t="s">
        <v>2881</v>
      </c>
      <c r="J4295" s="1846"/>
      <c r="K4295" s="1846"/>
      <c r="L4295" s="1846"/>
      <c r="M4295" s="1846"/>
      <c r="N4295" s="1846"/>
      <c r="O4295" s="1846"/>
      <c r="P4295" s="1846"/>
      <c r="Q4295" s="1846"/>
      <c r="R4295" s="1846"/>
      <c r="S4295" s="1846"/>
      <c r="T4295" s="1846"/>
      <c r="U4295" s="1846"/>
      <c r="V4295" s="1846"/>
      <c r="W4295" s="1846"/>
      <c r="X4295" s="1846"/>
      <c r="Y4295" s="1846"/>
      <c r="Z4295" s="1203"/>
      <c r="AA4295" s="1847">
        <v>0</v>
      </c>
      <c r="AB4295" s="1847"/>
      <c r="AC4295" s="1847"/>
      <c r="AD4295" s="1847"/>
      <c r="AE4295" s="1847"/>
      <c r="AF4295" s="1847"/>
      <c r="AG4295" s="1847"/>
      <c r="AH4295" s="1204"/>
    </row>
    <row r="4296" spans="1:34" ht="5.85" customHeight="1">
      <c r="A4296" s="1854"/>
      <c r="B4296" s="1309"/>
      <c r="C4296" s="1309"/>
      <c r="D4296" s="1309"/>
      <c r="E4296" s="1309"/>
      <c r="F4296" s="1309"/>
      <c r="G4296" s="1309"/>
      <c r="H4296" s="1309"/>
      <c r="I4296" s="1309"/>
      <c r="J4296" s="1309"/>
      <c r="K4296" s="1309"/>
      <c r="L4296" s="1309"/>
      <c r="M4296" s="1309"/>
      <c r="N4296" s="1309"/>
      <c r="O4296" s="1309"/>
      <c r="P4296" s="1309"/>
      <c r="Q4296" s="1309"/>
      <c r="R4296" s="1309"/>
      <c r="S4296" s="1309"/>
      <c r="T4296" s="1309"/>
      <c r="U4296" s="1309"/>
      <c r="V4296" s="1309"/>
      <c r="W4296" s="1309"/>
      <c r="X4296" s="1309"/>
      <c r="Y4296" s="1309"/>
      <c r="Z4296" s="1309"/>
      <c r="AA4296" s="1309"/>
      <c r="AB4296" s="1309"/>
      <c r="AC4296" s="1309"/>
      <c r="AD4296" s="1309"/>
      <c r="AE4296" s="1309"/>
      <c r="AF4296" s="1309"/>
      <c r="AG4296" s="1309"/>
      <c r="AH4296" s="1782"/>
    </row>
    <row r="4297" spans="1:34" ht="16.7" customHeight="1">
      <c r="A4297" s="1845"/>
      <c r="B4297" s="1799"/>
      <c r="C4297" s="1799"/>
      <c r="D4297" s="1799"/>
      <c r="E4297" s="1799"/>
      <c r="F4297" s="1799"/>
      <c r="G4297" s="1799"/>
      <c r="H4297" s="1799"/>
      <c r="I4297" s="1842" t="s">
        <v>2882</v>
      </c>
      <c r="J4297" s="1842"/>
      <c r="K4297" s="1842"/>
      <c r="L4297" s="1842"/>
      <c r="M4297" s="1842"/>
      <c r="N4297" s="1842"/>
      <c r="O4297" s="1842"/>
      <c r="P4297" s="1842"/>
      <c r="Q4297" s="1842"/>
      <c r="R4297" s="1842"/>
      <c r="S4297" s="1842"/>
      <c r="T4297" s="1842"/>
      <c r="U4297" s="1842"/>
      <c r="V4297" s="1842"/>
      <c r="W4297" s="1842"/>
      <c r="X4297" s="1842"/>
      <c r="Y4297" s="1842"/>
      <c r="Z4297" s="1212"/>
      <c r="AA4297" s="1848">
        <v>253.65</v>
      </c>
      <c r="AB4297" s="1848"/>
      <c r="AC4297" s="1848"/>
      <c r="AD4297" s="1848"/>
      <c r="AE4297" s="1848"/>
      <c r="AF4297" s="1848"/>
      <c r="AG4297" s="1848"/>
      <c r="AH4297" s="1208"/>
    </row>
    <row r="4298" spans="1:34" ht="45.75" customHeight="1">
      <c r="A4298" s="1849" t="s">
        <v>2883</v>
      </c>
      <c r="B4298" s="1850"/>
      <c r="C4298" s="1850"/>
      <c r="D4298" s="1850"/>
      <c r="E4298" s="1851" t="s">
        <v>3439</v>
      </c>
      <c r="F4298" s="1852"/>
      <c r="G4298" s="1852"/>
      <c r="H4298" s="1852"/>
      <c r="I4298" s="1852"/>
      <c r="J4298" s="1852"/>
      <c r="K4298" s="1852"/>
      <c r="L4298" s="1852"/>
      <c r="M4298" s="1852"/>
      <c r="N4298" s="1852"/>
      <c r="O4298" s="1852"/>
      <c r="P4298" s="1852"/>
      <c r="Q4298" s="1852"/>
      <c r="R4298" s="1852"/>
      <c r="S4298" s="1852"/>
      <c r="T4298" s="1852"/>
      <c r="U4298" s="1852"/>
      <c r="V4298" s="1852"/>
      <c r="W4298" s="1852"/>
      <c r="X4298" s="1852"/>
      <c r="Y4298" s="1852"/>
      <c r="Z4298" s="1852"/>
      <c r="AA4298" s="1852"/>
      <c r="AB4298" s="1852"/>
      <c r="AC4298" s="1852"/>
      <c r="AD4298" s="1852"/>
      <c r="AE4298" s="1852"/>
      <c r="AF4298" s="1852"/>
      <c r="AG4298" s="1852"/>
      <c r="AH4298" s="1851"/>
    </row>
    <row r="4299" spans="1:34" ht="74.849999999999994" customHeight="1">
      <c r="A4299" s="1218"/>
      <c r="AH4299" s="1219"/>
    </row>
    <row r="4300" spans="1:34" ht="74.099999999999994" customHeight="1">
      <c r="A4300" s="1220"/>
      <c r="B4300" s="1221"/>
      <c r="C4300" s="1221"/>
      <c r="D4300" s="1221"/>
      <c r="E4300" s="1221"/>
      <c r="F4300" s="1221"/>
      <c r="G4300" s="1221"/>
      <c r="H4300" s="1221"/>
      <c r="I4300" s="1221"/>
      <c r="J4300" s="1221"/>
      <c r="K4300" s="1221"/>
      <c r="L4300" s="1221"/>
      <c r="M4300" s="1221"/>
      <c r="N4300" s="1221"/>
      <c r="O4300" s="1221"/>
      <c r="P4300" s="1221"/>
      <c r="Q4300" s="1221"/>
      <c r="R4300" s="1221"/>
      <c r="S4300" s="1221"/>
      <c r="T4300" s="1221"/>
      <c r="U4300" s="1221"/>
      <c r="V4300" s="1221"/>
      <c r="W4300" s="1221"/>
      <c r="X4300" s="1221"/>
      <c r="Y4300" s="1221"/>
      <c r="Z4300" s="1221"/>
      <c r="AA4300" s="1221"/>
      <c r="AB4300" s="1221"/>
      <c r="AC4300" s="1221"/>
      <c r="AD4300" s="1221"/>
      <c r="AE4300" s="1221"/>
      <c r="AF4300" s="1221"/>
      <c r="AG4300" s="1221"/>
      <c r="AH4300" s="1222"/>
    </row>
    <row r="4301" spans="1:34" ht="5.85" customHeight="1">
      <c r="A4301" s="1777"/>
      <c r="B4301" s="1778"/>
      <c r="C4301" s="1778"/>
      <c r="D4301" s="1778"/>
      <c r="E4301" s="1778"/>
      <c r="F4301" s="1778"/>
      <c r="G4301" s="1778"/>
      <c r="H4301" s="1778"/>
      <c r="I4301" s="1778"/>
      <c r="J4301" s="1778"/>
      <c r="K4301" s="1778"/>
      <c r="L4301" s="1778"/>
      <c r="M4301" s="1778"/>
      <c r="N4301" s="1778"/>
      <c r="O4301" s="1778"/>
      <c r="P4301" s="1778"/>
      <c r="Q4301" s="1778"/>
      <c r="R4301" s="1778"/>
      <c r="S4301" s="1778"/>
      <c r="T4301" s="1778"/>
      <c r="U4301" s="1778"/>
      <c r="V4301" s="1778"/>
      <c r="W4301" s="1778"/>
      <c r="X4301" s="1778"/>
      <c r="Y4301" s="1778"/>
      <c r="Z4301" s="1778"/>
      <c r="AA4301" s="1778"/>
      <c r="AB4301" s="1778"/>
      <c r="AC4301" s="1778"/>
      <c r="AD4301" s="1778"/>
      <c r="AE4301" s="1778"/>
      <c r="AF4301" s="1778"/>
      <c r="AG4301" s="1778"/>
      <c r="AH4301" s="1779"/>
    </row>
    <row r="4302" spans="1:34" ht="11.65" customHeight="1">
      <c r="A4302" s="1780" t="s">
        <v>2834</v>
      </c>
      <c r="B4302" s="1310"/>
      <c r="C4302" s="1310"/>
      <c r="D4302" s="1310"/>
      <c r="E4302" s="1310"/>
      <c r="F4302" s="1310"/>
      <c r="G4302" s="1310"/>
      <c r="H4302" s="1310"/>
      <c r="I4302" s="1310"/>
      <c r="J4302" s="1310"/>
      <c r="K4302" s="1310"/>
      <c r="L4302" s="1310"/>
      <c r="M4302" s="1310"/>
      <c r="N4302" s="1310"/>
      <c r="O4302" s="1310"/>
      <c r="P4302" s="1310"/>
      <c r="Q4302" s="1310"/>
      <c r="R4302" s="1310"/>
      <c r="S4302" s="1310"/>
      <c r="T4302" s="1310"/>
      <c r="U4302" s="1310"/>
      <c r="V4302" s="1310"/>
      <c r="W4302" s="1310"/>
      <c r="X4302" s="1310"/>
      <c r="Y4302" s="1310"/>
      <c r="Z4302" s="1310"/>
      <c r="AA4302" s="1310"/>
      <c r="AB4302" s="1310"/>
      <c r="AC4302" s="1310"/>
      <c r="AD4302" s="1309"/>
      <c r="AE4302" s="1309"/>
      <c r="AF4302" s="1781" t="s">
        <v>3441</v>
      </c>
      <c r="AG4302" s="1781"/>
      <c r="AH4302" s="1782"/>
    </row>
    <row r="4303" spans="1:34" ht="5.85" customHeight="1">
      <c r="A4303" s="1780"/>
      <c r="B4303" s="1310"/>
      <c r="C4303" s="1310"/>
      <c r="D4303" s="1310"/>
      <c r="E4303" s="1310"/>
      <c r="F4303" s="1310"/>
      <c r="G4303" s="1310"/>
      <c r="H4303" s="1310"/>
      <c r="I4303" s="1310"/>
      <c r="J4303" s="1310"/>
      <c r="K4303" s="1310"/>
      <c r="L4303" s="1310"/>
      <c r="M4303" s="1310"/>
      <c r="N4303" s="1310"/>
      <c r="O4303" s="1310"/>
      <c r="P4303" s="1310"/>
      <c r="Q4303" s="1310"/>
      <c r="R4303" s="1310"/>
      <c r="S4303" s="1310"/>
      <c r="T4303" s="1310"/>
      <c r="U4303" s="1310"/>
      <c r="V4303" s="1310"/>
      <c r="W4303" s="1310"/>
      <c r="X4303" s="1310"/>
      <c r="Y4303" s="1310"/>
      <c r="Z4303" s="1310"/>
      <c r="AA4303" s="1310"/>
      <c r="AB4303" s="1310"/>
      <c r="AC4303" s="1310"/>
      <c r="AD4303" s="1311"/>
      <c r="AE4303" s="1311"/>
      <c r="AF4303" s="1311"/>
      <c r="AG4303" s="1311"/>
      <c r="AH4303" s="1782"/>
    </row>
    <row r="4304" spans="1:34" ht="10.9" customHeight="1">
      <c r="A4304" s="1783" t="s">
        <v>2836</v>
      </c>
      <c r="B4304" s="1784"/>
      <c r="C4304" s="1784"/>
      <c r="D4304" s="1784"/>
      <c r="E4304" s="1784"/>
      <c r="F4304" s="1784"/>
      <c r="G4304" s="1784"/>
      <c r="H4304" s="1784"/>
      <c r="I4304" s="1784"/>
      <c r="J4304" s="1784"/>
      <c r="K4304" s="1784"/>
      <c r="L4304" s="1784"/>
      <c r="M4304" s="1784"/>
      <c r="N4304" s="1784"/>
      <c r="O4304" s="1784"/>
      <c r="P4304" s="1784"/>
      <c r="Q4304" s="1784"/>
      <c r="R4304" s="1784"/>
      <c r="S4304" s="1784"/>
      <c r="T4304" s="1784"/>
      <c r="U4304" s="1784"/>
      <c r="V4304" s="1784"/>
      <c r="W4304" s="1784"/>
      <c r="X4304" s="1784"/>
      <c r="Y4304" s="1784"/>
      <c r="Z4304" s="1784"/>
      <c r="AA4304" s="1784"/>
      <c r="AB4304" s="1784"/>
      <c r="AC4304" s="1784"/>
      <c r="AD4304" s="1311"/>
      <c r="AE4304" s="1311"/>
      <c r="AF4304" s="1311"/>
      <c r="AG4304" s="1311"/>
      <c r="AH4304" s="1782"/>
    </row>
    <row r="4305" spans="1:34" ht="23.25" customHeight="1">
      <c r="A4305" s="1785" t="s">
        <v>2837</v>
      </c>
      <c r="B4305" s="1786"/>
      <c r="C4305" s="1786"/>
      <c r="D4305" s="1786"/>
      <c r="E4305" s="1786"/>
      <c r="F4305" s="1786"/>
      <c r="G4305" s="1786"/>
      <c r="H4305" s="1786"/>
      <c r="I4305" s="1786"/>
      <c r="J4305" s="1786"/>
      <c r="K4305" s="1786"/>
      <c r="L4305" s="1786"/>
      <c r="M4305" s="1786"/>
      <c r="N4305" s="1786"/>
      <c r="O4305" s="1786"/>
      <c r="P4305" s="1786"/>
      <c r="Q4305" s="1786"/>
      <c r="R4305" s="1786"/>
      <c r="S4305" s="1786"/>
      <c r="T4305" s="1786"/>
      <c r="U4305" s="1786"/>
      <c r="V4305" s="1786"/>
      <c r="W4305" s="1786"/>
      <c r="X4305" s="1786"/>
      <c r="Y4305" s="1786"/>
      <c r="Z4305" s="1786"/>
      <c r="AA4305" s="1786"/>
      <c r="AB4305" s="1786"/>
      <c r="AC4305" s="1786"/>
      <c r="AD4305" s="1311"/>
      <c r="AE4305" s="1311"/>
      <c r="AF4305" s="1311"/>
      <c r="AG4305" s="1311"/>
      <c r="AH4305" s="1782"/>
    </row>
    <row r="4306" spans="1:34" ht="5.85" customHeight="1">
      <c r="A4306" s="1787" t="s">
        <v>2838</v>
      </c>
      <c r="B4306" s="1788"/>
      <c r="C4306" s="1788"/>
      <c r="D4306" s="1788"/>
      <c r="E4306" s="1788"/>
      <c r="F4306" s="1788"/>
      <c r="G4306" s="1788"/>
      <c r="H4306" s="1788"/>
      <c r="I4306" s="1788"/>
      <c r="J4306" s="1788"/>
      <c r="K4306" s="1788"/>
      <c r="L4306" s="1788"/>
      <c r="M4306" s="1788"/>
      <c r="N4306" s="1788"/>
      <c r="O4306" s="1788"/>
      <c r="P4306" s="1788"/>
      <c r="Q4306" s="1788"/>
      <c r="R4306" s="1788"/>
      <c r="S4306" s="1788"/>
      <c r="T4306" s="1788"/>
      <c r="U4306" s="1788"/>
      <c r="V4306" s="1788"/>
      <c r="W4306" s="1788"/>
      <c r="X4306" s="1788"/>
      <c r="Y4306" s="1788"/>
      <c r="Z4306" s="1788"/>
      <c r="AA4306" s="1788"/>
      <c r="AB4306" s="1788"/>
      <c r="AC4306" s="1788"/>
      <c r="AD4306" s="1311"/>
      <c r="AE4306" s="1311"/>
      <c r="AF4306" s="1311"/>
      <c r="AG4306" s="1311"/>
      <c r="AH4306" s="1782"/>
    </row>
    <row r="4307" spans="1:34" ht="5.85" customHeight="1">
      <c r="A4307" s="1787"/>
      <c r="B4307" s="1788"/>
      <c r="C4307" s="1788"/>
      <c r="D4307" s="1788"/>
      <c r="E4307" s="1788"/>
      <c r="F4307" s="1788"/>
      <c r="G4307" s="1788"/>
      <c r="H4307" s="1788"/>
      <c r="I4307" s="1788"/>
      <c r="J4307" s="1788"/>
      <c r="K4307" s="1788"/>
      <c r="L4307" s="1788"/>
      <c r="M4307" s="1788"/>
      <c r="N4307" s="1788"/>
      <c r="O4307" s="1788"/>
      <c r="P4307" s="1788"/>
      <c r="Q4307" s="1788"/>
      <c r="R4307" s="1788"/>
      <c r="S4307" s="1788"/>
      <c r="T4307" s="1788"/>
      <c r="U4307" s="1788"/>
      <c r="V4307" s="1788"/>
      <c r="W4307" s="1788"/>
      <c r="X4307" s="1788"/>
      <c r="Y4307" s="1788"/>
      <c r="Z4307" s="1788"/>
      <c r="AA4307" s="1788"/>
      <c r="AB4307" s="1788"/>
      <c r="AC4307" s="1788"/>
      <c r="AD4307" s="1782"/>
      <c r="AE4307" s="1309"/>
      <c r="AF4307" s="1309"/>
      <c r="AG4307" s="1309"/>
      <c r="AH4307" s="1782"/>
    </row>
    <row r="4308" spans="1:34" ht="10.9" customHeight="1">
      <c r="A4308" s="1787" t="s">
        <v>2839</v>
      </c>
      <c r="B4308" s="1788"/>
      <c r="C4308" s="1788"/>
      <c r="D4308" s="1788"/>
      <c r="E4308" s="1788"/>
      <c r="F4308" s="1788"/>
      <c r="G4308" s="1788"/>
      <c r="H4308" s="1788"/>
      <c r="I4308" s="1788"/>
      <c r="J4308" s="1788"/>
      <c r="K4308" s="1788"/>
      <c r="L4308" s="1788"/>
      <c r="M4308" s="1788"/>
      <c r="N4308" s="1788"/>
      <c r="O4308" s="1788"/>
      <c r="P4308" s="1788"/>
      <c r="Q4308" s="1788"/>
      <c r="R4308" s="1788"/>
      <c r="S4308" s="1788"/>
      <c r="T4308" s="1788"/>
      <c r="U4308" s="1788"/>
      <c r="V4308" s="1788"/>
      <c r="W4308" s="1788"/>
      <c r="X4308" s="1788"/>
      <c r="Y4308" s="1788"/>
      <c r="Z4308" s="1788"/>
      <c r="AA4308" s="1788"/>
      <c r="AB4308" s="1788"/>
      <c r="AC4308" s="1788"/>
      <c r="AD4308" s="1818" t="s">
        <v>2840</v>
      </c>
      <c r="AE4308" s="1818"/>
      <c r="AF4308" s="1206">
        <v>21.23</v>
      </c>
      <c r="AG4308" s="1207" t="s">
        <v>5</v>
      </c>
      <c r="AH4308" s="1800"/>
    </row>
    <row r="4309" spans="1:34" ht="11.65" customHeight="1">
      <c r="A4309" s="1819" t="s">
        <v>2841</v>
      </c>
      <c r="B4309" s="1820"/>
      <c r="C4309" s="1820"/>
      <c r="D4309" s="1820"/>
      <c r="E4309" s="1820"/>
      <c r="F4309" s="1820"/>
      <c r="G4309" s="1820"/>
      <c r="H4309" s="1820"/>
      <c r="I4309" s="1820"/>
      <c r="J4309" s="1820"/>
      <c r="K4309" s="1820"/>
      <c r="L4309" s="1820"/>
      <c r="M4309" s="1820"/>
      <c r="N4309" s="1820"/>
      <c r="O4309" s="1820"/>
      <c r="P4309" s="1820"/>
      <c r="Q4309" s="1820"/>
      <c r="R4309" s="1820"/>
      <c r="S4309" s="1820"/>
      <c r="T4309" s="1820"/>
      <c r="U4309" s="1820"/>
      <c r="V4309" s="1820"/>
      <c r="W4309" s="1820"/>
      <c r="X4309" s="1820"/>
      <c r="Y4309" s="1820"/>
      <c r="Z4309" s="1820"/>
      <c r="AA4309" s="1820"/>
      <c r="AB4309" s="1820"/>
      <c r="AC4309" s="1820"/>
      <c r="AD4309" s="1821" t="s">
        <v>2842</v>
      </c>
      <c r="AE4309" s="1821"/>
      <c r="AF4309" s="1210">
        <v>15</v>
      </c>
      <c r="AG4309" s="1211" t="s">
        <v>5</v>
      </c>
      <c r="AH4309" s="1800"/>
    </row>
    <row r="4310" spans="1:34" ht="17.45" customHeight="1">
      <c r="A4310" s="1822" t="s">
        <v>2843</v>
      </c>
      <c r="B4310" s="1802"/>
      <c r="C4310" s="1802"/>
      <c r="D4310" s="1778"/>
      <c r="E4310" s="1823" t="s">
        <v>2715</v>
      </c>
      <c r="F4310" s="1823"/>
      <c r="G4310" s="1823"/>
      <c r="H4310" s="1823"/>
      <c r="I4310" s="1823"/>
      <c r="J4310" s="1823"/>
      <c r="K4310" s="1823"/>
      <c r="L4310" s="1823"/>
      <c r="M4310" s="1823"/>
      <c r="N4310" s="1823"/>
      <c r="O4310" s="1823"/>
      <c r="P4310" s="1823"/>
      <c r="Q4310" s="1823"/>
      <c r="R4310" s="1823"/>
      <c r="S4310" s="1823"/>
      <c r="T4310" s="1823"/>
      <c r="U4310" s="1823"/>
      <c r="V4310" s="1823"/>
      <c r="W4310" s="1823"/>
      <c r="X4310" s="1823"/>
      <c r="Y4310" s="1823"/>
      <c r="Z4310" s="1823"/>
      <c r="AA4310" s="1823"/>
      <c r="AB4310" s="1823"/>
      <c r="AC4310" s="1823"/>
      <c r="AD4310" s="1823"/>
      <c r="AE4310" s="1823"/>
      <c r="AF4310" s="1823"/>
      <c r="AG4310" s="1823"/>
      <c r="AH4310" s="1779"/>
    </row>
    <row r="4311" spans="1:34" ht="16.7" customHeight="1">
      <c r="A4311" s="1824" t="s">
        <v>2844</v>
      </c>
      <c r="B4311" s="1816"/>
      <c r="C4311" s="1816"/>
      <c r="D4311" s="1309"/>
      <c r="E4311" s="1815" t="s">
        <v>395</v>
      </c>
      <c r="F4311" s="1815"/>
      <c r="G4311" s="1111"/>
      <c r="H4311" s="1796" t="s">
        <v>2845</v>
      </c>
      <c r="I4311" s="1796"/>
      <c r="J4311" s="1796" t="s">
        <v>495</v>
      </c>
      <c r="K4311" s="1796"/>
      <c r="L4311" s="1309"/>
      <c r="M4311" s="1309"/>
      <c r="N4311" s="1816" t="s">
        <v>2846</v>
      </c>
      <c r="O4311" s="1816"/>
      <c r="P4311" s="1816"/>
      <c r="Q4311" s="1816"/>
      <c r="R4311" s="1817">
        <v>1</v>
      </c>
      <c r="S4311" s="1817"/>
      <c r="T4311" s="1817"/>
      <c r="U4311" s="1817"/>
      <c r="V4311" s="1309"/>
      <c r="W4311" s="1309"/>
      <c r="X4311" s="1309"/>
      <c r="Y4311" s="1796" t="s">
        <v>2847</v>
      </c>
      <c r="Z4311" s="1796"/>
      <c r="AA4311" s="1796"/>
      <c r="AB4311" s="1796"/>
      <c r="AC4311" s="1796"/>
      <c r="AD4311" s="1796"/>
      <c r="AE4311" s="1796"/>
      <c r="AF4311" s="1797" t="s">
        <v>2848</v>
      </c>
      <c r="AG4311" s="1797"/>
      <c r="AH4311" s="1782"/>
    </row>
    <row r="4312" spans="1:34" ht="5.85" customHeight="1">
      <c r="A4312" s="1798"/>
      <c r="B4312" s="1799"/>
      <c r="C4312" s="1799"/>
      <c r="D4312" s="1799"/>
      <c r="E4312" s="1799"/>
      <c r="F4312" s="1799"/>
      <c r="G4312" s="1799"/>
      <c r="H4312" s="1799"/>
      <c r="I4312" s="1799"/>
      <c r="J4312" s="1799"/>
      <c r="K4312" s="1799"/>
      <c r="L4312" s="1799"/>
      <c r="M4312" s="1799"/>
      <c r="N4312" s="1799"/>
      <c r="O4312" s="1799"/>
      <c r="P4312" s="1799"/>
      <c r="Q4312" s="1799"/>
      <c r="R4312" s="1799"/>
      <c r="S4312" s="1799"/>
      <c r="T4312" s="1799"/>
      <c r="U4312" s="1799"/>
      <c r="V4312" s="1799"/>
      <c r="W4312" s="1799"/>
      <c r="X4312" s="1799"/>
      <c r="Y4312" s="1799"/>
      <c r="Z4312" s="1799"/>
      <c r="AA4312" s="1799"/>
      <c r="AB4312" s="1799"/>
      <c r="AC4312" s="1799"/>
      <c r="AD4312" s="1799"/>
      <c r="AE4312" s="1799"/>
      <c r="AF4312" s="1799"/>
      <c r="AG4312" s="1799"/>
      <c r="AH4312" s="1800"/>
    </row>
    <row r="4313" spans="1:34" ht="17.45" customHeight="1">
      <c r="A4313" s="1801" t="s">
        <v>2849</v>
      </c>
      <c r="B4313" s="1802"/>
      <c r="C4313" s="1802"/>
      <c r="D4313" s="1802"/>
      <c r="E4313" s="1802"/>
      <c r="F4313" s="1802"/>
      <c r="G4313" s="1802"/>
      <c r="H4313" s="1802"/>
      <c r="I4313" s="1802"/>
      <c r="J4313" s="1803"/>
      <c r="K4313" s="1789" t="s">
        <v>2850</v>
      </c>
      <c r="L4313" s="1807"/>
      <c r="M4313" s="1789" t="s">
        <v>2851</v>
      </c>
      <c r="N4313" s="1790"/>
      <c r="O4313" s="1790"/>
      <c r="P4313" s="1790"/>
      <c r="Q4313" s="1790"/>
      <c r="R4313" s="1790"/>
      <c r="S4313" s="1790"/>
      <c r="T4313" s="1791"/>
      <c r="U4313" s="1789" t="s">
        <v>2852</v>
      </c>
      <c r="V4313" s="1790"/>
      <c r="W4313" s="1790"/>
      <c r="X4313" s="1790"/>
      <c r="Y4313" s="1790"/>
      <c r="Z4313" s="1790"/>
      <c r="AA4313" s="1790"/>
      <c r="AB4313" s="1790"/>
      <c r="AC4313" s="1790"/>
      <c r="AD4313" s="1791"/>
      <c r="AE4313" s="1810" t="s">
        <v>2853</v>
      </c>
      <c r="AF4313" s="1811"/>
      <c r="AG4313" s="1811"/>
      <c r="AH4313" s="1814"/>
    </row>
    <row r="4314" spans="1:34" ht="17.45" customHeight="1">
      <c r="A4314" s="1804"/>
      <c r="B4314" s="1805"/>
      <c r="C4314" s="1805"/>
      <c r="D4314" s="1805"/>
      <c r="E4314" s="1805"/>
      <c r="F4314" s="1805"/>
      <c r="G4314" s="1805"/>
      <c r="H4314" s="1805"/>
      <c r="I4314" s="1805"/>
      <c r="J4314" s="1806"/>
      <c r="K4314" s="1808"/>
      <c r="L4314" s="1809"/>
      <c r="M4314" s="1789" t="s">
        <v>2854</v>
      </c>
      <c r="N4314" s="1790"/>
      <c r="O4314" s="1790"/>
      <c r="P4314" s="1791"/>
      <c r="Q4314" s="1789" t="s">
        <v>2855</v>
      </c>
      <c r="R4314" s="1790"/>
      <c r="S4314" s="1790"/>
      <c r="T4314" s="1791"/>
      <c r="U4314" s="1789" t="s">
        <v>2854</v>
      </c>
      <c r="V4314" s="1790"/>
      <c r="W4314" s="1790"/>
      <c r="X4314" s="1790"/>
      <c r="Y4314" s="1790"/>
      <c r="Z4314" s="1791"/>
      <c r="AA4314" s="1789" t="s">
        <v>2855</v>
      </c>
      <c r="AB4314" s="1790"/>
      <c r="AC4314" s="1790"/>
      <c r="AD4314" s="1791"/>
      <c r="AE4314" s="1812"/>
      <c r="AF4314" s="1813"/>
      <c r="AG4314" s="1813"/>
      <c r="AH4314" s="1800"/>
    </row>
    <row r="4315" spans="1:34" ht="16.7" customHeight="1">
      <c r="A4315" s="1792"/>
      <c r="B4315" s="1793"/>
      <c r="C4315" s="1793"/>
      <c r="D4315" s="1793"/>
      <c r="E4315" s="1793"/>
      <c r="F4315" s="1793"/>
      <c r="G4315" s="1793"/>
      <c r="H4315" s="1793"/>
      <c r="I4315" s="1793"/>
      <c r="J4315" s="1793"/>
      <c r="K4315" s="1794" t="s">
        <v>2856</v>
      </c>
      <c r="L4315" s="1794"/>
      <c r="M4315" s="1794"/>
      <c r="N4315" s="1794"/>
      <c r="O4315" s="1794"/>
      <c r="P4315" s="1794"/>
      <c r="Q4315" s="1794"/>
      <c r="R4315" s="1794"/>
      <c r="S4315" s="1794"/>
      <c r="T4315" s="1794"/>
      <c r="U4315" s="1794"/>
      <c r="V4315" s="1794"/>
      <c r="W4315" s="1794"/>
      <c r="X4315" s="1794"/>
      <c r="Y4315" s="1794"/>
      <c r="Z4315" s="1794"/>
      <c r="AA4315" s="1795">
        <v>0</v>
      </c>
      <c r="AB4315" s="1795"/>
      <c r="AC4315" s="1795"/>
      <c r="AD4315" s="1795"/>
      <c r="AE4315" s="1795"/>
      <c r="AF4315" s="1795"/>
      <c r="AG4315" s="1795"/>
      <c r="AH4315" s="1213"/>
    </row>
    <row r="4316" spans="1:34" ht="17.45" customHeight="1">
      <c r="A4316" s="1801" t="s">
        <v>2857</v>
      </c>
      <c r="B4316" s="1825"/>
      <c r="C4316" s="1825"/>
      <c r="D4316" s="1825"/>
      <c r="E4316" s="1825"/>
      <c r="F4316" s="1825"/>
      <c r="G4316" s="1825"/>
      <c r="H4316" s="1825"/>
      <c r="I4316" s="1825"/>
      <c r="J4316" s="1825"/>
      <c r="K4316" s="1825"/>
      <c r="L4316" s="1825"/>
      <c r="M4316" s="1825"/>
      <c r="N4316" s="1826"/>
      <c r="O4316" s="1789" t="s">
        <v>2858</v>
      </c>
      <c r="P4316" s="1790"/>
      <c r="Q4316" s="1790"/>
      <c r="R4316" s="1790"/>
      <c r="S4316" s="1791"/>
      <c r="T4316" s="1827" t="s">
        <v>2850</v>
      </c>
      <c r="U4316" s="1790"/>
      <c r="V4316" s="1790"/>
      <c r="W4316" s="1213"/>
      <c r="X4316" s="1789" t="s">
        <v>2859</v>
      </c>
      <c r="Y4316" s="1790"/>
      <c r="Z4316" s="1790"/>
      <c r="AA4316" s="1790"/>
      <c r="AB4316" s="1790"/>
      <c r="AC4316" s="1790"/>
      <c r="AD4316" s="1791"/>
      <c r="AE4316" s="1810" t="s">
        <v>2853</v>
      </c>
      <c r="AF4316" s="1828"/>
      <c r="AG4316" s="1828"/>
      <c r="AH4316" s="1213"/>
    </row>
    <row r="4317" spans="1:34" ht="16.7" customHeight="1">
      <c r="A4317" s="1215"/>
      <c r="B4317" s="1216" t="s">
        <v>1019</v>
      </c>
      <c r="C4317" s="1829" t="s">
        <v>1020</v>
      </c>
      <c r="D4317" s="1830"/>
      <c r="E4317" s="1830"/>
      <c r="F4317" s="1830"/>
      <c r="G4317" s="1830"/>
      <c r="H4317" s="1830"/>
      <c r="I4317" s="1830"/>
      <c r="J4317" s="1830"/>
      <c r="K4317" s="1830"/>
      <c r="L4317" s="1830"/>
      <c r="M4317" s="1830"/>
      <c r="N4317" s="1829"/>
      <c r="O4317" s="1831">
        <v>0</v>
      </c>
      <c r="P4317" s="1832"/>
      <c r="Q4317" s="1832"/>
      <c r="R4317" s="1832"/>
      <c r="S4317" s="1833"/>
      <c r="T4317" s="1858">
        <v>6</v>
      </c>
      <c r="U4317" s="1832"/>
      <c r="V4317" s="1832"/>
      <c r="W4317" s="1217"/>
      <c r="X4317" s="1859">
        <v>32.186100000000003</v>
      </c>
      <c r="Y4317" s="1860"/>
      <c r="Z4317" s="1860"/>
      <c r="AA4317" s="1860"/>
      <c r="AB4317" s="1860"/>
      <c r="AC4317" s="1860"/>
      <c r="AD4317" s="1861"/>
      <c r="AE4317" s="1839">
        <v>193.11660000000001</v>
      </c>
      <c r="AF4317" s="1795"/>
      <c r="AG4317" s="1795"/>
      <c r="AH4317" s="1217"/>
    </row>
    <row r="4318" spans="1:34" ht="17.45" customHeight="1">
      <c r="A4318" s="1792"/>
      <c r="B4318" s="1778"/>
      <c r="C4318" s="1778"/>
      <c r="D4318" s="1778"/>
      <c r="E4318" s="1778"/>
      <c r="F4318" s="1778"/>
      <c r="G4318" s="1778"/>
      <c r="H4318" s="1778"/>
      <c r="I4318" s="1846" t="s">
        <v>2860</v>
      </c>
      <c r="J4318" s="1846"/>
      <c r="K4318" s="1846"/>
      <c r="L4318" s="1846"/>
      <c r="M4318" s="1846"/>
      <c r="N4318" s="1846"/>
      <c r="O4318" s="1846"/>
      <c r="P4318" s="1846"/>
      <c r="Q4318" s="1846"/>
      <c r="R4318" s="1846"/>
      <c r="S4318" s="1846"/>
      <c r="T4318" s="1846"/>
      <c r="U4318" s="1846"/>
      <c r="V4318" s="1846"/>
      <c r="W4318" s="1846"/>
      <c r="X4318" s="1846"/>
      <c r="Y4318" s="1846"/>
      <c r="Z4318" s="1793"/>
      <c r="AA4318" s="1847">
        <v>193.11660000000001</v>
      </c>
      <c r="AB4318" s="1847"/>
      <c r="AC4318" s="1847"/>
      <c r="AD4318" s="1847"/>
      <c r="AE4318" s="1847"/>
      <c r="AF4318" s="1847"/>
      <c r="AG4318" s="1847"/>
      <c r="AH4318" s="1814"/>
    </row>
    <row r="4319" spans="1:34" ht="17.45" customHeight="1">
      <c r="A4319" s="1844"/>
      <c r="B4319" s="1309"/>
      <c r="C4319" s="1309"/>
      <c r="D4319" s="1309"/>
      <c r="E4319" s="1309"/>
      <c r="F4319" s="1309"/>
      <c r="G4319" s="1309"/>
      <c r="H4319" s="1309"/>
      <c r="I4319" s="1840" t="s">
        <v>2861</v>
      </c>
      <c r="J4319" s="1840"/>
      <c r="K4319" s="1840"/>
      <c r="L4319" s="1840"/>
      <c r="M4319" s="1840"/>
      <c r="N4319" s="1840"/>
      <c r="O4319" s="1840"/>
      <c r="P4319" s="1840"/>
      <c r="Q4319" s="1840"/>
      <c r="R4319" s="1840"/>
      <c r="S4319" s="1840"/>
      <c r="T4319" s="1840"/>
      <c r="U4319" s="1840"/>
      <c r="V4319" s="1840"/>
      <c r="W4319" s="1840"/>
      <c r="X4319" s="1840"/>
      <c r="Y4319" s="1840"/>
      <c r="Z4319" s="1309"/>
      <c r="AA4319" s="1841">
        <v>193.11660000000001</v>
      </c>
      <c r="AB4319" s="1841"/>
      <c r="AC4319" s="1841"/>
      <c r="AD4319" s="1841"/>
      <c r="AE4319" s="1841"/>
      <c r="AF4319" s="1841"/>
      <c r="AG4319" s="1841"/>
      <c r="AH4319" s="1782"/>
    </row>
    <row r="4320" spans="1:34" ht="16.7" customHeight="1">
      <c r="A4320" s="1844"/>
      <c r="B4320" s="1309"/>
      <c r="C4320" s="1309"/>
      <c r="D4320" s="1309"/>
      <c r="E4320" s="1309"/>
      <c r="F4320" s="1309"/>
      <c r="G4320" s="1309"/>
      <c r="H4320" s="1309"/>
      <c r="I4320" s="1840" t="s">
        <v>2862</v>
      </c>
      <c r="J4320" s="1840"/>
      <c r="K4320" s="1840"/>
      <c r="L4320" s="1840"/>
      <c r="M4320" s="1840"/>
      <c r="N4320" s="1840"/>
      <c r="O4320" s="1840"/>
      <c r="P4320" s="1840"/>
      <c r="Q4320" s="1840"/>
      <c r="R4320" s="1840"/>
      <c r="S4320" s="1840"/>
      <c r="T4320" s="1840"/>
      <c r="U4320" s="1840"/>
      <c r="V4320" s="1840"/>
      <c r="W4320" s="1840"/>
      <c r="X4320" s="1840"/>
      <c r="Y4320" s="1840"/>
      <c r="Z4320" s="1309"/>
      <c r="AA4320" s="1841">
        <v>193.11660000000001</v>
      </c>
      <c r="AB4320" s="1841"/>
      <c r="AC4320" s="1841"/>
      <c r="AD4320" s="1841"/>
      <c r="AE4320" s="1841"/>
      <c r="AF4320" s="1841"/>
      <c r="AG4320" s="1841"/>
      <c r="AH4320" s="1782"/>
    </row>
    <row r="4321" spans="1:34" ht="17.45" customHeight="1">
      <c r="A4321" s="1844"/>
      <c r="B4321" s="1309"/>
      <c r="C4321" s="1309"/>
      <c r="D4321" s="1309"/>
      <c r="E4321" s="1309"/>
      <c r="F4321" s="1309"/>
      <c r="G4321" s="1309"/>
      <c r="H4321" s="1309"/>
      <c r="I4321" s="1840" t="s">
        <v>2863</v>
      </c>
      <c r="J4321" s="1840"/>
      <c r="K4321" s="1840"/>
      <c r="L4321" s="1840"/>
      <c r="M4321" s="1840"/>
      <c r="N4321" s="1840"/>
      <c r="O4321" s="1840"/>
      <c r="P4321" s="1840"/>
      <c r="Q4321" s="1840"/>
      <c r="R4321" s="1840"/>
      <c r="S4321" s="1840"/>
      <c r="T4321" s="1840"/>
      <c r="U4321" s="1840"/>
      <c r="V4321" s="1840"/>
      <c r="W4321" s="1840"/>
      <c r="X4321" s="1840"/>
      <c r="Y4321" s="1840"/>
      <c r="Z4321" s="1309"/>
      <c r="AA4321" s="1841">
        <v>0</v>
      </c>
      <c r="AB4321" s="1841"/>
      <c r="AC4321" s="1841"/>
      <c r="AD4321" s="1841"/>
      <c r="AE4321" s="1841"/>
      <c r="AF4321" s="1841"/>
      <c r="AG4321" s="1841"/>
      <c r="AH4321" s="1782"/>
    </row>
    <row r="4322" spans="1:34" ht="17.45" customHeight="1">
      <c r="A4322" s="1845"/>
      <c r="B4322" s="1799"/>
      <c r="C4322" s="1799"/>
      <c r="D4322" s="1799"/>
      <c r="E4322" s="1799"/>
      <c r="F4322" s="1799"/>
      <c r="G4322" s="1799"/>
      <c r="H4322" s="1799"/>
      <c r="I4322" s="1842" t="s">
        <v>2864</v>
      </c>
      <c r="J4322" s="1842"/>
      <c r="K4322" s="1842"/>
      <c r="L4322" s="1842"/>
      <c r="M4322" s="1842"/>
      <c r="N4322" s="1842"/>
      <c r="O4322" s="1842"/>
      <c r="P4322" s="1842"/>
      <c r="Q4322" s="1842"/>
      <c r="R4322" s="1842"/>
      <c r="S4322" s="1842"/>
      <c r="T4322" s="1842"/>
      <c r="U4322" s="1842"/>
      <c r="V4322" s="1842"/>
      <c r="W4322" s="1842"/>
      <c r="X4322" s="1842"/>
      <c r="Y4322" s="1842"/>
      <c r="Z4322" s="1799"/>
      <c r="AA4322" s="1843">
        <v>0</v>
      </c>
      <c r="AB4322" s="1843"/>
      <c r="AC4322" s="1843"/>
      <c r="AD4322" s="1843"/>
      <c r="AE4322" s="1843"/>
      <c r="AF4322" s="1843"/>
      <c r="AG4322" s="1843"/>
      <c r="AH4322" s="1800"/>
    </row>
    <row r="4323" spans="1:34" ht="16.7" customHeight="1">
      <c r="A4323" s="1801" t="s">
        <v>2865</v>
      </c>
      <c r="B4323" s="1825"/>
      <c r="C4323" s="1825"/>
      <c r="D4323" s="1825"/>
      <c r="E4323" s="1825"/>
      <c r="F4323" s="1825"/>
      <c r="G4323" s="1825"/>
      <c r="H4323" s="1825"/>
      <c r="I4323" s="1825"/>
      <c r="J4323" s="1825"/>
      <c r="K4323" s="1825"/>
      <c r="L4323" s="1825"/>
      <c r="M4323" s="1825"/>
      <c r="N4323" s="1826"/>
      <c r="O4323" s="1789" t="s">
        <v>2850</v>
      </c>
      <c r="P4323" s="1790"/>
      <c r="Q4323" s="1790"/>
      <c r="R4323" s="1790"/>
      <c r="S4323" s="1791"/>
      <c r="T4323" s="1827" t="s">
        <v>754</v>
      </c>
      <c r="U4323" s="1790"/>
      <c r="V4323" s="1790"/>
      <c r="W4323" s="1213"/>
      <c r="X4323" s="1789" t="s">
        <v>2866</v>
      </c>
      <c r="Y4323" s="1790"/>
      <c r="Z4323" s="1790"/>
      <c r="AA4323" s="1790"/>
      <c r="AB4323" s="1790"/>
      <c r="AC4323" s="1790"/>
      <c r="AD4323" s="1791"/>
      <c r="AE4323" s="1810" t="s">
        <v>2867</v>
      </c>
      <c r="AF4323" s="1828"/>
      <c r="AG4323" s="1828"/>
      <c r="AH4323" s="1213"/>
    </row>
    <row r="4324" spans="1:34" ht="17.45" customHeight="1">
      <c r="A4324" s="1223"/>
      <c r="B4324" s="1224" t="s">
        <v>3430</v>
      </c>
      <c r="C4324" s="1875" t="s">
        <v>3431</v>
      </c>
      <c r="D4324" s="1876"/>
      <c r="E4324" s="1876"/>
      <c r="F4324" s="1876"/>
      <c r="G4324" s="1876"/>
      <c r="H4324" s="1876"/>
      <c r="I4324" s="1876"/>
      <c r="J4324" s="1876"/>
      <c r="K4324" s="1876"/>
      <c r="L4324" s="1876"/>
      <c r="M4324" s="1876"/>
      <c r="N4324" s="1875"/>
      <c r="O4324" s="1885">
        <v>1</v>
      </c>
      <c r="P4324" s="1886"/>
      <c r="Q4324" s="1886"/>
      <c r="R4324" s="1886"/>
      <c r="S4324" s="1887"/>
      <c r="T4324" s="1888" t="s">
        <v>495</v>
      </c>
      <c r="U4324" s="1889"/>
      <c r="V4324" s="1889"/>
      <c r="W4324" s="1225"/>
      <c r="X4324" s="1890">
        <v>3.08</v>
      </c>
      <c r="Y4324" s="1891"/>
      <c r="Z4324" s="1891"/>
      <c r="AA4324" s="1891"/>
      <c r="AB4324" s="1891"/>
      <c r="AC4324" s="1891"/>
      <c r="AD4324" s="1892"/>
      <c r="AE4324" s="1865">
        <v>3.08</v>
      </c>
      <c r="AF4324" s="1847"/>
      <c r="AG4324" s="1847"/>
      <c r="AH4324" s="1225"/>
    </row>
    <row r="4325" spans="1:34" ht="16.7" customHeight="1">
      <c r="A4325" s="1218"/>
      <c r="B4325" s="1788" t="s">
        <v>1284</v>
      </c>
      <c r="C4325" s="1815" t="s">
        <v>3375</v>
      </c>
      <c r="D4325" s="1815"/>
      <c r="E4325" s="1815"/>
      <c r="F4325" s="1815"/>
      <c r="G4325" s="1815"/>
      <c r="H4325" s="1815"/>
      <c r="I4325" s="1815"/>
      <c r="J4325" s="1815"/>
      <c r="K4325" s="1815"/>
      <c r="L4325" s="1815"/>
      <c r="M4325" s="1815"/>
      <c r="N4325" s="1903"/>
      <c r="O4325" s="1910">
        <v>1</v>
      </c>
      <c r="P4325" s="1911"/>
      <c r="Q4325" s="1911"/>
      <c r="R4325" s="1911"/>
      <c r="S4325" s="1912"/>
      <c r="T4325" s="1913" t="s">
        <v>495</v>
      </c>
      <c r="U4325" s="1796"/>
      <c r="V4325" s="1796"/>
      <c r="W4325" s="1219"/>
      <c r="X4325" s="1914">
        <v>29.56</v>
      </c>
      <c r="Y4325" s="1915"/>
      <c r="Z4325" s="1915"/>
      <c r="AA4325" s="1915"/>
      <c r="AB4325" s="1915"/>
      <c r="AC4325" s="1915"/>
      <c r="AD4325" s="1916"/>
      <c r="AE4325" s="1909">
        <v>29.56</v>
      </c>
      <c r="AF4325" s="1841"/>
      <c r="AG4325" s="1841"/>
      <c r="AH4325" s="1219"/>
    </row>
    <row r="4326" spans="1:34" ht="7.35" customHeight="1">
      <c r="A4326" s="1218"/>
      <c r="B4326" s="1788"/>
      <c r="C4326" s="1815"/>
      <c r="D4326" s="1815"/>
      <c r="E4326" s="1815"/>
      <c r="F4326" s="1815"/>
      <c r="G4326" s="1815"/>
      <c r="H4326" s="1815"/>
      <c r="I4326" s="1815"/>
      <c r="J4326" s="1815"/>
      <c r="K4326" s="1815"/>
      <c r="L4326" s="1815"/>
      <c r="M4326" s="1815"/>
      <c r="N4326" s="1815"/>
      <c r="AH4326" s="1219"/>
    </row>
    <row r="4327" spans="1:34" ht="17.45" customHeight="1">
      <c r="A4327" s="1218"/>
      <c r="B4327" s="1205" t="s">
        <v>3432</v>
      </c>
      <c r="C4327" s="1903" t="s">
        <v>3433</v>
      </c>
      <c r="D4327" s="1815"/>
      <c r="E4327" s="1815"/>
      <c r="F4327" s="1815"/>
      <c r="G4327" s="1815"/>
      <c r="H4327" s="1815"/>
      <c r="I4327" s="1815"/>
      <c r="J4327" s="1815"/>
      <c r="K4327" s="1815"/>
      <c r="L4327" s="1815"/>
      <c r="M4327" s="1815"/>
      <c r="N4327" s="1903"/>
      <c r="O4327" s="1910">
        <v>1</v>
      </c>
      <c r="P4327" s="1911"/>
      <c r="Q4327" s="1911"/>
      <c r="R4327" s="1911"/>
      <c r="S4327" s="1912"/>
      <c r="T4327" s="1913" t="s">
        <v>495</v>
      </c>
      <c r="U4327" s="1796"/>
      <c r="V4327" s="1796"/>
      <c r="W4327" s="1219"/>
      <c r="X4327" s="1914">
        <v>1.43</v>
      </c>
      <c r="Y4327" s="1915"/>
      <c r="Z4327" s="1915"/>
      <c r="AA4327" s="1915"/>
      <c r="AB4327" s="1915"/>
      <c r="AC4327" s="1915"/>
      <c r="AD4327" s="1916"/>
      <c r="AE4327" s="1909">
        <v>1.43</v>
      </c>
      <c r="AF4327" s="1841"/>
      <c r="AG4327" s="1841"/>
      <c r="AH4327" s="1219"/>
    </row>
    <row r="4328" spans="1:34" ht="16.7" customHeight="1">
      <c r="A4328" s="1218"/>
      <c r="B4328" s="1205" t="s">
        <v>3434</v>
      </c>
      <c r="C4328" s="1903" t="s">
        <v>3435</v>
      </c>
      <c r="D4328" s="1815"/>
      <c r="E4328" s="1815"/>
      <c r="F4328" s="1815"/>
      <c r="G4328" s="1815"/>
      <c r="H4328" s="1815"/>
      <c r="I4328" s="1815"/>
      <c r="J4328" s="1815"/>
      <c r="K4328" s="1815"/>
      <c r="L4328" s="1815"/>
      <c r="M4328" s="1815"/>
      <c r="N4328" s="1903"/>
      <c r="O4328" s="1910">
        <v>1</v>
      </c>
      <c r="P4328" s="1911"/>
      <c r="Q4328" s="1911"/>
      <c r="R4328" s="1911"/>
      <c r="S4328" s="1912"/>
      <c r="T4328" s="1913" t="s">
        <v>518</v>
      </c>
      <c r="U4328" s="1796"/>
      <c r="V4328" s="1796"/>
      <c r="W4328" s="1219"/>
      <c r="X4328" s="1914">
        <v>2.62</v>
      </c>
      <c r="Y4328" s="1915"/>
      <c r="Z4328" s="1915"/>
      <c r="AA4328" s="1915"/>
      <c r="AB4328" s="1915"/>
      <c r="AC4328" s="1915"/>
      <c r="AD4328" s="1916"/>
      <c r="AE4328" s="1909">
        <v>2.62</v>
      </c>
      <c r="AF4328" s="1841"/>
      <c r="AG4328" s="1841"/>
      <c r="AH4328" s="1219"/>
    </row>
    <row r="4329" spans="1:34" ht="17.45" customHeight="1">
      <c r="A4329" s="1218"/>
      <c r="B4329" s="1205" t="s">
        <v>3436</v>
      </c>
      <c r="C4329" s="1903" t="s">
        <v>3437</v>
      </c>
      <c r="D4329" s="1815"/>
      <c r="E4329" s="1815"/>
      <c r="F4329" s="1815"/>
      <c r="G4329" s="1815"/>
      <c r="H4329" s="1815"/>
      <c r="I4329" s="1815"/>
      <c r="J4329" s="1815"/>
      <c r="K4329" s="1815"/>
      <c r="L4329" s="1815"/>
      <c r="M4329" s="1815"/>
      <c r="N4329" s="1903"/>
      <c r="O4329" s="1910">
        <v>0.15</v>
      </c>
      <c r="P4329" s="1911"/>
      <c r="Q4329" s="1911"/>
      <c r="R4329" s="1911"/>
      <c r="S4329" s="1912"/>
      <c r="T4329" s="1913" t="s">
        <v>495</v>
      </c>
      <c r="U4329" s="1796"/>
      <c r="V4329" s="1796"/>
      <c r="W4329" s="1219"/>
      <c r="X4329" s="1914">
        <v>7.17</v>
      </c>
      <c r="Y4329" s="1915"/>
      <c r="Z4329" s="1915"/>
      <c r="AA4329" s="1915"/>
      <c r="AB4329" s="1915"/>
      <c r="AC4329" s="1915"/>
      <c r="AD4329" s="1916"/>
      <c r="AE4329" s="1909">
        <v>1.0754999999999999</v>
      </c>
      <c r="AF4329" s="1841"/>
      <c r="AG4329" s="1841"/>
      <c r="AH4329" s="1219"/>
    </row>
    <row r="4330" spans="1:34" ht="17.45" customHeight="1">
      <c r="A4330" s="1218"/>
      <c r="B4330" s="1205" t="s">
        <v>1296</v>
      </c>
      <c r="C4330" s="1903" t="s">
        <v>3377</v>
      </c>
      <c r="D4330" s="1815"/>
      <c r="E4330" s="1815"/>
      <c r="F4330" s="1815"/>
      <c r="G4330" s="1815"/>
      <c r="H4330" s="1815"/>
      <c r="I4330" s="1815"/>
      <c r="J4330" s="1815"/>
      <c r="K4330" s="1815"/>
      <c r="L4330" s="1815"/>
      <c r="M4330" s="1815"/>
      <c r="N4330" s="1903"/>
      <c r="O4330" s="1910">
        <v>1</v>
      </c>
      <c r="P4330" s="1911"/>
      <c r="Q4330" s="1911"/>
      <c r="R4330" s="1911"/>
      <c r="S4330" s="1912"/>
      <c r="T4330" s="1913" t="s">
        <v>495</v>
      </c>
      <c r="U4330" s="1796"/>
      <c r="V4330" s="1796"/>
      <c r="W4330" s="1219"/>
      <c r="X4330" s="1914">
        <v>10.65</v>
      </c>
      <c r="Y4330" s="1915"/>
      <c r="Z4330" s="1915"/>
      <c r="AA4330" s="1915"/>
      <c r="AB4330" s="1915"/>
      <c r="AC4330" s="1915"/>
      <c r="AD4330" s="1916"/>
      <c r="AE4330" s="1909">
        <v>10.65</v>
      </c>
      <c r="AF4330" s="1841"/>
      <c r="AG4330" s="1841"/>
      <c r="AH4330" s="1219"/>
    </row>
    <row r="4331" spans="1:34" ht="16.7" customHeight="1">
      <c r="A4331" s="1218"/>
      <c r="B4331" s="1820" t="s">
        <v>1303</v>
      </c>
      <c r="C4331" s="1867" t="s">
        <v>3378</v>
      </c>
      <c r="D4331" s="1815"/>
      <c r="E4331" s="1815"/>
      <c r="F4331" s="1815"/>
      <c r="G4331" s="1815"/>
      <c r="H4331" s="1815"/>
      <c r="I4331" s="1815"/>
      <c r="J4331" s="1815"/>
      <c r="K4331" s="1815"/>
      <c r="L4331" s="1815"/>
      <c r="M4331" s="1815"/>
      <c r="N4331" s="1903"/>
      <c r="O4331" s="1910">
        <v>1</v>
      </c>
      <c r="P4331" s="1911"/>
      <c r="Q4331" s="1911"/>
      <c r="R4331" s="1911"/>
      <c r="S4331" s="1912"/>
      <c r="T4331" s="1913" t="s">
        <v>495</v>
      </c>
      <c r="U4331" s="1796"/>
      <c r="V4331" s="1796"/>
      <c r="W4331" s="1219"/>
      <c r="X4331" s="1914">
        <v>13.43</v>
      </c>
      <c r="Y4331" s="1915"/>
      <c r="Z4331" s="1915"/>
      <c r="AA4331" s="1915"/>
      <c r="AB4331" s="1915"/>
      <c r="AC4331" s="1915"/>
      <c r="AD4331" s="1916"/>
      <c r="AE4331" s="1909">
        <v>13.43</v>
      </c>
      <c r="AF4331" s="1841"/>
      <c r="AG4331" s="1841"/>
      <c r="AH4331" s="1219"/>
    </row>
    <row r="4332" spans="1:34" ht="7.35" customHeight="1">
      <c r="A4332" s="1220"/>
      <c r="B4332" s="1820"/>
      <c r="C4332" s="1867"/>
      <c r="D4332" s="1867"/>
      <c r="E4332" s="1867"/>
      <c r="F4332" s="1867"/>
      <c r="G4332" s="1867"/>
      <c r="H4332" s="1867"/>
      <c r="I4332" s="1867"/>
      <c r="J4332" s="1867"/>
      <c r="K4332" s="1867"/>
      <c r="L4332" s="1867"/>
      <c r="M4332" s="1867"/>
      <c r="N4332" s="1867"/>
      <c r="O4332" s="1221"/>
      <c r="P4332" s="1221"/>
      <c r="Q4332" s="1221"/>
      <c r="R4332" s="1221"/>
      <c r="S4332" s="1221"/>
      <c r="T4332" s="1221"/>
      <c r="U4332" s="1221"/>
      <c r="V4332" s="1221"/>
      <c r="W4332" s="1221"/>
      <c r="X4332" s="1221"/>
      <c r="Y4332" s="1221"/>
      <c r="Z4332" s="1221"/>
      <c r="AA4332" s="1221"/>
      <c r="AB4332" s="1221"/>
      <c r="AC4332" s="1221"/>
      <c r="AD4332" s="1221"/>
      <c r="AE4332" s="1221"/>
      <c r="AF4332" s="1221"/>
      <c r="AG4332" s="1221"/>
      <c r="AH4332" s="1222"/>
    </row>
    <row r="4333" spans="1:34" ht="17.45" customHeight="1">
      <c r="A4333" s="1792"/>
      <c r="B4333" s="1793"/>
      <c r="C4333" s="1793"/>
      <c r="D4333" s="1793"/>
      <c r="E4333" s="1793"/>
      <c r="F4333" s="1793"/>
      <c r="G4333" s="1793"/>
      <c r="H4333" s="1793"/>
      <c r="I4333" s="1794" t="s">
        <v>2869</v>
      </c>
      <c r="J4333" s="1794"/>
      <c r="K4333" s="1794"/>
      <c r="L4333" s="1794"/>
      <c r="M4333" s="1794"/>
      <c r="N4333" s="1794"/>
      <c r="O4333" s="1794"/>
      <c r="P4333" s="1794"/>
      <c r="Q4333" s="1794"/>
      <c r="R4333" s="1794"/>
      <c r="S4333" s="1794"/>
      <c r="T4333" s="1794"/>
      <c r="U4333" s="1794"/>
      <c r="V4333" s="1794"/>
      <c r="W4333" s="1794"/>
      <c r="X4333" s="1794"/>
      <c r="Y4333" s="1794"/>
      <c r="Z4333" s="1214"/>
      <c r="AA4333" s="1795">
        <v>61.845500000000001</v>
      </c>
      <c r="AB4333" s="1795"/>
      <c r="AC4333" s="1795"/>
      <c r="AD4333" s="1795"/>
      <c r="AE4333" s="1795"/>
      <c r="AF4333" s="1795"/>
      <c r="AG4333" s="1795"/>
      <c r="AH4333" s="1213"/>
    </row>
    <row r="4334" spans="1:34" ht="16.7" customHeight="1">
      <c r="A4334" s="1801" t="s">
        <v>2870</v>
      </c>
      <c r="B4334" s="1825"/>
      <c r="C4334" s="1825"/>
      <c r="D4334" s="1825"/>
      <c r="E4334" s="1825"/>
      <c r="F4334" s="1825"/>
      <c r="G4334" s="1825"/>
      <c r="H4334" s="1825"/>
      <c r="I4334" s="1825"/>
      <c r="J4334" s="1825"/>
      <c r="K4334" s="1825"/>
      <c r="L4334" s="1825"/>
      <c r="M4334" s="1825"/>
      <c r="N4334" s="1826"/>
      <c r="O4334" s="1789" t="s">
        <v>2850</v>
      </c>
      <c r="P4334" s="1790"/>
      <c r="Q4334" s="1790"/>
      <c r="R4334" s="1790"/>
      <c r="S4334" s="1791"/>
      <c r="T4334" s="1827" t="s">
        <v>754</v>
      </c>
      <c r="U4334" s="1790"/>
      <c r="V4334" s="1790"/>
      <c r="W4334" s="1213"/>
      <c r="X4334" s="1789" t="s">
        <v>2866</v>
      </c>
      <c r="Y4334" s="1790"/>
      <c r="Z4334" s="1790"/>
      <c r="AA4334" s="1790"/>
      <c r="AB4334" s="1790"/>
      <c r="AC4334" s="1790"/>
      <c r="AD4334" s="1791"/>
      <c r="AE4334" s="1810" t="s">
        <v>2867</v>
      </c>
      <c r="AF4334" s="1828"/>
      <c r="AG4334" s="1828"/>
      <c r="AH4334" s="1213"/>
    </row>
    <row r="4335" spans="1:34" ht="17.45" customHeight="1">
      <c r="A4335" s="1792"/>
      <c r="B4335" s="1793"/>
      <c r="C4335" s="1793"/>
      <c r="D4335" s="1793"/>
      <c r="E4335" s="1793"/>
      <c r="F4335" s="1793"/>
      <c r="G4335" s="1793"/>
      <c r="H4335" s="1793"/>
      <c r="I4335" s="1794" t="s">
        <v>2871</v>
      </c>
      <c r="J4335" s="1794"/>
      <c r="K4335" s="1794"/>
      <c r="L4335" s="1794"/>
      <c r="M4335" s="1794"/>
      <c r="N4335" s="1794"/>
      <c r="O4335" s="1794"/>
      <c r="P4335" s="1794"/>
      <c r="Q4335" s="1794"/>
      <c r="R4335" s="1794"/>
      <c r="S4335" s="1794"/>
      <c r="T4335" s="1794"/>
      <c r="U4335" s="1794"/>
      <c r="V4335" s="1794"/>
      <c r="W4335" s="1794"/>
      <c r="X4335" s="1794"/>
      <c r="Y4335" s="1794"/>
      <c r="Z4335" s="1214"/>
      <c r="AA4335" s="1795">
        <v>0</v>
      </c>
      <c r="AB4335" s="1795"/>
      <c r="AC4335" s="1795"/>
      <c r="AD4335" s="1795"/>
      <c r="AE4335" s="1795"/>
      <c r="AF4335" s="1795"/>
      <c r="AG4335" s="1795"/>
      <c r="AH4335" s="1213"/>
    </row>
    <row r="4336" spans="1:34" ht="17.45" customHeight="1">
      <c r="A4336" s="1801" t="s">
        <v>2872</v>
      </c>
      <c r="B4336" s="1825"/>
      <c r="C4336" s="1825"/>
      <c r="D4336" s="1825"/>
      <c r="E4336" s="1825"/>
      <c r="F4336" s="1825"/>
      <c r="G4336" s="1825"/>
      <c r="H4336" s="1825"/>
      <c r="I4336" s="1825"/>
      <c r="J4336" s="1825"/>
      <c r="K4336" s="1825"/>
      <c r="L4336" s="1825"/>
      <c r="M4336" s="1825"/>
      <c r="N4336" s="1826"/>
      <c r="O4336" s="1789" t="s">
        <v>2850</v>
      </c>
      <c r="P4336" s="1790"/>
      <c r="Q4336" s="1790"/>
      <c r="R4336" s="1790"/>
      <c r="S4336" s="1791"/>
      <c r="T4336" s="1827" t="s">
        <v>754</v>
      </c>
      <c r="U4336" s="1790"/>
      <c r="V4336" s="1790"/>
      <c r="W4336" s="1213"/>
      <c r="X4336" s="1789" t="s">
        <v>2866</v>
      </c>
      <c r="Y4336" s="1790"/>
      <c r="Z4336" s="1790"/>
      <c r="AA4336" s="1790"/>
      <c r="AB4336" s="1790"/>
      <c r="AC4336" s="1790"/>
      <c r="AD4336" s="1791"/>
      <c r="AE4336" s="1810" t="s">
        <v>2867</v>
      </c>
      <c r="AF4336" s="1828"/>
      <c r="AG4336" s="1828"/>
      <c r="AH4336" s="1213"/>
    </row>
    <row r="4337" spans="1:34" ht="16.7" customHeight="1">
      <c r="A4337" s="1792"/>
      <c r="B4337" s="1793"/>
      <c r="C4337" s="1793"/>
      <c r="D4337" s="1793"/>
      <c r="E4337" s="1793"/>
      <c r="F4337" s="1793"/>
      <c r="G4337" s="1793"/>
      <c r="H4337" s="1793"/>
      <c r="I4337" s="1793"/>
      <c r="J4337" s="1793"/>
      <c r="K4337" s="1794" t="s">
        <v>2873</v>
      </c>
      <c r="L4337" s="1794"/>
      <c r="M4337" s="1794"/>
      <c r="N4337" s="1794"/>
      <c r="O4337" s="1794"/>
      <c r="P4337" s="1794"/>
      <c r="Q4337" s="1794"/>
      <c r="R4337" s="1794"/>
      <c r="S4337" s="1794"/>
      <c r="T4337" s="1794"/>
      <c r="U4337" s="1794"/>
      <c r="V4337" s="1794"/>
      <c r="W4337" s="1794"/>
      <c r="X4337" s="1794"/>
      <c r="Y4337" s="1794"/>
      <c r="Z4337" s="1794"/>
      <c r="AA4337" s="1794"/>
      <c r="AB4337" s="1214"/>
      <c r="AC4337" s="1795">
        <v>0</v>
      </c>
      <c r="AD4337" s="1795"/>
      <c r="AE4337" s="1795"/>
      <c r="AF4337" s="1795"/>
      <c r="AG4337" s="1795"/>
      <c r="AH4337" s="1213"/>
    </row>
    <row r="4338" spans="1:34" ht="17.45" customHeight="1">
      <c r="A4338" s="1801" t="s">
        <v>2874</v>
      </c>
      <c r="B4338" s="1825"/>
      <c r="C4338" s="1825"/>
      <c r="D4338" s="1825"/>
      <c r="E4338" s="1825"/>
      <c r="F4338" s="1825"/>
      <c r="G4338" s="1825"/>
      <c r="H4338" s="1825"/>
      <c r="I4338" s="1825"/>
      <c r="J4338" s="1826"/>
      <c r="K4338" s="1789" t="s">
        <v>2850</v>
      </c>
      <c r="L4338" s="1791"/>
      <c r="M4338" s="1855" t="s">
        <v>2875</v>
      </c>
      <c r="N4338" s="1856"/>
      <c r="O4338" s="1857"/>
      <c r="P4338" s="1855" t="s">
        <v>2876</v>
      </c>
      <c r="Q4338" s="1856"/>
      <c r="R4338" s="1857"/>
      <c r="S4338" s="1855" t="s">
        <v>2877</v>
      </c>
      <c r="T4338" s="1857"/>
      <c r="U4338" s="1789" t="s">
        <v>2878</v>
      </c>
      <c r="V4338" s="1790"/>
      <c r="W4338" s="1791"/>
      <c r="X4338" s="1789" t="s">
        <v>2879</v>
      </c>
      <c r="Y4338" s="1790"/>
      <c r="Z4338" s="1790"/>
      <c r="AA4338" s="1790"/>
      <c r="AB4338" s="1791"/>
      <c r="AC4338" s="1789" t="s">
        <v>2880</v>
      </c>
      <c r="AD4338" s="1791"/>
      <c r="AE4338" s="1810" t="s">
        <v>2867</v>
      </c>
      <c r="AF4338" s="1828"/>
      <c r="AG4338" s="1828"/>
      <c r="AH4338" s="1213"/>
    </row>
    <row r="4339" spans="1:34" ht="17.45" customHeight="1">
      <c r="A4339" s="1853"/>
      <c r="B4339" s="1778"/>
      <c r="C4339" s="1778"/>
      <c r="D4339" s="1778"/>
      <c r="E4339" s="1778"/>
      <c r="F4339" s="1778"/>
      <c r="G4339" s="1778"/>
      <c r="H4339" s="1778"/>
      <c r="I4339" s="1846" t="s">
        <v>2881</v>
      </c>
      <c r="J4339" s="1846"/>
      <c r="K4339" s="1846"/>
      <c r="L4339" s="1846"/>
      <c r="M4339" s="1846"/>
      <c r="N4339" s="1846"/>
      <c r="O4339" s="1846"/>
      <c r="P4339" s="1846"/>
      <c r="Q4339" s="1846"/>
      <c r="R4339" s="1846"/>
      <c r="S4339" s="1846"/>
      <c r="T4339" s="1846"/>
      <c r="U4339" s="1846"/>
      <c r="V4339" s="1846"/>
      <c r="W4339" s="1846"/>
      <c r="X4339" s="1846"/>
      <c r="Y4339" s="1846"/>
      <c r="Z4339" s="1203"/>
      <c r="AA4339" s="1847">
        <v>0</v>
      </c>
      <c r="AB4339" s="1847"/>
      <c r="AC4339" s="1847"/>
      <c r="AD4339" s="1847"/>
      <c r="AE4339" s="1847"/>
      <c r="AF4339" s="1847"/>
      <c r="AG4339" s="1847"/>
      <c r="AH4339" s="1204"/>
    </row>
    <row r="4340" spans="1:34" ht="5.0999999999999996" customHeight="1">
      <c r="A4340" s="1854"/>
      <c r="B4340" s="1309"/>
      <c r="C4340" s="1309"/>
      <c r="D4340" s="1309"/>
      <c r="E4340" s="1309"/>
      <c r="F4340" s="1309"/>
      <c r="G4340" s="1309"/>
      <c r="H4340" s="1309"/>
      <c r="I4340" s="1309"/>
      <c r="J4340" s="1309"/>
      <c r="K4340" s="1309"/>
      <c r="L4340" s="1309"/>
      <c r="M4340" s="1309"/>
      <c r="N4340" s="1309"/>
      <c r="O4340" s="1309"/>
      <c r="P4340" s="1309"/>
      <c r="Q4340" s="1309"/>
      <c r="R4340" s="1309"/>
      <c r="S4340" s="1309"/>
      <c r="T4340" s="1309"/>
      <c r="U4340" s="1309"/>
      <c r="V4340" s="1309"/>
      <c r="W4340" s="1309"/>
      <c r="X4340" s="1309"/>
      <c r="Y4340" s="1309"/>
      <c r="Z4340" s="1309"/>
      <c r="AA4340" s="1309"/>
      <c r="AB4340" s="1309"/>
      <c r="AC4340" s="1309"/>
      <c r="AD4340" s="1309"/>
      <c r="AE4340" s="1309"/>
      <c r="AF4340" s="1309"/>
      <c r="AG4340" s="1309"/>
      <c r="AH4340" s="1782"/>
    </row>
    <row r="4341" spans="1:34" ht="17.45" customHeight="1">
      <c r="A4341" s="1845"/>
      <c r="B4341" s="1799"/>
      <c r="C4341" s="1799"/>
      <c r="D4341" s="1799"/>
      <c r="E4341" s="1799"/>
      <c r="F4341" s="1799"/>
      <c r="G4341" s="1799"/>
      <c r="H4341" s="1799"/>
      <c r="I4341" s="1842" t="s">
        <v>2882</v>
      </c>
      <c r="J4341" s="1842"/>
      <c r="K4341" s="1842"/>
      <c r="L4341" s="1842"/>
      <c r="M4341" s="1842"/>
      <c r="N4341" s="1842"/>
      <c r="O4341" s="1842"/>
      <c r="P4341" s="1842"/>
      <c r="Q4341" s="1842"/>
      <c r="R4341" s="1842"/>
      <c r="S4341" s="1842"/>
      <c r="T4341" s="1842"/>
      <c r="U4341" s="1842"/>
      <c r="V4341" s="1842"/>
      <c r="W4341" s="1842"/>
      <c r="X4341" s="1842"/>
      <c r="Y4341" s="1842"/>
      <c r="Z4341" s="1212"/>
      <c r="AA4341" s="1848">
        <v>254.96</v>
      </c>
      <c r="AB4341" s="1848"/>
      <c r="AC4341" s="1848"/>
      <c r="AD4341" s="1848"/>
      <c r="AE4341" s="1848"/>
      <c r="AF4341" s="1848"/>
      <c r="AG4341" s="1848"/>
      <c r="AH4341" s="1208"/>
    </row>
    <row r="4342" spans="1:34" ht="45.75" customHeight="1">
      <c r="A4342" s="1849" t="s">
        <v>2883</v>
      </c>
      <c r="B4342" s="1850"/>
      <c r="C4342" s="1850"/>
      <c r="D4342" s="1850"/>
      <c r="E4342" s="1851" t="s">
        <v>3439</v>
      </c>
      <c r="F4342" s="1852"/>
      <c r="G4342" s="1852"/>
      <c r="H4342" s="1852"/>
      <c r="I4342" s="1852"/>
      <c r="J4342" s="1852"/>
      <c r="K4342" s="1852"/>
      <c r="L4342" s="1852"/>
      <c r="M4342" s="1852"/>
      <c r="N4342" s="1852"/>
      <c r="O4342" s="1852"/>
      <c r="P4342" s="1852"/>
      <c r="Q4342" s="1852"/>
      <c r="R4342" s="1852"/>
      <c r="S4342" s="1852"/>
      <c r="T4342" s="1852"/>
      <c r="U4342" s="1852"/>
      <c r="V4342" s="1852"/>
      <c r="W4342" s="1852"/>
      <c r="X4342" s="1852"/>
      <c r="Y4342" s="1852"/>
      <c r="Z4342" s="1852"/>
      <c r="AA4342" s="1852"/>
      <c r="AB4342" s="1852"/>
      <c r="AC4342" s="1852"/>
      <c r="AD4342" s="1852"/>
      <c r="AE4342" s="1852"/>
      <c r="AF4342" s="1852"/>
      <c r="AG4342" s="1852"/>
      <c r="AH4342" s="1851"/>
    </row>
    <row r="4343" spans="1:34" ht="74.849999999999994" customHeight="1">
      <c r="A4343" s="1218"/>
      <c r="AH4343" s="1219"/>
    </row>
    <row r="4344" spans="1:34" ht="74.099999999999994" customHeight="1">
      <c r="A4344" s="1220"/>
      <c r="B4344" s="1221"/>
      <c r="C4344" s="1221"/>
      <c r="D4344" s="1221"/>
      <c r="E4344" s="1221"/>
      <c r="F4344" s="1221"/>
      <c r="G4344" s="1221"/>
      <c r="H4344" s="1221"/>
      <c r="I4344" s="1221"/>
      <c r="J4344" s="1221"/>
      <c r="K4344" s="1221"/>
      <c r="L4344" s="1221"/>
      <c r="M4344" s="1221"/>
      <c r="N4344" s="1221"/>
      <c r="O4344" s="1221"/>
      <c r="P4344" s="1221"/>
      <c r="Q4344" s="1221"/>
      <c r="R4344" s="1221"/>
      <c r="S4344" s="1221"/>
      <c r="T4344" s="1221"/>
      <c r="U4344" s="1221"/>
      <c r="V4344" s="1221"/>
      <c r="W4344" s="1221"/>
      <c r="X4344" s="1221"/>
      <c r="Y4344" s="1221"/>
      <c r="Z4344" s="1221"/>
      <c r="AA4344" s="1221"/>
      <c r="AB4344" s="1221"/>
      <c r="AC4344" s="1221"/>
      <c r="AD4344" s="1221"/>
      <c r="AE4344" s="1221"/>
      <c r="AF4344" s="1221"/>
      <c r="AG4344" s="1221"/>
      <c r="AH4344" s="1222"/>
    </row>
    <row r="4345" spans="1:34" ht="5.85" customHeight="1">
      <c r="A4345" s="1777"/>
      <c r="B4345" s="1778"/>
      <c r="C4345" s="1778"/>
      <c r="D4345" s="1778"/>
      <c r="E4345" s="1778"/>
      <c r="F4345" s="1778"/>
      <c r="G4345" s="1778"/>
      <c r="H4345" s="1778"/>
      <c r="I4345" s="1778"/>
      <c r="J4345" s="1778"/>
      <c r="K4345" s="1778"/>
      <c r="L4345" s="1778"/>
      <c r="M4345" s="1778"/>
      <c r="N4345" s="1778"/>
      <c r="O4345" s="1778"/>
      <c r="P4345" s="1778"/>
      <c r="Q4345" s="1778"/>
      <c r="R4345" s="1778"/>
      <c r="S4345" s="1778"/>
      <c r="T4345" s="1778"/>
      <c r="U4345" s="1778"/>
      <c r="V4345" s="1778"/>
      <c r="W4345" s="1778"/>
      <c r="X4345" s="1778"/>
      <c r="Y4345" s="1778"/>
      <c r="Z4345" s="1778"/>
      <c r="AA4345" s="1778"/>
      <c r="AB4345" s="1778"/>
      <c r="AC4345" s="1778"/>
      <c r="AD4345" s="1778"/>
      <c r="AE4345" s="1778"/>
      <c r="AF4345" s="1778"/>
      <c r="AG4345" s="1778"/>
      <c r="AH4345" s="1779"/>
    </row>
    <row r="4346" spans="1:34" ht="10.9" customHeight="1">
      <c r="A4346" s="1780" t="s">
        <v>2834</v>
      </c>
      <c r="B4346" s="1310"/>
      <c r="C4346" s="1310"/>
      <c r="D4346" s="1310"/>
      <c r="E4346" s="1310"/>
      <c r="F4346" s="1310"/>
      <c r="G4346" s="1310"/>
      <c r="H4346" s="1310"/>
      <c r="I4346" s="1310"/>
      <c r="J4346" s="1310"/>
      <c r="K4346" s="1310"/>
      <c r="L4346" s="1310"/>
      <c r="M4346" s="1310"/>
      <c r="N4346" s="1310"/>
      <c r="O4346" s="1310"/>
      <c r="P4346" s="1310"/>
      <c r="Q4346" s="1310"/>
      <c r="R4346" s="1310"/>
      <c r="S4346" s="1310"/>
      <c r="T4346" s="1310"/>
      <c r="U4346" s="1310"/>
      <c r="V4346" s="1310"/>
      <c r="W4346" s="1310"/>
      <c r="X4346" s="1310"/>
      <c r="Y4346" s="1310"/>
      <c r="Z4346" s="1310"/>
      <c r="AA4346" s="1310"/>
      <c r="AB4346" s="1310"/>
      <c r="AC4346" s="1310"/>
      <c r="AD4346" s="1309"/>
      <c r="AE4346" s="1309"/>
      <c r="AF4346" s="1781" t="s">
        <v>3442</v>
      </c>
      <c r="AG4346" s="1781"/>
      <c r="AH4346" s="1782"/>
    </row>
    <row r="4347" spans="1:34" ht="5.85" customHeight="1">
      <c r="A4347" s="1780"/>
      <c r="B4347" s="1310"/>
      <c r="C4347" s="1310"/>
      <c r="D4347" s="1310"/>
      <c r="E4347" s="1310"/>
      <c r="F4347" s="1310"/>
      <c r="G4347" s="1310"/>
      <c r="H4347" s="1310"/>
      <c r="I4347" s="1310"/>
      <c r="J4347" s="1310"/>
      <c r="K4347" s="1310"/>
      <c r="L4347" s="1310"/>
      <c r="M4347" s="1310"/>
      <c r="N4347" s="1310"/>
      <c r="O4347" s="1310"/>
      <c r="P4347" s="1310"/>
      <c r="Q4347" s="1310"/>
      <c r="R4347" s="1310"/>
      <c r="S4347" s="1310"/>
      <c r="T4347" s="1310"/>
      <c r="U4347" s="1310"/>
      <c r="V4347" s="1310"/>
      <c r="W4347" s="1310"/>
      <c r="X4347" s="1310"/>
      <c r="Y4347" s="1310"/>
      <c r="Z4347" s="1310"/>
      <c r="AA4347" s="1310"/>
      <c r="AB4347" s="1310"/>
      <c r="AC4347" s="1310"/>
      <c r="AD4347" s="1311"/>
      <c r="AE4347" s="1311"/>
      <c r="AF4347" s="1311"/>
      <c r="AG4347" s="1311"/>
      <c r="AH4347" s="1782"/>
    </row>
    <row r="4348" spans="1:34" ht="11.65" customHeight="1">
      <c r="A4348" s="1783" t="s">
        <v>2836</v>
      </c>
      <c r="B4348" s="1784"/>
      <c r="C4348" s="1784"/>
      <c r="D4348" s="1784"/>
      <c r="E4348" s="1784"/>
      <c r="F4348" s="1784"/>
      <c r="G4348" s="1784"/>
      <c r="H4348" s="1784"/>
      <c r="I4348" s="1784"/>
      <c r="J4348" s="1784"/>
      <c r="K4348" s="1784"/>
      <c r="L4348" s="1784"/>
      <c r="M4348" s="1784"/>
      <c r="N4348" s="1784"/>
      <c r="O4348" s="1784"/>
      <c r="P4348" s="1784"/>
      <c r="Q4348" s="1784"/>
      <c r="R4348" s="1784"/>
      <c r="S4348" s="1784"/>
      <c r="T4348" s="1784"/>
      <c r="U4348" s="1784"/>
      <c r="V4348" s="1784"/>
      <c r="W4348" s="1784"/>
      <c r="X4348" s="1784"/>
      <c r="Y4348" s="1784"/>
      <c r="Z4348" s="1784"/>
      <c r="AA4348" s="1784"/>
      <c r="AB4348" s="1784"/>
      <c r="AC4348" s="1784"/>
      <c r="AD4348" s="1311"/>
      <c r="AE4348" s="1311"/>
      <c r="AF4348" s="1311"/>
      <c r="AG4348" s="1311"/>
      <c r="AH4348" s="1782"/>
    </row>
    <row r="4349" spans="1:34" ht="22.5" customHeight="1">
      <c r="A4349" s="1785" t="s">
        <v>2837</v>
      </c>
      <c r="B4349" s="1786"/>
      <c r="C4349" s="1786"/>
      <c r="D4349" s="1786"/>
      <c r="E4349" s="1786"/>
      <c r="F4349" s="1786"/>
      <c r="G4349" s="1786"/>
      <c r="H4349" s="1786"/>
      <c r="I4349" s="1786"/>
      <c r="J4349" s="1786"/>
      <c r="K4349" s="1786"/>
      <c r="L4349" s="1786"/>
      <c r="M4349" s="1786"/>
      <c r="N4349" s="1786"/>
      <c r="O4349" s="1786"/>
      <c r="P4349" s="1786"/>
      <c r="Q4349" s="1786"/>
      <c r="R4349" s="1786"/>
      <c r="S4349" s="1786"/>
      <c r="T4349" s="1786"/>
      <c r="U4349" s="1786"/>
      <c r="V4349" s="1786"/>
      <c r="W4349" s="1786"/>
      <c r="X4349" s="1786"/>
      <c r="Y4349" s="1786"/>
      <c r="Z4349" s="1786"/>
      <c r="AA4349" s="1786"/>
      <c r="AB4349" s="1786"/>
      <c r="AC4349" s="1786"/>
      <c r="AD4349" s="1311"/>
      <c r="AE4349" s="1311"/>
      <c r="AF4349" s="1311"/>
      <c r="AG4349" s="1311"/>
      <c r="AH4349" s="1782"/>
    </row>
    <row r="4350" spans="1:34" ht="5.85" customHeight="1">
      <c r="A4350" s="1787" t="s">
        <v>2838</v>
      </c>
      <c r="B4350" s="1788"/>
      <c r="C4350" s="1788"/>
      <c r="D4350" s="1788"/>
      <c r="E4350" s="1788"/>
      <c r="F4350" s="1788"/>
      <c r="G4350" s="1788"/>
      <c r="H4350" s="1788"/>
      <c r="I4350" s="1788"/>
      <c r="J4350" s="1788"/>
      <c r="K4350" s="1788"/>
      <c r="L4350" s="1788"/>
      <c r="M4350" s="1788"/>
      <c r="N4350" s="1788"/>
      <c r="O4350" s="1788"/>
      <c r="P4350" s="1788"/>
      <c r="Q4350" s="1788"/>
      <c r="R4350" s="1788"/>
      <c r="S4350" s="1788"/>
      <c r="T4350" s="1788"/>
      <c r="U4350" s="1788"/>
      <c r="V4350" s="1788"/>
      <c r="W4350" s="1788"/>
      <c r="X4350" s="1788"/>
      <c r="Y4350" s="1788"/>
      <c r="Z4350" s="1788"/>
      <c r="AA4350" s="1788"/>
      <c r="AB4350" s="1788"/>
      <c r="AC4350" s="1788"/>
      <c r="AD4350" s="1311"/>
      <c r="AE4350" s="1311"/>
      <c r="AF4350" s="1311"/>
      <c r="AG4350" s="1311"/>
      <c r="AH4350" s="1782"/>
    </row>
    <row r="4351" spans="1:34" ht="5.85" customHeight="1">
      <c r="A4351" s="1787"/>
      <c r="B4351" s="1788"/>
      <c r="C4351" s="1788"/>
      <c r="D4351" s="1788"/>
      <c r="E4351" s="1788"/>
      <c r="F4351" s="1788"/>
      <c r="G4351" s="1788"/>
      <c r="H4351" s="1788"/>
      <c r="I4351" s="1788"/>
      <c r="J4351" s="1788"/>
      <c r="K4351" s="1788"/>
      <c r="L4351" s="1788"/>
      <c r="M4351" s="1788"/>
      <c r="N4351" s="1788"/>
      <c r="O4351" s="1788"/>
      <c r="P4351" s="1788"/>
      <c r="Q4351" s="1788"/>
      <c r="R4351" s="1788"/>
      <c r="S4351" s="1788"/>
      <c r="T4351" s="1788"/>
      <c r="U4351" s="1788"/>
      <c r="V4351" s="1788"/>
      <c r="W4351" s="1788"/>
      <c r="X4351" s="1788"/>
      <c r="Y4351" s="1788"/>
      <c r="Z4351" s="1788"/>
      <c r="AA4351" s="1788"/>
      <c r="AB4351" s="1788"/>
      <c r="AC4351" s="1788"/>
      <c r="AD4351" s="1782"/>
      <c r="AE4351" s="1309"/>
      <c r="AF4351" s="1309"/>
      <c r="AG4351" s="1309"/>
      <c r="AH4351" s="1782"/>
    </row>
    <row r="4352" spans="1:34" ht="11.65" customHeight="1">
      <c r="A4352" s="1787" t="s">
        <v>2839</v>
      </c>
      <c r="B4352" s="1788"/>
      <c r="C4352" s="1788"/>
      <c r="D4352" s="1788"/>
      <c r="E4352" s="1788"/>
      <c r="F4352" s="1788"/>
      <c r="G4352" s="1788"/>
      <c r="H4352" s="1788"/>
      <c r="I4352" s="1788"/>
      <c r="J4352" s="1788"/>
      <c r="K4352" s="1788"/>
      <c r="L4352" s="1788"/>
      <c r="M4352" s="1788"/>
      <c r="N4352" s="1788"/>
      <c r="O4352" s="1788"/>
      <c r="P4352" s="1788"/>
      <c r="Q4352" s="1788"/>
      <c r="R4352" s="1788"/>
      <c r="S4352" s="1788"/>
      <c r="T4352" s="1788"/>
      <c r="U4352" s="1788"/>
      <c r="V4352" s="1788"/>
      <c r="W4352" s="1788"/>
      <c r="X4352" s="1788"/>
      <c r="Y4352" s="1788"/>
      <c r="Z4352" s="1788"/>
      <c r="AA4352" s="1788"/>
      <c r="AB4352" s="1788"/>
      <c r="AC4352" s="1788"/>
      <c r="AD4352" s="1818" t="s">
        <v>2840</v>
      </c>
      <c r="AE4352" s="1818"/>
      <c r="AF4352" s="1206">
        <v>21.23</v>
      </c>
      <c r="AG4352" s="1207" t="s">
        <v>5</v>
      </c>
      <c r="AH4352" s="1800"/>
    </row>
    <row r="4353" spans="1:34" ht="11.65" customHeight="1">
      <c r="A4353" s="1819" t="s">
        <v>2841</v>
      </c>
      <c r="B4353" s="1820"/>
      <c r="C4353" s="1820"/>
      <c r="D4353" s="1820"/>
      <c r="E4353" s="1820"/>
      <c r="F4353" s="1820"/>
      <c r="G4353" s="1820"/>
      <c r="H4353" s="1820"/>
      <c r="I4353" s="1820"/>
      <c r="J4353" s="1820"/>
      <c r="K4353" s="1820"/>
      <c r="L4353" s="1820"/>
      <c r="M4353" s="1820"/>
      <c r="N4353" s="1820"/>
      <c r="O4353" s="1820"/>
      <c r="P4353" s="1820"/>
      <c r="Q4353" s="1820"/>
      <c r="R4353" s="1820"/>
      <c r="S4353" s="1820"/>
      <c r="T4353" s="1820"/>
      <c r="U4353" s="1820"/>
      <c r="V4353" s="1820"/>
      <c r="W4353" s="1820"/>
      <c r="X4353" s="1820"/>
      <c r="Y4353" s="1820"/>
      <c r="Z4353" s="1820"/>
      <c r="AA4353" s="1820"/>
      <c r="AB4353" s="1820"/>
      <c r="AC4353" s="1820"/>
      <c r="AD4353" s="1821" t="s">
        <v>2842</v>
      </c>
      <c r="AE4353" s="1821"/>
      <c r="AF4353" s="1210">
        <v>15</v>
      </c>
      <c r="AG4353" s="1211" t="s">
        <v>5</v>
      </c>
      <c r="AH4353" s="1800"/>
    </row>
    <row r="4354" spans="1:34" ht="16.7" customHeight="1">
      <c r="A4354" s="1822" t="s">
        <v>2843</v>
      </c>
      <c r="B4354" s="1802"/>
      <c r="C4354" s="1802"/>
      <c r="D4354" s="1778"/>
      <c r="E4354" s="1823" t="s">
        <v>2752</v>
      </c>
      <c r="F4354" s="1823"/>
      <c r="G4354" s="1823"/>
      <c r="H4354" s="1823"/>
      <c r="I4354" s="1823"/>
      <c r="J4354" s="1823"/>
      <c r="K4354" s="1823"/>
      <c r="L4354" s="1823"/>
      <c r="M4354" s="1823"/>
      <c r="N4354" s="1823"/>
      <c r="O4354" s="1823"/>
      <c r="P4354" s="1823"/>
      <c r="Q4354" s="1823"/>
      <c r="R4354" s="1823"/>
      <c r="S4354" s="1823"/>
      <c r="T4354" s="1823"/>
      <c r="U4354" s="1823"/>
      <c r="V4354" s="1823"/>
      <c r="W4354" s="1823"/>
      <c r="X4354" s="1823"/>
      <c r="Y4354" s="1823"/>
      <c r="Z4354" s="1823"/>
      <c r="AA4354" s="1823"/>
      <c r="AB4354" s="1823"/>
      <c r="AC4354" s="1823"/>
      <c r="AD4354" s="1823"/>
      <c r="AE4354" s="1823"/>
      <c r="AF4354" s="1823"/>
      <c r="AG4354" s="1823"/>
      <c r="AH4354" s="1779"/>
    </row>
    <row r="4355" spans="1:34" ht="17.45" customHeight="1">
      <c r="A4355" s="1824" t="s">
        <v>2844</v>
      </c>
      <c r="B4355" s="1816"/>
      <c r="C4355" s="1816"/>
      <c r="D4355" s="1309"/>
      <c r="E4355" s="1815" t="s">
        <v>398</v>
      </c>
      <c r="F4355" s="1815"/>
      <c r="G4355" s="1111"/>
      <c r="H4355" s="1796" t="s">
        <v>2845</v>
      </c>
      <c r="I4355" s="1796"/>
      <c r="J4355" s="1796" t="s">
        <v>495</v>
      </c>
      <c r="K4355" s="1796"/>
      <c r="L4355" s="1309"/>
      <c r="M4355" s="1309"/>
      <c r="N4355" s="1816" t="s">
        <v>2846</v>
      </c>
      <c r="O4355" s="1816"/>
      <c r="P4355" s="1816"/>
      <c r="Q4355" s="1816"/>
      <c r="R4355" s="1817">
        <v>1</v>
      </c>
      <c r="S4355" s="1817"/>
      <c r="T4355" s="1817"/>
      <c r="U4355" s="1817"/>
      <c r="V4355" s="1309"/>
      <c r="W4355" s="1309"/>
      <c r="X4355" s="1309"/>
      <c r="Y4355" s="1796" t="s">
        <v>2847</v>
      </c>
      <c r="Z4355" s="1796"/>
      <c r="AA4355" s="1796"/>
      <c r="AB4355" s="1796"/>
      <c r="AC4355" s="1796"/>
      <c r="AD4355" s="1796"/>
      <c r="AE4355" s="1796"/>
      <c r="AF4355" s="1797" t="s">
        <v>2848</v>
      </c>
      <c r="AG4355" s="1797"/>
      <c r="AH4355" s="1782"/>
    </row>
    <row r="4356" spans="1:34" ht="5.85" customHeight="1">
      <c r="A4356" s="1798"/>
      <c r="B4356" s="1799"/>
      <c r="C4356" s="1799"/>
      <c r="D4356" s="1799"/>
      <c r="E4356" s="1799"/>
      <c r="F4356" s="1799"/>
      <c r="G4356" s="1799"/>
      <c r="H4356" s="1799"/>
      <c r="I4356" s="1799"/>
      <c r="J4356" s="1799"/>
      <c r="K4356" s="1799"/>
      <c r="L4356" s="1799"/>
      <c r="M4356" s="1799"/>
      <c r="N4356" s="1799"/>
      <c r="O4356" s="1799"/>
      <c r="P4356" s="1799"/>
      <c r="Q4356" s="1799"/>
      <c r="R4356" s="1799"/>
      <c r="S4356" s="1799"/>
      <c r="T4356" s="1799"/>
      <c r="U4356" s="1799"/>
      <c r="V4356" s="1799"/>
      <c r="W4356" s="1799"/>
      <c r="X4356" s="1799"/>
      <c r="Y4356" s="1799"/>
      <c r="Z4356" s="1799"/>
      <c r="AA4356" s="1799"/>
      <c r="AB4356" s="1799"/>
      <c r="AC4356" s="1799"/>
      <c r="AD4356" s="1799"/>
      <c r="AE4356" s="1799"/>
      <c r="AF4356" s="1799"/>
      <c r="AG4356" s="1799"/>
      <c r="AH4356" s="1800"/>
    </row>
    <row r="4357" spans="1:34" ht="16.7" customHeight="1">
      <c r="A4357" s="1801" t="s">
        <v>2849</v>
      </c>
      <c r="B4357" s="1802"/>
      <c r="C4357" s="1802"/>
      <c r="D4357" s="1802"/>
      <c r="E4357" s="1802"/>
      <c r="F4357" s="1802"/>
      <c r="G4357" s="1802"/>
      <c r="H4357" s="1802"/>
      <c r="I4357" s="1802"/>
      <c r="J4357" s="1803"/>
      <c r="K4357" s="1789" t="s">
        <v>2850</v>
      </c>
      <c r="L4357" s="1807"/>
      <c r="M4357" s="1789" t="s">
        <v>2851</v>
      </c>
      <c r="N4357" s="1790"/>
      <c r="O4357" s="1790"/>
      <c r="P4357" s="1790"/>
      <c r="Q4357" s="1790"/>
      <c r="R4357" s="1790"/>
      <c r="S4357" s="1790"/>
      <c r="T4357" s="1791"/>
      <c r="U4357" s="1789" t="s">
        <v>2852</v>
      </c>
      <c r="V4357" s="1790"/>
      <c r="W4357" s="1790"/>
      <c r="X4357" s="1790"/>
      <c r="Y4357" s="1790"/>
      <c r="Z4357" s="1790"/>
      <c r="AA4357" s="1790"/>
      <c r="AB4357" s="1790"/>
      <c r="AC4357" s="1790"/>
      <c r="AD4357" s="1791"/>
      <c r="AE4357" s="1810" t="s">
        <v>2853</v>
      </c>
      <c r="AF4357" s="1811"/>
      <c r="AG4357" s="1811"/>
      <c r="AH4357" s="1814"/>
    </row>
    <row r="4358" spans="1:34" ht="17.45" customHeight="1">
      <c r="A4358" s="1804"/>
      <c r="B4358" s="1805"/>
      <c r="C4358" s="1805"/>
      <c r="D4358" s="1805"/>
      <c r="E4358" s="1805"/>
      <c r="F4358" s="1805"/>
      <c r="G4358" s="1805"/>
      <c r="H4358" s="1805"/>
      <c r="I4358" s="1805"/>
      <c r="J4358" s="1806"/>
      <c r="K4358" s="1808"/>
      <c r="L4358" s="1809"/>
      <c r="M4358" s="1789" t="s">
        <v>2854</v>
      </c>
      <c r="N4358" s="1790"/>
      <c r="O4358" s="1790"/>
      <c r="P4358" s="1791"/>
      <c r="Q4358" s="1789" t="s">
        <v>2855</v>
      </c>
      <c r="R4358" s="1790"/>
      <c r="S4358" s="1790"/>
      <c r="T4358" s="1791"/>
      <c r="U4358" s="1789" t="s">
        <v>2854</v>
      </c>
      <c r="V4358" s="1790"/>
      <c r="W4358" s="1790"/>
      <c r="X4358" s="1790"/>
      <c r="Y4358" s="1790"/>
      <c r="Z4358" s="1791"/>
      <c r="AA4358" s="1789" t="s">
        <v>2855</v>
      </c>
      <c r="AB4358" s="1790"/>
      <c r="AC4358" s="1790"/>
      <c r="AD4358" s="1791"/>
      <c r="AE4358" s="1812"/>
      <c r="AF4358" s="1813"/>
      <c r="AG4358" s="1813"/>
      <c r="AH4358" s="1800"/>
    </row>
    <row r="4359" spans="1:34" ht="17.45" customHeight="1">
      <c r="A4359" s="1792"/>
      <c r="B4359" s="1793"/>
      <c r="C4359" s="1793"/>
      <c r="D4359" s="1793"/>
      <c r="E4359" s="1793"/>
      <c r="F4359" s="1793"/>
      <c r="G4359" s="1793"/>
      <c r="H4359" s="1793"/>
      <c r="I4359" s="1793"/>
      <c r="J4359" s="1793"/>
      <c r="K4359" s="1794" t="s">
        <v>2856</v>
      </c>
      <c r="L4359" s="1794"/>
      <c r="M4359" s="1794"/>
      <c r="N4359" s="1794"/>
      <c r="O4359" s="1794"/>
      <c r="P4359" s="1794"/>
      <c r="Q4359" s="1794"/>
      <c r="R4359" s="1794"/>
      <c r="S4359" s="1794"/>
      <c r="T4359" s="1794"/>
      <c r="U4359" s="1794"/>
      <c r="V4359" s="1794"/>
      <c r="W4359" s="1794"/>
      <c r="X4359" s="1794"/>
      <c r="Y4359" s="1794"/>
      <c r="Z4359" s="1794"/>
      <c r="AA4359" s="1795">
        <v>0</v>
      </c>
      <c r="AB4359" s="1795"/>
      <c r="AC4359" s="1795"/>
      <c r="AD4359" s="1795"/>
      <c r="AE4359" s="1795"/>
      <c r="AF4359" s="1795"/>
      <c r="AG4359" s="1795"/>
      <c r="AH4359" s="1213"/>
    </row>
    <row r="4360" spans="1:34" ht="16.7" customHeight="1">
      <c r="A4360" s="1801" t="s">
        <v>2857</v>
      </c>
      <c r="B4360" s="1825"/>
      <c r="C4360" s="1825"/>
      <c r="D4360" s="1825"/>
      <c r="E4360" s="1825"/>
      <c r="F4360" s="1825"/>
      <c r="G4360" s="1825"/>
      <c r="H4360" s="1825"/>
      <c r="I4360" s="1825"/>
      <c r="J4360" s="1825"/>
      <c r="K4360" s="1825"/>
      <c r="L4360" s="1825"/>
      <c r="M4360" s="1825"/>
      <c r="N4360" s="1826"/>
      <c r="O4360" s="1789" t="s">
        <v>2858</v>
      </c>
      <c r="P4360" s="1790"/>
      <c r="Q4360" s="1790"/>
      <c r="R4360" s="1790"/>
      <c r="S4360" s="1791"/>
      <c r="T4360" s="1827" t="s">
        <v>2850</v>
      </c>
      <c r="U4360" s="1790"/>
      <c r="V4360" s="1790"/>
      <c r="W4360" s="1213"/>
      <c r="X4360" s="1789" t="s">
        <v>2859</v>
      </c>
      <c r="Y4360" s="1790"/>
      <c r="Z4360" s="1790"/>
      <c r="AA4360" s="1790"/>
      <c r="AB4360" s="1790"/>
      <c r="AC4360" s="1790"/>
      <c r="AD4360" s="1791"/>
      <c r="AE4360" s="1810" t="s">
        <v>2853</v>
      </c>
      <c r="AF4360" s="1828"/>
      <c r="AG4360" s="1828"/>
      <c r="AH4360" s="1213"/>
    </row>
    <row r="4361" spans="1:34" ht="17.45" customHeight="1">
      <c r="A4361" s="1223"/>
      <c r="B4361" s="1224" t="s">
        <v>1011</v>
      </c>
      <c r="C4361" s="1875" t="s">
        <v>1012</v>
      </c>
      <c r="D4361" s="1876"/>
      <c r="E4361" s="1876"/>
      <c r="F4361" s="1876"/>
      <c r="G4361" s="1876"/>
      <c r="H4361" s="1876"/>
      <c r="I4361" s="1876"/>
      <c r="J4361" s="1876"/>
      <c r="K4361" s="1876"/>
      <c r="L4361" s="1876"/>
      <c r="M4361" s="1876"/>
      <c r="N4361" s="1875"/>
      <c r="O4361" s="1885">
        <v>0</v>
      </c>
      <c r="P4361" s="1886"/>
      <c r="Q4361" s="1886"/>
      <c r="R4361" s="1886"/>
      <c r="S4361" s="1887"/>
      <c r="T4361" s="1917">
        <v>1.46E-2</v>
      </c>
      <c r="U4361" s="1886"/>
      <c r="V4361" s="1886"/>
      <c r="W4361" s="1225"/>
      <c r="X4361" s="1880">
        <v>22.593900000000001</v>
      </c>
      <c r="Y4361" s="1881"/>
      <c r="Z4361" s="1881"/>
      <c r="AA4361" s="1881"/>
      <c r="AB4361" s="1881"/>
      <c r="AC4361" s="1881"/>
      <c r="AD4361" s="1882"/>
      <c r="AE4361" s="1865">
        <v>0.32990000000000003</v>
      </c>
      <c r="AF4361" s="1847"/>
      <c r="AG4361" s="1847"/>
      <c r="AH4361" s="1225"/>
    </row>
    <row r="4362" spans="1:34" ht="17.45" customHeight="1">
      <c r="A4362" s="1220"/>
      <c r="B4362" s="1209" t="s">
        <v>1019</v>
      </c>
      <c r="C4362" s="1866" t="s">
        <v>1020</v>
      </c>
      <c r="D4362" s="1867"/>
      <c r="E4362" s="1867"/>
      <c r="F4362" s="1867"/>
      <c r="G4362" s="1867"/>
      <c r="H4362" s="1867"/>
      <c r="I4362" s="1867"/>
      <c r="J4362" s="1867"/>
      <c r="K4362" s="1867"/>
      <c r="L4362" s="1867"/>
      <c r="M4362" s="1867"/>
      <c r="N4362" s="1866"/>
      <c r="O4362" s="1893">
        <v>0</v>
      </c>
      <c r="P4362" s="1894"/>
      <c r="Q4362" s="1894"/>
      <c r="R4362" s="1894"/>
      <c r="S4362" s="1895"/>
      <c r="T4362" s="1918">
        <v>1.46E-2</v>
      </c>
      <c r="U4362" s="1894"/>
      <c r="V4362" s="1894"/>
      <c r="W4362" s="1222"/>
      <c r="X4362" s="1871">
        <v>32.186100000000003</v>
      </c>
      <c r="Y4362" s="1872"/>
      <c r="Z4362" s="1872"/>
      <c r="AA4362" s="1872"/>
      <c r="AB4362" s="1872"/>
      <c r="AC4362" s="1872"/>
      <c r="AD4362" s="1873"/>
      <c r="AE4362" s="1874">
        <v>0.46989999999999998</v>
      </c>
      <c r="AF4362" s="1843"/>
      <c r="AG4362" s="1843"/>
      <c r="AH4362" s="1222"/>
    </row>
    <row r="4363" spans="1:34" ht="16.7" customHeight="1">
      <c r="A4363" s="1792"/>
      <c r="B4363" s="1778"/>
      <c r="C4363" s="1778"/>
      <c r="D4363" s="1778"/>
      <c r="E4363" s="1778"/>
      <c r="F4363" s="1778"/>
      <c r="G4363" s="1778"/>
      <c r="H4363" s="1778"/>
      <c r="I4363" s="1846" t="s">
        <v>2860</v>
      </c>
      <c r="J4363" s="1846"/>
      <c r="K4363" s="1846"/>
      <c r="L4363" s="1846"/>
      <c r="M4363" s="1846"/>
      <c r="N4363" s="1846"/>
      <c r="O4363" s="1846"/>
      <c r="P4363" s="1846"/>
      <c r="Q4363" s="1846"/>
      <c r="R4363" s="1846"/>
      <c r="S4363" s="1846"/>
      <c r="T4363" s="1846"/>
      <c r="U4363" s="1846"/>
      <c r="V4363" s="1846"/>
      <c r="W4363" s="1846"/>
      <c r="X4363" s="1846"/>
      <c r="Y4363" s="1846"/>
      <c r="Z4363" s="1793"/>
      <c r="AA4363" s="1847">
        <v>0.79979999999999996</v>
      </c>
      <c r="AB4363" s="1847"/>
      <c r="AC4363" s="1847"/>
      <c r="AD4363" s="1847"/>
      <c r="AE4363" s="1847"/>
      <c r="AF4363" s="1847"/>
      <c r="AG4363" s="1847"/>
      <c r="AH4363" s="1814"/>
    </row>
    <row r="4364" spans="1:34" ht="17.45" customHeight="1">
      <c r="A4364" s="1844"/>
      <c r="B4364" s="1309"/>
      <c r="C4364" s="1309"/>
      <c r="D4364" s="1309"/>
      <c r="E4364" s="1309"/>
      <c r="F4364" s="1309"/>
      <c r="G4364" s="1309"/>
      <c r="H4364" s="1309"/>
      <c r="I4364" s="1840" t="s">
        <v>2861</v>
      </c>
      <c r="J4364" s="1840"/>
      <c r="K4364" s="1840"/>
      <c r="L4364" s="1840"/>
      <c r="M4364" s="1840"/>
      <c r="N4364" s="1840"/>
      <c r="O4364" s="1840"/>
      <c r="P4364" s="1840"/>
      <c r="Q4364" s="1840"/>
      <c r="R4364" s="1840"/>
      <c r="S4364" s="1840"/>
      <c r="T4364" s="1840"/>
      <c r="U4364" s="1840"/>
      <c r="V4364" s="1840"/>
      <c r="W4364" s="1840"/>
      <c r="X4364" s="1840"/>
      <c r="Y4364" s="1840"/>
      <c r="Z4364" s="1309"/>
      <c r="AA4364" s="1841">
        <v>0.79979999999999996</v>
      </c>
      <c r="AB4364" s="1841"/>
      <c r="AC4364" s="1841"/>
      <c r="AD4364" s="1841"/>
      <c r="AE4364" s="1841"/>
      <c r="AF4364" s="1841"/>
      <c r="AG4364" s="1841"/>
      <c r="AH4364" s="1782"/>
    </row>
    <row r="4365" spans="1:34" ht="16.7" customHeight="1">
      <c r="A4365" s="1844"/>
      <c r="B4365" s="1309"/>
      <c r="C4365" s="1309"/>
      <c r="D4365" s="1309"/>
      <c r="E4365" s="1309"/>
      <c r="F4365" s="1309"/>
      <c r="G4365" s="1309"/>
      <c r="H4365" s="1309"/>
      <c r="I4365" s="1840" t="s">
        <v>2862</v>
      </c>
      <c r="J4365" s="1840"/>
      <c r="K4365" s="1840"/>
      <c r="L4365" s="1840"/>
      <c r="M4365" s="1840"/>
      <c r="N4365" s="1840"/>
      <c r="O4365" s="1840"/>
      <c r="P4365" s="1840"/>
      <c r="Q4365" s="1840"/>
      <c r="R4365" s="1840"/>
      <c r="S4365" s="1840"/>
      <c r="T4365" s="1840"/>
      <c r="U4365" s="1840"/>
      <c r="V4365" s="1840"/>
      <c r="W4365" s="1840"/>
      <c r="X4365" s="1840"/>
      <c r="Y4365" s="1840"/>
      <c r="Z4365" s="1309"/>
      <c r="AA4365" s="1841">
        <v>0.79979999999999996</v>
      </c>
      <c r="AB4365" s="1841"/>
      <c r="AC4365" s="1841"/>
      <c r="AD4365" s="1841"/>
      <c r="AE4365" s="1841"/>
      <c r="AF4365" s="1841"/>
      <c r="AG4365" s="1841"/>
      <c r="AH4365" s="1782"/>
    </row>
    <row r="4366" spans="1:34" ht="17.45" customHeight="1">
      <c r="A4366" s="1844"/>
      <c r="B4366" s="1309"/>
      <c r="C4366" s="1309"/>
      <c r="D4366" s="1309"/>
      <c r="E4366" s="1309"/>
      <c r="F4366" s="1309"/>
      <c r="G4366" s="1309"/>
      <c r="H4366" s="1309"/>
      <c r="I4366" s="1840" t="s">
        <v>2863</v>
      </c>
      <c r="J4366" s="1840"/>
      <c r="K4366" s="1840"/>
      <c r="L4366" s="1840"/>
      <c r="M4366" s="1840"/>
      <c r="N4366" s="1840"/>
      <c r="O4366" s="1840"/>
      <c r="P4366" s="1840"/>
      <c r="Q4366" s="1840"/>
      <c r="R4366" s="1840"/>
      <c r="S4366" s="1840"/>
      <c r="T4366" s="1840"/>
      <c r="U4366" s="1840"/>
      <c r="V4366" s="1840"/>
      <c r="W4366" s="1840"/>
      <c r="X4366" s="1840"/>
      <c r="Y4366" s="1840"/>
      <c r="Z4366" s="1309"/>
      <c r="AA4366" s="1841">
        <v>0</v>
      </c>
      <c r="AB4366" s="1841"/>
      <c r="AC4366" s="1841"/>
      <c r="AD4366" s="1841"/>
      <c r="AE4366" s="1841"/>
      <c r="AF4366" s="1841"/>
      <c r="AG4366" s="1841"/>
      <c r="AH4366" s="1782"/>
    </row>
    <row r="4367" spans="1:34" ht="17.45" customHeight="1">
      <c r="A4367" s="1845"/>
      <c r="B4367" s="1799"/>
      <c r="C4367" s="1799"/>
      <c r="D4367" s="1799"/>
      <c r="E4367" s="1799"/>
      <c r="F4367" s="1799"/>
      <c r="G4367" s="1799"/>
      <c r="H4367" s="1799"/>
      <c r="I4367" s="1842" t="s">
        <v>2864</v>
      </c>
      <c r="J4367" s="1842"/>
      <c r="K4367" s="1842"/>
      <c r="L4367" s="1842"/>
      <c r="M4367" s="1842"/>
      <c r="N4367" s="1842"/>
      <c r="O4367" s="1842"/>
      <c r="P4367" s="1842"/>
      <c r="Q4367" s="1842"/>
      <c r="R4367" s="1842"/>
      <c r="S4367" s="1842"/>
      <c r="T4367" s="1842"/>
      <c r="U4367" s="1842"/>
      <c r="V4367" s="1842"/>
      <c r="W4367" s="1842"/>
      <c r="X4367" s="1842"/>
      <c r="Y4367" s="1842"/>
      <c r="Z4367" s="1799"/>
      <c r="AA4367" s="1843">
        <v>0</v>
      </c>
      <c r="AB4367" s="1843"/>
      <c r="AC4367" s="1843"/>
      <c r="AD4367" s="1843"/>
      <c r="AE4367" s="1843"/>
      <c r="AF4367" s="1843"/>
      <c r="AG4367" s="1843"/>
      <c r="AH4367" s="1800"/>
    </row>
    <row r="4368" spans="1:34" ht="16.7" customHeight="1">
      <c r="A4368" s="1801" t="s">
        <v>2865</v>
      </c>
      <c r="B4368" s="1825"/>
      <c r="C4368" s="1825"/>
      <c r="D4368" s="1825"/>
      <c r="E4368" s="1825"/>
      <c r="F4368" s="1825"/>
      <c r="G4368" s="1825"/>
      <c r="H4368" s="1825"/>
      <c r="I4368" s="1825"/>
      <c r="J4368" s="1825"/>
      <c r="K4368" s="1825"/>
      <c r="L4368" s="1825"/>
      <c r="M4368" s="1825"/>
      <c r="N4368" s="1826"/>
      <c r="O4368" s="1789" t="s">
        <v>2850</v>
      </c>
      <c r="P4368" s="1790"/>
      <c r="Q4368" s="1790"/>
      <c r="R4368" s="1790"/>
      <c r="S4368" s="1791"/>
      <c r="T4368" s="1827" t="s">
        <v>754</v>
      </c>
      <c r="U4368" s="1790"/>
      <c r="V4368" s="1790"/>
      <c r="W4368" s="1213"/>
      <c r="X4368" s="1789" t="s">
        <v>2866</v>
      </c>
      <c r="Y4368" s="1790"/>
      <c r="Z4368" s="1790"/>
      <c r="AA4368" s="1790"/>
      <c r="AB4368" s="1790"/>
      <c r="AC4368" s="1790"/>
      <c r="AD4368" s="1791"/>
      <c r="AE4368" s="1810" t="s">
        <v>2867</v>
      </c>
      <c r="AF4368" s="1828"/>
      <c r="AG4368" s="1828"/>
      <c r="AH4368" s="1213"/>
    </row>
    <row r="4369" spans="1:34" ht="17.45" customHeight="1">
      <c r="A4369" s="1223"/>
      <c r="B4369" s="1224" t="s">
        <v>3436</v>
      </c>
      <c r="C4369" s="1875" t="s">
        <v>3437</v>
      </c>
      <c r="D4369" s="1876"/>
      <c r="E4369" s="1876"/>
      <c r="F4369" s="1876"/>
      <c r="G4369" s="1876"/>
      <c r="H4369" s="1876"/>
      <c r="I4369" s="1876"/>
      <c r="J4369" s="1876"/>
      <c r="K4369" s="1876"/>
      <c r="L4369" s="1876"/>
      <c r="M4369" s="1876"/>
      <c r="N4369" s="1875"/>
      <c r="O4369" s="1885">
        <v>2.1000000000000001E-2</v>
      </c>
      <c r="P4369" s="1886"/>
      <c r="Q4369" s="1886"/>
      <c r="R4369" s="1886"/>
      <c r="S4369" s="1887"/>
      <c r="T4369" s="1888" t="s">
        <v>495</v>
      </c>
      <c r="U4369" s="1889"/>
      <c r="V4369" s="1889"/>
      <c r="W4369" s="1225"/>
      <c r="X4369" s="1890">
        <v>7.17</v>
      </c>
      <c r="Y4369" s="1891"/>
      <c r="Z4369" s="1891"/>
      <c r="AA4369" s="1891"/>
      <c r="AB4369" s="1891"/>
      <c r="AC4369" s="1891"/>
      <c r="AD4369" s="1892"/>
      <c r="AE4369" s="1865">
        <v>0.15060000000000001</v>
      </c>
      <c r="AF4369" s="1847"/>
      <c r="AG4369" s="1847"/>
      <c r="AH4369" s="1225"/>
    </row>
    <row r="4370" spans="1:34" ht="17.45" customHeight="1">
      <c r="A4370" s="1220"/>
      <c r="B4370" s="1209" t="s">
        <v>3443</v>
      </c>
      <c r="C4370" s="1866" t="s">
        <v>3444</v>
      </c>
      <c r="D4370" s="1867"/>
      <c r="E4370" s="1867"/>
      <c r="F4370" s="1867"/>
      <c r="G4370" s="1867"/>
      <c r="H4370" s="1867"/>
      <c r="I4370" s="1867"/>
      <c r="J4370" s="1867"/>
      <c r="K4370" s="1867"/>
      <c r="L4370" s="1867"/>
      <c r="M4370" s="1867"/>
      <c r="N4370" s="1866"/>
      <c r="O4370" s="1893">
        <v>1</v>
      </c>
      <c r="P4370" s="1894"/>
      <c r="Q4370" s="1894"/>
      <c r="R4370" s="1894"/>
      <c r="S4370" s="1895"/>
      <c r="T4370" s="1896" t="s">
        <v>495</v>
      </c>
      <c r="U4370" s="1897"/>
      <c r="V4370" s="1897"/>
      <c r="W4370" s="1222"/>
      <c r="X4370" s="1898">
        <v>35.46</v>
      </c>
      <c r="Y4370" s="1899"/>
      <c r="Z4370" s="1899"/>
      <c r="AA4370" s="1899"/>
      <c r="AB4370" s="1899"/>
      <c r="AC4370" s="1899"/>
      <c r="AD4370" s="1900"/>
      <c r="AE4370" s="1874">
        <v>35.46</v>
      </c>
      <c r="AF4370" s="1843"/>
      <c r="AG4370" s="1843"/>
      <c r="AH4370" s="1222"/>
    </row>
    <row r="4371" spans="1:34" ht="16.7" customHeight="1">
      <c r="A4371" s="1792"/>
      <c r="B4371" s="1793"/>
      <c r="C4371" s="1793"/>
      <c r="D4371" s="1793"/>
      <c r="E4371" s="1793"/>
      <c r="F4371" s="1793"/>
      <c r="G4371" s="1793"/>
      <c r="H4371" s="1793"/>
      <c r="I4371" s="1794" t="s">
        <v>2869</v>
      </c>
      <c r="J4371" s="1794"/>
      <c r="K4371" s="1794"/>
      <c r="L4371" s="1794"/>
      <c r="M4371" s="1794"/>
      <c r="N4371" s="1794"/>
      <c r="O4371" s="1794"/>
      <c r="P4371" s="1794"/>
      <c r="Q4371" s="1794"/>
      <c r="R4371" s="1794"/>
      <c r="S4371" s="1794"/>
      <c r="T4371" s="1794"/>
      <c r="U4371" s="1794"/>
      <c r="V4371" s="1794"/>
      <c r="W4371" s="1794"/>
      <c r="X4371" s="1794"/>
      <c r="Y4371" s="1794"/>
      <c r="Z4371" s="1214"/>
      <c r="AA4371" s="1795">
        <v>35.610599999999998</v>
      </c>
      <c r="AB4371" s="1795"/>
      <c r="AC4371" s="1795"/>
      <c r="AD4371" s="1795"/>
      <c r="AE4371" s="1795"/>
      <c r="AF4371" s="1795"/>
      <c r="AG4371" s="1795"/>
      <c r="AH4371" s="1213"/>
    </row>
    <row r="4372" spans="1:34" ht="17.45" customHeight="1">
      <c r="A4372" s="1801" t="s">
        <v>2870</v>
      </c>
      <c r="B4372" s="1825"/>
      <c r="C4372" s="1825"/>
      <c r="D4372" s="1825"/>
      <c r="E4372" s="1825"/>
      <c r="F4372" s="1825"/>
      <c r="G4372" s="1825"/>
      <c r="H4372" s="1825"/>
      <c r="I4372" s="1825"/>
      <c r="J4372" s="1825"/>
      <c r="K4372" s="1825"/>
      <c r="L4372" s="1825"/>
      <c r="M4372" s="1825"/>
      <c r="N4372" s="1826"/>
      <c r="O4372" s="1789" t="s">
        <v>2850</v>
      </c>
      <c r="P4372" s="1790"/>
      <c r="Q4372" s="1790"/>
      <c r="R4372" s="1790"/>
      <c r="S4372" s="1791"/>
      <c r="T4372" s="1827" t="s">
        <v>754</v>
      </c>
      <c r="U4372" s="1790"/>
      <c r="V4372" s="1790"/>
      <c r="W4372" s="1213"/>
      <c r="X4372" s="1789" t="s">
        <v>2866</v>
      </c>
      <c r="Y4372" s="1790"/>
      <c r="Z4372" s="1790"/>
      <c r="AA4372" s="1790"/>
      <c r="AB4372" s="1790"/>
      <c r="AC4372" s="1790"/>
      <c r="AD4372" s="1791"/>
      <c r="AE4372" s="1810" t="s">
        <v>2867</v>
      </c>
      <c r="AF4372" s="1828"/>
      <c r="AG4372" s="1828"/>
      <c r="AH4372" s="1213"/>
    </row>
    <row r="4373" spans="1:34" ht="16.7" customHeight="1">
      <c r="A4373" s="1792"/>
      <c r="B4373" s="1793"/>
      <c r="C4373" s="1793"/>
      <c r="D4373" s="1793"/>
      <c r="E4373" s="1793"/>
      <c r="F4373" s="1793"/>
      <c r="G4373" s="1793"/>
      <c r="H4373" s="1793"/>
      <c r="I4373" s="1794" t="s">
        <v>2871</v>
      </c>
      <c r="J4373" s="1794"/>
      <c r="K4373" s="1794"/>
      <c r="L4373" s="1794"/>
      <c r="M4373" s="1794"/>
      <c r="N4373" s="1794"/>
      <c r="O4373" s="1794"/>
      <c r="P4373" s="1794"/>
      <c r="Q4373" s="1794"/>
      <c r="R4373" s="1794"/>
      <c r="S4373" s="1794"/>
      <c r="T4373" s="1794"/>
      <c r="U4373" s="1794"/>
      <c r="V4373" s="1794"/>
      <c r="W4373" s="1794"/>
      <c r="X4373" s="1794"/>
      <c r="Y4373" s="1794"/>
      <c r="Z4373" s="1214"/>
      <c r="AA4373" s="1795">
        <v>0</v>
      </c>
      <c r="AB4373" s="1795"/>
      <c r="AC4373" s="1795"/>
      <c r="AD4373" s="1795"/>
      <c r="AE4373" s="1795"/>
      <c r="AF4373" s="1795"/>
      <c r="AG4373" s="1795"/>
      <c r="AH4373" s="1213"/>
    </row>
    <row r="4374" spans="1:34" ht="17.45" customHeight="1">
      <c r="A4374" s="1801" t="s">
        <v>2872</v>
      </c>
      <c r="B4374" s="1825"/>
      <c r="C4374" s="1825"/>
      <c r="D4374" s="1825"/>
      <c r="E4374" s="1825"/>
      <c r="F4374" s="1825"/>
      <c r="G4374" s="1825"/>
      <c r="H4374" s="1825"/>
      <c r="I4374" s="1825"/>
      <c r="J4374" s="1825"/>
      <c r="K4374" s="1825"/>
      <c r="L4374" s="1825"/>
      <c r="M4374" s="1825"/>
      <c r="N4374" s="1826"/>
      <c r="O4374" s="1789" t="s">
        <v>2850</v>
      </c>
      <c r="P4374" s="1790"/>
      <c r="Q4374" s="1790"/>
      <c r="R4374" s="1790"/>
      <c r="S4374" s="1791"/>
      <c r="T4374" s="1827" t="s">
        <v>754</v>
      </c>
      <c r="U4374" s="1790"/>
      <c r="V4374" s="1790"/>
      <c r="W4374" s="1213"/>
      <c r="X4374" s="1789" t="s">
        <v>2866</v>
      </c>
      <c r="Y4374" s="1790"/>
      <c r="Z4374" s="1790"/>
      <c r="AA4374" s="1790"/>
      <c r="AB4374" s="1790"/>
      <c r="AC4374" s="1790"/>
      <c r="AD4374" s="1791"/>
      <c r="AE4374" s="1810" t="s">
        <v>2867</v>
      </c>
      <c r="AF4374" s="1828"/>
      <c r="AG4374" s="1828"/>
      <c r="AH4374" s="1213"/>
    </row>
    <row r="4375" spans="1:34" ht="17.45" customHeight="1">
      <c r="A4375" s="1792"/>
      <c r="B4375" s="1793"/>
      <c r="C4375" s="1793"/>
      <c r="D4375" s="1793"/>
      <c r="E4375" s="1793"/>
      <c r="F4375" s="1793"/>
      <c r="G4375" s="1793"/>
      <c r="H4375" s="1793"/>
      <c r="I4375" s="1793"/>
      <c r="J4375" s="1793"/>
      <c r="K4375" s="1794" t="s">
        <v>2873</v>
      </c>
      <c r="L4375" s="1794"/>
      <c r="M4375" s="1794"/>
      <c r="N4375" s="1794"/>
      <c r="O4375" s="1794"/>
      <c r="P4375" s="1794"/>
      <c r="Q4375" s="1794"/>
      <c r="R4375" s="1794"/>
      <c r="S4375" s="1794"/>
      <c r="T4375" s="1794"/>
      <c r="U4375" s="1794"/>
      <c r="V4375" s="1794"/>
      <c r="W4375" s="1794"/>
      <c r="X4375" s="1794"/>
      <c r="Y4375" s="1794"/>
      <c r="Z4375" s="1794"/>
      <c r="AA4375" s="1794"/>
      <c r="AB4375" s="1214"/>
      <c r="AC4375" s="1795">
        <v>0</v>
      </c>
      <c r="AD4375" s="1795"/>
      <c r="AE4375" s="1795"/>
      <c r="AF4375" s="1795"/>
      <c r="AG4375" s="1795"/>
      <c r="AH4375" s="1213"/>
    </row>
    <row r="4376" spans="1:34" ht="16.7" customHeight="1">
      <c r="A4376" s="1801" t="s">
        <v>2874</v>
      </c>
      <c r="B4376" s="1825"/>
      <c r="C4376" s="1825"/>
      <c r="D4376" s="1825"/>
      <c r="E4376" s="1825"/>
      <c r="F4376" s="1825"/>
      <c r="G4376" s="1825"/>
      <c r="H4376" s="1825"/>
      <c r="I4376" s="1825"/>
      <c r="J4376" s="1826"/>
      <c r="K4376" s="1789" t="s">
        <v>2850</v>
      </c>
      <c r="L4376" s="1791"/>
      <c r="M4376" s="1855" t="s">
        <v>2875</v>
      </c>
      <c r="N4376" s="1856"/>
      <c r="O4376" s="1857"/>
      <c r="P4376" s="1855" t="s">
        <v>2876</v>
      </c>
      <c r="Q4376" s="1856"/>
      <c r="R4376" s="1857"/>
      <c r="S4376" s="1855" t="s">
        <v>2877</v>
      </c>
      <c r="T4376" s="1857"/>
      <c r="U4376" s="1789" t="s">
        <v>2878</v>
      </c>
      <c r="V4376" s="1790"/>
      <c r="W4376" s="1791"/>
      <c r="X4376" s="1789" t="s">
        <v>2879</v>
      </c>
      <c r="Y4376" s="1790"/>
      <c r="Z4376" s="1790"/>
      <c r="AA4376" s="1790"/>
      <c r="AB4376" s="1791"/>
      <c r="AC4376" s="1789" t="s">
        <v>2880</v>
      </c>
      <c r="AD4376" s="1791"/>
      <c r="AE4376" s="1810" t="s">
        <v>2867</v>
      </c>
      <c r="AF4376" s="1828"/>
      <c r="AG4376" s="1828"/>
      <c r="AH4376" s="1213"/>
    </row>
    <row r="4377" spans="1:34" ht="17.45" customHeight="1">
      <c r="A4377" s="1853"/>
      <c r="B4377" s="1778"/>
      <c r="C4377" s="1778"/>
      <c r="D4377" s="1778"/>
      <c r="E4377" s="1778"/>
      <c r="F4377" s="1778"/>
      <c r="G4377" s="1778"/>
      <c r="H4377" s="1778"/>
      <c r="I4377" s="1846" t="s">
        <v>2881</v>
      </c>
      <c r="J4377" s="1846"/>
      <c r="K4377" s="1846"/>
      <c r="L4377" s="1846"/>
      <c r="M4377" s="1846"/>
      <c r="N4377" s="1846"/>
      <c r="O4377" s="1846"/>
      <c r="P4377" s="1846"/>
      <c r="Q4377" s="1846"/>
      <c r="R4377" s="1846"/>
      <c r="S4377" s="1846"/>
      <c r="T4377" s="1846"/>
      <c r="U4377" s="1846"/>
      <c r="V4377" s="1846"/>
      <c r="W4377" s="1846"/>
      <c r="X4377" s="1846"/>
      <c r="Y4377" s="1846"/>
      <c r="Z4377" s="1203"/>
      <c r="AA4377" s="1847">
        <v>0</v>
      </c>
      <c r="AB4377" s="1847"/>
      <c r="AC4377" s="1847"/>
      <c r="AD4377" s="1847"/>
      <c r="AE4377" s="1847"/>
      <c r="AF4377" s="1847"/>
      <c r="AG4377" s="1847"/>
      <c r="AH4377" s="1204"/>
    </row>
    <row r="4378" spans="1:34" ht="5.85" customHeight="1">
      <c r="A4378" s="1854"/>
      <c r="B4378" s="1309"/>
      <c r="C4378" s="1309"/>
      <c r="D4378" s="1309"/>
      <c r="E4378" s="1309"/>
      <c r="F4378" s="1309"/>
      <c r="G4378" s="1309"/>
      <c r="H4378" s="1309"/>
      <c r="I4378" s="1309"/>
      <c r="J4378" s="1309"/>
      <c r="K4378" s="1309"/>
      <c r="L4378" s="1309"/>
      <c r="M4378" s="1309"/>
      <c r="N4378" s="1309"/>
      <c r="O4378" s="1309"/>
      <c r="P4378" s="1309"/>
      <c r="Q4378" s="1309"/>
      <c r="R4378" s="1309"/>
      <c r="S4378" s="1309"/>
      <c r="T4378" s="1309"/>
      <c r="U4378" s="1309"/>
      <c r="V4378" s="1309"/>
      <c r="W4378" s="1309"/>
      <c r="X4378" s="1309"/>
      <c r="Y4378" s="1309"/>
      <c r="Z4378" s="1309"/>
      <c r="AA4378" s="1309"/>
      <c r="AB4378" s="1309"/>
      <c r="AC4378" s="1309"/>
      <c r="AD4378" s="1309"/>
      <c r="AE4378" s="1309"/>
      <c r="AF4378" s="1309"/>
      <c r="AG4378" s="1309"/>
      <c r="AH4378" s="1782"/>
    </row>
    <row r="4379" spans="1:34" ht="16.7" customHeight="1">
      <c r="A4379" s="1845"/>
      <c r="B4379" s="1799"/>
      <c r="C4379" s="1799"/>
      <c r="D4379" s="1799"/>
      <c r="E4379" s="1799"/>
      <c r="F4379" s="1799"/>
      <c r="G4379" s="1799"/>
      <c r="H4379" s="1799"/>
      <c r="I4379" s="1842" t="s">
        <v>2882</v>
      </c>
      <c r="J4379" s="1842"/>
      <c r="K4379" s="1842"/>
      <c r="L4379" s="1842"/>
      <c r="M4379" s="1842"/>
      <c r="N4379" s="1842"/>
      <c r="O4379" s="1842"/>
      <c r="P4379" s="1842"/>
      <c r="Q4379" s="1842"/>
      <c r="R4379" s="1842"/>
      <c r="S4379" s="1842"/>
      <c r="T4379" s="1842"/>
      <c r="U4379" s="1842"/>
      <c r="V4379" s="1842"/>
      <c r="W4379" s="1842"/>
      <c r="X4379" s="1842"/>
      <c r="Y4379" s="1842"/>
      <c r="Z4379" s="1212"/>
      <c r="AA4379" s="1848">
        <v>36.409999999999997</v>
      </c>
      <c r="AB4379" s="1848"/>
      <c r="AC4379" s="1848"/>
      <c r="AD4379" s="1848"/>
      <c r="AE4379" s="1848"/>
      <c r="AF4379" s="1848"/>
      <c r="AG4379" s="1848"/>
      <c r="AH4379" s="1208"/>
    </row>
    <row r="4380" spans="1:34" ht="45.75" customHeight="1">
      <c r="A4380" s="1849" t="s">
        <v>2883</v>
      </c>
      <c r="B4380" s="1850"/>
      <c r="C4380" s="1850"/>
      <c r="D4380" s="1850"/>
      <c r="E4380" s="1851" t="s">
        <v>3445</v>
      </c>
      <c r="F4380" s="1852"/>
      <c r="G4380" s="1852"/>
      <c r="H4380" s="1852"/>
      <c r="I4380" s="1852"/>
      <c r="J4380" s="1852"/>
      <c r="K4380" s="1852"/>
      <c r="L4380" s="1852"/>
      <c r="M4380" s="1852"/>
      <c r="N4380" s="1852"/>
      <c r="O4380" s="1852"/>
      <c r="P4380" s="1852"/>
      <c r="Q4380" s="1852"/>
      <c r="R4380" s="1852"/>
      <c r="S4380" s="1852"/>
      <c r="T4380" s="1852"/>
      <c r="U4380" s="1852"/>
      <c r="V4380" s="1852"/>
      <c r="W4380" s="1852"/>
      <c r="X4380" s="1852"/>
      <c r="Y4380" s="1852"/>
      <c r="Z4380" s="1852"/>
      <c r="AA4380" s="1852"/>
      <c r="AB4380" s="1852"/>
      <c r="AC4380" s="1852"/>
      <c r="AD4380" s="1852"/>
      <c r="AE4380" s="1852"/>
      <c r="AF4380" s="1852"/>
      <c r="AG4380" s="1852"/>
      <c r="AH4380" s="1851"/>
    </row>
    <row r="4381" spans="1:34" ht="116.45" customHeight="1">
      <c r="A4381" s="1218"/>
      <c r="AH4381" s="1219"/>
    </row>
    <row r="4382" spans="1:34" ht="115.7" customHeight="1">
      <c r="A4382" s="1220"/>
      <c r="B4382" s="1221"/>
      <c r="C4382" s="1221"/>
      <c r="D4382" s="1221"/>
      <c r="E4382" s="1221"/>
      <c r="F4382" s="1221"/>
      <c r="G4382" s="1221"/>
      <c r="H4382" s="1221"/>
      <c r="I4382" s="1221"/>
      <c r="J4382" s="1221"/>
      <c r="K4382" s="1221"/>
      <c r="L4382" s="1221"/>
      <c r="M4382" s="1221"/>
      <c r="N4382" s="1221"/>
      <c r="O4382" s="1221"/>
      <c r="P4382" s="1221"/>
      <c r="Q4382" s="1221"/>
      <c r="R4382" s="1221"/>
      <c r="S4382" s="1221"/>
      <c r="T4382" s="1221"/>
      <c r="U4382" s="1221"/>
      <c r="V4382" s="1221"/>
      <c r="W4382" s="1221"/>
      <c r="X4382" s="1221"/>
      <c r="Y4382" s="1221"/>
      <c r="Z4382" s="1221"/>
      <c r="AA4382" s="1221"/>
      <c r="AB4382" s="1221"/>
      <c r="AC4382" s="1221"/>
      <c r="AD4382" s="1221"/>
      <c r="AE4382" s="1221"/>
      <c r="AF4382" s="1221"/>
      <c r="AG4382" s="1221"/>
      <c r="AH4382" s="1222"/>
    </row>
    <row r="4383" spans="1:34" ht="5.85" customHeight="1">
      <c r="A4383" s="1777"/>
      <c r="B4383" s="1778"/>
      <c r="C4383" s="1778"/>
      <c r="D4383" s="1778"/>
      <c r="E4383" s="1778"/>
      <c r="F4383" s="1778"/>
      <c r="G4383" s="1778"/>
      <c r="H4383" s="1778"/>
      <c r="I4383" s="1778"/>
      <c r="J4383" s="1778"/>
      <c r="K4383" s="1778"/>
      <c r="L4383" s="1778"/>
      <c r="M4383" s="1778"/>
      <c r="N4383" s="1778"/>
      <c r="O4383" s="1778"/>
      <c r="P4383" s="1778"/>
      <c r="Q4383" s="1778"/>
      <c r="R4383" s="1778"/>
      <c r="S4383" s="1778"/>
      <c r="T4383" s="1778"/>
      <c r="U4383" s="1778"/>
      <c r="V4383" s="1778"/>
      <c r="W4383" s="1778"/>
      <c r="X4383" s="1778"/>
      <c r="Y4383" s="1778"/>
      <c r="Z4383" s="1778"/>
      <c r="AA4383" s="1778"/>
      <c r="AB4383" s="1778"/>
      <c r="AC4383" s="1778"/>
      <c r="AD4383" s="1778"/>
      <c r="AE4383" s="1778"/>
      <c r="AF4383" s="1778"/>
      <c r="AG4383" s="1778"/>
      <c r="AH4383" s="1779"/>
    </row>
    <row r="4384" spans="1:34" ht="11.65" customHeight="1">
      <c r="A4384" s="1780" t="s">
        <v>2834</v>
      </c>
      <c r="B4384" s="1310"/>
      <c r="C4384" s="1310"/>
      <c r="D4384" s="1310"/>
      <c r="E4384" s="1310"/>
      <c r="F4384" s="1310"/>
      <c r="G4384" s="1310"/>
      <c r="H4384" s="1310"/>
      <c r="I4384" s="1310"/>
      <c r="J4384" s="1310"/>
      <c r="K4384" s="1310"/>
      <c r="L4384" s="1310"/>
      <c r="M4384" s="1310"/>
      <c r="N4384" s="1310"/>
      <c r="O4384" s="1310"/>
      <c r="P4384" s="1310"/>
      <c r="Q4384" s="1310"/>
      <c r="R4384" s="1310"/>
      <c r="S4384" s="1310"/>
      <c r="T4384" s="1310"/>
      <c r="U4384" s="1310"/>
      <c r="V4384" s="1310"/>
      <c r="W4384" s="1310"/>
      <c r="X4384" s="1310"/>
      <c r="Y4384" s="1310"/>
      <c r="Z4384" s="1310"/>
      <c r="AA4384" s="1310"/>
      <c r="AB4384" s="1310"/>
      <c r="AC4384" s="1310"/>
      <c r="AD4384" s="1309"/>
      <c r="AE4384" s="1309"/>
      <c r="AF4384" s="1781" t="s">
        <v>3446</v>
      </c>
      <c r="AG4384" s="1781"/>
      <c r="AH4384" s="1782"/>
    </row>
    <row r="4385" spans="1:34" ht="5.85" customHeight="1">
      <c r="A4385" s="1780"/>
      <c r="B4385" s="1310"/>
      <c r="C4385" s="1310"/>
      <c r="D4385" s="1310"/>
      <c r="E4385" s="1310"/>
      <c r="F4385" s="1310"/>
      <c r="G4385" s="1310"/>
      <c r="H4385" s="1310"/>
      <c r="I4385" s="1310"/>
      <c r="J4385" s="1310"/>
      <c r="K4385" s="1310"/>
      <c r="L4385" s="1310"/>
      <c r="M4385" s="1310"/>
      <c r="N4385" s="1310"/>
      <c r="O4385" s="1310"/>
      <c r="P4385" s="1310"/>
      <c r="Q4385" s="1310"/>
      <c r="R4385" s="1310"/>
      <c r="S4385" s="1310"/>
      <c r="T4385" s="1310"/>
      <c r="U4385" s="1310"/>
      <c r="V4385" s="1310"/>
      <c r="W4385" s="1310"/>
      <c r="X4385" s="1310"/>
      <c r="Y4385" s="1310"/>
      <c r="Z4385" s="1310"/>
      <c r="AA4385" s="1310"/>
      <c r="AB4385" s="1310"/>
      <c r="AC4385" s="1310"/>
      <c r="AD4385" s="1311"/>
      <c r="AE4385" s="1311"/>
      <c r="AF4385" s="1311"/>
      <c r="AG4385" s="1311"/>
      <c r="AH4385" s="1782"/>
    </row>
    <row r="4386" spans="1:34" ht="11.65" customHeight="1">
      <c r="A4386" s="1783" t="s">
        <v>2836</v>
      </c>
      <c r="B4386" s="1784"/>
      <c r="C4386" s="1784"/>
      <c r="D4386" s="1784"/>
      <c r="E4386" s="1784"/>
      <c r="F4386" s="1784"/>
      <c r="G4386" s="1784"/>
      <c r="H4386" s="1784"/>
      <c r="I4386" s="1784"/>
      <c r="J4386" s="1784"/>
      <c r="K4386" s="1784"/>
      <c r="L4386" s="1784"/>
      <c r="M4386" s="1784"/>
      <c r="N4386" s="1784"/>
      <c r="O4386" s="1784"/>
      <c r="P4386" s="1784"/>
      <c r="Q4386" s="1784"/>
      <c r="R4386" s="1784"/>
      <c r="S4386" s="1784"/>
      <c r="T4386" s="1784"/>
      <c r="U4386" s="1784"/>
      <c r="V4386" s="1784"/>
      <c r="W4386" s="1784"/>
      <c r="X4386" s="1784"/>
      <c r="Y4386" s="1784"/>
      <c r="Z4386" s="1784"/>
      <c r="AA4386" s="1784"/>
      <c r="AB4386" s="1784"/>
      <c r="AC4386" s="1784"/>
      <c r="AD4386" s="1311"/>
      <c r="AE4386" s="1311"/>
      <c r="AF4386" s="1311"/>
      <c r="AG4386" s="1311"/>
      <c r="AH4386" s="1782"/>
    </row>
    <row r="4387" spans="1:34" ht="22.5" customHeight="1">
      <c r="A4387" s="1785" t="s">
        <v>2837</v>
      </c>
      <c r="B4387" s="1786"/>
      <c r="C4387" s="1786"/>
      <c r="D4387" s="1786"/>
      <c r="E4387" s="1786"/>
      <c r="F4387" s="1786"/>
      <c r="G4387" s="1786"/>
      <c r="H4387" s="1786"/>
      <c r="I4387" s="1786"/>
      <c r="J4387" s="1786"/>
      <c r="K4387" s="1786"/>
      <c r="L4387" s="1786"/>
      <c r="M4387" s="1786"/>
      <c r="N4387" s="1786"/>
      <c r="O4387" s="1786"/>
      <c r="P4387" s="1786"/>
      <c r="Q4387" s="1786"/>
      <c r="R4387" s="1786"/>
      <c r="S4387" s="1786"/>
      <c r="T4387" s="1786"/>
      <c r="U4387" s="1786"/>
      <c r="V4387" s="1786"/>
      <c r="W4387" s="1786"/>
      <c r="X4387" s="1786"/>
      <c r="Y4387" s="1786"/>
      <c r="Z4387" s="1786"/>
      <c r="AA4387" s="1786"/>
      <c r="AB4387" s="1786"/>
      <c r="AC4387" s="1786"/>
      <c r="AD4387" s="1311"/>
      <c r="AE4387" s="1311"/>
      <c r="AF4387" s="1311"/>
      <c r="AG4387" s="1311"/>
      <c r="AH4387" s="1782"/>
    </row>
    <row r="4388" spans="1:34" ht="5.85" customHeight="1">
      <c r="A4388" s="1787" t="s">
        <v>2838</v>
      </c>
      <c r="B4388" s="1788"/>
      <c r="C4388" s="1788"/>
      <c r="D4388" s="1788"/>
      <c r="E4388" s="1788"/>
      <c r="F4388" s="1788"/>
      <c r="G4388" s="1788"/>
      <c r="H4388" s="1788"/>
      <c r="I4388" s="1788"/>
      <c r="J4388" s="1788"/>
      <c r="K4388" s="1788"/>
      <c r="L4388" s="1788"/>
      <c r="M4388" s="1788"/>
      <c r="N4388" s="1788"/>
      <c r="O4388" s="1788"/>
      <c r="P4388" s="1788"/>
      <c r="Q4388" s="1788"/>
      <c r="R4388" s="1788"/>
      <c r="S4388" s="1788"/>
      <c r="T4388" s="1788"/>
      <c r="U4388" s="1788"/>
      <c r="V4388" s="1788"/>
      <c r="W4388" s="1788"/>
      <c r="X4388" s="1788"/>
      <c r="Y4388" s="1788"/>
      <c r="Z4388" s="1788"/>
      <c r="AA4388" s="1788"/>
      <c r="AB4388" s="1788"/>
      <c r="AC4388" s="1788"/>
      <c r="AD4388" s="1311"/>
      <c r="AE4388" s="1311"/>
      <c r="AF4388" s="1311"/>
      <c r="AG4388" s="1311"/>
      <c r="AH4388" s="1782"/>
    </row>
    <row r="4389" spans="1:34" ht="5.85" customHeight="1">
      <c r="A4389" s="1787"/>
      <c r="B4389" s="1788"/>
      <c r="C4389" s="1788"/>
      <c r="D4389" s="1788"/>
      <c r="E4389" s="1788"/>
      <c r="F4389" s="1788"/>
      <c r="G4389" s="1788"/>
      <c r="H4389" s="1788"/>
      <c r="I4389" s="1788"/>
      <c r="J4389" s="1788"/>
      <c r="K4389" s="1788"/>
      <c r="L4389" s="1788"/>
      <c r="M4389" s="1788"/>
      <c r="N4389" s="1788"/>
      <c r="O4389" s="1788"/>
      <c r="P4389" s="1788"/>
      <c r="Q4389" s="1788"/>
      <c r="R4389" s="1788"/>
      <c r="S4389" s="1788"/>
      <c r="T4389" s="1788"/>
      <c r="U4389" s="1788"/>
      <c r="V4389" s="1788"/>
      <c r="W4389" s="1788"/>
      <c r="X4389" s="1788"/>
      <c r="Y4389" s="1788"/>
      <c r="Z4389" s="1788"/>
      <c r="AA4389" s="1788"/>
      <c r="AB4389" s="1788"/>
      <c r="AC4389" s="1788"/>
      <c r="AD4389" s="1782"/>
      <c r="AE4389" s="1309"/>
      <c r="AF4389" s="1309"/>
      <c r="AG4389" s="1309"/>
      <c r="AH4389" s="1782"/>
    </row>
    <row r="4390" spans="1:34" ht="11.65" customHeight="1">
      <c r="A4390" s="1787" t="s">
        <v>2839</v>
      </c>
      <c r="B4390" s="1788"/>
      <c r="C4390" s="1788"/>
      <c r="D4390" s="1788"/>
      <c r="E4390" s="1788"/>
      <c r="F4390" s="1788"/>
      <c r="G4390" s="1788"/>
      <c r="H4390" s="1788"/>
      <c r="I4390" s="1788"/>
      <c r="J4390" s="1788"/>
      <c r="K4390" s="1788"/>
      <c r="L4390" s="1788"/>
      <c r="M4390" s="1788"/>
      <c r="N4390" s="1788"/>
      <c r="O4390" s="1788"/>
      <c r="P4390" s="1788"/>
      <c r="Q4390" s="1788"/>
      <c r="R4390" s="1788"/>
      <c r="S4390" s="1788"/>
      <c r="T4390" s="1788"/>
      <c r="U4390" s="1788"/>
      <c r="V4390" s="1788"/>
      <c r="W4390" s="1788"/>
      <c r="X4390" s="1788"/>
      <c r="Y4390" s="1788"/>
      <c r="Z4390" s="1788"/>
      <c r="AA4390" s="1788"/>
      <c r="AB4390" s="1788"/>
      <c r="AC4390" s="1788"/>
      <c r="AD4390" s="1818" t="s">
        <v>2840</v>
      </c>
      <c r="AE4390" s="1818"/>
      <c r="AF4390" s="1206">
        <v>21.23</v>
      </c>
      <c r="AG4390" s="1207" t="s">
        <v>5</v>
      </c>
      <c r="AH4390" s="1800"/>
    </row>
    <row r="4391" spans="1:34" ht="10.9" customHeight="1">
      <c r="A4391" s="1819" t="s">
        <v>2841</v>
      </c>
      <c r="B4391" s="1820"/>
      <c r="C4391" s="1820"/>
      <c r="D4391" s="1820"/>
      <c r="E4391" s="1820"/>
      <c r="F4391" s="1820"/>
      <c r="G4391" s="1820"/>
      <c r="H4391" s="1820"/>
      <c r="I4391" s="1820"/>
      <c r="J4391" s="1820"/>
      <c r="K4391" s="1820"/>
      <c r="L4391" s="1820"/>
      <c r="M4391" s="1820"/>
      <c r="N4391" s="1820"/>
      <c r="O4391" s="1820"/>
      <c r="P4391" s="1820"/>
      <c r="Q4391" s="1820"/>
      <c r="R4391" s="1820"/>
      <c r="S4391" s="1820"/>
      <c r="T4391" s="1820"/>
      <c r="U4391" s="1820"/>
      <c r="V4391" s="1820"/>
      <c r="W4391" s="1820"/>
      <c r="X4391" s="1820"/>
      <c r="Y4391" s="1820"/>
      <c r="Z4391" s="1820"/>
      <c r="AA4391" s="1820"/>
      <c r="AB4391" s="1820"/>
      <c r="AC4391" s="1820"/>
      <c r="AD4391" s="1821" t="s">
        <v>2842</v>
      </c>
      <c r="AE4391" s="1821"/>
      <c r="AF4391" s="1210">
        <v>15</v>
      </c>
      <c r="AG4391" s="1211" t="s">
        <v>5</v>
      </c>
      <c r="AH4391" s="1800"/>
    </row>
    <row r="4392" spans="1:34" ht="17.45" customHeight="1">
      <c r="A4392" s="1822" t="s">
        <v>2843</v>
      </c>
      <c r="B4392" s="1802"/>
      <c r="C4392" s="1802"/>
      <c r="D4392" s="1778"/>
      <c r="E4392" s="1823" t="s">
        <v>2724</v>
      </c>
      <c r="F4392" s="1823"/>
      <c r="G4392" s="1823"/>
      <c r="H4392" s="1823"/>
      <c r="I4392" s="1823"/>
      <c r="J4392" s="1823"/>
      <c r="K4392" s="1823"/>
      <c r="L4392" s="1823"/>
      <c r="M4392" s="1823"/>
      <c r="N4392" s="1823"/>
      <c r="O4392" s="1823"/>
      <c r="P4392" s="1823"/>
      <c r="Q4392" s="1823"/>
      <c r="R4392" s="1823"/>
      <c r="S4392" s="1823"/>
      <c r="T4392" s="1823"/>
      <c r="U4392" s="1823"/>
      <c r="V4392" s="1823"/>
      <c r="W4392" s="1823"/>
      <c r="X4392" s="1823"/>
      <c r="Y4392" s="1823"/>
      <c r="Z4392" s="1823"/>
      <c r="AA4392" s="1823"/>
      <c r="AB4392" s="1823"/>
      <c r="AC4392" s="1823"/>
      <c r="AD4392" s="1823"/>
      <c r="AE4392" s="1823"/>
      <c r="AF4392" s="1823"/>
      <c r="AG4392" s="1823"/>
      <c r="AH4392" s="1779"/>
    </row>
    <row r="4393" spans="1:34" ht="17.45" customHeight="1">
      <c r="A4393" s="1824" t="s">
        <v>2844</v>
      </c>
      <c r="B4393" s="1816"/>
      <c r="C4393" s="1816"/>
      <c r="D4393" s="1309"/>
      <c r="E4393" s="1815" t="s">
        <v>401</v>
      </c>
      <c r="F4393" s="1815"/>
      <c r="G4393" s="1111"/>
      <c r="H4393" s="1796" t="s">
        <v>2845</v>
      </c>
      <c r="I4393" s="1796"/>
      <c r="J4393" s="1796" t="s">
        <v>495</v>
      </c>
      <c r="K4393" s="1796"/>
      <c r="L4393" s="1309"/>
      <c r="M4393" s="1309"/>
      <c r="N4393" s="1816" t="s">
        <v>2846</v>
      </c>
      <c r="O4393" s="1816"/>
      <c r="P4393" s="1816"/>
      <c r="Q4393" s="1816"/>
      <c r="R4393" s="1817">
        <v>1</v>
      </c>
      <c r="S4393" s="1817"/>
      <c r="T4393" s="1817"/>
      <c r="U4393" s="1817"/>
      <c r="V4393" s="1309"/>
      <c r="W4393" s="1309"/>
      <c r="X4393" s="1309"/>
      <c r="Y4393" s="1796" t="s">
        <v>2847</v>
      </c>
      <c r="Z4393" s="1796"/>
      <c r="AA4393" s="1796"/>
      <c r="AB4393" s="1796"/>
      <c r="AC4393" s="1796"/>
      <c r="AD4393" s="1796"/>
      <c r="AE4393" s="1796"/>
      <c r="AF4393" s="1797" t="s">
        <v>2848</v>
      </c>
      <c r="AG4393" s="1797"/>
      <c r="AH4393" s="1782"/>
    </row>
    <row r="4394" spans="1:34" ht="5.0999999999999996" customHeight="1">
      <c r="A4394" s="1798"/>
      <c r="B4394" s="1799"/>
      <c r="C4394" s="1799"/>
      <c r="D4394" s="1799"/>
      <c r="E4394" s="1799"/>
      <c r="F4394" s="1799"/>
      <c r="G4394" s="1799"/>
      <c r="H4394" s="1799"/>
      <c r="I4394" s="1799"/>
      <c r="J4394" s="1799"/>
      <c r="K4394" s="1799"/>
      <c r="L4394" s="1799"/>
      <c r="M4394" s="1799"/>
      <c r="N4394" s="1799"/>
      <c r="O4394" s="1799"/>
      <c r="P4394" s="1799"/>
      <c r="Q4394" s="1799"/>
      <c r="R4394" s="1799"/>
      <c r="S4394" s="1799"/>
      <c r="T4394" s="1799"/>
      <c r="U4394" s="1799"/>
      <c r="V4394" s="1799"/>
      <c r="W4394" s="1799"/>
      <c r="X4394" s="1799"/>
      <c r="Y4394" s="1799"/>
      <c r="Z4394" s="1799"/>
      <c r="AA4394" s="1799"/>
      <c r="AB4394" s="1799"/>
      <c r="AC4394" s="1799"/>
      <c r="AD4394" s="1799"/>
      <c r="AE4394" s="1799"/>
      <c r="AF4394" s="1799"/>
      <c r="AG4394" s="1799"/>
      <c r="AH4394" s="1800"/>
    </row>
    <row r="4395" spans="1:34" ht="17.45" customHeight="1">
      <c r="A4395" s="1801" t="s">
        <v>2849</v>
      </c>
      <c r="B4395" s="1802"/>
      <c r="C4395" s="1802"/>
      <c r="D4395" s="1802"/>
      <c r="E4395" s="1802"/>
      <c r="F4395" s="1802"/>
      <c r="G4395" s="1802"/>
      <c r="H4395" s="1802"/>
      <c r="I4395" s="1802"/>
      <c r="J4395" s="1803"/>
      <c r="K4395" s="1789" t="s">
        <v>2850</v>
      </c>
      <c r="L4395" s="1807"/>
      <c r="M4395" s="1789" t="s">
        <v>2851</v>
      </c>
      <c r="N4395" s="1790"/>
      <c r="O4395" s="1790"/>
      <c r="P4395" s="1790"/>
      <c r="Q4395" s="1790"/>
      <c r="R4395" s="1790"/>
      <c r="S4395" s="1790"/>
      <c r="T4395" s="1791"/>
      <c r="U4395" s="1789" t="s">
        <v>2852</v>
      </c>
      <c r="V4395" s="1790"/>
      <c r="W4395" s="1790"/>
      <c r="X4395" s="1790"/>
      <c r="Y4395" s="1790"/>
      <c r="Z4395" s="1790"/>
      <c r="AA4395" s="1790"/>
      <c r="AB4395" s="1790"/>
      <c r="AC4395" s="1790"/>
      <c r="AD4395" s="1791"/>
      <c r="AE4395" s="1810" t="s">
        <v>2853</v>
      </c>
      <c r="AF4395" s="1811"/>
      <c r="AG4395" s="1811"/>
      <c r="AH4395" s="1814"/>
    </row>
    <row r="4396" spans="1:34" ht="17.45" customHeight="1">
      <c r="A4396" s="1804"/>
      <c r="B4396" s="1805"/>
      <c r="C4396" s="1805"/>
      <c r="D4396" s="1805"/>
      <c r="E4396" s="1805"/>
      <c r="F4396" s="1805"/>
      <c r="G4396" s="1805"/>
      <c r="H4396" s="1805"/>
      <c r="I4396" s="1805"/>
      <c r="J4396" s="1806"/>
      <c r="K4396" s="1808"/>
      <c r="L4396" s="1809"/>
      <c r="M4396" s="1789" t="s">
        <v>2854</v>
      </c>
      <c r="N4396" s="1790"/>
      <c r="O4396" s="1790"/>
      <c r="P4396" s="1791"/>
      <c r="Q4396" s="1789" t="s">
        <v>2855</v>
      </c>
      <c r="R4396" s="1790"/>
      <c r="S4396" s="1790"/>
      <c r="T4396" s="1791"/>
      <c r="U4396" s="1789" t="s">
        <v>2854</v>
      </c>
      <c r="V4396" s="1790"/>
      <c r="W4396" s="1790"/>
      <c r="X4396" s="1790"/>
      <c r="Y4396" s="1790"/>
      <c r="Z4396" s="1791"/>
      <c r="AA4396" s="1789" t="s">
        <v>2855</v>
      </c>
      <c r="AB4396" s="1790"/>
      <c r="AC4396" s="1790"/>
      <c r="AD4396" s="1791"/>
      <c r="AE4396" s="1812"/>
      <c r="AF4396" s="1813"/>
      <c r="AG4396" s="1813"/>
      <c r="AH4396" s="1800"/>
    </row>
    <row r="4397" spans="1:34" ht="16.7" customHeight="1">
      <c r="A4397" s="1792"/>
      <c r="B4397" s="1793"/>
      <c r="C4397" s="1793"/>
      <c r="D4397" s="1793"/>
      <c r="E4397" s="1793"/>
      <c r="F4397" s="1793"/>
      <c r="G4397" s="1793"/>
      <c r="H4397" s="1793"/>
      <c r="I4397" s="1793"/>
      <c r="J4397" s="1793"/>
      <c r="K4397" s="1794" t="s">
        <v>2856</v>
      </c>
      <c r="L4397" s="1794"/>
      <c r="M4397" s="1794"/>
      <c r="N4397" s="1794"/>
      <c r="O4397" s="1794"/>
      <c r="P4397" s="1794"/>
      <c r="Q4397" s="1794"/>
      <c r="R4397" s="1794"/>
      <c r="S4397" s="1794"/>
      <c r="T4397" s="1794"/>
      <c r="U4397" s="1794"/>
      <c r="V4397" s="1794"/>
      <c r="W4397" s="1794"/>
      <c r="X4397" s="1794"/>
      <c r="Y4397" s="1794"/>
      <c r="Z4397" s="1794"/>
      <c r="AA4397" s="1795">
        <v>0</v>
      </c>
      <c r="AB4397" s="1795"/>
      <c r="AC4397" s="1795"/>
      <c r="AD4397" s="1795"/>
      <c r="AE4397" s="1795"/>
      <c r="AF4397" s="1795"/>
      <c r="AG4397" s="1795"/>
      <c r="AH4397" s="1213"/>
    </row>
    <row r="4398" spans="1:34" ht="17.45" customHeight="1">
      <c r="A4398" s="1801" t="s">
        <v>2857</v>
      </c>
      <c r="B4398" s="1825"/>
      <c r="C4398" s="1825"/>
      <c r="D4398" s="1825"/>
      <c r="E4398" s="1825"/>
      <c r="F4398" s="1825"/>
      <c r="G4398" s="1825"/>
      <c r="H4398" s="1825"/>
      <c r="I4398" s="1825"/>
      <c r="J4398" s="1825"/>
      <c r="K4398" s="1825"/>
      <c r="L4398" s="1825"/>
      <c r="M4398" s="1825"/>
      <c r="N4398" s="1826"/>
      <c r="O4398" s="1789" t="s">
        <v>2858</v>
      </c>
      <c r="P4398" s="1790"/>
      <c r="Q4398" s="1790"/>
      <c r="R4398" s="1790"/>
      <c r="S4398" s="1791"/>
      <c r="T4398" s="1827" t="s">
        <v>2850</v>
      </c>
      <c r="U4398" s="1790"/>
      <c r="V4398" s="1790"/>
      <c r="W4398" s="1213"/>
      <c r="X4398" s="1789" t="s">
        <v>2859</v>
      </c>
      <c r="Y4398" s="1790"/>
      <c r="Z4398" s="1790"/>
      <c r="AA4398" s="1790"/>
      <c r="AB4398" s="1790"/>
      <c r="AC4398" s="1790"/>
      <c r="AD4398" s="1791"/>
      <c r="AE4398" s="1810" t="s">
        <v>2853</v>
      </c>
      <c r="AF4398" s="1828"/>
      <c r="AG4398" s="1828"/>
      <c r="AH4398" s="1213"/>
    </row>
    <row r="4399" spans="1:34" ht="16.7" customHeight="1">
      <c r="A4399" s="1223"/>
      <c r="B4399" s="1224" t="s">
        <v>1011</v>
      </c>
      <c r="C4399" s="1875" t="s">
        <v>1012</v>
      </c>
      <c r="D4399" s="1876"/>
      <c r="E4399" s="1876"/>
      <c r="F4399" s="1876"/>
      <c r="G4399" s="1876"/>
      <c r="H4399" s="1876"/>
      <c r="I4399" s="1876"/>
      <c r="J4399" s="1876"/>
      <c r="K4399" s="1876"/>
      <c r="L4399" s="1876"/>
      <c r="M4399" s="1876"/>
      <c r="N4399" s="1875"/>
      <c r="O4399" s="1885">
        <v>0</v>
      </c>
      <c r="P4399" s="1886"/>
      <c r="Q4399" s="1886"/>
      <c r="R4399" s="1886"/>
      <c r="S4399" s="1887"/>
      <c r="T4399" s="1917">
        <v>0.25585999999999998</v>
      </c>
      <c r="U4399" s="1886"/>
      <c r="V4399" s="1886"/>
      <c r="W4399" s="1225"/>
      <c r="X4399" s="1880">
        <v>22.593900000000001</v>
      </c>
      <c r="Y4399" s="1881"/>
      <c r="Z4399" s="1881"/>
      <c r="AA4399" s="1881"/>
      <c r="AB4399" s="1881"/>
      <c r="AC4399" s="1881"/>
      <c r="AD4399" s="1882"/>
      <c r="AE4399" s="1865">
        <v>5.7808999999999999</v>
      </c>
      <c r="AF4399" s="1847"/>
      <c r="AG4399" s="1847"/>
      <c r="AH4399" s="1225"/>
    </row>
    <row r="4400" spans="1:34" ht="17.45" customHeight="1">
      <c r="A4400" s="1220"/>
      <c r="B4400" s="1209" t="s">
        <v>1019</v>
      </c>
      <c r="C4400" s="1866" t="s">
        <v>1020</v>
      </c>
      <c r="D4400" s="1867"/>
      <c r="E4400" s="1867"/>
      <c r="F4400" s="1867"/>
      <c r="G4400" s="1867"/>
      <c r="H4400" s="1867"/>
      <c r="I4400" s="1867"/>
      <c r="J4400" s="1867"/>
      <c r="K4400" s="1867"/>
      <c r="L4400" s="1867"/>
      <c r="M4400" s="1867"/>
      <c r="N4400" s="1866"/>
      <c r="O4400" s="1893">
        <v>0</v>
      </c>
      <c r="P4400" s="1894"/>
      <c r="Q4400" s="1894"/>
      <c r="R4400" s="1894"/>
      <c r="S4400" s="1895"/>
      <c r="T4400" s="1918">
        <v>0.25585999999999998</v>
      </c>
      <c r="U4400" s="1894"/>
      <c r="V4400" s="1894"/>
      <c r="W4400" s="1222"/>
      <c r="X4400" s="1871">
        <v>32.186100000000003</v>
      </c>
      <c r="Y4400" s="1872"/>
      <c r="Z4400" s="1872"/>
      <c r="AA4400" s="1872"/>
      <c r="AB4400" s="1872"/>
      <c r="AC4400" s="1872"/>
      <c r="AD4400" s="1873"/>
      <c r="AE4400" s="1874">
        <v>8.2350999999999992</v>
      </c>
      <c r="AF4400" s="1843"/>
      <c r="AG4400" s="1843"/>
      <c r="AH4400" s="1222"/>
    </row>
    <row r="4401" spans="1:34" ht="17.45" customHeight="1">
      <c r="A4401" s="1792"/>
      <c r="B4401" s="1778"/>
      <c r="C4401" s="1778"/>
      <c r="D4401" s="1778"/>
      <c r="E4401" s="1778"/>
      <c r="F4401" s="1778"/>
      <c r="G4401" s="1778"/>
      <c r="H4401" s="1778"/>
      <c r="I4401" s="1846" t="s">
        <v>2860</v>
      </c>
      <c r="J4401" s="1846"/>
      <c r="K4401" s="1846"/>
      <c r="L4401" s="1846"/>
      <c r="M4401" s="1846"/>
      <c r="N4401" s="1846"/>
      <c r="O4401" s="1846"/>
      <c r="P4401" s="1846"/>
      <c r="Q4401" s="1846"/>
      <c r="R4401" s="1846"/>
      <c r="S4401" s="1846"/>
      <c r="T4401" s="1846"/>
      <c r="U4401" s="1846"/>
      <c r="V4401" s="1846"/>
      <c r="W4401" s="1846"/>
      <c r="X4401" s="1846"/>
      <c r="Y4401" s="1846"/>
      <c r="Z4401" s="1793"/>
      <c r="AA4401" s="1847">
        <v>14.016</v>
      </c>
      <c r="AB4401" s="1847"/>
      <c r="AC4401" s="1847"/>
      <c r="AD4401" s="1847"/>
      <c r="AE4401" s="1847"/>
      <c r="AF4401" s="1847"/>
      <c r="AG4401" s="1847"/>
      <c r="AH4401" s="1814"/>
    </row>
    <row r="4402" spans="1:34" ht="16.7" customHeight="1">
      <c r="A4402" s="1844"/>
      <c r="B4402" s="1309"/>
      <c r="C4402" s="1309"/>
      <c r="D4402" s="1309"/>
      <c r="E4402" s="1309"/>
      <c r="F4402" s="1309"/>
      <c r="G4402" s="1309"/>
      <c r="H4402" s="1309"/>
      <c r="I4402" s="1840" t="s">
        <v>2861</v>
      </c>
      <c r="J4402" s="1840"/>
      <c r="K4402" s="1840"/>
      <c r="L4402" s="1840"/>
      <c r="M4402" s="1840"/>
      <c r="N4402" s="1840"/>
      <c r="O4402" s="1840"/>
      <c r="P4402" s="1840"/>
      <c r="Q4402" s="1840"/>
      <c r="R4402" s="1840"/>
      <c r="S4402" s="1840"/>
      <c r="T4402" s="1840"/>
      <c r="U4402" s="1840"/>
      <c r="V4402" s="1840"/>
      <c r="W4402" s="1840"/>
      <c r="X4402" s="1840"/>
      <c r="Y4402" s="1840"/>
      <c r="Z4402" s="1309"/>
      <c r="AA4402" s="1841">
        <v>14.016</v>
      </c>
      <c r="AB4402" s="1841"/>
      <c r="AC4402" s="1841"/>
      <c r="AD4402" s="1841"/>
      <c r="AE4402" s="1841"/>
      <c r="AF4402" s="1841"/>
      <c r="AG4402" s="1841"/>
      <c r="AH4402" s="1782"/>
    </row>
    <row r="4403" spans="1:34" ht="17.45" customHeight="1">
      <c r="A4403" s="1844"/>
      <c r="B4403" s="1309"/>
      <c r="C4403" s="1309"/>
      <c r="D4403" s="1309"/>
      <c r="E4403" s="1309"/>
      <c r="F4403" s="1309"/>
      <c r="G4403" s="1309"/>
      <c r="H4403" s="1309"/>
      <c r="I4403" s="1840" t="s">
        <v>2862</v>
      </c>
      <c r="J4403" s="1840"/>
      <c r="K4403" s="1840"/>
      <c r="L4403" s="1840"/>
      <c r="M4403" s="1840"/>
      <c r="N4403" s="1840"/>
      <c r="O4403" s="1840"/>
      <c r="P4403" s="1840"/>
      <c r="Q4403" s="1840"/>
      <c r="R4403" s="1840"/>
      <c r="S4403" s="1840"/>
      <c r="T4403" s="1840"/>
      <c r="U4403" s="1840"/>
      <c r="V4403" s="1840"/>
      <c r="W4403" s="1840"/>
      <c r="X4403" s="1840"/>
      <c r="Y4403" s="1840"/>
      <c r="Z4403" s="1309"/>
      <c r="AA4403" s="1841">
        <v>14.016</v>
      </c>
      <c r="AB4403" s="1841"/>
      <c r="AC4403" s="1841"/>
      <c r="AD4403" s="1841"/>
      <c r="AE4403" s="1841"/>
      <c r="AF4403" s="1841"/>
      <c r="AG4403" s="1841"/>
      <c r="AH4403" s="1782"/>
    </row>
    <row r="4404" spans="1:34" ht="17.45" customHeight="1">
      <c r="A4404" s="1844"/>
      <c r="B4404" s="1309"/>
      <c r="C4404" s="1309"/>
      <c r="D4404" s="1309"/>
      <c r="E4404" s="1309"/>
      <c r="F4404" s="1309"/>
      <c r="G4404" s="1309"/>
      <c r="H4404" s="1309"/>
      <c r="I4404" s="1840" t="s">
        <v>2863</v>
      </c>
      <c r="J4404" s="1840"/>
      <c r="K4404" s="1840"/>
      <c r="L4404" s="1840"/>
      <c r="M4404" s="1840"/>
      <c r="N4404" s="1840"/>
      <c r="O4404" s="1840"/>
      <c r="P4404" s="1840"/>
      <c r="Q4404" s="1840"/>
      <c r="R4404" s="1840"/>
      <c r="S4404" s="1840"/>
      <c r="T4404" s="1840"/>
      <c r="U4404" s="1840"/>
      <c r="V4404" s="1840"/>
      <c r="W4404" s="1840"/>
      <c r="X4404" s="1840"/>
      <c r="Y4404" s="1840"/>
      <c r="Z4404" s="1309"/>
      <c r="AA4404" s="1841">
        <v>0</v>
      </c>
      <c r="AB4404" s="1841"/>
      <c r="AC4404" s="1841"/>
      <c r="AD4404" s="1841"/>
      <c r="AE4404" s="1841"/>
      <c r="AF4404" s="1841"/>
      <c r="AG4404" s="1841"/>
      <c r="AH4404" s="1782"/>
    </row>
    <row r="4405" spans="1:34" ht="16.7" customHeight="1">
      <c r="A4405" s="1845"/>
      <c r="B4405" s="1799"/>
      <c r="C4405" s="1799"/>
      <c r="D4405" s="1799"/>
      <c r="E4405" s="1799"/>
      <c r="F4405" s="1799"/>
      <c r="G4405" s="1799"/>
      <c r="H4405" s="1799"/>
      <c r="I4405" s="1842" t="s">
        <v>2864</v>
      </c>
      <c r="J4405" s="1842"/>
      <c r="K4405" s="1842"/>
      <c r="L4405" s="1842"/>
      <c r="M4405" s="1842"/>
      <c r="N4405" s="1842"/>
      <c r="O4405" s="1842"/>
      <c r="P4405" s="1842"/>
      <c r="Q4405" s="1842"/>
      <c r="R4405" s="1842"/>
      <c r="S4405" s="1842"/>
      <c r="T4405" s="1842"/>
      <c r="U4405" s="1842"/>
      <c r="V4405" s="1842"/>
      <c r="W4405" s="1842"/>
      <c r="X4405" s="1842"/>
      <c r="Y4405" s="1842"/>
      <c r="Z4405" s="1799"/>
      <c r="AA4405" s="1843">
        <v>0</v>
      </c>
      <c r="AB4405" s="1843"/>
      <c r="AC4405" s="1843"/>
      <c r="AD4405" s="1843"/>
      <c r="AE4405" s="1843"/>
      <c r="AF4405" s="1843"/>
      <c r="AG4405" s="1843"/>
      <c r="AH4405" s="1800"/>
    </row>
    <row r="4406" spans="1:34" ht="17.45" customHeight="1">
      <c r="A4406" s="1801" t="s">
        <v>2865</v>
      </c>
      <c r="B4406" s="1825"/>
      <c r="C4406" s="1825"/>
      <c r="D4406" s="1825"/>
      <c r="E4406" s="1825"/>
      <c r="F4406" s="1825"/>
      <c r="G4406" s="1825"/>
      <c r="H4406" s="1825"/>
      <c r="I4406" s="1825"/>
      <c r="J4406" s="1825"/>
      <c r="K4406" s="1825"/>
      <c r="L4406" s="1825"/>
      <c r="M4406" s="1825"/>
      <c r="N4406" s="1826"/>
      <c r="O4406" s="1789" t="s">
        <v>2850</v>
      </c>
      <c r="P4406" s="1790"/>
      <c r="Q4406" s="1790"/>
      <c r="R4406" s="1790"/>
      <c r="S4406" s="1791"/>
      <c r="T4406" s="1827" t="s">
        <v>754</v>
      </c>
      <c r="U4406" s="1790"/>
      <c r="V4406" s="1790"/>
      <c r="W4406" s="1213"/>
      <c r="X4406" s="1789" t="s">
        <v>2866</v>
      </c>
      <c r="Y4406" s="1790"/>
      <c r="Z4406" s="1790"/>
      <c r="AA4406" s="1790"/>
      <c r="AB4406" s="1790"/>
      <c r="AC4406" s="1790"/>
      <c r="AD4406" s="1791"/>
      <c r="AE4406" s="1810" t="s">
        <v>2867</v>
      </c>
      <c r="AF4406" s="1828"/>
      <c r="AG4406" s="1828"/>
      <c r="AH4406" s="1213"/>
    </row>
    <row r="4407" spans="1:34" ht="16.7" customHeight="1">
      <c r="A4407" s="1223"/>
      <c r="B4407" s="1224" t="s">
        <v>3419</v>
      </c>
      <c r="C4407" s="1875" t="s">
        <v>3420</v>
      </c>
      <c r="D4407" s="1876"/>
      <c r="E4407" s="1876"/>
      <c r="F4407" s="1876"/>
      <c r="G4407" s="1876"/>
      <c r="H4407" s="1876"/>
      <c r="I4407" s="1876"/>
      <c r="J4407" s="1876"/>
      <c r="K4407" s="1876"/>
      <c r="L4407" s="1876"/>
      <c r="M4407" s="1876"/>
      <c r="N4407" s="1875"/>
      <c r="O4407" s="1885">
        <v>4</v>
      </c>
      <c r="P4407" s="1886"/>
      <c r="Q4407" s="1886"/>
      <c r="R4407" s="1886"/>
      <c r="S4407" s="1887"/>
      <c r="T4407" s="1888" t="s">
        <v>495</v>
      </c>
      <c r="U4407" s="1889"/>
      <c r="V4407" s="1889"/>
      <c r="W4407" s="1225"/>
      <c r="X4407" s="1890">
        <v>1.48</v>
      </c>
      <c r="Y4407" s="1891"/>
      <c r="Z4407" s="1891"/>
      <c r="AA4407" s="1891"/>
      <c r="AB4407" s="1891"/>
      <c r="AC4407" s="1891"/>
      <c r="AD4407" s="1892"/>
      <c r="AE4407" s="1865">
        <v>5.92</v>
      </c>
      <c r="AF4407" s="1847"/>
      <c r="AG4407" s="1847"/>
      <c r="AH4407" s="1225"/>
    </row>
    <row r="4408" spans="1:34" ht="17.45" customHeight="1">
      <c r="A4408" s="1220"/>
      <c r="B4408" s="1209" t="s">
        <v>1277</v>
      </c>
      <c r="C4408" s="1866" t="s">
        <v>1278</v>
      </c>
      <c r="D4408" s="1867"/>
      <c r="E4408" s="1867"/>
      <c r="F4408" s="1867"/>
      <c r="G4408" s="1867"/>
      <c r="H4408" s="1867"/>
      <c r="I4408" s="1867"/>
      <c r="J4408" s="1867"/>
      <c r="K4408" s="1867"/>
      <c r="L4408" s="1867"/>
      <c r="M4408" s="1867"/>
      <c r="N4408" s="1866"/>
      <c r="O4408" s="1893">
        <v>1</v>
      </c>
      <c r="P4408" s="1894"/>
      <c r="Q4408" s="1894"/>
      <c r="R4408" s="1894"/>
      <c r="S4408" s="1895"/>
      <c r="T4408" s="1896" t="s">
        <v>495</v>
      </c>
      <c r="U4408" s="1897"/>
      <c r="V4408" s="1897"/>
      <c r="W4408" s="1222"/>
      <c r="X4408" s="1898">
        <v>101.21</v>
      </c>
      <c r="Y4408" s="1899"/>
      <c r="Z4408" s="1899"/>
      <c r="AA4408" s="1899"/>
      <c r="AB4408" s="1899"/>
      <c r="AC4408" s="1899"/>
      <c r="AD4408" s="1900"/>
      <c r="AE4408" s="1874">
        <v>101.21</v>
      </c>
      <c r="AF4408" s="1843"/>
      <c r="AG4408" s="1843"/>
      <c r="AH4408" s="1222"/>
    </row>
    <row r="4409" spans="1:34" ht="17.45" customHeight="1">
      <c r="A4409" s="1792"/>
      <c r="B4409" s="1793"/>
      <c r="C4409" s="1793"/>
      <c r="D4409" s="1793"/>
      <c r="E4409" s="1793"/>
      <c r="F4409" s="1793"/>
      <c r="G4409" s="1793"/>
      <c r="H4409" s="1793"/>
      <c r="I4409" s="1794" t="s">
        <v>2869</v>
      </c>
      <c r="J4409" s="1794"/>
      <c r="K4409" s="1794"/>
      <c r="L4409" s="1794"/>
      <c r="M4409" s="1794"/>
      <c r="N4409" s="1794"/>
      <c r="O4409" s="1794"/>
      <c r="P4409" s="1794"/>
      <c r="Q4409" s="1794"/>
      <c r="R4409" s="1794"/>
      <c r="S4409" s="1794"/>
      <c r="T4409" s="1794"/>
      <c r="U4409" s="1794"/>
      <c r="V4409" s="1794"/>
      <c r="W4409" s="1794"/>
      <c r="X4409" s="1794"/>
      <c r="Y4409" s="1794"/>
      <c r="Z4409" s="1214"/>
      <c r="AA4409" s="1795">
        <v>107.13</v>
      </c>
      <c r="AB4409" s="1795"/>
      <c r="AC4409" s="1795"/>
      <c r="AD4409" s="1795"/>
      <c r="AE4409" s="1795"/>
      <c r="AF4409" s="1795"/>
      <c r="AG4409" s="1795"/>
      <c r="AH4409" s="1213"/>
    </row>
    <row r="4410" spans="1:34" ht="16.7" customHeight="1">
      <c r="A4410" s="1801" t="s">
        <v>2870</v>
      </c>
      <c r="B4410" s="1825"/>
      <c r="C4410" s="1825"/>
      <c r="D4410" s="1825"/>
      <c r="E4410" s="1825"/>
      <c r="F4410" s="1825"/>
      <c r="G4410" s="1825"/>
      <c r="H4410" s="1825"/>
      <c r="I4410" s="1825"/>
      <c r="J4410" s="1825"/>
      <c r="K4410" s="1825"/>
      <c r="L4410" s="1825"/>
      <c r="M4410" s="1825"/>
      <c r="N4410" s="1826"/>
      <c r="O4410" s="1789" t="s">
        <v>2850</v>
      </c>
      <c r="P4410" s="1790"/>
      <c r="Q4410" s="1790"/>
      <c r="R4410" s="1790"/>
      <c r="S4410" s="1791"/>
      <c r="T4410" s="1827" t="s">
        <v>754</v>
      </c>
      <c r="U4410" s="1790"/>
      <c r="V4410" s="1790"/>
      <c r="W4410" s="1213"/>
      <c r="X4410" s="1789" t="s">
        <v>2866</v>
      </c>
      <c r="Y4410" s="1790"/>
      <c r="Z4410" s="1790"/>
      <c r="AA4410" s="1790"/>
      <c r="AB4410" s="1790"/>
      <c r="AC4410" s="1790"/>
      <c r="AD4410" s="1791"/>
      <c r="AE4410" s="1810" t="s">
        <v>2867</v>
      </c>
      <c r="AF4410" s="1828"/>
      <c r="AG4410" s="1828"/>
      <c r="AH4410" s="1213"/>
    </row>
    <row r="4411" spans="1:34" ht="17.45" customHeight="1">
      <c r="A4411" s="1792"/>
      <c r="B4411" s="1793"/>
      <c r="C4411" s="1793"/>
      <c r="D4411" s="1793"/>
      <c r="E4411" s="1793"/>
      <c r="F4411" s="1793"/>
      <c r="G4411" s="1793"/>
      <c r="H4411" s="1793"/>
      <c r="I4411" s="1794" t="s">
        <v>2871</v>
      </c>
      <c r="J4411" s="1794"/>
      <c r="K4411" s="1794"/>
      <c r="L4411" s="1794"/>
      <c r="M4411" s="1794"/>
      <c r="N4411" s="1794"/>
      <c r="O4411" s="1794"/>
      <c r="P4411" s="1794"/>
      <c r="Q4411" s="1794"/>
      <c r="R4411" s="1794"/>
      <c r="S4411" s="1794"/>
      <c r="T4411" s="1794"/>
      <c r="U4411" s="1794"/>
      <c r="V4411" s="1794"/>
      <c r="W4411" s="1794"/>
      <c r="X4411" s="1794"/>
      <c r="Y4411" s="1794"/>
      <c r="Z4411" s="1214"/>
      <c r="AA4411" s="1795">
        <v>0</v>
      </c>
      <c r="AB4411" s="1795"/>
      <c r="AC4411" s="1795"/>
      <c r="AD4411" s="1795"/>
      <c r="AE4411" s="1795"/>
      <c r="AF4411" s="1795"/>
      <c r="AG4411" s="1795"/>
      <c r="AH4411" s="1213"/>
    </row>
    <row r="4412" spans="1:34" ht="17.45" customHeight="1">
      <c r="A4412" s="1801" t="s">
        <v>2872</v>
      </c>
      <c r="B4412" s="1825"/>
      <c r="C4412" s="1825"/>
      <c r="D4412" s="1825"/>
      <c r="E4412" s="1825"/>
      <c r="F4412" s="1825"/>
      <c r="G4412" s="1825"/>
      <c r="H4412" s="1825"/>
      <c r="I4412" s="1825"/>
      <c r="J4412" s="1825"/>
      <c r="K4412" s="1825"/>
      <c r="L4412" s="1825"/>
      <c r="M4412" s="1825"/>
      <c r="N4412" s="1826"/>
      <c r="O4412" s="1789" t="s">
        <v>2850</v>
      </c>
      <c r="P4412" s="1790"/>
      <c r="Q4412" s="1790"/>
      <c r="R4412" s="1790"/>
      <c r="S4412" s="1791"/>
      <c r="T4412" s="1827" t="s">
        <v>754</v>
      </c>
      <c r="U4412" s="1790"/>
      <c r="V4412" s="1790"/>
      <c r="W4412" s="1213"/>
      <c r="X4412" s="1789" t="s">
        <v>2866</v>
      </c>
      <c r="Y4412" s="1790"/>
      <c r="Z4412" s="1790"/>
      <c r="AA4412" s="1790"/>
      <c r="AB4412" s="1790"/>
      <c r="AC4412" s="1790"/>
      <c r="AD4412" s="1791"/>
      <c r="AE4412" s="1810" t="s">
        <v>2867</v>
      </c>
      <c r="AF4412" s="1828"/>
      <c r="AG4412" s="1828"/>
      <c r="AH4412" s="1213"/>
    </row>
    <row r="4413" spans="1:34" ht="16.7" customHeight="1">
      <c r="A4413" s="1792"/>
      <c r="B4413" s="1793"/>
      <c r="C4413" s="1793"/>
      <c r="D4413" s="1793"/>
      <c r="E4413" s="1793"/>
      <c r="F4413" s="1793"/>
      <c r="G4413" s="1793"/>
      <c r="H4413" s="1793"/>
      <c r="I4413" s="1793"/>
      <c r="J4413" s="1793"/>
      <c r="K4413" s="1794" t="s">
        <v>2873</v>
      </c>
      <c r="L4413" s="1794"/>
      <c r="M4413" s="1794"/>
      <c r="N4413" s="1794"/>
      <c r="O4413" s="1794"/>
      <c r="P4413" s="1794"/>
      <c r="Q4413" s="1794"/>
      <c r="R4413" s="1794"/>
      <c r="S4413" s="1794"/>
      <c r="T4413" s="1794"/>
      <c r="U4413" s="1794"/>
      <c r="V4413" s="1794"/>
      <c r="W4413" s="1794"/>
      <c r="X4413" s="1794"/>
      <c r="Y4413" s="1794"/>
      <c r="Z4413" s="1794"/>
      <c r="AA4413" s="1794"/>
      <c r="AB4413" s="1214"/>
      <c r="AC4413" s="1795">
        <v>0</v>
      </c>
      <c r="AD4413" s="1795"/>
      <c r="AE4413" s="1795"/>
      <c r="AF4413" s="1795"/>
      <c r="AG4413" s="1795"/>
      <c r="AH4413" s="1213"/>
    </row>
    <row r="4414" spans="1:34" ht="17.45" customHeight="1">
      <c r="A4414" s="1801" t="s">
        <v>2874</v>
      </c>
      <c r="B4414" s="1825"/>
      <c r="C4414" s="1825"/>
      <c r="D4414" s="1825"/>
      <c r="E4414" s="1825"/>
      <c r="F4414" s="1825"/>
      <c r="G4414" s="1825"/>
      <c r="H4414" s="1825"/>
      <c r="I4414" s="1825"/>
      <c r="J4414" s="1826"/>
      <c r="K4414" s="1789" t="s">
        <v>2850</v>
      </c>
      <c r="L4414" s="1791"/>
      <c r="M4414" s="1855" t="s">
        <v>2875</v>
      </c>
      <c r="N4414" s="1856"/>
      <c r="O4414" s="1857"/>
      <c r="P4414" s="1855" t="s">
        <v>2876</v>
      </c>
      <c r="Q4414" s="1856"/>
      <c r="R4414" s="1857"/>
      <c r="S4414" s="1855" t="s">
        <v>2877</v>
      </c>
      <c r="T4414" s="1857"/>
      <c r="U4414" s="1789" t="s">
        <v>2878</v>
      </c>
      <c r="V4414" s="1790"/>
      <c r="W4414" s="1791"/>
      <c r="X4414" s="1789" t="s">
        <v>2879</v>
      </c>
      <c r="Y4414" s="1790"/>
      <c r="Z4414" s="1790"/>
      <c r="AA4414" s="1790"/>
      <c r="AB4414" s="1791"/>
      <c r="AC4414" s="1789" t="s">
        <v>2880</v>
      </c>
      <c r="AD4414" s="1791"/>
      <c r="AE4414" s="1810" t="s">
        <v>2867</v>
      </c>
      <c r="AF4414" s="1828"/>
      <c r="AG4414" s="1828"/>
      <c r="AH4414" s="1213"/>
    </row>
    <row r="4415" spans="1:34" ht="16.7" customHeight="1">
      <c r="A4415" s="1853"/>
      <c r="B4415" s="1778"/>
      <c r="C4415" s="1778"/>
      <c r="D4415" s="1778"/>
      <c r="E4415" s="1778"/>
      <c r="F4415" s="1778"/>
      <c r="G4415" s="1778"/>
      <c r="H4415" s="1778"/>
      <c r="I4415" s="1846" t="s">
        <v>2881</v>
      </c>
      <c r="J4415" s="1846"/>
      <c r="K4415" s="1846"/>
      <c r="L4415" s="1846"/>
      <c r="M4415" s="1846"/>
      <c r="N4415" s="1846"/>
      <c r="O4415" s="1846"/>
      <c r="P4415" s="1846"/>
      <c r="Q4415" s="1846"/>
      <c r="R4415" s="1846"/>
      <c r="S4415" s="1846"/>
      <c r="T4415" s="1846"/>
      <c r="U4415" s="1846"/>
      <c r="V4415" s="1846"/>
      <c r="W4415" s="1846"/>
      <c r="X4415" s="1846"/>
      <c r="Y4415" s="1846"/>
      <c r="Z4415" s="1203"/>
      <c r="AA4415" s="1847">
        <v>0</v>
      </c>
      <c r="AB4415" s="1847"/>
      <c r="AC4415" s="1847"/>
      <c r="AD4415" s="1847"/>
      <c r="AE4415" s="1847"/>
      <c r="AF4415" s="1847"/>
      <c r="AG4415" s="1847"/>
      <c r="AH4415" s="1204"/>
    </row>
    <row r="4416" spans="1:34" ht="5.85" customHeight="1">
      <c r="A4416" s="1854"/>
      <c r="B4416" s="1309"/>
      <c r="C4416" s="1309"/>
      <c r="D4416" s="1309"/>
      <c r="E4416" s="1309"/>
      <c r="F4416" s="1309"/>
      <c r="G4416" s="1309"/>
      <c r="H4416" s="1309"/>
      <c r="I4416" s="1309"/>
      <c r="J4416" s="1309"/>
      <c r="K4416" s="1309"/>
      <c r="L4416" s="1309"/>
      <c r="M4416" s="1309"/>
      <c r="N4416" s="1309"/>
      <c r="O4416" s="1309"/>
      <c r="P4416" s="1309"/>
      <c r="Q4416" s="1309"/>
      <c r="R4416" s="1309"/>
      <c r="S4416" s="1309"/>
      <c r="T4416" s="1309"/>
      <c r="U4416" s="1309"/>
      <c r="V4416" s="1309"/>
      <c r="W4416" s="1309"/>
      <c r="X4416" s="1309"/>
      <c r="Y4416" s="1309"/>
      <c r="Z4416" s="1309"/>
      <c r="AA4416" s="1309"/>
      <c r="AB4416" s="1309"/>
      <c r="AC4416" s="1309"/>
      <c r="AD4416" s="1309"/>
      <c r="AE4416" s="1309"/>
      <c r="AF4416" s="1309"/>
      <c r="AG4416" s="1309"/>
      <c r="AH4416" s="1782"/>
    </row>
    <row r="4417" spans="1:34" ht="17.45" customHeight="1">
      <c r="A4417" s="1845"/>
      <c r="B4417" s="1799"/>
      <c r="C4417" s="1799"/>
      <c r="D4417" s="1799"/>
      <c r="E4417" s="1799"/>
      <c r="F4417" s="1799"/>
      <c r="G4417" s="1799"/>
      <c r="H4417" s="1799"/>
      <c r="I4417" s="1842" t="s">
        <v>2882</v>
      </c>
      <c r="J4417" s="1842"/>
      <c r="K4417" s="1842"/>
      <c r="L4417" s="1842"/>
      <c r="M4417" s="1842"/>
      <c r="N4417" s="1842"/>
      <c r="O4417" s="1842"/>
      <c r="P4417" s="1842"/>
      <c r="Q4417" s="1842"/>
      <c r="R4417" s="1842"/>
      <c r="S4417" s="1842"/>
      <c r="T4417" s="1842"/>
      <c r="U4417" s="1842"/>
      <c r="V4417" s="1842"/>
      <c r="W4417" s="1842"/>
      <c r="X4417" s="1842"/>
      <c r="Y4417" s="1842"/>
      <c r="Z4417" s="1212"/>
      <c r="AA4417" s="1848">
        <v>121.15</v>
      </c>
      <c r="AB4417" s="1848"/>
      <c r="AC4417" s="1848"/>
      <c r="AD4417" s="1848"/>
      <c r="AE4417" s="1848"/>
      <c r="AF4417" s="1848"/>
      <c r="AG4417" s="1848"/>
      <c r="AH4417" s="1208"/>
    </row>
    <row r="4418" spans="1:34" ht="45.75" customHeight="1">
      <c r="A4418" s="1849" t="s">
        <v>2883</v>
      </c>
      <c r="B4418" s="1850"/>
      <c r="C4418" s="1850"/>
      <c r="D4418" s="1850"/>
      <c r="E4418" s="1851" t="s">
        <v>3447</v>
      </c>
      <c r="F4418" s="1852"/>
      <c r="G4418" s="1852"/>
      <c r="H4418" s="1852"/>
      <c r="I4418" s="1852"/>
      <c r="J4418" s="1852"/>
      <c r="K4418" s="1852"/>
      <c r="L4418" s="1852"/>
      <c r="M4418" s="1852"/>
      <c r="N4418" s="1852"/>
      <c r="O4418" s="1852"/>
      <c r="P4418" s="1852"/>
      <c r="Q4418" s="1852"/>
      <c r="R4418" s="1852"/>
      <c r="S4418" s="1852"/>
      <c r="T4418" s="1852"/>
      <c r="U4418" s="1852"/>
      <c r="V4418" s="1852"/>
      <c r="W4418" s="1852"/>
      <c r="X4418" s="1852"/>
      <c r="Y4418" s="1852"/>
      <c r="Z4418" s="1852"/>
      <c r="AA4418" s="1852"/>
      <c r="AB4418" s="1852"/>
      <c r="AC4418" s="1852"/>
      <c r="AD4418" s="1852"/>
      <c r="AE4418" s="1852"/>
      <c r="AF4418" s="1852"/>
      <c r="AG4418" s="1852"/>
      <c r="AH4418" s="1851"/>
    </row>
    <row r="4419" spans="1:34" ht="116.45" customHeight="1">
      <c r="A4419" s="1218"/>
      <c r="AH4419" s="1219"/>
    </row>
    <row r="4420" spans="1:34" ht="115.7" customHeight="1">
      <c r="A4420" s="1220"/>
      <c r="B4420" s="1221"/>
      <c r="C4420" s="1221"/>
      <c r="D4420" s="1221"/>
      <c r="E4420" s="1221"/>
      <c r="F4420" s="1221"/>
      <c r="G4420" s="1221"/>
      <c r="H4420" s="1221"/>
      <c r="I4420" s="1221"/>
      <c r="J4420" s="1221"/>
      <c r="K4420" s="1221"/>
      <c r="L4420" s="1221"/>
      <c r="M4420" s="1221"/>
      <c r="N4420" s="1221"/>
      <c r="O4420" s="1221"/>
      <c r="P4420" s="1221"/>
      <c r="Q4420" s="1221"/>
      <c r="R4420" s="1221"/>
      <c r="S4420" s="1221"/>
      <c r="T4420" s="1221"/>
      <c r="U4420" s="1221"/>
      <c r="V4420" s="1221"/>
      <c r="W4420" s="1221"/>
      <c r="X4420" s="1221"/>
      <c r="Y4420" s="1221"/>
      <c r="Z4420" s="1221"/>
      <c r="AA4420" s="1221"/>
      <c r="AB4420" s="1221"/>
      <c r="AC4420" s="1221"/>
      <c r="AD4420" s="1221"/>
      <c r="AE4420" s="1221"/>
      <c r="AF4420" s="1221"/>
      <c r="AG4420" s="1221"/>
      <c r="AH4420" s="1222"/>
    </row>
    <row r="4421" spans="1:34" ht="5.85" customHeight="1">
      <c r="A4421" s="1777"/>
      <c r="B4421" s="1778"/>
      <c r="C4421" s="1778"/>
      <c r="D4421" s="1778"/>
      <c r="E4421" s="1778"/>
      <c r="F4421" s="1778"/>
      <c r="G4421" s="1778"/>
      <c r="H4421" s="1778"/>
      <c r="I4421" s="1778"/>
      <c r="J4421" s="1778"/>
      <c r="K4421" s="1778"/>
      <c r="L4421" s="1778"/>
      <c r="M4421" s="1778"/>
      <c r="N4421" s="1778"/>
      <c r="O4421" s="1778"/>
      <c r="P4421" s="1778"/>
      <c r="Q4421" s="1778"/>
      <c r="R4421" s="1778"/>
      <c r="S4421" s="1778"/>
      <c r="T4421" s="1778"/>
      <c r="U4421" s="1778"/>
      <c r="V4421" s="1778"/>
      <c r="W4421" s="1778"/>
      <c r="X4421" s="1778"/>
      <c r="Y4421" s="1778"/>
      <c r="Z4421" s="1778"/>
      <c r="AA4421" s="1778"/>
      <c r="AB4421" s="1778"/>
      <c r="AC4421" s="1778"/>
      <c r="AD4421" s="1778"/>
      <c r="AE4421" s="1778"/>
      <c r="AF4421" s="1778"/>
      <c r="AG4421" s="1778"/>
      <c r="AH4421" s="1779"/>
    </row>
    <row r="4422" spans="1:34" ht="10.9" customHeight="1">
      <c r="A4422" s="1780" t="s">
        <v>2834</v>
      </c>
      <c r="B4422" s="1310"/>
      <c r="C4422" s="1310"/>
      <c r="D4422" s="1310"/>
      <c r="E4422" s="1310"/>
      <c r="F4422" s="1310"/>
      <c r="G4422" s="1310"/>
      <c r="H4422" s="1310"/>
      <c r="I4422" s="1310"/>
      <c r="J4422" s="1310"/>
      <c r="K4422" s="1310"/>
      <c r="L4422" s="1310"/>
      <c r="M4422" s="1310"/>
      <c r="N4422" s="1310"/>
      <c r="O4422" s="1310"/>
      <c r="P4422" s="1310"/>
      <c r="Q4422" s="1310"/>
      <c r="R4422" s="1310"/>
      <c r="S4422" s="1310"/>
      <c r="T4422" s="1310"/>
      <c r="U4422" s="1310"/>
      <c r="V4422" s="1310"/>
      <c r="W4422" s="1310"/>
      <c r="X4422" s="1310"/>
      <c r="Y4422" s="1310"/>
      <c r="Z4422" s="1310"/>
      <c r="AA4422" s="1310"/>
      <c r="AB4422" s="1310"/>
      <c r="AC4422" s="1310"/>
      <c r="AD4422" s="1309"/>
      <c r="AE4422" s="1309"/>
      <c r="AF4422" s="1781" t="s">
        <v>3448</v>
      </c>
      <c r="AG4422" s="1781"/>
      <c r="AH4422" s="1782"/>
    </row>
    <row r="4423" spans="1:34" ht="5.85" customHeight="1">
      <c r="A4423" s="1780"/>
      <c r="B4423" s="1310"/>
      <c r="C4423" s="1310"/>
      <c r="D4423" s="1310"/>
      <c r="E4423" s="1310"/>
      <c r="F4423" s="1310"/>
      <c r="G4423" s="1310"/>
      <c r="H4423" s="1310"/>
      <c r="I4423" s="1310"/>
      <c r="J4423" s="1310"/>
      <c r="K4423" s="1310"/>
      <c r="L4423" s="1310"/>
      <c r="M4423" s="1310"/>
      <c r="N4423" s="1310"/>
      <c r="O4423" s="1310"/>
      <c r="P4423" s="1310"/>
      <c r="Q4423" s="1310"/>
      <c r="R4423" s="1310"/>
      <c r="S4423" s="1310"/>
      <c r="T4423" s="1310"/>
      <c r="U4423" s="1310"/>
      <c r="V4423" s="1310"/>
      <c r="W4423" s="1310"/>
      <c r="X4423" s="1310"/>
      <c r="Y4423" s="1310"/>
      <c r="Z4423" s="1310"/>
      <c r="AA4423" s="1310"/>
      <c r="AB4423" s="1310"/>
      <c r="AC4423" s="1310"/>
      <c r="AD4423" s="1311"/>
      <c r="AE4423" s="1311"/>
      <c r="AF4423" s="1311"/>
      <c r="AG4423" s="1311"/>
      <c r="AH4423" s="1782"/>
    </row>
    <row r="4424" spans="1:34" ht="11.65" customHeight="1">
      <c r="A4424" s="1783" t="s">
        <v>2836</v>
      </c>
      <c r="B4424" s="1784"/>
      <c r="C4424" s="1784"/>
      <c r="D4424" s="1784"/>
      <c r="E4424" s="1784"/>
      <c r="F4424" s="1784"/>
      <c r="G4424" s="1784"/>
      <c r="H4424" s="1784"/>
      <c r="I4424" s="1784"/>
      <c r="J4424" s="1784"/>
      <c r="K4424" s="1784"/>
      <c r="L4424" s="1784"/>
      <c r="M4424" s="1784"/>
      <c r="N4424" s="1784"/>
      <c r="O4424" s="1784"/>
      <c r="P4424" s="1784"/>
      <c r="Q4424" s="1784"/>
      <c r="R4424" s="1784"/>
      <c r="S4424" s="1784"/>
      <c r="T4424" s="1784"/>
      <c r="U4424" s="1784"/>
      <c r="V4424" s="1784"/>
      <c r="W4424" s="1784"/>
      <c r="X4424" s="1784"/>
      <c r="Y4424" s="1784"/>
      <c r="Z4424" s="1784"/>
      <c r="AA4424" s="1784"/>
      <c r="AB4424" s="1784"/>
      <c r="AC4424" s="1784"/>
      <c r="AD4424" s="1311"/>
      <c r="AE4424" s="1311"/>
      <c r="AF4424" s="1311"/>
      <c r="AG4424" s="1311"/>
      <c r="AH4424" s="1782"/>
    </row>
    <row r="4425" spans="1:34" ht="23.25" customHeight="1">
      <c r="A4425" s="1785" t="s">
        <v>2837</v>
      </c>
      <c r="B4425" s="1786"/>
      <c r="C4425" s="1786"/>
      <c r="D4425" s="1786"/>
      <c r="E4425" s="1786"/>
      <c r="F4425" s="1786"/>
      <c r="G4425" s="1786"/>
      <c r="H4425" s="1786"/>
      <c r="I4425" s="1786"/>
      <c r="J4425" s="1786"/>
      <c r="K4425" s="1786"/>
      <c r="L4425" s="1786"/>
      <c r="M4425" s="1786"/>
      <c r="N4425" s="1786"/>
      <c r="O4425" s="1786"/>
      <c r="P4425" s="1786"/>
      <c r="Q4425" s="1786"/>
      <c r="R4425" s="1786"/>
      <c r="S4425" s="1786"/>
      <c r="T4425" s="1786"/>
      <c r="U4425" s="1786"/>
      <c r="V4425" s="1786"/>
      <c r="W4425" s="1786"/>
      <c r="X4425" s="1786"/>
      <c r="Y4425" s="1786"/>
      <c r="Z4425" s="1786"/>
      <c r="AA4425" s="1786"/>
      <c r="AB4425" s="1786"/>
      <c r="AC4425" s="1786"/>
      <c r="AD4425" s="1311"/>
      <c r="AE4425" s="1311"/>
      <c r="AF4425" s="1311"/>
      <c r="AG4425" s="1311"/>
      <c r="AH4425" s="1782"/>
    </row>
    <row r="4426" spans="1:34" ht="5.0999999999999996" customHeight="1">
      <c r="A4426" s="1787" t="s">
        <v>2838</v>
      </c>
      <c r="B4426" s="1788"/>
      <c r="C4426" s="1788"/>
      <c r="D4426" s="1788"/>
      <c r="E4426" s="1788"/>
      <c r="F4426" s="1788"/>
      <c r="G4426" s="1788"/>
      <c r="H4426" s="1788"/>
      <c r="I4426" s="1788"/>
      <c r="J4426" s="1788"/>
      <c r="K4426" s="1788"/>
      <c r="L4426" s="1788"/>
      <c r="M4426" s="1788"/>
      <c r="N4426" s="1788"/>
      <c r="O4426" s="1788"/>
      <c r="P4426" s="1788"/>
      <c r="Q4426" s="1788"/>
      <c r="R4426" s="1788"/>
      <c r="S4426" s="1788"/>
      <c r="T4426" s="1788"/>
      <c r="U4426" s="1788"/>
      <c r="V4426" s="1788"/>
      <c r="W4426" s="1788"/>
      <c r="X4426" s="1788"/>
      <c r="Y4426" s="1788"/>
      <c r="Z4426" s="1788"/>
      <c r="AA4426" s="1788"/>
      <c r="AB4426" s="1788"/>
      <c r="AC4426" s="1788"/>
      <c r="AD4426" s="1311"/>
      <c r="AE4426" s="1311"/>
      <c r="AF4426" s="1311"/>
      <c r="AG4426" s="1311"/>
      <c r="AH4426" s="1782"/>
    </row>
    <row r="4427" spans="1:34" ht="5.85" customHeight="1">
      <c r="A4427" s="1787"/>
      <c r="B4427" s="1788"/>
      <c r="C4427" s="1788"/>
      <c r="D4427" s="1788"/>
      <c r="E4427" s="1788"/>
      <c r="F4427" s="1788"/>
      <c r="G4427" s="1788"/>
      <c r="H4427" s="1788"/>
      <c r="I4427" s="1788"/>
      <c r="J4427" s="1788"/>
      <c r="K4427" s="1788"/>
      <c r="L4427" s="1788"/>
      <c r="M4427" s="1788"/>
      <c r="N4427" s="1788"/>
      <c r="O4427" s="1788"/>
      <c r="P4427" s="1788"/>
      <c r="Q4427" s="1788"/>
      <c r="R4427" s="1788"/>
      <c r="S4427" s="1788"/>
      <c r="T4427" s="1788"/>
      <c r="U4427" s="1788"/>
      <c r="V4427" s="1788"/>
      <c r="W4427" s="1788"/>
      <c r="X4427" s="1788"/>
      <c r="Y4427" s="1788"/>
      <c r="Z4427" s="1788"/>
      <c r="AA4427" s="1788"/>
      <c r="AB4427" s="1788"/>
      <c r="AC4427" s="1788"/>
      <c r="AD4427" s="1782"/>
      <c r="AE4427" s="1309"/>
      <c r="AF4427" s="1309"/>
      <c r="AG4427" s="1309"/>
      <c r="AH4427" s="1782"/>
    </row>
    <row r="4428" spans="1:34" ht="11.65" customHeight="1">
      <c r="A4428" s="1787" t="s">
        <v>2839</v>
      </c>
      <c r="B4428" s="1788"/>
      <c r="C4428" s="1788"/>
      <c r="D4428" s="1788"/>
      <c r="E4428" s="1788"/>
      <c r="F4428" s="1788"/>
      <c r="G4428" s="1788"/>
      <c r="H4428" s="1788"/>
      <c r="I4428" s="1788"/>
      <c r="J4428" s="1788"/>
      <c r="K4428" s="1788"/>
      <c r="L4428" s="1788"/>
      <c r="M4428" s="1788"/>
      <c r="N4428" s="1788"/>
      <c r="O4428" s="1788"/>
      <c r="P4428" s="1788"/>
      <c r="Q4428" s="1788"/>
      <c r="R4428" s="1788"/>
      <c r="S4428" s="1788"/>
      <c r="T4428" s="1788"/>
      <c r="U4428" s="1788"/>
      <c r="V4428" s="1788"/>
      <c r="W4428" s="1788"/>
      <c r="X4428" s="1788"/>
      <c r="Y4428" s="1788"/>
      <c r="Z4428" s="1788"/>
      <c r="AA4428" s="1788"/>
      <c r="AB4428" s="1788"/>
      <c r="AC4428" s="1788"/>
      <c r="AD4428" s="1818" t="s">
        <v>2840</v>
      </c>
      <c r="AE4428" s="1818"/>
      <c r="AF4428" s="1206">
        <v>21.23</v>
      </c>
      <c r="AG4428" s="1207" t="s">
        <v>5</v>
      </c>
      <c r="AH4428" s="1800"/>
    </row>
    <row r="4429" spans="1:34" ht="11.65" customHeight="1">
      <c r="A4429" s="1819" t="s">
        <v>2841</v>
      </c>
      <c r="B4429" s="1820"/>
      <c r="C4429" s="1820"/>
      <c r="D4429" s="1820"/>
      <c r="E4429" s="1820"/>
      <c r="F4429" s="1820"/>
      <c r="G4429" s="1820"/>
      <c r="H4429" s="1820"/>
      <c r="I4429" s="1820"/>
      <c r="J4429" s="1820"/>
      <c r="K4429" s="1820"/>
      <c r="L4429" s="1820"/>
      <c r="M4429" s="1820"/>
      <c r="N4429" s="1820"/>
      <c r="O4429" s="1820"/>
      <c r="P4429" s="1820"/>
      <c r="Q4429" s="1820"/>
      <c r="R4429" s="1820"/>
      <c r="S4429" s="1820"/>
      <c r="T4429" s="1820"/>
      <c r="U4429" s="1820"/>
      <c r="V4429" s="1820"/>
      <c r="W4429" s="1820"/>
      <c r="X4429" s="1820"/>
      <c r="Y4429" s="1820"/>
      <c r="Z4429" s="1820"/>
      <c r="AA4429" s="1820"/>
      <c r="AB4429" s="1820"/>
      <c r="AC4429" s="1820"/>
      <c r="AD4429" s="1821" t="s">
        <v>2842</v>
      </c>
      <c r="AE4429" s="1821"/>
      <c r="AF4429" s="1210">
        <v>15</v>
      </c>
      <c r="AG4429" s="1211" t="s">
        <v>5</v>
      </c>
      <c r="AH4429" s="1800"/>
    </row>
    <row r="4430" spans="1:34" ht="16.7" customHeight="1">
      <c r="A4430" s="1822" t="s">
        <v>2843</v>
      </c>
      <c r="B4430" s="1802"/>
      <c r="C4430" s="1802"/>
      <c r="D4430" s="1203"/>
      <c r="E4430" s="1823" t="s">
        <v>2660</v>
      </c>
      <c r="F4430" s="1823"/>
      <c r="G4430" s="1823"/>
      <c r="H4430" s="1823"/>
      <c r="I4430" s="1823"/>
      <c r="J4430" s="1823"/>
      <c r="K4430" s="1823"/>
      <c r="L4430" s="1823"/>
      <c r="M4430" s="1823"/>
      <c r="N4430" s="1823"/>
      <c r="O4430" s="1823"/>
      <c r="P4430" s="1823"/>
      <c r="Q4430" s="1823"/>
      <c r="R4430" s="1823"/>
      <c r="S4430" s="1823"/>
      <c r="T4430" s="1823"/>
      <c r="U4430" s="1823"/>
      <c r="V4430" s="1823"/>
      <c r="W4430" s="1823"/>
      <c r="X4430" s="1823"/>
      <c r="Y4430" s="1823"/>
      <c r="Z4430" s="1823"/>
      <c r="AA4430" s="1823"/>
      <c r="AB4430" s="1823"/>
      <c r="AC4430" s="1823"/>
      <c r="AD4430" s="1823"/>
      <c r="AE4430" s="1823"/>
      <c r="AF4430" s="1823"/>
      <c r="AG4430" s="1823"/>
      <c r="AH4430" s="1814"/>
    </row>
    <row r="4431" spans="1:34" ht="7.35" customHeight="1">
      <c r="A4431" s="1844"/>
      <c r="B4431" s="1309"/>
      <c r="C4431" s="1309"/>
      <c r="D4431" s="1309"/>
      <c r="E4431" s="1919"/>
      <c r="F4431" s="1919"/>
      <c r="G4431" s="1919"/>
      <c r="H4431" s="1919"/>
      <c r="I4431" s="1919"/>
      <c r="J4431" s="1919"/>
      <c r="K4431" s="1919"/>
      <c r="L4431" s="1919"/>
      <c r="M4431" s="1919"/>
      <c r="N4431" s="1919"/>
      <c r="O4431" s="1919"/>
      <c r="P4431" s="1919"/>
      <c r="Q4431" s="1919"/>
      <c r="R4431" s="1919"/>
      <c r="S4431" s="1919"/>
      <c r="T4431" s="1919"/>
      <c r="U4431" s="1919"/>
      <c r="V4431" s="1919"/>
      <c r="W4431" s="1919"/>
      <c r="X4431" s="1919"/>
      <c r="Y4431" s="1919"/>
      <c r="Z4431" s="1919"/>
      <c r="AA4431" s="1919"/>
      <c r="AB4431" s="1919"/>
      <c r="AC4431" s="1919"/>
      <c r="AD4431" s="1919"/>
      <c r="AE4431" s="1919"/>
      <c r="AF4431" s="1919"/>
      <c r="AG4431" s="1919"/>
      <c r="AH4431" s="1782"/>
    </row>
    <row r="4432" spans="1:34" ht="17.45" customHeight="1">
      <c r="A4432" s="1920" t="s">
        <v>2844</v>
      </c>
      <c r="B4432" s="1921"/>
      <c r="C4432" s="1921"/>
      <c r="D4432" s="1212"/>
      <c r="E4432" s="1867" t="s">
        <v>404</v>
      </c>
      <c r="F4432" s="1867"/>
      <c r="G4432" s="1212"/>
      <c r="H4432" s="1897" t="s">
        <v>2845</v>
      </c>
      <c r="I4432" s="1897"/>
      <c r="J4432" s="1897" t="s">
        <v>495</v>
      </c>
      <c r="K4432" s="1897"/>
      <c r="L4432" s="1799"/>
      <c r="M4432" s="1799"/>
      <c r="N4432" s="1921" t="s">
        <v>2846</v>
      </c>
      <c r="O4432" s="1921"/>
      <c r="P4432" s="1921"/>
      <c r="Q4432" s="1921"/>
      <c r="R4432" s="1870">
        <v>1</v>
      </c>
      <c r="S4432" s="1870"/>
      <c r="T4432" s="1870"/>
      <c r="U4432" s="1870"/>
      <c r="V4432" s="1799"/>
      <c r="W4432" s="1799"/>
      <c r="X4432" s="1799"/>
      <c r="Y4432" s="1897" t="s">
        <v>2847</v>
      </c>
      <c r="Z4432" s="1897"/>
      <c r="AA4432" s="1897"/>
      <c r="AB4432" s="1897"/>
      <c r="AC4432" s="1897"/>
      <c r="AD4432" s="1897"/>
      <c r="AE4432" s="1897"/>
      <c r="AF4432" s="1922" t="s">
        <v>2848</v>
      </c>
      <c r="AG4432" s="1922"/>
      <c r="AH4432" s="1800"/>
    </row>
    <row r="4433" spans="1:34" ht="17.45" customHeight="1">
      <c r="A4433" s="1801" t="s">
        <v>2849</v>
      </c>
      <c r="B4433" s="1802"/>
      <c r="C4433" s="1802"/>
      <c r="D4433" s="1802"/>
      <c r="E4433" s="1802"/>
      <c r="F4433" s="1802"/>
      <c r="G4433" s="1802"/>
      <c r="H4433" s="1802"/>
      <c r="I4433" s="1802"/>
      <c r="J4433" s="1803"/>
      <c r="K4433" s="1789" t="s">
        <v>2850</v>
      </c>
      <c r="L4433" s="1807"/>
      <c r="M4433" s="1789" t="s">
        <v>2851</v>
      </c>
      <c r="N4433" s="1790"/>
      <c r="O4433" s="1790"/>
      <c r="P4433" s="1790"/>
      <c r="Q4433" s="1790"/>
      <c r="R4433" s="1790"/>
      <c r="S4433" s="1790"/>
      <c r="T4433" s="1791"/>
      <c r="U4433" s="1789" t="s">
        <v>2852</v>
      </c>
      <c r="V4433" s="1790"/>
      <c r="W4433" s="1790"/>
      <c r="X4433" s="1790"/>
      <c r="Y4433" s="1790"/>
      <c r="Z4433" s="1790"/>
      <c r="AA4433" s="1790"/>
      <c r="AB4433" s="1790"/>
      <c r="AC4433" s="1790"/>
      <c r="AD4433" s="1791"/>
      <c r="AE4433" s="1810" t="s">
        <v>2853</v>
      </c>
      <c r="AF4433" s="1811"/>
      <c r="AG4433" s="1811"/>
      <c r="AH4433" s="1814"/>
    </row>
    <row r="4434" spans="1:34" ht="16.7" customHeight="1">
      <c r="A4434" s="1804"/>
      <c r="B4434" s="1805"/>
      <c r="C4434" s="1805"/>
      <c r="D4434" s="1805"/>
      <c r="E4434" s="1805"/>
      <c r="F4434" s="1805"/>
      <c r="G4434" s="1805"/>
      <c r="H4434" s="1805"/>
      <c r="I4434" s="1805"/>
      <c r="J4434" s="1806"/>
      <c r="K4434" s="1808"/>
      <c r="L4434" s="1809"/>
      <c r="M4434" s="1789" t="s">
        <v>2854</v>
      </c>
      <c r="N4434" s="1790"/>
      <c r="O4434" s="1790"/>
      <c r="P4434" s="1791"/>
      <c r="Q4434" s="1789" t="s">
        <v>2855</v>
      </c>
      <c r="R4434" s="1790"/>
      <c r="S4434" s="1790"/>
      <c r="T4434" s="1791"/>
      <c r="U4434" s="1789" t="s">
        <v>2854</v>
      </c>
      <c r="V4434" s="1790"/>
      <c r="W4434" s="1790"/>
      <c r="X4434" s="1790"/>
      <c r="Y4434" s="1790"/>
      <c r="Z4434" s="1791"/>
      <c r="AA4434" s="1789" t="s">
        <v>2855</v>
      </c>
      <c r="AB4434" s="1790"/>
      <c r="AC4434" s="1790"/>
      <c r="AD4434" s="1791"/>
      <c r="AE4434" s="1812"/>
      <c r="AF4434" s="1813"/>
      <c r="AG4434" s="1813"/>
      <c r="AH4434" s="1800"/>
    </row>
    <row r="4435" spans="1:34" ht="17.45" customHeight="1">
      <c r="A4435" s="1215"/>
      <c r="B4435" s="1216" t="s">
        <v>1473</v>
      </c>
      <c r="C4435" s="1829" t="s">
        <v>3369</v>
      </c>
      <c r="D4435" s="1830"/>
      <c r="E4435" s="1830"/>
      <c r="F4435" s="1830"/>
      <c r="G4435" s="1830"/>
      <c r="H4435" s="1830"/>
      <c r="I4435" s="1830"/>
      <c r="J4435" s="1829"/>
      <c r="K4435" s="1862">
        <v>1</v>
      </c>
      <c r="L4435" s="1863"/>
      <c r="M4435" s="1862">
        <v>0.8</v>
      </c>
      <c r="N4435" s="1864"/>
      <c r="O4435" s="1864"/>
      <c r="P4435" s="1863"/>
      <c r="Q4435" s="1862">
        <v>0.2</v>
      </c>
      <c r="R4435" s="1864"/>
      <c r="S4435" s="1864"/>
      <c r="T4435" s="1863"/>
      <c r="U4435" s="1859">
        <v>390.36630000000002</v>
      </c>
      <c r="V4435" s="1860"/>
      <c r="W4435" s="1860"/>
      <c r="X4435" s="1860"/>
      <c r="Y4435" s="1860"/>
      <c r="Z4435" s="1861"/>
      <c r="AA4435" s="1859">
        <v>122.6096</v>
      </c>
      <c r="AB4435" s="1860"/>
      <c r="AC4435" s="1860"/>
      <c r="AD4435" s="1861"/>
      <c r="AE4435" s="1839">
        <v>336.815</v>
      </c>
      <c r="AF4435" s="1795"/>
      <c r="AG4435" s="1795"/>
      <c r="AH4435" s="1217"/>
    </row>
    <row r="4436" spans="1:34" ht="16.7" customHeight="1">
      <c r="A4436" s="1792"/>
      <c r="B4436" s="1793"/>
      <c r="C4436" s="1793"/>
      <c r="D4436" s="1793"/>
      <c r="E4436" s="1793"/>
      <c r="F4436" s="1793"/>
      <c r="G4436" s="1793"/>
      <c r="H4436" s="1793"/>
      <c r="I4436" s="1793"/>
      <c r="J4436" s="1793"/>
      <c r="K4436" s="1794" t="s">
        <v>2856</v>
      </c>
      <c r="L4436" s="1794"/>
      <c r="M4436" s="1794"/>
      <c r="N4436" s="1794"/>
      <c r="O4436" s="1794"/>
      <c r="P4436" s="1794"/>
      <c r="Q4436" s="1794"/>
      <c r="R4436" s="1794"/>
      <c r="S4436" s="1794"/>
      <c r="T4436" s="1794"/>
      <c r="U4436" s="1794"/>
      <c r="V4436" s="1794"/>
      <c r="W4436" s="1794"/>
      <c r="X4436" s="1794"/>
      <c r="Y4436" s="1794"/>
      <c r="Z4436" s="1794"/>
      <c r="AA4436" s="1795">
        <v>336.815</v>
      </c>
      <c r="AB4436" s="1795"/>
      <c r="AC4436" s="1795"/>
      <c r="AD4436" s="1795"/>
      <c r="AE4436" s="1795"/>
      <c r="AF4436" s="1795"/>
      <c r="AG4436" s="1795"/>
      <c r="AH4436" s="1213"/>
    </row>
    <row r="4437" spans="1:34" ht="17.45" customHeight="1">
      <c r="A4437" s="1801" t="s">
        <v>2857</v>
      </c>
      <c r="B4437" s="1825"/>
      <c r="C4437" s="1825"/>
      <c r="D4437" s="1825"/>
      <c r="E4437" s="1825"/>
      <c r="F4437" s="1825"/>
      <c r="G4437" s="1825"/>
      <c r="H4437" s="1825"/>
      <c r="I4437" s="1825"/>
      <c r="J4437" s="1825"/>
      <c r="K4437" s="1825"/>
      <c r="L4437" s="1825"/>
      <c r="M4437" s="1825"/>
      <c r="N4437" s="1826"/>
      <c r="O4437" s="1789" t="s">
        <v>2858</v>
      </c>
      <c r="P4437" s="1790"/>
      <c r="Q4437" s="1790"/>
      <c r="R4437" s="1790"/>
      <c r="S4437" s="1791"/>
      <c r="T4437" s="1827" t="s">
        <v>2850</v>
      </c>
      <c r="U4437" s="1790"/>
      <c r="V4437" s="1790"/>
      <c r="W4437" s="1213"/>
      <c r="X4437" s="1789" t="s">
        <v>2859</v>
      </c>
      <c r="Y4437" s="1790"/>
      <c r="Z4437" s="1790"/>
      <c r="AA4437" s="1790"/>
      <c r="AB4437" s="1790"/>
      <c r="AC4437" s="1790"/>
      <c r="AD4437" s="1791"/>
      <c r="AE4437" s="1810" t="s">
        <v>2853</v>
      </c>
      <c r="AF4437" s="1828"/>
      <c r="AG4437" s="1828"/>
      <c r="AH4437" s="1213"/>
    </row>
    <row r="4438" spans="1:34" ht="17.45" customHeight="1">
      <c r="A4438" s="1223"/>
      <c r="B4438" s="1224" t="s">
        <v>1011</v>
      </c>
      <c r="C4438" s="1875" t="s">
        <v>1012</v>
      </c>
      <c r="D4438" s="1876"/>
      <c r="E4438" s="1876"/>
      <c r="F4438" s="1876"/>
      <c r="G4438" s="1876"/>
      <c r="H4438" s="1876"/>
      <c r="I4438" s="1876"/>
      <c r="J4438" s="1876"/>
      <c r="K4438" s="1876"/>
      <c r="L4438" s="1876"/>
      <c r="M4438" s="1876"/>
      <c r="N4438" s="1875"/>
      <c r="O4438" s="1885">
        <v>0</v>
      </c>
      <c r="P4438" s="1886"/>
      <c r="Q4438" s="1886"/>
      <c r="R4438" s="1886"/>
      <c r="S4438" s="1887"/>
      <c r="T4438" s="1917">
        <v>0.2064</v>
      </c>
      <c r="U4438" s="1886"/>
      <c r="V4438" s="1886"/>
      <c r="W4438" s="1225"/>
      <c r="X4438" s="1880">
        <v>22.593900000000001</v>
      </c>
      <c r="Y4438" s="1881"/>
      <c r="Z4438" s="1881"/>
      <c r="AA4438" s="1881"/>
      <c r="AB4438" s="1881"/>
      <c r="AC4438" s="1881"/>
      <c r="AD4438" s="1882"/>
      <c r="AE4438" s="1865">
        <v>4.6634000000000002</v>
      </c>
      <c r="AF4438" s="1847"/>
      <c r="AG4438" s="1847"/>
      <c r="AH4438" s="1225"/>
    </row>
    <row r="4439" spans="1:34" ht="16.7" customHeight="1">
      <c r="A4439" s="1220"/>
      <c r="B4439" s="1209" t="s">
        <v>1019</v>
      </c>
      <c r="C4439" s="1866" t="s">
        <v>1020</v>
      </c>
      <c r="D4439" s="1867"/>
      <c r="E4439" s="1867"/>
      <c r="F4439" s="1867"/>
      <c r="G4439" s="1867"/>
      <c r="H4439" s="1867"/>
      <c r="I4439" s="1867"/>
      <c r="J4439" s="1867"/>
      <c r="K4439" s="1867"/>
      <c r="L4439" s="1867"/>
      <c r="M4439" s="1867"/>
      <c r="N4439" s="1866"/>
      <c r="O4439" s="1893">
        <v>0</v>
      </c>
      <c r="P4439" s="1894"/>
      <c r="Q4439" s="1894"/>
      <c r="R4439" s="1894"/>
      <c r="S4439" s="1895"/>
      <c r="T4439" s="1918">
        <v>0.2064</v>
      </c>
      <c r="U4439" s="1894"/>
      <c r="V4439" s="1894"/>
      <c r="W4439" s="1222"/>
      <c r="X4439" s="1871">
        <v>32.186100000000003</v>
      </c>
      <c r="Y4439" s="1872"/>
      <c r="Z4439" s="1872"/>
      <c r="AA4439" s="1872"/>
      <c r="AB4439" s="1872"/>
      <c r="AC4439" s="1872"/>
      <c r="AD4439" s="1873"/>
      <c r="AE4439" s="1874">
        <v>6.6432000000000002</v>
      </c>
      <c r="AF4439" s="1843"/>
      <c r="AG4439" s="1843"/>
      <c r="AH4439" s="1222"/>
    </row>
    <row r="4440" spans="1:34" ht="17.45" customHeight="1">
      <c r="A4440" s="1792"/>
      <c r="B4440" s="1778"/>
      <c r="C4440" s="1778"/>
      <c r="D4440" s="1778"/>
      <c r="E4440" s="1778"/>
      <c r="F4440" s="1778"/>
      <c r="G4440" s="1778"/>
      <c r="H4440" s="1778"/>
      <c r="I4440" s="1846" t="s">
        <v>2860</v>
      </c>
      <c r="J4440" s="1846"/>
      <c r="K4440" s="1846"/>
      <c r="L4440" s="1846"/>
      <c r="M4440" s="1846"/>
      <c r="N4440" s="1846"/>
      <c r="O4440" s="1846"/>
      <c r="P4440" s="1846"/>
      <c r="Q4440" s="1846"/>
      <c r="R4440" s="1846"/>
      <c r="S4440" s="1846"/>
      <c r="T4440" s="1846"/>
      <c r="U4440" s="1846"/>
      <c r="V4440" s="1846"/>
      <c r="W4440" s="1846"/>
      <c r="X4440" s="1846"/>
      <c r="Y4440" s="1846"/>
      <c r="Z4440" s="1793"/>
      <c r="AA4440" s="1847">
        <v>11.3066</v>
      </c>
      <c r="AB4440" s="1847"/>
      <c r="AC4440" s="1847"/>
      <c r="AD4440" s="1847"/>
      <c r="AE4440" s="1847"/>
      <c r="AF4440" s="1847"/>
      <c r="AG4440" s="1847"/>
      <c r="AH4440" s="1814"/>
    </row>
    <row r="4441" spans="1:34" ht="17.45" customHeight="1">
      <c r="A4441" s="1844"/>
      <c r="B4441" s="1309"/>
      <c r="C4441" s="1309"/>
      <c r="D4441" s="1309"/>
      <c r="E4441" s="1309"/>
      <c r="F4441" s="1309"/>
      <c r="G4441" s="1309"/>
      <c r="H4441" s="1309"/>
      <c r="I4441" s="1840" t="s">
        <v>2861</v>
      </c>
      <c r="J4441" s="1840"/>
      <c r="K4441" s="1840"/>
      <c r="L4441" s="1840"/>
      <c r="M4441" s="1840"/>
      <c r="N4441" s="1840"/>
      <c r="O4441" s="1840"/>
      <c r="P4441" s="1840"/>
      <c r="Q4441" s="1840"/>
      <c r="R4441" s="1840"/>
      <c r="S4441" s="1840"/>
      <c r="T4441" s="1840"/>
      <c r="U4441" s="1840"/>
      <c r="V4441" s="1840"/>
      <c r="W4441" s="1840"/>
      <c r="X4441" s="1840"/>
      <c r="Y4441" s="1840"/>
      <c r="Z4441" s="1309"/>
      <c r="AA4441" s="1841">
        <v>348.1216</v>
      </c>
      <c r="AB4441" s="1841"/>
      <c r="AC4441" s="1841"/>
      <c r="AD4441" s="1841"/>
      <c r="AE4441" s="1841"/>
      <c r="AF4441" s="1841"/>
      <c r="AG4441" s="1841"/>
      <c r="AH4441" s="1782"/>
    </row>
    <row r="4442" spans="1:34" ht="16.7" customHeight="1">
      <c r="A4442" s="1844"/>
      <c r="B4442" s="1309"/>
      <c r="C4442" s="1309"/>
      <c r="D4442" s="1309"/>
      <c r="E4442" s="1309"/>
      <c r="F4442" s="1309"/>
      <c r="G4442" s="1309"/>
      <c r="H4442" s="1309"/>
      <c r="I4442" s="1840" t="s">
        <v>2862</v>
      </c>
      <c r="J4442" s="1840"/>
      <c r="K4442" s="1840"/>
      <c r="L4442" s="1840"/>
      <c r="M4442" s="1840"/>
      <c r="N4442" s="1840"/>
      <c r="O4442" s="1840"/>
      <c r="P4442" s="1840"/>
      <c r="Q4442" s="1840"/>
      <c r="R4442" s="1840"/>
      <c r="S4442" s="1840"/>
      <c r="T4442" s="1840"/>
      <c r="U4442" s="1840"/>
      <c r="V4442" s="1840"/>
      <c r="W4442" s="1840"/>
      <c r="X4442" s="1840"/>
      <c r="Y4442" s="1840"/>
      <c r="Z4442" s="1309"/>
      <c r="AA4442" s="1841">
        <v>348.1216</v>
      </c>
      <c r="AB4442" s="1841"/>
      <c r="AC4442" s="1841"/>
      <c r="AD4442" s="1841"/>
      <c r="AE4442" s="1841"/>
      <c r="AF4442" s="1841"/>
      <c r="AG4442" s="1841"/>
      <c r="AH4442" s="1782"/>
    </row>
    <row r="4443" spans="1:34" ht="17.45" customHeight="1">
      <c r="A4443" s="1844"/>
      <c r="B4443" s="1309"/>
      <c r="C4443" s="1309"/>
      <c r="D4443" s="1309"/>
      <c r="E4443" s="1309"/>
      <c r="F4443" s="1309"/>
      <c r="G4443" s="1309"/>
      <c r="H4443" s="1309"/>
      <c r="I4443" s="1840" t="s">
        <v>2863</v>
      </c>
      <c r="J4443" s="1840"/>
      <c r="K4443" s="1840"/>
      <c r="L4443" s="1840"/>
      <c r="M4443" s="1840"/>
      <c r="N4443" s="1840"/>
      <c r="O4443" s="1840"/>
      <c r="P4443" s="1840"/>
      <c r="Q4443" s="1840"/>
      <c r="R4443" s="1840"/>
      <c r="S4443" s="1840"/>
      <c r="T4443" s="1840"/>
      <c r="U4443" s="1840"/>
      <c r="V4443" s="1840"/>
      <c r="W4443" s="1840"/>
      <c r="X4443" s="1840"/>
      <c r="Y4443" s="1840"/>
      <c r="Z4443" s="1309"/>
      <c r="AA4443" s="1841">
        <v>0</v>
      </c>
      <c r="AB4443" s="1841"/>
      <c r="AC4443" s="1841"/>
      <c r="AD4443" s="1841"/>
      <c r="AE4443" s="1841"/>
      <c r="AF4443" s="1841"/>
      <c r="AG4443" s="1841"/>
      <c r="AH4443" s="1782"/>
    </row>
    <row r="4444" spans="1:34" ht="16.7" customHeight="1">
      <c r="A4444" s="1845"/>
      <c r="B4444" s="1799"/>
      <c r="C4444" s="1799"/>
      <c r="D4444" s="1799"/>
      <c r="E4444" s="1799"/>
      <c r="F4444" s="1799"/>
      <c r="G4444" s="1799"/>
      <c r="H4444" s="1799"/>
      <c r="I4444" s="1842" t="s">
        <v>2864</v>
      </c>
      <c r="J4444" s="1842"/>
      <c r="K4444" s="1842"/>
      <c r="L4444" s="1842"/>
      <c r="M4444" s="1842"/>
      <c r="N4444" s="1842"/>
      <c r="O4444" s="1842"/>
      <c r="P4444" s="1842"/>
      <c r="Q4444" s="1842"/>
      <c r="R4444" s="1842"/>
      <c r="S4444" s="1842"/>
      <c r="T4444" s="1842"/>
      <c r="U4444" s="1842"/>
      <c r="V4444" s="1842"/>
      <c r="W4444" s="1842"/>
      <c r="X4444" s="1842"/>
      <c r="Y4444" s="1842"/>
      <c r="Z4444" s="1799"/>
      <c r="AA4444" s="1843">
        <v>0</v>
      </c>
      <c r="AB4444" s="1843"/>
      <c r="AC4444" s="1843"/>
      <c r="AD4444" s="1843"/>
      <c r="AE4444" s="1843"/>
      <c r="AF4444" s="1843"/>
      <c r="AG4444" s="1843"/>
      <c r="AH4444" s="1800"/>
    </row>
    <row r="4445" spans="1:34" ht="17.45" customHeight="1">
      <c r="A4445" s="1801" t="s">
        <v>2865</v>
      </c>
      <c r="B4445" s="1825"/>
      <c r="C4445" s="1825"/>
      <c r="D4445" s="1825"/>
      <c r="E4445" s="1825"/>
      <c r="F4445" s="1825"/>
      <c r="G4445" s="1825"/>
      <c r="H4445" s="1825"/>
      <c r="I4445" s="1825"/>
      <c r="J4445" s="1825"/>
      <c r="K4445" s="1825"/>
      <c r="L4445" s="1825"/>
      <c r="M4445" s="1825"/>
      <c r="N4445" s="1826"/>
      <c r="O4445" s="1789" t="s">
        <v>2850</v>
      </c>
      <c r="P4445" s="1790"/>
      <c r="Q4445" s="1790"/>
      <c r="R4445" s="1790"/>
      <c r="S4445" s="1791"/>
      <c r="T4445" s="1827" t="s">
        <v>754</v>
      </c>
      <c r="U4445" s="1790"/>
      <c r="V4445" s="1790"/>
      <c r="W4445" s="1213"/>
      <c r="X4445" s="1789" t="s">
        <v>2866</v>
      </c>
      <c r="Y4445" s="1790"/>
      <c r="Z4445" s="1790"/>
      <c r="AA4445" s="1790"/>
      <c r="AB4445" s="1790"/>
      <c r="AC4445" s="1790"/>
      <c r="AD4445" s="1791"/>
      <c r="AE4445" s="1810" t="s">
        <v>2867</v>
      </c>
      <c r="AF4445" s="1828"/>
      <c r="AG4445" s="1828"/>
      <c r="AH4445" s="1213"/>
    </row>
    <row r="4446" spans="1:34" ht="17.45" customHeight="1">
      <c r="A4446" s="1223"/>
      <c r="B4446" s="1224" t="s">
        <v>3436</v>
      </c>
      <c r="C4446" s="1875" t="s">
        <v>3437</v>
      </c>
      <c r="D4446" s="1876"/>
      <c r="E4446" s="1876"/>
      <c r="F4446" s="1876"/>
      <c r="G4446" s="1876"/>
      <c r="H4446" s="1876"/>
      <c r="I4446" s="1876"/>
      <c r="J4446" s="1876"/>
      <c r="K4446" s="1876"/>
      <c r="L4446" s="1876"/>
      <c r="M4446" s="1876"/>
      <c r="N4446" s="1875"/>
      <c r="O4446" s="1885">
        <v>1.4E-2</v>
      </c>
      <c r="P4446" s="1886"/>
      <c r="Q4446" s="1886"/>
      <c r="R4446" s="1886"/>
      <c r="S4446" s="1887"/>
      <c r="T4446" s="1888" t="s">
        <v>495</v>
      </c>
      <c r="U4446" s="1889"/>
      <c r="V4446" s="1889"/>
      <c r="W4446" s="1225"/>
      <c r="X4446" s="1890">
        <v>7.17</v>
      </c>
      <c r="Y4446" s="1891"/>
      <c r="Z4446" s="1891"/>
      <c r="AA4446" s="1891"/>
      <c r="AB4446" s="1891"/>
      <c r="AC4446" s="1891"/>
      <c r="AD4446" s="1892"/>
      <c r="AE4446" s="1865">
        <v>0.1004</v>
      </c>
      <c r="AF4446" s="1847"/>
      <c r="AG4446" s="1847"/>
      <c r="AH4446" s="1225"/>
    </row>
    <row r="4447" spans="1:34" ht="16.7" customHeight="1">
      <c r="A4447" s="1220"/>
      <c r="B4447" s="1209" t="s">
        <v>1255</v>
      </c>
      <c r="C4447" s="1866" t="s">
        <v>3449</v>
      </c>
      <c r="D4447" s="1867"/>
      <c r="E4447" s="1867"/>
      <c r="F4447" s="1867"/>
      <c r="G4447" s="1867"/>
      <c r="H4447" s="1867"/>
      <c r="I4447" s="1867"/>
      <c r="J4447" s="1867"/>
      <c r="K4447" s="1867"/>
      <c r="L4447" s="1867"/>
      <c r="M4447" s="1867"/>
      <c r="N4447" s="1866"/>
      <c r="O4447" s="1893">
        <v>1</v>
      </c>
      <c r="P4447" s="1894"/>
      <c r="Q4447" s="1894"/>
      <c r="R4447" s="1894"/>
      <c r="S4447" s="1895"/>
      <c r="T4447" s="1896" t="s">
        <v>495</v>
      </c>
      <c r="U4447" s="1897"/>
      <c r="V4447" s="1897"/>
      <c r="W4447" s="1222"/>
      <c r="X4447" s="1898">
        <v>819.03</v>
      </c>
      <c r="Y4447" s="1899"/>
      <c r="Z4447" s="1899"/>
      <c r="AA4447" s="1899"/>
      <c r="AB4447" s="1899"/>
      <c r="AC4447" s="1899"/>
      <c r="AD4447" s="1900"/>
      <c r="AE4447" s="1874">
        <v>819.03</v>
      </c>
      <c r="AF4447" s="1843"/>
      <c r="AG4447" s="1843"/>
      <c r="AH4447" s="1222"/>
    </row>
    <row r="4448" spans="1:34" ht="17.45" customHeight="1">
      <c r="A4448" s="1792"/>
      <c r="B4448" s="1793"/>
      <c r="C4448" s="1793"/>
      <c r="D4448" s="1793"/>
      <c r="E4448" s="1793"/>
      <c r="F4448" s="1793"/>
      <c r="G4448" s="1793"/>
      <c r="H4448" s="1793"/>
      <c r="I4448" s="1794" t="s">
        <v>2869</v>
      </c>
      <c r="J4448" s="1794"/>
      <c r="K4448" s="1794"/>
      <c r="L4448" s="1794"/>
      <c r="M4448" s="1794"/>
      <c r="N4448" s="1794"/>
      <c r="O4448" s="1794"/>
      <c r="P4448" s="1794"/>
      <c r="Q4448" s="1794"/>
      <c r="R4448" s="1794"/>
      <c r="S4448" s="1794"/>
      <c r="T4448" s="1794"/>
      <c r="U4448" s="1794"/>
      <c r="V4448" s="1794"/>
      <c r="W4448" s="1794"/>
      <c r="X4448" s="1794"/>
      <c r="Y4448" s="1794"/>
      <c r="Z4448" s="1214"/>
      <c r="AA4448" s="1795">
        <v>819.13040000000001</v>
      </c>
      <c r="AB4448" s="1795"/>
      <c r="AC4448" s="1795"/>
      <c r="AD4448" s="1795"/>
      <c r="AE4448" s="1795"/>
      <c r="AF4448" s="1795"/>
      <c r="AG4448" s="1795"/>
      <c r="AH4448" s="1213"/>
    </row>
    <row r="4449" spans="1:34" ht="16.7" customHeight="1">
      <c r="A4449" s="1801" t="s">
        <v>2870</v>
      </c>
      <c r="B4449" s="1825"/>
      <c r="C4449" s="1825"/>
      <c r="D4449" s="1825"/>
      <c r="E4449" s="1825"/>
      <c r="F4449" s="1825"/>
      <c r="G4449" s="1825"/>
      <c r="H4449" s="1825"/>
      <c r="I4449" s="1825"/>
      <c r="J4449" s="1825"/>
      <c r="K4449" s="1825"/>
      <c r="L4449" s="1825"/>
      <c r="M4449" s="1825"/>
      <c r="N4449" s="1826"/>
      <c r="O4449" s="1789" t="s">
        <v>2850</v>
      </c>
      <c r="P4449" s="1790"/>
      <c r="Q4449" s="1790"/>
      <c r="R4449" s="1790"/>
      <c r="S4449" s="1791"/>
      <c r="T4449" s="1827" t="s">
        <v>754</v>
      </c>
      <c r="U4449" s="1790"/>
      <c r="V4449" s="1790"/>
      <c r="W4449" s="1213"/>
      <c r="X4449" s="1789" t="s">
        <v>2866</v>
      </c>
      <c r="Y4449" s="1790"/>
      <c r="Z4449" s="1790"/>
      <c r="AA4449" s="1790"/>
      <c r="AB4449" s="1790"/>
      <c r="AC4449" s="1790"/>
      <c r="AD4449" s="1791"/>
      <c r="AE4449" s="1810" t="s">
        <v>2867</v>
      </c>
      <c r="AF4449" s="1828"/>
      <c r="AG4449" s="1828"/>
      <c r="AH4449" s="1213"/>
    </row>
    <row r="4450" spans="1:34" ht="17.45" customHeight="1">
      <c r="A4450" s="1792"/>
      <c r="B4450" s="1793"/>
      <c r="C4450" s="1793"/>
      <c r="D4450" s="1793"/>
      <c r="E4450" s="1793"/>
      <c r="F4450" s="1793"/>
      <c r="G4450" s="1793"/>
      <c r="H4450" s="1793"/>
      <c r="I4450" s="1794" t="s">
        <v>2871</v>
      </c>
      <c r="J4450" s="1794"/>
      <c r="K4450" s="1794"/>
      <c r="L4450" s="1794"/>
      <c r="M4450" s="1794"/>
      <c r="N4450" s="1794"/>
      <c r="O4450" s="1794"/>
      <c r="P4450" s="1794"/>
      <c r="Q4450" s="1794"/>
      <c r="R4450" s="1794"/>
      <c r="S4450" s="1794"/>
      <c r="T4450" s="1794"/>
      <c r="U4450" s="1794"/>
      <c r="V4450" s="1794"/>
      <c r="W4450" s="1794"/>
      <c r="X4450" s="1794"/>
      <c r="Y4450" s="1794"/>
      <c r="Z4450" s="1214"/>
      <c r="AA4450" s="1795">
        <v>0</v>
      </c>
      <c r="AB4450" s="1795"/>
      <c r="AC4450" s="1795"/>
      <c r="AD4450" s="1795"/>
      <c r="AE4450" s="1795"/>
      <c r="AF4450" s="1795"/>
      <c r="AG4450" s="1795"/>
      <c r="AH4450" s="1213"/>
    </row>
    <row r="4451" spans="1:34" ht="17.45" customHeight="1">
      <c r="A4451" s="1801" t="s">
        <v>2872</v>
      </c>
      <c r="B4451" s="1825"/>
      <c r="C4451" s="1825"/>
      <c r="D4451" s="1825"/>
      <c r="E4451" s="1825"/>
      <c r="F4451" s="1825"/>
      <c r="G4451" s="1825"/>
      <c r="H4451" s="1825"/>
      <c r="I4451" s="1825"/>
      <c r="J4451" s="1825"/>
      <c r="K4451" s="1825"/>
      <c r="L4451" s="1825"/>
      <c r="M4451" s="1825"/>
      <c r="N4451" s="1826"/>
      <c r="O4451" s="1789" t="s">
        <v>2850</v>
      </c>
      <c r="P4451" s="1790"/>
      <c r="Q4451" s="1790"/>
      <c r="R4451" s="1790"/>
      <c r="S4451" s="1791"/>
      <c r="T4451" s="1827" t="s">
        <v>754</v>
      </c>
      <c r="U4451" s="1790"/>
      <c r="V4451" s="1790"/>
      <c r="W4451" s="1213"/>
      <c r="X4451" s="1789" t="s">
        <v>2866</v>
      </c>
      <c r="Y4451" s="1790"/>
      <c r="Z4451" s="1790"/>
      <c r="AA4451" s="1790"/>
      <c r="AB4451" s="1790"/>
      <c r="AC4451" s="1790"/>
      <c r="AD4451" s="1791"/>
      <c r="AE4451" s="1810" t="s">
        <v>2867</v>
      </c>
      <c r="AF4451" s="1828"/>
      <c r="AG4451" s="1828"/>
      <c r="AH4451" s="1213"/>
    </row>
    <row r="4452" spans="1:34" ht="16.7" customHeight="1">
      <c r="A4452" s="1792"/>
      <c r="B4452" s="1793"/>
      <c r="C4452" s="1793"/>
      <c r="D4452" s="1793"/>
      <c r="E4452" s="1793"/>
      <c r="F4452" s="1793"/>
      <c r="G4452" s="1793"/>
      <c r="H4452" s="1793"/>
      <c r="I4452" s="1793"/>
      <c r="J4452" s="1793"/>
      <c r="K4452" s="1794" t="s">
        <v>2873</v>
      </c>
      <c r="L4452" s="1794"/>
      <c r="M4452" s="1794"/>
      <c r="N4452" s="1794"/>
      <c r="O4452" s="1794"/>
      <c r="P4452" s="1794"/>
      <c r="Q4452" s="1794"/>
      <c r="R4452" s="1794"/>
      <c r="S4452" s="1794"/>
      <c r="T4452" s="1794"/>
      <c r="U4452" s="1794"/>
      <c r="V4452" s="1794"/>
      <c r="W4452" s="1794"/>
      <c r="X4452" s="1794"/>
      <c r="Y4452" s="1794"/>
      <c r="Z4452" s="1794"/>
      <c r="AA4452" s="1794"/>
      <c r="AB4452" s="1214"/>
      <c r="AC4452" s="1795">
        <v>0</v>
      </c>
      <c r="AD4452" s="1795"/>
      <c r="AE4452" s="1795"/>
      <c r="AF4452" s="1795"/>
      <c r="AG4452" s="1795"/>
      <c r="AH4452" s="1213"/>
    </row>
    <row r="4453" spans="1:34" ht="17.45" customHeight="1">
      <c r="A4453" s="1801" t="s">
        <v>2874</v>
      </c>
      <c r="B4453" s="1825"/>
      <c r="C4453" s="1825"/>
      <c r="D4453" s="1825"/>
      <c r="E4453" s="1825"/>
      <c r="F4453" s="1825"/>
      <c r="G4453" s="1825"/>
      <c r="H4453" s="1825"/>
      <c r="I4453" s="1825"/>
      <c r="J4453" s="1826"/>
      <c r="K4453" s="1789" t="s">
        <v>2850</v>
      </c>
      <c r="L4453" s="1791"/>
      <c r="M4453" s="1855" t="s">
        <v>2875</v>
      </c>
      <c r="N4453" s="1856"/>
      <c r="O4453" s="1857"/>
      <c r="P4453" s="1855" t="s">
        <v>2876</v>
      </c>
      <c r="Q4453" s="1856"/>
      <c r="R4453" s="1857"/>
      <c r="S4453" s="1855" t="s">
        <v>2877</v>
      </c>
      <c r="T4453" s="1857"/>
      <c r="U4453" s="1789" t="s">
        <v>2878</v>
      </c>
      <c r="V4453" s="1790"/>
      <c r="W4453" s="1791"/>
      <c r="X4453" s="1789" t="s">
        <v>2879</v>
      </c>
      <c r="Y4453" s="1790"/>
      <c r="Z4453" s="1790"/>
      <c r="AA4453" s="1790"/>
      <c r="AB4453" s="1791"/>
      <c r="AC4453" s="1789" t="s">
        <v>2880</v>
      </c>
      <c r="AD4453" s="1791"/>
      <c r="AE4453" s="1810" t="s">
        <v>2867</v>
      </c>
      <c r="AF4453" s="1828"/>
      <c r="AG4453" s="1828"/>
      <c r="AH4453" s="1213"/>
    </row>
    <row r="4454" spans="1:34" ht="17.45" customHeight="1">
      <c r="A4454" s="1853"/>
      <c r="B4454" s="1778"/>
      <c r="C4454" s="1778"/>
      <c r="D4454" s="1778"/>
      <c r="E4454" s="1778"/>
      <c r="F4454" s="1778"/>
      <c r="G4454" s="1778"/>
      <c r="H4454" s="1778"/>
      <c r="I4454" s="1846" t="s">
        <v>2881</v>
      </c>
      <c r="J4454" s="1846"/>
      <c r="K4454" s="1846"/>
      <c r="L4454" s="1846"/>
      <c r="M4454" s="1846"/>
      <c r="N4454" s="1846"/>
      <c r="O4454" s="1846"/>
      <c r="P4454" s="1846"/>
      <c r="Q4454" s="1846"/>
      <c r="R4454" s="1846"/>
      <c r="S4454" s="1846"/>
      <c r="T4454" s="1846"/>
      <c r="U4454" s="1846"/>
      <c r="V4454" s="1846"/>
      <c r="W4454" s="1846"/>
      <c r="X4454" s="1846"/>
      <c r="Y4454" s="1846"/>
      <c r="Z4454" s="1203"/>
      <c r="AA4454" s="1847">
        <v>0</v>
      </c>
      <c r="AB4454" s="1847"/>
      <c r="AC4454" s="1847"/>
      <c r="AD4454" s="1847"/>
      <c r="AE4454" s="1847"/>
      <c r="AF4454" s="1847"/>
      <c r="AG4454" s="1847"/>
      <c r="AH4454" s="1204"/>
    </row>
    <row r="4455" spans="1:34" ht="5.0999999999999996" customHeight="1">
      <c r="A4455" s="1854"/>
      <c r="B4455" s="1309"/>
      <c r="C4455" s="1309"/>
      <c r="D4455" s="1309"/>
      <c r="E4455" s="1309"/>
      <c r="F4455" s="1309"/>
      <c r="G4455" s="1309"/>
      <c r="H4455" s="1309"/>
      <c r="I4455" s="1309"/>
      <c r="J4455" s="1309"/>
      <c r="K4455" s="1309"/>
      <c r="L4455" s="1309"/>
      <c r="M4455" s="1309"/>
      <c r="N4455" s="1309"/>
      <c r="O4455" s="1309"/>
      <c r="P4455" s="1309"/>
      <c r="Q4455" s="1309"/>
      <c r="R4455" s="1309"/>
      <c r="S4455" s="1309"/>
      <c r="T4455" s="1309"/>
      <c r="U4455" s="1309"/>
      <c r="V4455" s="1309"/>
      <c r="W4455" s="1309"/>
      <c r="X4455" s="1309"/>
      <c r="Y4455" s="1309"/>
      <c r="Z4455" s="1309"/>
      <c r="AA4455" s="1309"/>
      <c r="AB4455" s="1309"/>
      <c r="AC4455" s="1309"/>
      <c r="AD4455" s="1309"/>
      <c r="AE4455" s="1309"/>
      <c r="AF4455" s="1309"/>
      <c r="AG4455" s="1309"/>
      <c r="AH4455" s="1782"/>
    </row>
    <row r="4456" spans="1:34" ht="17.45" customHeight="1">
      <c r="A4456" s="1845"/>
      <c r="B4456" s="1799"/>
      <c r="C4456" s="1799"/>
      <c r="D4456" s="1799"/>
      <c r="E4456" s="1799"/>
      <c r="F4456" s="1799"/>
      <c r="G4456" s="1799"/>
      <c r="H4456" s="1799"/>
      <c r="I4456" s="1842" t="s">
        <v>2882</v>
      </c>
      <c r="J4456" s="1842"/>
      <c r="K4456" s="1842"/>
      <c r="L4456" s="1842"/>
      <c r="M4456" s="1842"/>
      <c r="N4456" s="1842"/>
      <c r="O4456" s="1842"/>
      <c r="P4456" s="1842"/>
      <c r="Q4456" s="1842"/>
      <c r="R4456" s="1842"/>
      <c r="S4456" s="1842"/>
      <c r="T4456" s="1842"/>
      <c r="U4456" s="1842"/>
      <c r="V4456" s="1842"/>
      <c r="W4456" s="1842"/>
      <c r="X4456" s="1842"/>
      <c r="Y4456" s="1842"/>
      <c r="Z4456" s="1212"/>
      <c r="AA4456" s="1848">
        <v>1167.25</v>
      </c>
      <c r="AB4456" s="1848"/>
      <c r="AC4456" s="1848"/>
      <c r="AD4456" s="1848"/>
      <c r="AE4456" s="1848"/>
      <c r="AF4456" s="1848"/>
      <c r="AG4456" s="1848"/>
      <c r="AH4456" s="1208"/>
    </row>
    <row r="4457" spans="1:34" ht="45.75" customHeight="1">
      <c r="A4457" s="1849" t="s">
        <v>2883</v>
      </c>
      <c r="B4457" s="1850"/>
      <c r="C4457" s="1850"/>
      <c r="D4457" s="1850"/>
      <c r="E4457" s="1851" t="s">
        <v>3450</v>
      </c>
      <c r="F4457" s="1852"/>
      <c r="G4457" s="1852"/>
      <c r="H4457" s="1852"/>
      <c r="I4457" s="1852"/>
      <c r="J4457" s="1852"/>
      <c r="K4457" s="1852"/>
      <c r="L4457" s="1852"/>
      <c r="M4457" s="1852"/>
      <c r="N4457" s="1852"/>
      <c r="O4457" s="1852"/>
      <c r="P4457" s="1852"/>
      <c r="Q4457" s="1852"/>
      <c r="R4457" s="1852"/>
      <c r="S4457" s="1852"/>
      <c r="T4457" s="1852"/>
      <c r="U4457" s="1852"/>
      <c r="V4457" s="1852"/>
      <c r="W4457" s="1852"/>
      <c r="X4457" s="1852"/>
      <c r="Y4457" s="1852"/>
      <c r="Z4457" s="1852"/>
      <c r="AA4457" s="1852"/>
      <c r="AB4457" s="1852"/>
      <c r="AC4457" s="1852"/>
      <c r="AD4457" s="1852"/>
      <c r="AE4457" s="1852"/>
      <c r="AF4457" s="1852"/>
      <c r="AG4457" s="1852"/>
      <c r="AH4457" s="1851"/>
    </row>
    <row r="4458" spans="1:34" ht="106.9" customHeight="1">
      <c r="A4458" s="1218"/>
      <c r="AH4458" s="1219"/>
    </row>
    <row r="4459" spans="1:34" ht="106.15" customHeight="1">
      <c r="A4459" s="1220"/>
      <c r="B4459" s="1221"/>
      <c r="C4459" s="1221"/>
      <c r="D4459" s="1221"/>
      <c r="E4459" s="1221"/>
      <c r="F4459" s="1221"/>
      <c r="G4459" s="1221"/>
      <c r="H4459" s="1221"/>
      <c r="I4459" s="1221"/>
      <c r="J4459" s="1221"/>
      <c r="K4459" s="1221"/>
      <c r="L4459" s="1221"/>
      <c r="M4459" s="1221"/>
      <c r="N4459" s="1221"/>
      <c r="O4459" s="1221"/>
      <c r="P4459" s="1221"/>
      <c r="Q4459" s="1221"/>
      <c r="R4459" s="1221"/>
      <c r="S4459" s="1221"/>
      <c r="T4459" s="1221"/>
      <c r="U4459" s="1221"/>
      <c r="V4459" s="1221"/>
      <c r="W4459" s="1221"/>
      <c r="X4459" s="1221"/>
      <c r="Y4459" s="1221"/>
      <c r="Z4459" s="1221"/>
      <c r="AA4459" s="1221"/>
      <c r="AB4459" s="1221"/>
      <c r="AC4459" s="1221"/>
      <c r="AD4459" s="1221"/>
      <c r="AE4459" s="1221"/>
      <c r="AF4459" s="1221"/>
      <c r="AG4459" s="1221"/>
      <c r="AH4459" s="1222"/>
    </row>
    <row r="4460" spans="1:34" ht="5.85" customHeight="1">
      <c r="A4460" s="1777"/>
      <c r="B4460" s="1778"/>
      <c r="C4460" s="1778"/>
      <c r="D4460" s="1778"/>
      <c r="E4460" s="1778"/>
      <c r="F4460" s="1778"/>
      <c r="G4460" s="1778"/>
      <c r="H4460" s="1778"/>
      <c r="I4460" s="1778"/>
      <c r="J4460" s="1778"/>
      <c r="K4460" s="1778"/>
      <c r="L4460" s="1778"/>
      <c r="M4460" s="1778"/>
      <c r="N4460" s="1778"/>
      <c r="O4460" s="1778"/>
      <c r="P4460" s="1778"/>
      <c r="Q4460" s="1778"/>
      <c r="R4460" s="1778"/>
      <c r="S4460" s="1778"/>
      <c r="T4460" s="1778"/>
      <c r="U4460" s="1778"/>
      <c r="V4460" s="1778"/>
      <c r="W4460" s="1778"/>
      <c r="X4460" s="1778"/>
      <c r="Y4460" s="1778"/>
      <c r="Z4460" s="1778"/>
      <c r="AA4460" s="1778"/>
      <c r="AB4460" s="1778"/>
      <c r="AC4460" s="1778"/>
      <c r="AD4460" s="1778"/>
      <c r="AE4460" s="1778"/>
      <c r="AF4460" s="1778"/>
      <c r="AG4460" s="1778"/>
      <c r="AH4460" s="1779"/>
    </row>
    <row r="4461" spans="1:34" ht="11.65" customHeight="1">
      <c r="A4461" s="1780" t="s">
        <v>2834</v>
      </c>
      <c r="B4461" s="1310"/>
      <c r="C4461" s="1310"/>
      <c r="D4461" s="1310"/>
      <c r="E4461" s="1310"/>
      <c r="F4461" s="1310"/>
      <c r="G4461" s="1310"/>
      <c r="H4461" s="1310"/>
      <c r="I4461" s="1310"/>
      <c r="J4461" s="1310"/>
      <c r="K4461" s="1310"/>
      <c r="L4461" s="1310"/>
      <c r="M4461" s="1310"/>
      <c r="N4461" s="1310"/>
      <c r="O4461" s="1310"/>
      <c r="P4461" s="1310"/>
      <c r="Q4461" s="1310"/>
      <c r="R4461" s="1310"/>
      <c r="S4461" s="1310"/>
      <c r="T4461" s="1310"/>
      <c r="U4461" s="1310"/>
      <c r="V4461" s="1310"/>
      <c r="W4461" s="1310"/>
      <c r="X4461" s="1310"/>
      <c r="Y4461" s="1310"/>
      <c r="Z4461" s="1310"/>
      <c r="AA4461" s="1310"/>
      <c r="AB4461" s="1310"/>
      <c r="AC4461" s="1310"/>
      <c r="AD4461" s="1309"/>
      <c r="AE4461" s="1309"/>
      <c r="AF4461" s="1781" t="s">
        <v>3451</v>
      </c>
      <c r="AG4461" s="1781"/>
      <c r="AH4461" s="1782"/>
    </row>
    <row r="4462" spans="1:34" ht="5.85" customHeight="1">
      <c r="A4462" s="1780"/>
      <c r="B4462" s="1310"/>
      <c r="C4462" s="1310"/>
      <c r="D4462" s="1310"/>
      <c r="E4462" s="1310"/>
      <c r="F4462" s="1310"/>
      <c r="G4462" s="1310"/>
      <c r="H4462" s="1310"/>
      <c r="I4462" s="1310"/>
      <c r="J4462" s="1310"/>
      <c r="K4462" s="1310"/>
      <c r="L4462" s="1310"/>
      <c r="M4462" s="1310"/>
      <c r="N4462" s="1310"/>
      <c r="O4462" s="1310"/>
      <c r="P4462" s="1310"/>
      <c r="Q4462" s="1310"/>
      <c r="R4462" s="1310"/>
      <c r="S4462" s="1310"/>
      <c r="T4462" s="1310"/>
      <c r="U4462" s="1310"/>
      <c r="V4462" s="1310"/>
      <c r="W4462" s="1310"/>
      <c r="X4462" s="1310"/>
      <c r="Y4462" s="1310"/>
      <c r="Z4462" s="1310"/>
      <c r="AA4462" s="1310"/>
      <c r="AB4462" s="1310"/>
      <c r="AC4462" s="1310"/>
      <c r="AD4462" s="1311"/>
      <c r="AE4462" s="1311"/>
      <c r="AF4462" s="1311"/>
      <c r="AG4462" s="1311"/>
      <c r="AH4462" s="1782"/>
    </row>
    <row r="4463" spans="1:34" ht="11.65" customHeight="1">
      <c r="A4463" s="1783" t="s">
        <v>2836</v>
      </c>
      <c r="B4463" s="1784"/>
      <c r="C4463" s="1784"/>
      <c r="D4463" s="1784"/>
      <c r="E4463" s="1784"/>
      <c r="F4463" s="1784"/>
      <c r="G4463" s="1784"/>
      <c r="H4463" s="1784"/>
      <c r="I4463" s="1784"/>
      <c r="J4463" s="1784"/>
      <c r="K4463" s="1784"/>
      <c r="L4463" s="1784"/>
      <c r="M4463" s="1784"/>
      <c r="N4463" s="1784"/>
      <c r="O4463" s="1784"/>
      <c r="P4463" s="1784"/>
      <c r="Q4463" s="1784"/>
      <c r="R4463" s="1784"/>
      <c r="S4463" s="1784"/>
      <c r="T4463" s="1784"/>
      <c r="U4463" s="1784"/>
      <c r="V4463" s="1784"/>
      <c r="W4463" s="1784"/>
      <c r="X4463" s="1784"/>
      <c r="Y4463" s="1784"/>
      <c r="Z4463" s="1784"/>
      <c r="AA4463" s="1784"/>
      <c r="AB4463" s="1784"/>
      <c r="AC4463" s="1784"/>
      <c r="AD4463" s="1311"/>
      <c r="AE4463" s="1311"/>
      <c r="AF4463" s="1311"/>
      <c r="AG4463" s="1311"/>
      <c r="AH4463" s="1782"/>
    </row>
    <row r="4464" spans="1:34" ht="22.5" customHeight="1">
      <c r="A4464" s="1785" t="s">
        <v>2837</v>
      </c>
      <c r="B4464" s="1786"/>
      <c r="C4464" s="1786"/>
      <c r="D4464" s="1786"/>
      <c r="E4464" s="1786"/>
      <c r="F4464" s="1786"/>
      <c r="G4464" s="1786"/>
      <c r="H4464" s="1786"/>
      <c r="I4464" s="1786"/>
      <c r="J4464" s="1786"/>
      <c r="K4464" s="1786"/>
      <c r="L4464" s="1786"/>
      <c r="M4464" s="1786"/>
      <c r="N4464" s="1786"/>
      <c r="O4464" s="1786"/>
      <c r="P4464" s="1786"/>
      <c r="Q4464" s="1786"/>
      <c r="R4464" s="1786"/>
      <c r="S4464" s="1786"/>
      <c r="T4464" s="1786"/>
      <c r="U4464" s="1786"/>
      <c r="V4464" s="1786"/>
      <c r="W4464" s="1786"/>
      <c r="X4464" s="1786"/>
      <c r="Y4464" s="1786"/>
      <c r="Z4464" s="1786"/>
      <c r="AA4464" s="1786"/>
      <c r="AB4464" s="1786"/>
      <c r="AC4464" s="1786"/>
      <c r="AD4464" s="1311"/>
      <c r="AE4464" s="1311"/>
      <c r="AF4464" s="1311"/>
      <c r="AG4464" s="1311"/>
      <c r="AH4464" s="1782"/>
    </row>
    <row r="4465" spans="1:34" ht="5.85" customHeight="1">
      <c r="A4465" s="1787" t="s">
        <v>2838</v>
      </c>
      <c r="B4465" s="1788"/>
      <c r="C4465" s="1788"/>
      <c r="D4465" s="1788"/>
      <c r="E4465" s="1788"/>
      <c r="F4465" s="1788"/>
      <c r="G4465" s="1788"/>
      <c r="H4465" s="1788"/>
      <c r="I4465" s="1788"/>
      <c r="J4465" s="1788"/>
      <c r="K4465" s="1788"/>
      <c r="L4465" s="1788"/>
      <c r="M4465" s="1788"/>
      <c r="N4465" s="1788"/>
      <c r="O4465" s="1788"/>
      <c r="P4465" s="1788"/>
      <c r="Q4465" s="1788"/>
      <c r="R4465" s="1788"/>
      <c r="S4465" s="1788"/>
      <c r="T4465" s="1788"/>
      <c r="U4465" s="1788"/>
      <c r="V4465" s="1788"/>
      <c r="W4465" s="1788"/>
      <c r="X4465" s="1788"/>
      <c r="Y4465" s="1788"/>
      <c r="Z4465" s="1788"/>
      <c r="AA4465" s="1788"/>
      <c r="AB4465" s="1788"/>
      <c r="AC4465" s="1788"/>
      <c r="AD4465" s="1311"/>
      <c r="AE4465" s="1311"/>
      <c r="AF4465" s="1311"/>
      <c r="AG4465" s="1311"/>
      <c r="AH4465" s="1782"/>
    </row>
    <row r="4466" spans="1:34" ht="5.85" customHeight="1">
      <c r="A4466" s="1787"/>
      <c r="B4466" s="1788"/>
      <c r="C4466" s="1788"/>
      <c r="D4466" s="1788"/>
      <c r="E4466" s="1788"/>
      <c r="F4466" s="1788"/>
      <c r="G4466" s="1788"/>
      <c r="H4466" s="1788"/>
      <c r="I4466" s="1788"/>
      <c r="J4466" s="1788"/>
      <c r="K4466" s="1788"/>
      <c r="L4466" s="1788"/>
      <c r="M4466" s="1788"/>
      <c r="N4466" s="1788"/>
      <c r="O4466" s="1788"/>
      <c r="P4466" s="1788"/>
      <c r="Q4466" s="1788"/>
      <c r="R4466" s="1788"/>
      <c r="S4466" s="1788"/>
      <c r="T4466" s="1788"/>
      <c r="U4466" s="1788"/>
      <c r="V4466" s="1788"/>
      <c r="W4466" s="1788"/>
      <c r="X4466" s="1788"/>
      <c r="Y4466" s="1788"/>
      <c r="Z4466" s="1788"/>
      <c r="AA4466" s="1788"/>
      <c r="AB4466" s="1788"/>
      <c r="AC4466" s="1788"/>
      <c r="AD4466" s="1782"/>
      <c r="AE4466" s="1309"/>
      <c r="AF4466" s="1309"/>
      <c r="AG4466" s="1309"/>
      <c r="AH4466" s="1782"/>
    </row>
    <row r="4467" spans="1:34" ht="11.65" customHeight="1">
      <c r="A4467" s="1787" t="s">
        <v>2839</v>
      </c>
      <c r="B4467" s="1788"/>
      <c r="C4467" s="1788"/>
      <c r="D4467" s="1788"/>
      <c r="E4467" s="1788"/>
      <c r="F4467" s="1788"/>
      <c r="G4467" s="1788"/>
      <c r="H4467" s="1788"/>
      <c r="I4467" s="1788"/>
      <c r="J4467" s="1788"/>
      <c r="K4467" s="1788"/>
      <c r="L4467" s="1788"/>
      <c r="M4467" s="1788"/>
      <c r="N4467" s="1788"/>
      <c r="O4467" s="1788"/>
      <c r="P4467" s="1788"/>
      <c r="Q4467" s="1788"/>
      <c r="R4467" s="1788"/>
      <c r="S4467" s="1788"/>
      <c r="T4467" s="1788"/>
      <c r="U4467" s="1788"/>
      <c r="V4467" s="1788"/>
      <c r="W4467" s="1788"/>
      <c r="X4467" s="1788"/>
      <c r="Y4467" s="1788"/>
      <c r="Z4467" s="1788"/>
      <c r="AA4467" s="1788"/>
      <c r="AB4467" s="1788"/>
      <c r="AC4467" s="1788"/>
      <c r="AD4467" s="1818" t="s">
        <v>2840</v>
      </c>
      <c r="AE4467" s="1818"/>
      <c r="AF4467" s="1206">
        <v>21.23</v>
      </c>
      <c r="AG4467" s="1207" t="s">
        <v>5</v>
      </c>
      <c r="AH4467" s="1800"/>
    </row>
    <row r="4468" spans="1:34" ht="10.9" customHeight="1">
      <c r="A4468" s="1819" t="s">
        <v>2841</v>
      </c>
      <c r="B4468" s="1820"/>
      <c r="C4468" s="1820"/>
      <c r="D4468" s="1820"/>
      <c r="E4468" s="1820"/>
      <c r="F4468" s="1820"/>
      <c r="G4468" s="1820"/>
      <c r="H4468" s="1820"/>
      <c r="I4468" s="1820"/>
      <c r="J4468" s="1820"/>
      <c r="K4468" s="1820"/>
      <c r="L4468" s="1820"/>
      <c r="M4468" s="1820"/>
      <c r="N4468" s="1820"/>
      <c r="O4468" s="1820"/>
      <c r="P4468" s="1820"/>
      <c r="Q4468" s="1820"/>
      <c r="R4468" s="1820"/>
      <c r="S4468" s="1820"/>
      <c r="T4468" s="1820"/>
      <c r="U4468" s="1820"/>
      <c r="V4468" s="1820"/>
      <c r="W4468" s="1820"/>
      <c r="X4468" s="1820"/>
      <c r="Y4468" s="1820"/>
      <c r="Z4468" s="1820"/>
      <c r="AA4468" s="1820"/>
      <c r="AB4468" s="1820"/>
      <c r="AC4468" s="1820"/>
      <c r="AD4468" s="1821" t="s">
        <v>2842</v>
      </c>
      <c r="AE4468" s="1821"/>
      <c r="AF4468" s="1210">
        <v>15</v>
      </c>
      <c r="AG4468" s="1211" t="s">
        <v>5</v>
      </c>
      <c r="AH4468" s="1800"/>
    </row>
    <row r="4469" spans="1:34" ht="17.45" customHeight="1">
      <c r="A4469" s="1822" t="s">
        <v>2843</v>
      </c>
      <c r="B4469" s="1802"/>
      <c r="C4469" s="1802"/>
      <c r="D4469" s="1778"/>
      <c r="E4469" s="1823" t="s">
        <v>2742</v>
      </c>
      <c r="F4469" s="1823"/>
      <c r="G4469" s="1823"/>
      <c r="H4469" s="1823"/>
      <c r="I4469" s="1823"/>
      <c r="J4469" s="1823"/>
      <c r="K4469" s="1823"/>
      <c r="L4469" s="1823"/>
      <c r="M4469" s="1823"/>
      <c r="N4469" s="1823"/>
      <c r="O4469" s="1823"/>
      <c r="P4469" s="1823"/>
      <c r="Q4469" s="1823"/>
      <c r="R4469" s="1823"/>
      <c r="S4469" s="1823"/>
      <c r="T4469" s="1823"/>
      <c r="U4469" s="1823"/>
      <c r="V4469" s="1823"/>
      <c r="W4469" s="1823"/>
      <c r="X4469" s="1823"/>
      <c r="Y4469" s="1823"/>
      <c r="Z4469" s="1823"/>
      <c r="AA4469" s="1823"/>
      <c r="AB4469" s="1823"/>
      <c r="AC4469" s="1823"/>
      <c r="AD4469" s="1823"/>
      <c r="AE4469" s="1823"/>
      <c r="AF4469" s="1823"/>
      <c r="AG4469" s="1823"/>
      <c r="AH4469" s="1779"/>
    </row>
    <row r="4470" spans="1:34" ht="17.45" customHeight="1">
      <c r="A4470" s="1824" t="s">
        <v>2844</v>
      </c>
      <c r="B4470" s="1816"/>
      <c r="C4470" s="1816"/>
      <c r="D4470" s="1309"/>
      <c r="E4470" s="1815" t="s">
        <v>407</v>
      </c>
      <c r="F4470" s="1815"/>
      <c r="G4470" s="1111"/>
      <c r="H4470" s="1796" t="s">
        <v>2845</v>
      </c>
      <c r="I4470" s="1796"/>
      <c r="J4470" s="1796" t="s">
        <v>518</v>
      </c>
      <c r="K4470" s="1796"/>
      <c r="L4470" s="1309"/>
      <c r="M4470" s="1309"/>
      <c r="N4470" s="1816" t="s">
        <v>2846</v>
      </c>
      <c r="O4470" s="1816"/>
      <c r="P4470" s="1816"/>
      <c r="Q4470" s="1816"/>
      <c r="R4470" s="1817">
        <v>1</v>
      </c>
      <c r="S4470" s="1817"/>
      <c r="T4470" s="1817"/>
      <c r="U4470" s="1817"/>
      <c r="V4470" s="1309"/>
      <c r="W4470" s="1309"/>
      <c r="X4470" s="1309"/>
      <c r="Y4470" s="1796" t="s">
        <v>2847</v>
      </c>
      <c r="Z4470" s="1796"/>
      <c r="AA4470" s="1796"/>
      <c r="AB4470" s="1796"/>
      <c r="AC4470" s="1796"/>
      <c r="AD4470" s="1796"/>
      <c r="AE4470" s="1796"/>
      <c r="AF4470" s="1797" t="s">
        <v>2848</v>
      </c>
      <c r="AG4470" s="1797"/>
      <c r="AH4470" s="1782"/>
    </row>
    <row r="4471" spans="1:34" ht="5.0999999999999996" customHeight="1">
      <c r="A4471" s="1798"/>
      <c r="B4471" s="1799"/>
      <c r="C4471" s="1799"/>
      <c r="D4471" s="1799"/>
      <c r="E4471" s="1799"/>
      <c r="F4471" s="1799"/>
      <c r="G4471" s="1799"/>
      <c r="H4471" s="1799"/>
      <c r="I4471" s="1799"/>
      <c r="J4471" s="1799"/>
      <c r="K4471" s="1799"/>
      <c r="L4471" s="1799"/>
      <c r="M4471" s="1799"/>
      <c r="N4471" s="1799"/>
      <c r="O4471" s="1799"/>
      <c r="P4471" s="1799"/>
      <c r="Q4471" s="1799"/>
      <c r="R4471" s="1799"/>
      <c r="S4471" s="1799"/>
      <c r="T4471" s="1799"/>
      <c r="U4471" s="1799"/>
      <c r="V4471" s="1799"/>
      <c r="W4471" s="1799"/>
      <c r="X4471" s="1799"/>
      <c r="Y4471" s="1799"/>
      <c r="Z4471" s="1799"/>
      <c r="AA4471" s="1799"/>
      <c r="AB4471" s="1799"/>
      <c r="AC4471" s="1799"/>
      <c r="AD4471" s="1799"/>
      <c r="AE4471" s="1799"/>
      <c r="AF4471" s="1799"/>
      <c r="AG4471" s="1799"/>
      <c r="AH4471" s="1800"/>
    </row>
    <row r="4472" spans="1:34" ht="17.45" customHeight="1">
      <c r="A4472" s="1801" t="s">
        <v>2849</v>
      </c>
      <c r="B4472" s="1802"/>
      <c r="C4472" s="1802"/>
      <c r="D4472" s="1802"/>
      <c r="E4472" s="1802"/>
      <c r="F4472" s="1802"/>
      <c r="G4472" s="1802"/>
      <c r="H4472" s="1802"/>
      <c r="I4472" s="1802"/>
      <c r="J4472" s="1803"/>
      <c r="K4472" s="1789" t="s">
        <v>2850</v>
      </c>
      <c r="L4472" s="1807"/>
      <c r="M4472" s="1789" t="s">
        <v>2851</v>
      </c>
      <c r="N4472" s="1790"/>
      <c r="O4472" s="1790"/>
      <c r="P4472" s="1790"/>
      <c r="Q4472" s="1790"/>
      <c r="R4472" s="1790"/>
      <c r="S4472" s="1790"/>
      <c r="T4472" s="1791"/>
      <c r="U4472" s="1789" t="s">
        <v>2852</v>
      </c>
      <c r="V4472" s="1790"/>
      <c r="W4472" s="1790"/>
      <c r="X4472" s="1790"/>
      <c r="Y4472" s="1790"/>
      <c r="Z4472" s="1790"/>
      <c r="AA4472" s="1790"/>
      <c r="AB4472" s="1790"/>
      <c r="AC4472" s="1790"/>
      <c r="AD4472" s="1791"/>
      <c r="AE4472" s="1810" t="s">
        <v>2853</v>
      </c>
      <c r="AF4472" s="1811"/>
      <c r="AG4472" s="1811"/>
      <c r="AH4472" s="1814"/>
    </row>
    <row r="4473" spans="1:34" ht="17.45" customHeight="1">
      <c r="A4473" s="1804"/>
      <c r="B4473" s="1805"/>
      <c r="C4473" s="1805"/>
      <c r="D4473" s="1805"/>
      <c r="E4473" s="1805"/>
      <c r="F4473" s="1805"/>
      <c r="G4473" s="1805"/>
      <c r="H4473" s="1805"/>
      <c r="I4473" s="1805"/>
      <c r="J4473" s="1806"/>
      <c r="K4473" s="1808"/>
      <c r="L4473" s="1809"/>
      <c r="M4473" s="1789" t="s">
        <v>2854</v>
      </c>
      <c r="N4473" s="1790"/>
      <c r="O4473" s="1790"/>
      <c r="P4473" s="1791"/>
      <c r="Q4473" s="1789" t="s">
        <v>2855</v>
      </c>
      <c r="R4473" s="1790"/>
      <c r="S4473" s="1790"/>
      <c r="T4473" s="1791"/>
      <c r="U4473" s="1789" t="s">
        <v>2854</v>
      </c>
      <c r="V4473" s="1790"/>
      <c r="W4473" s="1790"/>
      <c r="X4473" s="1790"/>
      <c r="Y4473" s="1790"/>
      <c r="Z4473" s="1791"/>
      <c r="AA4473" s="1789" t="s">
        <v>2855</v>
      </c>
      <c r="AB4473" s="1790"/>
      <c r="AC4473" s="1790"/>
      <c r="AD4473" s="1791"/>
      <c r="AE4473" s="1812"/>
      <c r="AF4473" s="1813"/>
      <c r="AG4473" s="1813"/>
      <c r="AH4473" s="1800"/>
    </row>
    <row r="4474" spans="1:34" ht="16.7" customHeight="1">
      <c r="A4474" s="1792"/>
      <c r="B4474" s="1793"/>
      <c r="C4474" s="1793"/>
      <c r="D4474" s="1793"/>
      <c r="E4474" s="1793"/>
      <c r="F4474" s="1793"/>
      <c r="G4474" s="1793"/>
      <c r="H4474" s="1793"/>
      <c r="I4474" s="1793"/>
      <c r="J4474" s="1793"/>
      <c r="K4474" s="1794" t="s">
        <v>2856</v>
      </c>
      <c r="L4474" s="1794"/>
      <c r="M4474" s="1794"/>
      <c r="N4474" s="1794"/>
      <c r="O4474" s="1794"/>
      <c r="P4474" s="1794"/>
      <c r="Q4474" s="1794"/>
      <c r="R4474" s="1794"/>
      <c r="S4474" s="1794"/>
      <c r="T4474" s="1794"/>
      <c r="U4474" s="1794"/>
      <c r="V4474" s="1794"/>
      <c r="W4474" s="1794"/>
      <c r="X4474" s="1794"/>
      <c r="Y4474" s="1794"/>
      <c r="Z4474" s="1794"/>
      <c r="AA4474" s="1795">
        <v>0</v>
      </c>
      <c r="AB4474" s="1795"/>
      <c r="AC4474" s="1795"/>
      <c r="AD4474" s="1795"/>
      <c r="AE4474" s="1795"/>
      <c r="AF4474" s="1795"/>
      <c r="AG4474" s="1795"/>
      <c r="AH4474" s="1213"/>
    </row>
    <row r="4475" spans="1:34" ht="17.45" customHeight="1">
      <c r="A4475" s="1801" t="s">
        <v>2857</v>
      </c>
      <c r="B4475" s="1825"/>
      <c r="C4475" s="1825"/>
      <c r="D4475" s="1825"/>
      <c r="E4475" s="1825"/>
      <c r="F4475" s="1825"/>
      <c r="G4475" s="1825"/>
      <c r="H4475" s="1825"/>
      <c r="I4475" s="1825"/>
      <c r="J4475" s="1825"/>
      <c r="K4475" s="1825"/>
      <c r="L4475" s="1825"/>
      <c r="M4475" s="1825"/>
      <c r="N4475" s="1826"/>
      <c r="O4475" s="1789" t="s">
        <v>2858</v>
      </c>
      <c r="P4475" s="1790"/>
      <c r="Q4475" s="1790"/>
      <c r="R4475" s="1790"/>
      <c r="S4475" s="1791"/>
      <c r="T4475" s="1827" t="s">
        <v>2850</v>
      </c>
      <c r="U4475" s="1790"/>
      <c r="V4475" s="1790"/>
      <c r="W4475" s="1213"/>
      <c r="X4475" s="1789" t="s">
        <v>2859</v>
      </c>
      <c r="Y4475" s="1790"/>
      <c r="Z4475" s="1790"/>
      <c r="AA4475" s="1790"/>
      <c r="AB4475" s="1790"/>
      <c r="AC4475" s="1790"/>
      <c r="AD4475" s="1791"/>
      <c r="AE4475" s="1810" t="s">
        <v>2853</v>
      </c>
      <c r="AF4475" s="1828"/>
      <c r="AG4475" s="1828"/>
      <c r="AH4475" s="1213"/>
    </row>
    <row r="4476" spans="1:34" ht="17.45" customHeight="1">
      <c r="A4476" s="1215"/>
      <c r="B4476" s="1216" t="s">
        <v>1019</v>
      </c>
      <c r="C4476" s="1829" t="s">
        <v>1020</v>
      </c>
      <c r="D4476" s="1830"/>
      <c r="E4476" s="1830"/>
      <c r="F4476" s="1830"/>
      <c r="G4476" s="1830"/>
      <c r="H4476" s="1830"/>
      <c r="I4476" s="1830"/>
      <c r="J4476" s="1830"/>
      <c r="K4476" s="1830"/>
      <c r="L4476" s="1830"/>
      <c r="M4476" s="1830"/>
      <c r="N4476" s="1829"/>
      <c r="O4476" s="1831">
        <v>0</v>
      </c>
      <c r="P4476" s="1832"/>
      <c r="Q4476" s="1832"/>
      <c r="R4476" s="1832"/>
      <c r="S4476" s="1833"/>
      <c r="T4476" s="1858">
        <v>2.8999999999999998E-3</v>
      </c>
      <c r="U4476" s="1832"/>
      <c r="V4476" s="1832"/>
      <c r="W4476" s="1217"/>
      <c r="X4476" s="1859">
        <v>32.186100000000003</v>
      </c>
      <c r="Y4476" s="1860"/>
      <c r="Z4476" s="1860"/>
      <c r="AA4476" s="1860"/>
      <c r="AB4476" s="1860"/>
      <c r="AC4476" s="1860"/>
      <c r="AD4476" s="1861"/>
      <c r="AE4476" s="1839">
        <v>9.3299999999999994E-2</v>
      </c>
      <c r="AF4476" s="1795"/>
      <c r="AG4476" s="1795"/>
      <c r="AH4476" s="1217"/>
    </row>
    <row r="4477" spans="1:34" ht="16.7" customHeight="1">
      <c r="A4477" s="1792"/>
      <c r="B4477" s="1778"/>
      <c r="C4477" s="1778"/>
      <c r="D4477" s="1778"/>
      <c r="E4477" s="1778"/>
      <c r="F4477" s="1778"/>
      <c r="G4477" s="1778"/>
      <c r="H4477" s="1778"/>
      <c r="I4477" s="1846" t="s">
        <v>2860</v>
      </c>
      <c r="J4477" s="1846"/>
      <c r="K4477" s="1846"/>
      <c r="L4477" s="1846"/>
      <c r="M4477" s="1846"/>
      <c r="N4477" s="1846"/>
      <c r="O4477" s="1846"/>
      <c r="P4477" s="1846"/>
      <c r="Q4477" s="1846"/>
      <c r="R4477" s="1846"/>
      <c r="S4477" s="1846"/>
      <c r="T4477" s="1846"/>
      <c r="U4477" s="1846"/>
      <c r="V4477" s="1846"/>
      <c r="W4477" s="1846"/>
      <c r="X4477" s="1846"/>
      <c r="Y4477" s="1846"/>
      <c r="Z4477" s="1793"/>
      <c r="AA4477" s="1847">
        <v>9.3299999999999994E-2</v>
      </c>
      <c r="AB4477" s="1847"/>
      <c r="AC4477" s="1847"/>
      <c r="AD4477" s="1847"/>
      <c r="AE4477" s="1847"/>
      <c r="AF4477" s="1847"/>
      <c r="AG4477" s="1847"/>
      <c r="AH4477" s="1814"/>
    </row>
    <row r="4478" spans="1:34" ht="17.45" customHeight="1">
      <c r="A4478" s="1844"/>
      <c r="B4478" s="1309"/>
      <c r="C4478" s="1309"/>
      <c r="D4478" s="1309"/>
      <c r="E4478" s="1309"/>
      <c r="F4478" s="1309"/>
      <c r="G4478" s="1309"/>
      <c r="H4478" s="1309"/>
      <c r="I4478" s="1840" t="s">
        <v>2861</v>
      </c>
      <c r="J4478" s="1840"/>
      <c r="K4478" s="1840"/>
      <c r="L4478" s="1840"/>
      <c r="M4478" s="1840"/>
      <c r="N4478" s="1840"/>
      <c r="O4478" s="1840"/>
      <c r="P4478" s="1840"/>
      <c r="Q4478" s="1840"/>
      <c r="R4478" s="1840"/>
      <c r="S4478" s="1840"/>
      <c r="T4478" s="1840"/>
      <c r="U4478" s="1840"/>
      <c r="V4478" s="1840"/>
      <c r="W4478" s="1840"/>
      <c r="X4478" s="1840"/>
      <c r="Y4478" s="1840"/>
      <c r="Z4478" s="1309"/>
      <c r="AA4478" s="1841">
        <v>9.3299999999999994E-2</v>
      </c>
      <c r="AB4478" s="1841"/>
      <c r="AC4478" s="1841"/>
      <c r="AD4478" s="1841"/>
      <c r="AE4478" s="1841"/>
      <c r="AF4478" s="1841"/>
      <c r="AG4478" s="1841"/>
      <c r="AH4478" s="1782"/>
    </row>
    <row r="4479" spans="1:34" ht="16.7" customHeight="1">
      <c r="A4479" s="1844"/>
      <c r="B4479" s="1309"/>
      <c r="C4479" s="1309"/>
      <c r="D4479" s="1309"/>
      <c r="E4479" s="1309"/>
      <c r="F4479" s="1309"/>
      <c r="G4479" s="1309"/>
      <c r="H4479" s="1309"/>
      <c r="I4479" s="1840" t="s">
        <v>2862</v>
      </c>
      <c r="J4479" s="1840"/>
      <c r="K4479" s="1840"/>
      <c r="L4479" s="1840"/>
      <c r="M4479" s="1840"/>
      <c r="N4479" s="1840"/>
      <c r="O4479" s="1840"/>
      <c r="P4479" s="1840"/>
      <c r="Q4479" s="1840"/>
      <c r="R4479" s="1840"/>
      <c r="S4479" s="1840"/>
      <c r="T4479" s="1840"/>
      <c r="U4479" s="1840"/>
      <c r="V4479" s="1840"/>
      <c r="W4479" s="1840"/>
      <c r="X4479" s="1840"/>
      <c r="Y4479" s="1840"/>
      <c r="Z4479" s="1309"/>
      <c r="AA4479" s="1841">
        <v>9.3299999999999994E-2</v>
      </c>
      <c r="AB4479" s="1841"/>
      <c r="AC4479" s="1841"/>
      <c r="AD4479" s="1841"/>
      <c r="AE4479" s="1841"/>
      <c r="AF4479" s="1841"/>
      <c r="AG4479" s="1841"/>
      <c r="AH4479" s="1782"/>
    </row>
    <row r="4480" spans="1:34" ht="17.45" customHeight="1">
      <c r="A4480" s="1844"/>
      <c r="B4480" s="1309"/>
      <c r="C4480" s="1309"/>
      <c r="D4480" s="1309"/>
      <c r="E4480" s="1309"/>
      <c r="F4480" s="1309"/>
      <c r="G4480" s="1309"/>
      <c r="H4480" s="1309"/>
      <c r="I4480" s="1840" t="s">
        <v>2863</v>
      </c>
      <c r="J4480" s="1840"/>
      <c r="K4480" s="1840"/>
      <c r="L4480" s="1840"/>
      <c r="M4480" s="1840"/>
      <c r="N4480" s="1840"/>
      <c r="O4480" s="1840"/>
      <c r="P4480" s="1840"/>
      <c r="Q4480" s="1840"/>
      <c r="R4480" s="1840"/>
      <c r="S4480" s="1840"/>
      <c r="T4480" s="1840"/>
      <c r="U4480" s="1840"/>
      <c r="V4480" s="1840"/>
      <c r="W4480" s="1840"/>
      <c r="X4480" s="1840"/>
      <c r="Y4480" s="1840"/>
      <c r="Z4480" s="1309"/>
      <c r="AA4480" s="1841">
        <v>0</v>
      </c>
      <c r="AB4480" s="1841"/>
      <c r="AC4480" s="1841"/>
      <c r="AD4480" s="1841"/>
      <c r="AE4480" s="1841"/>
      <c r="AF4480" s="1841"/>
      <c r="AG4480" s="1841"/>
      <c r="AH4480" s="1782"/>
    </row>
    <row r="4481" spans="1:34" ht="17.45" customHeight="1">
      <c r="A4481" s="1845"/>
      <c r="B4481" s="1799"/>
      <c r="C4481" s="1799"/>
      <c r="D4481" s="1799"/>
      <c r="E4481" s="1799"/>
      <c r="F4481" s="1799"/>
      <c r="G4481" s="1799"/>
      <c r="H4481" s="1799"/>
      <c r="I4481" s="1842" t="s">
        <v>2864</v>
      </c>
      <c r="J4481" s="1842"/>
      <c r="K4481" s="1842"/>
      <c r="L4481" s="1842"/>
      <c r="M4481" s="1842"/>
      <c r="N4481" s="1842"/>
      <c r="O4481" s="1842"/>
      <c r="P4481" s="1842"/>
      <c r="Q4481" s="1842"/>
      <c r="R4481" s="1842"/>
      <c r="S4481" s="1842"/>
      <c r="T4481" s="1842"/>
      <c r="U4481" s="1842"/>
      <c r="V4481" s="1842"/>
      <c r="W4481" s="1842"/>
      <c r="X4481" s="1842"/>
      <c r="Y4481" s="1842"/>
      <c r="Z4481" s="1799"/>
      <c r="AA4481" s="1843">
        <v>0</v>
      </c>
      <c r="AB4481" s="1843"/>
      <c r="AC4481" s="1843"/>
      <c r="AD4481" s="1843"/>
      <c r="AE4481" s="1843"/>
      <c r="AF4481" s="1843"/>
      <c r="AG4481" s="1843"/>
      <c r="AH4481" s="1800"/>
    </row>
    <row r="4482" spans="1:34" ht="16.7" customHeight="1">
      <c r="A4482" s="1801" t="s">
        <v>2865</v>
      </c>
      <c r="B4482" s="1825"/>
      <c r="C4482" s="1825"/>
      <c r="D4482" s="1825"/>
      <c r="E4482" s="1825"/>
      <c r="F4482" s="1825"/>
      <c r="G4482" s="1825"/>
      <c r="H4482" s="1825"/>
      <c r="I4482" s="1825"/>
      <c r="J4482" s="1825"/>
      <c r="K4482" s="1825"/>
      <c r="L4482" s="1825"/>
      <c r="M4482" s="1825"/>
      <c r="N4482" s="1826"/>
      <c r="O4482" s="1789" t="s">
        <v>2850</v>
      </c>
      <c r="P4482" s="1790"/>
      <c r="Q4482" s="1790"/>
      <c r="R4482" s="1790"/>
      <c r="S4482" s="1791"/>
      <c r="T4482" s="1827" t="s">
        <v>754</v>
      </c>
      <c r="U4482" s="1790"/>
      <c r="V4482" s="1790"/>
      <c r="W4482" s="1213"/>
      <c r="X4482" s="1789" t="s">
        <v>2866</v>
      </c>
      <c r="Y4482" s="1790"/>
      <c r="Z4482" s="1790"/>
      <c r="AA4482" s="1790"/>
      <c r="AB4482" s="1790"/>
      <c r="AC4482" s="1790"/>
      <c r="AD4482" s="1791"/>
      <c r="AE4482" s="1810" t="s">
        <v>2867</v>
      </c>
      <c r="AF4482" s="1828"/>
      <c r="AG4482" s="1828"/>
      <c r="AH4482" s="1213"/>
    </row>
    <row r="4483" spans="1:34" ht="17.45" customHeight="1">
      <c r="A4483" s="1215"/>
      <c r="B4483" s="1216" t="s">
        <v>1331</v>
      </c>
      <c r="C4483" s="1829" t="s">
        <v>3452</v>
      </c>
      <c r="D4483" s="1830"/>
      <c r="E4483" s="1830"/>
      <c r="F4483" s="1830"/>
      <c r="G4483" s="1830"/>
      <c r="H4483" s="1830"/>
      <c r="I4483" s="1830"/>
      <c r="J4483" s="1830"/>
      <c r="K4483" s="1830"/>
      <c r="L4483" s="1830"/>
      <c r="M4483" s="1830"/>
      <c r="N4483" s="1829"/>
      <c r="O4483" s="1831">
        <v>1.0401</v>
      </c>
      <c r="P4483" s="1832"/>
      <c r="Q4483" s="1832"/>
      <c r="R4483" s="1832"/>
      <c r="S4483" s="1833"/>
      <c r="T4483" s="1834" t="s">
        <v>518</v>
      </c>
      <c r="U4483" s="1835"/>
      <c r="V4483" s="1835"/>
      <c r="W4483" s="1217"/>
      <c r="X4483" s="1836">
        <v>2.2400000000000002</v>
      </c>
      <c r="Y4483" s="1837"/>
      <c r="Z4483" s="1837"/>
      <c r="AA4483" s="1837"/>
      <c r="AB4483" s="1837"/>
      <c r="AC4483" s="1837"/>
      <c r="AD4483" s="1838"/>
      <c r="AE4483" s="1839">
        <v>2.3298000000000001</v>
      </c>
      <c r="AF4483" s="1795"/>
      <c r="AG4483" s="1795"/>
      <c r="AH4483" s="1217"/>
    </row>
    <row r="4484" spans="1:34" ht="17.45" customHeight="1">
      <c r="A4484" s="1792"/>
      <c r="B4484" s="1793"/>
      <c r="C4484" s="1793"/>
      <c r="D4484" s="1793"/>
      <c r="E4484" s="1793"/>
      <c r="F4484" s="1793"/>
      <c r="G4484" s="1793"/>
      <c r="H4484" s="1793"/>
      <c r="I4484" s="1794" t="s">
        <v>2869</v>
      </c>
      <c r="J4484" s="1794"/>
      <c r="K4484" s="1794"/>
      <c r="L4484" s="1794"/>
      <c r="M4484" s="1794"/>
      <c r="N4484" s="1794"/>
      <c r="O4484" s="1794"/>
      <c r="P4484" s="1794"/>
      <c r="Q4484" s="1794"/>
      <c r="R4484" s="1794"/>
      <c r="S4484" s="1794"/>
      <c r="T4484" s="1794"/>
      <c r="U4484" s="1794"/>
      <c r="V4484" s="1794"/>
      <c r="W4484" s="1794"/>
      <c r="X4484" s="1794"/>
      <c r="Y4484" s="1794"/>
      <c r="Z4484" s="1214"/>
      <c r="AA4484" s="1795">
        <v>2.3298000000000001</v>
      </c>
      <c r="AB4484" s="1795"/>
      <c r="AC4484" s="1795"/>
      <c r="AD4484" s="1795"/>
      <c r="AE4484" s="1795"/>
      <c r="AF4484" s="1795"/>
      <c r="AG4484" s="1795"/>
      <c r="AH4484" s="1213"/>
    </row>
    <row r="4485" spans="1:34" ht="16.7" customHeight="1">
      <c r="A4485" s="1801" t="s">
        <v>2870</v>
      </c>
      <c r="B4485" s="1825"/>
      <c r="C4485" s="1825"/>
      <c r="D4485" s="1825"/>
      <c r="E4485" s="1825"/>
      <c r="F4485" s="1825"/>
      <c r="G4485" s="1825"/>
      <c r="H4485" s="1825"/>
      <c r="I4485" s="1825"/>
      <c r="J4485" s="1825"/>
      <c r="K4485" s="1825"/>
      <c r="L4485" s="1825"/>
      <c r="M4485" s="1825"/>
      <c r="N4485" s="1826"/>
      <c r="O4485" s="1789" t="s">
        <v>2850</v>
      </c>
      <c r="P4485" s="1790"/>
      <c r="Q4485" s="1790"/>
      <c r="R4485" s="1790"/>
      <c r="S4485" s="1791"/>
      <c r="T4485" s="1827" t="s">
        <v>754</v>
      </c>
      <c r="U4485" s="1790"/>
      <c r="V4485" s="1790"/>
      <c r="W4485" s="1213"/>
      <c r="X4485" s="1789" t="s">
        <v>2866</v>
      </c>
      <c r="Y4485" s="1790"/>
      <c r="Z4485" s="1790"/>
      <c r="AA4485" s="1790"/>
      <c r="AB4485" s="1790"/>
      <c r="AC4485" s="1790"/>
      <c r="AD4485" s="1791"/>
      <c r="AE4485" s="1810" t="s">
        <v>2867</v>
      </c>
      <c r="AF4485" s="1828"/>
      <c r="AG4485" s="1828"/>
      <c r="AH4485" s="1213"/>
    </row>
    <row r="4486" spans="1:34" ht="17.45" customHeight="1">
      <c r="A4486" s="1792"/>
      <c r="B4486" s="1793"/>
      <c r="C4486" s="1793"/>
      <c r="D4486" s="1793"/>
      <c r="E4486" s="1793"/>
      <c r="F4486" s="1793"/>
      <c r="G4486" s="1793"/>
      <c r="H4486" s="1793"/>
      <c r="I4486" s="1794" t="s">
        <v>2871</v>
      </c>
      <c r="J4486" s="1794"/>
      <c r="K4486" s="1794"/>
      <c r="L4486" s="1794"/>
      <c r="M4486" s="1794"/>
      <c r="N4486" s="1794"/>
      <c r="O4486" s="1794"/>
      <c r="P4486" s="1794"/>
      <c r="Q4486" s="1794"/>
      <c r="R4486" s="1794"/>
      <c r="S4486" s="1794"/>
      <c r="T4486" s="1794"/>
      <c r="U4486" s="1794"/>
      <c r="V4486" s="1794"/>
      <c r="W4486" s="1794"/>
      <c r="X4486" s="1794"/>
      <c r="Y4486" s="1794"/>
      <c r="Z4486" s="1214"/>
      <c r="AA4486" s="1795">
        <v>0</v>
      </c>
      <c r="AB4486" s="1795"/>
      <c r="AC4486" s="1795"/>
      <c r="AD4486" s="1795"/>
      <c r="AE4486" s="1795"/>
      <c r="AF4486" s="1795"/>
      <c r="AG4486" s="1795"/>
      <c r="AH4486" s="1213"/>
    </row>
    <row r="4487" spans="1:34" ht="16.7" customHeight="1">
      <c r="A4487" s="1801" t="s">
        <v>2872</v>
      </c>
      <c r="B4487" s="1825"/>
      <c r="C4487" s="1825"/>
      <c r="D4487" s="1825"/>
      <c r="E4487" s="1825"/>
      <c r="F4487" s="1825"/>
      <c r="G4487" s="1825"/>
      <c r="H4487" s="1825"/>
      <c r="I4487" s="1825"/>
      <c r="J4487" s="1825"/>
      <c r="K4487" s="1825"/>
      <c r="L4487" s="1825"/>
      <c r="M4487" s="1825"/>
      <c r="N4487" s="1826"/>
      <c r="O4487" s="1789" t="s">
        <v>2850</v>
      </c>
      <c r="P4487" s="1790"/>
      <c r="Q4487" s="1790"/>
      <c r="R4487" s="1790"/>
      <c r="S4487" s="1791"/>
      <c r="T4487" s="1827" t="s">
        <v>754</v>
      </c>
      <c r="U4487" s="1790"/>
      <c r="V4487" s="1790"/>
      <c r="W4487" s="1213"/>
      <c r="X4487" s="1789" t="s">
        <v>2866</v>
      </c>
      <c r="Y4487" s="1790"/>
      <c r="Z4487" s="1790"/>
      <c r="AA4487" s="1790"/>
      <c r="AB4487" s="1790"/>
      <c r="AC4487" s="1790"/>
      <c r="AD4487" s="1791"/>
      <c r="AE4487" s="1810" t="s">
        <v>2867</v>
      </c>
      <c r="AF4487" s="1828"/>
      <c r="AG4487" s="1828"/>
      <c r="AH4487" s="1213"/>
    </row>
    <row r="4488" spans="1:34" ht="17.45" customHeight="1">
      <c r="A4488" s="1792"/>
      <c r="B4488" s="1793"/>
      <c r="C4488" s="1793"/>
      <c r="D4488" s="1793"/>
      <c r="E4488" s="1793"/>
      <c r="F4488" s="1793"/>
      <c r="G4488" s="1793"/>
      <c r="H4488" s="1793"/>
      <c r="I4488" s="1793"/>
      <c r="J4488" s="1793"/>
      <c r="K4488" s="1794" t="s">
        <v>2873</v>
      </c>
      <c r="L4488" s="1794"/>
      <c r="M4488" s="1794"/>
      <c r="N4488" s="1794"/>
      <c r="O4488" s="1794"/>
      <c r="P4488" s="1794"/>
      <c r="Q4488" s="1794"/>
      <c r="R4488" s="1794"/>
      <c r="S4488" s="1794"/>
      <c r="T4488" s="1794"/>
      <c r="U4488" s="1794"/>
      <c r="V4488" s="1794"/>
      <c r="W4488" s="1794"/>
      <c r="X4488" s="1794"/>
      <c r="Y4488" s="1794"/>
      <c r="Z4488" s="1794"/>
      <c r="AA4488" s="1794"/>
      <c r="AB4488" s="1214"/>
      <c r="AC4488" s="1795">
        <v>0</v>
      </c>
      <c r="AD4488" s="1795"/>
      <c r="AE4488" s="1795"/>
      <c r="AF4488" s="1795"/>
      <c r="AG4488" s="1795"/>
      <c r="AH4488" s="1213"/>
    </row>
    <row r="4489" spans="1:34" ht="17.45" customHeight="1">
      <c r="A4489" s="1801" t="s">
        <v>2874</v>
      </c>
      <c r="B4489" s="1825"/>
      <c r="C4489" s="1825"/>
      <c r="D4489" s="1825"/>
      <c r="E4489" s="1825"/>
      <c r="F4489" s="1825"/>
      <c r="G4489" s="1825"/>
      <c r="H4489" s="1825"/>
      <c r="I4489" s="1825"/>
      <c r="J4489" s="1826"/>
      <c r="K4489" s="1789" t="s">
        <v>2850</v>
      </c>
      <c r="L4489" s="1791"/>
      <c r="M4489" s="1855" t="s">
        <v>2875</v>
      </c>
      <c r="N4489" s="1856"/>
      <c r="O4489" s="1857"/>
      <c r="P4489" s="1855" t="s">
        <v>2876</v>
      </c>
      <c r="Q4489" s="1856"/>
      <c r="R4489" s="1857"/>
      <c r="S4489" s="1855" t="s">
        <v>2877</v>
      </c>
      <c r="T4489" s="1857"/>
      <c r="U4489" s="1789" t="s">
        <v>2878</v>
      </c>
      <c r="V4489" s="1790"/>
      <c r="W4489" s="1791"/>
      <c r="X4489" s="1789" t="s">
        <v>2879</v>
      </c>
      <c r="Y4489" s="1790"/>
      <c r="Z4489" s="1790"/>
      <c r="AA4489" s="1790"/>
      <c r="AB4489" s="1791"/>
      <c r="AC4489" s="1789" t="s">
        <v>2880</v>
      </c>
      <c r="AD4489" s="1791"/>
      <c r="AE4489" s="1810" t="s">
        <v>2867</v>
      </c>
      <c r="AF4489" s="1828"/>
      <c r="AG4489" s="1828"/>
      <c r="AH4489" s="1213"/>
    </row>
    <row r="4490" spans="1:34" ht="16.7" customHeight="1">
      <c r="A4490" s="1853"/>
      <c r="B4490" s="1778"/>
      <c r="C4490" s="1778"/>
      <c r="D4490" s="1778"/>
      <c r="E4490" s="1778"/>
      <c r="F4490" s="1778"/>
      <c r="G4490" s="1778"/>
      <c r="H4490" s="1778"/>
      <c r="I4490" s="1846" t="s">
        <v>2881</v>
      </c>
      <c r="J4490" s="1846"/>
      <c r="K4490" s="1846"/>
      <c r="L4490" s="1846"/>
      <c r="M4490" s="1846"/>
      <c r="N4490" s="1846"/>
      <c r="O4490" s="1846"/>
      <c r="P4490" s="1846"/>
      <c r="Q4490" s="1846"/>
      <c r="R4490" s="1846"/>
      <c r="S4490" s="1846"/>
      <c r="T4490" s="1846"/>
      <c r="U4490" s="1846"/>
      <c r="V4490" s="1846"/>
      <c r="W4490" s="1846"/>
      <c r="X4490" s="1846"/>
      <c r="Y4490" s="1846"/>
      <c r="Z4490" s="1203"/>
      <c r="AA4490" s="1847">
        <v>0</v>
      </c>
      <c r="AB4490" s="1847"/>
      <c r="AC4490" s="1847"/>
      <c r="AD4490" s="1847"/>
      <c r="AE4490" s="1847"/>
      <c r="AF4490" s="1847"/>
      <c r="AG4490" s="1847"/>
      <c r="AH4490" s="1204"/>
    </row>
    <row r="4491" spans="1:34" ht="5.85" customHeight="1">
      <c r="A4491" s="1854"/>
      <c r="B4491" s="1309"/>
      <c r="C4491" s="1309"/>
      <c r="D4491" s="1309"/>
      <c r="E4491" s="1309"/>
      <c r="F4491" s="1309"/>
      <c r="G4491" s="1309"/>
      <c r="H4491" s="1309"/>
      <c r="I4491" s="1309"/>
      <c r="J4491" s="1309"/>
      <c r="K4491" s="1309"/>
      <c r="L4491" s="1309"/>
      <c r="M4491" s="1309"/>
      <c r="N4491" s="1309"/>
      <c r="O4491" s="1309"/>
      <c r="P4491" s="1309"/>
      <c r="Q4491" s="1309"/>
      <c r="R4491" s="1309"/>
      <c r="S4491" s="1309"/>
      <c r="T4491" s="1309"/>
      <c r="U4491" s="1309"/>
      <c r="V4491" s="1309"/>
      <c r="W4491" s="1309"/>
      <c r="X4491" s="1309"/>
      <c r="Y4491" s="1309"/>
      <c r="Z4491" s="1309"/>
      <c r="AA4491" s="1309"/>
      <c r="AB4491" s="1309"/>
      <c r="AC4491" s="1309"/>
      <c r="AD4491" s="1309"/>
      <c r="AE4491" s="1309"/>
      <c r="AF4491" s="1309"/>
      <c r="AG4491" s="1309"/>
      <c r="AH4491" s="1782"/>
    </row>
    <row r="4492" spans="1:34" ht="17.45" customHeight="1">
      <c r="A4492" s="1845"/>
      <c r="B4492" s="1799"/>
      <c r="C4492" s="1799"/>
      <c r="D4492" s="1799"/>
      <c r="E4492" s="1799"/>
      <c r="F4492" s="1799"/>
      <c r="G4492" s="1799"/>
      <c r="H4492" s="1799"/>
      <c r="I4492" s="1842" t="s">
        <v>2882</v>
      </c>
      <c r="J4492" s="1842"/>
      <c r="K4492" s="1842"/>
      <c r="L4492" s="1842"/>
      <c r="M4492" s="1842"/>
      <c r="N4492" s="1842"/>
      <c r="O4492" s="1842"/>
      <c r="P4492" s="1842"/>
      <c r="Q4492" s="1842"/>
      <c r="R4492" s="1842"/>
      <c r="S4492" s="1842"/>
      <c r="T4492" s="1842"/>
      <c r="U4492" s="1842"/>
      <c r="V4492" s="1842"/>
      <c r="W4492" s="1842"/>
      <c r="X4492" s="1842"/>
      <c r="Y4492" s="1842"/>
      <c r="Z4492" s="1212"/>
      <c r="AA4492" s="1848">
        <v>2.42</v>
      </c>
      <c r="AB4492" s="1848"/>
      <c r="AC4492" s="1848"/>
      <c r="AD4492" s="1848"/>
      <c r="AE4492" s="1848"/>
      <c r="AF4492" s="1848"/>
      <c r="AG4492" s="1848"/>
      <c r="AH4492" s="1208"/>
    </row>
    <row r="4493" spans="1:34" ht="45.75" customHeight="1">
      <c r="A4493" s="1849" t="s">
        <v>2883</v>
      </c>
      <c r="B4493" s="1850"/>
      <c r="C4493" s="1850"/>
      <c r="D4493" s="1850"/>
      <c r="E4493" s="1851" t="s">
        <v>3453</v>
      </c>
      <c r="F4493" s="1852"/>
      <c r="G4493" s="1852"/>
      <c r="H4493" s="1852"/>
      <c r="I4493" s="1852"/>
      <c r="J4493" s="1852"/>
      <c r="K4493" s="1852"/>
      <c r="L4493" s="1852"/>
      <c r="M4493" s="1852"/>
      <c r="N4493" s="1852"/>
      <c r="O4493" s="1852"/>
      <c r="P4493" s="1852"/>
      <c r="Q4493" s="1852"/>
      <c r="R4493" s="1852"/>
      <c r="S4493" s="1852"/>
      <c r="T4493" s="1852"/>
      <c r="U4493" s="1852"/>
      <c r="V4493" s="1852"/>
      <c r="W4493" s="1852"/>
      <c r="X4493" s="1852"/>
      <c r="Y4493" s="1852"/>
      <c r="Z4493" s="1852"/>
      <c r="AA4493" s="1852"/>
      <c r="AB4493" s="1852"/>
      <c r="AC4493" s="1852"/>
      <c r="AD4493" s="1852"/>
      <c r="AE4493" s="1852"/>
      <c r="AF4493" s="1852"/>
      <c r="AG4493" s="1852"/>
      <c r="AH4493" s="1851"/>
    </row>
    <row r="4494" spans="1:34" ht="133.15" customHeight="1">
      <c r="A4494" s="1218"/>
      <c r="AH4494" s="1219"/>
    </row>
    <row r="4495" spans="1:34" ht="133.15" customHeight="1">
      <c r="A4495" s="1220"/>
      <c r="B4495" s="1221"/>
      <c r="C4495" s="1221"/>
      <c r="D4495" s="1221"/>
      <c r="E4495" s="1221"/>
      <c r="F4495" s="1221"/>
      <c r="G4495" s="1221"/>
      <c r="H4495" s="1221"/>
      <c r="I4495" s="1221"/>
      <c r="J4495" s="1221"/>
      <c r="K4495" s="1221"/>
      <c r="L4495" s="1221"/>
      <c r="M4495" s="1221"/>
      <c r="N4495" s="1221"/>
      <c r="O4495" s="1221"/>
      <c r="P4495" s="1221"/>
      <c r="Q4495" s="1221"/>
      <c r="R4495" s="1221"/>
      <c r="S4495" s="1221"/>
      <c r="T4495" s="1221"/>
      <c r="U4495" s="1221"/>
      <c r="V4495" s="1221"/>
      <c r="W4495" s="1221"/>
      <c r="X4495" s="1221"/>
      <c r="Y4495" s="1221"/>
      <c r="Z4495" s="1221"/>
      <c r="AA4495" s="1221"/>
      <c r="AB4495" s="1221"/>
      <c r="AC4495" s="1221"/>
      <c r="AD4495" s="1221"/>
      <c r="AE4495" s="1221"/>
      <c r="AF4495" s="1221"/>
      <c r="AG4495" s="1221"/>
      <c r="AH4495" s="1222"/>
    </row>
    <row r="4496" spans="1:34" ht="5.85" customHeight="1">
      <c r="A4496" s="1777"/>
      <c r="B4496" s="1778"/>
      <c r="C4496" s="1778"/>
      <c r="D4496" s="1778"/>
      <c r="E4496" s="1778"/>
      <c r="F4496" s="1778"/>
      <c r="G4496" s="1778"/>
      <c r="H4496" s="1778"/>
      <c r="I4496" s="1778"/>
      <c r="J4496" s="1778"/>
      <c r="K4496" s="1778"/>
      <c r="L4496" s="1778"/>
      <c r="M4496" s="1778"/>
      <c r="N4496" s="1778"/>
      <c r="O4496" s="1778"/>
      <c r="P4496" s="1778"/>
      <c r="Q4496" s="1778"/>
      <c r="R4496" s="1778"/>
      <c r="S4496" s="1778"/>
      <c r="T4496" s="1778"/>
      <c r="U4496" s="1778"/>
      <c r="V4496" s="1778"/>
      <c r="W4496" s="1778"/>
      <c r="X4496" s="1778"/>
      <c r="Y4496" s="1778"/>
      <c r="Z4496" s="1778"/>
      <c r="AA4496" s="1778"/>
      <c r="AB4496" s="1778"/>
      <c r="AC4496" s="1778"/>
      <c r="AD4496" s="1778"/>
      <c r="AE4496" s="1778"/>
      <c r="AF4496" s="1778"/>
      <c r="AG4496" s="1778"/>
      <c r="AH4496" s="1779"/>
    </row>
    <row r="4497" spans="1:34" ht="11.65" customHeight="1">
      <c r="A4497" s="1780" t="s">
        <v>2834</v>
      </c>
      <c r="B4497" s="1310"/>
      <c r="C4497" s="1310"/>
      <c r="D4497" s="1310"/>
      <c r="E4497" s="1310"/>
      <c r="F4497" s="1310"/>
      <c r="G4497" s="1310"/>
      <c r="H4497" s="1310"/>
      <c r="I4497" s="1310"/>
      <c r="J4497" s="1310"/>
      <c r="K4497" s="1310"/>
      <c r="L4497" s="1310"/>
      <c r="M4497" s="1310"/>
      <c r="N4497" s="1310"/>
      <c r="O4497" s="1310"/>
      <c r="P4497" s="1310"/>
      <c r="Q4497" s="1310"/>
      <c r="R4497" s="1310"/>
      <c r="S4497" s="1310"/>
      <c r="T4497" s="1310"/>
      <c r="U4497" s="1310"/>
      <c r="V4497" s="1310"/>
      <c r="W4497" s="1310"/>
      <c r="X4497" s="1310"/>
      <c r="Y4497" s="1310"/>
      <c r="Z4497" s="1310"/>
      <c r="AA4497" s="1310"/>
      <c r="AB4497" s="1310"/>
      <c r="AC4497" s="1310"/>
      <c r="AD4497" s="1309"/>
      <c r="AE4497" s="1309"/>
      <c r="AF4497" s="1781" t="s">
        <v>3454</v>
      </c>
      <c r="AG4497" s="1781"/>
      <c r="AH4497" s="1782"/>
    </row>
    <row r="4498" spans="1:34" ht="5.0999999999999996" customHeight="1">
      <c r="A4498" s="1780"/>
      <c r="B4498" s="1310"/>
      <c r="C4498" s="1310"/>
      <c r="D4498" s="1310"/>
      <c r="E4498" s="1310"/>
      <c r="F4498" s="1310"/>
      <c r="G4498" s="1310"/>
      <c r="H4498" s="1310"/>
      <c r="I4498" s="1310"/>
      <c r="J4498" s="1310"/>
      <c r="K4498" s="1310"/>
      <c r="L4498" s="1310"/>
      <c r="M4498" s="1310"/>
      <c r="N4498" s="1310"/>
      <c r="O4498" s="1310"/>
      <c r="P4498" s="1310"/>
      <c r="Q4498" s="1310"/>
      <c r="R4498" s="1310"/>
      <c r="S4498" s="1310"/>
      <c r="T4498" s="1310"/>
      <c r="U4498" s="1310"/>
      <c r="V4498" s="1310"/>
      <c r="W4498" s="1310"/>
      <c r="X4498" s="1310"/>
      <c r="Y4498" s="1310"/>
      <c r="Z4498" s="1310"/>
      <c r="AA4498" s="1310"/>
      <c r="AB4498" s="1310"/>
      <c r="AC4498" s="1310"/>
      <c r="AD4498" s="1311"/>
      <c r="AE4498" s="1311"/>
      <c r="AF4498" s="1311"/>
      <c r="AG4498" s="1311"/>
      <c r="AH4498" s="1782"/>
    </row>
    <row r="4499" spans="1:34" ht="11.65" customHeight="1">
      <c r="A4499" s="1783" t="s">
        <v>2836</v>
      </c>
      <c r="B4499" s="1784"/>
      <c r="C4499" s="1784"/>
      <c r="D4499" s="1784"/>
      <c r="E4499" s="1784"/>
      <c r="F4499" s="1784"/>
      <c r="G4499" s="1784"/>
      <c r="H4499" s="1784"/>
      <c r="I4499" s="1784"/>
      <c r="J4499" s="1784"/>
      <c r="K4499" s="1784"/>
      <c r="L4499" s="1784"/>
      <c r="M4499" s="1784"/>
      <c r="N4499" s="1784"/>
      <c r="O4499" s="1784"/>
      <c r="P4499" s="1784"/>
      <c r="Q4499" s="1784"/>
      <c r="R4499" s="1784"/>
      <c r="S4499" s="1784"/>
      <c r="T4499" s="1784"/>
      <c r="U4499" s="1784"/>
      <c r="V4499" s="1784"/>
      <c r="W4499" s="1784"/>
      <c r="X4499" s="1784"/>
      <c r="Y4499" s="1784"/>
      <c r="Z4499" s="1784"/>
      <c r="AA4499" s="1784"/>
      <c r="AB4499" s="1784"/>
      <c r="AC4499" s="1784"/>
      <c r="AD4499" s="1311"/>
      <c r="AE4499" s="1311"/>
      <c r="AF4499" s="1311"/>
      <c r="AG4499" s="1311"/>
      <c r="AH4499" s="1782"/>
    </row>
    <row r="4500" spans="1:34" ht="23.25" customHeight="1">
      <c r="A4500" s="1785" t="s">
        <v>2837</v>
      </c>
      <c r="B4500" s="1786"/>
      <c r="C4500" s="1786"/>
      <c r="D4500" s="1786"/>
      <c r="E4500" s="1786"/>
      <c r="F4500" s="1786"/>
      <c r="G4500" s="1786"/>
      <c r="H4500" s="1786"/>
      <c r="I4500" s="1786"/>
      <c r="J4500" s="1786"/>
      <c r="K4500" s="1786"/>
      <c r="L4500" s="1786"/>
      <c r="M4500" s="1786"/>
      <c r="N4500" s="1786"/>
      <c r="O4500" s="1786"/>
      <c r="P4500" s="1786"/>
      <c r="Q4500" s="1786"/>
      <c r="R4500" s="1786"/>
      <c r="S4500" s="1786"/>
      <c r="T4500" s="1786"/>
      <c r="U4500" s="1786"/>
      <c r="V4500" s="1786"/>
      <c r="W4500" s="1786"/>
      <c r="X4500" s="1786"/>
      <c r="Y4500" s="1786"/>
      <c r="Z4500" s="1786"/>
      <c r="AA4500" s="1786"/>
      <c r="AB4500" s="1786"/>
      <c r="AC4500" s="1786"/>
      <c r="AD4500" s="1311"/>
      <c r="AE4500" s="1311"/>
      <c r="AF4500" s="1311"/>
      <c r="AG4500" s="1311"/>
      <c r="AH4500" s="1782"/>
    </row>
    <row r="4501" spans="1:34" ht="5.85" customHeight="1">
      <c r="A4501" s="1787" t="s">
        <v>2838</v>
      </c>
      <c r="B4501" s="1788"/>
      <c r="C4501" s="1788"/>
      <c r="D4501" s="1788"/>
      <c r="E4501" s="1788"/>
      <c r="F4501" s="1788"/>
      <c r="G4501" s="1788"/>
      <c r="H4501" s="1788"/>
      <c r="I4501" s="1788"/>
      <c r="J4501" s="1788"/>
      <c r="K4501" s="1788"/>
      <c r="L4501" s="1788"/>
      <c r="M4501" s="1788"/>
      <c r="N4501" s="1788"/>
      <c r="O4501" s="1788"/>
      <c r="P4501" s="1788"/>
      <c r="Q4501" s="1788"/>
      <c r="R4501" s="1788"/>
      <c r="S4501" s="1788"/>
      <c r="T4501" s="1788"/>
      <c r="U4501" s="1788"/>
      <c r="V4501" s="1788"/>
      <c r="W4501" s="1788"/>
      <c r="X4501" s="1788"/>
      <c r="Y4501" s="1788"/>
      <c r="Z4501" s="1788"/>
      <c r="AA4501" s="1788"/>
      <c r="AB4501" s="1788"/>
      <c r="AC4501" s="1788"/>
      <c r="AD4501" s="1311"/>
      <c r="AE4501" s="1311"/>
      <c r="AF4501" s="1311"/>
      <c r="AG4501" s="1311"/>
      <c r="AH4501" s="1782"/>
    </row>
    <row r="4502" spans="1:34" ht="5.0999999999999996" customHeight="1">
      <c r="A4502" s="1787"/>
      <c r="B4502" s="1788"/>
      <c r="C4502" s="1788"/>
      <c r="D4502" s="1788"/>
      <c r="E4502" s="1788"/>
      <c r="F4502" s="1788"/>
      <c r="G4502" s="1788"/>
      <c r="H4502" s="1788"/>
      <c r="I4502" s="1788"/>
      <c r="J4502" s="1788"/>
      <c r="K4502" s="1788"/>
      <c r="L4502" s="1788"/>
      <c r="M4502" s="1788"/>
      <c r="N4502" s="1788"/>
      <c r="O4502" s="1788"/>
      <c r="P4502" s="1788"/>
      <c r="Q4502" s="1788"/>
      <c r="R4502" s="1788"/>
      <c r="S4502" s="1788"/>
      <c r="T4502" s="1788"/>
      <c r="U4502" s="1788"/>
      <c r="V4502" s="1788"/>
      <c r="W4502" s="1788"/>
      <c r="X4502" s="1788"/>
      <c r="Y4502" s="1788"/>
      <c r="Z4502" s="1788"/>
      <c r="AA4502" s="1788"/>
      <c r="AB4502" s="1788"/>
      <c r="AC4502" s="1788"/>
      <c r="AD4502" s="1782"/>
      <c r="AE4502" s="1309"/>
      <c r="AF4502" s="1309"/>
      <c r="AG4502" s="1309"/>
      <c r="AH4502" s="1782"/>
    </row>
    <row r="4503" spans="1:34" ht="11.65" customHeight="1">
      <c r="A4503" s="1787" t="s">
        <v>2839</v>
      </c>
      <c r="B4503" s="1788"/>
      <c r="C4503" s="1788"/>
      <c r="D4503" s="1788"/>
      <c r="E4503" s="1788"/>
      <c r="F4503" s="1788"/>
      <c r="G4503" s="1788"/>
      <c r="H4503" s="1788"/>
      <c r="I4503" s="1788"/>
      <c r="J4503" s="1788"/>
      <c r="K4503" s="1788"/>
      <c r="L4503" s="1788"/>
      <c r="M4503" s="1788"/>
      <c r="N4503" s="1788"/>
      <c r="O4503" s="1788"/>
      <c r="P4503" s="1788"/>
      <c r="Q4503" s="1788"/>
      <c r="R4503" s="1788"/>
      <c r="S4503" s="1788"/>
      <c r="T4503" s="1788"/>
      <c r="U4503" s="1788"/>
      <c r="V4503" s="1788"/>
      <c r="W4503" s="1788"/>
      <c r="X4503" s="1788"/>
      <c r="Y4503" s="1788"/>
      <c r="Z4503" s="1788"/>
      <c r="AA4503" s="1788"/>
      <c r="AB4503" s="1788"/>
      <c r="AC4503" s="1788"/>
      <c r="AD4503" s="1818" t="s">
        <v>2840</v>
      </c>
      <c r="AE4503" s="1818"/>
      <c r="AF4503" s="1206">
        <v>21.23</v>
      </c>
      <c r="AG4503" s="1207" t="s">
        <v>5</v>
      </c>
      <c r="AH4503" s="1800"/>
    </row>
    <row r="4504" spans="1:34" ht="11.65" customHeight="1">
      <c r="A4504" s="1819" t="s">
        <v>2841</v>
      </c>
      <c r="B4504" s="1820"/>
      <c r="C4504" s="1820"/>
      <c r="D4504" s="1820"/>
      <c r="E4504" s="1820"/>
      <c r="F4504" s="1820"/>
      <c r="G4504" s="1820"/>
      <c r="H4504" s="1820"/>
      <c r="I4504" s="1820"/>
      <c r="J4504" s="1820"/>
      <c r="K4504" s="1820"/>
      <c r="L4504" s="1820"/>
      <c r="M4504" s="1820"/>
      <c r="N4504" s="1820"/>
      <c r="O4504" s="1820"/>
      <c r="P4504" s="1820"/>
      <c r="Q4504" s="1820"/>
      <c r="R4504" s="1820"/>
      <c r="S4504" s="1820"/>
      <c r="T4504" s="1820"/>
      <c r="U4504" s="1820"/>
      <c r="V4504" s="1820"/>
      <c r="W4504" s="1820"/>
      <c r="X4504" s="1820"/>
      <c r="Y4504" s="1820"/>
      <c r="Z4504" s="1820"/>
      <c r="AA4504" s="1820"/>
      <c r="AB4504" s="1820"/>
      <c r="AC4504" s="1820"/>
      <c r="AD4504" s="1821" t="s">
        <v>2842</v>
      </c>
      <c r="AE4504" s="1821"/>
      <c r="AF4504" s="1210">
        <v>15</v>
      </c>
      <c r="AG4504" s="1211" t="s">
        <v>5</v>
      </c>
      <c r="AH4504" s="1800"/>
    </row>
    <row r="4505" spans="1:34" ht="17.45" customHeight="1">
      <c r="A4505" s="1822" t="s">
        <v>2843</v>
      </c>
      <c r="B4505" s="1802"/>
      <c r="C4505" s="1802"/>
      <c r="D4505" s="1778"/>
      <c r="E4505" s="1823" t="s">
        <v>2707</v>
      </c>
      <c r="F4505" s="1823"/>
      <c r="G4505" s="1823"/>
      <c r="H4505" s="1823"/>
      <c r="I4505" s="1823"/>
      <c r="J4505" s="1823"/>
      <c r="K4505" s="1823"/>
      <c r="L4505" s="1823"/>
      <c r="M4505" s="1823"/>
      <c r="N4505" s="1823"/>
      <c r="O4505" s="1823"/>
      <c r="P4505" s="1823"/>
      <c r="Q4505" s="1823"/>
      <c r="R4505" s="1823"/>
      <c r="S4505" s="1823"/>
      <c r="T4505" s="1823"/>
      <c r="U4505" s="1823"/>
      <c r="V4505" s="1823"/>
      <c r="W4505" s="1823"/>
      <c r="X4505" s="1823"/>
      <c r="Y4505" s="1823"/>
      <c r="Z4505" s="1823"/>
      <c r="AA4505" s="1823"/>
      <c r="AB4505" s="1823"/>
      <c r="AC4505" s="1823"/>
      <c r="AD4505" s="1823"/>
      <c r="AE4505" s="1823"/>
      <c r="AF4505" s="1823"/>
      <c r="AG4505" s="1823"/>
      <c r="AH4505" s="1779"/>
    </row>
    <row r="4506" spans="1:34" ht="16.7" customHeight="1">
      <c r="A4506" s="1824" t="s">
        <v>2844</v>
      </c>
      <c r="B4506" s="1816"/>
      <c r="C4506" s="1816"/>
      <c r="D4506" s="1309"/>
      <c r="E4506" s="1815" t="s">
        <v>410</v>
      </c>
      <c r="F4506" s="1815"/>
      <c r="G4506" s="1111"/>
      <c r="H4506" s="1796" t="s">
        <v>2845</v>
      </c>
      <c r="I4506" s="1796"/>
      <c r="J4506" s="1796" t="s">
        <v>518</v>
      </c>
      <c r="K4506" s="1796"/>
      <c r="L4506" s="1309"/>
      <c r="M4506" s="1309"/>
      <c r="N4506" s="1816" t="s">
        <v>2846</v>
      </c>
      <c r="O4506" s="1816"/>
      <c r="P4506" s="1816"/>
      <c r="Q4506" s="1816"/>
      <c r="R4506" s="1817">
        <v>1</v>
      </c>
      <c r="S4506" s="1817"/>
      <c r="T4506" s="1817"/>
      <c r="U4506" s="1817"/>
      <c r="V4506" s="1309"/>
      <c r="W4506" s="1309"/>
      <c r="X4506" s="1309"/>
      <c r="Y4506" s="1796" t="s">
        <v>2847</v>
      </c>
      <c r="Z4506" s="1796"/>
      <c r="AA4506" s="1796"/>
      <c r="AB4506" s="1796"/>
      <c r="AC4506" s="1796"/>
      <c r="AD4506" s="1796"/>
      <c r="AE4506" s="1796"/>
      <c r="AF4506" s="1797" t="s">
        <v>2848</v>
      </c>
      <c r="AG4506" s="1797"/>
      <c r="AH4506" s="1782"/>
    </row>
    <row r="4507" spans="1:34" ht="5.85" customHeight="1">
      <c r="A4507" s="1798"/>
      <c r="B4507" s="1799"/>
      <c r="C4507" s="1799"/>
      <c r="D4507" s="1799"/>
      <c r="E4507" s="1799"/>
      <c r="F4507" s="1799"/>
      <c r="G4507" s="1799"/>
      <c r="H4507" s="1799"/>
      <c r="I4507" s="1799"/>
      <c r="J4507" s="1799"/>
      <c r="K4507" s="1799"/>
      <c r="L4507" s="1799"/>
      <c r="M4507" s="1799"/>
      <c r="N4507" s="1799"/>
      <c r="O4507" s="1799"/>
      <c r="P4507" s="1799"/>
      <c r="Q4507" s="1799"/>
      <c r="R4507" s="1799"/>
      <c r="S4507" s="1799"/>
      <c r="T4507" s="1799"/>
      <c r="U4507" s="1799"/>
      <c r="V4507" s="1799"/>
      <c r="W4507" s="1799"/>
      <c r="X4507" s="1799"/>
      <c r="Y4507" s="1799"/>
      <c r="Z4507" s="1799"/>
      <c r="AA4507" s="1799"/>
      <c r="AB4507" s="1799"/>
      <c r="AC4507" s="1799"/>
      <c r="AD4507" s="1799"/>
      <c r="AE4507" s="1799"/>
      <c r="AF4507" s="1799"/>
      <c r="AG4507" s="1799"/>
      <c r="AH4507" s="1800"/>
    </row>
    <row r="4508" spans="1:34" ht="17.45" customHeight="1">
      <c r="A4508" s="1801" t="s">
        <v>2849</v>
      </c>
      <c r="B4508" s="1802"/>
      <c r="C4508" s="1802"/>
      <c r="D4508" s="1802"/>
      <c r="E4508" s="1802"/>
      <c r="F4508" s="1802"/>
      <c r="G4508" s="1802"/>
      <c r="H4508" s="1802"/>
      <c r="I4508" s="1802"/>
      <c r="J4508" s="1803"/>
      <c r="K4508" s="1789" t="s">
        <v>2850</v>
      </c>
      <c r="L4508" s="1807"/>
      <c r="M4508" s="1789" t="s">
        <v>2851</v>
      </c>
      <c r="N4508" s="1790"/>
      <c r="O4508" s="1790"/>
      <c r="P4508" s="1790"/>
      <c r="Q4508" s="1790"/>
      <c r="R4508" s="1790"/>
      <c r="S4508" s="1790"/>
      <c r="T4508" s="1791"/>
      <c r="U4508" s="1789" t="s">
        <v>2852</v>
      </c>
      <c r="V4508" s="1790"/>
      <c r="W4508" s="1790"/>
      <c r="X4508" s="1790"/>
      <c r="Y4508" s="1790"/>
      <c r="Z4508" s="1790"/>
      <c r="AA4508" s="1790"/>
      <c r="AB4508" s="1790"/>
      <c r="AC4508" s="1790"/>
      <c r="AD4508" s="1791"/>
      <c r="AE4508" s="1810" t="s">
        <v>2853</v>
      </c>
      <c r="AF4508" s="1811"/>
      <c r="AG4508" s="1811"/>
      <c r="AH4508" s="1814"/>
    </row>
    <row r="4509" spans="1:34" ht="16.7" customHeight="1">
      <c r="A4509" s="1804"/>
      <c r="B4509" s="1805"/>
      <c r="C4509" s="1805"/>
      <c r="D4509" s="1805"/>
      <c r="E4509" s="1805"/>
      <c r="F4509" s="1805"/>
      <c r="G4509" s="1805"/>
      <c r="H4509" s="1805"/>
      <c r="I4509" s="1805"/>
      <c r="J4509" s="1806"/>
      <c r="K4509" s="1808"/>
      <c r="L4509" s="1809"/>
      <c r="M4509" s="1789" t="s">
        <v>2854</v>
      </c>
      <c r="N4509" s="1790"/>
      <c r="O4509" s="1790"/>
      <c r="P4509" s="1791"/>
      <c r="Q4509" s="1789" t="s">
        <v>2855</v>
      </c>
      <c r="R4509" s="1790"/>
      <c r="S4509" s="1790"/>
      <c r="T4509" s="1791"/>
      <c r="U4509" s="1789" t="s">
        <v>2854</v>
      </c>
      <c r="V4509" s="1790"/>
      <c r="W4509" s="1790"/>
      <c r="X4509" s="1790"/>
      <c r="Y4509" s="1790"/>
      <c r="Z4509" s="1791"/>
      <c r="AA4509" s="1789" t="s">
        <v>2855</v>
      </c>
      <c r="AB4509" s="1790"/>
      <c r="AC4509" s="1790"/>
      <c r="AD4509" s="1791"/>
      <c r="AE4509" s="1812"/>
      <c r="AF4509" s="1813"/>
      <c r="AG4509" s="1813"/>
      <c r="AH4509" s="1800"/>
    </row>
    <row r="4510" spans="1:34" ht="17.45" customHeight="1">
      <c r="A4510" s="1792"/>
      <c r="B4510" s="1793"/>
      <c r="C4510" s="1793"/>
      <c r="D4510" s="1793"/>
      <c r="E4510" s="1793"/>
      <c r="F4510" s="1793"/>
      <c r="G4510" s="1793"/>
      <c r="H4510" s="1793"/>
      <c r="I4510" s="1793"/>
      <c r="J4510" s="1793"/>
      <c r="K4510" s="1794" t="s">
        <v>2856</v>
      </c>
      <c r="L4510" s="1794"/>
      <c r="M4510" s="1794"/>
      <c r="N4510" s="1794"/>
      <c r="O4510" s="1794"/>
      <c r="P4510" s="1794"/>
      <c r="Q4510" s="1794"/>
      <c r="R4510" s="1794"/>
      <c r="S4510" s="1794"/>
      <c r="T4510" s="1794"/>
      <c r="U4510" s="1794"/>
      <c r="V4510" s="1794"/>
      <c r="W4510" s="1794"/>
      <c r="X4510" s="1794"/>
      <c r="Y4510" s="1794"/>
      <c r="Z4510" s="1794"/>
      <c r="AA4510" s="1795">
        <v>0</v>
      </c>
      <c r="AB4510" s="1795"/>
      <c r="AC4510" s="1795"/>
      <c r="AD4510" s="1795"/>
      <c r="AE4510" s="1795"/>
      <c r="AF4510" s="1795"/>
      <c r="AG4510" s="1795"/>
      <c r="AH4510" s="1213"/>
    </row>
    <row r="4511" spans="1:34" ht="17.45" customHeight="1">
      <c r="A4511" s="1801" t="s">
        <v>2857</v>
      </c>
      <c r="B4511" s="1825"/>
      <c r="C4511" s="1825"/>
      <c r="D4511" s="1825"/>
      <c r="E4511" s="1825"/>
      <c r="F4511" s="1825"/>
      <c r="G4511" s="1825"/>
      <c r="H4511" s="1825"/>
      <c r="I4511" s="1825"/>
      <c r="J4511" s="1825"/>
      <c r="K4511" s="1825"/>
      <c r="L4511" s="1825"/>
      <c r="M4511" s="1825"/>
      <c r="N4511" s="1826"/>
      <c r="O4511" s="1789" t="s">
        <v>2858</v>
      </c>
      <c r="P4511" s="1790"/>
      <c r="Q4511" s="1790"/>
      <c r="R4511" s="1790"/>
      <c r="S4511" s="1791"/>
      <c r="T4511" s="1827" t="s">
        <v>2850</v>
      </c>
      <c r="U4511" s="1790"/>
      <c r="V4511" s="1790"/>
      <c r="W4511" s="1213"/>
      <c r="X4511" s="1789" t="s">
        <v>2859</v>
      </c>
      <c r="Y4511" s="1790"/>
      <c r="Z4511" s="1790"/>
      <c r="AA4511" s="1790"/>
      <c r="AB4511" s="1790"/>
      <c r="AC4511" s="1790"/>
      <c r="AD4511" s="1791"/>
      <c r="AE4511" s="1810" t="s">
        <v>2853</v>
      </c>
      <c r="AF4511" s="1828"/>
      <c r="AG4511" s="1828"/>
      <c r="AH4511" s="1213"/>
    </row>
    <row r="4512" spans="1:34" ht="16.7" customHeight="1">
      <c r="A4512" s="1223"/>
      <c r="B4512" s="1224" t="s">
        <v>1011</v>
      </c>
      <c r="C4512" s="1875" t="s">
        <v>1012</v>
      </c>
      <c r="D4512" s="1876"/>
      <c r="E4512" s="1876"/>
      <c r="F4512" s="1876"/>
      <c r="G4512" s="1876"/>
      <c r="H4512" s="1876"/>
      <c r="I4512" s="1876"/>
      <c r="J4512" s="1876"/>
      <c r="K4512" s="1876"/>
      <c r="L4512" s="1876"/>
      <c r="M4512" s="1876"/>
      <c r="N4512" s="1875"/>
      <c r="O4512" s="1885">
        <v>0</v>
      </c>
      <c r="P4512" s="1886"/>
      <c r="Q4512" s="1886"/>
      <c r="R4512" s="1886"/>
      <c r="S4512" s="1887"/>
      <c r="T4512" s="1917">
        <v>0.114</v>
      </c>
      <c r="U4512" s="1886"/>
      <c r="V4512" s="1886"/>
      <c r="W4512" s="1225"/>
      <c r="X4512" s="1880">
        <v>22.593900000000001</v>
      </c>
      <c r="Y4512" s="1881"/>
      <c r="Z4512" s="1881"/>
      <c r="AA4512" s="1881"/>
      <c r="AB4512" s="1881"/>
      <c r="AC4512" s="1881"/>
      <c r="AD4512" s="1882"/>
      <c r="AE4512" s="1865">
        <v>2.5756999999999999</v>
      </c>
      <c r="AF4512" s="1847"/>
      <c r="AG4512" s="1847"/>
      <c r="AH4512" s="1225"/>
    </row>
    <row r="4513" spans="1:34" ht="17.45" customHeight="1">
      <c r="A4513" s="1220"/>
      <c r="B4513" s="1209" t="s">
        <v>1019</v>
      </c>
      <c r="C4513" s="1866" t="s">
        <v>1020</v>
      </c>
      <c r="D4513" s="1867"/>
      <c r="E4513" s="1867"/>
      <c r="F4513" s="1867"/>
      <c r="G4513" s="1867"/>
      <c r="H4513" s="1867"/>
      <c r="I4513" s="1867"/>
      <c r="J4513" s="1867"/>
      <c r="K4513" s="1867"/>
      <c r="L4513" s="1867"/>
      <c r="M4513" s="1867"/>
      <c r="N4513" s="1866"/>
      <c r="O4513" s="1893">
        <v>0</v>
      </c>
      <c r="P4513" s="1894"/>
      <c r="Q4513" s="1894"/>
      <c r="R4513" s="1894"/>
      <c r="S4513" s="1895"/>
      <c r="T4513" s="1918">
        <v>0.114</v>
      </c>
      <c r="U4513" s="1894"/>
      <c r="V4513" s="1894"/>
      <c r="W4513" s="1222"/>
      <c r="X4513" s="1871">
        <v>32.186100000000003</v>
      </c>
      <c r="Y4513" s="1872"/>
      <c r="Z4513" s="1872"/>
      <c r="AA4513" s="1872"/>
      <c r="AB4513" s="1872"/>
      <c r="AC4513" s="1872"/>
      <c r="AD4513" s="1873"/>
      <c r="AE4513" s="1874">
        <v>3.6692</v>
      </c>
      <c r="AF4513" s="1843"/>
      <c r="AG4513" s="1843"/>
      <c r="AH4513" s="1222"/>
    </row>
    <row r="4514" spans="1:34" ht="16.7" customHeight="1">
      <c r="A4514" s="1792"/>
      <c r="B4514" s="1778"/>
      <c r="C4514" s="1778"/>
      <c r="D4514" s="1778"/>
      <c r="E4514" s="1778"/>
      <c r="F4514" s="1778"/>
      <c r="G4514" s="1778"/>
      <c r="H4514" s="1778"/>
      <c r="I4514" s="1846" t="s">
        <v>2860</v>
      </c>
      <c r="J4514" s="1846"/>
      <c r="K4514" s="1846"/>
      <c r="L4514" s="1846"/>
      <c r="M4514" s="1846"/>
      <c r="N4514" s="1846"/>
      <c r="O4514" s="1846"/>
      <c r="P4514" s="1846"/>
      <c r="Q4514" s="1846"/>
      <c r="R4514" s="1846"/>
      <c r="S4514" s="1846"/>
      <c r="T4514" s="1846"/>
      <c r="U4514" s="1846"/>
      <c r="V4514" s="1846"/>
      <c r="W4514" s="1846"/>
      <c r="X4514" s="1846"/>
      <c r="Y4514" s="1846"/>
      <c r="Z4514" s="1793"/>
      <c r="AA4514" s="1847">
        <v>6.2449000000000003</v>
      </c>
      <c r="AB4514" s="1847"/>
      <c r="AC4514" s="1847"/>
      <c r="AD4514" s="1847"/>
      <c r="AE4514" s="1847"/>
      <c r="AF4514" s="1847"/>
      <c r="AG4514" s="1847"/>
      <c r="AH4514" s="1814"/>
    </row>
    <row r="4515" spans="1:34" ht="17.45" customHeight="1">
      <c r="A4515" s="1844"/>
      <c r="B4515" s="1309"/>
      <c r="C4515" s="1309"/>
      <c r="D4515" s="1309"/>
      <c r="E4515" s="1309"/>
      <c r="F4515" s="1309"/>
      <c r="G4515" s="1309"/>
      <c r="H4515" s="1309"/>
      <c r="I4515" s="1840" t="s">
        <v>2861</v>
      </c>
      <c r="J4515" s="1840"/>
      <c r="K4515" s="1840"/>
      <c r="L4515" s="1840"/>
      <c r="M4515" s="1840"/>
      <c r="N4515" s="1840"/>
      <c r="O4515" s="1840"/>
      <c r="P4515" s="1840"/>
      <c r="Q4515" s="1840"/>
      <c r="R4515" s="1840"/>
      <c r="S4515" s="1840"/>
      <c r="T4515" s="1840"/>
      <c r="U4515" s="1840"/>
      <c r="V4515" s="1840"/>
      <c r="W4515" s="1840"/>
      <c r="X4515" s="1840"/>
      <c r="Y4515" s="1840"/>
      <c r="Z4515" s="1309"/>
      <c r="AA4515" s="1841">
        <v>6.2449000000000003</v>
      </c>
      <c r="AB4515" s="1841"/>
      <c r="AC4515" s="1841"/>
      <c r="AD4515" s="1841"/>
      <c r="AE4515" s="1841"/>
      <c r="AF4515" s="1841"/>
      <c r="AG4515" s="1841"/>
      <c r="AH4515" s="1782"/>
    </row>
    <row r="4516" spans="1:34" ht="17.45" customHeight="1">
      <c r="A4516" s="1844"/>
      <c r="B4516" s="1309"/>
      <c r="C4516" s="1309"/>
      <c r="D4516" s="1309"/>
      <c r="E4516" s="1309"/>
      <c r="F4516" s="1309"/>
      <c r="G4516" s="1309"/>
      <c r="H4516" s="1309"/>
      <c r="I4516" s="1840" t="s">
        <v>2862</v>
      </c>
      <c r="J4516" s="1840"/>
      <c r="K4516" s="1840"/>
      <c r="L4516" s="1840"/>
      <c r="M4516" s="1840"/>
      <c r="N4516" s="1840"/>
      <c r="O4516" s="1840"/>
      <c r="P4516" s="1840"/>
      <c r="Q4516" s="1840"/>
      <c r="R4516" s="1840"/>
      <c r="S4516" s="1840"/>
      <c r="T4516" s="1840"/>
      <c r="U4516" s="1840"/>
      <c r="V4516" s="1840"/>
      <c r="W4516" s="1840"/>
      <c r="X4516" s="1840"/>
      <c r="Y4516" s="1840"/>
      <c r="Z4516" s="1309"/>
      <c r="AA4516" s="1841">
        <v>6.2449000000000003</v>
      </c>
      <c r="AB4516" s="1841"/>
      <c r="AC4516" s="1841"/>
      <c r="AD4516" s="1841"/>
      <c r="AE4516" s="1841"/>
      <c r="AF4516" s="1841"/>
      <c r="AG4516" s="1841"/>
      <c r="AH4516" s="1782"/>
    </row>
    <row r="4517" spans="1:34" ht="16.7" customHeight="1">
      <c r="A4517" s="1844"/>
      <c r="B4517" s="1309"/>
      <c r="C4517" s="1309"/>
      <c r="D4517" s="1309"/>
      <c r="E4517" s="1309"/>
      <c r="F4517" s="1309"/>
      <c r="G4517" s="1309"/>
      <c r="H4517" s="1309"/>
      <c r="I4517" s="1840" t="s">
        <v>2863</v>
      </c>
      <c r="J4517" s="1840"/>
      <c r="K4517" s="1840"/>
      <c r="L4517" s="1840"/>
      <c r="M4517" s="1840"/>
      <c r="N4517" s="1840"/>
      <c r="O4517" s="1840"/>
      <c r="P4517" s="1840"/>
      <c r="Q4517" s="1840"/>
      <c r="R4517" s="1840"/>
      <c r="S4517" s="1840"/>
      <c r="T4517" s="1840"/>
      <c r="U4517" s="1840"/>
      <c r="V4517" s="1840"/>
      <c r="W4517" s="1840"/>
      <c r="X4517" s="1840"/>
      <c r="Y4517" s="1840"/>
      <c r="Z4517" s="1309"/>
      <c r="AA4517" s="1841">
        <v>0</v>
      </c>
      <c r="AB4517" s="1841"/>
      <c r="AC4517" s="1841"/>
      <c r="AD4517" s="1841"/>
      <c r="AE4517" s="1841"/>
      <c r="AF4517" s="1841"/>
      <c r="AG4517" s="1841"/>
      <c r="AH4517" s="1782"/>
    </row>
    <row r="4518" spans="1:34" ht="17.45" customHeight="1">
      <c r="A4518" s="1845"/>
      <c r="B4518" s="1799"/>
      <c r="C4518" s="1799"/>
      <c r="D4518" s="1799"/>
      <c r="E4518" s="1799"/>
      <c r="F4518" s="1799"/>
      <c r="G4518" s="1799"/>
      <c r="H4518" s="1799"/>
      <c r="I4518" s="1842" t="s">
        <v>2864</v>
      </c>
      <c r="J4518" s="1842"/>
      <c r="K4518" s="1842"/>
      <c r="L4518" s="1842"/>
      <c r="M4518" s="1842"/>
      <c r="N4518" s="1842"/>
      <c r="O4518" s="1842"/>
      <c r="P4518" s="1842"/>
      <c r="Q4518" s="1842"/>
      <c r="R4518" s="1842"/>
      <c r="S4518" s="1842"/>
      <c r="T4518" s="1842"/>
      <c r="U4518" s="1842"/>
      <c r="V4518" s="1842"/>
      <c r="W4518" s="1842"/>
      <c r="X4518" s="1842"/>
      <c r="Y4518" s="1842"/>
      <c r="Z4518" s="1799"/>
      <c r="AA4518" s="1843">
        <v>0</v>
      </c>
      <c r="AB4518" s="1843"/>
      <c r="AC4518" s="1843"/>
      <c r="AD4518" s="1843"/>
      <c r="AE4518" s="1843"/>
      <c r="AF4518" s="1843"/>
      <c r="AG4518" s="1843"/>
      <c r="AH4518" s="1800"/>
    </row>
    <row r="4519" spans="1:34" ht="17.45" customHeight="1">
      <c r="A4519" s="1801" t="s">
        <v>2865</v>
      </c>
      <c r="B4519" s="1825"/>
      <c r="C4519" s="1825"/>
      <c r="D4519" s="1825"/>
      <c r="E4519" s="1825"/>
      <c r="F4519" s="1825"/>
      <c r="G4519" s="1825"/>
      <c r="H4519" s="1825"/>
      <c r="I4519" s="1825"/>
      <c r="J4519" s="1825"/>
      <c r="K4519" s="1825"/>
      <c r="L4519" s="1825"/>
      <c r="M4519" s="1825"/>
      <c r="N4519" s="1826"/>
      <c r="O4519" s="1789" t="s">
        <v>2850</v>
      </c>
      <c r="P4519" s="1790"/>
      <c r="Q4519" s="1790"/>
      <c r="R4519" s="1790"/>
      <c r="S4519" s="1791"/>
      <c r="T4519" s="1827" t="s">
        <v>754</v>
      </c>
      <c r="U4519" s="1790"/>
      <c r="V4519" s="1790"/>
      <c r="W4519" s="1213"/>
      <c r="X4519" s="1789" t="s">
        <v>2866</v>
      </c>
      <c r="Y4519" s="1790"/>
      <c r="Z4519" s="1790"/>
      <c r="AA4519" s="1790"/>
      <c r="AB4519" s="1790"/>
      <c r="AC4519" s="1790"/>
      <c r="AD4519" s="1791"/>
      <c r="AE4519" s="1810" t="s">
        <v>2867</v>
      </c>
      <c r="AF4519" s="1828"/>
      <c r="AG4519" s="1828"/>
      <c r="AH4519" s="1213"/>
    </row>
    <row r="4520" spans="1:34" ht="16.7" customHeight="1">
      <c r="A4520" s="1223"/>
      <c r="B4520" s="1224" t="s">
        <v>3436</v>
      </c>
      <c r="C4520" s="1875" t="s">
        <v>3437</v>
      </c>
      <c r="D4520" s="1876"/>
      <c r="E4520" s="1876"/>
      <c r="F4520" s="1876"/>
      <c r="G4520" s="1876"/>
      <c r="H4520" s="1876"/>
      <c r="I4520" s="1876"/>
      <c r="J4520" s="1876"/>
      <c r="K4520" s="1876"/>
      <c r="L4520" s="1876"/>
      <c r="M4520" s="1876"/>
      <c r="N4520" s="1875"/>
      <c r="O4520" s="1885">
        <v>9.4000000000000004E-3</v>
      </c>
      <c r="P4520" s="1886"/>
      <c r="Q4520" s="1886"/>
      <c r="R4520" s="1886"/>
      <c r="S4520" s="1887"/>
      <c r="T4520" s="1888" t="s">
        <v>495</v>
      </c>
      <c r="U4520" s="1889"/>
      <c r="V4520" s="1889"/>
      <c r="W4520" s="1225"/>
      <c r="X4520" s="1890">
        <v>7.17</v>
      </c>
      <c r="Y4520" s="1891"/>
      <c r="Z4520" s="1891"/>
      <c r="AA4520" s="1891"/>
      <c r="AB4520" s="1891"/>
      <c r="AC4520" s="1891"/>
      <c r="AD4520" s="1892"/>
      <c r="AE4520" s="1865">
        <v>6.7400000000000002E-2</v>
      </c>
      <c r="AF4520" s="1847"/>
      <c r="AG4520" s="1847"/>
      <c r="AH4520" s="1225"/>
    </row>
    <row r="4521" spans="1:34" ht="17.45" customHeight="1">
      <c r="A4521" s="1218"/>
      <c r="B4521" s="1820" t="s">
        <v>3455</v>
      </c>
      <c r="C4521" s="1867" t="s">
        <v>3456</v>
      </c>
      <c r="D4521" s="1815"/>
      <c r="E4521" s="1815"/>
      <c r="F4521" s="1815"/>
      <c r="G4521" s="1815"/>
      <c r="H4521" s="1815"/>
      <c r="I4521" s="1815"/>
      <c r="J4521" s="1815"/>
      <c r="K4521" s="1815"/>
      <c r="L4521" s="1815"/>
      <c r="M4521" s="1815"/>
      <c r="N4521" s="1903"/>
      <c r="O4521" s="1910">
        <v>1.2434000000000001</v>
      </c>
      <c r="P4521" s="1911"/>
      <c r="Q4521" s="1911"/>
      <c r="R4521" s="1911"/>
      <c r="S4521" s="1912"/>
      <c r="T4521" s="1913" t="s">
        <v>518</v>
      </c>
      <c r="U4521" s="1796"/>
      <c r="V4521" s="1796"/>
      <c r="W4521" s="1219"/>
      <c r="X4521" s="1914">
        <v>8.93</v>
      </c>
      <c r="Y4521" s="1915"/>
      <c r="Z4521" s="1915"/>
      <c r="AA4521" s="1915"/>
      <c r="AB4521" s="1915"/>
      <c r="AC4521" s="1915"/>
      <c r="AD4521" s="1916"/>
      <c r="AE4521" s="1909">
        <v>11.1036</v>
      </c>
      <c r="AF4521" s="1841"/>
      <c r="AG4521" s="1841"/>
      <c r="AH4521" s="1219"/>
    </row>
    <row r="4522" spans="1:34" ht="7.35" customHeight="1">
      <c r="A4522" s="1220"/>
      <c r="B4522" s="1820"/>
      <c r="C4522" s="1867"/>
      <c r="D4522" s="1867"/>
      <c r="E4522" s="1867"/>
      <c r="F4522" s="1867"/>
      <c r="G4522" s="1867"/>
      <c r="H4522" s="1867"/>
      <c r="I4522" s="1867"/>
      <c r="J4522" s="1867"/>
      <c r="K4522" s="1867"/>
      <c r="L4522" s="1867"/>
      <c r="M4522" s="1867"/>
      <c r="N4522" s="1867"/>
      <c r="O4522" s="1221"/>
      <c r="P4522" s="1221"/>
      <c r="Q4522" s="1221"/>
      <c r="R4522" s="1221"/>
      <c r="S4522" s="1221"/>
      <c r="T4522" s="1221"/>
      <c r="U4522" s="1221"/>
      <c r="V4522" s="1221"/>
      <c r="W4522" s="1221"/>
      <c r="X4522" s="1221"/>
      <c r="Y4522" s="1221"/>
      <c r="Z4522" s="1221"/>
      <c r="AA4522" s="1221"/>
      <c r="AB4522" s="1221"/>
      <c r="AC4522" s="1221"/>
      <c r="AD4522" s="1221"/>
      <c r="AE4522" s="1221"/>
      <c r="AF4522" s="1221"/>
      <c r="AG4522" s="1221"/>
      <c r="AH4522" s="1222"/>
    </row>
    <row r="4523" spans="1:34" ht="16.7" customHeight="1">
      <c r="A4523" s="1792"/>
      <c r="B4523" s="1793"/>
      <c r="C4523" s="1793"/>
      <c r="D4523" s="1793"/>
      <c r="E4523" s="1793"/>
      <c r="F4523" s="1793"/>
      <c r="G4523" s="1793"/>
      <c r="H4523" s="1793"/>
      <c r="I4523" s="1794" t="s">
        <v>2869</v>
      </c>
      <c r="J4523" s="1794"/>
      <c r="K4523" s="1794"/>
      <c r="L4523" s="1794"/>
      <c r="M4523" s="1794"/>
      <c r="N4523" s="1794"/>
      <c r="O4523" s="1794"/>
      <c r="P4523" s="1794"/>
      <c r="Q4523" s="1794"/>
      <c r="R4523" s="1794"/>
      <c r="S4523" s="1794"/>
      <c r="T4523" s="1794"/>
      <c r="U4523" s="1794"/>
      <c r="V4523" s="1794"/>
      <c r="W4523" s="1794"/>
      <c r="X4523" s="1794"/>
      <c r="Y4523" s="1794"/>
      <c r="Z4523" s="1214"/>
      <c r="AA4523" s="1795">
        <v>11.170999999999999</v>
      </c>
      <c r="AB4523" s="1795"/>
      <c r="AC4523" s="1795"/>
      <c r="AD4523" s="1795"/>
      <c r="AE4523" s="1795"/>
      <c r="AF4523" s="1795"/>
      <c r="AG4523" s="1795"/>
      <c r="AH4523" s="1213"/>
    </row>
    <row r="4524" spans="1:34" ht="17.45" customHeight="1">
      <c r="A4524" s="1801" t="s">
        <v>2870</v>
      </c>
      <c r="B4524" s="1825"/>
      <c r="C4524" s="1825"/>
      <c r="D4524" s="1825"/>
      <c r="E4524" s="1825"/>
      <c r="F4524" s="1825"/>
      <c r="G4524" s="1825"/>
      <c r="H4524" s="1825"/>
      <c r="I4524" s="1825"/>
      <c r="J4524" s="1825"/>
      <c r="K4524" s="1825"/>
      <c r="L4524" s="1825"/>
      <c r="M4524" s="1825"/>
      <c r="N4524" s="1826"/>
      <c r="O4524" s="1789" t="s">
        <v>2850</v>
      </c>
      <c r="P4524" s="1790"/>
      <c r="Q4524" s="1790"/>
      <c r="R4524" s="1790"/>
      <c r="S4524" s="1791"/>
      <c r="T4524" s="1827" t="s">
        <v>754</v>
      </c>
      <c r="U4524" s="1790"/>
      <c r="V4524" s="1790"/>
      <c r="W4524" s="1213"/>
      <c r="X4524" s="1789" t="s">
        <v>2866</v>
      </c>
      <c r="Y4524" s="1790"/>
      <c r="Z4524" s="1790"/>
      <c r="AA4524" s="1790"/>
      <c r="AB4524" s="1790"/>
      <c r="AC4524" s="1790"/>
      <c r="AD4524" s="1791"/>
      <c r="AE4524" s="1810" t="s">
        <v>2867</v>
      </c>
      <c r="AF4524" s="1828"/>
      <c r="AG4524" s="1828"/>
      <c r="AH4524" s="1213"/>
    </row>
    <row r="4525" spans="1:34" ht="16.7" customHeight="1">
      <c r="A4525" s="1792"/>
      <c r="B4525" s="1793"/>
      <c r="C4525" s="1793"/>
      <c r="D4525" s="1793"/>
      <c r="E4525" s="1793"/>
      <c r="F4525" s="1793"/>
      <c r="G4525" s="1793"/>
      <c r="H4525" s="1793"/>
      <c r="I4525" s="1794" t="s">
        <v>2871</v>
      </c>
      <c r="J4525" s="1794"/>
      <c r="K4525" s="1794"/>
      <c r="L4525" s="1794"/>
      <c r="M4525" s="1794"/>
      <c r="N4525" s="1794"/>
      <c r="O4525" s="1794"/>
      <c r="P4525" s="1794"/>
      <c r="Q4525" s="1794"/>
      <c r="R4525" s="1794"/>
      <c r="S4525" s="1794"/>
      <c r="T4525" s="1794"/>
      <c r="U4525" s="1794"/>
      <c r="V4525" s="1794"/>
      <c r="W4525" s="1794"/>
      <c r="X4525" s="1794"/>
      <c r="Y4525" s="1794"/>
      <c r="Z4525" s="1214"/>
      <c r="AA4525" s="1795">
        <v>0</v>
      </c>
      <c r="AB4525" s="1795"/>
      <c r="AC4525" s="1795"/>
      <c r="AD4525" s="1795"/>
      <c r="AE4525" s="1795"/>
      <c r="AF4525" s="1795"/>
      <c r="AG4525" s="1795"/>
      <c r="AH4525" s="1213"/>
    </row>
    <row r="4526" spans="1:34" ht="17.45" customHeight="1">
      <c r="A4526" s="1801" t="s">
        <v>2872</v>
      </c>
      <c r="B4526" s="1825"/>
      <c r="C4526" s="1825"/>
      <c r="D4526" s="1825"/>
      <c r="E4526" s="1825"/>
      <c r="F4526" s="1825"/>
      <c r="G4526" s="1825"/>
      <c r="H4526" s="1825"/>
      <c r="I4526" s="1825"/>
      <c r="J4526" s="1825"/>
      <c r="K4526" s="1825"/>
      <c r="L4526" s="1825"/>
      <c r="M4526" s="1825"/>
      <c r="N4526" s="1826"/>
      <c r="O4526" s="1789" t="s">
        <v>2850</v>
      </c>
      <c r="P4526" s="1790"/>
      <c r="Q4526" s="1790"/>
      <c r="R4526" s="1790"/>
      <c r="S4526" s="1791"/>
      <c r="T4526" s="1827" t="s">
        <v>754</v>
      </c>
      <c r="U4526" s="1790"/>
      <c r="V4526" s="1790"/>
      <c r="W4526" s="1213"/>
      <c r="X4526" s="1789" t="s">
        <v>2866</v>
      </c>
      <c r="Y4526" s="1790"/>
      <c r="Z4526" s="1790"/>
      <c r="AA4526" s="1790"/>
      <c r="AB4526" s="1790"/>
      <c r="AC4526" s="1790"/>
      <c r="AD4526" s="1791"/>
      <c r="AE4526" s="1810" t="s">
        <v>2867</v>
      </c>
      <c r="AF4526" s="1828"/>
      <c r="AG4526" s="1828"/>
      <c r="AH4526" s="1213"/>
    </row>
    <row r="4527" spans="1:34" ht="17.45" customHeight="1">
      <c r="A4527" s="1792"/>
      <c r="B4527" s="1793"/>
      <c r="C4527" s="1793"/>
      <c r="D4527" s="1793"/>
      <c r="E4527" s="1793"/>
      <c r="F4527" s="1793"/>
      <c r="G4527" s="1793"/>
      <c r="H4527" s="1793"/>
      <c r="I4527" s="1793"/>
      <c r="J4527" s="1793"/>
      <c r="K4527" s="1794" t="s">
        <v>2873</v>
      </c>
      <c r="L4527" s="1794"/>
      <c r="M4527" s="1794"/>
      <c r="N4527" s="1794"/>
      <c r="O4527" s="1794"/>
      <c r="P4527" s="1794"/>
      <c r="Q4527" s="1794"/>
      <c r="R4527" s="1794"/>
      <c r="S4527" s="1794"/>
      <c r="T4527" s="1794"/>
      <c r="U4527" s="1794"/>
      <c r="V4527" s="1794"/>
      <c r="W4527" s="1794"/>
      <c r="X4527" s="1794"/>
      <c r="Y4527" s="1794"/>
      <c r="Z4527" s="1794"/>
      <c r="AA4527" s="1794"/>
      <c r="AB4527" s="1214"/>
      <c r="AC4527" s="1795">
        <v>0</v>
      </c>
      <c r="AD4527" s="1795"/>
      <c r="AE4527" s="1795"/>
      <c r="AF4527" s="1795"/>
      <c r="AG4527" s="1795"/>
      <c r="AH4527" s="1213"/>
    </row>
    <row r="4528" spans="1:34" ht="16.7" customHeight="1">
      <c r="A4528" s="1801" t="s">
        <v>2874</v>
      </c>
      <c r="B4528" s="1825"/>
      <c r="C4528" s="1825"/>
      <c r="D4528" s="1825"/>
      <c r="E4528" s="1825"/>
      <c r="F4528" s="1825"/>
      <c r="G4528" s="1825"/>
      <c r="H4528" s="1825"/>
      <c r="I4528" s="1825"/>
      <c r="J4528" s="1826"/>
      <c r="K4528" s="1789" t="s">
        <v>2850</v>
      </c>
      <c r="L4528" s="1791"/>
      <c r="M4528" s="1855" t="s">
        <v>2875</v>
      </c>
      <c r="N4528" s="1856"/>
      <c r="O4528" s="1857"/>
      <c r="P4528" s="1855" t="s">
        <v>2876</v>
      </c>
      <c r="Q4528" s="1856"/>
      <c r="R4528" s="1857"/>
      <c r="S4528" s="1855" t="s">
        <v>2877</v>
      </c>
      <c r="T4528" s="1857"/>
      <c r="U4528" s="1789" t="s">
        <v>2878</v>
      </c>
      <c r="V4528" s="1790"/>
      <c r="W4528" s="1791"/>
      <c r="X4528" s="1789" t="s">
        <v>2879</v>
      </c>
      <c r="Y4528" s="1790"/>
      <c r="Z4528" s="1790"/>
      <c r="AA4528" s="1790"/>
      <c r="AB4528" s="1791"/>
      <c r="AC4528" s="1789" t="s">
        <v>2880</v>
      </c>
      <c r="AD4528" s="1791"/>
      <c r="AE4528" s="1810" t="s">
        <v>2867</v>
      </c>
      <c r="AF4528" s="1828"/>
      <c r="AG4528" s="1828"/>
      <c r="AH4528" s="1213"/>
    </row>
    <row r="4529" spans="1:34" ht="17.45" customHeight="1">
      <c r="A4529" s="1853"/>
      <c r="B4529" s="1778"/>
      <c r="C4529" s="1778"/>
      <c r="D4529" s="1778"/>
      <c r="E4529" s="1778"/>
      <c r="F4529" s="1778"/>
      <c r="G4529" s="1778"/>
      <c r="H4529" s="1778"/>
      <c r="I4529" s="1846" t="s">
        <v>2881</v>
      </c>
      <c r="J4529" s="1846"/>
      <c r="K4529" s="1846"/>
      <c r="L4529" s="1846"/>
      <c r="M4529" s="1846"/>
      <c r="N4529" s="1846"/>
      <c r="O4529" s="1846"/>
      <c r="P4529" s="1846"/>
      <c r="Q4529" s="1846"/>
      <c r="R4529" s="1846"/>
      <c r="S4529" s="1846"/>
      <c r="T4529" s="1846"/>
      <c r="U4529" s="1846"/>
      <c r="V4529" s="1846"/>
      <c r="W4529" s="1846"/>
      <c r="X4529" s="1846"/>
      <c r="Y4529" s="1846"/>
      <c r="Z4529" s="1203"/>
      <c r="AA4529" s="1847">
        <v>0</v>
      </c>
      <c r="AB4529" s="1847"/>
      <c r="AC4529" s="1847"/>
      <c r="AD4529" s="1847"/>
      <c r="AE4529" s="1847"/>
      <c r="AF4529" s="1847"/>
      <c r="AG4529" s="1847"/>
      <c r="AH4529" s="1204"/>
    </row>
    <row r="4530" spans="1:34" ht="5.85" customHeight="1">
      <c r="A4530" s="1854"/>
      <c r="B4530" s="1309"/>
      <c r="C4530" s="1309"/>
      <c r="D4530" s="1309"/>
      <c r="E4530" s="1309"/>
      <c r="F4530" s="1309"/>
      <c r="G4530" s="1309"/>
      <c r="H4530" s="1309"/>
      <c r="I4530" s="1309"/>
      <c r="J4530" s="1309"/>
      <c r="K4530" s="1309"/>
      <c r="L4530" s="1309"/>
      <c r="M4530" s="1309"/>
      <c r="N4530" s="1309"/>
      <c r="O4530" s="1309"/>
      <c r="P4530" s="1309"/>
      <c r="Q4530" s="1309"/>
      <c r="R4530" s="1309"/>
      <c r="S4530" s="1309"/>
      <c r="T4530" s="1309"/>
      <c r="U4530" s="1309"/>
      <c r="V4530" s="1309"/>
      <c r="W4530" s="1309"/>
      <c r="X4530" s="1309"/>
      <c r="Y4530" s="1309"/>
      <c r="Z4530" s="1309"/>
      <c r="AA4530" s="1309"/>
      <c r="AB4530" s="1309"/>
      <c r="AC4530" s="1309"/>
      <c r="AD4530" s="1309"/>
      <c r="AE4530" s="1309"/>
      <c r="AF4530" s="1309"/>
      <c r="AG4530" s="1309"/>
      <c r="AH4530" s="1782"/>
    </row>
    <row r="4531" spans="1:34" ht="16.7" customHeight="1">
      <c r="A4531" s="1845"/>
      <c r="B4531" s="1799"/>
      <c r="C4531" s="1799"/>
      <c r="D4531" s="1799"/>
      <c r="E4531" s="1799"/>
      <c r="F4531" s="1799"/>
      <c r="G4531" s="1799"/>
      <c r="H4531" s="1799"/>
      <c r="I4531" s="1842" t="s">
        <v>2882</v>
      </c>
      <c r="J4531" s="1842"/>
      <c r="K4531" s="1842"/>
      <c r="L4531" s="1842"/>
      <c r="M4531" s="1842"/>
      <c r="N4531" s="1842"/>
      <c r="O4531" s="1842"/>
      <c r="P4531" s="1842"/>
      <c r="Q4531" s="1842"/>
      <c r="R4531" s="1842"/>
      <c r="S4531" s="1842"/>
      <c r="T4531" s="1842"/>
      <c r="U4531" s="1842"/>
      <c r="V4531" s="1842"/>
      <c r="W4531" s="1842"/>
      <c r="X4531" s="1842"/>
      <c r="Y4531" s="1842"/>
      <c r="Z4531" s="1212"/>
      <c r="AA4531" s="1848">
        <v>17.420000000000002</v>
      </c>
      <c r="AB4531" s="1848"/>
      <c r="AC4531" s="1848"/>
      <c r="AD4531" s="1848"/>
      <c r="AE4531" s="1848"/>
      <c r="AF4531" s="1848"/>
      <c r="AG4531" s="1848"/>
      <c r="AH4531" s="1208"/>
    </row>
    <row r="4532" spans="1:34" ht="45.75" customHeight="1">
      <c r="A4532" s="1849" t="s">
        <v>2883</v>
      </c>
      <c r="B4532" s="1850"/>
      <c r="C4532" s="1850"/>
      <c r="D4532" s="1850"/>
      <c r="E4532" s="1851" t="s">
        <v>3457</v>
      </c>
      <c r="F4532" s="1852"/>
      <c r="G4532" s="1852"/>
      <c r="H4532" s="1852"/>
      <c r="I4532" s="1852"/>
      <c r="J4532" s="1852"/>
      <c r="K4532" s="1852"/>
      <c r="L4532" s="1852"/>
      <c r="M4532" s="1852"/>
      <c r="N4532" s="1852"/>
      <c r="O4532" s="1852"/>
      <c r="P4532" s="1852"/>
      <c r="Q4532" s="1852"/>
      <c r="R4532" s="1852"/>
      <c r="S4532" s="1852"/>
      <c r="T4532" s="1852"/>
      <c r="U4532" s="1852"/>
      <c r="V4532" s="1852"/>
      <c r="W4532" s="1852"/>
      <c r="X4532" s="1852"/>
      <c r="Y4532" s="1852"/>
      <c r="Z4532" s="1852"/>
      <c r="AA4532" s="1852"/>
      <c r="AB4532" s="1852"/>
      <c r="AC4532" s="1852"/>
      <c r="AD4532" s="1852"/>
      <c r="AE4532" s="1852"/>
      <c r="AF4532" s="1852"/>
      <c r="AG4532" s="1852"/>
      <c r="AH4532" s="1851"/>
    </row>
    <row r="4533" spans="1:34" ht="112.7" customHeight="1">
      <c r="A4533" s="1218"/>
      <c r="AH4533" s="1219"/>
    </row>
    <row r="4534" spans="1:34" ht="111.95" customHeight="1">
      <c r="A4534" s="1220"/>
      <c r="B4534" s="1221"/>
      <c r="C4534" s="1221"/>
      <c r="D4534" s="1221"/>
      <c r="E4534" s="1221"/>
      <c r="F4534" s="1221"/>
      <c r="G4534" s="1221"/>
      <c r="H4534" s="1221"/>
      <c r="I4534" s="1221"/>
      <c r="J4534" s="1221"/>
      <c r="K4534" s="1221"/>
      <c r="L4534" s="1221"/>
      <c r="M4534" s="1221"/>
      <c r="N4534" s="1221"/>
      <c r="O4534" s="1221"/>
      <c r="P4534" s="1221"/>
      <c r="Q4534" s="1221"/>
      <c r="R4534" s="1221"/>
      <c r="S4534" s="1221"/>
      <c r="T4534" s="1221"/>
      <c r="U4534" s="1221"/>
      <c r="V4534" s="1221"/>
      <c r="W4534" s="1221"/>
      <c r="X4534" s="1221"/>
      <c r="Y4534" s="1221"/>
      <c r="Z4534" s="1221"/>
      <c r="AA4534" s="1221"/>
      <c r="AB4534" s="1221"/>
      <c r="AC4534" s="1221"/>
      <c r="AD4534" s="1221"/>
      <c r="AE4534" s="1221"/>
      <c r="AF4534" s="1221"/>
      <c r="AG4534" s="1221"/>
      <c r="AH4534" s="1222"/>
    </row>
    <row r="4535" spans="1:34" ht="5.85" customHeight="1">
      <c r="A4535" s="1777"/>
      <c r="B4535" s="1778"/>
      <c r="C4535" s="1778"/>
      <c r="D4535" s="1778"/>
      <c r="E4535" s="1778"/>
      <c r="F4535" s="1778"/>
      <c r="G4535" s="1778"/>
      <c r="H4535" s="1778"/>
      <c r="I4535" s="1778"/>
      <c r="J4535" s="1778"/>
      <c r="K4535" s="1778"/>
      <c r="L4535" s="1778"/>
      <c r="M4535" s="1778"/>
      <c r="N4535" s="1778"/>
      <c r="O4535" s="1778"/>
      <c r="P4535" s="1778"/>
      <c r="Q4535" s="1778"/>
      <c r="R4535" s="1778"/>
      <c r="S4535" s="1778"/>
      <c r="T4535" s="1778"/>
      <c r="U4535" s="1778"/>
      <c r="V4535" s="1778"/>
      <c r="W4535" s="1778"/>
      <c r="X4535" s="1778"/>
      <c r="Y4535" s="1778"/>
      <c r="Z4535" s="1778"/>
      <c r="AA4535" s="1778"/>
      <c r="AB4535" s="1778"/>
      <c r="AC4535" s="1778"/>
      <c r="AD4535" s="1778"/>
      <c r="AE4535" s="1778"/>
      <c r="AF4535" s="1778"/>
      <c r="AG4535" s="1778"/>
      <c r="AH4535" s="1779"/>
    </row>
    <row r="4536" spans="1:34" ht="11.65" customHeight="1">
      <c r="A4536" s="1780" t="s">
        <v>2834</v>
      </c>
      <c r="B4536" s="1310"/>
      <c r="C4536" s="1310"/>
      <c r="D4536" s="1310"/>
      <c r="E4536" s="1310"/>
      <c r="F4536" s="1310"/>
      <c r="G4536" s="1310"/>
      <c r="H4536" s="1310"/>
      <c r="I4536" s="1310"/>
      <c r="J4536" s="1310"/>
      <c r="K4536" s="1310"/>
      <c r="L4536" s="1310"/>
      <c r="M4536" s="1310"/>
      <c r="N4536" s="1310"/>
      <c r="O4536" s="1310"/>
      <c r="P4536" s="1310"/>
      <c r="Q4536" s="1310"/>
      <c r="R4536" s="1310"/>
      <c r="S4536" s="1310"/>
      <c r="T4536" s="1310"/>
      <c r="U4536" s="1310"/>
      <c r="V4536" s="1310"/>
      <c r="W4536" s="1310"/>
      <c r="X4536" s="1310"/>
      <c r="Y4536" s="1310"/>
      <c r="Z4536" s="1310"/>
      <c r="AA4536" s="1310"/>
      <c r="AB4536" s="1310"/>
      <c r="AC4536" s="1310"/>
      <c r="AD4536" s="1309"/>
      <c r="AE4536" s="1309"/>
      <c r="AF4536" s="1781" t="s">
        <v>3458</v>
      </c>
      <c r="AG4536" s="1781"/>
      <c r="AH4536" s="1782"/>
    </row>
    <row r="4537" spans="1:34" ht="5.85" customHeight="1">
      <c r="A4537" s="1780"/>
      <c r="B4537" s="1310"/>
      <c r="C4537" s="1310"/>
      <c r="D4537" s="1310"/>
      <c r="E4537" s="1310"/>
      <c r="F4537" s="1310"/>
      <c r="G4537" s="1310"/>
      <c r="H4537" s="1310"/>
      <c r="I4537" s="1310"/>
      <c r="J4537" s="1310"/>
      <c r="K4537" s="1310"/>
      <c r="L4537" s="1310"/>
      <c r="M4537" s="1310"/>
      <c r="N4537" s="1310"/>
      <c r="O4537" s="1310"/>
      <c r="P4537" s="1310"/>
      <c r="Q4537" s="1310"/>
      <c r="R4537" s="1310"/>
      <c r="S4537" s="1310"/>
      <c r="T4537" s="1310"/>
      <c r="U4537" s="1310"/>
      <c r="V4537" s="1310"/>
      <c r="W4537" s="1310"/>
      <c r="X4537" s="1310"/>
      <c r="Y4537" s="1310"/>
      <c r="Z4537" s="1310"/>
      <c r="AA4537" s="1310"/>
      <c r="AB4537" s="1310"/>
      <c r="AC4537" s="1310"/>
      <c r="AD4537" s="1311"/>
      <c r="AE4537" s="1311"/>
      <c r="AF4537" s="1311"/>
      <c r="AG4537" s="1311"/>
      <c r="AH4537" s="1782"/>
    </row>
    <row r="4538" spans="1:34" ht="11.65" customHeight="1">
      <c r="A4538" s="1783" t="s">
        <v>2836</v>
      </c>
      <c r="B4538" s="1784"/>
      <c r="C4538" s="1784"/>
      <c r="D4538" s="1784"/>
      <c r="E4538" s="1784"/>
      <c r="F4538" s="1784"/>
      <c r="G4538" s="1784"/>
      <c r="H4538" s="1784"/>
      <c r="I4538" s="1784"/>
      <c r="J4538" s="1784"/>
      <c r="K4538" s="1784"/>
      <c r="L4538" s="1784"/>
      <c r="M4538" s="1784"/>
      <c r="N4538" s="1784"/>
      <c r="O4538" s="1784"/>
      <c r="P4538" s="1784"/>
      <c r="Q4538" s="1784"/>
      <c r="R4538" s="1784"/>
      <c r="S4538" s="1784"/>
      <c r="T4538" s="1784"/>
      <c r="U4538" s="1784"/>
      <c r="V4538" s="1784"/>
      <c r="W4538" s="1784"/>
      <c r="X4538" s="1784"/>
      <c r="Y4538" s="1784"/>
      <c r="Z4538" s="1784"/>
      <c r="AA4538" s="1784"/>
      <c r="AB4538" s="1784"/>
      <c r="AC4538" s="1784"/>
      <c r="AD4538" s="1311"/>
      <c r="AE4538" s="1311"/>
      <c r="AF4538" s="1311"/>
      <c r="AG4538" s="1311"/>
      <c r="AH4538" s="1782"/>
    </row>
    <row r="4539" spans="1:34" ht="22.5" customHeight="1">
      <c r="A4539" s="1785" t="s">
        <v>2837</v>
      </c>
      <c r="B4539" s="1786"/>
      <c r="C4539" s="1786"/>
      <c r="D4539" s="1786"/>
      <c r="E4539" s="1786"/>
      <c r="F4539" s="1786"/>
      <c r="G4539" s="1786"/>
      <c r="H4539" s="1786"/>
      <c r="I4539" s="1786"/>
      <c r="J4539" s="1786"/>
      <c r="K4539" s="1786"/>
      <c r="L4539" s="1786"/>
      <c r="M4539" s="1786"/>
      <c r="N4539" s="1786"/>
      <c r="O4539" s="1786"/>
      <c r="P4539" s="1786"/>
      <c r="Q4539" s="1786"/>
      <c r="R4539" s="1786"/>
      <c r="S4539" s="1786"/>
      <c r="T4539" s="1786"/>
      <c r="U4539" s="1786"/>
      <c r="V4539" s="1786"/>
      <c r="W4539" s="1786"/>
      <c r="X4539" s="1786"/>
      <c r="Y4539" s="1786"/>
      <c r="Z4539" s="1786"/>
      <c r="AA4539" s="1786"/>
      <c r="AB4539" s="1786"/>
      <c r="AC4539" s="1786"/>
      <c r="AD4539" s="1311"/>
      <c r="AE4539" s="1311"/>
      <c r="AF4539" s="1311"/>
      <c r="AG4539" s="1311"/>
      <c r="AH4539" s="1782"/>
    </row>
    <row r="4540" spans="1:34" ht="5.85" customHeight="1">
      <c r="A4540" s="1787" t="s">
        <v>2838</v>
      </c>
      <c r="B4540" s="1788"/>
      <c r="C4540" s="1788"/>
      <c r="D4540" s="1788"/>
      <c r="E4540" s="1788"/>
      <c r="F4540" s="1788"/>
      <c r="G4540" s="1788"/>
      <c r="H4540" s="1788"/>
      <c r="I4540" s="1788"/>
      <c r="J4540" s="1788"/>
      <c r="K4540" s="1788"/>
      <c r="L4540" s="1788"/>
      <c r="M4540" s="1788"/>
      <c r="N4540" s="1788"/>
      <c r="O4540" s="1788"/>
      <c r="P4540" s="1788"/>
      <c r="Q4540" s="1788"/>
      <c r="R4540" s="1788"/>
      <c r="S4540" s="1788"/>
      <c r="T4540" s="1788"/>
      <c r="U4540" s="1788"/>
      <c r="V4540" s="1788"/>
      <c r="W4540" s="1788"/>
      <c r="X4540" s="1788"/>
      <c r="Y4540" s="1788"/>
      <c r="Z4540" s="1788"/>
      <c r="AA4540" s="1788"/>
      <c r="AB4540" s="1788"/>
      <c r="AC4540" s="1788"/>
      <c r="AD4540" s="1311"/>
      <c r="AE4540" s="1311"/>
      <c r="AF4540" s="1311"/>
      <c r="AG4540" s="1311"/>
      <c r="AH4540" s="1782"/>
    </row>
    <row r="4541" spans="1:34" ht="5.85" customHeight="1">
      <c r="A4541" s="1787"/>
      <c r="B4541" s="1788"/>
      <c r="C4541" s="1788"/>
      <c r="D4541" s="1788"/>
      <c r="E4541" s="1788"/>
      <c r="F4541" s="1788"/>
      <c r="G4541" s="1788"/>
      <c r="H4541" s="1788"/>
      <c r="I4541" s="1788"/>
      <c r="J4541" s="1788"/>
      <c r="K4541" s="1788"/>
      <c r="L4541" s="1788"/>
      <c r="M4541" s="1788"/>
      <c r="N4541" s="1788"/>
      <c r="O4541" s="1788"/>
      <c r="P4541" s="1788"/>
      <c r="Q4541" s="1788"/>
      <c r="R4541" s="1788"/>
      <c r="S4541" s="1788"/>
      <c r="T4541" s="1788"/>
      <c r="U4541" s="1788"/>
      <c r="V4541" s="1788"/>
      <c r="W4541" s="1788"/>
      <c r="X4541" s="1788"/>
      <c r="Y4541" s="1788"/>
      <c r="Z4541" s="1788"/>
      <c r="AA4541" s="1788"/>
      <c r="AB4541" s="1788"/>
      <c r="AC4541" s="1788"/>
      <c r="AD4541" s="1782"/>
      <c r="AE4541" s="1309"/>
      <c r="AF4541" s="1309"/>
      <c r="AG4541" s="1309"/>
      <c r="AH4541" s="1782"/>
    </row>
    <row r="4542" spans="1:34" ht="11.65" customHeight="1">
      <c r="A4542" s="1787" t="s">
        <v>2839</v>
      </c>
      <c r="B4542" s="1788"/>
      <c r="C4542" s="1788"/>
      <c r="D4542" s="1788"/>
      <c r="E4542" s="1788"/>
      <c r="F4542" s="1788"/>
      <c r="G4542" s="1788"/>
      <c r="H4542" s="1788"/>
      <c r="I4542" s="1788"/>
      <c r="J4542" s="1788"/>
      <c r="K4542" s="1788"/>
      <c r="L4542" s="1788"/>
      <c r="M4542" s="1788"/>
      <c r="N4542" s="1788"/>
      <c r="O4542" s="1788"/>
      <c r="P4542" s="1788"/>
      <c r="Q4542" s="1788"/>
      <c r="R4542" s="1788"/>
      <c r="S4542" s="1788"/>
      <c r="T4542" s="1788"/>
      <c r="U4542" s="1788"/>
      <c r="V4542" s="1788"/>
      <c r="W4542" s="1788"/>
      <c r="X4542" s="1788"/>
      <c r="Y4542" s="1788"/>
      <c r="Z4542" s="1788"/>
      <c r="AA4542" s="1788"/>
      <c r="AB4542" s="1788"/>
      <c r="AC4542" s="1788"/>
      <c r="AD4542" s="1818" t="s">
        <v>2840</v>
      </c>
      <c r="AE4542" s="1818"/>
      <c r="AF4542" s="1206">
        <v>21.23</v>
      </c>
      <c r="AG4542" s="1207" t="s">
        <v>5</v>
      </c>
      <c r="AH4542" s="1800"/>
    </row>
    <row r="4543" spans="1:34" ht="10.9" customHeight="1">
      <c r="A4543" s="1819" t="s">
        <v>2841</v>
      </c>
      <c r="B4543" s="1820"/>
      <c r="C4543" s="1820"/>
      <c r="D4543" s="1820"/>
      <c r="E4543" s="1820"/>
      <c r="F4543" s="1820"/>
      <c r="G4543" s="1820"/>
      <c r="H4543" s="1820"/>
      <c r="I4543" s="1820"/>
      <c r="J4543" s="1820"/>
      <c r="K4543" s="1820"/>
      <c r="L4543" s="1820"/>
      <c r="M4543" s="1820"/>
      <c r="N4543" s="1820"/>
      <c r="O4543" s="1820"/>
      <c r="P4543" s="1820"/>
      <c r="Q4543" s="1820"/>
      <c r="R4543" s="1820"/>
      <c r="S4543" s="1820"/>
      <c r="T4543" s="1820"/>
      <c r="U4543" s="1820"/>
      <c r="V4543" s="1820"/>
      <c r="W4543" s="1820"/>
      <c r="X4543" s="1820"/>
      <c r="Y4543" s="1820"/>
      <c r="Z4543" s="1820"/>
      <c r="AA4543" s="1820"/>
      <c r="AB4543" s="1820"/>
      <c r="AC4543" s="1820"/>
      <c r="AD4543" s="1821" t="s">
        <v>2842</v>
      </c>
      <c r="AE4543" s="1821"/>
      <c r="AF4543" s="1210">
        <v>15</v>
      </c>
      <c r="AG4543" s="1211" t="s">
        <v>5</v>
      </c>
      <c r="AH4543" s="1800"/>
    </row>
    <row r="4544" spans="1:34" ht="17.45" customHeight="1">
      <c r="A4544" s="1822" t="s">
        <v>2843</v>
      </c>
      <c r="B4544" s="1802"/>
      <c r="C4544" s="1802"/>
      <c r="D4544" s="1778"/>
      <c r="E4544" s="1823" t="s">
        <v>2762</v>
      </c>
      <c r="F4544" s="1823"/>
      <c r="G4544" s="1823"/>
      <c r="H4544" s="1823"/>
      <c r="I4544" s="1823"/>
      <c r="J4544" s="1823"/>
      <c r="K4544" s="1823"/>
      <c r="L4544" s="1823"/>
      <c r="M4544" s="1823"/>
      <c r="N4544" s="1823"/>
      <c r="O4544" s="1823"/>
      <c r="P4544" s="1823"/>
      <c r="Q4544" s="1823"/>
      <c r="R4544" s="1823"/>
      <c r="S4544" s="1823"/>
      <c r="T4544" s="1823"/>
      <c r="U4544" s="1823"/>
      <c r="V4544" s="1823"/>
      <c r="W4544" s="1823"/>
      <c r="X4544" s="1823"/>
      <c r="Y4544" s="1823"/>
      <c r="Z4544" s="1823"/>
      <c r="AA4544" s="1823"/>
      <c r="AB4544" s="1823"/>
      <c r="AC4544" s="1823"/>
      <c r="AD4544" s="1823"/>
      <c r="AE4544" s="1823"/>
      <c r="AF4544" s="1823"/>
      <c r="AG4544" s="1823"/>
      <c r="AH4544" s="1779"/>
    </row>
    <row r="4545" spans="1:34" ht="17.45" customHeight="1">
      <c r="A4545" s="1824" t="s">
        <v>2844</v>
      </c>
      <c r="B4545" s="1816"/>
      <c r="C4545" s="1816"/>
      <c r="D4545" s="1309"/>
      <c r="E4545" s="1815" t="s">
        <v>413</v>
      </c>
      <c r="F4545" s="1815"/>
      <c r="G4545" s="1111"/>
      <c r="H4545" s="1796" t="s">
        <v>2845</v>
      </c>
      <c r="I4545" s="1796"/>
      <c r="J4545" s="1796" t="s">
        <v>495</v>
      </c>
      <c r="K4545" s="1796"/>
      <c r="L4545" s="1309"/>
      <c r="M4545" s="1309"/>
      <c r="N4545" s="1816" t="s">
        <v>2846</v>
      </c>
      <c r="O4545" s="1816"/>
      <c r="P4545" s="1816"/>
      <c r="Q4545" s="1816"/>
      <c r="R4545" s="1817">
        <v>1</v>
      </c>
      <c r="S4545" s="1817"/>
      <c r="T4545" s="1817"/>
      <c r="U4545" s="1817"/>
      <c r="V4545" s="1309"/>
      <c r="W4545" s="1309"/>
      <c r="X4545" s="1309"/>
      <c r="Y4545" s="1796" t="s">
        <v>2847</v>
      </c>
      <c r="Z4545" s="1796"/>
      <c r="AA4545" s="1796"/>
      <c r="AB4545" s="1796"/>
      <c r="AC4545" s="1796"/>
      <c r="AD4545" s="1796"/>
      <c r="AE4545" s="1796"/>
      <c r="AF4545" s="1797" t="s">
        <v>2848</v>
      </c>
      <c r="AG4545" s="1797"/>
      <c r="AH4545" s="1782"/>
    </row>
    <row r="4546" spans="1:34" ht="5.85" customHeight="1">
      <c r="A4546" s="1798"/>
      <c r="B4546" s="1799"/>
      <c r="C4546" s="1799"/>
      <c r="D4546" s="1799"/>
      <c r="E4546" s="1799"/>
      <c r="F4546" s="1799"/>
      <c r="G4546" s="1799"/>
      <c r="H4546" s="1799"/>
      <c r="I4546" s="1799"/>
      <c r="J4546" s="1799"/>
      <c r="K4546" s="1799"/>
      <c r="L4546" s="1799"/>
      <c r="M4546" s="1799"/>
      <c r="N4546" s="1799"/>
      <c r="O4546" s="1799"/>
      <c r="P4546" s="1799"/>
      <c r="Q4546" s="1799"/>
      <c r="R4546" s="1799"/>
      <c r="S4546" s="1799"/>
      <c r="T4546" s="1799"/>
      <c r="U4546" s="1799"/>
      <c r="V4546" s="1799"/>
      <c r="W4546" s="1799"/>
      <c r="X4546" s="1799"/>
      <c r="Y4546" s="1799"/>
      <c r="Z4546" s="1799"/>
      <c r="AA4546" s="1799"/>
      <c r="AB4546" s="1799"/>
      <c r="AC4546" s="1799"/>
      <c r="AD4546" s="1799"/>
      <c r="AE4546" s="1799"/>
      <c r="AF4546" s="1799"/>
      <c r="AG4546" s="1799"/>
      <c r="AH4546" s="1800"/>
    </row>
    <row r="4547" spans="1:34" ht="16.7" customHeight="1">
      <c r="A4547" s="1801" t="s">
        <v>2849</v>
      </c>
      <c r="B4547" s="1802"/>
      <c r="C4547" s="1802"/>
      <c r="D4547" s="1802"/>
      <c r="E4547" s="1802"/>
      <c r="F4547" s="1802"/>
      <c r="G4547" s="1802"/>
      <c r="H4547" s="1802"/>
      <c r="I4547" s="1802"/>
      <c r="J4547" s="1803"/>
      <c r="K4547" s="1789" t="s">
        <v>2850</v>
      </c>
      <c r="L4547" s="1807"/>
      <c r="M4547" s="1789" t="s">
        <v>2851</v>
      </c>
      <c r="N4547" s="1790"/>
      <c r="O4547" s="1790"/>
      <c r="P4547" s="1790"/>
      <c r="Q4547" s="1790"/>
      <c r="R4547" s="1790"/>
      <c r="S4547" s="1790"/>
      <c r="T4547" s="1791"/>
      <c r="U4547" s="1789" t="s">
        <v>2852</v>
      </c>
      <c r="V4547" s="1790"/>
      <c r="W4547" s="1790"/>
      <c r="X4547" s="1790"/>
      <c r="Y4547" s="1790"/>
      <c r="Z4547" s="1790"/>
      <c r="AA4547" s="1790"/>
      <c r="AB4547" s="1790"/>
      <c r="AC4547" s="1790"/>
      <c r="AD4547" s="1791"/>
      <c r="AE4547" s="1810" t="s">
        <v>2853</v>
      </c>
      <c r="AF4547" s="1811"/>
      <c r="AG4547" s="1811"/>
      <c r="AH4547" s="1814"/>
    </row>
    <row r="4548" spans="1:34" ht="17.45" customHeight="1">
      <c r="A4548" s="1804"/>
      <c r="B4548" s="1805"/>
      <c r="C4548" s="1805"/>
      <c r="D4548" s="1805"/>
      <c r="E4548" s="1805"/>
      <c r="F4548" s="1805"/>
      <c r="G4548" s="1805"/>
      <c r="H4548" s="1805"/>
      <c r="I4548" s="1805"/>
      <c r="J4548" s="1806"/>
      <c r="K4548" s="1808"/>
      <c r="L4548" s="1809"/>
      <c r="M4548" s="1789" t="s">
        <v>2854</v>
      </c>
      <c r="N4548" s="1790"/>
      <c r="O4548" s="1790"/>
      <c r="P4548" s="1791"/>
      <c r="Q4548" s="1789" t="s">
        <v>2855</v>
      </c>
      <c r="R4548" s="1790"/>
      <c r="S4548" s="1790"/>
      <c r="T4548" s="1791"/>
      <c r="U4548" s="1789" t="s">
        <v>2854</v>
      </c>
      <c r="V4548" s="1790"/>
      <c r="W4548" s="1790"/>
      <c r="X4548" s="1790"/>
      <c r="Y4548" s="1790"/>
      <c r="Z4548" s="1791"/>
      <c r="AA4548" s="1789" t="s">
        <v>2855</v>
      </c>
      <c r="AB4548" s="1790"/>
      <c r="AC4548" s="1790"/>
      <c r="AD4548" s="1791"/>
      <c r="AE4548" s="1812"/>
      <c r="AF4548" s="1813"/>
      <c r="AG4548" s="1813"/>
      <c r="AH4548" s="1800"/>
    </row>
    <row r="4549" spans="1:34" ht="16.7" customHeight="1">
      <c r="A4549" s="1792"/>
      <c r="B4549" s="1793"/>
      <c r="C4549" s="1793"/>
      <c r="D4549" s="1793"/>
      <c r="E4549" s="1793"/>
      <c r="F4549" s="1793"/>
      <c r="G4549" s="1793"/>
      <c r="H4549" s="1793"/>
      <c r="I4549" s="1793"/>
      <c r="J4549" s="1793"/>
      <c r="K4549" s="1794" t="s">
        <v>2856</v>
      </c>
      <c r="L4549" s="1794"/>
      <c r="M4549" s="1794"/>
      <c r="N4549" s="1794"/>
      <c r="O4549" s="1794"/>
      <c r="P4549" s="1794"/>
      <c r="Q4549" s="1794"/>
      <c r="R4549" s="1794"/>
      <c r="S4549" s="1794"/>
      <c r="T4549" s="1794"/>
      <c r="U4549" s="1794"/>
      <c r="V4549" s="1794"/>
      <c r="W4549" s="1794"/>
      <c r="X4549" s="1794"/>
      <c r="Y4549" s="1794"/>
      <c r="Z4549" s="1794"/>
      <c r="AA4549" s="1795">
        <v>0</v>
      </c>
      <c r="AB4549" s="1795"/>
      <c r="AC4549" s="1795"/>
      <c r="AD4549" s="1795"/>
      <c r="AE4549" s="1795"/>
      <c r="AF4549" s="1795"/>
      <c r="AG4549" s="1795"/>
      <c r="AH4549" s="1213"/>
    </row>
    <row r="4550" spans="1:34" ht="17.45" customHeight="1">
      <c r="A4550" s="1801" t="s">
        <v>2857</v>
      </c>
      <c r="B4550" s="1825"/>
      <c r="C4550" s="1825"/>
      <c r="D4550" s="1825"/>
      <c r="E4550" s="1825"/>
      <c r="F4550" s="1825"/>
      <c r="G4550" s="1825"/>
      <c r="H4550" s="1825"/>
      <c r="I4550" s="1825"/>
      <c r="J4550" s="1825"/>
      <c r="K4550" s="1825"/>
      <c r="L4550" s="1825"/>
      <c r="M4550" s="1825"/>
      <c r="N4550" s="1826"/>
      <c r="O4550" s="1789" t="s">
        <v>2858</v>
      </c>
      <c r="P4550" s="1790"/>
      <c r="Q4550" s="1790"/>
      <c r="R4550" s="1790"/>
      <c r="S4550" s="1791"/>
      <c r="T4550" s="1827" t="s">
        <v>2850</v>
      </c>
      <c r="U4550" s="1790"/>
      <c r="V4550" s="1790"/>
      <c r="W4550" s="1213"/>
      <c r="X4550" s="1789" t="s">
        <v>2859</v>
      </c>
      <c r="Y4550" s="1790"/>
      <c r="Z4550" s="1790"/>
      <c r="AA4550" s="1790"/>
      <c r="AB4550" s="1790"/>
      <c r="AC4550" s="1790"/>
      <c r="AD4550" s="1791"/>
      <c r="AE4550" s="1810" t="s">
        <v>2853</v>
      </c>
      <c r="AF4550" s="1828"/>
      <c r="AG4550" s="1828"/>
      <c r="AH4550" s="1213"/>
    </row>
    <row r="4551" spans="1:34" ht="17.45" customHeight="1">
      <c r="A4551" s="1223"/>
      <c r="B4551" s="1224" t="s">
        <v>1011</v>
      </c>
      <c r="C4551" s="1875" t="s">
        <v>1012</v>
      </c>
      <c r="D4551" s="1876"/>
      <c r="E4551" s="1876"/>
      <c r="F4551" s="1876"/>
      <c r="G4551" s="1876"/>
      <c r="H4551" s="1876"/>
      <c r="I4551" s="1876"/>
      <c r="J4551" s="1876"/>
      <c r="K4551" s="1876"/>
      <c r="L4551" s="1876"/>
      <c r="M4551" s="1876"/>
      <c r="N4551" s="1875"/>
      <c r="O4551" s="1885">
        <v>0</v>
      </c>
      <c r="P4551" s="1886"/>
      <c r="Q4551" s="1886"/>
      <c r="R4551" s="1886"/>
      <c r="S4551" s="1887"/>
      <c r="T4551" s="1917">
        <v>0.24840000000000001</v>
      </c>
      <c r="U4551" s="1886"/>
      <c r="V4551" s="1886"/>
      <c r="W4551" s="1225"/>
      <c r="X4551" s="1880">
        <v>22.593900000000001</v>
      </c>
      <c r="Y4551" s="1881"/>
      <c r="Z4551" s="1881"/>
      <c r="AA4551" s="1881"/>
      <c r="AB4551" s="1881"/>
      <c r="AC4551" s="1881"/>
      <c r="AD4551" s="1882"/>
      <c r="AE4551" s="1865">
        <v>5.6123000000000003</v>
      </c>
      <c r="AF4551" s="1847"/>
      <c r="AG4551" s="1847"/>
      <c r="AH4551" s="1225"/>
    </row>
    <row r="4552" spans="1:34" ht="16.7" customHeight="1">
      <c r="A4552" s="1220"/>
      <c r="B4552" s="1209" t="s">
        <v>1019</v>
      </c>
      <c r="C4552" s="1866" t="s">
        <v>1020</v>
      </c>
      <c r="D4552" s="1867"/>
      <c r="E4552" s="1867"/>
      <c r="F4552" s="1867"/>
      <c r="G4552" s="1867"/>
      <c r="H4552" s="1867"/>
      <c r="I4552" s="1867"/>
      <c r="J4552" s="1867"/>
      <c r="K4552" s="1867"/>
      <c r="L4552" s="1867"/>
      <c r="M4552" s="1867"/>
      <c r="N4552" s="1866"/>
      <c r="O4552" s="1893">
        <v>0</v>
      </c>
      <c r="P4552" s="1894"/>
      <c r="Q4552" s="1894"/>
      <c r="R4552" s="1894"/>
      <c r="S4552" s="1895"/>
      <c r="T4552" s="1918">
        <v>0.24840000000000001</v>
      </c>
      <c r="U4552" s="1894"/>
      <c r="V4552" s="1894"/>
      <c r="W4552" s="1222"/>
      <c r="X4552" s="1871">
        <v>32.186100000000003</v>
      </c>
      <c r="Y4552" s="1872"/>
      <c r="Z4552" s="1872"/>
      <c r="AA4552" s="1872"/>
      <c r="AB4552" s="1872"/>
      <c r="AC4552" s="1872"/>
      <c r="AD4552" s="1873"/>
      <c r="AE4552" s="1874">
        <v>7.9950000000000001</v>
      </c>
      <c r="AF4552" s="1843"/>
      <c r="AG4552" s="1843"/>
      <c r="AH4552" s="1222"/>
    </row>
    <row r="4553" spans="1:34" ht="17.45" customHeight="1">
      <c r="A4553" s="1792"/>
      <c r="B4553" s="1778"/>
      <c r="C4553" s="1778"/>
      <c r="D4553" s="1778"/>
      <c r="E4553" s="1778"/>
      <c r="F4553" s="1778"/>
      <c r="G4553" s="1778"/>
      <c r="H4553" s="1778"/>
      <c r="I4553" s="1846" t="s">
        <v>2860</v>
      </c>
      <c r="J4553" s="1846"/>
      <c r="K4553" s="1846"/>
      <c r="L4553" s="1846"/>
      <c r="M4553" s="1846"/>
      <c r="N4553" s="1846"/>
      <c r="O4553" s="1846"/>
      <c r="P4553" s="1846"/>
      <c r="Q4553" s="1846"/>
      <c r="R4553" s="1846"/>
      <c r="S4553" s="1846"/>
      <c r="T4553" s="1846"/>
      <c r="U4553" s="1846"/>
      <c r="V4553" s="1846"/>
      <c r="W4553" s="1846"/>
      <c r="X4553" s="1846"/>
      <c r="Y4553" s="1846"/>
      <c r="Z4553" s="1793"/>
      <c r="AA4553" s="1847">
        <v>13.6073</v>
      </c>
      <c r="AB4553" s="1847"/>
      <c r="AC4553" s="1847"/>
      <c r="AD4553" s="1847"/>
      <c r="AE4553" s="1847"/>
      <c r="AF4553" s="1847"/>
      <c r="AG4553" s="1847"/>
      <c r="AH4553" s="1814"/>
    </row>
    <row r="4554" spans="1:34" ht="17.45" customHeight="1">
      <c r="A4554" s="1844"/>
      <c r="B4554" s="1309"/>
      <c r="C4554" s="1309"/>
      <c r="D4554" s="1309"/>
      <c r="E4554" s="1309"/>
      <c r="F4554" s="1309"/>
      <c r="G4554" s="1309"/>
      <c r="H4554" s="1309"/>
      <c r="I4554" s="1840" t="s">
        <v>2861</v>
      </c>
      <c r="J4554" s="1840"/>
      <c r="K4554" s="1840"/>
      <c r="L4554" s="1840"/>
      <c r="M4554" s="1840"/>
      <c r="N4554" s="1840"/>
      <c r="O4554" s="1840"/>
      <c r="P4554" s="1840"/>
      <c r="Q4554" s="1840"/>
      <c r="R4554" s="1840"/>
      <c r="S4554" s="1840"/>
      <c r="T4554" s="1840"/>
      <c r="U4554" s="1840"/>
      <c r="V4554" s="1840"/>
      <c r="W4554" s="1840"/>
      <c r="X4554" s="1840"/>
      <c r="Y4554" s="1840"/>
      <c r="Z4554" s="1309"/>
      <c r="AA4554" s="1841">
        <v>13.6073</v>
      </c>
      <c r="AB4554" s="1841"/>
      <c r="AC4554" s="1841"/>
      <c r="AD4554" s="1841"/>
      <c r="AE4554" s="1841"/>
      <c r="AF4554" s="1841"/>
      <c r="AG4554" s="1841"/>
      <c r="AH4554" s="1782"/>
    </row>
    <row r="4555" spans="1:34" ht="16.7" customHeight="1">
      <c r="A4555" s="1844"/>
      <c r="B4555" s="1309"/>
      <c r="C4555" s="1309"/>
      <c r="D4555" s="1309"/>
      <c r="E4555" s="1309"/>
      <c r="F4555" s="1309"/>
      <c r="G4555" s="1309"/>
      <c r="H4555" s="1309"/>
      <c r="I4555" s="1840" t="s">
        <v>2862</v>
      </c>
      <c r="J4555" s="1840"/>
      <c r="K4555" s="1840"/>
      <c r="L4555" s="1840"/>
      <c r="M4555" s="1840"/>
      <c r="N4555" s="1840"/>
      <c r="O4555" s="1840"/>
      <c r="P4555" s="1840"/>
      <c r="Q4555" s="1840"/>
      <c r="R4555" s="1840"/>
      <c r="S4555" s="1840"/>
      <c r="T4555" s="1840"/>
      <c r="U4555" s="1840"/>
      <c r="V4555" s="1840"/>
      <c r="W4555" s="1840"/>
      <c r="X4555" s="1840"/>
      <c r="Y4555" s="1840"/>
      <c r="Z4555" s="1309"/>
      <c r="AA4555" s="1841">
        <v>13.6073</v>
      </c>
      <c r="AB4555" s="1841"/>
      <c r="AC4555" s="1841"/>
      <c r="AD4555" s="1841"/>
      <c r="AE4555" s="1841"/>
      <c r="AF4555" s="1841"/>
      <c r="AG4555" s="1841"/>
      <c r="AH4555" s="1782"/>
    </row>
    <row r="4556" spans="1:34" ht="17.45" customHeight="1">
      <c r="A4556" s="1844"/>
      <c r="B4556" s="1309"/>
      <c r="C4556" s="1309"/>
      <c r="D4556" s="1309"/>
      <c r="E4556" s="1309"/>
      <c r="F4556" s="1309"/>
      <c r="G4556" s="1309"/>
      <c r="H4556" s="1309"/>
      <c r="I4556" s="1840" t="s">
        <v>2863</v>
      </c>
      <c r="J4556" s="1840"/>
      <c r="K4556" s="1840"/>
      <c r="L4556" s="1840"/>
      <c r="M4556" s="1840"/>
      <c r="N4556" s="1840"/>
      <c r="O4556" s="1840"/>
      <c r="P4556" s="1840"/>
      <c r="Q4556" s="1840"/>
      <c r="R4556" s="1840"/>
      <c r="S4556" s="1840"/>
      <c r="T4556" s="1840"/>
      <c r="U4556" s="1840"/>
      <c r="V4556" s="1840"/>
      <c r="W4556" s="1840"/>
      <c r="X4556" s="1840"/>
      <c r="Y4556" s="1840"/>
      <c r="Z4556" s="1309"/>
      <c r="AA4556" s="1841">
        <v>0</v>
      </c>
      <c r="AB4556" s="1841"/>
      <c r="AC4556" s="1841"/>
      <c r="AD4556" s="1841"/>
      <c r="AE4556" s="1841"/>
      <c r="AF4556" s="1841"/>
      <c r="AG4556" s="1841"/>
      <c r="AH4556" s="1782"/>
    </row>
    <row r="4557" spans="1:34" ht="16.7" customHeight="1">
      <c r="A4557" s="1845"/>
      <c r="B4557" s="1799"/>
      <c r="C4557" s="1799"/>
      <c r="D4557" s="1799"/>
      <c r="E4557" s="1799"/>
      <c r="F4557" s="1799"/>
      <c r="G4557" s="1799"/>
      <c r="H4557" s="1799"/>
      <c r="I4557" s="1842" t="s">
        <v>2864</v>
      </c>
      <c r="J4557" s="1842"/>
      <c r="K4557" s="1842"/>
      <c r="L4557" s="1842"/>
      <c r="M4557" s="1842"/>
      <c r="N4557" s="1842"/>
      <c r="O4557" s="1842"/>
      <c r="P4557" s="1842"/>
      <c r="Q4557" s="1842"/>
      <c r="R4557" s="1842"/>
      <c r="S4557" s="1842"/>
      <c r="T4557" s="1842"/>
      <c r="U4557" s="1842"/>
      <c r="V4557" s="1842"/>
      <c r="W4557" s="1842"/>
      <c r="X4557" s="1842"/>
      <c r="Y4557" s="1842"/>
      <c r="Z4557" s="1799"/>
      <c r="AA4557" s="1843">
        <v>0</v>
      </c>
      <c r="AB4557" s="1843"/>
      <c r="AC4557" s="1843"/>
      <c r="AD4557" s="1843"/>
      <c r="AE4557" s="1843"/>
      <c r="AF4557" s="1843"/>
      <c r="AG4557" s="1843"/>
      <c r="AH4557" s="1800"/>
    </row>
    <row r="4558" spans="1:34" ht="17.45" customHeight="1">
      <c r="A4558" s="1801" t="s">
        <v>2865</v>
      </c>
      <c r="B4558" s="1825"/>
      <c r="C4558" s="1825"/>
      <c r="D4558" s="1825"/>
      <c r="E4558" s="1825"/>
      <c r="F4558" s="1825"/>
      <c r="G4558" s="1825"/>
      <c r="H4558" s="1825"/>
      <c r="I4558" s="1825"/>
      <c r="J4558" s="1825"/>
      <c r="K4558" s="1825"/>
      <c r="L4558" s="1825"/>
      <c r="M4558" s="1825"/>
      <c r="N4558" s="1826"/>
      <c r="O4558" s="1789" t="s">
        <v>2850</v>
      </c>
      <c r="P4558" s="1790"/>
      <c r="Q4558" s="1790"/>
      <c r="R4558" s="1790"/>
      <c r="S4558" s="1791"/>
      <c r="T4558" s="1827" t="s">
        <v>754</v>
      </c>
      <c r="U4558" s="1790"/>
      <c r="V4558" s="1790"/>
      <c r="W4558" s="1213"/>
      <c r="X4558" s="1789" t="s">
        <v>2866</v>
      </c>
      <c r="Y4558" s="1790"/>
      <c r="Z4558" s="1790"/>
      <c r="AA4558" s="1790"/>
      <c r="AB4558" s="1790"/>
      <c r="AC4558" s="1790"/>
      <c r="AD4558" s="1791"/>
      <c r="AE4558" s="1810" t="s">
        <v>2867</v>
      </c>
      <c r="AF4558" s="1828"/>
      <c r="AG4558" s="1828"/>
      <c r="AH4558" s="1213"/>
    </row>
    <row r="4559" spans="1:34" ht="17.45" customHeight="1">
      <c r="A4559" s="1215"/>
      <c r="B4559" s="1216" t="s">
        <v>3459</v>
      </c>
      <c r="C4559" s="1829" t="s">
        <v>3460</v>
      </c>
      <c r="D4559" s="1830"/>
      <c r="E4559" s="1830"/>
      <c r="F4559" s="1830"/>
      <c r="G4559" s="1830"/>
      <c r="H4559" s="1830"/>
      <c r="I4559" s="1830"/>
      <c r="J4559" s="1830"/>
      <c r="K4559" s="1830"/>
      <c r="L4559" s="1830"/>
      <c r="M4559" s="1830"/>
      <c r="N4559" s="1829"/>
      <c r="O4559" s="1831">
        <v>1</v>
      </c>
      <c r="P4559" s="1832"/>
      <c r="Q4559" s="1832"/>
      <c r="R4559" s="1832"/>
      <c r="S4559" s="1833"/>
      <c r="T4559" s="1834" t="s">
        <v>495</v>
      </c>
      <c r="U4559" s="1835"/>
      <c r="V4559" s="1835"/>
      <c r="W4559" s="1217"/>
      <c r="X4559" s="1836">
        <v>93.89</v>
      </c>
      <c r="Y4559" s="1837"/>
      <c r="Z4559" s="1837"/>
      <c r="AA4559" s="1837"/>
      <c r="AB4559" s="1837"/>
      <c r="AC4559" s="1837"/>
      <c r="AD4559" s="1838"/>
      <c r="AE4559" s="1839">
        <v>93.89</v>
      </c>
      <c r="AF4559" s="1795"/>
      <c r="AG4559" s="1795"/>
      <c r="AH4559" s="1217"/>
    </row>
    <row r="4560" spans="1:34" ht="16.7" customHeight="1">
      <c r="A4560" s="1792"/>
      <c r="B4560" s="1793"/>
      <c r="C4560" s="1793"/>
      <c r="D4560" s="1793"/>
      <c r="E4560" s="1793"/>
      <c r="F4560" s="1793"/>
      <c r="G4560" s="1793"/>
      <c r="H4560" s="1793"/>
      <c r="I4560" s="1794" t="s">
        <v>2869</v>
      </c>
      <c r="J4560" s="1794"/>
      <c r="K4560" s="1794"/>
      <c r="L4560" s="1794"/>
      <c r="M4560" s="1794"/>
      <c r="N4560" s="1794"/>
      <c r="O4560" s="1794"/>
      <c r="P4560" s="1794"/>
      <c r="Q4560" s="1794"/>
      <c r="R4560" s="1794"/>
      <c r="S4560" s="1794"/>
      <c r="T4560" s="1794"/>
      <c r="U4560" s="1794"/>
      <c r="V4560" s="1794"/>
      <c r="W4560" s="1794"/>
      <c r="X4560" s="1794"/>
      <c r="Y4560" s="1794"/>
      <c r="Z4560" s="1214"/>
      <c r="AA4560" s="1795">
        <v>93.89</v>
      </c>
      <c r="AB4560" s="1795"/>
      <c r="AC4560" s="1795"/>
      <c r="AD4560" s="1795"/>
      <c r="AE4560" s="1795"/>
      <c r="AF4560" s="1795"/>
      <c r="AG4560" s="1795"/>
      <c r="AH4560" s="1213"/>
    </row>
    <row r="4561" spans="1:34" ht="17.45" customHeight="1">
      <c r="A4561" s="1801" t="s">
        <v>2870</v>
      </c>
      <c r="B4561" s="1825"/>
      <c r="C4561" s="1825"/>
      <c r="D4561" s="1825"/>
      <c r="E4561" s="1825"/>
      <c r="F4561" s="1825"/>
      <c r="G4561" s="1825"/>
      <c r="H4561" s="1825"/>
      <c r="I4561" s="1825"/>
      <c r="J4561" s="1825"/>
      <c r="K4561" s="1825"/>
      <c r="L4561" s="1825"/>
      <c r="M4561" s="1825"/>
      <c r="N4561" s="1826"/>
      <c r="O4561" s="1789" t="s">
        <v>2850</v>
      </c>
      <c r="P4561" s="1790"/>
      <c r="Q4561" s="1790"/>
      <c r="R4561" s="1790"/>
      <c r="S4561" s="1791"/>
      <c r="T4561" s="1827" t="s">
        <v>754</v>
      </c>
      <c r="U4561" s="1790"/>
      <c r="V4561" s="1790"/>
      <c r="W4561" s="1213"/>
      <c r="X4561" s="1789" t="s">
        <v>2866</v>
      </c>
      <c r="Y4561" s="1790"/>
      <c r="Z4561" s="1790"/>
      <c r="AA4561" s="1790"/>
      <c r="AB4561" s="1790"/>
      <c r="AC4561" s="1790"/>
      <c r="AD4561" s="1791"/>
      <c r="AE4561" s="1810" t="s">
        <v>2867</v>
      </c>
      <c r="AF4561" s="1828"/>
      <c r="AG4561" s="1828"/>
      <c r="AH4561" s="1213"/>
    </row>
    <row r="4562" spans="1:34" ht="17.45" customHeight="1">
      <c r="A4562" s="1792"/>
      <c r="B4562" s="1793"/>
      <c r="C4562" s="1793"/>
      <c r="D4562" s="1793"/>
      <c r="E4562" s="1793"/>
      <c r="F4562" s="1793"/>
      <c r="G4562" s="1793"/>
      <c r="H4562" s="1793"/>
      <c r="I4562" s="1794" t="s">
        <v>2871</v>
      </c>
      <c r="J4562" s="1794"/>
      <c r="K4562" s="1794"/>
      <c r="L4562" s="1794"/>
      <c r="M4562" s="1794"/>
      <c r="N4562" s="1794"/>
      <c r="O4562" s="1794"/>
      <c r="P4562" s="1794"/>
      <c r="Q4562" s="1794"/>
      <c r="R4562" s="1794"/>
      <c r="S4562" s="1794"/>
      <c r="T4562" s="1794"/>
      <c r="U4562" s="1794"/>
      <c r="V4562" s="1794"/>
      <c r="W4562" s="1794"/>
      <c r="X4562" s="1794"/>
      <c r="Y4562" s="1794"/>
      <c r="Z4562" s="1214"/>
      <c r="AA4562" s="1795">
        <v>0</v>
      </c>
      <c r="AB4562" s="1795"/>
      <c r="AC4562" s="1795"/>
      <c r="AD4562" s="1795"/>
      <c r="AE4562" s="1795"/>
      <c r="AF4562" s="1795"/>
      <c r="AG4562" s="1795"/>
      <c r="AH4562" s="1213"/>
    </row>
    <row r="4563" spans="1:34" ht="16.7" customHeight="1">
      <c r="A4563" s="1801" t="s">
        <v>2872</v>
      </c>
      <c r="B4563" s="1825"/>
      <c r="C4563" s="1825"/>
      <c r="D4563" s="1825"/>
      <c r="E4563" s="1825"/>
      <c r="F4563" s="1825"/>
      <c r="G4563" s="1825"/>
      <c r="H4563" s="1825"/>
      <c r="I4563" s="1825"/>
      <c r="J4563" s="1825"/>
      <c r="K4563" s="1825"/>
      <c r="L4563" s="1825"/>
      <c r="M4563" s="1825"/>
      <c r="N4563" s="1826"/>
      <c r="O4563" s="1789" t="s">
        <v>2850</v>
      </c>
      <c r="P4563" s="1790"/>
      <c r="Q4563" s="1790"/>
      <c r="R4563" s="1790"/>
      <c r="S4563" s="1791"/>
      <c r="T4563" s="1827" t="s">
        <v>754</v>
      </c>
      <c r="U4563" s="1790"/>
      <c r="V4563" s="1790"/>
      <c r="W4563" s="1213"/>
      <c r="X4563" s="1789" t="s">
        <v>2866</v>
      </c>
      <c r="Y4563" s="1790"/>
      <c r="Z4563" s="1790"/>
      <c r="AA4563" s="1790"/>
      <c r="AB4563" s="1790"/>
      <c r="AC4563" s="1790"/>
      <c r="AD4563" s="1791"/>
      <c r="AE4563" s="1810" t="s">
        <v>2867</v>
      </c>
      <c r="AF4563" s="1828"/>
      <c r="AG4563" s="1828"/>
      <c r="AH4563" s="1213"/>
    </row>
    <row r="4564" spans="1:34" ht="17.45" customHeight="1">
      <c r="A4564" s="1792"/>
      <c r="B4564" s="1793"/>
      <c r="C4564" s="1793"/>
      <c r="D4564" s="1793"/>
      <c r="E4564" s="1793"/>
      <c r="F4564" s="1793"/>
      <c r="G4564" s="1793"/>
      <c r="H4564" s="1793"/>
      <c r="I4564" s="1793"/>
      <c r="J4564" s="1793"/>
      <c r="K4564" s="1794" t="s">
        <v>2873</v>
      </c>
      <c r="L4564" s="1794"/>
      <c r="M4564" s="1794"/>
      <c r="N4564" s="1794"/>
      <c r="O4564" s="1794"/>
      <c r="P4564" s="1794"/>
      <c r="Q4564" s="1794"/>
      <c r="R4564" s="1794"/>
      <c r="S4564" s="1794"/>
      <c r="T4564" s="1794"/>
      <c r="U4564" s="1794"/>
      <c r="V4564" s="1794"/>
      <c r="W4564" s="1794"/>
      <c r="X4564" s="1794"/>
      <c r="Y4564" s="1794"/>
      <c r="Z4564" s="1794"/>
      <c r="AA4564" s="1794"/>
      <c r="AB4564" s="1214"/>
      <c r="AC4564" s="1795">
        <v>0</v>
      </c>
      <c r="AD4564" s="1795"/>
      <c r="AE4564" s="1795"/>
      <c r="AF4564" s="1795"/>
      <c r="AG4564" s="1795"/>
      <c r="AH4564" s="1213"/>
    </row>
    <row r="4565" spans="1:34" ht="16.7" customHeight="1">
      <c r="A4565" s="1801" t="s">
        <v>2874</v>
      </c>
      <c r="B4565" s="1825"/>
      <c r="C4565" s="1825"/>
      <c r="D4565" s="1825"/>
      <c r="E4565" s="1825"/>
      <c r="F4565" s="1825"/>
      <c r="G4565" s="1825"/>
      <c r="H4565" s="1825"/>
      <c r="I4565" s="1825"/>
      <c r="J4565" s="1826"/>
      <c r="K4565" s="1789" t="s">
        <v>2850</v>
      </c>
      <c r="L4565" s="1791"/>
      <c r="M4565" s="1855" t="s">
        <v>2875</v>
      </c>
      <c r="N4565" s="1856"/>
      <c r="O4565" s="1857"/>
      <c r="P4565" s="1855" t="s">
        <v>2876</v>
      </c>
      <c r="Q4565" s="1856"/>
      <c r="R4565" s="1857"/>
      <c r="S4565" s="1855" t="s">
        <v>2877</v>
      </c>
      <c r="T4565" s="1857"/>
      <c r="U4565" s="1789" t="s">
        <v>2878</v>
      </c>
      <c r="V4565" s="1790"/>
      <c r="W4565" s="1791"/>
      <c r="X4565" s="1789" t="s">
        <v>2879</v>
      </c>
      <c r="Y4565" s="1790"/>
      <c r="Z4565" s="1790"/>
      <c r="AA4565" s="1790"/>
      <c r="AB4565" s="1791"/>
      <c r="AC4565" s="1789" t="s">
        <v>2880</v>
      </c>
      <c r="AD4565" s="1791"/>
      <c r="AE4565" s="1810" t="s">
        <v>2867</v>
      </c>
      <c r="AF4565" s="1828"/>
      <c r="AG4565" s="1828"/>
      <c r="AH4565" s="1213"/>
    </row>
    <row r="4566" spans="1:34" ht="17.45" customHeight="1">
      <c r="A4566" s="1853"/>
      <c r="B4566" s="1778"/>
      <c r="C4566" s="1778"/>
      <c r="D4566" s="1778"/>
      <c r="E4566" s="1778"/>
      <c r="F4566" s="1778"/>
      <c r="G4566" s="1778"/>
      <c r="H4566" s="1778"/>
      <c r="I4566" s="1846" t="s">
        <v>2881</v>
      </c>
      <c r="J4566" s="1846"/>
      <c r="K4566" s="1846"/>
      <c r="L4566" s="1846"/>
      <c r="M4566" s="1846"/>
      <c r="N4566" s="1846"/>
      <c r="O4566" s="1846"/>
      <c r="P4566" s="1846"/>
      <c r="Q4566" s="1846"/>
      <c r="R4566" s="1846"/>
      <c r="S4566" s="1846"/>
      <c r="T4566" s="1846"/>
      <c r="U4566" s="1846"/>
      <c r="V4566" s="1846"/>
      <c r="W4566" s="1846"/>
      <c r="X4566" s="1846"/>
      <c r="Y4566" s="1846"/>
      <c r="Z4566" s="1203"/>
      <c r="AA4566" s="1847">
        <v>0</v>
      </c>
      <c r="AB4566" s="1847"/>
      <c r="AC4566" s="1847"/>
      <c r="AD4566" s="1847"/>
      <c r="AE4566" s="1847"/>
      <c r="AF4566" s="1847"/>
      <c r="AG4566" s="1847"/>
      <c r="AH4566" s="1204"/>
    </row>
    <row r="4567" spans="1:34" ht="5.85" customHeight="1">
      <c r="A4567" s="1854"/>
      <c r="B4567" s="1309"/>
      <c r="C4567" s="1309"/>
      <c r="D4567" s="1309"/>
      <c r="E4567" s="1309"/>
      <c r="F4567" s="1309"/>
      <c r="G4567" s="1309"/>
      <c r="H4567" s="1309"/>
      <c r="I4567" s="1309"/>
      <c r="J4567" s="1309"/>
      <c r="K4567" s="1309"/>
      <c r="L4567" s="1309"/>
      <c r="M4567" s="1309"/>
      <c r="N4567" s="1309"/>
      <c r="O4567" s="1309"/>
      <c r="P4567" s="1309"/>
      <c r="Q4567" s="1309"/>
      <c r="R4567" s="1309"/>
      <c r="S4567" s="1309"/>
      <c r="T4567" s="1309"/>
      <c r="U4567" s="1309"/>
      <c r="V4567" s="1309"/>
      <c r="W4567" s="1309"/>
      <c r="X4567" s="1309"/>
      <c r="Y4567" s="1309"/>
      <c r="Z4567" s="1309"/>
      <c r="AA4567" s="1309"/>
      <c r="AB4567" s="1309"/>
      <c r="AC4567" s="1309"/>
      <c r="AD4567" s="1309"/>
      <c r="AE4567" s="1309"/>
      <c r="AF4567" s="1309"/>
      <c r="AG4567" s="1309"/>
      <c r="AH4567" s="1782"/>
    </row>
    <row r="4568" spans="1:34" ht="17.45" customHeight="1">
      <c r="A4568" s="1845"/>
      <c r="B4568" s="1799"/>
      <c r="C4568" s="1799"/>
      <c r="D4568" s="1799"/>
      <c r="E4568" s="1799"/>
      <c r="F4568" s="1799"/>
      <c r="G4568" s="1799"/>
      <c r="H4568" s="1799"/>
      <c r="I4568" s="1842" t="s">
        <v>2882</v>
      </c>
      <c r="J4568" s="1842"/>
      <c r="K4568" s="1842"/>
      <c r="L4568" s="1842"/>
      <c r="M4568" s="1842"/>
      <c r="N4568" s="1842"/>
      <c r="O4568" s="1842"/>
      <c r="P4568" s="1842"/>
      <c r="Q4568" s="1842"/>
      <c r="R4568" s="1842"/>
      <c r="S4568" s="1842"/>
      <c r="T4568" s="1842"/>
      <c r="U4568" s="1842"/>
      <c r="V4568" s="1842"/>
      <c r="W4568" s="1842"/>
      <c r="X4568" s="1842"/>
      <c r="Y4568" s="1842"/>
      <c r="Z4568" s="1212"/>
      <c r="AA4568" s="1848">
        <v>107.5</v>
      </c>
      <c r="AB4568" s="1848"/>
      <c r="AC4568" s="1848"/>
      <c r="AD4568" s="1848"/>
      <c r="AE4568" s="1848"/>
      <c r="AF4568" s="1848"/>
      <c r="AG4568" s="1848"/>
      <c r="AH4568" s="1208"/>
    </row>
    <row r="4569" spans="1:34" ht="45.75" customHeight="1">
      <c r="A4569" s="1849" t="s">
        <v>2883</v>
      </c>
      <c r="B4569" s="1850"/>
      <c r="C4569" s="1850"/>
      <c r="D4569" s="1850"/>
      <c r="E4569" s="1851" t="s">
        <v>3461</v>
      </c>
      <c r="F4569" s="1852"/>
      <c r="G4569" s="1852"/>
      <c r="H4569" s="1852"/>
      <c r="I4569" s="1852"/>
      <c r="J4569" s="1852"/>
      <c r="K4569" s="1852"/>
      <c r="L4569" s="1852"/>
      <c r="M4569" s="1852"/>
      <c r="N4569" s="1852"/>
      <c r="O4569" s="1852"/>
      <c r="P4569" s="1852"/>
      <c r="Q4569" s="1852"/>
      <c r="R4569" s="1852"/>
      <c r="S4569" s="1852"/>
      <c r="T4569" s="1852"/>
      <c r="U4569" s="1852"/>
      <c r="V4569" s="1852"/>
      <c r="W4569" s="1852"/>
      <c r="X4569" s="1852"/>
      <c r="Y4569" s="1852"/>
      <c r="Z4569" s="1852"/>
      <c r="AA4569" s="1852"/>
      <c r="AB4569" s="1852"/>
      <c r="AC4569" s="1852"/>
      <c r="AD4569" s="1852"/>
      <c r="AE4569" s="1852"/>
      <c r="AF4569" s="1852"/>
      <c r="AG4569" s="1852"/>
      <c r="AH4569" s="1851"/>
    </row>
    <row r="4570" spans="1:34" ht="124.35" customHeight="1">
      <c r="A4570" s="1218"/>
      <c r="AH4570" s="1219"/>
    </row>
    <row r="4571" spans="1:34" ht="124.35" customHeight="1">
      <c r="A4571" s="1220"/>
      <c r="B4571" s="1221"/>
      <c r="C4571" s="1221"/>
      <c r="D4571" s="1221"/>
      <c r="E4571" s="1221"/>
      <c r="F4571" s="1221"/>
      <c r="G4571" s="1221"/>
      <c r="H4571" s="1221"/>
      <c r="I4571" s="1221"/>
      <c r="J4571" s="1221"/>
      <c r="K4571" s="1221"/>
      <c r="L4571" s="1221"/>
      <c r="M4571" s="1221"/>
      <c r="N4571" s="1221"/>
      <c r="O4571" s="1221"/>
      <c r="P4571" s="1221"/>
      <c r="Q4571" s="1221"/>
      <c r="R4571" s="1221"/>
      <c r="S4571" s="1221"/>
      <c r="T4571" s="1221"/>
      <c r="U4571" s="1221"/>
      <c r="V4571" s="1221"/>
      <c r="W4571" s="1221"/>
      <c r="X4571" s="1221"/>
      <c r="Y4571" s="1221"/>
      <c r="Z4571" s="1221"/>
      <c r="AA4571" s="1221"/>
      <c r="AB4571" s="1221"/>
      <c r="AC4571" s="1221"/>
      <c r="AD4571" s="1221"/>
      <c r="AE4571" s="1221"/>
      <c r="AF4571" s="1221"/>
      <c r="AG4571" s="1221"/>
      <c r="AH4571" s="1222"/>
    </row>
    <row r="4572" spans="1:34" ht="5.85" customHeight="1">
      <c r="A4572" s="1777"/>
      <c r="B4572" s="1778"/>
      <c r="C4572" s="1778"/>
      <c r="D4572" s="1778"/>
      <c r="E4572" s="1778"/>
      <c r="F4572" s="1778"/>
      <c r="G4572" s="1778"/>
      <c r="H4572" s="1778"/>
      <c r="I4572" s="1778"/>
      <c r="J4572" s="1778"/>
      <c r="K4572" s="1778"/>
      <c r="L4572" s="1778"/>
      <c r="M4572" s="1778"/>
      <c r="N4572" s="1778"/>
      <c r="O4572" s="1778"/>
      <c r="P4572" s="1778"/>
      <c r="Q4572" s="1778"/>
      <c r="R4572" s="1778"/>
      <c r="S4572" s="1778"/>
      <c r="T4572" s="1778"/>
      <c r="U4572" s="1778"/>
      <c r="V4572" s="1778"/>
      <c r="W4572" s="1778"/>
      <c r="X4572" s="1778"/>
      <c r="Y4572" s="1778"/>
      <c r="Z4572" s="1778"/>
      <c r="AA4572" s="1778"/>
      <c r="AB4572" s="1778"/>
      <c r="AC4572" s="1778"/>
      <c r="AD4572" s="1778"/>
      <c r="AE4572" s="1778"/>
      <c r="AF4572" s="1778"/>
      <c r="AG4572" s="1778"/>
      <c r="AH4572" s="1779"/>
    </row>
    <row r="4573" spans="1:34" ht="11.65" customHeight="1">
      <c r="A4573" s="1780" t="s">
        <v>2834</v>
      </c>
      <c r="B4573" s="1310"/>
      <c r="C4573" s="1310"/>
      <c r="D4573" s="1310"/>
      <c r="E4573" s="1310"/>
      <c r="F4573" s="1310"/>
      <c r="G4573" s="1310"/>
      <c r="H4573" s="1310"/>
      <c r="I4573" s="1310"/>
      <c r="J4573" s="1310"/>
      <c r="K4573" s="1310"/>
      <c r="L4573" s="1310"/>
      <c r="M4573" s="1310"/>
      <c r="N4573" s="1310"/>
      <c r="O4573" s="1310"/>
      <c r="P4573" s="1310"/>
      <c r="Q4573" s="1310"/>
      <c r="R4573" s="1310"/>
      <c r="S4573" s="1310"/>
      <c r="T4573" s="1310"/>
      <c r="U4573" s="1310"/>
      <c r="V4573" s="1310"/>
      <c r="W4573" s="1310"/>
      <c r="X4573" s="1310"/>
      <c r="Y4573" s="1310"/>
      <c r="Z4573" s="1310"/>
      <c r="AA4573" s="1310"/>
      <c r="AB4573" s="1310"/>
      <c r="AC4573" s="1310"/>
      <c r="AD4573" s="1309"/>
      <c r="AE4573" s="1309"/>
      <c r="AF4573" s="1781" t="s">
        <v>3462</v>
      </c>
      <c r="AG4573" s="1781"/>
      <c r="AH4573" s="1782"/>
    </row>
    <row r="4574" spans="1:34" ht="5.85" customHeight="1">
      <c r="A4574" s="1780"/>
      <c r="B4574" s="1310"/>
      <c r="C4574" s="1310"/>
      <c r="D4574" s="1310"/>
      <c r="E4574" s="1310"/>
      <c r="F4574" s="1310"/>
      <c r="G4574" s="1310"/>
      <c r="H4574" s="1310"/>
      <c r="I4574" s="1310"/>
      <c r="J4574" s="1310"/>
      <c r="K4574" s="1310"/>
      <c r="L4574" s="1310"/>
      <c r="M4574" s="1310"/>
      <c r="N4574" s="1310"/>
      <c r="O4574" s="1310"/>
      <c r="P4574" s="1310"/>
      <c r="Q4574" s="1310"/>
      <c r="R4574" s="1310"/>
      <c r="S4574" s="1310"/>
      <c r="T4574" s="1310"/>
      <c r="U4574" s="1310"/>
      <c r="V4574" s="1310"/>
      <c r="W4574" s="1310"/>
      <c r="X4574" s="1310"/>
      <c r="Y4574" s="1310"/>
      <c r="Z4574" s="1310"/>
      <c r="AA4574" s="1310"/>
      <c r="AB4574" s="1310"/>
      <c r="AC4574" s="1310"/>
      <c r="AD4574" s="1311"/>
      <c r="AE4574" s="1311"/>
      <c r="AF4574" s="1311"/>
      <c r="AG4574" s="1311"/>
      <c r="AH4574" s="1782"/>
    </row>
    <row r="4575" spans="1:34" ht="10.9" customHeight="1">
      <c r="A4575" s="1783" t="s">
        <v>2836</v>
      </c>
      <c r="B4575" s="1784"/>
      <c r="C4575" s="1784"/>
      <c r="D4575" s="1784"/>
      <c r="E4575" s="1784"/>
      <c r="F4575" s="1784"/>
      <c r="G4575" s="1784"/>
      <c r="H4575" s="1784"/>
      <c r="I4575" s="1784"/>
      <c r="J4575" s="1784"/>
      <c r="K4575" s="1784"/>
      <c r="L4575" s="1784"/>
      <c r="M4575" s="1784"/>
      <c r="N4575" s="1784"/>
      <c r="O4575" s="1784"/>
      <c r="P4575" s="1784"/>
      <c r="Q4575" s="1784"/>
      <c r="R4575" s="1784"/>
      <c r="S4575" s="1784"/>
      <c r="T4575" s="1784"/>
      <c r="U4575" s="1784"/>
      <c r="V4575" s="1784"/>
      <c r="W4575" s="1784"/>
      <c r="X4575" s="1784"/>
      <c r="Y4575" s="1784"/>
      <c r="Z4575" s="1784"/>
      <c r="AA4575" s="1784"/>
      <c r="AB4575" s="1784"/>
      <c r="AC4575" s="1784"/>
      <c r="AD4575" s="1311"/>
      <c r="AE4575" s="1311"/>
      <c r="AF4575" s="1311"/>
      <c r="AG4575" s="1311"/>
      <c r="AH4575" s="1782"/>
    </row>
    <row r="4576" spans="1:34" ht="23.25" customHeight="1">
      <c r="A4576" s="1785" t="s">
        <v>2837</v>
      </c>
      <c r="B4576" s="1786"/>
      <c r="C4576" s="1786"/>
      <c r="D4576" s="1786"/>
      <c r="E4576" s="1786"/>
      <c r="F4576" s="1786"/>
      <c r="G4576" s="1786"/>
      <c r="H4576" s="1786"/>
      <c r="I4576" s="1786"/>
      <c r="J4576" s="1786"/>
      <c r="K4576" s="1786"/>
      <c r="L4576" s="1786"/>
      <c r="M4576" s="1786"/>
      <c r="N4576" s="1786"/>
      <c r="O4576" s="1786"/>
      <c r="P4576" s="1786"/>
      <c r="Q4576" s="1786"/>
      <c r="R4576" s="1786"/>
      <c r="S4576" s="1786"/>
      <c r="T4576" s="1786"/>
      <c r="U4576" s="1786"/>
      <c r="V4576" s="1786"/>
      <c r="W4576" s="1786"/>
      <c r="X4576" s="1786"/>
      <c r="Y4576" s="1786"/>
      <c r="Z4576" s="1786"/>
      <c r="AA4576" s="1786"/>
      <c r="AB4576" s="1786"/>
      <c r="AC4576" s="1786"/>
      <c r="AD4576" s="1311"/>
      <c r="AE4576" s="1311"/>
      <c r="AF4576" s="1311"/>
      <c r="AG4576" s="1311"/>
      <c r="AH4576" s="1782"/>
    </row>
    <row r="4577" spans="1:34" ht="5.85" customHeight="1">
      <c r="A4577" s="1787" t="s">
        <v>2838</v>
      </c>
      <c r="B4577" s="1788"/>
      <c r="C4577" s="1788"/>
      <c r="D4577" s="1788"/>
      <c r="E4577" s="1788"/>
      <c r="F4577" s="1788"/>
      <c r="G4577" s="1788"/>
      <c r="H4577" s="1788"/>
      <c r="I4577" s="1788"/>
      <c r="J4577" s="1788"/>
      <c r="K4577" s="1788"/>
      <c r="L4577" s="1788"/>
      <c r="M4577" s="1788"/>
      <c r="N4577" s="1788"/>
      <c r="O4577" s="1788"/>
      <c r="P4577" s="1788"/>
      <c r="Q4577" s="1788"/>
      <c r="R4577" s="1788"/>
      <c r="S4577" s="1788"/>
      <c r="T4577" s="1788"/>
      <c r="U4577" s="1788"/>
      <c r="V4577" s="1788"/>
      <c r="W4577" s="1788"/>
      <c r="X4577" s="1788"/>
      <c r="Y4577" s="1788"/>
      <c r="Z4577" s="1788"/>
      <c r="AA4577" s="1788"/>
      <c r="AB4577" s="1788"/>
      <c r="AC4577" s="1788"/>
      <c r="AD4577" s="1311"/>
      <c r="AE4577" s="1311"/>
      <c r="AF4577" s="1311"/>
      <c r="AG4577" s="1311"/>
      <c r="AH4577" s="1782"/>
    </row>
    <row r="4578" spans="1:34" ht="5.85" customHeight="1">
      <c r="A4578" s="1787"/>
      <c r="B4578" s="1788"/>
      <c r="C4578" s="1788"/>
      <c r="D4578" s="1788"/>
      <c r="E4578" s="1788"/>
      <c r="F4578" s="1788"/>
      <c r="G4578" s="1788"/>
      <c r="H4578" s="1788"/>
      <c r="I4578" s="1788"/>
      <c r="J4578" s="1788"/>
      <c r="K4578" s="1788"/>
      <c r="L4578" s="1788"/>
      <c r="M4578" s="1788"/>
      <c r="N4578" s="1788"/>
      <c r="O4578" s="1788"/>
      <c r="P4578" s="1788"/>
      <c r="Q4578" s="1788"/>
      <c r="R4578" s="1788"/>
      <c r="S4578" s="1788"/>
      <c r="T4578" s="1788"/>
      <c r="U4578" s="1788"/>
      <c r="V4578" s="1788"/>
      <c r="W4578" s="1788"/>
      <c r="X4578" s="1788"/>
      <c r="Y4578" s="1788"/>
      <c r="Z4578" s="1788"/>
      <c r="AA4578" s="1788"/>
      <c r="AB4578" s="1788"/>
      <c r="AC4578" s="1788"/>
      <c r="AD4578" s="1782"/>
      <c r="AE4578" s="1309"/>
      <c r="AF4578" s="1309"/>
      <c r="AG4578" s="1309"/>
      <c r="AH4578" s="1782"/>
    </row>
    <row r="4579" spans="1:34" ht="10.9" customHeight="1">
      <c r="A4579" s="1787" t="s">
        <v>2839</v>
      </c>
      <c r="B4579" s="1788"/>
      <c r="C4579" s="1788"/>
      <c r="D4579" s="1788"/>
      <c r="E4579" s="1788"/>
      <c r="F4579" s="1788"/>
      <c r="G4579" s="1788"/>
      <c r="H4579" s="1788"/>
      <c r="I4579" s="1788"/>
      <c r="J4579" s="1788"/>
      <c r="K4579" s="1788"/>
      <c r="L4579" s="1788"/>
      <c r="M4579" s="1788"/>
      <c r="N4579" s="1788"/>
      <c r="O4579" s="1788"/>
      <c r="P4579" s="1788"/>
      <c r="Q4579" s="1788"/>
      <c r="R4579" s="1788"/>
      <c r="S4579" s="1788"/>
      <c r="T4579" s="1788"/>
      <c r="U4579" s="1788"/>
      <c r="V4579" s="1788"/>
      <c r="W4579" s="1788"/>
      <c r="X4579" s="1788"/>
      <c r="Y4579" s="1788"/>
      <c r="Z4579" s="1788"/>
      <c r="AA4579" s="1788"/>
      <c r="AB4579" s="1788"/>
      <c r="AC4579" s="1788"/>
      <c r="AD4579" s="1818" t="s">
        <v>2840</v>
      </c>
      <c r="AE4579" s="1818"/>
      <c r="AF4579" s="1206">
        <v>21.23</v>
      </c>
      <c r="AG4579" s="1207" t="s">
        <v>5</v>
      </c>
      <c r="AH4579" s="1800"/>
    </row>
    <row r="4580" spans="1:34" ht="11.65" customHeight="1">
      <c r="A4580" s="1819" t="s">
        <v>2841</v>
      </c>
      <c r="B4580" s="1820"/>
      <c r="C4580" s="1820"/>
      <c r="D4580" s="1820"/>
      <c r="E4580" s="1820"/>
      <c r="F4580" s="1820"/>
      <c r="G4580" s="1820"/>
      <c r="H4580" s="1820"/>
      <c r="I4580" s="1820"/>
      <c r="J4580" s="1820"/>
      <c r="K4580" s="1820"/>
      <c r="L4580" s="1820"/>
      <c r="M4580" s="1820"/>
      <c r="N4580" s="1820"/>
      <c r="O4580" s="1820"/>
      <c r="P4580" s="1820"/>
      <c r="Q4580" s="1820"/>
      <c r="R4580" s="1820"/>
      <c r="S4580" s="1820"/>
      <c r="T4580" s="1820"/>
      <c r="U4580" s="1820"/>
      <c r="V4580" s="1820"/>
      <c r="W4580" s="1820"/>
      <c r="X4580" s="1820"/>
      <c r="Y4580" s="1820"/>
      <c r="Z4580" s="1820"/>
      <c r="AA4580" s="1820"/>
      <c r="AB4580" s="1820"/>
      <c r="AC4580" s="1820"/>
      <c r="AD4580" s="1821" t="s">
        <v>2842</v>
      </c>
      <c r="AE4580" s="1821"/>
      <c r="AF4580" s="1210">
        <v>15</v>
      </c>
      <c r="AG4580" s="1211" t="s">
        <v>5</v>
      </c>
      <c r="AH4580" s="1800"/>
    </row>
    <row r="4581" spans="1:34" ht="17.45" customHeight="1">
      <c r="A4581" s="1822" t="s">
        <v>2843</v>
      </c>
      <c r="B4581" s="1802"/>
      <c r="C4581" s="1802"/>
      <c r="D4581" s="1778"/>
      <c r="E4581" s="1823" t="s">
        <v>2759</v>
      </c>
      <c r="F4581" s="1823"/>
      <c r="G4581" s="1823"/>
      <c r="H4581" s="1823"/>
      <c r="I4581" s="1823"/>
      <c r="J4581" s="1823"/>
      <c r="K4581" s="1823"/>
      <c r="L4581" s="1823"/>
      <c r="M4581" s="1823"/>
      <c r="N4581" s="1823"/>
      <c r="O4581" s="1823"/>
      <c r="P4581" s="1823"/>
      <c r="Q4581" s="1823"/>
      <c r="R4581" s="1823"/>
      <c r="S4581" s="1823"/>
      <c r="T4581" s="1823"/>
      <c r="U4581" s="1823"/>
      <c r="V4581" s="1823"/>
      <c r="W4581" s="1823"/>
      <c r="X4581" s="1823"/>
      <c r="Y4581" s="1823"/>
      <c r="Z4581" s="1823"/>
      <c r="AA4581" s="1823"/>
      <c r="AB4581" s="1823"/>
      <c r="AC4581" s="1823"/>
      <c r="AD4581" s="1823"/>
      <c r="AE4581" s="1823"/>
      <c r="AF4581" s="1823"/>
      <c r="AG4581" s="1823"/>
      <c r="AH4581" s="1779"/>
    </row>
    <row r="4582" spans="1:34" ht="16.7" customHeight="1">
      <c r="A4582" s="1824" t="s">
        <v>2844</v>
      </c>
      <c r="B4582" s="1816"/>
      <c r="C4582" s="1816"/>
      <c r="D4582" s="1309"/>
      <c r="E4582" s="1815" t="s">
        <v>416</v>
      </c>
      <c r="F4582" s="1815"/>
      <c r="G4582" s="1111"/>
      <c r="H4582" s="1796" t="s">
        <v>2845</v>
      </c>
      <c r="I4582" s="1796"/>
      <c r="J4582" s="1796" t="s">
        <v>495</v>
      </c>
      <c r="K4582" s="1796"/>
      <c r="L4582" s="1309"/>
      <c r="M4582" s="1309"/>
      <c r="N4582" s="1816" t="s">
        <v>2846</v>
      </c>
      <c r="O4582" s="1816"/>
      <c r="P4582" s="1816"/>
      <c r="Q4582" s="1816"/>
      <c r="R4582" s="1817">
        <v>1</v>
      </c>
      <c r="S4582" s="1817"/>
      <c r="T4582" s="1817"/>
      <c r="U4582" s="1817"/>
      <c r="V4582" s="1309"/>
      <c r="W4582" s="1309"/>
      <c r="X4582" s="1309"/>
      <c r="Y4582" s="1796" t="s">
        <v>2847</v>
      </c>
      <c r="Z4582" s="1796"/>
      <c r="AA4582" s="1796"/>
      <c r="AB4582" s="1796"/>
      <c r="AC4582" s="1796"/>
      <c r="AD4582" s="1796"/>
      <c r="AE4582" s="1796"/>
      <c r="AF4582" s="1797" t="s">
        <v>2848</v>
      </c>
      <c r="AG4582" s="1797"/>
      <c r="AH4582" s="1782"/>
    </row>
    <row r="4583" spans="1:34" ht="5.85" customHeight="1">
      <c r="A4583" s="1798"/>
      <c r="B4583" s="1799"/>
      <c r="C4583" s="1799"/>
      <c r="D4583" s="1799"/>
      <c r="E4583" s="1799"/>
      <c r="F4583" s="1799"/>
      <c r="G4583" s="1799"/>
      <c r="H4583" s="1799"/>
      <c r="I4583" s="1799"/>
      <c r="J4583" s="1799"/>
      <c r="K4583" s="1799"/>
      <c r="L4583" s="1799"/>
      <c r="M4583" s="1799"/>
      <c r="N4583" s="1799"/>
      <c r="O4583" s="1799"/>
      <c r="P4583" s="1799"/>
      <c r="Q4583" s="1799"/>
      <c r="R4583" s="1799"/>
      <c r="S4583" s="1799"/>
      <c r="T4583" s="1799"/>
      <c r="U4583" s="1799"/>
      <c r="V4583" s="1799"/>
      <c r="W4583" s="1799"/>
      <c r="X4583" s="1799"/>
      <c r="Y4583" s="1799"/>
      <c r="Z4583" s="1799"/>
      <c r="AA4583" s="1799"/>
      <c r="AB4583" s="1799"/>
      <c r="AC4583" s="1799"/>
      <c r="AD4583" s="1799"/>
      <c r="AE4583" s="1799"/>
      <c r="AF4583" s="1799"/>
      <c r="AG4583" s="1799"/>
      <c r="AH4583" s="1800"/>
    </row>
    <row r="4584" spans="1:34" ht="17.45" customHeight="1">
      <c r="A4584" s="1801" t="s">
        <v>2849</v>
      </c>
      <c r="B4584" s="1802"/>
      <c r="C4584" s="1802"/>
      <c r="D4584" s="1802"/>
      <c r="E4584" s="1802"/>
      <c r="F4584" s="1802"/>
      <c r="G4584" s="1802"/>
      <c r="H4584" s="1802"/>
      <c r="I4584" s="1802"/>
      <c r="J4584" s="1803"/>
      <c r="K4584" s="1789" t="s">
        <v>2850</v>
      </c>
      <c r="L4584" s="1807"/>
      <c r="M4584" s="1789" t="s">
        <v>2851</v>
      </c>
      <c r="N4584" s="1790"/>
      <c r="O4584" s="1790"/>
      <c r="P4584" s="1790"/>
      <c r="Q4584" s="1790"/>
      <c r="R4584" s="1790"/>
      <c r="S4584" s="1790"/>
      <c r="T4584" s="1791"/>
      <c r="U4584" s="1789" t="s">
        <v>2852</v>
      </c>
      <c r="V4584" s="1790"/>
      <c r="W4584" s="1790"/>
      <c r="X4584" s="1790"/>
      <c r="Y4584" s="1790"/>
      <c r="Z4584" s="1790"/>
      <c r="AA4584" s="1790"/>
      <c r="AB4584" s="1790"/>
      <c r="AC4584" s="1790"/>
      <c r="AD4584" s="1791"/>
      <c r="AE4584" s="1810" t="s">
        <v>2853</v>
      </c>
      <c r="AF4584" s="1811"/>
      <c r="AG4584" s="1811"/>
      <c r="AH4584" s="1814"/>
    </row>
    <row r="4585" spans="1:34" ht="16.7" customHeight="1">
      <c r="A4585" s="1804"/>
      <c r="B4585" s="1805"/>
      <c r="C4585" s="1805"/>
      <c r="D4585" s="1805"/>
      <c r="E4585" s="1805"/>
      <c r="F4585" s="1805"/>
      <c r="G4585" s="1805"/>
      <c r="H4585" s="1805"/>
      <c r="I4585" s="1805"/>
      <c r="J4585" s="1806"/>
      <c r="K4585" s="1808"/>
      <c r="L4585" s="1809"/>
      <c r="M4585" s="1789" t="s">
        <v>2854</v>
      </c>
      <c r="N4585" s="1790"/>
      <c r="O4585" s="1790"/>
      <c r="P4585" s="1791"/>
      <c r="Q4585" s="1789" t="s">
        <v>2855</v>
      </c>
      <c r="R4585" s="1790"/>
      <c r="S4585" s="1790"/>
      <c r="T4585" s="1791"/>
      <c r="U4585" s="1789" t="s">
        <v>2854</v>
      </c>
      <c r="V4585" s="1790"/>
      <c r="W4585" s="1790"/>
      <c r="X4585" s="1790"/>
      <c r="Y4585" s="1790"/>
      <c r="Z4585" s="1791"/>
      <c r="AA4585" s="1789" t="s">
        <v>2855</v>
      </c>
      <c r="AB4585" s="1790"/>
      <c r="AC4585" s="1790"/>
      <c r="AD4585" s="1791"/>
      <c r="AE4585" s="1812"/>
      <c r="AF4585" s="1813"/>
      <c r="AG4585" s="1813"/>
      <c r="AH4585" s="1800"/>
    </row>
    <row r="4586" spans="1:34" ht="17.45" customHeight="1">
      <c r="A4586" s="1792"/>
      <c r="B4586" s="1793"/>
      <c r="C4586" s="1793"/>
      <c r="D4586" s="1793"/>
      <c r="E4586" s="1793"/>
      <c r="F4586" s="1793"/>
      <c r="G4586" s="1793"/>
      <c r="H4586" s="1793"/>
      <c r="I4586" s="1793"/>
      <c r="J4586" s="1793"/>
      <c r="K4586" s="1794" t="s">
        <v>2856</v>
      </c>
      <c r="L4586" s="1794"/>
      <c r="M4586" s="1794"/>
      <c r="N4586" s="1794"/>
      <c r="O4586" s="1794"/>
      <c r="P4586" s="1794"/>
      <c r="Q4586" s="1794"/>
      <c r="R4586" s="1794"/>
      <c r="S4586" s="1794"/>
      <c r="T4586" s="1794"/>
      <c r="U4586" s="1794"/>
      <c r="V4586" s="1794"/>
      <c r="W4586" s="1794"/>
      <c r="X4586" s="1794"/>
      <c r="Y4586" s="1794"/>
      <c r="Z4586" s="1794"/>
      <c r="AA4586" s="1795">
        <v>0</v>
      </c>
      <c r="AB4586" s="1795"/>
      <c r="AC4586" s="1795"/>
      <c r="AD4586" s="1795"/>
      <c r="AE4586" s="1795"/>
      <c r="AF4586" s="1795"/>
      <c r="AG4586" s="1795"/>
      <c r="AH4586" s="1213"/>
    </row>
    <row r="4587" spans="1:34" ht="17.45" customHeight="1">
      <c r="A4587" s="1801" t="s">
        <v>2857</v>
      </c>
      <c r="B4587" s="1825"/>
      <c r="C4587" s="1825"/>
      <c r="D4587" s="1825"/>
      <c r="E4587" s="1825"/>
      <c r="F4587" s="1825"/>
      <c r="G4587" s="1825"/>
      <c r="H4587" s="1825"/>
      <c r="I4587" s="1825"/>
      <c r="J4587" s="1825"/>
      <c r="K4587" s="1825"/>
      <c r="L4587" s="1825"/>
      <c r="M4587" s="1825"/>
      <c r="N4587" s="1826"/>
      <c r="O4587" s="1789" t="s">
        <v>2858</v>
      </c>
      <c r="P4587" s="1790"/>
      <c r="Q4587" s="1790"/>
      <c r="R4587" s="1790"/>
      <c r="S4587" s="1791"/>
      <c r="T4587" s="1827" t="s">
        <v>2850</v>
      </c>
      <c r="U4587" s="1790"/>
      <c r="V4587" s="1790"/>
      <c r="W4587" s="1213"/>
      <c r="X4587" s="1789" t="s">
        <v>2859</v>
      </c>
      <c r="Y4587" s="1790"/>
      <c r="Z4587" s="1790"/>
      <c r="AA4587" s="1790"/>
      <c r="AB4587" s="1790"/>
      <c r="AC4587" s="1790"/>
      <c r="AD4587" s="1791"/>
      <c r="AE4587" s="1810" t="s">
        <v>2853</v>
      </c>
      <c r="AF4587" s="1828"/>
      <c r="AG4587" s="1828"/>
      <c r="AH4587" s="1213"/>
    </row>
    <row r="4588" spans="1:34" ht="16.7" customHeight="1">
      <c r="A4588" s="1223"/>
      <c r="B4588" s="1224" t="s">
        <v>1017</v>
      </c>
      <c r="C4588" s="1875" t="s">
        <v>1018</v>
      </c>
      <c r="D4588" s="1876"/>
      <c r="E4588" s="1876"/>
      <c r="F4588" s="1876"/>
      <c r="G4588" s="1876"/>
      <c r="H4588" s="1876"/>
      <c r="I4588" s="1876"/>
      <c r="J4588" s="1876"/>
      <c r="K4588" s="1876"/>
      <c r="L4588" s="1876"/>
      <c r="M4588" s="1876"/>
      <c r="N4588" s="1875"/>
      <c r="O4588" s="1885">
        <v>0</v>
      </c>
      <c r="P4588" s="1886"/>
      <c r="Q4588" s="1886"/>
      <c r="R4588" s="1886"/>
      <c r="S4588" s="1887"/>
      <c r="T4588" s="1917">
        <v>1.2685999999999999</v>
      </c>
      <c r="U4588" s="1886"/>
      <c r="V4588" s="1886"/>
      <c r="W4588" s="1225"/>
      <c r="X4588" s="1880">
        <v>27.6053</v>
      </c>
      <c r="Y4588" s="1881"/>
      <c r="Z4588" s="1881"/>
      <c r="AA4588" s="1881"/>
      <c r="AB4588" s="1881"/>
      <c r="AC4588" s="1881"/>
      <c r="AD4588" s="1882"/>
      <c r="AE4588" s="1865">
        <v>35.020099999999999</v>
      </c>
      <c r="AF4588" s="1847"/>
      <c r="AG4588" s="1847"/>
      <c r="AH4588" s="1225"/>
    </row>
    <row r="4589" spans="1:34" ht="17.45" customHeight="1">
      <c r="A4589" s="1220"/>
      <c r="B4589" s="1209" t="s">
        <v>1009</v>
      </c>
      <c r="C4589" s="1866" t="s">
        <v>1010</v>
      </c>
      <c r="D4589" s="1867"/>
      <c r="E4589" s="1867"/>
      <c r="F4589" s="1867"/>
      <c r="G4589" s="1867"/>
      <c r="H4589" s="1867"/>
      <c r="I4589" s="1867"/>
      <c r="J4589" s="1867"/>
      <c r="K4589" s="1867"/>
      <c r="L4589" s="1867"/>
      <c r="M4589" s="1867"/>
      <c r="N4589" s="1866"/>
      <c r="O4589" s="1893">
        <v>0</v>
      </c>
      <c r="P4589" s="1894"/>
      <c r="Q4589" s="1894"/>
      <c r="R4589" s="1894"/>
      <c r="S4589" s="1895"/>
      <c r="T4589" s="1918">
        <v>0.99670000000000003</v>
      </c>
      <c r="U4589" s="1894"/>
      <c r="V4589" s="1894"/>
      <c r="W4589" s="1222"/>
      <c r="X4589" s="1871">
        <v>22.268799999999999</v>
      </c>
      <c r="Y4589" s="1872"/>
      <c r="Z4589" s="1872"/>
      <c r="AA4589" s="1872"/>
      <c r="AB4589" s="1872"/>
      <c r="AC4589" s="1872"/>
      <c r="AD4589" s="1873"/>
      <c r="AE4589" s="1874">
        <v>22.1953</v>
      </c>
      <c r="AF4589" s="1843"/>
      <c r="AG4589" s="1843"/>
      <c r="AH4589" s="1222"/>
    </row>
    <row r="4590" spans="1:34" ht="16.7" customHeight="1">
      <c r="A4590" s="1792"/>
      <c r="B4590" s="1778"/>
      <c r="C4590" s="1778"/>
      <c r="D4590" s="1778"/>
      <c r="E4590" s="1778"/>
      <c r="F4590" s="1778"/>
      <c r="G4590" s="1778"/>
      <c r="H4590" s="1778"/>
      <c r="I4590" s="1846" t="s">
        <v>2860</v>
      </c>
      <c r="J4590" s="1846"/>
      <c r="K4590" s="1846"/>
      <c r="L4590" s="1846"/>
      <c r="M4590" s="1846"/>
      <c r="N4590" s="1846"/>
      <c r="O4590" s="1846"/>
      <c r="P4590" s="1846"/>
      <c r="Q4590" s="1846"/>
      <c r="R4590" s="1846"/>
      <c r="S4590" s="1846"/>
      <c r="T4590" s="1846"/>
      <c r="U4590" s="1846"/>
      <c r="V4590" s="1846"/>
      <c r="W4590" s="1846"/>
      <c r="X4590" s="1846"/>
      <c r="Y4590" s="1846"/>
      <c r="Z4590" s="1793"/>
      <c r="AA4590" s="1847">
        <v>57.215400000000002</v>
      </c>
      <c r="AB4590" s="1847"/>
      <c r="AC4590" s="1847"/>
      <c r="AD4590" s="1847"/>
      <c r="AE4590" s="1847"/>
      <c r="AF4590" s="1847"/>
      <c r="AG4590" s="1847"/>
      <c r="AH4590" s="1814"/>
    </row>
    <row r="4591" spans="1:34" ht="17.45" customHeight="1">
      <c r="A4591" s="1844"/>
      <c r="B4591" s="1309"/>
      <c r="C4591" s="1309"/>
      <c r="D4591" s="1309"/>
      <c r="E4591" s="1309"/>
      <c r="F4591" s="1309"/>
      <c r="G4591" s="1309"/>
      <c r="H4591" s="1309"/>
      <c r="I4591" s="1840" t="s">
        <v>2861</v>
      </c>
      <c r="J4591" s="1840"/>
      <c r="K4591" s="1840"/>
      <c r="L4591" s="1840"/>
      <c r="M4591" s="1840"/>
      <c r="N4591" s="1840"/>
      <c r="O4591" s="1840"/>
      <c r="P4591" s="1840"/>
      <c r="Q4591" s="1840"/>
      <c r="R4591" s="1840"/>
      <c r="S4591" s="1840"/>
      <c r="T4591" s="1840"/>
      <c r="U4591" s="1840"/>
      <c r="V4591" s="1840"/>
      <c r="W4591" s="1840"/>
      <c r="X4591" s="1840"/>
      <c r="Y4591" s="1840"/>
      <c r="Z4591" s="1309"/>
      <c r="AA4591" s="1841">
        <v>57.215400000000002</v>
      </c>
      <c r="AB4591" s="1841"/>
      <c r="AC4591" s="1841"/>
      <c r="AD4591" s="1841"/>
      <c r="AE4591" s="1841"/>
      <c r="AF4591" s="1841"/>
      <c r="AG4591" s="1841"/>
      <c r="AH4591" s="1782"/>
    </row>
    <row r="4592" spans="1:34" ht="17.45" customHeight="1">
      <c r="A4592" s="1844"/>
      <c r="B4592" s="1309"/>
      <c r="C4592" s="1309"/>
      <c r="D4592" s="1309"/>
      <c r="E4592" s="1309"/>
      <c r="F4592" s="1309"/>
      <c r="G4592" s="1309"/>
      <c r="H4592" s="1309"/>
      <c r="I4592" s="1840" t="s">
        <v>2862</v>
      </c>
      <c r="J4592" s="1840"/>
      <c r="K4592" s="1840"/>
      <c r="L4592" s="1840"/>
      <c r="M4592" s="1840"/>
      <c r="N4592" s="1840"/>
      <c r="O4592" s="1840"/>
      <c r="P4592" s="1840"/>
      <c r="Q4592" s="1840"/>
      <c r="R4592" s="1840"/>
      <c r="S4592" s="1840"/>
      <c r="T4592" s="1840"/>
      <c r="U4592" s="1840"/>
      <c r="V4592" s="1840"/>
      <c r="W4592" s="1840"/>
      <c r="X4592" s="1840"/>
      <c r="Y4592" s="1840"/>
      <c r="Z4592" s="1309"/>
      <c r="AA4592" s="1841">
        <v>57.215400000000002</v>
      </c>
      <c r="AB4592" s="1841"/>
      <c r="AC4592" s="1841"/>
      <c r="AD4592" s="1841"/>
      <c r="AE4592" s="1841"/>
      <c r="AF4592" s="1841"/>
      <c r="AG4592" s="1841"/>
      <c r="AH4592" s="1782"/>
    </row>
    <row r="4593" spans="1:34" ht="16.7" customHeight="1">
      <c r="A4593" s="1844"/>
      <c r="B4593" s="1309"/>
      <c r="C4593" s="1309"/>
      <c r="D4593" s="1309"/>
      <c r="E4593" s="1309"/>
      <c r="F4593" s="1309"/>
      <c r="G4593" s="1309"/>
      <c r="H4593" s="1309"/>
      <c r="I4593" s="1840" t="s">
        <v>2863</v>
      </c>
      <c r="J4593" s="1840"/>
      <c r="K4593" s="1840"/>
      <c r="L4593" s="1840"/>
      <c r="M4593" s="1840"/>
      <c r="N4593" s="1840"/>
      <c r="O4593" s="1840"/>
      <c r="P4593" s="1840"/>
      <c r="Q4593" s="1840"/>
      <c r="R4593" s="1840"/>
      <c r="S4593" s="1840"/>
      <c r="T4593" s="1840"/>
      <c r="U4593" s="1840"/>
      <c r="V4593" s="1840"/>
      <c r="W4593" s="1840"/>
      <c r="X4593" s="1840"/>
      <c r="Y4593" s="1840"/>
      <c r="Z4593" s="1309"/>
      <c r="AA4593" s="1841">
        <v>0</v>
      </c>
      <c r="AB4593" s="1841"/>
      <c r="AC4593" s="1841"/>
      <c r="AD4593" s="1841"/>
      <c r="AE4593" s="1841"/>
      <c r="AF4593" s="1841"/>
      <c r="AG4593" s="1841"/>
      <c r="AH4593" s="1782"/>
    </row>
    <row r="4594" spans="1:34" ht="17.45" customHeight="1">
      <c r="A4594" s="1845"/>
      <c r="B4594" s="1799"/>
      <c r="C4594" s="1799"/>
      <c r="D4594" s="1799"/>
      <c r="E4594" s="1799"/>
      <c r="F4594" s="1799"/>
      <c r="G4594" s="1799"/>
      <c r="H4594" s="1799"/>
      <c r="I4594" s="1842" t="s">
        <v>2864</v>
      </c>
      <c r="J4594" s="1842"/>
      <c r="K4594" s="1842"/>
      <c r="L4594" s="1842"/>
      <c r="M4594" s="1842"/>
      <c r="N4594" s="1842"/>
      <c r="O4594" s="1842"/>
      <c r="P4594" s="1842"/>
      <c r="Q4594" s="1842"/>
      <c r="R4594" s="1842"/>
      <c r="S4594" s="1842"/>
      <c r="T4594" s="1842"/>
      <c r="U4594" s="1842"/>
      <c r="V4594" s="1842"/>
      <c r="W4594" s="1842"/>
      <c r="X4594" s="1842"/>
      <c r="Y4594" s="1842"/>
      <c r="Z4594" s="1799"/>
      <c r="AA4594" s="1843">
        <v>0</v>
      </c>
      <c r="AB4594" s="1843"/>
      <c r="AC4594" s="1843"/>
      <c r="AD4594" s="1843"/>
      <c r="AE4594" s="1843"/>
      <c r="AF4594" s="1843"/>
      <c r="AG4594" s="1843"/>
      <c r="AH4594" s="1800"/>
    </row>
    <row r="4595" spans="1:34" ht="17.45" customHeight="1">
      <c r="A4595" s="1801" t="s">
        <v>2865</v>
      </c>
      <c r="B4595" s="1825"/>
      <c r="C4595" s="1825"/>
      <c r="D4595" s="1825"/>
      <c r="E4595" s="1825"/>
      <c r="F4595" s="1825"/>
      <c r="G4595" s="1825"/>
      <c r="H4595" s="1825"/>
      <c r="I4595" s="1825"/>
      <c r="J4595" s="1825"/>
      <c r="K4595" s="1825"/>
      <c r="L4595" s="1825"/>
      <c r="M4595" s="1825"/>
      <c r="N4595" s="1826"/>
      <c r="O4595" s="1789" t="s">
        <v>2850</v>
      </c>
      <c r="P4595" s="1790"/>
      <c r="Q4595" s="1790"/>
      <c r="R4595" s="1790"/>
      <c r="S4595" s="1791"/>
      <c r="T4595" s="1827" t="s">
        <v>754</v>
      </c>
      <c r="U4595" s="1790"/>
      <c r="V4595" s="1790"/>
      <c r="W4595" s="1213"/>
      <c r="X4595" s="1789" t="s">
        <v>2866</v>
      </c>
      <c r="Y4595" s="1790"/>
      <c r="Z4595" s="1790"/>
      <c r="AA4595" s="1790"/>
      <c r="AB4595" s="1790"/>
      <c r="AC4595" s="1790"/>
      <c r="AD4595" s="1791"/>
      <c r="AE4595" s="1810" t="s">
        <v>2867</v>
      </c>
      <c r="AF4595" s="1828"/>
      <c r="AG4595" s="1828"/>
      <c r="AH4595" s="1213"/>
    </row>
    <row r="4596" spans="1:34" ht="16.7" customHeight="1">
      <c r="A4596" s="1215"/>
      <c r="B4596" s="1216" t="s">
        <v>3463</v>
      </c>
      <c r="C4596" s="1829" t="s">
        <v>3464</v>
      </c>
      <c r="D4596" s="1830"/>
      <c r="E4596" s="1830"/>
      <c r="F4596" s="1830"/>
      <c r="G4596" s="1830"/>
      <c r="H4596" s="1830"/>
      <c r="I4596" s="1830"/>
      <c r="J4596" s="1830"/>
      <c r="K4596" s="1830"/>
      <c r="L4596" s="1830"/>
      <c r="M4596" s="1830"/>
      <c r="N4596" s="1829"/>
      <c r="O4596" s="1831">
        <v>38.691000000000003</v>
      </c>
      <c r="P4596" s="1832"/>
      <c r="Q4596" s="1832"/>
      <c r="R4596" s="1832"/>
      <c r="S4596" s="1833"/>
      <c r="T4596" s="1834" t="s">
        <v>495</v>
      </c>
      <c r="U4596" s="1835"/>
      <c r="V4596" s="1835"/>
      <c r="W4596" s="1217"/>
      <c r="X4596" s="1836">
        <v>0.43</v>
      </c>
      <c r="Y4596" s="1837"/>
      <c r="Z4596" s="1837"/>
      <c r="AA4596" s="1837"/>
      <c r="AB4596" s="1837"/>
      <c r="AC4596" s="1837"/>
      <c r="AD4596" s="1838"/>
      <c r="AE4596" s="1839">
        <v>16.6371</v>
      </c>
      <c r="AF4596" s="1795"/>
      <c r="AG4596" s="1795"/>
      <c r="AH4596" s="1217"/>
    </row>
    <row r="4597" spans="1:34" ht="17.45" customHeight="1">
      <c r="A4597" s="1792"/>
      <c r="B4597" s="1793"/>
      <c r="C4597" s="1793"/>
      <c r="D4597" s="1793"/>
      <c r="E4597" s="1793"/>
      <c r="F4597" s="1793"/>
      <c r="G4597" s="1793"/>
      <c r="H4597" s="1793"/>
      <c r="I4597" s="1794" t="s">
        <v>2869</v>
      </c>
      <c r="J4597" s="1794"/>
      <c r="K4597" s="1794"/>
      <c r="L4597" s="1794"/>
      <c r="M4597" s="1794"/>
      <c r="N4597" s="1794"/>
      <c r="O4597" s="1794"/>
      <c r="P4597" s="1794"/>
      <c r="Q4597" s="1794"/>
      <c r="R4597" s="1794"/>
      <c r="S4597" s="1794"/>
      <c r="T4597" s="1794"/>
      <c r="U4597" s="1794"/>
      <c r="V4597" s="1794"/>
      <c r="W4597" s="1794"/>
      <c r="X4597" s="1794"/>
      <c r="Y4597" s="1794"/>
      <c r="Z4597" s="1214"/>
      <c r="AA4597" s="1795">
        <v>16.6371</v>
      </c>
      <c r="AB4597" s="1795"/>
      <c r="AC4597" s="1795"/>
      <c r="AD4597" s="1795"/>
      <c r="AE4597" s="1795"/>
      <c r="AF4597" s="1795"/>
      <c r="AG4597" s="1795"/>
      <c r="AH4597" s="1213"/>
    </row>
    <row r="4598" spans="1:34" ht="16.7" customHeight="1">
      <c r="A4598" s="1801" t="s">
        <v>2870</v>
      </c>
      <c r="B4598" s="1825"/>
      <c r="C4598" s="1825"/>
      <c r="D4598" s="1825"/>
      <c r="E4598" s="1825"/>
      <c r="F4598" s="1825"/>
      <c r="G4598" s="1825"/>
      <c r="H4598" s="1825"/>
      <c r="I4598" s="1825"/>
      <c r="J4598" s="1825"/>
      <c r="K4598" s="1825"/>
      <c r="L4598" s="1825"/>
      <c r="M4598" s="1825"/>
      <c r="N4598" s="1826"/>
      <c r="O4598" s="1789" t="s">
        <v>2850</v>
      </c>
      <c r="P4598" s="1790"/>
      <c r="Q4598" s="1790"/>
      <c r="R4598" s="1790"/>
      <c r="S4598" s="1791"/>
      <c r="T4598" s="1827" t="s">
        <v>754</v>
      </c>
      <c r="U4598" s="1790"/>
      <c r="V4598" s="1790"/>
      <c r="W4598" s="1213"/>
      <c r="X4598" s="1789" t="s">
        <v>2866</v>
      </c>
      <c r="Y4598" s="1790"/>
      <c r="Z4598" s="1790"/>
      <c r="AA4598" s="1790"/>
      <c r="AB4598" s="1790"/>
      <c r="AC4598" s="1790"/>
      <c r="AD4598" s="1791"/>
      <c r="AE4598" s="1810" t="s">
        <v>2867</v>
      </c>
      <c r="AF4598" s="1828"/>
      <c r="AG4598" s="1828"/>
      <c r="AH4598" s="1213"/>
    </row>
    <row r="4599" spans="1:34" ht="17.45" customHeight="1">
      <c r="A4599" s="1223"/>
      <c r="B4599" s="1224" t="s">
        <v>2938</v>
      </c>
      <c r="C4599" s="1875" t="s">
        <v>2939</v>
      </c>
      <c r="D4599" s="1876"/>
      <c r="E4599" s="1876"/>
      <c r="F4599" s="1876"/>
      <c r="G4599" s="1876"/>
      <c r="H4599" s="1876"/>
      <c r="I4599" s="1876"/>
      <c r="J4599" s="1876"/>
      <c r="K4599" s="1876"/>
      <c r="L4599" s="1876"/>
      <c r="M4599" s="1876"/>
      <c r="N4599" s="1875"/>
      <c r="O4599" s="1885">
        <v>2.7799999999999998E-2</v>
      </c>
      <c r="P4599" s="1886"/>
      <c r="Q4599" s="1886"/>
      <c r="R4599" s="1886"/>
      <c r="S4599" s="1887"/>
      <c r="T4599" s="1888" t="s">
        <v>497</v>
      </c>
      <c r="U4599" s="1889"/>
      <c r="V4599" s="1889"/>
      <c r="W4599" s="1225"/>
      <c r="X4599" s="1890">
        <v>557.31949999999995</v>
      </c>
      <c r="Y4599" s="1891"/>
      <c r="Z4599" s="1891"/>
      <c r="AA4599" s="1891"/>
      <c r="AB4599" s="1891"/>
      <c r="AC4599" s="1891"/>
      <c r="AD4599" s="1892"/>
      <c r="AE4599" s="1865">
        <v>15.493499999999999</v>
      </c>
      <c r="AF4599" s="1847"/>
      <c r="AG4599" s="1847"/>
      <c r="AH4599" s="1225"/>
    </row>
    <row r="4600" spans="1:34" ht="17.45" customHeight="1">
      <c r="A4600" s="1218"/>
      <c r="B4600" s="1205" t="s">
        <v>3017</v>
      </c>
      <c r="C4600" s="1903" t="s">
        <v>3018</v>
      </c>
      <c r="D4600" s="1815"/>
      <c r="E4600" s="1815"/>
      <c r="F4600" s="1815"/>
      <c r="G4600" s="1815"/>
      <c r="H4600" s="1815"/>
      <c r="I4600" s="1815"/>
      <c r="J4600" s="1815"/>
      <c r="K4600" s="1815"/>
      <c r="L4600" s="1815"/>
      <c r="M4600" s="1815"/>
      <c r="N4600" s="1903"/>
      <c r="O4600" s="1910">
        <v>3.8999999999999998E-3</v>
      </c>
      <c r="P4600" s="1911"/>
      <c r="Q4600" s="1911"/>
      <c r="R4600" s="1911"/>
      <c r="S4600" s="1912"/>
      <c r="T4600" s="1913" t="s">
        <v>497</v>
      </c>
      <c r="U4600" s="1796"/>
      <c r="V4600" s="1796"/>
      <c r="W4600" s="1219"/>
      <c r="X4600" s="1914">
        <v>516.49509999999998</v>
      </c>
      <c r="Y4600" s="1915"/>
      <c r="Z4600" s="1915"/>
      <c r="AA4600" s="1915"/>
      <c r="AB4600" s="1915"/>
      <c r="AC4600" s="1915"/>
      <c r="AD4600" s="1916"/>
      <c r="AE4600" s="1909">
        <v>2.0144000000000002</v>
      </c>
      <c r="AF4600" s="1841"/>
      <c r="AG4600" s="1841"/>
      <c r="AH4600" s="1219"/>
    </row>
    <row r="4601" spans="1:34" ht="16.7" customHeight="1">
      <c r="A4601" s="1218"/>
      <c r="B4601" s="1205" t="s">
        <v>3342</v>
      </c>
      <c r="C4601" s="1903" t="s">
        <v>3465</v>
      </c>
      <c r="D4601" s="1815"/>
      <c r="E4601" s="1815"/>
      <c r="F4601" s="1815"/>
      <c r="G4601" s="1815"/>
      <c r="H4601" s="1815"/>
      <c r="I4601" s="1815"/>
      <c r="J4601" s="1815"/>
      <c r="K4601" s="1815"/>
      <c r="L4601" s="1815"/>
      <c r="M4601" s="1815"/>
      <c r="N4601" s="1903"/>
      <c r="O4601" s="1910">
        <v>3.5999999999999997E-2</v>
      </c>
      <c r="P4601" s="1911"/>
      <c r="Q4601" s="1911"/>
      <c r="R4601" s="1911"/>
      <c r="S4601" s="1912"/>
      <c r="T4601" s="1913" t="s">
        <v>497</v>
      </c>
      <c r="U4601" s="1796"/>
      <c r="V4601" s="1796"/>
      <c r="W4601" s="1219"/>
      <c r="X4601" s="1914">
        <v>279.5378</v>
      </c>
      <c r="Y4601" s="1915"/>
      <c r="Z4601" s="1915"/>
      <c r="AA4601" s="1915"/>
      <c r="AB4601" s="1915"/>
      <c r="AC4601" s="1915"/>
      <c r="AD4601" s="1916"/>
      <c r="AE4601" s="1909">
        <v>10.0634</v>
      </c>
      <c r="AF4601" s="1841"/>
      <c r="AG4601" s="1841"/>
      <c r="AH4601" s="1219"/>
    </row>
    <row r="4602" spans="1:34" ht="17.45" customHeight="1">
      <c r="A4602" s="1220"/>
      <c r="B4602" s="1209" t="s">
        <v>3466</v>
      </c>
      <c r="C4602" s="1866" t="s">
        <v>3467</v>
      </c>
      <c r="D4602" s="1867"/>
      <c r="E4602" s="1867"/>
      <c r="F4602" s="1867"/>
      <c r="G4602" s="1867"/>
      <c r="H4602" s="1867"/>
      <c r="I4602" s="1867"/>
      <c r="J4602" s="1867"/>
      <c r="K4602" s="1867"/>
      <c r="L4602" s="1867"/>
      <c r="M4602" s="1867"/>
      <c r="N4602" s="1866"/>
      <c r="O4602" s="1893">
        <v>1.7500000000000002E-2</v>
      </c>
      <c r="P4602" s="1894"/>
      <c r="Q4602" s="1894"/>
      <c r="R4602" s="1894"/>
      <c r="S4602" s="1895"/>
      <c r="T4602" s="1896" t="s">
        <v>497</v>
      </c>
      <c r="U4602" s="1897"/>
      <c r="V4602" s="1897"/>
      <c r="W4602" s="1222"/>
      <c r="X4602" s="1898">
        <v>2871.3092999999999</v>
      </c>
      <c r="Y4602" s="1899"/>
      <c r="Z4602" s="1899"/>
      <c r="AA4602" s="1899"/>
      <c r="AB4602" s="1899"/>
      <c r="AC4602" s="1899"/>
      <c r="AD4602" s="1900"/>
      <c r="AE4602" s="1874">
        <v>50.247900000000001</v>
      </c>
      <c r="AF4602" s="1843"/>
      <c r="AG4602" s="1843"/>
      <c r="AH4602" s="1222"/>
    </row>
    <row r="4603" spans="1:34" ht="17.45" customHeight="1">
      <c r="A4603" s="1792"/>
      <c r="B4603" s="1793"/>
      <c r="C4603" s="1793"/>
      <c r="D4603" s="1793"/>
      <c r="E4603" s="1793"/>
      <c r="F4603" s="1793"/>
      <c r="G4603" s="1793"/>
      <c r="H4603" s="1793"/>
      <c r="I4603" s="1794" t="s">
        <v>2871</v>
      </c>
      <c r="J4603" s="1794"/>
      <c r="K4603" s="1794"/>
      <c r="L4603" s="1794"/>
      <c r="M4603" s="1794"/>
      <c r="N4603" s="1794"/>
      <c r="O4603" s="1794"/>
      <c r="P4603" s="1794"/>
      <c r="Q4603" s="1794"/>
      <c r="R4603" s="1794"/>
      <c r="S4603" s="1794"/>
      <c r="T4603" s="1794"/>
      <c r="U4603" s="1794"/>
      <c r="V4603" s="1794"/>
      <c r="W4603" s="1794"/>
      <c r="X4603" s="1794"/>
      <c r="Y4603" s="1794"/>
      <c r="Z4603" s="1214"/>
      <c r="AA4603" s="1795">
        <v>77.819199999999995</v>
      </c>
      <c r="AB4603" s="1795"/>
      <c r="AC4603" s="1795"/>
      <c r="AD4603" s="1795"/>
      <c r="AE4603" s="1795"/>
      <c r="AF4603" s="1795"/>
      <c r="AG4603" s="1795"/>
      <c r="AH4603" s="1213"/>
    </row>
    <row r="4604" spans="1:34" ht="16.7" customHeight="1">
      <c r="A4604" s="1801" t="s">
        <v>2872</v>
      </c>
      <c r="B4604" s="1825"/>
      <c r="C4604" s="1825"/>
      <c r="D4604" s="1825"/>
      <c r="E4604" s="1825"/>
      <c r="F4604" s="1825"/>
      <c r="G4604" s="1825"/>
      <c r="H4604" s="1825"/>
      <c r="I4604" s="1825"/>
      <c r="J4604" s="1825"/>
      <c r="K4604" s="1825"/>
      <c r="L4604" s="1825"/>
      <c r="M4604" s="1825"/>
      <c r="N4604" s="1826"/>
      <c r="O4604" s="1789" t="s">
        <v>2850</v>
      </c>
      <c r="P4604" s="1790"/>
      <c r="Q4604" s="1790"/>
      <c r="R4604" s="1790"/>
      <c r="S4604" s="1791"/>
      <c r="T4604" s="1827" t="s">
        <v>754</v>
      </c>
      <c r="U4604" s="1790"/>
      <c r="V4604" s="1790"/>
      <c r="W4604" s="1213"/>
      <c r="X4604" s="1789" t="s">
        <v>2866</v>
      </c>
      <c r="Y4604" s="1790"/>
      <c r="Z4604" s="1790"/>
      <c r="AA4604" s="1790"/>
      <c r="AB4604" s="1790"/>
      <c r="AC4604" s="1790"/>
      <c r="AD4604" s="1791"/>
      <c r="AE4604" s="1810" t="s">
        <v>2867</v>
      </c>
      <c r="AF4604" s="1828"/>
      <c r="AG4604" s="1828"/>
      <c r="AH4604" s="1213"/>
    </row>
    <row r="4605" spans="1:34" ht="17.45" customHeight="1">
      <c r="A4605" s="1792"/>
      <c r="B4605" s="1793"/>
      <c r="C4605" s="1793"/>
      <c r="D4605" s="1793"/>
      <c r="E4605" s="1793"/>
      <c r="F4605" s="1793"/>
      <c r="G4605" s="1793"/>
      <c r="H4605" s="1793"/>
      <c r="I4605" s="1793"/>
      <c r="J4605" s="1793"/>
      <c r="K4605" s="1794" t="s">
        <v>2873</v>
      </c>
      <c r="L4605" s="1794"/>
      <c r="M4605" s="1794"/>
      <c r="N4605" s="1794"/>
      <c r="O4605" s="1794"/>
      <c r="P4605" s="1794"/>
      <c r="Q4605" s="1794"/>
      <c r="R4605" s="1794"/>
      <c r="S4605" s="1794"/>
      <c r="T4605" s="1794"/>
      <c r="U4605" s="1794"/>
      <c r="V4605" s="1794"/>
      <c r="W4605" s="1794"/>
      <c r="X4605" s="1794"/>
      <c r="Y4605" s="1794"/>
      <c r="Z4605" s="1794"/>
      <c r="AA4605" s="1794"/>
      <c r="AB4605" s="1214"/>
      <c r="AC4605" s="1795">
        <v>0</v>
      </c>
      <c r="AD4605" s="1795"/>
      <c r="AE4605" s="1795"/>
      <c r="AF4605" s="1795"/>
      <c r="AG4605" s="1795"/>
      <c r="AH4605" s="1213"/>
    </row>
    <row r="4606" spans="1:34" ht="16.7" customHeight="1">
      <c r="A4606" s="1801" t="s">
        <v>2874</v>
      </c>
      <c r="B4606" s="1825"/>
      <c r="C4606" s="1825"/>
      <c r="D4606" s="1825"/>
      <c r="E4606" s="1825"/>
      <c r="F4606" s="1825"/>
      <c r="G4606" s="1825"/>
      <c r="H4606" s="1825"/>
      <c r="I4606" s="1825"/>
      <c r="J4606" s="1826"/>
      <c r="K4606" s="1789" t="s">
        <v>2850</v>
      </c>
      <c r="L4606" s="1791"/>
      <c r="M4606" s="1855" t="s">
        <v>2875</v>
      </c>
      <c r="N4606" s="1856"/>
      <c r="O4606" s="1857"/>
      <c r="P4606" s="1855" t="s">
        <v>2876</v>
      </c>
      <c r="Q4606" s="1856"/>
      <c r="R4606" s="1857"/>
      <c r="S4606" s="1855" t="s">
        <v>2877</v>
      </c>
      <c r="T4606" s="1857"/>
      <c r="U4606" s="1789" t="s">
        <v>2878</v>
      </c>
      <c r="V4606" s="1790"/>
      <c r="W4606" s="1791"/>
      <c r="X4606" s="1789" t="s">
        <v>2879</v>
      </c>
      <c r="Y4606" s="1790"/>
      <c r="Z4606" s="1790"/>
      <c r="AA4606" s="1790"/>
      <c r="AB4606" s="1791"/>
      <c r="AC4606" s="1789" t="s">
        <v>2880</v>
      </c>
      <c r="AD4606" s="1791"/>
      <c r="AE4606" s="1810" t="s">
        <v>2867</v>
      </c>
      <c r="AF4606" s="1828"/>
      <c r="AG4606" s="1828"/>
      <c r="AH4606" s="1213"/>
    </row>
    <row r="4607" spans="1:34" ht="17.45" customHeight="1">
      <c r="A4607" s="1853"/>
      <c r="B4607" s="1778"/>
      <c r="C4607" s="1778"/>
      <c r="D4607" s="1778"/>
      <c r="E4607" s="1778"/>
      <c r="F4607" s="1778"/>
      <c r="G4607" s="1778"/>
      <c r="H4607" s="1778"/>
      <c r="I4607" s="1846" t="s">
        <v>2881</v>
      </c>
      <c r="J4607" s="1846"/>
      <c r="K4607" s="1846"/>
      <c r="L4607" s="1846"/>
      <c r="M4607" s="1846"/>
      <c r="N4607" s="1846"/>
      <c r="O4607" s="1846"/>
      <c r="P4607" s="1846"/>
      <c r="Q4607" s="1846"/>
      <c r="R4607" s="1846"/>
      <c r="S4607" s="1846"/>
      <c r="T4607" s="1846"/>
      <c r="U4607" s="1846"/>
      <c r="V4607" s="1846"/>
      <c r="W4607" s="1846"/>
      <c r="X4607" s="1846"/>
      <c r="Y4607" s="1846"/>
      <c r="Z4607" s="1203"/>
      <c r="AA4607" s="1847">
        <v>0</v>
      </c>
      <c r="AB4607" s="1847"/>
      <c r="AC4607" s="1847"/>
      <c r="AD4607" s="1847"/>
      <c r="AE4607" s="1847"/>
      <c r="AF4607" s="1847"/>
      <c r="AG4607" s="1847"/>
      <c r="AH4607" s="1204"/>
    </row>
    <row r="4608" spans="1:34" ht="5.85" customHeight="1">
      <c r="A4608" s="1854"/>
      <c r="B4608" s="1309"/>
      <c r="C4608" s="1309"/>
      <c r="D4608" s="1309"/>
      <c r="E4608" s="1309"/>
      <c r="F4608" s="1309"/>
      <c r="G4608" s="1309"/>
      <c r="H4608" s="1309"/>
      <c r="I4608" s="1309"/>
      <c r="J4608" s="1309"/>
      <c r="K4608" s="1309"/>
      <c r="L4608" s="1309"/>
      <c r="M4608" s="1309"/>
      <c r="N4608" s="1309"/>
      <c r="O4608" s="1309"/>
      <c r="P4608" s="1309"/>
      <c r="Q4608" s="1309"/>
      <c r="R4608" s="1309"/>
      <c r="S4608" s="1309"/>
      <c r="T4608" s="1309"/>
      <c r="U4608" s="1309"/>
      <c r="V4608" s="1309"/>
      <c r="W4608" s="1309"/>
      <c r="X4608" s="1309"/>
      <c r="Y4608" s="1309"/>
      <c r="Z4608" s="1309"/>
      <c r="AA4608" s="1309"/>
      <c r="AB4608" s="1309"/>
      <c r="AC4608" s="1309"/>
      <c r="AD4608" s="1309"/>
      <c r="AE4608" s="1309"/>
      <c r="AF4608" s="1309"/>
      <c r="AG4608" s="1309"/>
      <c r="AH4608" s="1782"/>
    </row>
    <row r="4609" spans="1:34" ht="17.45" customHeight="1">
      <c r="A4609" s="1845"/>
      <c r="B4609" s="1799"/>
      <c r="C4609" s="1799"/>
      <c r="D4609" s="1799"/>
      <c r="E4609" s="1799"/>
      <c r="F4609" s="1799"/>
      <c r="G4609" s="1799"/>
      <c r="H4609" s="1799"/>
      <c r="I4609" s="1842" t="s">
        <v>2882</v>
      </c>
      <c r="J4609" s="1842"/>
      <c r="K4609" s="1842"/>
      <c r="L4609" s="1842"/>
      <c r="M4609" s="1842"/>
      <c r="N4609" s="1842"/>
      <c r="O4609" s="1842"/>
      <c r="P4609" s="1842"/>
      <c r="Q4609" s="1842"/>
      <c r="R4609" s="1842"/>
      <c r="S4609" s="1842"/>
      <c r="T4609" s="1842"/>
      <c r="U4609" s="1842"/>
      <c r="V4609" s="1842"/>
      <c r="W4609" s="1842"/>
      <c r="X4609" s="1842"/>
      <c r="Y4609" s="1842"/>
      <c r="Z4609" s="1212"/>
      <c r="AA4609" s="1848">
        <v>151.66999999999999</v>
      </c>
      <c r="AB4609" s="1848"/>
      <c r="AC4609" s="1848"/>
      <c r="AD4609" s="1848"/>
      <c r="AE4609" s="1848"/>
      <c r="AF4609" s="1848"/>
      <c r="AG4609" s="1848"/>
      <c r="AH4609" s="1208"/>
    </row>
    <row r="4610" spans="1:34" ht="45.75" customHeight="1">
      <c r="A4610" s="1849" t="s">
        <v>2883</v>
      </c>
      <c r="B4610" s="1850"/>
      <c r="C4610" s="1850"/>
      <c r="D4610" s="1850"/>
      <c r="E4610" s="1851" t="s">
        <v>3468</v>
      </c>
      <c r="F4610" s="1852"/>
      <c r="G4610" s="1852"/>
      <c r="H4610" s="1852"/>
      <c r="I4610" s="1852"/>
      <c r="J4610" s="1852"/>
      <c r="K4610" s="1852"/>
      <c r="L4610" s="1852"/>
      <c r="M4610" s="1852"/>
      <c r="N4610" s="1852"/>
      <c r="O4610" s="1852"/>
      <c r="P4610" s="1852"/>
      <c r="Q4610" s="1852"/>
      <c r="R4610" s="1852"/>
      <c r="S4610" s="1852"/>
      <c r="T4610" s="1852"/>
      <c r="U4610" s="1852"/>
      <c r="V4610" s="1852"/>
      <c r="W4610" s="1852"/>
      <c r="X4610" s="1852"/>
      <c r="Y4610" s="1852"/>
      <c r="Z4610" s="1852"/>
      <c r="AA4610" s="1852"/>
      <c r="AB4610" s="1852"/>
      <c r="AC4610" s="1852"/>
      <c r="AD4610" s="1852"/>
      <c r="AE4610" s="1852"/>
      <c r="AF4610" s="1852"/>
      <c r="AG4610" s="1852"/>
      <c r="AH4610" s="1851"/>
    </row>
    <row r="4611" spans="1:34" ht="90.2" customHeight="1">
      <c r="A4611" s="1218"/>
      <c r="AH4611" s="1219"/>
    </row>
    <row r="4612" spans="1:34" ht="90.2" customHeight="1">
      <c r="A4612" s="1220"/>
      <c r="B4612" s="1221"/>
      <c r="C4612" s="1221"/>
      <c r="D4612" s="1221"/>
      <c r="E4612" s="1221"/>
      <c r="F4612" s="1221"/>
      <c r="G4612" s="1221"/>
      <c r="H4612" s="1221"/>
      <c r="I4612" s="1221"/>
      <c r="J4612" s="1221"/>
      <c r="K4612" s="1221"/>
      <c r="L4612" s="1221"/>
      <c r="M4612" s="1221"/>
      <c r="N4612" s="1221"/>
      <c r="O4612" s="1221"/>
      <c r="P4612" s="1221"/>
      <c r="Q4612" s="1221"/>
      <c r="R4612" s="1221"/>
      <c r="S4612" s="1221"/>
      <c r="T4612" s="1221"/>
      <c r="U4612" s="1221"/>
      <c r="V4612" s="1221"/>
      <c r="W4612" s="1221"/>
      <c r="X4612" s="1221"/>
      <c r="Y4612" s="1221"/>
      <c r="Z4612" s="1221"/>
      <c r="AA4612" s="1221"/>
      <c r="AB4612" s="1221"/>
      <c r="AC4612" s="1221"/>
      <c r="AD4612" s="1221"/>
      <c r="AE4612" s="1221"/>
      <c r="AF4612" s="1221"/>
      <c r="AG4612" s="1221"/>
      <c r="AH4612" s="1222"/>
    </row>
    <row r="4613" spans="1:34" ht="5.0999999999999996" customHeight="1">
      <c r="A4613" s="1777"/>
      <c r="B4613" s="1778"/>
      <c r="C4613" s="1778"/>
      <c r="D4613" s="1778"/>
      <c r="E4613" s="1778"/>
      <c r="F4613" s="1778"/>
      <c r="G4613" s="1778"/>
      <c r="H4613" s="1778"/>
      <c r="I4613" s="1778"/>
      <c r="J4613" s="1778"/>
      <c r="K4613" s="1778"/>
      <c r="L4613" s="1778"/>
      <c r="M4613" s="1778"/>
      <c r="N4613" s="1778"/>
      <c r="O4613" s="1778"/>
      <c r="P4613" s="1778"/>
      <c r="Q4613" s="1778"/>
      <c r="R4613" s="1778"/>
      <c r="S4613" s="1778"/>
      <c r="T4613" s="1778"/>
      <c r="U4613" s="1778"/>
      <c r="V4613" s="1778"/>
      <c r="W4613" s="1778"/>
      <c r="X4613" s="1778"/>
      <c r="Y4613" s="1778"/>
      <c r="Z4613" s="1778"/>
      <c r="AA4613" s="1778"/>
      <c r="AB4613" s="1778"/>
      <c r="AC4613" s="1778"/>
      <c r="AD4613" s="1778"/>
      <c r="AE4613" s="1778"/>
      <c r="AF4613" s="1778"/>
      <c r="AG4613" s="1778"/>
      <c r="AH4613" s="1779"/>
    </row>
    <row r="4614" spans="1:34" ht="11.65" customHeight="1">
      <c r="A4614" s="1780" t="s">
        <v>2834</v>
      </c>
      <c r="B4614" s="1310"/>
      <c r="C4614" s="1310"/>
      <c r="D4614" s="1310"/>
      <c r="E4614" s="1310"/>
      <c r="F4614" s="1310"/>
      <c r="G4614" s="1310"/>
      <c r="H4614" s="1310"/>
      <c r="I4614" s="1310"/>
      <c r="J4614" s="1310"/>
      <c r="K4614" s="1310"/>
      <c r="L4614" s="1310"/>
      <c r="M4614" s="1310"/>
      <c r="N4614" s="1310"/>
      <c r="O4614" s="1310"/>
      <c r="P4614" s="1310"/>
      <c r="Q4614" s="1310"/>
      <c r="R4614" s="1310"/>
      <c r="S4614" s="1310"/>
      <c r="T4614" s="1310"/>
      <c r="U4614" s="1310"/>
      <c r="V4614" s="1310"/>
      <c r="W4614" s="1310"/>
      <c r="X4614" s="1310"/>
      <c r="Y4614" s="1310"/>
      <c r="Z4614" s="1310"/>
      <c r="AA4614" s="1310"/>
      <c r="AB4614" s="1310"/>
      <c r="AC4614" s="1310"/>
      <c r="AD4614" s="1309"/>
      <c r="AE4614" s="1309"/>
      <c r="AF4614" s="1781" t="s">
        <v>3469</v>
      </c>
      <c r="AG4614" s="1781"/>
      <c r="AH4614" s="1782"/>
    </row>
    <row r="4615" spans="1:34" ht="5.85" customHeight="1">
      <c r="A4615" s="1780"/>
      <c r="B4615" s="1310"/>
      <c r="C4615" s="1310"/>
      <c r="D4615" s="1310"/>
      <c r="E4615" s="1310"/>
      <c r="F4615" s="1310"/>
      <c r="G4615" s="1310"/>
      <c r="H4615" s="1310"/>
      <c r="I4615" s="1310"/>
      <c r="J4615" s="1310"/>
      <c r="K4615" s="1310"/>
      <c r="L4615" s="1310"/>
      <c r="M4615" s="1310"/>
      <c r="N4615" s="1310"/>
      <c r="O4615" s="1310"/>
      <c r="P4615" s="1310"/>
      <c r="Q4615" s="1310"/>
      <c r="R4615" s="1310"/>
      <c r="S4615" s="1310"/>
      <c r="T4615" s="1310"/>
      <c r="U4615" s="1310"/>
      <c r="V4615" s="1310"/>
      <c r="W4615" s="1310"/>
      <c r="X4615" s="1310"/>
      <c r="Y4615" s="1310"/>
      <c r="Z4615" s="1310"/>
      <c r="AA4615" s="1310"/>
      <c r="AB4615" s="1310"/>
      <c r="AC4615" s="1310"/>
      <c r="AD4615" s="1311"/>
      <c r="AE4615" s="1311"/>
      <c r="AF4615" s="1311"/>
      <c r="AG4615" s="1311"/>
      <c r="AH4615" s="1782"/>
    </row>
    <row r="4616" spans="1:34" ht="11.65" customHeight="1">
      <c r="A4616" s="1783" t="s">
        <v>2836</v>
      </c>
      <c r="B4616" s="1784"/>
      <c r="C4616" s="1784"/>
      <c r="D4616" s="1784"/>
      <c r="E4616" s="1784"/>
      <c r="F4616" s="1784"/>
      <c r="G4616" s="1784"/>
      <c r="H4616" s="1784"/>
      <c r="I4616" s="1784"/>
      <c r="J4616" s="1784"/>
      <c r="K4616" s="1784"/>
      <c r="L4616" s="1784"/>
      <c r="M4616" s="1784"/>
      <c r="N4616" s="1784"/>
      <c r="O4616" s="1784"/>
      <c r="P4616" s="1784"/>
      <c r="Q4616" s="1784"/>
      <c r="R4616" s="1784"/>
      <c r="S4616" s="1784"/>
      <c r="T4616" s="1784"/>
      <c r="U4616" s="1784"/>
      <c r="V4616" s="1784"/>
      <c r="W4616" s="1784"/>
      <c r="X4616" s="1784"/>
      <c r="Y4616" s="1784"/>
      <c r="Z4616" s="1784"/>
      <c r="AA4616" s="1784"/>
      <c r="AB4616" s="1784"/>
      <c r="AC4616" s="1784"/>
      <c r="AD4616" s="1311"/>
      <c r="AE4616" s="1311"/>
      <c r="AF4616" s="1311"/>
      <c r="AG4616" s="1311"/>
      <c r="AH4616" s="1782"/>
    </row>
    <row r="4617" spans="1:34" ht="22.5" customHeight="1">
      <c r="A4617" s="1785" t="s">
        <v>2837</v>
      </c>
      <c r="B4617" s="1786"/>
      <c r="C4617" s="1786"/>
      <c r="D4617" s="1786"/>
      <c r="E4617" s="1786"/>
      <c r="F4617" s="1786"/>
      <c r="G4617" s="1786"/>
      <c r="H4617" s="1786"/>
      <c r="I4617" s="1786"/>
      <c r="J4617" s="1786"/>
      <c r="K4617" s="1786"/>
      <c r="L4617" s="1786"/>
      <c r="M4617" s="1786"/>
      <c r="N4617" s="1786"/>
      <c r="O4617" s="1786"/>
      <c r="P4617" s="1786"/>
      <c r="Q4617" s="1786"/>
      <c r="R4617" s="1786"/>
      <c r="S4617" s="1786"/>
      <c r="T4617" s="1786"/>
      <c r="U4617" s="1786"/>
      <c r="V4617" s="1786"/>
      <c r="W4617" s="1786"/>
      <c r="X4617" s="1786"/>
      <c r="Y4617" s="1786"/>
      <c r="Z4617" s="1786"/>
      <c r="AA4617" s="1786"/>
      <c r="AB4617" s="1786"/>
      <c r="AC4617" s="1786"/>
      <c r="AD4617" s="1311"/>
      <c r="AE4617" s="1311"/>
      <c r="AF4617" s="1311"/>
      <c r="AG4617" s="1311"/>
      <c r="AH4617" s="1782"/>
    </row>
    <row r="4618" spans="1:34" ht="5.85" customHeight="1">
      <c r="A4618" s="1787" t="s">
        <v>2838</v>
      </c>
      <c r="B4618" s="1788"/>
      <c r="C4618" s="1788"/>
      <c r="D4618" s="1788"/>
      <c r="E4618" s="1788"/>
      <c r="F4618" s="1788"/>
      <c r="G4618" s="1788"/>
      <c r="H4618" s="1788"/>
      <c r="I4618" s="1788"/>
      <c r="J4618" s="1788"/>
      <c r="K4618" s="1788"/>
      <c r="L4618" s="1788"/>
      <c r="M4618" s="1788"/>
      <c r="N4618" s="1788"/>
      <c r="O4618" s="1788"/>
      <c r="P4618" s="1788"/>
      <c r="Q4618" s="1788"/>
      <c r="R4618" s="1788"/>
      <c r="S4618" s="1788"/>
      <c r="T4618" s="1788"/>
      <c r="U4618" s="1788"/>
      <c r="V4618" s="1788"/>
      <c r="W4618" s="1788"/>
      <c r="X4618" s="1788"/>
      <c r="Y4618" s="1788"/>
      <c r="Z4618" s="1788"/>
      <c r="AA4618" s="1788"/>
      <c r="AB4618" s="1788"/>
      <c r="AC4618" s="1788"/>
      <c r="AD4618" s="1311"/>
      <c r="AE4618" s="1311"/>
      <c r="AF4618" s="1311"/>
      <c r="AG4618" s="1311"/>
      <c r="AH4618" s="1782"/>
    </row>
    <row r="4619" spans="1:34" ht="5.85" customHeight="1">
      <c r="A4619" s="1787"/>
      <c r="B4619" s="1788"/>
      <c r="C4619" s="1788"/>
      <c r="D4619" s="1788"/>
      <c r="E4619" s="1788"/>
      <c r="F4619" s="1788"/>
      <c r="G4619" s="1788"/>
      <c r="H4619" s="1788"/>
      <c r="I4619" s="1788"/>
      <c r="J4619" s="1788"/>
      <c r="K4619" s="1788"/>
      <c r="L4619" s="1788"/>
      <c r="M4619" s="1788"/>
      <c r="N4619" s="1788"/>
      <c r="O4619" s="1788"/>
      <c r="P4619" s="1788"/>
      <c r="Q4619" s="1788"/>
      <c r="R4619" s="1788"/>
      <c r="S4619" s="1788"/>
      <c r="T4619" s="1788"/>
      <c r="U4619" s="1788"/>
      <c r="V4619" s="1788"/>
      <c r="W4619" s="1788"/>
      <c r="X4619" s="1788"/>
      <c r="Y4619" s="1788"/>
      <c r="Z4619" s="1788"/>
      <c r="AA4619" s="1788"/>
      <c r="AB4619" s="1788"/>
      <c r="AC4619" s="1788"/>
      <c r="AD4619" s="1782"/>
      <c r="AE4619" s="1309"/>
      <c r="AF4619" s="1309"/>
      <c r="AG4619" s="1309"/>
      <c r="AH4619" s="1782"/>
    </row>
    <row r="4620" spans="1:34" ht="11.65" customHeight="1">
      <c r="A4620" s="1787" t="s">
        <v>2839</v>
      </c>
      <c r="B4620" s="1788"/>
      <c r="C4620" s="1788"/>
      <c r="D4620" s="1788"/>
      <c r="E4620" s="1788"/>
      <c r="F4620" s="1788"/>
      <c r="G4620" s="1788"/>
      <c r="H4620" s="1788"/>
      <c r="I4620" s="1788"/>
      <c r="J4620" s="1788"/>
      <c r="K4620" s="1788"/>
      <c r="L4620" s="1788"/>
      <c r="M4620" s="1788"/>
      <c r="N4620" s="1788"/>
      <c r="O4620" s="1788"/>
      <c r="P4620" s="1788"/>
      <c r="Q4620" s="1788"/>
      <c r="R4620" s="1788"/>
      <c r="S4620" s="1788"/>
      <c r="T4620" s="1788"/>
      <c r="U4620" s="1788"/>
      <c r="V4620" s="1788"/>
      <c r="W4620" s="1788"/>
      <c r="X4620" s="1788"/>
      <c r="Y4620" s="1788"/>
      <c r="Z4620" s="1788"/>
      <c r="AA4620" s="1788"/>
      <c r="AB4620" s="1788"/>
      <c r="AC4620" s="1788"/>
      <c r="AD4620" s="1818" t="s">
        <v>2840</v>
      </c>
      <c r="AE4620" s="1818"/>
      <c r="AF4620" s="1206">
        <v>21.23</v>
      </c>
      <c r="AG4620" s="1207" t="s">
        <v>5</v>
      </c>
      <c r="AH4620" s="1800"/>
    </row>
    <row r="4621" spans="1:34" ht="11.65" customHeight="1">
      <c r="A4621" s="1819" t="s">
        <v>2841</v>
      </c>
      <c r="B4621" s="1820"/>
      <c r="C4621" s="1820"/>
      <c r="D4621" s="1820"/>
      <c r="E4621" s="1820"/>
      <c r="F4621" s="1820"/>
      <c r="G4621" s="1820"/>
      <c r="H4621" s="1820"/>
      <c r="I4621" s="1820"/>
      <c r="J4621" s="1820"/>
      <c r="K4621" s="1820"/>
      <c r="L4621" s="1820"/>
      <c r="M4621" s="1820"/>
      <c r="N4621" s="1820"/>
      <c r="O4621" s="1820"/>
      <c r="P4621" s="1820"/>
      <c r="Q4621" s="1820"/>
      <c r="R4621" s="1820"/>
      <c r="S4621" s="1820"/>
      <c r="T4621" s="1820"/>
      <c r="U4621" s="1820"/>
      <c r="V4621" s="1820"/>
      <c r="W4621" s="1820"/>
      <c r="X4621" s="1820"/>
      <c r="Y4621" s="1820"/>
      <c r="Z4621" s="1820"/>
      <c r="AA4621" s="1820"/>
      <c r="AB4621" s="1820"/>
      <c r="AC4621" s="1820"/>
      <c r="AD4621" s="1821" t="s">
        <v>2842</v>
      </c>
      <c r="AE4621" s="1821"/>
      <c r="AF4621" s="1210">
        <v>15</v>
      </c>
      <c r="AG4621" s="1211" t="s">
        <v>5</v>
      </c>
      <c r="AH4621" s="1800"/>
    </row>
    <row r="4622" spans="1:34" ht="16.7" customHeight="1">
      <c r="A4622" s="1822" t="s">
        <v>2843</v>
      </c>
      <c r="B4622" s="1802"/>
      <c r="C4622" s="1802"/>
      <c r="D4622" s="1778"/>
      <c r="E4622" s="1823" t="s">
        <v>2777</v>
      </c>
      <c r="F4622" s="1823"/>
      <c r="G4622" s="1823"/>
      <c r="H4622" s="1823"/>
      <c r="I4622" s="1823"/>
      <c r="J4622" s="1823"/>
      <c r="K4622" s="1823"/>
      <c r="L4622" s="1823"/>
      <c r="M4622" s="1823"/>
      <c r="N4622" s="1823"/>
      <c r="O4622" s="1823"/>
      <c r="P4622" s="1823"/>
      <c r="Q4622" s="1823"/>
      <c r="R4622" s="1823"/>
      <c r="S4622" s="1823"/>
      <c r="T4622" s="1823"/>
      <c r="U4622" s="1823"/>
      <c r="V4622" s="1823"/>
      <c r="W4622" s="1823"/>
      <c r="X4622" s="1823"/>
      <c r="Y4622" s="1823"/>
      <c r="Z4622" s="1823"/>
      <c r="AA4622" s="1823"/>
      <c r="AB4622" s="1823"/>
      <c r="AC4622" s="1823"/>
      <c r="AD4622" s="1823"/>
      <c r="AE4622" s="1823"/>
      <c r="AF4622" s="1823"/>
      <c r="AG4622" s="1823"/>
      <c r="AH4622" s="1779"/>
    </row>
    <row r="4623" spans="1:34" ht="17.45" customHeight="1">
      <c r="A4623" s="1824" t="s">
        <v>2844</v>
      </c>
      <c r="B4623" s="1816"/>
      <c r="C4623" s="1816"/>
      <c r="D4623" s="1309"/>
      <c r="E4623" s="1815" t="s">
        <v>2776</v>
      </c>
      <c r="F4623" s="1815"/>
      <c r="G4623" s="1111"/>
      <c r="H4623" s="1796" t="s">
        <v>2845</v>
      </c>
      <c r="I4623" s="1796"/>
      <c r="J4623" s="1796" t="s">
        <v>497</v>
      </c>
      <c r="K4623" s="1796"/>
      <c r="L4623" s="1309"/>
      <c r="M4623" s="1309"/>
      <c r="N4623" s="1816" t="s">
        <v>2846</v>
      </c>
      <c r="O4623" s="1816"/>
      <c r="P4623" s="1816"/>
      <c r="Q4623" s="1816"/>
      <c r="R4623" s="1817">
        <v>0.3</v>
      </c>
      <c r="S4623" s="1817"/>
      <c r="T4623" s="1817"/>
      <c r="U4623" s="1817"/>
      <c r="V4623" s="1309"/>
      <c r="W4623" s="1309"/>
      <c r="X4623" s="1309"/>
      <c r="Y4623" s="1796" t="s">
        <v>2847</v>
      </c>
      <c r="Z4623" s="1796"/>
      <c r="AA4623" s="1796"/>
      <c r="AB4623" s="1796"/>
      <c r="AC4623" s="1796"/>
      <c r="AD4623" s="1796"/>
      <c r="AE4623" s="1796"/>
      <c r="AF4623" s="1797" t="s">
        <v>2848</v>
      </c>
      <c r="AG4623" s="1797"/>
      <c r="AH4623" s="1782"/>
    </row>
    <row r="4624" spans="1:34" ht="5.85" customHeight="1">
      <c r="A4624" s="1798"/>
      <c r="B4624" s="1799"/>
      <c r="C4624" s="1799"/>
      <c r="D4624" s="1799"/>
      <c r="E4624" s="1799"/>
      <c r="F4624" s="1799"/>
      <c r="G4624" s="1799"/>
      <c r="H4624" s="1799"/>
      <c r="I4624" s="1799"/>
      <c r="J4624" s="1799"/>
      <c r="K4624" s="1799"/>
      <c r="L4624" s="1799"/>
      <c r="M4624" s="1799"/>
      <c r="N4624" s="1799"/>
      <c r="O4624" s="1799"/>
      <c r="P4624" s="1799"/>
      <c r="Q4624" s="1799"/>
      <c r="R4624" s="1799"/>
      <c r="S4624" s="1799"/>
      <c r="T4624" s="1799"/>
      <c r="U4624" s="1799"/>
      <c r="V4624" s="1799"/>
      <c r="W4624" s="1799"/>
      <c r="X4624" s="1799"/>
      <c r="Y4624" s="1799"/>
      <c r="Z4624" s="1799"/>
      <c r="AA4624" s="1799"/>
      <c r="AB4624" s="1799"/>
      <c r="AC4624" s="1799"/>
      <c r="AD4624" s="1799"/>
      <c r="AE4624" s="1799"/>
      <c r="AF4624" s="1799"/>
      <c r="AG4624" s="1799"/>
      <c r="AH4624" s="1800"/>
    </row>
    <row r="4625" spans="1:34" ht="16.7" customHeight="1">
      <c r="A4625" s="1801" t="s">
        <v>2849</v>
      </c>
      <c r="B4625" s="1802"/>
      <c r="C4625" s="1802"/>
      <c r="D4625" s="1802"/>
      <c r="E4625" s="1802"/>
      <c r="F4625" s="1802"/>
      <c r="G4625" s="1802"/>
      <c r="H4625" s="1802"/>
      <c r="I4625" s="1802"/>
      <c r="J4625" s="1803"/>
      <c r="K4625" s="1789" t="s">
        <v>2850</v>
      </c>
      <c r="L4625" s="1807"/>
      <c r="M4625" s="1789" t="s">
        <v>2851</v>
      </c>
      <c r="N4625" s="1790"/>
      <c r="O4625" s="1790"/>
      <c r="P4625" s="1790"/>
      <c r="Q4625" s="1790"/>
      <c r="R4625" s="1790"/>
      <c r="S4625" s="1790"/>
      <c r="T4625" s="1791"/>
      <c r="U4625" s="1789" t="s">
        <v>2852</v>
      </c>
      <c r="V4625" s="1790"/>
      <c r="W4625" s="1790"/>
      <c r="X4625" s="1790"/>
      <c r="Y4625" s="1790"/>
      <c r="Z4625" s="1790"/>
      <c r="AA4625" s="1790"/>
      <c r="AB4625" s="1790"/>
      <c r="AC4625" s="1790"/>
      <c r="AD4625" s="1791"/>
      <c r="AE4625" s="1810" t="s">
        <v>2853</v>
      </c>
      <c r="AF4625" s="1811"/>
      <c r="AG4625" s="1811"/>
      <c r="AH4625" s="1814"/>
    </row>
    <row r="4626" spans="1:34" ht="17.45" customHeight="1">
      <c r="A4626" s="1804"/>
      <c r="B4626" s="1805"/>
      <c r="C4626" s="1805"/>
      <c r="D4626" s="1805"/>
      <c r="E4626" s="1805"/>
      <c r="F4626" s="1805"/>
      <c r="G4626" s="1805"/>
      <c r="H4626" s="1805"/>
      <c r="I4626" s="1805"/>
      <c r="J4626" s="1806"/>
      <c r="K4626" s="1808"/>
      <c r="L4626" s="1809"/>
      <c r="M4626" s="1789" t="s">
        <v>2854</v>
      </c>
      <c r="N4626" s="1790"/>
      <c r="O4626" s="1790"/>
      <c r="P4626" s="1791"/>
      <c r="Q4626" s="1789" t="s">
        <v>2855</v>
      </c>
      <c r="R4626" s="1790"/>
      <c r="S4626" s="1790"/>
      <c r="T4626" s="1791"/>
      <c r="U4626" s="1789" t="s">
        <v>2854</v>
      </c>
      <c r="V4626" s="1790"/>
      <c r="W4626" s="1790"/>
      <c r="X4626" s="1790"/>
      <c r="Y4626" s="1790"/>
      <c r="Z4626" s="1791"/>
      <c r="AA4626" s="1789" t="s">
        <v>2855</v>
      </c>
      <c r="AB4626" s="1790"/>
      <c r="AC4626" s="1790"/>
      <c r="AD4626" s="1791"/>
      <c r="AE4626" s="1812"/>
      <c r="AF4626" s="1813"/>
      <c r="AG4626" s="1813"/>
      <c r="AH4626" s="1800"/>
    </row>
    <row r="4627" spans="1:34" ht="17.45" customHeight="1">
      <c r="A4627" s="1792"/>
      <c r="B4627" s="1793"/>
      <c r="C4627" s="1793"/>
      <c r="D4627" s="1793"/>
      <c r="E4627" s="1793"/>
      <c r="F4627" s="1793"/>
      <c r="G4627" s="1793"/>
      <c r="H4627" s="1793"/>
      <c r="I4627" s="1793"/>
      <c r="J4627" s="1793"/>
      <c r="K4627" s="1794" t="s">
        <v>2856</v>
      </c>
      <c r="L4627" s="1794"/>
      <c r="M4627" s="1794"/>
      <c r="N4627" s="1794"/>
      <c r="O4627" s="1794"/>
      <c r="P4627" s="1794"/>
      <c r="Q4627" s="1794"/>
      <c r="R4627" s="1794"/>
      <c r="S4627" s="1794"/>
      <c r="T4627" s="1794"/>
      <c r="U4627" s="1794"/>
      <c r="V4627" s="1794"/>
      <c r="W4627" s="1794"/>
      <c r="X4627" s="1794"/>
      <c r="Y4627" s="1794"/>
      <c r="Z4627" s="1794"/>
      <c r="AA4627" s="1795">
        <v>0</v>
      </c>
      <c r="AB4627" s="1795"/>
      <c r="AC4627" s="1795"/>
      <c r="AD4627" s="1795"/>
      <c r="AE4627" s="1795"/>
      <c r="AF4627" s="1795"/>
      <c r="AG4627" s="1795"/>
      <c r="AH4627" s="1213"/>
    </row>
    <row r="4628" spans="1:34" ht="16.7" customHeight="1">
      <c r="A4628" s="1801" t="s">
        <v>2857</v>
      </c>
      <c r="B4628" s="1825"/>
      <c r="C4628" s="1825"/>
      <c r="D4628" s="1825"/>
      <c r="E4628" s="1825"/>
      <c r="F4628" s="1825"/>
      <c r="G4628" s="1825"/>
      <c r="H4628" s="1825"/>
      <c r="I4628" s="1825"/>
      <c r="J4628" s="1825"/>
      <c r="K4628" s="1825"/>
      <c r="L4628" s="1825"/>
      <c r="M4628" s="1825"/>
      <c r="N4628" s="1826"/>
      <c r="O4628" s="1789" t="s">
        <v>2858</v>
      </c>
      <c r="P4628" s="1790"/>
      <c r="Q4628" s="1790"/>
      <c r="R4628" s="1790"/>
      <c r="S4628" s="1791"/>
      <c r="T4628" s="1827" t="s">
        <v>2850</v>
      </c>
      <c r="U4628" s="1790"/>
      <c r="V4628" s="1790"/>
      <c r="W4628" s="1213"/>
      <c r="X4628" s="1789" t="s">
        <v>2859</v>
      </c>
      <c r="Y4628" s="1790"/>
      <c r="Z4628" s="1790"/>
      <c r="AA4628" s="1790"/>
      <c r="AB4628" s="1790"/>
      <c r="AC4628" s="1790"/>
      <c r="AD4628" s="1791"/>
      <c r="AE4628" s="1810" t="s">
        <v>2853</v>
      </c>
      <c r="AF4628" s="1828"/>
      <c r="AG4628" s="1828"/>
      <c r="AH4628" s="1213"/>
    </row>
    <row r="4629" spans="1:34" ht="17.45" customHeight="1">
      <c r="A4629" s="1215"/>
      <c r="B4629" s="1216" t="s">
        <v>1009</v>
      </c>
      <c r="C4629" s="1829" t="s">
        <v>1010</v>
      </c>
      <c r="D4629" s="1830"/>
      <c r="E4629" s="1830"/>
      <c r="F4629" s="1830"/>
      <c r="G4629" s="1830"/>
      <c r="H4629" s="1830"/>
      <c r="I4629" s="1830"/>
      <c r="J4629" s="1830"/>
      <c r="K4629" s="1830"/>
      <c r="L4629" s="1830"/>
      <c r="M4629" s="1830"/>
      <c r="N4629" s="1829"/>
      <c r="O4629" s="1831">
        <v>0</v>
      </c>
      <c r="P4629" s="1832"/>
      <c r="Q4629" s="1832"/>
      <c r="R4629" s="1832"/>
      <c r="S4629" s="1833"/>
      <c r="T4629" s="1858">
        <v>1</v>
      </c>
      <c r="U4629" s="1832"/>
      <c r="V4629" s="1832"/>
      <c r="W4629" s="1217"/>
      <c r="X4629" s="1859">
        <v>22.268799999999999</v>
      </c>
      <c r="Y4629" s="1860"/>
      <c r="Z4629" s="1860"/>
      <c r="AA4629" s="1860"/>
      <c r="AB4629" s="1860"/>
      <c r="AC4629" s="1860"/>
      <c r="AD4629" s="1861"/>
      <c r="AE4629" s="1839">
        <v>22.268799999999999</v>
      </c>
      <c r="AF4629" s="1795"/>
      <c r="AG4629" s="1795"/>
      <c r="AH4629" s="1217"/>
    </row>
    <row r="4630" spans="1:34" ht="16.7" customHeight="1">
      <c r="A4630" s="1792"/>
      <c r="B4630" s="1778"/>
      <c r="C4630" s="1778"/>
      <c r="D4630" s="1778"/>
      <c r="E4630" s="1778"/>
      <c r="F4630" s="1778"/>
      <c r="G4630" s="1778"/>
      <c r="H4630" s="1778"/>
      <c r="I4630" s="1846" t="s">
        <v>2860</v>
      </c>
      <c r="J4630" s="1846"/>
      <c r="K4630" s="1846"/>
      <c r="L4630" s="1846"/>
      <c r="M4630" s="1846"/>
      <c r="N4630" s="1846"/>
      <c r="O4630" s="1846"/>
      <c r="P4630" s="1846"/>
      <c r="Q4630" s="1846"/>
      <c r="R4630" s="1846"/>
      <c r="S4630" s="1846"/>
      <c r="T4630" s="1846"/>
      <c r="U4630" s="1846"/>
      <c r="V4630" s="1846"/>
      <c r="W4630" s="1846"/>
      <c r="X4630" s="1846"/>
      <c r="Y4630" s="1846"/>
      <c r="Z4630" s="1793"/>
      <c r="AA4630" s="1847">
        <v>22.268799999999999</v>
      </c>
      <c r="AB4630" s="1847"/>
      <c r="AC4630" s="1847"/>
      <c r="AD4630" s="1847"/>
      <c r="AE4630" s="1847"/>
      <c r="AF4630" s="1847"/>
      <c r="AG4630" s="1847"/>
      <c r="AH4630" s="1814"/>
    </row>
    <row r="4631" spans="1:34" ht="17.45" customHeight="1">
      <c r="A4631" s="1844"/>
      <c r="B4631" s="1309"/>
      <c r="C4631" s="1309"/>
      <c r="D4631" s="1309"/>
      <c r="E4631" s="1309"/>
      <c r="F4631" s="1309"/>
      <c r="G4631" s="1309"/>
      <c r="H4631" s="1309"/>
      <c r="I4631" s="1840" t="s">
        <v>2861</v>
      </c>
      <c r="J4631" s="1840"/>
      <c r="K4631" s="1840"/>
      <c r="L4631" s="1840"/>
      <c r="M4631" s="1840"/>
      <c r="N4631" s="1840"/>
      <c r="O4631" s="1840"/>
      <c r="P4631" s="1840"/>
      <c r="Q4631" s="1840"/>
      <c r="R4631" s="1840"/>
      <c r="S4631" s="1840"/>
      <c r="T4631" s="1840"/>
      <c r="U4631" s="1840"/>
      <c r="V4631" s="1840"/>
      <c r="W4631" s="1840"/>
      <c r="X4631" s="1840"/>
      <c r="Y4631" s="1840"/>
      <c r="Z4631" s="1309"/>
      <c r="AA4631" s="1841">
        <v>22.268799999999999</v>
      </c>
      <c r="AB4631" s="1841"/>
      <c r="AC4631" s="1841"/>
      <c r="AD4631" s="1841"/>
      <c r="AE4631" s="1841"/>
      <c r="AF4631" s="1841"/>
      <c r="AG4631" s="1841"/>
      <c r="AH4631" s="1782"/>
    </row>
    <row r="4632" spans="1:34" ht="17.45" customHeight="1">
      <c r="A4632" s="1844"/>
      <c r="B4632" s="1309"/>
      <c r="C4632" s="1309"/>
      <c r="D4632" s="1309"/>
      <c r="E4632" s="1309"/>
      <c r="F4632" s="1309"/>
      <c r="G4632" s="1309"/>
      <c r="H4632" s="1309"/>
      <c r="I4632" s="1840" t="s">
        <v>2862</v>
      </c>
      <c r="J4632" s="1840"/>
      <c r="K4632" s="1840"/>
      <c r="L4632" s="1840"/>
      <c r="M4632" s="1840"/>
      <c r="N4632" s="1840"/>
      <c r="O4632" s="1840"/>
      <c r="P4632" s="1840"/>
      <c r="Q4632" s="1840"/>
      <c r="R4632" s="1840"/>
      <c r="S4632" s="1840"/>
      <c r="T4632" s="1840"/>
      <c r="U4632" s="1840"/>
      <c r="V4632" s="1840"/>
      <c r="W4632" s="1840"/>
      <c r="X4632" s="1840"/>
      <c r="Y4632" s="1840"/>
      <c r="Z4632" s="1309"/>
      <c r="AA4632" s="1841">
        <v>74.229299999999995</v>
      </c>
      <c r="AB4632" s="1841"/>
      <c r="AC4632" s="1841"/>
      <c r="AD4632" s="1841"/>
      <c r="AE4632" s="1841"/>
      <c r="AF4632" s="1841"/>
      <c r="AG4632" s="1841"/>
      <c r="AH4632" s="1782"/>
    </row>
    <row r="4633" spans="1:34" ht="16.7" customHeight="1">
      <c r="A4633" s="1844"/>
      <c r="B4633" s="1309"/>
      <c r="C4633" s="1309"/>
      <c r="D4633" s="1309"/>
      <c r="E4633" s="1309"/>
      <c r="F4633" s="1309"/>
      <c r="G4633" s="1309"/>
      <c r="H4633" s="1309"/>
      <c r="I4633" s="1840" t="s">
        <v>2863</v>
      </c>
      <c r="J4633" s="1840"/>
      <c r="K4633" s="1840"/>
      <c r="L4633" s="1840"/>
      <c r="M4633" s="1840"/>
      <c r="N4633" s="1840"/>
      <c r="O4633" s="1840"/>
      <c r="P4633" s="1840"/>
      <c r="Q4633" s="1840"/>
      <c r="R4633" s="1840"/>
      <c r="S4633" s="1840"/>
      <c r="T4633" s="1840"/>
      <c r="U4633" s="1840"/>
      <c r="V4633" s="1840"/>
      <c r="W4633" s="1840"/>
      <c r="X4633" s="1840"/>
      <c r="Y4633" s="1840"/>
      <c r="Z4633" s="1309"/>
      <c r="AA4633" s="1841">
        <v>1.2121599999999999</v>
      </c>
      <c r="AB4633" s="1841"/>
      <c r="AC4633" s="1841"/>
      <c r="AD4633" s="1841"/>
      <c r="AE4633" s="1841"/>
      <c r="AF4633" s="1841"/>
      <c r="AG4633" s="1841"/>
      <c r="AH4633" s="1782"/>
    </row>
    <row r="4634" spans="1:34" ht="17.45" customHeight="1">
      <c r="A4634" s="1845"/>
      <c r="B4634" s="1799"/>
      <c r="C4634" s="1799"/>
      <c r="D4634" s="1799"/>
      <c r="E4634" s="1799"/>
      <c r="F4634" s="1799"/>
      <c r="G4634" s="1799"/>
      <c r="H4634" s="1799"/>
      <c r="I4634" s="1842" t="s">
        <v>2864</v>
      </c>
      <c r="J4634" s="1842"/>
      <c r="K4634" s="1842"/>
      <c r="L4634" s="1842"/>
      <c r="M4634" s="1842"/>
      <c r="N4634" s="1842"/>
      <c r="O4634" s="1842"/>
      <c r="P4634" s="1842"/>
      <c r="Q4634" s="1842"/>
      <c r="R4634" s="1842"/>
      <c r="S4634" s="1842"/>
      <c r="T4634" s="1842"/>
      <c r="U4634" s="1842"/>
      <c r="V4634" s="1842"/>
      <c r="W4634" s="1842"/>
      <c r="X4634" s="1842"/>
      <c r="Y4634" s="1842"/>
      <c r="Z4634" s="1799"/>
      <c r="AA4634" s="1843">
        <v>0</v>
      </c>
      <c r="AB4634" s="1843"/>
      <c r="AC4634" s="1843"/>
      <c r="AD4634" s="1843"/>
      <c r="AE4634" s="1843"/>
      <c r="AF4634" s="1843"/>
      <c r="AG4634" s="1843"/>
      <c r="AH4634" s="1800"/>
    </row>
    <row r="4635" spans="1:34" ht="17.45" customHeight="1">
      <c r="A4635" s="1801" t="s">
        <v>2865</v>
      </c>
      <c r="B4635" s="1825"/>
      <c r="C4635" s="1825"/>
      <c r="D4635" s="1825"/>
      <c r="E4635" s="1825"/>
      <c r="F4635" s="1825"/>
      <c r="G4635" s="1825"/>
      <c r="H4635" s="1825"/>
      <c r="I4635" s="1825"/>
      <c r="J4635" s="1825"/>
      <c r="K4635" s="1825"/>
      <c r="L4635" s="1825"/>
      <c r="M4635" s="1825"/>
      <c r="N4635" s="1826"/>
      <c r="O4635" s="1789" t="s">
        <v>2850</v>
      </c>
      <c r="P4635" s="1790"/>
      <c r="Q4635" s="1790"/>
      <c r="R4635" s="1790"/>
      <c r="S4635" s="1791"/>
      <c r="T4635" s="1827" t="s">
        <v>754</v>
      </c>
      <c r="U4635" s="1790"/>
      <c r="V4635" s="1790"/>
      <c r="W4635" s="1213"/>
      <c r="X4635" s="1789" t="s">
        <v>2866</v>
      </c>
      <c r="Y4635" s="1790"/>
      <c r="Z4635" s="1790"/>
      <c r="AA4635" s="1790"/>
      <c r="AB4635" s="1790"/>
      <c r="AC4635" s="1790"/>
      <c r="AD4635" s="1791"/>
      <c r="AE4635" s="1810" t="s">
        <v>2867</v>
      </c>
      <c r="AF4635" s="1828"/>
      <c r="AG4635" s="1828"/>
      <c r="AH4635" s="1213"/>
    </row>
    <row r="4636" spans="1:34" ht="16.7" customHeight="1">
      <c r="A4636" s="1792"/>
      <c r="B4636" s="1793"/>
      <c r="C4636" s="1793"/>
      <c r="D4636" s="1793"/>
      <c r="E4636" s="1793"/>
      <c r="F4636" s="1793"/>
      <c r="G4636" s="1793"/>
      <c r="H4636" s="1793"/>
      <c r="I4636" s="1794" t="s">
        <v>2869</v>
      </c>
      <c r="J4636" s="1794"/>
      <c r="K4636" s="1794"/>
      <c r="L4636" s="1794"/>
      <c r="M4636" s="1794"/>
      <c r="N4636" s="1794"/>
      <c r="O4636" s="1794"/>
      <c r="P4636" s="1794"/>
      <c r="Q4636" s="1794"/>
      <c r="R4636" s="1794"/>
      <c r="S4636" s="1794"/>
      <c r="T4636" s="1794"/>
      <c r="U4636" s="1794"/>
      <c r="V4636" s="1794"/>
      <c r="W4636" s="1794"/>
      <c r="X4636" s="1794"/>
      <c r="Y4636" s="1794"/>
      <c r="Z4636" s="1214"/>
      <c r="AA4636" s="1795">
        <v>0</v>
      </c>
      <c r="AB4636" s="1795"/>
      <c r="AC4636" s="1795"/>
      <c r="AD4636" s="1795"/>
      <c r="AE4636" s="1795"/>
      <c r="AF4636" s="1795"/>
      <c r="AG4636" s="1795"/>
      <c r="AH4636" s="1213"/>
    </row>
    <row r="4637" spans="1:34" ht="17.45" customHeight="1">
      <c r="A4637" s="1801" t="s">
        <v>2870</v>
      </c>
      <c r="B4637" s="1825"/>
      <c r="C4637" s="1825"/>
      <c r="D4637" s="1825"/>
      <c r="E4637" s="1825"/>
      <c r="F4637" s="1825"/>
      <c r="G4637" s="1825"/>
      <c r="H4637" s="1825"/>
      <c r="I4637" s="1825"/>
      <c r="J4637" s="1825"/>
      <c r="K4637" s="1825"/>
      <c r="L4637" s="1825"/>
      <c r="M4637" s="1825"/>
      <c r="N4637" s="1826"/>
      <c r="O4637" s="1789" t="s">
        <v>2850</v>
      </c>
      <c r="P4637" s="1790"/>
      <c r="Q4637" s="1790"/>
      <c r="R4637" s="1790"/>
      <c r="S4637" s="1791"/>
      <c r="T4637" s="1827" t="s">
        <v>754</v>
      </c>
      <c r="U4637" s="1790"/>
      <c r="V4637" s="1790"/>
      <c r="W4637" s="1213"/>
      <c r="X4637" s="1789" t="s">
        <v>2866</v>
      </c>
      <c r="Y4637" s="1790"/>
      <c r="Z4637" s="1790"/>
      <c r="AA4637" s="1790"/>
      <c r="AB4637" s="1790"/>
      <c r="AC4637" s="1790"/>
      <c r="AD4637" s="1791"/>
      <c r="AE4637" s="1810" t="s">
        <v>2867</v>
      </c>
      <c r="AF4637" s="1828"/>
      <c r="AG4637" s="1828"/>
      <c r="AH4637" s="1213"/>
    </row>
    <row r="4638" spans="1:34" ht="16.7" customHeight="1">
      <c r="A4638" s="1792"/>
      <c r="B4638" s="1793"/>
      <c r="C4638" s="1793"/>
      <c r="D4638" s="1793"/>
      <c r="E4638" s="1793"/>
      <c r="F4638" s="1793"/>
      <c r="G4638" s="1793"/>
      <c r="H4638" s="1793"/>
      <c r="I4638" s="1794" t="s">
        <v>2871</v>
      </c>
      <c r="J4638" s="1794"/>
      <c r="K4638" s="1794"/>
      <c r="L4638" s="1794"/>
      <c r="M4638" s="1794"/>
      <c r="N4638" s="1794"/>
      <c r="O4638" s="1794"/>
      <c r="P4638" s="1794"/>
      <c r="Q4638" s="1794"/>
      <c r="R4638" s="1794"/>
      <c r="S4638" s="1794"/>
      <c r="T4638" s="1794"/>
      <c r="U4638" s="1794"/>
      <c r="V4638" s="1794"/>
      <c r="W4638" s="1794"/>
      <c r="X4638" s="1794"/>
      <c r="Y4638" s="1794"/>
      <c r="Z4638" s="1214"/>
      <c r="AA4638" s="1795">
        <v>0</v>
      </c>
      <c r="AB4638" s="1795"/>
      <c r="AC4638" s="1795"/>
      <c r="AD4638" s="1795"/>
      <c r="AE4638" s="1795"/>
      <c r="AF4638" s="1795"/>
      <c r="AG4638" s="1795"/>
      <c r="AH4638" s="1213"/>
    </row>
    <row r="4639" spans="1:34" ht="17.45" customHeight="1">
      <c r="A4639" s="1801" t="s">
        <v>2872</v>
      </c>
      <c r="B4639" s="1825"/>
      <c r="C4639" s="1825"/>
      <c r="D4639" s="1825"/>
      <c r="E4639" s="1825"/>
      <c r="F4639" s="1825"/>
      <c r="G4639" s="1825"/>
      <c r="H4639" s="1825"/>
      <c r="I4639" s="1825"/>
      <c r="J4639" s="1825"/>
      <c r="K4639" s="1825"/>
      <c r="L4639" s="1825"/>
      <c r="M4639" s="1825"/>
      <c r="N4639" s="1826"/>
      <c r="O4639" s="1789" t="s">
        <v>2850</v>
      </c>
      <c r="P4639" s="1790"/>
      <c r="Q4639" s="1790"/>
      <c r="R4639" s="1790"/>
      <c r="S4639" s="1791"/>
      <c r="T4639" s="1827" t="s">
        <v>754</v>
      </c>
      <c r="U4639" s="1790"/>
      <c r="V4639" s="1790"/>
      <c r="W4639" s="1213"/>
      <c r="X4639" s="1789" t="s">
        <v>2866</v>
      </c>
      <c r="Y4639" s="1790"/>
      <c r="Z4639" s="1790"/>
      <c r="AA4639" s="1790"/>
      <c r="AB4639" s="1790"/>
      <c r="AC4639" s="1790"/>
      <c r="AD4639" s="1791"/>
      <c r="AE4639" s="1810" t="s">
        <v>2867</v>
      </c>
      <c r="AF4639" s="1828"/>
      <c r="AG4639" s="1828"/>
      <c r="AH4639" s="1213"/>
    </row>
    <row r="4640" spans="1:34" ht="17.45" customHeight="1">
      <c r="A4640" s="1792"/>
      <c r="B4640" s="1793"/>
      <c r="C4640" s="1793"/>
      <c r="D4640" s="1793"/>
      <c r="E4640" s="1793"/>
      <c r="F4640" s="1793"/>
      <c r="G4640" s="1793"/>
      <c r="H4640" s="1793"/>
      <c r="I4640" s="1793"/>
      <c r="J4640" s="1793"/>
      <c r="K4640" s="1794" t="s">
        <v>2873</v>
      </c>
      <c r="L4640" s="1794"/>
      <c r="M4640" s="1794"/>
      <c r="N4640" s="1794"/>
      <c r="O4640" s="1794"/>
      <c r="P4640" s="1794"/>
      <c r="Q4640" s="1794"/>
      <c r="R4640" s="1794"/>
      <c r="S4640" s="1794"/>
      <c r="T4640" s="1794"/>
      <c r="U4640" s="1794"/>
      <c r="V4640" s="1794"/>
      <c r="W4640" s="1794"/>
      <c r="X4640" s="1794"/>
      <c r="Y4640" s="1794"/>
      <c r="Z4640" s="1794"/>
      <c r="AA4640" s="1794"/>
      <c r="AB4640" s="1214"/>
      <c r="AC4640" s="1795">
        <v>0</v>
      </c>
      <c r="AD4640" s="1795"/>
      <c r="AE4640" s="1795"/>
      <c r="AF4640" s="1795"/>
      <c r="AG4640" s="1795"/>
      <c r="AH4640" s="1213"/>
    </row>
    <row r="4641" spans="1:34" ht="16.7" customHeight="1">
      <c r="A4641" s="1801" t="s">
        <v>2874</v>
      </c>
      <c r="B4641" s="1825"/>
      <c r="C4641" s="1825"/>
      <c r="D4641" s="1825"/>
      <c r="E4641" s="1825"/>
      <c r="F4641" s="1825"/>
      <c r="G4641" s="1825"/>
      <c r="H4641" s="1825"/>
      <c r="I4641" s="1825"/>
      <c r="J4641" s="1826"/>
      <c r="K4641" s="1789" t="s">
        <v>2850</v>
      </c>
      <c r="L4641" s="1791"/>
      <c r="M4641" s="1855" t="s">
        <v>2875</v>
      </c>
      <c r="N4641" s="1856"/>
      <c r="O4641" s="1857"/>
      <c r="P4641" s="1855" t="s">
        <v>2876</v>
      </c>
      <c r="Q4641" s="1856"/>
      <c r="R4641" s="1857"/>
      <c r="S4641" s="1855" t="s">
        <v>2877</v>
      </c>
      <c r="T4641" s="1857"/>
      <c r="U4641" s="1789" t="s">
        <v>2878</v>
      </c>
      <c r="V4641" s="1790"/>
      <c r="W4641" s="1791"/>
      <c r="X4641" s="1789" t="s">
        <v>2879</v>
      </c>
      <c r="Y4641" s="1790"/>
      <c r="Z4641" s="1790"/>
      <c r="AA4641" s="1790"/>
      <c r="AB4641" s="1791"/>
      <c r="AC4641" s="1789" t="s">
        <v>2880</v>
      </c>
      <c r="AD4641" s="1791"/>
      <c r="AE4641" s="1810" t="s">
        <v>2867</v>
      </c>
      <c r="AF4641" s="1828"/>
      <c r="AG4641" s="1828"/>
      <c r="AH4641" s="1213"/>
    </row>
    <row r="4642" spans="1:34" ht="17.45" customHeight="1">
      <c r="A4642" s="1853"/>
      <c r="B4642" s="1778"/>
      <c r="C4642" s="1778"/>
      <c r="D4642" s="1778"/>
      <c r="E4642" s="1778"/>
      <c r="F4642" s="1778"/>
      <c r="G4642" s="1778"/>
      <c r="H4642" s="1778"/>
      <c r="I4642" s="1846" t="s">
        <v>2881</v>
      </c>
      <c r="J4642" s="1846"/>
      <c r="K4642" s="1846"/>
      <c r="L4642" s="1846"/>
      <c r="M4642" s="1846"/>
      <c r="N4642" s="1846"/>
      <c r="O4642" s="1846"/>
      <c r="P4642" s="1846"/>
      <c r="Q4642" s="1846"/>
      <c r="R4642" s="1846"/>
      <c r="S4642" s="1846"/>
      <c r="T4642" s="1846"/>
      <c r="U4642" s="1846"/>
      <c r="V4642" s="1846"/>
      <c r="W4642" s="1846"/>
      <c r="X4642" s="1846"/>
      <c r="Y4642" s="1846"/>
      <c r="Z4642" s="1203"/>
      <c r="AA4642" s="1847">
        <v>0</v>
      </c>
      <c r="AB4642" s="1847"/>
      <c r="AC4642" s="1847"/>
      <c r="AD4642" s="1847"/>
      <c r="AE4642" s="1847"/>
      <c r="AF4642" s="1847"/>
      <c r="AG4642" s="1847"/>
      <c r="AH4642" s="1204"/>
    </row>
    <row r="4643" spans="1:34" ht="5.85" customHeight="1">
      <c r="A4643" s="1854"/>
      <c r="B4643" s="1309"/>
      <c r="C4643" s="1309"/>
      <c r="D4643" s="1309"/>
      <c r="E4643" s="1309"/>
      <c r="F4643" s="1309"/>
      <c r="G4643" s="1309"/>
      <c r="H4643" s="1309"/>
      <c r="I4643" s="1309"/>
      <c r="J4643" s="1309"/>
      <c r="K4643" s="1309"/>
      <c r="L4643" s="1309"/>
      <c r="M4643" s="1309"/>
      <c r="N4643" s="1309"/>
      <c r="O4643" s="1309"/>
      <c r="P4643" s="1309"/>
      <c r="Q4643" s="1309"/>
      <c r="R4643" s="1309"/>
      <c r="S4643" s="1309"/>
      <c r="T4643" s="1309"/>
      <c r="U4643" s="1309"/>
      <c r="V4643" s="1309"/>
      <c r="W4643" s="1309"/>
      <c r="X4643" s="1309"/>
      <c r="Y4643" s="1309"/>
      <c r="Z4643" s="1309"/>
      <c r="AA4643" s="1309"/>
      <c r="AB4643" s="1309"/>
      <c r="AC4643" s="1309"/>
      <c r="AD4643" s="1309"/>
      <c r="AE4643" s="1309"/>
      <c r="AF4643" s="1309"/>
      <c r="AG4643" s="1309"/>
      <c r="AH4643" s="1782"/>
    </row>
    <row r="4644" spans="1:34" ht="16.7" customHeight="1">
      <c r="A4644" s="1845"/>
      <c r="B4644" s="1799"/>
      <c r="C4644" s="1799"/>
      <c r="D4644" s="1799"/>
      <c r="E4644" s="1799"/>
      <c r="F4644" s="1799"/>
      <c r="G4644" s="1799"/>
      <c r="H4644" s="1799"/>
      <c r="I4644" s="1842" t="s">
        <v>2882</v>
      </c>
      <c r="J4644" s="1842"/>
      <c r="K4644" s="1842"/>
      <c r="L4644" s="1842"/>
      <c r="M4644" s="1842"/>
      <c r="N4644" s="1842"/>
      <c r="O4644" s="1842"/>
      <c r="P4644" s="1842"/>
      <c r="Q4644" s="1842"/>
      <c r="R4644" s="1842"/>
      <c r="S4644" s="1842"/>
      <c r="T4644" s="1842"/>
      <c r="U4644" s="1842"/>
      <c r="V4644" s="1842"/>
      <c r="W4644" s="1842"/>
      <c r="X4644" s="1842"/>
      <c r="Y4644" s="1842"/>
      <c r="Z4644" s="1212"/>
      <c r="AA4644" s="1848">
        <v>75.44</v>
      </c>
      <c r="AB4644" s="1848"/>
      <c r="AC4644" s="1848"/>
      <c r="AD4644" s="1848"/>
      <c r="AE4644" s="1848"/>
      <c r="AF4644" s="1848"/>
      <c r="AG4644" s="1848"/>
      <c r="AH4644" s="1208"/>
    </row>
    <row r="4645" spans="1:34" ht="45.75" customHeight="1">
      <c r="A4645" s="1849" t="s">
        <v>2883</v>
      </c>
      <c r="B4645" s="1850"/>
      <c r="C4645" s="1850"/>
      <c r="D4645" s="1850"/>
      <c r="E4645" s="1851"/>
      <c r="F4645" s="1852"/>
      <c r="G4645" s="1852"/>
      <c r="H4645" s="1852"/>
      <c r="I4645" s="1852"/>
      <c r="J4645" s="1852"/>
      <c r="K4645" s="1852"/>
      <c r="L4645" s="1852"/>
      <c r="M4645" s="1852"/>
      <c r="N4645" s="1852"/>
      <c r="O4645" s="1852"/>
      <c r="P4645" s="1852"/>
      <c r="Q4645" s="1852"/>
      <c r="R4645" s="1852"/>
      <c r="S4645" s="1852"/>
      <c r="T4645" s="1852"/>
      <c r="U4645" s="1852"/>
      <c r="V4645" s="1852"/>
      <c r="W4645" s="1852"/>
      <c r="X4645" s="1852"/>
      <c r="Y4645" s="1852"/>
      <c r="Z4645" s="1852"/>
      <c r="AA4645" s="1852"/>
      <c r="AB4645" s="1852"/>
      <c r="AC4645" s="1852"/>
      <c r="AD4645" s="1852"/>
      <c r="AE4645" s="1852"/>
      <c r="AF4645" s="1852"/>
      <c r="AG4645" s="1852"/>
      <c r="AH4645" s="1851"/>
    </row>
    <row r="4646" spans="1:34" ht="141.75" customHeight="1">
      <c r="A4646" s="1218"/>
      <c r="AH4646" s="1219"/>
    </row>
    <row r="4647" spans="1:34" ht="141.75" customHeight="1">
      <c r="A4647" s="1220"/>
      <c r="B4647" s="1221"/>
      <c r="C4647" s="1221"/>
      <c r="D4647" s="1221"/>
      <c r="E4647" s="1221"/>
      <c r="F4647" s="1221"/>
      <c r="G4647" s="1221"/>
      <c r="H4647" s="1221"/>
      <c r="I4647" s="1221"/>
      <c r="J4647" s="1221"/>
      <c r="K4647" s="1221"/>
      <c r="L4647" s="1221"/>
      <c r="M4647" s="1221"/>
      <c r="N4647" s="1221"/>
      <c r="O4647" s="1221"/>
      <c r="P4647" s="1221"/>
      <c r="Q4647" s="1221"/>
      <c r="R4647" s="1221"/>
      <c r="S4647" s="1221"/>
      <c r="T4647" s="1221"/>
      <c r="U4647" s="1221"/>
      <c r="V4647" s="1221"/>
      <c r="W4647" s="1221"/>
      <c r="X4647" s="1221"/>
      <c r="Y4647" s="1221"/>
      <c r="Z4647" s="1221"/>
      <c r="AA4647" s="1221"/>
      <c r="AB4647" s="1221"/>
      <c r="AC4647" s="1221"/>
      <c r="AD4647" s="1221"/>
      <c r="AE4647" s="1221"/>
      <c r="AF4647" s="1221"/>
      <c r="AG4647" s="1221"/>
      <c r="AH4647" s="1222"/>
    </row>
    <row r="4648" spans="1:34" ht="5.85" customHeight="1">
      <c r="A4648" s="1777"/>
      <c r="B4648" s="1778"/>
      <c r="C4648" s="1778"/>
      <c r="D4648" s="1778"/>
      <c r="E4648" s="1778"/>
      <c r="F4648" s="1778"/>
      <c r="G4648" s="1778"/>
      <c r="H4648" s="1778"/>
      <c r="I4648" s="1778"/>
      <c r="J4648" s="1778"/>
      <c r="K4648" s="1778"/>
      <c r="L4648" s="1778"/>
      <c r="M4648" s="1778"/>
      <c r="N4648" s="1778"/>
      <c r="O4648" s="1778"/>
      <c r="P4648" s="1778"/>
      <c r="Q4648" s="1778"/>
      <c r="R4648" s="1778"/>
      <c r="S4648" s="1778"/>
      <c r="T4648" s="1778"/>
      <c r="U4648" s="1778"/>
      <c r="V4648" s="1778"/>
      <c r="W4648" s="1778"/>
      <c r="X4648" s="1778"/>
      <c r="Y4648" s="1778"/>
      <c r="Z4648" s="1778"/>
      <c r="AA4648" s="1778"/>
      <c r="AB4648" s="1778"/>
      <c r="AC4648" s="1778"/>
      <c r="AD4648" s="1778"/>
      <c r="AE4648" s="1778"/>
      <c r="AF4648" s="1778"/>
      <c r="AG4648" s="1778"/>
      <c r="AH4648" s="1779"/>
    </row>
    <row r="4649" spans="1:34" ht="11.65" customHeight="1">
      <c r="A4649" s="1780" t="s">
        <v>2834</v>
      </c>
      <c r="B4649" s="1310"/>
      <c r="C4649" s="1310"/>
      <c r="D4649" s="1310"/>
      <c r="E4649" s="1310"/>
      <c r="F4649" s="1310"/>
      <c r="G4649" s="1310"/>
      <c r="H4649" s="1310"/>
      <c r="I4649" s="1310"/>
      <c r="J4649" s="1310"/>
      <c r="K4649" s="1310"/>
      <c r="L4649" s="1310"/>
      <c r="M4649" s="1310"/>
      <c r="N4649" s="1310"/>
      <c r="O4649" s="1310"/>
      <c r="P4649" s="1310"/>
      <c r="Q4649" s="1310"/>
      <c r="R4649" s="1310"/>
      <c r="S4649" s="1310"/>
      <c r="T4649" s="1310"/>
      <c r="U4649" s="1310"/>
      <c r="V4649" s="1310"/>
      <c r="W4649" s="1310"/>
      <c r="X4649" s="1310"/>
      <c r="Y4649" s="1310"/>
      <c r="Z4649" s="1310"/>
      <c r="AA4649" s="1310"/>
      <c r="AB4649" s="1310"/>
      <c r="AC4649" s="1310"/>
      <c r="AD4649" s="1309"/>
      <c r="AE4649" s="1309"/>
      <c r="AF4649" s="1781" t="s">
        <v>3470</v>
      </c>
      <c r="AG4649" s="1781"/>
      <c r="AH4649" s="1782"/>
    </row>
    <row r="4650" spans="1:34" ht="5.85" customHeight="1">
      <c r="A4650" s="1780"/>
      <c r="B4650" s="1310"/>
      <c r="C4650" s="1310"/>
      <c r="D4650" s="1310"/>
      <c r="E4650" s="1310"/>
      <c r="F4650" s="1310"/>
      <c r="G4650" s="1310"/>
      <c r="H4650" s="1310"/>
      <c r="I4650" s="1310"/>
      <c r="J4650" s="1310"/>
      <c r="K4650" s="1310"/>
      <c r="L4650" s="1310"/>
      <c r="M4650" s="1310"/>
      <c r="N4650" s="1310"/>
      <c r="O4650" s="1310"/>
      <c r="P4650" s="1310"/>
      <c r="Q4650" s="1310"/>
      <c r="R4650" s="1310"/>
      <c r="S4650" s="1310"/>
      <c r="T4650" s="1310"/>
      <c r="U4650" s="1310"/>
      <c r="V4650" s="1310"/>
      <c r="W4650" s="1310"/>
      <c r="X4650" s="1310"/>
      <c r="Y4650" s="1310"/>
      <c r="Z4650" s="1310"/>
      <c r="AA4650" s="1310"/>
      <c r="AB4650" s="1310"/>
      <c r="AC4650" s="1310"/>
      <c r="AD4650" s="1311"/>
      <c r="AE4650" s="1311"/>
      <c r="AF4650" s="1311"/>
      <c r="AG4650" s="1311"/>
      <c r="AH4650" s="1782"/>
    </row>
    <row r="4651" spans="1:34" ht="10.9" customHeight="1">
      <c r="A4651" s="1783" t="s">
        <v>2836</v>
      </c>
      <c r="B4651" s="1784"/>
      <c r="C4651" s="1784"/>
      <c r="D4651" s="1784"/>
      <c r="E4651" s="1784"/>
      <c r="F4651" s="1784"/>
      <c r="G4651" s="1784"/>
      <c r="H4651" s="1784"/>
      <c r="I4651" s="1784"/>
      <c r="J4651" s="1784"/>
      <c r="K4651" s="1784"/>
      <c r="L4651" s="1784"/>
      <c r="M4651" s="1784"/>
      <c r="N4651" s="1784"/>
      <c r="O4651" s="1784"/>
      <c r="P4651" s="1784"/>
      <c r="Q4651" s="1784"/>
      <c r="R4651" s="1784"/>
      <c r="S4651" s="1784"/>
      <c r="T4651" s="1784"/>
      <c r="U4651" s="1784"/>
      <c r="V4651" s="1784"/>
      <c r="W4651" s="1784"/>
      <c r="X4651" s="1784"/>
      <c r="Y4651" s="1784"/>
      <c r="Z4651" s="1784"/>
      <c r="AA4651" s="1784"/>
      <c r="AB4651" s="1784"/>
      <c r="AC4651" s="1784"/>
      <c r="AD4651" s="1311"/>
      <c r="AE4651" s="1311"/>
      <c r="AF4651" s="1311"/>
      <c r="AG4651" s="1311"/>
      <c r="AH4651" s="1782"/>
    </row>
    <row r="4652" spans="1:34" ht="23.25" customHeight="1">
      <c r="A4652" s="1785" t="s">
        <v>2837</v>
      </c>
      <c r="B4652" s="1786"/>
      <c r="C4652" s="1786"/>
      <c r="D4652" s="1786"/>
      <c r="E4652" s="1786"/>
      <c r="F4652" s="1786"/>
      <c r="G4652" s="1786"/>
      <c r="H4652" s="1786"/>
      <c r="I4652" s="1786"/>
      <c r="J4652" s="1786"/>
      <c r="K4652" s="1786"/>
      <c r="L4652" s="1786"/>
      <c r="M4652" s="1786"/>
      <c r="N4652" s="1786"/>
      <c r="O4652" s="1786"/>
      <c r="P4652" s="1786"/>
      <c r="Q4652" s="1786"/>
      <c r="R4652" s="1786"/>
      <c r="S4652" s="1786"/>
      <c r="T4652" s="1786"/>
      <c r="U4652" s="1786"/>
      <c r="V4652" s="1786"/>
      <c r="W4652" s="1786"/>
      <c r="X4652" s="1786"/>
      <c r="Y4652" s="1786"/>
      <c r="Z4652" s="1786"/>
      <c r="AA4652" s="1786"/>
      <c r="AB4652" s="1786"/>
      <c r="AC4652" s="1786"/>
      <c r="AD4652" s="1311"/>
      <c r="AE4652" s="1311"/>
      <c r="AF4652" s="1311"/>
      <c r="AG4652" s="1311"/>
      <c r="AH4652" s="1782"/>
    </row>
    <row r="4653" spans="1:34" ht="5.85" customHeight="1">
      <c r="A4653" s="1787" t="s">
        <v>2838</v>
      </c>
      <c r="B4653" s="1788"/>
      <c r="C4653" s="1788"/>
      <c r="D4653" s="1788"/>
      <c r="E4653" s="1788"/>
      <c r="F4653" s="1788"/>
      <c r="G4653" s="1788"/>
      <c r="H4653" s="1788"/>
      <c r="I4653" s="1788"/>
      <c r="J4653" s="1788"/>
      <c r="K4653" s="1788"/>
      <c r="L4653" s="1788"/>
      <c r="M4653" s="1788"/>
      <c r="N4653" s="1788"/>
      <c r="O4653" s="1788"/>
      <c r="P4653" s="1788"/>
      <c r="Q4653" s="1788"/>
      <c r="R4653" s="1788"/>
      <c r="S4653" s="1788"/>
      <c r="T4653" s="1788"/>
      <c r="U4653" s="1788"/>
      <c r="V4653" s="1788"/>
      <c r="W4653" s="1788"/>
      <c r="X4653" s="1788"/>
      <c r="Y4653" s="1788"/>
      <c r="Z4653" s="1788"/>
      <c r="AA4653" s="1788"/>
      <c r="AB4653" s="1788"/>
      <c r="AC4653" s="1788"/>
      <c r="AD4653" s="1311"/>
      <c r="AE4653" s="1311"/>
      <c r="AF4653" s="1311"/>
      <c r="AG4653" s="1311"/>
      <c r="AH4653" s="1782"/>
    </row>
    <row r="4654" spans="1:34" ht="5.85" customHeight="1">
      <c r="A4654" s="1787"/>
      <c r="B4654" s="1788"/>
      <c r="C4654" s="1788"/>
      <c r="D4654" s="1788"/>
      <c r="E4654" s="1788"/>
      <c r="F4654" s="1788"/>
      <c r="G4654" s="1788"/>
      <c r="H4654" s="1788"/>
      <c r="I4654" s="1788"/>
      <c r="J4654" s="1788"/>
      <c r="K4654" s="1788"/>
      <c r="L4654" s="1788"/>
      <c r="M4654" s="1788"/>
      <c r="N4654" s="1788"/>
      <c r="O4654" s="1788"/>
      <c r="P4654" s="1788"/>
      <c r="Q4654" s="1788"/>
      <c r="R4654" s="1788"/>
      <c r="S4654" s="1788"/>
      <c r="T4654" s="1788"/>
      <c r="U4654" s="1788"/>
      <c r="V4654" s="1788"/>
      <c r="W4654" s="1788"/>
      <c r="X4654" s="1788"/>
      <c r="Y4654" s="1788"/>
      <c r="Z4654" s="1788"/>
      <c r="AA4654" s="1788"/>
      <c r="AB4654" s="1788"/>
      <c r="AC4654" s="1788"/>
      <c r="AD4654" s="1782"/>
      <c r="AE4654" s="1309"/>
      <c r="AF4654" s="1309"/>
      <c r="AG4654" s="1309"/>
      <c r="AH4654" s="1782"/>
    </row>
    <row r="4655" spans="1:34" ht="10.9" customHeight="1">
      <c r="A4655" s="1787" t="s">
        <v>2839</v>
      </c>
      <c r="B4655" s="1788"/>
      <c r="C4655" s="1788"/>
      <c r="D4655" s="1788"/>
      <c r="E4655" s="1788"/>
      <c r="F4655" s="1788"/>
      <c r="G4655" s="1788"/>
      <c r="H4655" s="1788"/>
      <c r="I4655" s="1788"/>
      <c r="J4655" s="1788"/>
      <c r="K4655" s="1788"/>
      <c r="L4655" s="1788"/>
      <c r="M4655" s="1788"/>
      <c r="N4655" s="1788"/>
      <c r="O4655" s="1788"/>
      <c r="P4655" s="1788"/>
      <c r="Q4655" s="1788"/>
      <c r="R4655" s="1788"/>
      <c r="S4655" s="1788"/>
      <c r="T4655" s="1788"/>
      <c r="U4655" s="1788"/>
      <c r="V4655" s="1788"/>
      <c r="W4655" s="1788"/>
      <c r="X4655" s="1788"/>
      <c r="Y4655" s="1788"/>
      <c r="Z4655" s="1788"/>
      <c r="AA4655" s="1788"/>
      <c r="AB4655" s="1788"/>
      <c r="AC4655" s="1788"/>
      <c r="AD4655" s="1818" t="s">
        <v>2840</v>
      </c>
      <c r="AE4655" s="1818"/>
      <c r="AF4655" s="1206">
        <v>21.23</v>
      </c>
      <c r="AG4655" s="1207" t="s">
        <v>5</v>
      </c>
      <c r="AH4655" s="1800"/>
    </row>
    <row r="4656" spans="1:34" ht="11.65" customHeight="1">
      <c r="A4656" s="1819" t="s">
        <v>2841</v>
      </c>
      <c r="B4656" s="1820"/>
      <c r="C4656" s="1820"/>
      <c r="D4656" s="1820"/>
      <c r="E4656" s="1820"/>
      <c r="F4656" s="1820"/>
      <c r="G4656" s="1820"/>
      <c r="H4656" s="1820"/>
      <c r="I4656" s="1820"/>
      <c r="J4656" s="1820"/>
      <c r="K4656" s="1820"/>
      <c r="L4656" s="1820"/>
      <c r="M4656" s="1820"/>
      <c r="N4656" s="1820"/>
      <c r="O4656" s="1820"/>
      <c r="P4656" s="1820"/>
      <c r="Q4656" s="1820"/>
      <c r="R4656" s="1820"/>
      <c r="S4656" s="1820"/>
      <c r="T4656" s="1820"/>
      <c r="U4656" s="1820"/>
      <c r="V4656" s="1820"/>
      <c r="W4656" s="1820"/>
      <c r="X4656" s="1820"/>
      <c r="Y4656" s="1820"/>
      <c r="Z4656" s="1820"/>
      <c r="AA4656" s="1820"/>
      <c r="AB4656" s="1820"/>
      <c r="AC4656" s="1820"/>
      <c r="AD4656" s="1821" t="s">
        <v>2842</v>
      </c>
      <c r="AE4656" s="1821"/>
      <c r="AF4656" s="1210">
        <v>15</v>
      </c>
      <c r="AG4656" s="1211" t="s">
        <v>5</v>
      </c>
      <c r="AH4656" s="1800"/>
    </row>
    <row r="4657" spans="1:34" ht="17.45" customHeight="1">
      <c r="A4657" s="1822" t="s">
        <v>2843</v>
      </c>
      <c r="B4657" s="1802"/>
      <c r="C4657" s="1802"/>
      <c r="D4657" s="1778"/>
      <c r="E4657" s="1823" t="s">
        <v>2691</v>
      </c>
      <c r="F4657" s="1823"/>
      <c r="G4657" s="1823"/>
      <c r="H4657" s="1823"/>
      <c r="I4657" s="1823"/>
      <c r="J4657" s="1823"/>
      <c r="K4657" s="1823"/>
      <c r="L4657" s="1823"/>
      <c r="M4657" s="1823"/>
      <c r="N4657" s="1823"/>
      <c r="O4657" s="1823"/>
      <c r="P4657" s="1823"/>
      <c r="Q4657" s="1823"/>
      <c r="R4657" s="1823"/>
      <c r="S4657" s="1823"/>
      <c r="T4657" s="1823"/>
      <c r="U4657" s="1823"/>
      <c r="V4657" s="1823"/>
      <c r="W4657" s="1823"/>
      <c r="X4657" s="1823"/>
      <c r="Y4657" s="1823"/>
      <c r="Z4657" s="1823"/>
      <c r="AA4657" s="1823"/>
      <c r="AB4657" s="1823"/>
      <c r="AC4657" s="1823"/>
      <c r="AD4657" s="1823"/>
      <c r="AE4657" s="1823"/>
      <c r="AF4657" s="1823"/>
      <c r="AG4657" s="1823"/>
      <c r="AH4657" s="1779"/>
    </row>
    <row r="4658" spans="1:34" ht="16.7" customHeight="1">
      <c r="A4658" s="1824" t="s">
        <v>2844</v>
      </c>
      <c r="B4658" s="1816"/>
      <c r="C4658" s="1816"/>
      <c r="D4658" s="1309"/>
      <c r="E4658" s="1815" t="s">
        <v>588</v>
      </c>
      <c r="F4658" s="1815"/>
      <c r="G4658" s="1111"/>
      <c r="H4658" s="1796" t="s">
        <v>2845</v>
      </c>
      <c r="I4658" s="1796"/>
      <c r="J4658" s="1796" t="s">
        <v>589</v>
      </c>
      <c r="K4658" s="1796"/>
      <c r="L4658" s="1309"/>
      <c r="M4658" s="1309"/>
      <c r="N4658" s="1816" t="s">
        <v>2846</v>
      </c>
      <c r="O4658" s="1816"/>
      <c r="P4658" s="1816"/>
      <c r="Q4658" s="1816"/>
      <c r="R4658" s="1817">
        <v>1</v>
      </c>
      <c r="S4658" s="1817"/>
      <c r="T4658" s="1817"/>
      <c r="U4658" s="1817"/>
      <c r="V4658" s="1309"/>
      <c r="W4658" s="1309"/>
      <c r="X4658" s="1309"/>
      <c r="Y4658" s="1796" t="s">
        <v>2847</v>
      </c>
      <c r="Z4658" s="1796"/>
      <c r="AA4658" s="1796"/>
      <c r="AB4658" s="1796"/>
      <c r="AC4658" s="1796"/>
      <c r="AD4658" s="1796"/>
      <c r="AE4658" s="1796"/>
      <c r="AF4658" s="1797" t="s">
        <v>2848</v>
      </c>
      <c r="AG4658" s="1797"/>
      <c r="AH4658" s="1782"/>
    </row>
    <row r="4659" spans="1:34" ht="5.85" customHeight="1">
      <c r="A4659" s="1798"/>
      <c r="B4659" s="1799"/>
      <c r="C4659" s="1799"/>
      <c r="D4659" s="1799"/>
      <c r="E4659" s="1799"/>
      <c r="F4659" s="1799"/>
      <c r="G4659" s="1799"/>
      <c r="H4659" s="1799"/>
      <c r="I4659" s="1799"/>
      <c r="J4659" s="1799"/>
      <c r="K4659" s="1799"/>
      <c r="L4659" s="1799"/>
      <c r="M4659" s="1799"/>
      <c r="N4659" s="1799"/>
      <c r="O4659" s="1799"/>
      <c r="P4659" s="1799"/>
      <c r="Q4659" s="1799"/>
      <c r="R4659" s="1799"/>
      <c r="S4659" s="1799"/>
      <c r="T4659" s="1799"/>
      <c r="U4659" s="1799"/>
      <c r="V4659" s="1799"/>
      <c r="W4659" s="1799"/>
      <c r="X4659" s="1799"/>
      <c r="Y4659" s="1799"/>
      <c r="Z4659" s="1799"/>
      <c r="AA4659" s="1799"/>
      <c r="AB4659" s="1799"/>
      <c r="AC4659" s="1799"/>
      <c r="AD4659" s="1799"/>
      <c r="AE4659" s="1799"/>
      <c r="AF4659" s="1799"/>
      <c r="AG4659" s="1799"/>
      <c r="AH4659" s="1800"/>
    </row>
    <row r="4660" spans="1:34" ht="17.45" customHeight="1">
      <c r="A4660" s="1801" t="s">
        <v>2849</v>
      </c>
      <c r="B4660" s="1802"/>
      <c r="C4660" s="1802"/>
      <c r="D4660" s="1802"/>
      <c r="E4660" s="1802"/>
      <c r="F4660" s="1802"/>
      <c r="G4660" s="1802"/>
      <c r="H4660" s="1802"/>
      <c r="I4660" s="1802"/>
      <c r="J4660" s="1803"/>
      <c r="K4660" s="1789" t="s">
        <v>2850</v>
      </c>
      <c r="L4660" s="1807"/>
      <c r="M4660" s="1789" t="s">
        <v>2851</v>
      </c>
      <c r="N4660" s="1790"/>
      <c r="O4660" s="1790"/>
      <c r="P4660" s="1790"/>
      <c r="Q4660" s="1790"/>
      <c r="R4660" s="1790"/>
      <c r="S4660" s="1790"/>
      <c r="T4660" s="1791"/>
      <c r="U4660" s="1789" t="s">
        <v>2852</v>
      </c>
      <c r="V4660" s="1790"/>
      <c r="W4660" s="1790"/>
      <c r="X4660" s="1790"/>
      <c r="Y4660" s="1790"/>
      <c r="Z4660" s="1790"/>
      <c r="AA4660" s="1790"/>
      <c r="AB4660" s="1790"/>
      <c r="AC4660" s="1790"/>
      <c r="AD4660" s="1791"/>
      <c r="AE4660" s="1810" t="s">
        <v>2853</v>
      </c>
      <c r="AF4660" s="1811"/>
      <c r="AG4660" s="1811"/>
      <c r="AH4660" s="1814"/>
    </row>
    <row r="4661" spans="1:34" ht="16.7" customHeight="1">
      <c r="A4661" s="1804"/>
      <c r="B4661" s="1805"/>
      <c r="C4661" s="1805"/>
      <c r="D4661" s="1805"/>
      <c r="E4661" s="1805"/>
      <c r="F4661" s="1805"/>
      <c r="G4661" s="1805"/>
      <c r="H4661" s="1805"/>
      <c r="I4661" s="1805"/>
      <c r="J4661" s="1806"/>
      <c r="K4661" s="1808"/>
      <c r="L4661" s="1809"/>
      <c r="M4661" s="1789" t="s">
        <v>2854</v>
      </c>
      <c r="N4661" s="1790"/>
      <c r="O4661" s="1790"/>
      <c r="P4661" s="1791"/>
      <c r="Q4661" s="1789" t="s">
        <v>2855</v>
      </c>
      <c r="R4661" s="1790"/>
      <c r="S4661" s="1790"/>
      <c r="T4661" s="1791"/>
      <c r="U4661" s="1789" t="s">
        <v>2854</v>
      </c>
      <c r="V4661" s="1790"/>
      <c r="W4661" s="1790"/>
      <c r="X4661" s="1790"/>
      <c r="Y4661" s="1790"/>
      <c r="Z4661" s="1791"/>
      <c r="AA4661" s="1789" t="s">
        <v>2855</v>
      </c>
      <c r="AB4661" s="1790"/>
      <c r="AC4661" s="1790"/>
      <c r="AD4661" s="1791"/>
      <c r="AE4661" s="1812"/>
      <c r="AF4661" s="1813"/>
      <c r="AG4661" s="1813"/>
      <c r="AH4661" s="1800"/>
    </row>
    <row r="4662" spans="1:34" ht="17.45" customHeight="1">
      <c r="A4662" s="1792"/>
      <c r="B4662" s="1793"/>
      <c r="C4662" s="1793"/>
      <c r="D4662" s="1793"/>
      <c r="E4662" s="1793"/>
      <c r="F4662" s="1793"/>
      <c r="G4662" s="1793"/>
      <c r="H4662" s="1793"/>
      <c r="I4662" s="1793"/>
      <c r="J4662" s="1793"/>
      <c r="K4662" s="1794" t="s">
        <v>2856</v>
      </c>
      <c r="L4662" s="1794"/>
      <c r="M4662" s="1794"/>
      <c r="N4662" s="1794"/>
      <c r="O4662" s="1794"/>
      <c r="P4662" s="1794"/>
      <c r="Q4662" s="1794"/>
      <c r="R4662" s="1794"/>
      <c r="S4662" s="1794"/>
      <c r="T4662" s="1794"/>
      <c r="U4662" s="1794"/>
      <c r="V4662" s="1794"/>
      <c r="W4662" s="1794"/>
      <c r="X4662" s="1794"/>
      <c r="Y4662" s="1794"/>
      <c r="Z4662" s="1794"/>
      <c r="AA4662" s="1795">
        <v>0</v>
      </c>
      <c r="AB4662" s="1795"/>
      <c r="AC4662" s="1795"/>
      <c r="AD4662" s="1795"/>
      <c r="AE4662" s="1795"/>
      <c r="AF4662" s="1795"/>
      <c r="AG4662" s="1795"/>
      <c r="AH4662" s="1213"/>
    </row>
    <row r="4663" spans="1:34" ht="17.45" customHeight="1">
      <c r="A4663" s="1801" t="s">
        <v>2857</v>
      </c>
      <c r="B4663" s="1825"/>
      <c r="C4663" s="1825"/>
      <c r="D4663" s="1825"/>
      <c r="E4663" s="1825"/>
      <c r="F4663" s="1825"/>
      <c r="G4663" s="1825"/>
      <c r="H4663" s="1825"/>
      <c r="I4663" s="1825"/>
      <c r="J4663" s="1825"/>
      <c r="K4663" s="1825"/>
      <c r="L4663" s="1825"/>
      <c r="M4663" s="1825"/>
      <c r="N4663" s="1826"/>
      <c r="O4663" s="1789" t="s">
        <v>2858</v>
      </c>
      <c r="P4663" s="1790"/>
      <c r="Q4663" s="1790"/>
      <c r="R4663" s="1790"/>
      <c r="S4663" s="1791"/>
      <c r="T4663" s="1827" t="s">
        <v>2850</v>
      </c>
      <c r="U4663" s="1790"/>
      <c r="V4663" s="1790"/>
      <c r="W4663" s="1213"/>
      <c r="X4663" s="1789" t="s">
        <v>2859</v>
      </c>
      <c r="Y4663" s="1790"/>
      <c r="Z4663" s="1790"/>
      <c r="AA4663" s="1790"/>
      <c r="AB4663" s="1790"/>
      <c r="AC4663" s="1790"/>
      <c r="AD4663" s="1791"/>
      <c r="AE4663" s="1810" t="s">
        <v>2853</v>
      </c>
      <c r="AF4663" s="1828"/>
      <c r="AG4663" s="1828"/>
      <c r="AH4663" s="1213"/>
    </row>
    <row r="4664" spans="1:34" ht="16.7" customHeight="1">
      <c r="A4664" s="1792"/>
      <c r="B4664" s="1778"/>
      <c r="C4664" s="1778"/>
      <c r="D4664" s="1778"/>
      <c r="E4664" s="1778"/>
      <c r="F4664" s="1778"/>
      <c r="G4664" s="1778"/>
      <c r="H4664" s="1778"/>
      <c r="I4664" s="1846" t="s">
        <v>2860</v>
      </c>
      <c r="J4664" s="1846"/>
      <c r="K4664" s="1846"/>
      <c r="L4664" s="1846"/>
      <c r="M4664" s="1846"/>
      <c r="N4664" s="1846"/>
      <c r="O4664" s="1846"/>
      <c r="P4664" s="1846"/>
      <c r="Q4664" s="1846"/>
      <c r="R4664" s="1846"/>
      <c r="S4664" s="1846"/>
      <c r="T4664" s="1846"/>
      <c r="U4664" s="1846"/>
      <c r="V4664" s="1846"/>
      <c r="W4664" s="1846"/>
      <c r="X4664" s="1846"/>
      <c r="Y4664" s="1846"/>
      <c r="Z4664" s="1793"/>
      <c r="AA4664" s="1847">
        <v>0</v>
      </c>
      <c r="AB4664" s="1847"/>
      <c r="AC4664" s="1847"/>
      <c r="AD4664" s="1847"/>
      <c r="AE4664" s="1847"/>
      <c r="AF4664" s="1847"/>
      <c r="AG4664" s="1847"/>
      <c r="AH4664" s="1814"/>
    </row>
    <row r="4665" spans="1:34" ht="17.45" customHeight="1">
      <c r="A4665" s="1844"/>
      <c r="B4665" s="1309"/>
      <c r="C4665" s="1309"/>
      <c r="D4665" s="1309"/>
      <c r="E4665" s="1309"/>
      <c r="F4665" s="1309"/>
      <c r="G4665" s="1309"/>
      <c r="H4665" s="1309"/>
      <c r="I4665" s="1840" t="s">
        <v>2861</v>
      </c>
      <c r="J4665" s="1840"/>
      <c r="K4665" s="1840"/>
      <c r="L4665" s="1840"/>
      <c r="M4665" s="1840"/>
      <c r="N4665" s="1840"/>
      <c r="O4665" s="1840"/>
      <c r="P4665" s="1840"/>
      <c r="Q4665" s="1840"/>
      <c r="R4665" s="1840"/>
      <c r="S4665" s="1840"/>
      <c r="T4665" s="1840"/>
      <c r="U4665" s="1840"/>
      <c r="V4665" s="1840"/>
      <c r="W4665" s="1840"/>
      <c r="X4665" s="1840"/>
      <c r="Y4665" s="1840"/>
      <c r="Z4665" s="1309"/>
      <c r="AA4665" s="1841">
        <v>0</v>
      </c>
      <c r="AB4665" s="1841"/>
      <c r="AC4665" s="1841"/>
      <c r="AD4665" s="1841"/>
      <c r="AE4665" s="1841"/>
      <c r="AF4665" s="1841"/>
      <c r="AG4665" s="1841"/>
      <c r="AH4665" s="1782"/>
    </row>
    <row r="4666" spans="1:34" ht="17.45" customHeight="1">
      <c r="A4666" s="1844"/>
      <c r="B4666" s="1309"/>
      <c r="C4666" s="1309"/>
      <c r="D4666" s="1309"/>
      <c r="E4666" s="1309"/>
      <c r="F4666" s="1309"/>
      <c r="G4666" s="1309"/>
      <c r="H4666" s="1309"/>
      <c r="I4666" s="1840" t="s">
        <v>2862</v>
      </c>
      <c r="J4666" s="1840"/>
      <c r="K4666" s="1840"/>
      <c r="L4666" s="1840"/>
      <c r="M4666" s="1840"/>
      <c r="N4666" s="1840"/>
      <c r="O4666" s="1840"/>
      <c r="P4666" s="1840"/>
      <c r="Q4666" s="1840"/>
      <c r="R4666" s="1840"/>
      <c r="S4666" s="1840"/>
      <c r="T4666" s="1840"/>
      <c r="U4666" s="1840"/>
      <c r="V4666" s="1840"/>
      <c r="W4666" s="1840"/>
      <c r="X4666" s="1840"/>
      <c r="Y4666" s="1840"/>
      <c r="Z4666" s="1309"/>
      <c r="AA4666" s="1841">
        <v>0</v>
      </c>
      <c r="AB4666" s="1841"/>
      <c r="AC4666" s="1841"/>
      <c r="AD4666" s="1841"/>
      <c r="AE4666" s="1841"/>
      <c r="AF4666" s="1841"/>
      <c r="AG4666" s="1841"/>
      <c r="AH4666" s="1782"/>
    </row>
    <row r="4667" spans="1:34" ht="16.7" customHeight="1">
      <c r="A4667" s="1844"/>
      <c r="B4667" s="1309"/>
      <c r="C4667" s="1309"/>
      <c r="D4667" s="1309"/>
      <c r="E4667" s="1309"/>
      <c r="F4667" s="1309"/>
      <c r="G4667" s="1309"/>
      <c r="H4667" s="1309"/>
      <c r="I4667" s="1840" t="s">
        <v>2863</v>
      </c>
      <c r="J4667" s="1840"/>
      <c r="K4667" s="1840"/>
      <c r="L4667" s="1840"/>
      <c r="M4667" s="1840"/>
      <c r="N4667" s="1840"/>
      <c r="O4667" s="1840"/>
      <c r="P4667" s="1840"/>
      <c r="Q4667" s="1840"/>
      <c r="R4667" s="1840"/>
      <c r="S4667" s="1840"/>
      <c r="T4667" s="1840"/>
      <c r="U4667" s="1840"/>
      <c r="V4667" s="1840"/>
      <c r="W4667" s="1840"/>
      <c r="X4667" s="1840"/>
      <c r="Y4667" s="1840"/>
      <c r="Z4667" s="1309"/>
      <c r="AA4667" s="1841">
        <v>0</v>
      </c>
      <c r="AB4667" s="1841"/>
      <c r="AC4667" s="1841"/>
      <c r="AD4667" s="1841"/>
      <c r="AE4667" s="1841"/>
      <c r="AF4667" s="1841"/>
      <c r="AG4667" s="1841"/>
      <c r="AH4667" s="1782"/>
    </row>
    <row r="4668" spans="1:34" ht="17.45" customHeight="1">
      <c r="A4668" s="1845"/>
      <c r="B4668" s="1799"/>
      <c r="C4668" s="1799"/>
      <c r="D4668" s="1799"/>
      <c r="E4668" s="1799"/>
      <c r="F4668" s="1799"/>
      <c r="G4668" s="1799"/>
      <c r="H4668" s="1799"/>
      <c r="I4668" s="1842" t="s">
        <v>2864</v>
      </c>
      <c r="J4668" s="1842"/>
      <c r="K4668" s="1842"/>
      <c r="L4668" s="1842"/>
      <c r="M4668" s="1842"/>
      <c r="N4668" s="1842"/>
      <c r="O4668" s="1842"/>
      <c r="P4668" s="1842"/>
      <c r="Q4668" s="1842"/>
      <c r="R4668" s="1842"/>
      <c r="S4668" s="1842"/>
      <c r="T4668" s="1842"/>
      <c r="U4668" s="1842"/>
      <c r="V4668" s="1842"/>
      <c r="W4668" s="1842"/>
      <c r="X4668" s="1842"/>
      <c r="Y4668" s="1842"/>
      <c r="Z4668" s="1799"/>
      <c r="AA4668" s="1843">
        <v>0</v>
      </c>
      <c r="AB4668" s="1843"/>
      <c r="AC4668" s="1843"/>
      <c r="AD4668" s="1843"/>
      <c r="AE4668" s="1843"/>
      <c r="AF4668" s="1843"/>
      <c r="AG4668" s="1843"/>
      <c r="AH4668" s="1800"/>
    </row>
    <row r="4669" spans="1:34" ht="16.7" customHeight="1">
      <c r="A4669" s="1801" t="s">
        <v>2865</v>
      </c>
      <c r="B4669" s="1825"/>
      <c r="C4669" s="1825"/>
      <c r="D4669" s="1825"/>
      <c r="E4669" s="1825"/>
      <c r="F4669" s="1825"/>
      <c r="G4669" s="1825"/>
      <c r="H4669" s="1825"/>
      <c r="I4669" s="1825"/>
      <c r="J4669" s="1825"/>
      <c r="K4669" s="1825"/>
      <c r="L4669" s="1825"/>
      <c r="M4669" s="1825"/>
      <c r="N4669" s="1826"/>
      <c r="O4669" s="1789" t="s">
        <v>2850</v>
      </c>
      <c r="P4669" s="1790"/>
      <c r="Q4669" s="1790"/>
      <c r="R4669" s="1790"/>
      <c r="S4669" s="1791"/>
      <c r="T4669" s="1827" t="s">
        <v>754</v>
      </c>
      <c r="U4669" s="1790"/>
      <c r="V4669" s="1790"/>
      <c r="W4669" s="1213"/>
      <c r="X4669" s="1789" t="s">
        <v>2866</v>
      </c>
      <c r="Y4669" s="1790"/>
      <c r="Z4669" s="1790"/>
      <c r="AA4669" s="1790"/>
      <c r="AB4669" s="1790"/>
      <c r="AC4669" s="1790"/>
      <c r="AD4669" s="1791"/>
      <c r="AE4669" s="1810" t="s">
        <v>2867</v>
      </c>
      <c r="AF4669" s="1828"/>
      <c r="AG4669" s="1828"/>
      <c r="AH4669" s="1213"/>
    </row>
    <row r="4670" spans="1:34" ht="17.45" customHeight="1">
      <c r="A4670" s="1215"/>
      <c r="B4670" s="1216" t="s">
        <v>3273</v>
      </c>
      <c r="C4670" s="1829" t="s">
        <v>3274</v>
      </c>
      <c r="D4670" s="1830"/>
      <c r="E4670" s="1830"/>
      <c r="F4670" s="1830"/>
      <c r="G4670" s="1830"/>
      <c r="H4670" s="1830"/>
      <c r="I4670" s="1830"/>
      <c r="J4670" s="1830"/>
      <c r="K4670" s="1830"/>
      <c r="L4670" s="1830"/>
      <c r="M4670" s="1830"/>
      <c r="N4670" s="1829"/>
      <c r="O4670" s="1831">
        <v>1.16E-3</v>
      </c>
      <c r="P4670" s="1832"/>
      <c r="Q4670" s="1832"/>
      <c r="R4670" s="1832"/>
      <c r="S4670" s="1833"/>
      <c r="T4670" s="1834" t="s">
        <v>2612</v>
      </c>
      <c r="U4670" s="1835"/>
      <c r="V4670" s="1835"/>
      <c r="W4670" s="1217"/>
      <c r="X4670" s="1836">
        <v>31.281099999999999</v>
      </c>
      <c r="Y4670" s="1837"/>
      <c r="Z4670" s="1837"/>
      <c r="AA4670" s="1837"/>
      <c r="AB4670" s="1837"/>
      <c r="AC4670" s="1837"/>
      <c r="AD4670" s="1838"/>
      <c r="AE4670" s="1839">
        <v>3.6299999999999999E-2</v>
      </c>
      <c r="AF4670" s="1795"/>
      <c r="AG4670" s="1795"/>
      <c r="AH4670" s="1217"/>
    </row>
    <row r="4671" spans="1:34" ht="17.45" customHeight="1">
      <c r="A4671" s="1792"/>
      <c r="B4671" s="1793"/>
      <c r="C4671" s="1793"/>
      <c r="D4671" s="1793"/>
      <c r="E4671" s="1793"/>
      <c r="F4671" s="1793"/>
      <c r="G4671" s="1793"/>
      <c r="H4671" s="1793"/>
      <c r="I4671" s="1794" t="s">
        <v>2869</v>
      </c>
      <c r="J4671" s="1794"/>
      <c r="K4671" s="1794"/>
      <c r="L4671" s="1794"/>
      <c r="M4671" s="1794"/>
      <c r="N4671" s="1794"/>
      <c r="O4671" s="1794"/>
      <c r="P4671" s="1794"/>
      <c r="Q4671" s="1794"/>
      <c r="R4671" s="1794"/>
      <c r="S4671" s="1794"/>
      <c r="T4671" s="1794"/>
      <c r="U4671" s="1794"/>
      <c r="V4671" s="1794"/>
      <c r="W4671" s="1794"/>
      <c r="X4671" s="1794"/>
      <c r="Y4671" s="1794"/>
      <c r="Z4671" s="1214"/>
      <c r="AA4671" s="1795">
        <v>3.6299999999999999E-2</v>
      </c>
      <c r="AB4671" s="1795"/>
      <c r="AC4671" s="1795"/>
      <c r="AD4671" s="1795"/>
      <c r="AE4671" s="1795"/>
      <c r="AF4671" s="1795"/>
      <c r="AG4671" s="1795"/>
      <c r="AH4671" s="1213"/>
    </row>
    <row r="4672" spans="1:34" ht="16.7" customHeight="1">
      <c r="A4672" s="1801" t="s">
        <v>2870</v>
      </c>
      <c r="B4672" s="1825"/>
      <c r="C4672" s="1825"/>
      <c r="D4672" s="1825"/>
      <c r="E4672" s="1825"/>
      <c r="F4672" s="1825"/>
      <c r="G4672" s="1825"/>
      <c r="H4672" s="1825"/>
      <c r="I4672" s="1825"/>
      <c r="J4672" s="1825"/>
      <c r="K4672" s="1825"/>
      <c r="L4672" s="1825"/>
      <c r="M4672" s="1825"/>
      <c r="N4672" s="1826"/>
      <c r="O4672" s="1789" t="s">
        <v>2850</v>
      </c>
      <c r="P4672" s="1790"/>
      <c r="Q4672" s="1790"/>
      <c r="R4672" s="1790"/>
      <c r="S4672" s="1791"/>
      <c r="T4672" s="1827" t="s">
        <v>754</v>
      </c>
      <c r="U4672" s="1790"/>
      <c r="V4672" s="1790"/>
      <c r="W4672" s="1213"/>
      <c r="X4672" s="1789" t="s">
        <v>2866</v>
      </c>
      <c r="Y4672" s="1790"/>
      <c r="Z4672" s="1790"/>
      <c r="AA4672" s="1790"/>
      <c r="AB4672" s="1790"/>
      <c r="AC4672" s="1790"/>
      <c r="AD4672" s="1791"/>
      <c r="AE4672" s="1810" t="s">
        <v>2867</v>
      </c>
      <c r="AF4672" s="1828"/>
      <c r="AG4672" s="1828"/>
      <c r="AH4672" s="1213"/>
    </row>
    <row r="4673" spans="1:34" ht="17.45" customHeight="1">
      <c r="A4673" s="1223"/>
      <c r="B4673" s="1224" t="s">
        <v>3471</v>
      </c>
      <c r="C4673" s="1875" t="s">
        <v>3472</v>
      </c>
      <c r="D4673" s="1876"/>
      <c r="E4673" s="1876"/>
      <c r="F4673" s="1876"/>
      <c r="G4673" s="1876"/>
      <c r="H4673" s="1876"/>
      <c r="I4673" s="1876"/>
      <c r="J4673" s="1876"/>
      <c r="K4673" s="1876"/>
      <c r="L4673" s="1876"/>
      <c r="M4673" s="1876"/>
      <c r="N4673" s="1875"/>
      <c r="O4673" s="1885">
        <v>1.67E-3</v>
      </c>
      <c r="P4673" s="1886"/>
      <c r="Q4673" s="1886"/>
      <c r="R4673" s="1886"/>
      <c r="S4673" s="1887"/>
      <c r="T4673" s="1888" t="s">
        <v>469</v>
      </c>
      <c r="U4673" s="1889"/>
      <c r="V4673" s="1889"/>
      <c r="W4673" s="1225"/>
      <c r="X4673" s="1890">
        <v>426.73140000000001</v>
      </c>
      <c r="Y4673" s="1891"/>
      <c r="Z4673" s="1891"/>
      <c r="AA4673" s="1891"/>
      <c r="AB4673" s="1891"/>
      <c r="AC4673" s="1891"/>
      <c r="AD4673" s="1892"/>
      <c r="AE4673" s="1865">
        <v>0.71260000000000001</v>
      </c>
      <c r="AF4673" s="1847"/>
      <c r="AG4673" s="1847"/>
      <c r="AH4673" s="1225"/>
    </row>
    <row r="4674" spans="1:34" ht="17.45" customHeight="1">
      <c r="A4674" s="1220"/>
      <c r="B4674" s="1209" t="s">
        <v>3473</v>
      </c>
      <c r="C4674" s="1866" t="s">
        <v>3474</v>
      </c>
      <c r="D4674" s="1867"/>
      <c r="E4674" s="1867"/>
      <c r="F4674" s="1867"/>
      <c r="G4674" s="1867"/>
      <c r="H4674" s="1867"/>
      <c r="I4674" s="1867"/>
      <c r="J4674" s="1867"/>
      <c r="K4674" s="1867"/>
      <c r="L4674" s="1867"/>
      <c r="M4674" s="1867"/>
      <c r="N4674" s="1866"/>
      <c r="O4674" s="1893">
        <v>1.67E-3</v>
      </c>
      <c r="P4674" s="1894"/>
      <c r="Q4674" s="1894"/>
      <c r="R4674" s="1894"/>
      <c r="S4674" s="1895"/>
      <c r="T4674" s="1896" t="s">
        <v>495</v>
      </c>
      <c r="U4674" s="1897"/>
      <c r="V4674" s="1897"/>
      <c r="W4674" s="1222"/>
      <c r="X4674" s="1898">
        <v>360.6703</v>
      </c>
      <c r="Y4674" s="1899"/>
      <c r="Z4674" s="1899"/>
      <c r="AA4674" s="1899"/>
      <c r="AB4674" s="1899"/>
      <c r="AC4674" s="1899"/>
      <c r="AD4674" s="1900"/>
      <c r="AE4674" s="1874">
        <v>0.60229999999999995</v>
      </c>
      <c r="AF4674" s="1843"/>
      <c r="AG4674" s="1843"/>
      <c r="AH4674" s="1222"/>
    </row>
    <row r="4675" spans="1:34" ht="16.7" customHeight="1">
      <c r="A4675" s="1792"/>
      <c r="B4675" s="1793"/>
      <c r="C4675" s="1793"/>
      <c r="D4675" s="1793"/>
      <c r="E4675" s="1793"/>
      <c r="F4675" s="1793"/>
      <c r="G4675" s="1793"/>
      <c r="H4675" s="1793"/>
      <c r="I4675" s="1794" t="s">
        <v>2871</v>
      </c>
      <c r="J4675" s="1794"/>
      <c r="K4675" s="1794"/>
      <c r="L4675" s="1794"/>
      <c r="M4675" s="1794"/>
      <c r="N4675" s="1794"/>
      <c r="O4675" s="1794"/>
      <c r="P4675" s="1794"/>
      <c r="Q4675" s="1794"/>
      <c r="R4675" s="1794"/>
      <c r="S4675" s="1794"/>
      <c r="T4675" s="1794"/>
      <c r="U4675" s="1794"/>
      <c r="V4675" s="1794"/>
      <c r="W4675" s="1794"/>
      <c r="X4675" s="1794"/>
      <c r="Y4675" s="1794"/>
      <c r="Z4675" s="1214"/>
      <c r="AA4675" s="1795">
        <v>1.3149</v>
      </c>
      <c r="AB4675" s="1795"/>
      <c r="AC4675" s="1795"/>
      <c r="AD4675" s="1795"/>
      <c r="AE4675" s="1795"/>
      <c r="AF4675" s="1795"/>
      <c r="AG4675" s="1795"/>
      <c r="AH4675" s="1213"/>
    </row>
    <row r="4676" spans="1:34" ht="17.45" customHeight="1">
      <c r="A4676" s="1801" t="s">
        <v>2872</v>
      </c>
      <c r="B4676" s="1825"/>
      <c r="C4676" s="1825"/>
      <c r="D4676" s="1825"/>
      <c r="E4676" s="1825"/>
      <c r="F4676" s="1825"/>
      <c r="G4676" s="1825"/>
      <c r="H4676" s="1825"/>
      <c r="I4676" s="1825"/>
      <c r="J4676" s="1825"/>
      <c r="K4676" s="1825"/>
      <c r="L4676" s="1825"/>
      <c r="M4676" s="1825"/>
      <c r="N4676" s="1826"/>
      <c r="O4676" s="1789" t="s">
        <v>2850</v>
      </c>
      <c r="P4676" s="1790"/>
      <c r="Q4676" s="1790"/>
      <c r="R4676" s="1790"/>
      <c r="S4676" s="1791"/>
      <c r="T4676" s="1827" t="s">
        <v>754</v>
      </c>
      <c r="U4676" s="1790"/>
      <c r="V4676" s="1790"/>
      <c r="W4676" s="1213"/>
      <c r="X4676" s="1789" t="s">
        <v>2866</v>
      </c>
      <c r="Y4676" s="1790"/>
      <c r="Z4676" s="1790"/>
      <c r="AA4676" s="1790"/>
      <c r="AB4676" s="1790"/>
      <c r="AC4676" s="1790"/>
      <c r="AD4676" s="1791"/>
      <c r="AE4676" s="1810" t="s">
        <v>2867</v>
      </c>
      <c r="AF4676" s="1828"/>
      <c r="AG4676" s="1828"/>
      <c r="AH4676" s="1213"/>
    </row>
    <row r="4677" spans="1:34" ht="16.7" customHeight="1">
      <c r="A4677" s="1901" t="s">
        <v>3277</v>
      </c>
      <c r="B4677" s="1902"/>
      <c r="C4677" s="1902"/>
      <c r="D4677" s="1902"/>
      <c r="E4677" s="1902"/>
      <c r="F4677" s="1876" t="s">
        <v>3278</v>
      </c>
      <c r="G4677" s="1876"/>
      <c r="H4677" s="1876"/>
      <c r="I4677" s="1876"/>
      <c r="J4677" s="1876"/>
      <c r="K4677" s="1876"/>
      <c r="L4677" s="1876"/>
      <c r="M4677" s="1876"/>
      <c r="N4677" s="1875"/>
      <c r="O4677" s="1885">
        <v>6.9999999999999999E-4</v>
      </c>
      <c r="P4677" s="1886"/>
      <c r="Q4677" s="1886"/>
      <c r="R4677" s="1886"/>
      <c r="S4677" s="1887"/>
      <c r="T4677" s="1888" t="s">
        <v>109</v>
      </c>
      <c r="U4677" s="1889"/>
      <c r="V4677" s="1889"/>
      <c r="W4677" s="1225"/>
      <c r="X4677" s="1890">
        <v>33.54</v>
      </c>
      <c r="Y4677" s="1891"/>
      <c r="Z4677" s="1891"/>
      <c r="AA4677" s="1891"/>
      <c r="AB4677" s="1891"/>
      <c r="AC4677" s="1891"/>
      <c r="AD4677" s="1892"/>
      <c r="AE4677" s="1865">
        <v>2.35E-2</v>
      </c>
      <c r="AF4677" s="1847"/>
      <c r="AG4677" s="1847"/>
      <c r="AH4677" s="1225"/>
    </row>
    <row r="4678" spans="1:34" ht="7.35" customHeight="1">
      <c r="A4678" s="1218"/>
      <c r="F4678" s="1815"/>
      <c r="G4678" s="1815"/>
      <c r="H4678" s="1815"/>
      <c r="I4678" s="1815"/>
      <c r="J4678" s="1815"/>
      <c r="K4678" s="1815"/>
      <c r="L4678" s="1815"/>
      <c r="M4678" s="1815"/>
      <c r="N4678" s="1815"/>
      <c r="AH4678" s="1219"/>
    </row>
    <row r="4679" spans="1:34" ht="17.45" customHeight="1">
      <c r="A4679" s="1787" t="s">
        <v>3475</v>
      </c>
      <c r="B4679" s="1788"/>
      <c r="C4679" s="1788"/>
      <c r="D4679" s="1788"/>
      <c r="E4679" s="1788"/>
      <c r="F4679" s="1815" t="s">
        <v>3476</v>
      </c>
      <c r="G4679" s="1815"/>
      <c r="H4679" s="1815"/>
      <c r="I4679" s="1815"/>
      <c r="J4679" s="1815"/>
      <c r="K4679" s="1815"/>
      <c r="L4679" s="1815"/>
      <c r="M4679" s="1815"/>
      <c r="N4679" s="1903"/>
      <c r="O4679" s="1910">
        <v>1.24E-2</v>
      </c>
      <c r="P4679" s="1911"/>
      <c r="Q4679" s="1911"/>
      <c r="R4679" s="1911"/>
      <c r="S4679" s="1912"/>
      <c r="T4679" s="1913" t="s">
        <v>109</v>
      </c>
      <c r="U4679" s="1796"/>
      <c r="V4679" s="1796"/>
      <c r="W4679" s="1219"/>
      <c r="X4679" s="1914">
        <v>33.54</v>
      </c>
      <c r="Y4679" s="1915"/>
      <c r="Z4679" s="1915"/>
      <c r="AA4679" s="1915"/>
      <c r="AB4679" s="1915"/>
      <c r="AC4679" s="1915"/>
      <c r="AD4679" s="1916"/>
      <c r="AE4679" s="1909">
        <v>0.41589999999999999</v>
      </c>
      <c r="AF4679" s="1841"/>
      <c r="AG4679" s="1841"/>
      <c r="AH4679" s="1219"/>
    </row>
    <row r="4680" spans="1:34" ht="7.35" customHeight="1">
      <c r="A4680" s="1218"/>
      <c r="F4680" s="1815"/>
      <c r="G4680" s="1815"/>
      <c r="H4680" s="1815"/>
      <c r="I4680" s="1815"/>
      <c r="J4680" s="1815"/>
      <c r="K4680" s="1815"/>
      <c r="L4680" s="1815"/>
      <c r="M4680" s="1815"/>
      <c r="N4680" s="1815"/>
      <c r="AH4680" s="1219"/>
    </row>
    <row r="4681" spans="1:34" ht="16.7" customHeight="1">
      <c r="A4681" s="1819" t="s">
        <v>3477</v>
      </c>
      <c r="B4681" s="1820"/>
      <c r="C4681" s="1820"/>
      <c r="D4681" s="1820"/>
      <c r="E4681" s="1820"/>
      <c r="F4681" s="1866" t="s">
        <v>3478</v>
      </c>
      <c r="G4681" s="1867"/>
      <c r="H4681" s="1867"/>
      <c r="I4681" s="1867"/>
      <c r="J4681" s="1867"/>
      <c r="K4681" s="1867"/>
      <c r="L4681" s="1867"/>
      <c r="M4681" s="1867"/>
      <c r="N4681" s="1866"/>
      <c r="O4681" s="1893">
        <v>6.7379999999999995E-2</v>
      </c>
      <c r="P4681" s="1894"/>
      <c r="Q4681" s="1894"/>
      <c r="R4681" s="1894"/>
      <c r="S4681" s="1895"/>
      <c r="T4681" s="1896" t="s">
        <v>109</v>
      </c>
      <c r="U4681" s="1897"/>
      <c r="V4681" s="1897"/>
      <c r="W4681" s="1222"/>
      <c r="X4681" s="1898">
        <v>33.54</v>
      </c>
      <c r="Y4681" s="1899"/>
      <c r="Z4681" s="1899"/>
      <c r="AA4681" s="1899"/>
      <c r="AB4681" s="1899"/>
      <c r="AC4681" s="1899"/>
      <c r="AD4681" s="1900"/>
      <c r="AE4681" s="1874">
        <v>2.2599</v>
      </c>
      <c r="AF4681" s="1843"/>
      <c r="AG4681" s="1843"/>
      <c r="AH4681" s="1222"/>
    </row>
    <row r="4682" spans="1:34" ht="17.45" customHeight="1">
      <c r="A4682" s="1792"/>
      <c r="B4682" s="1793"/>
      <c r="C4682" s="1793"/>
      <c r="D4682" s="1793"/>
      <c r="E4682" s="1793"/>
      <c r="F4682" s="1793"/>
      <c r="G4682" s="1793"/>
      <c r="H4682" s="1793"/>
      <c r="I4682" s="1793"/>
      <c r="J4682" s="1793"/>
      <c r="K4682" s="1794" t="s">
        <v>2873</v>
      </c>
      <c r="L4682" s="1794"/>
      <c r="M4682" s="1794"/>
      <c r="N4682" s="1794"/>
      <c r="O4682" s="1794"/>
      <c r="P4682" s="1794"/>
      <c r="Q4682" s="1794"/>
      <c r="R4682" s="1794"/>
      <c r="S4682" s="1794"/>
      <c r="T4682" s="1794"/>
      <c r="U4682" s="1794"/>
      <c r="V4682" s="1794"/>
      <c r="W4682" s="1794"/>
      <c r="X4682" s="1794"/>
      <c r="Y4682" s="1794"/>
      <c r="Z4682" s="1794"/>
      <c r="AA4682" s="1794"/>
      <c r="AB4682" s="1214"/>
      <c r="AC4682" s="1795">
        <v>2.6993</v>
      </c>
      <c r="AD4682" s="1795"/>
      <c r="AE4682" s="1795"/>
      <c r="AF4682" s="1795"/>
      <c r="AG4682" s="1795"/>
      <c r="AH4682" s="1213"/>
    </row>
    <row r="4683" spans="1:34" ht="17.45" customHeight="1">
      <c r="A4683" s="1801" t="s">
        <v>2874</v>
      </c>
      <c r="B4683" s="1825"/>
      <c r="C4683" s="1825"/>
      <c r="D4683" s="1825"/>
      <c r="E4683" s="1825"/>
      <c r="F4683" s="1825"/>
      <c r="G4683" s="1825"/>
      <c r="H4683" s="1825"/>
      <c r="I4683" s="1825"/>
      <c r="J4683" s="1826"/>
      <c r="K4683" s="1789" t="s">
        <v>2850</v>
      </c>
      <c r="L4683" s="1791"/>
      <c r="M4683" s="1855" t="s">
        <v>2875</v>
      </c>
      <c r="N4683" s="1856"/>
      <c r="O4683" s="1857"/>
      <c r="P4683" s="1855" t="s">
        <v>2876</v>
      </c>
      <c r="Q4683" s="1856"/>
      <c r="R4683" s="1857"/>
      <c r="S4683" s="1855" t="s">
        <v>2877</v>
      </c>
      <c r="T4683" s="1857"/>
      <c r="U4683" s="1789" t="s">
        <v>2878</v>
      </c>
      <c r="V4683" s="1790"/>
      <c r="W4683" s="1791"/>
      <c r="X4683" s="1789" t="s">
        <v>2879</v>
      </c>
      <c r="Y4683" s="1790"/>
      <c r="Z4683" s="1790"/>
      <c r="AA4683" s="1790"/>
      <c r="AB4683" s="1791"/>
      <c r="AC4683" s="1789" t="s">
        <v>2880</v>
      </c>
      <c r="AD4683" s="1791"/>
      <c r="AE4683" s="1810" t="s">
        <v>2867</v>
      </c>
      <c r="AF4683" s="1828"/>
      <c r="AG4683" s="1828"/>
      <c r="AH4683" s="1213"/>
    </row>
    <row r="4684" spans="1:34" ht="16.7" customHeight="1">
      <c r="A4684" s="1901" t="s">
        <v>3281</v>
      </c>
      <c r="B4684" s="1902"/>
      <c r="C4684" s="1902"/>
      <c r="D4684" s="1902"/>
      <c r="E4684" s="1902"/>
      <c r="F4684" s="1876" t="s">
        <v>3278</v>
      </c>
      <c r="G4684" s="1876"/>
      <c r="H4684" s="1876"/>
      <c r="I4684" s="1876"/>
      <c r="J4684" s="1875"/>
      <c r="K4684" s="1877">
        <v>6.9999999999999999E-4</v>
      </c>
      <c r="L4684" s="1878"/>
      <c r="M4684" s="1890">
        <v>0</v>
      </c>
      <c r="N4684" s="1891"/>
      <c r="O4684" s="1892"/>
      <c r="P4684" s="1890">
        <v>0</v>
      </c>
      <c r="Q4684" s="1891"/>
      <c r="R4684" s="1892"/>
      <c r="S4684" s="1890">
        <v>0</v>
      </c>
      <c r="T4684" s="1892"/>
      <c r="U4684" s="1890">
        <v>1.1000000000000001</v>
      </c>
      <c r="V4684" s="1891"/>
      <c r="W4684" s="1892"/>
      <c r="X4684" s="1890">
        <v>0.88</v>
      </c>
      <c r="Y4684" s="1891"/>
      <c r="Z4684" s="1891"/>
      <c r="AA4684" s="1891"/>
      <c r="AB4684" s="1892"/>
      <c r="AC4684" s="1890">
        <v>0.72</v>
      </c>
      <c r="AD4684" s="1892"/>
      <c r="AE4684" s="1865">
        <v>0</v>
      </c>
      <c r="AF4684" s="1847"/>
      <c r="AG4684" s="1847"/>
      <c r="AH4684" s="1225"/>
    </row>
    <row r="4685" spans="1:34" ht="15.2" customHeight="1">
      <c r="A4685" s="1218"/>
      <c r="F4685" s="1815"/>
      <c r="G4685" s="1815"/>
      <c r="H4685" s="1815"/>
      <c r="I4685" s="1815"/>
      <c r="J4685" s="1815"/>
      <c r="AH4685" s="1219"/>
    </row>
    <row r="4686" spans="1:34" ht="17.45" customHeight="1">
      <c r="A4686" s="1787" t="s">
        <v>3479</v>
      </c>
      <c r="B4686" s="1788"/>
      <c r="C4686" s="1788"/>
      <c r="D4686" s="1788"/>
      <c r="E4686" s="1788"/>
      <c r="F4686" s="1815" t="s">
        <v>3476</v>
      </c>
      <c r="G4686" s="1815"/>
      <c r="H4686" s="1815"/>
      <c r="I4686" s="1815"/>
      <c r="J4686" s="1903"/>
      <c r="K4686" s="1904">
        <v>1.24E-2</v>
      </c>
      <c r="L4686" s="1905"/>
      <c r="M4686" s="1914">
        <v>0</v>
      </c>
      <c r="N4686" s="1915"/>
      <c r="O4686" s="1916"/>
      <c r="P4686" s="1914">
        <v>0</v>
      </c>
      <c r="Q4686" s="1915"/>
      <c r="R4686" s="1916"/>
      <c r="S4686" s="1914">
        <v>0</v>
      </c>
      <c r="T4686" s="1916"/>
      <c r="U4686" s="1914">
        <v>1.1000000000000001</v>
      </c>
      <c r="V4686" s="1915"/>
      <c r="W4686" s="1916"/>
      <c r="X4686" s="1914">
        <v>0.88</v>
      </c>
      <c r="Y4686" s="1915"/>
      <c r="Z4686" s="1915"/>
      <c r="AA4686" s="1915"/>
      <c r="AB4686" s="1916"/>
      <c r="AC4686" s="1914">
        <v>0.72</v>
      </c>
      <c r="AD4686" s="1916"/>
      <c r="AE4686" s="1909">
        <v>0</v>
      </c>
      <c r="AF4686" s="1841"/>
      <c r="AG4686" s="1841"/>
      <c r="AH4686" s="1219"/>
    </row>
    <row r="4687" spans="1:34" ht="7.35" customHeight="1">
      <c r="A4687" s="1218"/>
      <c r="F4687" s="1815"/>
      <c r="G4687" s="1815"/>
      <c r="H4687" s="1815"/>
      <c r="I4687" s="1815"/>
      <c r="J4687" s="1815"/>
      <c r="AH4687" s="1219"/>
    </row>
    <row r="4688" spans="1:34" ht="16.7" customHeight="1">
      <c r="A4688" s="1787" t="s">
        <v>3480</v>
      </c>
      <c r="B4688" s="1788"/>
      <c r="C4688" s="1788"/>
      <c r="D4688" s="1788"/>
      <c r="E4688" s="1788"/>
      <c r="F4688" s="1867" t="s">
        <v>3478</v>
      </c>
      <c r="G4688" s="1815"/>
      <c r="H4688" s="1815"/>
      <c r="I4688" s="1815"/>
      <c r="J4688" s="1903"/>
      <c r="K4688" s="1904">
        <v>6.7379999999999995E-2</v>
      </c>
      <c r="L4688" s="1905"/>
      <c r="M4688" s="1914">
        <v>0</v>
      </c>
      <c r="N4688" s="1915"/>
      <c r="O4688" s="1916"/>
      <c r="P4688" s="1914">
        <v>0</v>
      </c>
      <c r="Q4688" s="1915"/>
      <c r="R4688" s="1916"/>
      <c r="S4688" s="1914">
        <v>0</v>
      </c>
      <c r="T4688" s="1916"/>
      <c r="U4688" s="1914">
        <v>1.1000000000000001</v>
      </c>
      <c r="V4688" s="1915"/>
      <c r="W4688" s="1916"/>
      <c r="X4688" s="1914">
        <v>0.88</v>
      </c>
      <c r="Y4688" s="1915"/>
      <c r="Z4688" s="1915"/>
      <c r="AA4688" s="1915"/>
      <c r="AB4688" s="1916"/>
      <c r="AC4688" s="1914">
        <v>0.72</v>
      </c>
      <c r="AD4688" s="1916"/>
      <c r="AE4688" s="1909">
        <v>0</v>
      </c>
      <c r="AF4688" s="1841"/>
      <c r="AG4688" s="1841"/>
      <c r="AH4688" s="1219"/>
    </row>
    <row r="4689" spans="1:34" ht="7.35" customHeight="1">
      <c r="A4689" s="1220"/>
      <c r="B4689" s="1221"/>
      <c r="C4689" s="1221"/>
      <c r="D4689" s="1221"/>
      <c r="E4689" s="1221"/>
      <c r="F4689" s="1867"/>
      <c r="G4689" s="1867"/>
      <c r="H4689" s="1867"/>
      <c r="I4689" s="1867"/>
      <c r="J4689" s="1867"/>
      <c r="K4689" s="1221"/>
      <c r="L4689" s="1221"/>
      <c r="M4689" s="1221"/>
      <c r="N4689" s="1221"/>
      <c r="O4689" s="1221"/>
      <c r="P4689" s="1221"/>
      <c r="Q4689" s="1221"/>
      <c r="R4689" s="1221"/>
      <c r="S4689" s="1221"/>
      <c r="T4689" s="1221"/>
      <c r="U4689" s="1221"/>
      <c r="V4689" s="1221"/>
      <c r="W4689" s="1221"/>
      <c r="X4689" s="1221"/>
      <c r="Y4689" s="1221"/>
      <c r="Z4689" s="1221"/>
      <c r="AA4689" s="1221"/>
      <c r="AB4689" s="1221"/>
      <c r="AC4689" s="1221"/>
      <c r="AD4689" s="1221"/>
      <c r="AE4689" s="1221"/>
      <c r="AF4689" s="1221"/>
      <c r="AG4689" s="1221"/>
      <c r="AH4689" s="1222"/>
    </row>
    <row r="4690" spans="1:34" ht="17.45" customHeight="1">
      <c r="A4690" s="1853"/>
      <c r="B4690" s="1778"/>
      <c r="C4690" s="1778"/>
      <c r="D4690" s="1778"/>
      <c r="E4690" s="1778"/>
      <c r="F4690" s="1778"/>
      <c r="G4690" s="1778"/>
      <c r="H4690" s="1778"/>
      <c r="I4690" s="1846" t="s">
        <v>2881</v>
      </c>
      <c r="J4690" s="1846"/>
      <c r="K4690" s="1846"/>
      <c r="L4690" s="1846"/>
      <c r="M4690" s="1846"/>
      <c r="N4690" s="1846"/>
      <c r="O4690" s="1846"/>
      <c r="P4690" s="1846"/>
      <c r="Q4690" s="1846"/>
      <c r="R4690" s="1846"/>
      <c r="S4690" s="1846"/>
      <c r="T4690" s="1846"/>
      <c r="U4690" s="1846"/>
      <c r="V4690" s="1846"/>
      <c r="W4690" s="1846"/>
      <c r="X4690" s="1846"/>
      <c r="Y4690" s="1846"/>
      <c r="Z4690" s="1203"/>
      <c r="AA4690" s="1847">
        <v>0</v>
      </c>
      <c r="AB4690" s="1847"/>
      <c r="AC4690" s="1847"/>
      <c r="AD4690" s="1847"/>
      <c r="AE4690" s="1847"/>
      <c r="AF4690" s="1847"/>
      <c r="AG4690" s="1847"/>
      <c r="AH4690" s="1204"/>
    </row>
    <row r="4691" spans="1:34" ht="5.85" customHeight="1">
      <c r="A4691" s="1854"/>
      <c r="B4691" s="1309"/>
      <c r="C4691" s="1309"/>
      <c r="D4691" s="1309"/>
      <c r="E4691" s="1309"/>
      <c r="F4691" s="1309"/>
      <c r="G4691" s="1309"/>
      <c r="H4691" s="1309"/>
      <c r="I4691" s="1309"/>
      <c r="J4691" s="1309"/>
      <c r="K4691" s="1309"/>
      <c r="L4691" s="1309"/>
      <c r="M4691" s="1309"/>
      <c r="N4691" s="1309"/>
      <c r="O4691" s="1309"/>
      <c r="P4691" s="1309"/>
      <c r="Q4691" s="1309"/>
      <c r="R4691" s="1309"/>
      <c r="S4691" s="1309"/>
      <c r="T4691" s="1309"/>
      <c r="U4691" s="1309"/>
      <c r="V4691" s="1309"/>
      <c r="W4691" s="1309"/>
      <c r="X4691" s="1309"/>
      <c r="Y4691" s="1309"/>
      <c r="Z4691" s="1309"/>
      <c r="AA4691" s="1309"/>
      <c r="AB4691" s="1309"/>
      <c r="AC4691" s="1309"/>
      <c r="AD4691" s="1309"/>
      <c r="AE4691" s="1309"/>
      <c r="AF4691" s="1309"/>
      <c r="AG4691" s="1309"/>
      <c r="AH4691" s="1782"/>
    </row>
    <row r="4692" spans="1:34" ht="16.7" customHeight="1">
      <c r="A4692" s="1845"/>
      <c r="B4692" s="1799"/>
      <c r="C4692" s="1799"/>
      <c r="D4692" s="1799"/>
      <c r="E4692" s="1799"/>
      <c r="F4692" s="1799"/>
      <c r="G4692" s="1799"/>
      <c r="H4692" s="1799"/>
      <c r="I4692" s="1842" t="s">
        <v>2882</v>
      </c>
      <c r="J4692" s="1842"/>
      <c r="K4692" s="1842"/>
      <c r="L4692" s="1842"/>
      <c r="M4692" s="1842"/>
      <c r="N4692" s="1842"/>
      <c r="O4692" s="1842"/>
      <c r="P4692" s="1842"/>
      <c r="Q4692" s="1842"/>
      <c r="R4692" s="1842"/>
      <c r="S4692" s="1842"/>
      <c r="T4692" s="1842"/>
      <c r="U4692" s="1842"/>
      <c r="V4692" s="1842"/>
      <c r="W4692" s="1842"/>
      <c r="X4692" s="1842"/>
      <c r="Y4692" s="1842"/>
      <c r="Z4692" s="1212"/>
      <c r="AA4692" s="1848">
        <v>4.05</v>
      </c>
      <c r="AB4692" s="1848"/>
      <c r="AC4692" s="1848"/>
      <c r="AD4692" s="1848"/>
      <c r="AE4692" s="1848"/>
      <c r="AF4692" s="1848"/>
      <c r="AG4692" s="1848"/>
      <c r="AH4692" s="1208"/>
    </row>
    <row r="4693" spans="1:34" ht="45.75" customHeight="1">
      <c r="A4693" s="1849" t="s">
        <v>2883</v>
      </c>
      <c r="B4693" s="1850"/>
      <c r="C4693" s="1850"/>
      <c r="D4693" s="1850"/>
      <c r="E4693" s="1851"/>
      <c r="F4693" s="1852"/>
      <c r="G4693" s="1852"/>
      <c r="H4693" s="1852"/>
      <c r="I4693" s="1852"/>
      <c r="J4693" s="1852"/>
      <c r="K4693" s="1852"/>
      <c r="L4693" s="1852"/>
      <c r="M4693" s="1852"/>
      <c r="N4693" s="1852"/>
      <c r="O4693" s="1852"/>
      <c r="P4693" s="1852"/>
      <c r="Q4693" s="1852"/>
      <c r="R4693" s="1852"/>
      <c r="S4693" s="1852"/>
      <c r="T4693" s="1852"/>
      <c r="U4693" s="1852"/>
      <c r="V4693" s="1852"/>
      <c r="W4693" s="1852"/>
      <c r="X4693" s="1852"/>
      <c r="Y4693" s="1852"/>
      <c r="Z4693" s="1852"/>
      <c r="AA4693" s="1852"/>
      <c r="AB4693" s="1852"/>
      <c r="AC4693" s="1852"/>
      <c r="AD4693" s="1852"/>
      <c r="AE4693" s="1852"/>
      <c r="AF4693" s="1852"/>
      <c r="AG4693" s="1852"/>
      <c r="AH4693" s="1851"/>
    </row>
    <row r="4694" spans="1:34" ht="102.6" customHeight="1">
      <c r="A4694" s="1220"/>
      <c r="B4694" s="1221"/>
      <c r="C4694" s="1221"/>
      <c r="D4694" s="1221"/>
      <c r="E4694" s="1221"/>
      <c r="F4694" s="1221"/>
      <c r="G4694" s="1221"/>
      <c r="H4694" s="1221"/>
      <c r="I4694" s="1221"/>
      <c r="J4694" s="1221"/>
      <c r="K4694" s="1221"/>
      <c r="L4694" s="1221"/>
      <c r="M4694" s="1221"/>
      <c r="N4694" s="1221"/>
      <c r="O4694" s="1221"/>
      <c r="P4694" s="1221"/>
      <c r="Q4694" s="1221"/>
      <c r="R4694" s="1221"/>
      <c r="S4694" s="1221"/>
      <c r="T4694" s="1221"/>
      <c r="U4694" s="1221"/>
      <c r="V4694" s="1221"/>
      <c r="W4694" s="1221"/>
      <c r="X4694" s="1221"/>
      <c r="Y4694" s="1221"/>
      <c r="Z4694" s="1221"/>
      <c r="AA4694" s="1221"/>
      <c r="AB4694" s="1221"/>
      <c r="AC4694" s="1221"/>
      <c r="AD4694" s="1221"/>
      <c r="AE4694" s="1221"/>
      <c r="AF4694" s="1221"/>
      <c r="AG4694" s="1221"/>
      <c r="AH4694" s="1222"/>
    </row>
    <row r="4695" spans="1:34" ht="5.85" customHeight="1">
      <c r="A4695" s="1777"/>
      <c r="B4695" s="1778"/>
      <c r="C4695" s="1778"/>
      <c r="D4695" s="1778"/>
      <c r="E4695" s="1778"/>
      <c r="F4695" s="1778"/>
      <c r="G4695" s="1778"/>
      <c r="H4695" s="1778"/>
      <c r="I4695" s="1778"/>
      <c r="J4695" s="1778"/>
      <c r="K4695" s="1778"/>
      <c r="L4695" s="1778"/>
      <c r="M4695" s="1778"/>
      <c r="N4695" s="1778"/>
      <c r="O4695" s="1778"/>
      <c r="P4695" s="1778"/>
      <c r="Q4695" s="1778"/>
      <c r="R4695" s="1778"/>
      <c r="S4695" s="1778"/>
      <c r="T4695" s="1778"/>
      <c r="U4695" s="1778"/>
      <c r="V4695" s="1778"/>
      <c r="W4695" s="1778"/>
      <c r="X4695" s="1778"/>
      <c r="Y4695" s="1778"/>
      <c r="Z4695" s="1778"/>
      <c r="AA4695" s="1778"/>
      <c r="AB4695" s="1778"/>
      <c r="AC4695" s="1778"/>
      <c r="AD4695" s="1778"/>
      <c r="AE4695" s="1778"/>
      <c r="AF4695" s="1778"/>
      <c r="AG4695" s="1778"/>
      <c r="AH4695" s="1779"/>
    </row>
    <row r="4696" spans="1:34" ht="10.9" customHeight="1">
      <c r="A4696" s="1780" t="s">
        <v>2834</v>
      </c>
      <c r="B4696" s="1310"/>
      <c r="C4696" s="1310"/>
      <c r="D4696" s="1310"/>
      <c r="E4696" s="1310"/>
      <c r="F4696" s="1310"/>
      <c r="G4696" s="1310"/>
      <c r="H4696" s="1310"/>
      <c r="I4696" s="1310"/>
      <c r="J4696" s="1310"/>
      <c r="K4696" s="1310"/>
      <c r="L4696" s="1310"/>
      <c r="M4696" s="1310"/>
      <c r="N4696" s="1310"/>
      <c r="O4696" s="1310"/>
      <c r="P4696" s="1310"/>
      <c r="Q4696" s="1310"/>
      <c r="R4696" s="1310"/>
      <c r="S4696" s="1310"/>
      <c r="T4696" s="1310"/>
      <c r="U4696" s="1310"/>
      <c r="V4696" s="1310"/>
      <c r="W4696" s="1310"/>
      <c r="X4696" s="1310"/>
      <c r="Y4696" s="1310"/>
      <c r="Z4696" s="1310"/>
      <c r="AA4696" s="1310"/>
      <c r="AB4696" s="1310"/>
      <c r="AC4696" s="1310"/>
      <c r="AD4696" s="1309"/>
      <c r="AE4696" s="1309"/>
      <c r="AF4696" s="1781" t="s">
        <v>3481</v>
      </c>
      <c r="AG4696" s="1781"/>
      <c r="AH4696" s="1782"/>
    </row>
    <row r="4697" spans="1:34" ht="5.85" customHeight="1">
      <c r="A4697" s="1780"/>
      <c r="B4697" s="1310"/>
      <c r="C4697" s="1310"/>
      <c r="D4697" s="1310"/>
      <c r="E4697" s="1310"/>
      <c r="F4697" s="1310"/>
      <c r="G4697" s="1310"/>
      <c r="H4697" s="1310"/>
      <c r="I4697" s="1310"/>
      <c r="J4697" s="1310"/>
      <c r="K4697" s="1310"/>
      <c r="L4697" s="1310"/>
      <c r="M4697" s="1310"/>
      <c r="N4697" s="1310"/>
      <c r="O4697" s="1310"/>
      <c r="P4697" s="1310"/>
      <c r="Q4697" s="1310"/>
      <c r="R4697" s="1310"/>
      <c r="S4697" s="1310"/>
      <c r="T4697" s="1310"/>
      <c r="U4697" s="1310"/>
      <c r="V4697" s="1310"/>
      <c r="W4697" s="1310"/>
      <c r="X4697" s="1310"/>
      <c r="Y4697" s="1310"/>
      <c r="Z4697" s="1310"/>
      <c r="AA4697" s="1310"/>
      <c r="AB4697" s="1310"/>
      <c r="AC4697" s="1310"/>
      <c r="AD4697" s="1311"/>
      <c r="AE4697" s="1311"/>
      <c r="AF4697" s="1311"/>
      <c r="AG4697" s="1311"/>
      <c r="AH4697" s="1782"/>
    </row>
    <row r="4698" spans="1:34" ht="11.65" customHeight="1">
      <c r="A4698" s="1783" t="s">
        <v>2836</v>
      </c>
      <c r="B4698" s="1784"/>
      <c r="C4698" s="1784"/>
      <c r="D4698" s="1784"/>
      <c r="E4698" s="1784"/>
      <c r="F4698" s="1784"/>
      <c r="G4698" s="1784"/>
      <c r="H4698" s="1784"/>
      <c r="I4698" s="1784"/>
      <c r="J4698" s="1784"/>
      <c r="K4698" s="1784"/>
      <c r="L4698" s="1784"/>
      <c r="M4698" s="1784"/>
      <c r="N4698" s="1784"/>
      <c r="O4698" s="1784"/>
      <c r="P4698" s="1784"/>
      <c r="Q4698" s="1784"/>
      <c r="R4698" s="1784"/>
      <c r="S4698" s="1784"/>
      <c r="T4698" s="1784"/>
      <c r="U4698" s="1784"/>
      <c r="V4698" s="1784"/>
      <c r="W4698" s="1784"/>
      <c r="X4698" s="1784"/>
      <c r="Y4698" s="1784"/>
      <c r="Z4698" s="1784"/>
      <c r="AA4698" s="1784"/>
      <c r="AB4698" s="1784"/>
      <c r="AC4698" s="1784"/>
      <c r="AD4698" s="1311"/>
      <c r="AE4698" s="1311"/>
      <c r="AF4698" s="1311"/>
      <c r="AG4698" s="1311"/>
      <c r="AH4698" s="1782"/>
    </row>
    <row r="4699" spans="1:34" ht="22.5" customHeight="1">
      <c r="A4699" s="1785" t="s">
        <v>2837</v>
      </c>
      <c r="B4699" s="1786"/>
      <c r="C4699" s="1786"/>
      <c r="D4699" s="1786"/>
      <c r="E4699" s="1786"/>
      <c r="F4699" s="1786"/>
      <c r="G4699" s="1786"/>
      <c r="H4699" s="1786"/>
      <c r="I4699" s="1786"/>
      <c r="J4699" s="1786"/>
      <c r="K4699" s="1786"/>
      <c r="L4699" s="1786"/>
      <c r="M4699" s="1786"/>
      <c r="N4699" s="1786"/>
      <c r="O4699" s="1786"/>
      <c r="P4699" s="1786"/>
      <c r="Q4699" s="1786"/>
      <c r="R4699" s="1786"/>
      <c r="S4699" s="1786"/>
      <c r="T4699" s="1786"/>
      <c r="U4699" s="1786"/>
      <c r="V4699" s="1786"/>
      <c r="W4699" s="1786"/>
      <c r="X4699" s="1786"/>
      <c r="Y4699" s="1786"/>
      <c r="Z4699" s="1786"/>
      <c r="AA4699" s="1786"/>
      <c r="AB4699" s="1786"/>
      <c r="AC4699" s="1786"/>
      <c r="AD4699" s="1311"/>
      <c r="AE4699" s="1311"/>
      <c r="AF4699" s="1311"/>
      <c r="AG4699" s="1311"/>
      <c r="AH4699" s="1782"/>
    </row>
    <row r="4700" spans="1:34" ht="5.85" customHeight="1">
      <c r="A4700" s="1787" t="s">
        <v>2838</v>
      </c>
      <c r="B4700" s="1788"/>
      <c r="C4700" s="1788"/>
      <c r="D4700" s="1788"/>
      <c r="E4700" s="1788"/>
      <c r="F4700" s="1788"/>
      <c r="G4700" s="1788"/>
      <c r="H4700" s="1788"/>
      <c r="I4700" s="1788"/>
      <c r="J4700" s="1788"/>
      <c r="K4700" s="1788"/>
      <c r="L4700" s="1788"/>
      <c r="M4700" s="1788"/>
      <c r="N4700" s="1788"/>
      <c r="O4700" s="1788"/>
      <c r="P4700" s="1788"/>
      <c r="Q4700" s="1788"/>
      <c r="R4700" s="1788"/>
      <c r="S4700" s="1788"/>
      <c r="T4700" s="1788"/>
      <c r="U4700" s="1788"/>
      <c r="V4700" s="1788"/>
      <c r="W4700" s="1788"/>
      <c r="X4700" s="1788"/>
      <c r="Y4700" s="1788"/>
      <c r="Z4700" s="1788"/>
      <c r="AA4700" s="1788"/>
      <c r="AB4700" s="1788"/>
      <c r="AC4700" s="1788"/>
      <c r="AD4700" s="1311"/>
      <c r="AE4700" s="1311"/>
      <c r="AF4700" s="1311"/>
      <c r="AG4700" s="1311"/>
      <c r="AH4700" s="1782"/>
    </row>
    <row r="4701" spans="1:34" ht="5.85" customHeight="1">
      <c r="A4701" s="1787"/>
      <c r="B4701" s="1788"/>
      <c r="C4701" s="1788"/>
      <c r="D4701" s="1788"/>
      <c r="E4701" s="1788"/>
      <c r="F4701" s="1788"/>
      <c r="G4701" s="1788"/>
      <c r="H4701" s="1788"/>
      <c r="I4701" s="1788"/>
      <c r="J4701" s="1788"/>
      <c r="K4701" s="1788"/>
      <c r="L4701" s="1788"/>
      <c r="M4701" s="1788"/>
      <c r="N4701" s="1788"/>
      <c r="O4701" s="1788"/>
      <c r="P4701" s="1788"/>
      <c r="Q4701" s="1788"/>
      <c r="R4701" s="1788"/>
      <c r="S4701" s="1788"/>
      <c r="T4701" s="1788"/>
      <c r="U4701" s="1788"/>
      <c r="V4701" s="1788"/>
      <c r="W4701" s="1788"/>
      <c r="X4701" s="1788"/>
      <c r="Y4701" s="1788"/>
      <c r="Z4701" s="1788"/>
      <c r="AA4701" s="1788"/>
      <c r="AB4701" s="1788"/>
      <c r="AC4701" s="1788"/>
      <c r="AD4701" s="1782"/>
      <c r="AE4701" s="1309"/>
      <c r="AF4701" s="1309"/>
      <c r="AG4701" s="1309"/>
      <c r="AH4701" s="1782"/>
    </row>
    <row r="4702" spans="1:34" ht="11.65" customHeight="1">
      <c r="A4702" s="1787" t="s">
        <v>2839</v>
      </c>
      <c r="B4702" s="1788"/>
      <c r="C4702" s="1788"/>
      <c r="D4702" s="1788"/>
      <c r="E4702" s="1788"/>
      <c r="F4702" s="1788"/>
      <c r="G4702" s="1788"/>
      <c r="H4702" s="1788"/>
      <c r="I4702" s="1788"/>
      <c r="J4702" s="1788"/>
      <c r="K4702" s="1788"/>
      <c r="L4702" s="1788"/>
      <c r="M4702" s="1788"/>
      <c r="N4702" s="1788"/>
      <c r="O4702" s="1788"/>
      <c r="P4702" s="1788"/>
      <c r="Q4702" s="1788"/>
      <c r="R4702" s="1788"/>
      <c r="S4702" s="1788"/>
      <c r="T4702" s="1788"/>
      <c r="U4702" s="1788"/>
      <c r="V4702" s="1788"/>
      <c r="W4702" s="1788"/>
      <c r="X4702" s="1788"/>
      <c r="Y4702" s="1788"/>
      <c r="Z4702" s="1788"/>
      <c r="AA4702" s="1788"/>
      <c r="AB4702" s="1788"/>
      <c r="AC4702" s="1788"/>
      <c r="AD4702" s="1818" t="s">
        <v>2840</v>
      </c>
      <c r="AE4702" s="1818"/>
      <c r="AF4702" s="1206">
        <v>21.23</v>
      </c>
      <c r="AG4702" s="1207" t="s">
        <v>5</v>
      </c>
      <c r="AH4702" s="1800"/>
    </row>
    <row r="4703" spans="1:34" ht="11.65" customHeight="1">
      <c r="A4703" s="1819" t="s">
        <v>2841</v>
      </c>
      <c r="B4703" s="1820"/>
      <c r="C4703" s="1820"/>
      <c r="D4703" s="1820"/>
      <c r="E4703" s="1820"/>
      <c r="F4703" s="1820"/>
      <c r="G4703" s="1820"/>
      <c r="H4703" s="1820"/>
      <c r="I4703" s="1820"/>
      <c r="J4703" s="1820"/>
      <c r="K4703" s="1820"/>
      <c r="L4703" s="1820"/>
      <c r="M4703" s="1820"/>
      <c r="N4703" s="1820"/>
      <c r="O4703" s="1820"/>
      <c r="P4703" s="1820"/>
      <c r="Q4703" s="1820"/>
      <c r="R4703" s="1820"/>
      <c r="S4703" s="1820"/>
      <c r="T4703" s="1820"/>
      <c r="U4703" s="1820"/>
      <c r="V4703" s="1820"/>
      <c r="W4703" s="1820"/>
      <c r="X4703" s="1820"/>
      <c r="Y4703" s="1820"/>
      <c r="Z4703" s="1820"/>
      <c r="AA4703" s="1820"/>
      <c r="AB4703" s="1820"/>
      <c r="AC4703" s="1820"/>
      <c r="AD4703" s="1821" t="s">
        <v>2842</v>
      </c>
      <c r="AE4703" s="1821"/>
      <c r="AF4703" s="1210">
        <v>15</v>
      </c>
      <c r="AG4703" s="1211" t="s">
        <v>5</v>
      </c>
      <c r="AH4703" s="1800"/>
    </row>
    <row r="4704" spans="1:34" ht="16.7" customHeight="1">
      <c r="A4704" s="1822" t="s">
        <v>2843</v>
      </c>
      <c r="B4704" s="1802"/>
      <c r="C4704" s="1802"/>
      <c r="D4704" s="1778"/>
      <c r="E4704" s="1823" t="s">
        <v>2709</v>
      </c>
      <c r="F4704" s="1823"/>
      <c r="G4704" s="1823"/>
      <c r="H4704" s="1823"/>
      <c r="I4704" s="1823"/>
      <c r="J4704" s="1823"/>
      <c r="K4704" s="1823"/>
      <c r="L4704" s="1823"/>
      <c r="M4704" s="1823"/>
      <c r="N4704" s="1823"/>
      <c r="O4704" s="1823"/>
      <c r="P4704" s="1823"/>
      <c r="Q4704" s="1823"/>
      <c r="R4704" s="1823"/>
      <c r="S4704" s="1823"/>
      <c r="T4704" s="1823"/>
      <c r="U4704" s="1823"/>
      <c r="V4704" s="1823"/>
      <c r="W4704" s="1823"/>
      <c r="X4704" s="1823"/>
      <c r="Y4704" s="1823"/>
      <c r="Z4704" s="1823"/>
      <c r="AA4704" s="1823"/>
      <c r="AB4704" s="1823"/>
      <c r="AC4704" s="1823"/>
      <c r="AD4704" s="1823"/>
      <c r="AE4704" s="1823"/>
      <c r="AF4704" s="1823"/>
      <c r="AG4704" s="1823"/>
      <c r="AH4704" s="1779"/>
    </row>
    <row r="4705" spans="1:34" ht="17.45" customHeight="1">
      <c r="A4705" s="1824" t="s">
        <v>2844</v>
      </c>
      <c r="B4705" s="1816"/>
      <c r="C4705" s="1816"/>
      <c r="D4705" s="1309"/>
      <c r="E4705" s="1815" t="s">
        <v>590</v>
      </c>
      <c r="F4705" s="1815"/>
      <c r="G4705" s="1111"/>
      <c r="H4705" s="1796" t="s">
        <v>2845</v>
      </c>
      <c r="I4705" s="1796"/>
      <c r="J4705" s="1796" t="s">
        <v>589</v>
      </c>
      <c r="K4705" s="1796"/>
      <c r="L4705" s="1309"/>
      <c r="M4705" s="1309"/>
      <c r="N4705" s="1816" t="s">
        <v>2846</v>
      </c>
      <c r="O4705" s="1816"/>
      <c r="P4705" s="1816"/>
      <c r="Q4705" s="1816"/>
      <c r="R4705" s="1817">
        <v>1</v>
      </c>
      <c r="S4705" s="1817"/>
      <c r="T4705" s="1817"/>
      <c r="U4705" s="1817"/>
      <c r="V4705" s="1309"/>
      <c r="W4705" s="1309"/>
      <c r="X4705" s="1309"/>
      <c r="Y4705" s="1796" t="s">
        <v>2847</v>
      </c>
      <c r="Z4705" s="1796"/>
      <c r="AA4705" s="1796"/>
      <c r="AB4705" s="1796"/>
      <c r="AC4705" s="1796"/>
      <c r="AD4705" s="1796"/>
      <c r="AE4705" s="1796"/>
      <c r="AF4705" s="1797" t="s">
        <v>2848</v>
      </c>
      <c r="AG4705" s="1797"/>
      <c r="AH4705" s="1782"/>
    </row>
    <row r="4706" spans="1:34" ht="5.85" customHeight="1">
      <c r="A4706" s="1798"/>
      <c r="B4706" s="1799"/>
      <c r="C4706" s="1799"/>
      <c r="D4706" s="1799"/>
      <c r="E4706" s="1799"/>
      <c r="F4706" s="1799"/>
      <c r="G4706" s="1799"/>
      <c r="H4706" s="1799"/>
      <c r="I4706" s="1799"/>
      <c r="J4706" s="1799"/>
      <c r="K4706" s="1799"/>
      <c r="L4706" s="1799"/>
      <c r="M4706" s="1799"/>
      <c r="N4706" s="1799"/>
      <c r="O4706" s="1799"/>
      <c r="P4706" s="1799"/>
      <c r="Q4706" s="1799"/>
      <c r="R4706" s="1799"/>
      <c r="S4706" s="1799"/>
      <c r="T4706" s="1799"/>
      <c r="U4706" s="1799"/>
      <c r="V4706" s="1799"/>
      <c r="W4706" s="1799"/>
      <c r="X4706" s="1799"/>
      <c r="Y4706" s="1799"/>
      <c r="Z4706" s="1799"/>
      <c r="AA4706" s="1799"/>
      <c r="AB4706" s="1799"/>
      <c r="AC4706" s="1799"/>
      <c r="AD4706" s="1799"/>
      <c r="AE4706" s="1799"/>
      <c r="AF4706" s="1799"/>
      <c r="AG4706" s="1799"/>
      <c r="AH4706" s="1800"/>
    </row>
    <row r="4707" spans="1:34" ht="16.7" customHeight="1">
      <c r="A4707" s="1801" t="s">
        <v>2849</v>
      </c>
      <c r="B4707" s="1802"/>
      <c r="C4707" s="1802"/>
      <c r="D4707" s="1802"/>
      <c r="E4707" s="1802"/>
      <c r="F4707" s="1802"/>
      <c r="G4707" s="1802"/>
      <c r="H4707" s="1802"/>
      <c r="I4707" s="1802"/>
      <c r="J4707" s="1803"/>
      <c r="K4707" s="1789" t="s">
        <v>2850</v>
      </c>
      <c r="L4707" s="1807"/>
      <c r="M4707" s="1789" t="s">
        <v>2851</v>
      </c>
      <c r="N4707" s="1790"/>
      <c r="O4707" s="1790"/>
      <c r="P4707" s="1790"/>
      <c r="Q4707" s="1790"/>
      <c r="R4707" s="1790"/>
      <c r="S4707" s="1790"/>
      <c r="T4707" s="1791"/>
      <c r="U4707" s="1789" t="s">
        <v>2852</v>
      </c>
      <c r="V4707" s="1790"/>
      <c r="W4707" s="1790"/>
      <c r="X4707" s="1790"/>
      <c r="Y4707" s="1790"/>
      <c r="Z4707" s="1790"/>
      <c r="AA4707" s="1790"/>
      <c r="AB4707" s="1790"/>
      <c r="AC4707" s="1790"/>
      <c r="AD4707" s="1791"/>
      <c r="AE4707" s="1810" t="s">
        <v>2853</v>
      </c>
      <c r="AF4707" s="1811"/>
      <c r="AG4707" s="1811"/>
      <c r="AH4707" s="1814"/>
    </row>
    <row r="4708" spans="1:34" ht="17.45" customHeight="1">
      <c r="A4708" s="1804"/>
      <c r="B4708" s="1805"/>
      <c r="C4708" s="1805"/>
      <c r="D4708" s="1805"/>
      <c r="E4708" s="1805"/>
      <c r="F4708" s="1805"/>
      <c r="G4708" s="1805"/>
      <c r="H4708" s="1805"/>
      <c r="I4708" s="1805"/>
      <c r="J4708" s="1806"/>
      <c r="K4708" s="1808"/>
      <c r="L4708" s="1809"/>
      <c r="M4708" s="1789" t="s">
        <v>2854</v>
      </c>
      <c r="N4708" s="1790"/>
      <c r="O4708" s="1790"/>
      <c r="P4708" s="1791"/>
      <c r="Q4708" s="1789" t="s">
        <v>2855</v>
      </c>
      <c r="R4708" s="1790"/>
      <c r="S4708" s="1790"/>
      <c r="T4708" s="1791"/>
      <c r="U4708" s="1789" t="s">
        <v>2854</v>
      </c>
      <c r="V4708" s="1790"/>
      <c r="W4708" s="1790"/>
      <c r="X4708" s="1790"/>
      <c r="Y4708" s="1790"/>
      <c r="Z4708" s="1791"/>
      <c r="AA4708" s="1789" t="s">
        <v>2855</v>
      </c>
      <c r="AB4708" s="1790"/>
      <c r="AC4708" s="1790"/>
      <c r="AD4708" s="1791"/>
      <c r="AE4708" s="1812"/>
      <c r="AF4708" s="1813"/>
      <c r="AG4708" s="1813"/>
      <c r="AH4708" s="1800"/>
    </row>
    <row r="4709" spans="1:34" ht="17.45" customHeight="1">
      <c r="A4709" s="1792"/>
      <c r="B4709" s="1793"/>
      <c r="C4709" s="1793"/>
      <c r="D4709" s="1793"/>
      <c r="E4709" s="1793"/>
      <c r="F4709" s="1793"/>
      <c r="G4709" s="1793"/>
      <c r="H4709" s="1793"/>
      <c r="I4709" s="1793"/>
      <c r="J4709" s="1793"/>
      <c r="K4709" s="1794" t="s">
        <v>2856</v>
      </c>
      <c r="L4709" s="1794"/>
      <c r="M4709" s="1794"/>
      <c r="N4709" s="1794"/>
      <c r="O4709" s="1794"/>
      <c r="P4709" s="1794"/>
      <c r="Q4709" s="1794"/>
      <c r="R4709" s="1794"/>
      <c r="S4709" s="1794"/>
      <c r="T4709" s="1794"/>
      <c r="U4709" s="1794"/>
      <c r="V4709" s="1794"/>
      <c r="W4709" s="1794"/>
      <c r="X4709" s="1794"/>
      <c r="Y4709" s="1794"/>
      <c r="Z4709" s="1794"/>
      <c r="AA4709" s="1795">
        <v>0</v>
      </c>
      <c r="AB4709" s="1795"/>
      <c r="AC4709" s="1795"/>
      <c r="AD4709" s="1795"/>
      <c r="AE4709" s="1795"/>
      <c r="AF4709" s="1795"/>
      <c r="AG4709" s="1795"/>
      <c r="AH4709" s="1213"/>
    </row>
    <row r="4710" spans="1:34" ht="16.7" customHeight="1">
      <c r="A4710" s="1801" t="s">
        <v>2857</v>
      </c>
      <c r="B4710" s="1825"/>
      <c r="C4710" s="1825"/>
      <c r="D4710" s="1825"/>
      <c r="E4710" s="1825"/>
      <c r="F4710" s="1825"/>
      <c r="G4710" s="1825"/>
      <c r="H4710" s="1825"/>
      <c r="I4710" s="1825"/>
      <c r="J4710" s="1825"/>
      <c r="K4710" s="1825"/>
      <c r="L4710" s="1825"/>
      <c r="M4710" s="1825"/>
      <c r="N4710" s="1826"/>
      <c r="O4710" s="1789" t="s">
        <v>2858</v>
      </c>
      <c r="P4710" s="1790"/>
      <c r="Q4710" s="1790"/>
      <c r="R4710" s="1790"/>
      <c r="S4710" s="1791"/>
      <c r="T4710" s="1827" t="s">
        <v>2850</v>
      </c>
      <c r="U4710" s="1790"/>
      <c r="V4710" s="1790"/>
      <c r="W4710" s="1213"/>
      <c r="X4710" s="1789" t="s">
        <v>2859</v>
      </c>
      <c r="Y4710" s="1790"/>
      <c r="Z4710" s="1790"/>
      <c r="AA4710" s="1790"/>
      <c r="AB4710" s="1790"/>
      <c r="AC4710" s="1790"/>
      <c r="AD4710" s="1791"/>
      <c r="AE4710" s="1810" t="s">
        <v>2853</v>
      </c>
      <c r="AF4710" s="1828"/>
      <c r="AG4710" s="1828"/>
      <c r="AH4710" s="1213"/>
    </row>
    <row r="4711" spans="1:34" ht="17.45" customHeight="1">
      <c r="A4711" s="1792"/>
      <c r="B4711" s="1778"/>
      <c r="C4711" s="1778"/>
      <c r="D4711" s="1778"/>
      <c r="E4711" s="1778"/>
      <c r="F4711" s="1778"/>
      <c r="G4711" s="1778"/>
      <c r="H4711" s="1778"/>
      <c r="I4711" s="1846" t="s">
        <v>2860</v>
      </c>
      <c r="J4711" s="1846"/>
      <c r="K4711" s="1846"/>
      <c r="L4711" s="1846"/>
      <c r="M4711" s="1846"/>
      <c r="N4711" s="1846"/>
      <c r="O4711" s="1846"/>
      <c r="P4711" s="1846"/>
      <c r="Q4711" s="1846"/>
      <c r="R4711" s="1846"/>
      <c r="S4711" s="1846"/>
      <c r="T4711" s="1846"/>
      <c r="U4711" s="1846"/>
      <c r="V4711" s="1846"/>
      <c r="W4711" s="1846"/>
      <c r="X4711" s="1846"/>
      <c r="Y4711" s="1846"/>
      <c r="Z4711" s="1793"/>
      <c r="AA4711" s="1847">
        <v>0</v>
      </c>
      <c r="AB4711" s="1847"/>
      <c r="AC4711" s="1847"/>
      <c r="AD4711" s="1847"/>
      <c r="AE4711" s="1847"/>
      <c r="AF4711" s="1847"/>
      <c r="AG4711" s="1847"/>
      <c r="AH4711" s="1814"/>
    </row>
    <row r="4712" spans="1:34" ht="17.45" customHeight="1">
      <c r="A4712" s="1844"/>
      <c r="B4712" s="1309"/>
      <c r="C4712" s="1309"/>
      <c r="D4712" s="1309"/>
      <c r="E4712" s="1309"/>
      <c r="F4712" s="1309"/>
      <c r="G4712" s="1309"/>
      <c r="H4712" s="1309"/>
      <c r="I4712" s="1840" t="s">
        <v>2861</v>
      </c>
      <c r="J4712" s="1840"/>
      <c r="K4712" s="1840"/>
      <c r="L4712" s="1840"/>
      <c r="M4712" s="1840"/>
      <c r="N4712" s="1840"/>
      <c r="O4712" s="1840"/>
      <c r="P4712" s="1840"/>
      <c r="Q4712" s="1840"/>
      <c r="R4712" s="1840"/>
      <c r="S4712" s="1840"/>
      <c r="T4712" s="1840"/>
      <c r="U4712" s="1840"/>
      <c r="V4712" s="1840"/>
      <c r="W4712" s="1840"/>
      <c r="X4712" s="1840"/>
      <c r="Y4712" s="1840"/>
      <c r="Z4712" s="1309"/>
      <c r="AA4712" s="1841">
        <v>0</v>
      </c>
      <c r="AB4712" s="1841"/>
      <c r="AC4712" s="1841"/>
      <c r="AD4712" s="1841"/>
      <c r="AE4712" s="1841"/>
      <c r="AF4712" s="1841"/>
      <c r="AG4712" s="1841"/>
      <c r="AH4712" s="1782"/>
    </row>
    <row r="4713" spans="1:34" ht="16.7" customHeight="1">
      <c r="A4713" s="1844"/>
      <c r="B4713" s="1309"/>
      <c r="C4713" s="1309"/>
      <c r="D4713" s="1309"/>
      <c r="E4713" s="1309"/>
      <c r="F4713" s="1309"/>
      <c r="G4713" s="1309"/>
      <c r="H4713" s="1309"/>
      <c r="I4713" s="1840" t="s">
        <v>2862</v>
      </c>
      <c r="J4713" s="1840"/>
      <c r="K4713" s="1840"/>
      <c r="L4713" s="1840"/>
      <c r="M4713" s="1840"/>
      <c r="N4713" s="1840"/>
      <c r="O4713" s="1840"/>
      <c r="P4713" s="1840"/>
      <c r="Q4713" s="1840"/>
      <c r="R4713" s="1840"/>
      <c r="S4713" s="1840"/>
      <c r="T4713" s="1840"/>
      <c r="U4713" s="1840"/>
      <c r="V4713" s="1840"/>
      <c r="W4713" s="1840"/>
      <c r="X4713" s="1840"/>
      <c r="Y4713" s="1840"/>
      <c r="Z4713" s="1309"/>
      <c r="AA4713" s="1841">
        <v>0</v>
      </c>
      <c r="AB4713" s="1841"/>
      <c r="AC4713" s="1841"/>
      <c r="AD4713" s="1841"/>
      <c r="AE4713" s="1841"/>
      <c r="AF4713" s="1841"/>
      <c r="AG4713" s="1841"/>
      <c r="AH4713" s="1782"/>
    </row>
    <row r="4714" spans="1:34" ht="17.45" customHeight="1">
      <c r="A4714" s="1844"/>
      <c r="B4714" s="1309"/>
      <c r="C4714" s="1309"/>
      <c r="D4714" s="1309"/>
      <c r="E4714" s="1309"/>
      <c r="F4714" s="1309"/>
      <c r="G4714" s="1309"/>
      <c r="H4714" s="1309"/>
      <c r="I4714" s="1840" t="s">
        <v>2863</v>
      </c>
      <c r="J4714" s="1840"/>
      <c r="K4714" s="1840"/>
      <c r="L4714" s="1840"/>
      <c r="M4714" s="1840"/>
      <c r="N4714" s="1840"/>
      <c r="O4714" s="1840"/>
      <c r="P4714" s="1840"/>
      <c r="Q4714" s="1840"/>
      <c r="R4714" s="1840"/>
      <c r="S4714" s="1840"/>
      <c r="T4714" s="1840"/>
      <c r="U4714" s="1840"/>
      <c r="V4714" s="1840"/>
      <c r="W4714" s="1840"/>
      <c r="X4714" s="1840"/>
      <c r="Y4714" s="1840"/>
      <c r="Z4714" s="1309"/>
      <c r="AA4714" s="1841">
        <v>0</v>
      </c>
      <c r="AB4714" s="1841"/>
      <c r="AC4714" s="1841"/>
      <c r="AD4714" s="1841"/>
      <c r="AE4714" s="1841"/>
      <c r="AF4714" s="1841"/>
      <c r="AG4714" s="1841"/>
      <c r="AH4714" s="1782"/>
    </row>
    <row r="4715" spans="1:34" ht="16.7" customHeight="1">
      <c r="A4715" s="1845"/>
      <c r="B4715" s="1799"/>
      <c r="C4715" s="1799"/>
      <c r="D4715" s="1799"/>
      <c r="E4715" s="1799"/>
      <c r="F4715" s="1799"/>
      <c r="G4715" s="1799"/>
      <c r="H4715" s="1799"/>
      <c r="I4715" s="1842" t="s">
        <v>2864</v>
      </c>
      <c r="J4715" s="1842"/>
      <c r="K4715" s="1842"/>
      <c r="L4715" s="1842"/>
      <c r="M4715" s="1842"/>
      <c r="N4715" s="1842"/>
      <c r="O4715" s="1842"/>
      <c r="P4715" s="1842"/>
      <c r="Q4715" s="1842"/>
      <c r="R4715" s="1842"/>
      <c r="S4715" s="1842"/>
      <c r="T4715" s="1842"/>
      <c r="U4715" s="1842"/>
      <c r="V4715" s="1842"/>
      <c r="W4715" s="1842"/>
      <c r="X4715" s="1842"/>
      <c r="Y4715" s="1842"/>
      <c r="Z4715" s="1799"/>
      <c r="AA4715" s="1843">
        <v>0</v>
      </c>
      <c r="AB4715" s="1843"/>
      <c r="AC4715" s="1843"/>
      <c r="AD4715" s="1843"/>
      <c r="AE4715" s="1843"/>
      <c r="AF4715" s="1843"/>
      <c r="AG4715" s="1843"/>
      <c r="AH4715" s="1800"/>
    </row>
    <row r="4716" spans="1:34" ht="17.45" customHeight="1">
      <c r="A4716" s="1801" t="s">
        <v>2865</v>
      </c>
      <c r="B4716" s="1825"/>
      <c r="C4716" s="1825"/>
      <c r="D4716" s="1825"/>
      <c r="E4716" s="1825"/>
      <c r="F4716" s="1825"/>
      <c r="G4716" s="1825"/>
      <c r="H4716" s="1825"/>
      <c r="I4716" s="1825"/>
      <c r="J4716" s="1825"/>
      <c r="K4716" s="1825"/>
      <c r="L4716" s="1825"/>
      <c r="M4716" s="1825"/>
      <c r="N4716" s="1826"/>
      <c r="O4716" s="1789" t="s">
        <v>2850</v>
      </c>
      <c r="P4716" s="1790"/>
      <c r="Q4716" s="1790"/>
      <c r="R4716" s="1790"/>
      <c r="S4716" s="1791"/>
      <c r="T4716" s="1827" t="s">
        <v>754</v>
      </c>
      <c r="U4716" s="1790"/>
      <c r="V4716" s="1790"/>
      <c r="W4716" s="1213"/>
      <c r="X4716" s="1789" t="s">
        <v>2866</v>
      </c>
      <c r="Y4716" s="1790"/>
      <c r="Z4716" s="1790"/>
      <c r="AA4716" s="1790"/>
      <c r="AB4716" s="1790"/>
      <c r="AC4716" s="1790"/>
      <c r="AD4716" s="1791"/>
      <c r="AE4716" s="1810" t="s">
        <v>2867</v>
      </c>
      <c r="AF4716" s="1828"/>
      <c r="AG4716" s="1828"/>
      <c r="AH4716" s="1213"/>
    </row>
    <row r="4717" spans="1:34" ht="17.45" customHeight="1">
      <c r="A4717" s="1215"/>
      <c r="B4717" s="1216" t="s">
        <v>3273</v>
      </c>
      <c r="C4717" s="1829" t="s">
        <v>3274</v>
      </c>
      <c r="D4717" s="1830"/>
      <c r="E4717" s="1830"/>
      <c r="F4717" s="1830"/>
      <c r="G4717" s="1830"/>
      <c r="H4717" s="1830"/>
      <c r="I4717" s="1830"/>
      <c r="J4717" s="1830"/>
      <c r="K4717" s="1830"/>
      <c r="L4717" s="1830"/>
      <c r="M4717" s="1830"/>
      <c r="N4717" s="1829"/>
      <c r="O4717" s="1831">
        <v>1.16E-3</v>
      </c>
      <c r="P4717" s="1832"/>
      <c r="Q4717" s="1832"/>
      <c r="R4717" s="1832"/>
      <c r="S4717" s="1833"/>
      <c r="T4717" s="1834" t="s">
        <v>2612</v>
      </c>
      <c r="U4717" s="1835"/>
      <c r="V4717" s="1835"/>
      <c r="W4717" s="1217"/>
      <c r="X4717" s="1836">
        <v>31.281099999999999</v>
      </c>
      <c r="Y4717" s="1837"/>
      <c r="Z4717" s="1837"/>
      <c r="AA4717" s="1837"/>
      <c r="AB4717" s="1837"/>
      <c r="AC4717" s="1837"/>
      <c r="AD4717" s="1838"/>
      <c r="AE4717" s="1839">
        <v>3.6299999999999999E-2</v>
      </c>
      <c r="AF4717" s="1795"/>
      <c r="AG4717" s="1795"/>
      <c r="AH4717" s="1217"/>
    </row>
    <row r="4718" spans="1:34" ht="16.7" customHeight="1">
      <c r="A4718" s="1792"/>
      <c r="B4718" s="1793"/>
      <c r="C4718" s="1793"/>
      <c r="D4718" s="1793"/>
      <c r="E4718" s="1793"/>
      <c r="F4718" s="1793"/>
      <c r="G4718" s="1793"/>
      <c r="H4718" s="1793"/>
      <c r="I4718" s="1794" t="s">
        <v>2869</v>
      </c>
      <c r="J4718" s="1794"/>
      <c r="K4718" s="1794"/>
      <c r="L4718" s="1794"/>
      <c r="M4718" s="1794"/>
      <c r="N4718" s="1794"/>
      <c r="O4718" s="1794"/>
      <c r="P4718" s="1794"/>
      <c r="Q4718" s="1794"/>
      <c r="R4718" s="1794"/>
      <c r="S4718" s="1794"/>
      <c r="T4718" s="1794"/>
      <c r="U4718" s="1794"/>
      <c r="V4718" s="1794"/>
      <c r="W4718" s="1794"/>
      <c r="X4718" s="1794"/>
      <c r="Y4718" s="1794"/>
      <c r="Z4718" s="1214"/>
      <c r="AA4718" s="1795">
        <v>3.6299999999999999E-2</v>
      </c>
      <c r="AB4718" s="1795"/>
      <c r="AC4718" s="1795"/>
      <c r="AD4718" s="1795"/>
      <c r="AE4718" s="1795"/>
      <c r="AF4718" s="1795"/>
      <c r="AG4718" s="1795"/>
      <c r="AH4718" s="1213"/>
    </row>
    <row r="4719" spans="1:34" ht="17.45" customHeight="1">
      <c r="A4719" s="1801" t="s">
        <v>2870</v>
      </c>
      <c r="B4719" s="1825"/>
      <c r="C4719" s="1825"/>
      <c r="D4719" s="1825"/>
      <c r="E4719" s="1825"/>
      <c r="F4719" s="1825"/>
      <c r="G4719" s="1825"/>
      <c r="H4719" s="1825"/>
      <c r="I4719" s="1825"/>
      <c r="J4719" s="1825"/>
      <c r="K4719" s="1825"/>
      <c r="L4719" s="1825"/>
      <c r="M4719" s="1825"/>
      <c r="N4719" s="1826"/>
      <c r="O4719" s="1789" t="s">
        <v>2850</v>
      </c>
      <c r="P4719" s="1790"/>
      <c r="Q4719" s="1790"/>
      <c r="R4719" s="1790"/>
      <c r="S4719" s="1791"/>
      <c r="T4719" s="1827" t="s">
        <v>754</v>
      </c>
      <c r="U4719" s="1790"/>
      <c r="V4719" s="1790"/>
      <c r="W4719" s="1213"/>
      <c r="X4719" s="1789" t="s">
        <v>2866</v>
      </c>
      <c r="Y4719" s="1790"/>
      <c r="Z4719" s="1790"/>
      <c r="AA4719" s="1790"/>
      <c r="AB4719" s="1790"/>
      <c r="AC4719" s="1790"/>
      <c r="AD4719" s="1791"/>
      <c r="AE4719" s="1810" t="s">
        <v>2867</v>
      </c>
      <c r="AF4719" s="1828"/>
      <c r="AG4719" s="1828"/>
      <c r="AH4719" s="1213"/>
    </row>
    <row r="4720" spans="1:34" ht="17.45" customHeight="1">
      <c r="A4720" s="1223"/>
      <c r="B4720" s="1224" t="s">
        <v>3471</v>
      </c>
      <c r="C4720" s="1875" t="s">
        <v>3472</v>
      </c>
      <c r="D4720" s="1876"/>
      <c r="E4720" s="1876"/>
      <c r="F4720" s="1876"/>
      <c r="G4720" s="1876"/>
      <c r="H4720" s="1876"/>
      <c r="I4720" s="1876"/>
      <c r="J4720" s="1876"/>
      <c r="K4720" s="1876"/>
      <c r="L4720" s="1876"/>
      <c r="M4720" s="1876"/>
      <c r="N4720" s="1875"/>
      <c r="O4720" s="1885">
        <v>1.31E-3</v>
      </c>
      <c r="P4720" s="1886"/>
      <c r="Q4720" s="1886"/>
      <c r="R4720" s="1886"/>
      <c r="S4720" s="1887"/>
      <c r="T4720" s="1888" t="s">
        <v>469</v>
      </c>
      <c r="U4720" s="1889"/>
      <c r="V4720" s="1889"/>
      <c r="W4720" s="1225"/>
      <c r="X4720" s="1890">
        <v>426.73140000000001</v>
      </c>
      <c r="Y4720" s="1891"/>
      <c r="Z4720" s="1891"/>
      <c r="AA4720" s="1891"/>
      <c r="AB4720" s="1891"/>
      <c r="AC4720" s="1891"/>
      <c r="AD4720" s="1892"/>
      <c r="AE4720" s="1865">
        <v>0.55900000000000005</v>
      </c>
      <c r="AF4720" s="1847"/>
      <c r="AG4720" s="1847"/>
      <c r="AH4720" s="1225"/>
    </row>
    <row r="4721" spans="1:34" ht="16.7" customHeight="1">
      <c r="A4721" s="1220"/>
      <c r="B4721" s="1209" t="s">
        <v>3473</v>
      </c>
      <c r="C4721" s="1866" t="s">
        <v>3474</v>
      </c>
      <c r="D4721" s="1867"/>
      <c r="E4721" s="1867"/>
      <c r="F4721" s="1867"/>
      <c r="G4721" s="1867"/>
      <c r="H4721" s="1867"/>
      <c r="I4721" s="1867"/>
      <c r="J4721" s="1867"/>
      <c r="K4721" s="1867"/>
      <c r="L4721" s="1867"/>
      <c r="M4721" s="1867"/>
      <c r="N4721" s="1866"/>
      <c r="O4721" s="1893">
        <v>1.67E-3</v>
      </c>
      <c r="P4721" s="1894"/>
      <c r="Q4721" s="1894"/>
      <c r="R4721" s="1894"/>
      <c r="S4721" s="1895"/>
      <c r="T4721" s="1896" t="s">
        <v>495</v>
      </c>
      <c r="U4721" s="1897"/>
      <c r="V4721" s="1897"/>
      <c r="W4721" s="1222"/>
      <c r="X4721" s="1898">
        <v>360.6703</v>
      </c>
      <c r="Y4721" s="1899"/>
      <c r="Z4721" s="1899"/>
      <c r="AA4721" s="1899"/>
      <c r="AB4721" s="1899"/>
      <c r="AC4721" s="1899"/>
      <c r="AD4721" s="1900"/>
      <c r="AE4721" s="1874">
        <v>0.60229999999999995</v>
      </c>
      <c r="AF4721" s="1843"/>
      <c r="AG4721" s="1843"/>
      <c r="AH4721" s="1222"/>
    </row>
    <row r="4722" spans="1:34" ht="17.45" customHeight="1">
      <c r="A4722" s="1792"/>
      <c r="B4722" s="1793"/>
      <c r="C4722" s="1793"/>
      <c r="D4722" s="1793"/>
      <c r="E4722" s="1793"/>
      <c r="F4722" s="1793"/>
      <c r="G4722" s="1793"/>
      <c r="H4722" s="1793"/>
      <c r="I4722" s="1794" t="s">
        <v>2871</v>
      </c>
      <c r="J4722" s="1794"/>
      <c r="K4722" s="1794"/>
      <c r="L4722" s="1794"/>
      <c r="M4722" s="1794"/>
      <c r="N4722" s="1794"/>
      <c r="O4722" s="1794"/>
      <c r="P4722" s="1794"/>
      <c r="Q4722" s="1794"/>
      <c r="R4722" s="1794"/>
      <c r="S4722" s="1794"/>
      <c r="T4722" s="1794"/>
      <c r="U4722" s="1794"/>
      <c r="V4722" s="1794"/>
      <c r="W4722" s="1794"/>
      <c r="X4722" s="1794"/>
      <c r="Y4722" s="1794"/>
      <c r="Z4722" s="1214"/>
      <c r="AA4722" s="1795">
        <v>1.1613</v>
      </c>
      <c r="AB4722" s="1795"/>
      <c r="AC4722" s="1795"/>
      <c r="AD4722" s="1795"/>
      <c r="AE4722" s="1795"/>
      <c r="AF4722" s="1795"/>
      <c r="AG4722" s="1795"/>
      <c r="AH4722" s="1213"/>
    </row>
    <row r="4723" spans="1:34" ht="16.7" customHeight="1">
      <c r="A4723" s="1801" t="s">
        <v>2872</v>
      </c>
      <c r="B4723" s="1825"/>
      <c r="C4723" s="1825"/>
      <c r="D4723" s="1825"/>
      <c r="E4723" s="1825"/>
      <c r="F4723" s="1825"/>
      <c r="G4723" s="1825"/>
      <c r="H4723" s="1825"/>
      <c r="I4723" s="1825"/>
      <c r="J4723" s="1825"/>
      <c r="K4723" s="1825"/>
      <c r="L4723" s="1825"/>
      <c r="M4723" s="1825"/>
      <c r="N4723" s="1826"/>
      <c r="O4723" s="1789" t="s">
        <v>2850</v>
      </c>
      <c r="P4723" s="1790"/>
      <c r="Q4723" s="1790"/>
      <c r="R4723" s="1790"/>
      <c r="S4723" s="1791"/>
      <c r="T4723" s="1827" t="s">
        <v>754</v>
      </c>
      <c r="U4723" s="1790"/>
      <c r="V4723" s="1790"/>
      <c r="W4723" s="1213"/>
      <c r="X4723" s="1789" t="s">
        <v>2866</v>
      </c>
      <c r="Y4723" s="1790"/>
      <c r="Z4723" s="1790"/>
      <c r="AA4723" s="1790"/>
      <c r="AB4723" s="1790"/>
      <c r="AC4723" s="1790"/>
      <c r="AD4723" s="1791"/>
      <c r="AE4723" s="1810" t="s">
        <v>2867</v>
      </c>
      <c r="AF4723" s="1828"/>
      <c r="AG4723" s="1828"/>
      <c r="AH4723" s="1213"/>
    </row>
    <row r="4724" spans="1:34" ht="17.45" customHeight="1">
      <c r="A4724" s="1901" t="s">
        <v>3277</v>
      </c>
      <c r="B4724" s="1902"/>
      <c r="C4724" s="1902"/>
      <c r="D4724" s="1902"/>
      <c r="E4724" s="1902"/>
      <c r="F4724" s="1876" t="s">
        <v>3278</v>
      </c>
      <c r="G4724" s="1876"/>
      <c r="H4724" s="1876"/>
      <c r="I4724" s="1876"/>
      <c r="J4724" s="1876"/>
      <c r="K4724" s="1876"/>
      <c r="L4724" s="1876"/>
      <c r="M4724" s="1876"/>
      <c r="N4724" s="1875"/>
      <c r="O4724" s="1885">
        <v>6.9999999999999999E-4</v>
      </c>
      <c r="P4724" s="1886"/>
      <c r="Q4724" s="1886"/>
      <c r="R4724" s="1886"/>
      <c r="S4724" s="1887"/>
      <c r="T4724" s="1888" t="s">
        <v>109</v>
      </c>
      <c r="U4724" s="1889"/>
      <c r="V4724" s="1889"/>
      <c r="W4724" s="1225"/>
      <c r="X4724" s="1890">
        <v>33.54</v>
      </c>
      <c r="Y4724" s="1891"/>
      <c r="Z4724" s="1891"/>
      <c r="AA4724" s="1891"/>
      <c r="AB4724" s="1891"/>
      <c r="AC4724" s="1891"/>
      <c r="AD4724" s="1892"/>
      <c r="AE4724" s="1865">
        <v>2.35E-2</v>
      </c>
      <c r="AF4724" s="1847"/>
      <c r="AG4724" s="1847"/>
      <c r="AH4724" s="1225"/>
    </row>
    <row r="4725" spans="1:34" ht="7.35" customHeight="1">
      <c r="A4725" s="1218"/>
      <c r="F4725" s="1815"/>
      <c r="G4725" s="1815"/>
      <c r="H4725" s="1815"/>
      <c r="I4725" s="1815"/>
      <c r="J4725" s="1815"/>
      <c r="K4725" s="1815"/>
      <c r="L4725" s="1815"/>
      <c r="M4725" s="1815"/>
      <c r="N4725" s="1815"/>
      <c r="AH4725" s="1219"/>
    </row>
    <row r="4726" spans="1:34" ht="16.7" customHeight="1">
      <c r="A4726" s="1787" t="s">
        <v>3475</v>
      </c>
      <c r="B4726" s="1788"/>
      <c r="C4726" s="1788"/>
      <c r="D4726" s="1788"/>
      <c r="E4726" s="1788"/>
      <c r="F4726" s="1815" t="s">
        <v>3476</v>
      </c>
      <c r="G4726" s="1815"/>
      <c r="H4726" s="1815"/>
      <c r="I4726" s="1815"/>
      <c r="J4726" s="1815"/>
      <c r="K4726" s="1815"/>
      <c r="L4726" s="1815"/>
      <c r="M4726" s="1815"/>
      <c r="N4726" s="1903"/>
      <c r="O4726" s="1910">
        <v>9.7400000000000004E-3</v>
      </c>
      <c r="P4726" s="1911"/>
      <c r="Q4726" s="1911"/>
      <c r="R4726" s="1911"/>
      <c r="S4726" s="1912"/>
      <c r="T4726" s="1913" t="s">
        <v>109</v>
      </c>
      <c r="U4726" s="1796"/>
      <c r="V4726" s="1796"/>
      <c r="W4726" s="1219"/>
      <c r="X4726" s="1914">
        <v>33.54</v>
      </c>
      <c r="Y4726" s="1915"/>
      <c r="Z4726" s="1915"/>
      <c r="AA4726" s="1915"/>
      <c r="AB4726" s="1915"/>
      <c r="AC4726" s="1915"/>
      <c r="AD4726" s="1916"/>
      <c r="AE4726" s="1909">
        <v>0.32669999999999999</v>
      </c>
      <c r="AF4726" s="1841"/>
      <c r="AG4726" s="1841"/>
      <c r="AH4726" s="1219"/>
    </row>
    <row r="4727" spans="1:34" ht="7.35" customHeight="1">
      <c r="A4727" s="1218"/>
      <c r="F4727" s="1815"/>
      <c r="G4727" s="1815"/>
      <c r="H4727" s="1815"/>
      <c r="I4727" s="1815"/>
      <c r="J4727" s="1815"/>
      <c r="K4727" s="1815"/>
      <c r="L4727" s="1815"/>
      <c r="M4727" s="1815"/>
      <c r="N4727" s="1815"/>
      <c r="AH4727" s="1219"/>
    </row>
    <row r="4728" spans="1:34" ht="17.45" customHeight="1">
      <c r="A4728" s="1819" t="s">
        <v>3477</v>
      </c>
      <c r="B4728" s="1820"/>
      <c r="C4728" s="1820"/>
      <c r="D4728" s="1820"/>
      <c r="E4728" s="1820"/>
      <c r="F4728" s="1866" t="s">
        <v>3478</v>
      </c>
      <c r="G4728" s="1867"/>
      <c r="H4728" s="1867"/>
      <c r="I4728" s="1867"/>
      <c r="J4728" s="1867"/>
      <c r="K4728" s="1867"/>
      <c r="L4728" s="1867"/>
      <c r="M4728" s="1867"/>
      <c r="N4728" s="1866"/>
      <c r="O4728" s="1893">
        <v>6.7379999999999995E-2</v>
      </c>
      <c r="P4728" s="1894"/>
      <c r="Q4728" s="1894"/>
      <c r="R4728" s="1894"/>
      <c r="S4728" s="1895"/>
      <c r="T4728" s="1896" t="s">
        <v>109</v>
      </c>
      <c r="U4728" s="1897"/>
      <c r="V4728" s="1897"/>
      <c r="W4728" s="1222"/>
      <c r="X4728" s="1898">
        <v>33.54</v>
      </c>
      <c r="Y4728" s="1899"/>
      <c r="Z4728" s="1899"/>
      <c r="AA4728" s="1899"/>
      <c r="AB4728" s="1899"/>
      <c r="AC4728" s="1899"/>
      <c r="AD4728" s="1900"/>
      <c r="AE4728" s="1874">
        <v>2.2599</v>
      </c>
      <c r="AF4728" s="1843"/>
      <c r="AG4728" s="1843"/>
      <c r="AH4728" s="1222"/>
    </row>
    <row r="4729" spans="1:34" ht="17.45" customHeight="1">
      <c r="A4729" s="1792"/>
      <c r="B4729" s="1793"/>
      <c r="C4729" s="1793"/>
      <c r="D4729" s="1793"/>
      <c r="E4729" s="1793"/>
      <c r="F4729" s="1793"/>
      <c r="G4729" s="1793"/>
      <c r="H4729" s="1793"/>
      <c r="I4729" s="1793"/>
      <c r="J4729" s="1793"/>
      <c r="K4729" s="1794" t="s">
        <v>2873</v>
      </c>
      <c r="L4729" s="1794"/>
      <c r="M4729" s="1794"/>
      <c r="N4729" s="1794"/>
      <c r="O4729" s="1794"/>
      <c r="P4729" s="1794"/>
      <c r="Q4729" s="1794"/>
      <c r="R4729" s="1794"/>
      <c r="S4729" s="1794"/>
      <c r="T4729" s="1794"/>
      <c r="U4729" s="1794"/>
      <c r="V4729" s="1794"/>
      <c r="W4729" s="1794"/>
      <c r="X4729" s="1794"/>
      <c r="Y4729" s="1794"/>
      <c r="Z4729" s="1794"/>
      <c r="AA4729" s="1794"/>
      <c r="AB4729" s="1214"/>
      <c r="AC4729" s="1795">
        <v>2.6101000000000001</v>
      </c>
      <c r="AD4729" s="1795"/>
      <c r="AE4729" s="1795"/>
      <c r="AF4729" s="1795"/>
      <c r="AG4729" s="1795"/>
      <c r="AH4729" s="1213"/>
    </row>
    <row r="4730" spans="1:34" ht="16.7" customHeight="1">
      <c r="A4730" s="1801" t="s">
        <v>2874</v>
      </c>
      <c r="B4730" s="1825"/>
      <c r="C4730" s="1825"/>
      <c r="D4730" s="1825"/>
      <c r="E4730" s="1825"/>
      <c r="F4730" s="1825"/>
      <c r="G4730" s="1825"/>
      <c r="H4730" s="1825"/>
      <c r="I4730" s="1825"/>
      <c r="J4730" s="1826"/>
      <c r="K4730" s="1789" t="s">
        <v>2850</v>
      </c>
      <c r="L4730" s="1791"/>
      <c r="M4730" s="1855" t="s">
        <v>2875</v>
      </c>
      <c r="N4730" s="1856"/>
      <c r="O4730" s="1857"/>
      <c r="P4730" s="1855" t="s">
        <v>2876</v>
      </c>
      <c r="Q4730" s="1856"/>
      <c r="R4730" s="1857"/>
      <c r="S4730" s="1855" t="s">
        <v>2877</v>
      </c>
      <c r="T4730" s="1857"/>
      <c r="U4730" s="1789" t="s">
        <v>2878</v>
      </c>
      <c r="V4730" s="1790"/>
      <c r="W4730" s="1791"/>
      <c r="X4730" s="1789" t="s">
        <v>2879</v>
      </c>
      <c r="Y4730" s="1790"/>
      <c r="Z4730" s="1790"/>
      <c r="AA4730" s="1790"/>
      <c r="AB4730" s="1791"/>
      <c r="AC4730" s="1789" t="s">
        <v>2880</v>
      </c>
      <c r="AD4730" s="1791"/>
      <c r="AE4730" s="1810" t="s">
        <v>2867</v>
      </c>
      <c r="AF4730" s="1828"/>
      <c r="AG4730" s="1828"/>
      <c r="AH4730" s="1213"/>
    </row>
    <row r="4731" spans="1:34" ht="17.45" customHeight="1">
      <c r="A4731" s="1901" t="s">
        <v>3281</v>
      </c>
      <c r="B4731" s="1902"/>
      <c r="C4731" s="1902"/>
      <c r="D4731" s="1902"/>
      <c r="E4731" s="1902"/>
      <c r="F4731" s="1876" t="s">
        <v>3278</v>
      </c>
      <c r="G4731" s="1876"/>
      <c r="H4731" s="1876"/>
      <c r="I4731" s="1876"/>
      <c r="J4731" s="1875"/>
      <c r="K4731" s="1877">
        <v>6.9999999999999999E-4</v>
      </c>
      <c r="L4731" s="1878"/>
      <c r="M4731" s="1890">
        <v>0</v>
      </c>
      <c r="N4731" s="1891"/>
      <c r="O4731" s="1892"/>
      <c r="P4731" s="1890">
        <v>0</v>
      </c>
      <c r="Q4731" s="1891"/>
      <c r="R4731" s="1892"/>
      <c r="S4731" s="1890">
        <v>0</v>
      </c>
      <c r="T4731" s="1892"/>
      <c r="U4731" s="1890">
        <v>1.1000000000000001</v>
      </c>
      <c r="V4731" s="1891"/>
      <c r="W4731" s="1892"/>
      <c r="X4731" s="1890">
        <v>0.88</v>
      </c>
      <c r="Y4731" s="1891"/>
      <c r="Z4731" s="1891"/>
      <c r="AA4731" s="1891"/>
      <c r="AB4731" s="1892"/>
      <c r="AC4731" s="1890">
        <v>0.72</v>
      </c>
      <c r="AD4731" s="1892"/>
      <c r="AE4731" s="1865">
        <v>0</v>
      </c>
      <c r="AF4731" s="1847"/>
      <c r="AG4731" s="1847"/>
      <c r="AH4731" s="1225"/>
    </row>
    <row r="4732" spans="1:34" ht="15.2" customHeight="1">
      <c r="A4732" s="1218"/>
      <c r="F4732" s="1815"/>
      <c r="G4732" s="1815"/>
      <c r="H4732" s="1815"/>
      <c r="I4732" s="1815"/>
      <c r="J4732" s="1815"/>
      <c r="AH4732" s="1219"/>
    </row>
    <row r="4733" spans="1:34" ht="16.7" customHeight="1">
      <c r="A4733" s="1787" t="s">
        <v>3479</v>
      </c>
      <c r="B4733" s="1788"/>
      <c r="C4733" s="1788"/>
      <c r="D4733" s="1788"/>
      <c r="E4733" s="1788"/>
      <c r="F4733" s="1815" t="s">
        <v>3476</v>
      </c>
      <c r="G4733" s="1815"/>
      <c r="H4733" s="1815"/>
      <c r="I4733" s="1815"/>
      <c r="J4733" s="1903"/>
      <c r="K4733" s="1904">
        <v>9.7400000000000004E-3</v>
      </c>
      <c r="L4733" s="1905"/>
      <c r="M4733" s="1914">
        <v>0</v>
      </c>
      <c r="N4733" s="1915"/>
      <c r="O4733" s="1916"/>
      <c r="P4733" s="1914">
        <v>0</v>
      </c>
      <c r="Q4733" s="1915"/>
      <c r="R4733" s="1916"/>
      <c r="S4733" s="1914">
        <v>0</v>
      </c>
      <c r="T4733" s="1916"/>
      <c r="U4733" s="1914">
        <v>1.1000000000000001</v>
      </c>
      <c r="V4733" s="1915"/>
      <c r="W4733" s="1916"/>
      <c r="X4733" s="1914">
        <v>0.88</v>
      </c>
      <c r="Y4733" s="1915"/>
      <c r="Z4733" s="1915"/>
      <c r="AA4733" s="1915"/>
      <c r="AB4733" s="1916"/>
      <c r="AC4733" s="1914">
        <v>0.72</v>
      </c>
      <c r="AD4733" s="1916"/>
      <c r="AE4733" s="1909">
        <v>0</v>
      </c>
      <c r="AF4733" s="1841"/>
      <c r="AG4733" s="1841"/>
      <c r="AH4733" s="1219"/>
    </row>
    <row r="4734" spans="1:34" ht="7.35" customHeight="1">
      <c r="A4734" s="1218"/>
      <c r="F4734" s="1815"/>
      <c r="G4734" s="1815"/>
      <c r="H4734" s="1815"/>
      <c r="I4734" s="1815"/>
      <c r="J4734" s="1815"/>
      <c r="AH4734" s="1219"/>
    </row>
    <row r="4735" spans="1:34" ht="17.45" customHeight="1">
      <c r="A4735" s="1787" t="s">
        <v>3480</v>
      </c>
      <c r="B4735" s="1788"/>
      <c r="C4735" s="1788"/>
      <c r="D4735" s="1788"/>
      <c r="E4735" s="1788"/>
      <c r="F4735" s="1867" t="s">
        <v>3478</v>
      </c>
      <c r="G4735" s="1815"/>
      <c r="H4735" s="1815"/>
      <c r="I4735" s="1815"/>
      <c r="J4735" s="1903"/>
      <c r="K4735" s="1904">
        <v>6.7379999999999995E-2</v>
      </c>
      <c r="L4735" s="1905"/>
      <c r="M4735" s="1914">
        <v>0</v>
      </c>
      <c r="N4735" s="1915"/>
      <c r="O4735" s="1916"/>
      <c r="P4735" s="1914">
        <v>0</v>
      </c>
      <c r="Q4735" s="1915"/>
      <c r="R4735" s="1916"/>
      <c r="S4735" s="1914">
        <v>0</v>
      </c>
      <c r="T4735" s="1916"/>
      <c r="U4735" s="1914">
        <v>1.1000000000000001</v>
      </c>
      <c r="V4735" s="1915"/>
      <c r="W4735" s="1916"/>
      <c r="X4735" s="1914">
        <v>0.88</v>
      </c>
      <c r="Y4735" s="1915"/>
      <c r="Z4735" s="1915"/>
      <c r="AA4735" s="1915"/>
      <c r="AB4735" s="1916"/>
      <c r="AC4735" s="1914">
        <v>0.72</v>
      </c>
      <c r="AD4735" s="1916"/>
      <c r="AE4735" s="1909">
        <v>0</v>
      </c>
      <c r="AF4735" s="1841"/>
      <c r="AG4735" s="1841"/>
      <c r="AH4735" s="1219"/>
    </row>
    <row r="4736" spans="1:34" ht="7.35" customHeight="1">
      <c r="A4736" s="1220"/>
      <c r="B4736" s="1221"/>
      <c r="C4736" s="1221"/>
      <c r="D4736" s="1221"/>
      <c r="E4736" s="1221"/>
      <c r="F4736" s="1867"/>
      <c r="G4736" s="1867"/>
      <c r="H4736" s="1867"/>
      <c r="I4736" s="1867"/>
      <c r="J4736" s="1867"/>
      <c r="K4736" s="1221"/>
      <c r="L4736" s="1221"/>
      <c r="M4736" s="1221"/>
      <c r="N4736" s="1221"/>
      <c r="O4736" s="1221"/>
      <c r="P4736" s="1221"/>
      <c r="Q4736" s="1221"/>
      <c r="R4736" s="1221"/>
      <c r="S4736" s="1221"/>
      <c r="T4736" s="1221"/>
      <c r="U4736" s="1221"/>
      <c r="V4736" s="1221"/>
      <c r="W4736" s="1221"/>
      <c r="X4736" s="1221"/>
      <c r="Y4736" s="1221"/>
      <c r="Z4736" s="1221"/>
      <c r="AA4736" s="1221"/>
      <c r="AB4736" s="1221"/>
      <c r="AC4736" s="1221"/>
      <c r="AD4736" s="1221"/>
      <c r="AE4736" s="1221"/>
      <c r="AF4736" s="1221"/>
      <c r="AG4736" s="1221"/>
      <c r="AH4736" s="1222"/>
    </row>
    <row r="4737" spans="1:34" ht="16.7" customHeight="1">
      <c r="A4737" s="1853"/>
      <c r="B4737" s="1778"/>
      <c r="C4737" s="1778"/>
      <c r="D4737" s="1778"/>
      <c r="E4737" s="1778"/>
      <c r="F4737" s="1778"/>
      <c r="G4737" s="1778"/>
      <c r="H4737" s="1778"/>
      <c r="I4737" s="1846" t="s">
        <v>2881</v>
      </c>
      <c r="J4737" s="1846"/>
      <c r="K4737" s="1846"/>
      <c r="L4737" s="1846"/>
      <c r="M4737" s="1846"/>
      <c r="N4737" s="1846"/>
      <c r="O4737" s="1846"/>
      <c r="P4737" s="1846"/>
      <c r="Q4737" s="1846"/>
      <c r="R4737" s="1846"/>
      <c r="S4737" s="1846"/>
      <c r="T4737" s="1846"/>
      <c r="U4737" s="1846"/>
      <c r="V4737" s="1846"/>
      <c r="W4737" s="1846"/>
      <c r="X4737" s="1846"/>
      <c r="Y4737" s="1846"/>
      <c r="Z4737" s="1203"/>
      <c r="AA4737" s="1847">
        <v>0</v>
      </c>
      <c r="AB4737" s="1847"/>
      <c r="AC4737" s="1847"/>
      <c r="AD4737" s="1847"/>
      <c r="AE4737" s="1847"/>
      <c r="AF4737" s="1847"/>
      <c r="AG4737" s="1847"/>
      <c r="AH4737" s="1204"/>
    </row>
    <row r="4738" spans="1:34" ht="5.85" customHeight="1">
      <c r="A4738" s="1854"/>
      <c r="B4738" s="1309"/>
      <c r="C4738" s="1309"/>
      <c r="D4738" s="1309"/>
      <c r="E4738" s="1309"/>
      <c r="F4738" s="1309"/>
      <c r="G4738" s="1309"/>
      <c r="H4738" s="1309"/>
      <c r="I4738" s="1309"/>
      <c r="J4738" s="1309"/>
      <c r="K4738" s="1309"/>
      <c r="L4738" s="1309"/>
      <c r="M4738" s="1309"/>
      <c r="N4738" s="1309"/>
      <c r="O4738" s="1309"/>
      <c r="P4738" s="1309"/>
      <c r="Q4738" s="1309"/>
      <c r="R4738" s="1309"/>
      <c r="S4738" s="1309"/>
      <c r="T4738" s="1309"/>
      <c r="U4738" s="1309"/>
      <c r="V4738" s="1309"/>
      <c r="W4738" s="1309"/>
      <c r="X4738" s="1309"/>
      <c r="Y4738" s="1309"/>
      <c r="Z4738" s="1309"/>
      <c r="AA4738" s="1309"/>
      <c r="AB4738" s="1309"/>
      <c r="AC4738" s="1309"/>
      <c r="AD4738" s="1309"/>
      <c r="AE4738" s="1309"/>
      <c r="AF4738" s="1309"/>
      <c r="AG4738" s="1309"/>
      <c r="AH4738" s="1782"/>
    </row>
    <row r="4739" spans="1:34" ht="17.45" customHeight="1">
      <c r="A4739" s="1845"/>
      <c r="B4739" s="1799"/>
      <c r="C4739" s="1799"/>
      <c r="D4739" s="1799"/>
      <c r="E4739" s="1799"/>
      <c r="F4739" s="1799"/>
      <c r="G4739" s="1799"/>
      <c r="H4739" s="1799"/>
      <c r="I4739" s="1842" t="s">
        <v>2882</v>
      </c>
      <c r="J4739" s="1842"/>
      <c r="K4739" s="1842"/>
      <c r="L4739" s="1842"/>
      <c r="M4739" s="1842"/>
      <c r="N4739" s="1842"/>
      <c r="O4739" s="1842"/>
      <c r="P4739" s="1842"/>
      <c r="Q4739" s="1842"/>
      <c r="R4739" s="1842"/>
      <c r="S4739" s="1842"/>
      <c r="T4739" s="1842"/>
      <c r="U4739" s="1842"/>
      <c r="V4739" s="1842"/>
      <c r="W4739" s="1842"/>
      <c r="X4739" s="1842"/>
      <c r="Y4739" s="1842"/>
      <c r="Z4739" s="1212"/>
      <c r="AA4739" s="1848">
        <v>3.81</v>
      </c>
      <c r="AB4739" s="1848"/>
      <c r="AC4739" s="1848"/>
      <c r="AD4739" s="1848"/>
      <c r="AE4739" s="1848"/>
      <c r="AF4739" s="1848"/>
      <c r="AG4739" s="1848"/>
      <c r="AH4739" s="1208"/>
    </row>
    <row r="4740" spans="1:34" ht="45.75" customHeight="1">
      <c r="A4740" s="1849" t="s">
        <v>2883</v>
      </c>
      <c r="B4740" s="1850"/>
      <c r="C4740" s="1850"/>
      <c r="D4740" s="1850"/>
      <c r="E4740" s="1851"/>
      <c r="F4740" s="1852"/>
      <c r="G4740" s="1852"/>
      <c r="H4740" s="1852"/>
      <c r="I4740" s="1852"/>
      <c r="J4740" s="1852"/>
      <c r="K4740" s="1852"/>
      <c r="L4740" s="1852"/>
      <c r="M4740" s="1852"/>
      <c r="N4740" s="1852"/>
      <c r="O4740" s="1852"/>
      <c r="P4740" s="1852"/>
      <c r="Q4740" s="1852"/>
      <c r="R4740" s="1852"/>
      <c r="S4740" s="1852"/>
      <c r="T4740" s="1852"/>
      <c r="U4740" s="1852"/>
      <c r="V4740" s="1852"/>
      <c r="W4740" s="1852"/>
      <c r="X4740" s="1852"/>
      <c r="Y4740" s="1852"/>
      <c r="Z4740" s="1852"/>
      <c r="AA4740" s="1852"/>
      <c r="AB4740" s="1852"/>
      <c r="AC4740" s="1852"/>
      <c r="AD4740" s="1852"/>
      <c r="AE4740" s="1852"/>
      <c r="AF4740" s="1852"/>
      <c r="AG4740" s="1852"/>
      <c r="AH4740" s="1851"/>
    </row>
    <row r="4741" spans="1:34" ht="101.85" customHeight="1">
      <c r="A4741" s="1220"/>
      <c r="B4741" s="1221"/>
      <c r="C4741" s="1221"/>
      <c r="D4741" s="1221"/>
      <c r="E4741" s="1221"/>
      <c r="F4741" s="1221"/>
      <c r="G4741" s="1221"/>
      <c r="H4741" s="1221"/>
      <c r="I4741" s="1221"/>
      <c r="J4741" s="1221"/>
      <c r="K4741" s="1221"/>
      <c r="L4741" s="1221"/>
      <c r="M4741" s="1221"/>
      <c r="N4741" s="1221"/>
      <c r="O4741" s="1221"/>
      <c r="P4741" s="1221"/>
      <c r="Q4741" s="1221"/>
      <c r="R4741" s="1221"/>
      <c r="S4741" s="1221"/>
      <c r="T4741" s="1221"/>
      <c r="U4741" s="1221"/>
      <c r="V4741" s="1221"/>
      <c r="W4741" s="1221"/>
      <c r="X4741" s="1221"/>
      <c r="Y4741" s="1221"/>
      <c r="Z4741" s="1221"/>
      <c r="AA4741" s="1221"/>
      <c r="AB4741" s="1221"/>
      <c r="AC4741" s="1221"/>
      <c r="AD4741" s="1221"/>
      <c r="AE4741" s="1221"/>
      <c r="AF4741" s="1221"/>
      <c r="AG4741" s="1221"/>
      <c r="AH4741" s="1222"/>
    </row>
    <row r="4742" spans="1:34" ht="5.85" customHeight="1">
      <c r="A4742" s="1777"/>
      <c r="B4742" s="1778"/>
      <c r="C4742" s="1778"/>
      <c r="D4742" s="1778"/>
      <c r="E4742" s="1778"/>
      <c r="F4742" s="1778"/>
      <c r="G4742" s="1778"/>
      <c r="H4742" s="1778"/>
      <c r="I4742" s="1778"/>
      <c r="J4742" s="1778"/>
      <c r="K4742" s="1778"/>
      <c r="L4742" s="1778"/>
      <c r="M4742" s="1778"/>
      <c r="N4742" s="1778"/>
      <c r="O4742" s="1778"/>
      <c r="P4742" s="1778"/>
      <c r="Q4742" s="1778"/>
      <c r="R4742" s="1778"/>
      <c r="S4742" s="1778"/>
      <c r="T4742" s="1778"/>
      <c r="U4742" s="1778"/>
      <c r="V4742" s="1778"/>
      <c r="W4742" s="1778"/>
      <c r="X4742" s="1778"/>
      <c r="Y4742" s="1778"/>
      <c r="Z4742" s="1778"/>
      <c r="AA4742" s="1778"/>
      <c r="AB4742" s="1778"/>
      <c r="AC4742" s="1778"/>
      <c r="AD4742" s="1778"/>
      <c r="AE4742" s="1778"/>
      <c r="AF4742" s="1778"/>
      <c r="AG4742" s="1778"/>
      <c r="AH4742" s="1779"/>
    </row>
    <row r="4743" spans="1:34" ht="11.65" customHeight="1">
      <c r="A4743" s="1780" t="s">
        <v>2834</v>
      </c>
      <c r="B4743" s="1310"/>
      <c r="C4743" s="1310"/>
      <c r="D4743" s="1310"/>
      <c r="E4743" s="1310"/>
      <c r="F4743" s="1310"/>
      <c r="G4743" s="1310"/>
      <c r="H4743" s="1310"/>
      <c r="I4743" s="1310"/>
      <c r="J4743" s="1310"/>
      <c r="K4743" s="1310"/>
      <c r="L4743" s="1310"/>
      <c r="M4743" s="1310"/>
      <c r="N4743" s="1310"/>
      <c r="O4743" s="1310"/>
      <c r="P4743" s="1310"/>
      <c r="Q4743" s="1310"/>
      <c r="R4743" s="1310"/>
      <c r="S4743" s="1310"/>
      <c r="T4743" s="1310"/>
      <c r="U4743" s="1310"/>
      <c r="V4743" s="1310"/>
      <c r="W4743" s="1310"/>
      <c r="X4743" s="1310"/>
      <c r="Y4743" s="1310"/>
      <c r="Z4743" s="1310"/>
      <c r="AA4743" s="1310"/>
      <c r="AB4743" s="1310"/>
      <c r="AC4743" s="1310"/>
      <c r="AD4743" s="1309"/>
      <c r="AE4743" s="1309"/>
      <c r="AF4743" s="1781" t="s">
        <v>3482</v>
      </c>
      <c r="AG4743" s="1781"/>
      <c r="AH4743" s="1782"/>
    </row>
    <row r="4744" spans="1:34" ht="5.85" customHeight="1">
      <c r="A4744" s="1780"/>
      <c r="B4744" s="1310"/>
      <c r="C4744" s="1310"/>
      <c r="D4744" s="1310"/>
      <c r="E4744" s="1310"/>
      <c r="F4744" s="1310"/>
      <c r="G4744" s="1310"/>
      <c r="H4744" s="1310"/>
      <c r="I4744" s="1310"/>
      <c r="J4744" s="1310"/>
      <c r="K4744" s="1310"/>
      <c r="L4744" s="1310"/>
      <c r="M4744" s="1310"/>
      <c r="N4744" s="1310"/>
      <c r="O4744" s="1310"/>
      <c r="P4744" s="1310"/>
      <c r="Q4744" s="1310"/>
      <c r="R4744" s="1310"/>
      <c r="S4744" s="1310"/>
      <c r="T4744" s="1310"/>
      <c r="U4744" s="1310"/>
      <c r="V4744" s="1310"/>
      <c r="W4744" s="1310"/>
      <c r="X4744" s="1310"/>
      <c r="Y4744" s="1310"/>
      <c r="Z4744" s="1310"/>
      <c r="AA4744" s="1310"/>
      <c r="AB4744" s="1310"/>
      <c r="AC4744" s="1310"/>
      <c r="AD4744" s="1311"/>
      <c r="AE4744" s="1311"/>
      <c r="AF4744" s="1311"/>
      <c r="AG4744" s="1311"/>
      <c r="AH4744" s="1782"/>
    </row>
    <row r="4745" spans="1:34" ht="10.9" customHeight="1">
      <c r="A4745" s="1783" t="s">
        <v>2836</v>
      </c>
      <c r="B4745" s="1784"/>
      <c r="C4745" s="1784"/>
      <c r="D4745" s="1784"/>
      <c r="E4745" s="1784"/>
      <c r="F4745" s="1784"/>
      <c r="G4745" s="1784"/>
      <c r="H4745" s="1784"/>
      <c r="I4745" s="1784"/>
      <c r="J4745" s="1784"/>
      <c r="K4745" s="1784"/>
      <c r="L4745" s="1784"/>
      <c r="M4745" s="1784"/>
      <c r="N4745" s="1784"/>
      <c r="O4745" s="1784"/>
      <c r="P4745" s="1784"/>
      <c r="Q4745" s="1784"/>
      <c r="R4745" s="1784"/>
      <c r="S4745" s="1784"/>
      <c r="T4745" s="1784"/>
      <c r="U4745" s="1784"/>
      <c r="V4745" s="1784"/>
      <c r="W4745" s="1784"/>
      <c r="X4745" s="1784"/>
      <c r="Y4745" s="1784"/>
      <c r="Z4745" s="1784"/>
      <c r="AA4745" s="1784"/>
      <c r="AB4745" s="1784"/>
      <c r="AC4745" s="1784"/>
      <c r="AD4745" s="1311"/>
      <c r="AE4745" s="1311"/>
      <c r="AF4745" s="1311"/>
      <c r="AG4745" s="1311"/>
      <c r="AH4745" s="1782"/>
    </row>
    <row r="4746" spans="1:34" ht="23.25" customHeight="1">
      <c r="A4746" s="1785" t="s">
        <v>2837</v>
      </c>
      <c r="B4746" s="1786"/>
      <c r="C4746" s="1786"/>
      <c r="D4746" s="1786"/>
      <c r="E4746" s="1786"/>
      <c r="F4746" s="1786"/>
      <c r="G4746" s="1786"/>
      <c r="H4746" s="1786"/>
      <c r="I4746" s="1786"/>
      <c r="J4746" s="1786"/>
      <c r="K4746" s="1786"/>
      <c r="L4746" s="1786"/>
      <c r="M4746" s="1786"/>
      <c r="N4746" s="1786"/>
      <c r="O4746" s="1786"/>
      <c r="P4746" s="1786"/>
      <c r="Q4746" s="1786"/>
      <c r="R4746" s="1786"/>
      <c r="S4746" s="1786"/>
      <c r="T4746" s="1786"/>
      <c r="U4746" s="1786"/>
      <c r="V4746" s="1786"/>
      <c r="W4746" s="1786"/>
      <c r="X4746" s="1786"/>
      <c r="Y4746" s="1786"/>
      <c r="Z4746" s="1786"/>
      <c r="AA4746" s="1786"/>
      <c r="AB4746" s="1786"/>
      <c r="AC4746" s="1786"/>
      <c r="AD4746" s="1311"/>
      <c r="AE4746" s="1311"/>
      <c r="AF4746" s="1311"/>
      <c r="AG4746" s="1311"/>
      <c r="AH4746" s="1782"/>
    </row>
    <row r="4747" spans="1:34" ht="5.85" customHeight="1">
      <c r="A4747" s="1787" t="s">
        <v>2838</v>
      </c>
      <c r="B4747" s="1788"/>
      <c r="C4747" s="1788"/>
      <c r="D4747" s="1788"/>
      <c r="E4747" s="1788"/>
      <c r="F4747" s="1788"/>
      <c r="G4747" s="1788"/>
      <c r="H4747" s="1788"/>
      <c r="I4747" s="1788"/>
      <c r="J4747" s="1788"/>
      <c r="K4747" s="1788"/>
      <c r="L4747" s="1788"/>
      <c r="M4747" s="1788"/>
      <c r="N4747" s="1788"/>
      <c r="O4747" s="1788"/>
      <c r="P4747" s="1788"/>
      <c r="Q4747" s="1788"/>
      <c r="R4747" s="1788"/>
      <c r="S4747" s="1788"/>
      <c r="T4747" s="1788"/>
      <c r="U4747" s="1788"/>
      <c r="V4747" s="1788"/>
      <c r="W4747" s="1788"/>
      <c r="X4747" s="1788"/>
      <c r="Y4747" s="1788"/>
      <c r="Z4747" s="1788"/>
      <c r="AA4747" s="1788"/>
      <c r="AB4747" s="1788"/>
      <c r="AC4747" s="1788"/>
      <c r="AD4747" s="1311"/>
      <c r="AE4747" s="1311"/>
      <c r="AF4747" s="1311"/>
      <c r="AG4747" s="1311"/>
      <c r="AH4747" s="1782"/>
    </row>
    <row r="4748" spans="1:34" ht="5.85" customHeight="1">
      <c r="A4748" s="1787"/>
      <c r="B4748" s="1788"/>
      <c r="C4748" s="1788"/>
      <c r="D4748" s="1788"/>
      <c r="E4748" s="1788"/>
      <c r="F4748" s="1788"/>
      <c r="G4748" s="1788"/>
      <c r="H4748" s="1788"/>
      <c r="I4748" s="1788"/>
      <c r="J4748" s="1788"/>
      <c r="K4748" s="1788"/>
      <c r="L4748" s="1788"/>
      <c r="M4748" s="1788"/>
      <c r="N4748" s="1788"/>
      <c r="O4748" s="1788"/>
      <c r="P4748" s="1788"/>
      <c r="Q4748" s="1788"/>
      <c r="R4748" s="1788"/>
      <c r="S4748" s="1788"/>
      <c r="T4748" s="1788"/>
      <c r="U4748" s="1788"/>
      <c r="V4748" s="1788"/>
      <c r="W4748" s="1788"/>
      <c r="X4748" s="1788"/>
      <c r="Y4748" s="1788"/>
      <c r="Z4748" s="1788"/>
      <c r="AA4748" s="1788"/>
      <c r="AB4748" s="1788"/>
      <c r="AC4748" s="1788"/>
      <c r="AD4748" s="1782"/>
      <c r="AE4748" s="1309"/>
      <c r="AF4748" s="1309"/>
      <c r="AG4748" s="1309"/>
      <c r="AH4748" s="1782"/>
    </row>
    <row r="4749" spans="1:34" ht="10.9" customHeight="1">
      <c r="A4749" s="1787" t="s">
        <v>2839</v>
      </c>
      <c r="B4749" s="1788"/>
      <c r="C4749" s="1788"/>
      <c r="D4749" s="1788"/>
      <c r="E4749" s="1788"/>
      <c r="F4749" s="1788"/>
      <c r="G4749" s="1788"/>
      <c r="H4749" s="1788"/>
      <c r="I4749" s="1788"/>
      <c r="J4749" s="1788"/>
      <c r="K4749" s="1788"/>
      <c r="L4749" s="1788"/>
      <c r="M4749" s="1788"/>
      <c r="N4749" s="1788"/>
      <c r="O4749" s="1788"/>
      <c r="P4749" s="1788"/>
      <c r="Q4749" s="1788"/>
      <c r="R4749" s="1788"/>
      <c r="S4749" s="1788"/>
      <c r="T4749" s="1788"/>
      <c r="U4749" s="1788"/>
      <c r="V4749" s="1788"/>
      <c r="W4749" s="1788"/>
      <c r="X4749" s="1788"/>
      <c r="Y4749" s="1788"/>
      <c r="Z4749" s="1788"/>
      <c r="AA4749" s="1788"/>
      <c r="AB4749" s="1788"/>
      <c r="AC4749" s="1788"/>
      <c r="AD4749" s="1818" t="s">
        <v>2840</v>
      </c>
      <c r="AE4749" s="1818"/>
      <c r="AF4749" s="1206">
        <v>21.23</v>
      </c>
      <c r="AG4749" s="1207" t="s">
        <v>5</v>
      </c>
      <c r="AH4749" s="1800"/>
    </row>
    <row r="4750" spans="1:34" ht="11.65" customHeight="1">
      <c r="A4750" s="1819" t="s">
        <v>2841</v>
      </c>
      <c r="B4750" s="1820"/>
      <c r="C4750" s="1820"/>
      <c r="D4750" s="1820"/>
      <c r="E4750" s="1820"/>
      <c r="F4750" s="1820"/>
      <c r="G4750" s="1820"/>
      <c r="H4750" s="1820"/>
      <c r="I4750" s="1820"/>
      <c r="J4750" s="1820"/>
      <c r="K4750" s="1820"/>
      <c r="L4750" s="1820"/>
      <c r="M4750" s="1820"/>
      <c r="N4750" s="1820"/>
      <c r="O4750" s="1820"/>
      <c r="P4750" s="1820"/>
      <c r="Q4750" s="1820"/>
      <c r="R4750" s="1820"/>
      <c r="S4750" s="1820"/>
      <c r="T4750" s="1820"/>
      <c r="U4750" s="1820"/>
      <c r="V4750" s="1820"/>
      <c r="W4750" s="1820"/>
      <c r="X4750" s="1820"/>
      <c r="Y4750" s="1820"/>
      <c r="Z4750" s="1820"/>
      <c r="AA4750" s="1820"/>
      <c r="AB4750" s="1820"/>
      <c r="AC4750" s="1820"/>
      <c r="AD4750" s="1821" t="s">
        <v>2842</v>
      </c>
      <c r="AE4750" s="1821"/>
      <c r="AF4750" s="1210">
        <v>15</v>
      </c>
      <c r="AG4750" s="1211" t="s">
        <v>5</v>
      </c>
      <c r="AH4750" s="1800"/>
    </row>
    <row r="4751" spans="1:34" ht="17.45" customHeight="1">
      <c r="A4751" s="1822" t="s">
        <v>2843</v>
      </c>
      <c r="B4751" s="1802"/>
      <c r="C4751" s="1802"/>
      <c r="D4751" s="1778"/>
      <c r="E4751" s="1823" t="s">
        <v>2721</v>
      </c>
      <c r="F4751" s="1823"/>
      <c r="G4751" s="1823"/>
      <c r="H4751" s="1823"/>
      <c r="I4751" s="1823"/>
      <c r="J4751" s="1823"/>
      <c r="K4751" s="1823"/>
      <c r="L4751" s="1823"/>
      <c r="M4751" s="1823"/>
      <c r="N4751" s="1823"/>
      <c r="O4751" s="1823"/>
      <c r="P4751" s="1823"/>
      <c r="Q4751" s="1823"/>
      <c r="R4751" s="1823"/>
      <c r="S4751" s="1823"/>
      <c r="T4751" s="1823"/>
      <c r="U4751" s="1823"/>
      <c r="V4751" s="1823"/>
      <c r="W4751" s="1823"/>
      <c r="X4751" s="1823"/>
      <c r="Y4751" s="1823"/>
      <c r="Z4751" s="1823"/>
      <c r="AA4751" s="1823"/>
      <c r="AB4751" s="1823"/>
      <c r="AC4751" s="1823"/>
      <c r="AD4751" s="1823"/>
      <c r="AE4751" s="1823"/>
      <c r="AF4751" s="1823"/>
      <c r="AG4751" s="1823"/>
      <c r="AH4751" s="1779"/>
    </row>
    <row r="4752" spans="1:34" ht="16.7" customHeight="1">
      <c r="A4752" s="1824" t="s">
        <v>2844</v>
      </c>
      <c r="B4752" s="1816"/>
      <c r="C4752" s="1816"/>
      <c r="D4752" s="1309"/>
      <c r="E4752" s="1815" t="s">
        <v>428</v>
      </c>
      <c r="F4752" s="1815"/>
      <c r="G4752" s="1111"/>
      <c r="H4752" s="1796" t="s">
        <v>2845</v>
      </c>
      <c r="I4752" s="1796"/>
      <c r="J4752" s="1796" t="s">
        <v>589</v>
      </c>
      <c r="K4752" s="1796"/>
      <c r="L4752" s="1309"/>
      <c r="M4752" s="1309"/>
      <c r="N4752" s="1816" t="s">
        <v>2846</v>
      </c>
      <c r="O4752" s="1816"/>
      <c r="P4752" s="1816"/>
      <c r="Q4752" s="1816"/>
      <c r="R4752" s="1817">
        <v>1</v>
      </c>
      <c r="S4752" s="1817"/>
      <c r="T4752" s="1817"/>
      <c r="U4752" s="1817"/>
      <c r="V4752" s="1309"/>
      <c r="W4752" s="1309"/>
      <c r="X4752" s="1309"/>
      <c r="Y4752" s="1796" t="s">
        <v>2847</v>
      </c>
      <c r="Z4752" s="1796"/>
      <c r="AA4752" s="1796"/>
      <c r="AB4752" s="1796"/>
      <c r="AC4752" s="1796"/>
      <c r="AD4752" s="1796"/>
      <c r="AE4752" s="1796"/>
      <c r="AF4752" s="1797" t="s">
        <v>2848</v>
      </c>
      <c r="AG4752" s="1797"/>
      <c r="AH4752" s="1782"/>
    </row>
    <row r="4753" spans="1:34" ht="5.85" customHeight="1">
      <c r="A4753" s="1798"/>
      <c r="B4753" s="1799"/>
      <c r="C4753" s="1799"/>
      <c r="D4753" s="1799"/>
      <c r="E4753" s="1799"/>
      <c r="F4753" s="1799"/>
      <c r="G4753" s="1799"/>
      <c r="H4753" s="1799"/>
      <c r="I4753" s="1799"/>
      <c r="J4753" s="1799"/>
      <c r="K4753" s="1799"/>
      <c r="L4753" s="1799"/>
      <c r="M4753" s="1799"/>
      <c r="N4753" s="1799"/>
      <c r="O4753" s="1799"/>
      <c r="P4753" s="1799"/>
      <c r="Q4753" s="1799"/>
      <c r="R4753" s="1799"/>
      <c r="S4753" s="1799"/>
      <c r="T4753" s="1799"/>
      <c r="U4753" s="1799"/>
      <c r="V4753" s="1799"/>
      <c r="W4753" s="1799"/>
      <c r="X4753" s="1799"/>
      <c r="Y4753" s="1799"/>
      <c r="Z4753" s="1799"/>
      <c r="AA4753" s="1799"/>
      <c r="AB4753" s="1799"/>
      <c r="AC4753" s="1799"/>
      <c r="AD4753" s="1799"/>
      <c r="AE4753" s="1799"/>
      <c r="AF4753" s="1799"/>
      <c r="AG4753" s="1799"/>
      <c r="AH4753" s="1800"/>
    </row>
    <row r="4754" spans="1:34" ht="17.45" customHeight="1">
      <c r="A4754" s="1801" t="s">
        <v>2849</v>
      </c>
      <c r="B4754" s="1802"/>
      <c r="C4754" s="1802"/>
      <c r="D4754" s="1802"/>
      <c r="E4754" s="1802"/>
      <c r="F4754" s="1802"/>
      <c r="G4754" s="1802"/>
      <c r="H4754" s="1802"/>
      <c r="I4754" s="1802"/>
      <c r="J4754" s="1803"/>
      <c r="K4754" s="1789" t="s">
        <v>2850</v>
      </c>
      <c r="L4754" s="1807"/>
      <c r="M4754" s="1789" t="s">
        <v>2851</v>
      </c>
      <c r="N4754" s="1790"/>
      <c r="O4754" s="1790"/>
      <c r="P4754" s="1790"/>
      <c r="Q4754" s="1790"/>
      <c r="R4754" s="1790"/>
      <c r="S4754" s="1790"/>
      <c r="T4754" s="1791"/>
      <c r="U4754" s="1789" t="s">
        <v>2852</v>
      </c>
      <c r="V4754" s="1790"/>
      <c r="W4754" s="1790"/>
      <c r="X4754" s="1790"/>
      <c r="Y4754" s="1790"/>
      <c r="Z4754" s="1790"/>
      <c r="AA4754" s="1790"/>
      <c r="AB4754" s="1790"/>
      <c r="AC4754" s="1790"/>
      <c r="AD4754" s="1791"/>
      <c r="AE4754" s="1810" t="s">
        <v>2853</v>
      </c>
      <c r="AF4754" s="1811"/>
      <c r="AG4754" s="1811"/>
      <c r="AH4754" s="1814"/>
    </row>
    <row r="4755" spans="1:34" ht="17.45" customHeight="1">
      <c r="A4755" s="1804"/>
      <c r="B4755" s="1805"/>
      <c r="C4755" s="1805"/>
      <c r="D4755" s="1805"/>
      <c r="E4755" s="1805"/>
      <c r="F4755" s="1805"/>
      <c r="G4755" s="1805"/>
      <c r="H4755" s="1805"/>
      <c r="I4755" s="1805"/>
      <c r="J4755" s="1806"/>
      <c r="K4755" s="1808"/>
      <c r="L4755" s="1809"/>
      <c r="M4755" s="1789" t="s">
        <v>2854</v>
      </c>
      <c r="N4755" s="1790"/>
      <c r="O4755" s="1790"/>
      <c r="P4755" s="1791"/>
      <c r="Q4755" s="1789" t="s">
        <v>2855</v>
      </c>
      <c r="R4755" s="1790"/>
      <c r="S4755" s="1790"/>
      <c r="T4755" s="1791"/>
      <c r="U4755" s="1789" t="s">
        <v>2854</v>
      </c>
      <c r="V4755" s="1790"/>
      <c r="W4755" s="1790"/>
      <c r="X4755" s="1790"/>
      <c r="Y4755" s="1790"/>
      <c r="Z4755" s="1791"/>
      <c r="AA4755" s="1789" t="s">
        <v>2855</v>
      </c>
      <c r="AB4755" s="1790"/>
      <c r="AC4755" s="1790"/>
      <c r="AD4755" s="1791"/>
      <c r="AE4755" s="1812"/>
      <c r="AF4755" s="1813"/>
      <c r="AG4755" s="1813"/>
      <c r="AH4755" s="1800"/>
    </row>
    <row r="4756" spans="1:34" ht="16.7" customHeight="1">
      <c r="A4756" s="1792"/>
      <c r="B4756" s="1793"/>
      <c r="C4756" s="1793"/>
      <c r="D4756" s="1793"/>
      <c r="E4756" s="1793"/>
      <c r="F4756" s="1793"/>
      <c r="G4756" s="1793"/>
      <c r="H4756" s="1793"/>
      <c r="I4756" s="1793"/>
      <c r="J4756" s="1793"/>
      <c r="K4756" s="1794" t="s">
        <v>2856</v>
      </c>
      <c r="L4756" s="1794"/>
      <c r="M4756" s="1794"/>
      <c r="N4756" s="1794"/>
      <c r="O4756" s="1794"/>
      <c r="P4756" s="1794"/>
      <c r="Q4756" s="1794"/>
      <c r="R4756" s="1794"/>
      <c r="S4756" s="1794"/>
      <c r="T4756" s="1794"/>
      <c r="U4756" s="1794"/>
      <c r="V4756" s="1794"/>
      <c r="W4756" s="1794"/>
      <c r="X4756" s="1794"/>
      <c r="Y4756" s="1794"/>
      <c r="Z4756" s="1794"/>
      <c r="AA4756" s="1795">
        <v>0</v>
      </c>
      <c r="AB4756" s="1795"/>
      <c r="AC4756" s="1795"/>
      <c r="AD4756" s="1795"/>
      <c r="AE4756" s="1795"/>
      <c r="AF4756" s="1795"/>
      <c r="AG4756" s="1795"/>
      <c r="AH4756" s="1213"/>
    </row>
    <row r="4757" spans="1:34" ht="17.45" customHeight="1">
      <c r="A4757" s="1801" t="s">
        <v>2857</v>
      </c>
      <c r="B4757" s="1825"/>
      <c r="C4757" s="1825"/>
      <c r="D4757" s="1825"/>
      <c r="E4757" s="1825"/>
      <c r="F4757" s="1825"/>
      <c r="G4757" s="1825"/>
      <c r="H4757" s="1825"/>
      <c r="I4757" s="1825"/>
      <c r="J4757" s="1825"/>
      <c r="K4757" s="1825"/>
      <c r="L4757" s="1825"/>
      <c r="M4757" s="1825"/>
      <c r="N4757" s="1826"/>
      <c r="O4757" s="1789" t="s">
        <v>2858</v>
      </c>
      <c r="P4757" s="1790"/>
      <c r="Q4757" s="1790"/>
      <c r="R4757" s="1790"/>
      <c r="S4757" s="1791"/>
      <c r="T4757" s="1827" t="s">
        <v>2850</v>
      </c>
      <c r="U4757" s="1790"/>
      <c r="V4757" s="1790"/>
      <c r="W4757" s="1213"/>
      <c r="X4757" s="1789" t="s">
        <v>2859</v>
      </c>
      <c r="Y4757" s="1790"/>
      <c r="Z4757" s="1790"/>
      <c r="AA4757" s="1790"/>
      <c r="AB4757" s="1790"/>
      <c r="AC4757" s="1790"/>
      <c r="AD4757" s="1791"/>
      <c r="AE4757" s="1810" t="s">
        <v>2853</v>
      </c>
      <c r="AF4757" s="1828"/>
      <c r="AG4757" s="1828"/>
      <c r="AH4757" s="1213"/>
    </row>
    <row r="4758" spans="1:34" ht="16.7" customHeight="1">
      <c r="A4758" s="1792"/>
      <c r="B4758" s="1778"/>
      <c r="C4758" s="1778"/>
      <c r="D4758" s="1778"/>
      <c r="E4758" s="1778"/>
      <c r="F4758" s="1778"/>
      <c r="G4758" s="1778"/>
      <c r="H4758" s="1778"/>
      <c r="I4758" s="1846" t="s">
        <v>2860</v>
      </c>
      <c r="J4758" s="1846"/>
      <c r="K4758" s="1846"/>
      <c r="L4758" s="1846"/>
      <c r="M4758" s="1846"/>
      <c r="N4758" s="1846"/>
      <c r="O4758" s="1846"/>
      <c r="P4758" s="1846"/>
      <c r="Q4758" s="1846"/>
      <c r="R4758" s="1846"/>
      <c r="S4758" s="1846"/>
      <c r="T4758" s="1846"/>
      <c r="U4758" s="1846"/>
      <c r="V4758" s="1846"/>
      <c r="W4758" s="1846"/>
      <c r="X4758" s="1846"/>
      <c r="Y4758" s="1846"/>
      <c r="Z4758" s="1793"/>
      <c r="AA4758" s="1847">
        <v>0</v>
      </c>
      <c r="AB4758" s="1847"/>
      <c r="AC4758" s="1847"/>
      <c r="AD4758" s="1847"/>
      <c r="AE4758" s="1847"/>
      <c r="AF4758" s="1847"/>
      <c r="AG4758" s="1847"/>
      <c r="AH4758" s="1814"/>
    </row>
    <row r="4759" spans="1:34" ht="17.45" customHeight="1">
      <c r="A4759" s="1844"/>
      <c r="B4759" s="1309"/>
      <c r="C4759" s="1309"/>
      <c r="D4759" s="1309"/>
      <c r="E4759" s="1309"/>
      <c r="F4759" s="1309"/>
      <c r="G4759" s="1309"/>
      <c r="H4759" s="1309"/>
      <c r="I4759" s="1840" t="s">
        <v>2861</v>
      </c>
      <c r="J4759" s="1840"/>
      <c r="K4759" s="1840"/>
      <c r="L4759" s="1840"/>
      <c r="M4759" s="1840"/>
      <c r="N4759" s="1840"/>
      <c r="O4759" s="1840"/>
      <c r="P4759" s="1840"/>
      <c r="Q4759" s="1840"/>
      <c r="R4759" s="1840"/>
      <c r="S4759" s="1840"/>
      <c r="T4759" s="1840"/>
      <c r="U4759" s="1840"/>
      <c r="V4759" s="1840"/>
      <c r="W4759" s="1840"/>
      <c r="X4759" s="1840"/>
      <c r="Y4759" s="1840"/>
      <c r="Z4759" s="1309"/>
      <c r="AA4759" s="1841">
        <v>0</v>
      </c>
      <c r="AB4759" s="1841"/>
      <c r="AC4759" s="1841"/>
      <c r="AD4759" s="1841"/>
      <c r="AE4759" s="1841"/>
      <c r="AF4759" s="1841"/>
      <c r="AG4759" s="1841"/>
      <c r="AH4759" s="1782"/>
    </row>
    <row r="4760" spans="1:34" ht="17.45" customHeight="1">
      <c r="A4760" s="1844"/>
      <c r="B4760" s="1309"/>
      <c r="C4760" s="1309"/>
      <c r="D4760" s="1309"/>
      <c r="E4760" s="1309"/>
      <c r="F4760" s="1309"/>
      <c r="G4760" s="1309"/>
      <c r="H4760" s="1309"/>
      <c r="I4760" s="1840" t="s">
        <v>2862</v>
      </c>
      <c r="J4760" s="1840"/>
      <c r="K4760" s="1840"/>
      <c r="L4760" s="1840"/>
      <c r="M4760" s="1840"/>
      <c r="N4760" s="1840"/>
      <c r="O4760" s="1840"/>
      <c r="P4760" s="1840"/>
      <c r="Q4760" s="1840"/>
      <c r="R4760" s="1840"/>
      <c r="S4760" s="1840"/>
      <c r="T4760" s="1840"/>
      <c r="U4760" s="1840"/>
      <c r="V4760" s="1840"/>
      <c r="W4760" s="1840"/>
      <c r="X4760" s="1840"/>
      <c r="Y4760" s="1840"/>
      <c r="Z4760" s="1309"/>
      <c r="AA4760" s="1841">
        <v>0</v>
      </c>
      <c r="AB4760" s="1841"/>
      <c r="AC4760" s="1841"/>
      <c r="AD4760" s="1841"/>
      <c r="AE4760" s="1841"/>
      <c r="AF4760" s="1841"/>
      <c r="AG4760" s="1841"/>
      <c r="AH4760" s="1782"/>
    </row>
    <row r="4761" spans="1:34" ht="16.7" customHeight="1">
      <c r="A4761" s="1844"/>
      <c r="B4761" s="1309"/>
      <c r="C4761" s="1309"/>
      <c r="D4761" s="1309"/>
      <c r="E4761" s="1309"/>
      <c r="F4761" s="1309"/>
      <c r="G4761" s="1309"/>
      <c r="H4761" s="1309"/>
      <c r="I4761" s="1840" t="s">
        <v>2863</v>
      </c>
      <c r="J4761" s="1840"/>
      <c r="K4761" s="1840"/>
      <c r="L4761" s="1840"/>
      <c r="M4761" s="1840"/>
      <c r="N4761" s="1840"/>
      <c r="O4761" s="1840"/>
      <c r="P4761" s="1840"/>
      <c r="Q4761" s="1840"/>
      <c r="R4761" s="1840"/>
      <c r="S4761" s="1840"/>
      <c r="T4761" s="1840"/>
      <c r="U4761" s="1840"/>
      <c r="V4761" s="1840"/>
      <c r="W4761" s="1840"/>
      <c r="X4761" s="1840"/>
      <c r="Y4761" s="1840"/>
      <c r="Z4761" s="1309"/>
      <c r="AA4761" s="1841">
        <v>0</v>
      </c>
      <c r="AB4761" s="1841"/>
      <c r="AC4761" s="1841"/>
      <c r="AD4761" s="1841"/>
      <c r="AE4761" s="1841"/>
      <c r="AF4761" s="1841"/>
      <c r="AG4761" s="1841"/>
      <c r="AH4761" s="1782"/>
    </row>
    <row r="4762" spans="1:34" ht="17.45" customHeight="1">
      <c r="A4762" s="1845"/>
      <c r="B4762" s="1799"/>
      <c r="C4762" s="1799"/>
      <c r="D4762" s="1799"/>
      <c r="E4762" s="1799"/>
      <c r="F4762" s="1799"/>
      <c r="G4762" s="1799"/>
      <c r="H4762" s="1799"/>
      <c r="I4762" s="1842" t="s">
        <v>2864</v>
      </c>
      <c r="J4762" s="1842"/>
      <c r="K4762" s="1842"/>
      <c r="L4762" s="1842"/>
      <c r="M4762" s="1842"/>
      <c r="N4762" s="1842"/>
      <c r="O4762" s="1842"/>
      <c r="P4762" s="1842"/>
      <c r="Q4762" s="1842"/>
      <c r="R4762" s="1842"/>
      <c r="S4762" s="1842"/>
      <c r="T4762" s="1842"/>
      <c r="U4762" s="1842"/>
      <c r="V4762" s="1842"/>
      <c r="W4762" s="1842"/>
      <c r="X4762" s="1842"/>
      <c r="Y4762" s="1842"/>
      <c r="Z4762" s="1799"/>
      <c r="AA4762" s="1843">
        <v>0</v>
      </c>
      <c r="AB4762" s="1843"/>
      <c r="AC4762" s="1843"/>
      <c r="AD4762" s="1843"/>
      <c r="AE4762" s="1843"/>
      <c r="AF4762" s="1843"/>
      <c r="AG4762" s="1843"/>
      <c r="AH4762" s="1800"/>
    </row>
    <row r="4763" spans="1:34" ht="17.45" customHeight="1">
      <c r="A4763" s="1801" t="s">
        <v>2865</v>
      </c>
      <c r="B4763" s="1825"/>
      <c r="C4763" s="1825"/>
      <c r="D4763" s="1825"/>
      <c r="E4763" s="1825"/>
      <c r="F4763" s="1825"/>
      <c r="G4763" s="1825"/>
      <c r="H4763" s="1825"/>
      <c r="I4763" s="1825"/>
      <c r="J4763" s="1825"/>
      <c r="K4763" s="1825"/>
      <c r="L4763" s="1825"/>
      <c r="M4763" s="1825"/>
      <c r="N4763" s="1826"/>
      <c r="O4763" s="1789" t="s">
        <v>2850</v>
      </c>
      <c r="P4763" s="1790"/>
      <c r="Q4763" s="1790"/>
      <c r="R4763" s="1790"/>
      <c r="S4763" s="1791"/>
      <c r="T4763" s="1827" t="s">
        <v>754</v>
      </c>
      <c r="U4763" s="1790"/>
      <c r="V4763" s="1790"/>
      <c r="W4763" s="1213"/>
      <c r="X4763" s="1789" t="s">
        <v>2866</v>
      </c>
      <c r="Y4763" s="1790"/>
      <c r="Z4763" s="1790"/>
      <c r="AA4763" s="1790"/>
      <c r="AB4763" s="1790"/>
      <c r="AC4763" s="1790"/>
      <c r="AD4763" s="1791"/>
      <c r="AE4763" s="1810" t="s">
        <v>2867</v>
      </c>
      <c r="AF4763" s="1828"/>
      <c r="AG4763" s="1828"/>
      <c r="AH4763" s="1213"/>
    </row>
    <row r="4764" spans="1:34" ht="16.7" customHeight="1">
      <c r="A4764" s="1223"/>
      <c r="B4764" s="1884" t="s">
        <v>3483</v>
      </c>
      <c r="C4764" s="1830" t="s">
        <v>3484</v>
      </c>
      <c r="D4764" s="1876"/>
      <c r="E4764" s="1876"/>
      <c r="F4764" s="1876"/>
      <c r="G4764" s="1876"/>
      <c r="H4764" s="1876"/>
      <c r="I4764" s="1876"/>
      <c r="J4764" s="1876"/>
      <c r="K4764" s="1876"/>
      <c r="L4764" s="1876"/>
      <c r="M4764" s="1876"/>
      <c r="N4764" s="1875"/>
      <c r="O4764" s="1885">
        <v>1.333E-2</v>
      </c>
      <c r="P4764" s="1886"/>
      <c r="Q4764" s="1886"/>
      <c r="R4764" s="1886"/>
      <c r="S4764" s="1887"/>
      <c r="T4764" s="1888" t="s">
        <v>495</v>
      </c>
      <c r="U4764" s="1889"/>
      <c r="V4764" s="1889"/>
      <c r="W4764" s="1225"/>
      <c r="X4764" s="1890">
        <v>0.50929999999999997</v>
      </c>
      <c r="Y4764" s="1891"/>
      <c r="Z4764" s="1891"/>
      <c r="AA4764" s="1891"/>
      <c r="AB4764" s="1891"/>
      <c r="AC4764" s="1891"/>
      <c r="AD4764" s="1892"/>
      <c r="AE4764" s="1865">
        <v>6.7999999999999996E-3</v>
      </c>
      <c r="AF4764" s="1847"/>
      <c r="AG4764" s="1847"/>
      <c r="AH4764" s="1225"/>
    </row>
    <row r="4765" spans="1:34" ht="7.35" customHeight="1">
      <c r="A4765" s="1220"/>
      <c r="B4765" s="1820"/>
      <c r="C4765" s="1867"/>
      <c r="D4765" s="1867"/>
      <c r="E4765" s="1867"/>
      <c r="F4765" s="1867"/>
      <c r="G4765" s="1867"/>
      <c r="H4765" s="1867"/>
      <c r="I4765" s="1867"/>
      <c r="J4765" s="1867"/>
      <c r="K4765" s="1867"/>
      <c r="L4765" s="1867"/>
      <c r="M4765" s="1867"/>
      <c r="N4765" s="1867"/>
      <c r="O4765" s="1221"/>
      <c r="P4765" s="1221"/>
      <c r="Q4765" s="1221"/>
      <c r="R4765" s="1221"/>
      <c r="S4765" s="1221"/>
      <c r="T4765" s="1221"/>
      <c r="U4765" s="1221"/>
      <c r="V4765" s="1221"/>
      <c r="W4765" s="1221"/>
      <c r="X4765" s="1221"/>
      <c r="Y4765" s="1221"/>
      <c r="Z4765" s="1221"/>
      <c r="AA4765" s="1221"/>
      <c r="AB4765" s="1221"/>
      <c r="AC4765" s="1221"/>
      <c r="AD4765" s="1221"/>
      <c r="AE4765" s="1221"/>
      <c r="AF4765" s="1221"/>
      <c r="AG4765" s="1221"/>
      <c r="AH4765" s="1222"/>
    </row>
    <row r="4766" spans="1:34" ht="17.45" customHeight="1">
      <c r="A4766" s="1792"/>
      <c r="B4766" s="1793"/>
      <c r="C4766" s="1793"/>
      <c r="D4766" s="1793"/>
      <c r="E4766" s="1793"/>
      <c r="F4766" s="1793"/>
      <c r="G4766" s="1793"/>
      <c r="H4766" s="1793"/>
      <c r="I4766" s="1794" t="s">
        <v>2869</v>
      </c>
      <c r="J4766" s="1794"/>
      <c r="K4766" s="1794"/>
      <c r="L4766" s="1794"/>
      <c r="M4766" s="1794"/>
      <c r="N4766" s="1794"/>
      <c r="O4766" s="1794"/>
      <c r="P4766" s="1794"/>
      <c r="Q4766" s="1794"/>
      <c r="R4766" s="1794"/>
      <c r="S4766" s="1794"/>
      <c r="T4766" s="1794"/>
      <c r="U4766" s="1794"/>
      <c r="V4766" s="1794"/>
      <c r="W4766" s="1794"/>
      <c r="X4766" s="1794"/>
      <c r="Y4766" s="1794"/>
      <c r="Z4766" s="1214"/>
      <c r="AA4766" s="1795">
        <v>6.7999999999999996E-3</v>
      </c>
      <c r="AB4766" s="1795"/>
      <c r="AC4766" s="1795"/>
      <c r="AD4766" s="1795"/>
      <c r="AE4766" s="1795"/>
      <c r="AF4766" s="1795"/>
      <c r="AG4766" s="1795"/>
      <c r="AH4766" s="1213"/>
    </row>
    <row r="4767" spans="1:34" ht="16.7" customHeight="1">
      <c r="A4767" s="1801" t="s">
        <v>2870</v>
      </c>
      <c r="B4767" s="1825"/>
      <c r="C4767" s="1825"/>
      <c r="D4767" s="1825"/>
      <c r="E4767" s="1825"/>
      <c r="F4767" s="1825"/>
      <c r="G4767" s="1825"/>
      <c r="H4767" s="1825"/>
      <c r="I4767" s="1825"/>
      <c r="J4767" s="1825"/>
      <c r="K4767" s="1825"/>
      <c r="L4767" s="1825"/>
      <c r="M4767" s="1825"/>
      <c r="N4767" s="1826"/>
      <c r="O4767" s="1789" t="s">
        <v>2850</v>
      </c>
      <c r="P4767" s="1790"/>
      <c r="Q4767" s="1790"/>
      <c r="R4767" s="1790"/>
      <c r="S4767" s="1791"/>
      <c r="T4767" s="1827" t="s">
        <v>754</v>
      </c>
      <c r="U4767" s="1790"/>
      <c r="V4767" s="1790"/>
      <c r="W4767" s="1213"/>
      <c r="X4767" s="1789" t="s">
        <v>2866</v>
      </c>
      <c r="Y4767" s="1790"/>
      <c r="Z4767" s="1790"/>
      <c r="AA4767" s="1790"/>
      <c r="AB4767" s="1790"/>
      <c r="AC4767" s="1790"/>
      <c r="AD4767" s="1791"/>
      <c r="AE4767" s="1810" t="s">
        <v>2867</v>
      </c>
      <c r="AF4767" s="1828"/>
      <c r="AG4767" s="1828"/>
      <c r="AH4767" s="1213"/>
    </row>
    <row r="4768" spans="1:34" ht="17.45" customHeight="1">
      <c r="A4768" s="1223"/>
      <c r="B4768" s="1224" t="s">
        <v>3471</v>
      </c>
      <c r="C4768" s="1875" t="s">
        <v>3472</v>
      </c>
      <c r="D4768" s="1876"/>
      <c r="E4768" s="1876"/>
      <c r="F4768" s="1876"/>
      <c r="G4768" s="1876"/>
      <c r="H4768" s="1876"/>
      <c r="I4768" s="1876"/>
      <c r="J4768" s="1876"/>
      <c r="K4768" s="1876"/>
      <c r="L4768" s="1876"/>
      <c r="M4768" s="1876"/>
      <c r="N4768" s="1875"/>
      <c r="O4768" s="1885">
        <v>8.3299999999999997E-4</v>
      </c>
      <c r="P4768" s="1886"/>
      <c r="Q4768" s="1886"/>
      <c r="R4768" s="1886"/>
      <c r="S4768" s="1887"/>
      <c r="T4768" s="1888" t="s">
        <v>469</v>
      </c>
      <c r="U4768" s="1889"/>
      <c r="V4768" s="1889"/>
      <c r="W4768" s="1225"/>
      <c r="X4768" s="1890">
        <v>426.73140000000001</v>
      </c>
      <c r="Y4768" s="1891"/>
      <c r="Z4768" s="1891"/>
      <c r="AA4768" s="1891"/>
      <c r="AB4768" s="1891"/>
      <c r="AC4768" s="1891"/>
      <c r="AD4768" s="1892"/>
      <c r="AE4768" s="1865">
        <v>0.35549999999999998</v>
      </c>
      <c r="AF4768" s="1847"/>
      <c r="AG4768" s="1847"/>
      <c r="AH4768" s="1225"/>
    </row>
    <row r="4769" spans="1:34" ht="17.45" customHeight="1">
      <c r="A4769" s="1220"/>
      <c r="B4769" s="1209" t="s">
        <v>3485</v>
      </c>
      <c r="C4769" s="1866" t="s">
        <v>3486</v>
      </c>
      <c r="D4769" s="1867"/>
      <c r="E4769" s="1867"/>
      <c r="F4769" s="1867"/>
      <c r="G4769" s="1867"/>
      <c r="H4769" s="1867"/>
      <c r="I4769" s="1867"/>
      <c r="J4769" s="1867"/>
      <c r="K4769" s="1867"/>
      <c r="L4769" s="1867"/>
      <c r="M4769" s="1867"/>
      <c r="N4769" s="1866"/>
      <c r="O4769" s="1893">
        <v>1.67E-3</v>
      </c>
      <c r="P4769" s="1894"/>
      <c r="Q4769" s="1894"/>
      <c r="R4769" s="1894"/>
      <c r="S4769" s="1895"/>
      <c r="T4769" s="1896" t="s">
        <v>495</v>
      </c>
      <c r="U4769" s="1897"/>
      <c r="V4769" s="1897"/>
      <c r="W4769" s="1222"/>
      <c r="X4769" s="1898">
        <v>227.9965</v>
      </c>
      <c r="Y4769" s="1899"/>
      <c r="Z4769" s="1899"/>
      <c r="AA4769" s="1899"/>
      <c r="AB4769" s="1899"/>
      <c r="AC4769" s="1899"/>
      <c r="AD4769" s="1900"/>
      <c r="AE4769" s="1874">
        <v>0.38080000000000003</v>
      </c>
      <c r="AF4769" s="1843"/>
      <c r="AG4769" s="1843"/>
      <c r="AH4769" s="1222"/>
    </row>
    <row r="4770" spans="1:34" ht="16.7" customHeight="1">
      <c r="A4770" s="1792"/>
      <c r="B4770" s="1793"/>
      <c r="C4770" s="1793"/>
      <c r="D4770" s="1793"/>
      <c r="E4770" s="1793"/>
      <c r="F4770" s="1793"/>
      <c r="G4770" s="1793"/>
      <c r="H4770" s="1793"/>
      <c r="I4770" s="1794" t="s">
        <v>2871</v>
      </c>
      <c r="J4770" s="1794"/>
      <c r="K4770" s="1794"/>
      <c r="L4770" s="1794"/>
      <c r="M4770" s="1794"/>
      <c r="N4770" s="1794"/>
      <c r="O4770" s="1794"/>
      <c r="P4770" s="1794"/>
      <c r="Q4770" s="1794"/>
      <c r="R4770" s="1794"/>
      <c r="S4770" s="1794"/>
      <c r="T4770" s="1794"/>
      <c r="U4770" s="1794"/>
      <c r="V4770" s="1794"/>
      <c r="W4770" s="1794"/>
      <c r="X4770" s="1794"/>
      <c r="Y4770" s="1794"/>
      <c r="Z4770" s="1214"/>
      <c r="AA4770" s="1795">
        <v>0.73629999999999995</v>
      </c>
      <c r="AB4770" s="1795"/>
      <c r="AC4770" s="1795"/>
      <c r="AD4770" s="1795"/>
      <c r="AE4770" s="1795"/>
      <c r="AF4770" s="1795"/>
      <c r="AG4770" s="1795"/>
      <c r="AH4770" s="1213"/>
    </row>
    <row r="4771" spans="1:34" ht="17.45" customHeight="1">
      <c r="A4771" s="1801" t="s">
        <v>2872</v>
      </c>
      <c r="B4771" s="1825"/>
      <c r="C4771" s="1825"/>
      <c r="D4771" s="1825"/>
      <c r="E4771" s="1825"/>
      <c r="F4771" s="1825"/>
      <c r="G4771" s="1825"/>
      <c r="H4771" s="1825"/>
      <c r="I4771" s="1825"/>
      <c r="J4771" s="1825"/>
      <c r="K4771" s="1825"/>
      <c r="L4771" s="1825"/>
      <c r="M4771" s="1825"/>
      <c r="N4771" s="1826"/>
      <c r="O4771" s="1789" t="s">
        <v>2850</v>
      </c>
      <c r="P4771" s="1790"/>
      <c r="Q4771" s="1790"/>
      <c r="R4771" s="1790"/>
      <c r="S4771" s="1791"/>
      <c r="T4771" s="1827" t="s">
        <v>754</v>
      </c>
      <c r="U4771" s="1790"/>
      <c r="V4771" s="1790"/>
      <c r="W4771" s="1213"/>
      <c r="X4771" s="1789" t="s">
        <v>2866</v>
      </c>
      <c r="Y4771" s="1790"/>
      <c r="Z4771" s="1790"/>
      <c r="AA4771" s="1790"/>
      <c r="AB4771" s="1790"/>
      <c r="AC4771" s="1790"/>
      <c r="AD4771" s="1791"/>
      <c r="AE4771" s="1810" t="s">
        <v>2867</v>
      </c>
      <c r="AF4771" s="1828"/>
      <c r="AG4771" s="1828"/>
      <c r="AH4771" s="1213"/>
    </row>
    <row r="4772" spans="1:34" ht="16.7" customHeight="1">
      <c r="A4772" s="1901" t="s">
        <v>3475</v>
      </c>
      <c r="B4772" s="1902"/>
      <c r="C4772" s="1902"/>
      <c r="D4772" s="1902"/>
      <c r="E4772" s="1902"/>
      <c r="F4772" s="1876" t="s">
        <v>3476</v>
      </c>
      <c r="G4772" s="1876"/>
      <c r="H4772" s="1876"/>
      <c r="I4772" s="1876"/>
      <c r="J4772" s="1876"/>
      <c r="K4772" s="1876"/>
      <c r="L4772" s="1876"/>
      <c r="M4772" s="1876"/>
      <c r="N4772" s="1875"/>
      <c r="O4772" s="1885">
        <v>6.1999999999999998E-3</v>
      </c>
      <c r="P4772" s="1886"/>
      <c r="Q4772" s="1886"/>
      <c r="R4772" s="1886"/>
      <c r="S4772" s="1887"/>
      <c r="T4772" s="1888" t="s">
        <v>109</v>
      </c>
      <c r="U4772" s="1889"/>
      <c r="V4772" s="1889"/>
      <c r="W4772" s="1225"/>
      <c r="X4772" s="1890">
        <v>33.54</v>
      </c>
      <c r="Y4772" s="1891"/>
      <c r="Z4772" s="1891"/>
      <c r="AA4772" s="1891"/>
      <c r="AB4772" s="1891"/>
      <c r="AC4772" s="1891"/>
      <c r="AD4772" s="1892"/>
      <c r="AE4772" s="1865">
        <v>0.2079</v>
      </c>
      <c r="AF4772" s="1847"/>
      <c r="AG4772" s="1847"/>
      <c r="AH4772" s="1225"/>
    </row>
    <row r="4773" spans="1:34" ht="7.35" customHeight="1">
      <c r="A4773" s="1218"/>
      <c r="F4773" s="1815"/>
      <c r="G4773" s="1815"/>
      <c r="H4773" s="1815"/>
      <c r="I4773" s="1815"/>
      <c r="J4773" s="1815"/>
      <c r="K4773" s="1815"/>
      <c r="L4773" s="1815"/>
      <c r="M4773" s="1815"/>
      <c r="N4773" s="1815"/>
      <c r="AH4773" s="1219"/>
    </row>
    <row r="4774" spans="1:34" ht="17.45" customHeight="1">
      <c r="A4774" s="1787" t="s">
        <v>3487</v>
      </c>
      <c r="B4774" s="1788"/>
      <c r="C4774" s="1788"/>
      <c r="D4774" s="1788"/>
      <c r="E4774" s="1788"/>
      <c r="F4774" s="1903" t="s">
        <v>3488</v>
      </c>
      <c r="G4774" s="1815"/>
      <c r="H4774" s="1815"/>
      <c r="I4774" s="1815"/>
      <c r="J4774" s="1815"/>
      <c r="K4774" s="1815"/>
      <c r="L4774" s="1815"/>
      <c r="M4774" s="1815"/>
      <c r="N4774" s="1903"/>
      <c r="O4774" s="1910">
        <v>1.4149999999999999E-2</v>
      </c>
      <c r="P4774" s="1911"/>
      <c r="Q4774" s="1911"/>
      <c r="R4774" s="1911"/>
      <c r="S4774" s="1912"/>
      <c r="T4774" s="1913" t="s">
        <v>109</v>
      </c>
      <c r="U4774" s="1796"/>
      <c r="V4774" s="1796"/>
      <c r="W4774" s="1219"/>
      <c r="X4774" s="1914">
        <v>33.54</v>
      </c>
      <c r="Y4774" s="1915"/>
      <c r="Z4774" s="1915"/>
      <c r="AA4774" s="1915"/>
      <c r="AB4774" s="1915"/>
      <c r="AC4774" s="1915"/>
      <c r="AD4774" s="1916"/>
      <c r="AE4774" s="1909">
        <v>0.47460000000000002</v>
      </c>
      <c r="AF4774" s="1841"/>
      <c r="AG4774" s="1841"/>
      <c r="AH4774" s="1219"/>
    </row>
    <row r="4775" spans="1:34" ht="16.7" customHeight="1">
      <c r="A4775" s="1787" t="s">
        <v>3489</v>
      </c>
      <c r="B4775" s="1788"/>
      <c r="C4775" s="1788"/>
      <c r="D4775" s="1788"/>
      <c r="E4775" s="1788"/>
      <c r="F4775" s="1867" t="s">
        <v>3490</v>
      </c>
      <c r="G4775" s="1815"/>
      <c r="H4775" s="1815"/>
      <c r="I4775" s="1815"/>
      <c r="J4775" s="1815"/>
      <c r="K4775" s="1815"/>
      <c r="L4775" s="1815"/>
      <c r="M4775" s="1815"/>
      <c r="N4775" s="1903"/>
      <c r="O4775" s="1910">
        <v>8.0000000000000007E-5</v>
      </c>
      <c r="P4775" s="1911"/>
      <c r="Q4775" s="1911"/>
      <c r="R4775" s="1911"/>
      <c r="S4775" s="1912"/>
      <c r="T4775" s="1913" t="s">
        <v>109</v>
      </c>
      <c r="U4775" s="1796"/>
      <c r="V4775" s="1796"/>
      <c r="W4775" s="1219"/>
      <c r="X4775" s="1914">
        <v>33.54</v>
      </c>
      <c r="Y4775" s="1915"/>
      <c r="Z4775" s="1915"/>
      <c r="AA4775" s="1915"/>
      <c r="AB4775" s="1915"/>
      <c r="AC4775" s="1915"/>
      <c r="AD4775" s="1916"/>
      <c r="AE4775" s="1909">
        <v>2.7000000000000001E-3</v>
      </c>
      <c r="AF4775" s="1841"/>
      <c r="AG4775" s="1841"/>
      <c r="AH4775" s="1219"/>
    </row>
    <row r="4776" spans="1:34" ht="7.35" customHeight="1">
      <c r="A4776" s="1220"/>
      <c r="B4776" s="1221"/>
      <c r="C4776" s="1221"/>
      <c r="D4776" s="1221"/>
      <c r="E4776" s="1221"/>
      <c r="F4776" s="1867"/>
      <c r="G4776" s="1867"/>
      <c r="H4776" s="1867"/>
      <c r="I4776" s="1867"/>
      <c r="J4776" s="1867"/>
      <c r="K4776" s="1867"/>
      <c r="L4776" s="1867"/>
      <c r="M4776" s="1867"/>
      <c r="N4776" s="1867"/>
      <c r="O4776" s="1221"/>
      <c r="P4776" s="1221"/>
      <c r="Q4776" s="1221"/>
      <c r="R4776" s="1221"/>
      <c r="S4776" s="1221"/>
      <c r="T4776" s="1221"/>
      <c r="U4776" s="1221"/>
      <c r="V4776" s="1221"/>
      <c r="W4776" s="1221"/>
      <c r="X4776" s="1221"/>
      <c r="Y4776" s="1221"/>
      <c r="Z4776" s="1221"/>
      <c r="AA4776" s="1221"/>
      <c r="AB4776" s="1221"/>
      <c r="AC4776" s="1221"/>
      <c r="AD4776" s="1221"/>
      <c r="AE4776" s="1221"/>
      <c r="AF4776" s="1221"/>
      <c r="AG4776" s="1221"/>
      <c r="AH4776" s="1222"/>
    </row>
    <row r="4777" spans="1:34" ht="17.45" customHeight="1">
      <c r="A4777" s="1792"/>
      <c r="B4777" s="1793"/>
      <c r="C4777" s="1793"/>
      <c r="D4777" s="1793"/>
      <c r="E4777" s="1793"/>
      <c r="F4777" s="1793"/>
      <c r="G4777" s="1793"/>
      <c r="H4777" s="1793"/>
      <c r="I4777" s="1793"/>
      <c r="J4777" s="1793"/>
      <c r="K4777" s="1794" t="s">
        <v>2873</v>
      </c>
      <c r="L4777" s="1794"/>
      <c r="M4777" s="1794"/>
      <c r="N4777" s="1794"/>
      <c r="O4777" s="1794"/>
      <c r="P4777" s="1794"/>
      <c r="Q4777" s="1794"/>
      <c r="R4777" s="1794"/>
      <c r="S4777" s="1794"/>
      <c r="T4777" s="1794"/>
      <c r="U4777" s="1794"/>
      <c r="V4777" s="1794"/>
      <c r="W4777" s="1794"/>
      <c r="X4777" s="1794"/>
      <c r="Y4777" s="1794"/>
      <c r="Z4777" s="1794"/>
      <c r="AA4777" s="1794"/>
      <c r="AB4777" s="1214"/>
      <c r="AC4777" s="1795">
        <v>0.68520000000000003</v>
      </c>
      <c r="AD4777" s="1795"/>
      <c r="AE4777" s="1795"/>
      <c r="AF4777" s="1795"/>
      <c r="AG4777" s="1795"/>
      <c r="AH4777" s="1213"/>
    </row>
    <row r="4778" spans="1:34" ht="17.45" customHeight="1">
      <c r="A4778" s="1801" t="s">
        <v>2874</v>
      </c>
      <c r="B4778" s="1825"/>
      <c r="C4778" s="1825"/>
      <c r="D4778" s="1825"/>
      <c r="E4778" s="1825"/>
      <c r="F4778" s="1825"/>
      <c r="G4778" s="1825"/>
      <c r="H4778" s="1825"/>
      <c r="I4778" s="1825"/>
      <c r="J4778" s="1826"/>
      <c r="K4778" s="1789" t="s">
        <v>2850</v>
      </c>
      <c r="L4778" s="1791"/>
      <c r="M4778" s="1855" t="s">
        <v>2875</v>
      </c>
      <c r="N4778" s="1856"/>
      <c r="O4778" s="1857"/>
      <c r="P4778" s="1855" t="s">
        <v>2876</v>
      </c>
      <c r="Q4778" s="1856"/>
      <c r="R4778" s="1857"/>
      <c r="S4778" s="1855" t="s">
        <v>2877</v>
      </c>
      <c r="T4778" s="1857"/>
      <c r="U4778" s="1789" t="s">
        <v>2878</v>
      </c>
      <c r="V4778" s="1790"/>
      <c r="W4778" s="1791"/>
      <c r="X4778" s="1789" t="s">
        <v>2879</v>
      </c>
      <c r="Y4778" s="1790"/>
      <c r="Z4778" s="1790"/>
      <c r="AA4778" s="1790"/>
      <c r="AB4778" s="1791"/>
      <c r="AC4778" s="1789" t="s">
        <v>2880</v>
      </c>
      <c r="AD4778" s="1791"/>
      <c r="AE4778" s="1810" t="s">
        <v>2867</v>
      </c>
      <c r="AF4778" s="1828"/>
      <c r="AG4778" s="1828"/>
      <c r="AH4778" s="1213"/>
    </row>
    <row r="4779" spans="1:34" ht="16.7" customHeight="1">
      <c r="A4779" s="1901" t="s">
        <v>3479</v>
      </c>
      <c r="B4779" s="1902"/>
      <c r="C4779" s="1902"/>
      <c r="D4779" s="1902"/>
      <c r="E4779" s="1902"/>
      <c r="F4779" s="1876" t="s">
        <v>3476</v>
      </c>
      <c r="G4779" s="1876"/>
      <c r="H4779" s="1876"/>
      <c r="I4779" s="1876"/>
      <c r="J4779" s="1875"/>
      <c r="K4779" s="1877">
        <v>6.1999999999999998E-3</v>
      </c>
      <c r="L4779" s="1878"/>
      <c r="M4779" s="1890">
        <v>0</v>
      </c>
      <c r="N4779" s="1891"/>
      <c r="O4779" s="1892"/>
      <c r="P4779" s="1890">
        <v>0</v>
      </c>
      <c r="Q4779" s="1891"/>
      <c r="R4779" s="1892"/>
      <c r="S4779" s="1890">
        <v>0</v>
      </c>
      <c r="T4779" s="1892"/>
      <c r="U4779" s="1890">
        <v>1.1000000000000001</v>
      </c>
      <c r="V4779" s="1891"/>
      <c r="W4779" s="1892"/>
      <c r="X4779" s="1890">
        <v>0.88</v>
      </c>
      <c r="Y4779" s="1891"/>
      <c r="Z4779" s="1891"/>
      <c r="AA4779" s="1891"/>
      <c r="AB4779" s="1892"/>
      <c r="AC4779" s="1890">
        <v>0.72</v>
      </c>
      <c r="AD4779" s="1892"/>
      <c r="AE4779" s="1865">
        <v>0</v>
      </c>
      <c r="AF4779" s="1847"/>
      <c r="AG4779" s="1847"/>
      <c r="AH4779" s="1225"/>
    </row>
    <row r="4780" spans="1:34" ht="7.35" customHeight="1">
      <c r="A4780" s="1218"/>
      <c r="F4780" s="1815"/>
      <c r="G4780" s="1815"/>
      <c r="H4780" s="1815"/>
      <c r="I4780" s="1815"/>
      <c r="J4780" s="1815"/>
      <c r="AH4780" s="1219"/>
    </row>
    <row r="4781" spans="1:34" ht="17.45" customHeight="1">
      <c r="A4781" s="1787" t="s">
        <v>3491</v>
      </c>
      <c r="B4781" s="1788"/>
      <c r="C4781" s="1788"/>
      <c r="D4781" s="1788"/>
      <c r="E4781" s="1788"/>
      <c r="F4781" s="1815" t="s">
        <v>3488</v>
      </c>
      <c r="G4781" s="1815"/>
      <c r="H4781" s="1815"/>
      <c r="I4781" s="1815"/>
      <c r="J4781" s="1903"/>
      <c r="K4781" s="1904">
        <v>1.4149999999999999E-2</v>
      </c>
      <c r="L4781" s="1905"/>
      <c r="M4781" s="1914">
        <v>0</v>
      </c>
      <c r="N4781" s="1915"/>
      <c r="O4781" s="1916"/>
      <c r="P4781" s="1914">
        <v>0</v>
      </c>
      <c r="Q4781" s="1915"/>
      <c r="R4781" s="1916"/>
      <c r="S4781" s="1914">
        <v>0</v>
      </c>
      <c r="T4781" s="1916"/>
      <c r="U4781" s="1914">
        <v>1.1000000000000001</v>
      </c>
      <c r="V4781" s="1915"/>
      <c r="W4781" s="1916"/>
      <c r="X4781" s="1914">
        <v>0.88</v>
      </c>
      <c r="Y4781" s="1915"/>
      <c r="Z4781" s="1915"/>
      <c r="AA4781" s="1915"/>
      <c r="AB4781" s="1916"/>
      <c r="AC4781" s="1914">
        <v>0.72</v>
      </c>
      <c r="AD4781" s="1916"/>
      <c r="AE4781" s="1909">
        <v>0</v>
      </c>
      <c r="AF4781" s="1841"/>
      <c r="AG4781" s="1841"/>
      <c r="AH4781" s="1219"/>
    </row>
    <row r="4782" spans="1:34" ht="6.6" customHeight="1">
      <c r="A4782" s="1218"/>
      <c r="F4782" s="1815"/>
      <c r="G4782" s="1815"/>
      <c r="H4782" s="1815"/>
      <c r="I4782" s="1815"/>
      <c r="J4782" s="1815"/>
      <c r="AH4782" s="1219"/>
    </row>
    <row r="4783" spans="1:34" ht="17.45" customHeight="1">
      <c r="A4783" s="1787" t="s">
        <v>3492</v>
      </c>
      <c r="B4783" s="1788"/>
      <c r="C4783" s="1788"/>
      <c r="D4783" s="1788"/>
      <c r="E4783" s="1788"/>
      <c r="F4783" s="1867" t="s">
        <v>3490</v>
      </c>
      <c r="G4783" s="1815"/>
      <c r="H4783" s="1815"/>
      <c r="I4783" s="1815"/>
      <c r="J4783" s="1903"/>
      <c r="K4783" s="1904">
        <v>8.0000000000000007E-5</v>
      </c>
      <c r="L4783" s="1905"/>
      <c r="M4783" s="1914">
        <v>0</v>
      </c>
      <c r="N4783" s="1915"/>
      <c r="O4783" s="1916"/>
      <c r="P4783" s="1914">
        <v>0</v>
      </c>
      <c r="Q4783" s="1915"/>
      <c r="R4783" s="1916"/>
      <c r="S4783" s="1914">
        <v>0</v>
      </c>
      <c r="T4783" s="1916"/>
      <c r="U4783" s="1914">
        <v>1.1000000000000001</v>
      </c>
      <c r="V4783" s="1915"/>
      <c r="W4783" s="1916"/>
      <c r="X4783" s="1914">
        <v>0.88</v>
      </c>
      <c r="Y4783" s="1915"/>
      <c r="Z4783" s="1915"/>
      <c r="AA4783" s="1915"/>
      <c r="AB4783" s="1916"/>
      <c r="AC4783" s="1914">
        <v>0.72</v>
      </c>
      <c r="AD4783" s="1916"/>
      <c r="AE4783" s="1909">
        <v>0</v>
      </c>
      <c r="AF4783" s="1841"/>
      <c r="AG4783" s="1841"/>
      <c r="AH4783" s="1219"/>
    </row>
    <row r="4784" spans="1:34" ht="15.2" customHeight="1">
      <c r="A4784" s="1220"/>
      <c r="B4784" s="1221"/>
      <c r="C4784" s="1221"/>
      <c r="D4784" s="1221"/>
      <c r="E4784" s="1221"/>
      <c r="F4784" s="1867"/>
      <c r="G4784" s="1867"/>
      <c r="H4784" s="1867"/>
      <c r="I4784" s="1867"/>
      <c r="J4784" s="1867"/>
      <c r="K4784" s="1221"/>
      <c r="L4784" s="1221"/>
      <c r="M4784" s="1221"/>
      <c r="N4784" s="1221"/>
      <c r="O4784" s="1221"/>
      <c r="P4784" s="1221"/>
      <c r="Q4784" s="1221"/>
      <c r="R4784" s="1221"/>
      <c r="S4784" s="1221"/>
      <c r="T4784" s="1221"/>
      <c r="U4784" s="1221"/>
      <c r="V4784" s="1221"/>
      <c r="W4784" s="1221"/>
      <c r="X4784" s="1221"/>
      <c r="Y4784" s="1221"/>
      <c r="Z4784" s="1221"/>
      <c r="AA4784" s="1221"/>
      <c r="AB4784" s="1221"/>
      <c r="AC4784" s="1221"/>
      <c r="AD4784" s="1221"/>
      <c r="AE4784" s="1221"/>
      <c r="AF4784" s="1221"/>
      <c r="AG4784" s="1221"/>
      <c r="AH4784" s="1222"/>
    </row>
    <row r="4785" spans="1:34" ht="17.45" customHeight="1">
      <c r="A4785" s="1853"/>
      <c r="B4785" s="1778"/>
      <c r="C4785" s="1778"/>
      <c r="D4785" s="1778"/>
      <c r="E4785" s="1778"/>
      <c r="F4785" s="1778"/>
      <c r="G4785" s="1778"/>
      <c r="H4785" s="1778"/>
      <c r="I4785" s="1846" t="s">
        <v>2881</v>
      </c>
      <c r="J4785" s="1846"/>
      <c r="K4785" s="1846"/>
      <c r="L4785" s="1846"/>
      <c r="M4785" s="1846"/>
      <c r="N4785" s="1846"/>
      <c r="O4785" s="1846"/>
      <c r="P4785" s="1846"/>
      <c r="Q4785" s="1846"/>
      <c r="R4785" s="1846"/>
      <c r="S4785" s="1846"/>
      <c r="T4785" s="1846"/>
      <c r="U4785" s="1846"/>
      <c r="V4785" s="1846"/>
      <c r="W4785" s="1846"/>
      <c r="X4785" s="1846"/>
      <c r="Y4785" s="1846"/>
      <c r="Z4785" s="1203"/>
      <c r="AA4785" s="1847">
        <v>0</v>
      </c>
      <c r="AB4785" s="1847"/>
      <c r="AC4785" s="1847"/>
      <c r="AD4785" s="1847"/>
      <c r="AE4785" s="1847"/>
      <c r="AF4785" s="1847"/>
      <c r="AG4785" s="1847"/>
      <c r="AH4785" s="1204"/>
    </row>
    <row r="4786" spans="1:34" ht="5.0999999999999996" customHeight="1">
      <c r="A4786" s="1854"/>
      <c r="B4786" s="1309"/>
      <c r="C4786" s="1309"/>
      <c r="D4786" s="1309"/>
      <c r="E4786" s="1309"/>
      <c r="F4786" s="1309"/>
      <c r="G4786" s="1309"/>
      <c r="H4786" s="1309"/>
      <c r="I4786" s="1309"/>
      <c r="J4786" s="1309"/>
      <c r="K4786" s="1309"/>
      <c r="L4786" s="1309"/>
      <c r="M4786" s="1309"/>
      <c r="N4786" s="1309"/>
      <c r="O4786" s="1309"/>
      <c r="P4786" s="1309"/>
      <c r="Q4786" s="1309"/>
      <c r="R4786" s="1309"/>
      <c r="S4786" s="1309"/>
      <c r="T4786" s="1309"/>
      <c r="U4786" s="1309"/>
      <c r="V4786" s="1309"/>
      <c r="W4786" s="1309"/>
      <c r="X4786" s="1309"/>
      <c r="Y4786" s="1309"/>
      <c r="Z4786" s="1309"/>
      <c r="AA4786" s="1309"/>
      <c r="AB4786" s="1309"/>
      <c r="AC4786" s="1309"/>
      <c r="AD4786" s="1309"/>
      <c r="AE4786" s="1309"/>
      <c r="AF4786" s="1309"/>
      <c r="AG4786" s="1309"/>
      <c r="AH4786" s="1782"/>
    </row>
    <row r="4787" spans="1:34" ht="17.45" customHeight="1">
      <c r="A4787" s="1845"/>
      <c r="B4787" s="1799"/>
      <c r="C4787" s="1799"/>
      <c r="D4787" s="1799"/>
      <c r="E4787" s="1799"/>
      <c r="F4787" s="1799"/>
      <c r="G4787" s="1799"/>
      <c r="H4787" s="1799"/>
      <c r="I4787" s="1842" t="s">
        <v>2882</v>
      </c>
      <c r="J4787" s="1842"/>
      <c r="K4787" s="1842"/>
      <c r="L4787" s="1842"/>
      <c r="M4787" s="1842"/>
      <c r="N4787" s="1842"/>
      <c r="O4787" s="1842"/>
      <c r="P4787" s="1842"/>
      <c r="Q4787" s="1842"/>
      <c r="R4787" s="1842"/>
      <c r="S4787" s="1842"/>
      <c r="T4787" s="1842"/>
      <c r="U4787" s="1842"/>
      <c r="V4787" s="1842"/>
      <c r="W4787" s="1842"/>
      <c r="X4787" s="1842"/>
      <c r="Y4787" s="1842"/>
      <c r="Z4787" s="1212"/>
      <c r="AA4787" s="1848">
        <v>1.43</v>
      </c>
      <c r="AB4787" s="1848"/>
      <c r="AC4787" s="1848"/>
      <c r="AD4787" s="1848"/>
      <c r="AE4787" s="1848"/>
      <c r="AF4787" s="1848"/>
      <c r="AG4787" s="1848"/>
      <c r="AH4787" s="1208"/>
    </row>
    <row r="4788" spans="1:34" ht="45.75" customHeight="1">
      <c r="A4788" s="1849" t="s">
        <v>2883</v>
      </c>
      <c r="B4788" s="1850"/>
      <c r="C4788" s="1850"/>
      <c r="D4788" s="1850"/>
      <c r="E4788" s="1851" t="s">
        <v>3493</v>
      </c>
      <c r="F4788" s="1852"/>
      <c r="G4788" s="1852"/>
      <c r="H4788" s="1852"/>
      <c r="I4788" s="1852"/>
      <c r="J4788" s="1852"/>
      <c r="K4788" s="1852"/>
      <c r="L4788" s="1852"/>
      <c r="M4788" s="1852"/>
      <c r="N4788" s="1852"/>
      <c r="O4788" s="1852"/>
      <c r="P4788" s="1852"/>
      <c r="Q4788" s="1852"/>
      <c r="R4788" s="1852"/>
      <c r="S4788" s="1852"/>
      <c r="T4788" s="1852"/>
      <c r="U4788" s="1852"/>
      <c r="V4788" s="1852"/>
      <c r="W4788" s="1852"/>
      <c r="X4788" s="1852"/>
      <c r="Y4788" s="1852"/>
      <c r="Z4788" s="1852"/>
      <c r="AA4788" s="1852"/>
      <c r="AB4788" s="1852"/>
      <c r="AC4788" s="1852"/>
      <c r="AD4788" s="1852"/>
      <c r="AE4788" s="1852"/>
      <c r="AF4788" s="1852"/>
      <c r="AG4788" s="1852"/>
      <c r="AH4788" s="1851"/>
    </row>
    <row r="4789" spans="1:34" ht="95.25" customHeight="1">
      <c r="A4789" s="1220"/>
      <c r="B4789" s="1221"/>
      <c r="C4789" s="1221"/>
      <c r="D4789" s="1221"/>
      <c r="E4789" s="1221"/>
      <c r="F4789" s="1221"/>
      <c r="G4789" s="1221"/>
      <c r="H4789" s="1221"/>
      <c r="I4789" s="1221"/>
      <c r="J4789" s="1221"/>
      <c r="K4789" s="1221"/>
      <c r="L4789" s="1221"/>
      <c r="M4789" s="1221"/>
      <c r="N4789" s="1221"/>
      <c r="O4789" s="1221"/>
      <c r="P4789" s="1221"/>
      <c r="Q4789" s="1221"/>
      <c r="R4789" s="1221"/>
      <c r="S4789" s="1221"/>
      <c r="T4789" s="1221"/>
      <c r="U4789" s="1221"/>
      <c r="V4789" s="1221"/>
      <c r="W4789" s="1221"/>
      <c r="X4789" s="1221"/>
      <c r="Y4789" s="1221"/>
      <c r="Z4789" s="1221"/>
      <c r="AA4789" s="1221"/>
      <c r="AB4789" s="1221"/>
      <c r="AC4789" s="1221"/>
      <c r="AD4789" s="1221"/>
      <c r="AE4789" s="1221"/>
      <c r="AF4789" s="1221"/>
      <c r="AG4789" s="1221"/>
      <c r="AH4789" s="1222"/>
    </row>
    <row r="4790" spans="1:34" ht="5.85" customHeight="1">
      <c r="A4790" s="1777"/>
      <c r="B4790" s="1778"/>
      <c r="C4790" s="1778"/>
      <c r="D4790" s="1778"/>
      <c r="E4790" s="1778"/>
      <c r="F4790" s="1778"/>
      <c r="G4790" s="1778"/>
      <c r="H4790" s="1778"/>
      <c r="I4790" s="1778"/>
      <c r="J4790" s="1778"/>
      <c r="K4790" s="1778"/>
      <c r="L4790" s="1778"/>
      <c r="M4790" s="1778"/>
      <c r="N4790" s="1778"/>
      <c r="O4790" s="1778"/>
      <c r="P4790" s="1778"/>
      <c r="Q4790" s="1778"/>
      <c r="R4790" s="1778"/>
      <c r="S4790" s="1778"/>
      <c r="T4790" s="1778"/>
      <c r="U4790" s="1778"/>
      <c r="V4790" s="1778"/>
      <c r="W4790" s="1778"/>
      <c r="X4790" s="1778"/>
      <c r="Y4790" s="1778"/>
      <c r="Z4790" s="1778"/>
      <c r="AA4790" s="1778"/>
      <c r="AB4790" s="1778"/>
      <c r="AC4790" s="1778"/>
      <c r="AD4790" s="1778"/>
      <c r="AE4790" s="1778"/>
      <c r="AF4790" s="1778"/>
      <c r="AG4790" s="1778"/>
      <c r="AH4790" s="1779"/>
    </row>
    <row r="4791" spans="1:34" ht="10.9" customHeight="1">
      <c r="A4791" s="1780" t="s">
        <v>2834</v>
      </c>
      <c r="B4791" s="1310"/>
      <c r="C4791" s="1310"/>
      <c r="D4791" s="1310"/>
      <c r="E4791" s="1310"/>
      <c r="F4791" s="1310"/>
      <c r="G4791" s="1310"/>
      <c r="H4791" s="1310"/>
      <c r="I4791" s="1310"/>
      <c r="J4791" s="1310"/>
      <c r="K4791" s="1310"/>
      <c r="L4791" s="1310"/>
      <c r="M4791" s="1310"/>
      <c r="N4791" s="1310"/>
      <c r="O4791" s="1310"/>
      <c r="P4791" s="1310"/>
      <c r="Q4791" s="1310"/>
      <c r="R4791" s="1310"/>
      <c r="S4791" s="1310"/>
      <c r="T4791" s="1310"/>
      <c r="U4791" s="1310"/>
      <c r="V4791" s="1310"/>
      <c r="W4791" s="1310"/>
      <c r="X4791" s="1310"/>
      <c r="Y4791" s="1310"/>
      <c r="Z4791" s="1310"/>
      <c r="AA4791" s="1310"/>
      <c r="AB4791" s="1310"/>
      <c r="AC4791" s="1310"/>
      <c r="AD4791" s="1309"/>
      <c r="AE4791" s="1309"/>
      <c r="AF4791" s="1781" t="s">
        <v>3494</v>
      </c>
      <c r="AG4791" s="1781"/>
      <c r="AH4791" s="1782"/>
    </row>
    <row r="4792" spans="1:34" ht="5.85" customHeight="1">
      <c r="A4792" s="1780"/>
      <c r="B4792" s="1310"/>
      <c r="C4792" s="1310"/>
      <c r="D4792" s="1310"/>
      <c r="E4792" s="1310"/>
      <c r="F4792" s="1310"/>
      <c r="G4792" s="1310"/>
      <c r="H4792" s="1310"/>
      <c r="I4792" s="1310"/>
      <c r="J4792" s="1310"/>
      <c r="K4792" s="1310"/>
      <c r="L4792" s="1310"/>
      <c r="M4792" s="1310"/>
      <c r="N4792" s="1310"/>
      <c r="O4792" s="1310"/>
      <c r="P4792" s="1310"/>
      <c r="Q4792" s="1310"/>
      <c r="R4792" s="1310"/>
      <c r="S4792" s="1310"/>
      <c r="T4792" s="1310"/>
      <c r="U4792" s="1310"/>
      <c r="V4792" s="1310"/>
      <c r="W4792" s="1310"/>
      <c r="X4792" s="1310"/>
      <c r="Y4792" s="1310"/>
      <c r="Z4792" s="1310"/>
      <c r="AA4792" s="1310"/>
      <c r="AB4792" s="1310"/>
      <c r="AC4792" s="1310"/>
      <c r="AD4792" s="1311"/>
      <c r="AE4792" s="1311"/>
      <c r="AF4792" s="1311"/>
      <c r="AG4792" s="1311"/>
      <c r="AH4792" s="1782"/>
    </row>
    <row r="4793" spans="1:34" ht="11.65" customHeight="1">
      <c r="A4793" s="1783" t="s">
        <v>2836</v>
      </c>
      <c r="B4793" s="1784"/>
      <c r="C4793" s="1784"/>
      <c r="D4793" s="1784"/>
      <c r="E4793" s="1784"/>
      <c r="F4793" s="1784"/>
      <c r="G4793" s="1784"/>
      <c r="H4793" s="1784"/>
      <c r="I4793" s="1784"/>
      <c r="J4793" s="1784"/>
      <c r="K4793" s="1784"/>
      <c r="L4793" s="1784"/>
      <c r="M4793" s="1784"/>
      <c r="N4793" s="1784"/>
      <c r="O4793" s="1784"/>
      <c r="P4793" s="1784"/>
      <c r="Q4793" s="1784"/>
      <c r="R4793" s="1784"/>
      <c r="S4793" s="1784"/>
      <c r="T4793" s="1784"/>
      <c r="U4793" s="1784"/>
      <c r="V4793" s="1784"/>
      <c r="W4793" s="1784"/>
      <c r="X4793" s="1784"/>
      <c r="Y4793" s="1784"/>
      <c r="Z4793" s="1784"/>
      <c r="AA4793" s="1784"/>
      <c r="AB4793" s="1784"/>
      <c r="AC4793" s="1784"/>
      <c r="AD4793" s="1311"/>
      <c r="AE4793" s="1311"/>
      <c r="AF4793" s="1311"/>
      <c r="AG4793" s="1311"/>
      <c r="AH4793" s="1782"/>
    </row>
    <row r="4794" spans="1:34" ht="23.25" customHeight="1">
      <c r="A4794" s="1785" t="s">
        <v>2837</v>
      </c>
      <c r="B4794" s="1786"/>
      <c r="C4794" s="1786"/>
      <c r="D4794" s="1786"/>
      <c r="E4794" s="1786"/>
      <c r="F4794" s="1786"/>
      <c r="G4794" s="1786"/>
      <c r="H4794" s="1786"/>
      <c r="I4794" s="1786"/>
      <c r="J4794" s="1786"/>
      <c r="K4794" s="1786"/>
      <c r="L4794" s="1786"/>
      <c r="M4794" s="1786"/>
      <c r="N4794" s="1786"/>
      <c r="O4794" s="1786"/>
      <c r="P4794" s="1786"/>
      <c r="Q4794" s="1786"/>
      <c r="R4794" s="1786"/>
      <c r="S4794" s="1786"/>
      <c r="T4794" s="1786"/>
      <c r="U4794" s="1786"/>
      <c r="V4794" s="1786"/>
      <c r="W4794" s="1786"/>
      <c r="X4794" s="1786"/>
      <c r="Y4794" s="1786"/>
      <c r="Z4794" s="1786"/>
      <c r="AA4794" s="1786"/>
      <c r="AB4794" s="1786"/>
      <c r="AC4794" s="1786"/>
      <c r="AD4794" s="1311"/>
      <c r="AE4794" s="1311"/>
      <c r="AF4794" s="1311"/>
      <c r="AG4794" s="1311"/>
      <c r="AH4794" s="1782"/>
    </row>
    <row r="4795" spans="1:34" ht="5.0999999999999996" customHeight="1">
      <c r="A4795" s="1787" t="s">
        <v>2838</v>
      </c>
      <c r="B4795" s="1788"/>
      <c r="C4795" s="1788"/>
      <c r="D4795" s="1788"/>
      <c r="E4795" s="1788"/>
      <c r="F4795" s="1788"/>
      <c r="G4795" s="1788"/>
      <c r="H4795" s="1788"/>
      <c r="I4795" s="1788"/>
      <c r="J4795" s="1788"/>
      <c r="K4795" s="1788"/>
      <c r="L4795" s="1788"/>
      <c r="M4795" s="1788"/>
      <c r="N4795" s="1788"/>
      <c r="O4795" s="1788"/>
      <c r="P4795" s="1788"/>
      <c r="Q4795" s="1788"/>
      <c r="R4795" s="1788"/>
      <c r="S4795" s="1788"/>
      <c r="T4795" s="1788"/>
      <c r="U4795" s="1788"/>
      <c r="V4795" s="1788"/>
      <c r="W4795" s="1788"/>
      <c r="X4795" s="1788"/>
      <c r="Y4795" s="1788"/>
      <c r="Z4795" s="1788"/>
      <c r="AA4795" s="1788"/>
      <c r="AB4795" s="1788"/>
      <c r="AC4795" s="1788"/>
      <c r="AD4795" s="1311"/>
      <c r="AE4795" s="1311"/>
      <c r="AF4795" s="1311"/>
      <c r="AG4795" s="1311"/>
      <c r="AH4795" s="1782"/>
    </row>
    <row r="4796" spans="1:34" ht="5.85" customHeight="1">
      <c r="A4796" s="1787"/>
      <c r="B4796" s="1788"/>
      <c r="C4796" s="1788"/>
      <c r="D4796" s="1788"/>
      <c r="E4796" s="1788"/>
      <c r="F4796" s="1788"/>
      <c r="G4796" s="1788"/>
      <c r="H4796" s="1788"/>
      <c r="I4796" s="1788"/>
      <c r="J4796" s="1788"/>
      <c r="K4796" s="1788"/>
      <c r="L4796" s="1788"/>
      <c r="M4796" s="1788"/>
      <c r="N4796" s="1788"/>
      <c r="O4796" s="1788"/>
      <c r="P4796" s="1788"/>
      <c r="Q4796" s="1788"/>
      <c r="R4796" s="1788"/>
      <c r="S4796" s="1788"/>
      <c r="T4796" s="1788"/>
      <c r="U4796" s="1788"/>
      <c r="V4796" s="1788"/>
      <c r="W4796" s="1788"/>
      <c r="X4796" s="1788"/>
      <c r="Y4796" s="1788"/>
      <c r="Z4796" s="1788"/>
      <c r="AA4796" s="1788"/>
      <c r="AB4796" s="1788"/>
      <c r="AC4796" s="1788"/>
      <c r="AD4796" s="1782"/>
      <c r="AE4796" s="1309"/>
      <c r="AF4796" s="1309"/>
      <c r="AG4796" s="1309"/>
      <c r="AH4796" s="1782"/>
    </row>
    <row r="4797" spans="1:34" ht="11.65" customHeight="1">
      <c r="A4797" s="1787" t="s">
        <v>2839</v>
      </c>
      <c r="B4797" s="1788"/>
      <c r="C4797" s="1788"/>
      <c r="D4797" s="1788"/>
      <c r="E4797" s="1788"/>
      <c r="F4797" s="1788"/>
      <c r="G4797" s="1788"/>
      <c r="H4797" s="1788"/>
      <c r="I4797" s="1788"/>
      <c r="J4797" s="1788"/>
      <c r="K4797" s="1788"/>
      <c r="L4797" s="1788"/>
      <c r="M4797" s="1788"/>
      <c r="N4797" s="1788"/>
      <c r="O4797" s="1788"/>
      <c r="P4797" s="1788"/>
      <c r="Q4797" s="1788"/>
      <c r="R4797" s="1788"/>
      <c r="S4797" s="1788"/>
      <c r="T4797" s="1788"/>
      <c r="U4797" s="1788"/>
      <c r="V4797" s="1788"/>
      <c r="W4797" s="1788"/>
      <c r="X4797" s="1788"/>
      <c r="Y4797" s="1788"/>
      <c r="Z4797" s="1788"/>
      <c r="AA4797" s="1788"/>
      <c r="AB4797" s="1788"/>
      <c r="AC4797" s="1788"/>
      <c r="AD4797" s="1818" t="s">
        <v>2840</v>
      </c>
      <c r="AE4797" s="1818"/>
      <c r="AF4797" s="1206">
        <v>21.23</v>
      </c>
      <c r="AG4797" s="1207" t="s">
        <v>5</v>
      </c>
      <c r="AH4797" s="1800"/>
    </row>
    <row r="4798" spans="1:34" ht="11.65" customHeight="1">
      <c r="A4798" s="1819" t="s">
        <v>2841</v>
      </c>
      <c r="B4798" s="1820"/>
      <c r="C4798" s="1820"/>
      <c r="D4798" s="1820"/>
      <c r="E4798" s="1820"/>
      <c r="F4798" s="1820"/>
      <c r="G4798" s="1820"/>
      <c r="H4798" s="1820"/>
      <c r="I4798" s="1820"/>
      <c r="J4798" s="1820"/>
      <c r="K4798" s="1820"/>
      <c r="L4798" s="1820"/>
      <c r="M4798" s="1820"/>
      <c r="N4798" s="1820"/>
      <c r="O4798" s="1820"/>
      <c r="P4798" s="1820"/>
      <c r="Q4798" s="1820"/>
      <c r="R4798" s="1820"/>
      <c r="S4798" s="1820"/>
      <c r="T4798" s="1820"/>
      <c r="U4798" s="1820"/>
      <c r="V4798" s="1820"/>
      <c r="W4798" s="1820"/>
      <c r="X4798" s="1820"/>
      <c r="Y4798" s="1820"/>
      <c r="Z4798" s="1820"/>
      <c r="AA4798" s="1820"/>
      <c r="AB4798" s="1820"/>
      <c r="AC4798" s="1820"/>
      <c r="AD4798" s="1821" t="s">
        <v>2842</v>
      </c>
      <c r="AE4798" s="1821"/>
      <c r="AF4798" s="1210">
        <v>15</v>
      </c>
      <c r="AG4798" s="1211" t="s">
        <v>5</v>
      </c>
      <c r="AH4798" s="1800"/>
    </row>
    <row r="4799" spans="1:34" ht="16.7" customHeight="1">
      <c r="A4799" s="1822" t="s">
        <v>2843</v>
      </c>
      <c r="B4799" s="1802"/>
      <c r="C4799" s="1802"/>
      <c r="D4799" s="1778"/>
      <c r="E4799" s="1823" t="s">
        <v>2748</v>
      </c>
      <c r="F4799" s="1823"/>
      <c r="G4799" s="1823"/>
      <c r="H4799" s="1823"/>
      <c r="I4799" s="1823"/>
      <c r="J4799" s="1823"/>
      <c r="K4799" s="1823"/>
      <c r="L4799" s="1823"/>
      <c r="M4799" s="1823"/>
      <c r="N4799" s="1823"/>
      <c r="O4799" s="1823"/>
      <c r="P4799" s="1823"/>
      <c r="Q4799" s="1823"/>
      <c r="R4799" s="1823"/>
      <c r="S4799" s="1823"/>
      <c r="T4799" s="1823"/>
      <c r="U4799" s="1823"/>
      <c r="V4799" s="1823"/>
      <c r="W4799" s="1823"/>
      <c r="X4799" s="1823"/>
      <c r="Y4799" s="1823"/>
      <c r="Z4799" s="1823"/>
      <c r="AA4799" s="1823"/>
      <c r="AB4799" s="1823"/>
      <c r="AC4799" s="1823"/>
      <c r="AD4799" s="1823"/>
      <c r="AE4799" s="1823"/>
      <c r="AF4799" s="1823"/>
      <c r="AG4799" s="1823"/>
      <c r="AH4799" s="1779"/>
    </row>
    <row r="4800" spans="1:34" ht="17.45" customHeight="1">
      <c r="A4800" s="1824" t="s">
        <v>2844</v>
      </c>
      <c r="B4800" s="1816"/>
      <c r="C4800" s="1816"/>
      <c r="D4800" s="1309"/>
      <c r="E4800" s="1815" t="s">
        <v>431</v>
      </c>
      <c r="F4800" s="1815"/>
      <c r="G4800" s="1111"/>
      <c r="H4800" s="1796" t="s">
        <v>2845</v>
      </c>
      <c r="I4800" s="1796"/>
      <c r="J4800" s="1796" t="s">
        <v>589</v>
      </c>
      <c r="K4800" s="1796"/>
      <c r="L4800" s="1309"/>
      <c r="M4800" s="1309"/>
      <c r="N4800" s="1816" t="s">
        <v>2846</v>
      </c>
      <c r="O4800" s="1816"/>
      <c r="P4800" s="1816"/>
      <c r="Q4800" s="1816"/>
      <c r="R4800" s="1817">
        <v>1</v>
      </c>
      <c r="S4800" s="1817"/>
      <c r="T4800" s="1817"/>
      <c r="U4800" s="1817"/>
      <c r="V4800" s="1309"/>
      <c r="W4800" s="1309"/>
      <c r="X4800" s="1309"/>
      <c r="Y4800" s="1796" t="s">
        <v>2847</v>
      </c>
      <c r="Z4800" s="1796"/>
      <c r="AA4800" s="1796"/>
      <c r="AB4800" s="1796"/>
      <c r="AC4800" s="1796"/>
      <c r="AD4800" s="1796"/>
      <c r="AE4800" s="1796"/>
      <c r="AF4800" s="1797" t="s">
        <v>2848</v>
      </c>
      <c r="AG4800" s="1797"/>
      <c r="AH4800" s="1782"/>
    </row>
    <row r="4801" spans="1:34" ht="5.85" customHeight="1">
      <c r="A4801" s="1798"/>
      <c r="B4801" s="1799"/>
      <c r="C4801" s="1799"/>
      <c r="D4801" s="1799"/>
      <c r="E4801" s="1799"/>
      <c r="F4801" s="1799"/>
      <c r="G4801" s="1799"/>
      <c r="H4801" s="1799"/>
      <c r="I4801" s="1799"/>
      <c r="J4801" s="1799"/>
      <c r="K4801" s="1799"/>
      <c r="L4801" s="1799"/>
      <c r="M4801" s="1799"/>
      <c r="N4801" s="1799"/>
      <c r="O4801" s="1799"/>
      <c r="P4801" s="1799"/>
      <c r="Q4801" s="1799"/>
      <c r="R4801" s="1799"/>
      <c r="S4801" s="1799"/>
      <c r="T4801" s="1799"/>
      <c r="U4801" s="1799"/>
      <c r="V4801" s="1799"/>
      <c r="W4801" s="1799"/>
      <c r="X4801" s="1799"/>
      <c r="Y4801" s="1799"/>
      <c r="Z4801" s="1799"/>
      <c r="AA4801" s="1799"/>
      <c r="AB4801" s="1799"/>
      <c r="AC4801" s="1799"/>
      <c r="AD4801" s="1799"/>
      <c r="AE4801" s="1799"/>
      <c r="AF4801" s="1799"/>
      <c r="AG4801" s="1799"/>
      <c r="AH4801" s="1800"/>
    </row>
    <row r="4802" spans="1:34" ht="17.45" customHeight="1">
      <c r="A4802" s="1801" t="s">
        <v>2849</v>
      </c>
      <c r="B4802" s="1802"/>
      <c r="C4802" s="1802"/>
      <c r="D4802" s="1802"/>
      <c r="E4802" s="1802"/>
      <c r="F4802" s="1802"/>
      <c r="G4802" s="1802"/>
      <c r="H4802" s="1802"/>
      <c r="I4802" s="1802"/>
      <c r="J4802" s="1803"/>
      <c r="K4802" s="1789" t="s">
        <v>2850</v>
      </c>
      <c r="L4802" s="1807"/>
      <c r="M4802" s="1789" t="s">
        <v>2851</v>
      </c>
      <c r="N4802" s="1790"/>
      <c r="O4802" s="1790"/>
      <c r="P4802" s="1790"/>
      <c r="Q4802" s="1790"/>
      <c r="R4802" s="1790"/>
      <c r="S4802" s="1790"/>
      <c r="T4802" s="1791"/>
      <c r="U4802" s="1789" t="s">
        <v>2852</v>
      </c>
      <c r="V4802" s="1790"/>
      <c r="W4802" s="1790"/>
      <c r="X4802" s="1790"/>
      <c r="Y4802" s="1790"/>
      <c r="Z4802" s="1790"/>
      <c r="AA4802" s="1790"/>
      <c r="AB4802" s="1790"/>
      <c r="AC4802" s="1790"/>
      <c r="AD4802" s="1791"/>
      <c r="AE4802" s="1810" t="s">
        <v>2853</v>
      </c>
      <c r="AF4802" s="1811"/>
      <c r="AG4802" s="1811"/>
      <c r="AH4802" s="1814"/>
    </row>
    <row r="4803" spans="1:34" ht="16.7" customHeight="1">
      <c r="A4803" s="1804"/>
      <c r="B4803" s="1805"/>
      <c r="C4803" s="1805"/>
      <c r="D4803" s="1805"/>
      <c r="E4803" s="1805"/>
      <c r="F4803" s="1805"/>
      <c r="G4803" s="1805"/>
      <c r="H4803" s="1805"/>
      <c r="I4803" s="1805"/>
      <c r="J4803" s="1806"/>
      <c r="K4803" s="1808"/>
      <c r="L4803" s="1809"/>
      <c r="M4803" s="1789" t="s">
        <v>2854</v>
      </c>
      <c r="N4803" s="1790"/>
      <c r="O4803" s="1790"/>
      <c r="P4803" s="1791"/>
      <c r="Q4803" s="1789" t="s">
        <v>2855</v>
      </c>
      <c r="R4803" s="1790"/>
      <c r="S4803" s="1790"/>
      <c r="T4803" s="1791"/>
      <c r="U4803" s="1789" t="s">
        <v>2854</v>
      </c>
      <c r="V4803" s="1790"/>
      <c r="W4803" s="1790"/>
      <c r="X4803" s="1790"/>
      <c r="Y4803" s="1790"/>
      <c r="Z4803" s="1791"/>
      <c r="AA4803" s="1789" t="s">
        <v>2855</v>
      </c>
      <c r="AB4803" s="1790"/>
      <c r="AC4803" s="1790"/>
      <c r="AD4803" s="1791"/>
      <c r="AE4803" s="1812"/>
      <c r="AF4803" s="1813"/>
      <c r="AG4803" s="1813"/>
      <c r="AH4803" s="1800"/>
    </row>
    <row r="4804" spans="1:34" ht="17.45" customHeight="1">
      <c r="A4804" s="1792"/>
      <c r="B4804" s="1793"/>
      <c r="C4804" s="1793"/>
      <c r="D4804" s="1793"/>
      <c r="E4804" s="1793"/>
      <c r="F4804" s="1793"/>
      <c r="G4804" s="1793"/>
      <c r="H4804" s="1793"/>
      <c r="I4804" s="1793"/>
      <c r="J4804" s="1793"/>
      <c r="K4804" s="1794" t="s">
        <v>2856</v>
      </c>
      <c r="L4804" s="1794"/>
      <c r="M4804" s="1794"/>
      <c r="N4804" s="1794"/>
      <c r="O4804" s="1794"/>
      <c r="P4804" s="1794"/>
      <c r="Q4804" s="1794"/>
      <c r="R4804" s="1794"/>
      <c r="S4804" s="1794"/>
      <c r="T4804" s="1794"/>
      <c r="U4804" s="1794"/>
      <c r="V4804" s="1794"/>
      <c r="W4804" s="1794"/>
      <c r="X4804" s="1794"/>
      <c r="Y4804" s="1794"/>
      <c r="Z4804" s="1794"/>
      <c r="AA4804" s="1795">
        <v>0</v>
      </c>
      <c r="AB4804" s="1795"/>
      <c r="AC4804" s="1795"/>
      <c r="AD4804" s="1795"/>
      <c r="AE4804" s="1795"/>
      <c r="AF4804" s="1795"/>
      <c r="AG4804" s="1795"/>
      <c r="AH4804" s="1213"/>
    </row>
    <row r="4805" spans="1:34" ht="16.7" customHeight="1">
      <c r="A4805" s="1801" t="s">
        <v>2857</v>
      </c>
      <c r="B4805" s="1825"/>
      <c r="C4805" s="1825"/>
      <c r="D4805" s="1825"/>
      <c r="E4805" s="1825"/>
      <c r="F4805" s="1825"/>
      <c r="G4805" s="1825"/>
      <c r="H4805" s="1825"/>
      <c r="I4805" s="1825"/>
      <c r="J4805" s="1825"/>
      <c r="K4805" s="1825"/>
      <c r="L4805" s="1825"/>
      <c r="M4805" s="1825"/>
      <c r="N4805" s="1826"/>
      <c r="O4805" s="1789" t="s">
        <v>2858</v>
      </c>
      <c r="P4805" s="1790"/>
      <c r="Q4805" s="1790"/>
      <c r="R4805" s="1790"/>
      <c r="S4805" s="1791"/>
      <c r="T4805" s="1827" t="s">
        <v>2850</v>
      </c>
      <c r="U4805" s="1790"/>
      <c r="V4805" s="1790"/>
      <c r="W4805" s="1213"/>
      <c r="X4805" s="1789" t="s">
        <v>2859</v>
      </c>
      <c r="Y4805" s="1790"/>
      <c r="Z4805" s="1790"/>
      <c r="AA4805" s="1790"/>
      <c r="AB4805" s="1790"/>
      <c r="AC4805" s="1790"/>
      <c r="AD4805" s="1791"/>
      <c r="AE4805" s="1810" t="s">
        <v>2853</v>
      </c>
      <c r="AF4805" s="1828"/>
      <c r="AG4805" s="1828"/>
      <c r="AH4805" s="1213"/>
    </row>
    <row r="4806" spans="1:34" ht="17.45" customHeight="1">
      <c r="A4806" s="1792"/>
      <c r="B4806" s="1778"/>
      <c r="C4806" s="1778"/>
      <c r="D4806" s="1778"/>
      <c r="E4806" s="1778"/>
      <c r="F4806" s="1778"/>
      <c r="G4806" s="1778"/>
      <c r="H4806" s="1778"/>
      <c r="I4806" s="1846" t="s">
        <v>2860</v>
      </c>
      <c r="J4806" s="1846"/>
      <c r="K4806" s="1846"/>
      <c r="L4806" s="1846"/>
      <c r="M4806" s="1846"/>
      <c r="N4806" s="1846"/>
      <c r="O4806" s="1846"/>
      <c r="P4806" s="1846"/>
      <c r="Q4806" s="1846"/>
      <c r="R4806" s="1846"/>
      <c r="S4806" s="1846"/>
      <c r="T4806" s="1846"/>
      <c r="U4806" s="1846"/>
      <c r="V4806" s="1846"/>
      <c r="W4806" s="1846"/>
      <c r="X4806" s="1846"/>
      <c r="Y4806" s="1846"/>
      <c r="Z4806" s="1793"/>
      <c r="AA4806" s="1847">
        <v>0</v>
      </c>
      <c r="AB4806" s="1847"/>
      <c r="AC4806" s="1847"/>
      <c r="AD4806" s="1847"/>
      <c r="AE4806" s="1847"/>
      <c r="AF4806" s="1847"/>
      <c r="AG4806" s="1847"/>
      <c r="AH4806" s="1814"/>
    </row>
    <row r="4807" spans="1:34" ht="17.45" customHeight="1">
      <c r="A4807" s="1844"/>
      <c r="B4807" s="1309"/>
      <c r="C4807" s="1309"/>
      <c r="D4807" s="1309"/>
      <c r="E4807" s="1309"/>
      <c r="F4807" s="1309"/>
      <c r="G4807" s="1309"/>
      <c r="H4807" s="1309"/>
      <c r="I4807" s="1840" t="s">
        <v>2861</v>
      </c>
      <c r="J4807" s="1840"/>
      <c r="K4807" s="1840"/>
      <c r="L4807" s="1840"/>
      <c r="M4807" s="1840"/>
      <c r="N4807" s="1840"/>
      <c r="O4807" s="1840"/>
      <c r="P4807" s="1840"/>
      <c r="Q4807" s="1840"/>
      <c r="R4807" s="1840"/>
      <c r="S4807" s="1840"/>
      <c r="T4807" s="1840"/>
      <c r="U4807" s="1840"/>
      <c r="V4807" s="1840"/>
      <c r="W4807" s="1840"/>
      <c r="X4807" s="1840"/>
      <c r="Y4807" s="1840"/>
      <c r="Z4807" s="1309"/>
      <c r="AA4807" s="1841">
        <v>0</v>
      </c>
      <c r="AB4807" s="1841"/>
      <c r="AC4807" s="1841"/>
      <c r="AD4807" s="1841"/>
      <c r="AE4807" s="1841"/>
      <c r="AF4807" s="1841"/>
      <c r="AG4807" s="1841"/>
      <c r="AH4807" s="1782"/>
    </row>
    <row r="4808" spans="1:34" ht="16.7" customHeight="1">
      <c r="A4808" s="1844"/>
      <c r="B4808" s="1309"/>
      <c r="C4808" s="1309"/>
      <c r="D4808" s="1309"/>
      <c r="E4808" s="1309"/>
      <c r="F4808" s="1309"/>
      <c r="G4808" s="1309"/>
      <c r="H4808" s="1309"/>
      <c r="I4808" s="1840" t="s">
        <v>2862</v>
      </c>
      <c r="J4808" s="1840"/>
      <c r="K4808" s="1840"/>
      <c r="L4808" s="1840"/>
      <c r="M4808" s="1840"/>
      <c r="N4808" s="1840"/>
      <c r="O4808" s="1840"/>
      <c r="P4808" s="1840"/>
      <c r="Q4808" s="1840"/>
      <c r="R4808" s="1840"/>
      <c r="S4808" s="1840"/>
      <c r="T4808" s="1840"/>
      <c r="U4808" s="1840"/>
      <c r="V4808" s="1840"/>
      <c r="W4808" s="1840"/>
      <c r="X4808" s="1840"/>
      <c r="Y4808" s="1840"/>
      <c r="Z4808" s="1309"/>
      <c r="AA4808" s="1841">
        <v>0</v>
      </c>
      <c r="AB4808" s="1841"/>
      <c r="AC4808" s="1841"/>
      <c r="AD4808" s="1841"/>
      <c r="AE4808" s="1841"/>
      <c r="AF4808" s="1841"/>
      <c r="AG4808" s="1841"/>
      <c r="AH4808" s="1782"/>
    </row>
    <row r="4809" spans="1:34" ht="17.45" customHeight="1">
      <c r="A4809" s="1844"/>
      <c r="B4809" s="1309"/>
      <c r="C4809" s="1309"/>
      <c r="D4809" s="1309"/>
      <c r="E4809" s="1309"/>
      <c r="F4809" s="1309"/>
      <c r="G4809" s="1309"/>
      <c r="H4809" s="1309"/>
      <c r="I4809" s="1840" t="s">
        <v>2863</v>
      </c>
      <c r="J4809" s="1840"/>
      <c r="K4809" s="1840"/>
      <c r="L4809" s="1840"/>
      <c r="M4809" s="1840"/>
      <c r="N4809" s="1840"/>
      <c r="O4809" s="1840"/>
      <c r="P4809" s="1840"/>
      <c r="Q4809" s="1840"/>
      <c r="R4809" s="1840"/>
      <c r="S4809" s="1840"/>
      <c r="T4809" s="1840"/>
      <c r="U4809" s="1840"/>
      <c r="V4809" s="1840"/>
      <c r="W4809" s="1840"/>
      <c r="X4809" s="1840"/>
      <c r="Y4809" s="1840"/>
      <c r="Z4809" s="1309"/>
      <c r="AA4809" s="1841">
        <v>0</v>
      </c>
      <c r="AB4809" s="1841"/>
      <c r="AC4809" s="1841"/>
      <c r="AD4809" s="1841"/>
      <c r="AE4809" s="1841"/>
      <c r="AF4809" s="1841"/>
      <c r="AG4809" s="1841"/>
      <c r="AH4809" s="1782"/>
    </row>
    <row r="4810" spans="1:34" ht="16.7" customHeight="1">
      <c r="A4810" s="1845"/>
      <c r="B4810" s="1799"/>
      <c r="C4810" s="1799"/>
      <c r="D4810" s="1799"/>
      <c r="E4810" s="1799"/>
      <c r="F4810" s="1799"/>
      <c r="G4810" s="1799"/>
      <c r="H4810" s="1799"/>
      <c r="I4810" s="1842" t="s">
        <v>2864</v>
      </c>
      <c r="J4810" s="1842"/>
      <c r="K4810" s="1842"/>
      <c r="L4810" s="1842"/>
      <c r="M4810" s="1842"/>
      <c r="N4810" s="1842"/>
      <c r="O4810" s="1842"/>
      <c r="P4810" s="1842"/>
      <c r="Q4810" s="1842"/>
      <c r="R4810" s="1842"/>
      <c r="S4810" s="1842"/>
      <c r="T4810" s="1842"/>
      <c r="U4810" s="1842"/>
      <c r="V4810" s="1842"/>
      <c r="W4810" s="1842"/>
      <c r="X4810" s="1842"/>
      <c r="Y4810" s="1842"/>
      <c r="Z4810" s="1799"/>
      <c r="AA4810" s="1843">
        <v>0</v>
      </c>
      <c r="AB4810" s="1843"/>
      <c r="AC4810" s="1843"/>
      <c r="AD4810" s="1843"/>
      <c r="AE4810" s="1843"/>
      <c r="AF4810" s="1843"/>
      <c r="AG4810" s="1843"/>
      <c r="AH4810" s="1800"/>
    </row>
    <row r="4811" spans="1:34" ht="17.45" customHeight="1">
      <c r="A4811" s="1801" t="s">
        <v>2865</v>
      </c>
      <c r="B4811" s="1825"/>
      <c r="C4811" s="1825"/>
      <c r="D4811" s="1825"/>
      <c r="E4811" s="1825"/>
      <c r="F4811" s="1825"/>
      <c r="G4811" s="1825"/>
      <c r="H4811" s="1825"/>
      <c r="I4811" s="1825"/>
      <c r="J4811" s="1825"/>
      <c r="K4811" s="1825"/>
      <c r="L4811" s="1825"/>
      <c r="M4811" s="1825"/>
      <c r="N4811" s="1826"/>
      <c r="O4811" s="1789" t="s">
        <v>2850</v>
      </c>
      <c r="P4811" s="1790"/>
      <c r="Q4811" s="1790"/>
      <c r="R4811" s="1790"/>
      <c r="S4811" s="1791"/>
      <c r="T4811" s="1827" t="s">
        <v>754</v>
      </c>
      <c r="U4811" s="1790"/>
      <c r="V4811" s="1790"/>
      <c r="W4811" s="1213"/>
      <c r="X4811" s="1789" t="s">
        <v>2866</v>
      </c>
      <c r="Y4811" s="1790"/>
      <c r="Z4811" s="1790"/>
      <c r="AA4811" s="1790"/>
      <c r="AB4811" s="1790"/>
      <c r="AC4811" s="1790"/>
      <c r="AD4811" s="1791"/>
      <c r="AE4811" s="1810" t="s">
        <v>2867</v>
      </c>
      <c r="AF4811" s="1828"/>
      <c r="AG4811" s="1828"/>
      <c r="AH4811" s="1213"/>
    </row>
    <row r="4812" spans="1:34" ht="17.45" customHeight="1">
      <c r="A4812" s="1223"/>
      <c r="B4812" s="1884" t="s">
        <v>3483</v>
      </c>
      <c r="C4812" s="1830" t="s">
        <v>3484</v>
      </c>
      <c r="D4812" s="1876"/>
      <c r="E4812" s="1876"/>
      <c r="F4812" s="1876"/>
      <c r="G4812" s="1876"/>
      <c r="H4812" s="1876"/>
      <c r="I4812" s="1876"/>
      <c r="J4812" s="1876"/>
      <c r="K4812" s="1876"/>
      <c r="L4812" s="1876"/>
      <c r="M4812" s="1876"/>
      <c r="N4812" s="1875"/>
      <c r="O4812" s="1885">
        <v>1.333E-2</v>
      </c>
      <c r="P4812" s="1886"/>
      <c r="Q4812" s="1886"/>
      <c r="R4812" s="1886"/>
      <c r="S4812" s="1887"/>
      <c r="T4812" s="1888" t="s">
        <v>495</v>
      </c>
      <c r="U4812" s="1889"/>
      <c r="V4812" s="1889"/>
      <c r="W4812" s="1225"/>
      <c r="X4812" s="1890">
        <v>0.50929999999999997</v>
      </c>
      <c r="Y4812" s="1891"/>
      <c r="Z4812" s="1891"/>
      <c r="AA4812" s="1891"/>
      <c r="AB4812" s="1891"/>
      <c r="AC4812" s="1891"/>
      <c r="AD4812" s="1892"/>
      <c r="AE4812" s="1865">
        <v>6.7999999999999996E-3</v>
      </c>
      <c r="AF4812" s="1847"/>
      <c r="AG4812" s="1847"/>
      <c r="AH4812" s="1225"/>
    </row>
    <row r="4813" spans="1:34" ht="7.35" customHeight="1">
      <c r="A4813" s="1220"/>
      <c r="B4813" s="1820"/>
      <c r="C4813" s="1867"/>
      <c r="D4813" s="1867"/>
      <c r="E4813" s="1867"/>
      <c r="F4813" s="1867"/>
      <c r="G4813" s="1867"/>
      <c r="H4813" s="1867"/>
      <c r="I4813" s="1867"/>
      <c r="J4813" s="1867"/>
      <c r="K4813" s="1867"/>
      <c r="L4813" s="1867"/>
      <c r="M4813" s="1867"/>
      <c r="N4813" s="1867"/>
      <c r="O4813" s="1221"/>
      <c r="P4813" s="1221"/>
      <c r="Q4813" s="1221"/>
      <c r="R4813" s="1221"/>
      <c r="S4813" s="1221"/>
      <c r="T4813" s="1221"/>
      <c r="U4813" s="1221"/>
      <c r="V4813" s="1221"/>
      <c r="W4813" s="1221"/>
      <c r="X4813" s="1221"/>
      <c r="Y4813" s="1221"/>
      <c r="Z4813" s="1221"/>
      <c r="AA4813" s="1221"/>
      <c r="AB4813" s="1221"/>
      <c r="AC4813" s="1221"/>
      <c r="AD4813" s="1221"/>
      <c r="AE4813" s="1221"/>
      <c r="AF4813" s="1221"/>
      <c r="AG4813" s="1221"/>
      <c r="AH4813" s="1222"/>
    </row>
    <row r="4814" spans="1:34" ht="16.7" customHeight="1">
      <c r="A4814" s="1792"/>
      <c r="B4814" s="1793"/>
      <c r="C4814" s="1793"/>
      <c r="D4814" s="1793"/>
      <c r="E4814" s="1793"/>
      <c r="F4814" s="1793"/>
      <c r="G4814" s="1793"/>
      <c r="H4814" s="1793"/>
      <c r="I4814" s="1794" t="s">
        <v>2869</v>
      </c>
      <c r="J4814" s="1794"/>
      <c r="K4814" s="1794"/>
      <c r="L4814" s="1794"/>
      <c r="M4814" s="1794"/>
      <c r="N4814" s="1794"/>
      <c r="O4814" s="1794"/>
      <c r="P4814" s="1794"/>
      <c r="Q4814" s="1794"/>
      <c r="R4814" s="1794"/>
      <c r="S4814" s="1794"/>
      <c r="T4814" s="1794"/>
      <c r="U4814" s="1794"/>
      <c r="V4814" s="1794"/>
      <c r="W4814" s="1794"/>
      <c r="X4814" s="1794"/>
      <c r="Y4814" s="1794"/>
      <c r="Z4814" s="1214"/>
      <c r="AA4814" s="1795">
        <v>6.7999999999999996E-3</v>
      </c>
      <c r="AB4814" s="1795"/>
      <c r="AC4814" s="1795"/>
      <c r="AD4814" s="1795"/>
      <c r="AE4814" s="1795"/>
      <c r="AF4814" s="1795"/>
      <c r="AG4814" s="1795"/>
      <c r="AH4814" s="1213"/>
    </row>
    <row r="4815" spans="1:34" ht="17.45" customHeight="1">
      <c r="A4815" s="1801" t="s">
        <v>2870</v>
      </c>
      <c r="B4815" s="1825"/>
      <c r="C4815" s="1825"/>
      <c r="D4815" s="1825"/>
      <c r="E4815" s="1825"/>
      <c r="F4815" s="1825"/>
      <c r="G4815" s="1825"/>
      <c r="H4815" s="1825"/>
      <c r="I4815" s="1825"/>
      <c r="J4815" s="1825"/>
      <c r="K4815" s="1825"/>
      <c r="L4815" s="1825"/>
      <c r="M4815" s="1825"/>
      <c r="N4815" s="1826"/>
      <c r="O4815" s="1789" t="s">
        <v>2850</v>
      </c>
      <c r="P4815" s="1790"/>
      <c r="Q4815" s="1790"/>
      <c r="R4815" s="1790"/>
      <c r="S4815" s="1791"/>
      <c r="T4815" s="1827" t="s">
        <v>754</v>
      </c>
      <c r="U4815" s="1790"/>
      <c r="V4815" s="1790"/>
      <c r="W4815" s="1213"/>
      <c r="X4815" s="1789" t="s">
        <v>2866</v>
      </c>
      <c r="Y4815" s="1790"/>
      <c r="Z4815" s="1790"/>
      <c r="AA4815" s="1790"/>
      <c r="AB4815" s="1790"/>
      <c r="AC4815" s="1790"/>
      <c r="AD4815" s="1791"/>
      <c r="AE4815" s="1810" t="s">
        <v>2867</v>
      </c>
      <c r="AF4815" s="1828"/>
      <c r="AG4815" s="1828"/>
      <c r="AH4815" s="1213"/>
    </row>
    <row r="4816" spans="1:34" ht="16.7" customHeight="1">
      <c r="A4816" s="1223"/>
      <c r="B4816" s="1224" t="s">
        <v>3471</v>
      </c>
      <c r="C4816" s="1875" t="s">
        <v>3472</v>
      </c>
      <c r="D4816" s="1876"/>
      <c r="E4816" s="1876"/>
      <c r="F4816" s="1876"/>
      <c r="G4816" s="1876"/>
      <c r="H4816" s="1876"/>
      <c r="I4816" s="1876"/>
      <c r="J4816" s="1876"/>
      <c r="K4816" s="1876"/>
      <c r="L4816" s="1876"/>
      <c r="M4816" s="1876"/>
      <c r="N4816" s="1875"/>
      <c r="O4816" s="1885">
        <v>2.9169999999999999E-3</v>
      </c>
      <c r="P4816" s="1886"/>
      <c r="Q4816" s="1886"/>
      <c r="R4816" s="1886"/>
      <c r="S4816" s="1887"/>
      <c r="T4816" s="1888" t="s">
        <v>469</v>
      </c>
      <c r="U4816" s="1889"/>
      <c r="V4816" s="1889"/>
      <c r="W4816" s="1225"/>
      <c r="X4816" s="1890">
        <v>426.73140000000001</v>
      </c>
      <c r="Y4816" s="1891"/>
      <c r="Z4816" s="1891"/>
      <c r="AA4816" s="1891"/>
      <c r="AB4816" s="1891"/>
      <c r="AC4816" s="1891"/>
      <c r="AD4816" s="1892"/>
      <c r="AE4816" s="1865">
        <v>1.2447999999999999</v>
      </c>
      <c r="AF4816" s="1847"/>
      <c r="AG4816" s="1847"/>
      <c r="AH4816" s="1225"/>
    </row>
    <row r="4817" spans="1:34" ht="17.45" customHeight="1">
      <c r="A4817" s="1220"/>
      <c r="B4817" s="1209" t="s">
        <v>3485</v>
      </c>
      <c r="C4817" s="1866" t="s">
        <v>3486</v>
      </c>
      <c r="D4817" s="1867"/>
      <c r="E4817" s="1867"/>
      <c r="F4817" s="1867"/>
      <c r="G4817" s="1867"/>
      <c r="H4817" s="1867"/>
      <c r="I4817" s="1867"/>
      <c r="J4817" s="1867"/>
      <c r="K4817" s="1867"/>
      <c r="L4817" s="1867"/>
      <c r="M4817" s="1867"/>
      <c r="N4817" s="1866"/>
      <c r="O4817" s="1893">
        <v>1.67E-3</v>
      </c>
      <c r="P4817" s="1894"/>
      <c r="Q4817" s="1894"/>
      <c r="R4817" s="1894"/>
      <c r="S4817" s="1895"/>
      <c r="T4817" s="1896" t="s">
        <v>495</v>
      </c>
      <c r="U4817" s="1897"/>
      <c r="V4817" s="1897"/>
      <c r="W4817" s="1222"/>
      <c r="X4817" s="1898">
        <v>227.9965</v>
      </c>
      <c r="Y4817" s="1899"/>
      <c r="Z4817" s="1899"/>
      <c r="AA4817" s="1899"/>
      <c r="AB4817" s="1899"/>
      <c r="AC4817" s="1899"/>
      <c r="AD4817" s="1900"/>
      <c r="AE4817" s="1874">
        <v>0.38080000000000003</v>
      </c>
      <c r="AF4817" s="1843"/>
      <c r="AG4817" s="1843"/>
      <c r="AH4817" s="1222"/>
    </row>
    <row r="4818" spans="1:34" ht="17.45" customHeight="1">
      <c r="A4818" s="1792"/>
      <c r="B4818" s="1793"/>
      <c r="C4818" s="1793"/>
      <c r="D4818" s="1793"/>
      <c r="E4818" s="1793"/>
      <c r="F4818" s="1793"/>
      <c r="G4818" s="1793"/>
      <c r="H4818" s="1793"/>
      <c r="I4818" s="1794" t="s">
        <v>2871</v>
      </c>
      <c r="J4818" s="1794"/>
      <c r="K4818" s="1794"/>
      <c r="L4818" s="1794"/>
      <c r="M4818" s="1794"/>
      <c r="N4818" s="1794"/>
      <c r="O4818" s="1794"/>
      <c r="P4818" s="1794"/>
      <c r="Q4818" s="1794"/>
      <c r="R4818" s="1794"/>
      <c r="S4818" s="1794"/>
      <c r="T4818" s="1794"/>
      <c r="U4818" s="1794"/>
      <c r="V4818" s="1794"/>
      <c r="W4818" s="1794"/>
      <c r="X4818" s="1794"/>
      <c r="Y4818" s="1794"/>
      <c r="Z4818" s="1214"/>
      <c r="AA4818" s="1795">
        <v>1.6255999999999999</v>
      </c>
      <c r="AB4818" s="1795"/>
      <c r="AC4818" s="1795"/>
      <c r="AD4818" s="1795"/>
      <c r="AE4818" s="1795"/>
      <c r="AF4818" s="1795"/>
      <c r="AG4818" s="1795"/>
      <c r="AH4818" s="1213"/>
    </row>
    <row r="4819" spans="1:34" ht="16.7" customHeight="1">
      <c r="A4819" s="1801" t="s">
        <v>2872</v>
      </c>
      <c r="B4819" s="1825"/>
      <c r="C4819" s="1825"/>
      <c r="D4819" s="1825"/>
      <c r="E4819" s="1825"/>
      <c r="F4819" s="1825"/>
      <c r="G4819" s="1825"/>
      <c r="H4819" s="1825"/>
      <c r="I4819" s="1825"/>
      <c r="J4819" s="1825"/>
      <c r="K4819" s="1825"/>
      <c r="L4819" s="1825"/>
      <c r="M4819" s="1825"/>
      <c r="N4819" s="1826"/>
      <c r="O4819" s="1789" t="s">
        <v>2850</v>
      </c>
      <c r="P4819" s="1790"/>
      <c r="Q4819" s="1790"/>
      <c r="R4819" s="1790"/>
      <c r="S4819" s="1791"/>
      <c r="T4819" s="1827" t="s">
        <v>754</v>
      </c>
      <c r="U4819" s="1790"/>
      <c r="V4819" s="1790"/>
      <c r="W4819" s="1213"/>
      <c r="X4819" s="1789" t="s">
        <v>2866</v>
      </c>
      <c r="Y4819" s="1790"/>
      <c r="Z4819" s="1790"/>
      <c r="AA4819" s="1790"/>
      <c r="AB4819" s="1790"/>
      <c r="AC4819" s="1790"/>
      <c r="AD4819" s="1791"/>
      <c r="AE4819" s="1810" t="s">
        <v>2867</v>
      </c>
      <c r="AF4819" s="1828"/>
      <c r="AG4819" s="1828"/>
      <c r="AH4819" s="1213"/>
    </row>
    <row r="4820" spans="1:34" ht="17.45" customHeight="1">
      <c r="A4820" s="1901" t="s">
        <v>3475</v>
      </c>
      <c r="B4820" s="1902"/>
      <c r="C4820" s="1902"/>
      <c r="D4820" s="1902"/>
      <c r="E4820" s="1902"/>
      <c r="F4820" s="1876" t="s">
        <v>3476</v>
      </c>
      <c r="G4820" s="1876"/>
      <c r="H4820" s="1876"/>
      <c r="I4820" s="1876"/>
      <c r="J4820" s="1876"/>
      <c r="K4820" s="1876"/>
      <c r="L4820" s="1876"/>
      <c r="M4820" s="1876"/>
      <c r="N4820" s="1875"/>
      <c r="O4820" s="1885">
        <v>2.1700000000000001E-2</v>
      </c>
      <c r="P4820" s="1886"/>
      <c r="Q4820" s="1886"/>
      <c r="R4820" s="1886"/>
      <c r="S4820" s="1887"/>
      <c r="T4820" s="1888" t="s">
        <v>109</v>
      </c>
      <c r="U4820" s="1889"/>
      <c r="V4820" s="1889"/>
      <c r="W4820" s="1225"/>
      <c r="X4820" s="1890">
        <v>33.54</v>
      </c>
      <c r="Y4820" s="1891"/>
      <c r="Z4820" s="1891"/>
      <c r="AA4820" s="1891"/>
      <c r="AB4820" s="1891"/>
      <c r="AC4820" s="1891"/>
      <c r="AD4820" s="1892"/>
      <c r="AE4820" s="1865">
        <v>0.7278</v>
      </c>
      <c r="AF4820" s="1847"/>
      <c r="AG4820" s="1847"/>
      <c r="AH4820" s="1225"/>
    </row>
    <row r="4821" spans="1:34" ht="7.35" customHeight="1">
      <c r="A4821" s="1218"/>
      <c r="F4821" s="1815"/>
      <c r="G4821" s="1815"/>
      <c r="H4821" s="1815"/>
      <c r="I4821" s="1815"/>
      <c r="J4821" s="1815"/>
      <c r="K4821" s="1815"/>
      <c r="L4821" s="1815"/>
      <c r="M4821" s="1815"/>
      <c r="N4821" s="1815"/>
      <c r="AH4821" s="1219"/>
    </row>
    <row r="4822" spans="1:34" ht="16.7" customHeight="1">
      <c r="A4822" s="1787" t="s">
        <v>3487</v>
      </c>
      <c r="B4822" s="1788"/>
      <c r="C4822" s="1788"/>
      <c r="D4822" s="1788"/>
      <c r="E4822" s="1788"/>
      <c r="F4822" s="1903" t="s">
        <v>3488</v>
      </c>
      <c r="G4822" s="1815"/>
      <c r="H4822" s="1815"/>
      <c r="I4822" s="1815"/>
      <c r="J4822" s="1815"/>
      <c r="K4822" s="1815"/>
      <c r="L4822" s="1815"/>
      <c r="M4822" s="1815"/>
      <c r="N4822" s="1903"/>
      <c r="O4822" s="1910">
        <v>1.4149999999999999E-2</v>
      </c>
      <c r="P4822" s="1911"/>
      <c r="Q4822" s="1911"/>
      <c r="R4822" s="1911"/>
      <c r="S4822" s="1912"/>
      <c r="T4822" s="1913" t="s">
        <v>109</v>
      </c>
      <c r="U4822" s="1796"/>
      <c r="V4822" s="1796"/>
      <c r="W4822" s="1219"/>
      <c r="X4822" s="1914">
        <v>33.54</v>
      </c>
      <c r="Y4822" s="1915"/>
      <c r="Z4822" s="1915"/>
      <c r="AA4822" s="1915"/>
      <c r="AB4822" s="1915"/>
      <c r="AC4822" s="1915"/>
      <c r="AD4822" s="1916"/>
      <c r="AE4822" s="1909">
        <v>0.47460000000000002</v>
      </c>
      <c r="AF4822" s="1841"/>
      <c r="AG4822" s="1841"/>
      <c r="AH4822" s="1219"/>
    </row>
    <row r="4823" spans="1:34" ht="17.45" customHeight="1">
      <c r="A4823" s="1787" t="s">
        <v>3489</v>
      </c>
      <c r="B4823" s="1788"/>
      <c r="C4823" s="1788"/>
      <c r="D4823" s="1788"/>
      <c r="E4823" s="1788"/>
      <c r="F4823" s="1867" t="s">
        <v>3490</v>
      </c>
      <c r="G4823" s="1815"/>
      <c r="H4823" s="1815"/>
      <c r="I4823" s="1815"/>
      <c r="J4823" s="1815"/>
      <c r="K4823" s="1815"/>
      <c r="L4823" s="1815"/>
      <c r="M4823" s="1815"/>
      <c r="N4823" s="1903"/>
      <c r="O4823" s="1910">
        <v>8.0000000000000007E-5</v>
      </c>
      <c r="P4823" s="1911"/>
      <c r="Q4823" s="1911"/>
      <c r="R4823" s="1911"/>
      <c r="S4823" s="1912"/>
      <c r="T4823" s="1913" t="s">
        <v>109</v>
      </c>
      <c r="U4823" s="1796"/>
      <c r="V4823" s="1796"/>
      <c r="W4823" s="1219"/>
      <c r="X4823" s="1914">
        <v>33.54</v>
      </c>
      <c r="Y4823" s="1915"/>
      <c r="Z4823" s="1915"/>
      <c r="AA4823" s="1915"/>
      <c r="AB4823" s="1915"/>
      <c r="AC4823" s="1915"/>
      <c r="AD4823" s="1916"/>
      <c r="AE4823" s="1909">
        <v>2.7000000000000001E-3</v>
      </c>
      <c r="AF4823" s="1841"/>
      <c r="AG4823" s="1841"/>
      <c r="AH4823" s="1219"/>
    </row>
    <row r="4824" spans="1:34" ht="7.35" customHeight="1">
      <c r="A4824" s="1220"/>
      <c r="B4824" s="1221"/>
      <c r="C4824" s="1221"/>
      <c r="D4824" s="1221"/>
      <c r="E4824" s="1221"/>
      <c r="F4824" s="1867"/>
      <c r="G4824" s="1867"/>
      <c r="H4824" s="1867"/>
      <c r="I4824" s="1867"/>
      <c r="J4824" s="1867"/>
      <c r="K4824" s="1867"/>
      <c r="L4824" s="1867"/>
      <c r="M4824" s="1867"/>
      <c r="N4824" s="1867"/>
      <c r="O4824" s="1221"/>
      <c r="P4824" s="1221"/>
      <c r="Q4824" s="1221"/>
      <c r="R4824" s="1221"/>
      <c r="S4824" s="1221"/>
      <c r="T4824" s="1221"/>
      <c r="U4824" s="1221"/>
      <c r="V4824" s="1221"/>
      <c r="W4824" s="1221"/>
      <c r="X4824" s="1221"/>
      <c r="Y4824" s="1221"/>
      <c r="Z4824" s="1221"/>
      <c r="AA4824" s="1221"/>
      <c r="AB4824" s="1221"/>
      <c r="AC4824" s="1221"/>
      <c r="AD4824" s="1221"/>
      <c r="AE4824" s="1221"/>
      <c r="AF4824" s="1221"/>
      <c r="AG4824" s="1221"/>
      <c r="AH4824" s="1222"/>
    </row>
    <row r="4825" spans="1:34" ht="16.7" customHeight="1">
      <c r="A4825" s="1792"/>
      <c r="B4825" s="1793"/>
      <c r="C4825" s="1793"/>
      <c r="D4825" s="1793"/>
      <c r="E4825" s="1793"/>
      <c r="F4825" s="1793"/>
      <c r="G4825" s="1793"/>
      <c r="H4825" s="1793"/>
      <c r="I4825" s="1793"/>
      <c r="J4825" s="1793"/>
      <c r="K4825" s="1794" t="s">
        <v>2873</v>
      </c>
      <c r="L4825" s="1794"/>
      <c r="M4825" s="1794"/>
      <c r="N4825" s="1794"/>
      <c r="O4825" s="1794"/>
      <c r="P4825" s="1794"/>
      <c r="Q4825" s="1794"/>
      <c r="R4825" s="1794"/>
      <c r="S4825" s="1794"/>
      <c r="T4825" s="1794"/>
      <c r="U4825" s="1794"/>
      <c r="V4825" s="1794"/>
      <c r="W4825" s="1794"/>
      <c r="X4825" s="1794"/>
      <c r="Y4825" s="1794"/>
      <c r="Z4825" s="1794"/>
      <c r="AA4825" s="1794"/>
      <c r="AB4825" s="1214"/>
      <c r="AC4825" s="1795">
        <v>1.2051000000000001</v>
      </c>
      <c r="AD4825" s="1795"/>
      <c r="AE4825" s="1795"/>
      <c r="AF4825" s="1795"/>
      <c r="AG4825" s="1795"/>
      <c r="AH4825" s="1213"/>
    </row>
    <row r="4826" spans="1:34" ht="17.45" customHeight="1">
      <c r="A4826" s="1801" t="s">
        <v>2874</v>
      </c>
      <c r="B4826" s="1825"/>
      <c r="C4826" s="1825"/>
      <c r="D4826" s="1825"/>
      <c r="E4826" s="1825"/>
      <c r="F4826" s="1825"/>
      <c r="G4826" s="1825"/>
      <c r="H4826" s="1825"/>
      <c r="I4826" s="1825"/>
      <c r="J4826" s="1826"/>
      <c r="K4826" s="1789" t="s">
        <v>2850</v>
      </c>
      <c r="L4826" s="1791"/>
      <c r="M4826" s="1855" t="s">
        <v>2875</v>
      </c>
      <c r="N4826" s="1856"/>
      <c r="O4826" s="1857"/>
      <c r="P4826" s="1855" t="s">
        <v>2876</v>
      </c>
      <c r="Q4826" s="1856"/>
      <c r="R4826" s="1857"/>
      <c r="S4826" s="1855" t="s">
        <v>2877</v>
      </c>
      <c r="T4826" s="1857"/>
      <c r="U4826" s="1789" t="s">
        <v>2878</v>
      </c>
      <c r="V4826" s="1790"/>
      <c r="W4826" s="1791"/>
      <c r="X4826" s="1789" t="s">
        <v>2879</v>
      </c>
      <c r="Y4826" s="1790"/>
      <c r="Z4826" s="1790"/>
      <c r="AA4826" s="1790"/>
      <c r="AB4826" s="1791"/>
      <c r="AC4826" s="1789" t="s">
        <v>2880</v>
      </c>
      <c r="AD4826" s="1791"/>
      <c r="AE4826" s="1810" t="s">
        <v>2867</v>
      </c>
      <c r="AF4826" s="1828"/>
      <c r="AG4826" s="1828"/>
      <c r="AH4826" s="1213"/>
    </row>
    <row r="4827" spans="1:34" ht="17.45" customHeight="1">
      <c r="A4827" s="1901" t="s">
        <v>3479</v>
      </c>
      <c r="B4827" s="1902"/>
      <c r="C4827" s="1902"/>
      <c r="D4827" s="1902"/>
      <c r="E4827" s="1902"/>
      <c r="F4827" s="1876" t="s">
        <v>3476</v>
      </c>
      <c r="G4827" s="1876"/>
      <c r="H4827" s="1876"/>
      <c r="I4827" s="1876"/>
      <c r="J4827" s="1875"/>
      <c r="K4827" s="1877">
        <v>2.1700000000000001E-2</v>
      </c>
      <c r="L4827" s="1878"/>
      <c r="M4827" s="1890">
        <v>0</v>
      </c>
      <c r="N4827" s="1891"/>
      <c r="O4827" s="1892"/>
      <c r="P4827" s="1890">
        <v>0</v>
      </c>
      <c r="Q4827" s="1891"/>
      <c r="R4827" s="1892"/>
      <c r="S4827" s="1890">
        <v>0</v>
      </c>
      <c r="T4827" s="1892"/>
      <c r="U4827" s="1890">
        <v>1.1000000000000001</v>
      </c>
      <c r="V4827" s="1891"/>
      <c r="W4827" s="1892"/>
      <c r="X4827" s="1890">
        <v>0.88</v>
      </c>
      <c r="Y4827" s="1891"/>
      <c r="Z4827" s="1891"/>
      <c r="AA4827" s="1891"/>
      <c r="AB4827" s="1892"/>
      <c r="AC4827" s="1890">
        <v>0.72</v>
      </c>
      <c r="AD4827" s="1892"/>
      <c r="AE4827" s="1865">
        <v>0</v>
      </c>
      <c r="AF4827" s="1847"/>
      <c r="AG4827" s="1847"/>
      <c r="AH4827" s="1225"/>
    </row>
    <row r="4828" spans="1:34" ht="7.35" customHeight="1">
      <c r="A4828" s="1218"/>
      <c r="F4828" s="1815"/>
      <c r="G4828" s="1815"/>
      <c r="H4828" s="1815"/>
      <c r="I4828" s="1815"/>
      <c r="J4828" s="1815"/>
      <c r="AH4828" s="1219"/>
    </row>
    <row r="4829" spans="1:34" ht="16.7" customHeight="1">
      <c r="A4829" s="1787" t="s">
        <v>3491</v>
      </c>
      <c r="B4829" s="1788"/>
      <c r="C4829" s="1788"/>
      <c r="D4829" s="1788"/>
      <c r="E4829" s="1788"/>
      <c r="F4829" s="1815" t="s">
        <v>3488</v>
      </c>
      <c r="G4829" s="1815"/>
      <c r="H4829" s="1815"/>
      <c r="I4829" s="1815"/>
      <c r="J4829" s="1903"/>
      <c r="K4829" s="1904">
        <v>1.4149999999999999E-2</v>
      </c>
      <c r="L4829" s="1905"/>
      <c r="M4829" s="1914">
        <v>0</v>
      </c>
      <c r="N4829" s="1915"/>
      <c r="O4829" s="1916"/>
      <c r="P4829" s="1914">
        <v>0</v>
      </c>
      <c r="Q4829" s="1915"/>
      <c r="R4829" s="1916"/>
      <c r="S4829" s="1914">
        <v>0</v>
      </c>
      <c r="T4829" s="1916"/>
      <c r="U4829" s="1914">
        <v>1.1000000000000001</v>
      </c>
      <c r="V4829" s="1915"/>
      <c r="W4829" s="1916"/>
      <c r="X4829" s="1914">
        <v>0.88</v>
      </c>
      <c r="Y4829" s="1915"/>
      <c r="Z4829" s="1915"/>
      <c r="AA4829" s="1915"/>
      <c r="AB4829" s="1916"/>
      <c r="AC4829" s="1914">
        <v>0.72</v>
      </c>
      <c r="AD4829" s="1916"/>
      <c r="AE4829" s="1909">
        <v>0</v>
      </c>
      <c r="AF4829" s="1841"/>
      <c r="AG4829" s="1841"/>
      <c r="AH4829" s="1219"/>
    </row>
    <row r="4830" spans="1:34" ht="7.35" customHeight="1">
      <c r="A4830" s="1218"/>
      <c r="F4830" s="1815"/>
      <c r="G4830" s="1815"/>
      <c r="H4830" s="1815"/>
      <c r="I4830" s="1815"/>
      <c r="J4830" s="1815"/>
      <c r="AH4830" s="1219"/>
    </row>
    <row r="4831" spans="1:34" ht="17.45" customHeight="1">
      <c r="A4831" s="1787" t="s">
        <v>3492</v>
      </c>
      <c r="B4831" s="1788"/>
      <c r="C4831" s="1788"/>
      <c r="D4831" s="1788"/>
      <c r="E4831" s="1788"/>
      <c r="F4831" s="1867" t="s">
        <v>3490</v>
      </c>
      <c r="G4831" s="1815"/>
      <c r="H4831" s="1815"/>
      <c r="I4831" s="1815"/>
      <c r="J4831" s="1903"/>
      <c r="K4831" s="1904">
        <v>8.0000000000000007E-5</v>
      </c>
      <c r="L4831" s="1905"/>
      <c r="M4831" s="1914">
        <v>0</v>
      </c>
      <c r="N4831" s="1915"/>
      <c r="O4831" s="1916"/>
      <c r="P4831" s="1914">
        <v>0</v>
      </c>
      <c r="Q4831" s="1915"/>
      <c r="R4831" s="1916"/>
      <c r="S4831" s="1914">
        <v>0</v>
      </c>
      <c r="T4831" s="1916"/>
      <c r="U4831" s="1914">
        <v>1.1000000000000001</v>
      </c>
      <c r="V4831" s="1915"/>
      <c r="W4831" s="1916"/>
      <c r="X4831" s="1914">
        <v>0.88</v>
      </c>
      <c r="Y4831" s="1915"/>
      <c r="Z4831" s="1915"/>
      <c r="AA4831" s="1915"/>
      <c r="AB4831" s="1916"/>
      <c r="AC4831" s="1914">
        <v>0.72</v>
      </c>
      <c r="AD4831" s="1916"/>
      <c r="AE4831" s="1909">
        <v>0</v>
      </c>
      <c r="AF4831" s="1841"/>
      <c r="AG4831" s="1841"/>
      <c r="AH4831" s="1219"/>
    </row>
    <row r="4832" spans="1:34" ht="15.2" customHeight="1">
      <c r="A4832" s="1220"/>
      <c r="B4832" s="1221"/>
      <c r="C4832" s="1221"/>
      <c r="D4832" s="1221"/>
      <c r="E4832" s="1221"/>
      <c r="F4832" s="1867"/>
      <c r="G4832" s="1867"/>
      <c r="H4832" s="1867"/>
      <c r="I4832" s="1867"/>
      <c r="J4832" s="1867"/>
      <c r="K4832" s="1221"/>
      <c r="L4832" s="1221"/>
      <c r="M4832" s="1221"/>
      <c r="N4832" s="1221"/>
      <c r="O4832" s="1221"/>
      <c r="P4832" s="1221"/>
      <c r="Q4832" s="1221"/>
      <c r="R4832" s="1221"/>
      <c r="S4832" s="1221"/>
      <c r="T4832" s="1221"/>
      <c r="U4832" s="1221"/>
      <c r="V4832" s="1221"/>
      <c r="W4832" s="1221"/>
      <c r="X4832" s="1221"/>
      <c r="Y4832" s="1221"/>
      <c r="Z4832" s="1221"/>
      <c r="AA4832" s="1221"/>
      <c r="AB4832" s="1221"/>
      <c r="AC4832" s="1221"/>
      <c r="AD4832" s="1221"/>
      <c r="AE4832" s="1221"/>
      <c r="AF4832" s="1221"/>
      <c r="AG4832" s="1221"/>
      <c r="AH4832" s="1222"/>
    </row>
    <row r="4833" spans="1:34" ht="16.7" customHeight="1">
      <c r="A4833" s="1853"/>
      <c r="B4833" s="1778"/>
      <c r="C4833" s="1778"/>
      <c r="D4833" s="1778"/>
      <c r="E4833" s="1778"/>
      <c r="F4833" s="1778"/>
      <c r="G4833" s="1778"/>
      <c r="H4833" s="1778"/>
      <c r="I4833" s="1846" t="s">
        <v>2881</v>
      </c>
      <c r="J4833" s="1846"/>
      <c r="K4833" s="1846"/>
      <c r="L4833" s="1846"/>
      <c r="M4833" s="1846"/>
      <c r="N4833" s="1846"/>
      <c r="O4833" s="1846"/>
      <c r="P4833" s="1846"/>
      <c r="Q4833" s="1846"/>
      <c r="R4833" s="1846"/>
      <c r="S4833" s="1846"/>
      <c r="T4833" s="1846"/>
      <c r="U4833" s="1846"/>
      <c r="V4833" s="1846"/>
      <c r="W4833" s="1846"/>
      <c r="X4833" s="1846"/>
      <c r="Y4833" s="1846"/>
      <c r="Z4833" s="1203"/>
      <c r="AA4833" s="1847">
        <v>0</v>
      </c>
      <c r="AB4833" s="1847"/>
      <c r="AC4833" s="1847"/>
      <c r="AD4833" s="1847"/>
      <c r="AE4833" s="1847"/>
      <c r="AF4833" s="1847"/>
      <c r="AG4833" s="1847"/>
      <c r="AH4833" s="1204"/>
    </row>
    <row r="4834" spans="1:34" ht="5.85" customHeight="1">
      <c r="A4834" s="1854"/>
      <c r="B4834" s="1309"/>
      <c r="C4834" s="1309"/>
      <c r="D4834" s="1309"/>
      <c r="E4834" s="1309"/>
      <c r="F4834" s="1309"/>
      <c r="G4834" s="1309"/>
      <c r="H4834" s="1309"/>
      <c r="I4834" s="1309"/>
      <c r="J4834" s="1309"/>
      <c r="K4834" s="1309"/>
      <c r="L4834" s="1309"/>
      <c r="M4834" s="1309"/>
      <c r="N4834" s="1309"/>
      <c r="O4834" s="1309"/>
      <c r="P4834" s="1309"/>
      <c r="Q4834" s="1309"/>
      <c r="R4834" s="1309"/>
      <c r="S4834" s="1309"/>
      <c r="T4834" s="1309"/>
      <c r="U4834" s="1309"/>
      <c r="V4834" s="1309"/>
      <c r="W4834" s="1309"/>
      <c r="X4834" s="1309"/>
      <c r="Y4834" s="1309"/>
      <c r="Z4834" s="1309"/>
      <c r="AA4834" s="1309"/>
      <c r="AB4834" s="1309"/>
      <c r="AC4834" s="1309"/>
      <c r="AD4834" s="1309"/>
      <c r="AE4834" s="1309"/>
      <c r="AF4834" s="1309"/>
      <c r="AG4834" s="1309"/>
      <c r="AH4834" s="1782"/>
    </row>
    <row r="4835" spans="1:34" ht="17.45" customHeight="1">
      <c r="A4835" s="1845"/>
      <c r="B4835" s="1799"/>
      <c r="C4835" s="1799"/>
      <c r="D4835" s="1799"/>
      <c r="E4835" s="1799"/>
      <c r="F4835" s="1799"/>
      <c r="G4835" s="1799"/>
      <c r="H4835" s="1799"/>
      <c r="I4835" s="1842" t="s">
        <v>2882</v>
      </c>
      <c r="J4835" s="1842"/>
      <c r="K4835" s="1842"/>
      <c r="L4835" s="1842"/>
      <c r="M4835" s="1842"/>
      <c r="N4835" s="1842"/>
      <c r="O4835" s="1842"/>
      <c r="P4835" s="1842"/>
      <c r="Q4835" s="1842"/>
      <c r="R4835" s="1842"/>
      <c r="S4835" s="1842"/>
      <c r="T4835" s="1842"/>
      <c r="U4835" s="1842"/>
      <c r="V4835" s="1842"/>
      <c r="W4835" s="1842"/>
      <c r="X4835" s="1842"/>
      <c r="Y4835" s="1842"/>
      <c r="Z4835" s="1212"/>
      <c r="AA4835" s="1848">
        <v>2.84</v>
      </c>
      <c r="AB4835" s="1848"/>
      <c r="AC4835" s="1848"/>
      <c r="AD4835" s="1848"/>
      <c r="AE4835" s="1848"/>
      <c r="AF4835" s="1848"/>
      <c r="AG4835" s="1848"/>
      <c r="AH4835" s="1208"/>
    </row>
    <row r="4836" spans="1:34" ht="45.75" customHeight="1">
      <c r="A4836" s="1849" t="s">
        <v>2883</v>
      </c>
      <c r="B4836" s="1850"/>
      <c r="C4836" s="1850"/>
      <c r="D4836" s="1850"/>
      <c r="E4836" s="1851" t="s">
        <v>3493</v>
      </c>
      <c r="F4836" s="1852"/>
      <c r="G4836" s="1852"/>
      <c r="H4836" s="1852"/>
      <c r="I4836" s="1852"/>
      <c r="J4836" s="1852"/>
      <c r="K4836" s="1852"/>
      <c r="L4836" s="1852"/>
      <c r="M4836" s="1852"/>
      <c r="N4836" s="1852"/>
      <c r="O4836" s="1852"/>
      <c r="P4836" s="1852"/>
      <c r="Q4836" s="1852"/>
      <c r="R4836" s="1852"/>
      <c r="S4836" s="1852"/>
      <c r="T4836" s="1852"/>
      <c r="U4836" s="1852"/>
      <c r="V4836" s="1852"/>
      <c r="W4836" s="1852"/>
      <c r="X4836" s="1852"/>
      <c r="Y4836" s="1852"/>
      <c r="Z4836" s="1852"/>
      <c r="AA4836" s="1852"/>
      <c r="AB4836" s="1852"/>
      <c r="AC4836" s="1852"/>
      <c r="AD4836" s="1852"/>
      <c r="AE4836" s="1852"/>
      <c r="AF4836" s="1852"/>
      <c r="AG4836" s="1852"/>
      <c r="AH4836" s="1851"/>
    </row>
    <row r="4837" spans="1:34" ht="94.5" customHeight="1">
      <c r="A4837" s="1220"/>
      <c r="B4837" s="1221"/>
      <c r="C4837" s="1221"/>
      <c r="D4837" s="1221"/>
      <c r="E4837" s="1221"/>
      <c r="F4837" s="1221"/>
      <c r="G4837" s="1221"/>
      <c r="H4837" s="1221"/>
      <c r="I4837" s="1221"/>
      <c r="J4837" s="1221"/>
      <c r="K4837" s="1221"/>
      <c r="L4837" s="1221"/>
      <c r="M4837" s="1221"/>
      <c r="N4837" s="1221"/>
      <c r="O4837" s="1221"/>
      <c r="P4837" s="1221"/>
      <c r="Q4837" s="1221"/>
      <c r="R4837" s="1221"/>
      <c r="S4837" s="1221"/>
      <c r="T4837" s="1221"/>
      <c r="U4837" s="1221"/>
      <c r="V4837" s="1221"/>
      <c r="W4837" s="1221"/>
      <c r="X4837" s="1221"/>
      <c r="Y4837" s="1221"/>
      <c r="Z4837" s="1221"/>
      <c r="AA4837" s="1221"/>
      <c r="AB4837" s="1221"/>
      <c r="AC4837" s="1221"/>
      <c r="AD4837" s="1221"/>
      <c r="AE4837" s="1221"/>
      <c r="AF4837" s="1221"/>
      <c r="AG4837" s="1221"/>
      <c r="AH4837" s="1222"/>
    </row>
    <row r="4838" spans="1:34" ht="5.85" customHeight="1">
      <c r="A4838" s="1777"/>
      <c r="B4838" s="1778"/>
      <c r="C4838" s="1778"/>
      <c r="D4838" s="1778"/>
      <c r="E4838" s="1778"/>
      <c r="F4838" s="1778"/>
      <c r="G4838" s="1778"/>
      <c r="H4838" s="1778"/>
      <c r="I4838" s="1778"/>
      <c r="J4838" s="1778"/>
      <c r="K4838" s="1778"/>
      <c r="L4838" s="1778"/>
      <c r="M4838" s="1778"/>
      <c r="N4838" s="1778"/>
      <c r="O4838" s="1778"/>
      <c r="P4838" s="1778"/>
      <c r="Q4838" s="1778"/>
      <c r="R4838" s="1778"/>
      <c r="S4838" s="1778"/>
      <c r="T4838" s="1778"/>
      <c r="U4838" s="1778"/>
      <c r="V4838" s="1778"/>
      <c r="W4838" s="1778"/>
      <c r="X4838" s="1778"/>
      <c r="Y4838" s="1778"/>
      <c r="Z4838" s="1778"/>
      <c r="AA4838" s="1778"/>
      <c r="AB4838" s="1778"/>
      <c r="AC4838" s="1778"/>
      <c r="AD4838" s="1778"/>
      <c r="AE4838" s="1778"/>
      <c r="AF4838" s="1778"/>
      <c r="AG4838" s="1778"/>
      <c r="AH4838" s="1779"/>
    </row>
    <row r="4839" spans="1:34" ht="11.65" customHeight="1">
      <c r="A4839" s="1780" t="s">
        <v>2834</v>
      </c>
      <c r="B4839" s="1310"/>
      <c r="C4839" s="1310"/>
      <c r="D4839" s="1310"/>
      <c r="E4839" s="1310"/>
      <c r="F4839" s="1310"/>
      <c r="G4839" s="1310"/>
      <c r="H4839" s="1310"/>
      <c r="I4839" s="1310"/>
      <c r="J4839" s="1310"/>
      <c r="K4839" s="1310"/>
      <c r="L4839" s="1310"/>
      <c r="M4839" s="1310"/>
      <c r="N4839" s="1310"/>
      <c r="O4839" s="1310"/>
      <c r="P4839" s="1310"/>
      <c r="Q4839" s="1310"/>
      <c r="R4839" s="1310"/>
      <c r="S4839" s="1310"/>
      <c r="T4839" s="1310"/>
      <c r="U4839" s="1310"/>
      <c r="V4839" s="1310"/>
      <c r="W4839" s="1310"/>
      <c r="X4839" s="1310"/>
      <c r="Y4839" s="1310"/>
      <c r="Z4839" s="1310"/>
      <c r="AA4839" s="1310"/>
      <c r="AB4839" s="1310"/>
      <c r="AC4839" s="1310"/>
      <c r="AD4839" s="1309"/>
      <c r="AE4839" s="1309"/>
      <c r="AF4839" s="1781" t="s">
        <v>3495</v>
      </c>
      <c r="AG4839" s="1781"/>
      <c r="AH4839" s="1782"/>
    </row>
    <row r="4840" spans="1:34" ht="5.85" customHeight="1">
      <c r="A4840" s="1780"/>
      <c r="B4840" s="1310"/>
      <c r="C4840" s="1310"/>
      <c r="D4840" s="1310"/>
      <c r="E4840" s="1310"/>
      <c r="F4840" s="1310"/>
      <c r="G4840" s="1310"/>
      <c r="H4840" s="1310"/>
      <c r="I4840" s="1310"/>
      <c r="J4840" s="1310"/>
      <c r="K4840" s="1310"/>
      <c r="L4840" s="1310"/>
      <c r="M4840" s="1310"/>
      <c r="N4840" s="1310"/>
      <c r="O4840" s="1310"/>
      <c r="P4840" s="1310"/>
      <c r="Q4840" s="1310"/>
      <c r="R4840" s="1310"/>
      <c r="S4840" s="1310"/>
      <c r="T4840" s="1310"/>
      <c r="U4840" s="1310"/>
      <c r="V4840" s="1310"/>
      <c r="W4840" s="1310"/>
      <c r="X4840" s="1310"/>
      <c r="Y4840" s="1310"/>
      <c r="Z4840" s="1310"/>
      <c r="AA4840" s="1310"/>
      <c r="AB4840" s="1310"/>
      <c r="AC4840" s="1310"/>
      <c r="AD4840" s="1311"/>
      <c r="AE4840" s="1311"/>
      <c r="AF4840" s="1311"/>
      <c r="AG4840" s="1311"/>
      <c r="AH4840" s="1782"/>
    </row>
    <row r="4841" spans="1:34" ht="11.65" customHeight="1">
      <c r="A4841" s="1783" t="s">
        <v>2836</v>
      </c>
      <c r="B4841" s="1784"/>
      <c r="C4841" s="1784"/>
      <c r="D4841" s="1784"/>
      <c r="E4841" s="1784"/>
      <c r="F4841" s="1784"/>
      <c r="G4841" s="1784"/>
      <c r="H4841" s="1784"/>
      <c r="I4841" s="1784"/>
      <c r="J4841" s="1784"/>
      <c r="K4841" s="1784"/>
      <c r="L4841" s="1784"/>
      <c r="M4841" s="1784"/>
      <c r="N4841" s="1784"/>
      <c r="O4841" s="1784"/>
      <c r="P4841" s="1784"/>
      <c r="Q4841" s="1784"/>
      <c r="R4841" s="1784"/>
      <c r="S4841" s="1784"/>
      <c r="T4841" s="1784"/>
      <c r="U4841" s="1784"/>
      <c r="V4841" s="1784"/>
      <c r="W4841" s="1784"/>
      <c r="X4841" s="1784"/>
      <c r="Y4841" s="1784"/>
      <c r="Z4841" s="1784"/>
      <c r="AA4841" s="1784"/>
      <c r="AB4841" s="1784"/>
      <c r="AC4841" s="1784"/>
      <c r="AD4841" s="1311"/>
      <c r="AE4841" s="1311"/>
      <c r="AF4841" s="1311"/>
      <c r="AG4841" s="1311"/>
      <c r="AH4841" s="1782"/>
    </row>
    <row r="4842" spans="1:34" ht="22.5" customHeight="1">
      <c r="A4842" s="1785" t="s">
        <v>2837</v>
      </c>
      <c r="B4842" s="1786"/>
      <c r="C4842" s="1786"/>
      <c r="D4842" s="1786"/>
      <c r="E4842" s="1786"/>
      <c r="F4842" s="1786"/>
      <c r="G4842" s="1786"/>
      <c r="H4842" s="1786"/>
      <c r="I4842" s="1786"/>
      <c r="J4842" s="1786"/>
      <c r="K4842" s="1786"/>
      <c r="L4842" s="1786"/>
      <c r="M4842" s="1786"/>
      <c r="N4842" s="1786"/>
      <c r="O4842" s="1786"/>
      <c r="P4842" s="1786"/>
      <c r="Q4842" s="1786"/>
      <c r="R4842" s="1786"/>
      <c r="S4842" s="1786"/>
      <c r="T4842" s="1786"/>
      <c r="U4842" s="1786"/>
      <c r="V4842" s="1786"/>
      <c r="W4842" s="1786"/>
      <c r="X4842" s="1786"/>
      <c r="Y4842" s="1786"/>
      <c r="Z4842" s="1786"/>
      <c r="AA4842" s="1786"/>
      <c r="AB4842" s="1786"/>
      <c r="AC4842" s="1786"/>
      <c r="AD4842" s="1311"/>
      <c r="AE4842" s="1311"/>
      <c r="AF4842" s="1311"/>
      <c r="AG4842" s="1311"/>
      <c r="AH4842" s="1782"/>
    </row>
    <row r="4843" spans="1:34" ht="5.85" customHeight="1">
      <c r="A4843" s="1787" t="s">
        <v>2838</v>
      </c>
      <c r="B4843" s="1788"/>
      <c r="C4843" s="1788"/>
      <c r="D4843" s="1788"/>
      <c r="E4843" s="1788"/>
      <c r="F4843" s="1788"/>
      <c r="G4843" s="1788"/>
      <c r="H4843" s="1788"/>
      <c r="I4843" s="1788"/>
      <c r="J4843" s="1788"/>
      <c r="K4843" s="1788"/>
      <c r="L4843" s="1788"/>
      <c r="M4843" s="1788"/>
      <c r="N4843" s="1788"/>
      <c r="O4843" s="1788"/>
      <c r="P4843" s="1788"/>
      <c r="Q4843" s="1788"/>
      <c r="R4843" s="1788"/>
      <c r="S4843" s="1788"/>
      <c r="T4843" s="1788"/>
      <c r="U4843" s="1788"/>
      <c r="V4843" s="1788"/>
      <c r="W4843" s="1788"/>
      <c r="X4843" s="1788"/>
      <c r="Y4843" s="1788"/>
      <c r="Z4843" s="1788"/>
      <c r="AA4843" s="1788"/>
      <c r="AB4843" s="1788"/>
      <c r="AC4843" s="1788"/>
      <c r="AD4843" s="1311"/>
      <c r="AE4843" s="1311"/>
      <c r="AF4843" s="1311"/>
      <c r="AG4843" s="1311"/>
      <c r="AH4843" s="1782"/>
    </row>
    <row r="4844" spans="1:34" ht="5.85" customHeight="1">
      <c r="A4844" s="1787"/>
      <c r="B4844" s="1788"/>
      <c r="C4844" s="1788"/>
      <c r="D4844" s="1788"/>
      <c r="E4844" s="1788"/>
      <c r="F4844" s="1788"/>
      <c r="G4844" s="1788"/>
      <c r="H4844" s="1788"/>
      <c r="I4844" s="1788"/>
      <c r="J4844" s="1788"/>
      <c r="K4844" s="1788"/>
      <c r="L4844" s="1788"/>
      <c r="M4844" s="1788"/>
      <c r="N4844" s="1788"/>
      <c r="O4844" s="1788"/>
      <c r="P4844" s="1788"/>
      <c r="Q4844" s="1788"/>
      <c r="R4844" s="1788"/>
      <c r="S4844" s="1788"/>
      <c r="T4844" s="1788"/>
      <c r="U4844" s="1788"/>
      <c r="V4844" s="1788"/>
      <c r="W4844" s="1788"/>
      <c r="X4844" s="1788"/>
      <c r="Y4844" s="1788"/>
      <c r="Z4844" s="1788"/>
      <c r="AA4844" s="1788"/>
      <c r="AB4844" s="1788"/>
      <c r="AC4844" s="1788"/>
      <c r="AD4844" s="1782"/>
      <c r="AE4844" s="1309"/>
      <c r="AF4844" s="1309"/>
      <c r="AG4844" s="1309"/>
      <c r="AH4844" s="1782"/>
    </row>
    <row r="4845" spans="1:34" ht="11.65" customHeight="1">
      <c r="A4845" s="1787" t="s">
        <v>2839</v>
      </c>
      <c r="B4845" s="1788"/>
      <c r="C4845" s="1788"/>
      <c r="D4845" s="1788"/>
      <c r="E4845" s="1788"/>
      <c r="F4845" s="1788"/>
      <c r="G4845" s="1788"/>
      <c r="H4845" s="1788"/>
      <c r="I4845" s="1788"/>
      <c r="J4845" s="1788"/>
      <c r="K4845" s="1788"/>
      <c r="L4845" s="1788"/>
      <c r="M4845" s="1788"/>
      <c r="N4845" s="1788"/>
      <c r="O4845" s="1788"/>
      <c r="P4845" s="1788"/>
      <c r="Q4845" s="1788"/>
      <c r="R4845" s="1788"/>
      <c r="S4845" s="1788"/>
      <c r="T4845" s="1788"/>
      <c r="U4845" s="1788"/>
      <c r="V4845" s="1788"/>
      <c r="W4845" s="1788"/>
      <c r="X4845" s="1788"/>
      <c r="Y4845" s="1788"/>
      <c r="Z4845" s="1788"/>
      <c r="AA4845" s="1788"/>
      <c r="AB4845" s="1788"/>
      <c r="AC4845" s="1788"/>
      <c r="AD4845" s="1818" t="s">
        <v>2840</v>
      </c>
      <c r="AE4845" s="1818"/>
      <c r="AF4845" s="1206">
        <v>21.23</v>
      </c>
      <c r="AG4845" s="1207" t="s">
        <v>5</v>
      </c>
      <c r="AH4845" s="1800"/>
    </row>
    <row r="4846" spans="1:34" ht="10.9" customHeight="1">
      <c r="A4846" s="1819" t="s">
        <v>2841</v>
      </c>
      <c r="B4846" s="1820"/>
      <c r="C4846" s="1820"/>
      <c r="D4846" s="1820"/>
      <c r="E4846" s="1820"/>
      <c r="F4846" s="1820"/>
      <c r="G4846" s="1820"/>
      <c r="H4846" s="1820"/>
      <c r="I4846" s="1820"/>
      <c r="J4846" s="1820"/>
      <c r="K4846" s="1820"/>
      <c r="L4846" s="1820"/>
      <c r="M4846" s="1820"/>
      <c r="N4846" s="1820"/>
      <c r="O4846" s="1820"/>
      <c r="P4846" s="1820"/>
      <c r="Q4846" s="1820"/>
      <c r="R4846" s="1820"/>
      <c r="S4846" s="1820"/>
      <c r="T4846" s="1820"/>
      <c r="U4846" s="1820"/>
      <c r="V4846" s="1820"/>
      <c r="W4846" s="1820"/>
      <c r="X4846" s="1820"/>
      <c r="Y4846" s="1820"/>
      <c r="Z4846" s="1820"/>
      <c r="AA4846" s="1820"/>
      <c r="AB4846" s="1820"/>
      <c r="AC4846" s="1820"/>
      <c r="AD4846" s="1821" t="s">
        <v>2842</v>
      </c>
      <c r="AE4846" s="1821"/>
      <c r="AF4846" s="1210">
        <v>15</v>
      </c>
      <c r="AG4846" s="1211" t="s">
        <v>5</v>
      </c>
      <c r="AH4846" s="1800"/>
    </row>
    <row r="4847" spans="1:34" ht="17.45" customHeight="1">
      <c r="A4847" s="1822" t="s">
        <v>2843</v>
      </c>
      <c r="B4847" s="1802"/>
      <c r="C4847" s="1802"/>
      <c r="D4847" s="1778"/>
      <c r="E4847" s="1823" t="s">
        <v>2629</v>
      </c>
      <c r="F4847" s="1823"/>
      <c r="G4847" s="1823"/>
      <c r="H4847" s="1823"/>
      <c r="I4847" s="1823"/>
      <c r="J4847" s="1823"/>
      <c r="K4847" s="1823"/>
      <c r="L4847" s="1823"/>
      <c r="M4847" s="1823"/>
      <c r="N4847" s="1823"/>
      <c r="O4847" s="1823"/>
      <c r="P4847" s="1823"/>
      <c r="Q4847" s="1823"/>
      <c r="R4847" s="1823"/>
      <c r="S4847" s="1823"/>
      <c r="T4847" s="1823"/>
      <c r="U4847" s="1823"/>
      <c r="V4847" s="1823"/>
      <c r="W4847" s="1823"/>
      <c r="X4847" s="1823"/>
      <c r="Y4847" s="1823"/>
      <c r="Z4847" s="1823"/>
      <c r="AA4847" s="1823"/>
      <c r="AB4847" s="1823"/>
      <c r="AC4847" s="1823"/>
      <c r="AD4847" s="1823"/>
      <c r="AE4847" s="1823"/>
      <c r="AF4847" s="1823"/>
      <c r="AG4847" s="1823"/>
      <c r="AH4847" s="1779"/>
    </row>
    <row r="4848" spans="1:34" ht="17.45" customHeight="1">
      <c r="A4848" s="1824" t="s">
        <v>2844</v>
      </c>
      <c r="B4848" s="1816"/>
      <c r="C4848" s="1816"/>
      <c r="D4848" s="1309"/>
      <c r="E4848" s="1815" t="s">
        <v>2628</v>
      </c>
      <c r="F4848" s="1815"/>
      <c r="G4848" s="1111"/>
      <c r="H4848" s="1796" t="s">
        <v>2845</v>
      </c>
      <c r="I4848" s="1796"/>
      <c r="J4848" s="1796" t="s">
        <v>589</v>
      </c>
      <c r="K4848" s="1796"/>
      <c r="L4848" s="1309"/>
      <c r="M4848" s="1309"/>
      <c r="N4848" s="1816" t="s">
        <v>2846</v>
      </c>
      <c r="O4848" s="1816"/>
      <c r="P4848" s="1816"/>
      <c r="Q4848" s="1816"/>
      <c r="R4848" s="1817">
        <v>1</v>
      </c>
      <c r="S4848" s="1817"/>
      <c r="T4848" s="1817"/>
      <c r="U4848" s="1817"/>
      <c r="V4848" s="1309"/>
      <c r="W4848" s="1309"/>
      <c r="X4848" s="1309"/>
      <c r="Y4848" s="1796" t="s">
        <v>2847</v>
      </c>
      <c r="Z4848" s="1796"/>
      <c r="AA4848" s="1796"/>
      <c r="AB4848" s="1796"/>
      <c r="AC4848" s="1796"/>
      <c r="AD4848" s="1796"/>
      <c r="AE4848" s="1796"/>
      <c r="AF4848" s="1797" t="s">
        <v>2848</v>
      </c>
      <c r="AG4848" s="1797"/>
      <c r="AH4848" s="1782"/>
    </row>
    <row r="4849" spans="1:34" ht="5.0999999999999996" customHeight="1">
      <c r="A4849" s="1798"/>
      <c r="B4849" s="1799"/>
      <c r="C4849" s="1799"/>
      <c r="D4849" s="1799"/>
      <c r="E4849" s="1799"/>
      <c r="F4849" s="1799"/>
      <c r="G4849" s="1799"/>
      <c r="H4849" s="1799"/>
      <c r="I4849" s="1799"/>
      <c r="J4849" s="1799"/>
      <c r="K4849" s="1799"/>
      <c r="L4849" s="1799"/>
      <c r="M4849" s="1799"/>
      <c r="N4849" s="1799"/>
      <c r="O4849" s="1799"/>
      <c r="P4849" s="1799"/>
      <c r="Q4849" s="1799"/>
      <c r="R4849" s="1799"/>
      <c r="S4849" s="1799"/>
      <c r="T4849" s="1799"/>
      <c r="U4849" s="1799"/>
      <c r="V4849" s="1799"/>
      <c r="W4849" s="1799"/>
      <c r="X4849" s="1799"/>
      <c r="Y4849" s="1799"/>
      <c r="Z4849" s="1799"/>
      <c r="AA4849" s="1799"/>
      <c r="AB4849" s="1799"/>
      <c r="AC4849" s="1799"/>
      <c r="AD4849" s="1799"/>
      <c r="AE4849" s="1799"/>
      <c r="AF4849" s="1799"/>
      <c r="AG4849" s="1799"/>
      <c r="AH4849" s="1800"/>
    </row>
    <row r="4850" spans="1:34" ht="17.45" customHeight="1">
      <c r="A4850" s="1801" t="s">
        <v>2849</v>
      </c>
      <c r="B4850" s="1802"/>
      <c r="C4850" s="1802"/>
      <c r="D4850" s="1802"/>
      <c r="E4850" s="1802"/>
      <c r="F4850" s="1802"/>
      <c r="G4850" s="1802"/>
      <c r="H4850" s="1802"/>
      <c r="I4850" s="1802"/>
      <c r="J4850" s="1803"/>
      <c r="K4850" s="1789" t="s">
        <v>2850</v>
      </c>
      <c r="L4850" s="1807"/>
      <c r="M4850" s="1789" t="s">
        <v>2851</v>
      </c>
      <c r="N4850" s="1790"/>
      <c r="O4850" s="1790"/>
      <c r="P4850" s="1790"/>
      <c r="Q4850" s="1790"/>
      <c r="R4850" s="1790"/>
      <c r="S4850" s="1790"/>
      <c r="T4850" s="1791"/>
      <c r="U4850" s="1789" t="s">
        <v>2852</v>
      </c>
      <c r="V4850" s="1790"/>
      <c r="W4850" s="1790"/>
      <c r="X4850" s="1790"/>
      <c r="Y4850" s="1790"/>
      <c r="Z4850" s="1790"/>
      <c r="AA4850" s="1790"/>
      <c r="AB4850" s="1790"/>
      <c r="AC4850" s="1790"/>
      <c r="AD4850" s="1791"/>
      <c r="AE4850" s="1810" t="s">
        <v>2853</v>
      </c>
      <c r="AF4850" s="1811"/>
      <c r="AG4850" s="1811"/>
      <c r="AH4850" s="1814"/>
    </row>
    <row r="4851" spans="1:34" ht="17.45" customHeight="1">
      <c r="A4851" s="1804"/>
      <c r="B4851" s="1805"/>
      <c r="C4851" s="1805"/>
      <c r="D4851" s="1805"/>
      <c r="E4851" s="1805"/>
      <c r="F4851" s="1805"/>
      <c r="G4851" s="1805"/>
      <c r="H4851" s="1805"/>
      <c r="I4851" s="1805"/>
      <c r="J4851" s="1806"/>
      <c r="K4851" s="1808"/>
      <c r="L4851" s="1809"/>
      <c r="M4851" s="1789" t="s">
        <v>2854</v>
      </c>
      <c r="N4851" s="1790"/>
      <c r="O4851" s="1790"/>
      <c r="P4851" s="1791"/>
      <c r="Q4851" s="1789" t="s">
        <v>2855</v>
      </c>
      <c r="R4851" s="1790"/>
      <c r="S4851" s="1790"/>
      <c r="T4851" s="1791"/>
      <c r="U4851" s="1789" t="s">
        <v>2854</v>
      </c>
      <c r="V4851" s="1790"/>
      <c r="W4851" s="1790"/>
      <c r="X4851" s="1790"/>
      <c r="Y4851" s="1790"/>
      <c r="Z4851" s="1791"/>
      <c r="AA4851" s="1789" t="s">
        <v>2855</v>
      </c>
      <c r="AB4851" s="1790"/>
      <c r="AC4851" s="1790"/>
      <c r="AD4851" s="1791"/>
      <c r="AE4851" s="1812"/>
      <c r="AF4851" s="1813"/>
      <c r="AG4851" s="1813"/>
      <c r="AH4851" s="1800"/>
    </row>
    <row r="4852" spans="1:34" ht="16.7" customHeight="1">
      <c r="A4852" s="1792"/>
      <c r="B4852" s="1793"/>
      <c r="C4852" s="1793"/>
      <c r="D4852" s="1793"/>
      <c r="E4852" s="1793"/>
      <c r="F4852" s="1793"/>
      <c r="G4852" s="1793"/>
      <c r="H4852" s="1793"/>
      <c r="I4852" s="1793"/>
      <c r="J4852" s="1793"/>
      <c r="K4852" s="1794" t="s">
        <v>2856</v>
      </c>
      <c r="L4852" s="1794"/>
      <c r="M4852" s="1794"/>
      <c r="N4852" s="1794"/>
      <c r="O4852" s="1794"/>
      <c r="P4852" s="1794"/>
      <c r="Q4852" s="1794"/>
      <c r="R4852" s="1794"/>
      <c r="S4852" s="1794"/>
      <c r="T4852" s="1794"/>
      <c r="U4852" s="1794"/>
      <c r="V4852" s="1794"/>
      <c r="W4852" s="1794"/>
      <c r="X4852" s="1794"/>
      <c r="Y4852" s="1794"/>
      <c r="Z4852" s="1794"/>
      <c r="AA4852" s="1795">
        <v>0</v>
      </c>
      <c r="AB4852" s="1795"/>
      <c r="AC4852" s="1795"/>
      <c r="AD4852" s="1795"/>
      <c r="AE4852" s="1795"/>
      <c r="AF4852" s="1795"/>
      <c r="AG4852" s="1795"/>
      <c r="AH4852" s="1213"/>
    </row>
    <row r="4853" spans="1:34" ht="17.45" customHeight="1">
      <c r="A4853" s="1801" t="s">
        <v>2857</v>
      </c>
      <c r="B4853" s="1825"/>
      <c r="C4853" s="1825"/>
      <c r="D4853" s="1825"/>
      <c r="E4853" s="1825"/>
      <c r="F4853" s="1825"/>
      <c r="G4853" s="1825"/>
      <c r="H4853" s="1825"/>
      <c r="I4853" s="1825"/>
      <c r="J4853" s="1825"/>
      <c r="K4853" s="1825"/>
      <c r="L4853" s="1825"/>
      <c r="M4853" s="1825"/>
      <c r="N4853" s="1826"/>
      <c r="O4853" s="1789" t="s">
        <v>2858</v>
      </c>
      <c r="P4853" s="1790"/>
      <c r="Q4853" s="1790"/>
      <c r="R4853" s="1790"/>
      <c r="S4853" s="1791"/>
      <c r="T4853" s="1827" t="s">
        <v>2850</v>
      </c>
      <c r="U4853" s="1790"/>
      <c r="V4853" s="1790"/>
      <c r="W4853" s="1213"/>
      <c r="X4853" s="1789" t="s">
        <v>2859</v>
      </c>
      <c r="Y4853" s="1790"/>
      <c r="Z4853" s="1790"/>
      <c r="AA4853" s="1790"/>
      <c r="AB4853" s="1790"/>
      <c r="AC4853" s="1790"/>
      <c r="AD4853" s="1791"/>
      <c r="AE4853" s="1810" t="s">
        <v>2853</v>
      </c>
      <c r="AF4853" s="1828"/>
      <c r="AG4853" s="1828"/>
      <c r="AH4853" s="1213"/>
    </row>
    <row r="4854" spans="1:34" ht="17.45" customHeight="1">
      <c r="A4854" s="1792"/>
      <c r="B4854" s="1778"/>
      <c r="C4854" s="1778"/>
      <c r="D4854" s="1778"/>
      <c r="E4854" s="1778"/>
      <c r="F4854" s="1778"/>
      <c r="G4854" s="1778"/>
      <c r="H4854" s="1778"/>
      <c r="I4854" s="1846" t="s">
        <v>2860</v>
      </c>
      <c r="J4854" s="1846"/>
      <c r="K4854" s="1846"/>
      <c r="L4854" s="1846"/>
      <c r="M4854" s="1846"/>
      <c r="N4854" s="1846"/>
      <c r="O4854" s="1846"/>
      <c r="P4854" s="1846"/>
      <c r="Q4854" s="1846"/>
      <c r="R4854" s="1846"/>
      <c r="S4854" s="1846"/>
      <c r="T4854" s="1846"/>
      <c r="U4854" s="1846"/>
      <c r="V4854" s="1846"/>
      <c r="W4854" s="1846"/>
      <c r="X4854" s="1846"/>
      <c r="Y4854" s="1846"/>
      <c r="Z4854" s="1793"/>
      <c r="AA4854" s="1847">
        <v>0</v>
      </c>
      <c r="AB4854" s="1847"/>
      <c r="AC4854" s="1847"/>
      <c r="AD4854" s="1847"/>
      <c r="AE4854" s="1847"/>
      <c r="AF4854" s="1847"/>
      <c r="AG4854" s="1847"/>
      <c r="AH4854" s="1814"/>
    </row>
    <row r="4855" spans="1:34" ht="16.7" customHeight="1">
      <c r="A4855" s="1844"/>
      <c r="B4855" s="1309"/>
      <c r="C4855" s="1309"/>
      <c r="D4855" s="1309"/>
      <c r="E4855" s="1309"/>
      <c r="F4855" s="1309"/>
      <c r="G4855" s="1309"/>
      <c r="H4855" s="1309"/>
      <c r="I4855" s="1840" t="s">
        <v>2861</v>
      </c>
      <c r="J4855" s="1840"/>
      <c r="K4855" s="1840"/>
      <c r="L4855" s="1840"/>
      <c r="M4855" s="1840"/>
      <c r="N4855" s="1840"/>
      <c r="O4855" s="1840"/>
      <c r="P4855" s="1840"/>
      <c r="Q4855" s="1840"/>
      <c r="R4855" s="1840"/>
      <c r="S4855" s="1840"/>
      <c r="T4855" s="1840"/>
      <c r="U4855" s="1840"/>
      <c r="V4855" s="1840"/>
      <c r="W4855" s="1840"/>
      <c r="X4855" s="1840"/>
      <c r="Y4855" s="1840"/>
      <c r="Z4855" s="1309"/>
      <c r="AA4855" s="1841">
        <v>0</v>
      </c>
      <c r="AB4855" s="1841"/>
      <c r="AC4855" s="1841"/>
      <c r="AD4855" s="1841"/>
      <c r="AE4855" s="1841"/>
      <c r="AF4855" s="1841"/>
      <c r="AG4855" s="1841"/>
      <c r="AH4855" s="1782"/>
    </row>
    <row r="4856" spans="1:34" ht="17.45" customHeight="1">
      <c r="A4856" s="1844"/>
      <c r="B4856" s="1309"/>
      <c r="C4856" s="1309"/>
      <c r="D4856" s="1309"/>
      <c r="E4856" s="1309"/>
      <c r="F4856" s="1309"/>
      <c r="G4856" s="1309"/>
      <c r="H4856" s="1309"/>
      <c r="I4856" s="1840" t="s">
        <v>2862</v>
      </c>
      <c r="J4856" s="1840"/>
      <c r="K4856" s="1840"/>
      <c r="L4856" s="1840"/>
      <c r="M4856" s="1840"/>
      <c r="N4856" s="1840"/>
      <c r="O4856" s="1840"/>
      <c r="P4856" s="1840"/>
      <c r="Q4856" s="1840"/>
      <c r="R4856" s="1840"/>
      <c r="S4856" s="1840"/>
      <c r="T4856" s="1840"/>
      <c r="U4856" s="1840"/>
      <c r="V4856" s="1840"/>
      <c r="W4856" s="1840"/>
      <c r="X4856" s="1840"/>
      <c r="Y4856" s="1840"/>
      <c r="Z4856" s="1309"/>
      <c r="AA4856" s="1841">
        <v>0</v>
      </c>
      <c r="AB4856" s="1841"/>
      <c r="AC4856" s="1841"/>
      <c r="AD4856" s="1841"/>
      <c r="AE4856" s="1841"/>
      <c r="AF4856" s="1841"/>
      <c r="AG4856" s="1841"/>
      <c r="AH4856" s="1782"/>
    </row>
    <row r="4857" spans="1:34" ht="16.7" customHeight="1">
      <c r="A4857" s="1844"/>
      <c r="B4857" s="1309"/>
      <c r="C4857" s="1309"/>
      <c r="D4857" s="1309"/>
      <c r="E4857" s="1309"/>
      <c r="F4857" s="1309"/>
      <c r="G4857" s="1309"/>
      <c r="H4857" s="1309"/>
      <c r="I4857" s="1840" t="s">
        <v>2863</v>
      </c>
      <c r="J4857" s="1840"/>
      <c r="K4857" s="1840"/>
      <c r="L4857" s="1840"/>
      <c r="M4857" s="1840"/>
      <c r="N4857" s="1840"/>
      <c r="O4857" s="1840"/>
      <c r="P4857" s="1840"/>
      <c r="Q4857" s="1840"/>
      <c r="R4857" s="1840"/>
      <c r="S4857" s="1840"/>
      <c r="T4857" s="1840"/>
      <c r="U4857" s="1840"/>
      <c r="V4857" s="1840"/>
      <c r="W4857" s="1840"/>
      <c r="X4857" s="1840"/>
      <c r="Y4857" s="1840"/>
      <c r="Z4857" s="1309"/>
      <c r="AA4857" s="1841">
        <v>0</v>
      </c>
      <c r="AB4857" s="1841"/>
      <c r="AC4857" s="1841"/>
      <c r="AD4857" s="1841"/>
      <c r="AE4857" s="1841"/>
      <c r="AF4857" s="1841"/>
      <c r="AG4857" s="1841"/>
      <c r="AH4857" s="1782"/>
    </row>
    <row r="4858" spans="1:34" ht="17.45" customHeight="1">
      <c r="A4858" s="1845"/>
      <c r="B4858" s="1799"/>
      <c r="C4858" s="1799"/>
      <c r="D4858" s="1799"/>
      <c r="E4858" s="1799"/>
      <c r="F4858" s="1799"/>
      <c r="G4858" s="1799"/>
      <c r="H4858" s="1799"/>
      <c r="I4858" s="1842" t="s">
        <v>2864</v>
      </c>
      <c r="J4858" s="1842"/>
      <c r="K4858" s="1842"/>
      <c r="L4858" s="1842"/>
      <c r="M4858" s="1842"/>
      <c r="N4858" s="1842"/>
      <c r="O4858" s="1842"/>
      <c r="P4858" s="1842"/>
      <c r="Q4858" s="1842"/>
      <c r="R4858" s="1842"/>
      <c r="S4858" s="1842"/>
      <c r="T4858" s="1842"/>
      <c r="U4858" s="1842"/>
      <c r="V4858" s="1842"/>
      <c r="W4858" s="1842"/>
      <c r="X4858" s="1842"/>
      <c r="Y4858" s="1842"/>
      <c r="Z4858" s="1799"/>
      <c r="AA4858" s="1843">
        <v>0</v>
      </c>
      <c r="AB4858" s="1843"/>
      <c r="AC4858" s="1843"/>
      <c r="AD4858" s="1843"/>
      <c r="AE4858" s="1843"/>
      <c r="AF4858" s="1843"/>
      <c r="AG4858" s="1843"/>
      <c r="AH4858" s="1800"/>
    </row>
    <row r="4859" spans="1:34" ht="17.45" customHeight="1">
      <c r="A4859" s="1801" t="s">
        <v>2865</v>
      </c>
      <c r="B4859" s="1825"/>
      <c r="C4859" s="1825"/>
      <c r="D4859" s="1825"/>
      <c r="E4859" s="1825"/>
      <c r="F4859" s="1825"/>
      <c r="G4859" s="1825"/>
      <c r="H4859" s="1825"/>
      <c r="I4859" s="1825"/>
      <c r="J4859" s="1825"/>
      <c r="K4859" s="1825"/>
      <c r="L4859" s="1825"/>
      <c r="M4859" s="1825"/>
      <c r="N4859" s="1826"/>
      <c r="O4859" s="1789" t="s">
        <v>2850</v>
      </c>
      <c r="P4859" s="1790"/>
      <c r="Q4859" s="1790"/>
      <c r="R4859" s="1790"/>
      <c r="S4859" s="1791"/>
      <c r="T4859" s="1827" t="s">
        <v>754</v>
      </c>
      <c r="U4859" s="1790"/>
      <c r="V4859" s="1790"/>
      <c r="W4859" s="1213"/>
      <c r="X4859" s="1789" t="s">
        <v>2866</v>
      </c>
      <c r="Y4859" s="1790"/>
      <c r="Z4859" s="1790"/>
      <c r="AA4859" s="1790"/>
      <c r="AB4859" s="1790"/>
      <c r="AC4859" s="1790"/>
      <c r="AD4859" s="1791"/>
      <c r="AE4859" s="1810" t="s">
        <v>2867</v>
      </c>
      <c r="AF4859" s="1828"/>
      <c r="AG4859" s="1828"/>
      <c r="AH4859" s="1213"/>
    </row>
    <row r="4860" spans="1:34" ht="16.7" customHeight="1">
      <c r="A4860" s="1792"/>
      <c r="B4860" s="1793"/>
      <c r="C4860" s="1793"/>
      <c r="D4860" s="1793"/>
      <c r="E4860" s="1793"/>
      <c r="F4860" s="1793"/>
      <c r="G4860" s="1793"/>
      <c r="H4860" s="1793"/>
      <c r="I4860" s="1794" t="s">
        <v>2869</v>
      </c>
      <c r="J4860" s="1794"/>
      <c r="K4860" s="1794"/>
      <c r="L4860" s="1794"/>
      <c r="M4860" s="1794"/>
      <c r="N4860" s="1794"/>
      <c r="O4860" s="1794"/>
      <c r="P4860" s="1794"/>
      <c r="Q4860" s="1794"/>
      <c r="R4860" s="1794"/>
      <c r="S4860" s="1794"/>
      <c r="T4860" s="1794"/>
      <c r="U4860" s="1794"/>
      <c r="V4860" s="1794"/>
      <c r="W4860" s="1794"/>
      <c r="X4860" s="1794"/>
      <c r="Y4860" s="1794"/>
      <c r="Z4860" s="1214"/>
      <c r="AA4860" s="1795">
        <v>0</v>
      </c>
      <c r="AB4860" s="1795"/>
      <c r="AC4860" s="1795"/>
      <c r="AD4860" s="1795"/>
      <c r="AE4860" s="1795"/>
      <c r="AF4860" s="1795"/>
      <c r="AG4860" s="1795"/>
      <c r="AH4860" s="1213"/>
    </row>
    <row r="4861" spans="1:34" ht="17.45" customHeight="1">
      <c r="A4861" s="1801" t="s">
        <v>2870</v>
      </c>
      <c r="B4861" s="1825"/>
      <c r="C4861" s="1825"/>
      <c r="D4861" s="1825"/>
      <c r="E4861" s="1825"/>
      <c r="F4861" s="1825"/>
      <c r="G4861" s="1825"/>
      <c r="H4861" s="1825"/>
      <c r="I4861" s="1825"/>
      <c r="J4861" s="1825"/>
      <c r="K4861" s="1825"/>
      <c r="L4861" s="1825"/>
      <c r="M4861" s="1825"/>
      <c r="N4861" s="1826"/>
      <c r="O4861" s="1789" t="s">
        <v>2850</v>
      </c>
      <c r="P4861" s="1790"/>
      <c r="Q4861" s="1790"/>
      <c r="R4861" s="1790"/>
      <c r="S4861" s="1791"/>
      <c r="T4861" s="1827" t="s">
        <v>754</v>
      </c>
      <c r="U4861" s="1790"/>
      <c r="V4861" s="1790"/>
      <c r="W4861" s="1213"/>
      <c r="X4861" s="1789" t="s">
        <v>2866</v>
      </c>
      <c r="Y4861" s="1790"/>
      <c r="Z4861" s="1790"/>
      <c r="AA4861" s="1790"/>
      <c r="AB4861" s="1790"/>
      <c r="AC4861" s="1790"/>
      <c r="AD4861" s="1791"/>
      <c r="AE4861" s="1810" t="s">
        <v>2867</v>
      </c>
      <c r="AF4861" s="1828"/>
      <c r="AG4861" s="1828"/>
      <c r="AH4861" s="1213"/>
    </row>
    <row r="4862" spans="1:34" ht="17.45" customHeight="1">
      <c r="A4862" s="1215"/>
      <c r="B4862" s="1216" t="s">
        <v>3496</v>
      </c>
      <c r="C4862" s="1829" t="s">
        <v>3497</v>
      </c>
      <c r="D4862" s="1830"/>
      <c r="E4862" s="1830"/>
      <c r="F4862" s="1830"/>
      <c r="G4862" s="1830"/>
      <c r="H4862" s="1830"/>
      <c r="I4862" s="1830"/>
      <c r="J4862" s="1830"/>
      <c r="K4862" s="1830"/>
      <c r="L4862" s="1830"/>
      <c r="M4862" s="1830"/>
      <c r="N4862" s="1829"/>
      <c r="O4862" s="1831">
        <v>6.6699999999999997E-3</v>
      </c>
      <c r="P4862" s="1832"/>
      <c r="Q4862" s="1832"/>
      <c r="R4862" s="1832"/>
      <c r="S4862" s="1833"/>
      <c r="T4862" s="1834" t="s">
        <v>495</v>
      </c>
      <c r="U4862" s="1835"/>
      <c r="V4862" s="1835"/>
      <c r="W4862" s="1217"/>
      <c r="X4862" s="1836">
        <v>670.9221</v>
      </c>
      <c r="Y4862" s="1837"/>
      <c r="Z4862" s="1837"/>
      <c r="AA4862" s="1837"/>
      <c r="AB4862" s="1837"/>
      <c r="AC4862" s="1837"/>
      <c r="AD4862" s="1838"/>
      <c r="AE4862" s="1839">
        <v>4.4749999999999996</v>
      </c>
      <c r="AF4862" s="1795"/>
      <c r="AG4862" s="1795"/>
      <c r="AH4862" s="1217"/>
    </row>
    <row r="4863" spans="1:34" ht="16.7" customHeight="1">
      <c r="A4863" s="1792"/>
      <c r="B4863" s="1793"/>
      <c r="C4863" s="1793"/>
      <c r="D4863" s="1793"/>
      <c r="E4863" s="1793"/>
      <c r="F4863" s="1793"/>
      <c r="G4863" s="1793"/>
      <c r="H4863" s="1793"/>
      <c r="I4863" s="1794" t="s">
        <v>2871</v>
      </c>
      <c r="J4863" s="1794"/>
      <c r="K4863" s="1794"/>
      <c r="L4863" s="1794"/>
      <c r="M4863" s="1794"/>
      <c r="N4863" s="1794"/>
      <c r="O4863" s="1794"/>
      <c r="P4863" s="1794"/>
      <c r="Q4863" s="1794"/>
      <c r="R4863" s="1794"/>
      <c r="S4863" s="1794"/>
      <c r="T4863" s="1794"/>
      <c r="U4863" s="1794"/>
      <c r="V4863" s="1794"/>
      <c r="W4863" s="1794"/>
      <c r="X4863" s="1794"/>
      <c r="Y4863" s="1794"/>
      <c r="Z4863" s="1214"/>
      <c r="AA4863" s="1795">
        <v>4.4749999999999996</v>
      </c>
      <c r="AB4863" s="1795"/>
      <c r="AC4863" s="1795"/>
      <c r="AD4863" s="1795"/>
      <c r="AE4863" s="1795"/>
      <c r="AF4863" s="1795"/>
      <c r="AG4863" s="1795"/>
      <c r="AH4863" s="1213"/>
    </row>
    <row r="4864" spans="1:34" ht="17.45" customHeight="1">
      <c r="A4864" s="1801" t="s">
        <v>2872</v>
      </c>
      <c r="B4864" s="1825"/>
      <c r="C4864" s="1825"/>
      <c r="D4864" s="1825"/>
      <c r="E4864" s="1825"/>
      <c r="F4864" s="1825"/>
      <c r="G4864" s="1825"/>
      <c r="H4864" s="1825"/>
      <c r="I4864" s="1825"/>
      <c r="J4864" s="1825"/>
      <c r="K4864" s="1825"/>
      <c r="L4864" s="1825"/>
      <c r="M4864" s="1825"/>
      <c r="N4864" s="1826"/>
      <c r="O4864" s="1789" t="s">
        <v>2850</v>
      </c>
      <c r="P4864" s="1790"/>
      <c r="Q4864" s="1790"/>
      <c r="R4864" s="1790"/>
      <c r="S4864" s="1791"/>
      <c r="T4864" s="1827" t="s">
        <v>754</v>
      </c>
      <c r="U4864" s="1790"/>
      <c r="V4864" s="1790"/>
      <c r="W4864" s="1213"/>
      <c r="X4864" s="1789" t="s">
        <v>2866</v>
      </c>
      <c r="Y4864" s="1790"/>
      <c r="Z4864" s="1790"/>
      <c r="AA4864" s="1790"/>
      <c r="AB4864" s="1790"/>
      <c r="AC4864" s="1790"/>
      <c r="AD4864" s="1791"/>
      <c r="AE4864" s="1810" t="s">
        <v>2867</v>
      </c>
      <c r="AF4864" s="1828"/>
      <c r="AG4864" s="1828"/>
      <c r="AH4864" s="1213"/>
    </row>
    <row r="4865" spans="1:34" ht="16.7" customHeight="1">
      <c r="A4865" s="1883" t="s">
        <v>3498</v>
      </c>
      <c r="B4865" s="1884"/>
      <c r="C4865" s="1884"/>
      <c r="D4865" s="1884"/>
      <c r="E4865" s="1884"/>
      <c r="F4865" s="1829" t="s">
        <v>3499</v>
      </c>
      <c r="G4865" s="1830"/>
      <c r="H4865" s="1830"/>
      <c r="I4865" s="1830"/>
      <c r="J4865" s="1830"/>
      <c r="K4865" s="1830"/>
      <c r="L4865" s="1830"/>
      <c r="M4865" s="1830"/>
      <c r="N4865" s="1829"/>
      <c r="O4865" s="1831">
        <v>5.5809999999999998E-2</v>
      </c>
      <c r="P4865" s="1832"/>
      <c r="Q4865" s="1832"/>
      <c r="R4865" s="1832"/>
      <c r="S4865" s="1833"/>
      <c r="T4865" s="1834" t="s">
        <v>109</v>
      </c>
      <c r="U4865" s="1835"/>
      <c r="V4865" s="1835"/>
      <c r="W4865" s="1217"/>
      <c r="X4865" s="1836">
        <v>33.54</v>
      </c>
      <c r="Y4865" s="1837"/>
      <c r="Z4865" s="1837"/>
      <c r="AA4865" s="1837"/>
      <c r="AB4865" s="1837"/>
      <c r="AC4865" s="1837"/>
      <c r="AD4865" s="1838"/>
      <c r="AE4865" s="1839">
        <v>1.8718999999999999</v>
      </c>
      <c r="AF4865" s="1795"/>
      <c r="AG4865" s="1795"/>
      <c r="AH4865" s="1217"/>
    </row>
    <row r="4866" spans="1:34" ht="17.45" customHeight="1">
      <c r="A4866" s="1792"/>
      <c r="B4866" s="1793"/>
      <c r="C4866" s="1793"/>
      <c r="D4866" s="1793"/>
      <c r="E4866" s="1793"/>
      <c r="F4866" s="1793"/>
      <c r="G4866" s="1793"/>
      <c r="H4866" s="1793"/>
      <c r="I4866" s="1793"/>
      <c r="J4866" s="1793"/>
      <c r="K4866" s="1794" t="s">
        <v>2873</v>
      </c>
      <c r="L4866" s="1794"/>
      <c r="M4866" s="1794"/>
      <c r="N4866" s="1794"/>
      <c r="O4866" s="1794"/>
      <c r="P4866" s="1794"/>
      <c r="Q4866" s="1794"/>
      <c r="R4866" s="1794"/>
      <c r="S4866" s="1794"/>
      <c r="T4866" s="1794"/>
      <c r="U4866" s="1794"/>
      <c r="V4866" s="1794"/>
      <c r="W4866" s="1794"/>
      <c r="X4866" s="1794"/>
      <c r="Y4866" s="1794"/>
      <c r="Z4866" s="1794"/>
      <c r="AA4866" s="1794"/>
      <c r="AB4866" s="1214"/>
      <c r="AC4866" s="1795">
        <v>1.8718999999999999</v>
      </c>
      <c r="AD4866" s="1795"/>
      <c r="AE4866" s="1795"/>
      <c r="AF4866" s="1795"/>
      <c r="AG4866" s="1795"/>
      <c r="AH4866" s="1213"/>
    </row>
    <row r="4867" spans="1:34" ht="17.45" customHeight="1">
      <c r="A4867" s="1801" t="s">
        <v>2874</v>
      </c>
      <c r="B4867" s="1825"/>
      <c r="C4867" s="1825"/>
      <c r="D4867" s="1825"/>
      <c r="E4867" s="1825"/>
      <c r="F4867" s="1825"/>
      <c r="G4867" s="1825"/>
      <c r="H4867" s="1825"/>
      <c r="I4867" s="1825"/>
      <c r="J4867" s="1826"/>
      <c r="K4867" s="1789" t="s">
        <v>2850</v>
      </c>
      <c r="L4867" s="1791"/>
      <c r="M4867" s="1855" t="s">
        <v>2875</v>
      </c>
      <c r="N4867" s="1856"/>
      <c r="O4867" s="1857"/>
      <c r="P4867" s="1855" t="s">
        <v>2876</v>
      </c>
      <c r="Q4867" s="1856"/>
      <c r="R4867" s="1857"/>
      <c r="S4867" s="1855" t="s">
        <v>2877</v>
      </c>
      <c r="T4867" s="1857"/>
      <c r="U4867" s="1789" t="s">
        <v>2878</v>
      </c>
      <c r="V4867" s="1790"/>
      <c r="W4867" s="1791"/>
      <c r="X4867" s="1789" t="s">
        <v>2879</v>
      </c>
      <c r="Y4867" s="1790"/>
      <c r="Z4867" s="1790"/>
      <c r="AA4867" s="1790"/>
      <c r="AB4867" s="1791"/>
      <c r="AC4867" s="1789" t="s">
        <v>2880</v>
      </c>
      <c r="AD4867" s="1791"/>
      <c r="AE4867" s="1810" t="s">
        <v>2867</v>
      </c>
      <c r="AF4867" s="1828"/>
      <c r="AG4867" s="1828"/>
      <c r="AH4867" s="1213"/>
    </row>
    <row r="4868" spans="1:34" ht="16.7" customHeight="1">
      <c r="A4868" s="1901" t="s">
        <v>3500</v>
      </c>
      <c r="B4868" s="1902"/>
      <c r="C4868" s="1902"/>
      <c r="D4868" s="1902"/>
      <c r="E4868" s="1902"/>
      <c r="F4868" s="1830" t="s">
        <v>3499</v>
      </c>
      <c r="G4868" s="1876"/>
      <c r="H4868" s="1876"/>
      <c r="I4868" s="1876"/>
      <c r="J4868" s="1875"/>
      <c r="K4868" s="1877">
        <v>0.43347000000000002</v>
      </c>
      <c r="L4868" s="1878"/>
      <c r="M4868" s="1890">
        <v>0</v>
      </c>
      <c r="N4868" s="1891"/>
      <c r="O4868" s="1892"/>
      <c r="P4868" s="1890">
        <v>0</v>
      </c>
      <c r="Q4868" s="1891"/>
      <c r="R4868" s="1892"/>
      <c r="S4868" s="1890">
        <v>0</v>
      </c>
      <c r="T4868" s="1892"/>
      <c r="U4868" s="1890">
        <v>1.1000000000000001</v>
      </c>
      <c r="V4868" s="1891"/>
      <c r="W4868" s="1892"/>
      <c r="X4868" s="1890">
        <v>0.88</v>
      </c>
      <c r="Y4868" s="1891"/>
      <c r="Z4868" s="1891"/>
      <c r="AA4868" s="1891"/>
      <c r="AB4868" s="1892"/>
      <c r="AC4868" s="1890">
        <v>0.72</v>
      </c>
      <c r="AD4868" s="1892"/>
      <c r="AE4868" s="1865">
        <v>0</v>
      </c>
      <c r="AF4868" s="1847"/>
      <c r="AG4868" s="1847"/>
      <c r="AH4868" s="1225"/>
    </row>
    <row r="4869" spans="1:34" ht="7.35" customHeight="1">
      <c r="A4869" s="1220"/>
      <c r="B4869" s="1221"/>
      <c r="C4869" s="1221"/>
      <c r="D4869" s="1221"/>
      <c r="E4869" s="1221"/>
      <c r="F4869" s="1867"/>
      <c r="G4869" s="1867"/>
      <c r="H4869" s="1867"/>
      <c r="I4869" s="1867"/>
      <c r="J4869" s="1867"/>
      <c r="K4869" s="1221"/>
      <c r="L4869" s="1221"/>
      <c r="M4869" s="1221"/>
      <c r="N4869" s="1221"/>
      <c r="O4869" s="1221"/>
      <c r="P4869" s="1221"/>
      <c r="Q4869" s="1221"/>
      <c r="R4869" s="1221"/>
      <c r="S4869" s="1221"/>
      <c r="T4869" s="1221"/>
      <c r="U4869" s="1221"/>
      <c r="V4869" s="1221"/>
      <c r="W4869" s="1221"/>
      <c r="X4869" s="1221"/>
      <c r="Y4869" s="1221"/>
      <c r="Z4869" s="1221"/>
      <c r="AA4869" s="1221"/>
      <c r="AB4869" s="1221"/>
      <c r="AC4869" s="1221"/>
      <c r="AD4869" s="1221"/>
      <c r="AE4869" s="1221"/>
      <c r="AF4869" s="1221"/>
      <c r="AG4869" s="1221"/>
      <c r="AH4869" s="1222"/>
    </row>
    <row r="4870" spans="1:34" ht="17.45" customHeight="1">
      <c r="A4870" s="1853"/>
      <c r="B4870" s="1778"/>
      <c r="C4870" s="1778"/>
      <c r="D4870" s="1778"/>
      <c r="E4870" s="1778"/>
      <c r="F4870" s="1778"/>
      <c r="G4870" s="1778"/>
      <c r="H4870" s="1778"/>
      <c r="I4870" s="1846" t="s">
        <v>2881</v>
      </c>
      <c r="J4870" s="1846"/>
      <c r="K4870" s="1846"/>
      <c r="L4870" s="1846"/>
      <c r="M4870" s="1846"/>
      <c r="N4870" s="1846"/>
      <c r="O4870" s="1846"/>
      <c r="P4870" s="1846"/>
      <c r="Q4870" s="1846"/>
      <c r="R4870" s="1846"/>
      <c r="S4870" s="1846"/>
      <c r="T4870" s="1846"/>
      <c r="U4870" s="1846"/>
      <c r="V4870" s="1846"/>
      <c r="W4870" s="1846"/>
      <c r="X4870" s="1846"/>
      <c r="Y4870" s="1846"/>
      <c r="Z4870" s="1203"/>
      <c r="AA4870" s="1847">
        <v>0</v>
      </c>
      <c r="AB4870" s="1847"/>
      <c r="AC4870" s="1847"/>
      <c r="AD4870" s="1847"/>
      <c r="AE4870" s="1847"/>
      <c r="AF4870" s="1847"/>
      <c r="AG4870" s="1847"/>
      <c r="AH4870" s="1204"/>
    </row>
    <row r="4871" spans="1:34" ht="5.85" customHeight="1">
      <c r="A4871" s="1854"/>
      <c r="B4871" s="1309"/>
      <c r="C4871" s="1309"/>
      <c r="D4871" s="1309"/>
      <c r="E4871" s="1309"/>
      <c r="F4871" s="1309"/>
      <c r="G4871" s="1309"/>
      <c r="H4871" s="1309"/>
      <c r="I4871" s="1309"/>
      <c r="J4871" s="1309"/>
      <c r="K4871" s="1309"/>
      <c r="L4871" s="1309"/>
      <c r="M4871" s="1309"/>
      <c r="N4871" s="1309"/>
      <c r="O4871" s="1309"/>
      <c r="P4871" s="1309"/>
      <c r="Q4871" s="1309"/>
      <c r="R4871" s="1309"/>
      <c r="S4871" s="1309"/>
      <c r="T4871" s="1309"/>
      <c r="U4871" s="1309"/>
      <c r="V4871" s="1309"/>
      <c r="W4871" s="1309"/>
      <c r="X4871" s="1309"/>
      <c r="Y4871" s="1309"/>
      <c r="Z4871" s="1309"/>
      <c r="AA4871" s="1309"/>
      <c r="AB4871" s="1309"/>
      <c r="AC4871" s="1309"/>
      <c r="AD4871" s="1309"/>
      <c r="AE4871" s="1309"/>
      <c r="AF4871" s="1309"/>
      <c r="AG4871" s="1309"/>
      <c r="AH4871" s="1782"/>
    </row>
    <row r="4872" spans="1:34" ht="16.7" customHeight="1">
      <c r="A4872" s="1845"/>
      <c r="B4872" s="1799"/>
      <c r="C4872" s="1799"/>
      <c r="D4872" s="1799"/>
      <c r="E4872" s="1799"/>
      <c r="F4872" s="1799"/>
      <c r="G4872" s="1799"/>
      <c r="H4872" s="1799"/>
      <c r="I4872" s="1842" t="s">
        <v>2882</v>
      </c>
      <c r="J4872" s="1842"/>
      <c r="K4872" s="1842"/>
      <c r="L4872" s="1842"/>
      <c r="M4872" s="1842"/>
      <c r="N4872" s="1842"/>
      <c r="O4872" s="1842"/>
      <c r="P4872" s="1842"/>
      <c r="Q4872" s="1842"/>
      <c r="R4872" s="1842"/>
      <c r="S4872" s="1842"/>
      <c r="T4872" s="1842"/>
      <c r="U4872" s="1842"/>
      <c r="V4872" s="1842"/>
      <c r="W4872" s="1842"/>
      <c r="X4872" s="1842"/>
      <c r="Y4872" s="1842"/>
      <c r="Z4872" s="1212"/>
      <c r="AA4872" s="1848">
        <v>6.35</v>
      </c>
      <c r="AB4872" s="1848"/>
      <c r="AC4872" s="1848"/>
      <c r="AD4872" s="1848"/>
      <c r="AE4872" s="1848"/>
      <c r="AF4872" s="1848"/>
      <c r="AG4872" s="1848"/>
      <c r="AH4872" s="1208"/>
    </row>
    <row r="4873" spans="1:34" ht="45.75" customHeight="1">
      <c r="A4873" s="1849" t="s">
        <v>2883</v>
      </c>
      <c r="B4873" s="1850"/>
      <c r="C4873" s="1850"/>
      <c r="D4873" s="1850"/>
      <c r="E4873" s="1851"/>
      <c r="F4873" s="1852"/>
      <c r="G4873" s="1852"/>
      <c r="H4873" s="1852"/>
      <c r="I4873" s="1852"/>
      <c r="J4873" s="1852"/>
      <c r="K4873" s="1852"/>
      <c r="L4873" s="1852"/>
      <c r="M4873" s="1852"/>
      <c r="N4873" s="1852"/>
      <c r="O4873" s="1852"/>
      <c r="P4873" s="1852"/>
      <c r="Q4873" s="1852"/>
      <c r="R4873" s="1852"/>
      <c r="S4873" s="1852"/>
      <c r="T4873" s="1852"/>
      <c r="U4873" s="1852"/>
      <c r="V4873" s="1852"/>
      <c r="W4873" s="1852"/>
      <c r="X4873" s="1852"/>
      <c r="Y4873" s="1852"/>
      <c r="Z4873" s="1852"/>
      <c r="AA4873" s="1852"/>
      <c r="AB4873" s="1852"/>
      <c r="AC4873" s="1852"/>
      <c r="AD4873" s="1852"/>
      <c r="AE4873" s="1852"/>
      <c r="AF4873" s="1852"/>
      <c r="AG4873" s="1852"/>
      <c r="AH4873" s="1851"/>
    </row>
    <row r="4874" spans="1:34" ht="121.35" customHeight="1">
      <c r="A4874" s="1218"/>
      <c r="AH4874" s="1219"/>
    </row>
    <row r="4875" spans="1:34" ht="120.75" customHeight="1">
      <c r="A4875" s="1220"/>
      <c r="B4875" s="1221"/>
      <c r="C4875" s="1221"/>
      <c r="D4875" s="1221"/>
      <c r="E4875" s="1221"/>
      <c r="F4875" s="1221"/>
      <c r="G4875" s="1221"/>
      <c r="H4875" s="1221"/>
      <c r="I4875" s="1221"/>
      <c r="J4875" s="1221"/>
      <c r="K4875" s="1221"/>
      <c r="L4875" s="1221"/>
      <c r="M4875" s="1221"/>
      <c r="N4875" s="1221"/>
      <c r="O4875" s="1221"/>
      <c r="P4875" s="1221"/>
      <c r="Q4875" s="1221"/>
      <c r="R4875" s="1221"/>
      <c r="S4875" s="1221"/>
      <c r="T4875" s="1221"/>
      <c r="U4875" s="1221"/>
      <c r="V4875" s="1221"/>
      <c r="W4875" s="1221"/>
      <c r="X4875" s="1221"/>
      <c r="Y4875" s="1221"/>
      <c r="Z4875" s="1221"/>
      <c r="AA4875" s="1221"/>
      <c r="AB4875" s="1221"/>
      <c r="AC4875" s="1221"/>
      <c r="AD4875" s="1221"/>
      <c r="AE4875" s="1221"/>
      <c r="AF4875" s="1221"/>
      <c r="AG4875" s="1221"/>
      <c r="AH4875" s="1222"/>
    </row>
    <row r="4876" spans="1:34" ht="5.85" customHeight="1">
      <c r="A4876" s="1777"/>
      <c r="B4876" s="1778"/>
      <c r="C4876" s="1778"/>
      <c r="D4876" s="1778"/>
      <c r="E4876" s="1778"/>
      <c r="F4876" s="1778"/>
      <c r="G4876" s="1778"/>
      <c r="H4876" s="1778"/>
      <c r="I4876" s="1778"/>
      <c r="J4876" s="1778"/>
      <c r="K4876" s="1778"/>
      <c r="L4876" s="1778"/>
      <c r="M4876" s="1778"/>
      <c r="N4876" s="1778"/>
      <c r="O4876" s="1778"/>
      <c r="P4876" s="1778"/>
      <c r="Q4876" s="1778"/>
      <c r="R4876" s="1778"/>
      <c r="S4876" s="1778"/>
      <c r="T4876" s="1778"/>
      <c r="U4876" s="1778"/>
      <c r="V4876" s="1778"/>
      <c r="W4876" s="1778"/>
      <c r="X4876" s="1778"/>
      <c r="Y4876" s="1778"/>
      <c r="Z4876" s="1778"/>
      <c r="AA4876" s="1778"/>
      <c r="AB4876" s="1778"/>
      <c r="AC4876" s="1778"/>
      <c r="AD4876" s="1778"/>
      <c r="AE4876" s="1778"/>
      <c r="AF4876" s="1778"/>
      <c r="AG4876" s="1778"/>
      <c r="AH4876" s="1779"/>
    </row>
    <row r="4877" spans="1:34" ht="11.65" customHeight="1">
      <c r="A4877" s="1780" t="s">
        <v>2834</v>
      </c>
      <c r="B4877" s="1310"/>
      <c r="C4877" s="1310"/>
      <c r="D4877" s="1310"/>
      <c r="E4877" s="1310"/>
      <c r="F4877" s="1310"/>
      <c r="G4877" s="1310"/>
      <c r="H4877" s="1310"/>
      <c r="I4877" s="1310"/>
      <c r="J4877" s="1310"/>
      <c r="K4877" s="1310"/>
      <c r="L4877" s="1310"/>
      <c r="M4877" s="1310"/>
      <c r="N4877" s="1310"/>
      <c r="O4877" s="1310"/>
      <c r="P4877" s="1310"/>
      <c r="Q4877" s="1310"/>
      <c r="R4877" s="1310"/>
      <c r="S4877" s="1310"/>
      <c r="T4877" s="1310"/>
      <c r="U4877" s="1310"/>
      <c r="V4877" s="1310"/>
      <c r="W4877" s="1310"/>
      <c r="X4877" s="1310"/>
      <c r="Y4877" s="1310"/>
      <c r="Z4877" s="1310"/>
      <c r="AA4877" s="1310"/>
      <c r="AB4877" s="1310"/>
      <c r="AC4877" s="1310"/>
      <c r="AD4877" s="1309"/>
      <c r="AE4877" s="1309"/>
      <c r="AF4877" s="1781" t="s">
        <v>3501</v>
      </c>
      <c r="AG4877" s="1781"/>
      <c r="AH4877" s="1782"/>
    </row>
    <row r="4878" spans="1:34" ht="5.0999999999999996" customHeight="1">
      <c r="A4878" s="1780"/>
      <c r="B4878" s="1310"/>
      <c r="C4878" s="1310"/>
      <c r="D4878" s="1310"/>
      <c r="E4878" s="1310"/>
      <c r="F4878" s="1310"/>
      <c r="G4878" s="1310"/>
      <c r="H4878" s="1310"/>
      <c r="I4878" s="1310"/>
      <c r="J4878" s="1310"/>
      <c r="K4878" s="1310"/>
      <c r="L4878" s="1310"/>
      <c r="M4878" s="1310"/>
      <c r="N4878" s="1310"/>
      <c r="O4878" s="1310"/>
      <c r="P4878" s="1310"/>
      <c r="Q4878" s="1310"/>
      <c r="R4878" s="1310"/>
      <c r="S4878" s="1310"/>
      <c r="T4878" s="1310"/>
      <c r="U4878" s="1310"/>
      <c r="V4878" s="1310"/>
      <c r="W4878" s="1310"/>
      <c r="X4878" s="1310"/>
      <c r="Y4878" s="1310"/>
      <c r="Z4878" s="1310"/>
      <c r="AA4878" s="1310"/>
      <c r="AB4878" s="1310"/>
      <c r="AC4878" s="1310"/>
      <c r="AD4878" s="1311"/>
      <c r="AE4878" s="1311"/>
      <c r="AF4878" s="1311"/>
      <c r="AG4878" s="1311"/>
      <c r="AH4878" s="1782"/>
    </row>
    <row r="4879" spans="1:34" ht="11.65" customHeight="1">
      <c r="A4879" s="1783" t="s">
        <v>2836</v>
      </c>
      <c r="B4879" s="1784"/>
      <c r="C4879" s="1784"/>
      <c r="D4879" s="1784"/>
      <c r="E4879" s="1784"/>
      <c r="F4879" s="1784"/>
      <c r="G4879" s="1784"/>
      <c r="H4879" s="1784"/>
      <c r="I4879" s="1784"/>
      <c r="J4879" s="1784"/>
      <c r="K4879" s="1784"/>
      <c r="L4879" s="1784"/>
      <c r="M4879" s="1784"/>
      <c r="N4879" s="1784"/>
      <c r="O4879" s="1784"/>
      <c r="P4879" s="1784"/>
      <c r="Q4879" s="1784"/>
      <c r="R4879" s="1784"/>
      <c r="S4879" s="1784"/>
      <c r="T4879" s="1784"/>
      <c r="U4879" s="1784"/>
      <c r="V4879" s="1784"/>
      <c r="W4879" s="1784"/>
      <c r="X4879" s="1784"/>
      <c r="Y4879" s="1784"/>
      <c r="Z4879" s="1784"/>
      <c r="AA4879" s="1784"/>
      <c r="AB4879" s="1784"/>
      <c r="AC4879" s="1784"/>
      <c r="AD4879" s="1311"/>
      <c r="AE4879" s="1311"/>
      <c r="AF4879" s="1311"/>
      <c r="AG4879" s="1311"/>
      <c r="AH4879" s="1782"/>
    </row>
    <row r="4880" spans="1:34" ht="23.25" customHeight="1">
      <c r="A4880" s="1785" t="s">
        <v>2837</v>
      </c>
      <c r="B4880" s="1786"/>
      <c r="C4880" s="1786"/>
      <c r="D4880" s="1786"/>
      <c r="E4880" s="1786"/>
      <c r="F4880" s="1786"/>
      <c r="G4880" s="1786"/>
      <c r="H4880" s="1786"/>
      <c r="I4880" s="1786"/>
      <c r="J4880" s="1786"/>
      <c r="K4880" s="1786"/>
      <c r="L4880" s="1786"/>
      <c r="M4880" s="1786"/>
      <c r="N4880" s="1786"/>
      <c r="O4880" s="1786"/>
      <c r="P4880" s="1786"/>
      <c r="Q4880" s="1786"/>
      <c r="R4880" s="1786"/>
      <c r="S4880" s="1786"/>
      <c r="T4880" s="1786"/>
      <c r="U4880" s="1786"/>
      <c r="V4880" s="1786"/>
      <c r="W4880" s="1786"/>
      <c r="X4880" s="1786"/>
      <c r="Y4880" s="1786"/>
      <c r="Z4880" s="1786"/>
      <c r="AA4880" s="1786"/>
      <c r="AB4880" s="1786"/>
      <c r="AC4880" s="1786"/>
      <c r="AD4880" s="1311"/>
      <c r="AE4880" s="1311"/>
      <c r="AF4880" s="1311"/>
      <c r="AG4880" s="1311"/>
      <c r="AH4880" s="1782"/>
    </row>
    <row r="4881" spans="1:34" ht="5.85" customHeight="1">
      <c r="A4881" s="1787" t="s">
        <v>2838</v>
      </c>
      <c r="B4881" s="1788"/>
      <c r="C4881" s="1788"/>
      <c r="D4881" s="1788"/>
      <c r="E4881" s="1788"/>
      <c r="F4881" s="1788"/>
      <c r="G4881" s="1788"/>
      <c r="H4881" s="1788"/>
      <c r="I4881" s="1788"/>
      <c r="J4881" s="1788"/>
      <c r="K4881" s="1788"/>
      <c r="L4881" s="1788"/>
      <c r="M4881" s="1788"/>
      <c r="N4881" s="1788"/>
      <c r="O4881" s="1788"/>
      <c r="P4881" s="1788"/>
      <c r="Q4881" s="1788"/>
      <c r="R4881" s="1788"/>
      <c r="S4881" s="1788"/>
      <c r="T4881" s="1788"/>
      <c r="U4881" s="1788"/>
      <c r="V4881" s="1788"/>
      <c r="W4881" s="1788"/>
      <c r="X4881" s="1788"/>
      <c r="Y4881" s="1788"/>
      <c r="Z4881" s="1788"/>
      <c r="AA4881" s="1788"/>
      <c r="AB4881" s="1788"/>
      <c r="AC4881" s="1788"/>
      <c r="AD4881" s="1311"/>
      <c r="AE4881" s="1311"/>
      <c r="AF4881" s="1311"/>
      <c r="AG4881" s="1311"/>
      <c r="AH4881" s="1782"/>
    </row>
    <row r="4882" spans="1:34" ht="5.0999999999999996" customHeight="1">
      <c r="A4882" s="1787"/>
      <c r="B4882" s="1788"/>
      <c r="C4882" s="1788"/>
      <c r="D4882" s="1788"/>
      <c r="E4882" s="1788"/>
      <c r="F4882" s="1788"/>
      <c r="G4882" s="1788"/>
      <c r="H4882" s="1788"/>
      <c r="I4882" s="1788"/>
      <c r="J4882" s="1788"/>
      <c r="K4882" s="1788"/>
      <c r="L4882" s="1788"/>
      <c r="M4882" s="1788"/>
      <c r="N4882" s="1788"/>
      <c r="O4882" s="1788"/>
      <c r="P4882" s="1788"/>
      <c r="Q4882" s="1788"/>
      <c r="R4882" s="1788"/>
      <c r="S4882" s="1788"/>
      <c r="T4882" s="1788"/>
      <c r="U4882" s="1788"/>
      <c r="V4882" s="1788"/>
      <c r="W4882" s="1788"/>
      <c r="X4882" s="1788"/>
      <c r="Y4882" s="1788"/>
      <c r="Z4882" s="1788"/>
      <c r="AA4882" s="1788"/>
      <c r="AB4882" s="1788"/>
      <c r="AC4882" s="1788"/>
      <c r="AD4882" s="1782"/>
      <c r="AE4882" s="1309"/>
      <c r="AF4882" s="1309"/>
      <c r="AG4882" s="1309"/>
      <c r="AH4882" s="1782"/>
    </row>
    <row r="4883" spans="1:34" ht="11.65" customHeight="1">
      <c r="A4883" s="1787" t="s">
        <v>2839</v>
      </c>
      <c r="B4883" s="1788"/>
      <c r="C4883" s="1788"/>
      <c r="D4883" s="1788"/>
      <c r="E4883" s="1788"/>
      <c r="F4883" s="1788"/>
      <c r="G4883" s="1788"/>
      <c r="H4883" s="1788"/>
      <c r="I4883" s="1788"/>
      <c r="J4883" s="1788"/>
      <c r="K4883" s="1788"/>
      <c r="L4883" s="1788"/>
      <c r="M4883" s="1788"/>
      <c r="N4883" s="1788"/>
      <c r="O4883" s="1788"/>
      <c r="P4883" s="1788"/>
      <c r="Q4883" s="1788"/>
      <c r="R4883" s="1788"/>
      <c r="S4883" s="1788"/>
      <c r="T4883" s="1788"/>
      <c r="U4883" s="1788"/>
      <c r="V4883" s="1788"/>
      <c r="W4883" s="1788"/>
      <c r="X4883" s="1788"/>
      <c r="Y4883" s="1788"/>
      <c r="Z4883" s="1788"/>
      <c r="AA4883" s="1788"/>
      <c r="AB4883" s="1788"/>
      <c r="AC4883" s="1788"/>
      <c r="AD4883" s="1818" t="s">
        <v>2840</v>
      </c>
      <c r="AE4883" s="1818"/>
      <c r="AF4883" s="1206">
        <v>21.23</v>
      </c>
      <c r="AG4883" s="1207" t="s">
        <v>5</v>
      </c>
      <c r="AH4883" s="1800"/>
    </row>
    <row r="4884" spans="1:34" ht="11.65" customHeight="1">
      <c r="A4884" s="1819" t="s">
        <v>2841</v>
      </c>
      <c r="B4884" s="1820"/>
      <c r="C4884" s="1820"/>
      <c r="D4884" s="1820"/>
      <c r="E4884" s="1820"/>
      <c r="F4884" s="1820"/>
      <c r="G4884" s="1820"/>
      <c r="H4884" s="1820"/>
      <c r="I4884" s="1820"/>
      <c r="J4884" s="1820"/>
      <c r="K4884" s="1820"/>
      <c r="L4884" s="1820"/>
      <c r="M4884" s="1820"/>
      <c r="N4884" s="1820"/>
      <c r="O4884" s="1820"/>
      <c r="P4884" s="1820"/>
      <c r="Q4884" s="1820"/>
      <c r="R4884" s="1820"/>
      <c r="S4884" s="1820"/>
      <c r="T4884" s="1820"/>
      <c r="U4884" s="1820"/>
      <c r="V4884" s="1820"/>
      <c r="W4884" s="1820"/>
      <c r="X4884" s="1820"/>
      <c r="Y4884" s="1820"/>
      <c r="Z4884" s="1820"/>
      <c r="AA4884" s="1820"/>
      <c r="AB4884" s="1820"/>
      <c r="AC4884" s="1820"/>
      <c r="AD4884" s="1821" t="s">
        <v>2842</v>
      </c>
      <c r="AE4884" s="1821"/>
      <c r="AF4884" s="1210">
        <v>15</v>
      </c>
      <c r="AG4884" s="1211" t="s">
        <v>5</v>
      </c>
      <c r="AH4884" s="1800"/>
    </row>
    <row r="4885" spans="1:34" ht="17.45" customHeight="1">
      <c r="A4885" s="1822" t="s">
        <v>2843</v>
      </c>
      <c r="B4885" s="1802"/>
      <c r="C4885" s="1802"/>
      <c r="D4885" s="1778"/>
      <c r="E4885" s="1823" t="s">
        <v>2746</v>
      </c>
      <c r="F4885" s="1823"/>
      <c r="G4885" s="1823"/>
      <c r="H4885" s="1823"/>
      <c r="I4885" s="1823"/>
      <c r="J4885" s="1823"/>
      <c r="K4885" s="1823"/>
      <c r="L4885" s="1823"/>
      <c r="M4885" s="1823"/>
      <c r="N4885" s="1823"/>
      <c r="O4885" s="1823"/>
      <c r="P4885" s="1823"/>
      <c r="Q4885" s="1823"/>
      <c r="R4885" s="1823"/>
      <c r="S4885" s="1823"/>
      <c r="T4885" s="1823"/>
      <c r="U4885" s="1823"/>
      <c r="V4885" s="1823"/>
      <c r="W4885" s="1823"/>
      <c r="X4885" s="1823"/>
      <c r="Y4885" s="1823"/>
      <c r="Z4885" s="1823"/>
      <c r="AA4885" s="1823"/>
      <c r="AB4885" s="1823"/>
      <c r="AC4885" s="1823"/>
      <c r="AD4885" s="1823"/>
      <c r="AE4885" s="1823"/>
      <c r="AF4885" s="1823"/>
      <c r="AG4885" s="1823"/>
      <c r="AH4885" s="1779"/>
    </row>
    <row r="4886" spans="1:34" ht="16.7" customHeight="1">
      <c r="A4886" s="1824" t="s">
        <v>2844</v>
      </c>
      <c r="B4886" s="1816"/>
      <c r="C4886" s="1816"/>
      <c r="D4886" s="1309"/>
      <c r="E4886" s="1815" t="s">
        <v>2745</v>
      </c>
      <c r="F4886" s="1815"/>
      <c r="G4886" s="1111"/>
      <c r="H4886" s="1796" t="s">
        <v>2845</v>
      </c>
      <c r="I4886" s="1796"/>
      <c r="J4886" s="1796" t="s">
        <v>589</v>
      </c>
      <c r="K4886" s="1796"/>
      <c r="L4886" s="1309"/>
      <c r="M4886" s="1309"/>
      <c r="N4886" s="1816" t="s">
        <v>2846</v>
      </c>
      <c r="O4886" s="1816"/>
      <c r="P4886" s="1816"/>
      <c r="Q4886" s="1816"/>
      <c r="R4886" s="1817">
        <v>1</v>
      </c>
      <c r="S4886" s="1817"/>
      <c r="T4886" s="1817"/>
      <c r="U4886" s="1817"/>
      <c r="V4886" s="1309"/>
      <c r="W4886" s="1309"/>
      <c r="X4886" s="1309"/>
      <c r="Y4886" s="1796" t="s">
        <v>2847</v>
      </c>
      <c r="Z4886" s="1796"/>
      <c r="AA4886" s="1796"/>
      <c r="AB4886" s="1796"/>
      <c r="AC4886" s="1796"/>
      <c r="AD4886" s="1796"/>
      <c r="AE4886" s="1796"/>
      <c r="AF4886" s="1797" t="s">
        <v>2848</v>
      </c>
      <c r="AG4886" s="1797"/>
      <c r="AH4886" s="1782"/>
    </row>
    <row r="4887" spans="1:34" ht="5.85" customHeight="1">
      <c r="A4887" s="1798"/>
      <c r="B4887" s="1799"/>
      <c r="C4887" s="1799"/>
      <c r="D4887" s="1799"/>
      <c r="E4887" s="1799"/>
      <c r="F4887" s="1799"/>
      <c r="G4887" s="1799"/>
      <c r="H4887" s="1799"/>
      <c r="I4887" s="1799"/>
      <c r="J4887" s="1799"/>
      <c r="K4887" s="1799"/>
      <c r="L4887" s="1799"/>
      <c r="M4887" s="1799"/>
      <c r="N4887" s="1799"/>
      <c r="O4887" s="1799"/>
      <c r="P4887" s="1799"/>
      <c r="Q4887" s="1799"/>
      <c r="R4887" s="1799"/>
      <c r="S4887" s="1799"/>
      <c r="T4887" s="1799"/>
      <c r="U4887" s="1799"/>
      <c r="V4887" s="1799"/>
      <c r="W4887" s="1799"/>
      <c r="X4887" s="1799"/>
      <c r="Y4887" s="1799"/>
      <c r="Z4887" s="1799"/>
      <c r="AA4887" s="1799"/>
      <c r="AB4887" s="1799"/>
      <c r="AC4887" s="1799"/>
      <c r="AD4887" s="1799"/>
      <c r="AE4887" s="1799"/>
      <c r="AF4887" s="1799"/>
      <c r="AG4887" s="1799"/>
      <c r="AH4887" s="1800"/>
    </row>
    <row r="4888" spans="1:34" ht="17.45" customHeight="1">
      <c r="A4888" s="1801" t="s">
        <v>2849</v>
      </c>
      <c r="B4888" s="1802"/>
      <c r="C4888" s="1802"/>
      <c r="D4888" s="1802"/>
      <c r="E4888" s="1802"/>
      <c r="F4888" s="1802"/>
      <c r="G4888" s="1802"/>
      <c r="H4888" s="1802"/>
      <c r="I4888" s="1802"/>
      <c r="J4888" s="1803"/>
      <c r="K4888" s="1789" t="s">
        <v>2850</v>
      </c>
      <c r="L4888" s="1807"/>
      <c r="M4888" s="1789" t="s">
        <v>2851</v>
      </c>
      <c r="N4888" s="1790"/>
      <c r="O4888" s="1790"/>
      <c r="P4888" s="1790"/>
      <c r="Q4888" s="1790"/>
      <c r="R4888" s="1790"/>
      <c r="S4888" s="1790"/>
      <c r="T4888" s="1791"/>
      <c r="U4888" s="1789" t="s">
        <v>2852</v>
      </c>
      <c r="V4888" s="1790"/>
      <c r="W4888" s="1790"/>
      <c r="X4888" s="1790"/>
      <c r="Y4888" s="1790"/>
      <c r="Z4888" s="1790"/>
      <c r="AA4888" s="1790"/>
      <c r="AB4888" s="1790"/>
      <c r="AC4888" s="1790"/>
      <c r="AD4888" s="1791"/>
      <c r="AE4888" s="1810" t="s">
        <v>2853</v>
      </c>
      <c r="AF4888" s="1811"/>
      <c r="AG4888" s="1811"/>
      <c r="AH4888" s="1814"/>
    </row>
    <row r="4889" spans="1:34" ht="16.7" customHeight="1">
      <c r="A4889" s="1804"/>
      <c r="B4889" s="1805"/>
      <c r="C4889" s="1805"/>
      <c r="D4889" s="1805"/>
      <c r="E4889" s="1805"/>
      <c r="F4889" s="1805"/>
      <c r="G4889" s="1805"/>
      <c r="H4889" s="1805"/>
      <c r="I4889" s="1805"/>
      <c r="J4889" s="1806"/>
      <c r="K4889" s="1808"/>
      <c r="L4889" s="1809"/>
      <c r="M4889" s="1789" t="s">
        <v>2854</v>
      </c>
      <c r="N4889" s="1790"/>
      <c r="O4889" s="1790"/>
      <c r="P4889" s="1791"/>
      <c r="Q4889" s="1789" t="s">
        <v>2855</v>
      </c>
      <c r="R4889" s="1790"/>
      <c r="S4889" s="1790"/>
      <c r="T4889" s="1791"/>
      <c r="U4889" s="1789" t="s">
        <v>2854</v>
      </c>
      <c r="V4889" s="1790"/>
      <c r="W4889" s="1790"/>
      <c r="X4889" s="1790"/>
      <c r="Y4889" s="1790"/>
      <c r="Z4889" s="1791"/>
      <c r="AA4889" s="1789" t="s">
        <v>2855</v>
      </c>
      <c r="AB4889" s="1790"/>
      <c r="AC4889" s="1790"/>
      <c r="AD4889" s="1791"/>
      <c r="AE4889" s="1812"/>
      <c r="AF4889" s="1813"/>
      <c r="AG4889" s="1813"/>
      <c r="AH4889" s="1800"/>
    </row>
    <row r="4890" spans="1:34" ht="17.45" customHeight="1">
      <c r="A4890" s="1792"/>
      <c r="B4890" s="1793"/>
      <c r="C4890" s="1793"/>
      <c r="D4890" s="1793"/>
      <c r="E4890" s="1793"/>
      <c r="F4890" s="1793"/>
      <c r="G4890" s="1793"/>
      <c r="H4890" s="1793"/>
      <c r="I4890" s="1793"/>
      <c r="J4890" s="1793"/>
      <c r="K4890" s="1794" t="s">
        <v>2856</v>
      </c>
      <c r="L4890" s="1794"/>
      <c r="M4890" s="1794"/>
      <c r="N4890" s="1794"/>
      <c r="O4890" s="1794"/>
      <c r="P4890" s="1794"/>
      <c r="Q4890" s="1794"/>
      <c r="R4890" s="1794"/>
      <c r="S4890" s="1794"/>
      <c r="T4890" s="1794"/>
      <c r="U4890" s="1794"/>
      <c r="V4890" s="1794"/>
      <c r="W4890" s="1794"/>
      <c r="X4890" s="1794"/>
      <c r="Y4890" s="1794"/>
      <c r="Z4890" s="1794"/>
      <c r="AA4890" s="1795">
        <v>0</v>
      </c>
      <c r="AB4890" s="1795"/>
      <c r="AC4890" s="1795"/>
      <c r="AD4890" s="1795"/>
      <c r="AE4890" s="1795"/>
      <c r="AF4890" s="1795"/>
      <c r="AG4890" s="1795"/>
      <c r="AH4890" s="1213"/>
    </row>
    <row r="4891" spans="1:34" ht="16.7" customHeight="1">
      <c r="A4891" s="1801" t="s">
        <v>2857</v>
      </c>
      <c r="B4891" s="1825"/>
      <c r="C4891" s="1825"/>
      <c r="D4891" s="1825"/>
      <c r="E4891" s="1825"/>
      <c r="F4891" s="1825"/>
      <c r="G4891" s="1825"/>
      <c r="H4891" s="1825"/>
      <c r="I4891" s="1825"/>
      <c r="J4891" s="1825"/>
      <c r="K4891" s="1825"/>
      <c r="L4891" s="1825"/>
      <c r="M4891" s="1825"/>
      <c r="N4891" s="1826"/>
      <c r="O4891" s="1789" t="s">
        <v>2858</v>
      </c>
      <c r="P4891" s="1790"/>
      <c r="Q4891" s="1790"/>
      <c r="R4891" s="1790"/>
      <c r="S4891" s="1791"/>
      <c r="T4891" s="1827" t="s">
        <v>2850</v>
      </c>
      <c r="U4891" s="1790"/>
      <c r="V4891" s="1790"/>
      <c r="W4891" s="1213"/>
      <c r="X4891" s="1789" t="s">
        <v>2859</v>
      </c>
      <c r="Y4891" s="1790"/>
      <c r="Z4891" s="1790"/>
      <c r="AA4891" s="1790"/>
      <c r="AB4891" s="1790"/>
      <c r="AC4891" s="1790"/>
      <c r="AD4891" s="1791"/>
      <c r="AE4891" s="1810" t="s">
        <v>2853</v>
      </c>
      <c r="AF4891" s="1828"/>
      <c r="AG4891" s="1828"/>
      <c r="AH4891" s="1213"/>
    </row>
    <row r="4892" spans="1:34" ht="17.45" customHeight="1">
      <c r="A4892" s="1792"/>
      <c r="B4892" s="1778"/>
      <c r="C4892" s="1778"/>
      <c r="D4892" s="1778"/>
      <c r="E4892" s="1778"/>
      <c r="F4892" s="1778"/>
      <c r="G4892" s="1778"/>
      <c r="H4892" s="1778"/>
      <c r="I4892" s="1846" t="s">
        <v>2860</v>
      </c>
      <c r="J4892" s="1846"/>
      <c r="K4892" s="1846"/>
      <c r="L4892" s="1846"/>
      <c r="M4892" s="1846"/>
      <c r="N4892" s="1846"/>
      <c r="O4892" s="1846"/>
      <c r="P4892" s="1846"/>
      <c r="Q4892" s="1846"/>
      <c r="R4892" s="1846"/>
      <c r="S4892" s="1846"/>
      <c r="T4892" s="1846"/>
      <c r="U4892" s="1846"/>
      <c r="V4892" s="1846"/>
      <c r="W4892" s="1846"/>
      <c r="X4892" s="1846"/>
      <c r="Y4892" s="1846"/>
      <c r="Z4892" s="1793"/>
      <c r="AA4892" s="1847">
        <v>0</v>
      </c>
      <c r="AB4892" s="1847"/>
      <c r="AC4892" s="1847"/>
      <c r="AD4892" s="1847"/>
      <c r="AE4892" s="1847"/>
      <c r="AF4892" s="1847"/>
      <c r="AG4892" s="1847"/>
      <c r="AH4892" s="1814"/>
    </row>
    <row r="4893" spans="1:34" ht="17.45" customHeight="1">
      <c r="A4893" s="1844"/>
      <c r="B4893" s="1309"/>
      <c r="C4893" s="1309"/>
      <c r="D4893" s="1309"/>
      <c r="E4893" s="1309"/>
      <c r="F4893" s="1309"/>
      <c r="G4893" s="1309"/>
      <c r="H4893" s="1309"/>
      <c r="I4893" s="1840" t="s">
        <v>2861</v>
      </c>
      <c r="J4893" s="1840"/>
      <c r="K4893" s="1840"/>
      <c r="L4893" s="1840"/>
      <c r="M4893" s="1840"/>
      <c r="N4893" s="1840"/>
      <c r="O4893" s="1840"/>
      <c r="P4893" s="1840"/>
      <c r="Q4893" s="1840"/>
      <c r="R4893" s="1840"/>
      <c r="S4893" s="1840"/>
      <c r="T4893" s="1840"/>
      <c r="U4893" s="1840"/>
      <c r="V4893" s="1840"/>
      <c r="W4893" s="1840"/>
      <c r="X4893" s="1840"/>
      <c r="Y4893" s="1840"/>
      <c r="Z4893" s="1309"/>
      <c r="AA4893" s="1841">
        <v>0</v>
      </c>
      <c r="AB4893" s="1841"/>
      <c r="AC4893" s="1841"/>
      <c r="AD4893" s="1841"/>
      <c r="AE4893" s="1841"/>
      <c r="AF4893" s="1841"/>
      <c r="AG4893" s="1841"/>
      <c r="AH4893" s="1782"/>
    </row>
    <row r="4894" spans="1:34" ht="16.7" customHeight="1">
      <c r="A4894" s="1844"/>
      <c r="B4894" s="1309"/>
      <c r="C4894" s="1309"/>
      <c r="D4894" s="1309"/>
      <c r="E4894" s="1309"/>
      <c r="F4894" s="1309"/>
      <c r="G4894" s="1309"/>
      <c r="H4894" s="1309"/>
      <c r="I4894" s="1840" t="s">
        <v>2862</v>
      </c>
      <c r="J4894" s="1840"/>
      <c r="K4894" s="1840"/>
      <c r="L4894" s="1840"/>
      <c r="M4894" s="1840"/>
      <c r="N4894" s="1840"/>
      <c r="O4894" s="1840"/>
      <c r="P4894" s="1840"/>
      <c r="Q4894" s="1840"/>
      <c r="R4894" s="1840"/>
      <c r="S4894" s="1840"/>
      <c r="T4894" s="1840"/>
      <c r="U4894" s="1840"/>
      <c r="V4894" s="1840"/>
      <c r="W4894" s="1840"/>
      <c r="X4894" s="1840"/>
      <c r="Y4894" s="1840"/>
      <c r="Z4894" s="1309"/>
      <c r="AA4894" s="1841">
        <v>0</v>
      </c>
      <c r="AB4894" s="1841"/>
      <c r="AC4894" s="1841"/>
      <c r="AD4894" s="1841"/>
      <c r="AE4894" s="1841"/>
      <c r="AF4894" s="1841"/>
      <c r="AG4894" s="1841"/>
      <c r="AH4894" s="1782"/>
    </row>
    <row r="4895" spans="1:34" ht="17.45" customHeight="1">
      <c r="A4895" s="1844"/>
      <c r="B4895" s="1309"/>
      <c r="C4895" s="1309"/>
      <c r="D4895" s="1309"/>
      <c r="E4895" s="1309"/>
      <c r="F4895" s="1309"/>
      <c r="G4895" s="1309"/>
      <c r="H4895" s="1309"/>
      <c r="I4895" s="1840" t="s">
        <v>2863</v>
      </c>
      <c r="J4895" s="1840"/>
      <c r="K4895" s="1840"/>
      <c r="L4895" s="1840"/>
      <c r="M4895" s="1840"/>
      <c r="N4895" s="1840"/>
      <c r="O4895" s="1840"/>
      <c r="P4895" s="1840"/>
      <c r="Q4895" s="1840"/>
      <c r="R4895" s="1840"/>
      <c r="S4895" s="1840"/>
      <c r="T4895" s="1840"/>
      <c r="U4895" s="1840"/>
      <c r="V4895" s="1840"/>
      <c r="W4895" s="1840"/>
      <c r="X4895" s="1840"/>
      <c r="Y4895" s="1840"/>
      <c r="Z4895" s="1309"/>
      <c r="AA4895" s="1841">
        <v>0</v>
      </c>
      <c r="AB4895" s="1841"/>
      <c r="AC4895" s="1841"/>
      <c r="AD4895" s="1841"/>
      <c r="AE4895" s="1841"/>
      <c r="AF4895" s="1841"/>
      <c r="AG4895" s="1841"/>
      <c r="AH4895" s="1782"/>
    </row>
    <row r="4896" spans="1:34" ht="17.45" customHeight="1">
      <c r="A4896" s="1845"/>
      <c r="B4896" s="1799"/>
      <c r="C4896" s="1799"/>
      <c r="D4896" s="1799"/>
      <c r="E4896" s="1799"/>
      <c r="F4896" s="1799"/>
      <c r="G4896" s="1799"/>
      <c r="H4896" s="1799"/>
      <c r="I4896" s="1842" t="s">
        <v>2864</v>
      </c>
      <c r="J4896" s="1842"/>
      <c r="K4896" s="1842"/>
      <c r="L4896" s="1842"/>
      <c r="M4896" s="1842"/>
      <c r="N4896" s="1842"/>
      <c r="O4896" s="1842"/>
      <c r="P4896" s="1842"/>
      <c r="Q4896" s="1842"/>
      <c r="R4896" s="1842"/>
      <c r="S4896" s="1842"/>
      <c r="T4896" s="1842"/>
      <c r="U4896" s="1842"/>
      <c r="V4896" s="1842"/>
      <c r="W4896" s="1842"/>
      <c r="X4896" s="1842"/>
      <c r="Y4896" s="1842"/>
      <c r="Z4896" s="1799"/>
      <c r="AA4896" s="1843">
        <v>0</v>
      </c>
      <c r="AB4896" s="1843"/>
      <c r="AC4896" s="1843"/>
      <c r="AD4896" s="1843"/>
      <c r="AE4896" s="1843"/>
      <c r="AF4896" s="1843"/>
      <c r="AG4896" s="1843"/>
      <c r="AH4896" s="1800"/>
    </row>
    <row r="4897" spans="1:34" ht="16.7" customHeight="1">
      <c r="A4897" s="1801" t="s">
        <v>2865</v>
      </c>
      <c r="B4897" s="1825"/>
      <c r="C4897" s="1825"/>
      <c r="D4897" s="1825"/>
      <c r="E4897" s="1825"/>
      <c r="F4897" s="1825"/>
      <c r="G4897" s="1825"/>
      <c r="H4897" s="1825"/>
      <c r="I4897" s="1825"/>
      <c r="J4897" s="1825"/>
      <c r="K4897" s="1825"/>
      <c r="L4897" s="1825"/>
      <c r="M4897" s="1825"/>
      <c r="N4897" s="1826"/>
      <c r="O4897" s="1789" t="s">
        <v>2850</v>
      </c>
      <c r="P4897" s="1790"/>
      <c r="Q4897" s="1790"/>
      <c r="R4897" s="1790"/>
      <c r="S4897" s="1791"/>
      <c r="T4897" s="1827" t="s">
        <v>754</v>
      </c>
      <c r="U4897" s="1790"/>
      <c r="V4897" s="1790"/>
      <c r="W4897" s="1213"/>
      <c r="X4897" s="1789" t="s">
        <v>2866</v>
      </c>
      <c r="Y4897" s="1790"/>
      <c r="Z4897" s="1790"/>
      <c r="AA4897" s="1790"/>
      <c r="AB4897" s="1790"/>
      <c r="AC4897" s="1790"/>
      <c r="AD4897" s="1791"/>
      <c r="AE4897" s="1810" t="s">
        <v>2867</v>
      </c>
      <c r="AF4897" s="1828"/>
      <c r="AG4897" s="1828"/>
      <c r="AH4897" s="1213"/>
    </row>
    <row r="4898" spans="1:34" ht="17.45" customHeight="1">
      <c r="A4898" s="1215"/>
      <c r="B4898" s="1216" t="s">
        <v>3502</v>
      </c>
      <c r="C4898" s="1829" t="s">
        <v>3503</v>
      </c>
      <c r="D4898" s="1830"/>
      <c r="E4898" s="1830"/>
      <c r="F4898" s="1830"/>
      <c r="G4898" s="1830"/>
      <c r="H4898" s="1830"/>
      <c r="I4898" s="1830"/>
      <c r="J4898" s="1830"/>
      <c r="K4898" s="1830"/>
      <c r="L4898" s="1830"/>
      <c r="M4898" s="1830"/>
      <c r="N4898" s="1829"/>
      <c r="O4898" s="1831">
        <v>6.6699999999999997E-3</v>
      </c>
      <c r="P4898" s="1832"/>
      <c r="Q4898" s="1832"/>
      <c r="R4898" s="1832"/>
      <c r="S4898" s="1833"/>
      <c r="T4898" s="1834" t="s">
        <v>495</v>
      </c>
      <c r="U4898" s="1835"/>
      <c r="V4898" s="1835"/>
      <c r="W4898" s="1217"/>
      <c r="X4898" s="1836">
        <v>95.617099999999994</v>
      </c>
      <c r="Y4898" s="1837"/>
      <c r="Z4898" s="1837"/>
      <c r="AA4898" s="1837"/>
      <c r="AB4898" s="1837"/>
      <c r="AC4898" s="1837"/>
      <c r="AD4898" s="1838"/>
      <c r="AE4898" s="1839">
        <v>0.63780000000000003</v>
      </c>
      <c r="AF4898" s="1795"/>
      <c r="AG4898" s="1795"/>
      <c r="AH4898" s="1217"/>
    </row>
    <row r="4899" spans="1:34" ht="16.7" customHeight="1">
      <c r="A4899" s="1792"/>
      <c r="B4899" s="1793"/>
      <c r="C4899" s="1793"/>
      <c r="D4899" s="1793"/>
      <c r="E4899" s="1793"/>
      <c r="F4899" s="1793"/>
      <c r="G4899" s="1793"/>
      <c r="H4899" s="1793"/>
      <c r="I4899" s="1794" t="s">
        <v>2869</v>
      </c>
      <c r="J4899" s="1794"/>
      <c r="K4899" s="1794"/>
      <c r="L4899" s="1794"/>
      <c r="M4899" s="1794"/>
      <c r="N4899" s="1794"/>
      <c r="O4899" s="1794"/>
      <c r="P4899" s="1794"/>
      <c r="Q4899" s="1794"/>
      <c r="R4899" s="1794"/>
      <c r="S4899" s="1794"/>
      <c r="T4899" s="1794"/>
      <c r="U4899" s="1794"/>
      <c r="V4899" s="1794"/>
      <c r="W4899" s="1794"/>
      <c r="X4899" s="1794"/>
      <c r="Y4899" s="1794"/>
      <c r="Z4899" s="1214"/>
      <c r="AA4899" s="1795">
        <v>0.63780000000000003</v>
      </c>
      <c r="AB4899" s="1795"/>
      <c r="AC4899" s="1795"/>
      <c r="AD4899" s="1795"/>
      <c r="AE4899" s="1795"/>
      <c r="AF4899" s="1795"/>
      <c r="AG4899" s="1795"/>
      <c r="AH4899" s="1213"/>
    </row>
    <row r="4900" spans="1:34" ht="17.45" customHeight="1">
      <c r="A4900" s="1801" t="s">
        <v>2870</v>
      </c>
      <c r="B4900" s="1825"/>
      <c r="C4900" s="1825"/>
      <c r="D4900" s="1825"/>
      <c r="E4900" s="1825"/>
      <c r="F4900" s="1825"/>
      <c r="G4900" s="1825"/>
      <c r="H4900" s="1825"/>
      <c r="I4900" s="1825"/>
      <c r="J4900" s="1825"/>
      <c r="K4900" s="1825"/>
      <c r="L4900" s="1825"/>
      <c r="M4900" s="1825"/>
      <c r="N4900" s="1826"/>
      <c r="O4900" s="1789" t="s">
        <v>2850</v>
      </c>
      <c r="P4900" s="1790"/>
      <c r="Q4900" s="1790"/>
      <c r="R4900" s="1790"/>
      <c r="S4900" s="1791"/>
      <c r="T4900" s="1827" t="s">
        <v>754</v>
      </c>
      <c r="U4900" s="1790"/>
      <c r="V4900" s="1790"/>
      <c r="W4900" s="1213"/>
      <c r="X4900" s="1789" t="s">
        <v>2866</v>
      </c>
      <c r="Y4900" s="1790"/>
      <c r="Z4900" s="1790"/>
      <c r="AA4900" s="1790"/>
      <c r="AB4900" s="1790"/>
      <c r="AC4900" s="1790"/>
      <c r="AD4900" s="1791"/>
      <c r="AE4900" s="1810" t="s">
        <v>2867</v>
      </c>
      <c r="AF4900" s="1828"/>
      <c r="AG4900" s="1828"/>
      <c r="AH4900" s="1213"/>
    </row>
    <row r="4901" spans="1:34" ht="17.45" customHeight="1">
      <c r="A4901" s="1792"/>
      <c r="B4901" s="1793"/>
      <c r="C4901" s="1793"/>
      <c r="D4901" s="1793"/>
      <c r="E4901" s="1793"/>
      <c r="F4901" s="1793"/>
      <c r="G4901" s="1793"/>
      <c r="H4901" s="1793"/>
      <c r="I4901" s="1794" t="s">
        <v>2871</v>
      </c>
      <c r="J4901" s="1794"/>
      <c r="K4901" s="1794"/>
      <c r="L4901" s="1794"/>
      <c r="M4901" s="1794"/>
      <c r="N4901" s="1794"/>
      <c r="O4901" s="1794"/>
      <c r="P4901" s="1794"/>
      <c r="Q4901" s="1794"/>
      <c r="R4901" s="1794"/>
      <c r="S4901" s="1794"/>
      <c r="T4901" s="1794"/>
      <c r="U4901" s="1794"/>
      <c r="V4901" s="1794"/>
      <c r="W4901" s="1794"/>
      <c r="X4901" s="1794"/>
      <c r="Y4901" s="1794"/>
      <c r="Z4901" s="1214"/>
      <c r="AA4901" s="1795">
        <v>0</v>
      </c>
      <c r="AB4901" s="1795"/>
      <c r="AC4901" s="1795"/>
      <c r="AD4901" s="1795"/>
      <c r="AE4901" s="1795"/>
      <c r="AF4901" s="1795"/>
      <c r="AG4901" s="1795"/>
      <c r="AH4901" s="1213"/>
    </row>
    <row r="4902" spans="1:34" ht="16.7" customHeight="1">
      <c r="A4902" s="1801" t="s">
        <v>2872</v>
      </c>
      <c r="B4902" s="1825"/>
      <c r="C4902" s="1825"/>
      <c r="D4902" s="1825"/>
      <c r="E4902" s="1825"/>
      <c r="F4902" s="1825"/>
      <c r="G4902" s="1825"/>
      <c r="H4902" s="1825"/>
      <c r="I4902" s="1825"/>
      <c r="J4902" s="1825"/>
      <c r="K4902" s="1825"/>
      <c r="L4902" s="1825"/>
      <c r="M4902" s="1825"/>
      <c r="N4902" s="1826"/>
      <c r="O4902" s="1789" t="s">
        <v>2850</v>
      </c>
      <c r="P4902" s="1790"/>
      <c r="Q4902" s="1790"/>
      <c r="R4902" s="1790"/>
      <c r="S4902" s="1791"/>
      <c r="T4902" s="1827" t="s">
        <v>754</v>
      </c>
      <c r="U4902" s="1790"/>
      <c r="V4902" s="1790"/>
      <c r="W4902" s="1213"/>
      <c r="X4902" s="1789" t="s">
        <v>2866</v>
      </c>
      <c r="Y4902" s="1790"/>
      <c r="Z4902" s="1790"/>
      <c r="AA4902" s="1790"/>
      <c r="AB4902" s="1790"/>
      <c r="AC4902" s="1790"/>
      <c r="AD4902" s="1791"/>
      <c r="AE4902" s="1810" t="s">
        <v>2867</v>
      </c>
      <c r="AF4902" s="1828"/>
      <c r="AG4902" s="1828"/>
      <c r="AH4902" s="1213"/>
    </row>
    <row r="4903" spans="1:34" ht="17.45" customHeight="1">
      <c r="A4903" s="1883" t="s">
        <v>3504</v>
      </c>
      <c r="B4903" s="1884"/>
      <c r="C4903" s="1884"/>
      <c r="D4903" s="1884"/>
      <c r="E4903" s="1884"/>
      <c r="F4903" s="1829" t="s">
        <v>3505</v>
      </c>
      <c r="G4903" s="1830"/>
      <c r="H4903" s="1830"/>
      <c r="I4903" s="1830"/>
      <c r="J4903" s="1830"/>
      <c r="K4903" s="1830"/>
      <c r="L4903" s="1830"/>
      <c r="M4903" s="1830"/>
      <c r="N4903" s="1829"/>
      <c r="O4903" s="1831">
        <v>4.0000000000000001E-3</v>
      </c>
      <c r="P4903" s="1832"/>
      <c r="Q4903" s="1832"/>
      <c r="R4903" s="1832"/>
      <c r="S4903" s="1833"/>
      <c r="T4903" s="1834" t="s">
        <v>109</v>
      </c>
      <c r="U4903" s="1835"/>
      <c r="V4903" s="1835"/>
      <c r="W4903" s="1217"/>
      <c r="X4903" s="1836">
        <v>33.54</v>
      </c>
      <c r="Y4903" s="1837"/>
      <c r="Z4903" s="1837"/>
      <c r="AA4903" s="1837"/>
      <c r="AB4903" s="1837"/>
      <c r="AC4903" s="1837"/>
      <c r="AD4903" s="1838"/>
      <c r="AE4903" s="1839">
        <v>0.13420000000000001</v>
      </c>
      <c r="AF4903" s="1795"/>
      <c r="AG4903" s="1795"/>
      <c r="AH4903" s="1217"/>
    </row>
    <row r="4904" spans="1:34" ht="17.45" customHeight="1">
      <c r="A4904" s="1792"/>
      <c r="B4904" s="1793"/>
      <c r="C4904" s="1793"/>
      <c r="D4904" s="1793"/>
      <c r="E4904" s="1793"/>
      <c r="F4904" s="1793"/>
      <c r="G4904" s="1793"/>
      <c r="H4904" s="1793"/>
      <c r="I4904" s="1793"/>
      <c r="J4904" s="1793"/>
      <c r="K4904" s="1794" t="s">
        <v>2873</v>
      </c>
      <c r="L4904" s="1794"/>
      <c r="M4904" s="1794"/>
      <c r="N4904" s="1794"/>
      <c r="O4904" s="1794"/>
      <c r="P4904" s="1794"/>
      <c r="Q4904" s="1794"/>
      <c r="R4904" s="1794"/>
      <c r="S4904" s="1794"/>
      <c r="T4904" s="1794"/>
      <c r="U4904" s="1794"/>
      <c r="V4904" s="1794"/>
      <c r="W4904" s="1794"/>
      <c r="X4904" s="1794"/>
      <c r="Y4904" s="1794"/>
      <c r="Z4904" s="1794"/>
      <c r="AA4904" s="1794"/>
      <c r="AB4904" s="1214"/>
      <c r="AC4904" s="1795">
        <v>0.13420000000000001</v>
      </c>
      <c r="AD4904" s="1795"/>
      <c r="AE4904" s="1795"/>
      <c r="AF4904" s="1795"/>
      <c r="AG4904" s="1795"/>
      <c r="AH4904" s="1213"/>
    </row>
    <row r="4905" spans="1:34" ht="16.7" customHeight="1">
      <c r="A4905" s="1801" t="s">
        <v>2874</v>
      </c>
      <c r="B4905" s="1825"/>
      <c r="C4905" s="1825"/>
      <c r="D4905" s="1825"/>
      <c r="E4905" s="1825"/>
      <c r="F4905" s="1825"/>
      <c r="G4905" s="1825"/>
      <c r="H4905" s="1825"/>
      <c r="I4905" s="1825"/>
      <c r="J4905" s="1826"/>
      <c r="K4905" s="1789" t="s">
        <v>2850</v>
      </c>
      <c r="L4905" s="1791"/>
      <c r="M4905" s="1855" t="s">
        <v>2875</v>
      </c>
      <c r="N4905" s="1856"/>
      <c r="O4905" s="1857"/>
      <c r="P4905" s="1855" t="s">
        <v>2876</v>
      </c>
      <c r="Q4905" s="1856"/>
      <c r="R4905" s="1857"/>
      <c r="S4905" s="1855" t="s">
        <v>2877</v>
      </c>
      <c r="T4905" s="1857"/>
      <c r="U4905" s="1789" t="s">
        <v>2878</v>
      </c>
      <c r="V4905" s="1790"/>
      <c r="W4905" s="1791"/>
      <c r="X4905" s="1789" t="s">
        <v>2879</v>
      </c>
      <c r="Y4905" s="1790"/>
      <c r="Z4905" s="1790"/>
      <c r="AA4905" s="1790"/>
      <c r="AB4905" s="1791"/>
      <c r="AC4905" s="1789" t="s">
        <v>2880</v>
      </c>
      <c r="AD4905" s="1791"/>
      <c r="AE4905" s="1810" t="s">
        <v>2867</v>
      </c>
      <c r="AF4905" s="1828"/>
      <c r="AG4905" s="1828"/>
      <c r="AH4905" s="1213"/>
    </row>
    <row r="4906" spans="1:34" ht="17.45" customHeight="1">
      <c r="A4906" s="1901" t="s">
        <v>3506</v>
      </c>
      <c r="B4906" s="1902"/>
      <c r="C4906" s="1902"/>
      <c r="D4906" s="1902"/>
      <c r="E4906" s="1902"/>
      <c r="F4906" s="1830" t="s">
        <v>3505</v>
      </c>
      <c r="G4906" s="1876"/>
      <c r="H4906" s="1876"/>
      <c r="I4906" s="1876"/>
      <c r="J4906" s="1875"/>
      <c r="K4906" s="1877">
        <v>4.0000000000000001E-3</v>
      </c>
      <c r="L4906" s="1878"/>
      <c r="M4906" s="1890">
        <v>0</v>
      </c>
      <c r="N4906" s="1891"/>
      <c r="O4906" s="1892"/>
      <c r="P4906" s="1890">
        <v>0</v>
      </c>
      <c r="Q4906" s="1891"/>
      <c r="R4906" s="1892"/>
      <c r="S4906" s="1890">
        <v>0</v>
      </c>
      <c r="T4906" s="1892"/>
      <c r="U4906" s="1890">
        <v>1.1000000000000001</v>
      </c>
      <c r="V4906" s="1891"/>
      <c r="W4906" s="1892"/>
      <c r="X4906" s="1890">
        <v>0.88</v>
      </c>
      <c r="Y4906" s="1891"/>
      <c r="Z4906" s="1891"/>
      <c r="AA4906" s="1891"/>
      <c r="AB4906" s="1892"/>
      <c r="AC4906" s="1890">
        <v>0.72</v>
      </c>
      <c r="AD4906" s="1892"/>
      <c r="AE4906" s="1865">
        <v>0</v>
      </c>
      <c r="AF4906" s="1847"/>
      <c r="AG4906" s="1847"/>
      <c r="AH4906" s="1225"/>
    </row>
    <row r="4907" spans="1:34" ht="7.35" customHeight="1">
      <c r="A4907" s="1220"/>
      <c r="B4907" s="1221"/>
      <c r="C4907" s="1221"/>
      <c r="D4907" s="1221"/>
      <c r="E4907" s="1221"/>
      <c r="F4907" s="1867"/>
      <c r="G4907" s="1867"/>
      <c r="H4907" s="1867"/>
      <c r="I4907" s="1867"/>
      <c r="J4907" s="1867"/>
      <c r="K4907" s="1221"/>
      <c r="L4907" s="1221"/>
      <c r="M4907" s="1221"/>
      <c r="N4907" s="1221"/>
      <c r="O4907" s="1221"/>
      <c r="P4907" s="1221"/>
      <c r="Q4907" s="1221"/>
      <c r="R4907" s="1221"/>
      <c r="S4907" s="1221"/>
      <c r="T4907" s="1221"/>
      <c r="U4907" s="1221"/>
      <c r="V4907" s="1221"/>
      <c r="W4907" s="1221"/>
      <c r="X4907" s="1221"/>
      <c r="Y4907" s="1221"/>
      <c r="Z4907" s="1221"/>
      <c r="AA4907" s="1221"/>
      <c r="AB4907" s="1221"/>
      <c r="AC4907" s="1221"/>
      <c r="AD4907" s="1221"/>
      <c r="AE4907" s="1221"/>
      <c r="AF4907" s="1221"/>
      <c r="AG4907" s="1221"/>
      <c r="AH4907" s="1222"/>
    </row>
    <row r="4908" spans="1:34" ht="16.7" customHeight="1">
      <c r="A4908" s="1853"/>
      <c r="B4908" s="1778"/>
      <c r="C4908" s="1778"/>
      <c r="D4908" s="1778"/>
      <c r="E4908" s="1778"/>
      <c r="F4908" s="1778"/>
      <c r="G4908" s="1778"/>
      <c r="H4908" s="1778"/>
      <c r="I4908" s="1846" t="s">
        <v>2881</v>
      </c>
      <c r="J4908" s="1846"/>
      <c r="K4908" s="1846"/>
      <c r="L4908" s="1846"/>
      <c r="M4908" s="1846"/>
      <c r="N4908" s="1846"/>
      <c r="O4908" s="1846"/>
      <c r="P4908" s="1846"/>
      <c r="Q4908" s="1846"/>
      <c r="R4908" s="1846"/>
      <c r="S4908" s="1846"/>
      <c r="T4908" s="1846"/>
      <c r="U4908" s="1846"/>
      <c r="V4908" s="1846"/>
      <c r="W4908" s="1846"/>
      <c r="X4908" s="1846"/>
      <c r="Y4908" s="1846"/>
      <c r="Z4908" s="1203"/>
      <c r="AA4908" s="1847">
        <v>0</v>
      </c>
      <c r="AB4908" s="1847"/>
      <c r="AC4908" s="1847"/>
      <c r="AD4908" s="1847"/>
      <c r="AE4908" s="1847"/>
      <c r="AF4908" s="1847"/>
      <c r="AG4908" s="1847"/>
      <c r="AH4908" s="1204"/>
    </row>
    <row r="4909" spans="1:34" ht="5.85" customHeight="1">
      <c r="A4909" s="1854"/>
      <c r="B4909" s="1309"/>
      <c r="C4909" s="1309"/>
      <c r="D4909" s="1309"/>
      <c r="E4909" s="1309"/>
      <c r="F4909" s="1309"/>
      <c r="G4909" s="1309"/>
      <c r="H4909" s="1309"/>
      <c r="I4909" s="1309"/>
      <c r="J4909" s="1309"/>
      <c r="K4909" s="1309"/>
      <c r="L4909" s="1309"/>
      <c r="M4909" s="1309"/>
      <c r="N4909" s="1309"/>
      <c r="O4909" s="1309"/>
      <c r="P4909" s="1309"/>
      <c r="Q4909" s="1309"/>
      <c r="R4909" s="1309"/>
      <c r="S4909" s="1309"/>
      <c r="T4909" s="1309"/>
      <c r="U4909" s="1309"/>
      <c r="V4909" s="1309"/>
      <c r="W4909" s="1309"/>
      <c r="X4909" s="1309"/>
      <c r="Y4909" s="1309"/>
      <c r="Z4909" s="1309"/>
      <c r="AA4909" s="1309"/>
      <c r="AB4909" s="1309"/>
      <c r="AC4909" s="1309"/>
      <c r="AD4909" s="1309"/>
      <c r="AE4909" s="1309"/>
      <c r="AF4909" s="1309"/>
      <c r="AG4909" s="1309"/>
      <c r="AH4909" s="1782"/>
    </row>
    <row r="4910" spans="1:34" ht="17.45" customHeight="1">
      <c r="A4910" s="1845"/>
      <c r="B4910" s="1799"/>
      <c r="C4910" s="1799"/>
      <c r="D4910" s="1799"/>
      <c r="E4910" s="1799"/>
      <c r="F4910" s="1799"/>
      <c r="G4910" s="1799"/>
      <c r="H4910" s="1799"/>
      <c r="I4910" s="1842" t="s">
        <v>2882</v>
      </c>
      <c r="J4910" s="1842"/>
      <c r="K4910" s="1842"/>
      <c r="L4910" s="1842"/>
      <c r="M4910" s="1842"/>
      <c r="N4910" s="1842"/>
      <c r="O4910" s="1842"/>
      <c r="P4910" s="1842"/>
      <c r="Q4910" s="1842"/>
      <c r="R4910" s="1842"/>
      <c r="S4910" s="1842"/>
      <c r="T4910" s="1842"/>
      <c r="U4910" s="1842"/>
      <c r="V4910" s="1842"/>
      <c r="W4910" s="1842"/>
      <c r="X4910" s="1842"/>
      <c r="Y4910" s="1842"/>
      <c r="Z4910" s="1212"/>
      <c r="AA4910" s="1848">
        <v>0.77</v>
      </c>
      <c r="AB4910" s="1848"/>
      <c r="AC4910" s="1848"/>
      <c r="AD4910" s="1848"/>
      <c r="AE4910" s="1848"/>
      <c r="AF4910" s="1848"/>
      <c r="AG4910" s="1848"/>
      <c r="AH4910" s="1208"/>
    </row>
    <row r="4911" spans="1:34" ht="45.75" customHeight="1">
      <c r="A4911" s="1849" t="s">
        <v>2883</v>
      </c>
      <c r="B4911" s="1850"/>
      <c r="C4911" s="1850"/>
      <c r="D4911" s="1850"/>
      <c r="E4911" s="1851"/>
      <c r="F4911" s="1852"/>
      <c r="G4911" s="1852"/>
      <c r="H4911" s="1852"/>
      <c r="I4911" s="1852"/>
      <c r="J4911" s="1852"/>
      <c r="K4911" s="1852"/>
      <c r="L4911" s="1852"/>
      <c r="M4911" s="1852"/>
      <c r="N4911" s="1852"/>
      <c r="O4911" s="1852"/>
      <c r="P4911" s="1852"/>
      <c r="Q4911" s="1852"/>
      <c r="R4911" s="1852"/>
      <c r="S4911" s="1852"/>
      <c r="T4911" s="1852"/>
      <c r="U4911" s="1852"/>
      <c r="V4911" s="1852"/>
      <c r="W4911" s="1852"/>
      <c r="X4911" s="1852"/>
      <c r="Y4911" s="1852"/>
      <c r="Z4911" s="1852"/>
      <c r="AA4911" s="1852"/>
      <c r="AB4911" s="1852"/>
      <c r="AC4911" s="1852"/>
      <c r="AD4911" s="1852"/>
      <c r="AE4911" s="1852"/>
      <c r="AF4911" s="1852"/>
      <c r="AG4911" s="1852"/>
      <c r="AH4911" s="1851"/>
    </row>
    <row r="4912" spans="1:34" ht="120.75" customHeight="1">
      <c r="A4912" s="1218"/>
      <c r="AH4912" s="1219"/>
    </row>
    <row r="4913" spans="1:34" ht="120.75" customHeight="1">
      <c r="A4913" s="1220"/>
      <c r="B4913" s="1221"/>
      <c r="C4913" s="1221"/>
      <c r="D4913" s="1221"/>
      <c r="E4913" s="1221"/>
      <c r="F4913" s="1221"/>
      <c r="G4913" s="1221"/>
      <c r="H4913" s="1221"/>
      <c r="I4913" s="1221"/>
      <c r="J4913" s="1221"/>
      <c r="K4913" s="1221"/>
      <c r="L4913" s="1221"/>
      <c r="M4913" s="1221"/>
      <c r="N4913" s="1221"/>
      <c r="O4913" s="1221"/>
      <c r="P4913" s="1221"/>
      <c r="Q4913" s="1221"/>
      <c r="R4913" s="1221"/>
      <c r="S4913" s="1221"/>
      <c r="T4913" s="1221"/>
      <c r="U4913" s="1221"/>
      <c r="V4913" s="1221"/>
      <c r="W4913" s="1221"/>
      <c r="X4913" s="1221"/>
      <c r="Y4913" s="1221"/>
      <c r="Z4913" s="1221"/>
      <c r="AA4913" s="1221"/>
      <c r="AB4913" s="1221"/>
      <c r="AC4913" s="1221"/>
      <c r="AD4913" s="1221"/>
      <c r="AE4913" s="1221"/>
      <c r="AF4913" s="1221"/>
      <c r="AG4913" s="1221"/>
      <c r="AH4913" s="1222"/>
    </row>
    <row r="4914" spans="1:34" ht="5.85" customHeight="1">
      <c r="A4914" s="1777"/>
      <c r="B4914" s="1778"/>
      <c r="C4914" s="1778"/>
      <c r="D4914" s="1778"/>
      <c r="E4914" s="1778"/>
      <c r="F4914" s="1778"/>
      <c r="G4914" s="1778"/>
      <c r="H4914" s="1778"/>
      <c r="I4914" s="1778"/>
      <c r="J4914" s="1778"/>
      <c r="K4914" s="1778"/>
      <c r="L4914" s="1778"/>
      <c r="M4914" s="1778"/>
      <c r="N4914" s="1778"/>
      <c r="O4914" s="1778"/>
      <c r="P4914" s="1778"/>
      <c r="Q4914" s="1778"/>
      <c r="R4914" s="1778"/>
      <c r="S4914" s="1778"/>
      <c r="T4914" s="1778"/>
      <c r="U4914" s="1778"/>
      <c r="V4914" s="1778"/>
      <c r="W4914" s="1778"/>
      <c r="X4914" s="1778"/>
      <c r="Y4914" s="1778"/>
      <c r="Z4914" s="1778"/>
      <c r="AA4914" s="1778"/>
      <c r="AB4914" s="1778"/>
      <c r="AC4914" s="1778"/>
      <c r="AD4914" s="1778"/>
      <c r="AE4914" s="1778"/>
      <c r="AF4914" s="1778"/>
      <c r="AG4914" s="1778"/>
      <c r="AH4914" s="1779"/>
    </row>
    <row r="4915" spans="1:34" ht="11.65" customHeight="1">
      <c r="A4915" s="1780" t="s">
        <v>2834</v>
      </c>
      <c r="B4915" s="1310"/>
      <c r="C4915" s="1310"/>
      <c r="D4915" s="1310"/>
      <c r="E4915" s="1310"/>
      <c r="F4915" s="1310"/>
      <c r="G4915" s="1310"/>
      <c r="H4915" s="1310"/>
      <c r="I4915" s="1310"/>
      <c r="J4915" s="1310"/>
      <c r="K4915" s="1310"/>
      <c r="L4915" s="1310"/>
      <c r="M4915" s="1310"/>
      <c r="N4915" s="1310"/>
      <c r="O4915" s="1310"/>
      <c r="P4915" s="1310"/>
      <c r="Q4915" s="1310"/>
      <c r="R4915" s="1310"/>
      <c r="S4915" s="1310"/>
      <c r="T4915" s="1310"/>
      <c r="U4915" s="1310"/>
      <c r="V4915" s="1310"/>
      <c r="W4915" s="1310"/>
      <c r="X4915" s="1310"/>
      <c r="Y4915" s="1310"/>
      <c r="Z4915" s="1310"/>
      <c r="AA4915" s="1310"/>
      <c r="AB4915" s="1310"/>
      <c r="AC4915" s="1310"/>
      <c r="AD4915" s="1309"/>
      <c r="AE4915" s="1309"/>
      <c r="AF4915" s="1781" t="s">
        <v>3507</v>
      </c>
      <c r="AG4915" s="1781"/>
      <c r="AH4915" s="1782"/>
    </row>
    <row r="4916" spans="1:34" ht="5.85" customHeight="1">
      <c r="A4916" s="1780"/>
      <c r="B4916" s="1310"/>
      <c r="C4916" s="1310"/>
      <c r="D4916" s="1310"/>
      <c r="E4916" s="1310"/>
      <c r="F4916" s="1310"/>
      <c r="G4916" s="1310"/>
      <c r="H4916" s="1310"/>
      <c r="I4916" s="1310"/>
      <c r="J4916" s="1310"/>
      <c r="K4916" s="1310"/>
      <c r="L4916" s="1310"/>
      <c r="M4916" s="1310"/>
      <c r="N4916" s="1310"/>
      <c r="O4916" s="1310"/>
      <c r="P4916" s="1310"/>
      <c r="Q4916" s="1310"/>
      <c r="R4916" s="1310"/>
      <c r="S4916" s="1310"/>
      <c r="T4916" s="1310"/>
      <c r="U4916" s="1310"/>
      <c r="V4916" s="1310"/>
      <c r="W4916" s="1310"/>
      <c r="X4916" s="1310"/>
      <c r="Y4916" s="1310"/>
      <c r="Z4916" s="1310"/>
      <c r="AA4916" s="1310"/>
      <c r="AB4916" s="1310"/>
      <c r="AC4916" s="1310"/>
      <c r="AD4916" s="1311"/>
      <c r="AE4916" s="1311"/>
      <c r="AF4916" s="1311"/>
      <c r="AG4916" s="1311"/>
      <c r="AH4916" s="1782"/>
    </row>
    <row r="4917" spans="1:34" ht="11.65" customHeight="1">
      <c r="A4917" s="1783" t="s">
        <v>2836</v>
      </c>
      <c r="B4917" s="1784"/>
      <c r="C4917" s="1784"/>
      <c r="D4917" s="1784"/>
      <c r="E4917" s="1784"/>
      <c r="F4917" s="1784"/>
      <c r="G4917" s="1784"/>
      <c r="H4917" s="1784"/>
      <c r="I4917" s="1784"/>
      <c r="J4917" s="1784"/>
      <c r="K4917" s="1784"/>
      <c r="L4917" s="1784"/>
      <c r="M4917" s="1784"/>
      <c r="N4917" s="1784"/>
      <c r="O4917" s="1784"/>
      <c r="P4917" s="1784"/>
      <c r="Q4917" s="1784"/>
      <c r="R4917" s="1784"/>
      <c r="S4917" s="1784"/>
      <c r="T4917" s="1784"/>
      <c r="U4917" s="1784"/>
      <c r="V4917" s="1784"/>
      <c r="W4917" s="1784"/>
      <c r="X4917" s="1784"/>
      <c r="Y4917" s="1784"/>
      <c r="Z4917" s="1784"/>
      <c r="AA4917" s="1784"/>
      <c r="AB4917" s="1784"/>
      <c r="AC4917" s="1784"/>
      <c r="AD4917" s="1311"/>
      <c r="AE4917" s="1311"/>
      <c r="AF4917" s="1311"/>
      <c r="AG4917" s="1311"/>
      <c r="AH4917" s="1782"/>
    </row>
    <row r="4918" spans="1:34" ht="22.5" customHeight="1">
      <c r="A4918" s="1785" t="s">
        <v>2837</v>
      </c>
      <c r="B4918" s="1786"/>
      <c r="C4918" s="1786"/>
      <c r="D4918" s="1786"/>
      <c r="E4918" s="1786"/>
      <c r="F4918" s="1786"/>
      <c r="G4918" s="1786"/>
      <c r="H4918" s="1786"/>
      <c r="I4918" s="1786"/>
      <c r="J4918" s="1786"/>
      <c r="K4918" s="1786"/>
      <c r="L4918" s="1786"/>
      <c r="M4918" s="1786"/>
      <c r="N4918" s="1786"/>
      <c r="O4918" s="1786"/>
      <c r="P4918" s="1786"/>
      <c r="Q4918" s="1786"/>
      <c r="R4918" s="1786"/>
      <c r="S4918" s="1786"/>
      <c r="T4918" s="1786"/>
      <c r="U4918" s="1786"/>
      <c r="V4918" s="1786"/>
      <c r="W4918" s="1786"/>
      <c r="X4918" s="1786"/>
      <c r="Y4918" s="1786"/>
      <c r="Z4918" s="1786"/>
      <c r="AA4918" s="1786"/>
      <c r="AB4918" s="1786"/>
      <c r="AC4918" s="1786"/>
      <c r="AD4918" s="1311"/>
      <c r="AE4918" s="1311"/>
      <c r="AF4918" s="1311"/>
      <c r="AG4918" s="1311"/>
      <c r="AH4918" s="1782"/>
    </row>
    <row r="4919" spans="1:34" ht="5.85" customHeight="1">
      <c r="A4919" s="1787" t="s">
        <v>2838</v>
      </c>
      <c r="B4919" s="1788"/>
      <c r="C4919" s="1788"/>
      <c r="D4919" s="1788"/>
      <c r="E4919" s="1788"/>
      <c r="F4919" s="1788"/>
      <c r="G4919" s="1788"/>
      <c r="H4919" s="1788"/>
      <c r="I4919" s="1788"/>
      <c r="J4919" s="1788"/>
      <c r="K4919" s="1788"/>
      <c r="L4919" s="1788"/>
      <c r="M4919" s="1788"/>
      <c r="N4919" s="1788"/>
      <c r="O4919" s="1788"/>
      <c r="P4919" s="1788"/>
      <c r="Q4919" s="1788"/>
      <c r="R4919" s="1788"/>
      <c r="S4919" s="1788"/>
      <c r="T4919" s="1788"/>
      <c r="U4919" s="1788"/>
      <c r="V4919" s="1788"/>
      <c r="W4919" s="1788"/>
      <c r="X4919" s="1788"/>
      <c r="Y4919" s="1788"/>
      <c r="Z4919" s="1788"/>
      <c r="AA4919" s="1788"/>
      <c r="AB4919" s="1788"/>
      <c r="AC4919" s="1788"/>
      <c r="AD4919" s="1311"/>
      <c r="AE4919" s="1311"/>
      <c r="AF4919" s="1311"/>
      <c r="AG4919" s="1311"/>
      <c r="AH4919" s="1782"/>
    </row>
    <row r="4920" spans="1:34" ht="5.85" customHeight="1">
      <c r="A4920" s="1787"/>
      <c r="B4920" s="1788"/>
      <c r="C4920" s="1788"/>
      <c r="D4920" s="1788"/>
      <c r="E4920" s="1788"/>
      <c r="F4920" s="1788"/>
      <c r="G4920" s="1788"/>
      <c r="H4920" s="1788"/>
      <c r="I4920" s="1788"/>
      <c r="J4920" s="1788"/>
      <c r="K4920" s="1788"/>
      <c r="L4920" s="1788"/>
      <c r="M4920" s="1788"/>
      <c r="N4920" s="1788"/>
      <c r="O4920" s="1788"/>
      <c r="P4920" s="1788"/>
      <c r="Q4920" s="1788"/>
      <c r="R4920" s="1788"/>
      <c r="S4920" s="1788"/>
      <c r="T4920" s="1788"/>
      <c r="U4920" s="1788"/>
      <c r="V4920" s="1788"/>
      <c r="W4920" s="1788"/>
      <c r="X4920" s="1788"/>
      <c r="Y4920" s="1788"/>
      <c r="Z4920" s="1788"/>
      <c r="AA4920" s="1788"/>
      <c r="AB4920" s="1788"/>
      <c r="AC4920" s="1788"/>
      <c r="AD4920" s="1782"/>
      <c r="AE4920" s="1309"/>
      <c r="AF4920" s="1309"/>
      <c r="AG4920" s="1309"/>
      <c r="AH4920" s="1782"/>
    </row>
    <row r="4921" spans="1:34" ht="11.65" customHeight="1">
      <c r="A4921" s="1787" t="s">
        <v>2839</v>
      </c>
      <c r="B4921" s="1788"/>
      <c r="C4921" s="1788"/>
      <c r="D4921" s="1788"/>
      <c r="E4921" s="1788"/>
      <c r="F4921" s="1788"/>
      <c r="G4921" s="1788"/>
      <c r="H4921" s="1788"/>
      <c r="I4921" s="1788"/>
      <c r="J4921" s="1788"/>
      <c r="K4921" s="1788"/>
      <c r="L4921" s="1788"/>
      <c r="M4921" s="1788"/>
      <c r="N4921" s="1788"/>
      <c r="O4921" s="1788"/>
      <c r="P4921" s="1788"/>
      <c r="Q4921" s="1788"/>
      <c r="R4921" s="1788"/>
      <c r="S4921" s="1788"/>
      <c r="T4921" s="1788"/>
      <c r="U4921" s="1788"/>
      <c r="V4921" s="1788"/>
      <c r="W4921" s="1788"/>
      <c r="X4921" s="1788"/>
      <c r="Y4921" s="1788"/>
      <c r="Z4921" s="1788"/>
      <c r="AA4921" s="1788"/>
      <c r="AB4921" s="1788"/>
      <c r="AC4921" s="1788"/>
      <c r="AD4921" s="1818" t="s">
        <v>2840</v>
      </c>
      <c r="AE4921" s="1818"/>
      <c r="AF4921" s="1206">
        <v>21.23</v>
      </c>
      <c r="AG4921" s="1207" t="s">
        <v>5</v>
      </c>
      <c r="AH4921" s="1800"/>
    </row>
    <row r="4922" spans="1:34" ht="10.9" customHeight="1">
      <c r="A4922" s="1819" t="s">
        <v>2841</v>
      </c>
      <c r="B4922" s="1820"/>
      <c r="C4922" s="1820"/>
      <c r="D4922" s="1820"/>
      <c r="E4922" s="1820"/>
      <c r="F4922" s="1820"/>
      <c r="G4922" s="1820"/>
      <c r="H4922" s="1820"/>
      <c r="I4922" s="1820"/>
      <c r="J4922" s="1820"/>
      <c r="K4922" s="1820"/>
      <c r="L4922" s="1820"/>
      <c r="M4922" s="1820"/>
      <c r="N4922" s="1820"/>
      <c r="O4922" s="1820"/>
      <c r="P4922" s="1820"/>
      <c r="Q4922" s="1820"/>
      <c r="R4922" s="1820"/>
      <c r="S4922" s="1820"/>
      <c r="T4922" s="1820"/>
      <c r="U4922" s="1820"/>
      <c r="V4922" s="1820"/>
      <c r="W4922" s="1820"/>
      <c r="X4922" s="1820"/>
      <c r="Y4922" s="1820"/>
      <c r="Z4922" s="1820"/>
      <c r="AA4922" s="1820"/>
      <c r="AB4922" s="1820"/>
      <c r="AC4922" s="1820"/>
      <c r="AD4922" s="1821" t="s">
        <v>2842</v>
      </c>
      <c r="AE4922" s="1821"/>
      <c r="AF4922" s="1210">
        <v>15</v>
      </c>
      <c r="AG4922" s="1211" t="s">
        <v>5</v>
      </c>
      <c r="AH4922" s="1800"/>
    </row>
    <row r="4923" spans="1:34" ht="17.45" customHeight="1">
      <c r="A4923" s="1822" t="s">
        <v>2843</v>
      </c>
      <c r="B4923" s="1802"/>
      <c r="C4923" s="1802"/>
      <c r="D4923" s="1778"/>
      <c r="E4923" s="1823" t="s">
        <v>2689</v>
      </c>
      <c r="F4923" s="1823"/>
      <c r="G4923" s="1823"/>
      <c r="H4923" s="1823"/>
      <c r="I4923" s="1823"/>
      <c r="J4923" s="1823"/>
      <c r="K4923" s="1823"/>
      <c r="L4923" s="1823"/>
      <c r="M4923" s="1823"/>
      <c r="N4923" s="1823"/>
      <c r="O4923" s="1823"/>
      <c r="P4923" s="1823"/>
      <c r="Q4923" s="1823"/>
      <c r="R4923" s="1823"/>
      <c r="S4923" s="1823"/>
      <c r="T4923" s="1823"/>
      <c r="U4923" s="1823"/>
      <c r="V4923" s="1823"/>
      <c r="W4923" s="1823"/>
      <c r="X4923" s="1823"/>
      <c r="Y4923" s="1823"/>
      <c r="Z4923" s="1823"/>
      <c r="AA4923" s="1823"/>
      <c r="AB4923" s="1823"/>
      <c r="AC4923" s="1823"/>
      <c r="AD4923" s="1823"/>
      <c r="AE4923" s="1823"/>
      <c r="AF4923" s="1823"/>
      <c r="AG4923" s="1823"/>
      <c r="AH4923" s="1779"/>
    </row>
    <row r="4924" spans="1:34" ht="17.45" customHeight="1">
      <c r="A4924" s="1824" t="s">
        <v>2844</v>
      </c>
      <c r="B4924" s="1816"/>
      <c r="C4924" s="1816"/>
      <c r="D4924" s="1309"/>
      <c r="E4924" s="1815" t="s">
        <v>599</v>
      </c>
      <c r="F4924" s="1815"/>
      <c r="G4924" s="1111"/>
      <c r="H4924" s="1796" t="s">
        <v>2845</v>
      </c>
      <c r="I4924" s="1796"/>
      <c r="J4924" s="1796" t="s">
        <v>589</v>
      </c>
      <c r="K4924" s="1796"/>
      <c r="L4924" s="1309"/>
      <c r="M4924" s="1309"/>
      <c r="N4924" s="1816" t="s">
        <v>2846</v>
      </c>
      <c r="O4924" s="1816"/>
      <c r="P4924" s="1816"/>
      <c r="Q4924" s="1816"/>
      <c r="R4924" s="1817">
        <v>1</v>
      </c>
      <c r="S4924" s="1817"/>
      <c r="T4924" s="1817"/>
      <c r="U4924" s="1817"/>
      <c r="V4924" s="1309"/>
      <c r="W4924" s="1309"/>
      <c r="X4924" s="1309"/>
      <c r="Y4924" s="1796" t="s">
        <v>2847</v>
      </c>
      <c r="Z4924" s="1796"/>
      <c r="AA4924" s="1796"/>
      <c r="AB4924" s="1796"/>
      <c r="AC4924" s="1796"/>
      <c r="AD4924" s="1796"/>
      <c r="AE4924" s="1796"/>
      <c r="AF4924" s="1797" t="s">
        <v>2848</v>
      </c>
      <c r="AG4924" s="1797"/>
      <c r="AH4924" s="1782"/>
    </row>
    <row r="4925" spans="1:34" ht="5.85" customHeight="1">
      <c r="A4925" s="1798"/>
      <c r="B4925" s="1799"/>
      <c r="C4925" s="1799"/>
      <c r="D4925" s="1799"/>
      <c r="E4925" s="1799"/>
      <c r="F4925" s="1799"/>
      <c r="G4925" s="1799"/>
      <c r="H4925" s="1799"/>
      <c r="I4925" s="1799"/>
      <c r="J4925" s="1799"/>
      <c r="K4925" s="1799"/>
      <c r="L4925" s="1799"/>
      <c r="M4925" s="1799"/>
      <c r="N4925" s="1799"/>
      <c r="O4925" s="1799"/>
      <c r="P4925" s="1799"/>
      <c r="Q4925" s="1799"/>
      <c r="R4925" s="1799"/>
      <c r="S4925" s="1799"/>
      <c r="T4925" s="1799"/>
      <c r="U4925" s="1799"/>
      <c r="V4925" s="1799"/>
      <c r="W4925" s="1799"/>
      <c r="X4925" s="1799"/>
      <c r="Y4925" s="1799"/>
      <c r="Z4925" s="1799"/>
      <c r="AA4925" s="1799"/>
      <c r="AB4925" s="1799"/>
      <c r="AC4925" s="1799"/>
      <c r="AD4925" s="1799"/>
      <c r="AE4925" s="1799"/>
      <c r="AF4925" s="1799"/>
      <c r="AG4925" s="1799"/>
      <c r="AH4925" s="1800"/>
    </row>
    <row r="4926" spans="1:34" ht="16.7" customHeight="1">
      <c r="A4926" s="1801" t="s">
        <v>2849</v>
      </c>
      <c r="B4926" s="1802"/>
      <c r="C4926" s="1802"/>
      <c r="D4926" s="1802"/>
      <c r="E4926" s="1802"/>
      <c r="F4926" s="1802"/>
      <c r="G4926" s="1802"/>
      <c r="H4926" s="1802"/>
      <c r="I4926" s="1802"/>
      <c r="J4926" s="1803"/>
      <c r="K4926" s="1789" t="s">
        <v>2850</v>
      </c>
      <c r="L4926" s="1807"/>
      <c r="M4926" s="1789" t="s">
        <v>2851</v>
      </c>
      <c r="N4926" s="1790"/>
      <c r="O4926" s="1790"/>
      <c r="P4926" s="1790"/>
      <c r="Q4926" s="1790"/>
      <c r="R4926" s="1790"/>
      <c r="S4926" s="1790"/>
      <c r="T4926" s="1791"/>
      <c r="U4926" s="1789" t="s">
        <v>2852</v>
      </c>
      <c r="V4926" s="1790"/>
      <c r="W4926" s="1790"/>
      <c r="X4926" s="1790"/>
      <c r="Y4926" s="1790"/>
      <c r="Z4926" s="1790"/>
      <c r="AA4926" s="1790"/>
      <c r="AB4926" s="1790"/>
      <c r="AC4926" s="1790"/>
      <c r="AD4926" s="1791"/>
      <c r="AE4926" s="1810" t="s">
        <v>2853</v>
      </c>
      <c r="AF4926" s="1811"/>
      <c r="AG4926" s="1811"/>
      <c r="AH4926" s="1814"/>
    </row>
    <row r="4927" spans="1:34" ht="17.45" customHeight="1">
      <c r="A4927" s="1804"/>
      <c r="B4927" s="1805"/>
      <c r="C4927" s="1805"/>
      <c r="D4927" s="1805"/>
      <c r="E4927" s="1805"/>
      <c r="F4927" s="1805"/>
      <c r="G4927" s="1805"/>
      <c r="H4927" s="1805"/>
      <c r="I4927" s="1805"/>
      <c r="J4927" s="1806"/>
      <c r="K4927" s="1808"/>
      <c r="L4927" s="1809"/>
      <c r="M4927" s="1789" t="s">
        <v>2854</v>
      </c>
      <c r="N4927" s="1790"/>
      <c r="O4927" s="1790"/>
      <c r="P4927" s="1791"/>
      <c r="Q4927" s="1789" t="s">
        <v>2855</v>
      </c>
      <c r="R4927" s="1790"/>
      <c r="S4927" s="1790"/>
      <c r="T4927" s="1791"/>
      <c r="U4927" s="1789" t="s">
        <v>2854</v>
      </c>
      <c r="V4927" s="1790"/>
      <c r="W4927" s="1790"/>
      <c r="X4927" s="1790"/>
      <c r="Y4927" s="1790"/>
      <c r="Z4927" s="1791"/>
      <c r="AA4927" s="1789" t="s">
        <v>2855</v>
      </c>
      <c r="AB4927" s="1790"/>
      <c r="AC4927" s="1790"/>
      <c r="AD4927" s="1791"/>
      <c r="AE4927" s="1812"/>
      <c r="AF4927" s="1813"/>
      <c r="AG4927" s="1813"/>
      <c r="AH4927" s="1800"/>
    </row>
    <row r="4928" spans="1:34" ht="16.7" customHeight="1">
      <c r="A4928" s="1792"/>
      <c r="B4928" s="1793"/>
      <c r="C4928" s="1793"/>
      <c r="D4928" s="1793"/>
      <c r="E4928" s="1793"/>
      <c r="F4928" s="1793"/>
      <c r="G4928" s="1793"/>
      <c r="H4928" s="1793"/>
      <c r="I4928" s="1793"/>
      <c r="J4928" s="1793"/>
      <c r="K4928" s="1794" t="s">
        <v>2856</v>
      </c>
      <c r="L4928" s="1794"/>
      <c r="M4928" s="1794"/>
      <c r="N4928" s="1794"/>
      <c r="O4928" s="1794"/>
      <c r="P4928" s="1794"/>
      <c r="Q4928" s="1794"/>
      <c r="R4928" s="1794"/>
      <c r="S4928" s="1794"/>
      <c r="T4928" s="1794"/>
      <c r="U4928" s="1794"/>
      <c r="V4928" s="1794"/>
      <c r="W4928" s="1794"/>
      <c r="X4928" s="1794"/>
      <c r="Y4928" s="1794"/>
      <c r="Z4928" s="1794"/>
      <c r="AA4928" s="1795">
        <v>0</v>
      </c>
      <c r="AB4928" s="1795"/>
      <c r="AC4928" s="1795"/>
      <c r="AD4928" s="1795"/>
      <c r="AE4928" s="1795"/>
      <c r="AF4928" s="1795"/>
      <c r="AG4928" s="1795"/>
      <c r="AH4928" s="1213"/>
    </row>
    <row r="4929" spans="1:34" ht="17.45" customHeight="1">
      <c r="A4929" s="1801" t="s">
        <v>2857</v>
      </c>
      <c r="B4929" s="1825"/>
      <c r="C4929" s="1825"/>
      <c r="D4929" s="1825"/>
      <c r="E4929" s="1825"/>
      <c r="F4929" s="1825"/>
      <c r="G4929" s="1825"/>
      <c r="H4929" s="1825"/>
      <c r="I4929" s="1825"/>
      <c r="J4929" s="1825"/>
      <c r="K4929" s="1825"/>
      <c r="L4929" s="1825"/>
      <c r="M4929" s="1825"/>
      <c r="N4929" s="1826"/>
      <c r="O4929" s="1789" t="s">
        <v>2858</v>
      </c>
      <c r="P4929" s="1790"/>
      <c r="Q4929" s="1790"/>
      <c r="R4929" s="1790"/>
      <c r="S4929" s="1791"/>
      <c r="T4929" s="1827" t="s">
        <v>2850</v>
      </c>
      <c r="U4929" s="1790"/>
      <c r="V4929" s="1790"/>
      <c r="W4929" s="1213"/>
      <c r="X4929" s="1789" t="s">
        <v>2859</v>
      </c>
      <c r="Y4929" s="1790"/>
      <c r="Z4929" s="1790"/>
      <c r="AA4929" s="1790"/>
      <c r="AB4929" s="1790"/>
      <c r="AC4929" s="1790"/>
      <c r="AD4929" s="1791"/>
      <c r="AE4929" s="1810" t="s">
        <v>2853</v>
      </c>
      <c r="AF4929" s="1828"/>
      <c r="AG4929" s="1828"/>
      <c r="AH4929" s="1213"/>
    </row>
    <row r="4930" spans="1:34" ht="17.45" customHeight="1">
      <c r="A4930" s="1792"/>
      <c r="B4930" s="1778"/>
      <c r="C4930" s="1778"/>
      <c r="D4930" s="1778"/>
      <c r="E4930" s="1778"/>
      <c r="F4930" s="1778"/>
      <c r="G4930" s="1778"/>
      <c r="H4930" s="1778"/>
      <c r="I4930" s="1846" t="s">
        <v>2860</v>
      </c>
      <c r="J4930" s="1846"/>
      <c r="K4930" s="1846"/>
      <c r="L4930" s="1846"/>
      <c r="M4930" s="1846"/>
      <c r="N4930" s="1846"/>
      <c r="O4930" s="1846"/>
      <c r="P4930" s="1846"/>
      <c r="Q4930" s="1846"/>
      <c r="R4930" s="1846"/>
      <c r="S4930" s="1846"/>
      <c r="T4930" s="1846"/>
      <c r="U4930" s="1846"/>
      <c r="V4930" s="1846"/>
      <c r="W4930" s="1846"/>
      <c r="X4930" s="1846"/>
      <c r="Y4930" s="1846"/>
      <c r="Z4930" s="1793"/>
      <c r="AA4930" s="1847">
        <v>0</v>
      </c>
      <c r="AB4930" s="1847"/>
      <c r="AC4930" s="1847"/>
      <c r="AD4930" s="1847"/>
      <c r="AE4930" s="1847"/>
      <c r="AF4930" s="1847"/>
      <c r="AG4930" s="1847"/>
      <c r="AH4930" s="1814"/>
    </row>
    <row r="4931" spans="1:34" ht="16.7" customHeight="1">
      <c r="A4931" s="1844"/>
      <c r="B4931" s="1309"/>
      <c r="C4931" s="1309"/>
      <c r="D4931" s="1309"/>
      <c r="E4931" s="1309"/>
      <c r="F4931" s="1309"/>
      <c r="G4931" s="1309"/>
      <c r="H4931" s="1309"/>
      <c r="I4931" s="1840" t="s">
        <v>2861</v>
      </c>
      <c r="J4931" s="1840"/>
      <c r="K4931" s="1840"/>
      <c r="L4931" s="1840"/>
      <c r="M4931" s="1840"/>
      <c r="N4931" s="1840"/>
      <c r="O4931" s="1840"/>
      <c r="P4931" s="1840"/>
      <c r="Q4931" s="1840"/>
      <c r="R4931" s="1840"/>
      <c r="S4931" s="1840"/>
      <c r="T4931" s="1840"/>
      <c r="U4931" s="1840"/>
      <c r="V4931" s="1840"/>
      <c r="W4931" s="1840"/>
      <c r="X4931" s="1840"/>
      <c r="Y4931" s="1840"/>
      <c r="Z4931" s="1309"/>
      <c r="AA4931" s="1841">
        <v>0</v>
      </c>
      <c r="AB4931" s="1841"/>
      <c r="AC4931" s="1841"/>
      <c r="AD4931" s="1841"/>
      <c r="AE4931" s="1841"/>
      <c r="AF4931" s="1841"/>
      <c r="AG4931" s="1841"/>
      <c r="AH4931" s="1782"/>
    </row>
    <row r="4932" spans="1:34" ht="17.45" customHeight="1">
      <c r="A4932" s="1844"/>
      <c r="B4932" s="1309"/>
      <c r="C4932" s="1309"/>
      <c r="D4932" s="1309"/>
      <c r="E4932" s="1309"/>
      <c r="F4932" s="1309"/>
      <c r="G4932" s="1309"/>
      <c r="H4932" s="1309"/>
      <c r="I4932" s="1840" t="s">
        <v>2862</v>
      </c>
      <c r="J4932" s="1840"/>
      <c r="K4932" s="1840"/>
      <c r="L4932" s="1840"/>
      <c r="M4932" s="1840"/>
      <c r="N4932" s="1840"/>
      <c r="O4932" s="1840"/>
      <c r="P4932" s="1840"/>
      <c r="Q4932" s="1840"/>
      <c r="R4932" s="1840"/>
      <c r="S4932" s="1840"/>
      <c r="T4932" s="1840"/>
      <c r="U4932" s="1840"/>
      <c r="V4932" s="1840"/>
      <c r="W4932" s="1840"/>
      <c r="X4932" s="1840"/>
      <c r="Y4932" s="1840"/>
      <c r="Z4932" s="1309"/>
      <c r="AA4932" s="1841">
        <v>0</v>
      </c>
      <c r="AB4932" s="1841"/>
      <c r="AC4932" s="1841"/>
      <c r="AD4932" s="1841"/>
      <c r="AE4932" s="1841"/>
      <c r="AF4932" s="1841"/>
      <c r="AG4932" s="1841"/>
      <c r="AH4932" s="1782"/>
    </row>
    <row r="4933" spans="1:34" ht="17.45" customHeight="1">
      <c r="A4933" s="1844"/>
      <c r="B4933" s="1309"/>
      <c r="C4933" s="1309"/>
      <c r="D4933" s="1309"/>
      <c r="E4933" s="1309"/>
      <c r="F4933" s="1309"/>
      <c r="G4933" s="1309"/>
      <c r="H4933" s="1309"/>
      <c r="I4933" s="1840" t="s">
        <v>2863</v>
      </c>
      <c r="J4933" s="1840"/>
      <c r="K4933" s="1840"/>
      <c r="L4933" s="1840"/>
      <c r="M4933" s="1840"/>
      <c r="N4933" s="1840"/>
      <c r="O4933" s="1840"/>
      <c r="P4933" s="1840"/>
      <c r="Q4933" s="1840"/>
      <c r="R4933" s="1840"/>
      <c r="S4933" s="1840"/>
      <c r="T4933" s="1840"/>
      <c r="U4933" s="1840"/>
      <c r="V4933" s="1840"/>
      <c r="W4933" s="1840"/>
      <c r="X4933" s="1840"/>
      <c r="Y4933" s="1840"/>
      <c r="Z4933" s="1309"/>
      <c r="AA4933" s="1841">
        <v>0</v>
      </c>
      <c r="AB4933" s="1841"/>
      <c r="AC4933" s="1841"/>
      <c r="AD4933" s="1841"/>
      <c r="AE4933" s="1841"/>
      <c r="AF4933" s="1841"/>
      <c r="AG4933" s="1841"/>
      <c r="AH4933" s="1782"/>
    </row>
    <row r="4934" spans="1:34" ht="16.7" customHeight="1">
      <c r="A4934" s="1845"/>
      <c r="B4934" s="1799"/>
      <c r="C4934" s="1799"/>
      <c r="D4934" s="1799"/>
      <c r="E4934" s="1799"/>
      <c r="F4934" s="1799"/>
      <c r="G4934" s="1799"/>
      <c r="H4934" s="1799"/>
      <c r="I4934" s="1842" t="s">
        <v>2864</v>
      </c>
      <c r="J4934" s="1842"/>
      <c r="K4934" s="1842"/>
      <c r="L4934" s="1842"/>
      <c r="M4934" s="1842"/>
      <c r="N4934" s="1842"/>
      <c r="O4934" s="1842"/>
      <c r="P4934" s="1842"/>
      <c r="Q4934" s="1842"/>
      <c r="R4934" s="1842"/>
      <c r="S4934" s="1842"/>
      <c r="T4934" s="1842"/>
      <c r="U4934" s="1842"/>
      <c r="V4934" s="1842"/>
      <c r="W4934" s="1842"/>
      <c r="X4934" s="1842"/>
      <c r="Y4934" s="1842"/>
      <c r="Z4934" s="1799"/>
      <c r="AA4934" s="1843">
        <v>0</v>
      </c>
      <c r="AB4934" s="1843"/>
      <c r="AC4934" s="1843"/>
      <c r="AD4934" s="1843"/>
      <c r="AE4934" s="1843"/>
      <c r="AF4934" s="1843"/>
      <c r="AG4934" s="1843"/>
      <c r="AH4934" s="1800"/>
    </row>
    <row r="4935" spans="1:34" ht="17.45" customHeight="1">
      <c r="A4935" s="1801" t="s">
        <v>2865</v>
      </c>
      <c r="B4935" s="1825"/>
      <c r="C4935" s="1825"/>
      <c r="D4935" s="1825"/>
      <c r="E4935" s="1825"/>
      <c r="F4935" s="1825"/>
      <c r="G4935" s="1825"/>
      <c r="H4935" s="1825"/>
      <c r="I4935" s="1825"/>
      <c r="J4935" s="1825"/>
      <c r="K4935" s="1825"/>
      <c r="L4935" s="1825"/>
      <c r="M4935" s="1825"/>
      <c r="N4935" s="1826"/>
      <c r="O4935" s="1789" t="s">
        <v>2850</v>
      </c>
      <c r="P4935" s="1790"/>
      <c r="Q4935" s="1790"/>
      <c r="R4935" s="1790"/>
      <c r="S4935" s="1791"/>
      <c r="T4935" s="1827" t="s">
        <v>754</v>
      </c>
      <c r="U4935" s="1790"/>
      <c r="V4935" s="1790"/>
      <c r="W4935" s="1213"/>
      <c r="X4935" s="1789" t="s">
        <v>2866</v>
      </c>
      <c r="Y4935" s="1790"/>
      <c r="Z4935" s="1790"/>
      <c r="AA4935" s="1790"/>
      <c r="AB4935" s="1790"/>
      <c r="AC4935" s="1790"/>
      <c r="AD4935" s="1791"/>
      <c r="AE4935" s="1810" t="s">
        <v>2867</v>
      </c>
      <c r="AF4935" s="1828"/>
      <c r="AG4935" s="1828"/>
      <c r="AH4935" s="1213"/>
    </row>
    <row r="4936" spans="1:34" ht="16.7" customHeight="1">
      <c r="A4936" s="1215"/>
      <c r="B4936" s="1216" t="s">
        <v>3508</v>
      </c>
      <c r="C4936" s="1829" t="s">
        <v>3509</v>
      </c>
      <c r="D4936" s="1830"/>
      <c r="E4936" s="1830"/>
      <c r="F4936" s="1830"/>
      <c r="G4936" s="1830"/>
      <c r="H4936" s="1830"/>
      <c r="I4936" s="1830"/>
      <c r="J4936" s="1830"/>
      <c r="K4936" s="1830"/>
      <c r="L4936" s="1830"/>
      <c r="M4936" s="1830"/>
      <c r="N4936" s="1829"/>
      <c r="O4936" s="1831">
        <v>5.0000000000000001E-3</v>
      </c>
      <c r="P4936" s="1832"/>
      <c r="Q4936" s="1832"/>
      <c r="R4936" s="1832"/>
      <c r="S4936" s="1833"/>
      <c r="T4936" s="1834" t="s">
        <v>495</v>
      </c>
      <c r="U4936" s="1835"/>
      <c r="V4936" s="1835"/>
      <c r="W4936" s="1217"/>
      <c r="X4936" s="1836">
        <v>218.76490000000001</v>
      </c>
      <c r="Y4936" s="1837"/>
      <c r="Z4936" s="1837"/>
      <c r="AA4936" s="1837"/>
      <c r="AB4936" s="1837"/>
      <c r="AC4936" s="1837"/>
      <c r="AD4936" s="1838"/>
      <c r="AE4936" s="1839">
        <v>1.0938000000000001</v>
      </c>
      <c r="AF4936" s="1795"/>
      <c r="AG4936" s="1795"/>
      <c r="AH4936" s="1217"/>
    </row>
    <row r="4937" spans="1:34" ht="17.45" customHeight="1">
      <c r="A4937" s="1792"/>
      <c r="B4937" s="1793"/>
      <c r="C4937" s="1793"/>
      <c r="D4937" s="1793"/>
      <c r="E4937" s="1793"/>
      <c r="F4937" s="1793"/>
      <c r="G4937" s="1793"/>
      <c r="H4937" s="1793"/>
      <c r="I4937" s="1794" t="s">
        <v>2869</v>
      </c>
      <c r="J4937" s="1794"/>
      <c r="K4937" s="1794"/>
      <c r="L4937" s="1794"/>
      <c r="M4937" s="1794"/>
      <c r="N4937" s="1794"/>
      <c r="O4937" s="1794"/>
      <c r="P4937" s="1794"/>
      <c r="Q4937" s="1794"/>
      <c r="R4937" s="1794"/>
      <c r="S4937" s="1794"/>
      <c r="T4937" s="1794"/>
      <c r="U4937" s="1794"/>
      <c r="V4937" s="1794"/>
      <c r="W4937" s="1794"/>
      <c r="X4937" s="1794"/>
      <c r="Y4937" s="1794"/>
      <c r="Z4937" s="1214"/>
      <c r="AA4937" s="1795">
        <v>1.0938000000000001</v>
      </c>
      <c r="AB4937" s="1795"/>
      <c r="AC4937" s="1795"/>
      <c r="AD4937" s="1795"/>
      <c r="AE4937" s="1795"/>
      <c r="AF4937" s="1795"/>
      <c r="AG4937" s="1795"/>
      <c r="AH4937" s="1213"/>
    </row>
    <row r="4938" spans="1:34" ht="17.45" customHeight="1">
      <c r="A4938" s="1801" t="s">
        <v>2870</v>
      </c>
      <c r="B4938" s="1825"/>
      <c r="C4938" s="1825"/>
      <c r="D4938" s="1825"/>
      <c r="E4938" s="1825"/>
      <c r="F4938" s="1825"/>
      <c r="G4938" s="1825"/>
      <c r="H4938" s="1825"/>
      <c r="I4938" s="1825"/>
      <c r="J4938" s="1825"/>
      <c r="K4938" s="1825"/>
      <c r="L4938" s="1825"/>
      <c r="M4938" s="1825"/>
      <c r="N4938" s="1826"/>
      <c r="O4938" s="1789" t="s">
        <v>2850</v>
      </c>
      <c r="P4938" s="1790"/>
      <c r="Q4938" s="1790"/>
      <c r="R4938" s="1790"/>
      <c r="S4938" s="1791"/>
      <c r="T4938" s="1827" t="s">
        <v>754</v>
      </c>
      <c r="U4938" s="1790"/>
      <c r="V4938" s="1790"/>
      <c r="W4938" s="1213"/>
      <c r="X4938" s="1789" t="s">
        <v>2866</v>
      </c>
      <c r="Y4938" s="1790"/>
      <c r="Z4938" s="1790"/>
      <c r="AA4938" s="1790"/>
      <c r="AB4938" s="1790"/>
      <c r="AC4938" s="1790"/>
      <c r="AD4938" s="1791"/>
      <c r="AE4938" s="1810" t="s">
        <v>2867</v>
      </c>
      <c r="AF4938" s="1828"/>
      <c r="AG4938" s="1828"/>
      <c r="AH4938" s="1213"/>
    </row>
    <row r="4939" spans="1:34" ht="16.7" customHeight="1">
      <c r="A4939" s="1792"/>
      <c r="B4939" s="1793"/>
      <c r="C4939" s="1793"/>
      <c r="D4939" s="1793"/>
      <c r="E4939" s="1793"/>
      <c r="F4939" s="1793"/>
      <c r="G4939" s="1793"/>
      <c r="H4939" s="1793"/>
      <c r="I4939" s="1794" t="s">
        <v>2871</v>
      </c>
      <c r="J4939" s="1794"/>
      <c r="K4939" s="1794"/>
      <c r="L4939" s="1794"/>
      <c r="M4939" s="1794"/>
      <c r="N4939" s="1794"/>
      <c r="O4939" s="1794"/>
      <c r="P4939" s="1794"/>
      <c r="Q4939" s="1794"/>
      <c r="R4939" s="1794"/>
      <c r="S4939" s="1794"/>
      <c r="T4939" s="1794"/>
      <c r="U4939" s="1794"/>
      <c r="V4939" s="1794"/>
      <c r="W4939" s="1794"/>
      <c r="X4939" s="1794"/>
      <c r="Y4939" s="1794"/>
      <c r="Z4939" s="1214"/>
      <c r="AA4939" s="1795">
        <v>0</v>
      </c>
      <c r="AB4939" s="1795"/>
      <c r="AC4939" s="1795"/>
      <c r="AD4939" s="1795"/>
      <c r="AE4939" s="1795"/>
      <c r="AF4939" s="1795"/>
      <c r="AG4939" s="1795"/>
      <c r="AH4939" s="1213"/>
    </row>
    <row r="4940" spans="1:34" ht="17.45" customHeight="1">
      <c r="A4940" s="1801" t="s">
        <v>2872</v>
      </c>
      <c r="B4940" s="1825"/>
      <c r="C4940" s="1825"/>
      <c r="D4940" s="1825"/>
      <c r="E4940" s="1825"/>
      <c r="F4940" s="1825"/>
      <c r="G4940" s="1825"/>
      <c r="H4940" s="1825"/>
      <c r="I4940" s="1825"/>
      <c r="J4940" s="1825"/>
      <c r="K4940" s="1825"/>
      <c r="L4940" s="1825"/>
      <c r="M4940" s="1825"/>
      <c r="N4940" s="1826"/>
      <c r="O4940" s="1789" t="s">
        <v>2850</v>
      </c>
      <c r="P4940" s="1790"/>
      <c r="Q4940" s="1790"/>
      <c r="R4940" s="1790"/>
      <c r="S4940" s="1791"/>
      <c r="T4940" s="1827" t="s">
        <v>754</v>
      </c>
      <c r="U4940" s="1790"/>
      <c r="V4940" s="1790"/>
      <c r="W4940" s="1213"/>
      <c r="X4940" s="1789" t="s">
        <v>2866</v>
      </c>
      <c r="Y4940" s="1790"/>
      <c r="Z4940" s="1790"/>
      <c r="AA4940" s="1790"/>
      <c r="AB4940" s="1790"/>
      <c r="AC4940" s="1790"/>
      <c r="AD4940" s="1791"/>
      <c r="AE4940" s="1810" t="s">
        <v>2867</v>
      </c>
      <c r="AF4940" s="1828"/>
      <c r="AG4940" s="1828"/>
      <c r="AH4940" s="1213"/>
    </row>
    <row r="4941" spans="1:34" ht="17.45" customHeight="1">
      <c r="A4941" s="1883" t="s">
        <v>3510</v>
      </c>
      <c r="B4941" s="1884"/>
      <c r="C4941" s="1884"/>
      <c r="D4941" s="1884"/>
      <c r="E4941" s="1884"/>
      <c r="F4941" s="1829" t="s">
        <v>3511</v>
      </c>
      <c r="G4941" s="1830"/>
      <c r="H4941" s="1830"/>
      <c r="I4941" s="1830"/>
      <c r="J4941" s="1830"/>
      <c r="K4941" s="1830"/>
      <c r="L4941" s="1830"/>
      <c r="M4941" s="1830"/>
      <c r="N4941" s="1829"/>
      <c r="O4941" s="1831">
        <v>4.8000000000000001E-4</v>
      </c>
      <c r="P4941" s="1832"/>
      <c r="Q4941" s="1832"/>
      <c r="R4941" s="1832"/>
      <c r="S4941" s="1833"/>
      <c r="T4941" s="1834" t="s">
        <v>109</v>
      </c>
      <c r="U4941" s="1835"/>
      <c r="V4941" s="1835"/>
      <c r="W4941" s="1217"/>
      <c r="X4941" s="1836">
        <v>33.54</v>
      </c>
      <c r="Y4941" s="1837"/>
      <c r="Z4941" s="1837"/>
      <c r="AA4941" s="1837"/>
      <c r="AB4941" s="1837"/>
      <c r="AC4941" s="1837"/>
      <c r="AD4941" s="1838"/>
      <c r="AE4941" s="1839">
        <v>1.61E-2</v>
      </c>
      <c r="AF4941" s="1795"/>
      <c r="AG4941" s="1795"/>
      <c r="AH4941" s="1217"/>
    </row>
    <row r="4942" spans="1:34" ht="16.7" customHeight="1">
      <c r="A4942" s="1792"/>
      <c r="B4942" s="1793"/>
      <c r="C4942" s="1793"/>
      <c r="D4942" s="1793"/>
      <c r="E4942" s="1793"/>
      <c r="F4942" s="1793"/>
      <c r="G4942" s="1793"/>
      <c r="H4942" s="1793"/>
      <c r="I4942" s="1793"/>
      <c r="J4942" s="1793"/>
      <c r="K4942" s="1794" t="s">
        <v>2873</v>
      </c>
      <c r="L4942" s="1794"/>
      <c r="M4942" s="1794"/>
      <c r="N4942" s="1794"/>
      <c r="O4942" s="1794"/>
      <c r="P4942" s="1794"/>
      <c r="Q4942" s="1794"/>
      <c r="R4942" s="1794"/>
      <c r="S4942" s="1794"/>
      <c r="T4942" s="1794"/>
      <c r="U4942" s="1794"/>
      <c r="V4942" s="1794"/>
      <c r="W4942" s="1794"/>
      <c r="X4942" s="1794"/>
      <c r="Y4942" s="1794"/>
      <c r="Z4942" s="1794"/>
      <c r="AA4942" s="1794"/>
      <c r="AB4942" s="1214"/>
      <c r="AC4942" s="1795">
        <v>1.61E-2</v>
      </c>
      <c r="AD4942" s="1795"/>
      <c r="AE4942" s="1795"/>
      <c r="AF4942" s="1795"/>
      <c r="AG4942" s="1795"/>
      <c r="AH4942" s="1213"/>
    </row>
    <row r="4943" spans="1:34" ht="17.45" customHeight="1">
      <c r="A4943" s="1801" t="s">
        <v>2874</v>
      </c>
      <c r="B4943" s="1825"/>
      <c r="C4943" s="1825"/>
      <c r="D4943" s="1825"/>
      <c r="E4943" s="1825"/>
      <c r="F4943" s="1825"/>
      <c r="G4943" s="1825"/>
      <c r="H4943" s="1825"/>
      <c r="I4943" s="1825"/>
      <c r="J4943" s="1826"/>
      <c r="K4943" s="1789" t="s">
        <v>2850</v>
      </c>
      <c r="L4943" s="1791"/>
      <c r="M4943" s="1855" t="s">
        <v>2875</v>
      </c>
      <c r="N4943" s="1856"/>
      <c r="O4943" s="1857"/>
      <c r="P4943" s="1855" t="s">
        <v>2876</v>
      </c>
      <c r="Q4943" s="1856"/>
      <c r="R4943" s="1857"/>
      <c r="S4943" s="1855" t="s">
        <v>2877</v>
      </c>
      <c r="T4943" s="1857"/>
      <c r="U4943" s="1789" t="s">
        <v>2878</v>
      </c>
      <c r="V4943" s="1790"/>
      <c r="W4943" s="1791"/>
      <c r="X4943" s="1789" t="s">
        <v>2879</v>
      </c>
      <c r="Y4943" s="1790"/>
      <c r="Z4943" s="1790"/>
      <c r="AA4943" s="1790"/>
      <c r="AB4943" s="1791"/>
      <c r="AC4943" s="1789" t="s">
        <v>2880</v>
      </c>
      <c r="AD4943" s="1791"/>
      <c r="AE4943" s="1810" t="s">
        <v>2867</v>
      </c>
      <c r="AF4943" s="1828"/>
      <c r="AG4943" s="1828"/>
      <c r="AH4943" s="1213"/>
    </row>
    <row r="4944" spans="1:34" ht="16.7" customHeight="1">
      <c r="A4944" s="1883" t="s">
        <v>3512</v>
      </c>
      <c r="B4944" s="1884"/>
      <c r="C4944" s="1884"/>
      <c r="D4944" s="1884"/>
      <c r="E4944" s="1884"/>
      <c r="F4944" s="1829" t="s">
        <v>3511</v>
      </c>
      <c r="G4944" s="1830"/>
      <c r="H4944" s="1830"/>
      <c r="I4944" s="1830"/>
      <c r="J4944" s="1829"/>
      <c r="K4944" s="1862">
        <v>4.8000000000000001E-4</v>
      </c>
      <c r="L4944" s="1863"/>
      <c r="M4944" s="1836">
        <v>0</v>
      </c>
      <c r="N4944" s="1837"/>
      <c r="O4944" s="1838"/>
      <c r="P4944" s="1836">
        <v>0</v>
      </c>
      <c r="Q4944" s="1837"/>
      <c r="R4944" s="1838"/>
      <c r="S4944" s="1836">
        <v>0</v>
      </c>
      <c r="T4944" s="1838"/>
      <c r="U4944" s="1836">
        <v>1.1000000000000001</v>
      </c>
      <c r="V4944" s="1837"/>
      <c r="W4944" s="1838"/>
      <c r="X4944" s="1836">
        <v>0.88</v>
      </c>
      <c r="Y4944" s="1837"/>
      <c r="Z4944" s="1837"/>
      <c r="AA4944" s="1837"/>
      <c r="AB4944" s="1838"/>
      <c r="AC4944" s="1836">
        <v>0.72</v>
      </c>
      <c r="AD4944" s="1838"/>
      <c r="AE4944" s="1839">
        <v>0</v>
      </c>
      <c r="AF4944" s="1795"/>
      <c r="AG4944" s="1795"/>
      <c r="AH4944" s="1217"/>
    </row>
    <row r="4945" spans="1:34" ht="17.45" customHeight="1">
      <c r="A4945" s="1853"/>
      <c r="B4945" s="1778"/>
      <c r="C4945" s="1778"/>
      <c r="D4945" s="1778"/>
      <c r="E4945" s="1778"/>
      <c r="F4945" s="1778"/>
      <c r="G4945" s="1778"/>
      <c r="H4945" s="1778"/>
      <c r="I4945" s="1846" t="s">
        <v>2881</v>
      </c>
      <c r="J4945" s="1846"/>
      <c r="K4945" s="1846"/>
      <c r="L4945" s="1846"/>
      <c r="M4945" s="1846"/>
      <c r="N4945" s="1846"/>
      <c r="O4945" s="1846"/>
      <c r="P4945" s="1846"/>
      <c r="Q4945" s="1846"/>
      <c r="R4945" s="1846"/>
      <c r="S4945" s="1846"/>
      <c r="T4945" s="1846"/>
      <c r="U4945" s="1846"/>
      <c r="V4945" s="1846"/>
      <c r="W4945" s="1846"/>
      <c r="X4945" s="1846"/>
      <c r="Y4945" s="1846"/>
      <c r="Z4945" s="1203"/>
      <c r="AA4945" s="1847">
        <v>0</v>
      </c>
      <c r="AB4945" s="1847"/>
      <c r="AC4945" s="1847"/>
      <c r="AD4945" s="1847"/>
      <c r="AE4945" s="1847"/>
      <c r="AF4945" s="1847"/>
      <c r="AG4945" s="1847"/>
      <c r="AH4945" s="1204"/>
    </row>
    <row r="4946" spans="1:34" ht="5.85" customHeight="1">
      <c r="A4946" s="1854"/>
      <c r="B4946" s="1309"/>
      <c r="C4946" s="1309"/>
      <c r="D4946" s="1309"/>
      <c r="E4946" s="1309"/>
      <c r="F4946" s="1309"/>
      <c r="G4946" s="1309"/>
      <c r="H4946" s="1309"/>
      <c r="I4946" s="1309"/>
      <c r="J4946" s="1309"/>
      <c r="K4946" s="1309"/>
      <c r="L4946" s="1309"/>
      <c r="M4946" s="1309"/>
      <c r="N4946" s="1309"/>
      <c r="O4946" s="1309"/>
      <c r="P4946" s="1309"/>
      <c r="Q4946" s="1309"/>
      <c r="R4946" s="1309"/>
      <c r="S4946" s="1309"/>
      <c r="T4946" s="1309"/>
      <c r="U4946" s="1309"/>
      <c r="V4946" s="1309"/>
      <c r="W4946" s="1309"/>
      <c r="X4946" s="1309"/>
      <c r="Y4946" s="1309"/>
      <c r="Z4946" s="1309"/>
      <c r="AA4946" s="1309"/>
      <c r="AB4946" s="1309"/>
      <c r="AC4946" s="1309"/>
      <c r="AD4946" s="1309"/>
      <c r="AE4946" s="1309"/>
      <c r="AF4946" s="1309"/>
      <c r="AG4946" s="1309"/>
      <c r="AH4946" s="1782"/>
    </row>
    <row r="4947" spans="1:34" ht="16.7" customHeight="1">
      <c r="A4947" s="1845"/>
      <c r="B4947" s="1799"/>
      <c r="C4947" s="1799"/>
      <c r="D4947" s="1799"/>
      <c r="E4947" s="1799"/>
      <c r="F4947" s="1799"/>
      <c r="G4947" s="1799"/>
      <c r="H4947" s="1799"/>
      <c r="I4947" s="1842" t="s">
        <v>2882</v>
      </c>
      <c r="J4947" s="1842"/>
      <c r="K4947" s="1842"/>
      <c r="L4947" s="1842"/>
      <c r="M4947" s="1842"/>
      <c r="N4947" s="1842"/>
      <c r="O4947" s="1842"/>
      <c r="P4947" s="1842"/>
      <c r="Q4947" s="1842"/>
      <c r="R4947" s="1842"/>
      <c r="S4947" s="1842"/>
      <c r="T4947" s="1842"/>
      <c r="U4947" s="1842"/>
      <c r="V4947" s="1842"/>
      <c r="W4947" s="1842"/>
      <c r="X4947" s="1842"/>
      <c r="Y4947" s="1842"/>
      <c r="Z4947" s="1212"/>
      <c r="AA4947" s="1848">
        <v>1.1100000000000001</v>
      </c>
      <c r="AB4947" s="1848"/>
      <c r="AC4947" s="1848"/>
      <c r="AD4947" s="1848"/>
      <c r="AE4947" s="1848"/>
      <c r="AF4947" s="1848"/>
      <c r="AG4947" s="1848"/>
      <c r="AH4947" s="1208"/>
    </row>
    <row r="4948" spans="1:34" ht="45.75" customHeight="1">
      <c r="A4948" s="1849" t="s">
        <v>2883</v>
      </c>
      <c r="B4948" s="1850"/>
      <c r="C4948" s="1850"/>
      <c r="D4948" s="1850"/>
      <c r="E4948" s="1851"/>
      <c r="F4948" s="1852"/>
      <c r="G4948" s="1852"/>
      <c r="H4948" s="1852"/>
      <c r="I4948" s="1852"/>
      <c r="J4948" s="1852"/>
      <c r="K4948" s="1852"/>
      <c r="L4948" s="1852"/>
      <c r="M4948" s="1852"/>
      <c r="N4948" s="1852"/>
      <c r="O4948" s="1852"/>
      <c r="P4948" s="1852"/>
      <c r="Q4948" s="1852"/>
      <c r="R4948" s="1852"/>
      <c r="S4948" s="1852"/>
      <c r="T4948" s="1852"/>
      <c r="U4948" s="1852"/>
      <c r="V4948" s="1852"/>
      <c r="W4948" s="1852"/>
      <c r="X4948" s="1852"/>
      <c r="Y4948" s="1852"/>
      <c r="Z4948" s="1852"/>
      <c r="AA4948" s="1852"/>
      <c r="AB4948" s="1852"/>
      <c r="AC4948" s="1852"/>
      <c r="AD4948" s="1852"/>
      <c r="AE4948" s="1852"/>
      <c r="AF4948" s="1852"/>
      <c r="AG4948" s="1852"/>
      <c r="AH4948" s="1851"/>
    </row>
    <row r="4949" spans="1:34" ht="125.1" customHeight="1">
      <c r="A4949" s="1218"/>
      <c r="AH4949" s="1219"/>
    </row>
    <row r="4950" spans="1:34" ht="124.35" customHeight="1">
      <c r="A4950" s="1220"/>
      <c r="B4950" s="1221"/>
      <c r="C4950" s="1221"/>
      <c r="D4950" s="1221"/>
      <c r="E4950" s="1221"/>
      <c r="F4950" s="1221"/>
      <c r="G4950" s="1221"/>
      <c r="H4950" s="1221"/>
      <c r="I4950" s="1221"/>
      <c r="J4950" s="1221"/>
      <c r="K4950" s="1221"/>
      <c r="L4950" s="1221"/>
      <c r="M4950" s="1221"/>
      <c r="N4950" s="1221"/>
      <c r="O4950" s="1221"/>
      <c r="P4950" s="1221"/>
      <c r="Q4950" s="1221"/>
      <c r="R4950" s="1221"/>
      <c r="S4950" s="1221"/>
      <c r="T4950" s="1221"/>
      <c r="U4950" s="1221"/>
      <c r="V4950" s="1221"/>
      <c r="W4950" s="1221"/>
      <c r="X4950" s="1221"/>
      <c r="Y4950" s="1221"/>
      <c r="Z4950" s="1221"/>
      <c r="AA4950" s="1221"/>
      <c r="AB4950" s="1221"/>
      <c r="AC4950" s="1221"/>
      <c r="AD4950" s="1221"/>
      <c r="AE4950" s="1221"/>
      <c r="AF4950" s="1221"/>
      <c r="AG4950" s="1221"/>
      <c r="AH4950" s="1222"/>
    </row>
    <row r="4951" spans="1:34" ht="5.85" customHeight="1">
      <c r="A4951" s="1777"/>
      <c r="B4951" s="1778"/>
      <c r="C4951" s="1778"/>
      <c r="D4951" s="1778"/>
      <c r="E4951" s="1778"/>
      <c r="F4951" s="1778"/>
      <c r="G4951" s="1778"/>
      <c r="H4951" s="1778"/>
      <c r="I4951" s="1778"/>
      <c r="J4951" s="1778"/>
      <c r="K4951" s="1778"/>
      <c r="L4951" s="1778"/>
      <c r="M4951" s="1778"/>
      <c r="N4951" s="1778"/>
      <c r="O4951" s="1778"/>
      <c r="P4951" s="1778"/>
      <c r="Q4951" s="1778"/>
      <c r="R4951" s="1778"/>
      <c r="S4951" s="1778"/>
      <c r="T4951" s="1778"/>
      <c r="U4951" s="1778"/>
      <c r="V4951" s="1778"/>
      <c r="W4951" s="1778"/>
      <c r="X4951" s="1778"/>
      <c r="Y4951" s="1778"/>
      <c r="Z4951" s="1778"/>
      <c r="AA4951" s="1778"/>
      <c r="AB4951" s="1778"/>
      <c r="AC4951" s="1778"/>
      <c r="AD4951" s="1778"/>
      <c r="AE4951" s="1778"/>
      <c r="AF4951" s="1778"/>
      <c r="AG4951" s="1778"/>
      <c r="AH4951" s="1779"/>
    </row>
    <row r="4952" spans="1:34" ht="11.65" customHeight="1">
      <c r="A4952" s="1780" t="s">
        <v>2834</v>
      </c>
      <c r="B4952" s="1310"/>
      <c r="C4952" s="1310"/>
      <c r="D4952" s="1310"/>
      <c r="E4952" s="1310"/>
      <c r="F4952" s="1310"/>
      <c r="G4952" s="1310"/>
      <c r="H4952" s="1310"/>
      <c r="I4952" s="1310"/>
      <c r="J4952" s="1310"/>
      <c r="K4952" s="1310"/>
      <c r="L4952" s="1310"/>
      <c r="M4952" s="1310"/>
      <c r="N4952" s="1310"/>
      <c r="O4952" s="1310"/>
      <c r="P4952" s="1310"/>
      <c r="Q4952" s="1310"/>
      <c r="R4952" s="1310"/>
      <c r="S4952" s="1310"/>
      <c r="T4952" s="1310"/>
      <c r="U4952" s="1310"/>
      <c r="V4952" s="1310"/>
      <c r="W4952" s="1310"/>
      <c r="X4952" s="1310"/>
      <c r="Y4952" s="1310"/>
      <c r="Z4952" s="1310"/>
      <c r="AA4952" s="1310"/>
      <c r="AB4952" s="1310"/>
      <c r="AC4952" s="1310"/>
      <c r="AD4952" s="1309"/>
      <c r="AE4952" s="1309"/>
      <c r="AF4952" s="1781" t="s">
        <v>3513</v>
      </c>
      <c r="AG4952" s="1781"/>
      <c r="AH4952" s="1782"/>
    </row>
    <row r="4953" spans="1:34" ht="5.0999999999999996" customHeight="1">
      <c r="A4953" s="1780"/>
      <c r="B4953" s="1310"/>
      <c r="C4953" s="1310"/>
      <c r="D4953" s="1310"/>
      <c r="E4953" s="1310"/>
      <c r="F4953" s="1310"/>
      <c r="G4953" s="1310"/>
      <c r="H4953" s="1310"/>
      <c r="I4953" s="1310"/>
      <c r="J4953" s="1310"/>
      <c r="K4953" s="1310"/>
      <c r="L4953" s="1310"/>
      <c r="M4953" s="1310"/>
      <c r="N4953" s="1310"/>
      <c r="O4953" s="1310"/>
      <c r="P4953" s="1310"/>
      <c r="Q4953" s="1310"/>
      <c r="R4953" s="1310"/>
      <c r="S4953" s="1310"/>
      <c r="T4953" s="1310"/>
      <c r="U4953" s="1310"/>
      <c r="V4953" s="1310"/>
      <c r="W4953" s="1310"/>
      <c r="X4953" s="1310"/>
      <c r="Y4953" s="1310"/>
      <c r="Z4953" s="1310"/>
      <c r="AA4953" s="1310"/>
      <c r="AB4953" s="1310"/>
      <c r="AC4953" s="1310"/>
      <c r="AD4953" s="1311"/>
      <c r="AE4953" s="1311"/>
      <c r="AF4953" s="1311"/>
      <c r="AG4953" s="1311"/>
      <c r="AH4953" s="1782"/>
    </row>
    <row r="4954" spans="1:34" ht="11.65" customHeight="1">
      <c r="A4954" s="1783" t="s">
        <v>2836</v>
      </c>
      <c r="B4954" s="1784"/>
      <c r="C4954" s="1784"/>
      <c r="D4954" s="1784"/>
      <c r="E4954" s="1784"/>
      <c r="F4954" s="1784"/>
      <c r="G4954" s="1784"/>
      <c r="H4954" s="1784"/>
      <c r="I4954" s="1784"/>
      <c r="J4954" s="1784"/>
      <c r="K4954" s="1784"/>
      <c r="L4954" s="1784"/>
      <c r="M4954" s="1784"/>
      <c r="N4954" s="1784"/>
      <c r="O4954" s="1784"/>
      <c r="P4954" s="1784"/>
      <c r="Q4954" s="1784"/>
      <c r="R4954" s="1784"/>
      <c r="S4954" s="1784"/>
      <c r="T4954" s="1784"/>
      <c r="U4954" s="1784"/>
      <c r="V4954" s="1784"/>
      <c r="W4954" s="1784"/>
      <c r="X4954" s="1784"/>
      <c r="Y4954" s="1784"/>
      <c r="Z4954" s="1784"/>
      <c r="AA4954" s="1784"/>
      <c r="AB4954" s="1784"/>
      <c r="AC4954" s="1784"/>
      <c r="AD4954" s="1311"/>
      <c r="AE4954" s="1311"/>
      <c r="AF4954" s="1311"/>
      <c r="AG4954" s="1311"/>
      <c r="AH4954" s="1782"/>
    </row>
    <row r="4955" spans="1:34" ht="23.25" customHeight="1">
      <c r="A4955" s="1785" t="s">
        <v>2837</v>
      </c>
      <c r="B4955" s="1786"/>
      <c r="C4955" s="1786"/>
      <c r="D4955" s="1786"/>
      <c r="E4955" s="1786"/>
      <c r="F4955" s="1786"/>
      <c r="G4955" s="1786"/>
      <c r="H4955" s="1786"/>
      <c r="I4955" s="1786"/>
      <c r="J4955" s="1786"/>
      <c r="K4955" s="1786"/>
      <c r="L4955" s="1786"/>
      <c r="M4955" s="1786"/>
      <c r="N4955" s="1786"/>
      <c r="O4955" s="1786"/>
      <c r="P4955" s="1786"/>
      <c r="Q4955" s="1786"/>
      <c r="R4955" s="1786"/>
      <c r="S4955" s="1786"/>
      <c r="T4955" s="1786"/>
      <c r="U4955" s="1786"/>
      <c r="V4955" s="1786"/>
      <c r="W4955" s="1786"/>
      <c r="X4955" s="1786"/>
      <c r="Y4955" s="1786"/>
      <c r="Z4955" s="1786"/>
      <c r="AA4955" s="1786"/>
      <c r="AB4955" s="1786"/>
      <c r="AC4955" s="1786"/>
      <c r="AD4955" s="1311"/>
      <c r="AE4955" s="1311"/>
      <c r="AF4955" s="1311"/>
      <c r="AG4955" s="1311"/>
      <c r="AH4955" s="1782"/>
    </row>
    <row r="4956" spans="1:34" ht="5.85" customHeight="1">
      <c r="A4956" s="1787" t="s">
        <v>2838</v>
      </c>
      <c r="B4956" s="1788"/>
      <c r="C4956" s="1788"/>
      <c r="D4956" s="1788"/>
      <c r="E4956" s="1788"/>
      <c r="F4956" s="1788"/>
      <c r="G4956" s="1788"/>
      <c r="H4956" s="1788"/>
      <c r="I4956" s="1788"/>
      <c r="J4956" s="1788"/>
      <c r="K4956" s="1788"/>
      <c r="L4956" s="1788"/>
      <c r="M4956" s="1788"/>
      <c r="N4956" s="1788"/>
      <c r="O4956" s="1788"/>
      <c r="P4956" s="1788"/>
      <c r="Q4956" s="1788"/>
      <c r="R4956" s="1788"/>
      <c r="S4956" s="1788"/>
      <c r="T4956" s="1788"/>
      <c r="U4956" s="1788"/>
      <c r="V4956" s="1788"/>
      <c r="W4956" s="1788"/>
      <c r="X4956" s="1788"/>
      <c r="Y4956" s="1788"/>
      <c r="Z4956" s="1788"/>
      <c r="AA4956" s="1788"/>
      <c r="AB4956" s="1788"/>
      <c r="AC4956" s="1788"/>
      <c r="AD4956" s="1311"/>
      <c r="AE4956" s="1311"/>
      <c r="AF4956" s="1311"/>
      <c r="AG4956" s="1311"/>
      <c r="AH4956" s="1782"/>
    </row>
    <row r="4957" spans="1:34" ht="5.0999999999999996" customHeight="1">
      <c r="A4957" s="1787"/>
      <c r="B4957" s="1788"/>
      <c r="C4957" s="1788"/>
      <c r="D4957" s="1788"/>
      <c r="E4957" s="1788"/>
      <c r="F4957" s="1788"/>
      <c r="G4957" s="1788"/>
      <c r="H4957" s="1788"/>
      <c r="I4957" s="1788"/>
      <c r="J4957" s="1788"/>
      <c r="K4957" s="1788"/>
      <c r="L4957" s="1788"/>
      <c r="M4957" s="1788"/>
      <c r="N4957" s="1788"/>
      <c r="O4957" s="1788"/>
      <c r="P4957" s="1788"/>
      <c r="Q4957" s="1788"/>
      <c r="R4957" s="1788"/>
      <c r="S4957" s="1788"/>
      <c r="T4957" s="1788"/>
      <c r="U4957" s="1788"/>
      <c r="V4957" s="1788"/>
      <c r="W4957" s="1788"/>
      <c r="X4957" s="1788"/>
      <c r="Y4957" s="1788"/>
      <c r="Z4957" s="1788"/>
      <c r="AA4957" s="1788"/>
      <c r="AB4957" s="1788"/>
      <c r="AC4957" s="1788"/>
      <c r="AD4957" s="1782"/>
      <c r="AE4957" s="1309"/>
      <c r="AF4957" s="1309"/>
      <c r="AG4957" s="1309"/>
      <c r="AH4957" s="1782"/>
    </row>
    <row r="4958" spans="1:34" ht="11.65" customHeight="1">
      <c r="A4958" s="1787" t="s">
        <v>2839</v>
      </c>
      <c r="B4958" s="1788"/>
      <c r="C4958" s="1788"/>
      <c r="D4958" s="1788"/>
      <c r="E4958" s="1788"/>
      <c r="F4958" s="1788"/>
      <c r="G4958" s="1788"/>
      <c r="H4958" s="1788"/>
      <c r="I4958" s="1788"/>
      <c r="J4958" s="1788"/>
      <c r="K4958" s="1788"/>
      <c r="L4958" s="1788"/>
      <c r="M4958" s="1788"/>
      <c r="N4958" s="1788"/>
      <c r="O4958" s="1788"/>
      <c r="P4958" s="1788"/>
      <c r="Q4958" s="1788"/>
      <c r="R4958" s="1788"/>
      <c r="S4958" s="1788"/>
      <c r="T4958" s="1788"/>
      <c r="U4958" s="1788"/>
      <c r="V4958" s="1788"/>
      <c r="W4958" s="1788"/>
      <c r="X4958" s="1788"/>
      <c r="Y4958" s="1788"/>
      <c r="Z4958" s="1788"/>
      <c r="AA4958" s="1788"/>
      <c r="AB4958" s="1788"/>
      <c r="AC4958" s="1788"/>
      <c r="AD4958" s="1818" t="s">
        <v>2840</v>
      </c>
      <c r="AE4958" s="1818"/>
      <c r="AF4958" s="1206">
        <v>21.23</v>
      </c>
      <c r="AG4958" s="1207" t="s">
        <v>5</v>
      </c>
      <c r="AH4958" s="1800"/>
    </row>
    <row r="4959" spans="1:34" ht="11.65" customHeight="1">
      <c r="A4959" s="1819" t="s">
        <v>2841</v>
      </c>
      <c r="B4959" s="1820"/>
      <c r="C4959" s="1820"/>
      <c r="D4959" s="1820"/>
      <c r="E4959" s="1820"/>
      <c r="F4959" s="1820"/>
      <c r="G4959" s="1820"/>
      <c r="H4959" s="1820"/>
      <c r="I4959" s="1820"/>
      <c r="J4959" s="1820"/>
      <c r="K4959" s="1820"/>
      <c r="L4959" s="1820"/>
      <c r="M4959" s="1820"/>
      <c r="N4959" s="1820"/>
      <c r="O4959" s="1820"/>
      <c r="P4959" s="1820"/>
      <c r="Q4959" s="1820"/>
      <c r="R4959" s="1820"/>
      <c r="S4959" s="1820"/>
      <c r="T4959" s="1820"/>
      <c r="U4959" s="1820"/>
      <c r="V4959" s="1820"/>
      <c r="W4959" s="1820"/>
      <c r="X4959" s="1820"/>
      <c r="Y4959" s="1820"/>
      <c r="Z4959" s="1820"/>
      <c r="AA4959" s="1820"/>
      <c r="AB4959" s="1820"/>
      <c r="AC4959" s="1820"/>
      <c r="AD4959" s="1821" t="s">
        <v>2842</v>
      </c>
      <c r="AE4959" s="1821"/>
      <c r="AF4959" s="1210">
        <v>15</v>
      </c>
      <c r="AG4959" s="1211" t="s">
        <v>5</v>
      </c>
      <c r="AH4959" s="1800"/>
    </row>
    <row r="4960" spans="1:34" ht="17.45" customHeight="1">
      <c r="A4960" s="1822" t="s">
        <v>2843</v>
      </c>
      <c r="B4960" s="1802"/>
      <c r="C4960" s="1802"/>
      <c r="D4960" s="1778"/>
      <c r="E4960" s="1823" t="s">
        <v>2627</v>
      </c>
      <c r="F4960" s="1823"/>
      <c r="G4960" s="1823"/>
      <c r="H4960" s="1823"/>
      <c r="I4960" s="1823"/>
      <c r="J4960" s="1823"/>
      <c r="K4960" s="1823"/>
      <c r="L4960" s="1823"/>
      <c r="M4960" s="1823"/>
      <c r="N4960" s="1823"/>
      <c r="O4960" s="1823"/>
      <c r="P4960" s="1823"/>
      <c r="Q4960" s="1823"/>
      <c r="R4960" s="1823"/>
      <c r="S4960" s="1823"/>
      <c r="T4960" s="1823"/>
      <c r="U4960" s="1823"/>
      <c r="V4960" s="1823"/>
      <c r="W4960" s="1823"/>
      <c r="X4960" s="1823"/>
      <c r="Y4960" s="1823"/>
      <c r="Z4960" s="1823"/>
      <c r="AA4960" s="1823"/>
      <c r="AB4960" s="1823"/>
      <c r="AC4960" s="1823"/>
      <c r="AD4960" s="1823"/>
      <c r="AE4960" s="1823"/>
      <c r="AF4960" s="1823"/>
      <c r="AG4960" s="1823"/>
      <c r="AH4960" s="1779"/>
    </row>
    <row r="4961" spans="1:34" ht="16.7" customHeight="1">
      <c r="A4961" s="1824" t="s">
        <v>2844</v>
      </c>
      <c r="B4961" s="1816"/>
      <c r="C4961" s="1816"/>
      <c r="D4961" s="1309"/>
      <c r="E4961" s="1815" t="s">
        <v>698</v>
      </c>
      <c r="F4961" s="1815"/>
      <c r="G4961" s="1111"/>
      <c r="H4961" s="1796" t="s">
        <v>2845</v>
      </c>
      <c r="I4961" s="1796"/>
      <c r="J4961" s="1796" t="s">
        <v>699</v>
      </c>
      <c r="K4961" s="1796"/>
      <c r="L4961" s="1309"/>
      <c r="M4961" s="1309"/>
      <c r="N4961" s="1816" t="s">
        <v>2846</v>
      </c>
      <c r="O4961" s="1816"/>
      <c r="P4961" s="1816"/>
      <c r="Q4961" s="1816"/>
      <c r="R4961" s="1817">
        <v>1</v>
      </c>
      <c r="S4961" s="1817"/>
      <c r="T4961" s="1817"/>
      <c r="U4961" s="1817"/>
      <c r="V4961" s="1309"/>
      <c r="W4961" s="1309"/>
      <c r="X4961" s="1309"/>
      <c r="Y4961" s="1796" t="s">
        <v>2847</v>
      </c>
      <c r="Z4961" s="1796"/>
      <c r="AA4961" s="1796"/>
      <c r="AB4961" s="1796"/>
      <c r="AC4961" s="1796"/>
      <c r="AD4961" s="1796"/>
      <c r="AE4961" s="1796"/>
      <c r="AF4961" s="1797" t="s">
        <v>2848</v>
      </c>
      <c r="AG4961" s="1797"/>
      <c r="AH4961" s="1782"/>
    </row>
    <row r="4962" spans="1:34" ht="5.85" customHeight="1">
      <c r="A4962" s="1798"/>
      <c r="B4962" s="1799"/>
      <c r="C4962" s="1799"/>
      <c r="D4962" s="1799"/>
      <c r="E4962" s="1799"/>
      <c r="F4962" s="1799"/>
      <c r="G4962" s="1799"/>
      <c r="H4962" s="1799"/>
      <c r="I4962" s="1799"/>
      <c r="J4962" s="1799"/>
      <c r="K4962" s="1799"/>
      <c r="L4962" s="1799"/>
      <c r="M4962" s="1799"/>
      <c r="N4962" s="1799"/>
      <c r="O4962" s="1799"/>
      <c r="P4962" s="1799"/>
      <c r="Q4962" s="1799"/>
      <c r="R4962" s="1799"/>
      <c r="S4962" s="1799"/>
      <c r="T4962" s="1799"/>
      <c r="U4962" s="1799"/>
      <c r="V4962" s="1799"/>
      <c r="W4962" s="1799"/>
      <c r="X4962" s="1799"/>
      <c r="Y4962" s="1799"/>
      <c r="Z4962" s="1799"/>
      <c r="AA4962" s="1799"/>
      <c r="AB4962" s="1799"/>
      <c r="AC4962" s="1799"/>
      <c r="AD4962" s="1799"/>
      <c r="AE4962" s="1799"/>
      <c r="AF4962" s="1799"/>
      <c r="AG4962" s="1799"/>
      <c r="AH4962" s="1800"/>
    </row>
    <row r="4963" spans="1:34" ht="17.45" customHeight="1">
      <c r="A4963" s="1801" t="s">
        <v>2849</v>
      </c>
      <c r="B4963" s="1802"/>
      <c r="C4963" s="1802"/>
      <c r="D4963" s="1802"/>
      <c r="E4963" s="1802"/>
      <c r="F4963" s="1802"/>
      <c r="G4963" s="1802"/>
      <c r="H4963" s="1802"/>
      <c r="I4963" s="1802"/>
      <c r="J4963" s="1803"/>
      <c r="K4963" s="1789" t="s">
        <v>2850</v>
      </c>
      <c r="L4963" s="1807"/>
      <c r="M4963" s="1789" t="s">
        <v>2851</v>
      </c>
      <c r="N4963" s="1790"/>
      <c r="O4963" s="1790"/>
      <c r="P4963" s="1790"/>
      <c r="Q4963" s="1790"/>
      <c r="R4963" s="1790"/>
      <c r="S4963" s="1790"/>
      <c r="T4963" s="1791"/>
      <c r="U4963" s="1789" t="s">
        <v>2852</v>
      </c>
      <c r="V4963" s="1790"/>
      <c r="W4963" s="1790"/>
      <c r="X4963" s="1790"/>
      <c r="Y4963" s="1790"/>
      <c r="Z4963" s="1790"/>
      <c r="AA4963" s="1790"/>
      <c r="AB4963" s="1790"/>
      <c r="AC4963" s="1790"/>
      <c r="AD4963" s="1791"/>
      <c r="AE4963" s="1810" t="s">
        <v>2853</v>
      </c>
      <c r="AF4963" s="1811"/>
      <c r="AG4963" s="1811"/>
      <c r="AH4963" s="1814"/>
    </row>
    <row r="4964" spans="1:34" ht="16.7" customHeight="1">
      <c r="A4964" s="1804"/>
      <c r="B4964" s="1805"/>
      <c r="C4964" s="1805"/>
      <c r="D4964" s="1805"/>
      <c r="E4964" s="1805"/>
      <c r="F4964" s="1805"/>
      <c r="G4964" s="1805"/>
      <c r="H4964" s="1805"/>
      <c r="I4964" s="1805"/>
      <c r="J4964" s="1806"/>
      <c r="K4964" s="1808"/>
      <c r="L4964" s="1809"/>
      <c r="M4964" s="1789" t="s">
        <v>2854</v>
      </c>
      <c r="N4964" s="1790"/>
      <c r="O4964" s="1790"/>
      <c r="P4964" s="1791"/>
      <c r="Q4964" s="1789" t="s">
        <v>2855</v>
      </c>
      <c r="R4964" s="1790"/>
      <c r="S4964" s="1790"/>
      <c r="T4964" s="1791"/>
      <c r="U4964" s="1789" t="s">
        <v>2854</v>
      </c>
      <c r="V4964" s="1790"/>
      <c r="W4964" s="1790"/>
      <c r="X4964" s="1790"/>
      <c r="Y4964" s="1790"/>
      <c r="Z4964" s="1791"/>
      <c r="AA4964" s="1789" t="s">
        <v>2855</v>
      </c>
      <c r="AB4964" s="1790"/>
      <c r="AC4964" s="1790"/>
      <c r="AD4964" s="1791"/>
      <c r="AE4964" s="1812"/>
      <c r="AF4964" s="1813"/>
      <c r="AG4964" s="1813"/>
      <c r="AH4964" s="1800"/>
    </row>
    <row r="4965" spans="1:34" ht="17.45" customHeight="1">
      <c r="A4965" s="1792"/>
      <c r="B4965" s="1793"/>
      <c r="C4965" s="1793"/>
      <c r="D4965" s="1793"/>
      <c r="E4965" s="1793"/>
      <c r="F4965" s="1793"/>
      <c r="G4965" s="1793"/>
      <c r="H4965" s="1793"/>
      <c r="I4965" s="1793"/>
      <c r="J4965" s="1793"/>
      <c r="K4965" s="1794" t="s">
        <v>2856</v>
      </c>
      <c r="L4965" s="1794"/>
      <c r="M4965" s="1794"/>
      <c r="N4965" s="1794"/>
      <c r="O4965" s="1794"/>
      <c r="P4965" s="1794"/>
      <c r="Q4965" s="1794"/>
      <c r="R4965" s="1794"/>
      <c r="S4965" s="1794"/>
      <c r="T4965" s="1794"/>
      <c r="U4965" s="1794"/>
      <c r="V4965" s="1794"/>
      <c r="W4965" s="1794"/>
      <c r="X4965" s="1794"/>
      <c r="Y4965" s="1794"/>
      <c r="Z4965" s="1794"/>
      <c r="AA4965" s="1795">
        <v>0</v>
      </c>
      <c r="AB4965" s="1795"/>
      <c r="AC4965" s="1795"/>
      <c r="AD4965" s="1795"/>
      <c r="AE4965" s="1795"/>
      <c r="AF4965" s="1795"/>
      <c r="AG4965" s="1795"/>
      <c r="AH4965" s="1213"/>
    </row>
    <row r="4966" spans="1:34" ht="17.45" customHeight="1">
      <c r="A4966" s="1801" t="s">
        <v>2857</v>
      </c>
      <c r="B4966" s="1825"/>
      <c r="C4966" s="1825"/>
      <c r="D4966" s="1825"/>
      <c r="E4966" s="1825"/>
      <c r="F4966" s="1825"/>
      <c r="G4966" s="1825"/>
      <c r="H4966" s="1825"/>
      <c r="I4966" s="1825"/>
      <c r="J4966" s="1825"/>
      <c r="K4966" s="1825"/>
      <c r="L4966" s="1825"/>
      <c r="M4966" s="1825"/>
      <c r="N4966" s="1826"/>
      <c r="O4966" s="1789" t="s">
        <v>2858</v>
      </c>
      <c r="P4966" s="1790"/>
      <c r="Q4966" s="1790"/>
      <c r="R4966" s="1790"/>
      <c r="S4966" s="1791"/>
      <c r="T4966" s="1827" t="s">
        <v>2850</v>
      </c>
      <c r="U4966" s="1790"/>
      <c r="V4966" s="1790"/>
      <c r="W4966" s="1213"/>
      <c r="X4966" s="1789" t="s">
        <v>2859</v>
      </c>
      <c r="Y4966" s="1790"/>
      <c r="Z4966" s="1790"/>
      <c r="AA4966" s="1790"/>
      <c r="AB4966" s="1790"/>
      <c r="AC4966" s="1790"/>
      <c r="AD4966" s="1791"/>
      <c r="AE4966" s="1810" t="s">
        <v>2853</v>
      </c>
      <c r="AF4966" s="1828"/>
      <c r="AG4966" s="1828"/>
      <c r="AH4966" s="1213"/>
    </row>
    <row r="4967" spans="1:34" ht="16.7" customHeight="1">
      <c r="A4967" s="1215"/>
      <c r="B4967" s="1216" t="s">
        <v>1009</v>
      </c>
      <c r="C4967" s="1829" t="s">
        <v>1010</v>
      </c>
      <c r="D4967" s="1830"/>
      <c r="E4967" s="1830"/>
      <c r="F4967" s="1830"/>
      <c r="G4967" s="1830"/>
      <c r="H4967" s="1830"/>
      <c r="I4967" s="1830"/>
      <c r="J4967" s="1830"/>
      <c r="K4967" s="1830"/>
      <c r="L4967" s="1830"/>
      <c r="M4967" s="1830"/>
      <c r="N4967" s="1829"/>
      <c r="O4967" s="1831">
        <v>0</v>
      </c>
      <c r="P4967" s="1832"/>
      <c r="Q4967" s="1832"/>
      <c r="R4967" s="1832"/>
      <c r="S4967" s="1833"/>
      <c r="T4967" s="1858">
        <v>1</v>
      </c>
      <c r="U4967" s="1832"/>
      <c r="V4967" s="1832"/>
      <c r="W4967" s="1217"/>
      <c r="X4967" s="1859">
        <v>22.268799999999999</v>
      </c>
      <c r="Y4967" s="1860"/>
      <c r="Z4967" s="1860"/>
      <c r="AA4967" s="1860"/>
      <c r="AB4967" s="1860"/>
      <c r="AC4967" s="1860"/>
      <c r="AD4967" s="1861"/>
      <c r="AE4967" s="1839">
        <v>22.268799999999999</v>
      </c>
      <c r="AF4967" s="1795"/>
      <c r="AG4967" s="1795"/>
      <c r="AH4967" s="1217"/>
    </row>
    <row r="4968" spans="1:34" ht="17.45" customHeight="1">
      <c r="A4968" s="1792"/>
      <c r="B4968" s="1778"/>
      <c r="C4968" s="1778"/>
      <c r="D4968" s="1778"/>
      <c r="E4968" s="1778"/>
      <c r="F4968" s="1778"/>
      <c r="G4968" s="1778"/>
      <c r="H4968" s="1778"/>
      <c r="I4968" s="1846" t="s">
        <v>2860</v>
      </c>
      <c r="J4968" s="1846"/>
      <c r="K4968" s="1846"/>
      <c r="L4968" s="1846"/>
      <c r="M4968" s="1846"/>
      <c r="N4968" s="1846"/>
      <c r="O4968" s="1846"/>
      <c r="P4968" s="1846"/>
      <c r="Q4968" s="1846"/>
      <c r="R4968" s="1846"/>
      <c r="S4968" s="1846"/>
      <c r="T4968" s="1846"/>
      <c r="U4968" s="1846"/>
      <c r="V4968" s="1846"/>
      <c r="W4968" s="1846"/>
      <c r="X4968" s="1846"/>
      <c r="Y4968" s="1846"/>
      <c r="Z4968" s="1793"/>
      <c r="AA4968" s="1847">
        <v>22.268799999999999</v>
      </c>
      <c r="AB4968" s="1847"/>
      <c r="AC4968" s="1847"/>
      <c r="AD4968" s="1847"/>
      <c r="AE4968" s="1847"/>
      <c r="AF4968" s="1847"/>
      <c r="AG4968" s="1847"/>
      <c r="AH4968" s="1814"/>
    </row>
    <row r="4969" spans="1:34" ht="16.7" customHeight="1">
      <c r="A4969" s="1844"/>
      <c r="B4969" s="1309"/>
      <c r="C4969" s="1309"/>
      <c r="D4969" s="1309"/>
      <c r="E4969" s="1309"/>
      <c r="F4969" s="1309"/>
      <c r="G4969" s="1309"/>
      <c r="H4969" s="1309"/>
      <c r="I4969" s="1840" t="s">
        <v>2861</v>
      </c>
      <c r="J4969" s="1840"/>
      <c r="K4969" s="1840"/>
      <c r="L4969" s="1840"/>
      <c r="M4969" s="1840"/>
      <c r="N4969" s="1840"/>
      <c r="O4969" s="1840"/>
      <c r="P4969" s="1840"/>
      <c r="Q4969" s="1840"/>
      <c r="R4969" s="1840"/>
      <c r="S4969" s="1840"/>
      <c r="T4969" s="1840"/>
      <c r="U4969" s="1840"/>
      <c r="V4969" s="1840"/>
      <c r="W4969" s="1840"/>
      <c r="X4969" s="1840"/>
      <c r="Y4969" s="1840"/>
      <c r="Z4969" s="1309"/>
      <c r="AA4969" s="1841">
        <v>22.268799999999999</v>
      </c>
      <c r="AB4969" s="1841"/>
      <c r="AC4969" s="1841"/>
      <c r="AD4969" s="1841"/>
      <c r="AE4969" s="1841"/>
      <c r="AF4969" s="1841"/>
      <c r="AG4969" s="1841"/>
      <c r="AH4969" s="1782"/>
    </row>
    <row r="4970" spans="1:34" ht="17.45" customHeight="1">
      <c r="A4970" s="1844"/>
      <c r="B4970" s="1309"/>
      <c r="C4970" s="1309"/>
      <c r="D4970" s="1309"/>
      <c r="E4970" s="1309"/>
      <c r="F4970" s="1309"/>
      <c r="G4970" s="1309"/>
      <c r="H4970" s="1309"/>
      <c r="I4970" s="1840" t="s">
        <v>2862</v>
      </c>
      <c r="J4970" s="1840"/>
      <c r="K4970" s="1840"/>
      <c r="L4970" s="1840"/>
      <c r="M4970" s="1840"/>
      <c r="N4970" s="1840"/>
      <c r="O4970" s="1840"/>
      <c r="P4970" s="1840"/>
      <c r="Q4970" s="1840"/>
      <c r="R4970" s="1840"/>
      <c r="S4970" s="1840"/>
      <c r="T4970" s="1840"/>
      <c r="U4970" s="1840"/>
      <c r="V4970" s="1840"/>
      <c r="W4970" s="1840"/>
      <c r="X4970" s="1840"/>
      <c r="Y4970" s="1840"/>
      <c r="Z4970" s="1309"/>
      <c r="AA4970" s="1841">
        <v>22.268799999999999</v>
      </c>
      <c r="AB4970" s="1841"/>
      <c r="AC4970" s="1841"/>
      <c r="AD4970" s="1841"/>
      <c r="AE4970" s="1841"/>
      <c r="AF4970" s="1841"/>
      <c r="AG4970" s="1841"/>
      <c r="AH4970" s="1782"/>
    </row>
    <row r="4971" spans="1:34" ht="17.45" customHeight="1">
      <c r="A4971" s="1844"/>
      <c r="B4971" s="1309"/>
      <c r="C4971" s="1309"/>
      <c r="D4971" s="1309"/>
      <c r="E4971" s="1309"/>
      <c r="F4971" s="1309"/>
      <c r="G4971" s="1309"/>
      <c r="H4971" s="1309"/>
      <c r="I4971" s="1840" t="s">
        <v>2863</v>
      </c>
      <c r="J4971" s="1840"/>
      <c r="K4971" s="1840"/>
      <c r="L4971" s="1840"/>
      <c r="M4971" s="1840"/>
      <c r="N4971" s="1840"/>
      <c r="O4971" s="1840"/>
      <c r="P4971" s="1840"/>
      <c r="Q4971" s="1840"/>
      <c r="R4971" s="1840"/>
      <c r="S4971" s="1840"/>
      <c r="T4971" s="1840"/>
      <c r="U4971" s="1840"/>
      <c r="V4971" s="1840"/>
      <c r="W4971" s="1840"/>
      <c r="X4971" s="1840"/>
      <c r="Y4971" s="1840"/>
      <c r="Z4971" s="1309"/>
      <c r="AA4971" s="1841">
        <v>0</v>
      </c>
      <c r="AB4971" s="1841"/>
      <c r="AC4971" s="1841"/>
      <c r="AD4971" s="1841"/>
      <c r="AE4971" s="1841"/>
      <c r="AF4971" s="1841"/>
      <c r="AG4971" s="1841"/>
      <c r="AH4971" s="1782"/>
    </row>
    <row r="4972" spans="1:34" ht="16.7" customHeight="1">
      <c r="A4972" s="1845"/>
      <c r="B4972" s="1799"/>
      <c r="C4972" s="1799"/>
      <c r="D4972" s="1799"/>
      <c r="E4972" s="1799"/>
      <c r="F4972" s="1799"/>
      <c r="G4972" s="1799"/>
      <c r="H4972" s="1799"/>
      <c r="I4972" s="1842" t="s">
        <v>2864</v>
      </c>
      <c r="J4972" s="1842"/>
      <c r="K4972" s="1842"/>
      <c r="L4972" s="1842"/>
      <c r="M4972" s="1842"/>
      <c r="N4972" s="1842"/>
      <c r="O4972" s="1842"/>
      <c r="P4972" s="1842"/>
      <c r="Q4972" s="1842"/>
      <c r="R4972" s="1842"/>
      <c r="S4972" s="1842"/>
      <c r="T4972" s="1842"/>
      <c r="U4972" s="1842"/>
      <c r="V4972" s="1842"/>
      <c r="W4972" s="1842"/>
      <c r="X4972" s="1842"/>
      <c r="Y4972" s="1842"/>
      <c r="Z4972" s="1799"/>
      <c r="AA4972" s="1843">
        <v>0</v>
      </c>
      <c r="AB4972" s="1843"/>
      <c r="AC4972" s="1843"/>
      <c r="AD4972" s="1843"/>
      <c r="AE4972" s="1843"/>
      <c r="AF4972" s="1843"/>
      <c r="AG4972" s="1843"/>
      <c r="AH4972" s="1800"/>
    </row>
    <row r="4973" spans="1:34" ht="17.45" customHeight="1">
      <c r="A4973" s="1801" t="s">
        <v>2865</v>
      </c>
      <c r="B4973" s="1825"/>
      <c r="C4973" s="1825"/>
      <c r="D4973" s="1825"/>
      <c r="E4973" s="1825"/>
      <c r="F4973" s="1825"/>
      <c r="G4973" s="1825"/>
      <c r="H4973" s="1825"/>
      <c r="I4973" s="1825"/>
      <c r="J4973" s="1825"/>
      <c r="K4973" s="1825"/>
      <c r="L4973" s="1825"/>
      <c r="M4973" s="1825"/>
      <c r="N4973" s="1826"/>
      <c r="O4973" s="1789" t="s">
        <v>2850</v>
      </c>
      <c r="P4973" s="1790"/>
      <c r="Q4973" s="1790"/>
      <c r="R4973" s="1790"/>
      <c r="S4973" s="1791"/>
      <c r="T4973" s="1827" t="s">
        <v>754</v>
      </c>
      <c r="U4973" s="1790"/>
      <c r="V4973" s="1790"/>
      <c r="W4973" s="1213"/>
      <c r="X4973" s="1789" t="s">
        <v>2866</v>
      </c>
      <c r="Y4973" s="1790"/>
      <c r="Z4973" s="1790"/>
      <c r="AA4973" s="1790"/>
      <c r="AB4973" s="1790"/>
      <c r="AC4973" s="1790"/>
      <c r="AD4973" s="1791"/>
      <c r="AE4973" s="1810" t="s">
        <v>2867</v>
      </c>
      <c r="AF4973" s="1828"/>
      <c r="AG4973" s="1828"/>
      <c r="AH4973" s="1213"/>
    </row>
    <row r="4974" spans="1:34" ht="17.45" customHeight="1">
      <c r="A4974" s="1792"/>
      <c r="B4974" s="1793"/>
      <c r="C4974" s="1793"/>
      <c r="D4974" s="1793"/>
      <c r="E4974" s="1793"/>
      <c r="F4974" s="1793"/>
      <c r="G4974" s="1793"/>
      <c r="H4974" s="1793"/>
      <c r="I4974" s="1794" t="s">
        <v>2869</v>
      </c>
      <c r="J4974" s="1794"/>
      <c r="K4974" s="1794"/>
      <c r="L4974" s="1794"/>
      <c r="M4974" s="1794"/>
      <c r="N4974" s="1794"/>
      <c r="O4974" s="1794"/>
      <c r="P4974" s="1794"/>
      <c r="Q4974" s="1794"/>
      <c r="R4974" s="1794"/>
      <c r="S4974" s="1794"/>
      <c r="T4974" s="1794"/>
      <c r="U4974" s="1794"/>
      <c r="V4974" s="1794"/>
      <c r="W4974" s="1794"/>
      <c r="X4974" s="1794"/>
      <c r="Y4974" s="1794"/>
      <c r="Z4974" s="1214"/>
      <c r="AA4974" s="1795">
        <v>0</v>
      </c>
      <c r="AB4974" s="1795"/>
      <c r="AC4974" s="1795"/>
      <c r="AD4974" s="1795"/>
      <c r="AE4974" s="1795"/>
      <c r="AF4974" s="1795"/>
      <c r="AG4974" s="1795"/>
      <c r="AH4974" s="1213"/>
    </row>
    <row r="4975" spans="1:34" ht="16.7" customHeight="1">
      <c r="A4975" s="1801" t="s">
        <v>2870</v>
      </c>
      <c r="B4975" s="1825"/>
      <c r="C4975" s="1825"/>
      <c r="D4975" s="1825"/>
      <c r="E4975" s="1825"/>
      <c r="F4975" s="1825"/>
      <c r="G4975" s="1825"/>
      <c r="H4975" s="1825"/>
      <c r="I4975" s="1825"/>
      <c r="J4975" s="1825"/>
      <c r="K4975" s="1825"/>
      <c r="L4975" s="1825"/>
      <c r="M4975" s="1825"/>
      <c r="N4975" s="1826"/>
      <c r="O4975" s="1789" t="s">
        <v>2850</v>
      </c>
      <c r="P4975" s="1790"/>
      <c r="Q4975" s="1790"/>
      <c r="R4975" s="1790"/>
      <c r="S4975" s="1791"/>
      <c r="T4975" s="1827" t="s">
        <v>754</v>
      </c>
      <c r="U4975" s="1790"/>
      <c r="V4975" s="1790"/>
      <c r="W4975" s="1213"/>
      <c r="X4975" s="1789" t="s">
        <v>2866</v>
      </c>
      <c r="Y4975" s="1790"/>
      <c r="Z4975" s="1790"/>
      <c r="AA4975" s="1790"/>
      <c r="AB4975" s="1790"/>
      <c r="AC4975" s="1790"/>
      <c r="AD4975" s="1791"/>
      <c r="AE4975" s="1810" t="s">
        <v>2867</v>
      </c>
      <c r="AF4975" s="1828"/>
      <c r="AG4975" s="1828"/>
      <c r="AH4975" s="1213"/>
    </row>
    <row r="4976" spans="1:34" ht="17.45" customHeight="1">
      <c r="A4976" s="1792"/>
      <c r="B4976" s="1793"/>
      <c r="C4976" s="1793"/>
      <c r="D4976" s="1793"/>
      <c r="E4976" s="1793"/>
      <c r="F4976" s="1793"/>
      <c r="G4976" s="1793"/>
      <c r="H4976" s="1793"/>
      <c r="I4976" s="1794" t="s">
        <v>2871</v>
      </c>
      <c r="J4976" s="1794"/>
      <c r="K4976" s="1794"/>
      <c r="L4976" s="1794"/>
      <c r="M4976" s="1794"/>
      <c r="N4976" s="1794"/>
      <c r="O4976" s="1794"/>
      <c r="P4976" s="1794"/>
      <c r="Q4976" s="1794"/>
      <c r="R4976" s="1794"/>
      <c r="S4976" s="1794"/>
      <c r="T4976" s="1794"/>
      <c r="U4976" s="1794"/>
      <c r="V4976" s="1794"/>
      <c r="W4976" s="1794"/>
      <c r="X4976" s="1794"/>
      <c r="Y4976" s="1794"/>
      <c r="Z4976" s="1214"/>
      <c r="AA4976" s="1795">
        <v>0</v>
      </c>
      <c r="AB4976" s="1795"/>
      <c r="AC4976" s="1795"/>
      <c r="AD4976" s="1795"/>
      <c r="AE4976" s="1795"/>
      <c r="AF4976" s="1795"/>
      <c r="AG4976" s="1795"/>
      <c r="AH4976" s="1213"/>
    </row>
    <row r="4977" spans="1:34" ht="16.7" customHeight="1">
      <c r="A4977" s="1801" t="s">
        <v>2872</v>
      </c>
      <c r="B4977" s="1825"/>
      <c r="C4977" s="1825"/>
      <c r="D4977" s="1825"/>
      <c r="E4977" s="1825"/>
      <c r="F4977" s="1825"/>
      <c r="G4977" s="1825"/>
      <c r="H4977" s="1825"/>
      <c r="I4977" s="1825"/>
      <c r="J4977" s="1825"/>
      <c r="K4977" s="1825"/>
      <c r="L4977" s="1825"/>
      <c r="M4977" s="1825"/>
      <c r="N4977" s="1826"/>
      <c r="O4977" s="1789" t="s">
        <v>2850</v>
      </c>
      <c r="P4977" s="1790"/>
      <c r="Q4977" s="1790"/>
      <c r="R4977" s="1790"/>
      <c r="S4977" s="1791"/>
      <c r="T4977" s="1827" t="s">
        <v>754</v>
      </c>
      <c r="U4977" s="1790"/>
      <c r="V4977" s="1790"/>
      <c r="W4977" s="1213"/>
      <c r="X4977" s="1789" t="s">
        <v>2866</v>
      </c>
      <c r="Y4977" s="1790"/>
      <c r="Z4977" s="1790"/>
      <c r="AA4977" s="1790"/>
      <c r="AB4977" s="1790"/>
      <c r="AC4977" s="1790"/>
      <c r="AD4977" s="1791"/>
      <c r="AE4977" s="1810" t="s">
        <v>2867</v>
      </c>
      <c r="AF4977" s="1828"/>
      <c r="AG4977" s="1828"/>
      <c r="AH4977" s="1213"/>
    </row>
    <row r="4978" spans="1:34" ht="17.45" customHeight="1">
      <c r="A4978" s="1792"/>
      <c r="B4978" s="1793"/>
      <c r="C4978" s="1793"/>
      <c r="D4978" s="1793"/>
      <c r="E4978" s="1793"/>
      <c r="F4978" s="1793"/>
      <c r="G4978" s="1793"/>
      <c r="H4978" s="1793"/>
      <c r="I4978" s="1793"/>
      <c r="J4978" s="1793"/>
      <c r="K4978" s="1794" t="s">
        <v>2873</v>
      </c>
      <c r="L4978" s="1794"/>
      <c r="M4978" s="1794"/>
      <c r="N4978" s="1794"/>
      <c r="O4978" s="1794"/>
      <c r="P4978" s="1794"/>
      <c r="Q4978" s="1794"/>
      <c r="R4978" s="1794"/>
      <c r="S4978" s="1794"/>
      <c r="T4978" s="1794"/>
      <c r="U4978" s="1794"/>
      <c r="V4978" s="1794"/>
      <c r="W4978" s="1794"/>
      <c r="X4978" s="1794"/>
      <c r="Y4978" s="1794"/>
      <c r="Z4978" s="1794"/>
      <c r="AA4978" s="1794"/>
      <c r="AB4978" s="1214"/>
      <c r="AC4978" s="1795">
        <v>0</v>
      </c>
      <c r="AD4978" s="1795"/>
      <c r="AE4978" s="1795"/>
      <c r="AF4978" s="1795"/>
      <c r="AG4978" s="1795"/>
      <c r="AH4978" s="1213"/>
    </row>
    <row r="4979" spans="1:34" ht="17.45" customHeight="1">
      <c r="A4979" s="1801" t="s">
        <v>2874</v>
      </c>
      <c r="B4979" s="1825"/>
      <c r="C4979" s="1825"/>
      <c r="D4979" s="1825"/>
      <c r="E4979" s="1825"/>
      <c r="F4979" s="1825"/>
      <c r="G4979" s="1825"/>
      <c r="H4979" s="1825"/>
      <c r="I4979" s="1825"/>
      <c r="J4979" s="1826"/>
      <c r="K4979" s="1789" t="s">
        <v>2850</v>
      </c>
      <c r="L4979" s="1791"/>
      <c r="M4979" s="1855" t="s">
        <v>2875</v>
      </c>
      <c r="N4979" s="1856"/>
      <c r="O4979" s="1857"/>
      <c r="P4979" s="1855" t="s">
        <v>2876</v>
      </c>
      <c r="Q4979" s="1856"/>
      <c r="R4979" s="1857"/>
      <c r="S4979" s="1855" t="s">
        <v>2877</v>
      </c>
      <c r="T4979" s="1857"/>
      <c r="U4979" s="1789" t="s">
        <v>2878</v>
      </c>
      <c r="V4979" s="1790"/>
      <c r="W4979" s="1791"/>
      <c r="X4979" s="1789" t="s">
        <v>2879</v>
      </c>
      <c r="Y4979" s="1790"/>
      <c r="Z4979" s="1790"/>
      <c r="AA4979" s="1790"/>
      <c r="AB4979" s="1791"/>
      <c r="AC4979" s="1789" t="s">
        <v>2880</v>
      </c>
      <c r="AD4979" s="1791"/>
      <c r="AE4979" s="1810" t="s">
        <v>2867</v>
      </c>
      <c r="AF4979" s="1828"/>
      <c r="AG4979" s="1828"/>
      <c r="AH4979" s="1213"/>
    </row>
    <row r="4980" spans="1:34" ht="16.7" customHeight="1">
      <c r="A4980" s="1853"/>
      <c r="B4980" s="1778"/>
      <c r="C4980" s="1778"/>
      <c r="D4980" s="1778"/>
      <c r="E4980" s="1778"/>
      <c r="F4980" s="1778"/>
      <c r="G4980" s="1778"/>
      <c r="H4980" s="1778"/>
      <c r="I4980" s="1846" t="s">
        <v>2881</v>
      </c>
      <c r="J4980" s="1846"/>
      <c r="K4980" s="1846"/>
      <c r="L4980" s="1846"/>
      <c r="M4980" s="1846"/>
      <c r="N4980" s="1846"/>
      <c r="O4980" s="1846"/>
      <c r="P4980" s="1846"/>
      <c r="Q4980" s="1846"/>
      <c r="R4980" s="1846"/>
      <c r="S4980" s="1846"/>
      <c r="T4980" s="1846"/>
      <c r="U4980" s="1846"/>
      <c r="V4980" s="1846"/>
      <c r="W4980" s="1846"/>
      <c r="X4980" s="1846"/>
      <c r="Y4980" s="1846"/>
      <c r="Z4980" s="1203"/>
      <c r="AA4980" s="1847">
        <v>0</v>
      </c>
      <c r="AB4980" s="1847"/>
      <c r="AC4980" s="1847"/>
      <c r="AD4980" s="1847"/>
      <c r="AE4980" s="1847"/>
      <c r="AF4980" s="1847"/>
      <c r="AG4980" s="1847"/>
      <c r="AH4980" s="1204"/>
    </row>
    <row r="4981" spans="1:34" ht="5.85" customHeight="1">
      <c r="A4981" s="1854"/>
      <c r="B4981" s="1309"/>
      <c r="C4981" s="1309"/>
      <c r="D4981" s="1309"/>
      <c r="E4981" s="1309"/>
      <c r="F4981" s="1309"/>
      <c r="G4981" s="1309"/>
      <c r="H4981" s="1309"/>
      <c r="I4981" s="1309"/>
      <c r="J4981" s="1309"/>
      <c r="K4981" s="1309"/>
      <c r="L4981" s="1309"/>
      <c r="M4981" s="1309"/>
      <c r="N4981" s="1309"/>
      <c r="O4981" s="1309"/>
      <c r="P4981" s="1309"/>
      <c r="Q4981" s="1309"/>
      <c r="R4981" s="1309"/>
      <c r="S4981" s="1309"/>
      <c r="T4981" s="1309"/>
      <c r="U4981" s="1309"/>
      <c r="V4981" s="1309"/>
      <c r="W4981" s="1309"/>
      <c r="X4981" s="1309"/>
      <c r="Y4981" s="1309"/>
      <c r="Z4981" s="1309"/>
      <c r="AA4981" s="1309"/>
      <c r="AB4981" s="1309"/>
      <c r="AC4981" s="1309"/>
      <c r="AD4981" s="1309"/>
      <c r="AE4981" s="1309"/>
      <c r="AF4981" s="1309"/>
      <c r="AG4981" s="1309"/>
      <c r="AH4981" s="1782"/>
    </row>
    <row r="4982" spans="1:34" ht="17.45" customHeight="1">
      <c r="A4982" s="1845"/>
      <c r="B4982" s="1799"/>
      <c r="C4982" s="1799"/>
      <c r="D4982" s="1799"/>
      <c r="E4982" s="1799"/>
      <c r="F4982" s="1799"/>
      <c r="G4982" s="1799"/>
      <c r="H4982" s="1799"/>
      <c r="I4982" s="1842" t="s">
        <v>2882</v>
      </c>
      <c r="J4982" s="1842"/>
      <c r="K4982" s="1842"/>
      <c r="L4982" s="1842"/>
      <c r="M4982" s="1842"/>
      <c r="N4982" s="1842"/>
      <c r="O4982" s="1842"/>
      <c r="P4982" s="1842"/>
      <c r="Q4982" s="1842"/>
      <c r="R4982" s="1842"/>
      <c r="S4982" s="1842"/>
      <c r="T4982" s="1842"/>
      <c r="U4982" s="1842"/>
      <c r="V4982" s="1842"/>
      <c r="W4982" s="1842"/>
      <c r="X4982" s="1842"/>
      <c r="Y4982" s="1842"/>
      <c r="Z4982" s="1212"/>
      <c r="AA4982" s="1848">
        <v>22.27</v>
      </c>
      <c r="AB4982" s="1848"/>
      <c r="AC4982" s="1848"/>
      <c r="AD4982" s="1848"/>
      <c r="AE4982" s="1848"/>
      <c r="AF4982" s="1848"/>
      <c r="AG4982" s="1848"/>
      <c r="AH4982" s="1208"/>
    </row>
    <row r="4983" spans="1:34" ht="45.75" customHeight="1">
      <c r="A4983" s="1849" t="s">
        <v>2883</v>
      </c>
      <c r="B4983" s="1850"/>
      <c r="C4983" s="1850"/>
      <c r="D4983" s="1850"/>
      <c r="E4983" s="1851"/>
      <c r="F4983" s="1852"/>
      <c r="G4983" s="1852"/>
      <c r="H4983" s="1852"/>
      <c r="I4983" s="1852"/>
      <c r="J4983" s="1852"/>
      <c r="K4983" s="1852"/>
      <c r="L4983" s="1852"/>
      <c r="M4983" s="1852"/>
      <c r="N4983" s="1852"/>
      <c r="O4983" s="1852"/>
      <c r="P4983" s="1852"/>
      <c r="Q4983" s="1852"/>
      <c r="R4983" s="1852"/>
      <c r="S4983" s="1852"/>
      <c r="T4983" s="1852"/>
      <c r="U4983" s="1852"/>
      <c r="V4983" s="1852"/>
      <c r="W4983" s="1852"/>
      <c r="X4983" s="1852"/>
      <c r="Y4983" s="1852"/>
      <c r="Z4983" s="1852"/>
      <c r="AA4983" s="1852"/>
      <c r="AB4983" s="1852"/>
      <c r="AC4983" s="1852"/>
      <c r="AD4983" s="1852"/>
      <c r="AE4983" s="1852"/>
      <c r="AF4983" s="1852"/>
      <c r="AG4983" s="1852"/>
      <c r="AH4983" s="1851"/>
    </row>
    <row r="4984" spans="1:34" ht="141.75" customHeight="1">
      <c r="A4984" s="1218"/>
      <c r="AH4984" s="1219"/>
    </row>
    <row r="4985" spans="1:34" ht="141.75" customHeight="1">
      <c r="A4985" s="1220"/>
      <c r="B4985" s="1221"/>
      <c r="C4985" s="1221"/>
      <c r="D4985" s="1221"/>
      <c r="E4985" s="1221"/>
      <c r="F4985" s="1221"/>
      <c r="G4985" s="1221"/>
      <c r="H4985" s="1221"/>
      <c r="I4985" s="1221"/>
      <c r="J4985" s="1221"/>
      <c r="K4985" s="1221"/>
      <c r="L4985" s="1221"/>
      <c r="M4985" s="1221"/>
      <c r="N4985" s="1221"/>
      <c r="O4985" s="1221"/>
      <c r="P4985" s="1221"/>
      <c r="Q4985" s="1221"/>
      <c r="R4985" s="1221"/>
      <c r="S4985" s="1221"/>
      <c r="T4985" s="1221"/>
      <c r="U4985" s="1221"/>
      <c r="V4985" s="1221"/>
      <c r="W4985" s="1221"/>
      <c r="X4985" s="1221"/>
      <c r="Y4985" s="1221"/>
      <c r="Z4985" s="1221"/>
      <c r="AA4985" s="1221"/>
      <c r="AB4985" s="1221"/>
      <c r="AC4985" s="1221"/>
      <c r="AD4985" s="1221"/>
      <c r="AE4985" s="1221"/>
      <c r="AF4985" s="1221"/>
      <c r="AG4985" s="1221"/>
      <c r="AH4985" s="1222"/>
    </row>
    <row r="4986" spans="1:34" ht="5.0999999999999996" customHeight="1">
      <c r="A4986" s="1777"/>
      <c r="B4986" s="1778"/>
      <c r="C4986" s="1778"/>
      <c r="D4986" s="1778"/>
      <c r="E4986" s="1778"/>
      <c r="F4986" s="1778"/>
      <c r="G4986" s="1778"/>
      <c r="H4986" s="1778"/>
      <c r="I4986" s="1778"/>
      <c r="J4986" s="1778"/>
      <c r="K4986" s="1778"/>
      <c r="L4986" s="1778"/>
      <c r="M4986" s="1778"/>
      <c r="N4986" s="1778"/>
      <c r="O4986" s="1778"/>
      <c r="P4986" s="1778"/>
      <c r="Q4986" s="1778"/>
      <c r="R4986" s="1778"/>
      <c r="S4986" s="1778"/>
      <c r="T4986" s="1778"/>
      <c r="U4986" s="1778"/>
      <c r="V4986" s="1778"/>
      <c r="W4986" s="1778"/>
      <c r="X4986" s="1778"/>
      <c r="Y4986" s="1778"/>
      <c r="Z4986" s="1778"/>
      <c r="AA4986" s="1778"/>
      <c r="AB4986" s="1778"/>
      <c r="AC4986" s="1778"/>
      <c r="AD4986" s="1778"/>
      <c r="AE4986" s="1778"/>
      <c r="AF4986" s="1778"/>
      <c r="AG4986" s="1778"/>
      <c r="AH4986" s="1779"/>
    </row>
    <row r="4987" spans="1:34" ht="11.65" customHeight="1">
      <c r="A4987" s="1780" t="s">
        <v>2834</v>
      </c>
      <c r="B4987" s="1310"/>
      <c r="C4987" s="1310"/>
      <c r="D4987" s="1310"/>
      <c r="E4987" s="1310"/>
      <c r="F4987" s="1310"/>
      <c r="G4987" s="1310"/>
      <c r="H4987" s="1310"/>
      <c r="I4987" s="1310"/>
      <c r="J4987" s="1310"/>
      <c r="K4987" s="1310"/>
      <c r="L4987" s="1310"/>
      <c r="M4987" s="1310"/>
      <c r="N4987" s="1310"/>
      <c r="O4987" s="1310"/>
      <c r="P4987" s="1310"/>
      <c r="Q4987" s="1310"/>
      <c r="R4987" s="1310"/>
      <c r="S4987" s="1310"/>
      <c r="T4987" s="1310"/>
      <c r="U4987" s="1310"/>
      <c r="V4987" s="1310"/>
      <c r="W4987" s="1310"/>
      <c r="X4987" s="1310"/>
      <c r="Y4987" s="1310"/>
      <c r="Z4987" s="1310"/>
      <c r="AA4987" s="1310"/>
      <c r="AB4987" s="1310"/>
      <c r="AC4987" s="1310"/>
      <c r="AD4987" s="1309"/>
      <c r="AE4987" s="1309"/>
      <c r="AF4987" s="1781" t="s">
        <v>3514</v>
      </c>
      <c r="AG4987" s="1781"/>
      <c r="AH4987" s="1782"/>
    </row>
    <row r="4988" spans="1:34" ht="5.85" customHeight="1">
      <c r="A4988" s="1780"/>
      <c r="B4988" s="1310"/>
      <c r="C4988" s="1310"/>
      <c r="D4988" s="1310"/>
      <c r="E4988" s="1310"/>
      <c r="F4988" s="1310"/>
      <c r="G4988" s="1310"/>
      <c r="H4988" s="1310"/>
      <c r="I4988" s="1310"/>
      <c r="J4988" s="1310"/>
      <c r="K4988" s="1310"/>
      <c r="L4988" s="1310"/>
      <c r="M4988" s="1310"/>
      <c r="N4988" s="1310"/>
      <c r="O4988" s="1310"/>
      <c r="P4988" s="1310"/>
      <c r="Q4988" s="1310"/>
      <c r="R4988" s="1310"/>
      <c r="S4988" s="1310"/>
      <c r="T4988" s="1310"/>
      <c r="U4988" s="1310"/>
      <c r="V4988" s="1310"/>
      <c r="W4988" s="1310"/>
      <c r="X4988" s="1310"/>
      <c r="Y4988" s="1310"/>
      <c r="Z4988" s="1310"/>
      <c r="AA4988" s="1310"/>
      <c r="AB4988" s="1310"/>
      <c r="AC4988" s="1310"/>
      <c r="AD4988" s="1311"/>
      <c r="AE4988" s="1311"/>
      <c r="AF4988" s="1311"/>
      <c r="AG4988" s="1311"/>
      <c r="AH4988" s="1782"/>
    </row>
    <row r="4989" spans="1:34" ht="11.65" customHeight="1">
      <c r="A4989" s="1783" t="s">
        <v>2836</v>
      </c>
      <c r="B4989" s="1784"/>
      <c r="C4989" s="1784"/>
      <c r="D4989" s="1784"/>
      <c r="E4989" s="1784"/>
      <c r="F4989" s="1784"/>
      <c r="G4989" s="1784"/>
      <c r="H4989" s="1784"/>
      <c r="I4989" s="1784"/>
      <c r="J4989" s="1784"/>
      <c r="K4989" s="1784"/>
      <c r="L4989" s="1784"/>
      <c r="M4989" s="1784"/>
      <c r="N4989" s="1784"/>
      <c r="O4989" s="1784"/>
      <c r="P4989" s="1784"/>
      <c r="Q4989" s="1784"/>
      <c r="R4989" s="1784"/>
      <c r="S4989" s="1784"/>
      <c r="T4989" s="1784"/>
      <c r="U4989" s="1784"/>
      <c r="V4989" s="1784"/>
      <c r="W4989" s="1784"/>
      <c r="X4989" s="1784"/>
      <c r="Y4989" s="1784"/>
      <c r="Z4989" s="1784"/>
      <c r="AA4989" s="1784"/>
      <c r="AB4989" s="1784"/>
      <c r="AC4989" s="1784"/>
      <c r="AD4989" s="1311"/>
      <c r="AE4989" s="1311"/>
      <c r="AF4989" s="1311"/>
      <c r="AG4989" s="1311"/>
      <c r="AH4989" s="1782"/>
    </row>
    <row r="4990" spans="1:34" ht="22.5" customHeight="1">
      <c r="A4990" s="1785" t="s">
        <v>2837</v>
      </c>
      <c r="B4990" s="1786"/>
      <c r="C4990" s="1786"/>
      <c r="D4990" s="1786"/>
      <c r="E4990" s="1786"/>
      <c r="F4990" s="1786"/>
      <c r="G4990" s="1786"/>
      <c r="H4990" s="1786"/>
      <c r="I4990" s="1786"/>
      <c r="J4990" s="1786"/>
      <c r="K4990" s="1786"/>
      <c r="L4990" s="1786"/>
      <c r="M4990" s="1786"/>
      <c r="N4990" s="1786"/>
      <c r="O4990" s="1786"/>
      <c r="P4990" s="1786"/>
      <c r="Q4990" s="1786"/>
      <c r="R4990" s="1786"/>
      <c r="S4990" s="1786"/>
      <c r="T4990" s="1786"/>
      <c r="U4990" s="1786"/>
      <c r="V4990" s="1786"/>
      <c r="W4990" s="1786"/>
      <c r="X4990" s="1786"/>
      <c r="Y4990" s="1786"/>
      <c r="Z4990" s="1786"/>
      <c r="AA4990" s="1786"/>
      <c r="AB4990" s="1786"/>
      <c r="AC4990" s="1786"/>
      <c r="AD4990" s="1311"/>
      <c r="AE4990" s="1311"/>
      <c r="AF4990" s="1311"/>
      <c r="AG4990" s="1311"/>
      <c r="AH4990" s="1782"/>
    </row>
    <row r="4991" spans="1:34" ht="5.85" customHeight="1">
      <c r="A4991" s="1787" t="s">
        <v>2838</v>
      </c>
      <c r="B4991" s="1788"/>
      <c r="C4991" s="1788"/>
      <c r="D4991" s="1788"/>
      <c r="E4991" s="1788"/>
      <c r="F4991" s="1788"/>
      <c r="G4991" s="1788"/>
      <c r="H4991" s="1788"/>
      <c r="I4991" s="1788"/>
      <c r="J4991" s="1788"/>
      <c r="K4991" s="1788"/>
      <c r="L4991" s="1788"/>
      <c r="M4991" s="1788"/>
      <c r="N4991" s="1788"/>
      <c r="O4991" s="1788"/>
      <c r="P4991" s="1788"/>
      <c r="Q4991" s="1788"/>
      <c r="R4991" s="1788"/>
      <c r="S4991" s="1788"/>
      <c r="T4991" s="1788"/>
      <c r="U4991" s="1788"/>
      <c r="V4991" s="1788"/>
      <c r="W4991" s="1788"/>
      <c r="X4991" s="1788"/>
      <c r="Y4991" s="1788"/>
      <c r="Z4991" s="1788"/>
      <c r="AA4991" s="1788"/>
      <c r="AB4991" s="1788"/>
      <c r="AC4991" s="1788"/>
      <c r="AD4991" s="1311"/>
      <c r="AE4991" s="1311"/>
      <c r="AF4991" s="1311"/>
      <c r="AG4991" s="1311"/>
      <c r="AH4991" s="1782"/>
    </row>
    <row r="4992" spans="1:34" ht="5.85" customHeight="1">
      <c r="A4992" s="1787"/>
      <c r="B4992" s="1788"/>
      <c r="C4992" s="1788"/>
      <c r="D4992" s="1788"/>
      <c r="E4992" s="1788"/>
      <c r="F4992" s="1788"/>
      <c r="G4992" s="1788"/>
      <c r="H4992" s="1788"/>
      <c r="I4992" s="1788"/>
      <c r="J4992" s="1788"/>
      <c r="K4992" s="1788"/>
      <c r="L4992" s="1788"/>
      <c r="M4992" s="1788"/>
      <c r="N4992" s="1788"/>
      <c r="O4992" s="1788"/>
      <c r="P4992" s="1788"/>
      <c r="Q4992" s="1788"/>
      <c r="R4992" s="1788"/>
      <c r="S4992" s="1788"/>
      <c r="T4992" s="1788"/>
      <c r="U4992" s="1788"/>
      <c r="V4992" s="1788"/>
      <c r="W4992" s="1788"/>
      <c r="X4992" s="1788"/>
      <c r="Y4992" s="1788"/>
      <c r="Z4992" s="1788"/>
      <c r="AA4992" s="1788"/>
      <c r="AB4992" s="1788"/>
      <c r="AC4992" s="1788"/>
      <c r="AD4992" s="1782"/>
      <c r="AE4992" s="1309"/>
      <c r="AF4992" s="1309"/>
      <c r="AG4992" s="1309"/>
      <c r="AH4992" s="1782"/>
    </row>
    <row r="4993" spans="1:34" ht="11.65" customHeight="1">
      <c r="A4993" s="1787" t="s">
        <v>2839</v>
      </c>
      <c r="B4993" s="1788"/>
      <c r="C4993" s="1788"/>
      <c r="D4993" s="1788"/>
      <c r="E4993" s="1788"/>
      <c r="F4993" s="1788"/>
      <c r="G4993" s="1788"/>
      <c r="H4993" s="1788"/>
      <c r="I4993" s="1788"/>
      <c r="J4993" s="1788"/>
      <c r="K4993" s="1788"/>
      <c r="L4993" s="1788"/>
      <c r="M4993" s="1788"/>
      <c r="N4993" s="1788"/>
      <c r="O4993" s="1788"/>
      <c r="P4993" s="1788"/>
      <c r="Q4993" s="1788"/>
      <c r="R4993" s="1788"/>
      <c r="S4993" s="1788"/>
      <c r="T4993" s="1788"/>
      <c r="U4993" s="1788"/>
      <c r="V4993" s="1788"/>
      <c r="W4993" s="1788"/>
      <c r="X4993" s="1788"/>
      <c r="Y4993" s="1788"/>
      <c r="Z4993" s="1788"/>
      <c r="AA4993" s="1788"/>
      <c r="AB4993" s="1788"/>
      <c r="AC4993" s="1788"/>
      <c r="AD4993" s="1818" t="s">
        <v>2840</v>
      </c>
      <c r="AE4993" s="1818"/>
      <c r="AF4993" s="1206">
        <v>21.23</v>
      </c>
      <c r="AG4993" s="1207" t="s">
        <v>5</v>
      </c>
      <c r="AH4993" s="1800"/>
    </row>
    <row r="4994" spans="1:34" ht="11.65" customHeight="1">
      <c r="A4994" s="1819" t="s">
        <v>2841</v>
      </c>
      <c r="B4994" s="1820"/>
      <c r="C4994" s="1820"/>
      <c r="D4994" s="1820"/>
      <c r="E4994" s="1820"/>
      <c r="F4994" s="1820"/>
      <c r="G4994" s="1820"/>
      <c r="H4994" s="1820"/>
      <c r="I4994" s="1820"/>
      <c r="J4994" s="1820"/>
      <c r="K4994" s="1820"/>
      <c r="L4994" s="1820"/>
      <c r="M4994" s="1820"/>
      <c r="N4994" s="1820"/>
      <c r="O4994" s="1820"/>
      <c r="P4994" s="1820"/>
      <c r="Q4994" s="1820"/>
      <c r="R4994" s="1820"/>
      <c r="S4994" s="1820"/>
      <c r="T4994" s="1820"/>
      <c r="U4994" s="1820"/>
      <c r="V4994" s="1820"/>
      <c r="W4994" s="1820"/>
      <c r="X4994" s="1820"/>
      <c r="Y4994" s="1820"/>
      <c r="Z4994" s="1820"/>
      <c r="AA4994" s="1820"/>
      <c r="AB4994" s="1820"/>
      <c r="AC4994" s="1820"/>
      <c r="AD4994" s="1821" t="s">
        <v>2842</v>
      </c>
      <c r="AE4994" s="1821"/>
      <c r="AF4994" s="1210">
        <v>15</v>
      </c>
      <c r="AG4994" s="1211" t="s">
        <v>5</v>
      </c>
      <c r="AH4994" s="1800"/>
    </row>
    <row r="4995" spans="1:34" ht="16.7" customHeight="1">
      <c r="A4995" s="1822" t="s">
        <v>2843</v>
      </c>
      <c r="B4995" s="1802"/>
      <c r="C4995" s="1802"/>
      <c r="D4995" s="1778"/>
      <c r="E4995" s="1823" t="s">
        <v>2656</v>
      </c>
      <c r="F4995" s="1823"/>
      <c r="G4995" s="1823"/>
      <c r="H4995" s="1823"/>
      <c r="I4995" s="1823"/>
      <c r="J4995" s="1823"/>
      <c r="K4995" s="1823"/>
      <c r="L4995" s="1823"/>
      <c r="M4995" s="1823"/>
      <c r="N4995" s="1823"/>
      <c r="O4995" s="1823"/>
      <c r="P4995" s="1823"/>
      <c r="Q4995" s="1823"/>
      <c r="R4995" s="1823"/>
      <c r="S4995" s="1823"/>
      <c r="T4995" s="1823"/>
      <c r="U4995" s="1823"/>
      <c r="V4995" s="1823"/>
      <c r="W4995" s="1823"/>
      <c r="X4995" s="1823"/>
      <c r="Y4995" s="1823"/>
      <c r="Z4995" s="1823"/>
      <c r="AA4995" s="1823"/>
      <c r="AB4995" s="1823"/>
      <c r="AC4995" s="1823"/>
      <c r="AD4995" s="1823"/>
      <c r="AE4995" s="1823"/>
      <c r="AF4995" s="1823"/>
      <c r="AG4995" s="1823"/>
      <c r="AH4995" s="1779"/>
    </row>
    <row r="4996" spans="1:34" ht="17.45" customHeight="1">
      <c r="A4996" s="1824" t="s">
        <v>2844</v>
      </c>
      <c r="B4996" s="1816"/>
      <c r="C4996" s="1816"/>
      <c r="D4996" s="1309"/>
      <c r="E4996" s="1815" t="s">
        <v>2655</v>
      </c>
      <c r="F4996" s="1815"/>
      <c r="G4996" s="1111"/>
      <c r="H4996" s="1796" t="s">
        <v>2845</v>
      </c>
      <c r="I4996" s="1796"/>
      <c r="J4996" s="1796" t="s">
        <v>2657</v>
      </c>
      <c r="K4996" s="1796"/>
      <c r="L4996" s="1309"/>
      <c r="M4996" s="1309"/>
      <c r="N4996" s="1816" t="s">
        <v>2846</v>
      </c>
      <c r="O4996" s="1816"/>
      <c r="P4996" s="1816"/>
      <c r="Q4996" s="1816"/>
      <c r="R4996" s="1817">
        <v>5.3562700000000003</v>
      </c>
      <c r="S4996" s="1817"/>
      <c r="T4996" s="1817"/>
      <c r="U4996" s="1817"/>
      <c r="V4996" s="1309"/>
      <c r="W4996" s="1309"/>
      <c r="X4996" s="1309"/>
      <c r="Y4996" s="1796" t="s">
        <v>2847</v>
      </c>
      <c r="Z4996" s="1796"/>
      <c r="AA4996" s="1796"/>
      <c r="AB4996" s="1796"/>
      <c r="AC4996" s="1796"/>
      <c r="AD4996" s="1796"/>
      <c r="AE4996" s="1796"/>
      <c r="AF4996" s="1797" t="s">
        <v>2848</v>
      </c>
      <c r="AG4996" s="1797"/>
      <c r="AH4996" s="1782"/>
    </row>
    <row r="4997" spans="1:34" ht="5.85" customHeight="1">
      <c r="A4997" s="1798"/>
      <c r="B4997" s="1799"/>
      <c r="C4997" s="1799"/>
      <c r="D4997" s="1799"/>
      <c r="E4997" s="1799"/>
      <c r="F4997" s="1799"/>
      <c r="G4997" s="1799"/>
      <c r="H4997" s="1799"/>
      <c r="I4997" s="1799"/>
      <c r="J4997" s="1799"/>
      <c r="K4997" s="1799"/>
      <c r="L4997" s="1799"/>
      <c r="M4997" s="1799"/>
      <c r="N4997" s="1799"/>
      <c r="O4997" s="1799"/>
      <c r="P4997" s="1799"/>
      <c r="Q4997" s="1799"/>
      <c r="R4997" s="1799"/>
      <c r="S4997" s="1799"/>
      <c r="T4997" s="1799"/>
      <c r="U4997" s="1799"/>
      <c r="V4997" s="1799"/>
      <c r="W4997" s="1799"/>
      <c r="X4997" s="1799"/>
      <c r="Y4997" s="1799"/>
      <c r="Z4997" s="1799"/>
      <c r="AA4997" s="1799"/>
      <c r="AB4997" s="1799"/>
      <c r="AC4997" s="1799"/>
      <c r="AD4997" s="1799"/>
      <c r="AE4997" s="1799"/>
      <c r="AF4997" s="1799"/>
      <c r="AG4997" s="1799"/>
      <c r="AH4997" s="1800"/>
    </row>
    <row r="4998" spans="1:34" ht="16.7" customHeight="1">
      <c r="A4998" s="1801" t="s">
        <v>2849</v>
      </c>
      <c r="B4998" s="1802"/>
      <c r="C4998" s="1802"/>
      <c r="D4998" s="1802"/>
      <c r="E4998" s="1802"/>
      <c r="F4998" s="1802"/>
      <c r="G4998" s="1802"/>
      <c r="H4998" s="1802"/>
      <c r="I4998" s="1802"/>
      <c r="J4998" s="1803"/>
      <c r="K4998" s="1789" t="s">
        <v>2850</v>
      </c>
      <c r="L4998" s="1807"/>
      <c r="M4998" s="1789" t="s">
        <v>2851</v>
      </c>
      <c r="N4998" s="1790"/>
      <c r="O4998" s="1790"/>
      <c r="P4998" s="1790"/>
      <c r="Q4998" s="1790"/>
      <c r="R4998" s="1790"/>
      <c r="S4998" s="1790"/>
      <c r="T4998" s="1791"/>
      <c r="U4998" s="1789" t="s">
        <v>2852</v>
      </c>
      <c r="V4998" s="1790"/>
      <c r="W4998" s="1790"/>
      <c r="X4998" s="1790"/>
      <c r="Y4998" s="1790"/>
      <c r="Z4998" s="1790"/>
      <c r="AA4998" s="1790"/>
      <c r="AB4998" s="1790"/>
      <c r="AC4998" s="1790"/>
      <c r="AD4998" s="1791"/>
      <c r="AE4998" s="1810" t="s">
        <v>2853</v>
      </c>
      <c r="AF4998" s="1811"/>
      <c r="AG4998" s="1811"/>
      <c r="AH4998" s="1814"/>
    </row>
    <row r="4999" spans="1:34" ht="17.45" customHeight="1">
      <c r="A4999" s="1804"/>
      <c r="B4999" s="1805"/>
      <c r="C4999" s="1805"/>
      <c r="D4999" s="1805"/>
      <c r="E4999" s="1805"/>
      <c r="F4999" s="1805"/>
      <c r="G4999" s="1805"/>
      <c r="H4999" s="1805"/>
      <c r="I4999" s="1805"/>
      <c r="J4999" s="1806"/>
      <c r="K4999" s="1808"/>
      <c r="L4999" s="1809"/>
      <c r="M4999" s="1789" t="s">
        <v>2854</v>
      </c>
      <c r="N4999" s="1790"/>
      <c r="O4999" s="1790"/>
      <c r="P4999" s="1791"/>
      <c r="Q4999" s="1789" t="s">
        <v>2855</v>
      </c>
      <c r="R4999" s="1790"/>
      <c r="S4999" s="1790"/>
      <c r="T4999" s="1791"/>
      <c r="U4999" s="1789" t="s">
        <v>2854</v>
      </c>
      <c r="V4999" s="1790"/>
      <c r="W4999" s="1790"/>
      <c r="X4999" s="1790"/>
      <c r="Y4999" s="1790"/>
      <c r="Z4999" s="1791"/>
      <c r="AA4999" s="1789" t="s">
        <v>2855</v>
      </c>
      <c r="AB4999" s="1790"/>
      <c r="AC4999" s="1790"/>
      <c r="AD4999" s="1791"/>
      <c r="AE4999" s="1812"/>
      <c r="AF4999" s="1813"/>
      <c r="AG4999" s="1813"/>
      <c r="AH4999" s="1800"/>
    </row>
    <row r="5000" spans="1:34" ht="17.45" customHeight="1">
      <c r="A5000" s="1792"/>
      <c r="B5000" s="1793"/>
      <c r="C5000" s="1793"/>
      <c r="D5000" s="1793"/>
      <c r="E5000" s="1793"/>
      <c r="F5000" s="1793"/>
      <c r="G5000" s="1793"/>
      <c r="H5000" s="1793"/>
      <c r="I5000" s="1793"/>
      <c r="J5000" s="1793"/>
      <c r="K5000" s="1794" t="s">
        <v>2856</v>
      </c>
      <c r="L5000" s="1794"/>
      <c r="M5000" s="1794"/>
      <c r="N5000" s="1794"/>
      <c r="O5000" s="1794"/>
      <c r="P5000" s="1794"/>
      <c r="Q5000" s="1794"/>
      <c r="R5000" s="1794"/>
      <c r="S5000" s="1794"/>
      <c r="T5000" s="1794"/>
      <c r="U5000" s="1794"/>
      <c r="V5000" s="1794"/>
      <c r="W5000" s="1794"/>
      <c r="X5000" s="1794"/>
      <c r="Y5000" s="1794"/>
      <c r="Z5000" s="1794"/>
      <c r="AA5000" s="1795">
        <v>0</v>
      </c>
      <c r="AB5000" s="1795"/>
      <c r="AC5000" s="1795"/>
      <c r="AD5000" s="1795"/>
      <c r="AE5000" s="1795"/>
      <c r="AF5000" s="1795"/>
      <c r="AG5000" s="1795"/>
      <c r="AH5000" s="1213"/>
    </row>
    <row r="5001" spans="1:34" ht="16.7" customHeight="1">
      <c r="A5001" s="1801" t="s">
        <v>2857</v>
      </c>
      <c r="B5001" s="1825"/>
      <c r="C5001" s="1825"/>
      <c r="D5001" s="1825"/>
      <c r="E5001" s="1825"/>
      <c r="F5001" s="1825"/>
      <c r="G5001" s="1825"/>
      <c r="H5001" s="1825"/>
      <c r="I5001" s="1825"/>
      <c r="J5001" s="1825"/>
      <c r="K5001" s="1825"/>
      <c r="L5001" s="1825"/>
      <c r="M5001" s="1825"/>
      <c r="N5001" s="1826"/>
      <c r="O5001" s="1789" t="s">
        <v>2858</v>
      </c>
      <c r="P5001" s="1790"/>
      <c r="Q5001" s="1790"/>
      <c r="R5001" s="1790"/>
      <c r="S5001" s="1791"/>
      <c r="T5001" s="1827" t="s">
        <v>2850</v>
      </c>
      <c r="U5001" s="1790"/>
      <c r="V5001" s="1790"/>
      <c r="W5001" s="1213"/>
      <c r="X5001" s="1789" t="s">
        <v>2859</v>
      </c>
      <c r="Y5001" s="1790"/>
      <c r="Z5001" s="1790"/>
      <c r="AA5001" s="1790"/>
      <c r="AB5001" s="1790"/>
      <c r="AC5001" s="1790"/>
      <c r="AD5001" s="1791"/>
      <c r="AE5001" s="1810" t="s">
        <v>2853</v>
      </c>
      <c r="AF5001" s="1828"/>
      <c r="AG5001" s="1828"/>
      <c r="AH5001" s="1213"/>
    </row>
    <row r="5002" spans="1:34" ht="17.45" customHeight="1">
      <c r="A5002" s="1215"/>
      <c r="B5002" s="1216" t="s">
        <v>1009</v>
      </c>
      <c r="C5002" s="1829" t="s">
        <v>1010</v>
      </c>
      <c r="D5002" s="1830"/>
      <c r="E5002" s="1830"/>
      <c r="F5002" s="1830"/>
      <c r="G5002" s="1830"/>
      <c r="H5002" s="1830"/>
      <c r="I5002" s="1830"/>
      <c r="J5002" s="1830"/>
      <c r="K5002" s="1830"/>
      <c r="L5002" s="1830"/>
      <c r="M5002" s="1830"/>
      <c r="N5002" s="1829"/>
      <c r="O5002" s="1831">
        <v>0</v>
      </c>
      <c r="P5002" s="1832"/>
      <c r="Q5002" s="1832"/>
      <c r="R5002" s="1832"/>
      <c r="S5002" s="1833"/>
      <c r="T5002" s="1858">
        <v>1</v>
      </c>
      <c r="U5002" s="1832"/>
      <c r="V5002" s="1832"/>
      <c r="W5002" s="1217"/>
      <c r="X5002" s="1859">
        <v>22.268799999999999</v>
      </c>
      <c r="Y5002" s="1860"/>
      <c r="Z5002" s="1860"/>
      <c r="AA5002" s="1860"/>
      <c r="AB5002" s="1860"/>
      <c r="AC5002" s="1860"/>
      <c r="AD5002" s="1861"/>
      <c r="AE5002" s="1839">
        <v>22.268799999999999</v>
      </c>
      <c r="AF5002" s="1795"/>
      <c r="AG5002" s="1795"/>
      <c r="AH5002" s="1217"/>
    </row>
    <row r="5003" spans="1:34" ht="16.7" customHeight="1">
      <c r="A5003" s="1792"/>
      <c r="B5003" s="1778"/>
      <c r="C5003" s="1778"/>
      <c r="D5003" s="1778"/>
      <c r="E5003" s="1778"/>
      <c r="F5003" s="1778"/>
      <c r="G5003" s="1778"/>
      <c r="H5003" s="1778"/>
      <c r="I5003" s="1846" t="s">
        <v>2860</v>
      </c>
      <c r="J5003" s="1846"/>
      <c r="K5003" s="1846"/>
      <c r="L5003" s="1846"/>
      <c r="M5003" s="1846"/>
      <c r="N5003" s="1846"/>
      <c r="O5003" s="1846"/>
      <c r="P5003" s="1846"/>
      <c r="Q5003" s="1846"/>
      <c r="R5003" s="1846"/>
      <c r="S5003" s="1846"/>
      <c r="T5003" s="1846"/>
      <c r="U5003" s="1846"/>
      <c r="V5003" s="1846"/>
      <c r="W5003" s="1846"/>
      <c r="X5003" s="1846"/>
      <c r="Y5003" s="1846"/>
      <c r="Z5003" s="1793"/>
      <c r="AA5003" s="1847">
        <v>22.268799999999999</v>
      </c>
      <c r="AB5003" s="1847"/>
      <c r="AC5003" s="1847"/>
      <c r="AD5003" s="1847"/>
      <c r="AE5003" s="1847"/>
      <c r="AF5003" s="1847"/>
      <c r="AG5003" s="1847"/>
      <c r="AH5003" s="1814"/>
    </row>
    <row r="5004" spans="1:34" ht="17.45" customHeight="1">
      <c r="A5004" s="1844"/>
      <c r="B5004" s="1309"/>
      <c r="C5004" s="1309"/>
      <c r="D5004" s="1309"/>
      <c r="E5004" s="1309"/>
      <c r="F5004" s="1309"/>
      <c r="G5004" s="1309"/>
      <c r="H5004" s="1309"/>
      <c r="I5004" s="1840" t="s">
        <v>2861</v>
      </c>
      <c r="J5004" s="1840"/>
      <c r="K5004" s="1840"/>
      <c r="L5004" s="1840"/>
      <c r="M5004" s="1840"/>
      <c r="N5004" s="1840"/>
      <c r="O5004" s="1840"/>
      <c r="P5004" s="1840"/>
      <c r="Q5004" s="1840"/>
      <c r="R5004" s="1840"/>
      <c r="S5004" s="1840"/>
      <c r="T5004" s="1840"/>
      <c r="U5004" s="1840"/>
      <c r="V5004" s="1840"/>
      <c r="W5004" s="1840"/>
      <c r="X5004" s="1840"/>
      <c r="Y5004" s="1840"/>
      <c r="Z5004" s="1309"/>
      <c r="AA5004" s="1841">
        <v>22.268799999999999</v>
      </c>
      <c r="AB5004" s="1841"/>
      <c r="AC5004" s="1841"/>
      <c r="AD5004" s="1841"/>
      <c r="AE5004" s="1841"/>
      <c r="AF5004" s="1841"/>
      <c r="AG5004" s="1841"/>
      <c r="AH5004" s="1782"/>
    </row>
    <row r="5005" spans="1:34" ht="17.45" customHeight="1">
      <c r="A5005" s="1844"/>
      <c r="B5005" s="1309"/>
      <c r="C5005" s="1309"/>
      <c r="D5005" s="1309"/>
      <c r="E5005" s="1309"/>
      <c r="F5005" s="1309"/>
      <c r="G5005" s="1309"/>
      <c r="H5005" s="1309"/>
      <c r="I5005" s="1840" t="s">
        <v>2862</v>
      </c>
      <c r="J5005" s="1840"/>
      <c r="K5005" s="1840"/>
      <c r="L5005" s="1840"/>
      <c r="M5005" s="1840"/>
      <c r="N5005" s="1840"/>
      <c r="O5005" s="1840"/>
      <c r="P5005" s="1840"/>
      <c r="Q5005" s="1840"/>
      <c r="R5005" s="1840"/>
      <c r="S5005" s="1840"/>
      <c r="T5005" s="1840"/>
      <c r="U5005" s="1840"/>
      <c r="V5005" s="1840"/>
      <c r="W5005" s="1840"/>
      <c r="X5005" s="1840"/>
      <c r="Y5005" s="1840"/>
      <c r="Z5005" s="1309"/>
      <c r="AA5005" s="1841">
        <v>4.1574999999999998</v>
      </c>
      <c r="AB5005" s="1841"/>
      <c r="AC5005" s="1841"/>
      <c r="AD5005" s="1841"/>
      <c r="AE5005" s="1841"/>
      <c r="AF5005" s="1841"/>
      <c r="AG5005" s="1841"/>
      <c r="AH5005" s="1782"/>
    </row>
    <row r="5006" spans="1:34" ht="16.7" customHeight="1">
      <c r="A5006" s="1844"/>
      <c r="B5006" s="1309"/>
      <c r="C5006" s="1309"/>
      <c r="D5006" s="1309"/>
      <c r="E5006" s="1309"/>
      <c r="F5006" s="1309"/>
      <c r="G5006" s="1309"/>
      <c r="H5006" s="1309"/>
      <c r="I5006" s="1840" t="s">
        <v>2863</v>
      </c>
      <c r="J5006" s="1840"/>
      <c r="K5006" s="1840"/>
      <c r="L5006" s="1840"/>
      <c r="M5006" s="1840"/>
      <c r="N5006" s="1840"/>
      <c r="O5006" s="1840"/>
      <c r="P5006" s="1840"/>
      <c r="Q5006" s="1840"/>
      <c r="R5006" s="1840"/>
      <c r="S5006" s="1840"/>
      <c r="T5006" s="1840"/>
      <c r="U5006" s="1840"/>
      <c r="V5006" s="1840"/>
      <c r="W5006" s="1840"/>
      <c r="X5006" s="1840"/>
      <c r="Y5006" s="1840"/>
      <c r="Z5006" s="1309"/>
      <c r="AA5006" s="1841">
        <v>0</v>
      </c>
      <c r="AB5006" s="1841"/>
      <c r="AC5006" s="1841"/>
      <c r="AD5006" s="1841"/>
      <c r="AE5006" s="1841"/>
      <c r="AF5006" s="1841"/>
      <c r="AG5006" s="1841"/>
      <c r="AH5006" s="1782"/>
    </row>
    <row r="5007" spans="1:34" ht="17.45" customHeight="1">
      <c r="A5007" s="1845"/>
      <c r="B5007" s="1799"/>
      <c r="C5007" s="1799"/>
      <c r="D5007" s="1799"/>
      <c r="E5007" s="1799"/>
      <c r="F5007" s="1799"/>
      <c r="G5007" s="1799"/>
      <c r="H5007" s="1799"/>
      <c r="I5007" s="1842" t="s">
        <v>2864</v>
      </c>
      <c r="J5007" s="1842"/>
      <c r="K5007" s="1842"/>
      <c r="L5007" s="1842"/>
      <c r="M5007" s="1842"/>
      <c r="N5007" s="1842"/>
      <c r="O5007" s="1842"/>
      <c r="P5007" s="1842"/>
      <c r="Q5007" s="1842"/>
      <c r="R5007" s="1842"/>
      <c r="S5007" s="1842"/>
      <c r="T5007" s="1842"/>
      <c r="U5007" s="1842"/>
      <c r="V5007" s="1842"/>
      <c r="W5007" s="1842"/>
      <c r="X5007" s="1842"/>
      <c r="Y5007" s="1842"/>
      <c r="Z5007" s="1799"/>
      <c r="AA5007" s="1843">
        <v>0</v>
      </c>
      <c r="AB5007" s="1843"/>
      <c r="AC5007" s="1843"/>
      <c r="AD5007" s="1843"/>
      <c r="AE5007" s="1843"/>
      <c r="AF5007" s="1843"/>
      <c r="AG5007" s="1843"/>
      <c r="AH5007" s="1800"/>
    </row>
    <row r="5008" spans="1:34" ht="16.7" customHeight="1">
      <c r="A5008" s="1801" t="s">
        <v>2865</v>
      </c>
      <c r="B5008" s="1825"/>
      <c r="C5008" s="1825"/>
      <c r="D5008" s="1825"/>
      <c r="E5008" s="1825"/>
      <c r="F5008" s="1825"/>
      <c r="G5008" s="1825"/>
      <c r="H5008" s="1825"/>
      <c r="I5008" s="1825"/>
      <c r="J5008" s="1825"/>
      <c r="K5008" s="1825"/>
      <c r="L5008" s="1825"/>
      <c r="M5008" s="1825"/>
      <c r="N5008" s="1826"/>
      <c r="O5008" s="1789" t="s">
        <v>2850</v>
      </c>
      <c r="P5008" s="1790"/>
      <c r="Q5008" s="1790"/>
      <c r="R5008" s="1790"/>
      <c r="S5008" s="1791"/>
      <c r="T5008" s="1827" t="s">
        <v>754</v>
      </c>
      <c r="U5008" s="1790"/>
      <c r="V5008" s="1790"/>
      <c r="W5008" s="1213"/>
      <c r="X5008" s="1789" t="s">
        <v>2866</v>
      </c>
      <c r="Y5008" s="1790"/>
      <c r="Z5008" s="1790"/>
      <c r="AA5008" s="1790"/>
      <c r="AB5008" s="1790"/>
      <c r="AC5008" s="1790"/>
      <c r="AD5008" s="1791"/>
      <c r="AE5008" s="1810" t="s">
        <v>2867</v>
      </c>
      <c r="AF5008" s="1828"/>
      <c r="AG5008" s="1828"/>
      <c r="AH5008" s="1213"/>
    </row>
    <row r="5009" spans="1:34" ht="17.45" customHeight="1">
      <c r="A5009" s="1215"/>
      <c r="B5009" s="1216" t="s">
        <v>3049</v>
      </c>
      <c r="C5009" s="1829" t="s">
        <v>3050</v>
      </c>
      <c r="D5009" s="1830"/>
      <c r="E5009" s="1830"/>
      <c r="F5009" s="1830"/>
      <c r="G5009" s="1830"/>
      <c r="H5009" s="1830"/>
      <c r="I5009" s="1830"/>
      <c r="J5009" s="1830"/>
      <c r="K5009" s="1830"/>
      <c r="L5009" s="1830"/>
      <c r="M5009" s="1830"/>
      <c r="N5009" s="1829"/>
      <c r="O5009" s="1831">
        <v>3.099E-2</v>
      </c>
      <c r="P5009" s="1832"/>
      <c r="Q5009" s="1832"/>
      <c r="R5009" s="1832"/>
      <c r="S5009" s="1833"/>
      <c r="T5009" s="1834" t="s">
        <v>2612</v>
      </c>
      <c r="U5009" s="1835"/>
      <c r="V5009" s="1835"/>
      <c r="W5009" s="1217"/>
      <c r="X5009" s="1836">
        <v>14.2006</v>
      </c>
      <c r="Y5009" s="1837"/>
      <c r="Z5009" s="1837"/>
      <c r="AA5009" s="1837"/>
      <c r="AB5009" s="1837"/>
      <c r="AC5009" s="1837"/>
      <c r="AD5009" s="1838"/>
      <c r="AE5009" s="1839">
        <v>0.44009999999999999</v>
      </c>
      <c r="AF5009" s="1795"/>
      <c r="AG5009" s="1795"/>
      <c r="AH5009" s="1217"/>
    </row>
    <row r="5010" spans="1:34" ht="17.45" customHeight="1">
      <c r="A5010" s="1792"/>
      <c r="B5010" s="1793"/>
      <c r="C5010" s="1793"/>
      <c r="D5010" s="1793"/>
      <c r="E5010" s="1793"/>
      <c r="F5010" s="1793"/>
      <c r="G5010" s="1793"/>
      <c r="H5010" s="1793"/>
      <c r="I5010" s="1794" t="s">
        <v>2869</v>
      </c>
      <c r="J5010" s="1794"/>
      <c r="K5010" s="1794"/>
      <c r="L5010" s="1794"/>
      <c r="M5010" s="1794"/>
      <c r="N5010" s="1794"/>
      <c r="O5010" s="1794"/>
      <c r="P5010" s="1794"/>
      <c r="Q5010" s="1794"/>
      <c r="R5010" s="1794"/>
      <c r="S5010" s="1794"/>
      <c r="T5010" s="1794"/>
      <c r="U5010" s="1794"/>
      <c r="V5010" s="1794"/>
      <c r="W5010" s="1794"/>
      <c r="X5010" s="1794"/>
      <c r="Y5010" s="1794"/>
      <c r="Z5010" s="1214"/>
      <c r="AA5010" s="1795">
        <v>0.44009999999999999</v>
      </c>
      <c r="AB5010" s="1795"/>
      <c r="AC5010" s="1795"/>
      <c r="AD5010" s="1795"/>
      <c r="AE5010" s="1795"/>
      <c r="AF5010" s="1795"/>
      <c r="AG5010" s="1795"/>
      <c r="AH5010" s="1213"/>
    </row>
    <row r="5011" spans="1:34" ht="16.7" customHeight="1">
      <c r="A5011" s="1801" t="s">
        <v>2870</v>
      </c>
      <c r="B5011" s="1825"/>
      <c r="C5011" s="1825"/>
      <c r="D5011" s="1825"/>
      <c r="E5011" s="1825"/>
      <c r="F5011" s="1825"/>
      <c r="G5011" s="1825"/>
      <c r="H5011" s="1825"/>
      <c r="I5011" s="1825"/>
      <c r="J5011" s="1825"/>
      <c r="K5011" s="1825"/>
      <c r="L5011" s="1825"/>
      <c r="M5011" s="1825"/>
      <c r="N5011" s="1826"/>
      <c r="O5011" s="1789" t="s">
        <v>2850</v>
      </c>
      <c r="P5011" s="1790"/>
      <c r="Q5011" s="1790"/>
      <c r="R5011" s="1790"/>
      <c r="S5011" s="1791"/>
      <c r="T5011" s="1827" t="s">
        <v>754</v>
      </c>
      <c r="U5011" s="1790"/>
      <c r="V5011" s="1790"/>
      <c r="W5011" s="1213"/>
      <c r="X5011" s="1789" t="s">
        <v>2866</v>
      </c>
      <c r="Y5011" s="1790"/>
      <c r="Z5011" s="1790"/>
      <c r="AA5011" s="1790"/>
      <c r="AB5011" s="1790"/>
      <c r="AC5011" s="1790"/>
      <c r="AD5011" s="1791"/>
      <c r="AE5011" s="1810" t="s">
        <v>2867</v>
      </c>
      <c r="AF5011" s="1828"/>
      <c r="AG5011" s="1828"/>
      <c r="AH5011" s="1213"/>
    </row>
    <row r="5012" spans="1:34" ht="17.45" customHeight="1">
      <c r="A5012" s="1215"/>
      <c r="B5012" s="1216" t="s">
        <v>3515</v>
      </c>
      <c r="C5012" s="1829" t="s">
        <v>3516</v>
      </c>
      <c r="D5012" s="1830"/>
      <c r="E5012" s="1830"/>
      <c r="F5012" s="1830"/>
      <c r="G5012" s="1830"/>
      <c r="H5012" s="1830"/>
      <c r="I5012" s="1830"/>
      <c r="J5012" s="1830"/>
      <c r="K5012" s="1830"/>
      <c r="L5012" s="1830"/>
      <c r="M5012" s="1830"/>
      <c r="N5012" s="1829"/>
      <c r="O5012" s="1831">
        <v>6.6699999999999997E-3</v>
      </c>
      <c r="P5012" s="1832"/>
      <c r="Q5012" s="1832"/>
      <c r="R5012" s="1832"/>
      <c r="S5012" s="1833"/>
      <c r="T5012" s="1834" t="s">
        <v>469</v>
      </c>
      <c r="U5012" s="1835"/>
      <c r="V5012" s="1835"/>
      <c r="W5012" s="1217"/>
      <c r="X5012" s="1836">
        <v>360.77390000000003</v>
      </c>
      <c r="Y5012" s="1837"/>
      <c r="Z5012" s="1837"/>
      <c r="AA5012" s="1837"/>
      <c r="AB5012" s="1837"/>
      <c r="AC5012" s="1837"/>
      <c r="AD5012" s="1838"/>
      <c r="AE5012" s="1839">
        <v>2.4062999999999999</v>
      </c>
      <c r="AF5012" s="1795"/>
      <c r="AG5012" s="1795"/>
      <c r="AH5012" s="1217"/>
    </row>
    <row r="5013" spans="1:34" ht="17.45" customHeight="1">
      <c r="A5013" s="1792"/>
      <c r="B5013" s="1793"/>
      <c r="C5013" s="1793"/>
      <c r="D5013" s="1793"/>
      <c r="E5013" s="1793"/>
      <c r="F5013" s="1793"/>
      <c r="G5013" s="1793"/>
      <c r="H5013" s="1793"/>
      <c r="I5013" s="1794" t="s">
        <v>2871</v>
      </c>
      <c r="J5013" s="1794"/>
      <c r="K5013" s="1794"/>
      <c r="L5013" s="1794"/>
      <c r="M5013" s="1794"/>
      <c r="N5013" s="1794"/>
      <c r="O5013" s="1794"/>
      <c r="P5013" s="1794"/>
      <c r="Q5013" s="1794"/>
      <c r="R5013" s="1794"/>
      <c r="S5013" s="1794"/>
      <c r="T5013" s="1794"/>
      <c r="U5013" s="1794"/>
      <c r="V5013" s="1794"/>
      <c r="W5013" s="1794"/>
      <c r="X5013" s="1794"/>
      <c r="Y5013" s="1794"/>
      <c r="Z5013" s="1214"/>
      <c r="AA5013" s="1795">
        <v>2.4062999999999999</v>
      </c>
      <c r="AB5013" s="1795"/>
      <c r="AC5013" s="1795"/>
      <c r="AD5013" s="1795"/>
      <c r="AE5013" s="1795"/>
      <c r="AF5013" s="1795"/>
      <c r="AG5013" s="1795"/>
      <c r="AH5013" s="1213"/>
    </row>
    <row r="5014" spans="1:34" ht="16.7" customHeight="1">
      <c r="A5014" s="1801" t="s">
        <v>2872</v>
      </c>
      <c r="B5014" s="1825"/>
      <c r="C5014" s="1825"/>
      <c r="D5014" s="1825"/>
      <c r="E5014" s="1825"/>
      <c r="F5014" s="1825"/>
      <c r="G5014" s="1825"/>
      <c r="H5014" s="1825"/>
      <c r="I5014" s="1825"/>
      <c r="J5014" s="1825"/>
      <c r="K5014" s="1825"/>
      <c r="L5014" s="1825"/>
      <c r="M5014" s="1825"/>
      <c r="N5014" s="1826"/>
      <c r="O5014" s="1789" t="s">
        <v>2850</v>
      </c>
      <c r="P5014" s="1790"/>
      <c r="Q5014" s="1790"/>
      <c r="R5014" s="1790"/>
      <c r="S5014" s="1791"/>
      <c r="T5014" s="1827" t="s">
        <v>754</v>
      </c>
      <c r="U5014" s="1790"/>
      <c r="V5014" s="1790"/>
      <c r="W5014" s="1213"/>
      <c r="X5014" s="1789" t="s">
        <v>2866</v>
      </c>
      <c r="Y5014" s="1790"/>
      <c r="Z5014" s="1790"/>
      <c r="AA5014" s="1790"/>
      <c r="AB5014" s="1790"/>
      <c r="AC5014" s="1790"/>
      <c r="AD5014" s="1791"/>
      <c r="AE5014" s="1810" t="s">
        <v>2867</v>
      </c>
      <c r="AF5014" s="1828"/>
      <c r="AG5014" s="1828"/>
      <c r="AH5014" s="1213"/>
    </row>
    <row r="5015" spans="1:34" ht="17.45" customHeight="1">
      <c r="A5015" s="1883" t="s">
        <v>3517</v>
      </c>
      <c r="B5015" s="1884"/>
      <c r="C5015" s="1884"/>
      <c r="D5015" s="1884"/>
      <c r="E5015" s="1884"/>
      <c r="F5015" s="1829" t="s">
        <v>3518</v>
      </c>
      <c r="G5015" s="1830"/>
      <c r="H5015" s="1830"/>
      <c r="I5015" s="1830"/>
      <c r="J5015" s="1830"/>
      <c r="K5015" s="1830"/>
      <c r="L5015" s="1830"/>
      <c r="M5015" s="1830"/>
      <c r="N5015" s="1829"/>
      <c r="O5015" s="1831">
        <v>2.0760000000000001E-2</v>
      </c>
      <c r="P5015" s="1832"/>
      <c r="Q5015" s="1832"/>
      <c r="R5015" s="1832"/>
      <c r="S5015" s="1833"/>
      <c r="T5015" s="1834" t="s">
        <v>109</v>
      </c>
      <c r="U5015" s="1835"/>
      <c r="V5015" s="1835"/>
      <c r="W5015" s="1217"/>
      <c r="X5015" s="1836">
        <v>33.54</v>
      </c>
      <c r="Y5015" s="1837"/>
      <c r="Z5015" s="1837"/>
      <c r="AA5015" s="1837"/>
      <c r="AB5015" s="1837"/>
      <c r="AC5015" s="1837"/>
      <c r="AD5015" s="1838"/>
      <c r="AE5015" s="1839">
        <v>0.69630000000000003</v>
      </c>
      <c r="AF5015" s="1795"/>
      <c r="AG5015" s="1795"/>
      <c r="AH5015" s="1217"/>
    </row>
    <row r="5016" spans="1:34" ht="16.7" customHeight="1">
      <c r="A5016" s="1792"/>
      <c r="B5016" s="1793"/>
      <c r="C5016" s="1793"/>
      <c r="D5016" s="1793"/>
      <c r="E5016" s="1793"/>
      <c r="F5016" s="1793"/>
      <c r="G5016" s="1793"/>
      <c r="H5016" s="1793"/>
      <c r="I5016" s="1793"/>
      <c r="J5016" s="1793"/>
      <c r="K5016" s="1794" t="s">
        <v>2873</v>
      </c>
      <c r="L5016" s="1794"/>
      <c r="M5016" s="1794"/>
      <c r="N5016" s="1794"/>
      <c r="O5016" s="1794"/>
      <c r="P5016" s="1794"/>
      <c r="Q5016" s="1794"/>
      <c r="R5016" s="1794"/>
      <c r="S5016" s="1794"/>
      <c r="T5016" s="1794"/>
      <c r="U5016" s="1794"/>
      <c r="V5016" s="1794"/>
      <c r="W5016" s="1794"/>
      <c r="X5016" s="1794"/>
      <c r="Y5016" s="1794"/>
      <c r="Z5016" s="1794"/>
      <c r="AA5016" s="1794"/>
      <c r="AB5016" s="1214"/>
      <c r="AC5016" s="1795">
        <v>0.69630000000000003</v>
      </c>
      <c r="AD5016" s="1795"/>
      <c r="AE5016" s="1795"/>
      <c r="AF5016" s="1795"/>
      <c r="AG5016" s="1795"/>
      <c r="AH5016" s="1213"/>
    </row>
    <row r="5017" spans="1:34" ht="17.45" customHeight="1">
      <c r="A5017" s="1801" t="s">
        <v>2874</v>
      </c>
      <c r="B5017" s="1825"/>
      <c r="C5017" s="1825"/>
      <c r="D5017" s="1825"/>
      <c r="E5017" s="1825"/>
      <c r="F5017" s="1825"/>
      <c r="G5017" s="1825"/>
      <c r="H5017" s="1825"/>
      <c r="I5017" s="1825"/>
      <c r="J5017" s="1826"/>
      <c r="K5017" s="1789" t="s">
        <v>2850</v>
      </c>
      <c r="L5017" s="1791"/>
      <c r="M5017" s="1855" t="s">
        <v>2875</v>
      </c>
      <c r="N5017" s="1856"/>
      <c r="O5017" s="1857"/>
      <c r="P5017" s="1855" t="s">
        <v>2876</v>
      </c>
      <c r="Q5017" s="1856"/>
      <c r="R5017" s="1857"/>
      <c r="S5017" s="1855" t="s">
        <v>2877</v>
      </c>
      <c r="T5017" s="1857"/>
      <c r="U5017" s="1789" t="s">
        <v>2878</v>
      </c>
      <c r="V5017" s="1790"/>
      <c r="W5017" s="1791"/>
      <c r="X5017" s="1789" t="s">
        <v>2879</v>
      </c>
      <c r="Y5017" s="1790"/>
      <c r="Z5017" s="1790"/>
      <c r="AA5017" s="1790"/>
      <c r="AB5017" s="1791"/>
      <c r="AC5017" s="1789" t="s">
        <v>2880</v>
      </c>
      <c r="AD5017" s="1791"/>
      <c r="AE5017" s="1810" t="s">
        <v>2867</v>
      </c>
      <c r="AF5017" s="1828"/>
      <c r="AG5017" s="1828"/>
      <c r="AH5017" s="1213"/>
    </row>
    <row r="5018" spans="1:34" ht="17.45" customHeight="1">
      <c r="A5018" s="1901" t="s">
        <v>3059</v>
      </c>
      <c r="B5018" s="1902"/>
      <c r="C5018" s="1902"/>
      <c r="D5018" s="1902"/>
      <c r="E5018" s="1902"/>
      <c r="F5018" s="1875" t="s">
        <v>3054</v>
      </c>
      <c r="G5018" s="1876"/>
      <c r="H5018" s="1876"/>
      <c r="I5018" s="1876"/>
      <c r="J5018" s="1875"/>
      <c r="K5018" s="1877">
        <v>3.0000000000000001E-5</v>
      </c>
      <c r="L5018" s="1878"/>
      <c r="M5018" s="1890">
        <v>0</v>
      </c>
      <c r="N5018" s="1891"/>
      <c r="O5018" s="1892"/>
      <c r="P5018" s="1890">
        <v>0</v>
      </c>
      <c r="Q5018" s="1891"/>
      <c r="R5018" s="1892"/>
      <c r="S5018" s="1890">
        <v>0</v>
      </c>
      <c r="T5018" s="1892"/>
      <c r="U5018" s="1890">
        <v>1.1000000000000001</v>
      </c>
      <c r="V5018" s="1891"/>
      <c r="W5018" s="1892"/>
      <c r="X5018" s="1890">
        <v>0.88</v>
      </c>
      <c r="Y5018" s="1891"/>
      <c r="Z5018" s="1891"/>
      <c r="AA5018" s="1891"/>
      <c r="AB5018" s="1892"/>
      <c r="AC5018" s="1890">
        <v>0.72</v>
      </c>
      <c r="AD5018" s="1892"/>
      <c r="AE5018" s="1865">
        <v>0</v>
      </c>
      <c r="AF5018" s="1847"/>
      <c r="AG5018" s="1847"/>
      <c r="AH5018" s="1225"/>
    </row>
    <row r="5019" spans="1:34" ht="16.7" customHeight="1">
      <c r="A5019" s="1787" t="s">
        <v>3519</v>
      </c>
      <c r="B5019" s="1788"/>
      <c r="C5019" s="1788"/>
      <c r="D5019" s="1788"/>
      <c r="E5019" s="1788"/>
      <c r="F5019" s="1867" t="s">
        <v>3518</v>
      </c>
      <c r="G5019" s="1815"/>
      <c r="H5019" s="1815"/>
      <c r="I5019" s="1815"/>
      <c r="J5019" s="1903"/>
      <c r="K5019" s="1904">
        <v>4.215E-2</v>
      </c>
      <c r="L5019" s="1905"/>
      <c r="M5019" s="1914">
        <v>0</v>
      </c>
      <c r="N5019" s="1915"/>
      <c r="O5019" s="1916"/>
      <c r="P5019" s="1914">
        <v>0</v>
      </c>
      <c r="Q5019" s="1915"/>
      <c r="R5019" s="1916"/>
      <c r="S5019" s="1914">
        <v>0</v>
      </c>
      <c r="T5019" s="1916"/>
      <c r="U5019" s="1914">
        <v>1.1000000000000001</v>
      </c>
      <c r="V5019" s="1915"/>
      <c r="W5019" s="1916"/>
      <c r="X5019" s="1914">
        <v>0.88</v>
      </c>
      <c r="Y5019" s="1915"/>
      <c r="Z5019" s="1915"/>
      <c r="AA5019" s="1915"/>
      <c r="AB5019" s="1916"/>
      <c r="AC5019" s="1914">
        <v>0.72</v>
      </c>
      <c r="AD5019" s="1916"/>
      <c r="AE5019" s="1909">
        <v>0</v>
      </c>
      <c r="AF5019" s="1841"/>
      <c r="AG5019" s="1841"/>
      <c r="AH5019" s="1219"/>
    </row>
    <row r="5020" spans="1:34" ht="7.35" customHeight="1">
      <c r="A5020" s="1220"/>
      <c r="B5020" s="1221"/>
      <c r="C5020" s="1221"/>
      <c r="D5020" s="1221"/>
      <c r="E5020" s="1221"/>
      <c r="F5020" s="1867"/>
      <c r="G5020" s="1867"/>
      <c r="H5020" s="1867"/>
      <c r="I5020" s="1867"/>
      <c r="J5020" s="1867"/>
      <c r="K5020" s="1221"/>
      <c r="L5020" s="1221"/>
      <c r="M5020" s="1221"/>
      <c r="N5020" s="1221"/>
      <c r="O5020" s="1221"/>
      <c r="P5020" s="1221"/>
      <c r="Q5020" s="1221"/>
      <c r="R5020" s="1221"/>
      <c r="S5020" s="1221"/>
      <c r="T5020" s="1221"/>
      <c r="U5020" s="1221"/>
      <c r="V5020" s="1221"/>
      <c r="W5020" s="1221"/>
      <c r="X5020" s="1221"/>
      <c r="Y5020" s="1221"/>
      <c r="Z5020" s="1221"/>
      <c r="AA5020" s="1221"/>
      <c r="AB5020" s="1221"/>
      <c r="AC5020" s="1221"/>
      <c r="AD5020" s="1221"/>
      <c r="AE5020" s="1221"/>
      <c r="AF5020" s="1221"/>
      <c r="AG5020" s="1221"/>
      <c r="AH5020" s="1222"/>
    </row>
    <row r="5021" spans="1:34" ht="17.45" customHeight="1">
      <c r="A5021" s="1853"/>
      <c r="B5021" s="1778"/>
      <c r="C5021" s="1778"/>
      <c r="D5021" s="1778"/>
      <c r="E5021" s="1778"/>
      <c r="F5021" s="1778"/>
      <c r="G5021" s="1778"/>
      <c r="H5021" s="1778"/>
      <c r="I5021" s="1846" t="s">
        <v>2881</v>
      </c>
      <c r="J5021" s="1846"/>
      <c r="K5021" s="1846"/>
      <c r="L5021" s="1846"/>
      <c r="M5021" s="1846"/>
      <c r="N5021" s="1846"/>
      <c r="O5021" s="1846"/>
      <c r="P5021" s="1846"/>
      <c r="Q5021" s="1846"/>
      <c r="R5021" s="1846"/>
      <c r="S5021" s="1846"/>
      <c r="T5021" s="1846"/>
      <c r="U5021" s="1846"/>
      <c r="V5021" s="1846"/>
      <c r="W5021" s="1846"/>
      <c r="X5021" s="1846"/>
      <c r="Y5021" s="1846"/>
      <c r="Z5021" s="1203"/>
      <c r="AA5021" s="1847">
        <v>0</v>
      </c>
      <c r="AB5021" s="1847"/>
      <c r="AC5021" s="1847"/>
      <c r="AD5021" s="1847"/>
      <c r="AE5021" s="1847"/>
      <c r="AF5021" s="1847"/>
      <c r="AG5021" s="1847"/>
      <c r="AH5021" s="1204"/>
    </row>
    <row r="5022" spans="1:34" ht="5.85" customHeight="1">
      <c r="A5022" s="1854"/>
      <c r="B5022" s="1309"/>
      <c r="C5022" s="1309"/>
      <c r="D5022" s="1309"/>
      <c r="E5022" s="1309"/>
      <c r="F5022" s="1309"/>
      <c r="G5022" s="1309"/>
      <c r="H5022" s="1309"/>
      <c r="I5022" s="1309"/>
      <c r="J5022" s="1309"/>
      <c r="K5022" s="1309"/>
      <c r="L5022" s="1309"/>
      <c r="M5022" s="1309"/>
      <c r="N5022" s="1309"/>
      <c r="O5022" s="1309"/>
      <c r="P5022" s="1309"/>
      <c r="Q5022" s="1309"/>
      <c r="R5022" s="1309"/>
      <c r="S5022" s="1309"/>
      <c r="T5022" s="1309"/>
      <c r="U5022" s="1309"/>
      <c r="V5022" s="1309"/>
      <c r="W5022" s="1309"/>
      <c r="X5022" s="1309"/>
      <c r="Y5022" s="1309"/>
      <c r="Z5022" s="1309"/>
      <c r="AA5022" s="1309"/>
      <c r="AB5022" s="1309"/>
      <c r="AC5022" s="1309"/>
      <c r="AD5022" s="1309"/>
      <c r="AE5022" s="1309"/>
      <c r="AF5022" s="1309"/>
      <c r="AG5022" s="1309"/>
      <c r="AH5022" s="1782"/>
    </row>
    <row r="5023" spans="1:34" ht="16.7" customHeight="1">
      <c r="A5023" s="1845"/>
      <c r="B5023" s="1799"/>
      <c r="C5023" s="1799"/>
      <c r="D5023" s="1799"/>
      <c r="E5023" s="1799"/>
      <c r="F5023" s="1799"/>
      <c r="G5023" s="1799"/>
      <c r="H5023" s="1799"/>
      <c r="I5023" s="1842" t="s">
        <v>2882</v>
      </c>
      <c r="J5023" s="1842"/>
      <c r="K5023" s="1842"/>
      <c r="L5023" s="1842"/>
      <c r="M5023" s="1842"/>
      <c r="N5023" s="1842"/>
      <c r="O5023" s="1842"/>
      <c r="P5023" s="1842"/>
      <c r="Q5023" s="1842"/>
      <c r="R5023" s="1842"/>
      <c r="S5023" s="1842"/>
      <c r="T5023" s="1842"/>
      <c r="U5023" s="1842"/>
      <c r="V5023" s="1842"/>
      <c r="W5023" s="1842"/>
      <c r="X5023" s="1842"/>
      <c r="Y5023" s="1842"/>
      <c r="Z5023" s="1212"/>
      <c r="AA5023" s="1848">
        <v>7.7</v>
      </c>
      <c r="AB5023" s="1848"/>
      <c r="AC5023" s="1848"/>
      <c r="AD5023" s="1848"/>
      <c r="AE5023" s="1848"/>
      <c r="AF5023" s="1848"/>
      <c r="AG5023" s="1848"/>
      <c r="AH5023" s="1208"/>
    </row>
    <row r="5024" spans="1:34" ht="45.75" customHeight="1">
      <c r="A5024" s="1849" t="s">
        <v>2883</v>
      </c>
      <c r="B5024" s="1850"/>
      <c r="C5024" s="1850"/>
      <c r="D5024" s="1850"/>
      <c r="E5024" s="1851"/>
      <c r="F5024" s="1852"/>
      <c r="G5024" s="1852"/>
      <c r="H5024" s="1852"/>
      <c r="I5024" s="1852"/>
      <c r="J5024" s="1852"/>
      <c r="K5024" s="1852"/>
      <c r="L5024" s="1852"/>
      <c r="M5024" s="1852"/>
      <c r="N5024" s="1852"/>
      <c r="O5024" s="1852"/>
      <c r="P5024" s="1852"/>
      <c r="Q5024" s="1852"/>
      <c r="R5024" s="1852"/>
      <c r="S5024" s="1852"/>
      <c r="T5024" s="1852"/>
      <c r="U5024" s="1852"/>
      <c r="V5024" s="1852"/>
      <c r="W5024" s="1852"/>
      <c r="X5024" s="1852"/>
      <c r="Y5024" s="1852"/>
      <c r="Z5024" s="1852"/>
      <c r="AA5024" s="1852"/>
      <c r="AB5024" s="1852"/>
      <c r="AC5024" s="1852"/>
      <c r="AD5024" s="1852"/>
      <c r="AE5024" s="1852"/>
      <c r="AF5024" s="1852"/>
      <c r="AG5024" s="1852"/>
      <c r="AH5024" s="1851"/>
    </row>
    <row r="5025" spans="1:34" ht="95.25" customHeight="1">
      <c r="A5025" s="1218"/>
      <c r="AH5025" s="1219"/>
    </row>
    <row r="5026" spans="1:34" ht="95.25" customHeight="1">
      <c r="A5026" s="1220"/>
      <c r="B5026" s="1221"/>
      <c r="C5026" s="1221"/>
      <c r="D5026" s="1221"/>
      <c r="E5026" s="1221"/>
      <c r="F5026" s="1221"/>
      <c r="G5026" s="1221"/>
      <c r="H5026" s="1221"/>
      <c r="I5026" s="1221"/>
      <c r="J5026" s="1221"/>
      <c r="K5026" s="1221"/>
      <c r="L5026" s="1221"/>
      <c r="M5026" s="1221"/>
      <c r="N5026" s="1221"/>
      <c r="O5026" s="1221"/>
      <c r="P5026" s="1221"/>
      <c r="Q5026" s="1221"/>
      <c r="R5026" s="1221"/>
      <c r="S5026" s="1221"/>
      <c r="T5026" s="1221"/>
      <c r="U5026" s="1221"/>
      <c r="V5026" s="1221"/>
      <c r="W5026" s="1221"/>
      <c r="X5026" s="1221"/>
      <c r="Y5026" s="1221"/>
      <c r="Z5026" s="1221"/>
      <c r="AA5026" s="1221"/>
      <c r="AB5026" s="1221"/>
      <c r="AC5026" s="1221"/>
      <c r="AD5026" s="1221"/>
      <c r="AE5026" s="1221"/>
      <c r="AF5026" s="1221"/>
      <c r="AG5026" s="1221"/>
      <c r="AH5026" s="1222"/>
    </row>
    <row r="5027" spans="1:34" ht="5.85" customHeight="1">
      <c r="A5027" s="1777"/>
      <c r="B5027" s="1778"/>
      <c r="C5027" s="1778"/>
      <c r="D5027" s="1778"/>
      <c r="E5027" s="1778"/>
      <c r="F5027" s="1778"/>
      <c r="G5027" s="1778"/>
      <c r="H5027" s="1778"/>
      <c r="I5027" s="1778"/>
      <c r="J5027" s="1778"/>
      <c r="K5027" s="1778"/>
      <c r="L5027" s="1778"/>
      <c r="M5027" s="1778"/>
      <c r="N5027" s="1778"/>
      <c r="O5027" s="1778"/>
      <c r="P5027" s="1778"/>
      <c r="Q5027" s="1778"/>
      <c r="R5027" s="1778"/>
      <c r="S5027" s="1778"/>
      <c r="T5027" s="1778"/>
      <c r="U5027" s="1778"/>
      <c r="V5027" s="1778"/>
      <c r="W5027" s="1778"/>
      <c r="X5027" s="1778"/>
      <c r="Y5027" s="1778"/>
      <c r="Z5027" s="1778"/>
      <c r="AA5027" s="1778"/>
      <c r="AB5027" s="1778"/>
      <c r="AC5027" s="1778"/>
      <c r="AD5027" s="1778"/>
      <c r="AE5027" s="1778"/>
      <c r="AF5027" s="1778"/>
      <c r="AG5027" s="1778"/>
      <c r="AH5027" s="1779"/>
    </row>
    <row r="5028" spans="1:34" ht="11.65" customHeight="1">
      <c r="A5028" s="1780" t="s">
        <v>2834</v>
      </c>
      <c r="B5028" s="1310"/>
      <c r="C5028" s="1310"/>
      <c r="D5028" s="1310"/>
      <c r="E5028" s="1310"/>
      <c r="F5028" s="1310"/>
      <c r="G5028" s="1310"/>
      <c r="H5028" s="1310"/>
      <c r="I5028" s="1310"/>
      <c r="J5028" s="1310"/>
      <c r="K5028" s="1310"/>
      <c r="L5028" s="1310"/>
      <c r="M5028" s="1310"/>
      <c r="N5028" s="1310"/>
      <c r="O5028" s="1310"/>
      <c r="P5028" s="1310"/>
      <c r="Q5028" s="1310"/>
      <c r="R5028" s="1310"/>
      <c r="S5028" s="1310"/>
      <c r="T5028" s="1310"/>
      <c r="U5028" s="1310"/>
      <c r="V5028" s="1310"/>
      <c r="W5028" s="1310"/>
      <c r="X5028" s="1310"/>
      <c r="Y5028" s="1310"/>
      <c r="Z5028" s="1310"/>
      <c r="AA5028" s="1310"/>
      <c r="AB5028" s="1310"/>
      <c r="AC5028" s="1310"/>
      <c r="AD5028" s="1309"/>
      <c r="AE5028" s="1309"/>
      <c r="AF5028" s="1781" t="s">
        <v>3520</v>
      </c>
      <c r="AG5028" s="1781"/>
      <c r="AH5028" s="1782"/>
    </row>
    <row r="5029" spans="1:34" ht="5.85" customHeight="1">
      <c r="A5029" s="1780"/>
      <c r="B5029" s="1310"/>
      <c r="C5029" s="1310"/>
      <c r="D5029" s="1310"/>
      <c r="E5029" s="1310"/>
      <c r="F5029" s="1310"/>
      <c r="G5029" s="1310"/>
      <c r="H5029" s="1310"/>
      <c r="I5029" s="1310"/>
      <c r="J5029" s="1310"/>
      <c r="K5029" s="1310"/>
      <c r="L5029" s="1310"/>
      <c r="M5029" s="1310"/>
      <c r="N5029" s="1310"/>
      <c r="O5029" s="1310"/>
      <c r="P5029" s="1310"/>
      <c r="Q5029" s="1310"/>
      <c r="R5029" s="1310"/>
      <c r="S5029" s="1310"/>
      <c r="T5029" s="1310"/>
      <c r="U5029" s="1310"/>
      <c r="V5029" s="1310"/>
      <c r="W5029" s="1310"/>
      <c r="X5029" s="1310"/>
      <c r="Y5029" s="1310"/>
      <c r="Z5029" s="1310"/>
      <c r="AA5029" s="1310"/>
      <c r="AB5029" s="1310"/>
      <c r="AC5029" s="1310"/>
      <c r="AD5029" s="1311"/>
      <c r="AE5029" s="1311"/>
      <c r="AF5029" s="1311"/>
      <c r="AG5029" s="1311"/>
      <c r="AH5029" s="1782"/>
    </row>
    <row r="5030" spans="1:34" ht="10.9" customHeight="1">
      <c r="A5030" s="1783" t="s">
        <v>2836</v>
      </c>
      <c r="B5030" s="1784"/>
      <c r="C5030" s="1784"/>
      <c r="D5030" s="1784"/>
      <c r="E5030" s="1784"/>
      <c r="F5030" s="1784"/>
      <c r="G5030" s="1784"/>
      <c r="H5030" s="1784"/>
      <c r="I5030" s="1784"/>
      <c r="J5030" s="1784"/>
      <c r="K5030" s="1784"/>
      <c r="L5030" s="1784"/>
      <c r="M5030" s="1784"/>
      <c r="N5030" s="1784"/>
      <c r="O5030" s="1784"/>
      <c r="P5030" s="1784"/>
      <c r="Q5030" s="1784"/>
      <c r="R5030" s="1784"/>
      <c r="S5030" s="1784"/>
      <c r="T5030" s="1784"/>
      <c r="U5030" s="1784"/>
      <c r="V5030" s="1784"/>
      <c r="W5030" s="1784"/>
      <c r="X5030" s="1784"/>
      <c r="Y5030" s="1784"/>
      <c r="Z5030" s="1784"/>
      <c r="AA5030" s="1784"/>
      <c r="AB5030" s="1784"/>
      <c r="AC5030" s="1784"/>
      <c r="AD5030" s="1311"/>
      <c r="AE5030" s="1311"/>
      <c r="AF5030" s="1311"/>
      <c r="AG5030" s="1311"/>
      <c r="AH5030" s="1782"/>
    </row>
    <row r="5031" spans="1:34" ht="23.25" customHeight="1">
      <c r="A5031" s="1785" t="s">
        <v>2837</v>
      </c>
      <c r="B5031" s="1786"/>
      <c r="C5031" s="1786"/>
      <c r="D5031" s="1786"/>
      <c r="E5031" s="1786"/>
      <c r="F5031" s="1786"/>
      <c r="G5031" s="1786"/>
      <c r="H5031" s="1786"/>
      <c r="I5031" s="1786"/>
      <c r="J5031" s="1786"/>
      <c r="K5031" s="1786"/>
      <c r="L5031" s="1786"/>
      <c r="M5031" s="1786"/>
      <c r="N5031" s="1786"/>
      <c r="O5031" s="1786"/>
      <c r="P5031" s="1786"/>
      <c r="Q5031" s="1786"/>
      <c r="R5031" s="1786"/>
      <c r="S5031" s="1786"/>
      <c r="T5031" s="1786"/>
      <c r="U5031" s="1786"/>
      <c r="V5031" s="1786"/>
      <c r="W5031" s="1786"/>
      <c r="X5031" s="1786"/>
      <c r="Y5031" s="1786"/>
      <c r="Z5031" s="1786"/>
      <c r="AA5031" s="1786"/>
      <c r="AB5031" s="1786"/>
      <c r="AC5031" s="1786"/>
      <c r="AD5031" s="1311"/>
      <c r="AE5031" s="1311"/>
      <c r="AF5031" s="1311"/>
      <c r="AG5031" s="1311"/>
      <c r="AH5031" s="1782"/>
    </row>
    <row r="5032" spans="1:34" ht="5.85" customHeight="1">
      <c r="A5032" s="1787" t="s">
        <v>2838</v>
      </c>
      <c r="B5032" s="1788"/>
      <c r="C5032" s="1788"/>
      <c r="D5032" s="1788"/>
      <c r="E5032" s="1788"/>
      <c r="F5032" s="1788"/>
      <c r="G5032" s="1788"/>
      <c r="H5032" s="1788"/>
      <c r="I5032" s="1788"/>
      <c r="J5032" s="1788"/>
      <c r="K5032" s="1788"/>
      <c r="L5032" s="1788"/>
      <c r="M5032" s="1788"/>
      <c r="N5032" s="1788"/>
      <c r="O5032" s="1788"/>
      <c r="P5032" s="1788"/>
      <c r="Q5032" s="1788"/>
      <c r="R5032" s="1788"/>
      <c r="S5032" s="1788"/>
      <c r="T5032" s="1788"/>
      <c r="U5032" s="1788"/>
      <c r="V5032" s="1788"/>
      <c r="W5032" s="1788"/>
      <c r="X5032" s="1788"/>
      <c r="Y5032" s="1788"/>
      <c r="Z5032" s="1788"/>
      <c r="AA5032" s="1788"/>
      <c r="AB5032" s="1788"/>
      <c r="AC5032" s="1788"/>
      <c r="AD5032" s="1311"/>
      <c r="AE5032" s="1311"/>
      <c r="AF5032" s="1311"/>
      <c r="AG5032" s="1311"/>
      <c r="AH5032" s="1782"/>
    </row>
    <row r="5033" spans="1:34" ht="5.85" customHeight="1">
      <c r="A5033" s="1787"/>
      <c r="B5033" s="1788"/>
      <c r="C5033" s="1788"/>
      <c r="D5033" s="1788"/>
      <c r="E5033" s="1788"/>
      <c r="F5033" s="1788"/>
      <c r="G5033" s="1788"/>
      <c r="H5033" s="1788"/>
      <c r="I5033" s="1788"/>
      <c r="J5033" s="1788"/>
      <c r="K5033" s="1788"/>
      <c r="L5033" s="1788"/>
      <c r="M5033" s="1788"/>
      <c r="N5033" s="1788"/>
      <c r="O5033" s="1788"/>
      <c r="P5033" s="1788"/>
      <c r="Q5033" s="1788"/>
      <c r="R5033" s="1788"/>
      <c r="S5033" s="1788"/>
      <c r="T5033" s="1788"/>
      <c r="U5033" s="1788"/>
      <c r="V5033" s="1788"/>
      <c r="W5033" s="1788"/>
      <c r="X5033" s="1788"/>
      <c r="Y5033" s="1788"/>
      <c r="Z5033" s="1788"/>
      <c r="AA5033" s="1788"/>
      <c r="AB5033" s="1788"/>
      <c r="AC5033" s="1788"/>
      <c r="AD5033" s="1782"/>
      <c r="AE5033" s="1309"/>
      <c r="AF5033" s="1309"/>
      <c r="AG5033" s="1309"/>
      <c r="AH5033" s="1782"/>
    </row>
    <row r="5034" spans="1:34" ht="10.9" customHeight="1">
      <c r="A5034" s="1787" t="s">
        <v>2839</v>
      </c>
      <c r="B5034" s="1788"/>
      <c r="C5034" s="1788"/>
      <c r="D5034" s="1788"/>
      <c r="E5034" s="1788"/>
      <c r="F5034" s="1788"/>
      <c r="G5034" s="1788"/>
      <c r="H5034" s="1788"/>
      <c r="I5034" s="1788"/>
      <c r="J5034" s="1788"/>
      <c r="K5034" s="1788"/>
      <c r="L5034" s="1788"/>
      <c r="M5034" s="1788"/>
      <c r="N5034" s="1788"/>
      <c r="O5034" s="1788"/>
      <c r="P5034" s="1788"/>
      <c r="Q5034" s="1788"/>
      <c r="R5034" s="1788"/>
      <c r="S5034" s="1788"/>
      <c r="T5034" s="1788"/>
      <c r="U5034" s="1788"/>
      <c r="V5034" s="1788"/>
      <c r="W5034" s="1788"/>
      <c r="X5034" s="1788"/>
      <c r="Y5034" s="1788"/>
      <c r="Z5034" s="1788"/>
      <c r="AA5034" s="1788"/>
      <c r="AB5034" s="1788"/>
      <c r="AC5034" s="1788"/>
      <c r="AD5034" s="1818" t="s">
        <v>2840</v>
      </c>
      <c r="AE5034" s="1818"/>
      <c r="AF5034" s="1206">
        <v>21.23</v>
      </c>
      <c r="AG5034" s="1207" t="s">
        <v>5</v>
      </c>
      <c r="AH5034" s="1800"/>
    </row>
    <row r="5035" spans="1:34" ht="11.65" customHeight="1">
      <c r="A5035" s="1819" t="s">
        <v>2841</v>
      </c>
      <c r="B5035" s="1820"/>
      <c r="C5035" s="1820"/>
      <c r="D5035" s="1820"/>
      <c r="E5035" s="1820"/>
      <c r="F5035" s="1820"/>
      <c r="G5035" s="1820"/>
      <c r="H5035" s="1820"/>
      <c r="I5035" s="1820"/>
      <c r="J5035" s="1820"/>
      <c r="K5035" s="1820"/>
      <c r="L5035" s="1820"/>
      <c r="M5035" s="1820"/>
      <c r="N5035" s="1820"/>
      <c r="O5035" s="1820"/>
      <c r="P5035" s="1820"/>
      <c r="Q5035" s="1820"/>
      <c r="R5035" s="1820"/>
      <c r="S5035" s="1820"/>
      <c r="T5035" s="1820"/>
      <c r="U5035" s="1820"/>
      <c r="V5035" s="1820"/>
      <c r="W5035" s="1820"/>
      <c r="X5035" s="1820"/>
      <c r="Y5035" s="1820"/>
      <c r="Z5035" s="1820"/>
      <c r="AA5035" s="1820"/>
      <c r="AB5035" s="1820"/>
      <c r="AC5035" s="1820"/>
      <c r="AD5035" s="1821" t="s">
        <v>2842</v>
      </c>
      <c r="AE5035" s="1821"/>
      <c r="AF5035" s="1210">
        <v>15</v>
      </c>
      <c r="AG5035" s="1211" t="s">
        <v>5</v>
      </c>
      <c r="AH5035" s="1800"/>
    </row>
    <row r="5036" spans="1:34" ht="17.45" customHeight="1">
      <c r="A5036" s="1822" t="s">
        <v>2843</v>
      </c>
      <c r="B5036" s="1802"/>
      <c r="C5036" s="1802"/>
      <c r="D5036" s="1778"/>
      <c r="E5036" s="1823" t="s">
        <v>2729</v>
      </c>
      <c r="F5036" s="1823"/>
      <c r="G5036" s="1823"/>
      <c r="H5036" s="1823"/>
      <c r="I5036" s="1823"/>
      <c r="J5036" s="1823"/>
      <c r="K5036" s="1823"/>
      <c r="L5036" s="1823"/>
      <c r="M5036" s="1823"/>
      <c r="N5036" s="1823"/>
      <c r="O5036" s="1823"/>
      <c r="P5036" s="1823"/>
      <c r="Q5036" s="1823"/>
      <c r="R5036" s="1823"/>
      <c r="S5036" s="1823"/>
      <c r="T5036" s="1823"/>
      <c r="U5036" s="1823"/>
      <c r="V5036" s="1823"/>
      <c r="W5036" s="1823"/>
      <c r="X5036" s="1823"/>
      <c r="Y5036" s="1823"/>
      <c r="Z5036" s="1823"/>
      <c r="AA5036" s="1823"/>
      <c r="AB5036" s="1823"/>
      <c r="AC5036" s="1823"/>
      <c r="AD5036" s="1823"/>
      <c r="AE5036" s="1823"/>
      <c r="AF5036" s="1823"/>
      <c r="AG5036" s="1823"/>
      <c r="AH5036" s="1779"/>
    </row>
    <row r="5037" spans="1:34" ht="16.7" customHeight="1">
      <c r="A5037" s="1824" t="s">
        <v>2844</v>
      </c>
      <c r="B5037" s="1816"/>
      <c r="C5037" s="1816"/>
      <c r="D5037" s="1309"/>
      <c r="E5037" s="1815" t="s">
        <v>447</v>
      </c>
      <c r="F5037" s="1815"/>
      <c r="G5037" s="1111"/>
      <c r="H5037" s="1796" t="s">
        <v>2845</v>
      </c>
      <c r="I5037" s="1796"/>
      <c r="J5037" s="1796" t="s">
        <v>518</v>
      </c>
      <c r="K5037" s="1796"/>
      <c r="L5037" s="1309"/>
      <c r="M5037" s="1309"/>
      <c r="N5037" s="1816" t="s">
        <v>2846</v>
      </c>
      <c r="O5037" s="1816"/>
      <c r="P5037" s="1816"/>
      <c r="Q5037" s="1816"/>
      <c r="R5037" s="1817">
        <v>1</v>
      </c>
      <c r="S5037" s="1817"/>
      <c r="T5037" s="1817"/>
      <c r="U5037" s="1817"/>
      <c r="V5037" s="1309"/>
      <c r="W5037" s="1309"/>
      <c r="X5037" s="1309"/>
      <c r="Y5037" s="1796" t="s">
        <v>2847</v>
      </c>
      <c r="Z5037" s="1796"/>
      <c r="AA5037" s="1796"/>
      <c r="AB5037" s="1796"/>
      <c r="AC5037" s="1796"/>
      <c r="AD5037" s="1796"/>
      <c r="AE5037" s="1796"/>
      <c r="AF5037" s="1797" t="s">
        <v>2848</v>
      </c>
      <c r="AG5037" s="1797"/>
      <c r="AH5037" s="1782"/>
    </row>
    <row r="5038" spans="1:34" ht="5.85" customHeight="1">
      <c r="A5038" s="1798"/>
      <c r="B5038" s="1799"/>
      <c r="C5038" s="1799"/>
      <c r="D5038" s="1799"/>
      <c r="E5038" s="1799"/>
      <c r="F5038" s="1799"/>
      <c r="G5038" s="1799"/>
      <c r="H5038" s="1799"/>
      <c r="I5038" s="1799"/>
      <c r="J5038" s="1799"/>
      <c r="K5038" s="1799"/>
      <c r="L5038" s="1799"/>
      <c r="M5038" s="1799"/>
      <c r="N5038" s="1799"/>
      <c r="O5038" s="1799"/>
      <c r="P5038" s="1799"/>
      <c r="Q5038" s="1799"/>
      <c r="R5038" s="1799"/>
      <c r="S5038" s="1799"/>
      <c r="T5038" s="1799"/>
      <c r="U5038" s="1799"/>
      <c r="V5038" s="1799"/>
      <c r="W5038" s="1799"/>
      <c r="X5038" s="1799"/>
      <c r="Y5038" s="1799"/>
      <c r="Z5038" s="1799"/>
      <c r="AA5038" s="1799"/>
      <c r="AB5038" s="1799"/>
      <c r="AC5038" s="1799"/>
      <c r="AD5038" s="1799"/>
      <c r="AE5038" s="1799"/>
      <c r="AF5038" s="1799"/>
      <c r="AG5038" s="1799"/>
      <c r="AH5038" s="1800"/>
    </row>
    <row r="5039" spans="1:34" ht="17.45" customHeight="1">
      <c r="A5039" s="1801" t="s">
        <v>2849</v>
      </c>
      <c r="B5039" s="1802"/>
      <c r="C5039" s="1802"/>
      <c r="D5039" s="1802"/>
      <c r="E5039" s="1802"/>
      <c r="F5039" s="1802"/>
      <c r="G5039" s="1802"/>
      <c r="H5039" s="1802"/>
      <c r="I5039" s="1802"/>
      <c r="J5039" s="1803"/>
      <c r="K5039" s="1789" t="s">
        <v>2850</v>
      </c>
      <c r="L5039" s="1807"/>
      <c r="M5039" s="1789" t="s">
        <v>2851</v>
      </c>
      <c r="N5039" s="1790"/>
      <c r="O5039" s="1790"/>
      <c r="P5039" s="1790"/>
      <c r="Q5039" s="1790"/>
      <c r="R5039" s="1790"/>
      <c r="S5039" s="1790"/>
      <c r="T5039" s="1791"/>
      <c r="U5039" s="1789" t="s">
        <v>2852</v>
      </c>
      <c r="V5039" s="1790"/>
      <c r="W5039" s="1790"/>
      <c r="X5039" s="1790"/>
      <c r="Y5039" s="1790"/>
      <c r="Z5039" s="1790"/>
      <c r="AA5039" s="1790"/>
      <c r="AB5039" s="1790"/>
      <c r="AC5039" s="1790"/>
      <c r="AD5039" s="1791"/>
      <c r="AE5039" s="1810" t="s">
        <v>2853</v>
      </c>
      <c r="AF5039" s="1811"/>
      <c r="AG5039" s="1811"/>
      <c r="AH5039" s="1814"/>
    </row>
    <row r="5040" spans="1:34" ht="16.7" customHeight="1">
      <c r="A5040" s="1804"/>
      <c r="B5040" s="1805"/>
      <c r="C5040" s="1805"/>
      <c r="D5040" s="1805"/>
      <c r="E5040" s="1805"/>
      <c r="F5040" s="1805"/>
      <c r="G5040" s="1805"/>
      <c r="H5040" s="1805"/>
      <c r="I5040" s="1805"/>
      <c r="J5040" s="1806"/>
      <c r="K5040" s="1808"/>
      <c r="L5040" s="1809"/>
      <c r="M5040" s="1789" t="s">
        <v>2854</v>
      </c>
      <c r="N5040" s="1790"/>
      <c r="O5040" s="1790"/>
      <c r="P5040" s="1791"/>
      <c r="Q5040" s="1789" t="s">
        <v>2855</v>
      </c>
      <c r="R5040" s="1790"/>
      <c r="S5040" s="1790"/>
      <c r="T5040" s="1791"/>
      <c r="U5040" s="1789" t="s">
        <v>2854</v>
      </c>
      <c r="V5040" s="1790"/>
      <c r="W5040" s="1790"/>
      <c r="X5040" s="1790"/>
      <c r="Y5040" s="1790"/>
      <c r="Z5040" s="1791"/>
      <c r="AA5040" s="1789" t="s">
        <v>2855</v>
      </c>
      <c r="AB5040" s="1790"/>
      <c r="AC5040" s="1790"/>
      <c r="AD5040" s="1791"/>
      <c r="AE5040" s="1812"/>
      <c r="AF5040" s="1813"/>
      <c r="AG5040" s="1813"/>
      <c r="AH5040" s="1800"/>
    </row>
    <row r="5041" spans="1:34" ht="17.45" customHeight="1">
      <c r="A5041" s="1792"/>
      <c r="B5041" s="1793"/>
      <c r="C5041" s="1793"/>
      <c r="D5041" s="1793"/>
      <c r="E5041" s="1793"/>
      <c r="F5041" s="1793"/>
      <c r="G5041" s="1793"/>
      <c r="H5041" s="1793"/>
      <c r="I5041" s="1793"/>
      <c r="J5041" s="1793"/>
      <c r="K5041" s="1794" t="s">
        <v>2856</v>
      </c>
      <c r="L5041" s="1794"/>
      <c r="M5041" s="1794"/>
      <c r="N5041" s="1794"/>
      <c r="O5041" s="1794"/>
      <c r="P5041" s="1794"/>
      <c r="Q5041" s="1794"/>
      <c r="R5041" s="1794"/>
      <c r="S5041" s="1794"/>
      <c r="T5041" s="1794"/>
      <c r="U5041" s="1794"/>
      <c r="V5041" s="1794"/>
      <c r="W5041" s="1794"/>
      <c r="X5041" s="1794"/>
      <c r="Y5041" s="1794"/>
      <c r="Z5041" s="1794"/>
      <c r="AA5041" s="1795">
        <v>0</v>
      </c>
      <c r="AB5041" s="1795"/>
      <c r="AC5041" s="1795"/>
      <c r="AD5041" s="1795"/>
      <c r="AE5041" s="1795"/>
      <c r="AF5041" s="1795"/>
      <c r="AG5041" s="1795"/>
      <c r="AH5041" s="1213"/>
    </row>
    <row r="5042" spans="1:34" ht="17.45" customHeight="1">
      <c r="A5042" s="1801" t="s">
        <v>2857</v>
      </c>
      <c r="B5042" s="1825"/>
      <c r="C5042" s="1825"/>
      <c r="D5042" s="1825"/>
      <c r="E5042" s="1825"/>
      <c r="F5042" s="1825"/>
      <c r="G5042" s="1825"/>
      <c r="H5042" s="1825"/>
      <c r="I5042" s="1825"/>
      <c r="J5042" s="1825"/>
      <c r="K5042" s="1825"/>
      <c r="L5042" s="1825"/>
      <c r="M5042" s="1825"/>
      <c r="N5042" s="1826"/>
      <c r="O5042" s="1789" t="s">
        <v>2858</v>
      </c>
      <c r="P5042" s="1790"/>
      <c r="Q5042" s="1790"/>
      <c r="R5042" s="1790"/>
      <c r="S5042" s="1791"/>
      <c r="T5042" s="1827" t="s">
        <v>2850</v>
      </c>
      <c r="U5042" s="1790"/>
      <c r="V5042" s="1790"/>
      <c r="W5042" s="1213"/>
      <c r="X5042" s="1789" t="s">
        <v>2859</v>
      </c>
      <c r="Y5042" s="1790"/>
      <c r="Z5042" s="1790"/>
      <c r="AA5042" s="1790"/>
      <c r="AB5042" s="1790"/>
      <c r="AC5042" s="1790"/>
      <c r="AD5042" s="1791"/>
      <c r="AE5042" s="1810" t="s">
        <v>2853</v>
      </c>
      <c r="AF5042" s="1828"/>
      <c r="AG5042" s="1828"/>
      <c r="AH5042" s="1213"/>
    </row>
    <row r="5043" spans="1:34" ht="16.7" customHeight="1">
      <c r="A5043" s="1223"/>
      <c r="B5043" s="1224" t="s">
        <v>1019</v>
      </c>
      <c r="C5043" s="1875" t="s">
        <v>1020</v>
      </c>
      <c r="D5043" s="1876"/>
      <c r="E5043" s="1876"/>
      <c r="F5043" s="1876"/>
      <c r="G5043" s="1876"/>
      <c r="H5043" s="1876"/>
      <c r="I5043" s="1876"/>
      <c r="J5043" s="1876"/>
      <c r="K5043" s="1876"/>
      <c r="L5043" s="1876"/>
      <c r="M5043" s="1876"/>
      <c r="N5043" s="1875"/>
      <c r="O5043" s="1885">
        <v>0</v>
      </c>
      <c r="P5043" s="1886"/>
      <c r="Q5043" s="1886"/>
      <c r="R5043" s="1886"/>
      <c r="S5043" s="1887"/>
      <c r="T5043" s="1917">
        <v>0.05</v>
      </c>
      <c r="U5043" s="1886"/>
      <c r="V5043" s="1886"/>
      <c r="W5043" s="1225"/>
      <c r="X5043" s="1880">
        <v>32.186100000000003</v>
      </c>
      <c r="Y5043" s="1881"/>
      <c r="Z5043" s="1881"/>
      <c r="AA5043" s="1881"/>
      <c r="AB5043" s="1881"/>
      <c r="AC5043" s="1881"/>
      <c r="AD5043" s="1882"/>
      <c r="AE5043" s="1865">
        <v>1.6093</v>
      </c>
      <c r="AF5043" s="1847"/>
      <c r="AG5043" s="1847"/>
      <c r="AH5043" s="1225"/>
    </row>
    <row r="5044" spans="1:34" ht="17.45" customHeight="1">
      <c r="A5044" s="1220"/>
      <c r="B5044" s="1209" t="s">
        <v>1009</v>
      </c>
      <c r="C5044" s="1866" t="s">
        <v>1010</v>
      </c>
      <c r="D5044" s="1867"/>
      <c r="E5044" s="1867"/>
      <c r="F5044" s="1867"/>
      <c r="G5044" s="1867"/>
      <c r="H5044" s="1867"/>
      <c r="I5044" s="1867"/>
      <c r="J5044" s="1867"/>
      <c r="K5044" s="1867"/>
      <c r="L5044" s="1867"/>
      <c r="M5044" s="1867"/>
      <c r="N5044" s="1866"/>
      <c r="O5044" s="1893">
        <v>0</v>
      </c>
      <c r="P5044" s="1894"/>
      <c r="Q5044" s="1894"/>
      <c r="R5044" s="1894"/>
      <c r="S5044" s="1895"/>
      <c r="T5044" s="1918">
        <v>0.05</v>
      </c>
      <c r="U5044" s="1894"/>
      <c r="V5044" s="1894"/>
      <c r="W5044" s="1222"/>
      <c r="X5044" s="1871">
        <v>22.268799999999999</v>
      </c>
      <c r="Y5044" s="1872"/>
      <c r="Z5044" s="1872"/>
      <c r="AA5044" s="1872"/>
      <c r="AB5044" s="1872"/>
      <c r="AC5044" s="1872"/>
      <c r="AD5044" s="1873"/>
      <c r="AE5044" s="1874">
        <v>1.1133999999999999</v>
      </c>
      <c r="AF5044" s="1843"/>
      <c r="AG5044" s="1843"/>
      <c r="AH5044" s="1222"/>
    </row>
    <row r="5045" spans="1:34" ht="17.45" customHeight="1">
      <c r="A5045" s="1792"/>
      <c r="B5045" s="1778"/>
      <c r="C5045" s="1778"/>
      <c r="D5045" s="1778"/>
      <c r="E5045" s="1778"/>
      <c r="F5045" s="1778"/>
      <c r="G5045" s="1778"/>
      <c r="H5045" s="1778"/>
      <c r="I5045" s="1846" t="s">
        <v>2860</v>
      </c>
      <c r="J5045" s="1846"/>
      <c r="K5045" s="1846"/>
      <c r="L5045" s="1846"/>
      <c r="M5045" s="1846"/>
      <c r="N5045" s="1846"/>
      <c r="O5045" s="1846"/>
      <c r="P5045" s="1846"/>
      <c r="Q5045" s="1846"/>
      <c r="R5045" s="1846"/>
      <c r="S5045" s="1846"/>
      <c r="T5045" s="1846"/>
      <c r="U5045" s="1846"/>
      <c r="V5045" s="1846"/>
      <c r="W5045" s="1846"/>
      <c r="X5045" s="1846"/>
      <c r="Y5045" s="1846"/>
      <c r="Z5045" s="1793"/>
      <c r="AA5045" s="1847">
        <v>2.7227000000000001</v>
      </c>
      <c r="AB5045" s="1847"/>
      <c r="AC5045" s="1847"/>
      <c r="AD5045" s="1847"/>
      <c r="AE5045" s="1847"/>
      <c r="AF5045" s="1847"/>
      <c r="AG5045" s="1847"/>
      <c r="AH5045" s="1814"/>
    </row>
    <row r="5046" spans="1:34" ht="16.7" customHeight="1">
      <c r="A5046" s="1844"/>
      <c r="B5046" s="1309"/>
      <c r="C5046" s="1309"/>
      <c r="D5046" s="1309"/>
      <c r="E5046" s="1309"/>
      <c r="F5046" s="1309"/>
      <c r="G5046" s="1309"/>
      <c r="H5046" s="1309"/>
      <c r="I5046" s="1840" t="s">
        <v>2861</v>
      </c>
      <c r="J5046" s="1840"/>
      <c r="K5046" s="1840"/>
      <c r="L5046" s="1840"/>
      <c r="M5046" s="1840"/>
      <c r="N5046" s="1840"/>
      <c r="O5046" s="1840"/>
      <c r="P5046" s="1840"/>
      <c r="Q5046" s="1840"/>
      <c r="R5046" s="1840"/>
      <c r="S5046" s="1840"/>
      <c r="T5046" s="1840"/>
      <c r="U5046" s="1840"/>
      <c r="V5046" s="1840"/>
      <c r="W5046" s="1840"/>
      <c r="X5046" s="1840"/>
      <c r="Y5046" s="1840"/>
      <c r="Z5046" s="1309"/>
      <c r="AA5046" s="1841">
        <v>2.7227000000000001</v>
      </c>
      <c r="AB5046" s="1841"/>
      <c r="AC5046" s="1841"/>
      <c r="AD5046" s="1841"/>
      <c r="AE5046" s="1841"/>
      <c r="AF5046" s="1841"/>
      <c r="AG5046" s="1841"/>
      <c r="AH5046" s="1782"/>
    </row>
    <row r="5047" spans="1:34" ht="17.45" customHeight="1">
      <c r="A5047" s="1844"/>
      <c r="B5047" s="1309"/>
      <c r="C5047" s="1309"/>
      <c r="D5047" s="1309"/>
      <c r="E5047" s="1309"/>
      <c r="F5047" s="1309"/>
      <c r="G5047" s="1309"/>
      <c r="H5047" s="1309"/>
      <c r="I5047" s="1840" t="s">
        <v>2862</v>
      </c>
      <c r="J5047" s="1840"/>
      <c r="K5047" s="1840"/>
      <c r="L5047" s="1840"/>
      <c r="M5047" s="1840"/>
      <c r="N5047" s="1840"/>
      <c r="O5047" s="1840"/>
      <c r="P5047" s="1840"/>
      <c r="Q5047" s="1840"/>
      <c r="R5047" s="1840"/>
      <c r="S5047" s="1840"/>
      <c r="T5047" s="1840"/>
      <c r="U5047" s="1840"/>
      <c r="V5047" s="1840"/>
      <c r="W5047" s="1840"/>
      <c r="X5047" s="1840"/>
      <c r="Y5047" s="1840"/>
      <c r="Z5047" s="1309"/>
      <c r="AA5047" s="1841">
        <v>2.7227000000000001</v>
      </c>
      <c r="AB5047" s="1841"/>
      <c r="AC5047" s="1841"/>
      <c r="AD5047" s="1841"/>
      <c r="AE5047" s="1841"/>
      <c r="AF5047" s="1841"/>
      <c r="AG5047" s="1841"/>
      <c r="AH5047" s="1782"/>
    </row>
    <row r="5048" spans="1:34" ht="16.7" customHeight="1">
      <c r="A5048" s="1844"/>
      <c r="B5048" s="1309"/>
      <c r="C5048" s="1309"/>
      <c r="D5048" s="1309"/>
      <c r="E5048" s="1309"/>
      <c r="F5048" s="1309"/>
      <c r="G5048" s="1309"/>
      <c r="H5048" s="1309"/>
      <c r="I5048" s="1840" t="s">
        <v>2863</v>
      </c>
      <c r="J5048" s="1840"/>
      <c r="K5048" s="1840"/>
      <c r="L5048" s="1840"/>
      <c r="M5048" s="1840"/>
      <c r="N5048" s="1840"/>
      <c r="O5048" s="1840"/>
      <c r="P5048" s="1840"/>
      <c r="Q5048" s="1840"/>
      <c r="R5048" s="1840"/>
      <c r="S5048" s="1840"/>
      <c r="T5048" s="1840"/>
      <c r="U5048" s="1840"/>
      <c r="V5048" s="1840"/>
      <c r="W5048" s="1840"/>
      <c r="X5048" s="1840"/>
      <c r="Y5048" s="1840"/>
      <c r="Z5048" s="1309"/>
      <c r="AA5048" s="1841">
        <v>0</v>
      </c>
      <c r="AB5048" s="1841"/>
      <c r="AC5048" s="1841"/>
      <c r="AD5048" s="1841"/>
      <c r="AE5048" s="1841"/>
      <c r="AF5048" s="1841"/>
      <c r="AG5048" s="1841"/>
      <c r="AH5048" s="1782"/>
    </row>
    <row r="5049" spans="1:34" ht="17.45" customHeight="1">
      <c r="A5049" s="1845"/>
      <c r="B5049" s="1799"/>
      <c r="C5049" s="1799"/>
      <c r="D5049" s="1799"/>
      <c r="E5049" s="1799"/>
      <c r="F5049" s="1799"/>
      <c r="G5049" s="1799"/>
      <c r="H5049" s="1799"/>
      <c r="I5049" s="1842" t="s">
        <v>2864</v>
      </c>
      <c r="J5049" s="1842"/>
      <c r="K5049" s="1842"/>
      <c r="L5049" s="1842"/>
      <c r="M5049" s="1842"/>
      <c r="N5049" s="1842"/>
      <c r="O5049" s="1842"/>
      <c r="P5049" s="1842"/>
      <c r="Q5049" s="1842"/>
      <c r="R5049" s="1842"/>
      <c r="S5049" s="1842"/>
      <c r="T5049" s="1842"/>
      <c r="U5049" s="1842"/>
      <c r="V5049" s="1842"/>
      <c r="W5049" s="1842"/>
      <c r="X5049" s="1842"/>
      <c r="Y5049" s="1842"/>
      <c r="Z5049" s="1799"/>
      <c r="AA5049" s="1843">
        <v>0</v>
      </c>
      <c r="AB5049" s="1843"/>
      <c r="AC5049" s="1843"/>
      <c r="AD5049" s="1843"/>
      <c r="AE5049" s="1843"/>
      <c r="AF5049" s="1843"/>
      <c r="AG5049" s="1843"/>
      <c r="AH5049" s="1800"/>
    </row>
    <row r="5050" spans="1:34" ht="17.45" customHeight="1">
      <c r="A5050" s="1801" t="s">
        <v>2865</v>
      </c>
      <c r="B5050" s="1825"/>
      <c r="C5050" s="1825"/>
      <c r="D5050" s="1825"/>
      <c r="E5050" s="1825"/>
      <c r="F5050" s="1825"/>
      <c r="G5050" s="1825"/>
      <c r="H5050" s="1825"/>
      <c r="I5050" s="1825"/>
      <c r="J5050" s="1825"/>
      <c r="K5050" s="1825"/>
      <c r="L5050" s="1825"/>
      <c r="M5050" s="1825"/>
      <c r="N5050" s="1826"/>
      <c r="O5050" s="1789" t="s">
        <v>2850</v>
      </c>
      <c r="P5050" s="1790"/>
      <c r="Q5050" s="1790"/>
      <c r="R5050" s="1790"/>
      <c r="S5050" s="1791"/>
      <c r="T5050" s="1827" t="s">
        <v>754</v>
      </c>
      <c r="U5050" s="1790"/>
      <c r="V5050" s="1790"/>
      <c r="W5050" s="1213"/>
      <c r="X5050" s="1789" t="s">
        <v>2866</v>
      </c>
      <c r="Y5050" s="1790"/>
      <c r="Z5050" s="1790"/>
      <c r="AA5050" s="1790"/>
      <c r="AB5050" s="1790"/>
      <c r="AC5050" s="1790"/>
      <c r="AD5050" s="1791"/>
      <c r="AE5050" s="1810" t="s">
        <v>2867</v>
      </c>
      <c r="AF5050" s="1828"/>
      <c r="AG5050" s="1828"/>
      <c r="AH5050" s="1213"/>
    </row>
    <row r="5051" spans="1:34" ht="16.7" customHeight="1">
      <c r="A5051" s="1223"/>
      <c r="B5051" s="1224" t="s">
        <v>3521</v>
      </c>
      <c r="C5051" s="1875" t="s">
        <v>3522</v>
      </c>
      <c r="D5051" s="1876"/>
      <c r="E5051" s="1876"/>
      <c r="F5051" s="1876"/>
      <c r="G5051" s="1876"/>
      <c r="H5051" s="1876"/>
      <c r="I5051" s="1876"/>
      <c r="J5051" s="1876"/>
      <c r="K5051" s="1876"/>
      <c r="L5051" s="1876"/>
      <c r="M5051" s="1876"/>
      <c r="N5051" s="1875"/>
      <c r="O5051" s="1885">
        <v>8.9999999999999993E-3</v>
      </c>
      <c r="P5051" s="1886"/>
      <c r="Q5051" s="1886"/>
      <c r="R5051" s="1886"/>
      <c r="S5051" s="1887"/>
      <c r="T5051" s="1888" t="s">
        <v>495</v>
      </c>
      <c r="U5051" s="1889"/>
      <c r="V5051" s="1889"/>
      <c r="W5051" s="1225"/>
      <c r="X5051" s="1890">
        <v>11.47</v>
      </c>
      <c r="Y5051" s="1891"/>
      <c r="Z5051" s="1891"/>
      <c r="AA5051" s="1891"/>
      <c r="AB5051" s="1891"/>
      <c r="AC5051" s="1891"/>
      <c r="AD5051" s="1892"/>
      <c r="AE5051" s="1865">
        <v>0.1032</v>
      </c>
      <c r="AF5051" s="1847"/>
      <c r="AG5051" s="1847"/>
      <c r="AH5051" s="1225"/>
    </row>
    <row r="5052" spans="1:34" ht="17.45" customHeight="1">
      <c r="A5052" s="1218"/>
      <c r="B5052" s="1205" t="s">
        <v>3523</v>
      </c>
      <c r="C5052" s="1903" t="s">
        <v>3524</v>
      </c>
      <c r="D5052" s="1815"/>
      <c r="E5052" s="1815"/>
      <c r="F5052" s="1815"/>
      <c r="G5052" s="1815"/>
      <c r="H5052" s="1815"/>
      <c r="I5052" s="1815"/>
      <c r="J5052" s="1815"/>
      <c r="K5052" s="1815"/>
      <c r="L5052" s="1815"/>
      <c r="M5052" s="1815"/>
      <c r="N5052" s="1903"/>
      <c r="O5052" s="1910">
        <v>8.9999999999999993E-3</v>
      </c>
      <c r="P5052" s="1911"/>
      <c r="Q5052" s="1911"/>
      <c r="R5052" s="1911"/>
      <c r="S5052" s="1912"/>
      <c r="T5052" s="1913" t="s">
        <v>495</v>
      </c>
      <c r="U5052" s="1796"/>
      <c r="V5052" s="1796"/>
      <c r="W5052" s="1219"/>
      <c r="X5052" s="1914">
        <v>11.93</v>
      </c>
      <c r="Y5052" s="1915"/>
      <c r="Z5052" s="1915"/>
      <c r="AA5052" s="1915"/>
      <c r="AB5052" s="1915"/>
      <c r="AC5052" s="1915"/>
      <c r="AD5052" s="1916"/>
      <c r="AE5052" s="1909">
        <v>0.1074</v>
      </c>
      <c r="AF5052" s="1841"/>
      <c r="AG5052" s="1841"/>
      <c r="AH5052" s="1219"/>
    </row>
    <row r="5053" spans="1:34" ht="17.45" customHeight="1">
      <c r="A5053" s="1218"/>
      <c r="B5053" s="1205" t="s">
        <v>3434</v>
      </c>
      <c r="C5053" s="1903" t="s">
        <v>3435</v>
      </c>
      <c r="D5053" s="1815"/>
      <c r="E5053" s="1815"/>
      <c r="F5053" s="1815"/>
      <c r="G5053" s="1815"/>
      <c r="H5053" s="1815"/>
      <c r="I5053" s="1815"/>
      <c r="J5053" s="1815"/>
      <c r="K5053" s="1815"/>
      <c r="L5053" s="1815"/>
      <c r="M5053" s="1815"/>
      <c r="N5053" s="1903"/>
      <c r="O5053" s="1910">
        <v>0.3</v>
      </c>
      <c r="P5053" s="1911"/>
      <c r="Q5053" s="1911"/>
      <c r="R5053" s="1911"/>
      <c r="S5053" s="1912"/>
      <c r="T5053" s="1913" t="s">
        <v>518</v>
      </c>
      <c r="U5053" s="1796"/>
      <c r="V5053" s="1796"/>
      <c r="W5053" s="1219"/>
      <c r="X5053" s="1914">
        <v>2.62</v>
      </c>
      <c r="Y5053" s="1915"/>
      <c r="Z5053" s="1915"/>
      <c r="AA5053" s="1915"/>
      <c r="AB5053" s="1915"/>
      <c r="AC5053" s="1915"/>
      <c r="AD5053" s="1916"/>
      <c r="AE5053" s="1909">
        <v>0.78600000000000003</v>
      </c>
      <c r="AF5053" s="1841"/>
      <c r="AG5053" s="1841"/>
      <c r="AH5053" s="1219"/>
    </row>
    <row r="5054" spans="1:34" ht="16.7" customHeight="1">
      <c r="A5054" s="1218"/>
      <c r="B5054" s="1205" t="s">
        <v>3525</v>
      </c>
      <c r="C5054" s="1903" t="s">
        <v>3526</v>
      </c>
      <c r="D5054" s="1815"/>
      <c r="E5054" s="1815"/>
      <c r="F5054" s="1815"/>
      <c r="G5054" s="1815"/>
      <c r="H5054" s="1815"/>
      <c r="I5054" s="1815"/>
      <c r="J5054" s="1815"/>
      <c r="K5054" s="1815"/>
      <c r="L5054" s="1815"/>
      <c r="M5054" s="1815"/>
      <c r="N5054" s="1903"/>
      <c r="O5054" s="1910">
        <v>8.9999999999999993E-3</v>
      </c>
      <c r="P5054" s="1911"/>
      <c r="Q5054" s="1911"/>
      <c r="R5054" s="1911"/>
      <c r="S5054" s="1912"/>
      <c r="T5054" s="1913" t="s">
        <v>495</v>
      </c>
      <c r="U5054" s="1796"/>
      <c r="V5054" s="1796"/>
      <c r="W5054" s="1219"/>
      <c r="X5054" s="1914">
        <v>8.61</v>
      </c>
      <c r="Y5054" s="1915"/>
      <c r="Z5054" s="1915"/>
      <c r="AA5054" s="1915"/>
      <c r="AB5054" s="1915"/>
      <c r="AC5054" s="1915"/>
      <c r="AD5054" s="1916"/>
      <c r="AE5054" s="1909">
        <v>7.7499999999999999E-2</v>
      </c>
      <c r="AF5054" s="1841"/>
      <c r="AG5054" s="1841"/>
      <c r="AH5054" s="1219"/>
    </row>
    <row r="5055" spans="1:34" ht="17.45" customHeight="1">
      <c r="A5055" s="1220"/>
      <c r="B5055" s="1209" t="s">
        <v>3527</v>
      </c>
      <c r="C5055" s="1866" t="s">
        <v>3528</v>
      </c>
      <c r="D5055" s="1867"/>
      <c r="E5055" s="1867"/>
      <c r="F5055" s="1867"/>
      <c r="G5055" s="1867"/>
      <c r="H5055" s="1867"/>
      <c r="I5055" s="1867"/>
      <c r="J5055" s="1867"/>
      <c r="K5055" s="1867"/>
      <c r="L5055" s="1867"/>
      <c r="M5055" s="1867"/>
      <c r="N5055" s="1866"/>
      <c r="O5055" s="1893">
        <v>0.24</v>
      </c>
      <c r="P5055" s="1894"/>
      <c r="Q5055" s="1894"/>
      <c r="R5055" s="1894"/>
      <c r="S5055" s="1895"/>
      <c r="T5055" s="1896" t="s">
        <v>3529</v>
      </c>
      <c r="U5055" s="1897"/>
      <c r="V5055" s="1897"/>
      <c r="W5055" s="1222"/>
      <c r="X5055" s="1898">
        <v>1</v>
      </c>
      <c r="Y5055" s="1899"/>
      <c r="Z5055" s="1899"/>
      <c r="AA5055" s="1899"/>
      <c r="AB5055" s="1899"/>
      <c r="AC5055" s="1899"/>
      <c r="AD5055" s="1900"/>
      <c r="AE5055" s="1874">
        <v>0.24</v>
      </c>
      <c r="AF5055" s="1843"/>
      <c r="AG5055" s="1843"/>
      <c r="AH5055" s="1222"/>
    </row>
    <row r="5056" spans="1:34" ht="16.7" customHeight="1">
      <c r="A5056" s="1792"/>
      <c r="B5056" s="1793"/>
      <c r="C5056" s="1793"/>
      <c r="D5056" s="1793"/>
      <c r="E5056" s="1793"/>
      <c r="F5056" s="1793"/>
      <c r="G5056" s="1793"/>
      <c r="H5056" s="1793"/>
      <c r="I5056" s="1794" t="s">
        <v>2869</v>
      </c>
      <c r="J5056" s="1794"/>
      <c r="K5056" s="1794"/>
      <c r="L5056" s="1794"/>
      <c r="M5056" s="1794"/>
      <c r="N5056" s="1794"/>
      <c r="O5056" s="1794"/>
      <c r="P5056" s="1794"/>
      <c r="Q5056" s="1794"/>
      <c r="R5056" s="1794"/>
      <c r="S5056" s="1794"/>
      <c r="T5056" s="1794"/>
      <c r="U5056" s="1794"/>
      <c r="V5056" s="1794"/>
      <c r="W5056" s="1794"/>
      <c r="X5056" s="1794"/>
      <c r="Y5056" s="1794"/>
      <c r="Z5056" s="1214"/>
      <c r="AA5056" s="1795">
        <v>1.3141</v>
      </c>
      <c r="AB5056" s="1795"/>
      <c r="AC5056" s="1795"/>
      <c r="AD5056" s="1795"/>
      <c r="AE5056" s="1795"/>
      <c r="AF5056" s="1795"/>
      <c r="AG5056" s="1795"/>
      <c r="AH5056" s="1213"/>
    </row>
    <row r="5057" spans="1:34" ht="17.45" customHeight="1">
      <c r="A5057" s="1801" t="s">
        <v>2870</v>
      </c>
      <c r="B5057" s="1825"/>
      <c r="C5057" s="1825"/>
      <c r="D5057" s="1825"/>
      <c r="E5057" s="1825"/>
      <c r="F5057" s="1825"/>
      <c r="G5057" s="1825"/>
      <c r="H5057" s="1825"/>
      <c r="I5057" s="1825"/>
      <c r="J5057" s="1825"/>
      <c r="K5057" s="1825"/>
      <c r="L5057" s="1825"/>
      <c r="M5057" s="1825"/>
      <c r="N5057" s="1826"/>
      <c r="O5057" s="1789" t="s">
        <v>2850</v>
      </c>
      <c r="P5057" s="1790"/>
      <c r="Q5057" s="1790"/>
      <c r="R5057" s="1790"/>
      <c r="S5057" s="1791"/>
      <c r="T5057" s="1827" t="s">
        <v>754</v>
      </c>
      <c r="U5057" s="1790"/>
      <c r="V5057" s="1790"/>
      <c r="W5057" s="1213"/>
      <c r="X5057" s="1789" t="s">
        <v>2866</v>
      </c>
      <c r="Y5057" s="1790"/>
      <c r="Z5057" s="1790"/>
      <c r="AA5057" s="1790"/>
      <c r="AB5057" s="1790"/>
      <c r="AC5057" s="1790"/>
      <c r="AD5057" s="1791"/>
      <c r="AE5057" s="1810" t="s">
        <v>2867</v>
      </c>
      <c r="AF5057" s="1828"/>
      <c r="AG5057" s="1828"/>
      <c r="AH5057" s="1213"/>
    </row>
    <row r="5058" spans="1:34" ht="17.45" customHeight="1">
      <c r="A5058" s="1792"/>
      <c r="B5058" s="1793"/>
      <c r="C5058" s="1793"/>
      <c r="D5058" s="1793"/>
      <c r="E5058" s="1793"/>
      <c r="F5058" s="1793"/>
      <c r="G5058" s="1793"/>
      <c r="H5058" s="1793"/>
      <c r="I5058" s="1794" t="s">
        <v>2871</v>
      </c>
      <c r="J5058" s="1794"/>
      <c r="K5058" s="1794"/>
      <c r="L5058" s="1794"/>
      <c r="M5058" s="1794"/>
      <c r="N5058" s="1794"/>
      <c r="O5058" s="1794"/>
      <c r="P5058" s="1794"/>
      <c r="Q5058" s="1794"/>
      <c r="R5058" s="1794"/>
      <c r="S5058" s="1794"/>
      <c r="T5058" s="1794"/>
      <c r="U5058" s="1794"/>
      <c r="V5058" s="1794"/>
      <c r="W5058" s="1794"/>
      <c r="X5058" s="1794"/>
      <c r="Y5058" s="1794"/>
      <c r="Z5058" s="1214"/>
      <c r="AA5058" s="1795">
        <v>0</v>
      </c>
      <c r="AB5058" s="1795"/>
      <c r="AC5058" s="1795"/>
      <c r="AD5058" s="1795"/>
      <c r="AE5058" s="1795"/>
      <c r="AF5058" s="1795"/>
      <c r="AG5058" s="1795"/>
      <c r="AH5058" s="1213"/>
    </row>
    <row r="5059" spans="1:34" ht="16.7" customHeight="1">
      <c r="A5059" s="1801" t="s">
        <v>2872</v>
      </c>
      <c r="B5059" s="1825"/>
      <c r="C5059" s="1825"/>
      <c r="D5059" s="1825"/>
      <c r="E5059" s="1825"/>
      <c r="F5059" s="1825"/>
      <c r="G5059" s="1825"/>
      <c r="H5059" s="1825"/>
      <c r="I5059" s="1825"/>
      <c r="J5059" s="1825"/>
      <c r="K5059" s="1825"/>
      <c r="L5059" s="1825"/>
      <c r="M5059" s="1825"/>
      <c r="N5059" s="1826"/>
      <c r="O5059" s="1789" t="s">
        <v>2850</v>
      </c>
      <c r="P5059" s="1790"/>
      <c r="Q5059" s="1790"/>
      <c r="R5059" s="1790"/>
      <c r="S5059" s="1791"/>
      <c r="T5059" s="1827" t="s">
        <v>754</v>
      </c>
      <c r="U5059" s="1790"/>
      <c r="V5059" s="1790"/>
      <c r="W5059" s="1213"/>
      <c r="X5059" s="1789" t="s">
        <v>2866</v>
      </c>
      <c r="Y5059" s="1790"/>
      <c r="Z5059" s="1790"/>
      <c r="AA5059" s="1790"/>
      <c r="AB5059" s="1790"/>
      <c r="AC5059" s="1790"/>
      <c r="AD5059" s="1791"/>
      <c r="AE5059" s="1810" t="s">
        <v>2867</v>
      </c>
      <c r="AF5059" s="1828"/>
      <c r="AG5059" s="1828"/>
      <c r="AH5059" s="1213"/>
    </row>
    <row r="5060" spans="1:34" ht="17.45" customHeight="1">
      <c r="A5060" s="1792"/>
      <c r="B5060" s="1793"/>
      <c r="C5060" s="1793"/>
      <c r="D5060" s="1793"/>
      <c r="E5060" s="1793"/>
      <c r="F5060" s="1793"/>
      <c r="G5060" s="1793"/>
      <c r="H5060" s="1793"/>
      <c r="I5060" s="1793"/>
      <c r="J5060" s="1793"/>
      <c r="K5060" s="1794" t="s">
        <v>2873</v>
      </c>
      <c r="L5060" s="1794"/>
      <c r="M5060" s="1794"/>
      <c r="N5060" s="1794"/>
      <c r="O5060" s="1794"/>
      <c r="P5060" s="1794"/>
      <c r="Q5060" s="1794"/>
      <c r="R5060" s="1794"/>
      <c r="S5060" s="1794"/>
      <c r="T5060" s="1794"/>
      <c r="U5060" s="1794"/>
      <c r="V5060" s="1794"/>
      <c r="W5060" s="1794"/>
      <c r="X5060" s="1794"/>
      <c r="Y5060" s="1794"/>
      <c r="Z5060" s="1794"/>
      <c r="AA5060" s="1794"/>
      <c r="AB5060" s="1214"/>
      <c r="AC5060" s="1795">
        <v>0</v>
      </c>
      <c r="AD5060" s="1795"/>
      <c r="AE5060" s="1795"/>
      <c r="AF5060" s="1795"/>
      <c r="AG5060" s="1795"/>
      <c r="AH5060" s="1213"/>
    </row>
    <row r="5061" spans="1:34" ht="17.45" customHeight="1">
      <c r="A5061" s="1801" t="s">
        <v>2874</v>
      </c>
      <c r="B5061" s="1825"/>
      <c r="C5061" s="1825"/>
      <c r="D5061" s="1825"/>
      <c r="E5061" s="1825"/>
      <c r="F5061" s="1825"/>
      <c r="G5061" s="1825"/>
      <c r="H5061" s="1825"/>
      <c r="I5061" s="1825"/>
      <c r="J5061" s="1826"/>
      <c r="K5061" s="1789" t="s">
        <v>2850</v>
      </c>
      <c r="L5061" s="1791"/>
      <c r="M5061" s="1855" t="s">
        <v>2875</v>
      </c>
      <c r="N5061" s="1856"/>
      <c r="O5061" s="1857"/>
      <c r="P5061" s="1855" t="s">
        <v>2876</v>
      </c>
      <c r="Q5061" s="1856"/>
      <c r="R5061" s="1857"/>
      <c r="S5061" s="1855" t="s">
        <v>2877</v>
      </c>
      <c r="T5061" s="1857"/>
      <c r="U5061" s="1789" t="s">
        <v>2878</v>
      </c>
      <c r="V5061" s="1790"/>
      <c r="W5061" s="1791"/>
      <c r="X5061" s="1789" t="s">
        <v>2879</v>
      </c>
      <c r="Y5061" s="1790"/>
      <c r="Z5061" s="1790"/>
      <c r="AA5061" s="1790"/>
      <c r="AB5061" s="1791"/>
      <c r="AC5061" s="1789" t="s">
        <v>2880</v>
      </c>
      <c r="AD5061" s="1791"/>
      <c r="AE5061" s="1810" t="s">
        <v>2867</v>
      </c>
      <c r="AF5061" s="1828"/>
      <c r="AG5061" s="1828"/>
      <c r="AH5061" s="1213"/>
    </row>
    <row r="5062" spans="1:34" ht="16.7" customHeight="1">
      <c r="A5062" s="1853"/>
      <c r="B5062" s="1778"/>
      <c r="C5062" s="1778"/>
      <c r="D5062" s="1778"/>
      <c r="E5062" s="1778"/>
      <c r="F5062" s="1778"/>
      <c r="G5062" s="1778"/>
      <c r="H5062" s="1778"/>
      <c r="I5062" s="1846" t="s">
        <v>2881</v>
      </c>
      <c r="J5062" s="1846"/>
      <c r="K5062" s="1846"/>
      <c r="L5062" s="1846"/>
      <c r="M5062" s="1846"/>
      <c r="N5062" s="1846"/>
      <c r="O5062" s="1846"/>
      <c r="P5062" s="1846"/>
      <c r="Q5062" s="1846"/>
      <c r="R5062" s="1846"/>
      <c r="S5062" s="1846"/>
      <c r="T5062" s="1846"/>
      <c r="U5062" s="1846"/>
      <c r="V5062" s="1846"/>
      <c r="W5062" s="1846"/>
      <c r="X5062" s="1846"/>
      <c r="Y5062" s="1846"/>
      <c r="Z5062" s="1203"/>
      <c r="AA5062" s="1847">
        <v>0</v>
      </c>
      <c r="AB5062" s="1847"/>
      <c r="AC5062" s="1847"/>
      <c r="AD5062" s="1847"/>
      <c r="AE5062" s="1847"/>
      <c r="AF5062" s="1847"/>
      <c r="AG5062" s="1847"/>
      <c r="AH5062" s="1204"/>
    </row>
    <row r="5063" spans="1:34" ht="5.85" customHeight="1">
      <c r="A5063" s="1854"/>
      <c r="B5063" s="1309"/>
      <c r="C5063" s="1309"/>
      <c r="D5063" s="1309"/>
      <c r="E5063" s="1309"/>
      <c r="F5063" s="1309"/>
      <c r="G5063" s="1309"/>
      <c r="H5063" s="1309"/>
      <c r="I5063" s="1309"/>
      <c r="J5063" s="1309"/>
      <c r="K5063" s="1309"/>
      <c r="L5063" s="1309"/>
      <c r="M5063" s="1309"/>
      <c r="N5063" s="1309"/>
      <c r="O5063" s="1309"/>
      <c r="P5063" s="1309"/>
      <c r="Q5063" s="1309"/>
      <c r="R5063" s="1309"/>
      <c r="S5063" s="1309"/>
      <c r="T5063" s="1309"/>
      <c r="U5063" s="1309"/>
      <c r="V5063" s="1309"/>
      <c r="W5063" s="1309"/>
      <c r="X5063" s="1309"/>
      <c r="Y5063" s="1309"/>
      <c r="Z5063" s="1309"/>
      <c r="AA5063" s="1309"/>
      <c r="AB5063" s="1309"/>
      <c r="AC5063" s="1309"/>
      <c r="AD5063" s="1309"/>
      <c r="AE5063" s="1309"/>
      <c r="AF5063" s="1309"/>
      <c r="AG5063" s="1309"/>
      <c r="AH5063" s="1782"/>
    </row>
    <row r="5064" spans="1:34" ht="17.45" customHeight="1">
      <c r="A5064" s="1845"/>
      <c r="B5064" s="1799"/>
      <c r="C5064" s="1799"/>
      <c r="D5064" s="1799"/>
      <c r="E5064" s="1799"/>
      <c r="F5064" s="1799"/>
      <c r="G5064" s="1799"/>
      <c r="H5064" s="1799"/>
      <c r="I5064" s="1842" t="s">
        <v>2882</v>
      </c>
      <c r="J5064" s="1842"/>
      <c r="K5064" s="1842"/>
      <c r="L5064" s="1842"/>
      <c r="M5064" s="1842"/>
      <c r="N5064" s="1842"/>
      <c r="O5064" s="1842"/>
      <c r="P5064" s="1842"/>
      <c r="Q5064" s="1842"/>
      <c r="R5064" s="1842"/>
      <c r="S5064" s="1842"/>
      <c r="T5064" s="1842"/>
      <c r="U5064" s="1842"/>
      <c r="V5064" s="1842"/>
      <c r="W5064" s="1842"/>
      <c r="X5064" s="1842"/>
      <c r="Y5064" s="1842"/>
      <c r="Z5064" s="1212"/>
      <c r="AA5064" s="1848">
        <v>4.04</v>
      </c>
      <c r="AB5064" s="1848"/>
      <c r="AC5064" s="1848"/>
      <c r="AD5064" s="1848"/>
      <c r="AE5064" s="1848"/>
      <c r="AF5064" s="1848"/>
      <c r="AG5064" s="1848"/>
      <c r="AH5064" s="1208"/>
    </row>
    <row r="5065" spans="1:34" ht="45.75" customHeight="1">
      <c r="A5065" s="1849" t="s">
        <v>2883</v>
      </c>
      <c r="B5065" s="1850"/>
      <c r="C5065" s="1850"/>
      <c r="D5065" s="1850"/>
      <c r="E5065" s="1851" t="s">
        <v>3530</v>
      </c>
      <c r="F5065" s="1852"/>
      <c r="G5065" s="1852"/>
      <c r="H5065" s="1852"/>
      <c r="I5065" s="1852"/>
      <c r="J5065" s="1852"/>
      <c r="K5065" s="1852"/>
      <c r="L5065" s="1852"/>
      <c r="M5065" s="1852"/>
      <c r="N5065" s="1852"/>
      <c r="O5065" s="1852"/>
      <c r="P5065" s="1852"/>
      <c r="Q5065" s="1852"/>
      <c r="R5065" s="1852"/>
      <c r="S5065" s="1852"/>
      <c r="T5065" s="1852"/>
      <c r="U5065" s="1852"/>
      <c r="V5065" s="1852"/>
      <c r="W5065" s="1852"/>
      <c r="X5065" s="1852"/>
      <c r="Y5065" s="1852"/>
      <c r="Z5065" s="1852"/>
      <c r="AA5065" s="1852"/>
      <c r="AB5065" s="1852"/>
      <c r="AC5065" s="1852"/>
      <c r="AD5065" s="1852"/>
      <c r="AE5065" s="1852"/>
      <c r="AF5065" s="1852"/>
      <c r="AG5065" s="1852"/>
      <c r="AH5065" s="1851"/>
    </row>
    <row r="5066" spans="1:34" ht="90.2" customHeight="1">
      <c r="A5066" s="1218"/>
      <c r="AH5066" s="1219"/>
    </row>
    <row r="5067" spans="1:34" ht="90.2" customHeight="1">
      <c r="A5067" s="1220"/>
      <c r="B5067" s="1221"/>
      <c r="C5067" s="1221"/>
      <c r="D5067" s="1221"/>
      <c r="E5067" s="1221"/>
      <c r="F5067" s="1221"/>
      <c r="G5067" s="1221"/>
      <c r="H5067" s="1221"/>
      <c r="I5067" s="1221"/>
      <c r="J5067" s="1221"/>
      <c r="K5067" s="1221"/>
      <c r="L5067" s="1221"/>
      <c r="M5067" s="1221"/>
      <c r="N5067" s="1221"/>
      <c r="O5067" s="1221"/>
      <c r="P5067" s="1221"/>
      <c r="Q5067" s="1221"/>
      <c r="R5067" s="1221"/>
      <c r="S5067" s="1221"/>
      <c r="T5067" s="1221"/>
      <c r="U5067" s="1221"/>
      <c r="V5067" s="1221"/>
      <c r="W5067" s="1221"/>
      <c r="X5067" s="1221"/>
      <c r="Y5067" s="1221"/>
      <c r="Z5067" s="1221"/>
      <c r="AA5067" s="1221"/>
      <c r="AB5067" s="1221"/>
      <c r="AC5067" s="1221"/>
      <c r="AD5067" s="1221"/>
      <c r="AE5067" s="1221"/>
      <c r="AF5067" s="1221"/>
      <c r="AG5067" s="1221"/>
      <c r="AH5067" s="1222"/>
    </row>
    <row r="5068" spans="1:34" ht="5.85" customHeight="1">
      <c r="A5068" s="1777"/>
      <c r="B5068" s="1778"/>
      <c r="C5068" s="1778"/>
      <c r="D5068" s="1778"/>
      <c r="E5068" s="1778"/>
      <c r="F5068" s="1778"/>
      <c r="G5068" s="1778"/>
      <c r="H5068" s="1778"/>
      <c r="I5068" s="1778"/>
      <c r="J5068" s="1778"/>
      <c r="K5068" s="1778"/>
      <c r="L5068" s="1778"/>
      <c r="M5068" s="1778"/>
      <c r="N5068" s="1778"/>
      <c r="O5068" s="1778"/>
      <c r="P5068" s="1778"/>
      <c r="Q5068" s="1778"/>
      <c r="R5068" s="1778"/>
      <c r="S5068" s="1778"/>
      <c r="T5068" s="1778"/>
      <c r="U5068" s="1778"/>
      <c r="V5068" s="1778"/>
      <c r="W5068" s="1778"/>
      <c r="X5068" s="1778"/>
      <c r="Y5068" s="1778"/>
      <c r="Z5068" s="1778"/>
      <c r="AA5068" s="1778"/>
      <c r="AB5068" s="1778"/>
      <c r="AC5068" s="1778"/>
      <c r="AD5068" s="1778"/>
      <c r="AE5068" s="1778"/>
      <c r="AF5068" s="1778"/>
      <c r="AG5068" s="1778"/>
      <c r="AH5068" s="1779"/>
    </row>
    <row r="5069" spans="1:34" ht="10.9" customHeight="1">
      <c r="A5069" s="1780" t="s">
        <v>2834</v>
      </c>
      <c r="B5069" s="1310"/>
      <c r="C5069" s="1310"/>
      <c r="D5069" s="1310"/>
      <c r="E5069" s="1310"/>
      <c r="F5069" s="1310"/>
      <c r="G5069" s="1310"/>
      <c r="H5069" s="1310"/>
      <c r="I5069" s="1310"/>
      <c r="J5069" s="1310"/>
      <c r="K5069" s="1310"/>
      <c r="L5069" s="1310"/>
      <c r="M5069" s="1310"/>
      <c r="N5069" s="1310"/>
      <c r="O5069" s="1310"/>
      <c r="P5069" s="1310"/>
      <c r="Q5069" s="1310"/>
      <c r="R5069" s="1310"/>
      <c r="S5069" s="1310"/>
      <c r="T5069" s="1310"/>
      <c r="U5069" s="1310"/>
      <c r="V5069" s="1310"/>
      <c r="W5069" s="1310"/>
      <c r="X5069" s="1310"/>
      <c r="Y5069" s="1310"/>
      <c r="Z5069" s="1310"/>
      <c r="AA5069" s="1310"/>
      <c r="AB5069" s="1310"/>
      <c r="AC5069" s="1310"/>
      <c r="AD5069" s="1309"/>
      <c r="AE5069" s="1309"/>
      <c r="AF5069" s="1781" t="s">
        <v>3531</v>
      </c>
      <c r="AG5069" s="1781"/>
      <c r="AH5069" s="1782"/>
    </row>
    <row r="5070" spans="1:34" ht="5.85" customHeight="1">
      <c r="A5070" s="1780"/>
      <c r="B5070" s="1310"/>
      <c r="C5070" s="1310"/>
      <c r="D5070" s="1310"/>
      <c r="E5070" s="1310"/>
      <c r="F5070" s="1310"/>
      <c r="G5070" s="1310"/>
      <c r="H5070" s="1310"/>
      <c r="I5070" s="1310"/>
      <c r="J5070" s="1310"/>
      <c r="K5070" s="1310"/>
      <c r="L5070" s="1310"/>
      <c r="M5070" s="1310"/>
      <c r="N5070" s="1310"/>
      <c r="O5070" s="1310"/>
      <c r="P5070" s="1310"/>
      <c r="Q5070" s="1310"/>
      <c r="R5070" s="1310"/>
      <c r="S5070" s="1310"/>
      <c r="T5070" s="1310"/>
      <c r="U5070" s="1310"/>
      <c r="V5070" s="1310"/>
      <c r="W5070" s="1310"/>
      <c r="X5070" s="1310"/>
      <c r="Y5070" s="1310"/>
      <c r="Z5070" s="1310"/>
      <c r="AA5070" s="1310"/>
      <c r="AB5070" s="1310"/>
      <c r="AC5070" s="1310"/>
      <c r="AD5070" s="1311"/>
      <c r="AE5070" s="1311"/>
      <c r="AF5070" s="1311"/>
      <c r="AG5070" s="1311"/>
      <c r="AH5070" s="1782"/>
    </row>
    <row r="5071" spans="1:34" ht="11.65" customHeight="1">
      <c r="A5071" s="1783" t="s">
        <v>2836</v>
      </c>
      <c r="B5071" s="1784"/>
      <c r="C5071" s="1784"/>
      <c r="D5071" s="1784"/>
      <c r="E5071" s="1784"/>
      <c r="F5071" s="1784"/>
      <c r="G5071" s="1784"/>
      <c r="H5071" s="1784"/>
      <c r="I5071" s="1784"/>
      <c r="J5071" s="1784"/>
      <c r="K5071" s="1784"/>
      <c r="L5071" s="1784"/>
      <c r="M5071" s="1784"/>
      <c r="N5071" s="1784"/>
      <c r="O5071" s="1784"/>
      <c r="P5071" s="1784"/>
      <c r="Q5071" s="1784"/>
      <c r="R5071" s="1784"/>
      <c r="S5071" s="1784"/>
      <c r="T5071" s="1784"/>
      <c r="U5071" s="1784"/>
      <c r="V5071" s="1784"/>
      <c r="W5071" s="1784"/>
      <c r="X5071" s="1784"/>
      <c r="Y5071" s="1784"/>
      <c r="Z5071" s="1784"/>
      <c r="AA5071" s="1784"/>
      <c r="AB5071" s="1784"/>
      <c r="AC5071" s="1784"/>
      <c r="AD5071" s="1311"/>
      <c r="AE5071" s="1311"/>
      <c r="AF5071" s="1311"/>
      <c r="AG5071" s="1311"/>
      <c r="AH5071" s="1782"/>
    </row>
    <row r="5072" spans="1:34" ht="22.5" customHeight="1">
      <c r="A5072" s="1785" t="s">
        <v>2837</v>
      </c>
      <c r="B5072" s="1786"/>
      <c r="C5072" s="1786"/>
      <c r="D5072" s="1786"/>
      <c r="E5072" s="1786"/>
      <c r="F5072" s="1786"/>
      <c r="G5072" s="1786"/>
      <c r="H5072" s="1786"/>
      <c r="I5072" s="1786"/>
      <c r="J5072" s="1786"/>
      <c r="K5072" s="1786"/>
      <c r="L5072" s="1786"/>
      <c r="M5072" s="1786"/>
      <c r="N5072" s="1786"/>
      <c r="O5072" s="1786"/>
      <c r="P5072" s="1786"/>
      <c r="Q5072" s="1786"/>
      <c r="R5072" s="1786"/>
      <c r="S5072" s="1786"/>
      <c r="T5072" s="1786"/>
      <c r="U5072" s="1786"/>
      <c r="V5072" s="1786"/>
      <c r="W5072" s="1786"/>
      <c r="X5072" s="1786"/>
      <c r="Y5072" s="1786"/>
      <c r="Z5072" s="1786"/>
      <c r="AA5072" s="1786"/>
      <c r="AB5072" s="1786"/>
      <c r="AC5072" s="1786"/>
      <c r="AD5072" s="1311"/>
      <c r="AE5072" s="1311"/>
      <c r="AF5072" s="1311"/>
      <c r="AG5072" s="1311"/>
      <c r="AH5072" s="1782"/>
    </row>
    <row r="5073" spans="1:34" ht="5.85" customHeight="1">
      <c r="A5073" s="1787" t="s">
        <v>2838</v>
      </c>
      <c r="B5073" s="1788"/>
      <c r="C5073" s="1788"/>
      <c r="D5073" s="1788"/>
      <c r="E5073" s="1788"/>
      <c r="F5073" s="1788"/>
      <c r="G5073" s="1788"/>
      <c r="H5073" s="1788"/>
      <c r="I5073" s="1788"/>
      <c r="J5073" s="1788"/>
      <c r="K5073" s="1788"/>
      <c r="L5073" s="1788"/>
      <c r="M5073" s="1788"/>
      <c r="N5073" s="1788"/>
      <c r="O5073" s="1788"/>
      <c r="P5073" s="1788"/>
      <c r="Q5073" s="1788"/>
      <c r="R5073" s="1788"/>
      <c r="S5073" s="1788"/>
      <c r="T5073" s="1788"/>
      <c r="U5073" s="1788"/>
      <c r="V5073" s="1788"/>
      <c r="W5073" s="1788"/>
      <c r="X5073" s="1788"/>
      <c r="Y5073" s="1788"/>
      <c r="Z5073" s="1788"/>
      <c r="AA5073" s="1788"/>
      <c r="AB5073" s="1788"/>
      <c r="AC5073" s="1788"/>
      <c r="AD5073" s="1311"/>
      <c r="AE5073" s="1311"/>
      <c r="AF5073" s="1311"/>
      <c r="AG5073" s="1311"/>
      <c r="AH5073" s="1782"/>
    </row>
    <row r="5074" spans="1:34" ht="5.85" customHeight="1">
      <c r="A5074" s="1787"/>
      <c r="B5074" s="1788"/>
      <c r="C5074" s="1788"/>
      <c r="D5074" s="1788"/>
      <c r="E5074" s="1788"/>
      <c r="F5074" s="1788"/>
      <c r="G5074" s="1788"/>
      <c r="H5074" s="1788"/>
      <c r="I5074" s="1788"/>
      <c r="J5074" s="1788"/>
      <c r="K5074" s="1788"/>
      <c r="L5074" s="1788"/>
      <c r="M5074" s="1788"/>
      <c r="N5074" s="1788"/>
      <c r="O5074" s="1788"/>
      <c r="P5074" s="1788"/>
      <c r="Q5074" s="1788"/>
      <c r="R5074" s="1788"/>
      <c r="S5074" s="1788"/>
      <c r="T5074" s="1788"/>
      <c r="U5074" s="1788"/>
      <c r="V5074" s="1788"/>
      <c r="W5074" s="1788"/>
      <c r="X5074" s="1788"/>
      <c r="Y5074" s="1788"/>
      <c r="Z5074" s="1788"/>
      <c r="AA5074" s="1788"/>
      <c r="AB5074" s="1788"/>
      <c r="AC5074" s="1788"/>
      <c r="AD5074" s="1782"/>
      <c r="AE5074" s="1309"/>
      <c r="AF5074" s="1309"/>
      <c r="AG5074" s="1309"/>
      <c r="AH5074" s="1782"/>
    </row>
    <row r="5075" spans="1:34" ht="11.65" customHeight="1">
      <c r="A5075" s="1787" t="s">
        <v>2839</v>
      </c>
      <c r="B5075" s="1788"/>
      <c r="C5075" s="1788"/>
      <c r="D5075" s="1788"/>
      <c r="E5075" s="1788"/>
      <c r="F5075" s="1788"/>
      <c r="G5075" s="1788"/>
      <c r="H5075" s="1788"/>
      <c r="I5075" s="1788"/>
      <c r="J5075" s="1788"/>
      <c r="K5075" s="1788"/>
      <c r="L5075" s="1788"/>
      <c r="M5075" s="1788"/>
      <c r="N5075" s="1788"/>
      <c r="O5075" s="1788"/>
      <c r="P5075" s="1788"/>
      <c r="Q5075" s="1788"/>
      <c r="R5075" s="1788"/>
      <c r="S5075" s="1788"/>
      <c r="T5075" s="1788"/>
      <c r="U5075" s="1788"/>
      <c r="V5075" s="1788"/>
      <c r="W5075" s="1788"/>
      <c r="X5075" s="1788"/>
      <c r="Y5075" s="1788"/>
      <c r="Z5075" s="1788"/>
      <c r="AA5075" s="1788"/>
      <c r="AB5075" s="1788"/>
      <c r="AC5075" s="1788"/>
      <c r="AD5075" s="1818" t="s">
        <v>2840</v>
      </c>
      <c r="AE5075" s="1818"/>
      <c r="AF5075" s="1206">
        <v>0</v>
      </c>
      <c r="AG5075" s="1207" t="s">
        <v>5</v>
      </c>
      <c r="AH5075" s="1800"/>
    </row>
    <row r="5076" spans="1:34" ht="11.65" customHeight="1">
      <c r="A5076" s="1819" t="s">
        <v>2841</v>
      </c>
      <c r="B5076" s="1820"/>
      <c r="C5076" s="1820"/>
      <c r="D5076" s="1820"/>
      <c r="E5076" s="1820"/>
      <c r="F5076" s="1820"/>
      <c r="G5076" s="1820"/>
      <c r="H5076" s="1820"/>
      <c r="I5076" s="1820"/>
      <c r="J5076" s="1820"/>
      <c r="K5076" s="1820"/>
      <c r="L5076" s="1820"/>
      <c r="M5076" s="1820"/>
      <c r="N5076" s="1820"/>
      <c r="O5076" s="1820"/>
      <c r="P5076" s="1820"/>
      <c r="Q5076" s="1820"/>
      <c r="R5076" s="1820"/>
      <c r="S5076" s="1820"/>
      <c r="T5076" s="1820"/>
      <c r="U5076" s="1820"/>
      <c r="V5076" s="1820"/>
      <c r="W5076" s="1820"/>
      <c r="X5076" s="1820"/>
      <c r="Y5076" s="1820"/>
      <c r="Z5076" s="1820"/>
      <c r="AA5076" s="1820"/>
      <c r="AB5076" s="1820"/>
      <c r="AC5076" s="1820"/>
      <c r="AD5076" s="1821" t="s">
        <v>2842</v>
      </c>
      <c r="AE5076" s="1821"/>
      <c r="AF5076" s="1210">
        <v>0</v>
      </c>
      <c r="AG5076" s="1211" t="s">
        <v>5</v>
      </c>
      <c r="AH5076" s="1800"/>
    </row>
    <row r="5077" spans="1:34" ht="16.7" customHeight="1">
      <c r="A5077" s="1822" t="s">
        <v>2843</v>
      </c>
      <c r="B5077" s="1802"/>
      <c r="C5077" s="1802"/>
      <c r="D5077" s="1778"/>
      <c r="E5077" s="1823" t="s">
        <v>2941</v>
      </c>
      <c r="F5077" s="1823"/>
      <c r="G5077" s="1823"/>
      <c r="H5077" s="1823"/>
      <c r="I5077" s="1823"/>
      <c r="J5077" s="1823"/>
      <c r="K5077" s="1823"/>
      <c r="L5077" s="1823"/>
      <c r="M5077" s="1823"/>
      <c r="N5077" s="1823"/>
      <c r="O5077" s="1823"/>
      <c r="P5077" s="1823"/>
      <c r="Q5077" s="1823"/>
      <c r="R5077" s="1823"/>
      <c r="S5077" s="1823"/>
      <c r="T5077" s="1823"/>
      <c r="U5077" s="1823"/>
      <c r="V5077" s="1823"/>
      <c r="W5077" s="1823"/>
      <c r="X5077" s="1823"/>
      <c r="Y5077" s="1823"/>
      <c r="Z5077" s="1823"/>
      <c r="AA5077" s="1823"/>
      <c r="AB5077" s="1823"/>
      <c r="AC5077" s="1823"/>
      <c r="AD5077" s="1823"/>
      <c r="AE5077" s="1823"/>
      <c r="AF5077" s="1823"/>
      <c r="AG5077" s="1823"/>
      <c r="AH5077" s="1779"/>
    </row>
    <row r="5078" spans="1:34" ht="17.45" customHeight="1">
      <c r="A5078" s="1824" t="s">
        <v>2844</v>
      </c>
      <c r="B5078" s="1816"/>
      <c r="C5078" s="1816"/>
      <c r="D5078" s="1309"/>
      <c r="E5078" s="1815" t="s">
        <v>2940</v>
      </c>
      <c r="F5078" s="1815"/>
      <c r="G5078" s="1111"/>
      <c r="H5078" s="1796" t="s">
        <v>2845</v>
      </c>
      <c r="I5078" s="1796"/>
      <c r="J5078" s="1796" t="s">
        <v>497</v>
      </c>
      <c r="K5078" s="1796"/>
      <c r="L5078" s="1309"/>
      <c r="M5078" s="1309"/>
      <c r="N5078" s="1816" t="s">
        <v>2846</v>
      </c>
      <c r="O5078" s="1816"/>
      <c r="P5078" s="1816"/>
      <c r="Q5078" s="1816"/>
      <c r="R5078" s="1817">
        <v>3.9289900000000002</v>
      </c>
      <c r="S5078" s="1817"/>
      <c r="T5078" s="1817"/>
      <c r="U5078" s="1817"/>
      <c r="V5078" s="1309"/>
      <c r="W5078" s="1309"/>
      <c r="X5078" s="1309"/>
      <c r="Y5078" s="1796" t="s">
        <v>2847</v>
      </c>
      <c r="Z5078" s="1796"/>
      <c r="AA5078" s="1796"/>
      <c r="AB5078" s="1796"/>
      <c r="AC5078" s="1796"/>
      <c r="AD5078" s="1796"/>
      <c r="AE5078" s="1796"/>
      <c r="AF5078" s="1797" t="s">
        <v>2848</v>
      </c>
      <c r="AG5078" s="1797"/>
      <c r="AH5078" s="1782"/>
    </row>
    <row r="5079" spans="1:34" ht="5.85" customHeight="1">
      <c r="A5079" s="1798"/>
      <c r="B5079" s="1799"/>
      <c r="C5079" s="1799"/>
      <c r="D5079" s="1799"/>
      <c r="E5079" s="1799"/>
      <c r="F5079" s="1799"/>
      <c r="G5079" s="1799"/>
      <c r="H5079" s="1799"/>
      <c r="I5079" s="1799"/>
      <c r="J5079" s="1799"/>
      <c r="K5079" s="1799"/>
      <c r="L5079" s="1799"/>
      <c r="M5079" s="1799"/>
      <c r="N5079" s="1799"/>
      <c r="O5079" s="1799"/>
      <c r="P5079" s="1799"/>
      <c r="Q5079" s="1799"/>
      <c r="R5079" s="1799"/>
      <c r="S5079" s="1799"/>
      <c r="T5079" s="1799"/>
      <c r="U5079" s="1799"/>
      <c r="V5079" s="1799"/>
      <c r="W5079" s="1799"/>
      <c r="X5079" s="1799"/>
      <c r="Y5079" s="1799"/>
      <c r="Z5079" s="1799"/>
      <c r="AA5079" s="1799"/>
      <c r="AB5079" s="1799"/>
      <c r="AC5079" s="1799"/>
      <c r="AD5079" s="1799"/>
      <c r="AE5079" s="1799"/>
      <c r="AF5079" s="1799"/>
      <c r="AG5079" s="1799"/>
      <c r="AH5079" s="1800"/>
    </row>
    <row r="5080" spans="1:34" ht="16.7" customHeight="1">
      <c r="A5080" s="1801" t="s">
        <v>2849</v>
      </c>
      <c r="B5080" s="1802"/>
      <c r="C5080" s="1802"/>
      <c r="D5080" s="1802"/>
      <c r="E5080" s="1802"/>
      <c r="F5080" s="1802"/>
      <c r="G5080" s="1802"/>
      <c r="H5080" s="1802"/>
      <c r="I5080" s="1802"/>
      <c r="J5080" s="1803"/>
      <c r="K5080" s="1789" t="s">
        <v>2850</v>
      </c>
      <c r="L5080" s="1807"/>
      <c r="M5080" s="1789" t="s">
        <v>2851</v>
      </c>
      <c r="N5080" s="1790"/>
      <c r="O5080" s="1790"/>
      <c r="P5080" s="1790"/>
      <c r="Q5080" s="1790"/>
      <c r="R5080" s="1790"/>
      <c r="S5080" s="1790"/>
      <c r="T5080" s="1791"/>
      <c r="U5080" s="1789" t="s">
        <v>2852</v>
      </c>
      <c r="V5080" s="1790"/>
      <c r="W5080" s="1790"/>
      <c r="X5080" s="1790"/>
      <c r="Y5080" s="1790"/>
      <c r="Z5080" s="1790"/>
      <c r="AA5080" s="1790"/>
      <c r="AB5080" s="1790"/>
      <c r="AC5080" s="1790"/>
      <c r="AD5080" s="1791"/>
      <c r="AE5080" s="1810" t="s">
        <v>2853</v>
      </c>
      <c r="AF5080" s="1811"/>
      <c r="AG5080" s="1811"/>
      <c r="AH5080" s="1814"/>
    </row>
    <row r="5081" spans="1:34" ht="17.45" customHeight="1">
      <c r="A5081" s="1804"/>
      <c r="B5081" s="1805"/>
      <c r="C5081" s="1805"/>
      <c r="D5081" s="1805"/>
      <c r="E5081" s="1805"/>
      <c r="F5081" s="1805"/>
      <c r="G5081" s="1805"/>
      <c r="H5081" s="1805"/>
      <c r="I5081" s="1805"/>
      <c r="J5081" s="1806"/>
      <c r="K5081" s="1808"/>
      <c r="L5081" s="1809"/>
      <c r="M5081" s="1789" t="s">
        <v>2854</v>
      </c>
      <c r="N5081" s="1790"/>
      <c r="O5081" s="1790"/>
      <c r="P5081" s="1791"/>
      <c r="Q5081" s="1789" t="s">
        <v>2855</v>
      </c>
      <c r="R5081" s="1790"/>
      <c r="S5081" s="1790"/>
      <c r="T5081" s="1791"/>
      <c r="U5081" s="1789" t="s">
        <v>2854</v>
      </c>
      <c r="V5081" s="1790"/>
      <c r="W5081" s="1790"/>
      <c r="X5081" s="1790"/>
      <c r="Y5081" s="1790"/>
      <c r="Z5081" s="1791"/>
      <c r="AA5081" s="1789" t="s">
        <v>2855</v>
      </c>
      <c r="AB5081" s="1790"/>
      <c r="AC5081" s="1790"/>
      <c r="AD5081" s="1791"/>
      <c r="AE5081" s="1812"/>
      <c r="AF5081" s="1813"/>
      <c r="AG5081" s="1813"/>
      <c r="AH5081" s="1800"/>
    </row>
    <row r="5082" spans="1:34" ht="17.45" customHeight="1">
      <c r="A5082" s="1223"/>
      <c r="B5082" s="1224" t="s">
        <v>1508</v>
      </c>
      <c r="C5082" s="1875" t="s">
        <v>3176</v>
      </c>
      <c r="D5082" s="1876"/>
      <c r="E5082" s="1876"/>
      <c r="F5082" s="1876"/>
      <c r="G5082" s="1876"/>
      <c r="H5082" s="1876"/>
      <c r="I5082" s="1876"/>
      <c r="J5082" s="1875"/>
      <c r="K5082" s="1877">
        <v>1</v>
      </c>
      <c r="L5082" s="1878"/>
      <c r="M5082" s="1877">
        <v>1</v>
      </c>
      <c r="N5082" s="1879"/>
      <c r="O5082" s="1879"/>
      <c r="P5082" s="1878"/>
      <c r="Q5082" s="1877">
        <v>0</v>
      </c>
      <c r="R5082" s="1879"/>
      <c r="S5082" s="1879"/>
      <c r="T5082" s="1878"/>
      <c r="U5082" s="1880">
        <v>1.2493000000000001</v>
      </c>
      <c r="V5082" s="1881"/>
      <c r="W5082" s="1881"/>
      <c r="X5082" s="1881"/>
      <c r="Y5082" s="1881"/>
      <c r="Z5082" s="1882"/>
      <c r="AA5082" s="1880">
        <v>0.83930000000000005</v>
      </c>
      <c r="AB5082" s="1881"/>
      <c r="AC5082" s="1881"/>
      <c r="AD5082" s="1882"/>
      <c r="AE5082" s="1865">
        <v>1.2493000000000001</v>
      </c>
      <c r="AF5082" s="1847"/>
      <c r="AG5082" s="1847"/>
      <c r="AH5082" s="1225"/>
    </row>
    <row r="5083" spans="1:34" ht="16.7" customHeight="1">
      <c r="A5083" s="1218"/>
      <c r="B5083" s="1205" t="s">
        <v>1502</v>
      </c>
      <c r="C5083" s="1903" t="s">
        <v>3177</v>
      </c>
      <c r="D5083" s="1815"/>
      <c r="E5083" s="1815"/>
      <c r="F5083" s="1815"/>
      <c r="G5083" s="1815"/>
      <c r="H5083" s="1815"/>
      <c r="I5083" s="1815"/>
      <c r="J5083" s="1903"/>
      <c r="K5083" s="1904">
        <v>3</v>
      </c>
      <c r="L5083" s="1905"/>
      <c r="M5083" s="1904">
        <v>0.41</v>
      </c>
      <c r="N5083" s="1817"/>
      <c r="O5083" s="1817"/>
      <c r="P5083" s="1905"/>
      <c r="Q5083" s="1904">
        <v>0.59</v>
      </c>
      <c r="R5083" s="1817"/>
      <c r="S5083" s="1817"/>
      <c r="T5083" s="1905"/>
      <c r="U5083" s="1906">
        <v>1.6792</v>
      </c>
      <c r="V5083" s="1907"/>
      <c r="W5083" s="1907"/>
      <c r="X5083" s="1907"/>
      <c r="Y5083" s="1907"/>
      <c r="Z5083" s="1908"/>
      <c r="AA5083" s="1906">
        <v>1.1362000000000001</v>
      </c>
      <c r="AB5083" s="1907"/>
      <c r="AC5083" s="1907"/>
      <c r="AD5083" s="1908"/>
      <c r="AE5083" s="1909">
        <v>4.0765000000000002</v>
      </c>
      <c r="AF5083" s="1841"/>
      <c r="AG5083" s="1841"/>
      <c r="AH5083" s="1219"/>
    </row>
    <row r="5084" spans="1:34" ht="17.45" customHeight="1">
      <c r="A5084" s="1218"/>
      <c r="B5084" s="1205" t="s">
        <v>1504</v>
      </c>
      <c r="C5084" s="1903" t="s">
        <v>3001</v>
      </c>
      <c r="D5084" s="1815"/>
      <c r="E5084" s="1815"/>
      <c r="F5084" s="1815"/>
      <c r="G5084" s="1815"/>
      <c r="H5084" s="1815"/>
      <c r="I5084" s="1815"/>
      <c r="J5084" s="1903"/>
      <c r="K5084" s="1904">
        <v>4</v>
      </c>
      <c r="L5084" s="1905"/>
      <c r="M5084" s="1904">
        <v>0.9</v>
      </c>
      <c r="N5084" s="1817"/>
      <c r="O5084" s="1817"/>
      <c r="P5084" s="1905"/>
      <c r="Q5084" s="1904">
        <v>0.1</v>
      </c>
      <c r="R5084" s="1817"/>
      <c r="S5084" s="1817"/>
      <c r="T5084" s="1905"/>
      <c r="U5084" s="1906">
        <v>0.71799999999999997</v>
      </c>
      <c r="V5084" s="1907"/>
      <c r="W5084" s="1907"/>
      <c r="X5084" s="1907"/>
      <c r="Y5084" s="1907"/>
      <c r="Z5084" s="1908"/>
      <c r="AA5084" s="1906">
        <v>0.48580000000000001</v>
      </c>
      <c r="AB5084" s="1907"/>
      <c r="AC5084" s="1907"/>
      <c r="AD5084" s="1908"/>
      <c r="AE5084" s="1909">
        <v>2.7791000000000001</v>
      </c>
      <c r="AF5084" s="1841"/>
      <c r="AG5084" s="1841"/>
      <c r="AH5084" s="1219"/>
    </row>
    <row r="5085" spans="1:34" ht="16.7" customHeight="1">
      <c r="A5085" s="1220"/>
      <c r="B5085" s="1209" t="s">
        <v>1480</v>
      </c>
      <c r="C5085" s="1866" t="s">
        <v>3178</v>
      </c>
      <c r="D5085" s="1867"/>
      <c r="E5085" s="1867"/>
      <c r="F5085" s="1867"/>
      <c r="G5085" s="1867"/>
      <c r="H5085" s="1867"/>
      <c r="I5085" s="1867"/>
      <c r="J5085" s="1866"/>
      <c r="K5085" s="1868">
        <v>1</v>
      </c>
      <c r="L5085" s="1869"/>
      <c r="M5085" s="1868">
        <v>1</v>
      </c>
      <c r="N5085" s="1870"/>
      <c r="O5085" s="1870"/>
      <c r="P5085" s="1869"/>
      <c r="Q5085" s="1868">
        <v>0</v>
      </c>
      <c r="R5085" s="1870"/>
      <c r="S5085" s="1870"/>
      <c r="T5085" s="1869"/>
      <c r="U5085" s="1871">
        <v>57.763199999999998</v>
      </c>
      <c r="V5085" s="1872"/>
      <c r="W5085" s="1872"/>
      <c r="X5085" s="1872"/>
      <c r="Y5085" s="1872"/>
      <c r="Z5085" s="1873"/>
      <c r="AA5085" s="1871">
        <v>34.4236</v>
      </c>
      <c r="AB5085" s="1872"/>
      <c r="AC5085" s="1872"/>
      <c r="AD5085" s="1873"/>
      <c r="AE5085" s="1874">
        <v>57.763199999999998</v>
      </c>
      <c r="AF5085" s="1843"/>
      <c r="AG5085" s="1843"/>
      <c r="AH5085" s="1222"/>
    </row>
    <row r="5086" spans="1:34" ht="17.45" customHeight="1">
      <c r="A5086" s="1792"/>
      <c r="B5086" s="1793"/>
      <c r="C5086" s="1793"/>
      <c r="D5086" s="1793"/>
      <c r="E5086" s="1793"/>
      <c r="F5086" s="1793"/>
      <c r="G5086" s="1793"/>
      <c r="H5086" s="1793"/>
      <c r="I5086" s="1793"/>
      <c r="J5086" s="1793"/>
      <c r="K5086" s="1794" t="s">
        <v>2856</v>
      </c>
      <c r="L5086" s="1794"/>
      <c r="M5086" s="1794"/>
      <c r="N5086" s="1794"/>
      <c r="O5086" s="1794"/>
      <c r="P5086" s="1794"/>
      <c r="Q5086" s="1794"/>
      <c r="R5086" s="1794"/>
      <c r="S5086" s="1794"/>
      <c r="T5086" s="1794"/>
      <c r="U5086" s="1794"/>
      <c r="V5086" s="1794"/>
      <c r="W5086" s="1794"/>
      <c r="X5086" s="1794"/>
      <c r="Y5086" s="1794"/>
      <c r="Z5086" s="1794"/>
      <c r="AA5086" s="1795">
        <v>65.868099999999998</v>
      </c>
      <c r="AB5086" s="1795"/>
      <c r="AC5086" s="1795"/>
      <c r="AD5086" s="1795"/>
      <c r="AE5086" s="1795"/>
      <c r="AF5086" s="1795"/>
      <c r="AG5086" s="1795"/>
      <c r="AH5086" s="1213"/>
    </row>
    <row r="5087" spans="1:34" ht="17.45" customHeight="1">
      <c r="A5087" s="1801" t="s">
        <v>2857</v>
      </c>
      <c r="B5087" s="1825"/>
      <c r="C5087" s="1825"/>
      <c r="D5087" s="1825"/>
      <c r="E5087" s="1825"/>
      <c r="F5087" s="1825"/>
      <c r="G5087" s="1825"/>
      <c r="H5087" s="1825"/>
      <c r="I5087" s="1825"/>
      <c r="J5087" s="1825"/>
      <c r="K5087" s="1825"/>
      <c r="L5087" s="1825"/>
      <c r="M5087" s="1825"/>
      <c r="N5087" s="1826"/>
      <c r="O5087" s="1789" t="s">
        <v>2858</v>
      </c>
      <c r="P5087" s="1790"/>
      <c r="Q5087" s="1790"/>
      <c r="R5087" s="1790"/>
      <c r="S5087" s="1791"/>
      <c r="T5087" s="1827" t="s">
        <v>2850</v>
      </c>
      <c r="U5087" s="1790"/>
      <c r="V5087" s="1790"/>
      <c r="W5087" s="1213"/>
      <c r="X5087" s="1789" t="s">
        <v>2859</v>
      </c>
      <c r="Y5087" s="1790"/>
      <c r="Z5087" s="1790"/>
      <c r="AA5087" s="1790"/>
      <c r="AB5087" s="1790"/>
      <c r="AC5087" s="1790"/>
      <c r="AD5087" s="1791"/>
      <c r="AE5087" s="1810" t="s">
        <v>2853</v>
      </c>
      <c r="AF5087" s="1828"/>
      <c r="AG5087" s="1828"/>
      <c r="AH5087" s="1213"/>
    </row>
    <row r="5088" spans="1:34" ht="16.7" customHeight="1">
      <c r="A5088" s="1223"/>
      <c r="B5088" s="1224" t="s">
        <v>1017</v>
      </c>
      <c r="C5088" s="1875" t="s">
        <v>1018</v>
      </c>
      <c r="D5088" s="1876"/>
      <c r="E5088" s="1876"/>
      <c r="F5088" s="1876"/>
      <c r="G5088" s="1876"/>
      <c r="H5088" s="1876"/>
      <c r="I5088" s="1876"/>
      <c r="J5088" s="1876"/>
      <c r="K5088" s="1876"/>
      <c r="L5088" s="1876"/>
      <c r="M5088" s="1876"/>
      <c r="N5088" s="1875"/>
      <c r="O5088" s="1885">
        <v>0</v>
      </c>
      <c r="P5088" s="1886"/>
      <c r="Q5088" s="1886"/>
      <c r="R5088" s="1886"/>
      <c r="S5088" s="1887"/>
      <c r="T5088" s="1917">
        <v>1</v>
      </c>
      <c r="U5088" s="1886"/>
      <c r="V5088" s="1886"/>
      <c r="W5088" s="1225"/>
      <c r="X5088" s="1880">
        <v>27.6053</v>
      </c>
      <c r="Y5088" s="1881"/>
      <c r="Z5088" s="1881"/>
      <c r="AA5088" s="1881"/>
      <c r="AB5088" s="1881"/>
      <c r="AC5088" s="1881"/>
      <c r="AD5088" s="1882"/>
      <c r="AE5088" s="1865">
        <v>27.6053</v>
      </c>
      <c r="AF5088" s="1847"/>
      <c r="AG5088" s="1847"/>
      <c r="AH5088" s="1225"/>
    </row>
    <row r="5089" spans="1:34" ht="17.45" customHeight="1">
      <c r="A5089" s="1220"/>
      <c r="B5089" s="1209" t="s">
        <v>1009</v>
      </c>
      <c r="C5089" s="1866" t="s">
        <v>1010</v>
      </c>
      <c r="D5089" s="1867"/>
      <c r="E5089" s="1867"/>
      <c r="F5089" s="1867"/>
      <c r="G5089" s="1867"/>
      <c r="H5089" s="1867"/>
      <c r="I5089" s="1867"/>
      <c r="J5089" s="1867"/>
      <c r="K5089" s="1867"/>
      <c r="L5089" s="1867"/>
      <c r="M5089" s="1867"/>
      <c r="N5089" s="1866"/>
      <c r="O5089" s="1893">
        <v>0</v>
      </c>
      <c r="P5089" s="1894"/>
      <c r="Q5089" s="1894"/>
      <c r="R5089" s="1894"/>
      <c r="S5089" s="1895"/>
      <c r="T5089" s="1918">
        <v>9</v>
      </c>
      <c r="U5089" s="1894"/>
      <c r="V5089" s="1894"/>
      <c r="W5089" s="1222"/>
      <c r="X5089" s="1871">
        <v>22.268799999999999</v>
      </c>
      <c r="Y5089" s="1872"/>
      <c r="Z5089" s="1872"/>
      <c r="AA5089" s="1872"/>
      <c r="AB5089" s="1872"/>
      <c r="AC5089" s="1872"/>
      <c r="AD5089" s="1873"/>
      <c r="AE5089" s="1874">
        <v>200.41919999999999</v>
      </c>
      <c r="AF5089" s="1843"/>
      <c r="AG5089" s="1843"/>
      <c r="AH5089" s="1222"/>
    </row>
    <row r="5090" spans="1:34" ht="17.45" customHeight="1">
      <c r="A5090" s="1792"/>
      <c r="B5090" s="1778"/>
      <c r="C5090" s="1778"/>
      <c r="D5090" s="1778"/>
      <c r="E5090" s="1778"/>
      <c r="F5090" s="1778"/>
      <c r="G5090" s="1778"/>
      <c r="H5090" s="1778"/>
      <c r="I5090" s="1846" t="s">
        <v>2860</v>
      </c>
      <c r="J5090" s="1846"/>
      <c r="K5090" s="1846"/>
      <c r="L5090" s="1846"/>
      <c r="M5090" s="1846"/>
      <c r="N5090" s="1846"/>
      <c r="O5090" s="1846"/>
      <c r="P5090" s="1846"/>
      <c r="Q5090" s="1846"/>
      <c r="R5090" s="1846"/>
      <c r="S5090" s="1846"/>
      <c r="T5090" s="1846"/>
      <c r="U5090" s="1846"/>
      <c r="V5090" s="1846"/>
      <c r="W5090" s="1846"/>
      <c r="X5090" s="1846"/>
      <c r="Y5090" s="1846"/>
      <c r="Z5090" s="1793"/>
      <c r="AA5090" s="1847">
        <v>228.02449999999999</v>
      </c>
      <c r="AB5090" s="1847"/>
      <c r="AC5090" s="1847"/>
      <c r="AD5090" s="1847"/>
      <c r="AE5090" s="1847"/>
      <c r="AF5090" s="1847"/>
      <c r="AG5090" s="1847"/>
      <c r="AH5090" s="1814"/>
    </row>
    <row r="5091" spans="1:34" ht="16.7" customHeight="1">
      <c r="A5091" s="1844"/>
      <c r="B5091" s="1309"/>
      <c r="C5091" s="1309"/>
      <c r="D5091" s="1309"/>
      <c r="E5091" s="1309"/>
      <c r="F5091" s="1309"/>
      <c r="G5091" s="1309"/>
      <c r="H5091" s="1309"/>
      <c r="I5091" s="1840" t="s">
        <v>2861</v>
      </c>
      <c r="J5091" s="1840"/>
      <c r="K5091" s="1840"/>
      <c r="L5091" s="1840"/>
      <c r="M5091" s="1840"/>
      <c r="N5091" s="1840"/>
      <c r="O5091" s="1840"/>
      <c r="P5091" s="1840"/>
      <c r="Q5091" s="1840"/>
      <c r="R5091" s="1840"/>
      <c r="S5091" s="1840"/>
      <c r="T5091" s="1840"/>
      <c r="U5091" s="1840"/>
      <c r="V5091" s="1840"/>
      <c r="W5091" s="1840"/>
      <c r="X5091" s="1840"/>
      <c r="Y5091" s="1840"/>
      <c r="Z5091" s="1309"/>
      <c r="AA5091" s="1841">
        <v>293.89260000000002</v>
      </c>
      <c r="AB5091" s="1841"/>
      <c r="AC5091" s="1841"/>
      <c r="AD5091" s="1841"/>
      <c r="AE5091" s="1841"/>
      <c r="AF5091" s="1841"/>
      <c r="AG5091" s="1841"/>
      <c r="AH5091" s="1782"/>
    </row>
    <row r="5092" spans="1:34" ht="17.45" customHeight="1">
      <c r="A5092" s="1844"/>
      <c r="B5092" s="1309"/>
      <c r="C5092" s="1309"/>
      <c r="D5092" s="1309"/>
      <c r="E5092" s="1309"/>
      <c r="F5092" s="1309"/>
      <c r="G5092" s="1309"/>
      <c r="H5092" s="1309"/>
      <c r="I5092" s="1840" t="s">
        <v>2862</v>
      </c>
      <c r="J5092" s="1840"/>
      <c r="K5092" s="1840"/>
      <c r="L5092" s="1840"/>
      <c r="M5092" s="1840"/>
      <c r="N5092" s="1840"/>
      <c r="O5092" s="1840"/>
      <c r="P5092" s="1840"/>
      <c r="Q5092" s="1840"/>
      <c r="R5092" s="1840"/>
      <c r="S5092" s="1840"/>
      <c r="T5092" s="1840"/>
      <c r="U5092" s="1840"/>
      <c r="V5092" s="1840"/>
      <c r="W5092" s="1840"/>
      <c r="X5092" s="1840"/>
      <c r="Y5092" s="1840"/>
      <c r="Z5092" s="1309"/>
      <c r="AA5092" s="1841">
        <v>74.801100000000005</v>
      </c>
      <c r="AB5092" s="1841"/>
      <c r="AC5092" s="1841"/>
      <c r="AD5092" s="1841"/>
      <c r="AE5092" s="1841"/>
      <c r="AF5092" s="1841"/>
      <c r="AG5092" s="1841"/>
      <c r="AH5092" s="1782"/>
    </row>
    <row r="5093" spans="1:34" ht="16.7" customHeight="1">
      <c r="A5093" s="1844"/>
      <c r="B5093" s="1309"/>
      <c r="C5093" s="1309"/>
      <c r="D5093" s="1309"/>
      <c r="E5093" s="1309"/>
      <c r="F5093" s="1309"/>
      <c r="G5093" s="1309"/>
      <c r="H5093" s="1309"/>
      <c r="I5093" s="1840" t="s">
        <v>2863</v>
      </c>
      <c r="J5093" s="1840"/>
      <c r="K5093" s="1840"/>
      <c r="L5093" s="1840"/>
      <c r="M5093" s="1840"/>
      <c r="N5093" s="1840"/>
      <c r="O5093" s="1840"/>
      <c r="P5093" s="1840"/>
      <c r="Q5093" s="1840"/>
      <c r="R5093" s="1840"/>
      <c r="S5093" s="1840"/>
      <c r="T5093" s="1840"/>
      <c r="U5093" s="1840"/>
      <c r="V5093" s="1840"/>
      <c r="W5093" s="1840"/>
      <c r="X5093" s="1840"/>
      <c r="Y5093" s="1840"/>
      <c r="Z5093" s="1309"/>
      <c r="AA5093" s="1841">
        <v>0</v>
      </c>
      <c r="AB5093" s="1841"/>
      <c r="AC5093" s="1841"/>
      <c r="AD5093" s="1841"/>
      <c r="AE5093" s="1841"/>
      <c r="AF5093" s="1841"/>
      <c r="AG5093" s="1841"/>
      <c r="AH5093" s="1782"/>
    </row>
    <row r="5094" spans="1:34" ht="17.45" customHeight="1">
      <c r="A5094" s="1845"/>
      <c r="B5094" s="1799"/>
      <c r="C5094" s="1799"/>
      <c r="D5094" s="1799"/>
      <c r="E5094" s="1799"/>
      <c r="F5094" s="1799"/>
      <c r="G5094" s="1799"/>
      <c r="H5094" s="1799"/>
      <c r="I5094" s="1842" t="s">
        <v>2864</v>
      </c>
      <c r="J5094" s="1842"/>
      <c r="K5094" s="1842"/>
      <c r="L5094" s="1842"/>
      <c r="M5094" s="1842"/>
      <c r="N5094" s="1842"/>
      <c r="O5094" s="1842"/>
      <c r="P5094" s="1842"/>
      <c r="Q5094" s="1842"/>
      <c r="R5094" s="1842"/>
      <c r="S5094" s="1842"/>
      <c r="T5094" s="1842"/>
      <c r="U5094" s="1842"/>
      <c r="V5094" s="1842"/>
      <c r="W5094" s="1842"/>
      <c r="X5094" s="1842"/>
      <c r="Y5094" s="1842"/>
      <c r="Z5094" s="1799"/>
      <c r="AA5094" s="1843">
        <v>0</v>
      </c>
      <c r="AB5094" s="1843"/>
      <c r="AC5094" s="1843"/>
      <c r="AD5094" s="1843"/>
      <c r="AE5094" s="1843"/>
      <c r="AF5094" s="1843"/>
      <c r="AG5094" s="1843"/>
      <c r="AH5094" s="1800"/>
    </row>
    <row r="5095" spans="1:34" ht="17.45" customHeight="1">
      <c r="A5095" s="1801" t="s">
        <v>2865</v>
      </c>
      <c r="B5095" s="1825"/>
      <c r="C5095" s="1825"/>
      <c r="D5095" s="1825"/>
      <c r="E5095" s="1825"/>
      <c r="F5095" s="1825"/>
      <c r="G5095" s="1825"/>
      <c r="H5095" s="1825"/>
      <c r="I5095" s="1825"/>
      <c r="J5095" s="1825"/>
      <c r="K5095" s="1825"/>
      <c r="L5095" s="1825"/>
      <c r="M5095" s="1825"/>
      <c r="N5095" s="1826"/>
      <c r="O5095" s="1789" t="s">
        <v>2850</v>
      </c>
      <c r="P5095" s="1790"/>
      <c r="Q5095" s="1790"/>
      <c r="R5095" s="1790"/>
      <c r="S5095" s="1791"/>
      <c r="T5095" s="1827" t="s">
        <v>754</v>
      </c>
      <c r="U5095" s="1790"/>
      <c r="V5095" s="1790"/>
      <c r="W5095" s="1213"/>
      <c r="X5095" s="1789" t="s">
        <v>2866</v>
      </c>
      <c r="Y5095" s="1790"/>
      <c r="Z5095" s="1790"/>
      <c r="AA5095" s="1790"/>
      <c r="AB5095" s="1790"/>
      <c r="AC5095" s="1790"/>
      <c r="AD5095" s="1791"/>
      <c r="AE5095" s="1810" t="s">
        <v>2867</v>
      </c>
      <c r="AF5095" s="1828"/>
      <c r="AG5095" s="1828"/>
      <c r="AH5095" s="1213"/>
    </row>
    <row r="5096" spans="1:34" ht="16.7" customHeight="1">
      <c r="A5096" s="1223"/>
      <c r="B5096" s="1224" t="s">
        <v>3179</v>
      </c>
      <c r="C5096" s="1875" t="s">
        <v>3180</v>
      </c>
      <c r="D5096" s="1876"/>
      <c r="E5096" s="1876"/>
      <c r="F5096" s="1876"/>
      <c r="G5096" s="1876"/>
      <c r="H5096" s="1876"/>
      <c r="I5096" s="1876"/>
      <c r="J5096" s="1876"/>
      <c r="K5096" s="1876"/>
      <c r="L5096" s="1876"/>
      <c r="M5096" s="1876"/>
      <c r="N5096" s="1875"/>
      <c r="O5096" s="1885">
        <v>0.84645999999999999</v>
      </c>
      <c r="P5096" s="1886"/>
      <c r="Q5096" s="1886"/>
      <c r="R5096" s="1886"/>
      <c r="S5096" s="1887"/>
      <c r="T5096" s="1888" t="s">
        <v>2612</v>
      </c>
      <c r="U5096" s="1889"/>
      <c r="V5096" s="1889"/>
      <c r="W5096" s="1225"/>
      <c r="X5096" s="1890">
        <v>7.2340999999999998</v>
      </c>
      <c r="Y5096" s="1891"/>
      <c r="Z5096" s="1891"/>
      <c r="AA5096" s="1891"/>
      <c r="AB5096" s="1891"/>
      <c r="AC5096" s="1891"/>
      <c r="AD5096" s="1892"/>
      <c r="AE5096" s="1865">
        <v>6.1234000000000002</v>
      </c>
      <c r="AF5096" s="1847"/>
      <c r="AG5096" s="1847"/>
      <c r="AH5096" s="1225"/>
    </row>
    <row r="5097" spans="1:34" ht="17.45" customHeight="1">
      <c r="A5097" s="1218"/>
      <c r="B5097" s="1205" t="s">
        <v>3181</v>
      </c>
      <c r="C5097" s="1903" t="s">
        <v>3182</v>
      </c>
      <c r="D5097" s="1815"/>
      <c r="E5097" s="1815"/>
      <c r="F5097" s="1815"/>
      <c r="G5097" s="1815"/>
      <c r="H5097" s="1815"/>
      <c r="I5097" s="1815"/>
      <c r="J5097" s="1815"/>
      <c r="K5097" s="1815"/>
      <c r="L5097" s="1815"/>
      <c r="M5097" s="1815"/>
      <c r="N5097" s="1903"/>
      <c r="O5097" s="1910">
        <v>0.63334000000000001</v>
      </c>
      <c r="P5097" s="1911"/>
      <c r="Q5097" s="1911"/>
      <c r="R5097" s="1911"/>
      <c r="S5097" s="1912"/>
      <c r="T5097" s="1913" t="s">
        <v>497</v>
      </c>
      <c r="U5097" s="1796"/>
      <c r="V5097" s="1796"/>
      <c r="W5097" s="1219"/>
      <c r="X5097" s="1914">
        <v>43.45</v>
      </c>
      <c r="Y5097" s="1915"/>
      <c r="Z5097" s="1915"/>
      <c r="AA5097" s="1915"/>
      <c r="AB5097" s="1915"/>
      <c r="AC5097" s="1915"/>
      <c r="AD5097" s="1916"/>
      <c r="AE5097" s="1909">
        <v>27.518599999999999</v>
      </c>
      <c r="AF5097" s="1841"/>
      <c r="AG5097" s="1841"/>
      <c r="AH5097" s="1219"/>
    </row>
    <row r="5098" spans="1:34" ht="17.45" customHeight="1">
      <c r="A5098" s="1218"/>
      <c r="B5098" s="1205" t="s">
        <v>2972</v>
      </c>
      <c r="C5098" s="1903" t="s">
        <v>2973</v>
      </c>
      <c r="D5098" s="1815"/>
      <c r="E5098" s="1815"/>
      <c r="F5098" s="1815"/>
      <c r="G5098" s="1815"/>
      <c r="H5098" s="1815"/>
      <c r="I5098" s="1815"/>
      <c r="J5098" s="1815"/>
      <c r="K5098" s="1815"/>
      <c r="L5098" s="1815"/>
      <c r="M5098" s="1815"/>
      <c r="N5098" s="1903"/>
      <c r="O5098" s="1910">
        <v>0.36753999999999998</v>
      </c>
      <c r="P5098" s="1911"/>
      <c r="Q5098" s="1911"/>
      <c r="R5098" s="1911"/>
      <c r="S5098" s="1912"/>
      <c r="T5098" s="1913" t="s">
        <v>497</v>
      </c>
      <c r="U5098" s="1796"/>
      <c r="V5098" s="1796"/>
      <c r="W5098" s="1219"/>
      <c r="X5098" s="1914">
        <v>113.38</v>
      </c>
      <c r="Y5098" s="1915"/>
      <c r="Z5098" s="1915"/>
      <c r="AA5098" s="1915"/>
      <c r="AB5098" s="1915"/>
      <c r="AC5098" s="1915"/>
      <c r="AD5098" s="1916"/>
      <c r="AE5098" s="1909">
        <v>41.671700000000001</v>
      </c>
      <c r="AF5098" s="1841"/>
      <c r="AG5098" s="1841"/>
      <c r="AH5098" s="1219"/>
    </row>
    <row r="5099" spans="1:34" ht="16.7" customHeight="1">
      <c r="A5099" s="1218"/>
      <c r="B5099" s="1205" t="s">
        <v>2974</v>
      </c>
      <c r="C5099" s="1903" t="s">
        <v>2975</v>
      </c>
      <c r="D5099" s="1815"/>
      <c r="E5099" s="1815"/>
      <c r="F5099" s="1815"/>
      <c r="G5099" s="1815"/>
      <c r="H5099" s="1815"/>
      <c r="I5099" s="1815"/>
      <c r="J5099" s="1815"/>
      <c r="K5099" s="1815"/>
      <c r="L5099" s="1815"/>
      <c r="M5099" s="1815"/>
      <c r="N5099" s="1903"/>
      <c r="O5099" s="1910">
        <v>0.36753999999999998</v>
      </c>
      <c r="P5099" s="1911"/>
      <c r="Q5099" s="1911"/>
      <c r="R5099" s="1911"/>
      <c r="S5099" s="1912"/>
      <c r="T5099" s="1913" t="s">
        <v>497</v>
      </c>
      <c r="U5099" s="1796"/>
      <c r="V5099" s="1796"/>
      <c r="W5099" s="1219"/>
      <c r="X5099" s="1914">
        <v>105.26</v>
      </c>
      <c r="Y5099" s="1915"/>
      <c r="Z5099" s="1915"/>
      <c r="AA5099" s="1915"/>
      <c r="AB5099" s="1915"/>
      <c r="AC5099" s="1915"/>
      <c r="AD5099" s="1916"/>
      <c r="AE5099" s="1909">
        <v>38.6873</v>
      </c>
      <c r="AF5099" s="1841"/>
      <c r="AG5099" s="1841"/>
      <c r="AH5099" s="1219"/>
    </row>
    <row r="5100" spans="1:34" ht="17.45" customHeight="1">
      <c r="A5100" s="1220"/>
      <c r="B5100" s="1209" t="s">
        <v>3183</v>
      </c>
      <c r="C5100" s="1866" t="s">
        <v>3184</v>
      </c>
      <c r="D5100" s="1867"/>
      <c r="E5100" s="1867"/>
      <c r="F5100" s="1867"/>
      <c r="G5100" s="1867"/>
      <c r="H5100" s="1867"/>
      <c r="I5100" s="1867"/>
      <c r="J5100" s="1867"/>
      <c r="K5100" s="1867"/>
      <c r="L5100" s="1867"/>
      <c r="M5100" s="1867"/>
      <c r="N5100" s="1866"/>
      <c r="O5100" s="1893">
        <v>282.15206999999998</v>
      </c>
      <c r="P5100" s="1894"/>
      <c r="Q5100" s="1894"/>
      <c r="R5100" s="1894"/>
      <c r="S5100" s="1895"/>
      <c r="T5100" s="1896" t="s">
        <v>2612</v>
      </c>
      <c r="U5100" s="1897"/>
      <c r="V5100" s="1897"/>
      <c r="W5100" s="1222"/>
      <c r="X5100" s="1898">
        <v>0.64200000000000002</v>
      </c>
      <c r="Y5100" s="1899"/>
      <c r="Z5100" s="1899"/>
      <c r="AA5100" s="1899"/>
      <c r="AB5100" s="1899"/>
      <c r="AC5100" s="1899"/>
      <c r="AD5100" s="1900"/>
      <c r="AE5100" s="1874">
        <v>181.14160000000001</v>
      </c>
      <c r="AF5100" s="1843"/>
      <c r="AG5100" s="1843"/>
      <c r="AH5100" s="1222"/>
    </row>
    <row r="5101" spans="1:34" ht="16.7" customHeight="1">
      <c r="A5101" s="1792"/>
      <c r="B5101" s="1793"/>
      <c r="C5101" s="1793"/>
      <c r="D5101" s="1793"/>
      <c r="E5101" s="1793"/>
      <c r="F5101" s="1793"/>
      <c r="G5101" s="1793"/>
      <c r="H5101" s="1793"/>
      <c r="I5101" s="1794" t="s">
        <v>2869</v>
      </c>
      <c r="J5101" s="1794"/>
      <c r="K5101" s="1794"/>
      <c r="L5101" s="1794"/>
      <c r="M5101" s="1794"/>
      <c r="N5101" s="1794"/>
      <c r="O5101" s="1794"/>
      <c r="P5101" s="1794"/>
      <c r="Q5101" s="1794"/>
      <c r="R5101" s="1794"/>
      <c r="S5101" s="1794"/>
      <c r="T5101" s="1794"/>
      <c r="U5101" s="1794"/>
      <c r="V5101" s="1794"/>
      <c r="W5101" s="1794"/>
      <c r="X5101" s="1794"/>
      <c r="Y5101" s="1794"/>
      <c r="Z5101" s="1214"/>
      <c r="AA5101" s="1795">
        <v>295.14260000000002</v>
      </c>
      <c r="AB5101" s="1795"/>
      <c r="AC5101" s="1795"/>
      <c r="AD5101" s="1795"/>
      <c r="AE5101" s="1795"/>
      <c r="AF5101" s="1795"/>
      <c r="AG5101" s="1795"/>
      <c r="AH5101" s="1213"/>
    </row>
    <row r="5102" spans="1:34" ht="17.45" customHeight="1">
      <c r="A5102" s="1801" t="s">
        <v>2870</v>
      </c>
      <c r="B5102" s="1825"/>
      <c r="C5102" s="1825"/>
      <c r="D5102" s="1825"/>
      <c r="E5102" s="1825"/>
      <c r="F5102" s="1825"/>
      <c r="G5102" s="1825"/>
      <c r="H5102" s="1825"/>
      <c r="I5102" s="1825"/>
      <c r="J5102" s="1825"/>
      <c r="K5102" s="1825"/>
      <c r="L5102" s="1825"/>
      <c r="M5102" s="1825"/>
      <c r="N5102" s="1826"/>
      <c r="O5102" s="1789" t="s">
        <v>2850</v>
      </c>
      <c r="P5102" s="1790"/>
      <c r="Q5102" s="1790"/>
      <c r="R5102" s="1790"/>
      <c r="S5102" s="1791"/>
      <c r="T5102" s="1827" t="s">
        <v>754</v>
      </c>
      <c r="U5102" s="1790"/>
      <c r="V5102" s="1790"/>
      <c r="W5102" s="1213"/>
      <c r="X5102" s="1789" t="s">
        <v>2866</v>
      </c>
      <c r="Y5102" s="1790"/>
      <c r="Z5102" s="1790"/>
      <c r="AA5102" s="1790"/>
      <c r="AB5102" s="1790"/>
      <c r="AC5102" s="1790"/>
      <c r="AD5102" s="1791"/>
      <c r="AE5102" s="1810" t="s">
        <v>2867</v>
      </c>
      <c r="AF5102" s="1828"/>
      <c r="AG5102" s="1828"/>
      <c r="AH5102" s="1213"/>
    </row>
    <row r="5103" spans="1:34" ht="17.45" customHeight="1">
      <c r="A5103" s="1792"/>
      <c r="B5103" s="1793"/>
      <c r="C5103" s="1793"/>
      <c r="D5103" s="1793"/>
      <c r="E5103" s="1793"/>
      <c r="F5103" s="1793"/>
      <c r="G5103" s="1793"/>
      <c r="H5103" s="1793"/>
      <c r="I5103" s="1794" t="s">
        <v>2871</v>
      </c>
      <c r="J5103" s="1794"/>
      <c r="K5103" s="1794"/>
      <c r="L5103" s="1794"/>
      <c r="M5103" s="1794"/>
      <c r="N5103" s="1794"/>
      <c r="O5103" s="1794"/>
      <c r="P5103" s="1794"/>
      <c r="Q5103" s="1794"/>
      <c r="R5103" s="1794"/>
      <c r="S5103" s="1794"/>
      <c r="T5103" s="1794"/>
      <c r="U5103" s="1794"/>
      <c r="V5103" s="1794"/>
      <c r="W5103" s="1794"/>
      <c r="X5103" s="1794"/>
      <c r="Y5103" s="1794"/>
      <c r="Z5103" s="1214"/>
      <c r="AA5103" s="1795">
        <v>0</v>
      </c>
      <c r="AB5103" s="1795"/>
      <c r="AC5103" s="1795"/>
      <c r="AD5103" s="1795"/>
      <c r="AE5103" s="1795"/>
      <c r="AF5103" s="1795"/>
      <c r="AG5103" s="1795"/>
      <c r="AH5103" s="1213"/>
    </row>
    <row r="5104" spans="1:34" ht="16.7" customHeight="1">
      <c r="A5104" s="1801" t="s">
        <v>2872</v>
      </c>
      <c r="B5104" s="1825"/>
      <c r="C5104" s="1825"/>
      <c r="D5104" s="1825"/>
      <c r="E5104" s="1825"/>
      <c r="F5104" s="1825"/>
      <c r="G5104" s="1825"/>
      <c r="H5104" s="1825"/>
      <c r="I5104" s="1825"/>
      <c r="J5104" s="1825"/>
      <c r="K5104" s="1825"/>
      <c r="L5104" s="1825"/>
      <c r="M5104" s="1825"/>
      <c r="N5104" s="1826"/>
      <c r="O5104" s="1789" t="s">
        <v>2850</v>
      </c>
      <c r="P5104" s="1790"/>
      <c r="Q5104" s="1790"/>
      <c r="R5104" s="1790"/>
      <c r="S5104" s="1791"/>
      <c r="T5104" s="1827" t="s">
        <v>754</v>
      </c>
      <c r="U5104" s="1790"/>
      <c r="V5104" s="1790"/>
      <c r="W5104" s="1213"/>
      <c r="X5104" s="1789" t="s">
        <v>2866</v>
      </c>
      <c r="Y5104" s="1790"/>
      <c r="Z5104" s="1790"/>
      <c r="AA5104" s="1790"/>
      <c r="AB5104" s="1790"/>
      <c r="AC5104" s="1790"/>
      <c r="AD5104" s="1791"/>
      <c r="AE5104" s="1810" t="s">
        <v>2867</v>
      </c>
      <c r="AF5104" s="1828"/>
      <c r="AG5104" s="1828"/>
      <c r="AH5104" s="1213"/>
    </row>
    <row r="5105" spans="1:34" ht="17.45" customHeight="1">
      <c r="A5105" s="1901" t="s">
        <v>3185</v>
      </c>
      <c r="B5105" s="1902"/>
      <c r="C5105" s="1902"/>
      <c r="D5105" s="1902"/>
      <c r="E5105" s="1902"/>
      <c r="F5105" s="1875" t="s">
        <v>3186</v>
      </c>
      <c r="G5105" s="1876"/>
      <c r="H5105" s="1876"/>
      <c r="I5105" s="1876"/>
      <c r="J5105" s="1876"/>
      <c r="K5105" s="1876"/>
      <c r="L5105" s="1876"/>
      <c r="M5105" s="1876"/>
      <c r="N5105" s="1875"/>
      <c r="O5105" s="1885">
        <v>0.95001000000000002</v>
      </c>
      <c r="P5105" s="1886"/>
      <c r="Q5105" s="1886"/>
      <c r="R5105" s="1886"/>
      <c r="S5105" s="1887"/>
      <c r="T5105" s="1888" t="s">
        <v>109</v>
      </c>
      <c r="U5105" s="1889"/>
      <c r="V5105" s="1889"/>
      <c r="W5105" s="1225"/>
      <c r="X5105" s="1890">
        <v>1.8</v>
      </c>
      <c r="Y5105" s="1891"/>
      <c r="Z5105" s="1891"/>
      <c r="AA5105" s="1891"/>
      <c r="AB5105" s="1891"/>
      <c r="AC5105" s="1891"/>
      <c r="AD5105" s="1892"/>
      <c r="AE5105" s="1865">
        <v>1.71</v>
      </c>
      <c r="AF5105" s="1847"/>
      <c r="AG5105" s="1847"/>
      <c r="AH5105" s="1225"/>
    </row>
    <row r="5106" spans="1:34" ht="17.45" customHeight="1">
      <c r="A5106" s="1787" t="s">
        <v>3187</v>
      </c>
      <c r="B5106" s="1788"/>
      <c r="C5106" s="1788"/>
      <c r="D5106" s="1788"/>
      <c r="E5106" s="1788"/>
      <c r="F5106" s="1903" t="s">
        <v>3188</v>
      </c>
      <c r="G5106" s="1815"/>
      <c r="H5106" s="1815"/>
      <c r="I5106" s="1815"/>
      <c r="J5106" s="1815"/>
      <c r="K5106" s="1815"/>
      <c r="L5106" s="1815"/>
      <c r="M5106" s="1815"/>
      <c r="N5106" s="1903"/>
      <c r="O5106" s="1910">
        <v>0.28215000000000001</v>
      </c>
      <c r="P5106" s="1911"/>
      <c r="Q5106" s="1911"/>
      <c r="R5106" s="1911"/>
      <c r="S5106" s="1912"/>
      <c r="T5106" s="1913" t="s">
        <v>109</v>
      </c>
      <c r="U5106" s="1796"/>
      <c r="V5106" s="1796"/>
      <c r="W5106" s="1219"/>
      <c r="X5106" s="1914">
        <v>33.54</v>
      </c>
      <c r="Y5106" s="1915"/>
      <c r="Z5106" s="1915"/>
      <c r="AA5106" s="1915"/>
      <c r="AB5106" s="1915"/>
      <c r="AC5106" s="1915"/>
      <c r="AD5106" s="1916"/>
      <c r="AE5106" s="1909">
        <v>9.4633000000000003</v>
      </c>
      <c r="AF5106" s="1841"/>
      <c r="AG5106" s="1841"/>
      <c r="AH5106" s="1219"/>
    </row>
    <row r="5107" spans="1:34" ht="16.7" customHeight="1">
      <c r="A5107" s="1787" t="s">
        <v>2980</v>
      </c>
      <c r="B5107" s="1788"/>
      <c r="C5107" s="1788"/>
      <c r="D5107" s="1788"/>
      <c r="E5107" s="1788"/>
      <c r="F5107" s="1903" t="s">
        <v>2981</v>
      </c>
      <c r="G5107" s="1815"/>
      <c r="H5107" s="1815"/>
      <c r="I5107" s="1815"/>
      <c r="J5107" s="1815"/>
      <c r="K5107" s="1815"/>
      <c r="L5107" s="1815"/>
      <c r="M5107" s="1815"/>
      <c r="N5107" s="1903"/>
      <c r="O5107" s="1910">
        <v>0.55130999999999997</v>
      </c>
      <c r="P5107" s="1911"/>
      <c r="Q5107" s="1911"/>
      <c r="R5107" s="1911"/>
      <c r="S5107" s="1912"/>
      <c r="T5107" s="1913" t="s">
        <v>109</v>
      </c>
      <c r="U5107" s="1796"/>
      <c r="V5107" s="1796"/>
      <c r="W5107" s="1219"/>
      <c r="X5107" s="1914">
        <v>1.8</v>
      </c>
      <c r="Y5107" s="1915"/>
      <c r="Z5107" s="1915"/>
      <c r="AA5107" s="1915"/>
      <c r="AB5107" s="1915"/>
      <c r="AC5107" s="1915"/>
      <c r="AD5107" s="1916"/>
      <c r="AE5107" s="1909">
        <v>0.99239999999999995</v>
      </c>
      <c r="AF5107" s="1841"/>
      <c r="AG5107" s="1841"/>
      <c r="AH5107" s="1219"/>
    </row>
    <row r="5108" spans="1:34" ht="17.45" customHeight="1">
      <c r="A5108" s="1787" t="s">
        <v>2982</v>
      </c>
      <c r="B5108" s="1788"/>
      <c r="C5108" s="1788"/>
      <c r="D5108" s="1788"/>
      <c r="E5108" s="1788"/>
      <c r="F5108" s="1903" t="s">
        <v>2983</v>
      </c>
      <c r="G5108" s="1815"/>
      <c r="H5108" s="1815"/>
      <c r="I5108" s="1815"/>
      <c r="J5108" s="1815"/>
      <c r="K5108" s="1815"/>
      <c r="L5108" s="1815"/>
      <c r="M5108" s="1815"/>
      <c r="N5108" s="1903"/>
      <c r="O5108" s="1910">
        <v>0.55130999999999997</v>
      </c>
      <c r="P5108" s="1911"/>
      <c r="Q5108" s="1911"/>
      <c r="R5108" s="1911"/>
      <c r="S5108" s="1912"/>
      <c r="T5108" s="1913" t="s">
        <v>109</v>
      </c>
      <c r="U5108" s="1796"/>
      <c r="V5108" s="1796"/>
      <c r="W5108" s="1219"/>
      <c r="X5108" s="1914">
        <v>1.8</v>
      </c>
      <c r="Y5108" s="1915"/>
      <c r="Z5108" s="1915"/>
      <c r="AA5108" s="1915"/>
      <c r="AB5108" s="1915"/>
      <c r="AC5108" s="1915"/>
      <c r="AD5108" s="1916"/>
      <c r="AE5108" s="1909">
        <v>0.99239999999999995</v>
      </c>
      <c r="AF5108" s="1841"/>
      <c r="AG5108" s="1841"/>
      <c r="AH5108" s="1219"/>
    </row>
    <row r="5109" spans="1:34" ht="16.7" customHeight="1">
      <c r="A5109" s="1819" t="s">
        <v>3189</v>
      </c>
      <c r="B5109" s="1820"/>
      <c r="C5109" s="1820"/>
      <c r="D5109" s="1820"/>
      <c r="E5109" s="1820"/>
      <c r="F5109" s="1866" t="s">
        <v>3190</v>
      </c>
      <c r="G5109" s="1867"/>
      <c r="H5109" s="1867"/>
      <c r="I5109" s="1867"/>
      <c r="J5109" s="1867"/>
      <c r="K5109" s="1867"/>
      <c r="L5109" s="1867"/>
      <c r="M5109" s="1867"/>
      <c r="N5109" s="1866"/>
      <c r="O5109" s="1893">
        <v>8.4999999999999995E-4</v>
      </c>
      <c r="P5109" s="1894"/>
      <c r="Q5109" s="1894"/>
      <c r="R5109" s="1894"/>
      <c r="S5109" s="1895"/>
      <c r="T5109" s="1896" t="s">
        <v>109</v>
      </c>
      <c r="U5109" s="1897"/>
      <c r="V5109" s="1897"/>
      <c r="W5109" s="1222"/>
      <c r="X5109" s="1898">
        <v>33.54</v>
      </c>
      <c r="Y5109" s="1899"/>
      <c r="Z5109" s="1899"/>
      <c r="AA5109" s="1899"/>
      <c r="AB5109" s="1899"/>
      <c r="AC5109" s="1899"/>
      <c r="AD5109" s="1900"/>
      <c r="AE5109" s="1874">
        <v>2.8500000000000001E-2</v>
      </c>
      <c r="AF5109" s="1843"/>
      <c r="AG5109" s="1843"/>
      <c r="AH5109" s="1222"/>
    </row>
    <row r="5110" spans="1:34" ht="17.45" customHeight="1">
      <c r="A5110" s="1792"/>
      <c r="B5110" s="1793"/>
      <c r="C5110" s="1793"/>
      <c r="D5110" s="1793"/>
      <c r="E5110" s="1793"/>
      <c r="F5110" s="1793"/>
      <c r="G5110" s="1793"/>
      <c r="H5110" s="1793"/>
      <c r="I5110" s="1793"/>
      <c r="J5110" s="1793"/>
      <c r="K5110" s="1794" t="s">
        <v>2873</v>
      </c>
      <c r="L5110" s="1794"/>
      <c r="M5110" s="1794"/>
      <c r="N5110" s="1794"/>
      <c r="O5110" s="1794"/>
      <c r="P5110" s="1794"/>
      <c r="Q5110" s="1794"/>
      <c r="R5110" s="1794"/>
      <c r="S5110" s="1794"/>
      <c r="T5110" s="1794"/>
      <c r="U5110" s="1794"/>
      <c r="V5110" s="1794"/>
      <c r="W5110" s="1794"/>
      <c r="X5110" s="1794"/>
      <c r="Y5110" s="1794"/>
      <c r="Z5110" s="1794"/>
      <c r="AA5110" s="1794"/>
      <c r="AB5110" s="1214"/>
      <c r="AC5110" s="1795">
        <v>13.1866</v>
      </c>
      <c r="AD5110" s="1795"/>
      <c r="AE5110" s="1795"/>
      <c r="AF5110" s="1795"/>
      <c r="AG5110" s="1795"/>
      <c r="AH5110" s="1213"/>
    </row>
    <row r="5111" spans="1:34" ht="17.45" customHeight="1">
      <c r="A5111" s="1801" t="s">
        <v>2874</v>
      </c>
      <c r="B5111" s="1825"/>
      <c r="C5111" s="1825"/>
      <c r="D5111" s="1825"/>
      <c r="E5111" s="1825"/>
      <c r="F5111" s="1825"/>
      <c r="G5111" s="1825"/>
      <c r="H5111" s="1825"/>
      <c r="I5111" s="1825"/>
      <c r="J5111" s="1826"/>
      <c r="K5111" s="1789" t="s">
        <v>2850</v>
      </c>
      <c r="L5111" s="1791"/>
      <c r="M5111" s="1855" t="s">
        <v>2875</v>
      </c>
      <c r="N5111" s="1856"/>
      <c r="O5111" s="1857"/>
      <c r="P5111" s="1855" t="s">
        <v>2876</v>
      </c>
      <c r="Q5111" s="1856"/>
      <c r="R5111" s="1857"/>
      <c r="S5111" s="1855" t="s">
        <v>2877</v>
      </c>
      <c r="T5111" s="1857"/>
      <c r="U5111" s="1789" t="s">
        <v>2878</v>
      </c>
      <c r="V5111" s="1790"/>
      <c r="W5111" s="1791"/>
      <c r="X5111" s="1789" t="s">
        <v>2879</v>
      </c>
      <c r="Y5111" s="1790"/>
      <c r="Z5111" s="1790"/>
      <c r="AA5111" s="1790"/>
      <c r="AB5111" s="1791"/>
      <c r="AC5111" s="1789" t="s">
        <v>2880</v>
      </c>
      <c r="AD5111" s="1791"/>
      <c r="AE5111" s="1810" t="s">
        <v>2867</v>
      </c>
      <c r="AF5111" s="1828"/>
      <c r="AG5111" s="1828"/>
      <c r="AH5111" s="1213"/>
    </row>
    <row r="5112" spans="1:34" ht="16.7" customHeight="1">
      <c r="A5112" s="1901" t="s">
        <v>3191</v>
      </c>
      <c r="B5112" s="1902"/>
      <c r="C5112" s="1902"/>
      <c r="D5112" s="1902"/>
      <c r="E5112" s="1902"/>
      <c r="F5112" s="1875" t="s">
        <v>3186</v>
      </c>
      <c r="G5112" s="1876"/>
      <c r="H5112" s="1876"/>
      <c r="I5112" s="1876"/>
      <c r="J5112" s="1875"/>
      <c r="K5112" s="1877">
        <v>0.95001000000000002</v>
      </c>
      <c r="L5112" s="1878"/>
      <c r="M5112" s="1890">
        <v>2.8</v>
      </c>
      <c r="N5112" s="1891"/>
      <c r="O5112" s="1892"/>
      <c r="P5112" s="1890">
        <v>0</v>
      </c>
      <c r="Q5112" s="1891"/>
      <c r="R5112" s="1892"/>
      <c r="S5112" s="1890">
        <v>107.2</v>
      </c>
      <c r="T5112" s="1892"/>
      <c r="U5112" s="1890">
        <v>1.24</v>
      </c>
      <c r="V5112" s="1891"/>
      <c r="W5112" s="1892"/>
      <c r="X5112" s="1890">
        <v>0.99</v>
      </c>
      <c r="Y5112" s="1891"/>
      <c r="Z5112" s="1891"/>
      <c r="AA5112" s="1891"/>
      <c r="AB5112" s="1892"/>
      <c r="AC5112" s="1890">
        <v>0.82</v>
      </c>
      <c r="AD5112" s="1892"/>
      <c r="AE5112" s="1865">
        <v>86.811899999999994</v>
      </c>
      <c r="AF5112" s="1847"/>
      <c r="AG5112" s="1847"/>
      <c r="AH5112" s="1225"/>
    </row>
    <row r="5113" spans="1:34" ht="17.45" customHeight="1">
      <c r="A5113" s="1787" t="s">
        <v>3192</v>
      </c>
      <c r="B5113" s="1788"/>
      <c r="C5113" s="1788"/>
      <c r="D5113" s="1788"/>
      <c r="E5113" s="1788"/>
      <c r="F5113" s="1903" t="s">
        <v>3188</v>
      </c>
      <c r="G5113" s="1815"/>
      <c r="H5113" s="1815"/>
      <c r="I5113" s="1815"/>
      <c r="J5113" s="1903"/>
      <c r="K5113" s="1904">
        <v>0.28215000000000001</v>
      </c>
      <c r="L5113" s="1905"/>
      <c r="M5113" s="1914">
        <v>0</v>
      </c>
      <c r="N5113" s="1915"/>
      <c r="O5113" s="1916"/>
      <c r="P5113" s="1914">
        <v>0</v>
      </c>
      <c r="Q5113" s="1915"/>
      <c r="R5113" s="1916"/>
      <c r="S5113" s="1914">
        <v>0</v>
      </c>
      <c r="T5113" s="1916"/>
      <c r="U5113" s="1914">
        <v>1.1000000000000001</v>
      </c>
      <c r="V5113" s="1915"/>
      <c r="W5113" s="1916"/>
      <c r="X5113" s="1914">
        <v>0.88</v>
      </c>
      <c r="Y5113" s="1915"/>
      <c r="Z5113" s="1915"/>
      <c r="AA5113" s="1915"/>
      <c r="AB5113" s="1916"/>
      <c r="AC5113" s="1914">
        <v>0.72</v>
      </c>
      <c r="AD5113" s="1916"/>
      <c r="AE5113" s="1909">
        <v>0</v>
      </c>
      <c r="AF5113" s="1841"/>
      <c r="AG5113" s="1841"/>
      <c r="AH5113" s="1219"/>
    </row>
    <row r="5114" spans="1:34" ht="17.45" customHeight="1">
      <c r="A5114" s="1787" t="s">
        <v>2988</v>
      </c>
      <c r="B5114" s="1788"/>
      <c r="C5114" s="1788"/>
      <c r="D5114" s="1788"/>
      <c r="E5114" s="1788"/>
      <c r="F5114" s="1903" t="s">
        <v>2981</v>
      </c>
      <c r="G5114" s="1815"/>
      <c r="H5114" s="1815"/>
      <c r="I5114" s="1815"/>
      <c r="J5114" s="1903"/>
      <c r="K5114" s="1904">
        <v>0.55130999999999997</v>
      </c>
      <c r="L5114" s="1905"/>
      <c r="M5114" s="1914">
        <v>0</v>
      </c>
      <c r="N5114" s="1915"/>
      <c r="O5114" s="1916"/>
      <c r="P5114" s="1914">
        <v>0</v>
      </c>
      <c r="Q5114" s="1915"/>
      <c r="R5114" s="1916"/>
      <c r="S5114" s="1914">
        <v>0</v>
      </c>
      <c r="T5114" s="1916"/>
      <c r="U5114" s="1914">
        <v>1.24</v>
      </c>
      <c r="V5114" s="1915"/>
      <c r="W5114" s="1916"/>
      <c r="X5114" s="1914">
        <v>0.99</v>
      </c>
      <c r="Y5114" s="1915"/>
      <c r="Z5114" s="1915"/>
      <c r="AA5114" s="1915"/>
      <c r="AB5114" s="1916"/>
      <c r="AC5114" s="1914">
        <v>0.82</v>
      </c>
      <c r="AD5114" s="1916"/>
      <c r="AE5114" s="1909">
        <v>0</v>
      </c>
      <c r="AF5114" s="1841"/>
      <c r="AG5114" s="1841"/>
      <c r="AH5114" s="1219"/>
    </row>
    <row r="5115" spans="1:34" ht="16.7" customHeight="1">
      <c r="A5115" s="1787" t="s">
        <v>2989</v>
      </c>
      <c r="B5115" s="1788"/>
      <c r="C5115" s="1788"/>
      <c r="D5115" s="1788"/>
      <c r="E5115" s="1788"/>
      <c r="F5115" s="1903" t="s">
        <v>2983</v>
      </c>
      <c r="G5115" s="1815"/>
      <c r="H5115" s="1815"/>
      <c r="I5115" s="1815"/>
      <c r="J5115" s="1903"/>
      <c r="K5115" s="1904">
        <v>0.55130999999999997</v>
      </c>
      <c r="L5115" s="1905"/>
      <c r="M5115" s="1914">
        <v>0</v>
      </c>
      <c r="N5115" s="1915"/>
      <c r="O5115" s="1916"/>
      <c r="P5115" s="1914">
        <v>0</v>
      </c>
      <c r="Q5115" s="1915"/>
      <c r="R5115" s="1916"/>
      <c r="S5115" s="1914">
        <v>0</v>
      </c>
      <c r="T5115" s="1916"/>
      <c r="U5115" s="1914">
        <v>1.24</v>
      </c>
      <c r="V5115" s="1915"/>
      <c r="W5115" s="1916"/>
      <c r="X5115" s="1914">
        <v>0.99</v>
      </c>
      <c r="Y5115" s="1915"/>
      <c r="Z5115" s="1915"/>
      <c r="AA5115" s="1915"/>
      <c r="AB5115" s="1916"/>
      <c r="AC5115" s="1914">
        <v>0.82</v>
      </c>
      <c r="AD5115" s="1916"/>
      <c r="AE5115" s="1909">
        <v>0</v>
      </c>
      <c r="AF5115" s="1841"/>
      <c r="AG5115" s="1841"/>
      <c r="AH5115" s="1219"/>
    </row>
    <row r="5116" spans="1:34" ht="42.95" customHeight="1">
      <c r="A5116" s="1220"/>
      <c r="B5116" s="1221"/>
      <c r="C5116" s="1221"/>
      <c r="D5116" s="1221"/>
      <c r="E5116" s="1221"/>
      <c r="F5116" s="1221"/>
      <c r="G5116" s="1221"/>
      <c r="H5116" s="1221"/>
      <c r="I5116" s="1221"/>
      <c r="J5116" s="1221"/>
      <c r="K5116" s="1221"/>
      <c r="L5116" s="1221"/>
      <c r="M5116" s="1221"/>
      <c r="N5116" s="1221"/>
      <c r="O5116" s="1221"/>
      <c r="P5116" s="1221"/>
      <c r="Q5116" s="1221"/>
      <c r="R5116" s="1221"/>
      <c r="S5116" s="1221"/>
      <c r="T5116" s="1221"/>
      <c r="U5116" s="1221"/>
      <c r="V5116" s="1221"/>
      <c r="W5116" s="1221"/>
      <c r="X5116" s="1221"/>
      <c r="Y5116" s="1221"/>
      <c r="Z5116" s="1221"/>
      <c r="AA5116" s="1221"/>
      <c r="AB5116" s="1221"/>
      <c r="AC5116" s="1221"/>
      <c r="AD5116" s="1221"/>
      <c r="AE5116" s="1221"/>
      <c r="AF5116" s="1221"/>
      <c r="AG5116" s="1221"/>
      <c r="AH5116" s="1222"/>
    </row>
    <row r="5117" spans="1:34" ht="5.85" customHeight="1">
      <c r="A5117" s="1777"/>
      <c r="B5117" s="1778"/>
      <c r="C5117" s="1778"/>
      <c r="D5117" s="1778"/>
      <c r="E5117" s="1778"/>
      <c r="F5117" s="1778"/>
      <c r="G5117" s="1778"/>
      <c r="H5117" s="1778"/>
      <c r="I5117" s="1778"/>
      <c r="J5117" s="1778"/>
      <c r="K5117" s="1778"/>
      <c r="L5117" s="1778"/>
      <c r="M5117" s="1778"/>
      <c r="N5117" s="1778"/>
      <c r="O5117" s="1778"/>
      <c r="P5117" s="1778"/>
      <c r="Q5117" s="1778"/>
      <c r="R5117" s="1778"/>
      <c r="S5117" s="1778"/>
      <c r="T5117" s="1778"/>
      <c r="U5117" s="1778"/>
      <c r="V5117" s="1778"/>
      <c r="W5117" s="1778"/>
      <c r="X5117" s="1778"/>
      <c r="Y5117" s="1778"/>
      <c r="Z5117" s="1778"/>
      <c r="AA5117" s="1778"/>
      <c r="AB5117" s="1778"/>
      <c r="AC5117" s="1778"/>
      <c r="AD5117" s="1778"/>
      <c r="AE5117" s="1778"/>
      <c r="AF5117" s="1778"/>
      <c r="AG5117" s="1778"/>
      <c r="AH5117" s="1779"/>
    </row>
    <row r="5118" spans="1:34" ht="11.65" customHeight="1">
      <c r="A5118" s="1780" t="s">
        <v>2834</v>
      </c>
      <c r="B5118" s="1310"/>
      <c r="C5118" s="1310"/>
      <c r="D5118" s="1310"/>
      <c r="E5118" s="1310"/>
      <c r="F5118" s="1310"/>
      <c r="G5118" s="1310"/>
      <c r="H5118" s="1310"/>
      <c r="I5118" s="1310"/>
      <c r="J5118" s="1310"/>
      <c r="K5118" s="1310"/>
      <c r="L5118" s="1310"/>
      <c r="M5118" s="1310"/>
      <c r="N5118" s="1310"/>
      <c r="O5118" s="1310"/>
      <c r="P5118" s="1310"/>
      <c r="Q5118" s="1310"/>
      <c r="R5118" s="1310"/>
      <c r="S5118" s="1310"/>
      <c r="T5118" s="1310"/>
      <c r="U5118" s="1310"/>
      <c r="V5118" s="1310"/>
      <c r="W5118" s="1310"/>
      <c r="X5118" s="1310"/>
      <c r="Y5118" s="1310"/>
      <c r="Z5118" s="1310"/>
      <c r="AA5118" s="1310"/>
      <c r="AB5118" s="1310"/>
      <c r="AC5118" s="1310"/>
      <c r="AD5118" s="1309"/>
      <c r="AE5118" s="1309"/>
      <c r="AF5118" s="1781" t="s">
        <v>3532</v>
      </c>
      <c r="AG5118" s="1781"/>
      <c r="AH5118" s="1782"/>
    </row>
    <row r="5119" spans="1:34" ht="5.85" customHeight="1">
      <c r="A5119" s="1780"/>
      <c r="B5119" s="1310"/>
      <c r="C5119" s="1310"/>
      <c r="D5119" s="1310"/>
      <c r="E5119" s="1310"/>
      <c r="F5119" s="1310"/>
      <c r="G5119" s="1310"/>
      <c r="H5119" s="1310"/>
      <c r="I5119" s="1310"/>
      <c r="J5119" s="1310"/>
      <c r="K5119" s="1310"/>
      <c r="L5119" s="1310"/>
      <c r="M5119" s="1310"/>
      <c r="N5119" s="1310"/>
      <c r="O5119" s="1310"/>
      <c r="P5119" s="1310"/>
      <c r="Q5119" s="1310"/>
      <c r="R5119" s="1310"/>
      <c r="S5119" s="1310"/>
      <c r="T5119" s="1310"/>
      <c r="U5119" s="1310"/>
      <c r="V5119" s="1310"/>
      <c r="W5119" s="1310"/>
      <c r="X5119" s="1310"/>
      <c r="Y5119" s="1310"/>
      <c r="Z5119" s="1310"/>
      <c r="AA5119" s="1310"/>
      <c r="AB5119" s="1310"/>
      <c r="AC5119" s="1310"/>
      <c r="AD5119" s="1311"/>
      <c r="AE5119" s="1311"/>
      <c r="AF5119" s="1311"/>
      <c r="AG5119" s="1311"/>
      <c r="AH5119" s="1782"/>
    </row>
    <row r="5120" spans="1:34" ht="10.9" customHeight="1">
      <c r="A5120" s="1783" t="s">
        <v>2836</v>
      </c>
      <c r="B5120" s="1784"/>
      <c r="C5120" s="1784"/>
      <c r="D5120" s="1784"/>
      <c r="E5120" s="1784"/>
      <c r="F5120" s="1784"/>
      <c r="G5120" s="1784"/>
      <c r="H5120" s="1784"/>
      <c r="I5120" s="1784"/>
      <c r="J5120" s="1784"/>
      <c r="K5120" s="1784"/>
      <c r="L5120" s="1784"/>
      <c r="M5120" s="1784"/>
      <c r="N5120" s="1784"/>
      <c r="O5120" s="1784"/>
      <c r="P5120" s="1784"/>
      <c r="Q5120" s="1784"/>
      <c r="R5120" s="1784"/>
      <c r="S5120" s="1784"/>
      <c r="T5120" s="1784"/>
      <c r="U5120" s="1784"/>
      <c r="V5120" s="1784"/>
      <c r="W5120" s="1784"/>
      <c r="X5120" s="1784"/>
      <c r="Y5120" s="1784"/>
      <c r="Z5120" s="1784"/>
      <c r="AA5120" s="1784"/>
      <c r="AB5120" s="1784"/>
      <c r="AC5120" s="1784"/>
      <c r="AD5120" s="1311"/>
      <c r="AE5120" s="1311"/>
      <c r="AF5120" s="1311"/>
      <c r="AG5120" s="1311"/>
      <c r="AH5120" s="1782"/>
    </row>
    <row r="5121" spans="1:34" ht="23.25" customHeight="1">
      <c r="A5121" s="1785" t="s">
        <v>2837</v>
      </c>
      <c r="B5121" s="1786"/>
      <c r="C5121" s="1786"/>
      <c r="D5121" s="1786"/>
      <c r="E5121" s="1786"/>
      <c r="F5121" s="1786"/>
      <c r="G5121" s="1786"/>
      <c r="H5121" s="1786"/>
      <c r="I5121" s="1786"/>
      <c r="J5121" s="1786"/>
      <c r="K5121" s="1786"/>
      <c r="L5121" s="1786"/>
      <c r="M5121" s="1786"/>
      <c r="N5121" s="1786"/>
      <c r="O5121" s="1786"/>
      <c r="P5121" s="1786"/>
      <c r="Q5121" s="1786"/>
      <c r="R5121" s="1786"/>
      <c r="S5121" s="1786"/>
      <c r="T5121" s="1786"/>
      <c r="U5121" s="1786"/>
      <c r="V5121" s="1786"/>
      <c r="W5121" s="1786"/>
      <c r="X5121" s="1786"/>
      <c r="Y5121" s="1786"/>
      <c r="Z5121" s="1786"/>
      <c r="AA5121" s="1786"/>
      <c r="AB5121" s="1786"/>
      <c r="AC5121" s="1786"/>
      <c r="AD5121" s="1311"/>
      <c r="AE5121" s="1311"/>
      <c r="AF5121" s="1311"/>
      <c r="AG5121" s="1311"/>
      <c r="AH5121" s="1782"/>
    </row>
    <row r="5122" spans="1:34" ht="5.85" customHeight="1">
      <c r="A5122" s="1787" t="s">
        <v>2838</v>
      </c>
      <c r="B5122" s="1788"/>
      <c r="C5122" s="1788"/>
      <c r="D5122" s="1788"/>
      <c r="E5122" s="1788"/>
      <c r="F5122" s="1788"/>
      <c r="G5122" s="1788"/>
      <c r="H5122" s="1788"/>
      <c r="I5122" s="1788"/>
      <c r="J5122" s="1788"/>
      <c r="K5122" s="1788"/>
      <c r="L5122" s="1788"/>
      <c r="M5122" s="1788"/>
      <c r="N5122" s="1788"/>
      <c r="O5122" s="1788"/>
      <c r="P5122" s="1788"/>
      <c r="Q5122" s="1788"/>
      <c r="R5122" s="1788"/>
      <c r="S5122" s="1788"/>
      <c r="T5122" s="1788"/>
      <c r="U5122" s="1788"/>
      <c r="V5122" s="1788"/>
      <c r="W5122" s="1788"/>
      <c r="X5122" s="1788"/>
      <c r="Y5122" s="1788"/>
      <c r="Z5122" s="1788"/>
      <c r="AA5122" s="1788"/>
      <c r="AB5122" s="1788"/>
      <c r="AC5122" s="1788"/>
      <c r="AD5122" s="1311"/>
      <c r="AE5122" s="1311"/>
      <c r="AF5122" s="1311"/>
      <c r="AG5122" s="1311"/>
      <c r="AH5122" s="1782"/>
    </row>
    <row r="5123" spans="1:34" ht="5.85" customHeight="1">
      <c r="A5123" s="1787"/>
      <c r="B5123" s="1788"/>
      <c r="C5123" s="1788"/>
      <c r="D5123" s="1788"/>
      <c r="E5123" s="1788"/>
      <c r="F5123" s="1788"/>
      <c r="G5123" s="1788"/>
      <c r="H5123" s="1788"/>
      <c r="I5123" s="1788"/>
      <c r="J5123" s="1788"/>
      <c r="K5123" s="1788"/>
      <c r="L5123" s="1788"/>
      <c r="M5123" s="1788"/>
      <c r="N5123" s="1788"/>
      <c r="O5123" s="1788"/>
      <c r="P5123" s="1788"/>
      <c r="Q5123" s="1788"/>
      <c r="R5123" s="1788"/>
      <c r="S5123" s="1788"/>
      <c r="T5123" s="1788"/>
      <c r="U5123" s="1788"/>
      <c r="V5123" s="1788"/>
      <c r="W5123" s="1788"/>
      <c r="X5123" s="1788"/>
      <c r="Y5123" s="1788"/>
      <c r="Z5123" s="1788"/>
      <c r="AA5123" s="1788"/>
      <c r="AB5123" s="1788"/>
      <c r="AC5123" s="1788"/>
      <c r="AD5123" s="1782"/>
      <c r="AE5123" s="1309"/>
      <c r="AF5123" s="1309"/>
      <c r="AG5123" s="1309"/>
      <c r="AH5123" s="1782"/>
    </row>
    <row r="5124" spans="1:34" ht="10.9" customHeight="1">
      <c r="A5124" s="1787" t="s">
        <v>2839</v>
      </c>
      <c r="B5124" s="1788"/>
      <c r="C5124" s="1788"/>
      <c r="D5124" s="1788"/>
      <c r="E5124" s="1788"/>
      <c r="F5124" s="1788"/>
      <c r="G5124" s="1788"/>
      <c r="H5124" s="1788"/>
      <c r="I5124" s="1788"/>
      <c r="J5124" s="1788"/>
      <c r="K5124" s="1788"/>
      <c r="L5124" s="1788"/>
      <c r="M5124" s="1788"/>
      <c r="N5124" s="1788"/>
      <c r="O5124" s="1788"/>
      <c r="P5124" s="1788"/>
      <c r="Q5124" s="1788"/>
      <c r="R5124" s="1788"/>
      <c r="S5124" s="1788"/>
      <c r="T5124" s="1788"/>
      <c r="U5124" s="1788"/>
      <c r="V5124" s="1788"/>
      <c r="W5124" s="1788"/>
      <c r="X5124" s="1788"/>
      <c r="Y5124" s="1788"/>
      <c r="Z5124" s="1788"/>
      <c r="AA5124" s="1788"/>
      <c r="AB5124" s="1788"/>
      <c r="AC5124" s="1788"/>
      <c r="AD5124" s="1818" t="s">
        <v>2840</v>
      </c>
      <c r="AE5124" s="1818"/>
      <c r="AF5124" s="1206">
        <v>0</v>
      </c>
      <c r="AG5124" s="1207" t="s">
        <v>5</v>
      </c>
      <c r="AH5124" s="1800"/>
    </row>
    <row r="5125" spans="1:34" ht="11.65" customHeight="1">
      <c r="A5125" s="1819" t="s">
        <v>2841</v>
      </c>
      <c r="B5125" s="1820"/>
      <c r="C5125" s="1820"/>
      <c r="D5125" s="1820"/>
      <c r="E5125" s="1820"/>
      <c r="F5125" s="1820"/>
      <c r="G5125" s="1820"/>
      <c r="H5125" s="1820"/>
      <c r="I5125" s="1820"/>
      <c r="J5125" s="1820"/>
      <c r="K5125" s="1820"/>
      <c r="L5125" s="1820"/>
      <c r="M5125" s="1820"/>
      <c r="N5125" s="1820"/>
      <c r="O5125" s="1820"/>
      <c r="P5125" s="1820"/>
      <c r="Q5125" s="1820"/>
      <c r="R5125" s="1820"/>
      <c r="S5125" s="1820"/>
      <c r="T5125" s="1820"/>
      <c r="U5125" s="1820"/>
      <c r="V5125" s="1820"/>
      <c r="W5125" s="1820"/>
      <c r="X5125" s="1820"/>
      <c r="Y5125" s="1820"/>
      <c r="Z5125" s="1820"/>
      <c r="AA5125" s="1820"/>
      <c r="AB5125" s="1820"/>
      <c r="AC5125" s="1820"/>
      <c r="AD5125" s="1821" t="s">
        <v>2842</v>
      </c>
      <c r="AE5125" s="1821"/>
      <c r="AF5125" s="1210">
        <v>0</v>
      </c>
      <c r="AG5125" s="1211" t="s">
        <v>5</v>
      </c>
      <c r="AH5125" s="1800"/>
    </row>
    <row r="5126" spans="1:34" ht="17.45" customHeight="1">
      <c r="A5126" s="1801" t="s">
        <v>2874</v>
      </c>
      <c r="B5126" s="1825"/>
      <c r="C5126" s="1825"/>
      <c r="D5126" s="1825"/>
      <c r="E5126" s="1825"/>
      <c r="F5126" s="1825"/>
      <c r="G5126" s="1825"/>
      <c r="H5126" s="1825"/>
      <c r="I5126" s="1825"/>
      <c r="J5126" s="1826"/>
      <c r="K5126" s="1789" t="s">
        <v>2850</v>
      </c>
      <c r="L5126" s="1791"/>
      <c r="M5126" s="1855" t="s">
        <v>2875</v>
      </c>
      <c r="N5126" s="1856"/>
      <c r="O5126" s="1857"/>
      <c r="P5126" s="1855" t="s">
        <v>2876</v>
      </c>
      <c r="Q5126" s="1856"/>
      <c r="R5126" s="1857"/>
      <c r="S5126" s="1855" t="s">
        <v>2877</v>
      </c>
      <c r="T5126" s="1857"/>
      <c r="U5126" s="1789" t="s">
        <v>2878</v>
      </c>
      <c r="V5126" s="1790"/>
      <c r="W5126" s="1791"/>
      <c r="X5126" s="1789" t="s">
        <v>2879</v>
      </c>
      <c r="Y5126" s="1790"/>
      <c r="Z5126" s="1790"/>
      <c r="AA5126" s="1790"/>
      <c r="AB5126" s="1791"/>
      <c r="AC5126" s="1789" t="s">
        <v>2880</v>
      </c>
      <c r="AD5126" s="1791"/>
      <c r="AE5126" s="1810" t="s">
        <v>2867</v>
      </c>
      <c r="AF5126" s="1828"/>
      <c r="AG5126" s="1828"/>
      <c r="AH5126" s="1213"/>
    </row>
    <row r="5127" spans="1:34" ht="16.7" customHeight="1">
      <c r="A5127" s="1901" t="s">
        <v>3194</v>
      </c>
      <c r="B5127" s="1902"/>
      <c r="C5127" s="1902"/>
      <c r="D5127" s="1902"/>
      <c r="E5127" s="1902"/>
      <c r="F5127" s="1830" t="s">
        <v>3190</v>
      </c>
      <c r="G5127" s="1876"/>
      <c r="H5127" s="1876"/>
      <c r="I5127" s="1876"/>
      <c r="J5127" s="1875"/>
      <c r="K5127" s="1877">
        <v>8.4999999999999995E-4</v>
      </c>
      <c r="L5127" s="1878"/>
      <c r="M5127" s="1890">
        <v>0</v>
      </c>
      <c r="N5127" s="1891"/>
      <c r="O5127" s="1892"/>
      <c r="P5127" s="1890">
        <v>0</v>
      </c>
      <c r="Q5127" s="1891"/>
      <c r="R5127" s="1892"/>
      <c r="S5127" s="1890">
        <v>0</v>
      </c>
      <c r="T5127" s="1892"/>
      <c r="U5127" s="1890">
        <v>1.1000000000000001</v>
      </c>
      <c r="V5127" s="1891"/>
      <c r="W5127" s="1892"/>
      <c r="X5127" s="1890">
        <v>0.88</v>
      </c>
      <c r="Y5127" s="1891"/>
      <c r="Z5127" s="1891"/>
      <c r="AA5127" s="1891"/>
      <c r="AB5127" s="1892"/>
      <c r="AC5127" s="1890">
        <v>0.72</v>
      </c>
      <c r="AD5127" s="1892"/>
      <c r="AE5127" s="1865">
        <v>0</v>
      </c>
      <c r="AF5127" s="1847"/>
      <c r="AG5127" s="1847"/>
      <c r="AH5127" s="1225"/>
    </row>
    <row r="5128" spans="1:34" ht="7.35" customHeight="1">
      <c r="A5128" s="1220"/>
      <c r="B5128" s="1221"/>
      <c r="C5128" s="1221"/>
      <c r="D5128" s="1221"/>
      <c r="E5128" s="1221"/>
      <c r="F5128" s="1867"/>
      <c r="G5128" s="1867"/>
      <c r="H5128" s="1867"/>
      <c r="I5128" s="1867"/>
      <c r="J5128" s="1867"/>
      <c r="K5128" s="1221"/>
      <c r="L5128" s="1221"/>
      <c r="M5128" s="1221"/>
      <c r="N5128" s="1221"/>
      <c r="O5128" s="1221"/>
      <c r="P5128" s="1221"/>
      <c r="Q5128" s="1221"/>
      <c r="R5128" s="1221"/>
      <c r="S5128" s="1221"/>
      <c r="T5128" s="1221"/>
      <c r="U5128" s="1221"/>
      <c r="V5128" s="1221"/>
      <c r="W5128" s="1221"/>
      <c r="X5128" s="1221"/>
      <c r="Y5128" s="1221"/>
      <c r="Z5128" s="1221"/>
      <c r="AA5128" s="1221"/>
      <c r="AB5128" s="1221"/>
      <c r="AC5128" s="1221"/>
      <c r="AD5128" s="1221"/>
      <c r="AE5128" s="1221"/>
      <c r="AF5128" s="1221"/>
      <c r="AG5128" s="1221"/>
      <c r="AH5128" s="1222"/>
    </row>
    <row r="5129" spans="1:34" ht="17.45" customHeight="1">
      <c r="A5129" s="1853"/>
      <c r="B5129" s="1778"/>
      <c r="C5129" s="1778"/>
      <c r="D5129" s="1778"/>
      <c r="E5129" s="1778"/>
      <c r="F5129" s="1778"/>
      <c r="G5129" s="1778"/>
      <c r="H5129" s="1778"/>
      <c r="I5129" s="1846" t="s">
        <v>2881</v>
      </c>
      <c r="J5129" s="1846"/>
      <c r="K5129" s="1846"/>
      <c r="L5129" s="1846"/>
      <c r="M5129" s="1846"/>
      <c r="N5129" s="1846"/>
      <c r="O5129" s="1846"/>
      <c r="P5129" s="1846"/>
      <c r="Q5129" s="1846"/>
      <c r="R5129" s="1846"/>
      <c r="S5129" s="1846"/>
      <c r="T5129" s="1846"/>
      <c r="U5129" s="1846"/>
      <c r="V5129" s="1846"/>
      <c r="W5129" s="1846"/>
      <c r="X5129" s="1846"/>
      <c r="Y5129" s="1846"/>
      <c r="Z5129" s="1203"/>
      <c r="AA5129" s="1847">
        <v>86.811899999999994</v>
      </c>
      <c r="AB5129" s="1847"/>
      <c r="AC5129" s="1847"/>
      <c r="AD5129" s="1847"/>
      <c r="AE5129" s="1847"/>
      <c r="AF5129" s="1847"/>
      <c r="AG5129" s="1847"/>
      <c r="AH5129" s="1204"/>
    </row>
    <row r="5130" spans="1:34" ht="5.85" customHeight="1">
      <c r="A5130" s="1854"/>
      <c r="B5130" s="1309"/>
      <c r="C5130" s="1309"/>
      <c r="D5130" s="1309"/>
      <c r="E5130" s="1309"/>
      <c r="F5130" s="1309"/>
      <c r="G5130" s="1309"/>
      <c r="H5130" s="1309"/>
      <c r="I5130" s="1309"/>
      <c r="J5130" s="1309"/>
      <c r="K5130" s="1309"/>
      <c r="L5130" s="1309"/>
      <c r="M5130" s="1309"/>
      <c r="N5130" s="1309"/>
      <c r="O5130" s="1309"/>
      <c r="P5130" s="1309"/>
      <c r="Q5130" s="1309"/>
      <c r="R5130" s="1309"/>
      <c r="S5130" s="1309"/>
      <c r="T5130" s="1309"/>
      <c r="U5130" s="1309"/>
      <c r="V5130" s="1309"/>
      <c r="W5130" s="1309"/>
      <c r="X5130" s="1309"/>
      <c r="Y5130" s="1309"/>
      <c r="Z5130" s="1309"/>
      <c r="AA5130" s="1309"/>
      <c r="AB5130" s="1309"/>
      <c r="AC5130" s="1309"/>
      <c r="AD5130" s="1309"/>
      <c r="AE5130" s="1309"/>
      <c r="AF5130" s="1309"/>
      <c r="AG5130" s="1309"/>
      <c r="AH5130" s="1782"/>
    </row>
    <row r="5131" spans="1:34" ht="16.7" customHeight="1">
      <c r="A5131" s="1845"/>
      <c r="B5131" s="1799"/>
      <c r="C5131" s="1799"/>
      <c r="D5131" s="1799"/>
      <c r="E5131" s="1799"/>
      <c r="F5131" s="1799"/>
      <c r="G5131" s="1799"/>
      <c r="H5131" s="1799"/>
      <c r="I5131" s="1842" t="s">
        <v>2882</v>
      </c>
      <c r="J5131" s="1842"/>
      <c r="K5131" s="1842"/>
      <c r="L5131" s="1842"/>
      <c r="M5131" s="1842"/>
      <c r="N5131" s="1842"/>
      <c r="O5131" s="1842"/>
      <c r="P5131" s="1842"/>
      <c r="Q5131" s="1842"/>
      <c r="R5131" s="1842"/>
      <c r="S5131" s="1842"/>
      <c r="T5131" s="1842"/>
      <c r="U5131" s="1842"/>
      <c r="V5131" s="1842"/>
      <c r="W5131" s="1842"/>
      <c r="X5131" s="1842"/>
      <c r="Y5131" s="1842"/>
      <c r="Z5131" s="1212"/>
      <c r="AA5131" s="1848">
        <v>469.94</v>
      </c>
      <c r="AB5131" s="1848"/>
      <c r="AC5131" s="1848"/>
      <c r="AD5131" s="1848"/>
      <c r="AE5131" s="1848"/>
      <c r="AF5131" s="1848"/>
      <c r="AG5131" s="1848"/>
      <c r="AH5131" s="1208"/>
    </row>
    <row r="5132" spans="1:34" ht="45.75" customHeight="1">
      <c r="A5132" s="1849" t="s">
        <v>2883</v>
      </c>
      <c r="B5132" s="1850"/>
      <c r="C5132" s="1850"/>
      <c r="D5132" s="1850"/>
      <c r="E5132" s="1851"/>
      <c r="F5132" s="1852"/>
      <c r="G5132" s="1852"/>
      <c r="H5132" s="1852"/>
      <c r="I5132" s="1852"/>
      <c r="J5132" s="1852"/>
      <c r="K5132" s="1852"/>
      <c r="L5132" s="1852"/>
      <c r="M5132" s="1852"/>
      <c r="N5132" s="1852"/>
      <c r="O5132" s="1852"/>
      <c r="P5132" s="1852"/>
      <c r="Q5132" s="1852"/>
      <c r="R5132" s="1852"/>
      <c r="S5132" s="1852"/>
      <c r="T5132" s="1852"/>
      <c r="U5132" s="1852"/>
      <c r="V5132" s="1852"/>
      <c r="W5132" s="1852"/>
      <c r="X5132" s="1852"/>
      <c r="Y5132" s="1852"/>
      <c r="Z5132" s="1852"/>
      <c r="AA5132" s="1852"/>
      <c r="AB5132" s="1852"/>
      <c r="AC5132" s="1852"/>
      <c r="AD5132" s="1852"/>
      <c r="AE5132" s="1852"/>
      <c r="AF5132" s="1852"/>
      <c r="AG5132" s="1852"/>
      <c r="AH5132" s="1851"/>
    </row>
    <row r="5133" spans="1:34" ht="145.35" customHeight="1">
      <c r="A5133" s="1218"/>
      <c r="AH5133" s="1219"/>
    </row>
    <row r="5134" spans="1:34" ht="145.35" customHeight="1">
      <c r="A5134" s="1218"/>
      <c r="AH5134" s="1219"/>
    </row>
    <row r="5135" spans="1:34" ht="141.75" customHeight="1">
      <c r="A5135" s="1218"/>
      <c r="AH5135" s="1219"/>
    </row>
    <row r="5136" spans="1:34" ht="141.75" customHeight="1">
      <c r="A5136" s="1220"/>
      <c r="B5136" s="1221"/>
      <c r="C5136" s="1221"/>
      <c r="D5136" s="1221"/>
      <c r="E5136" s="1221"/>
      <c r="F5136" s="1221"/>
      <c r="G5136" s="1221"/>
      <c r="H5136" s="1221"/>
      <c r="I5136" s="1221"/>
      <c r="J5136" s="1221"/>
      <c r="K5136" s="1221"/>
      <c r="L5136" s="1221"/>
      <c r="M5136" s="1221"/>
      <c r="N5136" s="1221"/>
      <c r="O5136" s="1221"/>
      <c r="P5136" s="1221"/>
      <c r="Q5136" s="1221"/>
      <c r="R5136" s="1221"/>
      <c r="S5136" s="1221"/>
      <c r="T5136" s="1221"/>
      <c r="U5136" s="1221"/>
      <c r="V5136" s="1221"/>
      <c r="W5136" s="1221"/>
      <c r="X5136" s="1221"/>
      <c r="Y5136" s="1221"/>
      <c r="Z5136" s="1221"/>
      <c r="AA5136" s="1221"/>
      <c r="AB5136" s="1221"/>
      <c r="AC5136" s="1221"/>
      <c r="AD5136" s="1221"/>
      <c r="AE5136" s="1221"/>
      <c r="AF5136" s="1221"/>
      <c r="AG5136" s="1221"/>
      <c r="AH5136" s="1222"/>
    </row>
    <row r="5137" spans="1:34" ht="5.85" customHeight="1">
      <c r="A5137" s="1777"/>
      <c r="B5137" s="1778"/>
      <c r="C5137" s="1778"/>
      <c r="D5137" s="1778"/>
      <c r="E5137" s="1778"/>
      <c r="F5137" s="1778"/>
      <c r="G5137" s="1778"/>
      <c r="H5137" s="1778"/>
      <c r="I5137" s="1778"/>
      <c r="J5137" s="1778"/>
      <c r="K5137" s="1778"/>
      <c r="L5137" s="1778"/>
      <c r="M5137" s="1778"/>
      <c r="N5137" s="1778"/>
      <c r="O5137" s="1778"/>
      <c r="P5137" s="1778"/>
      <c r="Q5137" s="1778"/>
      <c r="R5137" s="1778"/>
      <c r="S5137" s="1778"/>
      <c r="T5137" s="1778"/>
      <c r="U5137" s="1778"/>
      <c r="V5137" s="1778"/>
      <c r="W5137" s="1778"/>
      <c r="X5137" s="1778"/>
      <c r="Y5137" s="1778"/>
      <c r="Z5137" s="1778"/>
      <c r="AA5137" s="1778"/>
      <c r="AB5137" s="1778"/>
      <c r="AC5137" s="1778"/>
      <c r="AD5137" s="1778"/>
      <c r="AE5137" s="1778"/>
      <c r="AF5137" s="1778"/>
      <c r="AG5137" s="1778"/>
      <c r="AH5137" s="1779"/>
    </row>
    <row r="5138" spans="1:34" ht="10.9" customHeight="1">
      <c r="A5138" s="1780" t="s">
        <v>2834</v>
      </c>
      <c r="B5138" s="1310"/>
      <c r="C5138" s="1310"/>
      <c r="D5138" s="1310"/>
      <c r="E5138" s="1310"/>
      <c r="F5138" s="1310"/>
      <c r="G5138" s="1310"/>
      <c r="H5138" s="1310"/>
      <c r="I5138" s="1310"/>
      <c r="J5138" s="1310"/>
      <c r="K5138" s="1310"/>
      <c r="L5138" s="1310"/>
      <c r="M5138" s="1310"/>
      <c r="N5138" s="1310"/>
      <c r="O5138" s="1310"/>
      <c r="P5138" s="1310"/>
      <c r="Q5138" s="1310"/>
      <c r="R5138" s="1310"/>
      <c r="S5138" s="1310"/>
      <c r="T5138" s="1310"/>
      <c r="U5138" s="1310"/>
      <c r="V5138" s="1310"/>
      <c r="W5138" s="1310"/>
      <c r="X5138" s="1310"/>
      <c r="Y5138" s="1310"/>
      <c r="Z5138" s="1310"/>
      <c r="AA5138" s="1310"/>
      <c r="AB5138" s="1310"/>
      <c r="AC5138" s="1310"/>
      <c r="AD5138" s="1309"/>
      <c r="AE5138" s="1309"/>
      <c r="AF5138" s="1781" t="s">
        <v>3533</v>
      </c>
      <c r="AG5138" s="1781"/>
      <c r="AH5138" s="1782"/>
    </row>
    <row r="5139" spans="1:34" ht="5.85" customHeight="1">
      <c r="A5139" s="1780"/>
      <c r="B5139" s="1310"/>
      <c r="C5139" s="1310"/>
      <c r="D5139" s="1310"/>
      <c r="E5139" s="1310"/>
      <c r="F5139" s="1310"/>
      <c r="G5139" s="1310"/>
      <c r="H5139" s="1310"/>
      <c r="I5139" s="1310"/>
      <c r="J5139" s="1310"/>
      <c r="K5139" s="1310"/>
      <c r="L5139" s="1310"/>
      <c r="M5139" s="1310"/>
      <c r="N5139" s="1310"/>
      <c r="O5139" s="1310"/>
      <c r="P5139" s="1310"/>
      <c r="Q5139" s="1310"/>
      <c r="R5139" s="1310"/>
      <c r="S5139" s="1310"/>
      <c r="T5139" s="1310"/>
      <c r="U5139" s="1310"/>
      <c r="V5139" s="1310"/>
      <c r="W5139" s="1310"/>
      <c r="X5139" s="1310"/>
      <c r="Y5139" s="1310"/>
      <c r="Z5139" s="1310"/>
      <c r="AA5139" s="1310"/>
      <c r="AB5139" s="1310"/>
      <c r="AC5139" s="1310"/>
      <c r="AD5139" s="1311"/>
      <c r="AE5139" s="1311"/>
      <c r="AF5139" s="1311"/>
      <c r="AG5139" s="1311"/>
      <c r="AH5139" s="1782"/>
    </row>
    <row r="5140" spans="1:34" ht="11.65" customHeight="1">
      <c r="A5140" s="1783" t="s">
        <v>2836</v>
      </c>
      <c r="B5140" s="1784"/>
      <c r="C5140" s="1784"/>
      <c r="D5140" s="1784"/>
      <c r="E5140" s="1784"/>
      <c r="F5140" s="1784"/>
      <c r="G5140" s="1784"/>
      <c r="H5140" s="1784"/>
      <c r="I5140" s="1784"/>
      <c r="J5140" s="1784"/>
      <c r="K5140" s="1784"/>
      <c r="L5140" s="1784"/>
      <c r="M5140" s="1784"/>
      <c r="N5140" s="1784"/>
      <c r="O5140" s="1784"/>
      <c r="P5140" s="1784"/>
      <c r="Q5140" s="1784"/>
      <c r="R5140" s="1784"/>
      <c r="S5140" s="1784"/>
      <c r="T5140" s="1784"/>
      <c r="U5140" s="1784"/>
      <c r="V5140" s="1784"/>
      <c r="W5140" s="1784"/>
      <c r="X5140" s="1784"/>
      <c r="Y5140" s="1784"/>
      <c r="Z5140" s="1784"/>
      <c r="AA5140" s="1784"/>
      <c r="AB5140" s="1784"/>
      <c r="AC5140" s="1784"/>
      <c r="AD5140" s="1311"/>
      <c r="AE5140" s="1311"/>
      <c r="AF5140" s="1311"/>
      <c r="AG5140" s="1311"/>
      <c r="AH5140" s="1782"/>
    </row>
    <row r="5141" spans="1:34" ht="22.5" customHeight="1">
      <c r="A5141" s="1785" t="s">
        <v>2837</v>
      </c>
      <c r="B5141" s="1786"/>
      <c r="C5141" s="1786"/>
      <c r="D5141" s="1786"/>
      <c r="E5141" s="1786"/>
      <c r="F5141" s="1786"/>
      <c r="G5141" s="1786"/>
      <c r="H5141" s="1786"/>
      <c r="I5141" s="1786"/>
      <c r="J5141" s="1786"/>
      <c r="K5141" s="1786"/>
      <c r="L5141" s="1786"/>
      <c r="M5141" s="1786"/>
      <c r="N5141" s="1786"/>
      <c r="O5141" s="1786"/>
      <c r="P5141" s="1786"/>
      <c r="Q5141" s="1786"/>
      <c r="R5141" s="1786"/>
      <c r="S5141" s="1786"/>
      <c r="T5141" s="1786"/>
      <c r="U5141" s="1786"/>
      <c r="V5141" s="1786"/>
      <c r="W5141" s="1786"/>
      <c r="X5141" s="1786"/>
      <c r="Y5141" s="1786"/>
      <c r="Z5141" s="1786"/>
      <c r="AA5141" s="1786"/>
      <c r="AB5141" s="1786"/>
      <c r="AC5141" s="1786"/>
      <c r="AD5141" s="1311"/>
      <c r="AE5141" s="1311"/>
      <c r="AF5141" s="1311"/>
      <c r="AG5141" s="1311"/>
      <c r="AH5141" s="1782"/>
    </row>
    <row r="5142" spans="1:34" ht="5.85" customHeight="1">
      <c r="A5142" s="1787" t="s">
        <v>2838</v>
      </c>
      <c r="B5142" s="1788"/>
      <c r="C5142" s="1788"/>
      <c r="D5142" s="1788"/>
      <c r="E5142" s="1788"/>
      <c r="F5142" s="1788"/>
      <c r="G5142" s="1788"/>
      <c r="H5142" s="1788"/>
      <c r="I5142" s="1788"/>
      <c r="J5142" s="1788"/>
      <c r="K5142" s="1788"/>
      <c r="L5142" s="1788"/>
      <c r="M5142" s="1788"/>
      <c r="N5142" s="1788"/>
      <c r="O5142" s="1788"/>
      <c r="P5142" s="1788"/>
      <c r="Q5142" s="1788"/>
      <c r="R5142" s="1788"/>
      <c r="S5142" s="1788"/>
      <c r="T5142" s="1788"/>
      <c r="U5142" s="1788"/>
      <c r="V5142" s="1788"/>
      <c r="W5142" s="1788"/>
      <c r="X5142" s="1788"/>
      <c r="Y5142" s="1788"/>
      <c r="Z5142" s="1788"/>
      <c r="AA5142" s="1788"/>
      <c r="AB5142" s="1788"/>
      <c r="AC5142" s="1788"/>
      <c r="AD5142" s="1311"/>
      <c r="AE5142" s="1311"/>
      <c r="AF5142" s="1311"/>
      <c r="AG5142" s="1311"/>
      <c r="AH5142" s="1782"/>
    </row>
    <row r="5143" spans="1:34" ht="5.85" customHeight="1">
      <c r="A5143" s="1787"/>
      <c r="B5143" s="1788"/>
      <c r="C5143" s="1788"/>
      <c r="D5143" s="1788"/>
      <c r="E5143" s="1788"/>
      <c r="F5143" s="1788"/>
      <c r="G5143" s="1788"/>
      <c r="H5143" s="1788"/>
      <c r="I5143" s="1788"/>
      <c r="J5143" s="1788"/>
      <c r="K5143" s="1788"/>
      <c r="L5143" s="1788"/>
      <c r="M5143" s="1788"/>
      <c r="N5143" s="1788"/>
      <c r="O5143" s="1788"/>
      <c r="P5143" s="1788"/>
      <c r="Q5143" s="1788"/>
      <c r="R5143" s="1788"/>
      <c r="S5143" s="1788"/>
      <c r="T5143" s="1788"/>
      <c r="U5143" s="1788"/>
      <c r="V5143" s="1788"/>
      <c r="W5143" s="1788"/>
      <c r="X5143" s="1788"/>
      <c r="Y5143" s="1788"/>
      <c r="Z5143" s="1788"/>
      <c r="AA5143" s="1788"/>
      <c r="AB5143" s="1788"/>
      <c r="AC5143" s="1788"/>
      <c r="AD5143" s="1782"/>
      <c r="AE5143" s="1309"/>
      <c r="AF5143" s="1309"/>
      <c r="AG5143" s="1309"/>
      <c r="AH5143" s="1782"/>
    </row>
    <row r="5144" spans="1:34" ht="11.65" customHeight="1">
      <c r="A5144" s="1787" t="s">
        <v>2839</v>
      </c>
      <c r="B5144" s="1788"/>
      <c r="C5144" s="1788"/>
      <c r="D5144" s="1788"/>
      <c r="E5144" s="1788"/>
      <c r="F5144" s="1788"/>
      <c r="G5144" s="1788"/>
      <c r="H5144" s="1788"/>
      <c r="I5144" s="1788"/>
      <c r="J5144" s="1788"/>
      <c r="K5144" s="1788"/>
      <c r="L5144" s="1788"/>
      <c r="M5144" s="1788"/>
      <c r="N5144" s="1788"/>
      <c r="O5144" s="1788"/>
      <c r="P5144" s="1788"/>
      <c r="Q5144" s="1788"/>
      <c r="R5144" s="1788"/>
      <c r="S5144" s="1788"/>
      <c r="T5144" s="1788"/>
      <c r="U5144" s="1788"/>
      <c r="V5144" s="1788"/>
      <c r="W5144" s="1788"/>
      <c r="X5144" s="1788"/>
      <c r="Y5144" s="1788"/>
      <c r="Z5144" s="1788"/>
      <c r="AA5144" s="1788"/>
      <c r="AB5144" s="1788"/>
      <c r="AC5144" s="1788"/>
      <c r="AD5144" s="1818" t="s">
        <v>2840</v>
      </c>
      <c r="AE5144" s="1818"/>
      <c r="AF5144" s="1206">
        <v>0</v>
      </c>
      <c r="AG5144" s="1207" t="s">
        <v>5</v>
      </c>
      <c r="AH5144" s="1800"/>
    </row>
    <row r="5145" spans="1:34" ht="11.65" customHeight="1">
      <c r="A5145" s="1819" t="s">
        <v>2841</v>
      </c>
      <c r="B5145" s="1820"/>
      <c r="C5145" s="1820"/>
      <c r="D5145" s="1820"/>
      <c r="E5145" s="1820"/>
      <c r="F5145" s="1820"/>
      <c r="G5145" s="1820"/>
      <c r="H5145" s="1820"/>
      <c r="I5145" s="1820"/>
      <c r="J5145" s="1820"/>
      <c r="K5145" s="1820"/>
      <c r="L5145" s="1820"/>
      <c r="M5145" s="1820"/>
      <c r="N5145" s="1820"/>
      <c r="O5145" s="1820"/>
      <c r="P5145" s="1820"/>
      <c r="Q5145" s="1820"/>
      <c r="R5145" s="1820"/>
      <c r="S5145" s="1820"/>
      <c r="T5145" s="1820"/>
      <c r="U5145" s="1820"/>
      <c r="V5145" s="1820"/>
      <c r="W5145" s="1820"/>
      <c r="X5145" s="1820"/>
      <c r="Y5145" s="1820"/>
      <c r="Z5145" s="1820"/>
      <c r="AA5145" s="1820"/>
      <c r="AB5145" s="1820"/>
      <c r="AC5145" s="1820"/>
      <c r="AD5145" s="1821" t="s">
        <v>2842</v>
      </c>
      <c r="AE5145" s="1821"/>
      <c r="AF5145" s="1210">
        <v>0</v>
      </c>
      <c r="AG5145" s="1211" t="s">
        <v>5</v>
      </c>
      <c r="AH5145" s="1800"/>
    </row>
    <row r="5146" spans="1:34" ht="16.7" customHeight="1">
      <c r="A5146" s="1822" t="s">
        <v>2843</v>
      </c>
      <c r="B5146" s="1802"/>
      <c r="C5146" s="1802"/>
      <c r="D5146" s="1778"/>
      <c r="E5146" s="1823" t="s">
        <v>2949</v>
      </c>
      <c r="F5146" s="1823"/>
      <c r="G5146" s="1823"/>
      <c r="H5146" s="1823"/>
      <c r="I5146" s="1823"/>
      <c r="J5146" s="1823"/>
      <c r="K5146" s="1823"/>
      <c r="L5146" s="1823"/>
      <c r="M5146" s="1823"/>
      <c r="N5146" s="1823"/>
      <c r="O5146" s="1823"/>
      <c r="P5146" s="1823"/>
      <c r="Q5146" s="1823"/>
      <c r="R5146" s="1823"/>
      <c r="S5146" s="1823"/>
      <c r="T5146" s="1823"/>
      <c r="U5146" s="1823"/>
      <c r="V5146" s="1823"/>
      <c r="W5146" s="1823"/>
      <c r="X5146" s="1823"/>
      <c r="Y5146" s="1823"/>
      <c r="Z5146" s="1823"/>
      <c r="AA5146" s="1823"/>
      <c r="AB5146" s="1823"/>
      <c r="AC5146" s="1823"/>
      <c r="AD5146" s="1823"/>
      <c r="AE5146" s="1823"/>
      <c r="AF5146" s="1823"/>
      <c r="AG5146" s="1823"/>
      <c r="AH5146" s="1779"/>
    </row>
    <row r="5147" spans="1:34" ht="17.45" customHeight="1">
      <c r="A5147" s="1824" t="s">
        <v>2844</v>
      </c>
      <c r="B5147" s="1816"/>
      <c r="C5147" s="1816"/>
      <c r="D5147" s="1309"/>
      <c r="E5147" s="1815" t="s">
        <v>2948</v>
      </c>
      <c r="F5147" s="1815"/>
      <c r="G5147" s="1111"/>
      <c r="H5147" s="1796" t="s">
        <v>2845</v>
      </c>
      <c r="I5147" s="1796"/>
      <c r="J5147" s="1796" t="s">
        <v>497</v>
      </c>
      <c r="K5147" s="1796"/>
      <c r="L5147" s="1309"/>
      <c r="M5147" s="1309"/>
      <c r="N5147" s="1816" t="s">
        <v>2846</v>
      </c>
      <c r="O5147" s="1816"/>
      <c r="P5147" s="1816"/>
      <c r="Q5147" s="1816"/>
      <c r="R5147" s="1817">
        <v>4.6687500000000002</v>
      </c>
      <c r="S5147" s="1817"/>
      <c r="T5147" s="1817"/>
      <c r="U5147" s="1817"/>
      <c r="V5147" s="1309"/>
      <c r="W5147" s="1309"/>
      <c r="X5147" s="1309"/>
      <c r="Y5147" s="1796" t="s">
        <v>2847</v>
      </c>
      <c r="Z5147" s="1796"/>
      <c r="AA5147" s="1796"/>
      <c r="AB5147" s="1796"/>
      <c r="AC5147" s="1796"/>
      <c r="AD5147" s="1796"/>
      <c r="AE5147" s="1796"/>
      <c r="AF5147" s="1797" t="s">
        <v>2848</v>
      </c>
      <c r="AG5147" s="1797"/>
      <c r="AH5147" s="1782"/>
    </row>
    <row r="5148" spans="1:34" ht="5.85" customHeight="1">
      <c r="A5148" s="1798"/>
      <c r="B5148" s="1799"/>
      <c r="C5148" s="1799"/>
      <c r="D5148" s="1799"/>
      <c r="E5148" s="1799"/>
      <c r="F5148" s="1799"/>
      <c r="G5148" s="1799"/>
      <c r="H5148" s="1799"/>
      <c r="I5148" s="1799"/>
      <c r="J5148" s="1799"/>
      <c r="K5148" s="1799"/>
      <c r="L5148" s="1799"/>
      <c r="M5148" s="1799"/>
      <c r="N5148" s="1799"/>
      <c r="O5148" s="1799"/>
      <c r="P5148" s="1799"/>
      <c r="Q5148" s="1799"/>
      <c r="R5148" s="1799"/>
      <c r="S5148" s="1799"/>
      <c r="T5148" s="1799"/>
      <c r="U5148" s="1799"/>
      <c r="V5148" s="1799"/>
      <c r="W5148" s="1799"/>
      <c r="X5148" s="1799"/>
      <c r="Y5148" s="1799"/>
      <c r="Z5148" s="1799"/>
      <c r="AA5148" s="1799"/>
      <c r="AB5148" s="1799"/>
      <c r="AC5148" s="1799"/>
      <c r="AD5148" s="1799"/>
      <c r="AE5148" s="1799"/>
      <c r="AF5148" s="1799"/>
      <c r="AG5148" s="1799"/>
      <c r="AH5148" s="1800"/>
    </row>
    <row r="5149" spans="1:34" ht="16.7" customHeight="1">
      <c r="A5149" s="1801" t="s">
        <v>2849</v>
      </c>
      <c r="B5149" s="1802"/>
      <c r="C5149" s="1802"/>
      <c r="D5149" s="1802"/>
      <c r="E5149" s="1802"/>
      <c r="F5149" s="1802"/>
      <c r="G5149" s="1802"/>
      <c r="H5149" s="1802"/>
      <c r="I5149" s="1802"/>
      <c r="J5149" s="1803"/>
      <c r="K5149" s="1789" t="s">
        <v>2850</v>
      </c>
      <c r="L5149" s="1807"/>
      <c r="M5149" s="1789" t="s">
        <v>2851</v>
      </c>
      <c r="N5149" s="1790"/>
      <c r="O5149" s="1790"/>
      <c r="P5149" s="1790"/>
      <c r="Q5149" s="1790"/>
      <c r="R5149" s="1790"/>
      <c r="S5149" s="1790"/>
      <c r="T5149" s="1791"/>
      <c r="U5149" s="1789" t="s">
        <v>2852</v>
      </c>
      <c r="V5149" s="1790"/>
      <c r="W5149" s="1790"/>
      <c r="X5149" s="1790"/>
      <c r="Y5149" s="1790"/>
      <c r="Z5149" s="1790"/>
      <c r="AA5149" s="1790"/>
      <c r="AB5149" s="1790"/>
      <c r="AC5149" s="1790"/>
      <c r="AD5149" s="1791"/>
      <c r="AE5149" s="1810" t="s">
        <v>2853</v>
      </c>
      <c r="AF5149" s="1811"/>
      <c r="AG5149" s="1811"/>
      <c r="AH5149" s="1814"/>
    </row>
    <row r="5150" spans="1:34" ht="17.45" customHeight="1">
      <c r="A5150" s="1804"/>
      <c r="B5150" s="1805"/>
      <c r="C5150" s="1805"/>
      <c r="D5150" s="1805"/>
      <c r="E5150" s="1805"/>
      <c r="F5150" s="1805"/>
      <c r="G5150" s="1805"/>
      <c r="H5150" s="1805"/>
      <c r="I5150" s="1805"/>
      <c r="J5150" s="1806"/>
      <c r="K5150" s="1808"/>
      <c r="L5150" s="1809"/>
      <c r="M5150" s="1789" t="s">
        <v>2854</v>
      </c>
      <c r="N5150" s="1790"/>
      <c r="O5150" s="1790"/>
      <c r="P5150" s="1791"/>
      <c r="Q5150" s="1789" t="s">
        <v>2855</v>
      </c>
      <c r="R5150" s="1790"/>
      <c r="S5150" s="1790"/>
      <c r="T5150" s="1791"/>
      <c r="U5150" s="1789" t="s">
        <v>2854</v>
      </c>
      <c r="V5150" s="1790"/>
      <c r="W5150" s="1790"/>
      <c r="X5150" s="1790"/>
      <c r="Y5150" s="1790"/>
      <c r="Z5150" s="1791"/>
      <c r="AA5150" s="1789" t="s">
        <v>2855</v>
      </c>
      <c r="AB5150" s="1790"/>
      <c r="AC5150" s="1790"/>
      <c r="AD5150" s="1791"/>
      <c r="AE5150" s="1812"/>
      <c r="AF5150" s="1813"/>
      <c r="AG5150" s="1813"/>
      <c r="AH5150" s="1800"/>
    </row>
    <row r="5151" spans="1:34" ht="17.45" customHeight="1">
      <c r="A5151" s="1215"/>
      <c r="B5151" s="1216" t="s">
        <v>1494</v>
      </c>
      <c r="C5151" s="1829" t="s">
        <v>3045</v>
      </c>
      <c r="D5151" s="1830"/>
      <c r="E5151" s="1830"/>
      <c r="F5151" s="1830"/>
      <c r="G5151" s="1830"/>
      <c r="H5151" s="1830"/>
      <c r="I5151" s="1830"/>
      <c r="J5151" s="1829"/>
      <c r="K5151" s="1862">
        <v>1</v>
      </c>
      <c r="L5151" s="1863"/>
      <c r="M5151" s="1862">
        <v>1</v>
      </c>
      <c r="N5151" s="1864"/>
      <c r="O5151" s="1864"/>
      <c r="P5151" s="1863"/>
      <c r="Q5151" s="1862">
        <v>0</v>
      </c>
      <c r="R5151" s="1864"/>
      <c r="S5151" s="1864"/>
      <c r="T5151" s="1863"/>
      <c r="U5151" s="1859">
        <v>12.946899999999999</v>
      </c>
      <c r="V5151" s="1860"/>
      <c r="W5151" s="1860"/>
      <c r="X5151" s="1860"/>
      <c r="Y5151" s="1860"/>
      <c r="Z5151" s="1861"/>
      <c r="AA5151" s="1859">
        <v>2.8159000000000001</v>
      </c>
      <c r="AB5151" s="1860"/>
      <c r="AC5151" s="1860"/>
      <c r="AD5151" s="1861"/>
      <c r="AE5151" s="1839">
        <v>12.946899999999999</v>
      </c>
      <c r="AF5151" s="1795"/>
      <c r="AG5151" s="1795"/>
      <c r="AH5151" s="1217"/>
    </row>
    <row r="5152" spans="1:34" ht="16.7" customHeight="1">
      <c r="A5152" s="1792"/>
      <c r="B5152" s="1793"/>
      <c r="C5152" s="1793"/>
      <c r="D5152" s="1793"/>
      <c r="E5152" s="1793"/>
      <c r="F5152" s="1793"/>
      <c r="G5152" s="1793"/>
      <c r="H5152" s="1793"/>
      <c r="I5152" s="1793"/>
      <c r="J5152" s="1793"/>
      <c r="K5152" s="1794" t="s">
        <v>2856</v>
      </c>
      <c r="L5152" s="1794"/>
      <c r="M5152" s="1794"/>
      <c r="N5152" s="1794"/>
      <c r="O5152" s="1794"/>
      <c r="P5152" s="1794"/>
      <c r="Q5152" s="1794"/>
      <c r="R5152" s="1794"/>
      <c r="S5152" s="1794"/>
      <c r="T5152" s="1794"/>
      <c r="U5152" s="1794"/>
      <c r="V5152" s="1794"/>
      <c r="W5152" s="1794"/>
      <c r="X5152" s="1794"/>
      <c r="Y5152" s="1794"/>
      <c r="Z5152" s="1794"/>
      <c r="AA5152" s="1795">
        <v>12.946899999999999</v>
      </c>
      <c r="AB5152" s="1795"/>
      <c r="AC5152" s="1795"/>
      <c r="AD5152" s="1795"/>
      <c r="AE5152" s="1795"/>
      <c r="AF5152" s="1795"/>
      <c r="AG5152" s="1795"/>
      <c r="AH5152" s="1213"/>
    </row>
    <row r="5153" spans="1:34" ht="17.45" customHeight="1">
      <c r="A5153" s="1801" t="s">
        <v>2857</v>
      </c>
      <c r="B5153" s="1825"/>
      <c r="C5153" s="1825"/>
      <c r="D5153" s="1825"/>
      <c r="E5153" s="1825"/>
      <c r="F5153" s="1825"/>
      <c r="G5153" s="1825"/>
      <c r="H5153" s="1825"/>
      <c r="I5153" s="1825"/>
      <c r="J5153" s="1825"/>
      <c r="K5153" s="1825"/>
      <c r="L5153" s="1825"/>
      <c r="M5153" s="1825"/>
      <c r="N5153" s="1826"/>
      <c r="O5153" s="1789" t="s">
        <v>2858</v>
      </c>
      <c r="P5153" s="1790"/>
      <c r="Q5153" s="1790"/>
      <c r="R5153" s="1790"/>
      <c r="S5153" s="1791"/>
      <c r="T5153" s="1827" t="s">
        <v>2850</v>
      </c>
      <c r="U5153" s="1790"/>
      <c r="V5153" s="1790"/>
      <c r="W5153" s="1213"/>
      <c r="X5153" s="1789" t="s">
        <v>2859</v>
      </c>
      <c r="Y5153" s="1790"/>
      <c r="Z5153" s="1790"/>
      <c r="AA5153" s="1790"/>
      <c r="AB5153" s="1790"/>
      <c r="AC5153" s="1790"/>
      <c r="AD5153" s="1791"/>
      <c r="AE5153" s="1810" t="s">
        <v>2853</v>
      </c>
      <c r="AF5153" s="1828"/>
      <c r="AG5153" s="1828"/>
      <c r="AH5153" s="1213"/>
    </row>
    <row r="5154" spans="1:34" ht="17.45" customHeight="1">
      <c r="A5154" s="1215"/>
      <c r="B5154" s="1216" t="s">
        <v>1009</v>
      </c>
      <c r="C5154" s="1829" t="s">
        <v>1010</v>
      </c>
      <c r="D5154" s="1830"/>
      <c r="E5154" s="1830"/>
      <c r="F5154" s="1830"/>
      <c r="G5154" s="1830"/>
      <c r="H5154" s="1830"/>
      <c r="I5154" s="1830"/>
      <c r="J5154" s="1830"/>
      <c r="K5154" s="1830"/>
      <c r="L5154" s="1830"/>
      <c r="M5154" s="1830"/>
      <c r="N5154" s="1829"/>
      <c r="O5154" s="1831">
        <v>0</v>
      </c>
      <c r="P5154" s="1832"/>
      <c r="Q5154" s="1832"/>
      <c r="R5154" s="1832"/>
      <c r="S5154" s="1833"/>
      <c r="T5154" s="1858">
        <v>1</v>
      </c>
      <c r="U5154" s="1832"/>
      <c r="V5154" s="1832"/>
      <c r="W5154" s="1217"/>
      <c r="X5154" s="1859">
        <v>22.268799999999999</v>
      </c>
      <c r="Y5154" s="1860"/>
      <c r="Z5154" s="1860"/>
      <c r="AA5154" s="1860"/>
      <c r="AB5154" s="1860"/>
      <c r="AC5154" s="1860"/>
      <c r="AD5154" s="1861"/>
      <c r="AE5154" s="1839">
        <v>22.268799999999999</v>
      </c>
      <c r="AF5154" s="1795"/>
      <c r="AG5154" s="1795"/>
      <c r="AH5154" s="1217"/>
    </row>
    <row r="5155" spans="1:34" ht="16.7" customHeight="1">
      <c r="A5155" s="1792"/>
      <c r="B5155" s="1778"/>
      <c r="C5155" s="1778"/>
      <c r="D5155" s="1778"/>
      <c r="E5155" s="1778"/>
      <c r="F5155" s="1778"/>
      <c r="G5155" s="1778"/>
      <c r="H5155" s="1778"/>
      <c r="I5155" s="1846" t="s">
        <v>2860</v>
      </c>
      <c r="J5155" s="1846"/>
      <c r="K5155" s="1846"/>
      <c r="L5155" s="1846"/>
      <c r="M5155" s="1846"/>
      <c r="N5155" s="1846"/>
      <c r="O5155" s="1846"/>
      <c r="P5155" s="1846"/>
      <c r="Q5155" s="1846"/>
      <c r="R5155" s="1846"/>
      <c r="S5155" s="1846"/>
      <c r="T5155" s="1846"/>
      <c r="U5155" s="1846"/>
      <c r="V5155" s="1846"/>
      <c r="W5155" s="1846"/>
      <c r="X5155" s="1846"/>
      <c r="Y5155" s="1846"/>
      <c r="Z5155" s="1793"/>
      <c r="AA5155" s="1847">
        <v>22.268799999999999</v>
      </c>
      <c r="AB5155" s="1847"/>
      <c r="AC5155" s="1847"/>
      <c r="AD5155" s="1847"/>
      <c r="AE5155" s="1847"/>
      <c r="AF5155" s="1847"/>
      <c r="AG5155" s="1847"/>
      <c r="AH5155" s="1814"/>
    </row>
    <row r="5156" spans="1:34" ht="17.45" customHeight="1">
      <c r="A5156" s="1844"/>
      <c r="B5156" s="1309"/>
      <c r="C5156" s="1309"/>
      <c r="D5156" s="1309"/>
      <c r="E5156" s="1309"/>
      <c r="F5156" s="1309"/>
      <c r="G5156" s="1309"/>
      <c r="H5156" s="1309"/>
      <c r="I5156" s="1840" t="s">
        <v>2861</v>
      </c>
      <c r="J5156" s="1840"/>
      <c r="K5156" s="1840"/>
      <c r="L5156" s="1840"/>
      <c r="M5156" s="1840"/>
      <c r="N5156" s="1840"/>
      <c r="O5156" s="1840"/>
      <c r="P5156" s="1840"/>
      <c r="Q5156" s="1840"/>
      <c r="R5156" s="1840"/>
      <c r="S5156" s="1840"/>
      <c r="T5156" s="1840"/>
      <c r="U5156" s="1840"/>
      <c r="V5156" s="1840"/>
      <c r="W5156" s="1840"/>
      <c r="X5156" s="1840"/>
      <c r="Y5156" s="1840"/>
      <c r="Z5156" s="1309"/>
      <c r="AA5156" s="1841">
        <v>35.215699999999998</v>
      </c>
      <c r="AB5156" s="1841"/>
      <c r="AC5156" s="1841"/>
      <c r="AD5156" s="1841"/>
      <c r="AE5156" s="1841"/>
      <c r="AF5156" s="1841"/>
      <c r="AG5156" s="1841"/>
      <c r="AH5156" s="1782"/>
    </row>
    <row r="5157" spans="1:34" ht="16.7" customHeight="1">
      <c r="A5157" s="1844"/>
      <c r="B5157" s="1309"/>
      <c r="C5157" s="1309"/>
      <c r="D5157" s="1309"/>
      <c r="E5157" s="1309"/>
      <c r="F5157" s="1309"/>
      <c r="G5157" s="1309"/>
      <c r="H5157" s="1309"/>
      <c r="I5157" s="1840" t="s">
        <v>2862</v>
      </c>
      <c r="J5157" s="1840"/>
      <c r="K5157" s="1840"/>
      <c r="L5157" s="1840"/>
      <c r="M5157" s="1840"/>
      <c r="N5157" s="1840"/>
      <c r="O5157" s="1840"/>
      <c r="P5157" s="1840"/>
      <c r="Q5157" s="1840"/>
      <c r="R5157" s="1840"/>
      <c r="S5157" s="1840"/>
      <c r="T5157" s="1840"/>
      <c r="U5157" s="1840"/>
      <c r="V5157" s="1840"/>
      <c r="W5157" s="1840"/>
      <c r="X5157" s="1840"/>
      <c r="Y5157" s="1840"/>
      <c r="Z5157" s="1309"/>
      <c r="AA5157" s="1841">
        <v>7.5429000000000004</v>
      </c>
      <c r="AB5157" s="1841"/>
      <c r="AC5157" s="1841"/>
      <c r="AD5157" s="1841"/>
      <c r="AE5157" s="1841"/>
      <c r="AF5157" s="1841"/>
      <c r="AG5157" s="1841"/>
      <c r="AH5157" s="1782"/>
    </row>
    <row r="5158" spans="1:34" ht="17.45" customHeight="1">
      <c r="A5158" s="1844"/>
      <c r="B5158" s="1309"/>
      <c r="C5158" s="1309"/>
      <c r="D5158" s="1309"/>
      <c r="E5158" s="1309"/>
      <c r="F5158" s="1309"/>
      <c r="G5158" s="1309"/>
      <c r="H5158" s="1309"/>
      <c r="I5158" s="1840" t="s">
        <v>2863</v>
      </c>
      <c r="J5158" s="1840"/>
      <c r="K5158" s="1840"/>
      <c r="L5158" s="1840"/>
      <c r="M5158" s="1840"/>
      <c r="N5158" s="1840"/>
      <c r="O5158" s="1840"/>
      <c r="P5158" s="1840"/>
      <c r="Q5158" s="1840"/>
      <c r="R5158" s="1840"/>
      <c r="S5158" s="1840"/>
      <c r="T5158" s="1840"/>
      <c r="U5158" s="1840"/>
      <c r="V5158" s="1840"/>
      <c r="W5158" s="1840"/>
      <c r="X5158" s="1840"/>
      <c r="Y5158" s="1840"/>
      <c r="Z5158" s="1309"/>
      <c r="AA5158" s="1841">
        <v>0.12317</v>
      </c>
      <c r="AB5158" s="1841"/>
      <c r="AC5158" s="1841"/>
      <c r="AD5158" s="1841"/>
      <c r="AE5158" s="1841"/>
      <c r="AF5158" s="1841"/>
      <c r="AG5158" s="1841"/>
      <c r="AH5158" s="1782"/>
    </row>
    <row r="5159" spans="1:34" ht="17.45" customHeight="1">
      <c r="A5159" s="1845"/>
      <c r="B5159" s="1799"/>
      <c r="C5159" s="1799"/>
      <c r="D5159" s="1799"/>
      <c r="E5159" s="1799"/>
      <c r="F5159" s="1799"/>
      <c r="G5159" s="1799"/>
      <c r="H5159" s="1799"/>
      <c r="I5159" s="1842" t="s">
        <v>2864</v>
      </c>
      <c r="J5159" s="1842"/>
      <c r="K5159" s="1842"/>
      <c r="L5159" s="1842"/>
      <c r="M5159" s="1842"/>
      <c r="N5159" s="1842"/>
      <c r="O5159" s="1842"/>
      <c r="P5159" s="1842"/>
      <c r="Q5159" s="1842"/>
      <c r="R5159" s="1842"/>
      <c r="S5159" s="1842"/>
      <c r="T5159" s="1842"/>
      <c r="U5159" s="1842"/>
      <c r="V5159" s="1842"/>
      <c r="W5159" s="1842"/>
      <c r="X5159" s="1842"/>
      <c r="Y5159" s="1842"/>
      <c r="Z5159" s="1799"/>
      <c r="AA5159" s="1843">
        <v>0</v>
      </c>
      <c r="AB5159" s="1843"/>
      <c r="AC5159" s="1843"/>
      <c r="AD5159" s="1843"/>
      <c r="AE5159" s="1843"/>
      <c r="AF5159" s="1843"/>
      <c r="AG5159" s="1843"/>
      <c r="AH5159" s="1800"/>
    </row>
    <row r="5160" spans="1:34" ht="16.7" customHeight="1">
      <c r="A5160" s="1801" t="s">
        <v>2865</v>
      </c>
      <c r="B5160" s="1825"/>
      <c r="C5160" s="1825"/>
      <c r="D5160" s="1825"/>
      <c r="E5160" s="1825"/>
      <c r="F5160" s="1825"/>
      <c r="G5160" s="1825"/>
      <c r="H5160" s="1825"/>
      <c r="I5160" s="1825"/>
      <c r="J5160" s="1825"/>
      <c r="K5160" s="1825"/>
      <c r="L5160" s="1825"/>
      <c r="M5160" s="1825"/>
      <c r="N5160" s="1826"/>
      <c r="O5160" s="1789" t="s">
        <v>2850</v>
      </c>
      <c r="P5160" s="1790"/>
      <c r="Q5160" s="1790"/>
      <c r="R5160" s="1790"/>
      <c r="S5160" s="1791"/>
      <c r="T5160" s="1827" t="s">
        <v>754</v>
      </c>
      <c r="U5160" s="1790"/>
      <c r="V5160" s="1790"/>
      <c r="W5160" s="1213"/>
      <c r="X5160" s="1789" t="s">
        <v>2866</v>
      </c>
      <c r="Y5160" s="1790"/>
      <c r="Z5160" s="1790"/>
      <c r="AA5160" s="1790"/>
      <c r="AB5160" s="1790"/>
      <c r="AC5160" s="1790"/>
      <c r="AD5160" s="1791"/>
      <c r="AE5160" s="1810" t="s">
        <v>2867</v>
      </c>
      <c r="AF5160" s="1828"/>
      <c r="AG5160" s="1828"/>
      <c r="AH5160" s="1213"/>
    </row>
    <row r="5161" spans="1:34" ht="17.45" customHeight="1">
      <c r="A5161" s="1792"/>
      <c r="B5161" s="1793"/>
      <c r="C5161" s="1793"/>
      <c r="D5161" s="1793"/>
      <c r="E5161" s="1793"/>
      <c r="F5161" s="1793"/>
      <c r="G5161" s="1793"/>
      <c r="H5161" s="1793"/>
      <c r="I5161" s="1794" t="s">
        <v>2869</v>
      </c>
      <c r="J5161" s="1794"/>
      <c r="K5161" s="1794"/>
      <c r="L5161" s="1794"/>
      <c r="M5161" s="1794"/>
      <c r="N5161" s="1794"/>
      <c r="O5161" s="1794"/>
      <c r="P5161" s="1794"/>
      <c r="Q5161" s="1794"/>
      <c r="R5161" s="1794"/>
      <c r="S5161" s="1794"/>
      <c r="T5161" s="1794"/>
      <c r="U5161" s="1794"/>
      <c r="V5161" s="1794"/>
      <c r="W5161" s="1794"/>
      <c r="X5161" s="1794"/>
      <c r="Y5161" s="1794"/>
      <c r="Z5161" s="1214"/>
      <c r="AA5161" s="1795">
        <v>0</v>
      </c>
      <c r="AB5161" s="1795"/>
      <c r="AC5161" s="1795"/>
      <c r="AD5161" s="1795"/>
      <c r="AE5161" s="1795"/>
      <c r="AF5161" s="1795"/>
      <c r="AG5161" s="1795"/>
      <c r="AH5161" s="1213"/>
    </row>
    <row r="5162" spans="1:34" ht="17.45" customHeight="1">
      <c r="A5162" s="1801" t="s">
        <v>2870</v>
      </c>
      <c r="B5162" s="1825"/>
      <c r="C5162" s="1825"/>
      <c r="D5162" s="1825"/>
      <c r="E5162" s="1825"/>
      <c r="F5162" s="1825"/>
      <c r="G5162" s="1825"/>
      <c r="H5162" s="1825"/>
      <c r="I5162" s="1825"/>
      <c r="J5162" s="1825"/>
      <c r="K5162" s="1825"/>
      <c r="L5162" s="1825"/>
      <c r="M5162" s="1825"/>
      <c r="N5162" s="1826"/>
      <c r="O5162" s="1789" t="s">
        <v>2850</v>
      </c>
      <c r="P5162" s="1790"/>
      <c r="Q5162" s="1790"/>
      <c r="R5162" s="1790"/>
      <c r="S5162" s="1791"/>
      <c r="T5162" s="1827" t="s">
        <v>754</v>
      </c>
      <c r="U5162" s="1790"/>
      <c r="V5162" s="1790"/>
      <c r="W5162" s="1213"/>
      <c r="X5162" s="1789" t="s">
        <v>2866</v>
      </c>
      <c r="Y5162" s="1790"/>
      <c r="Z5162" s="1790"/>
      <c r="AA5162" s="1790"/>
      <c r="AB5162" s="1790"/>
      <c r="AC5162" s="1790"/>
      <c r="AD5162" s="1791"/>
      <c r="AE5162" s="1810" t="s">
        <v>2867</v>
      </c>
      <c r="AF5162" s="1828"/>
      <c r="AG5162" s="1828"/>
      <c r="AH5162" s="1213"/>
    </row>
    <row r="5163" spans="1:34" ht="16.7" customHeight="1">
      <c r="A5163" s="1792"/>
      <c r="B5163" s="1793"/>
      <c r="C5163" s="1793"/>
      <c r="D5163" s="1793"/>
      <c r="E5163" s="1793"/>
      <c r="F5163" s="1793"/>
      <c r="G5163" s="1793"/>
      <c r="H5163" s="1793"/>
      <c r="I5163" s="1794" t="s">
        <v>2871</v>
      </c>
      <c r="J5163" s="1794"/>
      <c r="K5163" s="1794"/>
      <c r="L5163" s="1794"/>
      <c r="M5163" s="1794"/>
      <c r="N5163" s="1794"/>
      <c r="O5163" s="1794"/>
      <c r="P5163" s="1794"/>
      <c r="Q5163" s="1794"/>
      <c r="R5163" s="1794"/>
      <c r="S5163" s="1794"/>
      <c r="T5163" s="1794"/>
      <c r="U5163" s="1794"/>
      <c r="V5163" s="1794"/>
      <c r="W5163" s="1794"/>
      <c r="X5163" s="1794"/>
      <c r="Y5163" s="1794"/>
      <c r="Z5163" s="1214"/>
      <c r="AA5163" s="1795">
        <v>0</v>
      </c>
      <c r="AB5163" s="1795"/>
      <c r="AC5163" s="1795"/>
      <c r="AD5163" s="1795"/>
      <c r="AE5163" s="1795"/>
      <c r="AF5163" s="1795"/>
      <c r="AG5163" s="1795"/>
      <c r="AH5163" s="1213"/>
    </row>
    <row r="5164" spans="1:34" ht="17.45" customHeight="1">
      <c r="A5164" s="1801" t="s">
        <v>2872</v>
      </c>
      <c r="B5164" s="1825"/>
      <c r="C5164" s="1825"/>
      <c r="D5164" s="1825"/>
      <c r="E5164" s="1825"/>
      <c r="F5164" s="1825"/>
      <c r="G5164" s="1825"/>
      <c r="H5164" s="1825"/>
      <c r="I5164" s="1825"/>
      <c r="J5164" s="1825"/>
      <c r="K5164" s="1825"/>
      <c r="L5164" s="1825"/>
      <c r="M5164" s="1825"/>
      <c r="N5164" s="1826"/>
      <c r="O5164" s="1789" t="s">
        <v>2850</v>
      </c>
      <c r="P5164" s="1790"/>
      <c r="Q5164" s="1790"/>
      <c r="R5164" s="1790"/>
      <c r="S5164" s="1791"/>
      <c r="T5164" s="1827" t="s">
        <v>754</v>
      </c>
      <c r="U5164" s="1790"/>
      <c r="V5164" s="1790"/>
      <c r="W5164" s="1213"/>
      <c r="X5164" s="1789" t="s">
        <v>2866</v>
      </c>
      <c r="Y5164" s="1790"/>
      <c r="Z5164" s="1790"/>
      <c r="AA5164" s="1790"/>
      <c r="AB5164" s="1790"/>
      <c r="AC5164" s="1790"/>
      <c r="AD5164" s="1791"/>
      <c r="AE5164" s="1810" t="s">
        <v>2867</v>
      </c>
      <c r="AF5164" s="1828"/>
      <c r="AG5164" s="1828"/>
      <c r="AH5164" s="1213"/>
    </row>
    <row r="5165" spans="1:34" ht="16.7" customHeight="1">
      <c r="A5165" s="1792"/>
      <c r="B5165" s="1793"/>
      <c r="C5165" s="1793"/>
      <c r="D5165" s="1793"/>
      <c r="E5165" s="1793"/>
      <c r="F5165" s="1793"/>
      <c r="G5165" s="1793"/>
      <c r="H5165" s="1793"/>
      <c r="I5165" s="1793"/>
      <c r="J5165" s="1793"/>
      <c r="K5165" s="1794" t="s">
        <v>2873</v>
      </c>
      <c r="L5165" s="1794"/>
      <c r="M5165" s="1794"/>
      <c r="N5165" s="1794"/>
      <c r="O5165" s="1794"/>
      <c r="P5165" s="1794"/>
      <c r="Q5165" s="1794"/>
      <c r="R5165" s="1794"/>
      <c r="S5165" s="1794"/>
      <c r="T5165" s="1794"/>
      <c r="U5165" s="1794"/>
      <c r="V5165" s="1794"/>
      <c r="W5165" s="1794"/>
      <c r="X5165" s="1794"/>
      <c r="Y5165" s="1794"/>
      <c r="Z5165" s="1794"/>
      <c r="AA5165" s="1794"/>
      <c r="AB5165" s="1214"/>
      <c r="AC5165" s="1795">
        <v>0</v>
      </c>
      <c r="AD5165" s="1795"/>
      <c r="AE5165" s="1795"/>
      <c r="AF5165" s="1795"/>
      <c r="AG5165" s="1795"/>
      <c r="AH5165" s="1213"/>
    </row>
    <row r="5166" spans="1:34" ht="17.45" customHeight="1">
      <c r="A5166" s="1801" t="s">
        <v>2874</v>
      </c>
      <c r="B5166" s="1825"/>
      <c r="C5166" s="1825"/>
      <c r="D5166" s="1825"/>
      <c r="E5166" s="1825"/>
      <c r="F5166" s="1825"/>
      <c r="G5166" s="1825"/>
      <c r="H5166" s="1825"/>
      <c r="I5166" s="1825"/>
      <c r="J5166" s="1826"/>
      <c r="K5166" s="1789" t="s">
        <v>2850</v>
      </c>
      <c r="L5166" s="1791"/>
      <c r="M5166" s="1855" t="s">
        <v>2875</v>
      </c>
      <c r="N5166" s="1856"/>
      <c r="O5166" s="1857"/>
      <c r="P5166" s="1855" t="s">
        <v>2876</v>
      </c>
      <c r="Q5166" s="1856"/>
      <c r="R5166" s="1857"/>
      <c r="S5166" s="1855" t="s">
        <v>2877</v>
      </c>
      <c r="T5166" s="1857"/>
      <c r="U5166" s="1789" t="s">
        <v>2878</v>
      </c>
      <c r="V5166" s="1790"/>
      <c r="W5166" s="1791"/>
      <c r="X5166" s="1789" t="s">
        <v>2879</v>
      </c>
      <c r="Y5166" s="1790"/>
      <c r="Z5166" s="1790"/>
      <c r="AA5166" s="1790"/>
      <c r="AB5166" s="1791"/>
      <c r="AC5166" s="1789" t="s">
        <v>2880</v>
      </c>
      <c r="AD5166" s="1791"/>
      <c r="AE5166" s="1810" t="s">
        <v>2867</v>
      </c>
      <c r="AF5166" s="1828"/>
      <c r="AG5166" s="1828"/>
      <c r="AH5166" s="1213"/>
    </row>
    <row r="5167" spans="1:34" ht="17.45" customHeight="1">
      <c r="A5167" s="1853"/>
      <c r="B5167" s="1778"/>
      <c r="C5167" s="1778"/>
      <c r="D5167" s="1778"/>
      <c r="E5167" s="1778"/>
      <c r="F5167" s="1778"/>
      <c r="G5167" s="1778"/>
      <c r="H5167" s="1778"/>
      <c r="I5167" s="1846" t="s">
        <v>2881</v>
      </c>
      <c r="J5167" s="1846"/>
      <c r="K5167" s="1846"/>
      <c r="L5167" s="1846"/>
      <c r="M5167" s="1846"/>
      <c r="N5167" s="1846"/>
      <c r="O5167" s="1846"/>
      <c r="P5167" s="1846"/>
      <c r="Q5167" s="1846"/>
      <c r="R5167" s="1846"/>
      <c r="S5167" s="1846"/>
      <c r="T5167" s="1846"/>
      <c r="U5167" s="1846"/>
      <c r="V5167" s="1846"/>
      <c r="W5167" s="1846"/>
      <c r="X5167" s="1846"/>
      <c r="Y5167" s="1846"/>
      <c r="Z5167" s="1203"/>
      <c r="AA5167" s="1847">
        <v>0</v>
      </c>
      <c r="AB5167" s="1847"/>
      <c r="AC5167" s="1847"/>
      <c r="AD5167" s="1847"/>
      <c r="AE5167" s="1847"/>
      <c r="AF5167" s="1847"/>
      <c r="AG5167" s="1847"/>
      <c r="AH5167" s="1204"/>
    </row>
    <row r="5168" spans="1:34" ht="5.85" customHeight="1">
      <c r="A5168" s="1854"/>
      <c r="B5168" s="1309"/>
      <c r="C5168" s="1309"/>
      <c r="D5168" s="1309"/>
      <c r="E5168" s="1309"/>
      <c r="F5168" s="1309"/>
      <c r="G5168" s="1309"/>
      <c r="H5168" s="1309"/>
      <c r="I5168" s="1309"/>
      <c r="J5168" s="1309"/>
      <c r="K5168" s="1309"/>
      <c r="L5168" s="1309"/>
      <c r="M5168" s="1309"/>
      <c r="N5168" s="1309"/>
      <c r="O5168" s="1309"/>
      <c r="P5168" s="1309"/>
      <c r="Q5168" s="1309"/>
      <c r="R5168" s="1309"/>
      <c r="S5168" s="1309"/>
      <c r="T5168" s="1309"/>
      <c r="U5168" s="1309"/>
      <c r="V5168" s="1309"/>
      <c r="W5168" s="1309"/>
      <c r="X5168" s="1309"/>
      <c r="Y5168" s="1309"/>
      <c r="Z5168" s="1309"/>
      <c r="AA5168" s="1309"/>
      <c r="AB5168" s="1309"/>
      <c r="AC5168" s="1309"/>
      <c r="AD5168" s="1309"/>
      <c r="AE5168" s="1309"/>
      <c r="AF5168" s="1309"/>
      <c r="AG5168" s="1309"/>
      <c r="AH5168" s="1782"/>
    </row>
    <row r="5169" spans="1:34" ht="16.7" customHeight="1">
      <c r="A5169" s="1845"/>
      <c r="B5169" s="1799"/>
      <c r="C5169" s="1799"/>
      <c r="D5169" s="1799"/>
      <c r="E5169" s="1799"/>
      <c r="F5169" s="1799"/>
      <c r="G5169" s="1799"/>
      <c r="H5169" s="1799"/>
      <c r="I5169" s="1842" t="s">
        <v>2882</v>
      </c>
      <c r="J5169" s="1842"/>
      <c r="K5169" s="1842"/>
      <c r="L5169" s="1842"/>
      <c r="M5169" s="1842"/>
      <c r="N5169" s="1842"/>
      <c r="O5169" s="1842"/>
      <c r="P5169" s="1842"/>
      <c r="Q5169" s="1842"/>
      <c r="R5169" s="1842"/>
      <c r="S5169" s="1842"/>
      <c r="T5169" s="1842"/>
      <c r="U5169" s="1842"/>
      <c r="V5169" s="1842"/>
      <c r="W5169" s="1842"/>
      <c r="X5169" s="1842"/>
      <c r="Y5169" s="1842"/>
      <c r="Z5169" s="1212"/>
      <c r="AA5169" s="1848">
        <v>7.67</v>
      </c>
      <c r="AB5169" s="1848"/>
      <c r="AC5169" s="1848"/>
      <c r="AD5169" s="1848"/>
      <c r="AE5169" s="1848"/>
      <c r="AF5169" s="1848"/>
      <c r="AG5169" s="1848"/>
      <c r="AH5169" s="1208"/>
    </row>
    <row r="5170" spans="1:34" ht="45.75" customHeight="1">
      <c r="A5170" s="1849" t="s">
        <v>2883</v>
      </c>
      <c r="B5170" s="1850"/>
      <c r="C5170" s="1850"/>
      <c r="D5170" s="1850"/>
      <c r="E5170" s="1851"/>
      <c r="F5170" s="1852"/>
      <c r="G5170" s="1852"/>
      <c r="H5170" s="1852"/>
      <c r="I5170" s="1852"/>
      <c r="J5170" s="1852"/>
      <c r="K5170" s="1852"/>
      <c r="L5170" s="1852"/>
      <c r="M5170" s="1852"/>
      <c r="N5170" s="1852"/>
      <c r="O5170" s="1852"/>
      <c r="P5170" s="1852"/>
      <c r="Q5170" s="1852"/>
      <c r="R5170" s="1852"/>
      <c r="S5170" s="1852"/>
      <c r="T5170" s="1852"/>
      <c r="U5170" s="1852"/>
      <c r="V5170" s="1852"/>
      <c r="W5170" s="1852"/>
      <c r="X5170" s="1852"/>
      <c r="Y5170" s="1852"/>
      <c r="Z5170" s="1852"/>
      <c r="AA5170" s="1852"/>
      <c r="AB5170" s="1852"/>
      <c r="AC5170" s="1852"/>
      <c r="AD5170" s="1852"/>
      <c r="AE5170" s="1852"/>
      <c r="AF5170" s="1852"/>
      <c r="AG5170" s="1852"/>
      <c r="AH5170" s="1851"/>
    </row>
    <row r="5171" spans="1:34" ht="133.15" customHeight="1">
      <c r="A5171" s="1218"/>
      <c r="AH5171" s="1219"/>
    </row>
    <row r="5172" spans="1:34" ht="133.15" customHeight="1">
      <c r="A5172" s="1220"/>
      <c r="B5172" s="1221"/>
      <c r="C5172" s="1221"/>
      <c r="D5172" s="1221"/>
      <c r="E5172" s="1221"/>
      <c r="F5172" s="1221"/>
      <c r="G5172" s="1221"/>
      <c r="H5172" s="1221"/>
      <c r="I5172" s="1221"/>
      <c r="J5172" s="1221"/>
      <c r="K5172" s="1221"/>
      <c r="L5172" s="1221"/>
      <c r="M5172" s="1221"/>
      <c r="N5172" s="1221"/>
      <c r="O5172" s="1221"/>
      <c r="P5172" s="1221"/>
      <c r="Q5172" s="1221"/>
      <c r="R5172" s="1221"/>
      <c r="S5172" s="1221"/>
      <c r="T5172" s="1221"/>
      <c r="U5172" s="1221"/>
      <c r="V5172" s="1221"/>
      <c r="W5172" s="1221"/>
      <c r="X5172" s="1221"/>
      <c r="Y5172" s="1221"/>
      <c r="Z5172" s="1221"/>
      <c r="AA5172" s="1221"/>
      <c r="AB5172" s="1221"/>
      <c r="AC5172" s="1221"/>
      <c r="AD5172" s="1221"/>
      <c r="AE5172" s="1221"/>
      <c r="AF5172" s="1221"/>
      <c r="AG5172" s="1221"/>
      <c r="AH5172" s="1222"/>
    </row>
    <row r="5173" spans="1:34" ht="5.85" customHeight="1">
      <c r="A5173" s="1777"/>
      <c r="B5173" s="1778"/>
      <c r="C5173" s="1778"/>
      <c r="D5173" s="1778"/>
      <c r="E5173" s="1778"/>
      <c r="F5173" s="1778"/>
      <c r="G5173" s="1778"/>
      <c r="H5173" s="1778"/>
      <c r="I5173" s="1778"/>
      <c r="J5173" s="1778"/>
      <c r="K5173" s="1778"/>
      <c r="L5173" s="1778"/>
      <c r="M5173" s="1778"/>
      <c r="N5173" s="1778"/>
      <c r="O5173" s="1778"/>
      <c r="P5173" s="1778"/>
      <c r="Q5173" s="1778"/>
      <c r="R5173" s="1778"/>
      <c r="S5173" s="1778"/>
      <c r="T5173" s="1778"/>
      <c r="U5173" s="1778"/>
      <c r="V5173" s="1778"/>
      <c r="W5173" s="1778"/>
      <c r="X5173" s="1778"/>
      <c r="Y5173" s="1778"/>
      <c r="Z5173" s="1778"/>
      <c r="AA5173" s="1778"/>
      <c r="AB5173" s="1778"/>
      <c r="AC5173" s="1778"/>
      <c r="AD5173" s="1778"/>
      <c r="AE5173" s="1778"/>
      <c r="AF5173" s="1778"/>
      <c r="AG5173" s="1778"/>
      <c r="AH5173" s="1779"/>
    </row>
    <row r="5174" spans="1:34" ht="11.65" customHeight="1">
      <c r="A5174" s="1780" t="s">
        <v>2834</v>
      </c>
      <c r="B5174" s="1310"/>
      <c r="C5174" s="1310"/>
      <c r="D5174" s="1310"/>
      <c r="E5174" s="1310"/>
      <c r="F5174" s="1310"/>
      <c r="G5174" s="1310"/>
      <c r="H5174" s="1310"/>
      <c r="I5174" s="1310"/>
      <c r="J5174" s="1310"/>
      <c r="K5174" s="1310"/>
      <c r="L5174" s="1310"/>
      <c r="M5174" s="1310"/>
      <c r="N5174" s="1310"/>
      <c r="O5174" s="1310"/>
      <c r="P5174" s="1310"/>
      <c r="Q5174" s="1310"/>
      <c r="R5174" s="1310"/>
      <c r="S5174" s="1310"/>
      <c r="T5174" s="1310"/>
      <c r="U5174" s="1310"/>
      <c r="V5174" s="1310"/>
      <c r="W5174" s="1310"/>
      <c r="X5174" s="1310"/>
      <c r="Y5174" s="1310"/>
      <c r="Z5174" s="1310"/>
      <c r="AA5174" s="1310"/>
      <c r="AB5174" s="1310"/>
      <c r="AC5174" s="1310"/>
      <c r="AD5174" s="1309"/>
      <c r="AE5174" s="1309"/>
      <c r="AF5174" s="1781" t="s">
        <v>3534</v>
      </c>
      <c r="AG5174" s="1781"/>
      <c r="AH5174" s="1782"/>
    </row>
    <row r="5175" spans="1:34" ht="5.85" customHeight="1">
      <c r="A5175" s="1780"/>
      <c r="B5175" s="1310"/>
      <c r="C5175" s="1310"/>
      <c r="D5175" s="1310"/>
      <c r="E5175" s="1310"/>
      <c r="F5175" s="1310"/>
      <c r="G5175" s="1310"/>
      <c r="H5175" s="1310"/>
      <c r="I5175" s="1310"/>
      <c r="J5175" s="1310"/>
      <c r="K5175" s="1310"/>
      <c r="L5175" s="1310"/>
      <c r="M5175" s="1310"/>
      <c r="N5175" s="1310"/>
      <c r="O5175" s="1310"/>
      <c r="P5175" s="1310"/>
      <c r="Q5175" s="1310"/>
      <c r="R5175" s="1310"/>
      <c r="S5175" s="1310"/>
      <c r="T5175" s="1310"/>
      <c r="U5175" s="1310"/>
      <c r="V5175" s="1310"/>
      <c r="W5175" s="1310"/>
      <c r="X5175" s="1310"/>
      <c r="Y5175" s="1310"/>
      <c r="Z5175" s="1310"/>
      <c r="AA5175" s="1310"/>
      <c r="AB5175" s="1310"/>
      <c r="AC5175" s="1310"/>
      <c r="AD5175" s="1311"/>
      <c r="AE5175" s="1311"/>
      <c r="AF5175" s="1311"/>
      <c r="AG5175" s="1311"/>
      <c r="AH5175" s="1782"/>
    </row>
    <row r="5176" spans="1:34" ht="11.65" customHeight="1">
      <c r="A5176" s="1783" t="s">
        <v>2836</v>
      </c>
      <c r="B5176" s="1784"/>
      <c r="C5176" s="1784"/>
      <c r="D5176" s="1784"/>
      <c r="E5176" s="1784"/>
      <c r="F5176" s="1784"/>
      <c r="G5176" s="1784"/>
      <c r="H5176" s="1784"/>
      <c r="I5176" s="1784"/>
      <c r="J5176" s="1784"/>
      <c r="K5176" s="1784"/>
      <c r="L5176" s="1784"/>
      <c r="M5176" s="1784"/>
      <c r="N5176" s="1784"/>
      <c r="O5176" s="1784"/>
      <c r="P5176" s="1784"/>
      <c r="Q5176" s="1784"/>
      <c r="R5176" s="1784"/>
      <c r="S5176" s="1784"/>
      <c r="T5176" s="1784"/>
      <c r="U5176" s="1784"/>
      <c r="V5176" s="1784"/>
      <c r="W5176" s="1784"/>
      <c r="X5176" s="1784"/>
      <c r="Y5176" s="1784"/>
      <c r="Z5176" s="1784"/>
      <c r="AA5176" s="1784"/>
      <c r="AB5176" s="1784"/>
      <c r="AC5176" s="1784"/>
      <c r="AD5176" s="1311"/>
      <c r="AE5176" s="1311"/>
      <c r="AF5176" s="1311"/>
      <c r="AG5176" s="1311"/>
      <c r="AH5176" s="1782"/>
    </row>
    <row r="5177" spans="1:34" ht="22.5" customHeight="1">
      <c r="A5177" s="1785" t="s">
        <v>2837</v>
      </c>
      <c r="B5177" s="1786"/>
      <c r="C5177" s="1786"/>
      <c r="D5177" s="1786"/>
      <c r="E5177" s="1786"/>
      <c r="F5177" s="1786"/>
      <c r="G5177" s="1786"/>
      <c r="H5177" s="1786"/>
      <c r="I5177" s="1786"/>
      <c r="J5177" s="1786"/>
      <c r="K5177" s="1786"/>
      <c r="L5177" s="1786"/>
      <c r="M5177" s="1786"/>
      <c r="N5177" s="1786"/>
      <c r="O5177" s="1786"/>
      <c r="P5177" s="1786"/>
      <c r="Q5177" s="1786"/>
      <c r="R5177" s="1786"/>
      <c r="S5177" s="1786"/>
      <c r="T5177" s="1786"/>
      <c r="U5177" s="1786"/>
      <c r="V5177" s="1786"/>
      <c r="W5177" s="1786"/>
      <c r="X5177" s="1786"/>
      <c r="Y5177" s="1786"/>
      <c r="Z5177" s="1786"/>
      <c r="AA5177" s="1786"/>
      <c r="AB5177" s="1786"/>
      <c r="AC5177" s="1786"/>
      <c r="AD5177" s="1311"/>
      <c r="AE5177" s="1311"/>
      <c r="AF5177" s="1311"/>
      <c r="AG5177" s="1311"/>
      <c r="AH5177" s="1782"/>
    </row>
    <row r="5178" spans="1:34" ht="5.85" customHeight="1">
      <c r="A5178" s="1787" t="s">
        <v>2838</v>
      </c>
      <c r="B5178" s="1788"/>
      <c r="C5178" s="1788"/>
      <c r="D5178" s="1788"/>
      <c r="E5178" s="1788"/>
      <c r="F5178" s="1788"/>
      <c r="G5178" s="1788"/>
      <c r="H5178" s="1788"/>
      <c r="I5178" s="1788"/>
      <c r="J5178" s="1788"/>
      <c r="K5178" s="1788"/>
      <c r="L5178" s="1788"/>
      <c r="M5178" s="1788"/>
      <c r="N5178" s="1788"/>
      <c r="O5178" s="1788"/>
      <c r="P5178" s="1788"/>
      <c r="Q5178" s="1788"/>
      <c r="R5178" s="1788"/>
      <c r="S5178" s="1788"/>
      <c r="T5178" s="1788"/>
      <c r="U5178" s="1788"/>
      <c r="V5178" s="1788"/>
      <c r="W5178" s="1788"/>
      <c r="X5178" s="1788"/>
      <c r="Y5178" s="1788"/>
      <c r="Z5178" s="1788"/>
      <c r="AA5178" s="1788"/>
      <c r="AB5178" s="1788"/>
      <c r="AC5178" s="1788"/>
      <c r="AD5178" s="1311"/>
      <c r="AE5178" s="1311"/>
      <c r="AF5178" s="1311"/>
      <c r="AG5178" s="1311"/>
      <c r="AH5178" s="1782"/>
    </row>
    <row r="5179" spans="1:34" ht="5.85" customHeight="1">
      <c r="A5179" s="1787"/>
      <c r="B5179" s="1788"/>
      <c r="C5179" s="1788"/>
      <c r="D5179" s="1788"/>
      <c r="E5179" s="1788"/>
      <c r="F5179" s="1788"/>
      <c r="G5179" s="1788"/>
      <c r="H5179" s="1788"/>
      <c r="I5179" s="1788"/>
      <c r="J5179" s="1788"/>
      <c r="K5179" s="1788"/>
      <c r="L5179" s="1788"/>
      <c r="M5179" s="1788"/>
      <c r="N5179" s="1788"/>
      <c r="O5179" s="1788"/>
      <c r="P5179" s="1788"/>
      <c r="Q5179" s="1788"/>
      <c r="R5179" s="1788"/>
      <c r="S5179" s="1788"/>
      <c r="T5179" s="1788"/>
      <c r="U5179" s="1788"/>
      <c r="V5179" s="1788"/>
      <c r="W5179" s="1788"/>
      <c r="X5179" s="1788"/>
      <c r="Y5179" s="1788"/>
      <c r="Z5179" s="1788"/>
      <c r="AA5179" s="1788"/>
      <c r="AB5179" s="1788"/>
      <c r="AC5179" s="1788"/>
      <c r="AD5179" s="1782"/>
      <c r="AE5179" s="1309"/>
      <c r="AF5179" s="1309"/>
      <c r="AG5179" s="1309"/>
      <c r="AH5179" s="1782"/>
    </row>
    <row r="5180" spans="1:34" ht="11.65" customHeight="1">
      <c r="A5180" s="1787" t="s">
        <v>2839</v>
      </c>
      <c r="B5180" s="1788"/>
      <c r="C5180" s="1788"/>
      <c r="D5180" s="1788"/>
      <c r="E5180" s="1788"/>
      <c r="F5180" s="1788"/>
      <c r="G5180" s="1788"/>
      <c r="H5180" s="1788"/>
      <c r="I5180" s="1788"/>
      <c r="J5180" s="1788"/>
      <c r="K5180" s="1788"/>
      <c r="L5180" s="1788"/>
      <c r="M5180" s="1788"/>
      <c r="N5180" s="1788"/>
      <c r="O5180" s="1788"/>
      <c r="P5180" s="1788"/>
      <c r="Q5180" s="1788"/>
      <c r="R5180" s="1788"/>
      <c r="S5180" s="1788"/>
      <c r="T5180" s="1788"/>
      <c r="U5180" s="1788"/>
      <c r="V5180" s="1788"/>
      <c r="W5180" s="1788"/>
      <c r="X5180" s="1788"/>
      <c r="Y5180" s="1788"/>
      <c r="Z5180" s="1788"/>
      <c r="AA5180" s="1788"/>
      <c r="AB5180" s="1788"/>
      <c r="AC5180" s="1788"/>
      <c r="AD5180" s="1818" t="s">
        <v>2840</v>
      </c>
      <c r="AE5180" s="1818"/>
      <c r="AF5180" s="1206">
        <v>0</v>
      </c>
      <c r="AG5180" s="1207" t="s">
        <v>5</v>
      </c>
      <c r="AH5180" s="1800"/>
    </row>
    <row r="5181" spans="1:34" ht="10.9" customHeight="1">
      <c r="A5181" s="1819" t="s">
        <v>2841</v>
      </c>
      <c r="B5181" s="1820"/>
      <c r="C5181" s="1820"/>
      <c r="D5181" s="1820"/>
      <c r="E5181" s="1820"/>
      <c r="F5181" s="1820"/>
      <c r="G5181" s="1820"/>
      <c r="H5181" s="1820"/>
      <c r="I5181" s="1820"/>
      <c r="J5181" s="1820"/>
      <c r="K5181" s="1820"/>
      <c r="L5181" s="1820"/>
      <c r="M5181" s="1820"/>
      <c r="N5181" s="1820"/>
      <c r="O5181" s="1820"/>
      <c r="P5181" s="1820"/>
      <c r="Q5181" s="1820"/>
      <c r="R5181" s="1820"/>
      <c r="S5181" s="1820"/>
      <c r="T5181" s="1820"/>
      <c r="U5181" s="1820"/>
      <c r="V5181" s="1820"/>
      <c r="W5181" s="1820"/>
      <c r="X5181" s="1820"/>
      <c r="Y5181" s="1820"/>
      <c r="Z5181" s="1820"/>
      <c r="AA5181" s="1820"/>
      <c r="AB5181" s="1820"/>
      <c r="AC5181" s="1820"/>
      <c r="AD5181" s="1821" t="s">
        <v>2842</v>
      </c>
      <c r="AE5181" s="1821"/>
      <c r="AF5181" s="1210">
        <v>0</v>
      </c>
      <c r="AG5181" s="1211" t="s">
        <v>5</v>
      </c>
      <c r="AH5181" s="1800"/>
    </row>
    <row r="5182" spans="1:34" ht="17.45" customHeight="1">
      <c r="A5182" s="1822" t="s">
        <v>2843</v>
      </c>
      <c r="B5182" s="1802"/>
      <c r="C5182" s="1802"/>
      <c r="D5182" s="1778"/>
      <c r="E5182" s="1823" t="s">
        <v>2943</v>
      </c>
      <c r="F5182" s="1823"/>
      <c r="G5182" s="1823"/>
      <c r="H5182" s="1823"/>
      <c r="I5182" s="1823"/>
      <c r="J5182" s="1823"/>
      <c r="K5182" s="1823"/>
      <c r="L5182" s="1823"/>
      <c r="M5182" s="1823"/>
      <c r="N5182" s="1823"/>
      <c r="O5182" s="1823"/>
      <c r="P5182" s="1823"/>
      <c r="Q5182" s="1823"/>
      <c r="R5182" s="1823"/>
      <c r="S5182" s="1823"/>
      <c r="T5182" s="1823"/>
      <c r="U5182" s="1823"/>
      <c r="V5182" s="1823"/>
      <c r="W5182" s="1823"/>
      <c r="X5182" s="1823"/>
      <c r="Y5182" s="1823"/>
      <c r="Z5182" s="1823"/>
      <c r="AA5182" s="1823"/>
      <c r="AB5182" s="1823"/>
      <c r="AC5182" s="1823"/>
      <c r="AD5182" s="1823"/>
      <c r="AE5182" s="1823"/>
      <c r="AF5182" s="1823"/>
      <c r="AG5182" s="1823"/>
      <c r="AH5182" s="1779"/>
    </row>
    <row r="5183" spans="1:34" ht="17.45" customHeight="1">
      <c r="A5183" s="1824" t="s">
        <v>2844</v>
      </c>
      <c r="B5183" s="1816"/>
      <c r="C5183" s="1816"/>
      <c r="D5183" s="1309"/>
      <c r="E5183" s="1815" t="s">
        <v>2942</v>
      </c>
      <c r="F5183" s="1815"/>
      <c r="G5183" s="1111"/>
      <c r="H5183" s="1796" t="s">
        <v>2845</v>
      </c>
      <c r="I5183" s="1796"/>
      <c r="J5183" s="1796" t="s">
        <v>497</v>
      </c>
      <c r="K5183" s="1796"/>
      <c r="L5183" s="1309"/>
      <c r="M5183" s="1309"/>
      <c r="N5183" s="1816" t="s">
        <v>2846</v>
      </c>
      <c r="O5183" s="1816"/>
      <c r="P5183" s="1816"/>
      <c r="Q5183" s="1816"/>
      <c r="R5183" s="1817">
        <v>15.94</v>
      </c>
      <c r="S5183" s="1817"/>
      <c r="T5183" s="1817"/>
      <c r="U5183" s="1817"/>
      <c r="V5183" s="1309"/>
      <c r="W5183" s="1309"/>
      <c r="X5183" s="1309"/>
      <c r="Y5183" s="1796" t="s">
        <v>2847</v>
      </c>
      <c r="Z5183" s="1796"/>
      <c r="AA5183" s="1796"/>
      <c r="AB5183" s="1796"/>
      <c r="AC5183" s="1796"/>
      <c r="AD5183" s="1796"/>
      <c r="AE5183" s="1796"/>
      <c r="AF5183" s="1797" t="s">
        <v>2848</v>
      </c>
      <c r="AG5183" s="1797"/>
      <c r="AH5183" s="1782"/>
    </row>
    <row r="5184" spans="1:34" ht="5.0999999999999996" customHeight="1">
      <c r="A5184" s="1798"/>
      <c r="B5184" s="1799"/>
      <c r="C5184" s="1799"/>
      <c r="D5184" s="1799"/>
      <c r="E5184" s="1799"/>
      <c r="F5184" s="1799"/>
      <c r="G5184" s="1799"/>
      <c r="H5184" s="1799"/>
      <c r="I5184" s="1799"/>
      <c r="J5184" s="1799"/>
      <c r="K5184" s="1799"/>
      <c r="L5184" s="1799"/>
      <c r="M5184" s="1799"/>
      <c r="N5184" s="1799"/>
      <c r="O5184" s="1799"/>
      <c r="P5184" s="1799"/>
      <c r="Q5184" s="1799"/>
      <c r="R5184" s="1799"/>
      <c r="S5184" s="1799"/>
      <c r="T5184" s="1799"/>
      <c r="U5184" s="1799"/>
      <c r="V5184" s="1799"/>
      <c r="W5184" s="1799"/>
      <c r="X5184" s="1799"/>
      <c r="Y5184" s="1799"/>
      <c r="Z5184" s="1799"/>
      <c r="AA5184" s="1799"/>
      <c r="AB5184" s="1799"/>
      <c r="AC5184" s="1799"/>
      <c r="AD5184" s="1799"/>
      <c r="AE5184" s="1799"/>
      <c r="AF5184" s="1799"/>
      <c r="AG5184" s="1799"/>
      <c r="AH5184" s="1800"/>
    </row>
    <row r="5185" spans="1:34" ht="17.45" customHeight="1">
      <c r="A5185" s="1801" t="s">
        <v>2849</v>
      </c>
      <c r="B5185" s="1802"/>
      <c r="C5185" s="1802"/>
      <c r="D5185" s="1802"/>
      <c r="E5185" s="1802"/>
      <c r="F5185" s="1802"/>
      <c r="G5185" s="1802"/>
      <c r="H5185" s="1802"/>
      <c r="I5185" s="1802"/>
      <c r="J5185" s="1803"/>
      <c r="K5185" s="1789" t="s">
        <v>2850</v>
      </c>
      <c r="L5185" s="1807"/>
      <c r="M5185" s="1789" t="s">
        <v>2851</v>
      </c>
      <c r="N5185" s="1790"/>
      <c r="O5185" s="1790"/>
      <c r="P5185" s="1790"/>
      <c r="Q5185" s="1790"/>
      <c r="R5185" s="1790"/>
      <c r="S5185" s="1790"/>
      <c r="T5185" s="1791"/>
      <c r="U5185" s="1789" t="s">
        <v>2852</v>
      </c>
      <c r="V5185" s="1790"/>
      <c r="W5185" s="1790"/>
      <c r="X5185" s="1790"/>
      <c r="Y5185" s="1790"/>
      <c r="Z5185" s="1790"/>
      <c r="AA5185" s="1790"/>
      <c r="AB5185" s="1790"/>
      <c r="AC5185" s="1790"/>
      <c r="AD5185" s="1791"/>
      <c r="AE5185" s="1810" t="s">
        <v>2853</v>
      </c>
      <c r="AF5185" s="1811"/>
      <c r="AG5185" s="1811"/>
      <c r="AH5185" s="1814"/>
    </row>
    <row r="5186" spans="1:34" ht="17.45" customHeight="1">
      <c r="A5186" s="1804"/>
      <c r="B5186" s="1805"/>
      <c r="C5186" s="1805"/>
      <c r="D5186" s="1805"/>
      <c r="E5186" s="1805"/>
      <c r="F5186" s="1805"/>
      <c r="G5186" s="1805"/>
      <c r="H5186" s="1805"/>
      <c r="I5186" s="1805"/>
      <c r="J5186" s="1806"/>
      <c r="K5186" s="1808"/>
      <c r="L5186" s="1809"/>
      <c r="M5186" s="1789" t="s">
        <v>2854</v>
      </c>
      <c r="N5186" s="1790"/>
      <c r="O5186" s="1790"/>
      <c r="P5186" s="1791"/>
      <c r="Q5186" s="1789" t="s">
        <v>2855</v>
      </c>
      <c r="R5186" s="1790"/>
      <c r="S5186" s="1790"/>
      <c r="T5186" s="1791"/>
      <c r="U5186" s="1789" t="s">
        <v>2854</v>
      </c>
      <c r="V5186" s="1790"/>
      <c r="W5186" s="1790"/>
      <c r="X5186" s="1790"/>
      <c r="Y5186" s="1790"/>
      <c r="Z5186" s="1791"/>
      <c r="AA5186" s="1789" t="s">
        <v>2855</v>
      </c>
      <c r="AB5186" s="1790"/>
      <c r="AC5186" s="1790"/>
      <c r="AD5186" s="1791"/>
      <c r="AE5186" s="1812"/>
      <c r="AF5186" s="1813"/>
      <c r="AG5186" s="1813"/>
      <c r="AH5186" s="1800"/>
    </row>
    <row r="5187" spans="1:34" ht="16.7" customHeight="1">
      <c r="A5187" s="1223"/>
      <c r="B5187" s="1224" t="s">
        <v>1483</v>
      </c>
      <c r="C5187" s="1830" t="s">
        <v>3535</v>
      </c>
      <c r="D5187" s="1876"/>
      <c r="E5187" s="1876"/>
      <c r="F5187" s="1876"/>
      <c r="G5187" s="1876"/>
      <c r="H5187" s="1876"/>
      <c r="I5187" s="1876"/>
      <c r="J5187" s="1875"/>
      <c r="K5187" s="1877">
        <v>1</v>
      </c>
      <c r="L5187" s="1878"/>
      <c r="M5187" s="1877">
        <v>1</v>
      </c>
      <c r="N5187" s="1879"/>
      <c r="O5187" s="1879"/>
      <c r="P5187" s="1878"/>
      <c r="Q5187" s="1877">
        <v>0</v>
      </c>
      <c r="R5187" s="1879"/>
      <c r="S5187" s="1879"/>
      <c r="T5187" s="1878"/>
      <c r="U5187" s="1880">
        <v>153.48769999999999</v>
      </c>
      <c r="V5187" s="1881"/>
      <c r="W5187" s="1881"/>
      <c r="X5187" s="1881"/>
      <c r="Y5187" s="1881"/>
      <c r="Z5187" s="1882"/>
      <c r="AA5187" s="1880">
        <v>78.471400000000003</v>
      </c>
      <c r="AB5187" s="1881"/>
      <c r="AC5187" s="1881"/>
      <c r="AD5187" s="1882"/>
      <c r="AE5187" s="1865">
        <v>153.48769999999999</v>
      </c>
      <c r="AF5187" s="1847"/>
      <c r="AG5187" s="1847"/>
      <c r="AH5187" s="1225"/>
    </row>
    <row r="5188" spans="1:34" ht="7.35" customHeight="1">
      <c r="A5188" s="1220"/>
      <c r="B5188" s="1221"/>
      <c r="C5188" s="1867"/>
      <c r="D5188" s="1867"/>
      <c r="E5188" s="1867"/>
      <c r="F5188" s="1867"/>
      <c r="G5188" s="1867"/>
      <c r="H5188" s="1867"/>
      <c r="I5188" s="1867"/>
      <c r="J5188" s="1867"/>
      <c r="K5188" s="1221"/>
      <c r="L5188" s="1221"/>
      <c r="M5188" s="1221"/>
      <c r="N5188" s="1221"/>
      <c r="O5188" s="1221"/>
      <c r="P5188" s="1221"/>
      <c r="Q5188" s="1221"/>
      <c r="R5188" s="1221"/>
      <c r="S5188" s="1221"/>
      <c r="T5188" s="1221"/>
      <c r="U5188" s="1221"/>
      <c r="V5188" s="1221"/>
      <c r="W5188" s="1221"/>
      <c r="X5188" s="1221"/>
      <c r="Y5188" s="1221"/>
      <c r="Z5188" s="1221"/>
      <c r="AA5188" s="1221"/>
      <c r="AB5188" s="1221"/>
      <c r="AC5188" s="1221"/>
      <c r="AD5188" s="1221"/>
      <c r="AE5188" s="1221"/>
      <c r="AF5188" s="1221"/>
      <c r="AG5188" s="1221"/>
      <c r="AH5188" s="1222"/>
    </row>
    <row r="5189" spans="1:34" ht="17.45" customHeight="1">
      <c r="A5189" s="1792"/>
      <c r="B5189" s="1793"/>
      <c r="C5189" s="1793"/>
      <c r="D5189" s="1793"/>
      <c r="E5189" s="1793"/>
      <c r="F5189" s="1793"/>
      <c r="G5189" s="1793"/>
      <c r="H5189" s="1793"/>
      <c r="I5189" s="1793"/>
      <c r="J5189" s="1793"/>
      <c r="K5189" s="1794" t="s">
        <v>2856</v>
      </c>
      <c r="L5189" s="1794"/>
      <c r="M5189" s="1794"/>
      <c r="N5189" s="1794"/>
      <c r="O5189" s="1794"/>
      <c r="P5189" s="1794"/>
      <c r="Q5189" s="1794"/>
      <c r="R5189" s="1794"/>
      <c r="S5189" s="1794"/>
      <c r="T5189" s="1794"/>
      <c r="U5189" s="1794"/>
      <c r="V5189" s="1794"/>
      <c r="W5189" s="1794"/>
      <c r="X5189" s="1794"/>
      <c r="Y5189" s="1794"/>
      <c r="Z5189" s="1794"/>
      <c r="AA5189" s="1795">
        <v>153.48769999999999</v>
      </c>
      <c r="AB5189" s="1795"/>
      <c r="AC5189" s="1795"/>
      <c r="AD5189" s="1795"/>
      <c r="AE5189" s="1795"/>
      <c r="AF5189" s="1795"/>
      <c r="AG5189" s="1795"/>
      <c r="AH5189" s="1213"/>
    </row>
    <row r="5190" spans="1:34" ht="16.7" customHeight="1">
      <c r="A5190" s="1801" t="s">
        <v>2857</v>
      </c>
      <c r="B5190" s="1825"/>
      <c r="C5190" s="1825"/>
      <c r="D5190" s="1825"/>
      <c r="E5190" s="1825"/>
      <c r="F5190" s="1825"/>
      <c r="G5190" s="1825"/>
      <c r="H5190" s="1825"/>
      <c r="I5190" s="1825"/>
      <c r="J5190" s="1825"/>
      <c r="K5190" s="1825"/>
      <c r="L5190" s="1825"/>
      <c r="M5190" s="1825"/>
      <c r="N5190" s="1826"/>
      <c r="O5190" s="1789" t="s">
        <v>2858</v>
      </c>
      <c r="P5190" s="1790"/>
      <c r="Q5190" s="1790"/>
      <c r="R5190" s="1790"/>
      <c r="S5190" s="1791"/>
      <c r="T5190" s="1827" t="s">
        <v>2850</v>
      </c>
      <c r="U5190" s="1790"/>
      <c r="V5190" s="1790"/>
      <c r="W5190" s="1213"/>
      <c r="X5190" s="1789" t="s">
        <v>2859</v>
      </c>
      <c r="Y5190" s="1790"/>
      <c r="Z5190" s="1790"/>
      <c r="AA5190" s="1790"/>
      <c r="AB5190" s="1790"/>
      <c r="AC5190" s="1790"/>
      <c r="AD5190" s="1791"/>
      <c r="AE5190" s="1810" t="s">
        <v>2853</v>
      </c>
      <c r="AF5190" s="1828"/>
      <c r="AG5190" s="1828"/>
      <c r="AH5190" s="1213"/>
    </row>
    <row r="5191" spans="1:34" ht="17.45" customHeight="1">
      <c r="A5191" s="1215"/>
      <c r="B5191" s="1216" t="s">
        <v>1009</v>
      </c>
      <c r="C5191" s="1829" t="s">
        <v>1010</v>
      </c>
      <c r="D5191" s="1830"/>
      <c r="E5191" s="1830"/>
      <c r="F5191" s="1830"/>
      <c r="G5191" s="1830"/>
      <c r="H5191" s="1830"/>
      <c r="I5191" s="1830"/>
      <c r="J5191" s="1830"/>
      <c r="K5191" s="1830"/>
      <c r="L5191" s="1830"/>
      <c r="M5191" s="1830"/>
      <c r="N5191" s="1829"/>
      <c r="O5191" s="1831">
        <v>0</v>
      </c>
      <c r="P5191" s="1832"/>
      <c r="Q5191" s="1832"/>
      <c r="R5191" s="1832"/>
      <c r="S5191" s="1833"/>
      <c r="T5191" s="1858">
        <v>1</v>
      </c>
      <c r="U5191" s="1832"/>
      <c r="V5191" s="1832"/>
      <c r="W5191" s="1217"/>
      <c r="X5191" s="1859">
        <v>22.268799999999999</v>
      </c>
      <c r="Y5191" s="1860"/>
      <c r="Z5191" s="1860"/>
      <c r="AA5191" s="1860"/>
      <c r="AB5191" s="1860"/>
      <c r="AC5191" s="1860"/>
      <c r="AD5191" s="1861"/>
      <c r="AE5191" s="1839">
        <v>22.268799999999999</v>
      </c>
      <c r="AF5191" s="1795"/>
      <c r="AG5191" s="1795"/>
      <c r="AH5191" s="1217"/>
    </row>
    <row r="5192" spans="1:34" ht="17.45" customHeight="1">
      <c r="A5192" s="1792"/>
      <c r="B5192" s="1778"/>
      <c r="C5192" s="1778"/>
      <c r="D5192" s="1778"/>
      <c r="E5192" s="1778"/>
      <c r="F5192" s="1778"/>
      <c r="G5192" s="1778"/>
      <c r="H5192" s="1778"/>
      <c r="I5192" s="1846" t="s">
        <v>2860</v>
      </c>
      <c r="J5192" s="1846"/>
      <c r="K5192" s="1846"/>
      <c r="L5192" s="1846"/>
      <c r="M5192" s="1846"/>
      <c r="N5192" s="1846"/>
      <c r="O5192" s="1846"/>
      <c r="P5192" s="1846"/>
      <c r="Q5192" s="1846"/>
      <c r="R5192" s="1846"/>
      <c r="S5192" s="1846"/>
      <c r="T5192" s="1846"/>
      <c r="U5192" s="1846"/>
      <c r="V5192" s="1846"/>
      <c r="W5192" s="1846"/>
      <c r="X5192" s="1846"/>
      <c r="Y5192" s="1846"/>
      <c r="Z5192" s="1793"/>
      <c r="AA5192" s="1847">
        <v>22.268799999999999</v>
      </c>
      <c r="AB5192" s="1847"/>
      <c r="AC5192" s="1847"/>
      <c r="AD5192" s="1847"/>
      <c r="AE5192" s="1847"/>
      <c r="AF5192" s="1847"/>
      <c r="AG5192" s="1847"/>
      <c r="AH5192" s="1814"/>
    </row>
    <row r="5193" spans="1:34" ht="16.7" customHeight="1">
      <c r="A5193" s="1844"/>
      <c r="B5193" s="1309"/>
      <c r="C5193" s="1309"/>
      <c r="D5193" s="1309"/>
      <c r="E5193" s="1309"/>
      <c r="F5193" s="1309"/>
      <c r="G5193" s="1309"/>
      <c r="H5193" s="1309"/>
      <c r="I5193" s="1840" t="s">
        <v>2861</v>
      </c>
      <c r="J5193" s="1840"/>
      <c r="K5193" s="1840"/>
      <c r="L5193" s="1840"/>
      <c r="M5193" s="1840"/>
      <c r="N5193" s="1840"/>
      <c r="O5193" s="1840"/>
      <c r="P5193" s="1840"/>
      <c r="Q5193" s="1840"/>
      <c r="R5193" s="1840"/>
      <c r="S5193" s="1840"/>
      <c r="T5193" s="1840"/>
      <c r="U5193" s="1840"/>
      <c r="V5193" s="1840"/>
      <c r="W5193" s="1840"/>
      <c r="X5193" s="1840"/>
      <c r="Y5193" s="1840"/>
      <c r="Z5193" s="1309"/>
      <c r="AA5193" s="1841">
        <v>175.75649999999999</v>
      </c>
      <c r="AB5193" s="1841"/>
      <c r="AC5193" s="1841"/>
      <c r="AD5193" s="1841"/>
      <c r="AE5193" s="1841"/>
      <c r="AF5193" s="1841"/>
      <c r="AG5193" s="1841"/>
      <c r="AH5193" s="1782"/>
    </row>
    <row r="5194" spans="1:34" ht="17.45" customHeight="1">
      <c r="A5194" s="1844"/>
      <c r="B5194" s="1309"/>
      <c r="C5194" s="1309"/>
      <c r="D5194" s="1309"/>
      <c r="E5194" s="1309"/>
      <c r="F5194" s="1309"/>
      <c r="G5194" s="1309"/>
      <c r="H5194" s="1309"/>
      <c r="I5194" s="1840" t="s">
        <v>2862</v>
      </c>
      <c r="J5194" s="1840"/>
      <c r="K5194" s="1840"/>
      <c r="L5194" s="1840"/>
      <c r="M5194" s="1840"/>
      <c r="N5194" s="1840"/>
      <c r="O5194" s="1840"/>
      <c r="P5194" s="1840"/>
      <c r="Q5194" s="1840"/>
      <c r="R5194" s="1840"/>
      <c r="S5194" s="1840"/>
      <c r="T5194" s="1840"/>
      <c r="U5194" s="1840"/>
      <c r="V5194" s="1840"/>
      <c r="W5194" s="1840"/>
      <c r="X5194" s="1840"/>
      <c r="Y5194" s="1840"/>
      <c r="Z5194" s="1309"/>
      <c r="AA5194" s="1841">
        <v>11.0261</v>
      </c>
      <c r="AB5194" s="1841"/>
      <c r="AC5194" s="1841"/>
      <c r="AD5194" s="1841"/>
      <c r="AE5194" s="1841"/>
      <c r="AF5194" s="1841"/>
      <c r="AG5194" s="1841"/>
      <c r="AH5194" s="1782"/>
    </row>
    <row r="5195" spans="1:34" ht="16.7" customHeight="1">
      <c r="A5195" s="1844"/>
      <c r="B5195" s="1309"/>
      <c r="C5195" s="1309"/>
      <c r="D5195" s="1309"/>
      <c r="E5195" s="1309"/>
      <c r="F5195" s="1309"/>
      <c r="G5195" s="1309"/>
      <c r="H5195" s="1309"/>
      <c r="I5195" s="1840" t="s">
        <v>2863</v>
      </c>
      <c r="J5195" s="1840"/>
      <c r="K5195" s="1840"/>
      <c r="L5195" s="1840"/>
      <c r="M5195" s="1840"/>
      <c r="N5195" s="1840"/>
      <c r="O5195" s="1840"/>
      <c r="P5195" s="1840"/>
      <c r="Q5195" s="1840"/>
      <c r="R5195" s="1840"/>
      <c r="S5195" s="1840"/>
      <c r="T5195" s="1840"/>
      <c r="U5195" s="1840"/>
      <c r="V5195" s="1840"/>
      <c r="W5195" s="1840"/>
      <c r="X5195" s="1840"/>
      <c r="Y5195" s="1840"/>
      <c r="Z5195" s="1309"/>
      <c r="AA5195" s="1841">
        <v>0.18004999999999999</v>
      </c>
      <c r="AB5195" s="1841"/>
      <c r="AC5195" s="1841"/>
      <c r="AD5195" s="1841"/>
      <c r="AE5195" s="1841"/>
      <c r="AF5195" s="1841"/>
      <c r="AG5195" s="1841"/>
      <c r="AH5195" s="1782"/>
    </row>
    <row r="5196" spans="1:34" ht="17.45" customHeight="1">
      <c r="A5196" s="1845"/>
      <c r="B5196" s="1799"/>
      <c r="C5196" s="1799"/>
      <c r="D5196" s="1799"/>
      <c r="E5196" s="1799"/>
      <c r="F5196" s="1799"/>
      <c r="G5196" s="1799"/>
      <c r="H5196" s="1799"/>
      <c r="I5196" s="1842" t="s">
        <v>2864</v>
      </c>
      <c r="J5196" s="1842"/>
      <c r="K5196" s="1842"/>
      <c r="L5196" s="1842"/>
      <c r="M5196" s="1842"/>
      <c r="N5196" s="1842"/>
      <c r="O5196" s="1842"/>
      <c r="P5196" s="1842"/>
      <c r="Q5196" s="1842"/>
      <c r="R5196" s="1842"/>
      <c r="S5196" s="1842"/>
      <c r="T5196" s="1842"/>
      <c r="U5196" s="1842"/>
      <c r="V5196" s="1842"/>
      <c r="W5196" s="1842"/>
      <c r="X5196" s="1842"/>
      <c r="Y5196" s="1842"/>
      <c r="Z5196" s="1799"/>
      <c r="AA5196" s="1843">
        <v>0</v>
      </c>
      <c r="AB5196" s="1843"/>
      <c r="AC5196" s="1843"/>
      <c r="AD5196" s="1843"/>
      <c r="AE5196" s="1843"/>
      <c r="AF5196" s="1843"/>
      <c r="AG5196" s="1843"/>
      <c r="AH5196" s="1800"/>
    </row>
    <row r="5197" spans="1:34" ht="17.45" customHeight="1">
      <c r="A5197" s="1801" t="s">
        <v>2865</v>
      </c>
      <c r="B5197" s="1825"/>
      <c r="C5197" s="1825"/>
      <c r="D5197" s="1825"/>
      <c r="E5197" s="1825"/>
      <c r="F5197" s="1825"/>
      <c r="G5197" s="1825"/>
      <c r="H5197" s="1825"/>
      <c r="I5197" s="1825"/>
      <c r="J5197" s="1825"/>
      <c r="K5197" s="1825"/>
      <c r="L5197" s="1825"/>
      <c r="M5197" s="1825"/>
      <c r="N5197" s="1826"/>
      <c r="O5197" s="1789" t="s">
        <v>2850</v>
      </c>
      <c r="P5197" s="1790"/>
      <c r="Q5197" s="1790"/>
      <c r="R5197" s="1790"/>
      <c r="S5197" s="1791"/>
      <c r="T5197" s="1827" t="s">
        <v>754</v>
      </c>
      <c r="U5197" s="1790"/>
      <c r="V5197" s="1790"/>
      <c r="W5197" s="1213"/>
      <c r="X5197" s="1789" t="s">
        <v>2866</v>
      </c>
      <c r="Y5197" s="1790"/>
      <c r="Z5197" s="1790"/>
      <c r="AA5197" s="1790"/>
      <c r="AB5197" s="1790"/>
      <c r="AC5197" s="1790"/>
      <c r="AD5197" s="1791"/>
      <c r="AE5197" s="1810" t="s">
        <v>2867</v>
      </c>
      <c r="AF5197" s="1828"/>
      <c r="AG5197" s="1828"/>
      <c r="AH5197" s="1213"/>
    </row>
    <row r="5198" spans="1:34" ht="16.7" customHeight="1">
      <c r="A5198" s="1792"/>
      <c r="B5198" s="1793"/>
      <c r="C5198" s="1793"/>
      <c r="D5198" s="1793"/>
      <c r="E5198" s="1793"/>
      <c r="F5198" s="1793"/>
      <c r="G5198" s="1793"/>
      <c r="H5198" s="1793"/>
      <c r="I5198" s="1794" t="s">
        <v>2869</v>
      </c>
      <c r="J5198" s="1794"/>
      <c r="K5198" s="1794"/>
      <c r="L5198" s="1794"/>
      <c r="M5198" s="1794"/>
      <c r="N5198" s="1794"/>
      <c r="O5198" s="1794"/>
      <c r="P5198" s="1794"/>
      <c r="Q5198" s="1794"/>
      <c r="R5198" s="1794"/>
      <c r="S5198" s="1794"/>
      <c r="T5198" s="1794"/>
      <c r="U5198" s="1794"/>
      <c r="V5198" s="1794"/>
      <c r="W5198" s="1794"/>
      <c r="X5198" s="1794"/>
      <c r="Y5198" s="1794"/>
      <c r="Z5198" s="1214"/>
      <c r="AA5198" s="1795">
        <v>0</v>
      </c>
      <c r="AB5198" s="1795"/>
      <c r="AC5198" s="1795"/>
      <c r="AD5198" s="1795"/>
      <c r="AE5198" s="1795"/>
      <c r="AF5198" s="1795"/>
      <c r="AG5198" s="1795"/>
      <c r="AH5198" s="1213"/>
    </row>
    <row r="5199" spans="1:34" ht="17.45" customHeight="1">
      <c r="A5199" s="1801" t="s">
        <v>2870</v>
      </c>
      <c r="B5199" s="1825"/>
      <c r="C5199" s="1825"/>
      <c r="D5199" s="1825"/>
      <c r="E5199" s="1825"/>
      <c r="F5199" s="1825"/>
      <c r="G5199" s="1825"/>
      <c r="H5199" s="1825"/>
      <c r="I5199" s="1825"/>
      <c r="J5199" s="1825"/>
      <c r="K5199" s="1825"/>
      <c r="L5199" s="1825"/>
      <c r="M5199" s="1825"/>
      <c r="N5199" s="1826"/>
      <c r="O5199" s="1789" t="s">
        <v>2850</v>
      </c>
      <c r="P5199" s="1790"/>
      <c r="Q5199" s="1790"/>
      <c r="R5199" s="1790"/>
      <c r="S5199" s="1791"/>
      <c r="T5199" s="1827" t="s">
        <v>754</v>
      </c>
      <c r="U5199" s="1790"/>
      <c r="V5199" s="1790"/>
      <c r="W5199" s="1213"/>
      <c r="X5199" s="1789" t="s">
        <v>2866</v>
      </c>
      <c r="Y5199" s="1790"/>
      <c r="Z5199" s="1790"/>
      <c r="AA5199" s="1790"/>
      <c r="AB5199" s="1790"/>
      <c r="AC5199" s="1790"/>
      <c r="AD5199" s="1791"/>
      <c r="AE5199" s="1810" t="s">
        <v>2867</v>
      </c>
      <c r="AF5199" s="1828"/>
      <c r="AG5199" s="1828"/>
      <c r="AH5199" s="1213"/>
    </row>
    <row r="5200" spans="1:34" ht="17.45" customHeight="1">
      <c r="A5200" s="1792"/>
      <c r="B5200" s="1793"/>
      <c r="C5200" s="1793"/>
      <c r="D5200" s="1793"/>
      <c r="E5200" s="1793"/>
      <c r="F5200" s="1793"/>
      <c r="G5200" s="1793"/>
      <c r="H5200" s="1793"/>
      <c r="I5200" s="1794" t="s">
        <v>2871</v>
      </c>
      <c r="J5200" s="1794"/>
      <c r="K5200" s="1794"/>
      <c r="L5200" s="1794"/>
      <c r="M5200" s="1794"/>
      <c r="N5200" s="1794"/>
      <c r="O5200" s="1794"/>
      <c r="P5200" s="1794"/>
      <c r="Q5200" s="1794"/>
      <c r="R5200" s="1794"/>
      <c r="S5200" s="1794"/>
      <c r="T5200" s="1794"/>
      <c r="U5200" s="1794"/>
      <c r="V5200" s="1794"/>
      <c r="W5200" s="1794"/>
      <c r="X5200" s="1794"/>
      <c r="Y5200" s="1794"/>
      <c r="Z5200" s="1214"/>
      <c r="AA5200" s="1795">
        <v>0</v>
      </c>
      <c r="AB5200" s="1795"/>
      <c r="AC5200" s="1795"/>
      <c r="AD5200" s="1795"/>
      <c r="AE5200" s="1795"/>
      <c r="AF5200" s="1795"/>
      <c r="AG5200" s="1795"/>
      <c r="AH5200" s="1213"/>
    </row>
    <row r="5201" spans="1:34" ht="16.7" customHeight="1">
      <c r="A5201" s="1801" t="s">
        <v>2872</v>
      </c>
      <c r="B5201" s="1825"/>
      <c r="C5201" s="1825"/>
      <c r="D5201" s="1825"/>
      <c r="E5201" s="1825"/>
      <c r="F5201" s="1825"/>
      <c r="G5201" s="1825"/>
      <c r="H5201" s="1825"/>
      <c r="I5201" s="1825"/>
      <c r="J5201" s="1825"/>
      <c r="K5201" s="1825"/>
      <c r="L5201" s="1825"/>
      <c r="M5201" s="1825"/>
      <c r="N5201" s="1826"/>
      <c r="O5201" s="1789" t="s">
        <v>2850</v>
      </c>
      <c r="P5201" s="1790"/>
      <c r="Q5201" s="1790"/>
      <c r="R5201" s="1790"/>
      <c r="S5201" s="1791"/>
      <c r="T5201" s="1827" t="s">
        <v>754</v>
      </c>
      <c r="U5201" s="1790"/>
      <c r="V5201" s="1790"/>
      <c r="W5201" s="1213"/>
      <c r="X5201" s="1789" t="s">
        <v>2866</v>
      </c>
      <c r="Y5201" s="1790"/>
      <c r="Z5201" s="1790"/>
      <c r="AA5201" s="1790"/>
      <c r="AB5201" s="1790"/>
      <c r="AC5201" s="1790"/>
      <c r="AD5201" s="1791"/>
      <c r="AE5201" s="1810" t="s">
        <v>2867</v>
      </c>
      <c r="AF5201" s="1828"/>
      <c r="AG5201" s="1828"/>
      <c r="AH5201" s="1213"/>
    </row>
    <row r="5202" spans="1:34" ht="17.45" customHeight="1">
      <c r="A5202" s="1792"/>
      <c r="B5202" s="1793"/>
      <c r="C5202" s="1793"/>
      <c r="D5202" s="1793"/>
      <c r="E5202" s="1793"/>
      <c r="F5202" s="1793"/>
      <c r="G5202" s="1793"/>
      <c r="H5202" s="1793"/>
      <c r="I5202" s="1793"/>
      <c r="J5202" s="1793"/>
      <c r="K5202" s="1794" t="s">
        <v>2873</v>
      </c>
      <c r="L5202" s="1794"/>
      <c r="M5202" s="1794"/>
      <c r="N5202" s="1794"/>
      <c r="O5202" s="1794"/>
      <c r="P5202" s="1794"/>
      <c r="Q5202" s="1794"/>
      <c r="R5202" s="1794"/>
      <c r="S5202" s="1794"/>
      <c r="T5202" s="1794"/>
      <c r="U5202" s="1794"/>
      <c r="V5202" s="1794"/>
      <c r="W5202" s="1794"/>
      <c r="X5202" s="1794"/>
      <c r="Y5202" s="1794"/>
      <c r="Z5202" s="1794"/>
      <c r="AA5202" s="1794"/>
      <c r="AB5202" s="1214"/>
      <c r="AC5202" s="1795">
        <v>0</v>
      </c>
      <c r="AD5202" s="1795"/>
      <c r="AE5202" s="1795"/>
      <c r="AF5202" s="1795"/>
      <c r="AG5202" s="1795"/>
      <c r="AH5202" s="1213"/>
    </row>
    <row r="5203" spans="1:34" ht="16.7" customHeight="1">
      <c r="A5203" s="1801" t="s">
        <v>2874</v>
      </c>
      <c r="B5203" s="1825"/>
      <c r="C5203" s="1825"/>
      <c r="D5203" s="1825"/>
      <c r="E5203" s="1825"/>
      <c r="F5203" s="1825"/>
      <c r="G5203" s="1825"/>
      <c r="H5203" s="1825"/>
      <c r="I5203" s="1825"/>
      <c r="J5203" s="1826"/>
      <c r="K5203" s="1789" t="s">
        <v>2850</v>
      </c>
      <c r="L5203" s="1791"/>
      <c r="M5203" s="1855" t="s">
        <v>2875</v>
      </c>
      <c r="N5203" s="1856"/>
      <c r="O5203" s="1857"/>
      <c r="P5203" s="1855" t="s">
        <v>2876</v>
      </c>
      <c r="Q5203" s="1856"/>
      <c r="R5203" s="1857"/>
      <c r="S5203" s="1855" t="s">
        <v>2877</v>
      </c>
      <c r="T5203" s="1857"/>
      <c r="U5203" s="1789" t="s">
        <v>2878</v>
      </c>
      <c r="V5203" s="1790"/>
      <c r="W5203" s="1791"/>
      <c r="X5203" s="1789" t="s">
        <v>2879</v>
      </c>
      <c r="Y5203" s="1790"/>
      <c r="Z5203" s="1790"/>
      <c r="AA5203" s="1790"/>
      <c r="AB5203" s="1791"/>
      <c r="AC5203" s="1789" t="s">
        <v>2880</v>
      </c>
      <c r="AD5203" s="1791"/>
      <c r="AE5203" s="1810" t="s">
        <v>2867</v>
      </c>
      <c r="AF5203" s="1828"/>
      <c r="AG5203" s="1828"/>
      <c r="AH5203" s="1213"/>
    </row>
    <row r="5204" spans="1:34" ht="17.45" customHeight="1">
      <c r="A5204" s="1853"/>
      <c r="B5204" s="1778"/>
      <c r="C5204" s="1778"/>
      <c r="D5204" s="1778"/>
      <c r="E5204" s="1778"/>
      <c r="F5204" s="1778"/>
      <c r="G5204" s="1778"/>
      <c r="H5204" s="1778"/>
      <c r="I5204" s="1846" t="s">
        <v>2881</v>
      </c>
      <c r="J5204" s="1846"/>
      <c r="K5204" s="1846"/>
      <c r="L5204" s="1846"/>
      <c r="M5204" s="1846"/>
      <c r="N5204" s="1846"/>
      <c r="O5204" s="1846"/>
      <c r="P5204" s="1846"/>
      <c r="Q5204" s="1846"/>
      <c r="R5204" s="1846"/>
      <c r="S5204" s="1846"/>
      <c r="T5204" s="1846"/>
      <c r="U5204" s="1846"/>
      <c r="V5204" s="1846"/>
      <c r="W5204" s="1846"/>
      <c r="X5204" s="1846"/>
      <c r="Y5204" s="1846"/>
      <c r="Z5204" s="1203"/>
      <c r="AA5204" s="1847">
        <v>0</v>
      </c>
      <c r="AB5204" s="1847"/>
      <c r="AC5204" s="1847"/>
      <c r="AD5204" s="1847"/>
      <c r="AE5204" s="1847"/>
      <c r="AF5204" s="1847"/>
      <c r="AG5204" s="1847"/>
      <c r="AH5204" s="1204"/>
    </row>
    <row r="5205" spans="1:34" ht="5.85" customHeight="1">
      <c r="A5205" s="1854"/>
      <c r="B5205" s="1309"/>
      <c r="C5205" s="1309"/>
      <c r="D5205" s="1309"/>
      <c r="E5205" s="1309"/>
      <c r="F5205" s="1309"/>
      <c r="G5205" s="1309"/>
      <c r="H5205" s="1309"/>
      <c r="I5205" s="1309"/>
      <c r="J5205" s="1309"/>
      <c r="K5205" s="1309"/>
      <c r="L5205" s="1309"/>
      <c r="M5205" s="1309"/>
      <c r="N5205" s="1309"/>
      <c r="O5205" s="1309"/>
      <c r="P5205" s="1309"/>
      <c r="Q5205" s="1309"/>
      <c r="R5205" s="1309"/>
      <c r="S5205" s="1309"/>
      <c r="T5205" s="1309"/>
      <c r="U5205" s="1309"/>
      <c r="V5205" s="1309"/>
      <c r="W5205" s="1309"/>
      <c r="X5205" s="1309"/>
      <c r="Y5205" s="1309"/>
      <c r="Z5205" s="1309"/>
      <c r="AA5205" s="1309"/>
      <c r="AB5205" s="1309"/>
      <c r="AC5205" s="1309"/>
      <c r="AD5205" s="1309"/>
      <c r="AE5205" s="1309"/>
      <c r="AF5205" s="1309"/>
      <c r="AG5205" s="1309"/>
      <c r="AH5205" s="1782"/>
    </row>
    <row r="5206" spans="1:34" ht="17.45" customHeight="1">
      <c r="A5206" s="1845"/>
      <c r="B5206" s="1799"/>
      <c r="C5206" s="1799"/>
      <c r="D5206" s="1799"/>
      <c r="E5206" s="1799"/>
      <c r="F5206" s="1799"/>
      <c r="G5206" s="1799"/>
      <c r="H5206" s="1799"/>
      <c r="I5206" s="1842" t="s">
        <v>2882</v>
      </c>
      <c r="J5206" s="1842"/>
      <c r="K5206" s="1842"/>
      <c r="L5206" s="1842"/>
      <c r="M5206" s="1842"/>
      <c r="N5206" s="1842"/>
      <c r="O5206" s="1842"/>
      <c r="P5206" s="1842"/>
      <c r="Q5206" s="1842"/>
      <c r="R5206" s="1842"/>
      <c r="S5206" s="1842"/>
      <c r="T5206" s="1842"/>
      <c r="U5206" s="1842"/>
      <c r="V5206" s="1842"/>
      <c r="W5206" s="1842"/>
      <c r="X5206" s="1842"/>
      <c r="Y5206" s="1842"/>
      <c r="Z5206" s="1212"/>
      <c r="AA5206" s="1848">
        <v>11.21</v>
      </c>
      <c r="AB5206" s="1848"/>
      <c r="AC5206" s="1848"/>
      <c r="AD5206" s="1848"/>
      <c r="AE5206" s="1848"/>
      <c r="AF5206" s="1848"/>
      <c r="AG5206" s="1848"/>
      <c r="AH5206" s="1208"/>
    </row>
    <row r="5207" spans="1:34" ht="45.75" customHeight="1">
      <c r="A5207" s="1849" t="s">
        <v>2883</v>
      </c>
      <c r="B5207" s="1850"/>
      <c r="C5207" s="1850"/>
      <c r="D5207" s="1850"/>
      <c r="E5207" s="1851"/>
      <c r="F5207" s="1852"/>
      <c r="G5207" s="1852"/>
      <c r="H5207" s="1852"/>
      <c r="I5207" s="1852"/>
      <c r="J5207" s="1852"/>
      <c r="K5207" s="1852"/>
      <c r="L5207" s="1852"/>
      <c r="M5207" s="1852"/>
      <c r="N5207" s="1852"/>
      <c r="O5207" s="1852"/>
      <c r="P5207" s="1852"/>
      <c r="Q5207" s="1852"/>
      <c r="R5207" s="1852"/>
      <c r="S5207" s="1852"/>
      <c r="T5207" s="1852"/>
      <c r="U5207" s="1852"/>
      <c r="V5207" s="1852"/>
      <c r="W5207" s="1852"/>
      <c r="X5207" s="1852"/>
      <c r="Y5207" s="1852"/>
      <c r="Z5207" s="1852"/>
      <c r="AA5207" s="1852"/>
      <c r="AB5207" s="1852"/>
      <c r="AC5207" s="1852"/>
      <c r="AD5207" s="1852"/>
      <c r="AE5207" s="1852"/>
      <c r="AF5207" s="1852"/>
      <c r="AG5207" s="1852"/>
      <c r="AH5207" s="1851"/>
    </row>
    <row r="5208" spans="1:34" ht="129.4" customHeight="1">
      <c r="A5208" s="1218"/>
      <c r="AH5208" s="1219"/>
    </row>
    <row r="5209" spans="1:34" ht="129.4" customHeight="1">
      <c r="A5209" s="1220"/>
      <c r="B5209" s="1221"/>
      <c r="C5209" s="1221"/>
      <c r="D5209" s="1221"/>
      <c r="E5209" s="1221"/>
      <c r="F5209" s="1221"/>
      <c r="G5209" s="1221"/>
      <c r="H5209" s="1221"/>
      <c r="I5209" s="1221"/>
      <c r="J5209" s="1221"/>
      <c r="K5209" s="1221"/>
      <c r="L5209" s="1221"/>
      <c r="M5209" s="1221"/>
      <c r="N5209" s="1221"/>
      <c r="O5209" s="1221"/>
      <c r="P5209" s="1221"/>
      <c r="Q5209" s="1221"/>
      <c r="R5209" s="1221"/>
      <c r="S5209" s="1221"/>
      <c r="T5209" s="1221"/>
      <c r="U5209" s="1221"/>
      <c r="V5209" s="1221"/>
      <c r="W5209" s="1221"/>
      <c r="X5209" s="1221"/>
      <c r="Y5209" s="1221"/>
      <c r="Z5209" s="1221"/>
      <c r="AA5209" s="1221"/>
      <c r="AB5209" s="1221"/>
      <c r="AC5209" s="1221"/>
      <c r="AD5209" s="1221"/>
      <c r="AE5209" s="1221"/>
      <c r="AF5209" s="1221"/>
      <c r="AG5209" s="1221"/>
      <c r="AH5209" s="1222"/>
    </row>
    <row r="5210" spans="1:34" ht="5.85" customHeight="1">
      <c r="A5210" s="1777"/>
      <c r="B5210" s="1778"/>
      <c r="C5210" s="1778"/>
      <c r="D5210" s="1778"/>
      <c r="E5210" s="1778"/>
      <c r="F5210" s="1778"/>
      <c r="G5210" s="1778"/>
      <c r="H5210" s="1778"/>
      <c r="I5210" s="1778"/>
      <c r="J5210" s="1778"/>
      <c r="K5210" s="1778"/>
      <c r="L5210" s="1778"/>
      <c r="M5210" s="1778"/>
      <c r="N5210" s="1778"/>
      <c r="O5210" s="1778"/>
      <c r="P5210" s="1778"/>
      <c r="Q5210" s="1778"/>
      <c r="R5210" s="1778"/>
      <c r="S5210" s="1778"/>
      <c r="T5210" s="1778"/>
      <c r="U5210" s="1778"/>
      <c r="V5210" s="1778"/>
      <c r="W5210" s="1778"/>
      <c r="X5210" s="1778"/>
      <c r="Y5210" s="1778"/>
      <c r="Z5210" s="1778"/>
      <c r="AA5210" s="1778"/>
      <c r="AB5210" s="1778"/>
      <c r="AC5210" s="1778"/>
      <c r="AD5210" s="1778"/>
      <c r="AE5210" s="1778"/>
      <c r="AF5210" s="1778"/>
      <c r="AG5210" s="1778"/>
      <c r="AH5210" s="1779"/>
    </row>
    <row r="5211" spans="1:34" ht="10.9" customHeight="1">
      <c r="A5211" s="1780" t="s">
        <v>2834</v>
      </c>
      <c r="B5211" s="1310"/>
      <c r="C5211" s="1310"/>
      <c r="D5211" s="1310"/>
      <c r="E5211" s="1310"/>
      <c r="F5211" s="1310"/>
      <c r="G5211" s="1310"/>
      <c r="H5211" s="1310"/>
      <c r="I5211" s="1310"/>
      <c r="J5211" s="1310"/>
      <c r="K5211" s="1310"/>
      <c r="L5211" s="1310"/>
      <c r="M5211" s="1310"/>
      <c r="N5211" s="1310"/>
      <c r="O5211" s="1310"/>
      <c r="P5211" s="1310"/>
      <c r="Q5211" s="1310"/>
      <c r="R5211" s="1310"/>
      <c r="S5211" s="1310"/>
      <c r="T5211" s="1310"/>
      <c r="U5211" s="1310"/>
      <c r="V5211" s="1310"/>
      <c r="W5211" s="1310"/>
      <c r="X5211" s="1310"/>
      <c r="Y5211" s="1310"/>
      <c r="Z5211" s="1310"/>
      <c r="AA5211" s="1310"/>
      <c r="AB5211" s="1310"/>
      <c r="AC5211" s="1310"/>
      <c r="AD5211" s="1309"/>
      <c r="AE5211" s="1309"/>
      <c r="AF5211" s="1781" t="s">
        <v>3536</v>
      </c>
      <c r="AG5211" s="1781"/>
      <c r="AH5211" s="1782"/>
    </row>
    <row r="5212" spans="1:34" ht="5.85" customHeight="1">
      <c r="A5212" s="1780"/>
      <c r="B5212" s="1310"/>
      <c r="C5212" s="1310"/>
      <c r="D5212" s="1310"/>
      <c r="E5212" s="1310"/>
      <c r="F5212" s="1310"/>
      <c r="G5212" s="1310"/>
      <c r="H5212" s="1310"/>
      <c r="I5212" s="1310"/>
      <c r="J5212" s="1310"/>
      <c r="K5212" s="1310"/>
      <c r="L5212" s="1310"/>
      <c r="M5212" s="1310"/>
      <c r="N5212" s="1310"/>
      <c r="O5212" s="1310"/>
      <c r="P5212" s="1310"/>
      <c r="Q5212" s="1310"/>
      <c r="R5212" s="1310"/>
      <c r="S5212" s="1310"/>
      <c r="T5212" s="1310"/>
      <c r="U5212" s="1310"/>
      <c r="V5212" s="1310"/>
      <c r="W5212" s="1310"/>
      <c r="X5212" s="1310"/>
      <c r="Y5212" s="1310"/>
      <c r="Z5212" s="1310"/>
      <c r="AA5212" s="1310"/>
      <c r="AB5212" s="1310"/>
      <c r="AC5212" s="1310"/>
      <c r="AD5212" s="1311"/>
      <c r="AE5212" s="1311"/>
      <c r="AF5212" s="1311"/>
      <c r="AG5212" s="1311"/>
      <c r="AH5212" s="1782"/>
    </row>
    <row r="5213" spans="1:34" ht="11.65" customHeight="1">
      <c r="A5213" s="1783" t="s">
        <v>2836</v>
      </c>
      <c r="B5213" s="1784"/>
      <c r="C5213" s="1784"/>
      <c r="D5213" s="1784"/>
      <c r="E5213" s="1784"/>
      <c r="F5213" s="1784"/>
      <c r="G5213" s="1784"/>
      <c r="H5213" s="1784"/>
      <c r="I5213" s="1784"/>
      <c r="J5213" s="1784"/>
      <c r="K5213" s="1784"/>
      <c r="L5213" s="1784"/>
      <c r="M5213" s="1784"/>
      <c r="N5213" s="1784"/>
      <c r="O5213" s="1784"/>
      <c r="P5213" s="1784"/>
      <c r="Q5213" s="1784"/>
      <c r="R5213" s="1784"/>
      <c r="S5213" s="1784"/>
      <c r="T5213" s="1784"/>
      <c r="U5213" s="1784"/>
      <c r="V5213" s="1784"/>
      <c r="W5213" s="1784"/>
      <c r="X5213" s="1784"/>
      <c r="Y5213" s="1784"/>
      <c r="Z5213" s="1784"/>
      <c r="AA5213" s="1784"/>
      <c r="AB5213" s="1784"/>
      <c r="AC5213" s="1784"/>
      <c r="AD5213" s="1311"/>
      <c r="AE5213" s="1311"/>
      <c r="AF5213" s="1311"/>
      <c r="AG5213" s="1311"/>
      <c r="AH5213" s="1782"/>
    </row>
    <row r="5214" spans="1:34" ht="23.25" customHeight="1">
      <c r="A5214" s="1785" t="s">
        <v>2837</v>
      </c>
      <c r="B5214" s="1786"/>
      <c r="C5214" s="1786"/>
      <c r="D5214" s="1786"/>
      <c r="E5214" s="1786"/>
      <c r="F5214" s="1786"/>
      <c r="G5214" s="1786"/>
      <c r="H5214" s="1786"/>
      <c r="I5214" s="1786"/>
      <c r="J5214" s="1786"/>
      <c r="K5214" s="1786"/>
      <c r="L5214" s="1786"/>
      <c r="M5214" s="1786"/>
      <c r="N5214" s="1786"/>
      <c r="O5214" s="1786"/>
      <c r="P5214" s="1786"/>
      <c r="Q5214" s="1786"/>
      <c r="R5214" s="1786"/>
      <c r="S5214" s="1786"/>
      <c r="T5214" s="1786"/>
      <c r="U5214" s="1786"/>
      <c r="V5214" s="1786"/>
      <c r="W5214" s="1786"/>
      <c r="X5214" s="1786"/>
      <c r="Y5214" s="1786"/>
      <c r="Z5214" s="1786"/>
      <c r="AA5214" s="1786"/>
      <c r="AB5214" s="1786"/>
      <c r="AC5214" s="1786"/>
      <c r="AD5214" s="1311"/>
      <c r="AE5214" s="1311"/>
      <c r="AF5214" s="1311"/>
      <c r="AG5214" s="1311"/>
      <c r="AH5214" s="1782"/>
    </row>
    <row r="5215" spans="1:34" ht="5.0999999999999996" customHeight="1">
      <c r="A5215" s="1787" t="s">
        <v>2838</v>
      </c>
      <c r="B5215" s="1788"/>
      <c r="C5215" s="1788"/>
      <c r="D5215" s="1788"/>
      <c r="E5215" s="1788"/>
      <c r="F5215" s="1788"/>
      <c r="G5215" s="1788"/>
      <c r="H5215" s="1788"/>
      <c r="I5215" s="1788"/>
      <c r="J5215" s="1788"/>
      <c r="K5215" s="1788"/>
      <c r="L5215" s="1788"/>
      <c r="M5215" s="1788"/>
      <c r="N5215" s="1788"/>
      <c r="O5215" s="1788"/>
      <c r="P5215" s="1788"/>
      <c r="Q5215" s="1788"/>
      <c r="R5215" s="1788"/>
      <c r="S5215" s="1788"/>
      <c r="T5215" s="1788"/>
      <c r="U5215" s="1788"/>
      <c r="V5215" s="1788"/>
      <c r="W5215" s="1788"/>
      <c r="X5215" s="1788"/>
      <c r="Y5215" s="1788"/>
      <c r="Z5215" s="1788"/>
      <c r="AA5215" s="1788"/>
      <c r="AB5215" s="1788"/>
      <c r="AC5215" s="1788"/>
      <c r="AD5215" s="1311"/>
      <c r="AE5215" s="1311"/>
      <c r="AF5215" s="1311"/>
      <c r="AG5215" s="1311"/>
      <c r="AH5215" s="1782"/>
    </row>
    <row r="5216" spans="1:34" ht="5.85" customHeight="1">
      <c r="A5216" s="1787"/>
      <c r="B5216" s="1788"/>
      <c r="C5216" s="1788"/>
      <c r="D5216" s="1788"/>
      <c r="E5216" s="1788"/>
      <c r="F5216" s="1788"/>
      <c r="G5216" s="1788"/>
      <c r="H5216" s="1788"/>
      <c r="I5216" s="1788"/>
      <c r="J5216" s="1788"/>
      <c r="K5216" s="1788"/>
      <c r="L5216" s="1788"/>
      <c r="M5216" s="1788"/>
      <c r="N5216" s="1788"/>
      <c r="O5216" s="1788"/>
      <c r="P5216" s="1788"/>
      <c r="Q5216" s="1788"/>
      <c r="R5216" s="1788"/>
      <c r="S5216" s="1788"/>
      <c r="T5216" s="1788"/>
      <c r="U5216" s="1788"/>
      <c r="V5216" s="1788"/>
      <c r="W5216" s="1788"/>
      <c r="X5216" s="1788"/>
      <c r="Y5216" s="1788"/>
      <c r="Z5216" s="1788"/>
      <c r="AA5216" s="1788"/>
      <c r="AB5216" s="1788"/>
      <c r="AC5216" s="1788"/>
      <c r="AD5216" s="1782"/>
      <c r="AE5216" s="1309"/>
      <c r="AF5216" s="1309"/>
      <c r="AG5216" s="1309"/>
      <c r="AH5216" s="1782"/>
    </row>
    <row r="5217" spans="1:34" ht="11.65" customHeight="1">
      <c r="A5217" s="1787" t="s">
        <v>2839</v>
      </c>
      <c r="B5217" s="1788"/>
      <c r="C5217" s="1788"/>
      <c r="D5217" s="1788"/>
      <c r="E5217" s="1788"/>
      <c r="F5217" s="1788"/>
      <c r="G5217" s="1788"/>
      <c r="H5217" s="1788"/>
      <c r="I5217" s="1788"/>
      <c r="J5217" s="1788"/>
      <c r="K5217" s="1788"/>
      <c r="L5217" s="1788"/>
      <c r="M5217" s="1788"/>
      <c r="N5217" s="1788"/>
      <c r="O5217" s="1788"/>
      <c r="P5217" s="1788"/>
      <c r="Q5217" s="1788"/>
      <c r="R5217" s="1788"/>
      <c r="S5217" s="1788"/>
      <c r="T5217" s="1788"/>
      <c r="U5217" s="1788"/>
      <c r="V5217" s="1788"/>
      <c r="W5217" s="1788"/>
      <c r="X5217" s="1788"/>
      <c r="Y5217" s="1788"/>
      <c r="Z5217" s="1788"/>
      <c r="AA5217" s="1788"/>
      <c r="AB5217" s="1788"/>
      <c r="AC5217" s="1788"/>
      <c r="AD5217" s="1818" t="s">
        <v>2840</v>
      </c>
      <c r="AE5217" s="1818"/>
      <c r="AF5217" s="1206">
        <v>0</v>
      </c>
      <c r="AG5217" s="1207" t="s">
        <v>5</v>
      </c>
      <c r="AH5217" s="1800"/>
    </row>
    <row r="5218" spans="1:34" ht="11.65" customHeight="1">
      <c r="A5218" s="1819" t="s">
        <v>2841</v>
      </c>
      <c r="B5218" s="1820"/>
      <c r="C5218" s="1820"/>
      <c r="D5218" s="1820"/>
      <c r="E5218" s="1820"/>
      <c r="F5218" s="1820"/>
      <c r="G5218" s="1820"/>
      <c r="H5218" s="1820"/>
      <c r="I5218" s="1820"/>
      <c r="J5218" s="1820"/>
      <c r="K5218" s="1820"/>
      <c r="L5218" s="1820"/>
      <c r="M5218" s="1820"/>
      <c r="N5218" s="1820"/>
      <c r="O5218" s="1820"/>
      <c r="P5218" s="1820"/>
      <c r="Q5218" s="1820"/>
      <c r="R5218" s="1820"/>
      <c r="S5218" s="1820"/>
      <c r="T5218" s="1820"/>
      <c r="U5218" s="1820"/>
      <c r="V5218" s="1820"/>
      <c r="W5218" s="1820"/>
      <c r="X5218" s="1820"/>
      <c r="Y5218" s="1820"/>
      <c r="Z5218" s="1820"/>
      <c r="AA5218" s="1820"/>
      <c r="AB5218" s="1820"/>
      <c r="AC5218" s="1820"/>
      <c r="AD5218" s="1821" t="s">
        <v>2842</v>
      </c>
      <c r="AE5218" s="1821"/>
      <c r="AF5218" s="1210">
        <v>0</v>
      </c>
      <c r="AG5218" s="1211" t="s">
        <v>5</v>
      </c>
      <c r="AH5218" s="1800"/>
    </row>
    <row r="5219" spans="1:34" ht="16.7" customHeight="1">
      <c r="A5219" s="1822" t="s">
        <v>2843</v>
      </c>
      <c r="B5219" s="1802"/>
      <c r="C5219" s="1802"/>
      <c r="D5219" s="1778"/>
      <c r="E5219" s="1823" t="s">
        <v>2951</v>
      </c>
      <c r="F5219" s="1823"/>
      <c r="G5219" s="1823"/>
      <c r="H5219" s="1823"/>
      <c r="I5219" s="1823"/>
      <c r="J5219" s="1823"/>
      <c r="K5219" s="1823"/>
      <c r="L5219" s="1823"/>
      <c r="M5219" s="1823"/>
      <c r="N5219" s="1823"/>
      <c r="O5219" s="1823"/>
      <c r="P5219" s="1823"/>
      <c r="Q5219" s="1823"/>
      <c r="R5219" s="1823"/>
      <c r="S5219" s="1823"/>
      <c r="T5219" s="1823"/>
      <c r="U5219" s="1823"/>
      <c r="V5219" s="1823"/>
      <c r="W5219" s="1823"/>
      <c r="X5219" s="1823"/>
      <c r="Y5219" s="1823"/>
      <c r="Z5219" s="1823"/>
      <c r="AA5219" s="1823"/>
      <c r="AB5219" s="1823"/>
      <c r="AC5219" s="1823"/>
      <c r="AD5219" s="1823"/>
      <c r="AE5219" s="1823"/>
      <c r="AF5219" s="1823"/>
      <c r="AG5219" s="1823"/>
      <c r="AH5219" s="1779"/>
    </row>
    <row r="5220" spans="1:34" ht="17.45" customHeight="1">
      <c r="A5220" s="1824" t="s">
        <v>2844</v>
      </c>
      <c r="B5220" s="1816"/>
      <c r="C5220" s="1816"/>
      <c r="D5220" s="1309"/>
      <c r="E5220" s="1815" t="s">
        <v>2950</v>
      </c>
      <c r="F5220" s="1815"/>
      <c r="G5220" s="1111"/>
      <c r="H5220" s="1796" t="s">
        <v>2845</v>
      </c>
      <c r="I5220" s="1796"/>
      <c r="J5220" s="1796" t="s">
        <v>469</v>
      </c>
      <c r="K5220" s="1796"/>
      <c r="L5220" s="1309"/>
      <c r="M5220" s="1309"/>
      <c r="N5220" s="1816" t="s">
        <v>2846</v>
      </c>
      <c r="O5220" s="1816"/>
      <c r="P5220" s="1816"/>
      <c r="Q5220" s="1816"/>
      <c r="R5220" s="1817">
        <v>4.4444400000000002</v>
      </c>
      <c r="S5220" s="1817"/>
      <c r="T5220" s="1817"/>
      <c r="U5220" s="1817"/>
      <c r="V5220" s="1309"/>
      <c r="W5220" s="1309"/>
      <c r="X5220" s="1309"/>
      <c r="Y5220" s="1796" t="s">
        <v>2847</v>
      </c>
      <c r="Z5220" s="1796"/>
      <c r="AA5220" s="1796"/>
      <c r="AB5220" s="1796"/>
      <c r="AC5220" s="1796"/>
      <c r="AD5220" s="1796"/>
      <c r="AE5220" s="1796"/>
      <c r="AF5220" s="1797" t="s">
        <v>2848</v>
      </c>
      <c r="AG5220" s="1797"/>
      <c r="AH5220" s="1782"/>
    </row>
    <row r="5221" spans="1:34" ht="5.85" customHeight="1">
      <c r="A5221" s="1798"/>
      <c r="B5221" s="1799"/>
      <c r="C5221" s="1799"/>
      <c r="D5221" s="1799"/>
      <c r="E5221" s="1799"/>
      <c r="F5221" s="1799"/>
      <c r="G5221" s="1799"/>
      <c r="H5221" s="1799"/>
      <c r="I5221" s="1799"/>
      <c r="J5221" s="1799"/>
      <c r="K5221" s="1799"/>
      <c r="L5221" s="1799"/>
      <c r="M5221" s="1799"/>
      <c r="N5221" s="1799"/>
      <c r="O5221" s="1799"/>
      <c r="P5221" s="1799"/>
      <c r="Q5221" s="1799"/>
      <c r="R5221" s="1799"/>
      <c r="S5221" s="1799"/>
      <c r="T5221" s="1799"/>
      <c r="U5221" s="1799"/>
      <c r="V5221" s="1799"/>
      <c r="W5221" s="1799"/>
      <c r="X5221" s="1799"/>
      <c r="Y5221" s="1799"/>
      <c r="Z5221" s="1799"/>
      <c r="AA5221" s="1799"/>
      <c r="AB5221" s="1799"/>
      <c r="AC5221" s="1799"/>
      <c r="AD5221" s="1799"/>
      <c r="AE5221" s="1799"/>
      <c r="AF5221" s="1799"/>
      <c r="AG5221" s="1799"/>
      <c r="AH5221" s="1800"/>
    </row>
    <row r="5222" spans="1:34" ht="17.45" customHeight="1">
      <c r="A5222" s="1801" t="s">
        <v>2849</v>
      </c>
      <c r="B5222" s="1802"/>
      <c r="C5222" s="1802"/>
      <c r="D5222" s="1802"/>
      <c r="E5222" s="1802"/>
      <c r="F5222" s="1802"/>
      <c r="G5222" s="1802"/>
      <c r="H5222" s="1802"/>
      <c r="I5222" s="1802"/>
      <c r="J5222" s="1803"/>
      <c r="K5222" s="1789" t="s">
        <v>2850</v>
      </c>
      <c r="L5222" s="1807"/>
      <c r="M5222" s="1789" t="s">
        <v>2851</v>
      </c>
      <c r="N5222" s="1790"/>
      <c r="O5222" s="1790"/>
      <c r="P5222" s="1790"/>
      <c r="Q5222" s="1790"/>
      <c r="R5222" s="1790"/>
      <c r="S5222" s="1790"/>
      <c r="T5222" s="1791"/>
      <c r="U5222" s="1789" t="s">
        <v>2852</v>
      </c>
      <c r="V5222" s="1790"/>
      <c r="W5222" s="1790"/>
      <c r="X5222" s="1790"/>
      <c r="Y5222" s="1790"/>
      <c r="Z5222" s="1790"/>
      <c r="AA5222" s="1790"/>
      <c r="AB5222" s="1790"/>
      <c r="AC5222" s="1790"/>
      <c r="AD5222" s="1791"/>
      <c r="AE5222" s="1810" t="s">
        <v>2853</v>
      </c>
      <c r="AF5222" s="1811"/>
      <c r="AG5222" s="1811"/>
      <c r="AH5222" s="1814"/>
    </row>
    <row r="5223" spans="1:34" ht="16.7" customHeight="1">
      <c r="A5223" s="1804"/>
      <c r="B5223" s="1805"/>
      <c r="C5223" s="1805"/>
      <c r="D5223" s="1805"/>
      <c r="E5223" s="1805"/>
      <c r="F5223" s="1805"/>
      <c r="G5223" s="1805"/>
      <c r="H5223" s="1805"/>
      <c r="I5223" s="1805"/>
      <c r="J5223" s="1806"/>
      <c r="K5223" s="1808"/>
      <c r="L5223" s="1809"/>
      <c r="M5223" s="1789" t="s">
        <v>2854</v>
      </c>
      <c r="N5223" s="1790"/>
      <c r="O5223" s="1790"/>
      <c r="P5223" s="1791"/>
      <c r="Q5223" s="1789" t="s">
        <v>2855</v>
      </c>
      <c r="R5223" s="1790"/>
      <c r="S5223" s="1790"/>
      <c r="T5223" s="1791"/>
      <c r="U5223" s="1789" t="s">
        <v>2854</v>
      </c>
      <c r="V5223" s="1790"/>
      <c r="W5223" s="1790"/>
      <c r="X5223" s="1790"/>
      <c r="Y5223" s="1790"/>
      <c r="Z5223" s="1791"/>
      <c r="AA5223" s="1789" t="s">
        <v>2855</v>
      </c>
      <c r="AB5223" s="1790"/>
      <c r="AC5223" s="1790"/>
      <c r="AD5223" s="1791"/>
      <c r="AE5223" s="1812"/>
      <c r="AF5223" s="1813"/>
      <c r="AG5223" s="1813"/>
      <c r="AH5223" s="1800"/>
    </row>
    <row r="5224" spans="1:34" ht="17.45" customHeight="1">
      <c r="A5224" s="1792"/>
      <c r="B5224" s="1793"/>
      <c r="C5224" s="1793"/>
      <c r="D5224" s="1793"/>
      <c r="E5224" s="1793"/>
      <c r="F5224" s="1793"/>
      <c r="G5224" s="1793"/>
      <c r="H5224" s="1793"/>
      <c r="I5224" s="1793"/>
      <c r="J5224" s="1793"/>
      <c r="K5224" s="1794" t="s">
        <v>2856</v>
      </c>
      <c r="L5224" s="1794"/>
      <c r="M5224" s="1794"/>
      <c r="N5224" s="1794"/>
      <c r="O5224" s="1794"/>
      <c r="P5224" s="1794"/>
      <c r="Q5224" s="1794"/>
      <c r="R5224" s="1794"/>
      <c r="S5224" s="1794"/>
      <c r="T5224" s="1794"/>
      <c r="U5224" s="1794"/>
      <c r="V5224" s="1794"/>
      <c r="W5224" s="1794"/>
      <c r="X5224" s="1794"/>
      <c r="Y5224" s="1794"/>
      <c r="Z5224" s="1794"/>
      <c r="AA5224" s="1795">
        <v>0</v>
      </c>
      <c r="AB5224" s="1795"/>
      <c r="AC5224" s="1795"/>
      <c r="AD5224" s="1795"/>
      <c r="AE5224" s="1795"/>
      <c r="AF5224" s="1795"/>
      <c r="AG5224" s="1795"/>
      <c r="AH5224" s="1213"/>
    </row>
    <row r="5225" spans="1:34" ht="16.7" customHeight="1">
      <c r="A5225" s="1801" t="s">
        <v>2857</v>
      </c>
      <c r="B5225" s="1825"/>
      <c r="C5225" s="1825"/>
      <c r="D5225" s="1825"/>
      <c r="E5225" s="1825"/>
      <c r="F5225" s="1825"/>
      <c r="G5225" s="1825"/>
      <c r="H5225" s="1825"/>
      <c r="I5225" s="1825"/>
      <c r="J5225" s="1825"/>
      <c r="K5225" s="1825"/>
      <c r="L5225" s="1825"/>
      <c r="M5225" s="1825"/>
      <c r="N5225" s="1826"/>
      <c r="O5225" s="1789" t="s">
        <v>2858</v>
      </c>
      <c r="P5225" s="1790"/>
      <c r="Q5225" s="1790"/>
      <c r="R5225" s="1790"/>
      <c r="S5225" s="1791"/>
      <c r="T5225" s="1827" t="s">
        <v>2850</v>
      </c>
      <c r="U5225" s="1790"/>
      <c r="V5225" s="1790"/>
      <c r="W5225" s="1213"/>
      <c r="X5225" s="1789" t="s">
        <v>2859</v>
      </c>
      <c r="Y5225" s="1790"/>
      <c r="Z5225" s="1790"/>
      <c r="AA5225" s="1790"/>
      <c r="AB5225" s="1790"/>
      <c r="AC5225" s="1790"/>
      <c r="AD5225" s="1791"/>
      <c r="AE5225" s="1810" t="s">
        <v>2853</v>
      </c>
      <c r="AF5225" s="1828"/>
      <c r="AG5225" s="1828"/>
      <c r="AH5225" s="1213"/>
    </row>
    <row r="5226" spans="1:34" ht="17.45" customHeight="1">
      <c r="A5226" s="1215"/>
      <c r="B5226" s="1216" t="s">
        <v>1009</v>
      </c>
      <c r="C5226" s="1829" t="s">
        <v>1010</v>
      </c>
      <c r="D5226" s="1830"/>
      <c r="E5226" s="1830"/>
      <c r="F5226" s="1830"/>
      <c r="G5226" s="1830"/>
      <c r="H5226" s="1830"/>
      <c r="I5226" s="1830"/>
      <c r="J5226" s="1830"/>
      <c r="K5226" s="1830"/>
      <c r="L5226" s="1830"/>
      <c r="M5226" s="1830"/>
      <c r="N5226" s="1829"/>
      <c r="O5226" s="1831">
        <v>0</v>
      </c>
      <c r="P5226" s="1832"/>
      <c r="Q5226" s="1832"/>
      <c r="R5226" s="1832"/>
      <c r="S5226" s="1833"/>
      <c r="T5226" s="1858">
        <v>1</v>
      </c>
      <c r="U5226" s="1832"/>
      <c r="V5226" s="1832"/>
      <c r="W5226" s="1217"/>
      <c r="X5226" s="1859">
        <v>22.268799999999999</v>
      </c>
      <c r="Y5226" s="1860"/>
      <c r="Z5226" s="1860"/>
      <c r="AA5226" s="1860"/>
      <c r="AB5226" s="1860"/>
      <c r="AC5226" s="1860"/>
      <c r="AD5226" s="1861"/>
      <c r="AE5226" s="1839">
        <v>22.268799999999999</v>
      </c>
      <c r="AF5226" s="1795"/>
      <c r="AG5226" s="1795"/>
      <c r="AH5226" s="1217"/>
    </row>
    <row r="5227" spans="1:34" ht="17.45" customHeight="1">
      <c r="A5227" s="1792"/>
      <c r="B5227" s="1778"/>
      <c r="C5227" s="1778"/>
      <c r="D5227" s="1778"/>
      <c r="E5227" s="1778"/>
      <c r="F5227" s="1778"/>
      <c r="G5227" s="1778"/>
      <c r="H5227" s="1778"/>
      <c r="I5227" s="1846" t="s">
        <v>2860</v>
      </c>
      <c r="J5227" s="1846"/>
      <c r="K5227" s="1846"/>
      <c r="L5227" s="1846"/>
      <c r="M5227" s="1846"/>
      <c r="N5227" s="1846"/>
      <c r="O5227" s="1846"/>
      <c r="P5227" s="1846"/>
      <c r="Q5227" s="1846"/>
      <c r="R5227" s="1846"/>
      <c r="S5227" s="1846"/>
      <c r="T5227" s="1846"/>
      <c r="U5227" s="1846"/>
      <c r="V5227" s="1846"/>
      <c r="W5227" s="1846"/>
      <c r="X5227" s="1846"/>
      <c r="Y5227" s="1846"/>
      <c r="Z5227" s="1793"/>
      <c r="AA5227" s="1847">
        <v>22.268799999999999</v>
      </c>
      <c r="AB5227" s="1847"/>
      <c r="AC5227" s="1847"/>
      <c r="AD5227" s="1847"/>
      <c r="AE5227" s="1847"/>
      <c r="AF5227" s="1847"/>
      <c r="AG5227" s="1847"/>
      <c r="AH5227" s="1814"/>
    </row>
    <row r="5228" spans="1:34" ht="16.7" customHeight="1">
      <c r="A5228" s="1844"/>
      <c r="B5228" s="1309"/>
      <c r="C5228" s="1309"/>
      <c r="D5228" s="1309"/>
      <c r="E5228" s="1309"/>
      <c r="F5228" s="1309"/>
      <c r="G5228" s="1309"/>
      <c r="H5228" s="1309"/>
      <c r="I5228" s="1840" t="s">
        <v>2861</v>
      </c>
      <c r="J5228" s="1840"/>
      <c r="K5228" s="1840"/>
      <c r="L5228" s="1840"/>
      <c r="M5228" s="1840"/>
      <c r="N5228" s="1840"/>
      <c r="O5228" s="1840"/>
      <c r="P5228" s="1840"/>
      <c r="Q5228" s="1840"/>
      <c r="R5228" s="1840"/>
      <c r="S5228" s="1840"/>
      <c r="T5228" s="1840"/>
      <c r="U5228" s="1840"/>
      <c r="V5228" s="1840"/>
      <c r="W5228" s="1840"/>
      <c r="X5228" s="1840"/>
      <c r="Y5228" s="1840"/>
      <c r="Z5228" s="1309"/>
      <c r="AA5228" s="1841">
        <v>22.268799999999999</v>
      </c>
      <c r="AB5228" s="1841"/>
      <c r="AC5228" s="1841"/>
      <c r="AD5228" s="1841"/>
      <c r="AE5228" s="1841"/>
      <c r="AF5228" s="1841"/>
      <c r="AG5228" s="1841"/>
      <c r="AH5228" s="1782"/>
    </row>
    <row r="5229" spans="1:34" ht="17.45" customHeight="1">
      <c r="A5229" s="1844"/>
      <c r="B5229" s="1309"/>
      <c r="C5229" s="1309"/>
      <c r="D5229" s="1309"/>
      <c r="E5229" s="1309"/>
      <c r="F5229" s="1309"/>
      <c r="G5229" s="1309"/>
      <c r="H5229" s="1309"/>
      <c r="I5229" s="1840" t="s">
        <v>2862</v>
      </c>
      <c r="J5229" s="1840"/>
      <c r="K5229" s="1840"/>
      <c r="L5229" s="1840"/>
      <c r="M5229" s="1840"/>
      <c r="N5229" s="1840"/>
      <c r="O5229" s="1840"/>
      <c r="P5229" s="1840"/>
      <c r="Q5229" s="1840"/>
      <c r="R5229" s="1840"/>
      <c r="S5229" s="1840"/>
      <c r="T5229" s="1840"/>
      <c r="U5229" s="1840"/>
      <c r="V5229" s="1840"/>
      <c r="W5229" s="1840"/>
      <c r="X5229" s="1840"/>
      <c r="Y5229" s="1840"/>
      <c r="Z5229" s="1309"/>
      <c r="AA5229" s="1841">
        <v>5.0105000000000004</v>
      </c>
      <c r="AB5229" s="1841"/>
      <c r="AC5229" s="1841"/>
      <c r="AD5229" s="1841"/>
      <c r="AE5229" s="1841"/>
      <c r="AF5229" s="1841"/>
      <c r="AG5229" s="1841"/>
      <c r="AH5229" s="1782"/>
    </row>
    <row r="5230" spans="1:34" ht="17.45" customHeight="1">
      <c r="A5230" s="1844"/>
      <c r="B5230" s="1309"/>
      <c r="C5230" s="1309"/>
      <c r="D5230" s="1309"/>
      <c r="E5230" s="1309"/>
      <c r="F5230" s="1309"/>
      <c r="G5230" s="1309"/>
      <c r="H5230" s="1309"/>
      <c r="I5230" s="1840" t="s">
        <v>2863</v>
      </c>
      <c r="J5230" s="1840"/>
      <c r="K5230" s="1840"/>
      <c r="L5230" s="1840"/>
      <c r="M5230" s="1840"/>
      <c r="N5230" s="1840"/>
      <c r="O5230" s="1840"/>
      <c r="P5230" s="1840"/>
      <c r="Q5230" s="1840"/>
      <c r="R5230" s="1840"/>
      <c r="S5230" s="1840"/>
      <c r="T5230" s="1840"/>
      <c r="U5230" s="1840"/>
      <c r="V5230" s="1840"/>
      <c r="W5230" s="1840"/>
      <c r="X5230" s="1840"/>
      <c r="Y5230" s="1840"/>
      <c r="Z5230" s="1309"/>
      <c r="AA5230" s="1841">
        <v>0</v>
      </c>
      <c r="AB5230" s="1841"/>
      <c r="AC5230" s="1841"/>
      <c r="AD5230" s="1841"/>
      <c r="AE5230" s="1841"/>
      <c r="AF5230" s="1841"/>
      <c r="AG5230" s="1841"/>
      <c r="AH5230" s="1782"/>
    </row>
    <row r="5231" spans="1:34" ht="16.7" customHeight="1">
      <c r="A5231" s="1845"/>
      <c r="B5231" s="1799"/>
      <c r="C5231" s="1799"/>
      <c r="D5231" s="1799"/>
      <c r="E5231" s="1799"/>
      <c r="F5231" s="1799"/>
      <c r="G5231" s="1799"/>
      <c r="H5231" s="1799"/>
      <c r="I5231" s="1842" t="s">
        <v>2864</v>
      </c>
      <c r="J5231" s="1842"/>
      <c r="K5231" s="1842"/>
      <c r="L5231" s="1842"/>
      <c r="M5231" s="1842"/>
      <c r="N5231" s="1842"/>
      <c r="O5231" s="1842"/>
      <c r="P5231" s="1842"/>
      <c r="Q5231" s="1842"/>
      <c r="R5231" s="1842"/>
      <c r="S5231" s="1842"/>
      <c r="T5231" s="1842"/>
      <c r="U5231" s="1842"/>
      <c r="V5231" s="1842"/>
      <c r="W5231" s="1842"/>
      <c r="X5231" s="1842"/>
      <c r="Y5231" s="1842"/>
      <c r="Z5231" s="1799"/>
      <c r="AA5231" s="1843">
        <v>0</v>
      </c>
      <c r="AB5231" s="1843"/>
      <c r="AC5231" s="1843"/>
      <c r="AD5231" s="1843"/>
      <c r="AE5231" s="1843"/>
      <c r="AF5231" s="1843"/>
      <c r="AG5231" s="1843"/>
      <c r="AH5231" s="1800"/>
    </row>
    <row r="5232" spans="1:34" ht="17.45" customHeight="1">
      <c r="A5232" s="1801" t="s">
        <v>2865</v>
      </c>
      <c r="B5232" s="1825"/>
      <c r="C5232" s="1825"/>
      <c r="D5232" s="1825"/>
      <c r="E5232" s="1825"/>
      <c r="F5232" s="1825"/>
      <c r="G5232" s="1825"/>
      <c r="H5232" s="1825"/>
      <c r="I5232" s="1825"/>
      <c r="J5232" s="1825"/>
      <c r="K5232" s="1825"/>
      <c r="L5232" s="1825"/>
      <c r="M5232" s="1825"/>
      <c r="N5232" s="1826"/>
      <c r="O5232" s="1789" t="s">
        <v>2850</v>
      </c>
      <c r="P5232" s="1790"/>
      <c r="Q5232" s="1790"/>
      <c r="R5232" s="1790"/>
      <c r="S5232" s="1791"/>
      <c r="T5232" s="1827" t="s">
        <v>754</v>
      </c>
      <c r="U5232" s="1790"/>
      <c r="V5232" s="1790"/>
      <c r="W5232" s="1213"/>
      <c r="X5232" s="1789" t="s">
        <v>2866</v>
      </c>
      <c r="Y5232" s="1790"/>
      <c r="Z5232" s="1790"/>
      <c r="AA5232" s="1790"/>
      <c r="AB5232" s="1790"/>
      <c r="AC5232" s="1790"/>
      <c r="AD5232" s="1791"/>
      <c r="AE5232" s="1810" t="s">
        <v>2867</v>
      </c>
      <c r="AF5232" s="1828"/>
      <c r="AG5232" s="1828"/>
      <c r="AH5232" s="1213"/>
    </row>
    <row r="5233" spans="1:34" ht="16.7" customHeight="1">
      <c r="A5233" s="1792"/>
      <c r="B5233" s="1793"/>
      <c r="C5233" s="1793"/>
      <c r="D5233" s="1793"/>
      <c r="E5233" s="1793"/>
      <c r="F5233" s="1793"/>
      <c r="G5233" s="1793"/>
      <c r="H5233" s="1793"/>
      <c r="I5233" s="1794" t="s">
        <v>2869</v>
      </c>
      <c r="J5233" s="1794"/>
      <c r="K5233" s="1794"/>
      <c r="L5233" s="1794"/>
      <c r="M5233" s="1794"/>
      <c r="N5233" s="1794"/>
      <c r="O5233" s="1794"/>
      <c r="P5233" s="1794"/>
      <c r="Q5233" s="1794"/>
      <c r="R5233" s="1794"/>
      <c r="S5233" s="1794"/>
      <c r="T5233" s="1794"/>
      <c r="U5233" s="1794"/>
      <c r="V5233" s="1794"/>
      <c r="W5233" s="1794"/>
      <c r="X5233" s="1794"/>
      <c r="Y5233" s="1794"/>
      <c r="Z5233" s="1214"/>
      <c r="AA5233" s="1795">
        <v>0</v>
      </c>
      <c r="AB5233" s="1795"/>
      <c r="AC5233" s="1795"/>
      <c r="AD5233" s="1795"/>
      <c r="AE5233" s="1795"/>
      <c r="AF5233" s="1795"/>
      <c r="AG5233" s="1795"/>
      <c r="AH5233" s="1213"/>
    </row>
    <row r="5234" spans="1:34" ht="17.45" customHeight="1">
      <c r="A5234" s="1801" t="s">
        <v>2870</v>
      </c>
      <c r="B5234" s="1825"/>
      <c r="C5234" s="1825"/>
      <c r="D5234" s="1825"/>
      <c r="E5234" s="1825"/>
      <c r="F5234" s="1825"/>
      <c r="G5234" s="1825"/>
      <c r="H5234" s="1825"/>
      <c r="I5234" s="1825"/>
      <c r="J5234" s="1825"/>
      <c r="K5234" s="1825"/>
      <c r="L5234" s="1825"/>
      <c r="M5234" s="1825"/>
      <c r="N5234" s="1826"/>
      <c r="O5234" s="1789" t="s">
        <v>2850</v>
      </c>
      <c r="P5234" s="1790"/>
      <c r="Q5234" s="1790"/>
      <c r="R5234" s="1790"/>
      <c r="S5234" s="1791"/>
      <c r="T5234" s="1827" t="s">
        <v>754</v>
      </c>
      <c r="U5234" s="1790"/>
      <c r="V5234" s="1790"/>
      <c r="W5234" s="1213"/>
      <c r="X5234" s="1789" t="s">
        <v>2866</v>
      </c>
      <c r="Y5234" s="1790"/>
      <c r="Z5234" s="1790"/>
      <c r="AA5234" s="1790"/>
      <c r="AB5234" s="1790"/>
      <c r="AC5234" s="1790"/>
      <c r="AD5234" s="1791"/>
      <c r="AE5234" s="1810" t="s">
        <v>2867</v>
      </c>
      <c r="AF5234" s="1828"/>
      <c r="AG5234" s="1828"/>
      <c r="AH5234" s="1213"/>
    </row>
    <row r="5235" spans="1:34" ht="17.45" customHeight="1">
      <c r="A5235" s="1792"/>
      <c r="B5235" s="1793"/>
      <c r="C5235" s="1793"/>
      <c r="D5235" s="1793"/>
      <c r="E5235" s="1793"/>
      <c r="F5235" s="1793"/>
      <c r="G5235" s="1793"/>
      <c r="H5235" s="1793"/>
      <c r="I5235" s="1794" t="s">
        <v>2871</v>
      </c>
      <c r="J5235" s="1794"/>
      <c r="K5235" s="1794"/>
      <c r="L5235" s="1794"/>
      <c r="M5235" s="1794"/>
      <c r="N5235" s="1794"/>
      <c r="O5235" s="1794"/>
      <c r="P5235" s="1794"/>
      <c r="Q5235" s="1794"/>
      <c r="R5235" s="1794"/>
      <c r="S5235" s="1794"/>
      <c r="T5235" s="1794"/>
      <c r="U5235" s="1794"/>
      <c r="V5235" s="1794"/>
      <c r="W5235" s="1794"/>
      <c r="X5235" s="1794"/>
      <c r="Y5235" s="1794"/>
      <c r="Z5235" s="1214"/>
      <c r="AA5235" s="1795">
        <v>0</v>
      </c>
      <c r="AB5235" s="1795"/>
      <c r="AC5235" s="1795"/>
      <c r="AD5235" s="1795"/>
      <c r="AE5235" s="1795"/>
      <c r="AF5235" s="1795"/>
      <c r="AG5235" s="1795"/>
      <c r="AH5235" s="1213"/>
    </row>
    <row r="5236" spans="1:34" ht="16.7" customHeight="1">
      <c r="A5236" s="1801" t="s">
        <v>2872</v>
      </c>
      <c r="B5236" s="1825"/>
      <c r="C5236" s="1825"/>
      <c r="D5236" s="1825"/>
      <c r="E5236" s="1825"/>
      <c r="F5236" s="1825"/>
      <c r="G5236" s="1825"/>
      <c r="H5236" s="1825"/>
      <c r="I5236" s="1825"/>
      <c r="J5236" s="1825"/>
      <c r="K5236" s="1825"/>
      <c r="L5236" s="1825"/>
      <c r="M5236" s="1825"/>
      <c r="N5236" s="1826"/>
      <c r="O5236" s="1789" t="s">
        <v>2850</v>
      </c>
      <c r="P5236" s="1790"/>
      <c r="Q5236" s="1790"/>
      <c r="R5236" s="1790"/>
      <c r="S5236" s="1791"/>
      <c r="T5236" s="1827" t="s">
        <v>754</v>
      </c>
      <c r="U5236" s="1790"/>
      <c r="V5236" s="1790"/>
      <c r="W5236" s="1213"/>
      <c r="X5236" s="1789" t="s">
        <v>2866</v>
      </c>
      <c r="Y5236" s="1790"/>
      <c r="Z5236" s="1790"/>
      <c r="AA5236" s="1790"/>
      <c r="AB5236" s="1790"/>
      <c r="AC5236" s="1790"/>
      <c r="AD5236" s="1791"/>
      <c r="AE5236" s="1810" t="s">
        <v>2867</v>
      </c>
      <c r="AF5236" s="1828"/>
      <c r="AG5236" s="1828"/>
      <c r="AH5236" s="1213"/>
    </row>
    <row r="5237" spans="1:34" ht="17.45" customHeight="1">
      <c r="A5237" s="1792"/>
      <c r="B5237" s="1793"/>
      <c r="C5237" s="1793"/>
      <c r="D5237" s="1793"/>
      <c r="E5237" s="1793"/>
      <c r="F5237" s="1793"/>
      <c r="G5237" s="1793"/>
      <c r="H5237" s="1793"/>
      <c r="I5237" s="1793"/>
      <c r="J5237" s="1793"/>
      <c r="K5237" s="1794" t="s">
        <v>2873</v>
      </c>
      <c r="L5237" s="1794"/>
      <c r="M5237" s="1794"/>
      <c r="N5237" s="1794"/>
      <c r="O5237" s="1794"/>
      <c r="P5237" s="1794"/>
      <c r="Q5237" s="1794"/>
      <c r="R5237" s="1794"/>
      <c r="S5237" s="1794"/>
      <c r="T5237" s="1794"/>
      <c r="U5237" s="1794"/>
      <c r="V5237" s="1794"/>
      <c r="W5237" s="1794"/>
      <c r="X5237" s="1794"/>
      <c r="Y5237" s="1794"/>
      <c r="Z5237" s="1794"/>
      <c r="AA5237" s="1794"/>
      <c r="AB5237" s="1214"/>
      <c r="AC5237" s="1795">
        <v>0</v>
      </c>
      <c r="AD5237" s="1795"/>
      <c r="AE5237" s="1795"/>
      <c r="AF5237" s="1795"/>
      <c r="AG5237" s="1795"/>
      <c r="AH5237" s="1213"/>
    </row>
    <row r="5238" spans="1:34" ht="17.45" customHeight="1">
      <c r="A5238" s="1801" t="s">
        <v>2874</v>
      </c>
      <c r="B5238" s="1825"/>
      <c r="C5238" s="1825"/>
      <c r="D5238" s="1825"/>
      <c r="E5238" s="1825"/>
      <c r="F5238" s="1825"/>
      <c r="G5238" s="1825"/>
      <c r="H5238" s="1825"/>
      <c r="I5238" s="1825"/>
      <c r="J5238" s="1826"/>
      <c r="K5238" s="1789" t="s">
        <v>2850</v>
      </c>
      <c r="L5238" s="1791"/>
      <c r="M5238" s="1855" t="s">
        <v>2875</v>
      </c>
      <c r="N5238" s="1856"/>
      <c r="O5238" s="1857"/>
      <c r="P5238" s="1855" t="s">
        <v>2876</v>
      </c>
      <c r="Q5238" s="1856"/>
      <c r="R5238" s="1857"/>
      <c r="S5238" s="1855" t="s">
        <v>2877</v>
      </c>
      <c r="T5238" s="1857"/>
      <c r="U5238" s="1789" t="s">
        <v>2878</v>
      </c>
      <c r="V5238" s="1790"/>
      <c r="W5238" s="1791"/>
      <c r="X5238" s="1789" t="s">
        <v>2879</v>
      </c>
      <c r="Y5238" s="1790"/>
      <c r="Z5238" s="1790"/>
      <c r="AA5238" s="1790"/>
      <c r="AB5238" s="1791"/>
      <c r="AC5238" s="1789" t="s">
        <v>2880</v>
      </c>
      <c r="AD5238" s="1791"/>
      <c r="AE5238" s="1810" t="s">
        <v>2867</v>
      </c>
      <c r="AF5238" s="1828"/>
      <c r="AG5238" s="1828"/>
      <c r="AH5238" s="1213"/>
    </row>
    <row r="5239" spans="1:34" ht="16.7" customHeight="1">
      <c r="A5239" s="1853"/>
      <c r="B5239" s="1778"/>
      <c r="C5239" s="1778"/>
      <c r="D5239" s="1778"/>
      <c r="E5239" s="1778"/>
      <c r="F5239" s="1778"/>
      <c r="G5239" s="1778"/>
      <c r="H5239" s="1778"/>
      <c r="I5239" s="1846" t="s">
        <v>2881</v>
      </c>
      <c r="J5239" s="1846"/>
      <c r="K5239" s="1846"/>
      <c r="L5239" s="1846"/>
      <c r="M5239" s="1846"/>
      <c r="N5239" s="1846"/>
      <c r="O5239" s="1846"/>
      <c r="P5239" s="1846"/>
      <c r="Q5239" s="1846"/>
      <c r="R5239" s="1846"/>
      <c r="S5239" s="1846"/>
      <c r="T5239" s="1846"/>
      <c r="U5239" s="1846"/>
      <c r="V5239" s="1846"/>
      <c r="W5239" s="1846"/>
      <c r="X5239" s="1846"/>
      <c r="Y5239" s="1846"/>
      <c r="Z5239" s="1203"/>
      <c r="AA5239" s="1847">
        <v>0</v>
      </c>
      <c r="AB5239" s="1847"/>
      <c r="AC5239" s="1847"/>
      <c r="AD5239" s="1847"/>
      <c r="AE5239" s="1847"/>
      <c r="AF5239" s="1847"/>
      <c r="AG5239" s="1847"/>
      <c r="AH5239" s="1204"/>
    </row>
    <row r="5240" spans="1:34" ht="5.85" customHeight="1">
      <c r="A5240" s="1854"/>
      <c r="B5240" s="1309"/>
      <c r="C5240" s="1309"/>
      <c r="D5240" s="1309"/>
      <c r="E5240" s="1309"/>
      <c r="F5240" s="1309"/>
      <c r="G5240" s="1309"/>
      <c r="H5240" s="1309"/>
      <c r="I5240" s="1309"/>
      <c r="J5240" s="1309"/>
      <c r="K5240" s="1309"/>
      <c r="L5240" s="1309"/>
      <c r="M5240" s="1309"/>
      <c r="N5240" s="1309"/>
      <c r="O5240" s="1309"/>
      <c r="P5240" s="1309"/>
      <c r="Q5240" s="1309"/>
      <c r="R5240" s="1309"/>
      <c r="S5240" s="1309"/>
      <c r="T5240" s="1309"/>
      <c r="U5240" s="1309"/>
      <c r="V5240" s="1309"/>
      <c r="W5240" s="1309"/>
      <c r="X5240" s="1309"/>
      <c r="Y5240" s="1309"/>
      <c r="Z5240" s="1309"/>
      <c r="AA5240" s="1309"/>
      <c r="AB5240" s="1309"/>
      <c r="AC5240" s="1309"/>
      <c r="AD5240" s="1309"/>
      <c r="AE5240" s="1309"/>
      <c r="AF5240" s="1309"/>
      <c r="AG5240" s="1309"/>
      <c r="AH5240" s="1782"/>
    </row>
    <row r="5241" spans="1:34" ht="17.45" customHeight="1">
      <c r="A5241" s="1845"/>
      <c r="B5241" s="1799"/>
      <c r="C5241" s="1799"/>
      <c r="D5241" s="1799"/>
      <c r="E5241" s="1799"/>
      <c r="F5241" s="1799"/>
      <c r="G5241" s="1799"/>
      <c r="H5241" s="1799"/>
      <c r="I5241" s="1842" t="s">
        <v>2882</v>
      </c>
      <c r="J5241" s="1842"/>
      <c r="K5241" s="1842"/>
      <c r="L5241" s="1842"/>
      <c r="M5241" s="1842"/>
      <c r="N5241" s="1842"/>
      <c r="O5241" s="1842"/>
      <c r="P5241" s="1842"/>
      <c r="Q5241" s="1842"/>
      <c r="R5241" s="1842"/>
      <c r="S5241" s="1842"/>
      <c r="T5241" s="1842"/>
      <c r="U5241" s="1842"/>
      <c r="V5241" s="1842"/>
      <c r="W5241" s="1842"/>
      <c r="X5241" s="1842"/>
      <c r="Y5241" s="1842"/>
      <c r="Z5241" s="1212"/>
      <c r="AA5241" s="1848">
        <v>5.01</v>
      </c>
      <c r="AB5241" s="1848"/>
      <c r="AC5241" s="1848"/>
      <c r="AD5241" s="1848"/>
      <c r="AE5241" s="1848"/>
      <c r="AF5241" s="1848"/>
      <c r="AG5241" s="1848"/>
      <c r="AH5241" s="1208"/>
    </row>
    <row r="5242" spans="1:34" ht="45.75" customHeight="1">
      <c r="A5242" s="1849" t="s">
        <v>2883</v>
      </c>
      <c r="B5242" s="1850"/>
      <c r="C5242" s="1850"/>
      <c r="D5242" s="1850"/>
      <c r="E5242" s="1851"/>
      <c r="F5242" s="1852"/>
      <c r="G5242" s="1852"/>
      <c r="H5242" s="1852"/>
      <c r="I5242" s="1852"/>
      <c r="J5242" s="1852"/>
      <c r="K5242" s="1852"/>
      <c r="L5242" s="1852"/>
      <c r="M5242" s="1852"/>
      <c r="N5242" s="1852"/>
      <c r="O5242" s="1852"/>
      <c r="P5242" s="1852"/>
      <c r="Q5242" s="1852"/>
      <c r="R5242" s="1852"/>
      <c r="S5242" s="1852"/>
      <c r="T5242" s="1852"/>
      <c r="U5242" s="1852"/>
      <c r="V5242" s="1852"/>
      <c r="W5242" s="1852"/>
      <c r="X5242" s="1852"/>
      <c r="Y5242" s="1852"/>
      <c r="Z5242" s="1852"/>
      <c r="AA5242" s="1852"/>
      <c r="AB5242" s="1852"/>
      <c r="AC5242" s="1852"/>
      <c r="AD5242" s="1852"/>
      <c r="AE5242" s="1852"/>
      <c r="AF5242" s="1852"/>
      <c r="AG5242" s="1852"/>
      <c r="AH5242" s="1851"/>
    </row>
    <row r="5243" spans="1:34" ht="141.75" customHeight="1">
      <c r="A5243" s="1218"/>
      <c r="AH5243" s="1219"/>
    </row>
    <row r="5244" spans="1:34" ht="141" customHeight="1">
      <c r="A5244" s="1220"/>
      <c r="B5244" s="1221"/>
      <c r="C5244" s="1221"/>
      <c r="D5244" s="1221"/>
      <c r="E5244" s="1221"/>
      <c r="F5244" s="1221"/>
      <c r="G5244" s="1221"/>
      <c r="H5244" s="1221"/>
      <c r="I5244" s="1221"/>
      <c r="J5244" s="1221"/>
      <c r="K5244" s="1221"/>
      <c r="L5244" s="1221"/>
      <c r="M5244" s="1221"/>
      <c r="N5244" s="1221"/>
      <c r="O5244" s="1221"/>
      <c r="P5244" s="1221"/>
      <c r="Q5244" s="1221"/>
      <c r="R5244" s="1221"/>
      <c r="S5244" s="1221"/>
      <c r="T5244" s="1221"/>
      <c r="U5244" s="1221"/>
      <c r="V5244" s="1221"/>
      <c r="W5244" s="1221"/>
      <c r="X5244" s="1221"/>
      <c r="Y5244" s="1221"/>
      <c r="Z5244" s="1221"/>
      <c r="AA5244" s="1221"/>
      <c r="AB5244" s="1221"/>
      <c r="AC5244" s="1221"/>
      <c r="AD5244" s="1221"/>
      <c r="AE5244" s="1221"/>
      <c r="AF5244" s="1221"/>
      <c r="AG5244" s="1221"/>
      <c r="AH5244" s="1222"/>
    </row>
    <row r="5245" spans="1:34" ht="5.85" customHeight="1">
      <c r="A5245" s="1777"/>
      <c r="B5245" s="1778"/>
      <c r="C5245" s="1778"/>
      <c r="D5245" s="1778"/>
      <c r="E5245" s="1778"/>
      <c r="F5245" s="1778"/>
      <c r="G5245" s="1778"/>
      <c r="H5245" s="1778"/>
      <c r="I5245" s="1778"/>
      <c r="J5245" s="1778"/>
      <c r="K5245" s="1778"/>
      <c r="L5245" s="1778"/>
      <c r="M5245" s="1778"/>
      <c r="N5245" s="1778"/>
      <c r="O5245" s="1778"/>
      <c r="P5245" s="1778"/>
      <c r="Q5245" s="1778"/>
      <c r="R5245" s="1778"/>
      <c r="S5245" s="1778"/>
      <c r="T5245" s="1778"/>
      <c r="U5245" s="1778"/>
      <c r="V5245" s="1778"/>
      <c r="W5245" s="1778"/>
      <c r="X5245" s="1778"/>
      <c r="Y5245" s="1778"/>
      <c r="Z5245" s="1778"/>
      <c r="AA5245" s="1778"/>
      <c r="AB5245" s="1778"/>
      <c r="AC5245" s="1778"/>
      <c r="AD5245" s="1778"/>
      <c r="AE5245" s="1778"/>
      <c r="AF5245" s="1778"/>
      <c r="AG5245" s="1778"/>
      <c r="AH5245" s="1779"/>
    </row>
    <row r="5246" spans="1:34" ht="11.65" customHeight="1">
      <c r="A5246" s="1780" t="s">
        <v>2834</v>
      </c>
      <c r="B5246" s="1310"/>
      <c r="C5246" s="1310"/>
      <c r="D5246" s="1310"/>
      <c r="E5246" s="1310"/>
      <c r="F5246" s="1310"/>
      <c r="G5246" s="1310"/>
      <c r="H5246" s="1310"/>
      <c r="I5246" s="1310"/>
      <c r="J5246" s="1310"/>
      <c r="K5246" s="1310"/>
      <c r="L5246" s="1310"/>
      <c r="M5246" s="1310"/>
      <c r="N5246" s="1310"/>
      <c r="O5246" s="1310"/>
      <c r="P5246" s="1310"/>
      <c r="Q5246" s="1310"/>
      <c r="R5246" s="1310"/>
      <c r="S5246" s="1310"/>
      <c r="T5246" s="1310"/>
      <c r="U5246" s="1310"/>
      <c r="V5246" s="1310"/>
      <c r="W5246" s="1310"/>
      <c r="X5246" s="1310"/>
      <c r="Y5246" s="1310"/>
      <c r="Z5246" s="1310"/>
      <c r="AA5246" s="1310"/>
      <c r="AB5246" s="1310"/>
      <c r="AC5246" s="1310"/>
      <c r="AD5246" s="1309"/>
      <c r="AE5246" s="1309"/>
      <c r="AF5246" s="1781" t="s">
        <v>3537</v>
      </c>
      <c r="AG5246" s="1781"/>
      <c r="AH5246" s="1782"/>
    </row>
    <row r="5247" spans="1:34" ht="5.85" customHeight="1">
      <c r="A5247" s="1780"/>
      <c r="B5247" s="1310"/>
      <c r="C5247" s="1310"/>
      <c r="D5247" s="1310"/>
      <c r="E5247" s="1310"/>
      <c r="F5247" s="1310"/>
      <c r="G5247" s="1310"/>
      <c r="H5247" s="1310"/>
      <c r="I5247" s="1310"/>
      <c r="J5247" s="1310"/>
      <c r="K5247" s="1310"/>
      <c r="L5247" s="1310"/>
      <c r="M5247" s="1310"/>
      <c r="N5247" s="1310"/>
      <c r="O5247" s="1310"/>
      <c r="P5247" s="1310"/>
      <c r="Q5247" s="1310"/>
      <c r="R5247" s="1310"/>
      <c r="S5247" s="1310"/>
      <c r="T5247" s="1310"/>
      <c r="U5247" s="1310"/>
      <c r="V5247" s="1310"/>
      <c r="W5247" s="1310"/>
      <c r="X5247" s="1310"/>
      <c r="Y5247" s="1310"/>
      <c r="Z5247" s="1310"/>
      <c r="AA5247" s="1310"/>
      <c r="AB5247" s="1310"/>
      <c r="AC5247" s="1310"/>
      <c r="AD5247" s="1311"/>
      <c r="AE5247" s="1311"/>
      <c r="AF5247" s="1311"/>
      <c r="AG5247" s="1311"/>
      <c r="AH5247" s="1782"/>
    </row>
    <row r="5248" spans="1:34" ht="11.65" customHeight="1">
      <c r="A5248" s="1783" t="s">
        <v>2836</v>
      </c>
      <c r="B5248" s="1784"/>
      <c r="C5248" s="1784"/>
      <c r="D5248" s="1784"/>
      <c r="E5248" s="1784"/>
      <c r="F5248" s="1784"/>
      <c r="G5248" s="1784"/>
      <c r="H5248" s="1784"/>
      <c r="I5248" s="1784"/>
      <c r="J5248" s="1784"/>
      <c r="K5248" s="1784"/>
      <c r="L5248" s="1784"/>
      <c r="M5248" s="1784"/>
      <c r="N5248" s="1784"/>
      <c r="O5248" s="1784"/>
      <c r="P5248" s="1784"/>
      <c r="Q5248" s="1784"/>
      <c r="R5248" s="1784"/>
      <c r="S5248" s="1784"/>
      <c r="T5248" s="1784"/>
      <c r="U5248" s="1784"/>
      <c r="V5248" s="1784"/>
      <c r="W5248" s="1784"/>
      <c r="X5248" s="1784"/>
      <c r="Y5248" s="1784"/>
      <c r="Z5248" s="1784"/>
      <c r="AA5248" s="1784"/>
      <c r="AB5248" s="1784"/>
      <c r="AC5248" s="1784"/>
      <c r="AD5248" s="1311"/>
      <c r="AE5248" s="1311"/>
      <c r="AF5248" s="1311"/>
      <c r="AG5248" s="1311"/>
      <c r="AH5248" s="1782"/>
    </row>
    <row r="5249" spans="1:34" ht="22.5" customHeight="1">
      <c r="A5249" s="1785" t="s">
        <v>2837</v>
      </c>
      <c r="B5249" s="1786"/>
      <c r="C5249" s="1786"/>
      <c r="D5249" s="1786"/>
      <c r="E5249" s="1786"/>
      <c r="F5249" s="1786"/>
      <c r="G5249" s="1786"/>
      <c r="H5249" s="1786"/>
      <c r="I5249" s="1786"/>
      <c r="J5249" s="1786"/>
      <c r="K5249" s="1786"/>
      <c r="L5249" s="1786"/>
      <c r="M5249" s="1786"/>
      <c r="N5249" s="1786"/>
      <c r="O5249" s="1786"/>
      <c r="P5249" s="1786"/>
      <c r="Q5249" s="1786"/>
      <c r="R5249" s="1786"/>
      <c r="S5249" s="1786"/>
      <c r="T5249" s="1786"/>
      <c r="U5249" s="1786"/>
      <c r="V5249" s="1786"/>
      <c r="W5249" s="1786"/>
      <c r="X5249" s="1786"/>
      <c r="Y5249" s="1786"/>
      <c r="Z5249" s="1786"/>
      <c r="AA5249" s="1786"/>
      <c r="AB5249" s="1786"/>
      <c r="AC5249" s="1786"/>
      <c r="AD5249" s="1311"/>
      <c r="AE5249" s="1311"/>
      <c r="AF5249" s="1311"/>
      <c r="AG5249" s="1311"/>
      <c r="AH5249" s="1782"/>
    </row>
    <row r="5250" spans="1:34" ht="5.85" customHeight="1">
      <c r="A5250" s="1787" t="s">
        <v>2838</v>
      </c>
      <c r="B5250" s="1788"/>
      <c r="C5250" s="1788"/>
      <c r="D5250" s="1788"/>
      <c r="E5250" s="1788"/>
      <c r="F5250" s="1788"/>
      <c r="G5250" s="1788"/>
      <c r="H5250" s="1788"/>
      <c r="I5250" s="1788"/>
      <c r="J5250" s="1788"/>
      <c r="K5250" s="1788"/>
      <c r="L5250" s="1788"/>
      <c r="M5250" s="1788"/>
      <c r="N5250" s="1788"/>
      <c r="O5250" s="1788"/>
      <c r="P5250" s="1788"/>
      <c r="Q5250" s="1788"/>
      <c r="R5250" s="1788"/>
      <c r="S5250" s="1788"/>
      <c r="T5250" s="1788"/>
      <c r="U5250" s="1788"/>
      <c r="V5250" s="1788"/>
      <c r="W5250" s="1788"/>
      <c r="X5250" s="1788"/>
      <c r="Y5250" s="1788"/>
      <c r="Z5250" s="1788"/>
      <c r="AA5250" s="1788"/>
      <c r="AB5250" s="1788"/>
      <c r="AC5250" s="1788"/>
      <c r="AD5250" s="1311"/>
      <c r="AE5250" s="1311"/>
      <c r="AF5250" s="1311"/>
      <c r="AG5250" s="1311"/>
      <c r="AH5250" s="1782"/>
    </row>
    <row r="5251" spans="1:34" ht="5.85" customHeight="1">
      <c r="A5251" s="1787"/>
      <c r="B5251" s="1788"/>
      <c r="C5251" s="1788"/>
      <c r="D5251" s="1788"/>
      <c r="E5251" s="1788"/>
      <c r="F5251" s="1788"/>
      <c r="G5251" s="1788"/>
      <c r="H5251" s="1788"/>
      <c r="I5251" s="1788"/>
      <c r="J5251" s="1788"/>
      <c r="K5251" s="1788"/>
      <c r="L5251" s="1788"/>
      <c r="M5251" s="1788"/>
      <c r="N5251" s="1788"/>
      <c r="O5251" s="1788"/>
      <c r="P5251" s="1788"/>
      <c r="Q5251" s="1788"/>
      <c r="R5251" s="1788"/>
      <c r="S5251" s="1788"/>
      <c r="T5251" s="1788"/>
      <c r="U5251" s="1788"/>
      <c r="V5251" s="1788"/>
      <c r="W5251" s="1788"/>
      <c r="X5251" s="1788"/>
      <c r="Y5251" s="1788"/>
      <c r="Z5251" s="1788"/>
      <c r="AA5251" s="1788"/>
      <c r="AB5251" s="1788"/>
      <c r="AC5251" s="1788"/>
      <c r="AD5251" s="1782"/>
      <c r="AE5251" s="1309"/>
      <c r="AF5251" s="1309"/>
      <c r="AG5251" s="1309"/>
      <c r="AH5251" s="1782"/>
    </row>
    <row r="5252" spans="1:34" ht="11.65" customHeight="1">
      <c r="A5252" s="1787" t="s">
        <v>2839</v>
      </c>
      <c r="B5252" s="1788"/>
      <c r="C5252" s="1788"/>
      <c r="D5252" s="1788"/>
      <c r="E5252" s="1788"/>
      <c r="F5252" s="1788"/>
      <c r="G5252" s="1788"/>
      <c r="H5252" s="1788"/>
      <c r="I5252" s="1788"/>
      <c r="J5252" s="1788"/>
      <c r="K5252" s="1788"/>
      <c r="L5252" s="1788"/>
      <c r="M5252" s="1788"/>
      <c r="N5252" s="1788"/>
      <c r="O5252" s="1788"/>
      <c r="P5252" s="1788"/>
      <c r="Q5252" s="1788"/>
      <c r="R5252" s="1788"/>
      <c r="S5252" s="1788"/>
      <c r="T5252" s="1788"/>
      <c r="U5252" s="1788"/>
      <c r="V5252" s="1788"/>
      <c r="W5252" s="1788"/>
      <c r="X5252" s="1788"/>
      <c r="Y5252" s="1788"/>
      <c r="Z5252" s="1788"/>
      <c r="AA5252" s="1788"/>
      <c r="AB5252" s="1788"/>
      <c r="AC5252" s="1788"/>
      <c r="AD5252" s="1818" t="s">
        <v>2840</v>
      </c>
      <c r="AE5252" s="1818"/>
      <c r="AF5252" s="1206">
        <v>0</v>
      </c>
      <c r="AG5252" s="1207" t="s">
        <v>5</v>
      </c>
      <c r="AH5252" s="1800"/>
    </row>
    <row r="5253" spans="1:34" ht="10.9" customHeight="1">
      <c r="A5253" s="1819" t="s">
        <v>2841</v>
      </c>
      <c r="B5253" s="1820"/>
      <c r="C5253" s="1820"/>
      <c r="D5253" s="1820"/>
      <c r="E5253" s="1820"/>
      <c r="F5253" s="1820"/>
      <c r="G5253" s="1820"/>
      <c r="H5253" s="1820"/>
      <c r="I5253" s="1820"/>
      <c r="J5253" s="1820"/>
      <c r="K5253" s="1820"/>
      <c r="L5253" s="1820"/>
      <c r="M5253" s="1820"/>
      <c r="N5253" s="1820"/>
      <c r="O5253" s="1820"/>
      <c r="P5253" s="1820"/>
      <c r="Q5253" s="1820"/>
      <c r="R5253" s="1820"/>
      <c r="S5253" s="1820"/>
      <c r="T5253" s="1820"/>
      <c r="U5253" s="1820"/>
      <c r="V5253" s="1820"/>
      <c r="W5253" s="1820"/>
      <c r="X5253" s="1820"/>
      <c r="Y5253" s="1820"/>
      <c r="Z5253" s="1820"/>
      <c r="AA5253" s="1820"/>
      <c r="AB5253" s="1820"/>
      <c r="AC5253" s="1820"/>
      <c r="AD5253" s="1821" t="s">
        <v>2842</v>
      </c>
      <c r="AE5253" s="1821"/>
      <c r="AF5253" s="1210">
        <v>0</v>
      </c>
      <c r="AG5253" s="1211" t="s">
        <v>5</v>
      </c>
      <c r="AH5253" s="1800"/>
    </row>
    <row r="5254" spans="1:34" ht="17.45" customHeight="1">
      <c r="A5254" s="1822" t="s">
        <v>2843</v>
      </c>
      <c r="B5254" s="1802"/>
      <c r="C5254" s="1802"/>
      <c r="D5254" s="1778"/>
      <c r="E5254" s="1823" t="s">
        <v>2947</v>
      </c>
      <c r="F5254" s="1823"/>
      <c r="G5254" s="1823"/>
      <c r="H5254" s="1823"/>
      <c r="I5254" s="1823"/>
      <c r="J5254" s="1823"/>
      <c r="K5254" s="1823"/>
      <c r="L5254" s="1823"/>
      <c r="M5254" s="1823"/>
      <c r="N5254" s="1823"/>
      <c r="O5254" s="1823"/>
      <c r="P5254" s="1823"/>
      <c r="Q5254" s="1823"/>
      <c r="R5254" s="1823"/>
      <c r="S5254" s="1823"/>
      <c r="T5254" s="1823"/>
      <c r="U5254" s="1823"/>
      <c r="V5254" s="1823"/>
      <c r="W5254" s="1823"/>
      <c r="X5254" s="1823"/>
      <c r="Y5254" s="1823"/>
      <c r="Z5254" s="1823"/>
      <c r="AA5254" s="1823"/>
      <c r="AB5254" s="1823"/>
      <c r="AC5254" s="1823"/>
      <c r="AD5254" s="1823"/>
      <c r="AE5254" s="1823"/>
      <c r="AF5254" s="1823"/>
      <c r="AG5254" s="1823"/>
      <c r="AH5254" s="1779"/>
    </row>
    <row r="5255" spans="1:34" ht="17.45" customHeight="1">
      <c r="A5255" s="1824" t="s">
        <v>2844</v>
      </c>
      <c r="B5255" s="1816"/>
      <c r="C5255" s="1816"/>
      <c r="D5255" s="1309"/>
      <c r="E5255" s="1815" t="s">
        <v>2946</v>
      </c>
      <c r="F5255" s="1815"/>
      <c r="G5255" s="1111"/>
      <c r="H5255" s="1796" t="s">
        <v>2845</v>
      </c>
      <c r="I5255" s="1796"/>
      <c r="J5255" s="1796" t="s">
        <v>469</v>
      </c>
      <c r="K5255" s="1796"/>
      <c r="L5255" s="1309"/>
      <c r="M5255" s="1309"/>
      <c r="N5255" s="1816" t="s">
        <v>2846</v>
      </c>
      <c r="O5255" s="1816"/>
      <c r="P5255" s="1816"/>
      <c r="Q5255" s="1816"/>
      <c r="R5255" s="1817">
        <v>50</v>
      </c>
      <c r="S5255" s="1817"/>
      <c r="T5255" s="1817"/>
      <c r="U5255" s="1817"/>
      <c r="V5255" s="1309"/>
      <c r="W5255" s="1309"/>
      <c r="X5255" s="1309"/>
      <c r="Y5255" s="1796" t="s">
        <v>2847</v>
      </c>
      <c r="Z5255" s="1796"/>
      <c r="AA5255" s="1796"/>
      <c r="AB5255" s="1796"/>
      <c r="AC5255" s="1796"/>
      <c r="AD5255" s="1796"/>
      <c r="AE5255" s="1796"/>
      <c r="AF5255" s="1797" t="s">
        <v>2848</v>
      </c>
      <c r="AG5255" s="1797"/>
      <c r="AH5255" s="1782"/>
    </row>
    <row r="5256" spans="1:34" ht="5.85" customHeight="1">
      <c r="A5256" s="1798"/>
      <c r="B5256" s="1799"/>
      <c r="C5256" s="1799"/>
      <c r="D5256" s="1799"/>
      <c r="E5256" s="1799"/>
      <c r="F5256" s="1799"/>
      <c r="G5256" s="1799"/>
      <c r="H5256" s="1799"/>
      <c r="I5256" s="1799"/>
      <c r="J5256" s="1799"/>
      <c r="K5256" s="1799"/>
      <c r="L5256" s="1799"/>
      <c r="M5256" s="1799"/>
      <c r="N5256" s="1799"/>
      <c r="O5256" s="1799"/>
      <c r="P5256" s="1799"/>
      <c r="Q5256" s="1799"/>
      <c r="R5256" s="1799"/>
      <c r="S5256" s="1799"/>
      <c r="T5256" s="1799"/>
      <c r="U5256" s="1799"/>
      <c r="V5256" s="1799"/>
      <c r="W5256" s="1799"/>
      <c r="X5256" s="1799"/>
      <c r="Y5256" s="1799"/>
      <c r="Z5256" s="1799"/>
      <c r="AA5256" s="1799"/>
      <c r="AB5256" s="1799"/>
      <c r="AC5256" s="1799"/>
      <c r="AD5256" s="1799"/>
      <c r="AE5256" s="1799"/>
      <c r="AF5256" s="1799"/>
      <c r="AG5256" s="1799"/>
      <c r="AH5256" s="1800"/>
    </row>
    <row r="5257" spans="1:34" ht="16.7" customHeight="1">
      <c r="A5257" s="1801" t="s">
        <v>2849</v>
      </c>
      <c r="B5257" s="1802"/>
      <c r="C5257" s="1802"/>
      <c r="D5257" s="1802"/>
      <c r="E5257" s="1802"/>
      <c r="F5257" s="1802"/>
      <c r="G5257" s="1802"/>
      <c r="H5257" s="1802"/>
      <c r="I5257" s="1802"/>
      <c r="J5257" s="1803"/>
      <c r="K5257" s="1789" t="s">
        <v>2850</v>
      </c>
      <c r="L5257" s="1807"/>
      <c r="M5257" s="1789" t="s">
        <v>2851</v>
      </c>
      <c r="N5257" s="1790"/>
      <c r="O5257" s="1790"/>
      <c r="P5257" s="1790"/>
      <c r="Q5257" s="1790"/>
      <c r="R5257" s="1790"/>
      <c r="S5257" s="1790"/>
      <c r="T5257" s="1791"/>
      <c r="U5257" s="1789" t="s">
        <v>2852</v>
      </c>
      <c r="V5257" s="1790"/>
      <c r="W5257" s="1790"/>
      <c r="X5257" s="1790"/>
      <c r="Y5257" s="1790"/>
      <c r="Z5257" s="1790"/>
      <c r="AA5257" s="1790"/>
      <c r="AB5257" s="1790"/>
      <c r="AC5257" s="1790"/>
      <c r="AD5257" s="1791"/>
      <c r="AE5257" s="1810" t="s">
        <v>2853</v>
      </c>
      <c r="AF5257" s="1811"/>
      <c r="AG5257" s="1811"/>
      <c r="AH5257" s="1814"/>
    </row>
    <row r="5258" spans="1:34" ht="17.45" customHeight="1">
      <c r="A5258" s="1804"/>
      <c r="B5258" s="1805"/>
      <c r="C5258" s="1805"/>
      <c r="D5258" s="1805"/>
      <c r="E5258" s="1805"/>
      <c r="F5258" s="1805"/>
      <c r="G5258" s="1805"/>
      <c r="H5258" s="1805"/>
      <c r="I5258" s="1805"/>
      <c r="J5258" s="1806"/>
      <c r="K5258" s="1808"/>
      <c r="L5258" s="1809"/>
      <c r="M5258" s="1789" t="s">
        <v>2854</v>
      </c>
      <c r="N5258" s="1790"/>
      <c r="O5258" s="1790"/>
      <c r="P5258" s="1791"/>
      <c r="Q5258" s="1789" t="s">
        <v>2855</v>
      </c>
      <c r="R5258" s="1790"/>
      <c r="S5258" s="1790"/>
      <c r="T5258" s="1791"/>
      <c r="U5258" s="1789" t="s">
        <v>2854</v>
      </c>
      <c r="V5258" s="1790"/>
      <c r="W5258" s="1790"/>
      <c r="X5258" s="1790"/>
      <c r="Y5258" s="1790"/>
      <c r="Z5258" s="1791"/>
      <c r="AA5258" s="1789" t="s">
        <v>2855</v>
      </c>
      <c r="AB5258" s="1790"/>
      <c r="AC5258" s="1790"/>
      <c r="AD5258" s="1791"/>
      <c r="AE5258" s="1812"/>
      <c r="AF5258" s="1813"/>
      <c r="AG5258" s="1813"/>
      <c r="AH5258" s="1800"/>
    </row>
    <row r="5259" spans="1:34" ht="16.7" customHeight="1">
      <c r="A5259" s="1792"/>
      <c r="B5259" s="1793"/>
      <c r="C5259" s="1793"/>
      <c r="D5259" s="1793"/>
      <c r="E5259" s="1793"/>
      <c r="F5259" s="1793"/>
      <c r="G5259" s="1793"/>
      <c r="H5259" s="1793"/>
      <c r="I5259" s="1793"/>
      <c r="J5259" s="1793"/>
      <c r="K5259" s="1794" t="s">
        <v>2856</v>
      </c>
      <c r="L5259" s="1794"/>
      <c r="M5259" s="1794"/>
      <c r="N5259" s="1794"/>
      <c r="O5259" s="1794"/>
      <c r="P5259" s="1794"/>
      <c r="Q5259" s="1794"/>
      <c r="R5259" s="1794"/>
      <c r="S5259" s="1794"/>
      <c r="T5259" s="1794"/>
      <c r="U5259" s="1794"/>
      <c r="V5259" s="1794"/>
      <c r="W5259" s="1794"/>
      <c r="X5259" s="1794"/>
      <c r="Y5259" s="1794"/>
      <c r="Z5259" s="1794"/>
      <c r="AA5259" s="1795">
        <v>0</v>
      </c>
      <c r="AB5259" s="1795"/>
      <c r="AC5259" s="1795"/>
      <c r="AD5259" s="1795"/>
      <c r="AE5259" s="1795"/>
      <c r="AF5259" s="1795"/>
      <c r="AG5259" s="1795"/>
      <c r="AH5259" s="1213"/>
    </row>
    <row r="5260" spans="1:34" ht="17.45" customHeight="1">
      <c r="A5260" s="1801" t="s">
        <v>2857</v>
      </c>
      <c r="B5260" s="1825"/>
      <c r="C5260" s="1825"/>
      <c r="D5260" s="1825"/>
      <c r="E5260" s="1825"/>
      <c r="F5260" s="1825"/>
      <c r="G5260" s="1825"/>
      <c r="H5260" s="1825"/>
      <c r="I5260" s="1825"/>
      <c r="J5260" s="1825"/>
      <c r="K5260" s="1825"/>
      <c r="L5260" s="1825"/>
      <c r="M5260" s="1825"/>
      <c r="N5260" s="1826"/>
      <c r="O5260" s="1789" t="s">
        <v>2858</v>
      </c>
      <c r="P5260" s="1790"/>
      <c r="Q5260" s="1790"/>
      <c r="R5260" s="1790"/>
      <c r="S5260" s="1791"/>
      <c r="T5260" s="1827" t="s">
        <v>2850</v>
      </c>
      <c r="U5260" s="1790"/>
      <c r="V5260" s="1790"/>
      <c r="W5260" s="1213"/>
      <c r="X5260" s="1789" t="s">
        <v>2859</v>
      </c>
      <c r="Y5260" s="1790"/>
      <c r="Z5260" s="1790"/>
      <c r="AA5260" s="1790"/>
      <c r="AB5260" s="1790"/>
      <c r="AC5260" s="1790"/>
      <c r="AD5260" s="1791"/>
      <c r="AE5260" s="1810" t="s">
        <v>2853</v>
      </c>
      <c r="AF5260" s="1828"/>
      <c r="AG5260" s="1828"/>
      <c r="AH5260" s="1213"/>
    </row>
    <row r="5261" spans="1:34" ht="17.45" customHeight="1">
      <c r="A5261" s="1215"/>
      <c r="B5261" s="1216" t="s">
        <v>1009</v>
      </c>
      <c r="C5261" s="1829" t="s">
        <v>1010</v>
      </c>
      <c r="D5261" s="1830"/>
      <c r="E5261" s="1830"/>
      <c r="F5261" s="1830"/>
      <c r="G5261" s="1830"/>
      <c r="H5261" s="1830"/>
      <c r="I5261" s="1830"/>
      <c r="J5261" s="1830"/>
      <c r="K5261" s="1830"/>
      <c r="L5261" s="1830"/>
      <c r="M5261" s="1830"/>
      <c r="N5261" s="1829"/>
      <c r="O5261" s="1831">
        <v>0</v>
      </c>
      <c r="P5261" s="1832"/>
      <c r="Q5261" s="1832"/>
      <c r="R5261" s="1832"/>
      <c r="S5261" s="1833"/>
      <c r="T5261" s="1858">
        <v>10</v>
      </c>
      <c r="U5261" s="1832"/>
      <c r="V5261" s="1832"/>
      <c r="W5261" s="1217"/>
      <c r="X5261" s="1859">
        <v>22.268799999999999</v>
      </c>
      <c r="Y5261" s="1860"/>
      <c r="Z5261" s="1860"/>
      <c r="AA5261" s="1860"/>
      <c r="AB5261" s="1860"/>
      <c r="AC5261" s="1860"/>
      <c r="AD5261" s="1861"/>
      <c r="AE5261" s="1839">
        <v>222.68799999999999</v>
      </c>
      <c r="AF5261" s="1795"/>
      <c r="AG5261" s="1795"/>
      <c r="AH5261" s="1217"/>
    </row>
    <row r="5262" spans="1:34" ht="16.7" customHeight="1">
      <c r="A5262" s="1792"/>
      <c r="B5262" s="1778"/>
      <c r="C5262" s="1778"/>
      <c r="D5262" s="1778"/>
      <c r="E5262" s="1778"/>
      <c r="F5262" s="1778"/>
      <c r="G5262" s="1778"/>
      <c r="H5262" s="1778"/>
      <c r="I5262" s="1846" t="s">
        <v>2860</v>
      </c>
      <c r="J5262" s="1846"/>
      <c r="K5262" s="1846"/>
      <c r="L5262" s="1846"/>
      <c r="M5262" s="1846"/>
      <c r="N5262" s="1846"/>
      <c r="O5262" s="1846"/>
      <c r="P5262" s="1846"/>
      <c r="Q5262" s="1846"/>
      <c r="R5262" s="1846"/>
      <c r="S5262" s="1846"/>
      <c r="T5262" s="1846"/>
      <c r="U5262" s="1846"/>
      <c r="V5262" s="1846"/>
      <c r="W5262" s="1846"/>
      <c r="X5262" s="1846"/>
      <c r="Y5262" s="1846"/>
      <c r="Z5262" s="1793"/>
      <c r="AA5262" s="1847">
        <v>222.68799999999999</v>
      </c>
      <c r="AB5262" s="1847"/>
      <c r="AC5262" s="1847"/>
      <c r="AD5262" s="1847"/>
      <c r="AE5262" s="1847"/>
      <c r="AF5262" s="1847"/>
      <c r="AG5262" s="1847"/>
      <c r="AH5262" s="1814"/>
    </row>
    <row r="5263" spans="1:34" ht="17.45" customHeight="1">
      <c r="A5263" s="1844"/>
      <c r="B5263" s="1309"/>
      <c r="C5263" s="1309"/>
      <c r="D5263" s="1309"/>
      <c r="E5263" s="1309"/>
      <c r="F5263" s="1309"/>
      <c r="G5263" s="1309"/>
      <c r="H5263" s="1309"/>
      <c r="I5263" s="1840" t="s">
        <v>2861</v>
      </c>
      <c r="J5263" s="1840"/>
      <c r="K5263" s="1840"/>
      <c r="L5263" s="1840"/>
      <c r="M5263" s="1840"/>
      <c r="N5263" s="1840"/>
      <c r="O5263" s="1840"/>
      <c r="P5263" s="1840"/>
      <c r="Q5263" s="1840"/>
      <c r="R5263" s="1840"/>
      <c r="S5263" s="1840"/>
      <c r="T5263" s="1840"/>
      <c r="U5263" s="1840"/>
      <c r="V5263" s="1840"/>
      <c r="W5263" s="1840"/>
      <c r="X5263" s="1840"/>
      <c r="Y5263" s="1840"/>
      <c r="Z5263" s="1309"/>
      <c r="AA5263" s="1841">
        <v>222.68799999999999</v>
      </c>
      <c r="AB5263" s="1841"/>
      <c r="AC5263" s="1841"/>
      <c r="AD5263" s="1841"/>
      <c r="AE5263" s="1841"/>
      <c r="AF5263" s="1841"/>
      <c r="AG5263" s="1841"/>
      <c r="AH5263" s="1782"/>
    </row>
    <row r="5264" spans="1:34" ht="16.7" customHeight="1">
      <c r="A5264" s="1844"/>
      <c r="B5264" s="1309"/>
      <c r="C5264" s="1309"/>
      <c r="D5264" s="1309"/>
      <c r="E5264" s="1309"/>
      <c r="F5264" s="1309"/>
      <c r="G5264" s="1309"/>
      <c r="H5264" s="1309"/>
      <c r="I5264" s="1840" t="s">
        <v>2862</v>
      </c>
      <c r="J5264" s="1840"/>
      <c r="K5264" s="1840"/>
      <c r="L5264" s="1840"/>
      <c r="M5264" s="1840"/>
      <c r="N5264" s="1840"/>
      <c r="O5264" s="1840"/>
      <c r="P5264" s="1840"/>
      <c r="Q5264" s="1840"/>
      <c r="R5264" s="1840"/>
      <c r="S5264" s="1840"/>
      <c r="T5264" s="1840"/>
      <c r="U5264" s="1840"/>
      <c r="V5264" s="1840"/>
      <c r="W5264" s="1840"/>
      <c r="X5264" s="1840"/>
      <c r="Y5264" s="1840"/>
      <c r="Z5264" s="1309"/>
      <c r="AA5264" s="1841">
        <v>4.4538000000000002</v>
      </c>
      <c r="AB5264" s="1841"/>
      <c r="AC5264" s="1841"/>
      <c r="AD5264" s="1841"/>
      <c r="AE5264" s="1841"/>
      <c r="AF5264" s="1841"/>
      <c r="AG5264" s="1841"/>
      <c r="AH5264" s="1782"/>
    </row>
    <row r="5265" spans="1:34" ht="17.45" customHeight="1">
      <c r="A5265" s="1844"/>
      <c r="B5265" s="1309"/>
      <c r="C5265" s="1309"/>
      <c r="D5265" s="1309"/>
      <c r="E5265" s="1309"/>
      <c r="F5265" s="1309"/>
      <c r="G5265" s="1309"/>
      <c r="H5265" s="1309"/>
      <c r="I5265" s="1840" t="s">
        <v>2863</v>
      </c>
      <c r="J5265" s="1840"/>
      <c r="K5265" s="1840"/>
      <c r="L5265" s="1840"/>
      <c r="M5265" s="1840"/>
      <c r="N5265" s="1840"/>
      <c r="O5265" s="1840"/>
      <c r="P5265" s="1840"/>
      <c r="Q5265" s="1840"/>
      <c r="R5265" s="1840"/>
      <c r="S5265" s="1840"/>
      <c r="T5265" s="1840"/>
      <c r="U5265" s="1840"/>
      <c r="V5265" s="1840"/>
      <c r="W5265" s="1840"/>
      <c r="X5265" s="1840"/>
      <c r="Y5265" s="1840"/>
      <c r="Z5265" s="1309"/>
      <c r="AA5265" s="1841">
        <v>0</v>
      </c>
      <c r="AB5265" s="1841"/>
      <c r="AC5265" s="1841"/>
      <c r="AD5265" s="1841"/>
      <c r="AE5265" s="1841"/>
      <c r="AF5265" s="1841"/>
      <c r="AG5265" s="1841"/>
      <c r="AH5265" s="1782"/>
    </row>
    <row r="5266" spans="1:34" ht="17.45" customHeight="1">
      <c r="A5266" s="1845"/>
      <c r="B5266" s="1799"/>
      <c r="C5266" s="1799"/>
      <c r="D5266" s="1799"/>
      <c r="E5266" s="1799"/>
      <c r="F5266" s="1799"/>
      <c r="G5266" s="1799"/>
      <c r="H5266" s="1799"/>
      <c r="I5266" s="1842" t="s">
        <v>2864</v>
      </c>
      <c r="J5266" s="1842"/>
      <c r="K5266" s="1842"/>
      <c r="L5266" s="1842"/>
      <c r="M5266" s="1842"/>
      <c r="N5266" s="1842"/>
      <c r="O5266" s="1842"/>
      <c r="P5266" s="1842"/>
      <c r="Q5266" s="1842"/>
      <c r="R5266" s="1842"/>
      <c r="S5266" s="1842"/>
      <c r="T5266" s="1842"/>
      <c r="U5266" s="1842"/>
      <c r="V5266" s="1842"/>
      <c r="W5266" s="1842"/>
      <c r="X5266" s="1842"/>
      <c r="Y5266" s="1842"/>
      <c r="Z5266" s="1799"/>
      <c r="AA5266" s="1843">
        <v>0</v>
      </c>
      <c r="AB5266" s="1843"/>
      <c r="AC5266" s="1843"/>
      <c r="AD5266" s="1843"/>
      <c r="AE5266" s="1843"/>
      <c r="AF5266" s="1843"/>
      <c r="AG5266" s="1843"/>
      <c r="AH5266" s="1800"/>
    </row>
    <row r="5267" spans="1:34" ht="16.7" customHeight="1">
      <c r="A5267" s="1801" t="s">
        <v>2865</v>
      </c>
      <c r="B5267" s="1825"/>
      <c r="C5267" s="1825"/>
      <c r="D5267" s="1825"/>
      <c r="E5267" s="1825"/>
      <c r="F5267" s="1825"/>
      <c r="G5267" s="1825"/>
      <c r="H5267" s="1825"/>
      <c r="I5267" s="1825"/>
      <c r="J5267" s="1825"/>
      <c r="K5267" s="1825"/>
      <c r="L5267" s="1825"/>
      <c r="M5267" s="1825"/>
      <c r="N5267" s="1826"/>
      <c r="O5267" s="1789" t="s">
        <v>2850</v>
      </c>
      <c r="P5267" s="1790"/>
      <c r="Q5267" s="1790"/>
      <c r="R5267" s="1790"/>
      <c r="S5267" s="1791"/>
      <c r="T5267" s="1827" t="s">
        <v>754</v>
      </c>
      <c r="U5267" s="1790"/>
      <c r="V5267" s="1790"/>
      <c r="W5267" s="1213"/>
      <c r="X5267" s="1789" t="s">
        <v>2866</v>
      </c>
      <c r="Y5267" s="1790"/>
      <c r="Z5267" s="1790"/>
      <c r="AA5267" s="1790"/>
      <c r="AB5267" s="1790"/>
      <c r="AC5267" s="1790"/>
      <c r="AD5267" s="1791"/>
      <c r="AE5267" s="1810" t="s">
        <v>2867</v>
      </c>
      <c r="AF5267" s="1828"/>
      <c r="AG5267" s="1828"/>
      <c r="AH5267" s="1213"/>
    </row>
    <row r="5268" spans="1:34" ht="17.45" customHeight="1">
      <c r="A5268" s="1223"/>
      <c r="B5268" s="1224" t="s">
        <v>3346</v>
      </c>
      <c r="C5268" s="1875" t="s">
        <v>3347</v>
      </c>
      <c r="D5268" s="1876"/>
      <c r="E5268" s="1876"/>
      <c r="F5268" s="1876"/>
      <c r="G5268" s="1876"/>
      <c r="H5268" s="1876"/>
      <c r="I5268" s="1876"/>
      <c r="J5268" s="1876"/>
      <c r="K5268" s="1876"/>
      <c r="L5268" s="1876"/>
      <c r="M5268" s="1876"/>
      <c r="N5268" s="1875"/>
      <c r="O5268" s="1885">
        <v>3.0000000000000001E-3</v>
      </c>
      <c r="P5268" s="1886"/>
      <c r="Q5268" s="1886"/>
      <c r="R5268" s="1886"/>
      <c r="S5268" s="1887"/>
      <c r="T5268" s="1888" t="s">
        <v>2612</v>
      </c>
      <c r="U5268" s="1889"/>
      <c r="V5268" s="1889"/>
      <c r="W5268" s="1225"/>
      <c r="X5268" s="1890">
        <v>3.9424999999999999</v>
      </c>
      <c r="Y5268" s="1891"/>
      <c r="Z5268" s="1891"/>
      <c r="AA5268" s="1891"/>
      <c r="AB5268" s="1891"/>
      <c r="AC5268" s="1891"/>
      <c r="AD5268" s="1892"/>
      <c r="AE5268" s="1865">
        <v>1.18E-2</v>
      </c>
      <c r="AF5268" s="1847"/>
      <c r="AG5268" s="1847"/>
      <c r="AH5268" s="1225"/>
    </row>
    <row r="5269" spans="1:34" ht="17.45" customHeight="1">
      <c r="A5269" s="1218"/>
      <c r="B5269" s="1205" t="s">
        <v>3348</v>
      </c>
      <c r="C5269" s="1903" t="s">
        <v>3349</v>
      </c>
      <c r="D5269" s="1815"/>
      <c r="E5269" s="1815"/>
      <c r="F5269" s="1815"/>
      <c r="G5269" s="1815"/>
      <c r="H5269" s="1815"/>
      <c r="I5269" s="1815"/>
      <c r="J5269" s="1815"/>
      <c r="K5269" s="1815"/>
      <c r="L5269" s="1815"/>
      <c r="M5269" s="1815"/>
      <c r="N5269" s="1903"/>
      <c r="O5269" s="1910">
        <v>0.06</v>
      </c>
      <c r="P5269" s="1911"/>
      <c r="Q5269" s="1911"/>
      <c r="R5269" s="1911"/>
      <c r="S5269" s="1912"/>
      <c r="T5269" s="1913" t="s">
        <v>2612</v>
      </c>
      <c r="U5269" s="1796"/>
      <c r="V5269" s="1796"/>
      <c r="W5269" s="1219"/>
      <c r="X5269" s="1914">
        <v>3.6114000000000002</v>
      </c>
      <c r="Y5269" s="1915"/>
      <c r="Z5269" s="1915"/>
      <c r="AA5269" s="1915"/>
      <c r="AB5269" s="1915"/>
      <c r="AC5269" s="1915"/>
      <c r="AD5269" s="1916"/>
      <c r="AE5269" s="1909">
        <v>0.2167</v>
      </c>
      <c r="AF5269" s="1841"/>
      <c r="AG5269" s="1841"/>
      <c r="AH5269" s="1219"/>
    </row>
    <row r="5270" spans="1:34" ht="16.7" customHeight="1">
      <c r="A5270" s="1218"/>
      <c r="B5270" s="1205" t="s">
        <v>3352</v>
      </c>
      <c r="C5270" s="1903" t="s">
        <v>3353</v>
      </c>
      <c r="D5270" s="1815"/>
      <c r="E5270" s="1815"/>
      <c r="F5270" s="1815"/>
      <c r="G5270" s="1815"/>
      <c r="H5270" s="1815"/>
      <c r="I5270" s="1815"/>
      <c r="J5270" s="1815"/>
      <c r="K5270" s="1815"/>
      <c r="L5270" s="1815"/>
      <c r="M5270" s="1815"/>
      <c r="N5270" s="1903"/>
      <c r="O5270" s="1910">
        <v>0.2</v>
      </c>
      <c r="P5270" s="1911"/>
      <c r="Q5270" s="1911"/>
      <c r="R5270" s="1911"/>
      <c r="S5270" s="1912"/>
      <c r="T5270" s="1913" t="s">
        <v>2612</v>
      </c>
      <c r="U5270" s="1796"/>
      <c r="V5270" s="1796"/>
      <c r="W5270" s="1219"/>
      <c r="X5270" s="1914">
        <v>0.32069999999999999</v>
      </c>
      <c r="Y5270" s="1915"/>
      <c r="Z5270" s="1915"/>
      <c r="AA5270" s="1915"/>
      <c r="AB5270" s="1915"/>
      <c r="AC5270" s="1915"/>
      <c r="AD5270" s="1916"/>
      <c r="AE5270" s="1909">
        <v>6.4100000000000004E-2</v>
      </c>
      <c r="AF5270" s="1841"/>
      <c r="AG5270" s="1841"/>
      <c r="AH5270" s="1219"/>
    </row>
    <row r="5271" spans="1:34" ht="17.45" customHeight="1">
      <c r="A5271" s="1218"/>
      <c r="B5271" s="1205" t="s">
        <v>3538</v>
      </c>
      <c r="C5271" s="1903" t="s">
        <v>3539</v>
      </c>
      <c r="D5271" s="1815"/>
      <c r="E5271" s="1815"/>
      <c r="F5271" s="1815"/>
      <c r="G5271" s="1815"/>
      <c r="H5271" s="1815"/>
      <c r="I5271" s="1815"/>
      <c r="J5271" s="1815"/>
      <c r="K5271" s="1815"/>
      <c r="L5271" s="1815"/>
      <c r="M5271" s="1815"/>
      <c r="N5271" s="1903"/>
      <c r="O5271" s="1910">
        <v>0.6</v>
      </c>
      <c r="P5271" s="1911"/>
      <c r="Q5271" s="1911"/>
      <c r="R5271" s="1911"/>
      <c r="S5271" s="1912"/>
      <c r="T5271" s="1913" t="s">
        <v>518</v>
      </c>
      <c r="U5271" s="1796"/>
      <c r="V5271" s="1796"/>
      <c r="W5271" s="1219"/>
      <c r="X5271" s="1914">
        <v>3.125</v>
      </c>
      <c r="Y5271" s="1915"/>
      <c r="Z5271" s="1915"/>
      <c r="AA5271" s="1915"/>
      <c r="AB5271" s="1915"/>
      <c r="AC5271" s="1915"/>
      <c r="AD5271" s="1916"/>
      <c r="AE5271" s="1909">
        <v>1.875</v>
      </c>
      <c r="AF5271" s="1841"/>
      <c r="AG5271" s="1841"/>
      <c r="AH5271" s="1219"/>
    </row>
    <row r="5272" spans="1:34" ht="16.7" customHeight="1">
      <c r="A5272" s="1220"/>
      <c r="B5272" s="1209" t="s">
        <v>3354</v>
      </c>
      <c r="C5272" s="1866" t="s">
        <v>3355</v>
      </c>
      <c r="D5272" s="1867"/>
      <c r="E5272" s="1867"/>
      <c r="F5272" s="1867"/>
      <c r="G5272" s="1867"/>
      <c r="H5272" s="1867"/>
      <c r="I5272" s="1867"/>
      <c r="J5272" s="1867"/>
      <c r="K5272" s="1867"/>
      <c r="L5272" s="1867"/>
      <c r="M5272" s="1867"/>
      <c r="N5272" s="1866"/>
      <c r="O5272" s="1893">
        <v>0.17499999999999999</v>
      </c>
      <c r="P5272" s="1894"/>
      <c r="Q5272" s="1894"/>
      <c r="R5272" s="1894"/>
      <c r="S5272" s="1895"/>
      <c r="T5272" s="1896" t="s">
        <v>2612</v>
      </c>
      <c r="U5272" s="1897"/>
      <c r="V5272" s="1897"/>
      <c r="W5272" s="1222"/>
      <c r="X5272" s="1898">
        <v>0.17730000000000001</v>
      </c>
      <c r="Y5272" s="1899"/>
      <c r="Z5272" s="1899"/>
      <c r="AA5272" s="1899"/>
      <c r="AB5272" s="1899"/>
      <c r="AC5272" s="1899"/>
      <c r="AD5272" s="1900"/>
      <c r="AE5272" s="1874">
        <v>3.1E-2</v>
      </c>
      <c r="AF5272" s="1843"/>
      <c r="AG5272" s="1843"/>
      <c r="AH5272" s="1222"/>
    </row>
    <row r="5273" spans="1:34" ht="17.45" customHeight="1">
      <c r="A5273" s="1792"/>
      <c r="B5273" s="1793"/>
      <c r="C5273" s="1793"/>
      <c r="D5273" s="1793"/>
      <c r="E5273" s="1793"/>
      <c r="F5273" s="1793"/>
      <c r="G5273" s="1793"/>
      <c r="H5273" s="1793"/>
      <c r="I5273" s="1794" t="s">
        <v>2869</v>
      </c>
      <c r="J5273" s="1794"/>
      <c r="K5273" s="1794"/>
      <c r="L5273" s="1794"/>
      <c r="M5273" s="1794"/>
      <c r="N5273" s="1794"/>
      <c r="O5273" s="1794"/>
      <c r="P5273" s="1794"/>
      <c r="Q5273" s="1794"/>
      <c r="R5273" s="1794"/>
      <c r="S5273" s="1794"/>
      <c r="T5273" s="1794"/>
      <c r="U5273" s="1794"/>
      <c r="V5273" s="1794"/>
      <c r="W5273" s="1794"/>
      <c r="X5273" s="1794"/>
      <c r="Y5273" s="1794"/>
      <c r="Z5273" s="1214"/>
      <c r="AA5273" s="1795">
        <v>2.1985999999999999</v>
      </c>
      <c r="AB5273" s="1795"/>
      <c r="AC5273" s="1795"/>
      <c r="AD5273" s="1795"/>
      <c r="AE5273" s="1795"/>
      <c r="AF5273" s="1795"/>
      <c r="AG5273" s="1795"/>
      <c r="AH5273" s="1213"/>
    </row>
    <row r="5274" spans="1:34" ht="17.45" customHeight="1">
      <c r="A5274" s="1801" t="s">
        <v>2870</v>
      </c>
      <c r="B5274" s="1825"/>
      <c r="C5274" s="1825"/>
      <c r="D5274" s="1825"/>
      <c r="E5274" s="1825"/>
      <c r="F5274" s="1825"/>
      <c r="G5274" s="1825"/>
      <c r="H5274" s="1825"/>
      <c r="I5274" s="1825"/>
      <c r="J5274" s="1825"/>
      <c r="K5274" s="1825"/>
      <c r="L5274" s="1825"/>
      <c r="M5274" s="1825"/>
      <c r="N5274" s="1826"/>
      <c r="O5274" s="1789" t="s">
        <v>2850</v>
      </c>
      <c r="P5274" s="1790"/>
      <c r="Q5274" s="1790"/>
      <c r="R5274" s="1790"/>
      <c r="S5274" s="1791"/>
      <c r="T5274" s="1827" t="s">
        <v>754</v>
      </c>
      <c r="U5274" s="1790"/>
      <c r="V5274" s="1790"/>
      <c r="W5274" s="1213"/>
      <c r="X5274" s="1789" t="s">
        <v>2866</v>
      </c>
      <c r="Y5274" s="1790"/>
      <c r="Z5274" s="1790"/>
      <c r="AA5274" s="1790"/>
      <c r="AB5274" s="1790"/>
      <c r="AC5274" s="1790"/>
      <c r="AD5274" s="1791"/>
      <c r="AE5274" s="1810" t="s">
        <v>2867</v>
      </c>
      <c r="AF5274" s="1828"/>
      <c r="AG5274" s="1828"/>
      <c r="AH5274" s="1213"/>
    </row>
    <row r="5275" spans="1:34" ht="16.7" customHeight="1">
      <c r="A5275" s="1215"/>
      <c r="B5275" s="1216" t="s">
        <v>3540</v>
      </c>
      <c r="C5275" s="1829" t="s">
        <v>3541</v>
      </c>
      <c r="D5275" s="1830"/>
      <c r="E5275" s="1830"/>
      <c r="F5275" s="1830"/>
      <c r="G5275" s="1830"/>
      <c r="H5275" s="1830"/>
      <c r="I5275" s="1830"/>
      <c r="J5275" s="1830"/>
      <c r="K5275" s="1830"/>
      <c r="L5275" s="1830"/>
      <c r="M5275" s="1830"/>
      <c r="N5275" s="1829"/>
      <c r="O5275" s="1831">
        <v>1</v>
      </c>
      <c r="P5275" s="1832"/>
      <c r="Q5275" s="1832"/>
      <c r="R5275" s="1832"/>
      <c r="S5275" s="1833"/>
      <c r="T5275" s="1834" t="s">
        <v>469</v>
      </c>
      <c r="U5275" s="1835"/>
      <c r="V5275" s="1835"/>
      <c r="W5275" s="1217"/>
      <c r="X5275" s="1836">
        <v>3.1412</v>
      </c>
      <c r="Y5275" s="1837"/>
      <c r="Z5275" s="1837"/>
      <c r="AA5275" s="1837"/>
      <c r="AB5275" s="1837"/>
      <c r="AC5275" s="1837"/>
      <c r="AD5275" s="1838"/>
      <c r="AE5275" s="1839">
        <v>3.14</v>
      </c>
      <c r="AF5275" s="1795"/>
      <c r="AG5275" s="1795"/>
      <c r="AH5275" s="1217"/>
    </row>
    <row r="5276" spans="1:34" ht="17.45" customHeight="1">
      <c r="A5276" s="1792"/>
      <c r="B5276" s="1793"/>
      <c r="C5276" s="1793"/>
      <c r="D5276" s="1793"/>
      <c r="E5276" s="1793"/>
      <c r="F5276" s="1793"/>
      <c r="G5276" s="1793"/>
      <c r="H5276" s="1793"/>
      <c r="I5276" s="1794" t="s">
        <v>2871</v>
      </c>
      <c r="J5276" s="1794"/>
      <c r="K5276" s="1794"/>
      <c r="L5276" s="1794"/>
      <c r="M5276" s="1794"/>
      <c r="N5276" s="1794"/>
      <c r="O5276" s="1794"/>
      <c r="P5276" s="1794"/>
      <c r="Q5276" s="1794"/>
      <c r="R5276" s="1794"/>
      <c r="S5276" s="1794"/>
      <c r="T5276" s="1794"/>
      <c r="U5276" s="1794"/>
      <c r="V5276" s="1794"/>
      <c r="W5276" s="1794"/>
      <c r="X5276" s="1794"/>
      <c r="Y5276" s="1794"/>
      <c r="Z5276" s="1214"/>
      <c r="AA5276" s="1795">
        <v>3.14</v>
      </c>
      <c r="AB5276" s="1795"/>
      <c r="AC5276" s="1795"/>
      <c r="AD5276" s="1795"/>
      <c r="AE5276" s="1795"/>
      <c r="AF5276" s="1795"/>
      <c r="AG5276" s="1795"/>
      <c r="AH5276" s="1213"/>
    </row>
    <row r="5277" spans="1:34" ht="17.45" customHeight="1">
      <c r="A5277" s="1801" t="s">
        <v>2872</v>
      </c>
      <c r="B5277" s="1825"/>
      <c r="C5277" s="1825"/>
      <c r="D5277" s="1825"/>
      <c r="E5277" s="1825"/>
      <c r="F5277" s="1825"/>
      <c r="G5277" s="1825"/>
      <c r="H5277" s="1825"/>
      <c r="I5277" s="1825"/>
      <c r="J5277" s="1825"/>
      <c r="K5277" s="1825"/>
      <c r="L5277" s="1825"/>
      <c r="M5277" s="1825"/>
      <c r="N5277" s="1826"/>
      <c r="O5277" s="1789" t="s">
        <v>2850</v>
      </c>
      <c r="P5277" s="1790"/>
      <c r="Q5277" s="1790"/>
      <c r="R5277" s="1790"/>
      <c r="S5277" s="1791"/>
      <c r="T5277" s="1827" t="s">
        <v>754</v>
      </c>
      <c r="U5277" s="1790"/>
      <c r="V5277" s="1790"/>
      <c r="W5277" s="1213"/>
      <c r="X5277" s="1789" t="s">
        <v>2866</v>
      </c>
      <c r="Y5277" s="1790"/>
      <c r="Z5277" s="1790"/>
      <c r="AA5277" s="1790"/>
      <c r="AB5277" s="1790"/>
      <c r="AC5277" s="1790"/>
      <c r="AD5277" s="1791"/>
      <c r="AE5277" s="1810" t="s">
        <v>2867</v>
      </c>
      <c r="AF5277" s="1828"/>
      <c r="AG5277" s="1828"/>
      <c r="AH5277" s="1213"/>
    </row>
    <row r="5278" spans="1:34" ht="16.7" customHeight="1">
      <c r="A5278" s="1901" t="s">
        <v>3542</v>
      </c>
      <c r="B5278" s="1902"/>
      <c r="C5278" s="1902"/>
      <c r="D5278" s="1902"/>
      <c r="E5278" s="1902"/>
      <c r="F5278" s="1875" t="s">
        <v>3543</v>
      </c>
      <c r="G5278" s="1876"/>
      <c r="H5278" s="1876"/>
      <c r="I5278" s="1876"/>
      <c r="J5278" s="1876"/>
      <c r="K5278" s="1876"/>
      <c r="L5278" s="1876"/>
      <c r="M5278" s="1876"/>
      <c r="N5278" s="1875"/>
      <c r="O5278" s="1885">
        <v>7.5000000000000002E-4</v>
      </c>
      <c r="P5278" s="1886"/>
      <c r="Q5278" s="1886"/>
      <c r="R5278" s="1886"/>
      <c r="S5278" s="1887"/>
      <c r="T5278" s="1888" t="s">
        <v>109</v>
      </c>
      <c r="U5278" s="1889"/>
      <c r="V5278" s="1889"/>
      <c r="W5278" s="1225"/>
      <c r="X5278" s="1890">
        <v>33.54</v>
      </c>
      <c r="Y5278" s="1891"/>
      <c r="Z5278" s="1891"/>
      <c r="AA5278" s="1891"/>
      <c r="AB5278" s="1891"/>
      <c r="AC5278" s="1891"/>
      <c r="AD5278" s="1892"/>
      <c r="AE5278" s="1865">
        <v>2.52E-2</v>
      </c>
      <c r="AF5278" s="1847"/>
      <c r="AG5278" s="1847"/>
      <c r="AH5278" s="1225"/>
    </row>
    <row r="5279" spans="1:34" ht="17.45" customHeight="1">
      <c r="A5279" s="1787" t="s">
        <v>3544</v>
      </c>
      <c r="B5279" s="1788"/>
      <c r="C5279" s="1788"/>
      <c r="D5279" s="1788"/>
      <c r="E5279" s="1788"/>
      <c r="F5279" s="1903" t="s">
        <v>3545</v>
      </c>
      <c r="G5279" s="1815"/>
      <c r="H5279" s="1815"/>
      <c r="I5279" s="1815"/>
      <c r="J5279" s="1815"/>
      <c r="K5279" s="1815"/>
      <c r="L5279" s="1815"/>
      <c r="M5279" s="1815"/>
      <c r="N5279" s="1903"/>
      <c r="O5279" s="1910">
        <v>2.3E-2</v>
      </c>
      <c r="P5279" s="1911"/>
      <c r="Q5279" s="1911"/>
      <c r="R5279" s="1911"/>
      <c r="S5279" s="1912"/>
      <c r="T5279" s="1913" t="s">
        <v>109</v>
      </c>
      <c r="U5279" s="1796"/>
      <c r="V5279" s="1796"/>
      <c r="W5279" s="1219"/>
      <c r="X5279" s="1914">
        <v>33.54</v>
      </c>
      <c r="Y5279" s="1915"/>
      <c r="Z5279" s="1915"/>
      <c r="AA5279" s="1915"/>
      <c r="AB5279" s="1915"/>
      <c r="AC5279" s="1915"/>
      <c r="AD5279" s="1916"/>
      <c r="AE5279" s="1909">
        <v>0.77139999999999997</v>
      </c>
      <c r="AF5279" s="1841"/>
      <c r="AG5279" s="1841"/>
      <c r="AH5279" s="1219"/>
    </row>
    <row r="5280" spans="1:34" ht="16.7" customHeight="1">
      <c r="A5280" s="1787" t="s">
        <v>3358</v>
      </c>
      <c r="B5280" s="1788"/>
      <c r="C5280" s="1788"/>
      <c r="D5280" s="1788"/>
      <c r="E5280" s="1788"/>
      <c r="F5280" s="1903" t="s">
        <v>3359</v>
      </c>
      <c r="G5280" s="1815"/>
      <c r="H5280" s="1815"/>
      <c r="I5280" s="1815"/>
      <c r="J5280" s="1815"/>
      <c r="K5280" s="1815"/>
      <c r="L5280" s="1815"/>
      <c r="M5280" s="1815"/>
      <c r="N5280" s="1903"/>
      <c r="O5280" s="1910">
        <v>6.0000000000000002E-5</v>
      </c>
      <c r="P5280" s="1911"/>
      <c r="Q5280" s="1911"/>
      <c r="R5280" s="1911"/>
      <c r="S5280" s="1912"/>
      <c r="T5280" s="1913" t="s">
        <v>109</v>
      </c>
      <c r="U5280" s="1796"/>
      <c r="V5280" s="1796"/>
      <c r="W5280" s="1219"/>
      <c r="X5280" s="1914">
        <v>33.54</v>
      </c>
      <c r="Y5280" s="1915"/>
      <c r="Z5280" s="1915"/>
      <c r="AA5280" s="1915"/>
      <c r="AB5280" s="1915"/>
      <c r="AC5280" s="1915"/>
      <c r="AD5280" s="1916"/>
      <c r="AE5280" s="1909">
        <v>2E-3</v>
      </c>
      <c r="AF5280" s="1841"/>
      <c r="AG5280" s="1841"/>
      <c r="AH5280" s="1219"/>
    </row>
    <row r="5281" spans="1:34" ht="17.45" customHeight="1">
      <c r="A5281" s="1787" t="s">
        <v>3360</v>
      </c>
      <c r="B5281" s="1788"/>
      <c r="C5281" s="1788"/>
      <c r="D5281" s="1788"/>
      <c r="E5281" s="1788"/>
      <c r="F5281" s="1903" t="s">
        <v>3361</v>
      </c>
      <c r="G5281" s="1815"/>
      <c r="H5281" s="1815"/>
      <c r="I5281" s="1815"/>
      <c r="J5281" s="1815"/>
      <c r="K5281" s="1815"/>
      <c r="L5281" s="1815"/>
      <c r="M5281" s="1815"/>
      <c r="N5281" s="1903"/>
      <c r="O5281" s="1910">
        <v>1.8000000000000001E-4</v>
      </c>
      <c r="P5281" s="1911"/>
      <c r="Q5281" s="1911"/>
      <c r="R5281" s="1911"/>
      <c r="S5281" s="1912"/>
      <c r="T5281" s="1913" t="s">
        <v>109</v>
      </c>
      <c r="U5281" s="1796"/>
      <c r="V5281" s="1796"/>
      <c r="W5281" s="1219"/>
      <c r="X5281" s="1914">
        <v>33.54</v>
      </c>
      <c r="Y5281" s="1915"/>
      <c r="Z5281" s="1915"/>
      <c r="AA5281" s="1915"/>
      <c r="AB5281" s="1915"/>
      <c r="AC5281" s="1915"/>
      <c r="AD5281" s="1916"/>
      <c r="AE5281" s="1909">
        <v>6.0000000000000001E-3</v>
      </c>
      <c r="AF5281" s="1841"/>
      <c r="AG5281" s="1841"/>
      <c r="AH5281" s="1219"/>
    </row>
    <row r="5282" spans="1:34" ht="17.45" customHeight="1">
      <c r="A5282" s="1819" t="s">
        <v>3362</v>
      </c>
      <c r="B5282" s="1820"/>
      <c r="C5282" s="1820"/>
      <c r="D5282" s="1820"/>
      <c r="E5282" s="1820"/>
      <c r="F5282" s="1866" t="s">
        <v>3363</v>
      </c>
      <c r="G5282" s="1867"/>
      <c r="H5282" s="1867"/>
      <c r="I5282" s="1867"/>
      <c r="J5282" s="1867"/>
      <c r="K5282" s="1867"/>
      <c r="L5282" s="1867"/>
      <c r="M5282" s="1867"/>
      <c r="N5282" s="1866"/>
      <c r="O5282" s="1893">
        <v>2.0000000000000001E-4</v>
      </c>
      <c r="P5282" s="1894"/>
      <c r="Q5282" s="1894"/>
      <c r="R5282" s="1894"/>
      <c r="S5282" s="1895"/>
      <c r="T5282" s="1896" t="s">
        <v>109</v>
      </c>
      <c r="U5282" s="1897"/>
      <c r="V5282" s="1897"/>
      <c r="W5282" s="1222"/>
      <c r="X5282" s="1898">
        <v>33.54</v>
      </c>
      <c r="Y5282" s="1899"/>
      <c r="Z5282" s="1899"/>
      <c r="AA5282" s="1899"/>
      <c r="AB5282" s="1899"/>
      <c r="AC5282" s="1899"/>
      <c r="AD5282" s="1900"/>
      <c r="AE5282" s="1874">
        <v>6.7000000000000002E-3</v>
      </c>
      <c r="AF5282" s="1843"/>
      <c r="AG5282" s="1843"/>
      <c r="AH5282" s="1222"/>
    </row>
    <row r="5283" spans="1:34" ht="16.7" customHeight="1">
      <c r="A5283" s="1792"/>
      <c r="B5283" s="1793"/>
      <c r="C5283" s="1793"/>
      <c r="D5283" s="1793"/>
      <c r="E5283" s="1793"/>
      <c r="F5283" s="1793"/>
      <c r="G5283" s="1793"/>
      <c r="H5283" s="1793"/>
      <c r="I5283" s="1793"/>
      <c r="J5283" s="1793"/>
      <c r="K5283" s="1794" t="s">
        <v>2873</v>
      </c>
      <c r="L5283" s="1794"/>
      <c r="M5283" s="1794"/>
      <c r="N5283" s="1794"/>
      <c r="O5283" s="1794"/>
      <c r="P5283" s="1794"/>
      <c r="Q5283" s="1794"/>
      <c r="R5283" s="1794"/>
      <c r="S5283" s="1794"/>
      <c r="T5283" s="1794"/>
      <c r="U5283" s="1794"/>
      <c r="V5283" s="1794"/>
      <c r="W5283" s="1794"/>
      <c r="X5283" s="1794"/>
      <c r="Y5283" s="1794"/>
      <c r="Z5283" s="1794"/>
      <c r="AA5283" s="1794"/>
      <c r="AB5283" s="1214"/>
      <c r="AC5283" s="1795">
        <v>0.81130000000000002</v>
      </c>
      <c r="AD5283" s="1795"/>
      <c r="AE5283" s="1795"/>
      <c r="AF5283" s="1795"/>
      <c r="AG5283" s="1795"/>
      <c r="AH5283" s="1213"/>
    </row>
    <row r="5284" spans="1:34" ht="17.45" customHeight="1">
      <c r="A5284" s="1801" t="s">
        <v>2874</v>
      </c>
      <c r="B5284" s="1825"/>
      <c r="C5284" s="1825"/>
      <c r="D5284" s="1825"/>
      <c r="E5284" s="1825"/>
      <c r="F5284" s="1825"/>
      <c r="G5284" s="1825"/>
      <c r="H5284" s="1825"/>
      <c r="I5284" s="1825"/>
      <c r="J5284" s="1826"/>
      <c r="K5284" s="1789" t="s">
        <v>2850</v>
      </c>
      <c r="L5284" s="1791"/>
      <c r="M5284" s="1855" t="s">
        <v>2875</v>
      </c>
      <c r="N5284" s="1856"/>
      <c r="O5284" s="1857"/>
      <c r="P5284" s="1855" t="s">
        <v>2876</v>
      </c>
      <c r="Q5284" s="1856"/>
      <c r="R5284" s="1857"/>
      <c r="S5284" s="1855" t="s">
        <v>2877</v>
      </c>
      <c r="T5284" s="1857"/>
      <c r="U5284" s="1789" t="s">
        <v>2878</v>
      </c>
      <c r="V5284" s="1790"/>
      <c r="W5284" s="1791"/>
      <c r="X5284" s="1789" t="s">
        <v>2879</v>
      </c>
      <c r="Y5284" s="1790"/>
      <c r="Z5284" s="1790"/>
      <c r="AA5284" s="1790"/>
      <c r="AB5284" s="1791"/>
      <c r="AC5284" s="1789" t="s">
        <v>2880</v>
      </c>
      <c r="AD5284" s="1791"/>
      <c r="AE5284" s="1810" t="s">
        <v>2867</v>
      </c>
      <c r="AF5284" s="1828"/>
      <c r="AG5284" s="1828"/>
      <c r="AH5284" s="1213"/>
    </row>
    <row r="5285" spans="1:34" ht="17.45" customHeight="1">
      <c r="A5285" s="1901" t="s">
        <v>3546</v>
      </c>
      <c r="B5285" s="1902"/>
      <c r="C5285" s="1902"/>
      <c r="D5285" s="1902"/>
      <c r="E5285" s="1902"/>
      <c r="F5285" s="1875" t="s">
        <v>3543</v>
      </c>
      <c r="G5285" s="1876"/>
      <c r="H5285" s="1876"/>
      <c r="I5285" s="1876"/>
      <c r="J5285" s="1875"/>
      <c r="K5285" s="1877">
        <v>7.5000000000000002E-4</v>
      </c>
      <c r="L5285" s="1878"/>
      <c r="M5285" s="1890">
        <v>0</v>
      </c>
      <c r="N5285" s="1891"/>
      <c r="O5285" s="1892"/>
      <c r="P5285" s="1890">
        <v>0</v>
      </c>
      <c r="Q5285" s="1891"/>
      <c r="R5285" s="1892"/>
      <c r="S5285" s="1890">
        <v>0</v>
      </c>
      <c r="T5285" s="1892"/>
      <c r="U5285" s="1890">
        <v>1.1000000000000001</v>
      </c>
      <c r="V5285" s="1891"/>
      <c r="W5285" s="1892"/>
      <c r="X5285" s="1890">
        <v>0.88</v>
      </c>
      <c r="Y5285" s="1891"/>
      <c r="Z5285" s="1891"/>
      <c r="AA5285" s="1891"/>
      <c r="AB5285" s="1892"/>
      <c r="AC5285" s="1890">
        <v>0.72</v>
      </c>
      <c r="AD5285" s="1892"/>
      <c r="AE5285" s="1865">
        <v>0</v>
      </c>
      <c r="AF5285" s="1847"/>
      <c r="AG5285" s="1847"/>
      <c r="AH5285" s="1225"/>
    </row>
    <row r="5286" spans="1:34" ht="16.7" customHeight="1">
      <c r="A5286" s="1787" t="s">
        <v>3547</v>
      </c>
      <c r="B5286" s="1788"/>
      <c r="C5286" s="1788"/>
      <c r="D5286" s="1788"/>
      <c r="E5286" s="1788"/>
      <c r="F5286" s="1903" t="s">
        <v>3545</v>
      </c>
      <c r="G5286" s="1815"/>
      <c r="H5286" s="1815"/>
      <c r="I5286" s="1815"/>
      <c r="J5286" s="1903"/>
      <c r="K5286" s="1904">
        <v>2.3E-2</v>
      </c>
      <c r="L5286" s="1905"/>
      <c r="M5286" s="1914">
        <v>0</v>
      </c>
      <c r="N5286" s="1915"/>
      <c r="O5286" s="1916"/>
      <c r="P5286" s="1914">
        <v>0</v>
      </c>
      <c r="Q5286" s="1915"/>
      <c r="R5286" s="1916"/>
      <c r="S5286" s="1914">
        <v>0</v>
      </c>
      <c r="T5286" s="1916"/>
      <c r="U5286" s="1914">
        <v>1.1000000000000001</v>
      </c>
      <c r="V5286" s="1915"/>
      <c r="W5286" s="1916"/>
      <c r="X5286" s="1914">
        <v>0.88</v>
      </c>
      <c r="Y5286" s="1915"/>
      <c r="Z5286" s="1915"/>
      <c r="AA5286" s="1915"/>
      <c r="AB5286" s="1916"/>
      <c r="AC5286" s="1914">
        <v>0.72</v>
      </c>
      <c r="AD5286" s="1916"/>
      <c r="AE5286" s="1909">
        <v>0</v>
      </c>
      <c r="AF5286" s="1841"/>
      <c r="AG5286" s="1841"/>
      <c r="AH5286" s="1219"/>
    </row>
    <row r="5287" spans="1:34" ht="17.45" customHeight="1">
      <c r="A5287" s="1787" t="s">
        <v>3365</v>
      </c>
      <c r="B5287" s="1788"/>
      <c r="C5287" s="1788"/>
      <c r="D5287" s="1788"/>
      <c r="E5287" s="1788"/>
      <c r="F5287" s="1903" t="s">
        <v>3359</v>
      </c>
      <c r="G5287" s="1815"/>
      <c r="H5287" s="1815"/>
      <c r="I5287" s="1815"/>
      <c r="J5287" s="1903"/>
      <c r="K5287" s="1904">
        <v>6.0000000000000002E-5</v>
      </c>
      <c r="L5287" s="1905"/>
      <c r="M5287" s="1914">
        <v>0</v>
      </c>
      <c r="N5287" s="1915"/>
      <c r="O5287" s="1916"/>
      <c r="P5287" s="1914">
        <v>0</v>
      </c>
      <c r="Q5287" s="1915"/>
      <c r="R5287" s="1916"/>
      <c r="S5287" s="1914">
        <v>0</v>
      </c>
      <c r="T5287" s="1916"/>
      <c r="U5287" s="1914">
        <v>1.1000000000000001</v>
      </c>
      <c r="V5287" s="1915"/>
      <c r="W5287" s="1916"/>
      <c r="X5287" s="1914">
        <v>0.88</v>
      </c>
      <c r="Y5287" s="1915"/>
      <c r="Z5287" s="1915"/>
      <c r="AA5287" s="1915"/>
      <c r="AB5287" s="1916"/>
      <c r="AC5287" s="1914">
        <v>0.72</v>
      </c>
      <c r="AD5287" s="1916"/>
      <c r="AE5287" s="1909">
        <v>0</v>
      </c>
      <c r="AF5287" s="1841"/>
      <c r="AG5287" s="1841"/>
      <c r="AH5287" s="1219"/>
    </row>
    <row r="5288" spans="1:34" ht="16.7" customHeight="1">
      <c r="A5288" s="1787" t="s">
        <v>3366</v>
      </c>
      <c r="B5288" s="1788"/>
      <c r="C5288" s="1788"/>
      <c r="D5288" s="1788"/>
      <c r="E5288" s="1788"/>
      <c r="F5288" s="1903" t="s">
        <v>3361</v>
      </c>
      <c r="G5288" s="1815"/>
      <c r="H5288" s="1815"/>
      <c r="I5288" s="1815"/>
      <c r="J5288" s="1903"/>
      <c r="K5288" s="1904">
        <v>1.8000000000000001E-4</v>
      </c>
      <c r="L5288" s="1905"/>
      <c r="M5288" s="1914">
        <v>0</v>
      </c>
      <c r="N5288" s="1915"/>
      <c r="O5288" s="1916"/>
      <c r="P5288" s="1914">
        <v>0</v>
      </c>
      <c r="Q5288" s="1915"/>
      <c r="R5288" s="1916"/>
      <c r="S5288" s="1914">
        <v>0</v>
      </c>
      <c r="T5288" s="1916"/>
      <c r="U5288" s="1914">
        <v>1.1000000000000001</v>
      </c>
      <c r="V5288" s="1915"/>
      <c r="W5288" s="1916"/>
      <c r="X5288" s="1914">
        <v>0.88</v>
      </c>
      <c r="Y5288" s="1915"/>
      <c r="Z5288" s="1915"/>
      <c r="AA5288" s="1915"/>
      <c r="AB5288" s="1916"/>
      <c r="AC5288" s="1914">
        <v>0.72</v>
      </c>
      <c r="AD5288" s="1916"/>
      <c r="AE5288" s="1909">
        <v>0</v>
      </c>
      <c r="AF5288" s="1841"/>
      <c r="AG5288" s="1841"/>
      <c r="AH5288" s="1219"/>
    </row>
    <row r="5289" spans="1:34" ht="17.45" customHeight="1">
      <c r="A5289" s="1819" t="s">
        <v>3367</v>
      </c>
      <c r="B5289" s="1820"/>
      <c r="C5289" s="1820"/>
      <c r="D5289" s="1820"/>
      <c r="E5289" s="1820"/>
      <c r="F5289" s="1866" t="s">
        <v>3363</v>
      </c>
      <c r="G5289" s="1867"/>
      <c r="H5289" s="1867"/>
      <c r="I5289" s="1867"/>
      <c r="J5289" s="1866"/>
      <c r="K5289" s="1868">
        <v>2.0000000000000001E-4</v>
      </c>
      <c r="L5289" s="1869"/>
      <c r="M5289" s="1898">
        <v>0</v>
      </c>
      <c r="N5289" s="1899"/>
      <c r="O5289" s="1900"/>
      <c r="P5289" s="1898">
        <v>0</v>
      </c>
      <c r="Q5289" s="1899"/>
      <c r="R5289" s="1900"/>
      <c r="S5289" s="1898">
        <v>0</v>
      </c>
      <c r="T5289" s="1900"/>
      <c r="U5289" s="1898">
        <v>1.1000000000000001</v>
      </c>
      <c r="V5289" s="1899"/>
      <c r="W5289" s="1900"/>
      <c r="X5289" s="1898">
        <v>0.88</v>
      </c>
      <c r="Y5289" s="1899"/>
      <c r="Z5289" s="1899"/>
      <c r="AA5289" s="1899"/>
      <c r="AB5289" s="1900"/>
      <c r="AC5289" s="1898">
        <v>0.72</v>
      </c>
      <c r="AD5289" s="1900"/>
      <c r="AE5289" s="1874">
        <v>0</v>
      </c>
      <c r="AF5289" s="1843"/>
      <c r="AG5289" s="1843"/>
      <c r="AH5289" s="1222"/>
    </row>
    <row r="5290" spans="1:34" ht="17.45" customHeight="1">
      <c r="A5290" s="1853"/>
      <c r="B5290" s="1778"/>
      <c r="C5290" s="1778"/>
      <c r="D5290" s="1778"/>
      <c r="E5290" s="1778"/>
      <c r="F5290" s="1778"/>
      <c r="G5290" s="1778"/>
      <c r="H5290" s="1778"/>
      <c r="I5290" s="1846" t="s">
        <v>2881</v>
      </c>
      <c r="J5290" s="1846"/>
      <c r="K5290" s="1846"/>
      <c r="L5290" s="1846"/>
      <c r="M5290" s="1846"/>
      <c r="N5290" s="1846"/>
      <c r="O5290" s="1846"/>
      <c r="P5290" s="1846"/>
      <c r="Q5290" s="1846"/>
      <c r="R5290" s="1846"/>
      <c r="S5290" s="1846"/>
      <c r="T5290" s="1846"/>
      <c r="U5290" s="1846"/>
      <c r="V5290" s="1846"/>
      <c r="W5290" s="1846"/>
      <c r="X5290" s="1846"/>
      <c r="Y5290" s="1846"/>
      <c r="Z5290" s="1203"/>
      <c r="AA5290" s="1847">
        <v>0</v>
      </c>
      <c r="AB5290" s="1847"/>
      <c r="AC5290" s="1847"/>
      <c r="AD5290" s="1847"/>
      <c r="AE5290" s="1847"/>
      <c r="AF5290" s="1847"/>
      <c r="AG5290" s="1847"/>
      <c r="AH5290" s="1204"/>
    </row>
    <row r="5291" spans="1:34" ht="5.85" customHeight="1">
      <c r="A5291" s="1854"/>
      <c r="B5291" s="1309"/>
      <c r="C5291" s="1309"/>
      <c r="D5291" s="1309"/>
      <c r="E5291" s="1309"/>
      <c r="F5291" s="1309"/>
      <c r="G5291" s="1309"/>
      <c r="H5291" s="1309"/>
      <c r="I5291" s="1309"/>
      <c r="J5291" s="1309"/>
      <c r="K5291" s="1309"/>
      <c r="L5291" s="1309"/>
      <c r="M5291" s="1309"/>
      <c r="N5291" s="1309"/>
      <c r="O5291" s="1309"/>
      <c r="P5291" s="1309"/>
      <c r="Q5291" s="1309"/>
      <c r="R5291" s="1309"/>
      <c r="S5291" s="1309"/>
      <c r="T5291" s="1309"/>
      <c r="U5291" s="1309"/>
      <c r="V5291" s="1309"/>
      <c r="W5291" s="1309"/>
      <c r="X5291" s="1309"/>
      <c r="Y5291" s="1309"/>
      <c r="Z5291" s="1309"/>
      <c r="AA5291" s="1309"/>
      <c r="AB5291" s="1309"/>
      <c r="AC5291" s="1309"/>
      <c r="AD5291" s="1309"/>
      <c r="AE5291" s="1309"/>
      <c r="AF5291" s="1309"/>
      <c r="AG5291" s="1309"/>
      <c r="AH5291" s="1782"/>
    </row>
    <row r="5292" spans="1:34" ht="16.7" customHeight="1">
      <c r="A5292" s="1845"/>
      <c r="B5292" s="1799"/>
      <c r="C5292" s="1799"/>
      <c r="D5292" s="1799"/>
      <c r="E5292" s="1799"/>
      <c r="F5292" s="1799"/>
      <c r="G5292" s="1799"/>
      <c r="H5292" s="1799"/>
      <c r="I5292" s="1842" t="s">
        <v>2882</v>
      </c>
      <c r="J5292" s="1842"/>
      <c r="K5292" s="1842"/>
      <c r="L5292" s="1842"/>
      <c r="M5292" s="1842"/>
      <c r="N5292" s="1842"/>
      <c r="O5292" s="1842"/>
      <c r="P5292" s="1842"/>
      <c r="Q5292" s="1842"/>
      <c r="R5292" s="1842"/>
      <c r="S5292" s="1842"/>
      <c r="T5292" s="1842"/>
      <c r="U5292" s="1842"/>
      <c r="V5292" s="1842"/>
      <c r="W5292" s="1842"/>
      <c r="X5292" s="1842"/>
      <c r="Y5292" s="1842"/>
      <c r="Z5292" s="1212"/>
      <c r="AA5292" s="1848">
        <v>10.6</v>
      </c>
      <c r="AB5292" s="1848"/>
      <c r="AC5292" s="1848"/>
      <c r="AD5292" s="1848"/>
      <c r="AE5292" s="1848"/>
      <c r="AF5292" s="1848"/>
      <c r="AG5292" s="1848"/>
      <c r="AH5292" s="1208"/>
    </row>
    <row r="5293" spans="1:34" ht="45.75" customHeight="1">
      <c r="A5293" s="1849" t="s">
        <v>2883</v>
      </c>
      <c r="B5293" s="1850"/>
      <c r="C5293" s="1850"/>
      <c r="D5293" s="1850"/>
      <c r="E5293" s="1851"/>
      <c r="F5293" s="1852"/>
      <c r="G5293" s="1852"/>
      <c r="H5293" s="1852"/>
      <c r="I5293" s="1852"/>
      <c r="J5293" s="1852"/>
      <c r="K5293" s="1852"/>
      <c r="L5293" s="1852"/>
      <c r="M5293" s="1852"/>
      <c r="N5293" s="1852"/>
      <c r="O5293" s="1852"/>
      <c r="P5293" s="1852"/>
      <c r="Q5293" s="1852"/>
      <c r="R5293" s="1852"/>
      <c r="S5293" s="1852"/>
      <c r="T5293" s="1852"/>
      <c r="U5293" s="1852"/>
      <c r="V5293" s="1852"/>
      <c r="W5293" s="1852"/>
      <c r="X5293" s="1852"/>
      <c r="Y5293" s="1852"/>
      <c r="Z5293" s="1852"/>
      <c r="AA5293" s="1852"/>
      <c r="AB5293" s="1852"/>
      <c r="AC5293" s="1852"/>
      <c r="AD5293" s="1852"/>
      <c r="AE5293" s="1852"/>
      <c r="AF5293" s="1852"/>
      <c r="AG5293" s="1852"/>
      <c r="AH5293" s="1851"/>
    </row>
    <row r="5294" spans="1:34" ht="8.65" customHeight="1">
      <c r="A5294" s="1220"/>
      <c r="B5294" s="1221"/>
      <c r="C5294" s="1221"/>
      <c r="D5294" s="1221"/>
      <c r="E5294" s="1221"/>
      <c r="F5294" s="1221"/>
      <c r="G5294" s="1221"/>
      <c r="H5294" s="1221"/>
      <c r="I5294" s="1221"/>
      <c r="J5294" s="1221"/>
      <c r="K5294" s="1221"/>
      <c r="L5294" s="1221"/>
      <c r="M5294" s="1221"/>
      <c r="N5294" s="1221"/>
      <c r="O5294" s="1221"/>
      <c r="P5294" s="1221"/>
      <c r="Q5294" s="1221"/>
      <c r="R5294" s="1221"/>
      <c r="S5294" s="1221"/>
      <c r="T5294" s="1221"/>
      <c r="U5294" s="1221"/>
      <c r="V5294" s="1221"/>
      <c r="W5294" s="1221"/>
      <c r="X5294" s="1221"/>
      <c r="Y5294" s="1221"/>
      <c r="Z5294" s="1221"/>
      <c r="AA5294" s="1221"/>
      <c r="AB5294" s="1221"/>
      <c r="AC5294" s="1221"/>
      <c r="AD5294" s="1221"/>
      <c r="AE5294" s="1221"/>
      <c r="AF5294" s="1221"/>
      <c r="AG5294" s="1221"/>
      <c r="AH5294" s="1222"/>
    </row>
    <row r="5295" spans="1:34" ht="5.85" customHeight="1">
      <c r="A5295" s="1777"/>
      <c r="B5295" s="1778"/>
      <c r="C5295" s="1778"/>
      <c r="D5295" s="1778"/>
      <c r="E5295" s="1778"/>
      <c r="F5295" s="1778"/>
      <c r="G5295" s="1778"/>
      <c r="H5295" s="1778"/>
      <c r="I5295" s="1778"/>
      <c r="J5295" s="1778"/>
      <c r="K5295" s="1778"/>
      <c r="L5295" s="1778"/>
      <c r="M5295" s="1778"/>
      <c r="N5295" s="1778"/>
      <c r="O5295" s="1778"/>
      <c r="P5295" s="1778"/>
      <c r="Q5295" s="1778"/>
      <c r="R5295" s="1778"/>
      <c r="S5295" s="1778"/>
      <c r="T5295" s="1778"/>
      <c r="U5295" s="1778"/>
      <c r="V5295" s="1778"/>
      <c r="W5295" s="1778"/>
      <c r="X5295" s="1778"/>
      <c r="Y5295" s="1778"/>
      <c r="Z5295" s="1778"/>
      <c r="AA5295" s="1778"/>
      <c r="AB5295" s="1778"/>
      <c r="AC5295" s="1778"/>
      <c r="AD5295" s="1778"/>
      <c r="AE5295" s="1778"/>
      <c r="AF5295" s="1778"/>
      <c r="AG5295" s="1778"/>
      <c r="AH5295" s="1779"/>
    </row>
    <row r="5296" spans="1:34" ht="11.65" customHeight="1">
      <c r="A5296" s="1780" t="s">
        <v>2834</v>
      </c>
      <c r="B5296" s="1310"/>
      <c r="C5296" s="1310"/>
      <c r="D5296" s="1310"/>
      <c r="E5296" s="1310"/>
      <c r="F5296" s="1310"/>
      <c r="G5296" s="1310"/>
      <c r="H5296" s="1310"/>
      <c r="I5296" s="1310"/>
      <c r="J5296" s="1310"/>
      <c r="K5296" s="1310"/>
      <c r="L5296" s="1310"/>
      <c r="M5296" s="1310"/>
      <c r="N5296" s="1310"/>
      <c r="O5296" s="1310"/>
      <c r="P5296" s="1310"/>
      <c r="Q5296" s="1310"/>
      <c r="R5296" s="1310"/>
      <c r="S5296" s="1310"/>
      <c r="T5296" s="1310"/>
      <c r="U5296" s="1310"/>
      <c r="V5296" s="1310"/>
      <c r="W5296" s="1310"/>
      <c r="X5296" s="1310"/>
      <c r="Y5296" s="1310"/>
      <c r="Z5296" s="1310"/>
      <c r="AA5296" s="1310"/>
      <c r="AB5296" s="1310"/>
      <c r="AC5296" s="1310"/>
      <c r="AD5296" s="1309"/>
      <c r="AE5296" s="1309"/>
      <c r="AF5296" s="1781" t="s">
        <v>3548</v>
      </c>
      <c r="AG5296" s="1781"/>
      <c r="AH5296" s="1782"/>
    </row>
    <row r="5297" spans="1:34" ht="5.0999999999999996" customHeight="1">
      <c r="A5297" s="1780"/>
      <c r="B5297" s="1310"/>
      <c r="C5297" s="1310"/>
      <c r="D5297" s="1310"/>
      <c r="E5297" s="1310"/>
      <c r="F5297" s="1310"/>
      <c r="G5297" s="1310"/>
      <c r="H5297" s="1310"/>
      <c r="I5297" s="1310"/>
      <c r="J5297" s="1310"/>
      <c r="K5297" s="1310"/>
      <c r="L5297" s="1310"/>
      <c r="M5297" s="1310"/>
      <c r="N5297" s="1310"/>
      <c r="O5297" s="1310"/>
      <c r="P5297" s="1310"/>
      <c r="Q5297" s="1310"/>
      <c r="R5297" s="1310"/>
      <c r="S5297" s="1310"/>
      <c r="T5297" s="1310"/>
      <c r="U5297" s="1310"/>
      <c r="V5297" s="1310"/>
      <c r="W5297" s="1310"/>
      <c r="X5297" s="1310"/>
      <c r="Y5297" s="1310"/>
      <c r="Z5297" s="1310"/>
      <c r="AA5297" s="1310"/>
      <c r="AB5297" s="1310"/>
      <c r="AC5297" s="1310"/>
      <c r="AD5297" s="1311"/>
      <c r="AE5297" s="1311"/>
      <c r="AF5297" s="1311"/>
      <c r="AG5297" s="1311"/>
      <c r="AH5297" s="1782"/>
    </row>
    <row r="5298" spans="1:34" ht="11.65" customHeight="1">
      <c r="A5298" s="1783" t="s">
        <v>2836</v>
      </c>
      <c r="B5298" s="1784"/>
      <c r="C5298" s="1784"/>
      <c r="D5298" s="1784"/>
      <c r="E5298" s="1784"/>
      <c r="F5298" s="1784"/>
      <c r="G5298" s="1784"/>
      <c r="H5298" s="1784"/>
      <c r="I5298" s="1784"/>
      <c r="J5298" s="1784"/>
      <c r="K5298" s="1784"/>
      <c r="L5298" s="1784"/>
      <c r="M5298" s="1784"/>
      <c r="N5298" s="1784"/>
      <c r="O5298" s="1784"/>
      <c r="P5298" s="1784"/>
      <c r="Q5298" s="1784"/>
      <c r="R5298" s="1784"/>
      <c r="S5298" s="1784"/>
      <c r="T5298" s="1784"/>
      <c r="U5298" s="1784"/>
      <c r="V5298" s="1784"/>
      <c r="W5298" s="1784"/>
      <c r="X5298" s="1784"/>
      <c r="Y5298" s="1784"/>
      <c r="Z5298" s="1784"/>
      <c r="AA5298" s="1784"/>
      <c r="AB5298" s="1784"/>
      <c r="AC5298" s="1784"/>
      <c r="AD5298" s="1311"/>
      <c r="AE5298" s="1311"/>
      <c r="AF5298" s="1311"/>
      <c r="AG5298" s="1311"/>
      <c r="AH5298" s="1782"/>
    </row>
    <row r="5299" spans="1:34" ht="23.25" customHeight="1">
      <c r="A5299" s="1785" t="s">
        <v>2837</v>
      </c>
      <c r="B5299" s="1786"/>
      <c r="C5299" s="1786"/>
      <c r="D5299" s="1786"/>
      <c r="E5299" s="1786"/>
      <c r="F5299" s="1786"/>
      <c r="G5299" s="1786"/>
      <c r="H5299" s="1786"/>
      <c r="I5299" s="1786"/>
      <c r="J5299" s="1786"/>
      <c r="K5299" s="1786"/>
      <c r="L5299" s="1786"/>
      <c r="M5299" s="1786"/>
      <c r="N5299" s="1786"/>
      <c r="O5299" s="1786"/>
      <c r="P5299" s="1786"/>
      <c r="Q5299" s="1786"/>
      <c r="R5299" s="1786"/>
      <c r="S5299" s="1786"/>
      <c r="T5299" s="1786"/>
      <c r="U5299" s="1786"/>
      <c r="V5299" s="1786"/>
      <c r="W5299" s="1786"/>
      <c r="X5299" s="1786"/>
      <c r="Y5299" s="1786"/>
      <c r="Z5299" s="1786"/>
      <c r="AA5299" s="1786"/>
      <c r="AB5299" s="1786"/>
      <c r="AC5299" s="1786"/>
      <c r="AD5299" s="1311"/>
      <c r="AE5299" s="1311"/>
      <c r="AF5299" s="1311"/>
      <c r="AG5299" s="1311"/>
      <c r="AH5299" s="1782"/>
    </row>
    <row r="5300" spans="1:34" ht="5.85" customHeight="1">
      <c r="A5300" s="1787" t="s">
        <v>2838</v>
      </c>
      <c r="B5300" s="1788"/>
      <c r="C5300" s="1788"/>
      <c r="D5300" s="1788"/>
      <c r="E5300" s="1788"/>
      <c r="F5300" s="1788"/>
      <c r="G5300" s="1788"/>
      <c r="H5300" s="1788"/>
      <c r="I5300" s="1788"/>
      <c r="J5300" s="1788"/>
      <c r="K5300" s="1788"/>
      <c r="L5300" s="1788"/>
      <c r="M5300" s="1788"/>
      <c r="N5300" s="1788"/>
      <c r="O5300" s="1788"/>
      <c r="P5300" s="1788"/>
      <c r="Q5300" s="1788"/>
      <c r="R5300" s="1788"/>
      <c r="S5300" s="1788"/>
      <c r="T5300" s="1788"/>
      <c r="U5300" s="1788"/>
      <c r="V5300" s="1788"/>
      <c r="W5300" s="1788"/>
      <c r="X5300" s="1788"/>
      <c r="Y5300" s="1788"/>
      <c r="Z5300" s="1788"/>
      <c r="AA5300" s="1788"/>
      <c r="AB5300" s="1788"/>
      <c r="AC5300" s="1788"/>
      <c r="AD5300" s="1311"/>
      <c r="AE5300" s="1311"/>
      <c r="AF5300" s="1311"/>
      <c r="AG5300" s="1311"/>
      <c r="AH5300" s="1782"/>
    </row>
    <row r="5301" spans="1:34" ht="5.0999999999999996" customHeight="1">
      <c r="A5301" s="1787"/>
      <c r="B5301" s="1788"/>
      <c r="C5301" s="1788"/>
      <c r="D5301" s="1788"/>
      <c r="E5301" s="1788"/>
      <c r="F5301" s="1788"/>
      <c r="G5301" s="1788"/>
      <c r="H5301" s="1788"/>
      <c r="I5301" s="1788"/>
      <c r="J5301" s="1788"/>
      <c r="K5301" s="1788"/>
      <c r="L5301" s="1788"/>
      <c r="M5301" s="1788"/>
      <c r="N5301" s="1788"/>
      <c r="O5301" s="1788"/>
      <c r="P5301" s="1788"/>
      <c r="Q5301" s="1788"/>
      <c r="R5301" s="1788"/>
      <c r="S5301" s="1788"/>
      <c r="T5301" s="1788"/>
      <c r="U5301" s="1788"/>
      <c r="V5301" s="1788"/>
      <c r="W5301" s="1788"/>
      <c r="X5301" s="1788"/>
      <c r="Y5301" s="1788"/>
      <c r="Z5301" s="1788"/>
      <c r="AA5301" s="1788"/>
      <c r="AB5301" s="1788"/>
      <c r="AC5301" s="1788"/>
      <c r="AD5301" s="1782"/>
      <c r="AE5301" s="1309"/>
      <c r="AF5301" s="1309"/>
      <c r="AG5301" s="1309"/>
      <c r="AH5301" s="1782"/>
    </row>
    <row r="5302" spans="1:34" ht="11.65" customHeight="1">
      <c r="A5302" s="1787" t="s">
        <v>2839</v>
      </c>
      <c r="B5302" s="1788"/>
      <c r="C5302" s="1788"/>
      <c r="D5302" s="1788"/>
      <c r="E5302" s="1788"/>
      <c r="F5302" s="1788"/>
      <c r="G5302" s="1788"/>
      <c r="H5302" s="1788"/>
      <c r="I5302" s="1788"/>
      <c r="J5302" s="1788"/>
      <c r="K5302" s="1788"/>
      <c r="L5302" s="1788"/>
      <c r="M5302" s="1788"/>
      <c r="N5302" s="1788"/>
      <c r="O5302" s="1788"/>
      <c r="P5302" s="1788"/>
      <c r="Q5302" s="1788"/>
      <c r="R5302" s="1788"/>
      <c r="S5302" s="1788"/>
      <c r="T5302" s="1788"/>
      <c r="U5302" s="1788"/>
      <c r="V5302" s="1788"/>
      <c r="W5302" s="1788"/>
      <c r="X5302" s="1788"/>
      <c r="Y5302" s="1788"/>
      <c r="Z5302" s="1788"/>
      <c r="AA5302" s="1788"/>
      <c r="AB5302" s="1788"/>
      <c r="AC5302" s="1788"/>
      <c r="AD5302" s="1818" t="s">
        <v>2840</v>
      </c>
      <c r="AE5302" s="1818"/>
      <c r="AF5302" s="1206">
        <v>0</v>
      </c>
      <c r="AG5302" s="1207" t="s">
        <v>5</v>
      </c>
      <c r="AH5302" s="1800"/>
    </row>
    <row r="5303" spans="1:34" ht="11.65" customHeight="1">
      <c r="A5303" s="1819" t="s">
        <v>2841</v>
      </c>
      <c r="B5303" s="1820"/>
      <c r="C5303" s="1820"/>
      <c r="D5303" s="1820"/>
      <c r="E5303" s="1820"/>
      <c r="F5303" s="1820"/>
      <c r="G5303" s="1820"/>
      <c r="H5303" s="1820"/>
      <c r="I5303" s="1820"/>
      <c r="J5303" s="1820"/>
      <c r="K5303" s="1820"/>
      <c r="L5303" s="1820"/>
      <c r="M5303" s="1820"/>
      <c r="N5303" s="1820"/>
      <c r="O5303" s="1820"/>
      <c r="P5303" s="1820"/>
      <c r="Q5303" s="1820"/>
      <c r="R5303" s="1820"/>
      <c r="S5303" s="1820"/>
      <c r="T5303" s="1820"/>
      <c r="U5303" s="1820"/>
      <c r="V5303" s="1820"/>
      <c r="W5303" s="1820"/>
      <c r="X5303" s="1820"/>
      <c r="Y5303" s="1820"/>
      <c r="Z5303" s="1820"/>
      <c r="AA5303" s="1820"/>
      <c r="AB5303" s="1820"/>
      <c r="AC5303" s="1820"/>
      <c r="AD5303" s="1821" t="s">
        <v>2842</v>
      </c>
      <c r="AE5303" s="1821"/>
      <c r="AF5303" s="1210">
        <v>0</v>
      </c>
      <c r="AG5303" s="1211" t="s">
        <v>5</v>
      </c>
      <c r="AH5303" s="1800"/>
    </row>
    <row r="5304" spans="1:34" ht="17.45" customHeight="1">
      <c r="A5304" s="1822" t="s">
        <v>2843</v>
      </c>
      <c r="B5304" s="1802"/>
      <c r="C5304" s="1802"/>
      <c r="D5304" s="1778"/>
      <c r="E5304" s="1823" t="s">
        <v>3541</v>
      </c>
      <c r="F5304" s="1823"/>
      <c r="G5304" s="1823"/>
      <c r="H5304" s="1823"/>
      <c r="I5304" s="1823"/>
      <c r="J5304" s="1823"/>
      <c r="K5304" s="1823"/>
      <c r="L5304" s="1823"/>
      <c r="M5304" s="1823"/>
      <c r="N5304" s="1823"/>
      <c r="O5304" s="1823"/>
      <c r="P5304" s="1823"/>
      <c r="Q5304" s="1823"/>
      <c r="R5304" s="1823"/>
      <c r="S5304" s="1823"/>
      <c r="T5304" s="1823"/>
      <c r="U5304" s="1823"/>
      <c r="V5304" s="1823"/>
      <c r="W5304" s="1823"/>
      <c r="X5304" s="1823"/>
      <c r="Y5304" s="1823"/>
      <c r="Z5304" s="1823"/>
      <c r="AA5304" s="1823"/>
      <c r="AB5304" s="1823"/>
      <c r="AC5304" s="1823"/>
      <c r="AD5304" s="1823"/>
      <c r="AE5304" s="1823"/>
      <c r="AF5304" s="1823"/>
      <c r="AG5304" s="1823"/>
      <c r="AH5304" s="1779"/>
    </row>
    <row r="5305" spans="1:34" ht="16.7" customHeight="1">
      <c r="A5305" s="1824" t="s">
        <v>2844</v>
      </c>
      <c r="B5305" s="1816"/>
      <c r="C5305" s="1816"/>
      <c r="D5305" s="1309"/>
      <c r="E5305" s="1815" t="s">
        <v>3540</v>
      </c>
      <c r="F5305" s="1815"/>
      <c r="G5305" s="1111"/>
      <c r="H5305" s="1796" t="s">
        <v>2845</v>
      </c>
      <c r="I5305" s="1796"/>
      <c r="J5305" s="1796" t="s">
        <v>469</v>
      </c>
      <c r="K5305" s="1796"/>
      <c r="L5305" s="1309"/>
      <c r="M5305" s="1309"/>
      <c r="N5305" s="1816" t="s">
        <v>2846</v>
      </c>
      <c r="O5305" s="1816"/>
      <c r="P5305" s="1816"/>
      <c r="Q5305" s="1816"/>
      <c r="R5305" s="1817">
        <v>100</v>
      </c>
      <c r="S5305" s="1817"/>
      <c r="T5305" s="1817"/>
      <c r="U5305" s="1817"/>
      <c r="V5305" s="1309"/>
      <c r="W5305" s="1309"/>
      <c r="X5305" s="1309"/>
      <c r="Y5305" s="1796" t="s">
        <v>2847</v>
      </c>
      <c r="Z5305" s="1796"/>
      <c r="AA5305" s="1796"/>
      <c r="AB5305" s="1796"/>
      <c r="AC5305" s="1796"/>
      <c r="AD5305" s="1796"/>
      <c r="AE5305" s="1796"/>
      <c r="AF5305" s="1797" t="s">
        <v>2848</v>
      </c>
      <c r="AG5305" s="1797"/>
      <c r="AH5305" s="1782"/>
    </row>
    <row r="5306" spans="1:34" ht="5.85" customHeight="1">
      <c r="A5306" s="1798"/>
      <c r="B5306" s="1799"/>
      <c r="C5306" s="1799"/>
      <c r="D5306" s="1799"/>
      <c r="E5306" s="1799"/>
      <c r="F5306" s="1799"/>
      <c r="G5306" s="1799"/>
      <c r="H5306" s="1799"/>
      <c r="I5306" s="1799"/>
      <c r="J5306" s="1799"/>
      <c r="K5306" s="1799"/>
      <c r="L5306" s="1799"/>
      <c r="M5306" s="1799"/>
      <c r="N5306" s="1799"/>
      <c r="O5306" s="1799"/>
      <c r="P5306" s="1799"/>
      <c r="Q5306" s="1799"/>
      <c r="R5306" s="1799"/>
      <c r="S5306" s="1799"/>
      <c r="T5306" s="1799"/>
      <c r="U5306" s="1799"/>
      <c r="V5306" s="1799"/>
      <c r="W5306" s="1799"/>
      <c r="X5306" s="1799"/>
      <c r="Y5306" s="1799"/>
      <c r="Z5306" s="1799"/>
      <c r="AA5306" s="1799"/>
      <c r="AB5306" s="1799"/>
      <c r="AC5306" s="1799"/>
      <c r="AD5306" s="1799"/>
      <c r="AE5306" s="1799"/>
      <c r="AF5306" s="1799"/>
      <c r="AG5306" s="1799"/>
      <c r="AH5306" s="1800"/>
    </row>
    <row r="5307" spans="1:34" ht="17.45" customHeight="1">
      <c r="A5307" s="1801" t="s">
        <v>2849</v>
      </c>
      <c r="B5307" s="1802"/>
      <c r="C5307" s="1802"/>
      <c r="D5307" s="1802"/>
      <c r="E5307" s="1802"/>
      <c r="F5307" s="1802"/>
      <c r="G5307" s="1802"/>
      <c r="H5307" s="1802"/>
      <c r="I5307" s="1802"/>
      <c r="J5307" s="1803"/>
      <c r="K5307" s="1789" t="s">
        <v>2850</v>
      </c>
      <c r="L5307" s="1807"/>
      <c r="M5307" s="1789" t="s">
        <v>2851</v>
      </c>
      <c r="N5307" s="1790"/>
      <c r="O5307" s="1790"/>
      <c r="P5307" s="1790"/>
      <c r="Q5307" s="1790"/>
      <c r="R5307" s="1790"/>
      <c r="S5307" s="1790"/>
      <c r="T5307" s="1791"/>
      <c r="U5307" s="1789" t="s">
        <v>2852</v>
      </c>
      <c r="V5307" s="1790"/>
      <c r="W5307" s="1790"/>
      <c r="X5307" s="1790"/>
      <c r="Y5307" s="1790"/>
      <c r="Z5307" s="1790"/>
      <c r="AA5307" s="1790"/>
      <c r="AB5307" s="1790"/>
      <c r="AC5307" s="1790"/>
      <c r="AD5307" s="1791"/>
      <c r="AE5307" s="1810" t="s">
        <v>2853</v>
      </c>
      <c r="AF5307" s="1811"/>
      <c r="AG5307" s="1811"/>
      <c r="AH5307" s="1814"/>
    </row>
    <row r="5308" spans="1:34" ht="16.7" customHeight="1">
      <c r="A5308" s="1804"/>
      <c r="B5308" s="1805"/>
      <c r="C5308" s="1805"/>
      <c r="D5308" s="1805"/>
      <c r="E5308" s="1805"/>
      <c r="F5308" s="1805"/>
      <c r="G5308" s="1805"/>
      <c r="H5308" s="1805"/>
      <c r="I5308" s="1805"/>
      <c r="J5308" s="1806"/>
      <c r="K5308" s="1808"/>
      <c r="L5308" s="1809"/>
      <c r="M5308" s="1789" t="s">
        <v>2854</v>
      </c>
      <c r="N5308" s="1790"/>
      <c r="O5308" s="1790"/>
      <c r="P5308" s="1791"/>
      <c r="Q5308" s="1789" t="s">
        <v>2855</v>
      </c>
      <c r="R5308" s="1790"/>
      <c r="S5308" s="1790"/>
      <c r="T5308" s="1791"/>
      <c r="U5308" s="1789" t="s">
        <v>2854</v>
      </c>
      <c r="V5308" s="1790"/>
      <c r="W5308" s="1790"/>
      <c r="X5308" s="1790"/>
      <c r="Y5308" s="1790"/>
      <c r="Z5308" s="1791"/>
      <c r="AA5308" s="1789" t="s">
        <v>2855</v>
      </c>
      <c r="AB5308" s="1790"/>
      <c r="AC5308" s="1790"/>
      <c r="AD5308" s="1791"/>
      <c r="AE5308" s="1812"/>
      <c r="AF5308" s="1813"/>
      <c r="AG5308" s="1813"/>
      <c r="AH5308" s="1800"/>
    </row>
    <row r="5309" spans="1:34" ht="17.45" customHeight="1">
      <c r="A5309" s="1215"/>
      <c r="B5309" s="1216" t="s">
        <v>1479</v>
      </c>
      <c r="C5309" s="1829" t="s">
        <v>2922</v>
      </c>
      <c r="D5309" s="1830"/>
      <c r="E5309" s="1830"/>
      <c r="F5309" s="1830"/>
      <c r="G5309" s="1830"/>
      <c r="H5309" s="1830"/>
      <c r="I5309" s="1830"/>
      <c r="J5309" s="1829"/>
      <c r="K5309" s="1862">
        <v>1</v>
      </c>
      <c r="L5309" s="1863"/>
      <c r="M5309" s="1862">
        <v>0.2</v>
      </c>
      <c r="N5309" s="1864"/>
      <c r="O5309" s="1864"/>
      <c r="P5309" s="1863"/>
      <c r="Q5309" s="1862">
        <v>0.8</v>
      </c>
      <c r="R5309" s="1864"/>
      <c r="S5309" s="1864"/>
      <c r="T5309" s="1863"/>
      <c r="U5309" s="1859">
        <v>174.74809999999999</v>
      </c>
      <c r="V5309" s="1860"/>
      <c r="W5309" s="1860"/>
      <c r="X5309" s="1860"/>
      <c r="Y5309" s="1860"/>
      <c r="Z5309" s="1861"/>
      <c r="AA5309" s="1859">
        <v>70.605599999999995</v>
      </c>
      <c r="AB5309" s="1860"/>
      <c r="AC5309" s="1860"/>
      <c r="AD5309" s="1861"/>
      <c r="AE5309" s="1839">
        <v>91.434100000000001</v>
      </c>
      <c r="AF5309" s="1795"/>
      <c r="AG5309" s="1795"/>
      <c r="AH5309" s="1217"/>
    </row>
    <row r="5310" spans="1:34" ht="17.45" customHeight="1">
      <c r="A5310" s="1792"/>
      <c r="B5310" s="1793"/>
      <c r="C5310" s="1793"/>
      <c r="D5310" s="1793"/>
      <c r="E5310" s="1793"/>
      <c r="F5310" s="1793"/>
      <c r="G5310" s="1793"/>
      <c r="H5310" s="1793"/>
      <c r="I5310" s="1793"/>
      <c r="J5310" s="1793"/>
      <c r="K5310" s="1794" t="s">
        <v>2856</v>
      </c>
      <c r="L5310" s="1794"/>
      <c r="M5310" s="1794"/>
      <c r="N5310" s="1794"/>
      <c r="O5310" s="1794"/>
      <c r="P5310" s="1794"/>
      <c r="Q5310" s="1794"/>
      <c r="R5310" s="1794"/>
      <c r="S5310" s="1794"/>
      <c r="T5310" s="1794"/>
      <c r="U5310" s="1794"/>
      <c r="V5310" s="1794"/>
      <c r="W5310" s="1794"/>
      <c r="X5310" s="1794"/>
      <c r="Y5310" s="1794"/>
      <c r="Z5310" s="1794"/>
      <c r="AA5310" s="1795">
        <v>91.434100000000001</v>
      </c>
      <c r="AB5310" s="1795"/>
      <c r="AC5310" s="1795"/>
      <c r="AD5310" s="1795"/>
      <c r="AE5310" s="1795"/>
      <c r="AF5310" s="1795"/>
      <c r="AG5310" s="1795"/>
      <c r="AH5310" s="1213"/>
    </row>
    <row r="5311" spans="1:34" ht="16.7" customHeight="1">
      <c r="A5311" s="1801" t="s">
        <v>2857</v>
      </c>
      <c r="B5311" s="1825"/>
      <c r="C5311" s="1825"/>
      <c r="D5311" s="1825"/>
      <c r="E5311" s="1825"/>
      <c r="F5311" s="1825"/>
      <c r="G5311" s="1825"/>
      <c r="H5311" s="1825"/>
      <c r="I5311" s="1825"/>
      <c r="J5311" s="1825"/>
      <c r="K5311" s="1825"/>
      <c r="L5311" s="1825"/>
      <c r="M5311" s="1825"/>
      <c r="N5311" s="1826"/>
      <c r="O5311" s="1789" t="s">
        <v>2858</v>
      </c>
      <c r="P5311" s="1790"/>
      <c r="Q5311" s="1790"/>
      <c r="R5311" s="1790"/>
      <c r="S5311" s="1791"/>
      <c r="T5311" s="1827" t="s">
        <v>2850</v>
      </c>
      <c r="U5311" s="1790"/>
      <c r="V5311" s="1790"/>
      <c r="W5311" s="1213"/>
      <c r="X5311" s="1789" t="s">
        <v>2859</v>
      </c>
      <c r="Y5311" s="1790"/>
      <c r="Z5311" s="1790"/>
      <c r="AA5311" s="1790"/>
      <c r="AB5311" s="1790"/>
      <c r="AC5311" s="1790"/>
      <c r="AD5311" s="1791"/>
      <c r="AE5311" s="1810" t="s">
        <v>2853</v>
      </c>
      <c r="AF5311" s="1828"/>
      <c r="AG5311" s="1828"/>
      <c r="AH5311" s="1213"/>
    </row>
    <row r="5312" spans="1:34" ht="17.45" customHeight="1">
      <c r="A5312" s="1215"/>
      <c r="B5312" s="1216" t="s">
        <v>1009</v>
      </c>
      <c r="C5312" s="1829" t="s">
        <v>1010</v>
      </c>
      <c r="D5312" s="1830"/>
      <c r="E5312" s="1830"/>
      <c r="F5312" s="1830"/>
      <c r="G5312" s="1830"/>
      <c r="H5312" s="1830"/>
      <c r="I5312" s="1830"/>
      <c r="J5312" s="1830"/>
      <c r="K5312" s="1830"/>
      <c r="L5312" s="1830"/>
      <c r="M5312" s="1830"/>
      <c r="N5312" s="1829"/>
      <c r="O5312" s="1831">
        <v>0</v>
      </c>
      <c r="P5312" s="1832"/>
      <c r="Q5312" s="1832"/>
      <c r="R5312" s="1832"/>
      <c r="S5312" s="1833"/>
      <c r="T5312" s="1858">
        <v>10</v>
      </c>
      <c r="U5312" s="1832"/>
      <c r="V5312" s="1832"/>
      <c r="W5312" s="1217"/>
      <c r="X5312" s="1859">
        <v>22.268799999999999</v>
      </c>
      <c r="Y5312" s="1860"/>
      <c r="Z5312" s="1860"/>
      <c r="AA5312" s="1860"/>
      <c r="AB5312" s="1860"/>
      <c r="AC5312" s="1860"/>
      <c r="AD5312" s="1861"/>
      <c r="AE5312" s="1839">
        <v>222.68799999999999</v>
      </c>
      <c r="AF5312" s="1795"/>
      <c r="AG5312" s="1795"/>
      <c r="AH5312" s="1217"/>
    </row>
    <row r="5313" spans="1:34" ht="16.7" customHeight="1">
      <c r="A5313" s="1792"/>
      <c r="B5313" s="1778"/>
      <c r="C5313" s="1778"/>
      <c r="D5313" s="1778"/>
      <c r="E5313" s="1778"/>
      <c r="F5313" s="1778"/>
      <c r="G5313" s="1778"/>
      <c r="H5313" s="1778"/>
      <c r="I5313" s="1846" t="s">
        <v>2860</v>
      </c>
      <c r="J5313" s="1846"/>
      <c r="K5313" s="1846"/>
      <c r="L5313" s="1846"/>
      <c r="M5313" s="1846"/>
      <c r="N5313" s="1846"/>
      <c r="O5313" s="1846"/>
      <c r="P5313" s="1846"/>
      <c r="Q5313" s="1846"/>
      <c r="R5313" s="1846"/>
      <c r="S5313" s="1846"/>
      <c r="T5313" s="1846"/>
      <c r="U5313" s="1846"/>
      <c r="V5313" s="1846"/>
      <c r="W5313" s="1846"/>
      <c r="X5313" s="1846"/>
      <c r="Y5313" s="1846"/>
      <c r="Z5313" s="1793"/>
      <c r="AA5313" s="1847">
        <v>222.68799999999999</v>
      </c>
      <c r="AB5313" s="1847"/>
      <c r="AC5313" s="1847"/>
      <c r="AD5313" s="1847"/>
      <c r="AE5313" s="1847"/>
      <c r="AF5313" s="1847"/>
      <c r="AG5313" s="1847"/>
      <c r="AH5313" s="1814"/>
    </row>
    <row r="5314" spans="1:34" ht="17.45" customHeight="1">
      <c r="A5314" s="1844"/>
      <c r="B5314" s="1309"/>
      <c r="C5314" s="1309"/>
      <c r="D5314" s="1309"/>
      <c r="E5314" s="1309"/>
      <c r="F5314" s="1309"/>
      <c r="G5314" s="1309"/>
      <c r="H5314" s="1309"/>
      <c r="I5314" s="1840" t="s">
        <v>2861</v>
      </c>
      <c r="J5314" s="1840"/>
      <c r="K5314" s="1840"/>
      <c r="L5314" s="1840"/>
      <c r="M5314" s="1840"/>
      <c r="N5314" s="1840"/>
      <c r="O5314" s="1840"/>
      <c r="P5314" s="1840"/>
      <c r="Q5314" s="1840"/>
      <c r="R5314" s="1840"/>
      <c r="S5314" s="1840"/>
      <c r="T5314" s="1840"/>
      <c r="U5314" s="1840"/>
      <c r="V5314" s="1840"/>
      <c r="W5314" s="1840"/>
      <c r="X5314" s="1840"/>
      <c r="Y5314" s="1840"/>
      <c r="Z5314" s="1309"/>
      <c r="AA5314" s="1841">
        <v>314.12209999999999</v>
      </c>
      <c r="AB5314" s="1841"/>
      <c r="AC5314" s="1841"/>
      <c r="AD5314" s="1841"/>
      <c r="AE5314" s="1841"/>
      <c r="AF5314" s="1841"/>
      <c r="AG5314" s="1841"/>
      <c r="AH5314" s="1782"/>
    </row>
    <row r="5315" spans="1:34" ht="17.45" customHeight="1">
      <c r="A5315" s="1844"/>
      <c r="B5315" s="1309"/>
      <c r="C5315" s="1309"/>
      <c r="D5315" s="1309"/>
      <c r="E5315" s="1309"/>
      <c r="F5315" s="1309"/>
      <c r="G5315" s="1309"/>
      <c r="H5315" s="1309"/>
      <c r="I5315" s="1840" t="s">
        <v>2862</v>
      </c>
      <c r="J5315" s="1840"/>
      <c r="K5315" s="1840"/>
      <c r="L5315" s="1840"/>
      <c r="M5315" s="1840"/>
      <c r="N5315" s="1840"/>
      <c r="O5315" s="1840"/>
      <c r="P5315" s="1840"/>
      <c r="Q5315" s="1840"/>
      <c r="R5315" s="1840"/>
      <c r="S5315" s="1840"/>
      <c r="T5315" s="1840"/>
      <c r="U5315" s="1840"/>
      <c r="V5315" s="1840"/>
      <c r="W5315" s="1840"/>
      <c r="X5315" s="1840"/>
      <c r="Y5315" s="1840"/>
      <c r="Z5315" s="1309"/>
      <c r="AA5315" s="1841">
        <v>3.1412</v>
      </c>
      <c r="AB5315" s="1841"/>
      <c r="AC5315" s="1841"/>
      <c r="AD5315" s="1841"/>
      <c r="AE5315" s="1841"/>
      <c r="AF5315" s="1841"/>
      <c r="AG5315" s="1841"/>
      <c r="AH5315" s="1782"/>
    </row>
    <row r="5316" spans="1:34" ht="16.7" customHeight="1">
      <c r="A5316" s="1844"/>
      <c r="B5316" s="1309"/>
      <c r="C5316" s="1309"/>
      <c r="D5316" s="1309"/>
      <c r="E5316" s="1309"/>
      <c r="F5316" s="1309"/>
      <c r="G5316" s="1309"/>
      <c r="H5316" s="1309"/>
      <c r="I5316" s="1840" t="s">
        <v>2863</v>
      </c>
      <c r="J5316" s="1840"/>
      <c r="K5316" s="1840"/>
      <c r="L5316" s="1840"/>
      <c r="M5316" s="1840"/>
      <c r="N5316" s="1840"/>
      <c r="O5316" s="1840"/>
      <c r="P5316" s="1840"/>
      <c r="Q5316" s="1840"/>
      <c r="R5316" s="1840"/>
      <c r="S5316" s="1840"/>
      <c r="T5316" s="1840"/>
      <c r="U5316" s="1840"/>
      <c r="V5316" s="1840"/>
      <c r="W5316" s="1840"/>
      <c r="X5316" s="1840"/>
      <c r="Y5316" s="1840"/>
      <c r="Z5316" s="1309"/>
      <c r="AA5316" s="1841">
        <v>0</v>
      </c>
      <c r="AB5316" s="1841"/>
      <c r="AC5316" s="1841"/>
      <c r="AD5316" s="1841"/>
      <c r="AE5316" s="1841"/>
      <c r="AF5316" s="1841"/>
      <c r="AG5316" s="1841"/>
      <c r="AH5316" s="1782"/>
    </row>
    <row r="5317" spans="1:34" ht="17.45" customHeight="1">
      <c r="A5317" s="1845"/>
      <c r="B5317" s="1799"/>
      <c r="C5317" s="1799"/>
      <c r="D5317" s="1799"/>
      <c r="E5317" s="1799"/>
      <c r="F5317" s="1799"/>
      <c r="G5317" s="1799"/>
      <c r="H5317" s="1799"/>
      <c r="I5317" s="1842" t="s">
        <v>2864</v>
      </c>
      <c r="J5317" s="1842"/>
      <c r="K5317" s="1842"/>
      <c r="L5317" s="1842"/>
      <c r="M5317" s="1842"/>
      <c r="N5317" s="1842"/>
      <c r="O5317" s="1842"/>
      <c r="P5317" s="1842"/>
      <c r="Q5317" s="1842"/>
      <c r="R5317" s="1842"/>
      <c r="S5317" s="1842"/>
      <c r="T5317" s="1842"/>
      <c r="U5317" s="1842"/>
      <c r="V5317" s="1842"/>
      <c r="W5317" s="1842"/>
      <c r="X5317" s="1842"/>
      <c r="Y5317" s="1842"/>
      <c r="Z5317" s="1799"/>
      <c r="AA5317" s="1843">
        <v>0</v>
      </c>
      <c r="AB5317" s="1843"/>
      <c r="AC5317" s="1843"/>
      <c r="AD5317" s="1843"/>
      <c r="AE5317" s="1843"/>
      <c r="AF5317" s="1843"/>
      <c r="AG5317" s="1843"/>
      <c r="AH5317" s="1800"/>
    </row>
    <row r="5318" spans="1:34" ht="17.45" customHeight="1">
      <c r="A5318" s="1801" t="s">
        <v>2865</v>
      </c>
      <c r="B5318" s="1825"/>
      <c r="C5318" s="1825"/>
      <c r="D5318" s="1825"/>
      <c r="E5318" s="1825"/>
      <c r="F5318" s="1825"/>
      <c r="G5318" s="1825"/>
      <c r="H5318" s="1825"/>
      <c r="I5318" s="1825"/>
      <c r="J5318" s="1825"/>
      <c r="K5318" s="1825"/>
      <c r="L5318" s="1825"/>
      <c r="M5318" s="1825"/>
      <c r="N5318" s="1826"/>
      <c r="O5318" s="1789" t="s">
        <v>2850</v>
      </c>
      <c r="P5318" s="1790"/>
      <c r="Q5318" s="1790"/>
      <c r="R5318" s="1790"/>
      <c r="S5318" s="1791"/>
      <c r="T5318" s="1827" t="s">
        <v>754</v>
      </c>
      <c r="U5318" s="1790"/>
      <c r="V5318" s="1790"/>
      <c r="W5318" s="1213"/>
      <c r="X5318" s="1789" t="s">
        <v>2866</v>
      </c>
      <c r="Y5318" s="1790"/>
      <c r="Z5318" s="1790"/>
      <c r="AA5318" s="1790"/>
      <c r="AB5318" s="1790"/>
      <c r="AC5318" s="1790"/>
      <c r="AD5318" s="1791"/>
      <c r="AE5318" s="1810" t="s">
        <v>2867</v>
      </c>
      <c r="AF5318" s="1828"/>
      <c r="AG5318" s="1828"/>
      <c r="AH5318" s="1213"/>
    </row>
    <row r="5319" spans="1:34" ht="16.7" customHeight="1">
      <c r="A5319" s="1792"/>
      <c r="B5319" s="1793"/>
      <c r="C5319" s="1793"/>
      <c r="D5319" s="1793"/>
      <c r="E5319" s="1793"/>
      <c r="F5319" s="1793"/>
      <c r="G5319" s="1793"/>
      <c r="H5319" s="1793"/>
      <c r="I5319" s="1794" t="s">
        <v>2869</v>
      </c>
      <c r="J5319" s="1794"/>
      <c r="K5319" s="1794"/>
      <c r="L5319" s="1794"/>
      <c r="M5319" s="1794"/>
      <c r="N5319" s="1794"/>
      <c r="O5319" s="1794"/>
      <c r="P5319" s="1794"/>
      <c r="Q5319" s="1794"/>
      <c r="R5319" s="1794"/>
      <c r="S5319" s="1794"/>
      <c r="T5319" s="1794"/>
      <c r="U5319" s="1794"/>
      <c r="V5319" s="1794"/>
      <c r="W5319" s="1794"/>
      <c r="X5319" s="1794"/>
      <c r="Y5319" s="1794"/>
      <c r="Z5319" s="1214"/>
      <c r="AA5319" s="1795">
        <v>0</v>
      </c>
      <c r="AB5319" s="1795"/>
      <c r="AC5319" s="1795"/>
      <c r="AD5319" s="1795"/>
      <c r="AE5319" s="1795"/>
      <c r="AF5319" s="1795"/>
      <c r="AG5319" s="1795"/>
      <c r="AH5319" s="1213"/>
    </row>
    <row r="5320" spans="1:34" ht="17.45" customHeight="1">
      <c r="A5320" s="1801" t="s">
        <v>2870</v>
      </c>
      <c r="B5320" s="1825"/>
      <c r="C5320" s="1825"/>
      <c r="D5320" s="1825"/>
      <c r="E5320" s="1825"/>
      <c r="F5320" s="1825"/>
      <c r="G5320" s="1825"/>
      <c r="H5320" s="1825"/>
      <c r="I5320" s="1825"/>
      <c r="J5320" s="1825"/>
      <c r="K5320" s="1825"/>
      <c r="L5320" s="1825"/>
      <c r="M5320" s="1825"/>
      <c r="N5320" s="1826"/>
      <c r="O5320" s="1789" t="s">
        <v>2850</v>
      </c>
      <c r="P5320" s="1790"/>
      <c r="Q5320" s="1790"/>
      <c r="R5320" s="1790"/>
      <c r="S5320" s="1791"/>
      <c r="T5320" s="1827" t="s">
        <v>754</v>
      </c>
      <c r="U5320" s="1790"/>
      <c r="V5320" s="1790"/>
      <c r="W5320" s="1213"/>
      <c r="X5320" s="1789" t="s">
        <v>2866</v>
      </c>
      <c r="Y5320" s="1790"/>
      <c r="Z5320" s="1790"/>
      <c r="AA5320" s="1790"/>
      <c r="AB5320" s="1790"/>
      <c r="AC5320" s="1790"/>
      <c r="AD5320" s="1791"/>
      <c r="AE5320" s="1810" t="s">
        <v>2867</v>
      </c>
      <c r="AF5320" s="1828"/>
      <c r="AG5320" s="1828"/>
      <c r="AH5320" s="1213"/>
    </row>
    <row r="5321" spans="1:34" ht="16.7" customHeight="1">
      <c r="A5321" s="1792"/>
      <c r="B5321" s="1793"/>
      <c r="C5321" s="1793"/>
      <c r="D5321" s="1793"/>
      <c r="E5321" s="1793"/>
      <c r="F5321" s="1793"/>
      <c r="G5321" s="1793"/>
      <c r="H5321" s="1793"/>
      <c r="I5321" s="1794" t="s">
        <v>2871</v>
      </c>
      <c r="J5321" s="1794"/>
      <c r="K5321" s="1794"/>
      <c r="L5321" s="1794"/>
      <c r="M5321" s="1794"/>
      <c r="N5321" s="1794"/>
      <c r="O5321" s="1794"/>
      <c r="P5321" s="1794"/>
      <c r="Q5321" s="1794"/>
      <c r="R5321" s="1794"/>
      <c r="S5321" s="1794"/>
      <c r="T5321" s="1794"/>
      <c r="U5321" s="1794"/>
      <c r="V5321" s="1794"/>
      <c r="W5321" s="1794"/>
      <c r="X5321" s="1794"/>
      <c r="Y5321" s="1794"/>
      <c r="Z5321" s="1214"/>
      <c r="AA5321" s="1795">
        <v>0</v>
      </c>
      <c r="AB5321" s="1795"/>
      <c r="AC5321" s="1795"/>
      <c r="AD5321" s="1795"/>
      <c r="AE5321" s="1795"/>
      <c r="AF5321" s="1795"/>
      <c r="AG5321" s="1795"/>
      <c r="AH5321" s="1213"/>
    </row>
    <row r="5322" spans="1:34" ht="17.45" customHeight="1">
      <c r="A5322" s="1801" t="s">
        <v>2872</v>
      </c>
      <c r="B5322" s="1825"/>
      <c r="C5322" s="1825"/>
      <c r="D5322" s="1825"/>
      <c r="E5322" s="1825"/>
      <c r="F5322" s="1825"/>
      <c r="G5322" s="1825"/>
      <c r="H5322" s="1825"/>
      <c r="I5322" s="1825"/>
      <c r="J5322" s="1825"/>
      <c r="K5322" s="1825"/>
      <c r="L5322" s="1825"/>
      <c r="M5322" s="1825"/>
      <c r="N5322" s="1826"/>
      <c r="O5322" s="1789" t="s">
        <v>2850</v>
      </c>
      <c r="P5322" s="1790"/>
      <c r="Q5322" s="1790"/>
      <c r="R5322" s="1790"/>
      <c r="S5322" s="1791"/>
      <c r="T5322" s="1827" t="s">
        <v>754</v>
      </c>
      <c r="U5322" s="1790"/>
      <c r="V5322" s="1790"/>
      <c r="W5322" s="1213"/>
      <c r="X5322" s="1789" t="s">
        <v>2866</v>
      </c>
      <c r="Y5322" s="1790"/>
      <c r="Z5322" s="1790"/>
      <c r="AA5322" s="1790"/>
      <c r="AB5322" s="1790"/>
      <c r="AC5322" s="1790"/>
      <c r="AD5322" s="1791"/>
      <c r="AE5322" s="1810" t="s">
        <v>2867</v>
      </c>
      <c r="AF5322" s="1828"/>
      <c r="AG5322" s="1828"/>
      <c r="AH5322" s="1213"/>
    </row>
    <row r="5323" spans="1:34" ht="17.45" customHeight="1">
      <c r="A5323" s="1792"/>
      <c r="B5323" s="1793"/>
      <c r="C5323" s="1793"/>
      <c r="D5323" s="1793"/>
      <c r="E5323" s="1793"/>
      <c r="F5323" s="1793"/>
      <c r="G5323" s="1793"/>
      <c r="H5323" s="1793"/>
      <c r="I5323" s="1793"/>
      <c r="J5323" s="1793"/>
      <c r="K5323" s="1794" t="s">
        <v>2873</v>
      </c>
      <c r="L5323" s="1794"/>
      <c r="M5323" s="1794"/>
      <c r="N5323" s="1794"/>
      <c r="O5323" s="1794"/>
      <c r="P5323" s="1794"/>
      <c r="Q5323" s="1794"/>
      <c r="R5323" s="1794"/>
      <c r="S5323" s="1794"/>
      <c r="T5323" s="1794"/>
      <c r="U5323" s="1794"/>
      <c r="V5323" s="1794"/>
      <c r="W5323" s="1794"/>
      <c r="X5323" s="1794"/>
      <c r="Y5323" s="1794"/>
      <c r="Z5323" s="1794"/>
      <c r="AA5323" s="1794"/>
      <c r="AB5323" s="1214"/>
      <c r="AC5323" s="1795">
        <v>0</v>
      </c>
      <c r="AD5323" s="1795"/>
      <c r="AE5323" s="1795"/>
      <c r="AF5323" s="1795"/>
      <c r="AG5323" s="1795"/>
      <c r="AH5323" s="1213"/>
    </row>
    <row r="5324" spans="1:34" ht="16.7" customHeight="1">
      <c r="A5324" s="1801" t="s">
        <v>2874</v>
      </c>
      <c r="B5324" s="1825"/>
      <c r="C5324" s="1825"/>
      <c r="D5324" s="1825"/>
      <c r="E5324" s="1825"/>
      <c r="F5324" s="1825"/>
      <c r="G5324" s="1825"/>
      <c r="H5324" s="1825"/>
      <c r="I5324" s="1825"/>
      <c r="J5324" s="1826"/>
      <c r="K5324" s="1789" t="s">
        <v>2850</v>
      </c>
      <c r="L5324" s="1791"/>
      <c r="M5324" s="1855" t="s">
        <v>2875</v>
      </c>
      <c r="N5324" s="1856"/>
      <c r="O5324" s="1857"/>
      <c r="P5324" s="1855" t="s">
        <v>2876</v>
      </c>
      <c r="Q5324" s="1856"/>
      <c r="R5324" s="1857"/>
      <c r="S5324" s="1855" t="s">
        <v>2877</v>
      </c>
      <c r="T5324" s="1857"/>
      <c r="U5324" s="1789" t="s">
        <v>2878</v>
      </c>
      <c r="V5324" s="1790"/>
      <c r="W5324" s="1791"/>
      <c r="X5324" s="1789" t="s">
        <v>2879</v>
      </c>
      <c r="Y5324" s="1790"/>
      <c r="Z5324" s="1790"/>
      <c r="AA5324" s="1790"/>
      <c r="AB5324" s="1791"/>
      <c r="AC5324" s="1789" t="s">
        <v>2880</v>
      </c>
      <c r="AD5324" s="1791"/>
      <c r="AE5324" s="1810" t="s">
        <v>2867</v>
      </c>
      <c r="AF5324" s="1828"/>
      <c r="AG5324" s="1828"/>
      <c r="AH5324" s="1213"/>
    </row>
    <row r="5325" spans="1:34" ht="17.45" customHeight="1">
      <c r="A5325" s="1853"/>
      <c r="B5325" s="1778"/>
      <c r="C5325" s="1778"/>
      <c r="D5325" s="1778"/>
      <c r="E5325" s="1778"/>
      <c r="F5325" s="1778"/>
      <c r="G5325" s="1778"/>
      <c r="H5325" s="1778"/>
      <c r="I5325" s="1846" t="s">
        <v>2881</v>
      </c>
      <c r="J5325" s="1846"/>
      <c r="K5325" s="1846"/>
      <c r="L5325" s="1846"/>
      <c r="M5325" s="1846"/>
      <c r="N5325" s="1846"/>
      <c r="O5325" s="1846"/>
      <c r="P5325" s="1846"/>
      <c r="Q5325" s="1846"/>
      <c r="R5325" s="1846"/>
      <c r="S5325" s="1846"/>
      <c r="T5325" s="1846"/>
      <c r="U5325" s="1846"/>
      <c r="V5325" s="1846"/>
      <c r="W5325" s="1846"/>
      <c r="X5325" s="1846"/>
      <c r="Y5325" s="1846"/>
      <c r="Z5325" s="1203"/>
      <c r="AA5325" s="1847">
        <v>0</v>
      </c>
      <c r="AB5325" s="1847"/>
      <c r="AC5325" s="1847"/>
      <c r="AD5325" s="1847"/>
      <c r="AE5325" s="1847"/>
      <c r="AF5325" s="1847"/>
      <c r="AG5325" s="1847"/>
      <c r="AH5325" s="1204"/>
    </row>
    <row r="5326" spans="1:34" ht="5.85" customHeight="1">
      <c r="A5326" s="1854"/>
      <c r="B5326" s="1309"/>
      <c r="C5326" s="1309"/>
      <c r="D5326" s="1309"/>
      <c r="E5326" s="1309"/>
      <c r="F5326" s="1309"/>
      <c r="G5326" s="1309"/>
      <c r="H5326" s="1309"/>
      <c r="I5326" s="1309"/>
      <c r="J5326" s="1309"/>
      <c r="K5326" s="1309"/>
      <c r="L5326" s="1309"/>
      <c r="M5326" s="1309"/>
      <c r="N5326" s="1309"/>
      <c r="O5326" s="1309"/>
      <c r="P5326" s="1309"/>
      <c r="Q5326" s="1309"/>
      <c r="R5326" s="1309"/>
      <c r="S5326" s="1309"/>
      <c r="T5326" s="1309"/>
      <c r="U5326" s="1309"/>
      <c r="V5326" s="1309"/>
      <c r="W5326" s="1309"/>
      <c r="X5326" s="1309"/>
      <c r="Y5326" s="1309"/>
      <c r="Z5326" s="1309"/>
      <c r="AA5326" s="1309"/>
      <c r="AB5326" s="1309"/>
      <c r="AC5326" s="1309"/>
      <c r="AD5326" s="1309"/>
      <c r="AE5326" s="1309"/>
      <c r="AF5326" s="1309"/>
      <c r="AG5326" s="1309"/>
      <c r="AH5326" s="1782"/>
    </row>
    <row r="5327" spans="1:34" ht="16.7" customHeight="1">
      <c r="A5327" s="1845"/>
      <c r="B5327" s="1799"/>
      <c r="C5327" s="1799"/>
      <c r="D5327" s="1799"/>
      <c r="E5327" s="1799"/>
      <c r="F5327" s="1799"/>
      <c r="G5327" s="1799"/>
      <c r="H5327" s="1799"/>
      <c r="I5327" s="1842" t="s">
        <v>2882</v>
      </c>
      <c r="J5327" s="1842"/>
      <c r="K5327" s="1842"/>
      <c r="L5327" s="1842"/>
      <c r="M5327" s="1842"/>
      <c r="N5327" s="1842"/>
      <c r="O5327" s="1842"/>
      <c r="P5327" s="1842"/>
      <c r="Q5327" s="1842"/>
      <c r="R5327" s="1842"/>
      <c r="S5327" s="1842"/>
      <c r="T5327" s="1842"/>
      <c r="U5327" s="1842"/>
      <c r="V5327" s="1842"/>
      <c r="W5327" s="1842"/>
      <c r="X5327" s="1842"/>
      <c r="Y5327" s="1842"/>
      <c r="Z5327" s="1212"/>
      <c r="AA5327" s="1848">
        <v>3.14</v>
      </c>
      <c r="AB5327" s="1848"/>
      <c r="AC5327" s="1848"/>
      <c r="AD5327" s="1848"/>
      <c r="AE5327" s="1848"/>
      <c r="AF5327" s="1848"/>
      <c r="AG5327" s="1848"/>
      <c r="AH5327" s="1208"/>
    </row>
    <row r="5328" spans="1:34" ht="45.75" customHeight="1">
      <c r="A5328" s="1849" t="s">
        <v>2883</v>
      </c>
      <c r="B5328" s="1850"/>
      <c r="C5328" s="1850"/>
      <c r="D5328" s="1850"/>
      <c r="E5328" s="1851"/>
      <c r="F5328" s="1852"/>
      <c r="G5328" s="1852"/>
      <c r="H5328" s="1852"/>
      <c r="I5328" s="1852"/>
      <c r="J5328" s="1852"/>
      <c r="K5328" s="1852"/>
      <c r="L5328" s="1852"/>
      <c r="M5328" s="1852"/>
      <c r="N5328" s="1852"/>
      <c r="O5328" s="1852"/>
      <c r="P5328" s="1852"/>
      <c r="Q5328" s="1852"/>
      <c r="R5328" s="1852"/>
      <c r="S5328" s="1852"/>
      <c r="T5328" s="1852"/>
      <c r="U5328" s="1852"/>
      <c r="V5328" s="1852"/>
      <c r="W5328" s="1852"/>
      <c r="X5328" s="1852"/>
      <c r="Y5328" s="1852"/>
      <c r="Z5328" s="1852"/>
      <c r="AA5328" s="1852"/>
      <c r="AB5328" s="1852"/>
      <c r="AC5328" s="1852"/>
      <c r="AD5328" s="1852"/>
      <c r="AE5328" s="1852"/>
      <c r="AF5328" s="1852"/>
      <c r="AG5328" s="1852"/>
      <c r="AH5328" s="1851"/>
    </row>
    <row r="5329" spans="1:34" ht="133.9" customHeight="1">
      <c r="A5329" s="1218"/>
      <c r="AH5329" s="1219"/>
    </row>
    <row r="5330" spans="1:34" ht="133.15" customHeight="1">
      <c r="A5330" s="1220"/>
      <c r="B5330" s="1221"/>
      <c r="C5330" s="1221"/>
      <c r="D5330" s="1221"/>
      <c r="E5330" s="1221"/>
      <c r="F5330" s="1221"/>
      <c r="G5330" s="1221"/>
      <c r="H5330" s="1221"/>
      <c r="I5330" s="1221"/>
      <c r="J5330" s="1221"/>
      <c r="K5330" s="1221"/>
      <c r="L5330" s="1221"/>
      <c r="M5330" s="1221"/>
      <c r="N5330" s="1221"/>
      <c r="O5330" s="1221"/>
      <c r="P5330" s="1221"/>
      <c r="Q5330" s="1221"/>
      <c r="R5330" s="1221"/>
      <c r="S5330" s="1221"/>
      <c r="T5330" s="1221"/>
      <c r="U5330" s="1221"/>
      <c r="V5330" s="1221"/>
      <c r="W5330" s="1221"/>
      <c r="X5330" s="1221"/>
      <c r="Y5330" s="1221"/>
      <c r="Z5330" s="1221"/>
      <c r="AA5330" s="1221"/>
      <c r="AB5330" s="1221"/>
      <c r="AC5330" s="1221"/>
      <c r="AD5330" s="1221"/>
      <c r="AE5330" s="1221"/>
      <c r="AF5330" s="1221"/>
      <c r="AG5330" s="1221"/>
      <c r="AH5330" s="1222"/>
    </row>
    <row r="5331" spans="1:34" ht="5.0999999999999996" customHeight="1">
      <c r="A5331" s="1777"/>
      <c r="B5331" s="1778"/>
      <c r="C5331" s="1778"/>
      <c r="D5331" s="1778"/>
      <c r="E5331" s="1778"/>
      <c r="F5331" s="1778"/>
      <c r="G5331" s="1778"/>
      <c r="H5331" s="1778"/>
      <c r="I5331" s="1778"/>
      <c r="J5331" s="1778"/>
      <c r="K5331" s="1778"/>
      <c r="L5331" s="1778"/>
      <c r="M5331" s="1778"/>
      <c r="N5331" s="1778"/>
      <c r="O5331" s="1778"/>
      <c r="P5331" s="1778"/>
      <c r="Q5331" s="1778"/>
      <c r="R5331" s="1778"/>
      <c r="S5331" s="1778"/>
      <c r="T5331" s="1778"/>
      <c r="U5331" s="1778"/>
      <c r="V5331" s="1778"/>
      <c r="W5331" s="1778"/>
      <c r="X5331" s="1778"/>
      <c r="Y5331" s="1778"/>
      <c r="Z5331" s="1778"/>
      <c r="AA5331" s="1778"/>
      <c r="AB5331" s="1778"/>
      <c r="AC5331" s="1778"/>
      <c r="AD5331" s="1778"/>
      <c r="AE5331" s="1778"/>
      <c r="AF5331" s="1778"/>
      <c r="AG5331" s="1778"/>
      <c r="AH5331" s="1779"/>
    </row>
    <row r="5332" spans="1:34" ht="11.65" customHeight="1">
      <c r="A5332" s="1780" t="s">
        <v>2834</v>
      </c>
      <c r="B5332" s="1310"/>
      <c r="C5332" s="1310"/>
      <c r="D5332" s="1310"/>
      <c r="E5332" s="1310"/>
      <c r="F5332" s="1310"/>
      <c r="G5332" s="1310"/>
      <c r="H5332" s="1310"/>
      <c r="I5332" s="1310"/>
      <c r="J5332" s="1310"/>
      <c r="K5332" s="1310"/>
      <c r="L5332" s="1310"/>
      <c r="M5332" s="1310"/>
      <c r="N5332" s="1310"/>
      <c r="O5332" s="1310"/>
      <c r="P5332" s="1310"/>
      <c r="Q5332" s="1310"/>
      <c r="R5332" s="1310"/>
      <c r="S5332" s="1310"/>
      <c r="T5332" s="1310"/>
      <c r="U5332" s="1310"/>
      <c r="V5332" s="1310"/>
      <c r="W5332" s="1310"/>
      <c r="X5332" s="1310"/>
      <c r="Y5332" s="1310"/>
      <c r="Z5332" s="1310"/>
      <c r="AA5332" s="1310"/>
      <c r="AB5332" s="1310"/>
      <c r="AC5332" s="1310"/>
      <c r="AD5332" s="1309"/>
      <c r="AE5332" s="1309"/>
      <c r="AF5332" s="1781" t="s">
        <v>3549</v>
      </c>
      <c r="AG5332" s="1781"/>
      <c r="AH5332" s="1782"/>
    </row>
    <row r="5333" spans="1:34" ht="5.85" customHeight="1">
      <c r="A5333" s="1780"/>
      <c r="B5333" s="1310"/>
      <c r="C5333" s="1310"/>
      <c r="D5333" s="1310"/>
      <c r="E5333" s="1310"/>
      <c r="F5333" s="1310"/>
      <c r="G5333" s="1310"/>
      <c r="H5333" s="1310"/>
      <c r="I5333" s="1310"/>
      <c r="J5333" s="1310"/>
      <c r="K5333" s="1310"/>
      <c r="L5333" s="1310"/>
      <c r="M5333" s="1310"/>
      <c r="N5333" s="1310"/>
      <c r="O5333" s="1310"/>
      <c r="P5333" s="1310"/>
      <c r="Q5333" s="1310"/>
      <c r="R5333" s="1310"/>
      <c r="S5333" s="1310"/>
      <c r="T5333" s="1310"/>
      <c r="U5333" s="1310"/>
      <c r="V5333" s="1310"/>
      <c r="W5333" s="1310"/>
      <c r="X5333" s="1310"/>
      <c r="Y5333" s="1310"/>
      <c r="Z5333" s="1310"/>
      <c r="AA5333" s="1310"/>
      <c r="AB5333" s="1310"/>
      <c r="AC5333" s="1310"/>
      <c r="AD5333" s="1311"/>
      <c r="AE5333" s="1311"/>
      <c r="AF5333" s="1311"/>
      <c r="AG5333" s="1311"/>
      <c r="AH5333" s="1782"/>
    </row>
    <row r="5334" spans="1:34" ht="11.65" customHeight="1">
      <c r="A5334" s="1783" t="s">
        <v>2836</v>
      </c>
      <c r="B5334" s="1784"/>
      <c r="C5334" s="1784"/>
      <c r="D5334" s="1784"/>
      <c r="E5334" s="1784"/>
      <c r="F5334" s="1784"/>
      <c r="G5334" s="1784"/>
      <c r="H5334" s="1784"/>
      <c r="I5334" s="1784"/>
      <c r="J5334" s="1784"/>
      <c r="K5334" s="1784"/>
      <c r="L5334" s="1784"/>
      <c r="M5334" s="1784"/>
      <c r="N5334" s="1784"/>
      <c r="O5334" s="1784"/>
      <c r="P5334" s="1784"/>
      <c r="Q5334" s="1784"/>
      <c r="R5334" s="1784"/>
      <c r="S5334" s="1784"/>
      <c r="T5334" s="1784"/>
      <c r="U5334" s="1784"/>
      <c r="V5334" s="1784"/>
      <c r="W5334" s="1784"/>
      <c r="X5334" s="1784"/>
      <c r="Y5334" s="1784"/>
      <c r="Z5334" s="1784"/>
      <c r="AA5334" s="1784"/>
      <c r="AB5334" s="1784"/>
      <c r="AC5334" s="1784"/>
      <c r="AD5334" s="1311"/>
      <c r="AE5334" s="1311"/>
      <c r="AF5334" s="1311"/>
      <c r="AG5334" s="1311"/>
      <c r="AH5334" s="1782"/>
    </row>
    <row r="5335" spans="1:34" ht="22.5" customHeight="1">
      <c r="A5335" s="1785" t="s">
        <v>2837</v>
      </c>
      <c r="B5335" s="1786"/>
      <c r="C5335" s="1786"/>
      <c r="D5335" s="1786"/>
      <c r="E5335" s="1786"/>
      <c r="F5335" s="1786"/>
      <c r="G5335" s="1786"/>
      <c r="H5335" s="1786"/>
      <c r="I5335" s="1786"/>
      <c r="J5335" s="1786"/>
      <c r="K5335" s="1786"/>
      <c r="L5335" s="1786"/>
      <c r="M5335" s="1786"/>
      <c r="N5335" s="1786"/>
      <c r="O5335" s="1786"/>
      <c r="P5335" s="1786"/>
      <c r="Q5335" s="1786"/>
      <c r="R5335" s="1786"/>
      <c r="S5335" s="1786"/>
      <c r="T5335" s="1786"/>
      <c r="U5335" s="1786"/>
      <c r="V5335" s="1786"/>
      <c r="W5335" s="1786"/>
      <c r="X5335" s="1786"/>
      <c r="Y5335" s="1786"/>
      <c r="Z5335" s="1786"/>
      <c r="AA5335" s="1786"/>
      <c r="AB5335" s="1786"/>
      <c r="AC5335" s="1786"/>
      <c r="AD5335" s="1311"/>
      <c r="AE5335" s="1311"/>
      <c r="AF5335" s="1311"/>
      <c r="AG5335" s="1311"/>
      <c r="AH5335" s="1782"/>
    </row>
    <row r="5336" spans="1:34" ht="5.85" customHeight="1">
      <c r="A5336" s="1787" t="s">
        <v>2838</v>
      </c>
      <c r="B5336" s="1788"/>
      <c r="C5336" s="1788"/>
      <c r="D5336" s="1788"/>
      <c r="E5336" s="1788"/>
      <c r="F5336" s="1788"/>
      <c r="G5336" s="1788"/>
      <c r="H5336" s="1788"/>
      <c r="I5336" s="1788"/>
      <c r="J5336" s="1788"/>
      <c r="K5336" s="1788"/>
      <c r="L5336" s="1788"/>
      <c r="M5336" s="1788"/>
      <c r="N5336" s="1788"/>
      <c r="O5336" s="1788"/>
      <c r="P5336" s="1788"/>
      <c r="Q5336" s="1788"/>
      <c r="R5336" s="1788"/>
      <c r="S5336" s="1788"/>
      <c r="T5336" s="1788"/>
      <c r="U5336" s="1788"/>
      <c r="V5336" s="1788"/>
      <c r="W5336" s="1788"/>
      <c r="X5336" s="1788"/>
      <c r="Y5336" s="1788"/>
      <c r="Z5336" s="1788"/>
      <c r="AA5336" s="1788"/>
      <c r="AB5336" s="1788"/>
      <c r="AC5336" s="1788"/>
      <c r="AD5336" s="1311"/>
      <c r="AE5336" s="1311"/>
      <c r="AF5336" s="1311"/>
      <c r="AG5336" s="1311"/>
      <c r="AH5336" s="1782"/>
    </row>
    <row r="5337" spans="1:34" ht="5.85" customHeight="1">
      <c r="A5337" s="1787"/>
      <c r="B5337" s="1788"/>
      <c r="C5337" s="1788"/>
      <c r="D5337" s="1788"/>
      <c r="E5337" s="1788"/>
      <c r="F5337" s="1788"/>
      <c r="G5337" s="1788"/>
      <c r="H5337" s="1788"/>
      <c r="I5337" s="1788"/>
      <c r="J5337" s="1788"/>
      <c r="K5337" s="1788"/>
      <c r="L5337" s="1788"/>
      <c r="M5337" s="1788"/>
      <c r="N5337" s="1788"/>
      <c r="O5337" s="1788"/>
      <c r="P5337" s="1788"/>
      <c r="Q5337" s="1788"/>
      <c r="R5337" s="1788"/>
      <c r="S5337" s="1788"/>
      <c r="T5337" s="1788"/>
      <c r="U5337" s="1788"/>
      <c r="V5337" s="1788"/>
      <c r="W5337" s="1788"/>
      <c r="X5337" s="1788"/>
      <c r="Y5337" s="1788"/>
      <c r="Z5337" s="1788"/>
      <c r="AA5337" s="1788"/>
      <c r="AB5337" s="1788"/>
      <c r="AC5337" s="1788"/>
      <c r="AD5337" s="1782"/>
      <c r="AE5337" s="1309"/>
      <c r="AF5337" s="1309"/>
      <c r="AG5337" s="1309"/>
      <c r="AH5337" s="1782"/>
    </row>
    <row r="5338" spans="1:34" ht="11.65" customHeight="1">
      <c r="A5338" s="1787" t="s">
        <v>2839</v>
      </c>
      <c r="B5338" s="1788"/>
      <c r="C5338" s="1788"/>
      <c r="D5338" s="1788"/>
      <c r="E5338" s="1788"/>
      <c r="F5338" s="1788"/>
      <c r="G5338" s="1788"/>
      <c r="H5338" s="1788"/>
      <c r="I5338" s="1788"/>
      <c r="J5338" s="1788"/>
      <c r="K5338" s="1788"/>
      <c r="L5338" s="1788"/>
      <c r="M5338" s="1788"/>
      <c r="N5338" s="1788"/>
      <c r="O5338" s="1788"/>
      <c r="P5338" s="1788"/>
      <c r="Q5338" s="1788"/>
      <c r="R5338" s="1788"/>
      <c r="S5338" s="1788"/>
      <c r="T5338" s="1788"/>
      <c r="U5338" s="1788"/>
      <c r="V5338" s="1788"/>
      <c r="W5338" s="1788"/>
      <c r="X5338" s="1788"/>
      <c r="Y5338" s="1788"/>
      <c r="Z5338" s="1788"/>
      <c r="AA5338" s="1788"/>
      <c r="AB5338" s="1788"/>
      <c r="AC5338" s="1788"/>
      <c r="AD5338" s="1818" t="s">
        <v>2840</v>
      </c>
      <c r="AE5338" s="1818"/>
      <c r="AF5338" s="1206">
        <v>0</v>
      </c>
      <c r="AG5338" s="1207" t="s">
        <v>5</v>
      </c>
      <c r="AH5338" s="1800"/>
    </row>
    <row r="5339" spans="1:34" ht="10.9" customHeight="1">
      <c r="A5339" s="1819" t="s">
        <v>2841</v>
      </c>
      <c r="B5339" s="1820"/>
      <c r="C5339" s="1820"/>
      <c r="D5339" s="1820"/>
      <c r="E5339" s="1820"/>
      <c r="F5339" s="1820"/>
      <c r="G5339" s="1820"/>
      <c r="H5339" s="1820"/>
      <c r="I5339" s="1820"/>
      <c r="J5339" s="1820"/>
      <c r="K5339" s="1820"/>
      <c r="L5339" s="1820"/>
      <c r="M5339" s="1820"/>
      <c r="N5339" s="1820"/>
      <c r="O5339" s="1820"/>
      <c r="P5339" s="1820"/>
      <c r="Q5339" s="1820"/>
      <c r="R5339" s="1820"/>
      <c r="S5339" s="1820"/>
      <c r="T5339" s="1820"/>
      <c r="U5339" s="1820"/>
      <c r="V5339" s="1820"/>
      <c r="W5339" s="1820"/>
      <c r="X5339" s="1820"/>
      <c r="Y5339" s="1820"/>
      <c r="Z5339" s="1820"/>
      <c r="AA5339" s="1820"/>
      <c r="AB5339" s="1820"/>
      <c r="AC5339" s="1820"/>
      <c r="AD5339" s="1821" t="s">
        <v>2842</v>
      </c>
      <c r="AE5339" s="1821"/>
      <c r="AF5339" s="1210">
        <v>0</v>
      </c>
      <c r="AG5339" s="1211" t="s">
        <v>5</v>
      </c>
      <c r="AH5339" s="1800"/>
    </row>
    <row r="5340" spans="1:34" ht="17.45" customHeight="1">
      <c r="A5340" s="1822" t="s">
        <v>2843</v>
      </c>
      <c r="B5340" s="1802"/>
      <c r="C5340" s="1802"/>
      <c r="D5340" s="1778"/>
      <c r="E5340" s="1823" t="s">
        <v>2945</v>
      </c>
      <c r="F5340" s="1823"/>
      <c r="G5340" s="1823"/>
      <c r="H5340" s="1823"/>
      <c r="I5340" s="1823"/>
      <c r="J5340" s="1823"/>
      <c r="K5340" s="1823"/>
      <c r="L5340" s="1823"/>
      <c r="M5340" s="1823"/>
      <c r="N5340" s="1823"/>
      <c r="O5340" s="1823"/>
      <c r="P5340" s="1823"/>
      <c r="Q5340" s="1823"/>
      <c r="R5340" s="1823"/>
      <c r="S5340" s="1823"/>
      <c r="T5340" s="1823"/>
      <c r="U5340" s="1823"/>
      <c r="V5340" s="1823"/>
      <c r="W5340" s="1823"/>
      <c r="X5340" s="1823"/>
      <c r="Y5340" s="1823"/>
      <c r="Z5340" s="1823"/>
      <c r="AA5340" s="1823"/>
      <c r="AB5340" s="1823"/>
      <c r="AC5340" s="1823"/>
      <c r="AD5340" s="1823"/>
      <c r="AE5340" s="1823"/>
      <c r="AF5340" s="1823"/>
      <c r="AG5340" s="1823"/>
      <c r="AH5340" s="1779"/>
    </row>
    <row r="5341" spans="1:34" ht="17.45" customHeight="1">
      <c r="A5341" s="1824" t="s">
        <v>2844</v>
      </c>
      <c r="B5341" s="1816"/>
      <c r="C5341" s="1816"/>
      <c r="D5341" s="1309"/>
      <c r="E5341" s="1815" t="s">
        <v>2944</v>
      </c>
      <c r="F5341" s="1815"/>
      <c r="G5341" s="1111"/>
      <c r="H5341" s="1796" t="s">
        <v>2845</v>
      </c>
      <c r="I5341" s="1796"/>
      <c r="J5341" s="1796" t="s">
        <v>518</v>
      </c>
      <c r="K5341" s="1796"/>
      <c r="L5341" s="1309"/>
      <c r="M5341" s="1309"/>
      <c r="N5341" s="1816" t="s">
        <v>2846</v>
      </c>
      <c r="O5341" s="1816"/>
      <c r="P5341" s="1816"/>
      <c r="Q5341" s="1816"/>
      <c r="R5341" s="1817">
        <v>100</v>
      </c>
      <c r="S5341" s="1817"/>
      <c r="T5341" s="1817"/>
      <c r="U5341" s="1817"/>
      <c r="V5341" s="1309"/>
      <c r="W5341" s="1309"/>
      <c r="X5341" s="1309"/>
      <c r="Y5341" s="1796" t="s">
        <v>2847</v>
      </c>
      <c r="Z5341" s="1796"/>
      <c r="AA5341" s="1796"/>
      <c r="AB5341" s="1796"/>
      <c r="AC5341" s="1796"/>
      <c r="AD5341" s="1796"/>
      <c r="AE5341" s="1796"/>
      <c r="AF5341" s="1797" t="s">
        <v>2848</v>
      </c>
      <c r="AG5341" s="1797"/>
      <c r="AH5341" s="1782"/>
    </row>
    <row r="5342" spans="1:34" ht="5.85" customHeight="1">
      <c r="A5342" s="1798"/>
      <c r="B5342" s="1799"/>
      <c r="C5342" s="1799"/>
      <c r="D5342" s="1799"/>
      <c r="E5342" s="1799"/>
      <c r="F5342" s="1799"/>
      <c r="G5342" s="1799"/>
      <c r="H5342" s="1799"/>
      <c r="I5342" s="1799"/>
      <c r="J5342" s="1799"/>
      <c r="K5342" s="1799"/>
      <c r="L5342" s="1799"/>
      <c r="M5342" s="1799"/>
      <c r="N5342" s="1799"/>
      <c r="O5342" s="1799"/>
      <c r="P5342" s="1799"/>
      <c r="Q5342" s="1799"/>
      <c r="R5342" s="1799"/>
      <c r="S5342" s="1799"/>
      <c r="T5342" s="1799"/>
      <c r="U5342" s="1799"/>
      <c r="V5342" s="1799"/>
      <c r="W5342" s="1799"/>
      <c r="X5342" s="1799"/>
      <c r="Y5342" s="1799"/>
      <c r="Z5342" s="1799"/>
      <c r="AA5342" s="1799"/>
      <c r="AB5342" s="1799"/>
      <c r="AC5342" s="1799"/>
      <c r="AD5342" s="1799"/>
      <c r="AE5342" s="1799"/>
      <c r="AF5342" s="1799"/>
      <c r="AG5342" s="1799"/>
      <c r="AH5342" s="1800"/>
    </row>
    <row r="5343" spans="1:34" ht="16.7" customHeight="1">
      <c r="A5343" s="1801" t="s">
        <v>2849</v>
      </c>
      <c r="B5343" s="1802"/>
      <c r="C5343" s="1802"/>
      <c r="D5343" s="1802"/>
      <c r="E5343" s="1802"/>
      <c r="F5343" s="1802"/>
      <c r="G5343" s="1802"/>
      <c r="H5343" s="1802"/>
      <c r="I5343" s="1802"/>
      <c r="J5343" s="1803"/>
      <c r="K5343" s="1789" t="s">
        <v>2850</v>
      </c>
      <c r="L5343" s="1807"/>
      <c r="M5343" s="1789" t="s">
        <v>2851</v>
      </c>
      <c r="N5343" s="1790"/>
      <c r="O5343" s="1790"/>
      <c r="P5343" s="1790"/>
      <c r="Q5343" s="1790"/>
      <c r="R5343" s="1790"/>
      <c r="S5343" s="1790"/>
      <c r="T5343" s="1791"/>
      <c r="U5343" s="1789" t="s">
        <v>2852</v>
      </c>
      <c r="V5343" s="1790"/>
      <c r="W5343" s="1790"/>
      <c r="X5343" s="1790"/>
      <c r="Y5343" s="1790"/>
      <c r="Z5343" s="1790"/>
      <c r="AA5343" s="1790"/>
      <c r="AB5343" s="1790"/>
      <c r="AC5343" s="1790"/>
      <c r="AD5343" s="1791"/>
      <c r="AE5343" s="1810" t="s">
        <v>2853</v>
      </c>
      <c r="AF5343" s="1811"/>
      <c r="AG5343" s="1811"/>
      <c r="AH5343" s="1814"/>
    </row>
    <row r="5344" spans="1:34" ht="17.45" customHeight="1">
      <c r="A5344" s="1804"/>
      <c r="B5344" s="1805"/>
      <c r="C5344" s="1805"/>
      <c r="D5344" s="1805"/>
      <c r="E5344" s="1805"/>
      <c r="F5344" s="1805"/>
      <c r="G5344" s="1805"/>
      <c r="H5344" s="1805"/>
      <c r="I5344" s="1805"/>
      <c r="J5344" s="1806"/>
      <c r="K5344" s="1808"/>
      <c r="L5344" s="1809"/>
      <c r="M5344" s="1789" t="s">
        <v>2854</v>
      </c>
      <c r="N5344" s="1790"/>
      <c r="O5344" s="1790"/>
      <c r="P5344" s="1791"/>
      <c r="Q5344" s="1789" t="s">
        <v>2855</v>
      </c>
      <c r="R5344" s="1790"/>
      <c r="S5344" s="1790"/>
      <c r="T5344" s="1791"/>
      <c r="U5344" s="1789" t="s">
        <v>2854</v>
      </c>
      <c r="V5344" s="1790"/>
      <c r="W5344" s="1790"/>
      <c r="X5344" s="1790"/>
      <c r="Y5344" s="1790"/>
      <c r="Z5344" s="1791"/>
      <c r="AA5344" s="1789" t="s">
        <v>2855</v>
      </c>
      <c r="AB5344" s="1790"/>
      <c r="AC5344" s="1790"/>
      <c r="AD5344" s="1791"/>
      <c r="AE5344" s="1812"/>
      <c r="AF5344" s="1813"/>
      <c r="AG5344" s="1813"/>
      <c r="AH5344" s="1800"/>
    </row>
    <row r="5345" spans="1:34" ht="16.7" customHeight="1">
      <c r="A5345" s="1792"/>
      <c r="B5345" s="1793"/>
      <c r="C5345" s="1793"/>
      <c r="D5345" s="1793"/>
      <c r="E5345" s="1793"/>
      <c r="F5345" s="1793"/>
      <c r="G5345" s="1793"/>
      <c r="H5345" s="1793"/>
      <c r="I5345" s="1793"/>
      <c r="J5345" s="1793"/>
      <c r="K5345" s="1794" t="s">
        <v>2856</v>
      </c>
      <c r="L5345" s="1794"/>
      <c r="M5345" s="1794"/>
      <c r="N5345" s="1794"/>
      <c r="O5345" s="1794"/>
      <c r="P5345" s="1794"/>
      <c r="Q5345" s="1794"/>
      <c r="R5345" s="1794"/>
      <c r="S5345" s="1794"/>
      <c r="T5345" s="1794"/>
      <c r="U5345" s="1794"/>
      <c r="V5345" s="1794"/>
      <c r="W5345" s="1794"/>
      <c r="X5345" s="1794"/>
      <c r="Y5345" s="1794"/>
      <c r="Z5345" s="1794"/>
      <c r="AA5345" s="1795">
        <v>0</v>
      </c>
      <c r="AB5345" s="1795"/>
      <c r="AC5345" s="1795"/>
      <c r="AD5345" s="1795"/>
      <c r="AE5345" s="1795"/>
      <c r="AF5345" s="1795"/>
      <c r="AG5345" s="1795"/>
      <c r="AH5345" s="1213"/>
    </row>
    <row r="5346" spans="1:34" ht="17.45" customHeight="1">
      <c r="A5346" s="1801" t="s">
        <v>2857</v>
      </c>
      <c r="B5346" s="1825"/>
      <c r="C5346" s="1825"/>
      <c r="D5346" s="1825"/>
      <c r="E5346" s="1825"/>
      <c r="F5346" s="1825"/>
      <c r="G5346" s="1825"/>
      <c r="H5346" s="1825"/>
      <c r="I5346" s="1825"/>
      <c r="J5346" s="1825"/>
      <c r="K5346" s="1825"/>
      <c r="L5346" s="1825"/>
      <c r="M5346" s="1825"/>
      <c r="N5346" s="1826"/>
      <c r="O5346" s="1789" t="s">
        <v>2858</v>
      </c>
      <c r="P5346" s="1790"/>
      <c r="Q5346" s="1790"/>
      <c r="R5346" s="1790"/>
      <c r="S5346" s="1791"/>
      <c r="T5346" s="1827" t="s">
        <v>2850</v>
      </c>
      <c r="U5346" s="1790"/>
      <c r="V5346" s="1790"/>
      <c r="W5346" s="1213"/>
      <c r="X5346" s="1789" t="s">
        <v>2859</v>
      </c>
      <c r="Y5346" s="1790"/>
      <c r="Z5346" s="1790"/>
      <c r="AA5346" s="1790"/>
      <c r="AB5346" s="1790"/>
      <c r="AC5346" s="1790"/>
      <c r="AD5346" s="1791"/>
      <c r="AE5346" s="1810" t="s">
        <v>2853</v>
      </c>
      <c r="AF5346" s="1828"/>
      <c r="AG5346" s="1828"/>
      <c r="AH5346" s="1213"/>
    </row>
    <row r="5347" spans="1:34" ht="17.45" customHeight="1">
      <c r="A5347" s="1223"/>
      <c r="B5347" s="1224" t="s">
        <v>1011</v>
      </c>
      <c r="C5347" s="1875" t="s">
        <v>1012</v>
      </c>
      <c r="D5347" s="1876"/>
      <c r="E5347" s="1876"/>
      <c r="F5347" s="1876"/>
      <c r="G5347" s="1876"/>
      <c r="H5347" s="1876"/>
      <c r="I5347" s="1876"/>
      <c r="J5347" s="1876"/>
      <c r="K5347" s="1876"/>
      <c r="L5347" s="1876"/>
      <c r="M5347" s="1876"/>
      <c r="N5347" s="1875"/>
      <c r="O5347" s="1885">
        <v>0</v>
      </c>
      <c r="P5347" s="1886"/>
      <c r="Q5347" s="1886"/>
      <c r="R5347" s="1886"/>
      <c r="S5347" s="1887"/>
      <c r="T5347" s="1917">
        <v>1</v>
      </c>
      <c r="U5347" s="1886"/>
      <c r="V5347" s="1886"/>
      <c r="W5347" s="1225"/>
      <c r="X5347" s="1880">
        <v>22.593900000000001</v>
      </c>
      <c r="Y5347" s="1881"/>
      <c r="Z5347" s="1881"/>
      <c r="AA5347" s="1881"/>
      <c r="AB5347" s="1881"/>
      <c r="AC5347" s="1881"/>
      <c r="AD5347" s="1882"/>
      <c r="AE5347" s="1865">
        <v>22.593900000000001</v>
      </c>
      <c r="AF5347" s="1847"/>
      <c r="AG5347" s="1847"/>
      <c r="AH5347" s="1225"/>
    </row>
    <row r="5348" spans="1:34" ht="16.7" customHeight="1">
      <c r="A5348" s="1220"/>
      <c r="B5348" s="1209" t="s">
        <v>1015</v>
      </c>
      <c r="C5348" s="1866" t="s">
        <v>1016</v>
      </c>
      <c r="D5348" s="1867"/>
      <c r="E5348" s="1867"/>
      <c r="F5348" s="1867"/>
      <c r="G5348" s="1867"/>
      <c r="H5348" s="1867"/>
      <c r="I5348" s="1867"/>
      <c r="J5348" s="1867"/>
      <c r="K5348" s="1867"/>
      <c r="L5348" s="1867"/>
      <c r="M5348" s="1867"/>
      <c r="N5348" s="1866"/>
      <c r="O5348" s="1893">
        <v>0</v>
      </c>
      <c r="P5348" s="1894"/>
      <c r="Q5348" s="1894"/>
      <c r="R5348" s="1894"/>
      <c r="S5348" s="1895"/>
      <c r="T5348" s="1918">
        <v>1</v>
      </c>
      <c r="U5348" s="1894"/>
      <c r="V5348" s="1894"/>
      <c r="W5348" s="1222"/>
      <c r="X5348" s="1871">
        <v>28.112500000000001</v>
      </c>
      <c r="Y5348" s="1872"/>
      <c r="Z5348" s="1872"/>
      <c r="AA5348" s="1872"/>
      <c r="AB5348" s="1872"/>
      <c r="AC5348" s="1872"/>
      <c r="AD5348" s="1873"/>
      <c r="AE5348" s="1874">
        <v>28.112500000000001</v>
      </c>
      <c r="AF5348" s="1843"/>
      <c r="AG5348" s="1843"/>
      <c r="AH5348" s="1222"/>
    </row>
    <row r="5349" spans="1:34" ht="17.45" customHeight="1">
      <c r="A5349" s="1792"/>
      <c r="B5349" s="1778"/>
      <c r="C5349" s="1778"/>
      <c r="D5349" s="1778"/>
      <c r="E5349" s="1778"/>
      <c r="F5349" s="1778"/>
      <c r="G5349" s="1778"/>
      <c r="H5349" s="1778"/>
      <c r="I5349" s="1846" t="s">
        <v>2860</v>
      </c>
      <c r="J5349" s="1846"/>
      <c r="K5349" s="1846"/>
      <c r="L5349" s="1846"/>
      <c r="M5349" s="1846"/>
      <c r="N5349" s="1846"/>
      <c r="O5349" s="1846"/>
      <c r="P5349" s="1846"/>
      <c r="Q5349" s="1846"/>
      <c r="R5349" s="1846"/>
      <c r="S5349" s="1846"/>
      <c r="T5349" s="1846"/>
      <c r="U5349" s="1846"/>
      <c r="V5349" s="1846"/>
      <c r="W5349" s="1846"/>
      <c r="X5349" s="1846"/>
      <c r="Y5349" s="1846"/>
      <c r="Z5349" s="1793"/>
      <c r="AA5349" s="1847">
        <v>50.706400000000002</v>
      </c>
      <c r="AB5349" s="1847"/>
      <c r="AC5349" s="1847"/>
      <c r="AD5349" s="1847"/>
      <c r="AE5349" s="1847"/>
      <c r="AF5349" s="1847"/>
      <c r="AG5349" s="1847"/>
      <c r="AH5349" s="1814"/>
    </row>
    <row r="5350" spans="1:34" ht="17.45" customHeight="1">
      <c r="A5350" s="1844"/>
      <c r="B5350" s="1309"/>
      <c r="C5350" s="1309"/>
      <c r="D5350" s="1309"/>
      <c r="E5350" s="1309"/>
      <c r="F5350" s="1309"/>
      <c r="G5350" s="1309"/>
      <c r="H5350" s="1309"/>
      <c r="I5350" s="1840" t="s">
        <v>2861</v>
      </c>
      <c r="J5350" s="1840"/>
      <c r="K5350" s="1840"/>
      <c r="L5350" s="1840"/>
      <c r="M5350" s="1840"/>
      <c r="N5350" s="1840"/>
      <c r="O5350" s="1840"/>
      <c r="P5350" s="1840"/>
      <c r="Q5350" s="1840"/>
      <c r="R5350" s="1840"/>
      <c r="S5350" s="1840"/>
      <c r="T5350" s="1840"/>
      <c r="U5350" s="1840"/>
      <c r="V5350" s="1840"/>
      <c r="W5350" s="1840"/>
      <c r="X5350" s="1840"/>
      <c r="Y5350" s="1840"/>
      <c r="Z5350" s="1309"/>
      <c r="AA5350" s="1841">
        <v>50.706400000000002</v>
      </c>
      <c r="AB5350" s="1841"/>
      <c r="AC5350" s="1841"/>
      <c r="AD5350" s="1841"/>
      <c r="AE5350" s="1841"/>
      <c r="AF5350" s="1841"/>
      <c r="AG5350" s="1841"/>
      <c r="AH5350" s="1782"/>
    </row>
    <row r="5351" spans="1:34" ht="16.7" customHeight="1">
      <c r="A5351" s="1844"/>
      <c r="B5351" s="1309"/>
      <c r="C5351" s="1309"/>
      <c r="D5351" s="1309"/>
      <c r="E5351" s="1309"/>
      <c r="F5351" s="1309"/>
      <c r="G5351" s="1309"/>
      <c r="H5351" s="1309"/>
      <c r="I5351" s="1840" t="s">
        <v>2862</v>
      </c>
      <c r="J5351" s="1840"/>
      <c r="K5351" s="1840"/>
      <c r="L5351" s="1840"/>
      <c r="M5351" s="1840"/>
      <c r="N5351" s="1840"/>
      <c r="O5351" s="1840"/>
      <c r="P5351" s="1840"/>
      <c r="Q5351" s="1840"/>
      <c r="R5351" s="1840"/>
      <c r="S5351" s="1840"/>
      <c r="T5351" s="1840"/>
      <c r="U5351" s="1840"/>
      <c r="V5351" s="1840"/>
      <c r="W5351" s="1840"/>
      <c r="X5351" s="1840"/>
      <c r="Y5351" s="1840"/>
      <c r="Z5351" s="1309"/>
      <c r="AA5351" s="1841">
        <v>0.5071</v>
      </c>
      <c r="AB5351" s="1841"/>
      <c r="AC5351" s="1841"/>
      <c r="AD5351" s="1841"/>
      <c r="AE5351" s="1841"/>
      <c r="AF5351" s="1841"/>
      <c r="AG5351" s="1841"/>
      <c r="AH5351" s="1782"/>
    </row>
    <row r="5352" spans="1:34" ht="17.45" customHeight="1">
      <c r="A5352" s="1844"/>
      <c r="B5352" s="1309"/>
      <c r="C5352" s="1309"/>
      <c r="D5352" s="1309"/>
      <c r="E5352" s="1309"/>
      <c r="F5352" s="1309"/>
      <c r="G5352" s="1309"/>
      <c r="H5352" s="1309"/>
      <c r="I5352" s="1840" t="s">
        <v>2863</v>
      </c>
      <c r="J5352" s="1840"/>
      <c r="K5352" s="1840"/>
      <c r="L5352" s="1840"/>
      <c r="M5352" s="1840"/>
      <c r="N5352" s="1840"/>
      <c r="O5352" s="1840"/>
      <c r="P5352" s="1840"/>
      <c r="Q5352" s="1840"/>
      <c r="R5352" s="1840"/>
      <c r="S5352" s="1840"/>
      <c r="T5352" s="1840"/>
      <c r="U5352" s="1840"/>
      <c r="V5352" s="1840"/>
      <c r="W5352" s="1840"/>
      <c r="X5352" s="1840"/>
      <c r="Y5352" s="1840"/>
      <c r="Z5352" s="1309"/>
      <c r="AA5352" s="1841">
        <v>0</v>
      </c>
      <c r="AB5352" s="1841"/>
      <c r="AC5352" s="1841"/>
      <c r="AD5352" s="1841"/>
      <c r="AE5352" s="1841"/>
      <c r="AF5352" s="1841"/>
      <c r="AG5352" s="1841"/>
      <c r="AH5352" s="1782"/>
    </row>
    <row r="5353" spans="1:34" ht="16.7" customHeight="1">
      <c r="A5353" s="1845"/>
      <c r="B5353" s="1799"/>
      <c r="C5353" s="1799"/>
      <c r="D5353" s="1799"/>
      <c r="E5353" s="1799"/>
      <c r="F5353" s="1799"/>
      <c r="G5353" s="1799"/>
      <c r="H5353" s="1799"/>
      <c r="I5353" s="1842" t="s">
        <v>2864</v>
      </c>
      <c r="J5353" s="1842"/>
      <c r="K5353" s="1842"/>
      <c r="L5353" s="1842"/>
      <c r="M5353" s="1842"/>
      <c r="N5353" s="1842"/>
      <c r="O5353" s="1842"/>
      <c r="P5353" s="1842"/>
      <c r="Q5353" s="1842"/>
      <c r="R5353" s="1842"/>
      <c r="S5353" s="1842"/>
      <c r="T5353" s="1842"/>
      <c r="U5353" s="1842"/>
      <c r="V5353" s="1842"/>
      <c r="W5353" s="1842"/>
      <c r="X5353" s="1842"/>
      <c r="Y5353" s="1842"/>
      <c r="Z5353" s="1799"/>
      <c r="AA5353" s="1843">
        <v>0</v>
      </c>
      <c r="AB5353" s="1843"/>
      <c r="AC5353" s="1843"/>
      <c r="AD5353" s="1843"/>
      <c r="AE5353" s="1843"/>
      <c r="AF5353" s="1843"/>
      <c r="AG5353" s="1843"/>
      <c r="AH5353" s="1800"/>
    </row>
    <row r="5354" spans="1:34" ht="17.45" customHeight="1">
      <c r="A5354" s="1801" t="s">
        <v>2865</v>
      </c>
      <c r="B5354" s="1825"/>
      <c r="C5354" s="1825"/>
      <c r="D5354" s="1825"/>
      <c r="E5354" s="1825"/>
      <c r="F5354" s="1825"/>
      <c r="G5354" s="1825"/>
      <c r="H5354" s="1825"/>
      <c r="I5354" s="1825"/>
      <c r="J5354" s="1825"/>
      <c r="K5354" s="1825"/>
      <c r="L5354" s="1825"/>
      <c r="M5354" s="1825"/>
      <c r="N5354" s="1826"/>
      <c r="O5354" s="1789" t="s">
        <v>2850</v>
      </c>
      <c r="P5354" s="1790"/>
      <c r="Q5354" s="1790"/>
      <c r="R5354" s="1790"/>
      <c r="S5354" s="1791"/>
      <c r="T5354" s="1827" t="s">
        <v>754</v>
      </c>
      <c r="U5354" s="1790"/>
      <c r="V5354" s="1790"/>
      <c r="W5354" s="1213"/>
      <c r="X5354" s="1789" t="s">
        <v>2866</v>
      </c>
      <c r="Y5354" s="1790"/>
      <c r="Z5354" s="1790"/>
      <c r="AA5354" s="1790"/>
      <c r="AB5354" s="1790"/>
      <c r="AC5354" s="1790"/>
      <c r="AD5354" s="1791"/>
      <c r="AE5354" s="1810" t="s">
        <v>2867</v>
      </c>
      <c r="AF5354" s="1828"/>
      <c r="AG5354" s="1828"/>
      <c r="AH5354" s="1213"/>
    </row>
    <row r="5355" spans="1:34" ht="17.45" customHeight="1">
      <c r="A5355" s="1215"/>
      <c r="B5355" s="1216" t="s">
        <v>3550</v>
      </c>
      <c r="C5355" s="1829" t="s">
        <v>3551</v>
      </c>
      <c r="D5355" s="1830"/>
      <c r="E5355" s="1830"/>
      <c r="F5355" s="1830"/>
      <c r="G5355" s="1830"/>
      <c r="H5355" s="1830"/>
      <c r="I5355" s="1830"/>
      <c r="J5355" s="1830"/>
      <c r="K5355" s="1830"/>
      <c r="L5355" s="1830"/>
      <c r="M5355" s="1830"/>
      <c r="N5355" s="1829"/>
      <c r="O5355" s="1831">
        <v>8.4000000000000005E-2</v>
      </c>
      <c r="P5355" s="1832"/>
      <c r="Q5355" s="1832"/>
      <c r="R5355" s="1832"/>
      <c r="S5355" s="1833"/>
      <c r="T5355" s="1834" t="s">
        <v>469</v>
      </c>
      <c r="U5355" s="1835"/>
      <c r="V5355" s="1835"/>
      <c r="W5355" s="1217"/>
      <c r="X5355" s="1836">
        <v>59.94</v>
      </c>
      <c r="Y5355" s="1837"/>
      <c r="Z5355" s="1837"/>
      <c r="AA5355" s="1837"/>
      <c r="AB5355" s="1837"/>
      <c r="AC5355" s="1837"/>
      <c r="AD5355" s="1838"/>
      <c r="AE5355" s="1839">
        <v>5.0350000000000001</v>
      </c>
      <c r="AF5355" s="1795"/>
      <c r="AG5355" s="1795"/>
      <c r="AH5355" s="1217"/>
    </row>
    <row r="5356" spans="1:34" ht="16.7" customHeight="1">
      <c r="A5356" s="1792"/>
      <c r="B5356" s="1793"/>
      <c r="C5356" s="1793"/>
      <c r="D5356" s="1793"/>
      <c r="E5356" s="1793"/>
      <c r="F5356" s="1793"/>
      <c r="G5356" s="1793"/>
      <c r="H5356" s="1793"/>
      <c r="I5356" s="1794" t="s">
        <v>2869</v>
      </c>
      <c r="J5356" s="1794"/>
      <c r="K5356" s="1794"/>
      <c r="L5356" s="1794"/>
      <c r="M5356" s="1794"/>
      <c r="N5356" s="1794"/>
      <c r="O5356" s="1794"/>
      <c r="P5356" s="1794"/>
      <c r="Q5356" s="1794"/>
      <c r="R5356" s="1794"/>
      <c r="S5356" s="1794"/>
      <c r="T5356" s="1794"/>
      <c r="U5356" s="1794"/>
      <c r="V5356" s="1794"/>
      <c r="W5356" s="1794"/>
      <c r="X5356" s="1794"/>
      <c r="Y5356" s="1794"/>
      <c r="Z5356" s="1214"/>
      <c r="AA5356" s="1795">
        <v>5.0350000000000001</v>
      </c>
      <c r="AB5356" s="1795"/>
      <c r="AC5356" s="1795"/>
      <c r="AD5356" s="1795"/>
      <c r="AE5356" s="1795"/>
      <c r="AF5356" s="1795"/>
      <c r="AG5356" s="1795"/>
      <c r="AH5356" s="1213"/>
    </row>
    <row r="5357" spans="1:34" ht="17.45" customHeight="1">
      <c r="A5357" s="1801" t="s">
        <v>2870</v>
      </c>
      <c r="B5357" s="1825"/>
      <c r="C5357" s="1825"/>
      <c r="D5357" s="1825"/>
      <c r="E5357" s="1825"/>
      <c r="F5357" s="1825"/>
      <c r="G5357" s="1825"/>
      <c r="H5357" s="1825"/>
      <c r="I5357" s="1825"/>
      <c r="J5357" s="1825"/>
      <c r="K5357" s="1825"/>
      <c r="L5357" s="1825"/>
      <c r="M5357" s="1825"/>
      <c r="N5357" s="1826"/>
      <c r="O5357" s="1789" t="s">
        <v>2850</v>
      </c>
      <c r="P5357" s="1790"/>
      <c r="Q5357" s="1790"/>
      <c r="R5357" s="1790"/>
      <c r="S5357" s="1791"/>
      <c r="T5357" s="1827" t="s">
        <v>754</v>
      </c>
      <c r="U5357" s="1790"/>
      <c r="V5357" s="1790"/>
      <c r="W5357" s="1213"/>
      <c r="X5357" s="1789" t="s">
        <v>2866</v>
      </c>
      <c r="Y5357" s="1790"/>
      <c r="Z5357" s="1790"/>
      <c r="AA5357" s="1790"/>
      <c r="AB5357" s="1790"/>
      <c r="AC5357" s="1790"/>
      <c r="AD5357" s="1791"/>
      <c r="AE5357" s="1810" t="s">
        <v>2867</v>
      </c>
      <c r="AF5357" s="1828"/>
      <c r="AG5357" s="1828"/>
      <c r="AH5357" s="1213"/>
    </row>
    <row r="5358" spans="1:34" ht="17.45" customHeight="1">
      <c r="A5358" s="1792"/>
      <c r="B5358" s="1793"/>
      <c r="C5358" s="1793"/>
      <c r="D5358" s="1793"/>
      <c r="E5358" s="1793"/>
      <c r="F5358" s="1793"/>
      <c r="G5358" s="1793"/>
      <c r="H5358" s="1793"/>
      <c r="I5358" s="1794" t="s">
        <v>2871</v>
      </c>
      <c r="J5358" s="1794"/>
      <c r="K5358" s="1794"/>
      <c r="L5358" s="1794"/>
      <c r="M5358" s="1794"/>
      <c r="N5358" s="1794"/>
      <c r="O5358" s="1794"/>
      <c r="P5358" s="1794"/>
      <c r="Q5358" s="1794"/>
      <c r="R5358" s="1794"/>
      <c r="S5358" s="1794"/>
      <c r="T5358" s="1794"/>
      <c r="U5358" s="1794"/>
      <c r="V5358" s="1794"/>
      <c r="W5358" s="1794"/>
      <c r="X5358" s="1794"/>
      <c r="Y5358" s="1794"/>
      <c r="Z5358" s="1214"/>
      <c r="AA5358" s="1795">
        <v>0</v>
      </c>
      <c r="AB5358" s="1795"/>
      <c r="AC5358" s="1795"/>
      <c r="AD5358" s="1795"/>
      <c r="AE5358" s="1795"/>
      <c r="AF5358" s="1795"/>
      <c r="AG5358" s="1795"/>
      <c r="AH5358" s="1213"/>
    </row>
    <row r="5359" spans="1:34" ht="16.7" customHeight="1">
      <c r="A5359" s="1801" t="s">
        <v>2872</v>
      </c>
      <c r="B5359" s="1825"/>
      <c r="C5359" s="1825"/>
      <c r="D5359" s="1825"/>
      <c r="E5359" s="1825"/>
      <c r="F5359" s="1825"/>
      <c r="G5359" s="1825"/>
      <c r="H5359" s="1825"/>
      <c r="I5359" s="1825"/>
      <c r="J5359" s="1825"/>
      <c r="K5359" s="1825"/>
      <c r="L5359" s="1825"/>
      <c r="M5359" s="1825"/>
      <c r="N5359" s="1826"/>
      <c r="O5359" s="1789" t="s">
        <v>2850</v>
      </c>
      <c r="P5359" s="1790"/>
      <c r="Q5359" s="1790"/>
      <c r="R5359" s="1790"/>
      <c r="S5359" s="1791"/>
      <c r="T5359" s="1827" t="s">
        <v>754</v>
      </c>
      <c r="U5359" s="1790"/>
      <c r="V5359" s="1790"/>
      <c r="W5359" s="1213"/>
      <c r="X5359" s="1789" t="s">
        <v>2866</v>
      </c>
      <c r="Y5359" s="1790"/>
      <c r="Z5359" s="1790"/>
      <c r="AA5359" s="1790"/>
      <c r="AB5359" s="1790"/>
      <c r="AC5359" s="1790"/>
      <c r="AD5359" s="1791"/>
      <c r="AE5359" s="1810" t="s">
        <v>2867</v>
      </c>
      <c r="AF5359" s="1828"/>
      <c r="AG5359" s="1828"/>
      <c r="AH5359" s="1213"/>
    </row>
    <row r="5360" spans="1:34" ht="17.45" customHeight="1">
      <c r="A5360" s="1883" t="s">
        <v>3552</v>
      </c>
      <c r="B5360" s="1884"/>
      <c r="C5360" s="1884"/>
      <c r="D5360" s="1884"/>
      <c r="E5360" s="1884"/>
      <c r="F5360" s="1829" t="s">
        <v>3553</v>
      </c>
      <c r="G5360" s="1830"/>
      <c r="H5360" s="1830"/>
      <c r="I5360" s="1830"/>
      <c r="J5360" s="1830"/>
      <c r="K5360" s="1830"/>
      <c r="L5360" s="1830"/>
      <c r="M5360" s="1830"/>
      <c r="N5360" s="1829"/>
      <c r="O5360" s="1831">
        <v>2.0999999999999999E-3</v>
      </c>
      <c r="P5360" s="1832"/>
      <c r="Q5360" s="1832"/>
      <c r="R5360" s="1832"/>
      <c r="S5360" s="1833"/>
      <c r="T5360" s="1834" t="s">
        <v>109</v>
      </c>
      <c r="U5360" s="1835"/>
      <c r="V5360" s="1835"/>
      <c r="W5360" s="1217"/>
      <c r="X5360" s="1836">
        <v>33.54</v>
      </c>
      <c r="Y5360" s="1837"/>
      <c r="Z5360" s="1837"/>
      <c r="AA5360" s="1837"/>
      <c r="AB5360" s="1837"/>
      <c r="AC5360" s="1837"/>
      <c r="AD5360" s="1838"/>
      <c r="AE5360" s="1839">
        <v>7.0400000000000004E-2</v>
      </c>
      <c r="AF5360" s="1795"/>
      <c r="AG5360" s="1795"/>
      <c r="AH5360" s="1217"/>
    </row>
    <row r="5361" spans="1:34" ht="16.7" customHeight="1">
      <c r="A5361" s="1792"/>
      <c r="B5361" s="1793"/>
      <c r="C5361" s="1793"/>
      <c r="D5361" s="1793"/>
      <c r="E5361" s="1793"/>
      <c r="F5361" s="1793"/>
      <c r="G5361" s="1793"/>
      <c r="H5361" s="1793"/>
      <c r="I5361" s="1793"/>
      <c r="J5361" s="1793"/>
      <c r="K5361" s="1794" t="s">
        <v>2873</v>
      </c>
      <c r="L5361" s="1794"/>
      <c r="M5361" s="1794"/>
      <c r="N5361" s="1794"/>
      <c r="O5361" s="1794"/>
      <c r="P5361" s="1794"/>
      <c r="Q5361" s="1794"/>
      <c r="R5361" s="1794"/>
      <c r="S5361" s="1794"/>
      <c r="T5361" s="1794"/>
      <c r="U5361" s="1794"/>
      <c r="V5361" s="1794"/>
      <c r="W5361" s="1794"/>
      <c r="X5361" s="1794"/>
      <c r="Y5361" s="1794"/>
      <c r="Z5361" s="1794"/>
      <c r="AA5361" s="1794"/>
      <c r="AB5361" s="1214"/>
      <c r="AC5361" s="1795">
        <v>7.0400000000000004E-2</v>
      </c>
      <c r="AD5361" s="1795"/>
      <c r="AE5361" s="1795"/>
      <c r="AF5361" s="1795"/>
      <c r="AG5361" s="1795"/>
      <c r="AH5361" s="1213"/>
    </row>
    <row r="5362" spans="1:34" ht="17.45" customHeight="1">
      <c r="A5362" s="1801" t="s">
        <v>2874</v>
      </c>
      <c r="B5362" s="1825"/>
      <c r="C5362" s="1825"/>
      <c r="D5362" s="1825"/>
      <c r="E5362" s="1825"/>
      <c r="F5362" s="1825"/>
      <c r="G5362" s="1825"/>
      <c r="H5362" s="1825"/>
      <c r="I5362" s="1825"/>
      <c r="J5362" s="1826"/>
      <c r="K5362" s="1789" t="s">
        <v>2850</v>
      </c>
      <c r="L5362" s="1791"/>
      <c r="M5362" s="1855" t="s">
        <v>2875</v>
      </c>
      <c r="N5362" s="1856"/>
      <c r="O5362" s="1857"/>
      <c r="P5362" s="1855" t="s">
        <v>2876</v>
      </c>
      <c r="Q5362" s="1856"/>
      <c r="R5362" s="1857"/>
      <c r="S5362" s="1855" t="s">
        <v>2877</v>
      </c>
      <c r="T5362" s="1857"/>
      <c r="U5362" s="1789" t="s">
        <v>2878</v>
      </c>
      <c r="V5362" s="1790"/>
      <c r="W5362" s="1791"/>
      <c r="X5362" s="1789" t="s">
        <v>2879</v>
      </c>
      <c r="Y5362" s="1790"/>
      <c r="Z5362" s="1790"/>
      <c r="AA5362" s="1790"/>
      <c r="AB5362" s="1791"/>
      <c r="AC5362" s="1789" t="s">
        <v>2880</v>
      </c>
      <c r="AD5362" s="1791"/>
      <c r="AE5362" s="1810" t="s">
        <v>2867</v>
      </c>
      <c r="AF5362" s="1828"/>
      <c r="AG5362" s="1828"/>
      <c r="AH5362" s="1213"/>
    </row>
    <row r="5363" spans="1:34" ht="17.45" customHeight="1">
      <c r="A5363" s="1883" t="s">
        <v>3554</v>
      </c>
      <c r="B5363" s="1884"/>
      <c r="C5363" s="1884"/>
      <c r="D5363" s="1884"/>
      <c r="E5363" s="1884"/>
      <c r="F5363" s="1829" t="s">
        <v>3553</v>
      </c>
      <c r="G5363" s="1830"/>
      <c r="H5363" s="1830"/>
      <c r="I5363" s="1830"/>
      <c r="J5363" s="1829"/>
      <c r="K5363" s="1862">
        <v>2.0999999999999999E-3</v>
      </c>
      <c r="L5363" s="1863"/>
      <c r="M5363" s="1836">
        <v>0</v>
      </c>
      <c r="N5363" s="1837"/>
      <c r="O5363" s="1838"/>
      <c r="P5363" s="1836">
        <v>0</v>
      </c>
      <c r="Q5363" s="1837"/>
      <c r="R5363" s="1838"/>
      <c r="S5363" s="1836">
        <v>0</v>
      </c>
      <c r="T5363" s="1838"/>
      <c r="U5363" s="1836">
        <v>1.1000000000000001</v>
      </c>
      <c r="V5363" s="1837"/>
      <c r="W5363" s="1838"/>
      <c r="X5363" s="1836">
        <v>0.88</v>
      </c>
      <c r="Y5363" s="1837"/>
      <c r="Z5363" s="1837"/>
      <c r="AA5363" s="1837"/>
      <c r="AB5363" s="1838"/>
      <c r="AC5363" s="1836">
        <v>0.72</v>
      </c>
      <c r="AD5363" s="1838"/>
      <c r="AE5363" s="1839">
        <v>0</v>
      </c>
      <c r="AF5363" s="1795"/>
      <c r="AG5363" s="1795"/>
      <c r="AH5363" s="1217"/>
    </row>
    <row r="5364" spans="1:34" ht="16.7" customHeight="1">
      <c r="A5364" s="1853"/>
      <c r="B5364" s="1778"/>
      <c r="C5364" s="1778"/>
      <c r="D5364" s="1778"/>
      <c r="E5364" s="1778"/>
      <c r="F5364" s="1778"/>
      <c r="G5364" s="1778"/>
      <c r="H5364" s="1778"/>
      <c r="I5364" s="1846" t="s">
        <v>2881</v>
      </c>
      <c r="J5364" s="1846"/>
      <c r="K5364" s="1846"/>
      <c r="L5364" s="1846"/>
      <c r="M5364" s="1846"/>
      <c r="N5364" s="1846"/>
      <c r="O5364" s="1846"/>
      <c r="P5364" s="1846"/>
      <c r="Q5364" s="1846"/>
      <c r="R5364" s="1846"/>
      <c r="S5364" s="1846"/>
      <c r="T5364" s="1846"/>
      <c r="U5364" s="1846"/>
      <c r="V5364" s="1846"/>
      <c r="W5364" s="1846"/>
      <c r="X5364" s="1846"/>
      <c r="Y5364" s="1846"/>
      <c r="Z5364" s="1203"/>
      <c r="AA5364" s="1847">
        <v>0</v>
      </c>
      <c r="AB5364" s="1847"/>
      <c r="AC5364" s="1847"/>
      <c r="AD5364" s="1847"/>
      <c r="AE5364" s="1847"/>
      <c r="AF5364" s="1847"/>
      <c r="AG5364" s="1847"/>
      <c r="AH5364" s="1204"/>
    </row>
    <row r="5365" spans="1:34" ht="5.85" customHeight="1">
      <c r="A5365" s="1854"/>
      <c r="B5365" s="1309"/>
      <c r="C5365" s="1309"/>
      <c r="D5365" s="1309"/>
      <c r="E5365" s="1309"/>
      <c r="F5365" s="1309"/>
      <c r="G5365" s="1309"/>
      <c r="H5365" s="1309"/>
      <c r="I5365" s="1309"/>
      <c r="J5365" s="1309"/>
      <c r="K5365" s="1309"/>
      <c r="L5365" s="1309"/>
      <c r="M5365" s="1309"/>
      <c r="N5365" s="1309"/>
      <c r="O5365" s="1309"/>
      <c r="P5365" s="1309"/>
      <c r="Q5365" s="1309"/>
      <c r="R5365" s="1309"/>
      <c r="S5365" s="1309"/>
      <c r="T5365" s="1309"/>
      <c r="U5365" s="1309"/>
      <c r="V5365" s="1309"/>
      <c r="W5365" s="1309"/>
      <c r="X5365" s="1309"/>
      <c r="Y5365" s="1309"/>
      <c r="Z5365" s="1309"/>
      <c r="AA5365" s="1309"/>
      <c r="AB5365" s="1309"/>
      <c r="AC5365" s="1309"/>
      <c r="AD5365" s="1309"/>
      <c r="AE5365" s="1309"/>
      <c r="AF5365" s="1309"/>
      <c r="AG5365" s="1309"/>
      <c r="AH5365" s="1782"/>
    </row>
    <row r="5366" spans="1:34" ht="17.45" customHeight="1">
      <c r="A5366" s="1845"/>
      <c r="B5366" s="1799"/>
      <c r="C5366" s="1799"/>
      <c r="D5366" s="1799"/>
      <c r="E5366" s="1799"/>
      <c r="F5366" s="1799"/>
      <c r="G5366" s="1799"/>
      <c r="H5366" s="1799"/>
      <c r="I5366" s="1842" t="s">
        <v>2882</v>
      </c>
      <c r="J5366" s="1842"/>
      <c r="K5366" s="1842"/>
      <c r="L5366" s="1842"/>
      <c r="M5366" s="1842"/>
      <c r="N5366" s="1842"/>
      <c r="O5366" s="1842"/>
      <c r="P5366" s="1842"/>
      <c r="Q5366" s="1842"/>
      <c r="R5366" s="1842"/>
      <c r="S5366" s="1842"/>
      <c r="T5366" s="1842"/>
      <c r="U5366" s="1842"/>
      <c r="V5366" s="1842"/>
      <c r="W5366" s="1842"/>
      <c r="X5366" s="1842"/>
      <c r="Y5366" s="1842"/>
      <c r="Z5366" s="1212"/>
      <c r="AA5366" s="1848">
        <v>5.61</v>
      </c>
      <c r="AB5366" s="1848"/>
      <c r="AC5366" s="1848"/>
      <c r="AD5366" s="1848"/>
      <c r="AE5366" s="1848"/>
      <c r="AF5366" s="1848"/>
      <c r="AG5366" s="1848"/>
      <c r="AH5366" s="1208"/>
    </row>
    <row r="5367" spans="1:34" ht="45.75" customHeight="1">
      <c r="A5367" s="1849" t="s">
        <v>2883</v>
      </c>
      <c r="B5367" s="1850"/>
      <c r="C5367" s="1850"/>
      <c r="D5367" s="1850"/>
      <c r="E5367" s="1851"/>
      <c r="F5367" s="1852"/>
      <c r="G5367" s="1852"/>
      <c r="H5367" s="1852"/>
      <c r="I5367" s="1852"/>
      <c r="J5367" s="1852"/>
      <c r="K5367" s="1852"/>
      <c r="L5367" s="1852"/>
      <c r="M5367" s="1852"/>
      <c r="N5367" s="1852"/>
      <c r="O5367" s="1852"/>
      <c r="P5367" s="1852"/>
      <c r="Q5367" s="1852"/>
      <c r="R5367" s="1852"/>
      <c r="S5367" s="1852"/>
      <c r="T5367" s="1852"/>
      <c r="U5367" s="1852"/>
      <c r="V5367" s="1852"/>
      <c r="W5367" s="1852"/>
      <c r="X5367" s="1852"/>
      <c r="Y5367" s="1852"/>
      <c r="Z5367" s="1852"/>
      <c r="AA5367" s="1852"/>
      <c r="AB5367" s="1852"/>
      <c r="AC5367" s="1852"/>
      <c r="AD5367" s="1852"/>
      <c r="AE5367" s="1852"/>
      <c r="AF5367" s="1852"/>
      <c r="AG5367" s="1852"/>
      <c r="AH5367" s="1851"/>
    </row>
    <row r="5368" spans="1:34" ht="107.65" customHeight="1">
      <c r="A5368" s="1218"/>
      <c r="AH5368" s="1219"/>
    </row>
    <row r="5369" spans="1:34" ht="106.9" customHeight="1">
      <c r="A5369" s="1220"/>
      <c r="B5369" s="1221"/>
      <c r="C5369" s="1221"/>
      <c r="D5369" s="1221"/>
      <c r="E5369" s="1221"/>
      <c r="F5369" s="1221"/>
      <c r="G5369" s="1221"/>
      <c r="H5369" s="1221"/>
      <c r="I5369" s="1221"/>
      <c r="J5369" s="1221"/>
      <c r="K5369" s="1221"/>
      <c r="L5369" s="1221"/>
      <c r="M5369" s="1221"/>
      <c r="N5369" s="1221"/>
      <c r="O5369" s="1221"/>
      <c r="P5369" s="1221"/>
      <c r="Q5369" s="1221"/>
      <c r="R5369" s="1221"/>
      <c r="S5369" s="1221"/>
      <c r="T5369" s="1221"/>
      <c r="U5369" s="1221"/>
      <c r="V5369" s="1221"/>
      <c r="W5369" s="1221"/>
      <c r="X5369" s="1221"/>
      <c r="Y5369" s="1221"/>
      <c r="Z5369" s="1221"/>
      <c r="AA5369" s="1221"/>
      <c r="AB5369" s="1221"/>
      <c r="AC5369" s="1221"/>
      <c r="AD5369" s="1221"/>
      <c r="AE5369" s="1221"/>
      <c r="AF5369" s="1221"/>
      <c r="AG5369" s="1221"/>
      <c r="AH5369" s="1222"/>
    </row>
    <row r="5370" spans="1:34" ht="5.85" customHeight="1">
      <c r="A5370" s="1777"/>
      <c r="B5370" s="1778"/>
      <c r="C5370" s="1778"/>
      <c r="D5370" s="1778"/>
      <c r="E5370" s="1778"/>
      <c r="F5370" s="1778"/>
      <c r="G5370" s="1778"/>
      <c r="H5370" s="1778"/>
      <c r="I5370" s="1778"/>
      <c r="J5370" s="1778"/>
      <c r="K5370" s="1778"/>
      <c r="L5370" s="1778"/>
      <c r="M5370" s="1778"/>
      <c r="N5370" s="1778"/>
      <c r="O5370" s="1778"/>
      <c r="P5370" s="1778"/>
      <c r="Q5370" s="1778"/>
      <c r="R5370" s="1778"/>
      <c r="S5370" s="1778"/>
      <c r="T5370" s="1778"/>
      <c r="U5370" s="1778"/>
      <c r="V5370" s="1778"/>
      <c r="W5370" s="1778"/>
      <c r="X5370" s="1778"/>
      <c r="Y5370" s="1778"/>
      <c r="Z5370" s="1778"/>
      <c r="AA5370" s="1778"/>
      <c r="AB5370" s="1778"/>
      <c r="AC5370" s="1778"/>
      <c r="AD5370" s="1778"/>
      <c r="AE5370" s="1778"/>
      <c r="AF5370" s="1778"/>
      <c r="AG5370" s="1778"/>
      <c r="AH5370" s="1779"/>
    </row>
    <row r="5371" spans="1:34" ht="11.65" customHeight="1">
      <c r="A5371" s="1780" t="s">
        <v>2834</v>
      </c>
      <c r="B5371" s="1310"/>
      <c r="C5371" s="1310"/>
      <c r="D5371" s="1310"/>
      <c r="E5371" s="1310"/>
      <c r="F5371" s="1310"/>
      <c r="G5371" s="1310"/>
      <c r="H5371" s="1310"/>
      <c r="I5371" s="1310"/>
      <c r="J5371" s="1310"/>
      <c r="K5371" s="1310"/>
      <c r="L5371" s="1310"/>
      <c r="M5371" s="1310"/>
      <c r="N5371" s="1310"/>
      <c r="O5371" s="1310"/>
      <c r="P5371" s="1310"/>
      <c r="Q5371" s="1310"/>
      <c r="R5371" s="1310"/>
      <c r="S5371" s="1310"/>
      <c r="T5371" s="1310"/>
      <c r="U5371" s="1310"/>
      <c r="V5371" s="1310"/>
      <c r="W5371" s="1310"/>
      <c r="X5371" s="1310"/>
      <c r="Y5371" s="1310"/>
      <c r="Z5371" s="1310"/>
      <c r="AA5371" s="1310"/>
      <c r="AB5371" s="1310"/>
      <c r="AC5371" s="1310"/>
      <c r="AD5371" s="1309"/>
      <c r="AE5371" s="1309"/>
      <c r="AF5371" s="1781" t="s">
        <v>3555</v>
      </c>
      <c r="AG5371" s="1781"/>
      <c r="AH5371" s="1782"/>
    </row>
    <row r="5372" spans="1:34" ht="5.85" customHeight="1">
      <c r="A5372" s="1780"/>
      <c r="B5372" s="1310"/>
      <c r="C5372" s="1310"/>
      <c r="D5372" s="1310"/>
      <c r="E5372" s="1310"/>
      <c r="F5372" s="1310"/>
      <c r="G5372" s="1310"/>
      <c r="H5372" s="1310"/>
      <c r="I5372" s="1310"/>
      <c r="J5372" s="1310"/>
      <c r="K5372" s="1310"/>
      <c r="L5372" s="1310"/>
      <c r="M5372" s="1310"/>
      <c r="N5372" s="1310"/>
      <c r="O5372" s="1310"/>
      <c r="P5372" s="1310"/>
      <c r="Q5372" s="1310"/>
      <c r="R5372" s="1310"/>
      <c r="S5372" s="1310"/>
      <c r="T5372" s="1310"/>
      <c r="U5372" s="1310"/>
      <c r="V5372" s="1310"/>
      <c r="W5372" s="1310"/>
      <c r="X5372" s="1310"/>
      <c r="Y5372" s="1310"/>
      <c r="Z5372" s="1310"/>
      <c r="AA5372" s="1310"/>
      <c r="AB5372" s="1310"/>
      <c r="AC5372" s="1310"/>
      <c r="AD5372" s="1311"/>
      <c r="AE5372" s="1311"/>
      <c r="AF5372" s="1311"/>
      <c r="AG5372" s="1311"/>
      <c r="AH5372" s="1782"/>
    </row>
    <row r="5373" spans="1:34" ht="10.9" customHeight="1">
      <c r="A5373" s="1783" t="s">
        <v>2836</v>
      </c>
      <c r="B5373" s="1784"/>
      <c r="C5373" s="1784"/>
      <c r="D5373" s="1784"/>
      <c r="E5373" s="1784"/>
      <c r="F5373" s="1784"/>
      <c r="G5373" s="1784"/>
      <c r="H5373" s="1784"/>
      <c r="I5373" s="1784"/>
      <c r="J5373" s="1784"/>
      <c r="K5373" s="1784"/>
      <c r="L5373" s="1784"/>
      <c r="M5373" s="1784"/>
      <c r="N5373" s="1784"/>
      <c r="O5373" s="1784"/>
      <c r="P5373" s="1784"/>
      <c r="Q5373" s="1784"/>
      <c r="R5373" s="1784"/>
      <c r="S5373" s="1784"/>
      <c r="T5373" s="1784"/>
      <c r="U5373" s="1784"/>
      <c r="V5373" s="1784"/>
      <c r="W5373" s="1784"/>
      <c r="X5373" s="1784"/>
      <c r="Y5373" s="1784"/>
      <c r="Z5373" s="1784"/>
      <c r="AA5373" s="1784"/>
      <c r="AB5373" s="1784"/>
      <c r="AC5373" s="1784"/>
      <c r="AD5373" s="1311"/>
      <c r="AE5373" s="1311"/>
      <c r="AF5373" s="1311"/>
      <c r="AG5373" s="1311"/>
      <c r="AH5373" s="1782"/>
    </row>
    <row r="5374" spans="1:34" ht="23.25" customHeight="1">
      <c r="A5374" s="1785" t="s">
        <v>2837</v>
      </c>
      <c r="B5374" s="1786"/>
      <c r="C5374" s="1786"/>
      <c r="D5374" s="1786"/>
      <c r="E5374" s="1786"/>
      <c r="F5374" s="1786"/>
      <c r="G5374" s="1786"/>
      <c r="H5374" s="1786"/>
      <c r="I5374" s="1786"/>
      <c r="J5374" s="1786"/>
      <c r="K5374" s="1786"/>
      <c r="L5374" s="1786"/>
      <c r="M5374" s="1786"/>
      <c r="N5374" s="1786"/>
      <c r="O5374" s="1786"/>
      <c r="P5374" s="1786"/>
      <c r="Q5374" s="1786"/>
      <c r="R5374" s="1786"/>
      <c r="S5374" s="1786"/>
      <c r="T5374" s="1786"/>
      <c r="U5374" s="1786"/>
      <c r="V5374" s="1786"/>
      <c r="W5374" s="1786"/>
      <c r="X5374" s="1786"/>
      <c r="Y5374" s="1786"/>
      <c r="Z5374" s="1786"/>
      <c r="AA5374" s="1786"/>
      <c r="AB5374" s="1786"/>
      <c r="AC5374" s="1786"/>
      <c r="AD5374" s="1311"/>
      <c r="AE5374" s="1311"/>
      <c r="AF5374" s="1311"/>
      <c r="AG5374" s="1311"/>
      <c r="AH5374" s="1782"/>
    </row>
    <row r="5375" spans="1:34" ht="5.85" customHeight="1">
      <c r="A5375" s="1787" t="s">
        <v>2838</v>
      </c>
      <c r="B5375" s="1788"/>
      <c r="C5375" s="1788"/>
      <c r="D5375" s="1788"/>
      <c r="E5375" s="1788"/>
      <c r="F5375" s="1788"/>
      <c r="G5375" s="1788"/>
      <c r="H5375" s="1788"/>
      <c r="I5375" s="1788"/>
      <c r="J5375" s="1788"/>
      <c r="K5375" s="1788"/>
      <c r="L5375" s="1788"/>
      <c r="M5375" s="1788"/>
      <c r="N5375" s="1788"/>
      <c r="O5375" s="1788"/>
      <c r="P5375" s="1788"/>
      <c r="Q5375" s="1788"/>
      <c r="R5375" s="1788"/>
      <c r="S5375" s="1788"/>
      <c r="T5375" s="1788"/>
      <c r="U5375" s="1788"/>
      <c r="V5375" s="1788"/>
      <c r="W5375" s="1788"/>
      <c r="X5375" s="1788"/>
      <c r="Y5375" s="1788"/>
      <c r="Z5375" s="1788"/>
      <c r="AA5375" s="1788"/>
      <c r="AB5375" s="1788"/>
      <c r="AC5375" s="1788"/>
      <c r="AD5375" s="1311"/>
      <c r="AE5375" s="1311"/>
      <c r="AF5375" s="1311"/>
      <c r="AG5375" s="1311"/>
      <c r="AH5375" s="1782"/>
    </row>
    <row r="5376" spans="1:34" ht="5.85" customHeight="1">
      <c r="A5376" s="1787"/>
      <c r="B5376" s="1788"/>
      <c r="C5376" s="1788"/>
      <c r="D5376" s="1788"/>
      <c r="E5376" s="1788"/>
      <c r="F5376" s="1788"/>
      <c r="G5376" s="1788"/>
      <c r="H5376" s="1788"/>
      <c r="I5376" s="1788"/>
      <c r="J5376" s="1788"/>
      <c r="K5376" s="1788"/>
      <c r="L5376" s="1788"/>
      <c r="M5376" s="1788"/>
      <c r="N5376" s="1788"/>
      <c r="O5376" s="1788"/>
      <c r="P5376" s="1788"/>
      <c r="Q5376" s="1788"/>
      <c r="R5376" s="1788"/>
      <c r="S5376" s="1788"/>
      <c r="T5376" s="1788"/>
      <c r="U5376" s="1788"/>
      <c r="V5376" s="1788"/>
      <c r="W5376" s="1788"/>
      <c r="X5376" s="1788"/>
      <c r="Y5376" s="1788"/>
      <c r="Z5376" s="1788"/>
      <c r="AA5376" s="1788"/>
      <c r="AB5376" s="1788"/>
      <c r="AC5376" s="1788"/>
      <c r="AD5376" s="1782"/>
      <c r="AE5376" s="1309"/>
      <c r="AF5376" s="1309"/>
      <c r="AG5376" s="1309"/>
      <c r="AH5376" s="1782"/>
    </row>
    <row r="5377" spans="1:34" ht="10.9" customHeight="1">
      <c r="A5377" s="1787" t="s">
        <v>2839</v>
      </c>
      <c r="B5377" s="1788"/>
      <c r="C5377" s="1788"/>
      <c r="D5377" s="1788"/>
      <c r="E5377" s="1788"/>
      <c r="F5377" s="1788"/>
      <c r="G5377" s="1788"/>
      <c r="H5377" s="1788"/>
      <c r="I5377" s="1788"/>
      <c r="J5377" s="1788"/>
      <c r="K5377" s="1788"/>
      <c r="L5377" s="1788"/>
      <c r="M5377" s="1788"/>
      <c r="N5377" s="1788"/>
      <c r="O5377" s="1788"/>
      <c r="P5377" s="1788"/>
      <c r="Q5377" s="1788"/>
      <c r="R5377" s="1788"/>
      <c r="S5377" s="1788"/>
      <c r="T5377" s="1788"/>
      <c r="U5377" s="1788"/>
      <c r="V5377" s="1788"/>
      <c r="W5377" s="1788"/>
      <c r="X5377" s="1788"/>
      <c r="Y5377" s="1788"/>
      <c r="Z5377" s="1788"/>
      <c r="AA5377" s="1788"/>
      <c r="AB5377" s="1788"/>
      <c r="AC5377" s="1788"/>
      <c r="AD5377" s="1818" t="s">
        <v>2840</v>
      </c>
      <c r="AE5377" s="1818"/>
      <c r="AF5377" s="1206">
        <v>0</v>
      </c>
      <c r="AG5377" s="1207" t="s">
        <v>5</v>
      </c>
      <c r="AH5377" s="1800"/>
    </row>
    <row r="5378" spans="1:34" ht="11.65" customHeight="1">
      <c r="A5378" s="1819" t="s">
        <v>2841</v>
      </c>
      <c r="B5378" s="1820"/>
      <c r="C5378" s="1820"/>
      <c r="D5378" s="1820"/>
      <c r="E5378" s="1820"/>
      <c r="F5378" s="1820"/>
      <c r="G5378" s="1820"/>
      <c r="H5378" s="1820"/>
      <c r="I5378" s="1820"/>
      <c r="J5378" s="1820"/>
      <c r="K5378" s="1820"/>
      <c r="L5378" s="1820"/>
      <c r="M5378" s="1820"/>
      <c r="N5378" s="1820"/>
      <c r="O5378" s="1820"/>
      <c r="P5378" s="1820"/>
      <c r="Q5378" s="1820"/>
      <c r="R5378" s="1820"/>
      <c r="S5378" s="1820"/>
      <c r="T5378" s="1820"/>
      <c r="U5378" s="1820"/>
      <c r="V5378" s="1820"/>
      <c r="W5378" s="1820"/>
      <c r="X5378" s="1820"/>
      <c r="Y5378" s="1820"/>
      <c r="Z5378" s="1820"/>
      <c r="AA5378" s="1820"/>
      <c r="AB5378" s="1820"/>
      <c r="AC5378" s="1820"/>
      <c r="AD5378" s="1821" t="s">
        <v>2842</v>
      </c>
      <c r="AE5378" s="1821"/>
      <c r="AF5378" s="1210">
        <v>0</v>
      </c>
      <c r="AG5378" s="1211" t="s">
        <v>5</v>
      </c>
      <c r="AH5378" s="1800"/>
    </row>
    <row r="5379" spans="1:34" ht="17.45" customHeight="1">
      <c r="A5379" s="1822" t="s">
        <v>2843</v>
      </c>
      <c r="B5379" s="1802"/>
      <c r="C5379" s="1802"/>
      <c r="D5379" s="1778"/>
      <c r="E5379" s="1823" t="s">
        <v>2939</v>
      </c>
      <c r="F5379" s="1823"/>
      <c r="G5379" s="1823"/>
      <c r="H5379" s="1823"/>
      <c r="I5379" s="1823"/>
      <c r="J5379" s="1823"/>
      <c r="K5379" s="1823"/>
      <c r="L5379" s="1823"/>
      <c r="M5379" s="1823"/>
      <c r="N5379" s="1823"/>
      <c r="O5379" s="1823"/>
      <c r="P5379" s="1823"/>
      <c r="Q5379" s="1823"/>
      <c r="R5379" s="1823"/>
      <c r="S5379" s="1823"/>
      <c r="T5379" s="1823"/>
      <c r="U5379" s="1823"/>
      <c r="V5379" s="1823"/>
      <c r="W5379" s="1823"/>
      <c r="X5379" s="1823"/>
      <c r="Y5379" s="1823"/>
      <c r="Z5379" s="1823"/>
      <c r="AA5379" s="1823"/>
      <c r="AB5379" s="1823"/>
      <c r="AC5379" s="1823"/>
      <c r="AD5379" s="1823"/>
      <c r="AE5379" s="1823"/>
      <c r="AF5379" s="1823"/>
      <c r="AG5379" s="1823"/>
      <c r="AH5379" s="1779"/>
    </row>
    <row r="5380" spans="1:34" ht="16.7" customHeight="1">
      <c r="A5380" s="1824" t="s">
        <v>2844</v>
      </c>
      <c r="B5380" s="1816"/>
      <c r="C5380" s="1816"/>
      <c r="D5380" s="1309"/>
      <c r="E5380" s="1815" t="s">
        <v>2938</v>
      </c>
      <c r="F5380" s="1815"/>
      <c r="G5380" s="1111"/>
      <c r="H5380" s="1796" t="s">
        <v>2845</v>
      </c>
      <c r="I5380" s="1796"/>
      <c r="J5380" s="1796" t="s">
        <v>497</v>
      </c>
      <c r="K5380" s="1796"/>
      <c r="L5380" s="1309"/>
      <c r="M5380" s="1309"/>
      <c r="N5380" s="1816" t="s">
        <v>2846</v>
      </c>
      <c r="O5380" s="1816"/>
      <c r="P5380" s="1816"/>
      <c r="Q5380" s="1816"/>
      <c r="R5380" s="1817">
        <v>4.2203400000000002</v>
      </c>
      <c r="S5380" s="1817"/>
      <c r="T5380" s="1817"/>
      <c r="U5380" s="1817"/>
      <c r="V5380" s="1309"/>
      <c r="W5380" s="1309"/>
      <c r="X5380" s="1309"/>
      <c r="Y5380" s="1796" t="s">
        <v>2847</v>
      </c>
      <c r="Z5380" s="1796"/>
      <c r="AA5380" s="1796"/>
      <c r="AB5380" s="1796"/>
      <c r="AC5380" s="1796"/>
      <c r="AD5380" s="1796"/>
      <c r="AE5380" s="1796"/>
      <c r="AF5380" s="1797" t="s">
        <v>2848</v>
      </c>
      <c r="AG5380" s="1797"/>
      <c r="AH5380" s="1782"/>
    </row>
    <row r="5381" spans="1:34" ht="5.85" customHeight="1">
      <c r="A5381" s="1798"/>
      <c r="B5381" s="1799"/>
      <c r="C5381" s="1799"/>
      <c r="D5381" s="1799"/>
      <c r="E5381" s="1799"/>
      <c r="F5381" s="1799"/>
      <c r="G5381" s="1799"/>
      <c r="H5381" s="1799"/>
      <c r="I5381" s="1799"/>
      <c r="J5381" s="1799"/>
      <c r="K5381" s="1799"/>
      <c r="L5381" s="1799"/>
      <c r="M5381" s="1799"/>
      <c r="N5381" s="1799"/>
      <c r="O5381" s="1799"/>
      <c r="P5381" s="1799"/>
      <c r="Q5381" s="1799"/>
      <c r="R5381" s="1799"/>
      <c r="S5381" s="1799"/>
      <c r="T5381" s="1799"/>
      <c r="U5381" s="1799"/>
      <c r="V5381" s="1799"/>
      <c r="W5381" s="1799"/>
      <c r="X5381" s="1799"/>
      <c r="Y5381" s="1799"/>
      <c r="Z5381" s="1799"/>
      <c r="AA5381" s="1799"/>
      <c r="AB5381" s="1799"/>
      <c r="AC5381" s="1799"/>
      <c r="AD5381" s="1799"/>
      <c r="AE5381" s="1799"/>
      <c r="AF5381" s="1799"/>
      <c r="AG5381" s="1799"/>
      <c r="AH5381" s="1800"/>
    </row>
    <row r="5382" spans="1:34" ht="17.45" customHeight="1">
      <c r="A5382" s="1801" t="s">
        <v>2849</v>
      </c>
      <c r="B5382" s="1802"/>
      <c r="C5382" s="1802"/>
      <c r="D5382" s="1802"/>
      <c r="E5382" s="1802"/>
      <c r="F5382" s="1802"/>
      <c r="G5382" s="1802"/>
      <c r="H5382" s="1802"/>
      <c r="I5382" s="1802"/>
      <c r="J5382" s="1803"/>
      <c r="K5382" s="1789" t="s">
        <v>2850</v>
      </c>
      <c r="L5382" s="1807"/>
      <c r="M5382" s="1789" t="s">
        <v>2851</v>
      </c>
      <c r="N5382" s="1790"/>
      <c r="O5382" s="1790"/>
      <c r="P5382" s="1790"/>
      <c r="Q5382" s="1790"/>
      <c r="R5382" s="1790"/>
      <c r="S5382" s="1790"/>
      <c r="T5382" s="1791"/>
      <c r="U5382" s="1789" t="s">
        <v>2852</v>
      </c>
      <c r="V5382" s="1790"/>
      <c r="W5382" s="1790"/>
      <c r="X5382" s="1790"/>
      <c r="Y5382" s="1790"/>
      <c r="Z5382" s="1790"/>
      <c r="AA5382" s="1790"/>
      <c r="AB5382" s="1790"/>
      <c r="AC5382" s="1790"/>
      <c r="AD5382" s="1791"/>
      <c r="AE5382" s="1810" t="s">
        <v>2853</v>
      </c>
      <c r="AF5382" s="1811"/>
      <c r="AG5382" s="1811"/>
      <c r="AH5382" s="1814"/>
    </row>
    <row r="5383" spans="1:34" ht="16.7" customHeight="1">
      <c r="A5383" s="1804"/>
      <c r="B5383" s="1805"/>
      <c r="C5383" s="1805"/>
      <c r="D5383" s="1805"/>
      <c r="E5383" s="1805"/>
      <c r="F5383" s="1805"/>
      <c r="G5383" s="1805"/>
      <c r="H5383" s="1805"/>
      <c r="I5383" s="1805"/>
      <c r="J5383" s="1806"/>
      <c r="K5383" s="1808"/>
      <c r="L5383" s="1809"/>
      <c r="M5383" s="1789" t="s">
        <v>2854</v>
      </c>
      <c r="N5383" s="1790"/>
      <c r="O5383" s="1790"/>
      <c r="P5383" s="1791"/>
      <c r="Q5383" s="1789" t="s">
        <v>2855</v>
      </c>
      <c r="R5383" s="1790"/>
      <c r="S5383" s="1790"/>
      <c r="T5383" s="1791"/>
      <c r="U5383" s="1789" t="s">
        <v>2854</v>
      </c>
      <c r="V5383" s="1790"/>
      <c r="W5383" s="1790"/>
      <c r="X5383" s="1790"/>
      <c r="Y5383" s="1790"/>
      <c r="Z5383" s="1791"/>
      <c r="AA5383" s="1789" t="s">
        <v>2855</v>
      </c>
      <c r="AB5383" s="1790"/>
      <c r="AC5383" s="1790"/>
      <c r="AD5383" s="1791"/>
      <c r="AE5383" s="1812"/>
      <c r="AF5383" s="1813"/>
      <c r="AG5383" s="1813"/>
      <c r="AH5383" s="1800"/>
    </row>
    <row r="5384" spans="1:34" ht="17.45" customHeight="1">
      <c r="A5384" s="1223"/>
      <c r="B5384" s="1224" t="s">
        <v>1502</v>
      </c>
      <c r="C5384" s="1875" t="s">
        <v>3177</v>
      </c>
      <c r="D5384" s="1876"/>
      <c r="E5384" s="1876"/>
      <c r="F5384" s="1876"/>
      <c r="G5384" s="1876"/>
      <c r="H5384" s="1876"/>
      <c r="I5384" s="1876"/>
      <c r="J5384" s="1875"/>
      <c r="K5384" s="1877">
        <v>3</v>
      </c>
      <c r="L5384" s="1878"/>
      <c r="M5384" s="1877">
        <v>0.38</v>
      </c>
      <c r="N5384" s="1879"/>
      <c r="O5384" s="1879"/>
      <c r="P5384" s="1878"/>
      <c r="Q5384" s="1877">
        <v>0.62</v>
      </c>
      <c r="R5384" s="1879"/>
      <c r="S5384" s="1879"/>
      <c r="T5384" s="1878"/>
      <c r="U5384" s="1880">
        <v>1.6792</v>
      </c>
      <c r="V5384" s="1881"/>
      <c r="W5384" s="1881"/>
      <c r="X5384" s="1881"/>
      <c r="Y5384" s="1881"/>
      <c r="Z5384" s="1882"/>
      <c r="AA5384" s="1880">
        <v>1.1362000000000001</v>
      </c>
      <c r="AB5384" s="1881"/>
      <c r="AC5384" s="1881"/>
      <c r="AD5384" s="1882"/>
      <c r="AE5384" s="1865">
        <v>4.0275999999999996</v>
      </c>
      <c r="AF5384" s="1847"/>
      <c r="AG5384" s="1847"/>
      <c r="AH5384" s="1225"/>
    </row>
    <row r="5385" spans="1:34" ht="17.45" customHeight="1">
      <c r="A5385" s="1218"/>
      <c r="B5385" s="1205" t="s">
        <v>1504</v>
      </c>
      <c r="C5385" s="1903" t="s">
        <v>3001</v>
      </c>
      <c r="D5385" s="1815"/>
      <c r="E5385" s="1815"/>
      <c r="F5385" s="1815"/>
      <c r="G5385" s="1815"/>
      <c r="H5385" s="1815"/>
      <c r="I5385" s="1815"/>
      <c r="J5385" s="1903"/>
      <c r="K5385" s="1904">
        <v>3</v>
      </c>
      <c r="L5385" s="1905"/>
      <c r="M5385" s="1904">
        <v>0.95</v>
      </c>
      <c r="N5385" s="1817"/>
      <c r="O5385" s="1817"/>
      <c r="P5385" s="1905"/>
      <c r="Q5385" s="1904">
        <v>0.05</v>
      </c>
      <c r="R5385" s="1817"/>
      <c r="S5385" s="1817"/>
      <c r="T5385" s="1905"/>
      <c r="U5385" s="1906">
        <v>0.71799999999999997</v>
      </c>
      <c r="V5385" s="1907"/>
      <c r="W5385" s="1907"/>
      <c r="X5385" s="1907"/>
      <c r="Y5385" s="1907"/>
      <c r="Z5385" s="1908"/>
      <c r="AA5385" s="1906">
        <v>0.48580000000000001</v>
      </c>
      <c r="AB5385" s="1907"/>
      <c r="AC5385" s="1907"/>
      <c r="AD5385" s="1908"/>
      <c r="AE5385" s="1909">
        <v>2.1192000000000002</v>
      </c>
      <c r="AF5385" s="1841"/>
      <c r="AG5385" s="1841"/>
      <c r="AH5385" s="1219"/>
    </row>
    <row r="5386" spans="1:34" ht="16.7" customHeight="1">
      <c r="A5386" s="1220"/>
      <c r="B5386" s="1209" t="s">
        <v>1480</v>
      </c>
      <c r="C5386" s="1866" t="s">
        <v>3178</v>
      </c>
      <c r="D5386" s="1867"/>
      <c r="E5386" s="1867"/>
      <c r="F5386" s="1867"/>
      <c r="G5386" s="1867"/>
      <c r="H5386" s="1867"/>
      <c r="I5386" s="1867"/>
      <c r="J5386" s="1866"/>
      <c r="K5386" s="1868">
        <v>1</v>
      </c>
      <c r="L5386" s="1869"/>
      <c r="M5386" s="1868">
        <v>1</v>
      </c>
      <c r="N5386" s="1870"/>
      <c r="O5386" s="1870"/>
      <c r="P5386" s="1869"/>
      <c r="Q5386" s="1868">
        <v>0</v>
      </c>
      <c r="R5386" s="1870"/>
      <c r="S5386" s="1870"/>
      <c r="T5386" s="1869"/>
      <c r="U5386" s="1871">
        <v>57.763199999999998</v>
      </c>
      <c r="V5386" s="1872"/>
      <c r="W5386" s="1872"/>
      <c r="X5386" s="1872"/>
      <c r="Y5386" s="1872"/>
      <c r="Z5386" s="1873"/>
      <c r="AA5386" s="1871">
        <v>34.4236</v>
      </c>
      <c r="AB5386" s="1872"/>
      <c r="AC5386" s="1872"/>
      <c r="AD5386" s="1873"/>
      <c r="AE5386" s="1874">
        <v>57.763199999999998</v>
      </c>
      <c r="AF5386" s="1843"/>
      <c r="AG5386" s="1843"/>
      <c r="AH5386" s="1222"/>
    </row>
    <row r="5387" spans="1:34" ht="17.45" customHeight="1">
      <c r="A5387" s="1792"/>
      <c r="B5387" s="1793"/>
      <c r="C5387" s="1793"/>
      <c r="D5387" s="1793"/>
      <c r="E5387" s="1793"/>
      <c r="F5387" s="1793"/>
      <c r="G5387" s="1793"/>
      <c r="H5387" s="1793"/>
      <c r="I5387" s="1793"/>
      <c r="J5387" s="1793"/>
      <c r="K5387" s="1794" t="s">
        <v>2856</v>
      </c>
      <c r="L5387" s="1794"/>
      <c r="M5387" s="1794"/>
      <c r="N5387" s="1794"/>
      <c r="O5387" s="1794"/>
      <c r="P5387" s="1794"/>
      <c r="Q5387" s="1794"/>
      <c r="R5387" s="1794"/>
      <c r="S5387" s="1794"/>
      <c r="T5387" s="1794"/>
      <c r="U5387" s="1794"/>
      <c r="V5387" s="1794"/>
      <c r="W5387" s="1794"/>
      <c r="X5387" s="1794"/>
      <c r="Y5387" s="1794"/>
      <c r="Z5387" s="1794"/>
      <c r="AA5387" s="1795">
        <v>63.91</v>
      </c>
      <c r="AB5387" s="1795"/>
      <c r="AC5387" s="1795"/>
      <c r="AD5387" s="1795"/>
      <c r="AE5387" s="1795"/>
      <c r="AF5387" s="1795"/>
      <c r="AG5387" s="1795"/>
      <c r="AH5387" s="1213"/>
    </row>
    <row r="5388" spans="1:34" ht="17.45" customHeight="1">
      <c r="A5388" s="1801" t="s">
        <v>2857</v>
      </c>
      <c r="B5388" s="1825"/>
      <c r="C5388" s="1825"/>
      <c r="D5388" s="1825"/>
      <c r="E5388" s="1825"/>
      <c r="F5388" s="1825"/>
      <c r="G5388" s="1825"/>
      <c r="H5388" s="1825"/>
      <c r="I5388" s="1825"/>
      <c r="J5388" s="1825"/>
      <c r="K5388" s="1825"/>
      <c r="L5388" s="1825"/>
      <c r="M5388" s="1825"/>
      <c r="N5388" s="1826"/>
      <c r="O5388" s="1789" t="s">
        <v>2858</v>
      </c>
      <c r="P5388" s="1790"/>
      <c r="Q5388" s="1790"/>
      <c r="R5388" s="1790"/>
      <c r="S5388" s="1791"/>
      <c r="T5388" s="1827" t="s">
        <v>2850</v>
      </c>
      <c r="U5388" s="1790"/>
      <c r="V5388" s="1790"/>
      <c r="W5388" s="1213"/>
      <c r="X5388" s="1789" t="s">
        <v>2859</v>
      </c>
      <c r="Y5388" s="1790"/>
      <c r="Z5388" s="1790"/>
      <c r="AA5388" s="1790"/>
      <c r="AB5388" s="1790"/>
      <c r="AC5388" s="1790"/>
      <c r="AD5388" s="1791"/>
      <c r="AE5388" s="1810" t="s">
        <v>2853</v>
      </c>
      <c r="AF5388" s="1828"/>
      <c r="AG5388" s="1828"/>
      <c r="AH5388" s="1213"/>
    </row>
    <row r="5389" spans="1:34" ht="16.7" customHeight="1">
      <c r="A5389" s="1223"/>
      <c r="B5389" s="1224" t="s">
        <v>1017</v>
      </c>
      <c r="C5389" s="1875" t="s">
        <v>1018</v>
      </c>
      <c r="D5389" s="1876"/>
      <c r="E5389" s="1876"/>
      <c r="F5389" s="1876"/>
      <c r="G5389" s="1876"/>
      <c r="H5389" s="1876"/>
      <c r="I5389" s="1876"/>
      <c r="J5389" s="1876"/>
      <c r="K5389" s="1876"/>
      <c r="L5389" s="1876"/>
      <c r="M5389" s="1876"/>
      <c r="N5389" s="1875"/>
      <c r="O5389" s="1885">
        <v>0</v>
      </c>
      <c r="P5389" s="1886"/>
      <c r="Q5389" s="1886"/>
      <c r="R5389" s="1886"/>
      <c r="S5389" s="1887"/>
      <c r="T5389" s="1917">
        <v>1</v>
      </c>
      <c r="U5389" s="1886"/>
      <c r="V5389" s="1886"/>
      <c r="W5389" s="1225"/>
      <c r="X5389" s="1880">
        <v>27.6053</v>
      </c>
      <c r="Y5389" s="1881"/>
      <c r="Z5389" s="1881"/>
      <c r="AA5389" s="1881"/>
      <c r="AB5389" s="1881"/>
      <c r="AC5389" s="1881"/>
      <c r="AD5389" s="1882"/>
      <c r="AE5389" s="1865">
        <v>27.6053</v>
      </c>
      <c r="AF5389" s="1847"/>
      <c r="AG5389" s="1847"/>
      <c r="AH5389" s="1225"/>
    </row>
    <row r="5390" spans="1:34" ht="17.45" customHeight="1">
      <c r="A5390" s="1220"/>
      <c r="B5390" s="1209" t="s">
        <v>1009</v>
      </c>
      <c r="C5390" s="1866" t="s">
        <v>1010</v>
      </c>
      <c r="D5390" s="1867"/>
      <c r="E5390" s="1867"/>
      <c r="F5390" s="1867"/>
      <c r="G5390" s="1867"/>
      <c r="H5390" s="1867"/>
      <c r="I5390" s="1867"/>
      <c r="J5390" s="1867"/>
      <c r="K5390" s="1867"/>
      <c r="L5390" s="1867"/>
      <c r="M5390" s="1867"/>
      <c r="N5390" s="1866"/>
      <c r="O5390" s="1893">
        <v>0</v>
      </c>
      <c r="P5390" s="1894"/>
      <c r="Q5390" s="1894"/>
      <c r="R5390" s="1894"/>
      <c r="S5390" s="1895"/>
      <c r="T5390" s="1918">
        <v>8</v>
      </c>
      <c r="U5390" s="1894"/>
      <c r="V5390" s="1894"/>
      <c r="W5390" s="1222"/>
      <c r="X5390" s="1871">
        <v>22.268799999999999</v>
      </c>
      <c r="Y5390" s="1872"/>
      <c r="Z5390" s="1872"/>
      <c r="AA5390" s="1872"/>
      <c r="AB5390" s="1872"/>
      <c r="AC5390" s="1872"/>
      <c r="AD5390" s="1873"/>
      <c r="AE5390" s="1874">
        <v>178.15039999999999</v>
      </c>
      <c r="AF5390" s="1843"/>
      <c r="AG5390" s="1843"/>
      <c r="AH5390" s="1222"/>
    </row>
    <row r="5391" spans="1:34" ht="16.7" customHeight="1">
      <c r="A5391" s="1792"/>
      <c r="B5391" s="1778"/>
      <c r="C5391" s="1778"/>
      <c r="D5391" s="1778"/>
      <c r="E5391" s="1778"/>
      <c r="F5391" s="1778"/>
      <c r="G5391" s="1778"/>
      <c r="H5391" s="1778"/>
      <c r="I5391" s="1846" t="s">
        <v>2860</v>
      </c>
      <c r="J5391" s="1846"/>
      <c r="K5391" s="1846"/>
      <c r="L5391" s="1846"/>
      <c r="M5391" s="1846"/>
      <c r="N5391" s="1846"/>
      <c r="O5391" s="1846"/>
      <c r="P5391" s="1846"/>
      <c r="Q5391" s="1846"/>
      <c r="R5391" s="1846"/>
      <c r="S5391" s="1846"/>
      <c r="T5391" s="1846"/>
      <c r="U5391" s="1846"/>
      <c r="V5391" s="1846"/>
      <c r="W5391" s="1846"/>
      <c r="X5391" s="1846"/>
      <c r="Y5391" s="1846"/>
      <c r="Z5391" s="1793"/>
      <c r="AA5391" s="1847">
        <v>205.75569999999999</v>
      </c>
      <c r="AB5391" s="1847"/>
      <c r="AC5391" s="1847"/>
      <c r="AD5391" s="1847"/>
      <c r="AE5391" s="1847"/>
      <c r="AF5391" s="1847"/>
      <c r="AG5391" s="1847"/>
      <c r="AH5391" s="1814"/>
    </row>
    <row r="5392" spans="1:34" ht="17.45" customHeight="1">
      <c r="A5392" s="1844"/>
      <c r="B5392" s="1309"/>
      <c r="C5392" s="1309"/>
      <c r="D5392" s="1309"/>
      <c r="E5392" s="1309"/>
      <c r="F5392" s="1309"/>
      <c r="G5392" s="1309"/>
      <c r="H5392" s="1309"/>
      <c r="I5392" s="1840" t="s">
        <v>2861</v>
      </c>
      <c r="J5392" s="1840"/>
      <c r="K5392" s="1840"/>
      <c r="L5392" s="1840"/>
      <c r="M5392" s="1840"/>
      <c r="N5392" s="1840"/>
      <c r="O5392" s="1840"/>
      <c r="P5392" s="1840"/>
      <c r="Q5392" s="1840"/>
      <c r="R5392" s="1840"/>
      <c r="S5392" s="1840"/>
      <c r="T5392" s="1840"/>
      <c r="U5392" s="1840"/>
      <c r="V5392" s="1840"/>
      <c r="W5392" s="1840"/>
      <c r="X5392" s="1840"/>
      <c r="Y5392" s="1840"/>
      <c r="Z5392" s="1309"/>
      <c r="AA5392" s="1841">
        <v>269.66570000000002</v>
      </c>
      <c r="AB5392" s="1841"/>
      <c r="AC5392" s="1841"/>
      <c r="AD5392" s="1841"/>
      <c r="AE5392" s="1841"/>
      <c r="AF5392" s="1841"/>
      <c r="AG5392" s="1841"/>
      <c r="AH5392" s="1782"/>
    </row>
    <row r="5393" spans="1:34" ht="17.45" customHeight="1">
      <c r="A5393" s="1844"/>
      <c r="B5393" s="1309"/>
      <c r="C5393" s="1309"/>
      <c r="D5393" s="1309"/>
      <c r="E5393" s="1309"/>
      <c r="F5393" s="1309"/>
      <c r="G5393" s="1309"/>
      <c r="H5393" s="1309"/>
      <c r="I5393" s="1840" t="s">
        <v>2862</v>
      </c>
      <c r="J5393" s="1840"/>
      <c r="K5393" s="1840"/>
      <c r="L5393" s="1840"/>
      <c r="M5393" s="1840"/>
      <c r="N5393" s="1840"/>
      <c r="O5393" s="1840"/>
      <c r="P5393" s="1840"/>
      <c r="Q5393" s="1840"/>
      <c r="R5393" s="1840"/>
      <c r="S5393" s="1840"/>
      <c r="T5393" s="1840"/>
      <c r="U5393" s="1840"/>
      <c r="V5393" s="1840"/>
      <c r="W5393" s="1840"/>
      <c r="X5393" s="1840"/>
      <c r="Y5393" s="1840"/>
      <c r="Z5393" s="1309"/>
      <c r="AA5393" s="1841">
        <v>63.896700000000003</v>
      </c>
      <c r="AB5393" s="1841"/>
      <c r="AC5393" s="1841"/>
      <c r="AD5393" s="1841"/>
      <c r="AE5393" s="1841"/>
      <c r="AF5393" s="1841"/>
      <c r="AG5393" s="1841"/>
      <c r="AH5393" s="1782"/>
    </row>
    <row r="5394" spans="1:34" ht="16.7" customHeight="1">
      <c r="A5394" s="1844"/>
      <c r="B5394" s="1309"/>
      <c r="C5394" s="1309"/>
      <c r="D5394" s="1309"/>
      <c r="E5394" s="1309"/>
      <c r="F5394" s="1309"/>
      <c r="G5394" s="1309"/>
      <c r="H5394" s="1309"/>
      <c r="I5394" s="1840" t="s">
        <v>2863</v>
      </c>
      <c r="J5394" s="1840"/>
      <c r="K5394" s="1840"/>
      <c r="L5394" s="1840"/>
      <c r="M5394" s="1840"/>
      <c r="N5394" s="1840"/>
      <c r="O5394" s="1840"/>
      <c r="P5394" s="1840"/>
      <c r="Q5394" s="1840"/>
      <c r="R5394" s="1840"/>
      <c r="S5394" s="1840"/>
      <c r="T5394" s="1840"/>
      <c r="U5394" s="1840"/>
      <c r="V5394" s="1840"/>
      <c r="W5394" s="1840"/>
      <c r="X5394" s="1840"/>
      <c r="Y5394" s="1840"/>
      <c r="Z5394" s="1309"/>
      <c r="AA5394" s="1841">
        <v>0</v>
      </c>
      <c r="AB5394" s="1841"/>
      <c r="AC5394" s="1841"/>
      <c r="AD5394" s="1841"/>
      <c r="AE5394" s="1841"/>
      <c r="AF5394" s="1841"/>
      <c r="AG5394" s="1841"/>
      <c r="AH5394" s="1782"/>
    </row>
    <row r="5395" spans="1:34" ht="17.45" customHeight="1">
      <c r="A5395" s="1845"/>
      <c r="B5395" s="1799"/>
      <c r="C5395" s="1799"/>
      <c r="D5395" s="1799"/>
      <c r="E5395" s="1799"/>
      <c r="F5395" s="1799"/>
      <c r="G5395" s="1799"/>
      <c r="H5395" s="1799"/>
      <c r="I5395" s="1842" t="s">
        <v>2864</v>
      </c>
      <c r="J5395" s="1842"/>
      <c r="K5395" s="1842"/>
      <c r="L5395" s="1842"/>
      <c r="M5395" s="1842"/>
      <c r="N5395" s="1842"/>
      <c r="O5395" s="1842"/>
      <c r="P5395" s="1842"/>
      <c r="Q5395" s="1842"/>
      <c r="R5395" s="1842"/>
      <c r="S5395" s="1842"/>
      <c r="T5395" s="1842"/>
      <c r="U5395" s="1842"/>
      <c r="V5395" s="1842"/>
      <c r="W5395" s="1842"/>
      <c r="X5395" s="1842"/>
      <c r="Y5395" s="1842"/>
      <c r="Z5395" s="1799"/>
      <c r="AA5395" s="1843">
        <v>0</v>
      </c>
      <c r="AB5395" s="1843"/>
      <c r="AC5395" s="1843"/>
      <c r="AD5395" s="1843"/>
      <c r="AE5395" s="1843"/>
      <c r="AF5395" s="1843"/>
      <c r="AG5395" s="1843"/>
      <c r="AH5395" s="1800"/>
    </row>
    <row r="5396" spans="1:34" ht="16.7" customHeight="1">
      <c r="A5396" s="1801" t="s">
        <v>2865</v>
      </c>
      <c r="B5396" s="1825"/>
      <c r="C5396" s="1825"/>
      <c r="D5396" s="1825"/>
      <c r="E5396" s="1825"/>
      <c r="F5396" s="1825"/>
      <c r="G5396" s="1825"/>
      <c r="H5396" s="1825"/>
      <c r="I5396" s="1825"/>
      <c r="J5396" s="1825"/>
      <c r="K5396" s="1825"/>
      <c r="L5396" s="1825"/>
      <c r="M5396" s="1825"/>
      <c r="N5396" s="1826"/>
      <c r="O5396" s="1789" t="s">
        <v>2850</v>
      </c>
      <c r="P5396" s="1790"/>
      <c r="Q5396" s="1790"/>
      <c r="R5396" s="1790"/>
      <c r="S5396" s="1791"/>
      <c r="T5396" s="1827" t="s">
        <v>754</v>
      </c>
      <c r="U5396" s="1790"/>
      <c r="V5396" s="1790"/>
      <c r="W5396" s="1213"/>
      <c r="X5396" s="1789" t="s">
        <v>2866</v>
      </c>
      <c r="Y5396" s="1790"/>
      <c r="Z5396" s="1790"/>
      <c r="AA5396" s="1790"/>
      <c r="AB5396" s="1790"/>
      <c r="AC5396" s="1790"/>
      <c r="AD5396" s="1791"/>
      <c r="AE5396" s="1810" t="s">
        <v>2867</v>
      </c>
      <c r="AF5396" s="1828"/>
      <c r="AG5396" s="1828"/>
      <c r="AH5396" s="1213"/>
    </row>
    <row r="5397" spans="1:34" ht="17.45" customHeight="1">
      <c r="A5397" s="1223"/>
      <c r="B5397" s="1224" t="s">
        <v>3181</v>
      </c>
      <c r="C5397" s="1875" t="s">
        <v>3182</v>
      </c>
      <c r="D5397" s="1876"/>
      <c r="E5397" s="1876"/>
      <c r="F5397" s="1876"/>
      <c r="G5397" s="1876"/>
      <c r="H5397" s="1876"/>
      <c r="I5397" s="1876"/>
      <c r="J5397" s="1876"/>
      <c r="K5397" s="1876"/>
      <c r="L5397" s="1876"/>
      <c r="M5397" s="1876"/>
      <c r="N5397" s="1875"/>
      <c r="O5397" s="1885">
        <v>1.0043500000000001</v>
      </c>
      <c r="P5397" s="1886"/>
      <c r="Q5397" s="1886"/>
      <c r="R5397" s="1886"/>
      <c r="S5397" s="1887"/>
      <c r="T5397" s="1888" t="s">
        <v>497</v>
      </c>
      <c r="U5397" s="1889"/>
      <c r="V5397" s="1889"/>
      <c r="W5397" s="1225"/>
      <c r="X5397" s="1890">
        <v>43.45</v>
      </c>
      <c r="Y5397" s="1891"/>
      <c r="Z5397" s="1891"/>
      <c r="AA5397" s="1891"/>
      <c r="AB5397" s="1891"/>
      <c r="AC5397" s="1891"/>
      <c r="AD5397" s="1892"/>
      <c r="AE5397" s="1865">
        <v>43.639000000000003</v>
      </c>
      <c r="AF5397" s="1847"/>
      <c r="AG5397" s="1847"/>
      <c r="AH5397" s="1225"/>
    </row>
    <row r="5398" spans="1:34" ht="17.45" customHeight="1">
      <c r="A5398" s="1220"/>
      <c r="B5398" s="1209" t="s">
        <v>3183</v>
      </c>
      <c r="C5398" s="1866" t="s">
        <v>3184</v>
      </c>
      <c r="D5398" s="1867"/>
      <c r="E5398" s="1867"/>
      <c r="F5398" s="1867"/>
      <c r="G5398" s="1867"/>
      <c r="H5398" s="1867"/>
      <c r="I5398" s="1867"/>
      <c r="J5398" s="1867"/>
      <c r="K5398" s="1867"/>
      <c r="L5398" s="1867"/>
      <c r="M5398" s="1867"/>
      <c r="N5398" s="1866"/>
      <c r="O5398" s="1893">
        <v>458.01186999999999</v>
      </c>
      <c r="P5398" s="1894"/>
      <c r="Q5398" s="1894"/>
      <c r="R5398" s="1894"/>
      <c r="S5398" s="1895"/>
      <c r="T5398" s="1896" t="s">
        <v>2612</v>
      </c>
      <c r="U5398" s="1897"/>
      <c r="V5398" s="1897"/>
      <c r="W5398" s="1222"/>
      <c r="X5398" s="1898">
        <v>0.64200000000000002</v>
      </c>
      <c r="Y5398" s="1899"/>
      <c r="Z5398" s="1899"/>
      <c r="AA5398" s="1899"/>
      <c r="AB5398" s="1899"/>
      <c r="AC5398" s="1899"/>
      <c r="AD5398" s="1900"/>
      <c r="AE5398" s="1874">
        <v>294.04360000000003</v>
      </c>
      <c r="AF5398" s="1843"/>
      <c r="AG5398" s="1843"/>
      <c r="AH5398" s="1222"/>
    </row>
    <row r="5399" spans="1:34" ht="16.7" customHeight="1">
      <c r="A5399" s="1792"/>
      <c r="B5399" s="1793"/>
      <c r="C5399" s="1793"/>
      <c r="D5399" s="1793"/>
      <c r="E5399" s="1793"/>
      <c r="F5399" s="1793"/>
      <c r="G5399" s="1793"/>
      <c r="H5399" s="1793"/>
      <c r="I5399" s="1794" t="s">
        <v>2869</v>
      </c>
      <c r="J5399" s="1794"/>
      <c r="K5399" s="1794"/>
      <c r="L5399" s="1794"/>
      <c r="M5399" s="1794"/>
      <c r="N5399" s="1794"/>
      <c r="O5399" s="1794"/>
      <c r="P5399" s="1794"/>
      <c r="Q5399" s="1794"/>
      <c r="R5399" s="1794"/>
      <c r="S5399" s="1794"/>
      <c r="T5399" s="1794"/>
      <c r="U5399" s="1794"/>
      <c r="V5399" s="1794"/>
      <c r="W5399" s="1794"/>
      <c r="X5399" s="1794"/>
      <c r="Y5399" s="1794"/>
      <c r="Z5399" s="1214"/>
      <c r="AA5399" s="1795">
        <v>337.68259999999998</v>
      </c>
      <c r="AB5399" s="1795"/>
      <c r="AC5399" s="1795"/>
      <c r="AD5399" s="1795"/>
      <c r="AE5399" s="1795"/>
      <c r="AF5399" s="1795"/>
      <c r="AG5399" s="1795"/>
      <c r="AH5399" s="1213"/>
    </row>
    <row r="5400" spans="1:34" ht="17.45" customHeight="1">
      <c r="A5400" s="1801" t="s">
        <v>2870</v>
      </c>
      <c r="B5400" s="1825"/>
      <c r="C5400" s="1825"/>
      <c r="D5400" s="1825"/>
      <c r="E5400" s="1825"/>
      <c r="F5400" s="1825"/>
      <c r="G5400" s="1825"/>
      <c r="H5400" s="1825"/>
      <c r="I5400" s="1825"/>
      <c r="J5400" s="1825"/>
      <c r="K5400" s="1825"/>
      <c r="L5400" s="1825"/>
      <c r="M5400" s="1825"/>
      <c r="N5400" s="1826"/>
      <c r="O5400" s="1789" t="s">
        <v>2850</v>
      </c>
      <c r="P5400" s="1790"/>
      <c r="Q5400" s="1790"/>
      <c r="R5400" s="1790"/>
      <c r="S5400" s="1791"/>
      <c r="T5400" s="1827" t="s">
        <v>754</v>
      </c>
      <c r="U5400" s="1790"/>
      <c r="V5400" s="1790"/>
      <c r="W5400" s="1213"/>
      <c r="X5400" s="1789" t="s">
        <v>2866</v>
      </c>
      <c r="Y5400" s="1790"/>
      <c r="Z5400" s="1790"/>
      <c r="AA5400" s="1790"/>
      <c r="AB5400" s="1790"/>
      <c r="AC5400" s="1790"/>
      <c r="AD5400" s="1791"/>
      <c r="AE5400" s="1810" t="s">
        <v>2867</v>
      </c>
      <c r="AF5400" s="1828"/>
      <c r="AG5400" s="1828"/>
      <c r="AH5400" s="1213"/>
    </row>
    <row r="5401" spans="1:34" ht="17.45" customHeight="1">
      <c r="A5401" s="1792"/>
      <c r="B5401" s="1793"/>
      <c r="C5401" s="1793"/>
      <c r="D5401" s="1793"/>
      <c r="E5401" s="1793"/>
      <c r="F5401" s="1793"/>
      <c r="G5401" s="1793"/>
      <c r="H5401" s="1793"/>
      <c r="I5401" s="1794" t="s">
        <v>2871</v>
      </c>
      <c r="J5401" s="1794"/>
      <c r="K5401" s="1794"/>
      <c r="L5401" s="1794"/>
      <c r="M5401" s="1794"/>
      <c r="N5401" s="1794"/>
      <c r="O5401" s="1794"/>
      <c r="P5401" s="1794"/>
      <c r="Q5401" s="1794"/>
      <c r="R5401" s="1794"/>
      <c r="S5401" s="1794"/>
      <c r="T5401" s="1794"/>
      <c r="U5401" s="1794"/>
      <c r="V5401" s="1794"/>
      <c r="W5401" s="1794"/>
      <c r="X5401" s="1794"/>
      <c r="Y5401" s="1794"/>
      <c r="Z5401" s="1214"/>
      <c r="AA5401" s="1795">
        <v>0</v>
      </c>
      <c r="AB5401" s="1795"/>
      <c r="AC5401" s="1795"/>
      <c r="AD5401" s="1795"/>
      <c r="AE5401" s="1795"/>
      <c r="AF5401" s="1795"/>
      <c r="AG5401" s="1795"/>
      <c r="AH5401" s="1213"/>
    </row>
    <row r="5402" spans="1:34" ht="16.7" customHeight="1">
      <c r="A5402" s="1801" t="s">
        <v>2872</v>
      </c>
      <c r="B5402" s="1825"/>
      <c r="C5402" s="1825"/>
      <c r="D5402" s="1825"/>
      <c r="E5402" s="1825"/>
      <c r="F5402" s="1825"/>
      <c r="G5402" s="1825"/>
      <c r="H5402" s="1825"/>
      <c r="I5402" s="1825"/>
      <c r="J5402" s="1825"/>
      <c r="K5402" s="1825"/>
      <c r="L5402" s="1825"/>
      <c r="M5402" s="1825"/>
      <c r="N5402" s="1826"/>
      <c r="O5402" s="1789" t="s">
        <v>2850</v>
      </c>
      <c r="P5402" s="1790"/>
      <c r="Q5402" s="1790"/>
      <c r="R5402" s="1790"/>
      <c r="S5402" s="1791"/>
      <c r="T5402" s="1827" t="s">
        <v>754</v>
      </c>
      <c r="U5402" s="1790"/>
      <c r="V5402" s="1790"/>
      <c r="W5402" s="1213"/>
      <c r="X5402" s="1789" t="s">
        <v>2866</v>
      </c>
      <c r="Y5402" s="1790"/>
      <c r="Z5402" s="1790"/>
      <c r="AA5402" s="1790"/>
      <c r="AB5402" s="1790"/>
      <c r="AC5402" s="1790"/>
      <c r="AD5402" s="1791"/>
      <c r="AE5402" s="1810" t="s">
        <v>2867</v>
      </c>
      <c r="AF5402" s="1828"/>
      <c r="AG5402" s="1828"/>
      <c r="AH5402" s="1213"/>
    </row>
    <row r="5403" spans="1:34" ht="17.45" customHeight="1">
      <c r="A5403" s="1901" t="s">
        <v>3185</v>
      </c>
      <c r="B5403" s="1902"/>
      <c r="C5403" s="1902"/>
      <c r="D5403" s="1902"/>
      <c r="E5403" s="1902"/>
      <c r="F5403" s="1875" t="s">
        <v>3186</v>
      </c>
      <c r="G5403" s="1876"/>
      <c r="H5403" s="1876"/>
      <c r="I5403" s="1876"/>
      <c r="J5403" s="1876"/>
      <c r="K5403" s="1876"/>
      <c r="L5403" s="1876"/>
      <c r="M5403" s="1876"/>
      <c r="N5403" s="1875"/>
      <c r="O5403" s="1885">
        <v>1.5065299999999999</v>
      </c>
      <c r="P5403" s="1886"/>
      <c r="Q5403" s="1886"/>
      <c r="R5403" s="1886"/>
      <c r="S5403" s="1887"/>
      <c r="T5403" s="1888" t="s">
        <v>109</v>
      </c>
      <c r="U5403" s="1889"/>
      <c r="V5403" s="1889"/>
      <c r="W5403" s="1225"/>
      <c r="X5403" s="1890">
        <v>1.8</v>
      </c>
      <c r="Y5403" s="1891"/>
      <c r="Z5403" s="1891"/>
      <c r="AA5403" s="1891"/>
      <c r="AB5403" s="1891"/>
      <c r="AC5403" s="1891"/>
      <c r="AD5403" s="1892"/>
      <c r="AE5403" s="1865">
        <v>2.7118000000000002</v>
      </c>
      <c r="AF5403" s="1847"/>
      <c r="AG5403" s="1847"/>
      <c r="AH5403" s="1225"/>
    </row>
    <row r="5404" spans="1:34" ht="16.7" customHeight="1">
      <c r="A5404" s="1819" t="s">
        <v>3187</v>
      </c>
      <c r="B5404" s="1820"/>
      <c r="C5404" s="1820"/>
      <c r="D5404" s="1820"/>
      <c r="E5404" s="1820"/>
      <c r="F5404" s="1866" t="s">
        <v>3188</v>
      </c>
      <c r="G5404" s="1867"/>
      <c r="H5404" s="1867"/>
      <c r="I5404" s="1867"/>
      <c r="J5404" s="1867"/>
      <c r="K5404" s="1867"/>
      <c r="L5404" s="1867"/>
      <c r="M5404" s="1867"/>
      <c r="N5404" s="1866"/>
      <c r="O5404" s="1893">
        <v>0.45800999999999997</v>
      </c>
      <c r="P5404" s="1894"/>
      <c r="Q5404" s="1894"/>
      <c r="R5404" s="1894"/>
      <c r="S5404" s="1895"/>
      <c r="T5404" s="1896" t="s">
        <v>109</v>
      </c>
      <c r="U5404" s="1897"/>
      <c r="V5404" s="1897"/>
      <c r="W5404" s="1222"/>
      <c r="X5404" s="1898">
        <v>33.54</v>
      </c>
      <c r="Y5404" s="1899"/>
      <c r="Z5404" s="1899"/>
      <c r="AA5404" s="1899"/>
      <c r="AB5404" s="1899"/>
      <c r="AC5404" s="1899"/>
      <c r="AD5404" s="1900"/>
      <c r="AE5404" s="1874">
        <v>15.361700000000001</v>
      </c>
      <c r="AF5404" s="1843"/>
      <c r="AG5404" s="1843"/>
      <c r="AH5404" s="1222"/>
    </row>
    <row r="5405" spans="1:34" ht="17.45" customHeight="1">
      <c r="A5405" s="1792"/>
      <c r="B5405" s="1793"/>
      <c r="C5405" s="1793"/>
      <c r="D5405" s="1793"/>
      <c r="E5405" s="1793"/>
      <c r="F5405" s="1793"/>
      <c r="G5405" s="1793"/>
      <c r="H5405" s="1793"/>
      <c r="I5405" s="1793"/>
      <c r="J5405" s="1793"/>
      <c r="K5405" s="1794" t="s">
        <v>2873</v>
      </c>
      <c r="L5405" s="1794"/>
      <c r="M5405" s="1794"/>
      <c r="N5405" s="1794"/>
      <c r="O5405" s="1794"/>
      <c r="P5405" s="1794"/>
      <c r="Q5405" s="1794"/>
      <c r="R5405" s="1794"/>
      <c r="S5405" s="1794"/>
      <c r="T5405" s="1794"/>
      <c r="U5405" s="1794"/>
      <c r="V5405" s="1794"/>
      <c r="W5405" s="1794"/>
      <c r="X5405" s="1794"/>
      <c r="Y5405" s="1794"/>
      <c r="Z5405" s="1794"/>
      <c r="AA5405" s="1794"/>
      <c r="AB5405" s="1214"/>
      <c r="AC5405" s="1795">
        <v>18.073499999999999</v>
      </c>
      <c r="AD5405" s="1795"/>
      <c r="AE5405" s="1795"/>
      <c r="AF5405" s="1795"/>
      <c r="AG5405" s="1795"/>
      <c r="AH5405" s="1213"/>
    </row>
    <row r="5406" spans="1:34" ht="17.45" customHeight="1">
      <c r="A5406" s="1801" t="s">
        <v>2874</v>
      </c>
      <c r="B5406" s="1825"/>
      <c r="C5406" s="1825"/>
      <c r="D5406" s="1825"/>
      <c r="E5406" s="1825"/>
      <c r="F5406" s="1825"/>
      <c r="G5406" s="1825"/>
      <c r="H5406" s="1825"/>
      <c r="I5406" s="1825"/>
      <c r="J5406" s="1826"/>
      <c r="K5406" s="1789" t="s">
        <v>2850</v>
      </c>
      <c r="L5406" s="1791"/>
      <c r="M5406" s="1855" t="s">
        <v>2875</v>
      </c>
      <c r="N5406" s="1856"/>
      <c r="O5406" s="1857"/>
      <c r="P5406" s="1855" t="s">
        <v>2876</v>
      </c>
      <c r="Q5406" s="1856"/>
      <c r="R5406" s="1857"/>
      <c r="S5406" s="1855" t="s">
        <v>2877</v>
      </c>
      <c r="T5406" s="1857"/>
      <c r="U5406" s="1789" t="s">
        <v>2878</v>
      </c>
      <c r="V5406" s="1790"/>
      <c r="W5406" s="1791"/>
      <c r="X5406" s="1789" t="s">
        <v>2879</v>
      </c>
      <c r="Y5406" s="1790"/>
      <c r="Z5406" s="1790"/>
      <c r="AA5406" s="1790"/>
      <c r="AB5406" s="1791"/>
      <c r="AC5406" s="1789" t="s">
        <v>2880</v>
      </c>
      <c r="AD5406" s="1791"/>
      <c r="AE5406" s="1810" t="s">
        <v>2867</v>
      </c>
      <c r="AF5406" s="1828"/>
      <c r="AG5406" s="1828"/>
      <c r="AH5406" s="1213"/>
    </row>
    <row r="5407" spans="1:34" ht="16.7" customHeight="1">
      <c r="A5407" s="1901" t="s">
        <v>3191</v>
      </c>
      <c r="B5407" s="1902"/>
      <c r="C5407" s="1902"/>
      <c r="D5407" s="1902"/>
      <c r="E5407" s="1902"/>
      <c r="F5407" s="1875" t="s">
        <v>3186</v>
      </c>
      <c r="G5407" s="1876"/>
      <c r="H5407" s="1876"/>
      <c r="I5407" s="1876"/>
      <c r="J5407" s="1875"/>
      <c r="K5407" s="1877">
        <v>1.5065299999999999</v>
      </c>
      <c r="L5407" s="1878"/>
      <c r="M5407" s="1890">
        <v>2.8</v>
      </c>
      <c r="N5407" s="1891"/>
      <c r="O5407" s="1892"/>
      <c r="P5407" s="1890">
        <v>0</v>
      </c>
      <c r="Q5407" s="1891"/>
      <c r="R5407" s="1892"/>
      <c r="S5407" s="1890">
        <v>107.2</v>
      </c>
      <c r="T5407" s="1892"/>
      <c r="U5407" s="1890">
        <v>1.24</v>
      </c>
      <c r="V5407" s="1891"/>
      <c r="W5407" s="1892"/>
      <c r="X5407" s="1890">
        <v>0.99</v>
      </c>
      <c r="Y5407" s="1891"/>
      <c r="Z5407" s="1891"/>
      <c r="AA5407" s="1891"/>
      <c r="AB5407" s="1892"/>
      <c r="AC5407" s="1890">
        <v>0.82</v>
      </c>
      <c r="AD5407" s="1892"/>
      <c r="AE5407" s="1865">
        <v>137.66669999999999</v>
      </c>
      <c r="AF5407" s="1847"/>
      <c r="AG5407" s="1847"/>
      <c r="AH5407" s="1225"/>
    </row>
    <row r="5408" spans="1:34" ht="17.45" customHeight="1">
      <c r="A5408" s="1819" t="s">
        <v>3192</v>
      </c>
      <c r="B5408" s="1820"/>
      <c r="C5408" s="1820"/>
      <c r="D5408" s="1820"/>
      <c r="E5408" s="1820"/>
      <c r="F5408" s="1866" t="s">
        <v>3188</v>
      </c>
      <c r="G5408" s="1867"/>
      <c r="H5408" s="1867"/>
      <c r="I5408" s="1867"/>
      <c r="J5408" s="1866"/>
      <c r="K5408" s="1868">
        <v>0.45800999999999997</v>
      </c>
      <c r="L5408" s="1869"/>
      <c r="M5408" s="1898">
        <v>0</v>
      </c>
      <c r="N5408" s="1899"/>
      <c r="O5408" s="1900"/>
      <c r="P5408" s="1898">
        <v>0</v>
      </c>
      <c r="Q5408" s="1899"/>
      <c r="R5408" s="1900"/>
      <c r="S5408" s="1898">
        <v>0</v>
      </c>
      <c r="T5408" s="1900"/>
      <c r="U5408" s="1898">
        <v>1.1000000000000001</v>
      </c>
      <c r="V5408" s="1899"/>
      <c r="W5408" s="1900"/>
      <c r="X5408" s="1898">
        <v>0.88</v>
      </c>
      <c r="Y5408" s="1899"/>
      <c r="Z5408" s="1899"/>
      <c r="AA5408" s="1899"/>
      <c r="AB5408" s="1900"/>
      <c r="AC5408" s="1898">
        <v>0.72</v>
      </c>
      <c r="AD5408" s="1900"/>
      <c r="AE5408" s="1874">
        <v>0</v>
      </c>
      <c r="AF5408" s="1843"/>
      <c r="AG5408" s="1843"/>
      <c r="AH5408" s="1222"/>
    </row>
    <row r="5409" spans="1:34" ht="17.45" customHeight="1">
      <c r="A5409" s="1853"/>
      <c r="B5409" s="1778"/>
      <c r="C5409" s="1778"/>
      <c r="D5409" s="1778"/>
      <c r="E5409" s="1778"/>
      <c r="F5409" s="1778"/>
      <c r="G5409" s="1778"/>
      <c r="H5409" s="1778"/>
      <c r="I5409" s="1846" t="s">
        <v>2881</v>
      </c>
      <c r="J5409" s="1846"/>
      <c r="K5409" s="1846"/>
      <c r="L5409" s="1846"/>
      <c r="M5409" s="1846"/>
      <c r="N5409" s="1846"/>
      <c r="O5409" s="1846"/>
      <c r="P5409" s="1846"/>
      <c r="Q5409" s="1846"/>
      <c r="R5409" s="1846"/>
      <c r="S5409" s="1846"/>
      <c r="T5409" s="1846"/>
      <c r="U5409" s="1846"/>
      <c r="V5409" s="1846"/>
      <c r="W5409" s="1846"/>
      <c r="X5409" s="1846"/>
      <c r="Y5409" s="1846"/>
      <c r="Z5409" s="1203"/>
      <c r="AA5409" s="1847">
        <v>137.66669999999999</v>
      </c>
      <c r="AB5409" s="1847"/>
      <c r="AC5409" s="1847"/>
      <c r="AD5409" s="1847"/>
      <c r="AE5409" s="1847"/>
      <c r="AF5409" s="1847"/>
      <c r="AG5409" s="1847"/>
      <c r="AH5409" s="1204"/>
    </row>
    <row r="5410" spans="1:34" ht="5.0999999999999996" customHeight="1">
      <c r="A5410" s="1854"/>
      <c r="B5410" s="1309"/>
      <c r="C5410" s="1309"/>
      <c r="D5410" s="1309"/>
      <c r="E5410" s="1309"/>
      <c r="F5410" s="1309"/>
      <c r="G5410" s="1309"/>
      <c r="H5410" s="1309"/>
      <c r="I5410" s="1309"/>
      <c r="J5410" s="1309"/>
      <c r="K5410" s="1309"/>
      <c r="L5410" s="1309"/>
      <c r="M5410" s="1309"/>
      <c r="N5410" s="1309"/>
      <c r="O5410" s="1309"/>
      <c r="P5410" s="1309"/>
      <c r="Q5410" s="1309"/>
      <c r="R5410" s="1309"/>
      <c r="S5410" s="1309"/>
      <c r="T5410" s="1309"/>
      <c r="U5410" s="1309"/>
      <c r="V5410" s="1309"/>
      <c r="W5410" s="1309"/>
      <c r="X5410" s="1309"/>
      <c r="Y5410" s="1309"/>
      <c r="Z5410" s="1309"/>
      <c r="AA5410" s="1309"/>
      <c r="AB5410" s="1309"/>
      <c r="AC5410" s="1309"/>
      <c r="AD5410" s="1309"/>
      <c r="AE5410" s="1309"/>
      <c r="AF5410" s="1309"/>
      <c r="AG5410" s="1309"/>
      <c r="AH5410" s="1782"/>
    </row>
    <row r="5411" spans="1:34" ht="17.45" customHeight="1">
      <c r="A5411" s="1845"/>
      <c r="B5411" s="1799"/>
      <c r="C5411" s="1799"/>
      <c r="D5411" s="1799"/>
      <c r="E5411" s="1799"/>
      <c r="F5411" s="1799"/>
      <c r="G5411" s="1799"/>
      <c r="H5411" s="1799"/>
      <c r="I5411" s="1842" t="s">
        <v>2882</v>
      </c>
      <c r="J5411" s="1842"/>
      <c r="K5411" s="1842"/>
      <c r="L5411" s="1842"/>
      <c r="M5411" s="1842"/>
      <c r="N5411" s="1842"/>
      <c r="O5411" s="1842"/>
      <c r="P5411" s="1842"/>
      <c r="Q5411" s="1842"/>
      <c r="R5411" s="1842"/>
      <c r="S5411" s="1842"/>
      <c r="T5411" s="1842"/>
      <c r="U5411" s="1842"/>
      <c r="V5411" s="1842"/>
      <c r="W5411" s="1842"/>
      <c r="X5411" s="1842"/>
      <c r="Y5411" s="1842"/>
      <c r="Z5411" s="1212"/>
      <c r="AA5411" s="1848">
        <v>557.32000000000005</v>
      </c>
      <c r="AB5411" s="1848"/>
      <c r="AC5411" s="1848"/>
      <c r="AD5411" s="1848"/>
      <c r="AE5411" s="1848"/>
      <c r="AF5411" s="1848"/>
      <c r="AG5411" s="1848"/>
      <c r="AH5411" s="1208"/>
    </row>
    <row r="5412" spans="1:34" ht="45.75" customHeight="1">
      <c r="A5412" s="1849" t="s">
        <v>2883</v>
      </c>
      <c r="B5412" s="1850"/>
      <c r="C5412" s="1850"/>
      <c r="D5412" s="1850"/>
      <c r="E5412" s="1851"/>
      <c r="F5412" s="1852"/>
      <c r="G5412" s="1852"/>
      <c r="H5412" s="1852"/>
      <c r="I5412" s="1852"/>
      <c r="J5412" s="1852"/>
      <c r="K5412" s="1852"/>
      <c r="L5412" s="1852"/>
      <c r="M5412" s="1852"/>
      <c r="N5412" s="1852"/>
      <c r="O5412" s="1852"/>
      <c r="P5412" s="1852"/>
      <c r="Q5412" s="1852"/>
      <c r="R5412" s="1852"/>
      <c r="S5412" s="1852"/>
      <c r="T5412" s="1852"/>
      <c r="U5412" s="1852"/>
      <c r="V5412" s="1852"/>
      <c r="W5412" s="1852"/>
      <c r="X5412" s="1852"/>
      <c r="Y5412" s="1852"/>
      <c r="Z5412" s="1852"/>
      <c r="AA5412" s="1852"/>
      <c r="AB5412" s="1852"/>
      <c r="AC5412" s="1852"/>
      <c r="AD5412" s="1852"/>
      <c r="AE5412" s="1852"/>
      <c r="AF5412" s="1852"/>
      <c r="AG5412" s="1852"/>
      <c r="AH5412" s="1851"/>
    </row>
    <row r="5413" spans="1:34" ht="111.95" customHeight="1">
      <c r="A5413" s="1220"/>
      <c r="B5413" s="1221"/>
      <c r="C5413" s="1221"/>
      <c r="D5413" s="1221"/>
      <c r="E5413" s="1221"/>
      <c r="F5413" s="1221"/>
      <c r="G5413" s="1221"/>
      <c r="H5413" s="1221"/>
      <c r="I5413" s="1221"/>
      <c r="J5413" s="1221"/>
      <c r="K5413" s="1221"/>
      <c r="L5413" s="1221"/>
      <c r="M5413" s="1221"/>
      <c r="N5413" s="1221"/>
      <c r="O5413" s="1221"/>
      <c r="P5413" s="1221"/>
      <c r="Q5413" s="1221"/>
      <c r="R5413" s="1221"/>
      <c r="S5413" s="1221"/>
      <c r="T5413" s="1221"/>
      <c r="U5413" s="1221"/>
      <c r="V5413" s="1221"/>
      <c r="W5413" s="1221"/>
      <c r="X5413" s="1221"/>
      <c r="Y5413" s="1221"/>
      <c r="Z5413" s="1221"/>
      <c r="AA5413" s="1221"/>
      <c r="AB5413" s="1221"/>
      <c r="AC5413" s="1221"/>
      <c r="AD5413" s="1221"/>
      <c r="AE5413" s="1221"/>
      <c r="AF5413" s="1221"/>
      <c r="AG5413" s="1221"/>
      <c r="AH5413" s="1222"/>
    </row>
    <row r="5414" spans="1:34" ht="5.0999999999999996" customHeight="1">
      <c r="A5414" s="1777"/>
      <c r="B5414" s="1778"/>
      <c r="C5414" s="1778"/>
      <c r="D5414" s="1778"/>
      <c r="E5414" s="1778"/>
      <c r="F5414" s="1778"/>
      <c r="G5414" s="1778"/>
      <c r="H5414" s="1778"/>
      <c r="I5414" s="1778"/>
      <c r="J5414" s="1778"/>
      <c r="K5414" s="1778"/>
      <c r="L5414" s="1778"/>
      <c r="M5414" s="1778"/>
      <c r="N5414" s="1778"/>
      <c r="O5414" s="1778"/>
      <c r="P5414" s="1778"/>
      <c r="Q5414" s="1778"/>
      <c r="R5414" s="1778"/>
      <c r="S5414" s="1778"/>
      <c r="T5414" s="1778"/>
      <c r="U5414" s="1778"/>
      <c r="V5414" s="1778"/>
      <c r="W5414" s="1778"/>
      <c r="X5414" s="1778"/>
      <c r="Y5414" s="1778"/>
      <c r="Z5414" s="1778"/>
      <c r="AA5414" s="1778"/>
      <c r="AB5414" s="1778"/>
      <c r="AC5414" s="1778"/>
      <c r="AD5414" s="1778"/>
      <c r="AE5414" s="1778"/>
      <c r="AF5414" s="1778"/>
      <c r="AG5414" s="1778"/>
      <c r="AH5414" s="1779"/>
    </row>
    <row r="5415" spans="1:34" ht="11.65" customHeight="1">
      <c r="A5415" s="1780" t="s">
        <v>2834</v>
      </c>
      <c r="B5415" s="1310"/>
      <c r="C5415" s="1310"/>
      <c r="D5415" s="1310"/>
      <c r="E5415" s="1310"/>
      <c r="F5415" s="1310"/>
      <c r="G5415" s="1310"/>
      <c r="H5415" s="1310"/>
      <c r="I5415" s="1310"/>
      <c r="J5415" s="1310"/>
      <c r="K5415" s="1310"/>
      <c r="L5415" s="1310"/>
      <c r="M5415" s="1310"/>
      <c r="N5415" s="1310"/>
      <c r="O5415" s="1310"/>
      <c r="P5415" s="1310"/>
      <c r="Q5415" s="1310"/>
      <c r="R5415" s="1310"/>
      <c r="S5415" s="1310"/>
      <c r="T5415" s="1310"/>
      <c r="U5415" s="1310"/>
      <c r="V5415" s="1310"/>
      <c r="W5415" s="1310"/>
      <c r="X5415" s="1310"/>
      <c r="Y5415" s="1310"/>
      <c r="Z5415" s="1310"/>
      <c r="AA5415" s="1310"/>
      <c r="AB5415" s="1310"/>
      <c r="AC5415" s="1310"/>
      <c r="AD5415" s="1309"/>
      <c r="AE5415" s="1309"/>
      <c r="AF5415" s="1781" t="s">
        <v>3556</v>
      </c>
      <c r="AG5415" s="1781"/>
      <c r="AH5415" s="1782"/>
    </row>
    <row r="5416" spans="1:34" ht="5.85" customHeight="1">
      <c r="A5416" s="1780"/>
      <c r="B5416" s="1310"/>
      <c r="C5416" s="1310"/>
      <c r="D5416" s="1310"/>
      <c r="E5416" s="1310"/>
      <c r="F5416" s="1310"/>
      <c r="G5416" s="1310"/>
      <c r="H5416" s="1310"/>
      <c r="I5416" s="1310"/>
      <c r="J5416" s="1310"/>
      <c r="K5416" s="1310"/>
      <c r="L5416" s="1310"/>
      <c r="M5416" s="1310"/>
      <c r="N5416" s="1310"/>
      <c r="O5416" s="1310"/>
      <c r="P5416" s="1310"/>
      <c r="Q5416" s="1310"/>
      <c r="R5416" s="1310"/>
      <c r="S5416" s="1310"/>
      <c r="T5416" s="1310"/>
      <c r="U5416" s="1310"/>
      <c r="V5416" s="1310"/>
      <c r="W5416" s="1310"/>
      <c r="X5416" s="1310"/>
      <c r="Y5416" s="1310"/>
      <c r="Z5416" s="1310"/>
      <c r="AA5416" s="1310"/>
      <c r="AB5416" s="1310"/>
      <c r="AC5416" s="1310"/>
      <c r="AD5416" s="1311"/>
      <c r="AE5416" s="1311"/>
      <c r="AF5416" s="1311"/>
      <c r="AG5416" s="1311"/>
      <c r="AH5416" s="1782"/>
    </row>
    <row r="5417" spans="1:34" ht="11.65" customHeight="1">
      <c r="A5417" s="1783" t="s">
        <v>2836</v>
      </c>
      <c r="B5417" s="1784"/>
      <c r="C5417" s="1784"/>
      <c r="D5417" s="1784"/>
      <c r="E5417" s="1784"/>
      <c r="F5417" s="1784"/>
      <c r="G5417" s="1784"/>
      <c r="H5417" s="1784"/>
      <c r="I5417" s="1784"/>
      <c r="J5417" s="1784"/>
      <c r="K5417" s="1784"/>
      <c r="L5417" s="1784"/>
      <c r="M5417" s="1784"/>
      <c r="N5417" s="1784"/>
      <c r="O5417" s="1784"/>
      <c r="P5417" s="1784"/>
      <c r="Q5417" s="1784"/>
      <c r="R5417" s="1784"/>
      <c r="S5417" s="1784"/>
      <c r="T5417" s="1784"/>
      <c r="U5417" s="1784"/>
      <c r="V5417" s="1784"/>
      <c r="W5417" s="1784"/>
      <c r="X5417" s="1784"/>
      <c r="Y5417" s="1784"/>
      <c r="Z5417" s="1784"/>
      <c r="AA5417" s="1784"/>
      <c r="AB5417" s="1784"/>
      <c r="AC5417" s="1784"/>
      <c r="AD5417" s="1311"/>
      <c r="AE5417" s="1311"/>
      <c r="AF5417" s="1311"/>
      <c r="AG5417" s="1311"/>
      <c r="AH5417" s="1782"/>
    </row>
    <row r="5418" spans="1:34" ht="22.5" customHeight="1">
      <c r="A5418" s="1785" t="s">
        <v>2837</v>
      </c>
      <c r="B5418" s="1786"/>
      <c r="C5418" s="1786"/>
      <c r="D5418" s="1786"/>
      <c r="E5418" s="1786"/>
      <c r="F5418" s="1786"/>
      <c r="G5418" s="1786"/>
      <c r="H5418" s="1786"/>
      <c r="I5418" s="1786"/>
      <c r="J5418" s="1786"/>
      <c r="K5418" s="1786"/>
      <c r="L5418" s="1786"/>
      <c r="M5418" s="1786"/>
      <c r="N5418" s="1786"/>
      <c r="O5418" s="1786"/>
      <c r="P5418" s="1786"/>
      <c r="Q5418" s="1786"/>
      <c r="R5418" s="1786"/>
      <c r="S5418" s="1786"/>
      <c r="T5418" s="1786"/>
      <c r="U5418" s="1786"/>
      <c r="V5418" s="1786"/>
      <c r="W5418" s="1786"/>
      <c r="X5418" s="1786"/>
      <c r="Y5418" s="1786"/>
      <c r="Z5418" s="1786"/>
      <c r="AA5418" s="1786"/>
      <c r="AB5418" s="1786"/>
      <c r="AC5418" s="1786"/>
      <c r="AD5418" s="1311"/>
      <c r="AE5418" s="1311"/>
      <c r="AF5418" s="1311"/>
      <c r="AG5418" s="1311"/>
      <c r="AH5418" s="1782"/>
    </row>
    <row r="5419" spans="1:34" ht="5.85" customHeight="1">
      <c r="A5419" s="1787" t="s">
        <v>2838</v>
      </c>
      <c r="B5419" s="1788"/>
      <c r="C5419" s="1788"/>
      <c r="D5419" s="1788"/>
      <c r="E5419" s="1788"/>
      <c r="F5419" s="1788"/>
      <c r="G5419" s="1788"/>
      <c r="H5419" s="1788"/>
      <c r="I5419" s="1788"/>
      <c r="J5419" s="1788"/>
      <c r="K5419" s="1788"/>
      <c r="L5419" s="1788"/>
      <c r="M5419" s="1788"/>
      <c r="N5419" s="1788"/>
      <c r="O5419" s="1788"/>
      <c r="P5419" s="1788"/>
      <c r="Q5419" s="1788"/>
      <c r="R5419" s="1788"/>
      <c r="S5419" s="1788"/>
      <c r="T5419" s="1788"/>
      <c r="U5419" s="1788"/>
      <c r="V5419" s="1788"/>
      <c r="W5419" s="1788"/>
      <c r="X5419" s="1788"/>
      <c r="Y5419" s="1788"/>
      <c r="Z5419" s="1788"/>
      <c r="AA5419" s="1788"/>
      <c r="AB5419" s="1788"/>
      <c r="AC5419" s="1788"/>
      <c r="AD5419" s="1311"/>
      <c r="AE5419" s="1311"/>
      <c r="AF5419" s="1311"/>
      <c r="AG5419" s="1311"/>
      <c r="AH5419" s="1782"/>
    </row>
    <row r="5420" spans="1:34" ht="5.85" customHeight="1">
      <c r="A5420" s="1787"/>
      <c r="B5420" s="1788"/>
      <c r="C5420" s="1788"/>
      <c r="D5420" s="1788"/>
      <c r="E5420" s="1788"/>
      <c r="F5420" s="1788"/>
      <c r="G5420" s="1788"/>
      <c r="H5420" s="1788"/>
      <c r="I5420" s="1788"/>
      <c r="J5420" s="1788"/>
      <c r="K5420" s="1788"/>
      <c r="L5420" s="1788"/>
      <c r="M5420" s="1788"/>
      <c r="N5420" s="1788"/>
      <c r="O5420" s="1788"/>
      <c r="P5420" s="1788"/>
      <c r="Q5420" s="1788"/>
      <c r="R5420" s="1788"/>
      <c r="S5420" s="1788"/>
      <c r="T5420" s="1788"/>
      <c r="U5420" s="1788"/>
      <c r="V5420" s="1788"/>
      <c r="W5420" s="1788"/>
      <c r="X5420" s="1788"/>
      <c r="Y5420" s="1788"/>
      <c r="Z5420" s="1788"/>
      <c r="AA5420" s="1788"/>
      <c r="AB5420" s="1788"/>
      <c r="AC5420" s="1788"/>
      <c r="AD5420" s="1782"/>
      <c r="AE5420" s="1309"/>
      <c r="AF5420" s="1309"/>
      <c r="AG5420" s="1309"/>
      <c r="AH5420" s="1782"/>
    </row>
    <row r="5421" spans="1:34" ht="11.65" customHeight="1">
      <c r="A5421" s="1787" t="s">
        <v>2839</v>
      </c>
      <c r="B5421" s="1788"/>
      <c r="C5421" s="1788"/>
      <c r="D5421" s="1788"/>
      <c r="E5421" s="1788"/>
      <c r="F5421" s="1788"/>
      <c r="G5421" s="1788"/>
      <c r="H5421" s="1788"/>
      <c r="I5421" s="1788"/>
      <c r="J5421" s="1788"/>
      <c r="K5421" s="1788"/>
      <c r="L5421" s="1788"/>
      <c r="M5421" s="1788"/>
      <c r="N5421" s="1788"/>
      <c r="O5421" s="1788"/>
      <c r="P5421" s="1788"/>
      <c r="Q5421" s="1788"/>
      <c r="R5421" s="1788"/>
      <c r="S5421" s="1788"/>
      <c r="T5421" s="1788"/>
      <c r="U5421" s="1788"/>
      <c r="V5421" s="1788"/>
      <c r="W5421" s="1788"/>
      <c r="X5421" s="1788"/>
      <c r="Y5421" s="1788"/>
      <c r="Z5421" s="1788"/>
      <c r="AA5421" s="1788"/>
      <c r="AB5421" s="1788"/>
      <c r="AC5421" s="1788"/>
      <c r="AD5421" s="1818" t="s">
        <v>2840</v>
      </c>
      <c r="AE5421" s="1818"/>
      <c r="AF5421" s="1206">
        <v>0</v>
      </c>
      <c r="AG5421" s="1207" t="s">
        <v>5</v>
      </c>
      <c r="AH5421" s="1800"/>
    </row>
    <row r="5422" spans="1:34" ht="11.65" customHeight="1">
      <c r="A5422" s="1819" t="s">
        <v>2841</v>
      </c>
      <c r="B5422" s="1820"/>
      <c r="C5422" s="1820"/>
      <c r="D5422" s="1820"/>
      <c r="E5422" s="1820"/>
      <c r="F5422" s="1820"/>
      <c r="G5422" s="1820"/>
      <c r="H5422" s="1820"/>
      <c r="I5422" s="1820"/>
      <c r="J5422" s="1820"/>
      <c r="K5422" s="1820"/>
      <c r="L5422" s="1820"/>
      <c r="M5422" s="1820"/>
      <c r="N5422" s="1820"/>
      <c r="O5422" s="1820"/>
      <c r="P5422" s="1820"/>
      <c r="Q5422" s="1820"/>
      <c r="R5422" s="1820"/>
      <c r="S5422" s="1820"/>
      <c r="T5422" s="1820"/>
      <c r="U5422" s="1820"/>
      <c r="V5422" s="1820"/>
      <c r="W5422" s="1820"/>
      <c r="X5422" s="1820"/>
      <c r="Y5422" s="1820"/>
      <c r="Z5422" s="1820"/>
      <c r="AA5422" s="1820"/>
      <c r="AB5422" s="1820"/>
      <c r="AC5422" s="1820"/>
      <c r="AD5422" s="1821" t="s">
        <v>2842</v>
      </c>
      <c r="AE5422" s="1821"/>
      <c r="AF5422" s="1210">
        <v>0</v>
      </c>
      <c r="AG5422" s="1211" t="s">
        <v>5</v>
      </c>
      <c r="AH5422" s="1800"/>
    </row>
    <row r="5423" spans="1:34" ht="16.7" customHeight="1">
      <c r="A5423" s="1822" t="s">
        <v>2843</v>
      </c>
      <c r="B5423" s="1802"/>
      <c r="C5423" s="1802"/>
      <c r="D5423" s="1778"/>
      <c r="E5423" s="1823" t="s">
        <v>2955</v>
      </c>
      <c r="F5423" s="1823"/>
      <c r="G5423" s="1823"/>
      <c r="H5423" s="1823"/>
      <c r="I5423" s="1823"/>
      <c r="J5423" s="1823"/>
      <c r="K5423" s="1823"/>
      <c r="L5423" s="1823"/>
      <c r="M5423" s="1823"/>
      <c r="N5423" s="1823"/>
      <c r="O5423" s="1823"/>
      <c r="P5423" s="1823"/>
      <c r="Q5423" s="1823"/>
      <c r="R5423" s="1823"/>
      <c r="S5423" s="1823"/>
      <c r="T5423" s="1823"/>
      <c r="U5423" s="1823"/>
      <c r="V5423" s="1823"/>
      <c r="W5423" s="1823"/>
      <c r="X5423" s="1823"/>
      <c r="Y5423" s="1823"/>
      <c r="Z5423" s="1823"/>
      <c r="AA5423" s="1823"/>
      <c r="AB5423" s="1823"/>
      <c r="AC5423" s="1823"/>
      <c r="AD5423" s="1823"/>
      <c r="AE5423" s="1823"/>
      <c r="AF5423" s="1823"/>
      <c r="AG5423" s="1823"/>
      <c r="AH5423" s="1779"/>
    </row>
    <row r="5424" spans="1:34" ht="17.45" customHeight="1">
      <c r="A5424" s="1824" t="s">
        <v>2844</v>
      </c>
      <c r="B5424" s="1816"/>
      <c r="C5424" s="1816"/>
      <c r="D5424" s="1309"/>
      <c r="E5424" s="1815" t="s">
        <v>2954</v>
      </c>
      <c r="F5424" s="1815"/>
      <c r="G5424" s="1111"/>
      <c r="H5424" s="1796" t="s">
        <v>2845</v>
      </c>
      <c r="I5424" s="1796"/>
      <c r="J5424" s="1796" t="s">
        <v>497</v>
      </c>
      <c r="K5424" s="1796"/>
      <c r="L5424" s="1309"/>
      <c r="M5424" s="1309"/>
      <c r="N5424" s="1816" t="s">
        <v>2846</v>
      </c>
      <c r="O5424" s="1816"/>
      <c r="P5424" s="1816"/>
      <c r="Q5424" s="1816"/>
      <c r="R5424" s="1817">
        <v>6.5735999999999999</v>
      </c>
      <c r="S5424" s="1817"/>
      <c r="T5424" s="1817"/>
      <c r="U5424" s="1817"/>
      <c r="V5424" s="1309"/>
      <c r="W5424" s="1309"/>
      <c r="X5424" s="1309"/>
      <c r="Y5424" s="1796" t="s">
        <v>2847</v>
      </c>
      <c r="Z5424" s="1796"/>
      <c r="AA5424" s="1796"/>
      <c r="AB5424" s="1796"/>
      <c r="AC5424" s="1796"/>
      <c r="AD5424" s="1796"/>
      <c r="AE5424" s="1796"/>
      <c r="AF5424" s="1797" t="s">
        <v>2848</v>
      </c>
      <c r="AG5424" s="1797"/>
      <c r="AH5424" s="1782"/>
    </row>
    <row r="5425" spans="1:34" ht="5.85" customHeight="1">
      <c r="A5425" s="1798"/>
      <c r="B5425" s="1799"/>
      <c r="C5425" s="1799"/>
      <c r="D5425" s="1799"/>
      <c r="E5425" s="1799"/>
      <c r="F5425" s="1799"/>
      <c r="G5425" s="1799"/>
      <c r="H5425" s="1799"/>
      <c r="I5425" s="1799"/>
      <c r="J5425" s="1799"/>
      <c r="K5425" s="1799"/>
      <c r="L5425" s="1799"/>
      <c r="M5425" s="1799"/>
      <c r="N5425" s="1799"/>
      <c r="O5425" s="1799"/>
      <c r="P5425" s="1799"/>
      <c r="Q5425" s="1799"/>
      <c r="R5425" s="1799"/>
      <c r="S5425" s="1799"/>
      <c r="T5425" s="1799"/>
      <c r="U5425" s="1799"/>
      <c r="V5425" s="1799"/>
      <c r="W5425" s="1799"/>
      <c r="X5425" s="1799"/>
      <c r="Y5425" s="1799"/>
      <c r="Z5425" s="1799"/>
      <c r="AA5425" s="1799"/>
      <c r="AB5425" s="1799"/>
      <c r="AC5425" s="1799"/>
      <c r="AD5425" s="1799"/>
      <c r="AE5425" s="1799"/>
      <c r="AF5425" s="1799"/>
      <c r="AG5425" s="1799"/>
      <c r="AH5425" s="1800"/>
    </row>
    <row r="5426" spans="1:34" ht="16.7" customHeight="1">
      <c r="A5426" s="1801" t="s">
        <v>2849</v>
      </c>
      <c r="B5426" s="1802"/>
      <c r="C5426" s="1802"/>
      <c r="D5426" s="1802"/>
      <c r="E5426" s="1802"/>
      <c r="F5426" s="1802"/>
      <c r="G5426" s="1802"/>
      <c r="H5426" s="1802"/>
      <c r="I5426" s="1802"/>
      <c r="J5426" s="1803"/>
      <c r="K5426" s="1789" t="s">
        <v>2850</v>
      </c>
      <c r="L5426" s="1807"/>
      <c r="M5426" s="1789" t="s">
        <v>2851</v>
      </c>
      <c r="N5426" s="1790"/>
      <c r="O5426" s="1790"/>
      <c r="P5426" s="1790"/>
      <c r="Q5426" s="1790"/>
      <c r="R5426" s="1790"/>
      <c r="S5426" s="1790"/>
      <c r="T5426" s="1791"/>
      <c r="U5426" s="1789" t="s">
        <v>2852</v>
      </c>
      <c r="V5426" s="1790"/>
      <c r="W5426" s="1790"/>
      <c r="X5426" s="1790"/>
      <c r="Y5426" s="1790"/>
      <c r="Z5426" s="1790"/>
      <c r="AA5426" s="1790"/>
      <c r="AB5426" s="1790"/>
      <c r="AC5426" s="1790"/>
      <c r="AD5426" s="1791"/>
      <c r="AE5426" s="1810" t="s">
        <v>2853</v>
      </c>
      <c r="AF5426" s="1811"/>
      <c r="AG5426" s="1811"/>
      <c r="AH5426" s="1814"/>
    </row>
    <row r="5427" spans="1:34" ht="17.45" customHeight="1">
      <c r="A5427" s="1804"/>
      <c r="B5427" s="1805"/>
      <c r="C5427" s="1805"/>
      <c r="D5427" s="1805"/>
      <c r="E5427" s="1805"/>
      <c r="F5427" s="1805"/>
      <c r="G5427" s="1805"/>
      <c r="H5427" s="1805"/>
      <c r="I5427" s="1805"/>
      <c r="J5427" s="1806"/>
      <c r="K5427" s="1808"/>
      <c r="L5427" s="1809"/>
      <c r="M5427" s="1789" t="s">
        <v>2854</v>
      </c>
      <c r="N5427" s="1790"/>
      <c r="O5427" s="1790"/>
      <c r="P5427" s="1791"/>
      <c r="Q5427" s="1789" t="s">
        <v>2855</v>
      </c>
      <c r="R5427" s="1790"/>
      <c r="S5427" s="1790"/>
      <c r="T5427" s="1791"/>
      <c r="U5427" s="1789" t="s">
        <v>2854</v>
      </c>
      <c r="V5427" s="1790"/>
      <c r="W5427" s="1790"/>
      <c r="X5427" s="1790"/>
      <c r="Y5427" s="1790"/>
      <c r="Z5427" s="1791"/>
      <c r="AA5427" s="1789" t="s">
        <v>2855</v>
      </c>
      <c r="AB5427" s="1790"/>
      <c r="AC5427" s="1790"/>
      <c r="AD5427" s="1791"/>
      <c r="AE5427" s="1812"/>
      <c r="AF5427" s="1813"/>
      <c r="AG5427" s="1813"/>
      <c r="AH5427" s="1800"/>
    </row>
    <row r="5428" spans="1:34" ht="17.45" customHeight="1">
      <c r="A5428" s="1223"/>
      <c r="B5428" s="1224" t="s">
        <v>1499</v>
      </c>
      <c r="C5428" s="1830" t="s">
        <v>3557</v>
      </c>
      <c r="D5428" s="1876"/>
      <c r="E5428" s="1876"/>
      <c r="F5428" s="1876"/>
      <c r="G5428" s="1876"/>
      <c r="H5428" s="1876"/>
      <c r="I5428" s="1876"/>
      <c r="J5428" s="1875"/>
      <c r="K5428" s="1877">
        <v>1</v>
      </c>
      <c r="L5428" s="1878"/>
      <c r="M5428" s="1877">
        <v>1</v>
      </c>
      <c r="N5428" s="1879"/>
      <c r="O5428" s="1879"/>
      <c r="P5428" s="1878"/>
      <c r="Q5428" s="1877">
        <v>0</v>
      </c>
      <c r="R5428" s="1879"/>
      <c r="S5428" s="1879"/>
      <c r="T5428" s="1878"/>
      <c r="U5428" s="1880">
        <v>153.48769999999999</v>
      </c>
      <c r="V5428" s="1881"/>
      <c r="W5428" s="1881"/>
      <c r="X5428" s="1881"/>
      <c r="Y5428" s="1881"/>
      <c r="Z5428" s="1882"/>
      <c r="AA5428" s="1880">
        <v>78.471400000000003</v>
      </c>
      <c r="AB5428" s="1881"/>
      <c r="AC5428" s="1881"/>
      <c r="AD5428" s="1882"/>
      <c r="AE5428" s="1865">
        <v>153.48769999999999</v>
      </c>
      <c r="AF5428" s="1847"/>
      <c r="AG5428" s="1847"/>
      <c r="AH5428" s="1225"/>
    </row>
    <row r="5429" spans="1:34" ht="6.6" customHeight="1">
      <c r="A5429" s="1220"/>
      <c r="B5429" s="1221"/>
      <c r="C5429" s="1867"/>
      <c r="D5429" s="1867"/>
      <c r="E5429" s="1867"/>
      <c r="F5429" s="1867"/>
      <c r="G5429" s="1867"/>
      <c r="H5429" s="1867"/>
      <c r="I5429" s="1867"/>
      <c r="J5429" s="1867"/>
      <c r="K5429" s="1221"/>
      <c r="L5429" s="1221"/>
      <c r="M5429" s="1221"/>
      <c r="N5429" s="1221"/>
      <c r="O5429" s="1221"/>
      <c r="P5429" s="1221"/>
      <c r="Q5429" s="1221"/>
      <c r="R5429" s="1221"/>
      <c r="S5429" s="1221"/>
      <c r="T5429" s="1221"/>
      <c r="U5429" s="1221"/>
      <c r="V5429" s="1221"/>
      <c r="W5429" s="1221"/>
      <c r="X5429" s="1221"/>
      <c r="Y5429" s="1221"/>
      <c r="Z5429" s="1221"/>
      <c r="AA5429" s="1221"/>
      <c r="AB5429" s="1221"/>
      <c r="AC5429" s="1221"/>
      <c r="AD5429" s="1221"/>
      <c r="AE5429" s="1221"/>
      <c r="AF5429" s="1221"/>
      <c r="AG5429" s="1221"/>
      <c r="AH5429" s="1222"/>
    </row>
    <row r="5430" spans="1:34" ht="17.45" customHeight="1">
      <c r="A5430" s="1792"/>
      <c r="B5430" s="1793"/>
      <c r="C5430" s="1793"/>
      <c r="D5430" s="1793"/>
      <c r="E5430" s="1793"/>
      <c r="F5430" s="1793"/>
      <c r="G5430" s="1793"/>
      <c r="H5430" s="1793"/>
      <c r="I5430" s="1793"/>
      <c r="J5430" s="1793"/>
      <c r="K5430" s="1794" t="s">
        <v>2856</v>
      </c>
      <c r="L5430" s="1794"/>
      <c r="M5430" s="1794"/>
      <c r="N5430" s="1794"/>
      <c r="O5430" s="1794"/>
      <c r="P5430" s="1794"/>
      <c r="Q5430" s="1794"/>
      <c r="R5430" s="1794"/>
      <c r="S5430" s="1794"/>
      <c r="T5430" s="1794"/>
      <c r="U5430" s="1794"/>
      <c r="V5430" s="1794"/>
      <c r="W5430" s="1794"/>
      <c r="X5430" s="1794"/>
      <c r="Y5430" s="1794"/>
      <c r="Z5430" s="1794"/>
      <c r="AA5430" s="1795">
        <v>153.48769999999999</v>
      </c>
      <c r="AB5430" s="1795"/>
      <c r="AC5430" s="1795"/>
      <c r="AD5430" s="1795"/>
      <c r="AE5430" s="1795"/>
      <c r="AF5430" s="1795"/>
      <c r="AG5430" s="1795"/>
      <c r="AH5430" s="1213"/>
    </row>
    <row r="5431" spans="1:34" ht="17.45" customHeight="1">
      <c r="A5431" s="1801" t="s">
        <v>2857</v>
      </c>
      <c r="B5431" s="1825"/>
      <c r="C5431" s="1825"/>
      <c r="D5431" s="1825"/>
      <c r="E5431" s="1825"/>
      <c r="F5431" s="1825"/>
      <c r="G5431" s="1825"/>
      <c r="H5431" s="1825"/>
      <c r="I5431" s="1825"/>
      <c r="J5431" s="1825"/>
      <c r="K5431" s="1825"/>
      <c r="L5431" s="1825"/>
      <c r="M5431" s="1825"/>
      <c r="N5431" s="1826"/>
      <c r="O5431" s="1789" t="s">
        <v>2858</v>
      </c>
      <c r="P5431" s="1790"/>
      <c r="Q5431" s="1790"/>
      <c r="R5431" s="1790"/>
      <c r="S5431" s="1791"/>
      <c r="T5431" s="1827" t="s">
        <v>2850</v>
      </c>
      <c r="U5431" s="1790"/>
      <c r="V5431" s="1790"/>
      <c r="W5431" s="1213"/>
      <c r="X5431" s="1789" t="s">
        <v>2859</v>
      </c>
      <c r="Y5431" s="1790"/>
      <c r="Z5431" s="1790"/>
      <c r="AA5431" s="1790"/>
      <c r="AB5431" s="1790"/>
      <c r="AC5431" s="1790"/>
      <c r="AD5431" s="1791"/>
      <c r="AE5431" s="1810" t="s">
        <v>2853</v>
      </c>
      <c r="AF5431" s="1828"/>
      <c r="AG5431" s="1828"/>
      <c r="AH5431" s="1213"/>
    </row>
    <row r="5432" spans="1:34" ht="16.7" customHeight="1">
      <c r="A5432" s="1215"/>
      <c r="B5432" s="1216" t="s">
        <v>1009</v>
      </c>
      <c r="C5432" s="1829" t="s">
        <v>1010</v>
      </c>
      <c r="D5432" s="1830"/>
      <c r="E5432" s="1830"/>
      <c r="F5432" s="1830"/>
      <c r="G5432" s="1830"/>
      <c r="H5432" s="1830"/>
      <c r="I5432" s="1830"/>
      <c r="J5432" s="1830"/>
      <c r="K5432" s="1830"/>
      <c r="L5432" s="1830"/>
      <c r="M5432" s="1830"/>
      <c r="N5432" s="1829"/>
      <c r="O5432" s="1831">
        <v>0</v>
      </c>
      <c r="P5432" s="1832"/>
      <c r="Q5432" s="1832"/>
      <c r="R5432" s="1832"/>
      <c r="S5432" s="1833"/>
      <c r="T5432" s="1858">
        <v>1</v>
      </c>
      <c r="U5432" s="1832"/>
      <c r="V5432" s="1832"/>
      <c r="W5432" s="1217"/>
      <c r="X5432" s="1859">
        <v>22.268799999999999</v>
      </c>
      <c r="Y5432" s="1860"/>
      <c r="Z5432" s="1860"/>
      <c r="AA5432" s="1860"/>
      <c r="AB5432" s="1860"/>
      <c r="AC5432" s="1860"/>
      <c r="AD5432" s="1861"/>
      <c r="AE5432" s="1839">
        <v>22.268799999999999</v>
      </c>
      <c r="AF5432" s="1795"/>
      <c r="AG5432" s="1795"/>
      <c r="AH5432" s="1217"/>
    </row>
    <row r="5433" spans="1:34" ht="17.45" customHeight="1">
      <c r="A5433" s="1792"/>
      <c r="B5433" s="1778"/>
      <c r="C5433" s="1778"/>
      <c r="D5433" s="1778"/>
      <c r="E5433" s="1778"/>
      <c r="F5433" s="1778"/>
      <c r="G5433" s="1778"/>
      <c r="H5433" s="1778"/>
      <c r="I5433" s="1846" t="s">
        <v>2860</v>
      </c>
      <c r="J5433" s="1846"/>
      <c r="K5433" s="1846"/>
      <c r="L5433" s="1846"/>
      <c r="M5433" s="1846"/>
      <c r="N5433" s="1846"/>
      <c r="O5433" s="1846"/>
      <c r="P5433" s="1846"/>
      <c r="Q5433" s="1846"/>
      <c r="R5433" s="1846"/>
      <c r="S5433" s="1846"/>
      <c r="T5433" s="1846"/>
      <c r="U5433" s="1846"/>
      <c r="V5433" s="1846"/>
      <c r="W5433" s="1846"/>
      <c r="X5433" s="1846"/>
      <c r="Y5433" s="1846"/>
      <c r="Z5433" s="1793"/>
      <c r="AA5433" s="1847">
        <v>22.268799999999999</v>
      </c>
      <c r="AB5433" s="1847"/>
      <c r="AC5433" s="1847"/>
      <c r="AD5433" s="1847"/>
      <c r="AE5433" s="1847"/>
      <c r="AF5433" s="1847"/>
      <c r="AG5433" s="1847"/>
      <c r="AH5433" s="1814"/>
    </row>
    <row r="5434" spans="1:34" ht="17.45" customHeight="1">
      <c r="A5434" s="1844"/>
      <c r="B5434" s="1309"/>
      <c r="C5434" s="1309"/>
      <c r="D5434" s="1309"/>
      <c r="E5434" s="1309"/>
      <c r="F5434" s="1309"/>
      <c r="G5434" s="1309"/>
      <c r="H5434" s="1309"/>
      <c r="I5434" s="1840" t="s">
        <v>2861</v>
      </c>
      <c r="J5434" s="1840"/>
      <c r="K5434" s="1840"/>
      <c r="L5434" s="1840"/>
      <c r="M5434" s="1840"/>
      <c r="N5434" s="1840"/>
      <c r="O5434" s="1840"/>
      <c r="P5434" s="1840"/>
      <c r="Q5434" s="1840"/>
      <c r="R5434" s="1840"/>
      <c r="S5434" s="1840"/>
      <c r="T5434" s="1840"/>
      <c r="U5434" s="1840"/>
      <c r="V5434" s="1840"/>
      <c r="W5434" s="1840"/>
      <c r="X5434" s="1840"/>
      <c r="Y5434" s="1840"/>
      <c r="Z5434" s="1309"/>
      <c r="AA5434" s="1841">
        <v>175.75649999999999</v>
      </c>
      <c r="AB5434" s="1841"/>
      <c r="AC5434" s="1841"/>
      <c r="AD5434" s="1841"/>
      <c r="AE5434" s="1841"/>
      <c r="AF5434" s="1841"/>
      <c r="AG5434" s="1841"/>
      <c r="AH5434" s="1782"/>
    </row>
    <row r="5435" spans="1:34" ht="16.7" customHeight="1">
      <c r="A5435" s="1844"/>
      <c r="B5435" s="1309"/>
      <c r="C5435" s="1309"/>
      <c r="D5435" s="1309"/>
      <c r="E5435" s="1309"/>
      <c r="F5435" s="1309"/>
      <c r="G5435" s="1309"/>
      <c r="H5435" s="1309"/>
      <c r="I5435" s="1840" t="s">
        <v>2862</v>
      </c>
      <c r="J5435" s="1840"/>
      <c r="K5435" s="1840"/>
      <c r="L5435" s="1840"/>
      <c r="M5435" s="1840"/>
      <c r="N5435" s="1840"/>
      <c r="O5435" s="1840"/>
      <c r="P5435" s="1840"/>
      <c r="Q5435" s="1840"/>
      <c r="R5435" s="1840"/>
      <c r="S5435" s="1840"/>
      <c r="T5435" s="1840"/>
      <c r="U5435" s="1840"/>
      <c r="V5435" s="1840"/>
      <c r="W5435" s="1840"/>
      <c r="X5435" s="1840"/>
      <c r="Y5435" s="1840"/>
      <c r="Z5435" s="1309"/>
      <c r="AA5435" s="1841">
        <v>26.736699999999999</v>
      </c>
      <c r="AB5435" s="1841"/>
      <c r="AC5435" s="1841"/>
      <c r="AD5435" s="1841"/>
      <c r="AE5435" s="1841"/>
      <c r="AF5435" s="1841"/>
      <c r="AG5435" s="1841"/>
      <c r="AH5435" s="1782"/>
    </row>
    <row r="5436" spans="1:34" ht="17.45" customHeight="1">
      <c r="A5436" s="1844"/>
      <c r="B5436" s="1309"/>
      <c r="C5436" s="1309"/>
      <c r="D5436" s="1309"/>
      <c r="E5436" s="1309"/>
      <c r="F5436" s="1309"/>
      <c r="G5436" s="1309"/>
      <c r="H5436" s="1309"/>
      <c r="I5436" s="1840" t="s">
        <v>2863</v>
      </c>
      <c r="J5436" s="1840"/>
      <c r="K5436" s="1840"/>
      <c r="L5436" s="1840"/>
      <c r="M5436" s="1840"/>
      <c r="N5436" s="1840"/>
      <c r="O5436" s="1840"/>
      <c r="P5436" s="1840"/>
      <c r="Q5436" s="1840"/>
      <c r="R5436" s="1840"/>
      <c r="S5436" s="1840"/>
      <c r="T5436" s="1840"/>
      <c r="U5436" s="1840"/>
      <c r="V5436" s="1840"/>
      <c r="W5436" s="1840"/>
      <c r="X5436" s="1840"/>
      <c r="Y5436" s="1840"/>
      <c r="Z5436" s="1309"/>
      <c r="AA5436" s="1841">
        <v>0.43661</v>
      </c>
      <c r="AB5436" s="1841"/>
      <c r="AC5436" s="1841"/>
      <c r="AD5436" s="1841"/>
      <c r="AE5436" s="1841"/>
      <c r="AF5436" s="1841"/>
      <c r="AG5436" s="1841"/>
      <c r="AH5436" s="1782"/>
    </row>
    <row r="5437" spans="1:34" ht="16.7" customHeight="1">
      <c r="A5437" s="1845"/>
      <c r="B5437" s="1799"/>
      <c r="C5437" s="1799"/>
      <c r="D5437" s="1799"/>
      <c r="E5437" s="1799"/>
      <c r="F5437" s="1799"/>
      <c r="G5437" s="1799"/>
      <c r="H5437" s="1799"/>
      <c r="I5437" s="1842" t="s">
        <v>2864</v>
      </c>
      <c r="J5437" s="1842"/>
      <c r="K5437" s="1842"/>
      <c r="L5437" s="1842"/>
      <c r="M5437" s="1842"/>
      <c r="N5437" s="1842"/>
      <c r="O5437" s="1842"/>
      <c r="P5437" s="1842"/>
      <c r="Q5437" s="1842"/>
      <c r="R5437" s="1842"/>
      <c r="S5437" s="1842"/>
      <c r="T5437" s="1842"/>
      <c r="U5437" s="1842"/>
      <c r="V5437" s="1842"/>
      <c r="W5437" s="1842"/>
      <c r="X5437" s="1842"/>
      <c r="Y5437" s="1842"/>
      <c r="Z5437" s="1799"/>
      <c r="AA5437" s="1843">
        <v>0</v>
      </c>
      <c r="AB5437" s="1843"/>
      <c r="AC5437" s="1843"/>
      <c r="AD5437" s="1843"/>
      <c r="AE5437" s="1843"/>
      <c r="AF5437" s="1843"/>
      <c r="AG5437" s="1843"/>
      <c r="AH5437" s="1800"/>
    </row>
    <row r="5438" spans="1:34" ht="17.45" customHeight="1">
      <c r="A5438" s="1801" t="s">
        <v>2865</v>
      </c>
      <c r="B5438" s="1825"/>
      <c r="C5438" s="1825"/>
      <c r="D5438" s="1825"/>
      <c r="E5438" s="1825"/>
      <c r="F5438" s="1825"/>
      <c r="G5438" s="1825"/>
      <c r="H5438" s="1825"/>
      <c r="I5438" s="1825"/>
      <c r="J5438" s="1825"/>
      <c r="K5438" s="1825"/>
      <c r="L5438" s="1825"/>
      <c r="M5438" s="1825"/>
      <c r="N5438" s="1826"/>
      <c r="O5438" s="1789" t="s">
        <v>2850</v>
      </c>
      <c r="P5438" s="1790"/>
      <c r="Q5438" s="1790"/>
      <c r="R5438" s="1790"/>
      <c r="S5438" s="1791"/>
      <c r="T5438" s="1827" t="s">
        <v>754</v>
      </c>
      <c r="U5438" s="1790"/>
      <c r="V5438" s="1790"/>
      <c r="W5438" s="1213"/>
      <c r="X5438" s="1789" t="s">
        <v>2866</v>
      </c>
      <c r="Y5438" s="1790"/>
      <c r="Z5438" s="1790"/>
      <c r="AA5438" s="1790"/>
      <c r="AB5438" s="1790"/>
      <c r="AC5438" s="1790"/>
      <c r="AD5438" s="1791"/>
      <c r="AE5438" s="1810" t="s">
        <v>2867</v>
      </c>
      <c r="AF5438" s="1828"/>
      <c r="AG5438" s="1828"/>
      <c r="AH5438" s="1213"/>
    </row>
    <row r="5439" spans="1:34" ht="17.45" customHeight="1">
      <c r="A5439" s="1792"/>
      <c r="B5439" s="1793"/>
      <c r="C5439" s="1793"/>
      <c r="D5439" s="1793"/>
      <c r="E5439" s="1793"/>
      <c r="F5439" s="1793"/>
      <c r="G5439" s="1793"/>
      <c r="H5439" s="1793"/>
      <c r="I5439" s="1794" t="s">
        <v>2869</v>
      </c>
      <c r="J5439" s="1794"/>
      <c r="K5439" s="1794"/>
      <c r="L5439" s="1794"/>
      <c r="M5439" s="1794"/>
      <c r="N5439" s="1794"/>
      <c r="O5439" s="1794"/>
      <c r="P5439" s="1794"/>
      <c r="Q5439" s="1794"/>
      <c r="R5439" s="1794"/>
      <c r="S5439" s="1794"/>
      <c r="T5439" s="1794"/>
      <c r="U5439" s="1794"/>
      <c r="V5439" s="1794"/>
      <c r="W5439" s="1794"/>
      <c r="X5439" s="1794"/>
      <c r="Y5439" s="1794"/>
      <c r="Z5439" s="1214"/>
      <c r="AA5439" s="1795">
        <v>0</v>
      </c>
      <c r="AB5439" s="1795"/>
      <c r="AC5439" s="1795"/>
      <c r="AD5439" s="1795"/>
      <c r="AE5439" s="1795"/>
      <c r="AF5439" s="1795"/>
      <c r="AG5439" s="1795"/>
      <c r="AH5439" s="1213"/>
    </row>
    <row r="5440" spans="1:34" ht="16.7" customHeight="1">
      <c r="A5440" s="1801" t="s">
        <v>2870</v>
      </c>
      <c r="B5440" s="1825"/>
      <c r="C5440" s="1825"/>
      <c r="D5440" s="1825"/>
      <c r="E5440" s="1825"/>
      <c r="F5440" s="1825"/>
      <c r="G5440" s="1825"/>
      <c r="H5440" s="1825"/>
      <c r="I5440" s="1825"/>
      <c r="J5440" s="1825"/>
      <c r="K5440" s="1825"/>
      <c r="L5440" s="1825"/>
      <c r="M5440" s="1825"/>
      <c r="N5440" s="1826"/>
      <c r="O5440" s="1789" t="s">
        <v>2850</v>
      </c>
      <c r="P5440" s="1790"/>
      <c r="Q5440" s="1790"/>
      <c r="R5440" s="1790"/>
      <c r="S5440" s="1791"/>
      <c r="T5440" s="1827" t="s">
        <v>754</v>
      </c>
      <c r="U5440" s="1790"/>
      <c r="V5440" s="1790"/>
      <c r="W5440" s="1213"/>
      <c r="X5440" s="1789" t="s">
        <v>2866</v>
      </c>
      <c r="Y5440" s="1790"/>
      <c r="Z5440" s="1790"/>
      <c r="AA5440" s="1790"/>
      <c r="AB5440" s="1790"/>
      <c r="AC5440" s="1790"/>
      <c r="AD5440" s="1791"/>
      <c r="AE5440" s="1810" t="s">
        <v>2867</v>
      </c>
      <c r="AF5440" s="1828"/>
      <c r="AG5440" s="1828"/>
      <c r="AH5440" s="1213"/>
    </row>
    <row r="5441" spans="1:34" ht="17.45" customHeight="1">
      <c r="A5441" s="1792"/>
      <c r="B5441" s="1793"/>
      <c r="C5441" s="1793"/>
      <c r="D5441" s="1793"/>
      <c r="E5441" s="1793"/>
      <c r="F5441" s="1793"/>
      <c r="G5441" s="1793"/>
      <c r="H5441" s="1793"/>
      <c r="I5441" s="1794" t="s">
        <v>2871</v>
      </c>
      <c r="J5441" s="1794"/>
      <c r="K5441" s="1794"/>
      <c r="L5441" s="1794"/>
      <c r="M5441" s="1794"/>
      <c r="N5441" s="1794"/>
      <c r="O5441" s="1794"/>
      <c r="P5441" s="1794"/>
      <c r="Q5441" s="1794"/>
      <c r="R5441" s="1794"/>
      <c r="S5441" s="1794"/>
      <c r="T5441" s="1794"/>
      <c r="U5441" s="1794"/>
      <c r="V5441" s="1794"/>
      <c r="W5441" s="1794"/>
      <c r="X5441" s="1794"/>
      <c r="Y5441" s="1794"/>
      <c r="Z5441" s="1214"/>
      <c r="AA5441" s="1795">
        <v>0</v>
      </c>
      <c r="AB5441" s="1795"/>
      <c r="AC5441" s="1795"/>
      <c r="AD5441" s="1795"/>
      <c r="AE5441" s="1795"/>
      <c r="AF5441" s="1795"/>
      <c r="AG5441" s="1795"/>
      <c r="AH5441" s="1213"/>
    </row>
    <row r="5442" spans="1:34" ht="17.45" customHeight="1">
      <c r="A5442" s="1801" t="s">
        <v>2872</v>
      </c>
      <c r="B5442" s="1825"/>
      <c r="C5442" s="1825"/>
      <c r="D5442" s="1825"/>
      <c r="E5442" s="1825"/>
      <c r="F5442" s="1825"/>
      <c r="G5442" s="1825"/>
      <c r="H5442" s="1825"/>
      <c r="I5442" s="1825"/>
      <c r="J5442" s="1825"/>
      <c r="K5442" s="1825"/>
      <c r="L5442" s="1825"/>
      <c r="M5442" s="1825"/>
      <c r="N5442" s="1826"/>
      <c r="O5442" s="1789" t="s">
        <v>2850</v>
      </c>
      <c r="P5442" s="1790"/>
      <c r="Q5442" s="1790"/>
      <c r="R5442" s="1790"/>
      <c r="S5442" s="1791"/>
      <c r="T5442" s="1827" t="s">
        <v>754</v>
      </c>
      <c r="U5442" s="1790"/>
      <c r="V5442" s="1790"/>
      <c r="W5442" s="1213"/>
      <c r="X5442" s="1789" t="s">
        <v>2866</v>
      </c>
      <c r="Y5442" s="1790"/>
      <c r="Z5442" s="1790"/>
      <c r="AA5442" s="1790"/>
      <c r="AB5442" s="1790"/>
      <c r="AC5442" s="1790"/>
      <c r="AD5442" s="1791"/>
      <c r="AE5442" s="1810" t="s">
        <v>2867</v>
      </c>
      <c r="AF5442" s="1828"/>
      <c r="AG5442" s="1828"/>
      <c r="AH5442" s="1213"/>
    </row>
    <row r="5443" spans="1:34" ht="16.7" customHeight="1">
      <c r="A5443" s="1792"/>
      <c r="B5443" s="1793"/>
      <c r="C5443" s="1793"/>
      <c r="D5443" s="1793"/>
      <c r="E5443" s="1793"/>
      <c r="F5443" s="1793"/>
      <c r="G5443" s="1793"/>
      <c r="H5443" s="1793"/>
      <c r="I5443" s="1793"/>
      <c r="J5443" s="1793"/>
      <c r="K5443" s="1794" t="s">
        <v>2873</v>
      </c>
      <c r="L5443" s="1794"/>
      <c r="M5443" s="1794"/>
      <c r="N5443" s="1794"/>
      <c r="O5443" s="1794"/>
      <c r="P5443" s="1794"/>
      <c r="Q5443" s="1794"/>
      <c r="R5443" s="1794"/>
      <c r="S5443" s="1794"/>
      <c r="T5443" s="1794"/>
      <c r="U5443" s="1794"/>
      <c r="V5443" s="1794"/>
      <c r="W5443" s="1794"/>
      <c r="X5443" s="1794"/>
      <c r="Y5443" s="1794"/>
      <c r="Z5443" s="1794"/>
      <c r="AA5443" s="1794"/>
      <c r="AB5443" s="1214"/>
      <c r="AC5443" s="1795">
        <v>0</v>
      </c>
      <c r="AD5443" s="1795"/>
      <c r="AE5443" s="1795"/>
      <c r="AF5443" s="1795"/>
      <c r="AG5443" s="1795"/>
      <c r="AH5443" s="1213"/>
    </row>
    <row r="5444" spans="1:34" ht="17.45" customHeight="1">
      <c r="A5444" s="1801" t="s">
        <v>2874</v>
      </c>
      <c r="B5444" s="1825"/>
      <c r="C5444" s="1825"/>
      <c r="D5444" s="1825"/>
      <c r="E5444" s="1825"/>
      <c r="F5444" s="1825"/>
      <c r="G5444" s="1825"/>
      <c r="H5444" s="1825"/>
      <c r="I5444" s="1825"/>
      <c r="J5444" s="1826"/>
      <c r="K5444" s="1789" t="s">
        <v>2850</v>
      </c>
      <c r="L5444" s="1791"/>
      <c r="M5444" s="1855" t="s">
        <v>2875</v>
      </c>
      <c r="N5444" s="1856"/>
      <c r="O5444" s="1857"/>
      <c r="P5444" s="1855" t="s">
        <v>2876</v>
      </c>
      <c r="Q5444" s="1856"/>
      <c r="R5444" s="1857"/>
      <c r="S5444" s="1855" t="s">
        <v>2877</v>
      </c>
      <c r="T5444" s="1857"/>
      <c r="U5444" s="1789" t="s">
        <v>2878</v>
      </c>
      <c r="V5444" s="1790"/>
      <c r="W5444" s="1791"/>
      <c r="X5444" s="1789" t="s">
        <v>2879</v>
      </c>
      <c r="Y5444" s="1790"/>
      <c r="Z5444" s="1790"/>
      <c r="AA5444" s="1790"/>
      <c r="AB5444" s="1791"/>
      <c r="AC5444" s="1789" t="s">
        <v>2880</v>
      </c>
      <c r="AD5444" s="1791"/>
      <c r="AE5444" s="1810" t="s">
        <v>2867</v>
      </c>
      <c r="AF5444" s="1828"/>
      <c r="AG5444" s="1828"/>
      <c r="AH5444" s="1213"/>
    </row>
    <row r="5445" spans="1:34" ht="16.7" customHeight="1">
      <c r="A5445" s="1853"/>
      <c r="B5445" s="1778"/>
      <c r="C5445" s="1778"/>
      <c r="D5445" s="1778"/>
      <c r="E5445" s="1778"/>
      <c r="F5445" s="1778"/>
      <c r="G5445" s="1778"/>
      <c r="H5445" s="1778"/>
      <c r="I5445" s="1846" t="s">
        <v>2881</v>
      </c>
      <c r="J5445" s="1846"/>
      <c r="K5445" s="1846"/>
      <c r="L5445" s="1846"/>
      <c r="M5445" s="1846"/>
      <c r="N5445" s="1846"/>
      <c r="O5445" s="1846"/>
      <c r="P5445" s="1846"/>
      <c r="Q5445" s="1846"/>
      <c r="R5445" s="1846"/>
      <c r="S5445" s="1846"/>
      <c r="T5445" s="1846"/>
      <c r="U5445" s="1846"/>
      <c r="V5445" s="1846"/>
      <c r="W5445" s="1846"/>
      <c r="X5445" s="1846"/>
      <c r="Y5445" s="1846"/>
      <c r="Z5445" s="1203"/>
      <c r="AA5445" s="1847">
        <v>0</v>
      </c>
      <c r="AB5445" s="1847"/>
      <c r="AC5445" s="1847"/>
      <c r="AD5445" s="1847"/>
      <c r="AE5445" s="1847"/>
      <c r="AF5445" s="1847"/>
      <c r="AG5445" s="1847"/>
      <c r="AH5445" s="1204"/>
    </row>
    <row r="5446" spans="1:34" ht="5.85" customHeight="1">
      <c r="A5446" s="1854"/>
      <c r="B5446" s="1309"/>
      <c r="C5446" s="1309"/>
      <c r="D5446" s="1309"/>
      <c r="E5446" s="1309"/>
      <c r="F5446" s="1309"/>
      <c r="G5446" s="1309"/>
      <c r="H5446" s="1309"/>
      <c r="I5446" s="1309"/>
      <c r="J5446" s="1309"/>
      <c r="K5446" s="1309"/>
      <c r="L5446" s="1309"/>
      <c r="M5446" s="1309"/>
      <c r="N5446" s="1309"/>
      <c r="O5446" s="1309"/>
      <c r="P5446" s="1309"/>
      <c r="Q5446" s="1309"/>
      <c r="R5446" s="1309"/>
      <c r="S5446" s="1309"/>
      <c r="T5446" s="1309"/>
      <c r="U5446" s="1309"/>
      <c r="V5446" s="1309"/>
      <c r="W5446" s="1309"/>
      <c r="X5446" s="1309"/>
      <c r="Y5446" s="1309"/>
      <c r="Z5446" s="1309"/>
      <c r="AA5446" s="1309"/>
      <c r="AB5446" s="1309"/>
      <c r="AC5446" s="1309"/>
      <c r="AD5446" s="1309"/>
      <c r="AE5446" s="1309"/>
      <c r="AF5446" s="1309"/>
      <c r="AG5446" s="1309"/>
      <c r="AH5446" s="1782"/>
    </row>
    <row r="5447" spans="1:34" ht="17.45" customHeight="1">
      <c r="A5447" s="1845"/>
      <c r="B5447" s="1799"/>
      <c r="C5447" s="1799"/>
      <c r="D5447" s="1799"/>
      <c r="E5447" s="1799"/>
      <c r="F5447" s="1799"/>
      <c r="G5447" s="1799"/>
      <c r="H5447" s="1799"/>
      <c r="I5447" s="1842" t="s">
        <v>2882</v>
      </c>
      <c r="J5447" s="1842"/>
      <c r="K5447" s="1842"/>
      <c r="L5447" s="1842"/>
      <c r="M5447" s="1842"/>
      <c r="N5447" s="1842"/>
      <c r="O5447" s="1842"/>
      <c r="P5447" s="1842"/>
      <c r="Q5447" s="1842"/>
      <c r="R5447" s="1842"/>
      <c r="S5447" s="1842"/>
      <c r="T5447" s="1842"/>
      <c r="U5447" s="1842"/>
      <c r="V5447" s="1842"/>
      <c r="W5447" s="1842"/>
      <c r="X5447" s="1842"/>
      <c r="Y5447" s="1842"/>
      <c r="Z5447" s="1212"/>
      <c r="AA5447" s="1848">
        <v>27.17</v>
      </c>
      <c r="AB5447" s="1848"/>
      <c r="AC5447" s="1848"/>
      <c r="AD5447" s="1848"/>
      <c r="AE5447" s="1848"/>
      <c r="AF5447" s="1848"/>
      <c r="AG5447" s="1848"/>
      <c r="AH5447" s="1208"/>
    </row>
    <row r="5448" spans="1:34" ht="45.75" customHeight="1">
      <c r="A5448" s="1849" t="s">
        <v>2883</v>
      </c>
      <c r="B5448" s="1850"/>
      <c r="C5448" s="1850"/>
      <c r="D5448" s="1850"/>
      <c r="E5448" s="1851"/>
      <c r="F5448" s="1852"/>
      <c r="G5448" s="1852"/>
      <c r="H5448" s="1852"/>
      <c r="I5448" s="1852"/>
      <c r="J5448" s="1852"/>
      <c r="K5448" s="1852"/>
      <c r="L5448" s="1852"/>
      <c r="M5448" s="1852"/>
      <c r="N5448" s="1852"/>
      <c r="O5448" s="1852"/>
      <c r="P5448" s="1852"/>
      <c r="Q5448" s="1852"/>
      <c r="R5448" s="1852"/>
      <c r="S5448" s="1852"/>
      <c r="T5448" s="1852"/>
      <c r="U5448" s="1852"/>
      <c r="V5448" s="1852"/>
      <c r="W5448" s="1852"/>
      <c r="X5448" s="1852"/>
      <c r="Y5448" s="1852"/>
      <c r="Z5448" s="1852"/>
      <c r="AA5448" s="1852"/>
      <c r="AB5448" s="1852"/>
      <c r="AC5448" s="1852"/>
      <c r="AD5448" s="1852"/>
      <c r="AE5448" s="1852"/>
      <c r="AF5448" s="1852"/>
      <c r="AG5448" s="1852"/>
      <c r="AH5448" s="1851"/>
    </row>
    <row r="5449" spans="1:34" ht="129.4" customHeight="1">
      <c r="A5449" s="1218"/>
      <c r="AH5449" s="1219"/>
    </row>
    <row r="5450" spans="1:34" ht="129.4" customHeight="1">
      <c r="A5450" s="1220"/>
      <c r="B5450" s="1221"/>
      <c r="C5450" s="1221"/>
      <c r="D5450" s="1221"/>
      <c r="E5450" s="1221"/>
      <c r="F5450" s="1221"/>
      <c r="G5450" s="1221"/>
      <c r="H5450" s="1221"/>
      <c r="I5450" s="1221"/>
      <c r="J5450" s="1221"/>
      <c r="K5450" s="1221"/>
      <c r="L5450" s="1221"/>
      <c r="M5450" s="1221"/>
      <c r="N5450" s="1221"/>
      <c r="O5450" s="1221"/>
      <c r="P5450" s="1221"/>
      <c r="Q5450" s="1221"/>
      <c r="R5450" s="1221"/>
      <c r="S5450" s="1221"/>
      <c r="T5450" s="1221"/>
      <c r="U5450" s="1221"/>
      <c r="V5450" s="1221"/>
      <c r="W5450" s="1221"/>
      <c r="X5450" s="1221"/>
      <c r="Y5450" s="1221"/>
      <c r="Z5450" s="1221"/>
      <c r="AA5450" s="1221"/>
      <c r="AB5450" s="1221"/>
      <c r="AC5450" s="1221"/>
      <c r="AD5450" s="1221"/>
      <c r="AE5450" s="1221"/>
      <c r="AF5450" s="1221"/>
      <c r="AG5450" s="1221"/>
      <c r="AH5450" s="1222"/>
    </row>
    <row r="5451" spans="1:34" ht="5.85" customHeight="1">
      <c r="A5451" s="1777"/>
      <c r="B5451" s="1778"/>
      <c r="C5451" s="1778"/>
      <c r="D5451" s="1778"/>
      <c r="E5451" s="1778"/>
      <c r="F5451" s="1778"/>
      <c r="G5451" s="1778"/>
      <c r="H5451" s="1778"/>
      <c r="I5451" s="1778"/>
      <c r="J5451" s="1778"/>
      <c r="K5451" s="1778"/>
      <c r="L5451" s="1778"/>
      <c r="M5451" s="1778"/>
      <c r="N5451" s="1778"/>
      <c r="O5451" s="1778"/>
      <c r="P5451" s="1778"/>
      <c r="Q5451" s="1778"/>
      <c r="R5451" s="1778"/>
      <c r="S5451" s="1778"/>
      <c r="T5451" s="1778"/>
      <c r="U5451" s="1778"/>
      <c r="V5451" s="1778"/>
      <c r="W5451" s="1778"/>
      <c r="X5451" s="1778"/>
      <c r="Y5451" s="1778"/>
      <c r="Z5451" s="1778"/>
      <c r="AA5451" s="1778"/>
      <c r="AB5451" s="1778"/>
      <c r="AC5451" s="1778"/>
      <c r="AD5451" s="1778"/>
      <c r="AE5451" s="1778"/>
      <c r="AF5451" s="1778"/>
      <c r="AG5451" s="1778"/>
      <c r="AH5451" s="1779"/>
    </row>
    <row r="5452" spans="1:34" ht="11.65" customHeight="1">
      <c r="A5452" s="1780" t="s">
        <v>2834</v>
      </c>
      <c r="B5452" s="1310"/>
      <c r="C5452" s="1310"/>
      <c r="D5452" s="1310"/>
      <c r="E5452" s="1310"/>
      <c r="F5452" s="1310"/>
      <c r="G5452" s="1310"/>
      <c r="H5452" s="1310"/>
      <c r="I5452" s="1310"/>
      <c r="J5452" s="1310"/>
      <c r="K5452" s="1310"/>
      <c r="L5452" s="1310"/>
      <c r="M5452" s="1310"/>
      <c r="N5452" s="1310"/>
      <c r="O5452" s="1310"/>
      <c r="P5452" s="1310"/>
      <c r="Q5452" s="1310"/>
      <c r="R5452" s="1310"/>
      <c r="S5452" s="1310"/>
      <c r="T5452" s="1310"/>
      <c r="U5452" s="1310"/>
      <c r="V5452" s="1310"/>
      <c r="W5452" s="1310"/>
      <c r="X5452" s="1310"/>
      <c r="Y5452" s="1310"/>
      <c r="Z5452" s="1310"/>
      <c r="AA5452" s="1310"/>
      <c r="AB5452" s="1310"/>
      <c r="AC5452" s="1310"/>
      <c r="AD5452" s="1309"/>
      <c r="AE5452" s="1309"/>
      <c r="AF5452" s="1781" t="s">
        <v>3558</v>
      </c>
      <c r="AG5452" s="1781"/>
      <c r="AH5452" s="1782"/>
    </row>
    <row r="5453" spans="1:34" ht="5.85" customHeight="1">
      <c r="A5453" s="1780"/>
      <c r="B5453" s="1310"/>
      <c r="C5453" s="1310"/>
      <c r="D5453" s="1310"/>
      <c r="E5453" s="1310"/>
      <c r="F5453" s="1310"/>
      <c r="G5453" s="1310"/>
      <c r="H5453" s="1310"/>
      <c r="I5453" s="1310"/>
      <c r="J5453" s="1310"/>
      <c r="K5453" s="1310"/>
      <c r="L5453" s="1310"/>
      <c r="M5453" s="1310"/>
      <c r="N5453" s="1310"/>
      <c r="O5453" s="1310"/>
      <c r="P5453" s="1310"/>
      <c r="Q5453" s="1310"/>
      <c r="R5453" s="1310"/>
      <c r="S5453" s="1310"/>
      <c r="T5453" s="1310"/>
      <c r="U5453" s="1310"/>
      <c r="V5453" s="1310"/>
      <c r="W5453" s="1310"/>
      <c r="X5453" s="1310"/>
      <c r="Y5453" s="1310"/>
      <c r="Z5453" s="1310"/>
      <c r="AA5453" s="1310"/>
      <c r="AB5453" s="1310"/>
      <c r="AC5453" s="1310"/>
      <c r="AD5453" s="1311"/>
      <c r="AE5453" s="1311"/>
      <c r="AF5453" s="1311"/>
      <c r="AG5453" s="1311"/>
      <c r="AH5453" s="1782"/>
    </row>
    <row r="5454" spans="1:34" ht="10.9" customHeight="1">
      <c r="A5454" s="1783" t="s">
        <v>2836</v>
      </c>
      <c r="B5454" s="1784"/>
      <c r="C5454" s="1784"/>
      <c r="D5454" s="1784"/>
      <c r="E5454" s="1784"/>
      <c r="F5454" s="1784"/>
      <c r="G5454" s="1784"/>
      <c r="H5454" s="1784"/>
      <c r="I5454" s="1784"/>
      <c r="J5454" s="1784"/>
      <c r="K5454" s="1784"/>
      <c r="L5454" s="1784"/>
      <c r="M5454" s="1784"/>
      <c r="N5454" s="1784"/>
      <c r="O5454" s="1784"/>
      <c r="P5454" s="1784"/>
      <c r="Q5454" s="1784"/>
      <c r="R5454" s="1784"/>
      <c r="S5454" s="1784"/>
      <c r="T5454" s="1784"/>
      <c r="U5454" s="1784"/>
      <c r="V5454" s="1784"/>
      <c r="W5454" s="1784"/>
      <c r="X5454" s="1784"/>
      <c r="Y5454" s="1784"/>
      <c r="Z5454" s="1784"/>
      <c r="AA5454" s="1784"/>
      <c r="AB5454" s="1784"/>
      <c r="AC5454" s="1784"/>
      <c r="AD5454" s="1311"/>
      <c r="AE5454" s="1311"/>
      <c r="AF5454" s="1311"/>
      <c r="AG5454" s="1311"/>
      <c r="AH5454" s="1782"/>
    </row>
    <row r="5455" spans="1:34" ht="23.25" customHeight="1">
      <c r="A5455" s="1785" t="s">
        <v>2837</v>
      </c>
      <c r="B5455" s="1786"/>
      <c r="C5455" s="1786"/>
      <c r="D5455" s="1786"/>
      <c r="E5455" s="1786"/>
      <c r="F5455" s="1786"/>
      <c r="G5455" s="1786"/>
      <c r="H5455" s="1786"/>
      <c r="I5455" s="1786"/>
      <c r="J5455" s="1786"/>
      <c r="K5455" s="1786"/>
      <c r="L5455" s="1786"/>
      <c r="M5455" s="1786"/>
      <c r="N5455" s="1786"/>
      <c r="O5455" s="1786"/>
      <c r="P5455" s="1786"/>
      <c r="Q5455" s="1786"/>
      <c r="R5455" s="1786"/>
      <c r="S5455" s="1786"/>
      <c r="T5455" s="1786"/>
      <c r="U5455" s="1786"/>
      <c r="V5455" s="1786"/>
      <c r="W5455" s="1786"/>
      <c r="X5455" s="1786"/>
      <c r="Y5455" s="1786"/>
      <c r="Z5455" s="1786"/>
      <c r="AA5455" s="1786"/>
      <c r="AB5455" s="1786"/>
      <c r="AC5455" s="1786"/>
      <c r="AD5455" s="1311"/>
      <c r="AE5455" s="1311"/>
      <c r="AF5455" s="1311"/>
      <c r="AG5455" s="1311"/>
      <c r="AH5455" s="1782"/>
    </row>
    <row r="5456" spans="1:34" ht="5.85" customHeight="1">
      <c r="A5456" s="1787" t="s">
        <v>2838</v>
      </c>
      <c r="B5456" s="1788"/>
      <c r="C5456" s="1788"/>
      <c r="D5456" s="1788"/>
      <c r="E5456" s="1788"/>
      <c r="F5456" s="1788"/>
      <c r="G5456" s="1788"/>
      <c r="H5456" s="1788"/>
      <c r="I5456" s="1788"/>
      <c r="J5456" s="1788"/>
      <c r="K5456" s="1788"/>
      <c r="L5456" s="1788"/>
      <c r="M5456" s="1788"/>
      <c r="N5456" s="1788"/>
      <c r="O5456" s="1788"/>
      <c r="P5456" s="1788"/>
      <c r="Q5456" s="1788"/>
      <c r="R5456" s="1788"/>
      <c r="S5456" s="1788"/>
      <c r="T5456" s="1788"/>
      <c r="U5456" s="1788"/>
      <c r="V5456" s="1788"/>
      <c r="W5456" s="1788"/>
      <c r="X5456" s="1788"/>
      <c r="Y5456" s="1788"/>
      <c r="Z5456" s="1788"/>
      <c r="AA5456" s="1788"/>
      <c r="AB5456" s="1788"/>
      <c r="AC5456" s="1788"/>
      <c r="AD5456" s="1311"/>
      <c r="AE5456" s="1311"/>
      <c r="AF5456" s="1311"/>
      <c r="AG5456" s="1311"/>
      <c r="AH5456" s="1782"/>
    </row>
    <row r="5457" spans="1:34" ht="5.85" customHeight="1">
      <c r="A5457" s="1787"/>
      <c r="B5457" s="1788"/>
      <c r="C5457" s="1788"/>
      <c r="D5457" s="1788"/>
      <c r="E5457" s="1788"/>
      <c r="F5457" s="1788"/>
      <c r="G5457" s="1788"/>
      <c r="H5457" s="1788"/>
      <c r="I5457" s="1788"/>
      <c r="J5457" s="1788"/>
      <c r="K5457" s="1788"/>
      <c r="L5457" s="1788"/>
      <c r="M5457" s="1788"/>
      <c r="N5457" s="1788"/>
      <c r="O5457" s="1788"/>
      <c r="P5457" s="1788"/>
      <c r="Q5457" s="1788"/>
      <c r="R5457" s="1788"/>
      <c r="S5457" s="1788"/>
      <c r="T5457" s="1788"/>
      <c r="U5457" s="1788"/>
      <c r="V5457" s="1788"/>
      <c r="W5457" s="1788"/>
      <c r="X5457" s="1788"/>
      <c r="Y5457" s="1788"/>
      <c r="Z5457" s="1788"/>
      <c r="AA5457" s="1788"/>
      <c r="AB5457" s="1788"/>
      <c r="AC5457" s="1788"/>
      <c r="AD5457" s="1782"/>
      <c r="AE5457" s="1309"/>
      <c r="AF5457" s="1309"/>
      <c r="AG5457" s="1309"/>
      <c r="AH5457" s="1782"/>
    </row>
    <row r="5458" spans="1:34" ht="10.9" customHeight="1">
      <c r="A5458" s="1787" t="s">
        <v>2839</v>
      </c>
      <c r="B5458" s="1788"/>
      <c r="C5458" s="1788"/>
      <c r="D5458" s="1788"/>
      <c r="E5458" s="1788"/>
      <c r="F5458" s="1788"/>
      <c r="G5458" s="1788"/>
      <c r="H5458" s="1788"/>
      <c r="I5458" s="1788"/>
      <c r="J5458" s="1788"/>
      <c r="K5458" s="1788"/>
      <c r="L5458" s="1788"/>
      <c r="M5458" s="1788"/>
      <c r="N5458" s="1788"/>
      <c r="O5458" s="1788"/>
      <c r="P5458" s="1788"/>
      <c r="Q5458" s="1788"/>
      <c r="R5458" s="1788"/>
      <c r="S5458" s="1788"/>
      <c r="T5458" s="1788"/>
      <c r="U5458" s="1788"/>
      <c r="V5458" s="1788"/>
      <c r="W5458" s="1788"/>
      <c r="X5458" s="1788"/>
      <c r="Y5458" s="1788"/>
      <c r="Z5458" s="1788"/>
      <c r="AA5458" s="1788"/>
      <c r="AB5458" s="1788"/>
      <c r="AC5458" s="1788"/>
      <c r="AD5458" s="1818" t="s">
        <v>2840</v>
      </c>
      <c r="AE5458" s="1818"/>
      <c r="AF5458" s="1206">
        <v>0</v>
      </c>
      <c r="AG5458" s="1207" t="s">
        <v>5</v>
      </c>
      <c r="AH5458" s="1800"/>
    </row>
    <row r="5459" spans="1:34" ht="11.65" customHeight="1">
      <c r="A5459" s="1819" t="s">
        <v>2841</v>
      </c>
      <c r="B5459" s="1820"/>
      <c r="C5459" s="1820"/>
      <c r="D5459" s="1820"/>
      <c r="E5459" s="1820"/>
      <c r="F5459" s="1820"/>
      <c r="G5459" s="1820"/>
      <c r="H5459" s="1820"/>
      <c r="I5459" s="1820"/>
      <c r="J5459" s="1820"/>
      <c r="K5459" s="1820"/>
      <c r="L5459" s="1820"/>
      <c r="M5459" s="1820"/>
      <c r="N5459" s="1820"/>
      <c r="O5459" s="1820"/>
      <c r="P5459" s="1820"/>
      <c r="Q5459" s="1820"/>
      <c r="R5459" s="1820"/>
      <c r="S5459" s="1820"/>
      <c r="T5459" s="1820"/>
      <c r="U5459" s="1820"/>
      <c r="V5459" s="1820"/>
      <c r="W5459" s="1820"/>
      <c r="X5459" s="1820"/>
      <c r="Y5459" s="1820"/>
      <c r="Z5459" s="1820"/>
      <c r="AA5459" s="1820"/>
      <c r="AB5459" s="1820"/>
      <c r="AC5459" s="1820"/>
      <c r="AD5459" s="1821" t="s">
        <v>2842</v>
      </c>
      <c r="AE5459" s="1821"/>
      <c r="AF5459" s="1210">
        <v>0</v>
      </c>
      <c r="AG5459" s="1211" t="s">
        <v>5</v>
      </c>
      <c r="AH5459" s="1800"/>
    </row>
    <row r="5460" spans="1:34" ht="17.45" customHeight="1">
      <c r="A5460" s="1822" t="s">
        <v>2843</v>
      </c>
      <c r="B5460" s="1802"/>
      <c r="C5460" s="1802"/>
      <c r="D5460" s="1778"/>
      <c r="E5460" s="1823" t="s">
        <v>2958</v>
      </c>
      <c r="F5460" s="1823"/>
      <c r="G5460" s="1823"/>
      <c r="H5460" s="1823"/>
      <c r="I5460" s="1823"/>
      <c r="J5460" s="1823"/>
      <c r="K5460" s="1823"/>
      <c r="L5460" s="1823"/>
      <c r="M5460" s="1823"/>
      <c r="N5460" s="1823"/>
      <c r="O5460" s="1823"/>
      <c r="P5460" s="1823"/>
      <c r="Q5460" s="1823"/>
      <c r="R5460" s="1823"/>
      <c r="S5460" s="1823"/>
      <c r="T5460" s="1823"/>
      <c r="U5460" s="1823"/>
      <c r="V5460" s="1823"/>
      <c r="W5460" s="1823"/>
      <c r="X5460" s="1823"/>
      <c r="Y5460" s="1823"/>
      <c r="Z5460" s="1823"/>
      <c r="AA5460" s="1823"/>
      <c r="AB5460" s="1823"/>
      <c r="AC5460" s="1823"/>
      <c r="AD5460" s="1823"/>
      <c r="AE5460" s="1823"/>
      <c r="AF5460" s="1823"/>
      <c r="AG5460" s="1823"/>
      <c r="AH5460" s="1779"/>
    </row>
    <row r="5461" spans="1:34" ht="16.7" customHeight="1">
      <c r="A5461" s="1824" t="s">
        <v>2844</v>
      </c>
      <c r="B5461" s="1816"/>
      <c r="C5461" s="1816"/>
      <c r="D5461" s="1309"/>
      <c r="E5461" s="1815" t="s">
        <v>2957</v>
      </c>
      <c r="F5461" s="1815"/>
      <c r="G5461" s="1111"/>
      <c r="H5461" s="1796" t="s">
        <v>2845</v>
      </c>
      <c r="I5461" s="1796"/>
      <c r="J5461" s="1796" t="s">
        <v>469</v>
      </c>
      <c r="K5461" s="1796"/>
      <c r="L5461" s="1309"/>
      <c r="M5461" s="1309"/>
      <c r="N5461" s="1816" t="s">
        <v>2846</v>
      </c>
      <c r="O5461" s="1816"/>
      <c r="P5461" s="1816"/>
      <c r="Q5461" s="1816"/>
      <c r="R5461" s="1817">
        <v>1</v>
      </c>
      <c r="S5461" s="1817"/>
      <c r="T5461" s="1817"/>
      <c r="U5461" s="1817"/>
      <c r="V5461" s="1309"/>
      <c r="W5461" s="1309"/>
      <c r="X5461" s="1309"/>
      <c r="Y5461" s="1796" t="s">
        <v>2847</v>
      </c>
      <c r="Z5461" s="1796"/>
      <c r="AA5461" s="1796"/>
      <c r="AB5461" s="1796"/>
      <c r="AC5461" s="1796"/>
      <c r="AD5461" s="1796"/>
      <c r="AE5461" s="1796"/>
      <c r="AF5461" s="1797" t="s">
        <v>2848</v>
      </c>
      <c r="AG5461" s="1797"/>
      <c r="AH5461" s="1782"/>
    </row>
    <row r="5462" spans="1:34" ht="5.85" customHeight="1">
      <c r="A5462" s="1798"/>
      <c r="B5462" s="1799"/>
      <c r="C5462" s="1799"/>
      <c r="D5462" s="1799"/>
      <c r="E5462" s="1799"/>
      <c r="F5462" s="1799"/>
      <c r="G5462" s="1799"/>
      <c r="H5462" s="1799"/>
      <c r="I5462" s="1799"/>
      <c r="J5462" s="1799"/>
      <c r="K5462" s="1799"/>
      <c r="L5462" s="1799"/>
      <c r="M5462" s="1799"/>
      <c r="N5462" s="1799"/>
      <c r="O5462" s="1799"/>
      <c r="P5462" s="1799"/>
      <c r="Q5462" s="1799"/>
      <c r="R5462" s="1799"/>
      <c r="S5462" s="1799"/>
      <c r="T5462" s="1799"/>
      <c r="U5462" s="1799"/>
      <c r="V5462" s="1799"/>
      <c r="W5462" s="1799"/>
      <c r="X5462" s="1799"/>
      <c r="Y5462" s="1799"/>
      <c r="Z5462" s="1799"/>
      <c r="AA5462" s="1799"/>
      <c r="AB5462" s="1799"/>
      <c r="AC5462" s="1799"/>
      <c r="AD5462" s="1799"/>
      <c r="AE5462" s="1799"/>
      <c r="AF5462" s="1799"/>
      <c r="AG5462" s="1799"/>
      <c r="AH5462" s="1800"/>
    </row>
    <row r="5463" spans="1:34" ht="17.45" customHeight="1">
      <c r="A5463" s="1801" t="s">
        <v>2849</v>
      </c>
      <c r="B5463" s="1802"/>
      <c r="C5463" s="1802"/>
      <c r="D5463" s="1802"/>
      <c r="E5463" s="1802"/>
      <c r="F5463" s="1802"/>
      <c r="G5463" s="1802"/>
      <c r="H5463" s="1802"/>
      <c r="I5463" s="1802"/>
      <c r="J5463" s="1803"/>
      <c r="K5463" s="1789" t="s">
        <v>2850</v>
      </c>
      <c r="L5463" s="1807"/>
      <c r="M5463" s="1789" t="s">
        <v>2851</v>
      </c>
      <c r="N5463" s="1790"/>
      <c r="O5463" s="1790"/>
      <c r="P5463" s="1790"/>
      <c r="Q5463" s="1790"/>
      <c r="R5463" s="1790"/>
      <c r="S5463" s="1790"/>
      <c r="T5463" s="1791"/>
      <c r="U5463" s="1789" t="s">
        <v>2852</v>
      </c>
      <c r="V5463" s="1790"/>
      <c r="W5463" s="1790"/>
      <c r="X5463" s="1790"/>
      <c r="Y5463" s="1790"/>
      <c r="Z5463" s="1790"/>
      <c r="AA5463" s="1790"/>
      <c r="AB5463" s="1790"/>
      <c r="AC5463" s="1790"/>
      <c r="AD5463" s="1791"/>
      <c r="AE5463" s="1810" t="s">
        <v>2853</v>
      </c>
      <c r="AF5463" s="1811"/>
      <c r="AG5463" s="1811"/>
      <c r="AH5463" s="1814"/>
    </row>
    <row r="5464" spans="1:34" ht="17.45" customHeight="1">
      <c r="A5464" s="1804"/>
      <c r="B5464" s="1805"/>
      <c r="C5464" s="1805"/>
      <c r="D5464" s="1805"/>
      <c r="E5464" s="1805"/>
      <c r="F5464" s="1805"/>
      <c r="G5464" s="1805"/>
      <c r="H5464" s="1805"/>
      <c r="I5464" s="1805"/>
      <c r="J5464" s="1806"/>
      <c r="K5464" s="1808"/>
      <c r="L5464" s="1809"/>
      <c r="M5464" s="1789" t="s">
        <v>2854</v>
      </c>
      <c r="N5464" s="1790"/>
      <c r="O5464" s="1790"/>
      <c r="P5464" s="1791"/>
      <c r="Q5464" s="1789" t="s">
        <v>2855</v>
      </c>
      <c r="R5464" s="1790"/>
      <c r="S5464" s="1790"/>
      <c r="T5464" s="1791"/>
      <c r="U5464" s="1789" t="s">
        <v>2854</v>
      </c>
      <c r="V5464" s="1790"/>
      <c r="W5464" s="1790"/>
      <c r="X5464" s="1790"/>
      <c r="Y5464" s="1790"/>
      <c r="Z5464" s="1791"/>
      <c r="AA5464" s="1789" t="s">
        <v>2855</v>
      </c>
      <c r="AB5464" s="1790"/>
      <c r="AC5464" s="1790"/>
      <c r="AD5464" s="1791"/>
      <c r="AE5464" s="1812"/>
      <c r="AF5464" s="1813"/>
      <c r="AG5464" s="1813"/>
      <c r="AH5464" s="1800"/>
    </row>
    <row r="5465" spans="1:34" ht="16.7" customHeight="1">
      <c r="A5465" s="1223"/>
      <c r="B5465" s="1224" t="s">
        <v>1478</v>
      </c>
      <c r="C5465" s="1875" t="s">
        <v>3132</v>
      </c>
      <c r="D5465" s="1876"/>
      <c r="E5465" s="1876"/>
      <c r="F5465" s="1876"/>
      <c r="G5465" s="1876"/>
      <c r="H5465" s="1876"/>
      <c r="I5465" s="1876"/>
      <c r="J5465" s="1875"/>
      <c r="K5465" s="1877">
        <v>9.3719999999999998E-2</v>
      </c>
      <c r="L5465" s="1878"/>
      <c r="M5465" s="1877">
        <v>1</v>
      </c>
      <c r="N5465" s="1879"/>
      <c r="O5465" s="1879"/>
      <c r="P5465" s="1878"/>
      <c r="Q5465" s="1877">
        <v>0</v>
      </c>
      <c r="R5465" s="1879"/>
      <c r="S5465" s="1879"/>
      <c r="T5465" s="1878"/>
      <c r="U5465" s="1880">
        <v>19.9863</v>
      </c>
      <c r="V5465" s="1881"/>
      <c r="W5465" s="1881"/>
      <c r="X5465" s="1881"/>
      <c r="Y5465" s="1881"/>
      <c r="Z5465" s="1882"/>
      <c r="AA5465" s="1880">
        <v>5.8059000000000003</v>
      </c>
      <c r="AB5465" s="1881"/>
      <c r="AC5465" s="1881"/>
      <c r="AD5465" s="1882"/>
      <c r="AE5465" s="1865">
        <v>1.8731</v>
      </c>
      <c r="AF5465" s="1847"/>
      <c r="AG5465" s="1847"/>
      <c r="AH5465" s="1225"/>
    </row>
    <row r="5466" spans="1:34" ht="17.45" customHeight="1">
      <c r="A5466" s="1220"/>
      <c r="B5466" s="1209" t="s">
        <v>1474</v>
      </c>
      <c r="C5466" s="1866" t="s">
        <v>3133</v>
      </c>
      <c r="D5466" s="1867"/>
      <c r="E5466" s="1867"/>
      <c r="F5466" s="1867"/>
      <c r="G5466" s="1867"/>
      <c r="H5466" s="1867"/>
      <c r="I5466" s="1867"/>
      <c r="J5466" s="1866"/>
      <c r="K5466" s="1868">
        <v>9.3719999999999998E-2</v>
      </c>
      <c r="L5466" s="1869"/>
      <c r="M5466" s="1868">
        <v>1</v>
      </c>
      <c r="N5466" s="1870"/>
      <c r="O5466" s="1870"/>
      <c r="P5466" s="1869"/>
      <c r="Q5466" s="1868">
        <v>0</v>
      </c>
      <c r="R5466" s="1870"/>
      <c r="S5466" s="1870"/>
      <c r="T5466" s="1869"/>
      <c r="U5466" s="1871">
        <v>28.358699999999999</v>
      </c>
      <c r="V5466" s="1872"/>
      <c r="W5466" s="1872"/>
      <c r="X5466" s="1872"/>
      <c r="Y5466" s="1872"/>
      <c r="Z5466" s="1873"/>
      <c r="AA5466" s="1871">
        <v>27.987300000000001</v>
      </c>
      <c r="AB5466" s="1872"/>
      <c r="AC5466" s="1872"/>
      <c r="AD5466" s="1873"/>
      <c r="AE5466" s="1874">
        <v>2.6577999999999999</v>
      </c>
      <c r="AF5466" s="1843"/>
      <c r="AG5466" s="1843"/>
      <c r="AH5466" s="1222"/>
    </row>
    <row r="5467" spans="1:34" ht="16.7" customHeight="1">
      <c r="A5467" s="1792"/>
      <c r="B5467" s="1793"/>
      <c r="C5467" s="1793"/>
      <c r="D5467" s="1793"/>
      <c r="E5467" s="1793"/>
      <c r="F5467" s="1793"/>
      <c r="G5467" s="1793"/>
      <c r="H5467" s="1793"/>
      <c r="I5467" s="1793"/>
      <c r="J5467" s="1793"/>
      <c r="K5467" s="1794" t="s">
        <v>2856</v>
      </c>
      <c r="L5467" s="1794"/>
      <c r="M5467" s="1794"/>
      <c r="N5467" s="1794"/>
      <c r="O5467" s="1794"/>
      <c r="P5467" s="1794"/>
      <c r="Q5467" s="1794"/>
      <c r="R5467" s="1794"/>
      <c r="S5467" s="1794"/>
      <c r="T5467" s="1794"/>
      <c r="U5467" s="1794"/>
      <c r="V5467" s="1794"/>
      <c r="W5467" s="1794"/>
      <c r="X5467" s="1794"/>
      <c r="Y5467" s="1794"/>
      <c r="Z5467" s="1794"/>
      <c r="AA5467" s="1795">
        <v>4.5308999999999999</v>
      </c>
      <c r="AB5467" s="1795"/>
      <c r="AC5467" s="1795"/>
      <c r="AD5467" s="1795"/>
      <c r="AE5467" s="1795"/>
      <c r="AF5467" s="1795"/>
      <c r="AG5467" s="1795"/>
      <c r="AH5467" s="1213"/>
    </row>
    <row r="5468" spans="1:34" ht="17.45" customHeight="1">
      <c r="A5468" s="1801" t="s">
        <v>2857</v>
      </c>
      <c r="B5468" s="1825"/>
      <c r="C5468" s="1825"/>
      <c r="D5468" s="1825"/>
      <c r="E5468" s="1825"/>
      <c r="F5468" s="1825"/>
      <c r="G5468" s="1825"/>
      <c r="H5468" s="1825"/>
      <c r="I5468" s="1825"/>
      <c r="J5468" s="1825"/>
      <c r="K5468" s="1825"/>
      <c r="L5468" s="1825"/>
      <c r="M5468" s="1825"/>
      <c r="N5468" s="1826"/>
      <c r="O5468" s="1789" t="s">
        <v>2858</v>
      </c>
      <c r="P5468" s="1790"/>
      <c r="Q5468" s="1790"/>
      <c r="R5468" s="1790"/>
      <c r="S5468" s="1791"/>
      <c r="T5468" s="1827" t="s">
        <v>2850</v>
      </c>
      <c r="U5468" s="1790"/>
      <c r="V5468" s="1790"/>
      <c r="W5468" s="1213"/>
      <c r="X5468" s="1789" t="s">
        <v>2859</v>
      </c>
      <c r="Y5468" s="1790"/>
      <c r="Z5468" s="1790"/>
      <c r="AA5468" s="1790"/>
      <c r="AB5468" s="1790"/>
      <c r="AC5468" s="1790"/>
      <c r="AD5468" s="1791"/>
      <c r="AE5468" s="1810" t="s">
        <v>2853</v>
      </c>
      <c r="AF5468" s="1828"/>
      <c r="AG5468" s="1828"/>
      <c r="AH5468" s="1213"/>
    </row>
    <row r="5469" spans="1:34" ht="17.45" customHeight="1">
      <c r="A5469" s="1223"/>
      <c r="B5469" s="1224" t="s">
        <v>1011</v>
      </c>
      <c r="C5469" s="1875" t="s">
        <v>1012</v>
      </c>
      <c r="D5469" s="1876"/>
      <c r="E5469" s="1876"/>
      <c r="F5469" s="1876"/>
      <c r="G5469" s="1876"/>
      <c r="H5469" s="1876"/>
      <c r="I5469" s="1876"/>
      <c r="J5469" s="1876"/>
      <c r="K5469" s="1876"/>
      <c r="L5469" s="1876"/>
      <c r="M5469" s="1876"/>
      <c r="N5469" s="1875"/>
      <c r="O5469" s="1885">
        <v>0</v>
      </c>
      <c r="P5469" s="1886"/>
      <c r="Q5469" s="1886"/>
      <c r="R5469" s="1886"/>
      <c r="S5469" s="1887"/>
      <c r="T5469" s="1917">
        <v>0.9</v>
      </c>
      <c r="U5469" s="1886"/>
      <c r="V5469" s="1886"/>
      <c r="W5469" s="1225"/>
      <c r="X5469" s="1880">
        <v>22.593900000000001</v>
      </c>
      <c r="Y5469" s="1881"/>
      <c r="Z5469" s="1881"/>
      <c r="AA5469" s="1881"/>
      <c r="AB5469" s="1881"/>
      <c r="AC5469" s="1881"/>
      <c r="AD5469" s="1882"/>
      <c r="AE5469" s="1865">
        <v>20.334499999999998</v>
      </c>
      <c r="AF5469" s="1847"/>
      <c r="AG5469" s="1847"/>
      <c r="AH5469" s="1225"/>
    </row>
    <row r="5470" spans="1:34" ht="16.7" customHeight="1">
      <c r="A5470" s="1220"/>
      <c r="B5470" s="1209" t="s">
        <v>1015</v>
      </c>
      <c r="C5470" s="1866" t="s">
        <v>1016</v>
      </c>
      <c r="D5470" s="1867"/>
      <c r="E5470" s="1867"/>
      <c r="F5470" s="1867"/>
      <c r="G5470" s="1867"/>
      <c r="H5470" s="1867"/>
      <c r="I5470" s="1867"/>
      <c r="J5470" s="1867"/>
      <c r="K5470" s="1867"/>
      <c r="L5470" s="1867"/>
      <c r="M5470" s="1867"/>
      <c r="N5470" s="1866"/>
      <c r="O5470" s="1893">
        <v>0</v>
      </c>
      <c r="P5470" s="1894"/>
      <c r="Q5470" s="1894"/>
      <c r="R5470" s="1894"/>
      <c r="S5470" s="1895"/>
      <c r="T5470" s="1918">
        <v>0.9</v>
      </c>
      <c r="U5470" s="1894"/>
      <c r="V5470" s="1894"/>
      <c r="W5470" s="1222"/>
      <c r="X5470" s="1871">
        <v>28.112500000000001</v>
      </c>
      <c r="Y5470" s="1872"/>
      <c r="Z5470" s="1872"/>
      <c r="AA5470" s="1872"/>
      <c r="AB5470" s="1872"/>
      <c r="AC5470" s="1872"/>
      <c r="AD5470" s="1873"/>
      <c r="AE5470" s="1874">
        <v>25.301300000000001</v>
      </c>
      <c r="AF5470" s="1843"/>
      <c r="AG5470" s="1843"/>
      <c r="AH5470" s="1222"/>
    </row>
    <row r="5471" spans="1:34" ht="17.45" customHeight="1">
      <c r="A5471" s="1792"/>
      <c r="B5471" s="1778"/>
      <c r="C5471" s="1778"/>
      <c r="D5471" s="1778"/>
      <c r="E5471" s="1778"/>
      <c r="F5471" s="1778"/>
      <c r="G5471" s="1778"/>
      <c r="H5471" s="1778"/>
      <c r="I5471" s="1846" t="s">
        <v>2860</v>
      </c>
      <c r="J5471" s="1846"/>
      <c r="K5471" s="1846"/>
      <c r="L5471" s="1846"/>
      <c r="M5471" s="1846"/>
      <c r="N5471" s="1846"/>
      <c r="O5471" s="1846"/>
      <c r="P5471" s="1846"/>
      <c r="Q5471" s="1846"/>
      <c r="R5471" s="1846"/>
      <c r="S5471" s="1846"/>
      <c r="T5471" s="1846"/>
      <c r="U5471" s="1846"/>
      <c r="V5471" s="1846"/>
      <c r="W5471" s="1846"/>
      <c r="X5471" s="1846"/>
      <c r="Y5471" s="1846"/>
      <c r="Z5471" s="1793"/>
      <c r="AA5471" s="1847">
        <v>45.635800000000003</v>
      </c>
      <c r="AB5471" s="1847"/>
      <c r="AC5471" s="1847"/>
      <c r="AD5471" s="1847"/>
      <c r="AE5471" s="1847"/>
      <c r="AF5471" s="1847"/>
      <c r="AG5471" s="1847"/>
      <c r="AH5471" s="1814"/>
    </row>
    <row r="5472" spans="1:34" ht="16.7" customHeight="1">
      <c r="A5472" s="1844"/>
      <c r="B5472" s="1309"/>
      <c r="C5472" s="1309"/>
      <c r="D5472" s="1309"/>
      <c r="E5472" s="1309"/>
      <c r="F5472" s="1309"/>
      <c r="G5472" s="1309"/>
      <c r="H5472" s="1309"/>
      <c r="I5472" s="1840" t="s">
        <v>2861</v>
      </c>
      <c r="J5472" s="1840"/>
      <c r="K5472" s="1840"/>
      <c r="L5472" s="1840"/>
      <c r="M5472" s="1840"/>
      <c r="N5472" s="1840"/>
      <c r="O5472" s="1840"/>
      <c r="P5472" s="1840"/>
      <c r="Q5472" s="1840"/>
      <c r="R5472" s="1840"/>
      <c r="S5472" s="1840"/>
      <c r="T5472" s="1840"/>
      <c r="U5472" s="1840"/>
      <c r="V5472" s="1840"/>
      <c r="W5472" s="1840"/>
      <c r="X5472" s="1840"/>
      <c r="Y5472" s="1840"/>
      <c r="Z5472" s="1309"/>
      <c r="AA5472" s="1841">
        <v>50.166699999999999</v>
      </c>
      <c r="AB5472" s="1841"/>
      <c r="AC5472" s="1841"/>
      <c r="AD5472" s="1841"/>
      <c r="AE5472" s="1841"/>
      <c r="AF5472" s="1841"/>
      <c r="AG5472" s="1841"/>
      <c r="AH5472" s="1782"/>
    </row>
    <row r="5473" spans="1:34" ht="17.45" customHeight="1">
      <c r="A5473" s="1844"/>
      <c r="B5473" s="1309"/>
      <c r="C5473" s="1309"/>
      <c r="D5473" s="1309"/>
      <c r="E5473" s="1309"/>
      <c r="F5473" s="1309"/>
      <c r="G5473" s="1309"/>
      <c r="H5473" s="1309"/>
      <c r="I5473" s="1840" t="s">
        <v>2862</v>
      </c>
      <c r="J5473" s="1840"/>
      <c r="K5473" s="1840"/>
      <c r="L5473" s="1840"/>
      <c r="M5473" s="1840"/>
      <c r="N5473" s="1840"/>
      <c r="O5473" s="1840"/>
      <c r="P5473" s="1840"/>
      <c r="Q5473" s="1840"/>
      <c r="R5473" s="1840"/>
      <c r="S5473" s="1840"/>
      <c r="T5473" s="1840"/>
      <c r="U5473" s="1840"/>
      <c r="V5473" s="1840"/>
      <c r="W5473" s="1840"/>
      <c r="X5473" s="1840"/>
      <c r="Y5473" s="1840"/>
      <c r="Z5473" s="1309"/>
      <c r="AA5473" s="1841">
        <v>50.166699999999999</v>
      </c>
      <c r="AB5473" s="1841"/>
      <c r="AC5473" s="1841"/>
      <c r="AD5473" s="1841"/>
      <c r="AE5473" s="1841"/>
      <c r="AF5473" s="1841"/>
      <c r="AG5473" s="1841"/>
      <c r="AH5473" s="1782"/>
    </row>
    <row r="5474" spans="1:34" ht="17.45" customHeight="1">
      <c r="A5474" s="1844"/>
      <c r="B5474" s="1309"/>
      <c r="C5474" s="1309"/>
      <c r="D5474" s="1309"/>
      <c r="E5474" s="1309"/>
      <c r="F5474" s="1309"/>
      <c r="G5474" s="1309"/>
      <c r="H5474" s="1309"/>
      <c r="I5474" s="1840" t="s">
        <v>2863</v>
      </c>
      <c r="J5474" s="1840"/>
      <c r="K5474" s="1840"/>
      <c r="L5474" s="1840"/>
      <c r="M5474" s="1840"/>
      <c r="N5474" s="1840"/>
      <c r="O5474" s="1840"/>
      <c r="P5474" s="1840"/>
      <c r="Q5474" s="1840"/>
      <c r="R5474" s="1840"/>
      <c r="S5474" s="1840"/>
      <c r="T5474" s="1840"/>
      <c r="U5474" s="1840"/>
      <c r="V5474" s="1840"/>
      <c r="W5474" s="1840"/>
      <c r="X5474" s="1840"/>
      <c r="Y5474" s="1840"/>
      <c r="Z5474" s="1309"/>
      <c r="AA5474" s="1841">
        <v>0</v>
      </c>
      <c r="AB5474" s="1841"/>
      <c r="AC5474" s="1841"/>
      <c r="AD5474" s="1841"/>
      <c r="AE5474" s="1841"/>
      <c r="AF5474" s="1841"/>
      <c r="AG5474" s="1841"/>
      <c r="AH5474" s="1782"/>
    </row>
    <row r="5475" spans="1:34" ht="16.7" customHeight="1">
      <c r="A5475" s="1845"/>
      <c r="B5475" s="1799"/>
      <c r="C5475" s="1799"/>
      <c r="D5475" s="1799"/>
      <c r="E5475" s="1799"/>
      <c r="F5475" s="1799"/>
      <c r="G5475" s="1799"/>
      <c r="H5475" s="1799"/>
      <c r="I5475" s="1842" t="s">
        <v>2864</v>
      </c>
      <c r="J5475" s="1842"/>
      <c r="K5475" s="1842"/>
      <c r="L5475" s="1842"/>
      <c r="M5475" s="1842"/>
      <c r="N5475" s="1842"/>
      <c r="O5475" s="1842"/>
      <c r="P5475" s="1842"/>
      <c r="Q5475" s="1842"/>
      <c r="R5475" s="1842"/>
      <c r="S5475" s="1842"/>
      <c r="T5475" s="1842"/>
      <c r="U5475" s="1842"/>
      <c r="V5475" s="1842"/>
      <c r="W5475" s="1842"/>
      <c r="X5475" s="1842"/>
      <c r="Y5475" s="1842"/>
      <c r="Z5475" s="1799"/>
      <c r="AA5475" s="1843">
        <v>0</v>
      </c>
      <c r="AB5475" s="1843"/>
      <c r="AC5475" s="1843"/>
      <c r="AD5475" s="1843"/>
      <c r="AE5475" s="1843"/>
      <c r="AF5475" s="1843"/>
      <c r="AG5475" s="1843"/>
      <c r="AH5475" s="1800"/>
    </row>
    <row r="5476" spans="1:34" ht="17.45" customHeight="1">
      <c r="A5476" s="1801" t="s">
        <v>2865</v>
      </c>
      <c r="B5476" s="1825"/>
      <c r="C5476" s="1825"/>
      <c r="D5476" s="1825"/>
      <c r="E5476" s="1825"/>
      <c r="F5476" s="1825"/>
      <c r="G5476" s="1825"/>
      <c r="H5476" s="1825"/>
      <c r="I5476" s="1825"/>
      <c r="J5476" s="1825"/>
      <c r="K5476" s="1825"/>
      <c r="L5476" s="1825"/>
      <c r="M5476" s="1825"/>
      <c r="N5476" s="1826"/>
      <c r="O5476" s="1789" t="s">
        <v>2850</v>
      </c>
      <c r="P5476" s="1790"/>
      <c r="Q5476" s="1790"/>
      <c r="R5476" s="1790"/>
      <c r="S5476" s="1791"/>
      <c r="T5476" s="1827" t="s">
        <v>754</v>
      </c>
      <c r="U5476" s="1790"/>
      <c r="V5476" s="1790"/>
      <c r="W5476" s="1213"/>
      <c r="X5476" s="1789" t="s">
        <v>2866</v>
      </c>
      <c r="Y5476" s="1790"/>
      <c r="Z5476" s="1790"/>
      <c r="AA5476" s="1790"/>
      <c r="AB5476" s="1790"/>
      <c r="AC5476" s="1790"/>
      <c r="AD5476" s="1791"/>
      <c r="AE5476" s="1810" t="s">
        <v>2867</v>
      </c>
      <c r="AF5476" s="1828"/>
      <c r="AG5476" s="1828"/>
      <c r="AH5476" s="1213"/>
    </row>
    <row r="5477" spans="1:34" ht="17.45" customHeight="1">
      <c r="A5477" s="1223"/>
      <c r="B5477" s="1224" t="s">
        <v>3136</v>
      </c>
      <c r="C5477" s="1875" t="s">
        <v>3137</v>
      </c>
      <c r="D5477" s="1876"/>
      <c r="E5477" s="1876"/>
      <c r="F5477" s="1876"/>
      <c r="G5477" s="1876"/>
      <c r="H5477" s="1876"/>
      <c r="I5477" s="1876"/>
      <c r="J5477" s="1876"/>
      <c r="K5477" s="1876"/>
      <c r="L5477" s="1876"/>
      <c r="M5477" s="1876"/>
      <c r="N5477" s="1875"/>
      <c r="O5477" s="1885">
        <v>1.21489</v>
      </c>
      <c r="P5477" s="1886"/>
      <c r="Q5477" s="1886"/>
      <c r="R5477" s="1886"/>
      <c r="S5477" s="1887"/>
      <c r="T5477" s="1888" t="s">
        <v>518</v>
      </c>
      <c r="U5477" s="1889"/>
      <c r="V5477" s="1889"/>
      <c r="W5477" s="1225"/>
      <c r="X5477" s="1890">
        <v>6.0842999999999998</v>
      </c>
      <c r="Y5477" s="1891"/>
      <c r="Z5477" s="1891"/>
      <c r="AA5477" s="1891"/>
      <c r="AB5477" s="1891"/>
      <c r="AC5477" s="1891"/>
      <c r="AD5477" s="1892"/>
      <c r="AE5477" s="1865">
        <v>7.3917999999999999</v>
      </c>
      <c r="AF5477" s="1847"/>
      <c r="AG5477" s="1847"/>
      <c r="AH5477" s="1225"/>
    </row>
    <row r="5478" spans="1:34" ht="16.7" customHeight="1">
      <c r="A5478" s="1218"/>
      <c r="B5478" s="1205" t="s">
        <v>3142</v>
      </c>
      <c r="C5478" s="1903" t="s">
        <v>3143</v>
      </c>
      <c r="D5478" s="1815"/>
      <c r="E5478" s="1815"/>
      <c r="F5478" s="1815"/>
      <c r="G5478" s="1815"/>
      <c r="H5478" s="1815"/>
      <c r="I5478" s="1815"/>
      <c r="J5478" s="1815"/>
      <c r="K5478" s="1815"/>
      <c r="L5478" s="1815"/>
      <c r="M5478" s="1815"/>
      <c r="N5478" s="1903"/>
      <c r="O5478" s="1910">
        <v>1.8519999999999998E-2</v>
      </c>
      <c r="P5478" s="1911"/>
      <c r="Q5478" s="1911"/>
      <c r="R5478" s="1911"/>
      <c r="S5478" s="1912"/>
      <c r="T5478" s="1913" t="s">
        <v>2818</v>
      </c>
      <c r="U5478" s="1796"/>
      <c r="V5478" s="1796"/>
      <c r="W5478" s="1219"/>
      <c r="X5478" s="1914">
        <v>13.561400000000001</v>
      </c>
      <c r="Y5478" s="1915"/>
      <c r="Z5478" s="1915"/>
      <c r="AA5478" s="1915"/>
      <c r="AB5478" s="1915"/>
      <c r="AC5478" s="1915"/>
      <c r="AD5478" s="1916"/>
      <c r="AE5478" s="1909">
        <v>0.25119999999999998</v>
      </c>
      <c r="AF5478" s="1841"/>
      <c r="AG5478" s="1841"/>
      <c r="AH5478" s="1219"/>
    </row>
    <row r="5479" spans="1:34" ht="17.45" customHeight="1">
      <c r="A5479" s="1218"/>
      <c r="B5479" s="1205" t="s">
        <v>3049</v>
      </c>
      <c r="C5479" s="1903" t="s">
        <v>3050</v>
      </c>
      <c r="D5479" s="1815"/>
      <c r="E5479" s="1815"/>
      <c r="F5479" s="1815"/>
      <c r="G5479" s="1815"/>
      <c r="H5479" s="1815"/>
      <c r="I5479" s="1815"/>
      <c r="J5479" s="1815"/>
      <c r="K5479" s="1815"/>
      <c r="L5479" s="1815"/>
      <c r="M5479" s="1815"/>
      <c r="N5479" s="1903"/>
      <c r="O5479" s="1910">
        <v>2.3650000000000001E-2</v>
      </c>
      <c r="P5479" s="1911"/>
      <c r="Q5479" s="1911"/>
      <c r="R5479" s="1911"/>
      <c r="S5479" s="1912"/>
      <c r="T5479" s="1913" t="s">
        <v>2612</v>
      </c>
      <c r="U5479" s="1796"/>
      <c r="V5479" s="1796"/>
      <c r="W5479" s="1219"/>
      <c r="X5479" s="1914">
        <v>14.2006</v>
      </c>
      <c r="Y5479" s="1915"/>
      <c r="Z5479" s="1915"/>
      <c r="AA5479" s="1915"/>
      <c r="AB5479" s="1915"/>
      <c r="AC5479" s="1915"/>
      <c r="AD5479" s="1916"/>
      <c r="AE5479" s="1909">
        <v>0.33579999999999999</v>
      </c>
      <c r="AF5479" s="1841"/>
      <c r="AG5479" s="1841"/>
      <c r="AH5479" s="1219"/>
    </row>
    <row r="5480" spans="1:34" ht="16.7" customHeight="1">
      <c r="A5480" s="1220"/>
      <c r="B5480" s="1209" t="s">
        <v>3550</v>
      </c>
      <c r="C5480" s="1866" t="s">
        <v>3551</v>
      </c>
      <c r="D5480" s="1867"/>
      <c r="E5480" s="1867"/>
      <c r="F5480" s="1867"/>
      <c r="G5480" s="1867"/>
      <c r="H5480" s="1867"/>
      <c r="I5480" s="1867"/>
      <c r="J5480" s="1867"/>
      <c r="K5480" s="1867"/>
      <c r="L5480" s="1867"/>
      <c r="M5480" s="1867"/>
      <c r="N5480" s="1866"/>
      <c r="O5480" s="1893">
        <v>0.40429999999999999</v>
      </c>
      <c r="P5480" s="1894"/>
      <c r="Q5480" s="1894"/>
      <c r="R5480" s="1894"/>
      <c r="S5480" s="1895"/>
      <c r="T5480" s="1896" t="s">
        <v>469</v>
      </c>
      <c r="U5480" s="1897"/>
      <c r="V5480" s="1897"/>
      <c r="W5480" s="1222"/>
      <c r="X5480" s="1898">
        <v>59.94</v>
      </c>
      <c r="Y5480" s="1899"/>
      <c r="Z5480" s="1899"/>
      <c r="AA5480" s="1899"/>
      <c r="AB5480" s="1899"/>
      <c r="AC5480" s="1899"/>
      <c r="AD5480" s="1900"/>
      <c r="AE5480" s="1874">
        <v>24.233699999999999</v>
      </c>
      <c r="AF5480" s="1843"/>
      <c r="AG5480" s="1843"/>
      <c r="AH5480" s="1222"/>
    </row>
    <row r="5481" spans="1:34" ht="17.45" customHeight="1">
      <c r="A5481" s="1792"/>
      <c r="B5481" s="1793"/>
      <c r="C5481" s="1793"/>
      <c r="D5481" s="1793"/>
      <c r="E5481" s="1793"/>
      <c r="F5481" s="1793"/>
      <c r="G5481" s="1793"/>
      <c r="H5481" s="1793"/>
      <c r="I5481" s="1794" t="s">
        <v>2869</v>
      </c>
      <c r="J5481" s="1794"/>
      <c r="K5481" s="1794"/>
      <c r="L5481" s="1794"/>
      <c r="M5481" s="1794"/>
      <c r="N5481" s="1794"/>
      <c r="O5481" s="1794"/>
      <c r="P5481" s="1794"/>
      <c r="Q5481" s="1794"/>
      <c r="R5481" s="1794"/>
      <c r="S5481" s="1794"/>
      <c r="T5481" s="1794"/>
      <c r="U5481" s="1794"/>
      <c r="V5481" s="1794"/>
      <c r="W5481" s="1794"/>
      <c r="X5481" s="1794"/>
      <c r="Y5481" s="1794"/>
      <c r="Z5481" s="1214"/>
      <c r="AA5481" s="1795">
        <v>32.212499999999999</v>
      </c>
      <c r="AB5481" s="1795"/>
      <c r="AC5481" s="1795"/>
      <c r="AD5481" s="1795"/>
      <c r="AE5481" s="1795"/>
      <c r="AF5481" s="1795"/>
      <c r="AG5481" s="1795"/>
      <c r="AH5481" s="1213"/>
    </row>
    <row r="5482" spans="1:34" ht="17.45" customHeight="1">
      <c r="A5482" s="1801" t="s">
        <v>2870</v>
      </c>
      <c r="B5482" s="1825"/>
      <c r="C5482" s="1825"/>
      <c r="D5482" s="1825"/>
      <c r="E5482" s="1825"/>
      <c r="F5482" s="1825"/>
      <c r="G5482" s="1825"/>
      <c r="H5482" s="1825"/>
      <c r="I5482" s="1825"/>
      <c r="J5482" s="1825"/>
      <c r="K5482" s="1825"/>
      <c r="L5482" s="1825"/>
      <c r="M5482" s="1825"/>
      <c r="N5482" s="1826"/>
      <c r="O5482" s="1789" t="s">
        <v>2850</v>
      </c>
      <c r="P5482" s="1790"/>
      <c r="Q5482" s="1790"/>
      <c r="R5482" s="1790"/>
      <c r="S5482" s="1791"/>
      <c r="T5482" s="1827" t="s">
        <v>754</v>
      </c>
      <c r="U5482" s="1790"/>
      <c r="V5482" s="1790"/>
      <c r="W5482" s="1213"/>
      <c r="X5482" s="1789" t="s">
        <v>2866</v>
      </c>
      <c r="Y5482" s="1790"/>
      <c r="Z5482" s="1790"/>
      <c r="AA5482" s="1790"/>
      <c r="AB5482" s="1790"/>
      <c r="AC5482" s="1790"/>
      <c r="AD5482" s="1791"/>
      <c r="AE5482" s="1810" t="s">
        <v>2867</v>
      </c>
      <c r="AF5482" s="1828"/>
      <c r="AG5482" s="1828"/>
      <c r="AH5482" s="1213"/>
    </row>
    <row r="5483" spans="1:34" ht="16.7" customHeight="1">
      <c r="A5483" s="1792"/>
      <c r="B5483" s="1793"/>
      <c r="C5483" s="1793"/>
      <c r="D5483" s="1793"/>
      <c r="E5483" s="1793"/>
      <c r="F5483" s="1793"/>
      <c r="G5483" s="1793"/>
      <c r="H5483" s="1793"/>
      <c r="I5483" s="1794" t="s">
        <v>2871</v>
      </c>
      <c r="J5483" s="1794"/>
      <c r="K5483" s="1794"/>
      <c r="L5483" s="1794"/>
      <c r="M5483" s="1794"/>
      <c r="N5483" s="1794"/>
      <c r="O5483" s="1794"/>
      <c r="P5483" s="1794"/>
      <c r="Q5483" s="1794"/>
      <c r="R5483" s="1794"/>
      <c r="S5483" s="1794"/>
      <c r="T5483" s="1794"/>
      <c r="U5483" s="1794"/>
      <c r="V5483" s="1794"/>
      <c r="W5483" s="1794"/>
      <c r="X5483" s="1794"/>
      <c r="Y5483" s="1794"/>
      <c r="Z5483" s="1214"/>
      <c r="AA5483" s="1795">
        <v>0</v>
      </c>
      <c r="AB5483" s="1795"/>
      <c r="AC5483" s="1795"/>
      <c r="AD5483" s="1795"/>
      <c r="AE5483" s="1795"/>
      <c r="AF5483" s="1795"/>
      <c r="AG5483" s="1795"/>
      <c r="AH5483" s="1213"/>
    </row>
    <row r="5484" spans="1:34" ht="17.45" customHeight="1">
      <c r="A5484" s="1801" t="s">
        <v>2872</v>
      </c>
      <c r="B5484" s="1825"/>
      <c r="C5484" s="1825"/>
      <c r="D5484" s="1825"/>
      <c r="E5484" s="1825"/>
      <c r="F5484" s="1825"/>
      <c r="G5484" s="1825"/>
      <c r="H5484" s="1825"/>
      <c r="I5484" s="1825"/>
      <c r="J5484" s="1825"/>
      <c r="K5484" s="1825"/>
      <c r="L5484" s="1825"/>
      <c r="M5484" s="1825"/>
      <c r="N5484" s="1826"/>
      <c r="O5484" s="1789" t="s">
        <v>2850</v>
      </c>
      <c r="P5484" s="1790"/>
      <c r="Q5484" s="1790"/>
      <c r="R5484" s="1790"/>
      <c r="S5484" s="1791"/>
      <c r="T5484" s="1827" t="s">
        <v>754</v>
      </c>
      <c r="U5484" s="1790"/>
      <c r="V5484" s="1790"/>
      <c r="W5484" s="1213"/>
      <c r="X5484" s="1789" t="s">
        <v>2866</v>
      </c>
      <c r="Y5484" s="1790"/>
      <c r="Z5484" s="1790"/>
      <c r="AA5484" s="1790"/>
      <c r="AB5484" s="1790"/>
      <c r="AC5484" s="1790"/>
      <c r="AD5484" s="1791"/>
      <c r="AE5484" s="1810" t="s">
        <v>2867</v>
      </c>
      <c r="AF5484" s="1828"/>
      <c r="AG5484" s="1828"/>
      <c r="AH5484" s="1213"/>
    </row>
    <row r="5485" spans="1:34" ht="17.45" customHeight="1">
      <c r="A5485" s="1901" t="s">
        <v>3053</v>
      </c>
      <c r="B5485" s="1902"/>
      <c r="C5485" s="1902"/>
      <c r="D5485" s="1902"/>
      <c r="E5485" s="1902"/>
      <c r="F5485" s="1875" t="s">
        <v>3054</v>
      </c>
      <c r="G5485" s="1876"/>
      <c r="H5485" s="1876"/>
      <c r="I5485" s="1876"/>
      <c r="J5485" s="1876"/>
      <c r="K5485" s="1876"/>
      <c r="L5485" s="1876"/>
      <c r="M5485" s="1876"/>
      <c r="N5485" s="1875"/>
      <c r="O5485" s="1885">
        <v>2.0000000000000002E-5</v>
      </c>
      <c r="P5485" s="1886"/>
      <c r="Q5485" s="1886"/>
      <c r="R5485" s="1886"/>
      <c r="S5485" s="1887"/>
      <c r="T5485" s="1888" t="s">
        <v>109</v>
      </c>
      <c r="U5485" s="1889"/>
      <c r="V5485" s="1889"/>
      <c r="W5485" s="1225"/>
      <c r="X5485" s="1890">
        <v>33.54</v>
      </c>
      <c r="Y5485" s="1891"/>
      <c r="Z5485" s="1891"/>
      <c r="AA5485" s="1891"/>
      <c r="AB5485" s="1891"/>
      <c r="AC5485" s="1891"/>
      <c r="AD5485" s="1892"/>
      <c r="AE5485" s="1865">
        <v>6.9999999999999999E-4</v>
      </c>
      <c r="AF5485" s="1847"/>
      <c r="AG5485" s="1847"/>
      <c r="AH5485" s="1225"/>
    </row>
    <row r="5486" spans="1:34" ht="16.7" customHeight="1">
      <c r="A5486" s="1787" t="s">
        <v>3552</v>
      </c>
      <c r="B5486" s="1788"/>
      <c r="C5486" s="1788"/>
      <c r="D5486" s="1788"/>
      <c r="E5486" s="1788"/>
      <c r="F5486" s="1903" t="s">
        <v>3553</v>
      </c>
      <c r="G5486" s="1815"/>
      <c r="H5486" s="1815"/>
      <c r="I5486" s="1815"/>
      <c r="J5486" s="1815"/>
      <c r="K5486" s="1815"/>
      <c r="L5486" s="1815"/>
      <c r="M5486" s="1815"/>
      <c r="N5486" s="1903"/>
      <c r="O5486" s="1910">
        <v>1.0109999999999999E-2</v>
      </c>
      <c r="P5486" s="1911"/>
      <c r="Q5486" s="1911"/>
      <c r="R5486" s="1911"/>
      <c r="S5486" s="1912"/>
      <c r="T5486" s="1913" t="s">
        <v>109</v>
      </c>
      <c r="U5486" s="1796"/>
      <c r="V5486" s="1796"/>
      <c r="W5486" s="1219"/>
      <c r="X5486" s="1914">
        <v>33.54</v>
      </c>
      <c r="Y5486" s="1915"/>
      <c r="Z5486" s="1915"/>
      <c r="AA5486" s="1915"/>
      <c r="AB5486" s="1915"/>
      <c r="AC5486" s="1915"/>
      <c r="AD5486" s="1916"/>
      <c r="AE5486" s="1909">
        <v>0.33910000000000001</v>
      </c>
      <c r="AF5486" s="1841"/>
      <c r="AG5486" s="1841"/>
      <c r="AH5486" s="1219"/>
    </row>
    <row r="5487" spans="1:34" ht="17.45" customHeight="1">
      <c r="A5487" s="1787" t="s">
        <v>3146</v>
      </c>
      <c r="B5487" s="1788"/>
      <c r="C5487" s="1788"/>
      <c r="D5487" s="1788"/>
      <c r="E5487" s="1788"/>
      <c r="F5487" s="1903" t="s">
        <v>3147</v>
      </c>
      <c r="G5487" s="1815"/>
      <c r="H5487" s="1815"/>
      <c r="I5487" s="1815"/>
      <c r="J5487" s="1815"/>
      <c r="K5487" s="1815"/>
      <c r="L5487" s="1815"/>
      <c r="M5487" s="1815"/>
      <c r="N5487" s="1903"/>
      <c r="O5487" s="1910">
        <v>3.0400000000000002E-3</v>
      </c>
      <c r="P5487" s="1911"/>
      <c r="Q5487" s="1911"/>
      <c r="R5487" s="1911"/>
      <c r="S5487" s="1912"/>
      <c r="T5487" s="1913" t="s">
        <v>109</v>
      </c>
      <c r="U5487" s="1796"/>
      <c r="V5487" s="1796"/>
      <c r="W5487" s="1219"/>
      <c r="X5487" s="1914">
        <v>33.54</v>
      </c>
      <c r="Y5487" s="1915"/>
      <c r="Z5487" s="1915"/>
      <c r="AA5487" s="1915"/>
      <c r="AB5487" s="1915"/>
      <c r="AC5487" s="1915"/>
      <c r="AD5487" s="1916"/>
      <c r="AE5487" s="1909">
        <v>0.10199999999999999</v>
      </c>
      <c r="AF5487" s="1841"/>
      <c r="AG5487" s="1841"/>
      <c r="AH5487" s="1219"/>
    </row>
    <row r="5488" spans="1:34" ht="16.7" customHeight="1">
      <c r="A5488" s="1819" t="s">
        <v>3152</v>
      </c>
      <c r="B5488" s="1820"/>
      <c r="C5488" s="1820"/>
      <c r="D5488" s="1820"/>
      <c r="E5488" s="1820"/>
      <c r="F5488" s="1866" t="s">
        <v>3153</v>
      </c>
      <c r="G5488" s="1867"/>
      <c r="H5488" s="1867"/>
      <c r="I5488" s="1867"/>
      <c r="J5488" s="1867"/>
      <c r="K5488" s="1867"/>
      <c r="L5488" s="1867"/>
      <c r="M5488" s="1867"/>
      <c r="N5488" s="1866"/>
      <c r="O5488" s="1893">
        <v>2.0000000000000002E-5</v>
      </c>
      <c r="P5488" s="1894"/>
      <c r="Q5488" s="1894"/>
      <c r="R5488" s="1894"/>
      <c r="S5488" s="1895"/>
      <c r="T5488" s="1896" t="s">
        <v>109</v>
      </c>
      <c r="U5488" s="1897"/>
      <c r="V5488" s="1897"/>
      <c r="W5488" s="1222"/>
      <c r="X5488" s="1898">
        <v>33.54</v>
      </c>
      <c r="Y5488" s="1899"/>
      <c r="Z5488" s="1899"/>
      <c r="AA5488" s="1899"/>
      <c r="AB5488" s="1899"/>
      <c r="AC5488" s="1899"/>
      <c r="AD5488" s="1900"/>
      <c r="AE5488" s="1874">
        <v>6.9999999999999999E-4</v>
      </c>
      <c r="AF5488" s="1843"/>
      <c r="AG5488" s="1843"/>
      <c r="AH5488" s="1222"/>
    </row>
    <row r="5489" spans="1:34" ht="17.45" customHeight="1">
      <c r="A5489" s="1792"/>
      <c r="B5489" s="1793"/>
      <c r="C5489" s="1793"/>
      <c r="D5489" s="1793"/>
      <c r="E5489" s="1793"/>
      <c r="F5489" s="1793"/>
      <c r="G5489" s="1793"/>
      <c r="H5489" s="1793"/>
      <c r="I5489" s="1793"/>
      <c r="J5489" s="1793"/>
      <c r="K5489" s="1794" t="s">
        <v>2873</v>
      </c>
      <c r="L5489" s="1794"/>
      <c r="M5489" s="1794"/>
      <c r="N5489" s="1794"/>
      <c r="O5489" s="1794"/>
      <c r="P5489" s="1794"/>
      <c r="Q5489" s="1794"/>
      <c r="R5489" s="1794"/>
      <c r="S5489" s="1794"/>
      <c r="T5489" s="1794"/>
      <c r="U5489" s="1794"/>
      <c r="V5489" s="1794"/>
      <c r="W5489" s="1794"/>
      <c r="X5489" s="1794"/>
      <c r="Y5489" s="1794"/>
      <c r="Z5489" s="1794"/>
      <c r="AA5489" s="1794"/>
      <c r="AB5489" s="1214"/>
      <c r="AC5489" s="1795">
        <v>0.4425</v>
      </c>
      <c r="AD5489" s="1795"/>
      <c r="AE5489" s="1795"/>
      <c r="AF5489" s="1795"/>
      <c r="AG5489" s="1795"/>
      <c r="AH5489" s="1213"/>
    </row>
    <row r="5490" spans="1:34" ht="17.45" customHeight="1">
      <c r="A5490" s="1801" t="s">
        <v>2874</v>
      </c>
      <c r="B5490" s="1825"/>
      <c r="C5490" s="1825"/>
      <c r="D5490" s="1825"/>
      <c r="E5490" s="1825"/>
      <c r="F5490" s="1825"/>
      <c r="G5490" s="1825"/>
      <c r="H5490" s="1825"/>
      <c r="I5490" s="1825"/>
      <c r="J5490" s="1826"/>
      <c r="K5490" s="1789" t="s">
        <v>2850</v>
      </c>
      <c r="L5490" s="1791"/>
      <c r="M5490" s="1855" t="s">
        <v>2875</v>
      </c>
      <c r="N5490" s="1856"/>
      <c r="O5490" s="1857"/>
      <c r="P5490" s="1855" t="s">
        <v>2876</v>
      </c>
      <c r="Q5490" s="1856"/>
      <c r="R5490" s="1857"/>
      <c r="S5490" s="1855" t="s">
        <v>2877</v>
      </c>
      <c r="T5490" s="1857"/>
      <c r="U5490" s="1789" t="s">
        <v>2878</v>
      </c>
      <c r="V5490" s="1790"/>
      <c r="W5490" s="1791"/>
      <c r="X5490" s="1789" t="s">
        <v>2879</v>
      </c>
      <c r="Y5490" s="1790"/>
      <c r="Z5490" s="1790"/>
      <c r="AA5490" s="1790"/>
      <c r="AB5490" s="1791"/>
      <c r="AC5490" s="1789" t="s">
        <v>2880</v>
      </c>
      <c r="AD5490" s="1791"/>
      <c r="AE5490" s="1810" t="s">
        <v>2867</v>
      </c>
      <c r="AF5490" s="1828"/>
      <c r="AG5490" s="1828"/>
      <c r="AH5490" s="1213"/>
    </row>
    <row r="5491" spans="1:34" ht="16.7" customHeight="1">
      <c r="A5491" s="1901" t="s">
        <v>3059</v>
      </c>
      <c r="B5491" s="1902"/>
      <c r="C5491" s="1902"/>
      <c r="D5491" s="1902"/>
      <c r="E5491" s="1902"/>
      <c r="F5491" s="1875" t="s">
        <v>3054</v>
      </c>
      <c r="G5491" s="1876"/>
      <c r="H5491" s="1876"/>
      <c r="I5491" s="1876"/>
      <c r="J5491" s="1875"/>
      <c r="K5491" s="1877">
        <v>2.0000000000000002E-5</v>
      </c>
      <c r="L5491" s="1878"/>
      <c r="M5491" s="1890">
        <v>0</v>
      </c>
      <c r="N5491" s="1891"/>
      <c r="O5491" s="1892"/>
      <c r="P5491" s="1890">
        <v>0</v>
      </c>
      <c r="Q5491" s="1891"/>
      <c r="R5491" s="1892"/>
      <c r="S5491" s="1890">
        <v>0</v>
      </c>
      <c r="T5491" s="1892"/>
      <c r="U5491" s="1890">
        <v>1.1000000000000001</v>
      </c>
      <c r="V5491" s="1891"/>
      <c r="W5491" s="1892"/>
      <c r="X5491" s="1890">
        <v>0.88</v>
      </c>
      <c r="Y5491" s="1891"/>
      <c r="Z5491" s="1891"/>
      <c r="AA5491" s="1891"/>
      <c r="AB5491" s="1892"/>
      <c r="AC5491" s="1890">
        <v>0.72</v>
      </c>
      <c r="AD5491" s="1892"/>
      <c r="AE5491" s="1865">
        <v>0</v>
      </c>
      <c r="AF5491" s="1847"/>
      <c r="AG5491" s="1847"/>
      <c r="AH5491" s="1225"/>
    </row>
    <row r="5492" spans="1:34" ht="17.45" customHeight="1">
      <c r="A5492" s="1787" t="s">
        <v>3554</v>
      </c>
      <c r="B5492" s="1788"/>
      <c r="C5492" s="1788"/>
      <c r="D5492" s="1788"/>
      <c r="E5492" s="1788"/>
      <c r="F5492" s="1903" t="s">
        <v>3553</v>
      </c>
      <c r="G5492" s="1815"/>
      <c r="H5492" s="1815"/>
      <c r="I5492" s="1815"/>
      <c r="J5492" s="1903"/>
      <c r="K5492" s="1904">
        <v>1.0109999999999999E-2</v>
      </c>
      <c r="L5492" s="1905"/>
      <c r="M5492" s="1914">
        <v>0</v>
      </c>
      <c r="N5492" s="1915"/>
      <c r="O5492" s="1916"/>
      <c r="P5492" s="1914">
        <v>0</v>
      </c>
      <c r="Q5492" s="1915"/>
      <c r="R5492" s="1916"/>
      <c r="S5492" s="1914">
        <v>0</v>
      </c>
      <c r="T5492" s="1916"/>
      <c r="U5492" s="1914">
        <v>1.1000000000000001</v>
      </c>
      <c r="V5492" s="1915"/>
      <c r="W5492" s="1916"/>
      <c r="X5492" s="1914">
        <v>0.88</v>
      </c>
      <c r="Y5492" s="1915"/>
      <c r="Z5492" s="1915"/>
      <c r="AA5492" s="1915"/>
      <c r="AB5492" s="1916"/>
      <c r="AC5492" s="1914">
        <v>0.72</v>
      </c>
      <c r="AD5492" s="1916"/>
      <c r="AE5492" s="1909">
        <v>0</v>
      </c>
      <c r="AF5492" s="1841"/>
      <c r="AG5492" s="1841"/>
      <c r="AH5492" s="1219"/>
    </row>
    <row r="5493" spans="1:34" ht="17.45" customHeight="1">
      <c r="A5493" s="1787" t="s">
        <v>3155</v>
      </c>
      <c r="B5493" s="1788"/>
      <c r="C5493" s="1788"/>
      <c r="D5493" s="1788"/>
      <c r="E5493" s="1788"/>
      <c r="F5493" s="1903" t="s">
        <v>3147</v>
      </c>
      <c r="G5493" s="1815"/>
      <c r="H5493" s="1815"/>
      <c r="I5493" s="1815"/>
      <c r="J5493" s="1903"/>
      <c r="K5493" s="1904">
        <v>3.0400000000000002E-3</v>
      </c>
      <c r="L5493" s="1905"/>
      <c r="M5493" s="1914">
        <v>0</v>
      </c>
      <c r="N5493" s="1915"/>
      <c r="O5493" s="1916"/>
      <c r="P5493" s="1914">
        <v>0</v>
      </c>
      <c r="Q5493" s="1915"/>
      <c r="R5493" s="1916"/>
      <c r="S5493" s="1914">
        <v>0</v>
      </c>
      <c r="T5493" s="1916"/>
      <c r="U5493" s="1914">
        <v>1.1000000000000001</v>
      </c>
      <c r="V5493" s="1915"/>
      <c r="W5493" s="1916"/>
      <c r="X5493" s="1914">
        <v>0.88</v>
      </c>
      <c r="Y5493" s="1915"/>
      <c r="Z5493" s="1915"/>
      <c r="AA5493" s="1915"/>
      <c r="AB5493" s="1916"/>
      <c r="AC5493" s="1914">
        <v>0.72</v>
      </c>
      <c r="AD5493" s="1916"/>
      <c r="AE5493" s="1909">
        <v>0</v>
      </c>
      <c r="AF5493" s="1841"/>
      <c r="AG5493" s="1841"/>
      <c r="AH5493" s="1219"/>
    </row>
    <row r="5494" spans="1:34" ht="16.7" customHeight="1">
      <c r="A5494" s="1819" t="s">
        <v>3159</v>
      </c>
      <c r="B5494" s="1820"/>
      <c r="C5494" s="1820"/>
      <c r="D5494" s="1820"/>
      <c r="E5494" s="1820"/>
      <c r="F5494" s="1866" t="s">
        <v>3153</v>
      </c>
      <c r="G5494" s="1867"/>
      <c r="H5494" s="1867"/>
      <c r="I5494" s="1867"/>
      <c r="J5494" s="1866"/>
      <c r="K5494" s="1868">
        <v>2.0000000000000002E-5</v>
      </c>
      <c r="L5494" s="1869"/>
      <c r="M5494" s="1898">
        <v>0</v>
      </c>
      <c r="N5494" s="1899"/>
      <c r="O5494" s="1900"/>
      <c r="P5494" s="1898">
        <v>0</v>
      </c>
      <c r="Q5494" s="1899"/>
      <c r="R5494" s="1900"/>
      <c r="S5494" s="1898">
        <v>0</v>
      </c>
      <c r="T5494" s="1900"/>
      <c r="U5494" s="1898">
        <v>1.1000000000000001</v>
      </c>
      <c r="V5494" s="1899"/>
      <c r="W5494" s="1900"/>
      <c r="X5494" s="1898">
        <v>0.88</v>
      </c>
      <c r="Y5494" s="1899"/>
      <c r="Z5494" s="1899"/>
      <c r="AA5494" s="1899"/>
      <c r="AB5494" s="1900"/>
      <c r="AC5494" s="1898">
        <v>0.72</v>
      </c>
      <c r="AD5494" s="1900"/>
      <c r="AE5494" s="1874">
        <v>0</v>
      </c>
      <c r="AF5494" s="1843"/>
      <c r="AG5494" s="1843"/>
      <c r="AH5494" s="1222"/>
    </row>
    <row r="5495" spans="1:34" ht="17.45" customHeight="1">
      <c r="A5495" s="1853"/>
      <c r="B5495" s="1778"/>
      <c r="C5495" s="1778"/>
      <c r="D5495" s="1778"/>
      <c r="E5495" s="1778"/>
      <c r="F5495" s="1778"/>
      <c r="G5495" s="1778"/>
      <c r="H5495" s="1778"/>
      <c r="I5495" s="1846" t="s">
        <v>2881</v>
      </c>
      <c r="J5495" s="1846"/>
      <c r="K5495" s="1846"/>
      <c r="L5495" s="1846"/>
      <c r="M5495" s="1846"/>
      <c r="N5495" s="1846"/>
      <c r="O5495" s="1846"/>
      <c r="P5495" s="1846"/>
      <c r="Q5495" s="1846"/>
      <c r="R5495" s="1846"/>
      <c r="S5495" s="1846"/>
      <c r="T5495" s="1846"/>
      <c r="U5495" s="1846"/>
      <c r="V5495" s="1846"/>
      <c r="W5495" s="1846"/>
      <c r="X5495" s="1846"/>
      <c r="Y5495" s="1846"/>
      <c r="Z5495" s="1203"/>
      <c r="AA5495" s="1847">
        <v>0</v>
      </c>
      <c r="AB5495" s="1847"/>
      <c r="AC5495" s="1847"/>
      <c r="AD5495" s="1847"/>
      <c r="AE5495" s="1847"/>
      <c r="AF5495" s="1847"/>
      <c r="AG5495" s="1847"/>
      <c r="AH5495" s="1204"/>
    </row>
    <row r="5496" spans="1:34" ht="5.85" customHeight="1">
      <c r="A5496" s="1854"/>
      <c r="B5496" s="1309"/>
      <c r="C5496" s="1309"/>
      <c r="D5496" s="1309"/>
      <c r="E5496" s="1309"/>
      <c r="F5496" s="1309"/>
      <c r="G5496" s="1309"/>
      <c r="H5496" s="1309"/>
      <c r="I5496" s="1309"/>
      <c r="J5496" s="1309"/>
      <c r="K5496" s="1309"/>
      <c r="L5496" s="1309"/>
      <c r="M5496" s="1309"/>
      <c r="N5496" s="1309"/>
      <c r="O5496" s="1309"/>
      <c r="P5496" s="1309"/>
      <c r="Q5496" s="1309"/>
      <c r="R5496" s="1309"/>
      <c r="S5496" s="1309"/>
      <c r="T5496" s="1309"/>
      <c r="U5496" s="1309"/>
      <c r="V5496" s="1309"/>
      <c r="W5496" s="1309"/>
      <c r="X5496" s="1309"/>
      <c r="Y5496" s="1309"/>
      <c r="Z5496" s="1309"/>
      <c r="AA5496" s="1309"/>
      <c r="AB5496" s="1309"/>
      <c r="AC5496" s="1309"/>
      <c r="AD5496" s="1309"/>
      <c r="AE5496" s="1309"/>
      <c r="AF5496" s="1309"/>
      <c r="AG5496" s="1309"/>
      <c r="AH5496" s="1782"/>
    </row>
    <row r="5497" spans="1:34" ht="16.7" customHeight="1">
      <c r="A5497" s="1845"/>
      <c r="B5497" s="1799"/>
      <c r="C5497" s="1799"/>
      <c r="D5497" s="1799"/>
      <c r="E5497" s="1799"/>
      <c r="F5497" s="1799"/>
      <c r="G5497" s="1799"/>
      <c r="H5497" s="1799"/>
      <c r="I5497" s="1842" t="s">
        <v>2882</v>
      </c>
      <c r="J5497" s="1842"/>
      <c r="K5497" s="1842"/>
      <c r="L5497" s="1842"/>
      <c r="M5497" s="1842"/>
      <c r="N5497" s="1842"/>
      <c r="O5497" s="1842"/>
      <c r="P5497" s="1842"/>
      <c r="Q5497" s="1842"/>
      <c r="R5497" s="1842"/>
      <c r="S5497" s="1842"/>
      <c r="T5497" s="1842"/>
      <c r="U5497" s="1842"/>
      <c r="V5497" s="1842"/>
      <c r="W5497" s="1842"/>
      <c r="X5497" s="1842"/>
      <c r="Y5497" s="1842"/>
      <c r="Z5497" s="1212"/>
      <c r="AA5497" s="1848">
        <v>82.82</v>
      </c>
      <c r="AB5497" s="1848"/>
      <c r="AC5497" s="1848"/>
      <c r="AD5497" s="1848"/>
      <c r="AE5497" s="1848"/>
      <c r="AF5497" s="1848"/>
      <c r="AG5497" s="1848"/>
      <c r="AH5497" s="1208"/>
    </row>
    <row r="5498" spans="1:34" ht="45.75" customHeight="1">
      <c r="A5498" s="1849" t="s">
        <v>2883</v>
      </c>
      <c r="B5498" s="1850"/>
      <c r="C5498" s="1850"/>
      <c r="D5498" s="1850"/>
      <c r="E5498" s="1851"/>
      <c r="F5498" s="1852"/>
      <c r="G5498" s="1852"/>
      <c r="H5498" s="1852"/>
      <c r="I5498" s="1852"/>
      <c r="J5498" s="1852"/>
      <c r="K5498" s="1852"/>
      <c r="L5498" s="1852"/>
      <c r="M5498" s="1852"/>
      <c r="N5498" s="1852"/>
      <c r="O5498" s="1852"/>
      <c r="P5498" s="1852"/>
      <c r="Q5498" s="1852"/>
      <c r="R5498" s="1852"/>
      <c r="S5498" s="1852"/>
      <c r="T5498" s="1852"/>
      <c r="U5498" s="1852"/>
      <c r="V5498" s="1852"/>
      <c r="W5498" s="1852"/>
      <c r="X5498" s="1852"/>
      <c r="Y5498" s="1852"/>
      <c r="Z5498" s="1852"/>
      <c r="AA5498" s="1852"/>
      <c r="AB5498" s="1852"/>
      <c r="AC5498" s="1852"/>
      <c r="AD5498" s="1852"/>
      <c r="AE5498" s="1852"/>
      <c r="AF5498" s="1852"/>
      <c r="AG5498" s="1852"/>
      <c r="AH5498" s="1851"/>
    </row>
    <row r="5499" spans="1:34" ht="26.1" customHeight="1">
      <c r="A5499" s="1220"/>
      <c r="B5499" s="1221"/>
      <c r="C5499" s="1221"/>
      <c r="D5499" s="1221"/>
      <c r="E5499" s="1221"/>
      <c r="F5499" s="1221"/>
      <c r="G5499" s="1221"/>
      <c r="H5499" s="1221"/>
      <c r="I5499" s="1221"/>
      <c r="J5499" s="1221"/>
      <c r="K5499" s="1221"/>
      <c r="L5499" s="1221"/>
      <c r="M5499" s="1221"/>
      <c r="N5499" s="1221"/>
      <c r="O5499" s="1221"/>
      <c r="P5499" s="1221"/>
      <c r="Q5499" s="1221"/>
      <c r="R5499" s="1221"/>
      <c r="S5499" s="1221"/>
      <c r="T5499" s="1221"/>
      <c r="U5499" s="1221"/>
      <c r="V5499" s="1221"/>
      <c r="W5499" s="1221"/>
      <c r="X5499" s="1221"/>
      <c r="Y5499" s="1221"/>
      <c r="Z5499" s="1221"/>
      <c r="AA5499" s="1221"/>
      <c r="AB5499" s="1221"/>
      <c r="AC5499" s="1221"/>
      <c r="AD5499" s="1221"/>
      <c r="AE5499" s="1221"/>
      <c r="AF5499" s="1221"/>
      <c r="AG5499" s="1221"/>
      <c r="AH5499" s="1222"/>
    </row>
    <row r="5500" spans="1:34" ht="5.85" customHeight="1">
      <c r="A5500" s="1777"/>
      <c r="B5500" s="1778"/>
      <c r="C5500" s="1778"/>
      <c r="D5500" s="1778"/>
      <c r="E5500" s="1778"/>
      <c r="F5500" s="1778"/>
      <c r="G5500" s="1778"/>
      <c r="H5500" s="1778"/>
      <c r="I5500" s="1778"/>
      <c r="J5500" s="1778"/>
      <c r="K5500" s="1778"/>
      <c r="L5500" s="1778"/>
      <c r="M5500" s="1778"/>
      <c r="N5500" s="1778"/>
      <c r="O5500" s="1778"/>
      <c r="P5500" s="1778"/>
      <c r="Q5500" s="1778"/>
      <c r="R5500" s="1778"/>
      <c r="S5500" s="1778"/>
      <c r="T5500" s="1778"/>
      <c r="U5500" s="1778"/>
      <c r="V5500" s="1778"/>
      <c r="W5500" s="1778"/>
      <c r="X5500" s="1778"/>
      <c r="Y5500" s="1778"/>
      <c r="Z5500" s="1778"/>
      <c r="AA5500" s="1778"/>
      <c r="AB5500" s="1778"/>
      <c r="AC5500" s="1778"/>
      <c r="AD5500" s="1778"/>
      <c r="AE5500" s="1778"/>
      <c r="AF5500" s="1778"/>
      <c r="AG5500" s="1778"/>
      <c r="AH5500" s="1779"/>
    </row>
    <row r="5501" spans="1:34" ht="10.9" customHeight="1">
      <c r="A5501" s="1780" t="s">
        <v>2834</v>
      </c>
      <c r="B5501" s="1310"/>
      <c r="C5501" s="1310"/>
      <c r="D5501" s="1310"/>
      <c r="E5501" s="1310"/>
      <c r="F5501" s="1310"/>
      <c r="G5501" s="1310"/>
      <c r="H5501" s="1310"/>
      <c r="I5501" s="1310"/>
      <c r="J5501" s="1310"/>
      <c r="K5501" s="1310"/>
      <c r="L5501" s="1310"/>
      <c r="M5501" s="1310"/>
      <c r="N5501" s="1310"/>
      <c r="O5501" s="1310"/>
      <c r="P5501" s="1310"/>
      <c r="Q5501" s="1310"/>
      <c r="R5501" s="1310"/>
      <c r="S5501" s="1310"/>
      <c r="T5501" s="1310"/>
      <c r="U5501" s="1310"/>
      <c r="V5501" s="1310"/>
      <c r="W5501" s="1310"/>
      <c r="X5501" s="1310"/>
      <c r="Y5501" s="1310"/>
      <c r="Z5501" s="1310"/>
      <c r="AA5501" s="1310"/>
      <c r="AB5501" s="1310"/>
      <c r="AC5501" s="1310"/>
      <c r="AD5501" s="1309"/>
      <c r="AE5501" s="1309"/>
      <c r="AF5501" s="1781" t="s">
        <v>3559</v>
      </c>
      <c r="AG5501" s="1781"/>
      <c r="AH5501" s="1782"/>
    </row>
    <row r="5502" spans="1:34" ht="5.85" customHeight="1">
      <c r="A5502" s="1780"/>
      <c r="B5502" s="1310"/>
      <c r="C5502" s="1310"/>
      <c r="D5502" s="1310"/>
      <c r="E5502" s="1310"/>
      <c r="F5502" s="1310"/>
      <c r="G5502" s="1310"/>
      <c r="H5502" s="1310"/>
      <c r="I5502" s="1310"/>
      <c r="J5502" s="1310"/>
      <c r="K5502" s="1310"/>
      <c r="L5502" s="1310"/>
      <c r="M5502" s="1310"/>
      <c r="N5502" s="1310"/>
      <c r="O5502" s="1310"/>
      <c r="P5502" s="1310"/>
      <c r="Q5502" s="1310"/>
      <c r="R5502" s="1310"/>
      <c r="S5502" s="1310"/>
      <c r="T5502" s="1310"/>
      <c r="U5502" s="1310"/>
      <c r="V5502" s="1310"/>
      <c r="W5502" s="1310"/>
      <c r="X5502" s="1310"/>
      <c r="Y5502" s="1310"/>
      <c r="Z5502" s="1310"/>
      <c r="AA5502" s="1310"/>
      <c r="AB5502" s="1310"/>
      <c r="AC5502" s="1310"/>
      <c r="AD5502" s="1311"/>
      <c r="AE5502" s="1311"/>
      <c r="AF5502" s="1311"/>
      <c r="AG5502" s="1311"/>
      <c r="AH5502" s="1782"/>
    </row>
    <row r="5503" spans="1:34" ht="11.65" customHeight="1">
      <c r="A5503" s="1783" t="s">
        <v>2836</v>
      </c>
      <c r="B5503" s="1784"/>
      <c r="C5503" s="1784"/>
      <c r="D5503" s="1784"/>
      <c r="E5503" s="1784"/>
      <c r="F5503" s="1784"/>
      <c r="G5503" s="1784"/>
      <c r="H5503" s="1784"/>
      <c r="I5503" s="1784"/>
      <c r="J5503" s="1784"/>
      <c r="K5503" s="1784"/>
      <c r="L5503" s="1784"/>
      <c r="M5503" s="1784"/>
      <c r="N5503" s="1784"/>
      <c r="O5503" s="1784"/>
      <c r="P5503" s="1784"/>
      <c r="Q5503" s="1784"/>
      <c r="R5503" s="1784"/>
      <c r="S5503" s="1784"/>
      <c r="T5503" s="1784"/>
      <c r="U5503" s="1784"/>
      <c r="V5503" s="1784"/>
      <c r="W5503" s="1784"/>
      <c r="X5503" s="1784"/>
      <c r="Y5503" s="1784"/>
      <c r="Z5503" s="1784"/>
      <c r="AA5503" s="1784"/>
      <c r="AB5503" s="1784"/>
      <c r="AC5503" s="1784"/>
      <c r="AD5503" s="1311"/>
      <c r="AE5503" s="1311"/>
      <c r="AF5503" s="1311"/>
      <c r="AG5503" s="1311"/>
      <c r="AH5503" s="1782"/>
    </row>
    <row r="5504" spans="1:34" ht="22.5" customHeight="1">
      <c r="A5504" s="1785" t="s">
        <v>2837</v>
      </c>
      <c r="B5504" s="1786"/>
      <c r="C5504" s="1786"/>
      <c r="D5504" s="1786"/>
      <c r="E5504" s="1786"/>
      <c r="F5504" s="1786"/>
      <c r="G5504" s="1786"/>
      <c r="H5504" s="1786"/>
      <c r="I5504" s="1786"/>
      <c r="J5504" s="1786"/>
      <c r="K5504" s="1786"/>
      <c r="L5504" s="1786"/>
      <c r="M5504" s="1786"/>
      <c r="N5504" s="1786"/>
      <c r="O5504" s="1786"/>
      <c r="P5504" s="1786"/>
      <c r="Q5504" s="1786"/>
      <c r="R5504" s="1786"/>
      <c r="S5504" s="1786"/>
      <c r="T5504" s="1786"/>
      <c r="U5504" s="1786"/>
      <c r="V5504" s="1786"/>
      <c r="W5504" s="1786"/>
      <c r="X5504" s="1786"/>
      <c r="Y5504" s="1786"/>
      <c r="Z5504" s="1786"/>
      <c r="AA5504" s="1786"/>
      <c r="AB5504" s="1786"/>
      <c r="AC5504" s="1786"/>
      <c r="AD5504" s="1311"/>
      <c r="AE5504" s="1311"/>
      <c r="AF5504" s="1311"/>
      <c r="AG5504" s="1311"/>
      <c r="AH5504" s="1782"/>
    </row>
    <row r="5505" spans="1:34" ht="5.85" customHeight="1">
      <c r="A5505" s="1787" t="s">
        <v>2838</v>
      </c>
      <c r="B5505" s="1788"/>
      <c r="C5505" s="1788"/>
      <c r="D5505" s="1788"/>
      <c r="E5505" s="1788"/>
      <c r="F5505" s="1788"/>
      <c r="G5505" s="1788"/>
      <c r="H5505" s="1788"/>
      <c r="I5505" s="1788"/>
      <c r="J5505" s="1788"/>
      <c r="K5505" s="1788"/>
      <c r="L5505" s="1788"/>
      <c r="M5505" s="1788"/>
      <c r="N5505" s="1788"/>
      <c r="O5505" s="1788"/>
      <c r="P5505" s="1788"/>
      <c r="Q5505" s="1788"/>
      <c r="R5505" s="1788"/>
      <c r="S5505" s="1788"/>
      <c r="T5505" s="1788"/>
      <c r="U5505" s="1788"/>
      <c r="V5505" s="1788"/>
      <c r="W5505" s="1788"/>
      <c r="X5505" s="1788"/>
      <c r="Y5505" s="1788"/>
      <c r="Z5505" s="1788"/>
      <c r="AA5505" s="1788"/>
      <c r="AB5505" s="1788"/>
      <c r="AC5505" s="1788"/>
      <c r="AD5505" s="1311"/>
      <c r="AE5505" s="1311"/>
      <c r="AF5505" s="1311"/>
      <c r="AG5505" s="1311"/>
      <c r="AH5505" s="1782"/>
    </row>
    <row r="5506" spans="1:34" ht="5.85" customHeight="1">
      <c r="A5506" s="1787"/>
      <c r="B5506" s="1788"/>
      <c r="C5506" s="1788"/>
      <c r="D5506" s="1788"/>
      <c r="E5506" s="1788"/>
      <c r="F5506" s="1788"/>
      <c r="G5506" s="1788"/>
      <c r="H5506" s="1788"/>
      <c r="I5506" s="1788"/>
      <c r="J5506" s="1788"/>
      <c r="K5506" s="1788"/>
      <c r="L5506" s="1788"/>
      <c r="M5506" s="1788"/>
      <c r="N5506" s="1788"/>
      <c r="O5506" s="1788"/>
      <c r="P5506" s="1788"/>
      <c r="Q5506" s="1788"/>
      <c r="R5506" s="1788"/>
      <c r="S5506" s="1788"/>
      <c r="T5506" s="1788"/>
      <c r="U5506" s="1788"/>
      <c r="V5506" s="1788"/>
      <c r="W5506" s="1788"/>
      <c r="X5506" s="1788"/>
      <c r="Y5506" s="1788"/>
      <c r="Z5506" s="1788"/>
      <c r="AA5506" s="1788"/>
      <c r="AB5506" s="1788"/>
      <c r="AC5506" s="1788"/>
      <c r="AD5506" s="1782"/>
      <c r="AE5506" s="1309"/>
      <c r="AF5506" s="1309"/>
      <c r="AG5506" s="1309"/>
      <c r="AH5506" s="1782"/>
    </row>
    <row r="5507" spans="1:34" ht="11.65" customHeight="1">
      <c r="A5507" s="1787" t="s">
        <v>2839</v>
      </c>
      <c r="B5507" s="1788"/>
      <c r="C5507" s="1788"/>
      <c r="D5507" s="1788"/>
      <c r="E5507" s="1788"/>
      <c r="F5507" s="1788"/>
      <c r="G5507" s="1788"/>
      <c r="H5507" s="1788"/>
      <c r="I5507" s="1788"/>
      <c r="J5507" s="1788"/>
      <c r="K5507" s="1788"/>
      <c r="L5507" s="1788"/>
      <c r="M5507" s="1788"/>
      <c r="N5507" s="1788"/>
      <c r="O5507" s="1788"/>
      <c r="P5507" s="1788"/>
      <c r="Q5507" s="1788"/>
      <c r="R5507" s="1788"/>
      <c r="S5507" s="1788"/>
      <c r="T5507" s="1788"/>
      <c r="U5507" s="1788"/>
      <c r="V5507" s="1788"/>
      <c r="W5507" s="1788"/>
      <c r="X5507" s="1788"/>
      <c r="Y5507" s="1788"/>
      <c r="Z5507" s="1788"/>
      <c r="AA5507" s="1788"/>
      <c r="AB5507" s="1788"/>
      <c r="AC5507" s="1788"/>
      <c r="AD5507" s="1818" t="s">
        <v>2840</v>
      </c>
      <c r="AE5507" s="1818"/>
      <c r="AF5507" s="1206">
        <v>0</v>
      </c>
      <c r="AG5507" s="1207" t="s">
        <v>5</v>
      </c>
      <c r="AH5507" s="1800"/>
    </row>
    <row r="5508" spans="1:34" ht="11.65" customHeight="1">
      <c r="A5508" s="1819" t="s">
        <v>2841</v>
      </c>
      <c r="B5508" s="1820"/>
      <c r="C5508" s="1820"/>
      <c r="D5508" s="1820"/>
      <c r="E5508" s="1820"/>
      <c r="F5508" s="1820"/>
      <c r="G5508" s="1820"/>
      <c r="H5508" s="1820"/>
      <c r="I5508" s="1820"/>
      <c r="J5508" s="1820"/>
      <c r="K5508" s="1820"/>
      <c r="L5508" s="1820"/>
      <c r="M5508" s="1820"/>
      <c r="N5508" s="1820"/>
      <c r="O5508" s="1820"/>
      <c r="P5508" s="1820"/>
      <c r="Q5508" s="1820"/>
      <c r="R5508" s="1820"/>
      <c r="S5508" s="1820"/>
      <c r="T5508" s="1820"/>
      <c r="U5508" s="1820"/>
      <c r="V5508" s="1820"/>
      <c r="W5508" s="1820"/>
      <c r="X5508" s="1820"/>
      <c r="Y5508" s="1820"/>
      <c r="Z5508" s="1820"/>
      <c r="AA5508" s="1820"/>
      <c r="AB5508" s="1820"/>
      <c r="AC5508" s="1820"/>
      <c r="AD5508" s="1821" t="s">
        <v>2842</v>
      </c>
      <c r="AE5508" s="1821"/>
      <c r="AF5508" s="1210">
        <v>0</v>
      </c>
      <c r="AG5508" s="1211" t="s">
        <v>5</v>
      </c>
      <c r="AH5508" s="1800"/>
    </row>
    <row r="5509" spans="1:34" ht="16.7" customHeight="1">
      <c r="A5509" s="1822" t="s">
        <v>2843</v>
      </c>
      <c r="B5509" s="1802"/>
      <c r="C5509" s="1802"/>
      <c r="D5509" s="1778"/>
      <c r="E5509" s="1823" t="s">
        <v>2960</v>
      </c>
      <c r="F5509" s="1823"/>
      <c r="G5509" s="1823"/>
      <c r="H5509" s="1823"/>
      <c r="I5509" s="1823"/>
      <c r="J5509" s="1823"/>
      <c r="K5509" s="1823"/>
      <c r="L5509" s="1823"/>
      <c r="M5509" s="1823"/>
      <c r="N5509" s="1823"/>
      <c r="O5509" s="1823"/>
      <c r="P5509" s="1823"/>
      <c r="Q5509" s="1823"/>
      <c r="R5509" s="1823"/>
      <c r="S5509" s="1823"/>
      <c r="T5509" s="1823"/>
      <c r="U5509" s="1823"/>
      <c r="V5509" s="1823"/>
      <c r="W5509" s="1823"/>
      <c r="X5509" s="1823"/>
      <c r="Y5509" s="1823"/>
      <c r="Z5509" s="1823"/>
      <c r="AA5509" s="1823"/>
      <c r="AB5509" s="1823"/>
      <c r="AC5509" s="1823"/>
      <c r="AD5509" s="1823"/>
      <c r="AE5509" s="1823"/>
      <c r="AF5509" s="1823"/>
      <c r="AG5509" s="1823"/>
      <c r="AH5509" s="1779"/>
    </row>
    <row r="5510" spans="1:34" ht="17.45" customHeight="1">
      <c r="A5510" s="1824" t="s">
        <v>2844</v>
      </c>
      <c r="B5510" s="1816"/>
      <c r="C5510" s="1816"/>
      <c r="D5510" s="1309"/>
      <c r="E5510" s="1815" t="s">
        <v>2959</v>
      </c>
      <c r="F5510" s="1815"/>
      <c r="G5510" s="1111"/>
      <c r="H5510" s="1796" t="s">
        <v>2845</v>
      </c>
      <c r="I5510" s="1796"/>
      <c r="J5510" s="1796" t="s">
        <v>497</v>
      </c>
      <c r="K5510" s="1796"/>
      <c r="L5510" s="1309"/>
      <c r="M5510" s="1309"/>
      <c r="N5510" s="1816" t="s">
        <v>2846</v>
      </c>
      <c r="O5510" s="1816"/>
      <c r="P5510" s="1816"/>
      <c r="Q5510" s="1816"/>
      <c r="R5510" s="1817">
        <v>0.5</v>
      </c>
      <c r="S5510" s="1817"/>
      <c r="T5510" s="1817"/>
      <c r="U5510" s="1817"/>
      <c r="V5510" s="1309"/>
      <c r="W5510" s="1309"/>
      <c r="X5510" s="1309"/>
      <c r="Y5510" s="1796" t="s">
        <v>2847</v>
      </c>
      <c r="Z5510" s="1796"/>
      <c r="AA5510" s="1796"/>
      <c r="AB5510" s="1796"/>
      <c r="AC5510" s="1796"/>
      <c r="AD5510" s="1796"/>
      <c r="AE5510" s="1796"/>
      <c r="AF5510" s="1797" t="s">
        <v>2848</v>
      </c>
      <c r="AG5510" s="1797"/>
      <c r="AH5510" s="1782"/>
    </row>
    <row r="5511" spans="1:34" ht="5.85" customHeight="1">
      <c r="A5511" s="1798"/>
      <c r="B5511" s="1799"/>
      <c r="C5511" s="1799"/>
      <c r="D5511" s="1799"/>
      <c r="E5511" s="1799"/>
      <c r="F5511" s="1799"/>
      <c r="G5511" s="1799"/>
      <c r="H5511" s="1799"/>
      <c r="I5511" s="1799"/>
      <c r="J5511" s="1799"/>
      <c r="K5511" s="1799"/>
      <c r="L5511" s="1799"/>
      <c r="M5511" s="1799"/>
      <c r="N5511" s="1799"/>
      <c r="O5511" s="1799"/>
      <c r="P5511" s="1799"/>
      <c r="Q5511" s="1799"/>
      <c r="R5511" s="1799"/>
      <c r="S5511" s="1799"/>
      <c r="T5511" s="1799"/>
      <c r="U5511" s="1799"/>
      <c r="V5511" s="1799"/>
      <c r="W5511" s="1799"/>
      <c r="X5511" s="1799"/>
      <c r="Y5511" s="1799"/>
      <c r="Z5511" s="1799"/>
      <c r="AA5511" s="1799"/>
      <c r="AB5511" s="1799"/>
      <c r="AC5511" s="1799"/>
      <c r="AD5511" s="1799"/>
      <c r="AE5511" s="1799"/>
      <c r="AF5511" s="1799"/>
      <c r="AG5511" s="1799"/>
      <c r="AH5511" s="1800"/>
    </row>
    <row r="5512" spans="1:34" ht="16.7" customHeight="1">
      <c r="A5512" s="1801" t="s">
        <v>2849</v>
      </c>
      <c r="B5512" s="1802"/>
      <c r="C5512" s="1802"/>
      <c r="D5512" s="1802"/>
      <c r="E5512" s="1802"/>
      <c r="F5512" s="1802"/>
      <c r="G5512" s="1802"/>
      <c r="H5512" s="1802"/>
      <c r="I5512" s="1802"/>
      <c r="J5512" s="1803"/>
      <c r="K5512" s="1789" t="s">
        <v>2850</v>
      </c>
      <c r="L5512" s="1807"/>
      <c r="M5512" s="1789" t="s">
        <v>2851</v>
      </c>
      <c r="N5512" s="1790"/>
      <c r="O5512" s="1790"/>
      <c r="P5512" s="1790"/>
      <c r="Q5512" s="1790"/>
      <c r="R5512" s="1790"/>
      <c r="S5512" s="1790"/>
      <c r="T5512" s="1791"/>
      <c r="U5512" s="1789" t="s">
        <v>2852</v>
      </c>
      <c r="V5512" s="1790"/>
      <c r="W5512" s="1790"/>
      <c r="X5512" s="1790"/>
      <c r="Y5512" s="1790"/>
      <c r="Z5512" s="1790"/>
      <c r="AA5512" s="1790"/>
      <c r="AB5512" s="1790"/>
      <c r="AC5512" s="1790"/>
      <c r="AD5512" s="1791"/>
      <c r="AE5512" s="1810" t="s">
        <v>2853</v>
      </c>
      <c r="AF5512" s="1811"/>
      <c r="AG5512" s="1811"/>
      <c r="AH5512" s="1814"/>
    </row>
    <row r="5513" spans="1:34" ht="17.45" customHeight="1">
      <c r="A5513" s="1804"/>
      <c r="B5513" s="1805"/>
      <c r="C5513" s="1805"/>
      <c r="D5513" s="1805"/>
      <c r="E5513" s="1805"/>
      <c r="F5513" s="1805"/>
      <c r="G5513" s="1805"/>
      <c r="H5513" s="1805"/>
      <c r="I5513" s="1805"/>
      <c r="J5513" s="1806"/>
      <c r="K5513" s="1808"/>
      <c r="L5513" s="1809"/>
      <c r="M5513" s="1789" t="s">
        <v>2854</v>
      </c>
      <c r="N5513" s="1790"/>
      <c r="O5513" s="1790"/>
      <c r="P5513" s="1791"/>
      <c r="Q5513" s="1789" t="s">
        <v>2855</v>
      </c>
      <c r="R5513" s="1790"/>
      <c r="S5513" s="1790"/>
      <c r="T5513" s="1791"/>
      <c r="U5513" s="1789" t="s">
        <v>2854</v>
      </c>
      <c r="V5513" s="1790"/>
      <c r="W5513" s="1790"/>
      <c r="X5513" s="1790"/>
      <c r="Y5513" s="1790"/>
      <c r="Z5513" s="1791"/>
      <c r="AA5513" s="1789" t="s">
        <v>2855</v>
      </c>
      <c r="AB5513" s="1790"/>
      <c r="AC5513" s="1790"/>
      <c r="AD5513" s="1791"/>
      <c r="AE5513" s="1812"/>
      <c r="AF5513" s="1813"/>
      <c r="AG5513" s="1813"/>
      <c r="AH5513" s="1800"/>
    </row>
    <row r="5514" spans="1:34" ht="17.45" customHeight="1">
      <c r="A5514" s="1792"/>
      <c r="B5514" s="1793"/>
      <c r="C5514" s="1793"/>
      <c r="D5514" s="1793"/>
      <c r="E5514" s="1793"/>
      <c r="F5514" s="1793"/>
      <c r="G5514" s="1793"/>
      <c r="H5514" s="1793"/>
      <c r="I5514" s="1793"/>
      <c r="J5514" s="1793"/>
      <c r="K5514" s="1794" t="s">
        <v>2856</v>
      </c>
      <c r="L5514" s="1794"/>
      <c r="M5514" s="1794"/>
      <c r="N5514" s="1794"/>
      <c r="O5514" s="1794"/>
      <c r="P5514" s="1794"/>
      <c r="Q5514" s="1794"/>
      <c r="R5514" s="1794"/>
      <c r="S5514" s="1794"/>
      <c r="T5514" s="1794"/>
      <c r="U5514" s="1794"/>
      <c r="V5514" s="1794"/>
      <c r="W5514" s="1794"/>
      <c r="X5514" s="1794"/>
      <c r="Y5514" s="1794"/>
      <c r="Z5514" s="1794"/>
      <c r="AA5514" s="1795">
        <v>0</v>
      </c>
      <c r="AB5514" s="1795"/>
      <c r="AC5514" s="1795"/>
      <c r="AD5514" s="1795"/>
      <c r="AE5514" s="1795"/>
      <c r="AF5514" s="1795"/>
      <c r="AG5514" s="1795"/>
      <c r="AH5514" s="1213"/>
    </row>
    <row r="5515" spans="1:34" ht="16.7" customHeight="1">
      <c r="A5515" s="1801" t="s">
        <v>2857</v>
      </c>
      <c r="B5515" s="1825"/>
      <c r="C5515" s="1825"/>
      <c r="D5515" s="1825"/>
      <c r="E5515" s="1825"/>
      <c r="F5515" s="1825"/>
      <c r="G5515" s="1825"/>
      <c r="H5515" s="1825"/>
      <c r="I5515" s="1825"/>
      <c r="J5515" s="1825"/>
      <c r="K5515" s="1825"/>
      <c r="L5515" s="1825"/>
      <c r="M5515" s="1825"/>
      <c r="N5515" s="1826"/>
      <c r="O5515" s="1789" t="s">
        <v>2858</v>
      </c>
      <c r="P5515" s="1790"/>
      <c r="Q5515" s="1790"/>
      <c r="R5515" s="1790"/>
      <c r="S5515" s="1791"/>
      <c r="T5515" s="1827" t="s">
        <v>2850</v>
      </c>
      <c r="U5515" s="1790"/>
      <c r="V5515" s="1790"/>
      <c r="W5515" s="1213"/>
      <c r="X5515" s="1789" t="s">
        <v>2859</v>
      </c>
      <c r="Y5515" s="1790"/>
      <c r="Z5515" s="1790"/>
      <c r="AA5515" s="1790"/>
      <c r="AB5515" s="1790"/>
      <c r="AC5515" s="1790"/>
      <c r="AD5515" s="1791"/>
      <c r="AE5515" s="1810" t="s">
        <v>2853</v>
      </c>
      <c r="AF5515" s="1828"/>
      <c r="AG5515" s="1828"/>
      <c r="AH5515" s="1213"/>
    </row>
    <row r="5516" spans="1:34" ht="17.45" customHeight="1">
      <c r="A5516" s="1215"/>
      <c r="B5516" s="1216" t="s">
        <v>1009</v>
      </c>
      <c r="C5516" s="1829" t="s">
        <v>1010</v>
      </c>
      <c r="D5516" s="1830"/>
      <c r="E5516" s="1830"/>
      <c r="F5516" s="1830"/>
      <c r="G5516" s="1830"/>
      <c r="H5516" s="1830"/>
      <c r="I5516" s="1830"/>
      <c r="J5516" s="1830"/>
      <c r="K5516" s="1830"/>
      <c r="L5516" s="1830"/>
      <c r="M5516" s="1830"/>
      <c r="N5516" s="1829"/>
      <c r="O5516" s="1831">
        <v>0</v>
      </c>
      <c r="P5516" s="1832"/>
      <c r="Q5516" s="1832"/>
      <c r="R5516" s="1832"/>
      <c r="S5516" s="1833"/>
      <c r="T5516" s="1858">
        <v>1</v>
      </c>
      <c r="U5516" s="1832"/>
      <c r="V5516" s="1832"/>
      <c r="W5516" s="1217"/>
      <c r="X5516" s="1859">
        <v>22.268799999999999</v>
      </c>
      <c r="Y5516" s="1860"/>
      <c r="Z5516" s="1860"/>
      <c r="AA5516" s="1860"/>
      <c r="AB5516" s="1860"/>
      <c r="AC5516" s="1860"/>
      <c r="AD5516" s="1861"/>
      <c r="AE5516" s="1839">
        <v>22.268799999999999</v>
      </c>
      <c r="AF5516" s="1795"/>
      <c r="AG5516" s="1795"/>
      <c r="AH5516" s="1217"/>
    </row>
    <row r="5517" spans="1:34" ht="17.45" customHeight="1">
      <c r="A5517" s="1792"/>
      <c r="B5517" s="1778"/>
      <c r="C5517" s="1778"/>
      <c r="D5517" s="1778"/>
      <c r="E5517" s="1778"/>
      <c r="F5517" s="1778"/>
      <c r="G5517" s="1778"/>
      <c r="H5517" s="1778"/>
      <c r="I5517" s="1846" t="s">
        <v>2860</v>
      </c>
      <c r="J5517" s="1846"/>
      <c r="K5517" s="1846"/>
      <c r="L5517" s="1846"/>
      <c r="M5517" s="1846"/>
      <c r="N5517" s="1846"/>
      <c r="O5517" s="1846"/>
      <c r="P5517" s="1846"/>
      <c r="Q5517" s="1846"/>
      <c r="R5517" s="1846"/>
      <c r="S5517" s="1846"/>
      <c r="T5517" s="1846"/>
      <c r="U5517" s="1846"/>
      <c r="V5517" s="1846"/>
      <c r="W5517" s="1846"/>
      <c r="X5517" s="1846"/>
      <c r="Y5517" s="1846"/>
      <c r="Z5517" s="1793"/>
      <c r="AA5517" s="1847">
        <v>22.268799999999999</v>
      </c>
      <c r="AB5517" s="1847"/>
      <c r="AC5517" s="1847"/>
      <c r="AD5517" s="1847"/>
      <c r="AE5517" s="1847"/>
      <c r="AF5517" s="1847"/>
      <c r="AG5517" s="1847"/>
      <c r="AH5517" s="1814"/>
    </row>
    <row r="5518" spans="1:34" ht="16.7" customHeight="1">
      <c r="A5518" s="1844"/>
      <c r="B5518" s="1309"/>
      <c r="C5518" s="1309"/>
      <c r="D5518" s="1309"/>
      <c r="E5518" s="1309"/>
      <c r="F5518" s="1309"/>
      <c r="G5518" s="1309"/>
      <c r="H5518" s="1309"/>
      <c r="I5518" s="1840" t="s">
        <v>2861</v>
      </c>
      <c r="J5518" s="1840"/>
      <c r="K5518" s="1840"/>
      <c r="L5518" s="1840"/>
      <c r="M5518" s="1840"/>
      <c r="N5518" s="1840"/>
      <c r="O5518" s="1840"/>
      <c r="P5518" s="1840"/>
      <c r="Q5518" s="1840"/>
      <c r="R5518" s="1840"/>
      <c r="S5518" s="1840"/>
      <c r="T5518" s="1840"/>
      <c r="U5518" s="1840"/>
      <c r="V5518" s="1840"/>
      <c r="W5518" s="1840"/>
      <c r="X5518" s="1840"/>
      <c r="Y5518" s="1840"/>
      <c r="Z5518" s="1309"/>
      <c r="AA5518" s="1841">
        <v>22.268799999999999</v>
      </c>
      <c r="AB5518" s="1841"/>
      <c r="AC5518" s="1841"/>
      <c r="AD5518" s="1841"/>
      <c r="AE5518" s="1841"/>
      <c r="AF5518" s="1841"/>
      <c r="AG5518" s="1841"/>
      <c r="AH5518" s="1782"/>
    </row>
    <row r="5519" spans="1:34" ht="17.45" customHeight="1">
      <c r="A5519" s="1844"/>
      <c r="B5519" s="1309"/>
      <c r="C5519" s="1309"/>
      <c r="D5519" s="1309"/>
      <c r="E5519" s="1309"/>
      <c r="F5519" s="1309"/>
      <c r="G5519" s="1309"/>
      <c r="H5519" s="1309"/>
      <c r="I5519" s="1840" t="s">
        <v>2862</v>
      </c>
      <c r="J5519" s="1840"/>
      <c r="K5519" s="1840"/>
      <c r="L5519" s="1840"/>
      <c r="M5519" s="1840"/>
      <c r="N5519" s="1840"/>
      <c r="O5519" s="1840"/>
      <c r="P5519" s="1840"/>
      <c r="Q5519" s="1840"/>
      <c r="R5519" s="1840"/>
      <c r="S5519" s="1840"/>
      <c r="T5519" s="1840"/>
      <c r="U5519" s="1840"/>
      <c r="V5519" s="1840"/>
      <c r="W5519" s="1840"/>
      <c r="X5519" s="1840"/>
      <c r="Y5519" s="1840"/>
      <c r="Z5519" s="1309"/>
      <c r="AA5519" s="1841">
        <v>44.537599999999998</v>
      </c>
      <c r="AB5519" s="1841"/>
      <c r="AC5519" s="1841"/>
      <c r="AD5519" s="1841"/>
      <c r="AE5519" s="1841"/>
      <c r="AF5519" s="1841"/>
      <c r="AG5519" s="1841"/>
      <c r="AH5519" s="1782"/>
    </row>
    <row r="5520" spans="1:34" ht="16.7" customHeight="1">
      <c r="A5520" s="1844"/>
      <c r="B5520" s="1309"/>
      <c r="C5520" s="1309"/>
      <c r="D5520" s="1309"/>
      <c r="E5520" s="1309"/>
      <c r="F5520" s="1309"/>
      <c r="G5520" s="1309"/>
      <c r="H5520" s="1309"/>
      <c r="I5520" s="1840" t="s">
        <v>2863</v>
      </c>
      <c r="J5520" s="1840"/>
      <c r="K5520" s="1840"/>
      <c r="L5520" s="1840"/>
      <c r="M5520" s="1840"/>
      <c r="N5520" s="1840"/>
      <c r="O5520" s="1840"/>
      <c r="P5520" s="1840"/>
      <c r="Q5520" s="1840"/>
      <c r="R5520" s="1840"/>
      <c r="S5520" s="1840"/>
      <c r="T5520" s="1840"/>
      <c r="U5520" s="1840"/>
      <c r="V5520" s="1840"/>
      <c r="W5520" s="1840"/>
      <c r="X5520" s="1840"/>
      <c r="Y5520" s="1840"/>
      <c r="Z5520" s="1309"/>
      <c r="AA5520" s="1841">
        <v>0.72728999999999999</v>
      </c>
      <c r="AB5520" s="1841"/>
      <c r="AC5520" s="1841"/>
      <c r="AD5520" s="1841"/>
      <c r="AE5520" s="1841"/>
      <c r="AF5520" s="1841"/>
      <c r="AG5520" s="1841"/>
      <c r="AH5520" s="1782"/>
    </row>
    <row r="5521" spans="1:34" ht="17.45" customHeight="1">
      <c r="A5521" s="1845"/>
      <c r="B5521" s="1799"/>
      <c r="C5521" s="1799"/>
      <c r="D5521" s="1799"/>
      <c r="E5521" s="1799"/>
      <c r="F5521" s="1799"/>
      <c r="G5521" s="1799"/>
      <c r="H5521" s="1799"/>
      <c r="I5521" s="1842" t="s">
        <v>2864</v>
      </c>
      <c r="J5521" s="1842"/>
      <c r="K5521" s="1842"/>
      <c r="L5521" s="1842"/>
      <c r="M5521" s="1842"/>
      <c r="N5521" s="1842"/>
      <c r="O5521" s="1842"/>
      <c r="P5521" s="1842"/>
      <c r="Q5521" s="1842"/>
      <c r="R5521" s="1842"/>
      <c r="S5521" s="1842"/>
      <c r="T5521" s="1842"/>
      <c r="U5521" s="1842"/>
      <c r="V5521" s="1842"/>
      <c r="W5521" s="1842"/>
      <c r="X5521" s="1842"/>
      <c r="Y5521" s="1842"/>
      <c r="Z5521" s="1799"/>
      <c r="AA5521" s="1843">
        <v>0</v>
      </c>
      <c r="AB5521" s="1843"/>
      <c r="AC5521" s="1843"/>
      <c r="AD5521" s="1843"/>
      <c r="AE5521" s="1843"/>
      <c r="AF5521" s="1843"/>
      <c r="AG5521" s="1843"/>
      <c r="AH5521" s="1800"/>
    </row>
    <row r="5522" spans="1:34" ht="17.45" customHeight="1">
      <c r="A5522" s="1801" t="s">
        <v>2865</v>
      </c>
      <c r="B5522" s="1825"/>
      <c r="C5522" s="1825"/>
      <c r="D5522" s="1825"/>
      <c r="E5522" s="1825"/>
      <c r="F5522" s="1825"/>
      <c r="G5522" s="1825"/>
      <c r="H5522" s="1825"/>
      <c r="I5522" s="1825"/>
      <c r="J5522" s="1825"/>
      <c r="K5522" s="1825"/>
      <c r="L5522" s="1825"/>
      <c r="M5522" s="1825"/>
      <c r="N5522" s="1826"/>
      <c r="O5522" s="1789" t="s">
        <v>2850</v>
      </c>
      <c r="P5522" s="1790"/>
      <c r="Q5522" s="1790"/>
      <c r="R5522" s="1790"/>
      <c r="S5522" s="1791"/>
      <c r="T5522" s="1827" t="s">
        <v>754</v>
      </c>
      <c r="U5522" s="1790"/>
      <c r="V5522" s="1790"/>
      <c r="W5522" s="1213"/>
      <c r="X5522" s="1789" t="s">
        <v>2866</v>
      </c>
      <c r="Y5522" s="1790"/>
      <c r="Z5522" s="1790"/>
      <c r="AA5522" s="1790"/>
      <c r="AB5522" s="1790"/>
      <c r="AC5522" s="1790"/>
      <c r="AD5522" s="1791"/>
      <c r="AE5522" s="1810" t="s">
        <v>2867</v>
      </c>
      <c r="AF5522" s="1828"/>
      <c r="AG5522" s="1828"/>
      <c r="AH5522" s="1213"/>
    </row>
    <row r="5523" spans="1:34" ht="16.7" customHeight="1">
      <c r="A5523" s="1792"/>
      <c r="B5523" s="1793"/>
      <c r="C5523" s="1793"/>
      <c r="D5523" s="1793"/>
      <c r="E5523" s="1793"/>
      <c r="F5523" s="1793"/>
      <c r="G5523" s="1793"/>
      <c r="H5523" s="1793"/>
      <c r="I5523" s="1794" t="s">
        <v>2869</v>
      </c>
      <c r="J5523" s="1794"/>
      <c r="K5523" s="1794"/>
      <c r="L5523" s="1794"/>
      <c r="M5523" s="1794"/>
      <c r="N5523" s="1794"/>
      <c r="O5523" s="1794"/>
      <c r="P5523" s="1794"/>
      <c r="Q5523" s="1794"/>
      <c r="R5523" s="1794"/>
      <c r="S5523" s="1794"/>
      <c r="T5523" s="1794"/>
      <c r="U5523" s="1794"/>
      <c r="V5523" s="1794"/>
      <c r="W5523" s="1794"/>
      <c r="X5523" s="1794"/>
      <c r="Y5523" s="1794"/>
      <c r="Z5523" s="1214"/>
      <c r="AA5523" s="1795">
        <v>0</v>
      </c>
      <c r="AB5523" s="1795"/>
      <c r="AC5523" s="1795"/>
      <c r="AD5523" s="1795"/>
      <c r="AE5523" s="1795"/>
      <c r="AF5523" s="1795"/>
      <c r="AG5523" s="1795"/>
      <c r="AH5523" s="1213"/>
    </row>
    <row r="5524" spans="1:34" ht="17.45" customHeight="1">
      <c r="A5524" s="1801" t="s">
        <v>2870</v>
      </c>
      <c r="B5524" s="1825"/>
      <c r="C5524" s="1825"/>
      <c r="D5524" s="1825"/>
      <c r="E5524" s="1825"/>
      <c r="F5524" s="1825"/>
      <c r="G5524" s="1825"/>
      <c r="H5524" s="1825"/>
      <c r="I5524" s="1825"/>
      <c r="J5524" s="1825"/>
      <c r="K5524" s="1825"/>
      <c r="L5524" s="1825"/>
      <c r="M5524" s="1825"/>
      <c r="N5524" s="1826"/>
      <c r="O5524" s="1789" t="s">
        <v>2850</v>
      </c>
      <c r="P5524" s="1790"/>
      <c r="Q5524" s="1790"/>
      <c r="R5524" s="1790"/>
      <c r="S5524" s="1791"/>
      <c r="T5524" s="1827" t="s">
        <v>754</v>
      </c>
      <c r="U5524" s="1790"/>
      <c r="V5524" s="1790"/>
      <c r="W5524" s="1213"/>
      <c r="X5524" s="1789" t="s">
        <v>2866</v>
      </c>
      <c r="Y5524" s="1790"/>
      <c r="Z5524" s="1790"/>
      <c r="AA5524" s="1790"/>
      <c r="AB5524" s="1790"/>
      <c r="AC5524" s="1790"/>
      <c r="AD5524" s="1791"/>
      <c r="AE5524" s="1810" t="s">
        <v>2867</v>
      </c>
      <c r="AF5524" s="1828"/>
      <c r="AG5524" s="1828"/>
      <c r="AH5524" s="1213"/>
    </row>
    <row r="5525" spans="1:34" ht="17.45" customHeight="1">
      <c r="A5525" s="1792"/>
      <c r="B5525" s="1793"/>
      <c r="C5525" s="1793"/>
      <c r="D5525" s="1793"/>
      <c r="E5525" s="1793"/>
      <c r="F5525" s="1793"/>
      <c r="G5525" s="1793"/>
      <c r="H5525" s="1793"/>
      <c r="I5525" s="1794" t="s">
        <v>2871</v>
      </c>
      <c r="J5525" s="1794"/>
      <c r="K5525" s="1794"/>
      <c r="L5525" s="1794"/>
      <c r="M5525" s="1794"/>
      <c r="N5525" s="1794"/>
      <c r="O5525" s="1794"/>
      <c r="P5525" s="1794"/>
      <c r="Q5525" s="1794"/>
      <c r="R5525" s="1794"/>
      <c r="S5525" s="1794"/>
      <c r="T5525" s="1794"/>
      <c r="U5525" s="1794"/>
      <c r="V5525" s="1794"/>
      <c r="W5525" s="1794"/>
      <c r="X5525" s="1794"/>
      <c r="Y5525" s="1794"/>
      <c r="Z5525" s="1214"/>
      <c r="AA5525" s="1795">
        <v>0</v>
      </c>
      <c r="AB5525" s="1795"/>
      <c r="AC5525" s="1795"/>
      <c r="AD5525" s="1795"/>
      <c r="AE5525" s="1795"/>
      <c r="AF5525" s="1795"/>
      <c r="AG5525" s="1795"/>
      <c r="AH5525" s="1213"/>
    </row>
    <row r="5526" spans="1:34" ht="16.7" customHeight="1">
      <c r="A5526" s="1801" t="s">
        <v>2872</v>
      </c>
      <c r="B5526" s="1825"/>
      <c r="C5526" s="1825"/>
      <c r="D5526" s="1825"/>
      <c r="E5526" s="1825"/>
      <c r="F5526" s="1825"/>
      <c r="G5526" s="1825"/>
      <c r="H5526" s="1825"/>
      <c r="I5526" s="1825"/>
      <c r="J5526" s="1825"/>
      <c r="K5526" s="1825"/>
      <c r="L5526" s="1825"/>
      <c r="M5526" s="1825"/>
      <c r="N5526" s="1826"/>
      <c r="O5526" s="1789" t="s">
        <v>2850</v>
      </c>
      <c r="P5526" s="1790"/>
      <c r="Q5526" s="1790"/>
      <c r="R5526" s="1790"/>
      <c r="S5526" s="1791"/>
      <c r="T5526" s="1827" t="s">
        <v>754</v>
      </c>
      <c r="U5526" s="1790"/>
      <c r="V5526" s="1790"/>
      <c r="W5526" s="1213"/>
      <c r="X5526" s="1789" t="s">
        <v>2866</v>
      </c>
      <c r="Y5526" s="1790"/>
      <c r="Z5526" s="1790"/>
      <c r="AA5526" s="1790"/>
      <c r="AB5526" s="1790"/>
      <c r="AC5526" s="1790"/>
      <c r="AD5526" s="1791"/>
      <c r="AE5526" s="1810" t="s">
        <v>2867</v>
      </c>
      <c r="AF5526" s="1828"/>
      <c r="AG5526" s="1828"/>
      <c r="AH5526" s="1213"/>
    </row>
    <row r="5527" spans="1:34" ht="17.45" customHeight="1">
      <c r="A5527" s="1792"/>
      <c r="B5527" s="1793"/>
      <c r="C5527" s="1793"/>
      <c r="D5527" s="1793"/>
      <c r="E5527" s="1793"/>
      <c r="F5527" s="1793"/>
      <c r="G5527" s="1793"/>
      <c r="H5527" s="1793"/>
      <c r="I5527" s="1793"/>
      <c r="J5527" s="1793"/>
      <c r="K5527" s="1794" t="s">
        <v>2873</v>
      </c>
      <c r="L5527" s="1794"/>
      <c r="M5527" s="1794"/>
      <c r="N5527" s="1794"/>
      <c r="O5527" s="1794"/>
      <c r="P5527" s="1794"/>
      <c r="Q5527" s="1794"/>
      <c r="R5527" s="1794"/>
      <c r="S5527" s="1794"/>
      <c r="T5527" s="1794"/>
      <c r="U5527" s="1794"/>
      <c r="V5527" s="1794"/>
      <c r="W5527" s="1794"/>
      <c r="X5527" s="1794"/>
      <c r="Y5527" s="1794"/>
      <c r="Z5527" s="1794"/>
      <c r="AA5527" s="1794"/>
      <c r="AB5527" s="1214"/>
      <c r="AC5527" s="1795">
        <v>0</v>
      </c>
      <c r="AD5527" s="1795"/>
      <c r="AE5527" s="1795"/>
      <c r="AF5527" s="1795"/>
      <c r="AG5527" s="1795"/>
      <c r="AH5527" s="1213"/>
    </row>
    <row r="5528" spans="1:34" ht="16.7" customHeight="1">
      <c r="A5528" s="1801" t="s">
        <v>2874</v>
      </c>
      <c r="B5528" s="1825"/>
      <c r="C5528" s="1825"/>
      <c r="D5528" s="1825"/>
      <c r="E5528" s="1825"/>
      <c r="F5528" s="1825"/>
      <c r="G5528" s="1825"/>
      <c r="H5528" s="1825"/>
      <c r="I5528" s="1825"/>
      <c r="J5528" s="1826"/>
      <c r="K5528" s="1789" t="s">
        <v>2850</v>
      </c>
      <c r="L5528" s="1791"/>
      <c r="M5528" s="1855" t="s">
        <v>2875</v>
      </c>
      <c r="N5528" s="1856"/>
      <c r="O5528" s="1857"/>
      <c r="P5528" s="1855" t="s">
        <v>2876</v>
      </c>
      <c r="Q5528" s="1856"/>
      <c r="R5528" s="1857"/>
      <c r="S5528" s="1855" t="s">
        <v>2877</v>
      </c>
      <c r="T5528" s="1857"/>
      <c r="U5528" s="1789" t="s">
        <v>2878</v>
      </c>
      <c r="V5528" s="1790"/>
      <c r="W5528" s="1791"/>
      <c r="X5528" s="1789" t="s">
        <v>2879</v>
      </c>
      <c r="Y5528" s="1790"/>
      <c r="Z5528" s="1790"/>
      <c r="AA5528" s="1790"/>
      <c r="AB5528" s="1791"/>
      <c r="AC5528" s="1789" t="s">
        <v>2880</v>
      </c>
      <c r="AD5528" s="1791"/>
      <c r="AE5528" s="1810" t="s">
        <v>2867</v>
      </c>
      <c r="AF5528" s="1828"/>
      <c r="AG5528" s="1828"/>
      <c r="AH5528" s="1213"/>
    </row>
    <row r="5529" spans="1:34" ht="17.45" customHeight="1">
      <c r="A5529" s="1853"/>
      <c r="B5529" s="1778"/>
      <c r="C5529" s="1778"/>
      <c r="D5529" s="1778"/>
      <c r="E5529" s="1778"/>
      <c r="F5529" s="1778"/>
      <c r="G5529" s="1778"/>
      <c r="H5529" s="1778"/>
      <c r="I5529" s="1846" t="s">
        <v>2881</v>
      </c>
      <c r="J5529" s="1846"/>
      <c r="K5529" s="1846"/>
      <c r="L5529" s="1846"/>
      <c r="M5529" s="1846"/>
      <c r="N5529" s="1846"/>
      <c r="O5529" s="1846"/>
      <c r="P5529" s="1846"/>
      <c r="Q5529" s="1846"/>
      <c r="R5529" s="1846"/>
      <c r="S5529" s="1846"/>
      <c r="T5529" s="1846"/>
      <c r="U5529" s="1846"/>
      <c r="V5529" s="1846"/>
      <c r="W5529" s="1846"/>
      <c r="X5529" s="1846"/>
      <c r="Y5529" s="1846"/>
      <c r="Z5529" s="1203"/>
      <c r="AA5529" s="1847">
        <v>0</v>
      </c>
      <c r="AB5529" s="1847"/>
      <c r="AC5529" s="1847"/>
      <c r="AD5529" s="1847"/>
      <c r="AE5529" s="1847"/>
      <c r="AF5529" s="1847"/>
      <c r="AG5529" s="1847"/>
      <c r="AH5529" s="1204"/>
    </row>
    <row r="5530" spans="1:34" ht="5.85" customHeight="1">
      <c r="A5530" s="1854"/>
      <c r="B5530" s="1309"/>
      <c r="C5530" s="1309"/>
      <c r="D5530" s="1309"/>
      <c r="E5530" s="1309"/>
      <c r="F5530" s="1309"/>
      <c r="G5530" s="1309"/>
      <c r="H5530" s="1309"/>
      <c r="I5530" s="1309"/>
      <c r="J5530" s="1309"/>
      <c r="K5530" s="1309"/>
      <c r="L5530" s="1309"/>
      <c r="M5530" s="1309"/>
      <c r="N5530" s="1309"/>
      <c r="O5530" s="1309"/>
      <c r="P5530" s="1309"/>
      <c r="Q5530" s="1309"/>
      <c r="R5530" s="1309"/>
      <c r="S5530" s="1309"/>
      <c r="T5530" s="1309"/>
      <c r="U5530" s="1309"/>
      <c r="V5530" s="1309"/>
      <c r="W5530" s="1309"/>
      <c r="X5530" s="1309"/>
      <c r="Y5530" s="1309"/>
      <c r="Z5530" s="1309"/>
      <c r="AA5530" s="1309"/>
      <c r="AB5530" s="1309"/>
      <c r="AC5530" s="1309"/>
      <c r="AD5530" s="1309"/>
      <c r="AE5530" s="1309"/>
      <c r="AF5530" s="1309"/>
      <c r="AG5530" s="1309"/>
      <c r="AH5530" s="1782"/>
    </row>
    <row r="5531" spans="1:34" ht="17.45" customHeight="1">
      <c r="A5531" s="1845"/>
      <c r="B5531" s="1799"/>
      <c r="C5531" s="1799"/>
      <c r="D5531" s="1799"/>
      <c r="E5531" s="1799"/>
      <c r="F5531" s="1799"/>
      <c r="G5531" s="1799"/>
      <c r="H5531" s="1799"/>
      <c r="I5531" s="1842" t="s">
        <v>2882</v>
      </c>
      <c r="J5531" s="1842"/>
      <c r="K5531" s="1842"/>
      <c r="L5531" s="1842"/>
      <c r="M5531" s="1842"/>
      <c r="N5531" s="1842"/>
      <c r="O5531" s="1842"/>
      <c r="P5531" s="1842"/>
      <c r="Q5531" s="1842"/>
      <c r="R5531" s="1842"/>
      <c r="S5531" s="1842"/>
      <c r="T5531" s="1842"/>
      <c r="U5531" s="1842"/>
      <c r="V5531" s="1842"/>
      <c r="W5531" s="1842"/>
      <c r="X5531" s="1842"/>
      <c r="Y5531" s="1842"/>
      <c r="Z5531" s="1212"/>
      <c r="AA5531" s="1848">
        <v>45.26</v>
      </c>
      <c r="AB5531" s="1848"/>
      <c r="AC5531" s="1848"/>
      <c r="AD5531" s="1848"/>
      <c r="AE5531" s="1848"/>
      <c r="AF5531" s="1848"/>
      <c r="AG5531" s="1848"/>
      <c r="AH5531" s="1208"/>
    </row>
    <row r="5532" spans="1:34" ht="45.75" customHeight="1">
      <c r="A5532" s="1849" t="s">
        <v>2883</v>
      </c>
      <c r="B5532" s="1850"/>
      <c r="C5532" s="1850"/>
      <c r="D5532" s="1850"/>
      <c r="E5532" s="1851"/>
      <c r="F5532" s="1852"/>
      <c r="G5532" s="1852"/>
      <c r="H5532" s="1852"/>
      <c r="I5532" s="1852"/>
      <c r="J5532" s="1852"/>
      <c r="K5532" s="1852"/>
      <c r="L5532" s="1852"/>
      <c r="M5532" s="1852"/>
      <c r="N5532" s="1852"/>
      <c r="O5532" s="1852"/>
      <c r="P5532" s="1852"/>
      <c r="Q5532" s="1852"/>
      <c r="R5532" s="1852"/>
      <c r="S5532" s="1852"/>
      <c r="T5532" s="1852"/>
      <c r="U5532" s="1852"/>
      <c r="V5532" s="1852"/>
      <c r="W5532" s="1852"/>
      <c r="X5532" s="1852"/>
      <c r="Y5532" s="1852"/>
      <c r="Z5532" s="1852"/>
      <c r="AA5532" s="1852"/>
      <c r="AB5532" s="1852"/>
      <c r="AC5532" s="1852"/>
      <c r="AD5532" s="1852"/>
      <c r="AE5532" s="1852"/>
      <c r="AF5532" s="1852"/>
      <c r="AG5532" s="1852"/>
      <c r="AH5532" s="1851"/>
    </row>
    <row r="5533" spans="1:34" ht="141.75" customHeight="1">
      <c r="A5533" s="1218"/>
      <c r="AH5533" s="1219"/>
    </row>
    <row r="5534" spans="1:34" ht="141" customHeight="1">
      <c r="A5534" s="1220"/>
      <c r="B5534" s="1221"/>
      <c r="C5534" s="1221"/>
      <c r="D5534" s="1221"/>
      <c r="E5534" s="1221"/>
      <c r="F5534" s="1221"/>
      <c r="G5534" s="1221"/>
      <c r="H5534" s="1221"/>
      <c r="I5534" s="1221"/>
      <c r="J5534" s="1221"/>
      <c r="K5534" s="1221"/>
      <c r="L5534" s="1221"/>
      <c r="M5534" s="1221"/>
      <c r="N5534" s="1221"/>
      <c r="O5534" s="1221"/>
      <c r="P5534" s="1221"/>
      <c r="Q5534" s="1221"/>
      <c r="R5534" s="1221"/>
      <c r="S5534" s="1221"/>
      <c r="T5534" s="1221"/>
      <c r="U5534" s="1221"/>
      <c r="V5534" s="1221"/>
      <c r="W5534" s="1221"/>
      <c r="X5534" s="1221"/>
      <c r="Y5534" s="1221"/>
      <c r="Z5534" s="1221"/>
      <c r="AA5534" s="1221"/>
      <c r="AB5534" s="1221"/>
      <c r="AC5534" s="1221"/>
      <c r="AD5534" s="1221"/>
      <c r="AE5534" s="1221"/>
      <c r="AF5534" s="1221"/>
      <c r="AG5534" s="1221"/>
      <c r="AH5534" s="1222"/>
    </row>
    <row r="5535" spans="1:34" ht="5.85" customHeight="1">
      <c r="A5535" s="1777"/>
      <c r="B5535" s="1778"/>
      <c r="C5535" s="1778"/>
      <c r="D5535" s="1778"/>
      <c r="E5535" s="1778"/>
      <c r="F5535" s="1778"/>
      <c r="G5535" s="1778"/>
      <c r="H5535" s="1778"/>
      <c r="I5535" s="1778"/>
      <c r="J5535" s="1778"/>
      <c r="K5535" s="1778"/>
      <c r="L5535" s="1778"/>
      <c r="M5535" s="1778"/>
      <c r="N5535" s="1778"/>
      <c r="O5535" s="1778"/>
      <c r="P5535" s="1778"/>
      <c r="Q5535" s="1778"/>
      <c r="R5535" s="1778"/>
      <c r="S5535" s="1778"/>
      <c r="T5535" s="1778"/>
      <c r="U5535" s="1778"/>
      <c r="V5535" s="1778"/>
      <c r="W5535" s="1778"/>
      <c r="X5535" s="1778"/>
      <c r="Y5535" s="1778"/>
      <c r="Z5535" s="1778"/>
      <c r="AA5535" s="1778"/>
      <c r="AB5535" s="1778"/>
      <c r="AC5535" s="1778"/>
      <c r="AD5535" s="1778"/>
      <c r="AE5535" s="1778"/>
      <c r="AF5535" s="1778"/>
      <c r="AG5535" s="1778"/>
      <c r="AH5535" s="1779"/>
    </row>
    <row r="5536" spans="1:34" ht="11.65" customHeight="1">
      <c r="A5536" s="1780" t="s">
        <v>2834</v>
      </c>
      <c r="B5536" s="1310"/>
      <c r="C5536" s="1310"/>
      <c r="D5536" s="1310"/>
      <c r="E5536" s="1310"/>
      <c r="F5536" s="1310"/>
      <c r="G5536" s="1310"/>
      <c r="H5536" s="1310"/>
      <c r="I5536" s="1310"/>
      <c r="J5536" s="1310"/>
      <c r="K5536" s="1310"/>
      <c r="L5536" s="1310"/>
      <c r="M5536" s="1310"/>
      <c r="N5536" s="1310"/>
      <c r="O5536" s="1310"/>
      <c r="P5536" s="1310"/>
      <c r="Q5536" s="1310"/>
      <c r="R5536" s="1310"/>
      <c r="S5536" s="1310"/>
      <c r="T5536" s="1310"/>
      <c r="U5536" s="1310"/>
      <c r="V5536" s="1310"/>
      <c r="W5536" s="1310"/>
      <c r="X5536" s="1310"/>
      <c r="Y5536" s="1310"/>
      <c r="Z5536" s="1310"/>
      <c r="AA5536" s="1310"/>
      <c r="AB5536" s="1310"/>
      <c r="AC5536" s="1310"/>
      <c r="AD5536" s="1309"/>
      <c r="AE5536" s="1309"/>
      <c r="AF5536" s="1781" t="s">
        <v>3560</v>
      </c>
      <c r="AG5536" s="1781"/>
      <c r="AH5536" s="1782"/>
    </row>
    <row r="5537" spans="1:34" ht="5.85" customHeight="1">
      <c r="A5537" s="1780"/>
      <c r="B5537" s="1310"/>
      <c r="C5537" s="1310"/>
      <c r="D5537" s="1310"/>
      <c r="E5537" s="1310"/>
      <c r="F5537" s="1310"/>
      <c r="G5537" s="1310"/>
      <c r="H5537" s="1310"/>
      <c r="I5537" s="1310"/>
      <c r="J5537" s="1310"/>
      <c r="K5537" s="1310"/>
      <c r="L5537" s="1310"/>
      <c r="M5537" s="1310"/>
      <c r="N5537" s="1310"/>
      <c r="O5537" s="1310"/>
      <c r="P5537" s="1310"/>
      <c r="Q5537" s="1310"/>
      <c r="R5537" s="1310"/>
      <c r="S5537" s="1310"/>
      <c r="T5537" s="1310"/>
      <c r="U5537" s="1310"/>
      <c r="V5537" s="1310"/>
      <c r="W5537" s="1310"/>
      <c r="X5537" s="1310"/>
      <c r="Y5537" s="1310"/>
      <c r="Z5537" s="1310"/>
      <c r="AA5537" s="1310"/>
      <c r="AB5537" s="1310"/>
      <c r="AC5537" s="1310"/>
      <c r="AD5537" s="1311"/>
      <c r="AE5537" s="1311"/>
      <c r="AF5537" s="1311"/>
      <c r="AG5537" s="1311"/>
      <c r="AH5537" s="1782"/>
    </row>
    <row r="5538" spans="1:34" ht="11.65" customHeight="1">
      <c r="A5538" s="1783" t="s">
        <v>2836</v>
      </c>
      <c r="B5538" s="1784"/>
      <c r="C5538" s="1784"/>
      <c r="D5538" s="1784"/>
      <c r="E5538" s="1784"/>
      <c r="F5538" s="1784"/>
      <c r="G5538" s="1784"/>
      <c r="H5538" s="1784"/>
      <c r="I5538" s="1784"/>
      <c r="J5538" s="1784"/>
      <c r="K5538" s="1784"/>
      <c r="L5538" s="1784"/>
      <c r="M5538" s="1784"/>
      <c r="N5538" s="1784"/>
      <c r="O5538" s="1784"/>
      <c r="P5538" s="1784"/>
      <c r="Q5538" s="1784"/>
      <c r="R5538" s="1784"/>
      <c r="S5538" s="1784"/>
      <c r="T5538" s="1784"/>
      <c r="U5538" s="1784"/>
      <c r="V5538" s="1784"/>
      <c r="W5538" s="1784"/>
      <c r="X5538" s="1784"/>
      <c r="Y5538" s="1784"/>
      <c r="Z5538" s="1784"/>
      <c r="AA5538" s="1784"/>
      <c r="AB5538" s="1784"/>
      <c r="AC5538" s="1784"/>
      <c r="AD5538" s="1311"/>
      <c r="AE5538" s="1311"/>
      <c r="AF5538" s="1311"/>
      <c r="AG5538" s="1311"/>
      <c r="AH5538" s="1782"/>
    </row>
    <row r="5539" spans="1:34" ht="22.5" customHeight="1">
      <c r="A5539" s="1785" t="s">
        <v>2837</v>
      </c>
      <c r="B5539" s="1786"/>
      <c r="C5539" s="1786"/>
      <c r="D5539" s="1786"/>
      <c r="E5539" s="1786"/>
      <c r="F5539" s="1786"/>
      <c r="G5539" s="1786"/>
      <c r="H5539" s="1786"/>
      <c r="I5539" s="1786"/>
      <c r="J5539" s="1786"/>
      <c r="K5539" s="1786"/>
      <c r="L5539" s="1786"/>
      <c r="M5539" s="1786"/>
      <c r="N5539" s="1786"/>
      <c r="O5539" s="1786"/>
      <c r="P5539" s="1786"/>
      <c r="Q5539" s="1786"/>
      <c r="R5539" s="1786"/>
      <c r="S5539" s="1786"/>
      <c r="T5539" s="1786"/>
      <c r="U5539" s="1786"/>
      <c r="V5539" s="1786"/>
      <c r="W5539" s="1786"/>
      <c r="X5539" s="1786"/>
      <c r="Y5539" s="1786"/>
      <c r="Z5539" s="1786"/>
      <c r="AA5539" s="1786"/>
      <c r="AB5539" s="1786"/>
      <c r="AC5539" s="1786"/>
      <c r="AD5539" s="1311"/>
      <c r="AE5539" s="1311"/>
      <c r="AF5539" s="1311"/>
      <c r="AG5539" s="1311"/>
      <c r="AH5539" s="1782"/>
    </row>
    <row r="5540" spans="1:34" ht="5.85" customHeight="1">
      <c r="A5540" s="1787" t="s">
        <v>2838</v>
      </c>
      <c r="B5540" s="1788"/>
      <c r="C5540" s="1788"/>
      <c r="D5540" s="1788"/>
      <c r="E5540" s="1788"/>
      <c r="F5540" s="1788"/>
      <c r="G5540" s="1788"/>
      <c r="H5540" s="1788"/>
      <c r="I5540" s="1788"/>
      <c r="J5540" s="1788"/>
      <c r="K5540" s="1788"/>
      <c r="L5540" s="1788"/>
      <c r="M5540" s="1788"/>
      <c r="N5540" s="1788"/>
      <c r="O5540" s="1788"/>
      <c r="P5540" s="1788"/>
      <c r="Q5540" s="1788"/>
      <c r="R5540" s="1788"/>
      <c r="S5540" s="1788"/>
      <c r="T5540" s="1788"/>
      <c r="U5540" s="1788"/>
      <c r="V5540" s="1788"/>
      <c r="W5540" s="1788"/>
      <c r="X5540" s="1788"/>
      <c r="Y5540" s="1788"/>
      <c r="Z5540" s="1788"/>
      <c r="AA5540" s="1788"/>
      <c r="AB5540" s="1788"/>
      <c r="AC5540" s="1788"/>
      <c r="AD5540" s="1311"/>
      <c r="AE5540" s="1311"/>
      <c r="AF5540" s="1311"/>
      <c r="AG5540" s="1311"/>
      <c r="AH5540" s="1782"/>
    </row>
    <row r="5541" spans="1:34" ht="5.85" customHeight="1">
      <c r="A5541" s="1787"/>
      <c r="B5541" s="1788"/>
      <c r="C5541" s="1788"/>
      <c r="D5541" s="1788"/>
      <c r="E5541" s="1788"/>
      <c r="F5541" s="1788"/>
      <c r="G5541" s="1788"/>
      <c r="H5541" s="1788"/>
      <c r="I5541" s="1788"/>
      <c r="J5541" s="1788"/>
      <c r="K5541" s="1788"/>
      <c r="L5541" s="1788"/>
      <c r="M5541" s="1788"/>
      <c r="N5541" s="1788"/>
      <c r="O5541" s="1788"/>
      <c r="P5541" s="1788"/>
      <c r="Q5541" s="1788"/>
      <c r="R5541" s="1788"/>
      <c r="S5541" s="1788"/>
      <c r="T5541" s="1788"/>
      <c r="U5541" s="1788"/>
      <c r="V5541" s="1788"/>
      <c r="W5541" s="1788"/>
      <c r="X5541" s="1788"/>
      <c r="Y5541" s="1788"/>
      <c r="Z5541" s="1788"/>
      <c r="AA5541" s="1788"/>
      <c r="AB5541" s="1788"/>
      <c r="AC5541" s="1788"/>
      <c r="AD5541" s="1782"/>
      <c r="AE5541" s="1309"/>
      <c r="AF5541" s="1309"/>
      <c r="AG5541" s="1309"/>
      <c r="AH5541" s="1782"/>
    </row>
    <row r="5542" spans="1:34" ht="11.65" customHeight="1">
      <c r="A5542" s="1787" t="s">
        <v>2839</v>
      </c>
      <c r="B5542" s="1788"/>
      <c r="C5542" s="1788"/>
      <c r="D5542" s="1788"/>
      <c r="E5542" s="1788"/>
      <c r="F5542" s="1788"/>
      <c r="G5542" s="1788"/>
      <c r="H5542" s="1788"/>
      <c r="I5542" s="1788"/>
      <c r="J5542" s="1788"/>
      <c r="K5542" s="1788"/>
      <c r="L5542" s="1788"/>
      <c r="M5542" s="1788"/>
      <c r="N5542" s="1788"/>
      <c r="O5542" s="1788"/>
      <c r="P5542" s="1788"/>
      <c r="Q5542" s="1788"/>
      <c r="R5542" s="1788"/>
      <c r="S5542" s="1788"/>
      <c r="T5542" s="1788"/>
      <c r="U5542" s="1788"/>
      <c r="V5542" s="1788"/>
      <c r="W5542" s="1788"/>
      <c r="X5542" s="1788"/>
      <c r="Y5542" s="1788"/>
      <c r="Z5542" s="1788"/>
      <c r="AA5542" s="1788"/>
      <c r="AB5542" s="1788"/>
      <c r="AC5542" s="1788"/>
      <c r="AD5542" s="1818" t="s">
        <v>2840</v>
      </c>
      <c r="AE5542" s="1818"/>
      <c r="AF5542" s="1206">
        <v>0</v>
      </c>
      <c r="AG5542" s="1207" t="s">
        <v>5</v>
      </c>
      <c r="AH5542" s="1800"/>
    </row>
    <row r="5543" spans="1:34" ht="10.9" customHeight="1">
      <c r="A5543" s="1819" t="s">
        <v>2841</v>
      </c>
      <c r="B5543" s="1820"/>
      <c r="C5543" s="1820"/>
      <c r="D5543" s="1820"/>
      <c r="E5543" s="1820"/>
      <c r="F5543" s="1820"/>
      <c r="G5543" s="1820"/>
      <c r="H5543" s="1820"/>
      <c r="I5543" s="1820"/>
      <c r="J5543" s="1820"/>
      <c r="K5543" s="1820"/>
      <c r="L5543" s="1820"/>
      <c r="M5543" s="1820"/>
      <c r="N5543" s="1820"/>
      <c r="O5543" s="1820"/>
      <c r="P5543" s="1820"/>
      <c r="Q5543" s="1820"/>
      <c r="R5543" s="1820"/>
      <c r="S5543" s="1820"/>
      <c r="T5543" s="1820"/>
      <c r="U5543" s="1820"/>
      <c r="V5543" s="1820"/>
      <c r="W5543" s="1820"/>
      <c r="X5543" s="1820"/>
      <c r="Y5543" s="1820"/>
      <c r="Z5543" s="1820"/>
      <c r="AA5543" s="1820"/>
      <c r="AB5543" s="1820"/>
      <c r="AC5543" s="1820"/>
      <c r="AD5543" s="1821" t="s">
        <v>2842</v>
      </c>
      <c r="AE5543" s="1821"/>
      <c r="AF5543" s="1210">
        <v>0</v>
      </c>
      <c r="AG5543" s="1211" t="s">
        <v>5</v>
      </c>
      <c r="AH5543" s="1800"/>
    </row>
    <row r="5544" spans="1:34" ht="17.45" customHeight="1">
      <c r="A5544" s="1822" t="s">
        <v>2843</v>
      </c>
      <c r="B5544" s="1802"/>
      <c r="C5544" s="1802"/>
      <c r="D5544" s="1778"/>
      <c r="E5544" s="1823" t="s">
        <v>2979</v>
      </c>
      <c r="F5544" s="1823"/>
      <c r="G5544" s="1823"/>
      <c r="H5544" s="1823"/>
      <c r="I5544" s="1823"/>
      <c r="J5544" s="1823"/>
      <c r="K5544" s="1823"/>
      <c r="L5544" s="1823"/>
      <c r="M5544" s="1823"/>
      <c r="N5544" s="1823"/>
      <c r="O5544" s="1823"/>
      <c r="P5544" s="1823"/>
      <c r="Q5544" s="1823"/>
      <c r="R5544" s="1823"/>
      <c r="S5544" s="1823"/>
      <c r="T5544" s="1823"/>
      <c r="U5544" s="1823"/>
      <c r="V5544" s="1823"/>
      <c r="W5544" s="1823"/>
      <c r="X5544" s="1823"/>
      <c r="Y5544" s="1823"/>
      <c r="Z5544" s="1823"/>
      <c r="AA5544" s="1823"/>
      <c r="AB5544" s="1823"/>
      <c r="AC5544" s="1823"/>
      <c r="AD5544" s="1823"/>
      <c r="AE5544" s="1823"/>
      <c r="AF5544" s="1823"/>
      <c r="AG5544" s="1823"/>
      <c r="AH5544" s="1779"/>
    </row>
    <row r="5545" spans="1:34" ht="16.7" customHeight="1">
      <c r="A5545" s="1824" t="s">
        <v>2844</v>
      </c>
      <c r="B5545" s="1816"/>
      <c r="C5545" s="1816"/>
      <c r="D5545" s="1309"/>
      <c r="E5545" s="1815" t="s">
        <v>2978</v>
      </c>
      <c r="F5545" s="1815"/>
      <c r="G5545" s="1111"/>
      <c r="H5545" s="1796" t="s">
        <v>2845</v>
      </c>
      <c r="I5545" s="1796"/>
      <c r="J5545" s="1796" t="s">
        <v>518</v>
      </c>
      <c r="K5545" s="1796"/>
      <c r="L5545" s="1309"/>
      <c r="M5545" s="1309"/>
      <c r="N5545" s="1816" t="s">
        <v>2846</v>
      </c>
      <c r="O5545" s="1816"/>
      <c r="P5545" s="1816"/>
      <c r="Q5545" s="1816"/>
      <c r="R5545" s="1817">
        <v>2</v>
      </c>
      <c r="S5545" s="1817"/>
      <c r="T5545" s="1817"/>
      <c r="U5545" s="1817"/>
      <c r="V5545" s="1309"/>
      <c r="W5545" s="1309"/>
      <c r="X5545" s="1309"/>
      <c r="Y5545" s="1796" t="s">
        <v>2847</v>
      </c>
      <c r="Z5545" s="1796"/>
      <c r="AA5545" s="1796"/>
      <c r="AB5545" s="1796"/>
      <c r="AC5545" s="1796"/>
      <c r="AD5545" s="1796"/>
      <c r="AE5545" s="1796"/>
      <c r="AF5545" s="1797" t="s">
        <v>2848</v>
      </c>
      <c r="AG5545" s="1797"/>
      <c r="AH5545" s="1782"/>
    </row>
    <row r="5546" spans="1:34" ht="5.85" customHeight="1">
      <c r="A5546" s="1798"/>
      <c r="B5546" s="1799"/>
      <c r="C5546" s="1799"/>
      <c r="D5546" s="1799"/>
      <c r="E5546" s="1799"/>
      <c r="F5546" s="1799"/>
      <c r="G5546" s="1799"/>
      <c r="H5546" s="1799"/>
      <c r="I5546" s="1799"/>
      <c r="J5546" s="1799"/>
      <c r="K5546" s="1799"/>
      <c r="L5546" s="1799"/>
      <c r="M5546" s="1799"/>
      <c r="N5546" s="1799"/>
      <c r="O5546" s="1799"/>
      <c r="P5546" s="1799"/>
      <c r="Q5546" s="1799"/>
      <c r="R5546" s="1799"/>
      <c r="S5546" s="1799"/>
      <c r="T5546" s="1799"/>
      <c r="U5546" s="1799"/>
      <c r="V5546" s="1799"/>
      <c r="W5546" s="1799"/>
      <c r="X5546" s="1799"/>
      <c r="Y5546" s="1799"/>
      <c r="Z5546" s="1799"/>
      <c r="AA5546" s="1799"/>
      <c r="AB5546" s="1799"/>
      <c r="AC5546" s="1799"/>
      <c r="AD5546" s="1799"/>
      <c r="AE5546" s="1799"/>
      <c r="AF5546" s="1799"/>
      <c r="AG5546" s="1799"/>
      <c r="AH5546" s="1800"/>
    </row>
    <row r="5547" spans="1:34" ht="17.45" customHeight="1">
      <c r="A5547" s="1801" t="s">
        <v>2849</v>
      </c>
      <c r="B5547" s="1802"/>
      <c r="C5547" s="1802"/>
      <c r="D5547" s="1802"/>
      <c r="E5547" s="1802"/>
      <c r="F5547" s="1802"/>
      <c r="G5547" s="1802"/>
      <c r="H5547" s="1802"/>
      <c r="I5547" s="1802"/>
      <c r="J5547" s="1803"/>
      <c r="K5547" s="1789" t="s">
        <v>2850</v>
      </c>
      <c r="L5547" s="1807"/>
      <c r="M5547" s="1789" t="s">
        <v>2851</v>
      </c>
      <c r="N5547" s="1790"/>
      <c r="O5547" s="1790"/>
      <c r="P5547" s="1790"/>
      <c r="Q5547" s="1790"/>
      <c r="R5547" s="1790"/>
      <c r="S5547" s="1790"/>
      <c r="T5547" s="1791"/>
      <c r="U5547" s="1789" t="s">
        <v>2852</v>
      </c>
      <c r="V5547" s="1790"/>
      <c r="W5547" s="1790"/>
      <c r="X5547" s="1790"/>
      <c r="Y5547" s="1790"/>
      <c r="Z5547" s="1790"/>
      <c r="AA5547" s="1790"/>
      <c r="AB5547" s="1790"/>
      <c r="AC5547" s="1790"/>
      <c r="AD5547" s="1791"/>
      <c r="AE5547" s="1810" t="s">
        <v>2853</v>
      </c>
      <c r="AF5547" s="1811"/>
      <c r="AG5547" s="1811"/>
      <c r="AH5547" s="1814"/>
    </row>
    <row r="5548" spans="1:34" ht="17.45" customHeight="1">
      <c r="A5548" s="1804"/>
      <c r="B5548" s="1805"/>
      <c r="C5548" s="1805"/>
      <c r="D5548" s="1805"/>
      <c r="E5548" s="1805"/>
      <c r="F5548" s="1805"/>
      <c r="G5548" s="1805"/>
      <c r="H5548" s="1805"/>
      <c r="I5548" s="1805"/>
      <c r="J5548" s="1806"/>
      <c r="K5548" s="1808"/>
      <c r="L5548" s="1809"/>
      <c r="M5548" s="1789" t="s">
        <v>2854</v>
      </c>
      <c r="N5548" s="1790"/>
      <c r="O5548" s="1790"/>
      <c r="P5548" s="1791"/>
      <c r="Q5548" s="1789" t="s">
        <v>2855</v>
      </c>
      <c r="R5548" s="1790"/>
      <c r="S5548" s="1790"/>
      <c r="T5548" s="1791"/>
      <c r="U5548" s="1789" t="s">
        <v>2854</v>
      </c>
      <c r="V5548" s="1790"/>
      <c r="W5548" s="1790"/>
      <c r="X5548" s="1790"/>
      <c r="Y5548" s="1790"/>
      <c r="Z5548" s="1791"/>
      <c r="AA5548" s="1789" t="s">
        <v>2855</v>
      </c>
      <c r="AB5548" s="1790"/>
      <c r="AC5548" s="1790"/>
      <c r="AD5548" s="1791"/>
      <c r="AE5548" s="1812"/>
      <c r="AF5548" s="1813"/>
      <c r="AG5548" s="1813"/>
      <c r="AH5548" s="1800"/>
    </row>
    <row r="5549" spans="1:34" ht="16.7" customHeight="1">
      <c r="A5549" s="1223"/>
      <c r="B5549" s="1224" t="s">
        <v>1615</v>
      </c>
      <c r="C5549" s="1875" t="s">
        <v>3561</v>
      </c>
      <c r="D5549" s="1876"/>
      <c r="E5549" s="1876"/>
      <c r="F5549" s="1876"/>
      <c r="G5549" s="1876"/>
      <c r="H5549" s="1876"/>
      <c r="I5549" s="1876"/>
      <c r="J5549" s="1875"/>
      <c r="K5549" s="1877">
        <v>0.4</v>
      </c>
      <c r="L5549" s="1878"/>
      <c r="M5549" s="1877">
        <v>1</v>
      </c>
      <c r="N5549" s="1879"/>
      <c r="O5549" s="1879"/>
      <c r="P5549" s="1878"/>
      <c r="Q5549" s="1877">
        <v>0</v>
      </c>
      <c r="R5549" s="1879"/>
      <c r="S5549" s="1879"/>
      <c r="T5549" s="1878"/>
      <c r="U5549" s="1880">
        <v>2.4676</v>
      </c>
      <c r="V5549" s="1881"/>
      <c r="W5549" s="1881"/>
      <c r="X5549" s="1881"/>
      <c r="Y5549" s="1881"/>
      <c r="Z5549" s="1882"/>
      <c r="AA5549" s="1880">
        <v>1.6145</v>
      </c>
      <c r="AB5549" s="1881"/>
      <c r="AC5549" s="1881"/>
      <c r="AD5549" s="1882"/>
      <c r="AE5549" s="1865">
        <v>0.98699999999999999</v>
      </c>
      <c r="AF5549" s="1847"/>
      <c r="AG5549" s="1847"/>
      <c r="AH5549" s="1225"/>
    </row>
    <row r="5550" spans="1:34" ht="17.45" customHeight="1">
      <c r="A5550" s="1218"/>
      <c r="B5550" s="1205" t="s">
        <v>2072</v>
      </c>
      <c r="C5550" s="1903" t="s">
        <v>3562</v>
      </c>
      <c r="D5550" s="1815"/>
      <c r="E5550" s="1815"/>
      <c r="F5550" s="1815"/>
      <c r="G5550" s="1815"/>
      <c r="H5550" s="1815"/>
      <c r="I5550" s="1815"/>
      <c r="J5550" s="1903"/>
      <c r="K5550" s="1904">
        <v>1</v>
      </c>
      <c r="L5550" s="1905"/>
      <c r="M5550" s="1904">
        <v>0.8</v>
      </c>
      <c r="N5550" s="1817"/>
      <c r="O5550" s="1817"/>
      <c r="P5550" s="1905"/>
      <c r="Q5550" s="1904">
        <v>0.2</v>
      </c>
      <c r="R5550" s="1817"/>
      <c r="S5550" s="1817"/>
      <c r="T5550" s="1905"/>
      <c r="U5550" s="1906">
        <v>11.8165</v>
      </c>
      <c r="V5550" s="1907"/>
      <c r="W5550" s="1907"/>
      <c r="X5550" s="1907"/>
      <c r="Y5550" s="1907"/>
      <c r="Z5550" s="1908"/>
      <c r="AA5550" s="1906">
        <v>7.1624999999999996</v>
      </c>
      <c r="AB5550" s="1907"/>
      <c r="AC5550" s="1907"/>
      <c r="AD5550" s="1908"/>
      <c r="AE5550" s="1909">
        <v>10.8857</v>
      </c>
      <c r="AF5550" s="1841"/>
      <c r="AG5550" s="1841"/>
      <c r="AH5550" s="1219"/>
    </row>
    <row r="5551" spans="1:34" ht="16.7" customHeight="1">
      <c r="A5551" s="1220"/>
      <c r="B5551" s="1209" t="s">
        <v>1512</v>
      </c>
      <c r="C5551" s="1866" t="s">
        <v>3246</v>
      </c>
      <c r="D5551" s="1867"/>
      <c r="E5551" s="1867"/>
      <c r="F5551" s="1867"/>
      <c r="G5551" s="1867"/>
      <c r="H5551" s="1867"/>
      <c r="I5551" s="1867"/>
      <c r="J5551" s="1866"/>
      <c r="K5551" s="1868">
        <v>1</v>
      </c>
      <c r="L5551" s="1869"/>
      <c r="M5551" s="1868">
        <v>1</v>
      </c>
      <c r="N5551" s="1870"/>
      <c r="O5551" s="1870"/>
      <c r="P5551" s="1869"/>
      <c r="Q5551" s="1868">
        <v>0</v>
      </c>
      <c r="R5551" s="1870"/>
      <c r="S5551" s="1870"/>
      <c r="T5551" s="1869"/>
      <c r="U5551" s="1871">
        <v>11.2203</v>
      </c>
      <c r="V5551" s="1872"/>
      <c r="W5551" s="1872"/>
      <c r="X5551" s="1872"/>
      <c r="Y5551" s="1872"/>
      <c r="Z5551" s="1873"/>
      <c r="AA5551" s="1871">
        <v>0.81789999999999996</v>
      </c>
      <c r="AB5551" s="1872"/>
      <c r="AC5551" s="1872"/>
      <c r="AD5551" s="1873"/>
      <c r="AE5551" s="1874">
        <v>11.2203</v>
      </c>
      <c r="AF5551" s="1843"/>
      <c r="AG5551" s="1843"/>
      <c r="AH5551" s="1222"/>
    </row>
    <row r="5552" spans="1:34" ht="17.45" customHeight="1">
      <c r="A5552" s="1792"/>
      <c r="B5552" s="1793"/>
      <c r="C5552" s="1793"/>
      <c r="D5552" s="1793"/>
      <c r="E5552" s="1793"/>
      <c r="F5552" s="1793"/>
      <c r="G5552" s="1793"/>
      <c r="H5552" s="1793"/>
      <c r="I5552" s="1793"/>
      <c r="J5552" s="1793"/>
      <c r="K5552" s="1794" t="s">
        <v>2856</v>
      </c>
      <c r="L5552" s="1794"/>
      <c r="M5552" s="1794"/>
      <c r="N5552" s="1794"/>
      <c r="O5552" s="1794"/>
      <c r="P5552" s="1794"/>
      <c r="Q5552" s="1794"/>
      <c r="R5552" s="1794"/>
      <c r="S5552" s="1794"/>
      <c r="T5552" s="1794"/>
      <c r="U5552" s="1794"/>
      <c r="V5552" s="1794"/>
      <c r="W5552" s="1794"/>
      <c r="X5552" s="1794"/>
      <c r="Y5552" s="1794"/>
      <c r="Z5552" s="1794"/>
      <c r="AA5552" s="1795">
        <v>23.093</v>
      </c>
      <c r="AB5552" s="1795"/>
      <c r="AC5552" s="1795"/>
      <c r="AD5552" s="1795"/>
      <c r="AE5552" s="1795"/>
      <c r="AF5552" s="1795"/>
      <c r="AG5552" s="1795"/>
      <c r="AH5552" s="1213"/>
    </row>
    <row r="5553" spans="1:34" ht="17.45" customHeight="1">
      <c r="A5553" s="1801" t="s">
        <v>2857</v>
      </c>
      <c r="B5553" s="1825"/>
      <c r="C5553" s="1825"/>
      <c r="D5553" s="1825"/>
      <c r="E5553" s="1825"/>
      <c r="F5553" s="1825"/>
      <c r="G5553" s="1825"/>
      <c r="H5553" s="1825"/>
      <c r="I5553" s="1825"/>
      <c r="J5553" s="1825"/>
      <c r="K5553" s="1825"/>
      <c r="L5553" s="1825"/>
      <c r="M5553" s="1825"/>
      <c r="N5553" s="1826"/>
      <c r="O5553" s="1789" t="s">
        <v>2858</v>
      </c>
      <c r="P5553" s="1790"/>
      <c r="Q5553" s="1790"/>
      <c r="R5553" s="1790"/>
      <c r="S5553" s="1791"/>
      <c r="T5553" s="1827" t="s">
        <v>2850</v>
      </c>
      <c r="U5553" s="1790"/>
      <c r="V5553" s="1790"/>
      <c r="W5553" s="1213"/>
      <c r="X5553" s="1789" t="s">
        <v>2859</v>
      </c>
      <c r="Y5553" s="1790"/>
      <c r="Z5553" s="1790"/>
      <c r="AA5553" s="1790"/>
      <c r="AB5553" s="1790"/>
      <c r="AC5553" s="1790"/>
      <c r="AD5553" s="1791"/>
      <c r="AE5553" s="1810" t="s">
        <v>2853</v>
      </c>
      <c r="AF5553" s="1828"/>
      <c r="AG5553" s="1828"/>
      <c r="AH5553" s="1213"/>
    </row>
    <row r="5554" spans="1:34" ht="16.7" customHeight="1">
      <c r="A5554" s="1215"/>
      <c r="B5554" s="1216" t="s">
        <v>1009</v>
      </c>
      <c r="C5554" s="1829" t="s">
        <v>1010</v>
      </c>
      <c r="D5554" s="1830"/>
      <c r="E5554" s="1830"/>
      <c r="F5554" s="1830"/>
      <c r="G5554" s="1830"/>
      <c r="H5554" s="1830"/>
      <c r="I5554" s="1830"/>
      <c r="J5554" s="1830"/>
      <c r="K5554" s="1830"/>
      <c r="L5554" s="1830"/>
      <c r="M5554" s="1830"/>
      <c r="N5554" s="1829"/>
      <c r="O5554" s="1831">
        <v>0</v>
      </c>
      <c r="P5554" s="1832"/>
      <c r="Q5554" s="1832"/>
      <c r="R5554" s="1832"/>
      <c r="S5554" s="1833"/>
      <c r="T5554" s="1858">
        <v>0.9</v>
      </c>
      <c r="U5554" s="1832"/>
      <c r="V5554" s="1832"/>
      <c r="W5554" s="1217"/>
      <c r="X5554" s="1859">
        <v>22.268799999999999</v>
      </c>
      <c r="Y5554" s="1860"/>
      <c r="Z5554" s="1860"/>
      <c r="AA5554" s="1860"/>
      <c r="AB5554" s="1860"/>
      <c r="AC5554" s="1860"/>
      <c r="AD5554" s="1861"/>
      <c r="AE5554" s="1839">
        <v>20.041899999999998</v>
      </c>
      <c r="AF5554" s="1795"/>
      <c r="AG5554" s="1795"/>
      <c r="AH5554" s="1217"/>
    </row>
    <row r="5555" spans="1:34" ht="17.45" customHeight="1">
      <c r="A5555" s="1792"/>
      <c r="B5555" s="1778"/>
      <c r="C5555" s="1778"/>
      <c r="D5555" s="1778"/>
      <c r="E5555" s="1778"/>
      <c r="F5555" s="1778"/>
      <c r="G5555" s="1778"/>
      <c r="H5555" s="1778"/>
      <c r="I5555" s="1846" t="s">
        <v>2860</v>
      </c>
      <c r="J5555" s="1846"/>
      <c r="K5555" s="1846"/>
      <c r="L5555" s="1846"/>
      <c r="M5555" s="1846"/>
      <c r="N5555" s="1846"/>
      <c r="O5555" s="1846"/>
      <c r="P5555" s="1846"/>
      <c r="Q5555" s="1846"/>
      <c r="R5555" s="1846"/>
      <c r="S5555" s="1846"/>
      <c r="T5555" s="1846"/>
      <c r="U5555" s="1846"/>
      <c r="V5555" s="1846"/>
      <c r="W5555" s="1846"/>
      <c r="X5555" s="1846"/>
      <c r="Y5555" s="1846"/>
      <c r="Z5555" s="1793"/>
      <c r="AA5555" s="1847">
        <v>20.041899999999998</v>
      </c>
      <c r="AB5555" s="1847"/>
      <c r="AC5555" s="1847"/>
      <c r="AD5555" s="1847"/>
      <c r="AE5555" s="1847"/>
      <c r="AF5555" s="1847"/>
      <c r="AG5555" s="1847"/>
      <c r="AH5555" s="1814"/>
    </row>
    <row r="5556" spans="1:34" ht="17.45" customHeight="1">
      <c r="A5556" s="1844"/>
      <c r="B5556" s="1309"/>
      <c r="C5556" s="1309"/>
      <c r="D5556" s="1309"/>
      <c r="E5556" s="1309"/>
      <c r="F5556" s="1309"/>
      <c r="G5556" s="1309"/>
      <c r="H5556" s="1309"/>
      <c r="I5556" s="1840" t="s">
        <v>2861</v>
      </c>
      <c r="J5556" s="1840"/>
      <c r="K5556" s="1840"/>
      <c r="L5556" s="1840"/>
      <c r="M5556" s="1840"/>
      <c r="N5556" s="1840"/>
      <c r="O5556" s="1840"/>
      <c r="P5556" s="1840"/>
      <c r="Q5556" s="1840"/>
      <c r="R5556" s="1840"/>
      <c r="S5556" s="1840"/>
      <c r="T5556" s="1840"/>
      <c r="U5556" s="1840"/>
      <c r="V5556" s="1840"/>
      <c r="W5556" s="1840"/>
      <c r="X5556" s="1840"/>
      <c r="Y5556" s="1840"/>
      <c r="Z5556" s="1309"/>
      <c r="AA5556" s="1841">
        <v>43.134900000000002</v>
      </c>
      <c r="AB5556" s="1841"/>
      <c r="AC5556" s="1841"/>
      <c r="AD5556" s="1841"/>
      <c r="AE5556" s="1841"/>
      <c r="AF5556" s="1841"/>
      <c r="AG5556" s="1841"/>
      <c r="AH5556" s="1782"/>
    </row>
    <row r="5557" spans="1:34" ht="16.7" customHeight="1">
      <c r="A5557" s="1844"/>
      <c r="B5557" s="1309"/>
      <c r="C5557" s="1309"/>
      <c r="D5557" s="1309"/>
      <c r="E5557" s="1309"/>
      <c r="F5557" s="1309"/>
      <c r="G5557" s="1309"/>
      <c r="H5557" s="1309"/>
      <c r="I5557" s="1840" t="s">
        <v>2862</v>
      </c>
      <c r="J5557" s="1840"/>
      <c r="K5557" s="1840"/>
      <c r="L5557" s="1840"/>
      <c r="M5557" s="1840"/>
      <c r="N5557" s="1840"/>
      <c r="O5557" s="1840"/>
      <c r="P5557" s="1840"/>
      <c r="Q5557" s="1840"/>
      <c r="R5557" s="1840"/>
      <c r="S5557" s="1840"/>
      <c r="T5557" s="1840"/>
      <c r="U5557" s="1840"/>
      <c r="V5557" s="1840"/>
      <c r="W5557" s="1840"/>
      <c r="X5557" s="1840"/>
      <c r="Y5557" s="1840"/>
      <c r="Z5557" s="1309"/>
      <c r="AA5557" s="1841">
        <v>21.567499999999999</v>
      </c>
      <c r="AB5557" s="1841"/>
      <c r="AC5557" s="1841"/>
      <c r="AD5557" s="1841"/>
      <c r="AE5557" s="1841"/>
      <c r="AF5557" s="1841"/>
      <c r="AG5557" s="1841"/>
      <c r="AH5557" s="1782"/>
    </row>
    <row r="5558" spans="1:34" ht="17.45" customHeight="1">
      <c r="A5558" s="1844"/>
      <c r="B5558" s="1309"/>
      <c r="C5558" s="1309"/>
      <c r="D5558" s="1309"/>
      <c r="E5558" s="1309"/>
      <c r="F5558" s="1309"/>
      <c r="G5558" s="1309"/>
      <c r="H5558" s="1309"/>
      <c r="I5558" s="1840" t="s">
        <v>2863</v>
      </c>
      <c r="J5558" s="1840"/>
      <c r="K5558" s="1840"/>
      <c r="L5558" s="1840"/>
      <c r="M5558" s="1840"/>
      <c r="N5558" s="1840"/>
      <c r="O5558" s="1840"/>
      <c r="P5558" s="1840"/>
      <c r="Q5558" s="1840"/>
      <c r="R5558" s="1840"/>
      <c r="S5558" s="1840"/>
      <c r="T5558" s="1840"/>
      <c r="U5558" s="1840"/>
      <c r="V5558" s="1840"/>
      <c r="W5558" s="1840"/>
      <c r="X5558" s="1840"/>
      <c r="Y5558" s="1840"/>
      <c r="Z5558" s="1309"/>
      <c r="AA5558" s="1841">
        <v>0</v>
      </c>
      <c r="AB5558" s="1841"/>
      <c r="AC5558" s="1841"/>
      <c r="AD5558" s="1841"/>
      <c r="AE5558" s="1841"/>
      <c r="AF5558" s="1841"/>
      <c r="AG5558" s="1841"/>
      <c r="AH5558" s="1782"/>
    </row>
    <row r="5559" spans="1:34" ht="16.7" customHeight="1">
      <c r="A5559" s="1845"/>
      <c r="B5559" s="1799"/>
      <c r="C5559" s="1799"/>
      <c r="D5559" s="1799"/>
      <c r="E5559" s="1799"/>
      <c r="F5559" s="1799"/>
      <c r="G5559" s="1799"/>
      <c r="H5559" s="1799"/>
      <c r="I5559" s="1842" t="s">
        <v>2864</v>
      </c>
      <c r="J5559" s="1842"/>
      <c r="K5559" s="1842"/>
      <c r="L5559" s="1842"/>
      <c r="M5559" s="1842"/>
      <c r="N5559" s="1842"/>
      <c r="O5559" s="1842"/>
      <c r="P5559" s="1842"/>
      <c r="Q5559" s="1842"/>
      <c r="R5559" s="1842"/>
      <c r="S5559" s="1842"/>
      <c r="T5559" s="1842"/>
      <c r="U5559" s="1842"/>
      <c r="V5559" s="1842"/>
      <c r="W5559" s="1842"/>
      <c r="X5559" s="1842"/>
      <c r="Y5559" s="1842"/>
      <c r="Z5559" s="1799"/>
      <c r="AA5559" s="1843">
        <v>0</v>
      </c>
      <c r="AB5559" s="1843"/>
      <c r="AC5559" s="1843"/>
      <c r="AD5559" s="1843"/>
      <c r="AE5559" s="1843"/>
      <c r="AF5559" s="1843"/>
      <c r="AG5559" s="1843"/>
      <c r="AH5559" s="1800"/>
    </row>
    <row r="5560" spans="1:34" ht="17.45" customHeight="1">
      <c r="A5560" s="1801" t="s">
        <v>2865</v>
      </c>
      <c r="B5560" s="1825"/>
      <c r="C5560" s="1825"/>
      <c r="D5560" s="1825"/>
      <c r="E5560" s="1825"/>
      <c r="F5560" s="1825"/>
      <c r="G5560" s="1825"/>
      <c r="H5560" s="1825"/>
      <c r="I5560" s="1825"/>
      <c r="J5560" s="1825"/>
      <c r="K5560" s="1825"/>
      <c r="L5560" s="1825"/>
      <c r="M5560" s="1825"/>
      <c r="N5560" s="1826"/>
      <c r="O5560" s="1789" t="s">
        <v>2850</v>
      </c>
      <c r="P5560" s="1790"/>
      <c r="Q5560" s="1790"/>
      <c r="R5560" s="1790"/>
      <c r="S5560" s="1791"/>
      <c r="T5560" s="1827" t="s">
        <v>754</v>
      </c>
      <c r="U5560" s="1790"/>
      <c r="V5560" s="1790"/>
      <c r="W5560" s="1213"/>
      <c r="X5560" s="1789" t="s">
        <v>2866</v>
      </c>
      <c r="Y5560" s="1790"/>
      <c r="Z5560" s="1790"/>
      <c r="AA5560" s="1790"/>
      <c r="AB5560" s="1790"/>
      <c r="AC5560" s="1790"/>
      <c r="AD5560" s="1791"/>
      <c r="AE5560" s="1810" t="s">
        <v>2867</v>
      </c>
      <c r="AF5560" s="1828"/>
      <c r="AG5560" s="1828"/>
      <c r="AH5560" s="1213"/>
    </row>
    <row r="5561" spans="1:34" ht="17.45" customHeight="1">
      <c r="A5561" s="1792"/>
      <c r="B5561" s="1793"/>
      <c r="C5561" s="1793"/>
      <c r="D5561" s="1793"/>
      <c r="E5561" s="1793"/>
      <c r="F5561" s="1793"/>
      <c r="G5561" s="1793"/>
      <c r="H5561" s="1793"/>
      <c r="I5561" s="1794" t="s">
        <v>2869</v>
      </c>
      <c r="J5561" s="1794"/>
      <c r="K5561" s="1794"/>
      <c r="L5561" s="1794"/>
      <c r="M5561" s="1794"/>
      <c r="N5561" s="1794"/>
      <c r="O5561" s="1794"/>
      <c r="P5561" s="1794"/>
      <c r="Q5561" s="1794"/>
      <c r="R5561" s="1794"/>
      <c r="S5561" s="1794"/>
      <c r="T5561" s="1794"/>
      <c r="U5561" s="1794"/>
      <c r="V5561" s="1794"/>
      <c r="W5561" s="1794"/>
      <c r="X5561" s="1794"/>
      <c r="Y5561" s="1794"/>
      <c r="Z5561" s="1214"/>
      <c r="AA5561" s="1795">
        <v>0</v>
      </c>
      <c r="AB5561" s="1795"/>
      <c r="AC5561" s="1795"/>
      <c r="AD5561" s="1795"/>
      <c r="AE5561" s="1795"/>
      <c r="AF5561" s="1795"/>
      <c r="AG5561" s="1795"/>
      <c r="AH5561" s="1213"/>
    </row>
    <row r="5562" spans="1:34" ht="16.7" customHeight="1">
      <c r="A5562" s="1801" t="s">
        <v>2870</v>
      </c>
      <c r="B5562" s="1825"/>
      <c r="C5562" s="1825"/>
      <c r="D5562" s="1825"/>
      <c r="E5562" s="1825"/>
      <c r="F5562" s="1825"/>
      <c r="G5562" s="1825"/>
      <c r="H5562" s="1825"/>
      <c r="I5562" s="1825"/>
      <c r="J5562" s="1825"/>
      <c r="K5562" s="1825"/>
      <c r="L5562" s="1825"/>
      <c r="M5562" s="1825"/>
      <c r="N5562" s="1826"/>
      <c r="O5562" s="1789" t="s">
        <v>2850</v>
      </c>
      <c r="P5562" s="1790"/>
      <c r="Q5562" s="1790"/>
      <c r="R5562" s="1790"/>
      <c r="S5562" s="1791"/>
      <c r="T5562" s="1827" t="s">
        <v>754</v>
      </c>
      <c r="U5562" s="1790"/>
      <c r="V5562" s="1790"/>
      <c r="W5562" s="1213"/>
      <c r="X5562" s="1789" t="s">
        <v>2866</v>
      </c>
      <c r="Y5562" s="1790"/>
      <c r="Z5562" s="1790"/>
      <c r="AA5562" s="1790"/>
      <c r="AB5562" s="1790"/>
      <c r="AC5562" s="1790"/>
      <c r="AD5562" s="1791"/>
      <c r="AE5562" s="1810" t="s">
        <v>2867</v>
      </c>
      <c r="AF5562" s="1828"/>
      <c r="AG5562" s="1828"/>
      <c r="AH5562" s="1213"/>
    </row>
    <row r="5563" spans="1:34" ht="17.45" customHeight="1">
      <c r="A5563" s="1215"/>
      <c r="B5563" s="1216" t="s">
        <v>2940</v>
      </c>
      <c r="C5563" s="1829" t="s">
        <v>2941</v>
      </c>
      <c r="D5563" s="1830"/>
      <c r="E5563" s="1830"/>
      <c r="F5563" s="1830"/>
      <c r="G5563" s="1830"/>
      <c r="H5563" s="1830"/>
      <c r="I5563" s="1830"/>
      <c r="J5563" s="1830"/>
      <c r="K5563" s="1830"/>
      <c r="L5563" s="1830"/>
      <c r="M5563" s="1830"/>
      <c r="N5563" s="1829"/>
      <c r="O5563" s="1831">
        <v>2.2780000000000002E-2</v>
      </c>
      <c r="P5563" s="1832"/>
      <c r="Q5563" s="1832"/>
      <c r="R5563" s="1832"/>
      <c r="S5563" s="1833"/>
      <c r="T5563" s="1834" t="s">
        <v>497</v>
      </c>
      <c r="U5563" s="1835"/>
      <c r="V5563" s="1835"/>
      <c r="W5563" s="1217"/>
      <c r="X5563" s="1836">
        <v>469.94220000000001</v>
      </c>
      <c r="Y5563" s="1837"/>
      <c r="Z5563" s="1837"/>
      <c r="AA5563" s="1837"/>
      <c r="AB5563" s="1837"/>
      <c r="AC5563" s="1837"/>
      <c r="AD5563" s="1838"/>
      <c r="AE5563" s="1839">
        <v>10.7052</v>
      </c>
      <c r="AF5563" s="1795"/>
      <c r="AG5563" s="1795"/>
      <c r="AH5563" s="1217"/>
    </row>
    <row r="5564" spans="1:34" ht="17.45" customHeight="1">
      <c r="A5564" s="1792"/>
      <c r="B5564" s="1793"/>
      <c r="C5564" s="1793"/>
      <c r="D5564" s="1793"/>
      <c r="E5564" s="1793"/>
      <c r="F5564" s="1793"/>
      <c r="G5564" s="1793"/>
      <c r="H5564" s="1793"/>
      <c r="I5564" s="1794" t="s">
        <v>2871</v>
      </c>
      <c r="J5564" s="1794"/>
      <c r="K5564" s="1794"/>
      <c r="L5564" s="1794"/>
      <c r="M5564" s="1794"/>
      <c r="N5564" s="1794"/>
      <c r="O5564" s="1794"/>
      <c r="P5564" s="1794"/>
      <c r="Q5564" s="1794"/>
      <c r="R5564" s="1794"/>
      <c r="S5564" s="1794"/>
      <c r="T5564" s="1794"/>
      <c r="U5564" s="1794"/>
      <c r="V5564" s="1794"/>
      <c r="W5564" s="1794"/>
      <c r="X5564" s="1794"/>
      <c r="Y5564" s="1794"/>
      <c r="Z5564" s="1214"/>
      <c r="AA5564" s="1795">
        <v>10.7052</v>
      </c>
      <c r="AB5564" s="1795"/>
      <c r="AC5564" s="1795"/>
      <c r="AD5564" s="1795"/>
      <c r="AE5564" s="1795"/>
      <c r="AF5564" s="1795"/>
      <c r="AG5564" s="1795"/>
      <c r="AH5564" s="1213"/>
    </row>
    <row r="5565" spans="1:34" ht="16.7" customHeight="1">
      <c r="A5565" s="1801" t="s">
        <v>2872</v>
      </c>
      <c r="B5565" s="1825"/>
      <c r="C5565" s="1825"/>
      <c r="D5565" s="1825"/>
      <c r="E5565" s="1825"/>
      <c r="F5565" s="1825"/>
      <c r="G5565" s="1825"/>
      <c r="H5565" s="1825"/>
      <c r="I5565" s="1825"/>
      <c r="J5565" s="1825"/>
      <c r="K5565" s="1825"/>
      <c r="L5565" s="1825"/>
      <c r="M5565" s="1825"/>
      <c r="N5565" s="1826"/>
      <c r="O5565" s="1789" t="s">
        <v>2850</v>
      </c>
      <c r="P5565" s="1790"/>
      <c r="Q5565" s="1790"/>
      <c r="R5565" s="1790"/>
      <c r="S5565" s="1791"/>
      <c r="T5565" s="1827" t="s">
        <v>754</v>
      </c>
      <c r="U5565" s="1790"/>
      <c r="V5565" s="1790"/>
      <c r="W5565" s="1213"/>
      <c r="X5565" s="1789" t="s">
        <v>2866</v>
      </c>
      <c r="Y5565" s="1790"/>
      <c r="Z5565" s="1790"/>
      <c r="AA5565" s="1790"/>
      <c r="AB5565" s="1790"/>
      <c r="AC5565" s="1790"/>
      <c r="AD5565" s="1791"/>
      <c r="AE5565" s="1810" t="s">
        <v>2867</v>
      </c>
      <c r="AF5565" s="1828"/>
      <c r="AG5565" s="1828"/>
      <c r="AH5565" s="1213"/>
    </row>
    <row r="5566" spans="1:34" ht="17.45" customHeight="1">
      <c r="A5566" s="1792"/>
      <c r="B5566" s="1793"/>
      <c r="C5566" s="1793"/>
      <c r="D5566" s="1793"/>
      <c r="E5566" s="1793"/>
      <c r="F5566" s="1793"/>
      <c r="G5566" s="1793"/>
      <c r="H5566" s="1793"/>
      <c r="I5566" s="1793"/>
      <c r="J5566" s="1793"/>
      <c r="K5566" s="1794" t="s">
        <v>2873</v>
      </c>
      <c r="L5566" s="1794"/>
      <c r="M5566" s="1794"/>
      <c r="N5566" s="1794"/>
      <c r="O5566" s="1794"/>
      <c r="P5566" s="1794"/>
      <c r="Q5566" s="1794"/>
      <c r="R5566" s="1794"/>
      <c r="S5566" s="1794"/>
      <c r="T5566" s="1794"/>
      <c r="U5566" s="1794"/>
      <c r="V5566" s="1794"/>
      <c r="W5566" s="1794"/>
      <c r="X5566" s="1794"/>
      <c r="Y5566" s="1794"/>
      <c r="Z5566" s="1794"/>
      <c r="AA5566" s="1794"/>
      <c r="AB5566" s="1214"/>
      <c r="AC5566" s="1795">
        <v>0</v>
      </c>
      <c r="AD5566" s="1795"/>
      <c r="AE5566" s="1795"/>
      <c r="AF5566" s="1795"/>
      <c r="AG5566" s="1795"/>
      <c r="AH5566" s="1213"/>
    </row>
    <row r="5567" spans="1:34" ht="16.7" customHeight="1">
      <c r="A5567" s="1801" t="s">
        <v>2874</v>
      </c>
      <c r="B5567" s="1825"/>
      <c r="C5567" s="1825"/>
      <c r="D5567" s="1825"/>
      <c r="E5567" s="1825"/>
      <c r="F5567" s="1825"/>
      <c r="G5567" s="1825"/>
      <c r="H5567" s="1825"/>
      <c r="I5567" s="1825"/>
      <c r="J5567" s="1826"/>
      <c r="K5567" s="1789" t="s">
        <v>2850</v>
      </c>
      <c r="L5567" s="1791"/>
      <c r="M5567" s="1855" t="s">
        <v>2875</v>
      </c>
      <c r="N5567" s="1856"/>
      <c r="O5567" s="1857"/>
      <c r="P5567" s="1855" t="s">
        <v>2876</v>
      </c>
      <c r="Q5567" s="1856"/>
      <c r="R5567" s="1857"/>
      <c r="S5567" s="1855" t="s">
        <v>2877</v>
      </c>
      <c r="T5567" s="1857"/>
      <c r="U5567" s="1789" t="s">
        <v>2878</v>
      </c>
      <c r="V5567" s="1790"/>
      <c r="W5567" s="1791"/>
      <c r="X5567" s="1789" t="s">
        <v>2879</v>
      </c>
      <c r="Y5567" s="1790"/>
      <c r="Z5567" s="1790"/>
      <c r="AA5567" s="1790"/>
      <c r="AB5567" s="1791"/>
      <c r="AC5567" s="1789" t="s">
        <v>2880</v>
      </c>
      <c r="AD5567" s="1791"/>
      <c r="AE5567" s="1810" t="s">
        <v>2867</v>
      </c>
      <c r="AF5567" s="1828"/>
      <c r="AG5567" s="1828"/>
      <c r="AH5567" s="1213"/>
    </row>
    <row r="5568" spans="1:34" ht="17.45" customHeight="1">
      <c r="A5568" s="1853"/>
      <c r="B5568" s="1778"/>
      <c r="C5568" s="1778"/>
      <c r="D5568" s="1778"/>
      <c r="E5568" s="1778"/>
      <c r="F5568" s="1778"/>
      <c r="G5568" s="1778"/>
      <c r="H5568" s="1778"/>
      <c r="I5568" s="1846" t="s">
        <v>2881</v>
      </c>
      <c r="J5568" s="1846"/>
      <c r="K5568" s="1846"/>
      <c r="L5568" s="1846"/>
      <c r="M5568" s="1846"/>
      <c r="N5568" s="1846"/>
      <c r="O5568" s="1846"/>
      <c r="P5568" s="1846"/>
      <c r="Q5568" s="1846"/>
      <c r="R5568" s="1846"/>
      <c r="S5568" s="1846"/>
      <c r="T5568" s="1846"/>
      <c r="U5568" s="1846"/>
      <c r="V5568" s="1846"/>
      <c r="W5568" s="1846"/>
      <c r="X5568" s="1846"/>
      <c r="Y5568" s="1846"/>
      <c r="Z5568" s="1203"/>
      <c r="AA5568" s="1847">
        <v>0</v>
      </c>
      <c r="AB5568" s="1847"/>
      <c r="AC5568" s="1847"/>
      <c r="AD5568" s="1847"/>
      <c r="AE5568" s="1847"/>
      <c r="AF5568" s="1847"/>
      <c r="AG5568" s="1847"/>
      <c r="AH5568" s="1204"/>
    </row>
    <row r="5569" spans="1:34" ht="5.85" customHeight="1">
      <c r="A5569" s="1854"/>
      <c r="B5569" s="1309"/>
      <c r="C5569" s="1309"/>
      <c r="D5569" s="1309"/>
      <c r="E5569" s="1309"/>
      <c r="F5569" s="1309"/>
      <c r="G5569" s="1309"/>
      <c r="H5569" s="1309"/>
      <c r="I5569" s="1309"/>
      <c r="J5569" s="1309"/>
      <c r="K5569" s="1309"/>
      <c r="L5569" s="1309"/>
      <c r="M5569" s="1309"/>
      <c r="N5569" s="1309"/>
      <c r="O5569" s="1309"/>
      <c r="P5569" s="1309"/>
      <c r="Q5569" s="1309"/>
      <c r="R5569" s="1309"/>
      <c r="S5569" s="1309"/>
      <c r="T5569" s="1309"/>
      <c r="U5569" s="1309"/>
      <c r="V5569" s="1309"/>
      <c r="W5569" s="1309"/>
      <c r="X5569" s="1309"/>
      <c r="Y5569" s="1309"/>
      <c r="Z5569" s="1309"/>
      <c r="AA5569" s="1309"/>
      <c r="AB5569" s="1309"/>
      <c r="AC5569" s="1309"/>
      <c r="AD5569" s="1309"/>
      <c r="AE5569" s="1309"/>
      <c r="AF5569" s="1309"/>
      <c r="AG5569" s="1309"/>
      <c r="AH5569" s="1782"/>
    </row>
    <row r="5570" spans="1:34" ht="17.45" customHeight="1">
      <c r="A5570" s="1845"/>
      <c r="B5570" s="1799"/>
      <c r="C5570" s="1799"/>
      <c r="D5570" s="1799"/>
      <c r="E5570" s="1799"/>
      <c r="F5570" s="1799"/>
      <c r="G5570" s="1799"/>
      <c r="H5570" s="1799"/>
      <c r="I5570" s="1842" t="s">
        <v>2882</v>
      </c>
      <c r="J5570" s="1842"/>
      <c r="K5570" s="1842"/>
      <c r="L5570" s="1842"/>
      <c r="M5570" s="1842"/>
      <c r="N5570" s="1842"/>
      <c r="O5570" s="1842"/>
      <c r="P5570" s="1842"/>
      <c r="Q5570" s="1842"/>
      <c r="R5570" s="1842"/>
      <c r="S5570" s="1842"/>
      <c r="T5570" s="1842"/>
      <c r="U5570" s="1842"/>
      <c r="V5570" s="1842"/>
      <c r="W5570" s="1842"/>
      <c r="X5570" s="1842"/>
      <c r="Y5570" s="1842"/>
      <c r="Z5570" s="1212"/>
      <c r="AA5570" s="1848">
        <v>32.270000000000003</v>
      </c>
      <c r="AB5570" s="1848"/>
      <c r="AC5570" s="1848"/>
      <c r="AD5570" s="1848"/>
      <c r="AE5570" s="1848"/>
      <c r="AF5570" s="1848"/>
      <c r="AG5570" s="1848"/>
      <c r="AH5570" s="1208"/>
    </row>
    <row r="5571" spans="1:34" ht="45.75" customHeight="1">
      <c r="A5571" s="1849" t="s">
        <v>2883</v>
      </c>
      <c r="B5571" s="1850"/>
      <c r="C5571" s="1850"/>
      <c r="D5571" s="1850"/>
      <c r="E5571" s="1851"/>
      <c r="F5571" s="1852"/>
      <c r="G5571" s="1852"/>
      <c r="H5571" s="1852"/>
      <c r="I5571" s="1852"/>
      <c r="J5571" s="1852"/>
      <c r="K5571" s="1852"/>
      <c r="L5571" s="1852"/>
      <c r="M5571" s="1852"/>
      <c r="N5571" s="1852"/>
      <c r="O5571" s="1852"/>
      <c r="P5571" s="1852"/>
      <c r="Q5571" s="1852"/>
      <c r="R5571" s="1852"/>
      <c r="S5571" s="1852"/>
      <c r="T5571" s="1852"/>
      <c r="U5571" s="1852"/>
      <c r="V5571" s="1852"/>
      <c r="W5571" s="1852"/>
      <c r="X5571" s="1852"/>
      <c r="Y5571" s="1852"/>
      <c r="Z5571" s="1852"/>
      <c r="AA5571" s="1852"/>
      <c r="AB5571" s="1852"/>
      <c r="AC5571" s="1852"/>
      <c r="AD5571" s="1852"/>
      <c r="AE5571" s="1852"/>
      <c r="AF5571" s="1852"/>
      <c r="AG5571" s="1852"/>
      <c r="AH5571" s="1851"/>
    </row>
    <row r="5572" spans="1:34" ht="107.65" customHeight="1">
      <c r="A5572" s="1218"/>
      <c r="AH5572" s="1219"/>
    </row>
    <row r="5573" spans="1:34" ht="106.9" customHeight="1">
      <c r="A5573" s="1220"/>
      <c r="B5573" s="1221"/>
      <c r="C5573" s="1221"/>
      <c r="D5573" s="1221"/>
      <c r="E5573" s="1221"/>
      <c r="F5573" s="1221"/>
      <c r="G5573" s="1221"/>
      <c r="H5573" s="1221"/>
      <c r="I5573" s="1221"/>
      <c r="J5573" s="1221"/>
      <c r="K5573" s="1221"/>
      <c r="L5573" s="1221"/>
      <c r="M5573" s="1221"/>
      <c r="N5573" s="1221"/>
      <c r="O5573" s="1221"/>
      <c r="P5573" s="1221"/>
      <c r="Q5573" s="1221"/>
      <c r="R5573" s="1221"/>
      <c r="S5573" s="1221"/>
      <c r="T5573" s="1221"/>
      <c r="U5573" s="1221"/>
      <c r="V5573" s="1221"/>
      <c r="W5573" s="1221"/>
      <c r="X5573" s="1221"/>
      <c r="Y5573" s="1221"/>
      <c r="Z5573" s="1221"/>
      <c r="AA5573" s="1221"/>
      <c r="AB5573" s="1221"/>
      <c r="AC5573" s="1221"/>
      <c r="AD5573" s="1221"/>
      <c r="AE5573" s="1221"/>
      <c r="AF5573" s="1221"/>
      <c r="AG5573" s="1221"/>
      <c r="AH5573" s="1222"/>
    </row>
    <row r="5574" spans="1:34" ht="5.85" customHeight="1">
      <c r="A5574" s="1777"/>
      <c r="B5574" s="1778"/>
      <c r="C5574" s="1778"/>
      <c r="D5574" s="1778"/>
      <c r="E5574" s="1778"/>
      <c r="F5574" s="1778"/>
      <c r="G5574" s="1778"/>
      <c r="H5574" s="1778"/>
      <c r="I5574" s="1778"/>
      <c r="J5574" s="1778"/>
      <c r="K5574" s="1778"/>
      <c r="L5574" s="1778"/>
      <c r="M5574" s="1778"/>
      <c r="N5574" s="1778"/>
      <c r="O5574" s="1778"/>
      <c r="P5574" s="1778"/>
      <c r="Q5574" s="1778"/>
      <c r="R5574" s="1778"/>
      <c r="S5574" s="1778"/>
      <c r="T5574" s="1778"/>
      <c r="U5574" s="1778"/>
      <c r="V5574" s="1778"/>
      <c r="W5574" s="1778"/>
      <c r="X5574" s="1778"/>
      <c r="Y5574" s="1778"/>
      <c r="Z5574" s="1778"/>
      <c r="AA5574" s="1778"/>
      <c r="AB5574" s="1778"/>
      <c r="AC5574" s="1778"/>
      <c r="AD5574" s="1778"/>
      <c r="AE5574" s="1778"/>
      <c r="AF5574" s="1778"/>
      <c r="AG5574" s="1778"/>
      <c r="AH5574" s="1779"/>
    </row>
    <row r="5575" spans="1:34" ht="10.9" customHeight="1">
      <c r="A5575" s="1780" t="s">
        <v>2834</v>
      </c>
      <c r="B5575" s="1310"/>
      <c r="C5575" s="1310"/>
      <c r="D5575" s="1310"/>
      <c r="E5575" s="1310"/>
      <c r="F5575" s="1310"/>
      <c r="G5575" s="1310"/>
      <c r="H5575" s="1310"/>
      <c r="I5575" s="1310"/>
      <c r="J5575" s="1310"/>
      <c r="K5575" s="1310"/>
      <c r="L5575" s="1310"/>
      <c r="M5575" s="1310"/>
      <c r="N5575" s="1310"/>
      <c r="O5575" s="1310"/>
      <c r="P5575" s="1310"/>
      <c r="Q5575" s="1310"/>
      <c r="R5575" s="1310"/>
      <c r="S5575" s="1310"/>
      <c r="T5575" s="1310"/>
      <c r="U5575" s="1310"/>
      <c r="V5575" s="1310"/>
      <c r="W5575" s="1310"/>
      <c r="X5575" s="1310"/>
      <c r="Y5575" s="1310"/>
      <c r="Z5575" s="1310"/>
      <c r="AA5575" s="1310"/>
      <c r="AB5575" s="1310"/>
      <c r="AC5575" s="1310"/>
      <c r="AD5575" s="1309"/>
      <c r="AE5575" s="1309"/>
      <c r="AF5575" s="1781" t="s">
        <v>3563</v>
      </c>
      <c r="AG5575" s="1781"/>
      <c r="AH5575" s="1782"/>
    </row>
    <row r="5576" spans="1:34" ht="5.85" customHeight="1">
      <c r="A5576" s="1780"/>
      <c r="B5576" s="1310"/>
      <c r="C5576" s="1310"/>
      <c r="D5576" s="1310"/>
      <c r="E5576" s="1310"/>
      <c r="F5576" s="1310"/>
      <c r="G5576" s="1310"/>
      <c r="H5576" s="1310"/>
      <c r="I5576" s="1310"/>
      <c r="J5576" s="1310"/>
      <c r="K5576" s="1310"/>
      <c r="L5576" s="1310"/>
      <c r="M5576" s="1310"/>
      <c r="N5576" s="1310"/>
      <c r="O5576" s="1310"/>
      <c r="P5576" s="1310"/>
      <c r="Q5576" s="1310"/>
      <c r="R5576" s="1310"/>
      <c r="S5576" s="1310"/>
      <c r="T5576" s="1310"/>
      <c r="U5576" s="1310"/>
      <c r="V5576" s="1310"/>
      <c r="W5576" s="1310"/>
      <c r="X5576" s="1310"/>
      <c r="Y5576" s="1310"/>
      <c r="Z5576" s="1310"/>
      <c r="AA5576" s="1310"/>
      <c r="AB5576" s="1310"/>
      <c r="AC5576" s="1310"/>
      <c r="AD5576" s="1311"/>
      <c r="AE5576" s="1311"/>
      <c r="AF5576" s="1311"/>
      <c r="AG5576" s="1311"/>
      <c r="AH5576" s="1782"/>
    </row>
    <row r="5577" spans="1:34" ht="11.65" customHeight="1">
      <c r="A5577" s="1783" t="s">
        <v>2836</v>
      </c>
      <c r="B5577" s="1784"/>
      <c r="C5577" s="1784"/>
      <c r="D5577" s="1784"/>
      <c r="E5577" s="1784"/>
      <c r="F5577" s="1784"/>
      <c r="G5577" s="1784"/>
      <c r="H5577" s="1784"/>
      <c r="I5577" s="1784"/>
      <c r="J5577" s="1784"/>
      <c r="K5577" s="1784"/>
      <c r="L5577" s="1784"/>
      <c r="M5577" s="1784"/>
      <c r="N5577" s="1784"/>
      <c r="O5577" s="1784"/>
      <c r="P5577" s="1784"/>
      <c r="Q5577" s="1784"/>
      <c r="R5577" s="1784"/>
      <c r="S5577" s="1784"/>
      <c r="T5577" s="1784"/>
      <c r="U5577" s="1784"/>
      <c r="V5577" s="1784"/>
      <c r="W5577" s="1784"/>
      <c r="X5577" s="1784"/>
      <c r="Y5577" s="1784"/>
      <c r="Z5577" s="1784"/>
      <c r="AA5577" s="1784"/>
      <c r="AB5577" s="1784"/>
      <c r="AC5577" s="1784"/>
      <c r="AD5577" s="1311"/>
      <c r="AE5577" s="1311"/>
      <c r="AF5577" s="1311"/>
      <c r="AG5577" s="1311"/>
      <c r="AH5577" s="1782"/>
    </row>
    <row r="5578" spans="1:34" ht="23.25" customHeight="1">
      <c r="A5578" s="1785" t="s">
        <v>2837</v>
      </c>
      <c r="B5578" s="1786"/>
      <c r="C5578" s="1786"/>
      <c r="D5578" s="1786"/>
      <c r="E5578" s="1786"/>
      <c r="F5578" s="1786"/>
      <c r="G5578" s="1786"/>
      <c r="H5578" s="1786"/>
      <c r="I5578" s="1786"/>
      <c r="J5578" s="1786"/>
      <c r="K5578" s="1786"/>
      <c r="L5578" s="1786"/>
      <c r="M5578" s="1786"/>
      <c r="N5578" s="1786"/>
      <c r="O5578" s="1786"/>
      <c r="P5578" s="1786"/>
      <c r="Q5578" s="1786"/>
      <c r="R5578" s="1786"/>
      <c r="S5578" s="1786"/>
      <c r="T5578" s="1786"/>
      <c r="U5578" s="1786"/>
      <c r="V5578" s="1786"/>
      <c r="W5578" s="1786"/>
      <c r="X5578" s="1786"/>
      <c r="Y5578" s="1786"/>
      <c r="Z5578" s="1786"/>
      <c r="AA5578" s="1786"/>
      <c r="AB5578" s="1786"/>
      <c r="AC5578" s="1786"/>
      <c r="AD5578" s="1311"/>
      <c r="AE5578" s="1311"/>
      <c r="AF5578" s="1311"/>
      <c r="AG5578" s="1311"/>
      <c r="AH5578" s="1782"/>
    </row>
    <row r="5579" spans="1:34" ht="5.0999999999999996" customHeight="1">
      <c r="A5579" s="1787" t="s">
        <v>2838</v>
      </c>
      <c r="B5579" s="1788"/>
      <c r="C5579" s="1788"/>
      <c r="D5579" s="1788"/>
      <c r="E5579" s="1788"/>
      <c r="F5579" s="1788"/>
      <c r="G5579" s="1788"/>
      <c r="H5579" s="1788"/>
      <c r="I5579" s="1788"/>
      <c r="J5579" s="1788"/>
      <c r="K5579" s="1788"/>
      <c r="L5579" s="1788"/>
      <c r="M5579" s="1788"/>
      <c r="N5579" s="1788"/>
      <c r="O5579" s="1788"/>
      <c r="P5579" s="1788"/>
      <c r="Q5579" s="1788"/>
      <c r="R5579" s="1788"/>
      <c r="S5579" s="1788"/>
      <c r="T5579" s="1788"/>
      <c r="U5579" s="1788"/>
      <c r="V5579" s="1788"/>
      <c r="W5579" s="1788"/>
      <c r="X5579" s="1788"/>
      <c r="Y5579" s="1788"/>
      <c r="Z5579" s="1788"/>
      <c r="AA5579" s="1788"/>
      <c r="AB5579" s="1788"/>
      <c r="AC5579" s="1788"/>
      <c r="AD5579" s="1311"/>
      <c r="AE5579" s="1311"/>
      <c r="AF5579" s="1311"/>
      <c r="AG5579" s="1311"/>
      <c r="AH5579" s="1782"/>
    </row>
    <row r="5580" spans="1:34" ht="5.85" customHeight="1">
      <c r="A5580" s="1787"/>
      <c r="B5580" s="1788"/>
      <c r="C5580" s="1788"/>
      <c r="D5580" s="1788"/>
      <c r="E5580" s="1788"/>
      <c r="F5580" s="1788"/>
      <c r="G5580" s="1788"/>
      <c r="H5580" s="1788"/>
      <c r="I5580" s="1788"/>
      <c r="J5580" s="1788"/>
      <c r="K5580" s="1788"/>
      <c r="L5580" s="1788"/>
      <c r="M5580" s="1788"/>
      <c r="N5580" s="1788"/>
      <c r="O5580" s="1788"/>
      <c r="P5580" s="1788"/>
      <c r="Q5580" s="1788"/>
      <c r="R5580" s="1788"/>
      <c r="S5580" s="1788"/>
      <c r="T5580" s="1788"/>
      <c r="U5580" s="1788"/>
      <c r="V5580" s="1788"/>
      <c r="W5580" s="1788"/>
      <c r="X5580" s="1788"/>
      <c r="Y5580" s="1788"/>
      <c r="Z5580" s="1788"/>
      <c r="AA5580" s="1788"/>
      <c r="AB5580" s="1788"/>
      <c r="AC5580" s="1788"/>
      <c r="AD5580" s="1782"/>
      <c r="AE5580" s="1309"/>
      <c r="AF5580" s="1309"/>
      <c r="AG5580" s="1309"/>
      <c r="AH5580" s="1782"/>
    </row>
    <row r="5581" spans="1:34" ht="11.65" customHeight="1">
      <c r="A5581" s="1787" t="s">
        <v>2839</v>
      </c>
      <c r="B5581" s="1788"/>
      <c r="C5581" s="1788"/>
      <c r="D5581" s="1788"/>
      <c r="E5581" s="1788"/>
      <c r="F5581" s="1788"/>
      <c r="G5581" s="1788"/>
      <c r="H5581" s="1788"/>
      <c r="I5581" s="1788"/>
      <c r="J5581" s="1788"/>
      <c r="K5581" s="1788"/>
      <c r="L5581" s="1788"/>
      <c r="M5581" s="1788"/>
      <c r="N5581" s="1788"/>
      <c r="O5581" s="1788"/>
      <c r="P5581" s="1788"/>
      <c r="Q5581" s="1788"/>
      <c r="R5581" s="1788"/>
      <c r="S5581" s="1788"/>
      <c r="T5581" s="1788"/>
      <c r="U5581" s="1788"/>
      <c r="V5581" s="1788"/>
      <c r="W5581" s="1788"/>
      <c r="X5581" s="1788"/>
      <c r="Y5581" s="1788"/>
      <c r="Z5581" s="1788"/>
      <c r="AA5581" s="1788"/>
      <c r="AB5581" s="1788"/>
      <c r="AC5581" s="1788"/>
      <c r="AD5581" s="1818" t="s">
        <v>2840</v>
      </c>
      <c r="AE5581" s="1818"/>
      <c r="AF5581" s="1206">
        <v>0</v>
      </c>
      <c r="AG5581" s="1207" t="s">
        <v>5</v>
      </c>
      <c r="AH5581" s="1800"/>
    </row>
    <row r="5582" spans="1:34" ht="11.65" customHeight="1">
      <c r="A5582" s="1819" t="s">
        <v>2841</v>
      </c>
      <c r="B5582" s="1820"/>
      <c r="C5582" s="1820"/>
      <c r="D5582" s="1820"/>
      <c r="E5582" s="1820"/>
      <c r="F5582" s="1820"/>
      <c r="G5582" s="1820"/>
      <c r="H5582" s="1820"/>
      <c r="I5582" s="1820"/>
      <c r="J5582" s="1820"/>
      <c r="K5582" s="1820"/>
      <c r="L5582" s="1820"/>
      <c r="M5582" s="1820"/>
      <c r="N5582" s="1820"/>
      <c r="O5582" s="1820"/>
      <c r="P5582" s="1820"/>
      <c r="Q5582" s="1820"/>
      <c r="R5582" s="1820"/>
      <c r="S5582" s="1820"/>
      <c r="T5582" s="1820"/>
      <c r="U5582" s="1820"/>
      <c r="V5582" s="1820"/>
      <c r="W5582" s="1820"/>
      <c r="X5582" s="1820"/>
      <c r="Y5582" s="1820"/>
      <c r="Z5582" s="1820"/>
      <c r="AA5582" s="1820"/>
      <c r="AB5582" s="1820"/>
      <c r="AC5582" s="1820"/>
      <c r="AD5582" s="1821" t="s">
        <v>2842</v>
      </c>
      <c r="AE5582" s="1821"/>
      <c r="AF5582" s="1210">
        <v>0</v>
      </c>
      <c r="AG5582" s="1211" t="s">
        <v>5</v>
      </c>
      <c r="AH5582" s="1800"/>
    </row>
    <row r="5583" spans="1:34" ht="16.7" customHeight="1">
      <c r="A5583" s="1822" t="s">
        <v>2843</v>
      </c>
      <c r="B5583" s="1802"/>
      <c r="C5583" s="1802"/>
      <c r="D5583" s="1778"/>
      <c r="E5583" s="1823" t="s">
        <v>2996</v>
      </c>
      <c r="F5583" s="1823"/>
      <c r="G5583" s="1823"/>
      <c r="H5583" s="1823"/>
      <c r="I5583" s="1823"/>
      <c r="J5583" s="1823"/>
      <c r="K5583" s="1823"/>
      <c r="L5583" s="1823"/>
      <c r="M5583" s="1823"/>
      <c r="N5583" s="1823"/>
      <c r="O5583" s="1823"/>
      <c r="P5583" s="1823"/>
      <c r="Q5583" s="1823"/>
      <c r="R5583" s="1823"/>
      <c r="S5583" s="1823"/>
      <c r="T5583" s="1823"/>
      <c r="U5583" s="1823"/>
      <c r="V5583" s="1823"/>
      <c r="W5583" s="1823"/>
      <c r="X5583" s="1823"/>
      <c r="Y5583" s="1823"/>
      <c r="Z5583" s="1823"/>
      <c r="AA5583" s="1823"/>
      <c r="AB5583" s="1823"/>
      <c r="AC5583" s="1823"/>
      <c r="AD5583" s="1823"/>
      <c r="AE5583" s="1823"/>
      <c r="AF5583" s="1823"/>
      <c r="AG5583" s="1823"/>
      <c r="AH5583" s="1779"/>
    </row>
    <row r="5584" spans="1:34" ht="17.45" customHeight="1">
      <c r="A5584" s="1824" t="s">
        <v>2844</v>
      </c>
      <c r="B5584" s="1816"/>
      <c r="C5584" s="1816"/>
      <c r="D5584" s="1309"/>
      <c r="E5584" s="1815" t="s">
        <v>2995</v>
      </c>
      <c r="F5584" s="1815"/>
      <c r="G5584" s="1111"/>
      <c r="H5584" s="1796" t="s">
        <v>2845</v>
      </c>
      <c r="I5584" s="1796"/>
      <c r="J5584" s="1796" t="s">
        <v>497</v>
      </c>
      <c r="K5584" s="1796"/>
      <c r="L5584" s="1309"/>
      <c r="M5584" s="1309"/>
      <c r="N5584" s="1816" t="s">
        <v>2846</v>
      </c>
      <c r="O5584" s="1816"/>
      <c r="P5584" s="1816"/>
      <c r="Q5584" s="1816"/>
      <c r="R5584" s="1817">
        <v>4.4066700000000001</v>
      </c>
      <c r="S5584" s="1817"/>
      <c r="T5584" s="1817"/>
      <c r="U5584" s="1817"/>
      <c r="V5584" s="1309"/>
      <c r="W5584" s="1309"/>
      <c r="X5584" s="1309"/>
      <c r="Y5584" s="1796" t="s">
        <v>2847</v>
      </c>
      <c r="Z5584" s="1796"/>
      <c r="AA5584" s="1796"/>
      <c r="AB5584" s="1796"/>
      <c r="AC5584" s="1796"/>
      <c r="AD5584" s="1796"/>
      <c r="AE5584" s="1796"/>
      <c r="AF5584" s="1797" t="s">
        <v>2848</v>
      </c>
      <c r="AG5584" s="1797"/>
      <c r="AH5584" s="1782"/>
    </row>
    <row r="5585" spans="1:34" ht="5.85" customHeight="1">
      <c r="A5585" s="1798"/>
      <c r="B5585" s="1799"/>
      <c r="C5585" s="1799"/>
      <c r="D5585" s="1799"/>
      <c r="E5585" s="1799"/>
      <c r="F5585" s="1799"/>
      <c r="G5585" s="1799"/>
      <c r="H5585" s="1799"/>
      <c r="I5585" s="1799"/>
      <c r="J5585" s="1799"/>
      <c r="K5585" s="1799"/>
      <c r="L5585" s="1799"/>
      <c r="M5585" s="1799"/>
      <c r="N5585" s="1799"/>
      <c r="O5585" s="1799"/>
      <c r="P5585" s="1799"/>
      <c r="Q5585" s="1799"/>
      <c r="R5585" s="1799"/>
      <c r="S5585" s="1799"/>
      <c r="T5585" s="1799"/>
      <c r="U5585" s="1799"/>
      <c r="V5585" s="1799"/>
      <c r="W5585" s="1799"/>
      <c r="X5585" s="1799"/>
      <c r="Y5585" s="1799"/>
      <c r="Z5585" s="1799"/>
      <c r="AA5585" s="1799"/>
      <c r="AB5585" s="1799"/>
      <c r="AC5585" s="1799"/>
      <c r="AD5585" s="1799"/>
      <c r="AE5585" s="1799"/>
      <c r="AF5585" s="1799"/>
      <c r="AG5585" s="1799"/>
      <c r="AH5585" s="1800"/>
    </row>
    <row r="5586" spans="1:34" ht="17.45" customHeight="1">
      <c r="A5586" s="1801" t="s">
        <v>2849</v>
      </c>
      <c r="B5586" s="1802"/>
      <c r="C5586" s="1802"/>
      <c r="D5586" s="1802"/>
      <c r="E5586" s="1802"/>
      <c r="F5586" s="1802"/>
      <c r="G5586" s="1802"/>
      <c r="H5586" s="1802"/>
      <c r="I5586" s="1802"/>
      <c r="J5586" s="1803"/>
      <c r="K5586" s="1789" t="s">
        <v>2850</v>
      </c>
      <c r="L5586" s="1807"/>
      <c r="M5586" s="1789" t="s">
        <v>2851</v>
      </c>
      <c r="N5586" s="1790"/>
      <c r="O5586" s="1790"/>
      <c r="P5586" s="1790"/>
      <c r="Q5586" s="1790"/>
      <c r="R5586" s="1790"/>
      <c r="S5586" s="1790"/>
      <c r="T5586" s="1791"/>
      <c r="U5586" s="1789" t="s">
        <v>2852</v>
      </c>
      <c r="V5586" s="1790"/>
      <c r="W5586" s="1790"/>
      <c r="X5586" s="1790"/>
      <c r="Y5586" s="1790"/>
      <c r="Z5586" s="1790"/>
      <c r="AA5586" s="1790"/>
      <c r="AB5586" s="1790"/>
      <c r="AC5586" s="1790"/>
      <c r="AD5586" s="1791"/>
      <c r="AE5586" s="1810" t="s">
        <v>2853</v>
      </c>
      <c r="AF5586" s="1811"/>
      <c r="AG5586" s="1811"/>
      <c r="AH5586" s="1814"/>
    </row>
    <row r="5587" spans="1:34" ht="16.7" customHeight="1">
      <c r="A5587" s="1804"/>
      <c r="B5587" s="1805"/>
      <c r="C5587" s="1805"/>
      <c r="D5587" s="1805"/>
      <c r="E5587" s="1805"/>
      <c r="F5587" s="1805"/>
      <c r="G5587" s="1805"/>
      <c r="H5587" s="1805"/>
      <c r="I5587" s="1805"/>
      <c r="J5587" s="1806"/>
      <c r="K5587" s="1808"/>
      <c r="L5587" s="1809"/>
      <c r="M5587" s="1789" t="s">
        <v>2854</v>
      </c>
      <c r="N5587" s="1790"/>
      <c r="O5587" s="1790"/>
      <c r="P5587" s="1791"/>
      <c r="Q5587" s="1789" t="s">
        <v>2855</v>
      </c>
      <c r="R5587" s="1790"/>
      <c r="S5587" s="1790"/>
      <c r="T5587" s="1791"/>
      <c r="U5587" s="1789" t="s">
        <v>2854</v>
      </c>
      <c r="V5587" s="1790"/>
      <c r="W5587" s="1790"/>
      <c r="X5587" s="1790"/>
      <c r="Y5587" s="1790"/>
      <c r="Z5587" s="1791"/>
      <c r="AA5587" s="1789" t="s">
        <v>2855</v>
      </c>
      <c r="AB5587" s="1790"/>
      <c r="AC5587" s="1790"/>
      <c r="AD5587" s="1791"/>
      <c r="AE5587" s="1812"/>
      <c r="AF5587" s="1813"/>
      <c r="AG5587" s="1813"/>
      <c r="AH5587" s="1800"/>
    </row>
    <row r="5588" spans="1:34" ht="17.45" customHeight="1">
      <c r="A5588" s="1223"/>
      <c r="B5588" s="1224" t="s">
        <v>1490</v>
      </c>
      <c r="C5588" s="1875" t="s">
        <v>3564</v>
      </c>
      <c r="D5588" s="1876"/>
      <c r="E5588" s="1876"/>
      <c r="F5588" s="1876"/>
      <c r="G5588" s="1876"/>
      <c r="H5588" s="1876"/>
      <c r="I5588" s="1876"/>
      <c r="J5588" s="1875"/>
      <c r="K5588" s="1877">
        <v>1</v>
      </c>
      <c r="L5588" s="1878"/>
      <c r="M5588" s="1877">
        <v>1</v>
      </c>
      <c r="N5588" s="1879"/>
      <c r="O5588" s="1879"/>
      <c r="P5588" s="1878"/>
      <c r="Q5588" s="1877">
        <v>0</v>
      </c>
      <c r="R5588" s="1879"/>
      <c r="S5588" s="1879"/>
      <c r="T5588" s="1878"/>
      <c r="U5588" s="1880">
        <v>132.33099999999999</v>
      </c>
      <c r="V5588" s="1881"/>
      <c r="W5588" s="1881"/>
      <c r="X5588" s="1881"/>
      <c r="Y5588" s="1881"/>
      <c r="Z5588" s="1882"/>
      <c r="AA5588" s="1880">
        <v>33.3934</v>
      </c>
      <c r="AB5588" s="1881"/>
      <c r="AC5588" s="1881"/>
      <c r="AD5588" s="1882"/>
      <c r="AE5588" s="1865">
        <v>132.33099999999999</v>
      </c>
      <c r="AF5588" s="1847"/>
      <c r="AG5588" s="1847"/>
      <c r="AH5588" s="1225"/>
    </row>
    <row r="5589" spans="1:34" ht="16.7" customHeight="1">
      <c r="A5589" s="1220"/>
      <c r="B5589" s="1209" t="s">
        <v>1462</v>
      </c>
      <c r="C5589" s="1866" t="s">
        <v>2903</v>
      </c>
      <c r="D5589" s="1867"/>
      <c r="E5589" s="1867"/>
      <c r="F5589" s="1867"/>
      <c r="G5589" s="1867"/>
      <c r="H5589" s="1867"/>
      <c r="I5589" s="1867"/>
      <c r="J5589" s="1866"/>
      <c r="K5589" s="1868">
        <v>3</v>
      </c>
      <c r="L5589" s="1869"/>
      <c r="M5589" s="1868">
        <v>1</v>
      </c>
      <c r="N5589" s="1870"/>
      <c r="O5589" s="1870"/>
      <c r="P5589" s="1869"/>
      <c r="Q5589" s="1868">
        <v>0</v>
      </c>
      <c r="R5589" s="1870"/>
      <c r="S5589" s="1870"/>
      <c r="T5589" s="1869"/>
      <c r="U5589" s="1871">
        <v>34.396900000000002</v>
      </c>
      <c r="V5589" s="1872"/>
      <c r="W5589" s="1872"/>
      <c r="X5589" s="1872"/>
      <c r="Y5589" s="1872"/>
      <c r="Z5589" s="1873"/>
      <c r="AA5589" s="1871">
        <v>31.047499999999999</v>
      </c>
      <c r="AB5589" s="1872"/>
      <c r="AC5589" s="1872"/>
      <c r="AD5589" s="1873"/>
      <c r="AE5589" s="1874">
        <v>103.19070000000001</v>
      </c>
      <c r="AF5589" s="1843"/>
      <c r="AG5589" s="1843"/>
      <c r="AH5589" s="1222"/>
    </row>
    <row r="5590" spans="1:34" ht="17.45" customHeight="1">
      <c r="A5590" s="1792"/>
      <c r="B5590" s="1793"/>
      <c r="C5590" s="1793"/>
      <c r="D5590" s="1793"/>
      <c r="E5590" s="1793"/>
      <c r="F5590" s="1793"/>
      <c r="G5590" s="1793"/>
      <c r="H5590" s="1793"/>
      <c r="I5590" s="1793"/>
      <c r="J5590" s="1793"/>
      <c r="K5590" s="1794" t="s">
        <v>2856</v>
      </c>
      <c r="L5590" s="1794"/>
      <c r="M5590" s="1794"/>
      <c r="N5590" s="1794"/>
      <c r="O5590" s="1794"/>
      <c r="P5590" s="1794"/>
      <c r="Q5590" s="1794"/>
      <c r="R5590" s="1794"/>
      <c r="S5590" s="1794"/>
      <c r="T5590" s="1794"/>
      <c r="U5590" s="1794"/>
      <c r="V5590" s="1794"/>
      <c r="W5590" s="1794"/>
      <c r="X5590" s="1794"/>
      <c r="Y5590" s="1794"/>
      <c r="Z5590" s="1794"/>
      <c r="AA5590" s="1795">
        <v>235.52170000000001</v>
      </c>
      <c r="AB5590" s="1795"/>
      <c r="AC5590" s="1795"/>
      <c r="AD5590" s="1795"/>
      <c r="AE5590" s="1795"/>
      <c r="AF5590" s="1795"/>
      <c r="AG5590" s="1795"/>
      <c r="AH5590" s="1213"/>
    </row>
    <row r="5591" spans="1:34" ht="17.45" customHeight="1">
      <c r="A5591" s="1801" t="s">
        <v>2857</v>
      </c>
      <c r="B5591" s="1825"/>
      <c r="C5591" s="1825"/>
      <c r="D5591" s="1825"/>
      <c r="E5591" s="1825"/>
      <c r="F5591" s="1825"/>
      <c r="G5591" s="1825"/>
      <c r="H5591" s="1825"/>
      <c r="I5591" s="1825"/>
      <c r="J5591" s="1825"/>
      <c r="K5591" s="1825"/>
      <c r="L5591" s="1825"/>
      <c r="M5591" s="1825"/>
      <c r="N5591" s="1826"/>
      <c r="O5591" s="1789" t="s">
        <v>2858</v>
      </c>
      <c r="P5591" s="1790"/>
      <c r="Q5591" s="1790"/>
      <c r="R5591" s="1790"/>
      <c r="S5591" s="1791"/>
      <c r="T5591" s="1827" t="s">
        <v>2850</v>
      </c>
      <c r="U5591" s="1790"/>
      <c r="V5591" s="1790"/>
      <c r="W5591" s="1213"/>
      <c r="X5591" s="1789" t="s">
        <v>2859</v>
      </c>
      <c r="Y5591" s="1790"/>
      <c r="Z5591" s="1790"/>
      <c r="AA5591" s="1790"/>
      <c r="AB5591" s="1790"/>
      <c r="AC5591" s="1790"/>
      <c r="AD5591" s="1791"/>
      <c r="AE5591" s="1810" t="s">
        <v>2853</v>
      </c>
      <c r="AF5591" s="1828"/>
      <c r="AG5591" s="1828"/>
      <c r="AH5591" s="1213"/>
    </row>
    <row r="5592" spans="1:34" ht="16.7" customHeight="1">
      <c r="A5592" s="1223"/>
      <c r="B5592" s="1224" t="s">
        <v>1009</v>
      </c>
      <c r="C5592" s="1875" t="s">
        <v>1010</v>
      </c>
      <c r="D5592" s="1876"/>
      <c r="E5592" s="1876"/>
      <c r="F5592" s="1876"/>
      <c r="G5592" s="1876"/>
      <c r="H5592" s="1876"/>
      <c r="I5592" s="1876"/>
      <c r="J5592" s="1876"/>
      <c r="K5592" s="1876"/>
      <c r="L5592" s="1876"/>
      <c r="M5592" s="1876"/>
      <c r="N5592" s="1875"/>
      <c r="O5592" s="1885">
        <v>0</v>
      </c>
      <c r="P5592" s="1886"/>
      <c r="Q5592" s="1886"/>
      <c r="R5592" s="1886"/>
      <c r="S5592" s="1887"/>
      <c r="T5592" s="1917">
        <v>1</v>
      </c>
      <c r="U5592" s="1886"/>
      <c r="V5592" s="1886"/>
      <c r="W5592" s="1225"/>
      <c r="X5592" s="1880">
        <v>22.268799999999999</v>
      </c>
      <c r="Y5592" s="1881"/>
      <c r="Z5592" s="1881"/>
      <c r="AA5592" s="1881"/>
      <c r="AB5592" s="1881"/>
      <c r="AC5592" s="1881"/>
      <c r="AD5592" s="1882"/>
      <c r="AE5592" s="1865">
        <v>22.268799999999999</v>
      </c>
      <c r="AF5592" s="1847"/>
      <c r="AG5592" s="1847"/>
      <c r="AH5592" s="1225"/>
    </row>
    <row r="5593" spans="1:34" ht="17.45" customHeight="1">
      <c r="A5593" s="1220"/>
      <c r="B5593" s="1209" t="s">
        <v>1025</v>
      </c>
      <c r="C5593" s="1866" t="s">
        <v>1026</v>
      </c>
      <c r="D5593" s="1867"/>
      <c r="E5593" s="1867"/>
      <c r="F5593" s="1867"/>
      <c r="G5593" s="1867"/>
      <c r="H5593" s="1867"/>
      <c r="I5593" s="1867"/>
      <c r="J5593" s="1867"/>
      <c r="K5593" s="1867"/>
      <c r="L5593" s="1867"/>
      <c r="M5593" s="1867"/>
      <c r="N5593" s="1866"/>
      <c r="O5593" s="1893">
        <v>0</v>
      </c>
      <c r="P5593" s="1894"/>
      <c r="Q5593" s="1894"/>
      <c r="R5593" s="1894"/>
      <c r="S5593" s="1895"/>
      <c r="T5593" s="1918">
        <v>1</v>
      </c>
      <c r="U5593" s="1894"/>
      <c r="V5593" s="1894"/>
      <c r="W5593" s="1222"/>
      <c r="X5593" s="1871">
        <v>41.829000000000001</v>
      </c>
      <c r="Y5593" s="1872"/>
      <c r="Z5593" s="1872"/>
      <c r="AA5593" s="1872"/>
      <c r="AB5593" s="1872"/>
      <c r="AC5593" s="1872"/>
      <c r="AD5593" s="1873"/>
      <c r="AE5593" s="1874">
        <v>41.829000000000001</v>
      </c>
      <c r="AF5593" s="1843"/>
      <c r="AG5593" s="1843"/>
      <c r="AH5593" s="1222"/>
    </row>
    <row r="5594" spans="1:34" ht="17.45" customHeight="1">
      <c r="A5594" s="1792"/>
      <c r="B5594" s="1778"/>
      <c r="C5594" s="1778"/>
      <c r="D5594" s="1778"/>
      <c r="E5594" s="1778"/>
      <c r="F5594" s="1778"/>
      <c r="G5594" s="1778"/>
      <c r="H5594" s="1778"/>
      <c r="I5594" s="1846" t="s">
        <v>2860</v>
      </c>
      <c r="J5594" s="1846"/>
      <c r="K5594" s="1846"/>
      <c r="L5594" s="1846"/>
      <c r="M5594" s="1846"/>
      <c r="N5594" s="1846"/>
      <c r="O5594" s="1846"/>
      <c r="P5594" s="1846"/>
      <c r="Q5594" s="1846"/>
      <c r="R5594" s="1846"/>
      <c r="S5594" s="1846"/>
      <c r="T5594" s="1846"/>
      <c r="U5594" s="1846"/>
      <c r="V5594" s="1846"/>
      <c r="W5594" s="1846"/>
      <c r="X5594" s="1846"/>
      <c r="Y5594" s="1846"/>
      <c r="Z5594" s="1793"/>
      <c r="AA5594" s="1847">
        <v>64.097800000000007</v>
      </c>
      <c r="AB5594" s="1847"/>
      <c r="AC5594" s="1847"/>
      <c r="AD5594" s="1847"/>
      <c r="AE5594" s="1847"/>
      <c r="AF5594" s="1847"/>
      <c r="AG5594" s="1847"/>
      <c r="AH5594" s="1814"/>
    </row>
    <row r="5595" spans="1:34" ht="16.7" customHeight="1">
      <c r="A5595" s="1844"/>
      <c r="B5595" s="1309"/>
      <c r="C5595" s="1309"/>
      <c r="D5595" s="1309"/>
      <c r="E5595" s="1309"/>
      <c r="F5595" s="1309"/>
      <c r="G5595" s="1309"/>
      <c r="H5595" s="1309"/>
      <c r="I5595" s="1840" t="s">
        <v>2861</v>
      </c>
      <c r="J5595" s="1840"/>
      <c r="K5595" s="1840"/>
      <c r="L5595" s="1840"/>
      <c r="M5595" s="1840"/>
      <c r="N5595" s="1840"/>
      <c r="O5595" s="1840"/>
      <c r="P5595" s="1840"/>
      <c r="Q5595" s="1840"/>
      <c r="R5595" s="1840"/>
      <c r="S5595" s="1840"/>
      <c r="T5595" s="1840"/>
      <c r="U5595" s="1840"/>
      <c r="V5595" s="1840"/>
      <c r="W5595" s="1840"/>
      <c r="X5595" s="1840"/>
      <c r="Y5595" s="1840"/>
      <c r="Z5595" s="1309"/>
      <c r="AA5595" s="1841">
        <v>299.61950000000002</v>
      </c>
      <c r="AB5595" s="1841"/>
      <c r="AC5595" s="1841"/>
      <c r="AD5595" s="1841"/>
      <c r="AE5595" s="1841"/>
      <c r="AF5595" s="1841"/>
      <c r="AG5595" s="1841"/>
      <c r="AH5595" s="1782"/>
    </row>
    <row r="5596" spans="1:34" ht="17.45" customHeight="1">
      <c r="A5596" s="1844"/>
      <c r="B5596" s="1309"/>
      <c r="C5596" s="1309"/>
      <c r="D5596" s="1309"/>
      <c r="E5596" s="1309"/>
      <c r="F5596" s="1309"/>
      <c r="G5596" s="1309"/>
      <c r="H5596" s="1309"/>
      <c r="I5596" s="1840" t="s">
        <v>2862</v>
      </c>
      <c r="J5596" s="1840"/>
      <c r="K5596" s="1840"/>
      <c r="L5596" s="1840"/>
      <c r="M5596" s="1840"/>
      <c r="N5596" s="1840"/>
      <c r="O5596" s="1840"/>
      <c r="P5596" s="1840"/>
      <c r="Q5596" s="1840"/>
      <c r="R5596" s="1840"/>
      <c r="S5596" s="1840"/>
      <c r="T5596" s="1840"/>
      <c r="U5596" s="1840"/>
      <c r="V5596" s="1840"/>
      <c r="W5596" s="1840"/>
      <c r="X5596" s="1840"/>
      <c r="Y5596" s="1840"/>
      <c r="Z5596" s="1309"/>
      <c r="AA5596" s="1841">
        <v>67.9923</v>
      </c>
      <c r="AB5596" s="1841"/>
      <c r="AC5596" s="1841"/>
      <c r="AD5596" s="1841"/>
      <c r="AE5596" s="1841"/>
      <c r="AF5596" s="1841"/>
      <c r="AG5596" s="1841"/>
      <c r="AH5596" s="1782"/>
    </row>
    <row r="5597" spans="1:34" ht="16.7" customHeight="1">
      <c r="A5597" s="1844"/>
      <c r="B5597" s="1309"/>
      <c r="C5597" s="1309"/>
      <c r="D5597" s="1309"/>
      <c r="E5597" s="1309"/>
      <c r="F5597" s="1309"/>
      <c r="G5597" s="1309"/>
      <c r="H5597" s="1309"/>
      <c r="I5597" s="1840" t="s">
        <v>2863</v>
      </c>
      <c r="J5597" s="1840"/>
      <c r="K5597" s="1840"/>
      <c r="L5597" s="1840"/>
      <c r="M5597" s="1840"/>
      <c r="N5597" s="1840"/>
      <c r="O5597" s="1840"/>
      <c r="P5597" s="1840"/>
      <c r="Q5597" s="1840"/>
      <c r="R5597" s="1840"/>
      <c r="S5597" s="1840"/>
      <c r="T5597" s="1840"/>
      <c r="U5597" s="1840"/>
      <c r="V5597" s="1840"/>
      <c r="W5597" s="1840"/>
      <c r="X5597" s="1840"/>
      <c r="Y5597" s="1840"/>
      <c r="Z5597" s="1309"/>
      <c r="AA5597" s="1841">
        <v>0.18493000000000001</v>
      </c>
      <c r="AB5597" s="1841"/>
      <c r="AC5597" s="1841"/>
      <c r="AD5597" s="1841"/>
      <c r="AE5597" s="1841"/>
      <c r="AF5597" s="1841"/>
      <c r="AG5597" s="1841"/>
      <c r="AH5597" s="1782"/>
    </row>
    <row r="5598" spans="1:34" ht="17.45" customHeight="1">
      <c r="A5598" s="1845"/>
      <c r="B5598" s="1799"/>
      <c r="C5598" s="1799"/>
      <c r="D5598" s="1799"/>
      <c r="E5598" s="1799"/>
      <c r="F5598" s="1799"/>
      <c r="G5598" s="1799"/>
      <c r="H5598" s="1799"/>
      <c r="I5598" s="1842" t="s">
        <v>2864</v>
      </c>
      <c r="J5598" s="1842"/>
      <c r="K5598" s="1842"/>
      <c r="L5598" s="1842"/>
      <c r="M5598" s="1842"/>
      <c r="N5598" s="1842"/>
      <c r="O5598" s="1842"/>
      <c r="P5598" s="1842"/>
      <c r="Q5598" s="1842"/>
      <c r="R5598" s="1842"/>
      <c r="S5598" s="1842"/>
      <c r="T5598" s="1842"/>
      <c r="U5598" s="1842"/>
      <c r="V5598" s="1842"/>
      <c r="W5598" s="1842"/>
      <c r="X5598" s="1842"/>
      <c r="Y5598" s="1842"/>
      <c r="Z5598" s="1799"/>
      <c r="AA5598" s="1843">
        <v>0</v>
      </c>
      <c r="AB5598" s="1843"/>
      <c r="AC5598" s="1843"/>
      <c r="AD5598" s="1843"/>
      <c r="AE5598" s="1843"/>
      <c r="AF5598" s="1843"/>
      <c r="AG5598" s="1843"/>
      <c r="AH5598" s="1800"/>
    </row>
    <row r="5599" spans="1:34" ht="17.45" customHeight="1">
      <c r="A5599" s="1801" t="s">
        <v>2865</v>
      </c>
      <c r="B5599" s="1825"/>
      <c r="C5599" s="1825"/>
      <c r="D5599" s="1825"/>
      <c r="E5599" s="1825"/>
      <c r="F5599" s="1825"/>
      <c r="G5599" s="1825"/>
      <c r="H5599" s="1825"/>
      <c r="I5599" s="1825"/>
      <c r="J5599" s="1825"/>
      <c r="K5599" s="1825"/>
      <c r="L5599" s="1825"/>
      <c r="M5599" s="1825"/>
      <c r="N5599" s="1826"/>
      <c r="O5599" s="1789" t="s">
        <v>2850</v>
      </c>
      <c r="P5599" s="1790"/>
      <c r="Q5599" s="1790"/>
      <c r="R5599" s="1790"/>
      <c r="S5599" s="1791"/>
      <c r="T5599" s="1827" t="s">
        <v>754</v>
      </c>
      <c r="U5599" s="1790"/>
      <c r="V5599" s="1790"/>
      <c r="W5599" s="1213"/>
      <c r="X5599" s="1789" t="s">
        <v>2866</v>
      </c>
      <c r="Y5599" s="1790"/>
      <c r="Z5599" s="1790"/>
      <c r="AA5599" s="1790"/>
      <c r="AB5599" s="1790"/>
      <c r="AC5599" s="1790"/>
      <c r="AD5599" s="1791"/>
      <c r="AE5599" s="1810" t="s">
        <v>2867</v>
      </c>
      <c r="AF5599" s="1828"/>
      <c r="AG5599" s="1828"/>
      <c r="AH5599" s="1213"/>
    </row>
    <row r="5600" spans="1:34" ht="16.7" customHeight="1">
      <c r="A5600" s="1223"/>
      <c r="B5600" s="1224" t="s">
        <v>3565</v>
      </c>
      <c r="C5600" s="1875" t="s">
        <v>3566</v>
      </c>
      <c r="D5600" s="1876"/>
      <c r="E5600" s="1876"/>
      <c r="F5600" s="1876"/>
      <c r="G5600" s="1876"/>
      <c r="H5600" s="1876"/>
      <c r="I5600" s="1876"/>
      <c r="J5600" s="1876"/>
      <c r="K5600" s="1876"/>
      <c r="L5600" s="1876"/>
      <c r="M5600" s="1876"/>
      <c r="N5600" s="1875"/>
      <c r="O5600" s="1885">
        <v>2.19231</v>
      </c>
      <c r="P5600" s="1886"/>
      <c r="Q5600" s="1886"/>
      <c r="R5600" s="1886"/>
      <c r="S5600" s="1887"/>
      <c r="T5600" s="1888" t="s">
        <v>2612</v>
      </c>
      <c r="U5600" s="1889"/>
      <c r="V5600" s="1889"/>
      <c r="W5600" s="1225"/>
      <c r="X5600" s="1890">
        <v>13.28</v>
      </c>
      <c r="Y5600" s="1891"/>
      <c r="Z5600" s="1891"/>
      <c r="AA5600" s="1891"/>
      <c r="AB5600" s="1891"/>
      <c r="AC5600" s="1891"/>
      <c r="AD5600" s="1892"/>
      <c r="AE5600" s="1865">
        <v>29.113900000000001</v>
      </c>
      <c r="AF5600" s="1847"/>
      <c r="AG5600" s="1847"/>
      <c r="AH5600" s="1225"/>
    </row>
    <row r="5601" spans="1:34" ht="17.45" customHeight="1">
      <c r="A5601" s="1218"/>
      <c r="B5601" s="1205" t="s">
        <v>3567</v>
      </c>
      <c r="C5601" s="1903" t="s">
        <v>3568</v>
      </c>
      <c r="D5601" s="1815"/>
      <c r="E5601" s="1815"/>
      <c r="F5601" s="1815"/>
      <c r="G5601" s="1815"/>
      <c r="H5601" s="1815"/>
      <c r="I5601" s="1815"/>
      <c r="J5601" s="1815"/>
      <c r="K5601" s="1815"/>
      <c r="L5601" s="1815"/>
      <c r="M5601" s="1815"/>
      <c r="N5601" s="1903"/>
      <c r="O5601" s="1910">
        <v>0.21368000000000001</v>
      </c>
      <c r="P5601" s="1911"/>
      <c r="Q5601" s="1911"/>
      <c r="R5601" s="1911"/>
      <c r="S5601" s="1912"/>
      <c r="T5601" s="1913" t="s">
        <v>495</v>
      </c>
      <c r="U5601" s="1796"/>
      <c r="V5601" s="1796"/>
      <c r="W5601" s="1219"/>
      <c r="X5601" s="1914">
        <v>16.470500000000001</v>
      </c>
      <c r="Y5601" s="1915"/>
      <c r="Z5601" s="1915"/>
      <c r="AA5601" s="1915"/>
      <c r="AB5601" s="1915"/>
      <c r="AC5601" s="1915"/>
      <c r="AD5601" s="1916"/>
      <c r="AE5601" s="1909">
        <v>3.5194000000000001</v>
      </c>
      <c r="AF5601" s="1841"/>
      <c r="AG5601" s="1841"/>
      <c r="AH5601" s="1219"/>
    </row>
    <row r="5602" spans="1:34" ht="16.7" customHeight="1">
      <c r="A5602" s="1218"/>
      <c r="B5602" s="1205" t="s">
        <v>3569</v>
      </c>
      <c r="C5602" s="1903" t="s">
        <v>3570</v>
      </c>
      <c r="D5602" s="1815"/>
      <c r="E5602" s="1815"/>
      <c r="F5602" s="1815"/>
      <c r="G5602" s="1815"/>
      <c r="H5602" s="1815"/>
      <c r="I5602" s="1815"/>
      <c r="J5602" s="1815"/>
      <c r="K5602" s="1815"/>
      <c r="L5602" s="1815"/>
      <c r="M5602" s="1815"/>
      <c r="N5602" s="1903"/>
      <c r="O5602" s="1910">
        <v>1.4245000000000001</v>
      </c>
      <c r="P5602" s="1911"/>
      <c r="Q5602" s="1911"/>
      <c r="R5602" s="1911"/>
      <c r="S5602" s="1912"/>
      <c r="T5602" s="1913" t="s">
        <v>495</v>
      </c>
      <c r="U5602" s="1796"/>
      <c r="V5602" s="1796"/>
      <c r="W5602" s="1219"/>
      <c r="X5602" s="1914">
        <v>14.174799999999999</v>
      </c>
      <c r="Y5602" s="1915"/>
      <c r="Z5602" s="1915"/>
      <c r="AA5602" s="1915"/>
      <c r="AB5602" s="1915"/>
      <c r="AC5602" s="1915"/>
      <c r="AD5602" s="1916"/>
      <c r="AE5602" s="1909">
        <v>20.192</v>
      </c>
      <c r="AF5602" s="1841"/>
      <c r="AG5602" s="1841"/>
      <c r="AH5602" s="1219"/>
    </row>
    <row r="5603" spans="1:34" ht="17.45" customHeight="1">
      <c r="A5603" s="1218"/>
      <c r="B5603" s="1205" t="s">
        <v>2907</v>
      </c>
      <c r="C5603" s="1903" t="s">
        <v>2908</v>
      </c>
      <c r="D5603" s="1815"/>
      <c r="E5603" s="1815"/>
      <c r="F5603" s="1815"/>
      <c r="G5603" s="1815"/>
      <c r="H5603" s="1815"/>
      <c r="I5603" s="1815"/>
      <c r="J5603" s="1815"/>
      <c r="K5603" s="1815"/>
      <c r="L5603" s="1815"/>
      <c r="M5603" s="1815"/>
      <c r="N5603" s="1903"/>
      <c r="O5603" s="1910">
        <v>1.388E-2</v>
      </c>
      <c r="P5603" s="1911"/>
      <c r="Q5603" s="1911"/>
      <c r="R5603" s="1911"/>
      <c r="S5603" s="1912"/>
      <c r="T5603" s="1913" t="s">
        <v>495</v>
      </c>
      <c r="U5603" s="1796"/>
      <c r="V5603" s="1796"/>
      <c r="W5603" s="1219"/>
      <c r="X5603" s="1914">
        <v>1219.8083999999999</v>
      </c>
      <c r="Y5603" s="1915"/>
      <c r="Z5603" s="1915"/>
      <c r="AA5603" s="1915"/>
      <c r="AB5603" s="1915"/>
      <c r="AC5603" s="1915"/>
      <c r="AD5603" s="1916"/>
      <c r="AE5603" s="1909">
        <v>16.930900000000001</v>
      </c>
      <c r="AF5603" s="1841"/>
      <c r="AG5603" s="1841"/>
      <c r="AH5603" s="1219"/>
    </row>
    <row r="5604" spans="1:34" ht="17.45" customHeight="1">
      <c r="A5604" s="1220"/>
      <c r="B5604" s="1209" t="s">
        <v>3571</v>
      </c>
      <c r="C5604" s="1866" t="s">
        <v>3572</v>
      </c>
      <c r="D5604" s="1867"/>
      <c r="E5604" s="1867"/>
      <c r="F5604" s="1867"/>
      <c r="G5604" s="1867"/>
      <c r="H5604" s="1867"/>
      <c r="I5604" s="1867"/>
      <c r="J5604" s="1867"/>
      <c r="K5604" s="1867"/>
      <c r="L5604" s="1867"/>
      <c r="M5604" s="1867"/>
      <c r="N5604" s="1866"/>
      <c r="O5604" s="1893">
        <v>7.1230000000000002E-2</v>
      </c>
      <c r="P5604" s="1894"/>
      <c r="Q5604" s="1894"/>
      <c r="R5604" s="1894"/>
      <c r="S5604" s="1895"/>
      <c r="T5604" s="1896" t="s">
        <v>495</v>
      </c>
      <c r="U5604" s="1897"/>
      <c r="V5604" s="1897"/>
      <c r="W5604" s="1222"/>
      <c r="X5604" s="1898">
        <v>191.333</v>
      </c>
      <c r="Y5604" s="1899"/>
      <c r="Z5604" s="1899"/>
      <c r="AA5604" s="1899"/>
      <c r="AB5604" s="1899"/>
      <c r="AC5604" s="1899"/>
      <c r="AD5604" s="1900"/>
      <c r="AE5604" s="1874">
        <v>13.6286</v>
      </c>
      <c r="AF5604" s="1843"/>
      <c r="AG5604" s="1843"/>
      <c r="AH5604" s="1222"/>
    </row>
    <row r="5605" spans="1:34" ht="16.7" customHeight="1">
      <c r="A5605" s="1792"/>
      <c r="B5605" s="1793"/>
      <c r="C5605" s="1793"/>
      <c r="D5605" s="1793"/>
      <c r="E5605" s="1793"/>
      <c r="F5605" s="1793"/>
      <c r="G5605" s="1793"/>
      <c r="H5605" s="1793"/>
      <c r="I5605" s="1794" t="s">
        <v>2869</v>
      </c>
      <c r="J5605" s="1794"/>
      <c r="K5605" s="1794"/>
      <c r="L5605" s="1794"/>
      <c r="M5605" s="1794"/>
      <c r="N5605" s="1794"/>
      <c r="O5605" s="1794"/>
      <c r="P5605" s="1794"/>
      <c r="Q5605" s="1794"/>
      <c r="R5605" s="1794"/>
      <c r="S5605" s="1794"/>
      <c r="T5605" s="1794"/>
      <c r="U5605" s="1794"/>
      <c r="V5605" s="1794"/>
      <c r="W5605" s="1794"/>
      <c r="X5605" s="1794"/>
      <c r="Y5605" s="1794"/>
      <c r="Z5605" s="1214"/>
      <c r="AA5605" s="1795">
        <v>83.384799999999998</v>
      </c>
      <c r="AB5605" s="1795"/>
      <c r="AC5605" s="1795"/>
      <c r="AD5605" s="1795"/>
      <c r="AE5605" s="1795"/>
      <c r="AF5605" s="1795"/>
      <c r="AG5605" s="1795"/>
      <c r="AH5605" s="1213"/>
    </row>
    <row r="5606" spans="1:34" ht="17.45" customHeight="1">
      <c r="A5606" s="1801" t="s">
        <v>2870</v>
      </c>
      <c r="B5606" s="1825"/>
      <c r="C5606" s="1825"/>
      <c r="D5606" s="1825"/>
      <c r="E5606" s="1825"/>
      <c r="F5606" s="1825"/>
      <c r="G5606" s="1825"/>
      <c r="H5606" s="1825"/>
      <c r="I5606" s="1825"/>
      <c r="J5606" s="1825"/>
      <c r="K5606" s="1825"/>
      <c r="L5606" s="1825"/>
      <c r="M5606" s="1825"/>
      <c r="N5606" s="1826"/>
      <c r="O5606" s="1789" t="s">
        <v>2850</v>
      </c>
      <c r="P5606" s="1790"/>
      <c r="Q5606" s="1790"/>
      <c r="R5606" s="1790"/>
      <c r="S5606" s="1791"/>
      <c r="T5606" s="1827" t="s">
        <v>754</v>
      </c>
      <c r="U5606" s="1790"/>
      <c r="V5606" s="1790"/>
      <c r="W5606" s="1213"/>
      <c r="X5606" s="1789" t="s">
        <v>2866</v>
      </c>
      <c r="Y5606" s="1790"/>
      <c r="Z5606" s="1790"/>
      <c r="AA5606" s="1790"/>
      <c r="AB5606" s="1790"/>
      <c r="AC5606" s="1790"/>
      <c r="AD5606" s="1791"/>
      <c r="AE5606" s="1810" t="s">
        <v>2867</v>
      </c>
      <c r="AF5606" s="1828"/>
      <c r="AG5606" s="1828"/>
      <c r="AH5606" s="1213"/>
    </row>
    <row r="5607" spans="1:34" ht="17.45" customHeight="1">
      <c r="A5607" s="1792"/>
      <c r="B5607" s="1793"/>
      <c r="C5607" s="1793"/>
      <c r="D5607" s="1793"/>
      <c r="E5607" s="1793"/>
      <c r="F5607" s="1793"/>
      <c r="G5607" s="1793"/>
      <c r="H5607" s="1793"/>
      <c r="I5607" s="1794" t="s">
        <v>2871</v>
      </c>
      <c r="J5607" s="1794"/>
      <c r="K5607" s="1794"/>
      <c r="L5607" s="1794"/>
      <c r="M5607" s="1794"/>
      <c r="N5607" s="1794"/>
      <c r="O5607" s="1794"/>
      <c r="P5607" s="1794"/>
      <c r="Q5607" s="1794"/>
      <c r="R5607" s="1794"/>
      <c r="S5607" s="1794"/>
      <c r="T5607" s="1794"/>
      <c r="U5607" s="1794"/>
      <c r="V5607" s="1794"/>
      <c r="W5607" s="1794"/>
      <c r="X5607" s="1794"/>
      <c r="Y5607" s="1794"/>
      <c r="Z5607" s="1214"/>
      <c r="AA5607" s="1795">
        <v>0</v>
      </c>
      <c r="AB5607" s="1795"/>
      <c r="AC5607" s="1795"/>
      <c r="AD5607" s="1795"/>
      <c r="AE5607" s="1795"/>
      <c r="AF5607" s="1795"/>
      <c r="AG5607" s="1795"/>
      <c r="AH5607" s="1213"/>
    </row>
    <row r="5608" spans="1:34" ht="16.7" customHeight="1">
      <c r="A5608" s="1801" t="s">
        <v>2872</v>
      </c>
      <c r="B5608" s="1825"/>
      <c r="C5608" s="1825"/>
      <c r="D5608" s="1825"/>
      <c r="E5608" s="1825"/>
      <c r="F5608" s="1825"/>
      <c r="G5608" s="1825"/>
      <c r="H5608" s="1825"/>
      <c r="I5608" s="1825"/>
      <c r="J5608" s="1825"/>
      <c r="K5608" s="1825"/>
      <c r="L5608" s="1825"/>
      <c r="M5608" s="1825"/>
      <c r="N5608" s="1826"/>
      <c r="O5608" s="1789" t="s">
        <v>2850</v>
      </c>
      <c r="P5608" s="1790"/>
      <c r="Q5608" s="1790"/>
      <c r="R5608" s="1790"/>
      <c r="S5608" s="1791"/>
      <c r="T5608" s="1827" t="s">
        <v>754</v>
      </c>
      <c r="U5608" s="1790"/>
      <c r="V5608" s="1790"/>
      <c r="W5608" s="1213"/>
      <c r="X5608" s="1789" t="s">
        <v>2866</v>
      </c>
      <c r="Y5608" s="1790"/>
      <c r="Z5608" s="1790"/>
      <c r="AA5608" s="1790"/>
      <c r="AB5608" s="1790"/>
      <c r="AC5608" s="1790"/>
      <c r="AD5608" s="1791"/>
      <c r="AE5608" s="1810" t="s">
        <v>2867</v>
      </c>
      <c r="AF5608" s="1828"/>
      <c r="AG5608" s="1828"/>
      <c r="AH5608" s="1213"/>
    </row>
    <row r="5609" spans="1:34" ht="17.45" customHeight="1">
      <c r="A5609" s="1883" t="s">
        <v>3573</v>
      </c>
      <c r="B5609" s="1884"/>
      <c r="C5609" s="1884"/>
      <c r="D5609" s="1884"/>
      <c r="E5609" s="1884"/>
      <c r="F5609" s="1829" t="s">
        <v>3574</v>
      </c>
      <c r="G5609" s="1830"/>
      <c r="H5609" s="1830"/>
      <c r="I5609" s="1830"/>
      <c r="J5609" s="1830"/>
      <c r="K5609" s="1830"/>
      <c r="L5609" s="1830"/>
      <c r="M5609" s="1830"/>
      <c r="N5609" s="1829"/>
      <c r="O5609" s="1831">
        <v>2.63</v>
      </c>
      <c r="P5609" s="1832"/>
      <c r="Q5609" s="1832"/>
      <c r="R5609" s="1832"/>
      <c r="S5609" s="1833"/>
      <c r="T5609" s="1834" t="s">
        <v>109</v>
      </c>
      <c r="U5609" s="1835"/>
      <c r="V5609" s="1835"/>
      <c r="W5609" s="1217"/>
      <c r="X5609" s="1836">
        <v>18.670000000000002</v>
      </c>
      <c r="Y5609" s="1837"/>
      <c r="Z5609" s="1837"/>
      <c r="AA5609" s="1837"/>
      <c r="AB5609" s="1837"/>
      <c r="AC5609" s="1837"/>
      <c r="AD5609" s="1838"/>
      <c r="AE5609" s="1839">
        <v>49.1021</v>
      </c>
      <c r="AF5609" s="1795"/>
      <c r="AG5609" s="1795"/>
      <c r="AH5609" s="1217"/>
    </row>
    <row r="5610" spans="1:34" ht="16.7" customHeight="1">
      <c r="A5610" s="1792"/>
      <c r="B5610" s="1793"/>
      <c r="C5610" s="1793"/>
      <c r="D5610" s="1793"/>
      <c r="E5610" s="1793"/>
      <c r="F5610" s="1793"/>
      <c r="G5610" s="1793"/>
      <c r="H5610" s="1793"/>
      <c r="I5610" s="1793"/>
      <c r="J5610" s="1793"/>
      <c r="K5610" s="1794" t="s">
        <v>2873</v>
      </c>
      <c r="L5610" s="1794"/>
      <c r="M5610" s="1794"/>
      <c r="N5610" s="1794"/>
      <c r="O5610" s="1794"/>
      <c r="P5610" s="1794"/>
      <c r="Q5610" s="1794"/>
      <c r="R5610" s="1794"/>
      <c r="S5610" s="1794"/>
      <c r="T5610" s="1794"/>
      <c r="U5610" s="1794"/>
      <c r="V5610" s="1794"/>
      <c r="W5610" s="1794"/>
      <c r="X5610" s="1794"/>
      <c r="Y5610" s="1794"/>
      <c r="Z5610" s="1794"/>
      <c r="AA5610" s="1794"/>
      <c r="AB5610" s="1214"/>
      <c r="AC5610" s="1795">
        <v>49.1021</v>
      </c>
      <c r="AD5610" s="1795"/>
      <c r="AE5610" s="1795"/>
      <c r="AF5610" s="1795"/>
      <c r="AG5610" s="1795"/>
      <c r="AH5610" s="1213"/>
    </row>
    <row r="5611" spans="1:34" ht="17.45" customHeight="1">
      <c r="A5611" s="1801" t="s">
        <v>2874</v>
      </c>
      <c r="B5611" s="1825"/>
      <c r="C5611" s="1825"/>
      <c r="D5611" s="1825"/>
      <c r="E5611" s="1825"/>
      <c r="F5611" s="1825"/>
      <c r="G5611" s="1825"/>
      <c r="H5611" s="1825"/>
      <c r="I5611" s="1825"/>
      <c r="J5611" s="1826"/>
      <c r="K5611" s="1789" t="s">
        <v>2850</v>
      </c>
      <c r="L5611" s="1791"/>
      <c r="M5611" s="1855" t="s">
        <v>2875</v>
      </c>
      <c r="N5611" s="1856"/>
      <c r="O5611" s="1857"/>
      <c r="P5611" s="1855" t="s">
        <v>2876</v>
      </c>
      <c r="Q5611" s="1856"/>
      <c r="R5611" s="1857"/>
      <c r="S5611" s="1855" t="s">
        <v>2877</v>
      </c>
      <c r="T5611" s="1857"/>
      <c r="U5611" s="1789" t="s">
        <v>2878</v>
      </c>
      <c r="V5611" s="1790"/>
      <c r="W5611" s="1791"/>
      <c r="X5611" s="1789" t="s">
        <v>2879</v>
      </c>
      <c r="Y5611" s="1790"/>
      <c r="Z5611" s="1790"/>
      <c r="AA5611" s="1790"/>
      <c r="AB5611" s="1791"/>
      <c r="AC5611" s="1789" t="s">
        <v>2880</v>
      </c>
      <c r="AD5611" s="1791"/>
      <c r="AE5611" s="1810" t="s">
        <v>2867</v>
      </c>
      <c r="AF5611" s="1828"/>
      <c r="AG5611" s="1828"/>
      <c r="AH5611" s="1213"/>
    </row>
    <row r="5612" spans="1:34" ht="17.45" customHeight="1">
      <c r="A5612" s="1883" t="s">
        <v>3575</v>
      </c>
      <c r="B5612" s="1884"/>
      <c r="C5612" s="1884"/>
      <c r="D5612" s="1884"/>
      <c r="E5612" s="1884"/>
      <c r="F5612" s="1829" t="s">
        <v>3574</v>
      </c>
      <c r="G5612" s="1830"/>
      <c r="H5612" s="1830"/>
      <c r="I5612" s="1830"/>
      <c r="J5612" s="1829"/>
      <c r="K5612" s="1862">
        <v>2.63</v>
      </c>
      <c r="L5612" s="1863"/>
      <c r="M5612" s="1836">
        <v>0</v>
      </c>
      <c r="N5612" s="1837"/>
      <c r="O5612" s="1838"/>
      <c r="P5612" s="1836">
        <v>0</v>
      </c>
      <c r="Q5612" s="1837"/>
      <c r="R5612" s="1838"/>
      <c r="S5612" s="1836">
        <v>0</v>
      </c>
      <c r="T5612" s="1838"/>
      <c r="U5612" s="1836">
        <v>1.62</v>
      </c>
      <c r="V5612" s="1837"/>
      <c r="W5612" s="1838"/>
      <c r="X5612" s="1836">
        <v>1.3</v>
      </c>
      <c r="Y5612" s="1837"/>
      <c r="Z5612" s="1837"/>
      <c r="AA5612" s="1837"/>
      <c r="AB5612" s="1838"/>
      <c r="AC5612" s="1836">
        <v>1.07</v>
      </c>
      <c r="AD5612" s="1838"/>
      <c r="AE5612" s="1839">
        <v>0</v>
      </c>
      <c r="AF5612" s="1795"/>
      <c r="AG5612" s="1795"/>
      <c r="AH5612" s="1217"/>
    </row>
    <row r="5613" spans="1:34" ht="16.7" customHeight="1">
      <c r="A5613" s="1853"/>
      <c r="B5613" s="1778"/>
      <c r="C5613" s="1778"/>
      <c r="D5613" s="1778"/>
      <c r="E5613" s="1778"/>
      <c r="F5613" s="1778"/>
      <c r="G5613" s="1778"/>
      <c r="H5613" s="1778"/>
      <c r="I5613" s="1846" t="s">
        <v>2881</v>
      </c>
      <c r="J5613" s="1846"/>
      <c r="K5613" s="1846"/>
      <c r="L5613" s="1846"/>
      <c r="M5613" s="1846"/>
      <c r="N5613" s="1846"/>
      <c r="O5613" s="1846"/>
      <c r="P5613" s="1846"/>
      <c r="Q5613" s="1846"/>
      <c r="R5613" s="1846"/>
      <c r="S5613" s="1846"/>
      <c r="T5613" s="1846"/>
      <c r="U5613" s="1846"/>
      <c r="V5613" s="1846"/>
      <c r="W5613" s="1846"/>
      <c r="X5613" s="1846"/>
      <c r="Y5613" s="1846"/>
      <c r="Z5613" s="1203"/>
      <c r="AA5613" s="1847">
        <v>0</v>
      </c>
      <c r="AB5613" s="1847"/>
      <c r="AC5613" s="1847"/>
      <c r="AD5613" s="1847"/>
      <c r="AE5613" s="1847"/>
      <c r="AF5613" s="1847"/>
      <c r="AG5613" s="1847"/>
      <c r="AH5613" s="1204"/>
    </row>
    <row r="5614" spans="1:34" ht="5.85" customHeight="1">
      <c r="A5614" s="1854"/>
      <c r="B5614" s="1309"/>
      <c r="C5614" s="1309"/>
      <c r="D5614" s="1309"/>
      <c r="E5614" s="1309"/>
      <c r="F5614" s="1309"/>
      <c r="G5614" s="1309"/>
      <c r="H5614" s="1309"/>
      <c r="I5614" s="1309"/>
      <c r="J5614" s="1309"/>
      <c r="K5614" s="1309"/>
      <c r="L5614" s="1309"/>
      <c r="M5614" s="1309"/>
      <c r="N5614" s="1309"/>
      <c r="O5614" s="1309"/>
      <c r="P5614" s="1309"/>
      <c r="Q5614" s="1309"/>
      <c r="R5614" s="1309"/>
      <c r="S5614" s="1309"/>
      <c r="T5614" s="1309"/>
      <c r="U5614" s="1309"/>
      <c r="V5614" s="1309"/>
      <c r="W5614" s="1309"/>
      <c r="X5614" s="1309"/>
      <c r="Y5614" s="1309"/>
      <c r="Z5614" s="1309"/>
      <c r="AA5614" s="1309"/>
      <c r="AB5614" s="1309"/>
      <c r="AC5614" s="1309"/>
      <c r="AD5614" s="1309"/>
      <c r="AE5614" s="1309"/>
      <c r="AF5614" s="1309"/>
      <c r="AG5614" s="1309"/>
      <c r="AH5614" s="1782"/>
    </row>
    <row r="5615" spans="1:34" ht="17.45" customHeight="1">
      <c r="A5615" s="1845"/>
      <c r="B5615" s="1799"/>
      <c r="C5615" s="1799"/>
      <c r="D5615" s="1799"/>
      <c r="E5615" s="1799"/>
      <c r="F5615" s="1799"/>
      <c r="G5615" s="1799"/>
      <c r="H5615" s="1799"/>
      <c r="I5615" s="1842" t="s">
        <v>2882</v>
      </c>
      <c r="J5615" s="1842"/>
      <c r="K5615" s="1842"/>
      <c r="L5615" s="1842"/>
      <c r="M5615" s="1842"/>
      <c r="N5615" s="1842"/>
      <c r="O5615" s="1842"/>
      <c r="P5615" s="1842"/>
      <c r="Q5615" s="1842"/>
      <c r="R5615" s="1842"/>
      <c r="S5615" s="1842"/>
      <c r="T5615" s="1842"/>
      <c r="U5615" s="1842"/>
      <c r="V5615" s="1842"/>
      <c r="W5615" s="1842"/>
      <c r="X5615" s="1842"/>
      <c r="Y5615" s="1842"/>
      <c r="Z5615" s="1212"/>
      <c r="AA5615" s="1848">
        <v>200.66</v>
      </c>
      <c r="AB5615" s="1848"/>
      <c r="AC5615" s="1848"/>
      <c r="AD5615" s="1848"/>
      <c r="AE5615" s="1848"/>
      <c r="AF5615" s="1848"/>
      <c r="AG5615" s="1848"/>
      <c r="AH5615" s="1208"/>
    </row>
    <row r="5616" spans="1:34" ht="45.75" customHeight="1">
      <c r="A5616" s="1849" t="s">
        <v>2883</v>
      </c>
      <c r="B5616" s="1850"/>
      <c r="C5616" s="1850"/>
      <c r="D5616" s="1850"/>
      <c r="E5616" s="1851"/>
      <c r="F5616" s="1852"/>
      <c r="G5616" s="1852"/>
      <c r="H5616" s="1852"/>
      <c r="I5616" s="1852"/>
      <c r="J5616" s="1852"/>
      <c r="K5616" s="1852"/>
      <c r="L5616" s="1852"/>
      <c r="M5616" s="1852"/>
      <c r="N5616" s="1852"/>
      <c r="O5616" s="1852"/>
      <c r="P5616" s="1852"/>
      <c r="Q5616" s="1852"/>
      <c r="R5616" s="1852"/>
      <c r="S5616" s="1852"/>
      <c r="T5616" s="1852"/>
      <c r="U5616" s="1852"/>
      <c r="V5616" s="1852"/>
      <c r="W5616" s="1852"/>
      <c r="X5616" s="1852"/>
      <c r="Y5616" s="1852"/>
      <c r="Z5616" s="1852"/>
      <c r="AA5616" s="1852"/>
      <c r="AB5616" s="1852"/>
      <c r="AC5616" s="1852"/>
      <c r="AD5616" s="1852"/>
      <c r="AE5616" s="1852"/>
      <c r="AF5616" s="1852"/>
      <c r="AG5616" s="1852"/>
      <c r="AH5616" s="1851"/>
    </row>
    <row r="5617" spans="1:34" ht="111.2" customHeight="1">
      <c r="A5617" s="1220"/>
      <c r="B5617" s="1221"/>
      <c r="C5617" s="1221"/>
      <c r="D5617" s="1221"/>
      <c r="E5617" s="1221"/>
      <c r="F5617" s="1221"/>
      <c r="G5617" s="1221"/>
      <c r="H5617" s="1221"/>
      <c r="I5617" s="1221"/>
      <c r="J5617" s="1221"/>
      <c r="K5617" s="1221"/>
      <c r="L5617" s="1221"/>
      <c r="M5617" s="1221"/>
      <c r="N5617" s="1221"/>
      <c r="O5617" s="1221"/>
      <c r="P5617" s="1221"/>
      <c r="Q5617" s="1221"/>
      <c r="R5617" s="1221"/>
      <c r="S5617" s="1221"/>
      <c r="T5617" s="1221"/>
      <c r="U5617" s="1221"/>
      <c r="V5617" s="1221"/>
      <c r="W5617" s="1221"/>
      <c r="X5617" s="1221"/>
      <c r="Y5617" s="1221"/>
      <c r="Z5617" s="1221"/>
      <c r="AA5617" s="1221"/>
      <c r="AB5617" s="1221"/>
      <c r="AC5617" s="1221"/>
      <c r="AD5617" s="1221"/>
      <c r="AE5617" s="1221"/>
      <c r="AF5617" s="1221"/>
      <c r="AG5617" s="1221"/>
      <c r="AH5617" s="1222"/>
    </row>
    <row r="5618" spans="1:34" ht="5.85" customHeight="1">
      <c r="A5618" s="1777"/>
      <c r="B5618" s="1778"/>
      <c r="C5618" s="1778"/>
      <c r="D5618" s="1778"/>
      <c r="E5618" s="1778"/>
      <c r="F5618" s="1778"/>
      <c r="G5618" s="1778"/>
      <c r="H5618" s="1778"/>
      <c r="I5618" s="1778"/>
      <c r="J5618" s="1778"/>
      <c r="K5618" s="1778"/>
      <c r="L5618" s="1778"/>
      <c r="M5618" s="1778"/>
      <c r="N5618" s="1778"/>
      <c r="O5618" s="1778"/>
      <c r="P5618" s="1778"/>
      <c r="Q5618" s="1778"/>
      <c r="R5618" s="1778"/>
      <c r="S5618" s="1778"/>
      <c r="T5618" s="1778"/>
      <c r="U5618" s="1778"/>
      <c r="V5618" s="1778"/>
      <c r="W5618" s="1778"/>
      <c r="X5618" s="1778"/>
      <c r="Y5618" s="1778"/>
      <c r="Z5618" s="1778"/>
      <c r="AA5618" s="1778"/>
      <c r="AB5618" s="1778"/>
      <c r="AC5618" s="1778"/>
      <c r="AD5618" s="1778"/>
      <c r="AE5618" s="1778"/>
      <c r="AF5618" s="1778"/>
      <c r="AG5618" s="1778"/>
      <c r="AH5618" s="1779"/>
    </row>
    <row r="5619" spans="1:34" ht="11.65" customHeight="1">
      <c r="A5619" s="1780" t="s">
        <v>2834</v>
      </c>
      <c r="B5619" s="1310"/>
      <c r="C5619" s="1310"/>
      <c r="D5619" s="1310"/>
      <c r="E5619" s="1310"/>
      <c r="F5619" s="1310"/>
      <c r="G5619" s="1310"/>
      <c r="H5619" s="1310"/>
      <c r="I5619" s="1310"/>
      <c r="J5619" s="1310"/>
      <c r="K5619" s="1310"/>
      <c r="L5619" s="1310"/>
      <c r="M5619" s="1310"/>
      <c r="N5619" s="1310"/>
      <c r="O5619" s="1310"/>
      <c r="P5619" s="1310"/>
      <c r="Q5619" s="1310"/>
      <c r="R5619" s="1310"/>
      <c r="S5619" s="1310"/>
      <c r="T5619" s="1310"/>
      <c r="U5619" s="1310"/>
      <c r="V5619" s="1310"/>
      <c r="W5619" s="1310"/>
      <c r="X5619" s="1310"/>
      <c r="Y5619" s="1310"/>
      <c r="Z5619" s="1310"/>
      <c r="AA5619" s="1310"/>
      <c r="AB5619" s="1310"/>
      <c r="AC5619" s="1310"/>
      <c r="AD5619" s="1309"/>
      <c r="AE5619" s="1309"/>
      <c r="AF5619" s="1781" t="s">
        <v>3576</v>
      </c>
      <c r="AG5619" s="1781"/>
      <c r="AH5619" s="1782"/>
    </row>
    <row r="5620" spans="1:34" ht="5.85" customHeight="1">
      <c r="A5620" s="1780"/>
      <c r="B5620" s="1310"/>
      <c r="C5620" s="1310"/>
      <c r="D5620" s="1310"/>
      <c r="E5620" s="1310"/>
      <c r="F5620" s="1310"/>
      <c r="G5620" s="1310"/>
      <c r="H5620" s="1310"/>
      <c r="I5620" s="1310"/>
      <c r="J5620" s="1310"/>
      <c r="K5620" s="1310"/>
      <c r="L5620" s="1310"/>
      <c r="M5620" s="1310"/>
      <c r="N5620" s="1310"/>
      <c r="O5620" s="1310"/>
      <c r="P5620" s="1310"/>
      <c r="Q5620" s="1310"/>
      <c r="R5620" s="1310"/>
      <c r="S5620" s="1310"/>
      <c r="T5620" s="1310"/>
      <c r="U5620" s="1310"/>
      <c r="V5620" s="1310"/>
      <c r="W5620" s="1310"/>
      <c r="X5620" s="1310"/>
      <c r="Y5620" s="1310"/>
      <c r="Z5620" s="1310"/>
      <c r="AA5620" s="1310"/>
      <c r="AB5620" s="1310"/>
      <c r="AC5620" s="1310"/>
      <c r="AD5620" s="1311"/>
      <c r="AE5620" s="1311"/>
      <c r="AF5620" s="1311"/>
      <c r="AG5620" s="1311"/>
      <c r="AH5620" s="1782"/>
    </row>
    <row r="5621" spans="1:34" ht="11.65" customHeight="1">
      <c r="A5621" s="1783" t="s">
        <v>2836</v>
      </c>
      <c r="B5621" s="1784"/>
      <c r="C5621" s="1784"/>
      <c r="D5621" s="1784"/>
      <c r="E5621" s="1784"/>
      <c r="F5621" s="1784"/>
      <c r="G5621" s="1784"/>
      <c r="H5621" s="1784"/>
      <c r="I5621" s="1784"/>
      <c r="J5621" s="1784"/>
      <c r="K5621" s="1784"/>
      <c r="L5621" s="1784"/>
      <c r="M5621" s="1784"/>
      <c r="N5621" s="1784"/>
      <c r="O5621" s="1784"/>
      <c r="P5621" s="1784"/>
      <c r="Q5621" s="1784"/>
      <c r="R5621" s="1784"/>
      <c r="S5621" s="1784"/>
      <c r="T5621" s="1784"/>
      <c r="U5621" s="1784"/>
      <c r="V5621" s="1784"/>
      <c r="W5621" s="1784"/>
      <c r="X5621" s="1784"/>
      <c r="Y5621" s="1784"/>
      <c r="Z5621" s="1784"/>
      <c r="AA5621" s="1784"/>
      <c r="AB5621" s="1784"/>
      <c r="AC5621" s="1784"/>
      <c r="AD5621" s="1311"/>
      <c r="AE5621" s="1311"/>
      <c r="AF5621" s="1311"/>
      <c r="AG5621" s="1311"/>
      <c r="AH5621" s="1782"/>
    </row>
    <row r="5622" spans="1:34" ht="22.5" customHeight="1">
      <c r="A5622" s="1785" t="s">
        <v>2837</v>
      </c>
      <c r="B5622" s="1786"/>
      <c r="C5622" s="1786"/>
      <c r="D5622" s="1786"/>
      <c r="E5622" s="1786"/>
      <c r="F5622" s="1786"/>
      <c r="G5622" s="1786"/>
      <c r="H5622" s="1786"/>
      <c r="I5622" s="1786"/>
      <c r="J5622" s="1786"/>
      <c r="K5622" s="1786"/>
      <c r="L5622" s="1786"/>
      <c r="M5622" s="1786"/>
      <c r="N5622" s="1786"/>
      <c r="O5622" s="1786"/>
      <c r="P5622" s="1786"/>
      <c r="Q5622" s="1786"/>
      <c r="R5622" s="1786"/>
      <c r="S5622" s="1786"/>
      <c r="T5622" s="1786"/>
      <c r="U5622" s="1786"/>
      <c r="V5622" s="1786"/>
      <c r="W5622" s="1786"/>
      <c r="X5622" s="1786"/>
      <c r="Y5622" s="1786"/>
      <c r="Z5622" s="1786"/>
      <c r="AA5622" s="1786"/>
      <c r="AB5622" s="1786"/>
      <c r="AC5622" s="1786"/>
      <c r="AD5622" s="1311"/>
      <c r="AE5622" s="1311"/>
      <c r="AF5622" s="1311"/>
      <c r="AG5622" s="1311"/>
      <c r="AH5622" s="1782"/>
    </row>
    <row r="5623" spans="1:34" ht="5.85" customHeight="1">
      <c r="A5623" s="1787" t="s">
        <v>2838</v>
      </c>
      <c r="B5623" s="1788"/>
      <c r="C5623" s="1788"/>
      <c r="D5623" s="1788"/>
      <c r="E5623" s="1788"/>
      <c r="F5623" s="1788"/>
      <c r="G5623" s="1788"/>
      <c r="H5623" s="1788"/>
      <c r="I5623" s="1788"/>
      <c r="J5623" s="1788"/>
      <c r="K5623" s="1788"/>
      <c r="L5623" s="1788"/>
      <c r="M5623" s="1788"/>
      <c r="N5623" s="1788"/>
      <c r="O5623" s="1788"/>
      <c r="P5623" s="1788"/>
      <c r="Q5623" s="1788"/>
      <c r="R5623" s="1788"/>
      <c r="S5623" s="1788"/>
      <c r="T5623" s="1788"/>
      <c r="U5623" s="1788"/>
      <c r="V5623" s="1788"/>
      <c r="W5623" s="1788"/>
      <c r="X5623" s="1788"/>
      <c r="Y5623" s="1788"/>
      <c r="Z5623" s="1788"/>
      <c r="AA5623" s="1788"/>
      <c r="AB5623" s="1788"/>
      <c r="AC5623" s="1788"/>
      <c r="AD5623" s="1311"/>
      <c r="AE5623" s="1311"/>
      <c r="AF5623" s="1311"/>
      <c r="AG5623" s="1311"/>
      <c r="AH5623" s="1782"/>
    </row>
    <row r="5624" spans="1:34" ht="5.85" customHeight="1">
      <c r="A5624" s="1787"/>
      <c r="B5624" s="1788"/>
      <c r="C5624" s="1788"/>
      <c r="D5624" s="1788"/>
      <c r="E5624" s="1788"/>
      <c r="F5624" s="1788"/>
      <c r="G5624" s="1788"/>
      <c r="H5624" s="1788"/>
      <c r="I5624" s="1788"/>
      <c r="J5624" s="1788"/>
      <c r="K5624" s="1788"/>
      <c r="L5624" s="1788"/>
      <c r="M5624" s="1788"/>
      <c r="N5624" s="1788"/>
      <c r="O5624" s="1788"/>
      <c r="P5624" s="1788"/>
      <c r="Q5624" s="1788"/>
      <c r="R5624" s="1788"/>
      <c r="S5624" s="1788"/>
      <c r="T5624" s="1788"/>
      <c r="U5624" s="1788"/>
      <c r="V5624" s="1788"/>
      <c r="W5624" s="1788"/>
      <c r="X5624" s="1788"/>
      <c r="Y5624" s="1788"/>
      <c r="Z5624" s="1788"/>
      <c r="AA5624" s="1788"/>
      <c r="AB5624" s="1788"/>
      <c r="AC5624" s="1788"/>
      <c r="AD5624" s="1782"/>
      <c r="AE5624" s="1309"/>
      <c r="AF5624" s="1309"/>
      <c r="AG5624" s="1309"/>
      <c r="AH5624" s="1782"/>
    </row>
    <row r="5625" spans="1:34" ht="11.65" customHeight="1">
      <c r="A5625" s="1787" t="s">
        <v>2839</v>
      </c>
      <c r="B5625" s="1788"/>
      <c r="C5625" s="1788"/>
      <c r="D5625" s="1788"/>
      <c r="E5625" s="1788"/>
      <c r="F5625" s="1788"/>
      <c r="G5625" s="1788"/>
      <c r="H5625" s="1788"/>
      <c r="I5625" s="1788"/>
      <c r="J5625" s="1788"/>
      <c r="K5625" s="1788"/>
      <c r="L5625" s="1788"/>
      <c r="M5625" s="1788"/>
      <c r="N5625" s="1788"/>
      <c r="O5625" s="1788"/>
      <c r="P5625" s="1788"/>
      <c r="Q5625" s="1788"/>
      <c r="R5625" s="1788"/>
      <c r="S5625" s="1788"/>
      <c r="T5625" s="1788"/>
      <c r="U5625" s="1788"/>
      <c r="V5625" s="1788"/>
      <c r="W5625" s="1788"/>
      <c r="X5625" s="1788"/>
      <c r="Y5625" s="1788"/>
      <c r="Z5625" s="1788"/>
      <c r="AA5625" s="1788"/>
      <c r="AB5625" s="1788"/>
      <c r="AC5625" s="1788"/>
      <c r="AD5625" s="1818" t="s">
        <v>2840</v>
      </c>
      <c r="AE5625" s="1818"/>
      <c r="AF5625" s="1206">
        <v>0</v>
      </c>
      <c r="AG5625" s="1207" t="s">
        <v>5</v>
      </c>
      <c r="AH5625" s="1800"/>
    </row>
    <row r="5626" spans="1:34" ht="10.9" customHeight="1">
      <c r="A5626" s="1819" t="s">
        <v>2841</v>
      </c>
      <c r="B5626" s="1820"/>
      <c r="C5626" s="1820"/>
      <c r="D5626" s="1820"/>
      <c r="E5626" s="1820"/>
      <c r="F5626" s="1820"/>
      <c r="G5626" s="1820"/>
      <c r="H5626" s="1820"/>
      <c r="I5626" s="1820"/>
      <c r="J5626" s="1820"/>
      <c r="K5626" s="1820"/>
      <c r="L5626" s="1820"/>
      <c r="M5626" s="1820"/>
      <c r="N5626" s="1820"/>
      <c r="O5626" s="1820"/>
      <c r="P5626" s="1820"/>
      <c r="Q5626" s="1820"/>
      <c r="R5626" s="1820"/>
      <c r="S5626" s="1820"/>
      <c r="T5626" s="1820"/>
      <c r="U5626" s="1820"/>
      <c r="V5626" s="1820"/>
      <c r="W5626" s="1820"/>
      <c r="X5626" s="1820"/>
      <c r="Y5626" s="1820"/>
      <c r="Z5626" s="1820"/>
      <c r="AA5626" s="1820"/>
      <c r="AB5626" s="1820"/>
      <c r="AC5626" s="1820"/>
      <c r="AD5626" s="1821" t="s">
        <v>2842</v>
      </c>
      <c r="AE5626" s="1821"/>
      <c r="AF5626" s="1210">
        <v>0</v>
      </c>
      <c r="AG5626" s="1211" t="s">
        <v>5</v>
      </c>
      <c r="AH5626" s="1800"/>
    </row>
    <row r="5627" spans="1:34" ht="17.45" customHeight="1">
      <c r="A5627" s="1822" t="s">
        <v>2843</v>
      </c>
      <c r="B5627" s="1802"/>
      <c r="C5627" s="1802"/>
      <c r="D5627" s="1778"/>
      <c r="E5627" s="1823" t="s">
        <v>3018</v>
      </c>
      <c r="F5627" s="1823"/>
      <c r="G5627" s="1823"/>
      <c r="H5627" s="1823"/>
      <c r="I5627" s="1823"/>
      <c r="J5627" s="1823"/>
      <c r="K5627" s="1823"/>
      <c r="L5627" s="1823"/>
      <c r="M5627" s="1823"/>
      <c r="N5627" s="1823"/>
      <c r="O5627" s="1823"/>
      <c r="P5627" s="1823"/>
      <c r="Q5627" s="1823"/>
      <c r="R5627" s="1823"/>
      <c r="S5627" s="1823"/>
      <c r="T5627" s="1823"/>
      <c r="U5627" s="1823"/>
      <c r="V5627" s="1823"/>
      <c r="W5627" s="1823"/>
      <c r="X5627" s="1823"/>
      <c r="Y5627" s="1823"/>
      <c r="Z5627" s="1823"/>
      <c r="AA5627" s="1823"/>
      <c r="AB5627" s="1823"/>
      <c r="AC5627" s="1823"/>
      <c r="AD5627" s="1823"/>
      <c r="AE5627" s="1823"/>
      <c r="AF5627" s="1823"/>
      <c r="AG5627" s="1823"/>
      <c r="AH5627" s="1779"/>
    </row>
    <row r="5628" spans="1:34" ht="17.45" customHeight="1">
      <c r="A5628" s="1824" t="s">
        <v>2844</v>
      </c>
      <c r="B5628" s="1816"/>
      <c r="C5628" s="1816"/>
      <c r="D5628" s="1309"/>
      <c r="E5628" s="1815" t="s">
        <v>3017</v>
      </c>
      <c r="F5628" s="1815"/>
      <c r="G5628" s="1111"/>
      <c r="H5628" s="1796" t="s">
        <v>2845</v>
      </c>
      <c r="I5628" s="1796"/>
      <c r="J5628" s="1796" t="s">
        <v>497</v>
      </c>
      <c r="K5628" s="1796"/>
      <c r="L5628" s="1309"/>
      <c r="M5628" s="1309"/>
      <c r="N5628" s="1816" t="s">
        <v>2846</v>
      </c>
      <c r="O5628" s="1816"/>
      <c r="P5628" s="1816"/>
      <c r="Q5628" s="1816"/>
      <c r="R5628" s="1817">
        <v>4.1848700000000001</v>
      </c>
      <c r="S5628" s="1817"/>
      <c r="T5628" s="1817"/>
      <c r="U5628" s="1817"/>
      <c r="V5628" s="1309"/>
      <c r="W5628" s="1309"/>
      <c r="X5628" s="1309"/>
      <c r="Y5628" s="1796" t="s">
        <v>2847</v>
      </c>
      <c r="Z5628" s="1796"/>
      <c r="AA5628" s="1796"/>
      <c r="AB5628" s="1796"/>
      <c r="AC5628" s="1796"/>
      <c r="AD5628" s="1796"/>
      <c r="AE5628" s="1796"/>
      <c r="AF5628" s="1797" t="s">
        <v>2848</v>
      </c>
      <c r="AG5628" s="1797"/>
      <c r="AH5628" s="1782"/>
    </row>
    <row r="5629" spans="1:34" ht="5.0999999999999996" customHeight="1">
      <c r="A5629" s="1798"/>
      <c r="B5629" s="1799"/>
      <c r="C5629" s="1799"/>
      <c r="D5629" s="1799"/>
      <c r="E5629" s="1799"/>
      <c r="F5629" s="1799"/>
      <c r="G5629" s="1799"/>
      <c r="H5629" s="1799"/>
      <c r="I5629" s="1799"/>
      <c r="J5629" s="1799"/>
      <c r="K5629" s="1799"/>
      <c r="L5629" s="1799"/>
      <c r="M5629" s="1799"/>
      <c r="N5629" s="1799"/>
      <c r="O5629" s="1799"/>
      <c r="P5629" s="1799"/>
      <c r="Q5629" s="1799"/>
      <c r="R5629" s="1799"/>
      <c r="S5629" s="1799"/>
      <c r="T5629" s="1799"/>
      <c r="U5629" s="1799"/>
      <c r="V5629" s="1799"/>
      <c r="W5629" s="1799"/>
      <c r="X5629" s="1799"/>
      <c r="Y5629" s="1799"/>
      <c r="Z5629" s="1799"/>
      <c r="AA5629" s="1799"/>
      <c r="AB5629" s="1799"/>
      <c r="AC5629" s="1799"/>
      <c r="AD5629" s="1799"/>
      <c r="AE5629" s="1799"/>
      <c r="AF5629" s="1799"/>
      <c r="AG5629" s="1799"/>
      <c r="AH5629" s="1800"/>
    </row>
    <row r="5630" spans="1:34" ht="17.45" customHeight="1">
      <c r="A5630" s="1801" t="s">
        <v>2849</v>
      </c>
      <c r="B5630" s="1802"/>
      <c r="C5630" s="1802"/>
      <c r="D5630" s="1802"/>
      <c r="E5630" s="1802"/>
      <c r="F5630" s="1802"/>
      <c r="G5630" s="1802"/>
      <c r="H5630" s="1802"/>
      <c r="I5630" s="1802"/>
      <c r="J5630" s="1803"/>
      <c r="K5630" s="1789" t="s">
        <v>2850</v>
      </c>
      <c r="L5630" s="1807"/>
      <c r="M5630" s="1789" t="s">
        <v>2851</v>
      </c>
      <c r="N5630" s="1790"/>
      <c r="O5630" s="1790"/>
      <c r="P5630" s="1790"/>
      <c r="Q5630" s="1790"/>
      <c r="R5630" s="1790"/>
      <c r="S5630" s="1790"/>
      <c r="T5630" s="1791"/>
      <c r="U5630" s="1789" t="s">
        <v>2852</v>
      </c>
      <c r="V5630" s="1790"/>
      <c r="W5630" s="1790"/>
      <c r="X5630" s="1790"/>
      <c r="Y5630" s="1790"/>
      <c r="Z5630" s="1790"/>
      <c r="AA5630" s="1790"/>
      <c r="AB5630" s="1790"/>
      <c r="AC5630" s="1790"/>
      <c r="AD5630" s="1791"/>
      <c r="AE5630" s="1810" t="s">
        <v>2853</v>
      </c>
      <c r="AF5630" s="1811"/>
      <c r="AG5630" s="1811"/>
      <c r="AH5630" s="1814"/>
    </row>
    <row r="5631" spans="1:34" ht="17.45" customHeight="1">
      <c r="A5631" s="1804"/>
      <c r="B5631" s="1805"/>
      <c r="C5631" s="1805"/>
      <c r="D5631" s="1805"/>
      <c r="E5631" s="1805"/>
      <c r="F5631" s="1805"/>
      <c r="G5631" s="1805"/>
      <c r="H5631" s="1805"/>
      <c r="I5631" s="1805"/>
      <c r="J5631" s="1806"/>
      <c r="K5631" s="1808"/>
      <c r="L5631" s="1809"/>
      <c r="M5631" s="1789" t="s">
        <v>2854</v>
      </c>
      <c r="N5631" s="1790"/>
      <c r="O5631" s="1790"/>
      <c r="P5631" s="1791"/>
      <c r="Q5631" s="1789" t="s">
        <v>2855</v>
      </c>
      <c r="R5631" s="1790"/>
      <c r="S5631" s="1790"/>
      <c r="T5631" s="1791"/>
      <c r="U5631" s="1789" t="s">
        <v>2854</v>
      </c>
      <c r="V5631" s="1790"/>
      <c r="W5631" s="1790"/>
      <c r="X5631" s="1790"/>
      <c r="Y5631" s="1790"/>
      <c r="Z5631" s="1791"/>
      <c r="AA5631" s="1789" t="s">
        <v>2855</v>
      </c>
      <c r="AB5631" s="1790"/>
      <c r="AC5631" s="1790"/>
      <c r="AD5631" s="1791"/>
      <c r="AE5631" s="1812"/>
      <c r="AF5631" s="1813"/>
      <c r="AG5631" s="1813"/>
      <c r="AH5631" s="1800"/>
    </row>
    <row r="5632" spans="1:34" ht="16.7" customHeight="1">
      <c r="A5632" s="1223"/>
      <c r="B5632" s="1224" t="s">
        <v>1502</v>
      </c>
      <c r="C5632" s="1875" t="s">
        <v>3177</v>
      </c>
      <c r="D5632" s="1876"/>
      <c r="E5632" s="1876"/>
      <c r="F5632" s="1876"/>
      <c r="G5632" s="1876"/>
      <c r="H5632" s="1876"/>
      <c r="I5632" s="1876"/>
      <c r="J5632" s="1875"/>
      <c r="K5632" s="1877">
        <v>3</v>
      </c>
      <c r="L5632" s="1878"/>
      <c r="M5632" s="1877">
        <v>0.38</v>
      </c>
      <c r="N5632" s="1879"/>
      <c r="O5632" s="1879"/>
      <c r="P5632" s="1878"/>
      <c r="Q5632" s="1877">
        <v>0.62</v>
      </c>
      <c r="R5632" s="1879"/>
      <c r="S5632" s="1879"/>
      <c r="T5632" s="1878"/>
      <c r="U5632" s="1880">
        <v>1.6792</v>
      </c>
      <c r="V5632" s="1881"/>
      <c r="W5632" s="1881"/>
      <c r="X5632" s="1881"/>
      <c r="Y5632" s="1881"/>
      <c r="Z5632" s="1882"/>
      <c r="AA5632" s="1880">
        <v>1.1362000000000001</v>
      </c>
      <c r="AB5632" s="1881"/>
      <c r="AC5632" s="1881"/>
      <c r="AD5632" s="1882"/>
      <c r="AE5632" s="1865">
        <v>4.0275999999999996</v>
      </c>
      <c r="AF5632" s="1847"/>
      <c r="AG5632" s="1847"/>
      <c r="AH5632" s="1225"/>
    </row>
    <row r="5633" spans="1:34" ht="17.45" customHeight="1">
      <c r="A5633" s="1218"/>
      <c r="B5633" s="1205" t="s">
        <v>1504</v>
      </c>
      <c r="C5633" s="1903" t="s">
        <v>3001</v>
      </c>
      <c r="D5633" s="1815"/>
      <c r="E5633" s="1815"/>
      <c r="F5633" s="1815"/>
      <c r="G5633" s="1815"/>
      <c r="H5633" s="1815"/>
      <c r="I5633" s="1815"/>
      <c r="J5633" s="1903"/>
      <c r="K5633" s="1904">
        <v>4</v>
      </c>
      <c r="L5633" s="1905"/>
      <c r="M5633" s="1904">
        <v>0.77</v>
      </c>
      <c r="N5633" s="1817"/>
      <c r="O5633" s="1817"/>
      <c r="P5633" s="1905"/>
      <c r="Q5633" s="1904">
        <v>0.23</v>
      </c>
      <c r="R5633" s="1817"/>
      <c r="S5633" s="1817"/>
      <c r="T5633" s="1905"/>
      <c r="U5633" s="1906">
        <v>0.71799999999999997</v>
      </c>
      <c r="V5633" s="1907"/>
      <c r="W5633" s="1907"/>
      <c r="X5633" s="1907"/>
      <c r="Y5633" s="1907"/>
      <c r="Z5633" s="1908"/>
      <c r="AA5633" s="1906">
        <v>0.48580000000000001</v>
      </c>
      <c r="AB5633" s="1907"/>
      <c r="AC5633" s="1907"/>
      <c r="AD5633" s="1908"/>
      <c r="AE5633" s="1909">
        <v>2.6583999999999999</v>
      </c>
      <c r="AF5633" s="1841"/>
      <c r="AG5633" s="1841"/>
      <c r="AH5633" s="1219"/>
    </row>
    <row r="5634" spans="1:34" ht="17.45" customHeight="1">
      <c r="A5634" s="1220"/>
      <c r="B5634" s="1209" t="s">
        <v>1480</v>
      </c>
      <c r="C5634" s="1866" t="s">
        <v>3178</v>
      </c>
      <c r="D5634" s="1867"/>
      <c r="E5634" s="1867"/>
      <c r="F5634" s="1867"/>
      <c r="G5634" s="1867"/>
      <c r="H5634" s="1867"/>
      <c r="I5634" s="1867"/>
      <c r="J5634" s="1866"/>
      <c r="K5634" s="1868">
        <v>1</v>
      </c>
      <c r="L5634" s="1869"/>
      <c r="M5634" s="1868">
        <v>1</v>
      </c>
      <c r="N5634" s="1870"/>
      <c r="O5634" s="1870"/>
      <c r="P5634" s="1869"/>
      <c r="Q5634" s="1868">
        <v>0</v>
      </c>
      <c r="R5634" s="1870"/>
      <c r="S5634" s="1870"/>
      <c r="T5634" s="1869"/>
      <c r="U5634" s="1871">
        <v>57.763199999999998</v>
      </c>
      <c r="V5634" s="1872"/>
      <c r="W5634" s="1872"/>
      <c r="X5634" s="1872"/>
      <c r="Y5634" s="1872"/>
      <c r="Z5634" s="1873"/>
      <c r="AA5634" s="1871">
        <v>34.4236</v>
      </c>
      <c r="AB5634" s="1872"/>
      <c r="AC5634" s="1872"/>
      <c r="AD5634" s="1873"/>
      <c r="AE5634" s="1874">
        <v>57.763199999999998</v>
      </c>
      <c r="AF5634" s="1843"/>
      <c r="AG5634" s="1843"/>
      <c r="AH5634" s="1222"/>
    </row>
    <row r="5635" spans="1:34" ht="16.7" customHeight="1">
      <c r="A5635" s="1792"/>
      <c r="B5635" s="1793"/>
      <c r="C5635" s="1793"/>
      <c r="D5635" s="1793"/>
      <c r="E5635" s="1793"/>
      <c r="F5635" s="1793"/>
      <c r="G5635" s="1793"/>
      <c r="H5635" s="1793"/>
      <c r="I5635" s="1793"/>
      <c r="J5635" s="1793"/>
      <c r="K5635" s="1794" t="s">
        <v>2856</v>
      </c>
      <c r="L5635" s="1794"/>
      <c r="M5635" s="1794"/>
      <c r="N5635" s="1794"/>
      <c r="O5635" s="1794"/>
      <c r="P5635" s="1794"/>
      <c r="Q5635" s="1794"/>
      <c r="R5635" s="1794"/>
      <c r="S5635" s="1794"/>
      <c r="T5635" s="1794"/>
      <c r="U5635" s="1794"/>
      <c r="V5635" s="1794"/>
      <c r="W5635" s="1794"/>
      <c r="X5635" s="1794"/>
      <c r="Y5635" s="1794"/>
      <c r="Z5635" s="1794"/>
      <c r="AA5635" s="1795">
        <v>64.449200000000005</v>
      </c>
      <c r="AB5635" s="1795"/>
      <c r="AC5635" s="1795"/>
      <c r="AD5635" s="1795"/>
      <c r="AE5635" s="1795"/>
      <c r="AF5635" s="1795"/>
      <c r="AG5635" s="1795"/>
      <c r="AH5635" s="1213"/>
    </row>
    <row r="5636" spans="1:34" ht="17.45" customHeight="1">
      <c r="A5636" s="1801" t="s">
        <v>2857</v>
      </c>
      <c r="B5636" s="1825"/>
      <c r="C5636" s="1825"/>
      <c r="D5636" s="1825"/>
      <c r="E5636" s="1825"/>
      <c r="F5636" s="1825"/>
      <c r="G5636" s="1825"/>
      <c r="H5636" s="1825"/>
      <c r="I5636" s="1825"/>
      <c r="J5636" s="1825"/>
      <c r="K5636" s="1825"/>
      <c r="L5636" s="1825"/>
      <c r="M5636" s="1825"/>
      <c r="N5636" s="1826"/>
      <c r="O5636" s="1789" t="s">
        <v>2858</v>
      </c>
      <c r="P5636" s="1790"/>
      <c r="Q5636" s="1790"/>
      <c r="R5636" s="1790"/>
      <c r="S5636" s="1791"/>
      <c r="T5636" s="1827" t="s">
        <v>2850</v>
      </c>
      <c r="U5636" s="1790"/>
      <c r="V5636" s="1790"/>
      <c r="W5636" s="1213"/>
      <c r="X5636" s="1789" t="s">
        <v>2859</v>
      </c>
      <c r="Y5636" s="1790"/>
      <c r="Z5636" s="1790"/>
      <c r="AA5636" s="1790"/>
      <c r="AB5636" s="1790"/>
      <c r="AC5636" s="1790"/>
      <c r="AD5636" s="1791"/>
      <c r="AE5636" s="1810" t="s">
        <v>2853</v>
      </c>
      <c r="AF5636" s="1828"/>
      <c r="AG5636" s="1828"/>
      <c r="AH5636" s="1213"/>
    </row>
    <row r="5637" spans="1:34" ht="16.7" customHeight="1">
      <c r="A5637" s="1223"/>
      <c r="B5637" s="1224" t="s">
        <v>1017</v>
      </c>
      <c r="C5637" s="1875" t="s">
        <v>1018</v>
      </c>
      <c r="D5637" s="1876"/>
      <c r="E5637" s="1876"/>
      <c r="F5637" s="1876"/>
      <c r="G5637" s="1876"/>
      <c r="H5637" s="1876"/>
      <c r="I5637" s="1876"/>
      <c r="J5637" s="1876"/>
      <c r="K5637" s="1876"/>
      <c r="L5637" s="1876"/>
      <c r="M5637" s="1876"/>
      <c r="N5637" s="1875"/>
      <c r="O5637" s="1885">
        <v>0</v>
      </c>
      <c r="P5637" s="1886"/>
      <c r="Q5637" s="1886"/>
      <c r="R5637" s="1886"/>
      <c r="S5637" s="1887"/>
      <c r="T5637" s="1917">
        <v>1</v>
      </c>
      <c r="U5637" s="1886"/>
      <c r="V5637" s="1886"/>
      <c r="W5637" s="1225"/>
      <c r="X5637" s="1880">
        <v>27.6053</v>
      </c>
      <c r="Y5637" s="1881"/>
      <c r="Z5637" s="1881"/>
      <c r="AA5637" s="1881"/>
      <c r="AB5637" s="1881"/>
      <c r="AC5637" s="1881"/>
      <c r="AD5637" s="1882"/>
      <c r="AE5637" s="1865">
        <v>27.6053</v>
      </c>
      <c r="AF5637" s="1847"/>
      <c r="AG5637" s="1847"/>
      <c r="AH5637" s="1225"/>
    </row>
    <row r="5638" spans="1:34" ht="17.45" customHeight="1">
      <c r="A5638" s="1220"/>
      <c r="B5638" s="1209" t="s">
        <v>1009</v>
      </c>
      <c r="C5638" s="1866" t="s">
        <v>1010</v>
      </c>
      <c r="D5638" s="1867"/>
      <c r="E5638" s="1867"/>
      <c r="F5638" s="1867"/>
      <c r="G5638" s="1867"/>
      <c r="H5638" s="1867"/>
      <c r="I5638" s="1867"/>
      <c r="J5638" s="1867"/>
      <c r="K5638" s="1867"/>
      <c r="L5638" s="1867"/>
      <c r="M5638" s="1867"/>
      <c r="N5638" s="1866"/>
      <c r="O5638" s="1893">
        <v>0</v>
      </c>
      <c r="P5638" s="1894"/>
      <c r="Q5638" s="1894"/>
      <c r="R5638" s="1894"/>
      <c r="S5638" s="1895"/>
      <c r="T5638" s="1918">
        <v>9</v>
      </c>
      <c r="U5638" s="1894"/>
      <c r="V5638" s="1894"/>
      <c r="W5638" s="1222"/>
      <c r="X5638" s="1871">
        <v>22.268799999999999</v>
      </c>
      <c r="Y5638" s="1872"/>
      <c r="Z5638" s="1872"/>
      <c r="AA5638" s="1872"/>
      <c r="AB5638" s="1872"/>
      <c r="AC5638" s="1872"/>
      <c r="AD5638" s="1873"/>
      <c r="AE5638" s="1874">
        <v>200.41919999999999</v>
      </c>
      <c r="AF5638" s="1843"/>
      <c r="AG5638" s="1843"/>
      <c r="AH5638" s="1222"/>
    </row>
    <row r="5639" spans="1:34" ht="17.45" customHeight="1">
      <c r="A5639" s="1792"/>
      <c r="B5639" s="1778"/>
      <c r="C5639" s="1778"/>
      <c r="D5639" s="1778"/>
      <c r="E5639" s="1778"/>
      <c r="F5639" s="1778"/>
      <c r="G5639" s="1778"/>
      <c r="H5639" s="1778"/>
      <c r="I5639" s="1846" t="s">
        <v>2860</v>
      </c>
      <c r="J5639" s="1846"/>
      <c r="K5639" s="1846"/>
      <c r="L5639" s="1846"/>
      <c r="M5639" s="1846"/>
      <c r="N5639" s="1846"/>
      <c r="O5639" s="1846"/>
      <c r="P5639" s="1846"/>
      <c r="Q5639" s="1846"/>
      <c r="R5639" s="1846"/>
      <c r="S5639" s="1846"/>
      <c r="T5639" s="1846"/>
      <c r="U5639" s="1846"/>
      <c r="V5639" s="1846"/>
      <c r="W5639" s="1846"/>
      <c r="X5639" s="1846"/>
      <c r="Y5639" s="1846"/>
      <c r="Z5639" s="1793"/>
      <c r="AA5639" s="1847">
        <v>228.02449999999999</v>
      </c>
      <c r="AB5639" s="1847"/>
      <c r="AC5639" s="1847"/>
      <c r="AD5639" s="1847"/>
      <c r="AE5639" s="1847"/>
      <c r="AF5639" s="1847"/>
      <c r="AG5639" s="1847"/>
      <c r="AH5639" s="1814"/>
    </row>
    <row r="5640" spans="1:34" ht="16.7" customHeight="1">
      <c r="A5640" s="1844"/>
      <c r="B5640" s="1309"/>
      <c r="C5640" s="1309"/>
      <c r="D5640" s="1309"/>
      <c r="E5640" s="1309"/>
      <c r="F5640" s="1309"/>
      <c r="G5640" s="1309"/>
      <c r="H5640" s="1309"/>
      <c r="I5640" s="1840" t="s">
        <v>2861</v>
      </c>
      <c r="J5640" s="1840"/>
      <c r="K5640" s="1840"/>
      <c r="L5640" s="1840"/>
      <c r="M5640" s="1840"/>
      <c r="N5640" s="1840"/>
      <c r="O5640" s="1840"/>
      <c r="P5640" s="1840"/>
      <c r="Q5640" s="1840"/>
      <c r="R5640" s="1840"/>
      <c r="S5640" s="1840"/>
      <c r="T5640" s="1840"/>
      <c r="U5640" s="1840"/>
      <c r="V5640" s="1840"/>
      <c r="W5640" s="1840"/>
      <c r="X5640" s="1840"/>
      <c r="Y5640" s="1840"/>
      <c r="Z5640" s="1309"/>
      <c r="AA5640" s="1841">
        <v>292.47370000000001</v>
      </c>
      <c r="AB5640" s="1841"/>
      <c r="AC5640" s="1841"/>
      <c r="AD5640" s="1841"/>
      <c r="AE5640" s="1841"/>
      <c r="AF5640" s="1841"/>
      <c r="AG5640" s="1841"/>
      <c r="AH5640" s="1782"/>
    </row>
    <row r="5641" spans="1:34" ht="17.45" customHeight="1">
      <c r="A5641" s="1844"/>
      <c r="B5641" s="1309"/>
      <c r="C5641" s="1309"/>
      <c r="D5641" s="1309"/>
      <c r="E5641" s="1309"/>
      <c r="F5641" s="1309"/>
      <c r="G5641" s="1309"/>
      <c r="H5641" s="1309"/>
      <c r="I5641" s="1840" t="s">
        <v>2862</v>
      </c>
      <c r="J5641" s="1840"/>
      <c r="K5641" s="1840"/>
      <c r="L5641" s="1840"/>
      <c r="M5641" s="1840"/>
      <c r="N5641" s="1840"/>
      <c r="O5641" s="1840"/>
      <c r="P5641" s="1840"/>
      <c r="Q5641" s="1840"/>
      <c r="R5641" s="1840"/>
      <c r="S5641" s="1840"/>
      <c r="T5641" s="1840"/>
      <c r="U5641" s="1840"/>
      <c r="V5641" s="1840"/>
      <c r="W5641" s="1840"/>
      <c r="X5641" s="1840"/>
      <c r="Y5641" s="1840"/>
      <c r="Z5641" s="1309"/>
      <c r="AA5641" s="1841">
        <v>69.888400000000004</v>
      </c>
      <c r="AB5641" s="1841"/>
      <c r="AC5641" s="1841"/>
      <c r="AD5641" s="1841"/>
      <c r="AE5641" s="1841"/>
      <c r="AF5641" s="1841"/>
      <c r="AG5641" s="1841"/>
      <c r="AH5641" s="1782"/>
    </row>
    <row r="5642" spans="1:34" ht="17.45" customHeight="1">
      <c r="A5642" s="1844"/>
      <c r="B5642" s="1309"/>
      <c r="C5642" s="1309"/>
      <c r="D5642" s="1309"/>
      <c r="E5642" s="1309"/>
      <c r="F5642" s="1309"/>
      <c r="G5642" s="1309"/>
      <c r="H5642" s="1309"/>
      <c r="I5642" s="1840" t="s">
        <v>2863</v>
      </c>
      <c r="J5642" s="1840"/>
      <c r="K5642" s="1840"/>
      <c r="L5642" s="1840"/>
      <c r="M5642" s="1840"/>
      <c r="N5642" s="1840"/>
      <c r="O5642" s="1840"/>
      <c r="P5642" s="1840"/>
      <c r="Q5642" s="1840"/>
      <c r="R5642" s="1840"/>
      <c r="S5642" s="1840"/>
      <c r="T5642" s="1840"/>
      <c r="U5642" s="1840"/>
      <c r="V5642" s="1840"/>
      <c r="W5642" s="1840"/>
      <c r="X5642" s="1840"/>
      <c r="Y5642" s="1840"/>
      <c r="Z5642" s="1309"/>
      <c r="AA5642" s="1841">
        <v>0</v>
      </c>
      <c r="AB5642" s="1841"/>
      <c r="AC5642" s="1841"/>
      <c r="AD5642" s="1841"/>
      <c r="AE5642" s="1841"/>
      <c r="AF5642" s="1841"/>
      <c r="AG5642" s="1841"/>
      <c r="AH5642" s="1782"/>
    </row>
    <row r="5643" spans="1:34" ht="16.7" customHeight="1">
      <c r="A5643" s="1845"/>
      <c r="B5643" s="1799"/>
      <c r="C5643" s="1799"/>
      <c r="D5643" s="1799"/>
      <c r="E5643" s="1799"/>
      <c r="F5643" s="1799"/>
      <c r="G5643" s="1799"/>
      <c r="H5643" s="1799"/>
      <c r="I5643" s="1842" t="s">
        <v>2864</v>
      </c>
      <c r="J5643" s="1842"/>
      <c r="K5643" s="1842"/>
      <c r="L5643" s="1842"/>
      <c r="M5643" s="1842"/>
      <c r="N5643" s="1842"/>
      <c r="O5643" s="1842"/>
      <c r="P5643" s="1842"/>
      <c r="Q5643" s="1842"/>
      <c r="R5643" s="1842"/>
      <c r="S5643" s="1842"/>
      <c r="T5643" s="1842"/>
      <c r="U5643" s="1842"/>
      <c r="V5643" s="1842"/>
      <c r="W5643" s="1842"/>
      <c r="X5643" s="1842"/>
      <c r="Y5643" s="1842"/>
      <c r="Z5643" s="1799"/>
      <c r="AA5643" s="1843">
        <v>0</v>
      </c>
      <c r="AB5643" s="1843"/>
      <c r="AC5643" s="1843"/>
      <c r="AD5643" s="1843"/>
      <c r="AE5643" s="1843"/>
      <c r="AF5643" s="1843"/>
      <c r="AG5643" s="1843"/>
      <c r="AH5643" s="1800"/>
    </row>
    <row r="5644" spans="1:34" ht="17.45" customHeight="1">
      <c r="A5644" s="1801" t="s">
        <v>2865</v>
      </c>
      <c r="B5644" s="1825"/>
      <c r="C5644" s="1825"/>
      <c r="D5644" s="1825"/>
      <c r="E5644" s="1825"/>
      <c r="F5644" s="1825"/>
      <c r="G5644" s="1825"/>
      <c r="H5644" s="1825"/>
      <c r="I5644" s="1825"/>
      <c r="J5644" s="1825"/>
      <c r="K5644" s="1825"/>
      <c r="L5644" s="1825"/>
      <c r="M5644" s="1825"/>
      <c r="N5644" s="1826"/>
      <c r="O5644" s="1789" t="s">
        <v>2850</v>
      </c>
      <c r="P5644" s="1790"/>
      <c r="Q5644" s="1790"/>
      <c r="R5644" s="1790"/>
      <c r="S5644" s="1791"/>
      <c r="T5644" s="1827" t="s">
        <v>754</v>
      </c>
      <c r="U5644" s="1790"/>
      <c r="V5644" s="1790"/>
      <c r="W5644" s="1213"/>
      <c r="X5644" s="1789" t="s">
        <v>2866</v>
      </c>
      <c r="Y5644" s="1790"/>
      <c r="Z5644" s="1790"/>
      <c r="AA5644" s="1790"/>
      <c r="AB5644" s="1790"/>
      <c r="AC5644" s="1790"/>
      <c r="AD5644" s="1791"/>
      <c r="AE5644" s="1810" t="s">
        <v>2867</v>
      </c>
      <c r="AF5644" s="1828"/>
      <c r="AG5644" s="1828"/>
      <c r="AH5644" s="1213"/>
    </row>
    <row r="5645" spans="1:34" ht="16.7" customHeight="1">
      <c r="A5645" s="1223"/>
      <c r="B5645" s="1224" t="s">
        <v>3181</v>
      </c>
      <c r="C5645" s="1875" t="s">
        <v>3182</v>
      </c>
      <c r="D5645" s="1876"/>
      <c r="E5645" s="1876"/>
      <c r="F5645" s="1876"/>
      <c r="G5645" s="1876"/>
      <c r="H5645" s="1876"/>
      <c r="I5645" s="1876"/>
      <c r="J5645" s="1876"/>
      <c r="K5645" s="1876"/>
      <c r="L5645" s="1876"/>
      <c r="M5645" s="1876"/>
      <c r="N5645" s="1875"/>
      <c r="O5645" s="1885">
        <v>1.10164</v>
      </c>
      <c r="P5645" s="1886"/>
      <c r="Q5645" s="1886"/>
      <c r="R5645" s="1886"/>
      <c r="S5645" s="1887"/>
      <c r="T5645" s="1888" t="s">
        <v>497</v>
      </c>
      <c r="U5645" s="1889"/>
      <c r="V5645" s="1889"/>
      <c r="W5645" s="1225"/>
      <c r="X5645" s="1890">
        <v>43.45</v>
      </c>
      <c r="Y5645" s="1891"/>
      <c r="Z5645" s="1891"/>
      <c r="AA5645" s="1891"/>
      <c r="AB5645" s="1891"/>
      <c r="AC5645" s="1891"/>
      <c r="AD5645" s="1892"/>
      <c r="AE5645" s="1865">
        <v>47.866300000000003</v>
      </c>
      <c r="AF5645" s="1847"/>
      <c r="AG5645" s="1847"/>
      <c r="AH5645" s="1225"/>
    </row>
    <row r="5646" spans="1:34" ht="17.45" customHeight="1">
      <c r="A5646" s="1220"/>
      <c r="B5646" s="1209" t="s">
        <v>3183</v>
      </c>
      <c r="C5646" s="1866" t="s">
        <v>3184</v>
      </c>
      <c r="D5646" s="1867"/>
      <c r="E5646" s="1867"/>
      <c r="F5646" s="1867"/>
      <c r="G5646" s="1867"/>
      <c r="H5646" s="1867"/>
      <c r="I5646" s="1867"/>
      <c r="J5646" s="1867"/>
      <c r="K5646" s="1867"/>
      <c r="L5646" s="1867"/>
      <c r="M5646" s="1867"/>
      <c r="N5646" s="1866"/>
      <c r="O5646" s="1893">
        <v>362.32393999999999</v>
      </c>
      <c r="P5646" s="1894"/>
      <c r="Q5646" s="1894"/>
      <c r="R5646" s="1894"/>
      <c r="S5646" s="1895"/>
      <c r="T5646" s="1896" t="s">
        <v>2612</v>
      </c>
      <c r="U5646" s="1897"/>
      <c r="V5646" s="1897"/>
      <c r="W5646" s="1222"/>
      <c r="X5646" s="1898">
        <v>0.64200000000000002</v>
      </c>
      <c r="Y5646" s="1899"/>
      <c r="Z5646" s="1899"/>
      <c r="AA5646" s="1899"/>
      <c r="AB5646" s="1899"/>
      <c r="AC5646" s="1899"/>
      <c r="AD5646" s="1900"/>
      <c r="AE5646" s="1874">
        <v>232.61199999999999</v>
      </c>
      <c r="AF5646" s="1843"/>
      <c r="AG5646" s="1843"/>
      <c r="AH5646" s="1222"/>
    </row>
    <row r="5647" spans="1:34" ht="17.45" customHeight="1">
      <c r="A5647" s="1792"/>
      <c r="B5647" s="1793"/>
      <c r="C5647" s="1793"/>
      <c r="D5647" s="1793"/>
      <c r="E5647" s="1793"/>
      <c r="F5647" s="1793"/>
      <c r="G5647" s="1793"/>
      <c r="H5647" s="1793"/>
      <c r="I5647" s="1794" t="s">
        <v>2869</v>
      </c>
      <c r="J5647" s="1794"/>
      <c r="K5647" s="1794"/>
      <c r="L5647" s="1794"/>
      <c r="M5647" s="1794"/>
      <c r="N5647" s="1794"/>
      <c r="O5647" s="1794"/>
      <c r="P5647" s="1794"/>
      <c r="Q5647" s="1794"/>
      <c r="R5647" s="1794"/>
      <c r="S5647" s="1794"/>
      <c r="T5647" s="1794"/>
      <c r="U5647" s="1794"/>
      <c r="V5647" s="1794"/>
      <c r="W5647" s="1794"/>
      <c r="X5647" s="1794"/>
      <c r="Y5647" s="1794"/>
      <c r="Z5647" s="1214"/>
      <c r="AA5647" s="1795">
        <v>280.47829999999999</v>
      </c>
      <c r="AB5647" s="1795"/>
      <c r="AC5647" s="1795"/>
      <c r="AD5647" s="1795"/>
      <c r="AE5647" s="1795"/>
      <c r="AF5647" s="1795"/>
      <c r="AG5647" s="1795"/>
      <c r="AH5647" s="1213"/>
    </row>
    <row r="5648" spans="1:34" ht="16.7" customHeight="1">
      <c r="A5648" s="1801" t="s">
        <v>2870</v>
      </c>
      <c r="B5648" s="1825"/>
      <c r="C5648" s="1825"/>
      <c r="D5648" s="1825"/>
      <c r="E5648" s="1825"/>
      <c r="F5648" s="1825"/>
      <c r="G5648" s="1825"/>
      <c r="H5648" s="1825"/>
      <c r="I5648" s="1825"/>
      <c r="J5648" s="1825"/>
      <c r="K5648" s="1825"/>
      <c r="L5648" s="1825"/>
      <c r="M5648" s="1825"/>
      <c r="N5648" s="1826"/>
      <c r="O5648" s="1789" t="s">
        <v>2850</v>
      </c>
      <c r="P5648" s="1790"/>
      <c r="Q5648" s="1790"/>
      <c r="R5648" s="1790"/>
      <c r="S5648" s="1791"/>
      <c r="T5648" s="1827" t="s">
        <v>754</v>
      </c>
      <c r="U5648" s="1790"/>
      <c r="V5648" s="1790"/>
      <c r="W5648" s="1213"/>
      <c r="X5648" s="1789" t="s">
        <v>2866</v>
      </c>
      <c r="Y5648" s="1790"/>
      <c r="Z5648" s="1790"/>
      <c r="AA5648" s="1790"/>
      <c r="AB5648" s="1790"/>
      <c r="AC5648" s="1790"/>
      <c r="AD5648" s="1791"/>
      <c r="AE5648" s="1810" t="s">
        <v>2867</v>
      </c>
      <c r="AF5648" s="1828"/>
      <c r="AG5648" s="1828"/>
      <c r="AH5648" s="1213"/>
    </row>
    <row r="5649" spans="1:34" ht="17.45" customHeight="1">
      <c r="A5649" s="1792"/>
      <c r="B5649" s="1793"/>
      <c r="C5649" s="1793"/>
      <c r="D5649" s="1793"/>
      <c r="E5649" s="1793"/>
      <c r="F5649" s="1793"/>
      <c r="G5649" s="1793"/>
      <c r="H5649" s="1793"/>
      <c r="I5649" s="1794" t="s">
        <v>2871</v>
      </c>
      <c r="J5649" s="1794"/>
      <c r="K5649" s="1794"/>
      <c r="L5649" s="1794"/>
      <c r="M5649" s="1794"/>
      <c r="N5649" s="1794"/>
      <c r="O5649" s="1794"/>
      <c r="P5649" s="1794"/>
      <c r="Q5649" s="1794"/>
      <c r="R5649" s="1794"/>
      <c r="S5649" s="1794"/>
      <c r="T5649" s="1794"/>
      <c r="U5649" s="1794"/>
      <c r="V5649" s="1794"/>
      <c r="W5649" s="1794"/>
      <c r="X5649" s="1794"/>
      <c r="Y5649" s="1794"/>
      <c r="Z5649" s="1214"/>
      <c r="AA5649" s="1795">
        <v>0</v>
      </c>
      <c r="AB5649" s="1795"/>
      <c r="AC5649" s="1795"/>
      <c r="AD5649" s="1795"/>
      <c r="AE5649" s="1795"/>
      <c r="AF5649" s="1795"/>
      <c r="AG5649" s="1795"/>
      <c r="AH5649" s="1213"/>
    </row>
    <row r="5650" spans="1:34" ht="17.45" customHeight="1">
      <c r="A5650" s="1801" t="s">
        <v>2872</v>
      </c>
      <c r="B5650" s="1825"/>
      <c r="C5650" s="1825"/>
      <c r="D5650" s="1825"/>
      <c r="E5650" s="1825"/>
      <c r="F5650" s="1825"/>
      <c r="G5650" s="1825"/>
      <c r="H5650" s="1825"/>
      <c r="I5650" s="1825"/>
      <c r="J5650" s="1825"/>
      <c r="K5650" s="1825"/>
      <c r="L5650" s="1825"/>
      <c r="M5650" s="1825"/>
      <c r="N5650" s="1826"/>
      <c r="O5650" s="1789" t="s">
        <v>2850</v>
      </c>
      <c r="P5650" s="1790"/>
      <c r="Q5650" s="1790"/>
      <c r="R5650" s="1790"/>
      <c r="S5650" s="1791"/>
      <c r="T5650" s="1827" t="s">
        <v>754</v>
      </c>
      <c r="U5650" s="1790"/>
      <c r="V5650" s="1790"/>
      <c r="W5650" s="1213"/>
      <c r="X5650" s="1789" t="s">
        <v>2866</v>
      </c>
      <c r="Y5650" s="1790"/>
      <c r="Z5650" s="1790"/>
      <c r="AA5650" s="1790"/>
      <c r="AB5650" s="1790"/>
      <c r="AC5650" s="1790"/>
      <c r="AD5650" s="1791"/>
      <c r="AE5650" s="1810" t="s">
        <v>2867</v>
      </c>
      <c r="AF5650" s="1828"/>
      <c r="AG5650" s="1828"/>
      <c r="AH5650" s="1213"/>
    </row>
    <row r="5651" spans="1:34" ht="16.7" customHeight="1">
      <c r="A5651" s="1901" t="s">
        <v>3185</v>
      </c>
      <c r="B5651" s="1902"/>
      <c r="C5651" s="1902"/>
      <c r="D5651" s="1902"/>
      <c r="E5651" s="1902"/>
      <c r="F5651" s="1875" t="s">
        <v>3186</v>
      </c>
      <c r="G5651" s="1876"/>
      <c r="H5651" s="1876"/>
      <c r="I5651" s="1876"/>
      <c r="J5651" s="1876"/>
      <c r="K5651" s="1876"/>
      <c r="L5651" s="1876"/>
      <c r="M5651" s="1876"/>
      <c r="N5651" s="1875"/>
      <c r="O5651" s="1885">
        <v>1.65246</v>
      </c>
      <c r="P5651" s="1886"/>
      <c r="Q5651" s="1886"/>
      <c r="R5651" s="1886"/>
      <c r="S5651" s="1887"/>
      <c r="T5651" s="1888" t="s">
        <v>109</v>
      </c>
      <c r="U5651" s="1889"/>
      <c r="V5651" s="1889"/>
      <c r="W5651" s="1225"/>
      <c r="X5651" s="1890">
        <v>1.8</v>
      </c>
      <c r="Y5651" s="1891"/>
      <c r="Z5651" s="1891"/>
      <c r="AA5651" s="1891"/>
      <c r="AB5651" s="1891"/>
      <c r="AC5651" s="1891"/>
      <c r="AD5651" s="1892"/>
      <c r="AE5651" s="1865">
        <v>2.9744000000000002</v>
      </c>
      <c r="AF5651" s="1847"/>
      <c r="AG5651" s="1847"/>
      <c r="AH5651" s="1225"/>
    </row>
    <row r="5652" spans="1:34" ht="17.45" customHeight="1">
      <c r="A5652" s="1819" t="s">
        <v>3187</v>
      </c>
      <c r="B5652" s="1820"/>
      <c r="C5652" s="1820"/>
      <c r="D5652" s="1820"/>
      <c r="E5652" s="1820"/>
      <c r="F5652" s="1866" t="s">
        <v>3188</v>
      </c>
      <c r="G5652" s="1867"/>
      <c r="H5652" s="1867"/>
      <c r="I5652" s="1867"/>
      <c r="J5652" s="1867"/>
      <c r="K5652" s="1867"/>
      <c r="L5652" s="1867"/>
      <c r="M5652" s="1867"/>
      <c r="N5652" s="1866"/>
      <c r="O5652" s="1893">
        <v>0.36231999999999998</v>
      </c>
      <c r="P5652" s="1894"/>
      <c r="Q5652" s="1894"/>
      <c r="R5652" s="1894"/>
      <c r="S5652" s="1895"/>
      <c r="T5652" s="1896" t="s">
        <v>109</v>
      </c>
      <c r="U5652" s="1897"/>
      <c r="V5652" s="1897"/>
      <c r="W5652" s="1222"/>
      <c r="X5652" s="1898">
        <v>33.54</v>
      </c>
      <c r="Y5652" s="1899"/>
      <c r="Z5652" s="1899"/>
      <c r="AA5652" s="1899"/>
      <c r="AB5652" s="1899"/>
      <c r="AC5652" s="1899"/>
      <c r="AD5652" s="1900"/>
      <c r="AE5652" s="1874">
        <v>12.152200000000001</v>
      </c>
      <c r="AF5652" s="1843"/>
      <c r="AG5652" s="1843"/>
      <c r="AH5652" s="1222"/>
    </row>
    <row r="5653" spans="1:34" ht="16.7" customHeight="1">
      <c r="A5653" s="1792"/>
      <c r="B5653" s="1793"/>
      <c r="C5653" s="1793"/>
      <c r="D5653" s="1793"/>
      <c r="E5653" s="1793"/>
      <c r="F5653" s="1793"/>
      <c r="G5653" s="1793"/>
      <c r="H5653" s="1793"/>
      <c r="I5653" s="1793"/>
      <c r="J5653" s="1793"/>
      <c r="K5653" s="1794" t="s">
        <v>2873</v>
      </c>
      <c r="L5653" s="1794"/>
      <c r="M5653" s="1794"/>
      <c r="N5653" s="1794"/>
      <c r="O5653" s="1794"/>
      <c r="P5653" s="1794"/>
      <c r="Q5653" s="1794"/>
      <c r="R5653" s="1794"/>
      <c r="S5653" s="1794"/>
      <c r="T5653" s="1794"/>
      <c r="U5653" s="1794"/>
      <c r="V5653" s="1794"/>
      <c r="W5653" s="1794"/>
      <c r="X5653" s="1794"/>
      <c r="Y5653" s="1794"/>
      <c r="Z5653" s="1794"/>
      <c r="AA5653" s="1794"/>
      <c r="AB5653" s="1214"/>
      <c r="AC5653" s="1795">
        <v>15.1266</v>
      </c>
      <c r="AD5653" s="1795"/>
      <c r="AE5653" s="1795"/>
      <c r="AF5653" s="1795"/>
      <c r="AG5653" s="1795"/>
      <c r="AH5653" s="1213"/>
    </row>
    <row r="5654" spans="1:34" ht="17.45" customHeight="1">
      <c r="A5654" s="1801" t="s">
        <v>2874</v>
      </c>
      <c r="B5654" s="1825"/>
      <c r="C5654" s="1825"/>
      <c r="D5654" s="1825"/>
      <c r="E5654" s="1825"/>
      <c r="F5654" s="1825"/>
      <c r="G5654" s="1825"/>
      <c r="H5654" s="1825"/>
      <c r="I5654" s="1825"/>
      <c r="J5654" s="1826"/>
      <c r="K5654" s="1789" t="s">
        <v>2850</v>
      </c>
      <c r="L5654" s="1791"/>
      <c r="M5654" s="1855" t="s">
        <v>2875</v>
      </c>
      <c r="N5654" s="1856"/>
      <c r="O5654" s="1857"/>
      <c r="P5654" s="1855" t="s">
        <v>2876</v>
      </c>
      <c r="Q5654" s="1856"/>
      <c r="R5654" s="1857"/>
      <c r="S5654" s="1855" t="s">
        <v>2877</v>
      </c>
      <c r="T5654" s="1857"/>
      <c r="U5654" s="1789" t="s">
        <v>2878</v>
      </c>
      <c r="V5654" s="1790"/>
      <c r="W5654" s="1791"/>
      <c r="X5654" s="1789" t="s">
        <v>2879</v>
      </c>
      <c r="Y5654" s="1790"/>
      <c r="Z5654" s="1790"/>
      <c r="AA5654" s="1790"/>
      <c r="AB5654" s="1791"/>
      <c r="AC5654" s="1789" t="s">
        <v>2880</v>
      </c>
      <c r="AD5654" s="1791"/>
      <c r="AE5654" s="1810" t="s">
        <v>2867</v>
      </c>
      <c r="AF5654" s="1828"/>
      <c r="AG5654" s="1828"/>
      <c r="AH5654" s="1213"/>
    </row>
    <row r="5655" spans="1:34" ht="17.45" customHeight="1">
      <c r="A5655" s="1901" t="s">
        <v>3191</v>
      </c>
      <c r="B5655" s="1902"/>
      <c r="C5655" s="1902"/>
      <c r="D5655" s="1902"/>
      <c r="E5655" s="1902"/>
      <c r="F5655" s="1875" t="s">
        <v>3186</v>
      </c>
      <c r="G5655" s="1876"/>
      <c r="H5655" s="1876"/>
      <c r="I5655" s="1876"/>
      <c r="J5655" s="1875"/>
      <c r="K5655" s="1877">
        <v>1.65246</v>
      </c>
      <c r="L5655" s="1878"/>
      <c r="M5655" s="1890">
        <v>2.8</v>
      </c>
      <c r="N5655" s="1891"/>
      <c r="O5655" s="1892"/>
      <c r="P5655" s="1890">
        <v>0</v>
      </c>
      <c r="Q5655" s="1891"/>
      <c r="R5655" s="1892"/>
      <c r="S5655" s="1890">
        <v>107.2</v>
      </c>
      <c r="T5655" s="1892"/>
      <c r="U5655" s="1890">
        <v>1.24</v>
      </c>
      <c r="V5655" s="1891"/>
      <c r="W5655" s="1892"/>
      <c r="X5655" s="1890">
        <v>0.99</v>
      </c>
      <c r="Y5655" s="1891"/>
      <c r="Z5655" s="1891"/>
      <c r="AA5655" s="1891"/>
      <c r="AB5655" s="1892"/>
      <c r="AC5655" s="1890">
        <v>0.82</v>
      </c>
      <c r="AD5655" s="1892"/>
      <c r="AE5655" s="1865">
        <v>151.0018</v>
      </c>
      <c r="AF5655" s="1847"/>
      <c r="AG5655" s="1847"/>
      <c r="AH5655" s="1225"/>
    </row>
    <row r="5656" spans="1:34" ht="16.7" customHeight="1">
      <c r="A5656" s="1819" t="s">
        <v>3192</v>
      </c>
      <c r="B5656" s="1820"/>
      <c r="C5656" s="1820"/>
      <c r="D5656" s="1820"/>
      <c r="E5656" s="1820"/>
      <c r="F5656" s="1866" t="s">
        <v>3188</v>
      </c>
      <c r="G5656" s="1867"/>
      <c r="H5656" s="1867"/>
      <c r="I5656" s="1867"/>
      <c r="J5656" s="1866"/>
      <c r="K5656" s="1868">
        <v>0.36231999999999998</v>
      </c>
      <c r="L5656" s="1869"/>
      <c r="M5656" s="1898">
        <v>0</v>
      </c>
      <c r="N5656" s="1899"/>
      <c r="O5656" s="1900"/>
      <c r="P5656" s="1898">
        <v>0</v>
      </c>
      <c r="Q5656" s="1899"/>
      <c r="R5656" s="1900"/>
      <c r="S5656" s="1898">
        <v>0</v>
      </c>
      <c r="T5656" s="1900"/>
      <c r="U5656" s="1898">
        <v>1.1000000000000001</v>
      </c>
      <c r="V5656" s="1899"/>
      <c r="W5656" s="1900"/>
      <c r="X5656" s="1898">
        <v>0.88</v>
      </c>
      <c r="Y5656" s="1899"/>
      <c r="Z5656" s="1899"/>
      <c r="AA5656" s="1899"/>
      <c r="AB5656" s="1900"/>
      <c r="AC5656" s="1898">
        <v>0.72</v>
      </c>
      <c r="AD5656" s="1900"/>
      <c r="AE5656" s="1874">
        <v>0</v>
      </c>
      <c r="AF5656" s="1843"/>
      <c r="AG5656" s="1843"/>
      <c r="AH5656" s="1222"/>
    </row>
    <row r="5657" spans="1:34" ht="17.45" customHeight="1">
      <c r="A5657" s="1853"/>
      <c r="B5657" s="1778"/>
      <c r="C5657" s="1778"/>
      <c r="D5657" s="1778"/>
      <c r="E5657" s="1778"/>
      <c r="F5657" s="1778"/>
      <c r="G5657" s="1778"/>
      <c r="H5657" s="1778"/>
      <c r="I5657" s="1846" t="s">
        <v>2881</v>
      </c>
      <c r="J5657" s="1846"/>
      <c r="K5657" s="1846"/>
      <c r="L5657" s="1846"/>
      <c r="M5657" s="1846"/>
      <c r="N5657" s="1846"/>
      <c r="O5657" s="1846"/>
      <c r="P5657" s="1846"/>
      <c r="Q5657" s="1846"/>
      <c r="R5657" s="1846"/>
      <c r="S5657" s="1846"/>
      <c r="T5657" s="1846"/>
      <c r="U5657" s="1846"/>
      <c r="V5657" s="1846"/>
      <c r="W5657" s="1846"/>
      <c r="X5657" s="1846"/>
      <c r="Y5657" s="1846"/>
      <c r="Z5657" s="1203"/>
      <c r="AA5657" s="1847">
        <v>151.0018</v>
      </c>
      <c r="AB5657" s="1847"/>
      <c r="AC5657" s="1847"/>
      <c r="AD5657" s="1847"/>
      <c r="AE5657" s="1847"/>
      <c r="AF5657" s="1847"/>
      <c r="AG5657" s="1847"/>
      <c r="AH5657" s="1204"/>
    </row>
    <row r="5658" spans="1:34" ht="5.85" customHeight="1">
      <c r="A5658" s="1854"/>
      <c r="B5658" s="1309"/>
      <c r="C5658" s="1309"/>
      <c r="D5658" s="1309"/>
      <c r="E5658" s="1309"/>
      <c r="F5658" s="1309"/>
      <c r="G5658" s="1309"/>
      <c r="H5658" s="1309"/>
      <c r="I5658" s="1309"/>
      <c r="J5658" s="1309"/>
      <c r="K5658" s="1309"/>
      <c r="L5658" s="1309"/>
      <c r="M5658" s="1309"/>
      <c r="N5658" s="1309"/>
      <c r="O5658" s="1309"/>
      <c r="P5658" s="1309"/>
      <c r="Q5658" s="1309"/>
      <c r="R5658" s="1309"/>
      <c r="S5658" s="1309"/>
      <c r="T5658" s="1309"/>
      <c r="U5658" s="1309"/>
      <c r="V5658" s="1309"/>
      <c r="W5658" s="1309"/>
      <c r="X5658" s="1309"/>
      <c r="Y5658" s="1309"/>
      <c r="Z5658" s="1309"/>
      <c r="AA5658" s="1309"/>
      <c r="AB5658" s="1309"/>
      <c r="AC5658" s="1309"/>
      <c r="AD5658" s="1309"/>
      <c r="AE5658" s="1309"/>
      <c r="AF5658" s="1309"/>
      <c r="AG5658" s="1309"/>
      <c r="AH5658" s="1782"/>
    </row>
    <row r="5659" spans="1:34" ht="16.7" customHeight="1">
      <c r="A5659" s="1845"/>
      <c r="B5659" s="1799"/>
      <c r="C5659" s="1799"/>
      <c r="D5659" s="1799"/>
      <c r="E5659" s="1799"/>
      <c r="F5659" s="1799"/>
      <c r="G5659" s="1799"/>
      <c r="H5659" s="1799"/>
      <c r="I5659" s="1842" t="s">
        <v>2882</v>
      </c>
      <c r="J5659" s="1842"/>
      <c r="K5659" s="1842"/>
      <c r="L5659" s="1842"/>
      <c r="M5659" s="1842"/>
      <c r="N5659" s="1842"/>
      <c r="O5659" s="1842"/>
      <c r="P5659" s="1842"/>
      <c r="Q5659" s="1842"/>
      <c r="R5659" s="1842"/>
      <c r="S5659" s="1842"/>
      <c r="T5659" s="1842"/>
      <c r="U5659" s="1842"/>
      <c r="V5659" s="1842"/>
      <c r="W5659" s="1842"/>
      <c r="X5659" s="1842"/>
      <c r="Y5659" s="1842"/>
      <c r="Z5659" s="1212"/>
      <c r="AA5659" s="1848">
        <v>516.5</v>
      </c>
      <c r="AB5659" s="1848"/>
      <c r="AC5659" s="1848"/>
      <c r="AD5659" s="1848"/>
      <c r="AE5659" s="1848"/>
      <c r="AF5659" s="1848"/>
      <c r="AG5659" s="1848"/>
      <c r="AH5659" s="1208"/>
    </row>
    <row r="5660" spans="1:34" ht="45.75" customHeight="1">
      <c r="A5660" s="1849" t="s">
        <v>2883</v>
      </c>
      <c r="B5660" s="1850"/>
      <c r="C5660" s="1850"/>
      <c r="D5660" s="1850"/>
      <c r="E5660" s="1851"/>
      <c r="F5660" s="1852"/>
      <c r="G5660" s="1852"/>
      <c r="H5660" s="1852"/>
      <c r="I5660" s="1852"/>
      <c r="J5660" s="1852"/>
      <c r="K5660" s="1852"/>
      <c r="L5660" s="1852"/>
      <c r="M5660" s="1852"/>
      <c r="N5660" s="1852"/>
      <c r="O5660" s="1852"/>
      <c r="P5660" s="1852"/>
      <c r="Q5660" s="1852"/>
      <c r="R5660" s="1852"/>
      <c r="S5660" s="1852"/>
      <c r="T5660" s="1852"/>
      <c r="U5660" s="1852"/>
      <c r="V5660" s="1852"/>
      <c r="W5660" s="1852"/>
      <c r="X5660" s="1852"/>
      <c r="Y5660" s="1852"/>
      <c r="Z5660" s="1852"/>
      <c r="AA5660" s="1852"/>
      <c r="AB5660" s="1852"/>
      <c r="AC5660" s="1852"/>
      <c r="AD5660" s="1852"/>
      <c r="AE5660" s="1852"/>
      <c r="AF5660" s="1852"/>
      <c r="AG5660" s="1852"/>
      <c r="AH5660" s="1851"/>
    </row>
    <row r="5661" spans="1:34" ht="111.95" customHeight="1">
      <c r="A5661" s="1220"/>
      <c r="B5661" s="1221"/>
      <c r="C5661" s="1221"/>
      <c r="D5661" s="1221"/>
      <c r="E5661" s="1221"/>
      <c r="F5661" s="1221"/>
      <c r="G5661" s="1221"/>
      <c r="H5661" s="1221"/>
      <c r="I5661" s="1221"/>
      <c r="J5661" s="1221"/>
      <c r="K5661" s="1221"/>
      <c r="L5661" s="1221"/>
      <c r="M5661" s="1221"/>
      <c r="N5661" s="1221"/>
      <c r="O5661" s="1221"/>
      <c r="P5661" s="1221"/>
      <c r="Q5661" s="1221"/>
      <c r="R5661" s="1221"/>
      <c r="S5661" s="1221"/>
      <c r="T5661" s="1221"/>
      <c r="U5661" s="1221"/>
      <c r="V5661" s="1221"/>
      <c r="W5661" s="1221"/>
      <c r="X5661" s="1221"/>
      <c r="Y5661" s="1221"/>
      <c r="Z5661" s="1221"/>
      <c r="AA5661" s="1221"/>
      <c r="AB5661" s="1221"/>
      <c r="AC5661" s="1221"/>
      <c r="AD5661" s="1221"/>
      <c r="AE5661" s="1221"/>
      <c r="AF5661" s="1221"/>
      <c r="AG5661" s="1221"/>
      <c r="AH5661" s="1222"/>
    </row>
    <row r="5662" spans="1:34" ht="5.85" customHeight="1">
      <c r="A5662" s="1777"/>
      <c r="B5662" s="1778"/>
      <c r="C5662" s="1778"/>
      <c r="D5662" s="1778"/>
      <c r="E5662" s="1778"/>
      <c r="F5662" s="1778"/>
      <c r="G5662" s="1778"/>
      <c r="H5662" s="1778"/>
      <c r="I5662" s="1778"/>
      <c r="J5662" s="1778"/>
      <c r="K5662" s="1778"/>
      <c r="L5662" s="1778"/>
      <c r="M5662" s="1778"/>
      <c r="N5662" s="1778"/>
      <c r="O5662" s="1778"/>
      <c r="P5662" s="1778"/>
      <c r="Q5662" s="1778"/>
      <c r="R5662" s="1778"/>
      <c r="S5662" s="1778"/>
      <c r="T5662" s="1778"/>
      <c r="U5662" s="1778"/>
      <c r="V5662" s="1778"/>
      <c r="W5662" s="1778"/>
      <c r="X5662" s="1778"/>
      <c r="Y5662" s="1778"/>
      <c r="Z5662" s="1778"/>
      <c r="AA5662" s="1778"/>
      <c r="AB5662" s="1778"/>
      <c r="AC5662" s="1778"/>
      <c r="AD5662" s="1778"/>
      <c r="AE5662" s="1778"/>
      <c r="AF5662" s="1778"/>
      <c r="AG5662" s="1778"/>
      <c r="AH5662" s="1779"/>
    </row>
    <row r="5663" spans="1:34" ht="11.65" customHeight="1">
      <c r="A5663" s="1780" t="s">
        <v>2834</v>
      </c>
      <c r="B5663" s="1310"/>
      <c r="C5663" s="1310"/>
      <c r="D5663" s="1310"/>
      <c r="E5663" s="1310"/>
      <c r="F5663" s="1310"/>
      <c r="G5663" s="1310"/>
      <c r="H5663" s="1310"/>
      <c r="I5663" s="1310"/>
      <c r="J5663" s="1310"/>
      <c r="K5663" s="1310"/>
      <c r="L5663" s="1310"/>
      <c r="M5663" s="1310"/>
      <c r="N5663" s="1310"/>
      <c r="O5663" s="1310"/>
      <c r="P5663" s="1310"/>
      <c r="Q5663" s="1310"/>
      <c r="R5663" s="1310"/>
      <c r="S5663" s="1310"/>
      <c r="T5663" s="1310"/>
      <c r="U5663" s="1310"/>
      <c r="V5663" s="1310"/>
      <c r="W5663" s="1310"/>
      <c r="X5663" s="1310"/>
      <c r="Y5663" s="1310"/>
      <c r="Z5663" s="1310"/>
      <c r="AA5663" s="1310"/>
      <c r="AB5663" s="1310"/>
      <c r="AC5663" s="1310"/>
      <c r="AD5663" s="1309"/>
      <c r="AE5663" s="1309"/>
      <c r="AF5663" s="1781" t="s">
        <v>3577</v>
      </c>
      <c r="AG5663" s="1781"/>
      <c r="AH5663" s="1782"/>
    </row>
    <row r="5664" spans="1:34" ht="5.0999999999999996" customHeight="1">
      <c r="A5664" s="1780"/>
      <c r="B5664" s="1310"/>
      <c r="C5664" s="1310"/>
      <c r="D5664" s="1310"/>
      <c r="E5664" s="1310"/>
      <c r="F5664" s="1310"/>
      <c r="G5664" s="1310"/>
      <c r="H5664" s="1310"/>
      <c r="I5664" s="1310"/>
      <c r="J5664" s="1310"/>
      <c r="K5664" s="1310"/>
      <c r="L5664" s="1310"/>
      <c r="M5664" s="1310"/>
      <c r="N5664" s="1310"/>
      <c r="O5664" s="1310"/>
      <c r="P5664" s="1310"/>
      <c r="Q5664" s="1310"/>
      <c r="R5664" s="1310"/>
      <c r="S5664" s="1310"/>
      <c r="T5664" s="1310"/>
      <c r="U5664" s="1310"/>
      <c r="V5664" s="1310"/>
      <c r="W5664" s="1310"/>
      <c r="X5664" s="1310"/>
      <c r="Y5664" s="1310"/>
      <c r="Z5664" s="1310"/>
      <c r="AA5664" s="1310"/>
      <c r="AB5664" s="1310"/>
      <c r="AC5664" s="1310"/>
      <c r="AD5664" s="1311"/>
      <c r="AE5664" s="1311"/>
      <c r="AF5664" s="1311"/>
      <c r="AG5664" s="1311"/>
      <c r="AH5664" s="1782"/>
    </row>
    <row r="5665" spans="1:34" ht="11.65" customHeight="1">
      <c r="A5665" s="1783" t="s">
        <v>2836</v>
      </c>
      <c r="B5665" s="1784"/>
      <c r="C5665" s="1784"/>
      <c r="D5665" s="1784"/>
      <c r="E5665" s="1784"/>
      <c r="F5665" s="1784"/>
      <c r="G5665" s="1784"/>
      <c r="H5665" s="1784"/>
      <c r="I5665" s="1784"/>
      <c r="J5665" s="1784"/>
      <c r="K5665" s="1784"/>
      <c r="L5665" s="1784"/>
      <c r="M5665" s="1784"/>
      <c r="N5665" s="1784"/>
      <c r="O5665" s="1784"/>
      <c r="P5665" s="1784"/>
      <c r="Q5665" s="1784"/>
      <c r="R5665" s="1784"/>
      <c r="S5665" s="1784"/>
      <c r="T5665" s="1784"/>
      <c r="U5665" s="1784"/>
      <c r="V5665" s="1784"/>
      <c r="W5665" s="1784"/>
      <c r="X5665" s="1784"/>
      <c r="Y5665" s="1784"/>
      <c r="Z5665" s="1784"/>
      <c r="AA5665" s="1784"/>
      <c r="AB5665" s="1784"/>
      <c r="AC5665" s="1784"/>
      <c r="AD5665" s="1311"/>
      <c r="AE5665" s="1311"/>
      <c r="AF5665" s="1311"/>
      <c r="AG5665" s="1311"/>
      <c r="AH5665" s="1782"/>
    </row>
    <row r="5666" spans="1:34" ht="23.25" customHeight="1">
      <c r="A5666" s="1785" t="s">
        <v>2837</v>
      </c>
      <c r="B5666" s="1786"/>
      <c r="C5666" s="1786"/>
      <c r="D5666" s="1786"/>
      <c r="E5666" s="1786"/>
      <c r="F5666" s="1786"/>
      <c r="G5666" s="1786"/>
      <c r="H5666" s="1786"/>
      <c r="I5666" s="1786"/>
      <c r="J5666" s="1786"/>
      <c r="K5666" s="1786"/>
      <c r="L5666" s="1786"/>
      <c r="M5666" s="1786"/>
      <c r="N5666" s="1786"/>
      <c r="O5666" s="1786"/>
      <c r="P5666" s="1786"/>
      <c r="Q5666" s="1786"/>
      <c r="R5666" s="1786"/>
      <c r="S5666" s="1786"/>
      <c r="T5666" s="1786"/>
      <c r="U5666" s="1786"/>
      <c r="V5666" s="1786"/>
      <c r="W5666" s="1786"/>
      <c r="X5666" s="1786"/>
      <c r="Y5666" s="1786"/>
      <c r="Z5666" s="1786"/>
      <c r="AA5666" s="1786"/>
      <c r="AB5666" s="1786"/>
      <c r="AC5666" s="1786"/>
      <c r="AD5666" s="1311"/>
      <c r="AE5666" s="1311"/>
      <c r="AF5666" s="1311"/>
      <c r="AG5666" s="1311"/>
      <c r="AH5666" s="1782"/>
    </row>
    <row r="5667" spans="1:34" ht="5.85" customHeight="1">
      <c r="A5667" s="1787" t="s">
        <v>2838</v>
      </c>
      <c r="B5667" s="1788"/>
      <c r="C5667" s="1788"/>
      <c r="D5667" s="1788"/>
      <c r="E5667" s="1788"/>
      <c r="F5667" s="1788"/>
      <c r="G5667" s="1788"/>
      <c r="H5667" s="1788"/>
      <c r="I5667" s="1788"/>
      <c r="J5667" s="1788"/>
      <c r="K5667" s="1788"/>
      <c r="L5667" s="1788"/>
      <c r="M5667" s="1788"/>
      <c r="N5667" s="1788"/>
      <c r="O5667" s="1788"/>
      <c r="P5667" s="1788"/>
      <c r="Q5667" s="1788"/>
      <c r="R5667" s="1788"/>
      <c r="S5667" s="1788"/>
      <c r="T5667" s="1788"/>
      <c r="U5667" s="1788"/>
      <c r="V5667" s="1788"/>
      <c r="W5667" s="1788"/>
      <c r="X5667" s="1788"/>
      <c r="Y5667" s="1788"/>
      <c r="Z5667" s="1788"/>
      <c r="AA5667" s="1788"/>
      <c r="AB5667" s="1788"/>
      <c r="AC5667" s="1788"/>
      <c r="AD5667" s="1311"/>
      <c r="AE5667" s="1311"/>
      <c r="AF5667" s="1311"/>
      <c r="AG5667" s="1311"/>
      <c r="AH5667" s="1782"/>
    </row>
    <row r="5668" spans="1:34" ht="5.0999999999999996" customHeight="1">
      <c r="A5668" s="1787"/>
      <c r="B5668" s="1788"/>
      <c r="C5668" s="1788"/>
      <c r="D5668" s="1788"/>
      <c r="E5668" s="1788"/>
      <c r="F5668" s="1788"/>
      <c r="G5668" s="1788"/>
      <c r="H5668" s="1788"/>
      <c r="I5668" s="1788"/>
      <c r="J5668" s="1788"/>
      <c r="K5668" s="1788"/>
      <c r="L5668" s="1788"/>
      <c r="M5668" s="1788"/>
      <c r="N5668" s="1788"/>
      <c r="O5668" s="1788"/>
      <c r="P5668" s="1788"/>
      <c r="Q5668" s="1788"/>
      <c r="R5668" s="1788"/>
      <c r="S5668" s="1788"/>
      <c r="T5668" s="1788"/>
      <c r="U5668" s="1788"/>
      <c r="V5668" s="1788"/>
      <c r="W5668" s="1788"/>
      <c r="X5668" s="1788"/>
      <c r="Y5668" s="1788"/>
      <c r="Z5668" s="1788"/>
      <c r="AA5668" s="1788"/>
      <c r="AB5668" s="1788"/>
      <c r="AC5668" s="1788"/>
      <c r="AD5668" s="1782"/>
      <c r="AE5668" s="1309"/>
      <c r="AF5668" s="1309"/>
      <c r="AG5668" s="1309"/>
      <c r="AH5668" s="1782"/>
    </row>
    <row r="5669" spans="1:34" ht="11.65" customHeight="1">
      <c r="A5669" s="1787" t="s">
        <v>2839</v>
      </c>
      <c r="B5669" s="1788"/>
      <c r="C5669" s="1788"/>
      <c r="D5669" s="1788"/>
      <c r="E5669" s="1788"/>
      <c r="F5669" s="1788"/>
      <c r="G5669" s="1788"/>
      <c r="H5669" s="1788"/>
      <c r="I5669" s="1788"/>
      <c r="J5669" s="1788"/>
      <c r="K5669" s="1788"/>
      <c r="L5669" s="1788"/>
      <c r="M5669" s="1788"/>
      <c r="N5669" s="1788"/>
      <c r="O5669" s="1788"/>
      <c r="P5669" s="1788"/>
      <c r="Q5669" s="1788"/>
      <c r="R5669" s="1788"/>
      <c r="S5669" s="1788"/>
      <c r="T5669" s="1788"/>
      <c r="U5669" s="1788"/>
      <c r="V5669" s="1788"/>
      <c r="W5669" s="1788"/>
      <c r="X5669" s="1788"/>
      <c r="Y5669" s="1788"/>
      <c r="Z5669" s="1788"/>
      <c r="AA5669" s="1788"/>
      <c r="AB5669" s="1788"/>
      <c r="AC5669" s="1788"/>
      <c r="AD5669" s="1818" t="s">
        <v>2840</v>
      </c>
      <c r="AE5669" s="1818"/>
      <c r="AF5669" s="1206">
        <v>0</v>
      </c>
      <c r="AG5669" s="1207" t="s">
        <v>5</v>
      </c>
      <c r="AH5669" s="1800"/>
    </row>
    <row r="5670" spans="1:34" ht="11.65" customHeight="1">
      <c r="A5670" s="1819" t="s">
        <v>2841</v>
      </c>
      <c r="B5670" s="1820"/>
      <c r="C5670" s="1820"/>
      <c r="D5670" s="1820"/>
      <c r="E5670" s="1820"/>
      <c r="F5670" s="1820"/>
      <c r="G5670" s="1820"/>
      <c r="H5670" s="1820"/>
      <c r="I5670" s="1820"/>
      <c r="J5670" s="1820"/>
      <c r="K5670" s="1820"/>
      <c r="L5670" s="1820"/>
      <c r="M5670" s="1820"/>
      <c r="N5670" s="1820"/>
      <c r="O5670" s="1820"/>
      <c r="P5670" s="1820"/>
      <c r="Q5670" s="1820"/>
      <c r="R5670" s="1820"/>
      <c r="S5670" s="1820"/>
      <c r="T5670" s="1820"/>
      <c r="U5670" s="1820"/>
      <c r="V5670" s="1820"/>
      <c r="W5670" s="1820"/>
      <c r="X5670" s="1820"/>
      <c r="Y5670" s="1820"/>
      <c r="Z5670" s="1820"/>
      <c r="AA5670" s="1820"/>
      <c r="AB5670" s="1820"/>
      <c r="AC5670" s="1820"/>
      <c r="AD5670" s="1821" t="s">
        <v>2842</v>
      </c>
      <c r="AE5670" s="1821"/>
      <c r="AF5670" s="1210">
        <v>0</v>
      </c>
      <c r="AG5670" s="1211" t="s">
        <v>5</v>
      </c>
      <c r="AH5670" s="1800"/>
    </row>
    <row r="5671" spans="1:34" ht="17.45" customHeight="1">
      <c r="A5671" s="1822" t="s">
        <v>2843</v>
      </c>
      <c r="B5671" s="1802"/>
      <c r="C5671" s="1802"/>
      <c r="D5671" s="1778"/>
      <c r="E5671" s="1823" t="s">
        <v>3020</v>
      </c>
      <c r="F5671" s="1823"/>
      <c r="G5671" s="1823"/>
      <c r="H5671" s="1823"/>
      <c r="I5671" s="1823"/>
      <c r="J5671" s="1823"/>
      <c r="K5671" s="1823"/>
      <c r="L5671" s="1823"/>
      <c r="M5671" s="1823"/>
      <c r="N5671" s="1823"/>
      <c r="O5671" s="1823"/>
      <c r="P5671" s="1823"/>
      <c r="Q5671" s="1823"/>
      <c r="R5671" s="1823"/>
      <c r="S5671" s="1823"/>
      <c r="T5671" s="1823"/>
      <c r="U5671" s="1823"/>
      <c r="V5671" s="1823"/>
      <c r="W5671" s="1823"/>
      <c r="X5671" s="1823"/>
      <c r="Y5671" s="1823"/>
      <c r="Z5671" s="1823"/>
      <c r="AA5671" s="1823"/>
      <c r="AB5671" s="1823"/>
      <c r="AC5671" s="1823"/>
      <c r="AD5671" s="1823"/>
      <c r="AE5671" s="1823"/>
      <c r="AF5671" s="1823"/>
      <c r="AG5671" s="1823"/>
      <c r="AH5671" s="1779"/>
    </row>
    <row r="5672" spans="1:34" ht="16.7" customHeight="1">
      <c r="A5672" s="1824" t="s">
        <v>2844</v>
      </c>
      <c r="B5672" s="1816"/>
      <c r="C5672" s="1816"/>
      <c r="D5672" s="1309"/>
      <c r="E5672" s="1815" t="s">
        <v>3019</v>
      </c>
      <c r="F5672" s="1815"/>
      <c r="G5672" s="1111"/>
      <c r="H5672" s="1796" t="s">
        <v>2845</v>
      </c>
      <c r="I5672" s="1796"/>
      <c r="J5672" s="1796" t="s">
        <v>497</v>
      </c>
      <c r="K5672" s="1796"/>
      <c r="L5672" s="1309"/>
      <c r="M5672" s="1309"/>
      <c r="N5672" s="1816" t="s">
        <v>2846</v>
      </c>
      <c r="O5672" s="1816"/>
      <c r="P5672" s="1816"/>
      <c r="Q5672" s="1816"/>
      <c r="R5672" s="1817">
        <v>3.9289900000000002</v>
      </c>
      <c r="S5672" s="1817"/>
      <c r="T5672" s="1817"/>
      <c r="U5672" s="1817"/>
      <c r="V5672" s="1309"/>
      <c r="W5672" s="1309"/>
      <c r="X5672" s="1309"/>
      <c r="Y5672" s="1796" t="s">
        <v>2847</v>
      </c>
      <c r="Z5672" s="1796"/>
      <c r="AA5672" s="1796"/>
      <c r="AB5672" s="1796"/>
      <c r="AC5672" s="1796"/>
      <c r="AD5672" s="1796"/>
      <c r="AE5672" s="1796"/>
      <c r="AF5672" s="1797" t="s">
        <v>2848</v>
      </c>
      <c r="AG5672" s="1797"/>
      <c r="AH5672" s="1782"/>
    </row>
    <row r="5673" spans="1:34" ht="5.85" customHeight="1">
      <c r="A5673" s="1798"/>
      <c r="B5673" s="1799"/>
      <c r="C5673" s="1799"/>
      <c r="D5673" s="1799"/>
      <c r="E5673" s="1799"/>
      <c r="F5673" s="1799"/>
      <c r="G5673" s="1799"/>
      <c r="H5673" s="1799"/>
      <c r="I5673" s="1799"/>
      <c r="J5673" s="1799"/>
      <c r="K5673" s="1799"/>
      <c r="L5673" s="1799"/>
      <c r="M5673" s="1799"/>
      <c r="N5673" s="1799"/>
      <c r="O5673" s="1799"/>
      <c r="P5673" s="1799"/>
      <c r="Q5673" s="1799"/>
      <c r="R5673" s="1799"/>
      <c r="S5673" s="1799"/>
      <c r="T5673" s="1799"/>
      <c r="U5673" s="1799"/>
      <c r="V5673" s="1799"/>
      <c r="W5673" s="1799"/>
      <c r="X5673" s="1799"/>
      <c r="Y5673" s="1799"/>
      <c r="Z5673" s="1799"/>
      <c r="AA5673" s="1799"/>
      <c r="AB5673" s="1799"/>
      <c r="AC5673" s="1799"/>
      <c r="AD5673" s="1799"/>
      <c r="AE5673" s="1799"/>
      <c r="AF5673" s="1799"/>
      <c r="AG5673" s="1799"/>
      <c r="AH5673" s="1800"/>
    </row>
    <row r="5674" spans="1:34" ht="17.45" customHeight="1">
      <c r="A5674" s="1801" t="s">
        <v>2849</v>
      </c>
      <c r="B5674" s="1802"/>
      <c r="C5674" s="1802"/>
      <c r="D5674" s="1802"/>
      <c r="E5674" s="1802"/>
      <c r="F5674" s="1802"/>
      <c r="G5674" s="1802"/>
      <c r="H5674" s="1802"/>
      <c r="I5674" s="1802"/>
      <c r="J5674" s="1803"/>
      <c r="K5674" s="1789" t="s">
        <v>2850</v>
      </c>
      <c r="L5674" s="1807"/>
      <c r="M5674" s="1789" t="s">
        <v>2851</v>
      </c>
      <c r="N5674" s="1790"/>
      <c r="O5674" s="1790"/>
      <c r="P5674" s="1790"/>
      <c r="Q5674" s="1790"/>
      <c r="R5674" s="1790"/>
      <c r="S5674" s="1790"/>
      <c r="T5674" s="1791"/>
      <c r="U5674" s="1789" t="s">
        <v>2852</v>
      </c>
      <c r="V5674" s="1790"/>
      <c r="W5674" s="1790"/>
      <c r="X5674" s="1790"/>
      <c r="Y5674" s="1790"/>
      <c r="Z5674" s="1790"/>
      <c r="AA5674" s="1790"/>
      <c r="AB5674" s="1790"/>
      <c r="AC5674" s="1790"/>
      <c r="AD5674" s="1791"/>
      <c r="AE5674" s="1810" t="s">
        <v>2853</v>
      </c>
      <c r="AF5674" s="1811"/>
      <c r="AG5674" s="1811"/>
      <c r="AH5674" s="1814"/>
    </row>
    <row r="5675" spans="1:34" ht="16.7" customHeight="1">
      <c r="A5675" s="1804"/>
      <c r="B5675" s="1805"/>
      <c r="C5675" s="1805"/>
      <c r="D5675" s="1805"/>
      <c r="E5675" s="1805"/>
      <c r="F5675" s="1805"/>
      <c r="G5675" s="1805"/>
      <c r="H5675" s="1805"/>
      <c r="I5675" s="1805"/>
      <c r="J5675" s="1806"/>
      <c r="K5675" s="1808"/>
      <c r="L5675" s="1809"/>
      <c r="M5675" s="1789" t="s">
        <v>2854</v>
      </c>
      <c r="N5675" s="1790"/>
      <c r="O5675" s="1790"/>
      <c r="P5675" s="1791"/>
      <c r="Q5675" s="1789" t="s">
        <v>2855</v>
      </c>
      <c r="R5675" s="1790"/>
      <c r="S5675" s="1790"/>
      <c r="T5675" s="1791"/>
      <c r="U5675" s="1789" t="s">
        <v>2854</v>
      </c>
      <c r="V5675" s="1790"/>
      <c r="W5675" s="1790"/>
      <c r="X5675" s="1790"/>
      <c r="Y5675" s="1790"/>
      <c r="Z5675" s="1791"/>
      <c r="AA5675" s="1789" t="s">
        <v>2855</v>
      </c>
      <c r="AB5675" s="1790"/>
      <c r="AC5675" s="1790"/>
      <c r="AD5675" s="1791"/>
      <c r="AE5675" s="1812"/>
      <c r="AF5675" s="1813"/>
      <c r="AG5675" s="1813"/>
      <c r="AH5675" s="1800"/>
    </row>
    <row r="5676" spans="1:34" ht="17.45" customHeight="1">
      <c r="A5676" s="1792"/>
      <c r="B5676" s="1793"/>
      <c r="C5676" s="1793"/>
      <c r="D5676" s="1793"/>
      <c r="E5676" s="1793"/>
      <c r="F5676" s="1793"/>
      <c r="G5676" s="1793"/>
      <c r="H5676" s="1793"/>
      <c r="I5676" s="1793"/>
      <c r="J5676" s="1793"/>
      <c r="K5676" s="1794" t="s">
        <v>2856</v>
      </c>
      <c r="L5676" s="1794"/>
      <c r="M5676" s="1794"/>
      <c r="N5676" s="1794"/>
      <c r="O5676" s="1794"/>
      <c r="P5676" s="1794"/>
      <c r="Q5676" s="1794"/>
      <c r="R5676" s="1794"/>
      <c r="S5676" s="1794"/>
      <c r="T5676" s="1794"/>
      <c r="U5676" s="1794"/>
      <c r="V5676" s="1794"/>
      <c r="W5676" s="1794"/>
      <c r="X5676" s="1794"/>
      <c r="Y5676" s="1794"/>
      <c r="Z5676" s="1794"/>
      <c r="AA5676" s="1795">
        <v>0</v>
      </c>
      <c r="AB5676" s="1795"/>
      <c r="AC5676" s="1795"/>
      <c r="AD5676" s="1795"/>
      <c r="AE5676" s="1795"/>
      <c r="AF5676" s="1795"/>
      <c r="AG5676" s="1795"/>
      <c r="AH5676" s="1213"/>
    </row>
    <row r="5677" spans="1:34" ht="17.45" customHeight="1">
      <c r="A5677" s="1801" t="s">
        <v>2857</v>
      </c>
      <c r="B5677" s="1825"/>
      <c r="C5677" s="1825"/>
      <c r="D5677" s="1825"/>
      <c r="E5677" s="1825"/>
      <c r="F5677" s="1825"/>
      <c r="G5677" s="1825"/>
      <c r="H5677" s="1825"/>
      <c r="I5677" s="1825"/>
      <c r="J5677" s="1825"/>
      <c r="K5677" s="1825"/>
      <c r="L5677" s="1825"/>
      <c r="M5677" s="1825"/>
      <c r="N5677" s="1826"/>
      <c r="O5677" s="1789" t="s">
        <v>2858</v>
      </c>
      <c r="P5677" s="1790"/>
      <c r="Q5677" s="1790"/>
      <c r="R5677" s="1790"/>
      <c r="S5677" s="1791"/>
      <c r="T5677" s="1827" t="s">
        <v>2850</v>
      </c>
      <c r="U5677" s="1790"/>
      <c r="V5677" s="1790"/>
      <c r="W5677" s="1213"/>
      <c r="X5677" s="1789" t="s">
        <v>2859</v>
      </c>
      <c r="Y5677" s="1790"/>
      <c r="Z5677" s="1790"/>
      <c r="AA5677" s="1790"/>
      <c r="AB5677" s="1790"/>
      <c r="AC5677" s="1790"/>
      <c r="AD5677" s="1791"/>
      <c r="AE5677" s="1810" t="s">
        <v>2853</v>
      </c>
      <c r="AF5677" s="1828"/>
      <c r="AG5677" s="1828"/>
      <c r="AH5677" s="1213"/>
    </row>
    <row r="5678" spans="1:34" ht="16.7" customHeight="1">
      <c r="A5678" s="1215"/>
      <c r="B5678" s="1216" t="s">
        <v>1009</v>
      </c>
      <c r="C5678" s="1829" t="s">
        <v>1010</v>
      </c>
      <c r="D5678" s="1830"/>
      <c r="E5678" s="1830"/>
      <c r="F5678" s="1830"/>
      <c r="G5678" s="1830"/>
      <c r="H5678" s="1830"/>
      <c r="I5678" s="1830"/>
      <c r="J5678" s="1830"/>
      <c r="K5678" s="1830"/>
      <c r="L5678" s="1830"/>
      <c r="M5678" s="1830"/>
      <c r="N5678" s="1829"/>
      <c r="O5678" s="1831">
        <v>0</v>
      </c>
      <c r="P5678" s="1832"/>
      <c r="Q5678" s="1832"/>
      <c r="R5678" s="1832"/>
      <c r="S5678" s="1833"/>
      <c r="T5678" s="1858">
        <v>2</v>
      </c>
      <c r="U5678" s="1832"/>
      <c r="V5678" s="1832"/>
      <c r="W5678" s="1217"/>
      <c r="X5678" s="1859">
        <v>22.268799999999999</v>
      </c>
      <c r="Y5678" s="1860"/>
      <c r="Z5678" s="1860"/>
      <c r="AA5678" s="1860"/>
      <c r="AB5678" s="1860"/>
      <c r="AC5678" s="1860"/>
      <c r="AD5678" s="1861"/>
      <c r="AE5678" s="1839">
        <v>44.537599999999998</v>
      </c>
      <c r="AF5678" s="1795"/>
      <c r="AG5678" s="1795"/>
      <c r="AH5678" s="1217"/>
    </row>
    <row r="5679" spans="1:34" ht="17.45" customHeight="1">
      <c r="A5679" s="1792"/>
      <c r="B5679" s="1778"/>
      <c r="C5679" s="1778"/>
      <c r="D5679" s="1778"/>
      <c r="E5679" s="1778"/>
      <c r="F5679" s="1778"/>
      <c r="G5679" s="1778"/>
      <c r="H5679" s="1778"/>
      <c r="I5679" s="1846" t="s">
        <v>2860</v>
      </c>
      <c r="J5679" s="1846"/>
      <c r="K5679" s="1846"/>
      <c r="L5679" s="1846"/>
      <c r="M5679" s="1846"/>
      <c r="N5679" s="1846"/>
      <c r="O5679" s="1846"/>
      <c r="P5679" s="1846"/>
      <c r="Q5679" s="1846"/>
      <c r="R5679" s="1846"/>
      <c r="S5679" s="1846"/>
      <c r="T5679" s="1846"/>
      <c r="U5679" s="1846"/>
      <c r="V5679" s="1846"/>
      <c r="W5679" s="1846"/>
      <c r="X5679" s="1846"/>
      <c r="Y5679" s="1846"/>
      <c r="Z5679" s="1793"/>
      <c r="AA5679" s="1847">
        <v>44.537599999999998</v>
      </c>
      <c r="AB5679" s="1847"/>
      <c r="AC5679" s="1847"/>
      <c r="AD5679" s="1847"/>
      <c r="AE5679" s="1847"/>
      <c r="AF5679" s="1847"/>
      <c r="AG5679" s="1847"/>
      <c r="AH5679" s="1814"/>
    </row>
    <row r="5680" spans="1:34" ht="16.7" customHeight="1">
      <c r="A5680" s="1844"/>
      <c r="B5680" s="1309"/>
      <c r="C5680" s="1309"/>
      <c r="D5680" s="1309"/>
      <c r="E5680" s="1309"/>
      <c r="F5680" s="1309"/>
      <c r="G5680" s="1309"/>
      <c r="H5680" s="1309"/>
      <c r="I5680" s="1840" t="s">
        <v>2861</v>
      </c>
      <c r="J5680" s="1840"/>
      <c r="K5680" s="1840"/>
      <c r="L5680" s="1840"/>
      <c r="M5680" s="1840"/>
      <c r="N5680" s="1840"/>
      <c r="O5680" s="1840"/>
      <c r="P5680" s="1840"/>
      <c r="Q5680" s="1840"/>
      <c r="R5680" s="1840"/>
      <c r="S5680" s="1840"/>
      <c r="T5680" s="1840"/>
      <c r="U5680" s="1840"/>
      <c r="V5680" s="1840"/>
      <c r="W5680" s="1840"/>
      <c r="X5680" s="1840"/>
      <c r="Y5680" s="1840"/>
      <c r="Z5680" s="1309"/>
      <c r="AA5680" s="1841">
        <v>44.537599999999998</v>
      </c>
      <c r="AB5680" s="1841"/>
      <c r="AC5680" s="1841"/>
      <c r="AD5680" s="1841"/>
      <c r="AE5680" s="1841"/>
      <c r="AF5680" s="1841"/>
      <c r="AG5680" s="1841"/>
      <c r="AH5680" s="1782"/>
    </row>
    <row r="5681" spans="1:34" ht="17.45" customHeight="1">
      <c r="A5681" s="1844"/>
      <c r="B5681" s="1309"/>
      <c r="C5681" s="1309"/>
      <c r="D5681" s="1309"/>
      <c r="E5681" s="1309"/>
      <c r="F5681" s="1309"/>
      <c r="G5681" s="1309"/>
      <c r="H5681" s="1309"/>
      <c r="I5681" s="1840" t="s">
        <v>2862</v>
      </c>
      <c r="J5681" s="1840"/>
      <c r="K5681" s="1840"/>
      <c r="L5681" s="1840"/>
      <c r="M5681" s="1840"/>
      <c r="N5681" s="1840"/>
      <c r="O5681" s="1840"/>
      <c r="P5681" s="1840"/>
      <c r="Q5681" s="1840"/>
      <c r="R5681" s="1840"/>
      <c r="S5681" s="1840"/>
      <c r="T5681" s="1840"/>
      <c r="U5681" s="1840"/>
      <c r="V5681" s="1840"/>
      <c r="W5681" s="1840"/>
      <c r="X5681" s="1840"/>
      <c r="Y5681" s="1840"/>
      <c r="Z5681" s="1309"/>
      <c r="AA5681" s="1841">
        <v>11.335599999999999</v>
      </c>
      <c r="AB5681" s="1841"/>
      <c r="AC5681" s="1841"/>
      <c r="AD5681" s="1841"/>
      <c r="AE5681" s="1841"/>
      <c r="AF5681" s="1841"/>
      <c r="AG5681" s="1841"/>
      <c r="AH5681" s="1782"/>
    </row>
    <row r="5682" spans="1:34" ht="17.45" customHeight="1">
      <c r="A5682" s="1844"/>
      <c r="B5682" s="1309"/>
      <c r="C5682" s="1309"/>
      <c r="D5682" s="1309"/>
      <c r="E5682" s="1309"/>
      <c r="F5682" s="1309"/>
      <c r="G5682" s="1309"/>
      <c r="H5682" s="1309"/>
      <c r="I5682" s="1840" t="s">
        <v>2863</v>
      </c>
      <c r="J5682" s="1840"/>
      <c r="K5682" s="1840"/>
      <c r="L5682" s="1840"/>
      <c r="M5682" s="1840"/>
      <c r="N5682" s="1840"/>
      <c r="O5682" s="1840"/>
      <c r="P5682" s="1840"/>
      <c r="Q5682" s="1840"/>
      <c r="R5682" s="1840"/>
      <c r="S5682" s="1840"/>
      <c r="T5682" s="1840"/>
      <c r="U5682" s="1840"/>
      <c r="V5682" s="1840"/>
      <c r="W5682" s="1840"/>
      <c r="X5682" s="1840"/>
      <c r="Y5682" s="1840"/>
      <c r="Z5682" s="1309"/>
      <c r="AA5682" s="1841">
        <v>0</v>
      </c>
      <c r="AB5682" s="1841"/>
      <c r="AC5682" s="1841"/>
      <c r="AD5682" s="1841"/>
      <c r="AE5682" s="1841"/>
      <c r="AF5682" s="1841"/>
      <c r="AG5682" s="1841"/>
      <c r="AH5682" s="1782"/>
    </row>
    <row r="5683" spans="1:34" ht="16.7" customHeight="1">
      <c r="A5683" s="1845"/>
      <c r="B5683" s="1799"/>
      <c r="C5683" s="1799"/>
      <c r="D5683" s="1799"/>
      <c r="E5683" s="1799"/>
      <c r="F5683" s="1799"/>
      <c r="G5683" s="1799"/>
      <c r="H5683" s="1799"/>
      <c r="I5683" s="1842" t="s">
        <v>2864</v>
      </c>
      <c r="J5683" s="1842"/>
      <c r="K5683" s="1842"/>
      <c r="L5683" s="1842"/>
      <c r="M5683" s="1842"/>
      <c r="N5683" s="1842"/>
      <c r="O5683" s="1842"/>
      <c r="P5683" s="1842"/>
      <c r="Q5683" s="1842"/>
      <c r="R5683" s="1842"/>
      <c r="S5683" s="1842"/>
      <c r="T5683" s="1842"/>
      <c r="U5683" s="1842"/>
      <c r="V5683" s="1842"/>
      <c r="W5683" s="1842"/>
      <c r="X5683" s="1842"/>
      <c r="Y5683" s="1842"/>
      <c r="Z5683" s="1799"/>
      <c r="AA5683" s="1843">
        <v>0</v>
      </c>
      <c r="AB5683" s="1843"/>
      <c r="AC5683" s="1843"/>
      <c r="AD5683" s="1843"/>
      <c r="AE5683" s="1843"/>
      <c r="AF5683" s="1843"/>
      <c r="AG5683" s="1843"/>
      <c r="AH5683" s="1800"/>
    </row>
    <row r="5684" spans="1:34" ht="17.45" customHeight="1">
      <c r="A5684" s="1801" t="s">
        <v>2865</v>
      </c>
      <c r="B5684" s="1825"/>
      <c r="C5684" s="1825"/>
      <c r="D5684" s="1825"/>
      <c r="E5684" s="1825"/>
      <c r="F5684" s="1825"/>
      <c r="G5684" s="1825"/>
      <c r="H5684" s="1825"/>
      <c r="I5684" s="1825"/>
      <c r="J5684" s="1825"/>
      <c r="K5684" s="1825"/>
      <c r="L5684" s="1825"/>
      <c r="M5684" s="1825"/>
      <c r="N5684" s="1826"/>
      <c r="O5684" s="1789" t="s">
        <v>2850</v>
      </c>
      <c r="P5684" s="1790"/>
      <c r="Q5684" s="1790"/>
      <c r="R5684" s="1790"/>
      <c r="S5684" s="1791"/>
      <c r="T5684" s="1827" t="s">
        <v>754</v>
      </c>
      <c r="U5684" s="1790"/>
      <c r="V5684" s="1790"/>
      <c r="W5684" s="1213"/>
      <c r="X5684" s="1789" t="s">
        <v>2866</v>
      </c>
      <c r="Y5684" s="1790"/>
      <c r="Z5684" s="1790"/>
      <c r="AA5684" s="1790"/>
      <c r="AB5684" s="1790"/>
      <c r="AC5684" s="1790"/>
      <c r="AD5684" s="1791"/>
      <c r="AE5684" s="1810" t="s">
        <v>2867</v>
      </c>
      <c r="AF5684" s="1828"/>
      <c r="AG5684" s="1828"/>
      <c r="AH5684" s="1213"/>
    </row>
    <row r="5685" spans="1:34" ht="16.7" customHeight="1">
      <c r="A5685" s="1215"/>
      <c r="B5685" s="1216" t="s">
        <v>2965</v>
      </c>
      <c r="C5685" s="1829" t="s">
        <v>2966</v>
      </c>
      <c r="D5685" s="1830"/>
      <c r="E5685" s="1830"/>
      <c r="F5685" s="1830"/>
      <c r="G5685" s="1830"/>
      <c r="H5685" s="1830"/>
      <c r="I5685" s="1830"/>
      <c r="J5685" s="1830"/>
      <c r="K5685" s="1830"/>
      <c r="L5685" s="1830"/>
      <c r="M5685" s="1830"/>
      <c r="N5685" s="1829"/>
      <c r="O5685" s="1831">
        <v>0.52600000000000002</v>
      </c>
      <c r="P5685" s="1832"/>
      <c r="Q5685" s="1832"/>
      <c r="R5685" s="1832"/>
      <c r="S5685" s="1833"/>
      <c r="T5685" s="1834" t="s">
        <v>497</v>
      </c>
      <c r="U5685" s="1835"/>
      <c r="V5685" s="1835"/>
      <c r="W5685" s="1217"/>
      <c r="X5685" s="1836">
        <v>88.54</v>
      </c>
      <c r="Y5685" s="1837"/>
      <c r="Z5685" s="1837"/>
      <c r="AA5685" s="1837"/>
      <c r="AB5685" s="1837"/>
      <c r="AC5685" s="1837"/>
      <c r="AD5685" s="1838"/>
      <c r="AE5685" s="1839">
        <v>46.572000000000003</v>
      </c>
      <c r="AF5685" s="1795"/>
      <c r="AG5685" s="1795"/>
      <c r="AH5685" s="1217"/>
    </row>
    <row r="5686" spans="1:34" ht="17.45" customHeight="1">
      <c r="A5686" s="1792"/>
      <c r="B5686" s="1793"/>
      <c r="C5686" s="1793"/>
      <c r="D5686" s="1793"/>
      <c r="E5686" s="1793"/>
      <c r="F5686" s="1793"/>
      <c r="G5686" s="1793"/>
      <c r="H5686" s="1793"/>
      <c r="I5686" s="1794" t="s">
        <v>2869</v>
      </c>
      <c r="J5686" s="1794"/>
      <c r="K5686" s="1794"/>
      <c r="L5686" s="1794"/>
      <c r="M5686" s="1794"/>
      <c r="N5686" s="1794"/>
      <c r="O5686" s="1794"/>
      <c r="P5686" s="1794"/>
      <c r="Q5686" s="1794"/>
      <c r="R5686" s="1794"/>
      <c r="S5686" s="1794"/>
      <c r="T5686" s="1794"/>
      <c r="U5686" s="1794"/>
      <c r="V5686" s="1794"/>
      <c r="W5686" s="1794"/>
      <c r="X5686" s="1794"/>
      <c r="Y5686" s="1794"/>
      <c r="Z5686" s="1214"/>
      <c r="AA5686" s="1795">
        <v>46.572000000000003</v>
      </c>
      <c r="AB5686" s="1795"/>
      <c r="AC5686" s="1795"/>
      <c r="AD5686" s="1795"/>
      <c r="AE5686" s="1795"/>
      <c r="AF5686" s="1795"/>
      <c r="AG5686" s="1795"/>
      <c r="AH5686" s="1213"/>
    </row>
    <row r="5687" spans="1:34" ht="17.45" customHeight="1">
      <c r="A5687" s="1801" t="s">
        <v>2870</v>
      </c>
      <c r="B5687" s="1825"/>
      <c r="C5687" s="1825"/>
      <c r="D5687" s="1825"/>
      <c r="E5687" s="1825"/>
      <c r="F5687" s="1825"/>
      <c r="G5687" s="1825"/>
      <c r="H5687" s="1825"/>
      <c r="I5687" s="1825"/>
      <c r="J5687" s="1825"/>
      <c r="K5687" s="1825"/>
      <c r="L5687" s="1825"/>
      <c r="M5687" s="1825"/>
      <c r="N5687" s="1826"/>
      <c r="O5687" s="1789" t="s">
        <v>2850</v>
      </c>
      <c r="P5687" s="1790"/>
      <c r="Q5687" s="1790"/>
      <c r="R5687" s="1790"/>
      <c r="S5687" s="1791"/>
      <c r="T5687" s="1827" t="s">
        <v>754</v>
      </c>
      <c r="U5687" s="1790"/>
      <c r="V5687" s="1790"/>
      <c r="W5687" s="1213"/>
      <c r="X5687" s="1789" t="s">
        <v>2866</v>
      </c>
      <c r="Y5687" s="1790"/>
      <c r="Z5687" s="1790"/>
      <c r="AA5687" s="1790"/>
      <c r="AB5687" s="1790"/>
      <c r="AC5687" s="1790"/>
      <c r="AD5687" s="1791"/>
      <c r="AE5687" s="1810" t="s">
        <v>2867</v>
      </c>
      <c r="AF5687" s="1828"/>
      <c r="AG5687" s="1828"/>
      <c r="AH5687" s="1213"/>
    </row>
    <row r="5688" spans="1:34" ht="16.7" customHeight="1">
      <c r="A5688" s="1215"/>
      <c r="B5688" s="1216" t="s">
        <v>2940</v>
      </c>
      <c r="C5688" s="1829" t="s">
        <v>2941</v>
      </c>
      <c r="D5688" s="1830"/>
      <c r="E5688" s="1830"/>
      <c r="F5688" s="1830"/>
      <c r="G5688" s="1830"/>
      <c r="H5688" s="1830"/>
      <c r="I5688" s="1830"/>
      <c r="J5688" s="1830"/>
      <c r="K5688" s="1830"/>
      <c r="L5688" s="1830"/>
      <c r="M5688" s="1830"/>
      <c r="N5688" s="1829"/>
      <c r="O5688" s="1831">
        <v>0.7</v>
      </c>
      <c r="P5688" s="1832"/>
      <c r="Q5688" s="1832"/>
      <c r="R5688" s="1832"/>
      <c r="S5688" s="1833"/>
      <c r="T5688" s="1834" t="s">
        <v>497</v>
      </c>
      <c r="U5688" s="1835"/>
      <c r="V5688" s="1835"/>
      <c r="W5688" s="1217"/>
      <c r="X5688" s="1836">
        <v>469.94220000000001</v>
      </c>
      <c r="Y5688" s="1837"/>
      <c r="Z5688" s="1837"/>
      <c r="AA5688" s="1837"/>
      <c r="AB5688" s="1837"/>
      <c r="AC5688" s="1837"/>
      <c r="AD5688" s="1838"/>
      <c r="AE5688" s="1839">
        <v>328.95800000000003</v>
      </c>
      <c r="AF5688" s="1795"/>
      <c r="AG5688" s="1795"/>
      <c r="AH5688" s="1217"/>
    </row>
    <row r="5689" spans="1:34" ht="17.45" customHeight="1">
      <c r="A5689" s="1792"/>
      <c r="B5689" s="1793"/>
      <c r="C5689" s="1793"/>
      <c r="D5689" s="1793"/>
      <c r="E5689" s="1793"/>
      <c r="F5689" s="1793"/>
      <c r="G5689" s="1793"/>
      <c r="H5689" s="1793"/>
      <c r="I5689" s="1794" t="s">
        <v>2871</v>
      </c>
      <c r="J5689" s="1794"/>
      <c r="K5689" s="1794"/>
      <c r="L5689" s="1794"/>
      <c r="M5689" s="1794"/>
      <c r="N5689" s="1794"/>
      <c r="O5689" s="1794"/>
      <c r="P5689" s="1794"/>
      <c r="Q5689" s="1794"/>
      <c r="R5689" s="1794"/>
      <c r="S5689" s="1794"/>
      <c r="T5689" s="1794"/>
      <c r="U5689" s="1794"/>
      <c r="V5689" s="1794"/>
      <c r="W5689" s="1794"/>
      <c r="X5689" s="1794"/>
      <c r="Y5689" s="1794"/>
      <c r="Z5689" s="1214"/>
      <c r="AA5689" s="1795">
        <v>328.95800000000003</v>
      </c>
      <c r="AB5689" s="1795"/>
      <c r="AC5689" s="1795"/>
      <c r="AD5689" s="1795"/>
      <c r="AE5689" s="1795"/>
      <c r="AF5689" s="1795"/>
      <c r="AG5689" s="1795"/>
      <c r="AH5689" s="1213"/>
    </row>
    <row r="5690" spans="1:34" ht="17.45" customHeight="1">
      <c r="A5690" s="1801" t="s">
        <v>2872</v>
      </c>
      <c r="B5690" s="1825"/>
      <c r="C5690" s="1825"/>
      <c r="D5690" s="1825"/>
      <c r="E5690" s="1825"/>
      <c r="F5690" s="1825"/>
      <c r="G5690" s="1825"/>
      <c r="H5690" s="1825"/>
      <c r="I5690" s="1825"/>
      <c r="J5690" s="1825"/>
      <c r="K5690" s="1825"/>
      <c r="L5690" s="1825"/>
      <c r="M5690" s="1825"/>
      <c r="N5690" s="1826"/>
      <c r="O5690" s="1789" t="s">
        <v>2850</v>
      </c>
      <c r="P5690" s="1790"/>
      <c r="Q5690" s="1790"/>
      <c r="R5690" s="1790"/>
      <c r="S5690" s="1791"/>
      <c r="T5690" s="1827" t="s">
        <v>754</v>
      </c>
      <c r="U5690" s="1790"/>
      <c r="V5690" s="1790"/>
      <c r="W5690" s="1213"/>
      <c r="X5690" s="1789" t="s">
        <v>2866</v>
      </c>
      <c r="Y5690" s="1790"/>
      <c r="Z5690" s="1790"/>
      <c r="AA5690" s="1790"/>
      <c r="AB5690" s="1790"/>
      <c r="AC5690" s="1790"/>
      <c r="AD5690" s="1791"/>
      <c r="AE5690" s="1810" t="s">
        <v>2867</v>
      </c>
      <c r="AF5690" s="1828"/>
      <c r="AG5690" s="1828"/>
      <c r="AH5690" s="1213"/>
    </row>
    <row r="5691" spans="1:34" ht="16.7" customHeight="1">
      <c r="A5691" s="1883" t="s">
        <v>2967</v>
      </c>
      <c r="B5691" s="1884"/>
      <c r="C5691" s="1884"/>
      <c r="D5691" s="1884"/>
      <c r="E5691" s="1884"/>
      <c r="F5691" s="1829" t="s">
        <v>2968</v>
      </c>
      <c r="G5691" s="1830"/>
      <c r="H5691" s="1830"/>
      <c r="I5691" s="1830"/>
      <c r="J5691" s="1830"/>
      <c r="K5691" s="1830"/>
      <c r="L5691" s="1830"/>
      <c r="M5691" s="1830"/>
      <c r="N5691" s="1829"/>
      <c r="O5691" s="1831">
        <v>0.78900000000000003</v>
      </c>
      <c r="P5691" s="1832"/>
      <c r="Q5691" s="1832"/>
      <c r="R5691" s="1832"/>
      <c r="S5691" s="1833"/>
      <c r="T5691" s="1834" t="s">
        <v>109</v>
      </c>
      <c r="U5691" s="1835"/>
      <c r="V5691" s="1835"/>
      <c r="W5691" s="1217"/>
      <c r="X5691" s="1836">
        <v>1.8</v>
      </c>
      <c r="Y5691" s="1837"/>
      <c r="Z5691" s="1837"/>
      <c r="AA5691" s="1837"/>
      <c r="AB5691" s="1837"/>
      <c r="AC5691" s="1837"/>
      <c r="AD5691" s="1838"/>
      <c r="AE5691" s="1839">
        <v>1.4201999999999999</v>
      </c>
      <c r="AF5691" s="1795"/>
      <c r="AG5691" s="1795"/>
      <c r="AH5691" s="1217"/>
    </row>
    <row r="5692" spans="1:34" ht="17.45" customHeight="1">
      <c r="A5692" s="1792"/>
      <c r="B5692" s="1793"/>
      <c r="C5692" s="1793"/>
      <c r="D5692" s="1793"/>
      <c r="E5692" s="1793"/>
      <c r="F5692" s="1793"/>
      <c r="G5692" s="1793"/>
      <c r="H5692" s="1793"/>
      <c r="I5692" s="1793"/>
      <c r="J5692" s="1793"/>
      <c r="K5692" s="1794" t="s">
        <v>2873</v>
      </c>
      <c r="L5692" s="1794"/>
      <c r="M5692" s="1794"/>
      <c r="N5692" s="1794"/>
      <c r="O5692" s="1794"/>
      <c r="P5692" s="1794"/>
      <c r="Q5692" s="1794"/>
      <c r="R5692" s="1794"/>
      <c r="S5692" s="1794"/>
      <c r="T5692" s="1794"/>
      <c r="U5692" s="1794"/>
      <c r="V5692" s="1794"/>
      <c r="W5692" s="1794"/>
      <c r="X5692" s="1794"/>
      <c r="Y5692" s="1794"/>
      <c r="Z5692" s="1794"/>
      <c r="AA5692" s="1794"/>
      <c r="AB5692" s="1214"/>
      <c r="AC5692" s="1795">
        <v>1.4201999999999999</v>
      </c>
      <c r="AD5692" s="1795"/>
      <c r="AE5692" s="1795"/>
      <c r="AF5692" s="1795"/>
      <c r="AG5692" s="1795"/>
      <c r="AH5692" s="1213"/>
    </row>
    <row r="5693" spans="1:34" ht="16.7" customHeight="1">
      <c r="A5693" s="1801" t="s">
        <v>2874</v>
      </c>
      <c r="B5693" s="1825"/>
      <c r="C5693" s="1825"/>
      <c r="D5693" s="1825"/>
      <c r="E5693" s="1825"/>
      <c r="F5693" s="1825"/>
      <c r="G5693" s="1825"/>
      <c r="H5693" s="1825"/>
      <c r="I5693" s="1825"/>
      <c r="J5693" s="1826"/>
      <c r="K5693" s="1789" t="s">
        <v>2850</v>
      </c>
      <c r="L5693" s="1791"/>
      <c r="M5693" s="1855" t="s">
        <v>2875</v>
      </c>
      <c r="N5693" s="1856"/>
      <c r="O5693" s="1857"/>
      <c r="P5693" s="1855" t="s">
        <v>2876</v>
      </c>
      <c r="Q5693" s="1856"/>
      <c r="R5693" s="1857"/>
      <c r="S5693" s="1855" t="s">
        <v>2877</v>
      </c>
      <c r="T5693" s="1857"/>
      <c r="U5693" s="1789" t="s">
        <v>2878</v>
      </c>
      <c r="V5693" s="1790"/>
      <c r="W5693" s="1791"/>
      <c r="X5693" s="1789" t="s">
        <v>2879</v>
      </c>
      <c r="Y5693" s="1790"/>
      <c r="Z5693" s="1790"/>
      <c r="AA5693" s="1790"/>
      <c r="AB5693" s="1791"/>
      <c r="AC5693" s="1789" t="s">
        <v>2880</v>
      </c>
      <c r="AD5693" s="1791"/>
      <c r="AE5693" s="1810" t="s">
        <v>2867</v>
      </c>
      <c r="AF5693" s="1828"/>
      <c r="AG5693" s="1828"/>
      <c r="AH5693" s="1213"/>
    </row>
    <row r="5694" spans="1:34" ht="17.45" customHeight="1">
      <c r="A5694" s="1883" t="s">
        <v>2969</v>
      </c>
      <c r="B5694" s="1884"/>
      <c r="C5694" s="1884"/>
      <c r="D5694" s="1884"/>
      <c r="E5694" s="1884"/>
      <c r="F5694" s="1829" t="s">
        <v>2968</v>
      </c>
      <c r="G5694" s="1830"/>
      <c r="H5694" s="1830"/>
      <c r="I5694" s="1830"/>
      <c r="J5694" s="1829"/>
      <c r="K5694" s="1862">
        <v>0.78900000000000003</v>
      </c>
      <c r="L5694" s="1863"/>
      <c r="M5694" s="1836">
        <v>0</v>
      </c>
      <c r="N5694" s="1837"/>
      <c r="O5694" s="1838"/>
      <c r="P5694" s="1836">
        <v>0</v>
      </c>
      <c r="Q5694" s="1837"/>
      <c r="R5694" s="1838"/>
      <c r="S5694" s="1836">
        <v>0</v>
      </c>
      <c r="T5694" s="1838"/>
      <c r="U5694" s="1836">
        <v>1.24</v>
      </c>
      <c r="V5694" s="1837"/>
      <c r="W5694" s="1838"/>
      <c r="X5694" s="1836">
        <v>0.99</v>
      </c>
      <c r="Y5694" s="1837"/>
      <c r="Z5694" s="1837"/>
      <c r="AA5694" s="1837"/>
      <c r="AB5694" s="1838"/>
      <c r="AC5694" s="1836">
        <v>0.82</v>
      </c>
      <c r="AD5694" s="1838"/>
      <c r="AE5694" s="1839">
        <v>0</v>
      </c>
      <c r="AF5694" s="1795"/>
      <c r="AG5694" s="1795"/>
      <c r="AH5694" s="1217"/>
    </row>
    <row r="5695" spans="1:34" ht="17.45" customHeight="1">
      <c r="A5695" s="1853"/>
      <c r="B5695" s="1778"/>
      <c r="C5695" s="1778"/>
      <c r="D5695" s="1778"/>
      <c r="E5695" s="1778"/>
      <c r="F5695" s="1778"/>
      <c r="G5695" s="1778"/>
      <c r="H5695" s="1778"/>
      <c r="I5695" s="1846" t="s">
        <v>2881</v>
      </c>
      <c r="J5695" s="1846"/>
      <c r="K5695" s="1846"/>
      <c r="L5695" s="1846"/>
      <c r="M5695" s="1846"/>
      <c r="N5695" s="1846"/>
      <c r="O5695" s="1846"/>
      <c r="P5695" s="1846"/>
      <c r="Q5695" s="1846"/>
      <c r="R5695" s="1846"/>
      <c r="S5695" s="1846"/>
      <c r="T5695" s="1846"/>
      <c r="U5695" s="1846"/>
      <c r="V5695" s="1846"/>
      <c r="W5695" s="1846"/>
      <c r="X5695" s="1846"/>
      <c r="Y5695" s="1846"/>
      <c r="Z5695" s="1203"/>
      <c r="AA5695" s="1847">
        <v>0</v>
      </c>
      <c r="AB5695" s="1847"/>
      <c r="AC5695" s="1847"/>
      <c r="AD5695" s="1847"/>
      <c r="AE5695" s="1847"/>
      <c r="AF5695" s="1847"/>
      <c r="AG5695" s="1847"/>
      <c r="AH5695" s="1204"/>
    </row>
    <row r="5696" spans="1:34" ht="5.85" customHeight="1">
      <c r="A5696" s="1854"/>
      <c r="B5696" s="1309"/>
      <c r="C5696" s="1309"/>
      <c r="D5696" s="1309"/>
      <c r="E5696" s="1309"/>
      <c r="F5696" s="1309"/>
      <c r="G5696" s="1309"/>
      <c r="H5696" s="1309"/>
      <c r="I5696" s="1309"/>
      <c r="J5696" s="1309"/>
      <c r="K5696" s="1309"/>
      <c r="L5696" s="1309"/>
      <c r="M5696" s="1309"/>
      <c r="N5696" s="1309"/>
      <c r="O5696" s="1309"/>
      <c r="P5696" s="1309"/>
      <c r="Q5696" s="1309"/>
      <c r="R5696" s="1309"/>
      <c r="S5696" s="1309"/>
      <c r="T5696" s="1309"/>
      <c r="U5696" s="1309"/>
      <c r="V5696" s="1309"/>
      <c r="W5696" s="1309"/>
      <c r="X5696" s="1309"/>
      <c r="Y5696" s="1309"/>
      <c r="Z5696" s="1309"/>
      <c r="AA5696" s="1309"/>
      <c r="AB5696" s="1309"/>
      <c r="AC5696" s="1309"/>
      <c r="AD5696" s="1309"/>
      <c r="AE5696" s="1309"/>
      <c r="AF5696" s="1309"/>
      <c r="AG5696" s="1309"/>
      <c r="AH5696" s="1782"/>
    </row>
    <row r="5697" spans="1:34" ht="16.7" customHeight="1">
      <c r="A5697" s="1845"/>
      <c r="B5697" s="1799"/>
      <c r="C5697" s="1799"/>
      <c r="D5697" s="1799"/>
      <c r="E5697" s="1799"/>
      <c r="F5697" s="1799"/>
      <c r="G5697" s="1799"/>
      <c r="H5697" s="1799"/>
      <c r="I5697" s="1842" t="s">
        <v>2882</v>
      </c>
      <c r="J5697" s="1842"/>
      <c r="K5697" s="1842"/>
      <c r="L5697" s="1842"/>
      <c r="M5697" s="1842"/>
      <c r="N5697" s="1842"/>
      <c r="O5697" s="1842"/>
      <c r="P5697" s="1842"/>
      <c r="Q5697" s="1842"/>
      <c r="R5697" s="1842"/>
      <c r="S5697" s="1842"/>
      <c r="T5697" s="1842"/>
      <c r="U5697" s="1842"/>
      <c r="V5697" s="1842"/>
      <c r="W5697" s="1842"/>
      <c r="X5697" s="1842"/>
      <c r="Y5697" s="1842"/>
      <c r="Z5697" s="1212"/>
      <c r="AA5697" s="1848">
        <v>388.29</v>
      </c>
      <c r="AB5697" s="1848"/>
      <c r="AC5697" s="1848"/>
      <c r="AD5697" s="1848"/>
      <c r="AE5697" s="1848"/>
      <c r="AF5697" s="1848"/>
      <c r="AG5697" s="1848"/>
      <c r="AH5697" s="1208"/>
    </row>
    <row r="5698" spans="1:34" ht="45.75" customHeight="1">
      <c r="A5698" s="1849" t="s">
        <v>2883</v>
      </c>
      <c r="B5698" s="1850"/>
      <c r="C5698" s="1850"/>
      <c r="D5698" s="1850"/>
      <c r="E5698" s="1851"/>
      <c r="F5698" s="1852"/>
      <c r="G5698" s="1852"/>
      <c r="H5698" s="1852"/>
      <c r="I5698" s="1852"/>
      <c r="J5698" s="1852"/>
      <c r="K5698" s="1852"/>
      <c r="L5698" s="1852"/>
      <c r="M5698" s="1852"/>
      <c r="N5698" s="1852"/>
      <c r="O5698" s="1852"/>
      <c r="P5698" s="1852"/>
      <c r="Q5698" s="1852"/>
      <c r="R5698" s="1852"/>
      <c r="S5698" s="1852"/>
      <c r="T5698" s="1852"/>
      <c r="U5698" s="1852"/>
      <c r="V5698" s="1852"/>
      <c r="W5698" s="1852"/>
      <c r="X5698" s="1852"/>
      <c r="Y5698" s="1852"/>
      <c r="Z5698" s="1852"/>
      <c r="AA5698" s="1852"/>
      <c r="AB5698" s="1852"/>
      <c r="AC5698" s="1852"/>
      <c r="AD5698" s="1852"/>
      <c r="AE5698" s="1852"/>
      <c r="AF5698" s="1852"/>
      <c r="AG5698" s="1852"/>
      <c r="AH5698" s="1851"/>
    </row>
    <row r="5699" spans="1:34" ht="107.65" customHeight="1">
      <c r="A5699" s="1218"/>
      <c r="AH5699" s="1219"/>
    </row>
    <row r="5700" spans="1:34" ht="106.9" customHeight="1">
      <c r="A5700" s="1220"/>
      <c r="B5700" s="1221"/>
      <c r="C5700" s="1221"/>
      <c r="D5700" s="1221"/>
      <c r="E5700" s="1221"/>
      <c r="F5700" s="1221"/>
      <c r="G5700" s="1221"/>
      <c r="H5700" s="1221"/>
      <c r="I5700" s="1221"/>
      <c r="J5700" s="1221"/>
      <c r="K5700" s="1221"/>
      <c r="L5700" s="1221"/>
      <c r="M5700" s="1221"/>
      <c r="N5700" s="1221"/>
      <c r="O5700" s="1221"/>
      <c r="P5700" s="1221"/>
      <c r="Q5700" s="1221"/>
      <c r="R5700" s="1221"/>
      <c r="S5700" s="1221"/>
      <c r="T5700" s="1221"/>
      <c r="U5700" s="1221"/>
      <c r="V5700" s="1221"/>
      <c r="W5700" s="1221"/>
      <c r="X5700" s="1221"/>
      <c r="Y5700" s="1221"/>
      <c r="Z5700" s="1221"/>
      <c r="AA5700" s="1221"/>
      <c r="AB5700" s="1221"/>
      <c r="AC5700" s="1221"/>
      <c r="AD5700" s="1221"/>
      <c r="AE5700" s="1221"/>
      <c r="AF5700" s="1221"/>
      <c r="AG5700" s="1221"/>
      <c r="AH5700" s="1222"/>
    </row>
    <row r="5701" spans="1:34" ht="5.85" customHeight="1">
      <c r="A5701" s="1777"/>
      <c r="B5701" s="1778"/>
      <c r="C5701" s="1778"/>
      <c r="D5701" s="1778"/>
      <c r="E5701" s="1778"/>
      <c r="F5701" s="1778"/>
      <c r="G5701" s="1778"/>
      <c r="H5701" s="1778"/>
      <c r="I5701" s="1778"/>
      <c r="J5701" s="1778"/>
      <c r="K5701" s="1778"/>
      <c r="L5701" s="1778"/>
      <c r="M5701" s="1778"/>
      <c r="N5701" s="1778"/>
      <c r="O5701" s="1778"/>
      <c r="P5701" s="1778"/>
      <c r="Q5701" s="1778"/>
      <c r="R5701" s="1778"/>
      <c r="S5701" s="1778"/>
      <c r="T5701" s="1778"/>
      <c r="U5701" s="1778"/>
      <c r="V5701" s="1778"/>
      <c r="W5701" s="1778"/>
      <c r="X5701" s="1778"/>
      <c r="Y5701" s="1778"/>
      <c r="Z5701" s="1778"/>
      <c r="AA5701" s="1778"/>
      <c r="AB5701" s="1778"/>
      <c r="AC5701" s="1778"/>
      <c r="AD5701" s="1778"/>
      <c r="AE5701" s="1778"/>
      <c r="AF5701" s="1778"/>
      <c r="AG5701" s="1778"/>
      <c r="AH5701" s="1779"/>
    </row>
    <row r="5702" spans="1:34" ht="11.65" customHeight="1">
      <c r="A5702" s="1780" t="s">
        <v>2834</v>
      </c>
      <c r="B5702" s="1310"/>
      <c r="C5702" s="1310"/>
      <c r="D5702" s="1310"/>
      <c r="E5702" s="1310"/>
      <c r="F5702" s="1310"/>
      <c r="G5702" s="1310"/>
      <c r="H5702" s="1310"/>
      <c r="I5702" s="1310"/>
      <c r="J5702" s="1310"/>
      <c r="K5702" s="1310"/>
      <c r="L5702" s="1310"/>
      <c r="M5702" s="1310"/>
      <c r="N5702" s="1310"/>
      <c r="O5702" s="1310"/>
      <c r="P5702" s="1310"/>
      <c r="Q5702" s="1310"/>
      <c r="R5702" s="1310"/>
      <c r="S5702" s="1310"/>
      <c r="T5702" s="1310"/>
      <c r="U5702" s="1310"/>
      <c r="V5702" s="1310"/>
      <c r="W5702" s="1310"/>
      <c r="X5702" s="1310"/>
      <c r="Y5702" s="1310"/>
      <c r="Z5702" s="1310"/>
      <c r="AA5702" s="1310"/>
      <c r="AB5702" s="1310"/>
      <c r="AC5702" s="1310"/>
      <c r="AD5702" s="1309"/>
      <c r="AE5702" s="1309"/>
      <c r="AF5702" s="1781" t="s">
        <v>3578</v>
      </c>
      <c r="AG5702" s="1781"/>
      <c r="AH5702" s="1782"/>
    </row>
    <row r="5703" spans="1:34" ht="5.85" customHeight="1">
      <c r="A5703" s="1780"/>
      <c r="B5703" s="1310"/>
      <c r="C5703" s="1310"/>
      <c r="D5703" s="1310"/>
      <c r="E5703" s="1310"/>
      <c r="F5703" s="1310"/>
      <c r="G5703" s="1310"/>
      <c r="H5703" s="1310"/>
      <c r="I5703" s="1310"/>
      <c r="J5703" s="1310"/>
      <c r="K5703" s="1310"/>
      <c r="L5703" s="1310"/>
      <c r="M5703" s="1310"/>
      <c r="N5703" s="1310"/>
      <c r="O5703" s="1310"/>
      <c r="P5703" s="1310"/>
      <c r="Q5703" s="1310"/>
      <c r="R5703" s="1310"/>
      <c r="S5703" s="1310"/>
      <c r="T5703" s="1310"/>
      <c r="U5703" s="1310"/>
      <c r="V5703" s="1310"/>
      <c r="W5703" s="1310"/>
      <c r="X5703" s="1310"/>
      <c r="Y5703" s="1310"/>
      <c r="Z5703" s="1310"/>
      <c r="AA5703" s="1310"/>
      <c r="AB5703" s="1310"/>
      <c r="AC5703" s="1310"/>
      <c r="AD5703" s="1311"/>
      <c r="AE5703" s="1311"/>
      <c r="AF5703" s="1311"/>
      <c r="AG5703" s="1311"/>
      <c r="AH5703" s="1782"/>
    </row>
    <row r="5704" spans="1:34" ht="11.65" customHeight="1">
      <c r="A5704" s="1783" t="s">
        <v>2836</v>
      </c>
      <c r="B5704" s="1784"/>
      <c r="C5704" s="1784"/>
      <c r="D5704" s="1784"/>
      <c r="E5704" s="1784"/>
      <c r="F5704" s="1784"/>
      <c r="G5704" s="1784"/>
      <c r="H5704" s="1784"/>
      <c r="I5704" s="1784"/>
      <c r="J5704" s="1784"/>
      <c r="K5704" s="1784"/>
      <c r="L5704" s="1784"/>
      <c r="M5704" s="1784"/>
      <c r="N5704" s="1784"/>
      <c r="O5704" s="1784"/>
      <c r="P5704" s="1784"/>
      <c r="Q5704" s="1784"/>
      <c r="R5704" s="1784"/>
      <c r="S5704" s="1784"/>
      <c r="T5704" s="1784"/>
      <c r="U5704" s="1784"/>
      <c r="V5704" s="1784"/>
      <c r="W5704" s="1784"/>
      <c r="X5704" s="1784"/>
      <c r="Y5704" s="1784"/>
      <c r="Z5704" s="1784"/>
      <c r="AA5704" s="1784"/>
      <c r="AB5704" s="1784"/>
      <c r="AC5704" s="1784"/>
      <c r="AD5704" s="1311"/>
      <c r="AE5704" s="1311"/>
      <c r="AF5704" s="1311"/>
      <c r="AG5704" s="1311"/>
      <c r="AH5704" s="1782"/>
    </row>
    <row r="5705" spans="1:34" ht="22.5" customHeight="1">
      <c r="A5705" s="1785" t="s">
        <v>2837</v>
      </c>
      <c r="B5705" s="1786"/>
      <c r="C5705" s="1786"/>
      <c r="D5705" s="1786"/>
      <c r="E5705" s="1786"/>
      <c r="F5705" s="1786"/>
      <c r="G5705" s="1786"/>
      <c r="H5705" s="1786"/>
      <c r="I5705" s="1786"/>
      <c r="J5705" s="1786"/>
      <c r="K5705" s="1786"/>
      <c r="L5705" s="1786"/>
      <c r="M5705" s="1786"/>
      <c r="N5705" s="1786"/>
      <c r="O5705" s="1786"/>
      <c r="P5705" s="1786"/>
      <c r="Q5705" s="1786"/>
      <c r="R5705" s="1786"/>
      <c r="S5705" s="1786"/>
      <c r="T5705" s="1786"/>
      <c r="U5705" s="1786"/>
      <c r="V5705" s="1786"/>
      <c r="W5705" s="1786"/>
      <c r="X5705" s="1786"/>
      <c r="Y5705" s="1786"/>
      <c r="Z5705" s="1786"/>
      <c r="AA5705" s="1786"/>
      <c r="AB5705" s="1786"/>
      <c r="AC5705" s="1786"/>
      <c r="AD5705" s="1311"/>
      <c r="AE5705" s="1311"/>
      <c r="AF5705" s="1311"/>
      <c r="AG5705" s="1311"/>
      <c r="AH5705" s="1782"/>
    </row>
    <row r="5706" spans="1:34" ht="5.85" customHeight="1">
      <c r="A5706" s="1787" t="s">
        <v>2838</v>
      </c>
      <c r="B5706" s="1788"/>
      <c r="C5706" s="1788"/>
      <c r="D5706" s="1788"/>
      <c r="E5706" s="1788"/>
      <c r="F5706" s="1788"/>
      <c r="G5706" s="1788"/>
      <c r="H5706" s="1788"/>
      <c r="I5706" s="1788"/>
      <c r="J5706" s="1788"/>
      <c r="K5706" s="1788"/>
      <c r="L5706" s="1788"/>
      <c r="M5706" s="1788"/>
      <c r="N5706" s="1788"/>
      <c r="O5706" s="1788"/>
      <c r="P5706" s="1788"/>
      <c r="Q5706" s="1788"/>
      <c r="R5706" s="1788"/>
      <c r="S5706" s="1788"/>
      <c r="T5706" s="1788"/>
      <c r="U5706" s="1788"/>
      <c r="V5706" s="1788"/>
      <c r="W5706" s="1788"/>
      <c r="X5706" s="1788"/>
      <c r="Y5706" s="1788"/>
      <c r="Z5706" s="1788"/>
      <c r="AA5706" s="1788"/>
      <c r="AB5706" s="1788"/>
      <c r="AC5706" s="1788"/>
      <c r="AD5706" s="1311"/>
      <c r="AE5706" s="1311"/>
      <c r="AF5706" s="1311"/>
      <c r="AG5706" s="1311"/>
      <c r="AH5706" s="1782"/>
    </row>
    <row r="5707" spans="1:34" ht="5.85" customHeight="1">
      <c r="A5707" s="1787"/>
      <c r="B5707" s="1788"/>
      <c r="C5707" s="1788"/>
      <c r="D5707" s="1788"/>
      <c r="E5707" s="1788"/>
      <c r="F5707" s="1788"/>
      <c r="G5707" s="1788"/>
      <c r="H5707" s="1788"/>
      <c r="I5707" s="1788"/>
      <c r="J5707" s="1788"/>
      <c r="K5707" s="1788"/>
      <c r="L5707" s="1788"/>
      <c r="M5707" s="1788"/>
      <c r="N5707" s="1788"/>
      <c r="O5707" s="1788"/>
      <c r="P5707" s="1788"/>
      <c r="Q5707" s="1788"/>
      <c r="R5707" s="1788"/>
      <c r="S5707" s="1788"/>
      <c r="T5707" s="1788"/>
      <c r="U5707" s="1788"/>
      <c r="V5707" s="1788"/>
      <c r="W5707" s="1788"/>
      <c r="X5707" s="1788"/>
      <c r="Y5707" s="1788"/>
      <c r="Z5707" s="1788"/>
      <c r="AA5707" s="1788"/>
      <c r="AB5707" s="1788"/>
      <c r="AC5707" s="1788"/>
      <c r="AD5707" s="1782"/>
      <c r="AE5707" s="1309"/>
      <c r="AF5707" s="1309"/>
      <c r="AG5707" s="1309"/>
      <c r="AH5707" s="1782"/>
    </row>
    <row r="5708" spans="1:34" ht="11.65" customHeight="1">
      <c r="A5708" s="1787" t="s">
        <v>2839</v>
      </c>
      <c r="B5708" s="1788"/>
      <c r="C5708" s="1788"/>
      <c r="D5708" s="1788"/>
      <c r="E5708" s="1788"/>
      <c r="F5708" s="1788"/>
      <c r="G5708" s="1788"/>
      <c r="H5708" s="1788"/>
      <c r="I5708" s="1788"/>
      <c r="J5708" s="1788"/>
      <c r="K5708" s="1788"/>
      <c r="L5708" s="1788"/>
      <c r="M5708" s="1788"/>
      <c r="N5708" s="1788"/>
      <c r="O5708" s="1788"/>
      <c r="P5708" s="1788"/>
      <c r="Q5708" s="1788"/>
      <c r="R5708" s="1788"/>
      <c r="S5708" s="1788"/>
      <c r="T5708" s="1788"/>
      <c r="U5708" s="1788"/>
      <c r="V5708" s="1788"/>
      <c r="W5708" s="1788"/>
      <c r="X5708" s="1788"/>
      <c r="Y5708" s="1788"/>
      <c r="Z5708" s="1788"/>
      <c r="AA5708" s="1788"/>
      <c r="AB5708" s="1788"/>
      <c r="AC5708" s="1788"/>
      <c r="AD5708" s="1818" t="s">
        <v>2840</v>
      </c>
      <c r="AE5708" s="1818"/>
      <c r="AF5708" s="1206">
        <v>0</v>
      </c>
      <c r="AG5708" s="1207" t="s">
        <v>5</v>
      </c>
      <c r="AH5708" s="1800"/>
    </row>
    <row r="5709" spans="1:34" ht="10.9" customHeight="1">
      <c r="A5709" s="1819" t="s">
        <v>2841</v>
      </c>
      <c r="B5709" s="1820"/>
      <c r="C5709" s="1820"/>
      <c r="D5709" s="1820"/>
      <c r="E5709" s="1820"/>
      <c r="F5709" s="1820"/>
      <c r="G5709" s="1820"/>
      <c r="H5709" s="1820"/>
      <c r="I5709" s="1820"/>
      <c r="J5709" s="1820"/>
      <c r="K5709" s="1820"/>
      <c r="L5709" s="1820"/>
      <c r="M5709" s="1820"/>
      <c r="N5709" s="1820"/>
      <c r="O5709" s="1820"/>
      <c r="P5709" s="1820"/>
      <c r="Q5709" s="1820"/>
      <c r="R5709" s="1820"/>
      <c r="S5709" s="1820"/>
      <c r="T5709" s="1820"/>
      <c r="U5709" s="1820"/>
      <c r="V5709" s="1820"/>
      <c r="W5709" s="1820"/>
      <c r="X5709" s="1820"/>
      <c r="Y5709" s="1820"/>
      <c r="Z5709" s="1820"/>
      <c r="AA5709" s="1820"/>
      <c r="AB5709" s="1820"/>
      <c r="AC5709" s="1820"/>
      <c r="AD5709" s="1821" t="s">
        <v>2842</v>
      </c>
      <c r="AE5709" s="1821"/>
      <c r="AF5709" s="1210">
        <v>0</v>
      </c>
      <c r="AG5709" s="1211" t="s">
        <v>5</v>
      </c>
      <c r="AH5709" s="1800"/>
    </row>
    <row r="5710" spans="1:34" ht="17.45" customHeight="1">
      <c r="A5710" s="1822" t="s">
        <v>2843</v>
      </c>
      <c r="B5710" s="1802"/>
      <c r="C5710" s="1802"/>
      <c r="D5710" s="1778"/>
      <c r="E5710" s="1823" t="s">
        <v>3026</v>
      </c>
      <c r="F5710" s="1823"/>
      <c r="G5710" s="1823"/>
      <c r="H5710" s="1823"/>
      <c r="I5710" s="1823"/>
      <c r="J5710" s="1823"/>
      <c r="K5710" s="1823"/>
      <c r="L5710" s="1823"/>
      <c r="M5710" s="1823"/>
      <c r="N5710" s="1823"/>
      <c r="O5710" s="1823"/>
      <c r="P5710" s="1823"/>
      <c r="Q5710" s="1823"/>
      <c r="R5710" s="1823"/>
      <c r="S5710" s="1823"/>
      <c r="T5710" s="1823"/>
      <c r="U5710" s="1823"/>
      <c r="V5710" s="1823"/>
      <c r="W5710" s="1823"/>
      <c r="X5710" s="1823"/>
      <c r="Y5710" s="1823"/>
      <c r="Z5710" s="1823"/>
      <c r="AA5710" s="1823"/>
      <c r="AB5710" s="1823"/>
      <c r="AC5710" s="1823"/>
      <c r="AD5710" s="1823"/>
      <c r="AE5710" s="1823"/>
      <c r="AF5710" s="1823"/>
      <c r="AG5710" s="1823"/>
      <c r="AH5710" s="1779"/>
    </row>
    <row r="5711" spans="1:34" ht="17.45" customHeight="1">
      <c r="A5711" s="1824" t="s">
        <v>2844</v>
      </c>
      <c r="B5711" s="1816"/>
      <c r="C5711" s="1816"/>
      <c r="D5711" s="1309"/>
      <c r="E5711" s="1815" t="s">
        <v>3025</v>
      </c>
      <c r="F5711" s="1815"/>
      <c r="G5711" s="1111"/>
      <c r="H5711" s="1796" t="s">
        <v>2845</v>
      </c>
      <c r="I5711" s="1796"/>
      <c r="J5711" s="1796" t="s">
        <v>497</v>
      </c>
      <c r="K5711" s="1796"/>
      <c r="L5711" s="1309"/>
      <c r="M5711" s="1309"/>
      <c r="N5711" s="1816" t="s">
        <v>2846</v>
      </c>
      <c r="O5711" s="1816"/>
      <c r="P5711" s="1816"/>
      <c r="Q5711" s="1816"/>
      <c r="R5711" s="1817">
        <v>3.9289900000000002</v>
      </c>
      <c r="S5711" s="1817"/>
      <c r="T5711" s="1817"/>
      <c r="U5711" s="1817"/>
      <c r="V5711" s="1309"/>
      <c r="W5711" s="1309"/>
      <c r="X5711" s="1309"/>
      <c r="Y5711" s="1796" t="s">
        <v>2847</v>
      </c>
      <c r="Z5711" s="1796"/>
      <c r="AA5711" s="1796"/>
      <c r="AB5711" s="1796"/>
      <c r="AC5711" s="1796"/>
      <c r="AD5711" s="1796"/>
      <c r="AE5711" s="1796"/>
      <c r="AF5711" s="1797" t="s">
        <v>2848</v>
      </c>
      <c r="AG5711" s="1797"/>
      <c r="AH5711" s="1782"/>
    </row>
    <row r="5712" spans="1:34" ht="5.85" customHeight="1">
      <c r="A5712" s="1798"/>
      <c r="B5712" s="1799"/>
      <c r="C5712" s="1799"/>
      <c r="D5712" s="1799"/>
      <c r="E5712" s="1799"/>
      <c r="F5712" s="1799"/>
      <c r="G5712" s="1799"/>
      <c r="H5712" s="1799"/>
      <c r="I5712" s="1799"/>
      <c r="J5712" s="1799"/>
      <c r="K5712" s="1799"/>
      <c r="L5712" s="1799"/>
      <c r="M5712" s="1799"/>
      <c r="N5712" s="1799"/>
      <c r="O5712" s="1799"/>
      <c r="P5712" s="1799"/>
      <c r="Q5712" s="1799"/>
      <c r="R5712" s="1799"/>
      <c r="S5712" s="1799"/>
      <c r="T5712" s="1799"/>
      <c r="U5712" s="1799"/>
      <c r="V5712" s="1799"/>
      <c r="W5712" s="1799"/>
      <c r="X5712" s="1799"/>
      <c r="Y5712" s="1799"/>
      <c r="Z5712" s="1799"/>
      <c r="AA5712" s="1799"/>
      <c r="AB5712" s="1799"/>
      <c r="AC5712" s="1799"/>
      <c r="AD5712" s="1799"/>
      <c r="AE5712" s="1799"/>
      <c r="AF5712" s="1799"/>
      <c r="AG5712" s="1799"/>
      <c r="AH5712" s="1800"/>
    </row>
    <row r="5713" spans="1:34" ht="16.7" customHeight="1">
      <c r="A5713" s="1801" t="s">
        <v>2849</v>
      </c>
      <c r="B5713" s="1802"/>
      <c r="C5713" s="1802"/>
      <c r="D5713" s="1802"/>
      <c r="E5713" s="1802"/>
      <c r="F5713" s="1802"/>
      <c r="G5713" s="1802"/>
      <c r="H5713" s="1802"/>
      <c r="I5713" s="1802"/>
      <c r="J5713" s="1803"/>
      <c r="K5713" s="1789" t="s">
        <v>2850</v>
      </c>
      <c r="L5713" s="1807"/>
      <c r="M5713" s="1789" t="s">
        <v>2851</v>
      </c>
      <c r="N5713" s="1790"/>
      <c r="O5713" s="1790"/>
      <c r="P5713" s="1790"/>
      <c r="Q5713" s="1790"/>
      <c r="R5713" s="1790"/>
      <c r="S5713" s="1790"/>
      <c r="T5713" s="1791"/>
      <c r="U5713" s="1789" t="s">
        <v>2852</v>
      </c>
      <c r="V5713" s="1790"/>
      <c r="W5713" s="1790"/>
      <c r="X5713" s="1790"/>
      <c r="Y5713" s="1790"/>
      <c r="Z5713" s="1790"/>
      <c r="AA5713" s="1790"/>
      <c r="AB5713" s="1790"/>
      <c r="AC5713" s="1790"/>
      <c r="AD5713" s="1791"/>
      <c r="AE5713" s="1810" t="s">
        <v>2853</v>
      </c>
      <c r="AF5713" s="1811"/>
      <c r="AG5713" s="1811"/>
      <c r="AH5713" s="1814"/>
    </row>
    <row r="5714" spans="1:34" ht="17.45" customHeight="1">
      <c r="A5714" s="1804"/>
      <c r="B5714" s="1805"/>
      <c r="C5714" s="1805"/>
      <c r="D5714" s="1805"/>
      <c r="E5714" s="1805"/>
      <c r="F5714" s="1805"/>
      <c r="G5714" s="1805"/>
      <c r="H5714" s="1805"/>
      <c r="I5714" s="1805"/>
      <c r="J5714" s="1806"/>
      <c r="K5714" s="1808"/>
      <c r="L5714" s="1809"/>
      <c r="M5714" s="1789" t="s">
        <v>2854</v>
      </c>
      <c r="N5714" s="1790"/>
      <c r="O5714" s="1790"/>
      <c r="P5714" s="1791"/>
      <c r="Q5714" s="1789" t="s">
        <v>2855</v>
      </c>
      <c r="R5714" s="1790"/>
      <c r="S5714" s="1790"/>
      <c r="T5714" s="1791"/>
      <c r="U5714" s="1789" t="s">
        <v>2854</v>
      </c>
      <c r="V5714" s="1790"/>
      <c r="W5714" s="1790"/>
      <c r="X5714" s="1790"/>
      <c r="Y5714" s="1790"/>
      <c r="Z5714" s="1791"/>
      <c r="AA5714" s="1789" t="s">
        <v>2855</v>
      </c>
      <c r="AB5714" s="1790"/>
      <c r="AC5714" s="1790"/>
      <c r="AD5714" s="1791"/>
      <c r="AE5714" s="1812"/>
      <c r="AF5714" s="1813"/>
      <c r="AG5714" s="1813"/>
      <c r="AH5714" s="1800"/>
    </row>
    <row r="5715" spans="1:34" ht="16.7" customHeight="1">
      <c r="A5715" s="1223"/>
      <c r="B5715" s="1224" t="s">
        <v>1502</v>
      </c>
      <c r="C5715" s="1875" t="s">
        <v>3177</v>
      </c>
      <c r="D5715" s="1876"/>
      <c r="E5715" s="1876"/>
      <c r="F5715" s="1876"/>
      <c r="G5715" s="1876"/>
      <c r="H5715" s="1876"/>
      <c r="I5715" s="1876"/>
      <c r="J5715" s="1875"/>
      <c r="K5715" s="1877">
        <v>3</v>
      </c>
      <c r="L5715" s="1878"/>
      <c r="M5715" s="1877">
        <v>0.41</v>
      </c>
      <c r="N5715" s="1879"/>
      <c r="O5715" s="1879"/>
      <c r="P5715" s="1878"/>
      <c r="Q5715" s="1877">
        <v>0.59</v>
      </c>
      <c r="R5715" s="1879"/>
      <c r="S5715" s="1879"/>
      <c r="T5715" s="1878"/>
      <c r="U5715" s="1880">
        <v>1.6792</v>
      </c>
      <c r="V5715" s="1881"/>
      <c r="W5715" s="1881"/>
      <c r="X5715" s="1881"/>
      <c r="Y5715" s="1881"/>
      <c r="Z5715" s="1882"/>
      <c r="AA5715" s="1880">
        <v>1.1362000000000001</v>
      </c>
      <c r="AB5715" s="1881"/>
      <c r="AC5715" s="1881"/>
      <c r="AD5715" s="1882"/>
      <c r="AE5715" s="1865">
        <v>4.0765000000000002</v>
      </c>
      <c r="AF5715" s="1847"/>
      <c r="AG5715" s="1847"/>
      <c r="AH5715" s="1225"/>
    </row>
    <row r="5716" spans="1:34" ht="17.45" customHeight="1">
      <c r="A5716" s="1218"/>
      <c r="B5716" s="1205" t="s">
        <v>1504</v>
      </c>
      <c r="C5716" s="1903" t="s">
        <v>3001</v>
      </c>
      <c r="D5716" s="1815"/>
      <c r="E5716" s="1815"/>
      <c r="F5716" s="1815"/>
      <c r="G5716" s="1815"/>
      <c r="H5716" s="1815"/>
      <c r="I5716" s="1815"/>
      <c r="J5716" s="1903"/>
      <c r="K5716" s="1904">
        <v>4</v>
      </c>
      <c r="L5716" s="1905"/>
      <c r="M5716" s="1904">
        <v>0.88</v>
      </c>
      <c r="N5716" s="1817"/>
      <c r="O5716" s="1817"/>
      <c r="P5716" s="1905"/>
      <c r="Q5716" s="1904">
        <v>0.12</v>
      </c>
      <c r="R5716" s="1817"/>
      <c r="S5716" s="1817"/>
      <c r="T5716" s="1905"/>
      <c r="U5716" s="1906">
        <v>0.71799999999999997</v>
      </c>
      <c r="V5716" s="1907"/>
      <c r="W5716" s="1907"/>
      <c r="X5716" s="1907"/>
      <c r="Y5716" s="1907"/>
      <c r="Z5716" s="1908"/>
      <c r="AA5716" s="1906">
        <v>0.48580000000000001</v>
      </c>
      <c r="AB5716" s="1907"/>
      <c r="AC5716" s="1907"/>
      <c r="AD5716" s="1908"/>
      <c r="AE5716" s="1909">
        <v>2.7605</v>
      </c>
      <c r="AF5716" s="1841"/>
      <c r="AG5716" s="1841"/>
      <c r="AH5716" s="1219"/>
    </row>
    <row r="5717" spans="1:34" ht="17.45" customHeight="1">
      <c r="A5717" s="1220"/>
      <c r="B5717" s="1209" t="s">
        <v>1480</v>
      </c>
      <c r="C5717" s="1866" t="s">
        <v>3178</v>
      </c>
      <c r="D5717" s="1867"/>
      <c r="E5717" s="1867"/>
      <c r="F5717" s="1867"/>
      <c r="G5717" s="1867"/>
      <c r="H5717" s="1867"/>
      <c r="I5717" s="1867"/>
      <c r="J5717" s="1866"/>
      <c r="K5717" s="1868">
        <v>1</v>
      </c>
      <c r="L5717" s="1869"/>
      <c r="M5717" s="1868">
        <v>1</v>
      </c>
      <c r="N5717" s="1870"/>
      <c r="O5717" s="1870"/>
      <c r="P5717" s="1869"/>
      <c r="Q5717" s="1868">
        <v>0</v>
      </c>
      <c r="R5717" s="1870"/>
      <c r="S5717" s="1870"/>
      <c r="T5717" s="1869"/>
      <c r="U5717" s="1871">
        <v>57.763199999999998</v>
      </c>
      <c r="V5717" s="1872"/>
      <c r="W5717" s="1872"/>
      <c r="X5717" s="1872"/>
      <c r="Y5717" s="1872"/>
      <c r="Z5717" s="1873"/>
      <c r="AA5717" s="1871">
        <v>34.4236</v>
      </c>
      <c r="AB5717" s="1872"/>
      <c r="AC5717" s="1872"/>
      <c r="AD5717" s="1873"/>
      <c r="AE5717" s="1874">
        <v>57.763199999999998</v>
      </c>
      <c r="AF5717" s="1843"/>
      <c r="AG5717" s="1843"/>
      <c r="AH5717" s="1222"/>
    </row>
    <row r="5718" spans="1:34" ht="16.7" customHeight="1">
      <c r="A5718" s="1792"/>
      <c r="B5718" s="1793"/>
      <c r="C5718" s="1793"/>
      <c r="D5718" s="1793"/>
      <c r="E5718" s="1793"/>
      <c r="F5718" s="1793"/>
      <c r="G5718" s="1793"/>
      <c r="H5718" s="1793"/>
      <c r="I5718" s="1793"/>
      <c r="J5718" s="1793"/>
      <c r="K5718" s="1794" t="s">
        <v>2856</v>
      </c>
      <c r="L5718" s="1794"/>
      <c r="M5718" s="1794"/>
      <c r="N5718" s="1794"/>
      <c r="O5718" s="1794"/>
      <c r="P5718" s="1794"/>
      <c r="Q5718" s="1794"/>
      <c r="R5718" s="1794"/>
      <c r="S5718" s="1794"/>
      <c r="T5718" s="1794"/>
      <c r="U5718" s="1794"/>
      <c r="V5718" s="1794"/>
      <c r="W5718" s="1794"/>
      <c r="X5718" s="1794"/>
      <c r="Y5718" s="1794"/>
      <c r="Z5718" s="1794"/>
      <c r="AA5718" s="1795">
        <v>64.600200000000001</v>
      </c>
      <c r="AB5718" s="1795"/>
      <c r="AC5718" s="1795"/>
      <c r="AD5718" s="1795"/>
      <c r="AE5718" s="1795"/>
      <c r="AF5718" s="1795"/>
      <c r="AG5718" s="1795"/>
      <c r="AH5718" s="1213"/>
    </row>
    <row r="5719" spans="1:34" ht="17.45" customHeight="1">
      <c r="A5719" s="1801" t="s">
        <v>2857</v>
      </c>
      <c r="B5719" s="1825"/>
      <c r="C5719" s="1825"/>
      <c r="D5719" s="1825"/>
      <c r="E5719" s="1825"/>
      <c r="F5719" s="1825"/>
      <c r="G5719" s="1825"/>
      <c r="H5719" s="1825"/>
      <c r="I5719" s="1825"/>
      <c r="J5719" s="1825"/>
      <c r="K5719" s="1825"/>
      <c r="L5719" s="1825"/>
      <c r="M5719" s="1825"/>
      <c r="N5719" s="1826"/>
      <c r="O5719" s="1789" t="s">
        <v>2858</v>
      </c>
      <c r="P5719" s="1790"/>
      <c r="Q5719" s="1790"/>
      <c r="R5719" s="1790"/>
      <c r="S5719" s="1791"/>
      <c r="T5719" s="1827" t="s">
        <v>2850</v>
      </c>
      <c r="U5719" s="1790"/>
      <c r="V5719" s="1790"/>
      <c r="W5719" s="1213"/>
      <c r="X5719" s="1789" t="s">
        <v>2859</v>
      </c>
      <c r="Y5719" s="1790"/>
      <c r="Z5719" s="1790"/>
      <c r="AA5719" s="1790"/>
      <c r="AB5719" s="1790"/>
      <c r="AC5719" s="1790"/>
      <c r="AD5719" s="1791"/>
      <c r="AE5719" s="1810" t="s">
        <v>2853</v>
      </c>
      <c r="AF5719" s="1828"/>
      <c r="AG5719" s="1828"/>
      <c r="AH5719" s="1213"/>
    </row>
    <row r="5720" spans="1:34" ht="17.45" customHeight="1">
      <c r="A5720" s="1223"/>
      <c r="B5720" s="1224" t="s">
        <v>1017</v>
      </c>
      <c r="C5720" s="1875" t="s">
        <v>1018</v>
      </c>
      <c r="D5720" s="1876"/>
      <c r="E5720" s="1876"/>
      <c r="F5720" s="1876"/>
      <c r="G5720" s="1876"/>
      <c r="H5720" s="1876"/>
      <c r="I5720" s="1876"/>
      <c r="J5720" s="1876"/>
      <c r="K5720" s="1876"/>
      <c r="L5720" s="1876"/>
      <c r="M5720" s="1876"/>
      <c r="N5720" s="1875"/>
      <c r="O5720" s="1885">
        <v>0</v>
      </c>
      <c r="P5720" s="1886"/>
      <c r="Q5720" s="1886"/>
      <c r="R5720" s="1886"/>
      <c r="S5720" s="1887"/>
      <c r="T5720" s="1917">
        <v>1</v>
      </c>
      <c r="U5720" s="1886"/>
      <c r="V5720" s="1886"/>
      <c r="W5720" s="1225"/>
      <c r="X5720" s="1880">
        <v>27.6053</v>
      </c>
      <c r="Y5720" s="1881"/>
      <c r="Z5720" s="1881"/>
      <c r="AA5720" s="1881"/>
      <c r="AB5720" s="1881"/>
      <c r="AC5720" s="1881"/>
      <c r="AD5720" s="1882"/>
      <c r="AE5720" s="1865">
        <v>27.6053</v>
      </c>
      <c r="AF5720" s="1847"/>
      <c r="AG5720" s="1847"/>
      <c r="AH5720" s="1225"/>
    </row>
    <row r="5721" spans="1:34" ht="16.7" customHeight="1">
      <c r="A5721" s="1220"/>
      <c r="B5721" s="1209" t="s">
        <v>1009</v>
      </c>
      <c r="C5721" s="1866" t="s">
        <v>1010</v>
      </c>
      <c r="D5721" s="1867"/>
      <c r="E5721" s="1867"/>
      <c r="F5721" s="1867"/>
      <c r="G5721" s="1867"/>
      <c r="H5721" s="1867"/>
      <c r="I5721" s="1867"/>
      <c r="J5721" s="1867"/>
      <c r="K5721" s="1867"/>
      <c r="L5721" s="1867"/>
      <c r="M5721" s="1867"/>
      <c r="N5721" s="1866"/>
      <c r="O5721" s="1893">
        <v>0</v>
      </c>
      <c r="P5721" s="1894"/>
      <c r="Q5721" s="1894"/>
      <c r="R5721" s="1894"/>
      <c r="S5721" s="1895"/>
      <c r="T5721" s="1918">
        <v>9</v>
      </c>
      <c r="U5721" s="1894"/>
      <c r="V5721" s="1894"/>
      <c r="W5721" s="1222"/>
      <c r="X5721" s="1871">
        <v>22.268799999999999</v>
      </c>
      <c r="Y5721" s="1872"/>
      <c r="Z5721" s="1872"/>
      <c r="AA5721" s="1872"/>
      <c r="AB5721" s="1872"/>
      <c r="AC5721" s="1872"/>
      <c r="AD5721" s="1873"/>
      <c r="AE5721" s="1874">
        <v>200.41919999999999</v>
      </c>
      <c r="AF5721" s="1843"/>
      <c r="AG5721" s="1843"/>
      <c r="AH5721" s="1222"/>
    </row>
    <row r="5722" spans="1:34" ht="17.45" customHeight="1">
      <c r="A5722" s="1792"/>
      <c r="B5722" s="1778"/>
      <c r="C5722" s="1778"/>
      <c r="D5722" s="1778"/>
      <c r="E5722" s="1778"/>
      <c r="F5722" s="1778"/>
      <c r="G5722" s="1778"/>
      <c r="H5722" s="1778"/>
      <c r="I5722" s="1846" t="s">
        <v>2860</v>
      </c>
      <c r="J5722" s="1846"/>
      <c r="K5722" s="1846"/>
      <c r="L5722" s="1846"/>
      <c r="M5722" s="1846"/>
      <c r="N5722" s="1846"/>
      <c r="O5722" s="1846"/>
      <c r="P5722" s="1846"/>
      <c r="Q5722" s="1846"/>
      <c r="R5722" s="1846"/>
      <c r="S5722" s="1846"/>
      <c r="T5722" s="1846"/>
      <c r="U5722" s="1846"/>
      <c r="V5722" s="1846"/>
      <c r="W5722" s="1846"/>
      <c r="X5722" s="1846"/>
      <c r="Y5722" s="1846"/>
      <c r="Z5722" s="1793"/>
      <c r="AA5722" s="1847">
        <v>228.02449999999999</v>
      </c>
      <c r="AB5722" s="1847"/>
      <c r="AC5722" s="1847"/>
      <c r="AD5722" s="1847"/>
      <c r="AE5722" s="1847"/>
      <c r="AF5722" s="1847"/>
      <c r="AG5722" s="1847"/>
      <c r="AH5722" s="1814"/>
    </row>
    <row r="5723" spans="1:34" ht="16.7" customHeight="1">
      <c r="A5723" s="1844"/>
      <c r="B5723" s="1309"/>
      <c r="C5723" s="1309"/>
      <c r="D5723" s="1309"/>
      <c r="E5723" s="1309"/>
      <c r="F5723" s="1309"/>
      <c r="G5723" s="1309"/>
      <c r="H5723" s="1309"/>
      <c r="I5723" s="1840" t="s">
        <v>2861</v>
      </c>
      <c r="J5723" s="1840"/>
      <c r="K5723" s="1840"/>
      <c r="L5723" s="1840"/>
      <c r="M5723" s="1840"/>
      <c r="N5723" s="1840"/>
      <c r="O5723" s="1840"/>
      <c r="P5723" s="1840"/>
      <c r="Q5723" s="1840"/>
      <c r="R5723" s="1840"/>
      <c r="S5723" s="1840"/>
      <c r="T5723" s="1840"/>
      <c r="U5723" s="1840"/>
      <c r="V5723" s="1840"/>
      <c r="W5723" s="1840"/>
      <c r="X5723" s="1840"/>
      <c r="Y5723" s="1840"/>
      <c r="Z5723" s="1309"/>
      <c r="AA5723" s="1841">
        <v>292.62470000000002</v>
      </c>
      <c r="AB5723" s="1841"/>
      <c r="AC5723" s="1841"/>
      <c r="AD5723" s="1841"/>
      <c r="AE5723" s="1841"/>
      <c r="AF5723" s="1841"/>
      <c r="AG5723" s="1841"/>
      <c r="AH5723" s="1782"/>
    </row>
    <row r="5724" spans="1:34" ht="17.45" customHeight="1">
      <c r="A5724" s="1844"/>
      <c r="B5724" s="1309"/>
      <c r="C5724" s="1309"/>
      <c r="D5724" s="1309"/>
      <c r="E5724" s="1309"/>
      <c r="F5724" s="1309"/>
      <c r="G5724" s="1309"/>
      <c r="H5724" s="1309"/>
      <c r="I5724" s="1840" t="s">
        <v>2862</v>
      </c>
      <c r="J5724" s="1840"/>
      <c r="K5724" s="1840"/>
      <c r="L5724" s="1840"/>
      <c r="M5724" s="1840"/>
      <c r="N5724" s="1840"/>
      <c r="O5724" s="1840"/>
      <c r="P5724" s="1840"/>
      <c r="Q5724" s="1840"/>
      <c r="R5724" s="1840"/>
      <c r="S5724" s="1840"/>
      <c r="T5724" s="1840"/>
      <c r="U5724" s="1840"/>
      <c r="V5724" s="1840"/>
      <c r="W5724" s="1840"/>
      <c r="X5724" s="1840"/>
      <c r="Y5724" s="1840"/>
      <c r="Z5724" s="1309"/>
      <c r="AA5724" s="1841">
        <v>74.478399999999993</v>
      </c>
      <c r="AB5724" s="1841"/>
      <c r="AC5724" s="1841"/>
      <c r="AD5724" s="1841"/>
      <c r="AE5724" s="1841"/>
      <c r="AF5724" s="1841"/>
      <c r="AG5724" s="1841"/>
      <c r="AH5724" s="1782"/>
    </row>
    <row r="5725" spans="1:34" ht="17.45" customHeight="1">
      <c r="A5725" s="1844"/>
      <c r="B5725" s="1309"/>
      <c r="C5725" s="1309"/>
      <c r="D5725" s="1309"/>
      <c r="E5725" s="1309"/>
      <c r="F5725" s="1309"/>
      <c r="G5725" s="1309"/>
      <c r="H5725" s="1309"/>
      <c r="I5725" s="1840" t="s">
        <v>2863</v>
      </c>
      <c r="J5725" s="1840"/>
      <c r="K5725" s="1840"/>
      <c r="L5725" s="1840"/>
      <c r="M5725" s="1840"/>
      <c r="N5725" s="1840"/>
      <c r="O5725" s="1840"/>
      <c r="P5725" s="1840"/>
      <c r="Q5725" s="1840"/>
      <c r="R5725" s="1840"/>
      <c r="S5725" s="1840"/>
      <c r="T5725" s="1840"/>
      <c r="U5725" s="1840"/>
      <c r="V5725" s="1840"/>
      <c r="W5725" s="1840"/>
      <c r="X5725" s="1840"/>
      <c r="Y5725" s="1840"/>
      <c r="Z5725" s="1309"/>
      <c r="AA5725" s="1841">
        <v>0</v>
      </c>
      <c r="AB5725" s="1841"/>
      <c r="AC5725" s="1841"/>
      <c r="AD5725" s="1841"/>
      <c r="AE5725" s="1841"/>
      <c r="AF5725" s="1841"/>
      <c r="AG5725" s="1841"/>
      <c r="AH5725" s="1782"/>
    </row>
    <row r="5726" spans="1:34" ht="16.7" customHeight="1">
      <c r="A5726" s="1845"/>
      <c r="B5726" s="1799"/>
      <c r="C5726" s="1799"/>
      <c r="D5726" s="1799"/>
      <c r="E5726" s="1799"/>
      <c r="F5726" s="1799"/>
      <c r="G5726" s="1799"/>
      <c r="H5726" s="1799"/>
      <c r="I5726" s="1842" t="s">
        <v>2864</v>
      </c>
      <c r="J5726" s="1842"/>
      <c r="K5726" s="1842"/>
      <c r="L5726" s="1842"/>
      <c r="M5726" s="1842"/>
      <c r="N5726" s="1842"/>
      <c r="O5726" s="1842"/>
      <c r="P5726" s="1842"/>
      <c r="Q5726" s="1842"/>
      <c r="R5726" s="1842"/>
      <c r="S5726" s="1842"/>
      <c r="T5726" s="1842"/>
      <c r="U5726" s="1842"/>
      <c r="V5726" s="1842"/>
      <c r="W5726" s="1842"/>
      <c r="X5726" s="1842"/>
      <c r="Y5726" s="1842"/>
      <c r="Z5726" s="1799"/>
      <c r="AA5726" s="1843">
        <v>0</v>
      </c>
      <c r="AB5726" s="1843"/>
      <c r="AC5726" s="1843"/>
      <c r="AD5726" s="1843"/>
      <c r="AE5726" s="1843"/>
      <c r="AF5726" s="1843"/>
      <c r="AG5726" s="1843"/>
      <c r="AH5726" s="1800"/>
    </row>
    <row r="5727" spans="1:34" ht="17.45" customHeight="1">
      <c r="A5727" s="1801" t="s">
        <v>2865</v>
      </c>
      <c r="B5727" s="1825"/>
      <c r="C5727" s="1825"/>
      <c r="D5727" s="1825"/>
      <c r="E5727" s="1825"/>
      <c r="F5727" s="1825"/>
      <c r="G5727" s="1825"/>
      <c r="H5727" s="1825"/>
      <c r="I5727" s="1825"/>
      <c r="J5727" s="1825"/>
      <c r="K5727" s="1825"/>
      <c r="L5727" s="1825"/>
      <c r="M5727" s="1825"/>
      <c r="N5727" s="1826"/>
      <c r="O5727" s="1789" t="s">
        <v>2850</v>
      </c>
      <c r="P5727" s="1790"/>
      <c r="Q5727" s="1790"/>
      <c r="R5727" s="1790"/>
      <c r="S5727" s="1791"/>
      <c r="T5727" s="1827" t="s">
        <v>754</v>
      </c>
      <c r="U5727" s="1790"/>
      <c r="V5727" s="1790"/>
      <c r="W5727" s="1213"/>
      <c r="X5727" s="1789" t="s">
        <v>2866</v>
      </c>
      <c r="Y5727" s="1790"/>
      <c r="Z5727" s="1790"/>
      <c r="AA5727" s="1790"/>
      <c r="AB5727" s="1790"/>
      <c r="AC5727" s="1790"/>
      <c r="AD5727" s="1791"/>
      <c r="AE5727" s="1810" t="s">
        <v>2867</v>
      </c>
      <c r="AF5727" s="1828"/>
      <c r="AG5727" s="1828"/>
      <c r="AH5727" s="1213"/>
    </row>
    <row r="5728" spans="1:34" ht="17.45" customHeight="1">
      <c r="A5728" s="1223"/>
      <c r="B5728" s="1224" t="s">
        <v>3181</v>
      </c>
      <c r="C5728" s="1875" t="s">
        <v>3182</v>
      </c>
      <c r="D5728" s="1876"/>
      <c r="E5728" s="1876"/>
      <c r="F5728" s="1876"/>
      <c r="G5728" s="1876"/>
      <c r="H5728" s="1876"/>
      <c r="I5728" s="1876"/>
      <c r="J5728" s="1876"/>
      <c r="K5728" s="1876"/>
      <c r="L5728" s="1876"/>
      <c r="M5728" s="1876"/>
      <c r="N5728" s="1875"/>
      <c r="O5728" s="1885">
        <v>0.59948000000000001</v>
      </c>
      <c r="P5728" s="1886"/>
      <c r="Q5728" s="1886"/>
      <c r="R5728" s="1886"/>
      <c r="S5728" s="1887"/>
      <c r="T5728" s="1888" t="s">
        <v>497</v>
      </c>
      <c r="U5728" s="1889"/>
      <c r="V5728" s="1889"/>
      <c r="W5728" s="1225"/>
      <c r="X5728" s="1890">
        <v>43.45</v>
      </c>
      <c r="Y5728" s="1891"/>
      <c r="Z5728" s="1891"/>
      <c r="AA5728" s="1891"/>
      <c r="AB5728" s="1891"/>
      <c r="AC5728" s="1891"/>
      <c r="AD5728" s="1892"/>
      <c r="AE5728" s="1865">
        <v>26.0474</v>
      </c>
      <c r="AF5728" s="1847"/>
      <c r="AG5728" s="1847"/>
      <c r="AH5728" s="1225"/>
    </row>
    <row r="5729" spans="1:34" ht="16.7" customHeight="1">
      <c r="A5729" s="1218"/>
      <c r="B5729" s="1205" t="s">
        <v>2974</v>
      </c>
      <c r="C5729" s="1903" t="s">
        <v>2975</v>
      </c>
      <c r="D5729" s="1815"/>
      <c r="E5729" s="1815"/>
      <c r="F5729" s="1815"/>
      <c r="G5729" s="1815"/>
      <c r="H5729" s="1815"/>
      <c r="I5729" s="1815"/>
      <c r="J5729" s="1815"/>
      <c r="K5729" s="1815"/>
      <c r="L5729" s="1815"/>
      <c r="M5729" s="1815"/>
      <c r="N5729" s="1903"/>
      <c r="O5729" s="1910">
        <v>0.73507999999999996</v>
      </c>
      <c r="P5729" s="1911"/>
      <c r="Q5729" s="1911"/>
      <c r="R5729" s="1911"/>
      <c r="S5729" s="1912"/>
      <c r="T5729" s="1913" t="s">
        <v>497</v>
      </c>
      <c r="U5729" s="1796"/>
      <c r="V5729" s="1796"/>
      <c r="W5729" s="1219"/>
      <c r="X5729" s="1914">
        <v>105.26</v>
      </c>
      <c r="Y5729" s="1915"/>
      <c r="Z5729" s="1915"/>
      <c r="AA5729" s="1915"/>
      <c r="AB5729" s="1915"/>
      <c r="AC5729" s="1915"/>
      <c r="AD5729" s="1916"/>
      <c r="AE5729" s="1909">
        <v>77.374499999999998</v>
      </c>
      <c r="AF5729" s="1841"/>
      <c r="AG5729" s="1841"/>
      <c r="AH5729" s="1219"/>
    </row>
    <row r="5730" spans="1:34" ht="17.45" customHeight="1">
      <c r="A5730" s="1220"/>
      <c r="B5730" s="1209" t="s">
        <v>3183</v>
      </c>
      <c r="C5730" s="1866" t="s">
        <v>3184</v>
      </c>
      <c r="D5730" s="1867"/>
      <c r="E5730" s="1867"/>
      <c r="F5730" s="1867"/>
      <c r="G5730" s="1867"/>
      <c r="H5730" s="1867"/>
      <c r="I5730" s="1867"/>
      <c r="J5730" s="1867"/>
      <c r="K5730" s="1867"/>
      <c r="L5730" s="1867"/>
      <c r="M5730" s="1867"/>
      <c r="N5730" s="1866"/>
      <c r="O5730" s="1893">
        <v>280.53417999999999</v>
      </c>
      <c r="P5730" s="1894"/>
      <c r="Q5730" s="1894"/>
      <c r="R5730" s="1894"/>
      <c r="S5730" s="1895"/>
      <c r="T5730" s="1896" t="s">
        <v>2612</v>
      </c>
      <c r="U5730" s="1897"/>
      <c r="V5730" s="1897"/>
      <c r="W5730" s="1222"/>
      <c r="X5730" s="1898">
        <v>0.64200000000000002</v>
      </c>
      <c r="Y5730" s="1899"/>
      <c r="Z5730" s="1899"/>
      <c r="AA5730" s="1899"/>
      <c r="AB5730" s="1899"/>
      <c r="AC5730" s="1899"/>
      <c r="AD5730" s="1900"/>
      <c r="AE5730" s="1874">
        <v>180.10290000000001</v>
      </c>
      <c r="AF5730" s="1843"/>
      <c r="AG5730" s="1843"/>
      <c r="AH5730" s="1222"/>
    </row>
    <row r="5731" spans="1:34" ht="16.7" customHeight="1">
      <c r="A5731" s="1792"/>
      <c r="B5731" s="1793"/>
      <c r="C5731" s="1793"/>
      <c r="D5731" s="1793"/>
      <c r="E5731" s="1793"/>
      <c r="F5731" s="1793"/>
      <c r="G5731" s="1793"/>
      <c r="H5731" s="1793"/>
      <c r="I5731" s="1794" t="s">
        <v>2869</v>
      </c>
      <c r="J5731" s="1794"/>
      <c r="K5731" s="1794"/>
      <c r="L5731" s="1794"/>
      <c r="M5731" s="1794"/>
      <c r="N5731" s="1794"/>
      <c r="O5731" s="1794"/>
      <c r="P5731" s="1794"/>
      <c r="Q5731" s="1794"/>
      <c r="R5731" s="1794"/>
      <c r="S5731" s="1794"/>
      <c r="T5731" s="1794"/>
      <c r="U5731" s="1794"/>
      <c r="V5731" s="1794"/>
      <c r="W5731" s="1794"/>
      <c r="X5731" s="1794"/>
      <c r="Y5731" s="1794"/>
      <c r="Z5731" s="1214"/>
      <c r="AA5731" s="1795">
        <v>283.52480000000003</v>
      </c>
      <c r="AB5731" s="1795"/>
      <c r="AC5731" s="1795"/>
      <c r="AD5731" s="1795"/>
      <c r="AE5731" s="1795"/>
      <c r="AF5731" s="1795"/>
      <c r="AG5731" s="1795"/>
      <c r="AH5731" s="1213"/>
    </row>
    <row r="5732" spans="1:34" ht="17.45" customHeight="1">
      <c r="A5732" s="1801" t="s">
        <v>2870</v>
      </c>
      <c r="B5732" s="1825"/>
      <c r="C5732" s="1825"/>
      <c r="D5732" s="1825"/>
      <c r="E5732" s="1825"/>
      <c r="F5732" s="1825"/>
      <c r="G5732" s="1825"/>
      <c r="H5732" s="1825"/>
      <c r="I5732" s="1825"/>
      <c r="J5732" s="1825"/>
      <c r="K5732" s="1825"/>
      <c r="L5732" s="1825"/>
      <c r="M5732" s="1825"/>
      <c r="N5732" s="1826"/>
      <c r="O5732" s="1789" t="s">
        <v>2850</v>
      </c>
      <c r="P5732" s="1790"/>
      <c r="Q5732" s="1790"/>
      <c r="R5732" s="1790"/>
      <c r="S5732" s="1791"/>
      <c r="T5732" s="1827" t="s">
        <v>754</v>
      </c>
      <c r="U5732" s="1790"/>
      <c r="V5732" s="1790"/>
      <c r="W5732" s="1213"/>
      <c r="X5732" s="1789" t="s">
        <v>2866</v>
      </c>
      <c r="Y5732" s="1790"/>
      <c r="Z5732" s="1790"/>
      <c r="AA5732" s="1790"/>
      <c r="AB5732" s="1790"/>
      <c r="AC5732" s="1790"/>
      <c r="AD5732" s="1791"/>
      <c r="AE5732" s="1810" t="s">
        <v>2867</v>
      </c>
      <c r="AF5732" s="1828"/>
      <c r="AG5732" s="1828"/>
      <c r="AH5732" s="1213"/>
    </row>
    <row r="5733" spans="1:34" ht="17.45" customHeight="1">
      <c r="A5733" s="1792"/>
      <c r="B5733" s="1793"/>
      <c r="C5733" s="1793"/>
      <c r="D5733" s="1793"/>
      <c r="E5733" s="1793"/>
      <c r="F5733" s="1793"/>
      <c r="G5733" s="1793"/>
      <c r="H5733" s="1793"/>
      <c r="I5733" s="1794" t="s">
        <v>2871</v>
      </c>
      <c r="J5733" s="1794"/>
      <c r="K5733" s="1794"/>
      <c r="L5733" s="1794"/>
      <c r="M5733" s="1794"/>
      <c r="N5733" s="1794"/>
      <c r="O5733" s="1794"/>
      <c r="P5733" s="1794"/>
      <c r="Q5733" s="1794"/>
      <c r="R5733" s="1794"/>
      <c r="S5733" s="1794"/>
      <c r="T5733" s="1794"/>
      <c r="U5733" s="1794"/>
      <c r="V5733" s="1794"/>
      <c r="W5733" s="1794"/>
      <c r="X5733" s="1794"/>
      <c r="Y5733" s="1794"/>
      <c r="Z5733" s="1214"/>
      <c r="AA5733" s="1795">
        <v>0</v>
      </c>
      <c r="AB5733" s="1795"/>
      <c r="AC5733" s="1795"/>
      <c r="AD5733" s="1795"/>
      <c r="AE5733" s="1795"/>
      <c r="AF5733" s="1795"/>
      <c r="AG5733" s="1795"/>
      <c r="AH5733" s="1213"/>
    </row>
    <row r="5734" spans="1:34" ht="16.7" customHeight="1">
      <c r="A5734" s="1801" t="s">
        <v>2872</v>
      </c>
      <c r="B5734" s="1825"/>
      <c r="C5734" s="1825"/>
      <c r="D5734" s="1825"/>
      <c r="E5734" s="1825"/>
      <c r="F5734" s="1825"/>
      <c r="G5734" s="1825"/>
      <c r="H5734" s="1825"/>
      <c r="I5734" s="1825"/>
      <c r="J5734" s="1825"/>
      <c r="K5734" s="1825"/>
      <c r="L5734" s="1825"/>
      <c r="M5734" s="1825"/>
      <c r="N5734" s="1826"/>
      <c r="O5734" s="1789" t="s">
        <v>2850</v>
      </c>
      <c r="P5734" s="1790"/>
      <c r="Q5734" s="1790"/>
      <c r="R5734" s="1790"/>
      <c r="S5734" s="1791"/>
      <c r="T5734" s="1827" t="s">
        <v>754</v>
      </c>
      <c r="U5734" s="1790"/>
      <c r="V5734" s="1790"/>
      <c r="W5734" s="1213"/>
      <c r="X5734" s="1789" t="s">
        <v>2866</v>
      </c>
      <c r="Y5734" s="1790"/>
      <c r="Z5734" s="1790"/>
      <c r="AA5734" s="1790"/>
      <c r="AB5734" s="1790"/>
      <c r="AC5734" s="1790"/>
      <c r="AD5734" s="1791"/>
      <c r="AE5734" s="1810" t="s">
        <v>2867</v>
      </c>
      <c r="AF5734" s="1828"/>
      <c r="AG5734" s="1828"/>
      <c r="AH5734" s="1213"/>
    </row>
    <row r="5735" spans="1:34" ht="17.45" customHeight="1">
      <c r="A5735" s="1901" t="s">
        <v>3185</v>
      </c>
      <c r="B5735" s="1902"/>
      <c r="C5735" s="1902"/>
      <c r="D5735" s="1902"/>
      <c r="E5735" s="1902"/>
      <c r="F5735" s="1875" t="s">
        <v>3186</v>
      </c>
      <c r="G5735" s="1876"/>
      <c r="H5735" s="1876"/>
      <c r="I5735" s="1876"/>
      <c r="J5735" s="1876"/>
      <c r="K5735" s="1876"/>
      <c r="L5735" s="1876"/>
      <c r="M5735" s="1876"/>
      <c r="N5735" s="1875"/>
      <c r="O5735" s="1885">
        <v>0.89922000000000002</v>
      </c>
      <c r="P5735" s="1886"/>
      <c r="Q5735" s="1886"/>
      <c r="R5735" s="1886"/>
      <c r="S5735" s="1887"/>
      <c r="T5735" s="1888" t="s">
        <v>109</v>
      </c>
      <c r="U5735" s="1889"/>
      <c r="V5735" s="1889"/>
      <c r="W5735" s="1225"/>
      <c r="X5735" s="1890">
        <v>1.8</v>
      </c>
      <c r="Y5735" s="1891"/>
      <c r="Z5735" s="1891"/>
      <c r="AA5735" s="1891"/>
      <c r="AB5735" s="1891"/>
      <c r="AC5735" s="1891"/>
      <c r="AD5735" s="1892"/>
      <c r="AE5735" s="1865">
        <v>1.6186</v>
      </c>
      <c r="AF5735" s="1847"/>
      <c r="AG5735" s="1847"/>
      <c r="AH5735" s="1225"/>
    </row>
    <row r="5736" spans="1:34" ht="17.45" customHeight="1">
      <c r="A5736" s="1787" t="s">
        <v>3187</v>
      </c>
      <c r="B5736" s="1788"/>
      <c r="C5736" s="1788"/>
      <c r="D5736" s="1788"/>
      <c r="E5736" s="1788"/>
      <c r="F5736" s="1903" t="s">
        <v>3188</v>
      </c>
      <c r="G5736" s="1815"/>
      <c r="H5736" s="1815"/>
      <c r="I5736" s="1815"/>
      <c r="J5736" s="1815"/>
      <c r="K5736" s="1815"/>
      <c r="L5736" s="1815"/>
      <c r="M5736" s="1815"/>
      <c r="N5736" s="1903"/>
      <c r="O5736" s="1910">
        <v>0.28053</v>
      </c>
      <c r="P5736" s="1911"/>
      <c r="Q5736" s="1911"/>
      <c r="R5736" s="1911"/>
      <c r="S5736" s="1912"/>
      <c r="T5736" s="1913" t="s">
        <v>109</v>
      </c>
      <c r="U5736" s="1796"/>
      <c r="V5736" s="1796"/>
      <c r="W5736" s="1219"/>
      <c r="X5736" s="1914">
        <v>33.54</v>
      </c>
      <c r="Y5736" s="1915"/>
      <c r="Z5736" s="1915"/>
      <c r="AA5736" s="1915"/>
      <c r="AB5736" s="1915"/>
      <c r="AC5736" s="1915"/>
      <c r="AD5736" s="1916"/>
      <c r="AE5736" s="1909">
        <v>9.4090000000000007</v>
      </c>
      <c r="AF5736" s="1841"/>
      <c r="AG5736" s="1841"/>
      <c r="AH5736" s="1219"/>
    </row>
    <row r="5737" spans="1:34" ht="16.7" customHeight="1">
      <c r="A5737" s="1819" t="s">
        <v>2982</v>
      </c>
      <c r="B5737" s="1820"/>
      <c r="C5737" s="1820"/>
      <c r="D5737" s="1820"/>
      <c r="E5737" s="1820"/>
      <c r="F5737" s="1866" t="s">
        <v>2983</v>
      </c>
      <c r="G5737" s="1867"/>
      <c r="H5737" s="1867"/>
      <c r="I5737" s="1867"/>
      <c r="J5737" s="1867"/>
      <c r="K5737" s="1867"/>
      <c r="L5737" s="1867"/>
      <c r="M5737" s="1867"/>
      <c r="N5737" s="1866"/>
      <c r="O5737" s="1893">
        <v>1.1026199999999999</v>
      </c>
      <c r="P5737" s="1894"/>
      <c r="Q5737" s="1894"/>
      <c r="R5737" s="1894"/>
      <c r="S5737" s="1895"/>
      <c r="T5737" s="1896" t="s">
        <v>109</v>
      </c>
      <c r="U5737" s="1897"/>
      <c r="V5737" s="1897"/>
      <c r="W5737" s="1222"/>
      <c r="X5737" s="1898">
        <v>1.8</v>
      </c>
      <c r="Y5737" s="1899"/>
      <c r="Z5737" s="1899"/>
      <c r="AA5737" s="1899"/>
      <c r="AB5737" s="1899"/>
      <c r="AC5737" s="1899"/>
      <c r="AD5737" s="1900"/>
      <c r="AE5737" s="1874">
        <v>1.9846999999999999</v>
      </c>
      <c r="AF5737" s="1843"/>
      <c r="AG5737" s="1843"/>
      <c r="AH5737" s="1222"/>
    </row>
    <row r="5738" spans="1:34" ht="17.45" customHeight="1">
      <c r="A5738" s="1792"/>
      <c r="B5738" s="1793"/>
      <c r="C5738" s="1793"/>
      <c r="D5738" s="1793"/>
      <c r="E5738" s="1793"/>
      <c r="F5738" s="1793"/>
      <c r="G5738" s="1793"/>
      <c r="H5738" s="1793"/>
      <c r="I5738" s="1793"/>
      <c r="J5738" s="1793"/>
      <c r="K5738" s="1794" t="s">
        <v>2873</v>
      </c>
      <c r="L5738" s="1794"/>
      <c r="M5738" s="1794"/>
      <c r="N5738" s="1794"/>
      <c r="O5738" s="1794"/>
      <c r="P5738" s="1794"/>
      <c r="Q5738" s="1794"/>
      <c r="R5738" s="1794"/>
      <c r="S5738" s="1794"/>
      <c r="T5738" s="1794"/>
      <c r="U5738" s="1794"/>
      <c r="V5738" s="1794"/>
      <c r="W5738" s="1794"/>
      <c r="X5738" s="1794"/>
      <c r="Y5738" s="1794"/>
      <c r="Z5738" s="1794"/>
      <c r="AA5738" s="1794"/>
      <c r="AB5738" s="1214"/>
      <c r="AC5738" s="1795">
        <v>13.0123</v>
      </c>
      <c r="AD5738" s="1795"/>
      <c r="AE5738" s="1795"/>
      <c r="AF5738" s="1795"/>
      <c r="AG5738" s="1795"/>
      <c r="AH5738" s="1213"/>
    </row>
    <row r="5739" spans="1:34" ht="16.7" customHeight="1">
      <c r="A5739" s="1801" t="s">
        <v>2874</v>
      </c>
      <c r="B5739" s="1825"/>
      <c r="C5739" s="1825"/>
      <c r="D5739" s="1825"/>
      <c r="E5739" s="1825"/>
      <c r="F5739" s="1825"/>
      <c r="G5739" s="1825"/>
      <c r="H5739" s="1825"/>
      <c r="I5739" s="1825"/>
      <c r="J5739" s="1826"/>
      <c r="K5739" s="1789" t="s">
        <v>2850</v>
      </c>
      <c r="L5739" s="1791"/>
      <c r="M5739" s="1855" t="s">
        <v>2875</v>
      </c>
      <c r="N5739" s="1856"/>
      <c r="O5739" s="1857"/>
      <c r="P5739" s="1855" t="s">
        <v>2876</v>
      </c>
      <c r="Q5739" s="1856"/>
      <c r="R5739" s="1857"/>
      <c r="S5739" s="1855" t="s">
        <v>2877</v>
      </c>
      <c r="T5739" s="1857"/>
      <c r="U5739" s="1789" t="s">
        <v>2878</v>
      </c>
      <c r="V5739" s="1790"/>
      <c r="W5739" s="1791"/>
      <c r="X5739" s="1789" t="s">
        <v>2879</v>
      </c>
      <c r="Y5739" s="1790"/>
      <c r="Z5739" s="1790"/>
      <c r="AA5739" s="1790"/>
      <c r="AB5739" s="1791"/>
      <c r="AC5739" s="1789" t="s">
        <v>2880</v>
      </c>
      <c r="AD5739" s="1791"/>
      <c r="AE5739" s="1810" t="s">
        <v>2867</v>
      </c>
      <c r="AF5739" s="1828"/>
      <c r="AG5739" s="1828"/>
      <c r="AH5739" s="1213"/>
    </row>
    <row r="5740" spans="1:34" ht="17.45" customHeight="1">
      <c r="A5740" s="1901" t="s">
        <v>3191</v>
      </c>
      <c r="B5740" s="1902"/>
      <c r="C5740" s="1902"/>
      <c r="D5740" s="1902"/>
      <c r="E5740" s="1902"/>
      <c r="F5740" s="1875" t="s">
        <v>3186</v>
      </c>
      <c r="G5740" s="1876"/>
      <c r="H5740" s="1876"/>
      <c r="I5740" s="1876"/>
      <c r="J5740" s="1875"/>
      <c r="K5740" s="1877">
        <v>0.89922000000000002</v>
      </c>
      <c r="L5740" s="1878"/>
      <c r="M5740" s="1890">
        <v>2.8</v>
      </c>
      <c r="N5740" s="1891"/>
      <c r="O5740" s="1892"/>
      <c r="P5740" s="1890">
        <v>0</v>
      </c>
      <c r="Q5740" s="1891"/>
      <c r="R5740" s="1892"/>
      <c r="S5740" s="1890">
        <v>107.2</v>
      </c>
      <c r="T5740" s="1892"/>
      <c r="U5740" s="1890">
        <v>1.24</v>
      </c>
      <c r="V5740" s="1891"/>
      <c r="W5740" s="1892"/>
      <c r="X5740" s="1890">
        <v>0.99</v>
      </c>
      <c r="Y5740" s="1891"/>
      <c r="Z5740" s="1891"/>
      <c r="AA5740" s="1891"/>
      <c r="AB5740" s="1892"/>
      <c r="AC5740" s="1890">
        <v>0.82</v>
      </c>
      <c r="AD5740" s="1892"/>
      <c r="AE5740" s="1865">
        <v>82.170699999999997</v>
      </c>
      <c r="AF5740" s="1847"/>
      <c r="AG5740" s="1847"/>
      <c r="AH5740" s="1225"/>
    </row>
    <row r="5741" spans="1:34" ht="17.45" customHeight="1">
      <c r="A5741" s="1787" t="s">
        <v>3192</v>
      </c>
      <c r="B5741" s="1788"/>
      <c r="C5741" s="1788"/>
      <c r="D5741" s="1788"/>
      <c r="E5741" s="1788"/>
      <c r="F5741" s="1903" t="s">
        <v>3188</v>
      </c>
      <c r="G5741" s="1815"/>
      <c r="H5741" s="1815"/>
      <c r="I5741" s="1815"/>
      <c r="J5741" s="1903"/>
      <c r="K5741" s="1904">
        <v>0.28053</v>
      </c>
      <c r="L5741" s="1905"/>
      <c r="M5741" s="1914">
        <v>0</v>
      </c>
      <c r="N5741" s="1915"/>
      <c r="O5741" s="1916"/>
      <c r="P5741" s="1914">
        <v>0</v>
      </c>
      <c r="Q5741" s="1915"/>
      <c r="R5741" s="1916"/>
      <c r="S5741" s="1914">
        <v>0</v>
      </c>
      <c r="T5741" s="1916"/>
      <c r="U5741" s="1914">
        <v>1.1000000000000001</v>
      </c>
      <c r="V5741" s="1915"/>
      <c r="W5741" s="1916"/>
      <c r="X5741" s="1914">
        <v>0.88</v>
      </c>
      <c r="Y5741" s="1915"/>
      <c r="Z5741" s="1915"/>
      <c r="AA5741" s="1915"/>
      <c r="AB5741" s="1916"/>
      <c r="AC5741" s="1914">
        <v>0.72</v>
      </c>
      <c r="AD5741" s="1916"/>
      <c r="AE5741" s="1909">
        <v>0</v>
      </c>
      <c r="AF5741" s="1841"/>
      <c r="AG5741" s="1841"/>
      <c r="AH5741" s="1219"/>
    </row>
    <row r="5742" spans="1:34" ht="16.7" customHeight="1">
      <c r="A5742" s="1819" t="s">
        <v>2989</v>
      </c>
      <c r="B5742" s="1820"/>
      <c r="C5742" s="1820"/>
      <c r="D5742" s="1820"/>
      <c r="E5742" s="1820"/>
      <c r="F5742" s="1866" t="s">
        <v>2983</v>
      </c>
      <c r="G5742" s="1867"/>
      <c r="H5742" s="1867"/>
      <c r="I5742" s="1867"/>
      <c r="J5742" s="1866"/>
      <c r="K5742" s="1868">
        <v>1.1026199999999999</v>
      </c>
      <c r="L5742" s="1869"/>
      <c r="M5742" s="1898">
        <v>0</v>
      </c>
      <c r="N5742" s="1899"/>
      <c r="O5742" s="1900"/>
      <c r="P5742" s="1898">
        <v>0</v>
      </c>
      <c r="Q5742" s="1899"/>
      <c r="R5742" s="1900"/>
      <c r="S5742" s="1898">
        <v>0</v>
      </c>
      <c r="T5742" s="1900"/>
      <c r="U5742" s="1898">
        <v>1.24</v>
      </c>
      <c r="V5742" s="1899"/>
      <c r="W5742" s="1900"/>
      <c r="X5742" s="1898">
        <v>0.99</v>
      </c>
      <c r="Y5742" s="1899"/>
      <c r="Z5742" s="1899"/>
      <c r="AA5742" s="1899"/>
      <c r="AB5742" s="1900"/>
      <c r="AC5742" s="1898">
        <v>0.82</v>
      </c>
      <c r="AD5742" s="1900"/>
      <c r="AE5742" s="1874">
        <v>0</v>
      </c>
      <c r="AF5742" s="1843"/>
      <c r="AG5742" s="1843"/>
      <c r="AH5742" s="1222"/>
    </row>
    <row r="5743" spans="1:34" ht="17.45" customHeight="1">
      <c r="A5743" s="1853"/>
      <c r="B5743" s="1778"/>
      <c r="C5743" s="1778"/>
      <c r="D5743" s="1778"/>
      <c r="E5743" s="1778"/>
      <c r="F5743" s="1778"/>
      <c r="G5743" s="1778"/>
      <c r="H5743" s="1778"/>
      <c r="I5743" s="1846" t="s">
        <v>2881</v>
      </c>
      <c r="J5743" s="1846"/>
      <c r="K5743" s="1846"/>
      <c r="L5743" s="1846"/>
      <c r="M5743" s="1846"/>
      <c r="N5743" s="1846"/>
      <c r="O5743" s="1846"/>
      <c r="P5743" s="1846"/>
      <c r="Q5743" s="1846"/>
      <c r="R5743" s="1846"/>
      <c r="S5743" s="1846"/>
      <c r="T5743" s="1846"/>
      <c r="U5743" s="1846"/>
      <c r="V5743" s="1846"/>
      <c r="W5743" s="1846"/>
      <c r="X5743" s="1846"/>
      <c r="Y5743" s="1846"/>
      <c r="Z5743" s="1203"/>
      <c r="AA5743" s="1847">
        <v>82.170699999999997</v>
      </c>
      <c r="AB5743" s="1847"/>
      <c r="AC5743" s="1847"/>
      <c r="AD5743" s="1847"/>
      <c r="AE5743" s="1847"/>
      <c r="AF5743" s="1847"/>
      <c r="AG5743" s="1847"/>
      <c r="AH5743" s="1204"/>
    </row>
    <row r="5744" spans="1:34" ht="5.85" customHeight="1">
      <c r="A5744" s="1854"/>
      <c r="B5744" s="1309"/>
      <c r="C5744" s="1309"/>
      <c r="D5744" s="1309"/>
      <c r="E5744" s="1309"/>
      <c r="F5744" s="1309"/>
      <c r="G5744" s="1309"/>
      <c r="H5744" s="1309"/>
      <c r="I5744" s="1309"/>
      <c r="J5744" s="1309"/>
      <c r="K5744" s="1309"/>
      <c r="L5744" s="1309"/>
      <c r="M5744" s="1309"/>
      <c r="N5744" s="1309"/>
      <c r="O5744" s="1309"/>
      <c r="P5744" s="1309"/>
      <c r="Q5744" s="1309"/>
      <c r="R5744" s="1309"/>
      <c r="S5744" s="1309"/>
      <c r="T5744" s="1309"/>
      <c r="U5744" s="1309"/>
      <c r="V5744" s="1309"/>
      <c r="W5744" s="1309"/>
      <c r="X5744" s="1309"/>
      <c r="Y5744" s="1309"/>
      <c r="Z5744" s="1309"/>
      <c r="AA5744" s="1309"/>
      <c r="AB5744" s="1309"/>
      <c r="AC5744" s="1309"/>
      <c r="AD5744" s="1309"/>
      <c r="AE5744" s="1309"/>
      <c r="AF5744" s="1309"/>
      <c r="AG5744" s="1309"/>
      <c r="AH5744" s="1782"/>
    </row>
    <row r="5745" spans="1:34" ht="16.7" customHeight="1">
      <c r="A5745" s="1845"/>
      <c r="B5745" s="1799"/>
      <c r="C5745" s="1799"/>
      <c r="D5745" s="1799"/>
      <c r="E5745" s="1799"/>
      <c r="F5745" s="1799"/>
      <c r="G5745" s="1799"/>
      <c r="H5745" s="1799"/>
      <c r="I5745" s="1842" t="s">
        <v>2882</v>
      </c>
      <c r="J5745" s="1842"/>
      <c r="K5745" s="1842"/>
      <c r="L5745" s="1842"/>
      <c r="M5745" s="1842"/>
      <c r="N5745" s="1842"/>
      <c r="O5745" s="1842"/>
      <c r="P5745" s="1842"/>
      <c r="Q5745" s="1842"/>
      <c r="R5745" s="1842"/>
      <c r="S5745" s="1842"/>
      <c r="T5745" s="1842"/>
      <c r="U5745" s="1842"/>
      <c r="V5745" s="1842"/>
      <c r="W5745" s="1842"/>
      <c r="X5745" s="1842"/>
      <c r="Y5745" s="1842"/>
      <c r="Z5745" s="1212"/>
      <c r="AA5745" s="1848">
        <v>453.19</v>
      </c>
      <c r="AB5745" s="1848"/>
      <c r="AC5745" s="1848"/>
      <c r="AD5745" s="1848"/>
      <c r="AE5745" s="1848"/>
      <c r="AF5745" s="1848"/>
      <c r="AG5745" s="1848"/>
      <c r="AH5745" s="1208"/>
    </row>
    <row r="5746" spans="1:34" ht="45.75" customHeight="1">
      <c r="A5746" s="1849" t="s">
        <v>2883</v>
      </c>
      <c r="B5746" s="1850"/>
      <c r="C5746" s="1850"/>
      <c r="D5746" s="1850"/>
      <c r="E5746" s="1851"/>
      <c r="F5746" s="1852"/>
      <c r="G5746" s="1852"/>
      <c r="H5746" s="1852"/>
      <c r="I5746" s="1852"/>
      <c r="J5746" s="1852"/>
      <c r="K5746" s="1852"/>
      <c r="L5746" s="1852"/>
      <c r="M5746" s="1852"/>
      <c r="N5746" s="1852"/>
      <c r="O5746" s="1852"/>
      <c r="P5746" s="1852"/>
      <c r="Q5746" s="1852"/>
      <c r="R5746" s="1852"/>
      <c r="S5746" s="1852"/>
      <c r="T5746" s="1852"/>
      <c r="U5746" s="1852"/>
      <c r="V5746" s="1852"/>
      <c r="W5746" s="1852"/>
      <c r="X5746" s="1852"/>
      <c r="Y5746" s="1852"/>
      <c r="Z5746" s="1852"/>
      <c r="AA5746" s="1852"/>
      <c r="AB5746" s="1852"/>
      <c r="AC5746" s="1852"/>
      <c r="AD5746" s="1852"/>
      <c r="AE5746" s="1852"/>
      <c r="AF5746" s="1852"/>
      <c r="AG5746" s="1852"/>
      <c r="AH5746" s="1851"/>
    </row>
    <row r="5747" spans="1:34" ht="60.4" customHeight="1">
      <c r="A5747" s="1220"/>
      <c r="B5747" s="1221"/>
      <c r="C5747" s="1221"/>
      <c r="D5747" s="1221"/>
      <c r="E5747" s="1221"/>
      <c r="F5747" s="1221"/>
      <c r="G5747" s="1221"/>
      <c r="H5747" s="1221"/>
      <c r="I5747" s="1221"/>
      <c r="J5747" s="1221"/>
      <c r="K5747" s="1221"/>
      <c r="L5747" s="1221"/>
      <c r="M5747" s="1221"/>
      <c r="N5747" s="1221"/>
      <c r="O5747" s="1221"/>
      <c r="P5747" s="1221"/>
      <c r="Q5747" s="1221"/>
      <c r="R5747" s="1221"/>
      <c r="S5747" s="1221"/>
      <c r="T5747" s="1221"/>
      <c r="U5747" s="1221"/>
      <c r="V5747" s="1221"/>
      <c r="W5747" s="1221"/>
      <c r="X5747" s="1221"/>
      <c r="Y5747" s="1221"/>
      <c r="Z5747" s="1221"/>
      <c r="AA5747" s="1221"/>
      <c r="AB5747" s="1221"/>
      <c r="AC5747" s="1221"/>
      <c r="AD5747" s="1221"/>
      <c r="AE5747" s="1221"/>
      <c r="AF5747" s="1221"/>
      <c r="AG5747" s="1221"/>
      <c r="AH5747" s="1222"/>
    </row>
    <row r="5748" spans="1:34" ht="5.85" customHeight="1">
      <c r="A5748" s="1777"/>
      <c r="B5748" s="1778"/>
      <c r="C5748" s="1778"/>
      <c r="D5748" s="1778"/>
      <c r="E5748" s="1778"/>
      <c r="F5748" s="1778"/>
      <c r="G5748" s="1778"/>
      <c r="H5748" s="1778"/>
      <c r="I5748" s="1778"/>
      <c r="J5748" s="1778"/>
      <c r="K5748" s="1778"/>
      <c r="L5748" s="1778"/>
      <c r="M5748" s="1778"/>
      <c r="N5748" s="1778"/>
      <c r="O5748" s="1778"/>
      <c r="P5748" s="1778"/>
      <c r="Q5748" s="1778"/>
      <c r="R5748" s="1778"/>
      <c r="S5748" s="1778"/>
      <c r="T5748" s="1778"/>
      <c r="U5748" s="1778"/>
      <c r="V5748" s="1778"/>
      <c r="W5748" s="1778"/>
      <c r="X5748" s="1778"/>
      <c r="Y5748" s="1778"/>
      <c r="Z5748" s="1778"/>
      <c r="AA5748" s="1778"/>
      <c r="AB5748" s="1778"/>
      <c r="AC5748" s="1778"/>
      <c r="AD5748" s="1778"/>
      <c r="AE5748" s="1778"/>
      <c r="AF5748" s="1778"/>
      <c r="AG5748" s="1778"/>
      <c r="AH5748" s="1779"/>
    </row>
    <row r="5749" spans="1:34" ht="11.65" customHeight="1">
      <c r="A5749" s="1780" t="s">
        <v>2834</v>
      </c>
      <c r="B5749" s="1310"/>
      <c r="C5749" s="1310"/>
      <c r="D5749" s="1310"/>
      <c r="E5749" s="1310"/>
      <c r="F5749" s="1310"/>
      <c r="G5749" s="1310"/>
      <c r="H5749" s="1310"/>
      <c r="I5749" s="1310"/>
      <c r="J5749" s="1310"/>
      <c r="K5749" s="1310"/>
      <c r="L5749" s="1310"/>
      <c r="M5749" s="1310"/>
      <c r="N5749" s="1310"/>
      <c r="O5749" s="1310"/>
      <c r="P5749" s="1310"/>
      <c r="Q5749" s="1310"/>
      <c r="R5749" s="1310"/>
      <c r="S5749" s="1310"/>
      <c r="T5749" s="1310"/>
      <c r="U5749" s="1310"/>
      <c r="V5749" s="1310"/>
      <c r="W5749" s="1310"/>
      <c r="X5749" s="1310"/>
      <c r="Y5749" s="1310"/>
      <c r="Z5749" s="1310"/>
      <c r="AA5749" s="1310"/>
      <c r="AB5749" s="1310"/>
      <c r="AC5749" s="1310"/>
      <c r="AD5749" s="1309"/>
      <c r="AE5749" s="1309"/>
      <c r="AF5749" s="1781" t="s">
        <v>3579</v>
      </c>
      <c r="AG5749" s="1781"/>
      <c r="AH5749" s="1782"/>
    </row>
    <row r="5750" spans="1:34" ht="5.85" customHeight="1">
      <c r="A5750" s="1780"/>
      <c r="B5750" s="1310"/>
      <c r="C5750" s="1310"/>
      <c r="D5750" s="1310"/>
      <c r="E5750" s="1310"/>
      <c r="F5750" s="1310"/>
      <c r="G5750" s="1310"/>
      <c r="H5750" s="1310"/>
      <c r="I5750" s="1310"/>
      <c r="J5750" s="1310"/>
      <c r="K5750" s="1310"/>
      <c r="L5750" s="1310"/>
      <c r="M5750" s="1310"/>
      <c r="N5750" s="1310"/>
      <c r="O5750" s="1310"/>
      <c r="P5750" s="1310"/>
      <c r="Q5750" s="1310"/>
      <c r="R5750" s="1310"/>
      <c r="S5750" s="1310"/>
      <c r="T5750" s="1310"/>
      <c r="U5750" s="1310"/>
      <c r="V5750" s="1310"/>
      <c r="W5750" s="1310"/>
      <c r="X5750" s="1310"/>
      <c r="Y5750" s="1310"/>
      <c r="Z5750" s="1310"/>
      <c r="AA5750" s="1310"/>
      <c r="AB5750" s="1310"/>
      <c r="AC5750" s="1310"/>
      <c r="AD5750" s="1311"/>
      <c r="AE5750" s="1311"/>
      <c r="AF5750" s="1311"/>
      <c r="AG5750" s="1311"/>
      <c r="AH5750" s="1782"/>
    </row>
    <row r="5751" spans="1:34" ht="10.9" customHeight="1">
      <c r="A5751" s="1783" t="s">
        <v>2836</v>
      </c>
      <c r="B5751" s="1784"/>
      <c r="C5751" s="1784"/>
      <c r="D5751" s="1784"/>
      <c r="E5751" s="1784"/>
      <c r="F5751" s="1784"/>
      <c r="G5751" s="1784"/>
      <c r="H5751" s="1784"/>
      <c r="I5751" s="1784"/>
      <c r="J5751" s="1784"/>
      <c r="K5751" s="1784"/>
      <c r="L5751" s="1784"/>
      <c r="M5751" s="1784"/>
      <c r="N5751" s="1784"/>
      <c r="O5751" s="1784"/>
      <c r="P5751" s="1784"/>
      <c r="Q5751" s="1784"/>
      <c r="R5751" s="1784"/>
      <c r="S5751" s="1784"/>
      <c r="T5751" s="1784"/>
      <c r="U5751" s="1784"/>
      <c r="V5751" s="1784"/>
      <c r="W5751" s="1784"/>
      <c r="X5751" s="1784"/>
      <c r="Y5751" s="1784"/>
      <c r="Z5751" s="1784"/>
      <c r="AA5751" s="1784"/>
      <c r="AB5751" s="1784"/>
      <c r="AC5751" s="1784"/>
      <c r="AD5751" s="1311"/>
      <c r="AE5751" s="1311"/>
      <c r="AF5751" s="1311"/>
      <c r="AG5751" s="1311"/>
      <c r="AH5751" s="1782"/>
    </row>
    <row r="5752" spans="1:34" ht="23.25" customHeight="1">
      <c r="A5752" s="1785" t="s">
        <v>2837</v>
      </c>
      <c r="B5752" s="1786"/>
      <c r="C5752" s="1786"/>
      <c r="D5752" s="1786"/>
      <c r="E5752" s="1786"/>
      <c r="F5752" s="1786"/>
      <c r="G5752" s="1786"/>
      <c r="H5752" s="1786"/>
      <c r="I5752" s="1786"/>
      <c r="J5752" s="1786"/>
      <c r="K5752" s="1786"/>
      <c r="L5752" s="1786"/>
      <c r="M5752" s="1786"/>
      <c r="N5752" s="1786"/>
      <c r="O5752" s="1786"/>
      <c r="P5752" s="1786"/>
      <c r="Q5752" s="1786"/>
      <c r="R5752" s="1786"/>
      <c r="S5752" s="1786"/>
      <c r="T5752" s="1786"/>
      <c r="U5752" s="1786"/>
      <c r="V5752" s="1786"/>
      <c r="W5752" s="1786"/>
      <c r="X5752" s="1786"/>
      <c r="Y5752" s="1786"/>
      <c r="Z5752" s="1786"/>
      <c r="AA5752" s="1786"/>
      <c r="AB5752" s="1786"/>
      <c r="AC5752" s="1786"/>
      <c r="AD5752" s="1311"/>
      <c r="AE5752" s="1311"/>
      <c r="AF5752" s="1311"/>
      <c r="AG5752" s="1311"/>
      <c r="AH5752" s="1782"/>
    </row>
    <row r="5753" spans="1:34" ht="5.85" customHeight="1">
      <c r="A5753" s="1787" t="s">
        <v>2838</v>
      </c>
      <c r="B5753" s="1788"/>
      <c r="C5753" s="1788"/>
      <c r="D5753" s="1788"/>
      <c r="E5753" s="1788"/>
      <c r="F5753" s="1788"/>
      <c r="G5753" s="1788"/>
      <c r="H5753" s="1788"/>
      <c r="I5753" s="1788"/>
      <c r="J5753" s="1788"/>
      <c r="K5753" s="1788"/>
      <c r="L5753" s="1788"/>
      <c r="M5753" s="1788"/>
      <c r="N5753" s="1788"/>
      <c r="O5753" s="1788"/>
      <c r="P5753" s="1788"/>
      <c r="Q5753" s="1788"/>
      <c r="R5753" s="1788"/>
      <c r="S5753" s="1788"/>
      <c r="T5753" s="1788"/>
      <c r="U5753" s="1788"/>
      <c r="V5753" s="1788"/>
      <c r="W5753" s="1788"/>
      <c r="X5753" s="1788"/>
      <c r="Y5753" s="1788"/>
      <c r="Z5753" s="1788"/>
      <c r="AA5753" s="1788"/>
      <c r="AB5753" s="1788"/>
      <c r="AC5753" s="1788"/>
      <c r="AD5753" s="1311"/>
      <c r="AE5753" s="1311"/>
      <c r="AF5753" s="1311"/>
      <c r="AG5753" s="1311"/>
      <c r="AH5753" s="1782"/>
    </row>
    <row r="5754" spans="1:34" ht="5.85" customHeight="1">
      <c r="A5754" s="1787"/>
      <c r="B5754" s="1788"/>
      <c r="C5754" s="1788"/>
      <c r="D5754" s="1788"/>
      <c r="E5754" s="1788"/>
      <c r="F5754" s="1788"/>
      <c r="G5754" s="1788"/>
      <c r="H5754" s="1788"/>
      <c r="I5754" s="1788"/>
      <c r="J5754" s="1788"/>
      <c r="K5754" s="1788"/>
      <c r="L5754" s="1788"/>
      <c r="M5754" s="1788"/>
      <c r="N5754" s="1788"/>
      <c r="O5754" s="1788"/>
      <c r="P5754" s="1788"/>
      <c r="Q5754" s="1788"/>
      <c r="R5754" s="1788"/>
      <c r="S5754" s="1788"/>
      <c r="T5754" s="1788"/>
      <c r="U5754" s="1788"/>
      <c r="V5754" s="1788"/>
      <c r="W5754" s="1788"/>
      <c r="X5754" s="1788"/>
      <c r="Y5754" s="1788"/>
      <c r="Z5754" s="1788"/>
      <c r="AA5754" s="1788"/>
      <c r="AB5754" s="1788"/>
      <c r="AC5754" s="1788"/>
      <c r="AD5754" s="1782"/>
      <c r="AE5754" s="1309"/>
      <c r="AF5754" s="1309"/>
      <c r="AG5754" s="1309"/>
      <c r="AH5754" s="1782"/>
    </row>
    <row r="5755" spans="1:34" ht="10.9" customHeight="1">
      <c r="A5755" s="1787" t="s">
        <v>2839</v>
      </c>
      <c r="B5755" s="1788"/>
      <c r="C5755" s="1788"/>
      <c r="D5755" s="1788"/>
      <c r="E5755" s="1788"/>
      <c r="F5755" s="1788"/>
      <c r="G5755" s="1788"/>
      <c r="H5755" s="1788"/>
      <c r="I5755" s="1788"/>
      <c r="J5755" s="1788"/>
      <c r="K5755" s="1788"/>
      <c r="L5755" s="1788"/>
      <c r="M5755" s="1788"/>
      <c r="N5755" s="1788"/>
      <c r="O5755" s="1788"/>
      <c r="P5755" s="1788"/>
      <c r="Q5755" s="1788"/>
      <c r="R5755" s="1788"/>
      <c r="S5755" s="1788"/>
      <c r="T5755" s="1788"/>
      <c r="U5755" s="1788"/>
      <c r="V5755" s="1788"/>
      <c r="W5755" s="1788"/>
      <c r="X5755" s="1788"/>
      <c r="Y5755" s="1788"/>
      <c r="Z5755" s="1788"/>
      <c r="AA5755" s="1788"/>
      <c r="AB5755" s="1788"/>
      <c r="AC5755" s="1788"/>
      <c r="AD5755" s="1818" t="s">
        <v>2840</v>
      </c>
      <c r="AE5755" s="1818"/>
      <c r="AF5755" s="1206">
        <v>0</v>
      </c>
      <c r="AG5755" s="1207" t="s">
        <v>5</v>
      </c>
      <c r="AH5755" s="1800"/>
    </row>
    <row r="5756" spans="1:34" ht="11.65" customHeight="1">
      <c r="A5756" s="1819" t="s">
        <v>2841</v>
      </c>
      <c r="B5756" s="1820"/>
      <c r="C5756" s="1820"/>
      <c r="D5756" s="1820"/>
      <c r="E5756" s="1820"/>
      <c r="F5756" s="1820"/>
      <c r="G5756" s="1820"/>
      <c r="H5756" s="1820"/>
      <c r="I5756" s="1820"/>
      <c r="J5756" s="1820"/>
      <c r="K5756" s="1820"/>
      <c r="L5756" s="1820"/>
      <c r="M5756" s="1820"/>
      <c r="N5756" s="1820"/>
      <c r="O5756" s="1820"/>
      <c r="P5756" s="1820"/>
      <c r="Q5756" s="1820"/>
      <c r="R5756" s="1820"/>
      <c r="S5756" s="1820"/>
      <c r="T5756" s="1820"/>
      <c r="U5756" s="1820"/>
      <c r="V5756" s="1820"/>
      <c r="W5756" s="1820"/>
      <c r="X5756" s="1820"/>
      <c r="Y5756" s="1820"/>
      <c r="Z5756" s="1820"/>
      <c r="AA5756" s="1820"/>
      <c r="AB5756" s="1820"/>
      <c r="AC5756" s="1820"/>
      <c r="AD5756" s="1821" t="s">
        <v>2842</v>
      </c>
      <c r="AE5756" s="1821"/>
      <c r="AF5756" s="1210">
        <v>0</v>
      </c>
      <c r="AG5756" s="1211" t="s">
        <v>5</v>
      </c>
      <c r="AH5756" s="1800"/>
    </row>
    <row r="5757" spans="1:34" ht="17.45" customHeight="1">
      <c r="A5757" s="1822" t="s">
        <v>2843</v>
      </c>
      <c r="B5757" s="1802"/>
      <c r="C5757" s="1802"/>
      <c r="D5757" s="1778"/>
      <c r="E5757" s="1823" t="s">
        <v>3039</v>
      </c>
      <c r="F5757" s="1823"/>
      <c r="G5757" s="1823"/>
      <c r="H5757" s="1823"/>
      <c r="I5757" s="1823"/>
      <c r="J5757" s="1823"/>
      <c r="K5757" s="1823"/>
      <c r="L5757" s="1823"/>
      <c r="M5757" s="1823"/>
      <c r="N5757" s="1823"/>
      <c r="O5757" s="1823"/>
      <c r="P5757" s="1823"/>
      <c r="Q5757" s="1823"/>
      <c r="R5757" s="1823"/>
      <c r="S5757" s="1823"/>
      <c r="T5757" s="1823"/>
      <c r="U5757" s="1823"/>
      <c r="V5757" s="1823"/>
      <c r="W5757" s="1823"/>
      <c r="X5757" s="1823"/>
      <c r="Y5757" s="1823"/>
      <c r="Z5757" s="1823"/>
      <c r="AA5757" s="1823"/>
      <c r="AB5757" s="1823"/>
      <c r="AC5757" s="1823"/>
      <c r="AD5757" s="1823"/>
      <c r="AE5757" s="1823"/>
      <c r="AF5757" s="1823"/>
      <c r="AG5757" s="1823"/>
      <c r="AH5757" s="1779"/>
    </row>
    <row r="5758" spans="1:34" ht="16.7" customHeight="1">
      <c r="A5758" s="1824" t="s">
        <v>2844</v>
      </c>
      <c r="B5758" s="1816"/>
      <c r="C5758" s="1816"/>
      <c r="D5758" s="1309"/>
      <c r="E5758" s="1815" t="s">
        <v>3038</v>
      </c>
      <c r="F5758" s="1815"/>
      <c r="G5758" s="1111"/>
      <c r="H5758" s="1796" t="s">
        <v>2845</v>
      </c>
      <c r="I5758" s="1796"/>
      <c r="J5758" s="1796" t="s">
        <v>469</v>
      </c>
      <c r="K5758" s="1796"/>
      <c r="L5758" s="1309"/>
      <c r="M5758" s="1309"/>
      <c r="N5758" s="1816" t="s">
        <v>2846</v>
      </c>
      <c r="O5758" s="1816"/>
      <c r="P5758" s="1816"/>
      <c r="Q5758" s="1816"/>
      <c r="R5758" s="1817">
        <v>1</v>
      </c>
      <c r="S5758" s="1817"/>
      <c r="T5758" s="1817"/>
      <c r="U5758" s="1817"/>
      <c r="V5758" s="1309"/>
      <c r="W5758" s="1309"/>
      <c r="X5758" s="1309"/>
      <c r="Y5758" s="1796" t="s">
        <v>2847</v>
      </c>
      <c r="Z5758" s="1796"/>
      <c r="AA5758" s="1796"/>
      <c r="AB5758" s="1796"/>
      <c r="AC5758" s="1796"/>
      <c r="AD5758" s="1796"/>
      <c r="AE5758" s="1796"/>
      <c r="AF5758" s="1797" t="s">
        <v>2848</v>
      </c>
      <c r="AG5758" s="1797"/>
      <c r="AH5758" s="1782"/>
    </row>
    <row r="5759" spans="1:34" ht="5.85" customHeight="1">
      <c r="A5759" s="1798"/>
      <c r="B5759" s="1799"/>
      <c r="C5759" s="1799"/>
      <c r="D5759" s="1799"/>
      <c r="E5759" s="1799"/>
      <c r="F5759" s="1799"/>
      <c r="G5759" s="1799"/>
      <c r="H5759" s="1799"/>
      <c r="I5759" s="1799"/>
      <c r="J5759" s="1799"/>
      <c r="K5759" s="1799"/>
      <c r="L5759" s="1799"/>
      <c r="M5759" s="1799"/>
      <c r="N5759" s="1799"/>
      <c r="O5759" s="1799"/>
      <c r="P5759" s="1799"/>
      <c r="Q5759" s="1799"/>
      <c r="R5759" s="1799"/>
      <c r="S5759" s="1799"/>
      <c r="T5759" s="1799"/>
      <c r="U5759" s="1799"/>
      <c r="V5759" s="1799"/>
      <c r="W5759" s="1799"/>
      <c r="X5759" s="1799"/>
      <c r="Y5759" s="1799"/>
      <c r="Z5759" s="1799"/>
      <c r="AA5759" s="1799"/>
      <c r="AB5759" s="1799"/>
      <c r="AC5759" s="1799"/>
      <c r="AD5759" s="1799"/>
      <c r="AE5759" s="1799"/>
      <c r="AF5759" s="1799"/>
      <c r="AG5759" s="1799"/>
      <c r="AH5759" s="1800"/>
    </row>
    <row r="5760" spans="1:34" ht="17.45" customHeight="1">
      <c r="A5760" s="1801" t="s">
        <v>2849</v>
      </c>
      <c r="B5760" s="1802"/>
      <c r="C5760" s="1802"/>
      <c r="D5760" s="1802"/>
      <c r="E5760" s="1802"/>
      <c r="F5760" s="1802"/>
      <c r="G5760" s="1802"/>
      <c r="H5760" s="1802"/>
      <c r="I5760" s="1802"/>
      <c r="J5760" s="1803"/>
      <c r="K5760" s="1789" t="s">
        <v>2850</v>
      </c>
      <c r="L5760" s="1807"/>
      <c r="M5760" s="1789" t="s">
        <v>2851</v>
      </c>
      <c r="N5760" s="1790"/>
      <c r="O5760" s="1790"/>
      <c r="P5760" s="1790"/>
      <c r="Q5760" s="1790"/>
      <c r="R5760" s="1790"/>
      <c r="S5760" s="1790"/>
      <c r="T5760" s="1791"/>
      <c r="U5760" s="1789" t="s">
        <v>2852</v>
      </c>
      <c r="V5760" s="1790"/>
      <c r="W5760" s="1790"/>
      <c r="X5760" s="1790"/>
      <c r="Y5760" s="1790"/>
      <c r="Z5760" s="1790"/>
      <c r="AA5760" s="1790"/>
      <c r="AB5760" s="1790"/>
      <c r="AC5760" s="1790"/>
      <c r="AD5760" s="1791"/>
      <c r="AE5760" s="1810" t="s">
        <v>2853</v>
      </c>
      <c r="AF5760" s="1811"/>
      <c r="AG5760" s="1811"/>
      <c r="AH5760" s="1814"/>
    </row>
    <row r="5761" spans="1:34" ht="16.7" customHeight="1">
      <c r="A5761" s="1804"/>
      <c r="B5761" s="1805"/>
      <c r="C5761" s="1805"/>
      <c r="D5761" s="1805"/>
      <c r="E5761" s="1805"/>
      <c r="F5761" s="1805"/>
      <c r="G5761" s="1805"/>
      <c r="H5761" s="1805"/>
      <c r="I5761" s="1805"/>
      <c r="J5761" s="1806"/>
      <c r="K5761" s="1808"/>
      <c r="L5761" s="1809"/>
      <c r="M5761" s="1789" t="s">
        <v>2854</v>
      </c>
      <c r="N5761" s="1790"/>
      <c r="O5761" s="1790"/>
      <c r="P5761" s="1791"/>
      <c r="Q5761" s="1789" t="s">
        <v>2855</v>
      </c>
      <c r="R5761" s="1790"/>
      <c r="S5761" s="1790"/>
      <c r="T5761" s="1791"/>
      <c r="U5761" s="1789" t="s">
        <v>2854</v>
      </c>
      <c r="V5761" s="1790"/>
      <c r="W5761" s="1790"/>
      <c r="X5761" s="1790"/>
      <c r="Y5761" s="1790"/>
      <c r="Z5761" s="1791"/>
      <c r="AA5761" s="1789" t="s">
        <v>2855</v>
      </c>
      <c r="AB5761" s="1790"/>
      <c r="AC5761" s="1790"/>
      <c r="AD5761" s="1791"/>
      <c r="AE5761" s="1812"/>
      <c r="AF5761" s="1813"/>
      <c r="AG5761" s="1813"/>
      <c r="AH5761" s="1800"/>
    </row>
    <row r="5762" spans="1:34" ht="17.45" customHeight="1">
      <c r="A5762" s="1792"/>
      <c r="B5762" s="1793"/>
      <c r="C5762" s="1793"/>
      <c r="D5762" s="1793"/>
      <c r="E5762" s="1793"/>
      <c r="F5762" s="1793"/>
      <c r="G5762" s="1793"/>
      <c r="H5762" s="1793"/>
      <c r="I5762" s="1793"/>
      <c r="J5762" s="1793"/>
      <c r="K5762" s="1794" t="s">
        <v>2856</v>
      </c>
      <c r="L5762" s="1794"/>
      <c r="M5762" s="1794"/>
      <c r="N5762" s="1794"/>
      <c r="O5762" s="1794"/>
      <c r="P5762" s="1794"/>
      <c r="Q5762" s="1794"/>
      <c r="R5762" s="1794"/>
      <c r="S5762" s="1794"/>
      <c r="T5762" s="1794"/>
      <c r="U5762" s="1794"/>
      <c r="V5762" s="1794"/>
      <c r="W5762" s="1794"/>
      <c r="X5762" s="1794"/>
      <c r="Y5762" s="1794"/>
      <c r="Z5762" s="1794"/>
      <c r="AA5762" s="1795">
        <v>0</v>
      </c>
      <c r="AB5762" s="1795"/>
      <c r="AC5762" s="1795"/>
      <c r="AD5762" s="1795"/>
      <c r="AE5762" s="1795"/>
      <c r="AF5762" s="1795"/>
      <c r="AG5762" s="1795"/>
      <c r="AH5762" s="1213"/>
    </row>
    <row r="5763" spans="1:34" ht="17.45" customHeight="1">
      <c r="A5763" s="1801" t="s">
        <v>2857</v>
      </c>
      <c r="B5763" s="1825"/>
      <c r="C5763" s="1825"/>
      <c r="D5763" s="1825"/>
      <c r="E5763" s="1825"/>
      <c r="F5763" s="1825"/>
      <c r="G5763" s="1825"/>
      <c r="H5763" s="1825"/>
      <c r="I5763" s="1825"/>
      <c r="J5763" s="1825"/>
      <c r="K5763" s="1825"/>
      <c r="L5763" s="1825"/>
      <c r="M5763" s="1825"/>
      <c r="N5763" s="1826"/>
      <c r="O5763" s="1789" t="s">
        <v>2858</v>
      </c>
      <c r="P5763" s="1790"/>
      <c r="Q5763" s="1790"/>
      <c r="R5763" s="1790"/>
      <c r="S5763" s="1791"/>
      <c r="T5763" s="1827" t="s">
        <v>2850</v>
      </c>
      <c r="U5763" s="1790"/>
      <c r="V5763" s="1790"/>
      <c r="W5763" s="1213"/>
      <c r="X5763" s="1789" t="s">
        <v>2859</v>
      </c>
      <c r="Y5763" s="1790"/>
      <c r="Z5763" s="1790"/>
      <c r="AA5763" s="1790"/>
      <c r="AB5763" s="1790"/>
      <c r="AC5763" s="1790"/>
      <c r="AD5763" s="1791"/>
      <c r="AE5763" s="1810" t="s">
        <v>2853</v>
      </c>
      <c r="AF5763" s="1828"/>
      <c r="AG5763" s="1828"/>
      <c r="AH5763" s="1213"/>
    </row>
    <row r="5764" spans="1:34" ht="16.7" customHeight="1">
      <c r="A5764" s="1223"/>
      <c r="B5764" s="1224" t="s">
        <v>1017</v>
      </c>
      <c r="C5764" s="1875" t="s">
        <v>1018</v>
      </c>
      <c r="D5764" s="1876"/>
      <c r="E5764" s="1876"/>
      <c r="F5764" s="1876"/>
      <c r="G5764" s="1876"/>
      <c r="H5764" s="1876"/>
      <c r="I5764" s="1876"/>
      <c r="J5764" s="1876"/>
      <c r="K5764" s="1876"/>
      <c r="L5764" s="1876"/>
      <c r="M5764" s="1876"/>
      <c r="N5764" s="1875"/>
      <c r="O5764" s="1885">
        <v>0</v>
      </c>
      <c r="P5764" s="1886"/>
      <c r="Q5764" s="1886"/>
      <c r="R5764" s="1886"/>
      <c r="S5764" s="1887"/>
      <c r="T5764" s="1917">
        <v>1</v>
      </c>
      <c r="U5764" s="1886"/>
      <c r="V5764" s="1886"/>
      <c r="W5764" s="1225"/>
      <c r="X5764" s="1880">
        <v>27.6053</v>
      </c>
      <c r="Y5764" s="1881"/>
      <c r="Z5764" s="1881"/>
      <c r="AA5764" s="1881"/>
      <c r="AB5764" s="1881"/>
      <c r="AC5764" s="1881"/>
      <c r="AD5764" s="1882"/>
      <c r="AE5764" s="1865">
        <v>27.6053</v>
      </c>
      <c r="AF5764" s="1847"/>
      <c r="AG5764" s="1847"/>
      <c r="AH5764" s="1225"/>
    </row>
    <row r="5765" spans="1:34" ht="17.45" customHeight="1">
      <c r="A5765" s="1220"/>
      <c r="B5765" s="1209" t="s">
        <v>1009</v>
      </c>
      <c r="C5765" s="1866" t="s">
        <v>1010</v>
      </c>
      <c r="D5765" s="1867"/>
      <c r="E5765" s="1867"/>
      <c r="F5765" s="1867"/>
      <c r="G5765" s="1867"/>
      <c r="H5765" s="1867"/>
      <c r="I5765" s="1867"/>
      <c r="J5765" s="1867"/>
      <c r="K5765" s="1867"/>
      <c r="L5765" s="1867"/>
      <c r="M5765" s="1867"/>
      <c r="N5765" s="1866"/>
      <c r="O5765" s="1893">
        <v>0</v>
      </c>
      <c r="P5765" s="1894"/>
      <c r="Q5765" s="1894"/>
      <c r="R5765" s="1894"/>
      <c r="S5765" s="1895"/>
      <c r="T5765" s="1918">
        <v>1</v>
      </c>
      <c r="U5765" s="1894"/>
      <c r="V5765" s="1894"/>
      <c r="W5765" s="1222"/>
      <c r="X5765" s="1871">
        <v>22.268799999999999</v>
      </c>
      <c r="Y5765" s="1872"/>
      <c r="Z5765" s="1872"/>
      <c r="AA5765" s="1872"/>
      <c r="AB5765" s="1872"/>
      <c r="AC5765" s="1872"/>
      <c r="AD5765" s="1873"/>
      <c r="AE5765" s="1874">
        <v>22.268799999999999</v>
      </c>
      <c r="AF5765" s="1843"/>
      <c r="AG5765" s="1843"/>
      <c r="AH5765" s="1222"/>
    </row>
    <row r="5766" spans="1:34" ht="16.7" customHeight="1">
      <c r="A5766" s="1792"/>
      <c r="B5766" s="1778"/>
      <c r="C5766" s="1778"/>
      <c r="D5766" s="1778"/>
      <c r="E5766" s="1778"/>
      <c r="F5766" s="1778"/>
      <c r="G5766" s="1778"/>
      <c r="H5766" s="1778"/>
      <c r="I5766" s="1846" t="s">
        <v>2860</v>
      </c>
      <c r="J5766" s="1846"/>
      <c r="K5766" s="1846"/>
      <c r="L5766" s="1846"/>
      <c r="M5766" s="1846"/>
      <c r="N5766" s="1846"/>
      <c r="O5766" s="1846"/>
      <c r="P5766" s="1846"/>
      <c r="Q5766" s="1846"/>
      <c r="R5766" s="1846"/>
      <c r="S5766" s="1846"/>
      <c r="T5766" s="1846"/>
      <c r="U5766" s="1846"/>
      <c r="V5766" s="1846"/>
      <c r="W5766" s="1846"/>
      <c r="X5766" s="1846"/>
      <c r="Y5766" s="1846"/>
      <c r="Z5766" s="1793"/>
      <c r="AA5766" s="1847">
        <v>49.874099999999999</v>
      </c>
      <c r="AB5766" s="1847"/>
      <c r="AC5766" s="1847"/>
      <c r="AD5766" s="1847"/>
      <c r="AE5766" s="1847"/>
      <c r="AF5766" s="1847"/>
      <c r="AG5766" s="1847"/>
      <c r="AH5766" s="1814"/>
    </row>
    <row r="5767" spans="1:34" ht="17.45" customHeight="1">
      <c r="A5767" s="1844"/>
      <c r="B5767" s="1309"/>
      <c r="C5767" s="1309"/>
      <c r="D5767" s="1309"/>
      <c r="E5767" s="1309"/>
      <c r="F5767" s="1309"/>
      <c r="G5767" s="1309"/>
      <c r="H5767" s="1309"/>
      <c r="I5767" s="1840" t="s">
        <v>2861</v>
      </c>
      <c r="J5767" s="1840"/>
      <c r="K5767" s="1840"/>
      <c r="L5767" s="1840"/>
      <c r="M5767" s="1840"/>
      <c r="N5767" s="1840"/>
      <c r="O5767" s="1840"/>
      <c r="P5767" s="1840"/>
      <c r="Q5767" s="1840"/>
      <c r="R5767" s="1840"/>
      <c r="S5767" s="1840"/>
      <c r="T5767" s="1840"/>
      <c r="U5767" s="1840"/>
      <c r="V5767" s="1840"/>
      <c r="W5767" s="1840"/>
      <c r="X5767" s="1840"/>
      <c r="Y5767" s="1840"/>
      <c r="Z5767" s="1309"/>
      <c r="AA5767" s="1841">
        <v>49.874099999999999</v>
      </c>
      <c r="AB5767" s="1841"/>
      <c r="AC5767" s="1841"/>
      <c r="AD5767" s="1841"/>
      <c r="AE5767" s="1841"/>
      <c r="AF5767" s="1841"/>
      <c r="AG5767" s="1841"/>
      <c r="AH5767" s="1782"/>
    </row>
    <row r="5768" spans="1:34" ht="17.45" customHeight="1">
      <c r="A5768" s="1844"/>
      <c r="B5768" s="1309"/>
      <c r="C5768" s="1309"/>
      <c r="D5768" s="1309"/>
      <c r="E5768" s="1309"/>
      <c r="F5768" s="1309"/>
      <c r="G5768" s="1309"/>
      <c r="H5768" s="1309"/>
      <c r="I5768" s="1840" t="s">
        <v>2862</v>
      </c>
      <c r="J5768" s="1840"/>
      <c r="K5768" s="1840"/>
      <c r="L5768" s="1840"/>
      <c r="M5768" s="1840"/>
      <c r="N5768" s="1840"/>
      <c r="O5768" s="1840"/>
      <c r="P5768" s="1840"/>
      <c r="Q5768" s="1840"/>
      <c r="R5768" s="1840"/>
      <c r="S5768" s="1840"/>
      <c r="T5768" s="1840"/>
      <c r="U5768" s="1840"/>
      <c r="V5768" s="1840"/>
      <c r="W5768" s="1840"/>
      <c r="X5768" s="1840"/>
      <c r="Y5768" s="1840"/>
      <c r="Z5768" s="1309"/>
      <c r="AA5768" s="1841">
        <v>49.874099999999999</v>
      </c>
      <c r="AB5768" s="1841"/>
      <c r="AC5768" s="1841"/>
      <c r="AD5768" s="1841"/>
      <c r="AE5768" s="1841"/>
      <c r="AF5768" s="1841"/>
      <c r="AG5768" s="1841"/>
      <c r="AH5768" s="1782"/>
    </row>
    <row r="5769" spans="1:34" ht="16.7" customHeight="1">
      <c r="A5769" s="1844"/>
      <c r="B5769" s="1309"/>
      <c r="C5769" s="1309"/>
      <c r="D5769" s="1309"/>
      <c r="E5769" s="1309"/>
      <c r="F5769" s="1309"/>
      <c r="G5769" s="1309"/>
      <c r="H5769" s="1309"/>
      <c r="I5769" s="1840" t="s">
        <v>2863</v>
      </c>
      <c r="J5769" s="1840"/>
      <c r="K5769" s="1840"/>
      <c r="L5769" s="1840"/>
      <c r="M5769" s="1840"/>
      <c r="N5769" s="1840"/>
      <c r="O5769" s="1840"/>
      <c r="P5769" s="1840"/>
      <c r="Q5769" s="1840"/>
      <c r="R5769" s="1840"/>
      <c r="S5769" s="1840"/>
      <c r="T5769" s="1840"/>
      <c r="U5769" s="1840"/>
      <c r="V5769" s="1840"/>
      <c r="W5769" s="1840"/>
      <c r="X5769" s="1840"/>
      <c r="Y5769" s="1840"/>
      <c r="Z5769" s="1309"/>
      <c r="AA5769" s="1841">
        <v>0</v>
      </c>
      <c r="AB5769" s="1841"/>
      <c r="AC5769" s="1841"/>
      <c r="AD5769" s="1841"/>
      <c r="AE5769" s="1841"/>
      <c r="AF5769" s="1841"/>
      <c r="AG5769" s="1841"/>
      <c r="AH5769" s="1782"/>
    </row>
    <row r="5770" spans="1:34" ht="17.45" customHeight="1">
      <c r="A5770" s="1845"/>
      <c r="B5770" s="1799"/>
      <c r="C5770" s="1799"/>
      <c r="D5770" s="1799"/>
      <c r="E5770" s="1799"/>
      <c r="F5770" s="1799"/>
      <c r="G5770" s="1799"/>
      <c r="H5770" s="1799"/>
      <c r="I5770" s="1842" t="s">
        <v>2864</v>
      </c>
      <c r="J5770" s="1842"/>
      <c r="K5770" s="1842"/>
      <c r="L5770" s="1842"/>
      <c r="M5770" s="1842"/>
      <c r="N5770" s="1842"/>
      <c r="O5770" s="1842"/>
      <c r="P5770" s="1842"/>
      <c r="Q5770" s="1842"/>
      <c r="R5770" s="1842"/>
      <c r="S5770" s="1842"/>
      <c r="T5770" s="1842"/>
      <c r="U5770" s="1842"/>
      <c r="V5770" s="1842"/>
      <c r="W5770" s="1842"/>
      <c r="X5770" s="1842"/>
      <c r="Y5770" s="1842"/>
      <c r="Z5770" s="1799"/>
      <c r="AA5770" s="1843">
        <v>0</v>
      </c>
      <c r="AB5770" s="1843"/>
      <c r="AC5770" s="1843"/>
      <c r="AD5770" s="1843"/>
      <c r="AE5770" s="1843"/>
      <c r="AF5770" s="1843"/>
      <c r="AG5770" s="1843"/>
      <c r="AH5770" s="1800"/>
    </row>
    <row r="5771" spans="1:34" ht="17.45" customHeight="1">
      <c r="A5771" s="1801" t="s">
        <v>2865</v>
      </c>
      <c r="B5771" s="1825"/>
      <c r="C5771" s="1825"/>
      <c r="D5771" s="1825"/>
      <c r="E5771" s="1825"/>
      <c r="F5771" s="1825"/>
      <c r="G5771" s="1825"/>
      <c r="H5771" s="1825"/>
      <c r="I5771" s="1825"/>
      <c r="J5771" s="1825"/>
      <c r="K5771" s="1825"/>
      <c r="L5771" s="1825"/>
      <c r="M5771" s="1825"/>
      <c r="N5771" s="1826"/>
      <c r="O5771" s="1789" t="s">
        <v>2850</v>
      </c>
      <c r="P5771" s="1790"/>
      <c r="Q5771" s="1790"/>
      <c r="R5771" s="1790"/>
      <c r="S5771" s="1791"/>
      <c r="T5771" s="1827" t="s">
        <v>754</v>
      </c>
      <c r="U5771" s="1790"/>
      <c r="V5771" s="1790"/>
      <c r="W5771" s="1213"/>
      <c r="X5771" s="1789" t="s">
        <v>2866</v>
      </c>
      <c r="Y5771" s="1790"/>
      <c r="Z5771" s="1790"/>
      <c r="AA5771" s="1790"/>
      <c r="AB5771" s="1790"/>
      <c r="AC5771" s="1790"/>
      <c r="AD5771" s="1791"/>
      <c r="AE5771" s="1810" t="s">
        <v>2867</v>
      </c>
      <c r="AF5771" s="1828"/>
      <c r="AG5771" s="1828"/>
      <c r="AH5771" s="1213"/>
    </row>
    <row r="5772" spans="1:34" ht="16.7" customHeight="1">
      <c r="A5772" s="1215"/>
      <c r="B5772" s="1216" t="s">
        <v>3580</v>
      </c>
      <c r="C5772" s="1829" t="s">
        <v>3581</v>
      </c>
      <c r="D5772" s="1830"/>
      <c r="E5772" s="1830"/>
      <c r="F5772" s="1830"/>
      <c r="G5772" s="1830"/>
      <c r="H5772" s="1830"/>
      <c r="I5772" s="1830"/>
      <c r="J5772" s="1830"/>
      <c r="K5772" s="1830"/>
      <c r="L5772" s="1830"/>
      <c r="M5772" s="1830"/>
      <c r="N5772" s="1829"/>
      <c r="O5772" s="1831">
        <v>13</v>
      </c>
      <c r="P5772" s="1832"/>
      <c r="Q5772" s="1832"/>
      <c r="R5772" s="1832"/>
      <c r="S5772" s="1833"/>
      <c r="T5772" s="1834" t="s">
        <v>495</v>
      </c>
      <c r="U5772" s="1835"/>
      <c r="V5772" s="1835"/>
      <c r="W5772" s="1217"/>
      <c r="X5772" s="1836">
        <v>6.6081000000000003</v>
      </c>
      <c r="Y5772" s="1837"/>
      <c r="Z5772" s="1837"/>
      <c r="AA5772" s="1837"/>
      <c r="AB5772" s="1837"/>
      <c r="AC5772" s="1837"/>
      <c r="AD5772" s="1838"/>
      <c r="AE5772" s="1839">
        <v>85.905299999999997</v>
      </c>
      <c r="AF5772" s="1795"/>
      <c r="AG5772" s="1795"/>
      <c r="AH5772" s="1217"/>
    </row>
    <row r="5773" spans="1:34" ht="17.45" customHeight="1">
      <c r="A5773" s="1792"/>
      <c r="B5773" s="1793"/>
      <c r="C5773" s="1793"/>
      <c r="D5773" s="1793"/>
      <c r="E5773" s="1793"/>
      <c r="F5773" s="1793"/>
      <c r="G5773" s="1793"/>
      <c r="H5773" s="1793"/>
      <c r="I5773" s="1794" t="s">
        <v>2869</v>
      </c>
      <c r="J5773" s="1794"/>
      <c r="K5773" s="1794"/>
      <c r="L5773" s="1794"/>
      <c r="M5773" s="1794"/>
      <c r="N5773" s="1794"/>
      <c r="O5773" s="1794"/>
      <c r="P5773" s="1794"/>
      <c r="Q5773" s="1794"/>
      <c r="R5773" s="1794"/>
      <c r="S5773" s="1794"/>
      <c r="T5773" s="1794"/>
      <c r="U5773" s="1794"/>
      <c r="V5773" s="1794"/>
      <c r="W5773" s="1794"/>
      <c r="X5773" s="1794"/>
      <c r="Y5773" s="1794"/>
      <c r="Z5773" s="1214"/>
      <c r="AA5773" s="1795">
        <v>85.905299999999997</v>
      </c>
      <c r="AB5773" s="1795"/>
      <c r="AC5773" s="1795"/>
      <c r="AD5773" s="1795"/>
      <c r="AE5773" s="1795"/>
      <c r="AF5773" s="1795"/>
      <c r="AG5773" s="1795"/>
      <c r="AH5773" s="1213"/>
    </row>
    <row r="5774" spans="1:34" ht="16.7" customHeight="1">
      <c r="A5774" s="1801" t="s">
        <v>2870</v>
      </c>
      <c r="B5774" s="1825"/>
      <c r="C5774" s="1825"/>
      <c r="D5774" s="1825"/>
      <c r="E5774" s="1825"/>
      <c r="F5774" s="1825"/>
      <c r="G5774" s="1825"/>
      <c r="H5774" s="1825"/>
      <c r="I5774" s="1825"/>
      <c r="J5774" s="1825"/>
      <c r="K5774" s="1825"/>
      <c r="L5774" s="1825"/>
      <c r="M5774" s="1825"/>
      <c r="N5774" s="1826"/>
      <c r="O5774" s="1789" t="s">
        <v>2850</v>
      </c>
      <c r="P5774" s="1790"/>
      <c r="Q5774" s="1790"/>
      <c r="R5774" s="1790"/>
      <c r="S5774" s="1791"/>
      <c r="T5774" s="1827" t="s">
        <v>754</v>
      </c>
      <c r="U5774" s="1790"/>
      <c r="V5774" s="1790"/>
      <c r="W5774" s="1213"/>
      <c r="X5774" s="1789" t="s">
        <v>2866</v>
      </c>
      <c r="Y5774" s="1790"/>
      <c r="Z5774" s="1790"/>
      <c r="AA5774" s="1790"/>
      <c r="AB5774" s="1790"/>
      <c r="AC5774" s="1790"/>
      <c r="AD5774" s="1791"/>
      <c r="AE5774" s="1810" t="s">
        <v>2867</v>
      </c>
      <c r="AF5774" s="1828"/>
      <c r="AG5774" s="1828"/>
      <c r="AH5774" s="1213"/>
    </row>
    <row r="5775" spans="1:34" ht="17.45" customHeight="1">
      <c r="A5775" s="1215"/>
      <c r="B5775" s="1216" t="s">
        <v>3582</v>
      </c>
      <c r="C5775" s="1829" t="s">
        <v>3583</v>
      </c>
      <c r="D5775" s="1830"/>
      <c r="E5775" s="1830"/>
      <c r="F5775" s="1830"/>
      <c r="G5775" s="1830"/>
      <c r="H5775" s="1830"/>
      <c r="I5775" s="1830"/>
      <c r="J5775" s="1830"/>
      <c r="K5775" s="1830"/>
      <c r="L5775" s="1830"/>
      <c r="M5775" s="1830"/>
      <c r="N5775" s="1829"/>
      <c r="O5775" s="1831">
        <v>1.4999999999999999E-2</v>
      </c>
      <c r="P5775" s="1832"/>
      <c r="Q5775" s="1832"/>
      <c r="R5775" s="1832"/>
      <c r="S5775" s="1833"/>
      <c r="T5775" s="1834" t="s">
        <v>497</v>
      </c>
      <c r="U5775" s="1835"/>
      <c r="V5775" s="1835"/>
      <c r="W5775" s="1217"/>
      <c r="X5775" s="1836">
        <v>402.22640000000001</v>
      </c>
      <c r="Y5775" s="1837"/>
      <c r="Z5775" s="1837"/>
      <c r="AA5775" s="1837"/>
      <c r="AB5775" s="1837"/>
      <c r="AC5775" s="1837"/>
      <c r="AD5775" s="1838"/>
      <c r="AE5775" s="1839">
        <v>6.0335000000000001</v>
      </c>
      <c r="AF5775" s="1795"/>
      <c r="AG5775" s="1795"/>
      <c r="AH5775" s="1217"/>
    </row>
    <row r="5776" spans="1:34" ht="17.45" customHeight="1">
      <c r="A5776" s="1792"/>
      <c r="B5776" s="1793"/>
      <c r="C5776" s="1793"/>
      <c r="D5776" s="1793"/>
      <c r="E5776" s="1793"/>
      <c r="F5776" s="1793"/>
      <c r="G5776" s="1793"/>
      <c r="H5776" s="1793"/>
      <c r="I5776" s="1794" t="s">
        <v>2871</v>
      </c>
      <c r="J5776" s="1794"/>
      <c r="K5776" s="1794"/>
      <c r="L5776" s="1794"/>
      <c r="M5776" s="1794"/>
      <c r="N5776" s="1794"/>
      <c r="O5776" s="1794"/>
      <c r="P5776" s="1794"/>
      <c r="Q5776" s="1794"/>
      <c r="R5776" s="1794"/>
      <c r="S5776" s="1794"/>
      <c r="T5776" s="1794"/>
      <c r="U5776" s="1794"/>
      <c r="V5776" s="1794"/>
      <c r="W5776" s="1794"/>
      <c r="X5776" s="1794"/>
      <c r="Y5776" s="1794"/>
      <c r="Z5776" s="1214"/>
      <c r="AA5776" s="1795">
        <v>6.0335000000000001</v>
      </c>
      <c r="AB5776" s="1795"/>
      <c r="AC5776" s="1795"/>
      <c r="AD5776" s="1795"/>
      <c r="AE5776" s="1795"/>
      <c r="AF5776" s="1795"/>
      <c r="AG5776" s="1795"/>
      <c r="AH5776" s="1213"/>
    </row>
    <row r="5777" spans="1:34" ht="16.7" customHeight="1">
      <c r="A5777" s="1801" t="s">
        <v>2872</v>
      </c>
      <c r="B5777" s="1825"/>
      <c r="C5777" s="1825"/>
      <c r="D5777" s="1825"/>
      <c r="E5777" s="1825"/>
      <c r="F5777" s="1825"/>
      <c r="G5777" s="1825"/>
      <c r="H5777" s="1825"/>
      <c r="I5777" s="1825"/>
      <c r="J5777" s="1825"/>
      <c r="K5777" s="1825"/>
      <c r="L5777" s="1825"/>
      <c r="M5777" s="1825"/>
      <c r="N5777" s="1826"/>
      <c r="O5777" s="1789" t="s">
        <v>2850</v>
      </c>
      <c r="P5777" s="1790"/>
      <c r="Q5777" s="1790"/>
      <c r="R5777" s="1790"/>
      <c r="S5777" s="1791"/>
      <c r="T5777" s="1827" t="s">
        <v>754</v>
      </c>
      <c r="U5777" s="1790"/>
      <c r="V5777" s="1790"/>
      <c r="W5777" s="1213"/>
      <c r="X5777" s="1789" t="s">
        <v>2866</v>
      </c>
      <c r="Y5777" s="1790"/>
      <c r="Z5777" s="1790"/>
      <c r="AA5777" s="1790"/>
      <c r="AB5777" s="1790"/>
      <c r="AC5777" s="1790"/>
      <c r="AD5777" s="1791"/>
      <c r="AE5777" s="1810" t="s">
        <v>2867</v>
      </c>
      <c r="AF5777" s="1828"/>
      <c r="AG5777" s="1828"/>
      <c r="AH5777" s="1213"/>
    </row>
    <row r="5778" spans="1:34" ht="17.45" customHeight="1">
      <c r="A5778" s="1883" t="s">
        <v>3584</v>
      </c>
      <c r="B5778" s="1884"/>
      <c r="C5778" s="1884"/>
      <c r="D5778" s="1884"/>
      <c r="E5778" s="1884"/>
      <c r="F5778" s="1829" t="s">
        <v>3585</v>
      </c>
      <c r="G5778" s="1830"/>
      <c r="H5778" s="1830"/>
      <c r="I5778" s="1830"/>
      <c r="J5778" s="1830"/>
      <c r="K5778" s="1830"/>
      <c r="L5778" s="1830"/>
      <c r="M5778" s="1830"/>
      <c r="N5778" s="1829"/>
      <c r="O5778" s="1831">
        <v>0.21060000000000001</v>
      </c>
      <c r="P5778" s="1832"/>
      <c r="Q5778" s="1832"/>
      <c r="R5778" s="1832"/>
      <c r="S5778" s="1833"/>
      <c r="T5778" s="1834" t="s">
        <v>109</v>
      </c>
      <c r="U5778" s="1835"/>
      <c r="V5778" s="1835"/>
      <c r="W5778" s="1217"/>
      <c r="X5778" s="1836">
        <v>33.54</v>
      </c>
      <c r="Y5778" s="1837"/>
      <c r="Z5778" s="1837"/>
      <c r="AA5778" s="1837"/>
      <c r="AB5778" s="1837"/>
      <c r="AC5778" s="1837"/>
      <c r="AD5778" s="1838"/>
      <c r="AE5778" s="1839">
        <v>7.0635000000000003</v>
      </c>
      <c r="AF5778" s="1795"/>
      <c r="AG5778" s="1795"/>
      <c r="AH5778" s="1217"/>
    </row>
    <row r="5779" spans="1:34" ht="17.45" customHeight="1">
      <c r="A5779" s="1792"/>
      <c r="B5779" s="1793"/>
      <c r="C5779" s="1793"/>
      <c r="D5779" s="1793"/>
      <c r="E5779" s="1793"/>
      <c r="F5779" s="1793"/>
      <c r="G5779" s="1793"/>
      <c r="H5779" s="1793"/>
      <c r="I5779" s="1793"/>
      <c r="J5779" s="1793"/>
      <c r="K5779" s="1794" t="s">
        <v>2873</v>
      </c>
      <c r="L5779" s="1794"/>
      <c r="M5779" s="1794"/>
      <c r="N5779" s="1794"/>
      <c r="O5779" s="1794"/>
      <c r="P5779" s="1794"/>
      <c r="Q5779" s="1794"/>
      <c r="R5779" s="1794"/>
      <c r="S5779" s="1794"/>
      <c r="T5779" s="1794"/>
      <c r="U5779" s="1794"/>
      <c r="V5779" s="1794"/>
      <c r="W5779" s="1794"/>
      <c r="X5779" s="1794"/>
      <c r="Y5779" s="1794"/>
      <c r="Z5779" s="1794"/>
      <c r="AA5779" s="1794"/>
      <c r="AB5779" s="1214"/>
      <c r="AC5779" s="1795">
        <v>7.0635000000000003</v>
      </c>
      <c r="AD5779" s="1795"/>
      <c r="AE5779" s="1795"/>
      <c r="AF5779" s="1795"/>
      <c r="AG5779" s="1795"/>
      <c r="AH5779" s="1213"/>
    </row>
    <row r="5780" spans="1:34" ht="16.7" customHeight="1">
      <c r="A5780" s="1801" t="s">
        <v>2874</v>
      </c>
      <c r="B5780" s="1825"/>
      <c r="C5780" s="1825"/>
      <c r="D5780" s="1825"/>
      <c r="E5780" s="1825"/>
      <c r="F5780" s="1825"/>
      <c r="G5780" s="1825"/>
      <c r="H5780" s="1825"/>
      <c r="I5780" s="1825"/>
      <c r="J5780" s="1826"/>
      <c r="K5780" s="1789" t="s">
        <v>2850</v>
      </c>
      <c r="L5780" s="1791"/>
      <c r="M5780" s="1855" t="s">
        <v>2875</v>
      </c>
      <c r="N5780" s="1856"/>
      <c r="O5780" s="1857"/>
      <c r="P5780" s="1855" t="s">
        <v>2876</v>
      </c>
      <c r="Q5780" s="1856"/>
      <c r="R5780" s="1857"/>
      <c r="S5780" s="1855" t="s">
        <v>2877</v>
      </c>
      <c r="T5780" s="1857"/>
      <c r="U5780" s="1789" t="s">
        <v>2878</v>
      </c>
      <c r="V5780" s="1790"/>
      <c r="W5780" s="1791"/>
      <c r="X5780" s="1789" t="s">
        <v>2879</v>
      </c>
      <c r="Y5780" s="1790"/>
      <c r="Z5780" s="1790"/>
      <c r="AA5780" s="1790"/>
      <c r="AB5780" s="1791"/>
      <c r="AC5780" s="1789" t="s">
        <v>2880</v>
      </c>
      <c r="AD5780" s="1791"/>
      <c r="AE5780" s="1810" t="s">
        <v>2867</v>
      </c>
      <c r="AF5780" s="1828"/>
      <c r="AG5780" s="1828"/>
      <c r="AH5780" s="1213"/>
    </row>
    <row r="5781" spans="1:34" ht="17.45" customHeight="1">
      <c r="A5781" s="1883" t="s">
        <v>3586</v>
      </c>
      <c r="B5781" s="1884"/>
      <c r="C5781" s="1884"/>
      <c r="D5781" s="1884"/>
      <c r="E5781" s="1884"/>
      <c r="F5781" s="1829" t="s">
        <v>3585</v>
      </c>
      <c r="G5781" s="1830"/>
      <c r="H5781" s="1830"/>
      <c r="I5781" s="1830"/>
      <c r="J5781" s="1829"/>
      <c r="K5781" s="1862">
        <v>0.21060000000000001</v>
      </c>
      <c r="L5781" s="1863"/>
      <c r="M5781" s="1836">
        <v>0</v>
      </c>
      <c r="N5781" s="1837"/>
      <c r="O5781" s="1838"/>
      <c r="P5781" s="1836">
        <v>0</v>
      </c>
      <c r="Q5781" s="1837"/>
      <c r="R5781" s="1838"/>
      <c r="S5781" s="1836">
        <v>0</v>
      </c>
      <c r="T5781" s="1838"/>
      <c r="U5781" s="1836">
        <v>1.1000000000000001</v>
      </c>
      <c r="V5781" s="1837"/>
      <c r="W5781" s="1838"/>
      <c r="X5781" s="1836">
        <v>0.88</v>
      </c>
      <c r="Y5781" s="1837"/>
      <c r="Z5781" s="1837"/>
      <c r="AA5781" s="1837"/>
      <c r="AB5781" s="1838"/>
      <c r="AC5781" s="1836">
        <v>0.72</v>
      </c>
      <c r="AD5781" s="1838"/>
      <c r="AE5781" s="1839">
        <v>0</v>
      </c>
      <c r="AF5781" s="1795"/>
      <c r="AG5781" s="1795"/>
      <c r="AH5781" s="1217"/>
    </row>
    <row r="5782" spans="1:34" ht="16.7" customHeight="1">
      <c r="A5782" s="1853"/>
      <c r="B5782" s="1778"/>
      <c r="C5782" s="1778"/>
      <c r="D5782" s="1778"/>
      <c r="E5782" s="1778"/>
      <c r="F5782" s="1778"/>
      <c r="G5782" s="1778"/>
      <c r="H5782" s="1778"/>
      <c r="I5782" s="1846" t="s">
        <v>2881</v>
      </c>
      <c r="J5782" s="1846"/>
      <c r="K5782" s="1846"/>
      <c r="L5782" s="1846"/>
      <c r="M5782" s="1846"/>
      <c r="N5782" s="1846"/>
      <c r="O5782" s="1846"/>
      <c r="P5782" s="1846"/>
      <c r="Q5782" s="1846"/>
      <c r="R5782" s="1846"/>
      <c r="S5782" s="1846"/>
      <c r="T5782" s="1846"/>
      <c r="U5782" s="1846"/>
      <c r="V5782" s="1846"/>
      <c r="W5782" s="1846"/>
      <c r="X5782" s="1846"/>
      <c r="Y5782" s="1846"/>
      <c r="Z5782" s="1203"/>
      <c r="AA5782" s="1847">
        <v>0</v>
      </c>
      <c r="AB5782" s="1847"/>
      <c r="AC5782" s="1847"/>
      <c r="AD5782" s="1847"/>
      <c r="AE5782" s="1847"/>
      <c r="AF5782" s="1847"/>
      <c r="AG5782" s="1847"/>
      <c r="AH5782" s="1204"/>
    </row>
    <row r="5783" spans="1:34" ht="5.85" customHeight="1">
      <c r="A5783" s="1854"/>
      <c r="B5783" s="1309"/>
      <c r="C5783" s="1309"/>
      <c r="D5783" s="1309"/>
      <c r="E5783" s="1309"/>
      <c r="F5783" s="1309"/>
      <c r="G5783" s="1309"/>
      <c r="H5783" s="1309"/>
      <c r="I5783" s="1309"/>
      <c r="J5783" s="1309"/>
      <c r="K5783" s="1309"/>
      <c r="L5783" s="1309"/>
      <c r="M5783" s="1309"/>
      <c r="N5783" s="1309"/>
      <c r="O5783" s="1309"/>
      <c r="P5783" s="1309"/>
      <c r="Q5783" s="1309"/>
      <c r="R5783" s="1309"/>
      <c r="S5783" s="1309"/>
      <c r="T5783" s="1309"/>
      <c r="U5783" s="1309"/>
      <c r="V5783" s="1309"/>
      <c r="W5783" s="1309"/>
      <c r="X5783" s="1309"/>
      <c r="Y5783" s="1309"/>
      <c r="Z5783" s="1309"/>
      <c r="AA5783" s="1309"/>
      <c r="AB5783" s="1309"/>
      <c r="AC5783" s="1309"/>
      <c r="AD5783" s="1309"/>
      <c r="AE5783" s="1309"/>
      <c r="AF5783" s="1309"/>
      <c r="AG5783" s="1309"/>
      <c r="AH5783" s="1782"/>
    </row>
    <row r="5784" spans="1:34" ht="17.45" customHeight="1">
      <c r="A5784" s="1845"/>
      <c r="B5784" s="1799"/>
      <c r="C5784" s="1799"/>
      <c r="D5784" s="1799"/>
      <c r="E5784" s="1799"/>
      <c r="F5784" s="1799"/>
      <c r="G5784" s="1799"/>
      <c r="H5784" s="1799"/>
      <c r="I5784" s="1842" t="s">
        <v>2882</v>
      </c>
      <c r="J5784" s="1842"/>
      <c r="K5784" s="1842"/>
      <c r="L5784" s="1842"/>
      <c r="M5784" s="1842"/>
      <c r="N5784" s="1842"/>
      <c r="O5784" s="1842"/>
      <c r="P5784" s="1842"/>
      <c r="Q5784" s="1842"/>
      <c r="R5784" s="1842"/>
      <c r="S5784" s="1842"/>
      <c r="T5784" s="1842"/>
      <c r="U5784" s="1842"/>
      <c r="V5784" s="1842"/>
      <c r="W5784" s="1842"/>
      <c r="X5784" s="1842"/>
      <c r="Y5784" s="1842"/>
      <c r="Z5784" s="1212"/>
      <c r="AA5784" s="1848">
        <v>148.88</v>
      </c>
      <c r="AB5784" s="1848"/>
      <c r="AC5784" s="1848"/>
      <c r="AD5784" s="1848"/>
      <c r="AE5784" s="1848"/>
      <c r="AF5784" s="1848"/>
      <c r="AG5784" s="1848"/>
      <c r="AH5784" s="1208"/>
    </row>
    <row r="5785" spans="1:34" ht="45.75" customHeight="1">
      <c r="A5785" s="1849" t="s">
        <v>2883</v>
      </c>
      <c r="B5785" s="1850"/>
      <c r="C5785" s="1850"/>
      <c r="D5785" s="1850"/>
      <c r="E5785" s="1851"/>
      <c r="F5785" s="1852"/>
      <c r="G5785" s="1852"/>
      <c r="H5785" s="1852"/>
      <c r="I5785" s="1852"/>
      <c r="J5785" s="1852"/>
      <c r="K5785" s="1852"/>
      <c r="L5785" s="1852"/>
      <c r="M5785" s="1852"/>
      <c r="N5785" s="1852"/>
      <c r="O5785" s="1852"/>
      <c r="P5785" s="1852"/>
      <c r="Q5785" s="1852"/>
      <c r="R5785" s="1852"/>
      <c r="S5785" s="1852"/>
      <c r="T5785" s="1852"/>
      <c r="U5785" s="1852"/>
      <c r="V5785" s="1852"/>
      <c r="W5785" s="1852"/>
      <c r="X5785" s="1852"/>
      <c r="Y5785" s="1852"/>
      <c r="Z5785" s="1852"/>
      <c r="AA5785" s="1852"/>
      <c r="AB5785" s="1852"/>
      <c r="AC5785" s="1852"/>
      <c r="AD5785" s="1852"/>
      <c r="AE5785" s="1852"/>
      <c r="AF5785" s="1852"/>
      <c r="AG5785" s="1852"/>
      <c r="AH5785" s="1851"/>
    </row>
    <row r="5786" spans="1:34" ht="98.85" customHeight="1">
      <c r="A5786" s="1218"/>
      <c r="AH5786" s="1219"/>
    </row>
    <row r="5787" spans="1:34" ht="98.85" customHeight="1">
      <c r="A5787" s="1220"/>
      <c r="B5787" s="1221"/>
      <c r="C5787" s="1221"/>
      <c r="D5787" s="1221"/>
      <c r="E5787" s="1221"/>
      <c r="F5787" s="1221"/>
      <c r="G5787" s="1221"/>
      <c r="H5787" s="1221"/>
      <c r="I5787" s="1221"/>
      <c r="J5787" s="1221"/>
      <c r="K5787" s="1221"/>
      <c r="L5787" s="1221"/>
      <c r="M5787" s="1221"/>
      <c r="N5787" s="1221"/>
      <c r="O5787" s="1221"/>
      <c r="P5787" s="1221"/>
      <c r="Q5787" s="1221"/>
      <c r="R5787" s="1221"/>
      <c r="S5787" s="1221"/>
      <c r="T5787" s="1221"/>
      <c r="U5787" s="1221"/>
      <c r="V5787" s="1221"/>
      <c r="W5787" s="1221"/>
      <c r="X5787" s="1221"/>
      <c r="Y5787" s="1221"/>
      <c r="Z5787" s="1221"/>
      <c r="AA5787" s="1221"/>
      <c r="AB5787" s="1221"/>
      <c r="AC5787" s="1221"/>
      <c r="AD5787" s="1221"/>
      <c r="AE5787" s="1221"/>
      <c r="AF5787" s="1221"/>
      <c r="AG5787" s="1221"/>
      <c r="AH5787" s="1222"/>
    </row>
    <row r="5788" spans="1:34" ht="5.0999999999999996" customHeight="1">
      <c r="A5788" s="1777"/>
      <c r="B5788" s="1778"/>
      <c r="C5788" s="1778"/>
      <c r="D5788" s="1778"/>
      <c r="E5788" s="1778"/>
      <c r="F5788" s="1778"/>
      <c r="G5788" s="1778"/>
      <c r="H5788" s="1778"/>
      <c r="I5788" s="1778"/>
      <c r="J5788" s="1778"/>
      <c r="K5788" s="1778"/>
      <c r="L5788" s="1778"/>
      <c r="M5788" s="1778"/>
      <c r="N5788" s="1778"/>
      <c r="O5788" s="1778"/>
      <c r="P5788" s="1778"/>
      <c r="Q5788" s="1778"/>
      <c r="R5788" s="1778"/>
      <c r="S5788" s="1778"/>
      <c r="T5788" s="1778"/>
      <c r="U5788" s="1778"/>
      <c r="V5788" s="1778"/>
      <c r="W5788" s="1778"/>
      <c r="X5788" s="1778"/>
      <c r="Y5788" s="1778"/>
      <c r="Z5788" s="1778"/>
      <c r="AA5788" s="1778"/>
      <c r="AB5788" s="1778"/>
      <c r="AC5788" s="1778"/>
      <c r="AD5788" s="1778"/>
      <c r="AE5788" s="1778"/>
      <c r="AF5788" s="1778"/>
      <c r="AG5788" s="1778"/>
      <c r="AH5788" s="1779"/>
    </row>
    <row r="5789" spans="1:34" ht="11.65" customHeight="1">
      <c r="A5789" s="1780" t="s">
        <v>2834</v>
      </c>
      <c r="B5789" s="1310"/>
      <c r="C5789" s="1310"/>
      <c r="D5789" s="1310"/>
      <c r="E5789" s="1310"/>
      <c r="F5789" s="1310"/>
      <c r="G5789" s="1310"/>
      <c r="H5789" s="1310"/>
      <c r="I5789" s="1310"/>
      <c r="J5789" s="1310"/>
      <c r="K5789" s="1310"/>
      <c r="L5789" s="1310"/>
      <c r="M5789" s="1310"/>
      <c r="N5789" s="1310"/>
      <c r="O5789" s="1310"/>
      <c r="P5789" s="1310"/>
      <c r="Q5789" s="1310"/>
      <c r="R5789" s="1310"/>
      <c r="S5789" s="1310"/>
      <c r="T5789" s="1310"/>
      <c r="U5789" s="1310"/>
      <c r="V5789" s="1310"/>
      <c r="W5789" s="1310"/>
      <c r="X5789" s="1310"/>
      <c r="Y5789" s="1310"/>
      <c r="Z5789" s="1310"/>
      <c r="AA5789" s="1310"/>
      <c r="AB5789" s="1310"/>
      <c r="AC5789" s="1310"/>
      <c r="AD5789" s="1309"/>
      <c r="AE5789" s="1309"/>
      <c r="AF5789" s="1781" t="s">
        <v>3587</v>
      </c>
      <c r="AG5789" s="1781"/>
      <c r="AH5789" s="1782"/>
    </row>
    <row r="5790" spans="1:34" ht="5.85" customHeight="1">
      <c r="A5790" s="1780"/>
      <c r="B5790" s="1310"/>
      <c r="C5790" s="1310"/>
      <c r="D5790" s="1310"/>
      <c r="E5790" s="1310"/>
      <c r="F5790" s="1310"/>
      <c r="G5790" s="1310"/>
      <c r="H5790" s="1310"/>
      <c r="I5790" s="1310"/>
      <c r="J5790" s="1310"/>
      <c r="K5790" s="1310"/>
      <c r="L5790" s="1310"/>
      <c r="M5790" s="1310"/>
      <c r="N5790" s="1310"/>
      <c r="O5790" s="1310"/>
      <c r="P5790" s="1310"/>
      <c r="Q5790" s="1310"/>
      <c r="R5790" s="1310"/>
      <c r="S5790" s="1310"/>
      <c r="T5790" s="1310"/>
      <c r="U5790" s="1310"/>
      <c r="V5790" s="1310"/>
      <c r="W5790" s="1310"/>
      <c r="X5790" s="1310"/>
      <c r="Y5790" s="1310"/>
      <c r="Z5790" s="1310"/>
      <c r="AA5790" s="1310"/>
      <c r="AB5790" s="1310"/>
      <c r="AC5790" s="1310"/>
      <c r="AD5790" s="1311"/>
      <c r="AE5790" s="1311"/>
      <c r="AF5790" s="1311"/>
      <c r="AG5790" s="1311"/>
      <c r="AH5790" s="1782"/>
    </row>
    <row r="5791" spans="1:34" ht="11.65" customHeight="1">
      <c r="A5791" s="1783" t="s">
        <v>2836</v>
      </c>
      <c r="B5791" s="1784"/>
      <c r="C5791" s="1784"/>
      <c r="D5791" s="1784"/>
      <c r="E5791" s="1784"/>
      <c r="F5791" s="1784"/>
      <c r="G5791" s="1784"/>
      <c r="H5791" s="1784"/>
      <c r="I5791" s="1784"/>
      <c r="J5791" s="1784"/>
      <c r="K5791" s="1784"/>
      <c r="L5791" s="1784"/>
      <c r="M5791" s="1784"/>
      <c r="N5791" s="1784"/>
      <c r="O5791" s="1784"/>
      <c r="P5791" s="1784"/>
      <c r="Q5791" s="1784"/>
      <c r="R5791" s="1784"/>
      <c r="S5791" s="1784"/>
      <c r="T5791" s="1784"/>
      <c r="U5791" s="1784"/>
      <c r="V5791" s="1784"/>
      <c r="W5791" s="1784"/>
      <c r="X5791" s="1784"/>
      <c r="Y5791" s="1784"/>
      <c r="Z5791" s="1784"/>
      <c r="AA5791" s="1784"/>
      <c r="AB5791" s="1784"/>
      <c r="AC5791" s="1784"/>
      <c r="AD5791" s="1311"/>
      <c r="AE5791" s="1311"/>
      <c r="AF5791" s="1311"/>
      <c r="AG5791" s="1311"/>
      <c r="AH5791" s="1782"/>
    </row>
    <row r="5792" spans="1:34" ht="22.5" customHeight="1">
      <c r="A5792" s="1785" t="s">
        <v>2837</v>
      </c>
      <c r="B5792" s="1786"/>
      <c r="C5792" s="1786"/>
      <c r="D5792" s="1786"/>
      <c r="E5792" s="1786"/>
      <c r="F5792" s="1786"/>
      <c r="G5792" s="1786"/>
      <c r="H5792" s="1786"/>
      <c r="I5792" s="1786"/>
      <c r="J5792" s="1786"/>
      <c r="K5792" s="1786"/>
      <c r="L5792" s="1786"/>
      <c r="M5792" s="1786"/>
      <c r="N5792" s="1786"/>
      <c r="O5792" s="1786"/>
      <c r="P5792" s="1786"/>
      <c r="Q5792" s="1786"/>
      <c r="R5792" s="1786"/>
      <c r="S5792" s="1786"/>
      <c r="T5792" s="1786"/>
      <c r="U5792" s="1786"/>
      <c r="V5792" s="1786"/>
      <c r="W5792" s="1786"/>
      <c r="X5792" s="1786"/>
      <c r="Y5792" s="1786"/>
      <c r="Z5792" s="1786"/>
      <c r="AA5792" s="1786"/>
      <c r="AB5792" s="1786"/>
      <c r="AC5792" s="1786"/>
      <c r="AD5792" s="1311"/>
      <c r="AE5792" s="1311"/>
      <c r="AF5792" s="1311"/>
      <c r="AG5792" s="1311"/>
      <c r="AH5792" s="1782"/>
    </row>
    <row r="5793" spans="1:34" ht="5.85" customHeight="1">
      <c r="A5793" s="1787" t="s">
        <v>2838</v>
      </c>
      <c r="B5793" s="1788"/>
      <c r="C5793" s="1788"/>
      <c r="D5793" s="1788"/>
      <c r="E5793" s="1788"/>
      <c r="F5793" s="1788"/>
      <c r="G5793" s="1788"/>
      <c r="H5793" s="1788"/>
      <c r="I5793" s="1788"/>
      <c r="J5793" s="1788"/>
      <c r="K5793" s="1788"/>
      <c r="L5793" s="1788"/>
      <c r="M5793" s="1788"/>
      <c r="N5793" s="1788"/>
      <c r="O5793" s="1788"/>
      <c r="P5793" s="1788"/>
      <c r="Q5793" s="1788"/>
      <c r="R5793" s="1788"/>
      <c r="S5793" s="1788"/>
      <c r="T5793" s="1788"/>
      <c r="U5793" s="1788"/>
      <c r="V5793" s="1788"/>
      <c r="W5793" s="1788"/>
      <c r="X5793" s="1788"/>
      <c r="Y5793" s="1788"/>
      <c r="Z5793" s="1788"/>
      <c r="AA5793" s="1788"/>
      <c r="AB5793" s="1788"/>
      <c r="AC5793" s="1788"/>
      <c r="AD5793" s="1311"/>
      <c r="AE5793" s="1311"/>
      <c r="AF5793" s="1311"/>
      <c r="AG5793" s="1311"/>
      <c r="AH5793" s="1782"/>
    </row>
    <row r="5794" spans="1:34" ht="5.85" customHeight="1">
      <c r="A5794" s="1787"/>
      <c r="B5794" s="1788"/>
      <c r="C5794" s="1788"/>
      <c r="D5794" s="1788"/>
      <c r="E5794" s="1788"/>
      <c r="F5794" s="1788"/>
      <c r="G5794" s="1788"/>
      <c r="H5794" s="1788"/>
      <c r="I5794" s="1788"/>
      <c r="J5794" s="1788"/>
      <c r="K5794" s="1788"/>
      <c r="L5794" s="1788"/>
      <c r="M5794" s="1788"/>
      <c r="N5794" s="1788"/>
      <c r="O5794" s="1788"/>
      <c r="P5794" s="1788"/>
      <c r="Q5794" s="1788"/>
      <c r="R5794" s="1788"/>
      <c r="S5794" s="1788"/>
      <c r="T5794" s="1788"/>
      <c r="U5794" s="1788"/>
      <c r="V5794" s="1788"/>
      <c r="W5794" s="1788"/>
      <c r="X5794" s="1788"/>
      <c r="Y5794" s="1788"/>
      <c r="Z5794" s="1788"/>
      <c r="AA5794" s="1788"/>
      <c r="AB5794" s="1788"/>
      <c r="AC5794" s="1788"/>
      <c r="AD5794" s="1782"/>
      <c r="AE5794" s="1309"/>
      <c r="AF5794" s="1309"/>
      <c r="AG5794" s="1309"/>
      <c r="AH5794" s="1782"/>
    </row>
    <row r="5795" spans="1:34" ht="11.65" customHeight="1">
      <c r="A5795" s="1787" t="s">
        <v>2839</v>
      </c>
      <c r="B5795" s="1788"/>
      <c r="C5795" s="1788"/>
      <c r="D5795" s="1788"/>
      <c r="E5795" s="1788"/>
      <c r="F5795" s="1788"/>
      <c r="G5795" s="1788"/>
      <c r="H5795" s="1788"/>
      <c r="I5795" s="1788"/>
      <c r="J5795" s="1788"/>
      <c r="K5795" s="1788"/>
      <c r="L5795" s="1788"/>
      <c r="M5795" s="1788"/>
      <c r="N5795" s="1788"/>
      <c r="O5795" s="1788"/>
      <c r="P5795" s="1788"/>
      <c r="Q5795" s="1788"/>
      <c r="R5795" s="1788"/>
      <c r="S5795" s="1788"/>
      <c r="T5795" s="1788"/>
      <c r="U5795" s="1788"/>
      <c r="V5795" s="1788"/>
      <c r="W5795" s="1788"/>
      <c r="X5795" s="1788"/>
      <c r="Y5795" s="1788"/>
      <c r="Z5795" s="1788"/>
      <c r="AA5795" s="1788"/>
      <c r="AB5795" s="1788"/>
      <c r="AC5795" s="1788"/>
      <c r="AD5795" s="1818" t="s">
        <v>2840</v>
      </c>
      <c r="AE5795" s="1818"/>
      <c r="AF5795" s="1206">
        <v>0</v>
      </c>
      <c r="AG5795" s="1207" t="s">
        <v>5</v>
      </c>
      <c r="AH5795" s="1800"/>
    </row>
    <row r="5796" spans="1:34" ht="11.65" customHeight="1">
      <c r="A5796" s="1819" t="s">
        <v>2841</v>
      </c>
      <c r="B5796" s="1820"/>
      <c r="C5796" s="1820"/>
      <c r="D5796" s="1820"/>
      <c r="E5796" s="1820"/>
      <c r="F5796" s="1820"/>
      <c r="G5796" s="1820"/>
      <c r="H5796" s="1820"/>
      <c r="I5796" s="1820"/>
      <c r="J5796" s="1820"/>
      <c r="K5796" s="1820"/>
      <c r="L5796" s="1820"/>
      <c r="M5796" s="1820"/>
      <c r="N5796" s="1820"/>
      <c r="O5796" s="1820"/>
      <c r="P5796" s="1820"/>
      <c r="Q5796" s="1820"/>
      <c r="R5796" s="1820"/>
      <c r="S5796" s="1820"/>
      <c r="T5796" s="1820"/>
      <c r="U5796" s="1820"/>
      <c r="V5796" s="1820"/>
      <c r="W5796" s="1820"/>
      <c r="X5796" s="1820"/>
      <c r="Y5796" s="1820"/>
      <c r="Z5796" s="1820"/>
      <c r="AA5796" s="1820"/>
      <c r="AB5796" s="1820"/>
      <c r="AC5796" s="1820"/>
      <c r="AD5796" s="1821" t="s">
        <v>2842</v>
      </c>
      <c r="AE5796" s="1821"/>
      <c r="AF5796" s="1210">
        <v>0</v>
      </c>
      <c r="AG5796" s="1211" t="s">
        <v>5</v>
      </c>
      <c r="AH5796" s="1800"/>
    </row>
    <row r="5797" spans="1:34" ht="16.7" customHeight="1">
      <c r="A5797" s="1822" t="s">
        <v>2843</v>
      </c>
      <c r="B5797" s="1802"/>
      <c r="C5797" s="1802"/>
      <c r="D5797" s="1778"/>
      <c r="E5797" s="1823" t="s">
        <v>3583</v>
      </c>
      <c r="F5797" s="1823"/>
      <c r="G5797" s="1823"/>
      <c r="H5797" s="1823"/>
      <c r="I5797" s="1823"/>
      <c r="J5797" s="1823"/>
      <c r="K5797" s="1823"/>
      <c r="L5797" s="1823"/>
      <c r="M5797" s="1823"/>
      <c r="N5797" s="1823"/>
      <c r="O5797" s="1823"/>
      <c r="P5797" s="1823"/>
      <c r="Q5797" s="1823"/>
      <c r="R5797" s="1823"/>
      <c r="S5797" s="1823"/>
      <c r="T5797" s="1823"/>
      <c r="U5797" s="1823"/>
      <c r="V5797" s="1823"/>
      <c r="W5797" s="1823"/>
      <c r="X5797" s="1823"/>
      <c r="Y5797" s="1823"/>
      <c r="Z5797" s="1823"/>
      <c r="AA5797" s="1823"/>
      <c r="AB5797" s="1823"/>
      <c r="AC5797" s="1823"/>
      <c r="AD5797" s="1823"/>
      <c r="AE5797" s="1823"/>
      <c r="AF5797" s="1823"/>
      <c r="AG5797" s="1823"/>
      <c r="AH5797" s="1779"/>
    </row>
    <row r="5798" spans="1:34" ht="17.45" customHeight="1">
      <c r="A5798" s="1824" t="s">
        <v>2844</v>
      </c>
      <c r="B5798" s="1816"/>
      <c r="C5798" s="1816"/>
      <c r="D5798" s="1309"/>
      <c r="E5798" s="1815" t="s">
        <v>3582</v>
      </c>
      <c r="F5798" s="1815"/>
      <c r="G5798" s="1111"/>
      <c r="H5798" s="1796" t="s">
        <v>2845</v>
      </c>
      <c r="I5798" s="1796"/>
      <c r="J5798" s="1796" t="s">
        <v>497</v>
      </c>
      <c r="K5798" s="1796"/>
      <c r="L5798" s="1309"/>
      <c r="M5798" s="1309"/>
      <c r="N5798" s="1816" t="s">
        <v>2846</v>
      </c>
      <c r="O5798" s="1816"/>
      <c r="P5798" s="1816"/>
      <c r="Q5798" s="1816"/>
      <c r="R5798" s="1817">
        <v>4.0903499999999999</v>
      </c>
      <c r="S5798" s="1817"/>
      <c r="T5798" s="1817"/>
      <c r="U5798" s="1817"/>
      <c r="V5798" s="1309"/>
      <c r="W5798" s="1309"/>
      <c r="X5798" s="1309"/>
      <c r="Y5798" s="1796" t="s">
        <v>2847</v>
      </c>
      <c r="Z5798" s="1796"/>
      <c r="AA5798" s="1796"/>
      <c r="AB5798" s="1796"/>
      <c r="AC5798" s="1796"/>
      <c r="AD5798" s="1796"/>
      <c r="AE5798" s="1796"/>
      <c r="AF5798" s="1797" t="s">
        <v>2848</v>
      </c>
      <c r="AG5798" s="1797"/>
      <c r="AH5798" s="1782"/>
    </row>
    <row r="5799" spans="1:34" ht="5.85" customHeight="1">
      <c r="A5799" s="1798"/>
      <c r="B5799" s="1799"/>
      <c r="C5799" s="1799"/>
      <c r="D5799" s="1799"/>
      <c r="E5799" s="1799"/>
      <c r="F5799" s="1799"/>
      <c r="G5799" s="1799"/>
      <c r="H5799" s="1799"/>
      <c r="I5799" s="1799"/>
      <c r="J5799" s="1799"/>
      <c r="K5799" s="1799"/>
      <c r="L5799" s="1799"/>
      <c r="M5799" s="1799"/>
      <c r="N5799" s="1799"/>
      <c r="O5799" s="1799"/>
      <c r="P5799" s="1799"/>
      <c r="Q5799" s="1799"/>
      <c r="R5799" s="1799"/>
      <c r="S5799" s="1799"/>
      <c r="T5799" s="1799"/>
      <c r="U5799" s="1799"/>
      <c r="V5799" s="1799"/>
      <c r="W5799" s="1799"/>
      <c r="X5799" s="1799"/>
      <c r="Y5799" s="1799"/>
      <c r="Z5799" s="1799"/>
      <c r="AA5799" s="1799"/>
      <c r="AB5799" s="1799"/>
      <c r="AC5799" s="1799"/>
      <c r="AD5799" s="1799"/>
      <c r="AE5799" s="1799"/>
      <c r="AF5799" s="1799"/>
      <c r="AG5799" s="1799"/>
      <c r="AH5799" s="1800"/>
    </row>
    <row r="5800" spans="1:34" ht="16.7" customHeight="1">
      <c r="A5800" s="1801" t="s">
        <v>2849</v>
      </c>
      <c r="B5800" s="1802"/>
      <c r="C5800" s="1802"/>
      <c r="D5800" s="1802"/>
      <c r="E5800" s="1802"/>
      <c r="F5800" s="1802"/>
      <c r="G5800" s="1802"/>
      <c r="H5800" s="1802"/>
      <c r="I5800" s="1802"/>
      <c r="J5800" s="1803"/>
      <c r="K5800" s="1789" t="s">
        <v>2850</v>
      </c>
      <c r="L5800" s="1807"/>
      <c r="M5800" s="1789" t="s">
        <v>2851</v>
      </c>
      <c r="N5800" s="1790"/>
      <c r="O5800" s="1790"/>
      <c r="P5800" s="1790"/>
      <c r="Q5800" s="1790"/>
      <c r="R5800" s="1790"/>
      <c r="S5800" s="1790"/>
      <c r="T5800" s="1791"/>
      <c r="U5800" s="1789" t="s">
        <v>2852</v>
      </c>
      <c r="V5800" s="1790"/>
      <c r="W5800" s="1790"/>
      <c r="X5800" s="1790"/>
      <c r="Y5800" s="1790"/>
      <c r="Z5800" s="1790"/>
      <c r="AA5800" s="1790"/>
      <c r="AB5800" s="1790"/>
      <c r="AC5800" s="1790"/>
      <c r="AD5800" s="1791"/>
      <c r="AE5800" s="1810" t="s">
        <v>2853</v>
      </c>
      <c r="AF5800" s="1811"/>
      <c r="AG5800" s="1811"/>
      <c r="AH5800" s="1814"/>
    </row>
    <row r="5801" spans="1:34" ht="17.45" customHeight="1">
      <c r="A5801" s="1804"/>
      <c r="B5801" s="1805"/>
      <c r="C5801" s="1805"/>
      <c r="D5801" s="1805"/>
      <c r="E5801" s="1805"/>
      <c r="F5801" s="1805"/>
      <c r="G5801" s="1805"/>
      <c r="H5801" s="1805"/>
      <c r="I5801" s="1805"/>
      <c r="J5801" s="1806"/>
      <c r="K5801" s="1808"/>
      <c r="L5801" s="1809"/>
      <c r="M5801" s="1789" t="s">
        <v>2854</v>
      </c>
      <c r="N5801" s="1790"/>
      <c r="O5801" s="1790"/>
      <c r="P5801" s="1791"/>
      <c r="Q5801" s="1789" t="s">
        <v>2855</v>
      </c>
      <c r="R5801" s="1790"/>
      <c r="S5801" s="1790"/>
      <c r="T5801" s="1791"/>
      <c r="U5801" s="1789" t="s">
        <v>2854</v>
      </c>
      <c r="V5801" s="1790"/>
      <c r="W5801" s="1790"/>
      <c r="X5801" s="1790"/>
      <c r="Y5801" s="1790"/>
      <c r="Z5801" s="1791"/>
      <c r="AA5801" s="1789" t="s">
        <v>2855</v>
      </c>
      <c r="AB5801" s="1790"/>
      <c r="AC5801" s="1790"/>
      <c r="AD5801" s="1791"/>
      <c r="AE5801" s="1812"/>
      <c r="AF5801" s="1813"/>
      <c r="AG5801" s="1813"/>
      <c r="AH5801" s="1800"/>
    </row>
    <row r="5802" spans="1:34" ht="17.45" customHeight="1">
      <c r="A5802" s="1223"/>
      <c r="B5802" s="1224" t="s">
        <v>1502</v>
      </c>
      <c r="C5802" s="1875" t="s">
        <v>3177</v>
      </c>
      <c r="D5802" s="1876"/>
      <c r="E5802" s="1876"/>
      <c r="F5802" s="1876"/>
      <c r="G5802" s="1876"/>
      <c r="H5802" s="1876"/>
      <c r="I5802" s="1876"/>
      <c r="J5802" s="1875"/>
      <c r="K5802" s="1877">
        <v>3</v>
      </c>
      <c r="L5802" s="1878"/>
      <c r="M5802" s="1877">
        <v>0.32</v>
      </c>
      <c r="N5802" s="1879"/>
      <c r="O5802" s="1879"/>
      <c r="P5802" s="1878"/>
      <c r="Q5802" s="1877">
        <v>0.68</v>
      </c>
      <c r="R5802" s="1879"/>
      <c r="S5802" s="1879"/>
      <c r="T5802" s="1878"/>
      <c r="U5802" s="1880">
        <v>1.6792</v>
      </c>
      <c r="V5802" s="1881"/>
      <c r="W5802" s="1881"/>
      <c r="X5802" s="1881"/>
      <c r="Y5802" s="1881"/>
      <c r="Z5802" s="1882"/>
      <c r="AA5802" s="1880">
        <v>1.1362000000000001</v>
      </c>
      <c r="AB5802" s="1881"/>
      <c r="AC5802" s="1881"/>
      <c r="AD5802" s="1882"/>
      <c r="AE5802" s="1865">
        <v>3.9298999999999999</v>
      </c>
      <c r="AF5802" s="1847"/>
      <c r="AG5802" s="1847"/>
      <c r="AH5802" s="1225"/>
    </row>
    <row r="5803" spans="1:34" ht="16.7" customHeight="1">
      <c r="A5803" s="1218"/>
      <c r="B5803" s="1205" t="s">
        <v>1504</v>
      </c>
      <c r="C5803" s="1903" t="s">
        <v>3001</v>
      </c>
      <c r="D5803" s="1815"/>
      <c r="E5803" s="1815"/>
      <c r="F5803" s="1815"/>
      <c r="G5803" s="1815"/>
      <c r="H5803" s="1815"/>
      <c r="I5803" s="1815"/>
      <c r="J5803" s="1903"/>
      <c r="K5803" s="1904">
        <v>3</v>
      </c>
      <c r="L5803" s="1905"/>
      <c r="M5803" s="1904">
        <v>0.95</v>
      </c>
      <c r="N5803" s="1817"/>
      <c r="O5803" s="1817"/>
      <c r="P5803" s="1905"/>
      <c r="Q5803" s="1904">
        <v>0.05</v>
      </c>
      <c r="R5803" s="1817"/>
      <c r="S5803" s="1817"/>
      <c r="T5803" s="1905"/>
      <c r="U5803" s="1906">
        <v>0.71799999999999997</v>
      </c>
      <c r="V5803" s="1907"/>
      <c r="W5803" s="1907"/>
      <c r="X5803" s="1907"/>
      <c r="Y5803" s="1907"/>
      <c r="Z5803" s="1908"/>
      <c r="AA5803" s="1906">
        <v>0.48580000000000001</v>
      </c>
      <c r="AB5803" s="1907"/>
      <c r="AC5803" s="1907"/>
      <c r="AD5803" s="1908"/>
      <c r="AE5803" s="1909">
        <v>2.1192000000000002</v>
      </c>
      <c r="AF5803" s="1841"/>
      <c r="AG5803" s="1841"/>
      <c r="AH5803" s="1219"/>
    </row>
    <row r="5804" spans="1:34" ht="17.45" customHeight="1">
      <c r="A5804" s="1220"/>
      <c r="B5804" s="1209" t="s">
        <v>1480</v>
      </c>
      <c r="C5804" s="1866" t="s">
        <v>3178</v>
      </c>
      <c r="D5804" s="1867"/>
      <c r="E5804" s="1867"/>
      <c r="F5804" s="1867"/>
      <c r="G5804" s="1867"/>
      <c r="H5804" s="1867"/>
      <c r="I5804" s="1867"/>
      <c r="J5804" s="1866"/>
      <c r="K5804" s="1868">
        <v>1</v>
      </c>
      <c r="L5804" s="1869"/>
      <c r="M5804" s="1868">
        <v>1</v>
      </c>
      <c r="N5804" s="1870"/>
      <c r="O5804" s="1870"/>
      <c r="P5804" s="1869"/>
      <c r="Q5804" s="1868">
        <v>0</v>
      </c>
      <c r="R5804" s="1870"/>
      <c r="S5804" s="1870"/>
      <c r="T5804" s="1869"/>
      <c r="U5804" s="1871">
        <v>57.763199999999998</v>
      </c>
      <c r="V5804" s="1872"/>
      <c r="W5804" s="1872"/>
      <c r="X5804" s="1872"/>
      <c r="Y5804" s="1872"/>
      <c r="Z5804" s="1873"/>
      <c r="AA5804" s="1871">
        <v>34.4236</v>
      </c>
      <c r="AB5804" s="1872"/>
      <c r="AC5804" s="1872"/>
      <c r="AD5804" s="1873"/>
      <c r="AE5804" s="1874">
        <v>57.763199999999998</v>
      </c>
      <c r="AF5804" s="1843"/>
      <c r="AG5804" s="1843"/>
      <c r="AH5804" s="1222"/>
    </row>
    <row r="5805" spans="1:34" ht="16.7" customHeight="1">
      <c r="A5805" s="1792"/>
      <c r="B5805" s="1793"/>
      <c r="C5805" s="1793"/>
      <c r="D5805" s="1793"/>
      <c r="E5805" s="1793"/>
      <c r="F5805" s="1793"/>
      <c r="G5805" s="1793"/>
      <c r="H5805" s="1793"/>
      <c r="I5805" s="1793"/>
      <c r="J5805" s="1793"/>
      <c r="K5805" s="1794" t="s">
        <v>2856</v>
      </c>
      <c r="L5805" s="1794"/>
      <c r="M5805" s="1794"/>
      <c r="N5805" s="1794"/>
      <c r="O5805" s="1794"/>
      <c r="P5805" s="1794"/>
      <c r="Q5805" s="1794"/>
      <c r="R5805" s="1794"/>
      <c r="S5805" s="1794"/>
      <c r="T5805" s="1794"/>
      <c r="U5805" s="1794"/>
      <c r="V5805" s="1794"/>
      <c r="W5805" s="1794"/>
      <c r="X5805" s="1794"/>
      <c r="Y5805" s="1794"/>
      <c r="Z5805" s="1794"/>
      <c r="AA5805" s="1795">
        <v>63.8123</v>
      </c>
      <c r="AB5805" s="1795"/>
      <c r="AC5805" s="1795"/>
      <c r="AD5805" s="1795"/>
      <c r="AE5805" s="1795"/>
      <c r="AF5805" s="1795"/>
      <c r="AG5805" s="1795"/>
      <c r="AH5805" s="1213"/>
    </row>
    <row r="5806" spans="1:34" ht="17.45" customHeight="1">
      <c r="A5806" s="1801" t="s">
        <v>2857</v>
      </c>
      <c r="B5806" s="1825"/>
      <c r="C5806" s="1825"/>
      <c r="D5806" s="1825"/>
      <c r="E5806" s="1825"/>
      <c r="F5806" s="1825"/>
      <c r="G5806" s="1825"/>
      <c r="H5806" s="1825"/>
      <c r="I5806" s="1825"/>
      <c r="J5806" s="1825"/>
      <c r="K5806" s="1825"/>
      <c r="L5806" s="1825"/>
      <c r="M5806" s="1825"/>
      <c r="N5806" s="1826"/>
      <c r="O5806" s="1789" t="s">
        <v>2858</v>
      </c>
      <c r="P5806" s="1790"/>
      <c r="Q5806" s="1790"/>
      <c r="R5806" s="1790"/>
      <c r="S5806" s="1791"/>
      <c r="T5806" s="1827" t="s">
        <v>2850</v>
      </c>
      <c r="U5806" s="1790"/>
      <c r="V5806" s="1790"/>
      <c r="W5806" s="1213"/>
      <c r="X5806" s="1789" t="s">
        <v>2859</v>
      </c>
      <c r="Y5806" s="1790"/>
      <c r="Z5806" s="1790"/>
      <c r="AA5806" s="1790"/>
      <c r="AB5806" s="1790"/>
      <c r="AC5806" s="1790"/>
      <c r="AD5806" s="1791"/>
      <c r="AE5806" s="1810" t="s">
        <v>2853</v>
      </c>
      <c r="AF5806" s="1828"/>
      <c r="AG5806" s="1828"/>
      <c r="AH5806" s="1213"/>
    </row>
    <row r="5807" spans="1:34" ht="17.45" customHeight="1">
      <c r="A5807" s="1223"/>
      <c r="B5807" s="1224" t="s">
        <v>1017</v>
      </c>
      <c r="C5807" s="1875" t="s">
        <v>1018</v>
      </c>
      <c r="D5807" s="1876"/>
      <c r="E5807" s="1876"/>
      <c r="F5807" s="1876"/>
      <c r="G5807" s="1876"/>
      <c r="H5807" s="1876"/>
      <c r="I5807" s="1876"/>
      <c r="J5807" s="1876"/>
      <c r="K5807" s="1876"/>
      <c r="L5807" s="1876"/>
      <c r="M5807" s="1876"/>
      <c r="N5807" s="1875"/>
      <c r="O5807" s="1885">
        <v>0</v>
      </c>
      <c r="P5807" s="1886"/>
      <c r="Q5807" s="1886"/>
      <c r="R5807" s="1886"/>
      <c r="S5807" s="1887"/>
      <c r="T5807" s="1917">
        <v>1</v>
      </c>
      <c r="U5807" s="1886"/>
      <c r="V5807" s="1886"/>
      <c r="W5807" s="1225"/>
      <c r="X5807" s="1880">
        <v>27.6053</v>
      </c>
      <c r="Y5807" s="1881"/>
      <c r="Z5807" s="1881"/>
      <c r="AA5807" s="1881"/>
      <c r="AB5807" s="1881"/>
      <c r="AC5807" s="1881"/>
      <c r="AD5807" s="1882"/>
      <c r="AE5807" s="1865">
        <v>27.6053</v>
      </c>
      <c r="AF5807" s="1847"/>
      <c r="AG5807" s="1847"/>
      <c r="AH5807" s="1225"/>
    </row>
    <row r="5808" spans="1:34" ht="16.7" customHeight="1">
      <c r="A5808" s="1220"/>
      <c r="B5808" s="1209" t="s">
        <v>1009</v>
      </c>
      <c r="C5808" s="1866" t="s">
        <v>1010</v>
      </c>
      <c r="D5808" s="1867"/>
      <c r="E5808" s="1867"/>
      <c r="F5808" s="1867"/>
      <c r="G5808" s="1867"/>
      <c r="H5808" s="1867"/>
      <c r="I5808" s="1867"/>
      <c r="J5808" s="1867"/>
      <c r="K5808" s="1867"/>
      <c r="L5808" s="1867"/>
      <c r="M5808" s="1867"/>
      <c r="N5808" s="1866"/>
      <c r="O5808" s="1893">
        <v>0</v>
      </c>
      <c r="P5808" s="1894"/>
      <c r="Q5808" s="1894"/>
      <c r="R5808" s="1894"/>
      <c r="S5808" s="1895"/>
      <c r="T5808" s="1918">
        <v>8</v>
      </c>
      <c r="U5808" s="1894"/>
      <c r="V5808" s="1894"/>
      <c r="W5808" s="1222"/>
      <c r="X5808" s="1871">
        <v>22.268799999999999</v>
      </c>
      <c r="Y5808" s="1872"/>
      <c r="Z5808" s="1872"/>
      <c r="AA5808" s="1872"/>
      <c r="AB5808" s="1872"/>
      <c r="AC5808" s="1872"/>
      <c r="AD5808" s="1873"/>
      <c r="AE5808" s="1874">
        <v>178.15039999999999</v>
      </c>
      <c r="AF5808" s="1843"/>
      <c r="AG5808" s="1843"/>
      <c r="AH5808" s="1222"/>
    </row>
    <row r="5809" spans="1:34" ht="17.45" customHeight="1">
      <c r="A5809" s="1792"/>
      <c r="B5809" s="1778"/>
      <c r="C5809" s="1778"/>
      <c r="D5809" s="1778"/>
      <c r="E5809" s="1778"/>
      <c r="F5809" s="1778"/>
      <c r="G5809" s="1778"/>
      <c r="H5809" s="1778"/>
      <c r="I5809" s="1846" t="s">
        <v>2860</v>
      </c>
      <c r="J5809" s="1846"/>
      <c r="K5809" s="1846"/>
      <c r="L5809" s="1846"/>
      <c r="M5809" s="1846"/>
      <c r="N5809" s="1846"/>
      <c r="O5809" s="1846"/>
      <c r="P5809" s="1846"/>
      <c r="Q5809" s="1846"/>
      <c r="R5809" s="1846"/>
      <c r="S5809" s="1846"/>
      <c r="T5809" s="1846"/>
      <c r="U5809" s="1846"/>
      <c r="V5809" s="1846"/>
      <c r="W5809" s="1846"/>
      <c r="X5809" s="1846"/>
      <c r="Y5809" s="1846"/>
      <c r="Z5809" s="1793"/>
      <c r="AA5809" s="1847">
        <v>205.75569999999999</v>
      </c>
      <c r="AB5809" s="1847"/>
      <c r="AC5809" s="1847"/>
      <c r="AD5809" s="1847"/>
      <c r="AE5809" s="1847"/>
      <c r="AF5809" s="1847"/>
      <c r="AG5809" s="1847"/>
      <c r="AH5809" s="1814"/>
    </row>
    <row r="5810" spans="1:34" ht="17.45" customHeight="1">
      <c r="A5810" s="1844"/>
      <c r="B5810" s="1309"/>
      <c r="C5810" s="1309"/>
      <c r="D5810" s="1309"/>
      <c r="E5810" s="1309"/>
      <c r="F5810" s="1309"/>
      <c r="G5810" s="1309"/>
      <c r="H5810" s="1309"/>
      <c r="I5810" s="1840" t="s">
        <v>2861</v>
      </c>
      <c r="J5810" s="1840"/>
      <c r="K5810" s="1840"/>
      <c r="L5810" s="1840"/>
      <c r="M5810" s="1840"/>
      <c r="N5810" s="1840"/>
      <c r="O5810" s="1840"/>
      <c r="P5810" s="1840"/>
      <c r="Q5810" s="1840"/>
      <c r="R5810" s="1840"/>
      <c r="S5810" s="1840"/>
      <c r="T5810" s="1840"/>
      <c r="U5810" s="1840"/>
      <c r="V5810" s="1840"/>
      <c r="W5810" s="1840"/>
      <c r="X5810" s="1840"/>
      <c r="Y5810" s="1840"/>
      <c r="Z5810" s="1309"/>
      <c r="AA5810" s="1841">
        <v>269.56799999999998</v>
      </c>
      <c r="AB5810" s="1841"/>
      <c r="AC5810" s="1841"/>
      <c r="AD5810" s="1841"/>
      <c r="AE5810" s="1841"/>
      <c r="AF5810" s="1841"/>
      <c r="AG5810" s="1841"/>
      <c r="AH5810" s="1782"/>
    </row>
    <row r="5811" spans="1:34" ht="16.7" customHeight="1">
      <c r="A5811" s="1844"/>
      <c r="B5811" s="1309"/>
      <c r="C5811" s="1309"/>
      <c r="D5811" s="1309"/>
      <c r="E5811" s="1309"/>
      <c r="F5811" s="1309"/>
      <c r="G5811" s="1309"/>
      <c r="H5811" s="1309"/>
      <c r="I5811" s="1840" t="s">
        <v>2862</v>
      </c>
      <c r="J5811" s="1840"/>
      <c r="K5811" s="1840"/>
      <c r="L5811" s="1840"/>
      <c r="M5811" s="1840"/>
      <c r="N5811" s="1840"/>
      <c r="O5811" s="1840"/>
      <c r="P5811" s="1840"/>
      <c r="Q5811" s="1840"/>
      <c r="R5811" s="1840"/>
      <c r="S5811" s="1840"/>
      <c r="T5811" s="1840"/>
      <c r="U5811" s="1840"/>
      <c r="V5811" s="1840"/>
      <c r="W5811" s="1840"/>
      <c r="X5811" s="1840"/>
      <c r="Y5811" s="1840"/>
      <c r="Z5811" s="1309"/>
      <c r="AA5811" s="1841">
        <v>65.903400000000005</v>
      </c>
      <c r="AB5811" s="1841"/>
      <c r="AC5811" s="1841"/>
      <c r="AD5811" s="1841"/>
      <c r="AE5811" s="1841"/>
      <c r="AF5811" s="1841"/>
      <c r="AG5811" s="1841"/>
      <c r="AH5811" s="1782"/>
    </row>
    <row r="5812" spans="1:34" ht="17.45" customHeight="1">
      <c r="A5812" s="1844"/>
      <c r="B5812" s="1309"/>
      <c r="C5812" s="1309"/>
      <c r="D5812" s="1309"/>
      <c r="E5812" s="1309"/>
      <c r="F5812" s="1309"/>
      <c r="G5812" s="1309"/>
      <c r="H5812" s="1309"/>
      <c r="I5812" s="1840" t="s">
        <v>2863</v>
      </c>
      <c r="J5812" s="1840"/>
      <c r="K5812" s="1840"/>
      <c r="L5812" s="1840"/>
      <c r="M5812" s="1840"/>
      <c r="N5812" s="1840"/>
      <c r="O5812" s="1840"/>
      <c r="P5812" s="1840"/>
      <c r="Q5812" s="1840"/>
      <c r="R5812" s="1840"/>
      <c r="S5812" s="1840"/>
      <c r="T5812" s="1840"/>
      <c r="U5812" s="1840"/>
      <c r="V5812" s="1840"/>
      <c r="W5812" s="1840"/>
      <c r="X5812" s="1840"/>
      <c r="Y5812" s="1840"/>
      <c r="Z5812" s="1309"/>
      <c r="AA5812" s="1841">
        <v>0</v>
      </c>
      <c r="AB5812" s="1841"/>
      <c r="AC5812" s="1841"/>
      <c r="AD5812" s="1841"/>
      <c r="AE5812" s="1841"/>
      <c r="AF5812" s="1841"/>
      <c r="AG5812" s="1841"/>
      <c r="AH5812" s="1782"/>
    </row>
    <row r="5813" spans="1:34" ht="16.7" customHeight="1">
      <c r="A5813" s="1845"/>
      <c r="B5813" s="1799"/>
      <c r="C5813" s="1799"/>
      <c r="D5813" s="1799"/>
      <c r="E5813" s="1799"/>
      <c r="F5813" s="1799"/>
      <c r="G5813" s="1799"/>
      <c r="H5813" s="1799"/>
      <c r="I5813" s="1842" t="s">
        <v>2864</v>
      </c>
      <c r="J5813" s="1842"/>
      <c r="K5813" s="1842"/>
      <c r="L5813" s="1842"/>
      <c r="M5813" s="1842"/>
      <c r="N5813" s="1842"/>
      <c r="O5813" s="1842"/>
      <c r="P5813" s="1842"/>
      <c r="Q5813" s="1842"/>
      <c r="R5813" s="1842"/>
      <c r="S5813" s="1842"/>
      <c r="T5813" s="1842"/>
      <c r="U5813" s="1842"/>
      <c r="V5813" s="1842"/>
      <c r="W5813" s="1842"/>
      <c r="X5813" s="1842"/>
      <c r="Y5813" s="1842"/>
      <c r="Z5813" s="1799"/>
      <c r="AA5813" s="1843">
        <v>0</v>
      </c>
      <c r="AB5813" s="1843"/>
      <c r="AC5813" s="1843"/>
      <c r="AD5813" s="1843"/>
      <c r="AE5813" s="1843"/>
      <c r="AF5813" s="1843"/>
      <c r="AG5813" s="1843"/>
      <c r="AH5813" s="1800"/>
    </row>
    <row r="5814" spans="1:34" ht="17.45" customHeight="1">
      <c r="A5814" s="1801" t="s">
        <v>2865</v>
      </c>
      <c r="B5814" s="1825"/>
      <c r="C5814" s="1825"/>
      <c r="D5814" s="1825"/>
      <c r="E5814" s="1825"/>
      <c r="F5814" s="1825"/>
      <c r="G5814" s="1825"/>
      <c r="H5814" s="1825"/>
      <c r="I5814" s="1825"/>
      <c r="J5814" s="1825"/>
      <c r="K5814" s="1825"/>
      <c r="L5814" s="1825"/>
      <c r="M5814" s="1825"/>
      <c r="N5814" s="1826"/>
      <c r="O5814" s="1789" t="s">
        <v>2850</v>
      </c>
      <c r="P5814" s="1790"/>
      <c r="Q5814" s="1790"/>
      <c r="R5814" s="1790"/>
      <c r="S5814" s="1791"/>
      <c r="T5814" s="1827" t="s">
        <v>754</v>
      </c>
      <c r="U5814" s="1790"/>
      <c r="V5814" s="1790"/>
      <c r="W5814" s="1213"/>
      <c r="X5814" s="1789" t="s">
        <v>2866</v>
      </c>
      <c r="Y5814" s="1790"/>
      <c r="Z5814" s="1790"/>
      <c r="AA5814" s="1790"/>
      <c r="AB5814" s="1790"/>
      <c r="AC5814" s="1790"/>
      <c r="AD5814" s="1791"/>
      <c r="AE5814" s="1810" t="s">
        <v>2867</v>
      </c>
      <c r="AF5814" s="1828"/>
      <c r="AG5814" s="1828"/>
      <c r="AH5814" s="1213"/>
    </row>
    <row r="5815" spans="1:34" ht="17.45" customHeight="1">
      <c r="A5815" s="1223"/>
      <c r="B5815" s="1224" t="s">
        <v>3181</v>
      </c>
      <c r="C5815" s="1875" t="s">
        <v>3182</v>
      </c>
      <c r="D5815" s="1876"/>
      <c r="E5815" s="1876"/>
      <c r="F5815" s="1876"/>
      <c r="G5815" s="1876"/>
      <c r="H5815" s="1876"/>
      <c r="I5815" s="1876"/>
      <c r="J5815" s="1876"/>
      <c r="K5815" s="1876"/>
      <c r="L5815" s="1876"/>
      <c r="M5815" s="1876"/>
      <c r="N5815" s="1875"/>
      <c r="O5815" s="1885">
        <v>1.03939</v>
      </c>
      <c r="P5815" s="1886"/>
      <c r="Q5815" s="1886"/>
      <c r="R5815" s="1886"/>
      <c r="S5815" s="1887"/>
      <c r="T5815" s="1888" t="s">
        <v>497</v>
      </c>
      <c r="U5815" s="1889"/>
      <c r="V5815" s="1889"/>
      <c r="W5815" s="1225"/>
      <c r="X5815" s="1890">
        <v>43.45</v>
      </c>
      <c r="Y5815" s="1891"/>
      <c r="Z5815" s="1891"/>
      <c r="AA5815" s="1891"/>
      <c r="AB5815" s="1891"/>
      <c r="AC5815" s="1891"/>
      <c r="AD5815" s="1892"/>
      <c r="AE5815" s="1865">
        <v>45.161499999999997</v>
      </c>
      <c r="AF5815" s="1847"/>
      <c r="AG5815" s="1847"/>
      <c r="AH5815" s="1225"/>
    </row>
    <row r="5816" spans="1:34" ht="16.7" customHeight="1">
      <c r="A5816" s="1218"/>
      <c r="B5816" s="1205" t="s">
        <v>3588</v>
      </c>
      <c r="C5816" s="1903" t="s">
        <v>3589</v>
      </c>
      <c r="D5816" s="1815"/>
      <c r="E5816" s="1815"/>
      <c r="F5816" s="1815"/>
      <c r="G5816" s="1815"/>
      <c r="H5816" s="1815"/>
      <c r="I5816" s="1815"/>
      <c r="J5816" s="1815"/>
      <c r="K5816" s="1815"/>
      <c r="L5816" s="1815"/>
      <c r="M5816" s="1815"/>
      <c r="N5816" s="1903"/>
      <c r="O5816" s="1910">
        <v>31.337050000000001</v>
      </c>
      <c r="P5816" s="1911"/>
      <c r="Q5816" s="1911"/>
      <c r="R5816" s="1911"/>
      <c r="S5816" s="1912"/>
      <c r="T5816" s="1913" t="s">
        <v>2612</v>
      </c>
      <c r="U5816" s="1796"/>
      <c r="V5816" s="1796"/>
      <c r="W5816" s="1219"/>
      <c r="X5816" s="1914">
        <v>0.83879999999999999</v>
      </c>
      <c r="Y5816" s="1915"/>
      <c r="Z5816" s="1915"/>
      <c r="AA5816" s="1915"/>
      <c r="AB5816" s="1915"/>
      <c r="AC5816" s="1915"/>
      <c r="AD5816" s="1916"/>
      <c r="AE5816" s="1909">
        <v>26.285499999999999</v>
      </c>
      <c r="AF5816" s="1841"/>
      <c r="AG5816" s="1841"/>
      <c r="AH5816" s="1219"/>
    </row>
    <row r="5817" spans="1:34" ht="17.45" customHeight="1">
      <c r="A5817" s="1220"/>
      <c r="B5817" s="1209" t="s">
        <v>3183</v>
      </c>
      <c r="C5817" s="1866" t="s">
        <v>3184</v>
      </c>
      <c r="D5817" s="1867"/>
      <c r="E5817" s="1867"/>
      <c r="F5817" s="1867"/>
      <c r="G5817" s="1867"/>
      <c r="H5817" s="1867"/>
      <c r="I5817" s="1867"/>
      <c r="J5817" s="1867"/>
      <c r="K5817" s="1867"/>
      <c r="L5817" s="1867"/>
      <c r="M5817" s="1867"/>
      <c r="N5817" s="1866"/>
      <c r="O5817" s="1893">
        <v>175.48747</v>
      </c>
      <c r="P5817" s="1894"/>
      <c r="Q5817" s="1894"/>
      <c r="R5817" s="1894"/>
      <c r="S5817" s="1895"/>
      <c r="T5817" s="1896" t="s">
        <v>2612</v>
      </c>
      <c r="U5817" s="1897"/>
      <c r="V5817" s="1897"/>
      <c r="W5817" s="1222"/>
      <c r="X5817" s="1898">
        <v>0.64200000000000002</v>
      </c>
      <c r="Y5817" s="1899"/>
      <c r="Z5817" s="1899"/>
      <c r="AA5817" s="1899"/>
      <c r="AB5817" s="1899"/>
      <c r="AC5817" s="1899"/>
      <c r="AD5817" s="1900"/>
      <c r="AE5817" s="1874">
        <v>112.663</v>
      </c>
      <c r="AF5817" s="1843"/>
      <c r="AG5817" s="1843"/>
      <c r="AH5817" s="1222"/>
    </row>
    <row r="5818" spans="1:34" ht="16.7" customHeight="1">
      <c r="A5818" s="1792"/>
      <c r="B5818" s="1793"/>
      <c r="C5818" s="1793"/>
      <c r="D5818" s="1793"/>
      <c r="E5818" s="1793"/>
      <c r="F5818" s="1793"/>
      <c r="G5818" s="1793"/>
      <c r="H5818" s="1793"/>
      <c r="I5818" s="1794" t="s">
        <v>2869</v>
      </c>
      <c r="J5818" s="1794"/>
      <c r="K5818" s="1794"/>
      <c r="L5818" s="1794"/>
      <c r="M5818" s="1794"/>
      <c r="N5818" s="1794"/>
      <c r="O5818" s="1794"/>
      <c r="P5818" s="1794"/>
      <c r="Q5818" s="1794"/>
      <c r="R5818" s="1794"/>
      <c r="S5818" s="1794"/>
      <c r="T5818" s="1794"/>
      <c r="U5818" s="1794"/>
      <c r="V5818" s="1794"/>
      <c r="W5818" s="1794"/>
      <c r="X5818" s="1794"/>
      <c r="Y5818" s="1794"/>
      <c r="Z5818" s="1214"/>
      <c r="AA5818" s="1795">
        <v>184.11</v>
      </c>
      <c r="AB5818" s="1795"/>
      <c r="AC5818" s="1795"/>
      <c r="AD5818" s="1795"/>
      <c r="AE5818" s="1795"/>
      <c r="AF5818" s="1795"/>
      <c r="AG5818" s="1795"/>
      <c r="AH5818" s="1213"/>
    </row>
    <row r="5819" spans="1:34" ht="17.45" customHeight="1">
      <c r="A5819" s="1801" t="s">
        <v>2870</v>
      </c>
      <c r="B5819" s="1825"/>
      <c r="C5819" s="1825"/>
      <c r="D5819" s="1825"/>
      <c r="E5819" s="1825"/>
      <c r="F5819" s="1825"/>
      <c r="G5819" s="1825"/>
      <c r="H5819" s="1825"/>
      <c r="I5819" s="1825"/>
      <c r="J5819" s="1825"/>
      <c r="K5819" s="1825"/>
      <c r="L5819" s="1825"/>
      <c r="M5819" s="1825"/>
      <c r="N5819" s="1826"/>
      <c r="O5819" s="1789" t="s">
        <v>2850</v>
      </c>
      <c r="P5819" s="1790"/>
      <c r="Q5819" s="1790"/>
      <c r="R5819" s="1790"/>
      <c r="S5819" s="1791"/>
      <c r="T5819" s="1827" t="s">
        <v>754</v>
      </c>
      <c r="U5819" s="1790"/>
      <c r="V5819" s="1790"/>
      <c r="W5819" s="1213"/>
      <c r="X5819" s="1789" t="s">
        <v>2866</v>
      </c>
      <c r="Y5819" s="1790"/>
      <c r="Z5819" s="1790"/>
      <c r="AA5819" s="1790"/>
      <c r="AB5819" s="1790"/>
      <c r="AC5819" s="1790"/>
      <c r="AD5819" s="1791"/>
      <c r="AE5819" s="1810" t="s">
        <v>2867</v>
      </c>
      <c r="AF5819" s="1828"/>
      <c r="AG5819" s="1828"/>
      <c r="AH5819" s="1213"/>
    </row>
    <row r="5820" spans="1:34" ht="17.45" customHeight="1">
      <c r="A5820" s="1792"/>
      <c r="B5820" s="1793"/>
      <c r="C5820" s="1793"/>
      <c r="D5820" s="1793"/>
      <c r="E5820" s="1793"/>
      <c r="F5820" s="1793"/>
      <c r="G5820" s="1793"/>
      <c r="H5820" s="1793"/>
      <c r="I5820" s="1794" t="s">
        <v>2871</v>
      </c>
      <c r="J5820" s="1794"/>
      <c r="K5820" s="1794"/>
      <c r="L5820" s="1794"/>
      <c r="M5820" s="1794"/>
      <c r="N5820" s="1794"/>
      <c r="O5820" s="1794"/>
      <c r="P5820" s="1794"/>
      <c r="Q5820" s="1794"/>
      <c r="R5820" s="1794"/>
      <c r="S5820" s="1794"/>
      <c r="T5820" s="1794"/>
      <c r="U5820" s="1794"/>
      <c r="V5820" s="1794"/>
      <c r="W5820" s="1794"/>
      <c r="X5820" s="1794"/>
      <c r="Y5820" s="1794"/>
      <c r="Z5820" s="1214"/>
      <c r="AA5820" s="1795">
        <v>0</v>
      </c>
      <c r="AB5820" s="1795"/>
      <c r="AC5820" s="1795"/>
      <c r="AD5820" s="1795"/>
      <c r="AE5820" s="1795"/>
      <c r="AF5820" s="1795"/>
      <c r="AG5820" s="1795"/>
      <c r="AH5820" s="1213"/>
    </row>
    <row r="5821" spans="1:34" ht="16.7" customHeight="1">
      <c r="A5821" s="1801" t="s">
        <v>2872</v>
      </c>
      <c r="B5821" s="1825"/>
      <c r="C5821" s="1825"/>
      <c r="D5821" s="1825"/>
      <c r="E5821" s="1825"/>
      <c r="F5821" s="1825"/>
      <c r="G5821" s="1825"/>
      <c r="H5821" s="1825"/>
      <c r="I5821" s="1825"/>
      <c r="J5821" s="1825"/>
      <c r="K5821" s="1825"/>
      <c r="L5821" s="1825"/>
      <c r="M5821" s="1825"/>
      <c r="N5821" s="1826"/>
      <c r="O5821" s="1789" t="s">
        <v>2850</v>
      </c>
      <c r="P5821" s="1790"/>
      <c r="Q5821" s="1790"/>
      <c r="R5821" s="1790"/>
      <c r="S5821" s="1791"/>
      <c r="T5821" s="1827" t="s">
        <v>754</v>
      </c>
      <c r="U5821" s="1790"/>
      <c r="V5821" s="1790"/>
      <c r="W5821" s="1213"/>
      <c r="X5821" s="1789" t="s">
        <v>2866</v>
      </c>
      <c r="Y5821" s="1790"/>
      <c r="Z5821" s="1790"/>
      <c r="AA5821" s="1790"/>
      <c r="AB5821" s="1790"/>
      <c r="AC5821" s="1790"/>
      <c r="AD5821" s="1791"/>
      <c r="AE5821" s="1810" t="s">
        <v>2867</v>
      </c>
      <c r="AF5821" s="1828"/>
      <c r="AG5821" s="1828"/>
      <c r="AH5821" s="1213"/>
    </row>
    <row r="5822" spans="1:34" ht="17.45" customHeight="1">
      <c r="A5822" s="1901" t="s">
        <v>3185</v>
      </c>
      <c r="B5822" s="1902"/>
      <c r="C5822" s="1902"/>
      <c r="D5822" s="1902"/>
      <c r="E5822" s="1902"/>
      <c r="F5822" s="1875" t="s">
        <v>3186</v>
      </c>
      <c r="G5822" s="1876"/>
      <c r="H5822" s="1876"/>
      <c r="I5822" s="1876"/>
      <c r="J5822" s="1876"/>
      <c r="K5822" s="1876"/>
      <c r="L5822" s="1876"/>
      <c r="M5822" s="1876"/>
      <c r="N5822" s="1875"/>
      <c r="O5822" s="1885">
        <v>1.5590900000000001</v>
      </c>
      <c r="P5822" s="1886"/>
      <c r="Q5822" s="1886"/>
      <c r="R5822" s="1886"/>
      <c r="S5822" s="1887"/>
      <c r="T5822" s="1888" t="s">
        <v>109</v>
      </c>
      <c r="U5822" s="1889"/>
      <c r="V5822" s="1889"/>
      <c r="W5822" s="1225"/>
      <c r="X5822" s="1890">
        <v>1.8</v>
      </c>
      <c r="Y5822" s="1891"/>
      <c r="Z5822" s="1891"/>
      <c r="AA5822" s="1891"/>
      <c r="AB5822" s="1891"/>
      <c r="AC5822" s="1891"/>
      <c r="AD5822" s="1892"/>
      <c r="AE5822" s="1865">
        <v>2.8064</v>
      </c>
      <c r="AF5822" s="1847"/>
      <c r="AG5822" s="1847"/>
      <c r="AH5822" s="1225"/>
    </row>
    <row r="5823" spans="1:34" ht="17.45" customHeight="1">
      <c r="A5823" s="1787" t="s">
        <v>3590</v>
      </c>
      <c r="B5823" s="1788"/>
      <c r="C5823" s="1788"/>
      <c r="D5823" s="1788"/>
      <c r="E5823" s="1788"/>
      <c r="F5823" s="1903" t="s">
        <v>3591</v>
      </c>
      <c r="G5823" s="1815"/>
      <c r="H5823" s="1815"/>
      <c r="I5823" s="1815"/>
      <c r="J5823" s="1815"/>
      <c r="K5823" s="1815"/>
      <c r="L5823" s="1815"/>
      <c r="M5823" s="1815"/>
      <c r="N5823" s="1903"/>
      <c r="O5823" s="1910">
        <v>3.134E-2</v>
      </c>
      <c r="P5823" s="1911"/>
      <c r="Q5823" s="1911"/>
      <c r="R5823" s="1911"/>
      <c r="S5823" s="1912"/>
      <c r="T5823" s="1913" t="s">
        <v>109</v>
      </c>
      <c r="U5823" s="1796"/>
      <c r="V5823" s="1796"/>
      <c r="W5823" s="1219"/>
      <c r="X5823" s="1914">
        <v>33.54</v>
      </c>
      <c r="Y5823" s="1915"/>
      <c r="Z5823" s="1915"/>
      <c r="AA5823" s="1915"/>
      <c r="AB5823" s="1915"/>
      <c r="AC5823" s="1915"/>
      <c r="AD5823" s="1916"/>
      <c r="AE5823" s="1909">
        <v>1.0510999999999999</v>
      </c>
      <c r="AF5823" s="1841"/>
      <c r="AG5823" s="1841"/>
      <c r="AH5823" s="1219"/>
    </row>
    <row r="5824" spans="1:34" ht="16.7" customHeight="1">
      <c r="A5824" s="1819" t="s">
        <v>3187</v>
      </c>
      <c r="B5824" s="1820"/>
      <c r="C5824" s="1820"/>
      <c r="D5824" s="1820"/>
      <c r="E5824" s="1820"/>
      <c r="F5824" s="1866" t="s">
        <v>3188</v>
      </c>
      <c r="G5824" s="1867"/>
      <c r="H5824" s="1867"/>
      <c r="I5824" s="1867"/>
      <c r="J5824" s="1867"/>
      <c r="K5824" s="1867"/>
      <c r="L5824" s="1867"/>
      <c r="M5824" s="1867"/>
      <c r="N5824" s="1866"/>
      <c r="O5824" s="1893">
        <v>0.17549000000000001</v>
      </c>
      <c r="P5824" s="1894"/>
      <c r="Q5824" s="1894"/>
      <c r="R5824" s="1894"/>
      <c r="S5824" s="1895"/>
      <c r="T5824" s="1896" t="s">
        <v>109</v>
      </c>
      <c r="U5824" s="1897"/>
      <c r="V5824" s="1897"/>
      <c r="W5824" s="1222"/>
      <c r="X5824" s="1898">
        <v>33.54</v>
      </c>
      <c r="Y5824" s="1899"/>
      <c r="Z5824" s="1899"/>
      <c r="AA5824" s="1899"/>
      <c r="AB5824" s="1899"/>
      <c r="AC5824" s="1899"/>
      <c r="AD5824" s="1900"/>
      <c r="AE5824" s="1874">
        <v>5.8859000000000004</v>
      </c>
      <c r="AF5824" s="1843"/>
      <c r="AG5824" s="1843"/>
      <c r="AH5824" s="1222"/>
    </row>
    <row r="5825" spans="1:34" ht="17.45" customHeight="1">
      <c r="A5825" s="1792"/>
      <c r="B5825" s="1793"/>
      <c r="C5825" s="1793"/>
      <c r="D5825" s="1793"/>
      <c r="E5825" s="1793"/>
      <c r="F5825" s="1793"/>
      <c r="G5825" s="1793"/>
      <c r="H5825" s="1793"/>
      <c r="I5825" s="1793"/>
      <c r="J5825" s="1793"/>
      <c r="K5825" s="1794" t="s">
        <v>2873</v>
      </c>
      <c r="L5825" s="1794"/>
      <c r="M5825" s="1794"/>
      <c r="N5825" s="1794"/>
      <c r="O5825" s="1794"/>
      <c r="P5825" s="1794"/>
      <c r="Q5825" s="1794"/>
      <c r="R5825" s="1794"/>
      <c r="S5825" s="1794"/>
      <c r="T5825" s="1794"/>
      <c r="U5825" s="1794"/>
      <c r="V5825" s="1794"/>
      <c r="W5825" s="1794"/>
      <c r="X5825" s="1794"/>
      <c r="Y5825" s="1794"/>
      <c r="Z5825" s="1794"/>
      <c r="AA5825" s="1794"/>
      <c r="AB5825" s="1214"/>
      <c r="AC5825" s="1795">
        <v>9.7433999999999994</v>
      </c>
      <c r="AD5825" s="1795"/>
      <c r="AE5825" s="1795"/>
      <c r="AF5825" s="1795"/>
      <c r="AG5825" s="1795"/>
      <c r="AH5825" s="1213"/>
    </row>
    <row r="5826" spans="1:34" ht="16.7" customHeight="1">
      <c r="A5826" s="1801" t="s">
        <v>2874</v>
      </c>
      <c r="B5826" s="1825"/>
      <c r="C5826" s="1825"/>
      <c r="D5826" s="1825"/>
      <c r="E5826" s="1825"/>
      <c r="F5826" s="1825"/>
      <c r="G5826" s="1825"/>
      <c r="H5826" s="1825"/>
      <c r="I5826" s="1825"/>
      <c r="J5826" s="1826"/>
      <c r="K5826" s="1789" t="s">
        <v>2850</v>
      </c>
      <c r="L5826" s="1791"/>
      <c r="M5826" s="1855" t="s">
        <v>2875</v>
      </c>
      <c r="N5826" s="1856"/>
      <c r="O5826" s="1857"/>
      <c r="P5826" s="1855" t="s">
        <v>2876</v>
      </c>
      <c r="Q5826" s="1856"/>
      <c r="R5826" s="1857"/>
      <c r="S5826" s="1855" t="s">
        <v>2877</v>
      </c>
      <c r="T5826" s="1857"/>
      <c r="U5826" s="1789" t="s">
        <v>2878</v>
      </c>
      <c r="V5826" s="1790"/>
      <c r="W5826" s="1791"/>
      <c r="X5826" s="1789" t="s">
        <v>2879</v>
      </c>
      <c r="Y5826" s="1790"/>
      <c r="Z5826" s="1790"/>
      <c r="AA5826" s="1790"/>
      <c r="AB5826" s="1791"/>
      <c r="AC5826" s="1789" t="s">
        <v>2880</v>
      </c>
      <c r="AD5826" s="1791"/>
      <c r="AE5826" s="1810" t="s">
        <v>2867</v>
      </c>
      <c r="AF5826" s="1828"/>
      <c r="AG5826" s="1828"/>
      <c r="AH5826" s="1213"/>
    </row>
    <row r="5827" spans="1:34" ht="17.45" customHeight="1">
      <c r="A5827" s="1901" t="s">
        <v>3191</v>
      </c>
      <c r="B5827" s="1902"/>
      <c r="C5827" s="1902"/>
      <c r="D5827" s="1902"/>
      <c r="E5827" s="1902"/>
      <c r="F5827" s="1875" t="s">
        <v>3186</v>
      </c>
      <c r="G5827" s="1876"/>
      <c r="H5827" s="1876"/>
      <c r="I5827" s="1876"/>
      <c r="J5827" s="1875"/>
      <c r="K5827" s="1877">
        <v>1.5590900000000001</v>
      </c>
      <c r="L5827" s="1878"/>
      <c r="M5827" s="1890">
        <v>2.8</v>
      </c>
      <c r="N5827" s="1891"/>
      <c r="O5827" s="1892"/>
      <c r="P5827" s="1890">
        <v>0</v>
      </c>
      <c r="Q5827" s="1891"/>
      <c r="R5827" s="1892"/>
      <c r="S5827" s="1890">
        <v>107.2</v>
      </c>
      <c r="T5827" s="1892"/>
      <c r="U5827" s="1890">
        <v>1.24</v>
      </c>
      <c r="V5827" s="1891"/>
      <c r="W5827" s="1892"/>
      <c r="X5827" s="1890">
        <v>0.99</v>
      </c>
      <c r="Y5827" s="1891"/>
      <c r="Z5827" s="1891"/>
      <c r="AA5827" s="1891"/>
      <c r="AB5827" s="1892"/>
      <c r="AC5827" s="1890">
        <v>0.82</v>
      </c>
      <c r="AD5827" s="1892"/>
      <c r="AE5827" s="1865">
        <v>142.46960000000001</v>
      </c>
      <c r="AF5827" s="1847"/>
      <c r="AG5827" s="1847"/>
      <c r="AH5827" s="1225"/>
    </row>
    <row r="5828" spans="1:34" ht="17.45" customHeight="1">
      <c r="A5828" s="1787" t="s">
        <v>3592</v>
      </c>
      <c r="B5828" s="1788"/>
      <c r="C5828" s="1788"/>
      <c r="D5828" s="1788"/>
      <c r="E5828" s="1788"/>
      <c r="F5828" s="1903" t="s">
        <v>3591</v>
      </c>
      <c r="G5828" s="1815"/>
      <c r="H5828" s="1815"/>
      <c r="I5828" s="1815"/>
      <c r="J5828" s="1903"/>
      <c r="K5828" s="1904">
        <v>3.134E-2</v>
      </c>
      <c r="L5828" s="1905"/>
      <c r="M5828" s="1914">
        <v>0</v>
      </c>
      <c r="N5828" s="1915"/>
      <c r="O5828" s="1916"/>
      <c r="P5828" s="1914">
        <v>0</v>
      </c>
      <c r="Q5828" s="1915"/>
      <c r="R5828" s="1916"/>
      <c r="S5828" s="1914">
        <v>0</v>
      </c>
      <c r="T5828" s="1916"/>
      <c r="U5828" s="1914">
        <v>1.1000000000000001</v>
      </c>
      <c r="V5828" s="1915"/>
      <c r="W5828" s="1916"/>
      <c r="X5828" s="1914">
        <v>0.88</v>
      </c>
      <c r="Y5828" s="1915"/>
      <c r="Z5828" s="1915"/>
      <c r="AA5828" s="1915"/>
      <c r="AB5828" s="1916"/>
      <c r="AC5828" s="1914">
        <v>0.72</v>
      </c>
      <c r="AD5828" s="1916"/>
      <c r="AE5828" s="1909">
        <v>0</v>
      </c>
      <c r="AF5828" s="1841"/>
      <c r="AG5828" s="1841"/>
      <c r="AH5828" s="1219"/>
    </row>
    <row r="5829" spans="1:34" ht="16.7" customHeight="1">
      <c r="A5829" s="1819" t="s">
        <v>3192</v>
      </c>
      <c r="B5829" s="1820"/>
      <c r="C5829" s="1820"/>
      <c r="D5829" s="1820"/>
      <c r="E5829" s="1820"/>
      <c r="F5829" s="1866" t="s">
        <v>3188</v>
      </c>
      <c r="G5829" s="1867"/>
      <c r="H5829" s="1867"/>
      <c r="I5829" s="1867"/>
      <c r="J5829" s="1866"/>
      <c r="K5829" s="1868">
        <v>0.17549000000000001</v>
      </c>
      <c r="L5829" s="1869"/>
      <c r="M5829" s="1898">
        <v>0</v>
      </c>
      <c r="N5829" s="1899"/>
      <c r="O5829" s="1900"/>
      <c r="P5829" s="1898">
        <v>0</v>
      </c>
      <c r="Q5829" s="1899"/>
      <c r="R5829" s="1900"/>
      <c r="S5829" s="1898">
        <v>0</v>
      </c>
      <c r="T5829" s="1900"/>
      <c r="U5829" s="1898">
        <v>1.1000000000000001</v>
      </c>
      <c r="V5829" s="1899"/>
      <c r="W5829" s="1900"/>
      <c r="X5829" s="1898">
        <v>0.88</v>
      </c>
      <c r="Y5829" s="1899"/>
      <c r="Z5829" s="1899"/>
      <c r="AA5829" s="1899"/>
      <c r="AB5829" s="1900"/>
      <c r="AC5829" s="1898">
        <v>0.72</v>
      </c>
      <c r="AD5829" s="1900"/>
      <c r="AE5829" s="1874">
        <v>0</v>
      </c>
      <c r="AF5829" s="1843"/>
      <c r="AG5829" s="1843"/>
      <c r="AH5829" s="1222"/>
    </row>
    <row r="5830" spans="1:34" ht="17.45" customHeight="1">
      <c r="A5830" s="1853"/>
      <c r="B5830" s="1778"/>
      <c r="C5830" s="1778"/>
      <c r="D5830" s="1778"/>
      <c r="E5830" s="1778"/>
      <c r="F5830" s="1778"/>
      <c r="G5830" s="1778"/>
      <c r="H5830" s="1778"/>
      <c r="I5830" s="1846" t="s">
        <v>2881</v>
      </c>
      <c r="J5830" s="1846"/>
      <c r="K5830" s="1846"/>
      <c r="L5830" s="1846"/>
      <c r="M5830" s="1846"/>
      <c r="N5830" s="1846"/>
      <c r="O5830" s="1846"/>
      <c r="P5830" s="1846"/>
      <c r="Q5830" s="1846"/>
      <c r="R5830" s="1846"/>
      <c r="S5830" s="1846"/>
      <c r="T5830" s="1846"/>
      <c r="U5830" s="1846"/>
      <c r="V5830" s="1846"/>
      <c r="W5830" s="1846"/>
      <c r="X5830" s="1846"/>
      <c r="Y5830" s="1846"/>
      <c r="Z5830" s="1203"/>
      <c r="AA5830" s="1847">
        <v>142.46960000000001</v>
      </c>
      <c r="AB5830" s="1847"/>
      <c r="AC5830" s="1847"/>
      <c r="AD5830" s="1847"/>
      <c r="AE5830" s="1847"/>
      <c r="AF5830" s="1847"/>
      <c r="AG5830" s="1847"/>
      <c r="AH5830" s="1204"/>
    </row>
    <row r="5831" spans="1:34" ht="5.85" customHeight="1">
      <c r="A5831" s="1854"/>
      <c r="B5831" s="1309"/>
      <c r="C5831" s="1309"/>
      <c r="D5831" s="1309"/>
      <c r="E5831" s="1309"/>
      <c r="F5831" s="1309"/>
      <c r="G5831" s="1309"/>
      <c r="H5831" s="1309"/>
      <c r="I5831" s="1309"/>
      <c r="J5831" s="1309"/>
      <c r="K5831" s="1309"/>
      <c r="L5831" s="1309"/>
      <c r="M5831" s="1309"/>
      <c r="N5831" s="1309"/>
      <c r="O5831" s="1309"/>
      <c r="P5831" s="1309"/>
      <c r="Q5831" s="1309"/>
      <c r="R5831" s="1309"/>
      <c r="S5831" s="1309"/>
      <c r="T5831" s="1309"/>
      <c r="U5831" s="1309"/>
      <c r="V5831" s="1309"/>
      <c r="W5831" s="1309"/>
      <c r="X5831" s="1309"/>
      <c r="Y5831" s="1309"/>
      <c r="Z5831" s="1309"/>
      <c r="AA5831" s="1309"/>
      <c r="AB5831" s="1309"/>
      <c r="AC5831" s="1309"/>
      <c r="AD5831" s="1309"/>
      <c r="AE5831" s="1309"/>
      <c r="AF5831" s="1309"/>
      <c r="AG5831" s="1309"/>
      <c r="AH5831" s="1782"/>
    </row>
    <row r="5832" spans="1:34" ht="16.7" customHeight="1">
      <c r="A5832" s="1845"/>
      <c r="B5832" s="1799"/>
      <c r="C5832" s="1799"/>
      <c r="D5832" s="1799"/>
      <c r="E5832" s="1799"/>
      <c r="F5832" s="1799"/>
      <c r="G5832" s="1799"/>
      <c r="H5832" s="1799"/>
      <c r="I5832" s="1842" t="s">
        <v>2882</v>
      </c>
      <c r="J5832" s="1842"/>
      <c r="K5832" s="1842"/>
      <c r="L5832" s="1842"/>
      <c r="M5832" s="1842"/>
      <c r="N5832" s="1842"/>
      <c r="O5832" s="1842"/>
      <c r="P5832" s="1842"/>
      <c r="Q5832" s="1842"/>
      <c r="R5832" s="1842"/>
      <c r="S5832" s="1842"/>
      <c r="T5832" s="1842"/>
      <c r="U5832" s="1842"/>
      <c r="V5832" s="1842"/>
      <c r="W5832" s="1842"/>
      <c r="X5832" s="1842"/>
      <c r="Y5832" s="1842"/>
      <c r="Z5832" s="1212"/>
      <c r="AA5832" s="1848">
        <v>402.23</v>
      </c>
      <c r="AB5832" s="1848"/>
      <c r="AC5832" s="1848"/>
      <c r="AD5832" s="1848"/>
      <c r="AE5832" s="1848"/>
      <c r="AF5832" s="1848"/>
      <c r="AG5832" s="1848"/>
      <c r="AH5832" s="1208"/>
    </row>
    <row r="5833" spans="1:34" ht="45.75" customHeight="1">
      <c r="A5833" s="1849" t="s">
        <v>2883</v>
      </c>
      <c r="B5833" s="1850"/>
      <c r="C5833" s="1850"/>
      <c r="D5833" s="1850"/>
      <c r="E5833" s="1851"/>
      <c r="F5833" s="1852"/>
      <c r="G5833" s="1852"/>
      <c r="H5833" s="1852"/>
      <c r="I5833" s="1852"/>
      <c r="J5833" s="1852"/>
      <c r="K5833" s="1852"/>
      <c r="L5833" s="1852"/>
      <c r="M5833" s="1852"/>
      <c r="N5833" s="1852"/>
      <c r="O5833" s="1852"/>
      <c r="P5833" s="1852"/>
      <c r="Q5833" s="1852"/>
      <c r="R5833" s="1852"/>
      <c r="S5833" s="1852"/>
      <c r="T5833" s="1852"/>
      <c r="U5833" s="1852"/>
      <c r="V5833" s="1852"/>
      <c r="W5833" s="1852"/>
      <c r="X5833" s="1852"/>
      <c r="Y5833" s="1852"/>
      <c r="Z5833" s="1852"/>
      <c r="AA5833" s="1852"/>
      <c r="AB5833" s="1852"/>
      <c r="AC5833" s="1852"/>
      <c r="AD5833" s="1852"/>
      <c r="AE5833" s="1852"/>
      <c r="AF5833" s="1852"/>
      <c r="AG5833" s="1852"/>
      <c r="AH5833" s="1851"/>
    </row>
    <row r="5834" spans="1:34" ht="60.4" customHeight="1">
      <c r="A5834" s="1220"/>
      <c r="B5834" s="1221"/>
      <c r="C5834" s="1221"/>
      <c r="D5834" s="1221"/>
      <c r="E5834" s="1221"/>
      <c r="F5834" s="1221"/>
      <c r="G5834" s="1221"/>
      <c r="H5834" s="1221"/>
      <c r="I5834" s="1221"/>
      <c r="J5834" s="1221"/>
      <c r="K5834" s="1221"/>
      <c r="L5834" s="1221"/>
      <c r="M5834" s="1221"/>
      <c r="N5834" s="1221"/>
      <c r="O5834" s="1221"/>
      <c r="P5834" s="1221"/>
      <c r="Q5834" s="1221"/>
      <c r="R5834" s="1221"/>
      <c r="S5834" s="1221"/>
      <c r="T5834" s="1221"/>
      <c r="U5834" s="1221"/>
      <c r="V5834" s="1221"/>
      <c r="W5834" s="1221"/>
      <c r="X5834" s="1221"/>
      <c r="Y5834" s="1221"/>
      <c r="Z5834" s="1221"/>
      <c r="AA5834" s="1221"/>
      <c r="AB5834" s="1221"/>
      <c r="AC5834" s="1221"/>
      <c r="AD5834" s="1221"/>
      <c r="AE5834" s="1221"/>
      <c r="AF5834" s="1221"/>
      <c r="AG5834" s="1221"/>
      <c r="AH5834" s="1222"/>
    </row>
    <row r="5835" spans="1:34" ht="5.85" customHeight="1">
      <c r="A5835" s="1777"/>
      <c r="B5835" s="1778"/>
      <c r="C5835" s="1778"/>
      <c r="D5835" s="1778"/>
      <c r="E5835" s="1778"/>
      <c r="F5835" s="1778"/>
      <c r="G5835" s="1778"/>
      <c r="H5835" s="1778"/>
      <c r="I5835" s="1778"/>
      <c r="J5835" s="1778"/>
      <c r="K5835" s="1778"/>
      <c r="L5835" s="1778"/>
      <c r="M5835" s="1778"/>
      <c r="N5835" s="1778"/>
      <c r="O5835" s="1778"/>
      <c r="P5835" s="1778"/>
      <c r="Q5835" s="1778"/>
      <c r="R5835" s="1778"/>
      <c r="S5835" s="1778"/>
      <c r="T5835" s="1778"/>
      <c r="U5835" s="1778"/>
      <c r="V5835" s="1778"/>
      <c r="W5835" s="1778"/>
      <c r="X5835" s="1778"/>
      <c r="Y5835" s="1778"/>
      <c r="Z5835" s="1778"/>
      <c r="AA5835" s="1778"/>
      <c r="AB5835" s="1778"/>
      <c r="AC5835" s="1778"/>
      <c r="AD5835" s="1778"/>
      <c r="AE5835" s="1778"/>
      <c r="AF5835" s="1778"/>
      <c r="AG5835" s="1778"/>
      <c r="AH5835" s="1779"/>
    </row>
    <row r="5836" spans="1:34" ht="11.65" customHeight="1">
      <c r="A5836" s="1780" t="s">
        <v>2834</v>
      </c>
      <c r="B5836" s="1310"/>
      <c r="C5836" s="1310"/>
      <c r="D5836" s="1310"/>
      <c r="E5836" s="1310"/>
      <c r="F5836" s="1310"/>
      <c r="G5836" s="1310"/>
      <c r="H5836" s="1310"/>
      <c r="I5836" s="1310"/>
      <c r="J5836" s="1310"/>
      <c r="K5836" s="1310"/>
      <c r="L5836" s="1310"/>
      <c r="M5836" s="1310"/>
      <c r="N5836" s="1310"/>
      <c r="O5836" s="1310"/>
      <c r="P5836" s="1310"/>
      <c r="Q5836" s="1310"/>
      <c r="R5836" s="1310"/>
      <c r="S5836" s="1310"/>
      <c r="T5836" s="1310"/>
      <c r="U5836" s="1310"/>
      <c r="V5836" s="1310"/>
      <c r="W5836" s="1310"/>
      <c r="X5836" s="1310"/>
      <c r="Y5836" s="1310"/>
      <c r="Z5836" s="1310"/>
      <c r="AA5836" s="1310"/>
      <c r="AB5836" s="1310"/>
      <c r="AC5836" s="1310"/>
      <c r="AD5836" s="1309"/>
      <c r="AE5836" s="1309"/>
      <c r="AF5836" s="1781" t="s">
        <v>3593</v>
      </c>
      <c r="AG5836" s="1781"/>
      <c r="AH5836" s="1782"/>
    </row>
    <row r="5837" spans="1:34" ht="5.85" customHeight="1">
      <c r="A5837" s="1780"/>
      <c r="B5837" s="1310"/>
      <c r="C5837" s="1310"/>
      <c r="D5837" s="1310"/>
      <c r="E5837" s="1310"/>
      <c r="F5837" s="1310"/>
      <c r="G5837" s="1310"/>
      <c r="H5837" s="1310"/>
      <c r="I5837" s="1310"/>
      <c r="J5837" s="1310"/>
      <c r="K5837" s="1310"/>
      <c r="L5837" s="1310"/>
      <c r="M5837" s="1310"/>
      <c r="N5837" s="1310"/>
      <c r="O5837" s="1310"/>
      <c r="P5837" s="1310"/>
      <c r="Q5837" s="1310"/>
      <c r="R5837" s="1310"/>
      <c r="S5837" s="1310"/>
      <c r="T5837" s="1310"/>
      <c r="U5837" s="1310"/>
      <c r="V5837" s="1310"/>
      <c r="W5837" s="1310"/>
      <c r="X5837" s="1310"/>
      <c r="Y5837" s="1310"/>
      <c r="Z5837" s="1310"/>
      <c r="AA5837" s="1310"/>
      <c r="AB5837" s="1310"/>
      <c r="AC5837" s="1310"/>
      <c r="AD5837" s="1311"/>
      <c r="AE5837" s="1311"/>
      <c r="AF5837" s="1311"/>
      <c r="AG5837" s="1311"/>
      <c r="AH5837" s="1782"/>
    </row>
    <row r="5838" spans="1:34" ht="10.9" customHeight="1">
      <c r="A5838" s="1783" t="s">
        <v>2836</v>
      </c>
      <c r="B5838" s="1784"/>
      <c r="C5838" s="1784"/>
      <c r="D5838" s="1784"/>
      <c r="E5838" s="1784"/>
      <c r="F5838" s="1784"/>
      <c r="G5838" s="1784"/>
      <c r="H5838" s="1784"/>
      <c r="I5838" s="1784"/>
      <c r="J5838" s="1784"/>
      <c r="K5838" s="1784"/>
      <c r="L5838" s="1784"/>
      <c r="M5838" s="1784"/>
      <c r="N5838" s="1784"/>
      <c r="O5838" s="1784"/>
      <c r="P5838" s="1784"/>
      <c r="Q5838" s="1784"/>
      <c r="R5838" s="1784"/>
      <c r="S5838" s="1784"/>
      <c r="T5838" s="1784"/>
      <c r="U5838" s="1784"/>
      <c r="V5838" s="1784"/>
      <c r="W5838" s="1784"/>
      <c r="X5838" s="1784"/>
      <c r="Y5838" s="1784"/>
      <c r="Z5838" s="1784"/>
      <c r="AA5838" s="1784"/>
      <c r="AB5838" s="1784"/>
      <c r="AC5838" s="1784"/>
      <c r="AD5838" s="1311"/>
      <c r="AE5838" s="1311"/>
      <c r="AF5838" s="1311"/>
      <c r="AG5838" s="1311"/>
      <c r="AH5838" s="1782"/>
    </row>
    <row r="5839" spans="1:34" ht="23.25" customHeight="1">
      <c r="A5839" s="1785" t="s">
        <v>2837</v>
      </c>
      <c r="B5839" s="1786"/>
      <c r="C5839" s="1786"/>
      <c r="D5839" s="1786"/>
      <c r="E5839" s="1786"/>
      <c r="F5839" s="1786"/>
      <c r="G5839" s="1786"/>
      <c r="H5839" s="1786"/>
      <c r="I5839" s="1786"/>
      <c r="J5839" s="1786"/>
      <c r="K5839" s="1786"/>
      <c r="L5839" s="1786"/>
      <c r="M5839" s="1786"/>
      <c r="N5839" s="1786"/>
      <c r="O5839" s="1786"/>
      <c r="P5839" s="1786"/>
      <c r="Q5839" s="1786"/>
      <c r="R5839" s="1786"/>
      <c r="S5839" s="1786"/>
      <c r="T5839" s="1786"/>
      <c r="U5839" s="1786"/>
      <c r="V5839" s="1786"/>
      <c r="W5839" s="1786"/>
      <c r="X5839" s="1786"/>
      <c r="Y5839" s="1786"/>
      <c r="Z5839" s="1786"/>
      <c r="AA5839" s="1786"/>
      <c r="AB5839" s="1786"/>
      <c r="AC5839" s="1786"/>
      <c r="AD5839" s="1311"/>
      <c r="AE5839" s="1311"/>
      <c r="AF5839" s="1311"/>
      <c r="AG5839" s="1311"/>
      <c r="AH5839" s="1782"/>
    </row>
    <row r="5840" spans="1:34" ht="5.85" customHeight="1">
      <c r="A5840" s="1787" t="s">
        <v>2838</v>
      </c>
      <c r="B5840" s="1788"/>
      <c r="C5840" s="1788"/>
      <c r="D5840" s="1788"/>
      <c r="E5840" s="1788"/>
      <c r="F5840" s="1788"/>
      <c r="G5840" s="1788"/>
      <c r="H5840" s="1788"/>
      <c r="I5840" s="1788"/>
      <c r="J5840" s="1788"/>
      <c r="K5840" s="1788"/>
      <c r="L5840" s="1788"/>
      <c r="M5840" s="1788"/>
      <c r="N5840" s="1788"/>
      <c r="O5840" s="1788"/>
      <c r="P5840" s="1788"/>
      <c r="Q5840" s="1788"/>
      <c r="R5840" s="1788"/>
      <c r="S5840" s="1788"/>
      <c r="T5840" s="1788"/>
      <c r="U5840" s="1788"/>
      <c r="V5840" s="1788"/>
      <c r="W5840" s="1788"/>
      <c r="X5840" s="1788"/>
      <c r="Y5840" s="1788"/>
      <c r="Z5840" s="1788"/>
      <c r="AA5840" s="1788"/>
      <c r="AB5840" s="1788"/>
      <c r="AC5840" s="1788"/>
      <c r="AD5840" s="1311"/>
      <c r="AE5840" s="1311"/>
      <c r="AF5840" s="1311"/>
      <c r="AG5840" s="1311"/>
      <c r="AH5840" s="1782"/>
    </row>
    <row r="5841" spans="1:34" ht="5.85" customHeight="1">
      <c r="A5841" s="1787"/>
      <c r="B5841" s="1788"/>
      <c r="C5841" s="1788"/>
      <c r="D5841" s="1788"/>
      <c r="E5841" s="1788"/>
      <c r="F5841" s="1788"/>
      <c r="G5841" s="1788"/>
      <c r="H5841" s="1788"/>
      <c r="I5841" s="1788"/>
      <c r="J5841" s="1788"/>
      <c r="K5841" s="1788"/>
      <c r="L5841" s="1788"/>
      <c r="M5841" s="1788"/>
      <c r="N5841" s="1788"/>
      <c r="O5841" s="1788"/>
      <c r="P5841" s="1788"/>
      <c r="Q5841" s="1788"/>
      <c r="R5841" s="1788"/>
      <c r="S5841" s="1788"/>
      <c r="T5841" s="1788"/>
      <c r="U5841" s="1788"/>
      <c r="V5841" s="1788"/>
      <c r="W5841" s="1788"/>
      <c r="X5841" s="1788"/>
      <c r="Y5841" s="1788"/>
      <c r="Z5841" s="1788"/>
      <c r="AA5841" s="1788"/>
      <c r="AB5841" s="1788"/>
      <c r="AC5841" s="1788"/>
      <c r="AD5841" s="1782"/>
      <c r="AE5841" s="1309"/>
      <c r="AF5841" s="1309"/>
      <c r="AG5841" s="1309"/>
      <c r="AH5841" s="1782"/>
    </row>
    <row r="5842" spans="1:34" ht="10.9" customHeight="1">
      <c r="A5842" s="1787" t="s">
        <v>2839</v>
      </c>
      <c r="B5842" s="1788"/>
      <c r="C5842" s="1788"/>
      <c r="D5842" s="1788"/>
      <c r="E5842" s="1788"/>
      <c r="F5842" s="1788"/>
      <c r="G5842" s="1788"/>
      <c r="H5842" s="1788"/>
      <c r="I5842" s="1788"/>
      <c r="J5842" s="1788"/>
      <c r="K5842" s="1788"/>
      <c r="L5842" s="1788"/>
      <c r="M5842" s="1788"/>
      <c r="N5842" s="1788"/>
      <c r="O5842" s="1788"/>
      <c r="P5842" s="1788"/>
      <c r="Q5842" s="1788"/>
      <c r="R5842" s="1788"/>
      <c r="S5842" s="1788"/>
      <c r="T5842" s="1788"/>
      <c r="U5842" s="1788"/>
      <c r="V5842" s="1788"/>
      <c r="W5842" s="1788"/>
      <c r="X5842" s="1788"/>
      <c r="Y5842" s="1788"/>
      <c r="Z5842" s="1788"/>
      <c r="AA5842" s="1788"/>
      <c r="AB5842" s="1788"/>
      <c r="AC5842" s="1788"/>
      <c r="AD5842" s="1818" t="s">
        <v>2840</v>
      </c>
      <c r="AE5842" s="1818"/>
      <c r="AF5842" s="1206">
        <v>0</v>
      </c>
      <c r="AG5842" s="1207" t="s">
        <v>5</v>
      </c>
      <c r="AH5842" s="1800"/>
    </row>
    <row r="5843" spans="1:34" ht="11.65" customHeight="1">
      <c r="A5843" s="1819" t="s">
        <v>2841</v>
      </c>
      <c r="B5843" s="1820"/>
      <c r="C5843" s="1820"/>
      <c r="D5843" s="1820"/>
      <c r="E5843" s="1820"/>
      <c r="F5843" s="1820"/>
      <c r="G5843" s="1820"/>
      <c r="H5843" s="1820"/>
      <c r="I5843" s="1820"/>
      <c r="J5843" s="1820"/>
      <c r="K5843" s="1820"/>
      <c r="L5843" s="1820"/>
      <c r="M5843" s="1820"/>
      <c r="N5843" s="1820"/>
      <c r="O5843" s="1820"/>
      <c r="P5843" s="1820"/>
      <c r="Q5843" s="1820"/>
      <c r="R5843" s="1820"/>
      <c r="S5843" s="1820"/>
      <c r="T5843" s="1820"/>
      <c r="U5843" s="1820"/>
      <c r="V5843" s="1820"/>
      <c r="W5843" s="1820"/>
      <c r="X5843" s="1820"/>
      <c r="Y5843" s="1820"/>
      <c r="Z5843" s="1820"/>
      <c r="AA5843" s="1820"/>
      <c r="AB5843" s="1820"/>
      <c r="AC5843" s="1820"/>
      <c r="AD5843" s="1821" t="s">
        <v>2842</v>
      </c>
      <c r="AE5843" s="1821"/>
      <c r="AF5843" s="1210">
        <v>0</v>
      </c>
      <c r="AG5843" s="1211" t="s">
        <v>5</v>
      </c>
      <c r="AH5843" s="1800"/>
    </row>
    <row r="5844" spans="1:34" ht="17.45" customHeight="1">
      <c r="A5844" s="1822" t="s">
        <v>2843</v>
      </c>
      <c r="B5844" s="1802"/>
      <c r="C5844" s="1802"/>
      <c r="D5844" s="1778"/>
      <c r="E5844" s="1823" t="s">
        <v>3090</v>
      </c>
      <c r="F5844" s="1823"/>
      <c r="G5844" s="1823"/>
      <c r="H5844" s="1823"/>
      <c r="I5844" s="1823"/>
      <c r="J5844" s="1823"/>
      <c r="K5844" s="1823"/>
      <c r="L5844" s="1823"/>
      <c r="M5844" s="1823"/>
      <c r="N5844" s="1823"/>
      <c r="O5844" s="1823"/>
      <c r="P5844" s="1823"/>
      <c r="Q5844" s="1823"/>
      <c r="R5844" s="1823"/>
      <c r="S5844" s="1823"/>
      <c r="T5844" s="1823"/>
      <c r="U5844" s="1823"/>
      <c r="V5844" s="1823"/>
      <c r="W5844" s="1823"/>
      <c r="X5844" s="1823"/>
      <c r="Y5844" s="1823"/>
      <c r="Z5844" s="1823"/>
      <c r="AA5844" s="1823"/>
      <c r="AB5844" s="1823"/>
      <c r="AC5844" s="1823"/>
      <c r="AD5844" s="1823"/>
      <c r="AE5844" s="1823"/>
      <c r="AF5844" s="1823"/>
      <c r="AG5844" s="1823"/>
      <c r="AH5844" s="1779"/>
    </row>
    <row r="5845" spans="1:34" ht="16.7" customHeight="1">
      <c r="A5845" s="1824" t="s">
        <v>2844</v>
      </c>
      <c r="B5845" s="1816"/>
      <c r="C5845" s="1816"/>
      <c r="D5845" s="1309"/>
      <c r="E5845" s="1815" t="s">
        <v>3089</v>
      </c>
      <c r="F5845" s="1815"/>
      <c r="G5845" s="1111"/>
      <c r="H5845" s="1796" t="s">
        <v>2845</v>
      </c>
      <c r="I5845" s="1796"/>
      <c r="J5845" s="1796" t="s">
        <v>497</v>
      </c>
      <c r="K5845" s="1796"/>
      <c r="L5845" s="1309"/>
      <c r="M5845" s="1309"/>
      <c r="N5845" s="1816" t="s">
        <v>2846</v>
      </c>
      <c r="O5845" s="1816"/>
      <c r="P5845" s="1816"/>
      <c r="Q5845" s="1816"/>
      <c r="R5845" s="1817">
        <v>3.9289900000000002</v>
      </c>
      <c r="S5845" s="1817"/>
      <c r="T5845" s="1817"/>
      <c r="U5845" s="1817"/>
      <c r="V5845" s="1309"/>
      <c r="W5845" s="1309"/>
      <c r="X5845" s="1309"/>
      <c r="Y5845" s="1796" t="s">
        <v>2847</v>
      </c>
      <c r="Z5845" s="1796"/>
      <c r="AA5845" s="1796"/>
      <c r="AB5845" s="1796"/>
      <c r="AC5845" s="1796"/>
      <c r="AD5845" s="1796"/>
      <c r="AE5845" s="1796"/>
      <c r="AF5845" s="1797" t="s">
        <v>2848</v>
      </c>
      <c r="AG5845" s="1797"/>
      <c r="AH5845" s="1782"/>
    </row>
    <row r="5846" spans="1:34" ht="5.85" customHeight="1">
      <c r="A5846" s="1798"/>
      <c r="B5846" s="1799"/>
      <c r="C5846" s="1799"/>
      <c r="D5846" s="1799"/>
      <c r="E5846" s="1799"/>
      <c r="F5846" s="1799"/>
      <c r="G5846" s="1799"/>
      <c r="H5846" s="1799"/>
      <c r="I5846" s="1799"/>
      <c r="J5846" s="1799"/>
      <c r="K5846" s="1799"/>
      <c r="L5846" s="1799"/>
      <c r="M5846" s="1799"/>
      <c r="N5846" s="1799"/>
      <c r="O5846" s="1799"/>
      <c r="P5846" s="1799"/>
      <c r="Q5846" s="1799"/>
      <c r="R5846" s="1799"/>
      <c r="S5846" s="1799"/>
      <c r="T5846" s="1799"/>
      <c r="U5846" s="1799"/>
      <c r="V5846" s="1799"/>
      <c r="W5846" s="1799"/>
      <c r="X5846" s="1799"/>
      <c r="Y5846" s="1799"/>
      <c r="Z5846" s="1799"/>
      <c r="AA5846" s="1799"/>
      <c r="AB5846" s="1799"/>
      <c r="AC5846" s="1799"/>
      <c r="AD5846" s="1799"/>
      <c r="AE5846" s="1799"/>
      <c r="AF5846" s="1799"/>
      <c r="AG5846" s="1799"/>
      <c r="AH5846" s="1800"/>
    </row>
    <row r="5847" spans="1:34" ht="17.45" customHeight="1">
      <c r="A5847" s="1801" t="s">
        <v>2849</v>
      </c>
      <c r="B5847" s="1802"/>
      <c r="C5847" s="1802"/>
      <c r="D5847" s="1802"/>
      <c r="E5847" s="1802"/>
      <c r="F5847" s="1802"/>
      <c r="G5847" s="1802"/>
      <c r="H5847" s="1802"/>
      <c r="I5847" s="1802"/>
      <c r="J5847" s="1803"/>
      <c r="K5847" s="1789" t="s">
        <v>2850</v>
      </c>
      <c r="L5847" s="1807"/>
      <c r="M5847" s="1789" t="s">
        <v>2851</v>
      </c>
      <c r="N5847" s="1790"/>
      <c r="O5847" s="1790"/>
      <c r="P5847" s="1790"/>
      <c r="Q5847" s="1790"/>
      <c r="R5847" s="1790"/>
      <c r="S5847" s="1790"/>
      <c r="T5847" s="1791"/>
      <c r="U5847" s="1789" t="s">
        <v>2852</v>
      </c>
      <c r="V5847" s="1790"/>
      <c r="W5847" s="1790"/>
      <c r="X5847" s="1790"/>
      <c r="Y5847" s="1790"/>
      <c r="Z5847" s="1790"/>
      <c r="AA5847" s="1790"/>
      <c r="AB5847" s="1790"/>
      <c r="AC5847" s="1790"/>
      <c r="AD5847" s="1791"/>
      <c r="AE5847" s="1810" t="s">
        <v>2853</v>
      </c>
      <c r="AF5847" s="1811"/>
      <c r="AG5847" s="1811"/>
      <c r="AH5847" s="1814"/>
    </row>
    <row r="5848" spans="1:34" ht="16.7" customHeight="1">
      <c r="A5848" s="1804"/>
      <c r="B5848" s="1805"/>
      <c r="C5848" s="1805"/>
      <c r="D5848" s="1805"/>
      <c r="E5848" s="1805"/>
      <c r="F5848" s="1805"/>
      <c r="G5848" s="1805"/>
      <c r="H5848" s="1805"/>
      <c r="I5848" s="1805"/>
      <c r="J5848" s="1806"/>
      <c r="K5848" s="1808"/>
      <c r="L5848" s="1809"/>
      <c r="M5848" s="1789" t="s">
        <v>2854</v>
      </c>
      <c r="N5848" s="1790"/>
      <c r="O5848" s="1790"/>
      <c r="P5848" s="1791"/>
      <c r="Q5848" s="1789" t="s">
        <v>2855</v>
      </c>
      <c r="R5848" s="1790"/>
      <c r="S5848" s="1790"/>
      <c r="T5848" s="1791"/>
      <c r="U5848" s="1789" t="s">
        <v>2854</v>
      </c>
      <c r="V5848" s="1790"/>
      <c r="W5848" s="1790"/>
      <c r="X5848" s="1790"/>
      <c r="Y5848" s="1790"/>
      <c r="Z5848" s="1791"/>
      <c r="AA5848" s="1789" t="s">
        <v>2855</v>
      </c>
      <c r="AB5848" s="1790"/>
      <c r="AC5848" s="1790"/>
      <c r="AD5848" s="1791"/>
      <c r="AE5848" s="1812"/>
      <c r="AF5848" s="1813"/>
      <c r="AG5848" s="1813"/>
      <c r="AH5848" s="1800"/>
    </row>
    <row r="5849" spans="1:34" ht="17.45" customHeight="1">
      <c r="A5849" s="1223"/>
      <c r="B5849" s="1224" t="s">
        <v>1502</v>
      </c>
      <c r="C5849" s="1875" t="s">
        <v>3177</v>
      </c>
      <c r="D5849" s="1876"/>
      <c r="E5849" s="1876"/>
      <c r="F5849" s="1876"/>
      <c r="G5849" s="1876"/>
      <c r="H5849" s="1876"/>
      <c r="I5849" s="1876"/>
      <c r="J5849" s="1875"/>
      <c r="K5849" s="1877">
        <v>3</v>
      </c>
      <c r="L5849" s="1878"/>
      <c r="M5849" s="1877">
        <v>0.41</v>
      </c>
      <c r="N5849" s="1879"/>
      <c r="O5849" s="1879"/>
      <c r="P5849" s="1878"/>
      <c r="Q5849" s="1877">
        <v>0.59</v>
      </c>
      <c r="R5849" s="1879"/>
      <c r="S5849" s="1879"/>
      <c r="T5849" s="1878"/>
      <c r="U5849" s="1880">
        <v>1.6792</v>
      </c>
      <c r="V5849" s="1881"/>
      <c r="W5849" s="1881"/>
      <c r="X5849" s="1881"/>
      <c r="Y5849" s="1881"/>
      <c r="Z5849" s="1882"/>
      <c r="AA5849" s="1880">
        <v>1.1362000000000001</v>
      </c>
      <c r="AB5849" s="1881"/>
      <c r="AC5849" s="1881"/>
      <c r="AD5849" s="1882"/>
      <c r="AE5849" s="1865">
        <v>4.0765000000000002</v>
      </c>
      <c r="AF5849" s="1847"/>
      <c r="AG5849" s="1847"/>
      <c r="AH5849" s="1225"/>
    </row>
    <row r="5850" spans="1:34" ht="17.45" customHeight="1">
      <c r="A5850" s="1218"/>
      <c r="B5850" s="1205" t="s">
        <v>1504</v>
      </c>
      <c r="C5850" s="1903" t="s">
        <v>3001</v>
      </c>
      <c r="D5850" s="1815"/>
      <c r="E5850" s="1815"/>
      <c r="F5850" s="1815"/>
      <c r="G5850" s="1815"/>
      <c r="H5850" s="1815"/>
      <c r="I5850" s="1815"/>
      <c r="J5850" s="1903"/>
      <c r="K5850" s="1904">
        <v>4</v>
      </c>
      <c r="L5850" s="1905"/>
      <c r="M5850" s="1904">
        <v>0.88</v>
      </c>
      <c r="N5850" s="1817"/>
      <c r="O5850" s="1817"/>
      <c r="P5850" s="1905"/>
      <c r="Q5850" s="1904">
        <v>0.12</v>
      </c>
      <c r="R5850" s="1817"/>
      <c r="S5850" s="1817"/>
      <c r="T5850" s="1905"/>
      <c r="U5850" s="1906">
        <v>0.71799999999999997</v>
      </c>
      <c r="V5850" s="1907"/>
      <c r="W5850" s="1907"/>
      <c r="X5850" s="1907"/>
      <c r="Y5850" s="1907"/>
      <c r="Z5850" s="1908"/>
      <c r="AA5850" s="1906">
        <v>0.48580000000000001</v>
      </c>
      <c r="AB5850" s="1907"/>
      <c r="AC5850" s="1907"/>
      <c r="AD5850" s="1908"/>
      <c r="AE5850" s="1909">
        <v>2.7605</v>
      </c>
      <c r="AF5850" s="1841"/>
      <c r="AG5850" s="1841"/>
      <c r="AH5850" s="1219"/>
    </row>
    <row r="5851" spans="1:34" ht="16.7" customHeight="1">
      <c r="A5851" s="1220"/>
      <c r="B5851" s="1209" t="s">
        <v>1480</v>
      </c>
      <c r="C5851" s="1866" t="s">
        <v>3178</v>
      </c>
      <c r="D5851" s="1867"/>
      <c r="E5851" s="1867"/>
      <c r="F5851" s="1867"/>
      <c r="G5851" s="1867"/>
      <c r="H5851" s="1867"/>
      <c r="I5851" s="1867"/>
      <c r="J5851" s="1866"/>
      <c r="K5851" s="1868">
        <v>1</v>
      </c>
      <c r="L5851" s="1869"/>
      <c r="M5851" s="1868">
        <v>1</v>
      </c>
      <c r="N5851" s="1870"/>
      <c r="O5851" s="1870"/>
      <c r="P5851" s="1869"/>
      <c r="Q5851" s="1868">
        <v>0</v>
      </c>
      <c r="R5851" s="1870"/>
      <c r="S5851" s="1870"/>
      <c r="T5851" s="1869"/>
      <c r="U5851" s="1871">
        <v>57.763199999999998</v>
      </c>
      <c r="V5851" s="1872"/>
      <c r="W5851" s="1872"/>
      <c r="X5851" s="1872"/>
      <c r="Y5851" s="1872"/>
      <c r="Z5851" s="1873"/>
      <c r="AA5851" s="1871">
        <v>34.4236</v>
      </c>
      <c r="AB5851" s="1872"/>
      <c r="AC5851" s="1872"/>
      <c r="AD5851" s="1873"/>
      <c r="AE5851" s="1874">
        <v>57.763199999999998</v>
      </c>
      <c r="AF5851" s="1843"/>
      <c r="AG5851" s="1843"/>
      <c r="AH5851" s="1222"/>
    </row>
    <row r="5852" spans="1:34" ht="17.45" customHeight="1">
      <c r="A5852" s="1792"/>
      <c r="B5852" s="1793"/>
      <c r="C5852" s="1793"/>
      <c r="D5852" s="1793"/>
      <c r="E5852" s="1793"/>
      <c r="F5852" s="1793"/>
      <c r="G5852" s="1793"/>
      <c r="H5852" s="1793"/>
      <c r="I5852" s="1793"/>
      <c r="J5852" s="1793"/>
      <c r="K5852" s="1794" t="s">
        <v>2856</v>
      </c>
      <c r="L5852" s="1794"/>
      <c r="M5852" s="1794"/>
      <c r="N5852" s="1794"/>
      <c r="O5852" s="1794"/>
      <c r="P5852" s="1794"/>
      <c r="Q5852" s="1794"/>
      <c r="R5852" s="1794"/>
      <c r="S5852" s="1794"/>
      <c r="T5852" s="1794"/>
      <c r="U5852" s="1794"/>
      <c r="V5852" s="1794"/>
      <c r="W5852" s="1794"/>
      <c r="X5852" s="1794"/>
      <c r="Y5852" s="1794"/>
      <c r="Z5852" s="1794"/>
      <c r="AA5852" s="1795">
        <v>64.600200000000001</v>
      </c>
      <c r="AB5852" s="1795"/>
      <c r="AC5852" s="1795"/>
      <c r="AD5852" s="1795"/>
      <c r="AE5852" s="1795"/>
      <c r="AF5852" s="1795"/>
      <c r="AG5852" s="1795"/>
      <c r="AH5852" s="1213"/>
    </row>
    <row r="5853" spans="1:34" ht="17.45" customHeight="1">
      <c r="A5853" s="1801" t="s">
        <v>2857</v>
      </c>
      <c r="B5853" s="1825"/>
      <c r="C5853" s="1825"/>
      <c r="D5853" s="1825"/>
      <c r="E5853" s="1825"/>
      <c r="F5853" s="1825"/>
      <c r="G5853" s="1825"/>
      <c r="H5853" s="1825"/>
      <c r="I5853" s="1825"/>
      <c r="J5853" s="1825"/>
      <c r="K5853" s="1825"/>
      <c r="L5853" s="1825"/>
      <c r="M5853" s="1825"/>
      <c r="N5853" s="1826"/>
      <c r="O5853" s="1789" t="s">
        <v>2858</v>
      </c>
      <c r="P5853" s="1790"/>
      <c r="Q5853" s="1790"/>
      <c r="R5853" s="1790"/>
      <c r="S5853" s="1791"/>
      <c r="T5853" s="1827" t="s">
        <v>2850</v>
      </c>
      <c r="U5853" s="1790"/>
      <c r="V5853" s="1790"/>
      <c r="W5853" s="1213"/>
      <c r="X5853" s="1789" t="s">
        <v>2859</v>
      </c>
      <c r="Y5853" s="1790"/>
      <c r="Z5853" s="1790"/>
      <c r="AA5853" s="1790"/>
      <c r="AB5853" s="1790"/>
      <c r="AC5853" s="1790"/>
      <c r="AD5853" s="1791"/>
      <c r="AE5853" s="1810" t="s">
        <v>2853</v>
      </c>
      <c r="AF5853" s="1828"/>
      <c r="AG5853" s="1828"/>
      <c r="AH5853" s="1213"/>
    </row>
    <row r="5854" spans="1:34" ht="16.7" customHeight="1">
      <c r="A5854" s="1223"/>
      <c r="B5854" s="1224" t="s">
        <v>1017</v>
      </c>
      <c r="C5854" s="1875" t="s">
        <v>1018</v>
      </c>
      <c r="D5854" s="1876"/>
      <c r="E5854" s="1876"/>
      <c r="F5854" s="1876"/>
      <c r="G5854" s="1876"/>
      <c r="H5854" s="1876"/>
      <c r="I5854" s="1876"/>
      <c r="J5854" s="1876"/>
      <c r="K5854" s="1876"/>
      <c r="L5854" s="1876"/>
      <c r="M5854" s="1876"/>
      <c r="N5854" s="1875"/>
      <c r="O5854" s="1885">
        <v>0</v>
      </c>
      <c r="P5854" s="1886"/>
      <c r="Q5854" s="1886"/>
      <c r="R5854" s="1886"/>
      <c r="S5854" s="1887"/>
      <c r="T5854" s="1917">
        <v>1</v>
      </c>
      <c r="U5854" s="1886"/>
      <c r="V5854" s="1886"/>
      <c r="W5854" s="1225"/>
      <c r="X5854" s="1880">
        <v>27.6053</v>
      </c>
      <c r="Y5854" s="1881"/>
      <c r="Z5854" s="1881"/>
      <c r="AA5854" s="1881"/>
      <c r="AB5854" s="1881"/>
      <c r="AC5854" s="1881"/>
      <c r="AD5854" s="1882"/>
      <c r="AE5854" s="1865">
        <v>27.6053</v>
      </c>
      <c r="AF5854" s="1847"/>
      <c r="AG5854" s="1847"/>
      <c r="AH5854" s="1225"/>
    </row>
    <row r="5855" spans="1:34" ht="17.45" customHeight="1">
      <c r="A5855" s="1220"/>
      <c r="B5855" s="1209" t="s">
        <v>1009</v>
      </c>
      <c r="C5855" s="1866" t="s">
        <v>1010</v>
      </c>
      <c r="D5855" s="1867"/>
      <c r="E5855" s="1867"/>
      <c r="F5855" s="1867"/>
      <c r="G5855" s="1867"/>
      <c r="H5855" s="1867"/>
      <c r="I5855" s="1867"/>
      <c r="J5855" s="1867"/>
      <c r="K5855" s="1867"/>
      <c r="L5855" s="1867"/>
      <c r="M5855" s="1867"/>
      <c r="N5855" s="1866"/>
      <c r="O5855" s="1893">
        <v>0</v>
      </c>
      <c r="P5855" s="1894"/>
      <c r="Q5855" s="1894"/>
      <c r="R5855" s="1894"/>
      <c r="S5855" s="1895"/>
      <c r="T5855" s="1918">
        <v>9</v>
      </c>
      <c r="U5855" s="1894"/>
      <c r="V5855" s="1894"/>
      <c r="W5855" s="1222"/>
      <c r="X5855" s="1871">
        <v>22.268799999999999</v>
      </c>
      <c r="Y5855" s="1872"/>
      <c r="Z5855" s="1872"/>
      <c r="AA5855" s="1872"/>
      <c r="AB5855" s="1872"/>
      <c r="AC5855" s="1872"/>
      <c r="AD5855" s="1873"/>
      <c r="AE5855" s="1874">
        <v>200.41919999999999</v>
      </c>
      <c r="AF5855" s="1843"/>
      <c r="AG5855" s="1843"/>
      <c r="AH5855" s="1222"/>
    </row>
    <row r="5856" spans="1:34" ht="16.7" customHeight="1">
      <c r="A5856" s="1792"/>
      <c r="B5856" s="1778"/>
      <c r="C5856" s="1778"/>
      <c r="D5856" s="1778"/>
      <c r="E5856" s="1778"/>
      <c r="F5856" s="1778"/>
      <c r="G5856" s="1778"/>
      <c r="H5856" s="1778"/>
      <c r="I5856" s="1846" t="s">
        <v>2860</v>
      </c>
      <c r="J5856" s="1846"/>
      <c r="K5856" s="1846"/>
      <c r="L5856" s="1846"/>
      <c r="M5856" s="1846"/>
      <c r="N5856" s="1846"/>
      <c r="O5856" s="1846"/>
      <c r="P5856" s="1846"/>
      <c r="Q5856" s="1846"/>
      <c r="R5856" s="1846"/>
      <c r="S5856" s="1846"/>
      <c r="T5856" s="1846"/>
      <c r="U5856" s="1846"/>
      <c r="V5856" s="1846"/>
      <c r="W5856" s="1846"/>
      <c r="X5856" s="1846"/>
      <c r="Y5856" s="1846"/>
      <c r="Z5856" s="1793"/>
      <c r="AA5856" s="1847">
        <v>228.02449999999999</v>
      </c>
      <c r="AB5856" s="1847"/>
      <c r="AC5856" s="1847"/>
      <c r="AD5856" s="1847"/>
      <c r="AE5856" s="1847"/>
      <c r="AF5856" s="1847"/>
      <c r="AG5856" s="1847"/>
      <c r="AH5856" s="1814"/>
    </row>
    <row r="5857" spans="1:34" ht="17.45" customHeight="1">
      <c r="A5857" s="1844"/>
      <c r="B5857" s="1309"/>
      <c r="C5857" s="1309"/>
      <c r="D5857" s="1309"/>
      <c r="E5857" s="1309"/>
      <c r="F5857" s="1309"/>
      <c r="G5857" s="1309"/>
      <c r="H5857" s="1309"/>
      <c r="I5857" s="1840" t="s">
        <v>2861</v>
      </c>
      <c r="J5857" s="1840"/>
      <c r="K5857" s="1840"/>
      <c r="L5857" s="1840"/>
      <c r="M5857" s="1840"/>
      <c r="N5857" s="1840"/>
      <c r="O5857" s="1840"/>
      <c r="P5857" s="1840"/>
      <c r="Q5857" s="1840"/>
      <c r="R5857" s="1840"/>
      <c r="S5857" s="1840"/>
      <c r="T5857" s="1840"/>
      <c r="U5857" s="1840"/>
      <c r="V5857" s="1840"/>
      <c r="W5857" s="1840"/>
      <c r="X5857" s="1840"/>
      <c r="Y5857" s="1840"/>
      <c r="Z5857" s="1309"/>
      <c r="AA5857" s="1841">
        <v>292.62470000000002</v>
      </c>
      <c r="AB5857" s="1841"/>
      <c r="AC5857" s="1841"/>
      <c r="AD5857" s="1841"/>
      <c r="AE5857" s="1841"/>
      <c r="AF5857" s="1841"/>
      <c r="AG5857" s="1841"/>
      <c r="AH5857" s="1782"/>
    </row>
    <row r="5858" spans="1:34" ht="17.45" customHeight="1">
      <c r="A5858" s="1844"/>
      <c r="B5858" s="1309"/>
      <c r="C5858" s="1309"/>
      <c r="D5858" s="1309"/>
      <c r="E5858" s="1309"/>
      <c r="F5858" s="1309"/>
      <c r="G5858" s="1309"/>
      <c r="H5858" s="1309"/>
      <c r="I5858" s="1840" t="s">
        <v>2862</v>
      </c>
      <c r="J5858" s="1840"/>
      <c r="K5858" s="1840"/>
      <c r="L5858" s="1840"/>
      <c r="M5858" s="1840"/>
      <c r="N5858" s="1840"/>
      <c r="O5858" s="1840"/>
      <c r="P5858" s="1840"/>
      <c r="Q5858" s="1840"/>
      <c r="R5858" s="1840"/>
      <c r="S5858" s="1840"/>
      <c r="T5858" s="1840"/>
      <c r="U5858" s="1840"/>
      <c r="V5858" s="1840"/>
      <c r="W5858" s="1840"/>
      <c r="X5858" s="1840"/>
      <c r="Y5858" s="1840"/>
      <c r="Z5858" s="1309"/>
      <c r="AA5858" s="1841">
        <v>74.478399999999993</v>
      </c>
      <c r="AB5858" s="1841"/>
      <c r="AC5858" s="1841"/>
      <c r="AD5858" s="1841"/>
      <c r="AE5858" s="1841"/>
      <c r="AF5858" s="1841"/>
      <c r="AG5858" s="1841"/>
      <c r="AH5858" s="1782"/>
    </row>
    <row r="5859" spans="1:34" ht="16.7" customHeight="1">
      <c r="A5859" s="1844"/>
      <c r="B5859" s="1309"/>
      <c r="C5859" s="1309"/>
      <c r="D5859" s="1309"/>
      <c r="E5859" s="1309"/>
      <c r="F5859" s="1309"/>
      <c r="G5859" s="1309"/>
      <c r="H5859" s="1309"/>
      <c r="I5859" s="1840" t="s">
        <v>2863</v>
      </c>
      <c r="J5859" s="1840"/>
      <c r="K5859" s="1840"/>
      <c r="L5859" s="1840"/>
      <c r="M5859" s="1840"/>
      <c r="N5859" s="1840"/>
      <c r="O5859" s="1840"/>
      <c r="P5859" s="1840"/>
      <c r="Q5859" s="1840"/>
      <c r="R5859" s="1840"/>
      <c r="S5859" s="1840"/>
      <c r="T5859" s="1840"/>
      <c r="U5859" s="1840"/>
      <c r="V5859" s="1840"/>
      <c r="W5859" s="1840"/>
      <c r="X5859" s="1840"/>
      <c r="Y5859" s="1840"/>
      <c r="Z5859" s="1309"/>
      <c r="AA5859" s="1841">
        <v>0</v>
      </c>
      <c r="AB5859" s="1841"/>
      <c r="AC5859" s="1841"/>
      <c r="AD5859" s="1841"/>
      <c r="AE5859" s="1841"/>
      <c r="AF5859" s="1841"/>
      <c r="AG5859" s="1841"/>
      <c r="AH5859" s="1782"/>
    </row>
    <row r="5860" spans="1:34" ht="17.45" customHeight="1">
      <c r="A5860" s="1845"/>
      <c r="B5860" s="1799"/>
      <c r="C5860" s="1799"/>
      <c r="D5860" s="1799"/>
      <c r="E5860" s="1799"/>
      <c r="F5860" s="1799"/>
      <c r="G5860" s="1799"/>
      <c r="H5860" s="1799"/>
      <c r="I5860" s="1842" t="s">
        <v>2864</v>
      </c>
      <c r="J5860" s="1842"/>
      <c r="K5860" s="1842"/>
      <c r="L5860" s="1842"/>
      <c r="M5860" s="1842"/>
      <c r="N5860" s="1842"/>
      <c r="O5860" s="1842"/>
      <c r="P5860" s="1842"/>
      <c r="Q5860" s="1842"/>
      <c r="R5860" s="1842"/>
      <c r="S5860" s="1842"/>
      <c r="T5860" s="1842"/>
      <c r="U5860" s="1842"/>
      <c r="V5860" s="1842"/>
      <c r="W5860" s="1842"/>
      <c r="X5860" s="1842"/>
      <c r="Y5860" s="1842"/>
      <c r="Z5860" s="1799"/>
      <c r="AA5860" s="1843">
        <v>0</v>
      </c>
      <c r="AB5860" s="1843"/>
      <c r="AC5860" s="1843"/>
      <c r="AD5860" s="1843"/>
      <c r="AE5860" s="1843"/>
      <c r="AF5860" s="1843"/>
      <c r="AG5860" s="1843"/>
      <c r="AH5860" s="1800"/>
    </row>
    <row r="5861" spans="1:34" ht="17.45" customHeight="1">
      <c r="A5861" s="1801" t="s">
        <v>2865</v>
      </c>
      <c r="B5861" s="1825"/>
      <c r="C5861" s="1825"/>
      <c r="D5861" s="1825"/>
      <c r="E5861" s="1825"/>
      <c r="F5861" s="1825"/>
      <c r="G5861" s="1825"/>
      <c r="H5861" s="1825"/>
      <c r="I5861" s="1825"/>
      <c r="J5861" s="1825"/>
      <c r="K5861" s="1825"/>
      <c r="L5861" s="1825"/>
      <c r="M5861" s="1825"/>
      <c r="N5861" s="1826"/>
      <c r="O5861" s="1789" t="s">
        <v>2850</v>
      </c>
      <c r="P5861" s="1790"/>
      <c r="Q5861" s="1790"/>
      <c r="R5861" s="1790"/>
      <c r="S5861" s="1791"/>
      <c r="T5861" s="1827" t="s">
        <v>754</v>
      </c>
      <c r="U5861" s="1790"/>
      <c r="V5861" s="1790"/>
      <c r="W5861" s="1213"/>
      <c r="X5861" s="1789" t="s">
        <v>2866</v>
      </c>
      <c r="Y5861" s="1790"/>
      <c r="Z5861" s="1790"/>
      <c r="AA5861" s="1790"/>
      <c r="AB5861" s="1790"/>
      <c r="AC5861" s="1790"/>
      <c r="AD5861" s="1791"/>
      <c r="AE5861" s="1810" t="s">
        <v>2867</v>
      </c>
      <c r="AF5861" s="1828"/>
      <c r="AG5861" s="1828"/>
      <c r="AH5861" s="1213"/>
    </row>
    <row r="5862" spans="1:34" ht="16.7" customHeight="1">
      <c r="A5862" s="1223"/>
      <c r="B5862" s="1224" t="s">
        <v>3181</v>
      </c>
      <c r="C5862" s="1875" t="s">
        <v>3182</v>
      </c>
      <c r="D5862" s="1876"/>
      <c r="E5862" s="1876"/>
      <c r="F5862" s="1876"/>
      <c r="G5862" s="1876"/>
      <c r="H5862" s="1876"/>
      <c r="I5862" s="1876"/>
      <c r="J5862" s="1876"/>
      <c r="K5862" s="1876"/>
      <c r="L5862" s="1876"/>
      <c r="M5862" s="1876"/>
      <c r="N5862" s="1875"/>
      <c r="O5862" s="1885">
        <v>0.68059000000000003</v>
      </c>
      <c r="P5862" s="1886"/>
      <c r="Q5862" s="1886"/>
      <c r="R5862" s="1886"/>
      <c r="S5862" s="1887"/>
      <c r="T5862" s="1888" t="s">
        <v>497</v>
      </c>
      <c r="U5862" s="1889"/>
      <c r="V5862" s="1889"/>
      <c r="W5862" s="1225"/>
      <c r="X5862" s="1890">
        <v>43.45</v>
      </c>
      <c r="Y5862" s="1891"/>
      <c r="Z5862" s="1891"/>
      <c r="AA5862" s="1891"/>
      <c r="AB5862" s="1891"/>
      <c r="AC5862" s="1891"/>
      <c r="AD5862" s="1892"/>
      <c r="AE5862" s="1865">
        <v>29.5716</v>
      </c>
      <c r="AF5862" s="1847"/>
      <c r="AG5862" s="1847"/>
      <c r="AH5862" s="1225"/>
    </row>
    <row r="5863" spans="1:34" ht="17.45" customHeight="1">
      <c r="A5863" s="1218"/>
      <c r="B5863" s="1205" t="s">
        <v>2972</v>
      </c>
      <c r="C5863" s="1903" t="s">
        <v>2973</v>
      </c>
      <c r="D5863" s="1815"/>
      <c r="E5863" s="1815"/>
      <c r="F5863" s="1815"/>
      <c r="G5863" s="1815"/>
      <c r="H5863" s="1815"/>
      <c r="I5863" s="1815"/>
      <c r="J5863" s="1815"/>
      <c r="K5863" s="1815"/>
      <c r="L5863" s="1815"/>
      <c r="M5863" s="1815"/>
      <c r="N5863" s="1903"/>
      <c r="O5863" s="1910">
        <v>0.36753999999999998</v>
      </c>
      <c r="P5863" s="1911"/>
      <c r="Q5863" s="1911"/>
      <c r="R5863" s="1911"/>
      <c r="S5863" s="1912"/>
      <c r="T5863" s="1913" t="s">
        <v>497</v>
      </c>
      <c r="U5863" s="1796"/>
      <c r="V5863" s="1796"/>
      <c r="W5863" s="1219"/>
      <c r="X5863" s="1914">
        <v>113.38</v>
      </c>
      <c r="Y5863" s="1915"/>
      <c r="Z5863" s="1915"/>
      <c r="AA5863" s="1915"/>
      <c r="AB5863" s="1915"/>
      <c r="AC5863" s="1915"/>
      <c r="AD5863" s="1916"/>
      <c r="AE5863" s="1909">
        <v>41.671700000000001</v>
      </c>
      <c r="AF5863" s="1841"/>
      <c r="AG5863" s="1841"/>
      <c r="AH5863" s="1219"/>
    </row>
    <row r="5864" spans="1:34" ht="16.7" customHeight="1">
      <c r="A5864" s="1218"/>
      <c r="B5864" s="1205" t="s">
        <v>2974</v>
      </c>
      <c r="C5864" s="1903" t="s">
        <v>2975</v>
      </c>
      <c r="D5864" s="1815"/>
      <c r="E5864" s="1815"/>
      <c r="F5864" s="1815"/>
      <c r="G5864" s="1815"/>
      <c r="H5864" s="1815"/>
      <c r="I5864" s="1815"/>
      <c r="J5864" s="1815"/>
      <c r="K5864" s="1815"/>
      <c r="L5864" s="1815"/>
      <c r="M5864" s="1815"/>
      <c r="N5864" s="1903"/>
      <c r="O5864" s="1910">
        <v>0.36753999999999998</v>
      </c>
      <c r="P5864" s="1911"/>
      <c r="Q5864" s="1911"/>
      <c r="R5864" s="1911"/>
      <c r="S5864" s="1912"/>
      <c r="T5864" s="1913" t="s">
        <v>497</v>
      </c>
      <c r="U5864" s="1796"/>
      <c r="V5864" s="1796"/>
      <c r="W5864" s="1219"/>
      <c r="X5864" s="1914">
        <v>105.26</v>
      </c>
      <c r="Y5864" s="1915"/>
      <c r="Z5864" s="1915"/>
      <c r="AA5864" s="1915"/>
      <c r="AB5864" s="1915"/>
      <c r="AC5864" s="1915"/>
      <c r="AD5864" s="1916"/>
      <c r="AE5864" s="1909">
        <v>38.6873</v>
      </c>
      <c r="AF5864" s="1841"/>
      <c r="AG5864" s="1841"/>
      <c r="AH5864" s="1219"/>
    </row>
    <row r="5865" spans="1:34" ht="17.45" customHeight="1">
      <c r="A5865" s="1220"/>
      <c r="B5865" s="1209" t="s">
        <v>3183</v>
      </c>
      <c r="C5865" s="1866" t="s">
        <v>3184</v>
      </c>
      <c r="D5865" s="1867"/>
      <c r="E5865" s="1867"/>
      <c r="F5865" s="1867"/>
      <c r="G5865" s="1867"/>
      <c r="H5865" s="1867"/>
      <c r="I5865" s="1867"/>
      <c r="J5865" s="1867"/>
      <c r="K5865" s="1867"/>
      <c r="L5865" s="1867"/>
      <c r="M5865" s="1867"/>
      <c r="N5865" s="1866"/>
      <c r="O5865" s="1893">
        <v>198.60839999999999</v>
      </c>
      <c r="P5865" s="1894"/>
      <c r="Q5865" s="1894"/>
      <c r="R5865" s="1894"/>
      <c r="S5865" s="1895"/>
      <c r="T5865" s="1896" t="s">
        <v>2612</v>
      </c>
      <c r="U5865" s="1897"/>
      <c r="V5865" s="1897"/>
      <c r="W5865" s="1222"/>
      <c r="X5865" s="1898">
        <v>0.64200000000000002</v>
      </c>
      <c r="Y5865" s="1899"/>
      <c r="Z5865" s="1899"/>
      <c r="AA5865" s="1899"/>
      <c r="AB5865" s="1899"/>
      <c r="AC5865" s="1899"/>
      <c r="AD5865" s="1900"/>
      <c r="AE5865" s="1874">
        <v>127.50660000000001</v>
      </c>
      <c r="AF5865" s="1843"/>
      <c r="AG5865" s="1843"/>
      <c r="AH5865" s="1222"/>
    </row>
    <row r="5866" spans="1:34" ht="17.45" customHeight="1">
      <c r="A5866" s="1792"/>
      <c r="B5866" s="1793"/>
      <c r="C5866" s="1793"/>
      <c r="D5866" s="1793"/>
      <c r="E5866" s="1793"/>
      <c r="F5866" s="1793"/>
      <c r="G5866" s="1793"/>
      <c r="H5866" s="1793"/>
      <c r="I5866" s="1794" t="s">
        <v>2869</v>
      </c>
      <c r="J5866" s="1794"/>
      <c r="K5866" s="1794"/>
      <c r="L5866" s="1794"/>
      <c r="M5866" s="1794"/>
      <c r="N5866" s="1794"/>
      <c r="O5866" s="1794"/>
      <c r="P5866" s="1794"/>
      <c r="Q5866" s="1794"/>
      <c r="R5866" s="1794"/>
      <c r="S5866" s="1794"/>
      <c r="T5866" s="1794"/>
      <c r="U5866" s="1794"/>
      <c r="V5866" s="1794"/>
      <c r="W5866" s="1794"/>
      <c r="X5866" s="1794"/>
      <c r="Y5866" s="1794"/>
      <c r="Z5866" s="1214"/>
      <c r="AA5866" s="1795">
        <v>237.43719999999999</v>
      </c>
      <c r="AB5866" s="1795"/>
      <c r="AC5866" s="1795"/>
      <c r="AD5866" s="1795"/>
      <c r="AE5866" s="1795"/>
      <c r="AF5866" s="1795"/>
      <c r="AG5866" s="1795"/>
      <c r="AH5866" s="1213"/>
    </row>
    <row r="5867" spans="1:34" ht="16.7" customHeight="1">
      <c r="A5867" s="1801" t="s">
        <v>2870</v>
      </c>
      <c r="B5867" s="1825"/>
      <c r="C5867" s="1825"/>
      <c r="D5867" s="1825"/>
      <c r="E5867" s="1825"/>
      <c r="F5867" s="1825"/>
      <c r="G5867" s="1825"/>
      <c r="H5867" s="1825"/>
      <c r="I5867" s="1825"/>
      <c r="J5867" s="1825"/>
      <c r="K5867" s="1825"/>
      <c r="L5867" s="1825"/>
      <c r="M5867" s="1825"/>
      <c r="N5867" s="1826"/>
      <c r="O5867" s="1789" t="s">
        <v>2850</v>
      </c>
      <c r="P5867" s="1790"/>
      <c r="Q5867" s="1790"/>
      <c r="R5867" s="1790"/>
      <c r="S5867" s="1791"/>
      <c r="T5867" s="1827" t="s">
        <v>754</v>
      </c>
      <c r="U5867" s="1790"/>
      <c r="V5867" s="1790"/>
      <c r="W5867" s="1213"/>
      <c r="X5867" s="1789" t="s">
        <v>2866</v>
      </c>
      <c r="Y5867" s="1790"/>
      <c r="Z5867" s="1790"/>
      <c r="AA5867" s="1790"/>
      <c r="AB5867" s="1790"/>
      <c r="AC5867" s="1790"/>
      <c r="AD5867" s="1791"/>
      <c r="AE5867" s="1810" t="s">
        <v>2867</v>
      </c>
      <c r="AF5867" s="1828"/>
      <c r="AG5867" s="1828"/>
      <c r="AH5867" s="1213"/>
    </row>
    <row r="5868" spans="1:34" ht="17.45" customHeight="1">
      <c r="A5868" s="1792"/>
      <c r="B5868" s="1793"/>
      <c r="C5868" s="1793"/>
      <c r="D5868" s="1793"/>
      <c r="E5868" s="1793"/>
      <c r="F5868" s="1793"/>
      <c r="G5868" s="1793"/>
      <c r="H5868" s="1793"/>
      <c r="I5868" s="1794" t="s">
        <v>2871</v>
      </c>
      <c r="J5868" s="1794"/>
      <c r="K5868" s="1794"/>
      <c r="L5868" s="1794"/>
      <c r="M5868" s="1794"/>
      <c r="N5868" s="1794"/>
      <c r="O5868" s="1794"/>
      <c r="P5868" s="1794"/>
      <c r="Q5868" s="1794"/>
      <c r="R5868" s="1794"/>
      <c r="S5868" s="1794"/>
      <c r="T5868" s="1794"/>
      <c r="U5868" s="1794"/>
      <c r="V5868" s="1794"/>
      <c r="W5868" s="1794"/>
      <c r="X5868" s="1794"/>
      <c r="Y5868" s="1794"/>
      <c r="Z5868" s="1214"/>
      <c r="AA5868" s="1795">
        <v>0</v>
      </c>
      <c r="AB5868" s="1795"/>
      <c r="AC5868" s="1795"/>
      <c r="AD5868" s="1795"/>
      <c r="AE5868" s="1795"/>
      <c r="AF5868" s="1795"/>
      <c r="AG5868" s="1795"/>
      <c r="AH5868" s="1213"/>
    </row>
    <row r="5869" spans="1:34" ht="17.45" customHeight="1">
      <c r="A5869" s="1801" t="s">
        <v>2872</v>
      </c>
      <c r="B5869" s="1825"/>
      <c r="C5869" s="1825"/>
      <c r="D5869" s="1825"/>
      <c r="E5869" s="1825"/>
      <c r="F5869" s="1825"/>
      <c r="G5869" s="1825"/>
      <c r="H5869" s="1825"/>
      <c r="I5869" s="1825"/>
      <c r="J5869" s="1825"/>
      <c r="K5869" s="1825"/>
      <c r="L5869" s="1825"/>
      <c r="M5869" s="1825"/>
      <c r="N5869" s="1826"/>
      <c r="O5869" s="1789" t="s">
        <v>2850</v>
      </c>
      <c r="P5869" s="1790"/>
      <c r="Q5869" s="1790"/>
      <c r="R5869" s="1790"/>
      <c r="S5869" s="1791"/>
      <c r="T5869" s="1827" t="s">
        <v>754</v>
      </c>
      <c r="U5869" s="1790"/>
      <c r="V5869" s="1790"/>
      <c r="W5869" s="1213"/>
      <c r="X5869" s="1789" t="s">
        <v>2866</v>
      </c>
      <c r="Y5869" s="1790"/>
      <c r="Z5869" s="1790"/>
      <c r="AA5869" s="1790"/>
      <c r="AB5869" s="1790"/>
      <c r="AC5869" s="1790"/>
      <c r="AD5869" s="1791"/>
      <c r="AE5869" s="1810" t="s">
        <v>2867</v>
      </c>
      <c r="AF5869" s="1828"/>
      <c r="AG5869" s="1828"/>
      <c r="AH5869" s="1213"/>
    </row>
    <row r="5870" spans="1:34" ht="16.7" customHeight="1">
      <c r="A5870" s="1901" t="s">
        <v>3185</v>
      </c>
      <c r="B5870" s="1902"/>
      <c r="C5870" s="1902"/>
      <c r="D5870" s="1902"/>
      <c r="E5870" s="1902"/>
      <c r="F5870" s="1875" t="s">
        <v>3186</v>
      </c>
      <c r="G5870" s="1876"/>
      <c r="H5870" s="1876"/>
      <c r="I5870" s="1876"/>
      <c r="J5870" s="1876"/>
      <c r="K5870" s="1876"/>
      <c r="L5870" s="1876"/>
      <c r="M5870" s="1876"/>
      <c r="N5870" s="1875"/>
      <c r="O5870" s="1885">
        <v>0.89922000000000002</v>
      </c>
      <c r="P5870" s="1886"/>
      <c r="Q5870" s="1886"/>
      <c r="R5870" s="1886"/>
      <c r="S5870" s="1887"/>
      <c r="T5870" s="1888" t="s">
        <v>109</v>
      </c>
      <c r="U5870" s="1889"/>
      <c r="V5870" s="1889"/>
      <c r="W5870" s="1225"/>
      <c r="X5870" s="1890">
        <v>1.8</v>
      </c>
      <c r="Y5870" s="1891"/>
      <c r="Z5870" s="1891"/>
      <c r="AA5870" s="1891"/>
      <c r="AB5870" s="1891"/>
      <c r="AC5870" s="1891"/>
      <c r="AD5870" s="1892"/>
      <c r="AE5870" s="1865">
        <v>1.6186</v>
      </c>
      <c r="AF5870" s="1847"/>
      <c r="AG5870" s="1847"/>
      <c r="AH5870" s="1225"/>
    </row>
    <row r="5871" spans="1:34" ht="17.45" customHeight="1">
      <c r="A5871" s="1819" t="s">
        <v>3187</v>
      </c>
      <c r="B5871" s="1820"/>
      <c r="C5871" s="1820"/>
      <c r="D5871" s="1820"/>
      <c r="E5871" s="1820"/>
      <c r="F5871" s="1866" t="s">
        <v>3188</v>
      </c>
      <c r="G5871" s="1867"/>
      <c r="H5871" s="1867"/>
      <c r="I5871" s="1867"/>
      <c r="J5871" s="1867"/>
      <c r="K5871" s="1867"/>
      <c r="L5871" s="1867"/>
      <c r="M5871" s="1867"/>
      <c r="N5871" s="1866"/>
      <c r="O5871" s="1893">
        <v>0.28053</v>
      </c>
      <c r="P5871" s="1894"/>
      <c r="Q5871" s="1894"/>
      <c r="R5871" s="1894"/>
      <c r="S5871" s="1895"/>
      <c r="T5871" s="1896" t="s">
        <v>109</v>
      </c>
      <c r="U5871" s="1897"/>
      <c r="V5871" s="1897"/>
      <c r="W5871" s="1222"/>
      <c r="X5871" s="1898">
        <v>33.54</v>
      </c>
      <c r="Y5871" s="1899"/>
      <c r="Z5871" s="1899"/>
      <c r="AA5871" s="1899"/>
      <c r="AB5871" s="1899"/>
      <c r="AC5871" s="1899"/>
      <c r="AD5871" s="1900"/>
      <c r="AE5871" s="1874">
        <v>9.4090000000000007</v>
      </c>
      <c r="AF5871" s="1843"/>
      <c r="AG5871" s="1843"/>
      <c r="AH5871" s="1222"/>
    </row>
    <row r="5872" spans="1:34" ht="16.7" customHeight="1">
      <c r="A5872" s="1792"/>
      <c r="B5872" s="1793"/>
      <c r="C5872" s="1793"/>
      <c r="D5872" s="1793"/>
      <c r="E5872" s="1793"/>
      <c r="F5872" s="1793"/>
      <c r="G5872" s="1793"/>
      <c r="H5872" s="1793"/>
      <c r="I5872" s="1793"/>
      <c r="J5872" s="1793"/>
      <c r="K5872" s="1794" t="s">
        <v>2873</v>
      </c>
      <c r="L5872" s="1794"/>
      <c r="M5872" s="1794"/>
      <c r="N5872" s="1794"/>
      <c r="O5872" s="1794"/>
      <c r="P5872" s="1794"/>
      <c r="Q5872" s="1794"/>
      <c r="R5872" s="1794"/>
      <c r="S5872" s="1794"/>
      <c r="T5872" s="1794"/>
      <c r="U5872" s="1794"/>
      <c r="V5872" s="1794"/>
      <c r="W5872" s="1794"/>
      <c r="X5872" s="1794"/>
      <c r="Y5872" s="1794"/>
      <c r="Z5872" s="1794"/>
      <c r="AA5872" s="1794"/>
      <c r="AB5872" s="1214"/>
      <c r="AC5872" s="1795">
        <v>11.0276</v>
      </c>
      <c r="AD5872" s="1795"/>
      <c r="AE5872" s="1795"/>
      <c r="AF5872" s="1795"/>
      <c r="AG5872" s="1795"/>
      <c r="AH5872" s="1213"/>
    </row>
    <row r="5873" spans="1:34" ht="17.45" customHeight="1">
      <c r="A5873" s="1801" t="s">
        <v>2874</v>
      </c>
      <c r="B5873" s="1825"/>
      <c r="C5873" s="1825"/>
      <c r="D5873" s="1825"/>
      <c r="E5873" s="1825"/>
      <c r="F5873" s="1825"/>
      <c r="G5873" s="1825"/>
      <c r="H5873" s="1825"/>
      <c r="I5873" s="1825"/>
      <c r="J5873" s="1826"/>
      <c r="K5873" s="1789" t="s">
        <v>2850</v>
      </c>
      <c r="L5873" s="1791"/>
      <c r="M5873" s="1855" t="s">
        <v>2875</v>
      </c>
      <c r="N5873" s="1856"/>
      <c r="O5873" s="1857"/>
      <c r="P5873" s="1855" t="s">
        <v>2876</v>
      </c>
      <c r="Q5873" s="1856"/>
      <c r="R5873" s="1857"/>
      <c r="S5873" s="1855" t="s">
        <v>2877</v>
      </c>
      <c r="T5873" s="1857"/>
      <c r="U5873" s="1789" t="s">
        <v>2878</v>
      </c>
      <c r="V5873" s="1790"/>
      <c r="W5873" s="1791"/>
      <c r="X5873" s="1789" t="s">
        <v>2879</v>
      </c>
      <c r="Y5873" s="1790"/>
      <c r="Z5873" s="1790"/>
      <c r="AA5873" s="1790"/>
      <c r="AB5873" s="1791"/>
      <c r="AC5873" s="1789" t="s">
        <v>2880</v>
      </c>
      <c r="AD5873" s="1791"/>
      <c r="AE5873" s="1810" t="s">
        <v>2867</v>
      </c>
      <c r="AF5873" s="1828"/>
      <c r="AG5873" s="1828"/>
      <c r="AH5873" s="1213"/>
    </row>
    <row r="5874" spans="1:34" ht="17.45" customHeight="1">
      <c r="A5874" s="1901" t="s">
        <v>3191</v>
      </c>
      <c r="B5874" s="1902"/>
      <c r="C5874" s="1902"/>
      <c r="D5874" s="1902"/>
      <c r="E5874" s="1902"/>
      <c r="F5874" s="1875" t="s">
        <v>3186</v>
      </c>
      <c r="G5874" s="1876"/>
      <c r="H5874" s="1876"/>
      <c r="I5874" s="1876"/>
      <c r="J5874" s="1875"/>
      <c r="K5874" s="1877">
        <v>0.89922000000000002</v>
      </c>
      <c r="L5874" s="1878"/>
      <c r="M5874" s="1890">
        <v>2.8</v>
      </c>
      <c r="N5874" s="1891"/>
      <c r="O5874" s="1892"/>
      <c r="P5874" s="1890">
        <v>0</v>
      </c>
      <c r="Q5874" s="1891"/>
      <c r="R5874" s="1892"/>
      <c r="S5874" s="1890">
        <v>107.2</v>
      </c>
      <c r="T5874" s="1892"/>
      <c r="U5874" s="1890">
        <v>1.24</v>
      </c>
      <c r="V5874" s="1891"/>
      <c r="W5874" s="1892"/>
      <c r="X5874" s="1890">
        <v>0.99</v>
      </c>
      <c r="Y5874" s="1891"/>
      <c r="Z5874" s="1891"/>
      <c r="AA5874" s="1891"/>
      <c r="AB5874" s="1892"/>
      <c r="AC5874" s="1890">
        <v>0.82</v>
      </c>
      <c r="AD5874" s="1892"/>
      <c r="AE5874" s="1865">
        <v>82.170699999999997</v>
      </c>
      <c r="AF5874" s="1847"/>
      <c r="AG5874" s="1847"/>
      <c r="AH5874" s="1225"/>
    </row>
    <row r="5875" spans="1:34" ht="16.7" customHeight="1">
      <c r="A5875" s="1819" t="s">
        <v>3192</v>
      </c>
      <c r="B5875" s="1820"/>
      <c r="C5875" s="1820"/>
      <c r="D5875" s="1820"/>
      <c r="E5875" s="1820"/>
      <c r="F5875" s="1866" t="s">
        <v>3188</v>
      </c>
      <c r="G5875" s="1867"/>
      <c r="H5875" s="1867"/>
      <c r="I5875" s="1867"/>
      <c r="J5875" s="1866"/>
      <c r="K5875" s="1868">
        <v>0.28053</v>
      </c>
      <c r="L5875" s="1869"/>
      <c r="M5875" s="1898">
        <v>0</v>
      </c>
      <c r="N5875" s="1899"/>
      <c r="O5875" s="1900"/>
      <c r="P5875" s="1898">
        <v>0</v>
      </c>
      <c r="Q5875" s="1899"/>
      <c r="R5875" s="1900"/>
      <c r="S5875" s="1898">
        <v>0</v>
      </c>
      <c r="T5875" s="1900"/>
      <c r="U5875" s="1898">
        <v>1.1000000000000001</v>
      </c>
      <c r="V5875" s="1899"/>
      <c r="W5875" s="1900"/>
      <c r="X5875" s="1898">
        <v>0.88</v>
      </c>
      <c r="Y5875" s="1899"/>
      <c r="Z5875" s="1899"/>
      <c r="AA5875" s="1899"/>
      <c r="AB5875" s="1900"/>
      <c r="AC5875" s="1898">
        <v>0.72</v>
      </c>
      <c r="AD5875" s="1900"/>
      <c r="AE5875" s="1874">
        <v>0</v>
      </c>
      <c r="AF5875" s="1843"/>
      <c r="AG5875" s="1843"/>
      <c r="AH5875" s="1222"/>
    </row>
    <row r="5876" spans="1:34" ht="17.45" customHeight="1">
      <c r="A5876" s="1853"/>
      <c r="B5876" s="1778"/>
      <c r="C5876" s="1778"/>
      <c r="D5876" s="1778"/>
      <c r="E5876" s="1778"/>
      <c r="F5876" s="1778"/>
      <c r="G5876" s="1778"/>
      <c r="H5876" s="1778"/>
      <c r="I5876" s="1846" t="s">
        <v>2881</v>
      </c>
      <c r="J5876" s="1846"/>
      <c r="K5876" s="1846"/>
      <c r="L5876" s="1846"/>
      <c r="M5876" s="1846"/>
      <c r="N5876" s="1846"/>
      <c r="O5876" s="1846"/>
      <c r="P5876" s="1846"/>
      <c r="Q5876" s="1846"/>
      <c r="R5876" s="1846"/>
      <c r="S5876" s="1846"/>
      <c r="T5876" s="1846"/>
      <c r="U5876" s="1846"/>
      <c r="V5876" s="1846"/>
      <c r="W5876" s="1846"/>
      <c r="X5876" s="1846"/>
      <c r="Y5876" s="1846"/>
      <c r="Z5876" s="1203"/>
      <c r="AA5876" s="1847">
        <v>82.170699999999997</v>
      </c>
      <c r="AB5876" s="1847"/>
      <c r="AC5876" s="1847"/>
      <c r="AD5876" s="1847"/>
      <c r="AE5876" s="1847"/>
      <c r="AF5876" s="1847"/>
      <c r="AG5876" s="1847"/>
      <c r="AH5876" s="1204"/>
    </row>
    <row r="5877" spans="1:34" ht="5.85" customHeight="1">
      <c r="A5877" s="1854"/>
      <c r="B5877" s="1309"/>
      <c r="C5877" s="1309"/>
      <c r="D5877" s="1309"/>
      <c r="E5877" s="1309"/>
      <c r="F5877" s="1309"/>
      <c r="G5877" s="1309"/>
      <c r="H5877" s="1309"/>
      <c r="I5877" s="1309"/>
      <c r="J5877" s="1309"/>
      <c r="K5877" s="1309"/>
      <c r="L5877" s="1309"/>
      <c r="M5877" s="1309"/>
      <c r="N5877" s="1309"/>
      <c r="O5877" s="1309"/>
      <c r="P5877" s="1309"/>
      <c r="Q5877" s="1309"/>
      <c r="R5877" s="1309"/>
      <c r="S5877" s="1309"/>
      <c r="T5877" s="1309"/>
      <c r="U5877" s="1309"/>
      <c r="V5877" s="1309"/>
      <c r="W5877" s="1309"/>
      <c r="X5877" s="1309"/>
      <c r="Y5877" s="1309"/>
      <c r="Z5877" s="1309"/>
      <c r="AA5877" s="1309"/>
      <c r="AB5877" s="1309"/>
      <c r="AC5877" s="1309"/>
      <c r="AD5877" s="1309"/>
      <c r="AE5877" s="1309"/>
      <c r="AF5877" s="1309"/>
      <c r="AG5877" s="1309"/>
      <c r="AH5877" s="1782"/>
    </row>
    <row r="5878" spans="1:34" ht="16.7" customHeight="1">
      <c r="A5878" s="1845"/>
      <c r="B5878" s="1799"/>
      <c r="C5878" s="1799"/>
      <c r="D5878" s="1799"/>
      <c r="E5878" s="1799"/>
      <c r="F5878" s="1799"/>
      <c r="G5878" s="1799"/>
      <c r="H5878" s="1799"/>
      <c r="I5878" s="1842" t="s">
        <v>2882</v>
      </c>
      <c r="J5878" s="1842"/>
      <c r="K5878" s="1842"/>
      <c r="L5878" s="1842"/>
      <c r="M5878" s="1842"/>
      <c r="N5878" s="1842"/>
      <c r="O5878" s="1842"/>
      <c r="P5878" s="1842"/>
      <c r="Q5878" s="1842"/>
      <c r="R5878" s="1842"/>
      <c r="S5878" s="1842"/>
      <c r="T5878" s="1842"/>
      <c r="U5878" s="1842"/>
      <c r="V5878" s="1842"/>
      <c r="W5878" s="1842"/>
      <c r="X5878" s="1842"/>
      <c r="Y5878" s="1842"/>
      <c r="Z5878" s="1212"/>
      <c r="AA5878" s="1848">
        <v>405.11</v>
      </c>
      <c r="AB5878" s="1848"/>
      <c r="AC5878" s="1848"/>
      <c r="AD5878" s="1848"/>
      <c r="AE5878" s="1848"/>
      <c r="AF5878" s="1848"/>
      <c r="AG5878" s="1848"/>
      <c r="AH5878" s="1208"/>
    </row>
    <row r="5879" spans="1:34" ht="45.75" customHeight="1">
      <c r="A5879" s="1849" t="s">
        <v>2883</v>
      </c>
      <c r="B5879" s="1850"/>
      <c r="C5879" s="1850"/>
      <c r="D5879" s="1850"/>
      <c r="E5879" s="1851" t="s">
        <v>3594</v>
      </c>
      <c r="F5879" s="1852"/>
      <c r="G5879" s="1852"/>
      <c r="H5879" s="1852"/>
      <c r="I5879" s="1852"/>
      <c r="J5879" s="1852"/>
      <c r="K5879" s="1852"/>
      <c r="L5879" s="1852"/>
      <c r="M5879" s="1852"/>
      <c r="N5879" s="1852"/>
      <c r="O5879" s="1852"/>
      <c r="P5879" s="1852"/>
      <c r="Q5879" s="1852"/>
      <c r="R5879" s="1852"/>
      <c r="S5879" s="1852"/>
      <c r="T5879" s="1852"/>
      <c r="U5879" s="1852"/>
      <c r="V5879" s="1852"/>
      <c r="W5879" s="1852"/>
      <c r="X5879" s="1852"/>
      <c r="Y5879" s="1852"/>
      <c r="Z5879" s="1852"/>
      <c r="AA5879" s="1852"/>
      <c r="AB5879" s="1852"/>
      <c r="AC5879" s="1852"/>
      <c r="AD5879" s="1852"/>
      <c r="AE5879" s="1852"/>
      <c r="AF5879" s="1852"/>
      <c r="AG5879" s="1852"/>
      <c r="AH5879" s="1851"/>
    </row>
    <row r="5880" spans="1:34" ht="77.849999999999994" customHeight="1">
      <c r="A5880" s="1220"/>
      <c r="B5880" s="1221"/>
      <c r="C5880" s="1221"/>
      <c r="D5880" s="1221"/>
      <c r="E5880" s="1221"/>
      <c r="F5880" s="1221"/>
      <c r="G5880" s="1221"/>
      <c r="H5880" s="1221"/>
      <c r="I5880" s="1221"/>
      <c r="J5880" s="1221"/>
      <c r="K5880" s="1221"/>
      <c r="L5880" s="1221"/>
      <c r="M5880" s="1221"/>
      <c r="N5880" s="1221"/>
      <c r="O5880" s="1221"/>
      <c r="P5880" s="1221"/>
      <c r="Q5880" s="1221"/>
      <c r="R5880" s="1221"/>
      <c r="S5880" s="1221"/>
      <c r="T5880" s="1221"/>
      <c r="U5880" s="1221"/>
      <c r="V5880" s="1221"/>
      <c r="W5880" s="1221"/>
      <c r="X5880" s="1221"/>
      <c r="Y5880" s="1221"/>
      <c r="Z5880" s="1221"/>
      <c r="AA5880" s="1221"/>
      <c r="AB5880" s="1221"/>
      <c r="AC5880" s="1221"/>
      <c r="AD5880" s="1221"/>
      <c r="AE5880" s="1221"/>
      <c r="AF5880" s="1221"/>
      <c r="AG5880" s="1221"/>
      <c r="AH5880" s="1222"/>
    </row>
    <row r="5881" spans="1:34" ht="5.85" customHeight="1">
      <c r="A5881" s="1777"/>
      <c r="B5881" s="1778"/>
      <c r="C5881" s="1778"/>
      <c r="D5881" s="1778"/>
      <c r="E5881" s="1778"/>
      <c r="F5881" s="1778"/>
      <c r="G5881" s="1778"/>
      <c r="H5881" s="1778"/>
      <c r="I5881" s="1778"/>
      <c r="J5881" s="1778"/>
      <c r="K5881" s="1778"/>
      <c r="L5881" s="1778"/>
      <c r="M5881" s="1778"/>
      <c r="N5881" s="1778"/>
      <c r="O5881" s="1778"/>
      <c r="P5881" s="1778"/>
      <c r="Q5881" s="1778"/>
      <c r="R5881" s="1778"/>
      <c r="S5881" s="1778"/>
      <c r="T5881" s="1778"/>
      <c r="U5881" s="1778"/>
      <c r="V5881" s="1778"/>
      <c r="W5881" s="1778"/>
      <c r="X5881" s="1778"/>
      <c r="Y5881" s="1778"/>
      <c r="Z5881" s="1778"/>
      <c r="AA5881" s="1778"/>
      <c r="AB5881" s="1778"/>
      <c r="AC5881" s="1778"/>
      <c r="AD5881" s="1778"/>
      <c r="AE5881" s="1778"/>
      <c r="AF5881" s="1778"/>
      <c r="AG5881" s="1778"/>
      <c r="AH5881" s="1779"/>
    </row>
    <row r="5882" spans="1:34" ht="10.9" customHeight="1">
      <c r="A5882" s="1780" t="s">
        <v>2834</v>
      </c>
      <c r="B5882" s="1310"/>
      <c r="C5882" s="1310"/>
      <c r="D5882" s="1310"/>
      <c r="E5882" s="1310"/>
      <c r="F5882" s="1310"/>
      <c r="G5882" s="1310"/>
      <c r="H5882" s="1310"/>
      <c r="I5882" s="1310"/>
      <c r="J5882" s="1310"/>
      <c r="K5882" s="1310"/>
      <c r="L5882" s="1310"/>
      <c r="M5882" s="1310"/>
      <c r="N5882" s="1310"/>
      <c r="O5882" s="1310"/>
      <c r="P5882" s="1310"/>
      <c r="Q5882" s="1310"/>
      <c r="R5882" s="1310"/>
      <c r="S5882" s="1310"/>
      <c r="T5882" s="1310"/>
      <c r="U5882" s="1310"/>
      <c r="V5882" s="1310"/>
      <c r="W5882" s="1310"/>
      <c r="X5882" s="1310"/>
      <c r="Y5882" s="1310"/>
      <c r="Z5882" s="1310"/>
      <c r="AA5882" s="1310"/>
      <c r="AB5882" s="1310"/>
      <c r="AC5882" s="1310"/>
      <c r="AD5882" s="1309"/>
      <c r="AE5882" s="1309"/>
      <c r="AF5882" s="1781" t="s">
        <v>3595</v>
      </c>
      <c r="AG5882" s="1781"/>
      <c r="AH5882" s="1782"/>
    </row>
    <row r="5883" spans="1:34" ht="5.85" customHeight="1">
      <c r="A5883" s="1780"/>
      <c r="B5883" s="1310"/>
      <c r="C5883" s="1310"/>
      <c r="D5883" s="1310"/>
      <c r="E5883" s="1310"/>
      <c r="F5883" s="1310"/>
      <c r="G5883" s="1310"/>
      <c r="H5883" s="1310"/>
      <c r="I5883" s="1310"/>
      <c r="J5883" s="1310"/>
      <c r="K5883" s="1310"/>
      <c r="L5883" s="1310"/>
      <c r="M5883" s="1310"/>
      <c r="N5883" s="1310"/>
      <c r="O5883" s="1310"/>
      <c r="P5883" s="1310"/>
      <c r="Q5883" s="1310"/>
      <c r="R5883" s="1310"/>
      <c r="S5883" s="1310"/>
      <c r="T5883" s="1310"/>
      <c r="U5883" s="1310"/>
      <c r="V5883" s="1310"/>
      <c r="W5883" s="1310"/>
      <c r="X5883" s="1310"/>
      <c r="Y5883" s="1310"/>
      <c r="Z5883" s="1310"/>
      <c r="AA5883" s="1310"/>
      <c r="AB5883" s="1310"/>
      <c r="AC5883" s="1310"/>
      <c r="AD5883" s="1311"/>
      <c r="AE5883" s="1311"/>
      <c r="AF5883" s="1311"/>
      <c r="AG5883" s="1311"/>
      <c r="AH5883" s="1782"/>
    </row>
    <row r="5884" spans="1:34" ht="11.65" customHeight="1">
      <c r="A5884" s="1783" t="s">
        <v>2836</v>
      </c>
      <c r="B5884" s="1784"/>
      <c r="C5884" s="1784"/>
      <c r="D5884" s="1784"/>
      <c r="E5884" s="1784"/>
      <c r="F5884" s="1784"/>
      <c r="G5884" s="1784"/>
      <c r="H5884" s="1784"/>
      <c r="I5884" s="1784"/>
      <c r="J5884" s="1784"/>
      <c r="K5884" s="1784"/>
      <c r="L5884" s="1784"/>
      <c r="M5884" s="1784"/>
      <c r="N5884" s="1784"/>
      <c r="O5884" s="1784"/>
      <c r="P5884" s="1784"/>
      <c r="Q5884" s="1784"/>
      <c r="R5884" s="1784"/>
      <c r="S5884" s="1784"/>
      <c r="T5884" s="1784"/>
      <c r="U5884" s="1784"/>
      <c r="V5884" s="1784"/>
      <c r="W5884" s="1784"/>
      <c r="X5884" s="1784"/>
      <c r="Y5884" s="1784"/>
      <c r="Z5884" s="1784"/>
      <c r="AA5884" s="1784"/>
      <c r="AB5884" s="1784"/>
      <c r="AC5884" s="1784"/>
      <c r="AD5884" s="1311"/>
      <c r="AE5884" s="1311"/>
      <c r="AF5884" s="1311"/>
      <c r="AG5884" s="1311"/>
      <c r="AH5884" s="1782"/>
    </row>
    <row r="5885" spans="1:34" ht="22.5" customHeight="1">
      <c r="A5885" s="1785" t="s">
        <v>2837</v>
      </c>
      <c r="B5885" s="1786"/>
      <c r="C5885" s="1786"/>
      <c r="D5885" s="1786"/>
      <c r="E5885" s="1786"/>
      <c r="F5885" s="1786"/>
      <c r="G5885" s="1786"/>
      <c r="H5885" s="1786"/>
      <c r="I5885" s="1786"/>
      <c r="J5885" s="1786"/>
      <c r="K5885" s="1786"/>
      <c r="L5885" s="1786"/>
      <c r="M5885" s="1786"/>
      <c r="N5885" s="1786"/>
      <c r="O5885" s="1786"/>
      <c r="P5885" s="1786"/>
      <c r="Q5885" s="1786"/>
      <c r="R5885" s="1786"/>
      <c r="S5885" s="1786"/>
      <c r="T5885" s="1786"/>
      <c r="U5885" s="1786"/>
      <c r="V5885" s="1786"/>
      <c r="W5885" s="1786"/>
      <c r="X5885" s="1786"/>
      <c r="Y5885" s="1786"/>
      <c r="Z5885" s="1786"/>
      <c r="AA5885" s="1786"/>
      <c r="AB5885" s="1786"/>
      <c r="AC5885" s="1786"/>
      <c r="AD5885" s="1311"/>
      <c r="AE5885" s="1311"/>
      <c r="AF5885" s="1311"/>
      <c r="AG5885" s="1311"/>
      <c r="AH5885" s="1782"/>
    </row>
    <row r="5886" spans="1:34" ht="5.85" customHeight="1">
      <c r="A5886" s="1787" t="s">
        <v>2838</v>
      </c>
      <c r="B5886" s="1788"/>
      <c r="C5886" s="1788"/>
      <c r="D5886" s="1788"/>
      <c r="E5886" s="1788"/>
      <c r="F5886" s="1788"/>
      <c r="G5886" s="1788"/>
      <c r="H5886" s="1788"/>
      <c r="I5886" s="1788"/>
      <c r="J5886" s="1788"/>
      <c r="K5886" s="1788"/>
      <c r="L5886" s="1788"/>
      <c r="M5886" s="1788"/>
      <c r="N5886" s="1788"/>
      <c r="O5886" s="1788"/>
      <c r="P5886" s="1788"/>
      <c r="Q5886" s="1788"/>
      <c r="R5886" s="1788"/>
      <c r="S5886" s="1788"/>
      <c r="T5886" s="1788"/>
      <c r="U5886" s="1788"/>
      <c r="V5886" s="1788"/>
      <c r="W5886" s="1788"/>
      <c r="X5886" s="1788"/>
      <c r="Y5886" s="1788"/>
      <c r="Z5886" s="1788"/>
      <c r="AA5886" s="1788"/>
      <c r="AB5886" s="1788"/>
      <c r="AC5886" s="1788"/>
      <c r="AD5886" s="1311"/>
      <c r="AE5886" s="1311"/>
      <c r="AF5886" s="1311"/>
      <c r="AG5886" s="1311"/>
      <c r="AH5886" s="1782"/>
    </row>
    <row r="5887" spans="1:34" ht="5.85" customHeight="1">
      <c r="A5887" s="1787"/>
      <c r="B5887" s="1788"/>
      <c r="C5887" s="1788"/>
      <c r="D5887" s="1788"/>
      <c r="E5887" s="1788"/>
      <c r="F5887" s="1788"/>
      <c r="G5887" s="1788"/>
      <c r="H5887" s="1788"/>
      <c r="I5887" s="1788"/>
      <c r="J5887" s="1788"/>
      <c r="K5887" s="1788"/>
      <c r="L5887" s="1788"/>
      <c r="M5887" s="1788"/>
      <c r="N5887" s="1788"/>
      <c r="O5887" s="1788"/>
      <c r="P5887" s="1788"/>
      <c r="Q5887" s="1788"/>
      <c r="R5887" s="1788"/>
      <c r="S5887" s="1788"/>
      <c r="T5887" s="1788"/>
      <c r="U5887" s="1788"/>
      <c r="V5887" s="1788"/>
      <c r="W5887" s="1788"/>
      <c r="X5887" s="1788"/>
      <c r="Y5887" s="1788"/>
      <c r="Z5887" s="1788"/>
      <c r="AA5887" s="1788"/>
      <c r="AB5887" s="1788"/>
      <c r="AC5887" s="1788"/>
      <c r="AD5887" s="1782"/>
      <c r="AE5887" s="1309"/>
      <c r="AF5887" s="1309"/>
      <c r="AG5887" s="1309"/>
      <c r="AH5887" s="1782"/>
    </row>
    <row r="5888" spans="1:34" ht="11.65" customHeight="1">
      <c r="A5888" s="1787" t="s">
        <v>2839</v>
      </c>
      <c r="B5888" s="1788"/>
      <c r="C5888" s="1788"/>
      <c r="D5888" s="1788"/>
      <c r="E5888" s="1788"/>
      <c r="F5888" s="1788"/>
      <c r="G5888" s="1788"/>
      <c r="H5888" s="1788"/>
      <c r="I5888" s="1788"/>
      <c r="J5888" s="1788"/>
      <c r="K5888" s="1788"/>
      <c r="L5888" s="1788"/>
      <c r="M5888" s="1788"/>
      <c r="N5888" s="1788"/>
      <c r="O5888" s="1788"/>
      <c r="P5888" s="1788"/>
      <c r="Q5888" s="1788"/>
      <c r="R5888" s="1788"/>
      <c r="S5888" s="1788"/>
      <c r="T5888" s="1788"/>
      <c r="U5888" s="1788"/>
      <c r="V5888" s="1788"/>
      <c r="W5888" s="1788"/>
      <c r="X5888" s="1788"/>
      <c r="Y5888" s="1788"/>
      <c r="Z5888" s="1788"/>
      <c r="AA5888" s="1788"/>
      <c r="AB5888" s="1788"/>
      <c r="AC5888" s="1788"/>
      <c r="AD5888" s="1818" t="s">
        <v>2840</v>
      </c>
      <c r="AE5888" s="1818"/>
      <c r="AF5888" s="1206">
        <v>0</v>
      </c>
      <c r="AG5888" s="1207" t="s">
        <v>5</v>
      </c>
      <c r="AH5888" s="1800"/>
    </row>
    <row r="5889" spans="1:34" ht="11.65" customHeight="1">
      <c r="A5889" s="1819" t="s">
        <v>2841</v>
      </c>
      <c r="B5889" s="1820"/>
      <c r="C5889" s="1820"/>
      <c r="D5889" s="1820"/>
      <c r="E5889" s="1820"/>
      <c r="F5889" s="1820"/>
      <c r="G5889" s="1820"/>
      <c r="H5889" s="1820"/>
      <c r="I5889" s="1820"/>
      <c r="J5889" s="1820"/>
      <c r="K5889" s="1820"/>
      <c r="L5889" s="1820"/>
      <c r="M5889" s="1820"/>
      <c r="N5889" s="1820"/>
      <c r="O5889" s="1820"/>
      <c r="P5889" s="1820"/>
      <c r="Q5889" s="1820"/>
      <c r="R5889" s="1820"/>
      <c r="S5889" s="1820"/>
      <c r="T5889" s="1820"/>
      <c r="U5889" s="1820"/>
      <c r="V5889" s="1820"/>
      <c r="W5889" s="1820"/>
      <c r="X5889" s="1820"/>
      <c r="Y5889" s="1820"/>
      <c r="Z5889" s="1820"/>
      <c r="AA5889" s="1820"/>
      <c r="AB5889" s="1820"/>
      <c r="AC5889" s="1820"/>
      <c r="AD5889" s="1821" t="s">
        <v>2842</v>
      </c>
      <c r="AE5889" s="1821"/>
      <c r="AF5889" s="1210">
        <v>0</v>
      </c>
      <c r="AG5889" s="1211" t="s">
        <v>5</v>
      </c>
      <c r="AH5889" s="1800"/>
    </row>
    <row r="5890" spans="1:34" ht="16.7" customHeight="1">
      <c r="A5890" s="1822" t="s">
        <v>2843</v>
      </c>
      <c r="B5890" s="1802"/>
      <c r="C5890" s="1802"/>
      <c r="D5890" s="1778"/>
      <c r="E5890" s="1823" t="s">
        <v>3107</v>
      </c>
      <c r="F5890" s="1823"/>
      <c r="G5890" s="1823"/>
      <c r="H5890" s="1823"/>
      <c r="I5890" s="1823"/>
      <c r="J5890" s="1823"/>
      <c r="K5890" s="1823"/>
      <c r="L5890" s="1823"/>
      <c r="M5890" s="1823"/>
      <c r="N5890" s="1823"/>
      <c r="O5890" s="1823"/>
      <c r="P5890" s="1823"/>
      <c r="Q5890" s="1823"/>
      <c r="R5890" s="1823"/>
      <c r="S5890" s="1823"/>
      <c r="T5890" s="1823"/>
      <c r="U5890" s="1823"/>
      <c r="V5890" s="1823"/>
      <c r="W5890" s="1823"/>
      <c r="X5890" s="1823"/>
      <c r="Y5890" s="1823"/>
      <c r="Z5890" s="1823"/>
      <c r="AA5890" s="1823"/>
      <c r="AB5890" s="1823"/>
      <c r="AC5890" s="1823"/>
      <c r="AD5890" s="1823"/>
      <c r="AE5890" s="1823"/>
      <c r="AF5890" s="1823"/>
      <c r="AG5890" s="1823"/>
      <c r="AH5890" s="1779"/>
    </row>
    <row r="5891" spans="1:34" ht="17.45" customHeight="1">
      <c r="A5891" s="1824" t="s">
        <v>2844</v>
      </c>
      <c r="B5891" s="1816"/>
      <c r="C5891" s="1816"/>
      <c r="D5891" s="1309"/>
      <c r="E5891" s="1815" t="s">
        <v>3106</v>
      </c>
      <c r="F5891" s="1815"/>
      <c r="G5891" s="1111"/>
      <c r="H5891" s="1796" t="s">
        <v>2845</v>
      </c>
      <c r="I5891" s="1796"/>
      <c r="J5891" s="1796" t="s">
        <v>101</v>
      </c>
      <c r="K5891" s="1796"/>
      <c r="L5891" s="1309"/>
      <c r="M5891" s="1309"/>
      <c r="N5891" s="1816" t="s">
        <v>2846</v>
      </c>
      <c r="O5891" s="1816"/>
      <c r="P5891" s="1816"/>
      <c r="Q5891" s="1816"/>
      <c r="R5891" s="1817">
        <v>1</v>
      </c>
      <c r="S5891" s="1817"/>
      <c r="T5891" s="1817"/>
      <c r="U5891" s="1817"/>
      <c r="V5891" s="1309"/>
      <c r="W5891" s="1309"/>
      <c r="X5891" s="1309"/>
      <c r="Y5891" s="1796" t="s">
        <v>2847</v>
      </c>
      <c r="Z5891" s="1796"/>
      <c r="AA5891" s="1796"/>
      <c r="AB5891" s="1796"/>
      <c r="AC5891" s="1796"/>
      <c r="AD5891" s="1796"/>
      <c r="AE5891" s="1796"/>
      <c r="AF5891" s="1797" t="s">
        <v>2848</v>
      </c>
      <c r="AG5891" s="1797"/>
      <c r="AH5891" s="1782"/>
    </row>
    <row r="5892" spans="1:34" ht="5.85" customHeight="1">
      <c r="A5892" s="1798"/>
      <c r="B5892" s="1799"/>
      <c r="C5892" s="1799"/>
      <c r="D5892" s="1799"/>
      <c r="E5892" s="1799"/>
      <c r="F5892" s="1799"/>
      <c r="G5892" s="1799"/>
      <c r="H5892" s="1799"/>
      <c r="I5892" s="1799"/>
      <c r="J5892" s="1799"/>
      <c r="K5892" s="1799"/>
      <c r="L5892" s="1799"/>
      <c r="M5892" s="1799"/>
      <c r="N5892" s="1799"/>
      <c r="O5892" s="1799"/>
      <c r="P5892" s="1799"/>
      <c r="Q5892" s="1799"/>
      <c r="R5892" s="1799"/>
      <c r="S5892" s="1799"/>
      <c r="T5892" s="1799"/>
      <c r="U5892" s="1799"/>
      <c r="V5892" s="1799"/>
      <c r="W5892" s="1799"/>
      <c r="X5892" s="1799"/>
      <c r="Y5892" s="1799"/>
      <c r="Z5892" s="1799"/>
      <c r="AA5892" s="1799"/>
      <c r="AB5892" s="1799"/>
      <c r="AC5892" s="1799"/>
      <c r="AD5892" s="1799"/>
      <c r="AE5892" s="1799"/>
      <c r="AF5892" s="1799"/>
      <c r="AG5892" s="1799"/>
      <c r="AH5892" s="1800"/>
    </row>
    <row r="5893" spans="1:34" ht="16.7" customHeight="1">
      <c r="A5893" s="1801" t="s">
        <v>2849</v>
      </c>
      <c r="B5893" s="1802"/>
      <c r="C5893" s="1802"/>
      <c r="D5893" s="1802"/>
      <c r="E5893" s="1802"/>
      <c r="F5893" s="1802"/>
      <c r="G5893" s="1802"/>
      <c r="H5893" s="1802"/>
      <c r="I5893" s="1802"/>
      <c r="J5893" s="1803"/>
      <c r="K5893" s="1789" t="s">
        <v>2850</v>
      </c>
      <c r="L5893" s="1807"/>
      <c r="M5893" s="1789" t="s">
        <v>2851</v>
      </c>
      <c r="N5893" s="1790"/>
      <c r="O5893" s="1790"/>
      <c r="P5893" s="1790"/>
      <c r="Q5893" s="1790"/>
      <c r="R5893" s="1790"/>
      <c r="S5893" s="1790"/>
      <c r="T5893" s="1791"/>
      <c r="U5893" s="1789" t="s">
        <v>2852</v>
      </c>
      <c r="V5893" s="1790"/>
      <c r="W5893" s="1790"/>
      <c r="X5893" s="1790"/>
      <c r="Y5893" s="1790"/>
      <c r="Z5893" s="1790"/>
      <c r="AA5893" s="1790"/>
      <c r="AB5893" s="1790"/>
      <c r="AC5893" s="1790"/>
      <c r="AD5893" s="1791"/>
      <c r="AE5893" s="1810" t="s">
        <v>2853</v>
      </c>
      <c r="AF5893" s="1811"/>
      <c r="AG5893" s="1811"/>
      <c r="AH5893" s="1814"/>
    </row>
    <row r="5894" spans="1:34" ht="17.45" customHeight="1">
      <c r="A5894" s="1804"/>
      <c r="B5894" s="1805"/>
      <c r="C5894" s="1805"/>
      <c r="D5894" s="1805"/>
      <c r="E5894" s="1805"/>
      <c r="F5894" s="1805"/>
      <c r="G5894" s="1805"/>
      <c r="H5894" s="1805"/>
      <c r="I5894" s="1805"/>
      <c r="J5894" s="1806"/>
      <c r="K5894" s="1808"/>
      <c r="L5894" s="1809"/>
      <c r="M5894" s="1789" t="s">
        <v>2854</v>
      </c>
      <c r="N5894" s="1790"/>
      <c r="O5894" s="1790"/>
      <c r="P5894" s="1791"/>
      <c r="Q5894" s="1789" t="s">
        <v>2855</v>
      </c>
      <c r="R5894" s="1790"/>
      <c r="S5894" s="1790"/>
      <c r="T5894" s="1791"/>
      <c r="U5894" s="1789" t="s">
        <v>2854</v>
      </c>
      <c r="V5894" s="1790"/>
      <c r="W5894" s="1790"/>
      <c r="X5894" s="1790"/>
      <c r="Y5894" s="1790"/>
      <c r="Z5894" s="1791"/>
      <c r="AA5894" s="1789" t="s">
        <v>2855</v>
      </c>
      <c r="AB5894" s="1790"/>
      <c r="AC5894" s="1790"/>
      <c r="AD5894" s="1791"/>
      <c r="AE5894" s="1812"/>
      <c r="AF5894" s="1813"/>
      <c r="AG5894" s="1813"/>
      <c r="AH5894" s="1800"/>
    </row>
    <row r="5895" spans="1:34" ht="17.45" customHeight="1">
      <c r="A5895" s="1792"/>
      <c r="B5895" s="1793"/>
      <c r="C5895" s="1793"/>
      <c r="D5895" s="1793"/>
      <c r="E5895" s="1793"/>
      <c r="F5895" s="1793"/>
      <c r="G5895" s="1793"/>
      <c r="H5895" s="1793"/>
      <c r="I5895" s="1793"/>
      <c r="J5895" s="1793"/>
      <c r="K5895" s="1794" t="s">
        <v>2856</v>
      </c>
      <c r="L5895" s="1794"/>
      <c r="M5895" s="1794"/>
      <c r="N5895" s="1794"/>
      <c r="O5895" s="1794"/>
      <c r="P5895" s="1794"/>
      <c r="Q5895" s="1794"/>
      <c r="R5895" s="1794"/>
      <c r="S5895" s="1794"/>
      <c r="T5895" s="1794"/>
      <c r="U5895" s="1794"/>
      <c r="V5895" s="1794"/>
      <c r="W5895" s="1794"/>
      <c r="X5895" s="1794"/>
      <c r="Y5895" s="1794"/>
      <c r="Z5895" s="1794"/>
      <c r="AA5895" s="1795">
        <v>0</v>
      </c>
      <c r="AB5895" s="1795"/>
      <c r="AC5895" s="1795"/>
      <c r="AD5895" s="1795"/>
      <c r="AE5895" s="1795"/>
      <c r="AF5895" s="1795"/>
      <c r="AG5895" s="1795"/>
      <c r="AH5895" s="1213"/>
    </row>
    <row r="5896" spans="1:34" ht="16.7" customHeight="1">
      <c r="A5896" s="1801" t="s">
        <v>2857</v>
      </c>
      <c r="B5896" s="1825"/>
      <c r="C5896" s="1825"/>
      <c r="D5896" s="1825"/>
      <c r="E5896" s="1825"/>
      <c r="F5896" s="1825"/>
      <c r="G5896" s="1825"/>
      <c r="H5896" s="1825"/>
      <c r="I5896" s="1825"/>
      <c r="J5896" s="1825"/>
      <c r="K5896" s="1825"/>
      <c r="L5896" s="1825"/>
      <c r="M5896" s="1825"/>
      <c r="N5896" s="1826"/>
      <c r="O5896" s="1789" t="s">
        <v>2858</v>
      </c>
      <c r="P5896" s="1790"/>
      <c r="Q5896" s="1790"/>
      <c r="R5896" s="1790"/>
      <c r="S5896" s="1791"/>
      <c r="T5896" s="1827" t="s">
        <v>2850</v>
      </c>
      <c r="U5896" s="1790"/>
      <c r="V5896" s="1790"/>
      <c r="W5896" s="1213"/>
      <c r="X5896" s="1789" t="s">
        <v>2859</v>
      </c>
      <c r="Y5896" s="1790"/>
      <c r="Z5896" s="1790"/>
      <c r="AA5896" s="1790"/>
      <c r="AB5896" s="1790"/>
      <c r="AC5896" s="1790"/>
      <c r="AD5896" s="1791"/>
      <c r="AE5896" s="1810" t="s">
        <v>2853</v>
      </c>
      <c r="AF5896" s="1828"/>
      <c r="AG5896" s="1828"/>
      <c r="AH5896" s="1213"/>
    </row>
    <row r="5897" spans="1:34" ht="17.45" customHeight="1">
      <c r="A5897" s="1215"/>
      <c r="B5897" s="1216" t="s">
        <v>1021</v>
      </c>
      <c r="C5897" s="1829" t="s">
        <v>1022</v>
      </c>
      <c r="D5897" s="1830"/>
      <c r="E5897" s="1830"/>
      <c r="F5897" s="1830"/>
      <c r="G5897" s="1830"/>
      <c r="H5897" s="1830"/>
      <c r="I5897" s="1830"/>
      <c r="J5897" s="1830"/>
      <c r="K5897" s="1830"/>
      <c r="L5897" s="1830"/>
      <c r="M5897" s="1830"/>
      <c r="N5897" s="1829"/>
      <c r="O5897" s="1831">
        <v>0</v>
      </c>
      <c r="P5897" s="1832"/>
      <c r="Q5897" s="1832"/>
      <c r="R5897" s="1832"/>
      <c r="S5897" s="1833"/>
      <c r="T5897" s="1858">
        <v>0.2</v>
      </c>
      <c r="U5897" s="1832"/>
      <c r="V5897" s="1832"/>
      <c r="W5897" s="1217"/>
      <c r="X5897" s="1859">
        <v>32.884700000000002</v>
      </c>
      <c r="Y5897" s="1860"/>
      <c r="Z5897" s="1860"/>
      <c r="AA5897" s="1860"/>
      <c r="AB5897" s="1860"/>
      <c r="AC5897" s="1860"/>
      <c r="AD5897" s="1861"/>
      <c r="AE5897" s="1839">
        <v>6.5769000000000002</v>
      </c>
      <c r="AF5897" s="1795"/>
      <c r="AG5897" s="1795"/>
      <c r="AH5897" s="1217"/>
    </row>
    <row r="5898" spans="1:34" ht="17.45" customHeight="1">
      <c r="A5898" s="1792"/>
      <c r="B5898" s="1778"/>
      <c r="C5898" s="1778"/>
      <c r="D5898" s="1778"/>
      <c r="E5898" s="1778"/>
      <c r="F5898" s="1778"/>
      <c r="G5898" s="1778"/>
      <c r="H5898" s="1778"/>
      <c r="I5898" s="1846" t="s">
        <v>2860</v>
      </c>
      <c r="J5898" s="1846"/>
      <c r="K5898" s="1846"/>
      <c r="L5898" s="1846"/>
      <c r="M5898" s="1846"/>
      <c r="N5898" s="1846"/>
      <c r="O5898" s="1846"/>
      <c r="P5898" s="1846"/>
      <c r="Q5898" s="1846"/>
      <c r="R5898" s="1846"/>
      <c r="S5898" s="1846"/>
      <c r="T5898" s="1846"/>
      <c r="U5898" s="1846"/>
      <c r="V5898" s="1846"/>
      <c r="W5898" s="1846"/>
      <c r="X5898" s="1846"/>
      <c r="Y5898" s="1846"/>
      <c r="Z5898" s="1793"/>
      <c r="AA5898" s="1847">
        <v>6.5769000000000002</v>
      </c>
      <c r="AB5898" s="1847"/>
      <c r="AC5898" s="1847"/>
      <c r="AD5898" s="1847"/>
      <c r="AE5898" s="1847"/>
      <c r="AF5898" s="1847"/>
      <c r="AG5898" s="1847"/>
      <c r="AH5898" s="1814"/>
    </row>
    <row r="5899" spans="1:34" ht="16.7" customHeight="1">
      <c r="A5899" s="1844"/>
      <c r="B5899" s="1309"/>
      <c r="C5899" s="1309"/>
      <c r="D5899" s="1309"/>
      <c r="E5899" s="1309"/>
      <c r="F5899" s="1309"/>
      <c r="G5899" s="1309"/>
      <c r="H5899" s="1309"/>
      <c r="I5899" s="1840" t="s">
        <v>2861</v>
      </c>
      <c r="J5899" s="1840"/>
      <c r="K5899" s="1840"/>
      <c r="L5899" s="1840"/>
      <c r="M5899" s="1840"/>
      <c r="N5899" s="1840"/>
      <c r="O5899" s="1840"/>
      <c r="P5899" s="1840"/>
      <c r="Q5899" s="1840"/>
      <c r="R5899" s="1840"/>
      <c r="S5899" s="1840"/>
      <c r="T5899" s="1840"/>
      <c r="U5899" s="1840"/>
      <c r="V5899" s="1840"/>
      <c r="W5899" s="1840"/>
      <c r="X5899" s="1840"/>
      <c r="Y5899" s="1840"/>
      <c r="Z5899" s="1309"/>
      <c r="AA5899" s="1841">
        <v>6.5769000000000002</v>
      </c>
      <c r="AB5899" s="1841"/>
      <c r="AC5899" s="1841"/>
      <c r="AD5899" s="1841"/>
      <c r="AE5899" s="1841"/>
      <c r="AF5899" s="1841"/>
      <c r="AG5899" s="1841"/>
      <c r="AH5899" s="1782"/>
    </row>
    <row r="5900" spans="1:34" ht="17.45" customHeight="1">
      <c r="A5900" s="1844"/>
      <c r="B5900" s="1309"/>
      <c r="C5900" s="1309"/>
      <c r="D5900" s="1309"/>
      <c r="E5900" s="1309"/>
      <c r="F5900" s="1309"/>
      <c r="G5900" s="1309"/>
      <c r="H5900" s="1309"/>
      <c r="I5900" s="1840" t="s">
        <v>2862</v>
      </c>
      <c r="J5900" s="1840"/>
      <c r="K5900" s="1840"/>
      <c r="L5900" s="1840"/>
      <c r="M5900" s="1840"/>
      <c r="N5900" s="1840"/>
      <c r="O5900" s="1840"/>
      <c r="P5900" s="1840"/>
      <c r="Q5900" s="1840"/>
      <c r="R5900" s="1840"/>
      <c r="S5900" s="1840"/>
      <c r="T5900" s="1840"/>
      <c r="U5900" s="1840"/>
      <c r="V5900" s="1840"/>
      <c r="W5900" s="1840"/>
      <c r="X5900" s="1840"/>
      <c r="Y5900" s="1840"/>
      <c r="Z5900" s="1309"/>
      <c r="AA5900" s="1841">
        <v>6.5769000000000002</v>
      </c>
      <c r="AB5900" s="1841"/>
      <c r="AC5900" s="1841"/>
      <c r="AD5900" s="1841"/>
      <c r="AE5900" s="1841"/>
      <c r="AF5900" s="1841"/>
      <c r="AG5900" s="1841"/>
      <c r="AH5900" s="1782"/>
    </row>
    <row r="5901" spans="1:34" ht="16.7" customHeight="1">
      <c r="A5901" s="1844"/>
      <c r="B5901" s="1309"/>
      <c r="C5901" s="1309"/>
      <c r="D5901" s="1309"/>
      <c r="E5901" s="1309"/>
      <c r="F5901" s="1309"/>
      <c r="G5901" s="1309"/>
      <c r="H5901" s="1309"/>
      <c r="I5901" s="1840" t="s">
        <v>2863</v>
      </c>
      <c r="J5901" s="1840"/>
      <c r="K5901" s="1840"/>
      <c r="L5901" s="1840"/>
      <c r="M5901" s="1840"/>
      <c r="N5901" s="1840"/>
      <c r="O5901" s="1840"/>
      <c r="P5901" s="1840"/>
      <c r="Q5901" s="1840"/>
      <c r="R5901" s="1840"/>
      <c r="S5901" s="1840"/>
      <c r="T5901" s="1840"/>
      <c r="U5901" s="1840"/>
      <c r="V5901" s="1840"/>
      <c r="W5901" s="1840"/>
      <c r="X5901" s="1840"/>
      <c r="Y5901" s="1840"/>
      <c r="Z5901" s="1309"/>
      <c r="AA5901" s="1841">
        <v>0</v>
      </c>
      <c r="AB5901" s="1841"/>
      <c r="AC5901" s="1841"/>
      <c r="AD5901" s="1841"/>
      <c r="AE5901" s="1841"/>
      <c r="AF5901" s="1841"/>
      <c r="AG5901" s="1841"/>
      <c r="AH5901" s="1782"/>
    </row>
    <row r="5902" spans="1:34" ht="17.45" customHeight="1">
      <c r="A5902" s="1845"/>
      <c r="B5902" s="1799"/>
      <c r="C5902" s="1799"/>
      <c r="D5902" s="1799"/>
      <c r="E5902" s="1799"/>
      <c r="F5902" s="1799"/>
      <c r="G5902" s="1799"/>
      <c r="H5902" s="1799"/>
      <c r="I5902" s="1842" t="s">
        <v>2864</v>
      </c>
      <c r="J5902" s="1842"/>
      <c r="K5902" s="1842"/>
      <c r="L5902" s="1842"/>
      <c r="M5902" s="1842"/>
      <c r="N5902" s="1842"/>
      <c r="O5902" s="1842"/>
      <c r="P5902" s="1842"/>
      <c r="Q5902" s="1842"/>
      <c r="R5902" s="1842"/>
      <c r="S5902" s="1842"/>
      <c r="T5902" s="1842"/>
      <c r="U5902" s="1842"/>
      <c r="V5902" s="1842"/>
      <c r="W5902" s="1842"/>
      <c r="X5902" s="1842"/>
      <c r="Y5902" s="1842"/>
      <c r="Z5902" s="1799"/>
      <c r="AA5902" s="1843">
        <v>0</v>
      </c>
      <c r="AB5902" s="1843"/>
      <c r="AC5902" s="1843"/>
      <c r="AD5902" s="1843"/>
      <c r="AE5902" s="1843"/>
      <c r="AF5902" s="1843"/>
      <c r="AG5902" s="1843"/>
      <c r="AH5902" s="1800"/>
    </row>
    <row r="5903" spans="1:34" ht="17.45" customHeight="1">
      <c r="A5903" s="1801" t="s">
        <v>2865</v>
      </c>
      <c r="B5903" s="1825"/>
      <c r="C5903" s="1825"/>
      <c r="D5903" s="1825"/>
      <c r="E5903" s="1825"/>
      <c r="F5903" s="1825"/>
      <c r="G5903" s="1825"/>
      <c r="H5903" s="1825"/>
      <c r="I5903" s="1825"/>
      <c r="J5903" s="1825"/>
      <c r="K5903" s="1825"/>
      <c r="L5903" s="1825"/>
      <c r="M5903" s="1825"/>
      <c r="N5903" s="1826"/>
      <c r="O5903" s="1789" t="s">
        <v>2850</v>
      </c>
      <c r="P5903" s="1790"/>
      <c r="Q5903" s="1790"/>
      <c r="R5903" s="1790"/>
      <c r="S5903" s="1791"/>
      <c r="T5903" s="1827" t="s">
        <v>754</v>
      </c>
      <c r="U5903" s="1790"/>
      <c r="V5903" s="1790"/>
      <c r="W5903" s="1213"/>
      <c r="X5903" s="1789" t="s">
        <v>2866</v>
      </c>
      <c r="Y5903" s="1790"/>
      <c r="Z5903" s="1790"/>
      <c r="AA5903" s="1790"/>
      <c r="AB5903" s="1790"/>
      <c r="AC5903" s="1790"/>
      <c r="AD5903" s="1791"/>
      <c r="AE5903" s="1810" t="s">
        <v>2867</v>
      </c>
      <c r="AF5903" s="1828"/>
      <c r="AG5903" s="1828"/>
      <c r="AH5903" s="1213"/>
    </row>
    <row r="5904" spans="1:34" ht="16.7" customHeight="1">
      <c r="A5904" s="1223"/>
      <c r="B5904" s="1224" t="s">
        <v>3161</v>
      </c>
      <c r="C5904" s="1875" t="s">
        <v>3162</v>
      </c>
      <c r="D5904" s="1876"/>
      <c r="E5904" s="1876"/>
      <c r="F5904" s="1876"/>
      <c r="G5904" s="1876"/>
      <c r="H5904" s="1876"/>
      <c r="I5904" s="1876"/>
      <c r="J5904" s="1876"/>
      <c r="K5904" s="1876"/>
      <c r="L5904" s="1876"/>
      <c r="M5904" s="1876"/>
      <c r="N5904" s="1875"/>
      <c r="O5904" s="1885">
        <v>6.4199999999999993E-2</v>
      </c>
      <c r="P5904" s="1886"/>
      <c r="Q5904" s="1886"/>
      <c r="R5904" s="1886"/>
      <c r="S5904" s="1887"/>
      <c r="T5904" s="1888" t="s">
        <v>2612</v>
      </c>
      <c r="U5904" s="1889"/>
      <c r="V5904" s="1889"/>
      <c r="W5904" s="1225"/>
      <c r="X5904" s="1890">
        <v>6.9663000000000004</v>
      </c>
      <c r="Y5904" s="1891"/>
      <c r="Z5904" s="1891"/>
      <c r="AA5904" s="1891"/>
      <c r="AB5904" s="1891"/>
      <c r="AC5904" s="1891"/>
      <c r="AD5904" s="1892"/>
      <c r="AE5904" s="1865">
        <v>0.44719999999999999</v>
      </c>
      <c r="AF5904" s="1847"/>
      <c r="AG5904" s="1847"/>
      <c r="AH5904" s="1225"/>
    </row>
    <row r="5905" spans="1:34" ht="17.45" customHeight="1">
      <c r="A5905" s="1218"/>
      <c r="B5905" s="1205" t="s">
        <v>3596</v>
      </c>
      <c r="C5905" s="1903" t="s">
        <v>3597</v>
      </c>
      <c r="D5905" s="1815"/>
      <c r="E5905" s="1815"/>
      <c r="F5905" s="1815"/>
      <c r="G5905" s="1815"/>
      <c r="H5905" s="1815"/>
      <c r="I5905" s="1815"/>
      <c r="J5905" s="1815"/>
      <c r="K5905" s="1815"/>
      <c r="L5905" s="1815"/>
      <c r="M5905" s="1815"/>
      <c r="N5905" s="1903"/>
      <c r="O5905" s="1910">
        <v>0.66415000000000002</v>
      </c>
      <c r="P5905" s="1911"/>
      <c r="Q5905" s="1911"/>
      <c r="R5905" s="1911"/>
      <c r="S5905" s="1912"/>
      <c r="T5905" s="1913" t="s">
        <v>2612</v>
      </c>
      <c r="U5905" s="1796"/>
      <c r="V5905" s="1796"/>
      <c r="W5905" s="1219"/>
      <c r="X5905" s="1914">
        <v>10.9337</v>
      </c>
      <c r="Y5905" s="1915"/>
      <c r="Z5905" s="1915"/>
      <c r="AA5905" s="1915"/>
      <c r="AB5905" s="1915"/>
      <c r="AC5905" s="1915"/>
      <c r="AD5905" s="1916"/>
      <c r="AE5905" s="1909">
        <v>7.2615999999999996</v>
      </c>
      <c r="AF5905" s="1841"/>
      <c r="AG5905" s="1841"/>
      <c r="AH5905" s="1219"/>
    </row>
    <row r="5906" spans="1:34" ht="16.7" customHeight="1">
      <c r="A5906" s="1220"/>
      <c r="B5906" s="1209" t="s">
        <v>3598</v>
      </c>
      <c r="C5906" s="1866" t="s">
        <v>3599</v>
      </c>
      <c r="D5906" s="1867"/>
      <c r="E5906" s="1867"/>
      <c r="F5906" s="1867"/>
      <c r="G5906" s="1867"/>
      <c r="H5906" s="1867"/>
      <c r="I5906" s="1867"/>
      <c r="J5906" s="1867"/>
      <c r="K5906" s="1867"/>
      <c r="L5906" s="1867"/>
      <c r="M5906" s="1867"/>
      <c r="N5906" s="1866"/>
      <c r="O5906" s="1893">
        <v>1.333E-2</v>
      </c>
      <c r="P5906" s="1894"/>
      <c r="Q5906" s="1894"/>
      <c r="R5906" s="1894"/>
      <c r="S5906" s="1895"/>
      <c r="T5906" s="1896" t="s">
        <v>2818</v>
      </c>
      <c r="U5906" s="1897"/>
      <c r="V5906" s="1897"/>
      <c r="W5906" s="1222"/>
      <c r="X5906" s="1898">
        <v>18.171099999999999</v>
      </c>
      <c r="Y5906" s="1899"/>
      <c r="Z5906" s="1899"/>
      <c r="AA5906" s="1899"/>
      <c r="AB5906" s="1899"/>
      <c r="AC5906" s="1899"/>
      <c r="AD5906" s="1900"/>
      <c r="AE5906" s="1874">
        <v>0.2422</v>
      </c>
      <c r="AF5906" s="1843"/>
      <c r="AG5906" s="1843"/>
      <c r="AH5906" s="1222"/>
    </row>
    <row r="5907" spans="1:34" ht="17.45" customHeight="1">
      <c r="A5907" s="1792"/>
      <c r="B5907" s="1793"/>
      <c r="C5907" s="1793"/>
      <c r="D5907" s="1793"/>
      <c r="E5907" s="1793"/>
      <c r="F5907" s="1793"/>
      <c r="G5907" s="1793"/>
      <c r="H5907" s="1793"/>
      <c r="I5907" s="1794" t="s">
        <v>2869</v>
      </c>
      <c r="J5907" s="1794"/>
      <c r="K5907" s="1794"/>
      <c r="L5907" s="1794"/>
      <c r="M5907" s="1794"/>
      <c r="N5907" s="1794"/>
      <c r="O5907" s="1794"/>
      <c r="P5907" s="1794"/>
      <c r="Q5907" s="1794"/>
      <c r="R5907" s="1794"/>
      <c r="S5907" s="1794"/>
      <c r="T5907" s="1794"/>
      <c r="U5907" s="1794"/>
      <c r="V5907" s="1794"/>
      <c r="W5907" s="1794"/>
      <c r="X5907" s="1794"/>
      <c r="Y5907" s="1794"/>
      <c r="Z5907" s="1214"/>
      <c r="AA5907" s="1795">
        <v>7.9509999999999996</v>
      </c>
      <c r="AB5907" s="1795"/>
      <c r="AC5907" s="1795"/>
      <c r="AD5907" s="1795"/>
      <c r="AE5907" s="1795"/>
      <c r="AF5907" s="1795"/>
      <c r="AG5907" s="1795"/>
      <c r="AH5907" s="1213"/>
    </row>
    <row r="5908" spans="1:34" ht="17.45" customHeight="1">
      <c r="A5908" s="1801" t="s">
        <v>2870</v>
      </c>
      <c r="B5908" s="1825"/>
      <c r="C5908" s="1825"/>
      <c r="D5908" s="1825"/>
      <c r="E5908" s="1825"/>
      <c r="F5908" s="1825"/>
      <c r="G5908" s="1825"/>
      <c r="H5908" s="1825"/>
      <c r="I5908" s="1825"/>
      <c r="J5908" s="1825"/>
      <c r="K5908" s="1825"/>
      <c r="L5908" s="1825"/>
      <c r="M5908" s="1825"/>
      <c r="N5908" s="1826"/>
      <c r="O5908" s="1789" t="s">
        <v>2850</v>
      </c>
      <c r="P5908" s="1790"/>
      <c r="Q5908" s="1790"/>
      <c r="R5908" s="1790"/>
      <c r="S5908" s="1791"/>
      <c r="T5908" s="1827" t="s">
        <v>754</v>
      </c>
      <c r="U5908" s="1790"/>
      <c r="V5908" s="1790"/>
      <c r="W5908" s="1213"/>
      <c r="X5908" s="1789" t="s">
        <v>2866</v>
      </c>
      <c r="Y5908" s="1790"/>
      <c r="Z5908" s="1790"/>
      <c r="AA5908" s="1790"/>
      <c r="AB5908" s="1790"/>
      <c r="AC5908" s="1790"/>
      <c r="AD5908" s="1791"/>
      <c r="AE5908" s="1810" t="s">
        <v>2867</v>
      </c>
      <c r="AF5908" s="1828"/>
      <c r="AG5908" s="1828"/>
      <c r="AH5908" s="1213"/>
    </row>
    <row r="5909" spans="1:34" ht="16.7" customHeight="1">
      <c r="A5909" s="1223"/>
      <c r="B5909" s="1224" t="s">
        <v>3600</v>
      </c>
      <c r="C5909" s="1875" t="s">
        <v>3601</v>
      </c>
      <c r="D5909" s="1876"/>
      <c r="E5909" s="1876"/>
      <c r="F5909" s="1876"/>
      <c r="G5909" s="1876"/>
      <c r="H5909" s="1876"/>
      <c r="I5909" s="1876"/>
      <c r="J5909" s="1876"/>
      <c r="K5909" s="1876"/>
      <c r="L5909" s="1876"/>
      <c r="M5909" s="1876"/>
      <c r="N5909" s="1875"/>
      <c r="O5909" s="1885">
        <v>7.9519999999999993E-2</v>
      </c>
      <c r="P5909" s="1886"/>
      <c r="Q5909" s="1886"/>
      <c r="R5909" s="1886"/>
      <c r="S5909" s="1887"/>
      <c r="T5909" s="1888" t="s">
        <v>518</v>
      </c>
      <c r="U5909" s="1889"/>
      <c r="V5909" s="1889"/>
      <c r="W5909" s="1225"/>
      <c r="X5909" s="1890">
        <v>2.0992999999999999</v>
      </c>
      <c r="Y5909" s="1891"/>
      <c r="Z5909" s="1891"/>
      <c r="AA5909" s="1891"/>
      <c r="AB5909" s="1891"/>
      <c r="AC5909" s="1891"/>
      <c r="AD5909" s="1892"/>
      <c r="AE5909" s="1865">
        <v>0.16700000000000001</v>
      </c>
      <c r="AF5909" s="1847"/>
      <c r="AG5909" s="1847"/>
      <c r="AH5909" s="1225"/>
    </row>
    <row r="5910" spans="1:34" ht="17.45" customHeight="1">
      <c r="A5910" s="1218"/>
      <c r="B5910" s="1205" t="s">
        <v>3602</v>
      </c>
      <c r="C5910" s="1903" t="s">
        <v>3603</v>
      </c>
      <c r="D5910" s="1815"/>
      <c r="E5910" s="1815"/>
      <c r="F5910" s="1815"/>
      <c r="G5910" s="1815"/>
      <c r="H5910" s="1815"/>
      <c r="I5910" s="1815"/>
      <c r="J5910" s="1815"/>
      <c r="K5910" s="1815"/>
      <c r="L5910" s="1815"/>
      <c r="M5910" s="1815"/>
      <c r="N5910" s="1903"/>
      <c r="O5910" s="1910">
        <v>0.15</v>
      </c>
      <c r="P5910" s="1911"/>
      <c r="Q5910" s="1911"/>
      <c r="R5910" s="1911"/>
      <c r="S5910" s="1912"/>
      <c r="T5910" s="1913" t="s">
        <v>518</v>
      </c>
      <c r="U5910" s="1796"/>
      <c r="V5910" s="1796"/>
      <c r="W5910" s="1219"/>
      <c r="X5910" s="1914">
        <v>3.5821000000000001</v>
      </c>
      <c r="Y5910" s="1915"/>
      <c r="Z5910" s="1915"/>
      <c r="AA5910" s="1915"/>
      <c r="AB5910" s="1915"/>
      <c r="AC5910" s="1915"/>
      <c r="AD5910" s="1916"/>
      <c r="AE5910" s="1909">
        <v>0.53700000000000003</v>
      </c>
      <c r="AF5910" s="1841"/>
      <c r="AG5910" s="1841"/>
      <c r="AH5910" s="1219"/>
    </row>
    <row r="5911" spans="1:34" ht="17.45" customHeight="1">
      <c r="A5911" s="1218"/>
      <c r="B5911" s="1205" t="s">
        <v>3604</v>
      </c>
      <c r="C5911" s="1903" t="s">
        <v>3605</v>
      </c>
      <c r="D5911" s="1815"/>
      <c r="E5911" s="1815"/>
      <c r="F5911" s="1815"/>
      <c r="G5911" s="1815"/>
      <c r="H5911" s="1815"/>
      <c r="I5911" s="1815"/>
      <c r="J5911" s="1815"/>
      <c r="K5911" s="1815"/>
      <c r="L5911" s="1815"/>
      <c r="M5911" s="1815"/>
      <c r="N5911" s="1903"/>
      <c r="O5911" s="1910">
        <v>0.4</v>
      </c>
      <c r="P5911" s="1911"/>
      <c r="Q5911" s="1911"/>
      <c r="R5911" s="1911"/>
      <c r="S5911" s="1912"/>
      <c r="T5911" s="1913" t="s">
        <v>47</v>
      </c>
      <c r="U5911" s="1796"/>
      <c r="V5911" s="1796"/>
      <c r="W5911" s="1219"/>
      <c r="X5911" s="1914">
        <v>1.3663000000000001</v>
      </c>
      <c r="Y5911" s="1915"/>
      <c r="Z5911" s="1915"/>
      <c r="AA5911" s="1915"/>
      <c r="AB5911" s="1915"/>
      <c r="AC5911" s="1915"/>
      <c r="AD5911" s="1916"/>
      <c r="AE5911" s="1909">
        <v>0.54800000000000004</v>
      </c>
      <c r="AF5911" s="1841"/>
      <c r="AG5911" s="1841"/>
      <c r="AH5911" s="1219"/>
    </row>
    <row r="5912" spans="1:34" ht="16.7" customHeight="1">
      <c r="A5912" s="1220"/>
      <c r="B5912" s="1209" t="s">
        <v>3606</v>
      </c>
      <c r="C5912" s="1866" t="s">
        <v>3607</v>
      </c>
      <c r="D5912" s="1867"/>
      <c r="E5912" s="1867"/>
      <c r="F5912" s="1867"/>
      <c r="G5912" s="1867"/>
      <c r="H5912" s="1867"/>
      <c r="I5912" s="1867"/>
      <c r="J5912" s="1867"/>
      <c r="K5912" s="1867"/>
      <c r="L5912" s="1867"/>
      <c r="M5912" s="1867"/>
      <c r="N5912" s="1866"/>
      <c r="O5912" s="1893">
        <v>5.62E-3</v>
      </c>
      <c r="P5912" s="1894"/>
      <c r="Q5912" s="1894"/>
      <c r="R5912" s="1894"/>
      <c r="S5912" s="1895"/>
      <c r="T5912" s="1896" t="s">
        <v>2612</v>
      </c>
      <c r="U5912" s="1897"/>
      <c r="V5912" s="1897"/>
      <c r="W5912" s="1222"/>
      <c r="X5912" s="1898">
        <v>98.813800000000001</v>
      </c>
      <c r="Y5912" s="1899"/>
      <c r="Z5912" s="1899"/>
      <c r="AA5912" s="1899"/>
      <c r="AB5912" s="1899"/>
      <c r="AC5912" s="1899"/>
      <c r="AD5912" s="1900"/>
      <c r="AE5912" s="1874">
        <v>0.55530000000000002</v>
      </c>
      <c r="AF5912" s="1843"/>
      <c r="AG5912" s="1843"/>
      <c r="AH5912" s="1222"/>
    </row>
    <row r="5913" spans="1:34" ht="17.45" customHeight="1">
      <c r="A5913" s="1792"/>
      <c r="B5913" s="1793"/>
      <c r="C5913" s="1793"/>
      <c r="D5913" s="1793"/>
      <c r="E5913" s="1793"/>
      <c r="F5913" s="1793"/>
      <c r="G5913" s="1793"/>
      <c r="H5913" s="1793"/>
      <c r="I5913" s="1794" t="s">
        <v>2871</v>
      </c>
      <c r="J5913" s="1794"/>
      <c r="K5913" s="1794"/>
      <c r="L5913" s="1794"/>
      <c r="M5913" s="1794"/>
      <c r="N5913" s="1794"/>
      <c r="O5913" s="1794"/>
      <c r="P5913" s="1794"/>
      <c r="Q5913" s="1794"/>
      <c r="R5913" s="1794"/>
      <c r="S5913" s="1794"/>
      <c r="T5913" s="1794"/>
      <c r="U5913" s="1794"/>
      <c r="V5913" s="1794"/>
      <c r="W5913" s="1794"/>
      <c r="X5913" s="1794"/>
      <c r="Y5913" s="1794"/>
      <c r="Z5913" s="1214"/>
      <c r="AA5913" s="1795">
        <v>1.8072999999999999</v>
      </c>
      <c r="AB5913" s="1795"/>
      <c r="AC5913" s="1795"/>
      <c r="AD5913" s="1795"/>
      <c r="AE5913" s="1795"/>
      <c r="AF5913" s="1795"/>
      <c r="AG5913" s="1795"/>
      <c r="AH5913" s="1213"/>
    </row>
    <row r="5914" spans="1:34" ht="16.7" customHeight="1">
      <c r="A5914" s="1801" t="s">
        <v>2872</v>
      </c>
      <c r="B5914" s="1825"/>
      <c r="C5914" s="1825"/>
      <c r="D5914" s="1825"/>
      <c r="E5914" s="1825"/>
      <c r="F5914" s="1825"/>
      <c r="G5914" s="1825"/>
      <c r="H5914" s="1825"/>
      <c r="I5914" s="1825"/>
      <c r="J5914" s="1825"/>
      <c r="K5914" s="1825"/>
      <c r="L5914" s="1825"/>
      <c r="M5914" s="1825"/>
      <c r="N5914" s="1826"/>
      <c r="O5914" s="1789" t="s">
        <v>2850</v>
      </c>
      <c r="P5914" s="1790"/>
      <c r="Q5914" s="1790"/>
      <c r="R5914" s="1790"/>
      <c r="S5914" s="1791"/>
      <c r="T5914" s="1827" t="s">
        <v>754</v>
      </c>
      <c r="U5914" s="1790"/>
      <c r="V5914" s="1790"/>
      <c r="W5914" s="1213"/>
      <c r="X5914" s="1789" t="s">
        <v>2866</v>
      </c>
      <c r="Y5914" s="1790"/>
      <c r="Z5914" s="1790"/>
      <c r="AA5914" s="1790"/>
      <c r="AB5914" s="1790"/>
      <c r="AC5914" s="1790"/>
      <c r="AD5914" s="1791"/>
      <c r="AE5914" s="1810" t="s">
        <v>2867</v>
      </c>
      <c r="AF5914" s="1828"/>
      <c r="AG5914" s="1828"/>
      <c r="AH5914" s="1213"/>
    </row>
    <row r="5915" spans="1:34" ht="17.45" customHeight="1">
      <c r="A5915" s="1901" t="s">
        <v>3163</v>
      </c>
      <c r="B5915" s="1902"/>
      <c r="C5915" s="1902"/>
      <c r="D5915" s="1902"/>
      <c r="E5915" s="1902"/>
      <c r="F5915" s="1875" t="s">
        <v>3164</v>
      </c>
      <c r="G5915" s="1876"/>
      <c r="H5915" s="1876"/>
      <c r="I5915" s="1876"/>
      <c r="J5915" s="1876"/>
      <c r="K5915" s="1876"/>
      <c r="L5915" s="1876"/>
      <c r="M5915" s="1876"/>
      <c r="N5915" s="1875"/>
      <c r="O5915" s="1885">
        <v>6.0000000000000002E-5</v>
      </c>
      <c r="P5915" s="1886"/>
      <c r="Q5915" s="1886"/>
      <c r="R5915" s="1886"/>
      <c r="S5915" s="1887"/>
      <c r="T5915" s="1888" t="s">
        <v>109</v>
      </c>
      <c r="U5915" s="1889"/>
      <c r="V5915" s="1889"/>
      <c r="W5915" s="1225"/>
      <c r="X5915" s="1890">
        <v>33.54</v>
      </c>
      <c r="Y5915" s="1891"/>
      <c r="Z5915" s="1891"/>
      <c r="AA5915" s="1891"/>
      <c r="AB5915" s="1891"/>
      <c r="AC5915" s="1891"/>
      <c r="AD5915" s="1892"/>
      <c r="AE5915" s="1865">
        <v>2E-3</v>
      </c>
      <c r="AF5915" s="1847"/>
      <c r="AG5915" s="1847"/>
      <c r="AH5915" s="1225"/>
    </row>
    <row r="5916" spans="1:34" ht="17.45" customHeight="1">
      <c r="A5916" s="1787" t="s">
        <v>3608</v>
      </c>
      <c r="B5916" s="1788"/>
      <c r="C5916" s="1788"/>
      <c r="D5916" s="1788"/>
      <c r="E5916" s="1788"/>
      <c r="F5916" s="1903" t="s">
        <v>3609</v>
      </c>
      <c r="G5916" s="1815"/>
      <c r="H5916" s="1815"/>
      <c r="I5916" s="1815"/>
      <c r="J5916" s="1815"/>
      <c r="K5916" s="1815"/>
      <c r="L5916" s="1815"/>
      <c r="M5916" s="1815"/>
      <c r="N5916" s="1903"/>
      <c r="O5916" s="1910">
        <v>6.6E-4</v>
      </c>
      <c r="P5916" s="1911"/>
      <c r="Q5916" s="1911"/>
      <c r="R5916" s="1911"/>
      <c r="S5916" s="1912"/>
      <c r="T5916" s="1913" t="s">
        <v>109</v>
      </c>
      <c r="U5916" s="1796"/>
      <c r="V5916" s="1796"/>
      <c r="W5916" s="1219"/>
      <c r="X5916" s="1914">
        <v>34.19</v>
      </c>
      <c r="Y5916" s="1915"/>
      <c r="Z5916" s="1915"/>
      <c r="AA5916" s="1915"/>
      <c r="AB5916" s="1915"/>
      <c r="AC5916" s="1915"/>
      <c r="AD5916" s="1916"/>
      <c r="AE5916" s="1909">
        <v>2.2599999999999999E-2</v>
      </c>
      <c r="AF5916" s="1841"/>
      <c r="AG5916" s="1841"/>
      <c r="AH5916" s="1219"/>
    </row>
    <row r="5917" spans="1:34" ht="16.7" customHeight="1">
      <c r="A5917" s="1819" t="s">
        <v>3610</v>
      </c>
      <c r="B5917" s="1820"/>
      <c r="C5917" s="1820"/>
      <c r="D5917" s="1820"/>
      <c r="E5917" s="1820"/>
      <c r="F5917" s="1866" t="s">
        <v>3611</v>
      </c>
      <c r="G5917" s="1867"/>
      <c r="H5917" s="1867"/>
      <c r="I5917" s="1867"/>
      <c r="J5917" s="1867"/>
      <c r="K5917" s="1867"/>
      <c r="L5917" s="1867"/>
      <c r="M5917" s="1867"/>
      <c r="N5917" s="1866"/>
      <c r="O5917" s="1893">
        <v>1.0000000000000001E-5</v>
      </c>
      <c r="P5917" s="1894"/>
      <c r="Q5917" s="1894"/>
      <c r="R5917" s="1894"/>
      <c r="S5917" s="1895"/>
      <c r="T5917" s="1896" t="s">
        <v>109</v>
      </c>
      <c r="U5917" s="1897"/>
      <c r="V5917" s="1897"/>
      <c r="W5917" s="1222"/>
      <c r="X5917" s="1898">
        <v>33.54</v>
      </c>
      <c r="Y5917" s="1899"/>
      <c r="Z5917" s="1899"/>
      <c r="AA5917" s="1899"/>
      <c r="AB5917" s="1899"/>
      <c r="AC5917" s="1899"/>
      <c r="AD5917" s="1900"/>
      <c r="AE5917" s="1874">
        <v>2.9999999999999997E-4</v>
      </c>
      <c r="AF5917" s="1843"/>
      <c r="AG5917" s="1843"/>
      <c r="AH5917" s="1222"/>
    </row>
    <row r="5918" spans="1:34" ht="17.45" customHeight="1">
      <c r="A5918" s="1792"/>
      <c r="B5918" s="1793"/>
      <c r="C5918" s="1793"/>
      <c r="D5918" s="1793"/>
      <c r="E5918" s="1793"/>
      <c r="F5918" s="1793"/>
      <c r="G5918" s="1793"/>
      <c r="H5918" s="1793"/>
      <c r="I5918" s="1793"/>
      <c r="J5918" s="1793"/>
      <c r="K5918" s="1794" t="s">
        <v>2873</v>
      </c>
      <c r="L5918" s="1794"/>
      <c r="M5918" s="1794"/>
      <c r="N5918" s="1794"/>
      <c r="O5918" s="1794"/>
      <c r="P5918" s="1794"/>
      <c r="Q5918" s="1794"/>
      <c r="R5918" s="1794"/>
      <c r="S5918" s="1794"/>
      <c r="T5918" s="1794"/>
      <c r="U5918" s="1794"/>
      <c r="V5918" s="1794"/>
      <c r="W5918" s="1794"/>
      <c r="X5918" s="1794"/>
      <c r="Y5918" s="1794"/>
      <c r="Z5918" s="1794"/>
      <c r="AA5918" s="1794"/>
      <c r="AB5918" s="1214"/>
      <c r="AC5918" s="1795">
        <v>2.4899999999999999E-2</v>
      </c>
      <c r="AD5918" s="1795"/>
      <c r="AE5918" s="1795"/>
      <c r="AF5918" s="1795"/>
      <c r="AG5918" s="1795"/>
      <c r="AH5918" s="1213"/>
    </row>
    <row r="5919" spans="1:34" ht="17.45" customHeight="1">
      <c r="A5919" s="1801" t="s">
        <v>2874</v>
      </c>
      <c r="B5919" s="1825"/>
      <c r="C5919" s="1825"/>
      <c r="D5919" s="1825"/>
      <c r="E5919" s="1825"/>
      <c r="F5919" s="1825"/>
      <c r="G5919" s="1825"/>
      <c r="H5919" s="1825"/>
      <c r="I5919" s="1825"/>
      <c r="J5919" s="1826"/>
      <c r="K5919" s="1789" t="s">
        <v>2850</v>
      </c>
      <c r="L5919" s="1791"/>
      <c r="M5919" s="1855" t="s">
        <v>2875</v>
      </c>
      <c r="N5919" s="1856"/>
      <c r="O5919" s="1857"/>
      <c r="P5919" s="1855" t="s">
        <v>2876</v>
      </c>
      <c r="Q5919" s="1856"/>
      <c r="R5919" s="1857"/>
      <c r="S5919" s="1855" t="s">
        <v>2877</v>
      </c>
      <c r="T5919" s="1857"/>
      <c r="U5919" s="1789" t="s">
        <v>2878</v>
      </c>
      <c r="V5919" s="1790"/>
      <c r="W5919" s="1791"/>
      <c r="X5919" s="1789" t="s">
        <v>2879</v>
      </c>
      <c r="Y5919" s="1790"/>
      <c r="Z5919" s="1790"/>
      <c r="AA5919" s="1790"/>
      <c r="AB5919" s="1791"/>
      <c r="AC5919" s="1789" t="s">
        <v>2880</v>
      </c>
      <c r="AD5919" s="1791"/>
      <c r="AE5919" s="1810" t="s">
        <v>2867</v>
      </c>
      <c r="AF5919" s="1828"/>
      <c r="AG5919" s="1828"/>
      <c r="AH5919" s="1213"/>
    </row>
    <row r="5920" spans="1:34" ht="16.7" customHeight="1">
      <c r="A5920" s="1901" t="s">
        <v>3165</v>
      </c>
      <c r="B5920" s="1902"/>
      <c r="C5920" s="1902"/>
      <c r="D5920" s="1902"/>
      <c r="E5920" s="1902"/>
      <c r="F5920" s="1875" t="s">
        <v>3164</v>
      </c>
      <c r="G5920" s="1876"/>
      <c r="H5920" s="1876"/>
      <c r="I5920" s="1876"/>
      <c r="J5920" s="1875"/>
      <c r="K5920" s="1877">
        <v>6.0000000000000002E-5</v>
      </c>
      <c r="L5920" s="1878"/>
      <c r="M5920" s="1890">
        <v>0</v>
      </c>
      <c r="N5920" s="1891"/>
      <c r="O5920" s="1892"/>
      <c r="P5920" s="1890">
        <v>0</v>
      </c>
      <c r="Q5920" s="1891"/>
      <c r="R5920" s="1892"/>
      <c r="S5920" s="1890">
        <v>0</v>
      </c>
      <c r="T5920" s="1892"/>
      <c r="U5920" s="1890">
        <v>1.1000000000000001</v>
      </c>
      <c r="V5920" s="1891"/>
      <c r="W5920" s="1892"/>
      <c r="X5920" s="1890">
        <v>0.88</v>
      </c>
      <c r="Y5920" s="1891"/>
      <c r="Z5920" s="1891"/>
      <c r="AA5920" s="1891"/>
      <c r="AB5920" s="1892"/>
      <c r="AC5920" s="1890">
        <v>0.72</v>
      </c>
      <c r="AD5920" s="1892"/>
      <c r="AE5920" s="1865">
        <v>0</v>
      </c>
      <c r="AF5920" s="1847"/>
      <c r="AG5920" s="1847"/>
      <c r="AH5920" s="1225"/>
    </row>
    <row r="5921" spans="1:34" ht="17.45" customHeight="1">
      <c r="A5921" s="1787" t="s">
        <v>3612</v>
      </c>
      <c r="B5921" s="1788"/>
      <c r="C5921" s="1788"/>
      <c r="D5921" s="1788"/>
      <c r="E5921" s="1788"/>
      <c r="F5921" s="1903" t="s">
        <v>3609</v>
      </c>
      <c r="G5921" s="1815"/>
      <c r="H5921" s="1815"/>
      <c r="I5921" s="1815"/>
      <c r="J5921" s="1903"/>
      <c r="K5921" s="1904">
        <v>6.6E-4</v>
      </c>
      <c r="L5921" s="1905"/>
      <c r="M5921" s="1914">
        <v>0</v>
      </c>
      <c r="N5921" s="1915"/>
      <c r="O5921" s="1916"/>
      <c r="P5921" s="1914">
        <v>0</v>
      </c>
      <c r="Q5921" s="1915"/>
      <c r="R5921" s="1916"/>
      <c r="S5921" s="1914">
        <v>0</v>
      </c>
      <c r="T5921" s="1916"/>
      <c r="U5921" s="1914">
        <v>1.1000000000000001</v>
      </c>
      <c r="V5921" s="1915"/>
      <c r="W5921" s="1916"/>
      <c r="X5921" s="1914">
        <v>0.88</v>
      </c>
      <c r="Y5921" s="1915"/>
      <c r="Z5921" s="1915"/>
      <c r="AA5921" s="1915"/>
      <c r="AB5921" s="1916"/>
      <c r="AC5921" s="1914">
        <v>0.72</v>
      </c>
      <c r="AD5921" s="1916"/>
      <c r="AE5921" s="1909">
        <v>0</v>
      </c>
      <c r="AF5921" s="1841"/>
      <c r="AG5921" s="1841"/>
      <c r="AH5921" s="1219"/>
    </row>
    <row r="5922" spans="1:34" ht="16.7" customHeight="1">
      <c r="A5922" s="1819" t="s">
        <v>3613</v>
      </c>
      <c r="B5922" s="1820"/>
      <c r="C5922" s="1820"/>
      <c r="D5922" s="1820"/>
      <c r="E5922" s="1820"/>
      <c r="F5922" s="1866" t="s">
        <v>3611</v>
      </c>
      <c r="G5922" s="1867"/>
      <c r="H5922" s="1867"/>
      <c r="I5922" s="1867"/>
      <c r="J5922" s="1866"/>
      <c r="K5922" s="1868">
        <v>1.0000000000000001E-5</v>
      </c>
      <c r="L5922" s="1869"/>
      <c r="M5922" s="1898">
        <v>0</v>
      </c>
      <c r="N5922" s="1899"/>
      <c r="O5922" s="1900"/>
      <c r="P5922" s="1898">
        <v>0</v>
      </c>
      <c r="Q5922" s="1899"/>
      <c r="R5922" s="1900"/>
      <c r="S5922" s="1898">
        <v>0</v>
      </c>
      <c r="T5922" s="1900"/>
      <c r="U5922" s="1898">
        <v>1.1000000000000001</v>
      </c>
      <c r="V5922" s="1899"/>
      <c r="W5922" s="1900"/>
      <c r="X5922" s="1898">
        <v>0.88</v>
      </c>
      <c r="Y5922" s="1899"/>
      <c r="Z5922" s="1899"/>
      <c r="AA5922" s="1899"/>
      <c r="AB5922" s="1900"/>
      <c r="AC5922" s="1898">
        <v>0.72</v>
      </c>
      <c r="AD5922" s="1900"/>
      <c r="AE5922" s="1874">
        <v>0</v>
      </c>
      <c r="AF5922" s="1843"/>
      <c r="AG5922" s="1843"/>
      <c r="AH5922" s="1222"/>
    </row>
    <row r="5923" spans="1:34" ht="17.45" customHeight="1">
      <c r="A5923" s="1853"/>
      <c r="B5923" s="1778"/>
      <c r="C5923" s="1778"/>
      <c r="D5923" s="1778"/>
      <c r="E5923" s="1778"/>
      <c r="F5923" s="1778"/>
      <c r="G5923" s="1778"/>
      <c r="H5923" s="1778"/>
      <c r="I5923" s="1846" t="s">
        <v>2881</v>
      </c>
      <c r="J5923" s="1846"/>
      <c r="K5923" s="1846"/>
      <c r="L5923" s="1846"/>
      <c r="M5923" s="1846"/>
      <c r="N5923" s="1846"/>
      <c r="O5923" s="1846"/>
      <c r="P5923" s="1846"/>
      <c r="Q5923" s="1846"/>
      <c r="R5923" s="1846"/>
      <c r="S5923" s="1846"/>
      <c r="T5923" s="1846"/>
      <c r="U5923" s="1846"/>
      <c r="V5923" s="1846"/>
      <c r="W5923" s="1846"/>
      <c r="X5923" s="1846"/>
      <c r="Y5923" s="1846"/>
      <c r="Z5923" s="1203"/>
      <c r="AA5923" s="1847">
        <v>0</v>
      </c>
      <c r="AB5923" s="1847"/>
      <c r="AC5923" s="1847"/>
      <c r="AD5923" s="1847"/>
      <c r="AE5923" s="1847"/>
      <c r="AF5923" s="1847"/>
      <c r="AG5923" s="1847"/>
      <c r="AH5923" s="1204"/>
    </row>
    <row r="5924" spans="1:34" ht="5.85" customHeight="1">
      <c r="A5924" s="1854"/>
      <c r="B5924" s="1309"/>
      <c r="C5924" s="1309"/>
      <c r="D5924" s="1309"/>
      <c r="E5924" s="1309"/>
      <c r="F5924" s="1309"/>
      <c r="G5924" s="1309"/>
      <c r="H5924" s="1309"/>
      <c r="I5924" s="1309"/>
      <c r="J5924" s="1309"/>
      <c r="K5924" s="1309"/>
      <c r="L5924" s="1309"/>
      <c r="M5924" s="1309"/>
      <c r="N5924" s="1309"/>
      <c r="O5924" s="1309"/>
      <c r="P5924" s="1309"/>
      <c r="Q5924" s="1309"/>
      <c r="R5924" s="1309"/>
      <c r="S5924" s="1309"/>
      <c r="T5924" s="1309"/>
      <c r="U5924" s="1309"/>
      <c r="V5924" s="1309"/>
      <c r="W5924" s="1309"/>
      <c r="X5924" s="1309"/>
      <c r="Y5924" s="1309"/>
      <c r="Z5924" s="1309"/>
      <c r="AA5924" s="1309"/>
      <c r="AB5924" s="1309"/>
      <c r="AC5924" s="1309"/>
      <c r="AD5924" s="1309"/>
      <c r="AE5924" s="1309"/>
      <c r="AF5924" s="1309"/>
      <c r="AG5924" s="1309"/>
      <c r="AH5924" s="1782"/>
    </row>
    <row r="5925" spans="1:34" ht="17.45" customHeight="1">
      <c r="A5925" s="1845"/>
      <c r="B5925" s="1799"/>
      <c r="C5925" s="1799"/>
      <c r="D5925" s="1799"/>
      <c r="E5925" s="1799"/>
      <c r="F5925" s="1799"/>
      <c r="G5925" s="1799"/>
      <c r="H5925" s="1799"/>
      <c r="I5925" s="1842" t="s">
        <v>2882</v>
      </c>
      <c r="J5925" s="1842"/>
      <c r="K5925" s="1842"/>
      <c r="L5925" s="1842"/>
      <c r="M5925" s="1842"/>
      <c r="N5925" s="1842"/>
      <c r="O5925" s="1842"/>
      <c r="P5925" s="1842"/>
      <c r="Q5925" s="1842"/>
      <c r="R5925" s="1842"/>
      <c r="S5925" s="1842"/>
      <c r="T5925" s="1842"/>
      <c r="U5925" s="1842"/>
      <c r="V5925" s="1842"/>
      <c r="W5925" s="1842"/>
      <c r="X5925" s="1842"/>
      <c r="Y5925" s="1842"/>
      <c r="Z5925" s="1212"/>
      <c r="AA5925" s="1848">
        <v>16.36</v>
      </c>
      <c r="AB5925" s="1848"/>
      <c r="AC5925" s="1848"/>
      <c r="AD5925" s="1848"/>
      <c r="AE5925" s="1848"/>
      <c r="AF5925" s="1848"/>
      <c r="AG5925" s="1848"/>
      <c r="AH5925" s="1208"/>
    </row>
    <row r="5926" spans="1:34" ht="45.75" customHeight="1">
      <c r="A5926" s="1849" t="s">
        <v>2883</v>
      </c>
      <c r="B5926" s="1850"/>
      <c r="C5926" s="1850"/>
      <c r="D5926" s="1850"/>
      <c r="E5926" s="1851"/>
      <c r="F5926" s="1852"/>
      <c r="G5926" s="1852"/>
      <c r="H5926" s="1852"/>
      <c r="I5926" s="1852"/>
      <c r="J5926" s="1852"/>
      <c r="K5926" s="1852"/>
      <c r="L5926" s="1852"/>
      <c r="M5926" s="1852"/>
      <c r="N5926" s="1852"/>
      <c r="O5926" s="1852"/>
      <c r="P5926" s="1852"/>
      <c r="Q5926" s="1852"/>
      <c r="R5926" s="1852"/>
      <c r="S5926" s="1852"/>
      <c r="T5926" s="1852"/>
      <c r="U5926" s="1852"/>
      <c r="V5926" s="1852"/>
      <c r="W5926" s="1852"/>
      <c r="X5926" s="1852"/>
      <c r="Y5926" s="1852"/>
      <c r="Z5926" s="1852"/>
      <c r="AA5926" s="1852"/>
      <c r="AB5926" s="1852"/>
      <c r="AC5926" s="1852"/>
      <c r="AD5926" s="1852"/>
      <c r="AE5926" s="1852"/>
      <c r="AF5926" s="1852"/>
      <c r="AG5926" s="1852"/>
      <c r="AH5926" s="1851"/>
    </row>
    <row r="5927" spans="1:34" ht="59.65" customHeight="1">
      <c r="A5927" s="1220"/>
      <c r="B5927" s="1221"/>
      <c r="C5927" s="1221"/>
      <c r="D5927" s="1221"/>
      <c r="E5927" s="1221"/>
      <c r="F5927" s="1221"/>
      <c r="G5927" s="1221"/>
      <c r="H5927" s="1221"/>
      <c r="I5927" s="1221"/>
      <c r="J5927" s="1221"/>
      <c r="K5927" s="1221"/>
      <c r="L5927" s="1221"/>
      <c r="M5927" s="1221"/>
      <c r="N5927" s="1221"/>
      <c r="O5927" s="1221"/>
      <c r="P5927" s="1221"/>
      <c r="Q5927" s="1221"/>
      <c r="R5927" s="1221"/>
      <c r="S5927" s="1221"/>
      <c r="T5927" s="1221"/>
      <c r="U5927" s="1221"/>
      <c r="V5927" s="1221"/>
      <c r="W5927" s="1221"/>
      <c r="X5927" s="1221"/>
      <c r="Y5927" s="1221"/>
      <c r="Z5927" s="1221"/>
      <c r="AA5927" s="1221"/>
      <c r="AB5927" s="1221"/>
      <c r="AC5927" s="1221"/>
      <c r="AD5927" s="1221"/>
      <c r="AE5927" s="1221"/>
      <c r="AF5927" s="1221"/>
      <c r="AG5927" s="1221"/>
      <c r="AH5927" s="1222"/>
    </row>
    <row r="5928" spans="1:34" ht="5.85" customHeight="1">
      <c r="A5928" s="1777"/>
      <c r="B5928" s="1778"/>
      <c r="C5928" s="1778"/>
      <c r="D5928" s="1778"/>
      <c r="E5928" s="1778"/>
      <c r="F5928" s="1778"/>
      <c r="G5928" s="1778"/>
      <c r="H5928" s="1778"/>
      <c r="I5928" s="1778"/>
      <c r="J5928" s="1778"/>
      <c r="K5928" s="1778"/>
      <c r="L5928" s="1778"/>
      <c r="M5928" s="1778"/>
      <c r="N5928" s="1778"/>
      <c r="O5928" s="1778"/>
      <c r="P5928" s="1778"/>
      <c r="Q5928" s="1778"/>
      <c r="R5928" s="1778"/>
      <c r="S5928" s="1778"/>
      <c r="T5928" s="1778"/>
      <c r="U5928" s="1778"/>
      <c r="V5928" s="1778"/>
      <c r="W5928" s="1778"/>
      <c r="X5928" s="1778"/>
      <c r="Y5928" s="1778"/>
      <c r="Z5928" s="1778"/>
      <c r="AA5928" s="1778"/>
      <c r="AB5928" s="1778"/>
      <c r="AC5928" s="1778"/>
      <c r="AD5928" s="1778"/>
      <c r="AE5928" s="1778"/>
      <c r="AF5928" s="1778"/>
      <c r="AG5928" s="1778"/>
      <c r="AH5928" s="1779"/>
    </row>
    <row r="5929" spans="1:34" ht="11.65" customHeight="1">
      <c r="A5929" s="1780" t="s">
        <v>2834</v>
      </c>
      <c r="B5929" s="1310"/>
      <c r="C5929" s="1310"/>
      <c r="D5929" s="1310"/>
      <c r="E5929" s="1310"/>
      <c r="F5929" s="1310"/>
      <c r="G5929" s="1310"/>
      <c r="H5929" s="1310"/>
      <c r="I5929" s="1310"/>
      <c r="J5929" s="1310"/>
      <c r="K5929" s="1310"/>
      <c r="L5929" s="1310"/>
      <c r="M5929" s="1310"/>
      <c r="N5929" s="1310"/>
      <c r="O5929" s="1310"/>
      <c r="P5929" s="1310"/>
      <c r="Q5929" s="1310"/>
      <c r="R5929" s="1310"/>
      <c r="S5929" s="1310"/>
      <c r="T5929" s="1310"/>
      <c r="U5929" s="1310"/>
      <c r="V5929" s="1310"/>
      <c r="W5929" s="1310"/>
      <c r="X5929" s="1310"/>
      <c r="Y5929" s="1310"/>
      <c r="Z5929" s="1310"/>
      <c r="AA5929" s="1310"/>
      <c r="AB5929" s="1310"/>
      <c r="AC5929" s="1310"/>
      <c r="AD5929" s="1309"/>
      <c r="AE5929" s="1309"/>
      <c r="AF5929" s="1781" t="s">
        <v>3614</v>
      </c>
      <c r="AG5929" s="1781"/>
      <c r="AH5929" s="1782"/>
    </row>
    <row r="5930" spans="1:34" ht="5.85" customHeight="1">
      <c r="A5930" s="1780"/>
      <c r="B5930" s="1310"/>
      <c r="C5930" s="1310"/>
      <c r="D5930" s="1310"/>
      <c r="E5930" s="1310"/>
      <c r="F5930" s="1310"/>
      <c r="G5930" s="1310"/>
      <c r="H5930" s="1310"/>
      <c r="I5930" s="1310"/>
      <c r="J5930" s="1310"/>
      <c r="K5930" s="1310"/>
      <c r="L5930" s="1310"/>
      <c r="M5930" s="1310"/>
      <c r="N5930" s="1310"/>
      <c r="O5930" s="1310"/>
      <c r="P5930" s="1310"/>
      <c r="Q5930" s="1310"/>
      <c r="R5930" s="1310"/>
      <c r="S5930" s="1310"/>
      <c r="T5930" s="1310"/>
      <c r="U5930" s="1310"/>
      <c r="V5930" s="1310"/>
      <c r="W5930" s="1310"/>
      <c r="X5930" s="1310"/>
      <c r="Y5930" s="1310"/>
      <c r="Z5930" s="1310"/>
      <c r="AA5930" s="1310"/>
      <c r="AB5930" s="1310"/>
      <c r="AC5930" s="1310"/>
      <c r="AD5930" s="1311"/>
      <c r="AE5930" s="1311"/>
      <c r="AF5930" s="1311"/>
      <c r="AG5930" s="1311"/>
      <c r="AH5930" s="1782"/>
    </row>
    <row r="5931" spans="1:34" ht="10.9" customHeight="1">
      <c r="A5931" s="1783" t="s">
        <v>2836</v>
      </c>
      <c r="B5931" s="1784"/>
      <c r="C5931" s="1784"/>
      <c r="D5931" s="1784"/>
      <c r="E5931" s="1784"/>
      <c r="F5931" s="1784"/>
      <c r="G5931" s="1784"/>
      <c r="H5931" s="1784"/>
      <c r="I5931" s="1784"/>
      <c r="J5931" s="1784"/>
      <c r="K5931" s="1784"/>
      <c r="L5931" s="1784"/>
      <c r="M5931" s="1784"/>
      <c r="N5931" s="1784"/>
      <c r="O5931" s="1784"/>
      <c r="P5931" s="1784"/>
      <c r="Q5931" s="1784"/>
      <c r="R5931" s="1784"/>
      <c r="S5931" s="1784"/>
      <c r="T5931" s="1784"/>
      <c r="U5931" s="1784"/>
      <c r="V5931" s="1784"/>
      <c r="W5931" s="1784"/>
      <c r="X5931" s="1784"/>
      <c r="Y5931" s="1784"/>
      <c r="Z5931" s="1784"/>
      <c r="AA5931" s="1784"/>
      <c r="AB5931" s="1784"/>
      <c r="AC5931" s="1784"/>
      <c r="AD5931" s="1311"/>
      <c r="AE5931" s="1311"/>
      <c r="AF5931" s="1311"/>
      <c r="AG5931" s="1311"/>
      <c r="AH5931" s="1782"/>
    </row>
    <row r="5932" spans="1:34" ht="23.25" customHeight="1">
      <c r="A5932" s="1785" t="s">
        <v>2837</v>
      </c>
      <c r="B5932" s="1786"/>
      <c r="C5932" s="1786"/>
      <c r="D5932" s="1786"/>
      <c r="E5932" s="1786"/>
      <c r="F5932" s="1786"/>
      <c r="G5932" s="1786"/>
      <c r="H5932" s="1786"/>
      <c r="I5932" s="1786"/>
      <c r="J5932" s="1786"/>
      <c r="K5932" s="1786"/>
      <c r="L5932" s="1786"/>
      <c r="M5932" s="1786"/>
      <c r="N5932" s="1786"/>
      <c r="O5932" s="1786"/>
      <c r="P5932" s="1786"/>
      <c r="Q5932" s="1786"/>
      <c r="R5932" s="1786"/>
      <c r="S5932" s="1786"/>
      <c r="T5932" s="1786"/>
      <c r="U5932" s="1786"/>
      <c r="V5932" s="1786"/>
      <c r="W5932" s="1786"/>
      <c r="X5932" s="1786"/>
      <c r="Y5932" s="1786"/>
      <c r="Z5932" s="1786"/>
      <c r="AA5932" s="1786"/>
      <c r="AB5932" s="1786"/>
      <c r="AC5932" s="1786"/>
      <c r="AD5932" s="1311"/>
      <c r="AE5932" s="1311"/>
      <c r="AF5932" s="1311"/>
      <c r="AG5932" s="1311"/>
      <c r="AH5932" s="1782"/>
    </row>
    <row r="5933" spans="1:34" ht="5.85" customHeight="1">
      <c r="A5933" s="1787" t="s">
        <v>2838</v>
      </c>
      <c r="B5933" s="1788"/>
      <c r="C5933" s="1788"/>
      <c r="D5933" s="1788"/>
      <c r="E5933" s="1788"/>
      <c r="F5933" s="1788"/>
      <c r="G5933" s="1788"/>
      <c r="H5933" s="1788"/>
      <c r="I5933" s="1788"/>
      <c r="J5933" s="1788"/>
      <c r="K5933" s="1788"/>
      <c r="L5933" s="1788"/>
      <c r="M5933" s="1788"/>
      <c r="N5933" s="1788"/>
      <c r="O5933" s="1788"/>
      <c r="P5933" s="1788"/>
      <c r="Q5933" s="1788"/>
      <c r="R5933" s="1788"/>
      <c r="S5933" s="1788"/>
      <c r="T5933" s="1788"/>
      <c r="U5933" s="1788"/>
      <c r="V5933" s="1788"/>
      <c r="W5933" s="1788"/>
      <c r="X5933" s="1788"/>
      <c r="Y5933" s="1788"/>
      <c r="Z5933" s="1788"/>
      <c r="AA5933" s="1788"/>
      <c r="AB5933" s="1788"/>
      <c r="AC5933" s="1788"/>
      <c r="AD5933" s="1311"/>
      <c r="AE5933" s="1311"/>
      <c r="AF5933" s="1311"/>
      <c r="AG5933" s="1311"/>
      <c r="AH5933" s="1782"/>
    </row>
    <row r="5934" spans="1:34" ht="5.85" customHeight="1">
      <c r="A5934" s="1787"/>
      <c r="B5934" s="1788"/>
      <c r="C5934" s="1788"/>
      <c r="D5934" s="1788"/>
      <c r="E5934" s="1788"/>
      <c r="F5934" s="1788"/>
      <c r="G5934" s="1788"/>
      <c r="H5934" s="1788"/>
      <c r="I5934" s="1788"/>
      <c r="J5934" s="1788"/>
      <c r="K5934" s="1788"/>
      <c r="L5934" s="1788"/>
      <c r="M5934" s="1788"/>
      <c r="N5934" s="1788"/>
      <c r="O5934" s="1788"/>
      <c r="P5934" s="1788"/>
      <c r="Q5934" s="1788"/>
      <c r="R5934" s="1788"/>
      <c r="S5934" s="1788"/>
      <c r="T5934" s="1788"/>
      <c r="U5934" s="1788"/>
      <c r="V5934" s="1788"/>
      <c r="W5934" s="1788"/>
      <c r="X5934" s="1788"/>
      <c r="Y5934" s="1788"/>
      <c r="Z5934" s="1788"/>
      <c r="AA5934" s="1788"/>
      <c r="AB5934" s="1788"/>
      <c r="AC5934" s="1788"/>
      <c r="AD5934" s="1782"/>
      <c r="AE5934" s="1309"/>
      <c r="AF5934" s="1309"/>
      <c r="AG5934" s="1309"/>
      <c r="AH5934" s="1782"/>
    </row>
    <row r="5935" spans="1:34" ht="10.9" customHeight="1">
      <c r="A5935" s="1787" t="s">
        <v>2839</v>
      </c>
      <c r="B5935" s="1788"/>
      <c r="C5935" s="1788"/>
      <c r="D5935" s="1788"/>
      <c r="E5935" s="1788"/>
      <c r="F5935" s="1788"/>
      <c r="G5935" s="1788"/>
      <c r="H5935" s="1788"/>
      <c r="I5935" s="1788"/>
      <c r="J5935" s="1788"/>
      <c r="K5935" s="1788"/>
      <c r="L5935" s="1788"/>
      <c r="M5935" s="1788"/>
      <c r="N5935" s="1788"/>
      <c r="O5935" s="1788"/>
      <c r="P5935" s="1788"/>
      <c r="Q5935" s="1788"/>
      <c r="R5935" s="1788"/>
      <c r="S5935" s="1788"/>
      <c r="T5935" s="1788"/>
      <c r="U5935" s="1788"/>
      <c r="V5935" s="1788"/>
      <c r="W5935" s="1788"/>
      <c r="X5935" s="1788"/>
      <c r="Y5935" s="1788"/>
      <c r="Z5935" s="1788"/>
      <c r="AA5935" s="1788"/>
      <c r="AB5935" s="1788"/>
      <c r="AC5935" s="1788"/>
      <c r="AD5935" s="1818" t="s">
        <v>2840</v>
      </c>
      <c r="AE5935" s="1818"/>
      <c r="AF5935" s="1206">
        <v>0</v>
      </c>
      <c r="AG5935" s="1207" t="s">
        <v>5</v>
      </c>
      <c r="AH5935" s="1800"/>
    </row>
    <row r="5936" spans="1:34" ht="11.65" customHeight="1">
      <c r="A5936" s="1819" t="s">
        <v>2841</v>
      </c>
      <c r="B5936" s="1820"/>
      <c r="C5936" s="1820"/>
      <c r="D5936" s="1820"/>
      <c r="E5936" s="1820"/>
      <c r="F5936" s="1820"/>
      <c r="G5936" s="1820"/>
      <c r="H5936" s="1820"/>
      <c r="I5936" s="1820"/>
      <c r="J5936" s="1820"/>
      <c r="K5936" s="1820"/>
      <c r="L5936" s="1820"/>
      <c r="M5936" s="1820"/>
      <c r="N5936" s="1820"/>
      <c r="O5936" s="1820"/>
      <c r="P5936" s="1820"/>
      <c r="Q5936" s="1820"/>
      <c r="R5936" s="1820"/>
      <c r="S5936" s="1820"/>
      <c r="T5936" s="1820"/>
      <c r="U5936" s="1820"/>
      <c r="V5936" s="1820"/>
      <c r="W5936" s="1820"/>
      <c r="X5936" s="1820"/>
      <c r="Y5936" s="1820"/>
      <c r="Z5936" s="1820"/>
      <c r="AA5936" s="1820"/>
      <c r="AB5936" s="1820"/>
      <c r="AC5936" s="1820"/>
      <c r="AD5936" s="1821" t="s">
        <v>2842</v>
      </c>
      <c r="AE5936" s="1821"/>
      <c r="AF5936" s="1210">
        <v>0</v>
      </c>
      <c r="AG5936" s="1211" t="s">
        <v>5</v>
      </c>
      <c r="AH5936" s="1800"/>
    </row>
    <row r="5937" spans="1:34" ht="17.45" customHeight="1">
      <c r="A5937" s="1822" t="s">
        <v>2843</v>
      </c>
      <c r="B5937" s="1802"/>
      <c r="C5937" s="1802"/>
      <c r="D5937" s="1778"/>
      <c r="E5937" s="1823" t="s">
        <v>3605</v>
      </c>
      <c r="F5937" s="1823"/>
      <c r="G5937" s="1823"/>
      <c r="H5937" s="1823"/>
      <c r="I5937" s="1823"/>
      <c r="J5937" s="1823"/>
      <c r="K5937" s="1823"/>
      <c r="L5937" s="1823"/>
      <c r="M5937" s="1823"/>
      <c r="N5937" s="1823"/>
      <c r="O5937" s="1823"/>
      <c r="P5937" s="1823"/>
      <c r="Q5937" s="1823"/>
      <c r="R5937" s="1823"/>
      <c r="S5937" s="1823"/>
      <c r="T5937" s="1823"/>
      <c r="U5937" s="1823"/>
      <c r="V5937" s="1823"/>
      <c r="W5937" s="1823"/>
      <c r="X5937" s="1823"/>
      <c r="Y5937" s="1823"/>
      <c r="Z5937" s="1823"/>
      <c r="AA5937" s="1823"/>
      <c r="AB5937" s="1823"/>
      <c r="AC5937" s="1823"/>
      <c r="AD5937" s="1823"/>
      <c r="AE5937" s="1823"/>
      <c r="AF5937" s="1823"/>
      <c r="AG5937" s="1823"/>
      <c r="AH5937" s="1779"/>
    </row>
    <row r="5938" spans="1:34" ht="16.7" customHeight="1">
      <c r="A5938" s="1824" t="s">
        <v>2844</v>
      </c>
      <c r="B5938" s="1816"/>
      <c r="C5938" s="1816"/>
      <c r="D5938" s="1309"/>
      <c r="E5938" s="1815" t="s">
        <v>3604</v>
      </c>
      <c r="F5938" s="1815"/>
      <c r="G5938" s="1111"/>
      <c r="H5938" s="1796" t="s">
        <v>2845</v>
      </c>
      <c r="I5938" s="1796"/>
      <c r="J5938" s="1796" t="s">
        <v>47</v>
      </c>
      <c r="K5938" s="1796"/>
      <c r="L5938" s="1309"/>
      <c r="M5938" s="1309"/>
      <c r="N5938" s="1816" t="s">
        <v>2846</v>
      </c>
      <c r="O5938" s="1816"/>
      <c r="P5938" s="1816"/>
      <c r="Q5938" s="1816"/>
      <c r="R5938" s="1817">
        <v>150.91</v>
      </c>
      <c r="S5938" s="1817"/>
      <c r="T5938" s="1817"/>
      <c r="U5938" s="1817"/>
      <c r="V5938" s="1309"/>
      <c r="W5938" s="1309"/>
      <c r="X5938" s="1309"/>
      <c r="Y5938" s="1796" t="s">
        <v>2847</v>
      </c>
      <c r="Z5938" s="1796"/>
      <c r="AA5938" s="1796"/>
      <c r="AB5938" s="1796"/>
      <c r="AC5938" s="1796"/>
      <c r="AD5938" s="1796"/>
      <c r="AE5938" s="1796"/>
      <c r="AF5938" s="1797" t="s">
        <v>2848</v>
      </c>
      <c r="AG5938" s="1797"/>
      <c r="AH5938" s="1782"/>
    </row>
    <row r="5939" spans="1:34" ht="5.85" customHeight="1">
      <c r="A5939" s="1798"/>
      <c r="B5939" s="1799"/>
      <c r="C5939" s="1799"/>
      <c r="D5939" s="1799"/>
      <c r="E5939" s="1799"/>
      <c r="F5939" s="1799"/>
      <c r="G5939" s="1799"/>
      <c r="H5939" s="1799"/>
      <c r="I5939" s="1799"/>
      <c r="J5939" s="1799"/>
      <c r="K5939" s="1799"/>
      <c r="L5939" s="1799"/>
      <c r="M5939" s="1799"/>
      <c r="N5939" s="1799"/>
      <c r="O5939" s="1799"/>
      <c r="P5939" s="1799"/>
      <c r="Q5939" s="1799"/>
      <c r="R5939" s="1799"/>
      <c r="S5939" s="1799"/>
      <c r="T5939" s="1799"/>
      <c r="U5939" s="1799"/>
      <c r="V5939" s="1799"/>
      <c r="W5939" s="1799"/>
      <c r="X5939" s="1799"/>
      <c r="Y5939" s="1799"/>
      <c r="Z5939" s="1799"/>
      <c r="AA5939" s="1799"/>
      <c r="AB5939" s="1799"/>
      <c r="AC5939" s="1799"/>
      <c r="AD5939" s="1799"/>
      <c r="AE5939" s="1799"/>
      <c r="AF5939" s="1799"/>
      <c r="AG5939" s="1799"/>
      <c r="AH5939" s="1800"/>
    </row>
    <row r="5940" spans="1:34" ht="17.45" customHeight="1">
      <c r="A5940" s="1801" t="s">
        <v>2849</v>
      </c>
      <c r="B5940" s="1802"/>
      <c r="C5940" s="1802"/>
      <c r="D5940" s="1802"/>
      <c r="E5940" s="1802"/>
      <c r="F5940" s="1802"/>
      <c r="G5940" s="1802"/>
      <c r="H5940" s="1802"/>
      <c r="I5940" s="1802"/>
      <c r="J5940" s="1803"/>
      <c r="K5940" s="1789" t="s">
        <v>2850</v>
      </c>
      <c r="L5940" s="1807"/>
      <c r="M5940" s="1789" t="s">
        <v>2851</v>
      </c>
      <c r="N5940" s="1790"/>
      <c r="O5940" s="1790"/>
      <c r="P5940" s="1790"/>
      <c r="Q5940" s="1790"/>
      <c r="R5940" s="1790"/>
      <c r="S5940" s="1790"/>
      <c r="T5940" s="1791"/>
      <c r="U5940" s="1789" t="s">
        <v>2852</v>
      </c>
      <c r="V5940" s="1790"/>
      <c r="W5940" s="1790"/>
      <c r="X5940" s="1790"/>
      <c r="Y5940" s="1790"/>
      <c r="Z5940" s="1790"/>
      <c r="AA5940" s="1790"/>
      <c r="AB5940" s="1790"/>
      <c r="AC5940" s="1790"/>
      <c r="AD5940" s="1791"/>
      <c r="AE5940" s="1810" t="s">
        <v>2853</v>
      </c>
      <c r="AF5940" s="1811"/>
      <c r="AG5940" s="1811"/>
      <c r="AH5940" s="1814"/>
    </row>
    <row r="5941" spans="1:34" ht="17.45" customHeight="1">
      <c r="A5941" s="1804"/>
      <c r="B5941" s="1805"/>
      <c r="C5941" s="1805"/>
      <c r="D5941" s="1805"/>
      <c r="E5941" s="1805"/>
      <c r="F5941" s="1805"/>
      <c r="G5941" s="1805"/>
      <c r="H5941" s="1805"/>
      <c r="I5941" s="1805"/>
      <c r="J5941" s="1806"/>
      <c r="K5941" s="1808"/>
      <c r="L5941" s="1809"/>
      <c r="M5941" s="1789" t="s">
        <v>2854</v>
      </c>
      <c r="N5941" s="1790"/>
      <c r="O5941" s="1790"/>
      <c r="P5941" s="1791"/>
      <c r="Q5941" s="1789" t="s">
        <v>2855</v>
      </c>
      <c r="R5941" s="1790"/>
      <c r="S5941" s="1790"/>
      <c r="T5941" s="1791"/>
      <c r="U5941" s="1789" t="s">
        <v>2854</v>
      </c>
      <c r="V5941" s="1790"/>
      <c r="W5941" s="1790"/>
      <c r="X5941" s="1790"/>
      <c r="Y5941" s="1790"/>
      <c r="Z5941" s="1791"/>
      <c r="AA5941" s="1789" t="s">
        <v>2855</v>
      </c>
      <c r="AB5941" s="1790"/>
      <c r="AC5941" s="1790"/>
      <c r="AD5941" s="1791"/>
      <c r="AE5941" s="1812"/>
      <c r="AF5941" s="1813"/>
      <c r="AG5941" s="1813"/>
      <c r="AH5941" s="1800"/>
    </row>
    <row r="5942" spans="1:34" ht="16.7" customHeight="1">
      <c r="A5942" s="1223"/>
      <c r="B5942" s="1224" t="s">
        <v>1514</v>
      </c>
      <c r="C5942" s="1875" t="s">
        <v>3615</v>
      </c>
      <c r="D5942" s="1876"/>
      <c r="E5942" s="1876"/>
      <c r="F5942" s="1876"/>
      <c r="G5942" s="1876"/>
      <c r="H5942" s="1876"/>
      <c r="I5942" s="1876"/>
      <c r="J5942" s="1875"/>
      <c r="K5942" s="1877">
        <v>1</v>
      </c>
      <c r="L5942" s="1878"/>
      <c r="M5942" s="1877">
        <v>1</v>
      </c>
      <c r="N5942" s="1879"/>
      <c r="O5942" s="1879"/>
      <c r="P5942" s="1878"/>
      <c r="Q5942" s="1877">
        <v>0</v>
      </c>
      <c r="R5942" s="1879"/>
      <c r="S5942" s="1879"/>
      <c r="T5942" s="1878"/>
      <c r="U5942" s="1880">
        <v>5.0126999999999997</v>
      </c>
      <c r="V5942" s="1881"/>
      <c r="W5942" s="1881"/>
      <c r="X5942" s="1881"/>
      <c r="Y5942" s="1881"/>
      <c r="Z5942" s="1882"/>
      <c r="AA5942" s="1880">
        <v>0.37990000000000002</v>
      </c>
      <c r="AB5942" s="1881"/>
      <c r="AC5942" s="1881"/>
      <c r="AD5942" s="1882"/>
      <c r="AE5942" s="1865">
        <v>5.0126999999999997</v>
      </c>
      <c r="AF5942" s="1847"/>
      <c r="AG5942" s="1847"/>
      <c r="AH5942" s="1225"/>
    </row>
    <row r="5943" spans="1:34" ht="17.45" customHeight="1">
      <c r="A5943" s="1220"/>
      <c r="B5943" s="1209" t="s">
        <v>1519</v>
      </c>
      <c r="C5943" s="1866" t="s">
        <v>3616</v>
      </c>
      <c r="D5943" s="1867"/>
      <c r="E5943" s="1867"/>
      <c r="F5943" s="1867"/>
      <c r="G5943" s="1867"/>
      <c r="H5943" s="1867"/>
      <c r="I5943" s="1867"/>
      <c r="J5943" s="1866"/>
      <c r="K5943" s="1868">
        <v>1</v>
      </c>
      <c r="L5943" s="1869"/>
      <c r="M5943" s="1868">
        <v>1</v>
      </c>
      <c r="N5943" s="1870"/>
      <c r="O5943" s="1870"/>
      <c r="P5943" s="1869"/>
      <c r="Q5943" s="1868">
        <v>0</v>
      </c>
      <c r="R5943" s="1870"/>
      <c r="S5943" s="1870"/>
      <c r="T5943" s="1869"/>
      <c r="U5943" s="1871">
        <v>0.36919999999999997</v>
      </c>
      <c r="V5943" s="1872"/>
      <c r="W5943" s="1872"/>
      <c r="X5943" s="1872"/>
      <c r="Y5943" s="1872"/>
      <c r="Z5943" s="1873"/>
      <c r="AA5943" s="1871">
        <v>0.23949999999999999</v>
      </c>
      <c r="AB5943" s="1872"/>
      <c r="AC5943" s="1872"/>
      <c r="AD5943" s="1873"/>
      <c r="AE5943" s="1874">
        <v>0.36919999999999997</v>
      </c>
      <c r="AF5943" s="1843"/>
      <c r="AG5943" s="1843"/>
      <c r="AH5943" s="1222"/>
    </row>
    <row r="5944" spans="1:34" ht="16.7" customHeight="1">
      <c r="A5944" s="1792"/>
      <c r="B5944" s="1793"/>
      <c r="C5944" s="1793"/>
      <c r="D5944" s="1793"/>
      <c r="E5944" s="1793"/>
      <c r="F5944" s="1793"/>
      <c r="G5944" s="1793"/>
      <c r="H5944" s="1793"/>
      <c r="I5944" s="1793"/>
      <c r="J5944" s="1793"/>
      <c r="K5944" s="1794" t="s">
        <v>2856</v>
      </c>
      <c r="L5944" s="1794"/>
      <c r="M5944" s="1794"/>
      <c r="N5944" s="1794"/>
      <c r="O5944" s="1794"/>
      <c r="P5944" s="1794"/>
      <c r="Q5944" s="1794"/>
      <c r="R5944" s="1794"/>
      <c r="S5944" s="1794"/>
      <c r="T5944" s="1794"/>
      <c r="U5944" s="1794"/>
      <c r="V5944" s="1794"/>
      <c r="W5944" s="1794"/>
      <c r="X5944" s="1794"/>
      <c r="Y5944" s="1794"/>
      <c r="Z5944" s="1794"/>
      <c r="AA5944" s="1795">
        <v>5.3818999999999999</v>
      </c>
      <c r="AB5944" s="1795"/>
      <c r="AC5944" s="1795"/>
      <c r="AD5944" s="1795"/>
      <c r="AE5944" s="1795"/>
      <c r="AF5944" s="1795"/>
      <c r="AG5944" s="1795"/>
      <c r="AH5944" s="1213"/>
    </row>
    <row r="5945" spans="1:34" ht="17.45" customHeight="1">
      <c r="A5945" s="1801" t="s">
        <v>2857</v>
      </c>
      <c r="B5945" s="1825"/>
      <c r="C5945" s="1825"/>
      <c r="D5945" s="1825"/>
      <c r="E5945" s="1825"/>
      <c r="F5945" s="1825"/>
      <c r="G5945" s="1825"/>
      <c r="H5945" s="1825"/>
      <c r="I5945" s="1825"/>
      <c r="J5945" s="1825"/>
      <c r="K5945" s="1825"/>
      <c r="L5945" s="1825"/>
      <c r="M5945" s="1825"/>
      <c r="N5945" s="1826"/>
      <c r="O5945" s="1789" t="s">
        <v>2858</v>
      </c>
      <c r="P5945" s="1790"/>
      <c r="Q5945" s="1790"/>
      <c r="R5945" s="1790"/>
      <c r="S5945" s="1791"/>
      <c r="T5945" s="1827" t="s">
        <v>2850</v>
      </c>
      <c r="U5945" s="1790"/>
      <c r="V5945" s="1790"/>
      <c r="W5945" s="1213"/>
      <c r="X5945" s="1789" t="s">
        <v>2859</v>
      </c>
      <c r="Y5945" s="1790"/>
      <c r="Z5945" s="1790"/>
      <c r="AA5945" s="1790"/>
      <c r="AB5945" s="1790"/>
      <c r="AC5945" s="1790"/>
      <c r="AD5945" s="1791"/>
      <c r="AE5945" s="1810" t="s">
        <v>2853</v>
      </c>
      <c r="AF5945" s="1828"/>
      <c r="AG5945" s="1828"/>
      <c r="AH5945" s="1213"/>
    </row>
    <row r="5946" spans="1:34" ht="17.45" customHeight="1">
      <c r="A5946" s="1215"/>
      <c r="B5946" s="1216" t="s">
        <v>1029</v>
      </c>
      <c r="C5946" s="1829" t="s">
        <v>1030</v>
      </c>
      <c r="D5946" s="1830"/>
      <c r="E5946" s="1830"/>
      <c r="F5946" s="1830"/>
      <c r="G5946" s="1830"/>
      <c r="H5946" s="1830"/>
      <c r="I5946" s="1830"/>
      <c r="J5946" s="1830"/>
      <c r="K5946" s="1830"/>
      <c r="L5946" s="1830"/>
      <c r="M5946" s="1830"/>
      <c r="N5946" s="1829"/>
      <c r="O5946" s="1831">
        <v>0</v>
      </c>
      <c r="P5946" s="1832"/>
      <c r="Q5946" s="1832"/>
      <c r="R5946" s="1832"/>
      <c r="S5946" s="1833"/>
      <c r="T5946" s="1858">
        <v>1</v>
      </c>
      <c r="U5946" s="1832"/>
      <c r="V5946" s="1832"/>
      <c r="W5946" s="1217"/>
      <c r="X5946" s="1859">
        <v>28.705400000000001</v>
      </c>
      <c r="Y5946" s="1860"/>
      <c r="Z5946" s="1860"/>
      <c r="AA5946" s="1860"/>
      <c r="AB5946" s="1860"/>
      <c r="AC5946" s="1860"/>
      <c r="AD5946" s="1861"/>
      <c r="AE5946" s="1839">
        <v>28.705400000000001</v>
      </c>
      <c r="AF5946" s="1795"/>
      <c r="AG5946" s="1795"/>
      <c r="AH5946" s="1217"/>
    </row>
    <row r="5947" spans="1:34" ht="16.7" customHeight="1">
      <c r="A5947" s="1792"/>
      <c r="B5947" s="1778"/>
      <c r="C5947" s="1778"/>
      <c r="D5947" s="1778"/>
      <c r="E5947" s="1778"/>
      <c r="F5947" s="1778"/>
      <c r="G5947" s="1778"/>
      <c r="H5947" s="1778"/>
      <c r="I5947" s="1846" t="s">
        <v>2860</v>
      </c>
      <c r="J5947" s="1846"/>
      <c r="K5947" s="1846"/>
      <c r="L5947" s="1846"/>
      <c r="M5947" s="1846"/>
      <c r="N5947" s="1846"/>
      <c r="O5947" s="1846"/>
      <c r="P5947" s="1846"/>
      <c r="Q5947" s="1846"/>
      <c r="R5947" s="1846"/>
      <c r="S5947" s="1846"/>
      <c r="T5947" s="1846"/>
      <c r="U5947" s="1846"/>
      <c r="V5947" s="1846"/>
      <c r="W5947" s="1846"/>
      <c r="X5947" s="1846"/>
      <c r="Y5947" s="1846"/>
      <c r="Z5947" s="1793"/>
      <c r="AA5947" s="1847">
        <v>28.705400000000001</v>
      </c>
      <c r="AB5947" s="1847"/>
      <c r="AC5947" s="1847"/>
      <c r="AD5947" s="1847"/>
      <c r="AE5947" s="1847"/>
      <c r="AF5947" s="1847"/>
      <c r="AG5947" s="1847"/>
      <c r="AH5947" s="1814"/>
    </row>
    <row r="5948" spans="1:34" ht="17.45" customHeight="1">
      <c r="A5948" s="1844"/>
      <c r="B5948" s="1309"/>
      <c r="C5948" s="1309"/>
      <c r="D5948" s="1309"/>
      <c r="E5948" s="1309"/>
      <c r="F5948" s="1309"/>
      <c r="G5948" s="1309"/>
      <c r="H5948" s="1309"/>
      <c r="I5948" s="1840" t="s">
        <v>2861</v>
      </c>
      <c r="J5948" s="1840"/>
      <c r="K5948" s="1840"/>
      <c r="L5948" s="1840"/>
      <c r="M5948" s="1840"/>
      <c r="N5948" s="1840"/>
      <c r="O5948" s="1840"/>
      <c r="P5948" s="1840"/>
      <c r="Q5948" s="1840"/>
      <c r="R5948" s="1840"/>
      <c r="S5948" s="1840"/>
      <c r="T5948" s="1840"/>
      <c r="U5948" s="1840"/>
      <c r="V5948" s="1840"/>
      <c r="W5948" s="1840"/>
      <c r="X5948" s="1840"/>
      <c r="Y5948" s="1840"/>
      <c r="Z5948" s="1309"/>
      <c r="AA5948" s="1841">
        <v>34.087299999999999</v>
      </c>
      <c r="AB5948" s="1841"/>
      <c r="AC5948" s="1841"/>
      <c r="AD5948" s="1841"/>
      <c r="AE5948" s="1841"/>
      <c r="AF5948" s="1841"/>
      <c r="AG5948" s="1841"/>
      <c r="AH5948" s="1782"/>
    </row>
    <row r="5949" spans="1:34" ht="17.45" customHeight="1">
      <c r="A5949" s="1844"/>
      <c r="B5949" s="1309"/>
      <c r="C5949" s="1309"/>
      <c r="D5949" s="1309"/>
      <c r="E5949" s="1309"/>
      <c r="F5949" s="1309"/>
      <c r="G5949" s="1309"/>
      <c r="H5949" s="1309"/>
      <c r="I5949" s="1840" t="s">
        <v>2862</v>
      </c>
      <c r="J5949" s="1840"/>
      <c r="K5949" s="1840"/>
      <c r="L5949" s="1840"/>
      <c r="M5949" s="1840"/>
      <c r="N5949" s="1840"/>
      <c r="O5949" s="1840"/>
      <c r="P5949" s="1840"/>
      <c r="Q5949" s="1840"/>
      <c r="R5949" s="1840"/>
      <c r="S5949" s="1840"/>
      <c r="T5949" s="1840"/>
      <c r="U5949" s="1840"/>
      <c r="V5949" s="1840"/>
      <c r="W5949" s="1840"/>
      <c r="X5949" s="1840"/>
      <c r="Y5949" s="1840"/>
      <c r="Z5949" s="1309"/>
      <c r="AA5949" s="1841">
        <v>0.22589999999999999</v>
      </c>
      <c r="AB5949" s="1841"/>
      <c r="AC5949" s="1841"/>
      <c r="AD5949" s="1841"/>
      <c r="AE5949" s="1841"/>
      <c r="AF5949" s="1841"/>
      <c r="AG5949" s="1841"/>
      <c r="AH5949" s="1782"/>
    </row>
    <row r="5950" spans="1:34" ht="16.7" customHeight="1">
      <c r="A5950" s="1844"/>
      <c r="B5950" s="1309"/>
      <c r="C5950" s="1309"/>
      <c r="D5950" s="1309"/>
      <c r="E5950" s="1309"/>
      <c r="F5950" s="1309"/>
      <c r="G5950" s="1309"/>
      <c r="H5950" s="1309"/>
      <c r="I5950" s="1840" t="s">
        <v>2863</v>
      </c>
      <c r="J5950" s="1840"/>
      <c r="K5950" s="1840"/>
      <c r="L5950" s="1840"/>
      <c r="M5950" s="1840"/>
      <c r="N5950" s="1840"/>
      <c r="O5950" s="1840"/>
      <c r="P5950" s="1840"/>
      <c r="Q5950" s="1840"/>
      <c r="R5950" s="1840"/>
      <c r="S5950" s="1840"/>
      <c r="T5950" s="1840"/>
      <c r="U5950" s="1840"/>
      <c r="V5950" s="1840"/>
      <c r="W5950" s="1840"/>
      <c r="X5950" s="1840"/>
      <c r="Y5950" s="1840"/>
      <c r="Z5950" s="1309"/>
      <c r="AA5950" s="1841">
        <v>0</v>
      </c>
      <c r="AB5950" s="1841"/>
      <c r="AC5950" s="1841"/>
      <c r="AD5950" s="1841"/>
      <c r="AE5950" s="1841"/>
      <c r="AF5950" s="1841"/>
      <c r="AG5950" s="1841"/>
      <c r="AH5950" s="1782"/>
    </row>
    <row r="5951" spans="1:34" ht="17.45" customHeight="1">
      <c r="A5951" s="1845"/>
      <c r="B5951" s="1799"/>
      <c r="C5951" s="1799"/>
      <c r="D5951" s="1799"/>
      <c r="E5951" s="1799"/>
      <c r="F5951" s="1799"/>
      <c r="G5951" s="1799"/>
      <c r="H5951" s="1799"/>
      <c r="I5951" s="1842" t="s">
        <v>2864</v>
      </c>
      <c r="J5951" s="1842"/>
      <c r="K5951" s="1842"/>
      <c r="L5951" s="1842"/>
      <c r="M5951" s="1842"/>
      <c r="N5951" s="1842"/>
      <c r="O5951" s="1842"/>
      <c r="P5951" s="1842"/>
      <c r="Q5951" s="1842"/>
      <c r="R5951" s="1842"/>
      <c r="S5951" s="1842"/>
      <c r="T5951" s="1842"/>
      <c r="U5951" s="1842"/>
      <c r="V5951" s="1842"/>
      <c r="W5951" s="1842"/>
      <c r="X5951" s="1842"/>
      <c r="Y5951" s="1842"/>
      <c r="Z5951" s="1799"/>
      <c r="AA5951" s="1843">
        <v>0</v>
      </c>
      <c r="AB5951" s="1843"/>
      <c r="AC5951" s="1843"/>
      <c r="AD5951" s="1843"/>
      <c r="AE5951" s="1843"/>
      <c r="AF5951" s="1843"/>
      <c r="AG5951" s="1843"/>
      <c r="AH5951" s="1800"/>
    </row>
    <row r="5952" spans="1:34" ht="16.7" customHeight="1">
      <c r="A5952" s="1801" t="s">
        <v>2865</v>
      </c>
      <c r="B5952" s="1825"/>
      <c r="C5952" s="1825"/>
      <c r="D5952" s="1825"/>
      <c r="E5952" s="1825"/>
      <c r="F5952" s="1825"/>
      <c r="G5952" s="1825"/>
      <c r="H5952" s="1825"/>
      <c r="I5952" s="1825"/>
      <c r="J5952" s="1825"/>
      <c r="K5952" s="1825"/>
      <c r="L5952" s="1825"/>
      <c r="M5952" s="1825"/>
      <c r="N5952" s="1826"/>
      <c r="O5952" s="1789" t="s">
        <v>2850</v>
      </c>
      <c r="P5952" s="1790"/>
      <c r="Q5952" s="1790"/>
      <c r="R5952" s="1790"/>
      <c r="S5952" s="1791"/>
      <c r="T5952" s="1827" t="s">
        <v>754</v>
      </c>
      <c r="U5952" s="1790"/>
      <c r="V5952" s="1790"/>
      <c r="W5952" s="1213"/>
      <c r="X5952" s="1789" t="s">
        <v>2866</v>
      </c>
      <c r="Y5952" s="1790"/>
      <c r="Z5952" s="1790"/>
      <c r="AA5952" s="1790"/>
      <c r="AB5952" s="1790"/>
      <c r="AC5952" s="1790"/>
      <c r="AD5952" s="1791"/>
      <c r="AE5952" s="1810" t="s">
        <v>2867</v>
      </c>
      <c r="AF5952" s="1828"/>
      <c r="AG5952" s="1828"/>
      <c r="AH5952" s="1213"/>
    </row>
    <row r="5953" spans="1:34" ht="17.45" customHeight="1">
      <c r="A5953" s="1215"/>
      <c r="B5953" s="1216" t="s">
        <v>3617</v>
      </c>
      <c r="C5953" s="1829" t="s">
        <v>3618</v>
      </c>
      <c r="D5953" s="1830"/>
      <c r="E5953" s="1830"/>
      <c r="F5953" s="1830"/>
      <c r="G5953" s="1830"/>
      <c r="H5953" s="1830"/>
      <c r="I5953" s="1830"/>
      <c r="J5953" s="1830"/>
      <c r="K5953" s="1830"/>
      <c r="L5953" s="1830"/>
      <c r="M5953" s="1830"/>
      <c r="N5953" s="1829"/>
      <c r="O5953" s="1831">
        <v>0.01</v>
      </c>
      <c r="P5953" s="1832"/>
      <c r="Q5953" s="1832"/>
      <c r="R5953" s="1832"/>
      <c r="S5953" s="1833"/>
      <c r="T5953" s="1834" t="s">
        <v>47</v>
      </c>
      <c r="U5953" s="1835"/>
      <c r="V5953" s="1835"/>
      <c r="W5953" s="1217"/>
      <c r="X5953" s="1836">
        <v>114.038</v>
      </c>
      <c r="Y5953" s="1837"/>
      <c r="Z5953" s="1837"/>
      <c r="AA5953" s="1837"/>
      <c r="AB5953" s="1837"/>
      <c r="AC5953" s="1837"/>
      <c r="AD5953" s="1838"/>
      <c r="AE5953" s="1839">
        <v>1.1404000000000001</v>
      </c>
      <c r="AF5953" s="1795"/>
      <c r="AG5953" s="1795"/>
      <c r="AH5953" s="1217"/>
    </row>
    <row r="5954" spans="1:34" ht="17.45" customHeight="1">
      <c r="A5954" s="1792"/>
      <c r="B5954" s="1793"/>
      <c r="C5954" s="1793"/>
      <c r="D5954" s="1793"/>
      <c r="E5954" s="1793"/>
      <c r="F5954" s="1793"/>
      <c r="G5954" s="1793"/>
      <c r="H5954" s="1793"/>
      <c r="I5954" s="1794" t="s">
        <v>2869</v>
      </c>
      <c r="J5954" s="1794"/>
      <c r="K5954" s="1794"/>
      <c r="L5954" s="1794"/>
      <c r="M5954" s="1794"/>
      <c r="N5954" s="1794"/>
      <c r="O5954" s="1794"/>
      <c r="P5954" s="1794"/>
      <c r="Q5954" s="1794"/>
      <c r="R5954" s="1794"/>
      <c r="S5954" s="1794"/>
      <c r="T5954" s="1794"/>
      <c r="U5954" s="1794"/>
      <c r="V5954" s="1794"/>
      <c r="W5954" s="1794"/>
      <c r="X5954" s="1794"/>
      <c r="Y5954" s="1794"/>
      <c r="Z5954" s="1214"/>
      <c r="AA5954" s="1795">
        <v>1.1404000000000001</v>
      </c>
      <c r="AB5954" s="1795"/>
      <c r="AC5954" s="1795"/>
      <c r="AD5954" s="1795"/>
      <c r="AE5954" s="1795"/>
      <c r="AF5954" s="1795"/>
      <c r="AG5954" s="1795"/>
      <c r="AH5954" s="1213"/>
    </row>
    <row r="5955" spans="1:34" ht="16.7" customHeight="1">
      <c r="A5955" s="1801" t="s">
        <v>2870</v>
      </c>
      <c r="B5955" s="1825"/>
      <c r="C5955" s="1825"/>
      <c r="D5955" s="1825"/>
      <c r="E5955" s="1825"/>
      <c r="F5955" s="1825"/>
      <c r="G5955" s="1825"/>
      <c r="H5955" s="1825"/>
      <c r="I5955" s="1825"/>
      <c r="J5955" s="1825"/>
      <c r="K5955" s="1825"/>
      <c r="L5955" s="1825"/>
      <c r="M5955" s="1825"/>
      <c r="N5955" s="1826"/>
      <c r="O5955" s="1789" t="s">
        <v>2850</v>
      </c>
      <c r="P5955" s="1790"/>
      <c r="Q5955" s="1790"/>
      <c r="R5955" s="1790"/>
      <c r="S5955" s="1791"/>
      <c r="T5955" s="1827" t="s">
        <v>754</v>
      </c>
      <c r="U5955" s="1790"/>
      <c r="V5955" s="1790"/>
      <c r="W5955" s="1213"/>
      <c r="X5955" s="1789" t="s">
        <v>2866</v>
      </c>
      <c r="Y5955" s="1790"/>
      <c r="Z5955" s="1790"/>
      <c r="AA5955" s="1790"/>
      <c r="AB5955" s="1790"/>
      <c r="AC5955" s="1790"/>
      <c r="AD5955" s="1791"/>
      <c r="AE5955" s="1810" t="s">
        <v>2867</v>
      </c>
      <c r="AF5955" s="1828"/>
      <c r="AG5955" s="1828"/>
      <c r="AH5955" s="1213"/>
    </row>
    <row r="5956" spans="1:34" ht="17.45" customHeight="1">
      <c r="A5956" s="1792"/>
      <c r="B5956" s="1793"/>
      <c r="C5956" s="1793"/>
      <c r="D5956" s="1793"/>
      <c r="E5956" s="1793"/>
      <c r="F5956" s="1793"/>
      <c r="G5956" s="1793"/>
      <c r="H5956" s="1793"/>
      <c r="I5956" s="1794" t="s">
        <v>2871</v>
      </c>
      <c r="J5956" s="1794"/>
      <c r="K5956" s="1794"/>
      <c r="L5956" s="1794"/>
      <c r="M5956" s="1794"/>
      <c r="N5956" s="1794"/>
      <c r="O5956" s="1794"/>
      <c r="P5956" s="1794"/>
      <c r="Q5956" s="1794"/>
      <c r="R5956" s="1794"/>
      <c r="S5956" s="1794"/>
      <c r="T5956" s="1794"/>
      <c r="U5956" s="1794"/>
      <c r="V5956" s="1794"/>
      <c r="W5956" s="1794"/>
      <c r="X5956" s="1794"/>
      <c r="Y5956" s="1794"/>
      <c r="Z5956" s="1214"/>
      <c r="AA5956" s="1795">
        <v>0</v>
      </c>
      <c r="AB5956" s="1795"/>
      <c r="AC5956" s="1795"/>
      <c r="AD5956" s="1795"/>
      <c r="AE5956" s="1795"/>
      <c r="AF5956" s="1795"/>
      <c r="AG5956" s="1795"/>
      <c r="AH5956" s="1213"/>
    </row>
    <row r="5957" spans="1:34" ht="17.45" customHeight="1">
      <c r="A5957" s="1801" t="s">
        <v>2872</v>
      </c>
      <c r="B5957" s="1825"/>
      <c r="C5957" s="1825"/>
      <c r="D5957" s="1825"/>
      <c r="E5957" s="1825"/>
      <c r="F5957" s="1825"/>
      <c r="G5957" s="1825"/>
      <c r="H5957" s="1825"/>
      <c r="I5957" s="1825"/>
      <c r="J5957" s="1825"/>
      <c r="K5957" s="1825"/>
      <c r="L5957" s="1825"/>
      <c r="M5957" s="1825"/>
      <c r="N5957" s="1826"/>
      <c r="O5957" s="1789" t="s">
        <v>2850</v>
      </c>
      <c r="P5957" s="1790"/>
      <c r="Q5957" s="1790"/>
      <c r="R5957" s="1790"/>
      <c r="S5957" s="1791"/>
      <c r="T5957" s="1827" t="s">
        <v>754</v>
      </c>
      <c r="U5957" s="1790"/>
      <c r="V5957" s="1790"/>
      <c r="W5957" s="1213"/>
      <c r="X5957" s="1789" t="s">
        <v>2866</v>
      </c>
      <c r="Y5957" s="1790"/>
      <c r="Z5957" s="1790"/>
      <c r="AA5957" s="1790"/>
      <c r="AB5957" s="1790"/>
      <c r="AC5957" s="1790"/>
      <c r="AD5957" s="1791"/>
      <c r="AE5957" s="1810" t="s">
        <v>2867</v>
      </c>
      <c r="AF5957" s="1828"/>
      <c r="AG5957" s="1828"/>
      <c r="AH5957" s="1213"/>
    </row>
    <row r="5958" spans="1:34" ht="16.7" customHeight="1">
      <c r="A5958" s="1792"/>
      <c r="B5958" s="1793"/>
      <c r="C5958" s="1793"/>
      <c r="D5958" s="1793"/>
      <c r="E5958" s="1793"/>
      <c r="F5958" s="1793"/>
      <c r="G5958" s="1793"/>
      <c r="H5958" s="1793"/>
      <c r="I5958" s="1793"/>
      <c r="J5958" s="1793"/>
      <c r="K5958" s="1794" t="s">
        <v>2873</v>
      </c>
      <c r="L5958" s="1794"/>
      <c r="M5958" s="1794"/>
      <c r="N5958" s="1794"/>
      <c r="O5958" s="1794"/>
      <c r="P5958" s="1794"/>
      <c r="Q5958" s="1794"/>
      <c r="R5958" s="1794"/>
      <c r="S5958" s="1794"/>
      <c r="T5958" s="1794"/>
      <c r="U5958" s="1794"/>
      <c r="V5958" s="1794"/>
      <c r="W5958" s="1794"/>
      <c r="X5958" s="1794"/>
      <c r="Y5958" s="1794"/>
      <c r="Z5958" s="1794"/>
      <c r="AA5958" s="1794"/>
      <c r="AB5958" s="1214"/>
      <c r="AC5958" s="1795">
        <v>0</v>
      </c>
      <c r="AD5958" s="1795"/>
      <c r="AE5958" s="1795"/>
      <c r="AF5958" s="1795"/>
      <c r="AG5958" s="1795"/>
      <c r="AH5958" s="1213"/>
    </row>
    <row r="5959" spans="1:34" ht="17.45" customHeight="1">
      <c r="A5959" s="1801" t="s">
        <v>2874</v>
      </c>
      <c r="B5959" s="1825"/>
      <c r="C5959" s="1825"/>
      <c r="D5959" s="1825"/>
      <c r="E5959" s="1825"/>
      <c r="F5959" s="1825"/>
      <c r="G5959" s="1825"/>
      <c r="H5959" s="1825"/>
      <c r="I5959" s="1825"/>
      <c r="J5959" s="1826"/>
      <c r="K5959" s="1789" t="s">
        <v>2850</v>
      </c>
      <c r="L5959" s="1791"/>
      <c r="M5959" s="1855" t="s">
        <v>2875</v>
      </c>
      <c r="N5959" s="1856"/>
      <c r="O5959" s="1857"/>
      <c r="P5959" s="1855" t="s">
        <v>2876</v>
      </c>
      <c r="Q5959" s="1856"/>
      <c r="R5959" s="1857"/>
      <c r="S5959" s="1855" t="s">
        <v>2877</v>
      </c>
      <c r="T5959" s="1857"/>
      <c r="U5959" s="1789" t="s">
        <v>2878</v>
      </c>
      <c r="V5959" s="1790"/>
      <c r="W5959" s="1791"/>
      <c r="X5959" s="1789" t="s">
        <v>2879</v>
      </c>
      <c r="Y5959" s="1790"/>
      <c r="Z5959" s="1790"/>
      <c r="AA5959" s="1790"/>
      <c r="AB5959" s="1791"/>
      <c r="AC5959" s="1789" t="s">
        <v>2880</v>
      </c>
      <c r="AD5959" s="1791"/>
      <c r="AE5959" s="1810" t="s">
        <v>2867</v>
      </c>
      <c r="AF5959" s="1828"/>
      <c r="AG5959" s="1828"/>
      <c r="AH5959" s="1213"/>
    </row>
    <row r="5960" spans="1:34" ht="16.7" customHeight="1">
      <c r="A5960" s="1853"/>
      <c r="B5960" s="1778"/>
      <c r="C5960" s="1778"/>
      <c r="D5960" s="1778"/>
      <c r="E5960" s="1778"/>
      <c r="F5960" s="1778"/>
      <c r="G5960" s="1778"/>
      <c r="H5960" s="1778"/>
      <c r="I5960" s="1846" t="s">
        <v>2881</v>
      </c>
      <c r="J5960" s="1846"/>
      <c r="K5960" s="1846"/>
      <c r="L5960" s="1846"/>
      <c r="M5960" s="1846"/>
      <c r="N5960" s="1846"/>
      <c r="O5960" s="1846"/>
      <c r="P5960" s="1846"/>
      <c r="Q5960" s="1846"/>
      <c r="R5960" s="1846"/>
      <c r="S5960" s="1846"/>
      <c r="T5960" s="1846"/>
      <c r="U5960" s="1846"/>
      <c r="V5960" s="1846"/>
      <c r="W5960" s="1846"/>
      <c r="X5960" s="1846"/>
      <c r="Y5960" s="1846"/>
      <c r="Z5960" s="1203"/>
      <c r="AA5960" s="1847">
        <v>0</v>
      </c>
      <c r="AB5960" s="1847"/>
      <c r="AC5960" s="1847"/>
      <c r="AD5960" s="1847"/>
      <c r="AE5960" s="1847"/>
      <c r="AF5960" s="1847"/>
      <c r="AG5960" s="1847"/>
      <c r="AH5960" s="1204"/>
    </row>
    <row r="5961" spans="1:34" ht="5.85" customHeight="1">
      <c r="A5961" s="1854"/>
      <c r="B5961" s="1309"/>
      <c r="C5961" s="1309"/>
      <c r="D5961" s="1309"/>
      <c r="E5961" s="1309"/>
      <c r="F5961" s="1309"/>
      <c r="G5961" s="1309"/>
      <c r="H5961" s="1309"/>
      <c r="I5961" s="1309"/>
      <c r="J5961" s="1309"/>
      <c r="K5961" s="1309"/>
      <c r="L5961" s="1309"/>
      <c r="M5961" s="1309"/>
      <c r="N5961" s="1309"/>
      <c r="O5961" s="1309"/>
      <c r="P5961" s="1309"/>
      <c r="Q5961" s="1309"/>
      <c r="R5961" s="1309"/>
      <c r="S5961" s="1309"/>
      <c r="T5961" s="1309"/>
      <c r="U5961" s="1309"/>
      <c r="V5961" s="1309"/>
      <c r="W5961" s="1309"/>
      <c r="X5961" s="1309"/>
      <c r="Y5961" s="1309"/>
      <c r="Z5961" s="1309"/>
      <c r="AA5961" s="1309"/>
      <c r="AB5961" s="1309"/>
      <c r="AC5961" s="1309"/>
      <c r="AD5961" s="1309"/>
      <c r="AE5961" s="1309"/>
      <c r="AF5961" s="1309"/>
      <c r="AG5961" s="1309"/>
      <c r="AH5961" s="1782"/>
    </row>
    <row r="5962" spans="1:34" ht="17.45" customHeight="1">
      <c r="A5962" s="1845"/>
      <c r="B5962" s="1799"/>
      <c r="C5962" s="1799"/>
      <c r="D5962" s="1799"/>
      <c r="E5962" s="1799"/>
      <c r="F5962" s="1799"/>
      <c r="G5962" s="1799"/>
      <c r="H5962" s="1799"/>
      <c r="I5962" s="1842" t="s">
        <v>2882</v>
      </c>
      <c r="J5962" s="1842"/>
      <c r="K5962" s="1842"/>
      <c r="L5962" s="1842"/>
      <c r="M5962" s="1842"/>
      <c r="N5962" s="1842"/>
      <c r="O5962" s="1842"/>
      <c r="P5962" s="1842"/>
      <c r="Q5962" s="1842"/>
      <c r="R5962" s="1842"/>
      <c r="S5962" s="1842"/>
      <c r="T5962" s="1842"/>
      <c r="U5962" s="1842"/>
      <c r="V5962" s="1842"/>
      <c r="W5962" s="1842"/>
      <c r="X5962" s="1842"/>
      <c r="Y5962" s="1842"/>
      <c r="Z5962" s="1212"/>
      <c r="AA5962" s="1848">
        <v>1.37</v>
      </c>
      <c r="AB5962" s="1848"/>
      <c r="AC5962" s="1848"/>
      <c r="AD5962" s="1848"/>
      <c r="AE5962" s="1848"/>
      <c r="AF5962" s="1848"/>
      <c r="AG5962" s="1848"/>
      <c r="AH5962" s="1208"/>
    </row>
    <row r="5963" spans="1:34" ht="45.75" customHeight="1">
      <c r="A5963" s="1849" t="s">
        <v>2883</v>
      </c>
      <c r="B5963" s="1850"/>
      <c r="C5963" s="1850"/>
      <c r="D5963" s="1850"/>
      <c r="E5963" s="1851"/>
      <c r="F5963" s="1852"/>
      <c r="G5963" s="1852"/>
      <c r="H5963" s="1852"/>
      <c r="I5963" s="1852"/>
      <c r="J5963" s="1852"/>
      <c r="K5963" s="1852"/>
      <c r="L5963" s="1852"/>
      <c r="M5963" s="1852"/>
      <c r="N5963" s="1852"/>
      <c r="O5963" s="1852"/>
      <c r="P5963" s="1852"/>
      <c r="Q5963" s="1852"/>
      <c r="R5963" s="1852"/>
      <c r="S5963" s="1852"/>
      <c r="T5963" s="1852"/>
      <c r="U5963" s="1852"/>
      <c r="V5963" s="1852"/>
      <c r="W5963" s="1852"/>
      <c r="X5963" s="1852"/>
      <c r="Y5963" s="1852"/>
      <c r="Z5963" s="1852"/>
      <c r="AA5963" s="1852"/>
      <c r="AB5963" s="1852"/>
      <c r="AC5963" s="1852"/>
      <c r="AD5963" s="1852"/>
      <c r="AE5963" s="1852"/>
      <c r="AF5963" s="1852"/>
      <c r="AG5963" s="1852"/>
      <c r="AH5963" s="1851"/>
    </row>
    <row r="5964" spans="1:34" ht="116.45" customHeight="1">
      <c r="A5964" s="1218"/>
      <c r="AH5964" s="1219"/>
    </row>
    <row r="5965" spans="1:34" ht="115.7" customHeight="1">
      <c r="A5965" s="1220"/>
      <c r="B5965" s="1221"/>
      <c r="C5965" s="1221"/>
      <c r="D5965" s="1221"/>
      <c r="E5965" s="1221"/>
      <c r="F5965" s="1221"/>
      <c r="G5965" s="1221"/>
      <c r="H5965" s="1221"/>
      <c r="I5965" s="1221"/>
      <c r="J5965" s="1221"/>
      <c r="K5965" s="1221"/>
      <c r="L5965" s="1221"/>
      <c r="M5965" s="1221"/>
      <c r="N5965" s="1221"/>
      <c r="O5965" s="1221"/>
      <c r="P5965" s="1221"/>
      <c r="Q5965" s="1221"/>
      <c r="R5965" s="1221"/>
      <c r="S5965" s="1221"/>
      <c r="T5965" s="1221"/>
      <c r="U5965" s="1221"/>
      <c r="V5965" s="1221"/>
      <c r="W5965" s="1221"/>
      <c r="X5965" s="1221"/>
      <c r="Y5965" s="1221"/>
      <c r="Z5965" s="1221"/>
      <c r="AA5965" s="1221"/>
      <c r="AB5965" s="1221"/>
      <c r="AC5965" s="1221"/>
      <c r="AD5965" s="1221"/>
      <c r="AE5965" s="1221"/>
      <c r="AF5965" s="1221"/>
      <c r="AG5965" s="1221"/>
      <c r="AH5965" s="1222"/>
    </row>
    <row r="5966" spans="1:34" ht="5.85" customHeight="1">
      <c r="A5966" s="1777"/>
      <c r="B5966" s="1778"/>
      <c r="C5966" s="1778"/>
      <c r="D5966" s="1778"/>
      <c r="E5966" s="1778"/>
      <c r="F5966" s="1778"/>
      <c r="G5966" s="1778"/>
      <c r="H5966" s="1778"/>
      <c r="I5966" s="1778"/>
      <c r="J5966" s="1778"/>
      <c r="K5966" s="1778"/>
      <c r="L5966" s="1778"/>
      <c r="M5966" s="1778"/>
      <c r="N5966" s="1778"/>
      <c r="O5966" s="1778"/>
      <c r="P5966" s="1778"/>
      <c r="Q5966" s="1778"/>
      <c r="R5966" s="1778"/>
      <c r="S5966" s="1778"/>
      <c r="T5966" s="1778"/>
      <c r="U5966" s="1778"/>
      <c r="V5966" s="1778"/>
      <c r="W5966" s="1778"/>
      <c r="X5966" s="1778"/>
      <c r="Y5966" s="1778"/>
      <c r="Z5966" s="1778"/>
      <c r="AA5966" s="1778"/>
      <c r="AB5966" s="1778"/>
      <c r="AC5966" s="1778"/>
      <c r="AD5966" s="1778"/>
      <c r="AE5966" s="1778"/>
      <c r="AF5966" s="1778"/>
      <c r="AG5966" s="1778"/>
      <c r="AH5966" s="1779"/>
    </row>
    <row r="5967" spans="1:34" ht="10.9" customHeight="1">
      <c r="A5967" s="1780" t="s">
        <v>2834</v>
      </c>
      <c r="B5967" s="1310"/>
      <c r="C5967" s="1310"/>
      <c r="D5967" s="1310"/>
      <c r="E5967" s="1310"/>
      <c r="F5967" s="1310"/>
      <c r="G5967" s="1310"/>
      <c r="H5967" s="1310"/>
      <c r="I5967" s="1310"/>
      <c r="J5967" s="1310"/>
      <c r="K5967" s="1310"/>
      <c r="L5967" s="1310"/>
      <c r="M5967" s="1310"/>
      <c r="N5967" s="1310"/>
      <c r="O5967" s="1310"/>
      <c r="P5967" s="1310"/>
      <c r="Q5967" s="1310"/>
      <c r="R5967" s="1310"/>
      <c r="S5967" s="1310"/>
      <c r="T5967" s="1310"/>
      <c r="U5967" s="1310"/>
      <c r="V5967" s="1310"/>
      <c r="W5967" s="1310"/>
      <c r="X5967" s="1310"/>
      <c r="Y5967" s="1310"/>
      <c r="Z5967" s="1310"/>
      <c r="AA5967" s="1310"/>
      <c r="AB5967" s="1310"/>
      <c r="AC5967" s="1310"/>
      <c r="AD5967" s="1309"/>
      <c r="AE5967" s="1309"/>
      <c r="AF5967" s="1781" t="s">
        <v>3619</v>
      </c>
      <c r="AG5967" s="1781"/>
      <c r="AH5967" s="1782"/>
    </row>
    <row r="5968" spans="1:34" ht="5.85" customHeight="1">
      <c r="A5968" s="1780"/>
      <c r="B5968" s="1310"/>
      <c r="C5968" s="1310"/>
      <c r="D5968" s="1310"/>
      <c r="E5968" s="1310"/>
      <c r="F5968" s="1310"/>
      <c r="G5968" s="1310"/>
      <c r="H5968" s="1310"/>
      <c r="I5968" s="1310"/>
      <c r="J5968" s="1310"/>
      <c r="K5968" s="1310"/>
      <c r="L5968" s="1310"/>
      <c r="M5968" s="1310"/>
      <c r="N5968" s="1310"/>
      <c r="O5968" s="1310"/>
      <c r="P5968" s="1310"/>
      <c r="Q5968" s="1310"/>
      <c r="R5968" s="1310"/>
      <c r="S5968" s="1310"/>
      <c r="T5968" s="1310"/>
      <c r="U5968" s="1310"/>
      <c r="V5968" s="1310"/>
      <c r="W5968" s="1310"/>
      <c r="X5968" s="1310"/>
      <c r="Y5968" s="1310"/>
      <c r="Z5968" s="1310"/>
      <c r="AA5968" s="1310"/>
      <c r="AB5968" s="1310"/>
      <c r="AC5968" s="1310"/>
      <c r="AD5968" s="1311"/>
      <c r="AE5968" s="1311"/>
      <c r="AF5968" s="1311"/>
      <c r="AG5968" s="1311"/>
      <c r="AH5968" s="1782"/>
    </row>
    <row r="5969" spans="1:34" ht="11.65" customHeight="1">
      <c r="A5969" s="1783" t="s">
        <v>2836</v>
      </c>
      <c r="B5969" s="1784"/>
      <c r="C5969" s="1784"/>
      <c r="D5969" s="1784"/>
      <c r="E5969" s="1784"/>
      <c r="F5969" s="1784"/>
      <c r="G5969" s="1784"/>
      <c r="H5969" s="1784"/>
      <c r="I5969" s="1784"/>
      <c r="J5969" s="1784"/>
      <c r="K5969" s="1784"/>
      <c r="L5969" s="1784"/>
      <c r="M5969" s="1784"/>
      <c r="N5969" s="1784"/>
      <c r="O5969" s="1784"/>
      <c r="P5969" s="1784"/>
      <c r="Q5969" s="1784"/>
      <c r="R5969" s="1784"/>
      <c r="S5969" s="1784"/>
      <c r="T5969" s="1784"/>
      <c r="U5969" s="1784"/>
      <c r="V5969" s="1784"/>
      <c r="W5969" s="1784"/>
      <c r="X5969" s="1784"/>
      <c r="Y5969" s="1784"/>
      <c r="Z5969" s="1784"/>
      <c r="AA5969" s="1784"/>
      <c r="AB5969" s="1784"/>
      <c r="AC5969" s="1784"/>
      <c r="AD5969" s="1311"/>
      <c r="AE5969" s="1311"/>
      <c r="AF5969" s="1311"/>
      <c r="AG5969" s="1311"/>
      <c r="AH5969" s="1782"/>
    </row>
    <row r="5970" spans="1:34" ht="23.25" customHeight="1">
      <c r="A5970" s="1785" t="s">
        <v>2837</v>
      </c>
      <c r="B5970" s="1786"/>
      <c r="C5970" s="1786"/>
      <c r="D5970" s="1786"/>
      <c r="E5970" s="1786"/>
      <c r="F5970" s="1786"/>
      <c r="G5970" s="1786"/>
      <c r="H5970" s="1786"/>
      <c r="I5970" s="1786"/>
      <c r="J5970" s="1786"/>
      <c r="K5970" s="1786"/>
      <c r="L5970" s="1786"/>
      <c r="M5970" s="1786"/>
      <c r="N5970" s="1786"/>
      <c r="O5970" s="1786"/>
      <c r="P5970" s="1786"/>
      <c r="Q5970" s="1786"/>
      <c r="R5970" s="1786"/>
      <c r="S5970" s="1786"/>
      <c r="T5970" s="1786"/>
      <c r="U5970" s="1786"/>
      <c r="V5970" s="1786"/>
      <c r="W5970" s="1786"/>
      <c r="X5970" s="1786"/>
      <c r="Y5970" s="1786"/>
      <c r="Z5970" s="1786"/>
      <c r="AA5970" s="1786"/>
      <c r="AB5970" s="1786"/>
      <c r="AC5970" s="1786"/>
      <c r="AD5970" s="1311"/>
      <c r="AE5970" s="1311"/>
      <c r="AF5970" s="1311"/>
      <c r="AG5970" s="1311"/>
      <c r="AH5970" s="1782"/>
    </row>
    <row r="5971" spans="1:34" ht="5.0999999999999996" customHeight="1">
      <c r="A5971" s="1787" t="s">
        <v>2838</v>
      </c>
      <c r="B5971" s="1788"/>
      <c r="C5971" s="1788"/>
      <c r="D5971" s="1788"/>
      <c r="E5971" s="1788"/>
      <c r="F5971" s="1788"/>
      <c r="G5971" s="1788"/>
      <c r="H5971" s="1788"/>
      <c r="I5971" s="1788"/>
      <c r="J5971" s="1788"/>
      <c r="K5971" s="1788"/>
      <c r="L5971" s="1788"/>
      <c r="M5971" s="1788"/>
      <c r="N5971" s="1788"/>
      <c r="O5971" s="1788"/>
      <c r="P5971" s="1788"/>
      <c r="Q5971" s="1788"/>
      <c r="R5971" s="1788"/>
      <c r="S5971" s="1788"/>
      <c r="T5971" s="1788"/>
      <c r="U5971" s="1788"/>
      <c r="V5971" s="1788"/>
      <c r="W5971" s="1788"/>
      <c r="X5971" s="1788"/>
      <c r="Y5971" s="1788"/>
      <c r="Z5971" s="1788"/>
      <c r="AA5971" s="1788"/>
      <c r="AB5971" s="1788"/>
      <c r="AC5971" s="1788"/>
      <c r="AD5971" s="1311"/>
      <c r="AE5971" s="1311"/>
      <c r="AF5971" s="1311"/>
      <c r="AG5971" s="1311"/>
      <c r="AH5971" s="1782"/>
    </row>
    <row r="5972" spans="1:34" ht="5.85" customHeight="1">
      <c r="A5972" s="1787"/>
      <c r="B5972" s="1788"/>
      <c r="C5972" s="1788"/>
      <c r="D5972" s="1788"/>
      <c r="E5972" s="1788"/>
      <c r="F5972" s="1788"/>
      <c r="G5972" s="1788"/>
      <c r="H5972" s="1788"/>
      <c r="I5972" s="1788"/>
      <c r="J5972" s="1788"/>
      <c r="K5972" s="1788"/>
      <c r="L5972" s="1788"/>
      <c r="M5972" s="1788"/>
      <c r="N5972" s="1788"/>
      <c r="O5972" s="1788"/>
      <c r="P5972" s="1788"/>
      <c r="Q5972" s="1788"/>
      <c r="R5972" s="1788"/>
      <c r="S5972" s="1788"/>
      <c r="T5972" s="1788"/>
      <c r="U5972" s="1788"/>
      <c r="V5972" s="1788"/>
      <c r="W5972" s="1788"/>
      <c r="X5972" s="1788"/>
      <c r="Y5972" s="1788"/>
      <c r="Z5972" s="1788"/>
      <c r="AA5972" s="1788"/>
      <c r="AB5972" s="1788"/>
      <c r="AC5972" s="1788"/>
      <c r="AD5972" s="1782"/>
      <c r="AE5972" s="1309"/>
      <c r="AF5972" s="1309"/>
      <c r="AG5972" s="1309"/>
      <c r="AH5972" s="1782"/>
    </row>
    <row r="5973" spans="1:34" ht="11.65" customHeight="1">
      <c r="A5973" s="1787" t="s">
        <v>2839</v>
      </c>
      <c r="B5973" s="1788"/>
      <c r="C5973" s="1788"/>
      <c r="D5973" s="1788"/>
      <c r="E5973" s="1788"/>
      <c r="F5973" s="1788"/>
      <c r="G5973" s="1788"/>
      <c r="H5973" s="1788"/>
      <c r="I5973" s="1788"/>
      <c r="J5973" s="1788"/>
      <c r="K5973" s="1788"/>
      <c r="L5973" s="1788"/>
      <c r="M5973" s="1788"/>
      <c r="N5973" s="1788"/>
      <c r="O5973" s="1788"/>
      <c r="P5973" s="1788"/>
      <c r="Q5973" s="1788"/>
      <c r="R5973" s="1788"/>
      <c r="S5973" s="1788"/>
      <c r="T5973" s="1788"/>
      <c r="U5973" s="1788"/>
      <c r="V5973" s="1788"/>
      <c r="W5973" s="1788"/>
      <c r="X5973" s="1788"/>
      <c r="Y5973" s="1788"/>
      <c r="Z5973" s="1788"/>
      <c r="AA5973" s="1788"/>
      <c r="AB5973" s="1788"/>
      <c r="AC5973" s="1788"/>
      <c r="AD5973" s="1818" t="s">
        <v>2840</v>
      </c>
      <c r="AE5973" s="1818"/>
      <c r="AF5973" s="1206">
        <v>0</v>
      </c>
      <c r="AG5973" s="1207" t="s">
        <v>5</v>
      </c>
      <c r="AH5973" s="1800"/>
    </row>
    <row r="5974" spans="1:34" ht="11.65" customHeight="1">
      <c r="A5974" s="1819" t="s">
        <v>2841</v>
      </c>
      <c r="B5974" s="1820"/>
      <c r="C5974" s="1820"/>
      <c r="D5974" s="1820"/>
      <c r="E5974" s="1820"/>
      <c r="F5974" s="1820"/>
      <c r="G5974" s="1820"/>
      <c r="H5974" s="1820"/>
      <c r="I5974" s="1820"/>
      <c r="J5974" s="1820"/>
      <c r="K5974" s="1820"/>
      <c r="L5974" s="1820"/>
      <c r="M5974" s="1820"/>
      <c r="N5974" s="1820"/>
      <c r="O5974" s="1820"/>
      <c r="P5974" s="1820"/>
      <c r="Q5974" s="1820"/>
      <c r="R5974" s="1820"/>
      <c r="S5974" s="1820"/>
      <c r="T5974" s="1820"/>
      <c r="U5974" s="1820"/>
      <c r="V5974" s="1820"/>
      <c r="W5974" s="1820"/>
      <c r="X5974" s="1820"/>
      <c r="Y5974" s="1820"/>
      <c r="Z5974" s="1820"/>
      <c r="AA5974" s="1820"/>
      <c r="AB5974" s="1820"/>
      <c r="AC5974" s="1820"/>
      <c r="AD5974" s="1821" t="s">
        <v>2842</v>
      </c>
      <c r="AE5974" s="1821"/>
      <c r="AF5974" s="1210">
        <v>0</v>
      </c>
      <c r="AG5974" s="1211" t="s">
        <v>5</v>
      </c>
      <c r="AH5974" s="1800"/>
    </row>
    <row r="5975" spans="1:34" ht="16.7" customHeight="1">
      <c r="A5975" s="1822" t="s">
        <v>2843</v>
      </c>
      <c r="B5975" s="1802"/>
      <c r="C5975" s="1802"/>
      <c r="D5975" s="1778"/>
      <c r="E5975" s="1823" t="s">
        <v>3603</v>
      </c>
      <c r="F5975" s="1823"/>
      <c r="G5975" s="1823"/>
      <c r="H5975" s="1823"/>
      <c r="I5975" s="1823"/>
      <c r="J5975" s="1823"/>
      <c r="K5975" s="1823"/>
      <c r="L5975" s="1823"/>
      <c r="M5975" s="1823"/>
      <c r="N5975" s="1823"/>
      <c r="O5975" s="1823"/>
      <c r="P5975" s="1823"/>
      <c r="Q5975" s="1823"/>
      <c r="R5975" s="1823"/>
      <c r="S5975" s="1823"/>
      <c r="T5975" s="1823"/>
      <c r="U5975" s="1823"/>
      <c r="V5975" s="1823"/>
      <c r="W5975" s="1823"/>
      <c r="X5975" s="1823"/>
      <c r="Y5975" s="1823"/>
      <c r="Z5975" s="1823"/>
      <c r="AA5975" s="1823"/>
      <c r="AB5975" s="1823"/>
      <c r="AC5975" s="1823"/>
      <c r="AD5975" s="1823"/>
      <c r="AE5975" s="1823"/>
      <c r="AF5975" s="1823"/>
      <c r="AG5975" s="1823"/>
      <c r="AH5975" s="1779"/>
    </row>
    <row r="5976" spans="1:34" ht="17.45" customHeight="1">
      <c r="A5976" s="1824" t="s">
        <v>2844</v>
      </c>
      <c r="B5976" s="1816"/>
      <c r="C5976" s="1816"/>
      <c r="D5976" s="1309"/>
      <c r="E5976" s="1815" t="s">
        <v>3602</v>
      </c>
      <c r="F5976" s="1815"/>
      <c r="G5976" s="1111"/>
      <c r="H5976" s="1796" t="s">
        <v>2845</v>
      </c>
      <c r="I5976" s="1796"/>
      <c r="J5976" s="1796" t="s">
        <v>518</v>
      </c>
      <c r="K5976" s="1796"/>
      <c r="L5976" s="1309"/>
      <c r="M5976" s="1309"/>
      <c r="N5976" s="1816" t="s">
        <v>2846</v>
      </c>
      <c r="O5976" s="1816"/>
      <c r="P5976" s="1816"/>
      <c r="Q5976" s="1816"/>
      <c r="R5976" s="1817">
        <v>73.87</v>
      </c>
      <c r="S5976" s="1817"/>
      <c r="T5976" s="1817"/>
      <c r="U5976" s="1817"/>
      <c r="V5976" s="1309"/>
      <c r="W5976" s="1309"/>
      <c r="X5976" s="1309"/>
      <c r="Y5976" s="1796" t="s">
        <v>2847</v>
      </c>
      <c r="Z5976" s="1796"/>
      <c r="AA5976" s="1796"/>
      <c r="AB5976" s="1796"/>
      <c r="AC5976" s="1796"/>
      <c r="AD5976" s="1796"/>
      <c r="AE5976" s="1796"/>
      <c r="AF5976" s="1797" t="s">
        <v>2848</v>
      </c>
      <c r="AG5976" s="1797"/>
      <c r="AH5976" s="1782"/>
    </row>
    <row r="5977" spans="1:34" ht="5.85" customHeight="1">
      <c r="A5977" s="1798"/>
      <c r="B5977" s="1799"/>
      <c r="C5977" s="1799"/>
      <c r="D5977" s="1799"/>
      <c r="E5977" s="1799"/>
      <c r="F5977" s="1799"/>
      <c r="G5977" s="1799"/>
      <c r="H5977" s="1799"/>
      <c r="I5977" s="1799"/>
      <c r="J5977" s="1799"/>
      <c r="K5977" s="1799"/>
      <c r="L5977" s="1799"/>
      <c r="M5977" s="1799"/>
      <c r="N5977" s="1799"/>
      <c r="O5977" s="1799"/>
      <c r="P5977" s="1799"/>
      <c r="Q5977" s="1799"/>
      <c r="R5977" s="1799"/>
      <c r="S5977" s="1799"/>
      <c r="T5977" s="1799"/>
      <c r="U5977" s="1799"/>
      <c r="V5977" s="1799"/>
      <c r="W5977" s="1799"/>
      <c r="X5977" s="1799"/>
      <c r="Y5977" s="1799"/>
      <c r="Z5977" s="1799"/>
      <c r="AA5977" s="1799"/>
      <c r="AB5977" s="1799"/>
      <c r="AC5977" s="1799"/>
      <c r="AD5977" s="1799"/>
      <c r="AE5977" s="1799"/>
      <c r="AF5977" s="1799"/>
      <c r="AG5977" s="1799"/>
      <c r="AH5977" s="1800"/>
    </row>
    <row r="5978" spans="1:34" ht="17.45" customHeight="1">
      <c r="A5978" s="1801" t="s">
        <v>2849</v>
      </c>
      <c r="B5978" s="1802"/>
      <c r="C5978" s="1802"/>
      <c r="D5978" s="1802"/>
      <c r="E5978" s="1802"/>
      <c r="F5978" s="1802"/>
      <c r="G5978" s="1802"/>
      <c r="H5978" s="1802"/>
      <c r="I5978" s="1802"/>
      <c r="J5978" s="1803"/>
      <c r="K5978" s="1789" t="s">
        <v>2850</v>
      </c>
      <c r="L5978" s="1807"/>
      <c r="M5978" s="1789" t="s">
        <v>2851</v>
      </c>
      <c r="N5978" s="1790"/>
      <c r="O5978" s="1790"/>
      <c r="P5978" s="1790"/>
      <c r="Q5978" s="1790"/>
      <c r="R5978" s="1790"/>
      <c r="S5978" s="1790"/>
      <c r="T5978" s="1791"/>
      <c r="U5978" s="1789" t="s">
        <v>2852</v>
      </c>
      <c r="V5978" s="1790"/>
      <c r="W5978" s="1790"/>
      <c r="X5978" s="1790"/>
      <c r="Y5978" s="1790"/>
      <c r="Z5978" s="1790"/>
      <c r="AA5978" s="1790"/>
      <c r="AB5978" s="1790"/>
      <c r="AC5978" s="1790"/>
      <c r="AD5978" s="1791"/>
      <c r="AE5978" s="1810" t="s">
        <v>2853</v>
      </c>
      <c r="AF5978" s="1811"/>
      <c r="AG5978" s="1811"/>
      <c r="AH5978" s="1814"/>
    </row>
    <row r="5979" spans="1:34" ht="16.7" customHeight="1">
      <c r="A5979" s="1804"/>
      <c r="B5979" s="1805"/>
      <c r="C5979" s="1805"/>
      <c r="D5979" s="1805"/>
      <c r="E5979" s="1805"/>
      <c r="F5979" s="1805"/>
      <c r="G5979" s="1805"/>
      <c r="H5979" s="1805"/>
      <c r="I5979" s="1805"/>
      <c r="J5979" s="1806"/>
      <c r="K5979" s="1808"/>
      <c r="L5979" s="1809"/>
      <c r="M5979" s="1789" t="s">
        <v>2854</v>
      </c>
      <c r="N5979" s="1790"/>
      <c r="O5979" s="1790"/>
      <c r="P5979" s="1791"/>
      <c r="Q5979" s="1789" t="s">
        <v>2855</v>
      </c>
      <c r="R5979" s="1790"/>
      <c r="S5979" s="1790"/>
      <c r="T5979" s="1791"/>
      <c r="U5979" s="1789" t="s">
        <v>2854</v>
      </c>
      <c r="V5979" s="1790"/>
      <c r="W5979" s="1790"/>
      <c r="X5979" s="1790"/>
      <c r="Y5979" s="1790"/>
      <c r="Z5979" s="1791"/>
      <c r="AA5979" s="1789" t="s">
        <v>2855</v>
      </c>
      <c r="AB5979" s="1790"/>
      <c r="AC5979" s="1790"/>
      <c r="AD5979" s="1791"/>
      <c r="AE5979" s="1812"/>
      <c r="AF5979" s="1813"/>
      <c r="AG5979" s="1813"/>
      <c r="AH5979" s="1800"/>
    </row>
    <row r="5980" spans="1:34" ht="17.45" customHeight="1">
      <c r="A5980" s="1223"/>
      <c r="B5980" s="1224" t="s">
        <v>1511</v>
      </c>
      <c r="C5980" s="1875" t="s">
        <v>3620</v>
      </c>
      <c r="D5980" s="1876"/>
      <c r="E5980" s="1876"/>
      <c r="F5980" s="1876"/>
      <c r="G5980" s="1876"/>
      <c r="H5980" s="1876"/>
      <c r="I5980" s="1876"/>
      <c r="J5980" s="1875"/>
      <c r="K5980" s="1877">
        <v>1</v>
      </c>
      <c r="L5980" s="1878"/>
      <c r="M5980" s="1877">
        <v>1</v>
      </c>
      <c r="N5980" s="1879"/>
      <c r="O5980" s="1879"/>
      <c r="P5980" s="1878"/>
      <c r="Q5980" s="1877">
        <v>0</v>
      </c>
      <c r="R5980" s="1879"/>
      <c r="S5980" s="1879"/>
      <c r="T5980" s="1878"/>
      <c r="U5980" s="1880">
        <v>112.7158</v>
      </c>
      <c r="V5980" s="1881"/>
      <c r="W5980" s="1881"/>
      <c r="X5980" s="1881"/>
      <c r="Y5980" s="1881"/>
      <c r="Z5980" s="1882"/>
      <c r="AA5980" s="1880">
        <v>80.164000000000001</v>
      </c>
      <c r="AB5980" s="1881"/>
      <c r="AC5980" s="1881"/>
      <c r="AD5980" s="1882"/>
      <c r="AE5980" s="1865">
        <v>112.7158</v>
      </c>
      <c r="AF5980" s="1847"/>
      <c r="AG5980" s="1847"/>
      <c r="AH5980" s="1225"/>
    </row>
    <row r="5981" spans="1:34" ht="16.7" customHeight="1">
      <c r="A5981" s="1220"/>
      <c r="B5981" s="1209" t="s">
        <v>1485</v>
      </c>
      <c r="C5981" s="1866" t="s">
        <v>3621</v>
      </c>
      <c r="D5981" s="1867"/>
      <c r="E5981" s="1867"/>
      <c r="F5981" s="1867"/>
      <c r="G5981" s="1867"/>
      <c r="H5981" s="1867"/>
      <c r="I5981" s="1867"/>
      <c r="J5981" s="1866"/>
      <c r="K5981" s="1868">
        <v>1</v>
      </c>
      <c r="L5981" s="1869"/>
      <c r="M5981" s="1868">
        <v>1</v>
      </c>
      <c r="N5981" s="1870"/>
      <c r="O5981" s="1870"/>
      <c r="P5981" s="1869"/>
      <c r="Q5981" s="1868">
        <v>0</v>
      </c>
      <c r="R5981" s="1870"/>
      <c r="S5981" s="1870"/>
      <c r="T5981" s="1869"/>
      <c r="U5981" s="1871">
        <v>106.70829999999999</v>
      </c>
      <c r="V5981" s="1872"/>
      <c r="W5981" s="1872"/>
      <c r="X5981" s="1872"/>
      <c r="Y5981" s="1872"/>
      <c r="Z5981" s="1873"/>
      <c r="AA5981" s="1871">
        <v>11.1965</v>
      </c>
      <c r="AB5981" s="1872"/>
      <c r="AC5981" s="1872"/>
      <c r="AD5981" s="1873"/>
      <c r="AE5981" s="1874">
        <v>106.70829999999999</v>
      </c>
      <c r="AF5981" s="1843"/>
      <c r="AG5981" s="1843"/>
      <c r="AH5981" s="1222"/>
    </row>
    <row r="5982" spans="1:34" ht="17.45" customHeight="1">
      <c r="A5982" s="1792"/>
      <c r="B5982" s="1793"/>
      <c r="C5982" s="1793"/>
      <c r="D5982" s="1793"/>
      <c r="E5982" s="1793"/>
      <c r="F5982" s="1793"/>
      <c r="G5982" s="1793"/>
      <c r="H5982" s="1793"/>
      <c r="I5982" s="1793"/>
      <c r="J5982" s="1793"/>
      <c r="K5982" s="1794" t="s">
        <v>2856</v>
      </c>
      <c r="L5982" s="1794"/>
      <c r="M5982" s="1794"/>
      <c r="N5982" s="1794"/>
      <c r="O5982" s="1794"/>
      <c r="P5982" s="1794"/>
      <c r="Q5982" s="1794"/>
      <c r="R5982" s="1794"/>
      <c r="S5982" s="1794"/>
      <c r="T5982" s="1794"/>
      <c r="U5982" s="1794"/>
      <c r="V5982" s="1794"/>
      <c r="W5982" s="1794"/>
      <c r="X5982" s="1794"/>
      <c r="Y5982" s="1794"/>
      <c r="Z5982" s="1794"/>
      <c r="AA5982" s="1795">
        <v>219.42410000000001</v>
      </c>
      <c r="AB5982" s="1795"/>
      <c r="AC5982" s="1795"/>
      <c r="AD5982" s="1795"/>
      <c r="AE5982" s="1795"/>
      <c r="AF5982" s="1795"/>
      <c r="AG5982" s="1795"/>
      <c r="AH5982" s="1213"/>
    </row>
    <row r="5983" spans="1:34" ht="17.45" customHeight="1">
      <c r="A5983" s="1801" t="s">
        <v>2857</v>
      </c>
      <c r="B5983" s="1825"/>
      <c r="C5983" s="1825"/>
      <c r="D5983" s="1825"/>
      <c r="E5983" s="1825"/>
      <c r="F5983" s="1825"/>
      <c r="G5983" s="1825"/>
      <c r="H5983" s="1825"/>
      <c r="I5983" s="1825"/>
      <c r="J5983" s="1825"/>
      <c r="K5983" s="1825"/>
      <c r="L5983" s="1825"/>
      <c r="M5983" s="1825"/>
      <c r="N5983" s="1826"/>
      <c r="O5983" s="1789" t="s">
        <v>2858</v>
      </c>
      <c r="P5983" s="1790"/>
      <c r="Q5983" s="1790"/>
      <c r="R5983" s="1790"/>
      <c r="S5983" s="1791"/>
      <c r="T5983" s="1827" t="s">
        <v>2850</v>
      </c>
      <c r="U5983" s="1790"/>
      <c r="V5983" s="1790"/>
      <c r="W5983" s="1213"/>
      <c r="X5983" s="1789" t="s">
        <v>2859</v>
      </c>
      <c r="Y5983" s="1790"/>
      <c r="Z5983" s="1790"/>
      <c r="AA5983" s="1790"/>
      <c r="AB5983" s="1790"/>
      <c r="AC5983" s="1790"/>
      <c r="AD5983" s="1791"/>
      <c r="AE5983" s="1810" t="s">
        <v>2853</v>
      </c>
      <c r="AF5983" s="1828"/>
      <c r="AG5983" s="1828"/>
      <c r="AH5983" s="1213"/>
    </row>
    <row r="5984" spans="1:34" ht="16.7" customHeight="1">
      <c r="A5984" s="1215"/>
      <c r="B5984" s="1216" t="s">
        <v>1011</v>
      </c>
      <c r="C5984" s="1829" t="s">
        <v>1012</v>
      </c>
      <c r="D5984" s="1830"/>
      <c r="E5984" s="1830"/>
      <c r="F5984" s="1830"/>
      <c r="G5984" s="1830"/>
      <c r="H5984" s="1830"/>
      <c r="I5984" s="1830"/>
      <c r="J5984" s="1830"/>
      <c r="K5984" s="1830"/>
      <c r="L5984" s="1830"/>
      <c r="M5984" s="1830"/>
      <c r="N5984" s="1829"/>
      <c r="O5984" s="1831">
        <v>0</v>
      </c>
      <c r="P5984" s="1832"/>
      <c r="Q5984" s="1832"/>
      <c r="R5984" s="1832"/>
      <c r="S5984" s="1833"/>
      <c r="T5984" s="1858">
        <v>2</v>
      </c>
      <c r="U5984" s="1832"/>
      <c r="V5984" s="1832"/>
      <c r="W5984" s="1217"/>
      <c r="X5984" s="1859">
        <v>22.593900000000001</v>
      </c>
      <c r="Y5984" s="1860"/>
      <c r="Z5984" s="1860"/>
      <c r="AA5984" s="1860"/>
      <c r="AB5984" s="1860"/>
      <c r="AC5984" s="1860"/>
      <c r="AD5984" s="1861"/>
      <c r="AE5984" s="1839">
        <v>45.187800000000003</v>
      </c>
      <c r="AF5984" s="1795"/>
      <c r="AG5984" s="1795"/>
      <c r="AH5984" s="1217"/>
    </row>
    <row r="5985" spans="1:34" ht="17.45" customHeight="1">
      <c r="A5985" s="1792"/>
      <c r="B5985" s="1778"/>
      <c r="C5985" s="1778"/>
      <c r="D5985" s="1778"/>
      <c r="E5985" s="1778"/>
      <c r="F5985" s="1778"/>
      <c r="G5985" s="1778"/>
      <c r="H5985" s="1778"/>
      <c r="I5985" s="1846" t="s">
        <v>2860</v>
      </c>
      <c r="J5985" s="1846"/>
      <c r="K5985" s="1846"/>
      <c r="L5985" s="1846"/>
      <c r="M5985" s="1846"/>
      <c r="N5985" s="1846"/>
      <c r="O5985" s="1846"/>
      <c r="P5985" s="1846"/>
      <c r="Q5985" s="1846"/>
      <c r="R5985" s="1846"/>
      <c r="S5985" s="1846"/>
      <c r="T5985" s="1846"/>
      <c r="U5985" s="1846"/>
      <c r="V5985" s="1846"/>
      <c r="W5985" s="1846"/>
      <c r="X5985" s="1846"/>
      <c r="Y5985" s="1846"/>
      <c r="Z5985" s="1793"/>
      <c r="AA5985" s="1847">
        <v>45.187800000000003</v>
      </c>
      <c r="AB5985" s="1847"/>
      <c r="AC5985" s="1847"/>
      <c r="AD5985" s="1847"/>
      <c r="AE5985" s="1847"/>
      <c r="AF5985" s="1847"/>
      <c r="AG5985" s="1847"/>
      <c r="AH5985" s="1814"/>
    </row>
    <row r="5986" spans="1:34" ht="16.7" customHeight="1">
      <c r="A5986" s="1844"/>
      <c r="B5986" s="1309"/>
      <c r="C5986" s="1309"/>
      <c r="D5986" s="1309"/>
      <c r="E5986" s="1309"/>
      <c r="F5986" s="1309"/>
      <c r="G5986" s="1309"/>
      <c r="H5986" s="1309"/>
      <c r="I5986" s="1840" t="s">
        <v>2861</v>
      </c>
      <c r="J5986" s="1840"/>
      <c r="K5986" s="1840"/>
      <c r="L5986" s="1840"/>
      <c r="M5986" s="1840"/>
      <c r="N5986" s="1840"/>
      <c r="O5986" s="1840"/>
      <c r="P5986" s="1840"/>
      <c r="Q5986" s="1840"/>
      <c r="R5986" s="1840"/>
      <c r="S5986" s="1840"/>
      <c r="T5986" s="1840"/>
      <c r="U5986" s="1840"/>
      <c r="V5986" s="1840"/>
      <c r="W5986" s="1840"/>
      <c r="X5986" s="1840"/>
      <c r="Y5986" s="1840"/>
      <c r="Z5986" s="1309"/>
      <c r="AA5986" s="1841">
        <v>264.61189999999999</v>
      </c>
      <c r="AB5986" s="1841"/>
      <c r="AC5986" s="1841"/>
      <c r="AD5986" s="1841"/>
      <c r="AE5986" s="1841"/>
      <c r="AF5986" s="1841"/>
      <c r="AG5986" s="1841"/>
      <c r="AH5986" s="1782"/>
    </row>
    <row r="5987" spans="1:34" ht="17.45" customHeight="1">
      <c r="A5987" s="1844"/>
      <c r="B5987" s="1309"/>
      <c r="C5987" s="1309"/>
      <c r="D5987" s="1309"/>
      <c r="E5987" s="1309"/>
      <c r="F5987" s="1309"/>
      <c r="G5987" s="1309"/>
      <c r="H5987" s="1309"/>
      <c r="I5987" s="1840" t="s">
        <v>2862</v>
      </c>
      <c r="J5987" s="1840"/>
      <c r="K5987" s="1840"/>
      <c r="L5987" s="1840"/>
      <c r="M5987" s="1840"/>
      <c r="N5987" s="1840"/>
      <c r="O5987" s="1840"/>
      <c r="P5987" s="1840"/>
      <c r="Q5987" s="1840"/>
      <c r="R5987" s="1840"/>
      <c r="S5987" s="1840"/>
      <c r="T5987" s="1840"/>
      <c r="U5987" s="1840"/>
      <c r="V5987" s="1840"/>
      <c r="W5987" s="1840"/>
      <c r="X5987" s="1840"/>
      <c r="Y5987" s="1840"/>
      <c r="Z5987" s="1309"/>
      <c r="AA5987" s="1841">
        <v>3.5821000000000001</v>
      </c>
      <c r="AB5987" s="1841"/>
      <c r="AC5987" s="1841"/>
      <c r="AD5987" s="1841"/>
      <c r="AE5987" s="1841"/>
      <c r="AF5987" s="1841"/>
      <c r="AG5987" s="1841"/>
      <c r="AH5987" s="1782"/>
    </row>
    <row r="5988" spans="1:34" ht="17.45" customHeight="1">
      <c r="A5988" s="1844"/>
      <c r="B5988" s="1309"/>
      <c r="C5988" s="1309"/>
      <c r="D5988" s="1309"/>
      <c r="E5988" s="1309"/>
      <c r="F5988" s="1309"/>
      <c r="G5988" s="1309"/>
      <c r="H5988" s="1309"/>
      <c r="I5988" s="1840" t="s">
        <v>2863</v>
      </c>
      <c r="J5988" s="1840"/>
      <c r="K5988" s="1840"/>
      <c r="L5988" s="1840"/>
      <c r="M5988" s="1840"/>
      <c r="N5988" s="1840"/>
      <c r="O5988" s="1840"/>
      <c r="P5988" s="1840"/>
      <c r="Q5988" s="1840"/>
      <c r="R5988" s="1840"/>
      <c r="S5988" s="1840"/>
      <c r="T5988" s="1840"/>
      <c r="U5988" s="1840"/>
      <c r="V5988" s="1840"/>
      <c r="W5988" s="1840"/>
      <c r="X5988" s="1840"/>
      <c r="Y5988" s="1840"/>
      <c r="Z5988" s="1309"/>
      <c r="AA5988" s="1841">
        <v>0</v>
      </c>
      <c r="AB5988" s="1841"/>
      <c r="AC5988" s="1841"/>
      <c r="AD5988" s="1841"/>
      <c r="AE5988" s="1841"/>
      <c r="AF5988" s="1841"/>
      <c r="AG5988" s="1841"/>
      <c r="AH5988" s="1782"/>
    </row>
    <row r="5989" spans="1:34" ht="16.7" customHeight="1">
      <c r="A5989" s="1845"/>
      <c r="B5989" s="1799"/>
      <c r="C5989" s="1799"/>
      <c r="D5989" s="1799"/>
      <c r="E5989" s="1799"/>
      <c r="F5989" s="1799"/>
      <c r="G5989" s="1799"/>
      <c r="H5989" s="1799"/>
      <c r="I5989" s="1842" t="s">
        <v>2864</v>
      </c>
      <c r="J5989" s="1842"/>
      <c r="K5989" s="1842"/>
      <c r="L5989" s="1842"/>
      <c r="M5989" s="1842"/>
      <c r="N5989" s="1842"/>
      <c r="O5989" s="1842"/>
      <c r="P5989" s="1842"/>
      <c r="Q5989" s="1842"/>
      <c r="R5989" s="1842"/>
      <c r="S5989" s="1842"/>
      <c r="T5989" s="1842"/>
      <c r="U5989" s="1842"/>
      <c r="V5989" s="1842"/>
      <c r="W5989" s="1842"/>
      <c r="X5989" s="1842"/>
      <c r="Y5989" s="1842"/>
      <c r="Z5989" s="1799"/>
      <c r="AA5989" s="1843">
        <v>0</v>
      </c>
      <c r="AB5989" s="1843"/>
      <c r="AC5989" s="1843"/>
      <c r="AD5989" s="1843"/>
      <c r="AE5989" s="1843"/>
      <c r="AF5989" s="1843"/>
      <c r="AG5989" s="1843"/>
      <c r="AH5989" s="1800"/>
    </row>
    <row r="5990" spans="1:34" ht="17.45" customHeight="1">
      <c r="A5990" s="1801" t="s">
        <v>2865</v>
      </c>
      <c r="B5990" s="1825"/>
      <c r="C5990" s="1825"/>
      <c r="D5990" s="1825"/>
      <c r="E5990" s="1825"/>
      <c r="F5990" s="1825"/>
      <c r="G5990" s="1825"/>
      <c r="H5990" s="1825"/>
      <c r="I5990" s="1825"/>
      <c r="J5990" s="1825"/>
      <c r="K5990" s="1825"/>
      <c r="L5990" s="1825"/>
      <c r="M5990" s="1825"/>
      <c r="N5990" s="1826"/>
      <c r="O5990" s="1789" t="s">
        <v>2850</v>
      </c>
      <c r="P5990" s="1790"/>
      <c r="Q5990" s="1790"/>
      <c r="R5990" s="1790"/>
      <c r="S5990" s="1791"/>
      <c r="T5990" s="1827" t="s">
        <v>754</v>
      </c>
      <c r="U5990" s="1790"/>
      <c r="V5990" s="1790"/>
      <c r="W5990" s="1213"/>
      <c r="X5990" s="1789" t="s">
        <v>2866</v>
      </c>
      <c r="Y5990" s="1790"/>
      <c r="Z5990" s="1790"/>
      <c r="AA5990" s="1790"/>
      <c r="AB5990" s="1790"/>
      <c r="AC5990" s="1790"/>
      <c r="AD5990" s="1791"/>
      <c r="AE5990" s="1810" t="s">
        <v>2867</v>
      </c>
      <c r="AF5990" s="1828"/>
      <c r="AG5990" s="1828"/>
      <c r="AH5990" s="1213"/>
    </row>
    <row r="5991" spans="1:34" ht="17.45" customHeight="1">
      <c r="A5991" s="1792"/>
      <c r="B5991" s="1793"/>
      <c r="C5991" s="1793"/>
      <c r="D5991" s="1793"/>
      <c r="E5991" s="1793"/>
      <c r="F5991" s="1793"/>
      <c r="G5991" s="1793"/>
      <c r="H5991" s="1793"/>
      <c r="I5991" s="1794" t="s">
        <v>2869</v>
      </c>
      <c r="J5991" s="1794"/>
      <c r="K5991" s="1794"/>
      <c r="L5991" s="1794"/>
      <c r="M5991" s="1794"/>
      <c r="N5991" s="1794"/>
      <c r="O5991" s="1794"/>
      <c r="P5991" s="1794"/>
      <c r="Q5991" s="1794"/>
      <c r="R5991" s="1794"/>
      <c r="S5991" s="1794"/>
      <c r="T5991" s="1794"/>
      <c r="U5991" s="1794"/>
      <c r="V5991" s="1794"/>
      <c r="W5991" s="1794"/>
      <c r="X5991" s="1794"/>
      <c r="Y5991" s="1794"/>
      <c r="Z5991" s="1214"/>
      <c r="AA5991" s="1795">
        <v>0</v>
      </c>
      <c r="AB5991" s="1795"/>
      <c r="AC5991" s="1795"/>
      <c r="AD5991" s="1795"/>
      <c r="AE5991" s="1795"/>
      <c r="AF5991" s="1795"/>
      <c r="AG5991" s="1795"/>
      <c r="AH5991" s="1213"/>
    </row>
    <row r="5992" spans="1:34" ht="16.7" customHeight="1">
      <c r="A5992" s="1801" t="s">
        <v>2870</v>
      </c>
      <c r="B5992" s="1825"/>
      <c r="C5992" s="1825"/>
      <c r="D5992" s="1825"/>
      <c r="E5992" s="1825"/>
      <c r="F5992" s="1825"/>
      <c r="G5992" s="1825"/>
      <c r="H5992" s="1825"/>
      <c r="I5992" s="1825"/>
      <c r="J5992" s="1825"/>
      <c r="K5992" s="1825"/>
      <c r="L5992" s="1825"/>
      <c r="M5992" s="1825"/>
      <c r="N5992" s="1826"/>
      <c r="O5992" s="1789" t="s">
        <v>2850</v>
      </c>
      <c r="P5992" s="1790"/>
      <c r="Q5992" s="1790"/>
      <c r="R5992" s="1790"/>
      <c r="S5992" s="1791"/>
      <c r="T5992" s="1827" t="s">
        <v>754</v>
      </c>
      <c r="U5992" s="1790"/>
      <c r="V5992" s="1790"/>
      <c r="W5992" s="1213"/>
      <c r="X5992" s="1789" t="s">
        <v>2866</v>
      </c>
      <c r="Y5992" s="1790"/>
      <c r="Z5992" s="1790"/>
      <c r="AA5992" s="1790"/>
      <c r="AB5992" s="1790"/>
      <c r="AC5992" s="1790"/>
      <c r="AD5992" s="1791"/>
      <c r="AE5992" s="1810" t="s">
        <v>2867</v>
      </c>
      <c r="AF5992" s="1828"/>
      <c r="AG5992" s="1828"/>
      <c r="AH5992" s="1213"/>
    </row>
    <row r="5993" spans="1:34" ht="17.45" customHeight="1">
      <c r="A5993" s="1792"/>
      <c r="B5993" s="1793"/>
      <c r="C5993" s="1793"/>
      <c r="D5993" s="1793"/>
      <c r="E5993" s="1793"/>
      <c r="F5993" s="1793"/>
      <c r="G5993" s="1793"/>
      <c r="H5993" s="1793"/>
      <c r="I5993" s="1794" t="s">
        <v>2871</v>
      </c>
      <c r="J5993" s="1794"/>
      <c r="K5993" s="1794"/>
      <c r="L5993" s="1794"/>
      <c r="M5993" s="1794"/>
      <c r="N5993" s="1794"/>
      <c r="O5993" s="1794"/>
      <c r="P5993" s="1794"/>
      <c r="Q5993" s="1794"/>
      <c r="R5993" s="1794"/>
      <c r="S5993" s="1794"/>
      <c r="T5993" s="1794"/>
      <c r="U5993" s="1794"/>
      <c r="V5993" s="1794"/>
      <c r="W5993" s="1794"/>
      <c r="X5993" s="1794"/>
      <c r="Y5993" s="1794"/>
      <c r="Z5993" s="1214"/>
      <c r="AA5993" s="1795">
        <v>0</v>
      </c>
      <c r="AB5993" s="1795"/>
      <c r="AC5993" s="1795"/>
      <c r="AD5993" s="1795"/>
      <c r="AE5993" s="1795"/>
      <c r="AF5993" s="1795"/>
      <c r="AG5993" s="1795"/>
      <c r="AH5993" s="1213"/>
    </row>
    <row r="5994" spans="1:34" ht="16.7" customHeight="1">
      <c r="A5994" s="1801" t="s">
        <v>2872</v>
      </c>
      <c r="B5994" s="1825"/>
      <c r="C5994" s="1825"/>
      <c r="D5994" s="1825"/>
      <c r="E5994" s="1825"/>
      <c r="F5994" s="1825"/>
      <c r="G5994" s="1825"/>
      <c r="H5994" s="1825"/>
      <c r="I5994" s="1825"/>
      <c r="J5994" s="1825"/>
      <c r="K5994" s="1825"/>
      <c r="L5994" s="1825"/>
      <c r="M5994" s="1825"/>
      <c r="N5994" s="1826"/>
      <c r="O5994" s="1789" t="s">
        <v>2850</v>
      </c>
      <c r="P5994" s="1790"/>
      <c r="Q5994" s="1790"/>
      <c r="R5994" s="1790"/>
      <c r="S5994" s="1791"/>
      <c r="T5994" s="1827" t="s">
        <v>754</v>
      </c>
      <c r="U5994" s="1790"/>
      <c r="V5994" s="1790"/>
      <c r="W5994" s="1213"/>
      <c r="X5994" s="1789" t="s">
        <v>2866</v>
      </c>
      <c r="Y5994" s="1790"/>
      <c r="Z5994" s="1790"/>
      <c r="AA5994" s="1790"/>
      <c r="AB5994" s="1790"/>
      <c r="AC5994" s="1790"/>
      <c r="AD5994" s="1791"/>
      <c r="AE5994" s="1810" t="s">
        <v>2867</v>
      </c>
      <c r="AF5994" s="1828"/>
      <c r="AG5994" s="1828"/>
      <c r="AH5994" s="1213"/>
    </row>
    <row r="5995" spans="1:34" ht="17.45" customHeight="1">
      <c r="A5995" s="1792"/>
      <c r="B5995" s="1793"/>
      <c r="C5995" s="1793"/>
      <c r="D5995" s="1793"/>
      <c r="E5995" s="1793"/>
      <c r="F5995" s="1793"/>
      <c r="G5995" s="1793"/>
      <c r="H5995" s="1793"/>
      <c r="I5995" s="1793"/>
      <c r="J5995" s="1793"/>
      <c r="K5995" s="1794" t="s">
        <v>2873</v>
      </c>
      <c r="L5995" s="1794"/>
      <c r="M5995" s="1794"/>
      <c r="N5995" s="1794"/>
      <c r="O5995" s="1794"/>
      <c r="P5995" s="1794"/>
      <c r="Q5995" s="1794"/>
      <c r="R5995" s="1794"/>
      <c r="S5995" s="1794"/>
      <c r="T5995" s="1794"/>
      <c r="U5995" s="1794"/>
      <c r="V5995" s="1794"/>
      <c r="W5995" s="1794"/>
      <c r="X5995" s="1794"/>
      <c r="Y5995" s="1794"/>
      <c r="Z5995" s="1794"/>
      <c r="AA5995" s="1794"/>
      <c r="AB5995" s="1214"/>
      <c r="AC5995" s="1795">
        <v>0</v>
      </c>
      <c r="AD5995" s="1795"/>
      <c r="AE5995" s="1795"/>
      <c r="AF5995" s="1795"/>
      <c r="AG5995" s="1795"/>
      <c r="AH5995" s="1213"/>
    </row>
    <row r="5996" spans="1:34" ht="17.45" customHeight="1">
      <c r="A5996" s="1801" t="s">
        <v>2874</v>
      </c>
      <c r="B5996" s="1825"/>
      <c r="C5996" s="1825"/>
      <c r="D5996" s="1825"/>
      <c r="E5996" s="1825"/>
      <c r="F5996" s="1825"/>
      <c r="G5996" s="1825"/>
      <c r="H5996" s="1825"/>
      <c r="I5996" s="1825"/>
      <c r="J5996" s="1826"/>
      <c r="K5996" s="1789" t="s">
        <v>2850</v>
      </c>
      <c r="L5996" s="1791"/>
      <c r="M5996" s="1855" t="s">
        <v>2875</v>
      </c>
      <c r="N5996" s="1856"/>
      <c r="O5996" s="1857"/>
      <c r="P5996" s="1855" t="s">
        <v>2876</v>
      </c>
      <c r="Q5996" s="1856"/>
      <c r="R5996" s="1857"/>
      <c r="S5996" s="1855" t="s">
        <v>2877</v>
      </c>
      <c r="T5996" s="1857"/>
      <c r="U5996" s="1789" t="s">
        <v>2878</v>
      </c>
      <c r="V5996" s="1790"/>
      <c r="W5996" s="1791"/>
      <c r="X5996" s="1789" t="s">
        <v>2879</v>
      </c>
      <c r="Y5996" s="1790"/>
      <c r="Z5996" s="1790"/>
      <c r="AA5996" s="1790"/>
      <c r="AB5996" s="1791"/>
      <c r="AC5996" s="1789" t="s">
        <v>2880</v>
      </c>
      <c r="AD5996" s="1791"/>
      <c r="AE5996" s="1810" t="s">
        <v>2867</v>
      </c>
      <c r="AF5996" s="1828"/>
      <c r="AG5996" s="1828"/>
      <c r="AH5996" s="1213"/>
    </row>
    <row r="5997" spans="1:34" ht="16.7" customHeight="1">
      <c r="A5997" s="1853"/>
      <c r="B5997" s="1778"/>
      <c r="C5997" s="1778"/>
      <c r="D5997" s="1778"/>
      <c r="E5997" s="1778"/>
      <c r="F5997" s="1778"/>
      <c r="G5997" s="1778"/>
      <c r="H5997" s="1778"/>
      <c r="I5997" s="1846" t="s">
        <v>2881</v>
      </c>
      <c r="J5997" s="1846"/>
      <c r="K5997" s="1846"/>
      <c r="L5997" s="1846"/>
      <c r="M5997" s="1846"/>
      <c r="N5997" s="1846"/>
      <c r="O5997" s="1846"/>
      <c r="P5997" s="1846"/>
      <c r="Q5997" s="1846"/>
      <c r="R5997" s="1846"/>
      <c r="S5997" s="1846"/>
      <c r="T5997" s="1846"/>
      <c r="U5997" s="1846"/>
      <c r="V5997" s="1846"/>
      <c r="W5997" s="1846"/>
      <c r="X5997" s="1846"/>
      <c r="Y5997" s="1846"/>
      <c r="Z5997" s="1203"/>
      <c r="AA5997" s="1847">
        <v>0</v>
      </c>
      <c r="AB5997" s="1847"/>
      <c r="AC5997" s="1847"/>
      <c r="AD5997" s="1847"/>
      <c r="AE5997" s="1847"/>
      <c r="AF5997" s="1847"/>
      <c r="AG5997" s="1847"/>
      <c r="AH5997" s="1204"/>
    </row>
    <row r="5998" spans="1:34" ht="5.85" customHeight="1">
      <c r="A5998" s="1854"/>
      <c r="B5998" s="1309"/>
      <c r="C5998" s="1309"/>
      <c r="D5998" s="1309"/>
      <c r="E5998" s="1309"/>
      <c r="F5998" s="1309"/>
      <c r="G5998" s="1309"/>
      <c r="H5998" s="1309"/>
      <c r="I5998" s="1309"/>
      <c r="J5998" s="1309"/>
      <c r="K5998" s="1309"/>
      <c r="L5998" s="1309"/>
      <c r="M5998" s="1309"/>
      <c r="N5998" s="1309"/>
      <c r="O5998" s="1309"/>
      <c r="P5998" s="1309"/>
      <c r="Q5998" s="1309"/>
      <c r="R5998" s="1309"/>
      <c r="S5998" s="1309"/>
      <c r="T5998" s="1309"/>
      <c r="U5998" s="1309"/>
      <c r="V5998" s="1309"/>
      <c r="W5998" s="1309"/>
      <c r="X5998" s="1309"/>
      <c r="Y5998" s="1309"/>
      <c r="Z5998" s="1309"/>
      <c r="AA5998" s="1309"/>
      <c r="AB5998" s="1309"/>
      <c r="AC5998" s="1309"/>
      <c r="AD5998" s="1309"/>
      <c r="AE5998" s="1309"/>
      <c r="AF5998" s="1309"/>
      <c r="AG5998" s="1309"/>
      <c r="AH5998" s="1782"/>
    </row>
    <row r="5999" spans="1:34" ht="17.45" customHeight="1">
      <c r="A5999" s="1845"/>
      <c r="B5999" s="1799"/>
      <c r="C5999" s="1799"/>
      <c r="D5999" s="1799"/>
      <c r="E5999" s="1799"/>
      <c r="F5999" s="1799"/>
      <c r="G5999" s="1799"/>
      <c r="H5999" s="1799"/>
      <c r="I5999" s="1842" t="s">
        <v>2882</v>
      </c>
      <c r="J5999" s="1842"/>
      <c r="K5999" s="1842"/>
      <c r="L5999" s="1842"/>
      <c r="M5999" s="1842"/>
      <c r="N5999" s="1842"/>
      <c r="O5999" s="1842"/>
      <c r="P5999" s="1842"/>
      <c r="Q5999" s="1842"/>
      <c r="R5999" s="1842"/>
      <c r="S5999" s="1842"/>
      <c r="T5999" s="1842"/>
      <c r="U5999" s="1842"/>
      <c r="V5999" s="1842"/>
      <c r="W5999" s="1842"/>
      <c r="X5999" s="1842"/>
      <c r="Y5999" s="1842"/>
      <c r="Z5999" s="1212"/>
      <c r="AA5999" s="1848">
        <v>3.58</v>
      </c>
      <c r="AB5999" s="1848"/>
      <c r="AC5999" s="1848"/>
      <c r="AD5999" s="1848"/>
      <c r="AE5999" s="1848"/>
      <c r="AF5999" s="1848"/>
      <c r="AG5999" s="1848"/>
      <c r="AH5999" s="1208"/>
    </row>
    <row r="6000" spans="1:34" ht="45.75" customHeight="1">
      <c r="A6000" s="1849" t="s">
        <v>2883</v>
      </c>
      <c r="B6000" s="1850"/>
      <c r="C6000" s="1850"/>
      <c r="D6000" s="1850"/>
      <c r="E6000" s="1851"/>
      <c r="F6000" s="1852"/>
      <c r="G6000" s="1852"/>
      <c r="H6000" s="1852"/>
      <c r="I6000" s="1852"/>
      <c r="J6000" s="1852"/>
      <c r="K6000" s="1852"/>
      <c r="L6000" s="1852"/>
      <c r="M6000" s="1852"/>
      <c r="N6000" s="1852"/>
      <c r="O6000" s="1852"/>
      <c r="P6000" s="1852"/>
      <c r="Q6000" s="1852"/>
      <c r="R6000" s="1852"/>
      <c r="S6000" s="1852"/>
      <c r="T6000" s="1852"/>
      <c r="U6000" s="1852"/>
      <c r="V6000" s="1852"/>
      <c r="W6000" s="1852"/>
      <c r="X6000" s="1852"/>
      <c r="Y6000" s="1852"/>
      <c r="Z6000" s="1852"/>
      <c r="AA6000" s="1852"/>
      <c r="AB6000" s="1852"/>
      <c r="AC6000" s="1852"/>
      <c r="AD6000" s="1852"/>
      <c r="AE6000" s="1852"/>
      <c r="AF6000" s="1852"/>
      <c r="AG6000" s="1852"/>
      <c r="AH6000" s="1851"/>
    </row>
    <row r="6001" spans="1:34" ht="124.35" customHeight="1">
      <c r="A6001" s="1218"/>
      <c r="AH6001" s="1219"/>
    </row>
    <row r="6002" spans="1:34" ht="124.35" customHeight="1">
      <c r="A6002" s="1220"/>
      <c r="B6002" s="1221"/>
      <c r="C6002" s="1221"/>
      <c r="D6002" s="1221"/>
      <c r="E6002" s="1221"/>
      <c r="F6002" s="1221"/>
      <c r="G6002" s="1221"/>
      <c r="H6002" s="1221"/>
      <c r="I6002" s="1221"/>
      <c r="J6002" s="1221"/>
      <c r="K6002" s="1221"/>
      <c r="L6002" s="1221"/>
      <c r="M6002" s="1221"/>
      <c r="N6002" s="1221"/>
      <c r="O6002" s="1221"/>
      <c r="P6002" s="1221"/>
      <c r="Q6002" s="1221"/>
      <c r="R6002" s="1221"/>
      <c r="S6002" s="1221"/>
      <c r="T6002" s="1221"/>
      <c r="U6002" s="1221"/>
      <c r="V6002" s="1221"/>
      <c r="W6002" s="1221"/>
      <c r="X6002" s="1221"/>
      <c r="Y6002" s="1221"/>
      <c r="Z6002" s="1221"/>
      <c r="AA6002" s="1221"/>
      <c r="AB6002" s="1221"/>
      <c r="AC6002" s="1221"/>
      <c r="AD6002" s="1221"/>
      <c r="AE6002" s="1221"/>
      <c r="AF6002" s="1221"/>
      <c r="AG6002" s="1221"/>
      <c r="AH6002" s="1222"/>
    </row>
    <row r="6003" spans="1:34" ht="5.85" customHeight="1">
      <c r="A6003" s="1777"/>
      <c r="B6003" s="1778"/>
      <c r="C6003" s="1778"/>
      <c r="D6003" s="1778"/>
      <c r="E6003" s="1778"/>
      <c r="F6003" s="1778"/>
      <c r="G6003" s="1778"/>
      <c r="H6003" s="1778"/>
      <c r="I6003" s="1778"/>
      <c r="J6003" s="1778"/>
      <c r="K6003" s="1778"/>
      <c r="L6003" s="1778"/>
      <c r="M6003" s="1778"/>
      <c r="N6003" s="1778"/>
      <c r="O6003" s="1778"/>
      <c r="P6003" s="1778"/>
      <c r="Q6003" s="1778"/>
      <c r="R6003" s="1778"/>
      <c r="S6003" s="1778"/>
      <c r="T6003" s="1778"/>
      <c r="U6003" s="1778"/>
      <c r="V6003" s="1778"/>
      <c r="W6003" s="1778"/>
      <c r="X6003" s="1778"/>
      <c r="Y6003" s="1778"/>
      <c r="Z6003" s="1778"/>
      <c r="AA6003" s="1778"/>
      <c r="AB6003" s="1778"/>
      <c r="AC6003" s="1778"/>
      <c r="AD6003" s="1778"/>
      <c r="AE6003" s="1778"/>
      <c r="AF6003" s="1778"/>
      <c r="AG6003" s="1778"/>
      <c r="AH6003" s="1779"/>
    </row>
    <row r="6004" spans="1:34" ht="11.65" customHeight="1">
      <c r="A6004" s="1780" t="s">
        <v>2834</v>
      </c>
      <c r="B6004" s="1310"/>
      <c r="C6004" s="1310"/>
      <c r="D6004" s="1310"/>
      <c r="E6004" s="1310"/>
      <c r="F6004" s="1310"/>
      <c r="G6004" s="1310"/>
      <c r="H6004" s="1310"/>
      <c r="I6004" s="1310"/>
      <c r="J6004" s="1310"/>
      <c r="K6004" s="1310"/>
      <c r="L6004" s="1310"/>
      <c r="M6004" s="1310"/>
      <c r="N6004" s="1310"/>
      <c r="O6004" s="1310"/>
      <c r="P6004" s="1310"/>
      <c r="Q6004" s="1310"/>
      <c r="R6004" s="1310"/>
      <c r="S6004" s="1310"/>
      <c r="T6004" s="1310"/>
      <c r="U6004" s="1310"/>
      <c r="V6004" s="1310"/>
      <c r="W6004" s="1310"/>
      <c r="X6004" s="1310"/>
      <c r="Y6004" s="1310"/>
      <c r="Z6004" s="1310"/>
      <c r="AA6004" s="1310"/>
      <c r="AB6004" s="1310"/>
      <c r="AC6004" s="1310"/>
      <c r="AD6004" s="1309"/>
      <c r="AE6004" s="1309"/>
      <c r="AF6004" s="1781" t="s">
        <v>3622</v>
      </c>
      <c r="AG6004" s="1781"/>
      <c r="AH6004" s="1782"/>
    </row>
    <row r="6005" spans="1:34" ht="5.85" customHeight="1">
      <c r="A6005" s="1780"/>
      <c r="B6005" s="1310"/>
      <c r="C6005" s="1310"/>
      <c r="D6005" s="1310"/>
      <c r="E6005" s="1310"/>
      <c r="F6005" s="1310"/>
      <c r="G6005" s="1310"/>
      <c r="H6005" s="1310"/>
      <c r="I6005" s="1310"/>
      <c r="J6005" s="1310"/>
      <c r="K6005" s="1310"/>
      <c r="L6005" s="1310"/>
      <c r="M6005" s="1310"/>
      <c r="N6005" s="1310"/>
      <c r="O6005" s="1310"/>
      <c r="P6005" s="1310"/>
      <c r="Q6005" s="1310"/>
      <c r="R6005" s="1310"/>
      <c r="S6005" s="1310"/>
      <c r="T6005" s="1310"/>
      <c r="U6005" s="1310"/>
      <c r="V6005" s="1310"/>
      <c r="W6005" s="1310"/>
      <c r="X6005" s="1310"/>
      <c r="Y6005" s="1310"/>
      <c r="Z6005" s="1310"/>
      <c r="AA6005" s="1310"/>
      <c r="AB6005" s="1310"/>
      <c r="AC6005" s="1310"/>
      <c r="AD6005" s="1311"/>
      <c r="AE6005" s="1311"/>
      <c r="AF6005" s="1311"/>
      <c r="AG6005" s="1311"/>
      <c r="AH6005" s="1782"/>
    </row>
    <row r="6006" spans="1:34" ht="11.65" customHeight="1">
      <c r="A6006" s="1783" t="s">
        <v>2836</v>
      </c>
      <c r="B6006" s="1784"/>
      <c r="C6006" s="1784"/>
      <c r="D6006" s="1784"/>
      <c r="E6006" s="1784"/>
      <c r="F6006" s="1784"/>
      <c r="G6006" s="1784"/>
      <c r="H6006" s="1784"/>
      <c r="I6006" s="1784"/>
      <c r="J6006" s="1784"/>
      <c r="K6006" s="1784"/>
      <c r="L6006" s="1784"/>
      <c r="M6006" s="1784"/>
      <c r="N6006" s="1784"/>
      <c r="O6006" s="1784"/>
      <c r="P6006" s="1784"/>
      <c r="Q6006" s="1784"/>
      <c r="R6006" s="1784"/>
      <c r="S6006" s="1784"/>
      <c r="T6006" s="1784"/>
      <c r="U6006" s="1784"/>
      <c r="V6006" s="1784"/>
      <c r="W6006" s="1784"/>
      <c r="X6006" s="1784"/>
      <c r="Y6006" s="1784"/>
      <c r="Z6006" s="1784"/>
      <c r="AA6006" s="1784"/>
      <c r="AB6006" s="1784"/>
      <c r="AC6006" s="1784"/>
      <c r="AD6006" s="1311"/>
      <c r="AE6006" s="1311"/>
      <c r="AF6006" s="1311"/>
      <c r="AG6006" s="1311"/>
      <c r="AH6006" s="1782"/>
    </row>
    <row r="6007" spans="1:34" ht="22.5" customHeight="1">
      <c r="A6007" s="1785" t="s">
        <v>2837</v>
      </c>
      <c r="B6007" s="1786"/>
      <c r="C6007" s="1786"/>
      <c r="D6007" s="1786"/>
      <c r="E6007" s="1786"/>
      <c r="F6007" s="1786"/>
      <c r="G6007" s="1786"/>
      <c r="H6007" s="1786"/>
      <c r="I6007" s="1786"/>
      <c r="J6007" s="1786"/>
      <c r="K6007" s="1786"/>
      <c r="L6007" s="1786"/>
      <c r="M6007" s="1786"/>
      <c r="N6007" s="1786"/>
      <c r="O6007" s="1786"/>
      <c r="P6007" s="1786"/>
      <c r="Q6007" s="1786"/>
      <c r="R6007" s="1786"/>
      <c r="S6007" s="1786"/>
      <c r="T6007" s="1786"/>
      <c r="U6007" s="1786"/>
      <c r="V6007" s="1786"/>
      <c r="W6007" s="1786"/>
      <c r="X6007" s="1786"/>
      <c r="Y6007" s="1786"/>
      <c r="Z6007" s="1786"/>
      <c r="AA6007" s="1786"/>
      <c r="AB6007" s="1786"/>
      <c r="AC6007" s="1786"/>
      <c r="AD6007" s="1311"/>
      <c r="AE6007" s="1311"/>
      <c r="AF6007" s="1311"/>
      <c r="AG6007" s="1311"/>
      <c r="AH6007" s="1782"/>
    </row>
    <row r="6008" spans="1:34" ht="5.85" customHeight="1">
      <c r="A6008" s="1787" t="s">
        <v>2838</v>
      </c>
      <c r="B6008" s="1788"/>
      <c r="C6008" s="1788"/>
      <c r="D6008" s="1788"/>
      <c r="E6008" s="1788"/>
      <c r="F6008" s="1788"/>
      <c r="G6008" s="1788"/>
      <c r="H6008" s="1788"/>
      <c r="I6008" s="1788"/>
      <c r="J6008" s="1788"/>
      <c r="K6008" s="1788"/>
      <c r="L6008" s="1788"/>
      <c r="M6008" s="1788"/>
      <c r="N6008" s="1788"/>
      <c r="O6008" s="1788"/>
      <c r="P6008" s="1788"/>
      <c r="Q6008" s="1788"/>
      <c r="R6008" s="1788"/>
      <c r="S6008" s="1788"/>
      <c r="T6008" s="1788"/>
      <c r="U6008" s="1788"/>
      <c r="V6008" s="1788"/>
      <c r="W6008" s="1788"/>
      <c r="X6008" s="1788"/>
      <c r="Y6008" s="1788"/>
      <c r="Z6008" s="1788"/>
      <c r="AA6008" s="1788"/>
      <c r="AB6008" s="1788"/>
      <c r="AC6008" s="1788"/>
      <c r="AD6008" s="1311"/>
      <c r="AE6008" s="1311"/>
      <c r="AF6008" s="1311"/>
      <c r="AG6008" s="1311"/>
      <c r="AH6008" s="1782"/>
    </row>
    <row r="6009" spans="1:34" ht="5.85" customHeight="1">
      <c r="A6009" s="1787"/>
      <c r="B6009" s="1788"/>
      <c r="C6009" s="1788"/>
      <c r="D6009" s="1788"/>
      <c r="E6009" s="1788"/>
      <c r="F6009" s="1788"/>
      <c r="G6009" s="1788"/>
      <c r="H6009" s="1788"/>
      <c r="I6009" s="1788"/>
      <c r="J6009" s="1788"/>
      <c r="K6009" s="1788"/>
      <c r="L6009" s="1788"/>
      <c r="M6009" s="1788"/>
      <c r="N6009" s="1788"/>
      <c r="O6009" s="1788"/>
      <c r="P6009" s="1788"/>
      <c r="Q6009" s="1788"/>
      <c r="R6009" s="1788"/>
      <c r="S6009" s="1788"/>
      <c r="T6009" s="1788"/>
      <c r="U6009" s="1788"/>
      <c r="V6009" s="1788"/>
      <c r="W6009" s="1788"/>
      <c r="X6009" s="1788"/>
      <c r="Y6009" s="1788"/>
      <c r="Z6009" s="1788"/>
      <c r="AA6009" s="1788"/>
      <c r="AB6009" s="1788"/>
      <c r="AC6009" s="1788"/>
      <c r="AD6009" s="1782"/>
      <c r="AE6009" s="1309"/>
      <c r="AF6009" s="1309"/>
      <c r="AG6009" s="1309"/>
      <c r="AH6009" s="1782"/>
    </row>
    <row r="6010" spans="1:34" ht="11.65" customHeight="1">
      <c r="A6010" s="1787" t="s">
        <v>2839</v>
      </c>
      <c r="B6010" s="1788"/>
      <c r="C6010" s="1788"/>
      <c r="D6010" s="1788"/>
      <c r="E6010" s="1788"/>
      <c r="F6010" s="1788"/>
      <c r="G6010" s="1788"/>
      <c r="H6010" s="1788"/>
      <c r="I6010" s="1788"/>
      <c r="J6010" s="1788"/>
      <c r="K6010" s="1788"/>
      <c r="L6010" s="1788"/>
      <c r="M6010" s="1788"/>
      <c r="N6010" s="1788"/>
      <c r="O6010" s="1788"/>
      <c r="P6010" s="1788"/>
      <c r="Q6010" s="1788"/>
      <c r="R6010" s="1788"/>
      <c r="S6010" s="1788"/>
      <c r="T6010" s="1788"/>
      <c r="U6010" s="1788"/>
      <c r="V6010" s="1788"/>
      <c r="W6010" s="1788"/>
      <c r="X6010" s="1788"/>
      <c r="Y6010" s="1788"/>
      <c r="Z6010" s="1788"/>
      <c r="AA6010" s="1788"/>
      <c r="AB6010" s="1788"/>
      <c r="AC6010" s="1788"/>
      <c r="AD6010" s="1818" t="s">
        <v>2840</v>
      </c>
      <c r="AE6010" s="1818"/>
      <c r="AF6010" s="1206">
        <v>0</v>
      </c>
      <c r="AG6010" s="1207" t="s">
        <v>5</v>
      </c>
      <c r="AH6010" s="1800"/>
    </row>
    <row r="6011" spans="1:34" ht="10.9" customHeight="1">
      <c r="A6011" s="1819" t="s">
        <v>2841</v>
      </c>
      <c r="B6011" s="1820"/>
      <c r="C6011" s="1820"/>
      <c r="D6011" s="1820"/>
      <c r="E6011" s="1820"/>
      <c r="F6011" s="1820"/>
      <c r="G6011" s="1820"/>
      <c r="H6011" s="1820"/>
      <c r="I6011" s="1820"/>
      <c r="J6011" s="1820"/>
      <c r="K6011" s="1820"/>
      <c r="L6011" s="1820"/>
      <c r="M6011" s="1820"/>
      <c r="N6011" s="1820"/>
      <c r="O6011" s="1820"/>
      <c r="P6011" s="1820"/>
      <c r="Q6011" s="1820"/>
      <c r="R6011" s="1820"/>
      <c r="S6011" s="1820"/>
      <c r="T6011" s="1820"/>
      <c r="U6011" s="1820"/>
      <c r="V6011" s="1820"/>
      <c r="W6011" s="1820"/>
      <c r="X6011" s="1820"/>
      <c r="Y6011" s="1820"/>
      <c r="Z6011" s="1820"/>
      <c r="AA6011" s="1820"/>
      <c r="AB6011" s="1820"/>
      <c r="AC6011" s="1820"/>
      <c r="AD6011" s="1821" t="s">
        <v>2842</v>
      </c>
      <c r="AE6011" s="1821"/>
      <c r="AF6011" s="1210">
        <v>0</v>
      </c>
      <c r="AG6011" s="1211" t="s">
        <v>5</v>
      </c>
      <c r="AH6011" s="1800"/>
    </row>
    <row r="6012" spans="1:34" ht="17.45" customHeight="1">
      <c r="A6012" s="1822" t="s">
        <v>2843</v>
      </c>
      <c r="B6012" s="1802"/>
      <c r="C6012" s="1802"/>
      <c r="D6012" s="1778"/>
      <c r="E6012" s="1823" t="s">
        <v>3601</v>
      </c>
      <c r="F6012" s="1823"/>
      <c r="G6012" s="1823"/>
      <c r="H6012" s="1823"/>
      <c r="I6012" s="1823"/>
      <c r="J6012" s="1823"/>
      <c r="K6012" s="1823"/>
      <c r="L6012" s="1823"/>
      <c r="M6012" s="1823"/>
      <c r="N6012" s="1823"/>
      <c r="O6012" s="1823"/>
      <c r="P6012" s="1823"/>
      <c r="Q6012" s="1823"/>
      <c r="R6012" s="1823"/>
      <c r="S6012" s="1823"/>
      <c r="T6012" s="1823"/>
      <c r="U6012" s="1823"/>
      <c r="V6012" s="1823"/>
      <c r="W6012" s="1823"/>
      <c r="X6012" s="1823"/>
      <c r="Y6012" s="1823"/>
      <c r="Z6012" s="1823"/>
      <c r="AA6012" s="1823"/>
      <c r="AB6012" s="1823"/>
      <c r="AC6012" s="1823"/>
      <c r="AD6012" s="1823"/>
      <c r="AE6012" s="1823"/>
      <c r="AF6012" s="1823"/>
      <c r="AG6012" s="1823"/>
      <c r="AH6012" s="1779"/>
    </row>
    <row r="6013" spans="1:34" ht="17.45" customHeight="1">
      <c r="A6013" s="1824" t="s">
        <v>2844</v>
      </c>
      <c r="B6013" s="1816"/>
      <c r="C6013" s="1816"/>
      <c r="D6013" s="1309"/>
      <c r="E6013" s="1815" t="s">
        <v>3600</v>
      </c>
      <c r="F6013" s="1815"/>
      <c r="G6013" s="1111"/>
      <c r="H6013" s="1796" t="s">
        <v>2845</v>
      </c>
      <c r="I6013" s="1796"/>
      <c r="J6013" s="1796" t="s">
        <v>518</v>
      </c>
      <c r="K6013" s="1796"/>
      <c r="L6013" s="1309"/>
      <c r="M6013" s="1309"/>
      <c r="N6013" s="1816" t="s">
        <v>2846</v>
      </c>
      <c r="O6013" s="1816"/>
      <c r="P6013" s="1816"/>
      <c r="Q6013" s="1816"/>
      <c r="R6013" s="1817">
        <v>41.55</v>
      </c>
      <c r="S6013" s="1817"/>
      <c r="T6013" s="1817"/>
      <c r="U6013" s="1817"/>
      <c r="V6013" s="1309"/>
      <c r="W6013" s="1309"/>
      <c r="X6013" s="1309"/>
      <c r="Y6013" s="1796" t="s">
        <v>2847</v>
      </c>
      <c r="Z6013" s="1796"/>
      <c r="AA6013" s="1796"/>
      <c r="AB6013" s="1796"/>
      <c r="AC6013" s="1796"/>
      <c r="AD6013" s="1796"/>
      <c r="AE6013" s="1796"/>
      <c r="AF6013" s="1797" t="s">
        <v>2848</v>
      </c>
      <c r="AG6013" s="1797"/>
      <c r="AH6013" s="1782"/>
    </row>
    <row r="6014" spans="1:34" ht="5.0999999999999996" customHeight="1">
      <c r="A6014" s="1798"/>
      <c r="B6014" s="1799"/>
      <c r="C6014" s="1799"/>
      <c r="D6014" s="1799"/>
      <c r="E6014" s="1799"/>
      <c r="F6014" s="1799"/>
      <c r="G6014" s="1799"/>
      <c r="H6014" s="1799"/>
      <c r="I6014" s="1799"/>
      <c r="J6014" s="1799"/>
      <c r="K6014" s="1799"/>
      <c r="L6014" s="1799"/>
      <c r="M6014" s="1799"/>
      <c r="N6014" s="1799"/>
      <c r="O6014" s="1799"/>
      <c r="P6014" s="1799"/>
      <c r="Q6014" s="1799"/>
      <c r="R6014" s="1799"/>
      <c r="S6014" s="1799"/>
      <c r="T6014" s="1799"/>
      <c r="U6014" s="1799"/>
      <c r="V6014" s="1799"/>
      <c r="W6014" s="1799"/>
      <c r="X6014" s="1799"/>
      <c r="Y6014" s="1799"/>
      <c r="Z6014" s="1799"/>
      <c r="AA6014" s="1799"/>
      <c r="AB6014" s="1799"/>
      <c r="AC6014" s="1799"/>
      <c r="AD6014" s="1799"/>
      <c r="AE6014" s="1799"/>
      <c r="AF6014" s="1799"/>
      <c r="AG6014" s="1799"/>
      <c r="AH6014" s="1800"/>
    </row>
    <row r="6015" spans="1:34" ht="17.45" customHeight="1">
      <c r="A6015" s="1801" t="s">
        <v>2849</v>
      </c>
      <c r="B6015" s="1802"/>
      <c r="C6015" s="1802"/>
      <c r="D6015" s="1802"/>
      <c r="E6015" s="1802"/>
      <c r="F6015" s="1802"/>
      <c r="G6015" s="1802"/>
      <c r="H6015" s="1802"/>
      <c r="I6015" s="1802"/>
      <c r="J6015" s="1803"/>
      <c r="K6015" s="1789" t="s">
        <v>2850</v>
      </c>
      <c r="L6015" s="1807"/>
      <c r="M6015" s="1789" t="s">
        <v>2851</v>
      </c>
      <c r="N6015" s="1790"/>
      <c r="O6015" s="1790"/>
      <c r="P6015" s="1790"/>
      <c r="Q6015" s="1790"/>
      <c r="R6015" s="1790"/>
      <c r="S6015" s="1790"/>
      <c r="T6015" s="1791"/>
      <c r="U6015" s="1789" t="s">
        <v>2852</v>
      </c>
      <c r="V6015" s="1790"/>
      <c r="W6015" s="1790"/>
      <c r="X6015" s="1790"/>
      <c r="Y6015" s="1790"/>
      <c r="Z6015" s="1790"/>
      <c r="AA6015" s="1790"/>
      <c r="AB6015" s="1790"/>
      <c r="AC6015" s="1790"/>
      <c r="AD6015" s="1791"/>
      <c r="AE6015" s="1810" t="s">
        <v>2853</v>
      </c>
      <c r="AF6015" s="1811"/>
      <c r="AG6015" s="1811"/>
      <c r="AH6015" s="1814"/>
    </row>
    <row r="6016" spans="1:34" ht="17.45" customHeight="1">
      <c r="A6016" s="1804"/>
      <c r="B6016" s="1805"/>
      <c r="C6016" s="1805"/>
      <c r="D6016" s="1805"/>
      <c r="E6016" s="1805"/>
      <c r="F6016" s="1805"/>
      <c r="G6016" s="1805"/>
      <c r="H6016" s="1805"/>
      <c r="I6016" s="1805"/>
      <c r="J6016" s="1806"/>
      <c r="K6016" s="1808"/>
      <c r="L6016" s="1809"/>
      <c r="M6016" s="1789" t="s">
        <v>2854</v>
      </c>
      <c r="N6016" s="1790"/>
      <c r="O6016" s="1790"/>
      <c r="P6016" s="1791"/>
      <c r="Q6016" s="1789" t="s">
        <v>2855</v>
      </c>
      <c r="R6016" s="1790"/>
      <c r="S6016" s="1790"/>
      <c r="T6016" s="1791"/>
      <c r="U6016" s="1789" t="s">
        <v>2854</v>
      </c>
      <c r="V6016" s="1790"/>
      <c r="W6016" s="1790"/>
      <c r="X6016" s="1790"/>
      <c r="Y6016" s="1790"/>
      <c r="Z6016" s="1791"/>
      <c r="AA6016" s="1789" t="s">
        <v>2855</v>
      </c>
      <c r="AB6016" s="1790"/>
      <c r="AC6016" s="1790"/>
      <c r="AD6016" s="1791"/>
      <c r="AE6016" s="1812"/>
      <c r="AF6016" s="1813"/>
      <c r="AG6016" s="1813"/>
      <c r="AH6016" s="1800"/>
    </row>
    <row r="6017" spans="1:34" ht="16.7" customHeight="1">
      <c r="A6017" s="1215"/>
      <c r="B6017" s="1216" t="s">
        <v>1522</v>
      </c>
      <c r="C6017" s="1829" t="s">
        <v>3623</v>
      </c>
      <c r="D6017" s="1830"/>
      <c r="E6017" s="1830"/>
      <c r="F6017" s="1830"/>
      <c r="G6017" s="1830"/>
      <c r="H6017" s="1830"/>
      <c r="I6017" s="1830"/>
      <c r="J6017" s="1829"/>
      <c r="K6017" s="1862">
        <v>1</v>
      </c>
      <c r="L6017" s="1863"/>
      <c r="M6017" s="1862">
        <v>1</v>
      </c>
      <c r="N6017" s="1864"/>
      <c r="O6017" s="1864"/>
      <c r="P6017" s="1863"/>
      <c r="Q6017" s="1862">
        <v>0</v>
      </c>
      <c r="R6017" s="1864"/>
      <c r="S6017" s="1864"/>
      <c r="T6017" s="1863"/>
      <c r="U6017" s="1859">
        <v>0.88670000000000004</v>
      </c>
      <c r="V6017" s="1860"/>
      <c r="W6017" s="1860"/>
      <c r="X6017" s="1860"/>
      <c r="Y6017" s="1860"/>
      <c r="Z6017" s="1861"/>
      <c r="AA6017" s="1859">
        <v>0.47510000000000002</v>
      </c>
      <c r="AB6017" s="1860"/>
      <c r="AC6017" s="1860"/>
      <c r="AD6017" s="1861"/>
      <c r="AE6017" s="1839">
        <v>0.88670000000000004</v>
      </c>
      <c r="AF6017" s="1795"/>
      <c r="AG6017" s="1795"/>
      <c r="AH6017" s="1217"/>
    </row>
    <row r="6018" spans="1:34" ht="17.45" customHeight="1">
      <c r="A6018" s="1792"/>
      <c r="B6018" s="1793"/>
      <c r="C6018" s="1793"/>
      <c r="D6018" s="1793"/>
      <c r="E6018" s="1793"/>
      <c r="F6018" s="1793"/>
      <c r="G6018" s="1793"/>
      <c r="H6018" s="1793"/>
      <c r="I6018" s="1793"/>
      <c r="J6018" s="1793"/>
      <c r="K6018" s="1794" t="s">
        <v>2856</v>
      </c>
      <c r="L6018" s="1794"/>
      <c r="M6018" s="1794"/>
      <c r="N6018" s="1794"/>
      <c r="O6018" s="1794"/>
      <c r="P6018" s="1794"/>
      <c r="Q6018" s="1794"/>
      <c r="R6018" s="1794"/>
      <c r="S6018" s="1794"/>
      <c r="T6018" s="1794"/>
      <c r="U6018" s="1794"/>
      <c r="V6018" s="1794"/>
      <c r="W6018" s="1794"/>
      <c r="X6018" s="1794"/>
      <c r="Y6018" s="1794"/>
      <c r="Z6018" s="1794"/>
      <c r="AA6018" s="1795">
        <v>0.88670000000000004</v>
      </c>
      <c r="AB6018" s="1795"/>
      <c r="AC6018" s="1795"/>
      <c r="AD6018" s="1795"/>
      <c r="AE6018" s="1795"/>
      <c r="AF6018" s="1795"/>
      <c r="AG6018" s="1795"/>
      <c r="AH6018" s="1213"/>
    </row>
    <row r="6019" spans="1:34" ht="17.45" customHeight="1">
      <c r="A6019" s="1801" t="s">
        <v>2857</v>
      </c>
      <c r="B6019" s="1825"/>
      <c r="C6019" s="1825"/>
      <c r="D6019" s="1825"/>
      <c r="E6019" s="1825"/>
      <c r="F6019" s="1825"/>
      <c r="G6019" s="1825"/>
      <c r="H6019" s="1825"/>
      <c r="I6019" s="1825"/>
      <c r="J6019" s="1825"/>
      <c r="K6019" s="1825"/>
      <c r="L6019" s="1825"/>
      <c r="M6019" s="1825"/>
      <c r="N6019" s="1826"/>
      <c r="O6019" s="1789" t="s">
        <v>2858</v>
      </c>
      <c r="P6019" s="1790"/>
      <c r="Q6019" s="1790"/>
      <c r="R6019" s="1790"/>
      <c r="S6019" s="1791"/>
      <c r="T6019" s="1827" t="s">
        <v>2850</v>
      </c>
      <c r="U6019" s="1790"/>
      <c r="V6019" s="1790"/>
      <c r="W6019" s="1213"/>
      <c r="X6019" s="1789" t="s">
        <v>2859</v>
      </c>
      <c r="Y6019" s="1790"/>
      <c r="Z6019" s="1790"/>
      <c r="AA6019" s="1790"/>
      <c r="AB6019" s="1790"/>
      <c r="AC6019" s="1790"/>
      <c r="AD6019" s="1791"/>
      <c r="AE6019" s="1810" t="s">
        <v>2853</v>
      </c>
      <c r="AF6019" s="1828"/>
      <c r="AG6019" s="1828"/>
      <c r="AH6019" s="1213"/>
    </row>
    <row r="6020" spans="1:34" ht="16.7" customHeight="1">
      <c r="A6020" s="1215"/>
      <c r="B6020" s="1216" t="s">
        <v>1031</v>
      </c>
      <c r="C6020" s="1829" t="s">
        <v>1032</v>
      </c>
      <c r="D6020" s="1830"/>
      <c r="E6020" s="1830"/>
      <c r="F6020" s="1830"/>
      <c r="G6020" s="1830"/>
      <c r="H6020" s="1830"/>
      <c r="I6020" s="1830"/>
      <c r="J6020" s="1830"/>
      <c r="K6020" s="1830"/>
      <c r="L6020" s="1830"/>
      <c r="M6020" s="1830"/>
      <c r="N6020" s="1829"/>
      <c r="O6020" s="1831">
        <v>0</v>
      </c>
      <c r="P6020" s="1832"/>
      <c r="Q6020" s="1832"/>
      <c r="R6020" s="1832"/>
      <c r="S6020" s="1833"/>
      <c r="T6020" s="1858">
        <v>1</v>
      </c>
      <c r="U6020" s="1832"/>
      <c r="V6020" s="1832"/>
      <c r="W6020" s="1217"/>
      <c r="X6020" s="1859">
        <v>35.730699999999999</v>
      </c>
      <c r="Y6020" s="1860"/>
      <c r="Z6020" s="1860"/>
      <c r="AA6020" s="1860"/>
      <c r="AB6020" s="1860"/>
      <c r="AC6020" s="1860"/>
      <c r="AD6020" s="1861"/>
      <c r="AE6020" s="1839">
        <v>35.730699999999999</v>
      </c>
      <c r="AF6020" s="1795"/>
      <c r="AG6020" s="1795"/>
      <c r="AH6020" s="1217"/>
    </row>
    <row r="6021" spans="1:34" ht="17.45" customHeight="1">
      <c r="A6021" s="1792"/>
      <c r="B6021" s="1778"/>
      <c r="C6021" s="1778"/>
      <c r="D6021" s="1778"/>
      <c r="E6021" s="1778"/>
      <c r="F6021" s="1778"/>
      <c r="G6021" s="1778"/>
      <c r="H6021" s="1778"/>
      <c r="I6021" s="1846" t="s">
        <v>2860</v>
      </c>
      <c r="J6021" s="1846"/>
      <c r="K6021" s="1846"/>
      <c r="L6021" s="1846"/>
      <c r="M6021" s="1846"/>
      <c r="N6021" s="1846"/>
      <c r="O6021" s="1846"/>
      <c r="P6021" s="1846"/>
      <c r="Q6021" s="1846"/>
      <c r="R6021" s="1846"/>
      <c r="S6021" s="1846"/>
      <c r="T6021" s="1846"/>
      <c r="U6021" s="1846"/>
      <c r="V6021" s="1846"/>
      <c r="W6021" s="1846"/>
      <c r="X6021" s="1846"/>
      <c r="Y6021" s="1846"/>
      <c r="Z6021" s="1793"/>
      <c r="AA6021" s="1847">
        <v>35.730699999999999</v>
      </c>
      <c r="AB6021" s="1847"/>
      <c r="AC6021" s="1847"/>
      <c r="AD6021" s="1847"/>
      <c r="AE6021" s="1847"/>
      <c r="AF6021" s="1847"/>
      <c r="AG6021" s="1847"/>
      <c r="AH6021" s="1814"/>
    </row>
    <row r="6022" spans="1:34" ht="16.7" customHeight="1">
      <c r="A6022" s="1844"/>
      <c r="B6022" s="1309"/>
      <c r="C6022" s="1309"/>
      <c r="D6022" s="1309"/>
      <c r="E6022" s="1309"/>
      <c r="F6022" s="1309"/>
      <c r="G6022" s="1309"/>
      <c r="H6022" s="1309"/>
      <c r="I6022" s="1840" t="s">
        <v>2861</v>
      </c>
      <c r="J6022" s="1840"/>
      <c r="K6022" s="1840"/>
      <c r="L6022" s="1840"/>
      <c r="M6022" s="1840"/>
      <c r="N6022" s="1840"/>
      <c r="O6022" s="1840"/>
      <c r="P6022" s="1840"/>
      <c r="Q6022" s="1840"/>
      <c r="R6022" s="1840"/>
      <c r="S6022" s="1840"/>
      <c r="T6022" s="1840"/>
      <c r="U6022" s="1840"/>
      <c r="V6022" s="1840"/>
      <c r="W6022" s="1840"/>
      <c r="X6022" s="1840"/>
      <c r="Y6022" s="1840"/>
      <c r="Z6022" s="1309"/>
      <c r="AA6022" s="1841">
        <v>36.617400000000004</v>
      </c>
      <c r="AB6022" s="1841"/>
      <c r="AC6022" s="1841"/>
      <c r="AD6022" s="1841"/>
      <c r="AE6022" s="1841"/>
      <c r="AF6022" s="1841"/>
      <c r="AG6022" s="1841"/>
      <c r="AH6022" s="1782"/>
    </row>
    <row r="6023" spans="1:34" ht="17.45" customHeight="1">
      <c r="A6023" s="1844"/>
      <c r="B6023" s="1309"/>
      <c r="C6023" s="1309"/>
      <c r="D6023" s="1309"/>
      <c r="E6023" s="1309"/>
      <c r="F6023" s="1309"/>
      <c r="G6023" s="1309"/>
      <c r="H6023" s="1309"/>
      <c r="I6023" s="1840" t="s">
        <v>2862</v>
      </c>
      <c r="J6023" s="1840"/>
      <c r="K6023" s="1840"/>
      <c r="L6023" s="1840"/>
      <c r="M6023" s="1840"/>
      <c r="N6023" s="1840"/>
      <c r="O6023" s="1840"/>
      <c r="P6023" s="1840"/>
      <c r="Q6023" s="1840"/>
      <c r="R6023" s="1840"/>
      <c r="S6023" s="1840"/>
      <c r="T6023" s="1840"/>
      <c r="U6023" s="1840"/>
      <c r="V6023" s="1840"/>
      <c r="W6023" s="1840"/>
      <c r="X6023" s="1840"/>
      <c r="Y6023" s="1840"/>
      <c r="Z6023" s="1309"/>
      <c r="AA6023" s="1841">
        <v>0.88129999999999997</v>
      </c>
      <c r="AB6023" s="1841"/>
      <c r="AC6023" s="1841"/>
      <c r="AD6023" s="1841"/>
      <c r="AE6023" s="1841"/>
      <c r="AF6023" s="1841"/>
      <c r="AG6023" s="1841"/>
      <c r="AH6023" s="1782"/>
    </row>
    <row r="6024" spans="1:34" ht="17.45" customHeight="1">
      <c r="A6024" s="1844"/>
      <c r="B6024" s="1309"/>
      <c r="C6024" s="1309"/>
      <c r="D6024" s="1309"/>
      <c r="E6024" s="1309"/>
      <c r="F6024" s="1309"/>
      <c r="G6024" s="1309"/>
      <c r="H6024" s="1309"/>
      <c r="I6024" s="1840" t="s">
        <v>2863</v>
      </c>
      <c r="J6024" s="1840"/>
      <c r="K6024" s="1840"/>
      <c r="L6024" s="1840"/>
      <c r="M6024" s="1840"/>
      <c r="N6024" s="1840"/>
      <c r="O6024" s="1840"/>
      <c r="P6024" s="1840"/>
      <c r="Q6024" s="1840"/>
      <c r="R6024" s="1840"/>
      <c r="S6024" s="1840"/>
      <c r="T6024" s="1840"/>
      <c r="U6024" s="1840"/>
      <c r="V6024" s="1840"/>
      <c r="W6024" s="1840"/>
      <c r="X6024" s="1840"/>
      <c r="Y6024" s="1840"/>
      <c r="Z6024" s="1309"/>
      <c r="AA6024" s="1841">
        <v>0</v>
      </c>
      <c r="AB6024" s="1841"/>
      <c r="AC6024" s="1841"/>
      <c r="AD6024" s="1841"/>
      <c r="AE6024" s="1841"/>
      <c r="AF6024" s="1841"/>
      <c r="AG6024" s="1841"/>
      <c r="AH6024" s="1782"/>
    </row>
    <row r="6025" spans="1:34" ht="16.7" customHeight="1">
      <c r="A6025" s="1845"/>
      <c r="B6025" s="1799"/>
      <c r="C6025" s="1799"/>
      <c r="D6025" s="1799"/>
      <c r="E6025" s="1799"/>
      <c r="F6025" s="1799"/>
      <c r="G6025" s="1799"/>
      <c r="H6025" s="1799"/>
      <c r="I6025" s="1842" t="s">
        <v>2864</v>
      </c>
      <c r="J6025" s="1842"/>
      <c r="K6025" s="1842"/>
      <c r="L6025" s="1842"/>
      <c r="M6025" s="1842"/>
      <c r="N6025" s="1842"/>
      <c r="O6025" s="1842"/>
      <c r="P6025" s="1842"/>
      <c r="Q6025" s="1842"/>
      <c r="R6025" s="1842"/>
      <c r="S6025" s="1842"/>
      <c r="T6025" s="1842"/>
      <c r="U6025" s="1842"/>
      <c r="V6025" s="1842"/>
      <c r="W6025" s="1842"/>
      <c r="X6025" s="1842"/>
      <c r="Y6025" s="1842"/>
      <c r="Z6025" s="1799"/>
      <c r="AA6025" s="1843">
        <v>0</v>
      </c>
      <c r="AB6025" s="1843"/>
      <c r="AC6025" s="1843"/>
      <c r="AD6025" s="1843"/>
      <c r="AE6025" s="1843"/>
      <c r="AF6025" s="1843"/>
      <c r="AG6025" s="1843"/>
      <c r="AH6025" s="1800"/>
    </row>
    <row r="6026" spans="1:34" ht="17.45" customHeight="1">
      <c r="A6026" s="1801" t="s">
        <v>2865</v>
      </c>
      <c r="B6026" s="1825"/>
      <c r="C6026" s="1825"/>
      <c r="D6026" s="1825"/>
      <c r="E6026" s="1825"/>
      <c r="F6026" s="1825"/>
      <c r="G6026" s="1825"/>
      <c r="H6026" s="1825"/>
      <c r="I6026" s="1825"/>
      <c r="J6026" s="1825"/>
      <c r="K6026" s="1825"/>
      <c r="L6026" s="1825"/>
      <c r="M6026" s="1825"/>
      <c r="N6026" s="1826"/>
      <c r="O6026" s="1789" t="s">
        <v>2850</v>
      </c>
      <c r="P6026" s="1790"/>
      <c r="Q6026" s="1790"/>
      <c r="R6026" s="1790"/>
      <c r="S6026" s="1791"/>
      <c r="T6026" s="1827" t="s">
        <v>754</v>
      </c>
      <c r="U6026" s="1790"/>
      <c r="V6026" s="1790"/>
      <c r="W6026" s="1213"/>
      <c r="X6026" s="1789" t="s">
        <v>2866</v>
      </c>
      <c r="Y6026" s="1790"/>
      <c r="Z6026" s="1790"/>
      <c r="AA6026" s="1790"/>
      <c r="AB6026" s="1790"/>
      <c r="AC6026" s="1790"/>
      <c r="AD6026" s="1791"/>
      <c r="AE6026" s="1810" t="s">
        <v>2867</v>
      </c>
      <c r="AF6026" s="1828"/>
      <c r="AG6026" s="1828"/>
      <c r="AH6026" s="1213"/>
    </row>
    <row r="6027" spans="1:34" ht="17.45" customHeight="1">
      <c r="A6027" s="1223"/>
      <c r="B6027" s="1224" t="s">
        <v>3624</v>
      </c>
      <c r="C6027" s="1875" t="s">
        <v>3625</v>
      </c>
      <c r="D6027" s="1876"/>
      <c r="E6027" s="1876"/>
      <c r="F6027" s="1876"/>
      <c r="G6027" s="1876"/>
      <c r="H6027" s="1876"/>
      <c r="I6027" s="1876"/>
      <c r="J6027" s="1876"/>
      <c r="K6027" s="1876"/>
      <c r="L6027" s="1876"/>
      <c r="M6027" s="1876"/>
      <c r="N6027" s="1875"/>
      <c r="O6027" s="1885">
        <v>2.2870000000000001E-2</v>
      </c>
      <c r="P6027" s="1886"/>
      <c r="Q6027" s="1886"/>
      <c r="R6027" s="1886"/>
      <c r="S6027" s="1887"/>
      <c r="T6027" s="1888" t="s">
        <v>497</v>
      </c>
      <c r="U6027" s="1889"/>
      <c r="V6027" s="1889"/>
      <c r="W6027" s="1225"/>
      <c r="X6027" s="1890">
        <v>21.9</v>
      </c>
      <c r="Y6027" s="1891"/>
      <c r="Z6027" s="1891"/>
      <c r="AA6027" s="1891"/>
      <c r="AB6027" s="1891"/>
      <c r="AC6027" s="1891"/>
      <c r="AD6027" s="1892"/>
      <c r="AE6027" s="1865">
        <v>0.50090000000000001</v>
      </c>
      <c r="AF6027" s="1847"/>
      <c r="AG6027" s="1847"/>
      <c r="AH6027" s="1225"/>
    </row>
    <row r="6028" spans="1:34" ht="16.7" customHeight="1">
      <c r="A6028" s="1220"/>
      <c r="B6028" s="1209" t="s">
        <v>3626</v>
      </c>
      <c r="C6028" s="1866" t="s">
        <v>3627</v>
      </c>
      <c r="D6028" s="1867"/>
      <c r="E6028" s="1867"/>
      <c r="F6028" s="1867"/>
      <c r="G6028" s="1867"/>
      <c r="H6028" s="1867"/>
      <c r="I6028" s="1867"/>
      <c r="J6028" s="1867"/>
      <c r="K6028" s="1867"/>
      <c r="L6028" s="1867"/>
      <c r="M6028" s="1867"/>
      <c r="N6028" s="1866"/>
      <c r="O6028" s="1893">
        <v>5.8300000000000001E-3</v>
      </c>
      <c r="P6028" s="1894"/>
      <c r="Q6028" s="1894"/>
      <c r="R6028" s="1894"/>
      <c r="S6028" s="1895"/>
      <c r="T6028" s="1896" t="s">
        <v>2612</v>
      </c>
      <c r="U6028" s="1897"/>
      <c r="V6028" s="1897"/>
      <c r="W6028" s="1222"/>
      <c r="X6028" s="1898">
        <v>123</v>
      </c>
      <c r="Y6028" s="1899"/>
      <c r="Z6028" s="1899"/>
      <c r="AA6028" s="1899"/>
      <c r="AB6028" s="1899"/>
      <c r="AC6028" s="1899"/>
      <c r="AD6028" s="1900"/>
      <c r="AE6028" s="1874">
        <v>0.71709999999999996</v>
      </c>
      <c r="AF6028" s="1843"/>
      <c r="AG6028" s="1843"/>
      <c r="AH6028" s="1222"/>
    </row>
    <row r="6029" spans="1:34" ht="17.45" customHeight="1">
      <c r="A6029" s="1792"/>
      <c r="B6029" s="1793"/>
      <c r="C6029" s="1793"/>
      <c r="D6029" s="1793"/>
      <c r="E6029" s="1793"/>
      <c r="F6029" s="1793"/>
      <c r="G6029" s="1793"/>
      <c r="H6029" s="1793"/>
      <c r="I6029" s="1794" t="s">
        <v>2869</v>
      </c>
      <c r="J6029" s="1794"/>
      <c r="K6029" s="1794"/>
      <c r="L6029" s="1794"/>
      <c r="M6029" s="1794"/>
      <c r="N6029" s="1794"/>
      <c r="O6029" s="1794"/>
      <c r="P6029" s="1794"/>
      <c r="Q6029" s="1794"/>
      <c r="R6029" s="1794"/>
      <c r="S6029" s="1794"/>
      <c r="T6029" s="1794"/>
      <c r="U6029" s="1794"/>
      <c r="V6029" s="1794"/>
      <c r="W6029" s="1794"/>
      <c r="X6029" s="1794"/>
      <c r="Y6029" s="1794"/>
      <c r="Z6029" s="1214"/>
      <c r="AA6029" s="1795">
        <v>1.218</v>
      </c>
      <c r="AB6029" s="1795"/>
      <c r="AC6029" s="1795"/>
      <c r="AD6029" s="1795"/>
      <c r="AE6029" s="1795"/>
      <c r="AF6029" s="1795"/>
      <c r="AG6029" s="1795"/>
      <c r="AH6029" s="1213"/>
    </row>
    <row r="6030" spans="1:34" ht="16.7" customHeight="1">
      <c r="A6030" s="1801" t="s">
        <v>2870</v>
      </c>
      <c r="B6030" s="1825"/>
      <c r="C6030" s="1825"/>
      <c r="D6030" s="1825"/>
      <c r="E6030" s="1825"/>
      <c r="F6030" s="1825"/>
      <c r="G6030" s="1825"/>
      <c r="H6030" s="1825"/>
      <c r="I6030" s="1825"/>
      <c r="J6030" s="1825"/>
      <c r="K6030" s="1825"/>
      <c r="L6030" s="1825"/>
      <c r="M6030" s="1825"/>
      <c r="N6030" s="1826"/>
      <c r="O6030" s="1789" t="s">
        <v>2850</v>
      </c>
      <c r="P6030" s="1790"/>
      <c r="Q6030" s="1790"/>
      <c r="R6030" s="1790"/>
      <c r="S6030" s="1791"/>
      <c r="T6030" s="1827" t="s">
        <v>754</v>
      </c>
      <c r="U6030" s="1790"/>
      <c r="V6030" s="1790"/>
      <c r="W6030" s="1213"/>
      <c r="X6030" s="1789" t="s">
        <v>2866</v>
      </c>
      <c r="Y6030" s="1790"/>
      <c r="Z6030" s="1790"/>
      <c r="AA6030" s="1790"/>
      <c r="AB6030" s="1790"/>
      <c r="AC6030" s="1790"/>
      <c r="AD6030" s="1791"/>
      <c r="AE6030" s="1810" t="s">
        <v>2867</v>
      </c>
      <c r="AF6030" s="1828"/>
      <c r="AG6030" s="1828"/>
      <c r="AH6030" s="1213"/>
    </row>
    <row r="6031" spans="1:34" ht="17.45" customHeight="1">
      <c r="A6031" s="1792"/>
      <c r="B6031" s="1793"/>
      <c r="C6031" s="1793"/>
      <c r="D6031" s="1793"/>
      <c r="E6031" s="1793"/>
      <c r="F6031" s="1793"/>
      <c r="G6031" s="1793"/>
      <c r="H6031" s="1793"/>
      <c r="I6031" s="1794" t="s">
        <v>2871</v>
      </c>
      <c r="J6031" s="1794"/>
      <c r="K6031" s="1794"/>
      <c r="L6031" s="1794"/>
      <c r="M6031" s="1794"/>
      <c r="N6031" s="1794"/>
      <c r="O6031" s="1794"/>
      <c r="P6031" s="1794"/>
      <c r="Q6031" s="1794"/>
      <c r="R6031" s="1794"/>
      <c r="S6031" s="1794"/>
      <c r="T6031" s="1794"/>
      <c r="U6031" s="1794"/>
      <c r="V6031" s="1794"/>
      <c r="W6031" s="1794"/>
      <c r="X6031" s="1794"/>
      <c r="Y6031" s="1794"/>
      <c r="Z6031" s="1214"/>
      <c r="AA6031" s="1795">
        <v>0</v>
      </c>
      <c r="AB6031" s="1795"/>
      <c r="AC6031" s="1795"/>
      <c r="AD6031" s="1795"/>
      <c r="AE6031" s="1795"/>
      <c r="AF6031" s="1795"/>
      <c r="AG6031" s="1795"/>
      <c r="AH6031" s="1213"/>
    </row>
    <row r="6032" spans="1:34" ht="17.45" customHeight="1">
      <c r="A6032" s="1801" t="s">
        <v>2872</v>
      </c>
      <c r="B6032" s="1825"/>
      <c r="C6032" s="1825"/>
      <c r="D6032" s="1825"/>
      <c r="E6032" s="1825"/>
      <c r="F6032" s="1825"/>
      <c r="G6032" s="1825"/>
      <c r="H6032" s="1825"/>
      <c r="I6032" s="1825"/>
      <c r="J6032" s="1825"/>
      <c r="K6032" s="1825"/>
      <c r="L6032" s="1825"/>
      <c r="M6032" s="1825"/>
      <c r="N6032" s="1826"/>
      <c r="O6032" s="1789" t="s">
        <v>2850</v>
      </c>
      <c r="P6032" s="1790"/>
      <c r="Q6032" s="1790"/>
      <c r="R6032" s="1790"/>
      <c r="S6032" s="1791"/>
      <c r="T6032" s="1827" t="s">
        <v>754</v>
      </c>
      <c r="U6032" s="1790"/>
      <c r="V6032" s="1790"/>
      <c r="W6032" s="1213"/>
      <c r="X6032" s="1789" t="s">
        <v>2866</v>
      </c>
      <c r="Y6032" s="1790"/>
      <c r="Z6032" s="1790"/>
      <c r="AA6032" s="1790"/>
      <c r="AB6032" s="1790"/>
      <c r="AC6032" s="1790"/>
      <c r="AD6032" s="1791"/>
      <c r="AE6032" s="1810" t="s">
        <v>2867</v>
      </c>
      <c r="AF6032" s="1828"/>
      <c r="AG6032" s="1828"/>
      <c r="AH6032" s="1213"/>
    </row>
    <row r="6033" spans="1:34" ht="16.7" customHeight="1">
      <c r="A6033" s="1792"/>
      <c r="B6033" s="1793"/>
      <c r="C6033" s="1793"/>
      <c r="D6033" s="1793"/>
      <c r="E6033" s="1793"/>
      <c r="F6033" s="1793"/>
      <c r="G6033" s="1793"/>
      <c r="H6033" s="1793"/>
      <c r="I6033" s="1793"/>
      <c r="J6033" s="1793"/>
      <c r="K6033" s="1794" t="s">
        <v>2873</v>
      </c>
      <c r="L6033" s="1794"/>
      <c r="M6033" s="1794"/>
      <c r="N6033" s="1794"/>
      <c r="O6033" s="1794"/>
      <c r="P6033" s="1794"/>
      <c r="Q6033" s="1794"/>
      <c r="R6033" s="1794"/>
      <c r="S6033" s="1794"/>
      <c r="T6033" s="1794"/>
      <c r="U6033" s="1794"/>
      <c r="V6033" s="1794"/>
      <c r="W6033" s="1794"/>
      <c r="X6033" s="1794"/>
      <c r="Y6033" s="1794"/>
      <c r="Z6033" s="1794"/>
      <c r="AA6033" s="1794"/>
      <c r="AB6033" s="1214"/>
      <c r="AC6033" s="1795">
        <v>0</v>
      </c>
      <c r="AD6033" s="1795"/>
      <c r="AE6033" s="1795"/>
      <c r="AF6033" s="1795"/>
      <c r="AG6033" s="1795"/>
      <c r="AH6033" s="1213"/>
    </row>
    <row r="6034" spans="1:34" ht="17.45" customHeight="1">
      <c r="A6034" s="1801" t="s">
        <v>2874</v>
      </c>
      <c r="B6034" s="1825"/>
      <c r="C6034" s="1825"/>
      <c r="D6034" s="1825"/>
      <c r="E6034" s="1825"/>
      <c r="F6034" s="1825"/>
      <c r="G6034" s="1825"/>
      <c r="H6034" s="1825"/>
      <c r="I6034" s="1825"/>
      <c r="J6034" s="1826"/>
      <c r="K6034" s="1789" t="s">
        <v>2850</v>
      </c>
      <c r="L6034" s="1791"/>
      <c r="M6034" s="1855" t="s">
        <v>2875</v>
      </c>
      <c r="N6034" s="1856"/>
      <c r="O6034" s="1857"/>
      <c r="P6034" s="1855" t="s">
        <v>2876</v>
      </c>
      <c r="Q6034" s="1856"/>
      <c r="R6034" s="1857"/>
      <c r="S6034" s="1855" t="s">
        <v>2877</v>
      </c>
      <c r="T6034" s="1857"/>
      <c r="U6034" s="1789" t="s">
        <v>2878</v>
      </c>
      <c r="V6034" s="1790"/>
      <c r="W6034" s="1791"/>
      <c r="X6034" s="1789" t="s">
        <v>2879</v>
      </c>
      <c r="Y6034" s="1790"/>
      <c r="Z6034" s="1790"/>
      <c r="AA6034" s="1790"/>
      <c r="AB6034" s="1791"/>
      <c r="AC6034" s="1789" t="s">
        <v>2880</v>
      </c>
      <c r="AD6034" s="1791"/>
      <c r="AE6034" s="1810" t="s">
        <v>2867</v>
      </c>
      <c r="AF6034" s="1828"/>
      <c r="AG6034" s="1828"/>
      <c r="AH6034" s="1213"/>
    </row>
    <row r="6035" spans="1:34" ht="16.7" customHeight="1">
      <c r="A6035" s="1853"/>
      <c r="B6035" s="1778"/>
      <c r="C6035" s="1778"/>
      <c r="D6035" s="1778"/>
      <c r="E6035" s="1778"/>
      <c r="F6035" s="1778"/>
      <c r="G6035" s="1778"/>
      <c r="H6035" s="1778"/>
      <c r="I6035" s="1846" t="s">
        <v>2881</v>
      </c>
      <c r="J6035" s="1846"/>
      <c r="K6035" s="1846"/>
      <c r="L6035" s="1846"/>
      <c r="M6035" s="1846"/>
      <c r="N6035" s="1846"/>
      <c r="O6035" s="1846"/>
      <c r="P6035" s="1846"/>
      <c r="Q6035" s="1846"/>
      <c r="R6035" s="1846"/>
      <c r="S6035" s="1846"/>
      <c r="T6035" s="1846"/>
      <c r="U6035" s="1846"/>
      <c r="V6035" s="1846"/>
      <c r="W6035" s="1846"/>
      <c r="X6035" s="1846"/>
      <c r="Y6035" s="1846"/>
      <c r="Z6035" s="1203"/>
      <c r="AA6035" s="1847">
        <v>0</v>
      </c>
      <c r="AB6035" s="1847"/>
      <c r="AC6035" s="1847"/>
      <c r="AD6035" s="1847"/>
      <c r="AE6035" s="1847"/>
      <c r="AF6035" s="1847"/>
      <c r="AG6035" s="1847"/>
      <c r="AH6035" s="1204"/>
    </row>
    <row r="6036" spans="1:34" ht="5.85" customHeight="1">
      <c r="A6036" s="1854"/>
      <c r="B6036" s="1309"/>
      <c r="C6036" s="1309"/>
      <c r="D6036" s="1309"/>
      <c r="E6036" s="1309"/>
      <c r="F6036" s="1309"/>
      <c r="G6036" s="1309"/>
      <c r="H6036" s="1309"/>
      <c r="I6036" s="1309"/>
      <c r="J6036" s="1309"/>
      <c r="K6036" s="1309"/>
      <c r="L6036" s="1309"/>
      <c r="M6036" s="1309"/>
      <c r="N6036" s="1309"/>
      <c r="O6036" s="1309"/>
      <c r="P6036" s="1309"/>
      <c r="Q6036" s="1309"/>
      <c r="R6036" s="1309"/>
      <c r="S6036" s="1309"/>
      <c r="T6036" s="1309"/>
      <c r="U6036" s="1309"/>
      <c r="V6036" s="1309"/>
      <c r="W6036" s="1309"/>
      <c r="X6036" s="1309"/>
      <c r="Y6036" s="1309"/>
      <c r="Z6036" s="1309"/>
      <c r="AA6036" s="1309"/>
      <c r="AB6036" s="1309"/>
      <c r="AC6036" s="1309"/>
      <c r="AD6036" s="1309"/>
      <c r="AE6036" s="1309"/>
      <c r="AF6036" s="1309"/>
      <c r="AG6036" s="1309"/>
      <c r="AH6036" s="1782"/>
    </row>
    <row r="6037" spans="1:34" ht="17.45" customHeight="1">
      <c r="A6037" s="1845"/>
      <c r="B6037" s="1799"/>
      <c r="C6037" s="1799"/>
      <c r="D6037" s="1799"/>
      <c r="E6037" s="1799"/>
      <c r="F6037" s="1799"/>
      <c r="G6037" s="1799"/>
      <c r="H6037" s="1799"/>
      <c r="I6037" s="1842" t="s">
        <v>2882</v>
      </c>
      <c r="J6037" s="1842"/>
      <c r="K6037" s="1842"/>
      <c r="L6037" s="1842"/>
      <c r="M6037" s="1842"/>
      <c r="N6037" s="1842"/>
      <c r="O6037" s="1842"/>
      <c r="P6037" s="1842"/>
      <c r="Q6037" s="1842"/>
      <c r="R6037" s="1842"/>
      <c r="S6037" s="1842"/>
      <c r="T6037" s="1842"/>
      <c r="U6037" s="1842"/>
      <c r="V6037" s="1842"/>
      <c r="W6037" s="1842"/>
      <c r="X6037" s="1842"/>
      <c r="Y6037" s="1842"/>
      <c r="Z6037" s="1212"/>
      <c r="AA6037" s="1848">
        <v>2.1</v>
      </c>
      <c r="AB6037" s="1848"/>
      <c r="AC6037" s="1848"/>
      <c r="AD6037" s="1848"/>
      <c r="AE6037" s="1848"/>
      <c r="AF6037" s="1848"/>
      <c r="AG6037" s="1848"/>
      <c r="AH6037" s="1208"/>
    </row>
    <row r="6038" spans="1:34" ht="45.75" customHeight="1">
      <c r="A6038" s="1849" t="s">
        <v>2883</v>
      </c>
      <c r="B6038" s="1850"/>
      <c r="C6038" s="1850"/>
      <c r="D6038" s="1850"/>
      <c r="E6038" s="1851"/>
      <c r="F6038" s="1852"/>
      <c r="G6038" s="1852"/>
      <c r="H6038" s="1852"/>
      <c r="I6038" s="1852"/>
      <c r="J6038" s="1852"/>
      <c r="K6038" s="1852"/>
      <c r="L6038" s="1852"/>
      <c r="M6038" s="1852"/>
      <c r="N6038" s="1852"/>
      <c r="O6038" s="1852"/>
      <c r="P6038" s="1852"/>
      <c r="Q6038" s="1852"/>
      <c r="R6038" s="1852"/>
      <c r="S6038" s="1852"/>
      <c r="T6038" s="1852"/>
      <c r="U6038" s="1852"/>
      <c r="V6038" s="1852"/>
      <c r="W6038" s="1852"/>
      <c r="X6038" s="1852"/>
      <c r="Y6038" s="1852"/>
      <c r="Z6038" s="1852"/>
      <c r="AA6038" s="1852"/>
      <c r="AB6038" s="1852"/>
      <c r="AC6038" s="1852"/>
      <c r="AD6038" s="1852"/>
      <c r="AE6038" s="1852"/>
      <c r="AF6038" s="1852"/>
      <c r="AG6038" s="1852"/>
      <c r="AH6038" s="1851"/>
    </row>
    <row r="6039" spans="1:34" ht="116.45" customHeight="1">
      <c r="A6039" s="1218"/>
      <c r="AH6039" s="1219"/>
    </row>
    <row r="6040" spans="1:34" ht="115.7" customHeight="1">
      <c r="A6040" s="1220"/>
      <c r="B6040" s="1221"/>
      <c r="C6040" s="1221"/>
      <c r="D6040" s="1221"/>
      <c r="E6040" s="1221"/>
      <c r="F6040" s="1221"/>
      <c r="G6040" s="1221"/>
      <c r="H6040" s="1221"/>
      <c r="I6040" s="1221"/>
      <c r="J6040" s="1221"/>
      <c r="K6040" s="1221"/>
      <c r="L6040" s="1221"/>
      <c r="M6040" s="1221"/>
      <c r="N6040" s="1221"/>
      <c r="O6040" s="1221"/>
      <c r="P6040" s="1221"/>
      <c r="Q6040" s="1221"/>
      <c r="R6040" s="1221"/>
      <c r="S6040" s="1221"/>
      <c r="T6040" s="1221"/>
      <c r="U6040" s="1221"/>
      <c r="V6040" s="1221"/>
      <c r="W6040" s="1221"/>
      <c r="X6040" s="1221"/>
      <c r="Y6040" s="1221"/>
      <c r="Z6040" s="1221"/>
      <c r="AA6040" s="1221"/>
      <c r="AB6040" s="1221"/>
      <c r="AC6040" s="1221"/>
      <c r="AD6040" s="1221"/>
      <c r="AE6040" s="1221"/>
      <c r="AF6040" s="1221"/>
      <c r="AG6040" s="1221"/>
      <c r="AH6040" s="1222"/>
    </row>
    <row r="6041" spans="1:34" ht="5.85" customHeight="1">
      <c r="A6041" s="1777"/>
      <c r="B6041" s="1778"/>
      <c r="C6041" s="1778"/>
      <c r="D6041" s="1778"/>
      <c r="E6041" s="1778"/>
      <c r="F6041" s="1778"/>
      <c r="G6041" s="1778"/>
      <c r="H6041" s="1778"/>
      <c r="I6041" s="1778"/>
      <c r="J6041" s="1778"/>
      <c r="K6041" s="1778"/>
      <c r="L6041" s="1778"/>
      <c r="M6041" s="1778"/>
      <c r="N6041" s="1778"/>
      <c r="O6041" s="1778"/>
      <c r="P6041" s="1778"/>
      <c r="Q6041" s="1778"/>
      <c r="R6041" s="1778"/>
      <c r="S6041" s="1778"/>
      <c r="T6041" s="1778"/>
      <c r="U6041" s="1778"/>
      <c r="V6041" s="1778"/>
      <c r="W6041" s="1778"/>
      <c r="X6041" s="1778"/>
      <c r="Y6041" s="1778"/>
      <c r="Z6041" s="1778"/>
      <c r="AA6041" s="1778"/>
      <c r="AB6041" s="1778"/>
      <c r="AC6041" s="1778"/>
      <c r="AD6041" s="1778"/>
      <c r="AE6041" s="1778"/>
      <c r="AF6041" s="1778"/>
      <c r="AG6041" s="1778"/>
      <c r="AH6041" s="1779"/>
    </row>
    <row r="6042" spans="1:34" ht="11.65" customHeight="1">
      <c r="A6042" s="1780" t="s">
        <v>2834</v>
      </c>
      <c r="B6042" s="1310"/>
      <c r="C6042" s="1310"/>
      <c r="D6042" s="1310"/>
      <c r="E6042" s="1310"/>
      <c r="F6042" s="1310"/>
      <c r="G6042" s="1310"/>
      <c r="H6042" s="1310"/>
      <c r="I6042" s="1310"/>
      <c r="J6042" s="1310"/>
      <c r="K6042" s="1310"/>
      <c r="L6042" s="1310"/>
      <c r="M6042" s="1310"/>
      <c r="N6042" s="1310"/>
      <c r="O6042" s="1310"/>
      <c r="P6042" s="1310"/>
      <c r="Q6042" s="1310"/>
      <c r="R6042" s="1310"/>
      <c r="S6042" s="1310"/>
      <c r="T6042" s="1310"/>
      <c r="U6042" s="1310"/>
      <c r="V6042" s="1310"/>
      <c r="W6042" s="1310"/>
      <c r="X6042" s="1310"/>
      <c r="Y6042" s="1310"/>
      <c r="Z6042" s="1310"/>
      <c r="AA6042" s="1310"/>
      <c r="AB6042" s="1310"/>
      <c r="AC6042" s="1310"/>
      <c r="AD6042" s="1309"/>
      <c r="AE6042" s="1309"/>
      <c r="AF6042" s="1781" t="s">
        <v>3628</v>
      </c>
      <c r="AG6042" s="1781"/>
      <c r="AH6042" s="1782"/>
    </row>
    <row r="6043" spans="1:34" ht="5.0999999999999996" customHeight="1">
      <c r="A6043" s="1780"/>
      <c r="B6043" s="1310"/>
      <c r="C6043" s="1310"/>
      <c r="D6043" s="1310"/>
      <c r="E6043" s="1310"/>
      <c r="F6043" s="1310"/>
      <c r="G6043" s="1310"/>
      <c r="H6043" s="1310"/>
      <c r="I6043" s="1310"/>
      <c r="J6043" s="1310"/>
      <c r="K6043" s="1310"/>
      <c r="L6043" s="1310"/>
      <c r="M6043" s="1310"/>
      <c r="N6043" s="1310"/>
      <c r="O6043" s="1310"/>
      <c r="P6043" s="1310"/>
      <c r="Q6043" s="1310"/>
      <c r="R6043" s="1310"/>
      <c r="S6043" s="1310"/>
      <c r="T6043" s="1310"/>
      <c r="U6043" s="1310"/>
      <c r="V6043" s="1310"/>
      <c r="W6043" s="1310"/>
      <c r="X6043" s="1310"/>
      <c r="Y6043" s="1310"/>
      <c r="Z6043" s="1310"/>
      <c r="AA6043" s="1310"/>
      <c r="AB6043" s="1310"/>
      <c r="AC6043" s="1310"/>
      <c r="AD6043" s="1311"/>
      <c r="AE6043" s="1311"/>
      <c r="AF6043" s="1311"/>
      <c r="AG6043" s="1311"/>
      <c r="AH6043" s="1782"/>
    </row>
    <row r="6044" spans="1:34" ht="11.65" customHeight="1">
      <c r="A6044" s="1783" t="s">
        <v>2836</v>
      </c>
      <c r="B6044" s="1784"/>
      <c r="C6044" s="1784"/>
      <c r="D6044" s="1784"/>
      <c r="E6044" s="1784"/>
      <c r="F6044" s="1784"/>
      <c r="G6044" s="1784"/>
      <c r="H6044" s="1784"/>
      <c r="I6044" s="1784"/>
      <c r="J6044" s="1784"/>
      <c r="K6044" s="1784"/>
      <c r="L6044" s="1784"/>
      <c r="M6044" s="1784"/>
      <c r="N6044" s="1784"/>
      <c r="O6044" s="1784"/>
      <c r="P6044" s="1784"/>
      <c r="Q6044" s="1784"/>
      <c r="R6044" s="1784"/>
      <c r="S6044" s="1784"/>
      <c r="T6044" s="1784"/>
      <c r="U6044" s="1784"/>
      <c r="V6044" s="1784"/>
      <c r="W6044" s="1784"/>
      <c r="X6044" s="1784"/>
      <c r="Y6044" s="1784"/>
      <c r="Z6044" s="1784"/>
      <c r="AA6044" s="1784"/>
      <c r="AB6044" s="1784"/>
      <c r="AC6044" s="1784"/>
      <c r="AD6044" s="1311"/>
      <c r="AE6044" s="1311"/>
      <c r="AF6044" s="1311"/>
      <c r="AG6044" s="1311"/>
      <c r="AH6044" s="1782"/>
    </row>
    <row r="6045" spans="1:34" ht="23.25" customHeight="1">
      <c r="A6045" s="1785" t="s">
        <v>2837</v>
      </c>
      <c r="B6045" s="1786"/>
      <c r="C6045" s="1786"/>
      <c r="D6045" s="1786"/>
      <c r="E6045" s="1786"/>
      <c r="F6045" s="1786"/>
      <c r="G6045" s="1786"/>
      <c r="H6045" s="1786"/>
      <c r="I6045" s="1786"/>
      <c r="J6045" s="1786"/>
      <c r="K6045" s="1786"/>
      <c r="L6045" s="1786"/>
      <c r="M6045" s="1786"/>
      <c r="N6045" s="1786"/>
      <c r="O6045" s="1786"/>
      <c r="P6045" s="1786"/>
      <c r="Q6045" s="1786"/>
      <c r="R6045" s="1786"/>
      <c r="S6045" s="1786"/>
      <c r="T6045" s="1786"/>
      <c r="U6045" s="1786"/>
      <c r="V6045" s="1786"/>
      <c r="W6045" s="1786"/>
      <c r="X6045" s="1786"/>
      <c r="Y6045" s="1786"/>
      <c r="Z6045" s="1786"/>
      <c r="AA6045" s="1786"/>
      <c r="AB6045" s="1786"/>
      <c r="AC6045" s="1786"/>
      <c r="AD6045" s="1311"/>
      <c r="AE6045" s="1311"/>
      <c r="AF6045" s="1311"/>
      <c r="AG6045" s="1311"/>
      <c r="AH6045" s="1782"/>
    </row>
    <row r="6046" spans="1:34" ht="5.0999999999999996" customHeight="1">
      <c r="A6046" s="1787" t="s">
        <v>2838</v>
      </c>
      <c r="B6046" s="1788"/>
      <c r="C6046" s="1788"/>
      <c r="D6046" s="1788"/>
      <c r="E6046" s="1788"/>
      <c r="F6046" s="1788"/>
      <c r="G6046" s="1788"/>
      <c r="H6046" s="1788"/>
      <c r="I6046" s="1788"/>
      <c r="J6046" s="1788"/>
      <c r="K6046" s="1788"/>
      <c r="L6046" s="1788"/>
      <c r="M6046" s="1788"/>
      <c r="N6046" s="1788"/>
      <c r="O6046" s="1788"/>
      <c r="P6046" s="1788"/>
      <c r="Q6046" s="1788"/>
      <c r="R6046" s="1788"/>
      <c r="S6046" s="1788"/>
      <c r="T6046" s="1788"/>
      <c r="U6046" s="1788"/>
      <c r="V6046" s="1788"/>
      <c r="W6046" s="1788"/>
      <c r="X6046" s="1788"/>
      <c r="Y6046" s="1788"/>
      <c r="Z6046" s="1788"/>
      <c r="AA6046" s="1788"/>
      <c r="AB6046" s="1788"/>
      <c r="AC6046" s="1788"/>
      <c r="AD6046" s="1311"/>
      <c r="AE6046" s="1311"/>
      <c r="AF6046" s="1311"/>
      <c r="AG6046" s="1311"/>
      <c r="AH6046" s="1782"/>
    </row>
    <row r="6047" spans="1:34" ht="5.85" customHeight="1">
      <c r="A6047" s="1787"/>
      <c r="B6047" s="1788"/>
      <c r="C6047" s="1788"/>
      <c r="D6047" s="1788"/>
      <c r="E6047" s="1788"/>
      <c r="F6047" s="1788"/>
      <c r="G6047" s="1788"/>
      <c r="H6047" s="1788"/>
      <c r="I6047" s="1788"/>
      <c r="J6047" s="1788"/>
      <c r="K6047" s="1788"/>
      <c r="L6047" s="1788"/>
      <c r="M6047" s="1788"/>
      <c r="N6047" s="1788"/>
      <c r="O6047" s="1788"/>
      <c r="P6047" s="1788"/>
      <c r="Q6047" s="1788"/>
      <c r="R6047" s="1788"/>
      <c r="S6047" s="1788"/>
      <c r="T6047" s="1788"/>
      <c r="U6047" s="1788"/>
      <c r="V6047" s="1788"/>
      <c r="W6047" s="1788"/>
      <c r="X6047" s="1788"/>
      <c r="Y6047" s="1788"/>
      <c r="Z6047" s="1788"/>
      <c r="AA6047" s="1788"/>
      <c r="AB6047" s="1788"/>
      <c r="AC6047" s="1788"/>
      <c r="AD6047" s="1782"/>
      <c r="AE6047" s="1309"/>
      <c r="AF6047" s="1309"/>
      <c r="AG6047" s="1309"/>
      <c r="AH6047" s="1782"/>
    </row>
    <row r="6048" spans="1:34" ht="11.65" customHeight="1">
      <c r="A6048" s="1787" t="s">
        <v>2839</v>
      </c>
      <c r="B6048" s="1788"/>
      <c r="C6048" s="1788"/>
      <c r="D6048" s="1788"/>
      <c r="E6048" s="1788"/>
      <c r="F6048" s="1788"/>
      <c r="G6048" s="1788"/>
      <c r="H6048" s="1788"/>
      <c r="I6048" s="1788"/>
      <c r="J6048" s="1788"/>
      <c r="K6048" s="1788"/>
      <c r="L6048" s="1788"/>
      <c r="M6048" s="1788"/>
      <c r="N6048" s="1788"/>
      <c r="O6048" s="1788"/>
      <c r="P6048" s="1788"/>
      <c r="Q6048" s="1788"/>
      <c r="R6048" s="1788"/>
      <c r="S6048" s="1788"/>
      <c r="T6048" s="1788"/>
      <c r="U6048" s="1788"/>
      <c r="V6048" s="1788"/>
      <c r="W6048" s="1788"/>
      <c r="X6048" s="1788"/>
      <c r="Y6048" s="1788"/>
      <c r="Z6048" s="1788"/>
      <c r="AA6048" s="1788"/>
      <c r="AB6048" s="1788"/>
      <c r="AC6048" s="1788"/>
      <c r="AD6048" s="1818" t="s">
        <v>2840</v>
      </c>
      <c r="AE6048" s="1818"/>
      <c r="AF6048" s="1206">
        <v>0</v>
      </c>
      <c r="AG6048" s="1207" t="s">
        <v>5</v>
      </c>
      <c r="AH6048" s="1800"/>
    </row>
    <row r="6049" spans="1:34" ht="11.65" customHeight="1">
      <c r="A6049" s="1819" t="s">
        <v>2841</v>
      </c>
      <c r="B6049" s="1820"/>
      <c r="C6049" s="1820"/>
      <c r="D6049" s="1820"/>
      <c r="E6049" s="1820"/>
      <c r="F6049" s="1820"/>
      <c r="G6049" s="1820"/>
      <c r="H6049" s="1820"/>
      <c r="I6049" s="1820"/>
      <c r="J6049" s="1820"/>
      <c r="K6049" s="1820"/>
      <c r="L6049" s="1820"/>
      <c r="M6049" s="1820"/>
      <c r="N6049" s="1820"/>
      <c r="O6049" s="1820"/>
      <c r="P6049" s="1820"/>
      <c r="Q6049" s="1820"/>
      <c r="R6049" s="1820"/>
      <c r="S6049" s="1820"/>
      <c r="T6049" s="1820"/>
      <c r="U6049" s="1820"/>
      <c r="V6049" s="1820"/>
      <c r="W6049" s="1820"/>
      <c r="X6049" s="1820"/>
      <c r="Y6049" s="1820"/>
      <c r="Z6049" s="1820"/>
      <c r="AA6049" s="1820"/>
      <c r="AB6049" s="1820"/>
      <c r="AC6049" s="1820"/>
      <c r="AD6049" s="1821" t="s">
        <v>2842</v>
      </c>
      <c r="AE6049" s="1821"/>
      <c r="AF6049" s="1210">
        <v>0</v>
      </c>
      <c r="AG6049" s="1211" t="s">
        <v>5</v>
      </c>
      <c r="AH6049" s="1800"/>
    </row>
    <row r="6050" spans="1:34" ht="16.7" customHeight="1">
      <c r="A6050" s="1822" t="s">
        <v>2843</v>
      </c>
      <c r="B6050" s="1802"/>
      <c r="C6050" s="1802"/>
      <c r="D6050" s="1778"/>
      <c r="E6050" s="1823" t="s">
        <v>3607</v>
      </c>
      <c r="F6050" s="1823"/>
      <c r="G6050" s="1823"/>
      <c r="H6050" s="1823"/>
      <c r="I6050" s="1823"/>
      <c r="J6050" s="1823"/>
      <c r="K6050" s="1823"/>
      <c r="L6050" s="1823"/>
      <c r="M6050" s="1823"/>
      <c r="N6050" s="1823"/>
      <c r="O6050" s="1823"/>
      <c r="P6050" s="1823"/>
      <c r="Q6050" s="1823"/>
      <c r="R6050" s="1823"/>
      <c r="S6050" s="1823"/>
      <c r="T6050" s="1823"/>
      <c r="U6050" s="1823"/>
      <c r="V6050" s="1823"/>
      <c r="W6050" s="1823"/>
      <c r="X6050" s="1823"/>
      <c r="Y6050" s="1823"/>
      <c r="Z6050" s="1823"/>
      <c r="AA6050" s="1823"/>
      <c r="AB6050" s="1823"/>
      <c r="AC6050" s="1823"/>
      <c r="AD6050" s="1823"/>
      <c r="AE6050" s="1823"/>
      <c r="AF6050" s="1823"/>
      <c r="AG6050" s="1823"/>
      <c r="AH6050" s="1779"/>
    </row>
    <row r="6051" spans="1:34" ht="17.45" customHeight="1">
      <c r="A6051" s="1824" t="s">
        <v>2844</v>
      </c>
      <c r="B6051" s="1816"/>
      <c r="C6051" s="1816"/>
      <c r="D6051" s="1309"/>
      <c r="E6051" s="1815" t="s">
        <v>3606</v>
      </c>
      <c r="F6051" s="1815"/>
      <c r="G6051" s="1111"/>
      <c r="H6051" s="1796" t="s">
        <v>2845</v>
      </c>
      <c r="I6051" s="1796"/>
      <c r="J6051" s="1796" t="s">
        <v>2612</v>
      </c>
      <c r="K6051" s="1796"/>
      <c r="L6051" s="1309"/>
      <c r="M6051" s="1309"/>
      <c r="N6051" s="1816" t="s">
        <v>2846</v>
      </c>
      <c r="O6051" s="1816"/>
      <c r="P6051" s="1816"/>
      <c r="Q6051" s="1816"/>
      <c r="R6051" s="1817">
        <v>1.3413900000000001</v>
      </c>
      <c r="S6051" s="1817"/>
      <c r="T6051" s="1817"/>
      <c r="U6051" s="1817"/>
      <c r="V6051" s="1309"/>
      <c r="W6051" s="1309"/>
      <c r="X6051" s="1309"/>
      <c r="Y6051" s="1796" t="s">
        <v>2847</v>
      </c>
      <c r="Z6051" s="1796"/>
      <c r="AA6051" s="1796"/>
      <c r="AB6051" s="1796"/>
      <c r="AC6051" s="1796"/>
      <c r="AD6051" s="1796"/>
      <c r="AE6051" s="1796"/>
      <c r="AF6051" s="1797" t="s">
        <v>2848</v>
      </c>
      <c r="AG6051" s="1797"/>
      <c r="AH6051" s="1782"/>
    </row>
    <row r="6052" spans="1:34" ht="5.85" customHeight="1">
      <c r="A6052" s="1798"/>
      <c r="B6052" s="1799"/>
      <c r="C6052" s="1799"/>
      <c r="D6052" s="1799"/>
      <c r="E6052" s="1799"/>
      <c r="F6052" s="1799"/>
      <c r="G6052" s="1799"/>
      <c r="H6052" s="1799"/>
      <c r="I6052" s="1799"/>
      <c r="J6052" s="1799"/>
      <c r="K6052" s="1799"/>
      <c r="L6052" s="1799"/>
      <c r="M6052" s="1799"/>
      <c r="N6052" s="1799"/>
      <c r="O6052" s="1799"/>
      <c r="P6052" s="1799"/>
      <c r="Q6052" s="1799"/>
      <c r="R6052" s="1799"/>
      <c r="S6052" s="1799"/>
      <c r="T6052" s="1799"/>
      <c r="U6052" s="1799"/>
      <c r="V6052" s="1799"/>
      <c r="W6052" s="1799"/>
      <c r="X6052" s="1799"/>
      <c r="Y6052" s="1799"/>
      <c r="Z6052" s="1799"/>
      <c r="AA6052" s="1799"/>
      <c r="AB6052" s="1799"/>
      <c r="AC6052" s="1799"/>
      <c r="AD6052" s="1799"/>
      <c r="AE6052" s="1799"/>
      <c r="AF6052" s="1799"/>
      <c r="AG6052" s="1799"/>
      <c r="AH6052" s="1800"/>
    </row>
    <row r="6053" spans="1:34" ht="17.45" customHeight="1">
      <c r="A6053" s="1801" t="s">
        <v>2849</v>
      </c>
      <c r="B6053" s="1802"/>
      <c r="C6053" s="1802"/>
      <c r="D6053" s="1802"/>
      <c r="E6053" s="1802"/>
      <c r="F6053" s="1802"/>
      <c r="G6053" s="1802"/>
      <c r="H6053" s="1802"/>
      <c r="I6053" s="1802"/>
      <c r="J6053" s="1803"/>
      <c r="K6053" s="1789" t="s">
        <v>2850</v>
      </c>
      <c r="L6053" s="1807"/>
      <c r="M6053" s="1789" t="s">
        <v>2851</v>
      </c>
      <c r="N6053" s="1790"/>
      <c r="O6053" s="1790"/>
      <c r="P6053" s="1790"/>
      <c r="Q6053" s="1790"/>
      <c r="R6053" s="1790"/>
      <c r="S6053" s="1790"/>
      <c r="T6053" s="1791"/>
      <c r="U6053" s="1789" t="s">
        <v>2852</v>
      </c>
      <c r="V6053" s="1790"/>
      <c r="W6053" s="1790"/>
      <c r="X6053" s="1790"/>
      <c r="Y6053" s="1790"/>
      <c r="Z6053" s="1790"/>
      <c r="AA6053" s="1790"/>
      <c r="AB6053" s="1790"/>
      <c r="AC6053" s="1790"/>
      <c r="AD6053" s="1791"/>
      <c r="AE6053" s="1810" t="s">
        <v>2853</v>
      </c>
      <c r="AF6053" s="1811"/>
      <c r="AG6053" s="1811"/>
      <c r="AH6053" s="1814"/>
    </row>
    <row r="6054" spans="1:34" ht="16.7" customHeight="1">
      <c r="A6054" s="1804"/>
      <c r="B6054" s="1805"/>
      <c r="C6054" s="1805"/>
      <c r="D6054" s="1805"/>
      <c r="E6054" s="1805"/>
      <c r="F6054" s="1805"/>
      <c r="G6054" s="1805"/>
      <c r="H6054" s="1805"/>
      <c r="I6054" s="1805"/>
      <c r="J6054" s="1806"/>
      <c r="K6054" s="1808"/>
      <c r="L6054" s="1809"/>
      <c r="M6054" s="1789" t="s">
        <v>2854</v>
      </c>
      <c r="N6054" s="1790"/>
      <c r="O6054" s="1790"/>
      <c r="P6054" s="1791"/>
      <c r="Q6054" s="1789" t="s">
        <v>2855</v>
      </c>
      <c r="R6054" s="1790"/>
      <c r="S6054" s="1790"/>
      <c r="T6054" s="1791"/>
      <c r="U6054" s="1789" t="s">
        <v>2854</v>
      </c>
      <c r="V6054" s="1790"/>
      <c r="W6054" s="1790"/>
      <c r="X6054" s="1790"/>
      <c r="Y6054" s="1790"/>
      <c r="Z6054" s="1791"/>
      <c r="AA6054" s="1789" t="s">
        <v>2855</v>
      </c>
      <c r="AB6054" s="1790"/>
      <c r="AC6054" s="1790"/>
      <c r="AD6054" s="1791"/>
      <c r="AE6054" s="1812"/>
      <c r="AF6054" s="1813"/>
      <c r="AG6054" s="1813"/>
      <c r="AH6054" s="1800"/>
    </row>
    <row r="6055" spans="1:34" ht="17.45" customHeight="1">
      <c r="A6055" s="1223"/>
      <c r="B6055" s="1224" t="s">
        <v>1521</v>
      </c>
      <c r="C6055" s="1875" t="s">
        <v>3629</v>
      </c>
      <c r="D6055" s="1876"/>
      <c r="E6055" s="1876"/>
      <c r="F6055" s="1876"/>
      <c r="G6055" s="1876"/>
      <c r="H6055" s="1876"/>
      <c r="I6055" s="1876"/>
      <c r="J6055" s="1875"/>
      <c r="K6055" s="1877">
        <v>1</v>
      </c>
      <c r="L6055" s="1878"/>
      <c r="M6055" s="1877">
        <v>1</v>
      </c>
      <c r="N6055" s="1879"/>
      <c r="O6055" s="1879"/>
      <c r="P6055" s="1878"/>
      <c r="Q6055" s="1877">
        <v>0</v>
      </c>
      <c r="R6055" s="1879"/>
      <c r="S6055" s="1879"/>
      <c r="T6055" s="1878"/>
      <c r="U6055" s="1880">
        <v>0.33479999999999999</v>
      </c>
      <c r="V6055" s="1881"/>
      <c r="W6055" s="1881"/>
      <c r="X6055" s="1881"/>
      <c r="Y6055" s="1881"/>
      <c r="Z6055" s="1882"/>
      <c r="AA6055" s="1880">
        <v>0.1794</v>
      </c>
      <c r="AB6055" s="1881"/>
      <c r="AC6055" s="1881"/>
      <c r="AD6055" s="1882"/>
      <c r="AE6055" s="1865">
        <v>0.33479999999999999</v>
      </c>
      <c r="AF6055" s="1847"/>
      <c r="AG6055" s="1847"/>
      <c r="AH6055" s="1225"/>
    </row>
    <row r="6056" spans="1:34" ht="16.7" customHeight="1">
      <c r="A6056" s="1220"/>
      <c r="B6056" s="1209" t="s">
        <v>1501</v>
      </c>
      <c r="C6056" s="1866" t="s">
        <v>3630</v>
      </c>
      <c r="D6056" s="1867"/>
      <c r="E6056" s="1867"/>
      <c r="F6056" s="1867"/>
      <c r="G6056" s="1867"/>
      <c r="H6056" s="1867"/>
      <c r="I6056" s="1867"/>
      <c r="J6056" s="1866"/>
      <c r="K6056" s="1868">
        <v>1</v>
      </c>
      <c r="L6056" s="1869"/>
      <c r="M6056" s="1868">
        <v>1</v>
      </c>
      <c r="N6056" s="1870"/>
      <c r="O6056" s="1870"/>
      <c r="P6056" s="1869"/>
      <c r="Q6056" s="1868">
        <v>0</v>
      </c>
      <c r="R6056" s="1870"/>
      <c r="S6056" s="1870"/>
      <c r="T6056" s="1869"/>
      <c r="U6056" s="1871">
        <v>29.897200000000002</v>
      </c>
      <c r="V6056" s="1872"/>
      <c r="W6056" s="1872"/>
      <c r="X6056" s="1872"/>
      <c r="Y6056" s="1872"/>
      <c r="Z6056" s="1873"/>
      <c r="AA6056" s="1871">
        <v>7.7064000000000004</v>
      </c>
      <c r="AB6056" s="1872"/>
      <c r="AC6056" s="1872"/>
      <c r="AD6056" s="1873"/>
      <c r="AE6056" s="1874">
        <v>29.897200000000002</v>
      </c>
      <c r="AF6056" s="1843"/>
      <c r="AG6056" s="1843"/>
      <c r="AH6056" s="1222"/>
    </row>
    <row r="6057" spans="1:34" ht="17.45" customHeight="1">
      <c r="A6057" s="1792"/>
      <c r="B6057" s="1793"/>
      <c r="C6057" s="1793"/>
      <c r="D6057" s="1793"/>
      <c r="E6057" s="1793"/>
      <c r="F6057" s="1793"/>
      <c r="G6057" s="1793"/>
      <c r="H6057" s="1793"/>
      <c r="I6057" s="1793"/>
      <c r="J6057" s="1793"/>
      <c r="K6057" s="1794" t="s">
        <v>2856</v>
      </c>
      <c r="L6057" s="1794"/>
      <c r="M6057" s="1794"/>
      <c r="N6057" s="1794"/>
      <c r="O6057" s="1794"/>
      <c r="P6057" s="1794"/>
      <c r="Q6057" s="1794"/>
      <c r="R6057" s="1794"/>
      <c r="S6057" s="1794"/>
      <c r="T6057" s="1794"/>
      <c r="U6057" s="1794"/>
      <c r="V6057" s="1794"/>
      <c r="W6057" s="1794"/>
      <c r="X6057" s="1794"/>
      <c r="Y6057" s="1794"/>
      <c r="Z6057" s="1794"/>
      <c r="AA6057" s="1795">
        <v>30.231999999999999</v>
      </c>
      <c r="AB6057" s="1795"/>
      <c r="AC6057" s="1795"/>
      <c r="AD6057" s="1795"/>
      <c r="AE6057" s="1795"/>
      <c r="AF6057" s="1795"/>
      <c r="AG6057" s="1795"/>
      <c r="AH6057" s="1213"/>
    </row>
    <row r="6058" spans="1:34" ht="17.45" customHeight="1">
      <c r="A6058" s="1801" t="s">
        <v>2857</v>
      </c>
      <c r="B6058" s="1825"/>
      <c r="C6058" s="1825"/>
      <c r="D6058" s="1825"/>
      <c r="E6058" s="1825"/>
      <c r="F6058" s="1825"/>
      <c r="G6058" s="1825"/>
      <c r="H6058" s="1825"/>
      <c r="I6058" s="1825"/>
      <c r="J6058" s="1825"/>
      <c r="K6058" s="1825"/>
      <c r="L6058" s="1825"/>
      <c r="M6058" s="1825"/>
      <c r="N6058" s="1826"/>
      <c r="O6058" s="1789" t="s">
        <v>2858</v>
      </c>
      <c r="P6058" s="1790"/>
      <c r="Q6058" s="1790"/>
      <c r="R6058" s="1790"/>
      <c r="S6058" s="1791"/>
      <c r="T6058" s="1827" t="s">
        <v>2850</v>
      </c>
      <c r="U6058" s="1790"/>
      <c r="V6058" s="1790"/>
      <c r="W6058" s="1213"/>
      <c r="X6058" s="1789" t="s">
        <v>2859</v>
      </c>
      <c r="Y6058" s="1790"/>
      <c r="Z6058" s="1790"/>
      <c r="AA6058" s="1790"/>
      <c r="AB6058" s="1790"/>
      <c r="AC6058" s="1790"/>
      <c r="AD6058" s="1791"/>
      <c r="AE6058" s="1810" t="s">
        <v>2853</v>
      </c>
      <c r="AF6058" s="1828"/>
      <c r="AG6058" s="1828"/>
      <c r="AH6058" s="1213"/>
    </row>
    <row r="6059" spans="1:34" ht="16.7" customHeight="1">
      <c r="A6059" s="1223"/>
      <c r="B6059" s="1224" t="s">
        <v>1011</v>
      </c>
      <c r="C6059" s="1875" t="s">
        <v>1012</v>
      </c>
      <c r="D6059" s="1876"/>
      <c r="E6059" s="1876"/>
      <c r="F6059" s="1876"/>
      <c r="G6059" s="1876"/>
      <c r="H6059" s="1876"/>
      <c r="I6059" s="1876"/>
      <c r="J6059" s="1876"/>
      <c r="K6059" s="1876"/>
      <c r="L6059" s="1876"/>
      <c r="M6059" s="1876"/>
      <c r="N6059" s="1875"/>
      <c r="O6059" s="1885">
        <v>0</v>
      </c>
      <c r="P6059" s="1886"/>
      <c r="Q6059" s="1886"/>
      <c r="R6059" s="1886"/>
      <c r="S6059" s="1887"/>
      <c r="T6059" s="1917">
        <v>1</v>
      </c>
      <c r="U6059" s="1886"/>
      <c r="V6059" s="1886"/>
      <c r="W6059" s="1225"/>
      <c r="X6059" s="1880">
        <v>22.593900000000001</v>
      </c>
      <c r="Y6059" s="1881"/>
      <c r="Z6059" s="1881"/>
      <c r="AA6059" s="1881"/>
      <c r="AB6059" s="1881"/>
      <c r="AC6059" s="1881"/>
      <c r="AD6059" s="1882"/>
      <c r="AE6059" s="1865">
        <v>22.593900000000001</v>
      </c>
      <c r="AF6059" s="1847"/>
      <c r="AG6059" s="1847"/>
      <c r="AH6059" s="1225"/>
    </row>
    <row r="6060" spans="1:34" ht="17.45" customHeight="1">
      <c r="A6060" s="1220"/>
      <c r="B6060" s="1209" t="s">
        <v>1031</v>
      </c>
      <c r="C6060" s="1866" t="s">
        <v>1032</v>
      </c>
      <c r="D6060" s="1867"/>
      <c r="E6060" s="1867"/>
      <c r="F6060" s="1867"/>
      <c r="G6060" s="1867"/>
      <c r="H6060" s="1867"/>
      <c r="I6060" s="1867"/>
      <c r="J6060" s="1867"/>
      <c r="K6060" s="1867"/>
      <c r="L6060" s="1867"/>
      <c r="M6060" s="1867"/>
      <c r="N6060" s="1866"/>
      <c r="O6060" s="1893">
        <v>0</v>
      </c>
      <c r="P6060" s="1894"/>
      <c r="Q6060" s="1894"/>
      <c r="R6060" s="1894"/>
      <c r="S6060" s="1895"/>
      <c r="T6060" s="1918">
        <v>1</v>
      </c>
      <c r="U6060" s="1894"/>
      <c r="V6060" s="1894"/>
      <c r="W6060" s="1222"/>
      <c r="X6060" s="1871">
        <v>35.730699999999999</v>
      </c>
      <c r="Y6060" s="1872"/>
      <c r="Z6060" s="1872"/>
      <c r="AA6060" s="1872"/>
      <c r="AB6060" s="1872"/>
      <c r="AC6060" s="1872"/>
      <c r="AD6060" s="1873"/>
      <c r="AE6060" s="1874">
        <v>35.730699999999999</v>
      </c>
      <c r="AF6060" s="1843"/>
      <c r="AG6060" s="1843"/>
      <c r="AH6060" s="1222"/>
    </row>
    <row r="6061" spans="1:34" ht="17.45" customHeight="1">
      <c r="A6061" s="1792"/>
      <c r="B6061" s="1778"/>
      <c r="C6061" s="1778"/>
      <c r="D6061" s="1778"/>
      <c r="E6061" s="1778"/>
      <c r="F6061" s="1778"/>
      <c r="G6061" s="1778"/>
      <c r="H6061" s="1778"/>
      <c r="I6061" s="1846" t="s">
        <v>2860</v>
      </c>
      <c r="J6061" s="1846"/>
      <c r="K6061" s="1846"/>
      <c r="L6061" s="1846"/>
      <c r="M6061" s="1846"/>
      <c r="N6061" s="1846"/>
      <c r="O6061" s="1846"/>
      <c r="P6061" s="1846"/>
      <c r="Q6061" s="1846"/>
      <c r="R6061" s="1846"/>
      <c r="S6061" s="1846"/>
      <c r="T6061" s="1846"/>
      <c r="U6061" s="1846"/>
      <c r="V6061" s="1846"/>
      <c r="W6061" s="1846"/>
      <c r="X6061" s="1846"/>
      <c r="Y6061" s="1846"/>
      <c r="Z6061" s="1793"/>
      <c r="AA6061" s="1847">
        <v>58.324599999999997</v>
      </c>
      <c r="AB6061" s="1847"/>
      <c r="AC6061" s="1847"/>
      <c r="AD6061" s="1847"/>
      <c r="AE6061" s="1847"/>
      <c r="AF6061" s="1847"/>
      <c r="AG6061" s="1847"/>
      <c r="AH6061" s="1814"/>
    </row>
    <row r="6062" spans="1:34" ht="16.7" customHeight="1">
      <c r="A6062" s="1844"/>
      <c r="B6062" s="1309"/>
      <c r="C6062" s="1309"/>
      <c r="D6062" s="1309"/>
      <c r="E6062" s="1309"/>
      <c r="F6062" s="1309"/>
      <c r="G6062" s="1309"/>
      <c r="H6062" s="1309"/>
      <c r="I6062" s="1840" t="s">
        <v>2861</v>
      </c>
      <c r="J6062" s="1840"/>
      <c r="K6062" s="1840"/>
      <c r="L6062" s="1840"/>
      <c r="M6062" s="1840"/>
      <c r="N6062" s="1840"/>
      <c r="O6062" s="1840"/>
      <c r="P6062" s="1840"/>
      <c r="Q6062" s="1840"/>
      <c r="R6062" s="1840"/>
      <c r="S6062" s="1840"/>
      <c r="T6062" s="1840"/>
      <c r="U6062" s="1840"/>
      <c r="V6062" s="1840"/>
      <c r="W6062" s="1840"/>
      <c r="X6062" s="1840"/>
      <c r="Y6062" s="1840"/>
      <c r="Z6062" s="1309"/>
      <c r="AA6062" s="1841">
        <v>88.556600000000003</v>
      </c>
      <c r="AB6062" s="1841"/>
      <c r="AC6062" s="1841"/>
      <c r="AD6062" s="1841"/>
      <c r="AE6062" s="1841"/>
      <c r="AF6062" s="1841"/>
      <c r="AG6062" s="1841"/>
      <c r="AH6062" s="1782"/>
    </row>
    <row r="6063" spans="1:34" ht="17.45" customHeight="1">
      <c r="A6063" s="1844"/>
      <c r="B6063" s="1309"/>
      <c r="C6063" s="1309"/>
      <c r="D6063" s="1309"/>
      <c r="E6063" s="1309"/>
      <c r="F6063" s="1309"/>
      <c r="G6063" s="1309"/>
      <c r="H6063" s="1309"/>
      <c r="I6063" s="1840" t="s">
        <v>2862</v>
      </c>
      <c r="J6063" s="1840"/>
      <c r="K6063" s="1840"/>
      <c r="L6063" s="1840"/>
      <c r="M6063" s="1840"/>
      <c r="N6063" s="1840"/>
      <c r="O6063" s="1840"/>
      <c r="P6063" s="1840"/>
      <c r="Q6063" s="1840"/>
      <c r="R6063" s="1840"/>
      <c r="S6063" s="1840"/>
      <c r="T6063" s="1840"/>
      <c r="U6063" s="1840"/>
      <c r="V6063" s="1840"/>
      <c r="W6063" s="1840"/>
      <c r="X6063" s="1840"/>
      <c r="Y6063" s="1840"/>
      <c r="Z6063" s="1309"/>
      <c r="AA6063" s="1841">
        <v>66.018500000000003</v>
      </c>
      <c r="AB6063" s="1841"/>
      <c r="AC6063" s="1841"/>
      <c r="AD6063" s="1841"/>
      <c r="AE6063" s="1841"/>
      <c r="AF6063" s="1841"/>
      <c r="AG6063" s="1841"/>
      <c r="AH6063" s="1782"/>
    </row>
    <row r="6064" spans="1:34" ht="16.7" customHeight="1">
      <c r="A6064" s="1844"/>
      <c r="B6064" s="1309"/>
      <c r="C6064" s="1309"/>
      <c r="D6064" s="1309"/>
      <c r="E6064" s="1309"/>
      <c r="F6064" s="1309"/>
      <c r="G6064" s="1309"/>
      <c r="H6064" s="1309"/>
      <c r="I6064" s="1840" t="s">
        <v>2863</v>
      </c>
      <c r="J6064" s="1840"/>
      <c r="K6064" s="1840"/>
      <c r="L6064" s="1840"/>
      <c r="M6064" s="1840"/>
      <c r="N6064" s="1840"/>
      <c r="O6064" s="1840"/>
      <c r="P6064" s="1840"/>
      <c r="Q6064" s="1840"/>
      <c r="R6064" s="1840"/>
      <c r="S6064" s="1840"/>
      <c r="T6064" s="1840"/>
      <c r="U6064" s="1840"/>
      <c r="V6064" s="1840"/>
      <c r="W6064" s="1840"/>
      <c r="X6064" s="1840"/>
      <c r="Y6064" s="1840"/>
      <c r="Z6064" s="1309"/>
      <c r="AA6064" s="1841">
        <v>0</v>
      </c>
      <c r="AB6064" s="1841"/>
      <c r="AC6064" s="1841"/>
      <c r="AD6064" s="1841"/>
      <c r="AE6064" s="1841"/>
      <c r="AF6064" s="1841"/>
      <c r="AG6064" s="1841"/>
      <c r="AH6064" s="1782"/>
    </row>
    <row r="6065" spans="1:34" ht="17.45" customHeight="1">
      <c r="A6065" s="1845"/>
      <c r="B6065" s="1799"/>
      <c r="C6065" s="1799"/>
      <c r="D6065" s="1799"/>
      <c r="E6065" s="1799"/>
      <c r="F6065" s="1799"/>
      <c r="G6065" s="1799"/>
      <c r="H6065" s="1799"/>
      <c r="I6065" s="1842" t="s">
        <v>2864</v>
      </c>
      <c r="J6065" s="1842"/>
      <c r="K6065" s="1842"/>
      <c r="L6065" s="1842"/>
      <c r="M6065" s="1842"/>
      <c r="N6065" s="1842"/>
      <c r="O6065" s="1842"/>
      <c r="P6065" s="1842"/>
      <c r="Q6065" s="1842"/>
      <c r="R6065" s="1842"/>
      <c r="S6065" s="1842"/>
      <c r="T6065" s="1842"/>
      <c r="U6065" s="1842"/>
      <c r="V6065" s="1842"/>
      <c r="W6065" s="1842"/>
      <c r="X6065" s="1842"/>
      <c r="Y6065" s="1842"/>
      <c r="Z6065" s="1799"/>
      <c r="AA6065" s="1843">
        <v>0</v>
      </c>
      <c r="AB6065" s="1843"/>
      <c r="AC6065" s="1843"/>
      <c r="AD6065" s="1843"/>
      <c r="AE6065" s="1843"/>
      <c r="AF6065" s="1843"/>
      <c r="AG6065" s="1843"/>
      <c r="AH6065" s="1800"/>
    </row>
    <row r="6066" spans="1:34" ht="17.45" customHeight="1">
      <c r="A6066" s="1801" t="s">
        <v>2865</v>
      </c>
      <c r="B6066" s="1825"/>
      <c r="C6066" s="1825"/>
      <c r="D6066" s="1825"/>
      <c r="E6066" s="1825"/>
      <c r="F6066" s="1825"/>
      <c r="G6066" s="1825"/>
      <c r="H6066" s="1825"/>
      <c r="I6066" s="1825"/>
      <c r="J6066" s="1825"/>
      <c r="K6066" s="1825"/>
      <c r="L6066" s="1825"/>
      <c r="M6066" s="1825"/>
      <c r="N6066" s="1826"/>
      <c r="O6066" s="1789" t="s">
        <v>2850</v>
      </c>
      <c r="P6066" s="1790"/>
      <c r="Q6066" s="1790"/>
      <c r="R6066" s="1790"/>
      <c r="S6066" s="1791"/>
      <c r="T6066" s="1827" t="s">
        <v>754</v>
      </c>
      <c r="U6066" s="1790"/>
      <c r="V6066" s="1790"/>
      <c r="W6066" s="1213"/>
      <c r="X6066" s="1789" t="s">
        <v>2866</v>
      </c>
      <c r="Y6066" s="1790"/>
      <c r="Z6066" s="1790"/>
      <c r="AA6066" s="1790"/>
      <c r="AB6066" s="1790"/>
      <c r="AC6066" s="1790"/>
      <c r="AD6066" s="1791"/>
      <c r="AE6066" s="1810" t="s">
        <v>2867</v>
      </c>
      <c r="AF6066" s="1828"/>
      <c r="AG6066" s="1828"/>
      <c r="AH6066" s="1213"/>
    </row>
    <row r="6067" spans="1:34" ht="16.7" customHeight="1">
      <c r="A6067" s="1215"/>
      <c r="B6067" s="1216" t="s">
        <v>3631</v>
      </c>
      <c r="C6067" s="1829" t="s">
        <v>3632</v>
      </c>
      <c r="D6067" s="1830"/>
      <c r="E6067" s="1830"/>
      <c r="F6067" s="1830"/>
      <c r="G6067" s="1830"/>
      <c r="H6067" s="1830"/>
      <c r="I6067" s="1830"/>
      <c r="J6067" s="1830"/>
      <c r="K6067" s="1830"/>
      <c r="L6067" s="1830"/>
      <c r="M6067" s="1830"/>
      <c r="N6067" s="1829"/>
      <c r="O6067" s="1831">
        <v>1</v>
      </c>
      <c r="P6067" s="1832"/>
      <c r="Q6067" s="1832"/>
      <c r="R6067" s="1832"/>
      <c r="S6067" s="1833"/>
      <c r="T6067" s="1834" t="s">
        <v>2612</v>
      </c>
      <c r="U6067" s="1835"/>
      <c r="V6067" s="1835"/>
      <c r="W6067" s="1217"/>
      <c r="X6067" s="1836">
        <v>32.761800000000001</v>
      </c>
      <c r="Y6067" s="1837"/>
      <c r="Z6067" s="1837"/>
      <c r="AA6067" s="1837"/>
      <c r="AB6067" s="1837"/>
      <c r="AC6067" s="1837"/>
      <c r="AD6067" s="1838"/>
      <c r="AE6067" s="1839">
        <v>32.761800000000001</v>
      </c>
      <c r="AF6067" s="1795"/>
      <c r="AG6067" s="1795"/>
      <c r="AH6067" s="1217"/>
    </row>
    <row r="6068" spans="1:34" ht="17.45" customHeight="1">
      <c r="A6068" s="1792"/>
      <c r="B6068" s="1793"/>
      <c r="C6068" s="1793"/>
      <c r="D6068" s="1793"/>
      <c r="E6068" s="1793"/>
      <c r="F6068" s="1793"/>
      <c r="G6068" s="1793"/>
      <c r="H6068" s="1793"/>
      <c r="I6068" s="1794" t="s">
        <v>2869</v>
      </c>
      <c r="J6068" s="1794"/>
      <c r="K6068" s="1794"/>
      <c r="L6068" s="1794"/>
      <c r="M6068" s="1794"/>
      <c r="N6068" s="1794"/>
      <c r="O6068" s="1794"/>
      <c r="P6068" s="1794"/>
      <c r="Q6068" s="1794"/>
      <c r="R6068" s="1794"/>
      <c r="S6068" s="1794"/>
      <c r="T6068" s="1794"/>
      <c r="U6068" s="1794"/>
      <c r="V6068" s="1794"/>
      <c r="W6068" s="1794"/>
      <c r="X6068" s="1794"/>
      <c r="Y6068" s="1794"/>
      <c r="Z6068" s="1214"/>
      <c r="AA6068" s="1795">
        <v>32.761800000000001</v>
      </c>
      <c r="AB6068" s="1795"/>
      <c r="AC6068" s="1795"/>
      <c r="AD6068" s="1795"/>
      <c r="AE6068" s="1795"/>
      <c r="AF6068" s="1795"/>
      <c r="AG6068" s="1795"/>
      <c r="AH6068" s="1213"/>
    </row>
    <row r="6069" spans="1:34" ht="17.45" customHeight="1">
      <c r="A6069" s="1801" t="s">
        <v>2870</v>
      </c>
      <c r="B6069" s="1825"/>
      <c r="C6069" s="1825"/>
      <c r="D6069" s="1825"/>
      <c r="E6069" s="1825"/>
      <c r="F6069" s="1825"/>
      <c r="G6069" s="1825"/>
      <c r="H6069" s="1825"/>
      <c r="I6069" s="1825"/>
      <c r="J6069" s="1825"/>
      <c r="K6069" s="1825"/>
      <c r="L6069" s="1825"/>
      <c r="M6069" s="1825"/>
      <c r="N6069" s="1826"/>
      <c r="O6069" s="1789" t="s">
        <v>2850</v>
      </c>
      <c r="P6069" s="1790"/>
      <c r="Q6069" s="1790"/>
      <c r="R6069" s="1790"/>
      <c r="S6069" s="1791"/>
      <c r="T6069" s="1827" t="s">
        <v>754</v>
      </c>
      <c r="U6069" s="1790"/>
      <c r="V6069" s="1790"/>
      <c r="W6069" s="1213"/>
      <c r="X6069" s="1789" t="s">
        <v>2866</v>
      </c>
      <c r="Y6069" s="1790"/>
      <c r="Z6069" s="1790"/>
      <c r="AA6069" s="1790"/>
      <c r="AB6069" s="1790"/>
      <c r="AC6069" s="1790"/>
      <c r="AD6069" s="1791"/>
      <c r="AE6069" s="1810" t="s">
        <v>2867</v>
      </c>
      <c r="AF6069" s="1828"/>
      <c r="AG6069" s="1828"/>
      <c r="AH6069" s="1213"/>
    </row>
    <row r="6070" spans="1:34" ht="16.7" customHeight="1">
      <c r="A6070" s="1792"/>
      <c r="B6070" s="1793"/>
      <c r="C6070" s="1793"/>
      <c r="D6070" s="1793"/>
      <c r="E6070" s="1793"/>
      <c r="F6070" s="1793"/>
      <c r="G6070" s="1793"/>
      <c r="H6070" s="1793"/>
      <c r="I6070" s="1794" t="s">
        <v>2871</v>
      </c>
      <c r="J6070" s="1794"/>
      <c r="K6070" s="1794"/>
      <c r="L6070" s="1794"/>
      <c r="M6070" s="1794"/>
      <c r="N6070" s="1794"/>
      <c r="O6070" s="1794"/>
      <c r="P6070" s="1794"/>
      <c r="Q6070" s="1794"/>
      <c r="R6070" s="1794"/>
      <c r="S6070" s="1794"/>
      <c r="T6070" s="1794"/>
      <c r="U6070" s="1794"/>
      <c r="V6070" s="1794"/>
      <c r="W6070" s="1794"/>
      <c r="X6070" s="1794"/>
      <c r="Y6070" s="1794"/>
      <c r="Z6070" s="1214"/>
      <c r="AA6070" s="1795">
        <v>0</v>
      </c>
      <c r="AB6070" s="1795"/>
      <c r="AC6070" s="1795"/>
      <c r="AD6070" s="1795"/>
      <c r="AE6070" s="1795"/>
      <c r="AF6070" s="1795"/>
      <c r="AG6070" s="1795"/>
      <c r="AH6070" s="1213"/>
    </row>
    <row r="6071" spans="1:34" ht="17.45" customHeight="1">
      <c r="A6071" s="1801" t="s">
        <v>2872</v>
      </c>
      <c r="B6071" s="1825"/>
      <c r="C6071" s="1825"/>
      <c r="D6071" s="1825"/>
      <c r="E6071" s="1825"/>
      <c r="F6071" s="1825"/>
      <c r="G6071" s="1825"/>
      <c r="H6071" s="1825"/>
      <c r="I6071" s="1825"/>
      <c r="J6071" s="1825"/>
      <c r="K6071" s="1825"/>
      <c r="L6071" s="1825"/>
      <c r="M6071" s="1825"/>
      <c r="N6071" s="1826"/>
      <c r="O6071" s="1789" t="s">
        <v>2850</v>
      </c>
      <c r="P6071" s="1790"/>
      <c r="Q6071" s="1790"/>
      <c r="R6071" s="1790"/>
      <c r="S6071" s="1791"/>
      <c r="T6071" s="1827" t="s">
        <v>754</v>
      </c>
      <c r="U6071" s="1790"/>
      <c r="V6071" s="1790"/>
      <c r="W6071" s="1213"/>
      <c r="X6071" s="1789" t="s">
        <v>2866</v>
      </c>
      <c r="Y6071" s="1790"/>
      <c r="Z6071" s="1790"/>
      <c r="AA6071" s="1790"/>
      <c r="AB6071" s="1790"/>
      <c r="AC6071" s="1790"/>
      <c r="AD6071" s="1791"/>
      <c r="AE6071" s="1810" t="s">
        <v>2867</v>
      </c>
      <c r="AF6071" s="1828"/>
      <c r="AG6071" s="1828"/>
      <c r="AH6071" s="1213"/>
    </row>
    <row r="6072" spans="1:34" ht="16.7" customHeight="1">
      <c r="A6072" s="1883" t="s">
        <v>3633</v>
      </c>
      <c r="B6072" s="1884"/>
      <c r="C6072" s="1884"/>
      <c r="D6072" s="1884"/>
      <c r="E6072" s="1884"/>
      <c r="F6072" s="1829" t="s">
        <v>3634</v>
      </c>
      <c r="G6072" s="1830"/>
      <c r="H6072" s="1830"/>
      <c r="I6072" s="1830"/>
      <c r="J6072" s="1830"/>
      <c r="K6072" s="1830"/>
      <c r="L6072" s="1830"/>
      <c r="M6072" s="1830"/>
      <c r="N6072" s="1829"/>
      <c r="O6072" s="1831">
        <v>1E-3</v>
      </c>
      <c r="P6072" s="1832"/>
      <c r="Q6072" s="1832"/>
      <c r="R6072" s="1832"/>
      <c r="S6072" s="1833"/>
      <c r="T6072" s="1834" t="s">
        <v>109</v>
      </c>
      <c r="U6072" s="1835"/>
      <c r="V6072" s="1835"/>
      <c r="W6072" s="1217"/>
      <c r="X6072" s="1836">
        <v>33.54</v>
      </c>
      <c r="Y6072" s="1837"/>
      <c r="Z6072" s="1837"/>
      <c r="AA6072" s="1837"/>
      <c r="AB6072" s="1837"/>
      <c r="AC6072" s="1837"/>
      <c r="AD6072" s="1838"/>
      <c r="AE6072" s="1839">
        <v>3.3500000000000002E-2</v>
      </c>
      <c r="AF6072" s="1795"/>
      <c r="AG6072" s="1795"/>
      <c r="AH6072" s="1217"/>
    </row>
    <row r="6073" spans="1:34" ht="17.45" customHeight="1">
      <c r="A6073" s="1792"/>
      <c r="B6073" s="1793"/>
      <c r="C6073" s="1793"/>
      <c r="D6073" s="1793"/>
      <c r="E6073" s="1793"/>
      <c r="F6073" s="1793"/>
      <c r="G6073" s="1793"/>
      <c r="H6073" s="1793"/>
      <c r="I6073" s="1793"/>
      <c r="J6073" s="1793"/>
      <c r="K6073" s="1794" t="s">
        <v>2873</v>
      </c>
      <c r="L6073" s="1794"/>
      <c r="M6073" s="1794"/>
      <c r="N6073" s="1794"/>
      <c r="O6073" s="1794"/>
      <c r="P6073" s="1794"/>
      <c r="Q6073" s="1794"/>
      <c r="R6073" s="1794"/>
      <c r="S6073" s="1794"/>
      <c r="T6073" s="1794"/>
      <c r="U6073" s="1794"/>
      <c r="V6073" s="1794"/>
      <c r="W6073" s="1794"/>
      <c r="X6073" s="1794"/>
      <c r="Y6073" s="1794"/>
      <c r="Z6073" s="1794"/>
      <c r="AA6073" s="1794"/>
      <c r="AB6073" s="1214"/>
      <c r="AC6073" s="1795">
        <v>3.3500000000000002E-2</v>
      </c>
      <c r="AD6073" s="1795"/>
      <c r="AE6073" s="1795"/>
      <c r="AF6073" s="1795"/>
      <c r="AG6073" s="1795"/>
      <c r="AH6073" s="1213"/>
    </row>
    <row r="6074" spans="1:34" ht="17.45" customHeight="1">
      <c r="A6074" s="1801" t="s">
        <v>2874</v>
      </c>
      <c r="B6074" s="1825"/>
      <c r="C6074" s="1825"/>
      <c r="D6074" s="1825"/>
      <c r="E6074" s="1825"/>
      <c r="F6074" s="1825"/>
      <c r="G6074" s="1825"/>
      <c r="H6074" s="1825"/>
      <c r="I6074" s="1825"/>
      <c r="J6074" s="1826"/>
      <c r="K6074" s="1789" t="s">
        <v>2850</v>
      </c>
      <c r="L6074" s="1791"/>
      <c r="M6074" s="1855" t="s">
        <v>2875</v>
      </c>
      <c r="N6074" s="1856"/>
      <c r="O6074" s="1857"/>
      <c r="P6074" s="1855" t="s">
        <v>2876</v>
      </c>
      <c r="Q6074" s="1856"/>
      <c r="R6074" s="1857"/>
      <c r="S6074" s="1855" t="s">
        <v>2877</v>
      </c>
      <c r="T6074" s="1857"/>
      <c r="U6074" s="1789" t="s">
        <v>2878</v>
      </c>
      <c r="V6074" s="1790"/>
      <c r="W6074" s="1791"/>
      <c r="X6074" s="1789" t="s">
        <v>2879</v>
      </c>
      <c r="Y6074" s="1790"/>
      <c r="Z6074" s="1790"/>
      <c r="AA6074" s="1790"/>
      <c r="AB6074" s="1791"/>
      <c r="AC6074" s="1789" t="s">
        <v>2880</v>
      </c>
      <c r="AD6074" s="1791"/>
      <c r="AE6074" s="1810" t="s">
        <v>2867</v>
      </c>
      <c r="AF6074" s="1828"/>
      <c r="AG6074" s="1828"/>
      <c r="AH6074" s="1213"/>
    </row>
    <row r="6075" spans="1:34" ht="16.7" customHeight="1">
      <c r="A6075" s="1883" t="s">
        <v>3635</v>
      </c>
      <c r="B6075" s="1884"/>
      <c r="C6075" s="1884"/>
      <c r="D6075" s="1884"/>
      <c r="E6075" s="1884"/>
      <c r="F6075" s="1829" t="s">
        <v>3634</v>
      </c>
      <c r="G6075" s="1830"/>
      <c r="H6075" s="1830"/>
      <c r="I6075" s="1830"/>
      <c r="J6075" s="1829"/>
      <c r="K6075" s="1862">
        <v>1E-3</v>
      </c>
      <c r="L6075" s="1863"/>
      <c r="M6075" s="1836">
        <v>0</v>
      </c>
      <c r="N6075" s="1837"/>
      <c r="O6075" s="1838"/>
      <c r="P6075" s="1836">
        <v>0</v>
      </c>
      <c r="Q6075" s="1837"/>
      <c r="R6075" s="1838"/>
      <c r="S6075" s="1836">
        <v>0</v>
      </c>
      <c r="T6075" s="1838"/>
      <c r="U6075" s="1836">
        <v>1.1000000000000001</v>
      </c>
      <c r="V6075" s="1837"/>
      <c r="W6075" s="1838"/>
      <c r="X6075" s="1836">
        <v>0.88</v>
      </c>
      <c r="Y6075" s="1837"/>
      <c r="Z6075" s="1837"/>
      <c r="AA6075" s="1837"/>
      <c r="AB6075" s="1838"/>
      <c r="AC6075" s="1836">
        <v>0.72</v>
      </c>
      <c r="AD6075" s="1838"/>
      <c r="AE6075" s="1839">
        <v>0</v>
      </c>
      <c r="AF6075" s="1795"/>
      <c r="AG6075" s="1795"/>
      <c r="AH6075" s="1217"/>
    </row>
    <row r="6076" spans="1:34" ht="17.45" customHeight="1">
      <c r="A6076" s="1853"/>
      <c r="B6076" s="1778"/>
      <c r="C6076" s="1778"/>
      <c r="D6076" s="1778"/>
      <c r="E6076" s="1778"/>
      <c r="F6076" s="1778"/>
      <c r="G6076" s="1778"/>
      <c r="H6076" s="1778"/>
      <c r="I6076" s="1846" t="s">
        <v>2881</v>
      </c>
      <c r="J6076" s="1846"/>
      <c r="K6076" s="1846"/>
      <c r="L6076" s="1846"/>
      <c r="M6076" s="1846"/>
      <c r="N6076" s="1846"/>
      <c r="O6076" s="1846"/>
      <c r="P6076" s="1846"/>
      <c r="Q6076" s="1846"/>
      <c r="R6076" s="1846"/>
      <c r="S6076" s="1846"/>
      <c r="T6076" s="1846"/>
      <c r="U6076" s="1846"/>
      <c r="V6076" s="1846"/>
      <c r="W6076" s="1846"/>
      <c r="X6076" s="1846"/>
      <c r="Y6076" s="1846"/>
      <c r="Z6076" s="1203"/>
      <c r="AA6076" s="1847">
        <v>0</v>
      </c>
      <c r="AB6076" s="1847"/>
      <c r="AC6076" s="1847"/>
      <c r="AD6076" s="1847"/>
      <c r="AE6076" s="1847"/>
      <c r="AF6076" s="1847"/>
      <c r="AG6076" s="1847"/>
      <c r="AH6076" s="1204"/>
    </row>
    <row r="6077" spans="1:34" ht="5.85" customHeight="1">
      <c r="A6077" s="1854"/>
      <c r="B6077" s="1309"/>
      <c r="C6077" s="1309"/>
      <c r="D6077" s="1309"/>
      <c r="E6077" s="1309"/>
      <c r="F6077" s="1309"/>
      <c r="G6077" s="1309"/>
      <c r="H6077" s="1309"/>
      <c r="I6077" s="1309"/>
      <c r="J6077" s="1309"/>
      <c r="K6077" s="1309"/>
      <c r="L6077" s="1309"/>
      <c r="M6077" s="1309"/>
      <c r="N6077" s="1309"/>
      <c r="O6077" s="1309"/>
      <c r="P6077" s="1309"/>
      <c r="Q6077" s="1309"/>
      <c r="R6077" s="1309"/>
      <c r="S6077" s="1309"/>
      <c r="T6077" s="1309"/>
      <c r="U6077" s="1309"/>
      <c r="V6077" s="1309"/>
      <c r="W6077" s="1309"/>
      <c r="X6077" s="1309"/>
      <c r="Y6077" s="1309"/>
      <c r="Z6077" s="1309"/>
      <c r="AA6077" s="1309"/>
      <c r="AB6077" s="1309"/>
      <c r="AC6077" s="1309"/>
      <c r="AD6077" s="1309"/>
      <c r="AE6077" s="1309"/>
      <c r="AF6077" s="1309"/>
      <c r="AG6077" s="1309"/>
      <c r="AH6077" s="1782"/>
    </row>
    <row r="6078" spans="1:34" ht="16.7" customHeight="1">
      <c r="A6078" s="1845"/>
      <c r="B6078" s="1799"/>
      <c r="C6078" s="1799"/>
      <c r="D6078" s="1799"/>
      <c r="E6078" s="1799"/>
      <c r="F6078" s="1799"/>
      <c r="G6078" s="1799"/>
      <c r="H6078" s="1799"/>
      <c r="I6078" s="1842" t="s">
        <v>2882</v>
      </c>
      <c r="J6078" s="1842"/>
      <c r="K6078" s="1842"/>
      <c r="L6078" s="1842"/>
      <c r="M6078" s="1842"/>
      <c r="N6078" s="1842"/>
      <c r="O6078" s="1842"/>
      <c r="P6078" s="1842"/>
      <c r="Q6078" s="1842"/>
      <c r="R6078" s="1842"/>
      <c r="S6078" s="1842"/>
      <c r="T6078" s="1842"/>
      <c r="U6078" s="1842"/>
      <c r="V6078" s="1842"/>
      <c r="W6078" s="1842"/>
      <c r="X6078" s="1842"/>
      <c r="Y6078" s="1842"/>
      <c r="Z6078" s="1212"/>
      <c r="AA6078" s="1848">
        <v>98.81</v>
      </c>
      <c r="AB6078" s="1848"/>
      <c r="AC6078" s="1848"/>
      <c r="AD6078" s="1848"/>
      <c r="AE6078" s="1848"/>
      <c r="AF6078" s="1848"/>
      <c r="AG6078" s="1848"/>
      <c r="AH6078" s="1208"/>
    </row>
    <row r="6079" spans="1:34" ht="45.75" customHeight="1">
      <c r="A6079" s="1849" t="s">
        <v>2883</v>
      </c>
      <c r="B6079" s="1850"/>
      <c r="C6079" s="1850"/>
      <c r="D6079" s="1850"/>
      <c r="E6079" s="1851"/>
      <c r="F6079" s="1852"/>
      <c r="G6079" s="1852"/>
      <c r="H6079" s="1852"/>
      <c r="I6079" s="1852"/>
      <c r="J6079" s="1852"/>
      <c r="K6079" s="1852"/>
      <c r="L6079" s="1852"/>
      <c r="M6079" s="1852"/>
      <c r="N6079" s="1852"/>
      <c r="O6079" s="1852"/>
      <c r="P6079" s="1852"/>
      <c r="Q6079" s="1852"/>
      <c r="R6079" s="1852"/>
      <c r="S6079" s="1852"/>
      <c r="T6079" s="1852"/>
      <c r="U6079" s="1852"/>
      <c r="V6079" s="1852"/>
      <c r="W6079" s="1852"/>
      <c r="X6079" s="1852"/>
      <c r="Y6079" s="1852"/>
      <c r="Z6079" s="1852"/>
      <c r="AA6079" s="1852"/>
      <c r="AB6079" s="1852"/>
      <c r="AC6079" s="1852"/>
      <c r="AD6079" s="1852"/>
      <c r="AE6079" s="1852"/>
      <c r="AF6079" s="1852"/>
      <c r="AG6079" s="1852"/>
      <c r="AH6079" s="1851"/>
    </row>
    <row r="6080" spans="1:34" ht="90.2" customHeight="1">
      <c r="A6080" s="1218"/>
      <c r="AH6080" s="1219"/>
    </row>
    <row r="6081" spans="1:34" ht="90.2" customHeight="1">
      <c r="A6081" s="1220"/>
      <c r="B6081" s="1221"/>
      <c r="C6081" s="1221"/>
      <c r="D6081" s="1221"/>
      <c r="E6081" s="1221"/>
      <c r="F6081" s="1221"/>
      <c r="G6081" s="1221"/>
      <c r="H6081" s="1221"/>
      <c r="I6081" s="1221"/>
      <c r="J6081" s="1221"/>
      <c r="K6081" s="1221"/>
      <c r="L6081" s="1221"/>
      <c r="M6081" s="1221"/>
      <c r="N6081" s="1221"/>
      <c r="O6081" s="1221"/>
      <c r="P6081" s="1221"/>
      <c r="Q6081" s="1221"/>
      <c r="R6081" s="1221"/>
      <c r="S6081" s="1221"/>
      <c r="T6081" s="1221"/>
      <c r="U6081" s="1221"/>
      <c r="V6081" s="1221"/>
      <c r="W6081" s="1221"/>
      <c r="X6081" s="1221"/>
      <c r="Y6081" s="1221"/>
      <c r="Z6081" s="1221"/>
      <c r="AA6081" s="1221"/>
      <c r="AB6081" s="1221"/>
      <c r="AC6081" s="1221"/>
      <c r="AD6081" s="1221"/>
      <c r="AE6081" s="1221"/>
      <c r="AF6081" s="1221"/>
      <c r="AG6081" s="1221"/>
      <c r="AH6081" s="1222"/>
    </row>
    <row r="6082" spans="1:34" ht="5.85" customHeight="1">
      <c r="A6082" s="1777"/>
      <c r="B6082" s="1778"/>
      <c r="C6082" s="1778"/>
      <c r="D6082" s="1778"/>
      <c r="E6082" s="1778"/>
      <c r="F6082" s="1778"/>
      <c r="G6082" s="1778"/>
      <c r="H6082" s="1778"/>
      <c r="I6082" s="1778"/>
      <c r="J6082" s="1778"/>
      <c r="K6082" s="1778"/>
      <c r="L6082" s="1778"/>
      <c r="M6082" s="1778"/>
      <c r="N6082" s="1778"/>
      <c r="O6082" s="1778"/>
      <c r="P6082" s="1778"/>
      <c r="Q6082" s="1778"/>
      <c r="R6082" s="1778"/>
      <c r="S6082" s="1778"/>
      <c r="T6082" s="1778"/>
      <c r="U6082" s="1778"/>
      <c r="V6082" s="1778"/>
      <c r="W6082" s="1778"/>
      <c r="X6082" s="1778"/>
      <c r="Y6082" s="1778"/>
      <c r="Z6082" s="1778"/>
      <c r="AA6082" s="1778"/>
      <c r="AB6082" s="1778"/>
      <c r="AC6082" s="1778"/>
      <c r="AD6082" s="1778"/>
      <c r="AE6082" s="1778"/>
      <c r="AF6082" s="1778"/>
      <c r="AG6082" s="1778"/>
      <c r="AH6082" s="1779"/>
    </row>
    <row r="6083" spans="1:34" ht="11.65" customHeight="1">
      <c r="A6083" s="1780" t="s">
        <v>2834</v>
      </c>
      <c r="B6083" s="1310"/>
      <c r="C6083" s="1310"/>
      <c r="D6083" s="1310"/>
      <c r="E6083" s="1310"/>
      <c r="F6083" s="1310"/>
      <c r="G6083" s="1310"/>
      <c r="H6083" s="1310"/>
      <c r="I6083" s="1310"/>
      <c r="J6083" s="1310"/>
      <c r="K6083" s="1310"/>
      <c r="L6083" s="1310"/>
      <c r="M6083" s="1310"/>
      <c r="N6083" s="1310"/>
      <c r="O6083" s="1310"/>
      <c r="P6083" s="1310"/>
      <c r="Q6083" s="1310"/>
      <c r="R6083" s="1310"/>
      <c r="S6083" s="1310"/>
      <c r="T6083" s="1310"/>
      <c r="U6083" s="1310"/>
      <c r="V6083" s="1310"/>
      <c r="W6083" s="1310"/>
      <c r="X6083" s="1310"/>
      <c r="Y6083" s="1310"/>
      <c r="Z6083" s="1310"/>
      <c r="AA6083" s="1310"/>
      <c r="AB6083" s="1310"/>
      <c r="AC6083" s="1310"/>
      <c r="AD6083" s="1309"/>
      <c r="AE6083" s="1309"/>
      <c r="AF6083" s="1781" t="s">
        <v>3636</v>
      </c>
      <c r="AG6083" s="1781"/>
      <c r="AH6083" s="1782"/>
    </row>
    <row r="6084" spans="1:34" ht="5.85" customHeight="1">
      <c r="A6084" s="1780"/>
      <c r="B6084" s="1310"/>
      <c r="C6084" s="1310"/>
      <c r="D6084" s="1310"/>
      <c r="E6084" s="1310"/>
      <c r="F6084" s="1310"/>
      <c r="G6084" s="1310"/>
      <c r="H6084" s="1310"/>
      <c r="I6084" s="1310"/>
      <c r="J6084" s="1310"/>
      <c r="K6084" s="1310"/>
      <c r="L6084" s="1310"/>
      <c r="M6084" s="1310"/>
      <c r="N6084" s="1310"/>
      <c r="O6084" s="1310"/>
      <c r="P6084" s="1310"/>
      <c r="Q6084" s="1310"/>
      <c r="R6084" s="1310"/>
      <c r="S6084" s="1310"/>
      <c r="T6084" s="1310"/>
      <c r="U6084" s="1310"/>
      <c r="V6084" s="1310"/>
      <c r="W6084" s="1310"/>
      <c r="X6084" s="1310"/>
      <c r="Y6084" s="1310"/>
      <c r="Z6084" s="1310"/>
      <c r="AA6084" s="1310"/>
      <c r="AB6084" s="1310"/>
      <c r="AC6084" s="1310"/>
      <c r="AD6084" s="1311"/>
      <c r="AE6084" s="1311"/>
      <c r="AF6084" s="1311"/>
      <c r="AG6084" s="1311"/>
      <c r="AH6084" s="1782"/>
    </row>
    <row r="6085" spans="1:34" ht="11.65" customHeight="1">
      <c r="A6085" s="1783" t="s">
        <v>2836</v>
      </c>
      <c r="B6085" s="1784"/>
      <c r="C6085" s="1784"/>
      <c r="D6085" s="1784"/>
      <c r="E6085" s="1784"/>
      <c r="F6085" s="1784"/>
      <c r="G6085" s="1784"/>
      <c r="H6085" s="1784"/>
      <c r="I6085" s="1784"/>
      <c r="J6085" s="1784"/>
      <c r="K6085" s="1784"/>
      <c r="L6085" s="1784"/>
      <c r="M6085" s="1784"/>
      <c r="N6085" s="1784"/>
      <c r="O6085" s="1784"/>
      <c r="P6085" s="1784"/>
      <c r="Q6085" s="1784"/>
      <c r="R6085" s="1784"/>
      <c r="S6085" s="1784"/>
      <c r="T6085" s="1784"/>
      <c r="U6085" s="1784"/>
      <c r="V6085" s="1784"/>
      <c r="W6085" s="1784"/>
      <c r="X6085" s="1784"/>
      <c r="Y6085" s="1784"/>
      <c r="Z6085" s="1784"/>
      <c r="AA6085" s="1784"/>
      <c r="AB6085" s="1784"/>
      <c r="AC6085" s="1784"/>
      <c r="AD6085" s="1311"/>
      <c r="AE6085" s="1311"/>
      <c r="AF6085" s="1311"/>
      <c r="AG6085" s="1311"/>
      <c r="AH6085" s="1782"/>
    </row>
    <row r="6086" spans="1:34" ht="22.5" customHeight="1">
      <c r="A6086" s="1785" t="s">
        <v>2837</v>
      </c>
      <c r="B6086" s="1786"/>
      <c r="C6086" s="1786"/>
      <c r="D6086" s="1786"/>
      <c r="E6086" s="1786"/>
      <c r="F6086" s="1786"/>
      <c r="G6086" s="1786"/>
      <c r="H6086" s="1786"/>
      <c r="I6086" s="1786"/>
      <c r="J6086" s="1786"/>
      <c r="K6086" s="1786"/>
      <c r="L6086" s="1786"/>
      <c r="M6086" s="1786"/>
      <c r="N6086" s="1786"/>
      <c r="O6086" s="1786"/>
      <c r="P6086" s="1786"/>
      <c r="Q6086" s="1786"/>
      <c r="R6086" s="1786"/>
      <c r="S6086" s="1786"/>
      <c r="T6086" s="1786"/>
      <c r="U6086" s="1786"/>
      <c r="V6086" s="1786"/>
      <c r="W6086" s="1786"/>
      <c r="X6086" s="1786"/>
      <c r="Y6086" s="1786"/>
      <c r="Z6086" s="1786"/>
      <c r="AA6086" s="1786"/>
      <c r="AB6086" s="1786"/>
      <c r="AC6086" s="1786"/>
      <c r="AD6086" s="1311"/>
      <c r="AE6086" s="1311"/>
      <c r="AF6086" s="1311"/>
      <c r="AG6086" s="1311"/>
      <c r="AH6086" s="1782"/>
    </row>
    <row r="6087" spans="1:34" ht="5.85" customHeight="1">
      <c r="A6087" s="1787" t="s">
        <v>2838</v>
      </c>
      <c r="B6087" s="1788"/>
      <c r="C6087" s="1788"/>
      <c r="D6087" s="1788"/>
      <c r="E6087" s="1788"/>
      <c r="F6087" s="1788"/>
      <c r="G6087" s="1788"/>
      <c r="H6087" s="1788"/>
      <c r="I6087" s="1788"/>
      <c r="J6087" s="1788"/>
      <c r="K6087" s="1788"/>
      <c r="L6087" s="1788"/>
      <c r="M6087" s="1788"/>
      <c r="N6087" s="1788"/>
      <c r="O6087" s="1788"/>
      <c r="P6087" s="1788"/>
      <c r="Q6087" s="1788"/>
      <c r="R6087" s="1788"/>
      <c r="S6087" s="1788"/>
      <c r="T6087" s="1788"/>
      <c r="U6087" s="1788"/>
      <c r="V6087" s="1788"/>
      <c r="W6087" s="1788"/>
      <c r="X6087" s="1788"/>
      <c r="Y6087" s="1788"/>
      <c r="Z6087" s="1788"/>
      <c r="AA6087" s="1788"/>
      <c r="AB6087" s="1788"/>
      <c r="AC6087" s="1788"/>
      <c r="AD6087" s="1311"/>
      <c r="AE6087" s="1311"/>
      <c r="AF6087" s="1311"/>
      <c r="AG6087" s="1311"/>
      <c r="AH6087" s="1782"/>
    </row>
    <row r="6088" spans="1:34" ht="5.85" customHeight="1">
      <c r="A6088" s="1787"/>
      <c r="B6088" s="1788"/>
      <c r="C6088" s="1788"/>
      <c r="D6088" s="1788"/>
      <c r="E6088" s="1788"/>
      <c r="F6088" s="1788"/>
      <c r="G6088" s="1788"/>
      <c r="H6088" s="1788"/>
      <c r="I6088" s="1788"/>
      <c r="J6088" s="1788"/>
      <c r="K6088" s="1788"/>
      <c r="L6088" s="1788"/>
      <c r="M6088" s="1788"/>
      <c r="N6088" s="1788"/>
      <c r="O6088" s="1788"/>
      <c r="P6088" s="1788"/>
      <c r="Q6088" s="1788"/>
      <c r="R6088" s="1788"/>
      <c r="S6088" s="1788"/>
      <c r="T6088" s="1788"/>
      <c r="U6088" s="1788"/>
      <c r="V6088" s="1788"/>
      <c r="W6088" s="1788"/>
      <c r="X6088" s="1788"/>
      <c r="Y6088" s="1788"/>
      <c r="Z6088" s="1788"/>
      <c r="AA6088" s="1788"/>
      <c r="AB6088" s="1788"/>
      <c r="AC6088" s="1788"/>
      <c r="AD6088" s="1782"/>
      <c r="AE6088" s="1309"/>
      <c r="AF6088" s="1309"/>
      <c r="AG6088" s="1309"/>
      <c r="AH6088" s="1782"/>
    </row>
    <row r="6089" spans="1:34" ht="11.65" customHeight="1">
      <c r="A6089" s="1787" t="s">
        <v>2839</v>
      </c>
      <c r="B6089" s="1788"/>
      <c r="C6089" s="1788"/>
      <c r="D6089" s="1788"/>
      <c r="E6089" s="1788"/>
      <c r="F6089" s="1788"/>
      <c r="G6089" s="1788"/>
      <c r="H6089" s="1788"/>
      <c r="I6089" s="1788"/>
      <c r="J6089" s="1788"/>
      <c r="K6089" s="1788"/>
      <c r="L6089" s="1788"/>
      <c r="M6089" s="1788"/>
      <c r="N6089" s="1788"/>
      <c r="O6089" s="1788"/>
      <c r="P6089" s="1788"/>
      <c r="Q6089" s="1788"/>
      <c r="R6089" s="1788"/>
      <c r="S6089" s="1788"/>
      <c r="T6089" s="1788"/>
      <c r="U6089" s="1788"/>
      <c r="V6089" s="1788"/>
      <c r="W6089" s="1788"/>
      <c r="X6089" s="1788"/>
      <c r="Y6089" s="1788"/>
      <c r="Z6089" s="1788"/>
      <c r="AA6089" s="1788"/>
      <c r="AB6089" s="1788"/>
      <c r="AC6089" s="1788"/>
      <c r="AD6089" s="1818" t="s">
        <v>2840</v>
      </c>
      <c r="AE6089" s="1818"/>
      <c r="AF6089" s="1206">
        <v>0</v>
      </c>
      <c r="AG6089" s="1207" t="s">
        <v>5</v>
      </c>
      <c r="AH6089" s="1800"/>
    </row>
    <row r="6090" spans="1:34" ht="10.9" customHeight="1">
      <c r="A6090" s="1819" t="s">
        <v>2841</v>
      </c>
      <c r="B6090" s="1820"/>
      <c r="C6090" s="1820"/>
      <c r="D6090" s="1820"/>
      <c r="E6090" s="1820"/>
      <c r="F6090" s="1820"/>
      <c r="G6090" s="1820"/>
      <c r="H6090" s="1820"/>
      <c r="I6090" s="1820"/>
      <c r="J6090" s="1820"/>
      <c r="K6090" s="1820"/>
      <c r="L6090" s="1820"/>
      <c r="M6090" s="1820"/>
      <c r="N6090" s="1820"/>
      <c r="O6090" s="1820"/>
      <c r="P6090" s="1820"/>
      <c r="Q6090" s="1820"/>
      <c r="R6090" s="1820"/>
      <c r="S6090" s="1820"/>
      <c r="T6090" s="1820"/>
      <c r="U6090" s="1820"/>
      <c r="V6090" s="1820"/>
      <c r="W6090" s="1820"/>
      <c r="X6090" s="1820"/>
      <c r="Y6090" s="1820"/>
      <c r="Z6090" s="1820"/>
      <c r="AA6090" s="1820"/>
      <c r="AB6090" s="1820"/>
      <c r="AC6090" s="1820"/>
      <c r="AD6090" s="1821" t="s">
        <v>2842</v>
      </c>
      <c r="AE6090" s="1821"/>
      <c r="AF6090" s="1210">
        <v>0</v>
      </c>
      <c r="AG6090" s="1211" t="s">
        <v>5</v>
      </c>
      <c r="AH6090" s="1800"/>
    </row>
    <row r="6091" spans="1:34" ht="17.45" customHeight="1">
      <c r="A6091" s="1822" t="s">
        <v>2843</v>
      </c>
      <c r="B6091" s="1802"/>
      <c r="C6091" s="1802"/>
      <c r="D6091" s="1778"/>
      <c r="E6091" s="1823" t="s">
        <v>3171</v>
      </c>
      <c r="F6091" s="1823"/>
      <c r="G6091" s="1823"/>
      <c r="H6091" s="1823"/>
      <c r="I6091" s="1823"/>
      <c r="J6091" s="1823"/>
      <c r="K6091" s="1823"/>
      <c r="L6091" s="1823"/>
      <c r="M6091" s="1823"/>
      <c r="N6091" s="1823"/>
      <c r="O6091" s="1823"/>
      <c r="P6091" s="1823"/>
      <c r="Q6091" s="1823"/>
      <c r="R6091" s="1823"/>
      <c r="S6091" s="1823"/>
      <c r="T6091" s="1823"/>
      <c r="U6091" s="1823"/>
      <c r="V6091" s="1823"/>
      <c r="W6091" s="1823"/>
      <c r="X6091" s="1823"/>
      <c r="Y6091" s="1823"/>
      <c r="Z6091" s="1823"/>
      <c r="AA6091" s="1823"/>
      <c r="AB6091" s="1823"/>
      <c r="AC6091" s="1823"/>
      <c r="AD6091" s="1823"/>
      <c r="AE6091" s="1823"/>
      <c r="AF6091" s="1823"/>
      <c r="AG6091" s="1823"/>
      <c r="AH6091" s="1779"/>
    </row>
    <row r="6092" spans="1:34" ht="17.45" customHeight="1">
      <c r="A6092" s="1824" t="s">
        <v>2844</v>
      </c>
      <c r="B6092" s="1816"/>
      <c r="C6092" s="1816"/>
      <c r="D6092" s="1309"/>
      <c r="E6092" s="1815" t="s">
        <v>3170</v>
      </c>
      <c r="F6092" s="1815"/>
      <c r="G6092" s="1111"/>
      <c r="H6092" s="1796" t="s">
        <v>2845</v>
      </c>
      <c r="I6092" s="1796"/>
      <c r="J6092" s="1796" t="s">
        <v>497</v>
      </c>
      <c r="K6092" s="1796"/>
      <c r="L6092" s="1309"/>
      <c r="M6092" s="1309"/>
      <c r="N6092" s="1816" t="s">
        <v>2846</v>
      </c>
      <c r="O6092" s="1816"/>
      <c r="P6092" s="1816"/>
      <c r="Q6092" s="1816"/>
      <c r="R6092" s="1817">
        <v>1</v>
      </c>
      <c r="S6092" s="1817"/>
      <c r="T6092" s="1817"/>
      <c r="U6092" s="1817"/>
      <c r="V6092" s="1309"/>
      <c r="W6092" s="1309"/>
      <c r="X6092" s="1309"/>
      <c r="Y6092" s="1796" t="s">
        <v>2847</v>
      </c>
      <c r="Z6092" s="1796"/>
      <c r="AA6092" s="1796"/>
      <c r="AB6092" s="1796"/>
      <c r="AC6092" s="1796"/>
      <c r="AD6092" s="1796"/>
      <c r="AE6092" s="1796"/>
      <c r="AF6092" s="1797" t="s">
        <v>2848</v>
      </c>
      <c r="AG6092" s="1797"/>
      <c r="AH6092" s="1782"/>
    </row>
    <row r="6093" spans="1:34" ht="5.85" customHeight="1">
      <c r="A6093" s="1798"/>
      <c r="B6093" s="1799"/>
      <c r="C6093" s="1799"/>
      <c r="D6093" s="1799"/>
      <c r="E6093" s="1799"/>
      <c r="F6093" s="1799"/>
      <c r="G6093" s="1799"/>
      <c r="H6093" s="1799"/>
      <c r="I6093" s="1799"/>
      <c r="J6093" s="1799"/>
      <c r="K6093" s="1799"/>
      <c r="L6093" s="1799"/>
      <c r="M6093" s="1799"/>
      <c r="N6093" s="1799"/>
      <c r="O6093" s="1799"/>
      <c r="P6093" s="1799"/>
      <c r="Q6093" s="1799"/>
      <c r="R6093" s="1799"/>
      <c r="S6093" s="1799"/>
      <c r="T6093" s="1799"/>
      <c r="U6093" s="1799"/>
      <c r="V6093" s="1799"/>
      <c r="W6093" s="1799"/>
      <c r="X6093" s="1799"/>
      <c r="Y6093" s="1799"/>
      <c r="Z6093" s="1799"/>
      <c r="AA6093" s="1799"/>
      <c r="AB6093" s="1799"/>
      <c r="AC6093" s="1799"/>
      <c r="AD6093" s="1799"/>
      <c r="AE6093" s="1799"/>
      <c r="AF6093" s="1799"/>
      <c r="AG6093" s="1799"/>
      <c r="AH6093" s="1800"/>
    </row>
    <row r="6094" spans="1:34" ht="16.7" customHeight="1">
      <c r="A6094" s="1801" t="s">
        <v>2849</v>
      </c>
      <c r="B6094" s="1802"/>
      <c r="C6094" s="1802"/>
      <c r="D6094" s="1802"/>
      <c r="E6094" s="1802"/>
      <c r="F6094" s="1802"/>
      <c r="G6094" s="1802"/>
      <c r="H6094" s="1802"/>
      <c r="I6094" s="1802"/>
      <c r="J6094" s="1803"/>
      <c r="K6094" s="1789" t="s">
        <v>2850</v>
      </c>
      <c r="L6094" s="1807"/>
      <c r="M6094" s="1789" t="s">
        <v>2851</v>
      </c>
      <c r="N6094" s="1790"/>
      <c r="O6094" s="1790"/>
      <c r="P6094" s="1790"/>
      <c r="Q6094" s="1790"/>
      <c r="R6094" s="1790"/>
      <c r="S6094" s="1790"/>
      <c r="T6094" s="1791"/>
      <c r="U6094" s="1789" t="s">
        <v>2852</v>
      </c>
      <c r="V6094" s="1790"/>
      <c r="W6094" s="1790"/>
      <c r="X6094" s="1790"/>
      <c r="Y6094" s="1790"/>
      <c r="Z6094" s="1790"/>
      <c r="AA6094" s="1790"/>
      <c r="AB6094" s="1790"/>
      <c r="AC6094" s="1790"/>
      <c r="AD6094" s="1791"/>
      <c r="AE6094" s="1810" t="s">
        <v>2853</v>
      </c>
      <c r="AF6094" s="1811"/>
      <c r="AG6094" s="1811"/>
      <c r="AH6094" s="1814"/>
    </row>
    <row r="6095" spans="1:34" ht="17.45" customHeight="1">
      <c r="A6095" s="1804"/>
      <c r="B6095" s="1805"/>
      <c r="C6095" s="1805"/>
      <c r="D6095" s="1805"/>
      <c r="E6095" s="1805"/>
      <c r="F6095" s="1805"/>
      <c r="G6095" s="1805"/>
      <c r="H6095" s="1805"/>
      <c r="I6095" s="1805"/>
      <c r="J6095" s="1806"/>
      <c r="K6095" s="1808"/>
      <c r="L6095" s="1809"/>
      <c r="M6095" s="1789" t="s">
        <v>2854</v>
      </c>
      <c r="N6095" s="1790"/>
      <c r="O6095" s="1790"/>
      <c r="P6095" s="1791"/>
      <c r="Q6095" s="1789" t="s">
        <v>2855</v>
      </c>
      <c r="R6095" s="1790"/>
      <c r="S6095" s="1790"/>
      <c r="T6095" s="1791"/>
      <c r="U6095" s="1789" t="s">
        <v>2854</v>
      </c>
      <c r="V6095" s="1790"/>
      <c r="W6095" s="1790"/>
      <c r="X6095" s="1790"/>
      <c r="Y6095" s="1790"/>
      <c r="Z6095" s="1791"/>
      <c r="AA6095" s="1789" t="s">
        <v>2855</v>
      </c>
      <c r="AB6095" s="1790"/>
      <c r="AC6095" s="1790"/>
      <c r="AD6095" s="1791"/>
      <c r="AE6095" s="1812"/>
      <c r="AF6095" s="1813"/>
      <c r="AG6095" s="1813"/>
      <c r="AH6095" s="1800"/>
    </row>
    <row r="6096" spans="1:34" ht="16.7" customHeight="1">
      <c r="A6096" s="1792"/>
      <c r="B6096" s="1793"/>
      <c r="C6096" s="1793"/>
      <c r="D6096" s="1793"/>
      <c r="E6096" s="1793"/>
      <c r="F6096" s="1793"/>
      <c r="G6096" s="1793"/>
      <c r="H6096" s="1793"/>
      <c r="I6096" s="1793"/>
      <c r="J6096" s="1793"/>
      <c r="K6096" s="1794" t="s">
        <v>2856</v>
      </c>
      <c r="L6096" s="1794"/>
      <c r="M6096" s="1794"/>
      <c r="N6096" s="1794"/>
      <c r="O6096" s="1794"/>
      <c r="P6096" s="1794"/>
      <c r="Q6096" s="1794"/>
      <c r="R6096" s="1794"/>
      <c r="S6096" s="1794"/>
      <c r="T6096" s="1794"/>
      <c r="U6096" s="1794"/>
      <c r="V6096" s="1794"/>
      <c r="W6096" s="1794"/>
      <c r="X6096" s="1794"/>
      <c r="Y6096" s="1794"/>
      <c r="Z6096" s="1794"/>
      <c r="AA6096" s="1795">
        <v>0</v>
      </c>
      <c r="AB6096" s="1795"/>
      <c r="AC6096" s="1795"/>
      <c r="AD6096" s="1795"/>
      <c r="AE6096" s="1795"/>
      <c r="AF6096" s="1795"/>
      <c r="AG6096" s="1795"/>
      <c r="AH6096" s="1213"/>
    </row>
    <row r="6097" spans="1:34" ht="17.45" customHeight="1">
      <c r="A6097" s="1801" t="s">
        <v>2857</v>
      </c>
      <c r="B6097" s="1825"/>
      <c r="C6097" s="1825"/>
      <c r="D6097" s="1825"/>
      <c r="E6097" s="1825"/>
      <c r="F6097" s="1825"/>
      <c r="G6097" s="1825"/>
      <c r="H6097" s="1825"/>
      <c r="I6097" s="1825"/>
      <c r="J6097" s="1825"/>
      <c r="K6097" s="1825"/>
      <c r="L6097" s="1825"/>
      <c r="M6097" s="1825"/>
      <c r="N6097" s="1826"/>
      <c r="O6097" s="1789" t="s">
        <v>2858</v>
      </c>
      <c r="P6097" s="1790"/>
      <c r="Q6097" s="1790"/>
      <c r="R6097" s="1790"/>
      <c r="S6097" s="1791"/>
      <c r="T6097" s="1827" t="s">
        <v>2850</v>
      </c>
      <c r="U6097" s="1790"/>
      <c r="V6097" s="1790"/>
      <c r="W6097" s="1213"/>
      <c r="X6097" s="1789" t="s">
        <v>2859</v>
      </c>
      <c r="Y6097" s="1790"/>
      <c r="Z6097" s="1790"/>
      <c r="AA6097" s="1790"/>
      <c r="AB6097" s="1790"/>
      <c r="AC6097" s="1790"/>
      <c r="AD6097" s="1791"/>
      <c r="AE6097" s="1810" t="s">
        <v>2853</v>
      </c>
      <c r="AF6097" s="1828"/>
      <c r="AG6097" s="1828"/>
      <c r="AH6097" s="1213"/>
    </row>
    <row r="6098" spans="1:34" ht="17.45" customHeight="1">
      <c r="A6098" s="1792"/>
      <c r="B6098" s="1778"/>
      <c r="C6098" s="1778"/>
      <c r="D6098" s="1778"/>
      <c r="E6098" s="1778"/>
      <c r="F6098" s="1778"/>
      <c r="G6098" s="1778"/>
      <c r="H6098" s="1778"/>
      <c r="I6098" s="1846" t="s">
        <v>2860</v>
      </c>
      <c r="J6098" s="1846"/>
      <c r="K6098" s="1846"/>
      <c r="L6098" s="1846"/>
      <c r="M6098" s="1846"/>
      <c r="N6098" s="1846"/>
      <c r="O6098" s="1846"/>
      <c r="P6098" s="1846"/>
      <c r="Q6098" s="1846"/>
      <c r="R6098" s="1846"/>
      <c r="S6098" s="1846"/>
      <c r="T6098" s="1846"/>
      <c r="U6098" s="1846"/>
      <c r="V6098" s="1846"/>
      <c r="W6098" s="1846"/>
      <c r="X6098" s="1846"/>
      <c r="Y6098" s="1846"/>
      <c r="Z6098" s="1793"/>
      <c r="AA6098" s="1847">
        <v>0</v>
      </c>
      <c r="AB6098" s="1847"/>
      <c r="AC6098" s="1847"/>
      <c r="AD6098" s="1847"/>
      <c r="AE6098" s="1847"/>
      <c r="AF6098" s="1847"/>
      <c r="AG6098" s="1847"/>
      <c r="AH6098" s="1814"/>
    </row>
    <row r="6099" spans="1:34" ht="16.7" customHeight="1">
      <c r="A6099" s="1844"/>
      <c r="B6099" s="1309"/>
      <c r="C6099" s="1309"/>
      <c r="D6099" s="1309"/>
      <c r="E6099" s="1309"/>
      <c r="F6099" s="1309"/>
      <c r="G6099" s="1309"/>
      <c r="H6099" s="1309"/>
      <c r="I6099" s="1840" t="s">
        <v>2861</v>
      </c>
      <c r="J6099" s="1840"/>
      <c r="K6099" s="1840"/>
      <c r="L6099" s="1840"/>
      <c r="M6099" s="1840"/>
      <c r="N6099" s="1840"/>
      <c r="O6099" s="1840"/>
      <c r="P6099" s="1840"/>
      <c r="Q6099" s="1840"/>
      <c r="R6099" s="1840"/>
      <c r="S6099" s="1840"/>
      <c r="T6099" s="1840"/>
      <c r="U6099" s="1840"/>
      <c r="V6099" s="1840"/>
      <c r="W6099" s="1840"/>
      <c r="X6099" s="1840"/>
      <c r="Y6099" s="1840"/>
      <c r="Z6099" s="1309"/>
      <c r="AA6099" s="1841">
        <v>0</v>
      </c>
      <c r="AB6099" s="1841"/>
      <c r="AC6099" s="1841"/>
      <c r="AD6099" s="1841"/>
      <c r="AE6099" s="1841"/>
      <c r="AF6099" s="1841"/>
      <c r="AG6099" s="1841"/>
      <c r="AH6099" s="1782"/>
    </row>
    <row r="6100" spans="1:34" ht="17.45" customHeight="1">
      <c r="A6100" s="1844"/>
      <c r="B6100" s="1309"/>
      <c r="C6100" s="1309"/>
      <c r="D6100" s="1309"/>
      <c r="E6100" s="1309"/>
      <c r="F6100" s="1309"/>
      <c r="G6100" s="1309"/>
      <c r="H6100" s="1309"/>
      <c r="I6100" s="1840" t="s">
        <v>2862</v>
      </c>
      <c r="J6100" s="1840"/>
      <c r="K6100" s="1840"/>
      <c r="L6100" s="1840"/>
      <c r="M6100" s="1840"/>
      <c r="N6100" s="1840"/>
      <c r="O6100" s="1840"/>
      <c r="P6100" s="1840"/>
      <c r="Q6100" s="1840"/>
      <c r="R6100" s="1840"/>
      <c r="S6100" s="1840"/>
      <c r="T6100" s="1840"/>
      <c r="U6100" s="1840"/>
      <c r="V6100" s="1840"/>
      <c r="W6100" s="1840"/>
      <c r="X6100" s="1840"/>
      <c r="Y6100" s="1840"/>
      <c r="Z6100" s="1309"/>
      <c r="AA6100" s="1841">
        <v>0</v>
      </c>
      <c r="AB6100" s="1841"/>
      <c r="AC6100" s="1841"/>
      <c r="AD6100" s="1841"/>
      <c r="AE6100" s="1841"/>
      <c r="AF6100" s="1841"/>
      <c r="AG6100" s="1841"/>
      <c r="AH6100" s="1782"/>
    </row>
    <row r="6101" spans="1:34" ht="17.45" customHeight="1">
      <c r="A6101" s="1844"/>
      <c r="B6101" s="1309"/>
      <c r="C6101" s="1309"/>
      <c r="D6101" s="1309"/>
      <c r="E6101" s="1309"/>
      <c r="F6101" s="1309"/>
      <c r="G6101" s="1309"/>
      <c r="H6101" s="1309"/>
      <c r="I6101" s="1840" t="s">
        <v>2863</v>
      </c>
      <c r="J6101" s="1840"/>
      <c r="K6101" s="1840"/>
      <c r="L6101" s="1840"/>
      <c r="M6101" s="1840"/>
      <c r="N6101" s="1840"/>
      <c r="O6101" s="1840"/>
      <c r="P6101" s="1840"/>
      <c r="Q6101" s="1840"/>
      <c r="R6101" s="1840"/>
      <c r="S6101" s="1840"/>
      <c r="T6101" s="1840"/>
      <c r="U6101" s="1840"/>
      <c r="V6101" s="1840"/>
      <c r="W6101" s="1840"/>
      <c r="X6101" s="1840"/>
      <c r="Y6101" s="1840"/>
      <c r="Z6101" s="1309"/>
      <c r="AA6101" s="1841">
        <v>0</v>
      </c>
      <c r="AB6101" s="1841"/>
      <c r="AC6101" s="1841"/>
      <c r="AD6101" s="1841"/>
      <c r="AE6101" s="1841"/>
      <c r="AF6101" s="1841"/>
      <c r="AG6101" s="1841"/>
      <c r="AH6101" s="1782"/>
    </row>
    <row r="6102" spans="1:34" ht="16.7" customHeight="1">
      <c r="A6102" s="1845"/>
      <c r="B6102" s="1799"/>
      <c r="C6102" s="1799"/>
      <c r="D6102" s="1799"/>
      <c r="E6102" s="1799"/>
      <c r="F6102" s="1799"/>
      <c r="G6102" s="1799"/>
      <c r="H6102" s="1799"/>
      <c r="I6102" s="1842" t="s">
        <v>2864</v>
      </c>
      <c r="J6102" s="1842"/>
      <c r="K6102" s="1842"/>
      <c r="L6102" s="1842"/>
      <c r="M6102" s="1842"/>
      <c r="N6102" s="1842"/>
      <c r="O6102" s="1842"/>
      <c r="P6102" s="1842"/>
      <c r="Q6102" s="1842"/>
      <c r="R6102" s="1842"/>
      <c r="S6102" s="1842"/>
      <c r="T6102" s="1842"/>
      <c r="U6102" s="1842"/>
      <c r="V6102" s="1842"/>
      <c r="W6102" s="1842"/>
      <c r="X6102" s="1842"/>
      <c r="Y6102" s="1842"/>
      <c r="Z6102" s="1799"/>
      <c r="AA6102" s="1843">
        <v>0</v>
      </c>
      <c r="AB6102" s="1843"/>
      <c r="AC6102" s="1843"/>
      <c r="AD6102" s="1843"/>
      <c r="AE6102" s="1843"/>
      <c r="AF6102" s="1843"/>
      <c r="AG6102" s="1843"/>
      <c r="AH6102" s="1800"/>
    </row>
    <row r="6103" spans="1:34" ht="17.45" customHeight="1">
      <c r="A6103" s="1801" t="s">
        <v>2865</v>
      </c>
      <c r="B6103" s="1825"/>
      <c r="C6103" s="1825"/>
      <c r="D6103" s="1825"/>
      <c r="E6103" s="1825"/>
      <c r="F6103" s="1825"/>
      <c r="G6103" s="1825"/>
      <c r="H6103" s="1825"/>
      <c r="I6103" s="1825"/>
      <c r="J6103" s="1825"/>
      <c r="K6103" s="1825"/>
      <c r="L6103" s="1825"/>
      <c r="M6103" s="1825"/>
      <c r="N6103" s="1826"/>
      <c r="O6103" s="1789" t="s">
        <v>2850</v>
      </c>
      <c r="P6103" s="1790"/>
      <c r="Q6103" s="1790"/>
      <c r="R6103" s="1790"/>
      <c r="S6103" s="1791"/>
      <c r="T6103" s="1827" t="s">
        <v>754</v>
      </c>
      <c r="U6103" s="1790"/>
      <c r="V6103" s="1790"/>
      <c r="W6103" s="1213"/>
      <c r="X6103" s="1789" t="s">
        <v>2866</v>
      </c>
      <c r="Y6103" s="1790"/>
      <c r="Z6103" s="1790"/>
      <c r="AA6103" s="1790"/>
      <c r="AB6103" s="1790"/>
      <c r="AC6103" s="1790"/>
      <c r="AD6103" s="1791"/>
      <c r="AE6103" s="1810" t="s">
        <v>2867</v>
      </c>
      <c r="AF6103" s="1828"/>
      <c r="AG6103" s="1828"/>
      <c r="AH6103" s="1213"/>
    </row>
    <row r="6104" spans="1:34" ht="16.7" customHeight="1">
      <c r="A6104" s="1215"/>
      <c r="B6104" s="1216" t="s">
        <v>3637</v>
      </c>
      <c r="C6104" s="1829" t="s">
        <v>3171</v>
      </c>
      <c r="D6104" s="1830"/>
      <c r="E6104" s="1830"/>
      <c r="F6104" s="1830"/>
      <c r="G6104" s="1830"/>
      <c r="H6104" s="1830"/>
      <c r="I6104" s="1830"/>
      <c r="J6104" s="1830"/>
      <c r="K6104" s="1830"/>
      <c r="L6104" s="1830"/>
      <c r="M6104" s="1830"/>
      <c r="N6104" s="1829"/>
      <c r="O6104" s="1831">
        <v>1</v>
      </c>
      <c r="P6104" s="1832"/>
      <c r="Q6104" s="1832"/>
      <c r="R6104" s="1832"/>
      <c r="S6104" s="1833"/>
      <c r="T6104" s="1834" t="s">
        <v>497</v>
      </c>
      <c r="U6104" s="1835"/>
      <c r="V6104" s="1835"/>
      <c r="W6104" s="1217"/>
      <c r="X6104" s="1836">
        <v>0</v>
      </c>
      <c r="Y6104" s="1837"/>
      <c r="Z6104" s="1837"/>
      <c r="AA6104" s="1837"/>
      <c r="AB6104" s="1837"/>
      <c r="AC6104" s="1837"/>
      <c r="AD6104" s="1838"/>
      <c r="AE6104" s="1839">
        <v>0</v>
      </c>
      <c r="AF6104" s="1795"/>
      <c r="AG6104" s="1795"/>
      <c r="AH6104" s="1217"/>
    </row>
    <row r="6105" spans="1:34" ht="17.45" customHeight="1">
      <c r="A6105" s="1792"/>
      <c r="B6105" s="1793"/>
      <c r="C6105" s="1793"/>
      <c r="D6105" s="1793"/>
      <c r="E6105" s="1793"/>
      <c r="F6105" s="1793"/>
      <c r="G6105" s="1793"/>
      <c r="H6105" s="1793"/>
      <c r="I6105" s="1794" t="s">
        <v>2869</v>
      </c>
      <c r="J6105" s="1794"/>
      <c r="K6105" s="1794"/>
      <c r="L6105" s="1794"/>
      <c r="M6105" s="1794"/>
      <c r="N6105" s="1794"/>
      <c r="O6105" s="1794"/>
      <c r="P6105" s="1794"/>
      <c r="Q6105" s="1794"/>
      <c r="R6105" s="1794"/>
      <c r="S6105" s="1794"/>
      <c r="T6105" s="1794"/>
      <c r="U6105" s="1794"/>
      <c r="V6105" s="1794"/>
      <c r="W6105" s="1794"/>
      <c r="X6105" s="1794"/>
      <c r="Y6105" s="1794"/>
      <c r="Z6105" s="1214"/>
      <c r="AA6105" s="1795">
        <v>0</v>
      </c>
      <c r="AB6105" s="1795"/>
      <c r="AC6105" s="1795"/>
      <c r="AD6105" s="1795"/>
      <c r="AE6105" s="1795"/>
      <c r="AF6105" s="1795"/>
      <c r="AG6105" s="1795"/>
      <c r="AH6105" s="1213"/>
    </row>
    <row r="6106" spans="1:34" ht="17.45" customHeight="1">
      <c r="A6106" s="1801" t="s">
        <v>2870</v>
      </c>
      <c r="B6106" s="1825"/>
      <c r="C6106" s="1825"/>
      <c r="D6106" s="1825"/>
      <c r="E6106" s="1825"/>
      <c r="F6106" s="1825"/>
      <c r="G6106" s="1825"/>
      <c r="H6106" s="1825"/>
      <c r="I6106" s="1825"/>
      <c r="J6106" s="1825"/>
      <c r="K6106" s="1825"/>
      <c r="L6106" s="1825"/>
      <c r="M6106" s="1825"/>
      <c r="N6106" s="1826"/>
      <c r="O6106" s="1789" t="s">
        <v>2850</v>
      </c>
      <c r="P6106" s="1790"/>
      <c r="Q6106" s="1790"/>
      <c r="R6106" s="1790"/>
      <c r="S6106" s="1791"/>
      <c r="T6106" s="1827" t="s">
        <v>754</v>
      </c>
      <c r="U6106" s="1790"/>
      <c r="V6106" s="1790"/>
      <c r="W6106" s="1213"/>
      <c r="X6106" s="1789" t="s">
        <v>2866</v>
      </c>
      <c r="Y6106" s="1790"/>
      <c r="Z6106" s="1790"/>
      <c r="AA6106" s="1790"/>
      <c r="AB6106" s="1790"/>
      <c r="AC6106" s="1790"/>
      <c r="AD6106" s="1791"/>
      <c r="AE6106" s="1810" t="s">
        <v>2867</v>
      </c>
      <c r="AF6106" s="1828"/>
      <c r="AG6106" s="1828"/>
      <c r="AH6106" s="1213"/>
    </row>
    <row r="6107" spans="1:34" ht="16.7" customHeight="1">
      <c r="A6107" s="1792"/>
      <c r="B6107" s="1793"/>
      <c r="C6107" s="1793"/>
      <c r="D6107" s="1793"/>
      <c r="E6107" s="1793"/>
      <c r="F6107" s="1793"/>
      <c r="G6107" s="1793"/>
      <c r="H6107" s="1793"/>
      <c r="I6107" s="1794" t="s">
        <v>2871</v>
      </c>
      <c r="J6107" s="1794"/>
      <c r="K6107" s="1794"/>
      <c r="L6107" s="1794"/>
      <c r="M6107" s="1794"/>
      <c r="N6107" s="1794"/>
      <c r="O6107" s="1794"/>
      <c r="P6107" s="1794"/>
      <c r="Q6107" s="1794"/>
      <c r="R6107" s="1794"/>
      <c r="S6107" s="1794"/>
      <c r="T6107" s="1794"/>
      <c r="U6107" s="1794"/>
      <c r="V6107" s="1794"/>
      <c r="W6107" s="1794"/>
      <c r="X6107" s="1794"/>
      <c r="Y6107" s="1794"/>
      <c r="Z6107" s="1214"/>
      <c r="AA6107" s="1795">
        <v>0</v>
      </c>
      <c r="AB6107" s="1795"/>
      <c r="AC6107" s="1795"/>
      <c r="AD6107" s="1795"/>
      <c r="AE6107" s="1795"/>
      <c r="AF6107" s="1795"/>
      <c r="AG6107" s="1795"/>
      <c r="AH6107" s="1213"/>
    </row>
    <row r="6108" spans="1:34" ht="17.45" customHeight="1">
      <c r="A6108" s="1801" t="s">
        <v>2872</v>
      </c>
      <c r="B6108" s="1825"/>
      <c r="C6108" s="1825"/>
      <c r="D6108" s="1825"/>
      <c r="E6108" s="1825"/>
      <c r="F6108" s="1825"/>
      <c r="G6108" s="1825"/>
      <c r="H6108" s="1825"/>
      <c r="I6108" s="1825"/>
      <c r="J6108" s="1825"/>
      <c r="K6108" s="1825"/>
      <c r="L6108" s="1825"/>
      <c r="M6108" s="1825"/>
      <c r="N6108" s="1826"/>
      <c r="O6108" s="1789" t="s">
        <v>2850</v>
      </c>
      <c r="P6108" s="1790"/>
      <c r="Q6108" s="1790"/>
      <c r="R6108" s="1790"/>
      <c r="S6108" s="1791"/>
      <c r="T6108" s="1827" t="s">
        <v>754</v>
      </c>
      <c r="U6108" s="1790"/>
      <c r="V6108" s="1790"/>
      <c r="W6108" s="1213"/>
      <c r="X6108" s="1789" t="s">
        <v>2866</v>
      </c>
      <c r="Y6108" s="1790"/>
      <c r="Z6108" s="1790"/>
      <c r="AA6108" s="1790"/>
      <c r="AB6108" s="1790"/>
      <c r="AC6108" s="1790"/>
      <c r="AD6108" s="1791"/>
      <c r="AE6108" s="1810" t="s">
        <v>2867</v>
      </c>
      <c r="AF6108" s="1828"/>
      <c r="AG6108" s="1828"/>
      <c r="AH6108" s="1213"/>
    </row>
    <row r="6109" spans="1:34" ht="16.7" customHeight="1">
      <c r="A6109" s="1792"/>
      <c r="B6109" s="1793"/>
      <c r="C6109" s="1793"/>
      <c r="D6109" s="1793"/>
      <c r="E6109" s="1793"/>
      <c r="F6109" s="1793"/>
      <c r="G6109" s="1793"/>
      <c r="H6109" s="1793"/>
      <c r="I6109" s="1793"/>
      <c r="J6109" s="1793"/>
      <c r="K6109" s="1794" t="s">
        <v>2873</v>
      </c>
      <c r="L6109" s="1794"/>
      <c r="M6109" s="1794"/>
      <c r="N6109" s="1794"/>
      <c r="O6109" s="1794"/>
      <c r="P6109" s="1794"/>
      <c r="Q6109" s="1794"/>
      <c r="R6109" s="1794"/>
      <c r="S6109" s="1794"/>
      <c r="T6109" s="1794"/>
      <c r="U6109" s="1794"/>
      <c r="V6109" s="1794"/>
      <c r="W6109" s="1794"/>
      <c r="X6109" s="1794"/>
      <c r="Y6109" s="1794"/>
      <c r="Z6109" s="1794"/>
      <c r="AA6109" s="1794"/>
      <c r="AB6109" s="1214"/>
      <c r="AC6109" s="1795">
        <v>0</v>
      </c>
      <c r="AD6109" s="1795"/>
      <c r="AE6109" s="1795"/>
      <c r="AF6109" s="1795"/>
      <c r="AG6109" s="1795"/>
      <c r="AH6109" s="1213"/>
    </row>
    <row r="6110" spans="1:34" ht="17.45" customHeight="1">
      <c r="A6110" s="1801" t="s">
        <v>2874</v>
      </c>
      <c r="B6110" s="1825"/>
      <c r="C6110" s="1825"/>
      <c r="D6110" s="1825"/>
      <c r="E6110" s="1825"/>
      <c r="F6110" s="1825"/>
      <c r="G6110" s="1825"/>
      <c r="H6110" s="1825"/>
      <c r="I6110" s="1825"/>
      <c r="J6110" s="1826"/>
      <c r="K6110" s="1789" t="s">
        <v>2850</v>
      </c>
      <c r="L6110" s="1791"/>
      <c r="M6110" s="1855" t="s">
        <v>2875</v>
      </c>
      <c r="N6110" s="1856"/>
      <c r="O6110" s="1857"/>
      <c r="P6110" s="1855" t="s">
        <v>2876</v>
      </c>
      <c r="Q6110" s="1856"/>
      <c r="R6110" s="1857"/>
      <c r="S6110" s="1855" t="s">
        <v>2877</v>
      </c>
      <c r="T6110" s="1857"/>
      <c r="U6110" s="1789" t="s">
        <v>2878</v>
      </c>
      <c r="V6110" s="1790"/>
      <c r="W6110" s="1791"/>
      <c r="X6110" s="1789" t="s">
        <v>2879</v>
      </c>
      <c r="Y6110" s="1790"/>
      <c r="Z6110" s="1790"/>
      <c r="AA6110" s="1790"/>
      <c r="AB6110" s="1791"/>
      <c r="AC6110" s="1789" t="s">
        <v>2880</v>
      </c>
      <c r="AD6110" s="1791"/>
      <c r="AE6110" s="1810" t="s">
        <v>2867</v>
      </c>
      <c r="AF6110" s="1828"/>
      <c r="AG6110" s="1828"/>
      <c r="AH6110" s="1213"/>
    </row>
    <row r="6111" spans="1:34" ht="17.45" customHeight="1">
      <c r="A6111" s="1853"/>
      <c r="B6111" s="1778"/>
      <c r="C6111" s="1778"/>
      <c r="D6111" s="1778"/>
      <c r="E6111" s="1778"/>
      <c r="F6111" s="1778"/>
      <c r="G6111" s="1778"/>
      <c r="H6111" s="1778"/>
      <c r="I6111" s="1846" t="s">
        <v>2881</v>
      </c>
      <c r="J6111" s="1846"/>
      <c r="K6111" s="1846"/>
      <c r="L6111" s="1846"/>
      <c r="M6111" s="1846"/>
      <c r="N6111" s="1846"/>
      <c r="O6111" s="1846"/>
      <c r="P6111" s="1846"/>
      <c r="Q6111" s="1846"/>
      <c r="R6111" s="1846"/>
      <c r="S6111" s="1846"/>
      <c r="T6111" s="1846"/>
      <c r="U6111" s="1846"/>
      <c r="V6111" s="1846"/>
      <c r="W6111" s="1846"/>
      <c r="X6111" s="1846"/>
      <c r="Y6111" s="1846"/>
      <c r="Z6111" s="1203"/>
      <c r="AA6111" s="1847">
        <v>0</v>
      </c>
      <c r="AB6111" s="1847"/>
      <c r="AC6111" s="1847"/>
      <c r="AD6111" s="1847"/>
      <c r="AE6111" s="1847"/>
      <c r="AF6111" s="1847"/>
      <c r="AG6111" s="1847"/>
      <c r="AH6111" s="1204"/>
    </row>
    <row r="6112" spans="1:34" ht="5.85" customHeight="1">
      <c r="A6112" s="1854"/>
      <c r="B6112" s="1309"/>
      <c r="C6112" s="1309"/>
      <c r="D6112" s="1309"/>
      <c r="E6112" s="1309"/>
      <c r="F6112" s="1309"/>
      <c r="G6112" s="1309"/>
      <c r="H6112" s="1309"/>
      <c r="I6112" s="1309"/>
      <c r="J6112" s="1309"/>
      <c r="K6112" s="1309"/>
      <c r="L6112" s="1309"/>
      <c r="M6112" s="1309"/>
      <c r="N6112" s="1309"/>
      <c r="O6112" s="1309"/>
      <c r="P6112" s="1309"/>
      <c r="Q6112" s="1309"/>
      <c r="R6112" s="1309"/>
      <c r="S6112" s="1309"/>
      <c r="T6112" s="1309"/>
      <c r="U6112" s="1309"/>
      <c r="V6112" s="1309"/>
      <c r="W6112" s="1309"/>
      <c r="X6112" s="1309"/>
      <c r="Y6112" s="1309"/>
      <c r="Z6112" s="1309"/>
      <c r="AA6112" s="1309"/>
      <c r="AB6112" s="1309"/>
      <c r="AC6112" s="1309"/>
      <c r="AD6112" s="1309"/>
      <c r="AE6112" s="1309"/>
      <c r="AF6112" s="1309"/>
      <c r="AG6112" s="1309"/>
      <c r="AH6112" s="1782"/>
    </row>
    <row r="6113" spans="1:34" ht="16.7" customHeight="1">
      <c r="A6113" s="1845"/>
      <c r="B6113" s="1799"/>
      <c r="C6113" s="1799"/>
      <c r="D6113" s="1799"/>
      <c r="E6113" s="1799"/>
      <c r="F6113" s="1799"/>
      <c r="G6113" s="1799"/>
      <c r="H6113" s="1799"/>
      <c r="I6113" s="1842" t="s">
        <v>2882</v>
      </c>
      <c r="J6113" s="1842"/>
      <c r="K6113" s="1842"/>
      <c r="L6113" s="1842"/>
      <c r="M6113" s="1842"/>
      <c r="N6113" s="1842"/>
      <c r="O6113" s="1842"/>
      <c r="P6113" s="1842"/>
      <c r="Q6113" s="1842"/>
      <c r="R6113" s="1842"/>
      <c r="S6113" s="1842"/>
      <c r="T6113" s="1842"/>
      <c r="U6113" s="1842"/>
      <c r="V6113" s="1842"/>
      <c r="W6113" s="1842"/>
      <c r="X6113" s="1842"/>
      <c r="Y6113" s="1842"/>
      <c r="Z6113" s="1212"/>
      <c r="AA6113" s="1848">
        <v>0</v>
      </c>
      <c r="AB6113" s="1848"/>
      <c r="AC6113" s="1848"/>
      <c r="AD6113" s="1848"/>
      <c r="AE6113" s="1848"/>
      <c r="AF6113" s="1848"/>
      <c r="AG6113" s="1848"/>
      <c r="AH6113" s="1208"/>
    </row>
    <row r="6114" spans="1:34" ht="45.75" customHeight="1">
      <c r="A6114" s="1849" t="s">
        <v>2883</v>
      </c>
      <c r="B6114" s="1850"/>
      <c r="C6114" s="1850"/>
      <c r="D6114" s="1850"/>
      <c r="E6114" s="1851"/>
      <c r="F6114" s="1852"/>
      <c r="G6114" s="1852"/>
      <c r="H6114" s="1852"/>
      <c r="I6114" s="1852"/>
      <c r="J6114" s="1852"/>
      <c r="K6114" s="1852"/>
      <c r="L6114" s="1852"/>
      <c r="M6114" s="1852"/>
      <c r="N6114" s="1852"/>
      <c r="O6114" s="1852"/>
      <c r="P6114" s="1852"/>
      <c r="Q6114" s="1852"/>
      <c r="R6114" s="1852"/>
      <c r="S6114" s="1852"/>
      <c r="T6114" s="1852"/>
      <c r="U6114" s="1852"/>
      <c r="V6114" s="1852"/>
      <c r="W6114" s="1852"/>
      <c r="X6114" s="1852"/>
      <c r="Y6114" s="1852"/>
      <c r="Z6114" s="1852"/>
      <c r="AA6114" s="1852"/>
      <c r="AB6114" s="1852"/>
      <c r="AC6114" s="1852"/>
      <c r="AD6114" s="1852"/>
      <c r="AE6114" s="1852"/>
      <c r="AF6114" s="1852"/>
      <c r="AG6114" s="1852"/>
      <c r="AH6114" s="1851"/>
    </row>
    <row r="6115" spans="1:34" ht="141.75" customHeight="1">
      <c r="A6115" s="1218"/>
      <c r="AH6115" s="1219"/>
    </row>
    <row r="6116" spans="1:34" ht="141.75" customHeight="1">
      <c r="A6116" s="1220"/>
      <c r="B6116" s="1221"/>
      <c r="C6116" s="1221"/>
      <c r="D6116" s="1221"/>
      <c r="E6116" s="1221"/>
      <c r="F6116" s="1221"/>
      <c r="G6116" s="1221"/>
      <c r="H6116" s="1221"/>
      <c r="I6116" s="1221"/>
      <c r="J6116" s="1221"/>
      <c r="K6116" s="1221"/>
      <c r="L6116" s="1221"/>
      <c r="M6116" s="1221"/>
      <c r="N6116" s="1221"/>
      <c r="O6116" s="1221"/>
      <c r="P6116" s="1221"/>
      <c r="Q6116" s="1221"/>
      <c r="R6116" s="1221"/>
      <c r="S6116" s="1221"/>
      <c r="T6116" s="1221"/>
      <c r="U6116" s="1221"/>
      <c r="V6116" s="1221"/>
      <c r="W6116" s="1221"/>
      <c r="X6116" s="1221"/>
      <c r="Y6116" s="1221"/>
      <c r="Z6116" s="1221"/>
      <c r="AA6116" s="1221"/>
      <c r="AB6116" s="1221"/>
      <c r="AC6116" s="1221"/>
      <c r="AD6116" s="1221"/>
      <c r="AE6116" s="1221"/>
      <c r="AF6116" s="1221"/>
      <c r="AG6116" s="1221"/>
      <c r="AH6116" s="1222"/>
    </row>
    <row r="6117" spans="1:34" ht="5.85" customHeight="1">
      <c r="A6117" s="1777"/>
      <c r="B6117" s="1778"/>
      <c r="C6117" s="1778"/>
      <c r="D6117" s="1778"/>
      <c r="E6117" s="1778"/>
      <c r="F6117" s="1778"/>
      <c r="G6117" s="1778"/>
      <c r="H6117" s="1778"/>
      <c r="I6117" s="1778"/>
      <c r="J6117" s="1778"/>
      <c r="K6117" s="1778"/>
      <c r="L6117" s="1778"/>
      <c r="M6117" s="1778"/>
      <c r="N6117" s="1778"/>
      <c r="O6117" s="1778"/>
      <c r="P6117" s="1778"/>
      <c r="Q6117" s="1778"/>
      <c r="R6117" s="1778"/>
      <c r="S6117" s="1778"/>
      <c r="T6117" s="1778"/>
      <c r="U6117" s="1778"/>
      <c r="V6117" s="1778"/>
      <c r="W6117" s="1778"/>
      <c r="X6117" s="1778"/>
      <c r="Y6117" s="1778"/>
      <c r="Z6117" s="1778"/>
      <c r="AA6117" s="1778"/>
      <c r="AB6117" s="1778"/>
      <c r="AC6117" s="1778"/>
      <c r="AD6117" s="1778"/>
      <c r="AE6117" s="1778"/>
      <c r="AF6117" s="1778"/>
      <c r="AG6117" s="1778"/>
      <c r="AH6117" s="1779"/>
    </row>
    <row r="6118" spans="1:34" ht="11.65" customHeight="1">
      <c r="A6118" s="1780" t="s">
        <v>2834</v>
      </c>
      <c r="B6118" s="1310"/>
      <c r="C6118" s="1310"/>
      <c r="D6118" s="1310"/>
      <c r="E6118" s="1310"/>
      <c r="F6118" s="1310"/>
      <c r="G6118" s="1310"/>
      <c r="H6118" s="1310"/>
      <c r="I6118" s="1310"/>
      <c r="J6118" s="1310"/>
      <c r="K6118" s="1310"/>
      <c r="L6118" s="1310"/>
      <c r="M6118" s="1310"/>
      <c r="N6118" s="1310"/>
      <c r="O6118" s="1310"/>
      <c r="P6118" s="1310"/>
      <c r="Q6118" s="1310"/>
      <c r="R6118" s="1310"/>
      <c r="S6118" s="1310"/>
      <c r="T6118" s="1310"/>
      <c r="U6118" s="1310"/>
      <c r="V6118" s="1310"/>
      <c r="W6118" s="1310"/>
      <c r="X6118" s="1310"/>
      <c r="Y6118" s="1310"/>
      <c r="Z6118" s="1310"/>
      <c r="AA6118" s="1310"/>
      <c r="AB6118" s="1310"/>
      <c r="AC6118" s="1310"/>
      <c r="AD6118" s="1309"/>
      <c r="AE6118" s="1309"/>
      <c r="AF6118" s="1781" t="s">
        <v>3638</v>
      </c>
      <c r="AG6118" s="1781"/>
      <c r="AH6118" s="1782"/>
    </row>
    <row r="6119" spans="1:34" ht="5.0999999999999996" customHeight="1">
      <c r="A6119" s="1780"/>
      <c r="B6119" s="1310"/>
      <c r="C6119" s="1310"/>
      <c r="D6119" s="1310"/>
      <c r="E6119" s="1310"/>
      <c r="F6119" s="1310"/>
      <c r="G6119" s="1310"/>
      <c r="H6119" s="1310"/>
      <c r="I6119" s="1310"/>
      <c r="J6119" s="1310"/>
      <c r="K6119" s="1310"/>
      <c r="L6119" s="1310"/>
      <c r="M6119" s="1310"/>
      <c r="N6119" s="1310"/>
      <c r="O6119" s="1310"/>
      <c r="P6119" s="1310"/>
      <c r="Q6119" s="1310"/>
      <c r="R6119" s="1310"/>
      <c r="S6119" s="1310"/>
      <c r="T6119" s="1310"/>
      <c r="U6119" s="1310"/>
      <c r="V6119" s="1310"/>
      <c r="W6119" s="1310"/>
      <c r="X6119" s="1310"/>
      <c r="Y6119" s="1310"/>
      <c r="Z6119" s="1310"/>
      <c r="AA6119" s="1310"/>
      <c r="AB6119" s="1310"/>
      <c r="AC6119" s="1310"/>
      <c r="AD6119" s="1311"/>
      <c r="AE6119" s="1311"/>
      <c r="AF6119" s="1311"/>
      <c r="AG6119" s="1311"/>
      <c r="AH6119" s="1782"/>
    </row>
    <row r="6120" spans="1:34" ht="11.65" customHeight="1">
      <c r="A6120" s="1783" t="s">
        <v>2836</v>
      </c>
      <c r="B6120" s="1784"/>
      <c r="C6120" s="1784"/>
      <c r="D6120" s="1784"/>
      <c r="E6120" s="1784"/>
      <c r="F6120" s="1784"/>
      <c r="G6120" s="1784"/>
      <c r="H6120" s="1784"/>
      <c r="I6120" s="1784"/>
      <c r="J6120" s="1784"/>
      <c r="K6120" s="1784"/>
      <c r="L6120" s="1784"/>
      <c r="M6120" s="1784"/>
      <c r="N6120" s="1784"/>
      <c r="O6120" s="1784"/>
      <c r="P6120" s="1784"/>
      <c r="Q6120" s="1784"/>
      <c r="R6120" s="1784"/>
      <c r="S6120" s="1784"/>
      <c r="T6120" s="1784"/>
      <c r="U6120" s="1784"/>
      <c r="V6120" s="1784"/>
      <c r="W6120" s="1784"/>
      <c r="X6120" s="1784"/>
      <c r="Y6120" s="1784"/>
      <c r="Z6120" s="1784"/>
      <c r="AA6120" s="1784"/>
      <c r="AB6120" s="1784"/>
      <c r="AC6120" s="1784"/>
      <c r="AD6120" s="1311"/>
      <c r="AE6120" s="1311"/>
      <c r="AF6120" s="1311"/>
      <c r="AG6120" s="1311"/>
      <c r="AH6120" s="1782"/>
    </row>
    <row r="6121" spans="1:34" ht="23.25" customHeight="1">
      <c r="A6121" s="1785" t="s">
        <v>2837</v>
      </c>
      <c r="B6121" s="1786"/>
      <c r="C6121" s="1786"/>
      <c r="D6121" s="1786"/>
      <c r="E6121" s="1786"/>
      <c r="F6121" s="1786"/>
      <c r="G6121" s="1786"/>
      <c r="H6121" s="1786"/>
      <c r="I6121" s="1786"/>
      <c r="J6121" s="1786"/>
      <c r="K6121" s="1786"/>
      <c r="L6121" s="1786"/>
      <c r="M6121" s="1786"/>
      <c r="N6121" s="1786"/>
      <c r="O6121" s="1786"/>
      <c r="P6121" s="1786"/>
      <c r="Q6121" s="1786"/>
      <c r="R6121" s="1786"/>
      <c r="S6121" s="1786"/>
      <c r="T6121" s="1786"/>
      <c r="U6121" s="1786"/>
      <c r="V6121" s="1786"/>
      <c r="W6121" s="1786"/>
      <c r="X6121" s="1786"/>
      <c r="Y6121" s="1786"/>
      <c r="Z6121" s="1786"/>
      <c r="AA6121" s="1786"/>
      <c r="AB6121" s="1786"/>
      <c r="AC6121" s="1786"/>
      <c r="AD6121" s="1311"/>
      <c r="AE6121" s="1311"/>
      <c r="AF6121" s="1311"/>
      <c r="AG6121" s="1311"/>
      <c r="AH6121" s="1782"/>
    </row>
    <row r="6122" spans="1:34" ht="5.85" customHeight="1">
      <c r="A6122" s="1787" t="s">
        <v>2838</v>
      </c>
      <c r="B6122" s="1788"/>
      <c r="C6122" s="1788"/>
      <c r="D6122" s="1788"/>
      <c r="E6122" s="1788"/>
      <c r="F6122" s="1788"/>
      <c r="G6122" s="1788"/>
      <c r="H6122" s="1788"/>
      <c r="I6122" s="1788"/>
      <c r="J6122" s="1788"/>
      <c r="K6122" s="1788"/>
      <c r="L6122" s="1788"/>
      <c r="M6122" s="1788"/>
      <c r="N6122" s="1788"/>
      <c r="O6122" s="1788"/>
      <c r="P6122" s="1788"/>
      <c r="Q6122" s="1788"/>
      <c r="R6122" s="1788"/>
      <c r="S6122" s="1788"/>
      <c r="T6122" s="1788"/>
      <c r="U6122" s="1788"/>
      <c r="V6122" s="1788"/>
      <c r="W6122" s="1788"/>
      <c r="X6122" s="1788"/>
      <c r="Y6122" s="1788"/>
      <c r="Z6122" s="1788"/>
      <c r="AA6122" s="1788"/>
      <c r="AB6122" s="1788"/>
      <c r="AC6122" s="1788"/>
      <c r="AD6122" s="1311"/>
      <c r="AE6122" s="1311"/>
      <c r="AF6122" s="1311"/>
      <c r="AG6122" s="1311"/>
      <c r="AH6122" s="1782"/>
    </row>
    <row r="6123" spans="1:34" ht="5.0999999999999996" customHeight="1">
      <c r="A6123" s="1787"/>
      <c r="B6123" s="1788"/>
      <c r="C6123" s="1788"/>
      <c r="D6123" s="1788"/>
      <c r="E6123" s="1788"/>
      <c r="F6123" s="1788"/>
      <c r="G6123" s="1788"/>
      <c r="H6123" s="1788"/>
      <c r="I6123" s="1788"/>
      <c r="J6123" s="1788"/>
      <c r="K6123" s="1788"/>
      <c r="L6123" s="1788"/>
      <c r="M6123" s="1788"/>
      <c r="N6123" s="1788"/>
      <c r="O6123" s="1788"/>
      <c r="P6123" s="1788"/>
      <c r="Q6123" s="1788"/>
      <c r="R6123" s="1788"/>
      <c r="S6123" s="1788"/>
      <c r="T6123" s="1788"/>
      <c r="U6123" s="1788"/>
      <c r="V6123" s="1788"/>
      <c r="W6123" s="1788"/>
      <c r="X6123" s="1788"/>
      <c r="Y6123" s="1788"/>
      <c r="Z6123" s="1788"/>
      <c r="AA6123" s="1788"/>
      <c r="AB6123" s="1788"/>
      <c r="AC6123" s="1788"/>
      <c r="AD6123" s="1782"/>
      <c r="AE6123" s="1309"/>
      <c r="AF6123" s="1309"/>
      <c r="AG6123" s="1309"/>
      <c r="AH6123" s="1782"/>
    </row>
    <row r="6124" spans="1:34" ht="11.65" customHeight="1">
      <c r="A6124" s="1787" t="s">
        <v>2839</v>
      </c>
      <c r="B6124" s="1788"/>
      <c r="C6124" s="1788"/>
      <c r="D6124" s="1788"/>
      <c r="E6124" s="1788"/>
      <c r="F6124" s="1788"/>
      <c r="G6124" s="1788"/>
      <c r="H6124" s="1788"/>
      <c r="I6124" s="1788"/>
      <c r="J6124" s="1788"/>
      <c r="K6124" s="1788"/>
      <c r="L6124" s="1788"/>
      <c r="M6124" s="1788"/>
      <c r="N6124" s="1788"/>
      <c r="O6124" s="1788"/>
      <c r="P6124" s="1788"/>
      <c r="Q6124" s="1788"/>
      <c r="R6124" s="1788"/>
      <c r="S6124" s="1788"/>
      <c r="T6124" s="1788"/>
      <c r="U6124" s="1788"/>
      <c r="V6124" s="1788"/>
      <c r="W6124" s="1788"/>
      <c r="X6124" s="1788"/>
      <c r="Y6124" s="1788"/>
      <c r="Z6124" s="1788"/>
      <c r="AA6124" s="1788"/>
      <c r="AB6124" s="1788"/>
      <c r="AC6124" s="1788"/>
      <c r="AD6124" s="1818" t="s">
        <v>2840</v>
      </c>
      <c r="AE6124" s="1818"/>
      <c r="AF6124" s="1206">
        <v>0</v>
      </c>
      <c r="AG6124" s="1207" t="s">
        <v>5</v>
      </c>
      <c r="AH6124" s="1800"/>
    </row>
    <row r="6125" spans="1:34" ht="11.65" customHeight="1">
      <c r="A6125" s="1819" t="s">
        <v>2841</v>
      </c>
      <c r="B6125" s="1820"/>
      <c r="C6125" s="1820"/>
      <c r="D6125" s="1820"/>
      <c r="E6125" s="1820"/>
      <c r="F6125" s="1820"/>
      <c r="G6125" s="1820"/>
      <c r="H6125" s="1820"/>
      <c r="I6125" s="1820"/>
      <c r="J6125" s="1820"/>
      <c r="K6125" s="1820"/>
      <c r="L6125" s="1820"/>
      <c r="M6125" s="1820"/>
      <c r="N6125" s="1820"/>
      <c r="O6125" s="1820"/>
      <c r="P6125" s="1820"/>
      <c r="Q6125" s="1820"/>
      <c r="R6125" s="1820"/>
      <c r="S6125" s="1820"/>
      <c r="T6125" s="1820"/>
      <c r="U6125" s="1820"/>
      <c r="V6125" s="1820"/>
      <c r="W6125" s="1820"/>
      <c r="X6125" s="1820"/>
      <c r="Y6125" s="1820"/>
      <c r="Z6125" s="1820"/>
      <c r="AA6125" s="1820"/>
      <c r="AB6125" s="1820"/>
      <c r="AC6125" s="1820"/>
      <c r="AD6125" s="1821" t="s">
        <v>2842</v>
      </c>
      <c r="AE6125" s="1821"/>
      <c r="AF6125" s="1210">
        <v>0</v>
      </c>
      <c r="AG6125" s="1211" t="s">
        <v>5</v>
      </c>
      <c r="AH6125" s="1800"/>
    </row>
    <row r="6126" spans="1:34" ht="17.45" customHeight="1">
      <c r="A6126" s="1822" t="s">
        <v>2843</v>
      </c>
      <c r="B6126" s="1802"/>
      <c r="C6126" s="1802"/>
      <c r="D6126" s="1778"/>
      <c r="E6126" s="1823" t="s">
        <v>3261</v>
      </c>
      <c r="F6126" s="1823"/>
      <c r="G6126" s="1823"/>
      <c r="H6126" s="1823"/>
      <c r="I6126" s="1823"/>
      <c r="J6126" s="1823"/>
      <c r="K6126" s="1823"/>
      <c r="L6126" s="1823"/>
      <c r="M6126" s="1823"/>
      <c r="N6126" s="1823"/>
      <c r="O6126" s="1823"/>
      <c r="P6126" s="1823"/>
      <c r="Q6126" s="1823"/>
      <c r="R6126" s="1823"/>
      <c r="S6126" s="1823"/>
      <c r="T6126" s="1823"/>
      <c r="U6126" s="1823"/>
      <c r="V6126" s="1823"/>
      <c r="W6126" s="1823"/>
      <c r="X6126" s="1823"/>
      <c r="Y6126" s="1823"/>
      <c r="Z6126" s="1823"/>
      <c r="AA6126" s="1823"/>
      <c r="AB6126" s="1823"/>
      <c r="AC6126" s="1823"/>
      <c r="AD6126" s="1823"/>
      <c r="AE6126" s="1823"/>
      <c r="AF6126" s="1823"/>
      <c r="AG6126" s="1823"/>
      <c r="AH6126" s="1779"/>
    </row>
    <row r="6127" spans="1:34" ht="16.7" customHeight="1">
      <c r="A6127" s="1824" t="s">
        <v>2844</v>
      </c>
      <c r="B6127" s="1816"/>
      <c r="C6127" s="1816"/>
      <c r="D6127" s="1309"/>
      <c r="E6127" s="1815" t="s">
        <v>3260</v>
      </c>
      <c r="F6127" s="1815"/>
      <c r="G6127" s="1111"/>
      <c r="H6127" s="1796" t="s">
        <v>2845</v>
      </c>
      <c r="I6127" s="1796"/>
      <c r="J6127" s="1796" t="s">
        <v>469</v>
      </c>
      <c r="K6127" s="1796"/>
      <c r="L6127" s="1309"/>
      <c r="M6127" s="1309"/>
      <c r="N6127" s="1816" t="s">
        <v>2846</v>
      </c>
      <c r="O6127" s="1816"/>
      <c r="P6127" s="1816"/>
      <c r="Q6127" s="1816"/>
      <c r="R6127" s="1817">
        <v>4</v>
      </c>
      <c r="S6127" s="1817"/>
      <c r="T6127" s="1817"/>
      <c r="U6127" s="1817"/>
      <c r="V6127" s="1309"/>
      <c r="W6127" s="1309"/>
      <c r="X6127" s="1309"/>
      <c r="Y6127" s="1796" t="s">
        <v>2847</v>
      </c>
      <c r="Z6127" s="1796"/>
      <c r="AA6127" s="1796"/>
      <c r="AB6127" s="1796"/>
      <c r="AC6127" s="1796"/>
      <c r="AD6127" s="1796"/>
      <c r="AE6127" s="1796"/>
      <c r="AF6127" s="1797" t="s">
        <v>2848</v>
      </c>
      <c r="AG6127" s="1797"/>
      <c r="AH6127" s="1782"/>
    </row>
    <row r="6128" spans="1:34" ht="5.85" customHeight="1">
      <c r="A6128" s="1798"/>
      <c r="B6128" s="1799"/>
      <c r="C6128" s="1799"/>
      <c r="D6128" s="1799"/>
      <c r="E6128" s="1799"/>
      <c r="F6128" s="1799"/>
      <c r="G6128" s="1799"/>
      <c r="H6128" s="1799"/>
      <c r="I6128" s="1799"/>
      <c r="J6128" s="1799"/>
      <c r="K6128" s="1799"/>
      <c r="L6128" s="1799"/>
      <c r="M6128" s="1799"/>
      <c r="N6128" s="1799"/>
      <c r="O6128" s="1799"/>
      <c r="P6128" s="1799"/>
      <c r="Q6128" s="1799"/>
      <c r="R6128" s="1799"/>
      <c r="S6128" s="1799"/>
      <c r="T6128" s="1799"/>
      <c r="U6128" s="1799"/>
      <c r="V6128" s="1799"/>
      <c r="W6128" s="1799"/>
      <c r="X6128" s="1799"/>
      <c r="Y6128" s="1799"/>
      <c r="Z6128" s="1799"/>
      <c r="AA6128" s="1799"/>
      <c r="AB6128" s="1799"/>
      <c r="AC6128" s="1799"/>
      <c r="AD6128" s="1799"/>
      <c r="AE6128" s="1799"/>
      <c r="AF6128" s="1799"/>
      <c r="AG6128" s="1799"/>
      <c r="AH6128" s="1800"/>
    </row>
    <row r="6129" spans="1:34" ht="17.45" customHeight="1">
      <c r="A6129" s="1801" t="s">
        <v>2849</v>
      </c>
      <c r="B6129" s="1802"/>
      <c r="C6129" s="1802"/>
      <c r="D6129" s="1802"/>
      <c r="E6129" s="1802"/>
      <c r="F6129" s="1802"/>
      <c r="G6129" s="1802"/>
      <c r="H6129" s="1802"/>
      <c r="I6129" s="1802"/>
      <c r="J6129" s="1803"/>
      <c r="K6129" s="1789" t="s">
        <v>2850</v>
      </c>
      <c r="L6129" s="1807"/>
      <c r="M6129" s="1789" t="s">
        <v>2851</v>
      </c>
      <c r="N6129" s="1790"/>
      <c r="O6129" s="1790"/>
      <c r="P6129" s="1790"/>
      <c r="Q6129" s="1790"/>
      <c r="R6129" s="1790"/>
      <c r="S6129" s="1790"/>
      <c r="T6129" s="1791"/>
      <c r="U6129" s="1789" t="s">
        <v>2852</v>
      </c>
      <c r="V6129" s="1790"/>
      <c r="W6129" s="1790"/>
      <c r="X6129" s="1790"/>
      <c r="Y6129" s="1790"/>
      <c r="Z6129" s="1790"/>
      <c r="AA6129" s="1790"/>
      <c r="AB6129" s="1790"/>
      <c r="AC6129" s="1790"/>
      <c r="AD6129" s="1791"/>
      <c r="AE6129" s="1810" t="s">
        <v>2853</v>
      </c>
      <c r="AF6129" s="1811"/>
      <c r="AG6129" s="1811"/>
      <c r="AH6129" s="1814"/>
    </row>
    <row r="6130" spans="1:34" ht="16.7" customHeight="1">
      <c r="A6130" s="1804"/>
      <c r="B6130" s="1805"/>
      <c r="C6130" s="1805"/>
      <c r="D6130" s="1805"/>
      <c r="E6130" s="1805"/>
      <c r="F6130" s="1805"/>
      <c r="G6130" s="1805"/>
      <c r="H6130" s="1805"/>
      <c r="I6130" s="1805"/>
      <c r="J6130" s="1806"/>
      <c r="K6130" s="1808"/>
      <c r="L6130" s="1809"/>
      <c r="M6130" s="1789" t="s">
        <v>2854</v>
      </c>
      <c r="N6130" s="1790"/>
      <c r="O6130" s="1790"/>
      <c r="P6130" s="1791"/>
      <c r="Q6130" s="1789" t="s">
        <v>2855</v>
      </c>
      <c r="R6130" s="1790"/>
      <c r="S6130" s="1790"/>
      <c r="T6130" s="1791"/>
      <c r="U6130" s="1789" t="s">
        <v>2854</v>
      </c>
      <c r="V6130" s="1790"/>
      <c r="W6130" s="1790"/>
      <c r="X6130" s="1790"/>
      <c r="Y6130" s="1790"/>
      <c r="Z6130" s="1791"/>
      <c r="AA6130" s="1789" t="s">
        <v>2855</v>
      </c>
      <c r="AB6130" s="1790"/>
      <c r="AC6130" s="1790"/>
      <c r="AD6130" s="1791"/>
      <c r="AE6130" s="1812"/>
      <c r="AF6130" s="1813"/>
      <c r="AG6130" s="1813"/>
      <c r="AH6130" s="1800"/>
    </row>
    <row r="6131" spans="1:34" ht="17.45" customHeight="1">
      <c r="A6131" s="1223"/>
      <c r="B6131" s="1224" t="s">
        <v>1519</v>
      </c>
      <c r="C6131" s="1875" t="s">
        <v>3616</v>
      </c>
      <c r="D6131" s="1876"/>
      <c r="E6131" s="1876"/>
      <c r="F6131" s="1876"/>
      <c r="G6131" s="1876"/>
      <c r="H6131" s="1876"/>
      <c r="I6131" s="1876"/>
      <c r="J6131" s="1875"/>
      <c r="K6131" s="1877">
        <v>0.15060000000000001</v>
      </c>
      <c r="L6131" s="1878"/>
      <c r="M6131" s="1877">
        <v>1</v>
      </c>
      <c r="N6131" s="1879"/>
      <c r="O6131" s="1879"/>
      <c r="P6131" s="1878"/>
      <c r="Q6131" s="1877">
        <v>0</v>
      </c>
      <c r="R6131" s="1879"/>
      <c r="S6131" s="1879"/>
      <c r="T6131" s="1878"/>
      <c r="U6131" s="1880">
        <v>0.36919999999999997</v>
      </c>
      <c r="V6131" s="1881"/>
      <c r="W6131" s="1881"/>
      <c r="X6131" s="1881"/>
      <c r="Y6131" s="1881"/>
      <c r="Z6131" s="1882"/>
      <c r="AA6131" s="1880">
        <v>0.23949999999999999</v>
      </c>
      <c r="AB6131" s="1881"/>
      <c r="AC6131" s="1881"/>
      <c r="AD6131" s="1882"/>
      <c r="AE6131" s="1865">
        <v>5.5599999999999997E-2</v>
      </c>
      <c r="AF6131" s="1847"/>
      <c r="AG6131" s="1847"/>
      <c r="AH6131" s="1225"/>
    </row>
    <row r="6132" spans="1:34" ht="17.45" customHeight="1">
      <c r="A6132" s="1218"/>
      <c r="B6132" s="1205" t="s">
        <v>1509</v>
      </c>
      <c r="C6132" s="1903" t="s">
        <v>3639</v>
      </c>
      <c r="D6132" s="1815"/>
      <c r="E6132" s="1815"/>
      <c r="F6132" s="1815"/>
      <c r="G6132" s="1815"/>
      <c r="H6132" s="1815"/>
      <c r="I6132" s="1815"/>
      <c r="J6132" s="1903"/>
      <c r="K6132" s="1904">
        <v>0.48193000000000003</v>
      </c>
      <c r="L6132" s="1905"/>
      <c r="M6132" s="1904">
        <v>1</v>
      </c>
      <c r="N6132" s="1817"/>
      <c r="O6132" s="1817"/>
      <c r="P6132" s="1905"/>
      <c r="Q6132" s="1904">
        <v>0</v>
      </c>
      <c r="R6132" s="1817"/>
      <c r="S6132" s="1817"/>
      <c r="T6132" s="1905"/>
      <c r="U6132" s="1906">
        <v>12.2409</v>
      </c>
      <c r="V6132" s="1907"/>
      <c r="W6132" s="1907"/>
      <c r="X6132" s="1907"/>
      <c r="Y6132" s="1907"/>
      <c r="Z6132" s="1908"/>
      <c r="AA6132" s="1906">
        <v>7.7809999999999997</v>
      </c>
      <c r="AB6132" s="1907"/>
      <c r="AC6132" s="1907"/>
      <c r="AD6132" s="1908"/>
      <c r="AE6132" s="1909">
        <v>5.8993000000000002</v>
      </c>
      <c r="AF6132" s="1841"/>
      <c r="AG6132" s="1841"/>
      <c r="AH6132" s="1219"/>
    </row>
    <row r="6133" spans="1:34" ht="16.7" customHeight="1">
      <c r="A6133" s="1218"/>
      <c r="B6133" s="1205" t="s">
        <v>1513</v>
      </c>
      <c r="C6133" s="1903" t="s">
        <v>3640</v>
      </c>
      <c r="D6133" s="1815"/>
      <c r="E6133" s="1815"/>
      <c r="F6133" s="1815"/>
      <c r="G6133" s="1815"/>
      <c r="H6133" s="1815"/>
      <c r="I6133" s="1815"/>
      <c r="J6133" s="1903"/>
      <c r="K6133" s="1904">
        <v>0.20080000000000001</v>
      </c>
      <c r="L6133" s="1905"/>
      <c r="M6133" s="1904">
        <v>1</v>
      </c>
      <c r="N6133" s="1817"/>
      <c r="O6133" s="1817"/>
      <c r="P6133" s="1905"/>
      <c r="Q6133" s="1904">
        <v>0</v>
      </c>
      <c r="R6133" s="1817"/>
      <c r="S6133" s="1817"/>
      <c r="T6133" s="1905"/>
      <c r="U6133" s="1906">
        <v>15.0852</v>
      </c>
      <c r="V6133" s="1907"/>
      <c r="W6133" s="1907"/>
      <c r="X6133" s="1907"/>
      <c r="Y6133" s="1907"/>
      <c r="Z6133" s="1908"/>
      <c r="AA6133" s="1906">
        <v>9.5890000000000004</v>
      </c>
      <c r="AB6133" s="1907"/>
      <c r="AC6133" s="1907"/>
      <c r="AD6133" s="1908"/>
      <c r="AE6133" s="1909">
        <v>3.0291000000000001</v>
      </c>
      <c r="AF6133" s="1841"/>
      <c r="AG6133" s="1841"/>
      <c r="AH6133" s="1219"/>
    </row>
    <row r="6134" spans="1:34" ht="17.45" customHeight="1">
      <c r="A6134" s="1220"/>
      <c r="B6134" s="1209" t="s">
        <v>1501</v>
      </c>
      <c r="C6134" s="1866" t="s">
        <v>3630</v>
      </c>
      <c r="D6134" s="1867"/>
      <c r="E6134" s="1867"/>
      <c r="F6134" s="1867"/>
      <c r="G6134" s="1867"/>
      <c r="H6134" s="1867"/>
      <c r="I6134" s="1867"/>
      <c r="J6134" s="1866"/>
      <c r="K6134" s="1868">
        <v>0.48193000000000003</v>
      </c>
      <c r="L6134" s="1869"/>
      <c r="M6134" s="1868">
        <v>1</v>
      </c>
      <c r="N6134" s="1870"/>
      <c r="O6134" s="1870"/>
      <c r="P6134" s="1869"/>
      <c r="Q6134" s="1868">
        <v>0</v>
      </c>
      <c r="R6134" s="1870"/>
      <c r="S6134" s="1870"/>
      <c r="T6134" s="1869"/>
      <c r="U6134" s="1871">
        <v>29.897200000000002</v>
      </c>
      <c r="V6134" s="1872"/>
      <c r="W6134" s="1872"/>
      <c r="X6134" s="1872"/>
      <c r="Y6134" s="1872"/>
      <c r="Z6134" s="1873"/>
      <c r="AA6134" s="1871">
        <v>7.7064000000000004</v>
      </c>
      <c r="AB6134" s="1872"/>
      <c r="AC6134" s="1872"/>
      <c r="AD6134" s="1873"/>
      <c r="AE6134" s="1874">
        <v>14.4084</v>
      </c>
      <c r="AF6134" s="1843"/>
      <c r="AG6134" s="1843"/>
      <c r="AH6134" s="1222"/>
    </row>
    <row r="6135" spans="1:34" ht="16.7" customHeight="1">
      <c r="A6135" s="1792"/>
      <c r="B6135" s="1793"/>
      <c r="C6135" s="1793"/>
      <c r="D6135" s="1793"/>
      <c r="E6135" s="1793"/>
      <c r="F6135" s="1793"/>
      <c r="G6135" s="1793"/>
      <c r="H6135" s="1793"/>
      <c r="I6135" s="1793"/>
      <c r="J6135" s="1793"/>
      <c r="K6135" s="1794" t="s">
        <v>2856</v>
      </c>
      <c r="L6135" s="1794"/>
      <c r="M6135" s="1794"/>
      <c r="N6135" s="1794"/>
      <c r="O6135" s="1794"/>
      <c r="P6135" s="1794"/>
      <c r="Q6135" s="1794"/>
      <c r="R6135" s="1794"/>
      <c r="S6135" s="1794"/>
      <c r="T6135" s="1794"/>
      <c r="U6135" s="1794"/>
      <c r="V6135" s="1794"/>
      <c r="W6135" s="1794"/>
      <c r="X6135" s="1794"/>
      <c r="Y6135" s="1794"/>
      <c r="Z6135" s="1794"/>
      <c r="AA6135" s="1795">
        <v>23.392399999999999</v>
      </c>
      <c r="AB6135" s="1795"/>
      <c r="AC6135" s="1795"/>
      <c r="AD6135" s="1795"/>
      <c r="AE6135" s="1795"/>
      <c r="AF6135" s="1795"/>
      <c r="AG6135" s="1795"/>
      <c r="AH6135" s="1213"/>
    </row>
    <row r="6136" spans="1:34" ht="17.45" customHeight="1">
      <c r="A6136" s="1801" t="s">
        <v>2857</v>
      </c>
      <c r="B6136" s="1825"/>
      <c r="C6136" s="1825"/>
      <c r="D6136" s="1825"/>
      <c r="E6136" s="1825"/>
      <c r="F6136" s="1825"/>
      <c r="G6136" s="1825"/>
      <c r="H6136" s="1825"/>
      <c r="I6136" s="1825"/>
      <c r="J6136" s="1825"/>
      <c r="K6136" s="1825"/>
      <c r="L6136" s="1825"/>
      <c r="M6136" s="1825"/>
      <c r="N6136" s="1826"/>
      <c r="O6136" s="1789" t="s">
        <v>2858</v>
      </c>
      <c r="P6136" s="1790"/>
      <c r="Q6136" s="1790"/>
      <c r="R6136" s="1790"/>
      <c r="S6136" s="1791"/>
      <c r="T6136" s="1827" t="s">
        <v>2850</v>
      </c>
      <c r="U6136" s="1790"/>
      <c r="V6136" s="1790"/>
      <c r="W6136" s="1213"/>
      <c r="X6136" s="1789" t="s">
        <v>2859</v>
      </c>
      <c r="Y6136" s="1790"/>
      <c r="Z6136" s="1790"/>
      <c r="AA6136" s="1790"/>
      <c r="AB6136" s="1790"/>
      <c r="AC6136" s="1790"/>
      <c r="AD6136" s="1791"/>
      <c r="AE6136" s="1810" t="s">
        <v>2853</v>
      </c>
      <c r="AF6136" s="1828"/>
      <c r="AG6136" s="1828"/>
      <c r="AH6136" s="1213"/>
    </row>
    <row r="6137" spans="1:34" ht="17.45" customHeight="1">
      <c r="A6137" s="1223"/>
      <c r="B6137" s="1224" t="s">
        <v>1011</v>
      </c>
      <c r="C6137" s="1875" t="s">
        <v>1012</v>
      </c>
      <c r="D6137" s="1876"/>
      <c r="E6137" s="1876"/>
      <c r="F6137" s="1876"/>
      <c r="G6137" s="1876"/>
      <c r="H6137" s="1876"/>
      <c r="I6137" s="1876"/>
      <c r="J6137" s="1876"/>
      <c r="K6137" s="1876"/>
      <c r="L6137" s="1876"/>
      <c r="M6137" s="1876"/>
      <c r="N6137" s="1875"/>
      <c r="O6137" s="1885">
        <v>0</v>
      </c>
      <c r="P6137" s="1886"/>
      <c r="Q6137" s="1886"/>
      <c r="R6137" s="1886"/>
      <c r="S6137" s="1887"/>
      <c r="T6137" s="1917">
        <v>2</v>
      </c>
      <c r="U6137" s="1886"/>
      <c r="V6137" s="1886"/>
      <c r="W6137" s="1225"/>
      <c r="X6137" s="1880">
        <v>22.593900000000001</v>
      </c>
      <c r="Y6137" s="1881"/>
      <c r="Z6137" s="1881"/>
      <c r="AA6137" s="1881"/>
      <c r="AB6137" s="1881"/>
      <c r="AC6137" s="1881"/>
      <c r="AD6137" s="1882"/>
      <c r="AE6137" s="1865">
        <v>45.187800000000003</v>
      </c>
      <c r="AF6137" s="1847"/>
      <c r="AG6137" s="1847"/>
      <c r="AH6137" s="1225"/>
    </row>
    <row r="6138" spans="1:34" ht="16.7" customHeight="1">
      <c r="A6138" s="1218"/>
      <c r="B6138" s="1205" t="s">
        <v>1029</v>
      </c>
      <c r="C6138" s="1903" t="s">
        <v>1030</v>
      </c>
      <c r="D6138" s="1815"/>
      <c r="E6138" s="1815"/>
      <c r="F6138" s="1815"/>
      <c r="G6138" s="1815"/>
      <c r="H6138" s="1815"/>
      <c r="I6138" s="1815"/>
      <c r="J6138" s="1815"/>
      <c r="K6138" s="1815"/>
      <c r="L6138" s="1815"/>
      <c r="M6138" s="1815"/>
      <c r="N6138" s="1903"/>
      <c r="O6138" s="1910">
        <v>0</v>
      </c>
      <c r="P6138" s="1911"/>
      <c r="Q6138" s="1911"/>
      <c r="R6138" s="1911"/>
      <c r="S6138" s="1912"/>
      <c r="T6138" s="1923">
        <v>1</v>
      </c>
      <c r="U6138" s="1911"/>
      <c r="V6138" s="1911"/>
      <c r="W6138" s="1219"/>
      <c r="X6138" s="1906">
        <v>28.705400000000001</v>
      </c>
      <c r="Y6138" s="1907"/>
      <c r="Z6138" s="1907"/>
      <c r="AA6138" s="1907"/>
      <c r="AB6138" s="1907"/>
      <c r="AC6138" s="1907"/>
      <c r="AD6138" s="1908"/>
      <c r="AE6138" s="1909">
        <v>28.705400000000001</v>
      </c>
      <c r="AF6138" s="1841"/>
      <c r="AG6138" s="1841"/>
      <c r="AH6138" s="1219"/>
    </row>
    <row r="6139" spans="1:34" ht="17.45" customHeight="1">
      <c r="A6139" s="1218"/>
      <c r="B6139" s="1205" t="s">
        <v>1009</v>
      </c>
      <c r="C6139" s="1903" t="s">
        <v>1010</v>
      </c>
      <c r="D6139" s="1815"/>
      <c r="E6139" s="1815"/>
      <c r="F6139" s="1815"/>
      <c r="G6139" s="1815"/>
      <c r="H6139" s="1815"/>
      <c r="I6139" s="1815"/>
      <c r="J6139" s="1815"/>
      <c r="K6139" s="1815"/>
      <c r="L6139" s="1815"/>
      <c r="M6139" s="1815"/>
      <c r="N6139" s="1903"/>
      <c r="O6139" s="1910">
        <v>0</v>
      </c>
      <c r="P6139" s="1911"/>
      <c r="Q6139" s="1911"/>
      <c r="R6139" s="1911"/>
      <c r="S6139" s="1912"/>
      <c r="T6139" s="1923">
        <v>2</v>
      </c>
      <c r="U6139" s="1911"/>
      <c r="V6139" s="1911"/>
      <c r="W6139" s="1219"/>
      <c r="X6139" s="1906">
        <v>22.268799999999999</v>
      </c>
      <c r="Y6139" s="1907"/>
      <c r="Z6139" s="1907"/>
      <c r="AA6139" s="1907"/>
      <c r="AB6139" s="1907"/>
      <c r="AC6139" s="1907"/>
      <c r="AD6139" s="1908"/>
      <c r="AE6139" s="1909">
        <v>44.537599999999998</v>
      </c>
      <c r="AF6139" s="1841"/>
      <c r="AG6139" s="1841"/>
      <c r="AH6139" s="1219"/>
    </row>
    <row r="6140" spans="1:34" ht="17.45" customHeight="1">
      <c r="A6140" s="1220"/>
      <c r="B6140" s="1209" t="s">
        <v>1021</v>
      </c>
      <c r="C6140" s="1866" t="s">
        <v>1022</v>
      </c>
      <c r="D6140" s="1867"/>
      <c r="E6140" s="1867"/>
      <c r="F6140" s="1867"/>
      <c r="G6140" s="1867"/>
      <c r="H6140" s="1867"/>
      <c r="I6140" s="1867"/>
      <c r="J6140" s="1867"/>
      <c r="K6140" s="1867"/>
      <c r="L6140" s="1867"/>
      <c r="M6140" s="1867"/>
      <c r="N6140" s="1866"/>
      <c r="O6140" s="1893">
        <v>0</v>
      </c>
      <c r="P6140" s="1894"/>
      <c r="Q6140" s="1894"/>
      <c r="R6140" s="1894"/>
      <c r="S6140" s="1895"/>
      <c r="T6140" s="1918">
        <v>1</v>
      </c>
      <c r="U6140" s="1894"/>
      <c r="V6140" s="1894"/>
      <c r="W6140" s="1222"/>
      <c r="X6140" s="1871">
        <v>32.884700000000002</v>
      </c>
      <c r="Y6140" s="1872"/>
      <c r="Z6140" s="1872"/>
      <c r="AA6140" s="1872"/>
      <c r="AB6140" s="1872"/>
      <c r="AC6140" s="1872"/>
      <c r="AD6140" s="1873"/>
      <c r="AE6140" s="1874">
        <v>32.884700000000002</v>
      </c>
      <c r="AF6140" s="1843"/>
      <c r="AG6140" s="1843"/>
      <c r="AH6140" s="1222"/>
    </row>
    <row r="6141" spans="1:34" ht="16.7" customHeight="1">
      <c r="A6141" s="1792"/>
      <c r="B6141" s="1778"/>
      <c r="C6141" s="1778"/>
      <c r="D6141" s="1778"/>
      <c r="E6141" s="1778"/>
      <c r="F6141" s="1778"/>
      <c r="G6141" s="1778"/>
      <c r="H6141" s="1778"/>
      <c r="I6141" s="1846" t="s">
        <v>2860</v>
      </c>
      <c r="J6141" s="1846"/>
      <c r="K6141" s="1846"/>
      <c r="L6141" s="1846"/>
      <c r="M6141" s="1846"/>
      <c r="N6141" s="1846"/>
      <c r="O6141" s="1846"/>
      <c r="P6141" s="1846"/>
      <c r="Q6141" s="1846"/>
      <c r="R6141" s="1846"/>
      <c r="S6141" s="1846"/>
      <c r="T6141" s="1846"/>
      <c r="U6141" s="1846"/>
      <c r="V6141" s="1846"/>
      <c r="W6141" s="1846"/>
      <c r="X6141" s="1846"/>
      <c r="Y6141" s="1846"/>
      <c r="Z6141" s="1793"/>
      <c r="AA6141" s="1847">
        <v>151.31549999999999</v>
      </c>
      <c r="AB6141" s="1847"/>
      <c r="AC6141" s="1847"/>
      <c r="AD6141" s="1847"/>
      <c r="AE6141" s="1847"/>
      <c r="AF6141" s="1847"/>
      <c r="AG6141" s="1847"/>
      <c r="AH6141" s="1814"/>
    </row>
    <row r="6142" spans="1:34" ht="17.45" customHeight="1">
      <c r="A6142" s="1844"/>
      <c r="B6142" s="1309"/>
      <c r="C6142" s="1309"/>
      <c r="D6142" s="1309"/>
      <c r="E6142" s="1309"/>
      <c r="F6142" s="1309"/>
      <c r="G6142" s="1309"/>
      <c r="H6142" s="1309"/>
      <c r="I6142" s="1840" t="s">
        <v>2861</v>
      </c>
      <c r="J6142" s="1840"/>
      <c r="K6142" s="1840"/>
      <c r="L6142" s="1840"/>
      <c r="M6142" s="1840"/>
      <c r="N6142" s="1840"/>
      <c r="O6142" s="1840"/>
      <c r="P6142" s="1840"/>
      <c r="Q6142" s="1840"/>
      <c r="R6142" s="1840"/>
      <c r="S6142" s="1840"/>
      <c r="T6142" s="1840"/>
      <c r="U6142" s="1840"/>
      <c r="V6142" s="1840"/>
      <c r="W6142" s="1840"/>
      <c r="X6142" s="1840"/>
      <c r="Y6142" s="1840"/>
      <c r="Z6142" s="1309"/>
      <c r="AA6142" s="1841">
        <v>174.7079</v>
      </c>
      <c r="AB6142" s="1841"/>
      <c r="AC6142" s="1841"/>
      <c r="AD6142" s="1841"/>
      <c r="AE6142" s="1841"/>
      <c r="AF6142" s="1841"/>
      <c r="AG6142" s="1841"/>
      <c r="AH6142" s="1782"/>
    </row>
    <row r="6143" spans="1:34" ht="16.7" customHeight="1">
      <c r="A6143" s="1844"/>
      <c r="B6143" s="1309"/>
      <c r="C6143" s="1309"/>
      <c r="D6143" s="1309"/>
      <c r="E6143" s="1309"/>
      <c r="F6143" s="1309"/>
      <c r="G6143" s="1309"/>
      <c r="H6143" s="1309"/>
      <c r="I6143" s="1840" t="s">
        <v>2862</v>
      </c>
      <c r="J6143" s="1840"/>
      <c r="K6143" s="1840"/>
      <c r="L6143" s="1840"/>
      <c r="M6143" s="1840"/>
      <c r="N6143" s="1840"/>
      <c r="O6143" s="1840"/>
      <c r="P6143" s="1840"/>
      <c r="Q6143" s="1840"/>
      <c r="R6143" s="1840"/>
      <c r="S6143" s="1840"/>
      <c r="T6143" s="1840"/>
      <c r="U6143" s="1840"/>
      <c r="V6143" s="1840"/>
      <c r="W6143" s="1840"/>
      <c r="X6143" s="1840"/>
      <c r="Y6143" s="1840"/>
      <c r="Z6143" s="1309"/>
      <c r="AA6143" s="1841">
        <v>43.677</v>
      </c>
      <c r="AB6143" s="1841"/>
      <c r="AC6143" s="1841"/>
      <c r="AD6143" s="1841"/>
      <c r="AE6143" s="1841"/>
      <c r="AF6143" s="1841"/>
      <c r="AG6143" s="1841"/>
      <c r="AH6143" s="1782"/>
    </row>
    <row r="6144" spans="1:34" ht="17.45" customHeight="1">
      <c r="A6144" s="1844"/>
      <c r="B6144" s="1309"/>
      <c r="C6144" s="1309"/>
      <c r="D6144" s="1309"/>
      <c r="E6144" s="1309"/>
      <c r="F6144" s="1309"/>
      <c r="G6144" s="1309"/>
      <c r="H6144" s="1309"/>
      <c r="I6144" s="1840" t="s">
        <v>2863</v>
      </c>
      <c r="J6144" s="1840"/>
      <c r="K6144" s="1840"/>
      <c r="L6144" s="1840"/>
      <c r="M6144" s="1840"/>
      <c r="N6144" s="1840"/>
      <c r="O6144" s="1840"/>
      <c r="P6144" s="1840"/>
      <c r="Q6144" s="1840"/>
      <c r="R6144" s="1840"/>
      <c r="S6144" s="1840"/>
      <c r="T6144" s="1840"/>
      <c r="U6144" s="1840"/>
      <c r="V6144" s="1840"/>
      <c r="W6144" s="1840"/>
      <c r="X6144" s="1840"/>
      <c r="Y6144" s="1840"/>
      <c r="Z6144" s="1309"/>
      <c r="AA6144" s="1841">
        <v>0</v>
      </c>
      <c r="AB6144" s="1841"/>
      <c r="AC6144" s="1841"/>
      <c r="AD6144" s="1841"/>
      <c r="AE6144" s="1841"/>
      <c r="AF6144" s="1841"/>
      <c r="AG6144" s="1841"/>
      <c r="AH6144" s="1782"/>
    </row>
    <row r="6145" spans="1:34" ht="17.45" customHeight="1">
      <c r="A6145" s="1845"/>
      <c r="B6145" s="1799"/>
      <c r="C6145" s="1799"/>
      <c r="D6145" s="1799"/>
      <c r="E6145" s="1799"/>
      <c r="F6145" s="1799"/>
      <c r="G6145" s="1799"/>
      <c r="H6145" s="1799"/>
      <c r="I6145" s="1842" t="s">
        <v>2864</v>
      </c>
      <c r="J6145" s="1842"/>
      <c r="K6145" s="1842"/>
      <c r="L6145" s="1842"/>
      <c r="M6145" s="1842"/>
      <c r="N6145" s="1842"/>
      <c r="O6145" s="1842"/>
      <c r="P6145" s="1842"/>
      <c r="Q6145" s="1842"/>
      <c r="R6145" s="1842"/>
      <c r="S6145" s="1842"/>
      <c r="T6145" s="1842"/>
      <c r="U6145" s="1842"/>
      <c r="V6145" s="1842"/>
      <c r="W6145" s="1842"/>
      <c r="X6145" s="1842"/>
      <c r="Y6145" s="1842"/>
      <c r="Z6145" s="1799"/>
      <c r="AA6145" s="1843">
        <v>0</v>
      </c>
      <c r="AB6145" s="1843"/>
      <c r="AC6145" s="1843"/>
      <c r="AD6145" s="1843"/>
      <c r="AE6145" s="1843"/>
      <c r="AF6145" s="1843"/>
      <c r="AG6145" s="1843"/>
      <c r="AH6145" s="1800"/>
    </row>
    <row r="6146" spans="1:34" ht="16.7" customHeight="1">
      <c r="A6146" s="1801" t="s">
        <v>2865</v>
      </c>
      <c r="B6146" s="1825"/>
      <c r="C6146" s="1825"/>
      <c r="D6146" s="1825"/>
      <c r="E6146" s="1825"/>
      <c r="F6146" s="1825"/>
      <c r="G6146" s="1825"/>
      <c r="H6146" s="1825"/>
      <c r="I6146" s="1825"/>
      <c r="J6146" s="1825"/>
      <c r="K6146" s="1825"/>
      <c r="L6146" s="1825"/>
      <c r="M6146" s="1825"/>
      <c r="N6146" s="1826"/>
      <c r="O6146" s="1789" t="s">
        <v>2850</v>
      </c>
      <c r="P6146" s="1790"/>
      <c r="Q6146" s="1790"/>
      <c r="R6146" s="1790"/>
      <c r="S6146" s="1791"/>
      <c r="T6146" s="1827" t="s">
        <v>754</v>
      </c>
      <c r="U6146" s="1790"/>
      <c r="V6146" s="1790"/>
      <c r="W6146" s="1213"/>
      <c r="X6146" s="1789" t="s">
        <v>2866</v>
      </c>
      <c r="Y6146" s="1790"/>
      <c r="Z6146" s="1790"/>
      <c r="AA6146" s="1790"/>
      <c r="AB6146" s="1790"/>
      <c r="AC6146" s="1790"/>
      <c r="AD6146" s="1791"/>
      <c r="AE6146" s="1810" t="s">
        <v>2867</v>
      </c>
      <c r="AF6146" s="1828"/>
      <c r="AG6146" s="1828"/>
      <c r="AH6146" s="1213"/>
    </row>
    <row r="6147" spans="1:34" ht="17.45" customHeight="1">
      <c r="A6147" s="1223"/>
      <c r="B6147" s="1224" t="s">
        <v>3641</v>
      </c>
      <c r="C6147" s="1875" t="s">
        <v>3642</v>
      </c>
      <c r="D6147" s="1876"/>
      <c r="E6147" s="1876"/>
      <c r="F6147" s="1876"/>
      <c r="G6147" s="1876"/>
      <c r="H6147" s="1876"/>
      <c r="I6147" s="1876"/>
      <c r="J6147" s="1876"/>
      <c r="K6147" s="1876"/>
      <c r="L6147" s="1876"/>
      <c r="M6147" s="1876"/>
      <c r="N6147" s="1875"/>
      <c r="O6147" s="1885">
        <v>11.775</v>
      </c>
      <c r="P6147" s="1886"/>
      <c r="Q6147" s="1886"/>
      <c r="R6147" s="1886"/>
      <c r="S6147" s="1887"/>
      <c r="T6147" s="1888" t="s">
        <v>2612</v>
      </c>
      <c r="U6147" s="1889"/>
      <c r="V6147" s="1889"/>
      <c r="W6147" s="1225"/>
      <c r="X6147" s="1890">
        <v>12.654500000000001</v>
      </c>
      <c r="Y6147" s="1891"/>
      <c r="Z6147" s="1891"/>
      <c r="AA6147" s="1891"/>
      <c r="AB6147" s="1891"/>
      <c r="AC6147" s="1891"/>
      <c r="AD6147" s="1892"/>
      <c r="AE6147" s="1865">
        <v>149.0067</v>
      </c>
      <c r="AF6147" s="1847"/>
      <c r="AG6147" s="1847"/>
      <c r="AH6147" s="1225"/>
    </row>
    <row r="6148" spans="1:34" ht="17.45" customHeight="1">
      <c r="A6148" s="1220"/>
      <c r="B6148" s="1209" t="s">
        <v>3643</v>
      </c>
      <c r="C6148" s="1866" t="s">
        <v>3644</v>
      </c>
      <c r="D6148" s="1867"/>
      <c r="E6148" s="1867"/>
      <c r="F6148" s="1867"/>
      <c r="G6148" s="1867"/>
      <c r="H6148" s="1867"/>
      <c r="I6148" s="1867"/>
      <c r="J6148" s="1867"/>
      <c r="K6148" s="1867"/>
      <c r="L6148" s="1867"/>
      <c r="M6148" s="1867"/>
      <c r="N6148" s="1866"/>
      <c r="O6148" s="1893">
        <v>1</v>
      </c>
      <c r="P6148" s="1894"/>
      <c r="Q6148" s="1894"/>
      <c r="R6148" s="1894"/>
      <c r="S6148" s="1895"/>
      <c r="T6148" s="1896" t="s">
        <v>469</v>
      </c>
      <c r="U6148" s="1897"/>
      <c r="V6148" s="1897"/>
      <c r="W6148" s="1222"/>
      <c r="X6148" s="1898">
        <v>497.41039999999998</v>
      </c>
      <c r="Y6148" s="1899"/>
      <c r="Z6148" s="1899"/>
      <c r="AA6148" s="1899"/>
      <c r="AB6148" s="1899"/>
      <c r="AC6148" s="1899"/>
      <c r="AD6148" s="1900"/>
      <c r="AE6148" s="1874">
        <v>497.41039999999998</v>
      </c>
      <c r="AF6148" s="1843"/>
      <c r="AG6148" s="1843"/>
      <c r="AH6148" s="1222"/>
    </row>
    <row r="6149" spans="1:34" ht="16.7" customHeight="1">
      <c r="A6149" s="1792"/>
      <c r="B6149" s="1793"/>
      <c r="C6149" s="1793"/>
      <c r="D6149" s="1793"/>
      <c r="E6149" s="1793"/>
      <c r="F6149" s="1793"/>
      <c r="G6149" s="1793"/>
      <c r="H6149" s="1793"/>
      <c r="I6149" s="1794" t="s">
        <v>2869</v>
      </c>
      <c r="J6149" s="1794"/>
      <c r="K6149" s="1794"/>
      <c r="L6149" s="1794"/>
      <c r="M6149" s="1794"/>
      <c r="N6149" s="1794"/>
      <c r="O6149" s="1794"/>
      <c r="P6149" s="1794"/>
      <c r="Q6149" s="1794"/>
      <c r="R6149" s="1794"/>
      <c r="S6149" s="1794"/>
      <c r="T6149" s="1794"/>
      <c r="U6149" s="1794"/>
      <c r="V6149" s="1794"/>
      <c r="W6149" s="1794"/>
      <c r="X6149" s="1794"/>
      <c r="Y6149" s="1794"/>
      <c r="Z6149" s="1214"/>
      <c r="AA6149" s="1795">
        <v>646.4171</v>
      </c>
      <c r="AB6149" s="1795"/>
      <c r="AC6149" s="1795"/>
      <c r="AD6149" s="1795"/>
      <c r="AE6149" s="1795"/>
      <c r="AF6149" s="1795"/>
      <c r="AG6149" s="1795"/>
      <c r="AH6149" s="1213"/>
    </row>
    <row r="6150" spans="1:34" ht="17.45" customHeight="1">
      <c r="A6150" s="1801" t="s">
        <v>2870</v>
      </c>
      <c r="B6150" s="1825"/>
      <c r="C6150" s="1825"/>
      <c r="D6150" s="1825"/>
      <c r="E6150" s="1825"/>
      <c r="F6150" s="1825"/>
      <c r="G6150" s="1825"/>
      <c r="H6150" s="1825"/>
      <c r="I6150" s="1825"/>
      <c r="J6150" s="1825"/>
      <c r="K6150" s="1825"/>
      <c r="L6150" s="1825"/>
      <c r="M6150" s="1825"/>
      <c r="N6150" s="1826"/>
      <c r="O6150" s="1789" t="s">
        <v>2850</v>
      </c>
      <c r="P6150" s="1790"/>
      <c r="Q6150" s="1790"/>
      <c r="R6150" s="1790"/>
      <c r="S6150" s="1791"/>
      <c r="T6150" s="1827" t="s">
        <v>754</v>
      </c>
      <c r="U6150" s="1790"/>
      <c r="V6150" s="1790"/>
      <c r="W6150" s="1213"/>
      <c r="X6150" s="1789" t="s">
        <v>2866</v>
      </c>
      <c r="Y6150" s="1790"/>
      <c r="Z6150" s="1790"/>
      <c r="AA6150" s="1790"/>
      <c r="AB6150" s="1790"/>
      <c r="AC6150" s="1790"/>
      <c r="AD6150" s="1791"/>
      <c r="AE6150" s="1810" t="s">
        <v>2867</v>
      </c>
      <c r="AF6150" s="1828"/>
      <c r="AG6150" s="1828"/>
      <c r="AH6150" s="1213"/>
    </row>
    <row r="6151" spans="1:34" ht="16.7" customHeight="1">
      <c r="A6151" s="1215"/>
      <c r="B6151" s="1216" t="s">
        <v>3645</v>
      </c>
      <c r="C6151" s="1829" t="s">
        <v>3646</v>
      </c>
      <c r="D6151" s="1830"/>
      <c r="E6151" s="1830"/>
      <c r="F6151" s="1830"/>
      <c r="G6151" s="1830"/>
      <c r="H6151" s="1830"/>
      <c r="I6151" s="1830"/>
      <c r="J6151" s="1830"/>
      <c r="K6151" s="1830"/>
      <c r="L6151" s="1830"/>
      <c r="M6151" s="1830"/>
      <c r="N6151" s="1829"/>
      <c r="O6151" s="1831">
        <v>1</v>
      </c>
      <c r="P6151" s="1832"/>
      <c r="Q6151" s="1832"/>
      <c r="R6151" s="1832"/>
      <c r="S6151" s="1833"/>
      <c r="T6151" s="1834" t="s">
        <v>469</v>
      </c>
      <c r="U6151" s="1835"/>
      <c r="V6151" s="1835"/>
      <c r="W6151" s="1217"/>
      <c r="X6151" s="1836">
        <v>18.717600000000001</v>
      </c>
      <c r="Y6151" s="1837"/>
      <c r="Z6151" s="1837"/>
      <c r="AA6151" s="1837"/>
      <c r="AB6151" s="1837"/>
      <c r="AC6151" s="1837"/>
      <c r="AD6151" s="1838"/>
      <c r="AE6151" s="1839">
        <v>18.72</v>
      </c>
      <c r="AF6151" s="1795"/>
      <c r="AG6151" s="1795"/>
      <c r="AH6151" s="1217"/>
    </row>
    <row r="6152" spans="1:34" ht="17.45" customHeight="1">
      <c r="A6152" s="1792"/>
      <c r="B6152" s="1793"/>
      <c r="C6152" s="1793"/>
      <c r="D6152" s="1793"/>
      <c r="E6152" s="1793"/>
      <c r="F6152" s="1793"/>
      <c r="G6152" s="1793"/>
      <c r="H6152" s="1793"/>
      <c r="I6152" s="1794" t="s">
        <v>2871</v>
      </c>
      <c r="J6152" s="1794"/>
      <c r="K6152" s="1794"/>
      <c r="L6152" s="1794"/>
      <c r="M6152" s="1794"/>
      <c r="N6152" s="1794"/>
      <c r="O6152" s="1794"/>
      <c r="P6152" s="1794"/>
      <c r="Q6152" s="1794"/>
      <c r="R6152" s="1794"/>
      <c r="S6152" s="1794"/>
      <c r="T6152" s="1794"/>
      <c r="U6152" s="1794"/>
      <c r="V6152" s="1794"/>
      <c r="W6152" s="1794"/>
      <c r="X6152" s="1794"/>
      <c r="Y6152" s="1794"/>
      <c r="Z6152" s="1214"/>
      <c r="AA6152" s="1795">
        <v>18.72</v>
      </c>
      <c r="AB6152" s="1795"/>
      <c r="AC6152" s="1795"/>
      <c r="AD6152" s="1795"/>
      <c r="AE6152" s="1795"/>
      <c r="AF6152" s="1795"/>
      <c r="AG6152" s="1795"/>
      <c r="AH6152" s="1213"/>
    </row>
    <row r="6153" spans="1:34" ht="17.45" customHeight="1">
      <c r="A6153" s="1801" t="s">
        <v>2872</v>
      </c>
      <c r="B6153" s="1825"/>
      <c r="C6153" s="1825"/>
      <c r="D6153" s="1825"/>
      <c r="E6153" s="1825"/>
      <c r="F6153" s="1825"/>
      <c r="G6153" s="1825"/>
      <c r="H6153" s="1825"/>
      <c r="I6153" s="1825"/>
      <c r="J6153" s="1825"/>
      <c r="K6153" s="1825"/>
      <c r="L6153" s="1825"/>
      <c r="M6153" s="1825"/>
      <c r="N6153" s="1826"/>
      <c r="O6153" s="1789" t="s">
        <v>2850</v>
      </c>
      <c r="P6153" s="1790"/>
      <c r="Q6153" s="1790"/>
      <c r="R6153" s="1790"/>
      <c r="S6153" s="1791"/>
      <c r="T6153" s="1827" t="s">
        <v>754</v>
      </c>
      <c r="U6153" s="1790"/>
      <c r="V6153" s="1790"/>
      <c r="W6153" s="1213"/>
      <c r="X6153" s="1789" t="s">
        <v>2866</v>
      </c>
      <c r="Y6153" s="1790"/>
      <c r="Z6153" s="1790"/>
      <c r="AA6153" s="1790"/>
      <c r="AB6153" s="1790"/>
      <c r="AC6153" s="1790"/>
      <c r="AD6153" s="1791"/>
      <c r="AE6153" s="1810" t="s">
        <v>2867</v>
      </c>
      <c r="AF6153" s="1828"/>
      <c r="AG6153" s="1828"/>
      <c r="AH6153" s="1213"/>
    </row>
    <row r="6154" spans="1:34" ht="16.7" customHeight="1">
      <c r="A6154" s="1901" t="s">
        <v>3647</v>
      </c>
      <c r="B6154" s="1902"/>
      <c r="C6154" s="1902"/>
      <c r="D6154" s="1902"/>
      <c r="E6154" s="1902"/>
      <c r="F6154" s="1875" t="s">
        <v>3648</v>
      </c>
      <c r="G6154" s="1876"/>
      <c r="H6154" s="1876"/>
      <c r="I6154" s="1876"/>
      <c r="J6154" s="1876"/>
      <c r="K6154" s="1876"/>
      <c r="L6154" s="1876"/>
      <c r="M6154" s="1876"/>
      <c r="N6154" s="1875"/>
      <c r="O6154" s="1885">
        <v>1.1780000000000001E-2</v>
      </c>
      <c r="P6154" s="1886"/>
      <c r="Q6154" s="1886"/>
      <c r="R6154" s="1886"/>
      <c r="S6154" s="1887"/>
      <c r="T6154" s="1888" t="s">
        <v>109</v>
      </c>
      <c r="U6154" s="1889"/>
      <c r="V6154" s="1889"/>
      <c r="W6154" s="1225"/>
      <c r="X6154" s="1890">
        <v>34.19</v>
      </c>
      <c r="Y6154" s="1891"/>
      <c r="Z6154" s="1891"/>
      <c r="AA6154" s="1891"/>
      <c r="AB6154" s="1891"/>
      <c r="AC6154" s="1891"/>
      <c r="AD6154" s="1892"/>
      <c r="AE6154" s="1865">
        <v>0.40279999999999999</v>
      </c>
      <c r="AF6154" s="1847"/>
      <c r="AG6154" s="1847"/>
      <c r="AH6154" s="1225"/>
    </row>
    <row r="6155" spans="1:34" ht="17.45" customHeight="1">
      <c r="A6155" s="1787" t="s">
        <v>3649</v>
      </c>
      <c r="B6155" s="1788"/>
      <c r="C6155" s="1788"/>
      <c r="D6155" s="1788"/>
      <c r="E6155" s="1788"/>
      <c r="F6155" s="1867" t="s">
        <v>3650</v>
      </c>
      <c r="G6155" s="1815"/>
      <c r="H6155" s="1815"/>
      <c r="I6155" s="1815"/>
      <c r="J6155" s="1815"/>
      <c r="K6155" s="1815"/>
      <c r="L6155" s="1815"/>
      <c r="M6155" s="1815"/>
      <c r="N6155" s="1903"/>
      <c r="O6155" s="1910">
        <v>4.8000000000000001E-4</v>
      </c>
      <c r="P6155" s="1911"/>
      <c r="Q6155" s="1911"/>
      <c r="R6155" s="1911"/>
      <c r="S6155" s="1912"/>
      <c r="T6155" s="1913" t="s">
        <v>109</v>
      </c>
      <c r="U6155" s="1796"/>
      <c r="V6155" s="1796"/>
      <c r="W6155" s="1219"/>
      <c r="X6155" s="1914">
        <v>33.54</v>
      </c>
      <c r="Y6155" s="1915"/>
      <c r="Z6155" s="1915"/>
      <c r="AA6155" s="1915"/>
      <c r="AB6155" s="1915"/>
      <c r="AC6155" s="1915"/>
      <c r="AD6155" s="1916"/>
      <c r="AE6155" s="1909">
        <v>1.61E-2</v>
      </c>
      <c r="AF6155" s="1841"/>
      <c r="AG6155" s="1841"/>
      <c r="AH6155" s="1219"/>
    </row>
    <row r="6156" spans="1:34" ht="7.35" customHeight="1">
      <c r="A6156" s="1220"/>
      <c r="B6156" s="1221"/>
      <c r="C6156" s="1221"/>
      <c r="D6156" s="1221"/>
      <c r="E6156" s="1221"/>
      <c r="F6156" s="1867"/>
      <c r="G6156" s="1867"/>
      <c r="H6156" s="1867"/>
      <c r="I6156" s="1867"/>
      <c r="J6156" s="1867"/>
      <c r="K6156" s="1867"/>
      <c r="L6156" s="1867"/>
      <c r="M6156" s="1867"/>
      <c r="N6156" s="1867"/>
      <c r="O6156" s="1221"/>
      <c r="P6156" s="1221"/>
      <c r="Q6156" s="1221"/>
      <c r="R6156" s="1221"/>
      <c r="S6156" s="1221"/>
      <c r="T6156" s="1221"/>
      <c r="U6156" s="1221"/>
      <c r="V6156" s="1221"/>
      <c r="W6156" s="1221"/>
      <c r="X6156" s="1221"/>
      <c r="Y6156" s="1221"/>
      <c r="Z6156" s="1221"/>
      <c r="AA6156" s="1221"/>
      <c r="AB6156" s="1221"/>
      <c r="AC6156" s="1221"/>
      <c r="AD6156" s="1221"/>
      <c r="AE6156" s="1221"/>
      <c r="AF6156" s="1221"/>
      <c r="AG6156" s="1221"/>
      <c r="AH6156" s="1222"/>
    </row>
    <row r="6157" spans="1:34" ht="16.7" customHeight="1">
      <c r="A6157" s="1792"/>
      <c r="B6157" s="1793"/>
      <c r="C6157" s="1793"/>
      <c r="D6157" s="1793"/>
      <c r="E6157" s="1793"/>
      <c r="F6157" s="1793"/>
      <c r="G6157" s="1793"/>
      <c r="H6157" s="1793"/>
      <c r="I6157" s="1793"/>
      <c r="J6157" s="1793"/>
      <c r="K6157" s="1794" t="s">
        <v>2873</v>
      </c>
      <c r="L6157" s="1794"/>
      <c r="M6157" s="1794"/>
      <c r="N6157" s="1794"/>
      <c r="O6157" s="1794"/>
      <c r="P6157" s="1794"/>
      <c r="Q6157" s="1794"/>
      <c r="R6157" s="1794"/>
      <c r="S6157" s="1794"/>
      <c r="T6157" s="1794"/>
      <c r="U6157" s="1794"/>
      <c r="V6157" s="1794"/>
      <c r="W6157" s="1794"/>
      <c r="X6157" s="1794"/>
      <c r="Y6157" s="1794"/>
      <c r="Z6157" s="1794"/>
      <c r="AA6157" s="1794"/>
      <c r="AB6157" s="1214"/>
      <c r="AC6157" s="1795">
        <v>0.41889999999999999</v>
      </c>
      <c r="AD6157" s="1795"/>
      <c r="AE6157" s="1795"/>
      <c r="AF6157" s="1795"/>
      <c r="AG6157" s="1795"/>
      <c r="AH6157" s="1213"/>
    </row>
    <row r="6158" spans="1:34" ht="17.45" customHeight="1">
      <c r="A6158" s="1801" t="s">
        <v>2874</v>
      </c>
      <c r="B6158" s="1825"/>
      <c r="C6158" s="1825"/>
      <c r="D6158" s="1825"/>
      <c r="E6158" s="1825"/>
      <c r="F6158" s="1825"/>
      <c r="G6158" s="1825"/>
      <c r="H6158" s="1825"/>
      <c r="I6158" s="1825"/>
      <c r="J6158" s="1826"/>
      <c r="K6158" s="1789" t="s">
        <v>2850</v>
      </c>
      <c r="L6158" s="1791"/>
      <c r="M6158" s="1855" t="s">
        <v>2875</v>
      </c>
      <c r="N6158" s="1856"/>
      <c r="O6158" s="1857"/>
      <c r="P6158" s="1855" t="s">
        <v>2876</v>
      </c>
      <c r="Q6158" s="1856"/>
      <c r="R6158" s="1857"/>
      <c r="S6158" s="1855" t="s">
        <v>2877</v>
      </c>
      <c r="T6158" s="1857"/>
      <c r="U6158" s="1789" t="s">
        <v>2878</v>
      </c>
      <c r="V6158" s="1790"/>
      <c r="W6158" s="1791"/>
      <c r="X6158" s="1789" t="s">
        <v>2879</v>
      </c>
      <c r="Y6158" s="1790"/>
      <c r="Z6158" s="1790"/>
      <c r="AA6158" s="1790"/>
      <c r="AB6158" s="1791"/>
      <c r="AC6158" s="1789" t="s">
        <v>2880</v>
      </c>
      <c r="AD6158" s="1791"/>
      <c r="AE6158" s="1810" t="s">
        <v>2867</v>
      </c>
      <c r="AF6158" s="1828"/>
      <c r="AG6158" s="1828"/>
      <c r="AH6158" s="1213"/>
    </row>
    <row r="6159" spans="1:34" ht="17.45" customHeight="1">
      <c r="A6159" s="1901" t="s">
        <v>3651</v>
      </c>
      <c r="B6159" s="1902"/>
      <c r="C6159" s="1902"/>
      <c r="D6159" s="1902"/>
      <c r="E6159" s="1902"/>
      <c r="F6159" s="1875" t="s">
        <v>3648</v>
      </c>
      <c r="G6159" s="1876"/>
      <c r="H6159" s="1876"/>
      <c r="I6159" s="1876"/>
      <c r="J6159" s="1875"/>
      <c r="K6159" s="1877">
        <v>1.1780000000000001E-2</v>
      </c>
      <c r="L6159" s="1878"/>
      <c r="M6159" s="1890">
        <v>0</v>
      </c>
      <c r="N6159" s="1891"/>
      <c r="O6159" s="1892"/>
      <c r="P6159" s="1890">
        <v>0</v>
      </c>
      <c r="Q6159" s="1891"/>
      <c r="R6159" s="1892"/>
      <c r="S6159" s="1890">
        <v>0</v>
      </c>
      <c r="T6159" s="1892"/>
      <c r="U6159" s="1890">
        <v>1.1000000000000001</v>
      </c>
      <c r="V6159" s="1891"/>
      <c r="W6159" s="1892"/>
      <c r="X6159" s="1890">
        <v>0.88</v>
      </c>
      <c r="Y6159" s="1891"/>
      <c r="Z6159" s="1891"/>
      <c r="AA6159" s="1891"/>
      <c r="AB6159" s="1892"/>
      <c r="AC6159" s="1890">
        <v>0.72</v>
      </c>
      <c r="AD6159" s="1892"/>
      <c r="AE6159" s="1865">
        <v>0</v>
      </c>
      <c r="AF6159" s="1847"/>
      <c r="AG6159" s="1847"/>
      <c r="AH6159" s="1225"/>
    </row>
    <row r="6160" spans="1:34" ht="16.7" customHeight="1">
      <c r="A6160" s="1787" t="s">
        <v>3652</v>
      </c>
      <c r="B6160" s="1788"/>
      <c r="C6160" s="1788"/>
      <c r="D6160" s="1788"/>
      <c r="E6160" s="1788"/>
      <c r="F6160" s="1867" t="s">
        <v>3650</v>
      </c>
      <c r="G6160" s="1815"/>
      <c r="H6160" s="1815"/>
      <c r="I6160" s="1815"/>
      <c r="J6160" s="1903"/>
      <c r="K6160" s="1904">
        <v>4.8000000000000001E-4</v>
      </c>
      <c r="L6160" s="1905"/>
      <c r="M6160" s="1914">
        <v>0</v>
      </c>
      <c r="N6160" s="1915"/>
      <c r="O6160" s="1916"/>
      <c r="P6160" s="1914">
        <v>0</v>
      </c>
      <c r="Q6160" s="1915"/>
      <c r="R6160" s="1916"/>
      <c r="S6160" s="1914">
        <v>0</v>
      </c>
      <c r="T6160" s="1916"/>
      <c r="U6160" s="1914">
        <v>1.1000000000000001</v>
      </c>
      <c r="V6160" s="1915"/>
      <c r="W6160" s="1916"/>
      <c r="X6160" s="1914">
        <v>0.88</v>
      </c>
      <c r="Y6160" s="1915"/>
      <c r="Z6160" s="1915"/>
      <c r="AA6160" s="1915"/>
      <c r="AB6160" s="1916"/>
      <c r="AC6160" s="1914">
        <v>0.72</v>
      </c>
      <c r="AD6160" s="1916"/>
      <c r="AE6160" s="1909">
        <v>0</v>
      </c>
      <c r="AF6160" s="1841"/>
      <c r="AG6160" s="1841"/>
      <c r="AH6160" s="1219"/>
    </row>
    <row r="6161" spans="1:34" ht="7.35" customHeight="1">
      <c r="A6161" s="1220"/>
      <c r="B6161" s="1221"/>
      <c r="C6161" s="1221"/>
      <c r="D6161" s="1221"/>
      <c r="E6161" s="1221"/>
      <c r="F6161" s="1867"/>
      <c r="G6161" s="1867"/>
      <c r="H6161" s="1867"/>
      <c r="I6161" s="1867"/>
      <c r="J6161" s="1867"/>
      <c r="K6161" s="1221"/>
      <c r="L6161" s="1221"/>
      <c r="M6161" s="1221"/>
      <c r="N6161" s="1221"/>
      <c r="O6161" s="1221"/>
      <c r="P6161" s="1221"/>
      <c r="Q6161" s="1221"/>
      <c r="R6161" s="1221"/>
      <c r="S6161" s="1221"/>
      <c r="T6161" s="1221"/>
      <c r="U6161" s="1221"/>
      <c r="V6161" s="1221"/>
      <c r="W6161" s="1221"/>
      <c r="X6161" s="1221"/>
      <c r="Y6161" s="1221"/>
      <c r="Z6161" s="1221"/>
      <c r="AA6161" s="1221"/>
      <c r="AB6161" s="1221"/>
      <c r="AC6161" s="1221"/>
      <c r="AD6161" s="1221"/>
      <c r="AE6161" s="1221"/>
      <c r="AF6161" s="1221"/>
      <c r="AG6161" s="1221"/>
      <c r="AH6161" s="1222"/>
    </row>
    <row r="6162" spans="1:34" ht="17.45" customHeight="1">
      <c r="A6162" s="1853"/>
      <c r="B6162" s="1778"/>
      <c r="C6162" s="1778"/>
      <c r="D6162" s="1778"/>
      <c r="E6162" s="1778"/>
      <c r="F6162" s="1778"/>
      <c r="G6162" s="1778"/>
      <c r="H6162" s="1778"/>
      <c r="I6162" s="1846" t="s">
        <v>2881</v>
      </c>
      <c r="J6162" s="1846"/>
      <c r="K6162" s="1846"/>
      <c r="L6162" s="1846"/>
      <c r="M6162" s="1846"/>
      <c r="N6162" s="1846"/>
      <c r="O6162" s="1846"/>
      <c r="P6162" s="1846"/>
      <c r="Q6162" s="1846"/>
      <c r="R6162" s="1846"/>
      <c r="S6162" s="1846"/>
      <c r="T6162" s="1846"/>
      <c r="U6162" s="1846"/>
      <c r="V6162" s="1846"/>
      <c r="W6162" s="1846"/>
      <c r="X6162" s="1846"/>
      <c r="Y6162" s="1846"/>
      <c r="Z6162" s="1203"/>
      <c r="AA6162" s="1847">
        <v>0</v>
      </c>
      <c r="AB6162" s="1847"/>
      <c r="AC6162" s="1847"/>
      <c r="AD6162" s="1847"/>
      <c r="AE6162" s="1847"/>
      <c r="AF6162" s="1847"/>
      <c r="AG6162" s="1847"/>
      <c r="AH6162" s="1204"/>
    </row>
    <row r="6163" spans="1:34" ht="5.85" customHeight="1">
      <c r="A6163" s="1854"/>
      <c r="B6163" s="1309"/>
      <c r="C6163" s="1309"/>
      <c r="D6163" s="1309"/>
      <c r="E6163" s="1309"/>
      <c r="F6163" s="1309"/>
      <c r="G6163" s="1309"/>
      <c r="H6163" s="1309"/>
      <c r="I6163" s="1309"/>
      <c r="J6163" s="1309"/>
      <c r="K6163" s="1309"/>
      <c r="L6163" s="1309"/>
      <c r="M6163" s="1309"/>
      <c r="N6163" s="1309"/>
      <c r="O6163" s="1309"/>
      <c r="P6163" s="1309"/>
      <c r="Q6163" s="1309"/>
      <c r="R6163" s="1309"/>
      <c r="S6163" s="1309"/>
      <c r="T6163" s="1309"/>
      <c r="U6163" s="1309"/>
      <c r="V6163" s="1309"/>
      <c r="W6163" s="1309"/>
      <c r="X6163" s="1309"/>
      <c r="Y6163" s="1309"/>
      <c r="Z6163" s="1309"/>
      <c r="AA6163" s="1309"/>
      <c r="AB6163" s="1309"/>
      <c r="AC6163" s="1309"/>
      <c r="AD6163" s="1309"/>
      <c r="AE6163" s="1309"/>
      <c r="AF6163" s="1309"/>
      <c r="AG6163" s="1309"/>
      <c r="AH6163" s="1782"/>
    </row>
    <row r="6164" spans="1:34" ht="16.7" customHeight="1">
      <c r="A6164" s="1845"/>
      <c r="B6164" s="1799"/>
      <c r="C6164" s="1799"/>
      <c r="D6164" s="1799"/>
      <c r="E6164" s="1799"/>
      <c r="F6164" s="1799"/>
      <c r="G6164" s="1799"/>
      <c r="H6164" s="1799"/>
      <c r="I6164" s="1842" t="s">
        <v>2882</v>
      </c>
      <c r="J6164" s="1842"/>
      <c r="K6164" s="1842"/>
      <c r="L6164" s="1842"/>
      <c r="M6164" s="1842"/>
      <c r="N6164" s="1842"/>
      <c r="O6164" s="1842"/>
      <c r="P6164" s="1842"/>
      <c r="Q6164" s="1842"/>
      <c r="R6164" s="1842"/>
      <c r="S6164" s="1842"/>
      <c r="T6164" s="1842"/>
      <c r="U6164" s="1842"/>
      <c r="V6164" s="1842"/>
      <c r="W6164" s="1842"/>
      <c r="X6164" s="1842"/>
      <c r="Y6164" s="1842"/>
      <c r="Z6164" s="1212"/>
      <c r="AA6164" s="1848">
        <v>709.23</v>
      </c>
      <c r="AB6164" s="1848"/>
      <c r="AC6164" s="1848"/>
      <c r="AD6164" s="1848"/>
      <c r="AE6164" s="1848"/>
      <c r="AF6164" s="1848"/>
      <c r="AG6164" s="1848"/>
      <c r="AH6164" s="1208"/>
    </row>
    <row r="6165" spans="1:34" ht="45.75" customHeight="1">
      <c r="A6165" s="1849" t="s">
        <v>2883</v>
      </c>
      <c r="B6165" s="1850"/>
      <c r="C6165" s="1850"/>
      <c r="D6165" s="1850"/>
      <c r="E6165" s="1851"/>
      <c r="F6165" s="1852"/>
      <c r="G6165" s="1852"/>
      <c r="H6165" s="1852"/>
      <c r="I6165" s="1852"/>
      <c r="J6165" s="1852"/>
      <c r="K6165" s="1852"/>
      <c r="L6165" s="1852"/>
      <c r="M6165" s="1852"/>
      <c r="N6165" s="1852"/>
      <c r="O6165" s="1852"/>
      <c r="P6165" s="1852"/>
      <c r="Q6165" s="1852"/>
      <c r="R6165" s="1852"/>
      <c r="S6165" s="1852"/>
      <c r="T6165" s="1852"/>
      <c r="U6165" s="1852"/>
      <c r="V6165" s="1852"/>
      <c r="W6165" s="1852"/>
      <c r="X6165" s="1852"/>
      <c r="Y6165" s="1852"/>
      <c r="Z6165" s="1852"/>
      <c r="AA6165" s="1852"/>
      <c r="AB6165" s="1852"/>
      <c r="AC6165" s="1852"/>
      <c r="AD6165" s="1852"/>
      <c r="AE6165" s="1852"/>
      <c r="AF6165" s="1852"/>
      <c r="AG6165" s="1852"/>
      <c r="AH6165" s="1851"/>
    </row>
    <row r="6166" spans="1:34" ht="29.1" customHeight="1">
      <c r="A6166" s="1220"/>
      <c r="B6166" s="1221"/>
      <c r="C6166" s="1221"/>
      <c r="D6166" s="1221"/>
      <c r="E6166" s="1221"/>
      <c r="F6166" s="1221"/>
      <c r="G6166" s="1221"/>
      <c r="H6166" s="1221"/>
      <c r="I6166" s="1221"/>
      <c r="J6166" s="1221"/>
      <c r="K6166" s="1221"/>
      <c r="L6166" s="1221"/>
      <c r="M6166" s="1221"/>
      <c r="N6166" s="1221"/>
      <c r="O6166" s="1221"/>
      <c r="P6166" s="1221"/>
      <c r="Q6166" s="1221"/>
      <c r="R6166" s="1221"/>
      <c r="S6166" s="1221"/>
      <c r="T6166" s="1221"/>
      <c r="U6166" s="1221"/>
      <c r="V6166" s="1221"/>
      <c r="W6166" s="1221"/>
      <c r="X6166" s="1221"/>
      <c r="Y6166" s="1221"/>
      <c r="Z6166" s="1221"/>
      <c r="AA6166" s="1221"/>
      <c r="AB6166" s="1221"/>
      <c r="AC6166" s="1221"/>
      <c r="AD6166" s="1221"/>
      <c r="AE6166" s="1221"/>
      <c r="AF6166" s="1221"/>
      <c r="AG6166" s="1221"/>
      <c r="AH6166" s="1222"/>
    </row>
    <row r="6167" spans="1:34" ht="5.0999999999999996" customHeight="1">
      <c r="A6167" s="1777"/>
      <c r="B6167" s="1778"/>
      <c r="C6167" s="1778"/>
      <c r="D6167" s="1778"/>
      <c r="E6167" s="1778"/>
      <c r="F6167" s="1778"/>
      <c r="G6167" s="1778"/>
      <c r="H6167" s="1778"/>
      <c r="I6167" s="1778"/>
      <c r="J6167" s="1778"/>
      <c r="K6167" s="1778"/>
      <c r="L6167" s="1778"/>
      <c r="M6167" s="1778"/>
      <c r="N6167" s="1778"/>
      <c r="O6167" s="1778"/>
      <c r="P6167" s="1778"/>
      <c r="Q6167" s="1778"/>
      <c r="R6167" s="1778"/>
      <c r="S6167" s="1778"/>
      <c r="T6167" s="1778"/>
      <c r="U6167" s="1778"/>
      <c r="V6167" s="1778"/>
      <c r="W6167" s="1778"/>
      <c r="X6167" s="1778"/>
      <c r="Y6167" s="1778"/>
      <c r="Z6167" s="1778"/>
      <c r="AA6167" s="1778"/>
      <c r="AB6167" s="1778"/>
      <c r="AC6167" s="1778"/>
      <c r="AD6167" s="1778"/>
      <c r="AE6167" s="1778"/>
      <c r="AF6167" s="1778"/>
      <c r="AG6167" s="1778"/>
      <c r="AH6167" s="1779"/>
    </row>
    <row r="6168" spans="1:34" ht="11.65" customHeight="1">
      <c r="A6168" s="1780" t="s">
        <v>2834</v>
      </c>
      <c r="B6168" s="1310"/>
      <c r="C6168" s="1310"/>
      <c r="D6168" s="1310"/>
      <c r="E6168" s="1310"/>
      <c r="F6168" s="1310"/>
      <c r="G6168" s="1310"/>
      <c r="H6168" s="1310"/>
      <c r="I6168" s="1310"/>
      <c r="J6168" s="1310"/>
      <c r="K6168" s="1310"/>
      <c r="L6168" s="1310"/>
      <c r="M6168" s="1310"/>
      <c r="N6168" s="1310"/>
      <c r="O6168" s="1310"/>
      <c r="P6168" s="1310"/>
      <c r="Q6168" s="1310"/>
      <c r="R6168" s="1310"/>
      <c r="S6168" s="1310"/>
      <c r="T6168" s="1310"/>
      <c r="U6168" s="1310"/>
      <c r="V6168" s="1310"/>
      <c r="W6168" s="1310"/>
      <c r="X6168" s="1310"/>
      <c r="Y6168" s="1310"/>
      <c r="Z6168" s="1310"/>
      <c r="AA6168" s="1310"/>
      <c r="AB6168" s="1310"/>
      <c r="AC6168" s="1310"/>
      <c r="AD6168" s="1309"/>
      <c r="AE6168" s="1309"/>
      <c r="AF6168" s="1781" t="s">
        <v>3653</v>
      </c>
      <c r="AG6168" s="1781"/>
      <c r="AH6168" s="1782"/>
    </row>
    <row r="6169" spans="1:34" ht="5.85" customHeight="1">
      <c r="A6169" s="1780"/>
      <c r="B6169" s="1310"/>
      <c r="C6169" s="1310"/>
      <c r="D6169" s="1310"/>
      <c r="E6169" s="1310"/>
      <c r="F6169" s="1310"/>
      <c r="G6169" s="1310"/>
      <c r="H6169" s="1310"/>
      <c r="I6169" s="1310"/>
      <c r="J6169" s="1310"/>
      <c r="K6169" s="1310"/>
      <c r="L6169" s="1310"/>
      <c r="M6169" s="1310"/>
      <c r="N6169" s="1310"/>
      <c r="O6169" s="1310"/>
      <c r="P6169" s="1310"/>
      <c r="Q6169" s="1310"/>
      <c r="R6169" s="1310"/>
      <c r="S6169" s="1310"/>
      <c r="T6169" s="1310"/>
      <c r="U6169" s="1310"/>
      <c r="V6169" s="1310"/>
      <c r="W6169" s="1310"/>
      <c r="X6169" s="1310"/>
      <c r="Y6169" s="1310"/>
      <c r="Z6169" s="1310"/>
      <c r="AA6169" s="1310"/>
      <c r="AB6169" s="1310"/>
      <c r="AC6169" s="1310"/>
      <c r="AD6169" s="1311"/>
      <c r="AE6169" s="1311"/>
      <c r="AF6169" s="1311"/>
      <c r="AG6169" s="1311"/>
      <c r="AH6169" s="1782"/>
    </row>
    <row r="6170" spans="1:34" ht="11.65" customHeight="1">
      <c r="A6170" s="1783" t="s">
        <v>2836</v>
      </c>
      <c r="B6170" s="1784"/>
      <c r="C6170" s="1784"/>
      <c r="D6170" s="1784"/>
      <c r="E6170" s="1784"/>
      <c r="F6170" s="1784"/>
      <c r="G6170" s="1784"/>
      <c r="H6170" s="1784"/>
      <c r="I6170" s="1784"/>
      <c r="J6170" s="1784"/>
      <c r="K6170" s="1784"/>
      <c r="L6170" s="1784"/>
      <c r="M6170" s="1784"/>
      <c r="N6170" s="1784"/>
      <c r="O6170" s="1784"/>
      <c r="P6170" s="1784"/>
      <c r="Q6170" s="1784"/>
      <c r="R6170" s="1784"/>
      <c r="S6170" s="1784"/>
      <c r="T6170" s="1784"/>
      <c r="U6170" s="1784"/>
      <c r="V6170" s="1784"/>
      <c r="W6170" s="1784"/>
      <c r="X6170" s="1784"/>
      <c r="Y6170" s="1784"/>
      <c r="Z6170" s="1784"/>
      <c r="AA6170" s="1784"/>
      <c r="AB6170" s="1784"/>
      <c r="AC6170" s="1784"/>
      <c r="AD6170" s="1311"/>
      <c r="AE6170" s="1311"/>
      <c r="AF6170" s="1311"/>
      <c r="AG6170" s="1311"/>
      <c r="AH6170" s="1782"/>
    </row>
    <row r="6171" spans="1:34" ht="22.5" customHeight="1">
      <c r="A6171" s="1785" t="s">
        <v>2837</v>
      </c>
      <c r="B6171" s="1786"/>
      <c r="C6171" s="1786"/>
      <c r="D6171" s="1786"/>
      <c r="E6171" s="1786"/>
      <c r="F6171" s="1786"/>
      <c r="G6171" s="1786"/>
      <c r="H6171" s="1786"/>
      <c r="I6171" s="1786"/>
      <c r="J6171" s="1786"/>
      <c r="K6171" s="1786"/>
      <c r="L6171" s="1786"/>
      <c r="M6171" s="1786"/>
      <c r="N6171" s="1786"/>
      <c r="O6171" s="1786"/>
      <c r="P6171" s="1786"/>
      <c r="Q6171" s="1786"/>
      <c r="R6171" s="1786"/>
      <c r="S6171" s="1786"/>
      <c r="T6171" s="1786"/>
      <c r="U6171" s="1786"/>
      <c r="V6171" s="1786"/>
      <c r="W6171" s="1786"/>
      <c r="X6171" s="1786"/>
      <c r="Y6171" s="1786"/>
      <c r="Z6171" s="1786"/>
      <c r="AA6171" s="1786"/>
      <c r="AB6171" s="1786"/>
      <c r="AC6171" s="1786"/>
      <c r="AD6171" s="1311"/>
      <c r="AE6171" s="1311"/>
      <c r="AF6171" s="1311"/>
      <c r="AG6171" s="1311"/>
      <c r="AH6171" s="1782"/>
    </row>
    <row r="6172" spans="1:34" ht="5.85" customHeight="1">
      <c r="A6172" s="1787" t="s">
        <v>2838</v>
      </c>
      <c r="B6172" s="1788"/>
      <c r="C6172" s="1788"/>
      <c r="D6172" s="1788"/>
      <c r="E6172" s="1788"/>
      <c r="F6172" s="1788"/>
      <c r="G6172" s="1788"/>
      <c r="H6172" s="1788"/>
      <c r="I6172" s="1788"/>
      <c r="J6172" s="1788"/>
      <c r="K6172" s="1788"/>
      <c r="L6172" s="1788"/>
      <c r="M6172" s="1788"/>
      <c r="N6172" s="1788"/>
      <c r="O6172" s="1788"/>
      <c r="P6172" s="1788"/>
      <c r="Q6172" s="1788"/>
      <c r="R6172" s="1788"/>
      <c r="S6172" s="1788"/>
      <c r="T6172" s="1788"/>
      <c r="U6172" s="1788"/>
      <c r="V6172" s="1788"/>
      <c r="W6172" s="1788"/>
      <c r="X6172" s="1788"/>
      <c r="Y6172" s="1788"/>
      <c r="Z6172" s="1788"/>
      <c r="AA6172" s="1788"/>
      <c r="AB6172" s="1788"/>
      <c r="AC6172" s="1788"/>
      <c r="AD6172" s="1311"/>
      <c r="AE6172" s="1311"/>
      <c r="AF6172" s="1311"/>
      <c r="AG6172" s="1311"/>
      <c r="AH6172" s="1782"/>
    </row>
    <row r="6173" spans="1:34" ht="5.85" customHeight="1">
      <c r="A6173" s="1787"/>
      <c r="B6173" s="1788"/>
      <c r="C6173" s="1788"/>
      <c r="D6173" s="1788"/>
      <c r="E6173" s="1788"/>
      <c r="F6173" s="1788"/>
      <c r="G6173" s="1788"/>
      <c r="H6173" s="1788"/>
      <c r="I6173" s="1788"/>
      <c r="J6173" s="1788"/>
      <c r="K6173" s="1788"/>
      <c r="L6173" s="1788"/>
      <c r="M6173" s="1788"/>
      <c r="N6173" s="1788"/>
      <c r="O6173" s="1788"/>
      <c r="P6173" s="1788"/>
      <c r="Q6173" s="1788"/>
      <c r="R6173" s="1788"/>
      <c r="S6173" s="1788"/>
      <c r="T6173" s="1788"/>
      <c r="U6173" s="1788"/>
      <c r="V6173" s="1788"/>
      <c r="W6173" s="1788"/>
      <c r="X6173" s="1788"/>
      <c r="Y6173" s="1788"/>
      <c r="Z6173" s="1788"/>
      <c r="AA6173" s="1788"/>
      <c r="AB6173" s="1788"/>
      <c r="AC6173" s="1788"/>
      <c r="AD6173" s="1782"/>
      <c r="AE6173" s="1309"/>
      <c r="AF6173" s="1309"/>
      <c r="AG6173" s="1309"/>
      <c r="AH6173" s="1782"/>
    </row>
    <row r="6174" spans="1:34" ht="11.65" customHeight="1">
      <c r="A6174" s="1787" t="s">
        <v>2839</v>
      </c>
      <c r="B6174" s="1788"/>
      <c r="C6174" s="1788"/>
      <c r="D6174" s="1788"/>
      <c r="E6174" s="1788"/>
      <c r="F6174" s="1788"/>
      <c r="G6174" s="1788"/>
      <c r="H6174" s="1788"/>
      <c r="I6174" s="1788"/>
      <c r="J6174" s="1788"/>
      <c r="K6174" s="1788"/>
      <c r="L6174" s="1788"/>
      <c r="M6174" s="1788"/>
      <c r="N6174" s="1788"/>
      <c r="O6174" s="1788"/>
      <c r="P6174" s="1788"/>
      <c r="Q6174" s="1788"/>
      <c r="R6174" s="1788"/>
      <c r="S6174" s="1788"/>
      <c r="T6174" s="1788"/>
      <c r="U6174" s="1788"/>
      <c r="V6174" s="1788"/>
      <c r="W6174" s="1788"/>
      <c r="X6174" s="1788"/>
      <c r="Y6174" s="1788"/>
      <c r="Z6174" s="1788"/>
      <c r="AA6174" s="1788"/>
      <c r="AB6174" s="1788"/>
      <c r="AC6174" s="1788"/>
      <c r="AD6174" s="1818" t="s">
        <v>2840</v>
      </c>
      <c r="AE6174" s="1818"/>
      <c r="AF6174" s="1206">
        <v>0</v>
      </c>
      <c r="AG6174" s="1207" t="s">
        <v>5</v>
      </c>
      <c r="AH6174" s="1800"/>
    </row>
    <row r="6175" spans="1:34" ht="11.65" customHeight="1">
      <c r="A6175" s="1819" t="s">
        <v>2841</v>
      </c>
      <c r="B6175" s="1820"/>
      <c r="C6175" s="1820"/>
      <c r="D6175" s="1820"/>
      <c r="E6175" s="1820"/>
      <c r="F6175" s="1820"/>
      <c r="G6175" s="1820"/>
      <c r="H6175" s="1820"/>
      <c r="I6175" s="1820"/>
      <c r="J6175" s="1820"/>
      <c r="K6175" s="1820"/>
      <c r="L6175" s="1820"/>
      <c r="M6175" s="1820"/>
      <c r="N6175" s="1820"/>
      <c r="O6175" s="1820"/>
      <c r="P6175" s="1820"/>
      <c r="Q6175" s="1820"/>
      <c r="R6175" s="1820"/>
      <c r="S6175" s="1820"/>
      <c r="T6175" s="1820"/>
      <c r="U6175" s="1820"/>
      <c r="V6175" s="1820"/>
      <c r="W6175" s="1820"/>
      <c r="X6175" s="1820"/>
      <c r="Y6175" s="1820"/>
      <c r="Z6175" s="1820"/>
      <c r="AA6175" s="1820"/>
      <c r="AB6175" s="1820"/>
      <c r="AC6175" s="1820"/>
      <c r="AD6175" s="1821" t="s">
        <v>2842</v>
      </c>
      <c r="AE6175" s="1821"/>
      <c r="AF6175" s="1210">
        <v>0</v>
      </c>
      <c r="AG6175" s="1211" t="s">
        <v>5</v>
      </c>
      <c r="AH6175" s="1800"/>
    </row>
    <row r="6176" spans="1:34" ht="16.7" customHeight="1">
      <c r="A6176" s="1822" t="s">
        <v>2843</v>
      </c>
      <c r="B6176" s="1802"/>
      <c r="C6176" s="1802"/>
      <c r="D6176" s="1778"/>
      <c r="E6176" s="1823" t="s">
        <v>3646</v>
      </c>
      <c r="F6176" s="1823"/>
      <c r="G6176" s="1823"/>
      <c r="H6176" s="1823"/>
      <c r="I6176" s="1823"/>
      <c r="J6176" s="1823"/>
      <c r="K6176" s="1823"/>
      <c r="L6176" s="1823"/>
      <c r="M6176" s="1823"/>
      <c r="N6176" s="1823"/>
      <c r="O6176" s="1823"/>
      <c r="P6176" s="1823"/>
      <c r="Q6176" s="1823"/>
      <c r="R6176" s="1823"/>
      <c r="S6176" s="1823"/>
      <c r="T6176" s="1823"/>
      <c r="U6176" s="1823"/>
      <c r="V6176" s="1823"/>
      <c r="W6176" s="1823"/>
      <c r="X6176" s="1823"/>
      <c r="Y6176" s="1823"/>
      <c r="Z6176" s="1823"/>
      <c r="AA6176" s="1823"/>
      <c r="AB6176" s="1823"/>
      <c r="AC6176" s="1823"/>
      <c r="AD6176" s="1823"/>
      <c r="AE6176" s="1823"/>
      <c r="AF6176" s="1823"/>
      <c r="AG6176" s="1823"/>
      <c r="AH6176" s="1779"/>
    </row>
    <row r="6177" spans="1:34" ht="17.45" customHeight="1">
      <c r="A6177" s="1824" t="s">
        <v>2844</v>
      </c>
      <c r="B6177" s="1816"/>
      <c r="C6177" s="1816"/>
      <c r="D6177" s="1309"/>
      <c r="E6177" s="1815" t="s">
        <v>3645</v>
      </c>
      <c r="F6177" s="1815"/>
      <c r="G6177" s="1111"/>
      <c r="H6177" s="1796" t="s">
        <v>2845</v>
      </c>
      <c r="I6177" s="1796"/>
      <c r="J6177" s="1796" t="s">
        <v>469</v>
      </c>
      <c r="K6177" s="1796"/>
      <c r="L6177" s="1309"/>
      <c r="M6177" s="1309"/>
      <c r="N6177" s="1816" t="s">
        <v>2846</v>
      </c>
      <c r="O6177" s="1816"/>
      <c r="P6177" s="1816"/>
      <c r="Q6177" s="1816"/>
      <c r="R6177" s="1817">
        <v>19.149999999999999</v>
      </c>
      <c r="S6177" s="1817"/>
      <c r="T6177" s="1817"/>
      <c r="U6177" s="1817"/>
      <c r="V6177" s="1309"/>
      <c r="W6177" s="1309"/>
      <c r="X6177" s="1309"/>
      <c r="Y6177" s="1796" t="s">
        <v>2847</v>
      </c>
      <c r="Z6177" s="1796"/>
      <c r="AA6177" s="1796"/>
      <c r="AB6177" s="1796"/>
      <c r="AC6177" s="1796"/>
      <c r="AD6177" s="1796"/>
      <c r="AE6177" s="1796"/>
      <c r="AF6177" s="1797" t="s">
        <v>2848</v>
      </c>
      <c r="AG6177" s="1797"/>
      <c r="AH6177" s="1782"/>
    </row>
    <row r="6178" spans="1:34" ht="5.85" customHeight="1">
      <c r="A6178" s="1798"/>
      <c r="B6178" s="1799"/>
      <c r="C6178" s="1799"/>
      <c r="D6178" s="1799"/>
      <c r="E6178" s="1799"/>
      <c r="F6178" s="1799"/>
      <c r="G6178" s="1799"/>
      <c r="H6178" s="1799"/>
      <c r="I6178" s="1799"/>
      <c r="J6178" s="1799"/>
      <c r="K6178" s="1799"/>
      <c r="L6178" s="1799"/>
      <c r="M6178" s="1799"/>
      <c r="N6178" s="1799"/>
      <c r="O6178" s="1799"/>
      <c r="P6178" s="1799"/>
      <c r="Q6178" s="1799"/>
      <c r="R6178" s="1799"/>
      <c r="S6178" s="1799"/>
      <c r="T6178" s="1799"/>
      <c r="U6178" s="1799"/>
      <c r="V6178" s="1799"/>
      <c r="W6178" s="1799"/>
      <c r="X6178" s="1799"/>
      <c r="Y6178" s="1799"/>
      <c r="Z6178" s="1799"/>
      <c r="AA6178" s="1799"/>
      <c r="AB6178" s="1799"/>
      <c r="AC6178" s="1799"/>
      <c r="AD6178" s="1799"/>
      <c r="AE6178" s="1799"/>
      <c r="AF6178" s="1799"/>
      <c r="AG6178" s="1799"/>
      <c r="AH6178" s="1800"/>
    </row>
    <row r="6179" spans="1:34" ht="16.7" customHeight="1">
      <c r="A6179" s="1801" t="s">
        <v>2849</v>
      </c>
      <c r="B6179" s="1802"/>
      <c r="C6179" s="1802"/>
      <c r="D6179" s="1802"/>
      <c r="E6179" s="1802"/>
      <c r="F6179" s="1802"/>
      <c r="G6179" s="1802"/>
      <c r="H6179" s="1802"/>
      <c r="I6179" s="1802"/>
      <c r="J6179" s="1803"/>
      <c r="K6179" s="1789" t="s">
        <v>2850</v>
      </c>
      <c r="L6179" s="1807"/>
      <c r="M6179" s="1789" t="s">
        <v>2851</v>
      </c>
      <c r="N6179" s="1790"/>
      <c r="O6179" s="1790"/>
      <c r="P6179" s="1790"/>
      <c r="Q6179" s="1790"/>
      <c r="R6179" s="1790"/>
      <c r="S6179" s="1790"/>
      <c r="T6179" s="1791"/>
      <c r="U6179" s="1789" t="s">
        <v>2852</v>
      </c>
      <c r="V6179" s="1790"/>
      <c r="W6179" s="1790"/>
      <c r="X6179" s="1790"/>
      <c r="Y6179" s="1790"/>
      <c r="Z6179" s="1790"/>
      <c r="AA6179" s="1790"/>
      <c r="AB6179" s="1790"/>
      <c r="AC6179" s="1790"/>
      <c r="AD6179" s="1791"/>
      <c r="AE6179" s="1810" t="s">
        <v>2853</v>
      </c>
      <c r="AF6179" s="1811"/>
      <c r="AG6179" s="1811"/>
      <c r="AH6179" s="1814"/>
    </row>
    <row r="6180" spans="1:34" ht="17.45" customHeight="1">
      <c r="A6180" s="1804"/>
      <c r="B6180" s="1805"/>
      <c r="C6180" s="1805"/>
      <c r="D6180" s="1805"/>
      <c r="E6180" s="1805"/>
      <c r="F6180" s="1805"/>
      <c r="G6180" s="1805"/>
      <c r="H6180" s="1805"/>
      <c r="I6180" s="1805"/>
      <c r="J6180" s="1806"/>
      <c r="K6180" s="1808"/>
      <c r="L6180" s="1809"/>
      <c r="M6180" s="1789" t="s">
        <v>2854</v>
      </c>
      <c r="N6180" s="1790"/>
      <c r="O6180" s="1790"/>
      <c r="P6180" s="1791"/>
      <c r="Q6180" s="1789" t="s">
        <v>2855</v>
      </c>
      <c r="R6180" s="1790"/>
      <c r="S6180" s="1790"/>
      <c r="T6180" s="1791"/>
      <c r="U6180" s="1789" t="s">
        <v>2854</v>
      </c>
      <c r="V6180" s="1790"/>
      <c r="W6180" s="1790"/>
      <c r="X6180" s="1790"/>
      <c r="Y6180" s="1790"/>
      <c r="Z6180" s="1791"/>
      <c r="AA6180" s="1789" t="s">
        <v>2855</v>
      </c>
      <c r="AB6180" s="1790"/>
      <c r="AC6180" s="1790"/>
      <c r="AD6180" s="1791"/>
      <c r="AE6180" s="1812"/>
      <c r="AF6180" s="1813"/>
      <c r="AG6180" s="1813"/>
      <c r="AH6180" s="1800"/>
    </row>
    <row r="6181" spans="1:34" ht="17.45" customHeight="1">
      <c r="A6181" s="1223"/>
      <c r="B6181" s="1224" t="s">
        <v>1510</v>
      </c>
      <c r="C6181" s="1875" t="s">
        <v>3654</v>
      </c>
      <c r="D6181" s="1876"/>
      <c r="E6181" s="1876"/>
      <c r="F6181" s="1876"/>
      <c r="G6181" s="1876"/>
      <c r="H6181" s="1876"/>
      <c r="I6181" s="1876"/>
      <c r="J6181" s="1875"/>
      <c r="K6181" s="1877">
        <v>1</v>
      </c>
      <c r="L6181" s="1878"/>
      <c r="M6181" s="1877">
        <v>1</v>
      </c>
      <c r="N6181" s="1879"/>
      <c r="O6181" s="1879"/>
      <c r="P6181" s="1878"/>
      <c r="Q6181" s="1877">
        <v>0</v>
      </c>
      <c r="R6181" s="1879"/>
      <c r="S6181" s="1879"/>
      <c r="T6181" s="1878"/>
      <c r="U6181" s="1880">
        <v>46.480600000000003</v>
      </c>
      <c r="V6181" s="1881"/>
      <c r="W6181" s="1881"/>
      <c r="X6181" s="1881"/>
      <c r="Y6181" s="1881"/>
      <c r="Z6181" s="1882"/>
      <c r="AA6181" s="1880">
        <v>40.621000000000002</v>
      </c>
      <c r="AB6181" s="1881"/>
      <c r="AC6181" s="1881"/>
      <c r="AD6181" s="1882"/>
      <c r="AE6181" s="1865">
        <v>46.480600000000003</v>
      </c>
      <c r="AF6181" s="1847"/>
      <c r="AG6181" s="1847"/>
      <c r="AH6181" s="1225"/>
    </row>
    <row r="6182" spans="1:34" ht="16.7" customHeight="1">
      <c r="A6182" s="1220"/>
      <c r="B6182" s="1209" t="s">
        <v>1501</v>
      </c>
      <c r="C6182" s="1866" t="s">
        <v>3630</v>
      </c>
      <c r="D6182" s="1867"/>
      <c r="E6182" s="1867"/>
      <c r="F6182" s="1867"/>
      <c r="G6182" s="1867"/>
      <c r="H6182" s="1867"/>
      <c r="I6182" s="1867"/>
      <c r="J6182" s="1866"/>
      <c r="K6182" s="1868">
        <v>1</v>
      </c>
      <c r="L6182" s="1869"/>
      <c r="M6182" s="1868">
        <v>1</v>
      </c>
      <c r="N6182" s="1870"/>
      <c r="O6182" s="1870"/>
      <c r="P6182" s="1869"/>
      <c r="Q6182" s="1868">
        <v>0</v>
      </c>
      <c r="R6182" s="1870"/>
      <c r="S6182" s="1870"/>
      <c r="T6182" s="1869"/>
      <c r="U6182" s="1871">
        <v>29.897200000000002</v>
      </c>
      <c r="V6182" s="1872"/>
      <c r="W6182" s="1872"/>
      <c r="X6182" s="1872"/>
      <c r="Y6182" s="1872"/>
      <c r="Z6182" s="1873"/>
      <c r="AA6182" s="1871">
        <v>7.7064000000000004</v>
      </c>
      <c r="AB6182" s="1872"/>
      <c r="AC6182" s="1872"/>
      <c r="AD6182" s="1873"/>
      <c r="AE6182" s="1874">
        <v>29.897200000000002</v>
      </c>
      <c r="AF6182" s="1843"/>
      <c r="AG6182" s="1843"/>
      <c r="AH6182" s="1222"/>
    </row>
    <row r="6183" spans="1:34" ht="17.45" customHeight="1">
      <c r="A6183" s="1792"/>
      <c r="B6183" s="1793"/>
      <c r="C6183" s="1793"/>
      <c r="D6183" s="1793"/>
      <c r="E6183" s="1793"/>
      <c r="F6183" s="1793"/>
      <c r="G6183" s="1793"/>
      <c r="H6183" s="1793"/>
      <c r="I6183" s="1793"/>
      <c r="J6183" s="1793"/>
      <c r="K6183" s="1794" t="s">
        <v>2856</v>
      </c>
      <c r="L6183" s="1794"/>
      <c r="M6183" s="1794"/>
      <c r="N6183" s="1794"/>
      <c r="O6183" s="1794"/>
      <c r="P6183" s="1794"/>
      <c r="Q6183" s="1794"/>
      <c r="R6183" s="1794"/>
      <c r="S6183" s="1794"/>
      <c r="T6183" s="1794"/>
      <c r="U6183" s="1794"/>
      <c r="V6183" s="1794"/>
      <c r="W6183" s="1794"/>
      <c r="X6183" s="1794"/>
      <c r="Y6183" s="1794"/>
      <c r="Z6183" s="1794"/>
      <c r="AA6183" s="1795">
        <v>76.377799999999993</v>
      </c>
      <c r="AB6183" s="1795"/>
      <c r="AC6183" s="1795"/>
      <c r="AD6183" s="1795"/>
      <c r="AE6183" s="1795"/>
      <c r="AF6183" s="1795"/>
      <c r="AG6183" s="1795"/>
      <c r="AH6183" s="1213"/>
    </row>
    <row r="6184" spans="1:34" ht="16.7" customHeight="1">
      <c r="A6184" s="1801" t="s">
        <v>2857</v>
      </c>
      <c r="B6184" s="1825"/>
      <c r="C6184" s="1825"/>
      <c r="D6184" s="1825"/>
      <c r="E6184" s="1825"/>
      <c r="F6184" s="1825"/>
      <c r="G6184" s="1825"/>
      <c r="H6184" s="1825"/>
      <c r="I6184" s="1825"/>
      <c r="J6184" s="1825"/>
      <c r="K6184" s="1825"/>
      <c r="L6184" s="1825"/>
      <c r="M6184" s="1825"/>
      <c r="N6184" s="1826"/>
      <c r="O6184" s="1789" t="s">
        <v>2858</v>
      </c>
      <c r="P6184" s="1790"/>
      <c r="Q6184" s="1790"/>
      <c r="R6184" s="1790"/>
      <c r="S6184" s="1791"/>
      <c r="T6184" s="1827" t="s">
        <v>2850</v>
      </c>
      <c r="U6184" s="1790"/>
      <c r="V6184" s="1790"/>
      <c r="W6184" s="1213"/>
      <c r="X6184" s="1789" t="s">
        <v>2859</v>
      </c>
      <c r="Y6184" s="1790"/>
      <c r="Z6184" s="1790"/>
      <c r="AA6184" s="1790"/>
      <c r="AB6184" s="1790"/>
      <c r="AC6184" s="1790"/>
      <c r="AD6184" s="1791"/>
      <c r="AE6184" s="1810" t="s">
        <v>2853</v>
      </c>
      <c r="AF6184" s="1828"/>
      <c r="AG6184" s="1828"/>
      <c r="AH6184" s="1213"/>
    </row>
    <row r="6185" spans="1:34" ht="17.45" customHeight="1">
      <c r="A6185" s="1223"/>
      <c r="B6185" s="1224" t="s">
        <v>1011</v>
      </c>
      <c r="C6185" s="1875" t="s">
        <v>1012</v>
      </c>
      <c r="D6185" s="1876"/>
      <c r="E6185" s="1876"/>
      <c r="F6185" s="1876"/>
      <c r="G6185" s="1876"/>
      <c r="H6185" s="1876"/>
      <c r="I6185" s="1876"/>
      <c r="J6185" s="1876"/>
      <c r="K6185" s="1876"/>
      <c r="L6185" s="1876"/>
      <c r="M6185" s="1876"/>
      <c r="N6185" s="1875"/>
      <c r="O6185" s="1885">
        <v>0</v>
      </c>
      <c r="P6185" s="1886"/>
      <c r="Q6185" s="1886"/>
      <c r="R6185" s="1886"/>
      <c r="S6185" s="1887"/>
      <c r="T6185" s="1917">
        <v>1</v>
      </c>
      <c r="U6185" s="1886"/>
      <c r="V6185" s="1886"/>
      <c r="W6185" s="1225"/>
      <c r="X6185" s="1880">
        <v>22.593900000000001</v>
      </c>
      <c r="Y6185" s="1881"/>
      <c r="Z6185" s="1881"/>
      <c r="AA6185" s="1881"/>
      <c r="AB6185" s="1881"/>
      <c r="AC6185" s="1881"/>
      <c r="AD6185" s="1882"/>
      <c r="AE6185" s="1865">
        <v>22.593900000000001</v>
      </c>
      <c r="AF6185" s="1847"/>
      <c r="AG6185" s="1847"/>
      <c r="AH6185" s="1225"/>
    </row>
    <row r="6186" spans="1:34" ht="17.45" customHeight="1">
      <c r="A6186" s="1220"/>
      <c r="B6186" s="1209" t="s">
        <v>1023</v>
      </c>
      <c r="C6186" s="1866" t="s">
        <v>1024</v>
      </c>
      <c r="D6186" s="1867"/>
      <c r="E6186" s="1867"/>
      <c r="F6186" s="1867"/>
      <c r="G6186" s="1867"/>
      <c r="H6186" s="1867"/>
      <c r="I6186" s="1867"/>
      <c r="J6186" s="1867"/>
      <c r="K6186" s="1867"/>
      <c r="L6186" s="1867"/>
      <c r="M6186" s="1867"/>
      <c r="N6186" s="1866"/>
      <c r="O6186" s="1893">
        <v>0</v>
      </c>
      <c r="P6186" s="1894"/>
      <c r="Q6186" s="1894"/>
      <c r="R6186" s="1894"/>
      <c r="S6186" s="1895"/>
      <c r="T6186" s="1918">
        <v>2</v>
      </c>
      <c r="U6186" s="1894"/>
      <c r="V6186" s="1894"/>
      <c r="W6186" s="1222"/>
      <c r="X6186" s="1871">
        <v>32.269300000000001</v>
      </c>
      <c r="Y6186" s="1872"/>
      <c r="Z6186" s="1872"/>
      <c r="AA6186" s="1872"/>
      <c r="AB6186" s="1872"/>
      <c r="AC6186" s="1872"/>
      <c r="AD6186" s="1873"/>
      <c r="AE6186" s="1874">
        <v>64.538600000000002</v>
      </c>
      <c r="AF6186" s="1843"/>
      <c r="AG6186" s="1843"/>
      <c r="AH6186" s="1222"/>
    </row>
    <row r="6187" spans="1:34" ht="16.7" customHeight="1">
      <c r="A6187" s="1792"/>
      <c r="B6187" s="1778"/>
      <c r="C6187" s="1778"/>
      <c r="D6187" s="1778"/>
      <c r="E6187" s="1778"/>
      <c r="F6187" s="1778"/>
      <c r="G6187" s="1778"/>
      <c r="H6187" s="1778"/>
      <c r="I6187" s="1846" t="s">
        <v>2860</v>
      </c>
      <c r="J6187" s="1846"/>
      <c r="K6187" s="1846"/>
      <c r="L6187" s="1846"/>
      <c r="M6187" s="1846"/>
      <c r="N6187" s="1846"/>
      <c r="O6187" s="1846"/>
      <c r="P6187" s="1846"/>
      <c r="Q6187" s="1846"/>
      <c r="R6187" s="1846"/>
      <c r="S6187" s="1846"/>
      <c r="T6187" s="1846"/>
      <c r="U6187" s="1846"/>
      <c r="V6187" s="1846"/>
      <c r="W6187" s="1846"/>
      <c r="X6187" s="1846"/>
      <c r="Y6187" s="1846"/>
      <c r="Z6187" s="1793"/>
      <c r="AA6187" s="1847">
        <v>87.132499999999993</v>
      </c>
      <c r="AB6187" s="1847"/>
      <c r="AC6187" s="1847"/>
      <c r="AD6187" s="1847"/>
      <c r="AE6187" s="1847"/>
      <c r="AF6187" s="1847"/>
      <c r="AG6187" s="1847"/>
      <c r="AH6187" s="1814"/>
    </row>
    <row r="6188" spans="1:34" ht="17.45" customHeight="1">
      <c r="A6188" s="1844"/>
      <c r="B6188" s="1309"/>
      <c r="C6188" s="1309"/>
      <c r="D6188" s="1309"/>
      <c r="E6188" s="1309"/>
      <c r="F6188" s="1309"/>
      <c r="G6188" s="1309"/>
      <c r="H6188" s="1309"/>
      <c r="I6188" s="1840" t="s">
        <v>2861</v>
      </c>
      <c r="J6188" s="1840"/>
      <c r="K6188" s="1840"/>
      <c r="L6188" s="1840"/>
      <c r="M6188" s="1840"/>
      <c r="N6188" s="1840"/>
      <c r="O6188" s="1840"/>
      <c r="P6188" s="1840"/>
      <c r="Q6188" s="1840"/>
      <c r="R6188" s="1840"/>
      <c r="S6188" s="1840"/>
      <c r="T6188" s="1840"/>
      <c r="U6188" s="1840"/>
      <c r="V6188" s="1840"/>
      <c r="W6188" s="1840"/>
      <c r="X6188" s="1840"/>
      <c r="Y6188" s="1840"/>
      <c r="Z6188" s="1309"/>
      <c r="AA6188" s="1841">
        <v>163.5103</v>
      </c>
      <c r="AB6188" s="1841"/>
      <c r="AC6188" s="1841"/>
      <c r="AD6188" s="1841"/>
      <c r="AE6188" s="1841"/>
      <c r="AF6188" s="1841"/>
      <c r="AG6188" s="1841"/>
      <c r="AH6188" s="1782"/>
    </row>
    <row r="6189" spans="1:34" ht="16.7" customHeight="1">
      <c r="A6189" s="1844"/>
      <c r="B6189" s="1309"/>
      <c r="C6189" s="1309"/>
      <c r="D6189" s="1309"/>
      <c r="E6189" s="1309"/>
      <c r="F6189" s="1309"/>
      <c r="G6189" s="1309"/>
      <c r="H6189" s="1309"/>
      <c r="I6189" s="1840" t="s">
        <v>2862</v>
      </c>
      <c r="J6189" s="1840"/>
      <c r="K6189" s="1840"/>
      <c r="L6189" s="1840"/>
      <c r="M6189" s="1840"/>
      <c r="N6189" s="1840"/>
      <c r="O6189" s="1840"/>
      <c r="P6189" s="1840"/>
      <c r="Q6189" s="1840"/>
      <c r="R6189" s="1840"/>
      <c r="S6189" s="1840"/>
      <c r="T6189" s="1840"/>
      <c r="U6189" s="1840"/>
      <c r="V6189" s="1840"/>
      <c r="W6189" s="1840"/>
      <c r="X6189" s="1840"/>
      <c r="Y6189" s="1840"/>
      <c r="Z6189" s="1309"/>
      <c r="AA6189" s="1841">
        <v>8.5383999999999993</v>
      </c>
      <c r="AB6189" s="1841"/>
      <c r="AC6189" s="1841"/>
      <c r="AD6189" s="1841"/>
      <c r="AE6189" s="1841"/>
      <c r="AF6189" s="1841"/>
      <c r="AG6189" s="1841"/>
      <c r="AH6189" s="1782"/>
    </row>
    <row r="6190" spans="1:34" ht="17.45" customHeight="1">
      <c r="A6190" s="1844"/>
      <c r="B6190" s="1309"/>
      <c r="C6190" s="1309"/>
      <c r="D6190" s="1309"/>
      <c r="E6190" s="1309"/>
      <c r="F6190" s="1309"/>
      <c r="G6190" s="1309"/>
      <c r="H6190" s="1309"/>
      <c r="I6190" s="1840" t="s">
        <v>2863</v>
      </c>
      <c r="J6190" s="1840"/>
      <c r="K6190" s="1840"/>
      <c r="L6190" s="1840"/>
      <c r="M6190" s="1840"/>
      <c r="N6190" s="1840"/>
      <c r="O6190" s="1840"/>
      <c r="P6190" s="1840"/>
      <c r="Q6190" s="1840"/>
      <c r="R6190" s="1840"/>
      <c r="S6190" s="1840"/>
      <c r="T6190" s="1840"/>
      <c r="U6190" s="1840"/>
      <c r="V6190" s="1840"/>
      <c r="W6190" s="1840"/>
      <c r="X6190" s="1840"/>
      <c r="Y6190" s="1840"/>
      <c r="Z6190" s="1309"/>
      <c r="AA6190" s="1841">
        <v>0</v>
      </c>
      <c r="AB6190" s="1841"/>
      <c r="AC6190" s="1841"/>
      <c r="AD6190" s="1841"/>
      <c r="AE6190" s="1841"/>
      <c r="AF6190" s="1841"/>
      <c r="AG6190" s="1841"/>
      <c r="AH6190" s="1782"/>
    </row>
    <row r="6191" spans="1:34" ht="17.45" customHeight="1">
      <c r="A6191" s="1845"/>
      <c r="B6191" s="1799"/>
      <c r="C6191" s="1799"/>
      <c r="D6191" s="1799"/>
      <c r="E6191" s="1799"/>
      <c r="F6191" s="1799"/>
      <c r="G6191" s="1799"/>
      <c r="H6191" s="1799"/>
      <c r="I6191" s="1842" t="s">
        <v>2864</v>
      </c>
      <c r="J6191" s="1842"/>
      <c r="K6191" s="1842"/>
      <c r="L6191" s="1842"/>
      <c r="M6191" s="1842"/>
      <c r="N6191" s="1842"/>
      <c r="O6191" s="1842"/>
      <c r="P6191" s="1842"/>
      <c r="Q6191" s="1842"/>
      <c r="R6191" s="1842"/>
      <c r="S6191" s="1842"/>
      <c r="T6191" s="1842"/>
      <c r="U6191" s="1842"/>
      <c r="V6191" s="1842"/>
      <c r="W6191" s="1842"/>
      <c r="X6191" s="1842"/>
      <c r="Y6191" s="1842"/>
      <c r="Z6191" s="1799"/>
      <c r="AA6191" s="1843">
        <v>0</v>
      </c>
      <c r="AB6191" s="1843"/>
      <c r="AC6191" s="1843"/>
      <c r="AD6191" s="1843"/>
      <c r="AE6191" s="1843"/>
      <c r="AF6191" s="1843"/>
      <c r="AG6191" s="1843"/>
      <c r="AH6191" s="1800"/>
    </row>
    <row r="6192" spans="1:34" ht="16.7" customHeight="1">
      <c r="A6192" s="1801" t="s">
        <v>2865</v>
      </c>
      <c r="B6192" s="1825"/>
      <c r="C6192" s="1825"/>
      <c r="D6192" s="1825"/>
      <c r="E6192" s="1825"/>
      <c r="F6192" s="1825"/>
      <c r="G6192" s="1825"/>
      <c r="H6192" s="1825"/>
      <c r="I6192" s="1825"/>
      <c r="J6192" s="1825"/>
      <c r="K6192" s="1825"/>
      <c r="L6192" s="1825"/>
      <c r="M6192" s="1825"/>
      <c r="N6192" s="1826"/>
      <c r="O6192" s="1789" t="s">
        <v>2850</v>
      </c>
      <c r="P6192" s="1790"/>
      <c r="Q6192" s="1790"/>
      <c r="R6192" s="1790"/>
      <c r="S6192" s="1791"/>
      <c r="T6192" s="1827" t="s">
        <v>754</v>
      </c>
      <c r="U6192" s="1790"/>
      <c r="V6192" s="1790"/>
      <c r="W6192" s="1213"/>
      <c r="X6192" s="1789" t="s">
        <v>2866</v>
      </c>
      <c r="Y6192" s="1790"/>
      <c r="Z6192" s="1790"/>
      <c r="AA6192" s="1790"/>
      <c r="AB6192" s="1790"/>
      <c r="AC6192" s="1790"/>
      <c r="AD6192" s="1791"/>
      <c r="AE6192" s="1810" t="s">
        <v>2867</v>
      </c>
      <c r="AF6192" s="1828"/>
      <c r="AG6192" s="1828"/>
      <c r="AH6192" s="1213"/>
    </row>
    <row r="6193" spans="1:34" ht="17.45" customHeight="1">
      <c r="A6193" s="1215"/>
      <c r="B6193" s="1216" t="s">
        <v>3655</v>
      </c>
      <c r="C6193" s="1829" t="s">
        <v>3656</v>
      </c>
      <c r="D6193" s="1830"/>
      <c r="E6193" s="1830"/>
      <c r="F6193" s="1830"/>
      <c r="G6193" s="1830"/>
      <c r="H6193" s="1830"/>
      <c r="I6193" s="1830"/>
      <c r="J6193" s="1830"/>
      <c r="K6193" s="1830"/>
      <c r="L6193" s="1830"/>
      <c r="M6193" s="1830"/>
      <c r="N6193" s="1829"/>
      <c r="O6193" s="1831">
        <v>0.112</v>
      </c>
      <c r="P6193" s="1832"/>
      <c r="Q6193" s="1832"/>
      <c r="R6193" s="1832"/>
      <c r="S6193" s="1833"/>
      <c r="T6193" s="1834" t="s">
        <v>2612</v>
      </c>
      <c r="U6193" s="1835"/>
      <c r="V6193" s="1835"/>
      <c r="W6193" s="1217"/>
      <c r="X6193" s="1836">
        <v>90.852900000000005</v>
      </c>
      <c r="Y6193" s="1837"/>
      <c r="Z6193" s="1837"/>
      <c r="AA6193" s="1837"/>
      <c r="AB6193" s="1837"/>
      <c r="AC6193" s="1837"/>
      <c r="AD6193" s="1838"/>
      <c r="AE6193" s="1839">
        <v>10.1755</v>
      </c>
      <c r="AF6193" s="1795"/>
      <c r="AG6193" s="1795"/>
      <c r="AH6193" s="1217"/>
    </row>
    <row r="6194" spans="1:34" ht="17.45" customHeight="1">
      <c r="A6194" s="1792"/>
      <c r="B6194" s="1793"/>
      <c r="C6194" s="1793"/>
      <c r="D6194" s="1793"/>
      <c r="E6194" s="1793"/>
      <c r="F6194" s="1793"/>
      <c r="G6194" s="1793"/>
      <c r="H6194" s="1793"/>
      <c r="I6194" s="1794" t="s">
        <v>2869</v>
      </c>
      <c r="J6194" s="1794"/>
      <c r="K6194" s="1794"/>
      <c r="L6194" s="1794"/>
      <c r="M6194" s="1794"/>
      <c r="N6194" s="1794"/>
      <c r="O6194" s="1794"/>
      <c r="P6194" s="1794"/>
      <c r="Q6194" s="1794"/>
      <c r="R6194" s="1794"/>
      <c r="S6194" s="1794"/>
      <c r="T6194" s="1794"/>
      <c r="U6194" s="1794"/>
      <c r="V6194" s="1794"/>
      <c r="W6194" s="1794"/>
      <c r="X6194" s="1794"/>
      <c r="Y6194" s="1794"/>
      <c r="Z6194" s="1214"/>
      <c r="AA6194" s="1795">
        <v>10.1755</v>
      </c>
      <c r="AB6194" s="1795"/>
      <c r="AC6194" s="1795"/>
      <c r="AD6194" s="1795"/>
      <c r="AE6194" s="1795"/>
      <c r="AF6194" s="1795"/>
      <c r="AG6194" s="1795"/>
      <c r="AH6194" s="1213"/>
    </row>
    <row r="6195" spans="1:34" ht="16.7" customHeight="1">
      <c r="A6195" s="1801" t="s">
        <v>2870</v>
      </c>
      <c r="B6195" s="1825"/>
      <c r="C6195" s="1825"/>
      <c r="D6195" s="1825"/>
      <c r="E6195" s="1825"/>
      <c r="F6195" s="1825"/>
      <c r="G6195" s="1825"/>
      <c r="H6195" s="1825"/>
      <c r="I6195" s="1825"/>
      <c r="J6195" s="1825"/>
      <c r="K6195" s="1825"/>
      <c r="L6195" s="1825"/>
      <c r="M6195" s="1825"/>
      <c r="N6195" s="1826"/>
      <c r="O6195" s="1789" t="s">
        <v>2850</v>
      </c>
      <c r="P6195" s="1790"/>
      <c r="Q6195" s="1790"/>
      <c r="R6195" s="1790"/>
      <c r="S6195" s="1791"/>
      <c r="T6195" s="1827" t="s">
        <v>754</v>
      </c>
      <c r="U6195" s="1790"/>
      <c r="V6195" s="1790"/>
      <c r="W6195" s="1213"/>
      <c r="X6195" s="1789" t="s">
        <v>2866</v>
      </c>
      <c r="Y6195" s="1790"/>
      <c r="Z6195" s="1790"/>
      <c r="AA6195" s="1790"/>
      <c r="AB6195" s="1790"/>
      <c r="AC6195" s="1790"/>
      <c r="AD6195" s="1791"/>
      <c r="AE6195" s="1810" t="s">
        <v>2867</v>
      </c>
      <c r="AF6195" s="1828"/>
      <c r="AG6195" s="1828"/>
      <c r="AH6195" s="1213"/>
    </row>
    <row r="6196" spans="1:34" ht="17.45" customHeight="1">
      <c r="A6196" s="1792"/>
      <c r="B6196" s="1793"/>
      <c r="C6196" s="1793"/>
      <c r="D6196" s="1793"/>
      <c r="E6196" s="1793"/>
      <c r="F6196" s="1793"/>
      <c r="G6196" s="1793"/>
      <c r="H6196" s="1793"/>
      <c r="I6196" s="1794" t="s">
        <v>2871</v>
      </c>
      <c r="J6196" s="1794"/>
      <c r="K6196" s="1794"/>
      <c r="L6196" s="1794"/>
      <c r="M6196" s="1794"/>
      <c r="N6196" s="1794"/>
      <c r="O6196" s="1794"/>
      <c r="P6196" s="1794"/>
      <c r="Q6196" s="1794"/>
      <c r="R6196" s="1794"/>
      <c r="S6196" s="1794"/>
      <c r="T6196" s="1794"/>
      <c r="U6196" s="1794"/>
      <c r="V6196" s="1794"/>
      <c r="W6196" s="1794"/>
      <c r="X6196" s="1794"/>
      <c r="Y6196" s="1794"/>
      <c r="Z6196" s="1214"/>
      <c r="AA6196" s="1795">
        <v>0</v>
      </c>
      <c r="AB6196" s="1795"/>
      <c r="AC6196" s="1795"/>
      <c r="AD6196" s="1795"/>
      <c r="AE6196" s="1795"/>
      <c r="AF6196" s="1795"/>
      <c r="AG6196" s="1795"/>
      <c r="AH6196" s="1213"/>
    </row>
    <row r="6197" spans="1:34" ht="16.7" customHeight="1">
      <c r="A6197" s="1801" t="s">
        <v>2872</v>
      </c>
      <c r="B6197" s="1825"/>
      <c r="C6197" s="1825"/>
      <c r="D6197" s="1825"/>
      <c r="E6197" s="1825"/>
      <c r="F6197" s="1825"/>
      <c r="G6197" s="1825"/>
      <c r="H6197" s="1825"/>
      <c r="I6197" s="1825"/>
      <c r="J6197" s="1825"/>
      <c r="K6197" s="1825"/>
      <c r="L6197" s="1825"/>
      <c r="M6197" s="1825"/>
      <c r="N6197" s="1826"/>
      <c r="O6197" s="1789" t="s">
        <v>2850</v>
      </c>
      <c r="P6197" s="1790"/>
      <c r="Q6197" s="1790"/>
      <c r="R6197" s="1790"/>
      <c r="S6197" s="1791"/>
      <c r="T6197" s="1827" t="s">
        <v>754</v>
      </c>
      <c r="U6197" s="1790"/>
      <c r="V6197" s="1790"/>
      <c r="W6197" s="1213"/>
      <c r="X6197" s="1789" t="s">
        <v>2866</v>
      </c>
      <c r="Y6197" s="1790"/>
      <c r="Z6197" s="1790"/>
      <c r="AA6197" s="1790"/>
      <c r="AB6197" s="1790"/>
      <c r="AC6197" s="1790"/>
      <c r="AD6197" s="1791"/>
      <c r="AE6197" s="1810" t="s">
        <v>2867</v>
      </c>
      <c r="AF6197" s="1828"/>
      <c r="AG6197" s="1828"/>
      <c r="AH6197" s="1213"/>
    </row>
    <row r="6198" spans="1:34" ht="17.45" customHeight="1">
      <c r="A6198" s="1883" t="s">
        <v>3657</v>
      </c>
      <c r="B6198" s="1884"/>
      <c r="C6198" s="1884"/>
      <c r="D6198" s="1884"/>
      <c r="E6198" s="1884"/>
      <c r="F6198" s="1829" t="s">
        <v>3658</v>
      </c>
      <c r="G6198" s="1830"/>
      <c r="H6198" s="1830"/>
      <c r="I6198" s="1830"/>
      <c r="J6198" s="1830"/>
      <c r="K6198" s="1830"/>
      <c r="L6198" s="1830"/>
      <c r="M6198" s="1830"/>
      <c r="N6198" s="1829"/>
      <c r="O6198" s="1831">
        <v>1.1E-4</v>
      </c>
      <c r="P6198" s="1832"/>
      <c r="Q6198" s="1832"/>
      <c r="R6198" s="1832"/>
      <c r="S6198" s="1833"/>
      <c r="T6198" s="1834" t="s">
        <v>109</v>
      </c>
      <c r="U6198" s="1835"/>
      <c r="V6198" s="1835"/>
      <c r="W6198" s="1217"/>
      <c r="X6198" s="1836">
        <v>33.54</v>
      </c>
      <c r="Y6198" s="1837"/>
      <c r="Z6198" s="1837"/>
      <c r="AA6198" s="1837"/>
      <c r="AB6198" s="1837"/>
      <c r="AC6198" s="1837"/>
      <c r="AD6198" s="1838"/>
      <c r="AE6198" s="1839">
        <v>3.7000000000000002E-3</v>
      </c>
      <c r="AF6198" s="1795"/>
      <c r="AG6198" s="1795"/>
      <c r="AH6198" s="1217"/>
    </row>
    <row r="6199" spans="1:34" ht="17.45" customHeight="1">
      <c r="A6199" s="1792"/>
      <c r="B6199" s="1793"/>
      <c r="C6199" s="1793"/>
      <c r="D6199" s="1793"/>
      <c r="E6199" s="1793"/>
      <c r="F6199" s="1793"/>
      <c r="G6199" s="1793"/>
      <c r="H6199" s="1793"/>
      <c r="I6199" s="1793"/>
      <c r="J6199" s="1793"/>
      <c r="K6199" s="1794" t="s">
        <v>2873</v>
      </c>
      <c r="L6199" s="1794"/>
      <c r="M6199" s="1794"/>
      <c r="N6199" s="1794"/>
      <c r="O6199" s="1794"/>
      <c r="P6199" s="1794"/>
      <c r="Q6199" s="1794"/>
      <c r="R6199" s="1794"/>
      <c r="S6199" s="1794"/>
      <c r="T6199" s="1794"/>
      <c r="U6199" s="1794"/>
      <c r="V6199" s="1794"/>
      <c r="W6199" s="1794"/>
      <c r="X6199" s="1794"/>
      <c r="Y6199" s="1794"/>
      <c r="Z6199" s="1794"/>
      <c r="AA6199" s="1794"/>
      <c r="AB6199" s="1214"/>
      <c r="AC6199" s="1795">
        <v>3.7000000000000002E-3</v>
      </c>
      <c r="AD6199" s="1795"/>
      <c r="AE6199" s="1795"/>
      <c r="AF6199" s="1795"/>
      <c r="AG6199" s="1795"/>
      <c r="AH6199" s="1213"/>
    </row>
    <row r="6200" spans="1:34" ht="16.7" customHeight="1">
      <c r="A6200" s="1801" t="s">
        <v>2874</v>
      </c>
      <c r="B6200" s="1825"/>
      <c r="C6200" s="1825"/>
      <c r="D6200" s="1825"/>
      <c r="E6200" s="1825"/>
      <c r="F6200" s="1825"/>
      <c r="G6200" s="1825"/>
      <c r="H6200" s="1825"/>
      <c r="I6200" s="1825"/>
      <c r="J6200" s="1826"/>
      <c r="K6200" s="1789" t="s">
        <v>2850</v>
      </c>
      <c r="L6200" s="1791"/>
      <c r="M6200" s="1855" t="s">
        <v>2875</v>
      </c>
      <c r="N6200" s="1856"/>
      <c r="O6200" s="1857"/>
      <c r="P6200" s="1855" t="s">
        <v>2876</v>
      </c>
      <c r="Q6200" s="1856"/>
      <c r="R6200" s="1857"/>
      <c r="S6200" s="1855" t="s">
        <v>2877</v>
      </c>
      <c r="T6200" s="1857"/>
      <c r="U6200" s="1789" t="s">
        <v>2878</v>
      </c>
      <c r="V6200" s="1790"/>
      <c r="W6200" s="1791"/>
      <c r="X6200" s="1789" t="s">
        <v>2879</v>
      </c>
      <c r="Y6200" s="1790"/>
      <c r="Z6200" s="1790"/>
      <c r="AA6200" s="1790"/>
      <c r="AB6200" s="1791"/>
      <c r="AC6200" s="1789" t="s">
        <v>2880</v>
      </c>
      <c r="AD6200" s="1791"/>
      <c r="AE6200" s="1810" t="s">
        <v>2867</v>
      </c>
      <c r="AF6200" s="1828"/>
      <c r="AG6200" s="1828"/>
      <c r="AH6200" s="1213"/>
    </row>
    <row r="6201" spans="1:34" ht="17.45" customHeight="1">
      <c r="A6201" s="1883" t="s">
        <v>3659</v>
      </c>
      <c r="B6201" s="1884"/>
      <c r="C6201" s="1884"/>
      <c r="D6201" s="1884"/>
      <c r="E6201" s="1884"/>
      <c r="F6201" s="1829" t="s">
        <v>3658</v>
      </c>
      <c r="G6201" s="1830"/>
      <c r="H6201" s="1830"/>
      <c r="I6201" s="1830"/>
      <c r="J6201" s="1829"/>
      <c r="K6201" s="1862">
        <v>1.1E-4</v>
      </c>
      <c r="L6201" s="1863"/>
      <c r="M6201" s="1836">
        <v>0</v>
      </c>
      <c r="N6201" s="1837"/>
      <c r="O6201" s="1838"/>
      <c r="P6201" s="1836">
        <v>0</v>
      </c>
      <c r="Q6201" s="1837"/>
      <c r="R6201" s="1838"/>
      <c r="S6201" s="1836">
        <v>0</v>
      </c>
      <c r="T6201" s="1838"/>
      <c r="U6201" s="1836">
        <v>1.1000000000000001</v>
      </c>
      <c r="V6201" s="1837"/>
      <c r="W6201" s="1838"/>
      <c r="X6201" s="1836">
        <v>0.88</v>
      </c>
      <c r="Y6201" s="1837"/>
      <c r="Z6201" s="1837"/>
      <c r="AA6201" s="1837"/>
      <c r="AB6201" s="1838"/>
      <c r="AC6201" s="1836">
        <v>0.72</v>
      </c>
      <c r="AD6201" s="1838"/>
      <c r="AE6201" s="1839">
        <v>0</v>
      </c>
      <c r="AF6201" s="1795"/>
      <c r="AG6201" s="1795"/>
      <c r="AH6201" s="1217"/>
    </row>
    <row r="6202" spans="1:34" ht="17.45" customHeight="1">
      <c r="A6202" s="1853"/>
      <c r="B6202" s="1778"/>
      <c r="C6202" s="1778"/>
      <c r="D6202" s="1778"/>
      <c r="E6202" s="1778"/>
      <c r="F6202" s="1778"/>
      <c r="G6202" s="1778"/>
      <c r="H6202" s="1778"/>
      <c r="I6202" s="1846" t="s">
        <v>2881</v>
      </c>
      <c r="J6202" s="1846"/>
      <c r="K6202" s="1846"/>
      <c r="L6202" s="1846"/>
      <c r="M6202" s="1846"/>
      <c r="N6202" s="1846"/>
      <c r="O6202" s="1846"/>
      <c r="P6202" s="1846"/>
      <c r="Q6202" s="1846"/>
      <c r="R6202" s="1846"/>
      <c r="S6202" s="1846"/>
      <c r="T6202" s="1846"/>
      <c r="U6202" s="1846"/>
      <c r="V6202" s="1846"/>
      <c r="W6202" s="1846"/>
      <c r="X6202" s="1846"/>
      <c r="Y6202" s="1846"/>
      <c r="Z6202" s="1203"/>
      <c r="AA6202" s="1847">
        <v>0</v>
      </c>
      <c r="AB6202" s="1847"/>
      <c r="AC6202" s="1847"/>
      <c r="AD6202" s="1847"/>
      <c r="AE6202" s="1847"/>
      <c r="AF6202" s="1847"/>
      <c r="AG6202" s="1847"/>
      <c r="AH6202" s="1204"/>
    </row>
    <row r="6203" spans="1:34" ht="5.0999999999999996" customHeight="1">
      <c r="A6203" s="1854"/>
      <c r="B6203" s="1309"/>
      <c r="C6203" s="1309"/>
      <c r="D6203" s="1309"/>
      <c r="E6203" s="1309"/>
      <c r="F6203" s="1309"/>
      <c r="G6203" s="1309"/>
      <c r="H6203" s="1309"/>
      <c r="I6203" s="1309"/>
      <c r="J6203" s="1309"/>
      <c r="K6203" s="1309"/>
      <c r="L6203" s="1309"/>
      <c r="M6203" s="1309"/>
      <c r="N6203" s="1309"/>
      <c r="O6203" s="1309"/>
      <c r="P6203" s="1309"/>
      <c r="Q6203" s="1309"/>
      <c r="R6203" s="1309"/>
      <c r="S6203" s="1309"/>
      <c r="T6203" s="1309"/>
      <c r="U6203" s="1309"/>
      <c r="V6203" s="1309"/>
      <c r="W6203" s="1309"/>
      <c r="X6203" s="1309"/>
      <c r="Y6203" s="1309"/>
      <c r="Z6203" s="1309"/>
      <c r="AA6203" s="1309"/>
      <c r="AB6203" s="1309"/>
      <c r="AC6203" s="1309"/>
      <c r="AD6203" s="1309"/>
      <c r="AE6203" s="1309"/>
      <c r="AF6203" s="1309"/>
      <c r="AG6203" s="1309"/>
      <c r="AH6203" s="1782"/>
    </row>
    <row r="6204" spans="1:34" ht="17.45" customHeight="1">
      <c r="A6204" s="1845"/>
      <c r="B6204" s="1799"/>
      <c r="C6204" s="1799"/>
      <c r="D6204" s="1799"/>
      <c r="E6204" s="1799"/>
      <c r="F6204" s="1799"/>
      <c r="G6204" s="1799"/>
      <c r="H6204" s="1799"/>
      <c r="I6204" s="1842" t="s">
        <v>2882</v>
      </c>
      <c r="J6204" s="1842"/>
      <c r="K6204" s="1842"/>
      <c r="L6204" s="1842"/>
      <c r="M6204" s="1842"/>
      <c r="N6204" s="1842"/>
      <c r="O6204" s="1842"/>
      <c r="P6204" s="1842"/>
      <c r="Q6204" s="1842"/>
      <c r="R6204" s="1842"/>
      <c r="S6204" s="1842"/>
      <c r="T6204" s="1842"/>
      <c r="U6204" s="1842"/>
      <c r="V6204" s="1842"/>
      <c r="W6204" s="1842"/>
      <c r="X6204" s="1842"/>
      <c r="Y6204" s="1842"/>
      <c r="Z6204" s="1212"/>
      <c r="AA6204" s="1848">
        <v>18.72</v>
      </c>
      <c r="AB6204" s="1848"/>
      <c r="AC6204" s="1848"/>
      <c r="AD6204" s="1848"/>
      <c r="AE6204" s="1848"/>
      <c r="AF6204" s="1848"/>
      <c r="AG6204" s="1848"/>
      <c r="AH6204" s="1208"/>
    </row>
    <row r="6205" spans="1:34" ht="45.75" customHeight="1">
      <c r="A6205" s="1849" t="s">
        <v>2883</v>
      </c>
      <c r="B6205" s="1850"/>
      <c r="C6205" s="1850"/>
      <c r="D6205" s="1850"/>
      <c r="E6205" s="1851"/>
      <c r="F6205" s="1852"/>
      <c r="G6205" s="1852"/>
      <c r="H6205" s="1852"/>
      <c r="I6205" s="1852"/>
      <c r="J6205" s="1852"/>
      <c r="K6205" s="1852"/>
      <c r="L6205" s="1852"/>
      <c r="M6205" s="1852"/>
      <c r="N6205" s="1852"/>
      <c r="O6205" s="1852"/>
      <c r="P6205" s="1852"/>
      <c r="Q6205" s="1852"/>
      <c r="R6205" s="1852"/>
      <c r="S6205" s="1852"/>
      <c r="T6205" s="1852"/>
      <c r="U6205" s="1852"/>
      <c r="V6205" s="1852"/>
      <c r="W6205" s="1852"/>
      <c r="X6205" s="1852"/>
      <c r="Y6205" s="1852"/>
      <c r="Z6205" s="1852"/>
      <c r="AA6205" s="1852"/>
      <c r="AB6205" s="1852"/>
      <c r="AC6205" s="1852"/>
      <c r="AD6205" s="1852"/>
      <c r="AE6205" s="1852"/>
      <c r="AF6205" s="1852"/>
      <c r="AG6205" s="1852"/>
      <c r="AH6205" s="1851"/>
    </row>
    <row r="6206" spans="1:34" ht="90.2" customHeight="1">
      <c r="A6206" s="1218"/>
      <c r="AH6206" s="1219"/>
    </row>
    <row r="6207" spans="1:34" ht="90.2" customHeight="1">
      <c r="A6207" s="1220"/>
      <c r="B6207" s="1221"/>
      <c r="C6207" s="1221"/>
      <c r="D6207" s="1221"/>
      <c r="E6207" s="1221"/>
      <c r="F6207" s="1221"/>
      <c r="G6207" s="1221"/>
      <c r="H6207" s="1221"/>
      <c r="I6207" s="1221"/>
      <c r="J6207" s="1221"/>
      <c r="K6207" s="1221"/>
      <c r="L6207" s="1221"/>
      <c r="M6207" s="1221"/>
      <c r="N6207" s="1221"/>
      <c r="O6207" s="1221"/>
      <c r="P6207" s="1221"/>
      <c r="Q6207" s="1221"/>
      <c r="R6207" s="1221"/>
      <c r="S6207" s="1221"/>
      <c r="T6207" s="1221"/>
      <c r="U6207" s="1221"/>
      <c r="V6207" s="1221"/>
      <c r="W6207" s="1221"/>
      <c r="X6207" s="1221"/>
      <c r="Y6207" s="1221"/>
      <c r="Z6207" s="1221"/>
      <c r="AA6207" s="1221"/>
      <c r="AB6207" s="1221"/>
      <c r="AC6207" s="1221"/>
      <c r="AD6207" s="1221"/>
      <c r="AE6207" s="1221"/>
      <c r="AF6207" s="1221"/>
      <c r="AG6207" s="1221"/>
      <c r="AH6207" s="1222"/>
    </row>
    <row r="6208" spans="1:34" ht="5.85" customHeight="1">
      <c r="A6208" s="1777"/>
      <c r="B6208" s="1778"/>
      <c r="C6208" s="1778"/>
      <c r="D6208" s="1778"/>
      <c r="E6208" s="1778"/>
      <c r="F6208" s="1778"/>
      <c r="G6208" s="1778"/>
      <c r="H6208" s="1778"/>
      <c r="I6208" s="1778"/>
      <c r="J6208" s="1778"/>
      <c r="K6208" s="1778"/>
      <c r="L6208" s="1778"/>
      <c r="M6208" s="1778"/>
      <c r="N6208" s="1778"/>
      <c r="O6208" s="1778"/>
      <c r="P6208" s="1778"/>
      <c r="Q6208" s="1778"/>
      <c r="R6208" s="1778"/>
      <c r="S6208" s="1778"/>
      <c r="T6208" s="1778"/>
      <c r="U6208" s="1778"/>
      <c r="V6208" s="1778"/>
      <c r="W6208" s="1778"/>
      <c r="X6208" s="1778"/>
      <c r="Y6208" s="1778"/>
      <c r="Z6208" s="1778"/>
      <c r="AA6208" s="1778"/>
      <c r="AB6208" s="1778"/>
      <c r="AC6208" s="1778"/>
      <c r="AD6208" s="1778"/>
      <c r="AE6208" s="1778"/>
      <c r="AF6208" s="1778"/>
      <c r="AG6208" s="1778"/>
      <c r="AH6208" s="1779"/>
    </row>
    <row r="6209" spans="1:34" ht="11.65" customHeight="1">
      <c r="A6209" s="1780" t="s">
        <v>2834</v>
      </c>
      <c r="B6209" s="1310"/>
      <c r="C6209" s="1310"/>
      <c r="D6209" s="1310"/>
      <c r="E6209" s="1310"/>
      <c r="F6209" s="1310"/>
      <c r="G6209" s="1310"/>
      <c r="H6209" s="1310"/>
      <c r="I6209" s="1310"/>
      <c r="J6209" s="1310"/>
      <c r="K6209" s="1310"/>
      <c r="L6209" s="1310"/>
      <c r="M6209" s="1310"/>
      <c r="N6209" s="1310"/>
      <c r="O6209" s="1310"/>
      <c r="P6209" s="1310"/>
      <c r="Q6209" s="1310"/>
      <c r="R6209" s="1310"/>
      <c r="S6209" s="1310"/>
      <c r="T6209" s="1310"/>
      <c r="U6209" s="1310"/>
      <c r="V6209" s="1310"/>
      <c r="W6209" s="1310"/>
      <c r="X6209" s="1310"/>
      <c r="Y6209" s="1310"/>
      <c r="Z6209" s="1310"/>
      <c r="AA6209" s="1310"/>
      <c r="AB6209" s="1310"/>
      <c r="AC6209" s="1310"/>
      <c r="AD6209" s="1309"/>
      <c r="AE6209" s="1309"/>
      <c r="AF6209" s="1781" t="s">
        <v>3660</v>
      </c>
      <c r="AG6209" s="1781"/>
      <c r="AH6209" s="1782"/>
    </row>
    <row r="6210" spans="1:34" ht="5.85" customHeight="1">
      <c r="A6210" s="1780"/>
      <c r="B6210" s="1310"/>
      <c r="C6210" s="1310"/>
      <c r="D6210" s="1310"/>
      <c r="E6210" s="1310"/>
      <c r="F6210" s="1310"/>
      <c r="G6210" s="1310"/>
      <c r="H6210" s="1310"/>
      <c r="I6210" s="1310"/>
      <c r="J6210" s="1310"/>
      <c r="K6210" s="1310"/>
      <c r="L6210" s="1310"/>
      <c r="M6210" s="1310"/>
      <c r="N6210" s="1310"/>
      <c r="O6210" s="1310"/>
      <c r="P6210" s="1310"/>
      <c r="Q6210" s="1310"/>
      <c r="R6210" s="1310"/>
      <c r="S6210" s="1310"/>
      <c r="T6210" s="1310"/>
      <c r="U6210" s="1310"/>
      <c r="V6210" s="1310"/>
      <c r="W6210" s="1310"/>
      <c r="X6210" s="1310"/>
      <c r="Y6210" s="1310"/>
      <c r="Z6210" s="1310"/>
      <c r="AA6210" s="1310"/>
      <c r="AB6210" s="1310"/>
      <c r="AC6210" s="1310"/>
      <c r="AD6210" s="1311"/>
      <c r="AE6210" s="1311"/>
      <c r="AF6210" s="1311"/>
      <c r="AG6210" s="1311"/>
      <c r="AH6210" s="1782"/>
    </row>
    <row r="6211" spans="1:34" ht="10.9" customHeight="1">
      <c r="A6211" s="1783" t="s">
        <v>2836</v>
      </c>
      <c r="B6211" s="1784"/>
      <c r="C6211" s="1784"/>
      <c r="D6211" s="1784"/>
      <c r="E6211" s="1784"/>
      <c r="F6211" s="1784"/>
      <c r="G6211" s="1784"/>
      <c r="H6211" s="1784"/>
      <c r="I6211" s="1784"/>
      <c r="J6211" s="1784"/>
      <c r="K6211" s="1784"/>
      <c r="L6211" s="1784"/>
      <c r="M6211" s="1784"/>
      <c r="N6211" s="1784"/>
      <c r="O6211" s="1784"/>
      <c r="P6211" s="1784"/>
      <c r="Q6211" s="1784"/>
      <c r="R6211" s="1784"/>
      <c r="S6211" s="1784"/>
      <c r="T6211" s="1784"/>
      <c r="U6211" s="1784"/>
      <c r="V6211" s="1784"/>
      <c r="W6211" s="1784"/>
      <c r="X6211" s="1784"/>
      <c r="Y6211" s="1784"/>
      <c r="Z6211" s="1784"/>
      <c r="AA6211" s="1784"/>
      <c r="AB6211" s="1784"/>
      <c r="AC6211" s="1784"/>
      <c r="AD6211" s="1311"/>
      <c r="AE6211" s="1311"/>
      <c r="AF6211" s="1311"/>
      <c r="AG6211" s="1311"/>
      <c r="AH6211" s="1782"/>
    </row>
    <row r="6212" spans="1:34" ht="23.25" customHeight="1">
      <c r="A6212" s="1785" t="s">
        <v>2837</v>
      </c>
      <c r="B6212" s="1786"/>
      <c r="C6212" s="1786"/>
      <c r="D6212" s="1786"/>
      <c r="E6212" s="1786"/>
      <c r="F6212" s="1786"/>
      <c r="G6212" s="1786"/>
      <c r="H6212" s="1786"/>
      <c r="I6212" s="1786"/>
      <c r="J6212" s="1786"/>
      <c r="K6212" s="1786"/>
      <c r="L6212" s="1786"/>
      <c r="M6212" s="1786"/>
      <c r="N6212" s="1786"/>
      <c r="O6212" s="1786"/>
      <c r="P6212" s="1786"/>
      <c r="Q6212" s="1786"/>
      <c r="R6212" s="1786"/>
      <c r="S6212" s="1786"/>
      <c r="T6212" s="1786"/>
      <c r="U6212" s="1786"/>
      <c r="V6212" s="1786"/>
      <c r="W6212" s="1786"/>
      <c r="X6212" s="1786"/>
      <c r="Y6212" s="1786"/>
      <c r="Z6212" s="1786"/>
      <c r="AA6212" s="1786"/>
      <c r="AB6212" s="1786"/>
      <c r="AC6212" s="1786"/>
      <c r="AD6212" s="1311"/>
      <c r="AE6212" s="1311"/>
      <c r="AF6212" s="1311"/>
      <c r="AG6212" s="1311"/>
      <c r="AH6212" s="1782"/>
    </row>
    <row r="6213" spans="1:34" ht="5.85" customHeight="1">
      <c r="A6213" s="1787" t="s">
        <v>2838</v>
      </c>
      <c r="B6213" s="1788"/>
      <c r="C6213" s="1788"/>
      <c r="D6213" s="1788"/>
      <c r="E6213" s="1788"/>
      <c r="F6213" s="1788"/>
      <c r="G6213" s="1788"/>
      <c r="H6213" s="1788"/>
      <c r="I6213" s="1788"/>
      <c r="J6213" s="1788"/>
      <c r="K6213" s="1788"/>
      <c r="L6213" s="1788"/>
      <c r="M6213" s="1788"/>
      <c r="N6213" s="1788"/>
      <c r="O6213" s="1788"/>
      <c r="P6213" s="1788"/>
      <c r="Q6213" s="1788"/>
      <c r="R6213" s="1788"/>
      <c r="S6213" s="1788"/>
      <c r="T6213" s="1788"/>
      <c r="U6213" s="1788"/>
      <c r="V6213" s="1788"/>
      <c r="W6213" s="1788"/>
      <c r="X6213" s="1788"/>
      <c r="Y6213" s="1788"/>
      <c r="Z6213" s="1788"/>
      <c r="AA6213" s="1788"/>
      <c r="AB6213" s="1788"/>
      <c r="AC6213" s="1788"/>
      <c r="AD6213" s="1311"/>
      <c r="AE6213" s="1311"/>
      <c r="AF6213" s="1311"/>
      <c r="AG6213" s="1311"/>
      <c r="AH6213" s="1782"/>
    </row>
    <row r="6214" spans="1:34" ht="5.85" customHeight="1">
      <c r="A6214" s="1787"/>
      <c r="B6214" s="1788"/>
      <c r="C6214" s="1788"/>
      <c r="D6214" s="1788"/>
      <c r="E6214" s="1788"/>
      <c r="F6214" s="1788"/>
      <c r="G6214" s="1788"/>
      <c r="H6214" s="1788"/>
      <c r="I6214" s="1788"/>
      <c r="J6214" s="1788"/>
      <c r="K6214" s="1788"/>
      <c r="L6214" s="1788"/>
      <c r="M6214" s="1788"/>
      <c r="N6214" s="1788"/>
      <c r="O6214" s="1788"/>
      <c r="P6214" s="1788"/>
      <c r="Q6214" s="1788"/>
      <c r="R6214" s="1788"/>
      <c r="S6214" s="1788"/>
      <c r="T6214" s="1788"/>
      <c r="U6214" s="1788"/>
      <c r="V6214" s="1788"/>
      <c r="W6214" s="1788"/>
      <c r="X6214" s="1788"/>
      <c r="Y6214" s="1788"/>
      <c r="Z6214" s="1788"/>
      <c r="AA6214" s="1788"/>
      <c r="AB6214" s="1788"/>
      <c r="AC6214" s="1788"/>
      <c r="AD6214" s="1782"/>
      <c r="AE6214" s="1309"/>
      <c r="AF6214" s="1309"/>
      <c r="AG6214" s="1309"/>
      <c r="AH6214" s="1782"/>
    </row>
    <row r="6215" spans="1:34" ht="10.9" customHeight="1">
      <c r="A6215" s="1787" t="s">
        <v>2839</v>
      </c>
      <c r="B6215" s="1788"/>
      <c r="C6215" s="1788"/>
      <c r="D6215" s="1788"/>
      <c r="E6215" s="1788"/>
      <c r="F6215" s="1788"/>
      <c r="G6215" s="1788"/>
      <c r="H6215" s="1788"/>
      <c r="I6215" s="1788"/>
      <c r="J6215" s="1788"/>
      <c r="K6215" s="1788"/>
      <c r="L6215" s="1788"/>
      <c r="M6215" s="1788"/>
      <c r="N6215" s="1788"/>
      <c r="O6215" s="1788"/>
      <c r="P6215" s="1788"/>
      <c r="Q6215" s="1788"/>
      <c r="R6215" s="1788"/>
      <c r="S6215" s="1788"/>
      <c r="T6215" s="1788"/>
      <c r="U6215" s="1788"/>
      <c r="V6215" s="1788"/>
      <c r="W6215" s="1788"/>
      <c r="X6215" s="1788"/>
      <c r="Y6215" s="1788"/>
      <c r="Z6215" s="1788"/>
      <c r="AA6215" s="1788"/>
      <c r="AB6215" s="1788"/>
      <c r="AC6215" s="1788"/>
      <c r="AD6215" s="1818" t="s">
        <v>2840</v>
      </c>
      <c r="AE6215" s="1818"/>
      <c r="AF6215" s="1206">
        <v>0</v>
      </c>
      <c r="AG6215" s="1207" t="s">
        <v>5</v>
      </c>
      <c r="AH6215" s="1800"/>
    </row>
    <row r="6216" spans="1:34" ht="11.65" customHeight="1">
      <c r="A6216" s="1819" t="s">
        <v>2841</v>
      </c>
      <c r="B6216" s="1820"/>
      <c r="C6216" s="1820"/>
      <c r="D6216" s="1820"/>
      <c r="E6216" s="1820"/>
      <c r="F6216" s="1820"/>
      <c r="G6216" s="1820"/>
      <c r="H6216" s="1820"/>
      <c r="I6216" s="1820"/>
      <c r="J6216" s="1820"/>
      <c r="K6216" s="1820"/>
      <c r="L6216" s="1820"/>
      <c r="M6216" s="1820"/>
      <c r="N6216" s="1820"/>
      <c r="O6216" s="1820"/>
      <c r="P6216" s="1820"/>
      <c r="Q6216" s="1820"/>
      <c r="R6216" s="1820"/>
      <c r="S6216" s="1820"/>
      <c r="T6216" s="1820"/>
      <c r="U6216" s="1820"/>
      <c r="V6216" s="1820"/>
      <c r="W6216" s="1820"/>
      <c r="X6216" s="1820"/>
      <c r="Y6216" s="1820"/>
      <c r="Z6216" s="1820"/>
      <c r="AA6216" s="1820"/>
      <c r="AB6216" s="1820"/>
      <c r="AC6216" s="1820"/>
      <c r="AD6216" s="1821" t="s">
        <v>2842</v>
      </c>
      <c r="AE6216" s="1821"/>
      <c r="AF6216" s="1210">
        <v>0</v>
      </c>
      <c r="AG6216" s="1211" t="s">
        <v>5</v>
      </c>
      <c r="AH6216" s="1800"/>
    </row>
    <row r="6217" spans="1:34" ht="17.45" customHeight="1">
      <c r="A6217" s="1822" t="s">
        <v>2843</v>
      </c>
      <c r="B6217" s="1802"/>
      <c r="C6217" s="1802"/>
      <c r="D6217" s="1778"/>
      <c r="E6217" s="1823" t="s">
        <v>3266</v>
      </c>
      <c r="F6217" s="1823"/>
      <c r="G6217" s="1823"/>
      <c r="H6217" s="1823"/>
      <c r="I6217" s="1823"/>
      <c r="J6217" s="1823"/>
      <c r="K6217" s="1823"/>
      <c r="L6217" s="1823"/>
      <c r="M6217" s="1823"/>
      <c r="N6217" s="1823"/>
      <c r="O6217" s="1823"/>
      <c r="P6217" s="1823"/>
      <c r="Q6217" s="1823"/>
      <c r="R6217" s="1823"/>
      <c r="S6217" s="1823"/>
      <c r="T6217" s="1823"/>
      <c r="U6217" s="1823"/>
      <c r="V6217" s="1823"/>
      <c r="W6217" s="1823"/>
      <c r="X6217" s="1823"/>
      <c r="Y6217" s="1823"/>
      <c r="Z6217" s="1823"/>
      <c r="AA6217" s="1823"/>
      <c r="AB6217" s="1823"/>
      <c r="AC6217" s="1823"/>
      <c r="AD6217" s="1823"/>
      <c r="AE6217" s="1823"/>
      <c r="AF6217" s="1823"/>
      <c r="AG6217" s="1823"/>
      <c r="AH6217" s="1779"/>
    </row>
    <row r="6218" spans="1:34" ht="16.7" customHeight="1">
      <c r="A6218" s="1824" t="s">
        <v>2844</v>
      </c>
      <c r="B6218" s="1816"/>
      <c r="C6218" s="1816"/>
      <c r="D6218" s="1309"/>
      <c r="E6218" s="1815" t="s">
        <v>3265</v>
      </c>
      <c r="F6218" s="1815"/>
      <c r="G6218" s="1111"/>
      <c r="H6218" s="1796" t="s">
        <v>2845</v>
      </c>
      <c r="I6218" s="1796"/>
      <c r="J6218" s="1796" t="s">
        <v>469</v>
      </c>
      <c r="K6218" s="1796"/>
      <c r="L6218" s="1309"/>
      <c r="M6218" s="1309"/>
      <c r="N6218" s="1816" t="s">
        <v>2846</v>
      </c>
      <c r="O6218" s="1816"/>
      <c r="P6218" s="1816"/>
      <c r="Q6218" s="1816"/>
      <c r="R6218" s="1817">
        <v>4</v>
      </c>
      <c r="S6218" s="1817"/>
      <c r="T6218" s="1817"/>
      <c r="U6218" s="1817"/>
      <c r="V6218" s="1309"/>
      <c r="W6218" s="1309"/>
      <c r="X6218" s="1309"/>
      <c r="Y6218" s="1796" t="s">
        <v>2847</v>
      </c>
      <c r="Z6218" s="1796"/>
      <c r="AA6218" s="1796"/>
      <c r="AB6218" s="1796"/>
      <c r="AC6218" s="1796"/>
      <c r="AD6218" s="1796"/>
      <c r="AE6218" s="1796"/>
      <c r="AF6218" s="1797" t="s">
        <v>2848</v>
      </c>
      <c r="AG6218" s="1797"/>
      <c r="AH6218" s="1782"/>
    </row>
    <row r="6219" spans="1:34" ht="5.85" customHeight="1">
      <c r="A6219" s="1798"/>
      <c r="B6219" s="1799"/>
      <c r="C6219" s="1799"/>
      <c r="D6219" s="1799"/>
      <c r="E6219" s="1799"/>
      <c r="F6219" s="1799"/>
      <c r="G6219" s="1799"/>
      <c r="H6219" s="1799"/>
      <c r="I6219" s="1799"/>
      <c r="J6219" s="1799"/>
      <c r="K6219" s="1799"/>
      <c r="L6219" s="1799"/>
      <c r="M6219" s="1799"/>
      <c r="N6219" s="1799"/>
      <c r="O6219" s="1799"/>
      <c r="P6219" s="1799"/>
      <c r="Q6219" s="1799"/>
      <c r="R6219" s="1799"/>
      <c r="S6219" s="1799"/>
      <c r="T6219" s="1799"/>
      <c r="U6219" s="1799"/>
      <c r="V6219" s="1799"/>
      <c r="W6219" s="1799"/>
      <c r="X6219" s="1799"/>
      <c r="Y6219" s="1799"/>
      <c r="Z6219" s="1799"/>
      <c r="AA6219" s="1799"/>
      <c r="AB6219" s="1799"/>
      <c r="AC6219" s="1799"/>
      <c r="AD6219" s="1799"/>
      <c r="AE6219" s="1799"/>
      <c r="AF6219" s="1799"/>
      <c r="AG6219" s="1799"/>
      <c r="AH6219" s="1800"/>
    </row>
    <row r="6220" spans="1:34" ht="17.45" customHeight="1">
      <c r="A6220" s="1801" t="s">
        <v>2849</v>
      </c>
      <c r="B6220" s="1802"/>
      <c r="C6220" s="1802"/>
      <c r="D6220" s="1802"/>
      <c r="E6220" s="1802"/>
      <c r="F6220" s="1802"/>
      <c r="G6220" s="1802"/>
      <c r="H6220" s="1802"/>
      <c r="I6220" s="1802"/>
      <c r="J6220" s="1803"/>
      <c r="K6220" s="1789" t="s">
        <v>2850</v>
      </c>
      <c r="L6220" s="1807"/>
      <c r="M6220" s="1789" t="s">
        <v>2851</v>
      </c>
      <c r="N6220" s="1790"/>
      <c r="O6220" s="1790"/>
      <c r="P6220" s="1790"/>
      <c r="Q6220" s="1790"/>
      <c r="R6220" s="1790"/>
      <c r="S6220" s="1790"/>
      <c r="T6220" s="1791"/>
      <c r="U6220" s="1789" t="s">
        <v>2852</v>
      </c>
      <c r="V6220" s="1790"/>
      <c r="W6220" s="1790"/>
      <c r="X6220" s="1790"/>
      <c r="Y6220" s="1790"/>
      <c r="Z6220" s="1790"/>
      <c r="AA6220" s="1790"/>
      <c r="AB6220" s="1790"/>
      <c r="AC6220" s="1790"/>
      <c r="AD6220" s="1791"/>
      <c r="AE6220" s="1810" t="s">
        <v>2853</v>
      </c>
      <c r="AF6220" s="1811"/>
      <c r="AG6220" s="1811"/>
      <c r="AH6220" s="1814"/>
    </row>
    <row r="6221" spans="1:34" ht="16.7" customHeight="1">
      <c r="A6221" s="1804"/>
      <c r="B6221" s="1805"/>
      <c r="C6221" s="1805"/>
      <c r="D6221" s="1805"/>
      <c r="E6221" s="1805"/>
      <c r="F6221" s="1805"/>
      <c r="G6221" s="1805"/>
      <c r="H6221" s="1805"/>
      <c r="I6221" s="1805"/>
      <c r="J6221" s="1806"/>
      <c r="K6221" s="1808"/>
      <c r="L6221" s="1809"/>
      <c r="M6221" s="1789" t="s">
        <v>2854</v>
      </c>
      <c r="N6221" s="1790"/>
      <c r="O6221" s="1790"/>
      <c r="P6221" s="1791"/>
      <c r="Q6221" s="1789" t="s">
        <v>2855</v>
      </c>
      <c r="R6221" s="1790"/>
      <c r="S6221" s="1790"/>
      <c r="T6221" s="1791"/>
      <c r="U6221" s="1789" t="s">
        <v>2854</v>
      </c>
      <c r="V6221" s="1790"/>
      <c r="W6221" s="1790"/>
      <c r="X6221" s="1790"/>
      <c r="Y6221" s="1790"/>
      <c r="Z6221" s="1791"/>
      <c r="AA6221" s="1789" t="s">
        <v>2855</v>
      </c>
      <c r="AB6221" s="1790"/>
      <c r="AC6221" s="1790"/>
      <c r="AD6221" s="1791"/>
      <c r="AE6221" s="1812"/>
      <c r="AF6221" s="1813"/>
      <c r="AG6221" s="1813"/>
      <c r="AH6221" s="1800"/>
    </row>
    <row r="6222" spans="1:34" ht="17.45" customHeight="1">
      <c r="A6222" s="1223"/>
      <c r="B6222" s="1224" t="s">
        <v>1519</v>
      </c>
      <c r="C6222" s="1875" t="s">
        <v>3616</v>
      </c>
      <c r="D6222" s="1876"/>
      <c r="E6222" s="1876"/>
      <c r="F6222" s="1876"/>
      <c r="G6222" s="1876"/>
      <c r="H6222" s="1876"/>
      <c r="I6222" s="1876"/>
      <c r="J6222" s="1875"/>
      <c r="K6222" s="1877">
        <v>0.15060000000000001</v>
      </c>
      <c r="L6222" s="1878"/>
      <c r="M6222" s="1877">
        <v>1</v>
      </c>
      <c r="N6222" s="1879"/>
      <c r="O6222" s="1879"/>
      <c r="P6222" s="1878"/>
      <c r="Q6222" s="1877">
        <v>0</v>
      </c>
      <c r="R6222" s="1879"/>
      <c r="S6222" s="1879"/>
      <c r="T6222" s="1878"/>
      <c r="U6222" s="1880">
        <v>0.36919999999999997</v>
      </c>
      <c r="V6222" s="1881"/>
      <c r="W6222" s="1881"/>
      <c r="X6222" s="1881"/>
      <c r="Y6222" s="1881"/>
      <c r="Z6222" s="1882"/>
      <c r="AA6222" s="1880">
        <v>0.23949999999999999</v>
      </c>
      <c r="AB6222" s="1881"/>
      <c r="AC6222" s="1881"/>
      <c r="AD6222" s="1882"/>
      <c r="AE6222" s="1865">
        <v>5.5599999999999997E-2</v>
      </c>
      <c r="AF6222" s="1847"/>
      <c r="AG6222" s="1847"/>
      <c r="AH6222" s="1225"/>
    </row>
    <row r="6223" spans="1:34" ht="17.45" customHeight="1">
      <c r="A6223" s="1218"/>
      <c r="B6223" s="1205" t="s">
        <v>1509</v>
      </c>
      <c r="C6223" s="1903" t="s">
        <v>3639</v>
      </c>
      <c r="D6223" s="1815"/>
      <c r="E6223" s="1815"/>
      <c r="F6223" s="1815"/>
      <c r="G6223" s="1815"/>
      <c r="H6223" s="1815"/>
      <c r="I6223" s="1815"/>
      <c r="J6223" s="1903"/>
      <c r="K6223" s="1904">
        <v>0.48193000000000003</v>
      </c>
      <c r="L6223" s="1905"/>
      <c r="M6223" s="1904">
        <v>1</v>
      </c>
      <c r="N6223" s="1817"/>
      <c r="O6223" s="1817"/>
      <c r="P6223" s="1905"/>
      <c r="Q6223" s="1904">
        <v>0</v>
      </c>
      <c r="R6223" s="1817"/>
      <c r="S6223" s="1817"/>
      <c r="T6223" s="1905"/>
      <c r="U6223" s="1906">
        <v>12.2409</v>
      </c>
      <c r="V6223" s="1907"/>
      <c r="W6223" s="1907"/>
      <c r="X6223" s="1907"/>
      <c r="Y6223" s="1907"/>
      <c r="Z6223" s="1908"/>
      <c r="AA6223" s="1906">
        <v>7.7809999999999997</v>
      </c>
      <c r="AB6223" s="1907"/>
      <c r="AC6223" s="1907"/>
      <c r="AD6223" s="1908"/>
      <c r="AE6223" s="1909">
        <v>5.8993000000000002</v>
      </c>
      <c r="AF6223" s="1841"/>
      <c r="AG6223" s="1841"/>
      <c r="AH6223" s="1219"/>
    </row>
    <row r="6224" spans="1:34" ht="16.7" customHeight="1">
      <c r="A6224" s="1218"/>
      <c r="B6224" s="1205" t="s">
        <v>1513</v>
      </c>
      <c r="C6224" s="1903" t="s">
        <v>3640</v>
      </c>
      <c r="D6224" s="1815"/>
      <c r="E6224" s="1815"/>
      <c r="F6224" s="1815"/>
      <c r="G6224" s="1815"/>
      <c r="H6224" s="1815"/>
      <c r="I6224" s="1815"/>
      <c r="J6224" s="1903"/>
      <c r="K6224" s="1904">
        <v>0.20080000000000001</v>
      </c>
      <c r="L6224" s="1905"/>
      <c r="M6224" s="1904">
        <v>1</v>
      </c>
      <c r="N6224" s="1817"/>
      <c r="O6224" s="1817"/>
      <c r="P6224" s="1905"/>
      <c r="Q6224" s="1904">
        <v>0</v>
      </c>
      <c r="R6224" s="1817"/>
      <c r="S6224" s="1817"/>
      <c r="T6224" s="1905"/>
      <c r="U6224" s="1906">
        <v>15.0852</v>
      </c>
      <c r="V6224" s="1907"/>
      <c r="W6224" s="1907"/>
      <c r="X6224" s="1907"/>
      <c r="Y6224" s="1907"/>
      <c r="Z6224" s="1908"/>
      <c r="AA6224" s="1906">
        <v>9.5890000000000004</v>
      </c>
      <c r="AB6224" s="1907"/>
      <c r="AC6224" s="1907"/>
      <c r="AD6224" s="1908"/>
      <c r="AE6224" s="1909">
        <v>3.0291000000000001</v>
      </c>
      <c r="AF6224" s="1841"/>
      <c r="AG6224" s="1841"/>
      <c r="AH6224" s="1219"/>
    </row>
    <row r="6225" spans="1:34" ht="17.45" customHeight="1">
      <c r="A6225" s="1220"/>
      <c r="B6225" s="1209" t="s">
        <v>1501</v>
      </c>
      <c r="C6225" s="1866" t="s">
        <v>3630</v>
      </c>
      <c r="D6225" s="1867"/>
      <c r="E6225" s="1867"/>
      <c r="F6225" s="1867"/>
      <c r="G6225" s="1867"/>
      <c r="H6225" s="1867"/>
      <c r="I6225" s="1867"/>
      <c r="J6225" s="1866"/>
      <c r="K6225" s="1868">
        <v>0.48193000000000003</v>
      </c>
      <c r="L6225" s="1869"/>
      <c r="M6225" s="1868">
        <v>1</v>
      </c>
      <c r="N6225" s="1870"/>
      <c r="O6225" s="1870"/>
      <c r="P6225" s="1869"/>
      <c r="Q6225" s="1868">
        <v>0</v>
      </c>
      <c r="R6225" s="1870"/>
      <c r="S6225" s="1870"/>
      <c r="T6225" s="1869"/>
      <c r="U6225" s="1871">
        <v>29.897200000000002</v>
      </c>
      <c r="V6225" s="1872"/>
      <c r="W6225" s="1872"/>
      <c r="X6225" s="1872"/>
      <c r="Y6225" s="1872"/>
      <c r="Z6225" s="1873"/>
      <c r="AA6225" s="1871">
        <v>7.7064000000000004</v>
      </c>
      <c r="AB6225" s="1872"/>
      <c r="AC6225" s="1872"/>
      <c r="AD6225" s="1873"/>
      <c r="AE6225" s="1874">
        <v>14.4084</v>
      </c>
      <c r="AF6225" s="1843"/>
      <c r="AG6225" s="1843"/>
      <c r="AH6225" s="1222"/>
    </row>
    <row r="6226" spans="1:34" ht="17.45" customHeight="1">
      <c r="A6226" s="1792"/>
      <c r="B6226" s="1793"/>
      <c r="C6226" s="1793"/>
      <c r="D6226" s="1793"/>
      <c r="E6226" s="1793"/>
      <c r="F6226" s="1793"/>
      <c r="G6226" s="1793"/>
      <c r="H6226" s="1793"/>
      <c r="I6226" s="1793"/>
      <c r="J6226" s="1793"/>
      <c r="K6226" s="1794" t="s">
        <v>2856</v>
      </c>
      <c r="L6226" s="1794"/>
      <c r="M6226" s="1794"/>
      <c r="N6226" s="1794"/>
      <c r="O6226" s="1794"/>
      <c r="P6226" s="1794"/>
      <c r="Q6226" s="1794"/>
      <c r="R6226" s="1794"/>
      <c r="S6226" s="1794"/>
      <c r="T6226" s="1794"/>
      <c r="U6226" s="1794"/>
      <c r="V6226" s="1794"/>
      <c r="W6226" s="1794"/>
      <c r="X6226" s="1794"/>
      <c r="Y6226" s="1794"/>
      <c r="Z6226" s="1794"/>
      <c r="AA6226" s="1795">
        <v>23.392399999999999</v>
      </c>
      <c r="AB6226" s="1795"/>
      <c r="AC6226" s="1795"/>
      <c r="AD6226" s="1795"/>
      <c r="AE6226" s="1795"/>
      <c r="AF6226" s="1795"/>
      <c r="AG6226" s="1795"/>
      <c r="AH6226" s="1213"/>
    </row>
    <row r="6227" spans="1:34" ht="16.7" customHeight="1">
      <c r="A6227" s="1801" t="s">
        <v>2857</v>
      </c>
      <c r="B6227" s="1825"/>
      <c r="C6227" s="1825"/>
      <c r="D6227" s="1825"/>
      <c r="E6227" s="1825"/>
      <c r="F6227" s="1825"/>
      <c r="G6227" s="1825"/>
      <c r="H6227" s="1825"/>
      <c r="I6227" s="1825"/>
      <c r="J6227" s="1825"/>
      <c r="K6227" s="1825"/>
      <c r="L6227" s="1825"/>
      <c r="M6227" s="1825"/>
      <c r="N6227" s="1826"/>
      <c r="O6227" s="1789" t="s">
        <v>2858</v>
      </c>
      <c r="P6227" s="1790"/>
      <c r="Q6227" s="1790"/>
      <c r="R6227" s="1790"/>
      <c r="S6227" s="1791"/>
      <c r="T6227" s="1827" t="s">
        <v>2850</v>
      </c>
      <c r="U6227" s="1790"/>
      <c r="V6227" s="1790"/>
      <c r="W6227" s="1213"/>
      <c r="X6227" s="1789" t="s">
        <v>2859</v>
      </c>
      <c r="Y6227" s="1790"/>
      <c r="Z6227" s="1790"/>
      <c r="AA6227" s="1790"/>
      <c r="AB6227" s="1790"/>
      <c r="AC6227" s="1790"/>
      <c r="AD6227" s="1791"/>
      <c r="AE6227" s="1810" t="s">
        <v>2853</v>
      </c>
      <c r="AF6227" s="1828"/>
      <c r="AG6227" s="1828"/>
      <c r="AH6227" s="1213"/>
    </row>
    <row r="6228" spans="1:34" ht="17.45" customHeight="1">
      <c r="A6228" s="1223"/>
      <c r="B6228" s="1224" t="s">
        <v>1011</v>
      </c>
      <c r="C6228" s="1875" t="s">
        <v>1012</v>
      </c>
      <c r="D6228" s="1876"/>
      <c r="E6228" s="1876"/>
      <c r="F6228" s="1876"/>
      <c r="G6228" s="1876"/>
      <c r="H6228" s="1876"/>
      <c r="I6228" s="1876"/>
      <c r="J6228" s="1876"/>
      <c r="K6228" s="1876"/>
      <c r="L6228" s="1876"/>
      <c r="M6228" s="1876"/>
      <c r="N6228" s="1875"/>
      <c r="O6228" s="1885">
        <v>0</v>
      </c>
      <c r="P6228" s="1886"/>
      <c r="Q6228" s="1886"/>
      <c r="R6228" s="1886"/>
      <c r="S6228" s="1887"/>
      <c r="T6228" s="1917">
        <v>2</v>
      </c>
      <c r="U6228" s="1886"/>
      <c r="V6228" s="1886"/>
      <c r="W6228" s="1225"/>
      <c r="X6228" s="1880">
        <v>22.593900000000001</v>
      </c>
      <c r="Y6228" s="1881"/>
      <c r="Z6228" s="1881"/>
      <c r="AA6228" s="1881"/>
      <c r="AB6228" s="1881"/>
      <c r="AC6228" s="1881"/>
      <c r="AD6228" s="1882"/>
      <c r="AE6228" s="1865">
        <v>45.187800000000003</v>
      </c>
      <c r="AF6228" s="1847"/>
      <c r="AG6228" s="1847"/>
      <c r="AH6228" s="1225"/>
    </row>
    <row r="6229" spans="1:34" ht="16.7" customHeight="1">
      <c r="A6229" s="1218"/>
      <c r="B6229" s="1205" t="s">
        <v>1029</v>
      </c>
      <c r="C6229" s="1903" t="s">
        <v>1030</v>
      </c>
      <c r="D6229" s="1815"/>
      <c r="E6229" s="1815"/>
      <c r="F6229" s="1815"/>
      <c r="G6229" s="1815"/>
      <c r="H6229" s="1815"/>
      <c r="I6229" s="1815"/>
      <c r="J6229" s="1815"/>
      <c r="K6229" s="1815"/>
      <c r="L6229" s="1815"/>
      <c r="M6229" s="1815"/>
      <c r="N6229" s="1903"/>
      <c r="O6229" s="1910">
        <v>0</v>
      </c>
      <c r="P6229" s="1911"/>
      <c r="Q6229" s="1911"/>
      <c r="R6229" s="1911"/>
      <c r="S6229" s="1912"/>
      <c r="T6229" s="1923">
        <v>1</v>
      </c>
      <c r="U6229" s="1911"/>
      <c r="V6229" s="1911"/>
      <c r="W6229" s="1219"/>
      <c r="X6229" s="1906">
        <v>28.705400000000001</v>
      </c>
      <c r="Y6229" s="1907"/>
      <c r="Z6229" s="1907"/>
      <c r="AA6229" s="1907"/>
      <c r="AB6229" s="1907"/>
      <c r="AC6229" s="1907"/>
      <c r="AD6229" s="1908"/>
      <c r="AE6229" s="1909">
        <v>28.705400000000001</v>
      </c>
      <c r="AF6229" s="1841"/>
      <c r="AG6229" s="1841"/>
      <c r="AH6229" s="1219"/>
    </row>
    <row r="6230" spans="1:34" ht="17.45" customHeight="1">
      <c r="A6230" s="1218"/>
      <c r="B6230" s="1205" t="s">
        <v>1009</v>
      </c>
      <c r="C6230" s="1903" t="s">
        <v>1010</v>
      </c>
      <c r="D6230" s="1815"/>
      <c r="E6230" s="1815"/>
      <c r="F6230" s="1815"/>
      <c r="G6230" s="1815"/>
      <c r="H6230" s="1815"/>
      <c r="I6230" s="1815"/>
      <c r="J6230" s="1815"/>
      <c r="K6230" s="1815"/>
      <c r="L6230" s="1815"/>
      <c r="M6230" s="1815"/>
      <c r="N6230" s="1903"/>
      <c r="O6230" s="1910">
        <v>0</v>
      </c>
      <c r="P6230" s="1911"/>
      <c r="Q6230" s="1911"/>
      <c r="R6230" s="1911"/>
      <c r="S6230" s="1912"/>
      <c r="T6230" s="1923">
        <v>2</v>
      </c>
      <c r="U6230" s="1911"/>
      <c r="V6230" s="1911"/>
      <c r="W6230" s="1219"/>
      <c r="X6230" s="1906">
        <v>22.268799999999999</v>
      </c>
      <c r="Y6230" s="1907"/>
      <c r="Z6230" s="1907"/>
      <c r="AA6230" s="1907"/>
      <c r="AB6230" s="1907"/>
      <c r="AC6230" s="1907"/>
      <c r="AD6230" s="1908"/>
      <c r="AE6230" s="1909">
        <v>44.537599999999998</v>
      </c>
      <c r="AF6230" s="1841"/>
      <c r="AG6230" s="1841"/>
      <c r="AH6230" s="1219"/>
    </row>
    <row r="6231" spans="1:34" ht="17.45" customHeight="1">
      <c r="A6231" s="1220"/>
      <c r="B6231" s="1209" t="s">
        <v>1021</v>
      </c>
      <c r="C6231" s="1866" t="s">
        <v>1022</v>
      </c>
      <c r="D6231" s="1867"/>
      <c r="E6231" s="1867"/>
      <c r="F6231" s="1867"/>
      <c r="G6231" s="1867"/>
      <c r="H6231" s="1867"/>
      <c r="I6231" s="1867"/>
      <c r="J6231" s="1867"/>
      <c r="K6231" s="1867"/>
      <c r="L6231" s="1867"/>
      <c r="M6231" s="1867"/>
      <c r="N6231" s="1866"/>
      <c r="O6231" s="1893">
        <v>0</v>
      </c>
      <c r="P6231" s="1894"/>
      <c r="Q6231" s="1894"/>
      <c r="R6231" s="1894"/>
      <c r="S6231" s="1895"/>
      <c r="T6231" s="1918">
        <v>1</v>
      </c>
      <c r="U6231" s="1894"/>
      <c r="V6231" s="1894"/>
      <c r="W6231" s="1222"/>
      <c r="X6231" s="1871">
        <v>32.884700000000002</v>
      </c>
      <c r="Y6231" s="1872"/>
      <c r="Z6231" s="1872"/>
      <c r="AA6231" s="1872"/>
      <c r="AB6231" s="1872"/>
      <c r="AC6231" s="1872"/>
      <c r="AD6231" s="1873"/>
      <c r="AE6231" s="1874">
        <v>32.884700000000002</v>
      </c>
      <c r="AF6231" s="1843"/>
      <c r="AG6231" s="1843"/>
      <c r="AH6231" s="1222"/>
    </row>
    <row r="6232" spans="1:34" ht="16.7" customHeight="1">
      <c r="A6232" s="1792"/>
      <c r="B6232" s="1778"/>
      <c r="C6232" s="1778"/>
      <c r="D6232" s="1778"/>
      <c r="E6232" s="1778"/>
      <c r="F6232" s="1778"/>
      <c r="G6232" s="1778"/>
      <c r="H6232" s="1778"/>
      <c r="I6232" s="1846" t="s">
        <v>2860</v>
      </c>
      <c r="J6232" s="1846"/>
      <c r="K6232" s="1846"/>
      <c r="L6232" s="1846"/>
      <c r="M6232" s="1846"/>
      <c r="N6232" s="1846"/>
      <c r="O6232" s="1846"/>
      <c r="P6232" s="1846"/>
      <c r="Q6232" s="1846"/>
      <c r="R6232" s="1846"/>
      <c r="S6232" s="1846"/>
      <c r="T6232" s="1846"/>
      <c r="U6232" s="1846"/>
      <c r="V6232" s="1846"/>
      <c r="W6232" s="1846"/>
      <c r="X6232" s="1846"/>
      <c r="Y6232" s="1846"/>
      <c r="Z6232" s="1793"/>
      <c r="AA6232" s="1847">
        <v>151.31549999999999</v>
      </c>
      <c r="AB6232" s="1847"/>
      <c r="AC6232" s="1847"/>
      <c r="AD6232" s="1847"/>
      <c r="AE6232" s="1847"/>
      <c r="AF6232" s="1847"/>
      <c r="AG6232" s="1847"/>
      <c r="AH6232" s="1814"/>
    </row>
    <row r="6233" spans="1:34" ht="17.45" customHeight="1">
      <c r="A6233" s="1844"/>
      <c r="B6233" s="1309"/>
      <c r="C6233" s="1309"/>
      <c r="D6233" s="1309"/>
      <c r="E6233" s="1309"/>
      <c r="F6233" s="1309"/>
      <c r="G6233" s="1309"/>
      <c r="H6233" s="1309"/>
      <c r="I6233" s="1840" t="s">
        <v>2861</v>
      </c>
      <c r="J6233" s="1840"/>
      <c r="K6233" s="1840"/>
      <c r="L6233" s="1840"/>
      <c r="M6233" s="1840"/>
      <c r="N6233" s="1840"/>
      <c r="O6233" s="1840"/>
      <c r="P6233" s="1840"/>
      <c r="Q6233" s="1840"/>
      <c r="R6233" s="1840"/>
      <c r="S6233" s="1840"/>
      <c r="T6233" s="1840"/>
      <c r="U6233" s="1840"/>
      <c r="V6233" s="1840"/>
      <c r="W6233" s="1840"/>
      <c r="X6233" s="1840"/>
      <c r="Y6233" s="1840"/>
      <c r="Z6233" s="1309"/>
      <c r="AA6233" s="1841">
        <v>174.7079</v>
      </c>
      <c r="AB6233" s="1841"/>
      <c r="AC6233" s="1841"/>
      <c r="AD6233" s="1841"/>
      <c r="AE6233" s="1841"/>
      <c r="AF6233" s="1841"/>
      <c r="AG6233" s="1841"/>
      <c r="AH6233" s="1782"/>
    </row>
    <row r="6234" spans="1:34" ht="17.45" customHeight="1">
      <c r="A6234" s="1844"/>
      <c r="B6234" s="1309"/>
      <c r="C6234" s="1309"/>
      <c r="D6234" s="1309"/>
      <c r="E6234" s="1309"/>
      <c r="F6234" s="1309"/>
      <c r="G6234" s="1309"/>
      <c r="H6234" s="1309"/>
      <c r="I6234" s="1840" t="s">
        <v>2862</v>
      </c>
      <c r="J6234" s="1840"/>
      <c r="K6234" s="1840"/>
      <c r="L6234" s="1840"/>
      <c r="M6234" s="1840"/>
      <c r="N6234" s="1840"/>
      <c r="O6234" s="1840"/>
      <c r="P6234" s="1840"/>
      <c r="Q6234" s="1840"/>
      <c r="R6234" s="1840"/>
      <c r="S6234" s="1840"/>
      <c r="T6234" s="1840"/>
      <c r="U6234" s="1840"/>
      <c r="V6234" s="1840"/>
      <c r="W6234" s="1840"/>
      <c r="X6234" s="1840"/>
      <c r="Y6234" s="1840"/>
      <c r="Z6234" s="1309"/>
      <c r="AA6234" s="1841">
        <v>43.677</v>
      </c>
      <c r="AB6234" s="1841"/>
      <c r="AC6234" s="1841"/>
      <c r="AD6234" s="1841"/>
      <c r="AE6234" s="1841"/>
      <c r="AF6234" s="1841"/>
      <c r="AG6234" s="1841"/>
      <c r="AH6234" s="1782"/>
    </row>
    <row r="6235" spans="1:34" ht="16.7" customHeight="1">
      <c r="A6235" s="1844"/>
      <c r="B6235" s="1309"/>
      <c r="C6235" s="1309"/>
      <c r="D6235" s="1309"/>
      <c r="E6235" s="1309"/>
      <c r="F6235" s="1309"/>
      <c r="G6235" s="1309"/>
      <c r="H6235" s="1309"/>
      <c r="I6235" s="1840" t="s">
        <v>2863</v>
      </c>
      <c r="J6235" s="1840"/>
      <c r="K6235" s="1840"/>
      <c r="L6235" s="1840"/>
      <c r="M6235" s="1840"/>
      <c r="N6235" s="1840"/>
      <c r="O6235" s="1840"/>
      <c r="P6235" s="1840"/>
      <c r="Q6235" s="1840"/>
      <c r="R6235" s="1840"/>
      <c r="S6235" s="1840"/>
      <c r="T6235" s="1840"/>
      <c r="U6235" s="1840"/>
      <c r="V6235" s="1840"/>
      <c r="W6235" s="1840"/>
      <c r="X6235" s="1840"/>
      <c r="Y6235" s="1840"/>
      <c r="Z6235" s="1309"/>
      <c r="AA6235" s="1841">
        <v>0</v>
      </c>
      <c r="AB6235" s="1841"/>
      <c r="AC6235" s="1841"/>
      <c r="AD6235" s="1841"/>
      <c r="AE6235" s="1841"/>
      <c r="AF6235" s="1841"/>
      <c r="AG6235" s="1841"/>
      <c r="AH6235" s="1782"/>
    </row>
    <row r="6236" spans="1:34" ht="17.45" customHeight="1">
      <c r="A6236" s="1845"/>
      <c r="B6236" s="1799"/>
      <c r="C6236" s="1799"/>
      <c r="D6236" s="1799"/>
      <c r="E6236" s="1799"/>
      <c r="F6236" s="1799"/>
      <c r="G6236" s="1799"/>
      <c r="H6236" s="1799"/>
      <c r="I6236" s="1842" t="s">
        <v>2864</v>
      </c>
      <c r="J6236" s="1842"/>
      <c r="K6236" s="1842"/>
      <c r="L6236" s="1842"/>
      <c r="M6236" s="1842"/>
      <c r="N6236" s="1842"/>
      <c r="O6236" s="1842"/>
      <c r="P6236" s="1842"/>
      <c r="Q6236" s="1842"/>
      <c r="R6236" s="1842"/>
      <c r="S6236" s="1842"/>
      <c r="T6236" s="1842"/>
      <c r="U6236" s="1842"/>
      <c r="V6236" s="1842"/>
      <c r="W6236" s="1842"/>
      <c r="X6236" s="1842"/>
      <c r="Y6236" s="1842"/>
      <c r="Z6236" s="1799"/>
      <c r="AA6236" s="1843">
        <v>0</v>
      </c>
      <c r="AB6236" s="1843"/>
      <c r="AC6236" s="1843"/>
      <c r="AD6236" s="1843"/>
      <c r="AE6236" s="1843"/>
      <c r="AF6236" s="1843"/>
      <c r="AG6236" s="1843"/>
      <c r="AH6236" s="1800"/>
    </row>
    <row r="6237" spans="1:34" ht="16.7" customHeight="1">
      <c r="A6237" s="1801" t="s">
        <v>2865</v>
      </c>
      <c r="B6237" s="1825"/>
      <c r="C6237" s="1825"/>
      <c r="D6237" s="1825"/>
      <c r="E6237" s="1825"/>
      <c r="F6237" s="1825"/>
      <c r="G6237" s="1825"/>
      <c r="H6237" s="1825"/>
      <c r="I6237" s="1825"/>
      <c r="J6237" s="1825"/>
      <c r="K6237" s="1825"/>
      <c r="L6237" s="1825"/>
      <c r="M6237" s="1825"/>
      <c r="N6237" s="1826"/>
      <c r="O6237" s="1789" t="s">
        <v>2850</v>
      </c>
      <c r="P6237" s="1790"/>
      <c r="Q6237" s="1790"/>
      <c r="R6237" s="1790"/>
      <c r="S6237" s="1791"/>
      <c r="T6237" s="1827" t="s">
        <v>754</v>
      </c>
      <c r="U6237" s="1790"/>
      <c r="V6237" s="1790"/>
      <c r="W6237" s="1213"/>
      <c r="X6237" s="1789" t="s">
        <v>2866</v>
      </c>
      <c r="Y6237" s="1790"/>
      <c r="Z6237" s="1790"/>
      <c r="AA6237" s="1790"/>
      <c r="AB6237" s="1790"/>
      <c r="AC6237" s="1790"/>
      <c r="AD6237" s="1791"/>
      <c r="AE6237" s="1810" t="s">
        <v>2867</v>
      </c>
      <c r="AF6237" s="1828"/>
      <c r="AG6237" s="1828"/>
      <c r="AH6237" s="1213"/>
    </row>
    <row r="6238" spans="1:34" ht="17.45" customHeight="1">
      <c r="A6238" s="1223"/>
      <c r="B6238" s="1224" t="s">
        <v>3641</v>
      </c>
      <c r="C6238" s="1875" t="s">
        <v>3642</v>
      </c>
      <c r="D6238" s="1876"/>
      <c r="E6238" s="1876"/>
      <c r="F6238" s="1876"/>
      <c r="G6238" s="1876"/>
      <c r="H6238" s="1876"/>
      <c r="I6238" s="1876"/>
      <c r="J6238" s="1876"/>
      <c r="K6238" s="1876"/>
      <c r="L6238" s="1876"/>
      <c r="M6238" s="1876"/>
      <c r="N6238" s="1875"/>
      <c r="O6238" s="1885">
        <v>11.775</v>
      </c>
      <c r="P6238" s="1886"/>
      <c r="Q6238" s="1886"/>
      <c r="R6238" s="1886"/>
      <c r="S6238" s="1887"/>
      <c r="T6238" s="1888" t="s">
        <v>2612</v>
      </c>
      <c r="U6238" s="1889"/>
      <c r="V6238" s="1889"/>
      <c r="W6238" s="1225"/>
      <c r="X6238" s="1890">
        <v>12.654500000000001</v>
      </c>
      <c r="Y6238" s="1891"/>
      <c r="Z6238" s="1891"/>
      <c r="AA6238" s="1891"/>
      <c r="AB6238" s="1891"/>
      <c r="AC6238" s="1891"/>
      <c r="AD6238" s="1892"/>
      <c r="AE6238" s="1865">
        <v>149.0067</v>
      </c>
      <c r="AF6238" s="1847"/>
      <c r="AG6238" s="1847"/>
      <c r="AH6238" s="1225"/>
    </row>
    <row r="6239" spans="1:34" ht="17.45" customHeight="1">
      <c r="A6239" s="1220"/>
      <c r="B6239" s="1209" t="s">
        <v>3661</v>
      </c>
      <c r="C6239" s="1866" t="s">
        <v>3662</v>
      </c>
      <c r="D6239" s="1867"/>
      <c r="E6239" s="1867"/>
      <c r="F6239" s="1867"/>
      <c r="G6239" s="1867"/>
      <c r="H6239" s="1867"/>
      <c r="I6239" s="1867"/>
      <c r="J6239" s="1867"/>
      <c r="K6239" s="1867"/>
      <c r="L6239" s="1867"/>
      <c r="M6239" s="1867"/>
      <c r="N6239" s="1866"/>
      <c r="O6239" s="1893">
        <v>1</v>
      </c>
      <c r="P6239" s="1894"/>
      <c r="Q6239" s="1894"/>
      <c r="R6239" s="1894"/>
      <c r="S6239" s="1895"/>
      <c r="T6239" s="1896" t="s">
        <v>469</v>
      </c>
      <c r="U6239" s="1897"/>
      <c r="V6239" s="1897"/>
      <c r="W6239" s="1222"/>
      <c r="X6239" s="1898">
        <v>609.21010000000001</v>
      </c>
      <c r="Y6239" s="1899"/>
      <c r="Z6239" s="1899"/>
      <c r="AA6239" s="1899"/>
      <c r="AB6239" s="1899"/>
      <c r="AC6239" s="1899"/>
      <c r="AD6239" s="1900"/>
      <c r="AE6239" s="1874">
        <v>609.21010000000001</v>
      </c>
      <c r="AF6239" s="1843"/>
      <c r="AG6239" s="1843"/>
      <c r="AH6239" s="1222"/>
    </row>
    <row r="6240" spans="1:34" ht="16.7" customHeight="1">
      <c r="A6240" s="1792"/>
      <c r="B6240" s="1793"/>
      <c r="C6240" s="1793"/>
      <c r="D6240" s="1793"/>
      <c r="E6240" s="1793"/>
      <c r="F6240" s="1793"/>
      <c r="G6240" s="1793"/>
      <c r="H6240" s="1793"/>
      <c r="I6240" s="1794" t="s">
        <v>2869</v>
      </c>
      <c r="J6240" s="1794"/>
      <c r="K6240" s="1794"/>
      <c r="L6240" s="1794"/>
      <c r="M6240" s="1794"/>
      <c r="N6240" s="1794"/>
      <c r="O6240" s="1794"/>
      <c r="P6240" s="1794"/>
      <c r="Q6240" s="1794"/>
      <c r="R6240" s="1794"/>
      <c r="S6240" s="1794"/>
      <c r="T6240" s="1794"/>
      <c r="U6240" s="1794"/>
      <c r="V6240" s="1794"/>
      <c r="W6240" s="1794"/>
      <c r="X6240" s="1794"/>
      <c r="Y6240" s="1794"/>
      <c r="Z6240" s="1214"/>
      <c r="AA6240" s="1795">
        <v>758.21680000000003</v>
      </c>
      <c r="AB6240" s="1795"/>
      <c r="AC6240" s="1795"/>
      <c r="AD6240" s="1795"/>
      <c r="AE6240" s="1795"/>
      <c r="AF6240" s="1795"/>
      <c r="AG6240" s="1795"/>
      <c r="AH6240" s="1213"/>
    </row>
    <row r="6241" spans="1:34" ht="17.45" customHeight="1">
      <c r="A6241" s="1801" t="s">
        <v>2870</v>
      </c>
      <c r="B6241" s="1825"/>
      <c r="C6241" s="1825"/>
      <c r="D6241" s="1825"/>
      <c r="E6241" s="1825"/>
      <c r="F6241" s="1825"/>
      <c r="G6241" s="1825"/>
      <c r="H6241" s="1825"/>
      <c r="I6241" s="1825"/>
      <c r="J6241" s="1825"/>
      <c r="K6241" s="1825"/>
      <c r="L6241" s="1825"/>
      <c r="M6241" s="1825"/>
      <c r="N6241" s="1826"/>
      <c r="O6241" s="1789" t="s">
        <v>2850</v>
      </c>
      <c r="P6241" s="1790"/>
      <c r="Q6241" s="1790"/>
      <c r="R6241" s="1790"/>
      <c r="S6241" s="1791"/>
      <c r="T6241" s="1827" t="s">
        <v>754</v>
      </c>
      <c r="U6241" s="1790"/>
      <c r="V6241" s="1790"/>
      <c r="W6241" s="1213"/>
      <c r="X6241" s="1789" t="s">
        <v>2866</v>
      </c>
      <c r="Y6241" s="1790"/>
      <c r="Z6241" s="1790"/>
      <c r="AA6241" s="1790"/>
      <c r="AB6241" s="1790"/>
      <c r="AC6241" s="1790"/>
      <c r="AD6241" s="1791"/>
      <c r="AE6241" s="1810" t="s">
        <v>2867</v>
      </c>
      <c r="AF6241" s="1828"/>
      <c r="AG6241" s="1828"/>
      <c r="AH6241" s="1213"/>
    </row>
    <row r="6242" spans="1:34" ht="16.7" customHeight="1">
      <c r="A6242" s="1215"/>
      <c r="B6242" s="1216" t="s">
        <v>3645</v>
      </c>
      <c r="C6242" s="1829" t="s">
        <v>3646</v>
      </c>
      <c r="D6242" s="1830"/>
      <c r="E6242" s="1830"/>
      <c r="F6242" s="1830"/>
      <c r="G6242" s="1830"/>
      <c r="H6242" s="1830"/>
      <c r="I6242" s="1830"/>
      <c r="J6242" s="1830"/>
      <c r="K6242" s="1830"/>
      <c r="L6242" s="1830"/>
      <c r="M6242" s="1830"/>
      <c r="N6242" s="1829"/>
      <c r="O6242" s="1831">
        <v>1</v>
      </c>
      <c r="P6242" s="1832"/>
      <c r="Q6242" s="1832"/>
      <c r="R6242" s="1832"/>
      <c r="S6242" s="1833"/>
      <c r="T6242" s="1834" t="s">
        <v>469</v>
      </c>
      <c r="U6242" s="1835"/>
      <c r="V6242" s="1835"/>
      <c r="W6242" s="1217"/>
      <c r="X6242" s="1836">
        <v>18.717600000000001</v>
      </c>
      <c r="Y6242" s="1837"/>
      <c r="Z6242" s="1837"/>
      <c r="AA6242" s="1837"/>
      <c r="AB6242" s="1837"/>
      <c r="AC6242" s="1837"/>
      <c r="AD6242" s="1838"/>
      <c r="AE6242" s="1839">
        <v>18.72</v>
      </c>
      <c r="AF6242" s="1795"/>
      <c r="AG6242" s="1795"/>
      <c r="AH6242" s="1217"/>
    </row>
    <row r="6243" spans="1:34" ht="17.45" customHeight="1">
      <c r="A6243" s="1792"/>
      <c r="B6243" s="1793"/>
      <c r="C6243" s="1793"/>
      <c r="D6243" s="1793"/>
      <c r="E6243" s="1793"/>
      <c r="F6243" s="1793"/>
      <c r="G6243" s="1793"/>
      <c r="H6243" s="1793"/>
      <c r="I6243" s="1794" t="s">
        <v>2871</v>
      </c>
      <c r="J6243" s="1794"/>
      <c r="K6243" s="1794"/>
      <c r="L6243" s="1794"/>
      <c r="M6243" s="1794"/>
      <c r="N6243" s="1794"/>
      <c r="O6243" s="1794"/>
      <c r="P6243" s="1794"/>
      <c r="Q6243" s="1794"/>
      <c r="R6243" s="1794"/>
      <c r="S6243" s="1794"/>
      <c r="T6243" s="1794"/>
      <c r="U6243" s="1794"/>
      <c r="V6243" s="1794"/>
      <c r="W6243" s="1794"/>
      <c r="X6243" s="1794"/>
      <c r="Y6243" s="1794"/>
      <c r="Z6243" s="1214"/>
      <c r="AA6243" s="1795">
        <v>18.72</v>
      </c>
      <c r="AB6243" s="1795"/>
      <c r="AC6243" s="1795"/>
      <c r="AD6243" s="1795"/>
      <c r="AE6243" s="1795"/>
      <c r="AF6243" s="1795"/>
      <c r="AG6243" s="1795"/>
      <c r="AH6243" s="1213"/>
    </row>
    <row r="6244" spans="1:34" ht="17.45" customHeight="1">
      <c r="A6244" s="1801" t="s">
        <v>2872</v>
      </c>
      <c r="B6244" s="1825"/>
      <c r="C6244" s="1825"/>
      <c r="D6244" s="1825"/>
      <c r="E6244" s="1825"/>
      <c r="F6244" s="1825"/>
      <c r="G6244" s="1825"/>
      <c r="H6244" s="1825"/>
      <c r="I6244" s="1825"/>
      <c r="J6244" s="1825"/>
      <c r="K6244" s="1825"/>
      <c r="L6244" s="1825"/>
      <c r="M6244" s="1825"/>
      <c r="N6244" s="1826"/>
      <c r="O6244" s="1789" t="s">
        <v>2850</v>
      </c>
      <c r="P6244" s="1790"/>
      <c r="Q6244" s="1790"/>
      <c r="R6244" s="1790"/>
      <c r="S6244" s="1791"/>
      <c r="T6244" s="1827" t="s">
        <v>754</v>
      </c>
      <c r="U6244" s="1790"/>
      <c r="V6244" s="1790"/>
      <c r="W6244" s="1213"/>
      <c r="X6244" s="1789" t="s">
        <v>2866</v>
      </c>
      <c r="Y6244" s="1790"/>
      <c r="Z6244" s="1790"/>
      <c r="AA6244" s="1790"/>
      <c r="AB6244" s="1790"/>
      <c r="AC6244" s="1790"/>
      <c r="AD6244" s="1791"/>
      <c r="AE6244" s="1810" t="s">
        <v>2867</v>
      </c>
      <c r="AF6244" s="1828"/>
      <c r="AG6244" s="1828"/>
      <c r="AH6244" s="1213"/>
    </row>
    <row r="6245" spans="1:34" ht="16.7" customHeight="1">
      <c r="A6245" s="1901" t="s">
        <v>3647</v>
      </c>
      <c r="B6245" s="1902"/>
      <c r="C6245" s="1902"/>
      <c r="D6245" s="1902"/>
      <c r="E6245" s="1902"/>
      <c r="F6245" s="1875" t="s">
        <v>3648</v>
      </c>
      <c r="G6245" s="1876"/>
      <c r="H6245" s="1876"/>
      <c r="I6245" s="1876"/>
      <c r="J6245" s="1876"/>
      <c r="K6245" s="1876"/>
      <c r="L6245" s="1876"/>
      <c r="M6245" s="1876"/>
      <c r="N6245" s="1875"/>
      <c r="O6245" s="1885">
        <v>1.1780000000000001E-2</v>
      </c>
      <c r="P6245" s="1886"/>
      <c r="Q6245" s="1886"/>
      <c r="R6245" s="1886"/>
      <c r="S6245" s="1887"/>
      <c r="T6245" s="1888" t="s">
        <v>109</v>
      </c>
      <c r="U6245" s="1889"/>
      <c r="V6245" s="1889"/>
      <c r="W6245" s="1225"/>
      <c r="X6245" s="1890">
        <v>34.19</v>
      </c>
      <c r="Y6245" s="1891"/>
      <c r="Z6245" s="1891"/>
      <c r="AA6245" s="1891"/>
      <c r="AB6245" s="1891"/>
      <c r="AC6245" s="1891"/>
      <c r="AD6245" s="1892"/>
      <c r="AE6245" s="1865">
        <v>0.40279999999999999</v>
      </c>
      <c r="AF6245" s="1847"/>
      <c r="AG6245" s="1847"/>
      <c r="AH6245" s="1225"/>
    </row>
    <row r="6246" spans="1:34" ht="17.45" customHeight="1">
      <c r="A6246" s="1787" t="s">
        <v>3663</v>
      </c>
      <c r="B6246" s="1788"/>
      <c r="C6246" s="1788"/>
      <c r="D6246" s="1788"/>
      <c r="E6246" s="1788"/>
      <c r="F6246" s="1867" t="s">
        <v>3664</v>
      </c>
      <c r="G6246" s="1815"/>
      <c r="H6246" s="1815"/>
      <c r="I6246" s="1815"/>
      <c r="J6246" s="1815"/>
      <c r="K6246" s="1815"/>
      <c r="L6246" s="1815"/>
      <c r="M6246" s="1815"/>
      <c r="N6246" s="1903"/>
      <c r="O6246" s="1910">
        <v>4.4000000000000002E-4</v>
      </c>
      <c r="P6246" s="1911"/>
      <c r="Q6246" s="1911"/>
      <c r="R6246" s="1911"/>
      <c r="S6246" s="1912"/>
      <c r="T6246" s="1913" t="s">
        <v>109</v>
      </c>
      <c r="U6246" s="1796"/>
      <c r="V6246" s="1796"/>
      <c r="W6246" s="1219"/>
      <c r="X6246" s="1914">
        <v>33.54</v>
      </c>
      <c r="Y6246" s="1915"/>
      <c r="Z6246" s="1915"/>
      <c r="AA6246" s="1915"/>
      <c r="AB6246" s="1915"/>
      <c r="AC6246" s="1915"/>
      <c r="AD6246" s="1916"/>
      <c r="AE6246" s="1909">
        <v>1.4800000000000001E-2</v>
      </c>
      <c r="AF6246" s="1841"/>
      <c r="AG6246" s="1841"/>
      <c r="AH6246" s="1219"/>
    </row>
    <row r="6247" spans="1:34" ht="7.35" customHeight="1">
      <c r="A6247" s="1220"/>
      <c r="B6247" s="1221"/>
      <c r="C6247" s="1221"/>
      <c r="D6247" s="1221"/>
      <c r="E6247" s="1221"/>
      <c r="F6247" s="1867"/>
      <c r="G6247" s="1867"/>
      <c r="H6247" s="1867"/>
      <c r="I6247" s="1867"/>
      <c r="J6247" s="1867"/>
      <c r="K6247" s="1867"/>
      <c r="L6247" s="1867"/>
      <c r="M6247" s="1867"/>
      <c r="N6247" s="1867"/>
      <c r="O6247" s="1221"/>
      <c r="P6247" s="1221"/>
      <c r="Q6247" s="1221"/>
      <c r="R6247" s="1221"/>
      <c r="S6247" s="1221"/>
      <c r="T6247" s="1221"/>
      <c r="U6247" s="1221"/>
      <c r="V6247" s="1221"/>
      <c r="W6247" s="1221"/>
      <c r="X6247" s="1221"/>
      <c r="Y6247" s="1221"/>
      <c r="Z6247" s="1221"/>
      <c r="AA6247" s="1221"/>
      <c r="AB6247" s="1221"/>
      <c r="AC6247" s="1221"/>
      <c r="AD6247" s="1221"/>
      <c r="AE6247" s="1221"/>
      <c r="AF6247" s="1221"/>
      <c r="AG6247" s="1221"/>
      <c r="AH6247" s="1222"/>
    </row>
    <row r="6248" spans="1:34" ht="16.7" customHeight="1">
      <c r="A6248" s="1792"/>
      <c r="B6248" s="1793"/>
      <c r="C6248" s="1793"/>
      <c r="D6248" s="1793"/>
      <c r="E6248" s="1793"/>
      <c r="F6248" s="1793"/>
      <c r="G6248" s="1793"/>
      <c r="H6248" s="1793"/>
      <c r="I6248" s="1793"/>
      <c r="J6248" s="1793"/>
      <c r="K6248" s="1794" t="s">
        <v>2873</v>
      </c>
      <c r="L6248" s="1794"/>
      <c r="M6248" s="1794"/>
      <c r="N6248" s="1794"/>
      <c r="O6248" s="1794"/>
      <c r="P6248" s="1794"/>
      <c r="Q6248" s="1794"/>
      <c r="R6248" s="1794"/>
      <c r="S6248" s="1794"/>
      <c r="T6248" s="1794"/>
      <c r="U6248" s="1794"/>
      <c r="V6248" s="1794"/>
      <c r="W6248" s="1794"/>
      <c r="X6248" s="1794"/>
      <c r="Y6248" s="1794"/>
      <c r="Z6248" s="1794"/>
      <c r="AA6248" s="1794"/>
      <c r="AB6248" s="1214"/>
      <c r="AC6248" s="1795">
        <v>0.41760000000000003</v>
      </c>
      <c r="AD6248" s="1795"/>
      <c r="AE6248" s="1795"/>
      <c r="AF6248" s="1795"/>
      <c r="AG6248" s="1795"/>
      <c r="AH6248" s="1213"/>
    </row>
    <row r="6249" spans="1:34" ht="17.45" customHeight="1">
      <c r="A6249" s="1801" t="s">
        <v>2874</v>
      </c>
      <c r="B6249" s="1825"/>
      <c r="C6249" s="1825"/>
      <c r="D6249" s="1825"/>
      <c r="E6249" s="1825"/>
      <c r="F6249" s="1825"/>
      <c r="G6249" s="1825"/>
      <c r="H6249" s="1825"/>
      <c r="I6249" s="1825"/>
      <c r="J6249" s="1826"/>
      <c r="K6249" s="1789" t="s">
        <v>2850</v>
      </c>
      <c r="L6249" s="1791"/>
      <c r="M6249" s="1855" t="s">
        <v>2875</v>
      </c>
      <c r="N6249" s="1856"/>
      <c r="O6249" s="1857"/>
      <c r="P6249" s="1855" t="s">
        <v>2876</v>
      </c>
      <c r="Q6249" s="1856"/>
      <c r="R6249" s="1857"/>
      <c r="S6249" s="1855" t="s">
        <v>2877</v>
      </c>
      <c r="T6249" s="1857"/>
      <c r="U6249" s="1789" t="s">
        <v>2878</v>
      </c>
      <c r="V6249" s="1790"/>
      <c r="W6249" s="1791"/>
      <c r="X6249" s="1789" t="s">
        <v>2879</v>
      </c>
      <c r="Y6249" s="1790"/>
      <c r="Z6249" s="1790"/>
      <c r="AA6249" s="1790"/>
      <c r="AB6249" s="1791"/>
      <c r="AC6249" s="1789" t="s">
        <v>2880</v>
      </c>
      <c r="AD6249" s="1791"/>
      <c r="AE6249" s="1810" t="s">
        <v>2867</v>
      </c>
      <c r="AF6249" s="1828"/>
      <c r="AG6249" s="1828"/>
      <c r="AH6249" s="1213"/>
    </row>
    <row r="6250" spans="1:34" ht="17.45" customHeight="1">
      <c r="A6250" s="1901" t="s">
        <v>3651</v>
      </c>
      <c r="B6250" s="1902"/>
      <c r="C6250" s="1902"/>
      <c r="D6250" s="1902"/>
      <c r="E6250" s="1902"/>
      <c r="F6250" s="1875" t="s">
        <v>3648</v>
      </c>
      <c r="G6250" s="1876"/>
      <c r="H6250" s="1876"/>
      <c r="I6250" s="1876"/>
      <c r="J6250" s="1875"/>
      <c r="K6250" s="1877">
        <v>1.1780000000000001E-2</v>
      </c>
      <c r="L6250" s="1878"/>
      <c r="M6250" s="1890">
        <v>0</v>
      </c>
      <c r="N6250" s="1891"/>
      <c r="O6250" s="1892"/>
      <c r="P6250" s="1890">
        <v>0</v>
      </c>
      <c r="Q6250" s="1891"/>
      <c r="R6250" s="1892"/>
      <c r="S6250" s="1890">
        <v>0</v>
      </c>
      <c r="T6250" s="1892"/>
      <c r="U6250" s="1890">
        <v>1.1000000000000001</v>
      </c>
      <c r="V6250" s="1891"/>
      <c r="W6250" s="1892"/>
      <c r="X6250" s="1890">
        <v>0.88</v>
      </c>
      <c r="Y6250" s="1891"/>
      <c r="Z6250" s="1891"/>
      <c r="AA6250" s="1891"/>
      <c r="AB6250" s="1892"/>
      <c r="AC6250" s="1890">
        <v>0.72</v>
      </c>
      <c r="AD6250" s="1892"/>
      <c r="AE6250" s="1865">
        <v>0</v>
      </c>
      <c r="AF6250" s="1847"/>
      <c r="AG6250" s="1847"/>
      <c r="AH6250" s="1225"/>
    </row>
    <row r="6251" spans="1:34" ht="16.7" customHeight="1">
      <c r="A6251" s="1787" t="s">
        <v>3665</v>
      </c>
      <c r="B6251" s="1788"/>
      <c r="C6251" s="1788"/>
      <c r="D6251" s="1788"/>
      <c r="E6251" s="1788"/>
      <c r="F6251" s="1867" t="s">
        <v>3664</v>
      </c>
      <c r="G6251" s="1815"/>
      <c r="H6251" s="1815"/>
      <c r="I6251" s="1815"/>
      <c r="J6251" s="1903"/>
      <c r="K6251" s="1904">
        <v>4.4000000000000002E-4</v>
      </c>
      <c r="L6251" s="1905"/>
      <c r="M6251" s="1914">
        <v>0</v>
      </c>
      <c r="N6251" s="1915"/>
      <c r="O6251" s="1916"/>
      <c r="P6251" s="1914">
        <v>0</v>
      </c>
      <c r="Q6251" s="1915"/>
      <c r="R6251" s="1916"/>
      <c r="S6251" s="1914">
        <v>0</v>
      </c>
      <c r="T6251" s="1916"/>
      <c r="U6251" s="1914">
        <v>1.1000000000000001</v>
      </c>
      <c r="V6251" s="1915"/>
      <c r="W6251" s="1916"/>
      <c r="X6251" s="1914">
        <v>0.88</v>
      </c>
      <c r="Y6251" s="1915"/>
      <c r="Z6251" s="1915"/>
      <c r="AA6251" s="1915"/>
      <c r="AB6251" s="1916"/>
      <c r="AC6251" s="1914">
        <v>0.72</v>
      </c>
      <c r="AD6251" s="1916"/>
      <c r="AE6251" s="1909">
        <v>0</v>
      </c>
      <c r="AF6251" s="1841"/>
      <c r="AG6251" s="1841"/>
      <c r="AH6251" s="1219"/>
    </row>
    <row r="6252" spans="1:34" ht="7.35" customHeight="1">
      <c r="A6252" s="1220"/>
      <c r="B6252" s="1221"/>
      <c r="C6252" s="1221"/>
      <c r="D6252" s="1221"/>
      <c r="E6252" s="1221"/>
      <c r="F6252" s="1867"/>
      <c r="G6252" s="1867"/>
      <c r="H6252" s="1867"/>
      <c r="I6252" s="1867"/>
      <c r="J6252" s="1867"/>
      <c r="K6252" s="1221"/>
      <c r="L6252" s="1221"/>
      <c r="M6252" s="1221"/>
      <c r="N6252" s="1221"/>
      <c r="O6252" s="1221"/>
      <c r="P6252" s="1221"/>
      <c r="Q6252" s="1221"/>
      <c r="R6252" s="1221"/>
      <c r="S6252" s="1221"/>
      <c r="T6252" s="1221"/>
      <c r="U6252" s="1221"/>
      <c r="V6252" s="1221"/>
      <c r="W6252" s="1221"/>
      <c r="X6252" s="1221"/>
      <c r="Y6252" s="1221"/>
      <c r="Z6252" s="1221"/>
      <c r="AA6252" s="1221"/>
      <c r="AB6252" s="1221"/>
      <c r="AC6252" s="1221"/>
      <c r="AD6252" s="1221"/>
      <c r="AE6252" s="1221"/>
      <c r="AF6252" s="1221"/>
      <c r="AG6252" s="1221"/>
      <c r="AH6252" s="1222"/>
    </row>
    <row r="6253" spans="1:34" ht="17.45" customHeight="1">
      <c r="A6253" s="1853"/>
      <c r="B6253" s="1778"/>
      <c r="C6253" s="1778"/>
      <c r="D6253" s="1778"/>
      <c r="E6253" s="1778"/>
      <c r="F6253" s="1778"/>
      <c r="G6253" s="1778"/>
      <c r="H6253" s="1778"/>
      <c r="I6253" s="1846" t="s">
        <v>2881</v>
      </c>
      <c r="J6253" s="1846"/>
      <c r="K6253" s="1846"/>
      <c r="L6253" s="1846"/>
      <c r="M6253" s="1846"/>
      <c r="N6253" s="1846"/>
      <c r="O6253" s="1846"/>
      <c r="P6253" s="1846"/>
      <c r="Q6253" s="1846"/>
      <c r="R6253" s="1846"/>
      <c r="S6253" s="1846"/>
      <c r="T6253" s="1846"/>
      <c r="U6253" s="1846"/>
      <c r="V6253" s="1846"/>
      <c r="W6253" s="1846"/>
      <c r="X6253" s="1846"/>
      <c r="Y6253" s="1846"/>
      <c r="Z6253" s="1203"/>
      <c r="AA6253" s="1847">
        <v>0</v>
      </c>
      <c r="AB6253" s="1847"/>
      <c r="AC6253" s="1847"/>
      <c r="AD6253" s="1847"/>
      <c r="AE6253" s="1847"/>
      <c r="AF6253" s="1847"/>
      <c r="AG6253" s="1847"/>
      <c r="AH6253" s="1204"/>
    </row>
    <row r="6254" spans="1:34" ht="5.85" customHeight="1">
      <c r="A6254" s="1854"/>
      <c r="B6254" s="1309"/>
      <c r="C6254" s="1309"/>
      <c r="D6254" s="1309"/>
      <c r="E6254" s="1309"/>
      <c r="F6254" s="1309"/>
      <c r="G6254" s="1309"/>
      <c r="H6254" s="1309"/>
      <c r="I6254" s="1309"/>
      <c r="J6254" s="1309"/>
      <c r="K6254" s="1309"/>
      <c r="L6254" s="1309"/>
      <c r="M6254" s="1309"/>
      <c r="N6254" s="1309"/>
      <c r="O6254" s="1309"/>
      <c r="P6254" s="1309"/>
      <c r="Q6254" s="1309"/>
      <c r="R6254" s="1309"/>
      <c r="S6254" s="1309"/>
      <c r="T6254" s="1309"/>
      <c r="U6254" s="1309"/>
      <c r="V6254" s="1309"/>
      <c r="W6254" s="1309"/>
      <c r="X6254" s="1309"/>
      <c r="Y6254" s="1309"/>
      <c r="Z6254" s="1309"/>
      <c r="AA6254" s="1309"/>
      <c r="AB6254" s="1309"/>
      <c r="AC6254" s="1309"/>
      <c r="AD6254" s="1309"/>
      <c r="AE6254" s="1309"/>
      <c r="AF6254" s="1309"/>
      <c r="AG6254" s="1309"/>
      <c r="AH6254" s="1782"/>
    </row>
    <row r="6255" spans="1:34" ht="16.7" customHeight="1">
      <c r="A6255" s="1845"/>
      <c r="B6255" s="1799"/>
      <c r="C6255" s="1799"/>
      <c r="D6255" s="1799"/>
      <c r="E6255" s="1799"/>
      <c r="F6255" s="1799"/>
      <c r="G6255" s="1799"/>
      <c r="H6255" s="1799"/>
      <c r="I6255" s="1842" t="s">
        <v>2882</v>
      </c>
      <c r="J6255" s="1842"/>
      <c r="K6255" s="1842"/>
      <c r="L6255" s="1842"/>
      <c r="M6255" s="1842"/>
      <c r="N6255" s="1842"/>
      <c r="O6255" s="1842"/>
      <c r="P6255" s="1842"/>
      <c r="Q6255" s="1842"/>
      <c r="R6255" s="1842"/>
      <c r="S6255" s="1842"/>
      <c r="T6255" s="1842"/>
      <c r="U6255" s="1842"/>
      <c r="V6255" s="1842"/>
      <c r="W6255" s="1842"/>
      <c r="X6255" s="1842"/>
      <c r="Y6255" s="1842"/>
      <c r="Z6255" s="1212"/>
      <c r="AA6255" s="1848">
        <v>821.03</v>
      </c>
      <c r="AB6255" s="1848"/>
      <c r="AC6255" s="1848"/>
      <c r="AD6255" s="1848"/>
      <c r="AE6255" s="1848"/>
      <c r="AF6255" s="1848"/>
      <c r="AG6255" s="1848"/>
      <c r="AH6255" s="1208"/>
    </row>
    <row r="6256" spans="1:34" ht="45.75" customHeight="1">
      <c r="A6256" s="1849" t="s">
        <v>2883</v>
      </c>
      <c r="B6256" s="1850"/>
      <c r="C6256" s="1850"/>
      <c r="D6256" s="1850"/>
      <c r="E6256" s="1851" t="s">
        <v>3666</v>
      </c>
      <c r="F6256" s="1852"/>
      <c r="G6256" s="1852"/>
      <c r="H6256" s="1852"/>
      <c r="I6256" s="1852"/>
      <c r="J6256" s="1852"/>
      <c r="K6256" s="1852"/>
      <c r="L6256" s="1852"/>
      <c r="M6256" s="1852"/>
      <c r="N6256" s="1852"/>
      <c r="O6256" s="1852"/>
      <c r="P6256" s="1852"/>
      <c r="Q6256" s="1852"/>
      <c r="R6256" s="1852"/>
      <c r="S6256" s="1852"/>
      <c r="T6256" s="1852"/>
      <c r="U6256" s="1852"/>
      <c r="V6256" s="1852"/>
      <c r="W6256" s="1852"/>
      <c r="X6256" s="1852"/>
      <c r="Y6256" s="1852"/>
      <c r="Z6256" s="1852"/>
      <c r="AA6256" s="1852"/>
      <c r="AB6256" s="1852"/>
      <c r="AC6256" s="1852"/>
      <c r="AD6256" s="1852"/>
      <c r="AE6256" s="1852"/>
      <c r="AF6256" s="1852"/>
      <c r="AG6256" s="1852"/>
      <c r="AH6256" s="1851"/>
    </row>
    <row r="6257" spans="1:34" ht="29.1" customHeight="1">
      <c r="A6257" s="1220"/>
      <c r="B6257" s="1221"/>
      <c r="C6257" s="1221"/>
      <c r="D6257" s="1221"/>
      <c r="E6257" s="1221"/>
      <c r="F6257" s="1221"/>
      <c r="G6257" s="1221"/>
      <c r="H6257" s="1221"/>
      <c r="I6257" s="1221"/>
      <c r="J6257" s="1221"/>
      <c r="K6257" s="1221"/>
      <c r="L6257" s="1221"/>
      <c r="M6257" s="1221"/>
      <c r="N6257" s="1221"/>
      <c r="O6257" s="1221"/>
      <c r="P6257" s="1221"/>
      <c r="Q6257" s="1221"/>
      <c r="R6257" s="1221"/>
      <c r="S6257" s="1221"/>
      <c r="T6257" s="1221"/>
      <c r="U6257" s="1221"/>
      <c r="V6257" s="1221"/>
      <c r="W6257" s="1221"/>
      <c r="X6257" s="1221"/>
      <c r="Y6257" s="1221"/>
      <c r="Z6257" s="1221"/>
      <c r="AA6257" s="1221"/>
      <c r="AB6257" s="1221"/>
      <c r="AC6257" s="1221"/>
      <c r="AD6257" s="1221"/>
      <c r="AE6257" s="1221"/>
      <c r="AF6257" s="1221"/>
      <c r="AG6257" s="1221"/>
      <c r="AH6257" s="1222"/>
    </row>
    <row r="6258" spans="1:34" ht="5.85" customHeight="1">
      <c r="A6258" s="1777"/>
      <c r="B6258" s="1778"/>
      <c r="C6258" s="1778"/>
      <c r="D6258" s="1778"/>
      <c r="E6258" s="1778"/>
      <c r="F6258" s="1778"/>
      <c r="G6258" s="1778"/>
      <c r="H6258" s="1778"/>
      <c r="I6258" s="1778"/>
      <c r="J6258" s="1778"/>
      <c r="K6258" s="1778"/>
      <c r="L6258" s="1778"/>
      <c r="M6258" s="1778"/>
      <c r="N6258" s="1778"/>
      <c r="O6258" s="1778"/>
      <c r="P6258" s="1778"/>
      <c r="Q6258" s="1778"/>
      <c r="R6258" s="1778"/>
      <c r="S6258" s="1778"/>
      <c r="T6258" s="1778"/>
      <c r="U6258" s="1778"/>
      <c r="V6258" s="1778"/>
      <c r="W6258" s="1778"/>
      <c r="X6258" s="1778"/>
      <c r="Y6258" s="1778"/>
      <c r="Z6258" s="1778"/>
      <c r="AA6258" s="1778"/>
      <c r="AB6258" s="1778"/>
      <c r="AC6258" s="1778"/>
      <c r="AD6258" s="1778"/>
      <c r="AE6258" s="1778"/>
      <c r="AF6258" s="1778"/>
      <c r="AG6258" s="1778"/>
      <c r="AH6258" s="1779"/>
    </row>
    <row r="6259" spans="1:34" ht="10.9" customHeight="1">
      <c r="A6259" s="1780" t="s">
        <v>2834</v>
      </c>
      <c r="B6259" s="1310"/>
      <c r="C6259" s="1310"/>
      <c r="D6259" s="1310"/>
      <c r="E6259" s="1310"/>
      <c r="F6259" s="1310"/>
      <c r="G6259" s="1310"/>
      <c r="H6259" s="1310"/>
      <c r="I6259" s="1310"/>
      <c r="J6259" s="1310"/>
      <c r="K6259" s="1310"/>
      <c r="L6259" s="1310"/>
      <c r="M6259" s="1310"/>
      <c r="N6259" s="1310"/>
      <c r="O6259" s="1310"/>
      <c r="P6259" s="1310"/>
      <c r="Q6259" s="1310"/>
      <c r="R6259" s="1310"/>
      <c r="S6259" s="1310"/>
      <c r="T6259" s="1310"/>
      <c r="U6259" s="1310"/>
      <c r="V6259" s="1310"/>
      <c r="W6259" s="1310"/>
      <c r="X6259" s="1310"/>
      <c r="Y6259" s="1310"/>
      <c r="Z6259" s="1310"/>
      <c r="AA6259" s="1310"/>
      <c r="AB6259" s="1310"/>
      <c r="AC6259" s="1310"/>
      <c r="AD6259" s="1309"/>
      <c r="AE6259" s="1309"/>
      <c r="AF6259" s="1781" t="s">
        <v>3667</v>
      </c>
      <c r="AG6259" s="1781"/>
      <c r="AH6259" s="1782"/>
    </row>
    <row r="6260" spans="1:34" ht="5.85" customHeight="1">
      <c r="A6260" s="1780"/>
      <c r="B6260" s="1310"/>
      <c r="C6260" s="1310"/>
      <c r="D6260" s="1310"/>
      <c r="E6260" s="1310"/>
      <c r="F6260" s="1310"/>
      <c r="G6260" s="1310"/>
      <c r="H6260" s="1310"/>
      <c r="I6260" s="1310"/>
      <c r="J6260" s="1310"/>
      <c r="K6260" s="1310"/>
      <c r="L6260" s="1310"/>
      <c r="M6260" s="1310"/>
      <c r="N6260" s="1310"/>
      <c r="O6260" s="1310"/>
      <c r="P6260" s="1310"/>
      <c r="Q6260" s="1310"/>
      <c r="R6260" s="1310"/>
      <c r="S6260" s="1310"/>
      <c r="T6260" s="1310"/>
      <c r="U6260" s="1310"/>
      <c r="V6260" s="1310"/>
      <c r="W6260" s="1310"/>
      <c r="X6260" s="1310"/>
      <c r="Y6260" s="1310"/>
      <c r="Z6260" s="1310"/>
      <c r="AA6260" s="1310"/>
      <c r="AB6260" s="1310"/>
      <c r="AC6260" s="1310"/>
      <c r="AD6260" s="1311"/>
      <c r="AE6260" s="1311"/>
      <c r="AF6260" s="1311"/>
      <c r="AG6260" s="1311"/>
      <c r="AH6260" s="1782"/>
    </row>
    <row r="6261" spans="1:34" ht="11.65" customHeight="1">
      <c r="A6261" s="1783" t="s">
        <v>2836</v>
      </c>
      <c r="B6261" s="1784"/>
      <c r="C6261" s="1784"/>
      <c r="D6261" s="1784"/>
      <c r="E6261" s="1784"/>
      <c r="F6261" s="1784"/>
      <c r="G6261" s="1784"/>
      <c r="H6261" s="1784"/>
      <c r="I6261" s="1784"/>
      <c r="J6261" s="1784"/>
      <c r="K6261" s="1784"/>
      <c r="L6261" s="1784"/>
      <c r="M6261" s="1784"/>
      <c r="N6261" s="1784"/>
      <c r="O6261" s="1784"/>
      <c r="P6261" s="1784"/>
      <c r="Q6261" s="1784"/>
      <c r="R6261" s="1784"/>
      <c r="S6261" s="1784"/>
      <c r="T6261" s="1784"/>
      <c r="U6261" s="1784"/>
      <c r="V6261" s="1784"/>
      <c r="W6261" s="1784"/>
      <c r="X6261" s="1784"/>
      <c r="Y6261" s="1784"/>
      <c r="Z6261" s="1784"/>
      <c r="AA6261" s="1784"/>
      <c r="AB6261" s="1784"/>
      <c r="AC6261" s="1784"/>
      <c r="AD6261" s="1311"/>
      <c r="AE6261" s="1311"/>
      <c r="AF6261" s="1311"/>
      <c r="AG6261" s="1311"/>
      <c r="AH6261" s="1782"/>
    </row>
    <row r="6262" spans="1:34" ht="22.5" customHeight="1">
      <c r="A6262" s="1785" t="s">
        <v>2837</v>
      </c>
      <c r="B6262" s="1786"/>
      <c r="C6262" s="1786"/>
      <c r="D6262" s="1786"/>
      <c r="E6262" s="1786"/>
      <c r="F6262" s="1786"/>
      <c r="G6262" s="1786"/>
      <c r="H6262" s="1786"/>
      <c r="I6262" s="1786"/>
      <c r="J6262" s="1786"/>
      <c r="K6262" s="1786"/>
      <c r="L6262" s="1786"/>
      <c r="M6262" s="1786"/>
      <c r="N6262" s="1786"/>
      <c r="O6262" s="1786"/>
      <c r="P6262" s="1786"/>
      <c r="Q6262" s="1786"/>
      <c r="R6262" s="1786"/>
      <c r="S6262" s="1786"/>
      <c r="T6262" s="1786"/>
      <c r="U6262" s="1786"/>
      <c r="V6262" s="1786"/>
      <c r="W6262" s="1786"/>
      <c r="X6262" s="1786"/>
      <c r="Y6262" s="1786"/>
      <c r="Z6262" s="1786"/>
      <c r="AA6262" s="1786"/>
      <c r="AB6262" s="1786"/>
      <c r="AC6262" s="1786"/>
      <c r="AD6262" s="1311"/>
      <c r="AE6262" s="1311"/>
      <c r="AF6262" s="1311"/>
      <c r="AG6262" s="1311"/>
      <c r="AH6262" s="1782"/>
    </row>
    <row r="6263" spans="1:34" ht="5.85" customHeight="1">
      <c r="A6263" s="1787" t="s">
        <v>2838</v>
      </c>
      <c r="B6263" s="1788"/>
      <c r="C6263" s="1788"/>
      <c r="D6263" s="1788"/>
      <c r="E6263" s="1788"/>
      <c r="F6263" s="1788"/>
      <c r="G6263" s="1788"/>
      <c r="H6263" s="1788"/>
      <c r="I6263" s="1788"/>
      <c r="J6263" s="1788"/>
      <c r="K6263" s="1788"/>
      <c r="L6263" s="1788"/>
      <c r="M6263" s="1788"/>
      <c r="N6263" s="1788"/>
      <c r="O6263" s="1788"/>
      <c r="P6263" s="1788"/>
      <c r="Q6263" s="1788"/>
      <c r="R6263" s="1788"/>
      <c r="S6263" s="1788"/>
      <c r="T6263" s="1788"/>
      <c r="U6263" s="1788"/>
      <c r="V6263" s="1788"/>
      <c r="W6263" s="1788"/>
      <c r="X6263" s="1788"/>
      <c r="Y6263" s="1788"/>
      <c r="Z6263" s="1788"/>
      <c r="AA6263" s="1788"/>
      <c r="AB6263" s="1788"/>
      <c r="AC6263" s="1788"/>
      <c r="AD6263" s="1311"/>
      <c r="AE6263" s="1311"/>
      <c r="AF6263" s="1311"/>
      <c r="AG6263" s="1311"/>
      <c r="AH6263" s="1782"/>
    </row>
    <row r="6264" spans="1:34" ht="5.85" customHeight="1">
      <c r="A6264" s="1787"/>
      <c r="B6264" s="1788"/>
      <c r="C6264" s="1788"/>
      <c r="D6264" s="1788"/>
      <c r="E6264" s="1788"/>
      <c r="F6264" s="1788"/>
      <c r="G6264" s="1788"/>
      <c r="H6264" s="1788"/>
      <c r="I6264" s="1788"/>
      <c r="J6264" s="1788"/>
      <c r="K6264" s="1788"/>
      <c r="L6264" s="1788"/>
      <c r="M6264" s="1788"/>
      <c r="N6264" s="1788"/>
      <c r="O6264" s="1788"/>
      <c r="P6264" s="1788"/>
      <c r="Q6264" s="1788"/>
      <c r="R6264" s="1788"/>
      <c r="S6264" s="1788"/>
      <c r="T6264" s="1788"/>
      <c r="U6264" s="1788"/>
      <c r="V6264" s="1788"/>
      <c r="W6264" s="1788"/>
      <c r="X6264" s="1788"/>
      <c r="Y6264" s="1788"/>
      <c r="Z6264" s="1788"/>
      <c r="AA6264" s="1788"/>
      <c r="AB6264" s="1788"/>
      <c r="AC6264" s="1788"/>
      <c r="AD6264" s="1782"/>
      <c r="AE6264" s="1309"/>
      <c r="AF6264" s="1309"/>
      <c r="AG6264" s="1309"/>
      <c r="AH6264" s="1782"/>
    </row>
    <row r="6265" spans="1:34" ht="11.65" customHeight="1">
      <c r="A6265" s="1787" t="s">
        <v>2839</v>
      </c>
      <c r="B6265" s="1788"/>
      <c r="C6265" s="1788"/>
      <c r="D6265" s="1788"/>
      <c r="E6265" s="1788"/>
      <c r="F6265" s="1788"/>
      <c r="G6265" s="1788"/>
      <c r="H6265" s="1788"/>
      <c r="I6265" s="1788"/>
      <c r="J6265" s="1788"/>
      <c r="K6265" s="1788"/>
      <c r="L6265" s="1788"/>
      <c r="M6265" s="1788"/>
      <c r="N6265" s="1788"/>
      <c r="O6265" s="1788"/>
      <c r="P6265" s="1788"/>
      <c r="Q6265" s="1788"/>
      <c r="R6265" s="1788"/>
      <c r="S6265" s="1788"/>
      <c r="T6265" s="1788"/>
      <c r="U6265" s="1788"/>
      <c r="V6265" s="1788"/>
      <c r="W6265" s="1788"/>
      <c r="X6265" s="1788"/>
      <c r="Y6265" s="1788"/>
      <c r="Z6265" s="1788"/>
      <c r="AA6265" s="1788"/>
      <c r="AB6265" s="1788"/>
      <c r="AC6265" s="1788"/>
      <c r="AD6265" s="1818" t="s">
        <v>2840</v>
      </c>
      <c r="AE6265" s="1818"/>
      <c r="AF6265" s="1206">
        <v>0</v>
      </c>
      <c r="AG6265" s="1207" t="s">
        <v>5</v>
      </c>
      <c r="AH6265" s="1800"/>
    </row>
    <row r="6266" spans="1:34" ht="11.65" customHeight="1">
      <c r="A6266" s="1819" t="s">
        <v>2841</v>
      </c>
      <c r="B6266" s="1820"/>
      <c r="C6266" s="1820"/>
      <c r="D6266" s="1820"/>
      <c r="E6266" s="1820"/>
      <c r="F6266" s="1820"/>
      <c r="G6266" s="1820"/>
      <c r="H6266" s="1820"/>
      <c r="I6266" s="1820"/>
      <c r="J6266" s="1820"/>
      <c r="K6266" s="1820"/>
      <c r="L6266" s="1820"/>
      <c r="M6266" s="1820"/>
      <c r="N6266" s="1820"/>
      <c r="O6266" s="1820"/>
      <c r="P6266" s="1820"/>
      <c r="Q6266" s="1820"/>
      <c r="R6266" s="1820"/>
      <c r="S6266" s="1820"/>
      <c r="T6266" s="1820"/>
      <c r="U6266" s="1820"/>
      <c r="V6266" s="1820"/>
      <c r="W6266" s="1820"/>
      <c r="X6266" s="1820"/>
      <c r="Y6266" s="1820"/>
      <c r="Z6266" s="1820"/>
      <c r="AA6266" s="1820"/>
      <c r="AB6266" s="1820"/>
      <c r="AC6266" s="1820"/>
      <c r="AD6266" s="1821" t="s">
        <v>2842</v>
      </c>
      <c r="AE6266" s="1821"/>
      <c r="AF6266" s="1210">
        <v>0</v>
      </c>
      <c r="AG6266" s="1211" t="s">
        <v>5</v>
      </c>
      <c r="AH6266" s="1800"/>
    </row>
    <row r="6267" spans="1:34" ht="16.7" customHeight="1">
      <c r="A6267" s="1822" t="s">
        <v>2843</v>
      </c>
      <c r="B6267" s="1802"/>
      <c r="C6267" s="1802"/>
      <c r="D6267" s="1778"/>
      <c r="E6267" s="1823" t="s">
        <v>3271</v>
      </c>
      <c r="F6267" s="1823"/>
      <c r="G6267" s="1823"/>
      <c r="H6267" s="1823"/>
      <c r="I6267" s="1823"/>
      <c r="J6267" s="1823"/>
      <c r="K6267" s="1823"/>
      <c r="L6267" s="1823"/>
      <c r="M6267" s="1823"/>
      <c r="N6267" s="1823"/>
      <c r="O6267" s="1823"/>
      <c r="P6267" s="1823"/>
      <c r="Q6267" s="1823"/>
      <c r="R6267" s="1823"/>
      <c r="S6267" s="1823"/>
      <c r="T6267" s="1823"/>
      <c r="U6267" s="1823"/>
      <c r="V6267" s="1823"/>
      <c r="W6267" s="1823"/>
      <c r="X6267" s="1823"/>
      <c r="Y6267" s="1823"/>
      <c r="Z6267" s="1823"/>
      <c r="AA6267" s="1823"/>
      <c r="AB6267" s="1823"/>
      <c r="AC6267" s="1823"/>
      <c r="AD6267" s="1823"/>
      <c r="AE6267" s="1823"/>
      <c r="AF6267" s="1823"/>
      <c r="AG6267" s="1823"/>
      <c r="AH6267" s="1779"/>
    </row>
    <row r="6268" spans="1:34" ht="17.45" customHeight="1">
      <c r="A6268" s="1824" t="s">
        <v>2844</v>
      </c>
      <c r="B6268" s="1816"/>
      <c r="C6268" s="1816"/>
      <c r="D6268" s="1309"/>
      <c r="E6268" s="1815" t="s">
        <v>3270</v>
      </c>
      <c r="F6268" s="1815"/>
      <c r="G6268" s="1111"/>
      <c r="H6268" s="1796" t="s">
        <v>2845</v>
      </c>
      <c r="I6268" s="1796"/>
      <c r="J6268" s="1796" t="s">
        <v>469</v>
      </c>
      <c r="K6268" s="1796"/>
      <c r="L6268" s="1309"/>
      <c r="M6268" s="1309"/>
      <c r="N6268" s="1816" t="s">
        <v>2846</v>
      </c>
      <c r="O6268" s="1816"/>
      <c r="P6268" s="1816"/>
      <c r="Q6268" s="1816"/>
      <c r="R6268" s="1817">
        <v>2</v>
      </c>
      <c r="S6268" s="1817"/>
      <c r="T6268" s="1817"/>
      <c r="U6268" s="1817"/>
      <c r="V6268" s="1309"/>
      <c r="W6268" s="1309"/>
      <c r="X6268" s="1309"/>
      <c r="Y6268" s="1796" t="s">
        <v>2847</v>
      </c>
      <c r="Z6268" s="1796"/>
      <c r="AA6268" s="1796"/>
      <c r="AB6268" s="1796"/>
      <c r="AC6268" s="1796"/>
      <c r="AD6268" s="1796"/>
      <c r="AE6268" s="1796"/>
      <c r="AF6268" s="1797" t="s">
        <v>2848</v>
      </c>
      <c r="AG6268" s="1797"/>
      <c r="AH6268" s="1782"/>
    </row>
    <row r="6269" spans="1:34" ht="5.85" customHeight="1">
      <c r="A6269" s="1798"/>
      <c r="B6269" s="1799"/>
      <c r="C6269" s="1799"/>
      <c r="D6269" s="1799"/>
      <c r="E6269" s="1799"/>
      <c r="F6269" s="1799"/>
      <c r="G6269" s="1799"/>
      <c r="H6269" s="1799"/>
      <c r="I6269" s="1799"/>
      <c r="J6269" s="1799"/>
      <c r="K6269" s="1799"/>
      <c r="L6269" s="1799"/>
      <c r="M6269" s="1799"/>
      <c r="N6269" s="1799"/>
      <c r="O6269" s="1799"/>
      <c r="P6269" s="1799"/>
      <c r="Q6269" s="1799"/>
      <c r="R6269" s="1799"/>
      <c r="S6269" s="1799"/>
      <c r="T6269" s="1799"/>
      <c r="U6269" s="1799"/>
      <c r="V6269" s="1799"/>
      <c r="W6269" s="1799"/>
      <c r="X6269" s="1799"/>
      <c r="Y6269" s="1799"/>
      <c r="Z6269" s="1799"/>
      <c r="AA6269" s="1799"/>
      <c r="AB6269" s="1799"/>
      <c r="AC6269" s="1799"/>
      <c r="AD6269" s="1799"/>
      <c r="AE6269" s="1799"/>
      <c r="AF6269" s="1799"/>
      <c r="AG6269" s="1799"/>
      <c r="AH6269" s="1800"/>
    </row>
    <row r="6270" spans="1:34" ht="16.7" customHeight="1">
      <c r="A6270" s="1801" t="s">
        <v>2849</v>
      </c>
      <c r="B6270" s="1802"/>
      <c r="C6270" s="1802"/>
      <c r="D6270" s="1802"/>
      <c r="E6270" s="1802"/>
      <c r="F6270" s="1802"/>
      <c r="G6270" s="1802"/>
      <c r="H6270" s="1802"/>
      <c r="I6270" s="1802"/>
      <c r="J6270" s="1803"/>
      <c r="K6270" s="1789" t="s">
        <v>2850</v>
      </c>
      <c r="L6270" s="1807"/>
      <c r="M6270" s="1789" t="s">
        <v>2851</v>
      </c>
      <c r="N6270" s="1790"/>
      <c r="O6270" s="1790"/>
      <c r="P6270" s="1790"/>
      <c r="Q6270" s="1790"/>
      <c r="R6270" s="1790"/>
      <c r="S6270" s="1790"/>
      <c r="T6270" s="1791"/>
      <c r="U6270" s="1789" t="s">
        <v>2852</v>
      </c>
      <c r="V6270" s="1790"/>
      <c r="W6270" s="1790"/>
      <c r="X6270" s="1790"/>
      <c r="Y6270" s="1790"/>
      <c r="Z6270" s="1790"/>
      <c r="AA6270" s="1790"/>
      <c r="AB6270" s="1790"/>
      <c r="AC6270" s="1790"/>
      <c r="AD6270" s="1791"/>
      <c r="AE6270" s="1810" t="s">
        <v>2853</v>
      </c>
      <c r="AF6270" s="1811"/>
      <c r="AG6270" s="1811"/>
      <c r="AH6270" s="1814"/>
    </row>
    <row r="6271" spans="1:34" ht="17.45" customHeight="1">
      <c r="A6271" s="1804"/>
      <c r="B6271" s="1805"/>
      <c r="C6271" s="1805"/>
      <c r="D6271" s="1805"/>
      <c r="E6271" s="1805"/>
      <c r="F6271" s="1805"/>
      <c r="G6271" s="1805"/>
      <c r="H6271" s="1805"/>
      <c r="I6271" s="1805"/>
      <c r="J6271" s="1806"/>
      <c r="K6271" s="1808"/>
      <c r="L6271" s="1809"/>
      <c r="M6271" s="1789" t="s">
        <v>2854</v>
      </c>
      <c r="N6271" s="1790"/>
      <c r="O6271" s="1790"/>
      <c r="P6271" s="1791"/>
      <c r="Q6271" s="1789" t="s">
        <v>2855</v>
      </c>
      <c r="R6271" s="1790"/>
      <c r="S6271" s="1790"/>
      <c r="T6271" s="1791"/>
      <c r="U6271" s="1789" t="s">
        <v>2854</v>
      </c>
      <c r="V6271" s="1790"/>
      <c r="W6271" s="1790"/>
      <c r="X6271" s="1790"/>
      <c r="Y6271" s="1790"/>
      <c r="Z6271" s="1791"/>
      <c r="AA6271" s="1789" t="s">
        <v>2855</v>
      </c>
      <c r="AB6271" s="1790"/>
      <c r="AC6271" s="1790"/>
      <c r="AD6271" s="1791"/>
      <c r="AE6271" s="1812"/>
      <c r="AF6271" s="1813"/>
      <c r="AG6271" s="1813"/>
      <c r="AH6271" s="1800"/>
    </row>
    <row r="6272" spans="1:34" ht="17.45" customHeight="1">
      <c r="A6272" s="1223"/>
      <c r="B6272" s="1224" t="s">
        <v>1519</v>
      </c>
      <c r="C6272" s="1875" t="s">
        <v>3616</v>
      </c>
      <c r="D6272" s="1876"/>
      <c r="E6272" s="1876"/>
      <c r="F6272" s="1876"/>
      <c r="G6272" s="1876"/>
      <c r="H6272" s="1876"/>
      <c r="I6272" s="1876"/>
      <c r="J6272" s="1875"/>
      <c r="K6272" s="1877">
        <v>0.15060000000000001</v>
      </c>
      <c r="L6272" s="1878"/>
      <c r="M6272" s="1877">
        <v>1</v>
      </c>
      <c r="N6272" s="1879"/>
      <c r="O6272" s="1879"/>
      <c r="P6272" s="1878"/>
      <c r="Q6272" s="1877">
        <v>0</v>
      </c>
      <c r="R6272" s="1879"/>
      <c r="S6272" s="1879"/>
      <c r="T6272" s="1878"/>
      <c r="U6272" s="1880">
        <v>0.36919999999999997</v>
      </c>
      <c r="V6272" s="1881"/>
      <c r="W6272" s="1881"/>
      <c r="X6272" s="1881"/>
      <c r="Y6272" s="1881"/>
      <c r="Z6272" s="1882"/>
      <c r="AA6272" s="1880">
        <v>0.23949999999999999</v>
      </c>
      <c r="AB6272" s="1881"/>
      <c r="AC6272" s="1881"/>
      <c r="AD6272" s="1882"/>
      <c r="AE6272" s="1865">
        <v>5.5599999999999997E-2</v>
      </c>
      <c r="AF6272" s="1847"/>
      <c r="AG6272" s="1847"/>
      <c r="AH6272" s="1225"/>
    </row>
    <row r="6273" spans="1:34" ht="16.7" customHeight="1">
      <c r="A6273" s="1218"/>
      <c r="B6273" s="1205" t="s">
        <v>1509</v>
      </c>
      <c r="C6273" s="1903" t="s">
        <v>3639</v>
      </c>
      <c r="D6273" s="1815"/>
      <c r="E6273" s="1815"/>
      <c r="F6273" s="1815"/>
      <c r="G6273" s="1815"/>
      <c r="H6273" s="1815"/>
      <c r="I6273" s="1815"/>
      <c r="J6273" s="1903"/>
      <c r="K6273" s="1904">
        <v>0.48193000000000003</v>
      </c>
      <c r="L6273" s="1905"/>
      <c r="M6273" s="1904">
        <v>1</v>
      </c>
      <c r="N6273" s="1817"/>
      <c r="O6273" s="1817"/>
      <c r="P6273" s="1905"/>
      <c r="Q6273" s="1904">
        <v>0</v>
      </c>
      <c r="R6273" s="1817"/>
      <c r="S6273" s="1817"/>
      <c r="T6273" s="1905"/>
      <c r="U6273" s="1906">
        <v>12.2409</v>
      </c>
      <c r="V6273" s="1907"/>
      <c r="W6273" s="1907"/>
      <c r="X6273" s="1907"/>
      <c r="Y6273" s="1907"/>
      <c r="Z6273" s="1908"/>
      <c r="AA6273" s="1906">
        <v>7.7809999999999997</v>
      </c>
      <c r="AB6273" s="1907"/>
      <c r="AC6273" s="1907"/>
      <c r="AD6273" s="1908"/>
      <c r="AE6273" s="1909">
        <v>5.8993000000000002</v>
      </c>
      <c r="AF6273" s="1841"/>
      <c r="AG6273" s="1841"/>
      <c r="AH6273" s="1219"/>
    </row>
    <row r="6274" spans="1:34" ht="17.45" customHeight="1">
      <c r="A6274" s="1218"/>
      <c r="B6274" s="1205" t="s">
        <v>1513</v>
      </c>
      <c r="C6274" s="1903" t="s">
        <v>3640</v>
      </c>
      <c r="D6274" s="1815"/>
      <c r="E6274" s="1815"/>
      <c r="F6274" s="1815"/>
      <c r="G6274" s="1815"/>
      <c r="H6274" s="1815"/>
      <c r="I6274" s="1815"/>
      <c r="J6274" s="1903"/>
      <c r="K6274" s="1904">
        <v>0.20080000000000001</v>
      </c>
      <c r="L6274" s="1905"/>
      <c r="M6274" s="1904">
        <v>1</v>
      </c>
      <c r="N6274" s="1817"/>
      <c r="O6274" s="1817"/>
      <c r="P6274" s="1905"/>
      <c r="Q6274" s="1904">
        <v>0</v>
      </c>
      <c r="R6274" s="1817"/>
      <c r="S6274" s="1817"/>
      <c r="T6274" s="1905"/>
      <c r="U6274" s="1906">
        <v>15.0852</v>
      </c>
      <c r="V6274" s="1907"/>
      <c r="W6274" s="1907"/>
      <c r="X6274" s="1907"/>
      <c r="Y6274" s="1907"/>
      <c r="Z6274" s="1908"/>
      <c r="AA6274" s="1906">
        <v>9.5890000000000004</v>
      </c>
      <c r="AB6274" s="1907"/>
      <c r="AC6274" s="1907"/>
      <c r="AD6274" s="1908"/>
      <c r="AE6274" s="1909">
        <v>3.0291000000000001</v>
      </c>
      <c r="AF6274" s="1841"/>
      <c r="AG6274" s="1841"/>
      <c r="AH6274" s="1219"/>
    </row>
    <row r="6275" spans="1:34" ht="16.7" customHeight="1">
      <c r="A6275" s="1220"/>
      <c r="B6275" s="1209" t="s">
        <v>1501</v>
      </c>
      <c r="C6275" s="1866" t="s">
        <v>3630</v>
      </c>
      <c r="D6275" s="1867"/>
      <c r="E6275" s="1867"/>
      <c r="F6275" s="1867"/>
      <c r="G6275" s="1867"/>
      <c r="H6275" s="1867"/>
      <c r="I6275" s="1867"/>
      <c r="J6275" s="1866"/>
      <c r="K6275" s="1868">
        <v>0.48193000000000003</v>
      </c>
      <c r="L6275" s="1869"/>
      <c r="M6275" s="1868">
        <v>1</v>
      </c>
      <c r="N6275" s="1870"/>
      <c r="O6275" s="1870"/>
      <c r="P6275" s="1869"/>
      <c r="Q6275" s="1868">
        <v>0</v>
      </c>
      <c r="R6275" s="1870"/>
      <c r="S6275" s="1870"/>
      <c r="T6275" s="1869"/>
      <c r="U6275" s="1871">
        <v>29.897200000000002</v>
      </c>
      <c r="V6275" s="1872"/>
      <c r="W6275" s="1872"/>
      <c r="X6275" s="1872"/>
      <c r="Y6275" s="1872"/>
      <c r="Z6275" s="1873"/>
      <c r="AA6275" s="1871">
        <v>7.7064000000000004</v>
      </c>
      <c r="AB6275" s="1872"/>
      <c r="AC6275" s="1872"/>
      <c r="AD6275" s="1873"/>
      <c r="AE6275" s="1874">
        <v>14.4084</v>
      </c>
      <c r="AF6275" s="1843"/>
      <c r="AG6275" s="1843"/>
      <c r="AH6275" s="1222"/>
    </row>
    <row r="6276" spans="1:34" ht="17.45" customHeight="1">
      <c r="A6276" s="1792"/>
      <c r="B6276" s="1793"/>
      <c r="C6276" s="1793"/>
      <c r="D6276" s="1793"/>
      <c r="E6276" s="1793"/>
      <c r="F6276" s="1793"/>
      <c r="G6276" s="1793"/>
      <c r="H6276" s="1793"/>
      <c r="I6276" s="1793"/>
      <c r="J6276" s="1793"/>
      <c r="K6276" s="1794" t="s">
        <v>2856</v>
      </c>
      <c r="L6276" s="1794"/>
      <c r="M6276" s="1794"/>
      <c r="N6276" s="1794"/>
      <c r="O6276" s="1794"/>
      <c r="P6276" s="1794"/>
      <c r="Q6276" s="1794"/>
      <c r="R6276" s="1794"/>
      <c r="S6276" s="1794"/>
      <c r="T6276" s="1794"/>
      <c r="U6276" s="1794"/>
      <c r="V6276" s="1794"/>
      <c r="W6276" s="1794"/>
      <c r="X6276" s="1794"/>
      <c r="Y6276" s="1794"/>
      <c r="Z6276" s="1794"/>
      <c r="AA6276" s="1795">
        <v>23.392399999999999</v>
      </c>
      <c r="AB6276" s="1795"/>
      <c r="AC6276" s="1795"/>
      <c r="AD6276" s="1795"/>
      <c r="AE6276" s="1795"/>
      <c r="AF6276" s="1795"/>
      <c r="AG6276" s="1795"/>
      <c r="AH6276" s="1213"/>
    </row>
    <row r="6277" spans="1:34" ht="17.45" customHeight="1">
      <c r="A6277" s="1801" t="s">
        <v>2857</v>
      </c>
      <c r="B6277" s="1825"/>
      <c r="C6277" s="1825"/>
      <c r="D6277" s="1825"/>
      <c r="E6277" s="1825"/>
      <c r="F6277" s="1825"/>
      <c r="G6277" s="1825"/>
      <c r="H6277" s="1825"/>
      <c r="I6277" s="1825"/>
      <c r="J6277" s="1825"/>
      <c r="K6277" s="1825"/>
      <c r="L6277" s="1825"/>
      <c r="M6277" s="1825"/>
      <c r="N6277" s="1826"/>
      <c r="O6277" s="1789" t="s">
        <v>2858</v>
      </c>
      <c r="P6277" s="1790"/>
      <c r="Q6277" s="1790"/>
      <c r="R6277" s="1790"/>
      <c r="S6277" s="1791"/>
      <c r="T6277" s="1827" t="s">
        <v>2850</v>
      </c>
      <c r="U6277" s="1790"/>
      <c r="V6277" s="1790"/>
      <c r="W6277" s="1213"/>
      <c r="X6277" s="1789" t="s">
        <v>2859</v>
      </c>
      <c r="Y6277" s="1790"/>
      <c r="Z6277" s="1790"/>
      <c r="AA6277" s="1790"/>
      <c r="AB6277" s="1790"/>
      <c r="AC6277" s="1790"/>
      <c r="AD6277" s="1791"/>
      <c r="AE6277" s="1810" t="s">
        <v>2853</v>
      </c>
      <c r="AF6277" s="1828"/>
      <c r="AG6277" s="1828"/>
      <c r="AH6277" s="1213"/>
    </row>
    <row r="6278" spans="1:34" ht="16.7" customHeight="1">
      <c r="A6278" s="1223"/>
      <c r="B6278" s="1224" t="s">
        <v>1011</v>
      </c>
      <c r="C6278" s="1875" t="s">
        <v>1012</v>
      </c>
      <c r="D6278" s="1876"/>
      <c r="E6278" s="1876"/>
      <c r="F6278" s="1876"/>
      <c r="G6278" s="1876"/>
      <c r="H6278" s="1876"/>
      <c r="I6278" s="1876"/>
      <c r="J6278" s="1876"/>
      <c r="K6278" s="1876"/>
      <c r="L6278" s="1876"/>
      <c r="M6278" s="1876"/>
      <c r="N6278" s="1875"/>
      <c r="O6278" s="1885">
        <v>0</v>
      </c>
      <c r="P6278" s="1886"/>
      <c r="Q6278" s="1886"/>
      <c r="R6278" s="1886"/>
      <c r="S6278" s="1887"/>
      <c r="T6278" s="1917">
        <v>2</v>
      </c>
      <c r="U6278" s="1886"/>
      <c r="V6278" s="1886"/>
      <c r="W6278" s="1225"/>
      <c r="X6278" s="1880">
        <v>22.593900000000001</v>
      </c>
      <c r="Y6278" s="1881"/>
      <c r="Z6278" s="1881"/>
      <c r="AA6278" s="1881"/>
      <c r="AB6278" s="1881"/>
      <c r="AC6278" s="1881"/>
      <c r="AD6278" s="1882"/>
      <c r="AE6278" s="1865">
        <v>45.187800000000003</v>
      </c>
      <c r="AF6278" s="1847"/>
      <c r="AG6278" s="1847"/>
      <c r="AH6278" s="1225"/>
    </row>
    <row r="6279" spans="1:34" ht="17.45" customHeight="1">
      <c r="A6279" s="1218"/>
      <c r="B6279" s="1205" t="s">
        <v>1029</v>
      </c>
      <c r="C6279" s="1903" t="s">
        <v>1030</v>
      </c>
      <c r="D6279" s="1815"/>
      <c r="E6279" s="1815"/>
      <c r="F6279" s="1815"/>
      <c r="G6279" s="1815"/>
      <c r="H6279" s="1815"/>
      <c r="I6279" s="1815"/>
      <c r="J6279" s="1815"/>
      <c r="K6279" s="1815"/>
      <c r="L6279" s="1815"/>
      <c r="M6279" s="1815"/>
      <c r="N6279" s="1903"/>
      <c r="O6279" s="1910">
        <v>0</v>
      </c>
      <c r="P6279" s="1911"/>
      <c r="Q6279" s="1911"/>
      <c r="R6279" s="1911"/>
      <c r="S6279" s="1912"/>
      <c r="T6279" s="1923">
        <v>1</v>
      </c>
      <c r="U6279" s="1911"/>
      <c r="V6279" s="1911"/>
      <c r="W6279" s="1219"/>
      <c r="X6279" s="1906">
        <v>28.705400000000001</v>
      </c>
      <c r="Y6279" s="1907"/>
      <c r="Z6279" s="1907"/>
      <c r="AA6279" s="1907"/>
      <c r="AB6279" s="1907"/>
      <c r="AC6279" s="1907"/>
      <c r="AD6279" s="1908"/>
      <c r="AE6279" s="1909">
        <v>28.705400000000001</v>
      </c>
      <c r="AF6279" s="1841"/>
      <c r="AG6279" s="1841"/>
      <c r="AH6279" s="1219"/>
    </row>
    <row r="6280" spans="1:34" ht="17.45" customHeight="1">
      <c r="A6280" s="1218"/>
      <c r="B6280" s="1205" t="s">
        <v>1009</v>
      </c>
      <c r="C6280" s="1903" t="s">
        <v>1010</v>
      </c>
      <c r="D6280" s="1815"/>
      <c r="E6280" s="1815"/>
      <c r="F6280" s="1815"/>
      <c r="G6280" s="1815"/>
      <c r="H6280" s="1815"/>
      <c r="I6280" s="1815"/>
      <c r="J6280" s="1815"/>
      <c r="K6280" s="1815"/>
      <c r="L6280" s="1815"/>
      <c r="M6280" s="1815"/>
      <c r="N6280" s="1903"/>
      <c r="O6280" s="1910">
        <v>0</v>
      </c>
      <c r="P6280" s="1911"/>
      <c r="Q6280" s="1911"/>
      <c r="R6280" s="1911"/>
      <c r="S6280" s="1912"/>
      <c r="T6280" s="1923">
        <v>2</v>
      </c>
      <c r="U6280" s="1911"/>
      <c r="V6280" s="1911"/>
      <c r="W6280" s="1219"/>
      <c r="X6280" s="1906">
        <v>22.268799999999999</v>
      </c>
      <c r="Y6280" s="1907"/>
      <c r="Z6280" s="1907"/>
      <c r="AA6280" s="1907"/>
      <c r="AB6280" s="1907"/>
      <c r="AC6280" s="1907"/>
      <c r="AD6280" s="1908"/>
      <c r="AE6280" s="1909">
        <v>44.537599999999998</v>
      </c>
      <c r="AF6280" s="1841"/>
      <c r="AG6280" s="1841"/>
      <c r="AH6280" s="1219"/>
    </row>
    <row r="6281" spans="1:34" ht="16.7" customHeight="1">
      <c r="A6281" s="1220"/>
      <c r="B6281" s="1209" t="s">
        <v>1021</v>
      </c>
      <c r="C6281" s="1866" t="s">
        <v>1022</v>
      </c>
      <c r="D6281" s="1867"/>
      <c r="E6281" s="1867"/>
      <c r="F6281" s="1867"/>
      <c r="G6281" s="1867"/>
      <c r="H6281" s="1867"/>
      <c r="I6281" s="1867"/>
      <c r="J6281" s="1867"/>
      <c r="K6281" s="1867"/>
      <c r="L6281" s="1867"/>
      <c r="M6281" s="1867"/>
      <c r="N6281" s="1866"/>
      <c r="O6281" s="1893">
        <v>0</v>
      </c>
      <c r="P6281" s="1894"/>
      <c r="Q6281" s="1894"/>
      <c r="R6281" s="1894"/>
      <c r="S6281" s="1895"/>
      <c r="T6281" s="1918">
        <v>1</v>
      </c>
      <c r="U6281" s="1894"/>
      <c r="V6281" s="1894"/>
      <c r="W6281" s="1222"/>
      <c r="X6281" s="1871">
        <v>32.884700000000002</v>
      </c>
      <c r="Y6281" s="1872"/>
      <c r="Z6281" s="1872"/>
      <c r="AA6281" s="1872"/>
      <c r="AB6281" s="1872"/>
      <c r="AC6281" s="1872"/>
      <c r="AD6281" s="1873"/>
      <c r="AE6281" s="1874">
        <v>32.884700000000002</v>
      </c>
      <c r="AF6281" s="1843"/>
      <c r="AG6281" s="1843"/>
      <c r="AH6281" s="1222"/>
    </row>
    <row r="6282" spans="1:34" ht="17.45" customHeight="1">
      <c r="A6282" s="1792"/>
      <c r="B6282" s="1778"/>
      <c r="C6282" s="1778"/>
      <c r="D6282" s="1778"/>
      <c r="E6282" s="1778"/>
      <c r="F6282" s="1778"/>
      <c r="G6282" s="1778"/>
      <c r="H6282" s="1778"/>
      <c r="I6282" s="1846" t="s">
        <v>2860</v>
      </c>
      <c r="J6282" s="1846"/>
      <c r="K6282" s="1846"/>
      <c r="L6282" s="1846"/>
      <c r="M6282" s="1846"/>
      <c r="N6282" s="1846"/>
      <c r="O6282" s="1846"/>
      <c r="P6282" s="1846"/>
      <c r="Q6282" s="1846"/>
      <c r="R6282" s="1846"/>
      <c r="S6282" s="1846"/>
      <c r="T6282" s="1846"/>
      <c r="U6282" s="1846"/>
      <c r="V6282" s="1846"/>
      <c r="W6282" s="1846"/>
      <c r="X6282" s="1846"/>
      <c r="Y6282" s="1846"/>
      <c r="Z6282" s="1793"/>
      <c r="AA6282" s="1847">
        <v>151.31549999999999</v>
      </c>
      <c r="AB6282" s="1847"/>
      <c r="AC6282" s="1847"/>
      <c r="AD6282" s="1847"/>
      <c r="AE6282" s="1847"/>
      <c r="AF6282" s="1847"/>
      <c r="AG6282" s="1847"/>
      <c r="AH6282" s="1814"/>
    </row>
    <row r="6283" spans="1:34" ht="16.7" customHeight="1">
      <c r="A6283" s="1844"/>
      <c r="B6283" s="1309"/>
      <c r="C6283" s="1309"/>
      <c r="D6283" s="1309"/>
      <c r="E6283" s="1309"/>
      <c r="F6283" s="1309"/>
      <c r="G6283" s="1309"/>
      <c r="H6283" s="1309"/>
      <c r="I6283" s="1840" t="s">
        <v>2861</v>
      </c>
      <c r="J6283" s="1840"/>
      <c r="K6283" s="1840"/>
      <c r="L6283" s="1840"/>
      <c r="M6283" s="1840"/>
      <c r="N6283" s="1840"/>
      <c r="O6283" s="1840"/>
      <c r="P6283" s="1840"/>
      <c r="Q6283" s="1840"/>
      <c r="R6283" s="1840"/>
      <c r="S6283" s="1840"/>
      <c r="T6283" s="1840"/>
      <c r="U6283" s="1840"/>
      <c r="V6283" s="1840"/>
      <c r="W6283" s="1840"/>
      <c r="X6283" s="1840"/>
      <c r="Y6283" s="1840"/>
      <c r="Z6283" s="1309"/>
      <c r="AA6283" s="1841">
        <v>174.7079</v>
      </c>
      <c r="AB6283" s="1841"/>
      <c r="AC6283" s="1841"/>
      <c r="AD6283" s="1841"/>
      <c r="AE6283" s="1841"/>
      <c r="AF6283" s="1841"/>
      <c r="AG6283" s="1841"/>
      <c r="AH6283" s="1782"/>
    </row>
    <row r="6284" spans="1:34" ht="17.45" customHeight="1">
      <c r="A6284" s="1844"/>
      <c r="B6284" s="1309"/>
      <c r="C6284" s="1309"/>
      <c r="D6284" s="1309"/>
      <c r="E6284" s="1309"/>
      <c r="F6284" s="1309"/>
      <c r="G6284" s="1309"/>
      <c r="H6284" s="1309"/>
      <c r="I6284" s="1840" t="s">
        <v>2862</v>
      </c>
      <c r="J6284" s="1840"/>
      <c r="K6284" s="1840"/>
      <c r="L6284" s="1840"/>
      <c r="M6284" s="1840"/>
      <c r="N6284" s="1840"/>
      <c r="O6284" s="1840"/>
      <c r="P6284" s="1840"/>
      <c r="Q6284" s="1840"/>
      <c r="R6284" s="1840"/>
      <c r="S6284" s="1840"/>
      <c r="T6284" s="1840"/>
      <c r="U6284" s="1840"/>
      <c r="V6284" s="1840"/>
      <c r="W6284" s="1840"/>
      <c r="X6284" s="1840"/>
      <c r="Y6284" s="1840"/>
      <c r="Z6284" s="1309"/>
      <c r="AA6284" s="1841">
        <v>87.353999999999999</v>
      </c>
      <c r="AB6284" s="1841"/>
      <c r="AC6284" s="1841"/>
      <c r="AD6284" s="1841"/>
      <c r="AE6284" s="1841"/>
      <c r="AF6284" s="1841"/>
      <c r="AG6284" s="1841"/>
      <c r="AH6284" s="1782"/>
    </row>
    <row r="6285" spans="1:34" ht="17.45" customHeight="1">
      <c r="A6285" s="1844"/>
      <c r="B6285" s="1309"/>
      <c r="C6285" s="1309"/>
      <c r="D6285" s="1309"/>
      <c r="E6285" s="1309"/>
      <c r="F6285" s="1309"/>
      <c r="G6285" s="1309"/>
      <c r="H6285" s="1309"/>
      <c r="I6285" s="1840" t="s">
        <v>2863</v>
      </c>
      <c r="J6285" s="1840"/>
      <c r="K6285" s="1840"/>
      <c r="L6285" s="1840"/>
      <c r="M6285" s="1840"/>
      <c r="N6285" s="1840"/>
      <c r="O6285" s="1840"/>
      <c r="P6285" s="1840"/>
      <c r="Q6285" s="1840"/>
      <c r="R6285" s="1840"/>
      <c r="S6285" s="1840"/>
      <c r="T6285" s="1840"/>
      <c r="U6285" s="1840"/>
      <c r="V6285" s="1840"/>
      <c r="W6285" s="1840"/>
      <c r="X6285" s="1840"/>
      <c r="Y6285" s="1840"/>
      <c r="Z6285" s="1309"/>
      <c r="AA6285" s="1841">
        <v>0</v>
      </c>
      <c r="AB6285" s="1841"/>
      <c r="AC6285" s="1841"/>
      <c r="AD6285" s="1841"/>
      <c r="AE6285" s="1841"/>
      <c r="AF6285" s="1841"/>
      <c r="AG6285" s="1841"/>
      <c r="AH6285" s="1782"/>
    </row>
    <row r="6286" spans="1:34" ht="16.7" customHeight="1">
      <c r="A6286" s="1845"/>
      <c r="B6286" s="1799"/>
      <c r="C6286" s="1799"/>
      <c r="D6286" s="1799"/>
      <c r="E6286" s="1799"/>
      <c r="F6286" s="1799"/>
      <c r="G6286" s="1799"/>
      <c r="H6286" s="1799"/>
      <c r="I6286" s="1842" t="s">
        <v>2864</v>
      </c>
      <c r="J6286" s="1842"/>
      <c r="K6286" s="1842"/>
      <c r="L6286" s="1842"/>
      <c r="M6286" s="1842"/>
      <c r="N6286" s="1842"/>
      <c r="O6286" s="1842"/>
      <c r="P6286" s="1842"/>
      <c r="Q6286" s="1842"/>
      <c r="R6286" s="1842"/>
      <c r="S6286" s="1842"/>
      <c r="T6286" s="1842"/>
      <c r="U6286" s="1842"/>
      <c r="V6286" s="1842"/>
      <c r="W6286" s="1842"/>
      <c r="X6286" s="1842"/>
      <c r="Y6286" s="1842"/>
      <c r="Z6286" s="1799"/>
      <c r="AA6286" s="1843">
        <v>0</v>
      </c>
      <c r="AB6286" s="1843"/>
      <c r="AC6286" s="1843"/>
      <c r="AD6286" s="1843"/>
      <c r="AE6286" s="1843"/>
      <c r="AF6286" s="1843"/>
      <c r="AG6286" s="1843"/>
      <c r="AH6286" s="1800"/>
    </row>
    <row r="6287" spans="1:34" ht="17.45" customHeight="1">
      <c r="A6287" s="1801" t="s">
        <v>2865</v>
      </c>
      <c r="B6287" s="1825"/>
      <c r="C6287" s="1825"/>
      <c r="D6287" s="1825"/>
      <c r="E6287" s="1825"/>
      <c r="F6287" s="1825"/>
      <c r="G6287" s="1825"/>
      <c r="H6287" s="1825"/>
      <c r="I6287" s="1825"/>
      <c r="J6287" s="1825"/>
      <c r="K6287" s="1825"/>
      <c r="L6287" s="1825"/>
      <c r="M6287" s="1825"/>
      <c r="N6287" s="1826"/>
      <c r="O6287" s="1789" t="s">
        <v>2850</v>
      </c>
      <c r="P6287" s="1790"/>
      <c r="Q6287" s="1790"/>
      <c r="R6287" s="1790"/>
      <c r="S6287" s="1791"/>
      <c r="T6287" s="1827" t="s">
        <v>754</v>
      </c>
      <c r="U6287" s="1790"/>
      <c r="V6287" s="1790"/>
      <c r="W6287" s="1213"/>
      <c r="X6287" s="1789" t="s">
        <v>2866</v>
      </c>
      <c r="Y6287" s="1790"/>
      <c r="Z6287" s="1790"/>
      <c r="AA6287" s="1790"/>
      <c r="AB6287" s="1790"/>
      <c r="AC6287" s="1790"/>
      <c r="AD6287" s="1791"/>
      <c r="AE6287" s="1810" t="s">
        <v>2867</v>
      </c>
      <c r="AF6287" s="1828"/>
      <c r="AG6287" s="1828"/>
      <c r="AH6287" s="1213"/>
    </row>
    <row r="6288" spans="1:34" ht="17.45" customHeight="1">
      <c r="A6288" s="1223"/>
      <c r="B6288" s="1224" t="s">
        <v>3668</v>
      </c>
      <c r="C6288" s="1875" t="s">
        <v>3669</v>
      </c>
      <c r="D6288" s="1876"/>
      <c r="E6288" s="1876"/>
      <c r="F6288" s="1876"/>
      <c r="G6288" s="1876"/>
      <c r="H6288" s="1876"/>
      <c r="I6288" s="1876"/>
      <c r="J6288" s="1876"/>
      <c r="K6288" s="1876"/>
      <c r="L6288" s="1876"/>
      <c r="M6288" s="1876"/>
      <c r="N6288" s="1875"/>
      <c r="O6288" s="1885">
        <v>0.72663999999999995</v>
      </c>
      <c r="P6288" s="1886"/>
      <c r="Q6288" s="1886"/>
      <c r="R6288" s="1886"/>
      <c r="S6288" s="1887"/>
      <c r="T6288" s="1888" t="s">
        <v>2612</v>
      </c>
      <c r="U6288" s="1889"/>
      <c r="V6288" s="1889"/>
      <c r="W6288" s="1225"/>
      <c r="X6288" s="1890">
        <v>9.1347000000000005</v>
      </c>
      <c r="Y6288" s="1891"/>
      <c r="Z6288" s="1891"/>
      <c r="AA6288" s="1891"/>
      <c r="AB6288" s="1891"/>
      <c r="AC6288" s="1891"/>
      <c r="AD6288" s="1892"/>
      <c r="AE6288" s="1865">
        <v>6.6375999999999999</v>
      </c>
      <c r="AF6288" s="1847"/>
      <c r="AG6288" s="1847"/>
      <c r="AH6288" s="1225"/>
    </row>
    <row r="6289" spans="1:34" ht="16.7" customHeight="1">
      <c r="A6289" s="1218"/>
      <c r="B6289" s="1205" t="s">
        <v>3670</v>
      </c>
      <c r="C6289" s="1903" t="s">
        <v>3671</v>
      </c>
      <c r="D6289" s="1815"/>
      <c r="E6289" s="1815"/>
      <c r="F6289" s="1815"/>
      <c r="G6289" s="1815"/>
      <c r="H6289" s="1815"/>
      <c r="I6289" s="1815"/>
      <c r="J6289" s="1815"/>
      <c r="K6289" s="1815"/>
      <c r="L6289" s="1815"/>
      <c r="M6289" s="1815"/>
      <c r="N6289" s="1903"/>
      <c r="O6289" s="1910">
        <v>3.1166700000000001</v>
      </c>
      <c r="P6289" s="1911"/>
      <c r="Q6289" s="1911"/>
      <c r="R6289" s="1911"/>
      <c r="S6289" s="1912"/>
      <c r="T6289" s="1913" t="s">
        <v>518</v>
      </c>
      <c r="U6289" s="1796"/>
      <c r="V6289" s="1796"/>
      <c r="W6289" s="1219"/>
      <c r="X6289" s="1914">
        <v>15.3332</v>
      </c>
      <c r="Y6289" s="1915"/>
      <c r="Z6289" s="1915"/>
      <c r="AA6289" s="1915"/>
      <c r="AB6289" s="1915"/>
      <c r="AC6289" s="1915"/>
      <c r="AD6289" s="1916"/>
      <c r="AE6289" s="1909">
        <v>47.788499999999999</v>
      </c>
      <c r="AF6289" s="1841"/>
      <c r="AG6289" s="1841"/>
      <c r="AH6289" s="1219"/>
    </row>
    <row r="6290" spans="1:34" ht="17.45" customHeight="1">
      <c r="A6290" s="1218"/>
      <c r="B6290" s="1205" t="s">
        <v>3672</v>
      </c>
      <c r="C6290" s="1903" t="s">
        <v>3673</v>
      </c>
      <c r="D6290" s="1815"/>
      <c r="E6290" s="1815"/>
      <c r="F6290" s="1815"/>
      <c r="G6290" s="1815"/>
      <c r="H6290" s="1815"/>
      <c r="I6290" s="1815"/>
      <c r="J6290" s="1815"/>
      <c r="K6290" s="1815"/>
      <c r="L6290" s="1815"/>
      <c r="M6290" s="1815"/>
      <c r="N6290" s="1903"/>
      <c r="O6290" s="1910">
        <v>0.1</v>
      </c>
      <c r="P6290" s="1911"/>
      <c r="Q6290" s="1911"/>
      <c r="R6290" s="1911"/>
      <c r="S6290" s="1912"/>
      <c r="T6290" s="1913" t="s">
        <v>518</v>
      </c>
      <c r="U6290" s="1796"/>
      <c r="V6290" s="1796"/>
      <c r="W6290" s="1219"/>
      <c r="X6290" s="1914">
        <v>56.703800000000001</v>
      </c>
      <c r="Y6290" s="1915"/>
      <c r="Z6290" s="1915"/>
      <c r="AA6290" s="1915"/>
      <c r="AB6290" s="1915"/>
      <c r="AC6290" s="1915"/>
      <c r="AD6290" s="1916"/>
      <c r="AE6290" s="1909">
        <v>5.6703999999999999</v>
      </c>
      <c r="AF6290" s="1841"/>
      <c r="AG6290" s="1841"/>
      <c r="AH6290" s="1219"/>
    </row>
    <row r="6291" spans="1:34" ht="16.7" customHeight="1">
      <c r="A6291" s="1218"/>
      <c r="B6291" s="1205" t="s">
        <v>3674</v>
      </c>
      <c r="C6291" s="1903" t="s">
        <v>3675</v>
      </c>
      <c r="D6291" s="1815"/>
      <c r="E6291" s="1815"/>
      <c r="F6291" s="1815"/>
      <c r="G6291" s="1815"/>
      <c r="H6291" s="1815"/>
      <c r="I6291" s="1815"/>
      <c r="J6291" s="1815"/>
      <c r="K6291" s="1815"/>
      <c r="L6291" s="1815"/>
      <c r="M6291" s="1815"/>
      <c r="N6291" s="1903"/>
      <c r="O6291" s="1910">
        <v>2</v>
      </c>
      <c r="P6291" s="1911"/>
      <c r="Q6291" s="1911"/>
      <c r="R6291" s="1911"/>
      <c r="S6291" s="1912"/>
      <c r="T6291" s="1913" t="s">
        <v>3315</v>
      </c>
      <c r="U6291" s="1796"/>
      <c r="V6291" s="1796"/>
      <c r="W6291" s="1219"/>
      <c r="X6291" s="1914">
        <v>0.59719999999999995</v>
      </c>
      <c r="Y6291" s="1915"/>
      <c r="Z6291" s="1915"/>
      <c r="AA6291" s="1915"/>
      <c r="AB6291" s="1915"/>
      <c r="AC6291" s="1915"/>
      <c r="AD6291" s="1916"/>
      <c r="AE6291" s="1909">
        <v>1.1943999999999999</v>
      </c>
      <c r="AF6291" s="1841"/>
      <c r="AG6291" s="1841"/>
      <c r="AH6291" s="1219"/>
    </row>
    <row r="6292" spans="1:34" ht="17.45" customHeight="1">
      <c r="A6292" s="1218"/>
      <c r="B6292" s="1205" t="s">
        <v>3676</v>
      </c>
      <c r="C6292" s="1903" t="s">
        <v>3677</v>
      </c>
      <c r="D6292" s="1815"/>
      <c r="E6292" s="1815"/>
      <c r="F6292" s="1815"/>
      <c r="G6292" s="1815"/>
      <c r="H6292" s="1815"/>
      <c r="I6292" s="1815"/>
      <c r="J6292" s="1815"/>
      <c r="K6292" s="1815"/>
      <c r="L6292" s="1815"/>
      <c r="M6292" s="1815"/>
      <c r="N6292" s="1903"/>
      <c r="O6292" s="1910">
        <v>2</v>
      </c>
      <c r="P6292" s="1911"/>
      <c r="Q6292" s="1911"/>
      <c r="R6292" s="1911"/>
      <c r="S6292" s="1912"/>
      <c r="T6292" s="1913" t="s">
        <v>3315</v>
      </c>
      <c r="U6292" s="1796"/>
      <c r="V6292" s="1796"/>
      <c r="W6292" s="1219"/>
      <c r="X6292" s="1914">
        <v>1.6937</v>
      </c>
      <c r="Y6292" s="1915"/>
      <c r="Z6292" s="1915"/>
      <c r="AA6292" s="1915"/>
      <c r="AB6292" s="1915"/>
      <c r="AC6292" s="1915"/>
      <c r="AD6292" s="1916"/>
      <c r="AE6292" s="1909">
        <v>3.3874</v>
      </c>
      <c r="AF6292" s="1841"/>
      <c r="AG6292" s="1841"/>
      <c r="AH6292" s="1219"/>
    </row>
    <row r="6293" spans="1:34" ht="17.45" customHeight="1">
      <c r="A6293" s="1218"/>
      <c r="B6293" s="1205" t="s">
        <v>3678</v>
      </c>
      <c r="C6293" s="1903" t="s">
        <v>3679</v>
      </c>
      <c r="D6293" s="1815"/>
      <c r="E6293" s="1815"/>
      <c r="F6293" s="1815"/>
      <c r="G6293" s="1815"/>
      <c r="H6293" s="1815"/>
      <c r="I6293" s="1815"/>
      <c r="J6293" s="1815"/>
      <c r="K6293" s="1815"/>
      <c r="L6293" s="1815"/>
      <c r="M6293" s="1815"/>
      <c r="N6293" s="1903"/>
      <c r="O6293" s="1910">
        <v>0.32485000000000003</v>
      </c>
      <c r="P6293" s="1911"/>
      <c r="Q6293" s="1911"/>
      <c r="R6293" s="1911"/>
      <c r="S6293" s="1912"/>
      <c r="T6293" s="1913" t="s">
        <v>2612</v>
      </c>
      <c r="U6293" s="1796"/>
      <c r="V6293" s="1796"/>
      <c r="W6293" s="1219"/>
      <c r="X6293" s="1914">
        <v>9.9709000000000003</v>
      </c>
      <c r="Y6293" s="1915"/>
      <c r="Z6293" s="1915"/>
      <c r="AA6293" s="1915"/>
      <c r="AB6293" s="1915"/>
      <c r="AC6293" s="1915"/>
      <c r="AD6293" s="1916"/>
      <c r="AE6293" s="1909">
        <v>3.2389999999999999</v>
      </c>
      <c r="AF6293" s="1841"/>
      <c r="AG6293" s="1841"/>
      <c r="AH6293" s="1219"/>
    </row>
    <row r="6294" spans="1:34" ht="16.7" customHeight="1">
      <c r="A6294" s="1218"/>
      <c r="B6294" s="1205" t="s">
        <v>3680</v>
      </c>
      <c r="C6294" s="1903" t="s">
        <v>3681</v>
      </c>
      <c r="D6294" s="1815"/>
      <c r="E6294" s="1815"/>
      <c r="F6294" s="1815"/>
      <c r="G6294" s="1815"/>
      <c r="H6294" s="1815"/>
      <c r="I6294" s="1815"/>
      <c r="J6294" s="1815"/>
      <c r="K6294" s="1815"/>
      <c r="L6294" s="1815"/>
      <c r="M6294" s="1815"/>
      <c r="N6294" s="1903"/>
      <c r="O6294" s="1910">
        <v>1</v>
      </c>
      <c r="P6294" s="1911"/>
      <c r="Q6294" s="1911"/>
      <c r="R6294" s="1911"/>
      <c r="S6294" s="1912"/>
      <c r="T6294" s="1913" t="s">
        <v>469</v>
      </c>
      <c r="U6294" s="1796"/>
      <c r="V6294" s="1796"/>
      <c r="W6294" s="1219"/>
      <c r="X6294" s="1914">
        <v>167.3511</v>
      </c>
      <c r="Y6294" s="1915"/>
      <c r="Z6294" s="1915"/>
      <c r="AA6294" s="1915"/>
      <c r="AB6294" s="1915"/>
      <c r="AC6294" s="1915"/>
      <c r="AD6294" s="1916"/>
      <c r="AE6294" s="1909">
        <v>167.3511</v>
      </c>
      <c r="AF6294" s="1841"/>
      <c r="AG6294" s="1841"/>
      <c r="AH6294" s="1219"/>
    </row>
    <row r="6295" spans="1:34" ht="17.45" customHeight="1">
      <c r="A6295" s="1218"/>
      <c r="B6295" s="1205" t="s">
        <v>3661</v>
      </c>
      <c r="C6295" s="1903" t="s">
        <v>3662</v>
      </c>
      <c r="D6295" s="1815"/>
      <c r="E6295" s="1815"/>
      <c r="F6295" s="1815"/>
      <c r="G6295" s="1815"/>
      <c r="H6295" s="1815"/>
      <c r="I6295" s="1815"/>
      <c r="J6295" s="1815"/>
      <c r="K6295" s="1815"/>
      <c r="L6295" s="1815"/>
      <c r="M6295" s="1815"/>
      <c r="N6295" s="1903"/>
      <c r="O6295" s="1910">
        <v>1</v>
      </c>
      <c r="P6295" s="1911"/>
      <c r="Q6295" s="1911"/>
      <c r="R6295" s="1911"/>
      <c r="S6295" s="1912"/>
      <c r="T6295" s="1913" t="s">
        <v>469</v>
      </c>
      <c r="U6295" s="1796"/>
      <c r="V6295" s="1796"/>
      <c r="W6295" s="1219"/>
      <c r="X6295" s="1914">
        <v>609.21010000000001</v>
      </c>
      <c r="Y6295" s="1915"/>
      <c r="Z6295" s="1915"/>
      <c r="AA6295" s="1915"/>
      <c r="AB6295" s="1915"/>
      <c r="AC6295" s="1915"/>
      <c r="AD6295" s="1916"/>
      <c r="AE6295" s="1909">
        <v>609.21010000000001</v>
      </c>
      <c r="AF6295" s="1841"/>
      <c r="AG6295" s="1841"/>
      <c r="AH6295" s="1219"/>
    </row>
    <row r="6296" spans="1:34" ht="17.45" customHeight="1">
      <c r="A6296" s="1220"/>
      <c r="B6296" s="1209" t="s">
        <v>3682</v>
      </c>
      <c r="C6296" s="1866" t="s">
        <v>3683</v>
      </c>
      <c r="D6296" s="1867"/>
      <c r="E6296" s="1867"/>
      <c r="F6296" s="1867"/>
      <c r="G6296" s="1867"/>
      <c r="H6296" s="1867"/>
      <c r="I6296" s="1867"/>
      <c r="J6296" s="1867"/>
      <c r="K6296" s="1867"/>
      <c r="L6296" s="1867"/>
      <c r="M6296" s="1867"/>
      <c r="N6296" s="1866"/>
      <c r="O6296" s="1893">
        <v>3.1166700000000001</v>
      </c>
      <c r="P6296" s="1894"/>
      <c r="Q6296" s="1894"/>
      <c r="R6296" s="1894"/>
      <c r="S6296" s="1895"/>
      <c r="T6296" s="1896" t="s">
        <v>518</v>
      </c>
      <c r="U6296" s="1897"/>
      <c r="V6296" s="1897"/>
      <c r="W6296" s="1222"/>
      <c r="X6296" s="1898">
        <v>7.9664999999999999</v>
      </c>
      <c r="Y6296" s="1899"/>
      <c r="Z6296" s="1899"/>
      <c r="AA6296" s="1899"/>
      <c r="AB6296" s="1899"/>
      <c r="AC6296" s="1899"/>
      <c r="AD6296" s="1900"/>
      <c r="AE6296" s="1874">
        <v>24.829000000000001</v>
      </c>
      <c r="AF6296" s="1843"/>
      <c r="AG6296" s="1843"/>
      <c r="AH6296" s="1222"/>
    </row>
    <row r="6297" spans="1:34" ht="16.7" customHeight="1">
      <c r="A6297" s="1792"/>
      <c r="B6297" s="1793"/>
      <c r="C6297" s="1793"/>
      <c r="D6297" s="1793"/>
      <c r="E6297" s="1793"/>
      <c r="F6297" s="1793"/>
      <c r="G6297" s="1793"/>
      <c r="H6297" s="1793"/>
      <c r="I6297" s="1794" t="s">
        <v>2869</v>
      </c>
      <c r="J6297" s="1794"/>
      <c r="K6297" s="1794"/>
      <c r="L6297" s="1794"/>
      <c r="M6297" s="1794"/>
      <c r="N6297" s="1794"/>
      <c r="O6297" s="1794"/>
      <c r="P6297" s="1794"/>
      <c r="Q6297" s="1794"/>
      <c r="R6297" s="1794"/>
      <c r="S6297" s="1794"/>
      <c r="T6297" s="1794"/>
      <c r="U6297" s="1794"/>
      <c r="V6297" s="1794"/>
      <c r="W6297" s="1794"/>
      <c r="X6297" s="1794"/>
      <c r="Y6297" s="1794"/>
      <c r="Z6297" s="1214"/>
      <c r="AA6297" s="1795">
        <v>869.3075</v>
      </c>
      <c r="AB6297" s="1795"/>
      <c r="AC6297" s="1795"/>
      <c r="AD6297" s="1795"/>
      <c r="AE6297" s="1795"/>
      <c r="AF6297" s="1795"/>
      <c r="AG6297" s="1795"/>
      <c r="AH6297" s="1213"/>
    </row>
    <row r="6298" spans="1:34" ht="17.45" customHeight="1">
      <c r="A6298" s="1801" t="s">
        <v>2870</v>
      </c>
      <c r="B6298" s="1825"/>
      <c r="C6298" s="1825"/>
      <c r="D6298" s="1825"/>
      <c r="E6298" s="1825"/>
      <c r="F6298" s="1825"/>
      <c r="G6298" s="1825"/>
      <c r="H6298" s="1825"/>
      <c r="I6298" s="1825"/>
      <c r="J6298" s="1825"/>
      <c r="K6298" s="1825"/>
      <c r="L6298" s="1825"/>
      <c r="M6298" s="1825"/>
      <c r="N6298" s="1826"/>
      <c r="O6298" s="1789" t="s">
        <v>2850</v>
      </c>
      <c r="P6298" s="1790"/>
      <c r="Q6298" s="1790"/>
      <c r="R6298" s="1790"/>
      <c r="S6298" s="1791"/>
      <c r="T6298" s="1827" t="s">
        <v>754</v>
      </c>
      <c r="U6298" s="1790"/>
      <c r="V6298" s="1790"/>
      <c r="W6298" s="1213"/>
      <c r="X6298" s="1789" t="s">
        <v>2866</v>
      </c>
      <c r="Y6298" s="1790"/>
      <c r="Z6298" s="1790"/>
      <c r="AA6298" s="1790"/>
      <c r="AB6298" s="1790"/>
      <c r="AC6298" s="1790"/>
      <c r="AD6298" s="1791"/>
      <c r="AE6298" s="1810" t="s">
        <v>2867</v>
      </c>
      <c r="AF6298" s="1828"/>
      <c r="AG6298" s="1828"/>
      <c r="AH6298" s="1213"/>
    </row>
    <row r="6299" spans="1:34" ht="16.7" customHeight="1">
      <c r="A6299" s="1215"/>
      <c r="B6299" s="1216" t="s">
        <v>3645</v>
      </c>
      <c r="C6299" s="1829" t="s">
        <v>3646</v>
      </c>
      <c r="D6299" s="1830"/>
      <c r="E6299" s="1830"/>
      <c r="F6299" s="1830"/>
      <c r="G6299" s="1830"/>
      <c r="H6299" s="1830"/>
      <c r="I6299" s="1830"/>
      <c r="J6299" s="1830"/>
      <c r="K6299" s="1830"/>
      <c r="L6299" s="1830"/>
      <c r="M6299" s="1830"/>
      <c r="N6299" s="1829"/>
      <c r="O6299" s="1831">
        <v>1</v>
      </c>
      <c r="P6299" s="1832"/>
      <c r="Q6299" s="1832"/>
      <c r="R6299" s="1832"/>
      <c r="S6299" s="1833"/>
      <c r="T6299" s="1834" t="s">
        <v>469</v>
      </c>
      <c r="U6299" s="1835"/>
      <c r="V6299" s="1835"/>
      <c r="W6299" s="1217"/>
      <c r="X6299" s="1836">
        <v>18.717600000000001</v>
      </c>
      <c r="Y6299" s="1837"/>
      <c r="Z6299" s="1837"/>
      <c r="AA6299" s="1837"/>
      <c r="AB6299" s="1837"/>
      <c r="AC6299" s="1837"/>
      <c r="AD6299" s="1838"/>
      <c r="AE6299" s="1839">
        <v>18.72</v>
      </c>
      <c r="AF6299" s="1795"/>
      <c r="AG6299" s="1795"/>
      <c r="AH6299" s="1217"/>
    </row>
    <row r="6300" spans="1:34" ht="17.45" customHeight="1">
      <c r="A6300" s="1792"/>
      <c r="B6300" s="1793"/>
      <c r="C6300" s="1793"/>
      <c r="D6300" s="1793"/>
      <c r="E6300" s="1793"/>
      <c r="F6300" s="1793"/>
      <c r="G6300" s="1793"/>
      <c r="H6300" s="1793"/>
      <c r="I6300" s="1794" t="s">
        <v>2871</v>
      </c>
      <c r="J6300" s="1794"/>
      <c r="K6300" s="1794"/>
      <c r="L6300" s="1794"/>
      <c r="M6300" s="1794"/>
      <c r="N6300" s="1794"/>
      <c r="O6300" s="1794"/>
      <c r="P6300" s="1794"/>
      <c r="Q6300" s="1794"/>
      <c r="R6300" s="1794"/>
      <c r="S6300" s="1794"/>
      <c r="T6300" s="1794"/>
      <c r="U6300" s="1794"/>
      <c r="V6300" s="1794"/>
      <c r="W6300" s="1794"/>
      <c r="X6300" s="1794"/>
      <c r="Y6300" s="1794"/>
      <c r="Z6300" s="1214"/>
      <c r="AA6300" s="1795">
        <v>18.72</v>
      </c>
      <c r="AB6300" s="1795"/>
      <c r="AC6300" s="1795"/>
      <c r="AD6300" s="1795"/>
      <c r="AE6300" s="1795"/>
      <c r="AF6300" s="1795"/>
      <c r="AG6300" s="1795"/>
      <c r="AH6300" s="1213"/>
    </row>
    <row r="6301" spans="1:34" ht="17.45" customHeight="1">
      <c r="A6301" s="1801" t="s">
        <v>2872</v>
      </c>
      <c r="B6301" s="1825"/>
      <c r="C6301" s="1825"/>
      <c r="D6301" s="1825"/>
      <c r="E6301" s="1825"/>
      <c r="F6301" s="1825"/>
      <c r="G6301" s="1825"/>
      <c r="H6301" s="1825"/>
      <c r="I6301" s="1825"/>
      <c r="J6301" s="1825"/>
      <c r="K6301" s="1825"/>
      <c r="L6301" s="1825"/>
      <c r="M6301" s="1825"/>
      <c r="N6301" s="1826"/>
      <c r="O6301" s="1789" t="s">
        <v>2850</v>
      </c>
      <c r="P6301" s="1790"/>
      <c r="Q6301" s="1790"/>
      <c r="R6301" s="1790"/>
      <c r="S6301" s="1791"/>
      <c r="T6301" s="1827" t="s">
        <v>754</v>
      </c>
      <c r="U6301" s="1790"/>
      <c r="V6301" s="1790"/>
      <c r="W6301" s="1213"/>
      <c r="X6301" s="1789" t="s">
        <v>2866</v>
      </c>
      <c r="Y6301" s="1790"/>
      <c r="Z6301" s="1790"/>
      <c r="AA6301" s="1790"/>
      <c r="AB6301" s="1790"/>
      <c r="AC6301" s="1790"/>
      <c r="AD6301" s="1791"/>
      <c r="AE6301" s="1810" t="s">
        <v>2867</v>
      </c>
      <c r="AF6301" s="1828"/>
      <c r="AG6301" s="1828"/>
      <c r="AH6301" s="1213"/>
    </row>
    <row r="6302" spans="1:34" ht="16.7" customHeight="1">
      <c r="A6302" s="1901" t="s">
        <v>3684</v>
      </c>
      <c r="B6302" s="1902"/>
      <c r="C6302" s="1902"/>
      <c r="D6302" s="1902"/>
      <c r="E6302" s="1902"/>
      <c r="F6302" s="1875" t="s">
        <v>3685</v>
      </c>
      <c r="G6302" s="1876"/>
      <c r="H6302" s="1876"/>
      <c r="I6302" s="1876"/>
      <c r="J6302" s="1876"/>
      <c r="K6302" s="1876"/>
      <c r="L6302" s="1876"/>
      <c r="M6302" s="1876"/>
      <c r="N6302" s="1875"/>
      <c r="O6302" s="1885">
        <v>3.2000000000000003E-4</v>
      </c>
      <c r="P6302" s="1886"/>
      <c r="Q6302" s="1886"/>
      <c r="R6302" s="1886"/>
      <c r="S6302" s="1887"/>
      <c r="T6302" s="1888" t="s">
        <v>109</v>
      </c>
      <c r="U6302" s="1889"/>
      <c r="V6302" s="1889"/>
      <c r="W6302" s="1225"/>
      <c r="X6302" s="1890">
        <v>33.54</v>
      </c>
      <c r="Y6302" s="1891"/>
      <c r="Z6302" s="1891"/>
      <c r="AA6302" s="1891"/>
      <c r="AB6302" s="1891"/>
      <c r="AC6302" s="1891"/>
      <c r="AD6302" s="1892"/>
      <c r="AE6302" s="1865">
        <v>1.0699999999999999E-2</v>
      </c>
      <c r="AF6302" s="1847"/>
      <c r="AG6302" s="1847"/>
      <c r="AH6302" s="1225"/>
    </row>
    <row r="6303" spans="1:34" ht="17.45" customHeight="1">
      <c r="A6303" s="1787" t="s">
        <v>3686</v>
      </c>
      <c r="B6303" s="1788"/>
      <c r="C6303" s="1788"/>
      <c r="D6303" s="1788"/>
      <c r="E6303" s="1788"/>
      <c r="F6303" s="1903" t="s">
        <v>3687</v>
      </c>
      <c r="G6303" s="1815"/>
      <c r="H6303" s="1815"/>
      <c r="I6303" s="1815"/>
      <c r="J6303" s="1815"/>
      <c r="K6303" s="1815"/>
      <c r="L6303" s="1815"/>
      <c r="M6303" s="1815"/>
      <c r="N6303" s="1903"/>
      <c r="O6303" s="1910">
        <v>7.2999999999999996E-4</v>
      </c>
      <c r="P6303" s="1911"/>
      <c r="Q6303" s="1911"/>
      <c r="R6303" s="1911"/>
      <c r="S6303" s="1912"/>
      <c r="T6303" s="1913" t="s">
        <v>109</v>
      </c>
      <c r="U6303" s="1796"/>
      <c r="V6303" s="1796"/>
      <c r="W6303" s="1219"/>
      <c r="X6303" s="1914">
        <v>33.54</v>
      </c>
      <c r="Y6303" s="1915"/>
      <c r="Z6303" s="1915"/>
      <c r="AA6303" s="1915"/>
      <c r="AB6303" s="1915"/>
      <c r="AC6303" s="1915"/>
      <c r="AD6303" s="1916"/>
      <c r="AE6303" s="1909">
        <v>2.4500000000000001E-2</v>
      </c>
      <c r="AF6303" s="1841"/>
      <c r="AG6303" s="1841"/>
      <c r="AH6303" s="1219"/>
    </row>
    <row r="6304" spans="1:34" ht="17.45" customHeight="1">
      <c r="A6304" s="1787" t="s">
        <v>3688</v>
      </c>
      <c r="B6304" s="1788"/>
      <c r="C6304" s="1788"/>
      <c r="D6304" s="1788"/>
      <c r="E6304" s="1788"/>
      <c r="F6304" s="1903" t="s">
        <v>3689</v>
      </c>
      <c r="G6304" s="1815"/>
      <c r="H6304" s="1815"/>
      <c r="I6304" s="1815"/>
      <c r="J6304" s="1815"/>
      <c r="K6304" s="1815"/>
      <c r="L6304" s="1815"/>
      <c r="M6304" s="1815"/>
      <c r="N6304" s="1903"/>
      <c r="O6304" s="1910">
        <v>4.4999999999999997E-3</v>
      </c>
      <c r="P6304" s="1911"/>
      <c r="Q6304" s="1911"/>
      <c r="R6304" s="1911"/>
      <c r="S6304" s="1912"/>
      <c r="T6304" s="1913" t="s">
        <v>109</v>
      </c>
      <c r="U6304" s="1796"/>
      <c r="V6304" s="1796"/>
      <c r="W6304" s="1219"/>
      <c r="X6304" s="1914">
        <v>33.54</v>
      </c>
      <c r="Y6304" s="1915"/>
      <c r="Z6304" s="1915"/>
      <c r="AA6304" s="1915"/>
      <c r="AB6304" s="1915"/>
      <c r="AC6304" s="1915"/>
      <c r="AD6304" s="1916"/>
      <c r="AE6304" s="1909">
        <v>0.15090000000000001</v>
      </c>
      <c r="AF6304" s="1841"/>
      <c r="AG6304" s="1841"/>
      <c r="AH6304" s="1219"/>
    </row>
    <row r="6305" spans="1:34" ht="16.7" customHeight="1">
      <c r="A6305" s="1787" t="s">
        <v>3690</v>
      </c>
      <c r="B6305" s="1788"/>
      <c r="C6305" s="1788"/>
      <c r="D6305" s="1788"/>
      <c r="E6305" s="1788"/>
      <c r="F6305" s="1903" t="s">
        <v>3691</v>
      </c>
      <c r="G6305" s="1815"/>
      <c r="H6305" s="1815"/>
      <c r="I6305" s="1815"/>
      <c r="J6305" s="1815"/>
      <c r="K6305" s="1815"/>
      <c r="L6305" s="1815"/>
      <c r="M6305" s="1815"/>
      <c r="N6305" s="1903"/>
      <c r="O6305" s="1910">
        <v>1.3699999999999999E-3</v>
      </c>
      <c r="P6305" s="1911"/>
      <c r="Q6305" s="1911"/>
      <c r="R6305" s="1911"/>
      <c r="S6305" s="1912"/>
      <c r="T6305" s="1913" t="s">
        <v>109</v>
      </c>
      <c r="U6305" s="1796"/>
      <c r="V6305" s="1796"/>
      <c r="W6305" s="1219"/>
      <c r="X6305" s="1914">
        <v>33.54</v>
      </c>
      <c r="Y6305" s="1915"/>
      <c r="Z6305" s="1915"/>
      <c r="AA6305" s="1915"/>
      <c r="AB6305" s="1915"/>
      <c r="AC6305" s="1915"/>
      <c r="AD6305" s="1916"/>
      <c r="AE6305" s="1909">
        <v>4.5900000000000003E-2</v>
      </c>
      <c r="AF6305" s="1841"/>
      <c r="AG6305" s="1841"/>
      <c r="AH6305" s="1219"/>
    </row>
    <row r="6306" spans="1:34" ht="17.45" customHeight="1">
      <c r="A6306" s="1787" t="s">
        <v>3692</v>
      </c>
      <c r="B6306" s="1788"/>
      <c r="C6306" s="1788"/>
      <c r="D6306" s="1788"/>
      <c r="E6306" s="1788"/>
      <c r="F6306" s="1903" t="s">
        <v>3693</v>
      </c>
      <c r="G6306" s="1815"/>
      <c r="H6306" s="1815"/>
      <c r="I6306" s="1815"/>
      <c r="J6306" s="1815"/>
      <c r="K6306" s="1815"/>
      <c r="L6306" s="1815"/>
      <c r="M6306" s="1815"/>
      <c r="N6306" s="1903"/>
      <c r="O6306" s="1910">
        <v>1.7000000000000001E-4</v>
      </c>
      <c r="P6306" s="1911"/>
      <c r="Q6306" s="1911"/>
      <c r="R6306" s="1911"/>
      <c r="S6306" s="1912"/>
      <c r="T6306" s="1913" t="s">
        <v>109</v>
      </c>
      <c r="U6306" s="1796"/>
      <c r="V6306" s="1796"/>
      <c r="W6306" s="1219"/>
      <c r="X6306" s="1914">
        <v>33.54</v>
      </c>
      <c r="Y6306" s="1915"/>
      <c r="Z6306" s="1915"/>
      <c r="AA6306" s="1915"/>
      <c r="AB6306" s="1915"/>
      <c r="AC6306" s="1915"/>
      <c r="AD6306" s="1916"/>
      <c r="AE6306" s="1909">
        <v>5.7000000000000002E-3</v>
      </c>
      <c r="AF6306" s="1841"/>
      <c r="AG6306" s="1841"/>
      <c r="AH6306" s="1219"/>
    </row>
    <row r="6307" spans="1:34" ht="16.7" customHeight="1">
      <c r="A6307" s="1787" t="s">
        <v>3694</v>
      </c>
      <c r="B6307" s="1788"/>
      <c r="C6307" s="1788"/>
      <c r="D6307" s="1788"/>
      <c r="E6307" s="1788"/>
      <c r="F6307" s="1815" t="s">
        <v>3695</v>
      </c>
      <c r="G6307" s="1815"/>
      <c r="H6307" s="1815"/>
      <c r="I6307" s="1815"/>
      <c r="J6307" s="1815"/>
      <c r="K6307" s="1815"/>
      <c r="L6307" s="1815"/>
      <c r="M6307" s="1815"/>
      <c r="N6307" s="1903"/>
      <c r="O6307" s="1910">
        <v>4.0000000000000003E-5</v>
      </c>
      <c r="P6307" s="1911"/>
      <c r="Q6307" s="1911"/>
      <c r="R6307" s="1911"/>
      <c r="S6307" s="1912"/>
      <c r="T6307" s="1913" t="s">
        <v>109</v>
      </c>
      <c r="U6307" s="1796"/>
      <c r="V6307" s="1796"/>
      <c r="W6307" s="1219"/>
      <c r="X6307" s="1914">
        <v>33.54</v>
      </c>
      <c r="Y6307" s="1915"/>
      <c r="Z6307" s="1915"/>
      <c r="AA6307" s="1915"/>
      <c r="AB6307" s="1915"/>
      <c r="AC6307" s="1915"/>
      <c r="AD6307" s="1916"/>
      <c r="AE6307" s="1909">
        <v>1.2999999999999999E-3</v>
      </c>
      <c r="AF6307" s="1841"/>
      <c r="AG6307" s="1841"/>
      <c r="AH6307" s="1219"/>
    </row>
    <row r="6308" spans="1:34" ht="7.35" customHeight="1">
      <c r="A6308" s="1218"/>
      <c r="F6308" s="1815"/>
      <c r="G6308" s="1815"/>
      <c r="H6308" s="1815"/>
      <c r="I6308" s="1815"/>
      <c r="J6308" s="1815"/>
      <c r="K6308" s="1815"/>
      <c r="L6308" s="1815"/>
      <c r="M6308" s="1815"/>
      <c r="N6308" s="1815"/>
      <c r="AH6308" s="1219"/>
    </row>
    <row r="6309" spans="1:34" ht="1.5" customHeight="1">
      <c r="A6309" s="1220"/>
      <c r="B6309" s="1221"/>
      <c r="C6309" s="1221"/>
      <c r="D6309" s="1221"/>
      <c r="E6309" s="1221"/>
      <c r="F6309" s="1221"/>
      <c r="G6309" s="1221"/>
      <c r="H6309" s="1221"/>
      <c r="I6309" s="1221"/>
      <c r="J6309" s="1221"/>
      <c r="K6309" s="1221"/>
      <c r="L6309" s="1221"/>
      <c r="M6309" s="1221"/>
      <c r="N6309" s="1221"/>
      <c r="O6309" s="1221"/>
      <c r="P6309" s="1221"/>
      <c r="Q6309" s="1221"/>
      <c r="R6309" s="1221"/>
      <c r="S6309" s="1221"/>
      <c r="T6309" s="1221"/>
      <c r="U6309" s="1221"/>
      <c r="V6309" s="1221"/>
      <c r="W6309" s="1221"/>
      <c r="X6309" s="1221"/>
      <c r="Y6309" s="1221"/>
      <c r="Z6309" s="1221"/>
      <c r="AA6309" s="1221"/>
      <c r="AB6309" s="1221"/>
      <c r="AC6309" s="1221"/>
      <c r="AD6309" s="1221"/>
      <c r="AE6309" s="1221"/>
      <c r="AF6309" s="1221"/>
      <c r="AG6309" s="1221"/>
      <c r="AH6309" s="1222"/>
    </row>
    <row r="6310" spans="1:34" ht="5.85" customHeight="1">
      <c r="A6310" s="1777"/>
      <c r="B6310" s="1778"/>
      <c r="C6310" s="1778"/>
      <c r="D6310" s="1778"/>
      <c r="E6310" s="1778"/>
      <c r="F6310" s="1778"/>
      <c r="G6310" s="1778"/>
      <c r="H6310" s="1778"/>
      <c r="I6310" s="1778"/>
      <c r="J6310" s="1778"/>
      <c r="K6310" s="1778"/>
      <c r="L6310" s="1778"/>
      <c r="M6310" s="1778"/>
      <c r="N6310" s="1778"/>
      <c r="O6310" s="1778"/>
      <c r="P6310" s="1778"/>
      <c r="Q6310" s="1778"/>
      <c r="R6310" s="1778"/>
      <c r="S6310" s="1778"/>
      <c r="T6310" s="1778"/>
      <c r="U6310" s="1778"/>
      <c r="V6310" s="1778"/>
      <c r="W6310" s="1778"/>
      <c r="X6310" s="1778"/>
      <c r="Y6310" s="1778"/>
      <c r="Z6310" s="1778"/>
      <c r="AA6310" s="1778"/>
      <c r="AB6310" s="1778"/>
      <c r="AC6310" s="1778"/>
      <c r="AD6310" s="1778"/>
      <c r="AE6310" s="1778"/>
      <c r="AF6310" s="1778"/>
      <c r="AG6310" s="1778"/>
      <c r="AH6310" s="1779"/>
    </row>
    <row r="6311" spans="1:34" ht="11.65" customHeight="1">
      <c r="A6311" s="1780" t="s">
        <v>2834</v>
      </c>
      <c r="B6311" s="1310"/>
      <c r="C6311" s="1310"/>
      <c r="D6311" s="1310"/>
      <c r="E6311" s="1310"/>
      <c r="F6311" s="1310"/>
      <c r="G6311" s="1310"/>
      <c r="H6311" s="1310"/>
      <c r="I6311" s="1310"/>
      <c r="J6311" s="1310"/>
      <c r="K6311" s="1310"/>
      <c r="L6311" s="1310"/>
      <c r="M6311" s="1310"/>
      <c r="N6311" s="1310"/>
      <c r="O6311" s="1310"/>
      <c r="P6311" s="1310"/>
      <c r="Q6311" s="1310"/>
      <c r="R6311" s="1310"/>
      <c r="S6311" s="1310"/>
      <c r="T6311" s="1310"/>
      <c r="U6311" s="1310"/>
      <c r="V6311" s="1310"/>
      <c r="W6311" s="1310"/>
      <c r="X6311" s="1310"/>
      <c r="Y6311" s="1310"/>
      <c r="Z6311" s="1310"/>
      <c r="AA6311" s="1310"/>
      <c r="AB6311" s="1310"/>
      <c r="AC6311" s="1310"/>
      <c r="AD6311" s="1309"/>
      <c r="AE6311" s="1309"/>
      <c r="AF6311" s="1781" t="s">
        <v>3696</v>
      </c>
      <c r="AG6311" s="1781"/>
      <c r="AH6311" s="1782"/>
    </row>
    <row r="6312" spans="1:34" ht="5.85" customHeight="1">
      <c r="A6312" s="1780"/>
      <c r="B6312" s="1310"/>
      <c r="C6312" s="1310"/>
      <c r="D6312" s="1310"/>
      <c r="E6312" s="1310"/>
      <c r="F6312" s="1310"/>
      <c r="G6312" s="1310"/>
      <c r="H6312" s="1310"/>
      <c r="I6312" s="1310"/>
      <c r="J6312" s="1310"/>
      <c r="K6312" s="1310"/>
      <c r="L6312" s="1310"/>
      <c r="M6312" s="1310"/>
      <c r="N6312" s="1310"/>
      <c r="O6312" s="1310"/>
      <c r="P6312" s="1310"/>
      <c r="Q6312" s="1310"/>
      <c r="R6312" s="1310"/>
      <c r="S6312" s="1310"/>
      <c r="T6312" s="1310"/>
      <c r="U6312" s="1310"/>
      <c r="V6312" s="1310"/>
      <c r="W6312" s="1310"/>
      <c r="X6312" s="1310"/>
      <c r="Y6312" s="1310"/>
      <c r="Z6312" s="1310"/>
      <c r="AA6312" s="1310"/>
      <c r="AB6312" s="1310"/>
      <c r="AC6312" s="1310"/>
      <c r="AD6312" s="1311"/>
      <c r="AE6312" s="1311"/>
      <c r="AF6312" s="1311"/>
      <c r="AG6312" s="1311"/>
      <c r="AH6312" s="1782"/>
    </row>
    <row r="6313" spans="1:34" ht="10.9" customHeight="1">
      <c r="A6313" s="1783" t="s">
        <v>2836</v>
      </c>
      <c r="B6313" s="1784"/>
      <c r="C6313" s="1784"/>
      <c r="D6313" s="1784"/>
      <c r="E6313" s="1784"/>
      <c r="F6313" s="1784"/>
      <c r="G6313" s="1784"/>
      <c r="H6313" s="1784"/>
      <c r="I6313" s="1784"/>
      <c r="J6313" s="1784"/>
      <c r="K6313" s="1784"/>
      <c r="L6313" s="1784"/>
      <c r="M6313" s="1784"/>
      <c r="N6313" s="1784"/>
      <c r="O6313" s="1784"/>
      <c r="P6313" s="1784"/>
      <c r="Q6313" s="1784"/>
      <c r="R6313" s="1784"/>
      <c r="S6313" s="1784"/>
      <c r="T6313" s="1784"/>
      <c r="U6313" s="1784"/>
      <c r="V6313" s="1784"/>
      <c r="W6313" s="1784"/>
      <c r="X6313" s="1784"/>
      <c r="Y6313" s="1784"/>
      <c r="Z6313" s="1784"/>
      <c r="AA6313" s="1784"/>
      <c r="AB6313" s="1784"/>
      <c r="AC6313" s="1784"/>
      <c r="AD6313" s="1311"/>
      <c r="AE6313" s="1311"/>
      <c r="AF6313" s="1311"/>
      <c r="AG6313" s="1311"/>
      <c r="AH6313" s="1782"/>
    </row>
    <row r="6314" spans="1:34" ht="23.25" customHeight="1">
      <c r="A6314" s="1785" t="s">
        <v>2837</v>
      </c>
      <c r="B6314" s="1786"/>
      <c r="C6314" s="1786"/>
      <c r="D6314" s="1786"/>
      <c r="E6314" s="1786"/>
      <c r="F6314" s="1786"/>
      <c r="G6314" s="1786"/>
      <c r="H6314" s="1786"/>
      <c r="I6314" s="1786"/>
      <c r="J6314" s="1786"/>
      <c r="K6314" s="1786"/>
      <c r="L6314" s="1786"/>
      <c r="M6314" s="1786"/>
      <c r="N6314" s="1786"/>
      <c r="O6314" s="1786"/>
      <c r="P6314" s="1786"/>
      <c r="Q6314" s="1786"/>
      <c r="R6314" s="1786"/>
      <c r="S6314" s="1786"/>
      <c r="T6314" s="1786"/>
      <c r="U6314" s="1786"/>
      <c r="V6314" s="1786"/>
      <c r="W6314" s="1786"/>
      <c r="X6314" s="1786"/>
      <c r="Y6314" s="1786"/>
      <c r="Z6314" s="1786"/>
      <c r="AA6314" s="1786"/>
      <c r="AB6314" s="1786"/>
      <c r="AC6314" s="1786"/>
      <c r="AD6314" s="1311"/>
      <c r="AE6314" s="1311"/>
      <c r="AF6314" s="1311"/>
      <c r="AG6314" s="1311"/>
      <c r="AH6314" s="1782"/>
    </row>
    <row r="6315" spans="1:34" ht="5.85" customHeight="1">
      <c r="A6315" s="1787" t="s">
        <v>2838</v>
      </c>
      <c r="B6315" s="1788"/>
      <c r="C6315" s="1788"/>
      <c r="D6315" s="1788"/>
      <c r="E6315" s="1788"/>
      <c r="F6315" s="1788"/>
      <c r="G6315" s="1788"/>
      <c r="H6315" s="1788"/>
      <c r="I6315" s="1788"/>
      <c r="J6315" s="1788"/>
      <c r="K6315" s="1788"/>
      <c r="L6315" s="1788"/>
      <c r="M6315" s="1788"/>
      <c r="N6315" s="1788"/>
      <c r="O6315" s="1788"/>
      <c r="P6315" s="1788"/>
      <c r="Q6315" s="1788"/>
      <c r="R6315" s="1788"/>
      <c r="S6315" s="1788"/>
      <c r="T6315" s="1788"/>
      <c r="U6315" s="1788"/>
      <c r="V6315" s="1788"/>
      <c r="W6315" s="1788"/>
      <c r="X6315" s="1788"/>
      <c r="Y6315" s="1788"/>
      <c r="Z6315" s="1788"/>
      <c r="AA6315" s="1788"/>
      <c r="AB6315" s="1788"/>
      <c r="AC6315" s="1788"/>
      <c r="AD6315" s="1311"/>
      <c r="AE6315" s="1311"/>
      <c r="AF6315" s="1311"/>
      <c r="AG6315" s="1311"/>
      <c r="AH6315" s="1782"/>
    </row>
    <row r="6316" spans="1:34" ht="5.85" customHeight="1">
      <c r="A6316" s="1787"/>
      <c r="B6316" s="1788"/>
      <c r="C6316" s="1788"/>
      <c r="D6316" s="1788"/>
      <c r="E6316" s="1788"/>
      <c r="F6316" s="1788"/>
      <c r="G6316" s="1788"/>
      <c r="H6316" s="1788"/>
      <c r="I6316" s="1788"/>
      <c r="J6316" s="1788"/>
      <c r="K6316" s="1788"/>
      <c r="L6316" s="1788"/>
      <c r="M6316" s="1788"/>
      <c r="N6316" s="1788"/>
      <c r="O6316" s="1788"/>
      <c r="P6316" s="1788"/>
      <c r="Q6316" s="1788"/>
      <c r="R6316" s="1788"/>
      <c r="S6316" s="1788"/>
      <c r="T6316" s="1788"/>
      <c r="U6316" s="1788"/>
      <c r="V6316" s="1788"/>
      <c r="W6316" s="1788"/>
      <c r="X6316" s="1788"/>
      <c r="Y6316" s="1788"/>
      <c r="Z6316" s="1788"/>
      <c r="AA6316" s="1788"/>
      <c r="AB6316" s="1788"/>
      <c r="AC6316" s="1788"/>
      <c r="AD6316" s="1782"/>
      <c r="AE6316" s="1309"/>
      <c r="AF6316" s="1309"/>
      <c r="AG6316" s="1309"/>
      <c r="AH6316" s="1782"/>
    </row>
    <row r="6317" spans="1:34" ht="10.9" customHeight="1">
      <c r="A6317" s="1787" t="s">
        <v>2839</v>
      </c>
      <c r="B6317" s="1788"/>
      <c r="C6317" s="1788"/>
      <c r="D6317" s="1788"/>
      <c r="E6317" s="1788"/>
      <c r="F6317" s="1788"/>
      <c r="G6317" s="1788"/>
      <c r="H6317" s="1788"/>
      <c r="I6317" s="1788"/>
      <c r="J6317" s="1788"/>
      <c r="K6317" s="1788"/>
      <c r="L6317" s="1788"/>
      <c r="M6317" s="1788"/>
      <c r="N6317" s="1788"/>
      <c r="O6317" s="1788"/>
      <c r="P6317" s="1788"/>
      <c r="Q6317" s="1788"/>
      <c r="R6317" s="1788"/>
      <c r="S6317" s="1788"/>
      <c r="T6317" s="1788"/>
      <c r="U6317" s="1788"/>
      <c r="V6317" s="1788"/>
      <c r="W6317" s="1788"/>
      <c r="X6317" s="1788"/>
      <c r="Y6317" s="1788"/>
      <c r="Z6317" s="1788"/>
      <c r="AA6317" s="1788"/>
      <c r="AB6317" s="1788"/>
      <c r="AC6317" s="1788"/>
      <c r="AD6317" s="1818" t="s">
        <v>2840</v>
      </c>
      <c r="AE6317" s="1818"/>
      <c r="AF6317" s="1206">
        <v>0</v>
      </c>
      <c r="AG6317" s="1207" t="s">
        <v>5</v>
      </c>
      <c r="AH6317" s="1800"/>
    </row>
    <row r="6318" spans="1:34" ht="11.65" customHeight="1">
      <c r="A6318" s="1819" t="s">
        <v>2841</v>
      </c>
      <c r="B6318" s="1820"/>
      <c r="C6318" s="1820"/>
      <c r="D6318" s="1820"/>
      <c r="E6318" s="1820"/>
      <c r="F6318" s="1820"/>
      <c r="G6318" s="1820"/>
      <c r="H6318" s="1820"/>
      <c r="I6318" s="1820"/>
      <c r="J6318" s="1820"/>
      <c r="K6318" s="1820"/>
      <c r="L6318" s="1820"/>
      <c r="M6318" s="1820"/>
      <c r="N6318" s="1820"/>
      <c r="O6318" s="1820"/>
      <c r="P6318" s="1820"/>
      <c r="Q6318" s="1820"/>
      <c r="R6318" s="1820"/>
      <c r="S6318" s="1820"/>
      <c r="T6318" s="1820"/>
      <c r="U6318" s="1820"/>
      <c r="V6318" s="1820"/>
      <c r="W6318" s="1820"/>
      <c r="X6318" s="1820"/>
      <c r="Y6318" s="1820"/>
      <c r="Z6318" s="1820"/>
      <c r="AA6318" s="1820"/>
      <c r="AB6318" s="1820"/>
      <c r="AC6318" s="1820"/>
      <c r="AD6318" s="1821" t="s">
        <v>2842</v>
      </c>
      <c r="AE6318" s="1821"/>
      <c r="AF6318" s="1210">
        <v>0</v>
      </c>
      <c r="AG6318" s="1211" t="s">
        <v>5</v>
      </c>
      <c r="AH6318" s="1800"/>
    </row>
    <row r="6319" spans="1:34" ht="17.45" customHeight="1">
      <c r="A6319" s="1801" t="s">
        <v>2872</v>
      </c>
      <c r="B6319" s="1825"/>
      <c r="C6319" s="1825"/>
      <c r="D6319" s="1825"/>
      <c r="E6319" s="1825"/>
      <c r="F6319" s="1825"/>
      <c r="G6319" s="1825"/>
      <c r="H6319" s="1825"/>
      <c r="I6319" s="1825"/>
      <c r="J6319" s="1825"/>
      <c r="K6319" s="1825"/>
      <c r="L6319" s="1825"/>
      <c r="M6319" s="1825"/>
      <c r="N6319" s="1826"/>
      <c r="O6319" s="1789" t="s">
        <v>2850</v>
      </c>
      <c r="P6319" s="1790"/>
      <c r="Q6319" s="1790"/>
      <c r="R6319" s="1790"/>
      <c r="S6319" s="1791"/>
      <c r="T6319" s="1827" t="s">
        <v>754</v>
      </c>
      <c r="U6319" s="1790"/>
      <c r="V6319" s="1790"/>
      <c r="W6319" s="1213"/>
      <c r="X6319" s="1789" t="s">
        <v>2866</v>
      </c>
      <c r="Y6319" s="1790"/>
      <c r="Z6319" s="1790"/>
      <c r="AA6319" s="1790"/>
      <c r="AB6319" s="1790"/>
      <c r="AC6319" s="1790"/>
      <c r="AD6319" s="1791"/>
      <c r="AE6319" s="1810" t="s">
        <v>2867</v>
      </c>
      <c r="AF6319" s="1828"/>
      <c r="AG6319" s="1828"/>
      <c r="AH6319" s="1213"/>
    </row>
    <row r="6320" spans="1:34" ht="16.7" customHeight="1">
      <c r="A6320" s="1901" t="s">
        <v>3697</v>
      </c>
      <c r="B6320" s="1902"/>
      <c r="C6320" s="1902"/>
      <c r="D6320" s="1902"/>
      <c r="E6320" s="1902"/>
      <c r="F6320" s="1875" t="s">
        <v>3698</v>
      </c>
      <c r="G6320" s="1876"/>
      <c r="H6320" s="1876"/>
      <c r="I6320" s="1876"/>
      <c r="J6320" s="1876"/>
      <c r="K6320" s="1876"/>
      <c r="L6320" s="1876"/>
      <c r="M6320" s="1876"/>
      <c r="N6320" s="1875"/>
      <c r="O6320" s="1885">
        <v>6.0000000000000002E-5</v>
      </c>
      <c r="P6320" s="1886"/>
      <c r="Q6320" s="1886"/>
      <c r="R6320" s="1886"/>
      <c r="S6320" s="1887"/>
      <c r="T6320" s="1888" t="s">
        <v>109</v>
      </c>
      <c r="U6320" s="1889"/>
      <c r="V6320" s="1889"/>
      <c r="W6320" s="1225"/>
      <c r="X6320" s="1890">
        <v>33.54</v>
      </c>
      <c r="Y6320" s="1891"/>
      <c r="Z6320" s="1891"/>
      <c r="AA6320" s="1891"/>
      <c r="AB6320" s="1891"/>
      <c r="AC6320" s="1891"/>
      <c r="AD6320" s="1892"/>
      <c r="AE6320" s="1865">
        <v>2E-3</v>
      </c>
      <c r="AF6320" s="1847"/>
      <c r="AG6320" s="1847"/>
      <c r="AH6320" s="1225"/>
    </row>
    <row r="6321" spans="1:34" ht="17.45" customHeight="1">
      <c r="A6321" s="1787" t="s">
        <v>3699</v>
      </c>
      <c r="B6321" s="1788"/>
      <c r="C6321" s="1788"/>
      <c r="D6321" s="1788"/>
      <c r="E6321" s="1788"/>
      <c r="F6321" s="1815" t="s">
        <v>3700</v>
      </c>
      <c r="G6321" s="1815"/>
      <c r="H6321" s="1815"/>
      <c r="I6321" s="1815"/>
      <c r="J6321" s="1815"/>
      <c r="K6321" s="1815"/>
      <c r="L6321" s="1815"/>
      <c r="M6321" s="1815"/>
      <c r="N6321" s="1903"/>
      <c r="O6321" s="1910">
        <v>6.0000000000000002E-5</v>
      </c>
      <c r="P6321" s="1911"/>
      <c r="Q6321" s="1911"/>
      <c r="R6321" s="1911"/>
      <c r="S6321" s="1912"/>
      <c r="T6321" s="1913" t="s">
        <v>109</v>
      </c>
      <c r="U6321" s="1796"/>
      <c r="V6321" s="1796"/>
      <c r="W6321" s="1219"/>
      <c r="X6321" s="1914">
        <v>33.54</v>
      </c>
      <c r="Y6321" s="1915"/>
      <c r="Z6321" s="1915"/>
      <c r="AA6321" s="1915"/>
      <c r="AB6321" s="1915"/>
      <c r="AC6321" s="1915"/>
      <c r="AD6321" s="1916"/>
      <c r="AE6321" s="1909">
        <v>2E-3</v>
      </c>
      <c r="AF6321" s="1841"/>
      <c r="AG6321" s="1841"/>
      <c r="AH6321" s="1219"/>
    </row>
    <row r="6322" spans="1:34" ht="7.35" customHeight="1">
      <c r="A6322" s="1218"/>
      <c r="F6322" s="1815"/>
      <c r="G6322" s="1815"/>
      <c r="H6322" s="1815"/>
      <c r="I6322" s="1815"/>
      <c r="J6322" s="1815"/>
      <c r="K6322" s="1815"/>
      <c r="L6322" s="1815"/>
      <c r="M6322" s="1815"/>
      <c r="N6322" s="1815"/>
      <c r="AH6322" s="1219"/>
    </row>
    <row r="6323" spans="1:34" ht="17.45" customHeight="1">
      <c r="A6323" s="1787" t="s">
        <v>3701</v>
      </c>
      <c r="B6323" s="1788"/>
      <c r="C6323" s="1788"/>
      <c r="D6323" s="1788"/>
      <c r="E6323" s="1788"/>
      <c r="F6323" s="1867" t="s">
        <v>3702</v>
      </c>
      <c r="G6323" s="1815"/>
      <c r="H6323" s="1815"/>
      <c r="I6323" s="1815"/>
      <c r="J6323" s="1815"/>
      <c r="K6323" s="1815"/>
      <c r="L6323" s="1815"/>
      <c r="M6323" s="1815"/>
      <c r="N6323" s="1903"/>
      <c r="O6323" s="1910">
        <v>5.0000000000000001E-4</v>
      </c>
      <c r="P6323" s="1911"/>
      <c r="Q6323" s="1911"/>
      <c r="R6323" s="1911"/>
      <c r="S6323" s="1912"/>
      <c r="T6323" s="1913" t="s">
        <v>109</v>
      </c>
      <c r="U6323" s="1796"/>
      <c r="V6323" s="1796"/>
      <c r="W6323" s="1219"/>
      <c r="X6323" s="1914">
        <v>33.54</v>
      </c>
      <c r="Y6323" s="1915"/>
      <c r="Z6323" s="1915"/>
      <c r="AA6323" s="1915"/>
      <c r="AB6323" s="1915"/>
      <c r="AC6323" s="1915"/>
      <c r="AD6323" s="1916"/>
      <c r="AE6323" s="1909">
        <v>1.6799999999999999E-2</v>
      </c>
      <c r="AF6323" s="1841"/>
      <c r="AG6323" s="1841"/>
      <c r="AH6323" s="1219"/>
    </row>
    <row r="6324" spans="1:34" ht="6.6" customHeight="1">
      <c r="A6324" s="1220"/>
      <c r="B6324" s="1221"/>
      <c r="C6324" s="1221"/>
      <c r="D6324" s="1221"/>
      <c r="E6324" s="1221"/>
      <c r="F6324" s="1867"/>
      <c r="G6324" s="1867"/>
      <c r="H6324" s="1867"/>
      <c r="I6324" s="1867"/>
      <c r="J6324" s="1867"/>
      <c r="K6324" s="1867"/>
      <c r="L6324" s="1867"/>
      <c r="M6324" s="1867"/>
      <c r="N6324" s="1867"/>
      <c r="O6324" s="1221"/>
      <c r="P6324" s="1221"/>
      <c r="Q6324" s="1221"/>
      <c r="R6324" s="1221"/>
      <c r="S6324" s="1221"/>
      <c r="T6324" s="1221"/>
      <c r="U6324" s="1221"/>
      <c r="V6324" s="1221"/>
      <c r="W6324" s="1221"/>
      <c r="X6324" s="1221"/>
      <c r="Y6324" s="1221"/>
      <c r="Z6324" s="1221"/>
      <c r="AA6324" s="1221"/>
      <c r="AB6324" s="1221"/>
      <c r="AC6324" s="1221"/>
      <c r="AD6324" s="1221"/>
      <c r="AE6324" s="1221"/>
      <c r="AF6324" s="1221"/>
      <c r="AG6324" s="1221"/>
      <c r="AH6324" s="1222"/>
    </row>
    <row r="6325" spans="1:34" ht="17.45" customHeight="1">
      <c r="A6325" s="1792"/>
      <c r="B6325" s="1793"/>
      <c r="C6325" s="1793"/>
      <c r="D6325" s="1793"/>
      <c r="E6325" s="1793"/>
      <c r="F6325" s="1793"/>
      <c r="G6325" s="1793"/>
      <c r="H6325" s="1793"/>
      <c r="I6325" s="1793"/>
      <c r="J6325" s="1793"/>
      <c r="K6325" s="1794" t="s">
        <v>2873</v>
      </c>
      <c r="L6325" s="1794"/>
      <c r="M6325" s="1794"/>
      <c r="N6325" s="1794"/>
      <c r="O6325" s="1794"/>
      <c r="P6325" s="1794"/>
      <c r="Q6325" s="1794"/>
      <c r="R6325" s="1794"/>
      <c r="S6325" s="1794"/>
      <c r="T6325" s="1794"/>
      <c r="U6325" s="1794"/>
      <c r="V6325" s="1794"/>
      <c r="W6325" s="1794"/>
      <c r="X6325" s="1794"/>
      <c r="Y6325" s="1794"/>
      <c r="Z6325" s="1794"/>
      <c r="AA6325" s="1794"/>
      <c r="AB6325" s="1214"/>
      <c r="AC6325" s="1795">
        <v>0.25979999999999998</v>
      </c>
      <c r="AD6325" s="1795"/>
      <c r="AE6325" s="1795"/>
      <c r="AF6325" s="1795"/>
      <c r="AG6325" s="1795"/>
      <c r="AH6325" s="1213"/>
    </row>
    <row r="6326" spans="1:34" ht="17.45" customHeight="1">
      <c r="A6326" s="1801" t="s">
        <v>2874</v>
      </c>
      <c r="B6326" s="1825"/>
      <c r="C6326" s="1825"/>
      <c r="D6326" s="1825"/>
      <c r="E6326" s="1825"/>
      <c r="F6326" s="1825"/>
      <c r="G6326" s="1825"/>
      <c r="H6326" s="1825"/>
      <c r="I6326" s="1825"/>
      <c r="J6326" s="1826"/>
      <c r="K6326" s="1789" t="s">
        <v>2850</v>
      </c>
      <c r="L6326" s="1791"/>
      <c r="M6326" s="1855" t="s">
        <v>2875</v>
      </c>
      <c r="N6326" s="1856"/>
      <c r="O6326" s="1857"/>
      <c r="P6326" s="1855" t="s">
        <v>2876</v>
      </c>
      <c r="Q6326" s="1856"/>
      <c r="R6326" s="1857"/>
      <c r="S6326" s="1855" t="s">
        <v>2877</v>
      </c>
      <c r="T6326" s="1857"/>
      <c r="U6326" s="1789" t="s">
        <v>2878</v>
      </c>
      <c r="V6326" s="1790"/>
      <c r="W6326" s="1791"/>
      <c r="X6326" s="1789" t="s">
        <v>2879</v>
      </c>
      <c r="Y6326" s="1790"/>
      <c r="Z6326" s="1790"/>
      <c r="AA6326" s="1790"/>
      <c r="AB6326" s="1791"/>
      <c r="AC6326" s="1789" t="s">
        <v>2880</v>
      </c>
      <c r="AD6326" s="1791"/>
      <c r="AE6326" s="1810" t="s">
        <v>2867</v>
      </c>
      <c r="AF6326" s="1828"/>
      <c r="AG6326" s="1828"/>
      <c r="AH6326" s="1213"/>
    </row>
    <row r="6327" spans="1:34" ht="16.7" customHeight="1">
      <c r="A6327" s="1901" t="s">
        <v>3703</v>
      </c>
      <c r="B6327" s="1902"/>
      <c r="C6327" s="1902"/>
      <c r="D6327" s="1902"/>
      <c r="E6327" s="1902"/>
      <c r="F6327" s="1875" t="s">
        <v>3685</v>
      </c>
      <c r="G6327" s="1876"/>
      <c r="H6327" s="1876"/>
      <c r="I6327" s="1876"/>
      <c r="J6327" s="1875"/>
      <c r="K6327" s="1877">
        <v>3.2000000000000003E-4</v>
      </c>
      <c r="L6327" s="1878"/>
      <c r="M6327" s="1890">
        <v>0</v>
      </c>
      <c r="N6327" s="1891"/>
      <c r="O6327" s="1892"/>
      <c r="P6327" s="1890">
        <v>0</v>
      </c>
      <c r="Q6327" s="1891"/>
      <c r="R6327" s="1892"/>
      <c r="S6327" s="1890">
        <v>0</v>
      </c>
      <c r="T6327" s="1892"/>
      <c r="U6327" s="1890">
        <v>1.1000000000000001</v>
      </c>
      <c r="V6327" s="1891"/>
      <c r="W6327" s="1892"/>
      <c r="X6327" s="1890">
        <v>0.88</v>
      </c>
      <c r="Y6327" s="1891"/>
      <c r="Z6327" s="1891"/>
      <c r="AA6327" s="1891"/>
      <c r="AB6327" s="1892"/>
      <c r="AC6327" s="1890">
        <v>0.72</v>
      </c>
      <c r="AD6327" s="1892"/>
      <c r="AE6327" s="1865">
        <v>0</v>
      </c>
      <c r="AF6327" s="1847"/>
      <c r="AG6327" s="1847"/>
      <c r="AH6327" s="1225"/>
    </row>
    <row r="6328" spans="1:34" ht="17.45" customHeight="1">
      <c r="A6328" s="1787" t="s">
        <v>3704</v>
      </c>
      <c r="B6328" s="1788"/>
      <c r="C6328" s="1788"/>
      <c r="D6328" s="1788"/>
      <c r="E6328" s="1788"/>
      <c r="F6328" s="1903" t="s">
        <v>3687</v>
      </c>
      <c r="G6328" s="1815"/>
      <c r="H6328" s="1815"/>
      <c r="I6328" s="1815"/>
      <c r="J6328" s="1903"/>
      <c r="K6328" s="1904">
        <v>7.2999999999999996E-4</v>
      </c>
      <c r="L6328" s="1905"/>
      <c r="M6328" s="1914">
        <v>0</v>
      </c>
      <c r="N6328" s="1915"/>
      <c r="O6328" s="1916"/>
      <c r="P6328" s="1914">
        <v>0</v>
      </c>
      <c r="Q6328" s="1915"/>
      <c r="R6328" s="1916"/>
      <c r="S6328" s="1914">
        <v>0</v>
      </c>
      <c r="T6328" s="1916"/>
      <c r="U6328" s="1914">
        <v>1.1000000000000001</v>
      </c>
      <c r="V6328" s="1915"/>
      <c r="W6328" s="1916"/>
      <c r="X6328" s="1914">
        <v>0.88</v>
      </c>
      <c r="Y6328" s="1915"/>
      <c r="Z6328" s="1915"/>
      <c r="AA6328" s="1915"/>
      <c r="AB6328" s="1916"/>
      <c r="AC6328" s="1914">
        <v>0.72</v>
      </c>
      <c r="AD6328" s="1916"/>
      <c r="AE6328" s="1909">
        <v>0</v>
      </c>
      <c r="AF6328" s="1841"/>
      <c r="AG6328" s="1841"/>
      <c r="AH6328" s="1219"/>
    </row>
    <row r="6329" spans="1:34" ht="16.7" customHeight="1">
      <c r="A6329" s="1787" t="s">
        <v>3705</v>
      </c>
      <c r="B6329" s="1788"/>
      <c r="C6329" s="1788"/>
      <c r="D6329" s="1788"/>
      <c r="E6329" s="1788"/>
      <c r="F6329" s="1903" t="s">
        <v>3689</v>
      </c>
      <c r="G6329" s="1815"/>
      <c r="H6329" s="1815"/>
      <c r="I6329" s="1815"/>
      <c r="J6329" s="1903"/>
      <c r="K6329" s="1904">
        <v>4.4999999999999997E-3</v>
      </c>
      <c r="L6329" s="1905"/>
      <c r="M6329" s="1914">
        <v>0</v>
      </c>
      <c r="N6329" s="1915"/>
      <c r="O6329" s="1916"/>
      <c r="P6329" s="1914">
        <v>0</v>
      </c>
      <c r="Q6329" s="1915"/>
      <c r="R6329" s="1916"/>
      <c r="S6329" s="1914">
        <v>0</v>
      </c>
      <c r="T6329" s="1916"/>
      <c r="U6329" s="1914">
        <v>1.1000000000000001</v>
      </c>
      <c r="V6329" s="1915"/>
      <c r="W6329" s="1916"/>
      <c r="X6329" s="1914">
        <v>0.88</v>
      </c>
      <c r="Y6329" s="1915"/>
      <c r="Z6329" s="1915"/>
      <c r="AA6329" s="1915"/>
      <c r="AB6329" s="1916"/>
      <c r="AC6329" s="1914">
        <v>0.72</v>
      </c>
      <c r="AD6329" s="1916"/>
      <c r="AE6329" s="1909">
        <v>0</v>
      </c>
      <c r="AF6329" s="1841"/>
      <c r="AG6329" s="1841"/>
      <c r="AH6329" s="1219"/>
    </row>
    <row r="6330" spans="1:34" ht="17.45" customHeight="1">
      <c r="A6330" s="1787" t="s">
        <v>3706</v>
      </c>
      <c r="B6330" s="1788"/>
      <c r="C6330" s="1788"/>
      <c r="D6330" s="1788"/>
      <c r="E6330" s="1788"/>
      <c r="F6330" s="1815" t="s">
        <v>3691</v>
      </c>
      <c r="G6330" s="1815"/>
      <c r="H6330" s="1815"/>
      <c r="I6330" s="1815"/>
      <c r="J6330" s="1903"/>
      <c r="K6330" s="1904">
        <v>1.3699999999999999E-3</v>
      </c>
      <c r="L6330" s="1905"/>
      <c r="M6330" s="1914">
        <v>0</v>
      </c>
      <c r="N6330" s="1915"/>
      <c r="O6330" s="1916"/>
      <c r="P6330" s="1914">
        <v>0</v>
      </c>
      <c r="Q6330" s="1915"/>
      <c r="R6330" s="1916"/>
      <c r="S6330" s="1914">
        <v>0</v>
      </c>
      <c r="T6330" s="1916"/>
      <c r="U6330" s="1914">
        <v>1.1000000000000001</v>
      </c>
      <c r="V6330" s="1915"/>
      <c r="W6330" s="1916"/>
      <c r="X6330" s="1914">
        <v>0.88</v>
      </c>
      <c r="Y6330" s="1915"/>
      <c r="Z6330" s="1915"/>
      <c r="AA6330" s="1915"/>
      <c r="AB6330" s="1916"/>
      <c r="AC6330" s="1914">
        <v>0.72</v>
      </c>
      <c r="AD6330" s="1916"/>
      <c r="AE6330" s="1909">
        <v>0</v>
      </c>
      <c r="AF6330" s="1841"/>
      <c r="AG6330" s="1841"/>
      <c r="AH6330" s="1219"/>
    </row>
    <row r="6331" spans="1:34" ht="7.35" customHeight="1">
      <c r="A6331" s="1218"/>
      <c r="F6331" s="1815"/>
      <c r="G6331" s="1815"/>
      <c r="H6331" s="1815"/>
      <c r="I6331" s="1815"/>
      <c r="J6331" s="1815"/>
      <c r="AH6331" s="1219"/>
    </row>
    <row r="6332" spans="1:34" ht="17.45" customHeight="1">
      <c r="A6332" s="1787" t="s">
        <v>3707</v>
      </c>
      <c r="B6332" s="1788"/>
      <c r="C6332" s="1788"/>
      <c r="D6332" s="1788"/>
      <c r="E6332" s="1788"/>
      <c r="F6332" s="1815" t="s">
        <v>3693</v>
      </c>
      <c r="G6332" s="1815"/>
      <c r="H6332" s="1815"/>
      <c r="I6332" s="1815"/>
      <c r="J6332" s="1903"/>
      <c r="K6332" s="1904">
        <v>1.7000000000000001E-4</v>
      </c>
      <c r="L6332" s="1905"/>
      <c r="M6332" s="1914">
        <v>0</v>
      </c>
      <c r="N6332" s="1915"/>
      <c r="O6332" s="1916"/>
      <c r="P6332" s="1914">
        <v>0</v>
      </c>
      <c r="Q6332" s="1915"/>
      <c r="R6332" s="1916"/>
      <c r="S6332" s="1914">
        <v>0</v>
      </c>
      <c r="T6332" s="1916"/>
      <c r="U6332" s="1914">
        <v>1.1000000000000001</v>
      </c>
      <c r="V6332" s="1915"/>
      <c r="W6332" s="1916"/>
      <c r="X6332" s="1914">
        <v>0.88</v>
      </c>
      <c r="Y6332" s="1915"/>
      <c r="Z6332" s="1915"/>
      <c r="AA6332" s="1915"/>
      <c r="AB6332" s="1916"/>
      <c r="AC6332" s="1914">
        <v>0.72</v>
      </c>
      <c r="AD6332" s="1916"/>
      <c r="AE6332" s="1909">
        <v>0</v>
      </c>
      <c r="AF6332" s="1841"/>
      <c r="AG6332" s="1841"/>
      <c r="AH6332" s="1219"/>
    </row>
    <row r="6333" spans="1:34" ht="6.6" customHeight="1">
      <c r="A6333" s="1218"/>
      <c r="F6333" s="1815"/>
      <c r="G6333" s="1815"/>
      <c r="H6333" s="1815"/>
      <c r="I6333" s="1815"/>
      <c r="J6333" s="1815"/>
      <c r="AH6333" s="1219"/>
    </row>
    <row r="6334" spans="1:34" ht="17.45" customHeight="1">
      <c r="A6334" s="1787" t="s">
        <v>3708</v>
      </c>
      <c r="B6334" s="1788"/>
      <c r="C6334" s="1788"/>
      <c r="D6334" s="1788"/>
      <c r="E6334" s="1788"/>
      <c r="F6334" s="1815" t="s">
        <v>3695</v>
      </c>
      <c r="G6334" s="1815"/>
      <c r="H6334" s="1815"/>
      <c r="I6334" s="1815"/>
      <c r="J6334" s="1903"/>
      <c r="K6334" s="1904">
        <v>4.0000000000000003E-5</v>
      </c>
      <c r="L6334" s="1905"/>
      <c r="M6334" s="1914">
        <v>0</v>
      </c>
      <c r="N6334" s="1915"/>
      <c r="O6334" s="1916"/>
      <c r="P6334" s="1914">
        <v>0</v>
      </c>
      <c r="Q6334" s="1915"/>
      <c r="R6334" s="1916"/>
      <c r="S6334" s="1914">
        <v>0</v>
      </c>
      <c r="T6334" s="1916"/>
      <c r="U6334" s="1914">
        <v>1.1000000000000001</v>
      </c>
      <c r="V6334" s="1915"/>
      <c r="W6334" s="1916"/>
      <c r="X6334" s="1914">
        <v>0.88</v>
      </c>
      <c r="Y6334" s="1915"/>
      <c r="Z6334" s="1915"/>
      <c r="AA6334" s="1915"/>
      <c r="AB6334" s="1916"/>
      <c r="AC6334" s="1914">
        <v>0.72</v>
      </c>
      <c r="AD6334" s="1916"/>
      <c r="AE6334" s="1909">
        <v>0</v>
      </c>
      <c r="AF6334" s="1841"/>
      <c r="AG6334" s="1841"/>
      <c r="AH6334" s="1219"/>
    </row>
    <row r="6335" spans="1:34" ht="7.35" customHeight="1">
      <c r="A6335" s="1218"/>
      <c r="F6335" s="1815"/>
      <c r="G6335" s="1815"/>
      <c r="H6335" s="1815"/>
      <c r="I6335" s="1815"/>
      <c r="J6335" s="1815"/>
      <c r="AH6335" s="1219"/>
    </row>
    <row r="6336" spans="1:34" ht="16.7" customHeight="1">
      <c r="A6336" s="1787" t="s">
        <v>3709</v>
      </c>
      <c r="B6336" s="1788"/>
      <c r="C6336" s="1788"/>
      <c r="D6336" s="1788"/>
      <c r="E6336" s="1788"/>
      <c r="F6336" s="1903" t="s">
        <v>3698</v>
      </c>
      <c r="G6336" s="1815"/>
      <c r="H6336" s="1815"/>
      <c r="I6336" s="1815"/>
      <c r="J6336" s="1903"/>
      <c r="K6336" s="1904">
        <v>6.0000000000000002E-5</v>
      </c>
      <c r="L6336" s="1905"/>
      <c r="M6336" s="1914">
        <v>0</v>
      </c>
      <c r="N6336" s="1915"/>
      <c r="O6336" s="1916"/>
      <c r="P6336" s="1914">
        <v>0</v>
      </c>
      <c r="Q6336" s="1915"/>
      <c r="R6336" s="1916"/>
      <c r="S6336" s="1914">
        <v>0</v>
      </c>
      <c r="T6336" s="1916"/>
      <c r="U6336" s="1914">
        <v>1.1000000000000001</v>
      </c>
      <c r="V6336" s="1915"/>
      <c r="W6336" s="1916"/>
      <c r="X6336" s="1914">
        <v>0.88</v>
      </c>
      <c r="Y6336" s="1915"/>
      <c r="Z6336" s="1915"/>
      <c r="AA6336" s="1915"/>
      <c r="AB6336" s="1916"/>
      <c r="AC6336" s="1914">
        <v>0.72</v>
      </c>
      <c r="AD6336" s="1916"/>
      <c r="AE6336" s="1909">
        <v>0</v>
      </c>
      <c r="AF6336" s="1841"/>
      <c r="AG6336" s="1841"/>
      <c r="AH6336" s="1219"/>
    </row>
    <row r="6337" spans="1:34" ht="17.45" customHeight="1">
      <c r="A6337" s="1787" t="s">
        <v>3710</v>
      </c>
      <c r="B6337" s="1788"/>
      <c r="C6337" s="1788"/>
      <c r="D6337" s="1788"/>
      <c r="E6337" s="1788"/>
      <c r="F6337" s="1815" t="s">
        <v>3700</v>
      </c>
      <c r="G6337" s="1815"/>
      <c r="H6337" s="1815"/>
      <c r="I6337" s="1815"/>
      <c r="J6337" s="1903"/>
      <c r="K6337" s="1904">
        <v>6.0000000000000002E-5</v>
      </c>
      <c r="L6337" s="1905"/>
      <c r="M6337" s="1914">
        <v>0</v>
      </c>
      <c r="N6337" s="1915"/>
      <c r="O6337" s="1916"/>
      <c r="P6337" s="1914">
        <v>0</v>
      </c>
      <c r="Q6337" s="1915"/>
      <c r="R6337" s="1916"/>
      <c r="S6337" s="1914">
        <v>0</v>
      </c>
      <c r="T6337" s="1916"/>
      <c r="U6337" s="1914">
        <v>1.1000000000000001</v>
      </c>
      <c r="V6337" s="1915"/>
      <c r="W6337" s="1916"/>
      <c r="X6337" s="1914">
        <v>0.88</v>
      </c>
      <c r="Y6337" s="1915"/>
      <c r="Z6337" s="1915"/>
      <c r="AA6337" s="1915"/>
      <c r="AB6337" s="1916"/>
      <c r="AC6337" s="1914">
        <v>0.72</v>
      </c>
      <c r="AD6337" s="1916"/>
      <c r="AE6337" s="1909">
        <v>0</v>
      </c>
      <c r="AF6337" s="1841"/>
      <c r="AG6337" s="1841"/>
      <c r="AH6337" s="1219"/>
    </row>
    <row r="6338" spans="1:34" ht="7.35" customHeight="1">
      <c r="A6338" s="1218"/>
      <c r="F6338" s="1815"/>
      <c r="G6338" s="1815"/>
      <c r="H6338" s="1815"/>
      <c r="I6338" s="1815"/>
      <c r="J6338" s="1815"/>
      <c r="AH6338" s="1219"/>
    </row>
    <row r="6339" spans="1:34" ht="17.45" customHeight="1">
      <c r="A6339" s="1787" t="s">
        <v>3711</v>
      </c>
      <c r="B6339" s="1788"/>
      <c r="C6339" s="1788"/>
      <c r="D6339" s="1788"/>
      <c r="E6339" s="1788"/>
      <c r="F6339" s="1867" t="s">
        <v>3702</v>
      </c>
      <c r="G6339" s="1815"/>
      <c r="H6339" s="1815"/>
      <c r="I6339" s="1815"/>
      <c r="J6339" s="1903"/>
      <c r="K6339" s="1904">
        <v>5.0000000000000001E-4</v>
      </c>
      <c r="L6339" s="1905"/>
      <c r="M6339" s="1914">
        <v>0</v>
      </c>
      <c r="N6339" s="1915"/>
      <c r="O6339" s="1916"/>
      <c r="P6339" s="1914">
        <v>0</v>
      </c>
      <c r="Q6339" s="1915"/>
      <c r="R6339" s="1916"/>
      <c r="S6339" s="1914">
        <v>0</v>
      </c>
      <c r="T6339" s="1916"/>
      <c r="U6339" s="1914">
        <v>1.1000000000000001</v>
      </c>
      <c r="V6339" s="1915"/>
      <c r="W6339" s="1916"/>
      <c r="X6339" s="1914">
        <v>0.88</v>
      </c>
      <c r="Y6339" s="1915"/>
      <c r="Z6339" s="1915"/>
      <c r="AA6339" s="1915"/>
      <c r="AB6339" s="1916"/>
      <c r="AC6339" s="1914">
        <v>0.72</v>
      </c>
      <c r="AD6339" s="1916"/>
      <c r="AE6339" s="1909">
        <v>0</v>
      </c>
      <c r="AF6339" s="1841"/>
      <c r="AG6339" s="1841"/>
      <c r="AH6339" s="1219"/>
    </row>
    <row r="6340" spans="1:34" ht="6.6" customHeight="1">
      <c r="A6340" s="1220"/>
      <c r="B6340" s="1221"/>
      <c r="C6340" s="1221"/>
      <c r="D6340" s="1221"/>
      <c r="E6340" s="1221"/>
      <c r="F6340" s="1867"/>
      <c r="G6340" s="1867"/>
      <c r="H6340" s="1867"/>
      <c r="I6340" s="1867"/>
      <c r="J6340" s="1867"/>
      <c r="K6340" s="1221"/>
      <c r="L6340" s="1221"/>
      <c r="M6340" s="1221"/>
      <c r="N6340" s="1221"/>
      <c r="O6340" s="1221"/>
      <c r="P6340" s="1221"/>
      <c r="Q6340" s="1221"/>
      <c r="R6340" s="1221"/>
      <c r="S6340" s="1221"/>
      <c r="T6340" s="1221"/>
      <c r="U6340" s="1221"/>
      <c r="V6340" s="1221"/>
      <c r="W6340" s="1221"/>
      <c r="X6340" s="1221"/>
      <c r="Y6340" s="1221"/>
      <c r="Z6340" s="1221"/>
      <c r="AA6340" s="1221"/>
      <c r="AB6340" s="1221"/>
      <c r="AC6340" s="1221"/>
      <c r="AD6340" s="1221"/>
      <c r="AE6340" s="1221"/>
      <c r="AF6340" s="1221"/>
      <c r="AG6340" s="1221"/>
      <c r="AH6340" s="1222"/>
    </row>
    <row r="6341" spans="1:34" ht="17.45" customHeight="1">
      <c r="A6341" s="1853"/>
      <c r="B6341" s="1778"/>
      <c r="C6341" s="1778"/>
      <c r="D6341" s="1778"/>
      <c r="E6341" s="1778"/>
      <c r="F6341" s="1778"/>
      <c r="G6341" s="1778"/>
      <c r="H6341" s="1778"/>
      <c r="I6341" s="1846" t="s">
        <v>2881</v>
      </c>
      <c r="J6341" s="1846"/>
      <c r="K6341" s="1846"/>
      <c r="L6341" s="1846"/>
      <c r="M6341" s="1846"/>
      <c r="N6341" s="1846"/>
      <c r="O6341" s="1846"/>
      <c r="P6341" s="1846"/>
      <c r="Q6341" s="1846"/>
      <c r="R6341" s="1846"/>
      <c r="S6341" s="1846"/>
      <c r="T6341" s="1846"/>
      <c r="U6341" s="1846"/>
      <c r="V6341" s="1846"/>
      <c r="W6341" s="1846"/>
      <c r="X6341" s="1846"/>
      <c r="Y6341" s="1846"/>
      <c r="Z6341" s="1203"/>
      <c r="AA6341" s="1847">
        <v>0</v>
      </c>
      <c r="AB6341" s="1847"/>
      <c r="AC6341" s="1847"/>
      <c r="AD6341" s="1847"/>
      <c r="AE6341" s="1847"/>
      <c r="AF6341" s="1847"/>
      <c r="AG6341" s="1847"/>
      <c r="AH6341" s="1204"/>
    </row>
    <row r="6342" spans="1:34" ht="5.85" customHeight="1">
      <c r="A6342" s="1854"/>
      <c r="B6342" s="1309"/>
      <c r="C6342" s="1309"/>
      <c r="D6342" s="1309"/>
      <c r="E6342" s="1309"/>
      <c r="F6342" s="1309"/>
      <c r="G6342" s="1309"/>
      <c r="H6342" s="1309"/>
      <c r="I6342" s="1309"/>
      <c r="J6342" s="1309"/>
      <c r="K6342" s="1309"/>
      <c r="L6342" s="1309"/>
      <c r="M6342" s="1309"/>
      <c r="N6342" s="1309"/>
      <c r="O6342" s="1309"/>
      <c r="P6342" s="1309"/>
      <c r="Q6342" s="1309"/>
      <c r="R6342" s="1309"/>
      <c r="S6342" s="1309"/>
      <c r="T6342" s="1309"/>
      <c r="U6342" s="1309"/>
      <c r="V6342" s="1309"/>
      <c r="W6342" s="1309"/>
      <c r="X6342" s="1309"/>
      <c r="Y6342" s="1309"/>
      <c r="Z6342" s="1309"/>
      <c r="AA6342" s="1309"/>
      <c r="AB6342" s="1309"/>
      <c r="AC6342" s="1309"/>
      <c r="AD6342" s="1309"/>
      <c r="AE6342" s="1309"/>
      <c r="AF6342" s="1309"/>
      <c r="AG6342" s="1309"/>
      <c r="AH6342" s="1782"/>
    </row>
    <row r="6343" spans="1:34" ht="17.45" customHeight="1">
      <c r="A6343" s="1845"/>
      <c r="B6343" s="1799"/>
      <c r="C6343" s="1799"/>
      <c r="D6343" s="1799"/>
      <c r="E6343" s="1799"/>
      <c r="F6343" s="1799"/>
      <c r="G6343" s="1799"/>
      <c r="H6343" s="1799"/>
      <c r="I6343" s="1842" t="s">
        <v>2882</v>
      </c>
      <c r="J6343" s="1842"/>
      <c r="K6343" s="1842"/>
      <c r="L6343" s="1842"/>
      <c r="M6343" s="1842"/>
      <c r="N6343" s="1842"/>
      <c r="O6343" s="1842"/>
      <c r="P6343" s="1842"/>
      <c r="Q6343" s="1842"/>
      <c r="R6343" s="1842"/>
      <c r="S6343" s="1842"/>
      <c r="T6343" s="1842"/>
      <c r="U6343" s="1842"/>
      <c r="V6343" s="1842"/>
      <c r="W6343" s="1842"/>
      <c r="X6343" s="1842"/>
      <c r="Y6343" s="1842"/>
      <c r="Z6343" s="1212"/>
      <c r="AA6343" s="1848">
        <v>975.64</v>
      </c>
      <c r="AB6343" s="1848"/>
      <c r="AC6343" s="1848"/>
      <c r="AD6343" s="1848"/>
      <c r="AE6343" s="1848"/>
      <c r="AF6343" s="1848"/>
      <c r="AG6343" s="1848"/>
      <c r="AH6343" s="1208"/>
    </row>
    <row r="6344" spans="1:34" ht="45.75" customHeight="1">
      <c r="A6344" s="1849" t="s">
        <v>2883</v>
      </c>
      <c r="B6344" s="1850"/>
      <c r="C6344" s="1850"/>
      <c r="D6344" s="1850"/>
      <c r="E6344" s="1851"/>
      <c r="F6344" s="1852"/>
      <c r="G6344" s="1852"/>
      <c r="H6344" s="1852"/>
      <c r="I6344" s="1852"/>
      <c r="J6344" s="1852"/>
      <c r="K6344" s="1852"/>
      <c r="L6344" s="1852"/>
      <c r="M6344" s="1852"/>
      <c r="N6344" s="1852"/>
      <c r="O6344" s="1852"/>
      <c r="P6344" s="1852"/>
      <c r="Q6344" s="1852"/>
      <c r="R6344" s="1852"/>
      <c r="S6344" s="1852"/>
      <c r="T6344" s="1852"/>
      <c r="U6344" s="1852"/>
      <c r="V6344" s="1852"/>
      <c r="W6344" s="1852"/>
      <c r="X6344" s="1852"/>
      <c r="Y6344" s="1852"/>
      <c r="Z6344" s="1852"/>
      <c r="AA6344" s="1852"/>
      <c r="AB6344" s="1852"/>
      <c r="AC6344" s="1852"/>
      <c r="AD6344" s="1852"/>
      <c r="AE6344" s="1852"/>
      <c r="AF6344" s="1852"/>
      <c r="AG6344" s="1852"/>
      <c r="AH6344" s="1851"/>
    </row>
    <row r="6345" spans="1:34" ht="145.35" customHeight="1">
      <c r="A6345" s="1218"/>
      <c r="AH6345" s="1219"/>
    </row>
    <row r="6346" spans="1:34" ht="81.400000000000006" customHeight="1">
      <c r="A6346" s="1218"/>
      <c r="AH6346" s="1219"/>
    </row>
    <row r="6347" spans="1:34" ht="80.650000000000006" customHeight="1">
      <c r="A6347" s="1220"/>
      <c r="B6347" s="1221"/>
      <c r="C6347" s="1221"/>
      <c r="D6347" s="1221"/>
      <c r="E6347" s="1221"/>
      <c r="F6347" s="1221"/>
      <c r="G6347" s="1221"/>
      <c r="H6347" s="1221"/>
      <c r="I6347" s="1221"/>
      <c r="J6347" s="1221"/>
      <c r="K6347" s="1221"/>
      <c r="L6347" s="1221"/>
      <c r="M6347" s="1221"/>
      <c r="N6347" s="1221"/>
      <c r="O6347" s="1221"/>
      <c r="P6347" s="1221"/>
      <c r="Q6347" s="1221"/>
      <c r="R6347" s="1221"/>
      <c r="S6347" s="1221"/>
      <c r="T6347" s="1221"/>
      <c r="U6347" s="1221"/>
      <c r="V6347" s="1221"/>
      <c r="W6347" s="1221"/>
      <c r="X6347" s="1221"/>
      <c r="Y6347" s="1221"/>
      <c r="Z6347" s="1221"/>
      <c r="AA6347" s="1221"/>
      <c r="AB6347" s="1221"/>
      <c r="AC6347" s="1221"/>
      <c r="AD6347" s="1221"/>
      <c r="AE6347" s="1221"/>
      <c r="AF6347" s="1221"/>
      <c r="AG6347" s="1221"/>
      <c r="AH6347" s="1222"/>
    </row>
    <row r="6348" spans="1:34" ht="5.85" customHeight="1">
      <c r="A6348" s="1777"/>
      <c r="B6348" s="1778"/>
      <c r="C6348" s="1778"/>
      <c r="D6348" s="1778"/>
      <c r="E6348" s="1778"/>
      <c r="F6348" s="1778"/>
      <c r="G6348" s="1778"/>
      <c r="H6348" s="1778"/>
      <c r="I6348" s="1778"/>
      <c r="J6348" s="1778"/>
      <c r="K6348" s="1778"/>
      <c r="L6348" s="1778"/>
      <c r="M6348" s="1778"/>
      <c r="N6348" s="1778"/>
      <c r="O6348" s="1778"/>
      <c r="P6348" s="1778"/>
      <c r="Q6348" s="1778"/>
      <c r="R6348" s="1778"/>
      <c r="S6348" s="1778"/>
      <c r="T6348" s="1778"/>
      <c r="U6348" s="1778"/>
      <c r="V6348" s="1778"/>
      <c r="W6348" s="1778"/>
      <c r="X6348" s="1778"/>
      <c r="Y6348" s="1778"/>
      <c r="Z6348" s="1778"/>
      <c r="AA6348" s="1778"/>
      <c r="AB6348" s="1778"/>
      <c r="AC6348" s="1778"/>
      <c r="AD6348" s="1778"/>
      <c r="AE6348" s="1778"/>
      <c r="AF6348" s="1778"/>
      <c r="AG6348" s="1778"/>
      <c r="AH6348" s="1779"/>
    </row>
    <row r="6349" spans="1:34" ht="10.9" customHeight="1">
      <c r="A6349" s="1780" t="s">
        <v>2834</v>
      </c>
      <c r="B6349" s="1310"/>
      <c r="C6349" s="1310"/>
      <c r="D6349" s="1310"/>
      <c r="E6349" s="1310"/>
      <c r="F6349" s="1310"/>
      <c r="G6349" s="1310"/>
      <c r="H6349" s="1310"/>
      <c r="I6349" s="1310"/>
      <c r="J6349" s="1310"/>
      <c r="K6349" s="1310"/>
      <c r="L6349" s="1310"/>
      <c r="M6349" s="1310"/>
      <c r="N6349" s="1310"/>
      <c r="O6349" s="1310"/>
      <c r="P6349" s="1310"/>
      <c r="Q6349" s="1310"/>
      <c r="R6349" s="1310"/>
      <c r="S6349" s="1310"/>
      <c r="T6349" s="1310"/>
      <c r="U6349" s="1310"/>
      <c r="V6349" s="1310"/>
      <c r="W6349" s="1310"/>
      <c r="X6349" s="1310"/>
      <c r="Y6349" s="1310"/>
      <c r="Z6349" s="1310"/>
      <c r="AA6349" s="1310"/>
      <c r="AB6349" s="1310"/>
      <c r="AC6349" s="1310"/>
      <c r="AD6349" s="1309"/>
      <c r="AE6349" s="1309"/>
      <c r="AF6349" s="1781" t="s">
        <v>3712</v>
      </c>
      <c r="AG6349" s="1781"/>
      <c r="AH6349" s="1782"/>
    </row>
    <row r="6350" spans="1:34" ht="5.85" customHeight="1">
      <c r="A6350" s="1780"/>
      <c r="B6350" s="1310"/>
      <c r="C6350" s="1310"/>
      <c r="D6350" s="1310"/>
      <c r="E6350" s="1310"/>
      <c r="F6350" s="1310"/>
      <c r="G6350" s="1310"/>
      <c r="H6350" s="1310"/>
      <c r="I6350" s="1310"/>
      <c r="J6350" s="1310"/>
      <c r="K6350" s="1310"/>
      <c r="L6350" s="1310"/>
      <c r="M6350" s="1310"/>
      <c r="N6350" s="1310"/>
      <c r="O6350" s="1310"/>
      <c r="P6350" s="1310"/>
      <c r="Q6350" s="1310"/>
      <c r="R6350" s="1310"/>
      <c r="S6350" s="1310"/>
      <c r="T6350" s="1310"/>
      <c r="U6350" s="1310"/>
      <c r="V6350" s="1310"/>
      <c r="W6350" s="1310"/>
      <c r="X6350" s="1310"/>
      <c r="Y6350" s="1310"/>
      <c r="Z6350" s="1310"/>
      <c r="AA6350" s="1310"/>
      <c r="AB6350" s="1310"/>
      <c r="AC6350" s="1310"/>
      <c r="AD6350" s="1311"/>
      <c r="AE6350" s="1311"/>
      <c r="AF6350" s="1311"/>
      <c r="AG6350" s="1311"/>
      <c r="AH6350" s="1782"/>
    </row>
    <row r="6351" spans="1:34" ht="11.65" customHeight="1">
      <c r="A6351" s="1783" t="s">
        <v>2836</v>
      </c>
      <c r="B6351" s="1784"/>
      <c r="C6351" s="1784"/>
      <c r="D6351" s="1784"/>
      <c r="E6351" s="1784"/>
      <c r="F6351" s="1784"/>
      <c r="G6351" s="1784"/>
      <c r="H6351" s="1784"/>
      <c r="I6351" s="1784"/>
      <c r="J6351" s="1784"/>
      <c r="K6351" s="1784"/>
      <c r="L6351" s="1784"/>
      <c r="M6351" s="1784"/>
      <c r="N6351" s="1784"/>
      <c r="O6351" s="1784"/>
      <c r="P6351" s="1784"/>
      <c r="Q6351" s="1784"/>
      <c r="R6351" s="1784"/>
      <c r="S6351" s="1784"/>
      <c r="T6351" s="1784"/>
      <c r="U6351" s="1784"/>
      <c r="V6351" s="1784"/>
      <c r="W6351" s="1784"/>
      <c r="X6351" s="1784"/>
      <c r="Y6351" s="1784"/>
      <c r="Z6351" s="1784"/>
      <c r="AA6351" s="1784"/>
      <c r="AB6351" s="1784"/>
      <c r="AC6351" s="1784"/>
      <c r="AD6351" s="1311"/>
      <c r="AE6351" s="1311"/>
      <c r="AF6351" s="1311"/>
      <c r="AG6351" s="1311"/>
      <c r="AH6351" s="1782"/>
    </row>
    <row r="6352" spans="1:34" ht="22.5" customHeight="1">
      <c r="A6352" s="1785" t="s">
        <v>2837</v>
      </c>
      <c r="B6352" s="1786"/>
      <c r="C6352" s="1786"/>
      <c r="D6352" s="1786"/>
      <c r="E6352" s="1786"/>
      <c r="F6352" s="1786"/>
      <c r="G6352" s="1786"/>
      <c r="H6352" s="1786"/>
      <c r="I6352" s="1786"/>
      <c r="J6352" s="1786"/>
      <c r="K6352" s="1786"/>
      <c r="L6352" s="1786"/>
      <c r="M6352" s="1786"/>
      <c r="N6352" s="1786"/>
      <c r="O6352" s="1786"/>
      <c r="P6352" s="1786"/>
      <c r="Q6352" s="1786"/>
      <c r="R6352" s="1786"/>
      <c r="S6352" s="1786"/>
      <c r="T6352" s="1786"/>
      <c r="U6352" s="1786"/>
      <c r="V6352" s="1786"/>
      <c r="W6352" s="1786"/>
      <c r="X6352" s="1786"/>
      <c r="Y6352" s="1786"/>
      <c r="Z6352" s="1786"/>
      <c r="AA6352" s="1786"/>
      <c r="AB6352" s="1786"/>
      <c r="AC6352" s="1786"/>
      <c r="AD6352" s="1311"/>
      <c r="AE6352" s="1311"/>
      <c r="AF6352" s="1311"/>
      <c r="AG6352" s="1311"/>
      <c r="AH6352" s="1782"/>
    </row>
    <row r="6353" spans="1:34" ht="5.85" customHeight="1">
      <c r="A6353" s="1787" t="s">
        <v>2838</v>
      </c>
      <c r="B6353" s="1788"/>
      <c r="C6353" s="1788"/>
      <c r="D6353" s="1788"/>
      <c r="E6353" s="1788"/>
      <c r="F6353" s="1788"/>
      <c r="G6353" s="1788"/>
      <c r="H6353" s="1788"/>
      <c r="I6353" s="1788"/>
      <c r="J6353" s="1788"/>
      <c r="K6353" s="1788"/>
      <c r="L6353" s="1788"/>
      <c r="M6353" s="1788"/>
      <c r="N6353" s="1788"/>
      <c r="O6353" s="1788"/>
      <c r="P6353" s="1788"/>
      <c r="Q6353" s="1788"/>
      <c r="R6353" s="1788"/>
      <c r="S6353" s="1788"/>
      <c r="T6353" s="1788"/>
      <c r="U6353" s="1788"/>
      <c r="V6353" s="1788"/>
      <c r="W6353" s="1788"/>
      <c r="X6353" s="1788"/>
      <c r="Y6353" s="1788"/>
      <c r="Z6353" s="1788"/>
      <c r="AA6353" s="1788"/>
      <c r="AB6353" s="1788"/>
      <c r="AC6353" s="1788"/>
      <c r="AD6353" s="1311"/>
      <c r="AE6353" s="1311"/>
      <c r="AF6353" s="1311"/>
      <c r="AG6353" s="1311"/>
      <c r="AH6353" s="1782"/>
    </row>
    <row r="6354" spans="1:34" ht="5.85" customHeight="1">
      <c r="A6354" s="1787"/>
      <c r="B6354" s="1788"/>
      <c r="C6354" s="1788"/>
      <c r="D6354" s="1788"/>
      <c r="E6354" s="1788"/>
      <c r="F6354" s="1788"/>
      <c r="G6354" s="1788"/>
      <c r="H6354" s="1788"/>
      <c r="I6354" s="1788"/>
      <c r="J6354" s="1788"/>
      <c r="K6354" s="1788"/>
      <c r="L6354" s="1788"/>
      <c r="M6354" s="1788"/>
      <c r="N6354" s="1788"/>
      <c r="O6354" s="1788"/>
      <c r="P6354" s="1788"/>
      <c r="Q6354" s="1788"/>
      <c r="R6354" s="1788"/>
      <c r="S6354" s="1788"/>
      <c r="T6354" s="1788"/>
      <c r="U6354" s="1788"/>
      <c r="V6354" s="1788"/>
      <c r="W6354" s="1788"/>
      <c r="X6354" s="1788"/>
      <c r="Y6354" s="1788"/>
      <c r="Z6354" s="1788"/>
      <c r="AA6354" s="1788"/>
      <c r="AB6354" s="1788"/>
      <c r="AC6354" s="1788"/>
      <c r="AD6354" s="1782"/>
      <c r="AE6354" s="1309"/>
      <c r="AF6354" s="1309"/>
      <c r="AG6354" s="1309"/>
      <c r="AH6354" s="1782"/>
    </row>
    <row r="6355" spans="1:34" ht="11.65" customHeight="1">
      <c r="A6355" s="1787" t="s">
        <v>2839</v>
      </c>
      <c r="B6355" s="1788"/>
      <c r="C6355" s="1788"/>
      <c r="D6355" s="1788"/>
      <c r="E6355" s="1788"/>
      <c r="F6355" s="1788"/>
      <c r="G6355" s="1788"/>
      <c r="H6355" s="1788"/>
      <c r="I6355" s="1788"/>
      <c r="J6355" s="1788"/>
      <c r="K6355" s="1788"/>
      <c r="L6355" s="1788"/>
      <c r="M6355" s="1788"/>
      <c r="N6355" s="1788"/>
      <c r="O6355" s="1788"/>
      <c r="P6355" s="1788"/>
      <c r="Q6355" s="1788"/>
      <c r="R6355" s="1788"/>
      <c r="S6355" s="1788"/>
      <c r="T6355" s="1788"/>
      <c r="U6355" s="1788"/>
      <c r="V6355" s="1788"/>
      <c r="W6355" s="1788"/>
      <c r="X6355" s="1788"/>
      <c r="Y6355" s="1788"/>
      <c r="Z6355" s="1788"/>
      <c r="AA6355" s="1788"/>
      <c r="AB6355" s="1788"/>
      <c r="AC6355" s="1788"/>
      <c r="AD6355" s="1818" t="s">
        <v>2840</v>
      </c>
      <c r="AE6355" s="1818"/>
      <c r="AF6355" s="1206">
        <v>0</v>
      </c>
      <c r="AG6355" s="1207" t="s">
        <v>5</v>
      </c>
      <c r="AH6355" s="1800"/>
    </row>
    <row r="6356" spans="1:34" ht="11.65" customHeight="1">
      <c r="A6356" s="1819" t="s">
        <v>2841</v>
      </c>
      <c r="B6356" s="1820"/>
      <c r="C6356" s="1820"/>
      <c r="D6356" s="1820"/>
      <c r="E6356" s="1820"/>
      <c r="F6356" s="1820"/>
      <c r="G6356" s="1820"/>
      <c r="H6356" s="1820"/>
      <c r="I6356" s="1820"/>
      <c r="J6356" s="1820"/>
      <c r="K6356" s="1820"/>
      <c r="L6356" s="1820"/>
      <c r="M6356" s="1820"/>
      <c r="N6356" s="1820"/>
      <c r="O6356" s="1820"/>
      <c r="P6356" s="1820"/>
      <c r="Q6356" s="1820"/>
      <c r="R6356" s="1820"/>
      <c r="S6356" s="1820"/>
      <c r="T6356" s="1820"/>
      <c r="U6356" s="1820"/>
      <c r="V6356" s="1820"/>
      <c r="W6356" s="1820"/>
      <c r="X6356" s="1820"/>
      <c r="Y6356" s="1820"/>
      <c r="Z6356" s="1820"/>
      <c r="AA6356" s="1820"/>
      <c r="AB6356" s="1820"/>
      <c r="AC6356" s="1820"/>
      <c r="AD6356" s="1821" t="s">
        <v>2842</v>
      </c>
      <c r="AE6356" s="1821"/>
      <c r="AF6356" s="1210">
        <v>0</v>
      </c>
      <c r="AG6356" s="1211" t="s">
        <v>5</v>
      </c>
      <c r="AH6356" s="1800"/>
    </row>
    <row r="6357" spans="1:34" ht="16.7" customHeight="1">
      <c r="A6357" s="1822" t="s">
        <v>2843</v>
      </c>
      <c r="B6357" s="1802"/>
      <c r="C6357" s="1802"/>
      <c r="D6357" s="1778"/>
      <c r="E6357" s="1823" t="s">
        <v>3287</v>
      </c>
      <c r="F6357" s="1823"/>
      <c r="G6357" s="1823"/>
      <c r="H6357" s="1823"/>
      <c r="I6357" s="1823"/>
      <c r="J6357" s="1823"/>
      <c r="K6357" s="1823"/>
      <c r="L6357" s="1823"/>
      <c r="M6357" s="1823"/>
      <c r="N6357" s="1823"/>
      <c r="O6357" s="1823"/>
      <c r="P6357" s="1823"/>
      <c r="Q6357" s="1823"/>
      <c r="R6357" s="1823"/>
      <c r="S6357" s="1823"/>
      <c r="T6357" s="1823"/>
      <c r="U6357" s="1823"/>
      <c r="V6357" s="1823"/>
      <c r="W6357" s="1823"/>
      <c r="X6357" s="1823"/>
      <c r="Y6357" s="1823"/>
      <c r="Z6357" s="1823"/>
      <c r="AA6357" s="1823"/>
      <c r="AB6357" s="1823"/>
      <c r="AC6357" s="1823"/>
      <c r="AD6357" s="1823"/>
      <c r="AE6357" s="1823"/>
      <c r="AF6357" s="1823"/>
      <c r="AG6357" s="1823"/>
      <c r="AH6357" s="1779"/>
    </row>
    <row r="6358" spans="1:34" ht="17.45" customHeight="1">
      <c r="A6358" s="1824" t="s">
        <v>2844</v>
      </c>
      <c r="B6358" s="1816"/>
      <c r="C6358" s="1816"/>
      <c r="D6358" s="1309"/>
      <c r="E6358" s="1815" t="s">
        <v>3286</v>
      </c>
      <c r="F6358" s="1815"/>
      <c r="G6358" s="1111"/>
      <c r="H6358" s="1796" t="s">
        <v>2845</v>
      </c>
      <c r="I6358" s="1796"/>
      <c r="J6358" s="1796" t="s">
        <v>2612</v>
      </c>
      <c r="K6358" s="1796"/>
      <c r="L6358" s="1309"/>
      <c r="M6358" s="1309"/>
      <c r="N6358" s="1816" t="s">
        <v>2846</v>
      </c>
      <c r="O6358" s="1816"/>
      <c r="P6358" s="1816"/>
      <c r="Q6358" s="1816"/>
      <c r="R6358" s="1817">
        <v>1</v>
      </c>
      <c r="S6358" s="1817"/>
      <c r="T6358" s="1817"/>
      <c r="U6358" s="1817"/>
      <c r="V6358" s="1309"/>
      <c r="W6358" s="1309"/>
      <c r="X6358" s="1309"/>
      <c r="Y6358" s="1796" t="s">
        <v>2847</v>
      </c>
      <c r="Z6358" s="1796"/>
      <c r="AA6358" s="1796"/>
      <c r="AB6358" s="1796"/>
      <c r="AC6358" s="1796"/>
      <c r="AD6358" s="1796"/>
      <c r="AE6358" s="1796"/>
      <c r="AF6358" s="1797" t="s">
        <v>2848</v>
      </c>
      <c r="AG6358" s="1797"/>
      <c r="AH6358" s="1782"/>
    </row>
    <row r="6359" spans="1:34" ht="5.85" customHeight="1">
      <c r="A6359" s="1798"/>
      <c r="B6359" s="1799"/>
      <c r="C6359" s="1799"/>
      <c r="D6359" s="1799"/>
      <c r="E6359" s="1799"/>
      <c r="F6359" s="1799"/>
      <c r="G6359" s="1799"/>
      <c r="H6359" s="1799"/>
      <c r="I6359" s="1799"/>
      <c r="J6359" s="1799"/>
      <c r="K6359" s="1799"/>
      <c r="L6359" s="1799"/>
      <c r="M6359" s="1799"/>
      <c r="N6359" s="1799"/>
      <c r="O6359" s="1799"/>
      <c r="P6359" s="1799"/>
      <c r="Q6359" s="1799"/>
      <c r="R6359" s="1799"/>
      <c r="S6359" s="1799"/>
      <c r="T6359" s="1799"/>
      <c r="U6359" s="1799"/>
      <c r="V6359" s="1799"/>
      <c r="W6359" s="1799"/>
      <c r="X6359" s="1799"/>
      <c r="Y6359" s="1799"/>
      <c r="Z6359" s="1799"/>
      <c r="AA6359" s="1799"/>
      <c r="AB6359" s="1799"/>
      <c r="AC6359" s="1799"/>
      <c r="AD6359" s="1799"/>
      <c r="AE6359" s="1799"/>
      <c r="AF6359" s="1799"/>
      <c r="AG6359" s="1799"/>
      <c r="AH6359" s="1800"/>
    </row>
    <row r="6360" spans="1:34" ht="16.7" customHeight="1">
      <c r="A6360" s="1801" t="s">
        <v>2849</v>
      </c>
      <c r="B6360" s="1802"/>
      <c r="C6360" s="1802"/>
      <c r="D6360" s="1802"/>
      <c r="E6360" s="1802"/>
      <c r="F6360" s="1802"/>
      <c r="G6360" s="1802"/>
      <c r="H6360" s="1802"/>
      <c r="I6360" s="1802"/>
      <c r="J6360" s="1803"/>
      <c r="K6360" s="1789" t="s">
        <v>2850</v>
      </c>
      <c r="L6360" s="1807"/>
      <c r="M6360" s="1789" t="s">
        <v>2851</v>
      </c>
      <c r="N6360" s="1790"/>
      <c r="O6360" s="1790"/>
      <c r="P6360" s="1790"/>
      <c r="Q6360" s="1790"/>
      <c r="R6360" s="1790"/>
      <c r="S6360" s="1790"/>
      <c r="T6360" s="1791"/>
      <c r="U6360" s="1789" t="s">
        <v>2852</v>
      </c>
      <c r="V6360" s="1790"/>
      <c r="W6360" s="1790"/>
      <c r="X6360" s="1790"/>
      <c r="Y6360" s="1790"/>
      <c r="Z6360" s="1790"/>
      <c r="AA6360" s="1790"/>
      <c r="AB6360" s="1790"/>
      <c r="AC6360" s="1790"/>
      <c r="AD6360" s="1791"/>
      <c r="AE6360" s="1810" t="s">
        <v>2853</v>
      </c>
      <c r="AF6360" s="1811"/>
      <c r="AG6360" s="1811"/>
      <c r="AH6360" s="1814"/>
    </row>
    <row r="6361" spans="1:34" ht="17.45" customHeight="1">
      <c r="A6361" s="1804"/>
      <c r="B6361" s="1805"/>
      <c r="C6361" s="1805"/>
      <c r="D6361" s="1805"/>
      <c r="E6361" s="1805"/>
      <c r="F6361" s="1805"/>
      <c r="G6361" s="1805"/>
      <c r="H6361" s="1805"/>
      <c r="I6361" s="1805"/>
      <c r="J6361" s="1806"/>
      <c r="K6361" s="1808"/>
      <c r="L6361" s="1809"/>
      <c r="M6361" s="1789" t="s">
        <v>2854</v>
      </c>
      <c r="N6361" s="1790"/>
      <c r="O6361" s="1790"/>
      <c r="P6361" s="1791"/>
      <c r="Q6361" s="1789" t="s">
        <v>2855</v>
      </c>
      <c r="R6361" s="1790"/>
      <c r="S6361" s="1790"/>
      <c r="T6361" s="1791"/>
      <c r="U6361" s="1789" t="s">
        <v>2854</v>
      </c>
      <c r="V6361" s="1790"/>
      <c r="W6361" s="1790"/>
      <c r="X6361" s="1790"/>
      <c r="Y6361" s="1790"/>
      <c r="Z6361" s="1791"/>
      <c r="AA6361" s="1789" t="s">
        <v>2855</v>
      </c>
      <c r="AB6361" s="1790"/>
      <c r="AC6361" s="1790"/>
      <c r="AD6361" s="1791"/>
      <c r="AE6361" s="1812"/>
      <c r="AF6361" s="1813"/>
      <c r="AG6361" s="1813"/>
      <c r="AH6361" s="1800"/>
    </row>
    <row r="6362" spans="1:34" ht="17.45" customHeight="1">
      <c r="A6362" s="1792"/>
      <c r="B6362" s="1793"/>
      <c r="C6362" s="1793"/>
      <c r="D6362" s="1793"/>
      <c r="E6362" s="1793"/>
      <c r="F6362" s="1793"/>
      <c r="G6362" s="1793"/>
      <c r="H6362" s="1793"/>
      <c r="I6362" s="1793"/>
      <c r="J6362" s="1793"/>
      <c r="K6362" s="1794" t="s">
        <v>2856</v>
      </c>
      <c r="L6362" s="1794"/>
      <c r="M6362" s="1794"/>
      <c r="N6362" s="1794"/>
      <c r="O6362" s="1794"/>
      <c r="P6362" s="1794"/>
      <c r="Q6362" s="1794"/>
      <c r="R6362" s="1794"/>
      <c r="S6362" s="1794"/>
      <c r="T6362" s="1794"/>
      <c r="U6362" s="1794"/>
      <c r="V6362" s="1794"/>
      <c r="W6362" s="1794"/>
      <c r="X6362" s="1794"/>
      <c r="Y6362" s="1794"/>
      <c r="Z6362" s="1794"/>
      <c r="AA6362" s="1795">
        <v>0</v>
      </c>
      <c r="AB6362" s="1795"/>
      <c r="AC6362" s="1795"/>
      <c r="AD6362" s="1795"/>
      <c r="AE6362" s="1795"/>
      <c r="AF6362" s="1795"/>
      <c r="AG6362" s="1795"/>
      <c r="AH6362" s="1213"/>
    </row>
    <row r="6363" spans="1:34" ht="16.7" customHeight="1">
      <c r="A6363" s="1801" t="s">
        <v>2857</v>
      </c>
      <c r="B6363" s="1825"/>
      <c r="C6363" s="1825"/>
      <c r="D6363" s="1825"/>
      <c r="E6363" s="1825"/>
      <c r="F6363" s="1825"/>
      <c r="G6363" s="1825"/>
      <c r="H6363" s="1825"/>
      <c r="I6363" s="1825"/>
      <c r="J6363" s="1825"/>
      <c r="K6363" s="1825"/>
      <c r="L6363" s="1825"/>
      <c r="M6363" s="1825"/>
      <c r="N6363" s="1826"/>
      <c r="O6363" s="1789" t="s">
        <v>2858</v>
      </c>
      <c r="P6363" s="1790"/>
      <c r="Q6363" s="1790"/>
      <c r="R6363" s="1790"/>
      <c r="S6363" s="1791"/>
      <c r="T6363" s="1827" t="s">
        <v>2850</v>
      </c>
      <c r="U6363" s="1790"/>
      <c r="V6363" s="1790"/>
      <c r="W6363" s="1213"/>
      <c r="X6363" s="1789" t="s">
        <v>2859</v>
      </c>
      <c r="Y6363" s="1790"/>
      <c r="Z6363" s="1790"/>
      <c r="AA6363" s="1790"/>
      <c r="AB6363" s="1790"/>
      <c r="AC6363" s="1790"/>
      <c r="AD6363" s="1791"/>
      <c r="AE6363" s="1810" t="s">
        <v>2853</v>
      </c>
      <c r="AF6363" s="1828"/>
      <c r="AG6363" s="1828"/>
      <c r="AH6363" s="1213"/>
    </row>
    <row r="6364" spans="1:34" ht="17.45" customHeight="1">
      <c r="A6364" s="1223"/>
      <c r="B6364" s="1224" t="s">
        <v>1011</v>
      </c>
      <c r="C6364" s="1875" t="s">
        <v>1012</v>
      </c>
      <c r="D6364" s="1876"/>
      <c r="E6364" s="1876"/>
      <c r="F6364" s="1876"/>
      <c r="G6364" s="1876"/>
      <c r="H6364" s="1876"/>
      <c r="I6364" s="1876"/>
      <c r="J6364" s="1876"/>
      <c r="K6364" s="1876"/>
      <c r="L6364" s="1876"/>
      <c r="M6364" s="1876"/>
      <c r="N6364" s="1875"/>
      <c r="O6364" s="1885">
        <v>0</v>
      </c>
      <c r="P6364" s="1886"/>
      <c r="Q6364" s="1886"/>
      <c r="R6364" s="1886"/>
      <c r="S6364" s="1887"/>
      <c r="T6364" s="1917">
        <v>0.15</v>
      </c>
      <c r="U6364" s="1886"/>
      <c r="V6364" s="1886"/>
      <c r="W6364" s="1225"/>
      <c r="X6364" s="1880">
        <v>22.593900000000001</v>
      </c>
      <c r="Y6364" s="1881"/>
      <c r="Z6364" s="1881"/>
      <c r="AA6364" s="1881"/>
      <c r="AB6364" s="1881"/>
      <c r="AC6364" s="1881"/>
      <c r="AD6364" s="1882"/>
      <c r="AE6364" s="1865">
        <v>3.3891</v>
      </c>
      <c r="AF6364" s="1847"/>
      <c r="AG6364" s="1847"/>
      <c r="AH6364" s="1225"/>
    </row>
    <row r="6365" spans="1:34" ht="17.45" customHeight="1">
      <c r="A6365" s="1220"/>
      <c r="B6365" s="1209" t="s">
        <v>1013</v>
      </c>
      <c r="C6365" s="1866" t="s">
        <v>1014</v>
      </c>
      <c r="D6365" s="1867"/>
      <c r="E6365" s="1867"/>
      <c r="F6365" s="1867"/>
      <c r="G6365" s="1867"/>
      <c r="H6365" s="1867"/>
      <c r="I6365" s="1867"/>
      <c r="J6365" s="1867"/>
      <c r="K6365" s="1867"/>
      <c r="L6365" s="1867"/>
      <c r="M6365" s="1867"/>
      <c r="N6365" s="1866"/>
      <c r="O6365" s="1893">
        <v>0</v>
      </c>
      <c r="P6365" s="1894"/>
      <c r="Q6365" s="1894"/>
      <c r="R6365" s="1894"/>
      <c r="S6365" s="1895"/>
      <c r="T6365" s="1918">
        <v>0.15</v>
      </c>
      <c r="U6365" s="1894"/>
      <c r="V6365" s="1894"/>
      <c r="W6365" s="1222"/>
      <c r="X6365" s="1871">
        <v>32.288200000000003</v>
      </c>
      <c r="Y6365" s="1872"/>
      <c r="Z6365" s="1872"/>
      <c r="AA6365" s="1872"/>
      <c r="AB6365" s="1872"/>
      <c r="AC6365" s="1872"/>
      <c r="AD6365" s="1873"/>
      <c r="AE6365" s="1874">
        <v>4.8432000000000004</v>
      </c>
      <c r="AF6365" s="1843"/>
      <c r="AG6365" s="1843"/>
      <c r="AH6365" s="1222"/>
    </row>
    <row r="6366" spans="1:34" ht="16.7" customHeight="1">
      <c r="A6366" s="1792"/>
      <c r="B6366" s="1778"/>
      <c r="C6366" s="1778"/>
      <c r="D6366" s="1778"/>
      <c r="E6366" s="1778"/>
      <c r="F6366" s="1778"/>
      <c r="G6366" s="1778"/>
      <c r="H6366" s="1778"/>
      <c r="I6366" s="1846" t="s">
        <v>2860</v>
      </c>
      <c r="J6366" s="1846"/>
      <c r="K6366" s="1846"/>
      <c r="L6366" s="1846"/>
      <c r="M6366" s="1846"/>
      <c r="N6366" s="1846"/>
      <c r="O6366" s="1846"/>
      <c r="P6366" s="1846"/>
      <c r="Q6366" s="1846"/>
      <c r="R6366" s="1846"/>
      <c r="S6366" s="1846"/>
      <c r="T6366" s="1846"/>
      <c r="U6366" s="1846"/>
      <c r="V6366" s="1846"/>
      <c r="W6366" s="1846"/>
      <c r="X6366" s="1846"/>
      <c r="Y6366" s="1846"/>
      <c r="Z6366" s="1793"/>
      <c r="AA6366" s="1847">
        <v>8.2323000000000004</v>
      </c>
      <c r="AB6366" s="1847"/>
      <c r="AC6366" s="1847"/>
      <c r="AD6366" s="1847"/>
      <c r="AE6366" s="1847"/>
      <c r="AF6366" s="1847"/>
      <c r="AG6366" s="1847"/>
      <c r="AH6366" s="1814"/>
    </row>
    <row r="6367" spans="1:34" ht="17.45" customHeight="1">
      <c r="A6367" s="1844"/>
      <c r="B6367" s="1309"/>
      <c r="C6367" s="1309"/>
      <c r="D6367" s="1309"/>
      <c r="E6367" s="1309"/>
      <c r="F6367" s="1309"/>
      <c r="G6367" s="1309"/>
      <c r="H6367" s="1309"/>
      <c r="I6367" s="1840" t="s">
        <v>2861</v>
      </c>
      <c r="J6367" s="1840"/>
      <c r="K6367" s="1840"/>
      <c r="L6367" s="1840"/>
      <c r="M6367" s="1840"/>
      <c r="N6367" s="1840"/>
      <c r="O6367" s="1840"/>
      <c r="P6367" s="1840"/>
      <c r="Q6367" s="1840"/>
      <c r="R6367" s="1840"/>
      <c r="S6367" s="1840"/>
      <c r="T6367" s="1840"/>
      <c r="U6367" s="1840"/>
      <c r="V6367" s="1840"/>
      <c r="W6367" s="1840"/>
      <c r="X6367" s="1840"/>
      <c r="Y6367" s="1840"/>
      <c r="Z6367" s="1309"/>
      <c r="AA6367" s="1841">
        <v>8.2323000000000004</v>
      </c>
      <c r="AB6367" s="1841"/>
      <c r="AC6367" s="1841"/>
      <c r="AD6367" s="1841"/>
      <c r="AE6367" s="1841"/>
      <c r="AF6367" s="1841"/>
      <c r="AG6367" s="1841"/>
      <c r="AH6367" s="1782"/>
    </row>
    <row r="6368" spans="1:34" ht="16.7" customHeight="1">
      <c r="A6368" s="1844"/>
      <c r="B6368" s="1309"/>
      <c r="C6368" s="1309"/>
      <c r="D6368" s="1309"/>
      <c r="E6368" s="1309"/>
      <c r="F6368" s="1309"/>
      <c r="G6368" s="1309"/>
      <c r="H6368" s="1309"/>
      <c r="I6368" s="1840" t="s">
        <v>2862</v>
      </c>
      <c r="J6368" s="1840"/>
      <c r="K6368" s="1840"/>
      <c r="L6368" s="1840"/>
      <c r="M6368" s="1840"/>
      <c r="N6368" s="1840"/>
      <c r="O6368" s="1840"/>
      <c r="P6368" s="1840"/>
      <c r="Q6368" s="1840"/>
      <c r="R6368" s="1840"/>
      <c r="S6368" s="1840"/>
      <c r="T6368" s="1840"/>
      <c r="U6368" s="1840"/>
      <c r="V6368" s="1840"/>
      <c r="W6368" s="1840"/>
      <c r="X6368" s="1840"/>
      <c r="Y6368" s="1840"/>
      <c r="Z6368" s="1309"/>
      <c r="AA6368" s="1841">
        <v>8.2323000000000004</v>
      </c>
      <c r="AB6368" s="1841"/>
      <c r="AC6368" s="1841"/>
      <c r="AD6368" s="1841"/>
      <c r="AE6368" s="1841"/>
      <c r="AF6368" s="1841"/>
      <c r="AG6368" s="1841"/>
      <c r="AH6368" s="1782"/>
    </row>
    <row r="6369" spans="1:34" ht="17.45" customHeight="1">
      <c r="A6369" s="1844"/>
      <c r="B6369" s="1309"/>
      <c r="C6369" s="1309"/>
      <c r="D6369" s="1309"/>
      <c r="E6369" s="1309"/>
      <c r="F6369" s="1309"/>
      <c r="G6369" s="1309"/>
      <c r="H6369" s="1309"/>
      <c r="I6369" s="1840" t="s">
        <v>2863</v>
      </c>
      <c r="J6369" s="1840"/>
      <c r="K6369" s="1840"/>
      <c r="L6369" s="1840"/>
      <c r="M6369" s="1840"/>
      <c r="N6369" s="1840"/>
      <c r="O6369" s="1840"/>
      <c r="P6369" s="1840"/>
      <c r="Q6369" s="1840"/>
      <c r="R6369" s="1840"/>
      <c r="S6369" s="1840"/>
      <c r="T6369" s="1840"/>
      <c r="U6369" s="1840"/>
      <c r="V6369" s="1840"/>
      <c r="W6369" s="1840"/>
      <c r="X6369" s="1840"/>
      <c r="Y6369" s="1840"/>
      <c r="Z6369" s="1309"/>
      <c r="AA6369" s="1841">
        <v>0</v>
      </c>
      <c r="AB6369" s="1841"/>
      <c r="AC6369" s="1841"/>
      <c r="AD6369" s="1841"/>
      <c r="AE6369" s="1841"/>
      <c r="AF6369" s="1841"/>
      <c r="AG6369" s="1841"/>
      <c r="AH6369" s="1782"/>
    </row>
    <row r="6370" spans="1:34" ht="17.45" customHeight="1">
      <c r="A6370" s="1845"/>
      <c r="B6370" s="1799"/>
      <c r="C6370" s="1799"/>
      <c r="D6370" s="1799"/>
      <c r="E6370" s="1799"/>
      <c r="F6370" s="1799"/>
      <c r="G6370" s="1799"/>
      <c r="H6370" s="1799"/>
      <c r="I6370" s="1842" t="s">
        <v>2864</v>
      </c>
      <c r="J6370" s="1842"/>
      <c r="K6370" s="1842"/>
      <c r="L6370" s="1842"/>
      <c r="M6370" s="1842"/>
      <c r="N6370" s="1842"/>
      <c r="O6370" s="1842"/>
      <c r="P6370" s="1842"/>
      <c r="Q6370" s="1842"/>
      <c r="R6370" s="1842"/>
      <c r="S6370" s="1842"/>
      <c r="T6370" s="1842"/>
      <c r="U6370" s="1842"/>
      <c r="V6370" s="1842"/>
      <c r="W6370" s="1842"/>
      <c r="X6370" s="1842"/>
      <c r="Y6370" s="1842"/>
      <c r="Z6370" s="1799"/>
      <c r="AA6370" s="1843">
        <v>0</v>
      </c>
      <c r="AB6370" s="1843"/>
      <c r="AC6370" s="1843"/>
      <c r="AD6370" s="1843"/>
      <c r="AE6370" s="1843"/>
      <c r="AF6370" s="1843"/>
      <c r="AG6370" s="1843"/>
      <c r="AH6370" s="1800"/>
    </row>
    <row r="6371" spans="1:34" ht="16.7" customHeight="1">
      <c r="A6371" s="1801" t="s">
        <v>2865</v>
      </c>
      <c r="B6371" s="1825"/>
      <c r="C6371" s="1825"/>
      <c r="D6371" s="1825"/>
      <c r="E6371" s="1825"/>
      <c r="F6371" s="1825"/>
      <c r="G6371" s="1825"/>
      <c r="H6371" s="1825"/>
      <c r="I6371" s="1825"/>
      <c r="J6371" s="1825"/>
      <c r="K6371" s="1825"/>
      <c r="L6371" s="1825"/>
      <c r="M6371" s="1825"/>
      <c r="N6371" s="1826"/>
      <c r="O6371" s="1789" t="s">
        <v>2850</v>
      </c>
      <c r="P6371" s="1790"/>
      <c r="Q6371" s="1790"/>
      <c r="R6371" s="1790"/>
      <c r="S6371" s="1791"/>
      <c r="T6371" s="1827" t="s">
        <v>754</v>
      </c>
      <c r="U6371" s="1790"/>
      <c r="V6371" s="1790"/>
      <c r="W6371" s="1213"/>
      <c r="X6371" s="1789" t="s">
        <v>2866</v>
      </c>
      <c r="Y6371" s="1790"/>
      <c r="Z6371" s="1790"/>
      <c r="AA6371" s="1790"/>
      <c r="AB6371" s="1790"/>
      <c r="AC6371" s="1790"/>
      <c r="AD6371" s="1791"/>
      <c r="AE6371" s="1810" t="s">
        <v>2867</v>
      </c>
      <c r="AF6371" s="1828"/>
      <c r="AG6371" s="1828"/>
      <c r="AH6371" s="1213"/>
    </row>
    <row r="6372" spans="1:34" ht="17.45" customHeight="1">
      <c r="A6372" s="1215"/>
      <c r="B6372" s="1216" t="s">
        <v>3713</v>
      </c>
      <c r="C6372" s="1829" t="s">
        <v>3714</v>
      </c>
      <c r="D6372" s="1830"/>
      <c r="E6372" s="1830"/>
      <c r="F6372" s="1830"/>
      <c r="G6372" s="1830"/>
      <c r="H6372" s="1830"/>
      <c r="I6372" s="1830"/>
      <c r="J6372" s="1830"/>
      <c r="K6372" s="1830"/>
      <c r="L6372" s="1830"/>
      <c r="M6372" s="1830"/>
      <c r="N6372" s="1829"/>
      <c r="O6372" s="1831">
        <v>1</v>
      </c>
      <c r="P6372" s="1832"/>
      <c r="Q6372" s="1832"/>
      <c r="R6372" s="1832"/>
      <c r="S6372" s="1833"/>
      <c r="T6372" s="1834" t="s">
        <v>2612</v>
      </c>
      <c r="U6372" s="1835"/>
      <c r="V6372" s="1835"/>
      <c r="W6372" s="1217"/>
      <c r="X6372" s="1836">
        <v>7.3971999999999998</v>
      </c>
      <c r="Y6372" s="1837"/>
      <c r="Z6372" s="1837"/>
      <c r="AA6372" s="1837"/>
      <c r="AB6372" s="1837"/>
      <c r="AC6372" s="1837"/>
      <c r="AD6372" s="1838"/>
      <c r="AE6372" s="1839">
        <v>7.3971999999999998</v>
      </c>
      <c r="AF6372" s="1795"/>
      <c r="AG6372" s="1795"/>
      <c r="AH6372" s="1217"/>
    </row>
    <row r="6373" spans="1:34" ht="17.45" customHeight="1">
      <c r="A6373" s="1792"/>
      <c r="B6373" s="1793"/>
      <c r="C6373" s="1793"/>
      <c r="D6373" s="1793"/>
      <c r="E6373" s="1793"/>
      <c r="F6373" s="1793"/>
      <c r="G6373" s="1793"/>
      <c r="H6373" s="1793"/>
      <c r="I6373" s="1794" t="s">
        <v>2869</v>
      </c>
      <c r="J6373" s="1794"/>
      <c r="K6373" s="1794"/>
      <c r="L6373" s="1794"/>
      <c r="M6373" s="1794"/>
      <c r="N6373" s="1794"/>
      <c r="O6373" s="1794"/>
      <c r="P6373" s="1794"/>
      <c r="Q6373" s="1794"/>
      <c r="R6373" s="1794"/>
      <c r="S6373" s="1794"/>
      <c r="T6373" s="1794"/>
      <c r="U6373" s="1794"/>
      <c r="V6373" s="1794"/>
      <c r="W6373" s="1794"/>
      <c r="X6373" s="1794"/>
      <c r="Y6373" s="1794"/>
      <c r="Z6373" s="1214"/>
      <c r="AA6373" s="1795">
        <v>7.3971999999999998</v>
      </c>
      <c r="AB6373" s="1795"/>
      <c r="AC6373" s="1795"/>
      <c r="AD6373" s="1795"/>
      <c r="AE6373" s="1795"/>
      <c r="AF6373" s="1795"/>
      <c r="AG6373" s="1795"/>
      <c r="AH6373" s="1213"/>
    </row>
    <row r="6374" spans="1:34" ht="16.7" customHeight="1">
      <c r="A6374" s="1801" t="s">
        <v>2870</v>
      </c>
      <c r="B6374" s="1825"/>
      <c r="C6374" s="1825"/>
      <c r="D6374" s="1825"/>
      <c r="E6374" s="1825"/>
      <c r="F6374" s="1825"/>
      <c r="G6374" s="1825"/>
      <c r="H6374" s="1825"/>
      <c r="I6374" s="1825"/>
      <c r="J6374" s="1825"/>
      <c r="K6374" s="1825"/>
      <c r="L6374" s="1825"/>
      <c r="M6374" s="1825"/>
      <c r="N6374" s="1826"/>
      <c r="O6374" s="1789" t="s">
        <v>2850</v>
      </c>
      <c r="P6374" s="1790"/>
      <c r="Q6374" s="1790"/>
      <c r="R6374" s="1790"/>
      <c r="S6374" s="1791"/>
      <c r="T6374" s="1827" t="s">
        <v>754</v>
      </c>
      <c r="U6374" s="1790"/>
      <c r="V6374" s="1790"/>
      <c r="W6374" s="1213"/>
      <c r="X6374" s="1789" t="s">
        <v>2866</v>
      </c>
      <c r="Y6374" s="1790"/>
      <c r="Z6374" s="1790"/>
      <c r="AA6374" s="1790"/>
      <c r="AB6374" s="1790"/>
      <c r="AC6374" s="1790"/>
      <c r="AD6374" s="1791"/>
      <c r="AE6374" s="1810" t="s">
        <v>2867</v>
      </c>
      <c r="AF6374" s="1828"/>
      <c r="AG6374" s="1828"/>
      <c r="AH6374" s="1213"/>
    </row>
    <row r="6375" spans="1:34" ht="17.45" customHeight="1">
      <c r="A6375" s="1792"/>
      <c r="B6375" s="1793"/>
      <c r="C6375" s="1793"/>
      <c r="D6375" s="1793"/>
      <c r="E6375" s="1793"/>
      <c r="F6375" s="1793"/>
      <c r="G6375" s="1793"/>
      <c r="H6375" s="1793"/>
      <c r="I6375" s="1794" t="s">
        <v>2871</v>
      </c>
      <c r="J6375" s="1794"/>
      <c r="K6375" s="1794"/>
      <c r="L6375" s="1794"/>
      <c r="M6375" s="1794"/>
      <c r="N6375" s="1794"/>
      <c r="O6375" s="1794"/>
      <c r="P6375" s="1794"/>
      <c r="Q6375" s="1794"/>
      <c r="R6375" s="1794"/>
      <c r="S6375" s="1794"/>
      <c r="T6375" s="1794"/>
      <c r="U6375" s="1794"/>
      <c r="V6375" s="1794"/>
      <c r="W6375" s="1794"/>
      <c r="X6375" s="1794"/>
      <c r="Y6375" s="1794"/>
      <c r="Z6375" s="1214"/>
      <c r="AA6375" s="1795">
        <v>0</v>
      </c>
      <c r="AB6375" s="1795"/>
      <c r="AC6375" s="1795"/>
      <c r="AD6375" s="1795"/>
      <c r="AE6375" s="1795"/>
      <c r="AF6375" s="1795"/>
      <c r="AG6375" s="1795"/>
      <c r="AH6375" s="1213"/>
    </row>
    <row r="6376" spans="1:34" ht="16.7" customHeight="1">
      <c r="A6376" s="1801" t="s">
        <v>2872</v>
      </c>
      <c r="B6376" s="1825"/>
      <c r="C6376" s="1825"/>
      <c r="D6376" s="1825"/>
      <c r="E6376" s="1825"/>
      <c r="F6376" s="1825"/>
      <c r="G6376" s="1825"/>
      <c r="H6376" s="1825"/>
      <c r="I6376" s="1825"/>
      <c r="J6376" s="1825"/>
      <c r="K6376" s="1825"/>
      <c r="L6376" s="1825"/>
      <c r="M6376" s="1825"/>
      <c r="N6376" s="1826"/>
      <c r="O6376" s="1789" t="s">
        <v>2850</v>
      </c>
      <c r="P6376" s="1790"/>
      <c r="Q6376" s="1790"/>
      <c r="R6376" s="1790"/>
      <c r="S6376" s="1791"/>
      <c r="T6376" s="1827" t="s">
        <v>754</v>
      </c>
      <c r="U6376" s="1790"/>
      <c r="V6376" s="1790"/>
      <c r="W6376" s="1213"/>
      <c r="X6376" s="1789" t="s">
        <v>2866</v>
      </c>
      <c r="Y6376" s="1790"/>
      <c r="Z6376" s="1790"/>
      <c r="AA6376" s="1790"/>
      <c r="AB6376" s="1790"/>
      <c r="AC6376" s="1790"/>
      <c r="AD6376" s="1791"/>
      <c r="AE6376" s="1810" t="s">
        <v>2867</v>
      </c>
      <c r="AF6376" s="1828"/>
      <c r="AG6376" s="1828"/>
      <c r="AH6376" s="1213"/>
    </row>
    <row r="6377" spans="1:34" ht="17.45" customHeight="1">
      <c r="A6377" s="1883" t="s">
        <v>3715</v>
      </c>
      <c r="B6377" s="1884"/>
      <c r="C6377" s="1884"/>
      <c r="D6377" s="1884"/>
      <c r="E6377" s="1884"/>
      <c r="F6377" s="1829" t="s">
        <v>3716</v>
      </c>
      <c r="G6377" s="1830"/>
      <c r="H6377" s="1830"/>
      <c r="I6377" s="1830"/>
      <c r="J6377" s="1830"/>
      <c r="K6377" s="1830"/>
      <c r="L6377" s="1830"/>
      <c r="M6377" s="1830"/>
      <c r="N6377" s="1829"/>
      <c r="O6377" s="1831">
        <v>1E-3</v>
      </c>
      <c r="P6377" s="1832"/>
      <c r="Q6377" s="1832"/>
      <c r="R6377" s="1832"/>
      <c r="S6377" s="1833"/>
      <c r="T6377" s="1834" t="s">
        <v>109</v>
      </c>
      <c r="U6377" s="1835"/>
      <c r="V6377" s="1835"/>
      <c r="W6377" s="1217"/>
      <c r="X6377" s="1836">
        <v>33.54</v>
      </c>
      <c r="Y6377" s="1837"/>
      <c r="Z6377" s="1837"/>
      <c r="AA6377" s="1837"/>
      <c r="AB6377" s="1837"/>
      <c r="AC6377" s="1837"/>
      <c r="AD6377" s="1838"/>
      <c r="AE6377" s="1839">
        <v>3.3500000000000002E-2</v>
      </c>
      <c r="AF6377" s="1795"/>
      <c r="AG6377" s="1795"/>
      <c r="AH6377" s="1217"/>
    </row>
    <row r="6378" spans="1:34" ht="17.45" customHeight="1">
      <c r="A6378" s="1792"/>
      <c r="B6378" s="1793"/>
      <c r="C6378" s="1793"/>
      <c r="D6378" s="1793"/>
      <c r="E6378" s="1793"/>
      <c r="F6378" s="1793"/>
      <c r="G6378" s="1793"/>
      <c r="H6378" s="1793"/>
      <c r="I6378" s="1793"/>
      <c r="J6378" s="1793"/>
      <c r="K6378" s="1794" t="s">
        <v>2873</v>
      </c>
      <c r="L6378" s="1794"/>
      <c r="M6378" s="1794"/>
      <c r="N6378" s="1794"/>
      <c r="O6378" s="1794"/>
      <c r="P6378" s="1794"/>
      <c r="Q6378" s="1794"/>
      <c r="R6378" s="1794"/>
      <c r="S6378" s="1794"/>
      <c r="T6378" s="1794"/>
      <c r="U6378" s="1794"/>
      <c r="V6378" s="1794"/>
      <c r="W6378" s="1794"/>
      <c r="X6378" s="1794"/>
      <c r="Y6378" s="1794"/>
      <c r="Z6378" s="1794"/>
      <c r="AA6378" s="1794"/>
      <c r="AB6378" s="1214"/>
      <c r="AC6378" s="1795">
        <v>3.3500000000000002E-2</v>
      </c>
      <c r="AD6378" s="1795"/>
      <c r="AE6378" s="1795"/>
      <c r="AF6378" s="1795"/>
      <c r="AG6378" s="1795"/>
      <c r="AH6378" s="1213"/>
    </row>
    <row r="6379" spans="1:34" ht="16.7" customHeight="1">
      <c r="A6379" s="1801" t="s">
        <v>2874</v>
      </c>
      <c r="B6379" s="1825"/>
      <c r="C6379" s="1825"/>
      <c r="D6379" s="1825"/>
      <c r="E6379" s="1825"/>
      <c r="F6379" s="1825"/>
      <c r="G6379" s="1825"/>
      <c r="H6379" s="1825"/>
      <c r="I6379" s="1825"/>
      <c r="J6379" s="1826"/>
      <c r="K6379" s="1789" t="s">
        <v>2850</v>
      </c>
      <c r="L6379" s="1791"/>
      <c r="M6379" s="1855" t="s">
        <v>2875</v>
      </c>
      <c r="N6379" s="1856"/>
      <c r="O6379" s="1857"/>
      <c r="P6379" s="1855" t="s">
        <v>2876</v>
      </c>
      <c r="Q6379" s="1856"/>
      <c r="R6379" s="1857"/>
      <c r="S6379" s="1855" t="s">
        <v>2877</v>
      </c>
      <c r="T6379" s="1857"/>
      <c r="U6379" s="1789" t="s">
        <v>2878</v>
      </c>
      <c r="V6379" s="1790"/>
      <c r="W6379" s="1791"/>
      <c r="X6379" s="1789" t="s">
        <v>2879</v>
      </c>
      <c r="Y6379" s="1790"/>
      <c r="Z6379" s="1790"/>
      <c r="AA6379" s="1790"/>
      <c r="AB6379" s="1791"/>
      <c r="AC6379" s="1789" t="s">
        <v>2880</v>
      </c>
      <c r="AD6379" s="1791"/>
      <c r="AE6379" s="1810" t="s">
        <v>2867</v>
      </c>
      <c r="AF6379" s="1828"/>
      <c r="AG6379" s="1828"/>
      <c r="AH6379" s="1213"/>
    </row>
    <row r="6380" spans="1:34" ht="17.45" customHeight="1">
      <c r="A6380" s="1883" t="s">
        <v>3717</v>
      </c>
      <c r="B6380" s="1884"/>
      <c r="C6380" s="1884"/>
      <c r="D6380" s="1884"/>
      <c r="E6380" s="1884"/>
      <c r="F6380" s="1829" t="s">
        <v>3716</v>
      </c>
      <c r="G6380" s="1830"/>
      <c r="H6380" s="1830"/>
      <c r="I6380" s="1830"/>
      <c r="J6380" s="1829"/>
      <c r="K6380" s="1862">
        <v>1E-3</v>
      </c>
      <c r="L6380" s="1863"/>
      <c r="M6380" s="1836">
        <v>0</v>
      </c>
      <c r="N6380" s="1837"/>
      <c r="O6380" s="1838"/>
      <c r="P6380" s="1836">
        <v>0</v>
      </c>
      <c r="Q6380" s="1837"/>
      <c r="R6380" s="1838"/>
      <c r="S6380" s="1836">
        <v>0</v>
      </c>
      <c r="T6380" s="1838"/>
      <c r="U6380" s="1836">
        <v>1.1000000000000001</v>
      </c>
      <c r="V6380" s="1837"/>
      <c r="W6380" s="1838"/>
      <c r="X6380" s="1836">
        <v>0.88</v>
      </c>
      <c r="Y6380" s="1837"/>
      <c r="Z6380" s="1837"/>
      <c r="AA6380" s="1837"/>
      <c r="AB6380" s="1838"/>
      <c r="AC6380" s="1836">
        <v>0.72</v>
      </c>
      <c r="AD6380" s="1838"/>
      <c r="AE6380" s="1839">
        <v>0</v>
      </c>
      <c r="AF6380" s="1795"/>
      <c r="AG6380" s="1795"/>
      <c r="AH6380" s="1217"/>
    </row>
    <row r="6381" spans="1:34" ht="17.45" customHeight="1">
      <c r="A6381" s="1853"/>
      <c r="B6381" s="1778"/>
      <c r="C6381" s="1778"/>
      <c r="D6381" s="1778"/>
      <c r="E6381" s="1778"/>
      <c r="F6381" s="1778"/>
      <c r="G6381" s="1778"/>
      <c r="H6381" s="1778"/>
      <c r="I6381" s="1846" t="s">
        <v>2881</v>
      </c>
      <c r="J6381" s="1846"/>
      <c r="K6381" s="1846"/>
      <c r="L6381" s="1846"/>
      <c r="M6381" s="1846"/>
      <c r="N6381" s="1846"/>
      <c r="O6381" s="1846"/>
      <c r="P6381" s="1846"/>
      <c r="Q6381" s="1846"/>
      <c r="R6381" s="1846"/>
      <c r="S6381" s="1846"/>
      <c r="T6381" s="1846"/>
      <c r="U6381" s="1846"/>
      <c r="V6381" s="1846"/>
      <c r="W6381" s="1846"/>
      <c r="X6381" s="1846"/>
      <c r="Y6381" s="1846"/>
      <c r="Z6381" s="1203"/>
      <c r="AA6381" s="1847">
        <v>0</v>
      </c>
      <c r="AB6381" s="1847"/>
      <c r="AC6381" s="1847"/>
      <c r="AD6381" s="1847"/>
      <c r="AE6381" s="1847"/>
      <c r="AF6381" s="1847"/>
      <c r="AG6381" s="1847"/>
      <c r="AH6381" s="1204"/>
    </row>
    <row r="6382" spans="1:34" ht="5.0999999999999996" customHeight="1">
      <c r="A6382" s="1854"/>
      <c r="B6382" s="1309"/>
      <c r="C6382" s="1309"/>
      <c r="D6382" s="1309"/>
      <c r="E6382" s="1309"/>
      <c r="F6382" s="1309"/>
      <c r="G6382" s="1309"/>
      <c r="H6382" s="1309"/>
      <c r="I6382" s="1309"/>
      <c r="J6382" s="1309"/>
      <c r="K6382" s="1309"/>
      <c r="L6382" s="1309"/>
      <c r="M6382" s="1309"/>
      <c r="N6382" s="1309"/>
      <c r="O6382" s="1309"/>
      <c r="P6382" s="1309"/>
      <c r="Q6382" s="1309"/>
      <c r="R6382" s="1309"/>
      <c r="S6382" s="1309"/>
      <c r="T6382" s="1309"/>
      <c r="U6382" s="1309"/>
      <c r="V6382" s="1309"/>
      <c r="W6382" s="1309"/>
      <c r="X6382" s="1309"/>
      <c r="Y6382" s="1309"/>
      <c r="Z6382" s="1309"/>
      <c r="AA6382" s="1309"/>
      <c r="AB6382" s="1309"/>
      <c r="AC6382" s="1309"/>
      <c r="AD6382" s="1309"/>
      <c r="AE6382" s="1309"/>
      <c r="AF6382" s="1309"/>
      <c r="AG6382" s="1309"/>
      <c r="AH6382" s="1782"/>
    </row>
    <row r="6383" spans="1:34" ht="17.45" customHeight="1">
      <c r="A6383" s="1845"/>
      <c r="B6383" s="1799"/>
      <c r="C6383" s="1799"/>
      <c r="D6383" s="1799"/>
      <c r="E6383" s="1799"/>
      <c r="F6383" s="1799"/>
      <c r="G6383" s="1799"/>
      <c r="H6383" s="1799"/>
      <c r="I6383" s="1842" t="s">
        <v>2882</v>
      </c>
      <c r="J6383" s="1842"/>
      <c r="K6383" s="1842"/>
      <c r="L6383" s="1842"/>
      <c r="M6383" s="1842"/>
      <c r="N6383" s="1842"/>
      <c r="O6383" s="1842"/>
      <c r="P6383" s="1842"/>
      <c r="Q6383" s="1842"/>
      <c r="R6383" s="1842"/>
      <c r="S6383" s="1842"/>
      <c r="T6383" s="1842"/>
      <c r="U6383" s="1842"/>
      <c r="V6383" s="1842"/>
      <c r="W6383" s="1842"/>
      <c r="X6383" s="1842"/>
      <c r="Y6383" s="1842"/>
      <c r="Z6383" s="1212"/>
      <c r="AA6383" s="1848">
        <v>15.66</v>
      </c>
      <c r="AB6383" s="1848"/>
      <c r="AC6383" s="1848"/>
      <c r="AD6383" s="1848"/>
      <c r="AE6383" s="1848"/>
      <c r="AF6383" s="1848"/>
      <c r="AG6383" s="1848"/>
      <c r="AH6383" s="1208"/>
    </row>
    <row r="6384" spans="1:34" ht="45.75" customHeight="1">
      <c r="A6384" s="1849" t="s">
        <v>2883</v>
      </c>
      <c r="B6384" s="1850"/>
      <c r="C6384" s="1850"/>
      <c r="D6384" s="1850"/>
      <c r="E6384" s="1851"/>
      <c r="F6384" s="1852"/>
      <c r="G6384" s="1852"/>
      <c r="H6384" s="1852"/>
      <c r="I6384" s="1852"/>
      <c r="J6384" s="1852"/>
      <c r="K6384" s="1852"/>
      <c r="L6384" s="1852"/>
      <c r="M6384" s="1852"/>
      <c r="N6384" s="1852"/>
      <c r="O6384" s="1852"/>
      <c r="P6384" s="1852"/>
      <c r="Q6384" s="1852"/>
      <c r="R6384" s="1852"/>
      <c r="S6384" s="1852"/>
      <c r="T6384" s="1852"/>
      <c r="U6384" s="1852"/>
      <c r="V6384" s="1852"/>
      <c r="W6384" s="1852"/>
      <c r="X6384" s="1852"/>
      <c r="Y6384" s="1852"/>
      <c r="Z6384" s="1852"/>
      <c r="AA6384" s="1852"/>
      <c r="AB6384" s="1852"/>
      <c r="AC6384" s="1852"/>
      <c r="AD6384" s="1852"/>
      <c r="AE6384" s="1852"/>
      <c r="AF6384" s="1852"/>
      <c r="AG6384" s="1852"/>
      <c r="AH6384" s="1851"/>
    </row>
    <row r="6385" spans="1:34" ht="107.65" customHeight="1">
      <c r="A6385" s="1218"/>
      <c r="AH6385" s="1219"/>
    </row>
    <row r="6386" spans="1:34" ht="106.9" customHeight="1">
      <c r="A6386" s="1220"/>
      <c r="B6386" s="1221"/>
      <c r="C6386" s="1221"/>
      <c r="D6386" s="1221"/>
      <c r="E6386" s="1221"/>
      <c r="F6386" s="1221"/>
      <c r="G6386" s="1221"/>
      <c r="H6386" s="1221"/>
      <c r="I6386" s="1221"/>
      <c r="J6386" s="1221"/>
      <c r="K6386" s="1221"/>
      <c r="L6386" s="1221"/>
      <c r="M6386" s="1221"/>
      <c r="N6386" s="1221"/>
      <c r="O6386" s="1221"/>
      <c r="P6386" s="1221"/>
      <c r="Q6386" s="1221"/>
      <c r="R6386" s="1221"/>
      <c r="S6386" s="1221"/>
      <c r="T6386" s="1221"/>
      <c r="U6386" s="1221"/>
      <c r="V6386" s="1221"/>
      <c r="W6386" s="1221"/>
      <c r="X6386" s="1221"/>
      <c r="Y6386" s="1221"/>
      <c r="Z6386" s="1221"/>
      <c r="AA6386" s="1221"/>
      <c r="AB6386" s="1221"/>
      <c r="AC6386" s="1221"/>
      <c r="AD6386" s="1221"/>
      <c r="AE6386" s="1221"/>
      <c r="AF6386" s="1221"/>
      <c r="AG6386" s="1221"/>
      <c r="AH6386" s="1222"/>
    </row>
    <row r="6387" spans="1:34" ht="5.85" customHeight="1">
      <c r="A6387" s="1777"/>
      <c r="B6387" s="1778"/>
      <c r="C6387" s="1778"/>
      <c r="D6387" s="1778"/>
      <c r="E6387" s="1778"/>
      <c r="F6387" s="1778"/>
      <c r="G6387" s="1778"/>
      <c r="H6387" s="1778"/>
      <c r="I6387" s="1778"/>
      <c r="J6387" s="1778"/>
      <c r="K6387" s="1778"/>
      <c r="L6387" s="1778"/>
      <c r="M6387" s="1778"/>
      <c r="N6387" s="1778"/>
      <c r="O6387" s="1778"/>
      <c r="P6387" s="1778"/>
      <c r="Q6387" s="1778"/>
      <c r="R6387" s="1778"/>
      <c r="S6387" s="1778"/>
      <c r="T6387" s="1778"/>
      <c r="U6387" s="1778"/>
      <c r="V6387" s="1778"/>
      <c r="W6387" s="1778"/>
      <c r="X6387" s="1778"/>
      <c r="Y6387" s="1778"/>
      <c r="Z6387" s="1778"/>
      <c r="AA6387" s="1778"/>
      <c r="AB6387" s="1778"/>
      <c r="AC6387" s="1778"/>
      <c r="AD6387" s="1778"/>
      <c r="AE6387" s="1778"/>
      <c r="AF6387" s="1778"/>
      <c r="AG6387" s="1778"/>
      <c r="AH6387" s="1779"/>
    </row>
    <row r="6388" spans="1:34" ht="11.65" customHeight="1">
      <c r="A6388" s="1780" t="s">
        <v>2834</v>
      </c>
      <c r="B6388" s="1310"/>
      <c r="C6388" s="1310"/>
      <c r="D6388" s="1310"/>
      <c r="E6388" s="1310"/>
      <c r="F6388" s="1310"/>
      <c r="G6388" s="1310"/>
      <c r="H6388" s="1310"/>
      <c r="I6388" s="1310"/>
      <c r="J6388" s="1310"/>
      <c r="K6388" s="1310"/>
      <c r="L6388" s="1310"/>
      <c r="M6388" s="1310"/>
      <c r="N6388" s="1310"/>
      <c r="O6388" s="1310"/>
      <c r="P6388" s="1310"/>
      <c r="Q6388" s="1310"/>
      <c r="R6388" s="1310"/>
      <c r="S6388" s="1310"/>
      <c r="T6388" s="1310"/>
      <c r="U6388" s="1310"/>
      <c r="V6388" s="1310"/>
      <c r="W6388" s="1310"/>
      <c r="X6388" s="1310"/>
      <c r="Y6388" s="1310"/>
      <c r="Z6388" s="1310"/>
      <c r="AA6388" s="1310"/>
      <c r="AB6388" s="1310"/>
      <c r="AC6388" s="1310"/>
      <c r="AD6388" s="1309"/>
      <c r="AE6388" s="1309"/>
      <c r="AF6388" s="1781" t="s">
        <v>3718</v>
      </c>
      <c r="AG6388" s="1781"/>
      <c r="AH6388" s="1782"/>
    </row>
    <row r="6389" spans="1:34" ht="5.85" customHeight="1">
      <c r="A6389" s="1780"/>
      <c r="B6389" s="1310"/>
      <c r="C6389" s="1310"/>
      <c r="D6389" s="1310"/>
      <c r="E6389" s="1310"/>
      <c r="F6389" s="1310"/>
      <c r="G6389" s="1310"/>
      <c r="H6389" s="1310"/>
      <c r="I6389" s="1310"/>
      <c r="J6389" s="1310"/>
      <c r="K6389" s="1310"/>
      <c r="L6389" s="1310"/>
      <c r="M6389" s="1310"/>
      <c r="N6389" s="1310"/>
      <c r="O6389" s="1310"/>
      <c r="P6389" s="1310"/>
      <c r="Q6389" s="1310"/>
      <c r="R6389" s="1310"/>
      <c r="S6389" s="1310"/>
      <c r="T6389" s="1310"/>
      <c r="U6389" s="1310"/>
      <c r="V6389" s="1310"/>
      <c r="W6389" s="1310"/>
      <c r="X6389" s="1310"/>
      <c r="Y6389" s="1310"/>
      <c r="Z6389" s="1310"/>
      <c r="AA6389" s="1310"/>
      <c r="AB6389" s="1310"/>
      <c r="AC6389" s="1310"/>
      <c r="AD6389" s="1311"/>
      <c r="AE6389" s="1311"/>
      <c r="AF6389" s="1311"/>
      <c r="AG6389" s="1311"/>
      <c r="AH6389" s="1782"/>
    </row>
    <row r="6390" spans="1:34" ht="11.65" customHeight="1">
      <c r="A6390" s="1783" t="s">
        <v>2836</v>
      </c>
      <c r="B6390" s="1784"/>
      <c r="C6390" s="1784"/>
      <c r="D6390" s="1784"/>
      <c r="E6390" s="1784"/>
      <c r="F6390" s="1784"/>
      <c r="G6390" s="1784"/>
      <c r="H6390" s="1784"/>
      <c r="I6390" s="1784"/>
      <c r="J6390" s="1784"/>
      <c r="K6390" s="1784"/>
      <c r="L6390" s="1784"/>
      <c r="M6390" s="1784"/>
      <c r="N6390" s="1784"/>
      <c r="O6390" s="1784"/>
      <c r="P6390" s="1784"/>
      <c r="Q6390" s="1784"/>
      <c r="R6390" s="1784"/>
      <c r="S6390" s="1784"/>
      <c r="T6390" s="1784"/>
      <c r="U6390" s="1784"/>
      <c r="V6390" s="1784"/>
      <c r="W6390" s="1784"/>
      <c r="X6390" s="1784"/>
      <c r="Y6390" s="1784"/>
      <c r="Z6390" s="1784"/>
      <c r="AA6390" s="1784"/>
      <c r="AB6390" s="1784"/>
      <c r="AC6390" s="1784"/>
      <c r="AD6390" s="1311"/>
      <c r="AE6390" s="1311"/>
      <c r="AF6390" s="1311"/>
      <c r="AG6390" s="1311"/>
      <c r="AH6390" s="1782"/>
    </row>
    <row r="6391" spans="1:34" ht="22.5" customHeight="1">
      <c r="A6391" s="1785" t="s">
        <v>2837</v>
      </c>
      <c r="B6391" s="1786"/>
      <c r="C6391" s="1786"/>
      <c r="D6391" s="1786"/>
      <c r="E6391" s="1786"/>
      <c r="F6391" s="1786"/>
      <c r="G6391" s="1786"/>
      <c r="H6391" s="1786"/>
      <c r="I6391" s="1786"/>
      <c r="J6391" s="1786"/>
      <c r="K6391" s="1786"/>
      <c r="L6391" s="1786"/>
      <c r="M6391" s="1786"/>
      <c r="N6391" s="1786"/>
      <c r="O6391" s="1786"/>
      <c r="P6391" s="1786"/>
      <c r="Q6391" s="1786"/>
      <c r="R6391" s="1786"/>
      <c r="S6391" s="1786"/>
      <c r="T6391" s="1786"/>
      <c r="U6391" s="1786"/>
      <c r="V6391" s="1786"/>
      <c r="W6391" s="1786"/>
      <c r="X6391" s="1786"/>
      <c r="Y6391" s="1786"/>
      <c r="Z6391" s="1786"/>
      <c r="AA6391" s="1786"/>
      <c r="AB6391" s="1786"/>
      <c r="AC6391" s="1786"/>
      <c r="AD6391" s="1311"/>
      <c r="AE6391" s="1311"/>
      <c r="AF6391" s="1311"/>
      <c r="AG6391" s="1311"/>
      <c r="AH6391" s="1782"/>
    </row>
    <row r="6392" spans="1:34" ht="5.85" customHeight="1">
      <c r="A6392" s="1787" t="s">
        <v>2838</v>
      </c>
      <c r="B6392" s="1788"/>
      <c r="C6392" s="1788"/>
      <c r="D6392" s="1788"/>
      <c r="E6392" s="1788"/>
      <c r="F6392" s="1788"/>
      <c r="G6392" s="1788"/>
      <c r="H6392" s="1788"/>
      <c r="I6392" s="1788"/>
      <c r="J6392" s="1788"/>
      <c r="K6392" s="1788"/>
      <c r="L6392" s="1788"/>
      <c r="M6392" s="1788"/>
      <c r="N6392" s="1788"/>
      <c r="O6392" s="1788"/>
      <c r="P6392" s="1788"/>
      <c r="Q6392" s="1788"/>
      <c r="R6392" s="1788"/>
      <c r="S6392" s="1788"/>
      <c r="T6392" s="1788"/>
      <c r="U6392" s="1788"/>
      <c r="V6392" s="1788"/>
      <c r="W6392" s="1788"/>
      <c r="X6392" s="1788"/>
      <c r="Y6392" s="1788"/>
      <c r="Z6392" s="1788"/>
      <c r="AA6392" s="1788"/>
      <c r="AB6392" s="1788"/>
      <c r="AC6392" s="1788"/>
      <c r="AD6392" s="1311"/>
      <c r="AE6392" s="1311"/>
      <c r="AF6392" s="1311"/>
      <c r="AG6392" s="1311"/>
      <c r="AH6392" s="1782"/>
    </row>
    <row r="6393" spans="1:34" ht="5.85" customHeight="1">
      <c r="A6393" s="1787"/>
      <c r="B6393" s="1788"/>
      <c r="C6393" s="1788"/>
      <c r="D6393" s="1788"/>
      <c r="E6393" s="1788"/>
      <c r="F6393" s="1788"/>
      <c r="G6393" s="1788"/>
      <c r="H6393" s="1788"/>
      <c r="I6393" s="1788"/>
      <c r="J6393" s="1788"/>
      <c r="K6393" s="1788"/>
      <c r="L6393" s="1788"/>
      <c r="M6393" s="1788"/>
      <c r="N6393" s="1788"/>
      <c r="O6393" s="1788"/>
      <c r="P6393" s="1788"/>
      <c r="Q6393" s="1788"/>
      <c r="R6393" s="1788"/>
      <c r="S6393" s="1788"/>
      <c r="T6393" s="1788"/>
      <c r="U6393" s="1788"/>
      <c r="V6393" s="1788"/>
      <c r="W6393" s="1788"/>
      <c r="X6393" s="1788"/>
      <c r="Y6393" s="1788"/>
      <c r="Z6393" s="1788"/>
      <c r="AA6393" s="1788"/>
      <c r="AB6393" s="1788"/>
      <c r="AC6393" s="1788"/>
      <c r="AD6393" s="1782"/>
      <c r="AE6393" s="1309"/>
      <c r="AF6393" s="1309"/>
      <c r="AG6393" s="1309"/>
      <c r="AH6393" s="1782"/>
    </row>
    <row r="6394" spans="1:34" ht="11.65" customHeight="1">
      <c r="A6394" s="1787" t="s">
        <v>2839</v>
      </c>
      <c r="B6394" s="1788"/>
      <c r="C6394" s="1788"/>
      <c r="D6394" s="1788"/>
      <c r="E6394" s="1788"/>
      <c r="F6394" s="1788"/>
      <c r="G6394" s="1788"/>
      <c r="H6394" s="1788"/>
      <c r="I6394" s="1788"/>
      <c r="J6394" s="1788"/>
      <c r="K6394" s="1788"/>
      <c r="L6394" s="1788"/>
      <c r="M6394" s="1788"/>
      <c r="N6394" s="1788"/>
      <c r="O6394" s="1788"/>
      <c r="P6394" s="1788"/>
      <c r="Q6394" s="1788"/>
      <c r="R6394" s="1788"/>
      <c r="S6394" s="1788"/>
      <c r="T6394" s="1788"/>
      <c r="U6394" s="1788"/>
      <c r="V6394" s="1788"/>
      <c r="W6394" s="1788"/>
      <c r="X6394" s="1788"/>
      <c r="Y6394" s="1788"/>
      <c r="Z6394" s="1788"/>
      <c r="AA6394" s="1788"/>
      <c r="AB6394" s="1788"/>
      <c r="AC6394" s="1788"/>
      <c r="AD6394" s="1818" t="s">
        <v>2840</v>
      </c>
      <c r="AE6394" s="1818"/>
      <c r="AF6394" s="1206">
        <v>0</v>
      </c>
      <c r="AG6394" s="1207" t="s">
        <v>5</v>
      </c>
      <c r="AH6394" s="1800"/>
    </row>
    <row r="6395" spans="1:34" ht="10.9" customHeight="1">
      <c r="A6395" s="1819" t="s">
        <v>2841</v>
      </c>
      <c r="B6395" s="1820"/>
      <c r="C6395" s="1820"/>
      <c r="D6395" s="1820"/>
      <c r="E6395" s="1820"/>
      <c r="F6395" s="1820"/>
      <c r="G6395" s="1820"/>
      <c r="H6395" s="1820"/>
      <c r="I6395" s="1820"/>
      <c r="J6395" s="1820"/>
      <c r="K6395" s="1820"/>
      <c r="L6395" s="1820"/>
      <c r="M6395" s="1820"/>
      <c r="N6395" s="1820"/>
      <c r="O6395" s="1820"/>
      <c r="P6395" s="1820"/>
      <c r="Q6395" s="1820"/>
      <c r="R6395" s="1820"/>
      <c r="S6395" s="1820"/>
      <c r="T6395" s="1820"/>
      <c r="U6395" s="1820"/>
      <c r="V6395" s="1820"/>
      <c r="W6395" s="1820"/>
      <c r="X6395" s="1820"/>
      <c r="Y6395" s="1820"/>
      <c r="Z6395" s="1820"/>
      <c r="AA6395" s="1820"/>
      <c r="AB6395" s="1820"/>
      <c r="AC6395" s="1820"/>
      <c r="AD6395" s="1821" t="s">
        <v>2842</v>
      </c>
      <c r="AE6395" s="1821"/>
      <c r="AF6395" s="1210">
        <v>0</v>
      </c>
      <c r="AG6395" s="1211" t="s">
        <v>5</v>
      </c>
      <c r="AH6395" s="1800"/>
    </row>
    <row r="6396" spans="1:34" ht="17.45" customHeight="1">
      <c r="A6396" s="1822" t="s">
        <v>2843</v>
      </c>
      <c r="B6396" s="1802"/>
      <c r="C6396" s="1802"/>
      <c r="D6396" s="1778"/>
      <c r="E6396" s="1823" t="s">
        <v>3343</v>
      </c>
      <c r="F6396" s="1823"/>
      <c r="G6396" s="1823"/>
      <c r="H6396" s="1823"/>
      <c r="I6396" s="1823"/>
      <c r="J6396" s="1823"/>
      <c r="K6396" s="1823"/>
      <c r="L6396" s="1823"/>
      <c r="M6396" s="1823"/>
      <c r="N6396" s="1823"/>
      <c r="O6396" s="1823"/>
      <c r="P6396" s="1823"/>
      <c r="Q6396" s="1823"/>
      <c r="R6396" s="1823"/>
      <c r="S6396" s="1823"/>
      <c r="T6396" s="1823"/>
      <c r="U6396" s="1823"/>
      <c r="V6396" s="1823"/>
      <c r="W6396" s="1823"/>
      <c r="X6396" s="1823"/>
      <c r="Y6396" s="1823"/>
      <c r="Z6396" s="1823"/>
      <c r="AA6396" s="1823"/>
      <c r="AB6396" s="1823"/>
      <c r="AC6396" s="1823"/>
      <c r="AD6396" s="1823"/>
      <c r="AE6396" s="1823"/>
      <c r="AF6396" s="1823"/>
      <c r="AG6396" s="1823"/>
      <c r="AH6396" s="1779"/>
    </row>
    <row r="6397" spans="1:34" ht="17.45" customHeight="1">
      <c r="A6397" s="1824" t="s">
        <v>2844</v>
      </c>
      <c r="B6397" s="1816"/>
      <c r="C6397" s="1816"/>
      <c r="D6397" s="1309"/>
      <c r="E6397" s="1815" t="s">
        <v>3342</v>
      </c>
      <c r="F6397" s="1815"/>
      <c r="G6397" s="1111"/>
      <c r="H6397" s="1796" t="s">
        <v>2845</v>
      </c>
      <c r="I6397" s="1796"/>
      <c r="J6397" s="1796" t="s">
        <v>495</v>
      </c>
      <c r="K6397" s="1796"/>
      <c r="L6397" s="1309"/>
      <c r="M6397" s="1309"/>
      <c r="N6397" s="1816" t="s">
        <v>2846</v>
      </c>
      <c r="O6397" s="1816"/>
      <c r="P6397" s="1816"/>
      <c r="Q6397" s="1816"/>
      <c r="R6397" s="1817">
        <v>13.32</v>
      </c>
      <c r="S6397" s="1817"/>
      <c r="T6397" s="1817"/>
      <c r="U6397" s="1817"/>
      <c r="V6397" s="1309"/>
      <c r="W6397" s="1309"/>
      <c r="X6397" s="1309"/>
      <c r="Y6397" s="1796" t="s">
        <v>2847</v>
      </c>
      <c r="Z6397" s="1796"/>
      <c r="AA6397" s="1796"/>
      <c r="AB6397" s="1796"/>
      <c r="AC6397" s="1796"/>
      <c r="AD6397" s="1796"/>
      <c r="AE6397" s="1796"/>
      <c r="AF6397" s="1797" t="s">
        <v>2848</v>
      </c>
      <c r="AG6397" s="1797"/>
      <c r="AH6397" s="1782"/>
    </row>
    <row r="6398" spans="1:34" ht="5.0999999999999996" customHeight="1">
      <c r="A6398" s="1798"/>
      <c r="B6398" s="1799"/>
      <c r="C6398" s="1799"/>
      <c r="D6398" s="1799"/>
      <c r="E6398" s="1799"/>
      <c r="F6398" s="1799"/>
      <c r="G6398" s="1799"/>
      <c r="H6398" s="1799"/>
      <c r="I6398" s="1799"/>
      <c r="J6398" s="1799"/>
      <c r="K6398" s="1799"/>
      <c r="L6398" s="1799"/>
      <c r="M6398" s="1799"/>
      <c r="N6398" s="1799"/>
      <c r="O6398" s="1799"/>
      <c r="P6398" s="1799"/>
      <c r="Q6398" s="1799"/>
      <c r="R6398" s="1799"/>
      <c r="S6398" s="1799"/>
      <c r="T6398" s="1799"/>
      <c r="U6398" s="1799"/>
      <c r="V6398" s="1799"/>
      <c r="W6398" s="1799"/>
      <c r="X6398" s="1799"/>
      <c r="Y6398" s="1799"/>
      <c r="Z6398" s="1799"/>
      <c r="AA6398" s="1799"/>
      <c r="AB6398" s="1799"/>
      <c r="AC6398" s="1799"/>
      <c r="AD6398" s="1799"/>
      <c r="AE6398" s="1799"/>
      <c r="AF6398" s="1799"/>
      <c r="AG6398" s="1799"/>
      <c r="AH6398" s="1800"/>
    </row>
    <row r="6399" spans="1:34" ht="17.45" customHeight="1">
      <c r="A6399" s="1801" t="s">
        <v>2849</v>
      </c>
      <c r="B6399" s="1802"/>
      <c r="C6399" s="1802"/>
      <c r="D6399" s="1802"/>
      <c r="E6399" s="1802"/>
      <c r="F6399" s="1802"/>
      <c r="G6399" s="1802"/>
      <c r="H6399" s="1802"/>
      <c r="I6399" s="1802"/>
      <c r="J6399" s="1803"/>
      <c r="K6399" s="1789" t="s">
        <v>2850</v>
      </c>
      <c r="L6399" s="1807"/>
      <c r="M6399" s="1789" t="s">
        <v>2851</v>
      </c>
      <c r="N6399" s="1790"/>
      <c r="O6399" s="1790"/>
      <c r="P6399" s="1790"/>
      <c r="Q6399" s="1790"/>
      <c r="R6399" s="1790"/>
      <c r="S6399" s="1790"/>
      <c r="T6399" s="1791"/>
      <c r="U6399" s="1789" t="s">
        <v>2852</v>
      </c>
      <c r="V6399" s="1790"/>
      <c r="W6399" s="1790"/>
      <c r="X6399" s="1790"/>
      <c r="Y6399" s="1790"/>
      <c r="Z6399" s="1790"/>
      <c r="AA6399" s="1790"/>
      <c r="AB6399" s="1790"/>
      <c r="AC6399" s="1790"/>
      <c r="AD6399" s="1791"/>
      <c r="AE6399" s="1810" t="s">
        <v>2853</v>
      </c>
      <c r="AF6399" s="1811"/>
      <c r="AG6399" s="1811"/>
      <c r="AH6399" s="1814"/>
    </row>
    <row r="6400" spans="1:34" ht="17.45" customHeight="1">
      <c r="A6400" s="1804"/>
      <c r="B6400" s="1805"/>
      <c r="C6400" s="1805"/>
      <c r="D6400" s="1805"/>
      <c r="E6400" s="1805"/>
      <c r="F6400" s="1805"/>
      <c r="G6400" s="1805"/>
      <c r="H6400" s="1805"/>
      <c r="I6400" s="1805"/>
      <c r="J6400" s="1806"/>
      <c r="K6400" s="1808"/>
      <c r="L6400" s="1809"/>
      <c r="M6400" s="1789" t="s">
        <v>2854</v>
      </c>
      <c r="N6400" s="1790"/>
      <c r="O6400" s="1790"/>
      <c r="P6400" s="1791"/>
      <c r="Q6400" s="1789" t="s">
        <v>2855</v>
      </c>
      <c r="R6400" s="1790"/>
      <c r="S6400" s="1790"/>
      <c r="T6400" s="1791"/>
      <c r="U6400" s="1789" t="s">
        <v>2854</v>
      </c>
      <c r="V6400" s="1790"/>
      <c r="W6400" s="1790"/>
      <c r="X6400" s="1790"/>
      <c r="Y6400" s="1790"/>
      <c r="Z6400" s="1791"/>
      <c r="AA6400" s="1789" t="s">
        <v>2855</v>
      </c>
      <c r="AB6400" s="1790"/>
      <c r="AC6400" s="1790"/>
      <c r="AD6400" s="1791"/>
      <c r="AE6400" s="1812"/>
      <c r="AF6400" s="1813"/>
      <c r="AG6400" s="1813"/>
      <c r="AH6400" s="1800"/>
    </row>
    <row r="6401" spans="1:34" ht="16.7" customHeight="1">
      <c r="A6401" s="1223"/>
      <c r="B6401" s="1224" t="s">
        <v>1514</v>
      </c>
      <c r="C6401" s="1875" t="s">
        <v>3615</v>
      </c>
      <c r="D6401" s="1876"/>
      <c r="E6401" s="1876"/>
      <c r="F6401" s="1876"/>
      <c r="G6401" s="1876"/>
      <c r="H6401" s="1876"/>
      <c r="I6401" s="1876"/>
      <c r="J6401" s="1875"/>
      <c r="K6401" s="1877">
        <v>1</v>
      </c>
      <c r="L6401" s="1878"/>
      <c r="M6401" s="1877">
        <v>1</v>
      </c>
      <c r="N6401" s="1879"/>
      <c r="O6401" s="1879"/>
      <c r="P6401" s="1878"/>
      <c r="Q6401" s="1877">
        <v>0</v>
      </c>
      <c r="R6401" s="1879"/>
      <c r="S6401" s="1879"/>
      <c r="T6401" s="1878"/>
      <c r="U6401" s="1880">
        <v>5.0126999999999997</v>
      </c>
      <c r="V6401" s="1881"/>
      <c r="W6401" s="1881"/>
      <c r="X6401" s="1881"/>
      <c r="Y6401" s="1881"/>
      <c r="Z6401" s="1882"/>
      <c r="AA6401" s="1880">
        <v>0.37990000000000002</v>
      </c>
      <c r="AB6401" s="1881"/>
      <c r="AC6401" s="1881"/>
      <c r="AD6401" s="1882"/>
      <c r="AE6401" s="1865">
        <v>5.0126999999999997</v>
      </c>
      <c r="AF6401" s="1847"/>
      <c r="AG6401" s="1847"/>
      <c r="AH6401" s="1225"/>
    </row>
    <row r="6402" spans="1:34" ht="17.45" customHeight="1">
      <c r="A6402" s="1220"/>
      <c r="B6402" s="1209" t="s">
        <v>1518</v>
      </c>
      <c r="C6402" s="1866" t="s">
        <v>3719</v>
      </c>
      <c r="D6402" s="1867"/>
      <c r="E6402" s="1867"/>
      <c r="F6402" s="1867"/>
      <c r="G6402" s="1867"/>
      <c r="H6402" s="1867"/>
      <c r="I6402" s="1867"/>
      <c r="J6402" s="1866"/>
      <c r="K6402" s="1868">
        <v>1</v>
      </c>
      <c r="L6402" s="1869"/>
      <c r="M6402" s="1868">
        <v>1</v>
      </c>
      <c r="N6402" s="1870"/>
      <c r="O6402" s="1870"/>
      <c r="P6402" s="1869"/>
      <c r="Q6402" s="1868">
        <v>0</v>
      </c>
      <c r="R6402" s="1870"/>
      <c r="S6402" s="1870"/>
      <c r="T6402" s="1869"/>
      <c r="U6402" s="1871">
        <v>1.45</v>
      </c>
      <c r="V6402" s="1872"/>
      <c r="W6402" s="1872"/>
      <c r="X6402" s="1872"/>
      <c r="Y6402" s="1872"/>
      <c r="Z6402" s="1873"/>
      <c r="AA6402" s="1871">
        <v>0.77690000000000003</v>
      </c>
      <c r="AB6402" s="1872"/>
      <c r="AC6402" s="1872"/>
      <c r="AD6402" s="1873"/>
      <c r="AE6402" s="1874">
        <v>1.45</v>
      </c>
      <c r="AF6402" s="1843"/>
      <c r="AG6402" s="1843"/>
      <c r="AH6402" s="1222"/>
    </row>
    <row r="6403" spans="1:34" ht="17.45" customHeight="1">
      <c r="A6403" s="1792"/>
      <c r="B6403" s="1793"/>
      <c r="C6403" s="1793"/>
      <c r="D6403" s="1793"/>
      <c r="E6403" s="1793"/>
      <c r="F6403" s="1793"/>
      <c r="G6403" s="1793"/>
      <c r="H6403" s="1793"/>
      <c r="I6403" s="1793"/>
      <c r="J6403" s="1793"/>
      <c r="K6403" s="1794" t="s">
        <v>2856</v>
      </c>
      <c r="L6403" s="1794"/>
      <c r="M6403" s="1794"/>
      <c r="N6403" s="1794"/>
      <c r="O6403" s="1794"/>
      <c r="P6403" s="1794"/>
      <c r="Q6403" s="1794"/>
      <c r="R6403" s="1794"/>
      <c r="S6403" s="1794"/>
      <c r="T6403" s="1794"/>
      <c r="U6403" s="1794"/>
      <c r="V6403" s="1794"/>
      <c r="W6403" s="1794"/>
      <c r="X6403" s="1794"/>
      <c r="Y6403" s="1794"/>
      <c r="Z6403" s="1794"/>
      <c r="AA6403" s="1795">
        <v>6.4626999999999999</v>
      </c>
      <c r="AB6403" s="1795"/>
      <c r="AC6403" s="1795"/>
      <c r="AD6403" s="1795"/>
      <c r="AE6403" s="1795"/>
      <c r="AF6403" s="1795"/>
      <c r="AG6403" s="1795"/>
      <c r="AH6403" s="1213"/>
    </row>
    <row r="6404" spans="1:34" ht="16.7" customHeight="1">
      <c r="A6404" s="1801" t="s">
        <v>2857</v>
      </c>
      <c r="B6404" s="1825"/>
      <c r="C6404" s="1825"/>
      <c r="D6404" s="1825"/>
      <c r="E6404" s="1825"/>
      <c r="F6404" s="1825"/>
      <c r="G6404" s="1825"/>
      <c r="H6404" s="1825"/>
      <c r="I6404" s="1825"/>
      <c r="J6404" s="1825"/>
      <c r="K6404" s="1825"/>
      <c r="L6404" s="1825"/>
      <c r="M6404" s="1825"/>
      <c r="N6404" s="1826"/>
      <c r="O6404" s="1789" t="s">
        <v>2858</v>
      </c>
      <c r="P6404" s="1790"/>
      <c r="Q6404" s="1790"/>
      <c r="R6404" s="1790"/>
      <c r="S6404" s="1791"/>
      <c r="T6404" s="1827" t="s">
        <v>2850</v>
      </c>
      <c r="U6404" s="1790"/>
      <c r="V6404" s="1790"/>
      <c r="W6404" s="1213"/>
      <c r="X6404" s="1789" t="s">
        <v>2859</v>
      </c>
      <c r="Y6404" s="1790"/>
      <c r="Z6404" s="1790"/>
      <c r="AA6404" s="1790"/>
      <c r="AB6404" s="1790"/>
      <c r="AC6404" s="1790"/>
      <c r="AD6404" s="1791"/>
      <c r="AE6404" s="1810" t="s">
        <v>2853</v>
      </c>
      <c r="AF6404" s="1828"/>
      <c r="AG6404" s="1828"/>
      <c r="AH6404" s="1213"/>
    </row>
    <row r="6405" spans="1:34" ht="17.45" customHeight="1">
      <c r="A6405" s="1215"/>
      <c r="B6405" s="1216" t="s">
        <v>1011</v>
      </c>
      <c r="C6405" s="1829" t="s">
        <v>1012</v>
      </c>
      <c r="D6405" s="1830"/>
      <c r="E6405" s="1830"/>
      <c r="F6405" s="1830"/>
      <c r="G6405" s="1830"/>
      <c r="H6405" s="1830"/>
      <c r="I6405" s="1830"/>
      <c r="J6405" s="1830"/>
      <c r="K6405" s="1830"/>
      <c r="L6405" s="1830"/>
      <c r="M6405" s="1830"/>
      <c r="N6405" s="1829"/>
      <c r="O6405" s="1831">
        <v>0</v>
      </c>
      <c r="P6405" s="1832"/>
      <c r="Q6405" s="1832"/>
      <c r="R6405" s="1832"/>
      <c r="S6405" s="1833"/>
      <c r="T6405" s="1858">
        <v>1</v>
      </c>
      <c r="U6405" s="1832"/>
      <c r="V6405" s="1832"/>
      <c r="W6405" s="1217"/>
      <c r="X6405" s="1859">
        <v>22.593900000000001</v>
      </c>
      <c r="Y6405" s="1860"/>
      <c r="Z6405" s="1860"/>
      <c r="AA6405" s="1860"/>
      <c r="AB6405" s="1860"/>
      <c r="AC6405" s="1860"/>
      <c r="AD6405" s="1861"/>
      <c r="AE6405" s="1839">
        <v>22.593900000000001</v>
      </c>
      <c r="AF6405" s="1795"/>
      <c r="AG6405" s="1795"/>
      <c r="AH6405" s="1217"/>
    </row>
    <row r="6406" spans="1:34" ht="16.7" customHeight="1">
      <c r="A6406" s="1792"/>
      <c r="B6406" s="1778"/>
      <c r="C6406" s="1778"/>
      <c r="D6406" s="1778"/>
      <c r="E6406" s="1778"/>
      <c r="F6406" s="1778"/>
      <c r="G6406" s="1778"/>
      <c r="H6406" s="1778"/>
      <c r="I6406" s="1846" t="s">
        <v>2860</v>
      </c>
      <c r="J6406" s="1846"/>
      <c r="K6406" s="1846"/>
      <c r="L6406" s="1846"/>
      <c r="M6406" s="1846"/>
      <c r="N6406" s="1846"/>
      <c r="O6406" s="1846"/>
      <c r="P6406" s="1846"/>
      <c r="Q6406" s="1846"/>
      <c r="R6406" s="1846"/>
      <c r="S6406" s="1846"/>
      <c r="T6406" s="1846"/>
      <c r="U6406" s="1846"/>
      <c r="V6406" s="1846"/>
      <c r="W6406" s="1846"/>
      <c r="X6406" s="1846"/>
      <c r="Y6406" s="1846"/>
      <c r="Z6406" s="1793"/>
      <c r="AA6406" s="1847">
        <v>22.593900000000001</v>
      </c>
      <c r="AB6406" s="1847"/>
      <c r="AC6406" s="1847"/>
      <c r="AD6406" s="1847"/>
      <c r="AE6406" s="1847"/>
      <c r="AF6406" s="1847"/>
      <c r="AG6406" s="1847"/>
      <c r="AH6406" s="1814"/>
    </row>
    <row r="6407" spans="1:34" ht="17.45" customHeight="1">
      <c r="A6407" s="1844"/>
      <c r="B6407" s="1309"/>
      <c r="C6407" s="1309"/>
      <c r="D6407" s="1309"/>
      <c r="E6407" s="1309"/>
      <c r="F6407" s="1309"/>
      <c r="G6407" s="1309"/>
      <c r="H6407" s="1309"/>
      <c r="I6407" s="1840" t="s">
        <v>2861</v>
      </c>
      <c r="J6407" s="1840"/>
      <c r="K6407" s="1840"/>
      <c r="L6407" s="1840"/>
      <c r="M6407" s="1840"/>
      <c r="N6407" s="1840"/>
      <c r="O6407" s="1840"/>
      <c r="P6407" s="1840"/>
      <c r="Q6407" s="1840"/>
      <c r="R6407" s="1840"/>
      <c r="S6407" s="1840"/>
      <c r="T6407" s="1840"/>
      <c r="U6407" s="1840"/>
      <c r="V6407" s="1840"/>
      <c r="W6407" s="1840"/>
      <c r="X6407" s="1840"/>
      <c r="Y6407" s="1840"/>
      <c r="Z6407" s="1309"/>
      <c r="AA6407" s="1841">
        <v>29.0566</v>
      </c>
      <c r="AB6407" s="1841"/>
      <c r="AC6407" s="1841"/>
      <c r="AD6407" s="1841"/>
      <c r="AE6407" s="1841"/>
      <c r="AF6407" s="1841"/>
      <c r="AG6407" s="1841"/>
      <c r="AH6407" s="1782"/>
    </row>
    <row r="6408" spans="1:34" ht="17.45" customHeight="1">
      <c r="A6408" s="1844"/>
      <c r="B6408" s="1309"/>
      <c r="C6408" s="1309"/>
      <c r="D6408" s="1309"/>
      <c r="E6408" s="1309"/>
      <c r="F6408" s="1309"/>
      <c r="G6408" s="1309"/>
      <c r="H6408" s="1309"/>
      <c r="I6408" s="1840" t="s">
        <v>2862</v>
      </c>
      <c r="J6408" s="1840"/>
      <c r="K6408" s="1840"/>
      <c r="L6408" s="1840"/>
      <c r="M6408" s="1840"/>
      <c r="N6408" s="1840"/>
      <c r="O6408" s="1840"/>
      <c r="P6408" s="1840"/>
      <c r="Q6408" s="1840"/>
      <c r="R6408" s="1840"/>
      <c r="S6408" s="1840"/>
      <c r="T6408" s="1840"/>
      <c r="U6408" s="1840"/>
      <c r="V6408" s="1840"/>
      <c r="W6408" s="1840"/>
      <c r="X6408" s="1840"/>
      <c r="Y6408" s="1840"/>
      <c r="Z6408" s="1309"/>
      <c r="AA6408" s="1841">
        <v>2.1814</v>
      </c>
      <c r="AB6408" s="1841"/>
      <c r="AC6408" s="1841"/>
      <c r="AD6408" s="1841"/>
      <c r="AE6408" s="1841"/>
      <c r="AF6408" s="1841"/>
      <c r="AG6408" s="1841"/>
      <c r="AH6408" s="1782"/>
    </row>
    <row r="6409" spans="1:34" ht="16.7" customHeight="1">
      <c r="A6409" s="1844"/>
      <c r="B6409" s="1309"/>
      <c r="C6409" s="1309"/>
      <c r="D6409" s="1309"/>
      <c r="E6409" s="1309"/>
      <c r="F6409" s="1309"/>
      <c r="G6409" s="1309"/>
      <c r="H6409" s="1309"/>
      <c r="I6409" s="1840" t="s">
        <v>2863</v>
      </c>
      <c r="J6409" s="1840"/>
      <c r="K6409" s="1840"/>
      <c r="L6409" s="1840"/>
      <c r="M6409" s="1840"/>
      <c r="N6409" s="1840"/>
      <c r="O6409" s="1840"/>
      <c r="P6409" s="1840"/>
      <c r="Q6409" s="1840"/>
      <c r="R6409" s="1840"/>
      <c r="S6409" s="1840"/>
      <c r="T6409" s="1840"/>
      <c r="U6409" s="1840"/>
      <c r="V6409" s="1840"/>
      <c r="W6409" s="1840"/>
      <c r="X6409" s="1840"/>
      <c r="Y6409" s="1840"/>
      <c r="Z6409" s="1309"/>
      <c r="AA6409" s="1841">
        <v>0</v>
      </c>
      <c r="AB6409" s="1841"/>
      <c r="AC6409" s="1841"/>
      <c r="AD6409" s="1841"/>
      <c r="AE6409" s="1841"/>
      <c r="AF6409" s="1841"/>
      <c r="AG6409" s="1841"/>
      <c r="AH6409" s="1782"/>
    </row>
    <row r="6410" spans="1:34" ht="17.45" customHeight="1">
      <c r="A6410" s="1845"/>
      <c r="B6410" s="1799"/>
      <c r="C6410" s="1799"/>
      <c r="D6410" s="1799"/>
      <c r="E6410" s="1799"/>
      <c r="F6410" s="1799"/>
      <c r="G6410" s="1799"/>
      <c r="H6410" s="1799"/>
      <c r="I6410" s="1842" t="s">
        <v>2864</v>
      </c>
      <c r="J6410" s="1842"/>
      <c r="K6410" s="1842"/>
      <c r="L6410" s="1842"/>
      <c r="M6410" s="1842"/>
      <c r="N6410" s="1842"/>
      <c r="O6410" s="1842"/>
      <c r="P6410" s="1842"/>
      <c r="Q6410" s="1842"/>
      <c r="R6410" s="1842"/>
      <c r="S6410" s="1842"/>
      <c r="T6410" s="1842"/>
      <c r="U6410" s="1842"/>
      <c r="V6410" s="1842"/>
      <c r="W6410" s="1842"/>
      <c r="X6410" s="1842"/>
      <c r="Y6410" s="1842"/>
      <c r="Z6410" s="1799"/>
      <c r="AA6410" s="1843">
        <v>0</v>
      </c>
      <c r="AB6410" s="1843"/>
      <c r="AC6410" s="1843"/>
      <c r="AD6410" s="1843"/>
      <c r="AE6410" s="1843"/>
      <c r="AF6410" s="1843"/>
      <c r="AG6410" s="1843"/>
      <c r="AH6410" s="1800"/>
    </row>
    <row r="6411" spans="1:34" ht="16.7" customHeight="1">
      <c r="A6411" s="1801" t="s">
        <v>2865</v>
      </c>
      <c r="B6411" s="1825"/>
      <c r="C6411" s="1825"/>
      <c r="D6411" s="1825"/>
      <c r="E6411" s="1825"/>
      <c r="F6411" s="1825"/>
      <c r="G6411" s="1825"/>
      <c r="H6411" s="1825"/>
      <c r="I6411" s="1825"/>
      <c r="J6411" s="1825"/>
      <c r="K6411" s="1825"/>
      <c r="L6411" s="1825"/>
      <c r="M6411" s="1825"/>
      <c r="N6411" s="1826"/>
      <c r="O6411" s="1789" t="s">
        <v>2850</v>
      </c>
      <c r="P6411" s="1790"/>
      <c r="Q6411" s="1790"/>
      <c r="R6411" s="1790"/>
      <c r="S6411" s="1791"/>
      <c r="T6411" s="1827" t="s">
        <v>754</v>
      </c>
      <c r="U6411" s="1790"/>
      <c r="V6411" s="1790"/>
      <c r="W6411" s="1213"/>
      <c r="X6411" s="1789" t="s">
        <v>2866</v>
      </c>
      <c r="Y6411" s="1790"/>
      <c r="Z6411" s="1790"/>
      <c r="AA6411" s="1790"/>
      <c r="AB6411" s="1790"/>
      <c r="AC6411" s="1790"/>
      <c r="AD6411" s="1791"/>
      <c r="AE6411" s="1810" t="s">
        <v>2867</v>
      </c>
      <c r="AF6411" s="1828"/>
      <c r="AG6411" s="1828"/>
      <c r="AH6411" s="1213"/>
    </row>
    <row r="6412" spans="1:34" ht="17.45" customHeight="1">
      <c r="A6412" s="1223"/>
      <c r="B6412" s="1224" t="s">
        <v>3720</v>
      </c>
      <c r="C6412" s="1875" t="s">
        <v>3721</v>
      </c>
      <c r="D6412" s="1876"/>
      <c r="E6412" s="1876"/>
      <c r="F6412" s="1876"/>
      <c r="G6412" s="1876"/>
      <c r="H6412" s="1876"/>
      <c r="I6412" s="1876"/>
      <c r="J6412" s="1876"/>
      <c r="K6412" s="1876"/>
      <c r="L6412" s="1876"/>
      <c r="M6412" s="1876"/>
      <c r="N6412" s="1875"/>
      <c r="O6412" s="1885">
        <v>9.11E-3</v>
      </c>
      <c r="P6412" s="1886"/>
      <c r="Q6412" s="1886"/>
      <c r="R6412" s="1886"/>
      <c r="S6412" s="1887"/>
      <c r="T6412" s="1888" t="s">
        <v>495</v>
      </c>
      <c r="U6412" s="1889"/>
      <c r="V6412" s="1889"/>
      <c r="W6412" s="1225"/>
      <c r="X6412" s="1890">
        <v>5.2991000000000001</v>
      </c>
      <c r="Y6412" s="1891"/>
      <c r="Z6412" s="1891"/>
      <c r="AA6412" s="1891"/>
      <c r="AB6412" s="1891"/>
      <c r="AC6412" s="1891"/>
      <c r="AD6412" s="1892"/>
      <c r="AE6412" s="1865">
        <v>4.8300000000000003E-2</v>
      </c>
      <c r="AF6412" s="1847"/>
      <c r="AG6412" s="1847"/>
      <c r="AH6412" s="1225"/>
    </row>
    <row r="6413" spans="1:34" ht="17.45" customHeight="1">
      <c r="A6413" s="1220"/>
      <c r="B6413" s="1209" t="s">
        <v>3722</v>
      </c>
      <c r="C6413" s="1866" t="s">
        <v>3723</v>
      </c>
      <c r="D6413" s="1867"/>
      <c r="E6413" s="1867"/>
      <c r="F6413" s="1867"/>
      <c r="G6413" s="1867"/>
      <c r="H6413" s="1867"/>
      <c r="I6413" s="1867"/>
      <c r="J6413" s="1867"/>
      <c r="K6413" s="1867"/>
      <c r="L6413" s="1867"/>
      <c r="M6413" s="1867"/>
      <c r="N6413" s="1866"/>
      <c r="O6413" s="1893">
        <v>1</v>
      </c>
      <c r="P6413" s="1894"/>
      <c r="Q6413" s="1894"/>
      <c r="R6413" s="1894"/>
      <c r="S6413" s="1895"/>
      <c r="T6413" s="1896" t="s">
        <v>495</v>
      </c>
      <c r="U6413" s="1897"/>
      <c r="V6413" s="1897"/>
      <c r="W6413" s="1222"/>
      <c r="X6413" s="1898">
        <v>4.5</v>
      </c>
      <c r="Y6413" s="1899"/>
      <c r="Z6413" s="1899"/>
      <c r="AA6413" s="1899"/>
      <c r="AB6413" s="1899"/>
      <c r="AC6413" s="1899"/>
      <c r="AD6413" s="1900"/>
      <c r="AE6413" s="1874">
        <v>4.5</v>
      </c>
      <c r="AF6413" s="1843"/>
      <c r="AG6413" s="1843"/>
      <c r="AH6413" s="1222"/>
    </row>
    <row r="6414" spans="1:34" ht="16.7" customHeight="1">
      <c r="A6414" s="1792"/>
      <c r="B6414" s="1793"/>
      <c r="C6414" s="1793"/>
      <c r="D6414" s="1793"/>
      <c r="E6414" s="1793"/>
      <c r="F6414" s="1793"/>
      <c r="G6414" s="1793"/>
      <c r="H6414" s="1793"/>
      <c r="I6414" s="1794" t="s">
        <v>2869</v>
      </c>
      <c r="J6414" s="1794"/>
      <c r="K6414" s="1794"/>
      <c r="L6414" s="1794"/>
      <c r="M6414" s="1794"/>
      <c r="N6414" s="1794"/>
      <c r="O6414" s="1794"/>
      <c r="P6414" s="1794"/>
      <c r="Q6414" s="1794"/>
      <c r="R6414" s="1794"/>
      <c r="S6414" s="1794"/>
      <c r="T6414" s="1794"/>
      <c r="U6414" s="1794"/>
      <c r="V6414" s="1794"/>
      <c r="W6414" s="1794"/>
      <c r="X6414" s="1794"/>
      <c r="Y6414" s="1794"/>
      <c r="Z6414" s="1214"/>
      <c r="AA6414" s="1795">
        <v>4.5483000000000002</v>
      </c>
      <c r="AB6414" s="1795"/>
      <c r="AC6414" s="1795"/>
      <c r="AD6414" s="1795"/>
      <c r="AE6414" s="1795"/>
      <c r="AF6414" s="1795"/>
      <c r="AG6414" s="1795"/>
      <c r="AH6414" s="1213"/>
    </row>
    <row r="6415" spans="1:34" ht="17.45" customHeight="1">
      <c r="A6415" s="1801" t="s">
        <v>2870</v>
      </c>
      <c r="B6415" s="1825"/>
      <c r="C6415" s="1825"/>
      <c r="D6415" s="1825"/>
      <c r="E6415" s="1825"/>
      <c r="F6415" s="1825"/>
      <c r="G6415" s="1825"/>
      <c r="H6415" s="1825"/>
      <c r="I6415" s="1825"/>
      <c r="J6415" s="1825"/>
      <c r="K6415" s="1825"/>
      <c r="L6415" s="1825"/>
      <c r="M6415" s="1825"/>
      <c r="N6415" s="1826"/>
      <c r="O6415" s="1789" t="s">
        <v>2850</v>
      </c>
      <c r="P6415" s="1790"/>
      <c r="Q6415" s="1790"/>
      <c r="R6415" s="1790"/>
      <c r="S6415" s="1791"/>
      <c r="T6415" s="1827" t="s">
        <v>754</v>
      </c>
      <c r="U6415" s="1790"/>
      <c r="V6415" s="1790"/>
      <c r="W6415" s="1213"/>
      <c r="X6415" s="1789" t="s">
        <v>2866</v>
      </c>
      <c r="Y6415" s="1790"/>
      <c r="Z6415" s="1790"/>
      <c r="AA6415" s="1790"/>
      <c r="AB6415" s="1790"/>
      <c r="AC6415" s="1790"/>
      <c r="AD6415" s="1791"/>
      <c r="AE6415" s="1810" t="s">
        <v>2867</v>
      </c>
      <c r="AF6415" s="1828"/>
      <c r="AG6415" s="1828"/>
      <c r="AH6415" s="1213"/>
    </row>
    <row r="6416" spans="1:34" ht="17.45" customHeight="1">
      <c r="A6416" s="1792"/>
      <c r="B6416" s="1793"/>
      <c r="C6416" s="1793"/>
      <c r="D6416" s="1793"/>
      <c r="E6416" s="1793"/>
      <c r="F6416" s="1793"/>
      <c r="G6416" s="1793"/>
      <c r="H6416" s="1793"/>
      <c r="I6416" s="1794" t="s">
        <v>2871</v>
      </c>
      <c r="J6416" s="1794"/>
      <c r="K6416" s="1794"/>
      <c r="L6416" s="1794"/>
      <c r="M6416" s="1794"/>
      <c r="N6416" s="1794"/>
      <c r="O6416" s="1794"/>
      <c r="P6416" s="1794"/>
      <c r="Q6416" s="1794"/>
      <c r="R6416" s="1794"/>
      <c r="S6416" s="1794"/>
      <c r="T6416" s="1794"/>
      <c r="U6416" s="1794"/>
      <c r="V6416" s="1794"/>
      <c r="W6416" s="1794"/>
      <c r="X6416" s="1794"/>
      <c r="Y6416" s="1794"/>
      <c r="Z6416" s="1214"/>
      <c r="AA6416" s="1795">
        <v>0</v>
      </c>
      <c r="AB6416" s="1795"/>
      <c r="AC6416" s="1795"/>
      <c r="AD6416" s="1795"/>
      <c r="AE6416" s="1795"/>
      <c r="AF6416" s="1795"/>
      <c r="AG6416" s="1795"/>
      <c r="AH6416" s="1213"/>
    </row>
    <row r="6417" spans="1:34" ht="16.7" customHeight="1">
      <c r="A6417" s="1801" t="s">
        <v>2872</v>
      </c>
      <c r="B6417" s="1825"/>
      <c r="C6417" s="1825"/>
      <c r="D6417" s="1825"/>
      <c r="E6417" s="1825"/>
      <c r="F6417" s="1825"/>
      <c r="G6417" s="1825"/>
      <c r="H6417" s="1825"/>
      <c r="I6417" s="1825"/>
      <c r="J6417" s="1825"/>
      <c r="K6417" s="1825"/>
      <c r="L6417" s="1825"/>
      <c r="M6417" s="1825"/>
      <c r="N6417" s="1826"/>
      <c r="O6417" s="1789" t="s">
        <v>2850</v>
      </c>
      <c r="P6417" s="1790"/>
      <c r="Q6417" s="1790"/>
      <c r="R6417" s="1790"/>
      <c r="S6417" s="1791"/>
      <c r="T6417" s="1827" t="s">
        <v>754</v>
      </c>
      <c r="U6417" s="1790"/>
      <c r="V6417" s="1790"/>
      <c r="W6417" s="1213"/>
      <c r="X6417" s="1789" t="s">
        <v>2866</v>
      </c>
      <c r="Y6417" s="1790"/>
      <c r="Z6417" s="1790"/>
      <c r="AA6417" s="1790"/>
      <c r="AB6417" s="1790"/>
      <c r="AC6417" s="1790"/>
      <c r="AD6417" s="1791"/>
      <c r="AE6417" s="1810" t="s">
        <v>2867</v>
      </c>
      <c r="AF6417" s="1828"/>
      <c r="AG6417" s="1828"/>
      <c r="AH6417" s="1213"/>
    </row>
    <row r="6418" spans="1:34" ht="17.45" customHeight="1">
      <c r="A6418" s="1901" t="s">
        <v>3724</v>
      </c>
      <c r="B6418" s="1902"/>
      <c r="C6418" s="1902"/>
      <c r="D6418" s="1902"/>
      <c r="E6418" s="1902"/>
      <c r="F6418" s="1830" t="s">
        <v>3725</v>
      </c>
      <c r="G6418" s="1876"/>
      <c r="H6418" s="1876"/>
      <c r="I6418" s="1876"/>
      <c r="J6418" s="1876"/>
      <c r="K6418" s="1876"/>
      <c r="L6418" s="1876"/>
      <c r="M6418" s="1876"/>
      <c r="N6418" s="1875"/>
      <c r="O6418" s="1885">
        <v>2.0000000000000002E-5</v>
      </c>
      <c r="P6418" s="1886"/>
      <c r="Q6418" s="1886"/>
      <c r="R6418" s="1886"/>
      <c r="S6418" s="1887"/>
      <c r="T6418" s="1888" t="s">
        <v>109</v>
      </c>
      <c r="U6418" s="1889"/>
      <c r="V6418" s="1889"/>
      <c r="W6418" s="1225"/>
      <c r="X6418" s="1890">
        <v>33.54</v>
      </c>
      <c r="Y6418" s="1891"/>
      <c r="Z6418" s="1891"/>
      <c r="AA6418" s="1891"/>
      <c r="AB6418" s="1891"/>
      <c r="AC6418" s="1891"/>
      <c r="AD6418" s="1892"/>
      <c r="AE6418" s="1865">
        <v>6.9999999999999999E-4</v>
      </c>
      <c r="AF6418" s="1847"/>
      <c r="AG6418" s="1847"/>
      <c r="AH6418" s="1225"/>
    </row>
    <row r="6419" spans="1:34" ht="7.35" customHeight="1">
      <c r="A6419" s="1220"/>
      <c r="B6419" s="1221"/>
      <c r="C6419" s="1221"/>
      <c r="D6419" s="1221"/>
      <c r="E6419" s="1221"/>
      <c r="F6419" s="1867"/>
      <c r="G6419" s="1867"/>
      <c r="H6419" s="1867"/>
      <c r="I6419" s="1867"/>
      <c r="J6419" s="1867"/>
      <c r="K6419" s="1867"/>
      <c r="L6419" s="1867"/>
      <c r="M6419" s="1867"/>
      <c r="N6419" s="1867"/>
      <c r="O6419" s="1221"/>
      <c r="P6419" s="1221"/>
      <c r="Q6419" s="1221"/>
      <c r="R6419" s="1221"/>
      <c r="S6419" s="1221"/>
      <c r="T6419" s="1221"/>
      <c r="U6419" s="1221"/>
      <c r="V6419" s="1221"/>
      <c r="W6419" s="1221"/>
      <c r="X6419" s="1221"/>
      <c r="Y6419" s="1221"/>
      <c r="Z6419" s="1221"/>
      <c r="AA6419" s="1221"/>
      <c r="AB6419" s="1221"/>
      <c r="AC6419" s="1221"/>
      <c r="AD6419" s="1221"/>
      <c r="AE6419" s="1221"/>
      <c r="AF6419" s="1221"/>
      <c r="AG6419" s="1221"/>
      <c r="AH6419" s="1222"/>
    </row>
    <row r="6420" spans="1:34" ht="16.7" customHeight="1">
      <c r="A6420" s="1792"/>
      <c r="B6420" s="1793"/>
      <c r="C6420" s="1793"/>
      <c r="D6420" s="1793"/>
      <c r="E6420" s="1793"/>
      <c r="F6420" s="1793"/>
      <c r="G6420" s="1793"/>
      <c r="H6420" s="1793"/>
      <c r="I6420" s="1793"/>
      <c r="J6420" s="1793"/>
      <c r="K6420" s="1794" t="s">
        <v>2873</v>
      </c>
      <c r="L6420" s="1794"/>
      <c r="M6420" s="1794"/>
      <c r="N6420" s="1794"/>
      <c r="O6420" s="1794"/>
      <c r="P6420" s="1794"/>
      <c r="Q6420" s="1794"/>
      <c r="R6420" s="1794"/>
      <c r="S6420" s="1794"/>
      <c r="T6420" s="1794"/>
      <c r="U6420" s="1794"/>
      <c r="V6420" s="1794"/>
      <c r="W6420" s="1794"/>
      <c r="X6420" s="1794"/>
      <c r="Y6420" s="1794"/>
      <c r="Z6420" s="1794"/>
      <c r="AA6420" s="1794"/>
      <c r="AB6420" s="1214"/>
      <c r="AC6420" s="1795">
        <v>6.9999999999999999E-4</v>
      </c>
      <c r="AD6420" s="1795"/>
      <c r="AE6420" s="1795"/>
      <c r="AF6420" s="1795"/>
      <c r="AG6420" s="1795"/>
      <c r="AH6420" s="1213"/>
    </row>
    <row r="6421" spans="1:34" ht="17.45" customHeight="1">
      <c r="A6421" s="1801" t="s">
        <v>2874</v>
      </c>
      <c r="B6421" s="1825"/>
      <c r="C6421" s="1825"/>
      <c r="D6421" s="1825"/>
      <c r="E6421" s="1825"/>
      <c r="F6421" s="1825"/>
      <c r="G6421" s="1825"/>
      <c r="H6421" s="1825"/>
      <c r="I6421" s="1825"/>
      <c r="J6421" s="1826"/>
      <c r="K6421" s="1789" t="s">
        <v>2850</v>
      </c>
      <c r="L6421" s="1791"/>
      <c r="M6421" s="1855" t="s">
        <v>2875</v>
      </c>
      <c r="N6421" s="1856"/>
      <c r="O6421" s="1857"/>
      <c r="P6421" s="1855" t="s">
        <v>2876</v>
      </c>
      <c r="Q6421" s="1856"/>
      <c r="R6421" s="1857"/>
      <c r="S6421" s="1855" t="s">
        <v>2877</v>
      </c>
      <c r="T6421" s="1857"/>
      <c r="U6421" s="1789" t="s">
        <v>2878</v>
      </c>
      <c r="V6421" s="1790"/>
      <c r="W6421" s="1791"/>
      <c r="X6421" s="1789" t="s">
        <v>2879</v>
      </c>
      <c r="Y6421" s="1790"/>
      <c r="Z6421" s="1790"/>
      <c r="AA6421" s="1790"/>
      <c r="AB6421" s="1791"/>
      <c r="AC6421" s="1789" t="s">
        <v>2880</v>
      </c>
      <c r="AD6421" s="1791"/>
      <c r="AE6421" s="1810" t="s">
        <v>2867</v>
      </c>
      <c r="AF6421" s="1828"/>
      <c r="AG6421" s="1828"/>
      <c r="AH6421" s="1213"/>
    </row>
    <row r="6422" spans="1:34" ht="17.45" customHeight="1">
      <c r="A6422" s="1901" t="s">
        <v>3726</v>
      </c>
      <c r="B6422" s="1902"/>
      <c r="C6422" s="1902"/>
      <c r="D6422" s="1902"/>
      <c r="E6422" s="1902"/>
      <c r="F6422" s="1830" t="s">
        <v>3725</v>
      </c>
      <c r="G6422" s="1876"/>
      <c r="H6422" s="1876"/>
      <c r="I6422" s="1876"/>
      <c r="J6422" s="1875"/>
      <c r="K6422" s="1877">
        <v>2.0000000000000002E-5</v>
      </c>
      <c r="L6422" s="1878"/>
      <c r="M6422" s="1890">
        <v>0</v>
      </c>
      <c r="N6422" s="1891"/>
      <c r="O6422" s="1892"/>
      <c r="P6422" s="1890">
        <v>0</v>
      </c>
      <c r="Q6422" s="1891"/>
      <c r="R6422" s="1892"/>
      <c r="S6422" s="1890">
        <v>0</v>
      </c>
      <c r="T6422" s="1892"/>
      <c r="U6422" s="1890">
        <v>1.1000000000000001</v>
      </c>
      <c r="V6422" s="1891"/>
      <c r="W6422" s="1892"/>
      <c r="X6422" s="1890">
        <v>0.88</v>
      </c>
      <c r="Y6422" s="1891"/>
      <c r="Z6422" s="1891"/>
      <c r="AA6422" s="1891"/>
      <c r="AB6422" s="1892"/>
      <c r="AC6422" s="1890">
        <v>0.72</v>
      </c>
      <c r="AD6422" s="1892"/>
      <c r="AE6422" s="1865">
        <v>0</v>
      </c>
      <c r="AF6422" s="1847"/>
      <c r="AG6422" s="1847"/>
      <c r="AH6422" s="1225"/>
    </row>
    <row r="6423" spans="1:34" ht="6.6" customHeight="1">
      <c r="A6423" s="1220"/>
      <c r="B6423" s="1221"/>
      <c r="C6423" s="1221"/>
      <c r="D6423" s="1221"/>
      <c r="E6423" s="1221"/>
      <c r="F6423" s="1867"/>
      <c r="G6423" s="1867"/>
      <c r="H6423" s="1867"/>
      <c r="I6423" s="1867"/>
      <c r="J6423" s="1867"/>
      <c r="K6423" s="1221"/>
      <c r="L6423" s="1221"/>
      <c r="M6423" s="1221"/>
      <c r="N6423" s="1221"/>
      <c r="O6423" s="1221"/>
      <c r="P6423" s="1221"/>
      <c r="Q6423" s="1221"/>
      <c r="R6423" s="1221"/>
      <c r="S6423" s="1221"/>
      <c r="T6423" s="1221"/>
      <c r="U6423" s="1221"/>
      <c r="V6423" s="1221"/>
      <c r="W6423" s="1221"/>
      <c r="X6423" s="1221"/>
      <c r="Y6423" s="1221"/>
      <c r="Z6423" s="1221"/>
      <c r="AA6423" s="1221"/>
      <c r="AB6423" s="1221"/>
      <c r="AC6423" s="1221"/>
      <c r="AD6423" s="1221"/>
      <c r="AE6423" s="1221"/>
      <c r="AF6423" s="1221"/>
      <c r="AG6423" s="1221"/>
      <c r="AH6423" s="1222"/>
    </row>
    <row r="6424" spans="1:34" ht="17.45" customHeight="1">
      <c r="A6424" s="1853"/>
      <c r="B6424" s="1778"/>
      <c r="C6424" s="1778"/>
      <c r="D6424" s="1778"/>
      <c r="E6424" s="1778"/>
      <c r="F6424" s="1778"/>
      <c r="G6424" s="1778"/>
      <c r="H6424" s="1778"/>
      <c r="I6424" s="1846" t="s">
        <v>2881</v>
      </c>
      <c r="J6424" s="1846"/>
      <c r="K6424" s="1846"/>
      <c r="L6424" s="1846"/>
      <c r="M6424" s="1846"/>
      <c r="N6424" s="1846"/>
      <c r="O6424" s="1846"/>
      <c r="P6424" s="1846"/>
      <c r="Q6424" s="1846"/>
      <c r="R6424" s="1846"/>
      <c r="S6424" s="1846"/>
      <c r="T6424" s="1846"/>
      <c r="U6424" s="1846"/>
      <c r="V6424" s="1846"/>
      <c r="W6424" s="1846"/>
      <c r="X6424" s="1846"/>
      <c r="Y6424" s="1846"/>
      <c r="Z6424" s="1203"/>
      <c r="AA6424" s="1847">
        <v>0</v>
      </c>
      <c r="AB6424" s="1847"/>
      <c r="AC6424" s="1847"/>
      <c r="AD6424" s="1847"/>
      <c r="AE6424" s="1847"/>
      <c r="AF6424" s="1847"/>
      <c r="AG6424" s="1847"/>
      <c r="AH6424" s="1204"/>
    </row>
    <row r="6425" spans="1:34" ht="5.85" customHeight="1">
      <c r="A6425" s="1854"/>
      <c r="B6425" s="1309"/>
      <c r="C6425" s="1309"/>
      <c r="D6425" s="1309"/>
      <c r="E6425" s="1309"/>
      <c r="F6425" s="1309"/>
      <c r="G6425" s="1309"/>
      <c r="H6425" s="1309"/>
      <c r="I6425" s="1309"/>
      <c r="J6425" s="1309"/>
      <c r="K6425" s="1309"/>
      <c r="L6425" s="1309"/>
      <c r="M6425" s="1309"/>
      <c r="N6425" s="1309"/>
      <c r="O6425" s="1309"/>
      <c r="P6425" s="1309"/>
      <c r="Q6425" s="1309"/>
      <c r="R6425" s="1309"/>
      <c r="S6425" s="1309"/>
      <c r="T6425" s="1309"/>
      <c r="U6425" s="1309"/>
      <c r="V6425" s="1309"/>
      <c r="W6425" s="1309"/>
      <c r="X6425" s="1309"/>
      <c r="Y6425" s="1309"/>
      <c r="Z6425" s="1309"/>
      <c r="AA6425" s="1309"/>
      <c r="AB6425" s="1309"/>
      <c r="AC6425" s="1309"/>
      <c r="AD6425" s="1309"/>
      <c r="AE6425" s="1309"/>
      <c r="AF6425" s="1309"/>
      <c r="AG6425" s="1309"/>
      <c r="AH6425" s="1782"/>
    </row>
    <row r="6426" spans="1:34" ht="17.45" customHeight="1">
      <c r="A6426" s="1845"/>
      <c r="B6426" s="1799"/>
      <c r="C6426" s="1799"/>
      <c r="D6426" s="1799"/>
      <c r="E6426" s="1799"/>
      <c r="F6426" s="1799"/>
      <c r="G6426" s="1799"/>
      <c r="H6426" s="1799"/>
      <c r="I6426" s="1842" t="s">
        <v>2882</v>
      </c>
      <c r="J6426" s="1842"/>
      <c r="K6426" s="1842"/>
      <c r="L6426" s="1842"/>
      <c r="M6426" s="1842"/>
      <c r="N6426" s="1842"/>
      <c r="O6426" s="1842"/>
      <c r="P6426" s="1842"/>
      <c r="Q6426" s="1842"/>
      <c r="R6426" s="1842"/>
      <c r="S6426" s="1842"/>
      <c r="T6426" s="1842"/>
      <c r="U6426" s="1842"/>
      <c r="V6426" s="1842"/>
      <c r="W6426" s="1842"/>
      <c r="X6426" s="1842"/>
      <c r="Y6426" s="1842"/>
      <c r="Z6426" s="1212"/>
      <c r="AA6426" s="1848">
        <v>6.73</v>
      </c>
      <c r="AB6426" s="1848"/>
      <c r="AC6426" s="1848"/>
      <c r="AD6426" s="1848"/>
      <c r="AE6426" s="1848"/>
      <c r="AF6426" s="1848"/>
      <c r="AG6426" s="1848"/>
      <c r="AH6426" s="1208"/>
    </row>
    <row r="6427" spans="1:34" ht="45" customHeight="1">
      <c r="A6427" s="1849" t="s">
        <v>2883</v>
      </c>
      <c r="B6427" s="1850"/>
      <c r="C6427" s="1850"/>
      <c r="D6427" s="1850"/>
      <c r="E6427" s="1851" t="s">
        <v>3727</v>
      </c>
      <c r="F6427" s="1852"/>
      <c r="G6427" s="1852"/>
      <c r="H6427" s="1852"/>
      <c r="I6427" s="1852"/>
      <c r="J6427" s="1852"/>
      <c r="K6427" s="1852"/>
      <c r="L6427" s="1852"/>
      <c r="M6427" s="1852"/>
      <c r="N6427" s="1852"/>
      <c r="O6427" s="1852"/>
      <c r="P6427" s="1852"/>
      <c r="Q6427" s="1852"/>
      <c r="R6427" s="1852"/>
      <c r="S6427" s="1852"/>
      <c r="T6427" s="1852"/>
      <c r="U6427" s="1852"/>
      <c r="V6427" s="1852"/>
      <c r="W6427" s="1852"/>
      <c r="X6427" s="1852"/>
      <c r="Y6427" s="1852"/>
      <c r="Z6427" s="1852"/>
      <c r="AA6427" s="1852"/>
      <c r="AB6427" s="1852"/>
      <c r="AC6427" s="1852"/>
      <c r="AD6427" s="1852"/>
      <c r="AE6427" s="1852"/>
      <c r="AF6427" s="1852"/>
      <c r="AG6427" s="1852"/>
      <c r="AH6427" s="1851"/>
    </row>
    <row r="6428" spans="1:34" ht="83.65" customHeight="1">
      <c r="A6428" s="1218"/>
      <c r="AH6428" s="1219"/>
    </row>
    <row r="6429" spans="1:34" ht="82.9" customHeight="1">
      <c r="A6429" s="1220"/>
      <c r="B6429" s="1221"/>
      <c r="C6429" s="1221"/>
      <c r="D6429" s="1221"/>
      <c r="E6429" s="1221"/>
      <c r="F6429" s="1221"/>
      <c r="G6429" s="1221"/>
      <c r="H6429" s="1221"/>
      <c r="I6429" s="1221"/>
      <c r="J6429" s="1221"/>
      <c r="K6429" s="1221"/>
      <c r="L6429" s="1221"/>
      <c r="M6429" s="1221"/>
      <c r="N6429" s="1221"/>
      <c r="O6429" s="1221"/>
      <c r="P6429" s="1221"/>
      <c r="Q6429" s="1221"/>
      <c r="R6429" s="1221"/>
      <c r="S6429" s="1221"/>
      <c r="T6429" s="1221"/>
      <c r="U6429" s="1221"/>
      <c r="V6429" s="1221"/>
      <c r="W6429" s="1221"/>
      <c r="X6429" s="1221"/>
      <c r="Y6429" s="1221"/>
      <c r="Z6429" s="1221"/>
      <c r="AA6429" s="1221"/>
      <c r="AB6429" s="1221"/>
      <c r="AC6429" s="1221"/>
      <c r="AD6429" s="1221"/>
      <c r="AE6429" s="1221"/>
      <c r="AF6429" s="1221"/>
      <c r="AG6429" s="1221"/>
      <c r="AH6429" s="1222"/>
    </row>
    <row r="6430" spans="1:34" ht="5.85" customHeight="1">
      <c r="A6430" s="1777"/>
      <c r="B6430" s="1778"/>
      <c r="C6430" s="1778"/>
      <c r="D6430" s="1778"/>
      <c r="E6430" s="1778"/>
      <c r="F6430" s="1778"/>
      <c r="G6430" s="1778"/>
      <c r="H6430" s="1778"/>
      <c r="I6430" s="1778"/>
      <c r="J6430" s="1778"/>
      <c r="K6430" s="1778"/>
      <c r="L6430" s="1778"/>
      <c r="M6430" s="1778"/>
      <c r="N6430" s="1778"/>
      <c r="O6430" s="1778"/>
      <c r="P6430" s="1778"/>
      <c r="Q6430" s="1778"/>
      <c r="R6430" s="1778"/>
      <c r="S6430" s="1778"/>
      <c r="T6430" s="1778"/>
      <c r="U6430" s="1778"/>
      <c r="V6430" s="1778"/>
      <c r="W6430" s="1778"/>
      <c r="X6430" s="1778"/>
      <c r="Y6430" s="1778"/>
      <c r="Z6430" s="1778"/>
      <c r="AA6430" s="1778"/>
      <c r="AB6430" s="1778"/>
      <c r="AC6430" s="1778"/>
      <c r="AD6430" s="1778"/>
      <c r="AE6430" s="1778"/>
      <c r="AF6430" s="1778"/>
      <c r="AG6430" s="1778"/>
      <c r="AH6430" s="1779"/>
    </row>
    <row r="6431" spans="1:34" ht="10.9" customHeight="1">
      <c r="A6431" s="1780" t="s">
        <v>2834</v>
      </c>
      <c r="B6431" s="1310"/>
      <c r="C6431" s="1310"/>
      <c r="D6431" s="1310"/>
      <c r="E6431" s="1310"/>
      <c r="F6431" s="1310"/>
      <c r="G6431" s="1310"/>
      <c r="H6431" s="1310"/>
      <c r="I6431" s="1310"/>
      <c r="J6431" s="1310"/>
      <c r="K6431" s="1310"/>
      <c r="L6431" s="1310"/>
      <c r="M6431" s="1310"/>
      <c r="N6431" s="1310"/>
      <c r="O6431" s="1310"/>
      <c r="P6431" s="1310"/>
      <c r="Q6431" s="1310"/>
      <c r="R6431" s="1310"/>
      <c r="S6431" s="1310"/>
      <c r="T6431" s="1310"/>
      <c r="U6431" s="1310"/>
      <c r="V6431" s="1310"/>
      <c r="W6431" s="1310"/>
      <c r="X6431" s="1310"/>
      <c r="Y6431" s="1310"/>
      <c r="Z6431" s="1310"/>
      <c r="AA6431" s="1310"/>
      <c r="AB6431" s="1310"/>
      <c r="AC6431" s="1310"/>
      <c r="AD6431" s="1309"/>
      <c r="AE6431" s="1309"/>
      <c r="AF6431" s="1781" t="s">
        <v>3728</v>
      </c>
      <c r="AG6431" s="1781"/>
      <c r="AH6431" s="1782"/>
    </row>
    <row r="6432" spans="1:34" ht="5.85" customHeight="1">
      <c r="A6432" s="1780"/>
      <c r="B6432" s="1310"/>
      <c r="C6432" s="1310"/>
      <c r="D6432" s="1310"/>
      <c r="E6432" s="1310"/>
      <c r="F6432" s="1310"/>
      <c r="G6432" s="1310"/>
      <c r="H6432" s="1310"/>
      <c r="I6432" s="1310"/>
      <c r="J6432" s="1310"/>
      <c r="K6432" s="1310"/>
      <c r="L6432" s="1310"/>
      <c r="M6432" s="1310"/>
      <c r="N6432" s="1310"/>
      <c r="O6432" s="1310"/>
      <c r="P6432" s="1310"/>
      <c r="Q6432" s="1310"/>
      <c r="R6432" s="1310"/>
      <c r="S6432" s="1310"/>
      <c r="T6432" s="1310"/>
      <c r="U6432" s="1310"/>
      <c r="V6432" s="1310"/>
      <c r="W6432" s="1310"/>
      <c r="X6432" s="1310"/>
      <c r="Y6432" s="1310"/>
      <c r="Z6432" s="1310"/>
      <c r="AA6432" s="1310"/>
      <c r="AB6432" s="1310"/>
      <c r="AC6432" s="1310"/>
      <c r="AD6432" s="1311"/>
      <c r="AE6432" s="1311"/>
      <c r="AF6432" s="1311"/>
      <c r="AG6432" s="1311"/>
      <c r="AH6432" s="1782"/>
    </row>
    <row r="6433" spans="1:34" ht="11.65" customHeight="1">
      <c r="A6433" s="1783" t="s">
        <v>2836</v>
      </c>
      <c r="B6433" s="1784"/>
      <c r="C6433" s="1784"/>
      <c r="D6433" s="1784"/>
      <c r="E6433" s="1784"/>
      <c r="F6433" s="1784"/>
      <c r="G6433" s="1784"/>
      <c r="H6433" s="1784"/>
      <c r="I6433" s="1784"/>
      <c r="J6433" s="1784"/>
      <c r="K6433" s="1784"/>
      <c r="L6433" s="1784"/>
      <c r="M6433" s="1784"/>
      <c r="N6433" s="1784"/>
      <c r="O6433" s="1784"/>
      <c r="P6433" s="1784"/>
      <c r="Q6433" s="1784"/>
      <c r="R6433" s="1784"/>
      <c r="S6433" s="1784"/>
      <c r="T6433" s="1784"/>
      <c r="U6433" s="1784"/>
      <c r="V6433" s="1784"/>
      <c r="W6433" s="1784"/>
      <c r="X6433" s="1784"/>
      <c r="Y6433" s="1784"/>
      <c r="Z6433" s="1784"/>
      <c r="AA6433" s="1784"/>
      <c r="AB6433" s="1784"/>
      <c r="AC6433" s="1784"/>
      <c r="AD6433" s="1311"/>
      <c r="AE6433" s="1311"/>
      <c r="AF6433" s="1311"/>
      <c r="AG6433" s="1311"/>
      <c r="AH6433" s="1782"/>
    </row>
    <row r="6434" spans="1:34" ht="23.25" customHeight="1">
      <c r="A6434" s="1785" t="s">
        <v>2837</v>
      </c>
      <c r="B6434" s="1786"/>
      <c r="C6434" s="1786"/>
      <c r="D6434" s="1786"/>
      <c r="E6434" s="1786"/>
      <c r="F6434" s="1786"/>
      <c r="G6434" s="1786"/>
      <c r="H6434" s="1786"/>
      <c r="I6434" s="1786"/>
      <c r="J6434" s="1786"/>
      <c r="K6434" s="1786"/>
      <c r="L6434" s="1786"/>
      <c r="M6434" s="1786"/>
      <c r="N6434" s="1786"/>
      <c r="O6434" s="1786"/>
      <c r="P6434" s="1786"/>
      <c r="Q6434" s="1786"/>
      <c r="R6434" s="1786"/>
      <c r="S6434" s="1786"/>
      <c r="T6434" s="1786"/>
      <c r="U6434" s="1786"/>
      <c r="V6434" s="1786"/>
      <c r="W6434" s="1786"/>
      <c r="X6434" s="1786"/>
      <c r="Y6434" s="1786"/>
      <c r="Z6434" s="1786"/>
      <c r="AA6434" s="1786"/>
      <c r="AB6434" s="1786"/>
      <c r="AC6434" s="1786"/>
      <c r="AD6434" s="1311"/>
      <c r="AE6434" s="1311"/>
      <c r="AF6434" s="1311"/>
      <c r="AG6434" s="1311"/>
      <c r="AH6434" s="1782"/>
    </row>
    <row r="6435" spans="1:34" ht="5.0999999999999996" customHeight="1">
      <c r="A6435" s="1787" t="s">
        <v>2838</v>
      </c>
      <c r="B6435" s="1788"/>
      <c r="C6435" s="1788"/>
      <c r="D6435" s="1788"/>
      <c r="E6435" s="1788"/>
      <c r="F6435" s="1788"/>
      <c r="G6435" s="1788"/>
      <c r="H6435" s="1788"/>
      <c r="I6435" s="1788"/>
      <c r="J6435" s="1788"/>
      <c r="K6435" s="1788"/>
      <c r="L6435" s="1788"/>
      <c r="M6435" s="1788"/>
      <c r="N6435" s="1788"/>
      <c r="O6435" s="1788"/>
      <c r="P6435" s="1788"/>
      <c r="Q6435" s="1788"/>
      <c r="R6435" s="1788"/>
      <c r="S6435" s="1788"/>
      <c r="T6435" s="1788"/>
      <c r="U6435" s="1788"/>
      <c r="V6435" s="1788"/>
      <c r="W6435" s="1788"/>
      <c r="X6435" s="1788"/>
      <c r="Y6435" s="1788"/>
      <c r="Z6435" s="1788"/>
      <c r="AA6435" s="1788"/>
      <c r="AB6435" s="1788"/>
      <c r="AC6435" s="1788"/>
      <c r="AD6435" s="1311"/>
      <c r="AE6435" s="1311"/>
      <c r="AF6435" s="1311"/>
      <c r="AG6435" s="1311"/>
      <c r="AH6435" s="1782"/>
    </row>
    <row r="6436" spans="1:34" ht="5.85" customHeight="1">
      <c r="A6436" s="1787"/>
      <c r="B6436" s="1788"/>
      <c r="C6436" s="1788"/>
      <c r="D6436" s="1788"/>
      <c r="E6436" s="1788"/>
      <c r="F6436" s="1788"/>
      <c r="G6436" s="1788"/>
      <c r="H6436" s="1788"/>
      <c r="I6436" s="1788"/>
      <c r="J6436" s="1788"/>
      <c r="K6436" s="1788"/>
      <c r="L6436" s="1788"/>
      <c r="M6436" s="1788"/>
      <c r="N6436" s="1788"/>
      <c r="O6436" s="1788"/>
      <c r="P6436" s="1788"/>
      <c r="Q6436" s="1788"/>
      <c r="R6436" s="1788"/>
      <c r="S6436" s="1788"/>
      <c r="T6436" s="1788"/>
      <c r="U6436" s="1788"/>
      <c r="V6436" s="1788"/>
      <c r="W6436" s="1788"/>
      <c r="X6436" s="1788"/>
      <c r="Y6436" s="1788"/>
      <c r="Z6436" s="1788"/>
      <c r="AA6436" s="1788"/>
      <c r="AB6436" s="1788"/>
      <c r="AC6436" s="1788"/>
      <c r="AD6436" s="1782"/>
      <c r="AE6436" s="1309"/>
      <c r="AF6436" s="1309"/>
      <c r="AG6436" s="1309"/>
      <c r="AH6436" s="1782"/>
    </row>
    <row r="6437" spans="1:34" ht="11.65" customHeight="1">
      <c r="A6437" s="1787" t="s">
        <v>2839</v>
      </c>
      <c r="B6437" s="1788"/>
      <c r="C6437" s="1788"/>
      <c r="D6437" s="1788"/>
      <c r="E6437" s="1788"/>
      <c r="F6437" s="1788"/>
      <c r="G6437" s="1788"/>
      <c r="H6437" s="1788"/>
      <c r="I6437" s="1788"/>
      <c r="J6437" s="1788"/>
      <c r="K6437" s="1788"/>
      <c r="L6437" s="1788"/>
      <c r="M6437" s="1788"/>
      <c r="N6437" s="1788"/>
      <c r="O6437" s="1788"/>
      <c r="P6437" s="1788"/>
      <c r="Q6437" s="1788"/>
      <c r="R6437" s="1788"/>
      <c r="S6437" s="1788"/>
      <c r="T6437" s="1788"/>
      <c r="U6437" s="1788"/>
      <c r="V6437" s="1788"/>
      <c r="W6437" s="1788"/>
      <c r="X6437" s="1788"/>
      <c r="Y6437" s="1788"/>
      <c r="Z6437" s="1788"/>
      <c r="AA6437" s="1788"/>
      <c r="AB6437" s="1788"/>
      <c r="AC6437" s="1788"/>
      <c r="AD6437" s="1818" t="s">
        <v>2840</v>
      </c>
      <c r="AE6437" s="1818"/>
      <c r="AF6437" s="1206">
        <v>0</v>
      </c>
      <c r="AG6437" s="1207" t="s">
        <v>5</v>
      </c>
      <c r="AH6437" s="1800"/>
    </row>
    <row r="6438" spans="1:34" ht="11.65" customHeight="1">
      <c r="A6438" s="1819" t="s">
        <v>2841</v>
      </c>
      <c r="B6438" s="1820"/>
      <c r="C6438" s="1820"/>
      <c r="D6438" s="1820"/>
      <c r="E6438" s="1820"/>
      <c r="F6438" s="1820"/>
      <c r="G6438" s="1820"/>
      <c r="H6438" s="1820"/>
      <c r="I6438" s="1820"/>
      <c r="J6438" s="1820"/>
      <c r="K6438" s="1820"/>
      <c r="L6438" s="1820"/>
      <c r="M6438" s="1820"/>
      <c r="N6438" s="1820"/>
      <c r="O6438" s="1820"/>
      <c r="P6438" s="1820"/>
      <c r="Q6438" s="1820"/>
      <c r="R6438" s="1820"/>
      <c r="S6438" s="1820"/>
      <c r="T6438" s="1820"/>
      <c r="U6438" s="1820"/>
      <c r="V6438" s="1820"/>
      <c r="W6438" s="1820"/>
      <c r="X6438" s="1820"/>
      <c r="Y6438" s="1820"/>
      <c r="Z6438" s="1820"/>
      <c r="AA6438" s="1820"/>
      <c r="AB6438" s="1820"/>
      <c r="AC6438" s="1820"/>
      <c r="AD6438" s="1821" t="s">
        <v>2842</v>
      </c>
      <c r="AE6438" s="1821"/>
      <c r="AF6438" s="1210">
        <v>0</v>
      </c>
      <c r="AG6438" s="1211" t="s">
        <v>5</v>
      </c>
      <c r="AH6438" s="1800"/>
    </row>
    <row r="6439" spans="1:34" ht="16.7" customHeight="1">
      <c r="A6439" s="1822" t="s">
        <v>2843</v>
      </c>
      <c r="B6439" s="1802"/>
      <c r="C6439" s="1802"/>
      <c r="D6439" s="1778"/>
      <c r="E6439" s="1823" t="s">
        <v>3465</v>
      </c>
      <c r="F6439" s="1823"/>
      <c r="G6439" s="1823"/>
      <c r="H6439" s="1823"/>
      <c r="I6439" s="1823"/>
      <c r="J6439" s="1823"/>
      <c r="K6439" s="1823"/>
      <c r="L6439" s="1823"/>
      <c r="M6439" s="1823"/>
      <c r="N6439" s="1823"/>
      <c r="O6439" s="1823"/>
      <c r="P6439" s="1823"/>
      <c r="Q6439" s="1823"/>
      <c r="R6439" s="1823"/>
      <c r="S6439" s="1823"/>
      <c r="T6439" s="1823"/>
      <c r="U6439" s="1823"/>
      <c r="V6439" s="1823"/>
      <c r="W6439" s="1823"/>
      <c r="X6439" s="1823"/>
      <c r="Y6439" s="1823"/>
      <c r="Z6439" s="1823"/>
      <c r="AA6439" s="1823"/>
      <c r="AB6439" s="1823"/>
      <c r="AC6439" s="1823"/>
      <c r="AD6439" s="1823"/>
      <c r="AE6439" s="1823"/>
      <c r="AF6439" s="1823"/>
      <c r="AG6439" s="1823"/>
      <c r="AH6439" s="1779"/>
    </row>
    <row r="6440" spans="1:34" ht="17.45" customHeight="1">
      <c r="A6440" s="1824" t="s">
        <v>2844</v>
      </c>
      <c r="B6440" s="1816"/>
      <c r="C6440" s="1816"/>
      <c r="D6440" s="1309"/>
      <c r="E6440" s="1815" t="s">
        <v>3342</v>
      </c>
      <c r="F6440" s="1815"/>
      <c r="G6440" s="1111"/>
      <c r="H6440" s="1796" t="s">
        <v>2845</v>
      </c>
      <c r="I6440" s="1796"/>
      <c r="J6440" s="1796" t="s">
        <v>497</v>
      </c>
      <c r="K6440" s="1796"/>
      <c r="L6440" s="1309"/>
      <c r="M6440" s="1309"/>
      <c r="N6440" s="1816" t="s">
        <v>2846</v>
      </c>
      <c r="O6440" s="1816"/>
      <c r="P6440" s="1816"/>
      <c r="Q6440" s="1816"/>
      <c r="R6440" s="1817">
        <v>1</v>
      </c>
      <c r="S6440" s="1817"/>
      <c r="T6440" s="1817"/>
      <c r="U6440" s="1817"/>
      <c r="V6440" s="1309"/>
      <c r="W6440" s="1309"/>
      <c r="X6440" s="1309"/>
      <c r="Y6440" s="1796" t="s">
        <v>2847</v>
      </c>
      <c r="Z6440" s="1796"/>
      <c r="AA6440" s="1796"/>
      <c r="AB6440" s="1796"/>
      <c r="AC6440" s="1796"/>
      <c r="AD6440" s="1796"/>
      <c r="AE6440" s="1796"/>
      <c r="AF6440" s="1797" t="s">
        <v>2848</v>
      </c>
      <c r="AG6440" s="1797"/>
      <c r="AH6440" s="1782"/>
    </row>
    <row r="6441" spans="1:34" ht="5.85" customHeight="1">
      <c r="A6441" s="1798"/>
      <c r="B6441" s="1799"/>
      <c r="C6441" s="1799"/>
      <c r="D6441" s="1799"/>
      <c r="E6441" s="1799"/>
      <c r="F6441" s="1799"/>
      <c r="G6441" s="1799"/>
      <c r="H6441" s="1799"/>
      <c r="I6441" s="1799"/>
      <c r="J6441" s="1799"/>
      <c r="K6441" s="1799"/>
      <c r="L6441" s="1799"/>
      <c r="M6441" s="1799"/>
      <c r="N6441" s="1799"/>
      <c r="O6441" s="1799"/>
      <c r="P6441" s="1799"/>
      <c r="Q6441" s="1799"/>
      <c r="R6441" s="1799"/>
      <c r="S6441" s="1799"/>
      <c r="T6441" s="1799"/>
      <c r="U6441" s="1799"/>
      <c r="V6441" s="1799"/>
      <c r="W6441" s="1799"/>
      <c r="X6441" s="1799"/>
      <c r="Y6441" s="1799"/>
      <c r="Z6441" s="1799"/>
      <c r="AA6441" s="1799"/>
      <c r="AB6441" s="1799"/>
      <c r="AC6441" s="1799"/>
      <c r="AD6441" s="1799"/>
      <c r="AE6441" s="1799"/>
      <c r="AF6441" s="1799"/>
      <c r="AG6441" s="1799"/>
      <c r="AH6441" s="1800"/>
    </row>
    <row r="6442" spans="1:34" ht="17.45" customHeight="1">
      <c r="A6442" s="1801" t="s">
        <v>2849</v>
      </c>
      <c r="B6442" s="1802"/>
      <c r="C6442" s="1802"/>
      <c r="D6442" s="1802"/>
      <c r="E6442" s="1802"/>
      <c r="F6442" s="1802"/>
      <c r="G6442" s="1802"/>
      <c r="H6442" s="1802"/>
      <c r="I6442" s="1802"/>
      <c r="J6442" s="1803"/>
      <c r="K6442" s="1789" t="s">
        <v>2850</v>
      </c>
      <c r="L6442" s="1807"/>
      <c r="M6442" s="1789" t="s">
        <v>2851</v>
      </c>
      <c r="N6442" s="1790"/>
      <c r="O6442" s="1790"/>
      <c r="P6442" s="1790"/>
      <c r="Q6442" s="1790"/>
      <c r="R6442" s="1790"/>
      <c r="S6442" s="1790"/>
      <c r="T6442" s="1791"/>
      <c r="U6442" s="1789" t="s">
        <v>2852</v>
      </c>
      <c r="V6442" s="1790"/>
      <c r="W6442" s="1790"/>
      <c r="X6442" s="1790"/>
      <c r="Y6442" s="1790"/>
      <c r="Z6442" s="1790"/>
      <c r="AA6442" s="1790"/>
      <c r="AB6442" s="1790"/>
      <c r="AC6442" s="1790"/>
      <c r="AD6442" s="1791"/>
      <c r="AE6442" s="1810" t="s">
        <v>2853</v>
      </c>
      <c r="AF6442" s="1811"/>
      <c r="AG6442" s="1811"/>
      <c r="AH6442" s="1814"/>
    </row>
    <row r="6443" spans="1:34" ht="16.7" customHeight="1">
      <c r="A6443" s="1804"/>
      <c r="B6443" s="1805"/>
      <c r="C6443" s="1805"/>
      <c r="D6443" s="1805"/>
      <c r="E6443" s="1805"/>
      <c r="F6443" s="1805"/>
      <c r="G6443" s="1805"/>
      <c r="H6443" s="1805"/>
      <c r="I6443" s="1805"/>
      <c r="J6443" s="1806"/>
      <c r="K6443" s="1808"/>
      <c r="L6443" s="1809"/>
      <c r="M6443" s="1789" t="s">
        <v>2854</v>
      </c>
      <c r="N6443" s="1790"/>
      <c r="O6443" s="1790"/>
      <c r="P6443" s="1791"/>
      <c r="Q6443" s="1789" t="s">
        <v>2855</v>
      </c>
      <c r="R6443" s="1790"/>
      <c r="S6443" s="1790"/>
      <c r="T6443" s="1791"/>
      <c r="U6443" s="1789" t="s">
        <v>2854</v>
      </c>
      <c r="V6443" s="1790"/>
      <c r="W6443" s="1790"/>
      <c r="X6443" s="1790"/>
      <c r="Y6443" s="1790"/>
      <c r="Z6443" s="1791"/>
      <c r="AA6443" s="1789" t="s">
        <v>2855</v>
      </c>
      <c r="AB6443" s="1790"/>
      <c r="AC6443" s="1790"/>
      <c r="AD6443" s="1791"/>
      <c r="AE6443" s="1812"/>
      <c r="AF6443" s="1813"/>
      <c r="AG6443" s="1813"/>
      <c r="AH6443" s="1800"/>
    </row>
    <row r="6444" spans="1:34" ht="17.45" customHeight="1">
      <c r="A6444" s="1215"/>
      <c r="B6444" s="1216" t="s">
        <v>1520</v>
      </c>
      <c r="C6444" s="1829" t="s">
        <v>3729</v>
      </c>
      <c r="D6444" s="1830"/>
      <c r="E6444" s="1830"/>
      <c r="F6444" s="1830"/>
      <c r="G6444" s="1830"/>
      <c r="H6444" s="1830"/>
      <c r="I6444" s="1830"/>
      <c r="J6444" s="1829"/>
      <c r="K6444" s="1862">
        <v>1</v>
      </c>
      <c r="L6444" s="1863"/>
      <c r="M6444" s="1862">
        <v>0.52</v>
      </c>
      <c r="N6444" s="1864"/>
      <c r="O6444" s="1864"/>
      <c r="P6444" s="1863"/>
      <c r="Q6444" s="1862">
        <v>0.48</v>
      </c>
      <c r="R6444" s="1864"/>
      <c r="S6444" s="1864"/>
      <c r="T6444" s="1863"/>
      <c r="U6444" s="1859">
        <v>9.0630000000000006</v>
      </c>
      <c r="V6444" s="1860"/>
      <c r="W6444" s="1860"/>
      <c r="X6444" s="1860"/>
      <c r="Y6444" s="1860"/>
      <c r="Z6444" s="1861"/>
      <c r="AA6444" s="1859">
        <v>2.5876000000000001</v>
      </c>
      <c r="AB6444" s="1860"/>
      <c r="AC6444" s="1860"/>
      <c r="AD6444" s="1861"/>
      <c r="AE6444" s="1839">
        <v>5.9547999999999996</v>
      </c>
      <c r="AF6444" s="1795"/>
      <c r="AG6444" s="1795"/>
      <c r="AH6444" s="1217"/>
    </row>
    <row r="6445" spans="1:34" ht="16.7" customHeight="1">
      <c r="A6445" s="1792"/>
      <c r="B6445" s="1793"/>
      <c r="C6445" s="1793"/>
      <c r="D6445" s="1793"/>
      <c r="E6445" s="1793"/>
      <c r="F6445" s="1793"/>
      <c r="G6445" s="1793"/>
      <c r="H6445" s="1793"/>
      <c r="I6445" s="1793"/>
      <c r="J6445" s="1793"/>
      <c r="K6445" s="1794" t="s">
        <v>2856</v>
      </c>
      <c r="L6445" s="1794"/>
      <c r="M6445" s="1794"/>
      <c r="N6445" s="1794"/>
      <c r="O6445" s="1794"/>
      <c r="P6445" s="1794"/>
      <c r="Q6445" s="1794"/>
      <c r="R6445" s="1794"/>
      <c r="S6445" s="1794"/>
      <c r="T6445" s="1794"/>
      <c r="U6445" s="1794"/>
      <c r="V6445" s="1794"/>
      <c r="W6445" s="1794"/>
      <c r="X6445" s="1794"/>
      <c r="Y6445" s="1794"/>
      <c r="Z6445" s="1794"/>
      <c r="AA6445" s="1795">
        <v>5.9547999999999996</v>
      </c>
      <c r="AB6445" s="1795"/>
      <c r="AC6445" s="1795"/>
      <c r="AD6445" s="1795"/>
      <c r="AE6445" s="1795"/>
      <c r="AF6445" s="1795"/>
      <c r="AG6445" s="1795"/>
      <c r="AH6445" s="1213"/>
    </row>
    <row r="6446" spans="1:34" ht="17.45" customHeight="1">
      <c r="A6446" s="1801" t="s">
        <v>2857</v>
      </c>
      <c r="B6446" s="1825"/>
      <c r="C6446" s="1825"/>
      <c r="D6446" s="1825"/>
      <c r="E6446" s="1825"/>
      <c r="F6446" s="1825"/>
      <c r="G6446" s="1825"/>
      <c r="H6446" s="1825"/>
      <c r="I6446" s="1825"/>
      <c r="J6446" s="1825"/>
      <c r="K6446" s="1825"/>
      <c r="L6446" s="1825"/>
      <c r="M6446" s="1825"/>
      <c r="N6446" s="1826"/>
      <c r="O6446" s="1789" t="s">
        <v>2858</v>
      </c>
      <c r="P6446" s="1790"/>
      <c r="Q6446" s="1790"/>
      <c r="R6446" s="1790"/>
      <c r="S6446" s="1791"/>
      <c r="T6446" s="1827" t="s">
        <v>2850</v>
      </c>
      <c r="U6446" s="1790"/>
      <c r="V6446" s="1790"/>
      <c r="W6446" s="1213"/>
      <c r="X6446" s="1789" t="s">
        <v>2859</v>
      </c>
      <c r="Y6446" s="1790"/>
      <c r="Z6446" s="1790"/>
      <c r="AA6446" s="1790"/>
      <c r="AB6446" s="1790"/>
      <c r="AC6446" s="1790"/>
      <c r="AD6446" s="1791"/>
      <c r="AE6446" s="1810" t="s">
        <v>2853</v>
      </c>
      <c r="AF6446" s="1828"/>
      <c r="AG6446" s="1828"/>
      <c r="AH6446" s="1213"/>
    </row>
    <row r="6447" spans="1:34" ht="17.45" customHeight="1">
      <c r="A6447" s="1223"/>
      <c r="B6447" s="1224" t="s">
        <v>1017</v>
      </c>
      <c r="C6447" s="1875" t="s">
        <v>1018</v>
      </c>
      <c r="D6447" s="1876"/>
      <c r="E6447" s="1876"/>
      <c r="F6447" s="1876"/>
      <c r="G6447" s="1876"/>
      <c r="H6447" s="1876"/>
      <c r="I6447" s="1876"/>
      <c r="J6447" s="1876"/>
      <c r="K6447" s="1876"/>
      <c r="L6447" s="1876"/>
      <c r="M6447" s="1876"/>
      <c r="N6447" s="1875"/>
      <c r="O6447" s="1885">
        <v>0</v>
      </c>
      <c r="P6447" s="1886"/>
      <c r="Q6447" s="1886"/>
      <c r="R6447" s="1886"/>
      <c r="S6447" s="1887"/>
      <c r="T6447" s="1917">
        <v>2.4937999999999998</v>
      </c>
      <c r="U6447" s="1886"/>
      <c r="V6447" s="1886"/>
      <c r="W6447" s="1225"/>
      <c r="X6447" s="1880">
        <v>27.6053</v>
      </c>
      <c r="Y6447" s="1881"/>
      <c r="Z6447" s="1881"/>
      <c r="AA6447" s="1881"/>
      <c r="AB6447" s="1881"/>
      <c r="AC6447" s="1881"/>
      <c r="AD6447" s="1882"/>
      <c r="AE6447" s="1865">
        <v>68.842100000000002</v>
      </c>
      <c r="AF6447" s="1847"/>
      <c r="AG6447" s="1847"/>
      <c r="AH6447" s="1225"/>
    </row>
    <row r="6448" spans="1:34" ht="16.7" customHeight="1">
      <c r="A6448" s="1220"/>
      <c r="B6448" s="1209" t="s">
        <v>1009</v>
      </c>
      <c r="C6448" s="1866" t="s">
        <v>1010</v>
      </c>
      <c r="D6448" s="1867"/>
      <c r="E6448" s="1867"/>
      <c r="F6448" s="1867"/>
      <c r="G6448" s="1867"/>
      <c r="H6448" s="1867"/>
      <c r="I6448" s="1867"/>
      <c r="J6448" s="1867"/>
      <c r="K6448" s="1867"/>
      <c r="L6448" s="1867"/>
      <c r="M6448" s="1867"/>
      <c r="N6448" s="1866"/>
      <c r="O6448" s="1893">
        <v>0</v>
      </c>
      <c r="P6448" s="1894"/>
      <c r="Q6448" s="1894"/>
      <c r="R6448" s="1894"/>
      <c r="S6448" s="1895"/>
      <c r="T6448" s="1918">
        <v>3.7406999999999999</v>
      </c>
      <c r="U6448" s="1894"/>
      <c r="V6448" s="1894"/>
      <c r="W6448" s="1222"/>
      <c r="X6448" s="1871">
        <v>22.268799999999999</v>
      </c>
      <c r="Y6448" s="1872"/>
      <c r="Z6448" s="1872"/>
      <c r="AA6448" s="1872"/>
      <c r="AB6448" s="1872"/>
      <c r="AC6448" s="1872"/>
      <c r="AD6448" s="1873"/>
      <c r="AE6448" s="1874">
        <v>83.300899999999999</v>
      </c>
      <c r="AF6448" s="1843"/>
      <c r="AG6448" s="1843"/>
      <c r="AH6448" s="1222"/>
    </row>
    <row r="6449" spans="1:34" ht="17.45" customHeight="1">
      <c r="A6449" s="1792"/>
      <c r="B6449" s="1778"/>
      <c r="C6449" s="1778"/>
      <c r="D6449" s="1778"/>
      <c r="E6449" s="1778"/>
      <c r="F6449" s="1778"/>
      <c r="G6449" s="1778"/>
      <c r="H6449" s="1778"/>
      <c r="I6449" s="1846" t="s">
        <v>2860</v>
      </c>
      <c r="J6449" s="1846"/>
      <c r="K6449" s="1846"/>
      <c r="L6449" s="1846"/>
      <c r="M6449" s="1846"/>
      <c r="N6449" s="1846"/>
      <c r="O6449" s="1846"/>
      <c r="P6449" s="1846"/>
      <c r="Q6449" s="1846"/>
      <c r="R6449" s="1846"/>
      <c r="S6449" s="1846"/>
      <c r="T6449" s="1846"/>
      <c r="U6449" s="1846"/>
      <c r="V6449" s="1846"/>
      <c r="W6449" s="1846"/>
      <c r="X6449" s="1846"/>
      <c r="Y6449" s="1846"/>
      <c r="Z6449" s="1793"/>
      <c r="AA6449" s="1847">
        <v>152.143</v>
      </c>
      <c r="AB6449" s="1847"/>
      <c r="AC6449" s="1847"/>
      <c r="AD6449" s="1847"/>
      <c r="AE6449" s="1847"/>
      <c r="AF6449" s="1847"/>
      <c r="AG6449" s="1847"/>
      <c r="AH6449" s="1814"/>
    </row>
    <row r="6450" spans="1:34" ht="17.45" customHeight="1">
      <c r="A6450" s="1844"/>
      <c r="B6450" s="1309"/>
      <c r="C6450" s="1309"/>
      <c r="D6450" s="1309"/>
      <c r="E6450" s="1309"/>
      <c r="F6450" s="1309"/>
      <c r="G6450" s="1309"/>
      <c r="H6450" s="1309"/>
      <c r="I6450" s="1840" t="s">
        <v>2861</v>
      </c>
      <c r="J6450" s="1840"/>
      <c r="K6450" s="1840"/>
      <c r="L6450" s="1840"/>
      <c r="M6450" s="1840"/>
      <c r="N6450" s="1840"/>
      <c r="O6450" s="1840"/>
      <c r="P6450" s="1840"/>
      <c r="Q6450" s="1840"/>
      <c r="R6450" s="1840"/>
      <c r="S6450" s="1840"/>
      <c r="T6450" s="1840"/>
      <c r="U6450" s="1840"/>
      <c r="V6450" s="1840"/>
      <c r="W6450" s="1840"/>
      <c r="X6450" s="1840"/>
      <c r="Y6450" s="1840"/>
      <c r="Z6450" s="1309"/>
      <c r="AA6450" s="1841">
        <v>158.09780000000001</v>
      </c>
      <c r="AB6450" s="1841"/>
      <c r="AC6450" s="1841"/>
      <c r="AD6450" s="1841"/>
      <c r="AE6450" s="1841"/>
      <c r="AF6450" s="1841"/>
      <c r="AG6450" s="1841"/>
      <c r="AH6450" s="1782"/>
    </row>
    <row r="6451" spans="1:34" ht="16.7" customHeight="1">
      <c r="A6451" s="1844"/>
      <c r="B6451" s="1309"/>
      <c r="C6451" s="1309"/>
      <c r="D6451" s="1309"/>
      <c r="E6451" s="1309"/>
      <c r="F6451" s="1309"/>
      <c r="G6451" s="1309"/>
      <c r="H6451" s="1309"/>
      <c r="I6451" s="1840" t="s">
        <v>2862</v>
      </c>
      <c r="J6451" s="1840"/>
      <c r="K6451" s="1840"/>
      <c r="L6451" s="1840"/>
      <c r="M6451" s="1840"/>
      <c r="N6451" s="1840"/>
      <c r="O6451" s="1840"/>
      <c r="P6451" s="1840"/>
      <c r="Q6451" s="1840"/>
      <c r="R6451" s="1840"/>
      <c r="S6451" s="1840"/>
      <c r="T6451" s="1840"/>
      <c r="U6451" s="1840"/>
      <c r="V6451" s="1840"/>
      <c r="W6451" s="1840"/>
      <c r="X6451" s="1840"/>
      <c r="Y6451" s="1840"/>
      <c r="Z6451" s="1309"/>
      <c r="AA6451" s="1841">
        <v>158.09780000000001</v>
      </c>
      <c r="AB6451" s="1841"/>
      <c r="AC6451" s="1841"/>
      <c r="AD6451" s="1841"/>
      <c r="AE6451" s="1841"/>
      <c r="AF6451" s="1841"/>
      <c r="AG6451" s="1841"/>
      <c r="AH6451" s="1782"/>
    </row>
    <row r="6452" spans="1:34" ht="17.45" customHeight="1">
      <c r="A6452" s="1844"/>
      <c r="B6452" s="1309"/>
      <c r="C6452" s="1309"/>
      <c r="D6452" s="1309"/>
      <c r="E6452" s="1309"/>
      <c r="F6452" s="1309"/>
      <c r="G6452" s="1309"/>
      <c r="H6452" s="1309"/>
      <c r="I6452" s="1840" t="s">
        <v>2863</v>
      </c>
      <c r="J6452" s="1840"/>
      <c r="K6452" s="1840"/>
      <c r="L6452" s="1840"/>
      <c r="M6452" s="1840"/>
      <c r="N6452" s="1840"/>
      <c r="O6452" s="1840"/>
      <c r="P6452" s="1840"/>
      <c r="Q6452" s="1840"/>
      <c r="R6452" s="1840"/>
      <c r="S6452" s="1840"/>
      <c r="T6452" s="1840"/>
      <c r="U6452" s="1840"/>
      <c r="V6452" s="1840"/>
      <c r="W6452" s="1840"/>
      <c r="X6452" s="1840"/>
      <c r="Y6452" s="1840"/>
      <c r="Z6452" s="1309"/>
      <c r="AA6452" s="1841">
        <v>0</v>
      </c>
      <c r="AB6452" s="1841"/>
      <c r="AC6452" s="1841"/>
      <c r="AD6452" s="1841"/>
      <c r="AE6452" s="1841"/>
      <c r="AF6452" s="1841"/>
      <c r="AG6452" s="1841"/>
      <c r="AH6452" s="1782"/>
    </row>
    <row r="6453" spans="1:34" ht="16.7" customHeight="1">
      <c r="A6453" s="1845"/>
      <c r="B6453" s="1799"/>
      <c r="C6453" s="1799"/>
      <c r="D6453" s="1799"/>
      <c r="E6453" s="1799"/>
      <c r="F6453" s="1799"/>
      <c r="G6453" s="1799"/>
      <c r="H6453" s="1799"/>
      <c r="I6453" s="1842" t="s">
        <v>2864</v>
      </c>
      <c r="J6453" s="1842"/>
      <c r="K6453" s="1842"/>
      <c r="L6453" s="1842"/>
      <c r="M6453" s="1842"/>
      <c r="N6453" s="1842"/>
      <c r="O6453" s="1842"/>
      <c r="P6453" s="1842"/>
      <c r="Q6453" s="1842"/>
      <c r="R6453" s="1842"/>
      <c r="S6453" s="1842"/>
      <c r="T6453" s="1842"/>
      <c r="U6453" s="1842"/>
      <c r="V6453" s="1842"/>
      <c r="W6453" s="1842"/>
      <c r="X6453" s="1842"/>
      <c r="Y6453" s="1842"/>
      <c r="Z6453" s="1799"/>
      <c r="AA6453" s="1843">
        <v>0</v>
      </c>
      <c r="AB6453" s="1843"/>
      <c r="AC6453" s="1843"/>
      <c r="AD6453" s="1843"/>
      <c r="AE6453" s="1843"/>
      <c r="AF6453" s="1843"/>
      <c r="AG6453" s="1843"/>
      <c r="AH6453" s="1800"/>
    </row>
    <row r="6454" spans="1:34" ht="17.45" customHeight="1">
      <c r="A6454" s="1801" t="s">
        <v>2865</v>
      </c>
      <c r="B6454" s="1825"/>
      <c r="C6454" s="1825"/>
      <c r="D6454" s="1825"/>
      <c r="E6454" s="1825"/>
      <c r="F6454" s="1825"/>
      <c r="G6454" s="1825"/>
      <c r="H6454" s="1825"/>
      <c r="I6454" s="1825"/>
      <c r="J6454" s="1825"/>
      <c r="K6454" s="1825"/>
      <c r="L6454" s="1825"/>
      <c r="M6454" s="1825"/>
      <c r="N6454" s="1826"/>
      <c r="O6454" s="1789" t="s">
        <v>2850</v>
      </c>
      <c r="P6454" s="1790"/>
      <c r="Q6454" s="1790"/>
      <c r="R6454" s="1790"/>
      <c r="S6454" s="1791"/>
      <c r="T6454" s="1827" t="s">
        <v>754</v>
      </c>
      <c r="U6454" s="1790"/>
      <c r="V6454" s="1790"/>
      <c r="W6454" s="1213"/>
      <c r="X6454" s="1789" t="s">
        <v>2866</v>
      </c>
      <c r="Y6454" s="1790"/>
      <c r="Z6454" s="1790"/>
      <c r="AA6454" s="1790"/>
      <c r="AB6454" s="1790"/>
      <c r="AC6454" s="1790"/>
      <c r="AD6454" s="1791"/>
      <c r="AE6454" s="1810" t="s">
        <v>2867</v>
      </c>
      <c r="AF6454" s="1828"/>
      <c r="AG6454" s="1828"/>
      <c r="AH6454" s="1213"/>
    </row>
    <row r="6455" spans="1:34" ht="17.45" customHeight="1">
      <c r="A6455" s="1215"/>
      <c r="B6455" s="1216" t="s">
        <v>3730</v>
      </c>
      <c r="C6455" s="1829" t="s">
        <v>3731</v>
      </c>
      <c r="D6455" s="1830"/>
      <c r="E6455" s="1830"/>
      <c r="F6455" s="1830"/>
      <c r="G6455" s="1830"/>
      <c r="H6455" s="1830"/>
      <c r="I6455" s="1830"/>
      <c r="J6455" s="1830"/>
      <c r="K6455" s="1830"/>
      <c r="L6455" s="1830"/>
      <c r="M6455" s="1830"/>
      <c r="N6455" s="1829"/>
      <c r="O6455" s="1831">
        <v>1.1000000000000001</v>
      </c>
      <c r="P6455" s="1832"/>
      <c r="Q6455" s="1832"/>
      <c r="R6455" s="1832"/>
      <c r="S6455" s="1833"/>
      <c r="T6455" s="1834" t="s">
        <v>497</v>
      </c>
      <c r="U6455" s="1835"/>
      <c r="V6455" s="1835"/>
      <c r="W6455" s="1217"/>
      <c r="X6455" s="1836">
        <v>110.4</v>
      </c>
      <c r="Y6455" s="1837"/>
      <c r="Z6455" s="1837"/>
      <c r="AA6455" s="1837"/>
      <c r="AB6455" s="1837"/>
      <c r="AC6455" s="1837"/>
      <c r="AD6455" s="1838"/>
      <c r="AE6455" s="1839">
        <v>121.44</v>
      </c>
      <c r="AF6455" s="1795"/>
      <c r="AG6455" s="1795"/>
      <c r="AH6455" s="1217"/>
    </row>
    <row r="6456" spans="1:34" ht="16.7" customHeight="1">
      <c r="A6456" s="1792"/>
      <c r="B6456" s="1793"/>
      <c r="C6456" s="1793"/>
      <c r="D6456" s="1793"/>
      <c r="E6456" s="1793"/>
      <c r="F6456" s="1793"/>
      <c r="G6456" s="1793"/>
      <c r="H6456" s="1793"/>
      <c r="I6456" s="1794" t="s">
        <v>2869</v>
      </c>
      <c r="J6456" s="1794"/>
      <c r="K6456" s="1794"/>
      <c r="L6456" s="1794"/>
      <c r="M6456" s="1794"/>
      <c r="N6456" s="1794"/>
      <c r="O6456" s="1794"/>
      <c r="P6456" s="1794"/>
      <c r="Q6456" s="1794"/>
      <c r="R6456" s="1794"/>
      <c r="S6456" s="1794"/>
      <c r="T6456" s="1794"/>
      <c r="U6456" s="1794"/>
      <c r="V6456" s="1794"/>
      <c r="W6456" s="1794"/>
      <c r="X6456" s="1794"/>
      <c r="Y6456" s="1794"/>
      <c r="Z6456" s="1214"/>
      <c r="AA6456" s="1795">
        <v>121.44</v>
      </c>
      <c r="AB6456" s="1795"/>
      <c r="AC6456" s="1795"/>
      <c r="AD6456" s="1795"/>
      <c r="AE6456" s="1795"/>
      <c r="AF6456" s="1795"/>
      <c r="AG6456" s="1795"/>
      <c r="AH6456" s="1213"/>
    </row>
    <row r="6457" spans="1:34" ht="17.45" customHeight="1">
      <c r="A6457" s="1801" t="s">
        <v>2870</v>
      </c>
      <c r="B6457" s="1825"/>
      <c r="C6457" s="1825"/>
      <c r="D6457" s="1825"/>
      <c r="E6457" s="1825"/>
      <c r="F6457" s="1825"/>
      <c r="G6457" s="1825"/>
      <c r="H6457" s="1825"/>
      <c r="I6457" s="1825"/>
      <c r="J6457" s="1825"/>
      <c r="K6457" s="1825"/>
      <c r="L6457" s="1825"/>
      <c r="M6457" s="1825"/>
      <c r="N6457" s="1826"/>
      <c r="O6457" s="1789" t="s">
        <v>2850</v>
      </c>
      <c r="P6457" s="1790"/>
      <c r="Q6457" s="1790"/>
      <c r="R6457" s="1790"/>
      <c r="S6457" s="1791"/>
      <c r="T6457" s="1827" t="s">
        <v>754</v>
      </c>
      <c r="U6457" s="1790"/>
      <c r="V6457" s="1790"/>
      <c r="W6457" s="1213"/>
      <c r="X6457" s="1789" t="s">
        <v>2866</v>
      </c>
      <c r="Y6457" s="1790"/>
      <c r="Z6457" s="1790"/>
      <c r="AA6457" s="1790"/>
      <c r="AB6457" s="1790"/>
      <c r="AC6457" s="1790"/>
      <c r="AD6457" s="1791"/>
      <c r="AE6457" s="1810" t="s">
        <v>2867</v>
      </c>
      <c r="AF6457" s="1828"/>
      <c r="AG6457" s="1828"/>
      <c r="AH6457" s="1213"/>
    </row>
    <row r="6458" spans="1:34" ht="17.45" customHeight="1">
      <c r="A6458" s="1792"/>
      <c r="B6458" s="1793"/>
      <c r="C6458" s="1793"/>
      <c r="D6458" s="1793"/>
      <c r="E6458" s="1793"/>
      <c r="F6458" s="1793"/>
      <c r="G6458" s="1793"/>
      <c r="H6458" s="1793"/>
      <c r="I6458" s="1794" t="s">
        <v>2871</v>
      </c>
      <c r="J6458" s="1794"/>
      <c r="K6458" s="1794"/>
      <c r="L6458" s="1794"/>
      <c r="M6458" s="1794"/>
      <c r="N6458" s="1794"/>
      <c r="O6458" s="1794"/>
      <c r="P6458" s="1794"/>
      <c r="Q6458" s="1794"/>
      <c r="R6458" s="1794"/>
      <c r="S6458" s="1794"/>
      <c r="T6458" s="1794"/>
      <c r="U6458" s="1794"/>
      <c r="V6458" s="1794"/>
      <c r="W6458" s="1794"/>
      <c r="X6458" s="1794"/>
      <c r="Y6458" s="1794"/>
      <c r="Z6458" s="1214"/>
      <c r="AA6458" s="1795">
        <v>0</v>
      </c>
      <c r="AB6458" s="1795"/>
      <c r="AC6458" s="1795"/>
      <c r="AD6458" s="1795"/>
      <c r="AE6458" s="1795"/>
      <c r="AF6458" s="1795"/>
      <c r="AG6458" s="1795"/>
      <c r="AH6458" s="1213"/>
    </row>
    <row r="6459" spans="1:34" ht="16.7" customHeight="1">
      <c r="A6459" s="1801" t="s">
        <v>2872</v>
      </c>
      <c r="B6459" s="1825"/>
      <c r="C6459" s="1825"/>
      <c r="D6459" s="1825"/>
      <c r="E6459" s="1825"/>
      <c r="F6459" s="1825"/>
      <c r="G6459" s="1825"/>
      <c r="H6459" s="1825"/>
      <c r="I6459" s="1825"/>
      <c r="J6459" s="1825"/>
      <c r="K6459" s="1825"/>
      <c r="L6459" s="1825"/>
      <c r="M6459" s="1825"/>
      <c r="N6459" s="1826"/>
      <c r="O6459" s="1789" t="s">
        <v>2850</v>
      </c>
      <c r="P6459" s="1790"/>
      <c r="Q6459" s="1790"/>
      <c r="R6459" s="1790"/>
      <c r="S6459" s="1791"/>
      <c r="T6459" s="1827" t="s">
        <v>754</v>
      </c>
      <c r="U6459" s="1790"/>
      <c r="V6459" s="1790"/>
      <c r="W6459" s="1213"/>
      <c r="X6459" s="1789" t="s">
        <v>2866</v>
      </c>
      <c r="Y6459" s="1790"/>
      <c r="Z6459" s="1790"/>
      <c r="AA6459" s="1790"/>
      <c r="AB6459" s="1790"/>
      <c r="AC6459" s="1790"/>
      <c r="AD6459" s="1791"/>
      <c r="AE6459" s="1810" t="s">
        <v>2867</v>
      </c>
      <c r="AF6459" s="1828"/>
      <c r="AG6459" s="1828"/>
      <c r="AH6459" s="1213"/>
    </row>
    <row r="6460" spans="1:34" ht="17.45" customHeight="1">
      <c r="A6460" s="1792"/>
      <c r="B6460" s="1793"/>
      <c r="C6460" s="1793"/>
      <c r="D6460" s="1793"/>
      <c r="E6460" s="1793"/>
      <c r="F6460" s="1793"/>
      <c r="G6460" s="1793"/>
      <c r="H6460" s="1793"/>
      <c r="I6460" s="1793"/>
      <c r="J6460" s="1793"/>
      <c r="K6460" s="1794" t="s">
        <v>2873</v>
      </c>
      <c r="L6460" s="1794"/>
      <c r="M6460" s="1794"/>
      <c r="N6460" s="1794"/>
      <c r="O6460" s="1794"/>
      <c r="P6460" s="1794"/>
      <c r="Q6460" s="1794"/>
      <c r="R6460" s="1794"/>
      <c r="S6460" s="1794"/>
      <c r="T6460" s="1794"/>
      <c r="U6460" s="1794"/>
      <c r="V6460" s="1794"/>
      <c r="W6460" s="1794"/>
      <c r="X6460" s="1794"/>
      <c r="Y6460" s="1794"/>
      <c r="Z6460" s="1794"/>
      <c r="AA6460" s="1794"/>
      <c r="AB6460" s="1214"/>
      <c r="AC6460" s="1795">
        <v>0</v>
      </c>
      <c r="AD6460" s="1795"/>
      <c r="AE6460" s="1795"/>
      <c r="AF6460" s="1795"/>
      <c r="AG6460" s="1795"/>
      <c r="AH6460" s="1213"/>
    </row>
    <row r="6461" spans="1:34" ht="16.7" customHeight="1">
      <c r="A6461" s="1801" t="s">
        <v>2874</v>
      </c>
      <c r="B6461" s="1825"/>
      <c r="C6461" s="1825"/>
      <c r="D6461" s="1825"/>
      <c r="E6461" s="1825"/>
      <c r="F6461" s="1825"/>
      <c r="G6461" s="1825"/>
      <c r="H6461" s="1825"/>
      <c r="I6461" s="1825"/>
      <c r="J6461" s="1826"/>
      <c r="K6461" s="1789" t="s">
        <v>2850</v>
      </c>
      <c r="L6461" s="1791"/>
      <c r="M6461" s="1855" t="s">
        <v>2875</v>
      </c>
      <c r="N6461" s="1856"/>
      <c r="O6461" s="1857"/>
      <c r="P6461" s="1855" t="s">
        <v>2876</v>
      </c>
      <c r="Q6461" s="1856"/>
      <c r="R6461" s="1857"/>
      <c r="S6461" s="1855" t="s">
        <v>2877</v>
      </c>
      <c r="T6461" s="1857"/>
      <c r="U6461" s="1789" t="s">
        <v>2878</v>
      </c>
      <c r="V6461" s="1790"/>
      <c r="W6461" s="1791"/>
      <c r="X6461" s="1789" t="s">
        <v>2879</v>
      </c>
      <c r="Y6461" s="1790"/>
      <c r="Z6461" s="1790"/>
      <c r="AA6461" s="1790"/>
      <c r="AB6461" s="1791"/>
      <c r="AC6461" s="1789" t="s">
        <v>2880</v>
      </c>
      <c r="AD6461" s="1791"/>
      <c r="AE6461" s="1810" t="s">
        <v>2867</v>
      </c>
      <c r="AF6461" s="1828"/>
      <c r="AG6461" s="1828"/>
      <c r="AH6461" s="1213"/>
    </row>
    <row r="6462" spans="1:34" ht="17.45" customHeight="1">
      <c r="A6462" s="1853"/>
      <c r="B6462" s="1778"/>
      <c r="C6462" s="1778"/>
      <c r="D6462" s="1778"/>
      <c r="E6462" s="1778"/>
      <c r="F6462" s="1778"/>
      <c r="G6462" s="1778"/>
      <c r="H6462" s="1778"/>
      <c r="I6462" s="1846" t="s">
        <v>2881</v>
      </c>
      <c r="J6462" s="1846"/>
      <c r="K6462" s="1846"/>
      <c r="L6462" s="1846"/>
      <c r="M6462" s="1846"/>
      <c r="N6462" s="1846"/>
      <c r="O6462" s="1846"/>
      <c r="P6462" s="1846"/>
      <c r="Q6462" s="1846"/>
      <c r="R6462" s="1846"/>
      <c r="S6462" s="1846"/>
      <c r="T6462" s="1846"/>
      <c r="U6462" s="1846"/>
      <c r="V6462" s="1846"/>
      <c r="W6462" s="1846"/>
      <c r="X6462" s="1846"/>
      <c r="Y6462" s="1846"/>
      <c r="Z6462" s="1203"/>
      <c r="AA6462" s="1847">
        <v>0</v>
      </c>
      <c r="AB6462" s="1847"/>
      <c r="AC6462" s="1847"/>
      <c r="AD6462" s="1847"/>
      <c r="AE6462" s="1847"/>
      <c r="AF6462" s="1847"/>
      <c r="AG6462" s="1847"/>
      <c r="AH6462" s="1204"/>
    </row>
    <row r="6463" spans="1:34" ht="5.85" customHeight="1">
      <c r="A6463" s="1854"/>
      <c r="B6463" s="1309"/>
      <c r="C6463" s="1309"/>
      <c r="D6463" s="1309"/>
      <c r="E6463" s="1309"/>
      <c r="F6463" s="1309"/>
      <c r="G6463" s="1309"/>
      <c r="H6463" s="1309"/>
      <c r="I6463" s="1309"/>
      <c r="J6463" s="1309"/>
      <c r="K6463" s="1309"/>
      <c r="L6463" s="1309"/>
      <c r="M6463" s="1309"/>
      <c r="N6463" s="1309"/>
      <c r="O6463" s="1309"/>
      <c r="P6463" s="1309"/>
      <c r="Q6463" s="1309"/>
      <c r="R6463" s="1309"/>
      <c r="S6463" s="1309"/>
      <c r="T6463" s="1309"/>
      <c r="U6463" s="1309"/>
      <c r="V6463" s="1309"/>
      <c r="W6463" s="1309"/>
      <c r="X6463" s="1309"/>
      <c r="Y6463" s="1309"/>
      <c r="Z6463" s="1309"/>
      <c r="AA6463" s="1309"/>
      <c r="AB6463" s="1309"/>
      <c r="AC6463" s="1309"/>
      <c r="AD6463" s="1309"/>
      <c r="AE6463" s="1309"/>
      <c r="AF6463" s="1309"/>
      <c r="AG6463" s="1309"/>
      <c r="AH6463" s="1782"/>
    </row>
    <row r="6464" spans="1:34" ht="17.45" customHeight="1">
      <c r="A6464" s="1845"/>
      <c r="B6464" s="1799"/>
      <c r="C6464" s="1799"/>
      <c r="D6464" s="1799"/>
      <c r="E6464" s="1799"/>
      <c r="F6464" s="1799"/>
      <c r="G6464" s="1799"/>
      <c r="H6464" s="1799"/>
      <c r="I6464" s="1842" t="s">
        <v>2882</v>
      </c>
      <c r="J6464" s="1842"/>
      <c r="K6464" s="1842"/>
      <c r="L6464" s="1842"/>
      <c r="M6464" s="1842"/>
      <c r="N6464" s="1842"/>
      <c r="O6464" s="1842"/>
      <c r="P6464" s="1842"/>
      <c r="Q6464" s="1842"/>
      <c r="R6464" s="1842"/>
      <c r="S6464" s="1842"/>
      <c r="T6464" s="1842"/>
      <c r="U6464" s="1842"/>
      <c r="V6464" s="1842"/>
      <c r="W6464" s="1842"/>
      <c r="X6464" s="1842"/>
      <c r="Y6464" s="1842"/>
      <c r="Z6464" s="1212"/>
      <c r="AA6464" s="1848">
        <v>279.54000000000002</v>
      </c>
      <c r="AB6464" s="1848"/>
      <c r="AC6464" s="1848"/>
      <c r="AD6464" s="1848"/>
      <c r="AE6464" s="1848"/>
      <c r="AF6464" s="1848"/>
      <c r="AG6464" s="1848"/>
      <c r="AH6464" s="1208"/>
    </row>
    <row r="6465" spans="1:34" ht="45" customHeight="1">
      <c r="A6465" s="1849" t="s">
        <v>2883</v>
      </c>
      <c r="B6465" s="1850"/>
      <c r="C6465" s="1850"/>
      <c r="D6465" s="1850"/>
      <c r="E6465" s="1851" t="s">
        <v>3732</v>
      </c>
      <c r="F6465" s="1852"/>
      <c r="G6465" s="1852"/>
      <c r="H6465" s="1852"/>
      <c r="I6465" s="1852"/>
      <c r="J6465" s="1852"/>
      <c r="K6465" s="1852"/>
      <c r="L6465" s="1852"/>
      <c r="M6465" s="1852"/>
      <c r="N6465" s="1852"/>
      <c r="O6465" s="1852"/>
      <c r="P6465" s="1852"/>
      <c r="Q6465" s="1852"/>
      <c r="R6465" s="1852"/>
      <c r="S6465" s="1852"/>
      <c r="T6465" s="1852"/>
      <c r="U6465" s="1852"/>
      <c r="V6465" s="1852"/>
      <c r="W6465" s="1852"/>
      <c r="X6465" s="1852"/>
      <c r="Y6465" s="1852"/>
      <c r="Z6465" s="1852"/>
      <c r="AA6465" s="1852"/>
      <c r="AB6465" s="1852"/>
      <c r="AC6465" s="1852"/>
      <c r="AD6465" s="1852"/>
      <c r="AE6465" s="1852"/>
      <c r="AF6465" s="1852"/>
      <c r="AG6465" s="1852"/>
      <c r="AH6465" s="1851"/>
    </row>
    <row r="6466" spans="1:34" ht="116.45" customHeight="1">
      <c r="A6466" s="1218"/>
      <c r="AH6466" s="1219"/>
    </row>
    <row r="6467" spans="1:34" ht="115.7" customHeight="1">
      <c r="A6467" s="1220"/>
      <c r="B6467" s="1221"/>
      <c r="C6467" s="1221"/>
      <c r="D6467" s="1221"/>
      <c r="E6467" s="1221"/>
      <c r="F6467" s="1221"/>
      <c r="G6467" s="1221"/>
      <c r="H6467" s="1221"/>
      <c r="I6467" s="1221"/>
      <c r="J6467" s="1221"/>
      <c r="K6467" s="1221"/>
      <c r="L6467" s="1221"/>
      <c r="M6467" s="1221"/>
      <c r="N6467" s="1221"/>
      <c r="O6467" s="1221"/>
      <c r="P6467" s="1221"/>
      <c r="Q6467" s="1221"/>
      <c r="R6467" s="1221"/>
      <c r="S6467" s="1221"/>
      <c r="T6467" s="1221"/>
      <c r="U6467" s="1221"/>
      <c r="V6467" s="1221"/>
      <c r="W6467" s="1221"/>
      <c r="X6467" s="1221"/>
      <c r="Y6467" s="1221"/>
      <c r="Z6467" s="1221"/>
      <c r="AA6467" s="1221"/>
      <c r="AB6467" s="1221"/>
      <c r="AC6467" s="1221"/>
      <c r="AD6467" s="1221"/>
      <c r="AE6467" s="1221"/>
      <c r="AF6467" s="1221"/>
      <c r="AG6467" s="1221"/>
      <c r="AH6467" s="1222"/>
    </row>
    <row r="6468" spans="1:34" ht="5.85" customHeight="1">
      <c r="A6468" s="1777"/>
      <c r="B6468" s="1778"/>
      <c r="C6468" s="1778"/>
      <c r="D6468" s="1778"/>
      <c r="E6468" s="1778"/>
      <c r="F6468" s="1778"/>
      <c r="G6468" s="1778"/>
      <c r="H6468" s="1778"/>
      <c r="I6468" s="1778"/>
      <c r="J6468" s="1778"/>
      <c r="K6468" s="1778"/>
      <c r="L6468" s="1778"/>
      <c r="M6468" s="1778"/>
      <c r="N6468" s="1778"/>
      <c r="O6468" s="1778"/>
      <c r="P6468" s="1778"/>
      <c r="Q6468" s="1778"/>
      <c r="R6468" s="1778"/>
      <c r="S6468" s="1778"/>
      <c r="T6468" s="1778"/>
      <c r="U6468" s="1778"/>
      <c r="V6468" s="1778"/>
      <c r="W6468" s="1778"/>
      <c r="X6468" s="1778"/>
      <c r="Y6468" s="1778"/>
      <c r="Z6468" s="1778"/>
      <c r="AA6468" s="1778"/>
      <c r="AB6468" s="1778"/>
      <c r="AC6468" s="1778"/>
      <c r="AD6468" s="1778"/>
      <c r="AE6468" s="1778"/>
      <c r="AF6468" s="1778"/>
      <c r="AG6468" s="1778"/>
      <c r="AH6468" s="1779"/>
    </row>
    <row r="6469" spans="1:34" ht="11.65" customHeight="1">
      <c r="A6469" s="1780" t="s">
        <v>2834</v>
      </c>
      <c r="B6469" s="1310"/>
      <c r="C6469" s="1310"/>
      <c r="D6469" s="1310"/>
      <c r="E6469" s="1310"/>
      <c r="F6469" s="1310"/>
      <c r="G6469" s="1310"/>
      <c r="H6469" s="1310"/>
      <c r="I6469" s="1310"/>
      <c r="J6469" s="1310"/>
      <c r="K6469" s="1310"/>
      <c r="L6469" s="1310"/>
      <c r="M6469" s="1310"/>
      <c r="N6469" s="1310"/>
      <c r="O6469" s="1310"/>
      <c r="P6469" s="1310"/>
      <c r="Q6469" s="1310"/>
      <c r="R6469" s="1310"/>
      <c r="S6469" s="1310"/>
      <c r="T6469" s="1310"/>
      <c r="U6469" s="1310"/>
      <c r="V6469" s="1310"/>
      <c r="W6469" s="1310"/>
      <c r="X6469" s="1310"/>
      <c r="Y6469" s="1310"/>
      <c r="Z6469" s="1310"/>
      <c r="AA6469" s="1310"/>
      <c r="AB6469" s="1310"/>
      <c r="AC6469" s="1310"/>
      <c r="AD6469" s="1309"/>
      <c r="AE6469" s="1309"/>
      <c r="AF6469" s="1781" t="s">
        <v>3733</v>
      </c>
      <c r="AG6469" s="1781"/>
      <c r="AH6469" s="1782"/>
    </row>
    <row r="6470" spans="1:34" ht="5.85" customHeight="1">
      <c r="A6470" s="1780"/>
      <c r="B6470" s="1310"/>
      <c r="C6470" s="1310"/>
      <c r="D6470" s="1310"/>
      <c r="E6470" s="1310"/>
      <c r="F6470" s="1310"/>
      <c r="G6470" s="1310"/>
      <c r="H6470" s="1310"/>
      <c r="I6470" s="1310"/>
      <c r="J6470" s="1310"/>
      <c r="K6470" s="1310"/>
      <c r="L6470" s="1310"/>
      <c r="M6470" s="1310"/>
      <c r="N6470" s="1310"/>
      <c r="O6470" s="1310"/>
      <c r="P6470" s="1310"/>
      <c r="Q6470" s="1310"/>
      <c r="R6470" s="1310"/>
      <c r="S6470" s="1310"/>
      <c r="T6470" s="1310"/>
      <c r="U6470" s="1310"/>
      <c r="V6470" s="1310"/>
      <c r="W6470" s="1310"/>
      <c r="X6470" s="1310"/>
      <c r="Y6470" s="1310"/>
      <c r="Z6470" s="1310"/>
      <c r="AA6470" s="1310"/>
      <c r="AB6470" s="1310"/>
      <c r="AC6470" s="1310"/>
      <c r="AD6470" s="1311"/>
      <c r="AE6470" s="1311"/>
      <c r="AF6470" s="1311"/>
      <c r="AG6470" s="1311"/>
      <c r="AH6470" s="1782"/>
    </row>
    <row r="6471" spans="1:34" ht="11.65" customHeight="1">
      <c r="A6471" s="1783" t="s">
        <v>2836</v>
      </c>
      <c r="B6471" s="1784"/>
      <c r="C6471" s="1784"/>
      <c r="D6471" s="1784"/>
      <c r="E6471" s="1784"/>
      <c r="F6471" s="1784"/>
      <c r="G6471" s="1784"/>
      <c r="H6471" s="1784"/>
      <c r="I6471" s="1784"/>
      <c r="J6471" s="1784"/>
      <c r="K6471" s="1784"/>
      <c r="L6471" s="1784"/>
      <c r="M6471" s="1784"/>
      <c r="N6471" s="1784"/>
      <c r="O6471" s="1784"/>
      <c r="P6471" s="1784"/>
      <c r="Q6471" s="1784"/>
      <c r="R6471" s="1784"/>
      <c r="S6471" s="1784"/>
      <c r="T6471" s="1784"/>
      <c r="U6471" s="1784"/>
      <c r="V6471" s="1784"/>
      <c r="W6471" s="1784"/>
      <c r="X6471" s="1784"/>
      <c r="Y6471" s="1784"/>
      <c r="Z6471" s="1784"/>
      <c r="AA6471" s="1784"/>
      <c r="AB6471" s="1784"/>
      <c r="AC6471" s="1784"/>
      <c r="AD6471" s="1311"/>
      <c r="AE6471" s="1311"/>
      <c r="AF6471" s="1311"/>
      <c r="AG6471" s="1311"/>
      <c r="AH6471" s="1782"/>
    </row>
    <row r="6472" spans="1:34" ht="22.5" customHeight="1">
      <c r="A6472" s="1785" t="s">
        <v>2837</v>
      </c>
      <c r="B6472" s="1786"/>
      <c r="C6472" s="1786"/>
      <c r="D6472" s="1786"/>
      <c r="E6472" s="1786"/>
      <c r="F6472" s="1786"/>
      <c r="G6472" s="1786"/>
      <c r="H6472" s="1786"/>
      <c r="I6472" s="1786"/>
      <c r="J6472" s="1786"/>
      <c r="K6472" s="1786"/>
      <c r="L6472" s="1786"/>
      <c r="M6472" s="1786"/>
      <c r="N6472" s="1786"/>
      <c r="O6472" s="1786"/>
      <c r="P6472" s="1786"/>
      <c r="Q6472" s="1786"/>
      <c r="R6472" s="1786"/>
      <c r="S6472" s="1786"/>
      <c r="T6472" s="1786"/>
      <c r="U6472" s="1786"/>
      <c r="V6472" s="1786"/>
      <c r="W6472" s="1786"/>
      <c r="X6472" s="1786"/>
      <c r="Y6472" s="1786"/>
      <c r="Z6472" s="1786"/>
      <c r="AA6472" s="1786"/>
      <c r="AB6472" s="1786"/>
      <c r="AC6472" s="1786"/>
      <c r="AD6472" s="1311"/>
      <c r="AE6472" s="1311"/>
      <c r="AF6472" s="1311"/>
      <c r="AG6472" s="1311"/>
      <c r="AH6472" s="1782"/>
    </row>
    <row r="6473" spans="1:34" ht="5.85" customHeight="1">
      <c r="A6473" s="1787" t="s">
        <v>2838</v>
      </c>
      <c r="B6473" s="1788"/>
      <c r="C6473" s="1788"/>
      <c r="D6473" s="1788"/>
      <c r="E6473" s="1788"/>
      <c r="F6473" s="1788"/>
      <c r="G6473" s="1788"/>
      <c r="H6473" s="1788"/>
      <c r="I6473" s="1788"/>
      <c r="J6473" s="1788"/>
      <c r="K6473" s="1788"/>
      <c r="L6473" s="1788"/>
      <c r="M6473" s="1788"/>
      <c r="N6473" s="1788"/>
      <c r="O6473" s="1788"/>
      <c r="P6473" s="1788"/>
      <c r="Q6473" s="1788"/>
      <c r="R6473" s="1788"/>
      <c r="S6473" s="1788"/>
      <c r="T6473" s="1788"/>
      <c r="U6473" s="1788"/>
      <c r="V6473" s="1788"/>
      <c r="W6473" s="1788"/>
      <c r="X6473" s="1788"/>
      <c r="Y6473" s="1788"/>
      <c r="Z6473" s="1788"/>
      <c r="AA6473" s="1788"/>
      <c r="AB6473" s="1788"/>
      <c r="AC6473" s="1788"/>
      <c r="AD6473" s="1311"/>
      <c r="AE6473" s="1311"/>
      <c r="AF6473" s="1311"/>
      <c r="AG6473" s="1311"/>
      <c r="AH6473" s="1782"/>
    </row>
    <row r="6474" spans="1:34" ht="5.85" customHeight="1">
      <c r="A6474" s="1787"/>
      <c r="B6474" s="1788"/>
      <c r="C6474" s="1788"/>
      <c r="D6474" s="1788"/>
      <c r="E6474" s="1788"/>
      <c r="F6474" s="1788"/>
      <c r="G6474" s="1788"/>
      <c r="H6474" s="1788"/>
      <c r="I6474" s="1788"/>
      <c r="J6474" s="1788"/>
      <c r="K6474" s="1788"/>
      <c r="L6474" s="1788"/>
      <c r="M6474" s="1788"/>
      <c r="N6474" s="1788"/>
      <c r="O6474" s="1788"/>
      <c r="P6474" s="1788"/>
      <c r="Q6474" s="1788"/>
      <c r="R6474" s="1788"/>
      <c r="S6474" s="1788"/>
      <c r="T6474" s="1788"/>
      <c r="U6474" s="1788"/>
      <c r="V6474" s="1788"/>
      <c r="W6474" s="1788"/>
      <c r="X6474" s="1788"/>
      <c r="Y6474" s="1788"/>
      <c r="Z6474" s="1788"/>
      <c r="AA6474" s="1788"/>
      <c r="AB6474" s="1788"/>
      <c r="AC6474" s="1788"/>
      <c r="AD6474" s="1782"/>
      <c r="AE6474" s="1309"/>
      <c r="AF6474" s="1309"/>
      <c r="AG6474" s="1309"/>
      <c r="AH6474" s="1782"/>
    </row>
    <row r="6475" spans="1:34" ht="11.65" customHeight="1">
      <c r="A6475" s="1787" t="s">
        <v>2839</v>
      </c>
      <c r="B6475" s="1788"/>
      <c r="C6475" s="1788"/>
      <c r="D6475" s="1788"/>
      <c r="E6475" s="1788"/>
      <c r="F6475" s="1788"/>
      <c r="G6475" s="1788"/>
      <c r="H6475" s="1788"/>
      <c r="I6475" s="1788"/>
      <c r="J6475" s="1788"/>
      <c r="K6475" s="1788"/>
      <c r="L6475" s="1788"/>
      <c r="M6475" s="1788"/>
      <c r="N6475" s="1788"/>
      <c r="O6475" s="1788"/>
      <c r="P6475" s="1788"/>
      <c r="Q6475" s="1788"/>
      <c r="R6475" s="1788"/>
      <c r="S6475" s="1788"/>
      <c r="T6475" s="1788"/>
      <c r="U6475" s="1788"/>
      <c r="V6475" s="1788"/>
      <c r="W6475" s="1788"/>
      <c r="X6475" s="1788"/>
      <c r="Y6475" s="1788"/>
      <c r="Z6475" s="1788"/>
      <c r="AA6475" s="1788"/>
      <c r="AB6475" s="1788"/>
      <c r="AC6475" s="1788"/>
      <c r="AD6475" s="1818" t="s">
        <v>2840</v>
      </c>
      <c r="AE6475" s="1818"/>
      <c r="AF6475" s="1206">
        <v>0</v>
      </c>
      <c r="AG6475" s="1207" t="s">
        <v>5</v>
      </c>
      <c r="AH6475" s="1800"/>
    </row>
    <row r="6476" spans="1:34" ht="10.9" customHeight="1">
      <c r="A6476" s="1819" t="s">
        <v>2841</v>
      </c>
      <c r="B6476" s="1820"/>
      <c r="C6476" s="1820"/>
      <c r="D6476" s="1820"/>
      <c r="E6476" s="1820"/>
      <c r="F6476" s="1820"/>
      <c r="G6476" s="1820"/>
      <c r="H6476" s="1820"/>
      <c r="I6476" s="1820"/>
      <c r="J6476" s="1820"/>
      <c r="K6476" s="1820"/>
      <c r="L6476" s="1820"/>
      <c r="M6476" s="1820"/>
      <c r="N6476" s="1820"/>
      <c r="O6476" s="1820"/>
      <c r="P6476" s="1820"/>
      <c r="Q6476" s="1820"/>
      <c r="R6476" s="1820"/>
      <c r="S6476" s="1820"/>
      <c r="T6476" s="1820"/>
      <c r="U6476" s="1820"/>
      <c r="V6476" s="1820"/>
      <c r="W6476" s="1820"/>
      <c r="X6476" s="1820"/>
      <c r="Y6476" s="1820"/>
      <c r="Z6476" s="1820"/>
      <c r="AA6476" s="1820"/>
      <c r="AB6476" s="1820"/>
      <c r="AC6476" s="1820"/>
      <c r="AD6476" s="1821" t="s">
        <v>2842</v>
      </c>
      <c r="AE6476" s="1821"/>
      <c r="AF6476" s="1210">
        <v>0</v>
      </c>
      <c r="AG6476" s="1211" t="s">
        <v>5</v>
      </c>
      <c r="AH6476" s="1800"/>
    </row>
    <row r="6477" spans="1:34" ht="17.45" customHeight="1">
      <c r="A6477" s="1822" t="s">
        <v>2843</v>
      </c>
      <c r="B6477" s="1802"/>
      <c r="C6477" s="1802"/>
      <c r="D6477" s="1778"/>
      <c r="E6477" s="1823" t="s">
        <v>3467</v>
      </c>
      <c r="F6477" s="1823"/>
      <c r="G6477" s="1823"/>
      <c r="H6477" s="1823"/>
      <c r="I6477" s="1823"/>
      <c r="J6477" s="1823"/>
      <c r="K6477" s="1823"/>
      <c r="L6477" s="1823"/>
      <c r="M6477" s="1823"/>
      <c r="N6477" s="1823"/>
      <c r="O6477" s="1823"/>
      <c r="P6477" s="1823"/>
      <c r="Q6477" s="1823"/>
      <c r="R6477" s="1823"/>
      <c r="S6477" s="1823"/>
      <c r="T6477" s="1823"/>
      <c r="U6477" s="1823"/>
      <c r="V6477" s="1823"/>
      <c r="W6477" s="1823"/>
      <c r="X6477" s="1823"/>
      <c r="Y6477" s="1823"/>
      <c r="Z6477" s="1823"/>
      <c r="AA6477" s="1823"/>
      <c r="AB6477" s="1823"/>
      <c r="AC6477" s="1823"/>
      <c r="AD6477" s="1823"/>
      <c r="AE6477" s="1823"/>
      <c r="AF6477" s="1823"/>
      <c r="AG6477" s="1823"/>
      <c r="AH6477" s="1779"/>
    </row>
    <row r="6478" spans="1:34" ht="17.45" customHeight="1">
      <c r="A6478" s="1824" t="s">
        <v>2844</v>
      </c>
      <c r="B6478" s="1816"/>
      <c r="C6478" s="1816"/>
      <c r="D6478" s="1309"/>
      <c r="E6478" s="1815" t="s">
        <v>3466</v>
      </c>
      <c r="F6478" s="1815"/>
      <c r="G6478" s="1111"/>
      <c r="H6478" s="1796" t="s">
        <v>2845</v>
      </c>
      <c r="I6478" s="1796"/>
      <c r="J6478" s="1796" t="s">
        <v>497</v>
      </c>
      <c r="K6478" s="1796"/>
      <c r="L6478" s="1309"/>
      <c r="M6478" s="1309"/>
      <c r="N6478" s="1816" t="s">
        <v>2846</v>
      </c>
      <c r="O6478" s="1816"/>
      <c r="P6478" s="1816"/>
      <c r="Q6478" s="1816"/>
      <c r="R6478" s="1817">
        <v>1</v>
      </c>
      <c r="S6478" s="1817"/>
      <c r="T6478" s="1817"/>
      <c r="U6478" s="1817"/>
      <c r="V6478" s="1309"/>
      <c r="W6478" s="1309"/>
      <c r="X6478" s="1309"/>
      <c r="Y6478" s="1796" t="s">
        <v>2847</v>
      </c>
      <c r="Z6478" s="1796"/>
      <c r="AA6478" s="1796"/>
      <c r="AB6478" s="1796"/>
      <c r="AC6478" s="1796"/>
      <c r="AD6478" s="1796"/>
      <c r="AE6478" s="1796"/>
      <c r="AF6478" s="1797" t="s">
        <v>2848</v>
      </c>
      <c r="AG6478" s="1797"/>
      <c r="AH6478" s="1782"/>
    </row>
    <row r="6479" spans="1:34" ht="5.0999999999999996" customHeight="1">
      <c r="A6479" s="1798"/>
      <c r="B6479" s="1799"/>
      <c r="C6479" s="1799"/>
      <c r="D6479" s="1799"/>
      <c r="E6479" s="1799"/>
      <c r="F6479" s="1799"/>
      <c r="G6479" s="1799"/>
      <c r="H6479" s="1799"/>
      <c r="I6479" s="1799"/>
      <c r="J6479" s="1799"/>
      <c r="K6479" s="1799"/>
      <c r="L6479" s="1799"/>
      <c r="M6479" s="1799"/>
      <c r="N6479" s="1799"/>
      <c r="O6479" s="1799"/>
      <c r="P6479" s="1799"/>
      <c r="Q6479" s="1799"/>
      <c r="R6479" s="1799"/>
      <c r="S6479" s="1799"/>
      <c r="T6479" s="1799"/>
      <c r="U6479" s="1799"/>
      <c r="V6479" s="1799"/>
      <c r="W6479" s="1799"/>
      <c r="X6479" s="1799"/>
      <c r="Y6479" s="1799"/>
      <c r="Z6479" s="1799"/>
      <c r="AA6479" s="1799"/>
      <c r="AB6479" s="1799"/>
      <c r="AC6479" s="1799"/>
      <c r="AD6479" s="1799"/>
      <c r="AE6479" s="1799"/>
      <c r="AF6479" s="1799"/>
      <c r="AG6479" s="1799"/>
      <c r="AH6479" s="1800"/>
    </row>
    <row r="6480" spans="1:34" ht="17.45" customHeight="1">
      <c r="A6480" s="1801" t="s">
        <v>2849</v>
      </c>
      <c r="B6480" s="1802"/>
      <c r="C6480" s="1802"/>
      <c r="D6480" s="1802"/>
      <c r="E6480" s="1802"/>
      <c r="F6480" s="1802"/>
      <c r="G6480" s="1802"/>
      <c r="H6480" s="1802"/>
      <c r="I6480" s="1802"/>
      <c r="J6480" s="1803"/>
      <c r="K6480" s="1789" t="s">
        <v>2850</v>
      </c>
      <c r="L6480" s="1807"/>
      <c r="M6480" s="1789" t="s">
        <v>2851</v>
      </c>
      <c r="N6480" s="1790"/>
      <c r="O6480" s="1790"/>
      <c r="P6480" s="1790"/>
      <c r="Q6480" s="1790"/>
      <c r="R6480" s="1790"/>
      <c r="S6480" s="1790"/>
      <c r="T6480" s="1791"/>
      <c r="U6480" s="1789" t="s">
        <v>2852</v>
      </c>
      <c r="V6480" s="1790"/>
      <c r="W6480" s="1790"/>
      <c r="X6480" s="1790"/>
      <c r="Y6480" s="1790"/>
      <c r="Z6480" s="1790"/>
      <c r="AA6480" s="1790"/>
      <c r="AB6480" s="1790"/>
      <c r="AC6480" s="1790"/>
      <c r="AD6480" s="1791"/>
      <c r="AE6480" s="1810" t="s">
        <v>2853</v>
      </c>
      <c r="AF6480" s="1811"/>
      <c r="AG6480" s="1811"/>
      <c r="AH6480" s="1814"/>
    </row>
    <row r="6481" spans="1:34" ht="17.45" customHeight="1">
      <c r="A6481" s="1804"/>
      <c r="B6481" s="1805"/>
      <c r="C6481" s="1805"/>
      <c r="D6481" s="1805"/>
      <c r="E6481" s="1805"/>
      <c r="F6481" s="1805"/>
      <c r="G6481" s="1805"/>
      <c r="H6481" s="1805"/>
      <c r="I6481" s="1805"/>
      <c r="J6481" s="1806"/>
      <c r="K6481" s="1808"/>
      <c r="L6481" s="1809"/>
      <c r="M6481" s="1789" t="s">
        <v>2854</v>
      </c>
      <c r="N6481" s="1790"/>
      <c r="O6481" s="1790"/>
      <c r="P6481" s="1791"/>
      <c r="Q6481" s="1789" t="s">
        <v>2855</v>
      </c>
      <c r="R6481" s="1790"/>
      <c r="S6481" s="1790"/>
      <c r="T6481" s="1791"/>
      <c r="U6481" s="1789" t="s">
        <v>2854</v>
      </c>
      <c r="V6481" s="1790"/>
      <c r="W6481" s="1790"/>
      <c r="X6481" s="1790"/>
      <c r="Y6481" s="1790"/>
      <c r="Z6481" s="1791"/>
      <c r="AA6481" s="1789" t="s">
        <v>2855</v>
      </c>
      <c r="AB6481" s="1790"/>
      <c r="AC6481" s="1790"/>
      <c r="AD6481" s="1791"/>
      <c r="AE6481" s="1812"/>
      <c r="AF6481" s="1813"/>
      <c r="AG6481" s="1813"/>
      <c r="AH6481" s="1800"/>
    </row>
    <row r="6482" spans="1:34" ht="16.7" customHeight="1">
      <c r="A6482" s="1223"/>
      <c r="B6482" s="1224" t="s">
        <v>1491</v>
      </c>
      <c r="C6482" s="1875" t="s">
        <v>3084</v>
      </c>
      <c r="D6482" s="1876"/>
      <c r="E6482" s="1876"/>
      <c r="F6482" s="1876"/>
      <c r="G6482" s="1876"/>
      <c r="H6482" s="1876"/>
      <c r="I6482" s="1876"/>
      <c r="J6482" s="1875"/>
      <c r="K6482" s="1877">
        <v>1</v>
      </c>
      <c r="L6482" s="1878"/>
      <c r="M6482" s="1877">
        <v>0.26</v>
      </c>
      <c r="N6482" s="1879"/>
      <c r="O6482" s="1879"/>
      <c r="P6482" s="1878"/>
      <c r="Q6482" s="1877">
        <v>0.74</v>
      </c>
      <c r="R6482" s="1879"/>
      <c r="S6482" s="1879"/>
      <c r="T6482" s="1878"/>
      <c r="U6482" s="1880">
        <v>9.1189999999999998</v>
      </c>
      <c r="V6482" s="1881"/>
      <c r="W6482" s="1881"/>
      <c r="X6482" s="1881"/>
      <c r="Y6482" s="1881"/>
      <c r="Z6482" s="1882"/>
      <c r="AA6482" s="1880">
        <v>0.96909999999999996</v>
      </c>
      <c r="AB6482" s="1881"/>
      <c r="AC6482" s="1881"/>
      <c r="AD6482" s="1882"/>
      <c r="AE6482" s="1865">
        <v>3.0880999999999998</v>
      </c>
      <c r="AF6482" s="1847"/>
      <c r="AG6482" s="1847"/>
      <c r="AH6482" s="1225"/>
    </row>
    <row r="6483" spans="1:34" ht="17.45" customHeight="1">
      <c r="A6483" s="1220"/>
      <c r="B6483" s="1209" t="s">
        <v>1474</v>
      </c>
      <c r="C6483" s="1866" t="s">
        <v>3133</v>
      </c>
      <c r="D6483" s="1867"/>
      <c r="E6483" s="1867"/>
      <c r="F6483" s="1867"/>
      <c r="G6483" s="1867"/>
      <c r="H6483" s="1867"/>
      <c r="I6483" s="1867"/>
      <c r="J6483" s="1866"/>
      <c r="K6483" s="1868">
        <v>1</v>
      </c>
      <c r="L6483" s="1869"/>
      <c r="M6483" s="1868">
        <v>0.4</v>
      </c>
      <c r="N6483" s="1870"/>
      <c r="O6483" s="1870"/>
      <c r="P6483" s="1869"/>
      <c r="Q6483" s="1868">
        <v>0.6</v>
      </c>
      <c r="R6483" s="1870"/>
      <c r="S6483" s="1870"/>
      <c r="T6483" s="1869"/>
      <c r="U6483" s="1871">
        <v>28.358699999999999</v>
      </c>
      <c r="V6483" s="1872"/>
      <c r="W6483" s="1872"/>
      <c r="X6483" s="1872"/>
      <c r="Y6483" s="1872"/>
      <c r="Z6483" s="1873"/>
      <c r="AA6483" s="1871">
        <v>27.987300000000001</v>
      </c>
      <c r="AB6483" s="1872"/>
      <c r="AC6483" s="1872"/>
      <c r="AD6483" s="1873"/>
      <c r="AE6483" s="1874">
        <v>28.135899999999999</v>
      </c>
      <c r="AF6483" s="1843"/>
      <c r="AG6483" s="1843"/>
      <c r="AH6483" s="1222"/>
    </row>
    <row r="6484" spans="1:34" ht="17.45" customHeight="1">
      <c r="A6484" s="1792"/>
      <c r="B6484" s="1793"/>
      <c r="C6484" s="1793"/>
      <c r="D6484" s="1793"/>
      <c r="E6484" s="1793"/>
      <c r="F6484" s="1793"/>
      <c r="G6484" s="1793"/>
      <c r="H6484" s="1793"/>
      <c r="I6484" s="1793"/>
      <c r="J6484" s="1793"/>
      <c r="K6484" s="1794" t="s">
        <v>2856</v>
      </c>
      <c r="L6484" s="1794"/>
      <c r="M6484" s="1794"/>
      <c r="N6484" s="1794"/>
      <c r="O6484" s="1794"/>
      <c r="P6484" s="1794"/>
      <c r="Q6484" s="1794"/>
      <c r="R6484" s="1794"/>
      <c r="S6484" s="1794"/>
      <c r="T6484" s="1794"/>
      <c r="U6484" s="1794"/>
      <c r="V6484" s="1794"/>
      <c r="W6484" s="1794"/>
      <c r="X6484" s="1794"/>
      <c r="Y6484" s="1794"/>
      <c r="Z6484" s="1794"/>
      <c r="AA6484" s="1795">
        <v>31.224</v>
      </c>
      <c r="AB6484" s="1795"/>
      <c r="AC6484" s="1795"/>
      <c r="AD6484" s="1795"/>
      <c r="AE6484" s="1795"/>
      <c r="AF6484" s="1795"/>
      <c r="AG6484" s="1795"/>
      <c r="AH6484" s="1213"/>
    </row>
    <row r="6485" spans="1:34" ht="16.7" customHeight="1">
      <c r="A6485" s="1801" t="s">
        <v>2857</v>
      </c>
      <c r="B6485" s="1825"/>
      <c r="C6485" s="1825"/>
      <c r="D6485" s="1825"/>
      <c r="E6485" s="1825"/>
      <c r="F6485" s="1825"/>
      <c r="G6485" s="1825"/>
      <c r="H6485" s="1825"/>
      <c r="I6485" s="1825"/>
      <c r="J6485" s="1825"/>
      <c r="K6485" s="1825"/>
      <c r="L6485" s="1825"/>
      <c r="M6485" s="1825"/>
      <c r="N6485" s="1826"/>
      <c r="O6485" s="1789" t="s">
        <v>2858</v>
      </c>
      <c r="P6485" s="1790"/>
      <c r="Q6485" s="1790"/>
      <c r="R6485" s="1790"/>
      <c r="S6485" s="1791"/>
      <c r="T6485" s="1827" t="s">
        <v>2850</v>
      </c>
      <c r="U6485" s="1790"/>
      <c r="V6485" s="1790"/>
      <c r="W6485" s="1213"/>
      <c r="X6485" s="1789" t="s">
        <v>2859</v>
      </c>
      <c r="Y6485" s="1790"/>
      <c r="Z6485" s="1790"/>
      <c r="AA6485" s="1790"/>
      <c r="AB6485" s="1790"/>
      <c r="AC6485" s="1790"/>
      <c r="AD6485" s="1791"/>
      <c r="AE6485" s="1810" t="s">
        <v>2853</v>
      </c>
      <c r="AF6485" s="1828"/>
      <c r="AG6485" s="1828"/>
      <c r="AH6485" s="1213"/>
    </row>
    <row r="6486" spans="1:34" ht="17.45" customHeight="1">
      <c r="A6486" s="1223"/>
      <c r="B6486" s="1224" t="s">
        <v>1011</v>
      </c>
      <c r="C6486" s="1875" t="s">
        <v>1012</v>
      </c>
      <c r="D6486" s="1876"/>
      <c r="E6486" s="1876"/>
      <c r="F6486" s="1876"/>
      <c r="G6486" s="1876"/>
      <c r="H6486" s="1876"/>
      <c r="I6486" s="1876"/>
      <c r="J6486" s="1876"/>
      <c r="K6486" s="1876"/>
      <c r="L6486" s="1876"/>
      <c r="M6486" s="1876"/>
      <c r="N6486" s="1875"/>
      <c r="O6486" s="1885">
        <v>0</v>
      </c>
      <c r="P6486" s="1886"/>
      <c r="Q6486" s="1886"/>
      <c r="R6486" s="1886"/>
      <c r="S6486" s="1887"/>
      <c r="T6486" s="1917">
        <v>1.1919999999999999</v>
      </c>
      <c r="U6486" s="1886"/>
      <c r="V6486" s="1886"/>
      <c r="W6486" s="1225"/>
      <c r="X6486" s="1880">
        <v>22.593900000000001</v>
      </c>
      <c r="Y6486" s="1881"/>
      <c r="Z6486" s="1881"/>
      <c r="AA6486" s="1881"/>
      <c r="AB6486" s="1881"/>
      <c r="AC6486" s="1881"/>
      <c r="AD6486" s="1882"/>
      <c r="AE6486" s="1865">
        <v>26.931899999999999</v>
      </c>
      <c r="AF6486" s="1847"/>
      <c r="AG6486" s="1847"/>
      <c r="AH6486" s="1225"/>
    </row>
    <row r="6487" spans="1:34" ht="16.7" customHeight="1">
      <c r="A6487" s="1218"/>
      <c r="B6487" s="1205" t="s">
        <v>1015</v>
      </c>
      <c r="C6487" s="1903" t="s">
        <v>1016</v>
      </c>
      <c r="D6487" s="1815"/>
      <c r="E6487" s="1815"/>
      <c r="F6487" s="1815"/>
      <c r="G6487" s="1815"/>
      <c r="H6487" s="1815"/>
      <c r="I6487" s="1815"/>
      <c r="J6487" s="1815"/>
      <c r="K6487" s="1815"/>
      <c r="L6487" s="1815"/>
      <c r="M6487" s="1815"/>
      <c r="N6487" s="1903"/>
      <c r="O6487" s="1910">
        <v>0</v>
      </c>
      <c r="P6487" s="1911"/>
      <c r="Q6487" s="1911"/>
      <c r="R6487" s="1911"/>
      <c r="S6487" s="1912"/>
      <c r="T6487" s="1923">
        <v>5.96</v>
      </c>
      <c r="U6487" s="1911"/>
      <c r="V6487" s="1911"/>
      <c r="W6487" s="1219"/>
      <c r="X6487" s="1906">
        <v>28.112500000000001</v>
      </c>
      <c r="Y6487" s="1907"/>
      <c r="Z6487" s="1907"/>
      <c r="AA6487" s="1907"/>
      <c r="AB6487" s="1907"/>
      <c r="AC6487" s="1907"/>
      <c r="AD6487" s="1908"/>
      <c r="AE6487" s="1909">
        <v>167.5505</v>
      </c>
      <c r="AF6487" s="1841"/>
      <c r="AG6487" s="1841"/>
      <c r="AH6487" s="1219"/>
    </row>
    <row r="6488" spans="1:34" ht="17.45" customHeight="1">
      <c r="A6488" s="1218"/>
      <c r="B6488" s="1205" t="s">
        <v>1017</v>
      </c>
      <c r="C6488" s="1903" t="s">
        <v>1018</v>
      </c>
      <c r="D6488" s="1815"/>
      <c r="E6488" s="1815"/>
      <c r="F6488" s="1815"/>
      <c r="G6488" s="1815"/>
      <c r="H6488" s="1815"/>
      <c r="I6488" s="1815"/>
      <c r="J6488" s="1815"/>
      <c r="K6488" s="1815"/>
      <c r="L6488" s="1815"/>
      <c r="M6488" s="1815"/>
      <c r="N6488" s="1903"/>
      <c r="O6488" s="1910">
        <v>0</v>
      </c>
      <c r="P6488" s="1911"/>
      <c r="Q6488" s="1911"/>
      <c r="R6488" s="1911"/>
      <c r="S6488" s="1912"/>
      <c r="T6488" s="1923">
        <v>31.349900000000002</v>
      </c>
      <c r="U6488" s="1911"/>
      <c r="V6488" s="1911"/>
      <c r="W6488" s="1219"/>
      <c r="X6488" s="1906">
        <v>27.6053</v>
      </c>
      <c r="Y6488" s="1907"/>
      <c r="Z6488" s="1907"/>
      <c r="AA6488" s="1907"/>
      <c r="AB6488" s="1907"/>
      <c r="AC6488" s="1907"/>
      <c r="AD6488" s="1908"/>
      <c r="AE6488" s="1909">
        <v>865.42340000000002</v>
      </c>
      <c r="AF6488" s="1841"/>
      <c r="AG6488" s="1841"/>
      <c r="AH6488" s="1219"/>
    </row>
    <row r="6489" spans="1:34" ht="17.45" customHeight="1">
      <c r="A6489" s="1220"/>
      <c r="B6489" s="1209" t="s">
        <v>1009</v>
      </c>
      <c r="C6489" s="1866" t="s">
        <v>1010</v>
      </c>
      <c r="D6489" s="1867"/>
      <c r="E6489" s="1867"/>
      <c r="F6489" s="1867"/>
      <c r="G6489" s="1867"/>
      <c r="H6489" s="1867"/>
      <c r="I6489" s="1867"/>
      <c r="J6489" s="1867"/>
      <c r="K6489" s="1867"/>
      <c r="L6489" s="1867"/>
      <c r="M6489" s="1867"/>
      <c r="N6489" s="1866"/>
      <c r="O6489" s="1893">
        <v>0</v>
      </c>
      <c r="P6489" s="1894"/>
      <c r="Q6489" s="1894"/>
      <c r="R6489" s="1894"/>
      <c r="S6489" s="1895"/>
      <c r="T6489" s="1918">
        <v>31.349900000000002</v>
      </c>
      <c r="U6489" s="1894"/>
      <c r="V6489" s="1894"/>
      <c r="W6489" s="1222"/>
      <c r="X6489" s="1871">
        <v>22.268799999999999</v>
      </c>
      <c r="Y6489" s="1872"/>
      <c r="Z6489" s="1872"/>
      <c r="AA6489" s="1872"/>
      <c r="AB6489" s="1872"/>
      <c r="AC6489" s="1872"/>
      <c r="AD6489" s="1873"/>
      <c r="AE6489" s="1874">
        <v>698.12469999999996</v>
      </c>
      <c r="AF6489" s="1843"/>
      <c r="AG6489" s="1843"/>
      <c r="AH6489" s="1222"/>
    </row>
    <row r="6490" spans="1:34" ht="16.7" customHeight="1">
      <c r="A6490" s="1792"/>
      <c r="B6490" s="1778"/>
      <c r="C6490" s="1778"/>
      <c r="D6490" s="1778"/>
      <c r="E6490" s="1778"/>
      <c r="F6490" s="1778"/>
      <c r="G6490" s="1778"/>
      <c r="H6490" s="1778"/>
      <c r="I6490" s="1846" t="s">
        <v>2860</v>
      </c>
      <c r="J6490" s="1846"/>
      <c r="K6490" s="1846"/>
      <c r="L6490" s="1846"/>
      <c r="M6490" s="1846"/>
      <c r="N6490" s="1846"/>
      <c r="O6490" s="1846"/>
      <c r="P6490" s="1846"/>
      <c r="Q6490" s="1846"/>
      <c r="R6490" s="1846"/>
      <c r="S6490" s="1846"/>
      <c r="T6490" s="1846"/>
      <c r="U6490" s="1846"/>
      <c r="V6490" s="1846"/>
      <c r="W6490" s="1846"/>
      <c r="X6490" s="1846"/>
      <c r="Y6490" s="1846"/>
      <c r="Z6490" s="1793"/>
      <c r="AA6490" s="1847">
        <v>1758.0305000000001</v>
      </c>
      <c r="AB6490" s="1847"/>
      <c r="AC6490" s="1847"/>
      <c r="AD6490" s="1847"/>
      <c r="AE6490" s="1847"/>
      <c r="AF6490" s="1847"/>
      <c r="AG6490" s="1847"/>
      <c r="AH6490" s="1814"/>
    </row>
    <row r="6491" spans="1:34" ht="17.45" customHeight="1">
      <c r="A6491" s="1844"/>
      <c r="B6491" s="1309"/>
      <c r="C6491" s="1309"/>
      <c r="D6491" s="1309"/>
      <c r="E6491" s="1309"/>
      <c r="F6491" s="1309"/>
      <c r="G6491" s="1309"/>
      <c r="H6491" s="1309"/>
      <c r="I6491" s="1840" t="s">
        <v>2861</v>
      </c>
      <c r="J6491" s="1840"/>
      <c r="K6491" s="1840"/>
      <c r="L6491" s="1840"/>
      <c r="M6491" s="1840"/>
      <c r="N6491" s="1840"/>
      <c r="O6491" s="1840"/>
      <c r="P6491" s="1840"/>
      <c r="Q6491" s="1840"/>
      <c r="R6491" s="1840"/>
      <c r="S6491" s="1840"/>
      <c r="T6491" s="1840"/>
      <c r="U6491" s="1840"/>
      <c r="V6491" s="1840"/>
      <c r="W6491" s="1840"/>
      <c r="X6491" s="1840"/>
      <c r="Y6491" s="1840"/>
      <c r="Z6491" s="1309"/>
      <c r="AA6491" s="1841">
        <v>1789.2545</v>
      </c>
      <c r="AB6491" s="1841"/>
      <c r="AC6491" s="1841"/>
      <c r="AD6491" s="1841"/>
      <c r="AE6491" s="1841"/>
      <c r="AF6491" s="1841"/>
      <c r="AG6491" s="1841"/>
      <c r="AH6491" s="1782"/>
    </row>
    <row r="6492" spans="1:34" ht="17.45" customHeight="1">
      <c r="A6492" s="1844"/>
      <c r="B6492" s="1309"/>
      <c r="C6492" s="1309"/>
      <c r="D6492" s="1309"/>
      <c r="E6492" s="1309"/>
      <c r="F6492" s="1309"/>
      <c r="G6492" s="1309"/>
      <c r="H6492" s="1309"/>
      <c r="I6492" s="1840" t="s">
        <v>2862</v>
      </c>
      <c r="J6492" s="1840"/>
      <c r="K6492" s="1840"/>
      <c r="L6492" s="1840"/>
      <c r="M6492" s="1840"/>
      <c r="N6492" s="1840"/>
      <c r="O6492" s="1840"/>
      <c r="P6492" s="1840"/>
      <c r="Q6492" s="1840"/>
      <c r="R6492" s="1840"/>
      <c r="S6492" s="1840"/>
      <c r="T6492" s="1840"/>
      <c r="U6492" s="1840"/>
      <c r="V6492" s="1840"/>
      <c r="W6492" s="1840"/>
      <c r="X6492" s="1840"/>
      <c r="Y6492" s="1840"/>
      <c r="Z6492" s="1309"/>
      <c r="AA6492" s="1841">
        <v>1789.2545</v>
      </c>
      <c r="AB6492" s="1841"/>
      <c r="AC6492" s="1841"/>
      <c r="AD6492" s="1841"/>
      <c r="AE6492" s="1841"/>
      <c r="AF6492" s="1841"/>
      <c r="AG6492" s="1841"/>
      <c r="AH6492" s="1782"/>
    </row>
    <row r="6493" spans="1:34" ht="16.7" customHeight="1">
      <c r="A6493" s="1844"/>
      <c r="B6493" s="1309"/>
      <c r="C6493" s="1309"/>
      <c r="D6493" s="1309"/>
      <c r="E6493" s="1309"/>
      <c r="F6493" s="1309"/>
      <c r="G6493" s="1309"/>
      <c r="H6493" s="1309"/>
      <c r="I6493" s="1840" t="s">
        <v>2863</v>
      </c>
      <c r="J6493" s="1840"/>
      <c r="K6493" s="1840"/>
      <c r="L6493" s="1840"/>
      <c r="M6493" s="1840"/>
      <c r="N6493" s="1840"/>
      <c r="O6493" s="1840"/>
      <c r="P6493" s="1840"/>
      <c r="Q6493" s="1840"/>
      <c r="R6493" s="1840"/>
      <c r="S6493" s="1840"/>
      <c r="T6493" s="1840"/>
      <c r="U6493" s="1840"/>
      <c r="V6493" s="1840"/>
      <c r="W6493" s="1840"/>
      <c r="X6493" s="1840"/>
      <c r="Y6493" s="1840"/>
      <c r="Z6493" s="1309"/>
      <c r="AA6493" s="1841">
        <v>0</v>
      </c>
      <c r="AB6493" s="1841"/>
      <c r="AC6493" s="1841"/>
      <c r="AD6493" s="1841"/>
      <c r="AE6493" s="1841"/>
      <c r="AF6493" s="1841"/>
      <c r="AG6493" s="1841"/>
      <c r="AH6493" s="1782"/>
    </row>
    <row r="6494" spans="1:34" ht="17.45" customHeight="1">
      <c r="A6494" s="1845"/>
      <c r="B6494" s="1799"/>
      <c r="C6494" s="1799"/>
      <c r="D6494" s="1799"/>
      <c r="E6494" s="1799"/>
      <c r="F6494" s="1799"/>
      <c r="G6494" s="1799"/>
      <c r="H6494" s="1799"/>
      <c r="I6494" s="1842" t="s">
        <v>2864</v>
      </c>
      <c r="J6494" s="1842"/>
      <c r="K6494" s="1842"/>
      <c r="L6494" s="1842"/>
      <c r="M6494" s="1842"/>
      <c r="N6494" s="1842"/>
      <c r="O6494" s="1842"/>
      <c r="P6494" s="1842"/>
      <c r="Q6494" s="1842"/>
      <c r="R6494" s="1842"/>
      <c r="S6494" s="1842"/>
      <c r="T6494" s="1842"/>
      <c r="U6494" s="1842"/>
      <c r="V6494" s="1842"/>
      <c r="W6494" s="1842"/>
      <c r="X6494" s="1842"/>
      <c r="Y6494" s="1842"/>
      <c r="Z6494" s="1799"/>
      <c r="AA6494" s="1843">
        <v>0</v>
      </c>
      <c r="AB6494" s="1843"/>
      <c r="AC6494" s="1843"/>
      <c r="AD6494" s="1843"/>
      <c r="AE6494" s="1843"/>
      <c r="AF6494" s="1843"/>
      <c r="AG6494" s="1843"/>
      <c r="AH6494" s="1800"/>
    </row>
    <row r="6495" spans="1:34" ht="16.7" customHeight="1">
      <c r="A6495" s="1801" t="s">
        <v>2865</v>
      </c>
      <c r="B6495" s="1825"/>
      <c r="C6495" s="1825"/>
      <c r="D6495" s="1825"/>
      <c r="E6495" s="1825"/>
      <c r="F6495" s="1825"/>
      <c r="G6495" s="1825"/>
      <c r="H6495" s="1825"/>
      <c r="I6495" s="1825"/>
      <c r="J6495" s="1825"/>
      <c r="K6495" s="1825"/>
      <c r="L6495" s="1825"/>
      <c r="M6495" s="1825"/>
      <c r="N6495" s="1826"/>
      <c r="O6495" s="1789" t="s">
        <v>2850</v>
      </c>
      <c r="P6495" s="1790"/>
      <c r="Q6495" s="1790"/>
      <c r="R6495" s="1790"/>
      <c r="S6495" s="1791"/>
      <c r="T6495" s="1827" t="s">
        <v>754</v>
      </c>
      <c r="U6495" s="1790"/>
      <c r="V6495" s="1790"/>
      <c r="W6495" s="1213"/>
      <c r="X6495" s="1789" t="s">
        <v>2866</v>
      </c>
      <c r="Y6495" s="1790"/>
      <c r="Z6495" s="1790"/>
      <c r="AA6495" s="1790"/>
      <c r="AB6495" s="1790"/>
      <c r="AC6495" s="1790"/>
      <c r="AD6495" s="1791"/>
      <c r="AE6495" s="1810" t="s">
        <v>2867</v>
      </c>
      <c r="AF6495" s="1828"/>
      <c r="AG6495" s="1828"/>
      <c r="AH6495" s="1213"/>
    </row>
    <row r="6496" spans="1:34" ht="17.45" customHeight="1">
      <c r="A6496" s="1223"/>
      <c r="B6496" s="1224" t="s">
        <v>3734</v>
      </c>
      <c r="C6496" s="1875" t="s">
        <v>3735</v>
      </c>
      <c r="D6496" s="1876"/>
      <c r="E6496" s="1876"/>
      <c r="F6496" s="1876"/>
      <c r="G6496" s="1876"/>
      <c r="H6496" s="1876"/>
      <c r="I6496" s="1876"/>
      <c r="J6496" s="1876"/>
      <c r="K6496" s="1876"/>
      <c r="L6496" s="1876"/>
      <c r="M6496" s="1876"/>
      <c r="N6496" s="1875"/>
      <c r="O6496" s="1885">
        <v>1.9403999999999999</v>
      </c>
      <c r="P6496" s="1886"/>
      <c r="Q6496" s="1886"/>
      <c r="R6496" s="1886"/>
      <c r="S6496" s="1887"/>
      <c r="T6496" s="1888" t="s">
        <v>469</v>
      </c>
      <c r="U6496" s="1889"/>
      <c r="V6496" s="1889"/>
      <c r="W6496" s="1225"/>
      <c r="X6496" s="1890">
        <v>39.968000000000004</v>
      </c>
      <c r="Y6496" s="1891"/>
      <c r="Z6496" s="1891"/>
      <c r="AA6496" s="1891"/>
      <c r="AB6496" s="1891"/>
      <c r="AC6496" s="1891"/>
      <c r="AD6496" s="1892"/>
      <c r="AE6496" s="1865">
        <v>77.553899999999999</v>
      </c>
      <c r="AF6496" s="1847"/>
      <c r="AG6496" s="1847"/>
      <c r="AH6496" s="1225"/>
    </row>
    <row r="6497" spans="1:34" ht="17.45" customHeight="1">
      <c r="A6497" s="1218"/>
      <c r="B6497" s="1205" t="s">
        <v>3736</v>
      </c>
      <c r="C6497" s="1903" t="s">
        <v>3737</v>
      </c>
      <c r="D6497" s="1815"/>
      <c r="E6497" s="1815"/>
      <c r="F6497" s="1815"/>
      <c r="G6497" s="1815"/>
      <c r="H6497" s="1815"/>
      <c r="I6497" s="1815"/>
      <c r="J6497" s="1815"/>
      <c r="K6497" s="1815"/>
      <c r="L6497" s="1815"/>
      <c r="M6497" s="1815"/>
      <c r="N6497" s="1903"/>
      <c r="O6497" s="1910">
        <v>8.3299999999999999E-2</v>
      </c>
      <c r="P6497" s="1911"/>
      <c r="Q6497" s="1911"/>
      <c r="R6497" s="1911"/>
      <c r="S6497" s="1912"/>
      <c r="T6497" s="1913" t="s">
        <v>2818</v>
      </c>
      <c r="U6497" s="1796"/>
      <c r="V6497" s="1796"/>
      <c r="W6497" s="1219"/>
      <c r="X6497" s="1914">
        <v>7.59</v>
      </c>
      <c r="Y6497" s="1915"/>
      <c r="Z6497" s="1915"/>
      <c r="AA6497" s="1915"/>
      <c r="AB6497" s="1915"/>
      <c r="AC6497" s="1915"/>
      <c r="AD6497" s="1916"/>
      <c r="AE6497" s="1909">
        <v>0.63219999999999998</v>
      </c>
      <c r="AF6497" s="1841"/>
      <c r="AG6497" s="1841"/>
      <c r="AH6497" s="1219"/>
    </row>
    <row r="6498" spans="1:34" ht="16.7" customHeight="1">
      <c r="A6498" s="1218"/>
      <c r="B6498" s="1205" t="s">
        <v>3738</v>
      </c>
      <c r="C6498" s="1903" t="s">
        <v>3739</v>
      </c>
      <c r="D6498" s="1815"/>
      <c r="E6498" s="1815"/>
      <c r="F6498" s="1815"/>
      <c r="G6498" s="1815"/>
      <c r="H6498" s="1815"/>
      <c r="I6498" s="1815"/>
      <c r="J6498" s="1815"/>
      <c r="K6498" s="1815"/>
      <c r="L6498" s="1815"/>
      <c r="M6498" s="1815"/>
      <c r="N6498" s="1903"/>
      <c r="O6498" s="1910">
        <v>5.6283000000000003</v>
      </c>
      <c r="P6498" s="1911"/>
      <c r="Q6498" s="1911"/>
      <c r="R6498" s="1911"/>
      <c r="S6498" s="1912"/>
      <c r="T6498" s="1913" t="s">
        <v>518</v>
      </c>
      <c r="U6498" s="1796"/>
      <c r="V6498" s="1796"/>
      <c r="W6498" s="1219"/>
      <c r="X6498" s="1914">
        <v>3.73</v>
      </c>
      <c r="Y6498" s="1915"/>
      <c r="Z6498" s="1915"/>
      <c r="AA6498" s="1915"/>
      <c r="AB6498" s="1915"/>
      <c r="AC6498" s="1915"/>
      <c r="AD6498" s="1916"/>
      <c r="AE6498" s="1909">
        <v>20.993600000000001</v>
      </c>
      <c r="AF6498" s="1841"/>
      <c r="AG6498" s="1841"/>
      <c r="AH6498" s="1219"/>
    </row>
    <row r="6499" spans="1:34" ht="17.45" customHeight="1">
      <c r="A6499" s="1220"/>
      <c r="B6499" s="1209" t="s">
        <v>3740</v>
      </c>
      <c r="C6499" s="1866" t="s">
        <v>3741</v>
      </c>
      <c r="D6499" s="1867"/>
      <c r="E6499" s="1867"/>
      <c r="F6499" s="1867"/>
      <c r="G6499" s="1867"/>
      <c r="H6499" s="1867"/>
      <c r="I6499" s="1867"/>
      <c r="J6499" s="1867"/>
      <c r="K6499" s="1867"/>
      <c r="L6499" s="1867"/>
      <c r="M6499" s="1867"/>
      <c r="N6499" s="1866"/>
      <c r="O6499" s="1893">
        <v>0.4365</v>
      </c>
      <c r="P6499" s="1894"/>
      <c r="Q6499" s="1894"/>
      <c r="R6499" s="1894"/>
      <c r="S6499" s="1895"/>
      <c r="T6499" s="1896" t="s">
        <v>2612</v>
      </c>
      <c r="U6499" s="1897"/>
      <c r="V6499" s="1897"/>
      <c r="W6499" s="1222"/>
      <c r="X6499" s="1898">
        <v>18.43</v>
      </c>
      <c r="Y6499" s="1899"/>
      <c r="Z6499" s="1899"/>
      <c r="AA6499" s="1899"/>
      <c r="AB6499" s="1899"/>
      <c r="AC6499" s="1899"/>
      <c r="AD6499" s="1900"/>
      <c r="AE6499" s="1874">
        <v>8.0447000000000006</v>
      </c>
      <c r="AF6499" s="1843"/>
      <c r="AG6499" s="1843"/>
      <c r="AH6499" s="1222"/>
    </row>
    <row r="6500" spans="1:34" ht="17.45" customHeight="1">
      <c r="A6500" s="1792"/>
      <c r="B6500" s="1793"/>
      <c r="C6500" s="1793"/>
      <c r="D6500" s="1793"/>
      <c r="E6500" s="1793"/>
      <c r="F6500" s="1793"/>
      <c r="G6500" s="1793"/>
      <c r="H6500" s="1793"/>
      <c r="I6500" s="1794" t="s">
        <v>2869</v>
      </c>
      <c r="J6500" s="1794"/>
      <c r="K6500" s="1794"/>
      <c r="L6500" s="1794"/>
      <c r="M6500" s="1794"/>
      <c r="N6500" s="1794"/>
      <c r="O6500" s="1794"/>
      <c r="P6500" s="1794"/>
      <c r="Q6500" s="1794"/>
      <c r="R6500" s="1794"/>
      <c r="S6500" s="1794"/>
      <c r="T6500" s="1794"/>
      <c r="U6500" s="1794"/>
      <c r="V6500" s="1794"/>
      <c r="W6500" s="1794"/>
      <c r="X6500" s="1794"/>
      <c r="Y6500" s="1794"/>
      <c r="Z6500" s="1214"/>
      <c r="AA6500" s="1795">
        <v>107.2244</v>
      </c>
      <c r="AB6500" s="1795"/>
      <c r="AC6500" s="1795"/>
      <c r="AD6500" s="1795"/>
      <c r="AE6500" s="1795"/>
      <c r="AF6500" s="1795"/>
      <c r="AG6500" s="1795"/>
      <c r="AH6500" s="1213"/>
    </row>
    <row r="6501" spans="1:34" ht="16.7" customHeight="1">
      <c r="A6501" s="1801" t="s">
        <v>2870</v>
      </c>
      <c r="B6501" s="1825"/>
      <c r="C6501" s="1825"/>
      <c r="D6501" s="1825"/>
      <c r="E6501" s="1825"/>
      <c r="F6501" s="1825"/>
      <c r="G6501" s="1825"/>
      <c r="H6501" s="1825"/>
      <c r="I6501" s="1825"/>
      <c r="J6501" s="1825"/>
      <c r="K6501" s="1825"/>
      <c r="L6501" s="1825"/>
      <c r="M6501" s="1825"/>
      <c r="N6501" s="1826"/>
      <c r="O6501" s="1789" t="s">
        <v>2850</v>
      </c>
      <c r="P6501" s="1790"/>
      <c r="Q6501" s="1790"/>
      <c r="R6501" s="1790"/>
      <c r="S6501" s="1791"/>
      <c r="T6501" s="1827" t="s">
        <v>754</v>
      </c>
      <c r="U6501" s="1790"/>
      <c r="V6501" s="1790"/>
      <c r="W6501" s="1213"/>
      <c r="X6501" s="1789" t="s">
        <v>2866</v>
      </c>
      <c r="Y6501" s="1790"/>
      <c r="Z6501" s="1790"/>
      <c r="AA6501" s="1790"/>
      <c r="AB6501" s="1790"/>
      <c r="AC6501" s="1790"/>
      <c r="AD6501" s="1791"/>
      <c r="AE6501" s="1810" t="s">
        <v>2867</v>
      </c>
      <c r="AF6501" s="1828"/>
      <c r="AG6501" s="1828"/>
      <c r="AH6501" s="1213"/>
    </row>
    <row r="6502" spans="1:34" ht="17.45" customHeight="1">
      <c r="A6502" s="1223"/>
      <c r="B6502" s="1224" t="s">
        <v>3742</v>
      </c>
      <c r="C6502" s="1875" t="s">
        <v>3743</v>
      </c>
      <c r="D6502" s="1876"/>
      <c r="E6502" s="1876"/>
      <c r="F6502" s="1876"/>
      <c r="G6502" s="1876"/>
      <c r="H6502" s="1876"/>
      <c r="I6502" s="1876"/>
      <c r="J6502" s="1876"/>
      <c r="K6502" s="1876"/>
      <c r="L6502" s="1876"/>
      <c r="M6502" s="1876"/>
      <c r="N6502" s="1875"/>
      <c r="O6502" s="1885">
        <v>27.898800000000001</v>
      </c>
      <c r="P6502" s="1886"/>
      <c r="Q6502" s="1886"/>
      <c r="R6502" s="1886"/>
      <c r="S6502" s="1887"/>
      <c r="T6502" s="1888" t="s">
        <v>2612</v>
      </c>
      <c r="U6502" s="1889"/>
      <c r="V6502" s="1889"/>
      <c r="W6502" s="1225"/>
      <c r="X6502" s="1890">
        <v>13.850099999999999</v>
      </c>
      <c r="Y6502" s="1891"/>
      <c r="Z6502" s="1891"/>
      <c r="AA6502" s="1891"/>
      <c r="AB6502" s="1891"/>
      <c r="AC6502" s="1891"/>
      <c r="AD6502" s="1892"/>
      <c r="AE6502" s="1865">
        <v>386.39839999999998</v>
      </c>
      <c r="AF6502" s="1847"/>
      <c r="AG6502" s="1847"/>
      <c r="AH6502" s="1225"/>
    </row>
    <row r="6503" spans="1:34" ht="16.7" customHeight="1">
      <c r="A6503" s="1220"/>
      <c r="B6503" s="1209" t="s">
        <v>3744</v>
      </c>
      <c r="C6503" s="1866" t="s">
        <v>3745</v>
      </c>
      <c r="D6503" s="1867"/>
      <c r="E6503" s="1867"/>
      <c r="F6503" s="1867"/>
      <c r="G6503" s="1867"/>
      <c r="H6503" s="1867"/>
      <c r="I6503" s="1867"/>
      <c r="J6503" s="1867"/>
      <c r="K6503" s="1867"/>
      <c r="L6503" s="1867"/>
      <c r="M6503" s="1867"/>
      <c r="N6503" s="1866"/>
      <c r="O6503" s="1893">
        <v>1.2</v>
      </c>
      <c r="P6503" s="1894"/>
      <c r="Q6503" s="1894"/>
      <c r="R6503" s="1894"/>
      <c r="S6503" s="1895"/>
      <c r="T6503" s="1896" t="s">
        <v>497</v>
      </c>
      <c r="U6503" s="1897"/>
      <c r="V6503" s="1897"/>
      <c r="W6503" s="1222"/>
      <c r="X6503" s="1898">
        <v>490.35860000000002</v>
      </c>
      <c r="Y6503" s="1899"/>
      <c r="Z6503" s="1899"/>
      <c r="AA6503" s="1899"/>
      <c r="AB6503" s="1899"/>
      <c r="AC6503" s="1899"/>
      <c r="AD6503" s="1900"/>
      <c r="AE6503" s="1874">
        <v>588.43200000000002</v>
      </c>
      <c r="AF6503" s="1843"/>
      <c r="AG6503" s="1843"/>
      <c r="AH6503" s="1222"/>
    </row>
    <row r="6504" spans="1:34" ht="17.45" customHeight="1">
      <c r="A6504" s="1792"/>
      <c r="B6504" s="1793"/>
      <c r="C6504" s="1793"/>
      <c r="D6504" s="1793"/>
      <c r="E6504" s="1793"/>
      <c r="F6504" s="1793"/>
      <c r="G6504" s="1793"/>
      <c r="H6504" s="1793"/>
      <c r="I6504" s="1794" t="s">
        <v>2871</v>
      </c>
      <c r="J6504" s="1794"/>
      <c r="K6504" s="1794"/>
      <c r="L6504" s="1794"/>
      <c r="M6504" s="1794"/>
      <c r="N6504" s="1794"/>
      <c r="O6504" s="1794"/>
      <c r="P6504" s="1794"/>
      <c r="Q6504" s="1794"/>
      <c r="R6504" s="1794"/>
      <c r="S6504" s="1794"/>
      <c r="T6504" s="1794"/>
      <c r="U6504" s="1794"/>
      <c r="V6504" s="1794"/>
      <c r="W6504" s="1794"/>
      <c r="X6504" s="1794"/>
      <c r="Y6504" s="1794"/>
      <c r="Z6504" s="1214"/>
      <c r="AA6504" s="1795">
        <v>974.83040000000005</v>
      </c>
      <c r="AB6504" s="1795"/>
      <c r="AC6504" s="1795"/>
      <c r="AD6504" s="1795"/>
      <c r="AE6504" s="1795"/>
      <c r="AF6504" s="1795"/>
      <c r="AG6504" s="1795"/>
      <c r="AH6504" s="1213"/>
    </row>
    <row r="6505" spans="1:34" ht="17.45" customHeight="1">
      <c r="A6505" s="1801" t="s">
        <v>2872</v>
      </c>
      <c r="B6505" s="1825"/>
      <c r="C6505" s="1825"/>
      <c r="D6505" s="1825"/>
      <c r="E6505" s="1825"/>
      <c r="F6505" s="1825"/>
      <c r="G6505" s="1825"/>
      <c r="H6505" s="1825"/>
      <c r="I6505" s="1825"/>
      <c r="J6505" s="1825"/>
      <c r="K6505" s="1825"/>
      <c r="L6505" s="1825"/>
      <c r="M6505" s="1825"/>
      <c r="N6505" s="1826"/>
      <c r="O6505" s="1789" t="s">
        <v>2850</v>
      </c>
      <c r="P6505" s="1790"/>
      <c r="Q6505" s="1790"/>
      <c r="R6505" s="1790"/>
      <c r="S6505" s="1791"/>
      <c r="T6505" s="1827" t="s">
        <v>754</v>
      </c>
      <c r="U6505" s="1790"/>
      <c r="V6505" s="1790"/>
      <c r="W6505" s="1213"/>
      <c r="X6505" s="1789" t="s">
        <v>2866</v>
      </c>
      <c r="Y6505" s="1790"/>
      <c r="Z6505" s="1790"/>
      <c r="AA6505" s="1790"/>
      <c r="AB6505" s="1790"/>
      <c r="AC6505" s="1790"/>
      <c r="AD6505" s="1791"/>
      <c r="AE6505" s="1810" t="s">
        <v>2867</v>
      </c>
      <c r="AF6505" s="1828"/>
      <c r="AG6505" s="1828"/>
      <c r="AH6505" s="1213"/>
    </row>
    <row r="6506" spans="1:34" ht="16.7" customHeight="1">
      <c r="A6506" s="1792"/>
      <c r="B6506" s="1793"/>
      <c r="C6506" s="1793"/>
      <c r="D6506" s="1793"/>
      <c r="E6506" s="1793"/>
      <c r="F6506" s="1793"/>
      <c r="G6506" s="1793"/>
      <c r="H6506" s="1793"/>
      <c r="I6506" s="1793"/>
      <c r="J6506" s="1793"/>
      <c r="K6506" s="1794" t="s">
        <v>2873</v>
      </c>
      <c r="L6506" s="1794"/>
      <c r="M6506" s="1794"/>
      <c r="N6506" s="1794"/>
      <c r="O6506" s="1794"/>
      <c r="P6506" s="1794"/>
      <c r="Q6506" s="1794"/>
      <c r="R6506" s="1794"/>
      <c r="S6506" s="1794"/>
      <c r="T6506" s="1794"/>
      <c r="U6506" s="1794"/>
      <c r="V6506" s="1794"/>
      <c r="W6506" s="1794"/>
      <c r="X6506" s="1794"/>
      <c r="Y6506" s="1794"/>
      <c r="Z6506" s="1794"/>
      <c r="AA6506" s="1794"/>
      <c r="AB6506" s="1214"/>
      <c r="AC6506" s="1795">
        <v>0</v>
      </c>
      <c r="AD6506" s="1795"/>
      <c r="AE6506" s="1795"/>
      <c r="AF6506" s="1795"/>
      <c r="AG6506" s="1795"/>
      <c r="AH6506" s="1213"/>
    </row>
    <row r="6507" spans="1:34" ht="17.45" customHeight="1">
      <c r="A6507" s="1801" t="s">
        <v>2874</v>
      </c>
      <c r="B6507" s="1825"/>
      <c r="C6507" s="1825"/>
      <c r="D6507" s="1825"/>
      <c r="E6507" s="1825"/>
      <c r="F6507" s="1825"/>
      <c r="G6507" s="1825"/>
      <c r="H6507" s="1825"/>
      <c r="I6507" s="1825"/>
      <c r="J6507" s="1826"/>
      <c r="K6507" s="1789" t="s">
        <v>2850</v>
      </c>
      <c r="L6507" s="1791"/>
      <c r="M6507" s="1855" t="s">
        <v>2875</v>
      </c>
      <c r="N6507" s="1856"/>
      <c r="O6507" s="1857"/>
      <c r="P6507" s="1855" t="s">
        <v>2876</v>
      </c>
      <c r="Q6507" s="1856"/>
      <c r="R6507" s="1857"/>
      <c r="S6507" s="1855" t="s">
        <v>2877</v>
      </c>
      <c r="T6507" s="1857"/>
      <c r="U6507" s="1789" t="s">
        <v>2878</v>
      </c>
      <c r="V6507" s="1790"/>
      <c r="W6507" s="1791"/>
      <c r="X6507" s="1789" t="s">
        <v>2879</v>
      </c>
      <c r="Y6507" s="1790"/>
      <c r="Z6507" s="1790"/>
      <c r="AA6507" s="1790"/>
      <c r="AB6507" s="1791"/>
      <c r="AC6507" s="1789" t="s">
        <v>2880</v>
      </c>
      <c r="AD6507" s="1791"/>
      <c r="AE6507" s="1810" t="s">
        <v>2867</v>
      </c>
      <c r="AF6507" s="1828"/>
      <c r="AG6507" s="1828"/>
      <c r="AH6507" s="1213"/>
    </row>
    <row r="6508" spans="1:34" ht="17.45" customHeight="1">
      <c r="A6508" s="1853"/>
      <c r="B6508" s="1778"/>
      <c r="C6508" s="1778"/>
      <c r="D6508" s="1778"/>
      <c r="E6508" s="1778"/>
      <c r="F6508" s="1778"/>
      <c r="G6508" s="1778"/>
      <c r="H6508" s="1778"/>
      <c r="I6508" s="1846" t="s">
        <v>2881</v>
      </c>
      <c r="J6508" s="1846"/>
      <c r="K6508" s="1846"/>
      <c r="L6508" s="1846"/>
      <c r="M6508" s="1846"/>
      <c r="N6508" s="1846"/>
      <c r="O6508" s="1846"/>
      <c r="P6508" s="1846"/>
      <c r="Q6508" s="1846"/>
      <c r="R6508" s="1846"/>
      <c r="S6508" s="1846"/>
      <c r="T6508" s="1846"/>
      <c r="U6508" s="1846"/>
      <c r="V6508" s="1846"/>
      <c r="W6508" s="1846"/>
      <c r="X6508" s="1846"/>
      <c r="Y6508" s="1846"/>
      <c r="Z6508" s="1203"/>
      <c r="AA6508" s="1847">
        <v>0</v>
      </c>
      <c r="AB6508" s="1847"/>
      <c r="AC6508" s="1847"/>
      <c r="AD6508" s="1847"/>
      <c r="AE6508" s="1847"/>
      <c r="AF6508" s="1847"/>
      <c r="AG6508" s="1847"/>
      <c r="AH6508" s="1204"/>
    </row>
    <row r="6509" spans="1:34" ht="5.0999999999999996" customHeight="1">
      <c r="A6509" s="1854"/>
      <c r="B6509" s="1309"/>
      <c r="C6509" s="1309"/>
      <c r="D6509" s="1309"/>
      <c r="E6509" s="1309"/>
      <c r="F6509" s="1309"/>
      <c r="G6509" s="1309"/>
      <c r="H6509" s="1309"/>
      <c r="I6509" s="1309"/>
      <c r="J6509" s="1309"/>
      <c r="K6509" s="1309"/>
      <c r="L6509" s="1309"/>
      <c r="M6509" s="1309"/>
      <c r="N6509" s="1309"/>
      <c r="O6509" s="1309"/>
      <c r="P6509" s="1309"/>
      <c r="Q6509" s="1309"/>
      <c r="R6509" s="1309"/>
      <c r="S6509" s="1309"/>
      <c r="T6509" s="1309"/>
      <c r="U6509" s="1309"/>
      <c r="V6509" s="1309"/>
      <c r="W6509" s="1309"/>
      <c r="X6509" s="1309"/>
      <c r="Y6509" s="1309"/>
      <c r="Z6509" s="1309"/>
      <c r="AA6509" s="1309"/>
      <c r="AB6509" s="1309"/>
      <c r="AC6509" s="1309"/>
      <c r="AD6509" s="1309"/>
      <c r="AE6509" s="1309"/>
      <c r="AF6509" s="1309"/>
      <c r="AG6509" s="1309"/>
      <c r="AH6509" s="1782"/>
    </row>
    <row r="6510" spans="1:34" ht="17.45" customHeight="1">
      <c r="A6510" s="1845"/>
      <c r="B6510" s="1799"/>
      <c r="C6510" s="1799"/>
      <c r="D6510" s="1799"/>
      <c r="E6510" s="1799"/>
      <c r="F6510" s="1799"/>
      <c r="G6510" s="1799"/>
      <c r="H6510" s="1799"/>
      <c r="I6510" s="1842" t="s">
        <v>2882</v>
      </c>
      <c r="J6510" s="1842"/>
      <c r="K6510" s="1842"/>
      <c r="L6510" s="1842"/>
      <c r="M6510" s="1842"/>
      <c r="N6510" s="1842"/>
      <c r="O6510" s="1842"/>
      <c r="P6510" s="1842"/>
      <c r="Q6510" s="1842"/>
      <c r="R6510" s="1842"/>
      <c r="S6510" s="1842"/>
      <c r="T6510" s="1842"/>
      <c r="U6510" s="1842"/>
      <c r="V6510" s="1842"/>
      <c r="W6510" s="1842"/>
      <c r="X6510" s="1842"/>
      <c r="Y6510" s="1842"/>
      <c r="Z6510" s="1212"/>
      <c r="AA6510" s="1848">
        <v>2871.31</v>
      </c>
      <c r="AB6510" s="1848"/>
      <c r="AC6510" s="1848"/>
      <c r="AD6510" s="1848"/>
      <c r="AE6510" s="1848"/>
      <c r="AF6510" s="1848"/>
      <c r="AG6510" s="1848"/>
      <c r="AH6510" s="1208"/>
    </row>
    <row r="6511" spans="1:34" ht="45.75" customHeight="1">
      <c r="A6511" s="1849" t="s">
        <v>2883</v>
      </c>
      <c r="B6511" s="1850"/>
      <c r="C6511" s="1850"/>
      <c r="D6511" s="1850"/>
      <c r="E6511" s="1851" t="s">
        <v>3746</v>
      </c>
      <c r="F6511" s="1852"/>
      <c r="G6511" s="1852"/>
      <c r="H6511" s="1852"/>
      <c r="I6511" s="1852"/>
      <c r="J6511" s="1852"/>
      <c r="K6511" s="1852"/>
      <c r="L6511" s="1852"/>
      <c r="M6511" s="1852"/>
      <c r="N6511" s="1852"/>
      <c r="O6511" s="1852"/>
      <c r="P6511" s="1852"/>
      <c r="Q6511" s="1852"/>
      <c r="R6511" s="1852"/>
      <c r="S6511" s="1852"/>
      <c r="T6511" s="1852"/>
      <c r="U6511" s="1852"/>
      <c r="V6511" s="1852"/>
      <c r="W6511" s="1852"/>
      <c r="X6511" s="1852"/>
      <c r="Y6511" s="1852"/>
      <c r="Z6511" s="1852"/>
      <c r="AA6511" s="1852"/>
      <c r="AB6511" s="1852"/>
      <c r="AC6511" s="1852"/>
      <c r="AD6511" s="1852"/>
      <c r="AE6511" s="1852"/>
      <c r="AF6511" s="1852"/>
      <c r="AG6511" s="1852"/>
      <c r="AH6511" s="1851"/>
    </row>
    <row r="6512" spans="1:34" ht="94.5" customHeight="1">
      <c r="A6512" s="1220"/>
      <c r="B6512" s="1221"/>
      <c r="C6512" s="1221"/>
      <c r="D6512" s="1221"/>
      <c r="E6512" s="1221"/>
      <c r="F6512" s="1221"/>
      <c r="G6512" s="1221"/>
      <c r="H6512" s="1221"/>
      <c r="I6512" s="1221"/>
      <c r="J6512" s="1221"/>
      <c r="K6512" s="1221"/>
      <c r="L6512" s="1221"/>
      <c r="M6512" s="1221"/>
      <c r="N6512" s="1221"/>
      <c r="O6512" s="1221"/>
      <c r="P6512" s="1221"/>
      <c r="Q6512" s="1221"/>
      <c r="R6512" s="1221"/>
      <c r="S6512" s="1221"/>
      <c r="T6512" s="1221"/>
      <c r="U6512" s="1221"/>
      <c r="V6512" s="1221"/>
      <c r="W6512" s="1221"/>
      <c r="X6512" s="1221"/>
      <c r="Y6512" s="1221"/>
      <c r="Z6512" s="1221"/>
      <c r="AA6512" s="1221"/>
      <c r="AB6512" s="1221"/>
      <c r="AC6512" s="1221"/>
      <c r="AD6512" s="1221"/>
      <c r="AE6512" s="1221"/>
      <c r="AF6512" s="1221"/>
      <c r="AG6512" s="1221"/>
      <c r="AH6512" s="1222"/>
    </row>
    <row r="6513" spans="1:34" ht="5.85" customHeight="1">
      <c r="A6513" s="1777"/>
      <c r="B6513" s="1778"/>
      <c r="C6513" s="1778"/>
      <c r="D6513" s="1778"/>
      <c r="E6513" s="1778"/>
      <c r="F6513" s="1778"/>
      <c r="G6513" s="1778"/>
      <c r="H6513" s="1778"/>
      <c r="I6513" s="1778"/>
      <c r="J6513" s="1778"/>
      <c r="K6513" s="1778"/>
      <c r="L6513" s="1778"/>
      <c r="M6513" s="1778"/>
      <c r="N6513" s="1778"/>
      <c r="O6513" s="1778"/>
      <c r="P6513" s="1778"/>
      <c r="Q6513" s="1778"/>
      <c r="R6513" s="1778"/>
      <c r="S6513" s="1778"/>
      <c r="T6513" s="1778"/>
      <c r="U6513" s="1778"/>
      <c r="V6513" s="1778"/>
      <c r="W6513" s="1778"/>
      <c r="X6513" s="1778"/>
      <c r="Y6513" s="1778"/>
      <c r="Z6513" s="1778"/>
      <c r="AA6513" s="1778"/>
      <c r="AB6513" s="1778"/>
      <c r="AC6513" s="1778"/>
      <c r="AD6513" s="1778"/>
      <c r="AE6513" s="1778"/>
      <c r="AF6513" s="1778"/>
      <c r="AG6513" s="1778"/>
      <c r="AH6513" s="1779"/>
    </row>
    <row r="6514" spans="1:34" ht="11.65" customHeight="1">
      <c r="A6514" s="1780" t="s">
        <v>2834</v>
      </c>
      <c r="B6514" s="1310"/>
      <c r="C6514" s="1310"/>
      <c r="D6514" s="1310"/>
      <c r="E6514" s="1310"/>
      <c r="F6514" s="1310"/>
      <c r="G6514" s="1310"/>
      <c r="H6514" s="1310"/>
      <c r="I6514" s="1310"/>
      <c r="J6514" s="1310"/>
      <c r="K6514" s="1310"/>
      <c r="L6514" s="1310"/>
      <c r="M6514" s="1310"/>
      <c r="N6514" s="1310"/>
      <c r="O6514" s="1310"/>
      <c r="P6514" s="1310"/>
      <c r="Q6514" s="1310"/>
      <c r="R6514" s="1310"/>
      <c r="S6514" s="1310"/>
      <c r="T6514" s="1310"/>
      <c r="U6514" s="1310"/>
      <c r="V6514" s="1310"/>
      <c r="W6514" s="1310"/>
      <c r="X6514" s="1310"/>
      <c r="Y6514" s="1310"/>
      <c r="Z6514" s="1310"/>
      <c r="AA6514" s="1310"/>
      <c r="AB6514" s="1310"/>
      <c r="AC6514" s="1310"/>
      <c r="AD6514" s="1309"/>
      <c r="AE6514" s="1309"/>
      <c r="AF6514" s="1781" t="s">
        <v>3747</v>
      </c>
      <c r="AG6514" s="1781"/>
      <c r="AH6514" s="1782"/>
    </row>
    <row r="6515" spans="1:34" ht="5.0999999999999996" customHeight="1">
      <c r="A6515" s="1780"/>
      <c r="B6515" s="1310"/>
      <c r="C6515" s="1310"/>
      <c r="D6515" s="1310"/>
      <c r="E6515" s="1310"/>
      <c r="F6515" s="1310"/>
      <c r="G6515" s="1310"/>
      <c r="H6515" s="1310"/>
      <c r="I6515" s="1310"/>
      <c r="J6515" s="1310"/>
      <c r="K6515" s="1310"/>
      <c r="L6515" s="1310"/>
      <c r="M6515" s="1310"/>
      <c r="N6515" s="1310"/>
      <c r="O6515" s="1310"/>
      <c r="P6515" s="1310"/>
      <c r="Q6515" s="1310"/>
      <c r="R6515" s="1310"/>
      <c r="S6515" s="1310"/>
      <c r="T6515" s="1310"/>
      <c r="U6515" s="1310"/>
      <c r="V6515" s="1310"/>
      <c r="W6515" s="1310"/>
      <c r="X6515" s="1310"/>
      <c r="Y6515" s="1310"/>
      <c r="Z6515" s="1310"/>
      <c r="AA6515" s="1310"/>
      <c r="AB6515" s="1310"/>
      <c r="AC6515" s="1310"/>
      <c r="AD6515" s="1311"/>
      <c r="AE6515" s="1311"/>
      <c r="AF6515" s="1311"/>
      <c r="AG6515" s="1311"/>
      <c r="AH6515" s="1782"/>
    </row>
    <row r="6516" spans="1:34" ht="11.65" customHeight="1">
      <c r="A6516" s="1783" t="s">
        <v>2836</v>
      </c>
      <c r="B6516" s="1784"/>
      <c r="C6516" s="1784"/>
      <c r="D6516" s="1784"/>
      <c r="E6516" s="1784"/>
      <c r="F6516" s="1784"/>
      <c r="G6516" s="1784"/>
      <c r="H6516" s="1784"/>
      <c r="I6516" s="1784"/>
      <c r="J6516" s="1784"/>
      <c r="K6516" s="1784"/>
      <c r="L6516" s="1784"/>
      <c r="M6516" s="1784"/>
      <c r="N6516" s="1784"/>
      <c r="O6516" s="1784"/>
      <c r="P6516" s="1784"/>
      <c r="Q6516" s="1784"/>
      <c r="R6516" s="1784"/>
      <c r="S6516" s="1784"/>
      <c r="T6516" s="1784"/>
      <c r="U6516" s="1784"/>
      <c r="V6516" s="1784"/>
      <c r="W6516" s="1784"/>
      <c r="X6516" s="1784"/>
      <c r="Y6516" s="1784"/>
      <c r="Z6516" s="1784"/>
      <c r="AA6516" s="1784"/>
      <c r="AB6516" s="1784"/>
      <c r="AC6516" s="1784"/>
      <c r="AD6516" s="1311"/>
      <c r="AE6516" s="1311"/>
      <c r="AF6516" s="1311"/>
      <c r="AG6516" s="1311"/>
      <c r="AH6516" s="1782"/>
    </row>
    <row r="6517" spans="1:34" ht="23.25" customHeight="1">
      <c r="A6517" s="1785" t="s">
        <v>2837</v>
      </c>
      <c r="B6517" s="1786"/>
      <c r="C6517" s="1786"/>
      <c r="D6517" s="1786"/>
      <c r="E6517" s="1786"/>
      <c r="F6517" s="1786"/>
      <c r="G6517" s="1786"/>
      <c r="H6517" s="1786"/>
      <c r="I6517" s="1786"/>
      <c r="J6517" s="1786"/>
      <c r="K6517" s="1786"/>
      <c r="L6517" s="1786"/>
      <c r="M6517" s="1786"/>
      <c r="N6517" s="1786"/>
      <c r="O6517" s="1786"/>
      <c r="P6517" s="1786"/>
      <c r="Q6517" s="1786"/>
      <c r="R6517" s="1786"/>
      <c r="S6517" s="1786"/>
      <c r="T6517" s="1786"/>
      <c r="U6517" s="1786"/>
      <c r="V6517" s="1786"/>
      <c r="W6517" s="1786"/>
      <c r="X6517" s="1786"/>
      <c r="Y6517" s="1786"/>
      <c r="Z6517" s="1786"/>
      <c r="AA6517" s="1786"/>
      <c r="AB6517" s="1786"/>
      <c r="AC6517" s="1786"/>
      <c r="AD6517" s="1311"/>
      <c r="AE6517" s="1311"/>
      <c r="AF6517" s="1311"/>
      <c r="AG6517" s="1311"/>
      <c r="AH6517" s="1782"/>
    </row>
    <row r="6518" spans="1:34" ht="5.85" customHeight="1">
      <c r="A6518" s="1787" t="s">
        <v>2838</v>
      </c>
      <c r="B6518" s="1788"/>
      <c r="C6518" s="1788"/>
      <c r="D6518" s="1788"/>
      <c r="E6518" s="1788"/>
      <c r="F6518" s="1788"/>
      <c r="G6518" s="1788"/>
      <c r="H6518" s="1788"/>
      <c r="I6518" s="1788"/>
      <c r="J6518" s="1788"/>
      <c r="K6518" s="1788"/>
      <c r="L6518" s="1788"/>
      <c r="M6518" s="1788"/>
      <c r="N6518" s="1788"/>
      <c r="O6518" s="1788"/>
      <c r="P6518" s="1788"/>
      <c r="Q6518" s="1788"/>
      <c r="R6518" s="1788"/>
      <c r="S6518" s="1788"/>
      <c r="T6518" s="1788"/>
      <c r="U6518" s="1788"/>
      <c r="V6518" s="1788"/>
      <c r="W6518" s="1788"/>
      <c r="X6518" s="1788"/>
      <c r="Y6518" s="1788"/>
      <c r="Z6518" s="1788"/>
      <c r="AA6518" s="1788"/>
      <c r="AB6518" s="1788"/>
      <c r="AC6518" s="1788"/>
      <c r="AD6518" s="1311"/>
      <c r="AE6518" s="1311"/>
      <c r="AF6518" s="1311"/>
      <c r="AG6518" s="1311"/>
      <c r="AH6518" s="1782"/>
    </row>
    <row r="6519" spans="1:34" ht="5.0999999999999996" customHeight="1">
      <c r="A6519" s="1787"/>
      <c r="B6519" s="1788"/>
      <c r="C6519" s="1788"/>
      <c r="D6519" s="1788"/>
      <c r="E6519" s="1788"/>
      <c r="F6519" s="1788"/>
      <c r="G6519" s="1788"/>
      <c r="H6519" s="1788"/>
      <c r="I6519" s="1788"/>
      <c r="J6519" s="1788"/>
      <c r="K6519" s="1788"/>
      <c r="L6519" s="1788"/>
      <c r="M6519" s="1788"/>
      <c r="N6519" s="1788"/>
      <c r="O6519" s="1788"/>
      <c r="P6519" s="1788"/>
      <c r="Q6519" s="1788"/>
      <c r="R6519" s="1788"/>
      <c r="S6519" s="1788"/>
      <c r="T6519" s="1788"/>
      <c r="U6519" s="1788"/>
      <c r="V6519" s="1788"/>
      <c r="W6519" s="1788"/>
      <c r="X6519" s="1788"/>
      <c r="Y6519" s="1788"/>
      <c r="Z6519" s="1788"/>
      <c r="AA6519" s="1788"/>
      <c r="AB6519" s="1788"/>
      <c r="AC6519" s="1788"/>
      <c r="AD6519" s="1782"/>
      <c r="AE6519" s="1309"/>
      <c r="AF6519" s="1309"/>
      <c r="AG6519" s="1309"/>
      <c r="AH6519" s="1782"/>
    </row>
    <row r="6520" spans="1:34" ht="11.65" customHeight="1">
      <c r="A6520" s="1787" t="s">
        <v>2839</v>
      </c>
      <c r="B6520" s="1788"/>
      <c r="C6520" s="1788"/>
      <c r="D6520" s="1788"/>
      <c r="E6520" s="1788"/>
      <c r="F6520" s="1788"/>
      <c r="G6520" s="1788"/>
      <c r="H6520" s="1788"/>
      <c r="I6520" s="1788"/>
      <c r="J6520" s="1788"/>
      <c r="K6520" s="1788"/>
      <c r="L6520" s="1788"/>
      <c r="M6520" s="1788"/>
      <c r="N6520" s="1788"/>
      <c r="O6520" s="1788"/>
      <c r="P6520" s="1788"/>
      <c r="Q6520" s="1788"/>
      <c r="R6520" s="1788"/>
      <c r="S6520" s="1788"/>
      <c r="T6520" s="1788"/>
      <c r="U6520" s="1788"/>
      <c r="V6520" s="1788"/>
      <c r="W6520" s="1788"/>
      <c r="X6520" s="1788"/>
      <c r="Y6520" s="1788"/>
      <c r="Z6520" s="1788"/>
      <c r="AA6520" s="1788"/>
      <c r="AB6520" s="1788"/>
      <c r="AC6520" s="1788"/>
      <c r="AD6520" s="1818" t="s">
        <v>2840</v>
      </c>
      <c r="AE6520" s="1818"/>
      <c r="AF6520" s="1206">
        <v>0</v>
      </c>
      <c r="AG6520" s="1207" t="s">
        <v>5</v>
      </c>
      <c r="AH6520" s="1800"/>
    </row>
    <row r="6521" spans="1:34" ht="11.65" customHeight="1">
      <c r="A6521" s="1819" t="s">
        <v>2841</v>
      </c>
      <c r="B6521" s="1820"/>
      <c r="C6521" s="1820"/>
      <c r="D6521" s="1820"/>
      <c r="E6521" s="1820"/>
      <c r="F6521" s="1820"/>
      <c r="G6521" s="1820"/>
      <c r="H6521" s="1820"/>
      <c r="I6521" s="1820"/>
      <c r="J6521" s="1820"/>
      <c r="K6521" s="1820"/>
      <c r="L6521" s="1820"/>
      <c r="M6521" s="1820"/>
      <c r="N6521" s="1820"/>
      <c r="O6521" s="1820"/>
      <c r="P6521" s="1820"/>
      <c r="Q6521" s="1820"/>
      <c r="R6521" s="1820"/>
      <c r="S6521" s="1820"/>
      <c r="T6521" s="1820"/>
      <c r="U6521" s="1820"/>
      <c r="V6521" s="1820"/>
      <c r="W6521" s="1820"/>
      <c r="X6521" s="1820"/>
      <c r="Y6521" s="1820"/>
      <c r="Z6521" s="1820"/>
      <c r="AA6521" s="1820"/>
      <c r="AB6521" s="1820"/>
      <c r="AC6521" s="1820"/>
      <c r="AD6521" s="1821" t="s">
        <v>2842</v>
      </c>
      <c r="AE6521" s="1821"/>
      <c r="AF6521" s="1210">
        <v>0</v>
      </c>
      <c r="AG6521" s="1211" t="s">
        <v>5</v>
      </c>
      <c r="AH6521" s="1800"/>
    </row>
    <row r="6522" spans="1:34" ht="17.45" customHeight="1">
      <c r="A6522" s="1822" t="s">
        <v>2843</v>
      </c>
      <c r="B6522" s="1802"/>
      <c r="C6522" s="1802"/>
      <c r="D6522" s="1778"/>
      <c r="E6522" s="1823" t="s">
        <v>3745</v>
      </c>
      <c r="F6522" s="1823"/>
      <c r="G6522" s="1823"/>
      <c r="H6522" s="1823"/>
      <c r="I6522" s="1823"/>
      <c r="J6522" s="1823"/>
      <c r="K6522" s="1823"/>
      <c r="L6522" s="1823"/>
      <c r="M6522" s="1823"/>
      <c r="N6522" s="1823"/>
      <c r="O6522" s="1823"/>
      <c r="P6522" s="1823"/>
      <c r="Q6522" s="1823"/>
      <c r="R6522" s="1823"/>
      <c r="S6522" s="1823"/>
      <c r="T6522" s="1823"/>
      <c r="U6522" s="1823"/>
      <c r="V6522" s="1823"/>
      <c r="W6522" s="1823"/>
      <c r="X6522" s="1823"/>
      <c r="Y6522" s="1823"/>
      <c r="Z6522" s="1823"/>
      <c r="AA6522" s="1823"/>
      <c r="AB6522" s="1823"/>
      <c r="AC6522" s="1823"/>
      <c r="AD6522" s="1823"/>
      <c r="AE6522" s="1823"/>
      <c r="AF6522" s="1823"/>
      <c r="AG6522" s="1823"/>
      <c r="AH6522" s="1779"/>
    </row>
    <row r="6523" spans="1:34" ht="16.7" customHeight="1">
      <c r="A6523" s="1824" t="s">
        <v>2844</v>
      </c>
      <c r="B6523" s="1816"/>
      <c r="C6523" s="1816"/>
      <c r="D6523" s="1309"/>
      <c r="E6523" s="1815" t="s">
        <v>3744</v>
      </c>
      <c r="F6523" s="1815"/>
      <c r="G6523" s="1111"/>
      <c r="H6523" s="1796" t="s">
        <v>2845</v>
      </c>
      <c r="I6523" s="1796"/>
      <c r="J6523" s="1796" t="s">
        <v>497</v>
      </c>
      <c r="K6523" s="1796"/>
      <c r="L6523" s="1309"/>
      <c r="M6523" s="1309"/>
      <c r="N6523" s="1816" t="s">
        <v>2846</v>
      </c>
      <c r="O6523" s="1816"/>
      <c r="P6523" s="1816"/>
      <c r="Q6523" s="1816"/>
      <c r="R6523" s="1817">
        <v>3.8906299999999998</v>
      </c>
      <c r="S6523" s="1817"/>
      <c r="T6523" s="1817"/>
      <c r="U6523" s="1817"/>
      <c r="V6523" s="1309"/>
      <c r="W6523" s="1309"/>
      <c r="X6523" s="1309"/>
      <c r="Y6523" s="1796" t="s">
        <v>2847</v>
      </c>
      <c r="Z6523" s="1796"/>
      <c r="AA6523" s="1796"/>
      <c r="AB6523" s="1796"/>
      <c r="AC6523" s="1796"/>
      <c r="AD6523" s="1796"/>
      <c r="AE6523" s="1796"/>
      <c r="AF6523" s="1797" t="s">
        <v>2848</v>
      </c>
      <c r="AG6523" s="1797"/>
      <c r="AH6523" s="1782"/>
    </row>
    <row r="6524" spans="1:34" ht="5.85" customHeight="1">
      <c r="A6524" s="1798"/>
      <c r="B6524" s="1799"/>
      <c r="C6524" s="1799"/>
      <c r="D6524" s="1799"/>
      <c r="E6524" s="1799"/>
      <c r="F6524" s="1799"/>
      <c r="G6524" s="1799"/>
      <c r="H6524" s="1799"/>
      <c r="I6524" s="1799"/>
      <c r="J6524" s="1799"/>
      <c r="K6524" s="1799"/>
      <c r="L6524" s="1799"/>
      <c r="M6524" s="1799"/>
      <c r="N6524" s="1799"/>
      <c r="O6524" s="1799"/>
      <c r="P6524" s="1799"/>
      <c r="Q6524" s="1799"/>
      <c r="R6524" s="1799"/>
      <c r="S6524" s="1799"/>
      <c r="T6524" s="1799"/>
      <c r="U6524" s="1799"/>
      <c r="V6524" s="1799"/>
      <c r="W6524" s="1799"/>
      <c r="X6524" s="1799"/>
      <c r="Y6524" s="1799"/>
      <c r="Z6524" s="1799"/>
      <c r="AA6524" s="1799"/>
      <c r="AB6524" s="1799"/>
      <c r="AC6524" s="1799"/>
      <c r="AD6524" s="1799"/>
      <c r="AE6524" s="1799"/>
      <c r="AF6524" s="1799"/>
      <c r="AG6524" s="1799"/>
      <c r="AH6524" s="1800"/>
    </row>
    <row r="6525" spans="1:34" ht="17.45" customHeight="1">
      <c r="A6525" s="1801" t="s">
        <v>2849</v>
      </c>
      <c r="B6525" s="1802"/>
      <c r="C6525" s="1802"/>
      <c r="D6525" s="1802"/>
      <c r="E6525" s="1802"/>
      <c r="F6525" s="1802"/>
      <c r="G6525" s="1802"/>
      <c r="H6525" s="1802"/>
      <c r="I6525" s="1802"/>
      <c r="J6525" s="1803"/>
      <c r="K6525" s="1789" t="s">
        <v>2850</v>
      </c>
      <c r="L6525" s="1807"/>
      <c r="M6525" s="1789" t="s">
        <v>2851</v>
      </c>
      <c r="N6525" s="1790"/>
      <c r="O6525" s="1790"/>
      <c r="P6525" s="1790"/>
      <c r="Q6525" s="1790"/>
      <c r="R6525" s="1790"/>
      <c r="S6525" s="1790"/>
      <c r="T6525" s="1791"/>
      <c r="U6525" s="1789" t="s">
        <v>2852</v>
      </c>
      <c r="V6525" s="1790"/>
      <c r="W6525" s="1790"/>
      <c r="X6525" s="1790"/>
      <c r="Y6525" s="1790"/>
      <c r="Z6525" s="1790"/>
      <c r="AA6525" s="1790"/>
      <c r="AB6525" s="1790"/>
      <c r="AC6525" s="1790"/>
      <c r="AD6525" s="1791"/>
      <c r="AE6525" s="1810" t="s">
        <v>2853</v>
      </c>
      <c r="AF6525" s="1811"/>
      <c r="AG6525" s="1811"/>
      <c r="AH6525" s="1814"/>
    </row>
    <row r="6526" spans="1:34" ht="16.7" customHeight="1">
      <c r="A6526" s="1804"/>
      <c r="B6526" s="1805"/>
      <c r="C6526" s="1805"/>
      <c r="D6526" s="1805"/>
      <c r="E6526" s="1805"/>
      <c r="F6526" s="1805"/>
      <c r="G6526" s="1805"/>
      <c r="H6526" s="1805"/>
      <c r="I6526" s="1805"/>
      <c r="J6526" s="1806"/>
      <c r="K6526" s="1808"/>
      <c r="L6526" s="1809"/>
      <c r="M6526" s="1789" t="s">
        <v>2854</v>
      </c>
      <c r="N6526" s="1790"/>
      <c r="O6526" s="1790"/>
      <c r="P6526" s="1791"/>
      <c r="Q6526" s="1789" t="s">
        <v>2855</v>
      </c>
      <c r="R6526" s="1790"/>
      <c r="S6526" s="1790"/>
      <c r="T6526" s="1791"/>
      <c r="U6526" s="1789" t="s">
        <v>2854</v>
      </c>
      <c r="V6526" s="1790"/>
      <c r="W6526" s="1790"/>
      <c r="X6526" s="1790"/>
      <c r="Y6526" s="1790"/>
      <c r="Z6526" s="1791"/>
      <c r="AA6526" s="1789" t="s">
        <v>2855</v>
      </c>
      <c r="AB6526" s="1790"/>
      <c r="AC6526" s="1790"/>
      <c r="AD6526" s="1791"/>
      <c r="AE6526" s="1812"/>
      <c r="AF6526" s="1813"/>
      <c r="AG6526" s="1813"/>
      <c r="AH6526" s="1800"/>
    </row>
    <row r="6527" spans="1:34" ht="17.45" customHeight="1">
      <c r="A6527" s="1223"/>
      <c r="B6527" s="1224" t="s">
        <v>1508</v>
      </c>
      <c r="C6527" s="1875" t="s">
        <v>3176</v>
      </c>
      <c r="D6527" s="1876"/>
      <c r="E6527" s="1876"/>
      <c r="F6527" s="1876"/>
      <c r="G6527" s="1876"/>
      <c r="H6527" s="1876"/>
      <c r="I6527" s="1876"/>
      <c r="J6527" s="1875"/>
      <c r="K6527" s="1877">
        <v>1</v>
      </c>
      <c r="L6527" s="1878"/>
      <c r="M6527" s="1877">
        <v>1</v>
      </c>
      <c r="N6527" s="1879"/>
      <c r="O6527" s="1879"/>
      <c r="P6527" s="1878"/>
      <c r="Q6527" s="1877">
        <v>0</v>
      </c>
      <c r="R6527" s="1879"/>
      <c r="S6527" s="1879"/>
      <c r="T6527" s="1878"/>
      <c r="U6527" s="1880">
        <v>1.2493000000000001</v>
      </c>
      <c r="V6527" s="1881"/>
      <c r="W6527" s="1881"/>
      <c r="X6527" s="1881"/>
      <c r="Y6527" s="1881"/>
      <c r="Z6527" s="1882"/>
      <c r="AA6527" s="1880">
        <v>0.83930000000000005</v>
      </c>
      <c r="AB6527" s="1881"/>
      <c r="AC6527" s="1881"/>
      <c r="AD6527" s="1882"/>
      <c r="AE6527" s="1865">
        <v>1.2493000000000001</v>
      </c>
      <c r="AF6527" s="1847"/>
      <c r="AG6527" s="1847"/>
      <c r="AH6527" s="1225"/>
    </row>
    <row r="6528" spans="1:34" ht="17.45" customHeight="1">
      <c r="A6528" s="1218"/>
      <c r="B6528" s="1205" t="s">
        <v>1502</v>
      </c>
      <c r="C6528" s="1903" t="s">
        <v>3177</v>
      </c>
      <c r="D6528" s="1815"/>
      <c r="E6528" s="1815"/>
      <c r="F6528" s="1815"/>
      <c r="G6528" s="1815"/>
      <c r="H6528" s="1815"/>
      <c r="I6528" s="1815"/>
      <c r="J6528" s="1903"/>
      <c r="K6528" s="1904">
        <v>3</v>
      </c>
      <c r="L6528" s="1905"/>
      <c r="M6528" s="1904">
        <v>0.4</v>
      </c>
      <c r="N6528" s="1817"/>
      <c r="O6528" s="1817"/>
      <c r="P6528" s="1905"/>
      <c r="Q6528" s="1904">
        <v>0.6</v>
      </c>
      <c r="R6528" s="1817"/>
      <c r="S6528" s="1817"/>
      <c r="T6528" s="1905"/>
      <c r="U6528" s="1906">
        <v>1.6792</v>
      </c>
      <c r="V6528" s="1907"/>
      <c r="W6528" s="1907"/>
      <c r="X6528" s="1907"/>
      <c r="Y6528" s="1907"/>
      <c r="Z6528" s="1908"/>
      <c r="AA6528" s="1906">
        <v>1.1362000000000001</v>
      </c>
      <c r="AB6528" s="1907"/>
      <c r="AC6528" s="1907"/>
      <c r="AD6528" s="1908"/>
      <c r="AE6528" s="1909">
        <v>4.0602</v>
      </c>
      <c r="AF6528" s="1841"/>
      <c r="AG6528" s="1841"/>
      <c r="AH6528" s="1219"/>
    </row>
    <row r="6529" spans="1:34" ht="16.7" customHeight="1">
      <c r="A6529" s="1218"/>
      <c r="B6529" s="1205" t="s">
        <v>1504</v>
      </c>
      <c r="C6529" s="1903" t="s">
        <v>3001</v>
      </c>
      <c r="D6529" s="1815"/>
      <c r="E6529" s="1815"/>
      <c r="F6529" s="1815"/>
      <c r="G6529" s="1815"/>
      <c r="H6529" s="1815"/>
      <c r="I6529" s="1815"/>
      <c r="J6529" s="1903"/>
      <c r="K6529" s="1904">
        <v>4</v>
      </c>
      <c r="L6529" s="1905"/>
      <c r="M6529" s="1904">
        <v>0.88</v>
      </c>
      <c r="N6529" s="1817"/>
      <c r="O6529" s="1817"/>
      <c r="P6529" s="1905"/>
      <c r="Q6529" s="1904">
        <v>0.12</v>
      </c>
      <c r="R6529" s="1817"/>
      <c r="S6529" s="1817"/>
      <c r="T6529" s="1905"/>
      <c r="U6529" s="1906">
        <v>0.71799999999999997</v>
      </c>
      <c r="V6529" s="1907"/>
      <c r="W6529" s="1907"/>
      <c r="X6529" s="1907"/>
      <c r="Y6529" s="1907"/>
      <c r="Z6529" s="1908"/>
      <c r="AA6529" s="1906">
        <v>0.48580000000000001</v>
      </c>
      <c r="AB6529" s="1907"/>
      <c r="AC6529" s="1907"/>
      <c r="AD6529" s="1908"/>
      <c r="AE6529" s="1909">
        <v>2.7605</v>
      </c>
      <c r="AF6529" s="1841"/>
      <c r="AG6529" s="1841"/>
      <c r="AH6529" s="1219"/>
    </row>
    <row r="6530" spans="1:34" ht="17.45" customHeight="1">
      <c r="A6530" s="1220"/>
      <c r="B6530" s="1209" t="s">
        <v>1480</v>
      </c>
      <c r="C6530" s="1866" t="s">
        <v>3178</v>
      </c>
      <c r="D6530" s="1867"/>
      <c r="E6530" s="1867"/>
      <c r="F6530" s="1867"/>
      <c r="G6530" s="1867"/>
      <c r="H6530" s="1867"/>
      <c r="I6530" s="1867"/>
      <c r="J6530" s="1866"/>
      <c r="K6530" s="1868">
        <v>1</v>
      </c>
      <c r="L6530" s="1869"/>
      <c r="M6530" s="1868">
        <v>1</v>
      </c>
      <c r="N6530" s="1870"/>
      <c r="O6530" s="1870"/>
      <c r="P6530" s="1869"/>
      <c r="Q6530" s="1868">
        <v>0</v>
      </c>
      <c r="R6530" s="1870"/>
      <c r="S6530" s="1870"/>
      <c r="T6530" s="1869"/>
      <c r="U6530" s="1871">
        <v>57.763199999999998</v>
      </c>
      <c r="V6530" s="1872"/>
      <c r="W6530" s="1872"/>
      <c r="X6530" s="1872"/>
      <c r="Y6530" s="1872"/>
      <c r="Z6530" s="1873"/>
      <c r="AA6530" s="1871">
        <v>34.4236</v>
      </c>
      <c r="AB6530" s="1872"/>
      <c r="AC6530" s="1872"/>
      <c r="AD6530" s="1873"/>
      <c r="AE6530" s="1874">
        <v>57.763199999999998</v>
      </c>
      <c r="AF6530" s="1843"/>
      <c r="AG6530" s="1843"/>
      <c r="AH6530" s="1222"/>
    </row>
    <row r="6531" spans="1:34" ht="16.7" customHeight="1">
      <c r="A6531" s="1792"/>
      <c r="B6531" s="1793"/>
      <c r="C6531" s="1793"/>
      <c r="D6531" s="1793"/>
      <c r="E6531" s="1793"/>
      <c r="F6531" s="1793"/>
      <c r="G6531" s="1793"/>
      <c r="H6531" s="1793"/>
      <c r="I6531" s="1793"/>
      <c r="J6531" s="1793"/>
      <c r="K6531" s="1794" t="s">
        <v>2856</v>
      </c>
      <c r="L6531" s="1794"/>
      <c r="M6531" s="1794"/>
      <c r="N6531" s="1794"/>
      <c r="O6531" s="1794"/>
      <c r="P6531" s="1794"/>
      <c r="Q6531" s="1794"/>
      <c r="R6531" s="1794"/>
      <c r="S6531" s="1794"/>
      <c r="T6531" s="1794"/>
      <c r="U6531" s="1794"/>
      <c r="V6531" s="1794"/>
      <c r="W6531" s="1794"/>
      <c r="X6531" s="1794"/>
      <c r="Y6531" s="1794"/>
      <c r="Z6531" s="1794"/>
      <c r="AA6531" s="1795">
        <v>65.833200000000005</v>
      </c>
      <c r="AB6531" s="1795"/>
      <c r="AC6531" s="1795"/>
      <c r="AD6531" s="1795"/>
      <c r="AE6531" s="1795"/>
      <c r="AF6531" s="1795"/>
      <c r="AG6531" s="1795"/>
      <c r="AH6531" s="1213"/>
    </row>
    <row r="6532" spans="1:34" ht="17.45" customHeight="1">
      <c r="A6532" s="1801" t="s">
        <v>2857</v>
      </c>
      <c r="B6532" s="1825"/>
      <c r="C6532" s="1825"/>
      <c r="D6532" s="1825"/>
      <c r="E6532" s="1825"/>
      <c r="F6532" s="1825"/>
      <c r="G6532" s="1825"/>
      <c r="H6532" s="1825"/>
      <c r="I6532" s="1825"/>
      <c r="J6532" s="1825"/>
      <c r="K6532" s="1825"/>
      <c r="L6532" s="1825"/>
      <c r="M6532" s="1825"/>
      <c r="N6532" s="1826"/>
      <c r="O6532" s="1789" t="s">
        <v>2858</v>
      </c>
      <c r="P6532" s="1790"/>
      <c r="Q6532" s="1790"/>
      <c r="R6532" s="1790"/>
      <c r="S6532" s="1791"/>
      <c r="T6532" s="1827" t="s">
        <v>2850</v>
      </c>
      <c r="U6532" s="1790"/>
      <c r="V6532" s="1790"/>
      <c r="W6532" s="1213"/>
      <c r="X6532" s="1789" t="s">
        <v>2859</v>
      </c>
      <c r="Y6532" s="1790"/>
      <c r="Z6532" s="1790"/>
      <c r="AA6532" s="1790"/>
      <c r="AB6532" s="1790"/>
      <c r="AC6532" s="1790"/>
      <c r="AD6532" s="1791"/>
      <c r="AE6532" s="1810" t="s">
        <v>2853</v>
      </c>
      <c r="AF6532" s="1828"/>
      <c r="AG6532" s="1828"/>
      <c r="AH6532" s="1213"/>
    </row>
    <row r="6533" spans="1:34" ht="17.45" customHeight="1">
      <c r="A6533" s="1223"/>
      <c r="B6533" s="1224" t="s">
        <v>1017</v>
      </c>
      <c r="C6533" s="1875" t="s">
        <v>1018</v>
      </c>
      <c r="D6533" s="1876"/>
      <c r="E6533" s="1876"/>
      <c r="F6533" s="1876"/>
      <c r="G6533" s="1876"/>
      <c r="H6533" s="1876"/>
      <c r="I6533" s="1876"/>
      <c r="J6533" s="1876"/>
      <c r="K6533" s="1876"/>
      <c r="L6533" s="1876"/>
      <c r="M6533" s="1876"/>
      <c r="N6533" s="1875"/>
      <c r="O6533" s="1885">
        <v>0</v>
      </c>
      <c r="P6533" s="1886"/>
      <c r="Q6533" s="1886"/>
      <c r="R6533" s="1886"/>
      <c r="S6533" s="1887"/>
      <c r="T6533" s="1917">
        <v>1</v>
      </c>
      <c r="U6533" s="1886"/>
      <c r="V6533" s="1886"/>
      <c r="W6533" s="1225"/>
      <c r="X6533" s="1880">
        <v>27.6053</v>
      </c>
      <c r="Y6533" s="1881"/>
      <c r="Z6533" s="1881"/>
      <c r="AA6533" s="1881"/>
      <c r="AB6533" s="1881"/>
      <c r="AC6533" s="1881"/>
      <c r="AD6533" s="1882"/>
      <c r="AE6533" s="1865">
        <v>27.6053</v>
      </c>
      <c r="AF6533" s="1847"/>
      <c r="AG6533" s="1847"/>
      <c r="AH6533" s="1225"/>
    </row>
    <row r="6534" spans="1:34" ht="16.7" customHeight="1">
      <c r="A6534" s="1220"/>
      <c r="B6534" s="1209" t="s">
        <v>1009</v>
      </c>
      <c r="C6534" s="1866" t="s">
        <v>1010</v>
      </c>
      <c r="D6534" s="1867"/>
      <c r="E6534" s="1867"/>
      <c r="F6534" s="1867"/>
      <c r="G6534" s="1867"/>
      <c r="H6534" s="1867"/>
      <c r="I6534" s="1867"/>
      <c r="J6534" s="1867"/>
      <c r="K6534" s="1867"/>
      <c r="L6534" s="1867"/>
      <c r="M6534" s="1867"/>
      <c r="N6534" s="1866"/>
      <c r="O6534" s="1893">
        <v>0</v>
      </c>
      <c r="P6534" s="1894"/>
      <c r="Q6534" s="1894"/>
      <c r="R6534" s="1894"/>
      <c r="S6534" s="1895"/>
      <c r="T6534" s="1918">
        <v>9</v>
      </c>
      <c r="U6534" s="1894"/>
      <c r="V6534" s="1894"/>
      <c r="W6534" s="1222"/>
      <c r="X6534" s="1871">
        <v>22.268799999999999</v>
      </c>
      <c r="Y6534" s="1872"/>
      <c r="Z6534" s="1872"/>
      <c r="AA6534" s="1872"/>
      <c r="AB6534" s="1872"/>
      <c r="AC6534" s="1872"/>
      <c r="AD6534" s="1873"/>
      <c r="AE6534" s="1874">
        <v>200.41919999999999</v>
      </c>
      <c r="AF6534" s="1843"/>
      <c r="AG6534" s="1843"/>
      <c r="AH6534" s="1222"/>
    </row>
    <row r="6535" spans="1:34" ht="17.45" customHeight="1">
      <c r="A6535" s="1792"/>
      <c r="B6535" s="1778"/>
      <c r="C6535" s="1778"/>
      <c r="D6535" s="1778"/>
      <c r="E6535" s="1778"/>
      <c r="F6535" s="1778"/>
      <c r="G6535" s="1778"/>
      <c r="H6535" s="1778"/>
      <c r="I6535" s="1846" t="s">
        <v>2860</v>
      </c>
      <c r="J6535" s="1846"/>
      <c r="K6535" s="1846"/>
      <c r="L6535" s="1846"/>
      <c r="M6535" s="1846"/>
      <c r="N6535" s="1846"/>
      <c r="O6535" s="1846"/>
      <c r="P6535" s="1846"/>
      <c r="Q6535" s="1846"/>
      <c r="R6535" s="1846"/>
      <c r="S6535" s="1846"/>
      <c r="T6535" s="1846"/>
      <c r="U6535" s="1846"/>
      <c r="V6535" s="1846"/>
      <c r="W6535" s="1846"/>
      <c r="X6535" s="1846"/>
      <c r="Y6535" s="1846"/>
      <c r="Z6535" s="1793"/>
      <c r="AA6535" s="1847">
        <v>228.02449999999999</v>
      </c>
      <c r="AB6535" s="1847"/>
      <c r="AC6535" s="1847"/>
      <c r="AD6535" s="1847"/>
      <c r="AE6535" s="1847"/>
      <c r="AF6535" s="1847"/>
      <c r="AG6535" s="1847"/>
      <c r="AH6535" s="1814"/>
    </row>
    <row r="6536" spans="1:34" ht="17.45" customHeight="1">
      <c r="A6536" s="1844"/>
      <c r="B6536" s="1309"/>
      <c r="C6536" s="1309"/>
      <c r="D6536" s="1309"/>
      <c r="E6536" s="1309"/>
      <c r="F6536" s="1309"/>
      <c r="G6536" s="1309"/>
      <c r="H6536" s="1309"/>
      <c r="I6536" s="1840" t="s">
        <v>2861</v>
      </c>
      <c r="J6536" s="1840"/>
      <c r="K6536" s="1840"/>
      <c r="L6536" s="1840"/>
      <c r="M6536" s="1840"/>
      <c r="N6536" s="1840"/>
      <c r="O6536" s="1840"/>
      <c r="P6536" s="1840"/>
      <c r="Q6536" s="1840"/>
      <c r="R6536" s="1840"/>
      <c r="S6536" s="1840"/>
      <c r="T6536" s="1840"/>
      <c r="U6536" s="1840"/>
      <c r="V6536" s="1840"/>
      <c r="W6536" s="1840"/>
      <c r="X6536" s="1840"/>
      <c r="Y6536" s="1840"/>
      <c r="Z6536" s="1309"/>
      <c r="AA6536" s="1841">
        <v>293.85770000000002</v>
      </c>
      <c r="AB6536" s="1841"/>
      <c r="AC6536" s="1841"/>
      <c r="AD6536" s="1841"/>
      <c r="AE6536" s="1841"/>
      <c r="AF6536" s="1841"/>
      <c r="AG6536" s="1841"/>
      <c r="AH6536" s="1782"/>
    </row>
    <row r="6537" spans="1:34" ht="16.7" customHeight="1">
      <c r="A6537" s="1844"/>
      <c r="B6537" s="1309"/>
      <c r="C6537" s="1309"/>
      <c r="D6537" s="1309"/>
      <c r="E6537" s="1309"/>
      <c r="F6537" s="1309"/>
      <c r="G6537" s="1309"/>
      <c r="H6537" s="1309"/>
      <c r="I6537" s="1840" t="s">
        <v>2862</v>
      </c>
      <c r="J6537" s="1840"/>
      <c r="K6537" s="1840"/>
      <c r="L6537" s="1840"/>
      <c r="M6537" s="1840"/>
      <c r="N6537" s="1840"/>
      <c r="O6537" s="1840"/>
      <c r="P6537" s="1840"/>
      <c r="Q6537" s="1840"/>
      <c r="R6537" s="1840"/>
      <c r="S6537" s="1840"/>
      <c r="T6537" s="1840"/>
      <c r="U6537" s="1840"/>
      <c r="V6537" s="1840"/>
      <c r="W6537" s="1840"/>
      <c r="X6537" s="1840"/>
      <c r="Y6537" s="1840"/>
      <c r="Z6537" s="1309"/>
      <c r="AA6537" s="1841">
        <v>75.529600000000002</v>
      </c>
      <c r="AB6537" s="1841"/>
      <c r="AC6537" s="1841"/>
      <c r="AD6537" s="1841"/>
      <c r="AE6537" s="1841"/>
      <c r="AF6537" s="1841"/>
      <c r="AG6537" s="1841"/>
      <c r="AH6537" s="1782"/>
    </row>
    <row r="6538" spans="1:34" ht="17.45" customHeight="1">
      <c r="A6538" s="1844"/>
      <c r="B6538" s="1309"/>
      <c r="C6538" s="1309"/>
      <c r="D6538" s="1309"/>
      <c r="E6538" s="1309"/>
      <c r="F6538" s="1309"/>
      <c r="G6538" s="1309"/>
      <c r="H6538" s="1309"/>
      <c r="I6538" s="1840" t="s">
        <v>2863</v>
      </c>
      <c r="J6538" s="1840"/>
      <c r="K6538" s="1840"/>
      <c r="L6538" s="1840"/>
      <c r="M6538" s="1840"/>
      <c r="N6538" s="1840"/>
      <c r="O6538" s="1840"/>
      <c r="P6538" s="1840"/>
      <c r="Q6538" s="1840"/>
      <c r="R6538" s="1840"/>
      <c r="S6538" s="1840"/>
      <c r="T6538" s="1840"/>
      <c r="U6538" s="1840"/>
      <c r="V6538" s="1840"/>
      <c r="W6538" s="1840"/>
      <c r="X6538" s="1840"/>
      <c r="Y6538" s="1840"/>
      <c r="Z6538" s="1309"/>
      <c r="AA6538" s="1841">
        <v>0</v>
      </c>
      <c r="AB6538" s="1841"/>
      <c r="AC6538" s="1841"/>
      <c r="AD6538" s="1841"/>
      <c r="AE6538" s="1841"/>
      <c r="AF6538" s="1841"/>
      <c r="AG6538" s="1841"/>
      <c r="AH6538" s="1782"/>
    </row>
    <row r="6539" spans="1:34" ht="16.7" customHeight="1">
      <c r="A6539" s="1845"/>
      <c r="B6539" s="1799"/>
      <c r="C6539" s="1799"/>
      <c r="D6539" s="1799"/>
      <c r="E6539" s="1799"/>
      <c r="F6539" s="1799"/>
      <c r="G6539" s="1799"/>
      <c r="H6539" s="1799"/>
      <c r="I6539" s="1842" t="s">
        <v>2864</v>
      </c>
      <c r="J6539" s="1842"/>
      <c r="K6539" s="1842"/>
      <c r="L6539" s="1842"/>
      <c r="M6539" s="1842"/>
      <c r="N6539" s="1842"/>
      <c r="O6539" s="1842"/>
      <c r="P6539" s="1842"/>
      <c r="Q6539" s="1842"/>
      <c r="R6539" s="1842"/>
      <c r="S6539" s="1842"/>
      <c r="T6539" s="1842"/>
      <c r="U6539" s="1842"/>
      <c r="V6539" s="1842"/>
      <c r="W6539" s="1842"/>
      <c r="X6539" s="1842"/>
      <c r="Y6539" s="1842"/>
      <c r="Z6539" s="1799"/>
      <c r="AA6539" s="1843">
        <v>0</v>
      </c>
      <c r="AB6539" s="1843"/>
      <c r="AC6539" s="1843"/>
      <c r="AD6539" s="1843"/>
      <c r="AE6539" s="1843"/>
      <c r="AF6539" s="1843"/>
      <c r="AG6539" s="1843"/>
      <c r="AH6539" s="1800"/>
    </row>
    <row r="6540" spans="1:34" ht="17.45" customHeight="1">
      <c r="A6540" s="1801" t="s">
        <v>2865</v>
      </c>
      <c r="B6540" s="1825"/>
      <c r="C6540" s="1825"/>
      <c r="D6540" s="1825"/>
      <c r="E6540" s="1825"/>
      <c r="F6540" s="1825"/>
      <c r="G6540" s="1825"/>
      <c r="H6540" s="1825"/>
      <c r="I6540" s="1825"/>
      <c r="J6540" s="1825"/>
      <c r="K6540" s="1825"/>
      <c r="L6540" s="1825"/>
      <c r="M6540" s="1825"/>
      <c r="N6540" s="1826"/>
      <c r="O6540" s="1789" t="s">
        <v>2850</v>
      </c>
      <c r="P6540" s="1790"/>
      <c r="Q6540" s="1790"/>
      <c r="R6540" s="1790"/>
      <c r="S6540" s="1791"/>
      <c r="T6540" s="1827" t="s">
        <v>754</v>
      </c>
      <c r="U6540" s="1790"/>
      <c r="V6540" s="1790"/>
      <c r="W6540" s="1213"/>
      <c r="X6540" s="1789" t="s">
        <v>2866</v>
      </c>
      <c r="Y6540" s="1790"/>
      <c r="Z6540" s="1790"/>
      <c r="AA6540" s="1790"/>
      <c r="AB6540" s="1790"/>
      <c r="AC6540" s="1790"/>
      <c r="AD6540" s="1791"/>
      <c r="AE6540" s="1810" t="s">
        <v>2867</v>
      </c>
      <c r="AF6540" s="1828"/>
      <c r="AG6540" s="1828"/>
      <c r="AH6540" s="1213"/>
    </row>
    <row r="6541" spans="1:34" ht="17.45" customHeight="1">
      <c r="A6541" s="1223"/>
      <c r="B6541" s="1224" t="s">
        <v>3179</v>
      </c>
      <c r="C6541" s="1875" t="s">
        <v>3180</v>
      </c>
      <c r="D6541" s="1876"/>
      <c r="E6541" s="1876"/>
      <c r="F6541" s="1876"/>
      <c r="G6541" s="1876"/>
      <c r="H6541" s="1876"/>
      <c r="I6541" s="1876"/>
      <c r="J6541" s="1876"/>
      <c r="K6541" s="1876"/>
      <c r="L6541" s="1876"/>
      <c r="M6541" s="1876"/>
      <c r="N6541" s="1875"/>
      <c r="O6541" s="1885">
        <v>0.94593000000000005</v>
      </c>
      <c r="P6541" s="1886"/>
      <c r="Q6541" s="1886"/>
      <c r="R6541" s="1886"/>
      <c r="S6541" s="1887"/>
      <c r="T6541" s="1888" t="s">
        <v>2612</v>
      </c>
      <c r="U6541" s="1889"/>
      <c r="V6541" s="1889"/>
      <c r="W6541" s="1225"/>
      <c r="X6541" s="1890">
        <v>7.2340999999999998</v>
      </c>
      <c r="Y6541" s="1891"/>
      <c r="Z6541" s="1891"/>
      <c r="AA6541" s="1891"/>
      <c r="AB6541" s="1891"/>
      <c r="AC6541" s="1891"/>
      <c r="AD6541" s="1892"/>
      <c r="AE6541" s="1865">
        <v>6.843</v>
      </c>
      <c r="AF6541" s="1847"/>
      <c r="AG6541" s="1847"/>
      <c r="AH6541" s="1225"/>
    </row>
    <row r="6542" spans="1:34" ht="16.7" customHeight="1">
      <c r="A6542" s="1218"/>
      <c r="B6542" s="1205" t="s">
        <v>3181</v>
      </c>
      <c r="C6542" s="1903" t="s">
        <v>3182</v>
      </c>
      <c r="D6542" s="1815"/>
      <c r="E6542" s="1815"/>
      <c r="F6542" s="1815"/>
      <c r="G6542" s="1815"/>
      <c r="H6542" s="1815"/>
      <c r="I6542" s="1815"/>
      <c r="J6542" s="1815"/>
      <c r="K6542" s="1815"/>
      <c r="L6542" s="1815"/>
      <c r="M6542" s="1815"/>
      <c r="N6542" s="1903"/>
      <c r="O6542" s="1910">
        <v>0.61458999999999997</v>
      </c>
      <c r="P6542" s="1911"/>
      <c r="Q6542" s="1911"/>
      <c r="R6542" s="1911"/>
      <c r="S6542" s="1912"/>
      <c r="T6542" s="1913" t="s">
        <v>497</v>
      </c>
      <c r="U6542" s="1796"/>
      <c r="V6542" s="1796"/>
      <c r="W6542" s="1219"/>
      <c r="X6542" s="1914">
        <v>43.45</v>
      </c>
      <c r="Y6542" s="1915"/>
      <c r="Z6542" s="1915"/>
      <c r="AA6542" s="1915"/>
      <c r="AB6542" s="1915"/>
      <c r="AC6542" s="1915"/>
      <c r="AD6542" s="1916"/>
      <c r="AE6542" s="1909">
        <v>26.703900000000001</v>
      </c>
      <c r="AF6542" s="1841"/>
      <c r="AG6542" s="1841"/>
      <c r="AH6542" s="1219"/>
    </row>
    <row r="6543" spans="1:34" ht="17.45" customHeight="1">
      <c r="A6543" s="1218"/>
      <c r="B6543" s="1205" t="s">
        <v>2972</v>
      </c>
      <c r="C6543" s="1903" t="s">
        <v>2973</v>
      </c>
      <c r="D6543" s="1815"/>
      <c r="E6543" s="1815"/>
      <c r="F6543" s="1815"/>
      <c r="G6543" s="1815"/>
      <c r="H6543" s="1815"/>
      <c r="I6543" s="1815"/>
      <c r="J6543" s="1815"/>
      <c r="K6543" s="1815"/>
      <c r="L6543" s="1815"/>
      <c r="M6543" s="1815"/>
      <c r="N6543" s="1903"/>
      <c r="O6543" s="1910">
        <v>0.36753999999999998</v>
      </c>
      <c r="P6543" s="1911"/>
      <c r="Q6543" s="1911"/>
      <c r="R6543" s="1911"/>
      <c r="S6543" s="1912"/>
      <c r="T6543" s="1913" t="s">
        <v>497</v>
      </c>
      <c r="U6543" s="1796"/>
      <c r="V6543" s="1796"/>
      <c r="W6543" s="1219"/>
      <c r="X6543" s="1914">
        <v>113.38</v>
      </c>
      <c r="Y6543" s="1915"/>
      <c r="Z6543" s="1915"/>
      <c r="AA6543" s="1915"/>
      <c r="AB6543" s="1915"/>
      <c r="AC6543" s="1915"/>
      <c r="AD6543" s="1916"/>
      <c r="AE6543" s="1909">
        <v>41.671700000000001</v>
      </c>
      <c r="AF6543" s="1841"/>
      <c r="AG6543" s="1841"/>
      <c r="AH6543" s="1219"/>
    </row>
    <row r="6544" spans="1:34" ht="16.7" customHeight="1">
      <c r="A6544" s="1218"/>
      <c r="B6544" s="1205" t="s">
        <v>2974</v>
      </c>
      <c r="C6544" s="1903" t="s">
        <v>2975</v>
      </c>
      <c r="D6544" s="1815"/>
      <c r="E6544" s="1815"/>
      <c r="F6544" s="1815"/>
      <c r="G6544" s="1815"/>
      <c r="H6544" s="1815"/>
      <c r="I6544" s="1815"/>
      <c r="J6544" s="1815"/>
      <c r="K6544" s="1815"/>
      <c r="L6544" s="1815"/>
      <c r="M6544" s="1815"/>
      <c r="N6544" s="1903"/>
      <c r="O6544" s="1910">
        <v>0.36753999999999998</v>
      </c>
      <c r="P6544" s="1911"/>
      <c r="Q6544" s="1911"/>
      <c r="R6544" s="1911"/>
      <c r="S6544" s="1912"/>
      <c r="T6544" s="1913" t="s">
        <v>497</v>
      </c>
      <c r="U6544" s="1796"/>
      <c r="V6544" s="1796"/>
      <c r="W6544" s="1219"/>
      <c r="X6544" s="1914">
        <v>105.26</v>
      </c>
      <c r="Y6544" s="1915"/>
      <c r="Z6544" s="1915"/>
      <c r="AA6544" s="1915"/>
      <c r="AB6544" s="1915"/>
      <c r="AC6544" s="1915"/>
      <c r="AD6544" s="1916"/>
      <c r="AE6544" s="1909">
        <v>38.6873</v>
      </c>
      <c r="AF6544" s="1841"/>
      <c r="AG6544" s="1841"/>
      <c r="AH6544" s="1219"/>
    </row>
    <row r="6545" spans="1:34" ht="17.45" customHeight="1">
      <c r="A6545" s="1220"/>
      <c r="B6545" s="1209" t="s">
        <v>3183</v>
      </c>
      <c r="C6545" s="1866" t="s">
        <v>3184</v>
      </c>
      <c r="D6545" s="1867"/>
      <c r="E6545" s="1867"/>
      <c r="F6545" s="1867"/>
      <c r="G6545" s="1867"/>
      <c r="H6545" s="1867"/>
      <c r="I6545" s="1867"/>
      <c r="J6545" s="1867"/>
      <c r="K6545" s="1867"/>
      <c r="L6545" s="1867"/>
      <c r="M6545" s="1867"/>
      <c r="N6545" s="1866"/>
      <c r="O6545" s="1893">
        <v>315.31031000000002</v>
      </c>
      <c r="P6545" s="1894"/>
      <c r="Q6545" s="1894"/>
      <c r="R6545" s="1894"/>
      <c r="S6545" s="1895"/>
      <c r="T6545" s="1896" t="s">
        <v>2612</v>
      </c>
      <c r="U6545" s="1897"/>
      <c r="V6545" s="1897"/>
      <c r="W6545" s="1222"/>
      <c r="X6545" s="1898">
        <v>0.64200000000000002</v>
      </c>
      <c r="Y6545" s="1899"/>
      <c r="Z6545" s="1899"/>
      <c r="AA6545" s="1899"/>
      <c r="AB6545" s="1899"/>
      <c r="AC6545" s="1899"/>
      <c r="AD6545" s="1900"/>
      <c r="AE6545" s="1874">
        <v>202.42920000000001</v>
      </c>
      <c r="AF6545" s="1843"/>
      <c r="AG6545" s="1843"/>
      <c r="AH6545" s="1222"/>
    </row>
    <row r="6546" spans="1:34" ht="17.45" customHeight="1">
      <c r="A6546" s="1792"/>
      <c r="B6546" s="1793"/>
      <c r="C6546" s="1793"/>
      <c r="D6546" s="1793"/>
      <c r="E6546" s="1793"/>
      <c r="F6546" s="1793"/>
      <c r="G6546" s="1793"/>
      <c r="H6546" s="1793"/>
      <c r="I6546" s="1794" t="s">
        <v>2869</v>
      </c>
      <c r="J6546" s="1794"/>
      <c r="K6546" s="1794"/>
      <c r="L6546" s="1794"/>
      <c r="M6546" s="1794"/>
      <c r="N6546" s="1794"/>
      <c r="O6546" s="1794"/>
      <c r="P6546" s="1794"/>
      <c r="Q6546" s="1794"/>
      <c r="R6546" s="1794"/>
      <c r="S6546" s="1794"/>
      <c r="T6546" s="1794"/>
      <c r="U6546" s="1794"/>
      <c r="V6546" s="1794"/>
      <c r="W6546" s="1794"/>
      <c r="X6546" s="1794"/>
      <c r="Y6546" s="1794"/>
      <c r="Z6546" s="1214"/>
      <c r="AA6546" s="1795">
        <v>316.33510000000001</v>
      </c>
      <c r="AB6546" s="1795"/>
      <c r="AC6546" s="1795"/>
      <c r="AD6546" s="1795"/>
      <c r="AE6546" s="1795"/>
      <c r="AF6546" s="1795"/>
      <c r="AG6546" s="1795"/>
      <c r="AH6546" s="1213"/>
    </row>
    <row r="6547" spans="1:34" ht="16.7" customHeight="1">
      <c r="A6547" s="1801" t="s">
        <v>2870</v>
      </c>
      <c r="B6547" s="1825"/>
      <c r="C6547" s="1825"/>
      <c r="D6547" s="1825"/>
      <c r="E6547" s="1825"/>
      <c r="F6547" s="1825"/>
      <c r="G6547" s="1825"/>
      <c r="H6547" s="1825"/>
      <c r="I6547" s="1825"/>
      <c r="J6547" s="1825"/>
      <c r="K6547" s="1825"/>
      <c r="L6547" s="1825"/>
      <c r="M6547" s="1825"/>
      <c r="N6547" s="1826"/>
      <c r="O6547" s="1789" t="s">
        <v>2850</v>
      </c>
      <c r="P6547" s="1790"/>
      <c r="Q6547" s="1790"/>
      <c r="R6547" s="1790"/>
      <c r="S6547" s="1791"/>
      <c r="T6547" s="1827" t="s">
        <v>754</v>
      </c>
      <c r="U6547" s="1790"/>
      <c r="V6547" s="1790"/>
      <c r="W6547" s="1213"/>
      <c r="X6547" s="1789" t="s">
        <v>2866</v>
      </c>
      <c r="Y6547" s="1790"/>
      <c r="Z6547" s="1790"/>
      <c r="AA6547" s="1790"/>
      <c r="AB6547" s="1790"/>
      <c r="AC6547" s="1790"/>
      <c r="AD6547" s="1791"/>
      <c r="AE6547" s="1810" t="s">
        <v>2867</v>
      </c>
      <c r="AF6547" s="1828"/>
      <c r="AG6547" s="1828"/>
      <c r="AH6547" s="1213"/>
    </row>
    <row r="6548" spans="1:34" ht="17.45" customHeight="1">
      <c r="A6548" s="1792"/>
      <c r="B6548" s="1793"/>
      <c r="C6548" s="1793"/>
      <c r="D6548" s="1793"/>
      <c r="E6548" s="1793"/>
      <c r="F6548" s="1793"/>
      <c r="G6548" s="1793"/>
      <c r="H6548" s="1793"/>
      <c r="I6548" s="1794" t="s">
        <v>2871</v>
      </c>
      <c r="J6548" s="1794"/>
      <c r="K6548" s="1794"/>
      <c r="L6548" s="1794"/>
      <c r="M6548" s="1794"/>
      <c r="N6548" s="1794"/>
      <c r="O6548" s="1794"/>
      <c r="P6548" s="1794"/>
      <c r="Q6548" s="1794"/>
      <c r="R6548" s="1794"/>
      <c r="S6548" s="1794"/>
      <c r="T6548" s="1794"/>
      <c r="U6548" s="1794"/>
      <c r="V6548" s="1794"/>
      <c r="W6548" s="1794"/>
      <c r="X6548" s="1794"/>
      <c r="Y6548" s="1794"/>
      <c r="Z6548" s="1214"/>
      <c r="AA6548" s="1795">
        <v>0</v>
      </c>
      <c r="AB6548" s="1795"/>
      <c r="AC6548" s="1795"/>
      <c r="AD6548" s="1795"/>
      <c r="AE6548" s="1795"/>
      <c r="AF6548" s="1795"/>
      <c r="AG6548" s="1795"/>
      <c r="AH6548" s="1213"/>
    </row>
    <row r="6549" spans="1:34" ht="17.45" customHeight="1">
      <c r="A6549" s="1801" t="s">
        <v>2872</v>
      </c>
      <c r="B6549" s="1825"/>
      <c r="C6549" s="1825"/>
      <c r="D6549" s="1825"/>
      <c r="E6549" s="1825"/>
      <c r="F6549" s="1825"/>
      <c r="G6549" s="1825"/>
      <c r="H6549" s="1825"/>
      <c r="I6549" s="1825"/>
      <c r="J6549" s="1825"/>
      <c r="K6549" s="1825"/>
      <c r="L6549" s="1825"/>
      <c r="M6549" s="1825"/>
      <c r="N6549" s="1826"/>
      <c r="O6549" s="1789" t="s">
        <v>2850</v>
      </c>
      <c r="P6549" s="1790"/>
      <c r="Q6549" s="1790"/>
      <c r="R6549" s="1790"/>
      <c r="S6549" s="1791"/>
      <c r="T6549" s="1827" t="s">
        <v>754</v>
      </c>
      <c r="U6549" s="1790"/>
      <c r="V6549" s="1790"/>
      <c r="W6549" s="1213"/>
      <c r="X6549" s="1789" t="s">
        <v>2866</v>
      </c>
      <c r="Y6549" s="1790"/>
      <c r="Z6549" s="1790"/>
      <c r="AA6549" s="1790"/>
      <c r="AB6549" s="1790"/>
      <c r="AC6549" s="1790"/>
      <c r="AD6549" s="1791"/>
      <c r="AE6549" s="1810" t="s">
        <v>2867</v>
      </c>
      <c r="AF6549" s="1828"/>
      <c r="AG6549" s="1828"/>
      <c r="AH6549" s="1213"/>
    </row>
    <row r="6550" spans="1:34" ht="16.7" customHeight="1">
      <c r="A6550" s="1901" t="s">
        <v>3185</v>
      </c>
      <c r="B6550" s="1902"/>
      <c r="C6550" s="1902"/>
      <c r="D6550" s="1902"/>
      <c r="E6550" s="1902"/>
      <c r="F6550" s="1875" t="s">
        <v>3186</v>
      </c>
      <c r="G6550" s="1876"/>
      <c r="H6550" s="1876"/>
      <c r="I6550" s="1876"/>
      <c r="J6550" s="1876"/>
      <c r="K6550" s="1876"/>
      <c r="L6550" s="1876"/>
      <c r="M6550" s="1876"/>
      <c r="N6550" s="1875"/>
      <c r="O6550" s="1885">
        <v>0.92188999999999999</v>
      </c>
      <c r="P6550" s="1886"/>
      <c r="Q6550" s="1886"/>
      <c r="R6550" s="1886"/>
      <c r="S6550" s="1887"/>
      <c r="T6550" s="1888" t="s">
        <v>109</v>
      </c>
      <c r="U6550" s="1889"/>
      <c r="V6550" s="1889"/>
      <c r="W6550" s="1225"/>
      <c r="X6550" s="1890">
        <v>1.8</v>
      </c>
      <c r="Y6550" s="1891"/>
      <c r="Z6550" s="1891"/>
      <c r="AA6550" s="1891"/>
      <c r="AB6550" s="1891"/>
      <c r="AC6550" s="1891"/>
      <c r="AD6550" s="1892"/>
      <c r="AE6550" s="1865">
        <v>1.6594</v>
      </c>
      <c r="AF6550" s="1847"/>
      <c r="AG6550" s="1847"/>
      <c r="AH6550" s="1225"/>
    </row>
    <row r="6551" spans="1:34" ht="17.45" customHeight="1">
      <c r="A6551" s="1787" t="s">
        <v>3187</v>
      </c>
      <c r="B6551" s="1788"/>
      <c r="C6551" s="1788"/>
      <c r="D6551" s="1788"/>
      <c r="E6551" s="1788"/>
      <c r="F6551" s="1903" t="s">
        <v>3188</v>
      </c>
      <c r="G6551" s="1815"/>
      <c r="H6551" s="1815"/>
      <c r="I6551" s="1815"/>
      <c r="J6551" s="1815"/>
      <c r="K6551" s="1815"/>
      <c r="L6551" s="1815"/>
      <c r="M6551" s="1815"/>
      <c r="N6551" s="1903"/>
      <c r="O6551" s="1910">
        <v>0.31530999999999998</v>
      </c>
      <c r="P6551" s="1911"/>
      <c r="Q6551" s="1911"/>
      <c r="R6551" s="1911"/>
      <c r="S6551" s="1912"/>
      <c r="T6551" s="1913" t="s">
        <v>109</v>
      </c>
      <c r="U6551" s="1796"/>
      <c r="V6551" s="1796"/>
      <c r="W6551" s="1219"/>
      <c r="X6551" s="1914">
        <v>33.54</v>
      </c>
      <c r="Y6551" s="1915"/>
      <c r="Z6551" s="1915"/>
      <c r="AA6551" s="1915"/>
      <c r="AB6551" s="1915"/>
      <c r="AC6551" s="1915"/>
      <c r="AD6551" s="1916"/>
      <c r="AE6551" s="1909">
        <v>10.5755</v>
      </c>
      <c r="AF6551" s="1841"/>
      <c r="AG6551" s="1841"/>
      <c r="AH6551" s="1219"/>
    </row>
    <row r="6552" spans="1:34" ht="16.7" customHeight="1">
      <c r="A6552" s="1787" t="s">
        <v>2980</v>
      </c>
      <c r="B6552" s="1788"/>
      <c r="C6552" s="1788"/>
      <c r="D6552" s="1788"/>
      <c r="E6552" s="1788"/>
      <c r="F6552" s="1903" t="s">
        <v>2981</v>
      </c>
      <c r="G6552" s="1815"/>
      <c r="H6552" s="1815"/>
      <c r="I6552" s="1815"/>
      <c r="J6552" s="1815"/>
      <c r="K6552" s="1815"/>
      <c r="L6552" s="1815"/>
      <c r="M6552" s="1815"/>
      <c r="N6552" s="1903"/>
      <c r="O6552" s="1910">
        <v>0.55130999999999997</v>
      </c>
      <c r="P6552" s="1911"/>
      <c r="Q6552" s="1911"/>
      <c r="R6552" s="1911"/>
      <c r="S6552" s="1912"/>
      <c r="T6552" s="1913" t="s">
        <v>109</v>
      </c>
      <c r="U6552" s="1796"/>
      <c r="V6552" s="1796"/>
      <c r="W6552" s="1219"/>
      <c r="X6552" s="1914">
        <v>1.8</v>
      </c>
      <c r="Y6552" s="1915"/>
      <c r="Z6552" s="1915"/>
      <c r="AA6552" s="1915"/>
      <c r="AB6552" s="1915"/>
      <c r="AC6552" s="1915"/>
      <c r="AD6552" s="1916"/>
      <c r="AE6552" s="1909">
        <v>0.99239999999999995</v>
      </c>
      <c r="AF6552" s="1841"/>
      <c r="AG6552" s="1841"/>
      <c r="AH6552" s="1219"/>
    </row>
    <row r="6553" spans="1:34" ht="17.45" customHeight="1">
      <c r="A6553" s="1787" t="s">
        <v>2982</v>
      </c>
      <c r="B6553" s="1788"/>
      <c r="C6553" s="1788"/>
      <c r="D6553" s="1788"/>
      <c r="E6553" s="1788"/>
      <c r="F6553" s="1903" t="s">
        <v>2983</v>
      </c>
      <c r="G6553" s="1815"/>
      <c r="H6553" s="1815"/>
      <c r="I6553" s="1815"/>
      <c r="J6553" s="1815"/>
      <c r="K6553" s="1815"/>
      <c r="L6553" s="1815"/>
      <c r="M6553" s="1815"/>
      <c r="N6553" s="1903"/>
      <c r="O6553" s="1910">
        <v>0.55130999999999997</v>
      </c>
      <c r="P6553" s="1911"/>
      <c r="Q6553" s="1911"/>
      <c r="R6553" s="1911"/>
      <c r="S6553" s="1912"/>
      <c r="T6553" s="1913" t="s">
        <v>109</v>
      </c>
      <c r="U6553" s="1796"/>
      <c r="V6553" s="1796"/>
      <c r="W6553" s="1219"/>
      <c r="X6553" s="1914">
        <v>1.8</v>
      </c>
      <c r="Y6553" s="1915"/>
      <c r="Z6553" s="1915"/>
      <c r="AA6553" s="1915"/>
      <c r="AB6553" s="1915"/>
      <c r="AC6553" s="1915"/>
      <c r="AD6553" s="1916"/>
      <c r="AE6553" s="1909">
        <v>0.99239999999999995</v>
      </c>
      <c r="AF6553" s="1841"/>
      <c r="AG6553" s="1841"/>
      <c r="AH6553" s="1219"/>
    </row>
    <row r="6554" spans="1:34" ht="17.45" customHeight="1">
      <c r="A6554" s="1819" t="s">
        <v>3189</v>
      </c>
      <c r="B6554" s="1820"/>
      <c r="C6554" s="1820"/>
      <c r="D6554" s="1820"/>
      <c r="E6554" s="1820"/>
      <c r="F6554" s="1866" t="s">
        <v>3190</v>
      </c>
      <c r="G6554" s="1867"/>
      <c r="H6554" s="1867"/>
      <c r="I6554" s="1867"/>
      <c r="J6554" s="1867"/>
      <c r="K6554" s="1867"/>
      <c r="L6554" s="1867"/>
      <c r="M6554" s="1867"/>
      <c r="N6554" s="1866"/>
      <c r="O6554" s="1893">
        <v>9.5E-4</v>
      </c>
      <c r="P6554" s="1894"/>
      <c r="Q6554" s="1894"/>
      <c r="R6554" s="1894"/>
      <c r="S6554" s="1895"/>
      <c r="T6554" s="1896" t="s">
        <v>109</v>
      </c>
      <c r="U6554" s="1897"/>
      <c r="V6554" s="1897"/>
      <c r="W6554" s="1222"/>
      <c r="X6554" s="1898">
        <v>33.54</v>
      </c>
      <c r="Y6554" s="1899"/>
      <c r="Z6554" s="1899"/>
      <c r="AA6554" s="1899"/>
      <c r="AB6554" s="1899"/>
      <c r="AC6554" s="1899"/>
      <c r="AD6554" s="1900"/>
      <c r="AE6554" s="1874">
        <v>3.1899999999999998E-2</v>
      </c>
      <c r="AF6554" s="1843"/>
      <c r="AG6554" s="1843"/>
      <c r="AH6554" s="1222"/>
    </row>
    <row r="6555" spans="1:34" ht="16.7" customHeight="1">
      <c r="A6555" s="1792"/>
      <c r="B6555" s="1793"/>
      <c r="C6555" s="1793"/>
      <c r="D6555" s="1793"/>
      <c r="E6555" s="1793"/>
      <c r="F6555" s="1793"/>
      <c r="G6555" s="1793"/>
      <c r="H6555" s="1793"/>
      <c r="I6555" s="1793"/>
      <c r="J6555" s="1793"/>
      <c r="K6555" s="1794" t="s">
        <v>2873</v>
      </c>
      <c r="L6555" s="1794"/>
      <c r="M6555" s="1794"/>
      <c r="N6555" s="1794"/>
      <c r="O6555" s="1794"/>
      <c r="P6555" s="1794"/>
      <c r="Q6555" s="1794"/>
      <c r="R6555" s="1794"/>
      <c r="S6555" s="1794"/>
      <c r="T6555" s="1794"/>
      <c r="U6555" s="1794"/>
      <c r="V6555" s="1794"/>
      <c r="W6555" s="1794"/>
      <c r="X6555" s="1794"/>
      <c r="Y6555" s="1794"/>
      <c r="Z6555" s="1794"/>
      <c r="AA6555" s="1794"/>
      <c r="AB6555" s="1214"/>
      <c r="AC6555" s="1795">
        <v>14.2516</v>
      </c>
      <c r="AD6555" s="1795"/>
      <c r="AE6555" s="1795"/>
      <c r="AF6555" s="1795"/>
      <c r="AG6555" s="1795"/>
      <c r="AH6555" s="1213"/>
    </row>
    <row r="6556" spans="1:34" ht="17.45" customHeight="1">
      <c r="A6556" s="1801" t="s">
        <v>2874</v>
      </c>
      <c r="B6556" s="1825"/>
      <c r="C6556" s="1825"/>
      <c r="D6556" s="1825"/>
      <c r="E6556" s="1825"/>
      <c r="F6556" s="1825"/>
      <c r="G6556" s="1825"/>
      <c r="H6556" s="1825"/>
      <c r="I6556" s="1825"/>
      <c r="J6556" s="1826"/>
      <c r="K6556" s="1789" t="s">
        <v>2850</v>
      </c>
      <c r="L6556" s="1791"/>
      <c r="M6556" s="1855" t="s">
        <v>2875</v>
      </c>
      <c r="N6556" s="1856"/>
      <c r="O6556" s="1857"/>
      <c r="P6556" s="1855" t="s">
        <v>2876</v>
      </c>
      <c r="Q6556" s="1856"/>
      <c r="R6556" s="1857"/>
      <c r="S6556" s="1855" t="s">
        <v>2877</v>
      </c>
      <c r="T6556" s="1857"/>
      <c r="U6556" s="1789" t="s">
        <v>2878</v>
      </c>
      <c r="V6556" s="1790"/>
      <c r="W6556" s="1791"/>
      <c r="X6556" s="1789" t="s">
        <v>2879</v>
      </c>
      <c r="Y6556" s="1790"/>
      <c r="Z6556" s="1790"/>
      <c r="AA6556" s="1790"/>
      <c r="AB6556" s="1791"/>
      <c r="AC6556" s="1789" t="s">
        <v>2880</v>
      </c>
      <c r="AD6556" s="1791"/>
      <c r="AE6556" s="1810" t="s">
        <v>2867</v>
      </c>
      <c r="AF6556" s="1828"/>
      <c r="AG6556" s="1828"/>
      <c r="AH6556" s="1213"/>
    </row>
    <row r="6557" spans="1:34" ht="17.45" customHeight="1">
      <c r="A6557" s="1901" t="s">
        <v>3191</v>
      </c>
      <c r="B6557" s="1902"/>
      <c r="C6557" s="1902"/>
      <c r="D6557" s="1902"/>
      <c r="E6557" s="1902"/>
      <c r="F6557" s="1875" t="s">
        <v>3186</v>
      </c>
      <c r="G6557" s="1876"/>
      <c r="H6557" s="1876"/>
      <c r="I6557" s="1876"/>
      <c r="J6557" s="1875"/>
      <c r="K6557" s="1877">
        <v>0.92188999999999999</v>
      </c>
      <c r="L6557" s="1878"/>
      <c r="M6557" s="1890">
        <v>2.8</v>
      </c>
      <c r="N6557" s="1891"/>
      <c r="O6557" s="1892"/>
      <c r="P6557" s="1890">
        <v>0</v>
      </c>
      <c r="Q6557" s="1891"/>
      <c r="R6557" s="1892"/>
      <c r="S6557" s="1890">
        <v>107.2</v>
      </c>
      <c r="T6557" s="1892"/>
      <c r="U6557" s="1890">
        <v>1.24</v>
      </c>
      <c r="V6557" s="1891"/>
      <c r="W6557" s="1892"/>
      <c r="X6557" s="1890">
        <v>0.99</v>
      </c>
      <c r="Y6557" s="1891"/>
      <c r="Z6557" s="1891"/>
      <c r="AA6557" s="1891"/>
      <c r="AB6557" s="1892"/>
      <c r="AC6557" s="1890">
        <v>0.82</v>
      </c>
      <c r="AD6557" s="1892"/>
      <c r="AE6557" s="1865">
        <v>84.2423</v>
      </c>
      <c r="AF6557" s="1847"/>
      <c r="AG6557" s="1847"/>
      <c r="AH6557" s="1225"/>
    </row>
    <row r="6558" spans="1:34" ht="16.7" customHeight="1">
      <c r="A6558" s="1787" t="s">
        <v>3192</v>
      </c>
      <c r="B6558" s="1788"/>
      <c r="C6558" s="1788"/>
      <c r="D6558" s="1788"/>
      <c r="E6558" s="1788"/>
      <c r="F6558" s="1903" t="s">
        <v>3188</v>
      </c>
      <c r="G6558" s="1815"/>
      <c r="H6558" s="1815"/>
      <c r="I6558" s="1815"/>
      <c r="J6558" s="1903"/>
      <c r="K6558" s="1904">
        <v>0.31530999999999998</v>
      </c>
      <c r="L6558" s="1905"/>
      <c r="M6558" s="1914">
        <v>0</v>
      </c>
      <c r="N6558" s="1915"/>
      <c r="O6558" s="1916"/>
      <c r="P6558" s="1914">
        <v>0</v>
      </c>
      <c r="Q6558" s="1915"/>
      <c r="R6558" s="1916"/>
      <c r="S6558" s="1914">
        <v>0</v>
      </c>
      <c r="T6558" s="1916"/>
      <c r="U6558" s="1914">
        <v>1.1000000000000001</v>
      </c>
      <c r="V6558" s="1915"/>
      <c r="W6558" s="1916"/>
      <c r="X6558" s="1914">
        <v>0.88</v>
      </c>
      <c r="Y6558" s="1915"/>
      <c r="Z6558" s="1915"/>
      <c r="AA6558" s="1915"/>
      <c r="AB6558" s="1916"/>
      <c r="AC6558" s="1914">
        <v>0.72</v>
      </c>
      <c r="AD6558" s="1916"/>
      <c r="AE6558" s="1909">
        <v>0</v>
      </c>
      <c r="AF6558" s="1841"/>
      <c r="AG6558" s="1841"/>
      <c r="AH6558" s="1219"/>
    </row>
    <row r="6559" spans="1:34" ht="17.45" customHeight="1">
      <c r="A6559" s="1787" t="s">
        <v>2988</v>
      </c>
      <c r="B6559" s="1788"/>
      <c r="C6559" s="1788"/>
      <c r="D6559" s="1788"/>
      <c r="E6559" s="1788"/>
      <c r="F6559" s="1903" t="s">
        <v>2981</v>
      </c>
      <c r="G6559" s="1815"/>
      <c r="H6559" s="1815"/>
      <c r="I6559" s="1815"/>
      <c r="J6559" s="1903"/>
      <c r="K6559" s="1904">
        <v>0.55130999999999997</v>
      </c>
      <c r="L6559" s="1905"/>
      <c r="M6559" s="1914">
        <v>0</v>
      </c>
      <c r="N6559" s="1915"/>
      <c r="O6559" s="1916"/>
      <c r="P6559" s="1914">
        <v>0</v>
      </c>
      <c r="Q6559" s="1915"/>
      <c r="R6559" s="1916"/>
      <c r="S6559" s="1914">
        <v>0</v>
      </c>
      <c r="T6559" s="1916"/>
      <c r="U6559" s="1914">
        <v>1.24</v>
      </c>
      <c r="V6559" s="1915"/>
      <c r="W6559" s="1916"/>
      <c r="X6559" s="1914">
        <v>0.99</v>
      </c>
      <c r="Y6559" s="1915"/>
      <c r="Z6559" s="1915"/>
      <c r="AA6559" s="1915"/>
      <c r="AB6559" s="1916"/>
      <c r="AC6559" s="1914">
        <v>0.82</v>
      </c>
      <c r="AD6559" s="1916"/>
      <c r="AE6559" s="1909">
        <v>0</v>
      </c>
      <c r="AF6559" s="1841"/>
      <c r="AG6559" s="1841"/>
      <c r="AH6559" s="1219"/>
    </row>
    <row r="6560" spans="1:34" ht="16.7" customHeight="1">
      <c r="A6560" s="1787" t="s">
        <v>2989</v>
      </c>
      <c r="B6560" s="1788"/>
      <c r="C6560" s="1788"/>
      <c r="D6560" s="1788"/>
      <c r="E6560" s="1788"/>
      <c r="F6560" s="1903" t="s">
        <v>2983</v>
      </c>
      <c r="G6560" s="1815"/>
      <c r="H6560" s="1815"/>
      <c r="I6560" s="1815"/>
      <c r="J6560" s="1903"/>
      <c r="K6560" s="1904">
        <v>0.55130999999999997</v>
      </c>
      <c r="L6560" s="1905"/>
      <c r="M6560" s="1914">
        <v>0</v>
      </c>
      <c r="N6560" s="1915"/>
      <c r="O6560" s="1916"/>
      <c r="P6560" s="1914">
        <v>0</v>
      </c>
      <c r="Q6560" s="1915"/>
      <c r="R6560" s="1916"/>
      <c r="S6560" s="1914">
        <v>0</v>
      </c>
      <c r="T6560" s="1916"/>
      <c r="U6560" s="1914">
        <v>1.24</v>
      </c>
      <c r="V6560" s="1915"/>
      <c r="W6560" s="1916"/>
      <c r="X6560" s="1914">
        <v>0.99</v>
      </c>
      <c r="Y6560" s="1915"/>
      <c r="Z6560" s="1915"/>
      <c r="AA6560" s="1915"/>
      <c r="AB6560" s="1916"/>
      <c r="AC6560" s="1914">
        <v>0.82</v>
      </c>
      <c r="AD6560" s="1916"/>
      <c r="AE6560" s="1909">
        <v>0</v>
      </c>
      <c r="AF6560" s="1841"/>
      <c r="AG6560" s="1841"/>
      <c r="AH6560" s="1219"/>
    </row>
    <row r="6561" spans="1:34" ht="42.95" customHeight="1">
      <c r="A6561" s="1220"/>
      <c r="B6561" s="1221"/>
      <c r="C6561" s="1221"/>
      <c r="D6561" s="1221"/>
      <c r="E6561" s="1221"/>
      <c r="F6561" s="1221"/>
      <c r="G6561" s="1221"/>
      <c r="H6561" s="1221"/>
      <c r="I6561" s="1221"/>
      <c r="J6561" s="1221"/>
      <c r="K6561" s="1221"/>
      <c r="L6561" s="1221"/>
      <c r="M6561" s="1221"/>
      <c r="N6561" s="1221"/>
      <c r="O6561" s="1221"/>
      <c r="P6561" s="1221"/>
      <c r="Q6561" s="1221"/>
      <c r="R6561" s="1221"/>
      <c r="S6561" s="1221"/>
      <c r="T6561" s="1221"/>
      <c r="U6561" s="1221"/>
      <c r="V6561" s="1221"/>
      <c r="W6561" s="1221"/>
      <c r="X6561" s="1221"/>
      <c r="Y6561" s="1221"/>
      <c r="Z6561" s="1221"/>
      <c r="AA6561" s="1221"/>
      <c r="AB6561" s="1221"/>
      <c r="AC6561" s="1221"/>
      <c r="AD6561" s="1221"/>
      <c r="AE6561" s="1221"/>
      <c r="AF6561" s="1221"/>
      <c r="AG6561" s="1221"/>
      <c r="AH6561" s="1222"/>
    </row>
    <row r="6562" spans="1:34" ht="5.85" customHeight="1">
      <c r="A6562" s="1777"/>
      <c r="B6562" s="1778"/>
      <c r="C6562" s="1778"/>
      <c r="D6562" s="1778"/>
      <c r="E6562" s="1778"/>
      <c r="F6562" s="1778"/>
      <c r="G6562" s="1778"/>
      <c r="H6562" s="1778"/>
      <c r="I6562" s="1778"/>
      <c r="J6562" s="1778"/>
      <c r="K6562" s="1778"/>
      <c r="L6562" s="1778"/>
      <c r="M6562" s="1778"/>
      <c r="N6562" s="1778"/>
      <c r="O6562" s="1778"/>
      <c r="P6562" s="1778"/>
      <c r="Q6562" s="1778"/>
      <c r="R6562" s="1778"/>
      <c r="S6562" s="1778"/>
      <c r="T6562" s="1778"/>
      <c r="U6562" s="1778"/>
      <c r="V6562" s="1778"/>
      <c r="W6562" s="1778"/>
      <c r="X6562" s="1778"/>
      <c r="Y6562" s="1778"/>
      <c r="Z6562" s="1778"/>
      <c r="AA6562" s="1778"/>
      <c r="AB6562" s="1778"/>
      <c r="AC6562" s="1778"/>
      <c r="AD6562" s="1778"/>
      <c r="AE6562" s="1778"/>
      <c r="AF6562" s="1778"/>
      <c r="AG6562" s="1778"/>
      <c r="AH6562" s="1779"/>
    </row>
    <row r="6563" spans="1:34" ht="11.65" customHeight="1">
      <c r="A6563" s="1780" t="s">
        <v>2834</v>
      </c>
      <c r="B6563" s="1310"/>
      <c r="C6563" s="1310"/>
      <c r="D6563" s="1310"/>
      <c r="E6563" s="1310"/>
      <c r="F6563" s="1310"/>
      <c r="G6563" s="1310"/>
      <c r="H6563" s="1310"/>
      <c r="I6563" s="1310"/>
      <c r="J6563" s="1310"/>
      <c r="K6563" s="1310"/>
      <c r="L6563" s="1310"/>
      <c r="M6563" s="1310"/>
      <c r="N6563" s="1310"/>
      <c r="O6563" s="1310"/>
      <c r="P6563" s="1310"/>
      <c r="Q6563" s="1310"/>
      <c r="R6563" s="1310"/>
      <c r="S6563" s="1310"/>
      <c r="T6563" s="1310"/>
      <c r="U6563" s="1310"/>
      <c r="V6563" s="1310"/>
      <c r="W6563" s="1310"/>
      <c r="X6563" s="1310"/>
      <c r="Y6563" s="1310"/>
      <c r="Z6563" s="1310"/>
      <c r="AA6563" s="1310"/>
      <c r="AB6563" s="1310"/>
      <c r="AC6563" s="1310"/>
      <c r="AD6563" s="1309"/>
      <c r="AE6563" s="1309"/>
      <c r="AF6563" s="1781" t="s">
        <v>3748</v>
      </c>
      <c r="AG6563" s="1781"/>
      <c r="AH6563" s="1782"/>
    </row>
    <row r="6564" spans="1:34" ht="5.85" customHeight="1">
      <c r="A6564" s="1780"/>
      <c r="B6564" s="1310"/>
      <c r="C6564" s="1310"/>
      <c r="D6564" s="1310"/>
      <c r="E6564" s="1310"/>
      <c r="F6564" s="1310"/>
      <c r="G6564" s="1310"/>
      <c r="H6564" s="1310"/>
      <c r="I6564" s="1310"/>
      <c r="J6564" s="1310"/>
      <c r="K6564" s="1310"/>
      <c r="L6564" s="1310"/>
      <c r="M6564" s="1310"/>
      <c r="N6564" s="1310"/>
      <c r="O6564" s="1310"/>
      <c r="P6564" s="1310"/>
      <c r="Q6564" s="1310"/>
      <c r="R6564" s="1310"/>
      <c r="S6564" s="1310"/>
      <c r="T6564" s="1310"/>
      <c r="U6564" s="1310"/>
      <c r="V6564" s="1310"/>
      <c r="W6564" s="1310"/>
      <c r="X6564" s="1310"/>
      <c r="Y6564" s="1310"/>
      <c r="Z6564" s="1310"/>
      <c r="AA6564" s="1310"/>
      <c r="AB6564" s="1310"/>
      <c r="AC6564" s="1310"/>
      <c r="AD6564" s="1311"/>
      <c r="AE6564" s="1311"/>
      <c r="AF6564" s="1311"/>
      <c r="AG6564" s="1311"/>
      <c r="AH6564" s="1782"/>
    </row>
    <row r="6565" spans="1:34" ht="11.65" customHeight="1">
      <c r="A6565" s="1783" t="s">
        <v>2836</v>
      </c>
      <c r="B6565" s="1784"/>
      <c r="C6565" s="1784"/>
      <c r="D6565" s="1784"/>
      <c r="E6565" s="1784"/>
      <c r="F6565" s="1784"/>
      <c r="G6565" s="1784"/>
      <c r="H6565" s="1784"/>
      <c r="I6565" s="1784"/>
      <c r="J6565" s="1784"/>
      <c r="K6565" s="1784"/>
      <c r="L6565" s="1784"/>
      <c r="M6565" s="1784"/>
      <c r="N6565" s="1784"/>
      <c r="O6565" s="1784"/>
      <c r="P6565" s="1784"/>
      <c r="Q6565" s="1784"/>
      <c r="R6565" s="1784"/>
      <c r="S6565" s="1784"/>
      <c r="T6565" s="1784"/>
      <c r="U6565" s="1784"/>
      <c r="V6565" s="1784"/>
      <c r="W6565" s="1784"/>
      <c r="X6565" s="1784"/>
      <c r="Y6565" s="1784"/>
      <c r="Z6565" s="1784"/>
      <c r="AA6565" s="1784"/>
      <c r="AB6565" s="1784"/>
      <c r="AC6565" s="1784"/>
      <c r="AD6565" s="1311"/>
      <c r="AE6565" s="1311"/>
      <c r="AF6565" s="1311"/>
      <c r="AG6565" s="1311"/>
      <c r="AH6565" s="1782"/>
    </row>
    <row r="6566" spans="1:34" ht="22.5" customHeight="1">
      <c r="A6566" s="1785" t="s">
        <v>2837</v>
      </c>
      <c r="B6566" s="1786"/>
      <c r="C6566" s="1786"/>
      <c r="D6566" s="1786"/>
      <c r="E6566" s="1786"/>
      <c r="F6566" s="1786"/>
      <c r="G6566" s="1786"/>
      <c r="H6566" s="1786"/>
      <c r="I6566" s="1786"/>
      <c r="J6566" s="1786"/>
      <c r="K6566" s="1786"/>
      <c r="L6566" s="1786"/>
      <c r="M6566" s="1786"/>
      <c r="N6566" s="1786"/>
      <c r="O6566" s="1786"/>
      <c r="P6566" s="1786"/>
      <c r="Q6566" s="1786"/>
      <c r="R6566" s="1786"/>
      <c r="S6566" s="1786"/>
      <c r="T6566" s="1786"/>
      <c r="U6566" s="1786"/>
      <c r="V6566" s="1786"/>
      <c r="W6566" s="1786"/>
      <c r="X6566" s="1786"/>
      <c r="Y6566" s="1786"/>
      <c r="Z6566" s="1786"/>
      <c r="AA6566" s="1786"/>
      <c r="AB6566" s="1786"/>
      <c r="AC6566" s="1786"/>
      <c r="AD6566" s="1311"/>
      <c r="AE6566" s="1311"/>
      <c r="AF6566" s="1311"/>
      <c r="AG6566" s="1311"/>
      <c r="AH6566" s="1782"/>
    </row>
    <row r="6567" spans="1:34" ht="5.85" customHeight="1">
      <c r="A6567" s="1787" t="s">
        <v>2838</v>
      </c>
      <c r="B6567" s="1788"/>
      <c r="C6567" s="1788"/>
      <c r="D6567" s="1788"/>
      <c r="E6567" s="1788"/>
      <c r="F6567" s="1788"/>
      <c r="G6567" s="1788"/>
      <c r="H6567" s="1788"/>
      <c r="I6567" s="1788"/>
      <c r="J6567" s="1788"/>
      <c r="K6567" s="1788"/>
      <c r="L6567" s="1788"/>
      <c r="M6567" s="1788"/>
      <c r="N6567" s="1788"/>
      <c r="O6567" s="1788"/>
      <c r="P6567" s="1788"/>
      <c r="Q6567" s="1788"/>
      <c r="R6567" s="1788"/>
      <c r="S6567" s="1788"/>
      <c r="T6567" s="1788"/>
      <c r="U6567" s="1788"/>
      <c r="V6567" s="1788"/>
      <c r="W6567" s="1788"/>
      <c r="X6567" s="1788"/>
      <c r="Y6567" s="1788"/>
      <c r="Z6567" s="1788"/>
      <c r="AA6567" s="1788"/>
      <c r="AB6567" s="1788"/>
      <c r="AC6567" s="1788"/>
      <c r="AD6567" s="1311"/>
      <c r="AE6567" s="1311"/>
      <c r="AF6567" s="1311"/>
      <c r="AG6567" s="1311"/>
      <c r="AH6567" s="1782"/>
    </row>
    <row r="6568" spans="1:34" ht="5.85" customHeight="1">
      <c r="A6568" s="1787"/>
      <c r="B6568" s="1788"/>
      <c r="C6568" s="1788"/>
      <c r="D6568" s="1788"/>
      <c r="E6568" s="1788"/>
      <c r="F6568" s="1788"/>
      <c r="G6568" s="1788"/>
      <c r="H6568" s="1788"/>
      <c r="I6568" s="1788"/>
      <c r="J6568" s="1788"/>
      <c r="K6568" s="1788"/>
      <c r="L6568" s="1788"/>
      <c r="M6568" s="1788"/>
      <c r="N6568" s="1788"/>
      <c r="O6568" s="1788"/>
      <c r="P6568" s="1788"/>
      <c r="Q6568" s="1788"/>
      <c r="R6568" s="1788"/>
      <c r="S6568" s="1788"/>
      <c r="T6568" s="1788"/>
      <c r="U6568" s="1788"/>
      <c r="V6568" s="1788"/>
      <c r="W6568" s="1788"/>
      <c r="X6568" s="1788"/>
      <c r="Y6568" s="1788"/>
      <c r="Z6568" s="1788"/>
      <c r="AA6568" s="1788"/>
      <c r="AB6568" s="1788"/>
      <c r="AC6568" s="1788"/>
      <c r="AD6568" s="1782"/>
      <c r="AE6568" s="1309"/>
      <c r="AF6568" s="1309"/>
      <c r="AG6568" s="1309"/>
      <c r="AH6568" s="1782"/>
    </row>
    <row r="6569" spans="1:34" ht="11.65" customHeight="1">
      <c r="A6569" s="1787" t="s">
        <v>2839</v>
      </c>
      <c r="B6569" s="1788"/>
      <c r="C6569" s="1788"/>
      <c r="D6569" s="1788"/>
      <c r="E6569" s="1788"/>
      <c r="F6569" s="1788"/>
      <c r="G6569" s="1788"/>
      <c r="H6569" s="1788"/>
      <c r="I6569" s="1788"/>
      <c r="J6569" s="1788"/>
      <c r="K6569" s="1788"/>
      <c r="L6569" s="1788"/>
      <c r="M6569" s="1788"/>
      <c r="N6569" s="1788"/>
      <c r="O6569" s="1788"/>
      <c r="P6569" s="1788"/>
      <c r="Q6569" s="1788"/>
      <c r="R6569" s="1788"/>
      <c r="S6569" s="1788"/>
      <c r="T6569" s="1788"/>
      <c r="U6569" s="1788"/>
      <c r="V6569" s="1788"/>
      <c r="W6569" s="1788"/>
      <c r="X6569" s="1788"/>
      <c r="Y6569" s="1788"/>
      <c r="Z6569" s="1788"/>
      <c r="AA6569" s="1788"/>
      <c r="AB6569" s="1788"/>
      <c r="AC6569" s="1788"/>
      <c r="AD6569" s="1818" t="s">
        <v>2840</v>
      </c>
      <c r="AE6569" s="1818"/>
      <c r="AF6569" s="1206">
        <v>0</v>
      </c>
      <c r="AG6569" s="1207" t="s">
        <v>5</v>
      </c>
      <c r="AH6569" s="1800"/>
    </row>
    <row r="6570" spans="1:34" ht="10.9" customHeight="1">
      <c r="A6570" s="1819" t="s">
        <v>2841</v>
      </c>
      <c r="B6570" s="1820"/>
      <c r="C6570" s="1820"/>
      <c r="D6570" s="1820"/>
      <c r="E6570" s="1820"/>
      <c r="F6570" s="1820"/>
      <c r="G6570" s="1820"/>
      <c r="H6570" s="1820"/>
      <c r="I6570" s="1820"/>
      <c r="J6570" s="1820"/>
      <c r="K6570" s="1820"/>
      <c r="L6570" s="1820"/>
      <c r="M6570" s="1820"/>
      <c r="N6570" s="1820"/>
      <c r="O6570" s="1820"/>
      <c r="P6570" s="1820"/>
      <c r="Q6570" s="1820"/>
      <c r="R6570" s="1820"/>
      <c r="S6570" s="1820"/>
      <c r="T6570" s="1820"/>
      <c r="U6570" s="1820"/>
      <c r="V6570" s="1820"/>
      <c r="W6570" s="1820"/>
      <c r="X6570" s="1820"/>
      <c r="Y6570" s="1820"/>
      <c r="Z6570" s="1820"/>
      <c r="AA6570" s="1820"/>
      <c r="AB6570" s="1820"/>
      <c r="AC6570" s="1820"/>
      <c r="AD6570" s="1821" t="s">
        <v>2842</v>
      </c>
      <c r="AE6570" s="1821"/>
      <c r="AF6570" s="1210">
        <v>0</v>
      </c>
      <c r="AG6570" s="1211" t="s">
        <v>5</v>
      </c>
      <c r="AH6570" s="1800"/>
    </row>
    <row r="6571" spans="1:34" ht="17.45" customHeight="1">
      <c r="A6571" s="1801" t="s">
        <v>2874</v>
      </c>
      <c r="B6571" s="1825"/>
      <c r="C6571" s="1825"/>
      <c r="D6571" s="1825"/>
      <c r="E6571" s="1825"/>
      <c r="F6571" s="1825"/>
      <c r="G6571" s="1825"/>
      <c r="H6571" s="1825"/>
      <c r="I6571" s="1825"/>
      <c r="J6571" s="1826"/>
      <c r="K6571" s="1789" t="s">
        <v>2850</v>
      </c>
      <c r="L6571" s="1791"/>
      <c r="M6571" s="1855" t="s">
        <v>2875</v>
      </c>
      <c r="N6571" s="1856"/>
      <c r="O6571" s="1857"/>
      <c r="P6571" s="1855" t="s">
        <v>2876</v>
      </c>
      <c r="Q6571" s="1856"/>
      <c r="R6571" s="1857"/>
      <c r="S6571" s="1855" t="s">
        <v>2877</v>
      </c>
      <c r="T6571" s="1857"/>
      <c r="U6571" s="1789" t="s">
        <v>2878</v>
      </c>
      <c r="V6571" s="1790"/>
      <c r="W6571" s="1791"/>
      <c r="X6571" s="1789" t="s">
        <v>2879</v>
      </c>
      <c r="Y6571" s="1790"/>
      <c r="Z6571" s="1790"/>
      <c r="AA6571" s="1790"/>
      <c r="AB6571" s="1791"/>
      <c r="AC6571" s="1789" t="s">
        <v>2880</v>
      </c>
      <c r="AD6571" s="1791"/>
      <c r="AE6571" s="1810" t="s">
        <v>2867</v>
      </c>
      <c r="AF6571" s="1828"/>
      <c r="AG6571" s="1828"/>
      <c r="AH6571" s="1213"/>
    </row>
    <row r="6572" spans="1:34" ht="17.45" customHeight="1">
      <c r="A6572" s="1901" t="s">
        <v>3194</v>
      </c>
      <c r="B6572" s="1902"/>
      <c r="C6572" s="1902"/>
      <c r="D6572" s="1902"/>
      <c r="E6572" s="1902"/>
      <c r="F6572" s="1830" t="s">
        <v>3190</v>
      </c>
      <c r="G6572" s="1876"/>
      <c r="H6572" s="1876"/>
      <c r="I6572" s="1876"/>
      <c r="J6572" s="1875"/>
      <c r="K6572" s="1877">
        <v>9.5E-4</v>
      </c>
      <c r="L6572" s="1878"/>
      <c r="M6572" s="1890">
        <v>0</v>
      </c>
      <c r="N6572" s="1891"/>
      <c r="O6572" s="1892"/>
      <c r="P6572" s="1890">
        <v>0</v>
      </c>
      <c r="Q6572" s="1891"/>
      <c r="R6572" s="1892"/>
      <c r="S6572" s="1890">
        <v>0</v>
      </c>
      <c r="T6572" s="1892"/>
      <c r="U6572" s="1890">
        <v>1.1000000000000001</v>
      </c>
      <c r="V6572" s="1891"/>
      <c r="W6572" s="1892"/>
      <c r="X6572" s="1890">
        <v>0.88</v>
      </c>
      <c r="Y6572" s="1891"/>
      <c r="Z6572" s="1891"/>
      <c r="AA6572" s="1891"/>
      <c r="AB6572" s="1892"/>
      <c r="AC6572" s="1890">
        <v>0.72</v>
      </c>
      <c r="AD6572" s="1892"/>
      <c r="AE6572" s="1865">
        <v>0</v>
      </c>
      <c r="AF6572" s="1847"/>
      <c r="AG6572" s="1847"/>
      <c r="AH6572" s="1225"/>
    </row>
    <row r="6573" spans="1:34" ht="7.35" customHeight="1">
      <c r="A6573" s="1220"/>
      <c r="B6573" s="1221"/>
      <c r="C6573" s="1221"/>
      <c r="D6573" s="1221"/>
      <c r="E6573" s="1221"/>
      <c r="F6573" s="1867"/>
      <c r="G6573" s="1867"/>
      <c r="H6573" s="1867"/>
      <c r="I6573" s="1867"/>
      <c r="J6573" s="1867"/>
      <c r="K6573" s="1221"/>
      <c r="L6573" s="1221"/>
      <c r="M6573" s="1221"/>
      <c r="N6573" s="1221"/>
      <c r="O6573" s="1221"/>
      <c r="P6573" s="1221"/>
      <c r="Q6573" s="1221"/>
      <c r="R6573" s="1221"/>
      <c r="S6573" s="1221"/>
      <c r="T6573" s="1221"/>
      <c r="U6573" s="1221"/>
      <c r="V6573" s="1221"/>
      <c r="W6573" s="1221"/>
      <c r="X6573" s="1221"/>
      <c r="Y6573" s="1221"/>
      <c r="Z6573" s="1221"/>
      <c r="AA6573" s="1221"/>
      <c r="AB6573" s="1221"/>
      <c r="AC6573" s="1221"/>
      <c r="AD6573" s="1221"/>
      <c r="AE6573" s="1221"/>
      <c r="AF6573" s="1221"/>
      <c r="AG6573" s="1221"/>
      <c r="AH6573" s="1222"/>
    </row>
    <row r="6574" spans="1:34" ht="16.7" customHeight="1">
      <c r="A6574" s="1853"/>
      <c r="B6574" s="1778"/>
      <c r="C6574" s="1778"/>
      <c r="D6574" s="1778"/>
      <c r="E6574" s="1778"/>
      <c r="F6574" s="1778"/>
      <c r="G6574" s="1778"/>
      <c r="H6574" s="1778"/>
      <c r="I6574" s="1846" t="s">
        <v>2881</v>
      </c>
      <c r="J6574" s="1846"/>
      <c r="K6574" s="1846"/>
      <c r="L6574" s="1846"/>
      <c r="M6574" s="1846"/>
      <c r="N6574" s="1846"/>
      <c r="O6574" s="1846"/>
      <c r="P6574" s="1846"/>
      <c r="Q6574" s="1846"/>
      <c r="R6574" s="1846"/>
      <c r="S6574" s="1846"/>
      <c r="T6574" s="1846"/>
      <c r="U6574" s="1846"/>
      <c r="V6574" s="1846"/>
      <c r="W6574" s="1846"/>
      <c r="X6574" s="1846"/>
      <c r="Y6574" s="1846"/>
      <c r="Z6574" s="1203"/>
      <c r="AA6574" s="1847">
        <v>84.2423</v>
      </c>
      <c r="AB6574" s="1847"/>
      <c r="AC6574" s="1847"/>
      <c r="AD6574" s="1847"/>
      <c r="AE6574" s="1847"/>
      <c r="AF6574" s="1847"/>
      <c r="AG6574" s="1847"/>
      <c r="AH6574" s="1204"/>
    </row>
    <row r="6575" spans="1:34" ht="5.85" customHeight="1">
      <c r="A6575" s="1854"/>
      <c r="B6575" s="1309"/>
      <c r="C6575" s="1309"/>
      <c r="D6575" s="1309"/>
      <c r="E6575" s="1309"/>
      <c r="F6575" s="1309"/>
      <c r="G6575" s="1309"/>
      <c r="H6575" s="1309"/>
      <c r="I6575" s="1309"/>
      <c r="J6575" s="1309"/>
      <c r="K6575" s="1309"/>
      <c r="L6575" s="1309"/>
      <c r="M6575" s="1309"/>
      <c r="N6575" s="1309"/>
      <c r="O6575" s="1309"/>
      <c r="P6575" s="1309"/>
      <c r="Q6575" s="1309"/>
      <c r="R6575" s="1309"/>
      <c r="S6575" s="1309"/>
      <c r="T6575" s="1309"/>
      <c r="U6575" s="1309"/>
      <c r="V6575" s="1309"/>
      <c r="W6575" s="1309"/>
      <c r="X6575" s="1309"/>
      <c r="Y6575" s="1309"/>
      <c r="Z6575" s="1309"/>
      <c r="AA6575" s="1309"/>
      <c r="AB6575" s="1309"/>
      <c r="AC6575" s="1309"/>
      <c r="AD6575" s="1309"/>
      <c r="AE6575" s="1309"/>
      <c r="AF6575" s="1309"/>
      <c r="AG6575" s="1309"/>
      <c r="AH6575" s="1782"/>
    </row>
    <row r="6576" spans="1:34" ht="17.45" customHeight="1">
      <c r="A6576" s="1845"/>
      <c r="B6576" s="1799"/>
      <c r="C6576" s="1799"/>
      <c r="D6576" s="1799"/>
      <c r="E6576" s="1799"/>
      <c r="F6576" s="1799"/>
      <c r="G6576" s="1799"/>
      <c r="H6576" s="1799"/>
      <c r="I6576" s="1842" t="s">
        <v>2882</v>
      </c>
      <c r="J6576" s="1842"/>
      <c r="K6576" s="1842"/>
      <c r="L6576" s="1842"/>
      <c r="M6576" s="1842"/>
      <c r="N6576" s="1842"/>
      <c r="O6576" s="1842"/>
      <c r="P6576" s="1842"/>
      <c r="Q6576" s="1842"/>
      <c r="R6576" s="1842"/>
      <c r="S6576" s="1842"/>
      <c r="T6576" s="1842"/>
      <c r="U6576" s="1842"/>
      <c r="V6576" s="1842"/>
      <c r="W6576" s="1842"/>
      <c r="X6576" s="1842"/>
      <c r="Y6576" s="1842"/>
      <c r="Z6576" s="1212"/>
      <c r="AA6576" s="1848">
        <v>490.36</v>
      </c>
      <c r="AB6576" s="1848"/>
      <c r="AC6576" s="1848"/>
      <c r="AD6576" s="1848"/>
      <c r="AE6576" s="1848"/>
      <c r="AF6576" s="1848"/>
      <c r="AG6576" s="1848"/>
      <c r="AH6576" s="1208"/>
    </row>
    <row r="6577" spans="1:34" ht="45.75" customHeight="1">
      <c r="A6577" s="1849" t="s">
        <v>2883</v>
      </c>
      <c r="B6577" s="1850"/>
      <c r="C6577" s="1850"/>
      <c r="D6577" s="1850"/>
      <c r="E6577" s="1851"/>
      <c r="F6577" s="1852"/>
      <c r="G6577" s="1852"/>
      <c r="H6577" s="1852"/>
      <c r="I6577" s="1852"/>
      <c r="J6577" s="1852"/>
      <c r="K6577" s="1852"/>
      <c r="L6577" s="1852"/>
      <c r="M6577" s="1852"/>
      <c r="N6577" s="1852"/>
      <c r="O6577" s="1852"/>
      <c r="P6577" s="1852"/>
      <c r="Q6577" s="1852"/>
      <c r="R6577" s="1852"/>
      <c r="S6577" s="1852"/>
      <c r="T6577" s="1852"/>
      <c r="U6577" s="1852"/>
      <c r="V6577" s="1852"/>
      <c r="W6577" s="1852"/>
      <c r="X6577" s="1852"/>
      <c r="Y6577" s="1852"/>
      <c r="Z6577" s="1852"/>
      <c r="AA6577" s="1852"/>
      <c r="AB6577" s="1852"/>
      <c r="AC6577" s="1852"/>
      <c r="AD6577" s="1852"/>
      <c r="AE6577" s="1852"/>
      <c r="AF6577" s="1852"/>
      <c r="AG6577" s="1852"/>
      <c r="AH6577" s="1851"/>
    </row>
    <row r="6578" spans="1:34" ht="145.35" customHeight="1">
      <c r="A6578" s="1218"/>
      <c r="AH6578" s="1219"/>
    </row>
    <row r="6579" spans="1:34" ht="145.35" customHeight="1">
      <c r="A6579" s="1218"/>
      <c r="AH6579" s="1219"/>
    </row>
    <row r="6580" spans="1:34" ht="141.75" customHeight="1">
      <c r="A6580" s="1218"/>
      <c r="AH6580" s="1219"/>
    </row>
    <row r="6581" spans="1:34" ht="141" customHeight="1">
      <c r="A6581" s="1220"/>
      <c r="B6581" s="1221"/>
      <c r="C6581" s="1221"/>
      <c r="D6581" s="1221"/>
      <c r="E6581" s="1221"/>
      <c r="F6581" s="1221"/>
      <c r="G6581" s="1221"/>
      <c r="H6581" s="1221"/>
      <c r="I6581" s="1221"/>
      <c r="J6581" s="1221"/>
      <c r="K6581" s="1221"/>
      <c r="L6581" s="1221"/>
      <c r="M6581" s="1221"/>
      <c r="N6581" s="1221"/>
      <c r="O6581" s="1221"/>
      <c r="P6581" s="1221"/>
      <c r="Q6581" s="1221"/>
      <c r="R6581" s="1221"/>
      <c r="S6581" s="1221"/>
      <c r="T6581" s="1221"/>
      <c r="U6581" s="1221"/>
      <c r="V6581" s="1221"/>
      <c r="W6581" s="1221"/>
      <c r="X6581" s="1221"/>
      <c r="Y6581" s="1221"/>
      <c r="Z6581" s="1221"/>
      <c r="AA6581" s="1221"/>
      <c r="AB6581" s="1221"/>
      <c r="AC6581" s="1221"/>
      <c r="AD6581" s="1221"/>
      <c r="AE6581" s="1221"/>
      <c r="AF6581" s="1221"/>
      <c r="AG6581" s="1221"/>
      <c r="AH6581" s="1222"/>
    </row>
    <row r="6582" spans="1:34" ht="5.85" customHeight="1">
      <c r="A6582" s="1777"/>
      <c r="B6582" s="1778"/>
      <c r="C6582" s="1778"/>
      <c r="D6582" s="1778"/>
      <c r="E6582" s="1778"/>
      <c r="F6582" s="1778"/>
      <c r="G6582" s="1778"/>
      <c r="H6582" s="1778"/>
      <c r="I6582" s="1778"/>
      <c r="J6582" s="1778"/>
      <c r="K6582" s="1778"/>
      <c r="L6582" s="1778"/>
      <c r="M6582" s="1778"/>
      <c r="N6582" s="1778"/>
      <c r="O6582" s="1778"/>
      <c r="P6582" s="1778"/>
      <c r="Q6582" s="1778"/>
      <c r="R6582" s="1778"/>
      <c r="S6582" s="1778"/>
      <c r="T6582" s="1778"/>
      <c r="U6582" s="1778"/>
      <c r="V6582" s="1778"/>
      <c r="W6582" s="1778"/>
      <c r="X6582" s="1778"/>
      <c r="Y6582" s="1778"/>
      <c r="Z6582" s="1778"/>
      <c r="AA6582" s="1778"/>
      <c r="AB6582" s="1778"/>
      <c r="AC6582" s="1778"/>
      <c r="AD6582" s="1778"/>
      <c r="AE6582" s="1778"/>
      <c r="AF6582" s="1778"/>
      <c r="AG6582" s="1778"/>
      <c r="AH6582" s="1779"/>
    </row>
    <row r="6583" spans="1:34" ht="11.65" customHeight="1">
      <c r="A6583" s="1780" t="s">
        <v>2834</v>
      </c>
      <c r="B6583" s="1310"/>
      <c r="C6583" s="1310"/>
      <c r="D6583" s="1310"/>
      <c r="E6583" s="1310"/>
      <c r="F6583" s="1310"/>
      <c r="G6583" s="1310"/>
      <c r="H6583" s="1310"/>
      <c r="I6583" s="1310"/>
      <c r="J6583" s="1310"/>
      <c r="K6583" s="1310"/>
      <c r="L6583" s="1310"/>
      <c r="M6583" s="1310"/>
      <c r="N6583" s="1310"/>
      <c r="O6583" s="1310"/>
      <c r="P6583" s="1310"/>
      <c r="Q6583" s="1310"/>
      <c r="R6583" s="1310"/>
      <c r="S6583" s="1310"/>
      <c r="T6583" s="1310"/>
      <c r="U6583" s="1310"/>
      <c r="V6583" s="1310"/>
      <c r="W6583" s="1310"/>
      <c r="X6583" s="1310"/>
      <c r="Y6583" s="1310"/>
      <c r="Z6583" s="1310"/>
      <c r="AA6583" s="1310"/>
      <c r="AB6583" s="1310"/>
      <c r="AC6583" s="1310"/>
      <c r="AD6583" s="1309"/>
      <c r="AE6583" s="1309"/>
      <c r="AF6583" s="1781" t="s">
        <v>3749</v>
      </c>
      <c r="AG6583" s="1781"/>
      <c r="AH6583" s="1782"/>
    </row>
    <row r="6584" spans="1:34" ht="5.85" customHeight="1">
      <c r="A6584" s="1780"/>
      <c r="B6584" s="1310"/>
      <c r="C6584" s="1310"/>
      <c r="D6584" s="1310"/>
      <c r="E6584" s="1310"/>
      <c r="F6584" s="1310"/>
      <c r="G6584" s="1310"/>
      <c r="H6584" s="1310"/>
      <c r="I6584" s="1310"/>
      <c r="J6584" s="1310"/>
      <c r="K6584" s="1310"/>
      <c r="L6584" s="1310"/>
      <c r="M6584" s="1310"/>
      <c r="N6584" s="1310"/>
      <c r="O6584" s="1310"/>
      <c r="P6584" s="1310"/>
      <c r="Q6584" s="1310"/>
      <c r="R6584" s="1310"/>
      <c r="S6584" s="1310"/>
      <c r="T6584" s="1310"/>
      <c r="U6584" s="1310"/>
      <c r="V6584" s="1310"/>
      <c r="W6584" s="1310"/>
      <c r="X6584" s="1310"/>
      <c r="Y6584" s="1310"/>
      <c r="Z6584" s="1310"/>
      <c r="AA6584" s="1310"/>
      <c r="AB6584" s="1310"/>
      <c r="AC6584" s="1310"/>
      <c r="AD6584" s="1311"/>
      <c r="AE6584" s="1311"/>
      <c r="AF6584" s="1311"/>
      <c r="AG6584" s="1311"/>
      <c r="AH6584" s="1782"/>
    </row>
    <row r="6585" spans="1:34" ht="10.9" customHeight="1">
      <c r="A6585" s="1783" t="s">
        <v>2836</v>
      </c>
      <c r="B6585" s="1784"/>
      <c r="C6585" s="1784"/>
      <c r="D6585" s="1784"/>
      <c r="E6585" s="1784"/>
      <c r="F6585" s="1784"/>
      <c r="G6585" s="1784"/>
      <c r="H6585" s="1784"/>
      <c r="I6585" s="1784"/>
      <c r="J6585" s="1784"/>
      <c r="K6585" s="1784"/>
      <c r="L6585" s="1784"/>
      <c r="M6585" s="1784"/>
      <c r="N6585" s="1784"/>
      <c r="O6585" s="1784"/>
      <c r="P6585" s="1784"/>
      <c r="Q6585" s="1784"/>
      <c r="R6585" s="1784"/>
      <c r="S6585" s="1784"/>
      <c r="T6585" s="1784"/>
      <c r="U6585" s="1784"/>
      <c r="V6585" s="1784"/>
      <c r="W6585" s="1784"/>
      <c r="X6585" s="1784"/>
      <c r="Y6585" s="1784"/>
      <c r="Z6585" s="1784"/>
      <c r="AA6585" s="1784"/>
      <c r="AB6585" s="1784"/>
      <c r="AC6585" s="1784"/>
      <c r="AD6585" s="1311"/>
      <c r="AE6585" s="1311"/>
      <c r="AF6585" s="1311"/>
      <c r="AG6585" s="1311"/>
      <c r="AH6585" s="1782"/>
    </row>
    <row r="6586" spans="1:34" ht="23.25" customHeight="1">
      <c r="A6586" s="1785" t="s">
        <v>2837</v>
      </c>
      <c r="B6586" s="1786"/>
      <c r="C6586" s="1786"/>
      <c r="D6586" s="1786"/>
      <c r="E6586" s="1786"/>
      <c r="F6586" s="1786"/>
      <c r="G6586" s="1786"/>
      <c r="H6586" s="1786"/>
      <c r="I6586" s="1786"/>
      <c r="J6586" s="1786"/>
      <c r="K6586" s="1786"/>
      <c r="L6586" s="1786"/>
      <c r="M6586" s="1786"/>
      <c r="N6586" s="1786"/>
      <c r="O6586" s="1786"/>
      <c r="P6586" s="1786"/>
      <c r="Q6586" s="1786"/>
      <c r="R6586" s="1786"/>
      <c r="S6586" s="1786"/>
      <c r="T6586" s="1786"/>
      <c r="U6586" s="1786"/>
      <c r="V6586" s="1786"/>
      <c r="W6586" s="1786"/>
      <c r="X6586" s="1786"/>
      <c r="Y6586" s="1786"/>
      <c r="Z6586" s="1786"/>
      <c r="AA6586" s="1786"/>
      <c r="AB6586" s="1786"/>
      <c r="AC6586" s="1786"/>
      <c r="AD6586" s="1311"/>
      <c r="AE6586" s="1311"/>
      <c r="AF6586" s="1311"/>
      <c r="AG6586" s="1311"/>
      <c r="AH6586" s="1782"/>
    </row>
    <row r="6587" spans="1:34" ht="5.85" customHeight="1">
      <c r="A6587" s="1787" t="s">
        <v>2838</v>
      </c>
      <c r="B6587" s="1788"/>
      <c r="C6587" s="1788"/>
      <c r="D6587" s="1788"/>
      <c r="E6587" s="1788"/>
      <c r="F6587" s="1788"/>
      <c r="G6587" s="1788"/>
      <c r="H6587" s="1788"/>
      <c r="I6587" s="1788"/>
      <c r="J6587" s="1788"/>
      <c r="K6587" s="1788"/>
      <c r="L6587" s="1788"/>
      <c r="M6587" s="1788"/>
      <c r="N6587" s="1788"/>
      <c r="O6587" s="1788"/>
      <c r="P6587" s="1788"/>
      <c r="Q6587" s="1788"/>
      <c r="R6587" s="1788"/>
      <c r="S6587" s="1788"/>
      <c r="T6587" s="1788"/>
      <c r="U6587" s="1788"/>
      <c r="V6587" s="1788"/>
      <c r="W6587" s="1788"/>
      <c r="X6587" s="1788"/>
      <c r="Y6587" s="1788"/>
      <c r="Z6587" s="1788"/>
      <c r="AA6587" s="1788"/>
      <c r="AB6587" s="1788"/>
      <c r="AC6587" s="1788"/>
      <c r="AD6587" s="1311"/>
      <c r="AE6587" s="1311"/>
      <c r="AF6587" s="1311"/>
      <c r="AG6587" s="1311"/>
      <c r="AH6587" s="1782"/>
    </row>
    <row r="6588" spans="1:34" ht="5.85" customHeight="1">
      <c r="A6588" s="1787"/>
      <c r="B6588" s="1788"/>
      <c r="C6588" s="1788"/>
      <c r="D6588" s="1788"/>
      <c r="E6588" s="1788"/>
      <c r="F6588" s="1788"/>
      <c r="G6588" s="1788"/>
      <c r="H6588" s="1788"/>
      <c r="I6588" s="1788"/>
      <c r="J6588" s="1788"/>
      <c r="K6588" s="1788"/>
      <c r="L6588" s="1788"/>
      <c r="M6588" s="1788"/>
      <c r="N6588" s="1788"/>
      <c r="O6588" s="1788"/>
      <c r="P6588" s="1788"/>
      <c r="Q6588" s="1788"/>
      <c r="R6588" s="1788"/>
      <c r="S6588" s="1788"/>
      <c r="T6588" s="1788"/>
      <c r="U6588" s="1788"/>
      <c r="V6588" s="1788"/>
      <c r="W6588" s="1788"/>
      <c r="X6588" s="1788"/>
      <c r="Y6588" s="1788"/>
      <c r="Z6588" s="1788"/>
      <c r="AA6588" s="1788"/>
      <c r="AB6588" s="1788"/>
      <c r="AC6588" s="1788"/>
      <c r="AD6588" s="1782"/>
      <c r="AE6588" s="1309"/>
      <c r="AF6588" s="1309"/>
      <c r="AG6588" s="1309"/>
      <c r="AH6588" s="1782"/>
    </row>
    <row r="6589" spans="1:34" ht="10.9" customHeight="1">
      <c r="A6589" s="1787" t="s">
        <v>2839</v>
      </c>
      <c r="B6589" s="1788"/>
      <c r="C6589" s="1788"/>
      <c r="D6589" s="1788"/>
      <c r="E6589" s="1788"/>
      <c r="F6589" s="1788"/>
      <c r="G6589" s="1788"/>
      <c r="H6589" s="1788"/>
      <c r="I6589" s="1788"/>
      <c r="J6589" s="1788"/>
      <c r="K6589" s="1788"/>
      <c r="L6589" s="1788"/>
      <c r="M6589" s="1788"/>
      <c r="N6589" s="1788"/>
      <c r="O6589" s="1788"/>
      <c r="P6589" s="1788"/>
      <c r="Q6589" s="1788"/>
      <c r="R6589" s="1788"/>
      <c r="S6589" s="1788"/>
      <c r="T6589" s="1788"/>
      <c r="U6589" s="1788"/>
      <c r="V6589" s="1788"/>
      <c r="W6589" s="1788"/>
      <c r="X6589" s="1788"/>
      <c r="Y6589" s="1788"/>
      <c r="Z6589" s="1788"/>
      <c r="AA6589" s="1788"/>
      <c r="AB6589" s="1788"/>
      <c r="AC6589" s="1788"/>
      <c r="AD6589" s="1818" t="s">
        <v>2840</v>
      </c>
      <c r="AE6589" s="1818"/>
      <c r="AF6589" s="1206">
        <v>0</v>
      </c>
      <c r="AG6589" s="1207" t="s">
        <v>5</v>
      </c>
      <c r="AH6589" s="1800"/>
    </row>
    <row r="6590" spans="1:34" ht="11.65" customHeight="1">
      <c r="A6590" s="1819" t="s">
        <v>2841</v>
      </c>
      <c r="B6590" s="1820"/>
      <c r="C6590" s="1820"/>
      <c r="D6590" s="1820"/>
      <c r="E6590" s="1820"/>
      <c r="F6590" s="1820"/>
      <c r="G6590" s="1820"/>
      <c r="H6590" s="1820"/>
      <c r="I6590" s="1820"/>
      <c r="J6590" s="1820"/>
      <c r="K6590" s="1820"/>
      <c r="L6590" s="1820"/>
      <c r="M6590" s="1820"/>
      <c r="N6590" s="1820"/>
      <c r="O6590" s="1820"/>
      <c r="P6590" s="1820"/>
      <c r="Q6590" s="1820"/>
      <c r="R6590" s="1820"/>
      <c r="S6590" s="1820"/>
      <c r="T6590" s="1820"/>
      <c r="U6590" s="1820"/>
      <c r="V6590" s="1820"/>
      <c r="W6590" s="1820"/>
      <c r="X6590" s="1820"/>
      <c r="Y6590" s="1820"/>
      <c r="Z6590" s="1820"/>
      <c r="AA6590" s="1820"/>
      <c r="AB6590" s="1820"/>
      <c r="AC6590" s="1820"/>
      <c r="AD6590" s="1821" t="s">
        <v>2842</v>
      </c>
      <c r="AE6590" s="1821"/>
      <c r="AF6590" s="1210">
        <v>0</v>
      </c>
      <c r="AG6590" s="1211" t="s">
        <v>5</v>
      </c>
      <c r="AH6590" s="1800"/>
    </row>
    <row r="6591" spans="1:34" ht="17.45" customHeight="1">
      <c r="A6591" s="1822" t="s">
        <v>2843</v>
      </c>
      <c r="B6591" s="1802"/>
      <c r="C6591" s="1802"/>
      <c r="D6591" s="1778"/>
      <c r="E6591" s="1823" t="s">
        <v>3743</v>
      </c>
      <c r="F6591" s="1823"/>
      <c r="G6591" s="1823"/>
      <c r="H6591" s="1823"/>
      <c r="I6591" s="1823"/>
      <c r="J6591" s="1823"/>
      <c r="K6591" s="1823"/>
      <c r="L6591" s="1823"/>
      <c r="M6591" s="1823"/>
      <c r="N6591" s="1823"/>
      <c r="O6591" s="1823"/>
      <c r="P6591" s="1823"/>
      <c r="Q6591" s="1823"/>
      <c r="R6591" s="1823"/>
      <c r="S6591" s="1823"/>
      <c r="T6591" s="1823"/>
      <c r="U6591" s="1823"/>
      <c r="V6591" s="1823"/>
      <c r="W6591" s="1823"/>
      <c r="X6591" s="1823"/>
      <c r="Y6591" s="1823"/>
      <c r="Z6591" s="1823"/>
      <c r="AA6591" s="1823"/>
      <c r="AB6591" s="1823"/>
      <c r="AC6591" s="1823"/>
      <c r="AD6591" s="1823"/>
      <c r="AE6591" s="1823"/>
      <c r="AF6591" s="1823"/>
      <c r="AG6591" s="1823"/>
      <c r="AH6591" s="1779"/>
    </row>
    <row r="6592" spans="1:34" ht="16.7" customHeight="1">
      <c r="A6592" s="1824" t="s">
        <v>2844</v>
      </c>
      <c r="B6592" s="1816"/>
      <c r="C6592" s="1816"/>
      <c r="D6592" s="1309"/>
      <c r="E6592" s="1815" t="s">
        <v>3742</v>
      </c>
      <c r="F6592" s="1815"/>
      <c r="G6592" s="1111"/>
      <c r="H6592" s="1796" t="s">
        <v>2845</v>
      </c>
      <c r="I6592" s="1796"/>
      <c r="J6592" s="1796" t="s">
        <v>2612</v>
      </c>
      <c r="K6592" s="1796"/>
      <c r="L6592" s="1309"/>
      <c r="M6592" s="1309"/>
      <c r="N6592" s="1816" t="s">
        <v>2846</v>
      </c>
      <c r="O6592" s="1816"/>
      <c r="P6592" s="1816"/>
      <c r="Q6592" s="1816"/>
      <c r="R6592" s="1817">
        <v>1</v>
      </c>
      <c r="S6592" s="1817"/>
      <c r="T6592" s="1817"/>
      <c r="U6592" s="1817"/>
      <c r="V6592" s="1309"/>
      <c r="W6592" s="1309"/>
      <c r="X6592" s="1309"/>
      <c r="Y6592" s="1796" t="s">
        <v>2847</v>
      </c>
      <c r="Z6592" s="1796"/>
      <c r="AA6592" s="1796"/>
      <c r="AB6592" s="1796"/>
      <c r="AC6592" s="1796"/>
      <c r="AD6592" s="1796"/>
      <c r="AE6592" s="1796"/>
      <c r="AF6592" s="1797" t="s">
        <v>2848</v>
      </c>
      <c r="AG6592" s="1797"/>
      <c r="AH6592" s="1782"/>
    </row>
    <row r="6593" spans="1:34" ht="5.85" customHeight="1">
      <c r="A6593" s="1798"/>
      <c r="B6593" s="1799"/>
      <c r="C6593" s="1799"/>
      <c r="D6593" s="1799"/>
      <c r="E6593" s="1799"/>
      <c r="F6593" s="1799"/>
      <c r="G6593" s="1799"/>
      <c r="H6593" s="1799"/>
      <c r="I6593" s="1799"/>
      <c r="J6593" s="1799"/>
      <c r="K6593" s="1799"/>
      <c r="L6593" s="1799"/>
      <c r="M6593" s="1799"/>
      <c r="N6593" s="1799"/>
      <c r="O6593" s="1799"/>
      <c r="P6593" s="1799"/>
      <c r="Q6593" s="1799"/>
      <c r="R6593" s="1799"/>
      <c r="S6593" s="1799"/>
      <c r="T6593" s="1799"/>
      <c r="U6593" s="1799"/>
      <c r="V6593" s="1799"/>
      <c r="W6593" s="1799"/>
      <c r="X6593" s="1799"/>
      <c r="Y6593" s="1799"/>
      <c r="Z6593" s="1799"/>
      <c r="AA6593" s="1799"/>
      <c r="AB6593" s="1799"/>
      <c r="AC6593" s="1799"/>
      <c r="AD6593" s="1799"/>
      <c r="AE6593" s="1799"/>
      <c r="AF6593" s="1799"/>
      <c r="AG6593" s="1799"/>
      <c r="AH6593" s="1800"/>
    </row>
    <row r="6594" spans="1:34" ht="17.45" customHeight="1">
      <c r="A6594" s="1801" t="s">
        <v>2849</v>
      </c>
      <c r="B6594" s="1802"/>
      <c r="C6594" s="1802"/>
      <c r="D6594" s="1802"/>
      <c r="E6594" s="1802"/>
      <c r="F6594" s="1802"/>
      <c r="G6594" s="1802"/>
      <c r="H6594" s="1802"/>
      <c r="I6594" s="1802"/>
      <c r="J6594" s="1803"/>
      <c r="K6594" s="1789" t="s">
        <v>2850</v>
      </c>
      <c r="L6594" s="1807"/>
      <c r="M6594" s="1789" t="s">
        <v>2851</v>
      </c>
      <c r="N6594" s="1790"/>
      <c r="O6594" s="1790"/>
      <c r="P6594" s="1790"/>
      <c r="Q6594" s="1790"/>
      <c r="R6594" s="1790"/>
      <c r="S6594" s="1790"/>
      <c r="T6594" s="1791"/>
      <c r="U6594" s="1789" t="s">
        <v>2852</v>
      </c>
      <c r="V6594" s="1790"/>
      <c r="W6594" s="1790"/>
      <c r="X6594" s="1790"/>
      <c r="Y6594" s="1790"/>
      <c r="Z6594" s="1790"/>
      <c r="AA6594" s="1790"/>
      <c r="AB6594" s="1790"/>
      <c r="AC6594" s="1790"/>
      <c r="AD6594" s="1791"/>
      <c r="AE6594" s="1810" t="s">
        <v>2853</v>
      </c>
      <c r="AF6594" s="1811"/>
      <c r="AG6594" s="1811"/>
      <c r="AH6594" s="1814"/>
    </row>
    <row r="6595" spans="1:34" ht="16.7" customHeight="1">
      <c r="A6595" s="1804"/>
      <c r="B6595" s="1805"/>
      <c r="C6595" s="1805"/>
      <c r="D6595" s="1805"/>
      <c r="E6595" s="1805"/>
      <c r="F6595" s="1805"/>
      <c r="G6595" s="1805"/>
      <c r="H6595" s="1805"/>
      <c r="I6595" s="1805"/>
      <c r="J6595" s="1806"/>
      <c r="K6595" s="1808"/>
      <c r="L6595" s="1809"/>
      <c r="M6595" s="1789" t="s">
        <v>2854</v>
      </c>
      <c r="N6595" s="1790"/>
      <c r="O6595" s="1790"/>
      <c r="P6595" s="1791"/>
      <c r="Q6595" s="1789" t="s">
        <v>2855</v>
      </c>
      <c r="R6595" s="1790"/>
      <c r="S6595" s="1790"/>
      <c r="T6595" s="1791"/>
      <c r="U6595" s="1789" t="s">
        <v>2854</v>
      </c>
      <c r="V6595" s="1790"/>
      <c r="W6595" s="1790"/>
      <c r="X6595" s="1790"/>
      <c r="Y6595" s="1790"/>
      <c r="Z6595" s="1791"/>
      <c r="AA6595" s="1789" t="s">
        <v>2855</v>
      </c>
      <c r="AB6595" s="1790"/>
      <c r="AC6595" s="1790"/>
      <c r="AD6595" s="1791"/>
      <c r="AE6595" s="1812"/>
      <c r="AF6595" s="1813"/>
      <c r="AG6595" s="1813"/>
      <c r="AH6595" s="1800"/>
    </row>
    <row r="6596" spans="1:34" ht="17.45" customHeight="1">
      <c r="A6596" s="1792"/>
      <c r="B6596" s="1793"/>
      <c r="C6596" s="1793"/>
      <c r="D6596" s="1793"/>
      <c r="E6596" s="1793"/>
      <c r="F6596" s="1793"/>
      <c r="G6596" s="1793"/>
      <c r="H6596" s="1793"/>
      <c r="I6596" s="1793"/>
      <c r="J6596" s="1793"/>
      <c r="K6596" s="1794" t="s">
        <v>2856</v>
      </c>
      <c r="L6596" s="1794"/>
      <c r="M6596" s="1794"/>
      <c r="N6596" s="1794"/>
      <c r="O6596" s="1794"/>
      <c r="P6596" s="1794"/>
      <c r="Q6596" s="1794"/>
      <c r="R6596" s="1794"/>
      <c r="S6596" s="1794"/>
      <c r="T6596" s="1794"/>
      <c r="U6596" s="1794"/>
      <c r="V6596" s="1794"/>
      <c r="W6596" s="1794"/>
      <c r="X6596" s="1794"/>
      <c r="Y6596" s="1794"/>
      <c r="Z6596" s="1794"/>
      <c r="AA6596" s="1795">
        <v>0</v>
      </c>
      <c r="AB6596" s="1795"/>
      <c r="AC6596" s="1795"/>
      <c r="AD6596" s="1795"/>
      <c r="AE6596" s="1795"/>
      <c r="AF6596" s="1795"/>
      <c r="AG6596" s="1795"/>
      <c r="AH6596" s="1213"/>
    </row>
    <row r="6597" spans="1:34" ht="17.45" customHeight="1">
      <c r="A6597" s="1801" t="s">
        <v>2857</v>
      </c>
      <c r="B6597" s="1825"/>
      <c r="C6597" s="1825"/>
      <c r="D6597" s="1825"/>
      <c r="E6597" s="1825"/>
      <c r="F6597" s="1825"/>
      <c r="G6597" s="1825"/>
      <c r="H6597" s="1825"/>
      <c r="I6597" s="1825"/>
      <c r="J6597" s="1825"/>
      <c r="K6597" s="1825"/>
      <c r="L6597" s="1825"/>
      <c r="M6597" s="1825"/>
      <c r="N6597" s="1826"/>
      <c r="O6597" s="1789" t="s">
        <v>2858</v>
      </c>
      <c r="P6597" s="1790"/>
      <c r="Q6597" s="1790"/>
      <c r="R6597" s="1790"/>
      <c r="S6597" s="1791"/>
      <c r="T6597" s="1827" t="s">
        <v>2850</v>
      </c>
      <c r="U6597" s="1790"/>
      <c r="V6597" s="1790"/>
      <c r="W6597" s="1213"/>
      <c r="X6597" s="1789" t="s">
        <v>2859</v>
      </c>
      <c r="Y6597" s="1790"/>
      <c r="Z6597" s="1790"/>
      <c r="AA6597" s="1790"/>
      <c r="AB6597" s="1790"/>
      <c r="AC6597" s="1790"/>
      <c r="AD6597" s="1791"/>
      <c r="AE6597" s="1810" t="s">
        <v>2853</v>
      </c>
      <c r="AF6597" s="1828"/>
      <c r="AG6597" s="1828"/>
      <c r="AH6597" s="1213"/>
    </row>
    <row r="6598" spans="1:34" ht="16.7" customHeight="1">
      <c r="A6598" s="1223"/>
      <c r="B6598" s="1224" t="s">
        <v>1011</v>
      </c>
      <c r="C6598" s="1875" t="s">
        <v>1012</v>
      </c>
      <c r="D6598" s="1876"/>
      <c r="E6598" s="1876"/>
      <c r="F6598" s="1876"/>
      <c r="G6598" s="1876"/>
      <c r="H6598" s="1876"/>
      <c r="I6598" s="1876"/>
      <c r="J6598" s="1876"/>
      <c r="K6598" s="1876"/>
      <c r="L6598" s="1876"/>
      <c r="M6598" s="1876"/>
      <c r="N6598" s="1875"/>
      <c r="O6598" s="1885">
        <v>0</v>
      </c>
      <c r="P6598" s="1886"/>
      <c r="Q6598" s="1886"/>
      <c r="R6598" s="1886"/>
      <c r="S6598" s="1887"/>
      <c r="T6598" s="1917">
        <v>0.08</v>
      </c>
      <c r="U6598" s="1886"/>
      <c r="V6598" s="1886"/>
      <c r="W6598" s="1225"/>
      <c r="X6598" s="1880">
        <v>22.593900000000001</v>
      </c>
      <c r="Y6598" s="1881"/>
      <c r="Z6598" s="1881"/>
      <c r="AA6598" s="1881"/>
      <c r="AB6598" s="1881"/>
      <c r="AC6598" s="1881"/>
      <c r="AD6598" s="1882"/>
      <c r="AE6598" s="1865">
        <v>1.8075000000000001</v>
      </c>
      <c r="AF6598" s="1847"/>
      <c r="AG6598" s="1847"/>
      <c r="AH6598" s="1225"/>
    </row>
    <row r="6599" spans="1:34" ht="17.45" customHeight="1">
      <c r="A6599" s="1220"/>
      <c r="B6599" s="1209" t="s">
        <v>1013</v>
      </c>
      <c r="C6599" s="1866" t="s">
        <v>1014</v>
      </c>
      <c r="D6599" s="1867"/>
      <c r="E6599" s="1867"/>
      <c r="F6599" s="1867"/>
      <c r="G6599" s="1867"/>
      <c r="H6599" s="1867"/>
      <c r="I6599" s="1867"/>
      <c r="J6599" s="1867"/>
      <c r="K6599" s="1867"/>
      <c r="L6599" s="1867"/>
      <c r="M6599" s="1867"/>
      <c r="N6599" s="1866"/>
      <c r="O6599" s="1893">
        <v>0</v>
      </c>
      <c r="P6599" s="1894"/>
      <c r="Q6599" s="1894"/>
      <c r="R6599" s="1894"/>
      <c r="S6599" s="1895"/>
      <c r="T6599" s="1918">
        <v>0.08</v>
      </c>
      <c r="U6599" s="1894"/>
      <c r="V6599" s="1894"/>
      <c r="W6599" s="1222"/>
      <c r="X6599" s="1871">
        <v>32.288200000000003</v>
      </c>
      <c r="Y6599" s="1872"/>
      <c r="Z6599" s="1872"/>
      <c r="AA6599" s="1872"/>
      <c r="AB6599" s="1872"/>
      <c r="AC6599" s="1872"/>
      <c r="AD6599" s="1873"/>
      <c r="AE6599" s="1874">
        <v>2.5831</v>
      </c>
      <c r="AF6599" s="1843"/>
      <c r="AG6599" s="1843"/>
      <c r="AH6599" s="1222"/>
    </row>
    <row r="6600" spans="1:34" ht="17.45" customHeight="1">
      <c r="A6600" s="1792"/>
      <c r="B6600" s="1778"/>
      <c r="C6600" s="1778"/>
      <c r="D6600" s="1778"/>
      <c r="E6600" s="1778"/>
      <c r="F6600" s="1778"/>
      <c r="G6600" s="1778"/>
      <c r="H6600" s="1778"/>
      <c r="I6600" s="1846" t="s">
        <v>2860</v>
      </c>
      <c r="J6600" s="1846"/>
      <c r="K6600" s="1846"/>
      <c r="L6600" s="1846"/>
      <c r="M6600" s="1846"/>
      <c r="N6600" s="1846"/>
      <c r="O6600" s="1846"/>
      <c r="P6600" s="1846"/>
      <c r="Q6600" s="1846"/>
      <c r="R6600" s="1846"/>
      <c r="S6600" s="1846"/>
      <c r="T6600" s="1846"/>
      <c r="U6600" s="1846"/>
      <c r="V6600" s="1846"/>
      <c r="W6600" s="1846"/>
      <c r="X6600" s="1846"/>
      <c r="Y6600" s="1846"/>
      <c r="Z6600" s="1793"/>
      <c r="AA6600" s="1847">
        <v>4.3906000000000001</v>
      </c>
      <c r="AB6600" s="1847"/>
      <c r="AC6600" s="1847"/>
      <c r="AD6600" s="1847"/>
      <c r="AE6600" s="1847"/>
      <c r="AF6600" s="1847"/>
      <c r="AG6600" s="1847"/>
      <c r="AH6600" s="1814"/>
    </row>
    <row r="6601" spans="1:34" ht="16.7" customHeight="1">
      <c r="A6601" s="1844"/>
      <c r="B6601" s="1309"/>
      <c r="C6601" s="1309"/>
      <c r="D6601" s="1309"/>
      <c r="E6601" s="1309"/>
      <c r="F6601" s="1309"/>
      <c r="G6601" s="1309"/>
      <c r="H6601" s="1309"/>
      <c r="I6601" s="1840" t="s">
        <v>2861</v>
      </c>
      <c r="J6601" s="1840"/>
      <c r="K6601" s="1840"/>
      <c r="L6601" s="1840"/>
      <c r="M6601" s="1840"/>
      <c r="N6601" s="1840"/>
      <c r="O6601" s="1840"/>
      <c r="P6601" s="1840"/>
      <c r="Q6601" s="1840"/>
      <c r="R6601" s="1840"/>
      <c r="S6601" s="1840"/>
      <c r="T6601" s="1840"/>
      <c r="U6601" s="1840"/>
      <c r="V6601" s="1840"/>
      <c r="W6601" s="1840"/>
      <c r="X6601" s="1840"/>
      <c r="Y6601" s="1840"/>
      <c r="Z6601" s="1309"/>
      <c r="AA6601" s="1841">
        <v>4.3906000000000001</v>
      </c>
      <c r="AB6601" s="1841"/>
      <c r="AC6601" s="1841"/>
      <c r="AD6601" s="1841"/>
      <c r="AE6601" s="1841"/>
      <c r="AF6601" s="1841"/>
      <c r="AG6601" s="1841"/>
      <c r="AH6601" s="1782"/>
    </row>
    <row r="6602" spans="1:34" ht="17.45" customHeight="1">
      <c r="A6602" s="1844"/>
      <c r="B6602" s="1309"/>
      <c r="C6602" s="1309"/>
      <c r="D6602" s="1309"/>
      <c r="E6602" s="1309"/>
      <c r="F6602" s="1309"/>
      <c r="G6602" s="1309"/>
      <c r="H6602" s="1309"/>
      <c r="I6602" s="1840" t="s">
        <v>2862</v>
      </c>
      <c r="J6602" s="1840"/>
      <c r="K6602" s="1840"/>
      <c r="L6602" s="1840"/>
      <c r="M6602" s="1840"/>
      <c r="N6602" s="1840"/>
      <c r="O6602" s="1840"/>
      <c r="P6602" s="1840"/>
      <c r="Q6602" s="1840"/>
      <c r="R6602" s="1840"/>
      <c r="S6602" s="1840"/>
      <c r="T6602" s="1840"/>
      <c r="U6602" s="1840"/>
      <c r="V6602" s="1840"/>
      <c r="W6602" s="1840"/>
      <c r="X6602" s="1840"/>
      <c r="Y6602" s="1840"/>
      <c r="Z6602" s="1309"/>
      <c r="AA6602" s="1841">
        <v>4.3906000000000001</v>
      </c>
      <c r="AB6602" s="1841"/>
      <c r="AC6602" s="1841"/>
      <c r="AD6602" s="1841"/>
      <c r="AE6602" s="1841"/>
      <c r="AF6602" s="1841"/>
      <c r="AG6602" s="1841"/>
      <c r="AH6602" s="1782"/>
    </row>
    <row r="6603" spans="1:34" ht="16.7" customHeight="1">
      <c r="A6603" s="1844"/>
      <c r="B6603" s="1309"/>
      <c r="C6603" s="1309"/>
      <c r="D6603" s="1309"/>
      <c r="E6603" s="1309"/>
      <c r="F6603" s="1309"/>
      <c r="G6603" s="1309"/>
      <c r="H6603" s="1309"/>
      <c r="I6603" s="1840" t="s">
        <v>2863</v>
      </c>
      <c r="J6603" s="1840"/>
      <c r="K6603" s="1840"/>
      <c r="L6603" s="1840"/>
      <c r="M6603" s="1840"/>
      <c r="N6603" s="1840"/>
      <c r="O6603" s="1840"/>
      <c r="P6603" s="1840"/>
      <c r="Q6603" s="1840"/>
      <c r="R6603" s="1840"/>
      <c r="S6603" s="1840"/>
      <c r="T6603" s="1840"/>
      <c r="U6603" s="1840"/>
      <c r="V6603" s="1840"/>
      <c r="W6603" s="1840"/>
      <c r="X6603" s="1840"/>
      <c r="Y6603" s="1840"/>
      <c r="Z6603" s="1309"/>
      <c r="AA6603" s="1841">
        <v>0</v>
      </c>
      <c r="AB6603" s="1841"/>
      <c r="AC6603" s="1841"/>
      <c r="AD6603" s="1841"/>
      <c r="AE6603" s="1841"/>
      <c r="AF6603" s="1841"/>
      <c r="AG6603" s="1841"/>
      <c r="AH6603" s="1782"/>
    </row>
    <row r="6604" spans="1:34" ht="17.45" customHeight="1">
      <c r="A6604" s="1845"/>
      <c r="B6604" s="1799"/>
      <c r="C6604" s="1799"/>
      <c r="D6604" s="1799"/>
      <c r="E6604" s="1799"/>
      <c r="F6604" s="1799"/>
      <c r="G6604" s="1799"/>
      <c r="H6604" s="1799"/>
      <c r="I6604" s="1842" t="s">
        <v>2864</v>
      </c>
      <c r="J6604" s="1842"/>
      <c r="K6604" s="1842"/>
      <c r="L6604" s="1842"/>
      <c r="M6604" s="1842"/>
      <c r="N6604" s="1842"/>
      <c r="O6604" s="1842"/>
      <c r="P6604" s="1842"/>
      <c r="Q6604" s="1842"/>
      <c r="R6604" s="1842"/>
      <c r="S6604" s="1842"/>
      <c r="T6604" s="1842"/>
      <c r="U6604" s="1842"/>
      <c r="V6604" s="1842"/>
      <c r="W6604" s="1842"/>
      <c r="X6604" s="1842"/>
      <c r="Y6604" s="1842"/>
      <c r="Z6604" s="1799"/>
      <c r="AA6604" s="1843">
        <v>0</v>
      </c>
      <c r="AB6604" s="1843"/>
      <c r="AC6604" s="1843"/>
      <c r="AD6604" s="1843"/>
      <c r="AE6604" s="1843"/>
      <c r="AF6604" s="1843"/>
      <c r="AG6604" s="1843"/>
      <c r="AH6604" s="1800"/>
    </row>
    <row r="6605" spans="1:34" ht="17.45" customHeight="1">
      <c r="A6605" s="1801" t="s">
        <v>2865</v>
      </c>
      <c r="B6605" s="1825"/>
      <c r="C6605" s="1825"/>
      <c r="D6605" s="1825"/>
      <c r="E6605" s="1825"/>
      <c r="F6605" s="1825"/>
      <c r="G6605" s="1825"/>
      <c r="H6605" s="1825"/>
      <c r="I6605" s="1825"/>
      <c r="J6605" s="1825"/>
      <c r="K6605" s="1825"/>
      <c r="L6605" s="1825"/>
      <c r="M6605" s="1825"/>
      <c r="N6605" s="1826"/>
      <c r="O6605" s="1789" t="s">
        <v>2850</v>
      </c>
      <c r="P6605" s="1790"/>
      <c r="Q6605" s="1790"/>
      <c r="R6605" s="1790"/>
      <c r="S6605" s="1791"/>
      <c r="T6605" s="1827" t="s">
        <v>754</v>
      </c>
      <c r="U6605" s="1790"/>
      <c r="V6605" s="1790"/>
      <c r="W6605" s="1213"/>
      <c r="X6605" s="1789" t="s">
        <v>2866</v>
      </c>
      <c r="Y6605" s="1790"/>
      <c r="Z6605" s="1790"/>
      <c r="AA6605" s="1790"/>
      <c r="AB6605" s="1790"/>
      <c r="AC6605" s="1790"/>
      <c r="AD6605" s="1791"/>
      <c r="AE6605" s="1810" t="s">
        <v>2867</v>
      </c>
      <c r="AF6605" s="1828"/>
      <c r="AG6605" s="1828"/>
      <c r="AH6605" s="1213"/>
    </row>
    <row r="6606" spans="1:34" ht="16.7" customHeight="1">
      <c r="A6606" s="1223"/>
      <c r="B6606" s="1224" t="s">
        <v>3750</v>
      </c>
      <c r="C6606" s="1875" t="s">
        <v>3751</v>
      </c>
      <c r="D6606" s="1876"/>
      <c r="E6606" s="1876"/>
      <c r="F6606" s="1876"/>
      <c r="G6606" s="1876"/>
      <c r="H6606" s="1876"/>
      <c r="I6606" s="1876"/>
      <c r="J6606" s="1876"/>
      <c r="K6606" s="1876"/>
      <c r="L6606" s="1876"/>
      <c r="M6606" s="1876"/>
      <c r="N6606" s="1875"/>
      <c r="O6606" s="1885">
        <v>1.1000000000000001</v>
      </c>
      <c r="P6606" s="1886"/>
      <c r="Q6606" s="1886"/>
      <c r="R6606" s="1886"/>
      <c r="S6606" s="1887"/>
      <c r="T6606" s="1888" t="s">
        <v>2612</v>
      </c>
      <c r="U6606" s="1889"/>
      <c r="V6606" s="1889"/>
      <c r="W6606" s="1225"/>
      <c r="X6606" s="1890">
        <v>8.3701000000000008</v>
      </c>
      <c r="Y6606" s="1891"/>
      <c r="Z6606" s="1891"/>
      <c r="AA6606" s="1891"/>
      <c r="AB6606" s="1891"/>
      <c r="AC6606" s="1891"/>
      <c r="AD6606" s="1892"/>
      <c r="AE6606" s="1865">
        <v>9.2071000000000005</v>
      </c>
      <c r="AF6606" s="1847"/>
      <c r="AG6606" s="1847"/>
      <c r="AH6606" s="1225"/>
    </row>
    <row r="6607" spans="1:34" ht="17.45" customHeight="1">
      <c r="A6607" s="1220"/>
      <c r="B6607" s="1209" t="s">
        <v>3095</v>
      </c>
      <c r="C6607" s="1866" t="s">
        <v>3096</v>
      </c>
      <c r="D6607" s="1867"/>
      <c r="E6607" s="1867"/>
      <c r="F6607" s="1867"/>
      <c r="G6607" s="1867"/>
      <c r="H6607" s="1867"/>
      <c r="I6607" s="1867"/>
      <c r="J6607" s="1867"/>
      <c r="K6607" s="1867"/>
      <c r="L6607" s="1867"/>
      <c r="M6607" s="1867"/>
      <c r="N6607" s="1866"/>
      <c r="O6607" s="1893">
        <v>1.4999999999999999E-2</v>
      </c>
      <c r="P6607" s="1894"/>
      <c r="Q6607" s="1894"/>
      <c r="R6607" s="1894"/>
      <c r="S6607" s="1895"/>
      <c r="T6607" s="1896" t="s">
        <v>2612</v>
      </c>
      <c r="U6607" s="1897"/>
      <c r="V6607" s="1897"/>
      <c r="W6607" s="1222"/>
      <c r="X6607" s="1898">
        <v>14.3172</v>
      </c>
      <c r="Y6607" s="1899"/>
      <c r="Z6607" s="1899"/>
      <c r="AA6607" s="1899"/>
      <c r="AB6607" s="1899"/>
      <c r="AC6607" s="1899"/>
      <c r="AD6607" s="1900"/>
      <c r="AE6607" s="1874">
        <v>0.21479999999999999</v>
      </c>
      <c r="AF6607" s="1843"/>
      <c r="AG6607" s="1843"/>
      <c r="AH6607" s="1222"/>
    </row>
    <row r="6608" spans="1:34" ht="16.7" customHeight="1">
      <c r="A6608" s="1792"/>
      <c r="B6608" s="1793"/>
      <c r="C6608" s="1793"/>
      <c r="D6608" s="1793"/>
      <c r="E6608" s="1793"/>
      <c r="F6608" s="1793"/>
      <c r="G6608" s="1793"/>
      <c r="H6608" s="1793"/>
      <c r="I6608" s="1794" t="s">
        <v>2869</v>
      </c>
      <c r="J6608" s="1794"/>
      <c r="K6608" s="1794"/>
      <c r="L6608" s="1794"/>
      <c r="M6608" s="1794"/>
      <c r="N6608" s="1794"/>
      <c r="O6608" s="1794"/>
      <c r="P6608" s="1794"/>
      <c r="Q6608" s="1794"/>
      <c r="R6608" s="1794"/>
      <c r="S6608" s="1794"/>
      <c r="T6608" s="1794"/>
      <c r="U6608" s="1794"/>
      <c r="V6608" s="1794"/>
      <c r="W6608" s="1794"/>
      <c r="X6608" s="1794"/>
      <c r="Y6608" s="1794"/>
      <c r="Z6608" s="1214"/>
      <c r="AA6608" s="1795">
        <v>9.4219000000000008</v>
      </c>
      <c r="AB6608" s="1795"/>
      <c r="AC6608" s="1795"/>
      <c r="AD6608" s="1795"/>
      <c r="AE6608" s="1795"/>
      <c r="AF6608" s="1795"/>
      <c r="AG6608" s="1795"/>
      <c r="AH6608" s="1213"/>
    </row>
    <row r="6609" spans="1:34" ht="17.45" customHeight="1">
      <c r="A6609" s="1801" t="s">
        <v>2870</v>
      </c>
      <c r="B6609" s="1825"/>
      <c r="C6609" s="1825"/>
      <c r="D6609" s="1825"/>
      <c r="E6609" s="1825"/>
      <c r="F6609" s="1825"/>
      <c r="G6609" s="1825"/>
      <c r="H6609" s="1825"/>
      <c r="I6609" s="1825"/>
      <c r="J6609" s="1825"/>
      <c r="K6609" s="1825"/>
      <c r="L6609" s="1825"/>
      <c r="M6609" s="1825"/>
      <c r="N6609" s="1826"/>
      <c r="O6609" s="1789" t="s">
        <v>2850</v>
      </c>
      <c r="P6609" s="1790"/>
      <c r="Q6609" s="1790"/>
      <c r="R6609" s="1790"/>
      <c r="S6609" s="1791"/>
      <c r="T6609" s="1827" t="s">
        <v>754</v>
      </c>
      <c r="U6609" s="1790"/>
      <c r="V6609" s="1790"/>
      <c r="W6609" s="1213"/>
      <c r="X6609" s="1789" t="s">
        <v>2866</v>
      </c>
      <c r="Y6609" s="1790"/>
      <c r="Z6609" s="1790"/>
      <c r="AA6609" s="1790"/>
      <c r="AB6609" s="1790"/>
      <c r="AC6609" s="1790"/>
      <c r="AD6609" s="1791"/>
      <c r="AE6609" s="1810" t="s">
        <v>2867</v>
      </c>
      <c r="AF6609" s="1828"/>
      <c r="AG6609" s="1828"/>
      <c r="AH6609" s="1213"/>
    </row>
    <row r="6610" spans="1:34" ht="17.45" customHeight="1">
      <c r="A6610" s="1792"/>
      <c r="B6610" s="1793"/>
      <c r="C6610" s="1793"/>
      <c r="D6610" s="1793"/>
      <c r="E6610" s="1793"/>
      <c r="F6610" s="1793"/>
      <c r="G6610" s="1793"/>
      <c r="H6610" s="1793"/>
      <c r="I6610" s="1794" t="s">
        <v>2871</v>
      </c>
      <c r="J6610" s="1794"/>
      <c r="K6610" s="1794"/>
      <c r="L6610" s="1794"/>
      <c r="M6610" s="1794"/>
      <c r="N6610" s="1794"/>
      <c r="O6610" s="1794"/>
      <c r="P6610" s="1794"/>
      <c r="Q6610" s="1794"/>
      <c r="R6610" s="1794"/>
      <c r="S6610" s="1794"/>
      <c r="T6610" s="1794"/>
      <c r="U6610" s="1794"/>
      <c r="V6610" s="1794"/>
      <c r="W6610" s="1794"/>
      <c r="X6610" s="1794"/>
      <c r="Y6610" s="1794"/>
      <c r="Z6610" s="1214"/>
      <c r="AA6610" s="1795">
        <v>0</v>
      </c>
      <c r="AB6610" s="1795"/>
      <c r="AC6610" s="1795"/>
      <c r="AD6610" s="1795"/>
      <c r="AE6610" s="1795"/>
      <c r="AF6610" s="1795"/>
      <c r="AG6610" s="1795"/>
      <c r="AH6610" s="1213"/>
    </row>
    <row r="6611" spans="1:34" ht="16.7" customHeight="1">
      <c r="A6611" s="1801" t="s">
        <v>2872</v>
      </c>
      <c r="B6611" s="1825"/>
      <c r="C6611" s="1825"/>
      <c r="D6611" s="1825"/>
      <c r="E6611" s="1825"/>
      <c r="F6611" s="1825"/>
      <c r="G6611" s="1825"/>
      <c r="H6611" s="1825"/>
      <c r="I6611" s="1825"/>
      <c r="J6611" s="1825"/>
      <c r="K6611" s="1825"/>
      <c r="L6611" s="1825"/>
      <c r="M6611" s="1825"/>
      <c r="N6611" s="1826"/>
      <c r="O6611" s="1789" t="s">
        <v>2850</v>
      </c>
      <c r="P6611" s="1790"/>
      <c r="Q6611" s="1790"/>
      <c r="R6611" s="1790"/>
      <c r="S6611" s="1791"/>
      <c r="T6611" s="1827" t="s">
        <v>754</v>
      </c>
      <c r="U6611" s="1790"/>
      <c r="V6611" s="1790"/>
      <c r="W6611" s="1213"/>
      <c r="X6611" s="1789" t="s">
        <v>2866</v>
      </c>
      <c r="Y6611" s="1790"/>
      <c r="Z6611" s="1790"/>
      <c r="AA6611" s="1790"/>
      <c r="AB6611" s="1790"/>
      <c r="AC6611" s="1790"/>
      <c r="AD6611" s="1791"/>
      <c r="AE6611" s="1810" t="s">
        <v>2867</v>
      </c>
      <c r="AF6611" s="1828"/>
      <c r="AG6611" s="1828"/>
      <c r="AH6611" s="1213"/>
    </row>
    <row r="6612" spans="1:34" ht="17.45" customHeight="1">
      <c r="A6612" s="1901" t="s">
        <v>3099</v>
      </c>
      <c r="B6612" s="1902"/>
      <c r="C6612" s="1902"/>
      <c r="D6612" s="1902"/>
      <c r="E6612" s="1902"/>
      <c r="F6612" s="1875" t="s">
        <v>3100</v>
      </c>
      <c r="G6612" s="1876"/>
      <c r="H6612" s="1876"/>
      <c r="I6612" s="1876"/>
      <c r="J6612" s="1876"/>
      <c r="K6612" s="1876"/>
      <c r="L6612" s="1876"/>
      <c r="M6612" s="1876"/>
      <c r="N6612" s="1875"/>
      <c r="O6612" s="1885">
        <v>2.0000000000000002E-5</v>
      </c>
      <c r="P6612" s="1886"/>
      <c r="Q6612" s="1886"/>
      <c r="R6612" s="1886"/>
      <c r="S6612" s="1887"/>
      <c r="T6612" s="1888" t="s">
        <v>109</v>
      </c>
      <c r="U6612" s="1889"/>
      <c r="V6612" s="1889"/>
      <c r="W6612" s="1225"/>
      <c r="X6612" s="1890">
        <v>33.54</v>
      </c>
      <c r="Y6612" s="1891"/>
      <c r="Z6612" s="1891"/>
      <c r="AA6612" s="1891"/>
      <c r="AB6612" s="1891"/>
      <c r="AC6612" s="1891"/>
      <c r="AD6612" s="1892"/>
      <c r="AE6612" s="1865">
        <v>6.9999999999999999E-4</v>
      </c>
      <c r="AF6612" s="1847"/>
      <c r="AG6612" s="1847"/>
      <c r="AH6612" s="1225"/>
    </row>
    <row r="6613" spans="1:34" ht="17.45" customHeight="1">
      <c r="A6613" s="1819" t="s">
        <v>3752</v>
      </c>
      <c r="B6613" s="1820"/>
      <c r="C6613" s="1820"/>
      <c r="D6613" s="1820"/>
      <c r="E6613" s="1820"/>
      <c r="F6613" s="1866" t="s">
        <v>3753</v>
      </c>
      <c r="G6613" s="1867"/>
      <c r="H6613" s="1867"/>
      <c r="I6613" s="1867"/>
      <c r="J6613" s="1867"/>
      <c r="K6613" s="1867"/>
      <c r="L6613" s="1867"/>
      <c r="M6613" s="1867"/>
      <c r="N6613" s="1866"/>
      <c r="O6613" s="1893">
        <v>1.1000000000000001E-3</v>
      </c>
      <c r="P6613" s="1894"/>
      <c r="Q6613" s="1894"/>
      <c r="R6613" s="1894"/>
      <c r="S6613" s="1895"/>
      <c r="T6613" s="1896" t="s">
        <v>109</v>
      </c>
      <c r="U6613" s="1897"/>
      <c r="V6613" s="1897"/>
      <c r="W6613" s="1222"/>
      <c r="X6613" s="1898">
        <v>33.54</v>
      </c>
      <c r="Y6613" s="1899"/>
      <c r="Z6613" s="1899"/>
      <c r="AA6613" s="1899"/>
      <c r="AB6613" s="1899"/>
      <c r="AC6613" s="1899"/>
      <c r="AD6613" s="1900"/>
      <c r="AE6613" s="1874">
        <v>3.6900000000000002E-2</v>
      </c>
      <c r="AF6613" s="1843"/>
      <c r="AG6613" s="1843"/>
      <c r="AH6613" s="1222"/>
    </row>
    <row r="6614" spans="1:34" ht="16.7" customHeight="1">
      <c r="A6614" s="1792"/>
      <c r="B6614" s="1793"/>
      <c r="C6614" s="1793"/>
      <c r="D6614" s="1793"/>
      <c r="E6614" s="1793"/>
      <c r="F6614" s="1793"/>
      <c r="G6614" s="1793"/>
      <c r="H6614" s="1793"/>
      <c r="I6614" s="1793"/>
      <c r="J6614" s="1793"/>
      <c r="K6614" s="1794" t="s">
        <v>2873</v>
      </c>
      <c r="L6614" s="1794"/>
      <c r="M6614" s="1794"/>
      <c r="N6614" s="1794"/>
      <c r="O6614" s="1794"/>
      <c r="P6614" s="1794"/>
      <c r="Q6614" s="1794"/>
      <c r="R6614" s="1794"/>
      <c r="S6614" s="1794"/>
      <c r="T6614" s="1794"/>
      <c r="U6614" s="1794"/>
      <c r="V6614" s="1794"/>
      <c r="W6614" s="1794"/>
      <c r="X6614" s="1794"/>
      <c r="Y6614" s="1794"/>
      <c r="Z6614" s="1794"/>
      <c r="AA6614" s="1794"/>
      <c r="AB6614" s="1214"/>
      <c r="AC6614" s="1795">
        <v>3.7600000000000001E-2</v>
      </c>
      <c r="AD6614" s="1795"/>
      <c r="AE6614" s="1795"/>
      <c r="AF6614" s="1795"/>
      <c r="AG6614" s="1795"/>
      <c r="AH6614" s="1213"/>
    </row>
    <row r="6615" spans="1:34" ht="17.45" customHeight="1">
      <c r="A6615" s="1801" t="s">
        <v>2874</v>
      </c>
      <c r="B6615" s="1825"/>
      <c r="C6615" s="1825"/>
      <c r="D6615" s="1825"/>
      <c r="E6615" s="1825"/>
      <c r="F6615" s="1825"/>
      <c r="G6615" s="1825"/>
      <c r="H6615" s="1825"/>
      <c r="I6615" s="1825"/>
      <c r="J6615" s="1826"/>
      <c r="K6615" s="1789" t="s">
        <v>2850</v>
      </c>
      <c r="L6615" s="1791"/>
      <c r="M6615" s="1855" t="s">
        <v>2875</v>
      </c>
      <c r="N6615" s="1856"/>
      <c r="O6615" s="1857"/>
      <c r="P6615" s="1855" t="s">
        <v>2876</v>
      </c>
      <c r="Q6615" s="1856"/>
      <c r="R6615" s="1857"/>
      <c r="S6615" s="1855" t="s">
        <v>2877</v>
      </c>
      <c r="T6615" s="1857"/>
      <c r="U6615" s="1789" t="s">
        <v>2878</v>
      </c>
      <c r="V6615" s="1790"/>
      <c r="W6615" s="1791"/>
      <c r="X6615" s="1789" t="s">
        <v>2879</v>
      </c>
      <c r="Y6615" s="1790"/>
      <c r="Z6615" s="1790"/>
      <c r="AA6615" s="1790"/>
      <c r="AB6615" s="1791"/>
      <c r="AC6615" s="1789" t="s">
        <v>2880</v>
      </c>
      <c r="AD6615" s="1791"/>
      <c r="AE6615" s="1810" t="s">
        <v>2867</v>
      </c>
      <c r="AF6615" s="1828"/>
      <c r="AG6615" s="1828"/>
      <c r="AH6615" s="1213"/>
    </row>
    <row r="6616" spans="1:34" ht="16.7" customHeight="1">
      <c r="A6616" s="1901" t="s">
        <v>3102</v>
      </c>
      <c r="B6616" s="1902"/>
      <c r="C6616" s="1902"/>
      <c r="D6616" s="1902"/>
      <c r="E6616" s="1902"/>
      <c r="F6616" s="1875" t="s">
        <v>3100</v>
      </c>
      <c r="G6616" s="1876"/>
      <c r="H6616" s="1876"/>
      <c r="I6616" s="1876"/>
      <c r="J6616" s="1875"/>
      <c r="K6616" s="1877">
        <v>2.0000000000000002E-5</v>
      </c>
      <c r="L6616" s="1878"/>
      <c r="M6616" s="1890">
        <v>0</v>
      </c>
      <c r="N6616" s="1891"/>
      <c r="O6616" s="1892"/>
      <c r="P6616" s="1890">
        <v>0</v>
      </c>
      <c r="Q6616" s="1891"/>
      <c r="R6616" s="1892"/>
      <c r="S6616" s="1890">
        <v>0</v>
      </c>
      <c r="T6616" s="1892"/>
      <c r="U6616" s="1890">
        <v>1.1000000000000001</v>
      </c>
      <c r="V6616" s="1891"/>
      <c r="W6616" s="1892"/>
      <c r="X6616" s="1890">
        <v>0.88</v>
      </c>
      <c r="Y6616" s="1891"/>
      <c r="Z6616" s="1891"/>
      <c r="AA6616" s="1891"/>
      <c r="AB6616" s="1892"/>
      <c r="AC6616" s="1890">
        <v>0.72</v>
      </c>
      <c r="AD6616" s="1892"/>
      <c r="AE6616" s="1865">
        <v>0</v>
      </c>
      <c r="AF6616" s="1847"/>
      <c r="AG6616" s="1847"/>
      <c r="AH6616" s="1225"/>
    </row>
    <row r="6617" spans="1:34" ht="17.45" customHeight="1">
      <c r="A6617" s="1819" t="s">
        <v>3754</v>
      </c>
      <c r="B6617" s="1820"/>
      <c r="C6617" s="1820"/>
      <c r="D6617" s="1820"/>
      <c r="E6617" s="1820"/>
      <c r="F6617" s="1866" t="s">
        <v>3753</v>
      </c>
      <c r="G6617" s="1867"/>
      <c r="H6617" s="1867"/>
      <c r="I6617" s="1867"/>
      <c r="J6617" s="1866"/>
      <c r="K6617" s="1868">
        <v>1.1000000000000001E-3</v>
      </c>
      <c r="L6617" s="1869"/>
      <c r="M6617" s="1898">
        <v>0</v>
      </c>
      <c r="N6617" s="1899"/>
      <c r="O6617" s="1900"/>
      <c r="P6617" s="1898">
        <v>0</v>
      </c>
      <c r="Q6617" s="1899"/>
      <c r="R6617" s="1900"/>
      <c r="S6617" s="1898">
        <v>0</v>
      </c>
      <c r="T6617" s="1900"/>
      <c r="U6617" s="1898">
        <v>1.1000000000000001</v>
      </c>
      <c r="V6617" s="1899"/>
      <c r="W6617" s="1900"/>
      <c r="X6617" s="1898">
        <v>0.88</v>
      </c>
      <c r="Y6617" s="1899"/>
      <c r="Z6617" s="1899"/>
      <c r="AA6617" s="1899"/>
      <c r="AB6617" s="1900"/>
      <c r="AC6617" s="1898">
        <v>0.72</v>
      </c>
      <c r="AD6617" s="1900"/>
      <c r="AE6617" s="1874">
        <v>0</v>
      </c>
      <c r="AF6617" s="1843"/>
      <c r="AG6617" s="1843"/>
      <c r="AH6617" s="1222"/>
    </row>
    <row r="6618" spans="1:34" ht="17.45" customHeight="1">
      <c r="A6618" s="1853"/>
      <c r="B6618" s="1778"/>
      <c r="C6618" s="1778"/>
      <c r="D6618" s="1778"/>
      <c r="E6618" s="1778"/>
      <c r="F6618" s="1778"/>
      <c r="G6618" s="1778"/>
      <c r="H6618" s="1778"/>
      <c r="I6618" s="1846" t="s">
        <v>2881</v>
      </c>
      <c r="J6618" s="1846"/>
      <c r="K6618" s="1846"/>
      <c r="L6618" s="1846"/>
      <c r="M6618" s="1846"/>
      <c r="N6618" s="1846"/>
      <c r="O6618" s="1846"/>
      <c r="P6618" s="1846"/>
      <c r="Q6618" s="1846"/>
      <c r="R6618" s="1846"/>
      <c r="S6618" s="1846"/>
      <c r="T6618" s="1846"/>
      <c r="U6618" s="1846"/>
      <c r="V6618" s="1846"/>
      <c r="W6618" s="1846"/>
      <c r="X6618" s="1846"/>
      <c r="Y6618" s="1846"/>
      <c r="Z6618" s="1203"/>
      <c r="AA6618" s="1847">
        <v>0</v>
      </c>
      <c r="AB6618" s="1847"/>
      <c r="AC6618" s="1847"/>
      <c r="AD6618" s="1847"/>
      <c r="AE6618" s="1847"/>
      <c r="AF6618" s="1847"/>
      <c r="AG6618" s="1847"/>
      <c r="AH6618" s="1204"/>
    </row>
    <row r="6619" spans="1:34" ht="5.85" customHeight="1">
      <c r="A6619" s="1854"/>
      <c r="B6619" s="1309"/>
      <c r="C6619" s="1309"/>
      <c r="D6619" s="1309"/>
      <c r="E6619" s="1309"/>
      <c r="F6619" s="1309"/>
      <c r="G6619" s="1309"/>
      <c r="H6619" s="1309"/>
      <c r="I6619" s="1309"/>
      <c r="J6619" s="1309"/>
      <c r="K6619" s="1309"/>
      <c r="L6619" s="1309"/>
      <c r="M6619" s="1309"/>
      <c r="N6619" s="1309"/>
      <c r="O6619" s="1309"/>
      <c r="P6619" s="1309"/>
      <c r="Q6619" s="1309"/>
      <c r="R6619" s="1309"/>
      <c r="S6619" s="1309"/>
      <c r="T6619" s="1309"/>
      <c r="U6619" s="1309"/>
      <c r="V6619" s="1309"/>
      <c r="W6619" s="1309"/>
      <c r="X6619" s="1309"/>
      <c r="Y6619" s="1309"/>
      <c r="Z6619" s="1309"/>
      <c r="AA6619" s="1309"/>
      <c r="AB6619" s="1309"/>
      <c r="AC6619" s="1309"/>
      <c r="AD6619" s="1309"/>
      <c r="AE6619" s="1309"/>
      <c r="AF6619" s="1309"/>
      <c r="AG6619" s="1309"/>
      <c r="AH6619" s="1782"/>
    </row>
    <row r="6620" spans="1:34" ht="16.7" customHeight="1">
      <c r="A6620" s="1845"/>
      <c r="B6620" s="1799"/>
      <c r="C6620" s="1799"/>
      <c r="D6620" s="1799"/>
      <c r="E6620" s="1799"/>
      <c r="F6620" s="1799"/>
      <c r="G6620" s="1799"/>
      <c r="H6620" s="1799"/>
      <c r="I6620" s="1842" t="s">
        <v>2882</v>
      </c>
      <c r="J6620" s="1842"/>
      <c r="K6620" s="1842"/>
      <c r="L6620" s="1842"/>
      <c r="M6620" s="1842"/>
      <c r="N6620" s="1842"/>
      <c r="O6620" s="1842"/>
      <c r="P6620" s="1842"/>
      <c r="Q6620" s="1842"/>
      <c r="R6620" s="1842"/>
      <c r="S6620" s="1842"/>
      <c r="T6620" s="1842"/>
      <c r="U6620" s="1842"/>
      <c r="V6620" s="1842"/>
      <c r="W6620" s="1842"/>
      <c r="X6620" s="1842"/>
      <c r="Y6620" s="1842"/>
      <c r="Z6620" s="1212"/>
      <c r="AA6620" s="1848">
        <v>13.85</v>
      </c>
      <c r="AB6620" s="1848"/>
      <c r="AC6620" s="1848"/>
      <c r="AD6620" s="1848"/>
      <c r="AE6620" s="1848"/>
      <c r="AF6620" s="1848"/>
      <c r="AG6620" s="1848"/>
      <c r="AH6620" s="1208"/>
    </row>
    <row r="6621" spans="1:34" ht="45.75" customHeight="1">
      <c r="A6621" s="1849" t="s">
        <v>2883</v>
      </c>
      <c r="B6621" s="1850"/>
      <c r="C6621" s="1850"/>
      <c r="D6621" s="1850"/>
      <c r="E6621" s="1851"/>
      <c r="F6621" s="1852"/>
      <c r="G6621" s="1852"/>
      <c r="H6621" s="1852"/>
      <c r="I6621" s="1852"/>
      <c r="J6621" s="1852"/>
      <c r="K6621" s="1852"/>
      <c r="L6621" s="1852"/>
      <c r="M6621" s="1852"/>
      <c r="N6621" s="1852"/>
      <c r="O6621" s="1852"/>
      <c r="P6621" s="1852"/>
      <c r="Q6621" s="1852"/>
      <c r="R6621" s="1852"/>
      <c r="S6621" s="1852"/>
      <c r="T6621" s="1852"/>
      <c r="U6621" s="1852"/>
      <c r="V6621" s="1852"/>
      <c r="W6621" s="1852"/>
      <c r="X6621" s="1852"/>
      <c r="Y6621" s="1852"/>
      <c r="Z6621" s="1852"/>
      <c r="AA6621" s="1852"/>
      <c r="AB6621" s="1852"/>
      <c r="AC6621" s="1852"/>
      <c r="AD6621" s="1852"/>
      <c r="AE6621" s="1852"/>
      <c r="AF6621" s="1852"/>
      <c r="AG6621" s="1852"/>
      <c r="AH6621" s="1851"/>
    </row>
    <row r="6622" spans="1:34" ht="82.15" customHeight="1">
      <c r="A6622" s="1218"/>
      <c r="AH6622" s="1219"/>
    </row>
    <row r="6623" spans="1:34" ht="81.400000000000006" customHeight="1">
      <c r="A6623" s="1220"/>
      <c r="B6623" s="1221"/>
      <c r="C6623" s="1221"/>
      <c r="D6623" s="1221"/>
      <c r="E6623" s="1221"/>
      <c r="F6623" s="1221"/>
      <c r="G6623" s="1221"/>
      <c r="H6623" s="1221"/>
      <c r="I6623" s="1221"/>
      <c r="J6623" s="1221"/>
      <c r="K6623" s="1221"/>
      <c r="L6623" s="1221"/>
      <c r="M6623" s="1221"/>
      <c r="N6623" s="1221"/>
      <c r="O6623" s="1221"/>
      <c r="P6623" s="1221"/>
      <c r="Q6623" s="1221"/>
      <c r="R6623" s="1221"/>
      <c r="S6623" s="1221"/>
      <c r="T6623" s="1221"/>
      <c r="U6623" s="1221"/>
      <c r="V6623" s="1221"/>
      <c r="W6623" s="1221"/>
      <c r="X6623" s="1221"/>
      <c r="Y6623" s="1221"/>
      <c r="Z6623" s="1221"/>
      <c r="AA6623" s="1221"/>
      <c r="AB6623" s="1221"/>
      <c r="AC6623" s="1221"/>
      <c r="AD6623" s="1221"/>
      <c r="AE6623" s="1221"/>
      <c r="AF6623" s="1221"/>
      <c r="AG6623" s="1221"/>
      <c r="AH6623" s="1222"/>
    </row>
    <row r="6624" spans="1:34" ht="5.0999999999999996" customHeight="1">
      <c r="A6624" s="1777"/>
      <c r="B6624" s="1778"/>
      <c r="C6624" s="1778"/>
      <c r="D6624" s="1778"/>
      <c r="E6624" s="1778"/>
      <c r="F6624" s="1778"/>
      <c r="G6624" s="1778"/>
      <c r="H6624" s="1778"/>
      <c r="I6624" s="1778"/>
      <c r="J6624" s="1778"/>
      <c r="K6624" s="1778"/>
      <c r="L6624" s="1778"/>
      <c r="M6624" s="1778"/>
      <c r="N6624" s="1778"/>
      <c r="O6624" s="1778"/>
      <c r="P6624" s="1778"/>
      <c r="Q6624" s="1778"/>
      <c r="R6624" s="1778"/>
      <c r="S6624" s="1778"/>
      <c r="T6624" s="1778"/>
      <c r="U6624" s="1778"/>
      <c r="V6624" s="1778"/>
      <c r="W6624" s="1778"/>
      <c r="X6624" s="1778"/>
      <c r="Y6624" s="1778"/>
      <c r="Z6624" s="1778"/>
      <c r="AA6624" s="1778"/>
      <c r="AB6624" s="1778"/>
      <c r="AC6624" s="1778"/>
      <c r="AD6624" s="1778"/>
      <c r="AE6624" s="1778"/>
      <c r="AF6624" s="1778"/>
      <c r="AG6624" s="1778"/>
      <c r="AH6624" s="1779"/>
    </row>
    <row r="6625" spans="1:34" ht="11.65" customHeight="1">
      <c r="A6625" s="1780" t="s">
        <v>2834</v>
      </c>
      <c r="B6625" s="1310"/>
      <c r="C6625" s="1310"/>
      <c r="D6625" s="1310"/>
      <c r="E6625" s="1310"/>
      <c r="F6625" s="1310"/>
      <c r="G6625" s="1310"/>
      <c r="H6625" s="1310"/>
      <c r="I6625" s="1310"/>
      <c r="J6625" s="1310"/>
      <c r="K6625" s="1310"/>
      <c r="L6625" s="1310"/>
      <c r="M6625" s="1310"/>
      <c r="N6625" s="1310"/>
      <c r="O6625" s="1310"/>
      <c r="P6625" s="1310"/>
      <c r="Q6625" s="1310"/>
      <c r="R6625" s="1310"/>
      <c r="S6625" s="1310"/>
      <c r="T6625" s="1310"/>
      <c r="U6625" s="1310"/>
      <c r="V6625" s="1310"/>
      <c r="W6625" s="1310"/>
      <c r="X6625" s="1310"/>
      <c r="Y6625" s="1310"/>
      <c r="Z6625" s="1310"/>
      <c r="AA6625" s="1310"/>
      <c r="AB6625" s="1310"/>
      <c r="AC6625" s="1310"/>
      <c r="AD6625" s="1309"/>
      <c r="AE6625" s="1309"/>
      <c r="AF6625" s="1781" t="s">
        <v>3755</v>
      </c>
      <c r="AG6625" s="1781"/>
      <c r="AH6625" s="1782"/>
    </row>
    <row r="6626" spans="1:34" ht="5.85" customHeight="1">
      <c r="A6626" s="1780"/>
      <c r="B6626" s="1310"/>
      <c r="C6626" s="1310"/>
      <c r="D6626" s="1310"/>
      <c r="E6626" s="1310"/>
      <c r="F6626" s="1310"/>
      <c r="G6626" s="1310"/>
      <c r="H6626" s="1310"/>
      <c r="I6626" s="1310"/>
      <c r="J6626" s="1310"/>
      <c r="K6626" s="1310"/>
      <c r="L6626" s="1310"/>
      <c r="M6626" s="1310"/>
      <c r="N6626" s="1310"/>
      <c r="O6626" s="1310"/>
      <c r="P6626" s="1310"/>
      <c r="Q6626" s="1310"/>
      <c r="R6626" s="1310"/>
      <c r="S6626" s="1310"/>
      <c r="T6626" s="1310"/>
      <c r="U6626" s="1310"/>
      <c r="V6626" s="1310"/>
      <c r="W6626" s="1310"/>
      <c r="X6626" s="1310"/>
      <c r="Y6626" s="1310"/>
      <c r="Z6626" s="1310"/>
      <c r="AA6626" s="1310"/>
      <c r="AB6626" s="1310"/>
      <c r="AC6626" s="1310"/>
      <c r="AD6626" s="1311"/>
      <c r="AE6626" s="1311"/>
      <c r="AF6626" s="1311"/>
      <c r="AG6626" s="1311"/>
      <c r="AH6626" s="1782"/>
    </row>
    <row r="6627" spans="1:34" ht="11.65" customHeight="1">
      <c r="A6627" s="1783" t="s">
        <v>2836</v>
      </c>
      <c r="B6627" s="1784"/>
      <c r="C6627" s="1784"/>
      <c r="D6627" s="1784"/>
      <c r="E6627" s="1784"/>
      <c r="F6627" s="1784"/>
      <c r="G6627" s="1784"/>
      <c r="H6627" s="1784"/>
      <c r="I6627" s="1784"/>
      <c r="J6627" s="1784"/>
      <c r="K6627" s="1784"/>
      <c r="L6627" s="1784"/>
      <c r="M6627" s="1784"/>
      <c r="N6627" s="1784"/>
      <c r="O6627" s="1784"/>
      <c r="P6627" s="1784"/>
      <c r="Q6627" s="1784"/>
      <c r="R6627" s="1784"/>
      <c r="S6627" s="1784"/>
      <c r="T6627" s="1784"/>
      <c r="U6627" s="1784"/>
      <c r="V6627" s="1784"/>
      <c r="W6627" s="1784"/>
      <c r="X6627" s="1784"/>
      <c r="Y6627" s="1784"/>
      <c r="Z6627" s="1784"/>
      <c r="AA6627" s="1784"/>
      <c r="AB6627" s="1784"/>
      <c r="AC6627" s="1784"/>
      <c r="AD6627" s="1311"/>
      <c r="AE6627" s="1311"/>
      <c r="AF6627" s="1311"/>
      <c r="AG6627" s="1311"/>
      <c r="AH6627" s="1782"/>
    </row>
    <row r="6628" spans="1:34" ht="22.5" customHeight="1">
      <c r="A6628" s="1785" t="s">
        <v>2837</v>
      </c>
      <c r="B6628" s="1786"/>
      <c r="C6628" s="1786"/>
      <c r="D6628" s="1786"/>
      <c r="E6628" s="1786"/>
      <c r="F6628" s="1786"/>
      <c r="G6628" s="1786"/>
      <c r="H6628" s="1786"/>
      <c r="I6628" s="1786"/>
      <c r="J6628" s="1786"/>
      <c r="K6628" s="1786"/>
      <c r="L6628" s="1786"/>
      <c r="M6628" s="1786"/>
      <c r="N6628" s="1786"/>
      <c r="O6628" s="1786"/>
      <c r="P6628" s="1786"/>
      <c r="Q6628" s="1786"/>
      <c r="R6628" s="1786"/>
      <c r="S6628" s="1786"/>
      <c r="T6628" s="1786"/>
      <c r="U6628" s="1786"/>
      <c r="V6628" s="1786"/>
      <c r="W6628" s="1786"/>
      <c r="X6628" s="1786"/>
      <c r="Y6628" s="1786"/>
      <c r="Z6628" s="1786"/>
      <c r="AA6628" s="1786"/>
      <c r="AB6628" s="1786"/>
      <c r="AC6628" s="1786"/>
      <c r="AD6628" s="1311"/>
      <c r="AE6628" s="1311"/>
      <c r="AF6628" s="1311"/>
      <c r="AG6628" s="1311"/>
      <c r="AH6628" s="1782"/>
    </row>
    <row r="6629" spans="1:34" ht="5.85" customHeight="1">
      <c r="A6629" s="1787" t="s">
        <v>2838</v>
      </c>
      <c r="B6629" s="1788"/>
      <c r="C6629" s="1788"/>
      <c r="D6629" s="1788"/>
      <c r="E6629" s="1788"/>
      <c r="F6629" s="1788"/>
      <c r="G6629" s="1788"/>
      <c r="H6629" s="1788"/>
      <c r="I6629" s="1788"/>
      <c r="J6629" s="1788"/>
      <c r="K6629" s="1788"/>
      <c r="L6629" s="1788"/>
      <c r="M6629" s="1788"/>
      <c r="N6629" s="1788"/>
      <c r="O6629" s="1788"/>
      <c r="P6629" s="1788"/>
      <c r="Q6629" s="1788"/>
      <c r="R6629" s="1788"/>
      <c r="S6629" s="1788"/>
      <c r="T6629" s="1788"/>
      <c r="U6629" s="1788"/>
      <c r="V6629" s="1788"/>
      <c r="W6629" s="1788"/>
      <c r="X6629" s="1788"/>
      <c r="Y6629" s="1788"/>
      <c r="Z6629" s="1788"/>
      <c r="AA6629" s="1788"/>
      <c r="AB6629" s="1788"/>
      <c r="AC6629" s="1788"/>
      <c r="AD6629" s="1311"/>
      <c r="AE6629" s="1311"/>
      <c r="AF6629" s="1311"/>
      <c r="AG6629" s="1311"/>
      <c r="AH6629" s="1782"/>
    </row>
    <row r="6630" spans="1:34" ht="5.85" customHeight="1">
      <c r="A6630" s="1787"/>
      <c r="B6630" s="1788"/>
      <c r="C6630" s="1788"/>
      <c r="D6630" s="1788"/>
      <c r="E6630" s="1788"/>
      <c r="F6630" s="1788"/>
      <c r="G6630" s="1788"/>
      <c r="H6630" s="1788"/>
      <c r="I6630" s="1788"/>
      <c r="J6630" s="1788"/>
      <c r="K6630" s="1788"/>
      <c r="L6630" s="1788"/>
      <c r="M6630" s="1788"/>
      <c r="N6630" s="1788"/>
      <c r="O6630" s="1788"/>
      <c r="P6630" s="1788"/>
      <c r="Q6630" s="1788"/>
      <c r="R6630" s="1788"/>
      <c r="S6630" s="1788"/>
      <c r="T6630" s="1788"/>
      <c r="U6630" s="1788"/>
      <c r="V6630" s="1788"/>
      <c r="W6630" s="1788"/>
      <c r="X6630" s="1788"/>
      <c r="Y6630" s="1788"/>
      <c r="Z6630" s="1788"/>
      <c r="AA6630" s="1788"/>
      <c r="AB6630" s="1788"/>
      <c r="AC6630" s="1788"/>
      <c r="AD6630" s="1782"/>
      <c r="AE6630" s="1309"/>
      <c r="AF6630" s="1309"/>
      <c r="AG6630" s="1309"/>
      <c r="AH6630" s="1782"/>
    </row>
    <row r="6631" spans="1:34" ht="11.65" customHeight="1">
      <c r="A6631" s="1787" t="s">
        <v>2839</v>
      </c>
      <c r="B6631" s="1788"/>
      <c r="C6631" s="1788"/>
      <c r="D6631" s="1788"/>
      <c r="E6631" s="1788"/>
      <c r="F6631" s="1788"/>
      <c r="G6631" s="1788"/>
      <c r="H6631" s="1788"/>
      <c r="I6631" s="1788"/>
      <c r="J6631" s="1788"/>
      <c r="K6631" s="1788"/>
      <c r="L6631" s="1788"/>
      <c r="M6631" s="1788"/>
      <c r="N6631" s="1788"/>
      <c r="O6631" s="1788"/>
      <c r="P6631" s="1788"/>
      <c r="Q6631" s="1788"/>
      <c r="R6631" s="1788"/>
      <c r="S6631" s="1788"/>
      <c r="T6631" s="1788"/>
      <c r="U6631" s="1788"/>
      <c r="V6631" s="1788"/>
      <c r="W6631" s="1788"/>
      <c r="X6631" s="1788"/>
      <c r="Y6631" s="1788"/>
      <c r="Z6631" s="1788"/>
      <c r="AA6631" s="1788"/>
      <c r="AB6631" s="1788"/>
      <c r="AC6631" s="1788"/>
      <c r="AD6631" s="1818" t="s">
        <v>2840</v>
      </c>
      <c r="AE6631" s="1818"/>
      <c r="AF6631" s="1206">
        <v>0</v>
      </c>
      <c r="AG6631" s="1207" t="s">
        <v>5</v>
      </c>
      <c r="AH6631" s="1800"/>
    </row>
    <row r="6632" spans="1:34" ht="11.65" customHeight="1">
      <c r="A6632" s="1819" t="s">
        <v>2841</v>
      </c>
      <c r="B6632" s="1820"/>
      <c r="C6632" s="1820"/>
      <c r="D6632" s="1820"/>
      <c r="E6632" s="1820"/>
      <c r="F6632" s="1820"/>
      <c r="G6632" s="1820"/>
      <c r="H6632" s="1820"/>
      <c r="I6632" s="1820"/>
      <c r="J6632" s="1820"/>
      <c r="K6632" s="1820"/>
      <c r="L6632" s="1820"/>
      <c r="M6632" s="1820"/>
      <c r="N6632" s="1820"/>
      <c r="O6632" s="1820"/>
      <c r="P6632" s="1820"/>
      <c r="Q6632" s="1820"/>
      <c r="R6632" s="1820"/>
      <c r="S6632" s="1820"/>
      <c r="T6632" s="1820"/>
      <c r="U6632" s="1820"/>
      <c r="V6632" s="1820"/>
      <c r="W6632" s="1820"/>
      <c r="X6632" s="1820"/>
      <c r="Y6632" s="1820"/>
      <c r="Z6632" s="1820"/>
      <c r="AA6632" s="1820"/>
      <c r="AB6632" s="1820"/>
      <c r="AC6632" s="1820"/>
      <c r="AD6632" s="1821" t="s">
        <v>2842</v>
      </c>
      <c r="AE6632" s="1821"/>
      <c r="AF6632" s="1210">
        <v>0</v>
      </c>
      <c r="AG6632" s="1211" t="s">
        <v>5</v>
      </c>
      <c r="AH6632" s="1800"/>
    </row>
    <row r="6633" spans="1:34" ht="16.7" customHeight="1">
      <c r="A6633" s="1822" t="s">
        <v>2843</v>
      </c>
      <c r="B6633" s="1802"/>
      <c r="C6633" s="1802"/>
      <c r="D6633" s="1778"/>
      <c r="E6633" s="1823" t="s">
        <v>3474</v>
      </c>
      <c r="F6633" s="1823"/>
      <c r="G6633" s="1823"/>
      <c r="H6633" s="1823"/>
      <c r="I6633" s="1823"/>
      <c r="J6633" s="1823"/>
      <c r="K6633" s="1823"/>
      <c r="L6633" s="1823"/>
      <c r="M6633" s="1823"/>
      <c r="N6633" s="1823"/>
      <c r="O6633" s="1823"/>
      <c r="P6633" s="1823"/>
      <c r="Q6633" s="1823"/>
      <c r="R6633" s="1823"/>
      <c r="S6633" s="1823"/>
      <c r="T6633" s="1823"/>
      <c r="U6633" s="1823"/>
      <c r="V6633" s="1823"/>
      <c r="W6633" s="1823"/>
      <c r="X6633" s="1823"/>
      <c r="Y6633" s="1823"/>
      <c r="Z6633" s="1823"/>
      <c r="AA6633" s="1823"/>
      <c r="AB6633" s="1823"/>
      <c r="AC6633" s="1823"/>
      <c r="AD6633" s="1823"/>
      <c r="AE6633" s="1823"/>
      <c r="AF6633" s="1823"/>
      <c r="AG6633" s="1823"/>
      <c r="AH6633" s="1779"/>
    </row>
    <row r="6634" spans="1:34" ht="17.45" customHeight="1">
      <c r="A6634" s="1824" t="s">
        <v>2844</v>
      </c>
      <c r="B6634" s="1816"/>
      <c r="C6634" s="1816"/>
      <c r="D6634" s="1309"/>
      <c r="E6634" s="1815" t="s">
        <v>3473</v>
      </c>
      <c r="F6634" s="1815"/>
      <c r="G6634" s="1111"/>
      <c r="H6634" s="1796" t="s">
        <v>2845</v>
      </c>
      <c r="I6634" s="1796"/>
      <c r="J6634" s="1796" t="s">
        <v>495</v>
      </c>
      <c r="K6634" s="1796"/>
      <c r="L6634" s="1309"/>
      <c r="M6634" s="1309"/>
      <c r="N6634" s="1816" t="s">
        <v>2846</v>
      </c>
      <c r="O6634" s="1816"/>
      <c r="P6634" s="1816"/>
      <c r="Q6634" s="1816"/>
      <c r="R6634" s="1817">
        <v>1</v>
      </c>
      <c r="S6634" s="1817"/>
      <c r="T6634" s="1817"/>
      <c r="U6634" s="1817"/>
      <c r="V6634" s="1309"/>
      <c r="W6634" s="1309"/>
      <c r="X6634" s="1309"/>
      <c r="Y6634" s="1796" t="s">
        <v>2847</v>
      </c>
      <c r="Z6634" s="1796"/>
      <c r="AA6634" s="1796"/>
      <c r="AB6634" s="1796"/>
      <c r="AC6634" s="1796"/>
      <c r="AD6634" s="1796"/>
      <c r="AE6634" s="1796"/>
      <c r="AF6634" s="1797" t="s">
        <v>2848</v>
      </c>
      <c r="AG6634" s="1797"/>
      <c r="AH6634" s="1782"/>
    </row>
    <row r="6635" spans="1:34" ht="5.85" customHeight="1">
      <c r="A6635" s="1798"/>
      <c r="B6635" s="1799"/>
      <c r="C6635" s="1799"/>
      <c r="D6635" s="1799"/>
      <c r="E6635" s="1799"/>
      <c r="F6635" s="1799"/>
      <c r="G6635" s="1799"/>
      <c r="H6635" s="1799"/>
      <c r="I6635" s="1799"/>
      <c r="J6635" s="1799"/>
      <c r="K6635" s="1799"/>
      <c r="L6635" s="1799"/>
      <c r="M6635" s="1799"/>
      <c r="N6635" s="1799"/>
      <c r="O6635" s="1799"/>
      <c r="P6635" s="1799"/>
      <c r="Q6635" s="1799"/>
      <c r="R6635" s="1799"/>
      <c r="S6635" s="1799"/>
      <c r="T6635" s="1799"/>
      <c r="U6635" s="1799"/>
      <c r="V6635" s="1799"/>
      <c r="W6635" s="1799"/>
      <c r="X6635" s="1799"/>
      <c r="Y6635" s="1799"/>
      <c r="Z6635" s="1799"/>
      <c r="AA6635" s="1799"/>
      <c r="AB6635" s="1799"/>
      <c r="AC6635" s="1799"/>
      <c r="AD6635" s="1799"/>
      <c r="AE6635" s="1799"/>
      <c r="AF6635" s="1799"/>
      <c r="AG6635" s="1799"/>
      <c r="AH6635" s="1800"/>
    </row>
    <row r="6636" spans="1:34" ht="16.7" customHeight="1">
      <c r="A6636" s="1801" t="s">
        <v>2849</v>
      </c>
      <c r="B6636" s="1802"/>
      <c r="C6636" s="1802"/>
      <c r="D6636" s="1802"/>
      <c r="E6636" s="1802"/>
      <c r="F6636" s="1802"/>
      <c r="G6636" s="1802"/>
      <c r="H6636" s="1802"/>
      <c r="I6636" s="1802"/>
      <c r="J6636" s="1803"/>
      <c r="K6636" s="1789" t="s">
        <v>2850</v>
      </c>
      <c r="L6636" s="1807"/>
      <c r="M6636" s="1789" t="s">
        <v>2851</v>
      </c>
      <c r="N6636" s="1790"/>
      <c r="O6636" s="1790"/>
      <c r="P6636" s="1790"/>
      <c r="Q6636" s="1790"/>
      <c r="R6636" s="1790"/>
      <c r="S6636" s="1790"/>
      <c r="T6636" s="1791"/>
      <c r="U6636" s="1789" t="s">
        <v>2852</v>
      </c>
      <c r="V6636" s="1790"/>
      <c r="W6636" s="1790"/>
      <c r="X6636" s="1790"/>
      <c r="Y6636" s="1790"/>
      <c r="Z6636" s="1790"/>
      <c r="AA6636" s="1790"/>
      <c r="AB6636" s="1790"/>
      <c r="AC6636" s="1790"/>
      <c r="AD6636" s="1791"/>
      <c r="AE6636" s="1810" t="s">
        <v>2853</v>
      </c>
      <c r="AF6636" s="1811"/>
      <c r="AG6636" s="1811"/>
      <c r="AH6636" s="1814"/>
    </row>
    <row r="6637" spans="1:34" ht="17.45" customHeight="1">
      <c r="A6637" s="1804"/>
      <c r="B6637" s="1805"/>
      <c r="C6637" s="1805"/>
      <c r="D6637" s="1805"/>
      <c r="E6637" s="1805"/>
      <c r="F6637" s="1805"/>
      <c r="G6637" s="1805"/>
      <c r="H6637" s="1805"/>
      <c r="I6637" s="1805"/>
      <c r="J6637" s="1806"/>
      <c r="K6637" s="1808"/>
      <c r="L6637" s="1809"/>
      <c r="M6637" s="1789" t="s">
        <v>2854</v>
      </c>
      <c r="N6637" s="1790"/>
      <c r="O6637" s="1790"/>
      <c r="P6637" s="1791"/>
      <c r="Q6637" s="1789" t="s">
        <v>2855</v>
      </c>
      <c r="R6637" s="1790"/>
      <c r="S6637" s="1790"/>
      <c r="T6637" s="1791"/>
      <c r="U6637" s="1789" t="s">
        <v>2854</v>
      </c>
      <c r="V6637" s="1790"/>
      <c r="W6637" s="1790"/>
      <c r="X6637" s="1790"/>
      <c r="Y6637" s="1790"/>
      <c r="Z6637" s="1791"/>
      <c r="AA6637" s="1789" t="s">
        <v>2855</v>
      </c>
      <c r="AB6637" s="1790"/>
      <c r="AC6637" s="1790"/>
      <c r="AD6637" s="1791"/>
      <c r="AE6637" s="1812"/>
      <c r="AF6637" s="1813"/>
      <c r="AG6637" s="1813"/>
      <c r="AH6637" s="1800"/>
    </row>
    <row r="6638" spans="1:34" ht="17.45" customHeight="1">
      <c r="A6638" s="1792"/>
      <c r="B6638" s="1793"/>
      <c r="C6638" s="1793"/>
      <c r="D6638" s="1793"/>
      <c r="E6638" s="1793"/>
      <c r="F6638" s="1793"/>
      <c r="G6638" s="1793"/>
      <c r="H6638" s="1793"/>
      <c r="I6638" s="1793"/>
      <c r="J6638" s="1793"/>
      <c r="K6638" s="1794" t="s">
        <v>2856</v>
      </c>
      <c r="L6638" s="1794"/>
      <c r="M6638" s="1794"/>
      <c r="N6638" s="1794"/>
      <c r="O6638" s="1794"/>
      <c r="P6638" s="1794"/>
      <c r="Q6638" s="1794"/>
      <c r="R6638" s="1794"/>
      <c r="S6638" s="1794"/>
      <c r="T6638" s="1794"/>
      <c r="U6638" s="1794"/>
      <c r="V6638" s="1794"/>
      <c r="W6638" s="1794"/>
      <c r="X6638" s="1794"/>
      <c r="Y6638" s="1794"/>
      <c r="Z6638" s="1794"/>
      <c r="AA6638" s="1795">
        <v>0</v>
      </c>
      <c r="AB6638" s="1795"/>
      <c r="AC6638" s="1795"/>
      <c r="AD6638" s="1795"/>
      <c r="AE6638" s="1795"/>
      <c r="AF6638" s="1795"/>
      <c r="AG6638" s="1795"/>
      <c r="AH6638" s="1213"/>
    </row>
    <row r="6639" spans="1:34" ht="16.7" customHeight="1">
      <c r="A6639" s="1801" t="s">
        <v>2857</v>
      </c>
      <c r="B6639" s="1825"/>
      <c r="C6639" s="1825"/>
      <c r="D6639" s="1825"/>
      <c r="E6639" s="1825"/>
      <c r="F6639" s="1825"/>
      <c r="G6639" s="1825"/>
      <c r="H6639" s="1825"/>
      <c r="I6639" s="1825"/>
      <c r="J6639" s="1825"/>
      <c r="K6639" s="1825"/>
      <c r="L6639" s="1825"/>
      <c r="M6639" s="1825"/>
      <c r="N6639" s="1826"/>
      <c r="O6639" s="1789" t="s">
        <v>2858</v>
      </c>
      <c r="P6639" s="1790"/>
      <c r="Q6639" s="1790"/>
      <c r="R6639" s="1790"/>
      <c r="S6639" s="1791"/>
      <c r="T6639" s="1827" t="s">
        <v>2850</v>
      </c>
      <c r="U6639" s="1790"/>
      <c r="V6639" s="1790"/>
      <c r="W6639" s="1213"/>
      <c r="X6639" s="1789" t="s">
        <v>2859</v>
      </c>
      <c r="Y6639" s="1790"/>
      <c r="Z6639" s="1790"/>
      <c r="AA6639" s="1790"/>
      <c r="AB6639" s="1790"/>
      <c r="AC6639" s="1790"/>
      <c r="AD6639" s="1791"/>
      <c r="AE6639" s="1810" t="s">
        <v>2853</v>
      </c>
      <c r="AF6639" s="1828"/>
      <c r="AG6639" s="1828"/>
      <c r="AH6639" s="1213"/>
    </row>
    <row r="6640" spans="1:34" ht="17.45" customHeight="1">
      <c r="A6640" s="1792"/>
      <c r="B6640" s="1778"/>
      <c r="C6640" s="1778"/>
      <c r="D6640" s="1778"/>
      <c r="E6640" s="1778"/>
      <c r="F6640" s="1778"/>
      <c r="G6640" s="1778"/>
      <c r="H6640" s="1778"/>
      <c r="I6640" s="1846" t="s">
        <v>2860</v>
      </c>
      <c r="J6640" s="1846"/>
      <c r="K6640" s="1846"/>
      <c r="L6640" s="1846"/>
      <c r="M6640" s="1846"/>
      <c r="N6640" s="1846"/>
      <c r="O6640" s="1846"/>
      <c r="P6640" s="1846"/>
      <c r="Q6640" s="1846"/>
      <c r="R6640" s="1846"/>
      <c r="S6640" s="1846"/>
      <c r="T6640" s="1846"/>
      <c r="U6640" s="1846"/>
      <c r="V6640" s="1846"/>
      <c r="W6640" s="1846"/>
      <c r="X6640" s="1846"/>
      <c r="Y6640" s="1846"/>
      <c r="Z6640" s="1793"/>
      <c r="AA6640" s="1847">
        <v>0</v>
      </c>
      <c r="AB6640" s="1847"/>
      <c r="AC6640" s="1847"/>
      <c r="AD6640" s="1847"/>
      <c r="AE6640" s="1847"/>
      <c r="AF6640" s="1847"/>
      <c r="AG6640" s="1847"/>
      <c r="AH6640" s="1814"/>
    </row>
    <row r="6641" spans="1:34" ht="16.7" customHeight="1">
      <c r="A6641" s="1844"/>
      <c r="B6641" s="1309"/>
      <c r="C6641" s="1309"/>
      <c r="D6641" s="1309"/>
      <c r="E6641" s="1309"/>
      <c r="F6641" s="1309"/>
      <c r="G6641" s="1309"/>
      <c r="H6641" s="1309"/>
      <c r="I6641" s="1840" t="s">
        <v>2861</v>
      </c>
      <c r="J6641" s="1840"/>
      <c r="K6641" s="1840"/>
      <c r="L6641" s="1840"/>
      <c r="M6641" s="1840"/>
      <c r="N6641" s="1840"/>
      <c r="O6641" s="1840"/>
      <c r="P6641" s="1840"/>
      <c r="Q6641" s="1840"/>
      <c r="R6641" s="1840"/>
      <c r="S6641" s="1840"/>
      <c r="T6641" s="1840"/>
      <c r="U6641" s="1840"/>
      <c r="V6641" s="1840"/>
      <c r="W6641" s="1840"/>
      <c r="X6641" s="1840"/>
      <c r="Y6641" s="1840"/>
      <c r="Z6641" s="1309"/>
      <c r="AA6641" s="1841">
        <v>0</v>
      </c>
      <c r="AB6641" s="1841"/>
      <c r="AC6641" s="1841"/>
      <c r="AD6641" s="1841"/>
      <c r="AE6641" s="1841"/>
      <c r="AF6641" s="1841"/>
      <c r="AG6641" s="1841"/>
      <c r="AH6641" s="1782"/>
    </row>
    <row r="6642" spans="1:34" ht="17.45" customHeight="1">
      <c r="A6642" s="1844"/>
      <c r="B6642" s="1309"/>
      <c r="C6642" s="1309"/>
      <c r="D6642" s="1309"/>
      <c r="E6642" s="1309"/>
      <c r="F6642" s="1309"/>
      <c r="G6642" s="1309"/>
      <c r="H6642" s="1309"/>
      <c r="I6642" s="1840" t="s">
        <v>2862</v>
      </c>
      <c r="J6642" s="1840"/>
      <c r="K6642" s="1840"/>
      <c r="L6642" s="1840"/>
      <c r="M6642" s="1840"/>
      <c r="N6642" s="1840"/>
      <c r="O6642" s="1840"/>
      <c r="P6642" s="1840"/>
      <c r="Q6642" s="1840"/>
      <c r="R6642" s="1840"/>
      <c r="S6642" s="1840"/>
      <c r="T6642" s="1840"/>
      <c r="U6642" s="1840"/>
      <c r="V6642" s="1840"/>
      <c r="W6642" s="1840"/>
      <c r="X6642" s="1840"/>
      <c r="Y6642" s="1840"/>
      <c r="Z6642" s="1309"/>
      <c r="AA6642" s="1841">
        <v>0</v>
      </c>
      <c r="AB6642" s="1841"/>
      <c r="AC6642" s="1841"/>
      <c r="AD6642" s="1841"/>
      <c r="AE6642" s="1841"/>
      <c r="AF6642" s="1841"/>
      <c r="AG6642" s="1841"/>
      <c r="AH6642" s="1782"/>
    </row>
    <row r="6643" spans="1:34" ht="17.45" customHeight="1">
      <c r="A6643" s="1844"/>
      <c r="B6643" s="1309"/>
      <c r="C6643" s="1309"/>
      <c r="D6643" s="1309"/>
      <c r="E6643" s="1309"/>
      <c r="F6643" s="1309"/>
      <c r="G6643" s="1309"/>
      <c r="H6643" s="1309"/>
      <c r="I6643" s="1840" t="s">
        <v>2863</v>
      </c>
      <c r="J6643" s="1840"/>
      <c r="K6643" s="1840"/>
      <c r="L6643" s="1840"/>
      <c r="M6643" s="1840"/>
      <c r="N6643" s="1840"/>
      <c r="O6643" s="1840"/>
      <c r="P6643" s="1840"/>
      <c r="Q6643" s="1840"/>
      <c r="R6643" s="1840"/>
      <c r="S6643" s="1840"/>
      <c r="T6643" s="1840"/>
      <c r="U6643" s="1840"/>
      <c r="V6643" s="1840"/>
      <c r="W6643" s="1840"/>
      <c r="X6643" s="1840"/>
      <c r="Y6643" s="1840"/>
      <c r="Z6643" s="1309"/>
      <c r="AA6643" s="1841">
        <v>0</v>
      </c>
      <c r="AB6643" s="1841"/>
      <c r="AC6643" s="1841"/>
      <c r="AD6643" s="1841"/>
      <c r="AE6643" s="1841"/>
      <c r="AF6643" s="1841"/>
      <c r="AG6643" s="1841"/>
      <c r="AH6643" s="1782"/>
    </row>
    <row r="6644" spans="1:34" ht="16.7" customHeight="1">
      <c r="A6644" s="1845"/>
      <c r="B6644" s="1799"/>
      <c r="C6644" s="1799"/>
      <c r="D6644" s="1799"/>
      <c r="E6644" s="1799"/>
      <c r="F6644" s="1799"/>
      <c r="G6644" s="1799"/>
      <c r="H6644" s="1799"/>
      <c r="I6644" s="1842" t="s">
        <v>2864</v>
      </c>
      <c r="J6644" s="1842"/>
      <c r="K6644" s="1842"/>
      <c r="L6644" s="1842"/>
      <c r="M6644" s="1842"/>
      <c r="N6644" s="1842"/>
      <c r="O6644" s="1842"/>
      <c r="P6644" s="1842"/>
      <c r="Q6644" s="1842"/>
      <c r="R6644" s="1842"/>
      <c r="S6644" s="1842"/>
      <c r="T6644" s="1842"/>
      <c r="U6644" s="1842"/>
      <c r="V6644" s="1842"/>
      <c r="W6644" s="1842"/>
      <c r="X6644" s="1842"/>
      <c r="Y6644" s="1842"/>
      <c r="Z6644" s="1799"/>
      <c r="AA6644" s="1843">
        <v>0</v>
      </c>
      <c r="AB6644" s="1843"/>
      <c r="AC6644" s="1843"/>
      <c r="AD6644" s="1843"/>
      <c r="AE6644" s="1843"/>
      <c r="AF6644" s="1843"/>
      <c r="AG6644" s="1843"/>
      <c r="AH6644" s="1800"/>
    </row>
    <row r="6645" spans="1:34" ht="17.45" customHeight="1">
      <c r="A6645" s="1801" t="s">
        <v>2865</v>
      </c>
      <c r="B6645" s="1825"/>
      <c r="C6645" s="1825"/>
      <c r="D6645" s="1825"/>
      <c r="E6645" s="1825"/>
      <c r="F6645" s="1825"/>
      <c r="G6645" s="1825"/>
      <c r="H6645" s="1825"/>
      <c r="I6645" s="1825"/>
      <c r="J6645" s="1825"/>
      <c r="K6645" s="1825"/>
      <c r="L6645" s="1825"/>
      <c r="M6645" s="1825"/>
      <c r="N6645" s="1826"/>
      <c r="O6645" s="1789" t="s">
        <v>2850</v>
      </c>
      <c r="P6645" s="1790"/>
      <c r="Q6645" s="1790"/>
      <c r="R6645" s="1790"/>
      <c r="S6645" s="1791"/>
      <c r="T6645" s="1827" t="s">
        <v>754</v>
      </c>
      <c r="U6645" s="1790"/>
      <c r="V6645" s="1790"/>
      <c r="W6645" s="1213"/>
      <c r="X6645" s="1789" t="s">
        <v>2866</v>
      </c>
      <c r="Y6645" s="1790"/>
      <c r="Z6645" s="1790"/>
      <c r="AA6645" s="1790"/>
      <c r="AB6645" s="1790"/>
      <c r="AC6645" s="1790"/>
      <c r="AD6645" s="1791"/>
      <c r="AE6645" s="1810" t="s">
        <v>2867</v>
      </c>
      <c r="AF6645" s="1828"/>
      <c r="AG6645" s="1828"/>
      <c r="AH6645" s="1213"/>
    </row>
    <row r="6646" spans="1:34" ht="17.45" customHeight="1">
      <c r="A6646" s="1215"/>
      <c r="B6646" s="1216" t="s">
        <v>3756</v>
      </c>
      <c r="C6646" s="1829" t="s">
        <v>3757</v>
      </c>
      <c r="D6646" s="1830"/>
      <c r="E6646" s="1830"/>
      <c r="F6646" s="1830"/>
      <c r="G6646" s="1830"/>
      <c r="H6646" s="1830"/>
      <c r="I6646" s="1830"/>
      <c r="J6646" s="1830"/>
      <c r="K6646" s="1830"/>
      <c r="L6646" s="1830"/>
      <c r="M6646" s="1830"/>
      <c r="N6646" s="1829"/>
      <c r="O6646" s="1831">
        <v>9.7732500000000009</v>
      </c>
      <c r="P6646" s="1832"/>
      <c r="Q6646" s="1832"/>
      <c r="R6646" s="1832"/>
      <c r="S6646" s="1833"/>
      <c r="T6646" s="1834" t="s">
        <v>2612</v>
      </c>
      <c r="U6646" s="1835"/>
      <c r="V6646" s="1835"/>
      <c r="W6646" s="1217"/>
      <c r="X6646" s="1836">
        <v>31.1937</v>
      </c>
      <c r="Y6646" s="1837"/>
      <c r="Z6646" s="1837"/>
      <c r="AA6646" s="1837"/>
      <c r="AB6646" s="1837"/>
      <c r="AC6646" s="1837"/>
      <c r="AD6646" s="1838"/>
      <c r="AE6646" s="1839">
        <v>304.86380000000003</v>
      </c>
      <c r="AF6646" s="1795"/>
      <c r="AG6646" s="1795"/>
      <c r="AH6646" s="1217"/>
    </row>
    <row r="6647" spans="1:34" ht="16.7" customHeight="1">
      <c r="A6647" s="1792"/>
      <c r="B6647" s="1793"/>
      <c r="C6647" s="1793"/>
      <c r="D6647" s="1793"/>
      <c r="E6647" s="1793"/>
      <c r="F6647" s="1793"/>
      <c r="G6647" s="1793"/>
      <c r="H6647" s="1793"/>
      <c r="I6647" s="1794" t="s">
        <v>2869</v>
      </c>
      <c r="J6647" s="1794"/>
      <c r="K6647" s="1794"/>
      <c r="L6647" s="1794"/>
      <c r="M6647" s="1794"/>
      <c r="N6647" s="1794"/>
      <c r="O6647" s="1794"/>
      <c r="P6647" s="1794"/>
      <c r="Q6647" s="1794"/>
      <c r="R6647" s="1794"/>
      <c r="S6647" s="1794"/>
      <c r="T6647" s="1794"/>
      <c r="U6647" s="1794"/>
      <c r="V6647" s="1794"/>
      <c r="W6647" s="1794"/>
      <c r="X6647" s="1794"/>
      <c r="Y6647" s="1794"/>
      <c r="Z6647" s="1214"/>
      <c r="AA6647" s="1795">
        <v>304.86380000000003</v>
      </c>
      <c r="AB6647" s="1795"/>
      <c r="AC6647" s="1795"/>
      <c r="AD6647" s="1795"/>
      <c r="AE6647" s="1795"/>
      <c r="AF6647" s="1795"/>
      <c r="AG6647" s="1795"/>
      <c r="AH6647" s="1213"/>
    </row>
    <row r="6648" spans="1:34" ht="17.45" customHeight="1">
      <c r="A6648" s="1801" t="s">
        <v>2870</v>
      </c>
      <c r="B6648" s="1825"/>
      <c r="C6648" s="1825"/>
      <c r="D6648" s="1825"/>
      <c r="E6648" s="1825"/>
      <c r="F6648" s="1825"/>
      <c r="G6648" s="1825"/>
      <c r="H6648" s="1825"/>
      <c r="I6648" s="1825"/>
      <c r="J6648" s="1825"/>
      <c r="K6648" s="1825"/>
      <c r="L6648" s="1825"/>
      <c r="M6648" s="1825"/>
      <c r="N6648" s="1826"/>
      <c r="O6648" s="1789" t="s">
        <v>2850</v>
      </c>
      <c r="P6648" s="1790"/>
      <c r="Q6648" s="1790"/>
      <c r="R6648" s="1790"/>
      <c r="S6648" s="1791"/>
      <c r="T6648" s="1827" t="s">
        <v>754</v>
      </c>
      <c r="U6648" s="1790"/>
      <c r="V6648" s="1790"/>
      <c r="W6648" s="1213"/>
      <c r="X6648" s="1789" t="s">
        <v>2866</v>
      </c>
      <c r="Y6648" s="1790"/>
      <c r="Z6648" s="1790"/>
      <c r="AA6648" s="1790"/>
      <c r="AB6648" s="1790"/>
      <c r="AC6648" s="1790"/>
      <c r="AD6648" s="1791"/>
      <c r="AE6648" s="1810" t="s">
        <v>2867</v>
      </c>
      <c r="AF6648" s="1828"/>
      <c r="AG6648" s="1828"/>
      <c r="AH6648" s="1213"/>
    </row>
    <row r="6649" spans="1:34" ht="16.7" customHeight="1">
      <c r="A6649" s="1223"/>
      <c r="B6649" s="1224" t="s">
        <v>2940</v>
      </c>
      <c r="C6649" s="1875" t="s">
        <v>2941</v>
      </c>
      <c r="D6649" s="1876"/>
      <c r="E6649" s="1876"/>
      <c r="F6649" s="1876"/>
      <c r="G6649" s="1876"/>
      <c r="H6649" s="1876"/>
      <c r="I6649" s="1876"/>
      <c r="J6649" s="1876"/>
      <c r="K6649" s="1876"/>
      <c r="L6649" s="1876"/>
      <c r="M6649" s="1876"/>
      <c r="N6649" s="1875"/>
      <c r="O6649" s="1885">
        <v>2.4E-2</v>
      </c>
      <c r="P6649" s="1886"/>
      <c r="Q6649" s="1886"/>
      <c r="R6649" s="1886"/>
      <c r="S6649" s="1887"/>
      <c r="T6649" s="1888" t="s">
        <v>497</v>
      </c>
      <c r="U6649" s="1889"/>
      <c r="V6649" s="1889"/>
      <c r="W6649" s="1225"/>
      <c r="X6649" s="1890">
        <v>469.94220000000001</v>
      </c>
      <c r="Y6649" s="1891"/>
      <c r="Z6649" s="1891"/>
      <c r="AA6649" s="1891"/>
      <c r="AB6649" s="1891"/>
      <c r="AC6649" s="1891"/>
      <c r="AD6649" s="1892"/>
      <c r="AE6649" s="1865">
        <v>11.278600000000001</v>
      </c>
      <c r="AF6649" s="1847"/>
      <c r="AG6649" s="1847"/>
      <c r="AH6649" s="1225"/>
    </row>
    <row r="6650" spans="1:34" ht="17.45" customHeight="1">
      <c r="A6650" s="1218"/>
      <c r="B6650" s="1205" t="s">
        <v>3758</v>
      </c>
      <c r="C6650" s="1903" t="s">
        <v>3759</v>
      </c>
      <c r="D6650" s="1815"/>
      <c r="E6650" s="1815"/>
      <c r="F6650" s="1815"/>
      <c r="G6650" s="1815"/>
      <c r="H6650" s="1815"/>
      <c r="I6650" s="1815"/>
      <c r="J6650" s="1815"/>
      <c r="K6650" s="1815"/>
      <c r="L6650" s="1815"/>
      <c r="M6650" s="1815"/>
      <c r="N6650" s="1903"/>
      <c r="O6650" s="1910">
        <v>1</v>
      </c>
      <c r="P6650" s="1911"/>
      <c r="Q6650" s="1911"/>
      <c r="R6650" s="1911"/>
      <c r="S6650" s="1912"/>
      <c r="T6650" s="1913" t="s">
        <v>495</v>
      </c>
      <c r="U6650" s="1796"/>
      <c r="V6650" s="1796"/>
      <c r="W6650" s="1219"/>
      <c r="X6650" s="1914">
        <v>0.18959999999999999</v>
      </c>
      <c r="Y6650" s="1915"/>
      <c r="Z6650" s="1915"/>
      <c r="AA6650" s="1915"/>
      <c r="AB6650" s="1915"/>
      <c r="AC6650" s="1915"/>
      <c r="AD6650" s="1916"/>
      <c r="AE6650" s="1909">
        <v>0.19</v>
      </c>
      <c r="AF6650" s="1841"/>
      <c r="AG6650" s="1841"/>
      <c r="AH6650" s="1219"/>
    </row>
    <row r="6651" spans="1:34" ht="17.45" customHeight="1">
      <c r="A6651" s="1218"/>
      <c r="B6651" s="1205" t="s">
        <v>3606</v>
      </c>
      <c r="C6651" s="1903" t="s">
        <v>3607</v>
      </c>
      <c r="D6651" s="1815"/>
      <c r="E6651" s="1815"/>
      <c r="F6651" s="1815"/>
      <c r="G6651" s="1815"/>
      <c r="H6651" s="1815"/>
      <c r="I6651" s="1815"/>
      <c r="J6651" s="1815"/>
      <c r="K6651" s="1815"/>
      <c r="L6651" s="1815"/>
      <c r="M6651" s="1815"/>
      <c r="N6651" s="1903"/>
      <c r="O6651" s="1910">
        <v>4.0699999999999998E-3</v>
      </c>
      <c r="P6651" s="1911"/>
      <c r="Q6651" s="1911"/>
      <c r="R6651" s="1911"/>
      <c r="S6651" s="1912"/>
      <c r="T6651" s="1913" t="s">
        <v>2612</v>
      </c>
      <c r="U6651" s="1796"/>
      <c r="V6651" s="1796"/>
      <c r="W6651" s="1219"/>
      <c r="X6651" s="1914">
        <v>98.813800000000001</v>
      </c>
      <c r="Y6651" s="1915"/>
      <c r="Z6651" s="1915"/>
      <c r="AA6651" s="1915"/>
      <c r="AB6651" s="1915"/>
      <c r="AC6651" s="1915"/>
      <c r="AD6651" s="1916"/>
      <c r="AE6651" s="1909">
        <v>0.4022</v>
      </c>
      <c r="AF6651" s="1841"/>
      <c r="AG6651" s="1841"/>
      <c r="AH6651" s="1219"/>
    </row>
    <row r="6652" spans="1:34" ht="16.7" customHeight="1">
      <c r="A6652" s="1220"/>
      <c r="B6652" s="1209" t="s">
        <v>3760</v>
      </c>
      <c r="C6652" s="1866" t="s">
        <v>3761</v>
      </c>
      <c r="D6652" s="1867"/>
      <c r="E6652" s="1867"/>
      <c r="F6652" s="1867"/>
      <c r="G6652" s="1867"/>
      <c r="H6652" s="1867"/>
      <c r="I6652" s="1867"/>
      <c r="J6652" s="1867"/>
      <c r="K6652" s="1867"/>
      <c r="L6652" s="1867"/>
      <c r="M6652" s="1867"/>
      <c r="N6652" s="1866"/>
      <c r="O6652" s="1893">
        <v>0.4</v>
      </c>
      <c r="P6652" s="1894"/>
      <c r="Q6652" s="1894"/>
      <c r="R6652" s="1894"/>
      <c r="S6652" s="1895"/>
      <c r="T6652" s="1896" t="s">
        <v>469</v>
      </c>
      <c r="U6652" s="1897"/>
      <c r="V6652" s="1897"/>
      <c r="W6652" s="1222"/>
      <c r="X6652" s="1898">
        <v>109.0177</v>
      </c>
      <c r="Y6652" s="1899"/>
      <c r="Z6652" s="1899"/>
      <c r="AA6652" s="1899"/>
      <c r="AB6652" s="1899"/>
      <c r="AC6652" s="1899"/>
      <c r="AD6652" s="1900"/>
      <c r="AE6652" s="1874">
        <v>43.607999999999997</v>
      </c>
      <c r="AF6652" s="1843"/>
      <c r="AG6652" s="1843"/>
      <c r="AH6652" s="1222"/>
    </row>
    <row r="6653" spans="1:34" ht="17.45" customHeight="1">
      <c r="A6653" s="1792"/>
      <c r="B6653" s="1793"/>
      <c r="C6653" s="1793"/>
      <c r="D6653" s="1793"/>
      <c r="E6653" s="1793"/>
      <c r="F6653" s="1793"/>
      <c r="G6653" s="1793"/>
      <c r="H6653" s="1793"/>
      <c r="I6653" s="1794" t="s">
        <v>2871</v>
      </c>
      <c r="J6653" s="1794"/>
      <c r="K6653" s="1794"/>
      <c r="L6653" s="1794"/>
      <c r="M6653" s="1794"/>
      <c r="N6653" s="1794"/>
      <c r="O6653" s="1794"/>
      <c r="P6653" s="1794"/>
      <c r="Q6653" s="1794"/>
      <c r="R6653" s="1794"/>
      <c r="S6653" s="1794"/>
      <c r="T6653" s="1794"/>
      <c r="U6653" s="1794"/>
      <c r="V6653" s="1794"/>
      <c r="W6653" s="1794"/>
      <c r="X6653" s="1794"/>
      <c r="Y6653" s="1794"/>
      <c r="Z6653" s="1214"/>
      <c r="AA6653" s="1795">
        <v>55.4788</v>
      </c>
      <c r="AB6653" s="1795"/>
      <c r="AC6653" s="1795"/>
      <c r="AD6653" s="1795"/>
      <c r="AE6653" s="1795"/>
      <c r="AF6653" s="1795"/>
      <c r="AG6653" s="1795"/>
      <c r="AH6653" s="1213"/>
    </row>
    <row r="6654" spans="1:34" ht="17.45" customHeight="1">
      <c r="A6654" s="1801" t="s">
        <v>2872</v>
      </c>
      <c r="B6654" s="1825"/>
      <c r="C6654" s="1825"/>
      <c r="D6654" s="1825"/>
      <c r="E6654" s="1825"/>
      <c r="F6654" s="1825"/>
      <c r="G6654" s="1825"/>
      <c r="H6654" s="1825"/>
      <c r="I6654" s="1825"/>
      <c r="J6654" s="1825"/>
      <c r="K6654" s="1825"/>
      <c r="L6654" s="1825"/>
      <c r="M6654" s="1825"/>
      <c r="N6654" s="1826"/>
      <c r="O6654" s="1789" t="s">
        <v>2850</v>
      </c>
      <c r="P6654" s="1790"/>
      <c r="Q6654" s="1790"/>
      <c r="R6654" s="1790"/>
      <c r="S6654" s="1791"/>
      <c r="T6654" s="1827" t="s">
        <v>754</v>
      </c>
      <c r="U6654" s="1790"/>
      <c r="V6654" s="1790"/>
      <c r="W6654" s="1213"/>
      <c r="X6654" s="1789" t="s">
        <v>2866</v>
      </c>
      <c r="Y6654" s="1790"/>
      <c r="Z6654" s="1790"/>
      <c r="AA6654" s="1790"/>
      <c r="AB6654" s="1790"/>
      <c r="AC6654" s="1790"/>
      <c r="AD6654" s="1791"/>
      <c r="AE6654" s="1810" t="s">
        <v>2867</v>
      </c>
      <c r="AF6654" s="1828"/>
      <c r="AG6654" s="1828"/>
      <c r="AH6654" s="1213"/>
    </row>
    <row r="6655" spans="1:34" ht="16.7" customHeight="1">
      <c r="A6655" s="1883" t="s">
        <v>3762</v>
      </c>
      <c r="B6655" s="1884"/>
      <c r="C6655" s="1884"/>
      <c r="D6655" s="1884"/>
      <c r="E6655" s="1884"/>
      <c r="F6655" s="1829" t="s">
        <v>3763</v>
      </c>
      <c r="G6655" s="1830"/>
      <c r="H6655" s="1830"/>
      <c r="I6655" s="1830"/>
      <c r="J6655" s="1830"/>
      <c r="K6655" s="1830"/>
      <c r="L6655" s="1830"/>
      <c r="M6655" s="1830"/>
      <c r="N6655" s="1829"/>
      <c r="O6655" s="1831">
        <v>9.7699999999999992E-3</v>
      </c>
      <c r="P6655" s="1832"/>
      <c r="Q6655" s="1832"/>
      <c r="R6655" s="1832"/>
      <c r="S6655" s="1833"/>
      <c r="T6655" s="1834" t="s">
        <v>109</v>
      </c>
      <c r="U6655" s="1835"/>
      <c r="V6655" s="1835"/>
      <c r="W6655" s="1217"/>
      <c r="X6655" s="1836">
        <v>33.54</v>
      </c>
      <c r="Y6655" s="1837"/>
      <c r="Z6655" s="1837"/>
      <c r="AA6655" s="1837"/>
      <c r="AB6655" s="1837"/>
      <c r="AC6655" s="1837"/>
      <c r="AD6655" s="1838"/>
      <c r="AE6655" s="1839">
        <v>0.32769999999999999</v>
      </c>
      <c r="AF6655" s="1795"/>
      <c r="AG6655" s="1795"/>
      <c r="AH6655" s="1217"/>
    </row>
    <row r="6656" spans="1:34" ht="17.45" customHeight="1">
      <c r="A6656" s="1792"/>
      <c r="B6656" s="1793"/>
      <c r="C6656" s="1793"/>
      <c r="D6656" s="1793"/>
      <c r="E6656" s="1793"/>
      <c r="F6656" s="1793"/>
      <c r="G6656" s="1793"/>
      <c r="H6656" s="1793"/>
      <c r="I6656" s="1793"/>
      <c r="J6656" s="1793"/>
      <c r="K6656" s="1794" t="s">
        <v>2873</v>
      </c>
      <c r="L6656" s="1794"/>
      <c r="M6656" s="1794"/>
      <c r="N6656" s="1794"/>
      <c r="O6656" s="1794"/>
      <c r="P6656" s="1794"/>
      <c r="Q6656" s="1794"/>
      <c r="R6656" s="1794"/>
      <c r="S6656" s="1794"/>
      <c r="T6656" s="1794"/>
      <c r="U6656" s="1794"/>
      <c r="V6656" s="1794"/>
      <c r="W6656" s="1794"/>
      <c r="X6656" s="1794"/>
      <c r="Y6656" s="1794"/>
      <c r="Z6656" s="1794"/>
      <c r="AA6656" s="1794"/>
      <c r="AB6656" s="1214"/>
      <c r="AC6656" s="1795">
        <v>0.32769999999999999</v>
      </c>
      <c r="AD6656" s="1795"/>
      <c r="AE6656" s="1795"/>
      <c r="AF6656" s="1795"/>
      <c r="AG6656" s="1795"/>
      <c r="AH6656" s="1213"/>
    </row>
    <row r="6657" spans="1:34" ht="16.7" customHeight="1">
      <c r="A6657" s="1801" t="s">
        <v>2874</v>
      </c>
      <c r="B6657" s="1825"/>
      <c r="C6657" s="1825"/>
      <c r="D6657" s="1825"/>
      <c r="E6657" s="1825"/>
      <c r="F6657" s="1825"/>
      <c r="G6657" s="1825"/>
      <c r="H6657" s="1825"/>
      <c r="I6657" s="1825"/>
      <c r="J6657" s="1826"/>
      <c r="K6657" s="1789" t="s">
        <v>2850</v>
      </c>
      <c r="L6657" s="1791"/>
      <c r="M6657" s="1855" t="s">
        <v>2875</v>
      </c>
      <c r="N6657" s="1856"/>
      <c r="O6657" s="1857"/>
      <c r="P6657" s="1855" t="s">
        <v>2876</v>
      </c>
      <c r="Q6657" s="1856"/>
      <c r="R6657" s="1857"/>
      <c r="S6657" s="1855" t="s">
        <v>2877</v>
      </c>
      <c r="T6657" s="1857"/>
      <c r="U6657" s="1789" t="s">
        <v>2878</v>
      </c>
      <c r="V6657" s="1790"/>
      <c r="W6657" s="1791"/>
      <c r="X6657" s="1789" t="s">
        <v>2879</v>
      </c>
      <c r="Y6657" s="1790"/>
      <c r="Z6657" s="1790"/>
      <c r="AA6657" s="1790"/>
      <c r="AB6657" s="1791"/>
      <c r="AC6657" s="1789" t="s">
        <v>2880</v>
      </c>
      <c r="AD6657" s="1791"/>
      <c r="AE6657" s="1810" t="s">
        <v>2867</v>
      </c>
      <c r="AF6657" s="1828"/>
      <c r="AG6657" s="1828"/>
      <c r="AH6657" s="1213"/>
    </row>
    <row r="6658" spans="1:34" ht="17.45" customHeight="1">
      <c r="A6658" s="1901" t="s">
        <v>3764</v>
      </c>
      <c r="B6658" s="1902"/>
      <c r="C6658" s="1902"/>
      <c r="D6658" s="1902"/>
      <c r="E6658" s="1902"/>
      <c r="F6658" s="1830" t="s">
        <v>3763</v>
      </c>
      <c r="G6658" s="1876"/>
      <c r="H6658" s="1876"/>
      <c r="I6658" s="1876"/>
      <c r="J6658" s="1875"/>
      <c r="K6658" s="1877">
        <v>9.7699999999999992E-3</v>
      </c>
      <c r="L6658" s="1878"/>
      <c r="M6658" s="1890">
        <v>0</v>
      </c>
      <c r="N6658" s="1891"/>
      <c r="O6658" s="1892"/>
      <c r="P6658" s="1890">
        <v>0</v>
      </c>
      <c r="Q6658" s="1891"/>
      <c r="R6658" s="1892"/>
      <c r="S6658" s="1890">
        <v>0</v>
      </c>
      <c r="T6658" s="1892"/>
      <c r="U6658" s="1890">
        <v>1.1000000000000001</v>
      </c>
      <c r="V6658" s="1891"/>
      <c r="W6658" s="1892"/>
      <c r="X6658" s="1890">
        <v>0.88</v>
      </c>
      <c r="Y6658" s="1891"/>
      <c r="Z6658" s="1891"/>
      <c r="AA6658" s="1891"/>
      <c r="AB6658" s="1892"/>
      <c r="AC6658" s="1890">
        <v>0.72</v>
      </c>
      <c r="AD6658" s="1892"/>
      <c r="AE6658" s="1865">
        <v>0</v>
      </c>
      <c r="AF6658" s="1847"/>
      <c r="AG6658" s="1847"/>
      <c r="AH6658" s="1225"/>
    </row>
    <row r="6659" spans="1:34" ht="7.35" customHeight="1">
      <c r="A6659" s="1220"/>
      <c r="B6659" s="1221"/>
      <c r="C6659" s="1221"/>
      <c r="D6659" s="1221"/>
      <c r="E6659" s="1221"/>
      <c r="F6659" s="1867"/>
      <c r="G6659" s="1867"/>
      <c r="H6659" s="1867"/>
      <c r="I6659" s="1867"/>
      <c r="J6659" s="1867"/>
      <c r="K6659" s="1221"/>
      <c r="L6659" s="1221"/>
      <c r="M6659" s="1221"/>
      <c r="N6659" s="1221"/>
      <c r="O6659" s="1221"/>
      <c r="P6659" s="1221"/>
      <c r="Q6659" s="1221"/>
      <c r="R6659" s="1221"/>
      <c r="S6659" s="1221"/>
      <c r="T6659" s="1221"/>
      <c r="U6659" s="1221"/>
      <c r="V6659" s="1221"/>
      <c r="W6659" s="1221"/>
      <c r="X6659" s="1221"/>
      <c r="Y6659" s="1221"/>
      <c r="Z6659" s="1221"/>
      <c r="AA6659" s="1221"/>
      <c r="AB6659" s="1221"/>
      <c r="AC6659" s="1221"/>
      <c r="AD6659" s="1221"/>
      <c r="AE6659" s="1221"/>
      <c r="AF6659" s="1221"/>
      <c r="AG6659" s="1221"/>
      <c r="AH6659" s="1222"/>
    </row>
    <row r="6660" spans="1:34" ht="16.7" customHeight="1">
      <c r="A6660" s="1853"/>
      <c r="B6660" s="1778"/>
      <c r="C6660" s="1778"/>
      <c r="D6660" s="1778"/>
      <c r="E6660" s="1778"/>
      <c r="F6660" s="1778"/>
      <c r="G6660" s="1778"/>
      <c r="H6660" s="1778"/>
      <c r="I6660" s="1846" t="s">
        <v>2881</v>
      </c>
      <c r="J6660" s="1846"/>
      <c r="K6660" s="1846"/>
      <c r="L6660" s="1846"/>
      <c r="M6660" s="1846"/>
      <c r="N6660" s="1846"/>
      <c r="O6660" s="1846"/>
      <c r="P6660" s="1846"/>
      <c r="Q6660" s="1846"/>
      <c r="R6660" s="1846"/>
      <c r="S6660" s="1846"/>
      <c r="T6660" s="1846"/>
      <c r="U6660" s="1846"/>
      <c r="V6660" s="1846"/>
      <c r="W6660" s="1846"/>
      <c r="X6660" s="1846"/>
      <c r="Y6660" s="1846"/>
      <c r="Z6660" s="1203"/>
      <c r="AA6660" s="1847">
        <v>0</v>
      </c>
      <c r="AB6660" s="1847"/>
      <c r="AC6660" s="1847"/>
      <c r="AD6660" s="1847"/>
      <c r="AE6660" s="1847"/>
      <c r="AF6660" s="1847"/>
      <c r="AG6660" s="1847"/>
      <c r="AH6660" s="1204"/>
    </row>
    <row r="6661" spans="1:34" ht="5.85" customHeight="1">
      <c r="A6661" s="1854"/>
      <c r="B6661" s="1309"/>
      <c r="C6661" s="1309"/>
      <c r="D6661" s="1309"/>
      <c r="E6661" s="1309"/>
      <c r="F6661" s="1309"/>
      <c r="G6661" s="1309"/>
      <c r="H6661" s="1309"/>
      <c r="I6661" s="1309"/>
      <c r="J6661" s="1309"/>
      <c r="K6661" s="1309"/>
      <c r="L6661" s="1309"/>
      <c r="M6661" s="1309"/>
      <c r="N6661" s="1309"/>
      <c r="O6661" s="1309"/>
      <c r="P6661" s="1309"/>
      <c r="Q6661" s="1309"/>
      <c r="R6661" s="1309"/>
      <c r="S6661" s="1309"/>
      <c r="T6661" s="1309"/>
      <c r="U6661" s="1309"/>
      <c r="V6661" s="1309"/>
      <c r="W6661" s="1309"/>
      <c r="X6661" s="1309"/>
      <c r="Y6661" s="1309"/>
      <c r="Z6661" s="1309"/>
      <c r="AA6661" s="1309"/>
      <c r="AB6661" s="1309"/>
      <c r="AC6661" s="1309"/>
      <c r="AD6661" s="1309"/>
      <c r="AE6661" s="1309"/>
      <c r="AF6661" s="1309"/>
      <c r="AG6661" s="1309"/>
      <c r="AH6661" s="1782"/>
    </row>
    <row r="6662" spans="1:34" ht="17.45" customHeight="1">
      <c r="A6662" s="1845"/>
      <c r="B6662" s="1799"/>
      <c r="C6662" s="1799"/>
      <c r="D6662" s="1799"/>
      <c r="E6662" s="1799"/>
      <c r="F6662" s="1799"/>
      <c r="G6662" s="1799"/>
      <c r="H6662" s="1799"/>
      <c r="I6662" s="1842" t="s">
        <v>2882</v>
      </c>
      <c r="J6662" s="1842"/>
      <c r="K6662" s="1842"/>
      <c r="L6662" s="1842"/>
      <c r="M6662" s="1842"/>
      <c r="N6662" s="1842"/>
      <c r="O6662" s="1842"/>
      <c r="P6662" s="1842"/>
      <c r="Q6662" s="1842"/>
      <c r="R6662" s="1842"/>
      <c r="S6662" s="1842"/>
      <c r="T6662" s="1842"/>
      <c r="U6662" s="1842"/>
      <c r="V6662" s="1842"/>
      <c r="W6662" s="1842"/>
      <c r="X6662" s="1842"/>
      <c r="Y6662" s="1842"/>
      <c r="Z6662" s="1212"/>
      <c r="AA6662" s="1848">
        <v>360.67</v>
      </c>
      <c r="AB6662" s="1848"/>
      <c r="AC6662" s="1848"/>
      <c r="AD6662" s="1848"/>
      <c r="AE6662" s="1848"/>
      <c r="AF6662" s="1848"/>
      <c r="AG6662" s="1848"/>
      <c r="AH6662" s="1208"/>
    </row>
    <row r="6663" spans="1:34" ht="45.75" customHeight="1">
      <c r="A6663" s="1849" t="s">
        <v>2883</v>
      </c>
      <c r="B6663" s="1850"/>
      <c r="C6663" s="1850"/>
      <c r="D6663" s="1850"/>
      <c r="E6663" s="1851"/>
      <c r="F6663" s="1852"/>
      <c r="G6663" s="1852"/>
      <c r="H6663" s="1852"/>
      <c r="I6663" s="1852"/>
      <c r="J6663" s="1852"/>
      <c r="K6663" s="1852"/>
      <c r="L6663" s="1852"/>
      <c r="M6663" s="1852"/>
      <c r="N6663" s="1852"/>
      <c r="O6663" s="1852"/>
      <c r="P6663" s="1852"/>
      <c r="Q6663" s="1852"/>
      <c r="R6663" s="1852"/>
      <c r="S6663" s="1852"/>
      <c r="T6663" s="1852"/>
      <c r="U6663" s="1852"/>
      <c r="V6663" s="1852"/>
      <c r="W6663" s="1852"/>
      <c r="X6663" s="1852"/>
      <c r="Y6663" s="1852"/>
      <c r="Z6663" s="1852"/>
      <c r="AA6663" s="1852"/>
      <c r="AB6663" s="1852"/>
      <c r="AC6663" s="1852"/>
      <c r="AD6663" s="1852"/>
      <c r="AE6663" s="1852"/>
      <c r="AF6663" s="1852"/>
      <c r="AG6663" s="1852"/>
      <c r="AH6663" s="1851"/>
    </row>
    <row r="6664" spans="1:34" ht="86.45" customHeight="1">
      <c r="A6664" s="1218"/>
      <c r="AH6664" s="1219"/>
    </row>
    <row r="6665" spans="1:34" ht="86.45" customHeight="1">
      <c r="A6665" s="1220"/>
      <c r="B6665" s="1221"/>
      <c r="C6665" s="1221"/>
      <c r="D6665" s="1221"/>
      <c r="E6665" s="1221"/>
      <c r="F6665" s="1221"/>
      <c r="G6665" s="1221"/>
      <c r="H6665" s="1221"/>
      <c r="I6665" s="1221"/>
      <c r="J6665" s="1221"/>
      <c r="K6665" s="1221"/>
      <c r="L6665" s="1221"/>
      <c r="M6665" s="1221"/>
      <c r="N6665" s="1221"/>
      <c r="O6665" s="1221"/>
      <c r="P6665" s="1221"/>
      <c r="Q6665" s="1221"/>
      <c r="R6665" s="1221"/>
      <c r="S6665" s="1221"/>
      <c r="T6665" s="1221"/>
      <c r="U6665" s="1221"/>
      <c r="V6665" s="1221"/>
      <c r="W6665" s="1221"/>
      <c r="X6665" s="1221"/>
      <c r="Y6665" s="1221"/>
      <c r="Z6665" s="1221"/>
      <c r="AA6665" s="1221"/>
      <c r="AB6665" s="1221"/>
      <c r="AC6665" s="1221"/>
      <c r="AD6665" s="1221"/>
      <c r="AE6665" s="1221"/>
      <c r="AF6665" s="1221"/>
      <c r="AG6665" s="1221"/>
      <c r="AH6665" s="1222"/>
    </row>
    <row r="6666" spans="1:34" ht="5.85" customHeight="1">
      <c r="A6666" s="1777"/>
      <c r="B6666" s="1778"/>
      <c r="C6666" s="1778"/>
      <c r="D6666" s="1778"/>
      <c r="E6666" s="1778"/>
      <c r="F6666" s="1778"/>
      <c r="G6666" s="1778"/>
      <c r="H6666" s="1778"/>
      <c r="I6666" s="1778"/>
      <c r="J6666" s="1778"/>
      <c r="K6666" s="1778"/>
      <c r="L6666" s="1778"/>
      <c r="M6666" s="1778"/>
      <c r="N6666" s="1778"/>
      <c r="O6666" s="1778"/>
      <c r="P6666" s="1778"/>
      <c r="Q6666" s="1778"/>
      <c r="R6666" s="1778"/>
      <c r="S6666" s="1778"/>
      <c r="T6666" s="1778"/>
      <c r="U6666" s="1778"/>
      <c r="V6666" s="1778"/>
      <c r="W6666" s="1778"/>
      <c r="X6666" s="1778"/>
      <c r="Y6666" s="1778"/>
      <c r="Z6666" s="1778"/>
      <c r="AA6666" s="1778"/>
      <c r="AB6666" s="1778"/>
      <c r="AC6666" s="1778"/>
      <c r="AD6666" s="1778"/>
      <c r="AE6666" s="1778"/>
      <c r="AF6666" s="1778"/>
      <c r="AG6666" s="1778"/>
      <c r="AH6666" s="1779"/>
    </row>
    <row r="6667" spans="1:34" ht="11.65" customHeight="1">
      <c r="A6667" s="1780" t="s">
        <v>2834</v>
      </c>
      <c r="B6667" s="1310"/>
      <c r="C6667" s="1310"/>
      <c r="D6667" s="1310"/>
      <c r="E6667" s="1310"/>
      <c r="F6667" s="1310"/>
      <c r="G6667" s="1310"/>
      <c r="H6667" s="1310"/>
      <c r="I6667" s="1310"/>
      <c r="J6667" s="1310"/>
      <c r="K6667" s="1310"/>
      <c r="L6667" s="1310"/>
      <c r="M6667" s="1310"/>
      <c r="N6667" s="1310"/>
      <c r="O6667" s="1310"/>
      <c r="P6667" s="1310"/>
      <c r="Q6667" s="1310"/>
      <c r="R6667" s="1310"/>
      <c r="S6667" s="1310"/>
      <c r="T6667" s="1310"/>
      <c r="U6667" s="1310"/>
      <c r="V6667" s="1310"/>
      <c r="W6667" s="1310"/>
      <c r="X6667" s="1310"/>
      <c r="Y6667" s="1310"/>
      <c r="Z6667" s="1310"/>
      <c r="AA6667" s="1310"/>
      <c r="AB6667" s="1310"/>
      <c r="AC6667" s="1310"/>
      <c r="AD6667" s="1309"/>
      <c r="AE6667" s="1309"/>
      <c r="AF6667" s="1781" t="s">
        <v>3765</v>
      </c>
      <c r="AG6667" s="1781"/>
      <c r="AH6667" s="1782"/>
    </row>
    <row r="6668" spans="1:34" ht="5.85" customHeight="1">
      <c r="A6668" s="1780"/>
      <c r="B6668" s="1310"/>
      <c r="C6668" s="1310"/>
      <c r="D6668" s="1310"/>
      <c r="E6668" s="1310"/>
      <c r="F6668" s="1310"/>
      <c r="G6668" s="1310"/>
      <c r="H6668" s="1310"/>
      <c r="I6668" s="1310"/>
      <c r="J6668" s="1310"/>
      <c r="K6668" s="1310"/>
      <c r="L6668" s="1310"/>
      <c r="M6668" s="1310"/>
      <c r="N6668" s="1310"/>
      <c r="O6668" s="1310"/>
      <c r="P6668" s="1310"/>
      <c r="Q6668" s="1310"/>
      <c r="R6668" s="1310"/>
      <c r="S6668" s="1310"/>
      <c r="T6668" s="1310"/>
      <c r="U6668" s="1310"/>
      <c r="V6668" s="1310"/>
      <c r="W6668" s="1310"/>
      <c r="X6668" s="1310"/>
      <c r="Y6668" s="1310"/>
      <c r="Z6668" s="1310"/>
      <c r="AA6668" s="1310"/>
      <c r="AB6668" s="1310"/>
      <c r="AC6668" s="1310"/>
      <c r="AD6668" s="1311"/>
      <c r="AE6668" s="1311"/>
      <c r="AF6668" s="1311"/>
      <c r="AG6668" s="1311"/>
      <c r="AH6668" s="1782"/>
    </row>
    <row r="6669" spans="1:34" ht="10.9" customHeight="1">
      <c r="A6669" s="1783" t="s">
        <v>2836</v>
      </c>
      <c r="B6669" s="1784"/>
      <c r="C6669" s="1784"/>
      <c r="D6669" s="1784"/>
      <c r="E6669" s="1784"/>
      <c r="F6669" s="1784"/>
      <c r="G6669" s="1784"/>
      <c r="H6669" s="1784"/>
      <c r="I6669" s="1784"/>
      <c r="J6669" s="1784"/>
      <c r="K6669" s="1784"/>
      <c r="L6669" s="1784"/>
      <c r="M6669" s="1784"/>
      <c r="N6669" s="1784"/>
      <c r="O6669" s="1784"/>
      <c r="P6669" s="1784"/>
      <c r="Q6669" s="1784"/>
      <c r="R6669" s="1784"/>
      <c r="S6669" s="1784"/>
      <c r="T6669" s="1784"/>
      <c r="U6669" s="1784"/>
      <c r="V6669" s="1784"/>
      <c r="W6669" s="1784"/>
      <c r="X6669" s="1784"/>
      <c r="Y6669" s="1784"/>
      <c r="Z6669" s="1784"/>
      <c r="AA6669" s="1784"/>
      <c r="AB6669" s="1784"/>
      <c r="AC6669" s="1784"/>
      <c r="AD6669" s="1311"/>
      <c r="AE6669" s="1311"/>
      <c r="AF6669" s="1311"/>
      <c r="AG6669" s="1311"/>
      <c r="AH6669" s="1782"/>
    </row>
    <row r="6670" spans="1:34" ht="23.25" customHeight="1">
      <c r="A6670" s="1785" t="s">
        <v>2837</v>
      </c>
      <c r="B6670" s="1786"/>
      <c r="C6670" s="1786"/>
      <c r="D6670" s="1786"/>
      <c r="E6670" s="1786"/>
      <c r="F6670" s="1786"/>
      <c r="G6670" s="1786"/>
      <c r="H6670" s="1786"/>
      <c r="I6670" s="1786"/>
      <c r="J6670" s="1786"/>
      <c r="K6670" s="1786"/>
      <c r="L6670" s="1786"/>
      <c r="M6670" s="1786"/>
      <c r="N6670" s="1786"/>
      <c r="O6670" s="1786"/>
      <c r="P6670" s="1786"/>
      <c r="Q6670" s="1786"/>
      <c r="R6670" s="1786"/>
      <c r="S6670" s="1786"/>
      <c r="T6670" s="1786"/>
      <c r="U6670" s="1786"/>
      <c r="V6670" s="1786"/>
      <c r="W6670" s="1786"/>
      <c r="X6670" s="1786"/>
      <c r="Y6670" s="1786"/>
      <c r="Z6670" s="1786"/>
      <c r="AA6670" s="1786"/>
      <c r="AB6670" s="1786"/>
      <c r="AC6670" s="1786"/>
      <c r="AD6670" s="1311"/>
      <c r="AE6670" s="1311"/>
      <c r="AF6670" s="1311"/>
      <c r="AG6670" s="1311"/>
      <c r="AH6670" s="1782"/>
    </row>
    <row r="6671" spans="1:34" ht="5.85" customHeight="1">
      <c r="A6671" s="1787" t="s">
        <v>2838</v>
      </c>
      <c r="B6671" s="1788"/>
      <c r="C6671" s="1788"/>
      <c r="D6671" s="1788"/>
      <c r="E6671" s="1788"/>
      <c r="F6671" s="1788"/>
      <c r="G6671" s="1788"/>
      <c r="H6671" s="1788"/>
      <c r="I6671" s="1788"/>
      <c r="J6671" s="1788"/>
      <c r="K6671" s="1788"/>
      <c r="L6671" s="1788"/>
      <c r="M6671" s="1788"/>
      <c r="N6671" s="1788"/>
      <c r="O6671" s="1788"/>
      <c r="P6671" s="1788"/>
      <c r="Q6671" s="1788"/>
      <c r="R6671" s="1788"/>
      <c r="S6671" s="1788"/>
      <c r="T6671" s="1788"/>
      <c r="U6671" s="1788"/>
      <c r="V6671" s="1788"/>
      <c r="W6671" s="1788"/>
      <c r="X6671" s="1788"/>
      <c r="Y6671" s="1788"/>
      <c r="Z6671" s="1788"/>
      <c r="AA6671" s="1788"/>
      <c r="AB6671" s="1788"/>
      <c r="AC6671" s="1788"/>
      <c r="AD6671" s="1311"/>
      <c r="AE6671" s="1311"/>
      <c r="AF6671" s="1311"/>
      <c r="AG6671" s="1311"/>
      <c r="AH6671" s="1782"/>
    </row>
    <row r="6672" spans="1:34" ht="5.85" customHeight="1">
      <c r="A6672" s="1787"/>
      <c r="B6672" s="1788"/>
      <c r="C6672" s="1788"/>
      <c r="D6672" s="1788"/>
      <c r="E6672" s="1788"/>
      <c r="F6672" s="1788"/>
      <c r="G6672" s="1788"/>
      <c r="H6672" s="1788"/>
      <c r="I6672" s="1788"/>
      <c r="J6672" s="1788"/>
      <c r="K6672" s="1788"/>
      <c r="L6672" s="1788"/>
      <c r="M6672" s="1788"/>
      <c r="N6672" s="1788"/>
      <c r="O6672" s="1788"/>
      <c r="P6672" s="1788"/>
      <c r="Q6672" s="1788"/>
      <c r="R6672" s="1788"/>
      <c r="S6672" s="1788"/>
      <c r="T6672" s="1788"/>
      <c r="U6672" s="1788"/>
      <c r="V6672" s="1788"/>
      <c r="W6672" s="1788"/>
      <c r="X6672" s="1788"/>
      <c r="Y6672" s="1788"/>
      <c r="Z6672" s="1788"/>
      <c r="AA6672" s="1788"/>
      <c r="AB6672" s="1788"/>
      <c r="AC6672" s="1788"/>
      <c r="AD6672" s="1782"/>
      <c r="AE6672" s="1309"/>
      <c r="AF6672" s="1309"/>
      <c r="AG6672" s="1309"/>
      <c r="AH6672" s="1782"/>
    </row>
    <row r="6673" spans="1:34" ht="10.9" customHeight="1">
      <c r="A6673" s="1787" t="s">
        <v>2839</v>
      </c>
      <c r="B6673" s="1788"/>
      <c r="C6673" s="1788"/>
      <c r="D6673" s="1788"/>
      <c r="E6673" s="1788"/>
      <c r="F6673" s="1788"/>
      <c r="G6673" s="1788"/>
      <c r="H6673" s="1788"/>
      <c r="I6673" s="1788"/>
      <c r="J6673" s="1788"/>
      <c r="K6673" s="1788"/>
      <c r="L6673" s="1788"/>
      <c r="M6673" s="1788"/>
      <c r="N6673" s="1788"/>
      <c r="O6673" s="1788"/>
      <c r="P6673" s="1788"/>
      <c r="Q6673" s="1788"/>
      <c r="R6673" s="1788"/>
      <c r="S6673" s="1788"/>
      <c r="T6673" s="1788"/>
      <c r="U6673" s="1788"/>
      <c r="V6673" s="1788"/>
      <c r="W6673" s="1788"/>
      <c r="X6673" s="1788"/>
      <c r="Y6673" s="1788"/>
      <c r="Z6673" s="1788"/>
      <c r="AA6673" s="1788"/>
      <c r="AB6673" s="1788"/>
      <c r="AC6673" s="1788"/>
      <c r="AD6673" s="1818" t="s">
        <v>2840</v>
      </c>
      <c r="AE6673" s="1818"/>
      <c r="AF6673" s="1206">
        <v>0</v>
      </c>
      <c r="AG6673" s="1207" t="s">
        <v>5</v>
      </c>
      <c r="AH6673" s="1800"/>
    </row>
    <row r="6674" spans="1:34" ht="11.65" customHeight="1">
      <c r="A6674" s="1819" t="s">
        <v>2841</v>
      </c>
      <c r="B6674" s="1820"/>
      <c r="C6674" s="1820"/>
      <c r="D6674" s="1820"/>
      <c r="E6674" s="1820"/>
      <c r="F6674" s="1820"/>
      <c r="G6674" s="1820"/>
      <c r="H6674" s="1820"/>
      <c r="I6674" s="1820"/>
      <c r="J6674" s="1820"/>
      <c r="K6674" s="1820"/>
      <c r="L6674" s="1820"/>
      <c r="M6674" s="1820"/>
      <c r="N6674" s="1820"/>
      <c r="O6674" s="1820"/>
      <c r="P6674" s="1820"/>
      <c r="Q6674" s="1820"/>
      <c r="R6674" s="1820"/>
      <c r="S6674" s="1820"/>
      <c r="T6674" s="1820"/>
      <c r="U6674" s="1820"/>
      <c r="V6674" s="1820"/>
      <c r="W6674" s="1820"/>
      <c r="X6674" s="1820"/>
      <c r="Y6674" s="1820"/>
      <c r="Z6674" s="1820"/>
      <c r="AA6674" s="1820"/>
      <c r="AB6674" s="1820"/>
      <c r="AC6674" s="1820"/>
      <c r="AD6674" s="1821" t="s">
        <v>2842</v>
      </c>
      <c r="AE6674" s="1821"/>
      <c r="AF6674" s="1210">
        <v>0</v>
      </c>
      <c r="AG6674" s="1211" t="s">
        <v>5</v>
      </c>
      <c r="AH6674" s="1800"/>
    </row>
    <row r="6675" spans="1:34" ht="17.45" customHeight="1">
      <c r="A6675" s="1822" t="s">
        <v>2843</v>
      </c>
      <c r="B6675" s="1802"/>
      <c r="C6675" s="1802"/>
      <c r="D6675" s="1778"/>
      <c r="E6675" s="1823" t="s">
        <v>3761</v>
      </c>
      <c r="F6675" s="1823"/>
      <c r="G6675" s="1823"/>
      <c r="H6675" s="1823"/>
      <c r="I6675" s="1823"/>
      <c r="J6675" s="1823"/>
      <c r="K6675" s="1823"/>
      <c r="L6675" s="1823"/>
      <c r="M6675" s="1823"/>
      <c r="N6675" s="1823"/>
      <c r="O6675" s="1823"/>
      <c r="P6675" s="1823"/>
      <c r="Q6675" s="1823"/>
      <c r="R6675" s="1823"/>
      <c r="S6675" s="1823"/>
      <c r="T6675" s="1823"/>
      <c r="U6675" s="1823"/>
      <c r="V6675" s="1823"/>
      <c r="W6675" s="1823"/>
      <c r="X6675" s="1823"/>
      <c r="Y6675" s="1823"/>
      <c r="Z6675" s="1823"/>
      <c r="AA6675" s="1823"/>
      <c r="AB6675" s="1823"/>
      <c r="AC6675" s="1823"/>
      <c r="AD6675" s="1823"/>
      <c r="AE6675" s="1823"/>
      <c r="AF6675" s="1823"/>
      <c r="AG6675" s="1823"/>
      <c r="AH6675" s="1779"/>
    </row>
    <row r="6676" spans="1:34" ht="16.7" customHeight="1">
      <c r="A6676" s="1824" t="s">
        <v>2844</v>
      </c>
      <c r="B6676" s="1816"/>
      <c r="C6676" s="1816"/>
      <c r="D6676" s="1309"/>
      <c r="E6676" s="1815" t="s">
        <v>3760</v>
      </c>
      <c r="F6676" s="1815"/>
      <c r="G6676" s="1111"/>
      <c r="H6676" s="1796" t="s">
        <v>2845</v>
      </c>
      <c r="I6676" s="1796"/>
      <c r="J6676" s="1796" t="s">
        <v>469</v>
      </c>
      <c r="K6676" s="1796"/>
      <c r="L6676" s="1309"/>
      <c r="M6676" s="1309"/>
      <c r="N6676" s="1816" t="s">
        <v>2846</v>
      </c>
      <c r="O6676" s="1816"/>
      <c r="P6676" s="1816"/>
      <c r="Q6676" s="1816"/>
      <c r="R6676" s="1817">
        <v>1</v>
      </c>
      <c r="S6676" s="1817"/>
      <c r="T6676" s="1817"/>
      <c r="U6676" s="1817"/>
      <c r="V6676" s="1309"/>
      <c r="W6676" s="1309"/>
      <c r="X6676" s="1309"/>
      <c r="Y6676" s="1796" t="s">
        <v>2847</v>
      </c>
      <c r="Z6676" s="1796"/>
      <c r="AA6676" s="1796"/>
      <c r="AB6676" s="1796"/>
      <c r="AC6676" s="1796"/>
      <c r="AD6676" s="1796"/>
      <c r="AE6676" s="1796"/>
      <c r="AF6676" s="1797" t="s">
        <v>2848</v>
      </c>
      <c r="AG6676" s="1797"/>
      <c r="AH6676" s="1782"/>
    </row>
    <row r="6677" spans="1:34" ht="5.85" customHeight="1">
      <c r="A6677" s="1798"/>
      <c r="B6677" s="1799"/>
      <c r="C6677" s="1799"/>
      <c r="D6677" s="1799"/>
      <c r="E6677" s="1799"/>
      <c r="F6677" s="1799"/>
      <c r="G6677" s="1799"/>
      <c r="H6677" s="1799"/>
      <c r="I6677" s="1799"/>
      <c r="J6677" s="1799"/>
      <c r="K6677" s="1799"/>
      <c r="L6677" s="1799"/>
      <c r="M6677" s="1799"/>
      <c r="N6677" s="1799"/>
      <c r="O6677" s="1799"/>
      <c r="P6677" s="1799"/>
      <c r="Q6677" s="1799"/>
      <c r="R6677" s="1799"/>
      <c r="S6677" s="1799"/>
      <c r="T6677" s="1799"/>
      <c r="U6677" s="1799"/>
      <c r="V6677" s="1799"/>
      <c r="W6677" s="1799"/>
      <c r="X6677" s="1799"/>
      <c r="Y6677" s="1799"/>
      <c r="Z6677" s="1799"/>
      <c r="AA6677" s="1799"/>
      <c r="AB6677" s="1799"/>
      <c r="AC6677" s="1799"/>
      <c r="AD6677" s="1799"/>
      <c r="AE6677" s="1799"/>
      <c r="AF6677" s="1799"/>
      <c r="AG6677" s="1799"/>
      <c r="AH6677" s="1800"/>
    </row>
    <row r="6678" spans="1:34" ht="17.45" customHeight="1">
      <c r="A6678" s="1801" t="s">
        <v>2849</v>
      </c>
      <c r="B6678" s="1802"/>
      <c r="C6678" s="1802"/>
      <c r="D6678" s="1802"/>
      <c r="E6678" s="1802"/>
      <c r="F6678" s="1802"/>
      <c r="G6678" s="1802"/>
      <c r="H6678" s="1802"/>
      <c r="I6678" s="1802"/>
      <c r="J6678" s="1803"/>
      <c r="K6678" s="1789" t="s">
        <v>2850</v>
      </c>
      <c r="L6678" s="1807"/>
      <c r="M6678" s="1789" t="s">
        <v>2851</v>
      </c>
      <c r="N6678" s="1790"/>
      <c r="O6678" s="1790"/>
      <c r="P6678" s="1790"/>
      <c r="Q6678" s="1790"/>
      <c r="R6678" s="1790"/>
      <c r="S6678" s="1790"/>
      <c r="T6678" s="1791"/>
      <c r="U6678" s="1789" t="s">
        <v>2852</v>
      </c>
      <c r="V6678" s="1790"/>
      <c r="W6678" s="1790"/>
      <c r="X6678" s="1790"/>
      <c r="Y6678" s="1790"/>
      <c r="Z6678" s="1790"/>
      <c r="AA6678" s="1790"/>
      <c r="AB6678" s="1790"/>
      <c r="AC6678" s="1790"/>
      <c r="AD6678" s="1791"/>
      <c r="AE6678" s="1810" t="s">
        <v>2853</v>
      </c>
      <c r="AF6678" s="1811"/>
      <c r="AG6678" s="1811"/>
      <c r="AH6678" s="1814"/>
    </row>
    <row r="6679" spans="1:34" ht="16.7" customHeight="1">
      <c r="A6679" s="1804"/>
      <c r="B6679" s="1805"/>
      <c r="C6679" s="1805"/>
      <c r="D6679" s="1805"/>
      <c r="E6679" s="1805"/>
      <c r="F6679" s="1805"/>
      <c r="G6679" s="1805"/>
      <c r="H6679" s="1805"/>
      <c r="I6679" s="1805"/>
      <c r="J6679" s="1806"/>
      <c r="K6679" s="1808"/>
      <c r="L6679" s="1809"/>
      <c r="M6679" s="1789" t="s">
        <v>2854</v>
      </c>
      <c r="N6679" s="1790"/>
      <c r="O6679" s="1790"/>
      <c r="P6679" s="1791"/>
      <c r="Q6679" s="1789" t="s">
        <v>2855</v>
      </c>
      <c r="R6679" s="1790"/>
      <c r="S6679" s="1790"/>
      <c r="T6679" s="1791"/>
      <c r="U6679" s="1789" t="s">
        <v>2854</v>
      </c>
      <c r="V6679" s="1790"/>
      <c r="W6679" s="1790"/>
      <c r="X6679" s="1790"/>
      <c r="Y6679" s="1790"/>
      <c r="Z6679" s="1791"/>
      <c r="AA6679" s="1789" t="s">
        <v>2855</v>
      </c>
      <c r="AB6679" s="1790"/>
      <c r="AC6679" s="1790"/>
      <c r="AD6679" s="1791"/>
      <c r="AE6679" s="1812"/>
      <c r="AF6679" s="1813"/>
      <c r="AG6679" s="1813"/>
      <c r="AH6679" s="1800"/>
    </row>
    <row r="6680" spans="1:34" ht="17.45" customHeight="1">
      <c r="A6680" s="1223"/>
      <c r="B6680" s="1224" t="s">
        <v>1478</v>
      </c>
      <c r="C6680" s="1875" t="s">
        <v>3132</v>
      </c>
      <c r="D6680" s="1876"/>
      <c r="E6680" s="1876"/>
      <c r="F6680" s="1876"/>
      <c r="G6680" s="1876"/>
      <c r="H6680" s="1876"/>
      <c r="I6680" s="1876"/>
      <c r="J6680" s="1875"/>
      <c r="K6680" s="1877">
        <v>9.3719999999999998E-2</v>
      </c>
      <c r="L6680" s="1878"/>
      <c r="M6680" s="1877">
        <v>1</v>
      </c>
      <c r="N6680" s="1879"/>
      <c r="O6680" s="1879"/>
      <c r="P6680" s="1878"/>
      <c r="Q6680" s="1877">
        <v>0</v>
      </c>
      <c r="R6680" s="1879"/>
      <c r="S6680" s="1879"/>
      <c r="T6680" s="1878"/>
      <c r="U6680" s="1880">
        <v>19.9863</v>
      </c>
      <c r="V6680" s="1881"/>
      <c r="W6680" s="1881"/>
      <c r="X6680" s="1881"/>
      <c r="Y6680" s="1881"/>
      <c r="Z6680" s="1882"/>
      <c r="AA6680" s="1880">
        <v>5.8059000000000003</v>
      </c>
      <c r="AB6680" s="1881"/>
      <c r="AC6680" s="1881"/>
      <c r="AD6680" s="1882"/>
      <c r="AE6680" s="1865">
        <v>1.8731</v>
      </c>
      <c r="AF6680" s="1847"/>
      <c r="AG6680" s="1847"/>
      <c r="AH6680" s="1225"/>
    </row>
    <row r="6681" spans="1:34" ht="17.45" customHeight="1">
      <c r="A6681" s="1220"/>
      <c r="B6681" s="1209" t="s">
        <v>1474</v>
      </c>
      <c r="C6681" s="1866" t="s">
        <v>3133</v>
      </c>
      <c r="D6681" s="1867"/>
      <c r="E6681" s="1867"/>
      <c r="F6681" s="1867"/>
      <c r="G6681" s="1867"/>
      <c r="H6681" s="1867"/>
      <c r="I6681" s="1867"/>
      <c r="J6681" s="1866"/>
      <c r="K6681" s="1868">
        <v>9.3719999999999998E-2</v>
      </c>
      <c r="L6681" s="1869"/>
      <c r="M6681" s="1868">
        <v>1</v>
      </c>
      <c r="N6681" s="1870"/>
      <c r="O6681" s="1870"/>
      <c r="P6681" s="1869"/>
      <c r="Q6681" s="1868">
        <v>0</v>
      </c>
      <c r="R6681" s="1870"/>
      <c r="S6681" s="1870"/>
      <c r="T6681" s="1869"/>
      <c r="U6681" s="1871">
        <v>28.358699999999999</v>
      </c>
      <c r="V6681" s="1872"/>
      <c r="W6681" s="1872"/>
      <c r="X6681" s="1872"/>
      <c r="Y6681" s="1872"/>
      <c r="Z6681" s="1873"/>
      <c r="AA6681" s="1871">
        <v>27.987300000000001</v>
      </c>
      <c r="AB6681" s="1872"/>
      <c r="AC6681" s="1872"/>
      <c r="AD6681" s="1873"/>
      <c r="AE6681" s="1874">
        <v>2.6577999999999999</v>
      </c>
      <c r="AF6681" s="1843"/>
      <c r="AG6681" s="1843"/>
      <c r="AH6681" s="1222"/>
    </row>
    <row r="6682" spans="1:34" ht="16.7" customHeight="1">
      <c r="A6682" s="1792"/>
      <c r="B6682" s="1793"/>
      <c r="C6682" s="1793"/>
      <c r="D6682" s="1793"/>
      <c r="E6682" s="1793"/>
      <c r="F6682" s="1793"/>
      <c r="G6682" s="1793"/>
      <c r="H6682" s="1793"/>
      <c r="I6682" s="1793"/>
      <c r="J6682" s="1793"/>
      <c r="K6682" s="1794" t="s">
        <v>2856</v>
      </c>
      <c r="L6682" s="1794"/>
      <c r="M6682" s="1794"/>
      <c r="N6682" s="1794"/>
      <c r="O6682" s="1794"/>
      <c r="P6682" s="1794"/>
      <c r="Q6682" s="1794"/>
      <c r="R6682" s="1794"/>
      <c r="S6682" s="1794"/>
      <c r="T6682" s="1794"/>
      <c r="U6682" s="1794"/>
      <c r="V6682" s="1794"/>
      <c r="W6682" s="1794"/>
      <c r="X6682" s="1794"/>
      <c r="Y6682" s="1794"/>
      <c r="Z6682" s="1794"/>
      <c r="AA6682" s="1795">
        <v>4.5308999999999999</v>
      </c>
      <c r="AB6682" s="1795"/>
      <c r="AC6682" s="1795"/>
      <c r="AD6682" s="1795"/>
      <c r="AE6682" s="1795"/>
      <c r="AF6682" s="1795"/>
      <c r="AG6682" s="1795"/>
      <c r="AH6682" s="1213"/>
    </row>
    <row r="6683" spans="1:34" ht="17.45" customHeight="1">
      <c r="A6683" s="1801" t="s">
        <v>2857</v>
      </c>
      <c r="B6683" s="1825"/>
      <c r="C6683" s="1825"/>
      <c r="D6683" s="1825"/>
      <c r="E6683" s="1825"/>
      <c r="F6683" s="1825"/>
      <c r="G6683" s="1825"/>
      <c r="H6683" s="1825"/>
      <c r="I6683" s="1825"/>
      <c r="J6683" s="1825"/>
      <c r="K6683" s="1825"/>
      <c r="L6683" s="1825"/>
      <c r="M6683" s="1825"/>
      <c r="N6683" s="1826"/>
      <c r="O6683" s="1789" t="s">
        <v>2858</v>
      </c>
      <c r="P6683" s="1790"/>
      <c r="Q6683" s="1790"/>
      <c r="R6683" s="1790"/>
      <c r="S6683" s="1791"/>
      <c r="T6683" s="1827" t="s">
        <v>2850</v>
      </c>
      <c r="U6683" s="1790"/>
      <c r="V6683" s="1790"/>
      <c r="W6683" s="1213"/>
      <c r="X6683" s="1789" t="s">
        <v>2859</v>
      </c>
      <c r="Y6683" s="1790"/>
      <c r="Z6683" s="1790"/>
      <c r="AA6683" s="1790"/>
      <c r="AB6683" s="1790"/>
      <c r="AC6683" s="1790"/>
      <c r="AD6683" s="1791"/>
      <c r="AE6683" s="1810" t="s">
        <v>2853</v>
      </c>
      <c r="AF6683" s="1828"/>
      <c r="AG6683" s="1828"/>
      <c r="AH6683" s="1213"/>
    </row>
    <row r="6684" spans="1:34" ht="17.45" customHeight="1">
      <c r="A6684" s="1223"/>
      <c r="B6684" s="1224" t="s">
        <v>1011</v>
      </c>
      <c r="C6684" s="1875" t="s">
        <v>1012</v>
      </c>
      <c r="D6684" s="1876"/>
      <c r="E6684" s="1876"/>
      <c r="F6684" s="1876"/>
      <c r="G6684" s="1876"/>
      <c r="H6684" s="1876"/>
      <c r="I6684" s="1876"/>
      <c r="J6684" s="1876"/>
      <c r="K6684" s="1876"/>
      <c r="L6684" s="1876"/>
      <c r="M6684" s="1876"/>
      <c r="N6684" s="1875"/>
      <c r="O6684" s="1885">
        <v>0</v>
      </c>
      <c r="P6684" s="1886"/>
      <c r="Q6684" s="1886"/>
      <c r="R6684" s="1886"/>
      <c r="S6684" s="1887"/>
      <c r="T6684" s="1917">
        <v>0.9</v>
      </c>
      <c r="U6684" s="1886"/>
      <c r="V6684" s="1886"/>
      <c r="W6684" s="1225"/>
      <c r="X6684" s="1880">
        <v>22.593900000000001</v>
      </c>
      <c r="Y6684" s="1881"/>
      <c r="Z6684" s="1881"/>
      <c r="AA6684" s="1881"/>
      <c r="AB6684" s="1881"/>
      <c r="AC6684" s="1881"/>
      <c r="AD6684" s="1882"/>
      <c r="AE6684" s="1865">
        <v>20.334499999999998</v>
      </c>
      <c r="AF6684" s="1847"/>
      <c r="AG6684" s="1847"/>
      <c r="AH6684" s="1225"/>
    </row>
    <row r="6685" spans="1:34" ht="16.7" customHeight="1">
      <c r="A6685" s="1220"/>
      <c r="B6685" s="1209" t="s">
        <v>1015</v>
      </c>
      <c r="C6685" s="1866" t="s">
        <v>1016</v>
      </c>
      <c r="D6685" s="1867"/>
      <c r="E6685" s="1867"/>
      <c r="F6685" s="1867"/>
      <c r="G6685" s="1867"/>
      <c r="H6685" s="1867"/>
      <c r="I6685" s="1867"/>
      <c r="J6685" s="1867"/>
      <c r="K6685" s="1867"/>
      <c r="L6685" s="1867"/>
      <c r="M6685" s="1867"/>
      <c r="N6685" s="1866"/>
      <c r="O6685" s="1893">
        <v>0</v>
      </c>
      <c r="P6685" s="1894"/>
      <c r="Q6685" s="1894"/>
      <c r="R6685" s="1894"/>
      <c r="S6685" s="1895"/>
      <c r="T6685" s="1918">
        <v>0.9</v>
      </c>
      <c r="U6685" s="1894"/>
      <c r="V6685" s="1894"/>
      <c r="W6685" s="1222"/>
      <c r="X6685" s="1871">
        <v>28.112500000000001</v>
      </c>
      <c r="Y6685" s="1872"/>
      <c r="Z6685" s="1872"/>
      <c r="AA6685" s="1872"/>
      <c r="AB6685" s="1872"/>
      <c r="AC6685" s="1872"/>
      <c r="AD6685" s="1873"/>
      <c r="AE6685" s="1874">
        <v>25.301300000000001</v>
      </c>
      <c r="AF6685" s="1843"/>
      <c r="AG6685" s="1843"/>
      <c r="AH6685" s="1222"/>
    </row>
    <row r="6686" spans="1:34" ht="17.45" customHeight="1">
      <c r="A6686" s="1792"/>
      <c r="B6686" s="1778"/>
      <c r="C6686" s="1778"/>
      <c r="D6686" s="1778"/>
      <c r="E6686" s="1778"/>
      <c r="F6686" s="1778"/>
      <c r="G6686" s="1778"/>
      <c r="H6686" s="1778"/>
      <c r="I6686" s="1846" t="s">
        <v>2860</v>
      </c>
      <c r="J6686" s="1846"/>
      <c r="K6686" s="1846"/>
      <c r="L6686" s="1846"/>
      <c r="M6686" s="1846"/>
      <c r="N6686" s="1846"/>
      <c r="O6686" s="1846"/>
      <c r="P6686" s="1846"/>
      <c r="Q6686" s="1846"/>
      <c r="R6686" s="1846"/>
      <c r="S6686" s="1846"/>
      <c r="T6686" s="1846"/>
      <c r="U6686" s="1846"/>
      <c r="V6686" s="1846"/>
      <c r="W6686" s="1846"/>
      <c r="X6686" s="1846"/>
      <c r="Y6686" s="1846"/>
      <c r="Z6686" s="1793"/>
      <c r="AA6686" s="1847">
        <v>45.635800000000003</v>
      </c>
      <c r="AB6686" s="1847"/>
      <c r="AC6686" s="1847"/>
      <c r="AD6686" s="1847"/>
      <c r="AE6686" s="1847"/>
      <c r="AF6686" s="1847"/>
      <c r="AG6686" s="1847"/>
      <c r="AH6686" s="1814"/>
    </row>
    <row r="6687" spans="1:34" ht="16.7" customHeight="1">
      <c r="A6687" s="1844"/>
      <c r="B6687" s="1309"/>
      <c r="C6687" s="1309"/>
      <c r="D6687" s="1309"/>
      <c r="E6687" s="1309"/>
      <c r="F6687" s="1309"/>
      <c r="G6687" s="1309"/>
      <c r="H6687" s="1309"/>
      <c r="I6687" s="1840" t="s">
        <v>2861</v>
      </c>
      <c r="J6687" s="1840"/>
      <c r="K6687" s="1840"/>
      <c r="L6687" s="1840"/>
      <c r="M6687" s="1840"/>
      <c r="N6687" s="1840"/>
      <c r="O6687" s="1840"/>
      <c r="P6687" s="1840"/>
      <c r="Q6687" s="1840"/>
      <c r="R6687" s="1840"/>
      <c r="S6687" s="1840"/>
      <c r="T6687" s="1840"/>
      <c r="U6687" s="1840"/>
      <c r="V6687" s="1840"/>
      <c r="W6687" s="1840"/>
      <c r="X6687" s="1840"/>
      <c r="Y6687" s="1840"/>
      <c r="Z6687" s="1309"/>
      <c r="AA6687" s="1841">
        <v>50.166699999999999</v>
      </c>
      <c r="AB6687" s="1841"/>
      <c r="AC6687" s="1841"/>
      <c r="AD6687" s="1841"/>
      <c r="AE6687" s="1841"/>
      <c r="AF6687" s="1841"/>
      <c r="AG6687" s="1841"/>
      <c r="AH6687" s="1782"/>
    </row>
    <row r="6688" spans="1:34" ht="17.45" customHeight="1">
      <c r="A6688" s="1844"/>
      <c r="B6688" s="1309"/>
      <c r="C6688" s="1309"/>
      <c r="D6688" s="1309"/>
      <c r="E6688" s="1309"/>
      <c r="F6688" s="1309"/>
      <c r="G6688" s="1309"/>
      <c r="H6688" s="1309"/>
      <c r="I6688" s="1840" t="s">
        <v>2862</v>
      </c>
      <c r="J6688" s="1840"/>
      <c r="K6688" s="1840"/>
      <c r="L6688" s="1840"/>
      <c r="M6688" s="1840"/>
      <c r="N6688" s="1840"/>
      <c r="O6688" s="1840"/>
      <c r="P6688" s="1840"/>
      <c r="Q6688" s="1840"/>
      <c r="R6688" s="1840"/>
      <c r="S6688" s="1840"/>
      <c r="T6688" s="1840"/>
      <c r="U6688" s="1840"/>
      <c r="V6688" s="1840"/>
      <c r="W6688" s="1840"/>
      <c r="X6688" s="1840"/>
      <c r="Y6688" s="1840"/>
      <c r="Z6688" s="1309"/>
      <c r="AA6688" s="1841">
        <v>50.166699999999999</v>
      </c>
      <c r="AB6688" s="1841"/>
      <c r="AC6688" s="1841"/>
      <c r="AD6688" s="1841"/>
      <c r="AE6688" s="1841"/>
      <c r="AF6688" s="1841"/>
      <c r="AG6688" s="1841"/>
      <c r="AH6688" s="1782"/>
    </row>
    <row r="6689" spans="1:34" ht="17.45" customHeight="1">
      <c r="A6689" s="1844"/>
      <c r="B6689" s="1309"/>
      <c r="C6689" s="1309"/>
      <c r="D6689" s="1309"/>
      <c r="E6689" s="1309"/>
      <c r="F6689" s="1309"/>
      <c r="G6689" s="1309"/>
      <c r="H6689" s="1309"/>
      <c r="I6689" s="1840" t="s">
        <v>2863</v>
      </c>
      <c r="J6689" s="1840"/>
      <c r="K6689" s="1840"/>
      <c r="L6689" s="1840"/>
      <c r="M6689" s="1840"/>
      <c r="N6689" s="1840"/>
      <c r="O6689" s="1840"/>
      <c r="P6689" s="1840"/>
      <c r="Q6689" s="1840"/>
      <c r="R6689" s="1840"/>
      <c r="S6689" s="1840"/>
      <c r="T6689" s="1840"/>
      <c r="U6689" s="1840"/>
      <c r="V6689" s="1840"/>
      <c r="W6689" s="1840"/>
      <c r="X6689" s="1840"/>
      <c r="Y6689" s="1840"/>
      <c r="Z6689" s="1309"/>
      <c r="AA6689" s="1841">
        <v>0</v>
      </c>
      <c r="AB6689" s="1841"/>
      <c r="AC6689" s="1841"/>
      <c r="AD6689" s="1841"/>
      <c r="AE6689" s="1841"/>
      <c r="AF6689" s="1841"/>
      <c r="AG6689" s="1841"/>
      <c r="AH6689" s="1782"/>
    </row>
    <row r="6690" spans="1:34" ht="16.7" customHeight="1">
      <c r="A6690" s="1845"/>
      <c r="B6690" s="1799"/>
      <c r="C6690" s="1799"/>
      <c r="D6690" s="1799"/>
      <c r="E6690" s="1799"/>
      <c r="F6690" s="1799"/>
      <c r="G6690" s="1799"/>
      <c r="H6690" s="1799"/>
      <c r="I6690" s="1842" t="s">
        <v>2864</v>
      </c>
      <c r="J6690" s="1842"/>
      <c r="K6690" s="1842"/>
      <c r="L6690" s="1842"/>
      <c r="M6690" s="1842"/>
      <c r="N6690" s="1842"/>
      <c r="O6690" s="1842"/>
      <c r="P6690" s="1842"/>
      <c r="Q6690" s="1842"/>
      <c r="R6690" s="1842"/>
      <c r="S6690" s="1842"/>
      <c r="T6690" s="1842"/>
      <c r="U6690" s="1842"/>
      <c r="V6690" s="1842"/>
      <c r="W6690" s="1842"/>
      <c r="X6690" s="1842"/>
      <c r="Y6690" s="1842"/>
      <c r="Z6690" s="1799"/>
      <c r="AA6690" s="1843">
        <v>0</v>
      </c>
      <c r="AB6690" s="1843"/>
      <c r="AC6690" s="1843"/>
      <c r="AD6690" s="1843"/>
      <c r="AE6690" s="1843"/>
      <c r="AF6690" s="1843"/>
      <c r="AG6690" s="1843"/>
      <c r="AH6690" s="1800"/>
    </row>
    <row r="6691" spans="1:34" ht="17.45" customHeight="1">
      <c r="A6691" s="1801" t="s">
        <v>2865</v>
      </c>
      <c r="B6691" s="1825"/>
      <c r="C6691" s="1825"/>
      <c r="D6691" s="1825"/>
      <c r="E6691" s="1825"/>
      <c r="F6691" s="1825"/>
      <c r="G6691" s="1825"/>
      <c r="H6691" s="1825"/>
      <c r="I6691" s="1825"/>
      <c r="J6691" s="1825"/>
      <c r="K6691" s="1825"/>
      <c r="L6691" s="1825"/>
      <c r="M6691" s="1825"/>
      <c r="N6691" s="1826"/>
      <c r="O6691" s="1789" t="s">
        <v>2850</v>
      </c>
      <c r="P6691" s="1790"/>
      <c r="Q6691" s="1790"/>
      <c r="R6691" s="1790"/>
      <c r="S6691" s="1791"/>
      <c r="T6691" s="1827" t="s">
        <v>754</v>
      </c>
      <c r="U6691" s="1790"/>
      <c r="V6691" s="1790"/>
      <c r="W6691" s="1213"/>
      <c r="X6691" s="1789" t="s">
        <v>2866</v>
      </c>
      <c r="Y6691" s="1790"/>
      <c r="Z6691" s="1790"/>
      <c r="AA6691" s="1790"/>
      <c r="AB6691" s="1790"/>
      <c r="AC6691" s="1790"/>
      <c r="AD6691" s="1791"/>
      <c r="AE6691" s="1810" t="s">
        <v>2867</v>
      </c>
      <c r="AF6691" s="1828"/>
      <c r="AG6691" s="1828"/>
      <c r="AH6691" s="1213"/>
    </row>
    <row r="6692" spans="1:34" ht="17.45" customHeight="1">
      <c r="A6692" s="1223"/>
      <c r="B6692" s="1224" t="s">
        <v>3134</v>
      </c>
      <c r="C6692" s="1875" t="s">
        <v>3135</v>
      </c>
      <c r="D6692" s="1876"/>
      <c r="E6692" s="1876"/>
      <c r="F6692" s="1876"/>
      <c r="G6692" s="1876"/>
      <c r="H6692" s="1876"/>
      <c r="I6692" s="1876"/>
      <c r="J6692" s="1876"/>
      <c r="K6692" s="1876"/>
      <c r="L6692" s="1876"/>
      <c r="M6692" s="1876"/>
      <c r="N6692" s="1875"/>
      <c r="O6692" s="1885">
        <v>0.55701000000000001</v>
      </c>
      <c r="P6692" s="1886"/>
      <c r="Q6692" s="1886"/>
      <c r="R6692" s="1886"/>
      <c r="S6692" s="1887"/>
      <c r="T6692" s="1888" t="s">
        <v>518</v>
      </c>
      <c r="U6692" s="1889"/>
      <c r="V6692" s="1889"/>
      <c r="W6692" s="1225"/>
      <c r="X6692" s="1890">
        <v>18.809100000000001</v>
      </c>
      <c r="Y6692" s="1891"/>
      <c r="Z6692" s="1891"/>
      <c r="AA6692" s="1891"/>
      <c r="AB6692" s="1891"/>
      <c r="AC6692" s="1891"/>
      <c r="AD6692" s="1892"/>
      <c r="AE6692" s="1865">
        <v>10.476900000000001</v>
      </c>
      <c r="AF6692" s="1847"/>
      <c r="AG6692" s="1847"/>
      <c r="AH6692" s="1225"/>
    </row>
    <row r="6693" spans="1:34" ht="16.7" customHeight="1">
      <c r="A6693" s="1218"/>
      <c r="B6693" s="1205" t="s">
        <v>3138</v>
      </c>
      <c r="C6693" s="1903" t="s">
        <v>3139</v>
      </c>
      <c r="D6693" s="1815"/>
      <c r="E6693" s="1815"/>
      <c r="F6693" s="1815"/>
      <c r="G6693" s="1815"/>
      <c r="H6693" s="1815"/>
      <c r="I6693" s="1815"/>
      <c r="J6693" s="1815"/>
      <c r="K6693" s="1815"/>
      <c r="L6693" s="1815"/>
      <c r="M6693" s="1815"/>
      <c r="N6693" s="1903"/>
      <c r="O6693" s="1910">
        <v>1.4246799999999999</v>
      </c>
      <c r="P6693" s="1911"/>
      <c r="Q6693" s="1911"/>
      <c r="R6693" s="1911"/>
      <c r="S6693" s="1912"/>
      <c r="T6693" s="1913" t="s">
        <v>518</v>
      </c>
      <c r="U6693" s="1796"/>
      <c r="V6693" s="1796"/>
      <c r="W6693" s="1219"/>
      <c r="X6693" s="1914">
        <v>6.9450000000000003</v>
      </c>
      <c r="Y6693" s="1915"/>
      <c r="Z6693" s="1915"/>
      <c r="AA6693" s="1915"/>
      <c r="AB6693" s="1915"/>
      <c r="AC6693" s="1915"/>
      <c r="AD6693" s="1916"/>
      <c r="AE6693" s="1909">
        <v>9.8943999999999992</v>
      </c>
      <c r="AF6693" s="1841"/>
      <c r="AG6693" s="1841"/>
      <c r="AH6693" s="1219"/>
    </row>
    <row r="6694" spans="1:34" ht="17.45" customHeight="1">
      <c r="A6694" s="1218"/>
      <c r="B6694" s="1205" t="s">
        <v>3142</v>
      </c>
      <c r="C6694" s="1903" t="s">
        <v>3143</v>
      </c>
      <c r="D6694" s="1815"/>
      <c r="E6694" s="1815"/>
      <c r="F6694" s="1815"/>
      <c r="G6694" s="1815"/>
      <c r="H6694" s="1815"/>
      <c r="I6694" s="1815"/>
      <c r="J6694" s="1815"/>
      <c r="K6694" s="1815"/>
      <c r="L6694" s="1815"/>
      <c r="M6694" s="1815"/>
      <c r="N6694" s="1903"/>
      <c r="O6694" s="1910">
        <v>1.8519999999999998E-2</v>
      </c>
      <c r="P6694" s="1911"/>
      <c r="Q6694" s="1911"/>
      <c r="R6694" s="1911"/>
      <c r="S6694" s="1912"/>
      <c r="T6694" s="1913" t="s">
        <v>2818</v>
      </c>
      <c r="U6694" s="1796"/>
      <c r="V6694" s="1796"/>
      <c r="W6694" s="1219"/>
      <c r="X6694" s="1914">
        <v>13.561400000000001</v>
      </c>
      <c r="Y6694" s="1915"/>
      <c r="Z6694" s="1915"/>
      <c r="AA6694" s="1915"/>
      <c r="AB6694" s="1915"/>
      <c r="AC6694" s="1915"/>
      <c r="AD6694" s="1916"/>
      <c r="AE6694" s="1909">
        <v>0.25119999999999998</v>
      </c>
      <c r="AF6694" s="1841"/>
      <c r="AG6694" s="1841"/>
      <c r="AH6694" s="1219"/>
    </row>
    <row r="6695" spans="1:34" ht="16.7" customHeight="1">
      <c r="A6695" s="1218"/>
      <c r="B6695" s="1205" t="s">
        <v>3049</v>
      </c>
      <c r="C6695" s="1903" t="s">
        <v>3050</v>
      </c>
      <c r="D6695" s="1815"/>
      <c r="E6695" s="1815"/>
      <c r="F6695" s="1815"/>
      <c r="G6695" s="1815"/>
      <c r="H6695" s="1815"/>
      <c r="I6695" s="1815"/>
      <c r="J6695" s="1815"/>
      <c r="K6695" s="1815"/>
      <c r="L6695" s="1815"/>
      <c r="M6695" s="1815"/>
      <c r="N6695" s="1903"/>
      <c r="O6695" s="1910">
        <v>0.59358999999999995</v>
      </c>
      <c r="P6695" s="1911"/>
      <c r="Q6695" s="1911"/>
      <c r="R6695" s="1911"/>
      <c r="S6695" s="1912"/>
      <c r="T6695" s="1913" t="s">
        <v>2612</v>
      </c>
      <c r="U6695" s="1796"/>
      <c r="V6695" s="1796"/>
      <c r="W6695" s="1219"/>
      <c r="X6695" s="1914">
        <v>14.2006</v>
      </c>
      <c r="Y6695" s="1915"/>
      <c r="Z6695" s="1915"/>
      <c r="AA6695" s="1915"/>
      <c r="AB6695" s="1915"/>
      <c r="AC6695" s="1915"/>
      <c r="AD6695" s="1916"/>
      <c r="AE6695" s="1909">
        <v>8.4292999999999996</v>
      </c>
      <c r="AF6695" s="1841"/>
      <c r="AG6695" s="1841"/>
      <c r="AH6695" s="1219"/>
    </row>
    <row r="6696" spans="1:34" ht="17.45" customHeight="1">
      <c r="A6696" s="1218"/>
      <c r="B6696" s="1205" t="s">
        <v>3538</v>
      </c>
      <c r="C6696" s="1903" t="s">
        <v>3539</v>
      </c>
      <c r="D6696" s="1815"/>
      <c r="E6696" s="1815"/>
      <c r="F6696" s="1815"/>
      <c r="G6696" s="1815"/>
      <c r="H6696" s="1815"/>
      <c r="I6696" s="1815"/>
      <c r="J6696" s="1815"/>
      <c r="K6696" s="1815"/>
      <c r="L6696" s="1815"/>
      <c r="M6696" s="1815"/>
      <c r="N6696" s="1903"/>
      <c r="O6696" s="1910">
        <v>1.5833200000000001</v>
      </c>
      <c r="P6696" s="1911"/>
      <c r="Q6696" s="1911"/>
      <c r="R6696" s="1911"/>
      <c r="S6696" s="1912"/>
      <c r="T6696" s="1913" t="s">
        <v>518</v>
      </c>
      <c r="U6696" s="1796"/>
      <c r="V6696" s="1796"/>
      <c r="W6696" s="1219"/>
      <c r="X6696" s="1914">
        <v>3.125</v>
      </c>
      <c r="Y6696" s="1915"/>
      <c r="Z6696" s="1915"/>
      <c r="AA6696" s="1915"/>
      <c r="AB6696" s="1915"/>
      <c r="AC6696" s="1915"/>
      <c r="AD6696" s="1916"/>
      <c r="AE6696" s="1909">
        <v>4.9478999999999997</v>
      </c>
      <c r="AF6696" s="1841"/>
      <c r="AG6696" s="1841"/>
      <c r="AH6696" s="1219"/>
    </row>
    <row r="6697" spans="1:34" ht="17.45" customHeight="1">
      <c r="A6697" s="1220"/>
      <c r="B6697" s="1209" t="s">
        <v>3550</v>
      </c>
      <c r="C6697" s="1866" t="s">
        <v>3551</v>
      </c>
      <c r="D6697" s="1867"/>
      <c r="E6697" s="1867"/>
      <c r="F6697" s="1867"/>
      <c r="G6697" s="1867"/>
      <c r="H6697" s="1867"/>
      <c r="I6697" s="1867"/>
      <c r="J6697" s="1867"/>
      <c r="K6697" s="1867"/>
      <c r="L6697" s="1867"/>
      <c r="M6697" s="1867"/>
      <c r="N6697" s="1866"/>
      <c r="O6697" s="1893">
        <v>0.40425</v>
      </c>
      <c r="P6697" s="1894"/>
      <c r="Q6697" s="1894"/>
      <c r="R6697" s="1894"/>
      <c r="S6697" s="1895"/>
      <c r="T6697" s="1896" t="s">
        <v>469</v>
      </c>
      <c r="U6697" s="1897"/>
      <c r="V6697" s="1897"/>
      <c r="W6697" s="1222"/>
      <c r="X6697" s="1898">
        <v>59.94</v>
      </c>
      <c r="Y6697" s="1899"/>
      <c r="Z6697" s="1899"/>
      <c r="AA6697" s="1899"/>
      <c r="AB6697" s="1899"/>
      <c r="AC6697" s="1899"/>
      <c r="AD6697" s="1900"/>
      <c r="AE6697" s="1874">
        <v>24.230699999999999</v>
      </c>
      <c r="AF6697" s="1843"/>
      <c r="AG6697" s="1843"/>
      <c r="AH6697" s="1222"/>
    </row>
    <row r="6698" spans="1:34" ht="16.7" customHeight="1">
      <c r="A6698" s="1792"/>
      <c r="B6698" s="1793"/>
      <c r="C6698" s="1793"/>
      <c r="D6698" s="1793"/>
      <c r="E6698" s="1793"/>
      <c r="F6698" s="1793"/>
      <c r="G6698" s="1793"/>
      <c r="H6698" s="1793"/>
      <c r="I6698" s="1794" t="s">
        <v>2869</v>
      </c>
      <c r="J6698" s="1794"/>
      <c r="K6698" s="1794"/>
      <c r="L6698" s="1794"/>
      <c r="M6698" s="1794"/>
      <c r="N6698" s="1794"/>
      <c r="O6698" s="1794"/>
      <c r="P6698" s="1794"/>
      <c r="Q6698" s="1794"/>
      <c r="R6698" s="1794"/>
      <c r="S6698" s="1794"/>
      <c r="T6698" s="1794"/>
      <c r="U6698" s="1794"/>
      <c r="V6698" s="1794"/>
      <c r="W6698" s="1794"/>
      <c r="X6698" s="1794"/>
      <c r="Y6698" s="1794"/>
      <c r="Z6698" s="1214"/>
      <c r="AA6698" s="1795">
        <v>58.230400000000003</v>
      </c>
      <c r="AB6698" s="1795"/>
      <c r="AC6698" s="1795"/>
      <c r="AD6698" s="1795"/>
      <c r="AE6698" s="1795"/>
      <c r="AF6698" s="1795"/>
      <c r="AG6698" s="1795"/>
      <c r="AH6698" s="1213"/>
    </row>
    <row r="6699" spans="1:34" ht="17.45" customHeight="1">
      <c r="A6699" s="1801" t="s">
        <v>2870</v>
      </c>
      <c r="B6699" s="1825"/>
      <c r="C6699" s="1825"/>
      <c r="D6699" s="1825"/>
      <c r="E6699" s="1825"/>
      <c r="F6699" s="1825"/>
      <c r="G6699" s="1825"/>
      <c r="H6699" s="1825"/>
      <c r="I6699" s="1825"/>
      <c r="J6699" s="1825"/>
      <c r="K6699" s="1825"/>
      <c r="L6699" s="1825"/>
      <c r="M6699" s="1825"/>
      <c r="N6699" s="1826"/>
      <c r="O6699" s="1789" t="s">
        <v>2850</v>
      </c>
      <c r="P6699" s="1790"/>
      <c r="Q6699" s="1790"/>
      <c r="R6699" s="1790"/>
      <c r="S6699" s="1791"/>
      <c r="T6699" s="1827" t="s">
        <v>754</v>
      </c>
      <c r="U6699" s="1790"/>
      <c r="V6699" s="1790"/>
      <c r="W6699" s="1213"/>
      <c r="X6699" s="1789" t="s">
        <v>2866</v>
      </c>
      <c r="Y6699" s="1790"/>
      <c r="Z6699" s="1790"/>
      <c r="AA6699" s="1790"/>
      <c r="AB6699" s="1790"/>
      <c r="AC6699" s="1790"/>
      <c r="AD6699" s="1791"/>
      <c r="AE6699" s="1810" t="s">
        <v>2867</v>
      </c>
      <c r="AF6699" s="1828"/>
      <c r="AG6699" s="1828"/>
      <c r="AH6699" s="1213"/>
    </row>
    <row r="6700" spans="1:34" ht="17.45" customHeight="1">
      <c r="A6700" s="1792"/>
      <c r="B6700" s="1793"/>
      <c r="C6700" s="1793"/>
      <c r="D6700" s="1793"/>
      <c r="E6700" s="1793"/>
      <c r="F6700" s="1793"/>
      <c r="G6700" s="1793"/>
      <c r="H6700" s="1793"/>
      <c r="I6700" s="1794" t="s">
        <v>2871</v>
      </c>
      <c r="J6700" s="1794"/>
      <c r="K6700" s="1794"/>
      <c r="L6700" s="1794"/>
      <c r="M6700" s="1794"/>
      <c r="N6700" s="1794"/>
      <c r="O6700" s="1794"/>
      <c r="P6700" s="1794"/>
      <c r="Q6700" s="1794"/>
      <c r="R6700" s="1794"/>
      <c r="S6700" s="1794"/>
      <c r="T6700" s="1794"/>
      <c r="U6700" s="1794"/>
      <c r="V6700" s="1794"/>
      <c r="W6700" s="1794"/>
      <c r="X6700" s="1794"/>
      <c r="Y6700" s="1794"/>
      <c r="Z6700" s="1214"/>
      <c r="AA6700" s="1795">
        <v>0</v>
      </c>
      <c r="AB6700" s="1795"/>
      <c r="AC6700" s="1795"/>
      <c r="AD6700" s="1795"/>
      <c r="AE6700" s="1795"/>
      <c r="AF6700" s="1795"/>
      <c r="AG6700" s="1795"/>
      <c r="AH6700" s="1213"/>
    </row>
    <row r="6701" spans="1:34" ht="16.7" customHeight="1">
      <c r="A6701" s="1801" t="s">
        <v>2872</v>
      </c>
      <c r="B6701" s="1825"/>
      <c r="C6701" s="1825"/>
      <c r="D6701" s="1825"/>
      <c r="E6701" s="1825"/>
      <c r="F6701" s="1825"/>
      <c r="G6701" s="1825"/>
      <c r="H6701" s="1825"/>
      <c r="I6701" s="1825"/>
      <c r="J6701" s="1825"/>
      <c r="K6701" s="1825"/>
      <c r="L6701" s="1825"/>
      <c r="M6701" s="1825"/>
      <c r="N6701" s="1826"/>
      <c r="O6701" s="1789" t="s">
        <v>2850</v>
      </c>
      <c r="P6701" s="1790"/>
      <c r="Q6701" s="1790"/>
      <c r="R6701" s="1790"/>
      <c r="S6701" s="1791"/>
      <c r="T6701" s="1827" t="s">
        <v>754</v>
      </c>
      <c r="U6701" s="1790"/>
      <c r="V6701" s="1790"/>
      <c r="W6701" s="1213"/>
      <c r="X6701" s="1789" t="s">
        <v>2866</v>
      </c>
      <c r="Y6701" s="1790"/>
      <c r="Z6701" s="1790"/>
      <c r="AA6701" s="1790"/>
      <c r="AB6701" s="1790"/>
      <c r="AC6701" s="1790"/>
      <c r="AD6701" s="1791"/>
      <c r="AE6701" s="1810" t="s">
        <v>2867</v>
      </c>
      <c r="AF6701" s="1828"/>
      <c r="AG6701" s="1828"/>
      <c r="AH6701" s="1213"/>
    </row>
    <row r="6702" spans="1:34" ht="17.45" customHeight="1">
      <c r="A6702" s="1901" t="s">
        <v>3144</v>
      </c>
      <c r="B6702" s="1902"/>
      <c r="C6702" s="1902"/>
      <c r="D6702" s="1902"/>
      <c r="E6702" s="1902"/>
      <c r="F6702" s="1875" t="s">
        <v>3145</v>
      </c>
      <c r="G6702" s="1876"/>
      <c r="H6702" s="1876"/>
      <c r="I6702" s="1876"/>
      <c r="J6702" s="1876"/>
      <c r="K6702" s="1876"/>
      <c r="L6702" s="1876"/>
      <c r="M6702" s="1876"/>
      <c r="N6702" s="1875"/>
      <c r="O6702" s="1885">
        <v>3.13E-3</v>
      </c>
      <c r="P6702" s="1886"/>
      <c r="Q6702" s="1886"/>
      <c r="R6702" s="1886"/>
      <c r="S6702" s="1887"/>
      <c r="T6702" s="1888" t="s">
        <v>109</v>
      </c>
      <c r="U6702" s="1889"/>
      <c r="V6702" s="1889"/>
      <c r="W6702" s="1225"/>
      <c r="X6702" s="1890">
        <v>33.54</v>
      </c>
      <c r="Y6702" s="1891"/>
      <c r="Z6702" s="1891"/>
      <c r="AA6702" s="1891"/>
      <c r="AB6702" s="1891"/>
      <c r="AC6702" s="1891"/>
      <c r="AD6702" s="1892"/>
      <c r="AE6702" s="1865">
        <v>0.105</v>
      </c>
      <c r="AF6702" s="1847"/>
      <c r="AG6702" s="1847"/>
      <c r="AH6702" s="1225"/>
    </row>
    <row r="6703" spans="1:34" ht="16.7" customHeight="1">
      <c r="A6703" s="1787" t="s">
        <v>3053</v>
      </c>
      <c r="B6703" s="1788"/>
      <c r="C6703" s="1788"/>
      <c r="D6703" s="1788"/>
      <c r="E6703" s="1788"/>
      <c r="F6703" s="1903" t="s">
        <v>3054</v>
      </c>
      <c r="G6703" s="1815"/>
      <c r="H6703" s="1815"/>
      <c r="I6703" s="1815"/>
      <c r="J6703" s="1815"/>
      <c r="K6703" s="1815"/>
      <c r="L6703" s="1815"/>
      <c r="M6703" s="1815"/>
      <c r="N6703" s="1903"/>
      <c r="O6703" s="1910">
        <v>5.9000000000000003E-4</v>
      </c>
      <c r="P6703" s="1911"/>
      <c r="Q6703" s="1911"/>
      <c r="R6703" s="1911"/>
      <c r="S6703" s="1912"/>
      <c r="T6703" s="1913" t="s">
        <v>109</v>
      </c>
      <c r="U6703" s="1796"/>
      <c r="V6703" s="1796"/>
      <c r="W6703" s="1219"/>
      <c r="X6703" s="1914">
        <v>33.54</v>
      </c>
      <c r="Y6703" s="1915"/>
      <c r="Z6703" s="1915"/>
      <c r="AA6703" s="1915"/>
      <c r="AB6703" s="1915"/>
      <c r="AC6703" s="1915"/>
      <c r="AD6703" s="1916"/>
      <c r="AE6703" s="1909">
        <v>1.9800000000000002E-2</v>
      </c>
      <c r="AF6703" s="1841"/>
      <c r="AG6703" s="1841"/>
      <c r="AH6703" s="1219"/>
    </row>
    <row r="6704" spans="1:34" ht="17.45" customHeight="1">
      <c r="A6704" s="1787" t="s">
        <v>3542</v>
      </c>
      <c r="B6704" s="1788"/>
      <c r="C6704" s="1788"/>
      <c r="D6704" s="1788"/>
      <c r="E6704" s="1788"/>
      <c r="F6704" s="1903" t="s">
        <v>3543</v>
      </c>
      <c r="G6704" s="1815"/>
      <c r="H6704" s="1815"/>
      <c r="I6704" s="1815"/>
      <c r="J6704" s="1815"/>
      <c r="K6704" s="1815"/>
      <c r="L6704" s="1815"/>
      <c r="M6704" s="1815"/>
      <c r="N6704" s="1903"/>
      <c r="O6704" s="1910">
        <v>1.98E-3</v>
      </c>
      <c r="P6704" s="1911"/>
      <c r="Q6704" s="1911"/>
      <c r="R6704" s="1911"/>
      <c r="S6704" s="1912"/>
      <c r="T6704" s="1913" t="s">
        <v>109</v>
      </c>
      <c r="U6704" s="1796"/>
      <c r="V6704" s="1796"/>
      <c r="W6704" s="1219"/>
      <c r="X6704" s="1914">
        <v>33.54</v>
      </c>
      <c r="Y6704" s="1915"/>
      <c r="Z6704" s="1915"/>
      <c r="AA6704" s="1915"/>
      <c r="AB6704" s="1915"/>
      <c r="AC6704" s="1915"/>
      <c r="AD6704" s="1916"/>
      <c r="AE6704" s="1909">
        <v>6.6400000000000001E-2</v>
      </c>
      <c r="AF6704" s="1841"/>
      <c r="AG6704" s="1841"/>
      <c r="AH6704" s="1219"/>
    </row>
    <row r="6705" spans="1:34" ht="17.45" customHeight="1">
      <c r="A6705" s="1787" t="s">
        <v>3552</v>
      </c>
      <c r="B6705" s="1788"/>
      <c r="C6705" s="1788"/>
      <c r="D6705" s="1788"/>
      <c r="E6705" s="1788"/>
      <c r="F6705" s="1903" t="s">
        <v>3553</v>
      </c>
      <c r="G6705" s="1815"/>
      <c r="H6705" s="1815"/>
      <c r="I6705" s="1815"/>
      <c r="J6705" s="1815"/>
      <c r="K6705" s="1815"/>
      <c r="L6705" s="1815"/>
      <c r="M6705" s="1815"/>
      <c r="N6705" s="1903"/>
      <c r="O6705" s="1910">
        <v>1.0109999999999999E-2</v>
      </c>
      <c r="P6705" s="1911"/>
      <c r="Q6705" s="1911"/>
      <c r="R6705" s="1911"/>
      <c r="S6705" s="1912"/>
      <c r="T6705" s="1913" t="s">
        <v>109</v>
      </c>
      <c r="U6705" s="1796"/>
      <c r="V6705" s="1796"/>
      <c r="W6705" s="1219"/>
      <c r="X6705" s="1914">
        <v>33.54</v>
      </c>
      <c r="Y6705" s="1915"/>
      <c r="Z6705" s="1915"/>
      <c r="AA6705" s="1915"/>
      <c r="AB6705" s="1915"/>
      <c r="AC6705" s="1915"/>
      <c r="AD6705" s="1916"/>
      <c r="AE6705" s="1909">
        <v>0.33910000000000001</v>
      </c>
      <c r="AF6705" s="1841"/>
      <c r="AG6705" s="1841"/>
      <c r="AH6705" s="1219"/>
    </row>
    <row r="6706" spans="1:34" ht="16.7" customHeight="1">
      <c r="A6706" s="1787" t="s">
        <v>3148</v>
      </c>
      <c r="B6706" s="1788"/>
      <c r="C6706" s="1788"/>
      <c r="D6706" s="1788"/>
      <c r="E6706" s="1788"/>
      <c r="F6706" s="1903" t="s">
        <v>3149</v>
      </c>
      <c r="G6706" s="1815"/>
      <c r="H6706" s="1815"/>
      <c r="I6706" s="1815"/>
      <c r="J6706" s="1815"/>
      <c r="K6706" s="1815"/>
      <c r="L6706" s="1815"/>
      <c r="M6706" s="1815"/>
      <c r="N6706" s="1903"/>
      <c r="O6706" s="1910">
        <v>2.6700000000000001E-3</v>
      </c>
      <c r="P6706" s="1911"/>
      <c r="Q6706" s="1911"/>
      <c r="R6706" s="1911"/>
      <c r="S6706" s="1912"/>
      <c r="T6706" s="1913" t="s">
        <v>109</v>
      </c>
      <c r="U6706" s="1796"/>
      <c r="V6706" s="1796"/>
      <c r="W6706" s="1219"/>
      <c r="X6706" s="1914">
        <v>33.54</v>
      </c>
      <c r="Y6706" s="1915"/>
      <c r="Z6706" s="1915"/>
      <c r="AA6706" s="1915"/>
      <c r="AB6706" s="1915"/>
      <c r="AC6706" s="1915"/>
      <c r="AD6706" s="1916"/>
      <c r="AE6706" s="1909">
        <v>8.9599999999999999E-2</v>
      </c>
      <c r="AF6706" s="1841"/>
      <c r="AG6706" s="1841"/>
      <c r="AH6706" s="1219"/>
    </row>
    <row r="6707" spans="1:34" ht="17.45" customHeight="1">
      <c r="A6707" s="1819" t="s">
        <v>3152</v>
      </c>
      <c r="B6707" s="1820"/>
      <c r="C6707" s="1820"/>
      <c r="D6707" s="1820"/>
      <c r="E6707" s="1820"/>
      <c r="F6707" s="1866" t="s">
        <v>3153</v>
      </c>
      <c r="G6707" s="1867"/>
      <c r="H6707" s="1867"/>
      <c r="I6707" s="1867"/>
      <c r="J6707" s="1867"/>
      <c r="K6707" s="1867"/>
      <c r="L6707" s="1867"/>
      <c r="M6707" s="1867"/>
      <c r="N6707" s="1866"/>
      <c r="O6707" s="1893">
        <v>2.0000000000000002E-5</v>
      </c>
      <c r="P6707" s="1894"/>
      <c r="Q6707" s="1894"/>
      <c r="R6707" s="1894"/>
      <c r="S6707" s="1895"/>
      <c r="T6707" s="1896" t="s">
        <v>109</v>
      </c>
      <c r="U6707" s="1897"/>
      <c r="V6707" s="1897"/>
      <c r="W6707" s="1222"/>
      <c r="X6707" s="1898">
        <v>33.54</v>
      </c>
      <c r="Y6707" s="1899"/>
      <c r="Z6707" s="1899"/>
      <c r="AA6707" s="1899"/>
      <c r="AB6707" s="1899"/>
      <c r="AC6707" s="1899"/>
      <c r="AD6707" s="1900"/>
      <c r="AE6707" s="1874">
        <v>6.9999999999999999E-4</v>
      </c>
      <c r="AF6707" s="1843"/>
      <c r="AG6707" s="1843"/>
      <c r="AH6707" s="1222"/>
    </row>
    <row r="6708" spans="1:34" ht="17.45" customHeight="1">
      <c r="A6708" s="1792"/>
      <c r="B6708" s="1793"/>
      <c r="C6708" s="1793"/>
      <c r="D6708" s="1793"/>
      <c r="E6708" s="1793"/>
      <c r="F6708" s="1793"/>
      <c r="G6708" s="1793"/>
      <c r="H6708" s="1793"/>
      <c r="I6708" s="1793"/>
      <c r="J6708" s="1793"/>
      <c r="K6708" s="1794" t="s">
        <v>2873</v>
      </c>
      <c r="L6708" s="1794"/>
      <c r="M6708" s="1794"/>
      <c r="N6708" s="1794"/>
      <c r="O6708" s="1794"/>
      <c r="P6708" s="1794"/>
      <c r="Q6708" s="1794"/>
      <c r="R6708" s="1794"/>
      <c r="S6708" s="1794"/>
      <c r="T6708" s="1794"/>
      <c r="U6708" s="1794"/>
      <c r="V6708" s="1794"/>
      <c r="W6708" s="1794"/>
      <c r="X6708" s="1794"/>
      <c r="Y6708" s="1794"/>
      <c r="Z6708" s="1794"/>
      <c r="AA6708" s="1794"/>
      <c r="AB6708" s="1214"/>
      <c r="AC6708" s="1795">
        <v>0.62060000000000004</v>
      </c>
      <c r="AD6708" s="1795"/>
      <c r="AE6708" s="1795"/>
      <c r="AF6708" s="1795"/>
      <c r="AG6708" s="1795"/>
      <c r="AH6708" s="1213"/>
    </row>
    <row r="6709" spans="1:34" ht="16.7" customHeight="1">
      <c r="A6709" s="1801" t="s">
        <v>2874</v>
      </c>
      <c r="B6709" s="1825"/>
      <c r="C6709" s="1825"/>
      <c r="D6709" s="1825"/>
      <c r="E6709" s="1825"/>
      <c r="F6709" s="1825"/>
      <c r="G6709" s="1825"/>
      <c r="H6709" s="1825"/>
      <c r="I6709" s="1825"/>
      <c r="J6709" s="1826"/>
      <c r="K6709" s="1789" t="s">
        <v>2850</v>
      </c>
      <c r="L6709" s="1791"/>
      <c r="M6709" s="1855" t="s">
        <v>2875</v>
      </c>
      <c r="N6709" s="1856"/>
      <c r="O6709" s="1857"/>
      <c r="P6709" s="1855" t="s">
        <v>2876</v>
      </c>
      <c r="Q6709" s="1856"/>
      <c r="R6709" s="1857"/>
      <c r="S6709" s="1855" t="s">
        <v>2877</v>
      </c>
      <c r="T6709" s="1857"/>
      <c r="U6709" s="1789" t="s">
        <v>2878</v>
      </c>
      <c r="V6709" s="1790"/>
      <c r="W6709" s="1791"/>
      <c r="X6709" s="1789" t="s">
        <v>2879</v>
      </c>
      <c r="Y6709" s="1790"/>
      <c r="Z6709" s="1790"/>
      <c r="AA6709" s="1790"/>
      <c r="AB6709" s="1791"/>
      <c r="AC6709" s="1789" t="s">
        <v>2880</v>
      </c>
      <c r="AD6709" s="1791"/>
      <c r="AE6709" s="1810" t="s">
        <v>2867</v>
      </c>
      <c r="AF6709" s="1828"/>
      <c r="AG6709" s="1828"/>
      <c r="AH6709" s="1213"/>
    </row>
    <row r="6710" spans="1:34" ht="17.45" customHeight="1">
      <c r="A6710" s="1901" t="s">
        <v>3154</v>
      </c>
      <c r="B6710" s="1902"/>
      <c r="C6710" s="1902"/>
      <c r="D6710" s="1902"/>
      <c r="E6710" s="1902"/>
      <c r="F6710" s="1875" t="s">
        <v>3145</v>
      </c>
      <c r="G6710" s="1876"/>
      <c r="H6710" s="1876"/>
      <c r="I6710" s="1876"/>
      <c r="J6710" s="1875"/>
      <c r="K6710" s="1877">
        <v>3.13E-3</v>
      </c>
      <c r="L6710" s="1878"/>
      <c r="M6710" s="1890">
        <v>0</v>
      </c>
      <c r="N6710" s="1891"/>
      <c r="O6710" s="1892"/>
      <c r="P6710" s="1890">
        <v>0</v>
      </c>
      <c r="Q6710" s="1891"/>
      <c r="R6710" s="1892"/>
      <c r="S6710" s="1890">
        <v>0</v>
      </c>
      <c r="T6710" s="1892"/>
      <c r="U6710" s="1890">
        <v>1.1000000000000001</v>
      </c>
      <c r="V6710" s="1891"/>
      <c r="W6710" s="1892"/>
      <c r="X6710" s="1890">
        <v>0.88</v>
      </c>
      <c r="Y6710" s="1891"/>
      <c r="Z6710" s="1891"/>
      <c r="AA6710" s="1891"/>
      <c r="AB6710" s="1892"/>
      <c r="AC6710" s="1890">
        <v>0.72</v>
      </c>
      <c r="AD6710" s="1892"/>
      <c r="AE6710" s="1865">
        <v>0</v>
      </c>
      <c r="AF6710" s="1847"/>
      <c r="AG6710" s="1847"/>
      <c r="AH6710" s="1225"/>
    </row>
    <row r="6711" spans="1:34" ht="16.7" customHeight="1">
      <c r="A6711" s="1787" t="s">
        <v>3059</v>
      </c>
      <c r="B6711" s="1788"/>
      <c r="C6711" s="1788"/>
      <c r="D6711" s="1788"/>
      <c r="E6711" s="1788"/>
      <c r="F6711" s="1903" t="s">
        <v>3054</v>
      </c>
      <c r="G6711" s="1815"/>
      <c r="H6711" s="1815"/>
      <c r="I6711" s="1815"/>
      <c r="J6711" s="1903"/>
      <c r="K6711" s="1904">
        <v>5.9000000000000003E-4</v>
      </c>
      <c r="L6711" s="1905"/>
      <c r="M6711" s="1914">
        <v>0</v>
      </c>
      <c r="N6711" s="1915"/>
      <c r="O6711" s="1916"/>
      <c r="P6711" s="1914">
        <v>0</v>
      </c>
      <c r="Q6711" s="1915"/>
      <c r="R6711" s="1916"/>
      <c r="S6711" s="1914">
        <v>0</v>
      </c>
      <c r="T6711" s="1916"/>
      <c r="U6711" s="1914">
        <v>1.1000000000000001</v>
      </c>
      <c r="V6711" s="1915"/>
      <c r="W6711" s="1916"/>
      <c r="X6711" s="1914">
        <v>0.88</v>
      </c>
      <c r="Y6711" s="1915"/>
      <c r="Z6711" s="1915"/>
      <c r="AA6711" s="1915"/>
      <c r="AB6711" s="1916"/>
      <c r="AC6711" s="1914">
        <v>0.72</v>
      </c>
      <c r="AD6711" s="1916"/>
      <c r="AE6711" s="1909">
        <v>0</v>
      </c>
      <c r="AF6711" s="1841"/>
      <c r="AG6711" s="1841"/>
      <c r="AH6711" s="1219"/>
    </row>
    <row r="6712" spans="1:34" ht="17.45" customHeight="1">
      <c r="A6712" s="1787" t="s">
        <v>3546</v>
      </c>
      <c r="B6712" s="1788"/>
      <c r="C6712" s="1788"/>
      <c r="D6712" s="1788"/>
      <c r="E6712" s="1788"/>
      <c r="F6712" s="1903" t="s">
        <v>3543</v>
      </c>
      <c r="G6712" s="1815"/>
      <c r="H6712" s="1815"/>
      <c r="I6712" s="1815"/>
      <c r="J6712" s="1903"/>
      <c r="K6712" s="1904">
        <v>1.98E-3</v>
      </c>
      <c r="L6712" s="1905"/>
      <c r="M6712" s="1914">
        <v>0</v>
      </c>
      <c r="N6712" s="1915"/>
      <c r="O6712" s="1916"/>
      <c r="P6712" s="1914">
        <v>0</v>
      </c>
      <c r="Q6712" s="1915"/>
      <c r="R6712" s="1916"/>
      <c r="S6712" s="1914">
        <v>0</v>
      </c>
      <c r="T6712" s="1916"/>
      <c r="U6712" s="1914">
        <v>1.1000000000000001</v>
      </c>
      <c r="V6712" s="1915"/>
      <c r="W6712" s="1916"/>
      <c r="X6712" s="1914">
        <v>0.88</v>
      </c>
      <c r="Y6712" s="1915"/>
      <c r="Z6712" s="1915"/>
      <c r="AA6712" s="1915"/>
      <c r="AB6712" s="1916"/>
      <c r="AC6712" s="1914">
        <v>0.72</v>
      </c>
      <c r="AD6712" s="1916"/>
      <c r="AE6712" s="1909">
        <v>0</v>
      </c>
      <c r="AF6712" s="1841"/>
      <c r="AG6712" s="1841"/>
      <c r="AH6712" s="1219"/>
    </row>
    <row r="6713" spans="1:34" ht="17.45" customHeight="1">
      <c r="A6713" s="1787" t="s">
        <v>3554</v>
      </c>
      <c r="B6713" s="1788"/>
      <c r="C6713" s="1788"/>
      <c r="D6713" s="1788"/>
      <c r="E6713" s="1788"/>
      <c r="F6713" s="1903" t="s">
        <v>3553</v>
      </c>
      <c r="G6713" s="1815"/>
      <c r="H6713" s="1815"/>
      <c r="I6713" s="1815"/>
      <c r="J6713" s="1903"/>
      <c r="K6713" s="1904">
        <v>1.0109999999999999E-2</v>
      </c>
      <c r="L6713" s="1905"/>
      <c r="M6713" s="1914">
        <v>0</v>
      </c>
      <c r="N6713" s="1915"/>
      <c r="O6713" s="1916"/>
      <c r="P6713" s="1914">
        <v>0</v>
      </c>
      <c r="Q6713" s="1915"/>
      <c r="R6713" s="1916"/>
      <c r="S6713" s="1914">
        <v>0</v>
      </c>
      <c r="T6713" s="1916"/>
      <c r="U6713" s="1914">
        <v>1.1000000000000001</v>
      </c>
      <c r="V6713" s="1915"/>
      <c r="W6713" s="1916"/>
      <c r="X6713" s="1914">
        <v>0.88</v>
      </c>
      <c r="Y6713" s="1915"/>
      <c r="Z6713" s="1915"/>
      <c r="AA6713" s="1915"/>
      <c r="AB6713" s="1916"/>
      <c r="AC6713" s="1914">
        <v>0.72</v>
      </c>
      <c r="AD6713" s="1916"/>
      <c r="AE6713" s="1909">
        <v>0</v>
      </c>
      <c r="AF6713" s="1841"/>
      <c r="AG6713" s="1841"/>
      <c r="AH6713" s="1219"/>
    </row>
    <row r="6714" spans="1:34" ht="16.7" customHeight="1">
      <c r="A6714" s="1787" t="s">
        <v>3157</v>
      </c>
      <c r="B6714" s="1788"/>
      <c r="C6714" s="1788"/>
      <c r="D6714" s="1788"/>
      <c r="E6714" s="1788"/>
      <c r="F6714" s="1903" t="s">
        <v>3149</v>
      </c>
      <c r="G6714" s="1815"/>
      <c r="H6714" s="1815"/>
      <c r="I6714" s="1815"/>
      <c r="J6714" s="1903"/>
      <c r="K6714" s="1904">
        <v>2.6700000000000001E-3</v>
      </c>
      <c r="L6714" s="1905"/>
      <c r="M6714" s="1914">
        <v>0</v>
      </c>
      <c r="N6714" s="1915"/>
      <c r="O6714" s="1916"/>
      <c r="P6714" s="1914">
        <v>0</v>
      </c>
      <c r="Q6714" s="1915"/>
      <c r="R6714" s="1916"/>
      <c r="S6714" s="1914">
        <v>0</v>
      </c>
      <c r="T6714" s="1916"/>
      <c r="U6714" s="1914">
        <v>1.1000000000000001</v>
      </c>
      <c r="V6714" s="1915"/>
      <c r="W6714" s="1916"/>
      <c r="X6714" s="1914">
        <v>0.88</v>
      </c>
      <c r="Y6714" s="1915"/>
      <c r="Z6714" s="1915"/>
      <c r="AA6714" s="1915"/>
      <c r="AB6714" s="1916"/>
      <c r="AC6714" s="1914">
        <v>0.72</v>
      </c>
      <c r="AD6714" s="1916"/>
      <c r="AE6714" s="1909">
        <v>0</v>
      </c>
      <c r="AF6714" s="1841"/>
      <c r="AG6714" s="1841"/>
      <c r="AH6714" s="1219"/>
    </row>
    <row r="6715" spans="1:34" ht="26.1" customHeight="1">
      <c r="A6715" s="1220"/>
      <c r="B6715" s="1221"/>
      <c r="C6715" s="1221"/>
      <c r="D6715" s="1221"/>
      <c r="E6715" s="1221"/>
      <c r="F6715" s="1221"/>
      <c r="G6715" s="1221"/>
      <c r="H6715" s="1221"/>
      <c r="I6715" s="1221"/>
      <c r="J6715" s="1221"/>
      <c r="K6715" s="1221"/>
      <c r="L6715" s="1221"/>
      <c r="M6715" s="1221"/>
      <c r="N6715" s="1221"/>
      <c r="O6715" s="1221"/>
      <c r="P6715" s="1221"/>
      <c r="Q6715" s="1221"/>
      <c r="R6715" s="1221"/>
      <c r="S6715" s="1221"/>
      <c r="T6715" s="1221"/>
      <c r="U6715" s="1221"/>
      <c r="V6715" s="1221"/>
      <c r="W6715" s="1221"/>
      <c r="X6715" s="1221"/>
      <c r="Y6715" s="1221"/>
      <c r="Z6715" s="1221"/>
      <c r="AA6715" s="1221"/>
      <c r="AB6715" s="1221"/>
      <c r="AC6715" s="1221"/>
      <c r="AD6715" s="1221"/>
      <c r="AE6715" s="1221"/>
      <c r="AF6715" s="1221"/>
      <c r="AG6715" s="1221"/>
      <c r="AH6715" s="1222"/>
    </row>
    <row r="6716" spans="1:34" ht="5.85" customHeight="1">
      <c r="A6716" s="1777"/>
      <c r="B6716" s="1778"/>
      <c r="C6716" s="1778"/>
      <c r="D6716" s="1778"/>
      <c r="E6716" s="1778"/>
      <c r="F6716" s="1778"/>
      <c r="G6716" s="1778"/>
      <c r="H6716" s="1778"/>
      <c r="I6716" s="1778"/>
      <c r="J6716" s="1778"/>
      <c r="K6716" s="1778"/>
      <c r="L6716" s="1778"/>
      <c r="M6716" s="1778"/>
      <c r="N6716" s="1778"/>
      <c r="O6716" s="1778"/>
      <c r="P6716" s="1778"/>
      <c r="Q6716" s="1778"/>
      <c r="R6716" s="1778"/>
      <c r="S6716" s="1778"/>
      <c r="T6716" s="1778"/>
      <c r="U6716" s="1778"/>
      <c r="V6716" s="1778"/>
      <c r="W6716" s="1778"/>
      <c r="X6716" s="1778"/>
      <c r="Y6716" s="1778"/>
      <c r="Z6716" s="1778"/>
      <c r="AA6716" s="1778"/>
      <c r="AB6716" s="1778"/>
      <c r="AC6716" s="1778"/>
      <c r="AD6716" s="1778"/>
      <c r="AE6716" s="1778"/>
      <c r="AF6716" s="1778"/>
      <c r="AG6716" s="1778"/>
      <c r="AH6716" s="1779"/>
    </row>
    <row r="6717" spans="1:34" ht="10.9" customHeight="1">
      <c r="A6717" s="1780" t="s">
        <v>2834</v>
      </c>
      <c r="B6717" s="1310"/>
      <c r="C6717" s="1310"/>
      <c r="D6717" s="1310"/>
      <c r="E6717" s="1310"/>
      <c r="F6717" s="1310"/>
      <c r="G6717" s="1310"/>
      <c r="H6717" s="1310"/>
      <c r="I6717" s="1310"/>
      <c r="J6717" s="1310"/>
      <c r="K6717" s="1310"/>
      <c r="L6717" s="1310"/>
      <c r="M6717" s="1310"/>
      <c r="N6717" s="1310"/>
      <c r="O6717" s="1310"/>
      <c r="P6717" s="1310"/>
      <c r="Q6717" s="1310"/>
      <c r="R6717" s="1310"/>
      <c r="S6717" s="1310"/>
      <c r="T6717" s="1310"/>
      <c r="U6717" s="1310"/>
      <c r="V6717" s="1310"/>
      <c r="W6717" s="1310"/>
      <c r="X6717" s="1310"/>
      <c r="Y6717" s="1310"/>
      <c r="Z6717" s="1310"/>
      <c r="AA6717" s="1310"/>
      <c r="AB6717" s="1310"/>
      <c r="AC6717" s="1310"/>
      <c r="AD6717" s="1309"/>
      <c r="AE6717" s="1309"/>
      <c r="AF6717" s="1781" t="s">
        <v>3766</v>
      </c>
      <c r="AG6717" s="1781"/>
      <c r="AH6717" s="1782"/>
    </row>
    <row r="6718" spans="1:34" ht="5.85" customHeight="1">
      <c r="A6718" s="1780"/>
      <c r="B6718" s="1310"/>
      <c r="C6718" s="1310"/>
      <c r="D6718" s="1310"/>
      <c r="E6718" s="1310"/>
      <c r="F6718" s="1310"/>
      <c r="G6718" s="1310"/>
      <c r="H6718" s="1310"/>
      <c r="I6718" s="1310"/>
      <c r="J6718" s="1310"/>
      <c r="K6718" s="1310"/>
      <c r="L6718" s="1310"/>
      <c r="M6718" s="1310"/>
      <c r="N6718" s="1310"/>
      <c r="O6718" s="1310"/>
      <c r="P6718" s="1310"/>
      <c r="Q6718" s="1310"/>
      <c r="R6718" s="1310"/>
      <c r="S6718" s="1310"/>
      <c r="T6718" s="1310"/>
      <c r="U6718" s="1310"/>
      <c r="V6718" s="1310"/>
      <c r="W6718" s="1310"/>
      <c r="X6718" s="1310"/>
      <c r="Y6718" s="1310"/>
      <c r="Z6718" s="1310"/>
      <c r="AA6718" s="1310"/>
      <c r="AB6718" s="1310"/>
      <c r="AC6718" s="1310"/>
      <c r="AD6718" s="1311"/>
      <c r="AE6718" s="1311"/>
      <c r="AF6718" s="1311"/>
      <c r="AG6718" s="1311"/>
      <c r="AH6718" s="1782"/>
    </row>
    <row r="6719" spans="1:34" ht="11.65" customHeight="1">
      <c r="A6719" s="1783" t="s">
        <v>2836</v>
      </c>
      <c r="B6719" s="1784"/>
      <c r="C6719" s="1784"/>
      <c r="D6719" s="1784"/>
      <c r="E6719" s="1784"/>
      <c r="F6719" s="1784"/>
      <c r="G6719" s="1784"/>
      <c r="H6719" s="1784"/>
      <c r="I6719" s="1784"/>
      <c r="J6719" s="1784"/>
      <c r="K6719" s="1784"/>
      <c r="L6719" s="1784"/>
      <c r="M6719" s="1784"/>
      <c r="N6719" s="1784"/>
      <c r="O6719" s="1784"/>
      <c r="P6719" s="1784"/>
      <c r="Q6719" s="1784"/>
      <c r="R6719" s="1784"/>
      <c r="S6719" s="1784"/>
      <c r="T6719" s="1784"/>
      <c r="U6719" s="1784"/>
      <c r="V6719" s="1784"/>
      <c r="W6719" s="1784"/>
      <c r="X6719" s="1784"/>
      <c r="Y6719" s="1784"/>
      <c r="Z6719" s="1784"/>
      <c r="AA6719" s="1784"/>
      <c r="AB6719" s="1784"/>
      <c r="AC6719" s="1784"/>
      <c r="AD6719" s="1311"/>
      <c r="AE6719" s="1311"/>
      <c r="AF6719" s="1311"/>
      <c r="AG6719" s="1311"/>
      <c r="AH6719" s="1782"/>
    </row>
    <row r="6720" spans="1:34" ht="22.5" customHeight="1">
      <c r="A6720" s="1785" t="s">
        <v>2837</v>
      </c>
      <c r="B6720" s="1786"/>
      <c r="C6720" s="1786"/>
      <c r="D6720" s="1786"/>
      <c r="E6720" s="1786"/>
      <c r="F6720" s="1786"/>
      <c r="G6720" s="1786"/>
      <c r="H6720" s="1786"/>
      <c r="I6720" s="1786"/>
      <c r="J6720" s="1786"/>
      <c r="K6720" s="1786"/>
      <c r="L6720" s="1786"/>
      <c r="M6720" s="1786"/>
      <c r="N6720" s="1786"/>
      <c r="O6720" s="1786"/>
      <c r="P6720" s="1786"/>
      <c r="Q6720" s="1786"/>
      <c r="R6720" s="1786"/>
      <c r="S6720" s="1786"/>
      <c r="T6720" s="1786"/>
      <c r="U6720" s="1786"/>
      <c r="V6720" s="1786"/>
      <c r="W6720" s="1786"/>
      <c r="X6720" s="1786"/>
      <c r="Y6720" s="1786"/>
      <c r="Z6720" s="1786"/>
      <c r="AA6720" s="1786"/>
      <c r="AB6720" s="1786"/>
      <c r="AC6720" s="1786"/>
      <c r="AD6720" s="1311"/>
      <c r="AE6720" s="1311"/>
      <c r="AF6720" s="1311"/>
      <c r="AG6720" s="1311"/>
      <c r="AH6720" s="1782"/>
    </row>
    <row r="6721" spans="1:34" ht="5.85" customHeight="1">
      <c r="A6721" s="1787" t="s">
        <v>2838</v>
      </c>
      <c r="B6721" s="1788"/>
      <c r="C6721" s="1788"/>
      <c r="D6721" s="1788"/>
      <c r="E6721" s="1788"/>
      <c r="F6721" s="1788"/>
      <c r="G6721" s="1788"/>
      <c r="H6721" s="1788"/>
      <c r="I6721" s="1788"/>
      <c r="J6721" s="1788"/>
      <c r="K6721" s="1788"/>
      <c r="L6721" s="1788"/>
      <c r="M6721" s="1788"/>
      <c r="N6721" s="1788"/>
      <c r="O6721" s="1788"/>
      <c r="P6721" s="1788"/>
      <c r="Q6721" s="1788"/>
      <c r="R6721" s="1788"/>
      <c r="S6721" s="1788"/>
      <c r="T6721" s="1788"/>
      <c r="U6721" s="1788"/>
      <c r="V6721" s="1788"/>
      <c r="W6721" s="1788"/>
      <c r="X6721" s="1788"/>
      <c r="Y6721" s="1788"/>
      <c r="Z6721" s="1788"/>
      <c r="AA6721" s="1788"/>
      <c r="AB6721" s="1788"/>
      <c r="AC6721" s="1788"/>
      <c r="AD6721" s="1311"/>
      <c r="AE6721" s="1311"/>
      <c r="AF6721" s="1311"/>
      <c r="AG6721" s="1311"/>
      <c r="AH6721" s="1782"/>
    </row>
    <row r="6722" spans="1:34" ht="5.85" customHeight="1">
      <c r="A6722" s="1787"/>
      <c r="B6722" s="1788"/>
      <c r="C6722" s="1788"/>
      <c r="D6722" s="1788"/>
      <c r="E6722" s="1788"/>
      <c r="F6722" s="1788"/>
      <c r="G6722" s="1788"/>
      <c r="H6722" s="1788"/>
      <c r="I6722" s="1788"/>
      <c r="J6722" s="1788"/>
      <c r="K6722" s="1788"/>
      <c r="L6722" s="1788"/>
      <c r="M6722" s="1788"/>
      <c r="N6722" s="1788"/>
      <c r="O6722" s="1788"/>
      <c r="P6722" s="1788"/>
      <c r="Q6722" s="1788"/>
      <c r="R6722" s="1788"/>
      <c r="S6722" s="1788"/>
      <c r="T6722" s="1788"/>
      <c r="U6722" s="1788"/>
      <c r="V6722" s="1788"/>
      <c r="W6722" s="1788"/>
      <c r="X6722" s="1788"/>
      <c r="Y6722" s="1788"/>
      <c r="Z6722" s="1788"/>
      <c r="AA6722" s="1788"/>
      <c r="AB6722" s="1788"/>
      <c r="AC6722" s="1788"/>
      <c r="AD6722" s="1782"/>
      <c r="AE6722" s="1309"/>
      <c r="AF6722" s="1309"/>
      <c r="AG6722" s="1309"/>
      <c r="AH6722" s="1782"/>
    </row>
    <row r="6723" spans="1:34" ht="11.65" customHeight="1">
      <c r="A6723" s="1787" t="s">
        <v>2839</v>
      </c>
      <c r="B6723" s="1788"/>
      <c r="C6723" s="1788"/>
      <c r="D6723" s="1788"/>
      <c r="E6723" s="1788"/>
      <c r="F6723" s="1788"/>
      <c r="G6723" s="1788"/>
      <c r="H6723" s="1788"/>
      <c r="I6723" s="1788"/>
      <c r="J6723" s="1788"/>
      <c r="K6723" s="1788"/>
      <c r="L6723" s="1788"/>
      <c r="M6723" s="1788"/>
      <c r="N6723" s="1788"/>
      <c r="O6723" s="1788"/>
      <c r="P6723" s="1788"/>
      <c r="Q6723" s="1788"/>
      <c r="R6723" s="1788"/>
      <c r="S6723" s="1788"/>
      <c r="T6723" s="1788"/>
      <c r="U6723" s="1788"/>
      <c r="V6723" s="1788"/>
      <c r="W6723" s="1788"/>
      <c r="X6723" s="1788"/>
      <c r="Y6723" s="1788"/>
      <c r="Z6723" s="1788"/>
      <c r="AA6723" s="1788"/>
      <c r="AB6723" s="1788"/>
      <c r="AC6723" s="1788"/>
      <c r="AD6723" s="1818" t="s">
        <v>2840</v>
      </c>
      <c r="AE6723" s="1818"/>
      <c r="AF6723" s="1206">
        <v>0</v>
      </c>
      <c r="AG6723" s="1207" t="s">
        <v>5</v>
      </c>
      <c r="AH6723" s="1800"/>
    </row>
    <row r="6724" spans="1:34" ht="11.65" customHeight="1">
      <c r="A6724" s="1819" t="s">
        <v>2841</v>
      </c>
      <c r="B6724" s="1820"/>
      <c r="C6724" s="1820"/>
      <c r="D6724" s="1820"/>
      <c r="E6724" s="1820"/>
      <c r="F6724" s="1820"/>
      <c r="G6724" s="1820"/>
      <c r="H6724" s="1820"/>
      <c r="I6724" s="1820"/>
      <c r="J6724" s="1820"/>
      <c r="K6724" s="1820"/>
      <c r="L6724" s="1820"/>
      <c r="M6724" s="1820"/>
      <c r="N6724" s="1820"/>
      <c r="O6724" s="1820"/>
      <c r="P6724" s="1820"/>
      <c r="Q6724" s="1820"/>
      <c r="R6724" s="1820"/>
      <c r="S6724" s="1820"/>
      <c r="T6724" s="1820"/>
      <c r="U6724" s="1820"/>
      <c r="V6724" s="1820"/>
      <c r="W6724" s="1820"/>
      <c r="X6724" s="1820"/>
      <c r="Y6724" s="1820"/>
      <c r="Z6724" s="1820"/>
      <c r="AA6724" s="1820"/>
      <c r="AB6724" s="1820"/>
      <c r="AC6724" s="1820"/>
      <c r="AD6724" s="1821" t="s">
        <v>2842</v>
      </c>
      <c r="AE6724" s="1821"/>
      <c r="AF6724" s="1210">
        <v>0</v>
      </c>
      <c r="AG6724" s="1211" t="s">
        <v>5</v>
      </c>
      <c r="AH6724" s="1800"/>
    </row>
    <row r="6725" spans="1:34" ht="16.7" customHeight="1">
      <c r="A6725" s="1801" t="s">
        <v>2874</v>
      </c>
      <c r="B6725" s="1825"/>
      <c r="C6725" s="1825"/>
      <c r="D6725" s="1825"/>
      <c r="E6725" s="1825"/>
      <c r="F6725" s="1825"/>
      <c r="G6725" s="1825"/>
      <c r="H6725" s="1825"/>
      <c r="I6725" s="1825"/>
      <c r="J6725" s="1826"/>
      <c r="K6725" s="1789" t="s">
        <v>2850</v>
      </c>
      <c r="L6725" s="1791"/>
      <c r="M6725" s="1855" t="s">
        <v>2875</v>
      </c>
      <c r="N6725" s="1856"/>
      <c r="O6725" s="1857"/>
      <c r="P6725" s="1855" t="s">
        <v>2876</v>
      </c>
      <c r="Q6725" s="1856"/>
      <c r="R6725" s="1857"/>
      <c r="S6725" s="1855" t="s">
        <v>2877</v>
      </c>
      <c r="T6725" s="1857"/>
      <c r="U6725" s="1789" t="s">
        <v>2878</v>
      </c>
      <c r="V6725" s="1790"/>
      <c r="W6725" s="1791"/>
      <c r="X6725" s="1789" t="s">
        <v>2879</v>
      </c>
      <c r="Y6725" s="1790"/>
      <c r="Z6725" s="1790"/>
      <c r="AA6725" s="1790"/>
      <c r="AB6725" s="1791"/>
      <c r="AC6725" s="1789" t="s">
        <v>2880</v>
      </c>
      <c r="AD6725" s="1791"/>
      <c r="AE6725" s="1810" t="s">
        <v>2867</v>
      </c>
      <c r="AF6725" s="1828"/>
      <c r="AG6725" s="1828"/>
      <c r="AH6725" s="1213"/>
    </row>
    <row r="6726" spans="1:34" ht="17.45" customHeight="1">
      <c r="A6726" s="1883" t="s">
        <v>3159</v>
      </c>
      <c r="B6726" s="1884"/>
      <c r="C6726" s="1884"/>
      <c r="D6726" s="1884"/>
      <c r="E6726" s="1884"/>
      <c r="F6726" s="1829" t="s">
        <v>3153</v>
      </c>
      <c r="G6726" s="1830"/>
      <c r="H6726" s="1830"/>
      <c r="I6726" s="1830"/>
      <c r="J6726" s="1829"/>
      <c r="K6726" s="1862">
        <v>2.0000000000000002E-5</v>
      </c>
      <c r="L6726" s="1863"/>
      <c r="M6726" s="1836">
        <v>0</v>
      </c>
      <c r="N6726" s="1837"/>
      <c r="O6726" s="1838"/>
      <c r="P6726" s="1836">
        <v>0</v>
      </c>
      <c r="Q6726" s="1837"/>
      <c r="R6726" s="1838"/>
      <c r="S6726" s="1836">
        <v>0</v>
      </c>
      <c r="T6726" s="1838"/>
      <c r="U6726" s="1836">
        <v>1.1000000000000001</v>
      </c>
      <c r="V6726" s="1837"/>
      <c r="W6726" s="1838"/>
      <c r="X6726" s="1836">
        <v>0.88</v>
      </c>
      <c r="Y6726" s="1837"/>
      <c r="Z6726" s="1837"/>
      <c r="AA6726" s="1837"/>
      <c r="AB6726" s="1838"/>
      <c r="AC6726" s="1836">
        <v>0.72</v>
      </c>
      <c r="AD6726" s="1838"/>
      <c r="AE6726" s="1839">
        <v>0</v>
      </c>
      <c r="AF6726" s="1795"/>
      <c r="AG6726" s="1795"/>
      <c r="AH6726" s="1217"/>
    </row>
    <row r="6727" spans="1:34" ht="17.45" customHeight="1">
      <c r="A6727" s="1853"/>
      <c r="B6727" s="1778"/>
      <c r="C6727" s="1778"/>
      <c r="D6727" s="1778"/>
      <c r="E6727" s="1778"/>
      <c r="F6727" s="1778"/>
      <c r="G6727" s="1778"/>
      <c r="H6727" s="1778"/>
      <c r="I6727" s="1846" t="s">
        <v>2881</v>
      </c>
      <c r="J6727" s="1846"/>
      <c r="K6727" s="1846"/>
      <c r="L6727" s="1846"/>
      <c r="M6727" s="1846"/>
      <c r="N6727" s="1846"/>
      <c r="O6727" s="1846"/>
      <c r="P6727" s="1846"/>
      <c r="Q6727" s="1846"/>
      <c r="R6727" s="1846"/>
      <c r="S6727" s="1846"/>
      <c r="T6727" s="1846"/>
      <c r="U6727" s="1846"/>
      <c r="V6727" s="1846"/>
      <c r="W6727" s="1846"/>
      <c r="X6727" s="1846"/>
      <c r="Y6727" s="1846"/>
      <c r="Z6727" s="1203"/>
      <c r="AA6727" s="1847">
        <v>0</v>
      </c>
      <c r="AB6727" s="1847"/>
      <c r="AC6727" s="1847"/>
      <c r="AD6727" s="1847"/>
      <c r="AE6727" s="1847"/>
      <c r="AF6727" s="1847"/>
      <c r="AG6727" s="1847"/>
      <c r="AH6727" s="1204"/>
    </row>
    <row r="6728" spans="1:34" ht="5.0999999999999996" customHeight="1">
      <c r="A6728" s="1854"/>
      <c r="B6728" s="1309"/>
      <c r="C6728" s="1309"/>
      <c r="D6728" s="1309"/>
      <c r="E6728" s="1309"/>
      <c r="F6728" s="1309"/>
      <c r="G6728" s="1309"/>
      <c r="H6728" s="1309"/>
      <c r="I6728" s="1309"/>
      <c r="J6728" s="1309"/>
      <c r="K6728" s="1309"/>
      <c r="L6728" s="1309"/>
      <c r="M6728" s="1309"/>
      <c r="N6728" s="1309"/>
      <c r="O6728" s="1309"/>
      <c r="P6728" s="1309"/>
      <c r="Q6728" s="1309"/>
      <c r="R6728" s="1309"/>
      <c r="S6728" s="1309"/>
      <c r="T6728" s="1309"/>
      <c r="U6728" s="1309"/>
      <c r="V6728" s="1309"/>
      <c r="W6728" s="1309"/>
      <c r="X6728" s="1309"/>
      <c r="Y6728" s="1309"/>
      <c r="Z6728" s="1309"/>
      <c r="AA6728" s="1309"/>
      <c r="AB6728" s="1309"/>
      <c r="AC6728" s="1309"/>
      <c r="AD6728" s="1309"/>
      <c r="AE6728" s="1309"/>
      <c r="AF6728" s="1309"/>
      <c r="AG6728" s="1309"/>
      <c r="AH6728" s="1782"/>
    </row>
    <row r="6729" spans="1:34" ht="17.45" customHeight="1">
      <c r="A6729" s="1845"/>
      <c r="B6729" s="1799"/>
      <c r="C6729" s="1799"/>
      <c r="D6729" s="1799"/>
      <c r="E6729" s="1799"/>
      <c r="F6729" s="1799"/>
      <c r="G6729" s="1799"/>
      <c r="H6729" s="1799"/>
      <c r="I6729" s="1842" t="s">
        <v>2882</v>
      </c>
      <c r="J6729" s="1842"/>
      <c r="K6729" s="1842"/>
      <c r="L6729" s="1842"/>
      <c r="M6729" s="1842"/>
      <c r="N6729" s="1842"/>
      <c r="O6729" s="1842"/>
      <c r="P6729" s="1842"/>
      <c r="Q6729" s="1842"/>
      <c r="R6729" s="1842"/>
      <c r="S6729" s="1842"/>
      <c r="T6729" s="1842"/>
      <c r="U6729" s="1842"/>
      <c r="V6729" s="1842"/>
      <c r="W6729" s="1842"/>
      <c r="X6729" s="1842"/>
      <c r="Y6729" s="1842"/>
      <c r="Z6729" s="1212"/>
      <c r="AA6729" s="1848">
        <v>109.02</v>
      </c>
      <c r="AB6729" s="1848"/>
      <c r="AC6729" s="1848"/>
      <c r="AD6729" s="1848"/>
      <c r="AE6729" s="1848"/>
      <c r="AF6729" s="1848"/>
      <c r="AG6729" s="1848"/>
      <c r="AH6729" s="1208"/>
    </row>
    <row r="6730" spans="1:34" ht="45.75" customHeight="1">
      <c r="A6730" s="1849" t="s">
        <v>2883</v>
      </c>
      <c r="B6730" s="1850"/>
      <c r="C6730" s="1850"/>
      <c r="D6730" s="1850"/>
      <c r="E6730" s="1851"/>
      <c r="F6730" s="1852"/>
      <c r="G6730" s="1852"/>
      <c r="H6730" s="1852"/>
      <c r="I6730" s="1852"/>
      <c r="J6730" s="1852"/>
      <c r="K6730" s="1852"/>
      <c r="L6730" s="1852"/>
      <c r="M6730" s="1852"/>
      <c r="N6730" s="1852"/>
      <c r="O6730" s="1852"/>
      <c r="P6730" s="1852"/>
      <c r="Q6730" s="1852"/>
      <c r="R6730" s="1852"/>
      <c r="S6730" s="1852"/>
      <c r="T6730" s="1852"/>
      <c r="U6730" s="1852"/>
      <c r="V6730" s="1852"/>
      <c r="W6730" s="1852"/>
      <c r="X6730" s="1852"/>
      <c r="Y6730" s="1852"/>
      <c r="Z6730" s="1852"/>
      <c r="AA6730" s="1852"/>
      <c r="AB6730" s="1852"/>
      <c r="AC6730" s="1852"/>
      <c r="AD6730" s="1852"/>
      <c r="AE6730" s="1852"/>
      <c r="AF6730" s="1852"/>
      <c r="AG6730" s="1852"/>
      <c r="AH6730" s="1851"/>
    </row>
    <row r="6731" spans="1:34" ht="145.35" customHeight="1">
      <c r="A6731" s="1218"/>
      <c r="AH6731" s="1219"/>
    </row>
    <row r="6732" spans="1:34" ht="145.35" customHeight="1">
      <c r="A6732" s="1218"/>
      <c r="AH6732" s="1219"/>
    </row>
    <row r="6733" spans="1:34" ht="145.35" customHeight="1">
      <c r="A6733" s="1218"/>
      <c r="AH6733" s="1219"/>
    </row>
    <row r="6734" spans="1:34" ht="144.75" customHeight="1">
      <c r="A6734" s="1220"/>
      <c r="B6734" s="1221"/>
      <c r="C6734" s="1221"/>
      <c r="D6734" s="1221"/>
      <c r="E6734" s="1221"/>
      <c r="F6734" s="1221"/>
      <c r="G6734" s="1221"/>
      <c r="H6734" s="1221"/>
      <c r="I6734" s="1221"/>
      <c r="J6734" s="1221"/>
      <c r="K6734" s="1221"/>
      <c r="L6734" s="1221"/>
      <c r="M6734" s="1221"/>
      <c r="N6734" s="1221"/>
      <c r="O6734" s="1221"/>
      <c r="P6734" s="1221"/>
      <c r="Q6734" s="1221"/>
      <c r="R6734" s="1221"/>
      <c r="S6734" s="1221"/>
      <c r="T6734" s="1221"/>
      <c r="U6734" s="1221"/>
      <c r="V6734" s="1221"/>
      <c r="W6734" s="1221"/>
      <c r="X6734" s="1221"/>
      <c r="Y6734" s="1221"/>
      <c r="Z6734" s="1221"/>
      <c r="AA6734" s="1221"/>
      <c r="AB6734" s="1221"/>
      <c r="AC6734" s="1221"/>
      <c r="AD6734" s="1221"/>
      <c r="AE6734" s="1221"/>
      <c r="AF6734" s="1221"/>
      <c r="AG6734" s="1221"/>
      <c r="AH6734" s="1222"/>
    </row>
    <row r="6735" spans="1:34" ht="5.85" customHeight="1">
      <c r="A6735" s="1777"/>
      <c r="B6735" s="1778"/>
      <c r="C6735" s="1778"/>
      <c r="D6735" s="1778"/>
      <c r="E6735" s="1778"/>
      <c r="F6735" s="1778"/>
      <c r="G6735" s="1778"/>
      <c r="H6735" s="1778"/>
      <c r="I6735" s="1778"/>
      <c r="J6735" s="1778"/>
      <c r="K6735" s="1778"/>
      <c r="L6735" s="1778"/>
      <c r="M6735" s="1778"/>
      <c r="N6735" s="1778"/>
      <c r="O6735" s="1778"/>
      <c r="P6735" s="1778"/>
      <c r="Q6735" s="1778"/>
      <c r="R6735" s="1778"/>
      <c r="S6735" s="1778"/>
      <c r="T6735" s="1778"/>
      <c r="U6735" s="1778"/>
      <c r="V6735" s="1778"/>
      <c r="W6735" s="1778"/>
      <c r="X6735" s="1778"/>
      <c r="Y6735" s="1778"/>
      <c r="Z6735" s="1778"/>
      <c r="AA6735" s="1778"/>
      <c r="AB6735" s="1778"/>
      <c r="AC6735" s="1778"/>
      <c r="AD6735" s="1778"/>
      <c r="AE6735" s="1778"/>
      <c r="AF6735" s="1778"/>
      <c r="AG6735" s="1778"/>
      <c r="AH6735" s="1779"/>
    </row>
    <row r="6736" spans="1:34" ht="11.65" customHeight="1">
      <c r="A6736" s="1780" t="s">
        <v>2834</v>
      </c>
      <c r="B6736" s="1310"/>
      <c r="C6736" s="1310"/>
      <c r="D6736" s="1310"/>
      <c r="E6736" s="1310"/>
      <c r="F6736" s="1310"/>
      <c r="G6736" s="1310"/>
      <c r="H6736" s="1310"/>
      <c r="I6736" s="1310"/>
      <c r="J6736" s="1310"/>
      <c r="K6736" s="1310"/>
      <c r="L6736" s="1310"/>
      <c r="M6736" s="1310"/>
      <c r="N6736" s="1310"/>
      <c r="O6736" s="1310"/>
      <c r="P6736" s="1310"/>
      <c r="Q6736" s="1310"/>
      <c r="R6736" s="1310"/>
      <c r="S6736" s="1310"/>
      <c r="T6736" s="1310"/>
      <c r="U6736" s="1310"/>
      <c r="V6736" s="1310"/>
      <c r="W6736" s="1310"/>
      <c r="X6736" s="1310"/>
      <c r="Y6736" s="1310"/>
      <c r="Z6736" s="1310"/>
      <c r="AA6736" s="1310"/>
      <c r="AB6736" s="1310"/>
      <c r="AC6736" s="1310"/>
      <c r="AD6736" s="1309"/>
      <c r="AE6736" s="1309"/>
      <c r="AF6736" s="1781" t="s">
        <v>3767</v>
      </c>
      <c r="AG6736" s="1781"/>
      <c r="AH6736" s="1782"/>
    </row>
    <row r="6737" spans="1:34" ht="5.85" customHeight="1">
      <c r="A6737" s="1780"/>
      <c r="B6737" s="1310"/>
      <c r="C6737" s="1310"/>
      <c r="D6737" s="1310"/>
      <c r="E6737" s="1310"/>
      <c r="F6737" s="1310"/>
      <c r="G6737" s="1310"/>
      <c r="H6737" s="1310"/>
      <c r="I6737" s="1310"/>
      <c r="J6737" s="1310"/>
      <c r="K6737" s="1310"/>
      <c r="L6737" s="1310"/>
      <c r="M6737" s="1310"/>
      <c r="N6737" s="1310"/>
      <c r="O6737" s="1310"/>
      <c r="P6737" s="1310"/>
      <c r="Q6737" s="1310"/>
      <c r="R6737" s="1310"/>
      <c r="S6737" s="1310"/>
      <c r="T6737" s="1310"/>
      <c r="U6737" s="1310"/>
      <c r="V6737" s="1310"/>
      <c r="W6737" s="1310"/>
      <c r="X6737" s="1310"/>
      <c r="Y6737" s="1310"/>
      <c r="Z6737" s="1310"/>
      <c r="AA6737" s="1310"/>
      <c r="AB6737" s="1310"/>
      <c r="AC6737" s="1310"/>
      <c r="AD6737" s="1311"/>
      <c r="AE6737" s="1311"/>
      <c r="AF6737" s="1311"/>
      <c r="AG6737" s="1311"/>
      <c r="AH6737" s="1782"/>
    </row>
    <row r="6738" spans="1:34" ht="10.9" customHeight="1">
      <c r="A6738" s="1783" t="s">
        <v>2836</v>
      </c>
      <c r="B6738" s="1784"/>
      <c r="C6738" s="1784"/>
      <c r="D6738" s="1784"/>
      <c r="E6738" s="1784"/>
      <c r="F6738" s="1784"/>
      <c r="G6738" s="1784"/>
      <c r="H6738" s="1784"/>
      <c r="I6738" s="1784"/>
      <c r="J6738" s="1784"/>
      <c r="K6738" s="1784"/>
      <c r="L6738" s="1784"/>
      <c r="M6738" s="1784"/>
      <c r="N6738" s="1784"/>
      <c r="O6738" s="1784"/>
      <c r="P6738" s="1784"/>
      <c r="Q6738" s="1784"/>
      <c r="R6738" s="1784"/>
      <c r="S6738" s="1784"/>
      <c r="T6738" s="1784"/>
      <c r="U6738" s="1784"/>
      <c r="V6738" s="1784"/>
      <c r="W6738" s="1784"/>
      <c r="X6738" s="1784"/>
      <c r="Y6738" s="1784"/>
      <c r="Z6738" s="1784"/>
      <c r="AA6738" s="1784"/>
      <c r="AB6738" s="1784"/>
      <c r="AC6738" s="1784"/>
      <c r="AD6738" s="1311"/>
      <c r="AE6738" s="1311"/>
      <c r="AF6738" s="1311"/>
      <c r="AG6738" s="1311"/>
      <c r="AH6738" s="1782"/>
    </row>
    <row r="6739" spans="1:34" ht="23.25" customHeight="1">
      <c r="A6739" s="1785" t="s">
        <v>2837</v>
      </c>
      <c r="B6739" s="1786"/>
      <c r="C6739" s="1786"/>
      <c r="D6739" s="1786"/>
      <c r="E6739" s="1786"/>
      <c r="F6739" s="1786"/>
      <c r="G6739" s="1786"/>
      <c r="H6739" s="1786"/>
      <c r="I6739" s="1786"/>
      <c r="J6739" s="1786"/>
      <c r="K6739" s="1786"/>
      <c r="L6739" s="1786"/>
      <c r="M6739" s="1786"/>
      <c r="N6739" s="1786"/>
      <c r="O6739" s="1786"/>
      <c r="P6739" s="1786"/>
      <c r="Q6739" s="1786"/>
      <c r="R6739" s="1786"/>
      <c r="S6739" s="1786"/>
      <c r="T6739" s="1786"/>
      <c r="U6739" s="1786"/>
      <c r="V6739" s="1786"/>
      <c r="W6739" s="1786"/>
      <c r="X6739" s="1786"/>
      <c r="Y6739" s="1786"/>
      <c r="Z6739" s="1786"/>
      <c r="AA6739" s="1786"/>
      <c r="AB6739" s="1786"/>
      <c r="AC6739" s="1786"/>
      <c r="AD6739" s="1311"/>
      <c r="AE6739" s="1311"/>
      <c r="AF6739" s="1311"/>
      <c r="AG6739" s="1311"/>
      <c r="AH6739" s="1782"/>
    </row>
    <row r="6740" spans="1:34" ht="5.85" customHeight="1">
      <c r="A6740" s="1787" t="s">
        <v>2838</v>
      </c>
      <c r="B6740" s="1788"/>
      <c r="C6740" s="1788"/>
      <c r="D6740" s="1788"/>
      <c r="E6740" s="1788"/>
      <c r="F6740" s="1788"/>
      <c r="G6740" s="1788"/>
      <c r="H6740" s="1788"/>
      <c r="I6740" s="1788"/>
      <c r="J6740" s="1788"/>
      <c r="K6740" s="1788"/>
      <c r="L6740" s="1788"/>
      <c r="M6740" s="1788"/>
      <c r="N6740" s="1788"/>
      <c r="O6740" s="1788"/>
      <c r="P6740" s="1788"/>
      <c r="Q6740" s="1788"/>
      <c r="R6740" s="1788"/>
      <c r="S6740" s="1788"/>
      <c r="T6740" s="1788"/>
      <c r="U6740" s="1788"/>
      <c r="V6740" s="1788"/>
      <c r="W6740" s="1788"/>
      <c r="X6740" s="1788"/>
      <c r="Y6740" s="1788"/>
      <c r="Z6740" s="1788"/>
      <c r="AA6740" s="1788"/>
      <c r="AB6740" s="1788"/>
      <c r="AC6740" s="1788"/>
      <c r="AD6740" s="1311"/>
      <c r="AE6740" s="1311"/>
      <c r="AF6740" s="1311"/>
      <c r="AG6740" s="1311"/>
      <c r="AH6740" s="1782"/>
    </row>
    <row r="6741" spans="1:34" ht="5.85" customHeight="1">
      <c r="A6741" s="1787"/>
      <c r="B6741" s="1788"/>
      <c r="C6741" s="1788"/>
      <c r="D6741" s="1788"/>
      <c r="E6741" s="1788"/>
      <c r="F6741" s="1788"/>
      <c r="G6741" s="1788"/>
      <c r="H6741" s="1788"/>
      <c r="I6741" s="1788"/>
      <c r="J6741" s="1788"/>
      <c r="K6741" s="1788"/>
      <c r="L6741" s="1788"/>
      <c r="M6741" s="1788"/>
      <c r="N6741" s="1788"/>
      <c r="O6741" s="1788"/>
      <c r="P6741" s="1788"/>
      <c r="Q6741" s="1788"/>
      <c r="R6741" s="1788"/>
      <c r="S6741" s="1788"/>
      <c r="T6741" s="1788"/>
      <c r="U6741" s="1788"/>
      <c r="V6741" s="1788"/>
      <c r="W6741" s="1788"/>
      <c r="X6741" s="1788"/>
      <c r="Y6741" s="1788"/>
      <c r="Z6741" s="1788"/>
      <c r="AA6741" s="1788"/>
      <c r="AB6741" s="1788"/>
      <c r="AC6741" s="1788"/>
      <c r="AD6741" s="1782"/>
      <c r="AE6741" s="1309"/>
      <c r="AF6741" s="1309"/>
      <c r="AG6741" s="1309"/>
      <c r="AH6741" s="1782"/>
    </row>
    <row r="6742" spans="1:34" ht="10.9" customHeight="1">
      <c r="A6742" s="1787" t="s">
        <v>2839</v>
      </c>
      <c r="B6742" s="1788"/>
      <c r="C6742" s="1788"/>
      <c r="D6742" s="1788"/>
      <c r="E6742" s="1788"/>
      <c r="F6742" s="1788"/>
      <c r="G6742" s="1788"/>
      <c r="H6742" s="1788"/>
      <c r="I6742" s="1788"/>
      <c r="J6742" s="1788"/>
      <c r="K6742" s="1788"/>
      <c r="L6742" s="1788"/>
      <c r="M6742" s="1788"/>
      <c r="N6742" s="1788"/>
      <c r="O6742" s="1788"/>
      <c r="P6742" s="1788"/>
      <c r="Q6742" s="1788"/>
      <c r="R6742" s="1788"/>
      <c r="S6742" s="1788"/>
      <c r="T6742" s="1788"/>
      <c r="U6742" s="1788"/>
      <c r="V6742" s="1788"/>
      <c r="W6742" s="1788"/>
      <c r="X6742" s="1788"/>
      <c r="Y6742" s="1788"/>
      <c r="Z6742" s="1788"/>
      <c r="AA6742" s="1788"/>
      <c r="AB6742" s="1788"/>
      <c r="AC6742" s="1788"/>
      <c r="AD6742" s="1818" t="s">
        <v>2840</v>
      </c>
      <c r="AE6742" s="1818"/>
      <c r="AF6742" s="1206">
        <v>0</v>
      </c>
      <c r="AG6742" s="1207" t="s">
        <v>5</v>
      </c>
      <c r="AH6742" s="1800"/>
    </row>
    <row r="6743" spans="1:34" ht="11.65" customHeight="1">
      <c r="A6743" s="1819" t="s">
        <v>2841</v>
      </c>
      <c r="B6743" s="1820"/>
      <c r="C6743" s="1820"/>
      <c r="D6743" s="1820"/>
      <c r="E6743" s="1820"/>
      <c r="F6743" s="1820"/>
      <c r="G6743" s="1820"/>
      <c r="H6743" s="1820"/>
      <c r="I6743" s="1820"/>
      <c r="J6743" s="1820"/>
      <c r="K6743" s="1820"/>
      <c r="L6743" s="1820"/>
      <c r="M6743" s="1820"/>
      <c r="N6743" s="1820"/>
      <c r="O6743" s="1820"/>
      <c r="P6743" s="1820"/>
      <c r="Q6743" s="1820"/>
      <c r="R6743" s="1820"/>
      <c r="S6743" s="1820"/>
      <c r="T6743" s="1820"/>
      <c r="U6743" s="1820"/>
      <c r="V6743" s="1820"/>
      <c r="W6743" s="1820"/>
      <c r="X6743" s="1820"/>
      <c r="Y6743" s="1820"/>
      <c r="Z6743" s="1820"/>
      <c r="AA6743" s="1820"/>
      <c r="AB6743" s="1820"/>
      <c r="AC6743" s="1820"/>
      <c r="AD6743" s="1821" t="s">
        <v>2842</v>
      </c>
      <c r="AE6743" s="1821"/>
      <c r="AF6743" s="1210">
        <v>0</v>
      </c>
      <c r="AG6743" s="1211" t="s">
        <v>5</v>
      </c>
      <c r="AH6743" s="1800"/>
    </row>
    <row r="6744" spans="1:34" ht="17.45" customHeight="1">
      <c r="A6744" s="1822" t="s">
        <v>2843</v>
      </c>
      <c r="B6744" s="1802"/>
      <c r="C6744" s="1802"/>
      <c r="D6744" s="1778"/>
      <c r="E6744" s="1823" t="s">
        <v>3759</v>
      </c>
      <c r="F6744" s="1823"/>
      <c r="G6744" s="1823"/>
      <c r="H6744" s="1823"/>
      <c r="I6744" s="1823"/>
      <c r="J6744" s="1823"/>
      <c r="K6744" s="1823"/>
      <c r="L6744" s="1823"/>
      <c r="M6744" s="1823"/>
      <c r="N6744" s="1823"/>
      <c r="O6744" s="1823"/>
      <c r="P6744" s="1823"/>
      <c r="Q6744" s="1823"/>
      <c r="R6744" s="1823"/>
      <c r="S6744" s="1823"/>
      <c r="T6744" s="1823"/>
      <c r="U6744" s="1823"/>
      <c r="V6744" s="1823"/>
      <c r="W6744" s="1823"/>
      <c r="X6744" s="1823"/>
      <c r="Y6744" s="1823"/>
      <c r="Z6744" s="1823"/>
      <c r="AA6744" s="1823"/>
      <c r="AB6744" s="1823"/>
      <c r="AC6744" s="1823"/>
      <c r="AD6744" s="1823"/>
      <c r="AE6744" s="1823"/>
      <c r="AF6744" s="1823"/>
      <c r="AG6744" s="1823"/>
      <c r="AH6744" s="1779"/>
    </row>
    <row r="6745" spans="1:34" ht="16.7" customHeight="1">
      <c r="A6745" s="1824" t="s">
        <v>2844</v>
      </c>
      <c r="B6745" s="1816"/>
      <c r="C6745" s="1816"/>
      <c r="D6745" s="1309"/>
      <c r="E6745" s="1815" t="s">
        <v>3758</v>
      </c>
      <c r="F6745" s="1815"/>
      <c r="G6745" s="1111"/>
      <c r="H6745" s="1796" t="s">
        <v>2845</v>
      </c>
      <c r="I6745" s="1796"/>
      <c r="J6745" s="1796" t="s">
        <v>495</v>
      </c>
      <c r="K6745" s="1796"/>
      <c r="L6745" s="1309"/>
      <c r="M6745" s="1309"/>
      <c r="N6745" s="1816" t="s">
        <v>2846</v>
      </c>
      <c r="O6745" s="1816"/>
      <c r="P6745" s="1816"/>
      <c r="Q6745" s="1816"/>
      <c r="R6745" s="1817">
        <v>249</v>
      </c>
      <c r="S6745" s="1817"/>
      <c r="T6745" s="1817"/>
      <c r="U6745" s="1817"/>
      <c r="V6745" s="1309"/>
      <c r="W6745" s="1309"/>
      <c r="X6745" s="1309"/>
      <c r="Y6745" s="1796" t="s">
        <v>2847</v>
      </c>
      <c r="Z6745" s="1796"/>
      <c r="AA6745" s="1796"/>
      <c r="AB6745" s="1796"/>
      <c r="AC6745" s="1796"/>
      <c r="AD6745" s="1796"/>
      <c r="AE6745" s="1796"/>
      <c r="AF6745" s="1797" t="s">
        <v>2848</v>
      </c>
      <c r="AG6745" s="1797"/>
      <c r="AH6745" s="1782"/>
    </row>
    <row r="6746" spans="1:34" ht="5.85" customHeight="1">
      <c r="A6746" s="1798"/>
      <c r="B6746" s="1799"/>
      <c r="C6746" s="1799"/>
      <c r="D6746" s="1799"/>
      <c r="E6746" s="1799"/>
      <c r="F6746" s="1799"/>
      <c r="G6746" s="1799"/>
      <c r="H6746" s="1799"/>
      <c r="I6746" s="1799"/>
      <c r="J6746" s="1799"/>
      <c r="K6746" s="1799"/>
      <c r="L6746" s="1799"/>
      <c r="M6746" s="1799"/>
      <c r="N6746" s="1799"/>
      <c r="O6746" s="1799"/>
      <c r="P6746" s="1799"/>
      <c r="Q6746" s="1799"/>
      <c r="R6746" s="1799"/>
      <c r="S6746" s="1799"/>
      <c r="T6746" s="1799"/>
      <c r="U6746" s="1799"/>
      <c r="V6746" s="1799"/>
      <c r="W6746" s="1799"/>
      <c r="X6746" s="1799"/>
      <c r="Y6746" s="1799"/>
      <c r="Z6746" s="1799"/>
      <c r="AA6746" s="1799"/>
      <c r="AB6746" s="1799"/>
      <c r="AC6746" s="1799"/>
      <c r="AD6746" s="1799"/>
      <c r="AE6746" s="1799"/>
      <c r="AF6746" s="1799"/>
      <c r="AG6746" s="1799"/>
      <c r="AH6746" s="1800"/>
    </row>
    <row r="6747" spans="1:34" ht="17.45" customHeight="1">
      <c r="A6747" s="1801" t="s">
        <v>2849</v>
      </c>
      <c r="B6747" s="1802"/>
      <c r="C6747" s="1802"/>
      <c r="D6747" s="1802"/>
      <c r="E6747" s="1802"/>
      <c r="F6747" s="1802"/>
      <c r="G6747" s="1802"/>
      <c r="H6747" s="1802"/>
      <c r="I6747" s="1802"/>
      <c r="J6747" s="1803"/>
      <c r="K6747" s="1789" t="s">
        <v>2850</v>
      </c>
      <c r="L6747" s="1807"/>
      <c r="M6747" s="1789" t="s">
        <v>2851</v>
      </c>
      <c r="N6747" s="1790"/>
      <c r="O6747" s="1790"/>
      <c r="P6747" s="1790"/>
      <c r="Q6747" s="1790"/>
      <c r="R6747" s="1790"/>
      <c r="S6747" s="1790"/>
      <c r="T6747" s="1791"/>
      <c r="U6747" s="1789" t="s">
        <v>2852</v>
      </c>
      <c r="V6747" s="1790"/>
      <c r="W6747" s="1790"/>
      <c r="X6747" s="1790"/>
      <c r="Y6747" s="1790"/>
      <c r="Z6747" s="1790"/>
      <c r="AA6747" s="1790"/>
      <c r="AB6747" s="1790"/>
      <c r="AC6747" s="1790"/>
      <c r="AD6747" s="1791"/>
      <c r="AE6747" s="1810" t="s">
        <v>2853</v>
      </c>
      <c r="AF6747" s="1811"/>
      <c r="AG6747" s="1811"/>
      <c r="AH6747" s="1814"/>
    </row>
    <row r="6748" spans="1:34" ht="17.45" customHeight="1">
      <c r="A6748" s="1804"/>
      <c r="B6748" s="1805"/>
      <c r="C6748" s="1805"/>
      <c r="D6748" s="1805"/>
      <c r="E6748" s="1805"/>
      <c r="F6748" s="1805"/>
      <c r="G6748" s="1805"/>
      <c r="H6748" s="1805"/>
      <c r="I6748" s="1805"/>
      <c r="J6748" s="1806"/>
      <c r="K6748" s="1808"/>
      <c r="L6748" s="1809"/>
      <c r="M6748" s="1789" t="s">
        <v>2854</v>
      </c>
      <c r="N6748" s="1790"/>
      <c r="O6748" s="1790"/>
      <c r="P6748" s="1791"/>
      <c r="Q6748" s="1789" t="s">
        <v>2855</v>
      </c>
      <c r="R6748" s="1790"/>
      <c r="S6748" s="1790"/>
      <c r="T6748" s="1791"/>
      <c r="U6748" s="1789" t="s">
        <v>2854</v>
      </c>
      <c r="V6748" s="1790"/>
      <c r="W6748" s="1790"/>
      <c r="X6748" s="1790"/>
      <c r="Y6748" s="1790"/>
      <c r="Z6748" s="1791"/>
      <c r="AA6748" s="1789" t="s">
        <v>2855</v>
      </c>
      <c r="AB6748" s="1790"/>
      <c r="AC6748" s="1790"/>
      <c r="AD6748" s="1791"/>
      <c r="AE6748" s="1812"/>
      <c r="AF6748" s="1813"/>
      <c r="AG6748" s="1813"/>
      <c r="AH6748" s="1800"/>
    </row>
    <row r="6749" spans="1:34" ht="16.7" customHeight="1">
      <c r="A6749" s="1223"/>
      <c r="B6749" s="1224" t="s">
        <v>1524</v>
      </c>
      <c r="C6749" s="1875" t="s">
        <v>3768</v>
      </c>
      <c r="D6749" s="1876"/>
      <c r="E6749" s="1876"/>
      <c r="F6749" s="1876"/>
      <c r="G6749" s="1876"/>
      <c r="H6749" s="1876"/>
      <c r="I6749" s="1876"/>
      <c r="J6749" s="1875"/>
      <c r="K6749" s="1877">
        <v>1</v>
      </c>
      <c r="L6749" s="1878"/>
      <c r="M6749" s="1877">
        <v>0.42</v>
      </c>
      <c r="N6749" s="1879"/>
      <c r="O6749" s="1879"/>
      <c r="P6749" s="1878"/>
      <c r="Q6749" s="1877">
        <v>0.57999999999999996</v>
      </c>
      <c r="R6749" s="1879"/>
      <c r="S6749" s="1879"/>
      <c r="T6749" s="1878"/>
      <c r="U6749" s="1880">
        <v>0.1822</v>
      </c>
      <c r="V6749" s="1881"/>
      <c r="W6749" s="1881"/>
      <c r="X6749" s="1881"/>
      <c r="Y6749" s="1881"/>
      <c r="Z6749" s="1882"/>
      <c r="AA6749" s="1880">
        <v>0.12470000000000001</v>
      </c>
      <c r="AB6749" s="1881"/>
      <c r="AC6749" s="1881"/>
      <c r="AD6749" s="1882"/>
      <c r="AE6749" s="1865">
        <v>0.1489</v>
      </c>
      <c r="AF6749" s="1847"/>
      <c r="AG6749" s="1847"/>
      <c r="AH6749" s="1225"/>
    </row>
    <row r="6750" spans="1:34" ht="17.45" customHeight="1">
      <c r="A6750" s="1220"/>
      <c r="B6750" s="1209" t="s">
        <v>1512</v>
      </c>
      <c r="C6750" s="1866" t="s">
        <v>3246</v>
      </c>
      <c r="D6750" s="1867"/>
      <c r="E6750" s="1867"/>
      <c r="F6750" s="1867"/>
      <c r="G6750" s="1867"/>
      <c r="H6750" s="1867"/>
      <c r="I6750" s="1867"/>
      <c r="J6750" s="1866"/>
      <c r="K6750" s="1868">
        <v>1</v>
      </c>
      <c r="L6750" s="1869"/>
      <c r="M6750" s="1868">
        <v>0.42</v>
      </c>
      <c r="N6750" s="1870"/>
      <c r="O6750" s="1870"/>
      <c r="P6750" s="1869"/>
      <c r="Q6750" s="1868">
        <v>0.57999999999999996</v>
      </c>
      <c r="R6750" s="1870"/>
      <c r="S6750" s="1870"/>
      <c r="T6750" s="1869"/>
      <c r="U6750" s="1871">
        <v>11.2203</v>
      </c>
      <c r="V6750" s="1872"/>
      <c r="W6750" s="1872"/>
      <c r="X6750" s="1872"/>
      <c r="Y6750" s="1872"/>
      <c r="Z6750" s="1873"/>
      <c r="AA6750" s="1871">
        <v>0.81789999999999996</v>
      </c>
      <c r="AB6750" s="1872"/>
      <c r="AC6750" s="1872"/>
      <c r="AD6750" s="1873"/>
      <c r="AE6750" s="1874">
        <v>5.1868999999999996</v>
      </c>
      <c r="AF6750" s="1843"/>
      <c r="AG6750" s="1843"/>
      <c r="AH6750" s="1222"/>
    </row>
    <row r="6751" spans="1:34" ht="16.7" customHeight="1">
      <c r="A6751" s="1792"/>
      <c r="B6751" s="1793"/>
      <c r="C6751" s="1793"/>
      <c r="D6751" s="1793"/>
      <c r="E6751" s="1793"/>
      <c r="F6751" s="1793"/>
      <c r="G6751" s="1793"/>
      <c r="H6751" s="1793"/>
      <c r="I6751" s="1793"/>
      <c r="J6751" s="1793"/>
      <c r="K6751" s="1794" t="s">
        <v>2856</v>
      </c>
      <c r="L6751" s="1794"/>
      <c r="M6751" s="1794"/>
      <c r="N6751" s="1794"/>
      <c r="O6751" s="1794"/>
      <c r="P6751" s="1794"/>
      <c r="Q6751" s="1794"/>
      <c r="R6751" s="1794"/>
      <c r="S6751" s="1794"/>
      <c r="T6751" s="1794"/>
      <c r="U6751" s="1794"/>
      <c r="V6751" s="1794"/>
      <c r="W6751" s="1794"/>
      <c r="X6751" s="1794"/>
      <c r="Y6751" s="1794"/>
      <c r="Z6751" s="1794"/>
      <c r="AA6751" s="1795">
        <v>5.3357999999999999</v>
      </c>
      <c r="AB6751" s="1795"/>
      <c r="AC6751" s="1795"/>
      <c r="AD6751" s="1795"/>
      <c r="AE6751" s="1795"/>
      <c r="AF6751" s="1795"/>
      <c r="AG6751" s="1795"/>
      <c r="AH6751" s="1213"/>
    </row>
    <row r="6752" spans="1:34" ht="17.45" customHeight="1">
      <c r="A6752" s="1801" t="s">
        <v>2857</v>
      </c>
      <c r="B6752" s="1825"/>
      <c r="C6752" s="1825"/>
      <c r="D6752" s="1825"/>
      <c r="E6752" s="1825"/>
      <c r="F6752" s="1825"/>
      <c r="G6752" s="1825"/>
      <c r="H6752" s="1825"/>
      <c r="I6752" s="1825"/>
      <c r="J6752" s="1825"/>
      <c r="K6752" s="1825"/>
      <c r="L6752" s="1825"/>
      <c r="M6752" s="1825"/>
      <c r="N6752" s="1826"/>
      <c r="O6752" s="1789" t="s">
        <v>2858</v>
      </c>
      <c r="P6752" s="1790"/>
      <c r="Q6752" s="1790"/>
      <c r="R6752" s="1790"/>
      <c r="S6752" s="1791"/>
      <c r="T6752" s="1827" t="s">
        <v>2850</v>
      </c>
      <c r="U6752" s="1790"/>
      <c r="V6752" s="1790"/>
      <c r="W6752" s="1213"/>
      <c r="X6752" s="1789" t="s">
        <v>2859</v>
      </c>
      <c r="Y6752" s="1790"/>
      <c r="Z6752" s="1790"/>
      <c r="AA6752" s="1790"/>
      <c r="AB6752" s="1790"/>
      <c r="AC6752" s="1790"/>
      <c r="AD6752" s="1791"/>
      <c r="AE6752" s="1810" t="s">
        <v>2853</v>
      </c>
      <c r="AF6752" s="1828"/>
      <c r="AG6752" s="1828"/>
      <c r="AH6752" s="1213"/>
    </row>
    <row r="6753" spans="1:34" ht="17.45" customHeight="1">
      <c r="A6753" s="1215"/>
      <c r="B6753" s="1216" t="s">
        <v>1029</v>
      </c>
      <c r="C6753" s="1829" t="s">
        <v>1030</v>
      </c>
      <c r="D6753" s="1830"/>
      <c r="E6753" s="1830"/>
      <c r="F6753" s="1830"/>
      <c r="G6753" s="1830"/>
      <c r="H6753" s="1830"/>
      <c r="I6753" s="1830"/>
      <c r="J6753" s="1830"/>
      <c r="K6753" s="1830"/>
      <c r="L6753" s="1830"/>
      <c r="M6753" s="1830"/>
      <c r="N6753" s="1829"/>
      <c r="O6753" s="1831">
        <v>0</v>
      </c>
      <c r="P6753" s="1832"/>
      <c r="Q6753" s="1832"/>
      <c r="R6753" s="1832"/>
      <c r="S6753" s="1833"/>
      <c r="T6753" s="1858">
        <v>1</v>
      </c>
      <c r="U6753" s="1832"/>
      <c r="V6753" s="1832"/>
      <c r="W6753" s="1217"/>
      <c r="X6753" s="1859">
        <v>28.705400000000001</v>
      </c>
      <c r="Y6753" s="1860"/>
      <c r="Z6753" s="1860"/>
      <c r="AA6753" s="1860"/>
      <c r="AB6753" s="1860"/>
      <c r="AC6753" s="1860"/>
      <c r="AD6753" s="1861"/>
      <c r="AE6753" s="1839">
        <v>28.705400000000001</v>
      </c>
      <c r="AF6753" s="1795"/>
      <c r="AG6753" s="1795"/>
      <c r="AH6753" s="1217"/>
    </row>
    <row r="6754" spans="1:34" ht="16.7" customHeight="1">
      <c r="A6754" s="1792"/>
      <c r="B6754" s="1778"/>
      <c r="C6754" s="1778"/>
      <c r="D6754" s="1778"/>
      <c r="E6754" s="1778"/>
      <c r="F6754" s="1778"/>
      <c r="G6754" s="1778"/>
      <c r="H6754" s="1778"/>
      <c r="I6754" s="1846" t="s">
        <v>2860</v>
      </c>
      <c r="J6754" s="1846"/>
      <c r="K6754" s="1846"/>
      <c r="L6754" s="1846"/>
      <c r="M6754" s="1846"/>
      <c r="N6754" s="1846"/>
      <c r="O6754" s="1846"/>
      <c r="P6754" s="1846"/>
      <c r="Q6754" s="1846"/>
      <c r="R6754" s="1846"/>
      <c r="S6754" s="1846"/>
      <c r="T6754" s="1846"/>
      <c r="U6754" s="1846"/>
      <c r="V6754" s="1846"/>
      <c r="W6754" s="1846"/>
      <c r="X6754" s="1846"/>
      <c r="Y6754" s="1846"/>
      <c r="Z6754" s="1793"/>
      <c r="AA6754" s="1847">
        <v>28.705400000000001</v>
      </c>
      <c r="AB6754" s="1847"/>
      <c r="AC6754" s="1847"/>
      <c r="AD6754" s="1847"/>
      <c r="AE6754" s="1847"/>
      <c r="AF6754" s="1847"/>
      <c r="AG6754" s="1847"/>
      <c r="AH6754" s="1814"/>
    </row>
    <row r="6755" spans="1:34" ht="17.45" customHeight="1">
      <c r="A6755" s="1844"/>
      <c r="B6755" s="1309"/>
      <c r="C6755" s="1309"/>
      <c r="D6755" s="1309"/>
      <c r="E6755" s="1309"/>
      <c r="F6755" s="1309"/>
      <c r="G6755" s="1309"/>
      <c r="H6755" s="1309"/>
      <c r="I6755" s="1840" t="s">
        <v>2861</v>
      </c>
      <c r="J6755" s="1840"/>
      <c r="K6755" s="1840"/>
      <c r="L6755" s="1840"/>
      <c r="M6755" s="1840"/>
      <c r="N6755" s="1840"/>
      <c r="O6755" s="1840"/>
      <c r="P6755" s="1840"/>
      <c r="Q6755" s="1840"/>
      <c r="R6755" s="1840"/>
      <c r="S6755" s="1840"/>
      <c r="T6755" s="1840"/>
      <c r="U6755" s="1840"/>
      <c r="V6755" s="1840"/>
      <c r="W6755" s="1840"/>
      <c r="X6755" s="1840"/>
      <c r="Y6755" s="1840"/>
      <c r="Z6755" s="1309"/>
      <c r="AA6755" s="1841">
        <v>34.041200000000003</v>
      </c>
      <c r="AB6755" s="1841"/>
      <c r="AC6755" s="1841"/>
      <c r="AD6755" s="1841"/>
      <c r="AE6755" s="1841"/>
      <c r="AF6755" s="1841"/>
      <c r="AG6755" s="1841"/>
      <c r="AH6755" s="1782"/>
    </row>
    <row r="6756" spans="1:34" ht="17.45" customHeight="1">
      <c r="A6756" s="1844"/>
      <c r="B6756" s="1309"/>
      <c r="C6756" s="1309"/>
      <c r="D6756" s="1309"/>
      <c r="E6756" s="1309"/>
      <c r="F6756" s="1309"/>
      <c r="G6756" s="1309"/>
      <c r="H6756" s="1309"/>
      <c r="I6756" s="1840" t="s">
        <v>2862</v>
      </c>
      <c r="J6756" s="1840"/>
      <c r="K6756" s="1840"/>
      <c r="L6756" s="1840"/>
      <c r="M6756" s="1840"/>
      <c r="N6756" s="1840"/>
      <c r="O6756" s="1840"/>
      <c r="P6756" s="1840"/>
      <c r="Q6756" s="1840"/>
      <c r="R6756" s="1840"/>
      <c r="S6756" s="1840"/>
      <c r="T6756" s="1840"/>
      <c r="U6756" s="1840"/>
      <c r="V6756" s="1840"/>
      <c r="W6756" s="1840"/>
      <c r="X6756" s="1840"/>
      <c r="Y6756" s="1840"/>
      <c r="Z6756" s="1309"/>
      <c r="AA6756" s="1841">
        <v>0.13669999999999999</v>
      </c>
      <c r="AB6756" s="1841"/>
      <c r="AC6756" s="1841"/>
      <c r="AD6756" s="1841"/>
      <c r="AE6756" s="1841"/>
      <c r="AF6756" s="1841"/>
      <c r="AG6756" s="1841"/>
      <c r="AH6756" s="1782"/>
    </row>
    <row r="6757" spans="1:34" ht="16.7" customHeight="1">
      <c r="A6757" s="1844"/>
      <c r="B6757" s="1309"/>
      <c r="C6757" s="1309"/>
      <c r="D6757" s="1309"/>
      <c r="E6757" s="1309"/>
      <c r="F6757" s="1309"/>
      <c r="G6757" s="1309"/>
      <c r="H6757" s="1309"/>
      <c r="I6757" s="1840" t="s">
        <v>2863</v>
      </c>
      <c r="J6757" s="1840"/>
      <c r="K6757" s="1840"/>
      <c r="L6757" s="1840"/>
      <c r="M6757" s="1840"/>
      <c r="N6757" s="1840"/>
      <c r="O6757" s="1840"/>
      <c r="P6757" s="1840"/>
      <c r="Q6757" s="1840"/>
      <c r="R6757" s="1840"/>
      <c r="S6757" s="1840"/>
      <c r="T6757" s="1840"/>
      <c r="U6757" s="1840"/>
      <c r="V6757" s="1840"/>
      <c r="W6757" s="1840"/>
      <c r="X6757" s="1840"/>
      <c r="Y6757" s="1840"/>
      <c r="Z6757" s="1309"/>
      <c r="AA6757" s="1841">
        <v>0</v>
      </c>
      <c r="AB6757" s="1841"/>
      <c r="AC6757" s="1841"/>
      <c r="AD6757" s="1841"/>
      <c r="AE6757" s="1841"/>
      <c r="AF6757" s="1841"/>
      <c r="AG6757" s="1841"/>
      <c r="AH6757" s="1782"/>
    </row>
    <row r="6758" spans="1:34" ht="17.45" customHeight="1">
      <c r="A6758" s="1845"/>
      <c r="B6758" s="1799"/>
      <c r="C6758" s="1799"/>
      <c r="D6758" s="1799"/>
      <c r="E6758" s="1799"/>
      <c r="F6758" s="1799"/>
      <c r="G6758" s="1799"/>
      <c r="H6758" s="1799"/>
      <c r="I6758" s="1842" t="s">
        <v>2864</v>
      </c>
      <c r="J6758" s="1842"/>
      <c r="K6758" s="1842"/>
      <c r="L6758" s="1842"/>
      <c r="M6758" s="1842"/>
      <c r="N6758" s="1842"/>
      <c r="O6758" s="1842"/>
      <c r="P6758" s="1842"/>
      <c r="Q6758" s="1842"/>
      <c r="R6758" s="1842"/>
      <c r="S6758" s="1842"/>
      <c r="T6758" s="1842"/>
      <c r="U6758" s="1842"/>
      <c r="V6758" s="1842"/>
      <c r="W6758" s="1842"/>
      <c r="X6758" s="1842"/>
      <c r="Y6758" s="1842"/>
      <c r="Z6758" s="1799"/>
      <c r="AA6758" s="1843">
        <v>0</v>
      </c>
      <c r="AB6758" s="1843"/>
      <c r="AC6758" s="1843"/>
      <c r="AD6758" s="1843"/>
      <c r="AE6758" s="1843"/>
      <c r="AF6758" s="1843"/>
      <c r="AG6758" s="1843"/>
      <c r="AH6758" s="1800"/>
    </row>
    <row r="6759" spans="1:34" ht="16.7" customHeight="1">
      <c r="A6759" s="1801" t="s">
        <v>2865</v>
      </c>
      <c r="B6759" s="1825"/>
      <c r="C6759" s="1825"/>
      <c r="D6759" s="1825"/>
      <c r="E6759" s="1825"/>
      <c r="F6759" s="1825"/>
      <c r="G6759" s="1825"/>
      <c r="H6759" s="1825"/>
      <c r="I6759" s="1825"/>
      <c r="J6759" s="1825"/>
      <c r="K6759" s="1825"/>
      <c r="L6759" s="1825"/>
      <c r="M6759" s="1825"/>
      <c r="N6759" s="1826"/>
      <c r="O6759" s="1789" t="s">
        <v>2850</v>
      </c>
      <c r="P6759" s="1790"/>
      <c r="Q6759" s="1790"/>
      <c r="R6759" s="1790"/>
      <c r="S6759" s="1791"/>
      <c r="T6759" s="1827" t="s">
        <v>754</v>
      </c>
      <c r="U6759" s="1790"/>
      <c r="V6759" s="1790"/>
      <c r="W6759" s="1213"/>
      <c r="X6759" s="1789" t="s">
        <v>2866</v>
      </c>
      <c r="Y6759" s="1790"/>
      <c r="Z6759" s="1790"/>
      <c r="AA6759" s="1790"/>
      <c r="AB6759" s="1790"/>
      <c r="AC6759" s="1790"/>
      <c r="AD6759" s="1791"/>
      <c r="AE6759" s="1810" t="s">
        <v>2867</v>
      </c>
      <c r="AF6759" s="1828"/>
      <c r="AG6759" s="1828"/>
      <c r="AH6759" s="1213"/>
    </row>
    <row r="6760" spans="1:34" ht="17.45" customHeight="1">
      <c r="A6760" s="1215"/>
      <c r="B6760" s="1216" t="s">
        <v>3769</v>
      </c>
      <c r="C6760" s="1829" t="s">
        <v>3770</v>
      </c>
      <c r="D6760" s="1830"/>
      <c r="E6760" s="1830"/>
      <c r="F6760" s="1830"/>
      <c r="G6760" s="1830"/>
      <c r="H6760" s="1830"/>
      <c r="I6760" s="1830"/>
      <c r="J6760" s="1830"/>
      <c r="K6760" s="1830"/>
      <c r="L6760" s="1830"/>
      <c r="M6760" s="1830"/>
      <c r="N6760" s="1829"/>
      <c r="O6760" s="1831">
        <v>2.5000000000000001E-3</v>
      </c>
      <c r="P6760" s="1832"/>
      <c r="Q6760" s="1832"/>
      <c r="R6760" s="1832"/>
      <c r="S6760" s="1833"/>
      <c r="T6760" s="1834" t="s">
        <v>495</v>
      </c>
      <c r="U6760" s="1835"/>
      <c r="V6760" s="1835"/>
      <c r="W6760" s="1217"/>
      <c r="X6760" s="1836">
        <v>21.170400000000001</v>
      </c>
      <c r="Y6760" s="1837"/>
      <c r="Z6760" s="1837"/>
      <c r="AA6760" s="1837"/>
      <c r="AB6760" s="1837"/>
      <c r="AC6760" s="1837"/>
      <c r="AD6760" s="1838"/>
      <c r="AE6760" s="1839">
        <v>5.2900000000000003E-2</v>
      </c>
      <c r="AF6760" s="1795"/>
      <c r="AG6760" s="1795"/>
      <c r="AH6760" s="1217"/>
    </row>
    <row r="6761" spans="1:34" ht="17.45" customHeight="1">
      <c r="A6761" s="1792"/>
      <c r="B6761" s="1793"/>
      <c r="C6761" s="1793"/>
      <c r="D6761" s="1793"/>
      <c r="E6761" s="1793"/>
      <c r="F6761" s="1793"/>
      <c r="G6761" s="1793"/>
      <c r="H6761" s="1793"/>
      <c r="I6761" s="1794" t="s">
        <v>2869</v>
      </c>
      <c r="J6761" s="1794"/>
      <c r="K6761" s="1794"/>
      <c r="L6761" s="1794"/>
      <c r="M6761" s="1794"/>
      <c r="N6761" s="1794"/>
      <c r="O6761" s="1794"/>
      <c r="P6761" s="1794"/>
      <c r="Q6761" s="1794"/>
      <c r="R6761" s="1794"/>
      <c r="S6761" s="1794"/>
      <c r="T6761" s="1794"/>
      <c r="U6761" s="1794"/>
      <c r="V6761" s="1794"/>
      <c r="W6761" s="1794"/>
      <c r="X6761" s="1794"/>
      <c r="Y6761" s="1794"/>
      <c r="Z6761" s="1214"/>
      <c r="AA6761" s="1795">
        <v>5.2900000000000003E-2</v>
      </c>
      <c r="AB6761" s="1795"/>
      <c r="AC6761" s="1795"/>
      <c r="AD6761" s="1795"/>
      <c r="AE6761" s="1795"/>
      <c r="AF6761" s="1795"/>
      <c r="AG6761" s="1795"/>
      <c r="AH6761" s="1213"/>
    </row>
    <row r="6762" spans="1:34" ht="16.7" customHeight="1">
      <c r="A6762" s="1801" t="s">
        <v>2870</v>
      </c>
      <c r="B6762" s="1825"/>
      <c r="C6762" s="1825"/>
      <c r="D6762" s="1825"/>
      <c r="E6762" s="1825"/>
      <c r="F6762" s="1825"/>
      <c r="G6762" s="1825"/>
      <c r="H6762" s="1825"/>
      <c r="I6762" s="1825"/>
      <c r="J6762" s="1825"/>
      <c r="K6762" s="1825"/>
      <c r="L6762" s="1825"/>
      <c r="M6762" s="1825"/>
      <c r="N6762" s="1826"/>
      <c r="O6762" s="1789" t="s">
        <v>2850</v>
      </c>
      <c r="P6762" s="1790"/>
      <c r="Q6762" s="1790"/>
      <c r="R6762" s="1790"/>
      <c r="S6762" s="1791"/>
      <c r="T6762" s="1827" t="s">
        <v>754</v>
      </c>
      <c r="U6762" s="1790"/>
      <c r="V6762" s="1790"/>
      <c r="W6762" s="1213"/>
      <c r="X6762" s="1789" t="s">
        <v>2866</v>
      </c>
      <c r="Y6762" s="1790"/>
      <c r="Z6762" s="1790"/>
      <c r="AA6762" s="1790"/>
      <c r="AB6762" s="1790"/>
      <c r="AC6762" s="1790"/>
      <c r="AD6762" s="1791"/>
      <c r="AE6762" s="1810" t="s">
        <v>2867</v>
      </c>
      <c r="AF6762" s="1828"/>
      <c r="AG6762" s="1828"/>
      <c r="AH6762" s="1213"/>
    </row>
    <row r="6763" spans="1:34" ht="17.45" customHeight="1">
      <c r="A6763" s="1792"/>
      <c r="B6763" s="1793"/>
      <c r="C6763" s="1793"/>
      <c r="D6763" s="1793"/>
      <c r="E6763" s="1793"/>
      <c r="F6763" s="1793"/>
      <c r="G6763" s="1793"/>
      <c r="H6763" s="1793"/>
      <c r="I6763" s="1794" t="s">
        <v>2871</v>
      </c>
      <c r="J6763" s="1794"/>
      <c r="K6763" s="1794"/>
      <c r="L6763" s="1794"/>
      <c r="M6763" s="1794"/>
      <c r="N6763" s="1794"/>
      <c r="O6763" s="1794"/>
      <c r="P6763" s="1794"/>
      <c r="Q6763" s="1794"/>
      <c r="R6763" s="1794"/>
      <c r="S6763" s="1794"/>
      <c r="T6763" s="1794"/>
      <c r="U6763" s="1794"/>
      <c r="V6763" s="1794"/>
      <c r="W6763" s="1794"/>
      <c r="X6763" s="1794"/>
      <c r="Y6763" s="1794"/>
      <c r="Z6763" s="1214"/>
      <c r="AA6763" s="1795">
        <v>0</v>
      </c>
      <c r="AB6763" s="1795"/>
      <c r="AC6763" s="1795"/>
      <c r="AD6763" s="1795"/>
      <c r="AE6763" s="1795"/>
      <c r="AF6763" s="1795"/>
      <c r="AG6763" s="1795"/>
      <c r="AH6763" s="1213"/>
    </row>
    <row r="6764" spans="1:34" ht="17.45" customHeight="1">
      <c r="A6764" s="1801" t="s">
        <v>2872</v>
      </c>
      <c r="B6764" s="1825"/>
      <c r="C6764" s="1825"/>
      <c r="D6764" s="1825"/>
      <c r="E6764" s="1825"/>
      <c r="F6764" s="1825"/>
      <c r="G6764" s="1825"/>
      <c r="H6764" s="1825"/>
      <c r="I6764" s="1825"/>
      <c r="J6764" s="1825"/>
      <c r="K6764" s="1825"/>
      <c r="L6764" s="1825"/>
      <c r="M6764" s="1825"/>
      <c r="N6764" s="1826"/>
      <c r="O6764" s="1789" t="s">
        <v>2850</v>
      </c>
      <c r="P6764" s="1790"/>
      <c r="Q6764" s="1790"/>
      <c r="R6764" s="1790"/>
      <c r="S6764" s="1791"/>
      <c r="T6764" s="1827" t="s">
        <v>754</v>
      </c>
      <c r="U6764" s="1790"/>
      <c r="V6764" s="1790"/>
      <c r="W6764" s="1213"/>
      <c r="X6764" s="1789" t="s">
        <v>2866</v>
      </c>
      <c r="Y6764" s="1790"/>
      <c r="Z6764" s="1790"/>
      <c r="AA6764" s="1790"/>
      <c r="AB6764" s="1790"/>
      <c r="AC6764" s="1790"/>
      <c r="AD6764" s="1791"/>
      <c r="AE6764" s="1810" t="s">
        <v>2867</v>
      </c>
      <c r="AF6764" s="1828"/>
      <c r="AG6764" s="1828"/>
      <c r="AH6764" s="1213"/>
    </row>
    <row r="6765" spans="1:34" ht="16.7" customHeight="1">
      <c r="A6765" s="1792"/>
      <c r="B6765" s="1793"/>
      <c r="C6765" s="1793"/>
      <c r="D6765" s="1793"/>
      <c r="E6765" s="1793"/>
      <c r="F6765" s="1793"/>
      <c r="G6765" s="1793"/>
      <c r="H6765" s="1793"/>
      <c r="I6765" s="1793"/>
      <c r="J6765" s="1793"/>
      <c r="K6765" s="1794" t="s">
        <v>2873</v>
      </c>
      <c r="L6765" s="1794"/>
      <c r="M6765" s="1794"/>
      <c r="N6765" s="1794"/>
      <c r="O6765" s="1794"/>
      <c r="P6765" s="1794"/>
      <c r="Q6765" s="1794"/>
      <c r="R6765" s="1794"/>
      <c r="S6765" s="1794"/>
      <c r="T6765" s="1794"/>
      <c r="U6765" s="1794"/>
      <c r="V6765" s="1794"/>
      <c r="W6765" s="1794"/>
      <c r="X6765" s="1794"/>
      <c r="Y6765" s="1794"/>
      <c r="Z6765" s="1794"/>
      <c r="AA6765" s="1794"/>
      <c r="AB6765" s="1214"/>
      <c r="AC6765" s="1795">
        <v>0</v>
      </c>
      <c r="AD6765" s="1795"/>
      <c r="AE6765" s="1795"/>
      <c r="AF6765" s="1795"/>
      <c r="AG6765" s="1795"/>
      <c r="AH6765" s="1213"/>
    </row>
    <row r="6766" spans="1:34" ht="17.45" customHeight="1">
      <c r="A6766" s="1801" t="s">
        <v>2874</v>
      </c>
      <c r="B6766" s="1825"/>
      <c r="C6766" s="1825"/>
      <c r="D6766" s="1825"/>
      <c r="E6766" s="1825"/>
      <c r="F6766" s="1825"/>
      <c r="G6766" s="1825"/>
      <c r="H6766" s="1825"/>
      <c r="I6766" s="1825"/>
      <c r="J6766" s="1826"/>
      <c r="K6766" s="1789" t="s">
        <v>2850</v>
      </c>
      <c r="L6766" s="1791"/>
      <c r="M6766" s="1855" t="s">
        <v>2875</v>
      </c>
      <c r="N6766" s="1856"/>
      <c r="O6766" s="1857"/>
      <c r="P6766" s="1855" t="s">
        <v>2876</v>
      </c>
      <c r="Q6766" s="1856"/>
      <c r="R6766" s="1857"/>
      <c r="S6766" s="1855" t="s">
        <v>2877</v>
      </c>
      <c r="T6766" s="1857"/>
      <c r="U6766" s="1789" t="s">
        <v>2878</v>
      </c>
      <c r="V6766" s="1790"/>
      <c r="W6766" s="1791"/>
      <c r="X6766" s="1789" t="s">
        <v>2879</v>
      </c>
      <c r="Y6766" s="1790"/>
      <c r="Z6766" s="1790"/>
      <c r="AA6766" s="1790"/>
      <c r="AB6766" s="1791"/>
      <c r="AC6766" s="1789" t="s">
        <v>2880</v>
      </c>
      <c r="AD6766" s="1791"/>
      <c r="AE6766" s="1810" t="s">
        <v>2867</v>
      </c>
      <c r="AF6766" s="1828"/>
      <c r="AG6766" s="1828"/>
      <c r="AH6766" s="1213"/>
    </row>
    <row r="6767" spans="1:34" ht="16.7" customHeight="1">
      <c r="A6767" s="1853"/>
      <c r="B6767" s="1778"/>
      <c r="C6767" s="1778"/>
      <c r="D6767" s="1778"/>
      <c r="E6767" s="1778"/>
      <c r="F6767" s="1778"/>
      <c r="G6767" s="1778"/>
      <c r="H6767" s="1778"/>
      <c r="I6767" s="1846" t="s">
        <v>2881</v>
      </c>
      <c r="J6767" s="1846"/>
      <c r="K6767" s="1846"/>
      <c r="L6767" s="1846"/>
      <c r="M6767" s="1846"/>
      <c r="N6767" s="1846"/>
      <c r="O6767" s="1846"/>
      <c r="P6767" s="1846"/>
      <c r="Q6767" s="1846"/>
      <c r="R6767" s="1846"/>
      <c r="S6767" s="1846"/>
      <c r="T6767" s="1846"/>
      <c r="U6767" s="1846"/>
      <c r="V6767" s="1846"/>
      <c r="W6767" s="1846"/>
      <c r="X6767" s="1846"/>
      <c r="Y6767" s="1846"/>
      <c r="Z6767" s="1203"/>
      <c r="AA6767" s="1847">
        <v>0</v>
      </c>
      <c r="AB6767" s="1847"/>
      <c r="AC6767" s="1847"/>
      <c r="AD6767" s="1847"/>
      <c r="AE6767" s="1847"/>
      <c r="AF6767" s="1847"/>
      <c r="AG6767" s="1847"/>
      <c r="AH6767" s="1204"/>
    </row>
    <row r="6768" spans="1:34" ht="5.85" customHeight="1">
      <c r="A6768" s="1854"/>
      <c r="B6768" s="1309"/>
      <c r="C6768" s="1309"/>
      <c r="D6768" s="1309"/>
      <c r="E6768" s="1309"/>
      <c r="F6768" s="1309"/>
      <c r="G6768" s="1309"/>
      <c r="H6768" s="1309"/>
      <c r="I6768" s="1309"/>
      <c r="J6768" s="1309"/>
      <c r="K6768" s="1309"/>
      <c r="L6768" s="1309"/>
      <c r="M6768" s="1309"/>
      <c r="N6768" s="1309"/>
      <c r="O6768" s="1309"/>
      <c r="P6768" s="1309"/>
      <c r="Q6768" s="1309"/>
      <c r="R6768" s="1309"/>
      <c r="S6768" s="1309"/>
      <c r="T6768" s="1309"/>
      <c r="U6768" s="1309"/>
      <c r="V6768" s="1309"/>
      <c r="W6768" s="1309"/>
      <c r="X6768" s="1309"/>
      <c r="Y6768" s="1309"/>
      <c r="Z6768" s="1309"/>
      <c r="AA6768" s="1309"/>
      <c r="AB6768" s="1309"/>
      <c r="AC6768" s="1309"/>
      <c r="AD6768" s="1309"/>
      <c r="AE6768" s="1309"/>
      <c r="AF6768" s="1309"/>
      <c r="AG6768" s="1309"/>
      <c r="AH6768" s="1782"/>
    </row>
    <row r="6769" spans="1:34" ht="17.45" customHeight="1">
      <c r="A6769" s="1845"/>
      <c r="B6769" s="1799"/>
      <c r="C6769" s="1799"/>
      <c r="D6769" s="1799"/>
      <c r="E6769" s="1799"/>
      <c r="F6769" s="1799"/>
      <c r="G6769" s="1799"/>
      <c r="H6769" s="1799"/>
      <c r="I6769" s="1842" t="s">
        <v>2882</v>
      </c>
      <c r="J6769" s="1842"/>
      <c r="K6769" s="1842"/>
      <c r="L6769" s="1842"/>
      <c r="M6769" s="1842"/>
      <c r="N6769" s="1842"/>
      <c r="O6769" s="1842"/>
      <c r="P6769" s="1842"/>
      <c r="Q6769" s="1842"/>
      <c r="R6769" s="1842"/>
      <c r="S6769" s="1842"/>
      <c r="T6769" s="1842"/>
      <c r="U6769" s="1842"/>
      <c r="V6769" s="1842"/>
      <c r="W6769" s="1842"/>
      <c r="X6769" s="1842"/>
      <c r="Y6769" s="1842"/>
      <c r="Z6769" s="1212"/>
      <c r="AA6769" s="1848">
        <v>0.19</v>
      </c>
      <c r="AB6769" s="1848"/>
      <c r="AC6769" s="1848"/>
      <c r="AD6769" s="1848"/>
      <c r="AE6769" s="1848"/>
      <c r="AF6769" s="1848"/>
      <c r="AG6769" s="1848"/>
      <c r="AH6769" s="1208"/>
    </row>
    <row r="6770" spans="1:34" ht="45.75" customHeight="1">
      <c r="A6770" s="1849" t="s">
        <v>2883</v>
      </c>
      <c r="B6770" s="1850"/>
      <c r="C6770" s="1850"/>
      <c r="D6770" s="1850"/>
      <c r="E6770" s="1851"/>
      <c r="F6770" s="1852"/>
      <c r="G6770" s="1852"/>
      <c r="H6770" s="1852"/>
      <c r="I6770" s="1852"/>
      <c r="J6770" s="1852"/>
      <c r="K6770" s="1852"/>
      <c r="L6770" s="1852"/>
      <c r="M6770" s="1852"/>
      <c r="N6770" s="1852"/>
      <c r="O6770" s="1852"/>
      <c r="P6770" s="1852"/>
      <c r="Q6770" s="1852"/>
      <c r="R6770" s="1852"/>
      <c r="S6770" s="1852"/>
      <c r="T6770" s="1852"/>
      <c r="U6770" s="1852"/>
      <c r="V6770" s="1852"/>
      <c r="W6770" s="1852"/>
      <c r="X6770" s="1852"/>
      <c r="Y6770" s="1852"/>
      <c r="Z6770" s="1852"/>
      <c r="AA6770" s="1852"/>
      <c r="AB6770" s="1852"/>
      <c r="AC6770" s="1852"/>
      <c r="AD6770" s="1852"/>
      <c r="AE6770" s="1852"/>
      <c r="AF6770" s="1852"/>
      <c r="AG6770" s="1852"/>
      <c r="AH6770" s="1851"/>
    </row>
    <row r="6771" spans="1:34" ht="116.45" customHeight="1">
      <c r="A6771" s="1218"/>
      <c r="AH6771" s="1219"/>
    </row>
    <row r="6772" spans="1:34" ht="115.7" customHeight="1">
      <c r="A6772" s="1220"/>
      <c r="B6772" s="1221"/>
      <c r="C6772" s="1221"/>
      <c r="D6772" s="1221"/>
      <c r="E6772" s="1221"/>
      <c r="F6772" s="1221"/>
      <c r="G6772" s="1221"/>
      <c r="H6772" s="1221"/>
      <c r="I6772" s="1221"/>
      <c r="J6772" s="1221"/>
      <c r="K6772" s="1221"/>
      <c r="L6772" s="1221"/>
      <c r="M6772" s="1221"/>
      <c r="N6772" s="1221"/>
      <c r="O6772" s="1221"/>
      <c r="P6772" s="1221"/>
      <c r="Q6772" s="1221"/>
      <c r="R6772" s="1221"/>
      <c r="S6772" s="1221"/>
      <c r="T6772" s="1221"/>
      <c r="U6772" s="1221"/>
      <c r="V6772" s="1221"/>
      <c r="W6772" s="1221"/>
      <c r="X6772" s="1221"/>
      <c r="Y6772" s="1221"/>
      <c r="Z6772" s="1221"/>
      <c r="AA6772" s="1221"/>
      <c r="AB6772" s="1221"/>
      <c r="AC6772" s="1221"/>
      <c r="AD6772" s="1221"/>
      <c r="AE6772" s="1221"/>
      <c r="AF6772" s="1221"/>
      <c r="AG6772" s="1221"/>
      <c r="AH6772" s="1222"/>
    </row>
    <row r="6773" spans="1:34" ht="5.85" customHeight="1">
      <c r="A6773" s="1777"/>
      <c r="B6773" s="1778"/>
      <c r="C6773" s="1778"/>
      <c r="D6773" s="1778"/>
      <c r="E6773" s="1778"/>
      <c r="F6773" s="1778"/>
      <c r="G6773" s="1778"/>
      <c r="H6773" s="1778"/>
      <c r="I6773" s="1778"/>
      <c r="J6773" s="1778"/>
      <c r="K6773" s="1778"/>
      <c r="L6773" s="1778"/>
      <c r="M6773" s="1778"/>
      <c r="N6773" s="1778"/>
      <c r="O6773" s="1778"/>
      <c r="P6773" s="1778"/>
      <c r="Q6773" s="1778"/>
      <c r="R6773" s="1778"/>
      <c r="S6773" s="1778"/>
      <c r="T6773" s="1778"/>
      <c r="U6773" s="1778"/>
      <c r="V6773" s="1778"/>
      <c r="W6773" s="1778"/>
      <c r="X6773" s="1778"/>
      <c r="Y6773" s="1778"/>
      <c r="Z6773" s="1778"/>
      <c r="AA6773" s="1778"/>
      <c r="AB6773" s="1778"/>
      <c r="AC6773" s="1778"/>
      <c r="AD6773" s="1778"/>
      <c r="AE6773" s="1778"/>
      <c r="AF6773" s="1778"/>
      <c r="AG6773" s="1778"/>
      <c r="AH6773" s="1779"/>
    </row>
    <row r="6774" spans="1:34" ht="10.9" customHeight="1">
      <c r="A6774" s="1780" t="s">
        <v>2834</v>
      </c>
      <c r="B6774" s="1310"/>
      <c r="C6774" s="1310"/>
      <c r="D6774" s="1310"/>
      <c r="E6774" s="1310"/>
      <c r="F6774" s="1310"/>
      <c r="G6774" s="1310"/>
      <c r="H6774" s="1310"/>
      <c r="I6774" s="1310"/>
      <c r="J6774" s="1310"/>
      <c r="K6774" s="1310"/>
      <c r="L6774" s="1310"/>
      <c r="M6774" s="1310"/>
      <c r="N6774" s="1310"/>
      <c r="O6774" s="1310"/>
      <c r="P6774" s="1310"/>
      <c r="Q6774" s="1310"/>
      <c r="R6774" s="1310"/>
      <c r="S6774" s="1310"/>
      <c r="T6774" s="1310"/>
      <c r="U6774" s="1310"/>
      <c r="V6774" s="1310"/>
      <c r="W6774" s="1310"/>
      <c r="X6774" s="1310"/>
      <c r="Y6774" s="1310"/>
      <c r="Z6774" s="1310"/>
      <c r="AA6774" s="1310"/>
      <c r="AB6774" s="1310"/>
      <c r="AC6774" s="1310"/>
      <c r="AD6774" s="1309"/>
      <c r="AE6774" s="1309"/>
      <c r="AF6774" s="1781" t="s">
        <v>3771</v>
      </c>
      <c r="AG6774" s="1781"/>
      <c r="AH6774" s="1782"/>
    </row>
    <row r="6775" spans="1:34" ht="5.85" customHeight="1">
      <c r="A6775" s="1780"/>
      <c r="B6775" s="1310"/>
      <c r="C6775" s="1310"/>
      <c r="D6775" s="1310"/>
      <c r="E6775" s="1310"/>
      <c r="F6775" s="1310"/>
      <c r="G6775" s="1310"/>
      <c r="H6775" s="1310"/>
      <c r="I6775" s="1310"/>
      <c r="J6775" s="1310"/>
      <c r="K6775" s="1310"/>
      <c r="L6775" s="1310"/>
      <c r="M6775" s="1310"/>
      <c r="N6775" s="1310"/>
      <c r="O6775" s="1310"/>
      <c r="P6775" s="1310"/>
      <c r="Q6775" s="1310"/>
      <c r="R6775" s="1310"/>
      <c r="S6775" s="1310"/>
      <c r="T6775" s="1310"/>
      <c r="U6775" s="1310"/>
      <c r="V6775" s="1310"/>
      <c r="W6775" s="1310"/>
      <c r="X6775" s="1310"/>
      <c r="Y6775" s="1310"/>
      <c r="Z6775" s="1310"/>
      <c r="AA6775" s="1310"/>
      <c r="AB6775" s="1310"/>
      <c r="AC6775" s="1310"/>
      <c r="AD6775" s="1311"/>
      <c r="AE6775" s="1311"/>
      <c r="AF6775" s="1311"/>
      <c r="AG6775" s="1311"/>
      <c r="AH6775" s="1782"/>
    </row>
    <row r="6776" spans="1:34" ht="11.65" customHeight="1">
      <c r="A6776" s="1783" t="s">
        <v>2836</v>
      </c>
      <c r="B6776" s="1784"/>
      <c r="C6776" s="1784"/>
      <c r="D6776" s="1784"/>
      <c r="E6776" s="1784"/>
      <c r="F6776" s="1784"/>
      <c r="G6776" s="1784"/>
      <c r="H6776" s="1784"/>
      <c r="I6776" s="1784"/>
      <c r="J6776" s="1784"/>
      <c r="K6776" s="1784"/>
      <c r="L6776" s="1784"/>
      <c r="M6776" s="1784"/>
      <c r="N6776" s="1784"/>
      <c r="O6776" s="1784"/>
      <c r="P6776" s="1784"/>
      <c r="Q6776" s="1784"/>
      <c r="R6776" s="1784"/>
      <c r="S6776" s="1784"/>
      <c r="T6776" s="1784"/>
      <c r="U6776" s="1784"/>
      <c r="V6776" s="1784"/>
      <c r="W6776" s="1784"/>
      <c r="X6776" s="1784"/>
      <c r="Y6776" s="1784"/>
      <c r="Z6776" s="1784"/>
      <c r="AA6776" s="1784"/>
      <c r="AB6776" s="1784"/>
      <c r="AC6776" s="1784"/>
      <c r="AD6776" s="1311"/>
      <c r="AE6776" s="1311"/>
      <c r="AF6776" s="1311"/>
      <c r="AG6776" s="1311"/>
      <c r="AH6776" s="1782"/>
    </row>
    <row r="6777" spans="1:34" ht="23.25" customHeight="1">
      <c r="A6777" s="1785" t="s">
        <v>2837</v>
      </c>
      <c r="B6777" s="1786"/>
      <c r="C6777" s="1786"/>
      <c r="D6777" s="1786"/>
      <c r="E6777" s="1786"/>
      <c r="F6777" s="1786"/>
      <c r="G6777" s="1786"/>
      <c r="H6777" s="1786"/>
      <c r="I6777" s="1786"/>
      <c r="J6777" s="1786"/>
      <c r="K6777" s="1786"/>
      <c r="L6777" s="1786"/>
      <c r="M6777" s="1786"/>
      <c r="N6777" s="1786"/>
      <c r="O6777" s="1786"/>
      <c r="P6777" s="1786"/>
      <c r="Q6777" s="1786"/>
      <c r="R6777" s="1786"/>
      <c r="S6777" s="1786"/>
      <c r="T6777" s="1786"/>
      <c r="U6777" s="1786"/>
      <c r="V6777" s="1786"/>
      <c r="W6777" s="1786"/>
      <c r="X6777" s="1786"/>
      <c r="Y6777" s="1786"/>
      <c r="Z6777" s="1786"/>
      <c r="AA6777" s="1786"/>
      <c r="AB6777" s="1786"/>
      <c r="AC6777" s="1786"/>
      <c r="AD6777" s="1311"/>
      <c r="AE6777" s="1311"/>
      <c r="AF6777" s="1311"/>
      <c r="AG6777" s="1311"/>
      <c r="AH6777" s="1782"/>
    </row>
    <row r="6778" spans="1:34" ht="5.0999999999999996" customHeight="1">
      <c r="A6778" s="1787" t="s">
        <v>2838</v>
      </c>
      <c r="B6778" s="1788"/>
      <c r="C6778" s="1788"/>
      <c r="D6778" s="1788"/>
      <c r="E6778" s="1788"/>
      <c r="F6778" s="1788"/>
      <c r="G6778" s="1788"/>
      <c r="H6778" s="1788"/>
      <c r="I6778" s="1788"/>
      <c r="J6778" s="1788"/>
      <c r="K6778" s="1788"/>
      <c r="L6778" s="1788"/>
      <c r="M6778" s="1788"/>
      <c r="N6778" s="1788"/>
      <c r="O6778" s="1788"/>
      <c r="P6778" s="1788"/>
      <c r="Q6778" s="1788"/>
      <c r="R6778" s="1788"/>
      <c r="S6778" s="1788"/>
      <c r="T6778" s="1788"/>
      <c r="U6778" s="1788"/>
      <c r="V6778" s="1788"/>
      <c r="W6778" s="1788"/>
      <c r="X6778" s="1788"/>
      <c r="Y6778" s="1788"/>
      <c r="Z6778" s="1788"/>
      <c r="AA6778" s="1788"/>
      <c r="AB6778" s="1788"/>
      <c r="AC6778" s="1788"/>
      <c r="AD6778" s="1311"/>
      <c r="AE6778" s="1311"/>
      <c r="AF6778" s="1311"/>
      <c r="AG6778" s="1311"/>
      <c r="AH6778" s="1782"/>
    </row>
    <row r="6779" spans="1:34" ht="5.85" customHeight="1">
      <c r="A6779" s="1787"/>
      <c r="B6779" s="1788"/>
      <c r="C6779" s="1788"/>
      <c r="D6779" s="1788"/>
      <c r="E6779" s="1788"/>
      <c r="F6779" s="1788"/>
      <c r="G6779" s="1788"/>
      <c r="H6779" s="1788"/>
      <c r="I6779" s="1788"/>
      <c r="J6779" s="1788"/>
      <c r="K6779" s="1788"/>
      <c r="L6779" s="1788"/>
      <c r="M6779" s="1788"/>
      <c r="N6779" s="1788"/>
      <c r="O6779" s="1788"/>
      <c r="P6779" s="1788"/>
      <c r="Q6779" s="1788"/>
      <c r="R6779" s="1788"/>
      <c r="S6779" s="1788"/>
      <c r="T6779" s="1788"/>
      <c r="U6779" s="1788"/>
      <c r="V6779" s="1788"/>
      <c r="W6779" s="1788"/>
      <c r="X6779" s="1788"/>
      <c r="Y6779" s="1788"/>
      <c r="Z6779" s="1788"/>
      <c r="AA6779" s="1788"/>
      <c r="AB6779" s="1788"/>
      <c r="AC6779" s="1788"/>
      <c r="AD6779" s="1782"/>
      <c r="AE6779" s="1309"/>
      <c r="AF6779" s="1309"/>
      <c r="AG6779" s="1309"/>
      <c r="AH6779" s="1782"/>
    </row>
    <row r="6780" spans="1:34" ht="11.65" customHeight="1">
      <c r="A6780" s="1787" t="s">
        <v>2839</v>
      </c>
      <c r="B6780" s="1788"/>
      <c r="C6780" s="1788"/>
      <c r="D6780" s="1788"/>
      <c r="E6780" s="1788"/>
      <c r="F6780" s="1788"/>
      <c r="G6780" s="1788"/>
      <c r="H6780" s="1788"/>
      <c r="I6780" s="1788"/>
      <c r="J6780" s="1788"/>
      <c r="K6780" s="1788"/>
      <c r="L6780" s="1788"/>
      <c r="M6780" s="1788"/>
      <c r="N6780" s="1788"/>
      <c r="O6780" s="1788"/>
      <c r="P6780" s="1788"/>
      <c r="Q6780" s="1788"/>
      <c r="R6780" s="1788"/>
      <c r="S6780" s="1788"/>
      <c r="T6780" s="1788"/>
      <c r="U6780" s="1788"/>
      <c r="V6780" s="1788"/>
      <c r="W6780" s="1788"/>
      <c r="X6780" s="1788"/>
      <c r="Y6780" s="1788"/>
      <c r="Z6780" s="1788"/>
      <c r="AA6780" s="1788"/>
      <c r="AB6780" s="1788"/>
      <c r="AC6780" s="1788"/>
      <c r="AD6780" s="1818" t="s">
        <v>2840</v>
      </c>
      <c r="AE6780" s="1818"/>
      <c r="AF6780" s="1206">
        <v>0</v>
      </c>
      <c r="AG6780" s="1207" t="s">
        <v>5</v>
      </c>
      <c r="AH6780" s="1800"/>
    </row>
    <row r="6781" spans="1:34" ht="11.65" customHeight="1">
      <c r="A6781" s="1819" t="s">
        <v>2841</v>
      </c>
      <c r="B6781" s="1820"/>
      <c r="C6781" s="1820"/>
      <c r="D6781" s="1820"/>
      <c r="E6781" s="1820"/>
      <c r="F6781" s="1820"/>
      <c r="G6781" s="1820"/>
      <c r="H6781" s="1820"/>
      <c r="I6781" s="1820"/>
      <c r="J6781" s="1820"/>
      <c r="K6781" s="1820"/>
      <c r="L6781" s="1820"/>
      <c r="M6781" s="1820"/>
      <c r="N6781" s="1820"/>
      <c r="O6781" s="1820"/>
      <c r="P6781" s="1820"/>
      <c r="Q6781" s="1820"/>
      <c r="R6781" s="1820"/>
      <c r="S6781" s="1820"/>
      <c r="T6781" s="1820"/>
      <c r="U6781" s="1820"/>
      <c r="V6781" s="1820"/>
      <c r="W6781" s="1820"/>
      <c r="X6781" s="1820"/>
      <c r="Y6781" s="1820"/>
      <c r="Z6781" s="1820"/>
      <c r="AA6781" s="1820"/>
      <c r="AB6781" s="1820"/>
      <c r="AC6781" s="1820"/>
      <c r="AD6781" s="1821" t="s">
        <v>2842</v>
      </c>
      <c r="AE6781" s="1821"/>
      <c r="AF6781" s="1210">
        <v>0</v>
      </c>
      <c r="AG6781" s="1211" t="s">
        <v>5</v>
      </c>
      <c r="AH6781" s="1800"/>
    </row>
    <row r="6782" spans="1:34" ht="16.7" customHeight="1">
      <c r="A6782" s="1822" t="s">
        <v>2843</v>
      </c>
      <c r="B6782" s="1802"/>
      <c r="C6782" s="1802"/>
      <c r="D6782" s="1778"/>
      <c r="E6782" s="1823" t="s">
        <v>3472</v>
      </c>
      <c r="F6782" s="1823"/>
      <c r="G6782" s="1823"/>
      <c r="H6782" s="1823"/>
      <c r="I6782" s="1823"/>
      <c r="J6782" s="1823"/>
      <c r="K6782" s="1823"/>
      <c r="L6782" s="1823"/>
      <c r="M6782" s="1823"/>
      <c r="N6782" s="1823"/>
      <c r="O6782" s="1823"/>
      <c r="P6782" s="1823"/>
      <c r="Q6782" s="1823"/>
      <c r="R6782" s="1823"/>
      <c r="S6782" s="1823"/>
      <c r="T6782" s="1823"/>
      <c r="U6782" s="1823"/>
      <c r="V6782" s="1823"/>
      <c r="W6782" s="1823"/>
      <c r="X6782" s="1823"/>
      <c r="Y6782" s="1823"/>
      <c r="Z6782" s="1823"/>
      <c r="AA6782" s="1823"/>
      <c r="AB6782" s="1823"/>
      <c r="AC6782" s="1823"/>
      <c r="AD6782" s="1823"/>
      <c r="AE6782" s="1823"/>
      <c r="AF6782" s="1823"/>
      <c r="AG6782" s="1823"/>
      <c r="AH6782" s="1779"/>
    </row>
    <row r="6783" spans="1:34" ht="17.45" customHeight="1">
      <c r="A6783" s="1824" t="s">
        <v>2844</v>
      </c>
      <c r="B6783" s="1816"/>
      <c r="C6783" s="1816"/>
      <c r="D6783" s="1309"/>
      <c r="E6783" s="1815" t="s">
        <v>3471</v>
      </c>
      <c r="F6783" s="1815"/>
      <c r="G6783" s="1111"/>
      <c r="H6783" s="1796" t="s">
        <v>2845</v>
      </c>
      <c r="I6783" s="1796"/>
      <c r="J6783" s="1796" t="s">
        <v>469</v>
      </c>
      <c r="K6783" s="1796"/>
      <c r="L6783" s="1309"/>
      <c r="M6783" s="1309"/>
      <c r="N6783" s="1816" t="s">
        <v>2846</v>
      </c>
      <c r="O6783" s="1816"/>
      <c r="P6783" s="1816"/>
      <c r="Q6783" s="1816"/>
      <c r="R6783" s="1817">
        <v>4</v>
      </c>
      <c r="S6783" s="1817"/>
      <c r="T6783" s="1817"/>
      <c r="U6783" s="1817"/>
      <c r="V6783" s="1309"/>
      <c r="W6783" s="1309"/>
      <c r="X6783" s="1309"/>
      <c r="Y6783" s="1796" t="s">
        <v>2847</v>
      </c>
      <c r="Z6783" s="1796"/>
      <c r="AA6783" s="1796"/>
      <c r="AB6783" s="1796"/>
      <c r="AC6783" s="1796"/>
      <c r="AD6783" s="1796"/>
      <c r="AE6783" s="1796"/>
      <c r="AF6783" s="1797" t="s">
        <v>2848</v>
      </c>
      <c r="AG6783" s="1797"/>
      <c r="AH6783" s="1782"/>
    </row>
    <row r="6784" spans="1:34" ht="5.85" customHeight="1">
      <c r="A6784" s="1798"/>
      <c r="B6784" s="1799"/>
      <c r="C6784" s="1799"/>
      <c r="D6784" s="1799"/>
      <c r="E6784" s="1799"/>
      <c r="F6784" s="1799"/>
      <c r="G6784" s="1799"/>
      <c r="H6784" s="1799"/>
      <c r="I6784" s="1799"/>
      <c r="J6784" s="1799"/>
      <c r="K6784" s="1799"/>
      <c r="L6784" s="1799"/>
      <c r="M6784" s="1799"/>
      <c r="N6784" s="1799"/>
      <c r="O6784" s="1799"/>
      <c r="P6784" s="1799"/>
      <c r="Q6784" s="1799"/>
      <c r="R6784" s="1799"/>
      <c r="S6784" s="1799"/>
      <c r="T6784" s="1799"/>
      <c r="U6784" s="1799"/>
      <c r="V6784" s="1799"/>
      <c r="W6784" s="1799"/>
      <c r="X6784" s="1799"/>
      <c r="Y6784" s="1799"/>
      <c r="Z6784" s="1799"/>
      <c r="AA6784" s="1799"/>
      <c r="AB6784" s="1799"/>
      <c r="AC6784" s="1799"/>
      <c r="AD6784" s="1799"/>
      <c r="AE6784" s="1799"/>
      <c r="AF6784" s="1799"/>
      <c r="AG6784" s="1799"/>
      <c r="AH6784" s="1800"/>
    </row>
    <row r="6785" spans="1:34" ht="17.45" customHeight="1">
      <c r="A6785" s="1801" t="s">
        <v>2849</v>
      </c>
      <c r="B6785" s="1802"/>
      <c r="C6785" s="1802"/>
      <c r="D6785" s="1802"/>
      <c r="E6785" s="1802"/>
      <c r="F6785" s="1802"/>
      <c r="G6785" s="1802"/>
      <c r="H6785" s="1802"/>
      <c r="I6785" s="1802"/>
      <c r="J6785" s="1803"/>
      <c r="K6785" s="1789" t="s">
        <v>2850</v>
      </c>
      <c r="L6785" s="1807"/>
      <c r="M6785" s="1789" t="s">
        <v>2851</v>
      </c>
      <c r="N6785" s="1790"/>
      <c r="O6785" s="1790"/>
      <c r="P6785" s="1790"/>
      <c r="Q6785" s="1790"/>
      <c r="R6785" s="1790"/>
      <c r="S6785" s="1790"/>
      <c r="T6785" s="1791"/>
      <c r="U6785" s="1789" t="s">
        <v>2852</v>
      </c>
      <c r="V6785" s="1790"/>
      <c r="W6785" s="1790"/>
      <c r="X6785" s="1790"/>
      <c r="Y6785" s="1790"/>
      <c r="Z6785" s="1790"/>
      <c r="AA6785" s="1790"/>
      <c r="AB6785" s="1790"/>
      <c r="AC6785" s="1790"/>
      <c r="AD6785" s="1791"/>
      <c r="AE6785" s="1810" t="s">
        <v>2853</v>
      </c>
      <c r="AF6785" s="1811"/>
      <c r="AG6785" s="1811"/>
      <c r="AH6785" s="1814"/>
    </row>
    <row r="6786" spans="1:34" ht="16.7" customHeight="1">
      <c r="A6786" s="1804"/>
      <c r="B6786" s="1805"/>
      <c r="C6786" s="1805"/>
      <c r="D6786" s="1805"/>
      <c r="E6786" s="1805"/>
      <c r="F6786" s="1805"/>
      <c r="G6786" s="1805"/>
      <c r="H6786" s="1805"/>
      <c r="I6786" s="1805"/>
      <c r="J6786" s="1806"/>
      <c r="K6786" s="1808"/>
      <c r="L6786" s="1809"/>
      <c r="M6786" s="1789" t="s">
        <v>2854</v>
      </c>
      <c r="N6786" s="1790"/>
      <c r="O6786" s="1790"/>
      <c r="P6786" s="1791"/>
      <c r="Q6786" s="1789" t="s">
        <v>2855</v>
      </c>
      <c r="R6786" s="1790"/>
      <c r="S6786" s="1790"/>
      <c r="T6786" s="1791"/>
      <c r="U6786" s="1789" t="s">
        <v>2854</v>
      </c>
      <c r="V6786" s="1790"/>
      <c r="W6786" s="1790"/>
      <c r="X6786" s="1790"/>
      <c r="Y6786" s="1790"/>
      <c r="Z6786" s="1791"/>
      <c r="AA6786" s="1789" t="s">
        <v>2855</v>
      </c>
      <c r="AB6786" s="1790"/>
      <c r="AC6786" s="1790"/>
      <c r="AD6786" s="1791"/>
      <c r="AE6786" s="1812"/>
      <c r="AF6786" s="1813"/>
      <c r="AG6786" s="1813"/>
      <c r="AH6786" s="1800"/>
    </row>
    <row r="6787" spans="1:34" ht="17.45" customHeight="1">
      <c r="A6787" s="1223"/>
      <c r="B6787" s="1224" t="s">
        <v>1515</v>
      </c>
      <c r="C6787" s="1875" t="s">
        <v>3772</v>
      </c>
      <c r="D6787" s="1876"/>
      <c r="E6787" s="1876"/>
      <c r="F6787" s="1876"/>
      <c r="G6787" s="1876"/>
      <c r="H6787" s="1876"/>
      <c r="I6787" s="1876"/>
      <c r="J6787" s="1875"/>
      <c r="K6787" s="1877">
        <v>0.48193000000000003</v>
      </c>
      <c r="L6787" s="1878"/>
      <c r="M6787" s="1877">
        <v>1</v>
      </c>
      <c r="N6787" s="1879"/>
      <c r="O6787" s="1879"/>
      <c r="P6787" s="1878"/>
      <c r="Q6787" s="1877">
        <v>0</v>
      </c>
      <c r="R6787" s="1879"/>
      <c r="S6787" s="1879"/>
      <c r="T6787" s="1878"/>
      <c r="U6787" s="1880">
        <v>25.778700000000001</v>
      </c>
      <c r="V6787" s="1881"/>
      <c r="W6787" s="1881"/>
      <c r="X6787" s="1881"/>
      <c r="Y6787" s="1881"/>
      <c r="Z6787" s="1882"/>
      <c r="AA6787" s="1880">
        <v>16.251000000000001</v>
      </c>
      <c r="AB6787" s="1881"/>
      <c r="AC6787" s="1881"/>
      <c r="AD6787" s="1882"/>
      <c r="AE6787" s="1865">
        <v>12.423500000000001</v>
      </c>
      <c r="AF6787" s="1847"/>
      <c r="AG6787" s="1847"/>
      <c r="AH6787" s="1225"/>
    </row>
    <row r="6788" spans="1:34" ht="16.7" customHeight="1">
      <c r="A6788" s="1218"/>
      <c r="B6788" s="1205" t="s">
        <v>1519</v>
      </c>
      <c r="C6788" s="1903" t="s">
        <v>3616</v>
      </c>
      <c r="D6788" s="1815"/>
      <c r="E6788" s="1815"/>
      <c r="F6788" s="1815"/>
      <c r="G6788" s="1815"/>
      <c r="H6788" s="1815"/>
      <c r="I6788" s="1815"/>
      <c r="J6788" s="1903"/>
      <c r="K6788" s="1904">
        <v>0.15060000000000001</v>
      </c>
      <c r="L6788" s="1905"/>
      <c r="M6788" s="1904">
        <v>1</v>
      </c>
      <c r="N6788" s="1817"/>
      <c r="O6788" s="1817"/>
      <c r="P6788" s="1905"/>
      <c r="Q6788" s="1904">
        <v>0</v>
      </c>
      <c r="R6788" s="1817"/>
      <c r="S6788" s="1817"/>
      <c r="T6788" s="1905"/>
      <c r="U6788" s="1906">
        <v>0.36919999999999997</v>
      </c>
      <c r="V6788" s="1907"/>
      <c r="W6788" s="1907"/>
      <c r="X6788" s="1907"/>
      <c r="Y6788" s="1907"/>
      <c r="Z6788" s="1908"/>
      <c r="AA6788" s="1906">
        <v>0.23949999999999999</v>
      </c>
      <c r="AB6788" s="1907"/>
      <c r="AC6788" s="1907"/>
      <c r="AD6788" s="1908"/>
      <c r="AE6788" s="1909">
        <v>5.5599999999999997E-2</v>
      </c>
      <c r="AF6788" s="1841"/>
      <c r="AG6788" s="1841"/>
      <c r="AH6788" s="1219"/>
    </row>
    <row r="6789" spans="1:34" ht="17.45" customHeight="1">
      <c r="A6789" s="1218"/>
      <c r="B6789" s="1205" t="s">
        <v>1509</v>
      </c>
      <c r="C6789" s="1903" t="s">
        <v>3639</v>
      </c>
      <c r="D6789" s="1815"/>
      <c r="E6789" s="1815"/>
      <c r="F6789" s="1815"/>
      <c r="G6789" s="1815"/>
      <c r="H6789" s="1815"/>
      <c r="I6789" s="1815"/>
      <c r="J6789" s="1903"/>
      <c r="K6789" s="1904">
        <v>0.48193000000000003</v>
      </c>
      <c r="L6789" s="1905"/>
      <c r="M6789" s="1904">
        <v>1</v>
      </c>
      <c r="N6789" s="1817"/>
      <c r="O6789" s="1817"/>
      <c r="P6789" s="1905"/>
      <c r="Q6789" s="1904">
        <v>0</v>
      </c>
      <c r="R6789" s="1817"/>
      <c r="S6789" s="1817"/>
      <c r="T6789" s="1905"/>
      <c r="U6789" s="1906">
        <v>12.2409</v>
      </c>
      <c r="V6789" s="1907"/>
      <c r="W6789" s="1907"/>
      <c r="X6789" s="1907"/>
      <c r="Y6789" s="1907"/>
      <c r="Z6789" s="1908"/>
      <c r="AA6789" s="1906">
        <v>7.7809999999999997</v>
      </c>
      <c r="AB6789" s="1907"/>
      <c r="AC6789" s="1907"/>
      <c r="AD6789" s="1908"/>
      <c r="AE6789" s="1909">
        <v>5.8993000000000002</v>
      </c>
      <c r="AF6789" s="1841"/>
      <c r="AG6789" s="1841"/>
      <c r="AH6789" s="1219"/>
    </row>
    <row r="6790" spans="1:34" ht="17.45" customHeight="1">
      <c r="A6790" s="1218"/>
      <c r="B6790" s="1205" t="s">
        <v>1513</v>
      </c>
      <c r="C6790" s="1903" t="s">
        <v>3640</v>
      </c>
      <c r="D6790" s="1815"/>
      <c r="E6790" s="1815"/>
      <c r="F6790" s="1815"/>
      <c r="G6790" s="1815"/>
      <c r="H6790" s="1815"/>
      <c r="I6790" s="1815"/>
      <c r="J6790" s="1903"/>
      <c r="K6790" s="1904">
        <v>0.20080000000000001</v>
      </c>
      <c r="L6790" s="1905"/>
      <c r="M6790" s="1904">
        <v>1</v>
      </c>
      <c r="N6790" s="1817"/>
      <c r="O6790" s="1817"/>
      <c r="P6790" s="1905"/>
      <c r="Q6790" s="1904">
        <v>0</v>
      </c>
      <c r="R6790" s="1817"/>
      <c r="S6790" s="1817"/>
      <c r="T6790" s="1905"/>
      <c r="U6790" s="1906">
        <v>15.0852</v>
      </c>
      <c r="V6790" s="1907"/>
      <c r="W6790" s="1907"/>
      <c r="X6790" s="1907"/>
      <c r="Y6790" s="1907"/>
      <c r="Z6790" s="1908"/>
      <c r="AA6790" s="1906">
        <v>9.5890000000000004</v>
      </c>
      <c r="AB6790" s="1907"/>
      <c r="AC6790" s="1907"/>
      <c r="AD6790" s="1908"/>
      <c r="AE6790" s="1909">
        <v>3.0291000000000001</v>
      </c>
      <c r="AF6790" s="1841"/>
      <c r="AG6790" s="1841"/>
      <c r="AH6790" s="1219"/>
    </row>
    <row r="6791" spans="1:34" ht="16.7" customHeight="1">
      <c r="A6791" s="1220"/>
      <c r="B6791" s="1209" t="s">
        <v>1501</v>
      </c>
      <c r="C6791" s="1866" t="s">
        <v>3630</v>
      </c>
      <c r="D6791" s="1867"/>
      <c r="E6791" s="1867"/>
      <c r="F6791" s="1867"/>
      <c r="G6791" s="1867"/>
      <c r="H6791" s="1867"/>
      <c r="I6791" s="1867"/>
      <c r="J6791" s="1866"/>
      <c r="K6791" s="1868">
        <v>0.48193000000000003</v>
      </c>
      <c r="L6791" s="1869"/>
      <c r="M6791" s="1868">
        <v>1</v>
      </c>
      <c r="N6791" s="1870"/>
      <c r="O6791" s="1870"/>
      <c r="P6791" s="1869"/>
      <c r="Q6791" s="1868">
        <v>0</v>
      </c>
      <c r="R6791" s="1870"/>
      <c r="S6791" s="1870"/>
      <c r="T6791" s="1869"/>
      <c r="U6791" s="1871">
        <v>29.897200000000002</v>
      </c>
      <c r="V6791" s="1872"/>
      <c r="W6791" s="1872"/>
      <c r="X6791" s="1872"/>
      <c r="Y6791" s="1872"/>
      <c r="Z6791" s="1873"/>
      <c r="AA6791" s="1871">
        <v>7.7064000000000004</v>
      </c>
      <c r="AB6791" s="1872"/>
      <c r="AC6791" s="1872"/>
      <c r="AD6791" s="1873"/>
      <c r="AE6791" s="1874">
        <v>14.4084</v>
      </c>
      <c r="AF6791" s="1843"/>
      <c r="AG6791" s="1843"/>
      <c r="AH6791" s="1222"/>
    </row>
    <row r="6792" spans="1:34" ht="17.45" customHeight="1">
      <c r="A6792" s="1792"/>
      <c r="B6792" s="1793"/>
      <c r="C6792" s="1793"/>
      <c r="D6792" s="1793"/>
      <c r="E6792" s="1793"/>
      <c r="F6792" s="1793"/>
      <c r="G6792" s="1793"/>
      <c r="H6792" s="1793"/>
      <c r="I6792" s="1793"/>
      <c r="J6792" s="1793"/>
      <c r="K6792" s="1794" t="s">
        <v>2856</v>
      </c>
      <c r="L6792" s="1794"/>
      <c r="M6792" s="1794"/>
      <c r="N6792" s="1794"/>
      <c r="O6792" s="1794"/>
      <c r="P6792" s="1794"/>
      <c r="Q6792" s="1794"/>
      <c r="R6792" s="1794"/>
      <c r="S6792" s="1794"/>
      <c r="T6792" s="1794"/>
      <c r="U6792" s="1794"/>
      <c r="V6792" s="1794"/>
      <c r="W6792" s="1794"/>
      <c r="X6792" s="1794"/>
      <c r="Y6792" s="1794"/>
      <c r="Z6792" s="1794"/>
      <c r="AA6792" s="1795">
        <v>35.815899999999999</v>
      </c>
      <c r="AB6792" s="1795"/>
      <c r="AC6792" s="1795"/>
      <c r="AD6792" s="1795"/>
      <c r="AE6792" s="1795"/>
      <c r="AF6792" s="1795"/>
      <c r="AG6792" s="1795"/>
      <c r="AH6792" s="1213"/>
    </row>
    <row r="6793" spans="1:34" ht="17.45" customHeight="1">
      <c r="A6793" s="1801" t="s">
        <v>2857</v>
      </c>
      <c r="B6793" s="1825"/>
      <c r="C6793" s="1825"/>
      <c r="D6793" s="1825"/>
      <c r="E6793" s="1825"/>
      <c r="F6793" s="1825"/>
      <c r="G6793" s="1825"/>
      <c r="H6793" s="1825"/>
      <c r="I6793" s="1825"/>
      <c r="J6793" s="1825"/>
      <c r="K6793" s="1825"/>
      <c r="L6793" s="1825"/>
      <c r="M6793" s="1825"/>
      <c r="N6793" s="1826"/>
      <c r="O6793" s="1789" t="s">
        <v>2858</v>
      </c>
      <c r="P6793" s="1790"/>
      <c r="Q6793" s="1790"/>
      <c r="R6793" s="1790"/>
      <c r="S6793" s="1791"/>
      <c r="T6793" s="1827" t="s">
        <v>2850</v>
      </c>
      <c r="U6793" s="1790"/>
      <c r="V6793" s="1790"/>
      <c r="W6793" s="1213"/>
      <c r="X6793" s="1789" t="s">
        <v>2859</v>
      </c>
      <c r="Y6793" s="1790"/>
      <c r="Z6793" s="1790"/>
      <c r="AA6793" s="1790"/>
      <c r="AB6793" s="1790"/>
      <c r="AC6793" s="1790"/>
      <c r="AD6793" s="1791"/>
      <c r="AE6793" s="1810" t="s">
        <v>2853</v>
      </c>
      <c r="AF6793" s="1828"/>
      <c r="AG6793" s="1828"/>
      <c r="AH6793" s="1213"/>
    </row>
    <row r="6794" spans="1:34" ht="16.7" customHeight="1">
      <c r="A6794" s="1223"/>
      <c r="B6794" s="1224" t="s">
        <v>1011</v>
      </c>
      <c r="C6794" s="1875" t="s">
        <v>1012</v>
      </c>
      <c r="D6794" s="1876"/>
      <c r="E6794" s="1876"/>
      <c r="F6794" s="1876"/>
      <c r="G6794" s="1876"/>
      <c r="H6794" s="1876"/>
      <c r="I6794" s="1876"/>
      <c r="J6794" s="1876"/>
      <c r="K6794" s="1876"/>
      <c r="L6794" s="1876"/>
      <c r="M6794" s="1876"/>
      <c r="N6794" s="1875"/>
      <c r="O6794" s="1885">
        <v>0</v>
      </c>
      <c r="P6794" s="1886"/>
      <c r="Q6794" s="1886"/>
      <c r="R6794" s="1886"/>
      <c r="S6794" s="1887"/>
      <c r="T6794" s="1917">
        <v>2</v>
      </c>
      <c r="U6794" s="1886"/>
      <c r="V6794" s="1886"/>
      <c r="W6794" s="1225"/>
      <c r="X6794" s="1880">
        <v>22.593900000000001</v>
      </c>
      <c r="Y6794" s="1881"/>
      <c r="Z6794" s="1881"/>
      <c r="AA6794" s="1881"/>
      <c r="AB6794" s="1881"/>
      <c r="AC6794" s="1881"/>
      <c r="AD6794" s="1882"/>
      <c r="AE6794" s="1865">
        <v>45.187800000000003</v>
      </c>
      <c r="AF6794" s="1847"/>
      <c r="AG6794" s="1847"/>
      <c r="AH6794" s="1225"/>
    </row>
    <row r="6795" spans="1:34" ht="17.45" customHeight="1">
      <c r="A6795" s="1218"/>
      <c r="B6795" s="1205" t="s">
        <v>1029</v>
      </c>
      <c r="C6795" s="1903" t="s">
        <v>1030</v>
      </c>
      <c r="D6795" s="1815"/>
      <c r="E6795" s="1815"/>
      <c r="F6795" s="1815"/>
      <c r="G6795" s="1815"/>
      <c r="H6795" s="1815"/>
      <c r="I6795" s="1815"/>
      <c r="J6795" s="1815"/>
      <c r="K6795" s="1815"/>
      <c r="L6795" s="1815"/>
      <c r="M6795" s="1815"/>
      <c r="N6795" s="1903"/>
      <c r="O6795" s="1910">
        <v>0</v>
      </c>
      <c r="P6795" s="1911"/>
      <c r="Q6795" s="1911"/>
      <c r="R6795" s="1911"/>
      <c r="S6795" s="1912"/>
      <c r="T6795" s="1923">
        <v>1</v>
      </c>
      <c r="U6795" s="1911"/>
      <c r="V6795" s="1911"/>
      <c r="W6795" s="1219"/>
      <c r="X6795" s="1906">
        <v>28.705400000000001</v>
      </c>
      <c r="Y6795" s="1907"/>
      <c r="Z6795" s="1907"/>
      <c r="AA6795" s="1907"/>
      <c r="AB6795" s="1907"/>
      <c r="AC6795" s="1907"/>
      <c r="AD6795" s="1908"/>
      <c r="AE6795" s="1909">
        <v>28.705400000000001</v>
      </c>
      <c r="AF6795" s="1841"/>
      <c r="AG6795" s="1841"/>
      <c r="AH6795" s="1219"/>
    </row>
    <row r="6796" spans="1:34" ht="16.7" customHeight="1">
      <c r="A6796" s="1218"/>
      <c r="B6796" s="1205" t="s">
        <v>1009</v>
      </c>
      <c r="C6796" s="1903" t="s">
        <v>1010</v>
      </c>
      <c r="D6796" s="1815"/>
      <c r="E6796" s="1815"/>
      <c r="F6796" s="1815"/>
      <c r="G6796" s="1815"/>
      <c r="H6796" s="1815"/>
      <c r="I6796" s="1815"/>
      <c r="J6796" s="1815"/>
      <c r="K6796" s="1815"/>
      <c r="L6796" s="1815"/>
      <c r="M6796" s="1815"/>
      <c r="N6796" s="1903"/>
      <c r="O6796" s="1910">
        <v>0</v>
      </c>
      <c r="P6796" s="1911"/>
      <c r="Q6796" s="1911"/>
      <c r="R6796" s="1911"/>
      <c r="S6796" s="1912"/>
      <c r="T6796" s="1923">
        <v>2</v>
      </c>
      <c r="U6796" s="1911"/>
      <c r="V6796" s="1911"/>
      <c r="W6796" s="1219"/>
      <c r="X6796" s="1906">
        <v>22.268799999999999</v>
      </c>
      <c r="Y6796" s="1907"/>
      <c r="Z6796" s="1907"/>
      <c r="AA6796" s="1907"/>
      <c r="AB6796" s="1907"/>
      <c r="AC6796" s="1907"/>
      <c r="AD6796" s="1908"/>
      <c r="AE6796" s="1909">
        <v>44.537599999999998</v>
      </c>
      <c r="AF6796" s="1841"/>
      <c r="AG6796" s="1841"/>
      <c r="AH6796" s="1219"/>
    </row>
    <row r="6797" spans="1:34" ht="17.45" customHeight="1">
      <c r="A6797" s="1220"/>
      <c r="B6797" s="1209" t="s">
        <v>1021</v>
      </c>
      <c r="C6797" s="1866" t="s">
        <v>1022</v>
      </c>
      <c r="D6797" s="1867"/>
      <c r="E6797" s="1867"/>
      <c r="F6797" s="1867"/>
      <c r="G6797" s="1867"/>
      <c r="H6797" s="1867"/>
      <c r="I6797" s="1867"/>
      <c r="J6797" s="1867"/>
      <c r="K6797" s="1867"/>
      <c r="L6797" s="1867"/>
      <c r="M6797" s="1867"/>
      <c r="N6797" s="1866"/>
      <c r="O6797" s="1893">
        <v>0</v>
      </c>
      <c r="P6797" s="1894"/>
      <c r="Q6797" s="1894"/>
      <c r="R6797" s="1894"/>
      <c r="S6797" s="1895"/>
      <c r="T6797" s="1918">
        <v>1</v>
      </c>
      <c r="U6797" s="1894"/>
      <c r="V6797" s="1894"/>
      <c r="W6797" s="1222"/>
      <c r="X6797" s="1871">
        <v>32.884700000000002</v>
      </c>
      <c r="Y6797" s="1872"/>
      <c r="Z6797" s="1872"/>
      <c r="AA6797" s="1872"/>
      <c r="AB6797" s="1872"/>
      <c r="AC6797" s="1872"/>
      <c r="AD6797" s="1873"/>
      <c r="AE6797" s="1874">
        <v>32.884700000000002</v>
      </c>
      <c r="AF6797" s="1843"/>
      <c r="AG6797" s="1843"/>
      <c r="AH6797" s="1222"/>
    </row>
    <row r="6798" spans="1:34" ht="17.45" customHeight="1">
      <c r="A6798" s="1792"/>
      <c r="B6798" s="1778"/>
      <c r="C6798" s="1778"/>
      <c r="D6798" s="1778"/>
      <c r="E6798" s="1778"/>
      <c r="F6798" s="1778"/>
      <c r="G6798" s="1778"/>
      <c r="H6798" s="1778"/>
      <c r="I6798" s="1846" t="s">
        <v>2860</v>
      </c>
      <c r="J6798" s="1846"/>
      <c r="K6798" s="1846"/>
      <c r="L6798" s="1846"/>
      <c r="M6798" s="1846"/>
      <c r="N6798" s="1846"/>
      <c r="O6798" s="1846"/>
      <c r="P6798" s="1846"/>
      <c r="Q6798" s="1846"/>
      <c r="R6798" s="1846"/>
      <c r="S6798" s="1846"/>
      <c r="T6798" s="1846"/>
      <c r="U6798" s="1846"/>
      <c r="V6798" s="1846"/>
      <c r="W6798" s="1846"/>
      <c r="X6798" s="1846"/>
      <c r="Y6798" s="1846"/>
      <c r="Z6798" s="1793"/>
      <c r="AA6798" s="1847">
        <v>151.31549999999999</v>
      </c>
      <c r="AB6798" s="1847"/>
      <c r="AC6798" s="1847"/>
      <c r="AD6798" s="1847"/>
      <c r="AE6798" s="1847"/>
      <c r="AF6798" s="1847"/>
      <c r="AG6798" s="1847"/>
      <c r="AH6798" s="1814"/>
    </row>
    <row r="6799" spans="1:34" ht="16.7" customHeight="1">
      <c r="A6799" s="1844"/>
      <c r="B6799" s="1309"/>
      <c r="C6799" s="1309"/>
      <c r="D6799" s="1309"/>
      <c r="E6799" s="1309"/>
      <c r="F6799" s="1309"/>
      <c r="G6799" s="1309"/>
      <c r="H6799" s="1309"/>
      <c r="I6799" s="1840" t="s">
        <v>2861</v>
      </c>
      <c r="J6799" s="1840"/>
      <c r="K6799" s="1840"/>
      <c r="L6799" s="1840"/>
      <c r="M6799" s="1840"/>
      <c r="N6799" s="1840"/>
      <c r="O6799" s="1840"/>
      <c r="P6799" s="1840"/>
      <c r="Q6799" s="1840"/>
      <c r="R6799" s="1840"/>
      <c r="S6799" s="1840"/>
      <c r="T6799" s="1840"/>
      <c r="U6799" s="1840"/>
      <c r="V6799" s="1840"/>
      <c r="W6799" s="1840"/>
      <c r="X6799" s="1840"/>
      <c r="Y6799" s="1840"/>
      <c r="Z6799" s="1309"/>
      <c r="AA6799" s="1841">
        <v>187.13140000000001</v>
      </c>
      <c r="AB6799" s="1841"/>
      <c r="AC6799" s="1841"/>
      <c r="AD6799" s="1841"/>
      <c r="AE6799" s="1841"/>
      <c r="AF6799" s="1841"/>
      <c r="AG6799" s="1841"/>
      <c r="AH6799" s="1782"/>
    </row>
    <row r="6800" spans="1:34" ht="17.45" customHeight="1">
      <c r="A6800" s="1844"/>
      <c r="B6800" s="1309"/>
      <c r="C6800" s="1309"/>
      <c r="D6800" s="1309"/>
      <c r="E6800" s="1309"/>
      <c r="F6800" s="1309"/>
      <c r="G6800" s="1309"/>
      <c r="H6800" s="1309"/>
      <c r="I6800" s="1840" t="s">
        <v>2862</v>
      </c>
      <c r="J6800" s="1840"/>
      <c r="K6800" s="1840"/>
      <c r="L6800" s="1840"/>
      <c r="M6800" s="1840"/>
      <c r="N6800" s="1840"/>
      <c r="O6800" s="1840"/>
      <c r="P6800" s="1840"/>
      <c r="Q6800" s="1840"/>
      <c r="R6800" s="1840"/>
      <c r="S6800" s="1840"/>
      <c r="T6800" s="1840"/>
      <c r="U6800" s="1840"/>
      <c r="V6800" s="1840"/>
      <c r="W6800" s="1840"/>
      <c r="X6800" s="1840"/>
      <c r="Y6800" s="1840"/>
      <c r="Z6800" s="1309"/>
      <c r="AA6800" s="1841">
        <v>46.782899999999998</v>
      </c>
      <c r="AB6800" s="1841"/>
      <c r="AC6800" s="1841"/>
      <c r="AD6800" s="1841"/>
      <c r="AE6800" s="1841"/>
      <c r="AF6800" s="1841"/>
      <c r="AG6800" s="1841"/>
      <c r="AH6800" s="1782"/>
    </row>
    <row r="6801" spans="1:34" ht="16.7" customHeight="1">
      <c r="A6801" s="1844"/>
      <c r="B6801" s="1309"/>
      <c r="C6801" s="1309"/>
      <c r="D6801" s="1309"/>
      <c r="E6801" s="1309"/>
      <c r="F6801" s="1309"/>
      <c r="G6801" s="1309"/>
      <c r="H6801" s="1309"/>
      <c r="I6801" s="1840" t="s">
        <v>2863</v>
      </c>
      <c r="J6801" s="1840"/>
      <c r="K6801" s="1840"/>
      <c r="L6801" s="1840"/>
      <c r="M6801" s="1840"/>
      <c r="N6801" s="1840"/>
      <c r="O6801" s="1840"/>
      <c r="P6801" s="1840"/>
      <c r="Q6801" s="1840"/>
      <c r="R6801" s="1840"/>
      <c r="S6801" s="1840"/>
      <c r="T6801" s="1840"/>
      <c r="U6801" s="1840"/>
      <c r="V6801" s="1840"/>
      <c r="W6801" s="1840"/>
      <c r="X6801" s="1840"/>
      <c r="Y6801" s="1840"/>
      <c r="Z6801" s="1309"/>
      <c r="AA6801" s="1841">
        <v>0</v>
      </c>
      <c r="AB6801" s="1841"/>
      <c r="AC6801" s="1841"/>
      <c r="AD6801" s="1841"/>
      <c r="AE6801" s="1841"/>
      <c r="AF6801" s="1841"/>
      <c r="AG6801" s="1841"/>
      <c r="AH6801" s="1782"/>
    </row>
    <row r="6802" spans="1:34" ht="17.45" customHeight="1">
      <c r="A6802" s="1845"/>
      <c r="B6802" s="1799"/>
      <c r="C6802" s="1799"/>
      <c r="D6802" s="1799"/>
      <c r="E6802" s="1799"/>
      <c r="F6802" s="1799"/>
      <c r="G6802" s="1799"/>
      <c r="H6802" s="1799"/>
      <c r="I6802" s="1842" t="s">
        <v>2864</v>
      </c>
      <c r="J6802" s="1842"/>
      <c r="K6802" s="1842"/>
      <c r="L6802" s="1842"/>
      <c r="M6802" s="1842"/>
      <c r="N6802" s="1842"/>
      <c r="O6802" s="1842"/>
      <c r="P6802" s="1842"/>
      <c r="Q6802" s="1842"/>
      <c r="R6802" s="1842"/>
      <c r="S6802" s="1842"/>
      <c r="T6802" s="1842"/>
      <c r="U6802" s="1842"/>
      <c r="V6802" s="1842"/>
      <c r="W6802" s="1842"/>
      <c r="X6802" s="1842"/>
      <c r="Y6802" s="1842"/>
      <c r="Z6802" s="1799"/>
      <c r="AA6802" s="1843">
        <v>0</v>
      </c>
      <c r="AB6802" s="1843"/>
      <c r="AC6802" s="1843"/>
      <c r="AD6802" s="1843"/>
      <c r="AE6802" s="1843"/>
      <c r="AF6802" s="1843"/>
      <c r="AG6802" s="1843"/>
      <c r="AH6802" s="1800"/>
    </row>
    <row r="6803" spans="1:34" ht="17.45" customHeight="1">
      <c r="A6803" s="1801" t="s">
        <v>2865</v>
      </c>
      <c r="B6803" s="1825"/>
      <c r="C6803" s="1825"/>
      <c r="D6803" s="1825"/>
      <c r="E6803" s="1825"/>
      <c r="F6803" s="1825"/>
      <c r="G6803" s="1825"/>
      <c r="H6803" s="1825"/>
      <c r="I6803" s="1825"/>
      <c r="J6803" s="1825"/>
      <c r="K6803" s="1825"/>
      <c r="L6803" s="1825"/>
      <c r="M6803" s="1825"/>
      <c r="N6803" s="1826"/>
      <c r="O6803" s="1789" t="s">
        <v>2850</v>
      </c>
      <c r="P6803" s="1790"/>
      <c r="Q6803" s="1790"/>
      <c r="R6803" s="1790"/>
      <c r="S6803" s="1791"/>
      <c r="T6803" s="1827" t="s">
        <v>754</v>
      </c>
      <c r="U6803" s="1790"/>
      <c r="V6803" s="1790"/>
      <c r="W6803" s="1213"/>
      <c r="X6803" s="1789" t="s">
        <v>2866</v>
      </c>
      <c r="Y6803" s="1790"/>
      <c r="Z6803" s="1790"/>
      <c r="AA6803" s="1790"/>
      <c r="AB6803" s="1790"/>
      <c r="AC6803" s="1790"/>
      <c r="AD6803" s="1791"/>
      <c r="AE6803" s="1810" t="s">
        <v>2867</v>
      </c>
      <c r="AF6803" s="1828"/>
      <c r="AG6803" s="1828"/>
      <c r="AH6803" s="1213"/>
    </row>
    <row r="6804" spans="1:34" ht="16.7" customHeight="1">
      <c r="A6804" s="1223"/>
      <c r="B6804" s="1224" t="s">
        <v>3641</v>
      </c>
      <c r="C6804" s="1875" t="s">
        <v>3642</v>
      </c>
      <c r="D6804" s="1876"/>
      <c r="E6804" s="1876"/>
      <c r="F6804" s="1876"/>
      <c r="G6804" s="1876"/>
      <c r="H6804" s="1876"/>
      <c r="I6804" s="1876"/>
      <c r="J6804" s="1876"/>
      <c r="K6804" s="1876"/>
      <c r="L6804" s="1876"/>
      <c r="M6804" s="1876"/>
      <c r="N6804" s="1875"/>
      <c r="O6804" s="1885">
        <v>11.775</v>
      </c>
      <c r="P6804" s="1886"/>
      <c r="Q6804" s="1886"/>
      <c r="R6804" s="1886"/>
      <c r="S6804" s="1887"/>
      <c r="T6804" s="1888" t="s">
        <v>2612</v>
      </c>
      <c r="U6804" s="1889"/>
      <c r="V6804" s="1889"/>
      <c r="W6804" s="1225"/>
      <c r="X6804" s="1890">
        <v>12.654500000000001</v>
      </c>
      <c r="Y6804" s="1891"/>
      <c r="Z6804" s="1891"/>
      <c r="AA6804" s="1891"/>
      <c r="AB6804" s="1891"/>
      <c r="AC6804" s="1891"/>
      <c r="AD6804" s="1892"/>
      <c r="AE6804" s="1865">
        <v>149.0067</v>
      </c>
      <c r="AF6804" s="1847"/>
      <c r="AG6804" s="1847"/>
      <c r="AH6804" s="1225"/>
    </row>
    <row r="6805" spans="1:34" ht="17.45" customHeight="1">
      <c r="A6805" s="1220"/>
      <c r="B6805" s="1209" t="s">
        <v>3773</v>
      </c>
      <c r="C6805" s="1866" t="s">
        <v>3774</v>
      </c>
      <c r="D6805" s="1867"/>
      <c r="E6805" s="1867"/>
      <c r="F6805" s="1867"/>
      <c r="G6805" s="1867"/>
      <c r="H6805" s="1867"/>
      <c r="I6805" s="1867"/>
      <c r="J6805" s="1867"/>
      <c r="K6805" s="1867"/>
      <c r="L6805" s="1867"/>
      <c r="M6805" s="1867"/>
      <c r="N6805" s="1866"/>
      <c r="O6805" s="1893">
        <v>1.4</v>
      </c>
      <c r="P6805" s="1894"/>
      <c r="Q6805" s="1894"/>
      <c r="R6805" s="1894"/>
      <c r="S6805" s="1895"/>
      <c r="T6805" s="1896" t="s">
        <v>469</v>
      </c>
      <c r="U6805" s="1897"/>
      <c r="V6805" s="1897"/>
      <c r="W6805" s="1222"/>
      <c r="X6805" s="1898">
        <v>151.28440000000001</v>
      </c>
      <c r="Y6805" s="1899"/>
      <c r="Z6805" s="1899"/>
      <c r="AA6805" s="1899"/>
      <c r="AB6805" s="1899"/>
      <c r="AC6805" s="1899"/>
      <c r="AD6805" s="1900"/>
      <c r="AE6805" s="1874">
        <v>211.79820000000001</v>
      </c>
      <c r="AF6805" s="1843"/>
      <c r="AG6805" s="1843"/>
      <c r="AH6805" s="1222"/>
    </row>
    <row r="6806" spans="1:34" ht="17.45" customHeight="1">
      <c r="A6806" s="1792"/>
      <c r="B6806" s="1793"/>
      <c r="C6806" s="1793"/>
      <c r="D6806" s="1793"/>
      <c r="E6806" s="1793"/>
      <c r="F6806" s="1793"/>
      <c r="G6806" s="1793"/>
      <c r="H6806" s="1793"/>
      <c r="I6806" s="1794" t="s">
        <v>2869</v>
      </c>
      <c r="J6806" s="1794"/>
      <c r="K6806" s="1794"/>
      <c r="L6806" s="1794"/>
      <c r="M6806" s="1794"/>
      <c r="N6806" s="1794"/>
      <c r="O6806" s="1794"/>
      <c r="P6806" s="1794"/>
      <c r="Q6806" s="1794"/>
      <c r="R6806" s="1794"/>
      <c r="S6806" s="1794"/>
      <c r="T6806" s="1794"/>
      <c r="U6806" s="1794"/>
      <c r="V6806" s="1794"/>
      <c r="W6806" s="1794"/>
      <c r="X6806" s="1794"/>
      <c r="Y6806" s="1794"/>
      <c r="Z6806" s="1214"/>
      <c r="AA6806" s="1795">
        <v>360.80489999999998</v>
      </c>
      <c r="AB6806" s="1795"/>
      <c r="AC6806" s="1795"/>
      <c r="AD6806" s="1795"/>
      <c r="AE6806" s="1795"/>
      <c r="AF6806" s="1795"/>
      <c r="AG6806" s="1795"/>
      <c r="AH6806" s="1213"/>
    </row>
    <row r="6807" spans="1:34" ht="16.7" customHeight="1">
      <c r="A6807" s="1801" t="s">
        <v>2870</v>
      </c>
      <c r="B6807" s="1825"/>
      <c r="C6807" s="1825"/>
      <c r="D6807" s="1825"/>
      <c r="E6807" s="1825"/>
      <c r="F6807" s="1825"/>
      <c r="G6807" s="1825"/>
      <c r="H6807" s="1825"/>
      <c r="I6807" s="1825"/>
      <c r="J6807" s="1825"/>
      <c r="K6807" s="1825"/>
      <c r="L6807" s="1825"/>
      <c r="M6807" s="1825"/>
      <c r="N6807" s="1826"/>
      <c r="O6807" s="1789" t="s">
        <v>2850</v>
      </c>
      <c r="P6807" s="1790"/>
      <c r="Q6807" s="1790"/>
      <c r="R6807" s="1790"/>
      <c r="S6807" s="1791"/>
      <c r="T6807" s="1827" t="s">
        <v>754</v>
      </c>
      <c r="U6807" s="1790"/>
      <c r="V6807" s="1790"/>
      <c r="W6807" s="1213"/>
      <c r="X6807" s="1789" t="s">
        <v>2866</v>
      </c>
      <c r="Y6807" s="1790"/>
      <c r="Z6807" s="1790"/>
      <c r="AA6807" s="1790"/>
      <c r="AB6807" s="1790"/>
      <c r="AC6807" s="1790"/>
      <c r="AD6807" s="1791"/>
      <c r="AE6807" s="1810" t="s">
        <v>2867</v>
      </c>
      <c r="AF6807" s="1828"/>
      <c r="AG6807" s="1828"/>
      <c r="AH6807" s="1213"/>
    </row>
    <row r="6808" spans="1:34" ht="17.45" customHeight="1">
      <c r="A6808" s="1215"/>
      <c r="B6808" s="1216" t="s">
        <v>3645</v>
      </c>
      <c r="C6808" s="1829" t="s">
        <v>3646</v>
      </c>
      <c r="D6808" s="1830"/>
      <c r="E6808" s="1830"/>
      <c r="F6808" s="1830"/>
      <c r="G6808" s="1830"/>
      <c r="H6808" s="1830"/>
      <c r="I6808" s="1830"/>
      <c r="J6808" s="1830"/>
      <c r="K6808" s="1830"/>
      <c r="L6808" s="1830"/>
      <c r="M6808" s="1830"/>
      <c r="N6808" s="1829"/>
      <c r="O6808" s="1831">
        <v>1</v>
      </c>
      <c r="P6808" s="1832"/>
      <c r="Q6808" s="1832"/>
      <c r="R6808" s="1832"/>
      <c r="S6808" s="1833"/>
      <c r="T6808" s="1834" t="s">
        <v>469</v>
      </c>
      <c r="U6808" s="1835"/>
      <c r="V6808" s="1835"/>
      <c r="W6808" s="1217"/>
      <c r="X6808" s="1836">
        <v>18.717600000000001</v>
      </c>
      <c r="Y6808" s="1837"/>
      <c r="Z6808" s="1837"/>
      <c r="AA6808" s="1837"/>
      <c r="AB6808" s="1837"/>
      <c r="AC6808" s="1837"/>
      <c r="AD6808" s="1838"/>
      <c r="AE6808" s="1839">
        <v>18.72</v>
      </c>
      <c r="AF6808" s="1795"/>
      <c r="AG6808" s="1795"/>
      <c r="AH6808" s="1217"/>
    </row>
    <row r="6809" spans="1:34" ht="16.7" customHeight="1">
      <c r="A6809" s="1792"/>
      <c r="B6809" s="1793"/>
      <c r="C6809" s="1793"/>
      <c r="D6809" s="1793"/>
      <c r="E6809" s="1793"/>
      <c r="F6809" s="1793"/>
      <c r="G6809" s="1793"/>
      <c r="H6809" s="1793"/>
      <c r="I6809" s="1794" t="s">
        <v>2871</v>
      </c>
      <c r="J6809" s="1794"/>
      <c r="K6809" s="1794"/>
      <c r="L6809" s="1794"/>
      <c r="M6809" s="1794"/>
      <c r="N6809" s="1794"/>
      <c r="O6809" s="1794"/>
      <c r="P6809" s="1794"/>
      <c r="Q6809" s="1794"/>
      <c r="R6809" s="1794"/>
      <c r="S6809" s="1794"/>
      <c r="T6809" s="1794"/>
      <c r="U6809" s="1794"/>
      <c r="V6809" s="1794"/>
      <c r="W6809" s="1794"/>
      <c r="X6809" s="1794"/>
      <c r="Y6809" s="1794"/>
      <c r="Z6809" s="1214"/>
      <c r="AA6809" s="1795">
        <v>18.72</v>
      </c>
      <c r="AB6809" s="1795"/>
      <c r="AC6809" s="1795"/>
      <c r="AD6809" s="1795"/>
      <c r="AE6809" s="1795"/>
      <c r="AF6809" s="1795"/>
      <c r="AG6809" s="1795"/>
      <c r="AH6809" s="1213"/>
    </row>
    <row r="6810" spans="1:34" ht="17.45" customHeight="1">
      <c r="A6810" s="1801" t="s">
        <v>2872</v>
      </c>
      <c r="B6810" s="1825"/>
      <c r="C6810" s="1825"/>
      <c r="D6810" s="1825"/>
      <c r="E6810" s="1825"/>
      <c r="F6810" s="1825"/>
      <c r="G6810" s="1825"/>
      <c r="H6810" s="1825"/>
      <c r="I6810" s="1825"/>
      <c r="J6810" s="1825"/>
      <c r="K6810" s="1825"/>
      <c r="L6810" s="1825"/>
      <c r="M6810" s="1825"/>
      <c r="N6810" s="1826"/>
      <c r="O6810" s="1789" t="s">
        <v>2850</v>
      </c>
      <c r="P6810" s="1790"/>
      <c r="Q6810" s="1790"/>
      <c r="R6810" s="1790"/>
      <c r="S6810" s="1791"/>
      <c r="T6810" s="1827" t="s">
        <v>754</v>
      </c>
      <c r="U6810" s="1790"/>
      <c r="V6810" s="1790"/>
      <c r="W6810" s="1213"/>
      <c r="X6810" s="1789" t="s">
        <v>2866</v>
      </c>
      <c r="Y6810" s="1790"/>
      <c r="Z6810" s="1790"/>
      <c r="AA6810" s="1790"/>
      <c r="AB6810" s="1790"/>
      <c r="AC6810" s="1790"/>
      <c r="AD6810" s="1791"/>
      <c r="AE6810" s="1810" t="s">
        <v>2867</v>
      </c>
      <c r="AF6810" s="1828"/>
      <c r="AG6810" s="1828"/>
      <c r="AH6810" s="1213"/>
    </row>
    <row r="6811" spans="1:34" ht="17.45" customHeight="1">
      <c r="A6811" s="1901" t="s">
        <v>3647</v>
      </c>
      <c r="B6811" s="1902"/>
      <c r="C6811" s="1902"/>
      <c r="D6811" s="1902"/>
      <c r="E6811" s="1902"/>
      <c r="F6811" s="1875" t="s">
        <v>3648</v>
      </c>
      <c r="G6811" s="1876"/>
      <c r="H6811" s="1876"/>
      <c r="I6811" s="1876"/>
      <c r="J6811" s="1876"/>
      <c r="K6811" s="1876"/>
      <c r="L6811" s="1876"/>
      <c r="M6811" s="1876"/>
      <c r="N6811" s="1875"/>
      <c r="O6811" s="1885">
        <v>1.1780000000000001E-2</v>
      </c>
      <c r="P6811" s="1886"/>
      <c r="Q6811" s="1886"/>
      <c r="R6811" s="1886"/>
      <c r="S6811" s="1887"/>
      <c r="T6811" s="1888" t="s">
        <v>109</v>
      </c>
      <c r="U6811" s="1889"/>
      <c r="V6811" s="1889"/>
      <c r="W6811" s="1225"/>
      <c r="X6811" s="1890">
        <v>34.19</v>
      </c>
      <c r="Y6811" s="1891"/>
      <c r="Z6811" s="1891"/>
      <c r="AA6811" s="1891"/>
      <c r="AB6811" s="1891"/>
      <c r="AC6811" s="1891"/>
      <c r="AD6811" s="1892"/>
      <c r="AE6811" s="1865">
        <v>0.40279999999999999</v>
      </c>
      <c r="AF6811" s="1847"/>
      <c r="AG6811" s="1847"/>
      <c r="AH6811" s="1225"/>
    </row>
    <row r="6812" spans="1:34" ht="16.7" customHeight="1">
      <c r="A6812" s="1819" t="s">
        <v>3775</v>
      </c>
      <c r="B6812" s="1820"/>
      <c r="C6812" s="1820"/>
      <c r="D6812" s="1820"/>
      <c r="E6812" s="1820"/>
      <c r="F6812" s="1866" t="s">
        <v>3776</v>
      </c>
      <c r="G6812" s="1867"/>
      <c r="H6812" s="1867"/>
      <c r="I6812" s="1867"/>
      <c r="J6812" s="1867"/>
      <c r="K6812" s="1867"/>
      <c r="L6812" s="1867"/>
      <c r="M6812" s="1867"/>
      <c r="N6812" s="1866"/>
      <c r="O6812" s="1893">
        <v>6.2E-4</v>
      </c>
      <c r="P6812" s="1894"/>
      <c r="Q6812" s="1894"/>
      <c r="R6812" s="1894"/>
      <c r="S6812" s="1895"/>
      <c r="T6812" s="1896" t="s">
        <v>109</v>
      </c>
      <c r="U6812" s="1897"/>
      <c r="V6812" s="1897"/>
      <c r="W6812" s="1222"/>
      <c r="X6812" s="1898">
        <v>33.54</v>
      </c>
      <c r="Y6812" s="1899"/>
      <c r="Z6812" s="1899"/>
      <c r="AA6812" s="1899"/>
      <c r="AB6812" s="1899"/>
      <c r="AC6812" s="1899"/>
      <c r="AD6812" s="1900"/>
      <c r="AE6812" s="1874">
        <v>2.0799999999999999E-2</v>
      </c>
      <c r="AF6812" s="1843"/>
      <c r="AG6812" s="1843"/>
      <c r="AH6812" s="1222"/>
    </row>
    <row r="6813" spans="1:34" ht="17.45" customHeight="1">
      <c r="A6813" s="1792"/>
      <c r="B6813" s="1793"/>
      <c r="C6813" s="1793"/>
      <c r="D6813" s="1793"/>
      <c r="E6813" s="1793"/>
      <c r="F6813" s="1793"/>
      <c r="G6813" s="1793"/>
      <c r="H6813" s="1793"/>
      <c r="I6813" s="1793"/>
      <c r="J6813" s="1793"/>
      <c r="K6813" s="1794" t="s">
        <v>2873</v>
      </c>
      <c r="L6813" s="1794"/>
      <c r="M6813" s="1794"/>
      <c r="N6813" s="1794"/>
      <c r="O6813" s="1794"/>
      <c r="P6813" s="1794"/>
      <c r="Q6813" s="1794"/>
      <c r="R6813" s="1794"/>
      <c r="S6813" s="1794"/>
      <c r="T6813" s="1794"/>
      <c r="U6813" s="1794"/>
      <c r="V6813" s="1794"/>
      <c r="W6813" s="1794"/>
      <c r="X6813" s="1794"/>
      <c r="Y6813" s="1794"/>
      <c r="Z6813" s="1794"/>
      <c r="AA6813" s="1794"/>
      <c r="AB6813" s="1214"/>
      <c r="AC6813" s="1795">
        <v>0.42359999999999998</v>
      </c>
      <c r="AD6813" s="1795"/>
      <c r="AE6813" s="1795"/>
      <c r="AF6813" s="1795"/>
      <c r="AG6813" s="1795"/>
      <c r="AH6813" s="1213"/>
    </row>
    <row r="6814" spans="1:34" ht="17.45" customHeight="1">
      <c r="A6814" s="1801" t="s">
        <v>2874</v>
      </c>
      <c r="B6814" s="1825"/>
      <c r="C6814" s="1825"/>
      <c r="D6814" s="1825"/>
      <c r="E6814" s="1825"/>
      <c r="F6814" s="1825"/>
      <c r="G6814" s="1825"/>
      <c r="H6814" s="1825"/>
      <c r="I6814" s="1825"/>
      <c r="J6814" s="1826"/>
      <c r="K6814" s="1789" t="s">
        <v>2850</v>
      </c>
      <c r="L6814" s="1791"/>
      <c r="M6814" s="1855" t="s">
        <v>2875</v>
      </c>
      <c r="N6814" s="1856"/>
      <c r="O6814" s="1857"/>
      <c r="P6814" s="1855" t="s">
        <v>2876</v>
      </c>
      <c r="Q6814" s="1856"/>
      <c r="R6814" s="1857"/>
      <c r="S6814" s="1855" t="s">
        <v>2877</v>
      </c>
      <c r="T6814" s="1857"/>
      <c r="U6814" s="1789" t="s">
        <v>2878</v>
      </c>
      <c r="V6814" s="1790"/>
      <c r="W6814" s="1791"/>
      <c r="X6814" s="1789" t="s">
        <v>2879</v>
      </c>
      <c r="Y6814" s="1790"/>
      <c r="Z6814" s="1790"/>
      <c r="AA6814" s="1790"/>
      <c r="AB6814" s="1791"/>
      <c r="AC6814" s="1789" t="s">
        <v>2880</v>
      </c>
      <c r="AD6814" s="1791"/>
      <c r="AE6814" s="1810" t="s">
        <v>2867</v>
      </c>
      <c r="AF6814" s="1828"/>
      <c r="AG6814" s="1828"/>
      <c r="AH6814" s="1213"/>
    </row>
    <row r="6815" spans="1:34" ht="16.7" customHeight="1">
      <c r="A6815" s="1901" t="s">
        <v>3651</v>
      </c>
      <c r="B6815" s="1902"/>
      <c r="C6815" s="1902"/>
      <c r="D6815" s="1902"/>
      <c r="E6815" s="1902"/>
      <c r="F6815" s="1875" t="s">
        <v>3648</v>
      </c>
      <c r="G6815" s="1876"/>
      <c r="H6815" s="1876"/>
      <c r="I6815" s="1876"/>
      <c r="J6815" s="1875"/>
      <c r="K6815" s="1877">
        <v>1.1780000000000001E-2</v>
      </c>
      <c r="L6815" s="1878"/>
      <c r="M6815" s="1890">
        <v>0</v>
      </c>
      <c r="N6815" s="1891"/>
      <c r="O6815" s="1892"/>
      <c r="P6815" s="1890">
        <v>0</v>
      </c>
      <c r="Q6815" s="1891"/>
      <c r="R6815" s="1892"/>
      <c r="S6815" s="1890">
        <v>0</v>
      </c>
      <c r="T6815" s="1892"/>
      <c r="U6815" s="1890">
        <v>1.1000000000000001</v>
      </c>
      <c r="V6815" s="1891"/>
      <c r="W6815" s="1892"/>
      <c r="X6815" s="1890">
        <v>0.88</v>
      </c>
      <c r="Y6815" s="1891"/>
      <c r="Z6815" s="1891"/>
      <c r="AA6815" s="1891"/>
      <c r="AB6815" s="1892"/>
      <c r="AC6815" s="1890">
        <v>0.72</v>
      </c>
      <c r="AD6815" s="1892"/>
      <c r="AE6815" s="1865">
        <v>0</v>
      </c>
      <c r="AF6815" s="1847"/>
      <c r="AG6815" s="1847"/>
      <c r="AH6815" s="1225"/>
    </row>
    <row r="6816" spans="1:34" ht="17.45" customHeight="1">
      <c r="A6816" s="1819" t="s">
        <v>3777</v>
      </c>
      <c r="B6816" s="1820"/>
      <c r="C6816" s="1820"/>
      <c r="D6816" s="1820"/>
      <c r="E6816" s="1820"/>
      <c r="F6816" s="1866" t="s">
        <v>3776</v>
      </c>
      <c r="G6816" s="1867"/>
      <c r="H6816" s="1867"/>
      <c r="I6816" s="1867"/>
      <c r="J6816" s="1866"/>
      <c r="K6816" s="1868">
        <v>6.2E-4</v>
      </c>
      <c r="L6816" s="1869"/>
      <c r="M6816" s="1898">
        <v>0</v>
      </c>
      <c r="N6816" s="1899"/>
      <c r="O6816" s="1900"/>
      <c r="P6816" s="1898">
        <v>0</v>
      </c>
      <c r="Q6816" s="1899"/>
      <c r="R6816" s="1900"/>
      <c r="S6816" s="1898">
        <v>0</v>
      </c>
      <c r="T6816" s="1900"/>
      <c r="U6816" s="1898">
        <v>1.1000000000000001</v>
      </c>
      <c r="V6816" s="1899"/>
      <c r="W6816" s="1900"/>
      <c r="X6816" s="1898">
        <v>0.88</v>
      </c>
      <c r="Y6816" s="1899"/>
      <c r="Z6816" s="1899"/>
      <c r="AA6816" s="1899"/>
      <c r="AB6816" s="1900"/>
      <c r="AC6816" s="1898">
        <v>0.72</v>
      </c>
      <c r="AD6816" s="1900"/>
      <c r="AE6816" s="1874">
        <v>0</v>
      </c>
      <c r="AF6816" s="1843"/>
      <c r="AG6816" s="1843"/>
      <c r="AH6816" s="1222"/>
    </row>
    <row r="6817" spans="1:34" ht="16.7" customHeight="1">
      <c r="A6817" s="1853"/>
      <c r="B6817" s="1778"/>
      <c r="C6817" s="1778"/>
      <c r="D6817" s="1778"/>
      <c r="E6817" s="1778"/>
      <c r="F6817" s="1778"/>
      <c r="G6817" s="1778"/>
      <c r="H6817" s="1778"/>
      <c r="I6817" s="1846" t="s">
        <v>2881</v>
      </c>
      <c r="J6817" s="1846"/>
      <c r="K6817" s="1846"/>
      <c r="L6817" s="1846"/>
      <c r="M6817" s="1846"/>
      <c r="N6817" s="1846"/>
      <c r="O6817" s="1846"/>
      <c r="P6817" s="1846"/>
      <c r="Q6817" s="1846"/>
      <c r="R6817" s="1846"/>
      <c r="S6817" s="1846"/>
      <c r="T6817" s="1846"/>
      <c r="U6817" s="1846"/>
      <c r="V6817" s="1846"/>
      <c r="W6817" s="1846"/>
      <c r="X6817" s="1846"/>
      <c r="Y6817" s="1846"/>
      <c r="Z6817" s="1203"/>
      <c r="AA6817" s="1847">
        <v>0</v>
      </c>
      <c r="AB6817" s="1847"/>
      <c r="AC6817" s="1847"/>
      <c r="AD6817" s="1847"/>
      <c r="AE6817" s="1847"/>
      <c r="AF6817" s="1847"/>
      <c r="AG6817" s="1847"/>
      <c r="AH6817" s="1204"/>
    </row>
    <row r="6818" spans="1:34" ht="5.85" customHeight="1">
      <c r="A6818" s="1854"/>
      <c r="B6818" s="1309"/>
      <c r="C6818" s="1309"/>
      <c r="D6818" s="1309"/>
      <c r="E6818" s="1309"/>
      <c r="F6818" s="1309"/>
      <c r="G6818" s="1309"/>
      <c r="H6818" s="1309"/>
      <c r="I6818" s="1309"/>
      <c r="J6818" s="1309"/>
      <c r="K6818" s="1309"/>
      <c r="L6818" s="1309"/>
      <c r="M6818" s="1309"/>
      <c r="N6818" s="1309"/>
      <c r="O6818" s="1309"/>
      <c r="P6818" s="1309"/>
      <c r="Q6818" s="1309"/>
      <c r="R6818" s="1309"/>
      <c r="S6818" s="1309"/>
      <c r="T6818" s="1309"/>
      <c r="U6818" s="1309"/>
      <c r="V6818" s="1309"/>
      <c r="W6818" s="1309"/>
      <c r="X6818" s="1309"/>
      <c r="Y6818" s="1309"/>
      <c r="Z6818" s="1309"/>
      <c r="AA6818" s="1309"/>
      <c r="AB6818" s="1309"/>
      <c r="AC6818" s="1309"/>
      <c r="AD6818" s="1309"/>
      <c r="AE6818" s="1309"/>
      <c r="AF6818" s="1309"/>
      <c r="AG6818" s="1309"/>
      <c r="AH6818" s="1782"/>
    </row>
    <row r="6819" spans="1:34" ht="17.45" customHeight="1">
      <c r="A6819" s="1845"/>
      <c r="B6819" s="1799"/>
      <c r="C6819" s="1799"/>
      <c r="D6819" s="1799"/>
      <c r="E6819" s="1799"/>
      <c r="F6819" s="1799"/>
      <c r="G6819" s="1799"/>
      <c r="H6819" s="1799"/>
      <c r="I6819" s="1842" t="s">
        <v>2882</v>
      </c>
      <c r="J6819" s="1842"/>
      <c r="K6819" s="1842"/>
      <c r="L6819" s="1842"/>
      <c r="M6819" s="1842"/>
      <c r="N6819" s="1842"/>
      <c r="O6819" s="1842"/>
      <c r="P6819" s="1842"/>
      <c r="Q6819" s="1842"/>
      <c r="R6819" s="1842"/>
      <c r="S6819" s="1842"/>
      <c r="T6819" s="1842"/>
      <c r="U6819" s="1842"/>
      <c r="V6819" s="1842"/>
      <c r="W6819" s="1842"/>
      <c r="X6819" s="1842"/>
      <c r="Y6819" s="1842"/>
      <c r="Z6819" s="1212"/>
      <c r="AA6819" s="1848">
        <v>426.73</v>
      </c>
      <c r="AB6819" s="1848"/>
      <c r="AC6819" s="1848"/>
      <c r="AD6819" s="1848"/>
      <c r="AE6819" s="1848"/>
      <c r="AF6819" s="1848"/>
      <c r="AG6819" s="1848"/>
      <c r="AH6819" s="1208"/>
    </row>
    <row r="6820" spans="1:34" ht="45.75" customHeight="1">
      <c r="A6820" s="1849" t="s">
        <v>2883</v>
      </c>
      <c r="B6820" s="1850"/>
      <c r="C6820" s="1850"/>
      <c r="D6820" s="1850"/>
      <c r="E6820" s="1851"/>
      <c r="F6820" s="1852"/>
      <c r="G6820" s="1852"/>
      <c r="H6820" s="1852"/>
      <c r="I6820" s="1852"/>
      <c r="J6820" s="1852"/>
      <c r="K6820" s="1852"/>
      <c r="L6820" s="1852"/>
      <c r="M6820" s="1852"/>
      <c r="N6820" s="1852"/>
      <c r="O6820" s="1852"/>
      <c r="P6820" s="1852"/>
      <c r="Q6820" s="1852"/>
      <c r="R6820" s="1852"/>
      <c r="S6820" s="1852"/>
      <c r="T6820" s="1852"/>
      <c r="U6820" s="1852"/>
      <c r="V6820" s="1852"/>
      <c r="W6820" s="1852"/>
      <c r="X6820" s="1852"/>
      <c r="Y6820" s="1852"/>
      <c r="Z6820" s="1852"/>
      <c r="AA6820" s="1852"/>
      <c r="AB6820" s="1852"/>
      <c r="AC6820" s="1852"/>
      <c r="AD6820" s="1852"/>
      <c r="AE6820" s="1852"/>
      <c r="AF6820" s="1852"/>
      <c r="AG6820" s="1852"/>
      <c r="AH6820" s="1851"/>
    </row>
    <row r="6821" spans="1:34" ht="25.5" customHeight="1">
      <c r="A6821" s="1220"/>
      <c r="B6821" s="1221"/>
      <c r="C6821" s="1221"/>
      <c r="D6821" s="1221"/>
      <c r="E6821" s="1221"/>
      <c r="F6821" s="1221"/>
      <c r="G6821" s="1221"/>
      <c r="H6821" s="1221"/>
      <c r="I6821" s="1221"/>
      <c r="J6821" s="1221"/>
      <c r="K6821" s="1221"/>
      <c r="L6821" s="1221"/>
      <c r="M6821" s="1221"/>
      <c r="N6821" s="1221"/>
      <c r="O6821" s="1221"/>
      <c r="P6821" s="1221"/>
      <c r="Q6821" s="1221"/>
      <c r="R6821" s="1221"/>
      <c r="S6821" s="1221"/>
      <c r="T6821" s="1221"/>
      <c r="U6821" s="1221"/>
      <c r="V6821" s="1221"/>
      <c r="W6821" s="1221"/>
      <c r="X6821" s="1221"/>
      <c r="Y6821" s="1221"/>
      <c r="Z6821" s="1221"/>
      <c r="AA6821" s="1221"/>
      <c r="AB6821" s="1221"/>
      <c r="AC6821" s="1221"/>
      <c r="AD6821" s="1221"/>
      <c r="AE6821" s="1221"/>
      <c r="AF6821" s="1221"/>
      <c r="AG6821" s="1221"/>
      <c r="AH6821" s="1222"/>
    </row>
    <row r="6822" spans="1:34" ht="5.85" customHeight="1">
      <c r="A6822" s="1777"/>
      <c r="B6822" s="1778"/>
      <c r="C6822" s="1778"/>
      <c r="D6822" s="1778"/>
      <c r="E6822" s="1778"/>
      <c r="F6822" s="1778"/>
      <c r="G6822" s="1778"/>
      <c r="H6822" s="1778"/>
      <c r="I6822" s="1778"/>
      <c r="J6822" s="1778"/>
      <c r="K6822" s="1778"/>
      <c r="L6822" s="1778"/>
      <c r="M6822" s="1778"/>
      <c r="N6822" s="1778"/>
      <c r="O6822" s="1778"/>
      <c r="P6822" s="1778"/>
      <c r="Q6822" s="1778"/>
      <c r="R6822" s="1778"/>
      <c r="S6822" s="1778"/>
      <c r="T6822" s="1778"/>
      <c r="U6822" s="1778"/>
      <c r="V6822" s="1778"/>
      <c r="W6822" s="1778"/>
      <c r="X6822" s="1778"/>
      <c r="Y6822" s="1778"/>
      <c r="Z6822" s="1778"/>
      <c r="AA6822" s="1778"/>
      <c r="AB6822" s="1778"/>
      <c r="AC6822" s="1778"/>
      <c r="AD6822" s="1778"/>
      <c r="AE6822" s="1778"/>
      <c r="AF6822" s="1778"/>
      <c r="AG6822" s="1778"/>
      <c r="AH6822" s="1779"/>
    </row>
    <row r="6823" spans="1:34" ht="11.65" customHeight="1">
      <c r="A6823" s="1780" t="s">
        <v>2834</v>
      </c>
      <c r="B6823" s="1310"/>
      <c r="C6823" s="1310"/>
      <c r="D6823" s="1310"/>
      <c r="E6823" s="1310"/>
      <c r="F6823" s="1310"/>
      <c r="G6823" s="1310"/>
      <c r="H6823" s="1310"/>
      <c r="I6823" s="1310"/>
      <c r="J6823" s="1310"/>
      <c r="K6823" s="1310"/>
      <c r="L6823" s="1310"/>
      <c r="M6823" s="1310"/>
      <c r="N6823" s="1310"/>
      <c r="O6823" s="1310"/>
      <c r="P6823" s="1310"/>
      <c r="Q6823" s="1310"/>
      <c r="R6823" s="1310"/>
      <c r="S6823" s="1310"/>
      <c r="T6823" s="1310"/>
      <c r="U6823" s="1310"/>
      <c r="V6823" s="1310"/>
      <c r="W6823" s="1310"/>
      <c r="X6823" s="1310"/>
      <c r="Y6823" s="1310"/>
      <c r="Z6823" s="1310"/>
      <c r="AA6823" s="1310"/>
      <c r="AB6823" s="1310"/>
      <c r="AC6823" s="1310"/>
      <c r="AD6823" s="1309"/>
      <c r="AE6823" s="1309"/>
      <c r="AF6823" s="1781" t="s">
        <v>3778</v>
      </c>
      <c r="AG6823" s="1781"/>
      <c r="AH6823" s="1782"/>
    </row>
    <row r="6824" spans="1:34" ht="5.85" customHeight="1">
      <c r="A6824" s="1780"/>
      <c r="B6824" s="1310"/>
      <c r="C6824" s="1310"/>
      <c r="D6824" s="1310"/>
      <c r="E6824" s="1310"/>
      <c r="F6824" s="1310"/>
      <c r="G6824" s="1310"/>
      <c r="H6824" s="1310"/>
      <c r="I6824" s="1310"/>
      <c r="J6824" s="1310"/>
      <c r="K6824" s="1310"/>
      <c r="L6824" s="1310"/>
      <c r="M6824" s="1310"/>
      <c r="N6824" s="1310"/>
      <c r="O6824" s="1310"/>
      <c r="P6824" s="1310"/>
      <c r="Q6824" s="1310"/>
      <c r="R6824" s="1310"/>
      <c r="S6824" s="1310"/>
      <c r="T6824" s="1310"/>
      <c r="U6824" s="1310"/>
      <c r="V6824" s="1310"/>
      <c r="W6824" s="1310"/>
      <c r="X6824" s="1310"/>
      <c r="Y6824" s="1310"/>
      <c r="Z6824" s="1310"/>
      <c r="AA6824" s="1310"/>
      <c r="AB6824" s="1310"/>
      <c r="AC6824" s="1310"/>
      <c r="AD6824" s="1311"/>
      <c r="AE6824" s="1311"/>
      <c r="AF6824" s="1311"/>
      <c r="AG6824" s="1311"/>
      <c r="AH6824" s="1782"/>
    </row>
    <row r="6825" spans="1:34" ht="11.65" customHeight="1">
      <c r="A6825" s="1783" t="s">
        <v>2836</v>
      </c>
      <c r="B6825" s="1784"/>
      <c r="C6825" s="1784"/>
      <c r="D6825" s="1784"/>
      <c r="E6825" s="1784"/>
      <c r="F6825" s="1784"/>
      <c r="G6825" s="1784"/>
      <c r="H6825" s="1784"/>
      <c r="I6825" s="1784"/>
      <c r="J6825" s="1784"/>
      <c r="K6825" s="1784"/>
      <c r="L6825" s="1784"/>
      <c r="M6825" s="1784"/>
      <c r="N6825" s="1784"/>
      <c r="O6825" s="1784"/>
      <c r="P6825" s="1784"/>
      <c r="Q6825" s="1784"/>
      <c r="R6825" s="1784"/>
      <c r="S6825" s="1784"/>
      <c r="T6825" s="1784"/>
      <c r="U6825" s="1784"/>
      <c r="V6825" s="1784"/>
      <c r="W6825" s="1784"/>
      <c r="X6825" s="1784"/>
      <c r="Y6825" s="1784"/>
      <c r="Z6825" s="1784"/>
      <c r="AA6825" s="1784"/>
      <c r="AB6825" s="1784"/>
      <c r="AC6825" s="1784"/>
      <c r="AD6825" s="1311"/>
      <c r="AE6825" s="1311"/>
      <c r="AF6825" s="1311"/>
      <c r="AG6825" s="1311"/>
      <c r="AH6825" s="1782"/>
    </row>
    <row r="6826" spans="1:34" ht="22.5" customHeight="1">
      <c r="A6826" s="1785" t="s">
        <v>2837</v>
      </c>
      <c r="B6826" s="1786"/>
      <c r="C6826" s="1786"/>
      <c r="D6826" s="1786"/>
      <c r="E6826" s="1786"/>
      <c r="F6826" s="1786"/>
      <c r="G6826" s="1786"/>
      <c r="H6826" s="1786"/>
      <c r="I6826" s="1786"/>
      <c r="J6826" s="1786"/>
      <c r="K6826" s="1786"/>
      <c r="L6826" s="1786"/>
      <c r="M6826" s="1786"/>
      <c r="N6826" s="1786"/>
      <c r="O6826" s="1786"/>
      <c r="P6826" s="1786"/>
      <c r="Q6826" s="1786"/>
      <c r="R6826" s="1786"/>
      <c r="S6826" s="1786"/>
      <c r="T6826" s="1786"/>
      <c r="U6826" s="1786"/>
      <c r="V6826" s="1786"/>
      <c r="W6826" s="1786"/>
      <c r="X6826" s="1786"/>
      <c r="Y6826" s="1786"/>
      <c r="Z6826" s="1786"/>
      <c r="AA6826" s="1786"/>
      <c r="AB6826" s="1786"/>
      <c r="AC6826" s="1786"/>
      <c r="AD6826" s="1311"/>
      <c r="AE6826" s="1311"/>
      <c r="AF6826" s="1311"/>
      <c r="AG6826" s="1311"/>
      <c r="AH6826" s="1782"/>
    </row>
    <row r="6827" spans="1:34" ht="5.85" customHeight="1">
      <c r="A6827" s="1787" t="s">
        <v>2838</v>
      </c>
      <c r="B6827" s="1788"/>
      <c r="C6827" s="1788"/>
      <c r="D6827" s="1788"/>
      <c r="E6827" s="1788"/>
      <c r="F6827" s="1788"/>
      <c r="G6827" s="1788"/>
      <c r="H6827" s="1788"/>
      <c r="I6827" s="1788"/>
      <c r="J6827" s="1788"/>
      <c r="K6827" s="1788"/>
      <c r="L6827" s="1788"/>
      <c r="M6827" s="1788"/>
      <c r="N6827" s="1788"/>
      <c r="O6827" s="1788"/>
      <c r="P6827" s="1788"/>
      <c r="Q6827" s="1788"/>
      <c r="R6827" s="1788"/>
      <c r="S6827" s="1788"/>
      <c r="T6827" s="1788"/>
      <c r="U6827" s="1788"/>
      <c r="V6827" s="1788"/>
      <c r="W6827" s="1788"/>
      <c r="X6827" s="1788"/>
      <c r="Y6827" s="1788"/>
      <c r="Z6827" s="1788"/>
      <c r="AA6827" s="1788"/>
      <c r="AB6827" s="1788"/>
      <c r="AC6827" s="1788"/>
      <c r="AD6827" s="1311"/>
      <c r="AE6827" s="1311"/>
      <c r="AF6827" s="1311"/>
      <c r="AG6827" s="1311"/>
      <c r="AH6827" s="1782"/>
    </row>
    <row r="6828" spans="1:34" ht="5.85" customHeight="1">
      <c r="A6828" s="1787"/>
      <c r="B6828" s="1788"/>
      <c r="C6828" s="1788"/>
      <c r="D6828" s="1788"/>
      <c r="E6828" s="1788"/>
      <c r="F6828" s="1788"/>
      <c r="G6828" s="1788"/>
      <c r="H6828" s="1788"/>
      <c r="I6828" s="1788"/>
      <c r="J6828" s="1788"/>
      <c r="K6828" s="1788"/>
      <c r="L6828" s="1788"/>
      <c r="M6828" s="1788"/>
      <c r="N6828" s="1788"/>
      <c r="O6828" s="1788"/>
      <c r="P6828" s="1788"/>
      <c r="Q6828" s="1788"/>
      <c r="R6828" s="1788"/>
      <c r="S6828" s="1788"/>
      <c r="T6828" s="1788"/>
      <c r="U6828" s="1788"/>
      <c r="V6828" s="1788"/>
      <c r="W6828" s="1788"/>
      <c r="X6828" s="1788"/>
      <c r="Y6828" s="1788"/>
      <c r="Z6828" s="1788"/>
      <c r="AA6828" s="1788"/>
      <c r="AB6828" s="1788"/>
      <c r="AC6828" s="1788"/>
      <c r="AD6828" s="1782"/>
      <c r="AE6828" s="1309"/>
      <c r="AF6828" s="1309"/>
      <c r="AG6828" s="1309"/>
      <c r="AH6828" s="1782"/>
    </row>
    <row r="6829" spans="1:34" ht="11.65" customHeight="1">
      <c r="A6829" s="1787" t="s">
        <v>2839</v>
      </c>
      <c r="B6829" s="1788"/>
      <c r="C6829" s="1788"/>
      <c r="D6829" s="1788"/>
      <c r="E6829" s="1788"/>
      <c r="F6829" s="1788"/>
      <c r="G6829" s="1788"/>
      <c r="H6829" s="1788"/>
      <c r="I6829" s="1788"/>
      <c r="J6829" s="1788"/>
      <c r="K6829" s="1788"/>
      <c r="L6829" s="1788"/>
      <c r="M6829" s="1788"/>
      <c r="N6829" s="1788"/>
      <c r="O6829" s="1788"/>
      <c r="P6829" s="1788"/>
      <c r="Q6829" s="1788"/>
      <c r="R6829" s="1788"/>
      <c r="S6829" s="1788"/>
      <c r="T6829" s="1788"/>
      <c r="U6829" s="1788"/>
      <c r="V6829" s="1788"/>
      <c r="W6829" s="1788"/>
      <c r="X6829" s="1788"/>
      <c r="Y6829" s="1788"/>
      <c r="Z6829" s="1788"/>
      <c r="AA6829" s="1788"/>
      <c r="AB6829" s="1788"/>
      <c r="AC6829" s="1788"/>
      <c r="AD6829" s="1818" t="s">
        <v>2840</v>
      </c>
      <c r="AE6829" s="1818"/>
      <c r="AF6829" s="1206">
        <v>0</v>
      </c>
      <c r="AG6829" s="1207" t="s">
        <v>5</v>
      </c>
      <c r="AH6829" s="1800"/>
    </row>
    <row r="6830" spans="1:34" ht="10.9" customHeight="1">
      <c r="A6830" s="1819" t="s">
        <v>2841</v>
      </c>
      <c r="B6830" s="1820"/>
      <c r="C6830" s="1820"/>
      <c r="D6830" s="1820"/>
      <c r="E6830" s="1820"/>
      <c r="F6830" s="1820"/>
      <c r="G6830" s="1820"/>
      <c r="H6830" s="1820"/>
      <c r="I6830" s="1820"/>
      <c r="J6830" s="1820"/>
      <c r="K6830" s="1820"/>
      <c r="L6830" s="1820"/>
      <c r="M6830" s="1820"/>
      <c r="N6830" s="1820"/>
      <c r="O6830" s="1820"/>
      <c r="P6830" s="1820"/>
      <c r="Q6830" s="1820"/>
      <c r="R6830" s="1820"/>
      <c r="S6830" s="1820"/>
      <c r="T6830" s="1820"/>
      <c r="U6830" s="1820"/>
      <c r="V6830" s="1820"/>
      <c r="W6830" s="1820"/>
      <c r="X6830" s="1820"/>
      <c r="Y6830" s="1820"/>
      <c r="Z6830" s="1820"/>
      <c r="AA6830" s="1820"/>
      <c r="AB6830" s="1820"/>
      <c r="AC6830" s="1820"/>
      <c r="AD6830" s="1821" t="s">
        <v>2842</v>
      </c>
      <c r="AE6830" s="1821"/>
      <c r="AF6830" s="1210">
        <v>0</v>
      </c>
      <c r="AG6830" s="1211" t="s">
        <v>5</v>
      </c>
      <c r="AH6830" s="1800"/>
    </row>
    <row r="6831" spans="1:34" ht="17.45" customHeight="1">
      <c r="A6831" s="1822" t="s">
        <v>2843</v>
      </c>
      <c r="B6831" s="1802"/>
      <c r="C6831" s="1802"/>
      <c r="D6831" s="1778"/>
      <c r="E6831" s="1823" t="s">
        <v>3486</v>
      </c>
      <c r="F6831" s="1823"/>
      <c r="G6831" s="1823"/>
      <c r="H6831" s="1823"/>
      <c r="I6831" s="1823"/>
      <c r="J6831" s="1823"/>
      <c r="K6831" s="1823"/>
      <c r="L6831" s="1823"/>
      <c r="M6831" s="1823"/>
      <c r="N6831" s="1823"/>
      <c r="O6831" s="1823"/>
      <c r="P6831" s="1823"/>
      <c r="Q6831" s="1823"/>
      <c r="R6831" s="1823"/>
      <c r="S6831" s="1823"/>
      <c r="T6831" s="1823"/>
      <c r="U6831" s="1823"/>
      <c r="V6831" s="1823"/>
      <c r="W6831" s="1823"/>
      <c r="X6831" s="1823"/>
      <c r="Y6831" s="1823"/>
      <c r="Z6831" s="1823"/>
      <c r="AA6831" s="1823"/>
      <c r="AB6831" s="1823"/>
      <c r="AC6831" s="1823"/>
      <c r="AD6831" s="1823"/>
      <c r="AE6831" s="1823"/>
      <c r="AF6831" s="1823"/>
      <c r="AG6831" s="1823"/>
      <c r="AH6831" s="1779"/>
    </row>
    <row r="6832" spans="1:34" ht="17.45" customHeight="1">
      <c r="A6832" s="1824" t="s">
        <v>2844</v>
      </c>
      <c r="B6832" s="1816"/>
      <c r="C6832" s="1816"/>
      <c r="D6832" s="1309"/>
      <c r="E6832" s="1815" t="s">
        <v>3485</v>
      </c>
      <c r="F6832" s="1815"/>
      <c r="G6832" s="1111"/>
      <c r="H6832" s="1796" t="s">
        <v>2845</v>
      </c>
      <c r="I6832" s="1796"/>
      <c r="J6832" s="1796" t="s">
        <v>495</v>
      </c>
      <c r="K6832" s="1796"/>
      <c r="L6832" s="1309"/>
      <c r="M6832" s="1309"/>
      <c r="N6832" s="1816" t="s">
        <v>2846</v>
      </c>
      <c r="O6832" s="1816"/>
      <c r="P6832" s="1816"/>
      <c r="Q6832" s="1816"/>
      <c r="R6832" s="1817">
        <v>2.82694</v>
      </c>
      <c r="S6832" s="1817"/>
      <c r="T6832" s="1817"/>
      <c r="U6832" s="1817"/>
      <c r="V6832" s="1309"/>
      <c r="W6832" s="1309"/>
      <c r="X6832" s="1309"/>
      <c r="Y6832" s="1796" t="s">
        <v>2847</v>
      </c>
      <c r="Z6832" s="1796"/>
      <c r="AA6832" s="1796"/>
      <c r="AB6832" s="1796"/>
      <c r="AC6832" s="1796"/>
      <c r="AD6832" s="1796"/>
      <c r="AE6832" s="1796"/>
      <c r="AF6832" s="1797" t="s">
        <v>2848</v>
      </c>
      <c r="AG6832" s="1797"/>
      <c r="AH6832" s="1782"/>
    </row>
    <row r="6833" spans="1:34" ht="5.0999999999999996" customHeight="1">
      <c r="A6833" s="1798"/>
      <c r="B6833" s="1799"/>
      <c r="C6833" s="1799"/>
      <c r="D6833" s="1799"/>
      <c r="E6833" s="1799"/>
      <c r="F6833" s="1799"/>
      <c r="G6833" s="1799"/>
      <c r="H6833" s="1799"/>
      <c r="I6833" s="1799"/>
      <c r="J6833" s="1799"/>
      <c r="K6833" s="1799"/>
      <c r="L6833" s="1799"/>
      <c r="M6833" s="1799"/>
      <c r="N6833" s="1799"/>
      <c r="O6833" s="1799"/>
      <c r="P6833" s="1799"/>
      <c r="Q6833" s="1799"/>
      <c r="R6833" s="1799"/>
      <c r="S6833" s="1799"/>
      <c r="T6833" s="1799"/>
      <c r="U6833" s="1799"/>
      <c r="V6833" s="1799"/>
      <c r="W6833" s="1799"/>
      <c r="X6833" s="1799"/>
      <c r="Y6833" s="1799"/>
      <c r="Z6833" s="1799"/>
      <c r="AA6833" s="1799"/>
      <c r="AB6833" s="1799"/>
      <c r="AC6833" s="1799"/>
      <c r="AD6833" s="1799"/>
      <c r="AE6833" s="1799"/>
      <c r="AF6833" s="1799"/>
      <c r="AG6833" s="1799"/>
      <c r="AH6833" s="1800"/>
    </row>
    <row r="6834" spans="1:34" ht="17.45" customHeight="1">
      <c r="A6834" s="1801" t="s">
        <v>2849</v>
      </c>
      <c r="B6834" s="1802"/>
      <c r="C6834" s="1802"/>
      <c r="D6834" s="1802"/>
      <c r="E6834" s="1802"/>
      <c r="F6834" s="1802"/>
      <c r="G6834" s="1802"/>
      <c r="H6834" s="1802"/>
      <c r="I6834" s="1802"/>
      <c r="J6834" s="1803"/>
      <c r="K6834" s="1789" t="s">
        <v>2850</v>
      </c>
      <c r="L6834" s="1807"/>
      <c r="M6834" s="1789" t="s">
        <v>2851</v>
      </c>
      <c r="N6834" s="1790"/>
      <c r="O6834" s="1790"/>
      <c r="P6834" s="1790"/>
      <c r="Q6834" s="1790"/>
      <c r="R6834" s="1790"/>
      <c r="S6834" s="1790"/>
      <c r="T6834" s="1791"/>
      <c r="U6834" s="1789" t="s">
        <v>2852</v>
      </c>
      <c r="V6834" s="1790"/>
      <c r="W6834" s="1790"/>
      <c r="X6834" s="1790"/>
      <c r="Y6834" s="1790"/>
      <c r="Z6834" s="1790"/>
      <c r="AA6834" s="1790"/>
      <c r="AB6834" s="1790"/>
      <c r="AC6834" s="1790"/>
      <c r="AD6834" s="1791"/>
      <c r="AE6834" s="1810" t="s">
        <v>2853</v>
      </c>
      <c r="AF6834" s="1811"/>
      <c r="AG6834" s="1811"/>
      <c r="AH6834" s="1814"/>
    </row>
    <row r="6835" spans="1:34" ht="17.45" customHeight="1">
      <c r="A6835" s="1804"/>
      <c r="B6835" s="1805"/>
      <c r="C6835" s="1805"/>
      <c r="D6835" s="1805"/>
      <c r="E6835" s="1805"/>
      <c r="F6835" s="1805"/>
      <c r="G6835" s="1805"/>
      <c r="H6835" s="1805"/>
      <c r="I6835" s="1805"/>
      <c r="J6835" s="1806"/>
      <c r="K6835" s="1808"/>
      <c r="L6835" s="1809"/>
      <c r="M6835" s="1789" t="s">
        <v>2854</v>
      </c>
      <c r="N6835" s="1790"/>
      <c r="O6835" s="1790"/>
      <c r="P6835" s="1791"/>
      <c r="Q6835" s="1789" t="s">
        <v>2855</v>
      </c>
      <c r="R6835" s="1790"/>
      <c r="S6835" s="1790"/>
      <c r="T6835" s="1791"/>
      <c r="U6835" s="1789" t="s">
        <v>2854</v>
      </c>
      <c r="V6835" s="1790"/>
      <c r="W6835" s="1790"/>
      <c r="X6835" s="1790"/>
      <c r="Y6835" s="1790"/>
      <c r="Z6835" s="1791"/>
      <c r="AA6835" s="1789" t="s">
        <v>2855</v>
      </c>
      <c r="AB6835" s="1790"/>
      <c r="AC6835" s="1790"/>
      <c r="AD6835" s="1791"/>
      <c r="AE6835" s="1812"/>
      <c r="AF6835" s="1813"/>
      <c r="AG6835" s="1813"/>
      <c r="AH6835" s="1800"/>
    </row>
    <row r="6836" spans="1:34" ht="16.7" customHeight="1">
      <c r="A6836" s="1792"/>
      <c r="B6836" s="1793"/>
      <c r="C6836" s="1793"/>
      <c r="D6836" s="1793"/>
      <c r="E6836" s="1793"/>
      <c r="F6836" s="1793"/>
      <c r="G6836" s="1793"/>
      <c r="H6836" s="1793"/>
      <c r="I6836" s="1793"/>
      <c r="J6836" s="1793"/>
      <c r="K6836" s="1794" t="s">
        <v>2856</v>
      </c>
      <c r="L6836" s="1794"/>
      <c r="M6836" s="1794"/>
      <c r="N6836" s="1794"/>
      <c r="O6836" s="1794"/>
      <c r="P6836" s="1794"/>
      <c r="Q6836" s="1794"/>
      <c r="R6836" s="1794"/>
      <c r="S6836" s="1794"/>
      <c r="T6836" s="1794"/>
      <c r="U6836" s="1794"/>
      <c r="V6836" s="1794"/>
      <c r="W6836" s="1794"/>
      <c r="X6836" s="1794"/>
      <c r="Y6836" s="1794"/>
      <c r="Z6836" s="1794"/>
      <c r="AA6836" s="1795">
        <v>0</v>
      </c>
      <c r="AB6836" s="1795"/>
      <c r="AC6836" s="1795"/>
      <c r="AD6836" s="1795"/>
      <c r="AE6836" s="1795"/>
      <c r="AF6836" s="1795"/>
      <c r="AG6836" s="1795"/>
      <c r="AH6836" s="1213"/>
    </row>
    <row r="6837" spans="1:34" ht="17.45" customHeight="1">
      <c r="A6837" s="1801" t="s">
        <v>2857</v>
      </c>
      <c r="B6837" s="1825"/>
      <c r="C6837" s="1825"/>
      <c r="D6837" s="1825"/>
      <c r="E6837" s="1825"/>
      <c r="F6837" s="1825"/>
      <c r="G6837" s="1825"/>
      <c r="H6837" s="1825"/>
      <c r="I6837" s="1825"/>
      <c r="J6837" s="1825"/>
      <c r="K6837" s="1825"/>
      <c r="L6837" s="1825"/>
      <c r="M6837" s="1825"/>
      <c r="N6837" s="1826"/>
      <c r="O6837" s="1789" t="s">
        <v>2858</v>
      </c>
      <c r="P6837" s="1790"/>
      <c r="Q6837" s="1790"/>
      <c r="R6837" s="1790"/>
      <c r="S6837" s="1791"/>
      <c r="T6837" s="1827" t="s">
        <v>2850</v>
      </c>
      <c r="U6837" s="1790"/>
      <c r="V6837" s="1790"/>
      <c r="W6837" s="1213"/>
      <c r="X6837" s="1789" t="s">
        <v>2859</v>
      </c>
      <c r="Y6837" s="1790"/>
      <c r="Z6837" s="1790"/>
      <c r="AA6837" s="1790"/>
      <c r="AB6837" s="1790"/>
      <c r="AC6837" s="1790"/>
      <c r="AD6837" s="1791"/>
      <c r="AE6837" s="1810" t="s">
        <v>2853</v>
      </c>
      <c r="AF6837" s="1828"/>
      <c r="AG6837" s="1828"/>
      <c r="AH6837" s="1213"/>
    </row>
    <row r="6838" spans="1:34" ht="17.45" customHeight="1">
      <c r="A6838" s="1215"/>
      <c r="B6838" s="1216" t="s">
        <v>1011</v>
      </c>
      <c r="C6838" s="1829" t="s">
        <v>1012</v>
      </c>
      <c r="D6838" s="1830"/>
      <c r="E6838" s="1830"/>
      <c r="F6838" s="1830"/>
      <c r="G6838" s="1830"/>
      <c r="H6838" s="1830"/>
      <c r="I6838" s="1830"/>
      <c r="J6838" s="1830"/>
      <c r="K6838" s="1830"/>
      <c r="L6838" s="1830"/>
      <c r="M6838" s="1830"/>
      <c r="N6838" s="1829"/>
      <c r="O6838" s="1831">
        <v>0</v>
      </c>
      <c r="P6838" s="1832"/>
      <c r="Q6838" s="1832"/>
      <c r="R6838" s="1832"/>
      <c r="S6838" s="1833"/>
      <c r="T6838" s="1858">
        <v>1</v>
      </c>
      <c r="U6838" s="1832"/>
      <c r="V6838" s="1832"/>
      <c r="W6838" s="1217"/>
      <c r="X6838" s="1859">
        <v>22.593900000000001</v>
      </c>
      <c r="Y6838" s="1860"/>
      <c r="Z6838" s="1860"/>
      <c r="AA6838" s="1860"/>
      <c r="AB6838" s="1860"/>
      <c r="AC6838" s="1860"/>
      <c r="AD6838" s="1861"/>
      <c r="AE6838" s="1839">
        <v>22.593900000000001</v>
      </c>
      <c r="AF6838" s="1795"/>
      <c r="AG6838" s="1795"/>
      <c r="AH6838" s="1217"/>
    </row>
    <row r="6839" spans="1:34" ht="16.7" customHeight="1">
      <c r="A6839" s="1792"/>
      <c r="B6839" s="1778"/>
      <c r="C6839" s="1778"/>
      <c r="D6839" s="1778"/>
      <c r="E6839" s="1778"/>
      <c r="F6839" s="1778"/>
      <c r="G6839" s="1778"/>
      <c r="H6839" s="1778"/>
      <c r="I6839" s="1846" t="s">
        <v>2860</v>
      </c>
      <c r="J6839" s="1846"/>
      <c r="K6839" s="1846"/>
      <c r="L6839" s="1846"/>
      <c r="M6839" s="1846"/>
      <c r="N6839" s="1846"/>
      <c r="O6839" s="1846"/>
      <c r="P6839" s="1846"/>
      <c r="Q6839" s="1846"/>
      <c r="R6839" s="1846"/>
      <c r="S6839" s="1846"/>
      <c r="T6839" s="1846"/>
      <c r="U6839" s="1846"/>
      <c r="V6839" s="1846"/>
      <c r="W6839" s="1846"/>
      <c r="X6839" s="1846"/>
      <c r="Y6839" s="1846"/>
      <c r="Z6839" s="1793"/>
      <c r="AA6839" s="1847">
        <v>22.593900000000001</v>
      </c>
      <c r="AB6839" s="1847"/>
      <c r="AC6839" s="1847"/>
      <c r="AD6839" s="1847"/>
      <c r="AE6839" s="1847"/>
      <c r="AF6839" s="1847"/>
      <c r="AG6839" s="1847"/>
      <c r="AH6839" s="1814"/>
    </row>
    <row r="6840" spans="1:34" ht="17.45" customHeight="1">
      <c r="A6840" s="1844"/>
      <c r="B6840" s="1309"/>
      <c r="C6840" s="1309"/>
      <c r="D6840" s="1309"/>
      <c r="E6840" s="1309"/>
      <c r="F6840" s="1309"/>
      <c r="G6840" s="1309"/>
      <c r="H6840" s="1309"/>
      <c r="I6840" s="1840" t="s">
        <v>2861</v>
      </c>
      <c r="J6840" s="1840"/>
      <c r="K6840" s="1840"/>
      <c r="L6840" s="1840"/>
      <c r="M6840" s="1840"/>
      <c r="N6840" s="1840"/>
      <c r="O6840" s="1840"/>
      <c r="P6840" s="1840"/>
      <c r="Q6840" s="1840"/>
      <c r="R6840" s="1840"/>
      <c r="S6840" s="1840"/>
      <c r="T6840" s="1840"/>
      <c r="U6840" s="1840"/>
      <c r="V6840" s="1840"/>
      <c r="W6840" s="1840"/>
      <c r="X6840" s="1840"/>
      <c r="Y6840" s="1840"/>
      <c r="Z6840" s="1309"/>
      <c r="AA6840" s="1841">
        <v>22.593900000000001</v>
      </c>
      <c r="AB6840" s="1841"/>
      <c r="AC6840" s="1841"/>
      <c r="AD6840" s="1841"/>
      <c r="AE6840" s="1841"/>
      <c r="AF6840" s="1841"/>
      <c r="AG6840" s="1841"/>
      <c r="AH6840" s="1782"/>
    </row>
    <row r="6841" spans="1:34" ht="16.7" customHeight="1">
      <c r="A6841" s="1844"/>
      <c r="B6841" s="1309"/>
      <c r="C6841" s="1309"/>
      <c r="D6841" s="1309"/>
      <c r="E6841" s="1309"/>
      <c r="F6841" s="1309"/>
      <c r="G6841" s="1309"/>
      <c r="H6841" s="1309"/>
      <c r="I6841" s="1840" t="s">
        <v>2862</v>
      </c>
      <c r="J6841" s="1840"/>
      <c r="K6841" s="1840"/>
      <c r="L6841" s="1840"/>
      <c r="M6841" s="1840"/>
      <c r="N6841" s="1840"/>
      <c r="O6841" s="1840"/>
      <c r="P6841" s="1840"/>
      <c r="Q6841" s="1840"/>
      <c r="R6841" s="1840"/>
      <c r="S6841" s="1840"/>
      <c r="T6841" s="1840"/>
      <c r="U6841" s="1840"/>
      <c r="V6841" s="1840"/>
      <c r="W6841" s="1840"/>
      <c r="X6841" s="1840"/>
      <c r="Y6841" s="1840"/>
      <c r="Z6841" s="1309"/>
      <c r="AA6841" s="1841">
        <v>7.9923999999999999</v>
      </c>
      <c r="AB6841" s="1841"/>
      <c r="AC6841" s="1841"/>
      <c r="AD6841" s="1841"/>
      <c r="AE6841" s="1841"/>
      <c r="AF6841" s="1841"/>
      <c r="AG6841" s="1841"/>
      <c r="AH6841" s="1782"/>
    </row>
    <row r="6842" spans="1:34" ht="17.45" customHeight="1">
      <c r="A6842" s="1844"/>
      <c r="B6842" s="1309"/>
      <c r="C6842" s="1309"/>
      <c r="D6842" s="1309"/>
      <c r="E6842" s="1309"/>
      <c r="F6842" s="1309"/>
      <c r="G6842" s="1309"/>
      <c r="H6842" s="1309"/>
      <c r="I6842" s="1840" t="s">
        <v>2863</v>
      </c>
      <c r="J6842" s="1840"/>
      <c r="K6842" s="1840"/>
      <c r="L6842" s="1840"/>
      <c r="M6842" s="1840"/>
      <c r="N6842" s="1840"/>
      <c r="O6842" s="1840"/>
      <c r="P6842" s="1840"/>
      <c r="Q6842" s="1840"/>
      <c r="R6842" s="1840"/>
      <c r="S6842" s="1840"/>
      <c r="T6842" s="1840"/>
      <c r="U6842" s="1840"/>
      <c r="V6842" s="1840"/>
      <c r="W6842" s="1840"/>
      <c r="X6842" s="1840"/>
      <c r="Y6842" s="1840"/>
      <c r="Z6842" s="1309"/>
      <c r="AA6842" s="1841">
        <v>0</v>
      </c>
      <c r="AB6842" s="1841"/>
      <c r="AC6842" s="1841"/>
      <c r="AD6842" s="1841"/>
      <c r="AE6842" s="1841"/>
      <c r="AF6842" s="1841"/>
      <c r="AG6842" s="1841"/>
      <c r="AH6842" s="1782"/>
    </row>
    <row r="6843" spans="1:34" ht="17.45" customHeight="1">
      <c r="A6843" s="1845"/>
      <c r="B6843" s="1799"/>
      <c r="C6843" s="1799"/>
      <c r="D6843" s="1799"/>
      <c r="E6843" s="1799"/>
      <c r="F6843" s="1799"/>
      <c r="G6843" s="1799"/>
      <c r="H6843" s="1799"/>
      <c r="I6843" s="1842" t="s">
        <v>2864</v>
      </c>
      <c r="J6843" s="1842"/>
      <c r="K6843" s="1842"/>
      <c r="L6843" s="1842"/>
      <c r="M6843" s="1842"/>
      <c r="N6843" s="1842"/>
      <c r="O6843" s="1842"/>
      <c r="P6843" s="1842"/>
      <c r="Q6843" s="1842"/>
      <c r="R6843" s="1842"/>
      <c r="S6843" s="1842"/>
      <c r="T6843" s="1842"/>
      <c r="U6843" s="1842"/>
      <c r="V6843" s="1842"/>
      <c r="W6843" s="1842"/>
      <c r="X6843" s="1842"/>
      <c r="Y6843" s="1842"/>
      <c r="Z6843" s="1799"/>
      <c r="AA6843" s="1843">
        <v>0</v>
      </c>
      <c r="AB6843" s="1843"/>
      <c r="AC6843" s="1843"/>
      <c r="AD6843" s="1843"/>
      <c r="AE6843" s="1843"/>
      <c r="AF6843" s="1843"/>
      <c r="AG6843" s="1843"/>
      <c r="AH6843" s="1800"/>
    </row>
    <row r="6844" spans="1:34" ht="16.7" customHeight="1">
      <c r="A6844" s="1801" t="s">
        <v>2865</v>
      </c>
      <c r="B6844" s="1825"/>
      <c r="C6844" s="1825"/>
      <c r="D6844" s="1825"/>
      <c r="E6844" s="1825"/>
      <c r="F6844" s="1825"/>
      <c r="G6844" s="1825"/>
      <c r="H6844" s="1825"/>
      <c r="I6844" s="1825"/>
      <c r="J6844" s="1825"/>
      <c r="K6844" s="1825"/>
      <c r="L6844" s="1825"/>
      <c r="M6844" s="1825"/>
      <c r="N6844" s="1826"/>
      <c r="O6844" s="1789" t="s">
        <v>2850</v>
      </c>
      <c r="P6844" s="1790"/>
      <c r="Q6844" s="1790"/>
      <c r="R6844" s="1790"/>
      <c r="S6844" s="1791"/>
      <c r="T6844" s="1827" t="s">
        <v>754</v>
      </c>
      <c r="U6844" s="1790"/>
      <c r="V6844" s="1790"/>
      <c r="W6844" s="1213"/>
      <c r="X6844" s="1789" t="s">
        <v>2866</v>
      </c>
      <c r="Y6844" s="1790"/>
      <c r="Z6844" s="1790"/>
      <c r="AA6844" s="1790"/>
      <c r="AB6844" s="1790"/>
      <c r="AC6844" s="1790"/>
      <c r="AD6844" s="1791"/>
      <c r="AE6844" s="1810" t="s">
        <v>2867</v>
      </c>
      <c r="AF6844" s="1828"/>
      <c r="AG6844" s="1828"/>
      <c r="AH6844" s="1213"/>
    </row>
    <row r="6845" spans="1:34" ht="17.45" customHeight="1">
      <c r="A6845" s="1223"/>
      <c r="B6845" s="1224" t="s">
        <v>3779</v>
      </c>
      <c r="C6845" s="1875" t="s">
        <v>3780</v>
      </c>
      <c r="D6845" s="1876"/>
      <c r="E6845" s="1876"/>
      <c r="F6845" s="1876"/>
      <c r="G6845" s="1876"/>
      <c r="H6845" s="1876"/>
      <c r="I6845" s="1876"/>
      <c r="J6845" s="1876"/>
      <c r="K6845" s="1876"/>
      <c r="L6845" s="1876"/>
      <c r="M6845" s="1876"/>
      <c r="N6845" s="1875"/>
      <c r="O6845" s="1885">
        <v>1.2</v>
      </c>
      <c r="P6845" s="1886"/>
      <c r="Q6845" s="1886"/>
      <c r="R6845" s="1886"/>
      <c r="S6845" s="1887"/>
      <c r="T6845" s="1888" t="s">
        <v>518</v>
      </c>
      <c r="U6845" s="1889"/>
      <c r="V6845" s="1889"/>
      <c r="W6845" s="1225"/>
      <c r="X6845" s="1890">
        <v>7.3529999999999998</v>
      </c>
      <c r="Y6845" s="1891"/>
      <c r="Z6845" s="1891"/>
      <c r="AA6845" s="1891"/>
      <c r="AB6845" s="1891"/>
      <c r="AC6845" s="1891"/>
      <c r="AD6845" s="1892"/>
      <c r="AE6845" s="1865">
        <v>8.8236000000000008</v>
      </c>
      <c r="AF6845" s="1847"/>
      <c r="AG6845" s="1847"/>
      <c r="AH6845" s="1225"/>
    </row>
    <row r="6846" spans="1:34" ht="17.45" customHeight="1">
      <c r="A6846" s="1218"/>
      <c r="B6846" s="1205" t="s">
        <v>3781</v>
      </c>
      <c r="C6846" s="1903" t="s">
        <v>3782</v>
      </c>
      <c r="D6846" s="1815"/>
      <c r="E6846" s="1815"/>
      <c r="F6846" s="1815"/>
      <c r="G6846" s="1815"/>
      <c r="H6846" s="1815"/>
      <c r="I6846" s="1815"/>
      <c r="J6846" s="1815"/>
      <c r="K6846" s="1815"/>
      <c r="L6846" s="1815"/>
      <c r="M6846" s="1815"/>
      <c r="N6846" s="1903"/>
      <c r="O6846" s="1910">
        <v>2</v>
      </c>
      <c r="P6846" s="1911"/>
      <c r="Q6846" s="1911"/>
      <c r="R6846" s="1911"/>
      <c r="S6846" s="1912"/>
      <c r="T6846" s="1913" t="s">
        <v>495</v>
      </c>
      <c r="U6846" s="1796"/>
      <c r="V6846" s="1796"/>
      <c r="W6846" s="1219"/>
      <c r="X6846" s="1914">
        <v>2.4266999999999999</v>
      </c>
      <c r="Y6846" s="1915"/>
      <c r="Z6846" s="1915"/>
      <c r="AA6846" s="1915"/>
      <c r="AB6846" s="1915"/>
      <c r="AC6846" s="1915"/>
      <c r="AD6846" s="1916"/>
      <c r="AE6846" s="1909">
        <v>4.8533999999999997</v>
      </c>
      <c r="AF6846" s="1841"/>
      <c r="AG6846" s="1841"/>
      <c r="AH6846" s="1219"/>
    </row>
    <row r="6847" spans="1:34" ht="16.7" customHeight="1">
      <c r="A6847" s="1218"/>
      <c r="B6847" s="1205" t="s">
        <v>3668</v>
      </c>
      <c r="C6847" s="1903" t="s">
        <v>3669</v>
      </c>
      <c r="D6847" s="1815"/>
      <c r="E6847" s="1815"/>
      <c r="F6847" s="1815"/>
      <c r="G6847" s="1815"/>
      <c r="H6847" s="1815"/>
      <c r="I6847" s="1815"/>
      <c r="J6847" s="1815"/>
      <c r="K6847" s="1815"/>
      <c r="L6847" s="1815"/>
      <c r="M6847" s="1815"/>
      <c r="N6847" s="1903"/>
      <c r="O6847" s="1910">
        <v>13.729649999999999</v>
      </c>
      <c r="P6847" s="1911"/>
      <c r="Q6847" s="1911"/>
      <c r="R6847" s="1911"/>
      <c r="S6847" s="1912"/>
      <c r="T6847" s="1913" t="s">
        <v>2612</v>
      </c>
      <c r="U6847" s="1796"/>
      <c r="V6847" s="1796"/>
      <c r="W6847" s="1219"/>
      <c r="X6847" s="1914">
        <v>9.1347000000000005</v>
      </c>
      <c r="Y6847" s="1915"/>
      <c r="Z6847" s="1915"/>
      <c r="AA6847" s="1915"/>
      <c r="AB6847" s="1915"/>
      <c r="AC6847" s="1915"/>
      <c r="AD6847" s="1916"/>
      <c r="AE6847" s="1909">
        <v>125.4162</v>
      </c>
      <c r="AF6847" s="1841"/>
      <c r="AG6847" s="1841"/>
      <c r="AH6847" s="1219"/>
    </row>
    <row r="6848" spans="1:34" ht="17.45" customHeight="1">
      <c r="A6848" s="1220"/>
      <c r="B6848" s="1209" t="s">
        <v>3783</v>
      </c>
      <c r="C6848" s="1866" t="s">
        <v>3784</v>
      </c>
      <c r="D6848" s="1867"/>
      <c r="E6848" s="1867"/>
      <c r="F6848" s="1867"/>
      <c r="G6848" s="1867"/>
      <c r="H6848" s="1867"/>
      <c r="I6848" s="1867"/>
      <c r="J6848" s="1867"/>
      <c r="K6848" s="1867"/>
      <c r="L6848" s="1867"/>
      <c r="M6848" s="1867"/>
      <c r="N6848" s="1866"/>
      <c r="O6848" s="1893">
        <v>0.35541</v>
      </c>
      <c r="P6848" s="1894"/>
      <c r="Q6848" s="1894"/>
      <c r="R6848" s="1894"/>
      <c r="S6848" s="1895"/>
      <c r="T6848" s="1896" t="s">
        <v>495</v>
      </c>
      <c r="U6848" s="1897"/>
      <c r="V6848" s="1897"/>
      <c r="W6848" s="1222"/>
      <c r="X6848" s="1898">
        <v>2.6000999999999999</v>
      </c>
      <c r="Y6848" s="1899"/>
      <c r="Z6848" s="1899"/>
      <c r="AA6848" s="1899"/>
      <c r="AB6848" s="1899"/>
      <c r="AC6848" s="1899"/>
      <c r="AD6848" s="1900"/>
      <c r="AE6848" s="1874">
        <v>0.92410000000000003</v>
      </c>
      <c r="AF6848" s="1843"/>
      <c r="AG6848" s="1843"/>
      <c r="AH6848" s="1222"/>
    </row>
    <row r="6849" spans="1:34" ht="16.7" customHeight="1">
      <c r="A6849" s="1792"/>
      <c r="B6849" s="1793"/>
      <c r="C6849" s="1793"/>
      <c r="D6849" s="1793"/>
      <c r="E6849" s="1793"/>
      <c r="F6849" s="1793"/>
      <c r="G6849" s="1793"/>
      <c r="H6849" s="1793"/>
      <c r="I6849" s="1794" t="s">
        <v>2869</v>
      </c>
      <c r="J6849" s="1794"/>
      <c r="K6849" s="1794"/>
      <c r="L6849" s="1794"/>
      <c r="M6849" s="1794"/>
      <c r="N6849" s="1794"/>
      <c r="O6849" s="1794"/>
      <c r="P6849" s="1794"/>
      <c r="Q6849" s="1794"/>
      <c r="R6849" s="1794"/>
      <c r="S6849" s="1794"/>
      <c r="T6849" s="1794"/>
      <c r="U6849" s="1794"/>
      <c r="V6849" s="1794"/>
      <c r="W6849" s="1794"/>
      <c r="X6849" s="1794"/>
      <c r="Y6849" s="1794"/>
      <c r="Z6849" s="1214"/>
      <c r="AA6849" s="1795">
        <v>140.01730000000001</v>
      </c>
      <c r="AB6849" s="1795"/>
      <c r="AC6849" s="1795"/>
      <c r="AD6849" s="1795"/>
      <c r="AE6849" s="1795"/>
      <c r="AF6849" s="1795"/>
      <c r="AG6849" s="1795"/>
      <c r="AH6849" s="1213"/>
    </row>
    <row r="6850" spans="1:34" ht="17.45" customHeight="1">
      <c r="A6850" s="1801" t="s">
        <v>2870</v>
      </c>
      <c r="B6850" s="1825"/>
      <c r="C6850" s="1825"/>
      <c r="D6850" s="1825"/>
      <c r="E6850" s="1825"/>
      <c r="F6850" s="1825"/>
      <c r="G6850" s="1825"/>
      <c r="H6850" s="1825"/>
      <c r="I6850" s="1825"/>
      <c r="J6850" s="1825"/>
      <c r="K6850" s="1825"/>
      <c r="L6850" s="1825"/>
      <c r="M6850" s="1825"/>
      <c r="N6850" s="1826"/>
      <c r="O6850" s="1789" t="s">
        <v>2850</v>
      </c>
      <c r="P6850" s="1790"/>
      <c r="Q6850" s="1790"/>
      <c r="R6850" s="1790"/>
      <c r="S6850" s="1791"/>
      <c r="T6850" s="1827" t="s">
        <v>754</v>
      </c>
      <c r="U6850" s="1790"/>
      <c r="V6850" s="1790"/>
      <c r="W6850" s="1213"/>
      <c r="X6850" s="1789" t="s">
        <v>2866</v>
      </c>
      <c r="Y6850" s="1790"/>
      <c r="Z6850" s="1790"/>
      <c r="AA6850" s="1790"/>
      <c r="AB6850" s="1790"/>
      <c r="AC6850" s="1790"/>
      <c r="AD6850" s="1791"/>
      <c r="AE6850" s="1810" t="s">
        <v>2867</v>
      </c>
      <c r="AF6850" s="1828"/>
      <c r="AG6850" s="1828"/>
      <c r="AH6850" s="1213"/>
    </row>
    <row r="6851" spans="1:34" ht="17.45" customHeight="1">
      <c r="A6851" s="1223"/>
      <c r="B6851" s="1224" t="s">
        <v>3758</v>
      </c>
      <c r="C6851" s="1875" t="s">
        <v>3759</v>
      </c>
      <c r="D6851" s="1876"/>
      <c r="E6851" s="1876"/>
      <c r="F6851" s="1876"/>
      <c r="G6851" s="1876"/>
      <c r="H6851" s="1876"/>
      <c r="I6851" s="1876"/>
      <c r="J6851" s="1876"/>
      <c r="K6851" s="1876"/>
      <c r="L6851" s="1876"/>
      <c r="M6851" s="1876"/>
      <c r="N6851" s="1875"/>
      <c r="O6851" s="1885">
        <v>10</v>
      </c>
      <c r="P6851" s="1886"/>
      <c r="Q6851" s="1886"/>
      <c r="R6851" s="1886"/>
      <c r="S6851" s="1887"/>
      <c r="T6851" s="1888" t="s">
        <v>495</v>
      </c>
      <c r="U6851" s="1889"/>
      <c r="V6851" s="1889"/>
      <c r="W6851" s="1225"/>
      <c r="X6851" s="1890">
        <v>0.18959999999999999</v>
      </c>
      <c r="Y6851" s="1891"/>
      <c r="Z6851" s="1891"/>
      <c r="AA6851" s="1891"/>
      <c r="AB6851" s="1891"/>
      <c r="AC6851" s="1891"/>
      <c r="AD6851" s="1892"/>
      <c r="AE6851" s="1865">
        <v>1.9</v>
      </c>
      <c r="AF6851" s="1847"/>
      <c r="AG6851" s="1847"/>
      <c r="AH6851" s="1225"/>
    </row>
    <row r="6852" spans="1:34" ht="16.7" customHeight="1">
      <c r="A6852" s="1218"/>
      <c r="B6852" s="1205" t="s">
        <v>3606</v>
      </c>
      <c r="C6852" s="1903" t="s">
        <v>3607</v>
      </c>
      <c r="D6852" s="1815"/>
      <c r="E6852" s="1815"/>
      <c r="F6852" s="1815"/>
      <c r="G6852" s="1815"/>
      <c r="H6852" s="1815"/>
      <c r="I6852" s="1815"/>
      <c r="J6852" s="1815"/>
      <c r="K6852" s="1815"/>
      <c r="L6852" s="1815"/>
      <c r="M6852" s="1815"/>
      <c r="N6852" s="1903"/>
      <c r="O6852" s="1910">
        <v>0.10650999999999999</v>
      </c>
      <c r="P6852" s="1911"/>
      <c r="Q6852" s="1911"/>
      <c r="R6852" s="1911"/>
      <c r="S6852" s="1912"/>
      <c r="T6852" s="1913" t="s">
        <v>2612</v>
      </c>
      <c r="U6852" s="1796"/>
      <c r="V6852" s="1796"/>
      <c r="W6852" s="1219"/>
      <c r="X6852" s="1914">
        <v>98.813800000000001</v>
      </c>
      <c r="Y6852" s="1915"/>
      <c r="Z6852" s="1915"/>
      <c r="AA6852" s="1915"/>
      <c r="AB6852" s="1915"/>
      <c r="AC6852" s="1915"/>
      <c r="AD6852" s="1916"/>
      <c r="AE6852" s="1909">
        <v>10.5243</v>
      </c>
      <c r="AF6852" s="1841"/>
      <c r="AG6852" s="1841"/>
      <c r="AH6852" s="1219"/>
    </row>
    <row r="6853" spans="1:34" ht="17.45" customHeight="1">
      <c r="A6853" s="1218"/>
      <c r="B6853" s="1205" t="s">
        <v>3785</v>
      </c>
      <c r="C6853" s="1903" t="s">
        <v>3786</v>
      </c>
      <c r="D6853" s="1815"/>
      <c r="E6853" s="1815"/>
      <c r="F6853" s="1815"/>
      <c r="G6853" s="1815"/>
      <c r="H6853" s="1815"/>
      <c r="I6853" s="1815"/>
      <c r="J6853" s="1815"/>
      <c r="K6853" s="1815"/>
      <c r="L6853" s="1815"/>
      <c r="M6853" s="1815"/>
      <c r="N6853" s="1903"/>
      <c r="O6853" s="1910">
        <v>1.1659999999999999</v>
      </c>
      <c r="P6853" s="1911"/>
      <c r="Q6853" s="1911"/>
      <c r="R6853" s="1911"/>
      <c r="S6853" s="1912"/>
      <c r="T6853" s="1913" t="s">
        <v>469</v>
      </c>
      <c r="U6853" s="1796"/>
      <c r="V6853" s="1796"/>
      <c r="W6853" s="1219"/>
      <c r="X6853" s="1914">
        <v>8.3402999999999992</v>
      </c>
      <c r="Y6853" s="1915"/>
      <c r="Z6853" s="1915"/>
      <c r="AA6853" s="1915"/>
      <c r="AB6853" s="1915"/>
      <c r="AC6853" s="1915"/>
      <c r="AD6853" s="1916"/>
      <c r="AE6853" s="1909">
        <v>9.7243999999999993</v>
      </c>
      <c r="AF6853" s="1841"/>
      <c r="AG6853" s="1841"/>
      <c r="AH6853" s="1219"/>
    </row>
    <row r="6854" spans="1:34" ht="17.45" customHeight="1">
      <c r="A6854" s="1220"/>
      <c r="B6854" s="1209" t="s">
        <v>3787</v>
      </c>
      <c r="C6854" s="1866" t="s">
        <v>3788</v>
      </c>
      <c r="D6854" s="1867"/>
      <c r="E6854" s="1867"/>
      <c r="F6854" s="1867"/>
      <c r="G6854" s="1867"/>
      <c r="H6854" s="1867"/>
      <c r="I6854" s="1867"/>
      <c r="J6854" s="1867"/>
      <c r="K6854" s="1867"/>
      <c r="L6854" s="1867"/>
      <c r="M6854" s="1867"/>
      <c r="N6854" s="1866"/>
      <c r="O6854" s="1893">
        <v>1.1659999999999999</v>
      </c>
      <c r="P6854" s="1894"/>
      <c r="Q6854" s="1894"/>
      <c r="R6854" s="1894"/>
      <c r="S6854" s="1895"/>
      <c r="T6854" s="1896" t="s">
        <v>469</v>
      </c>
      <c r="U6854" s="1897"/>
      <c r="V6854" s="1897"/>
      <c r="W6854" s="1222"/>
      <c r="X6854" s="1898">
        <v>49.197899999999997</v>
      </c>
      <c r="Y6854" s="1899"/>
      <c r="Z6854" s="1899"/>
      <c r="AA6854" s="1899"/>
      <c r="AB6854" s="1899"/>
      <c r="AC6854" s="1899"/>
      <c r="AD6854" s="1900"/>
      <c r="AE6854" s="1874">
        <v>57.367199999999997</v>
      </c>
      <c r="AF6854" s="1843"/>
      <c r="AG6854" s="1843"/>
      <c r="AH6854" s="1222"/>
    </row>
    <row r="6855" spans="1:34" ht="16.7" customHeight="1">
      <c r="A6855" s="1792"/>
      <c r="B6855" s="1793"/>
      <c r="C6855" s="1793"/>
      <c r="D6855" s="1793"/>
      <c r="E6855" s="1793"/>
      <c r="F6855" s="1793"/>
      <c r="G6855" s="1793"/>
      <c r="H6855" s="1793"/>
      <c r="I6855" s="1794" t="s">
        <v>2871</v>
      </c>
      <c r="J6855" s="1794"/>
      <c r="K6855" s="1794"/>
      <c r="L6855" s="1794"/>
      <c r="M6855" s="1794"/>
      <c r="N6855" s="1794"/>
      <c r="O6855" s="1794"/>
      <c r="P6855" s="1794"/>
      <c r="Q6855" s="1794"/>
      <c r="R6855" s="1794"/>
      <c r="S6855" s="1794"/>
      <c r="T6855" s="1794"/>
      <c r="U6855" s="1794"/>
      <c r="V6855" s="1794"/>
      <c r="W6855" s="1794"/>
      <c r="X6855" s="1794"/>
      <c r="Y6855" s="1794"/>
      <c r="Z6855" s="1214"/>
      <c r="AA6855" s="1795">
        <v>79.515900000000002</v>
      </c>
      <c r="AB6855" s="1795"/>
      <c r="AC6855" s="1795"/>
      <c r="AD6855" s="1795"/>
      <c r="AE6855" s="1795"/>
      <c r="AF6855" s="1795"/>
      <c r="AG6855" s="1795"/>
      <c r="AH6855" s="1213"/>
    </row>
    <row r="6856" spans="1:34" ht="17.45" customHeight="1">
      <c r="A6856" s="1801" t="s">
        <v>2872</v>
      </c>
      <c r="B6856" s="1825"/>
      <c r="C6856" s="1825"/>
      <c r="D6856" s="1825"/>
      <c r="E6856" s="1825"/>
      <c r="F6856" s="1825"/>
      <c r="G6856" s="1825"/>
      <c r="H6856" s="1825"/>
      <c r="I6856" s="1825"/>
      <c r="J6856" s="1825"/>
      <c r="K6856" s="1825"/>
      <c r="L6856" s="1825"/>
      <c r="M6856" s="1825"/>
      <c r="N6856" s="1826"/>
      <c r="O6856" s="1789" t="s">
        <v>2850</v>
      </c>
      <c r="P6856" s="1790"/>
      <c r="Q6856" s="1790"/>
      <c r="R6856" s="1790"/>
      <c r="S6856" s="1791"/>
      <c r="T6856" s="1827" t="s">
        <v>754</v>
      </c>
      <c r="U6856" s="1790"/>
      <c r="V6856" s="1790"/>
      <c r="W6856" s="1213"/>
      <c r="X6856" s="1789" t="s">
        <v>2866</v>
      </c>
      <c r="Y6856" s="1790"/>
      <c r="Z6856" s="1790"/>
      <c r="AA6856" s="1790"/>
      <c r="AB6856" s="1790"/>
      <c r="AC6856" s="1790"/>
      <c r="AD6856" s="1791"/>
      <c r="AE6856" s="1810" t="s">
        <v>2867</v>
      </c>
      <c r="AF6856" s="1828"/>
      <c r="AG6856" s="1828"/>
      <c r="AH6856" s="1213"/>
    </row>
    <row r="6857" spans="1:34" ht="16.7" customHeight="1">
      <c r="A6857" s="1901" t="s">
        <v>3686</v>
      </c>
      <c r="B6857" s="1902"/>
      <c r="C6857" s="1902"/>
      <c r="D6857" s="1902"/>
      <c r="E6857" s="1902"/>
      <c r="F6857" s="1875" t="s">
        <v>3687</v>
      </c>
      <c r="G6857" s="1876"/>
      <c r="H6857" s="1876"/>
      <c r="I6857" s="1876"/>
      <c r="J6857" s="1876"/>
      <c r="K6857" s="1876"/>
      <c r="L6857" s="1876"/>
      <c r="M6857" s="1876"/>
      <c r="N6857" s="1875"/>
      <c r="O6857" s="1885">
        <v>1.3729999999999999E-2</v>
      </c>
      <c r="P6857" s="1886"/>
      <c r="Q6857" s="1886"/>
      <c r="R6857" s="1886"/>
      <c r="S6857" s="1887"/>
      <c r="T6857" s="1888" t="s">
        <v>109</v>
      </c>
      <c r="U6857" s="1889"/>
      <c r="V6857" s="1889"/>
      <c r="W6857" s="1225"/>
      <c r="X6857" s="1890">
        <v>33.54</v>
      </c>
      <c r="Y6857" s="1891"/>
      <c r="Z6857" s="1891"/>
      <c r="AA6857" s="1891"/>
      <c r="AB6857" s="1891"/>
      <c r="AC6857" s="1891"/>
      <c r="AD6857" s="1892"/>
      <c r="AE6857" s="1865">
        <v>0.46050000000000002</v>
      </c>
      <c r="AF6857" s="1847"/>
      <c r="AG6857" s="1847"/>
      <c r="AH6857" s="1225"/>
    </row>
    <row r="6858" spans="1:34" ht="17.45" customHeight="1">
      <c r="A6858" s="1787" t="s">
        <v>3789</v>
      </c>
      <c r="B6858" s="1788"/>
      <c r="C6858" s="1788"/>
      <c r="D6858" s="1788"/>
      <c r="E6858" s="1788"/>
      <c r="F6858" s="1815" t="s">
        <v>3790</v>
      </c>
      <c r="G6858" s="1815"/>
      <c r="H6858" s="1815"/>
      <c r="I6858" s="1815"/>
      <c r="J6858" s="1815"/>
      <c r="K6858" s="1815"/>
      <c r="L6858" s="1815"/>
      <c r="M6858" s="1815"/>
      <c r="N6858" s="1903"/>
      <c r="O6858" s="1910">
        <v>2.3000000000000001E-4</v>
      </c>
      <c r="P6858" s="1911"/>
      <c r="Q6858" s="1911"/>
      <c r="R6858" s="1911"/>
      <c r="S6858" s="1912"/>
      <c r="T6858" s="1913" t="s">
        <v>109</v>
      </c>
      <c r="U6858" s="1796"/>
      <c r="V6858" s="1796"/>
      <c r="W6858" s="1219"/>
      <c r="X6858" s="1914">
        <v>33.54</v>
      </c>
      <c r="Y6858" s="1915"/>
      <c r="Z6858" s="1915"/>
      <c r="AA6858" s="1915"/>
      <c r="AB6858" s="1915"/>
      <c r="AC6858" s="1915"/>
      <c r="AD6858" s="1916"/>
      <c r="AE6858" s="1909">
        <v>7.7000000000000002E-3</v>
      </c>
      <c r="AF6858" s="1841"/>
      <c r="AG6858" s="1841"/>
      <c r="AH6858" s="1219"/>
    </row>
    <row r="6859" spans="1:34" ht="7.35" customHeight="1">
      <c r="A6859" s="1218"/>
      <c r="F6859" s="1815"/>
      <c r="G6859" s="1815"/>
      <c r="H6859" s="1815"/>
      <c r="I6859" s="1815"/>
      <c r="J6859" s="1815"/>
      <c r="K6859" s="1815"/>
      <c r="L6859" s="1815"/>
      <c r="M6859" s="1815"/>
      <c r="N6859" s="1815"/>
      <c r="AH6859" s="1219"/>
    </row>
    <row r="6860" spans="1:34" ht="16.7" customHeight="1">
      <c r="A6860" s="1819" t="s">
        <v>3791</v>
      </c>
      <c r="B6860" s="1820"/>
      <c r="C6860" s="1820"/>
      <c r="D6860" s="1820"/>
      <c r="E6860" s="1820"/>
      <c r="F6860" s="1866" t="s">
        <v>3792</v>
      </c>
      <c r="G6860" s="1867"/>
      <c r="H6860" s="1867"/>
      <c r="I6860" s="1867"/>
      <c r="J6860" s="1867"/>
      <c r="K6860" s="1867"/>
      <c r="L6860" s="1867"/>
      <c r="M6860" s="1867"/>
      <c r="N6860" s="1866"/>
      <c r="O6860" s="1893">
        <v>8.0000000000000007E-5</v>
      </c>
      <c r="P6860" s="1894"/>
      <c r="Q6860" s="1894"/>
      <c r="R6860" s="1894"/>
      <c r="S6860" s="1895"/>
      <c r="T6860" s="1896" t="s">
        <v>109</v>
      </c>
      <c r="U6860" s="1897"/>
      <c r="V6860" s="1897"/>
      <c r="W6860" s="1222"/>
      <c r="X6860" s="1898">
        <v>33.54</v>
      </c>
      <c r="Y6860" s="1899"/>
      <c r="Z6860" s="1899"/>
      <c r="AA6860" s="1899"/>
      <c r="AB6860" s="1899"/>
      <c r="AC6860" s="1899"/>
      <c r="AD6860" s="1900"/>
      <c r="AE6860" s="1874">
        <v>2.7000000000000001E-3</v>
      </c>
      <c r="AF6860" s="1843"/>
      <c r="AG6860" s="1843"/>
      <c r="AH6860" s="1222"/>
    </row>
    <row r="6861" spans="1:34" ht="17.45" customHeight="1">
      <c r="A6861" s="1792"/>
      <c r="B6861" s="1793"/>
      <c r="C6861" s="1793"/>
      <c r="D6861" s="1793"/>
      <c r="E6861" s="1793"/>
      <c r="F6861" s="1793"/>
      <c r="G6861" s="1793"/>
      <c r="H6861" s="1793"/>
      <c r="I6861" s="1793"/>
      <c r="J6861" s="1793"/>
      <c r="K6861" s="1794" t="s">
        <v>2873</v>
      </c>
      <c r="L6861" s="1794"/>
      <c r="M6861" s="1794"/>
      <c r="N6861" s="1794"/>
      <c r="O6861" s="1794"/>
      <c r="P6861" s="1794"/>
      <c r="Q6861" s="1794"/>
      <c r="R6861" s="1794"/>
      <c r="S6861" s="1794"/>
      <c r="T6861" s="1794"/>
      <c r="U6861" s="1794"/>
      <c r="V6861" s="1794"/>
      <c r="W6861" s="1794"/>
      <c r="X6861" s="1794"/>
      <c r="Y6861" s="1794"/>
      <c r="Z6861" s="1794"/>
      <c r="AA6861" s="1794"/>
      <c r="AB6861" s="1214"/>
      <c r="AC6861" s="1795">
        <v>0.47089999999999999</v>
      </c>
      <c r="AD6861" s="1795"/>
      <c r="AE6861" s="1795"/>
      <c r="AF6861" s="1795"/>
      <c r="AG6861" s="1795"/>
      <c r="AH6861" s="1213"/>
    </row>
    <row r="6862" spans="1:34" ht="17.45" customHeight="1">
      <c r="A6862" s="1801" t="s">
        <v>2874</v>
      </c>
      <c r="B6862" s="1825"/>
      <c r="C6862" s="1825"/>
      <c r="D6862" s="1825"/>
      <c r="E6862" s="1825"/>
      <c r="F6862" s="1825"/>
      <c r="G6862" s="1825"/>
      <c r="H6862" s="1825"/>
      <c r="I6862" s="1825"/>
      <c r="J6862" s="1826"/>
      <c r="K6862" s="1789" t="s">
        <v>2850</v>
      </c>
      <c r="L6862" s="1791"/>
      <c r="M6862" s="1855" t="s">
        <v>2875</v>
      </c>
      <c r="N6862" s="1856"/>
      <c r="O6862" s="1857"/>
      <c r="P6862" s="1855" t="s">
        <v>2876</v>
      </c>
      <c r="Q6862" s="1856"/>
      <c r="R6862" s="1857"/>
      <c r="S6862" s="1855" t="s">
        <v>2877</v>
      </c>
      <c r="T6862" s="1857"/>
      <c r="U6862" s="1789" t="s">
        <v>2878</v>
      </c>
      <c r="V6862" s="1790"/>
      <c r="W6862" s="1791"/>
      <c r="X6862" s="1789" t="s">
        <v>2879</v>
      </c>
      <c r="Y6862" s="1790"/>
      <c r="Z6862" s="1790"/>
      <c r="AA6862" s="1790"/>
      <c r="AB6862" s="1791"/>
      <c r="AC6862" s="1789" t="s">
        <v>2880</v>
      </c>
      <c r="AD6862" s="1791"/>
      <c r="AE6862" s="1810" t="s">
        <v>2867</v>
      </c>
      <c r="AF6862" s="1828"/>
      <c r="AG6862" s="1828"/>
      <c r="AH6862" s="1213"/>
    </row>
    <row r="6863" spans="1:34" ht="16.7" customHeight="1">
      <c r="A6863" s="1901" t="s">
        <v>3704</v>
      </c>
      <c r="B6863" s="1902"/>
      <c r="C6863" s="1902"/>
      <c r="D6863" s="1902"/>
      <c r="E6863" s="1902"/>
      <c r="F6863" s="1875" t="s">
        <v>3687</v>
      </c>
      <c r="G6863" s="1876"/>
      <c r="H6863" s="1876"/>
      <c r="I6863" s="1876"/>
      <c r="J6863" s="1875"/>
      <c r="K6863" s="1877">
        <v>1.3729999999999999E-2</v>
      </c>
      <c r="L6863" s="1878"/>
      <c r="M6863" s="1890">
        <v>0</v>
      </c>
      <c r="N6863" s="1891"/>
      <c r="O6863" s="1892"/>
      <c r="P6863" s="1890">
        <v>0</v>
      </c>
      <c r="Q6863" s="1891"/>
      <c r="R6863" s="1892"/>
      <c r="S6863" s="1890">
        <v>0</v>
      </c>
      <c r="T6863" s="1892"/>
      <c r="U6863" s="1890">
        <v>1.1000000000000001</v>
      </c>
      <c r="V6863" s="1891"/>
      <c r="W6863" s="1892"/>
      <c r="X6863" s="1890">
        <v>0.88</v>
      </c>
      <c r="Y6863" s="1891"/>
      <c r="Z6863" s="1891"/>
      <c r="AA6863" s="1891"/>
      <c r="AB6863" s="1892"/>
      <c r="AC6863" s="1890">
        <v>0.72</v>
      </c>
      <c r="AD6863" s="1892"/>
      <c r="AE6863" s="1865">
        <v>0</v>
      </c>
      <c r="AF6863" s="1847"/>
      <c r="AG6863" s="1847"/>
      <c r="AH6863" s="1225"/>
    </row>
    <row r="6864" spans="1:34" ht="17.45" customHeight="1">
      <c r="A6864" s="1787" t="s">
        <v>3793</v>
      </c>
      <c r="B6864" s="1788"/>
      <c r="C6864" s="1788"/>
      <c r="D6864" s="1788"/>
      <c r="E6864" s="1788"/>
      <c r="F6864" s="1815" t="s">
        <v>3790</v>
      </c>
      <c r="G6864" s="1815"/>
      <c r="H6864" s="1815"/>
      <c r="I6864" s="1815"/>
      <c r="J6864" s="1903"/>
      <c r="K6864" s="1904">
        <v>2.3000000000000001E-4</v>
      </c>
      <c r="L6864" s="1905"/>
      <c r="M6864" s="1914">
        <v>0</v>
      </c>
      <c r="N6864" s="1915"/>
      <c r="O6864" s="1916"/>
      <c r="P6864" s="1914">
        <v>0</v>
      </c>
      <c r="Q6864" s="1915"/>
      <c r="R6864" s="1916"/>
      <c r="S6864" s="1914">
        <v>0</v>
      </c>
      <c r="T6864" s="1916"/>
      <c r="U6864" s="1914">
        <v>1.1000000000000001</v>
      </c>
      <c r="V6864" s="1915"/>
      <c r="W6864" s="1916"/>
      <c r="X6864" s="1914">
        <v>0.88</v>
      </c>
      <c r="Y6864" s="1915"/>
      <c r="Z6864" s="1915"/>
      <c r="AA6864" s="1915"/>
      <c r="AB6864" s="1916"/>
      <c r="AC6864" s="1914">
        <v>0.72</v>
      </c>
      <c r="AD6864" s="1916"/>
      <c r="AE6864" s="1909">
        <v>0</v>
      </c>
      <c r="AF6864" s="1841"/>
      <c r="AG6864" s="1841"/>
      <c r="AH6864" s="1219"/>
    </row>
    <row r="6865" spans="1:34" ht="7.35" customHeight="1">
      <c r="A6865" s="1218"/>
      <c r="F6865" s="1815"/>
      <c r="G6865" s="1815"/>
      <c r="H6865" s="1815"/>
      <c r="I6865" s="1815"/>
      <c r="J6865" s="1815"/>
      <c r="AH6865" s="1219"/>
    </row>
    <row r="6866" spans="1:34" ht="16.7" customHeight="1">
      <c r="A6866" s="1819" t="s">
        <v>3794</v>
      </c>
      <c r="B6866" s="1820"/>
      <c r="C6866" s="1820"/>
      <c r="D6866" s="1820"/>
      <c r="E6866" s="1820"/>
      <c r="F6866" s="1866" t="s">
        <v>3792</v>
      </c>
      <c r="G6866" s="1867"/>
      <c r="H6866" s="1867"/>
      <c r="I6866" s="1867"/>
      <c r="J6866" s="1866"/>
      <c r="K6866" s="1868">
        <v>8.0000000000000007E-5</v>
      </c>
      <c r="L6866" s="1869"/>
      <c r="M6866" s="1898">
        <v>0</v>
      </c>
      <c r="N6866" s="1899"/>
      <c r="O6866" s="1900"/>
      <c r="P6866" s="1898">
        <v>0</v>
      </c>
      <c r="Q6866" s="1899"/>
      <c r="R6866" s="1900"/>
      <c r="S6866" s="1898">
        <v>0</v>
      </c>
      <c r="T6866" s="1900"/>
      <c r="U6866" s="1898">
        <v>1.1000000000000001</v>
      </c>
      <c r="V6866" s="1899"/>
      <c r="W6866" s="1900"/>
      <c r="X6866" s="1898">
        <v>0.88</v>
      </c>
      <c r="Y6866" s="1899"/>
      <c r="Z6866" s="1899"/>
      <c r="AA6866" s="1899"/>
      <c r="AB6866" s="1900"/>
      <c r="AC6866" s="1898">
        <v>0.72</v>
      </c>
      <c r="AD6866" s="1900"/>
      <c r="AE6866" s="1874">
        <v>0</v>
      </c>
      <c r="AF6866" s="1843"/>
      <c r="AG6866" s="1843"/>
      <c r="AH6866" s="1222"/>
    </row>
    <row r="6867" spans="1:34" ht="17.45" customHeight="1">
      <c r="A6867" s="1853"/>
      <c r="B6867" s="1778"/>
      <c r="C6867" s="1778"/>
      <c r="D6867" s="1778"/>
      <c r="E6867" s="1778"/>
      <c r="F6867" s="1778"/>
      <c r="G6867" s="1778"/>
      <c r="H6867" s="1778"/>
      <c r="I6867" s="1846" t="s">
        <v>2881</v>
      </c>
      <c r="J6867" s="1846"/>
      <c r="K6867" s="1846"/>
      <c r="L6867" s="1846"/>
      <c r="M6867" s="1846"/>
      <c r="N6867" s="1846"/>
      <c r="O6867" s="1846"/>
      <c r="P6867" s="1846"/>
      <c r="Q6867" s="1846"/>
      <c r="R6867" s="1846"/>
      <c r="S6867" s="1846"/>
      <c r="T6867" s="1846"/>
      <c r="U6867" s="1846"/>
      <c r="V6867" s="1846"/>
      <c r="W6867" s="1846"/>
      <c r="X6867" s="1846"/>
      <c r="Y6867" s="1846"/>
      <c r="Z6867" s="1203"/>
      <c r="AA6867" s="1847">
        <v>0</v>
      </c>
      <c r="AB6867" s="1847"/>
      <c r="AC6867" s="1847"/>
      <c r="AD6867" s="1847"/>
      <c r="AE6867" s="1847"/>
      <c r="AF6867" s="1847"/>
      <c r="AG6867" s="1847"/>
      <c r="AH6867" s="1204"/>
    </row>
    <row r="6868" spans="1:34" ht="5.85" customHeight="1">
      <c r="A6868" s="1854"/>
      <c r="B6868" s="1309"/>
      <c r="C6868" s="1309"/>
      <c r="D6868" s="1309"/>
      <c r="E6868" s="1309"/>
      <c r="F6868" s="1309"/>
      <c r="G6868" s="1309"/>
      <c r="H6868" s="1309"/>
      <c r="I6868" s="1309"/>
      <c r="J6868" s="1309"/>
      <c r="K6868" s="1309"/>
      <c r="L6868" s="1309"/>
      <c r="M6868" s="1309"/>
      <c r="N6868" s="1309"/>
      <c r="O6868" s="1309"/>
      <c r="P6868" s="1309"/>
      <c r="Q6868" s="1309"/>
      <c r="R6868" s="1309"/>
      <c r="S6868" s="1309"/>
      <c r="T6868" s="1309"/>
      <c r="U6868" s="1309"/>
      <c r="V6868" s="1309"/>
      <c r="W6868" s="1309"/>
      <c r="X6868" s="1309"/>
      <c r="Y6868" s="1309"/>
      <c r="Z6868" s="1309"/>
      <c r="AA6868" s="1309"/>
      <c r="AB6868" s="1309"/>
      <c r="AC6868" s="1309"/>
      <c r="AD6868" s="1309"/>
      <c r="AE6868" s="1309"/>
      <c r="AF6868" s="1309"/>
      <c r="AG6868" s="1309"/>
      <c r="AH6868" s="1782"/>
    </row>
    <row r="6869" spans="1:34" ht="17.45" customHeight="1">
      <c r="A6869" s="1845"/>
      <c r="B6869" s="1799"/>
      <c r="C6869" s="1799"/>
      <c r="D6869" s="1799"/>
      <c r="E6869" s="1799"/>
      <c r="F6869" s="1799"/>
      <c r="G6869" s="1799"/>
      <c r="H6869" s="1799"/>
      <c r="I6869" s="1842" t="s">
        <v>2882</v>
      </c>
      <c r="J6869" s="1842"/>
      <c r="K6869" s="1842"/>
      <c r="L6869" s="1842"/>
      <c r="M6869" s="1842"/>
      <c r="N6869" s="1842"/>
      <c r="O6869" s="1842"/>
      <c r="P6869" s="1842"/>
      <c r="Q6869" s="1842"/>
      <c r="R6869" s="1842"/>
      <c r="S6869" s="1842"/>
      <c r="T6869" s="1842"/>
      <c r="U6869" s="1842"/>
      <c r="V6869" s="1842"/>
      <c r="W6869" s="1842"/>
      <c r="X6869" s="1842"/>
      <c r="Y6869" s="1842"/>
      <c r="Z6869" s="1212"/>
      <c r="AA6869" s="1848">
        <v>228</v>
      </c>
      <c r="AB6869" s="1848"/>
      <c r="AC6869" s="1848"/>
      <c r="AD6869" s="1848"/>
      <c r="AE6869" s="1848"/>
      <c r="AF6869" s="1848"/>
      <c r="AG6869" s="1848"/>
      <c r="AH6869" s="1208"/>
    </row>
    <row r="6870" spans="1:34" ht="45.75" customHeight="1">
      <c r="A6870" s="1849" t="s">
        <v>2883</v>
      </c>
      <c r="B6870" s="1850"/>
      <c r="C6870" s="1850"/>
      <c r="D6870" s="1850"/>
      <c r="E6870" s="1851"/>
      <c r="F6870" s="1852"/>
      <c r="G6870" s="1852"/>
      <c r="H6870" s="1852"/>
      <c r="I6870" s="1852"/>
      <c r="J6870" s="1852"/>
      <c r="K6870" s="1852"/>
      <c r="L6870" s="1852"/>
      <c r="M6870" s="1852"/>
      <c r="N6870" s="1852"/>
      <c r="O6870" s="1852"/>
      <c r="P6870" s="1852"/>
      <c r="Q6870" s="1852"/>
      <c r="R6870" s="1852"/>
      <c r="S6870" s="1852"/>
      <c r="T6870" s="1852"/>
      <c r="U6870" s="1852"/>
      <c r="V6870" s="1852"/>
      <c r="W6870" s="1852"/>
      <c r="X6870" s="1852"/>
      <c r="Y6870" s="1852"/>
      <c r="Z6870" s="1852"/>
      <c r="AA6870" s="1852"/>
      <c r="AB6870" s="1852"/>
      <c r="AC6870" s="1852"/>
      <c r="AD6870" s="1852"/>
      <c r="AE6870" s="1852"/>
      <c r="AF6870" s="1852"/>
      <c r="AG6870" s="1852"/>
      <c r="AH6870" s="1851"/>
    </row>
    <row r="6871" spans="1:34" ht="28.35" customHeight="1">
      <c r="A6871" s="1220"/>
      <c r="B6871" s="1221"/>
      <c r="C6871" s="1221"/>
      <c r="D6871" s="1221"/>
      <c r="E6871" s="1221"/>
      <c r="F6871" s="1221"/>
      <c r="G6871" s="1221"/>
      <c r="H6871" s="1221"/>
      <c r="I6871" s="1221"/>
      <c r="J6871" s="1221"/>
      <c r="K6871" s="1221"/>
      <c r="L6871" s="1221"/>
      <c r="M6871" s="1221"/>
      <c r="N6871" s="1221"/>
      <c r="O6871" s="1221"/>
      <c r="P6871" s="1221"/>
      <c r="Q6871" s="1221"/>
      <c r="R6871" s="1221"/>
      <c r="S6871" s="1221"/>
      <c r="T6871" s="1221"/>
      <c r="U6871" s="1221"/>
      <c r="V6871" s="1221"/>
      <c r="W6871" s="1221"/>
      <c r="X6871" s="1221"/>
      <c r="Y6871" s="1221"/>
      <c r="Z6871" s="1221"/>
      <c r="AA6871" s="1221"/>
      <c r="AB6871" s="1221"/>
      <c r="AC6871" s="1221"/>
      <c r="AD6871" s="1221"/>
      <c r="AE6871" s="1221"/>
      <c r="AF6871" s="1221"/>
      <c r="AG6871" s="1221"/>
      <c r="AH6871" s="1222"/>
    </row>
    <row r="6872" spans="1:34" ht="5.85" customHeight="1">
      <c r="A6872" s="1777"/>
      <c r="B6872" s="1778"/>
      <c r="C6872" s="1778"/>
      <c r="D6872" s="1778"/>
      <c r="E6872" s="1778"/>
      <c r="F6872" s="1778"/>
      <c r="G6872" s="1778"/>
      <c r="H6872" s="1778"/>
      <c r="I6872" s="1778"/>
      <c r="J6872" s="1778"/>
      <c r="K6872" s="1778"/>
      <c r="L6872" s="1778"/>
      <c r="M6872" s="1778"/>
      <c r="N6872" s="1778"/>
      <c r="O6872" s="1778"/>
      <c r="P6872" s="1778"/>
      <c r="Q6872" s="1778"/>
      <c r="R6872" s="1778"/>
      <c r="S6872" s="1778"/>
      <c r="T6872" s="1778"/>
      <c r="U6872" s="1778"/>
      <c r="V6872" s="1778"/>
      <c r="W6872" s="1778"/>
      <c r="X6872" s="1778"/>
      <c r="Y6872" s="1778"/>
      <c r="Z6872" s="1778"/>
      <c r="AA6872" s="1778"/>
      <c r="AB6872" s="1778"/>
      <c r="AC6872" s="1778"/>
      <c r="AD6872" s="1778"/>
      <c r="AE6872" s="1778"/>
      <c r="AF6872" s="1778"/>
      <c r="AG6872" s="1778"/>
      <c r="AH6872" s="1779"/>
    </row>
    <row r="6873" spans="1:34" ht="11.65" customHeight="1">
      <c r="A6873" s="1780" t="s">
        <v>2834</v>
      </c>
      <c r="B6873" s="1310"/>
      <c r="C6873" s="1310"/>
      <c r="D6873" s="1310"/>
      <c r="E6873" s="1310"/>
      <c r="F6873" s="1310"/>
      <c r="G6873" s="1310"/>
      <c r="H6873" s="1310"/>
      <c r="I6873" s="1310"/>
      <c r="J6873" s="1310"/>
      <c r="K6873" s="1310"/>
      <c r="L6873" s="1310"/>
      <c r="M6873" s="1310"/>
      <c r="N6873" s="1310"/>
      <c r="O6873" s="1310"/>
      <c r="P6873" s="1310"/>
      <c r="Q6873" s="1310"/>
      <c r="R6873" s="1310"/>
      <c r="S6873" s="1310"/>
      <c r="T6873" s="1310"/>
      <c r="U6873" s="1310"/>
      <c r="V6873" s="1310"/>
      <c r="W6873" s="1310"/>
      <c r="X6873" s="1310"/>
      <c r="Y6873" s="1310"/>
      <c r="Z6873" s="1310"/>
      <c r="AA6873" s="1310"/>
      <c r="AB6873" s="1310"/>
      <c r="AC6873" s="1310"/>
      <c r="AD6873" s="1309"/>
      <c r="AE6873" s="1309"/>
      <c r="AF6873" s="1781" t="s">
        <v>3795</v>
      </c>
      <c r="AG6873" s="1781"/>
      <c r="AH6873" s="1782"/>
    </row>
    <row r="6874" spans="1:34" ht="5.0999999999999996" customHeight="1">
      <c r="A6874" s="1780"/>
      <c r="B6874" s="1310"/>
      <c r="C6874" s="1310"/>
      <c r="D6874" s="1310"/>
      <c r="E6874" s="1310"/>
      <c r="F6874" s="1310"/>
      <c r="G6874" s="1310"/>
      <c r="H6874" s="1310"/>
      <c r="I6874" s="1310"/>
      <c r="J6874" s="1310"/>
      <c r="K6874" s="1310"/>
      <c r="L6874" s="1310"/>
      <c r="M6874" s="1310"/>
      <c r="N6874" s="1310"/>
      <c r="O6874" s="1310"/>
      <c r="P6874" s="1310"/>
      <c r="Q6874" s="1310"/>
      <c r="R6874" s="1310"/>
      <c r="S6874" s="1310"/>
      <c r="T6874" s="1310"/>
      <c r="U6874" s="1310"/>
      <c r="V6874" s="1310"/>
      <c r="W6874" s="1310"/>
      <c r="X6874" s="1310"/>
      <c r="Y6874" s="1310"/>
      <c r="Z6874" s="1310"/>
      <c r="AA6874" s="1310"/>
      <c r="AB6874" s="1310"/>
      <c r="AC6874" s="1310"/>
      <c r="AD6874" s="1311"/>
      <c r="AE6874" s="1311"/>
      <c r="AF6874" s="1311"/>
      <c r="AG6874" s="1311"/>
      <c r="AH6874" s="1782"/>
    </row>
    <row r="6875" spans="1:34" ht="11.65" customHeight="1">
      <c r="A6875" s="1783" t="s">
        <v>2836</v>
      </c>
      <c r="B6875" s="1784"/>
      <c r="C6875" s="1784"/>
      <c r="D6875" s="1784"/>
      <c r="E6875" s="1784"/>
      <c r="F6875" s="1784"/>
      <c r="G6875" s="1784"/>
      <c r="H6875" s="1784"/>
      <c r="I6875" s="1784"/>
      <c r="J6875" s="1784"/>
      <c r="K6875" s="1784"/>
      <c r="L6875" s="1784"/>
      <c r="M6875" s="1784"/>
      <c r="N6875" s="1784"/>
      <c r="O6875" s="1784"/>
      <c r="P6875" s="1784"/>
      <c r="Q6875" s="1784"/>
      <c r="R6875" s="1784"/>
      <c r="S6875" s="1784"/>
      <c r="T6875" s="1784"/>
      <c r="U6875" s="1784"/>
      <c r="V6875" s="1784"/>
      <c r="W6875" s="1784"/>
      <c r="X6875" s="1784"/>
      <c r="Y6875" s="1784"/>
      <c r="Z6875" s="1784"/>
      <c r="AA6875" s="1784"/>
      <c r="AB6875" s="1784"/>
      <c r="AC6875" s="1784"/>
      <c r="AD6875" s="1311"/>
      <c r="AE6875" s="1311"/>
      <c r="AF6875" s="1311"/>
      <c r="AG6875" s="1311"/>
      <c r="AH6875" s="1782"/>
    </row>
    <row r="6876" spans="1:34" ht="23.25" customHeight="1">
      <c r="A6876" s="1785" t="s">
        <v>2837</v>
      </c>
      <c r="B6876" s="1786"/>
      <c r="C6876" s="1786"/>
      <c r="D6876" s="1786"/>
      <c r="E6876" s="1786"/>
      <c r="F6876" s="1786"/>
      <c r="G6876" s="1786"/>
      <c r="H6876" s="1786"/>
      <c r="I6876" s="1786"/>
      <c r="J6876" s="1786"/>
      <c r="K6876" s="1786"/>
      <c r="L6876" s="1786"/>
      <c r="M6876" s="1786"/>
      <c r="N6876" s="1786"/>
      <c r="O6876" s="1786"/>
      <c r="P6876" s="1786"/>
      <c r="Q6876" s="1786"/>
      <c r="R6876" s="1786"/>
      <c r="S6876" s="1786"/>
      <c r="T6876" s="1786"/>
      <c r="U6876" s="1786"/>
      <c r="V6876" s="1786"/>
      <c r="W6876" s="1786"/>
      <c r="X6876" s="1786"/>
      <c r="Y6876" s="1786"/>
      <c r="Z6876" s="1786"/>
      <c r="AA6876" s="1786"/>
      <c r="AB6876" s="1786"/>
      <c r="AC6876" s="1786"/>
      <c r="AD6876" s="1311"/>
      <c r="AE6876" s="1311"/>
      <c r="AF6876" s="1311"/>
      <c r="AG6876" s="1311"/>
      <c r="AH6876" s="1782"/>
    </row>
    <row r="6877" spans="1:34" ht="5.85" customHeight="1">
      <c r="A6877" s="1787" t="s">
        <v>2838</v>
      </c>
      <c r="B6877" s="1788"/>
      <c r="C6877" s="1788"/>
      <c r="D6877" s="1788"/>
      <c r="E6877" s="1788"/>
      <c r="F6877" s="1788"/>
      <c r="G6877" s="1788"/>
      <c r="H6877" s="1788"/>
      <c r="I6877" s="1788"/>
      <c r="J6877" s="1788"/>
      <c r="K6877" s="1788"/>
      <c r="L6877" s="1788"/>
      <c r="M6877" s="1788"/>
      <c r="N6877" s="1788"/>
      <c r="O6877" s="1788"/>
      <c r="P6877" s="1788"/>
      <c r="Q6877" s="1788"/>
      <c r="R6877" s="1788"/>
      <c r="S6877" s="1788"/>
      <c r="T6877" s="1788"/>
      <c r="U6877" s="1788"/>
      <c r="V6877" s="1788"/>
      <c r="W6877" s="1788"/>
      <c r="X6877" s="1788"/>
      <c r="Y6877" s="1788"/>
      <c r="Z6877" s="1788"/>
      <c r="AA6877" s="1788"/>
      <c r="AB6877" s="1788"/>
      <c r="AC6877" s="1788"/>
      <c r="AD6877" s="1311"/>
      <c r="AE6877" s="1311"/>
      <c r="AF6877" s="1311"/>
      <c r="AG6877" s="1311"/>
      <c r="AH6877" s="1782"/>
    </row>
    <row r="6878" spans="1:34" ht="5.0999999999999996" customHeight="1">
      <c r="A6878" s="1787"/>
      <c r="B6878" s="1788"/>
      <c r="C6878" s="1788"/>
      <c r="D6878" s="1788"/>
      <c r="E6878" s="1788"/>
      <c r="F6878" s="1788"/>
      <c r="G6878" s="1788"/>
      <c r="H6878" s="1788"/>
      <c r="I6878" s="1788"/>
      <c r="J6878" s="1788"/>
      <c r="K6878" s="1788"/>
      <c r="L6878" s="1788"/>
      <c r="M6878" s="1788"/>
      <c r="N6878" s="1788"/>
      <c r="O6878" s="1788"/>
      <c r="P6878" s="1788"/>
      <c r="Q6878" s="1788"/>
      <c r="R6878" s="1788"/>
      <c r="S6878" s="1788"/>
      <c r="T6878" s="1788"/>
      <c r="U6878" s="1788"/>
      <c r="V6878" s="1788"/>
      <c r="W6878" s="1788"/>
      <c r="X6878" s="1788"/>
      <c r="Y6878" s="1788"/>
      <c r="Z6878" s="1788"/>
      <c r="AA6878" s="1788"/>
      <c r="AB6878" s="1788"/>
      <c r="AC6878" s="1788"/>
      <c r="AD6878" s="1782"/>
      <c r="AE6878" s="1309"/>
      <c r="AF6878" s="1309"/>
      <c r="AG6878" s="1309"/>
      <c r="AH6878" s="1782"/>
    </row>
    <row r="6879" spans="1:34" ht="11.65" customHeight="1">
      <c r="A6879" s="1787" t="s">
        <v>2839</v>
      </c>
      <c r="B6879" s="1788"/>
      <c r="C6879" s="1788"/>
      <c r="D6879" s="1788"/>
      <c r="E6879" s="1788"/>
      <c r="F6879" s="1788"/>
      <c r="G6879" s="1788"/>
      <c r="H6879" s="1788"/>
      <c r="I6879" s="1788"/>
      <c r="J6879" s="1788"/>
      <c r="K6879" s="1788"/>
      <c r="L6879" s="1788"/>
      <c r="M6879" s="1788"/>
      <c r="N6879" s="1788"/>
      <c r="O6879" s="1788"/>
      <c r="P6879" s="1788"/>
      <c r="Q6879" s="1788"/>
      <c r="R6879" s="1788"/>
      <c r="S6879" s="1788"/>
      <c r="T6879" s="1788"/>
      <c r="U6879" s="1788"/>
      <c r="V6879" s="1788"/>
      <c r="W6879" s="1788"/>
      <c r="X6879" s="1788"/>
      <c r="Y6879" s="1788"/>
      <c r="Z6879" s="1788"/>
      <c r="AA6879" s="1788"/>
      <c r="AB6879" s="1788"/>
      <c r="AC6879" s="1788"/>
      <c r="AD6879" s="1818" t="s">
        <v>2840</v>
      </c>
      <c r="AE6879" s="1818"/>
      <c r="AF6879" s="1206">
        <v>0</v>
      </c>
      <c r="AG6879" s="1207" t="s">
        <v>5</v>
      </c>
      <c r="AH6879" s="1800"/>
    </row>
    <row r="6880" spans="1:34" ht="11.65" customHeight="1">
      <c r="A6880" s="1819" t="s">
        <v>2841</v>
      </c>
      <c r="B6880" s="1820"/>
      <c r="C6880" s="1820"/>
      <c r="D6880" s="1820"/>
      <c r="E6880" s="1820"/>
      <c r="F6880" s="1820"/>
      <c r="G6880" s="1820"/>
      <c r="H6880" s="1820"/>
      <c r="I6880" s="1820"/>
      <c r="J6880" s="1820"/>
      <c r="K6880" s="1820"/>
      <c r="L6880" s="1820"/>
      <c r="M6880" s="1820"/>
      <c r="N6880" s="1820"/>
      <c r="O6880" s="1820"/>
      <c r="P6880" s="1820"/>
      <c r="Q6880" s="1820"/>
      <c r="R6880" s="1820"/>
      <c r="S6880" s="1820"/>
      <c r="T6880" s="1820"/>
      <c r="U6880" s="1820"/>
      <c r="V6880" s="1820"/>
      <c r="W6880" s="1820"/>
      <c r="X6880" s="1820"/>
      <c r="Y6880" s="1820"/>
      <c r="Z6880" s="1820"/>
      <c r="AA6880" s="1820"/>
      <c r="AB6880" s="1820"/>
      <c r="AC6880" s="1820"/>
      <c r="AD6880" s="1821" t="s">
        <v>2842</v>
      </c>
      <c r="AE6880" s="1821"/>
      <c r="AF6880" s="1210">
        <v>0</v>
      </c>
      <c r="AG6880" s="1211" t="s">
        <v>5</v>
      </c>
      <c r="AH6880" s="1800"/>
    </row>
    <row r="6881" spans="1:34" ht="17.45" customHeight="1">
      <c r="A6881" s="1822" t="s">
        <v>2843</v>
      </c>
      <c r="B6881" s="1802"/>
      <c r="C6881" s="1802"/>
      <c r="D6881" s="1778"/>
      <c r="E6881" s="1823" t="s">
        <v>3786</v>
      </c>
      <c r="F6881" s="1823"/>
      <c r="G6881" s="1823"/>
      <c r="H6881" s="1823"/>
      <c r="I6881" s="1823"/>
      <c r="J6881" s="1823"/>
      <c r="K6881" s="1823"/>
      <c r="L6881" s="1823"/>
      <c r="M6881" s="1823"/>
      <c r="N6881" s="1823"/>
      <c r="O6881" s="1823"/>
      <c r="P6881" s="1823"/>
      <c r="Q6881" s="1823"/>
      <c r="R6881" s="1823"/>
      <c r="S6881" s="1823"/>
      <c r="T6881" s="1823"/>
      <c r="U6881" s="1823"/>
      <c r="V6881" s="1823"/>
      <c r="W6881" s="1823"/>
      <c r="X6881" s="1823"/>
      <c r="Y6881" s="1823"/>
      <c r="Z6881" s="1823"/>
      <c r="AA6881" s="1823"/>
      <c r="AB6881" s="1823"/>
      <c r="AC6881" s="1823"/>
      <c r="AD6881" s="1823"/>
      <c r="AE6881" s="1823"/>
      <c r="AF6881" s="1823"/>
      <c r="AG6881" s="1823"/>
      <c r="AH6881" s="1779"/>
    </row>
    <row r="6882" spans="1:34" ht="16.7" customHeight="1">
      <c r="A6882" s="1824" t="s">
        <v>2844</v>
      </c>
      <c r="B6882" s="1816"/>
      <c r="C6882" s="1816"/>
      <c r="D6882" s="1309"/>
      <c r="E6882" s="1815" t="s">
        <v>3785</v>
      </c>
      <c r="F6882" s="1815"/>
      <c r="G6882" s="1111"/>
      <c r="H6882" s="1796" t="s">
        <v>2845</v>
      </c>
      <c r="I6882" s="1796"/>
      <c r="J6882" s="1796" t="s">
        <v>469</v>
      </c>
      <c r="K6882" s="1796"/>
      <c r="L6882" s="1309"/>
      <c r="M6882" s="1309"/>
      <c r="N6882" s="1816" t="s">
        <v>2846</v>
      </c>
      <c r="O6882" s="1816"/>
      <c r="P6882" s="1816"/>
      <c r="Q6882" s="1816"/>
      <c r="R6882" s="1817">
        <v>49.8</v>
      </c>
      <c r="S6882" s="1817"/>
      <c r="T6882" s="1817"/>
      <c r="U6882" s="1817"/>
      <c r="V6882" s="1309"/>
      <c r="W6882" s="1309"/>
      <c r="X6882" s="1309"/>
      <c r="Y6882" s="1796" t="s">
        <v>2847</v>
      </c>
      <c r="Z6882" s="1796"/>
      <c r="AA6882" s="1796"/>
      <c r="AB6882" s="1796"/>
      <c r="AC6882" s="1796"/>
      <c r="AD6882" s="1796"/>
      <c r="AE6882" s="1796"/>
      <c r="AF6882" s="1797" t="s">
        <v>2848</v>
      </c>
      <c r="AG6882" s="1797"/>
      <c r="AH6882" s="1782"/>
    </row>
    <row r="6883" spans="1:34" ht="5.85" customHeight="1">
      <c r="A6883" s="1798"/>
      <c r="B6883" s="1799"/>
      <c r="C6883" s="1799"/>
      <c r="D6883" s="1799"/>
      <c r="E6883" s="1799"/>
      <c r="F6883" s="1799"/>
      <c r="G6883" s="1799"/>
      <c r="H6883" s="1799"/>
      <c r="I6883" s="1799"/>
      <c r="J6883" s="1799"/>
      <c r="K6883" s="1799"/>
      <c r="L6883" s="1799"/>
      <c r="M6883" s="1799"/>
      <c r="N6883" s="1799"/>
      <c r="O6883" s="1799"/>
      <c r="P6883" s="1799"/>
      <c r="Q6883" s="1799"/>
      <c r="R6883" s="1799"/>
      <c r="S6883" s="1799"/>
      <c r="T6883" s="1799"/>
      <c r="U6883" s="1799"/>
      <c r="V6883" s="1799"/>
      <c r="W6883" s="1799"/>
      <c r="X6883" s="1799"/>
      <c r="Y6883" s="1799"/>
      <c r="Z6883" s="1799"/>
      <c r="AA6883" s="1799"/>
      <c r="AB6883" s="1799"/>
      <c r="AC6883" s="1799"/>
      <c r="AD6883" s="1799"/>
      <c r="AE6883" s="1799"/>
      <c r="AF6883" s="1799"/>
      <c r="AG6883" s="1799"/>
      <c r="AH6883" s="1800"/>
    </row>
    <row r="6884" spans="1:34" ht="17.45" customHeight="1">
      <c r="A6884" s="1801" t="s">
        <v>2849</v>
      </c>
      <c r="B6884" s="1802"/>
      <c r="C6884" s="1802"/>
      <c r="D6884" s="1802"/>
      <c r="E6884" s="1802"/>
      <c r="F6884" s="1802"/>
      <c r="G6884" s="1802"/>
      <c r="H6884" s="1802"/>
      <c r="I6884" s="1802"/>
      <c r="J6884" s="1803"/>
      <c r="K6884" s="1789" t="s">
        <v>2850</v>
      </c>
      <c r="L6884" s="1807"/>
      <c r="M6884" s="1789" t="s">
        <v>2851</v>
      </c>
      <c r="N6884" s="1790"/>
      <c r="O6884" s="1790"/>
      <c r="P6884" s="1790"/>
      <c r="Q6884" s="1790"/>
      <c r="R6884" s="1790"/>
      <c r="S6884" s="1790"/>
      <c r="T6884" s="1791"/>
      <c r="U6884" s="1789" t="s">
        <v>2852</v>
      </c>
      <c r="V6884" s="1790"/>
      <c r="W6884" s="1790"/>
      <c r="X6884" s="1790"/>
      <c r="Y6884" s="1790"/>
      <c r="Z6884" s="1790"/>
      <c r="AA6884" s="1790"/>
      <c r="AB6884" s="1790"/>
      <c r="AC6884" s="1790"/>
      <c r="AD6884" s="1791"/>
      <c r="AE6884" s="1810" t="s">
        <v>2853</v>
      </c>
      <c r="AF6884" s="1811"/>
      <c r="AG6884" s="1811"/>
      <c r="AH6884" s="1814"/>
    </row>
    <row r="6885" spans="1:34" ht="16.7" customHeight="1">
      <c r="A6885" s="1804"/>
      <c r="B6885" s="1805"/>
      <c r="C6885" s="1805"/>
      <c r="D6885" s="1805"/>
      <c r="E6885" s="1805"/>
      <c r="F6885" s="1805"/>
      <c r="G6885" s="1805"/>
      <c r="H6885" s="1805"/>
      <c r="I6885" s="1805"/>
      <c r="J6885" s="1806"/>
      <c r="K6885" s="1808"/>
      <c r="L6885" s="1809"/>
      <c r="M6885" s="1789" t="s">
        <v>2854</v>
      </c>
      <c r="N6885" s="1790"/>
      <c r="O6885" s="1790"/>
      <c r="P6885" s="1791"/>
      <c r="Q6885" s="1789" t="s">
        <v>2855</v>
      </c>
      <c r="R6885" s="1790"/>
      <c r="S6885" s="1790"/>
      <c r="T6885" s="1791"/>
      <c r="U6885" s="1789" t="s">
        <v>2854</v>
      </c>
      <c r="V6885" s="1790"/>
      <c r="W6885" s="1790"/>
      <c r="X6885" s="1790"/>
      <c r="Y6885" s="1790"/>
      <c r="Z6885" s="1791"/>
      <c r="AA6885" s="1789" t="s">
        <v>2855</v>
      </c>
      <c r="AB6885" s="1790"/>
      <c r="AC6885" s="1790"/>
      <c r="AD6885" s="1791"/>
      <c r="AE6885" s="1812"/>
      <c r="AF6885" s="1813"/>
      <c r="AG6885" s="1813"/>
      <c r="AH6885" s="1800"/>
    </row>
    <row r="6886" spans="1:34" ht="17.45" customHeight="1">
      <c r="A6886" s="1223"/>
      <c r="B6886" s="1224" t="s">
        <v>1514</v>
      </c>
      <c r="C6886" s="1875" t="s">
        <v>3615</v>
      </c>
      <c r="D6886" s="1876"/>
      <c r="E6886" s="1876"/>
      <c r="F6886" s="1876"/>
      <c r="G6886" s="1876"/>
      <c r="H6886" s="1876"/>
      <c r="I6886" s="1876"/>
      <c r="J6886" s="1875"/>
      <c r="K6886" s="1877">
        <v>1</v>
      </c>
      <c r="L6886" s="1878"/>
      <c r="M6886" s="1877">
        <v>1</v>
      </c>
      <c r="N6886" s="1879"/>
      <c r="O6886" s="1879"/>
      <c r="P6886" s="1878"/>
      <c r="Q6886" s="1877">
        <v>0</v>
      </c>
      <c r="R6886" s="1879"/>
      <c r="S6886" s="1879"/>
      <c r="T6886" s="1878"/>
      <c r="U6886" s="1880">
        <v>5.0126999999999997</v>
      </c>
      <c r="V6886" s="1881"/>
      <c r="W6886" s="1881"/>
      <c r="X6886" s="1881"/>
      <c r="Y6886" s="1881"/>
      <c r="Z6886" s="1882"/>
      <c r="AA6886" s="1880">
        <v>0.37990000000000002</v>
      </c>
      <c r="AB6886" s="1881"/>
      <c r="AC6886" s="1881"/>
      <c r="AD6886" s="1882"/>
      <c r="AE6886" s="1865">
        <v>5.0126999999999997</v>
      </c>
      <c r="AF6886" s="1847"/>
      <c r="AG6886" s="1847"/>
      <c r="AH6886" s="1225"/>
    </row>
    <row r="6887" spans="1:34" ht="16.7" customHeight="1">
      <c r="A6887" s="1218"/>
      <c r="B6887" s="1205" t="s">
        <v>1523</v>
      </c>
      <c r="C6887" s="1867" t="s">
        <v>3796</v>
      </c>
      <c r="D6887" s="1815"/>
      <c r="E6887" s="1815"/>
      <c r="F6887" s="1815"/>
      <c r="G6887" s="1815"/>
      <c r="H6887" s="1815"/>
      <c r="I6887" s="1815"/>
      <c r="J6887" s="1903"/>
      <c r="K6887" s="1904">
        <v>1</v>
      </c>
      <c r="L6887" s="1905"/>
      <c r="M6887" s="1904">
        <v>1</v>
      </c>
      <c r="N6887" s="1817"/>
      <c r="O6887" s="1817"/>
      <c r="P6887" s="1905"/>
      <c r="Q6887" s="1904">
        <v>0</v>
      </c>
      <c r="R6887" s="1817"/>
      <c r="S6887" s="1817"/>
      <c r="T6887" s="1905"/>
      <c r="U6887" s="1906">
        <v>0.45150000000000001</v>
      </c>
      <c r="V6887" s="1907"/>
      <c r="W6887" s="1907"/>
      <c r="X6887" s="1907"/>
      <c r="Y6887" s="1907"/>
      <c r="Z6887" s="1908"/>
      <c r="AA6887" s="1906">
        <v>0.30909999999999999</v>
      </c>
      <c r="AB6887" s="1907"/>
      <c r="AC6887" s="1907"/>
      <c r="AD6887" s="1908"/>
      <c r="AE6887" s="1909">
        <v>0.45150000000000001</v>
      </c>
      <c r="AF6887" s="1841"/>
      <c r="AG6887" s="1841"/>
      <c r="AH6887" s="1219"/>
    </row>
    <row r="6888" spans="1:34" ht="7.35" customHeight="1">
      <c r="A6888" s="1220"/>
      <c r="B6888" s="1221"/>
      <c r="C6888" s="1867"/>
      <c r="D6888" s="1867"/>
      <c r="E6888" s="1867"/>
      <c r="F6888" s="1867"/>
      <c r="G6888" s="1867"/>
      <c r="H6888" s="1867"/>
      <c r="I6888" s="1867"/>
      <c r="J6888" s="1867"/>
      <c r="K6888" s="1221"/>
      <c r="L6888" s="1221"/>
      <c r="M6888" s="1221"/>
      <c r="N6888" s="1221"/>
      <c r="O6888" s="1221"/>
      <c r="P6888" s="1221"/>
      <c r="Q6888" s="1221"/>
      <c r="R6888" s="1221"/>
      <c r="S6888" s="1221"/>
      <c r="T6888" s="1221"/>
      <c r="U6888" s="1221"/>
      <c r="V6888" s="1221"/>
      <c r="W6888" s="1221"/>
      <c r="X6888" s="1221"/>
      <c r="Y6888" s="1221"/>
      <c r="Z6888" s="1221"/>
      <c r="AA6888" s="1221"/>
      <c r="AB6888" s="1221"/>
      <c r="AC6888" s="1221"/>
      <c r="AD6888" s="1221"/>
      <c r="AE6888" s="1221"/>
      <c r="AF6888" s="1221"/>
      <c r="AG6888" s="1221"/>
      <c r="AH6888" s="1222"/>
    </row>
    <row r="6889" spans="1:34" ht="17.45" customHeight="1">
      <c r="A6889" s="1792"/>
      <c r="B6889" s="1793"/>
      <c r="C6889" s="1793"/>
      <c r="D6889" s="1793"/>
      <c r="E6889" s="1793"/>
      <c r="F6889" s="1793"/>
      <c r="G6889" s="1793"/>
      <c r="H6889" s="1793"/>
      <c r="I6889" s="1793"/>
      <c r="J6889" s="1793"/>
      <c r="K6889" s="1794" t="s">
        <v>2856</v>
      </c>
      <c r="L6889" s="1794"/>
      <c r="M6889" s="1794"/>
      <c r="N6889" s="1794"/>
      <c r="O6889" s="1794"/>
      <c r="P6889" s="1794"/>
      <c r="Q6889" s="1794"/>
      <c r="R6889" s="1794"/>
      <c r="S6889" s="1794"/>
      <c r="T6889" s="1794"/>
      <c r="U6889" s="1794"/>
      <c r="V6889" s="1794"/>
      <c r="W6889" s="1794"/>
      <c r="X6889" s="1794"/>
      <c r="Y6889" s="1794"/>
      <c r="Z6889" s="1794"/>
      <c r="AA6889" s="1795">
        <v>5.4641999999999999</v>
      </c>
      <c r="AB6889" s="1795"/>
      <c r="AC6889" s="1795"/>
      <c r="AD6889" s="1795"/>
      <c r="AE6889" s="1795"/>
      <c r="AF6889" s="1795"/>
      <c r="AG6889" s="1795"/>
      <c r="AH6889" s="1213"/>
    </row>
    <row r="6890" spans="1:34" ht="17.45" customHeight="1">
      <c r="A6890" s="1801" t="s">
        <v>2857</v>
      </c>
      <c r="B6890" s="1825"/>
      <c r="C6890" s="1825"/>
      <c r="D6890" s="1825"/>
      <c r="E6890" s="1825"/>
      <c r="F6890" s="1825"/>
      <c r="G6890" s="1825"/>
      <c r="H6890" s="1825"/>
      <c r="I6890" s="1825"/>
      <c r="J6890" s="1825"/>
      <c r="K6890" s="1825"/>
      <c r="L6890" s="1825"/>
      <c r="M6890" s="1825"/>
      <c r="N6890" s="1826"/>
      <c r="O6890" s="1789" t="s">
        <v>2858</v>
      </c>
      <c r="P6890" s="1790"/>
      <c r="Q6890" s="1790"/>
      <c r="R6890" s="1790"/>
      <c r="S6890" s="1791"/>
      <c r="T6890" s="1827" t="s">
        <v>2850</v>
      </c>
      <c r="U6890" s="1790"/>
      <c r="V6890" s="1790"/>
      <c r="W6890" s="1213"/>
      <c r="X6890" s="1789" t="s">
        <v>2859</v>
      </c>
      <c r="Y6890" s="1790"/>
      <c r="Z6890" s="1790"/>
      <c r="AA6890" s="1790"/>
      <c r="AB6890" s="1790"/>
      <c r="AC6890" s="1790"/>
      <c r="AD6890" s="1791"/>
      <c r="AE6890" s="1810" t="s">
        <v>2853</v>
      </c>
      <c r="AF6890" s="1828"/>
      <c r="AG6890" s="1828"/>
      <c r="AH6890" s="1213"/>
    </row>
    <row r="6891" spans="1:34" ht="16.7" customHeight="1">
      <c r="A6891" s="1223"/>
      <c r="B6891" s="1224" t="s">
        <v>1011</v>
      </c>
      <c r="C6891" s="1875" t="s">
        <v>1012</v>
      </c>
      <c r="D6891" s="1876"/>
      <c r="E6891" s="1876"/>
      <c r="F6891" s="1876"/>
      <c r="G6891" s="1876"/>
      <c r="H6891" s="1876"/>
      <c r="I6891" s="1876"/>
      <c r="J6891" s="1876"/>
      <c r="K6891" s="1876"/>
      <c r="L6891" s="1876"/>
      <c r="M6891" s="1876"/>
      <c r="N6891" s="1875"/>
      <c r="O6891" s="1885">
        <v>0</v>
      </c>
      <c r="P6891" s="1886"/>
      <c r="Q6891" s="1886"/>
      <c r="R6891" s="1886"/>
      <c r="S6891" s="1887"/>
      <c r="T6891" s="1917">
        <v>1</v>
      </c>
      <c r="U6891" s="1886"/>
      <c r="V6891" s="1886"/>
      <c r="W6891" s="1225"/>
      <c r="X6891" s="1880">
        <v>22.593900000000001</v>
      </c>
      <c r="Y6891" s="1881"/>
      <c r="Z6891" s="1881"/>
      <c r="AA6891" s="1881"/>
      <c r="AB6891" s="1881"/>
      <c r="AC6891" s="1881"/>
      <c r="AD6891" s="1882"/>
      <c r="AE6891" s="1865">
        <v>22.593900000000001</v>
      </c>
      <c r="AF6891" s="1847"/>
      <c r="AG6891" s="1847"/>
      <c r="AH6891" s="1225"/>
    </row>
    <row r="6892" spans="1:34" ht="17.45" customHeight="1">
      <c r="A6892" s="1220"/>
      <c r="B6892" s="1209" t="s">
        <v>1023</v>
      </c>
      <c r="C6892" s="1866" t="s">
        <v>1024</v>
      </c>
      <c r="D6892" s="1867"/>
      <c r="E6892" s="1867"/>
      <c r="F6892" s="1867"/>
      <c r="G6892" s="1867"/>
      <c r="H6892" s="1867"/>
      <c r="I6892" s="1867"/>
      <c r="J6892" s="1867"/>
      <c r="K6892" s="1867"/>
      <c r="L6892" s="1867"/>
      <c r="M6892" s="1867"/>
      <c r="N6892" s="1866"/>
      <c r="O6892" s="1893">
        <v>0</v>
      </c>
      <c r="P6892" s="1894"/>
      <c r="Q6892" s="1894"/>
      <c r="R6892" s="1894"/>
      <c r="S6892" s="1895"/>
      <c r="T6892" s="1918">
        <v>1</v>
      </c>
      <c r="U6892" s="1894"/>
      <c r="V6892" s="1894"/>
      <c r="W6892" s="1222"/>
      <c r="X6892" s="1871">
        <v>32.269300000000001</v>
      </c>
      <c r="Y6892" s="1872"/>
      <c r="Z6892" s="1872"/>
      <c r="AA6892" s="1872"/>
      <c r="AB6892" s="1872"/>
      <c r="AC6892" s="1872"/>
      <c r="AD6892" s="1873"/>
      <c r="AE6892" s="1874">
        <v>32.269300000000001</v>
      </c>
      <c r="AF6892" s="1843"/>
      <c r="AG6892" s="1843"/>
      <c r="AH6892" s="1222"/>
    </row>
    <row r="6893" spans="1:34" ht="16.7" customHeight="1">
      <c r="A6893" s="1792"/>
      <c r="B6893" s="1778"/>
      <c r="C6893" s="1778"/>
      <c r="D6893" s="1778"/>
      <c r="E6893" s="1778"/>
      <c r="F6893" s="1778"/>
      <c r="G6893" s="1778"/>
      <c r="H6893" s="1778"/>
      <c r="I6893" s="1846" t="s">
        <v>2860</v>
      </c>
      <c r="J6893" s="1846"/>
      <c r="K6893" s="1846"/>
      <c r="L6893" s="1846"/>
      <c r="M6893" s="1846"/>
      <c r="N6893" s="1846"/>
      <c r="O6893" s="1846"/>
      <c r="P6893" s="1846"/>
      <c r="Q6893" s="1846"/>
      <c r="R6893" s="1846"/>
      <c r="S6893" s="1846"/>
      <c r="T6893" s="1846"/>
      <c r="U6893" s="1846"/>
      <c r="V6893" s="1846"/>
      <c r="W6893" s="1846"/>
      <c r="X6893" s="1846"/>
      <c r="Y6893" s="1846"/>
      <c r="Z6893" s="1793"/>
      <c r="AA6893" s="1847">
        <v>54.863199999999999</v>
      </c>
      <c r="AB6893" s="1847"/>
      <c r="AC6893" s="1847"/>
      <c r="AD6893" s="1847"/>
      <c r="AE6893" s="1847"/>
      <c r="AF6893" s="1847"/>
      <c r="AG6893" s="1847"/>
      <c r="AH6893" s="1814"/>
    </row>
    <row r="6894" spans="1:34" ht="17.45" customHeight="1">
      <c r="A6894" s="1844"/>
      <c r="B6894" s="1309"/>
      <c r="C6894" s="1309"/>
      <c r="D6894" s="1309"/>
      <c r="E6894" s="1309"/>
      <c r="F6894" s="1309"/>
      <c r="G6894" s="1309"/>
      <c r="H6894" s="1309"/>
      <c r="I6894" s="1840" t="s">
        <v>2861</v>
      </c>
      <c r="J6894" s="1840"/>
      <c r="K6894" s="1840"/>
      <c r="L6894" s="1840"/>
      <c r="M6894" s="1840"/>
      <c r="N6894" s="1840"/>
      <c r="O6894" s="1840"/>
      <c r="P6894" s="1840"/>
      <c r="Q6894" s="1840"/>
      <c r="R6894" s="1840"/>
      <c r="S6894" s="1840"/>
      <c r="T6894" s="1840"/>
      <c r="U6894" s="1840"/>
      <c r="V6894" s="1840"/>
      <c r="W6894" s="1840"/>
      <c r="X6894" s="1840"/>
      <c r="Y6894" s="1840"/>
      <c r="Z6894" s="1309"/>
      <c r="AA6894" s="1841">
        <v>60.327399999999997</v>
      </c>
      <c r="AB6894" s="1841"/>
      <c r="AC6894" s="1841"/>
      <c r="AD6894" s="1841"/>
      <c r="AE6894" s="1841"/>
      <c r="AF6894" s="1841"/>
      <c r="AG6894" s="1841"/>
      <c r="AH6894" s="1782"/>
    </row>
    <row r="6895" spans="1:34" ht="17.45" customHeight="1">
      <c r="A6895" s="1844"/>
      <c r="B6895" s="1309"/>
      <c r="C6895" s="1309"/>
      <c r="D6895" s="1309"/>
      <c r="E6895" s="1309"/>
      <c r="F6895" s="1309"/>
      <c r="G6895" s="1309"/>
      <c r="H6895" s="1309"/>
      <c r="I6895" s="1840" t="s">
        <v>2862</v>
      </c>
      <c r="J6895" s="1840"/>
      <c r="K6895" s="1840"/>
      <c r="L6895" s="1840"/>
      <c r="M6895" s="1840"/>
      <c r="N6895" s="1840"/>
      <c r="O6895" s="1840"/>
      <c r="P6895" s="1840"/>
      <c r="Q6895" s="1840"/>
      <c r="R6895" s="1840"/>
      <c r="S6895" s="1840"/>
      <c r="T6895" s="1840"/>
      <c r="U6895" s="1840"/>
      <c r="V6895" s="1840"/>
      <c r="W6895" s="1840"/>
      <c r="X6895" s="1840"/>
      <c r="Y6895" s="1840"/>
      <c r="Z6895" s="1309"/>
      <c r="AA6895" s="1841">
        <v>1.2114</v>
      </c>
      <c r="AB6895" s="1841"/>
      <c r="AC6895" s="1841"/>
      <c r="AD6895" s="1841"/>
      <c r="AE6895" s="1841"/>
      <c r="AF6895" s="1841"/>
      <c r="AG6895" s="1841"/>
      <c r="AH6895" s="1782"/>
    </row>
    <row r="6896" spans="1:34" ht="16.7" customHeight="1">
      <c r="A6896" s="1844"/>
      <c r="B6896" s="1309"/>
      <c r="C6896" s="1309"/>
      <c r="D6896" s="1309"/>
      <c r="E6896" s="1309"/>
      <c r="F6896" s="1309"/>
      <c r="G6896" s="1309"/>
      <c r="H6896" s="1309"/>
      <c r="I6896" s="1840" t="s">
        <v>2863</v>
      </c>
      <c r="J6896" s="1840"/>
      <c r="K6896" s="1840"/>
      <c r="L6896" s="1840"/>
      <c r="M6896" s="1840"/>
      <c r="N6896" s="1840"/>
      <c r="O6896" s="1840"/>
      <c r="P6896" s="1840"/>
      <c r="Q6896" s="1840"/>
      <c r="R6896" s="1840"/>
      <c r="S6896" s="1840"/>
      <c r="T6896" s="1840"/>
      <c r="U6896" s="1840"/>
      <c r="V6896" s="1840"/>
      <c r="W6896" s="1840"/>
      <c r="X6896" s="1840"/>
      <c r="Y6896" s="1840"/>
      <c r="Z6896" s="1309"/>
      <c r="AA6896" s="1841">
        <v>0</v>
      </c>
      <c r="AB6896" s="1841"/>
      <c r="AC6896" s="1841"/>
      <c r="AD6896" s="1841"/>
      <c r="AE6896" s="1841"/>
      <c r="AF6896" s="1841"/>
      <c r="AG6896" s="1841"/>
      <c r="AH6896" s="1782"/>
    </row>
    <row r="6897" spans="1:34" ht="17.45" customHeight="1">
      <c r="A6897" s="1845"/>
      <c r="B6897" s="1799"/>
      <c r="C6897" s="1799"/>
      <c r="D6897" s="1799"/>
      <c r="E6897" s="1799"/>
      <c r="F6897" s="1799"/>
      <c r="G6897" s="1799"/>
      <c r="H6897" s="1799"/>
      <c r="I6897" s="1842" t="s">
        <v>2864</v>
      </c>
      <c r="J6897" s="1842"/>
      <c r="K6897" s="1842"/>
      <c r="L6897" s="1842"/>
      <c r="M6897" s="1842"/>
      <c r="N6897" s="1842"/>
      <c r="O6897" s="1842"/>
      <c r="P6897" s="1842"/>
      <c r="Q6897" s="1842"/>
      <c r="R6897" s="1842"/>
      <c r="S6897" s="1842"/>
      <c r="T6897" s="1842"/>
      <c r="U6897" s="1842"/>
      <c r="V6897" s="1842"/>
      <c r="W6897" s="1842"/>
      <c r="X6897" s="1842"/>
      <c r="Y6897" s="1842"/>
      <c r="Z6897" s="1799"/>
      <c r="AA6897" s="1843">
        <v>0</v>
      </c>
      <c r="AB6897" s="1843"/>
      <c r="AC6897" s="1843"/>
      <c r="AD6897" s="1843"/>
      <c r="AE6897" s="1843"/>
      <c r="AF6897" s="1843"/>
      <c r="AG6897" s="1843"/>
      <c r="AH6897" s="1800"/>
    </row>
    <row r="6898" spans="1:34" ht="17.45" customHeight="1">
      <c r="A6898" s="1801" t="s">
        <v>2865</v>
      </c>
      <c r="B6898" s="1825"/>
      <c r="C6898" s="1825"/>
      <c r="D6898" s="1825"/>
      <c r="E6898" s="1825"/>
      <c r="F6898" s="1825"/>
      <c r="G6898" s="1825"/>
      <c r="H6898" s="1825"/>
      <c r="I6898" s="1825"/>
      <c r="J6898" s="1825"/>
      <c r="K6898" s="1825"/>
      <c r="L6898" s="1825"/>
      <c r="M6898" s="1825"/>
      <c r="N6898" s="1826"/>
      <c r="O6898" s="1789" t="s">
        <v>2850</v>
      </c>
      <c r="P6898" s="1790"/>
      <c r="Q6898" s="1790"/>
      <c r="R6898" s="1790"/>
      <c r="S6898" s="1791"/>
      <c r="T6898" s="1827" t="s">
        <v>754</v>
      </c>
      <c r="U6898" s="1790"/>
      <c r="V6898" s="1790"/>
      <c r="W6898" s="1213"/>
      <c r="X6898" s="1789" t="s">
        <v>2866</v>
      </c>
      <c r="Y6898" s="1790"/>
      <c r="Z6898" s="1790"/>
      <c r="AA6898" s="1790"/>
      <c r="AB6898" s="1790"/>
      <c r="AC6898" s="1790"/>
      <c r="AD6898" s="1791"/>
      <c r="AE6898" s="1810" t="s">
        <v>2867</v>
      </c>
      <c r="AF6898" s="1828"/>
      <c r="AG6898" s="1828"/>
      <c r="AH6898" s="1213"/>
    </row>
    <row r="6899" spans="1:34" ht="16.7" customHeight="1">
      <c r="A6899" s="1223"/>
      <c r="B6899" s="1224" t="s">
        <v>3797</v>
      </c>
      <c r="C6899" s="1875" t="s">
        <v>3798</v>
      </c>
      <c r="D6899" s="1876"/>
      <c r="E6899" s="1876"/>
      <c r="F6899" s="1876"/>
      <c r="G6899" s="1876"/>
      <c r="H6899" s="1876"/>
      <c r="I6899" s="1876"/>
      <c r="J6899" s="1876"/>
      <c r="K6899" s="1876"/>
      <c r="L6899" s="1876"/>
      <c r="M6899" s="1876"/>
      <c r="N6899" s="1875"/>
      <c r="O6899" s="1885">
        <v>0.1</v>
      </c>
      <c r="P6899" s="1886"/>
      <c r="Q6899" s="1886"/>
      <c r="R6899" s="1886"/>
      <c r="S6899" s="1887"/>
      <c r="T6899" s="1888" t="s">
        <v>2818</v>
      </c>
      <c r="U6899" s="1889"/>
      <c r="V6899" s="1889"/>
      <c r="W6899" s="1225"/>
      <c r="X6899" s="1890">
        <v>66.340100000000007</v>
      </c>
      <c r="Y6899" s="1891"/>
      <c r="Z6899" s="1891"/>
      <c r="AA6899" s="1891"/>
      <c r="AB6899" s="1891"/>
      <c r="AC6899" s="1891"/>
      <c r="AD6899" s="1892"/>
      <c r="AE6899" s="1865">
        <v>6.6340000000000003</v>
      </c>
      <c r="AF6899" s="1847"/>
      <c r="AG6899" s="1847"/>
      <c r="AH6899" s="1225"/>
    </row>
    <row r="6900" spans="1:34" ht="17.45" customHeight="1">
      <c r="A6900" s="1220"/>
      <c r="B6900" s="1209" t="s">
        <v>3799</v>
      </c>
      <c r="C6900" s="1866" t="s">
        <v>3800</v>
      </c>
      <c r="D6900" s="1867"/>
      <c r="E6900" s="1867"/>
      <c r="F6900" s="1867"/>
      <c r="G6900" s="1867"/>
      <c r="H6900" s="1867"/>
      <c r="I6900" s="1867"/>
      <c r="J6900" s="1867"/>
      <c r="K6900" s="1867"/>
      <c r="L6900" s="1867"/>
      <c r="M6900" s="1867"/>
      <c r="N6900" s="1866"/>
      <c r="O6900" s="1893">
        <v>0.01</v>
      </c>
      <c r="P6900" s="1894"/>
      <c r="Q6900" s="1894"/>
      <c r="R6900" s="1894"/>
      <c r="S6900" s="1895"/>
      <c r="T6900" s="1896" t="s">
        <v>2818</v>
      </c>
      <c r="U6900" s="1897"/>
      <c r="V6900" s="1897"/>
      <c r="W6900" s="1222"/>
      <c r="X6900" s="1898">
        <v>49.018999999999998</v>
      </c>
      <c r="Y6900" s="1899"/>
      <c r="Z6900" s="1899"/>
      <c r="AA6900" s="1899"/>
      <c r="AB6900" s="1899"/>
      <c r="AC6900" s="1899"/>
      <c r="AD6900" s="1900"/>
      <c r="AE6900" s="1874">
        <v>0.49020000000000002</v>
      </c>
      <c r="AF6900" s="1843"/>
      <c r="AG6900" s="1843"/>
      <c r="AH6900" s="1222"/>
    </row>
    <row r="6901" spans="1:34" ht="16.7" customHeight="1">
      <c r="A6901" s="1792"/>
      <c r="B6901" s="1793"/>
      <c r="C6901" s="1793"/>
      <c r="D6901" s="1793"/>
      <c r="E6901" s="1793"/>
      <c r="F6901" s="1793"/>
      <c r="G6901" s="1793"/>
      <c r="H6901" s="1793"/>
      <c r="I6901" s="1794" t="s">
        <v>2869</v>
      </c>
      <c r="J6901" s="1794"/>
      <c r="K6901" s="1794"/>
      <c r="L6901" s="1794"/>
      <c r="M6901" s="1794"/>
      <c r="N6901" s="1794"/>
      <c r="O6901" s="1794"/>
      <c r="P6901" s="1794"/>
      <c r="Q6901" s="1794"/>
      <c r="R6901" s="1794"/>
      <c r="S6901" s="1794"/>
      <c r="T6901" s="1794"/>
      <c r="U6901" s="1794"/>
      <c r="V6901" s="1794"/>
      <c r="W6901" s="1794"/>
      <c r="X6901" s="1794"/>
      <c r="Y6901" s="1794"/>
      <c r="Z6901" s="1214"/>
      <c r="AA6901" s="1795">
        <v>7.1242000000000001</v>
      </c>
      <c r="AB6901" s="1795"/>
      <c r="AC6901" s="1795"/>
      <c r="AD6901" s="1795"/>
      <c r="AE6901" s="1795"/>
      <c r="AF6901" s="1795"/>
      <c r="AG6901" s="1795"/>
      <c r="AH6901" s="1213"/>
    </row>
    <row r="6902" spans="1:34" ht="17.45" customHeight="1">
      <c r="A6902" s="1801" t="s">
        <v>2870</v>
      </c>
      <c r="B6902" s="1825"/>
      <c r="C6902" s="1825"/>
      <c r="D6902" s="1825"/>
      <c r="E6902" s="1825"/>
      <c r="F6902" s="1825"/>
      <c r="G6902" s="1825"/>
      <c r="H6902" s="1825"/>
      <c r="I6902" s="1825"/>
      <c r="J6902" s="1825"/>
      <c r="K6902" s="1825"/>
      <c r="L6902" s="1825"/>
      <c r="M6902" s="1825"/>
      <c r="N6902" s="1826"/>
      <c r="O6902" s="1789" t="s">
        <v>2850</v>
      </c>
      <c r="P6902" s="1790"/>
      <c r="Q6902" s="1790"/>
      <c r="R6902" s="1790"/>
      <c r="S6902" s="1791"/>
      <c r="T6902" s="1827" t="s">
        <v>754</v>
      </c>
      <c r="U6902" s="1790"/>
      <c r="V6902" s="1790"/>
      <c r="W6902" s="1213"/>
      <c r="X6902" s="1789" t="s">
        <v>2866</v>
      </c>
      <c r="Y6902" s="1790"/>
      <c r="Z6902" s="1790"/>
      <c r="AA6902" s="1790"/>
      <c r="AB6902" s="1790"/>
      <c r="AC6902" s="1790"/>
      <c r="AD6902" s="1791"/>
      <c r="AE6902" s="1810" t="s">
        <v>2867</v>
      </c>
      <c r="AF6902" s="1828"/>
      <c r="AG6902" s="1828"/>
      <c r="AH6902" s="1213"/>
    </row>
    <row r="6903" spans="1:34" ht="17.45" customHeight="1">
      <c r="A6903" s="1792"/>
      <c r="B6903" s="1793"/>
      <c r="C6903" s="1793"/>
      <c r="D6903" s="1793"/>
      <c r="E6903" s="1793"/>
      <c r="F6903" s="1793"/>
      <c r="G6903" s="1793"/>
      <c r="H6903" s="1793"/>
      <c r="I6903" s="1794" t="s">
        <v>2871</v>
      </c>
      <c r="J6903" s="1794"/>
      <c r="K6903" s="1794"/>
      <c r="L6903" s="1794"/>
      <c r="M6903" s="1794"/>
      <c r="N6903" s="1794"/>
      <c r="O6903" s="1794"/>
      <c r="P6903" s="1794"/>
      <c r="Q6903" s="1794"/>
      <c r="R6903" s="1794"/>
      <c r="S6903" s="1794"/>
      <c r="T6903" s="1794"/>
      <c r="U6903" s="1794"/>
      <c r="V6903" s="1794"/>
      <c r="W6903" s="1794"/>
      <c r="X6903" s="1794"/>
      <c r="Y6903" s="1794"/>
      <c r="Z6903" s="1214"/>
      <c r="AA6903" s="1795">
        <v>0</v>
      </c>
      <c r="AB6903" s="1795"/>
      <c r="AC6903" s="1795"/>
      <c r="AD6903" s="1795"/>
      <c r="AE6903" s="1795"/>
      <c r="AF6903" s="1795"/>
      <c r="AG6903" s="1795"/>
      <c r="AH6903" s="1213"/>
    </row>
    <row r="6904" spans="1:34" ht="16.7" customHeight="1">
      <c r="A6904" s="1801" t="s">
        <v>2872</v>
      </c>
      <c r="B6904" s="1825"/>
      <c r="C6904" s="1825"/>
      <c r="D6904" s="1825"/>
      <c r="E6904" s="1825"/>
      <c r="F6904" s="1825"/>
      <c r="G6904" s="1825"/>
      <c r="H6904" s="1825"/>
      <c r="I6904" s="1825"/>
      <c r="J6904" s="1825"/>
      <c r="K6904" s="1825"/>
      <c r="L6904" s="1825"/>
      <c r="M6904" s="1825"/>
      <c r="N6904" s="1826"/>
      <c r="O6904" s="1789" t="s">
        <v>2850</v>
      </c>
      <c r="P6904" s="1790"/>
      <c r="Q6904" s="1790"/>
      <c r="R6904" s="1790"/>
      <c r="S6904" s="1791"/>
      <c r="T6904" s="1827" t="s">
        <v>754</v>
      </c>
      <c r="U6904" s="1790"/>
      <c r="V6904" s="1790"/>
      <c r="W6904" s="1213"/>
      <c r="X6904" s="1789" t="s">
        <v>2866</v>
      </c>
      <c r="Y6904" s="1790"/>
      <c r="Z6904" s="1790"/>
      <c r="AA6904" s="1790"/>
      <c r="AB6904" s="1790"/>
      <c r="AC6904" s="1790"/>
      <c r="AD6904" s="1791"/>
      <c r="AE6904" s="1810" t="s">
        <v>2867</v>
      </c>
      <c r="AF6904" s="1828"/>
      <c r="AG6904" s="1828"/>
      <c r="AH6904" s="1213"/>
    </row>
    <row r="6905" spans="1:34" ht="17.45" customHeight="1">
      <c r="A6905" s="1901" t="s">
        <v>3801</v>
      </c>
      <c r="B6905" s="1902"/>
      <c r="C6905" s="1902"/>
      <c r="D6905" s="1902"/>
      <c r="E6905" s="1902"/>
      <c r="F6905" s="1875" t="s">
        <v>3802</v>
      </c>
      <c r="G6905" s="1876"/>
      <c r="H6905" s="1876"/>
      <c r="I6905" s="1876"/>
      <c r="J6905" s="1876"/>
      <c r="K6905" s="1876"/>
      <c r="L6905" s="1876"/>
      <c r="M6905" s="1876"/>
      <c r="N6905" s="1875"/>
      <c r="O6905" s="1885">
        <v>1.0000000000000001E-5</v>
      </c>
      <c r="P6905" s="1886"/>
      <c r="Q6905" s="1886"/>
      <c r="R6905" s="1886"/>
      <c r="S6905" s="1887"/>
      <c r="T6905" s="1888" t="s">
        <v>478</v>
      </c>
      <c r="U6905" s="1889"/>
      <c r="V6905" s="1889"/>
      <c r="W6905" s="1225"/>
      <c r="X6905" s="1890">
        <v>33.54</v>
      </c>
      <c r="Y6905" s="1891"/>
      <c r="Z6905" s="1891"/>
      <c r="AA6905" s="1891"/>
      <c r="AB6905" s="1891"/>
      <c r="AC6905" s="1891"/>
      <c r="AD6905" s="1892"/>
      <c r="AE6905" s="1865">
        <v>2.9999999999999997E-4</v>
      </c>
      <c r="AF6905" s="1847"/>
      <c r="AG6905" s="1847"/>
      <c r="AH6905" s="1225"/>
    </row>
    <row r="6906" spans="1:34" ht="17.45" customHeight="1">
      <c r="A6906" s="1819" t="s">
        <v>3803</v>
      </c>
      <c r="B6906" s="1820"/>
      <c r="C6906" s="1820"/>
      <c r="D6906" s="1820"/>
      <c r="E6906" s="1820"/>
      <c r="F6906" s="1866" t="s">
        <v>3804</v>
      </c>
      <c r="G6906" s="1867"/>
      <c r="H6906" s="1867"/>
      <c r="I6906" s="1867"/>
      <c r="J6906" s="1867"/>
      <c r="K6906" s="1867"/>
      <c r="L6906" s="1867"/>
      <c r="M6906" s="1867"/>
      <c r="N6906" s="1866"/>
      <c r="O6906" s="1893">
        <v>1.2999999999999999E-4</v>
      </c>
      <c r="P6906" s="1894"/>
      <c r="Q6906" s="1894"/>
      <c r="R6906" s="1894"/>
      <c r="S6906" s="1895"/>
      <c r="T6906" s="1896" t="s">
        <v>478</v>
      </c>
      <c r="U6906" s="1897"/>
      <c r="V6906" s="1897"/>
      <c r="W6906" s="1222"/>
      <c r="X6906" s="1898">
        <v>33.54</v>
      </c>
      <c r="Y6906" s="1899"/>
      <c r="Z6906" s="1899"/>
      <c r="AA6906" s="1899"/>
      <c r="AB6906" s="1899"/>
      <c r="AC6906" s="1899"/>
      <c r="AD6906" s="1900"/>
      <c r="AE6906" s="1874">
        <v>4.4000000000000003E-3</v>
      </c>
      <c r="AF6906" s="1843"/>
      <c r="AG6906" s="1843"/>
      <c r="AH6906" s="1222"/>
    </row>
    <row r="6907" spans="1:34" ht="16.7" customHeight="1">
      <c r="A6907" s="1792"/>
      <c r="B6907" s="1793"/>
      <c r="C6907" s="1793"/>
      <c r="D6907" s="1793"/>
      <c r="E6907" s="1793"/>
      <c r="F6907" s="1793"/>
      <c r="G6907" s="1793"/>
      <c r="H6907" s="1793"/>
      <c r="I6907" s="1793"/>
      <c r="J6907" s="1793"/>
      <c r="K6907" s="1794" t="s">
        <v>2873</v>
      </c>
      <c r="L6907" s="1794"/>
      <c r="M6907" s="1794"/>
      <c r="N6907" s="1794"/>
      <c r="O6907" s="1794"/>
      <c r="P6907" s="1794"/>
      <c r="Q6907" s="1794"/>
      <c r="R6907" s="1794"/>
      <c r="S6907" s="1794"/>
      <c r="T6907" s="1794"/>
      <c r="U6907" s="1794"/>
      <c r="V6907" s="1794"/>
      <c r="W6907" s="1794"/>
      <c r="X6907" s="1794"/>
      <c r="Y6907" s="1794"/>
      <c r="Z6907" s="1794"/>
      <c r="AA6907" s="1794"/>
      <c r="AB6907" s="1214"/>
      <c r="AC6907" s="1795">
        <v>4.7000000000000002E-3</v>
      </c>
      <c r="AD6907" s="1795"/>
      <c r="AE6907" s="1795"/>
      <c r="AF6907" s="1795"/>
      <c r="AG6907" s="1795"/>
      <c r="AH6907" s="1213"/>
    </row>
    <row r="6908" spans="1:34" ht="17.45" customHeight="1">
      <c r="A6908" s="1801" t="s">
        <v>2874</v>
      </c>
      <c r="B6908" s="1825"/>
      <c r="C6908" s="1825"/>
      <c r="D6908" s="1825"/>
      <c r="E6908" s="1825"/>
      <c r="F6908" s="1825"/>
      <c r="G6908" s="1825"/>
      <c r="H6908" s="1825"/>
      <c r="I6908" s="1825"/>
      <c r="J6908" s="1826"/>
      <c r="K6908" s="1789" t="s">
        <v>2850</v>
      </c>
      <c r="L6908" s="1791"/>
      <c r="M6908" s="1855" t="s">
        <v>2875</v>
      </c>
      <c r="N6908" s="1856"/>
      <c r="O6908" s="1857"/>
      <c r="P6908" s="1855" t="s">
        <v>2876</v>
      </c>
      <c r="Q6908" s="1856"/>
      <c r="R6908" s="1857"/>
      <c r="S6908" s="1855" t="s">
        <v>2877</v>
      </c>
      <c r="T6908" s="1857"/>
      <c r="U6908" s="1789" t="s">
        <v>2878</v>
      </c>
      <c r="V6908" s="1790"/>
      <c r="W6908" s="1791"/>
      <c r="X6908" s="1789" t="s">
        <v>2879</v>
      </c>
      <c r="Y6908" s="1790"/>
      <c r="Z6908" s="1790"/>
      <c r="AA6908" s="1790"/>
      <c r="AB6908" s="1791"/>
      <c r="AC6908" s="1789" t="s">
        <v>2880</v>
      </c>
      <c r="AD6908" s="1791"/>
      <c r="AE6908" s="1810" t="s">
        <v>2867</v>
      </c>
      <c r="AF6908" s="1828"/>
      <c r="AG6908" s="1828"/>
      <c r="AH6908" s="1213"/>
    </row>
    <row r="6909" spans="1:34" ht="16.7" customHeight="1">
      <c r="A6909" s="1901" t="s">
        <v>3805</v>
      </c>
      <c r="B6909" s="1902"/>
      <c r="C6909" s="1902"/>
      <c r="D6909" s="1902"/>
      <c r="E6909" s="1902"/>
      <c r="F6909" s="1875" t="s">
        <v>3802</v>
      </c>
      <c r="G6909" s="1876"/>
      <c r="H6909" s="1876"/>
      <c r="I6909" s="1876"/>
      <c r="J6909" s="1875"/>
      <c r="K6909" s="1877">
        <v>1.0000000000000001E-5</v>
      </c>
      <c r="L6909" s="1878"/>
      <c r="M6909" s="1890">
        <v>0</v>
      </c>
      <c r="N6909" s="1891"/>
      <c r="O6909" s="1892"/>
      <c r="P6909" s="1890">
        <v>0</v>
      </c>
      <c r="Q6909" s="1891"/>
      <c r="R6909" s="1892"/>
      <c r="S6909" s="1890">
        <v>0</v>
      </c>
      <c r="T6909" s="1892"/>
      <c r="U6909" s="1890">
        <v>1.1000000000000001</v>
      </c>
      <c r="V6909" s="1891"/>
      <c r="W6909" s="1892"/>
      <c r="X6909" s="1890">
        <v>0.88</v>
      </c>
      <c r="Y6909" s="1891"/>
      <c r="Z6909" s="1891"/>
      <c r="AA6909" s="1891"/>
      <c r="AB6909" s="1892"/>
      <c r="AC6909" s="1890">
        <v>0.72</v>
      </c>
      <c r="AD6909" s="1892"/>
      <c r="AE6909" s="1865">
        <v>0</v>
      </c>
      <c r="AF6909" s="1847"/>
      <c r="AG6909" s="1847"/>
      <c r="AH6909" s="1225"/>
    </row>
    <row r="6910" spans="1:34" ht="17.45" customHeight="1">
      <c r="A6910" s="1819" t="s">
        <v>3806</v>
      </c>
      <c r="B6910" s="1820"/>
      <c r="C6910" s="1820"/>
      <c r="D6910" s="1820"/>
      <c r="E6910" s="1820"/>
      <c r="F6910" s="1866" t="s">
        <v>3804</v>
      </c>
      <c r="G6910" s="1867"/>
      <c r="H6910" s="1867"/>
      <c r="I6910" s="1867"/>
      <c r="J6910" s="1866"/>
      <c r="K6910" s="1868">
        <v>1.2999999999999999E-4</v>
      </c>
      <c r="L6910" s="1869"/>
      <c r="M6910" s="1898">
        <v>0</v>
      </c>
      <c r="N6910" s="1899"/>
      <c r="O6910" s="1900"/>
      <c r="P6910" s="1898">
        <v>0</v>
      </c>
      <c r="Q6910" s="1899"/>
      <c r="R6910" s="1900"/>
      <c r="S6910" s="1898">
        <v>0</v>
      </c>
      <c r="T6910" s="1900"/>
      <c r="U6910" s="1898">
        <v>1.1000000000000001</v>
      </c>
      <c r="V6910" s="1899"/>
      <c r="W6910" s="1900"/>
      <c r="X6910" s="1898">
        <v>0.88</v>
      </c>
      <c r="Y6910" s="1899"/>
      <c r="Z6910" s="1899"/>
      <c r="AA6910" s="1899"/>
      <c r="AB6910" s="1900"/>
      <c r="AC6910" s="1898">
        <v>0.72</v>
      </c>
      <c r="AD6910" s="1900"/>
      <c r="AE6910" s="1874">
        <v>0</v>
      </c>
      <c r="AF6910" s="1843"/>
      <c r="AG6910" s="1843"/>
      <c r="AH6910" s="1222"/>
    </row>
    <row r="6911" spans="1:34" ht="17.45" customHeight="1">
      <c r="A6911" s="1853"/>
      <c r="B6911" s="1778"/>
      <c r="C6911" s="1778"/>
      <c r="D6911" s="1778"/>
      <c r="E6911" s="1778"/>
      <c r="F6911" s="1778"/>
      <c r="G6911" s="1778"/>
      <c r="H6911" s="1778"/>
      <c r="I6911" s="1846" t="s">
        <v>2881</v>
      </c>
      <c r="J6911" s="1846"/>
      <c r="K6911" s="1846"/>
      <c r="L6911" s="1846"/>
      <c r="M6911" s="1846"/>
      <c r="N6911" s="1846"/>
      <c r="O6911" s="1846"/>
      <c r="P6911" s="1846"/>
      <c r="Q6911" s="1846"/>
      <c r="R6911" s="1846"/>
      <c r="S6911" s="1846"/>
      <c r="T6911" s="1846"/>
      <c r="U6911" s="1846"/>
      <c r="V6911" s="1846"/>
      <c r="W6911" s="1846"/>
      <c r="X6911" s="1846"/>
      <c r="Y6911" s="1846"/>
      <c r="Z6911" s="1203"/>
      <c r="AA6911" s="1847">
        <v>0</v>
      </c>
      <c r="AB6911" s="1847"/>
      <c r="AC6911" s="1847"/>
      <c r="AD6911" s="1847"/>
      <c r="AE6911" s="1847"/>
      <c r="AF6911" s="1847"/>
      <c r="AG6911" s="1847"/>
      <c r="AH6911" s="1204"/>
    </row>
    <row r="6912" spans="1:34" ht="5.85" customHeight="1">
      <c r="A6912" s="1854"/>
      <c r="B6912" s="1309"/>
      <c r="C6912" s="1309"/>
      <c r="D6912" s="1309"/>
      <c r="E6912" s="1309"/>
      <c r="F6912" s="1309"/>
      <c r="G6912" s="1309"/>
      <c r="H6912" s="1309"/>
      <c r="I6912" s="1309"/>
      <c r="J6912" s="1309"/>
      <c r="K6912" s="1309"/>
      <c r="L6912" s="1309"/>
      <c r="M6912" s="1309"/>
      <c r="N6912" s="1309"/>
      <c r="O6912" s="1309"/>
      <c r="P6912" s="1309"/>
      <c r="Q6912" s="1309"/>
      <c r="R6912" s="1309"/>
      <c r="S6912" s="1309"/>
      <c r="T6912" s="1309"/>
      <c r="U6912" s="1309"/>
      <c r="V6912" s="1309"/>
      <c r="W6912" s="1309"/>
      <c r="X6912" s="1309"/>
      <c r="Y6912" s="1309"/>
      <c r="Z6912" s="1309"/>
      <c r="AA6912" s="1309"/>
      <c r="AB6912" s="1309"/>
      <c r="AC6912" s="1309"/>
      <c r="AD6912" s="1309"/>
      <c r="AE6912" s="1309"/>
      <c r="AF6912" s="1309"/>
      <c r="AG6912" s="1309"/>
      <c r="AH6912" s="1782"/>
    </row>
    <row r="6913" spans="1:34" ht="16.7" customHeight="1">
      <c r="A6913" s="1845"/>
      <c r="B6913" s="1799"/>
      <c r="C6913" s="1799"/>
      <c r="D6913" s="1799"/>
      <c r="E6913" s="1799"/>
      <c r="F6913" s="1799"/>
      <c r="G6913" s="1799"/>
      <c r="H6913" s="1799"/>
      <c r="I6913" s="1842" t="s">
        <v>2882</v>
      </c>
      <c r="J6913" s="1842"/>
      <c r="K6913" s="1842"/>
      <c r="L6913" s="1842"/>
      <c r="M6913" s="1842"/>
      <c r="N6913" s="1842"/>
      <c r="O6913" s="1842"/>
      <c r="P6913" s="1842"/>
      <c r="Q6913" s="1842"/>
      <c r="R6913" s="1842"/>
      <c r="S6913" s="1842"/>
      <c r="T6913" s="1842"/>
      <c r="U6913" s="1842"/>
      <c r="V6913" s="1842"/>
      <c r="W6913" s="1842"/>
      <c r="X6913" s="1842"/>
      <c r="Y6913" s="1842"/>
      <c r="Z6913" s="1212"/>
      <c r="AA6913" s="1848">
        <v>8.34</v>
      </c>
      <c r="AB6913" s="1848"/>
      <c r="AC6913" s="1848"/>
      <c r="AD6913" s="1848"/>
      <c r="AE6913" s="1848"/>
      <c r="AF6913" s="1848"/>
      <c r="AG6913" s="1848"/>
      <c r="AH6913" s="1208"/>
    </row>
    <row r="6914" spans="1:34" ht="45.75" customHeight="1">
      <c r="A6914" s="1849" t="s">
        <v>2883</v>
      </c>
      <c r="B6914" s="1850"/>
      <c r="C6914" s="1850"/>
      <c r="D6914" s="1850"/>
      <c r="E6914" s="1851"/>
      <c r="F6914" s="1852"/>
      <c r="G6914" s="1852"/>
      <c r="H6914" s="1852"/>
      <c r="I6914" s="1852"/>
      <c r="J6914" s="1852"/>
      <c r="K6914" s="1852"/>
      <c r="L6914" s="1852"/>
      <c r="M6914" s="1852"/>
      <c r="N6914" s="1852"/>
      <c r="O6914" s="1852"/>
      <c r="P6914" s="1852"/>
      <c r="Q6914" s="1852"/>
      <c r="R6914" s="1852"/>
      <c r="S6914" s="1852"/>
      <c r="T6914" s="1852"/>
      <c r="U6914" s="1852"/>
      <c r="V6914" s="1852"/>
      <c r="W6914" s="1852"/>
      <c r="X6914" s="1852"/>
      <c r="Y6914" s="1852"/>
      <c r="Z6914" s="1852"/>
      <c r="AA6914" s="1852"/>
      <c r="AB6914" s="1852"/>
      <c r="AC6914" s="1852"/>
      <c r="AD6914" s="1852"/>
      <c r="AE6914" s="1852"/>
      <c r="AF6914" s="1852"/>
      <c r="AG6914" s="1852"/>
      <c r="AH6914" s="1851"/>
    </row>
    <row r="6915" spans="1:34" ht="121.35" customHeight="1">
      <c r="A6915" s="1220"/>
      <c r="B6915" s="1221"/>
      <c r="C6915" s="1221"/>
      <c r="D6915" s="1221"/>
      <c r="E6915" s="1221"/>
      <c r="F6915" s="1221"/>
      <c r="G6915" s="1221"/>
      <c r="H6915" s="1221"/>
      <c r="I6915" s="1221"/>
      <c r="J6915" s="1221"/>
      <c r="K6915" s="1221"/>
      <c r="L6915" s="1221"/>
      <c r="M6915" s="1221"/>
      <c r="N6915" s="1221"/>
      <c r="O6915" s="1221"/>
      <c r="P6915" s="1221"/>
      <c r="Q6915" s="1221"/>
      <c r="R6915" s="1221"/>
      <c r="S6915" s="1221"/>
      <c r="T6915" s="1221"/>
      <c r="U6915" s="1221"/>
      <c r="V6915" s="1221"/>
      <c r="W6915" s="1221"/>
      <c r="X6915" s="1221"/>
      <c r="Y6915" s="1221"/>
      <c r="Z6915" s="1221"/>
      <c r="AA6915" s="1221"/>
      <c r="AB6915" s="1221"/>
      <c r="AC6915" s="1221"/>
      <c r="AD6915" s="1221"/>
      <c r="AE6915" s="1221"/>
      <c r="AF6915" s="1221"/>
      <c r="AG6915" s="1221"/>
      <c r="AH6915" s="1222"/>
    </row>
    <row r="6916" spans="1:34" ht="5.85" customHeight="1">
      <c r="A6916" s="1777"/>
      <c r="B6916" s="1778"/>
      <c r="C6916" s="1778"/>
      <c r="D6916" s="1778"/>
      <c r="E6916" s="1778"/>
      <c r="F6916" s="1778"/>
      <c r="G6916" s="1778"/>
      <c r="H6916" s="1778"/>
      <c r="I6916" s="1778"/>
      <c r="J6916" s="1778"/>
      <c r="K6916" s="1778"/>
      <c r="L6916" s="1778"/>
      <c r="M6916" s="1778"/>
      <c r="N6916" s="1778"/>
      <c r="O6916" s="1778"/>
      <c r="P6916" s="1778"/>
      <c r="Q6916" s="1778"/>
      <c r="R6916" s="1778"/>
      <c r="S6916" s="1778"/>
      <c r="T6916" s="1778"/>
      <c r="U6916" s="1778"/>
      <c r="V6916" s="1778"/>
      <c r="W6916" s="1778"/>
      <c r="X6916" s="1778"/>
      <c r="Y6916" s="1778"/>
      <c r="Z6916" s="1778"/>
      <c r="AA6916" s="1778"/>
      <c r="AB6916" s="1778"/>
      <c r="AC6916" s="1778"/>
      <c r="AD6916" s="1778"/>
      <c r="AE6916" s="1778"/>
      <c r="AF6916" s="1778"/>
      <c r="AG6916" s="1778"/>
      <c r="AH6916" s="1779"/>
    </row>
    <row r="6917" spans="1:34" ht="11.65" customHeight="1">
      <c r="A6917" s="1780" t="s">
        <v>2834</v>
      </c>
      <c r="B6917" s="1310"/>
      <c r="C6917" s="1310"/>
      <c r="D6917" s="1310"/>
      <c r="E6917" s="1310"/>
      <c r="F6917" s="1310"/>
      <c r="G6917" s="1310"/>
      <c r="H6917" s="1310"/>
      <c r="I6917" s="1310"/>
      <c r="J6917" s="1310"/>
      <c r="K6917" s="1310"/>
      <c r="L6917" s="1310"/>
      <c r="M6917" s="1310"/>
      <c r="N6917" s="1310"/>
      <c r="O6917" s="1310"/>
      <c r="P6917" s="1310"/>
      <c r="Q6917" s="1310"/>
      <c r="R6917" s="1310"/>
      <c r="S6917" s="1310"/>
      <c r="T6917" s="1310"/>
      <c r="U6917" s="1310"/>
      <c r="V6917" s="1310"/>
      <c r="W6917" s="1310"/>
      <c r="X6917" s="1310"/>
      <c r="Y6917" s="1310"/>
      <c r="Z6917" s="1310"/>
      <c r="AA6917" s="1310"/>
      <c r="AB6917" s="1310"/>
      <c r="AC6917" s="1310"/>
      <c r="AD6917" s="1309"/>
      <c r="AE6917" s="1309"/>
      <c r="AF6917" s="1781" t="s">
        <v>3807</v>
      </c>
      <c r="AG6917" s="1781"/>
      <c r="AH6917" s="1782"/>
    </row>
    <row r="6918" spans="1:34" ht="5.85" customHeight="1">
      <c r="A6918" s="1780"/>
      <c r="B6918" s="1310"/>
      <c r="C6918" s="1310"/>
      <c r="D6918" s="1310"/>
      <c r="E6918" s="1310"/>
      <c r="F6918" s="1310"/>
      <c r="G6918" s="1310"/>
      <c r="H6918" s="1310"/>
      <c r="I6918" s="1310"/>
      <c r="J6918" s="1310"/>
      <c r="K6918" s="1310"/>
      <c r="L6918" s="1310"/>
      <c r="M6918" s="1310"/>
      <c r="N6918" s="1310"/>
      <c r="O6918" s="1310"/>
      <c r="P6918" s="1310"/>
      <c r="Q6918" s="1310"/>
      <c r="R6918" s="1310"/>
      <c r="S6918" s="1310"/>
      <c r="T6918" s="1310"/>
      <c r="U6918" s="1310"/>
      <c r="V6918" s="1310"/>
      <c r="W6918" s="1310"/>
      <c r="X6918" s="1310"/>
      <c r="Y6918" s="1310"/>
      <c r="Z6918" s="1310"/>
      <c r="AA6918" s="1310"/>
      <c r="AB6918" s="1310"/>
      <c r="AC6918" s="1310"/>
      <c r="AD6918" s="1311"/>
      <c r="AE6918" s="1311"/>
      <c r="AF6918" s="1311"/>
      <c r="AG6918" s="1311"/>
      <c r="AH6918" s="1782"/>
    </row>
    <row r="6919" spans="1:34" ht="11.65" customHeight="1">
      <c r="A6919" s="1783" t="s">
        <v>2836</v>
      </c>
      <c r="B6919" s="1784"/>
      <c r="C6919" s="1784"/>
      <c r="D6919" s="1784"/>
      <c r="E6919" s="1784"/>
      <c r="F6919" s="1784"/>
      <c r="G6919" s="1784"/>
      <c r="H6919" s="1784"/>
      <c r="I6919" s="1784"/>
      <c r="J6919" s="1784"/>
      <c r="K6919" s="1784"/>
      <c r="L6919" s="1784"/>
      <c r="M6919" s="1784"/>
      <c r="N6919" s="1784"/>
      <c r="O6919" s="1784"/>
      <c r="P6919" s="1784"/>
      <c r="Q6919" s="1784"/>
      <c r="R6919" s="1784"/>
      <c r="S6919" s="1784"/>
      <c r="T6919" s="1784"/>
      <c r="U6919" s="1784"/>
      <c r="V6919" s="1784"/>
      <c r="W6919" s="1784"/>
      <c r="X6919" s="1784"/>
      <c r="Y6919" s="1784"/>
      <c r="Z6919" s="1784"/>
      <c r="AA6919" s="1784"/>
      <c r="AB6919" s="1784"/>
      <c r="AC6919" s="1784"/>
      <c r="AD6919" s="1311"/>
      <c r="AE6919" s="1311"/>
      <c r="AF6919" s="1311"/>
      <c r="AG6919" s="1311"/>
      <c r="AH6919" s="1782"/>
    </row>
    <row r="6920" spans="1:34" ht="22.5" customHeight="1">
      <c r="A6920" s="1785" t="s">
        <v>2837</v>
      </c>
      <c r="B6920" s="1786"/>
      <c r="C6920" s="1786"/>
      <c r="D6920" s="1786"/>
      <c r="E6920" s="1786"/>
      <c r="F6920" s="1786"/>
      <c r="G6920" s="1786"/>
      <c r="H6920" s="1786"/>
      <c r="I6920" s="1786"/>
      <c r="J6920" s="1786"/>
      <c r="K6920" s="1786"/>
      <c r="L6920" s="1786"/>
      <c r="M6920" s="1786"/>
      <c r="N6920" s="1786"/>
      <c r="O6920" s="1786"/>
      <c r="P6920" s="1786"/>
      <c r="Q6920" s="1786"/>
      <c r="R6920" s="1786"/>
      <c r="S6920" s="1786"/>
      <c r="T6920" s="1786"/>
      <c r="U6920" s="1786"/>
      <c r="V6920" s="1786"/>
      <c r="W6920" s="1786"/>
      <c r="X6920" s="1786"/>
      <c r="Y6920" s="1786"/>
      <c r="Z6920" s="1786"/>
      <c r="AA6920" s="1786"/>
      <c r="AB6920" s="1786"/>
      <c r="AC6920" s="1786"/>
      <c r="AD6920" s="1311"/>
      <c r="AE6920" s="1311"/>
      <c r="AF6920" s="1311"/>
      <c r="AG6920" s="1311"/>
      <c r="AH6920" s="1782"/>
    </row>
    <row r="6921" spans="1:34" ht="5.85" customHeight="1">
      <c r="A6921" s="1787" t="s">
        <v>2838</v>
      </c>
      <c r="B6921" s="1788"/>
      <c r="C6921" s="1788"/>
      <c r="D6921" s="1788"/>
      <c r="E6921" s="1788"/>
      <c r="F6921" s="1788"/>
      <c r="G6921" s="1788"/>
      <c r="H6921" s="1788"/>
      <c r="I6921" s="1788"/>
      <c r="J6921" s="1788"/>
      <c r="K6921" s="1788"/>
      <c r="L6921" s="1788"/>
      <c r="M6921" s="1788"/>
      <c r="N6921" s="1788"/>
      <c r="O6921" s="1788"/>
      <c r="P6921" s="1788"/>
      <c r="Q6921" s="1788"/>
      <c r="R6921" s="1788"/>
      <c r="S6921" s="1788"/>
      <c r="T6921" s="1788"/>
      <c r="U6921" s="1788"/>
      <c r="V6921" s="1788"/>
      <c r="W6921" s="1788"/>
      <c r="X6921" s="1788"/>
      <c r="Y6921" s="1788"/>
      <c r="Z6921" s="1788"/>
      <c r="AA6921" s="1788"/>
      <c r="AB6921" s="1788"/>
      <c r="AC6921" s="1788"/>
      <c r="AD6921" s="1311"/>
      <c r="AE6921" s="1311"/>
      <c r="AF6921" s="1311"/>
      <c r="AG6921" s="1311"/>
      <c r="AH6921" s="1782"/>
    </row>
    <row r="6922" spans="1:34" ht="5.85" customHeight="1">
      <c r="A6922" s="1787"/>
      <c r="B6922" s="1788"/>
      <c r="C6922" s="1788"/>
      <c r="D6922" s="1788"/>
      <c r="E6922" s="1788"/>
      <c r="F6922" s="1788"/>
      <c r="G6922" s="1788"/>
      <c r="H6922" s="1788"/>
      <c r="I6922" s="1788"/>
      <c r="J6922" s="1788"/>
      <c r="K6922" s="1788"/>
      <c r="L6922" s="1788"/>
      <c r="M6922" s="1788"/>
      <c r="N6922" s="1788"/>
      <c r="O6922" s="1788"/>
      <c r="P6922" s="1788"/>
      <c r="Q6922" s="1788"/>
      <c r="R6922" s="1788"/>
      <c r="S6922" s="1788"/>
      <c r="T6922" s="1788"/>
      <c r="U6922" s="1788"/>
      <c r="V6922" s="1788"/>
      <c r="W6922" s="1788"/>
      <c r="X6922" s="1788"/>
      <c r="Y6922" s="1788"/>
      <c r="Z6922" s="1788"/>
      <c r="AA6922" s="1788"/>
      <c r="AB6922" s="1788"/>
      <c r="AC6922" s="1788"/>
      <c r="AD6922" s="1782"/>
      <c r="AE6922" s="1309"/>
      <c r="AF6922" s="1309"/>
      <c r="AG6922" s="1309"/>
      <c r="AH6922" s="1782"/>
    </row>
    <row r="6923" spans="1:34" ht="11.65" customHeight="1">
      <c r="A6923" s="1787" t="s">
        <v>2839</v>
      </c>
      <c r="B6923" s="1788"/>
      <c r="C6923" s="1788"/>
      <c r="D6923" s="1788"/>
      <c r="E6923" s="1788"/>
      <c r="F6923" s="1788"/>
      <c r="G6923" s="1788"/>
      <c r="H6923" s="1788"/>
      <c r="I6923" s="1788"/>
      <c r="J6923" s="1788"/>
      <c r="K6923" s="1788"/>
      <c r="L6923" s="1788"/>
      <c r="M6923" s="1788"/>
      <c r="N6923" s="1788"/>
      <c r="O6923" s="1788"/>
      <c r="P6923" s="1788"/>
      <c r="Q6923" s="1788"/>
      <c r="R6923" s="1788"/>
      <c r="S6923" s="1788"/>
      <c r="T6923" s="1788"/>
      <c r="U6923" s="1788"/>
      <c r="V6923" s="1788"/>
      <c r="W6923" s="1788"/>
      <c r="X6923" s="1788"/>
      <c r="Y6923" s="1788"/>
      <c r="Z6923" s="1788"/>
      <c r="AA6923" s="1788"/>
      <c r="AB6923" s="1788"/>
      <c r="AC6923" s="1788"/>
      <c r="AD6923" s="1818" t="s">
        <v>2840</v>
      </c>
      <c r="AE6923" s="1818"/>
      <c r="AF6923" s="1206">
        <v>0</v>
      </c>
      <c r="AG6923" s="1207" t="s">
        <v>5</v>
      </c>
      <c r="AH6923" s="1800"/>
    </row>
    <row r="6924" spans="1:34" ht="10.9" customHeight="1">
      <c r="A6924" s="1819" t="s">
        <v>2841</v>
      </c>
      <c r="B6924" s="1820"/>
      <c r="C6924" s="1820"/>
      <c r="D6924" s="1820"/>
      <c r="E6924" s="1820"/>
      <c r="F6924" s="1820"/>
      <c r="G6924" s="1820"/>
      <c r="H6924" s="1820"/>
      <c r="I6924" s="1820"/>
      <c r="J6924" s="1820"/>
      <c r="K6924" s="1820"/>
      <c r="L6924" s="1820"/>
      <c r="M6924" s="1820"/>
      <c r="N6924" s="1820"/>
      <c r="O6924" s="1820"/>
      <c r="P6924" s="1820"/>
      <c r="Q6924" s="1820"/>
      <c r="R6924" s="1820"/>
      <c r="S6924" s="1820"/>
      <c r="T6924" s="1820"/>
      <c r="U6924" s="1820"/>
      <c r="V6924" s="1820"/>
      <c r="W6924" s="1820"/>
      <c r="X6924" s="1820"/>
      <c r="Y6924" s="1820"/>
      <c r="Z6924" s="1820"/>
      <c r="AA6924" s="1820"/>
      <c r="AB6924" s="1820"/>
      <c r="AC6924" s="1820"/>
      <c r="AD6924" s="1821" t="s">
        <v>2842</v>
      </c>
      <c r="AE6924" s="1821"/>
      <c r="AF6924" s="1210">
        <v>0</v>
      </c>
      <c r="AG6924" s="1211" t="s">
        <v>5</v>
      </c>
      <c r="AH6924" s="1800"/>
    </row>
    <row r="6925" spans="1:34" ht="17.45" customHeight="1">
      <c r="A6925" s="1822" t="s">
        <v>2843</v>
      </c>
      <c r="B6925" s="1802"/>
      <c r="C6925" s="1802"/>
      <c r="D6925" s="1778"/>
      <c r="E6925" s="1823" t="s">
        <v>3788</v>
      </c>
      <c r="F6925" s="1823"/>
      <c r="G6925" s="1823"/>
      <c r="H6925" s="1823"/>
      <c r="I6925" s="1823"/>
      <c r="J6925" s="1823"/>
      <c r="K6925" s="1823"/>
      <c r="L6925" s="1823"/>
      <c r="M6925" s="1823"/>
      <c r="N6925" s="1823"/>
      <c r="O6925" s="1823"/>
      <c r="P6925" s="1823"/>
      <c r="Q6925" s="1823"/>
      <c r="R6925" s="1823"/>
      <c r="S6925" s="1823"/>
      <c r="T6925" s="1823"/>
      <c r="U6925" s="1823"/>
      <c r="V6925" s="1823"/>
      <c r="W6925" s="1823"/>
      <c r="X6925" s="1823"/>
      <c r="Y6925" s="1823"/>
      <c r="Z6925" s="1823"/>
      <c r="AA6925" s="1823"/>
      <c r="AB6925" s="1823"/>
      <c r="AC6925" s="1823"/>
      <c r="AD6925" s="1823"/>
      <c r="AE6925" s="1823"/>
      <c r="AF6925" s="1823"/>
      <c r="AG6925" s="1823"/>
      <c r="AH6925" s="1779"/>
    </row>
    <row r="6926" spans="1:34" ht="17.45" customHeight="1">
      <c r="A6926" s="1824" t="s">
        <v>2844</v>
      </c>
      <c r="B6926" s="1816"/>
      <c r="C6926" s="1816"/>
      <c r="D6926" s="1309"/>
      <c r="E6926" s="1815" t="s">
        <v>3787</v>
      </c>
      <c r="F6926" s="1815"/>
      <c r="G6926" s="1111"/>
      <c r="H6926" s="1796" t="s">
        <v>2845</v>
      </c>
      <c r="I6926" s="1796"/>
      <c r="J6926" s="1796" t="s">
        <v>469</v>
      </c>
      <c r="K6926" s="1796"/>
      <c r="L6926" s="1309"/>
      <c r="M6926" s="1309"/>
      <c r="N6926" s="1816" t="s">
        <v>2846</v>
      </c>
      <c r="O6926" s="1816"/>
      <c r="P6926" s="1816"/>
      <c r="Q6926" s="1816"/>
      <c r="R6926" s="1817">
        <v>49.8</v>
      </c>
      <c r="S6926" s="1817"/>
      <c r="T6926" s="1817"/>
      <c r="U6926" s="1817"/>
      <c r="V6926" s="1309"/>
      <c r="W6926" s="1309"/>
      <c r="X6926" s="1309"/>
      <c r="Y6926" s="1796" t="s">
        <v>2847</v>
      </c>
      <c r="Z6926" s="1796"/>
      <c r="AA6926" s="1796"/>
      <c r="AB6926" s="1796"/>
      <c r="AC6926" s="1796"/>
      <c r="AD6926" s="1796"/>
      <c r="AE6926" s="1796"/>
      <c r="AF6926" s="1797" t="s">
        <v>2848</v>
      </c>
      <c r="AG6926" s="1797"/>
      <c r="AH6926" s="1782"/>
    </row>
    <row r="6927" spans="1:34" ht="5.85" customHeight="1">
      <c r="A6927" s="1798"/>
      <c r="B6927" s="1799"/>
      <c r="C6927" s="1799"/>
      <c r="D6927" s="1799"/>
      <c r="E6927" s="1799"/>
      <c r="F6927" s="1799"/>
      <c r="G6927" s="1799"/>
      <c r="H6927" s="1799"/>
      <c r="I6927" s="1799"/>
      <c r="J6927" s="1799"/>
      <c r="K6927" s="1799"/>
      <c r="L6927" s="1799"/>
      <c r="M6927" s="1799"/>
      <c r="N6927" s="1799"/>
      <c r="O6927" s="1799"/>
      <c r="P6927" s="1799"/>
      <c r="Q6927" s="1799"/>
      <c r="R6927" s="1799"/>
      <c r="S6927" s="1799"/>
      <c r="T6927" s="1799"/>
      <c r="U6927" s="1799"/>
      <c r="V6927" s="1799"/>
      <c r="W6927" s="1799"/>
      <c r="X6927" s="1799"/>
      <c r="Y6927" s="1799"/>
      <c r="Z6927" s="1799"/>
      <c r="AA6927" s="1799"/>
      <c r="AB6927" s="1799"/>
      <c r="AC6927" s="1799"/>
      <c r="AD6927" s="1799"/>
      <c r="AE6927" s="1799"/>
      <c r="AF6927" s="1799"/>
      <c r="AG6927" s="1799"/>
      <c r="AH6927" s="1800"/>
    </row>
    <row r="6928" spans="1:34" ht="16.7" customHeight="1">
      <c r="A6928" s="1801" t="s">
        <v>2849</v>
      </c>
      <c r="B6928" s="1802"/>
      <c r="C6928" s="1802"/>
      <c r="D6928" s="1802"/>
      <c r="E6928" s="1802"/>
      <c r="F6928" s="1802"/>
      <c r="G6928" s="1802"/>
      <c r="H6928" s="1802"/>
      <c r="I6928" s="1802"/>
      <c r="J6928" s="1803"/>
      <c r="K6928" s="1789" t="s">
        <v>2850</v>
      </c>
      <c r="L6928" s="1807"/>
      <c r="M6928" s="1789" t="s">
        <v>2851</v>
      </c>
      <c r="N6928" s="1790"/>
      <c r="O6928" s="1790"/>
      <c r="P6928" s="1790"/>
      <c r="Q6928" s="1790"/>
      <c r="R6928" s="1790"/>
      <c r="S6928" s="1790"/>
      <c r="T6928" s="1791"/>
      <c r="U6928" s="1789" t="s">
        <v>2852</v>
      </c>
      <c r="V6928" s="1790"/>
      <c r="W6928" s="1790"/>
      <c r="X6928" s="1790"/>
      <c r="Y6928" s="1790"/>
      <c r="Z6928" s="1790"/>
      <c r="AA6928" s="1790"/>
      <c r="AB6928" s="1790"/>
      <c r="AC6928" s="1790"/>
      <c r="AD6928" s="1791"/>
      <c r="AE6928" s="1810" t="s">
        <v>2853</v>
      </c>
      <c r="AF6928" s="1811"/>
      <c r="AG6928" s="1811"/>
      <c r="AH6928" s="1814"/>
    </row>
    <row r="6929" spans="1:34" ht="17.45" customHeight="1">
      <c r="A6929" s="1804"/>
      <c r="B6929" s="1805"/>
      <c r="C6929" s="1805"/>
      <c r="D6929" s="1805"/>
      <c r="E6929" s="1805"/>
      <c r="F6929" s="1805"/>
      <c r="G6929" s="1805"/>
      <c r="H6929" s="1805"/>
      <c r="I6929" s="1805"/>
      <c r="J6929" s="1806"/>
      <c r="K6929" s="1808"/>
      <c r="L6929" s="1809"/>
      <c r="M6929" s="1789" t="s">
        <v>2854</v>
      </c>
      <c r="N6929" s="1790"/>
      <c r="O6929" s="1790"/>
      <c r="P6929" s="1791"/>
      <c r="Q6929" s="1789" t="s">
        <v>2855</v>
      </c>
      <c r="R6929" s="1790"/>
      <c r="S6929" s="1790"/>
      <c r="T6929" s="1791"/>
      <c r="U6929" s="1789" t="s">
        <v>2854</v>
      </c>
      <c r="V6929" s="1790"/>
      <c r="W6929" s="1790"/>
      <c r="X6929" s="1790"/>
      <c r="Y6929" s="1790"/>
      <c r="Z6929" s="1791"/>
      <c r="AA6929" s="1789" t="s">
        <v>2855</v>
      </c>
      <c r="AB6929" s="1790"/>
      <c r="AC6929" s="1790"/>
      <c r="AD6929" s="1791"/>
      <c r="AE6929" s="1812"/>
      <c r="AF6929" s="1813"/>
      <c r="AG6929" s="1813"/>
      <c r="AH6929" s="1800"/>
    </row>
    <row r="6930" spans="1:34" ht="16.7" customHeight="1">
      <c r="A6930" s="1223"/>
      <c r="B6930" s="1224" t="s">
        <v>1514</v>
      </c>
      <c r="C6930" s="1875" t="s">
        <v>3615</v>
      </c>
      <c r="D6930" s="1876"/>
      <c r="E6930" s="1876"/>
      <c r="F6930" s="1876"/>
      <c r="G6930" s="1876"/>
      <c r="H6930" s="1876"/>
      <c r="I6930" s="1876"/>
      <c r="J6930" s="1875"/>
      <c r="K6930" s="1877">
        <v>1</v>
      </c>
      <c r="L6930" s="1878"/>
      <c r="M6930" s="1877">
        <v>1</v>
      </c>
      <c r="N6930" s="1879"/>
      <c r="O6930" s="1879"/>
      <c r="P6930" s="1878"/>
      <c r="Q6930" s="1877">
        <v>0</v>
      </c>
      <c r="R6930" s="1879"/>
      <c r="S6930" s="1879"/>
      <c r="T6930" s="1878"/>
      <c r="U6930" s="1880">
        <v>5.0126999999999997</v>
      </c>
      <c r="V6930" s="1881"/>
      <c r="W6930" s="1881"/>
      <c r="X6930" s="1881"/>
      <c r="Y6930" s="1881"/>
      <c r="Z6930" s="1882"/>
      <c r="AA6930" s="1880">
        <v>0.37990000000000002</v>
      </c>
      <c r="AB6930" s="1881"/>
      <c r="AC6930" s="1881"/>
      <c r="AD6930" s="1882"/>
      <c r="AE6930" s="1865">
        <v>5.0126999999999997</v>
      </c>
      <c r="AF6930" s="1847"/>
      <c r="AG6930" s="1847"/>
      <c r="AH6930" s="1225"/>
    </row>
    <row r="6931" spans="1:34" ht="17.45" customHeight="1">
      <c r="A6931" s="1218"/>
      <c r="B6931" s="1205" t="s">
        <v>1523</v>
      </c>
      <c r="C6931" s="1867" t="s">
        <v>3796</v>
      </c>
      <c r="D6931" s="1815"/>
      <c r="E6931" s="1815"/>
      <c r="F6931" s="1815"/>
      <c r="G6931" s="1815"/>
      <c r="H6931" s="1815"/>
      <c r="I6931" s="1815"/>
      <c r="J6931" s="1903"/>
      <c r="K6931" s="1904">
        <v>1</v>
      </c>
      <c r="L6931" s="1905"/>
      <c r="M6931" s="1904">
        <v>1</v>
      </c>
      <c r="N6931" s="1817"/>
      <c r="O6931" s="1817"/>
      <c r="P6931" s="1905"/>
      <c r="Q6931" s="1904">
        <v>0</v>
      </c>
      <c r="R6931" s="1817"/>
      <c r="S6931" s="1817"/>
      <c r="T6931" s="1905"/>
      <c r="U6931" s="1906">
        <v>0.45150000000000001</v>
      </c>
      <c r="V6931" s="1907"/>
      <c r="W6931" s="1907"/>
      <c r="X6931" s="1907"/>
      <c r="Y6931" s="1907"/>
      <c r="Z6931" s="1908"/>
      <c r="AA6931" s="1906">
        <v>0.30909999999999999</v>
      </c>
      <c r="AB6931" s="1907"/>
      <c r="AC6931" s="1907"/>
      <c r="AD6931" s="1908"/>
      <c r="AE6931" s="1909">
        <v>0.45150000000000001</v>
      </c>
      <c r="AF6931" s="1841"/>
      <c r="AG6931" s="1841"/>
      <c r="AH6931" s="1219"/>
    </row>
    <row r="6932" spans="1:34" ht="7.35" customHeight="1">
      <c r="A6932" s="1220"/>
      <c r="B6932" s="1221"/>
      <c r="C6932" s="1867"/>
      <c r="D6932" s="1867"/>
      <c r="E6932" s="1867"/>
      <c r="F6932" s="1867"/>
      <c r="G6932" s="1867"/>
      <c r="H6932" s="1867"/>
      <c r="I6932" s="1867"/>
      <c r="J6932" s="1867"/>
      <c r="K6932" s="1221"/>
      <c r="L6932" s="1221"/>
      <c r="M6932" s="1221"/>
      <c r="N6932" s="1221"/>
      <c r="O6932" s="1221"/>
      <c r="P6932" s="1221"/>
      <c r="Q6932" s="1221"/>
      <c r="R6932" s="1221"/>
      <c r="S6932" s="1221"/>
      <c r="T6932" s="1221"/>
      <c r="U6932" s="1221"/>
      <c r="V6932" s="1221"/>
      <c r="W6932" s="1221"/>
      <c r="X6932" s="1221"/>
      <c r="Y6932" s="1221"/>
      <c r="Z6932" s="1221"/>
      <c r="AA6932" s="1221"/>
      <c r="AB6932" s="1221"/>
      <c r="AC6932" s="1221"/>
      <c r="AD6932" s="1221"/>
      <c r="AE6932" s="1221"/>
      <c r="AF6932" s="1221"/>
      <c r="AG6932" s="1221"/>
      <c r="AH6932" s="1222"/>
    </row>
    <row r="6933" spans="1:34" ht="17.45" customHeight="1">
      <c r="A6933" s="1792"/>
      <c r="B6933" s="1793"/>
      <c r="C6933" s="1793"/>
      <c r="D6933" s="1793"/>
      <c r="E6933" s="1793"/>
      <c r="F6933" s="1793"/>
      <c r="G6933" s="1793"/>
      <c r="H6933" s="1793"/>
      <c r="I6933" s="1793"/>
      <c r="J6933" s="1793"/>
      <c r="K6933" s="1794" t="s">
        <v>2856</v>
      </c>
      <c r="L6933" s="1794"/>
      <c r="M6933" s="1794"/>
      <c r="N6933" s="1794"/>
      <c r="O6933" s="1794"/>
      <c r="P6933" s="1794"/>
      <c r="Q6933" s="1794"/>
      <c r="R6933" s="1794"/>
      <c r="S6933" s="1794"/>
      <c r="T6933" s="1794"/>
      <c r="U6933" s="1794"/>
      <c r="V6933" s="1794"/>
      <c r="W6933" s="1794"/>
      <c r="X6933" s="1794"/>
      <c r="Y6933" s="1794"/>
      <c r="Z6933" s="1794"/>
      <c r="AA6933" s="1795">
        <v>5.4641999999999999</v>
      </c>
      <c r="AB6933" s="1795"/>
      <c r="AC6933" s="1795"/>
      <c r="AD6933" s="1795"/>
      <c r="AE6933" s="1795"/>
      <c r="AF6933" s="1795"/>
      <c r="AG6933" s="1795"/>
      <c r="AH6933" s="1213"/>
    </row>
    <row r="6934" spans="1:34" ht="16.7" customHeight="1">
      <c r="A6934" s="1801" t="s">
        <v>2857</v>
      </c>
      <c r="B6934" s="1825"/>
      <c r="C6934" s="1825"/>
      <c r="D6934" s="1825"/>
      <c r="E6934" s="1825"/>
      <c r="F6934" s="1825"/>
      <c r="G6934" s="1825"/>
      <c r="H6934" s="1825"/>
      <c r="I6934" s="1825"/>
      <c r="J6934" s="1825"/>
      <c r="K6934" s="1825"/>
      <c r="L6934" s="1825"/>
      <c r="M6934" s="1825"/>
      <c r="N6934" s="1826"/>
      <c r="O6934" s="1789" t="s">
        <v>2858</v>
      </c>
      <c r="P6934" s="1790"/>
      <c r="Q6934" s="1790"/>
      <c r="R6934" s="1790"/>
      <c r="S6934" s="1791"/>
      <c r="T6934" s="1827" t="s">
        <v>2850</v>
      </c>
      <c r="U6934" s="1790"/>
      <c r="V6934" s="1790"/>
      <c r="W6934" s="1213"/>
      <c r="X6934" s="1789" t="s">
        <v>2859</v>
      </c>
      <c r="Y6934" s="1790"/>
      <c r="Z6934" s="1790"/>
      <c r="AA6934" s="1790"/>
      <c r="AB6934" s="1790"/>
      <c r="AC6934" s="1790"/>
      <c r="AD6934" s="1791"/>
      <c r="AE6934" s="1810" t="s">
        <v>2853</v>
      </c>
      <c r="AF6934" s="1828"/>
      <c r="AG6934" s="1828"/>
      <c r="AH6934" s="1213"/>
    </row>
    <row r="6935" spans="1:34" ht="17.45" customHeight="1">
      <c r="A6935" s="1223"/>
      <c r="B6935" s="1224" t="s">
        <v>1011</v>
      </c>
      <c r="C6935" s="1875" t="s">
        <v>1012</v>
      </c>
      <c r="D6935" s="1876"/>
      <c r="E6935" s="1876"/>
      <c r="F6935" s="1876"/>
      <c r="G6935" s="1876"/>
      <c r="H6935" s="1876"/>
      <c r="I6935" s="1876"/>
      <c r="J6935" s="1876"/>
      <c r="K6935" s="1876"/>
      <c r="L6935" s="1876"/>
      <c r="M6935" s="1876"/>
      <c r="N6935" s="1875"/>
      <c r="O6935" s="1885">
        <v>0</v>
      </c>
      <c r="P6935" s="1886"/>
      <c r="Q6935" s="1886"/>
      <c r="R6935" s="1886"/>
      <c r="S6935" s="1887"/>
      <c r="T6935" s="1917">
        <v>1</v>
      </c>
      <c r="U6935" s="1886"/>
      <c r="V6935" s="1886"/>
      <c r="W6935" s="1225"/>
      <c r="X6935" s="1880">
        <v>22.593900000000001</v>
      </c>
      <c r="Y6935" s="1881"/>
      <c r="Z6935" s="1881"/>
      <c r="AA6935" s="1881"/>
      <c r="AB6935" s="1881"/>
      <c r="AC6935" s="1881"/>
      <c r="AD6935" s="1882"/>
      <c r="AE6935" s="1865">
        <v>22.593900000000001</v>
      </c>
      <c r="AF6935" s="1847"/>
      <c r="AG6935" s="1847"/>
      <c r="AH6935" s="1225"/>
    </row>
    <row r="6936" spans="1:34" ht="16.7" customHeight="1">
      <c r="A6936" s="1220"/>
      <c r="B6936" s="1209" t="s">
        <v>1023</v>
      </c>
      <c r="C6936" s="1866" t="s">
        <v>1024</v>
      </c>
      <c r="D6936" s="1867"/>
      <c r="E6936" s="1867"/>
      <c r="F6936" s="1867"/>
      <c r="G6936" s="1867"/>
      <c r="H6936" s="1867"/>
      <c r="I6936" s="1867"/>
      <c r="J6936" s="1867"/>
      <c r="K6936" s="1867"/>
      <c r="L6936" s="1867"/>
      <c r="M6936" s="1867"/>
      <c r="N6936" s="1866"/>
      <c r="O6936" s="1893">
        <v>0</v>
      </c>
      <c r="P6936" s="1894"/>
      <c r="Q6936" s="1894"/>
      <c r="R6936" s="1894"/>
      <c r="S6936" s="1895"/>
      <c r="T6936" s="1918">
        <v>1</v>
      </c>
      <c r="U6936" s="1894"/>
      <c r="V6936" s="1894"/>
      <c r="W6936" s="1222"/>
      <c r="X6936" s="1871">
        <v>32.269300000000001</v>
      </c>
      <c r="Y6936" s="1872"/>
      <c r="Z6936" s="1872"/>
      <c r="AA6936" s="1872"/>
      <c r="AB6936" s="1872"/>
      <c r="AC6936" s="1872"/>
      <c r="AD6936" s="1873"/>
      <c r="AE6936" s="1874">
        <v>32.269300000000001</v>
      </c>
      <c r="AF6936" s="1843"/>
      <c r="AG6936" s="1843"/>
      <c r="AH6936" s="1222"/>
    </row>
    <row r="6937" spans="1:34" ht="17.45" customHeight="1">
      <c r="A6937" s="1792"/>
      <c r="B6937" s="1778"/>
      <c r="C6937" s="1778"/>
      <c r="D6937" s="1778"/>
      <c r="E6937" s="1778"/>
      <c r="F6937" s="1778"/>
      <c r="G6937" s="1778"/>
      <c r="H6937" s="1778"/>
      <c r="I6937" s="1846" t="s">
        <v>2860</v>
      </c>
      <c r="J6937" s="1846"/>
      <c r="K6937" s="1846"/>
      <c r="L6937" s="1846"/>
      <c r="M6937" s="1846"/>
      <c r="N6937" s="1846"/>
      <c r="O6937" s="1846"/>
      <c r="P6937" s="1846"/>
      <c r="Q6937" s="1846"/>
      <c r="R6937" s="1846"/>
      <c r="S6937" s="1846"/>
      <c r="T6937" s="1846"/>
      <c r="U6937" s="1846"/>
      <c r="V6937" s="1846"/>
      <c r="W6937" s="1846"/>
      <c r="X6937" s="1846"/>
      <c r="Y6937" s="1846"/>
      <c r="Z6937" s="1793"/>
      <c r="AA6937" s="1847">
        <v>54.863199999999999</v>
      </c>
      <c r="AB6937" s="1847"/>
      <c r="AC6937" s="1847"/>
      <c r="AD6937" s="1847"/>
      <c r="AE6937" s="1847"/>
      <c r="AF6937" s="1847"/>
      <c r="AG6937" s="1847"/>
      <c r="AH6937" s="1814"/>
    </row>
    <row r="6938" spans="1:34" ht="17.45" customHeight="1">
      <c r="A6938" s="1844"/>
      <c r="B6938" s="1309"/>
      <c r="C6938" s="1309"/>
      <c r="D6938" s="1309"/>
      <c r="E6938" s="1309"/>
      <c r="F6938" s="1309"/>
      <c r="G6938" s="1309"/>
      <c r="H6938" s="1309"/>
      <c r="I6938" s="1840" t="s">
        <v>2861</v>
      </c>
      <c r="J6938" s="1840"/>
      <c r="K6938" s="1840"/>
      <c r="L6938" s="1840"/>
      <c r="M6938" s="1840"/>
      <c r="N6938" s="1840"/>
      <c r="O6938" s="1840"/>
      <c r="P6938" s="1840"/>
      <c r="Q6938" s="1840"/>
      <c r="R6938" s="1840"/>
      <c r="S6938" s="1840"/>
      <c r="T6938" s="1840"/>
      <c r="U6938" s="1840"/>
      <c r="V6938" s="1840"/>
      <c r="W6938" s="1840"/>
      <c r="X6938" s="1840"/>
      <c r="Y6938" s="1840"/>
      <c r="Z6938" s="1309"/>
      <c r="AA6938" s="1841">
        <v>60.327399999999997</v>
      </c>
      <c r="AB6938" s="1841"/>
      <c r="AC6938" s="1841"/>
      <c r="AD6938" s="1841"/>
      <c r="AE6938" s="1841"/>
      <c r="AF6938" s="1841"/>
      <c r="AG6938" s="1841"/>
      <c r="AH6938" s="1782"/>
    </row>
    <row r="6939" spans="1:34" ht="16.7" customHeight="1">
      <c r="A6939" s="1844"/>
      <c r="B6939" s="1309"/>
      <c r="C6939" s="1309"/>
      <c r="D6939" s="1309"/>
      <c r="E6939" s="1309"/>
      <c r="F6939" s="1309"/>
      <c r="G6939" s="1309"/>
      <c r="H6939" s="1309"/>
      <c r="I6939" s="1840" t="s">
        <v>2862</v>
      </c>
      <c r="J6939" s="1840"/>
      <c r="K6939" s="1840"/>
      <c r="L6939" s="1840"/>
      <c r="M6939" s="1840"/>
      <c r="N6939" s="1840"/>
      <c r="O6939" s="1840"/>
      <c r="P6939" s="1840"/>
      <c r="Q6939" s="1840"/>
      <c r="R6939" s="1840"/>
      <c r="S6939" s="1840"/>
      <c r="T6939" s="1840"/>
      <c r="U6939" s="1840"/>
      <c r="V6939" s="1840"/>
      <c r="W6939" s="1840"/>
      <c r="X6939" s="1840"/>
      <c r="Y6939" s="1840"/>
      <c r="Z6939" s="1309"/>
      <c r="AA6939" s="1841">
        <v>1.2114</v>
      </c>
      <c r="AB6939" s="1841"/>
      <c r="AC6939" s="1841"/>
      <c r="AD6939" s="1841"/>
      <c r="AE6939" s="1841"/>
      <c r="AF6939" s="1841"/>
      <c r="AG6939" s="1841"/>
      <c r="AH6939" s="1782"/>
    </row>
    <row r="6940" spans="1:34" ht="17.45" customHeight="1">
      <c r="A6940" s="1844"/>
      <c r="B6940" s="1309"/>
      <c r="C6940" s="1309"/>
      <c r="D6940" s="1309"/>
      <c r="E6940" s="1309"/>
      <c r="F6940" s="1309"/>
      <c r="G6940" s="1309"/>
      <c r="H6940" s="1309"/>
      <c r="I6940" s="1840" t="s">
        <v>2863</v>
      </c>
      <c r="J6940" s="1840"/>
      <c r="K6940" s="1840"/>
      <c r="L6940" s="1840"/>
      <c r="M6940" s="1840"/>
      <c r="N6940" s="1840"/>
      <c r="O6940" s="1840"/>
      <c r="P6940" s="1840"/>
      <c r="Q6940" s="1840"/>
      <c r="R6940" s="1840"/>
      <c r="S6940" s="1840"/>
      <c r="T6940" s="1840"/>
      <c r="U6940" s="1840"/>
      <c r="V6940" s="1840"/>
      <c r="W6940" s="1840"/>
      <c r="X6940" s="1840"/>
      <c r="Y6940" s="1840"/>
      <c r="Z6940" s="1309"/>
      <c r="AA6940" s="1841">
        <v>0</v>
      </c>
      <c r="AB6940" s="1841"/>
      <c r="AC6940" s="1841"/>
      <c r="AD6940" s="1841"/>
      <c r="AE6940" s="1841"/>
      <c r="AF6940" s="1841"/>
      <c r="AG6940" s="1841"/>
      <c r="AH6940" s="1782"/>
    </row>
    <row r="6941" spans="1:34" ht="16.7" customHeight="1">
      <c r="A6941" s="1845"/>
      <c r="B6941" s="1799"/>
      <c r="C6941" s="1799"/>
      <c r="D6941" s="1799"/>
      <c r="E6941" s="1799"/>
      <c r="F6941" s="1799"/>
      <c r="G6941" s="1799"/>
      <c r="H6941" s="1799"/>
      <c r="I6941" s="1842" t="s">
        <v>2864</v>
      </c>
      <c r="J6941" s="1842"/>
      <c r="K6941" s="1842"/>
      <c r="L6941" s="1842"/>
      <c r="M6941" s="1842"/>
      <c r="N6941" s="1842"/>
      <c r="O6941" s="1842"/>
      <c r="P6941" s="1842"/>
      <c r="Q6941" s="1842"/>
      <c r="R6941" s="1842"/>
      <c r="S6941" s="1842"/>
      <c r="T6941" s="1842"/>
      <c r="U6941" s="1842"/>
      <c r="V6941" s="1842"/>
      <c r="W6941" s="1842"/>
      <c r="X6941" s="1842"/>
      <c r="Y6941" s="1842"/>
      <c r="Z6941" s="1799"/>
      <c r="AA6941" s="1843">
        <v>0</v>
      </c>
      <c r="AB6941" s="1843"/>
      <c r="AC6941" s="1843"/>
      <c r="AD6941" s="1843"/>
      <c r="AE6941" s="1843"/>
      <c r="AF6941" s="1843"/>
      <c r="AG6941" s="1843"/>
      <c r="AH6941" s="1800"/>
    </row>
    <row r="6942" spans="1:34" ht="17.45" customHeight="1">
      <c r="A6942" s="1801" t="s">
        <v>2865</v>
      </c>
      <c r="B6942" s="1825"/>
      <c r="C6942" s="1825"/>
      <c r="D6942" s="1825"/>
      <c r="E6942" s="1825"/>
      <c r="F6942" s="1825"/>
      <c r="G6942" s="1825"/>
      <c r="H6942" s="1825"/>
      <c r="I6942" s="1825"/>
      <c r="J6942" s="1825"/>
      <c r="K6942" s="1825"/>
      <c r="L6942" s="1825"/>
      <c r="M6942" s="1825"/>
      <c r="N6942" s="1826"/>
      <c r="O6942" s="1789" t="s">
        <v>2850</v>
      </c>
      <c r="P6942" s="1790"/>
      <c r="Q6942" s="1790"/>
      <c r="R6942" s="1790"/>
      <c r="S6942" s="1791"/>
      <c r="T6942" s="1827" t="s">
        <v>754</v>
      </c>
      <c r="U6942" s="1790"/>
      <c r="V6942" s="1790"/>
      <c r="W6942" s="1213"/>
      <c r="X6942" s="1789" t="s">
        <v>2866</v>
      </c>
      <c r="Y6942" s="1790"/>
      <c r="Z6942" s="1790"/>
      <c r="AA6942" s="1790"/>
      <c r="AB6942" s="1790"/>
      <c r="AC6942" s="1790"/>
      <c r="AD6942" s="1791"/>
      <c r="AE6942" s="1810" t="s">
        <v>2867</v>
      </c>
      <c r="AF6942" s="1828"/>
      <c r="AG6942" s="1828"/>
      <c r="AH6942" s="1213"/>
    </row>
    <row r="6943" spans="1:34" ht="17.45" customHeight="1">
      <c r="A6943" s="1223"/>
      <c r="B6943" s="1224" t="s">
        <v>3808</v>
      </c>
      <c r="C6943" s="1875" t="s">
        <v>3809</v>
      </c>
      <c r="D6943" s="1876"/>
      <c r="E6943" s="1876"/>
      <c r="F6943" s="1876"/>
      <c r="G6943" s="1876"/>
      <c r="H6943" s="1876"/>
      <c r="I6943" s="1876"/>
      <c r="J6943" s="1876"/>
      <c r="K6943" s="1876"/>
      <c r="L6943" s="1876"/>
      <c r="M6943" s="1876"/>
      <c r="N6943" s="1875"/>
      <c r="O6943" s="1885">
        <v>0.15625</v>
      </c>
      <c r="P6943" s="1886"/>
      <c r="Q6943" s="1886"/>
      <c r="R6943" s="1886"/>
      <c r="S6943" s="1887"/>
      <c r="T6943" s="1888" t="s">
        <v>2818</v>
      </c>
      <c r="U6943" s="1889"/>
      <c r="V6943" s="1889"/>
      <c r="W6943" s="1225"/>
      <c r="X6943" s="1890">
        <v>302.16039999999998</v>
      </c>
      <c r="Y6943" s="1891"/>
      <c r="Z6943" s="1891"/>
      <c r="AA6943" s="1891"/>
      <c r="AB6943" s="1891"/>
      <c r="AC6943" s="1891"/>
      <c r="AD6943" s="1892"/>
      <c r="AE6943" s="1865">
        <v>47.212600000000002</v>
      </c>
      <c r="AF6943" s="1847"/>
      <c r="AG6943" s="1847"/>
      <c r="AH6943" s="1225"/>
    </row>
    <row r="6944" spans="1:34" ht="16.7" customHeight="1">
      <c r="A6944" s="1220"/>
      <c r="B6944" s="1209" t="s">
        <v>3799</v>
      </c>
      <c r="C6944" s="1866" t="s">
        <v>3800</v>
      </c>
      <c r="D6944" s="1867"/>
      <c r="E6944" s="1867"/>
      <c r="F6944" s="1867"/>
      <c r="G6944" s="1867"/>
      <c r="H6944" s="1867"/>
      <c r="I6944" s="1867"/>
      <c r="J6944" s="1867"/>
      <c r="K6944" s="1867"/>
      <c r="L6944" s="1867"/>
      <c r="M6944" s="1867"/>
      <c r="N6944" s="1866"/>
      <c r="O6944" s="1893">
        <v>1.5630000000000002E-2</v>
      </c>
      <c r="P6944" s="1894"/>
      <c r="Q6944" s="1894"/>
      <c r="R6944" s="1894"/>
      <c r="S6944" s="1895"/>
      <c r="T6944" s="1896" t="s">
        <v>2818</v>
      </c>
      <c r="U6944" s="1897"/>
      <c r="V6944" s="1897"/>
      <c r="W6944" s="1222"/>
      <c r="X6944" s="1898">
        <v>49.018999999999998</v>
      </c>
      <c r="Y6944" s="1899"/>
      <c r="Z6944" s="1899"/>
      <c r="AA6944" s="1899"/>
      <c r="AB6944" s="1899"/>
      <c r="AC6944" s="1899"/>
      <c r="AD6944" s="1900"/>
      <c r="AE6944" s="1874">
        <v>0.76619999999999999</v>
      </c>
      <c r="AF6944" s="1843"/>
      <c r="AG6944" s="1843"/>
      <c r="AH6944" s="1222"/>
    </row>
    <row r="6945" spans="1:34" ht="17.45" customHeight="1">
      <c r="A6945" s="1792"/>
      <c r="B6945" s="1793"/>
      <c r="C6945" s="1793"/>
      <c r="D6945" s="1793"/>
      <c r="E6945" s="1793"/>
      <c r="F6945" s="1793"/>
      <c r="G6945" s="1793"/>
      <c r="H6945" s="1793"/>
      <c r="I6945" s="1794" t="s">
        <v>2869</v>
      </c>
      <c r="J6945" s="1794"/>
      <c r="K6945" s="1794"/>
      <c r="L6945" s="1794"/>
      <c r="M6945" s="1794"/>
      <c r="N6945" s="1794"/>
      <c r="O6945" s="1794"/>
      <c r="P6945" s="1794"/>
      <c r="Q6945" s="1794"/>
      <c r="R6945" s="1794"/>
      <c r="S6945" s="1794"/>
      <c r="T6945" s="1794"/>
      <c r="U6945" s="1794"/>
      <c r="V6945" s="1794"/>
      <c r="W6945" s="1794"/>
      <c r="X6945" s="1794"/>
      <c r="Y6945" s="1794"/>
      <c r="Z6945" s="1214"/>
      <c r="AA6945" s="1795">
        <v>47.9788</v>
      </c>
      <c r="AB6945" s="1795"/>
      <c r="AC6945" s="1795"/>
      <c r="AD6945" s="1795"/>
      <c r="AE6945" s="1795"/>
      <c r="AF6945" s="1795"/>
      <c r="AG6945" s="1795"/>
      <c r="AH6945" s="1213"/>
    </row>
    <row r="6946" spans="1:34" ht="17.45" customHeight="1">
      <c r="A6946" s="1801" t="s">
        <v>2870</v>
      </c>
      <c r="B6946" s="1825"/>
      <c r="C6946" s="1825"/>
      <c r="D6946" s="1825"/>
      <c r="E6946" s="1825"/>
      <c r="F6946" s="1825"/>
      <c r="G6946" s="1825"/>
      <c r="H6946" s="1825"/>
      <c r="I6946" s="1825"/>
      <c r="J6946" s="1825"/>
      <c r="K6946" s="1825"/>
      <c r="L6946" s="1825"/>
      <c r="M6946" s="1825"/>
      <c r="N6946" s="1826"/>
      <c r="O6946" s="1789" t="s">
        <v>2850</v>
      </c>
      <c r="P6946" s="1790"/>
      <c r="Q6946" s="1790"/>
      <c r="R6946" s="1790"/>
      <c r="S6946" s="1791"/>
      <c r="T6946" s="1827" t="s">
        <v>754</v>
      </c>
      <c r="U6946" s="1790"/>
      <c r="V6946" s="1790"/>
      <c r="W6946" s="1213"/>
      <c r="X6946" s="1789" t="s">
        <v>2866</v>
      </c>
      <c r="Y6946" s="1790"/>
      <c r="Z6946" s="1790"/>
      <c r="AA6946" s="1790"/>
      <c r="AB6946" s="1790"/>
      <c r="AC6946" s="1790"/>
      <c r="AD6946" s="1791"/>
      <c r="AE6946" s="1810" t="s">
        <v>2867</v>
      </c>
      <c r="AF6946" s="1828"/>
      <c r="AG6946" s="1828"/>
      <c r="AH6946" s="1213"/>
    </row>
    <row r="6947" spans="1:34" ht="16.7" customHeight="1">
      <c r="A6947" s="1792"/>
      <c r="B6947" s="1793"/>
      <c r="C6947" s="1793"/>
      <c r="D6947" s="1793"/>
      <c r="E6947" s="1793"/>
      <c r="F6947" s="1793"/>
      <c r="G6947" s="1793"/>
      <c r="H6947" s="1793"/>
      <c r="I6947" s="1794" t="s">
        <v>2871</v>
      </c>
      <c r="J6947" s="1794"/>
      <c r="K6947" s="1794"/>
      <c r="L6947" s="1794"/>
      <c r="M6947" s="1794"/>
      <c r="N6947" s="1794"/>
      <c r="O6947" s="1794"/>
      <c r="P6947" s="1794"/>
      <c r="Q6947" s="1794"/>
      <c r="R6947" s="1794"/>
      <c r="S6947" s="1794"/>
      <c r="T6947" s="1794"/>
      <c r="U6947" s="1794"/>
      <c r="V6947" s="1794"/>
      <c r="W6947" s="1794"/>
      <c r="X6947" s="1794"/>
      <c r="Y6947" s="1794"/>
      <c r="Z6947" s="1214"/>
      <c r="AA6947" s="1795">
        <v>0</v>
      </c>
      <c r="AB6947" s="1795"/>
      <c r="AC6947" s="1795"/>
      <c r="AD6947" s="1795"/>
      <c r="AE6947" s="1795"/>
      <c r="AF6947" s="1795"/>
      <c r="AG6947" s="1795"/>
      <c r="AH6947" s="1213"/>
    </row>
    <row r="6948" spans="1:34" ht="17.45" customHeight="1">
      <c r="A6948" s="1801" t="s">
        <v>2872</v>
      </c>
      <c r="B6948" s="1825"/>
      <c r="C6948" s="1825"/>
      <c r="D6948" s="1825"/>
      <c r="E6948" s="1825"/>
      <c r="F6948" s="1825"/>
      <c r="G6948" s="1825"/>
      <c r="H6948" s="1825"/>
      <c r="I6948" s="1825"/>
      <c r="J6948" s="1825"/>
      <c r="K6948" s="1825"/>
      <c r="L6948" s="1825"/>
      <c r="M6948" s="1825"/>
      <c r="N6948" s="1826"/>
      <c r="O6948" s="1789" t="s">
        <v>2850</v>
      </c>
      <c r="P6948" s="1790"/>
      <c r="Q6948" s="1790"/>
      <c r="R6948" s="1790"/>
      <c r="S6948" s="1791"/>
      <c r="T6948" s="1827" t="s">
        <v>754</v>
      </c>
      <c r="U6948" s="1790"/>
      <c r="V6948" s="1790"/>
      <c r="W6948" s="1213"/>
      <c r="X6948" s="1789" t="s">
        <v>2866</v>
      </c>
      <c r="Y6948" s="1790"/>
      <c r="Z6948" s="1790"/>
      <c r="AA6948" s="1790"/>
      <c r="AB6948" s="1790"/>
      <c r="AC6948" s="1790"/>
      <c r="AD6948" s="1791"/>
      <c r="AE6948" s="1810" t="s">
        <v>2867</v>
      </c>
      <c r="AF6948" s="1828"/>
      <c r="AG6948" s="1828"/>
      <c r="AH6948" s="1213"/>
    </row>
    <row r="6949" spans="1:34" ht="16.7" customHeight="1">
      <c r="A6949" s="1901" t="s">
        <v>3801</v>
      </c>
      <c r="B6949" s="1902"/>
      <c r="C6949" s="1902"/>
      <c r="D6949" s="1902"/>
      <c r="E6949" s="1902"/>
      <c r="F6949" s="1875" t="s">
        <v>3802</v>
      </c>
      <c r="G6949" s="1876"/>
      <c r="H6949" s="1876"/>
      <c r="I6949" s="1876"/>
      <c r="J6949" s="1876"/>
      <c r="K6949" s="1876"/>
      <c r="L6949" s="1876"/>
      <c r="M6949" s="1876"/>
      <c r="N6949" s="1875"/>
      <c r="O6949" s="1885">
        <v>1.0000000000000001E-5</v>
      </c>
      <c r="P6949" s="1886"/>
      <c r="Q6949" s="1886"/>
      <c r="R6949" s="1886"/>
      <c r="S6949" s="1887"/>
      <c r="T6949" s="1888" t="s">
        <v>478</v>
      </c>
      <c r="U6949" s="1889"/>
      <c r="V6949" s="1889"/>
      <c r="W6949" s="1225"/>
      <c r="X6949" s="1890">
        <v>33.54</v>
      </c>
      <c r="Y6949" s="1891"/>
      <c r="Z6949" s="1891"/>
      <c r="AA6949" s="1891"/>
      <c r="AB6949" s="1891"/>
      <c r="AC6949" s="1891"/>
      <c r="AD6949" s="1892"/>
      <c r="AE6949" s="1865">
        <v>2.9999999999999997E-4</v>
      </c>
      <c r="AF6949" s="1847"/>
      <c r="AG6949" s="1847"/>
      <c r="AH6949" s="1225"/>
    </row>
    <row r="6950" spans="1:34" ht="17.45" customHeight="1">
      <c r="A6950" s="1819" t="s">
        <v>3810</v>
      </c>
      <c r="B6950" s="1820"/>
      <c r="C6950" s="1820"/>
      <c r="D6950" s="1820"/>
      <c r="E6950" s="1820"/>
      <c r="F6950" s="1866" t="s">
        <v>3811</v>
      </c>
      <c r="G6950" s="1867"/>
      <c r="H6950" s="1867"/>
      <c r="I6950" s="1867"/>
      <c r="J6950" s="1867"/>
      <c r="K6950" s="1867"/>
      <c r="L6950" s="1867"/>
      <c r="M6950" s="1867"/>
      <c r="N6950" s="1866"/>
      <c r="O6950" s="1893">
        <v>2.2000000000000001E-4</v>
      </c>
      <c r="P6950" s="1894"/>
      <c r="Q6950" s="1894"/>
      <c r="R6950" s="1894"/>
      <c r="S6950" s="1895"/>
      <c r="T6950" s="1896" t="s">
        <v>478</v>
      </c>
      <c r="U6950" s="1897"/>
      <c r="V6950" s="1897"/>
      <c r="W6950" s="1222"/>
      <c r="X6950" s="1898">
        <v>33.54</v>
      </c>
      <c r="Y6950" s="1899"/>
      <c r="Z6950" s="1899"/>
      <c r="AA6950" s="1899"/>
      <c r="AB6950" s="1899"/>
      <c r="AC6950" s="1899"/>
      <c r="AD6950" s="1900"/>
      <c r="AE6950" s="1874">
        <v>7.4000000000000003E-3</v>
      </c>
      <c r="AF6950" s="1843"/>
      <c r="AG6950" s="1843"/>
      <c r="AH6950" s="1222"/>
    </row>
    <row r="6951" spans="1:34" ht="17.45" customHeight="1">
      <c r="A6951" s="1792"/>
      <c r="B6951" s="1793"/>
      <c r="C6951" s="1793"/>
      <c r="D6951" s="1793"/>
      <c r="E6951" s="1793"/>
      <c r="F6951" s="1793"/>
      <c r="G6951" s="1793"/>
      <c r="H6951" s="1793"/>
      <c r="I6951" s="1793"/>
      <c r="J6951" s="1793"/>
      <c r="K6951" s="1794" t="s">
        <v>2873</v>
      </c>
      <c r="L6951" s="1794"/>
      <c r="M6951" s="1794"/>
      <c r="N6951" s="1794"/>
      <c r="O6951" s="1794"/>
      <c r="P6951" s="1794"/>
      <c r="Q6951" s="1794"/>
      <c r="R6951" s="1794"/>
      <c r="S6951" s="1794"/>
      <c r="T6951" s="1794"/>
      <c r="U6951" s="1794"/>
      <c r="V6951" s="1794"/>
      <c r="W6951" s="1794"/>
      <c r="X6951" s="1794"/>
      <c r="Y6951" s="1794"/>
      <c r="Z6951" s="1794"/>
      <c r="AA6951" s="1794"/>
      <c r="AB6951" s="1214"/>
      <c r="AC6951" s="1795">
        <v>7.7000000000000002E-3</v>
      </c>
      <c r="AD6951" s="1795"/>
      <c r="AE6951" s="1795"/>
      <c r="AF6951" s="1795"/>
      <c r="AG6951" s="1795"/>
      <c r="AH6951" s="1213"/>
    </row>
    <row r="6952" spans="1:34" ht="16.7" customHeight="1">
      <c r="A6952" s="1801" t="s">
        <v>2874</v>
      </c>
      <c r="B6952" s="1825"/>
      <c r="C6952" s="1825"/>
      <c r="D6952" s="1825"/>
      <c r="E6952" s="1825"/>
      <c r="F6952" s="1825"/>
      <c r="G6952" s="1825"/>
      <c r="H6952" s="1825"/>
      <c r="I6952" s="1825"/>
      <c r="J6952" s="1826"/>
      <c r="K6952" s="1789" t="s">
        <v>2850</v>
      </c>
      <c r="L6952" s="1791"/>
      <c r="M6952" s="1855" t="s">
        <v>2875</v>
      </c>
      <c r="N6952" s="1856"/>
      <c r="O6952" s="1857"/>
      <c r="P6952" s="1855" t="s">
        <v>2876</v>
      </c>
      <c r="Q6952" s="1856"/>
      <c r="R6952" s="1857"/>
      <c r="S6952" s="1855" t="s">
        <v>2877</v>
      </c>
      <c r="T6952" s="1857"/>
      <c r="U6952" s="1789" t="s">
        <v>2878</v>
      </c>
      <c r="V6952" s="1790"/>
      <c r="W6952" s="1791"/>
      <c r="X6952" s="1789" t="s">
        <v>2879</v>
      </c>
      <c r="Y6952" s="1790"/>
      <c r="Z6952" s="1790"/>
      <c r="AA6952" s="1790"/>
      <c r="AB6952" s="1791"/>
      <c r="AC6952" s="1789" t="s">
        <v>2880</v>
      </c>
      <c r="AD6952" s="1791"/>
      <c r="AE6952" s="1810" t="s">
        <v>2867</v>
      </c>
      <c r="AF6952" s="1828"/>
      <c r="AG6952" s="1828"/>
      <c r="AH6952" s="1213"/>
    </row>
    <row r="6953" spans="1:34" ht="17.45" customHeight="1">
      <c r="A6953" s="1901" t="s">
        <v>3805</v>
      </c>
      <c r="B6953" s="1902"/>
      <c r="C6953" s="1902"/>
      <c r="D6953" s="1902"/>
      <c r="E6953" s="1902"/>
      <c r="F6953" s="1875" t="s">
        <v>3802</v>
      </c>
      <c r="G6953" s="1876"/>
      <c r="H6953" s="1876"/>
      <c r="I6953" s="1876"/>
      <c r="J6953" s="1875"/>
      <c r="K6953" s="1877">
        <v>1.0000000000000001E-5</v>
      </c>
      <c r="L6953" s="1878"/>
      <c r="M6953" s="1890">
        <v>0</v>
      </c>
      <c r="N6953" s="1891"/>
      <c r="O6953" s="1892"/>
      <c r="P6953" s="1890">
        <v>0</v>
      </c>
      <c r="Q6953" s="1891"/>
      <c r="R6953" s="1892"/>
      <c r="S6953" s="1890">
        <v>0</v>
      </c>
      <c r="T6953" s="1892"/>
      <c r="U6953" s="1890">
        <v>1.1000000000000001</v>
      </c>
      <c r="V6953" s="1891"/>
      <c r="W6953" s="1892"/>
      <c r="X6953" s="1890">
        <v>0.88</v>
      </c>
      <c r="Y6953" s="1891"/>
      <c r="Z6953" s="1891"/>
      <c r="AA6953" s="1891"/>
      <c r="AB6953" s="1892"/>
      <c r="AC6953" s="1890">
        <v>0.72</v>
      </c>
      <c r="AD6953" s="1892"/>
      <c r="AE6953" s="1865">
        <v>0</v>
      </c>
      <c r="AF6953" s="1847"/>
      <c r="AG6953" s="1847"/>
      <c r="AH6953" s="1225"/>
    </row>
    <row r="6954" spans="1:34" ht="17.45" customHeight="1">
      <c r="A6954" s="1819" t="s">
        <v>3812</v>
      </c>
      <c r="B6954" s="1820"/>
      <c r="C6954" s="1820"/>
      <c r="D6954" s="1820"/>
      <c r="E6954" s="1820"/>
      <c r="F6954" s="1866" t="s">
        <v>3811</v>
      </c>
      <c r="G6954" s="1867"/>
      <c r="H6954" s="1867"/>
      <c r="I6954" s="1867"/>
      <c r="J6954" s="1866"/>
      <c r="K6954" s="1868">
        <v>2.2000000000000001E-4</v>
      </c>
      <c r="L6954" s="1869"/>
      <c r="M6954" s="1898">
        <v>0</v>
      </c>
      <c r="N6954" s="1899"/>
      <c r="O6954" s="1900"/>
      <c r="P6954" s="1898">
        <v>0</v>
      </c>
      <c r="Q6954" s="1899"/>
      <c r="R6954" s="1900"/>
      <c r="S6954" s="1898">
        <v>0</v>
      </c>
      <c r="T6954" s="1900"/>
      <c r="U6954" s="1898">
        <v>1.1000000000000001</v>
      </c>
      <c r="V6954" s="1899"/>
      <c r="W6954" s="1900"/>
      <c r="X6954" s="1898">
        <v>0.88</v>
      </c>
      <c r="Y6954" s="1899"/>
      <c r="Z6954" s="1899"/>
      <c r="AA6954" s="1899"/>
      <c r="AB6954" s="1900"/>
      <c r="AC6954" s="1898">
        <v>0.72</v>
      </c>
      <c r="AD6954" s="1900"/>
      <c r="AE6954" s="1874">
        <v>0</v>
      </c>
      <c r="AF6954" s="1843"/>
      <c r="AG6954" s="1843"/>
      <c r="AH6954" s="1222"/>
    </row>
    <row r="6955" spans="1:34" ht="16.7" customHeight="1">
      <c r="A6955" s="1853"/>
      <c r="B6955" s="1778"/>
      <c r="C6955" s="1778"/>
      <c r="D6955" s="1778"/>
      <c r="E6955" s="1778"/>
      <c r="F6955" s="1778"/>
      <c r="G6955" s="1778"/>
      <c r="H6955" s="1778"/>
      <c r="I6955" s="1846" t="s">
        <v>2881</v>
      </c>
      <c r="J6955" s="1846"/>
      <c r="K6955" s="1846"/>
      <c r="L6955" s="1846"/>
      <c r="M6955" s="1846"/>
      <c r="N6955" s="1846"/>
      <c r="O6955" s="1846"/>
      <c r="P6955" s="1846"/>
      <c r="Q6955" s="1846"/>
      <c r="R6955" s="1846"/>
      <c r="S6955" s="1846"/>
      <c r="T6955" s="1846"/>
      <c r="U6955" s="1846"/>
      <c r="V6955" s="1846"/>
      <c r="W6955" s="1846"/>
      <c r="X6955" s="1846"/>
      <c r="Y6955" s="1846"/>
      <c r="Z6955" s="1203"/>
      <c r="AA6955" s="1847">
        <v>0</v>
      </c>
      <c r="AB6955" s="1847"/>
      <c r="AC6955" s="1847"/>
      <c r="AD6955" s="1847"/>
      <c r="AE6955" s="1847"/>
      <c r="AF6955" s="1847"/>
      <c r="AG6955" s="1847"/>
      <c r="AH6955" s="1204"/>
    </row>
    <row r="6956" spans="1:34" ht="5.85" customHeight="1">
      <c r="A6956" s="1854"/>
      <c r="B6956" s="1309"/>
      <c r="C6956" s="1309"/>
      <c r="D6956" s="1309"/>
      <c r="E6956" s="1309"/>
      <c r="F6956" s="1309"/>
      <c r="G6956" s="1309"/>
      <c r="H6956" s="1309"/>
      <c r="I6956" s="1309"/>
      <c r="J6956" s="1309"/>
      <c r="K6956" s="1309"/>
      <c r="L6956" s="1309"/>
      <c r="M6956" s="1309"/>
      <c r="N6956" s="1309"/>
      <c r="O6956" s="1309"/>
      <c r="P6956" s="1309"/>
      <c r="Q6956" s="1309"/>
      <c r="R6956" s="1309"/>
      <c r="S6956" s="1309"/>
      <c r="T6956" s="1309"/>
      <c r="U6956" s="1309"/>
      <c r="V6956" s="1309"/>
      <c r="W6956" s="1309"/>
      <c r="X6956" s="1309"/>
      <c r="Y6956" s="1309"/>
      <c r="Z6956" s="1309"/>
      <c r="AA6956" s="1309"/>
      <c r="AB6956" s="1309"/>
      <c r="AC6956" s="1309"/>
      <c r="AD6956" s="1309"/>
      <c r="AE6956" s="1309"/>
      <c r="AF6956" s="1309"/>
      <c r="AG6956" s="1309"/>
      <c r="AH6956" s="1782"/>
    </row>
    <row r="6957" spans="1:34" ht="17.45" customHeight="1">
      <c r="A6957" s="1845"/>
      <c r="B6957" s="1799"/>
      <c r="C6957" s="1799"/>
      <c r="D6957" s="1799"/>
      <c r="E6957" s="1799"/>
      <c r="F6957" s="1799"/>
      <c r="G6957" s="1799"/>
      <c r="H6957" s="1799"/>
      <c r="I6957" s="1842" t="s">
        <v>2882</v>
      </c>
      <c r="J6957" s="1842"/>
      <c r="K6957" s="1842"/>
      <c r="L6957" s="1842"/>
      <c r="M6957" s="1842"/>
      <c r="N6957" s="1842"/>
      <c r="O6957" s="1842"/>
      <c r="P6957" s="1842"/>
      <c r="Q6957" s="1842"/>
      <c r="R6957" s="1842"/>
      <c r="S6957" s="1842"/>
      <c r="T6957" s="1842"/>
      <c r="U6957" s="1842"/>
      <c r="V6957" s="1842"/>
      <c r="W6957" s="1842"/>
      <c r="X6957" s="1842"/>
      <c r="Y6957" s="1842"/>
      <c r="Z6957" s="1212"/>
      <c r="AA6957" s="1848">
        <v>49.2</v>
      </c>
      <c r="AB6957" s="1848"/>
      <c r="AC6957" s="1848"/>
      <c r="AD6957" s="1848"/>
      <c r="AE6957" s="1848"/>
      <c r="AF6957" s="1848"/>
      <c r="AG6957" s="1848"/>
      <c r="AH6957" s="1208"/>
    </row>
    <row r="6958" spans="1:34" ht="45.75" customHeight="1">
      <c r="A6958" s="1849" t="s">
        <v>2883</v>
      </c>
      <c r="B6958" s="1850"/>
      <c r="C6958" s="1850"/>
      <c r="D6958" s="1850"/>
      <c r="E6958" s="1851"/>
      <c r="F6958" s="1852"/>
      <c r="G6958" s="1852"/>
      <c r="H6958" s="1852"/>
      <c r="I6958" s="1852"/>
      <c r="J6958" s="1852"/>
      <c r="K6958" s="1852"/>
      <c r="L6958" s="1852"/>
      <c r="M6958" s="1852"/>
      <c r="N6958" s="1852"/>
      <c r="O6958" s="1852"/>
      <c r="P6958" s="1852"/>
      <c r="Q6958" s="1852"/>
      <c r="R6958" s="1852"/>
      <c r="S6958" s="1852"/>
      <c r="T6958" s="1852"/>
      <c r="U6958" s="1852"/>
      <c r="V6958" s="1852"/>
      <c r="W6958" s="1852"/>
      <c r="X6958" s="1852"/>
      <c r="Y6958" s="1852"/>
      <c r="Z6958" s="1852"/>
      <c r="AA6958" s="1852"/>
      <c r="AB6958" s="1852"/>
      <c r="AC6958" s="1852"/>
      <c r="AD6958" s="1852"/>
      <c r="AE6958" s="1852"/>
      <c r="AF6958" s="1852"/>
      <c r="AG6958" s="1852"/>
      <c r="AH6958" s="1851"/>
    </row>
    <row r="6959" spans="1:34" ht="121.35" customHeight="1">
      <c r="A6959" s="1220"/>
      <c r="B6959" s="1221"/>
      <c r="C6959" s="1221"/>
      <c r="D6959" s="1221"/>
      <c r="E6959" s="1221"/>
      <c r="F6959" s="1221"/>
      <c r="G6959" s="1221"/>
      <c r="H6959" s="1221"/>
      <c r="I6959" s="1221"/>
      <c r="J6959" s="1221"/>
      <c r="K6959" s="1221"/>
      <c r="L6959" s="1221"/>
      <c r="M6959" s="1221"/>
      <c r="N6959" s="1221"/>
      <c r="O6959" s="1221"/>
      <c r="P6959" s="1221"/>
      <c r="Q6959" s="1221"/>
      <c r="R6959" s="1221"/>
      <c r="S6959" s="1221"/>
      <c r="T6959" s="1221"/>
      <c r="U6959" s="1221"/>
      <c r="V6959" s="1221"/>
      <c r="W6959" s="1221"/>
      <c r="X6959" s="1221"/>
      <c r="Y6959" s="1221"/>
      <c r="Z6959" s="1221"/>
      <c r="AA6959" s="1221"/>
      <c r="AB6959" s="1221"/>
      <c r="AC6959" s="1221"/>
      <c r="AD6959" s="1221"/>
      <c r="AE6959" s="1221"/>
      <c r="AF6959" s="1221"/>
      <c r="AG6959" s="1221"/>
      <c r="AH6959" s="1222"/>
    </row>
    <row r="6960" spans="1:34" ht="5.85" customHeight="1">
      <c r="A6960" s="1777"/>
      <c r="B6960" s="1778"/>
      <c r="C6960" s="1778"/>
      <c r="D6960" s="1778"/>
      <c r="E6960" s="1778"/>
      <c r="F6960" s="1778"/>
      <c r="G6960" s="1778"/>
      <c r="H6960" s="1778"/>
      <c r="I6960" s="1778"/>
      <c r="J6960" s="1778"/>
      <c r="K6960" s="1778"/>
      <c r="L6960" s="1778"/>
      <c r="M6960" s="1778"/>
      <c r="N6960" s="1778"/>
      <c r="O6960" s="1778"/>
      <c r="P6960" s="1778"/>
      <c r="Q6960" s="1778"/>
      <c r="R6960" s="1778"/>
      <c r="S6960" s="1778"/>
      <c r="T6960" s="1778"/>
      <c r="U6960" s="1778"/>
      <c r="V6960" s="1778"/>
      <c r="W6960" s="1778"/>
      <c r="X6960" s="1778"/>
      <c r="Y6960" s="1778"/>
      <c r="Z6960" s="1778"/>
      <c r="AA6960" s="1778"/>
      <c r="AB6960" s="1778"/>
      <c r="AC6960" s="1778"/>
      <c r="AD6960" s="1778"/>
      <c r="AE6960" s="1778"/>
      <c r="AF6960" s="1778"/>
      <c r="AG6960" s="1778"/>
      <c r="AH6960" s="1779"/>
    </row>
    <row r="6961" spans="1:34" ht="11.65" customHeight="1">
      <c r="A6961" s="1780" t="s">
        <v>2834</v>
      </c>
      <c r="B6961" s="1310"/>
      <c r="C6961" s="1310"/>
      <c r="D6961" s="1310"/>
      <c r="E6961" s="1310"/>
      <c r="F6961" s="1310"/>
      <c r="G6961" s="1310"/>
      <c r="H6961" s="1310"/>
      <c r="I6961" s="1310"/>
      <c r="J6961" s="1310"/>
      <c r="K6961" s="1310"/>
      <c r="L6961" s="1310"/>
      <c r="M6961" s="1310"/>
      <c r="N6961" s="1310"/>
      <c r="O6961" s="1310"/>
      <c r="P6961" s="1310"/>
      <c r="Q6961" s="1310"/>
      <c r="R6961" s="1310"/>
      <c r="S6961" s="1310"/>
      <c r="T6961" s="1310"/>
      <c r="U6961" s="1310"/>
      <c r="V6961" s="1310"/>
      <c r="W6961" s="1310"/>
      <c r="X6961" s="1310"/>
      <c r="Y6961" s="1310"/>
      <c r="Z6961" s="1310"/>
      <c r="AA6961" s="1310"/>
      <c r="AB6961" s="1310"/>
      <c r="AC6961" s="1310"/>
      <c r="AD6961" s="1309"/>
      <c r="AE6961" s="1309"/>
      <c r="AF6961" s="1781" t="s">
        <v>3813</v>
      </c>
      <c r="AG6961" s="1781"/>
      <c r="AH6961" s="1782"/>
    </row>
    <row r="6962" spans="1:34" ht="5.85" customHeight="1">
      <c r="A6962" s="1780"/>
      <c r="B6962" s="1310"/>
      <c r="C6962" s="1310"/>
      <c r="D6962" s="1310"/>
      <c r="E6962" s="1310"/>
      <c r="F6962" s="1310"/>
      <c r="G6962" s="1310"/>
      <c r="H6962" s="1310"/>
      <c r="I6962" s="1310"/>
      <c r="J6962" s="1310"/>
      <c r="K6962" s="1310"/>
      <c r="L6962" s="1310"/>
      <c r="M6962" s="1310"/>
      <c r="N6962" s="1310"/>
      <c r="O6962" s="1310"/>
      <c r="P6962" s="1310"/>
      <c r="Q6962" s="1310"/>
      <c r="R6962" s="1310"/>
      <c r="S6962" s="1310"/>
      <c r="T6962" s="1310"/>
      <c r="U6962" s="1310"/>
      <c r="V6962" s="1310"/>
      <c r="W6962" s="1310"/>
      <c r="X6962" s="1310"/>
      <c r="Y6962" s="1310"/>
      <c r="Z6962" s="1310"/>
      <c r="AA6962" s="1310"/>
      <c r="AB6962" s="1310"/>
      <c r="AC6962" s="1310"/>
      <c r="AD6962" s="1311"/>
      <c r="AE6962" s="1311"/>
      <c r="AF6962" s="1311"/>
      <c r="AG6962" s="1311"/>
      <c r="AH6962" s="1782"/>
    </row>
    <row r="6963" spans="1:34" ht="10.9" customHeight="1">
      <c r="A6963" s="1783" t="s">
        <v>2836</v>
      </c>
      <c r="B6963" s="1784"/>
      <c r="C6963" s="1784"/>
      <c r="D6963" s="1784"/>
      <c r="E6963" s="1784"/>
      <c r="F6963" s="1784"/>
      <c r="G6963" s="1784"/>
      <c r="H6963" s="1784"/>
      <c r="I6963" s="1784"/>
      <c r="J6963" s="1784"/>
      <c r="K6963" s="1784"/>
      <c r="L6963" s="1784"/>
      <c r="M6963" s="1784"/>
      <c r="N6963" s="1784"/>
      <c r="O6963" s="1784"/>
      <c r="P6963" s="1784"/>
      <c r="Q6963" s="1784"/>
      <c r="R6963" s="1784"/>
      <c r="S6963" s="1784"/>
      <c r="T6963" s="1784"/>
      <c r="U6963" s="1784"/>
      <c r="V6963" s="1784"/>
      <c r="W6963" s="1784"/>
      <c r="X6963" s="1784"/>
      <c r="Y6963" s="1784"/>
      <c r="Z6963" s="1784"/>
      <c r="AA6963" s="1784"/>
      <c r="AB6963" s="1784"/>
      <c r="AC6963" s="1784"/>
      <c r="AD6963" s="1311"/>
      <c r="AE6963" s="1311"/>
      <c r="AF6963" s="1311"/>
      <c r="AG6963" s="1311"/>
      <c r="AH6963" s="1782"/>
    </row>
    <row r="6964" spans="1:34" ht="23.25" customHeight="1">
      <c r="A6964" s="1785" t="s">
        <v>2837</v>
      </c>
      <c r="B6964" s="1786"/>
      <c r="C6964" s="1786"/>
      <c r="D6964" s="1786"/>
      <c r="E6964" s="1786"/>
      <c r="F6964" s="1786"/>
      <c r="G6964" s="1786"/>
      <c r="H6964" s="1786"/>
      <c r="I6964" s="1786"/>
      <c r="J6964" s="1786"/>
      <c r="K6964" s="1786"/>
      <c r="L6964" s="1786"/>
      <c r="M6964" s="1786"/>
      <c r="N6964" s="1786"/>
      <c r="O6964" s="1786"/>
      <c r="P6964" s="1786"/>
      <c r="Q6964" s="1786"/>
      <c r="R6964" s="1786"/>
      <c r="S6964" s="1786"/>
      <c r="T6964" s="1786"/>
      <c r="U6964" s="1786"/>
      <c r="V6964" s="1786"/>
      <c r="W6964" s="1786"/>
      <c r="X6964" s="1786"/>
      <c r="Y6964" s="1786"/>
      <c r="Z6964" s="1786"/>
      <c r="AA6964" s="1786"/>
      <c r="AB6964" s="1786"/>
      <c r="AC6964" s="1786"/>
      <c r="AD6964" s="1311"/>
      <c r="AE6964" s="1311"/>
      <c r="AF6964" s="1311"/>
      <c r="AG6964" s="1311"/>
      <c r="AH6964" s="1782"/>
    </row>
    <row r="6965" spans="1:34" ht="5.85" customHeight="1">
      <c r="A6965" s="1787" t="s">
        <v>2838</v>
      </c>
      <c r="B6965" s="1788"/>
      <c r="C6965" s="1788"/>
      <c r="D6965" s="1788"/>
      <c r="E6965" s="1788"/>
      <c r="F6965" s="1788"/>
      <c r="G6965" s="1788"/>
      <c r="H6965" s="1788"/>
      <c r="I6965" s="1788"/>
      <c r="J6965" s="1788"/>
      <c r="K6965" s="1788"/>
      <c r="L6965" s="1788"/>
      <c r="M6965" s="1788"/>
      <c r="N6965" s="1788"/>
      <c r="O6965" s="1788"/>
      <c r="P6965" s="1788"/>
      <c r="Q6965" s="1788"/>
      <c r="R6965" s="1788"/>
      <c r="S6965" s="1788"/>
      <c r="T6965" s="1788"/>
      <c r="U6965" s="1788"/>
      <c r="V6965" s="1788"/>
      <c r="W6965" s="1788"/>
      <c r="X6965" s="1788"/>
      <c r="Y6965" s="1788"/>
      <c r="Z6965" s="1788"/>
      <c r="AA6965" s="1788"/>
      <c r="AB6965" s="1788"/>
      <c r="AC6965" s="1788"/>
      <c r="AD6965" s="1311"/>
      <c r="AE6965" s="1311"/>
      <c r="AF6965" s="1311"/>
      <c r="AG6965" s="1311"/>
      <c r="AH6965" s="1782"/>
    </row>
    <row r="6966" spans="1:34" ht="5.0999999999999996" customHeight="1">
      <c r="A6966" s="1787"/>
      <c r="B6966" s="1788"/>
      <c r="C6966" s="1788"/>
      <c r="D6966" s="1788"/>
      <c r="E6966" s="1788"/>
      <c r="F6966" s="1788"/>
      <c r="G6966" s="1788"/>
      <c r="H6966" s="1788"/>
      <c r="I6966" s="1788"/>
      <c r="J6966" s="1788"/>
      <c r="K6966" s="1788"/>
      <c r="L6966" s="1788"/>
      <c r="M6966" s="1788"/>
      <c r="N6966" s="1788"/>
      <c r="O6966" s="1788"/>
      <c r="P6966" s="1788"/>
      <c r="Q6966" s="1788"/>
      <c r="R6966" s="1788"/>
      <c r="S6966" s="1788"/>
      <c r="T6966" s="1788"/>
      <c r="U6966" s="1788"/>
      <c r="V6966" s="1788"/>
      <c r="W6966" s="1788"/>
      <c r="X6966" s="1788"/>
      <c r="Y6966" s="1788"/>
      <c r="Z6966" s="1788"/>
      <c r="AA6966" s="1788"/>
      <c r="AB6966" s="1788"/>
      <c r="AC6966" s="1788"/>
      <c r="AD6966" s="1782"/>
      <c r="AE6966" s="1309"/>
      <c r="AF6966" s="1309"/>
      <c r="AG6966" s="1309"/>
      <c r="AH6966" s="1782"/>
    </row>
    <row r="6967" spans="1:34" ht="11.65" customHeight="1">
      <c r="A6967" s="1787" t="s">
        <v>2839</v>
      </c>
      <c r="B6967" s="1788"/>
      <c r="C6967" s="1788"/>
      <c r="D6967" s="1788"/>
      <c r="E6967" s="1788"/>
      <c r="F6967" s="1788"/>
      <c r="G6967" s="1788"/>
      <c r="H6967" s="1788"/>
      <c r="I6967" s="1788"/>
      <c r="J6967" s="1788"/>
      <c r="K6967" s="1788"/>
      <c r="L6967" s="1788"/>
      <c r="M6967" s="1788"/>
      <c r="N6967" s="1788"/>
      <c r="O6967" s="1788"/>
      <c r="P6967" s="1788"/>
      <c r="Q6967" s="1788"/>
      <c r="R6967" s="1788"/>
      <c r="S6967" s="1788"/>
      <c r="T6967" s="1788"/>
      <c r="U6967" s="1788"/>
      <c r="V6967" s="1788"/>
      <c r="W6967" s="1788"/>
      <c r="X6967" s="1788"/>
      <c r="Y6967" s="1788"/>
      <c r="Z6967" s="1788"/>
      <c r="AA6967" s="1788"/>
      <c r="AB6967" s="1788"/>
      <c r="AC6967" s="1788"/>
      <c r="AD6967" s="1818" t="s">
        <v>2840</v>
      </c>
      <c r="AE6967" s="1818"/>
      <c r="AF6967" s="1206">
        <v>0</v>
      </c>
      <c r="AG6967" s="1207" t="s">
        <v>5</v>
      </c>
      <c r="AH6967" s="1800"/>
    </row>
    <row r="6968" spans="1:34" ht="11.65" customHeight="1">
      <c r="A6968" s="1819" t="s">
        <v>2841</v>
      </c>
      <c r="B6968" s="1820"/>
      <c r="C6968" s="1820"/>
      <c r="D6968" s="1820"/>
      <c r="E6968" s="1820"/>
      <c r="F6968" s="1820"/>
      <c r="G6968" s="1820"/>
      <c r="H6968" s="1820"/>
      <c r="I6968" s="1820"/>
      <c r="J6968" s="1820"/>
      <c r="K6968" s="1820"/>
      <c r="L6968" s="1820"/>
      <c r="M6968" s="1820"/>
      <c r="N6968" s="1820"/>
      <c r="O6968" s="1820"/>
      <c r="P6968" s="1820"/>
      <c r="Q6968" s="1820"/>
      <c r="R6968" s="1820"/>
      <c r="S6968" s="1820"/>
      <c r="T6968" s="1820"/>
      <c r="U6968" s="1820"/>
      <c r="V6968" s="1820"/>
      <c r="W6968" s="1820"/>
      <c r="X6968" s="1820"/>
      <c r="Y6968" s="1820"/>
      <c r="Z6968" s="1820"/>
      <c r="AA6968" s="1820"/>
      <c r="AB6968" s="1820"/>
      <c r="AC6968" s="1820"/>
      <c r="AD6968" s="1821" t="s">
        <v>2842</v>
      </c>
      <c r="AE6968" s="1821"/>
      <c r="AF6968" s="1210">
        <v>0</v>
      </c>
      <c r="AG6968" s="1211" t="s">
        <v>5</v>
      </c>
      <c r="AH6968" s="1800"/>
    </row>
    <row r="6969" spans="1:34" ht="17.45" customHeight="1">
      <c r="A6969" s="1822" t="s">
        <v>2843</v>
      </c>
      <c r="B6969" s="1802"/>
      <c r="C6969" s="1802"/>
      <c r="D6969" s="1778"/>
      <c r="E6969" s="1823" t="s">
        <v>3497</v>
      </c>
      <c r="F6969" s="1823"/>
      <c r="G6969" s="1823"/>
      <c r="H6969" s="1823"/>
      <c r="I6969" s="1823"/>
      <c r="J6969" s="1823"/>
      <c r="K6969" s="1823"/>
      <c r="L6969" s="1823"/>
      <c r="M6969" s="1823"/>
      <c r="N6969" s="1823"/>
      <c r="O6969" s="1823"/>
      <c r="P6969" s="1823"/>
      <c r="Q6969" s="1823"/>
      <c r="R6969" s="1823"/>
      <c r="S6969" s="1823"/>
      <c r="T6969" s="1823"/>
      <c r="U6969" s="1823"/>
      <c r="V6969" s="1823"/>
      <c r="W6969" s="1823"/>
      <c r="X6969" s="1823"/>
      <c r="Y6969" s="1823"/>
      <c r="Z6969" s="1823"/>
      <c r="AA6969" s="1823"/>
      <c r="AB6969" s="1823"/>
      <c r="AC6969" s="1823"/>
      <c r="AD6969" s="1823"/>
      <c r="AE6969" s="1823"/>
      <c r="AF6969" s="1823"/>
      <c r="AG6969" s="1823"/>
      <c r="AH6969" s="1779"/>
    </row>
    <row r="6970" spans="1:34" ht="16.7" customHeight="1">
      <c r="A6970" s="1824" t="s">
        <v>2844</v>
      </c>
      <c r="B6970" s="1816"/>
      <c r="C6970" s="1816"/>
      <c r="D6970" s="1309"/>
      <c r="E6970" s="1815" t="s">
        <v>3496</v>
      </c>
      <c r="F6970" s="1815"/>
      <c r="G6970" s="1111"/>
      <c r="H6970" s="1796" t="s">
        <v>2845</v>
      </c>
      <c r="I6970" s="1796"/>
      <c r="J6970" s="1796" t="s">
        <v>495</v>
      </c>
      <c r="K6970" s="1796"/>
      <c r="L6970" s="1309"/>
      <c r="M6970" s="1309"/>
      <c r="N6970" s="1816" t="s">
        <v>2846</v>
      </c>
      <c r="O6970" s="1816"/>
      <c r="P6970" s="1816"/>
      <c r="Q6970" s="1816"/>
      <c r="R6970" s="1817">
        <v>2.5</v>
      </c>
      <c r="S6970" s="1817"/>
      <c r="T6970" s="1817"/>
      <c r="U6970" s="1817"/>
      <c r="V6970" s="1309"/>
      <c r="W6970" s="1309"/>
      <c r="X6970" s="1309"/>
      <c r="Y6970" s="1796" t="s">
        <v>2847</v>
      </c>
      <c r="Z6970" s="1796"/>
      <c r="AA6970" s="1796"/>
      <c r="AB6970" s="1796"/>
      <c r="AC6970" s="1796"/>
      <c r="AD6970" s="1796"/>
      <c r="AE6970" s="1796"/>
      <c r="AF6970" s="1797" t="s">
        <v>2848</v>
      </c>
      <c r="AG6970" s="1797"/>
      <c r="AH6970" s="1782"/>
    </row>
    <row r="6971" spans="1:34" ht="5.85" customHeight="1">
      <c r="A6971" s="1798"/>
      <c r="B6971" s="1799"/>
      <c r="C6971" s="1799"/>
      <c r="D6971" s="1799"/>
      <c r="E6971" s="1799"/>
      <c r="F6971" s="1799"/>
      <c r="G6971" s="1799"/>
      <c r="H6971" s="1799"/>
      <c r="I6971" s="1799"/>
      <c r="J6971" s="1799"/>
      <c r="K6971" s="1799"/>
      <c r="L6971" s="1799"/>
      <c r="M6971" s="1799"/>
      <c r="N6971" s="1799"/>
      <c r="O6971" s="1799"/>
      <c r="P6971" s="1799"/>
      <c r="Q6971" s="1799"/>
      <c r="R6971" s="1799"/>
      <c r="S6971" s="1799"/>
      <c r="T6971" s="1799"/>
      <c r="U6971" s="1799"/>
      <c r="V6971" s="1799"/>
      <c r="W6971" s="1799"/>
      <c r="X6971" s="1799"/>
      <c r="Y6971" s="1799"/>
      <c r="Z6971" s="1799"/>
      <c r="AA6971" s="1799"/>
      <c r="AB6971" s="1799"/>
      <c r="AC6971" s="1799"/>
      <c r="AD6971" s="1799"/>
      <c r="AE6971" s="1799"/>
      <c r="AF6971" s="1799"/>
      <c r="AG6971" s="1799"/>
      <c r="AH6971" s="1800"/>
    </row>
    <row r="6972" spans="1:34" ht="17.45" customHeight="1">
      <c r="A6972" s="1801" t="s">
        <v>2849</v>
      </c>
      <c r="B6972" s="1802"/>
      <c r="C6972" s="1802"/>
      <c r="D6972" s="1802"/>
      <c r="E6972" s="1802"/>
      <c r="F6972" s="1802"/>
      <c r="G6972" s="1802"/>
      <c r="H6972" s="1802"/>
      <c r="I6972" s="1802"/>
      <c r="J6972" s="1803"/>
      <c r="K6972" s="1789" t="s">
        <v>2850</v>
      </c>
      <c r="L6972" s="1807"/>
      <c r="M6972" s="1789" t="s">
        <v>2851</v>
      </c>
      <c r="N6972" s="1790"/>
      <c r="O6972" s="1790"/>
      <c r="P6972" s="1790"/>
      <c r="Q6972" s="1790"/>
      <c r="R6972" s="1790"/>
      <c r="S6972" s="1790"/>
      <c r="T6972" s="1791"/>
      <c r="U6972" s="1789" t="s">
        <v>2852</v>
      </c>
      <c r="V6972" s="1790"/>
      <c r="W6972" s="1790"/>
      <c r="X6972" s="1790"/>
      <c r="Y6972" s="1790"/>
      <c r="Z6972" s="1790"/>
      <c r="AA6972" s="1790"/>
      <c r="AB6972" s="1790"/>
      <c r="AC6972" s="1790"/>
      <c r="AD6972" s="1791"/>
      <c r="AE6972" s="1810" t="s">
        <v>2853</v>
      </c>
      <c r="AF6972" s="1811"/>
      <c r="AG6972" s="1811"/>
      <c r="AH6972" s="1814"/>
    </row>
    <row r="6973" spans="1:34" ht="16.7" customHeight="1">
      <c r="A6973" s="1804"/>
      <c r="B6973" s="1805"/>
      <c r="C6973" s="1805"/>
      <c r="D6973" s="1805"/>
      <c r="E6973" s="1805"/>
      <c r="F6973" s="1805"/>
      <c r="G6973" s="1805"/>
      <c r="H6973" s="1805"/>
      <c r="I6973" s="1805"/>
      <c r="J6973" s="1806"/>
      <c r="K6973" s="1808"/>
      <c r="L6973" s="1809"/>
      <c r="M6973" s="1789" t="s">
        <v>2854</v>
      </c>
      <c r="N6973" s="1790"/>
      <c r="O6973" s="1790"/>
      <c r="P6973" s="1791"/>
      <c r="Q6973" s="1789" t="s">
        <v>2855</v>
      </c>
      <c r="R6973" s="1790"/>
      <c r="S6973" s="1790"/>
      <c r="T6973" s="1791"/>
      <c r="U6973" s="1789" t="s">
        <v>2854</v>
      </c>
      <c r="V6973" s="1790"/>
      <c r="W6973" s="1790"/>
      <c r="X6973" s="1790"/>
      <c r="Y6973" s="1790"/>
      <c r="Z6973" s="1791"/>
      <c r="AA6973" s="1789" t="s">
        <v>2855</v>
      </c>
      <c r="AB6973" s="1790"/>
      <c r="AC6973" s="1790"/>
      <c r="AD6973" s="1791"/>
      <c r="AE6973" s="1812"/>
      <c r="AF6973" s="1813"/>
      <c r="AG6973" s="1813"/>
      <c r="AH6973" s="1800"/>
    </row>
    <row r="6974" spans="1:34" ht="17.45" customHeight="1">
      <c r="A6974" s="1223"/>
      <c r="B6974" s="1224" t="s">
        <v>1478</v>
      </c>
      <c r="C6974" s="1875" t="s">
        <v>3132</v>
      </c>
      <c r="D6974" s="1876"/>
      <c r="E6974" s="1876"/>
      <c r="F6974" s="1876"/>
      <c r="G6974" s="1876"/>
      <c r="H6974" s="1876"/>
      <c r="I6974" s="1876"/>
      <c r="J6974" s="1875"/>
      <c r="K6974" s="1877">
        <v>0.40161000000000002</v>
      </c>
      <c r="L6974" s="1878"/>
      <c r="M6974" s="1877">
        <v>1</v>
      </c>
      <c r="N6974" s="1879"/>
      <c r="O6974" s="1879"/>
      <c r="P6974" s="1878"/>
      <c r="Q6974" s="1877">
        <v>0</v>
      </c>
      <c r="R6974" s="1879"/>
      <c r="S6974" s="1879"/>
      <c r="T6974" s="1878"/>
      <c r="U6974" s="1880">
        <v>19.9863</v>
      </c>
      <c r="V6974" s="1881"/>
      <c r="W6974" s="1881"/>
      <c r="X6974" s="1881"/>
      <c r="Y6974" s="1881"/>
      <c r="Z6974" s="1882"/>
      <c r="AA6974" s="1880">
        <v>5.8059000000000003</v>
      </c>
      <c r="AB6974" s="1881"/>
      <c r="AC6974" s="1881"/>
      <c r="AD6974" s="1882"/>
      <c r="AE6974" s="1865">
        <v>8.0266999999999999</v>
      </c>
      <c r="AF6974" s="1847"/>
      <c r="AG6974" s="1847"/>
      <c r="AH6974" s="1225"/>
    </row>
    <row r="6975" spans="1:34" ht="17.45" customHeight="1">
      <c r="A6975" s="1220"/>
      <c r="B6975" s="1209" t="s">
        <v>1474</v>
      </c>
      <c r="C6975" s="1866" t="s">
        <v>3133</v>
      </c>
      <c r="D6975" s="1867"/>
      <c r="E6975" s="1867"/>
      <c r="F6975" s="1867"/>
      <c r="G6975" s="1867"/>
      <c r="H6975" s="1867"/>
      <c r="I6975" s="1867"/>
      <c r="J6975" s="1866"/>
      <c r="K6975" s="1868">
        <v>0.40161000000000002</v>
      </c>
      <c r="L6975" s="1869"/>
      <c r="M6975" s="1868">
        <v>1</v>
      </c>
      <c r="N6975" s="1870"/>
      <c r="O6975" s="1870"/>
      <c r="P6975" s="1869"/>
      <c r="Q6975" s="1868">
        <v>0</v>
      </c>
      <c r="R6975" s="1870"/>
      <c r="S6975" s="1870"/>
      <c r="T6975" s="1869"/>
      <c r="U6975" s="1871">
        <v>28.358699999999999</v>
      </c>
      <c r="V6975" s="1872"/>
      <c r="W6975" s="1872"/>
      <c r="X6975" s="1872"/>
      <c r="Y6975" s="1872"/>
      <c r="Z6975" s="1873"/>
      <c r="AA6975" s="1871">
        <v>27.987300000000001</v>
      </c>
      <c r="AB6975" s="1872"/>
      <c r="AC6975" s="1872"/>
      <c r="AD6975" s="1873"/>
      <c r="AE6975" s="1874">
        <v>11.389099999999999</v>
      </c>
      <c r="AF6975" s="1843"/>
      <c r="AG6975" s="1843"/>
      <c r="AH6975" s="1222"/>
    </row>
    <row r="6976" spans="1:34" ht="16.7" customHeight="1">
      <c r="A6976" s="1792"/>
      <c r="B6976" s="1793"/>
      <c r="C6976" s="1793"/>
      <c r="D6976" s="1793"/>
      <c r="E6976" s="1793"/>
      <c r="F6976" s="1793"/>
      <c r="G6976" s="1793"/>
      <c r="H6976" s="1793"/>
      <c r="I6976" s="1793"/>
      <c r="J6976" s="1793"/>
      <c r="K6976" s="1794" t="s">
        <v>2856</v>
      </c>
      <c r="L6976" s="1794"/>
      <c r="M6976" s="1794"/>
      <c r="N6976" s="1794"/>
      <c r="O6976" s="1794"/>
      <c r="P6976" s="1794"/>
      <c r="Q6976" s="1794"/>
      <c r="R6976" s="1794"/>
      <c r="S6976" s="1794"/>
      <c r="T6976" s="1794"/>
      <c r="U6976" s="1794"/>
      <c r="V6976" s="1794"/>
      <c r="W6976" s="1794"/>
      <c r="X6976" s="1794"/>
      <c r="Y6976" s="1794"/>
      <c r="Z6976" s="1794"/>
      <c r="AA6976" s="1795">
        <v>19.415800000000001</v>
      </c>
      <c r="AB6976" s="1795"/>
      <c r="AC6976" s="1795"/>
      <c r="AD6976" s="1795"/>
      <c r="AE6976" s="1795"/>
      <c r="AF6976" s="1795"/>
      <c r="AG6976" s="1795"/>
      <c r="AH6976" s="1213"/>
    </row>
    <row r="6977" spans="1:34" ht="17.45" customHeight="1">
      <c r="A6977" s="1801" t="s">
        <v>2857</v>
      </c>
      <c r="B6977" s="1825"/>
      <c r="C6977" s="1825"/>
      <c r="D6977" s="1825"/>
      <c r="E6977" s="1825"/>
      <c r="F6977" s="1825"/>
      <c r="G6977" s="1825"/>
      <c r="H6977" s="1825"/>
      <c r="I6977" s="1825"/>
      <c r="J6977" s="1825"/>
      <c r="K6977" s="1825"/>
      <c r="L6977" s="1825"/>
      <c r="M6977" s="1825"/>
      <c r="N6977" s="1826"/>
      <c r="O6977" s="1789" t="s">
        <v>2858</v>
      </c>
      <c r="P6977" s="1790"/>
      <c r="Q6977" s="1790"/>
      <c r="R6977" s="1790"/>
      <c r="S6977" s="1791"/>
      <c r="T6977" s="1827" t="s">
        <v>2850</v>
      </c>
      <c r="U6977" s="1790"/>
      <c r="V6977" s="1790"/>
      <c r="W6977" s="1213"/>
      <c r="X6977" s="1789" t="s">
        <v>2859</v>
      </c>
      <c r="Y6977" s="1790"/>
      <c r="Z6977" s="1790"/>
      <c r="AA6977" s="1790"/>
      <c r="AB6977" s="1790"/>
      <c r="AC6977" s="1790"/>
      <c r="AD6977" s="1791"/>
      <c r="AE6977" s="1810" t="s">
        <v>2853</v>
      </c>
      <c r="AF6977" s="1828"/>
      <c r="AG6977" s="1828"/>
      <c r="AH6977" s="1213"/>
    </row>
    <row r="6978" spans="1:34" ht="16.7" customHeight="1">
      <c r="A6978" s="1223"/>
      <c r="B6978" s="1224" t="s">
        <v>1011</v>
      </c>
      <c r="C6978" s="1875" t="s">
        <v>1012</v>
      </c>
      <c r="D6978" s="1876"/>
      <c r="E6978" s="1876"/>
      <c r="F6978" s="1876"/>
      <c r="G6978" s="1876"/>
      <c r="H6978" s="1876"/>
      <c r="I6978" s="1876"/>
      <c r="J6978" s="1876"/>
      <c r="K6978" s="1876"/>
      <c r="L6978" s="1876"/>
      <c r="M6978" s="1876"/>
      <c r="N6978" s="1875"/>
      <c r="O6978" s="1885">
        <v>0</v>
      </c>
      <c r="P6978" s="1886"/>
      <c r="Q6978" s="1886"/>
      <c r="R6978" s="1886"/>
      <c r="S6978" s="1887"/>
      <c r="T6978" s="1917">
        <v>1</v>
      </c>
      <c r="U6978" s="1886"/>
      <c r="V6978" s="1886"/>
      <c r="W6978" s="1225"/>
      <c r="X6978" s="1880">
        <v>22.593900000000001</v>
      </c>
      <c r="Y6978" s="1881"/>
      <c r="Z6978" s="1881"/>
      <c r="AA6978" s="1881"/>
      <c r="AB6978" s="1881"/>
      <c r="AC6978" s="1881"/>
      <c r="AD6978" s="1882"/>
      <c r="AE6978" s="1865">
        <v>22.593900000000001</v>
      </c>
      <c r="AF6978" s="1847"/>
      <c r="AG6978" s="1847"/>
      <c r="AH6978" s="1225"/>
    </row>
    <row r="6979" spans="1:34" ht="17.45" customHeight="1">
      <c r="A6979" s="1218"/>
      <c r="B6979" s="1205" t="s">
        <v>1015</v>
      </c>
      <c r="C6979" s="1903" t="s">
        <v>1016</v>
      </c>
      <c r="D6979" s="1815"/>
      <c r="E6979" s="1815"/>
      <c r="F6979" s="1815"/>
      <c r="G6979" s="1815"/>
      <c r="H6979" s="1815"/>
      <c r="I6979" s="1815"/>
      <c r="J6979" s="1815"/>
      <c r="K6979" s="1815"/>
      <c r="L6979" s="1815"/>
      <c r="M6979" s="1815"/>
      <c r="N6979" s="1903"/>
      <c r="O6979" s="1910">
        <v>0</v>
      </c>
      <c r="P6979" s="1911"/>
      <c r="Q6979" s="1911"/>
      <c r="R6979" s="1911"/>
      <c r="S6979" s="1912"/>
      <c r="T6979" s="1923">
        <v>1</v>
      </c>
      <c r="U6979" s="1911"/>
      <c r="V6979" s="1911"/>
      <c r="W6979" s="1219"/>
      <c r="X6979" s="1906">
        <v>28.112500000000001</v>
      </c>
      <c r="Y6979" s="1907"/>
      <c r="Z6979" s="1907"/>
      <c r="AA6979" s="1907"/>
      <c r="AB6979" s="1907"/>
      <c r="AC6979" s="1907"/>
      <c r="AD6979" s="1908"/>
      <c r="AE6979" s="1909">
        <v>28.112500000000001</v>
      </c>
      <c r="AF6979" s="1841"/>
      <c r="AG6979" s="1841"/>
      <c r="AH6979" s="1219"/>
    </row>
    <row r="6980" spans="1:34" ht="17.45" customHeight="1">
      <c r="A6980" s="1218"/>
      <c r="B6980" s="1205" t="s">
        <v>1023</v>
      </c>
      <c r="C6980" s="1903" t="s">
        <v>1024</v>
      </c>
      <c r="D6980" s="1815"/>
      <c r="E6980" s="1815"/>
      <c r="F6980" s="1815"/>
      <c r="G6980" s="1815"/>
      <c r="H6980" s="1815"/>
      <c r="I6980" s="1815"/>
      <c r="J6980" s="1815"/>
      <c r="K6980" s="1815"/>
      <c r="L6980" s="1815"/>
      <c r="M6980" s="1815"/>
      <c r="N6980" s="1903"/>
      <c r="O6980" s="1910">
        <v>0</v>
      </c>
      <c r="P6980" s="1911"/>
      <c r="Q6980" s="1911"/>
      <c r="R6980" s="1911"/>
      <c r="S6980" s="1912"/>
      <c r="T6980" s="1923">
        <v>1</v>
      </c>
      <c r="U6980" s="1911"/>
      <c r="V6980" s="1911"/>
      <c r="W6980" s="1219"/>
      <c r="X6980" s="1906">
        <v>32.269300000000001</v>
      </c>
      <c r="Y6980" s="1907"/>
      <c r="Z6980" s="1907"/>
      <c r="AA6980" s="1907"/>
      <c r="AB6980" s="1907"/>
      <c r="AC6980" s="1907"/>
      <c r="AD6980" s="1908"/>
      <c r="AE6980" s="1909">
        <v>32.269300000000001</v>
      </c>
      <c r="AF6980" s="1841"/>
      <c r="AG6980" s="1841"/>
      <c r="AH6980" s="1219"/>
    </row>
    <row r="6981" spans="1:34" ht="16.7" customHeight="1">
      <c r="A6981" s="1220"/>
      <c r="B6981" s="1209" t="s">
        <v>1009</v>
      </c>
      <c r="C6981" s="1866" t="s">
        <v>1010</v>
      </c>
      <c r="D6981" s="1867"/>
      <c r="E6981" s="1867"/>
      <c r="F6981" s="1867"/>
      <c r="G6981" s="1867"/>
      <c r="H6981" s="1867"/>
      <c r="I6981" s="1867"/>
      <c r="J6981" s="1867"/>
      <c r="K6981" s="1867"/>
      <c r="L6981" s="1867"/>
      <c r="M6981" s="1867"/>
      <c r="N6981" s="1866"/>
      <c r="O6981" s="1893">
        <v>0</v>
      </c>
      <c r="P6981" s="1894"/>
      <c r="Q6981" s="1894"/>
      <c r="R6981" s="1894"/>
      <c r="S6981" s="1895"/>
      <c r="T6981" s="1918">
        <v>1</v>
      </c>
      <c r="U6981" s="1894"/>
      <c r="V6981" s="1894"/>
      <c r="W6981" s="1222"/>
      <c r="X6981" s="1871">
        <v>22.268799999999999</v>
      </c>
      <c r="Y6981" s="1872"/>
      <c r="Z6981" s="1872"/>
      <c r="AA6981" s="1872"/>
      <c r="AB6981" s="1872"/>
      <c r="AC6981" s="1872"/>
      <c r="AD6981" s="1873"/>
      <c r="AE6981" s="1874">
        <v>22.268799999999999</v>
      </c>
      <c r="AF6981" s="1843"/>
      <c r="AG6981" s="1843"/>
      <c r="AH6981" s="1222"/>
    </row>
    <row r="6982" spans="1:34" ht="17.45" customHeight="1">
      <c r="A6982" s="1792"/>
      <c r="B6982" s="1778"/>
      <c r="C6982" s="1778"/>
      <c r="D6982" s="1778"/>
      <c r="E6982" s="1778"/>
      <c r="F6982" s="1778"/>
      <c r="G6982" s="1778"/>
      <c r="H6982" s="1778"/>
      <c r="I6982" s="1846" t="s">
        <v>2860</v>
      </c>
      <c r="J6982" s="1846"/>
      <c r="K6982" s="1846"/>
      <c r="L6982" s="1846"/>
      <c r="M6982" s="1846"/>
      <c r="N6982" s="1846"/>
      <c r="O6982" s="1846"/>
      <c r="P6982" s="1846"/>
      <c r="Q6982" s="1846"/>
      <c r="R6982" s="1846"/>
      <c r="S6982" s="1846"/>
      <c r="T6982" s="1846"/>
      <c r="U6982" s="1846"/>
      <c r="V6982" s="1846"/>
      <c r="W6982" s="1846"/>
      <c r="X6982" s="1846"/>
      <c r="Y6982" s="1846"/>
      <c r="Z6982" s="1793"/>
      <c r="AA6982" s="1847">
        <v>105.2445</v>
      </c>
      <c r="AB6982" s="1847"/>
      <c r="AC6982" s="1847"/>
      <c r="AD6982" s="1847"/>
      <c r="AE6982" s="1847"/>
      <c r="AF6982" s="1847"/>
      <c r="AG6982" s="1847"/>
      <c r="AH6982" s="1814"/>
    </row>
    <row r="6983" spans="1:34" ht="17.45" customHeight="1">
      <c r="A6983" s="1844"/>
      <c r="B6983" s="1309"/>
      <c r="C6983" s="1309"/>
      <c r="D6983" s="1309"/>
      <c r="E6983" s="1309"/>
      <c r="F6983" s="1309"/>
      <c r="G6983" s="1309"/>
      <c r="H6983" s="1309"/>
      <c r="I6983" s="1840" t="s">
        <v>2861</v>
      </c>
      <c r="J6983" s="1840"/>
      <c r="K6983" s="1840"/>
      <c r="L6983" s="1840"/>
      <c r="M6983" s="1840"/>
      <c r="N6983" s="1840"/>
      <c r="O6983" s="1840"/>
      <c r="P6983" s="1840"/>
      <c r="Q6983" s="1840"/>
      <c r="R6983" s="1840"/>
      <c r="S6983" s="1840"/>
      <c r="T6983" s="1840"/>
      <c r="U6983" s="1840"/>
      <c r="V6983" s="1840"/>
      <c r="W6983" s="1840"/>
      <c r="X6983" s="1840"/>
      <c r="Y6983" s="1840"/>
      <c r="Z6983" s="1309"/>
      <c r="AA6983" s="1841">
        <v>124.66030000000001</v>
      </c>
      <c r="AB6983" s="1841"/>
      <c r="AC6983" s="1841"/>
      <c r="AD6983" s="1841"/>
      <c r="AE6983" s="1841"/>
      <c r="AF6983" s="1841"/>
      <c r="AG6983" s="1841"/>
      <c r="AH6983" s="1782"/>
    </row>
    <row r="6984" spans="1:34" ht="16.7" customHeight="1">
      <c r="A6984" s="1844"/>
      <c r="B6984" s="1309"/>
      <c r="C6984" s="1309"/>
      <c r="D6984" s="1309"/>
      <c r="E6984" s="1309"/>
      <c r="F6984" s="1309"/>
      <c r="G6984" s="1309"/>
      <c r="H6984" s="1309"/>
      <c r="I6984" s="1840" t="s">
        <v>2862</v>
      </c>
      <c r="J6984" s="1840"/>
      <c r="K6984" s="1840"/>
      <c r="L6984" s="1840"/>
      <c r="M6984" s="1840"/>
      <c r="N6984" s="1840"/>
      <c r="O6984" s="1840"/>
      <c r="P6984" s="1840"/>
      <c r="Q6984" s="1840"/>
      <c r="R6984" s="1840"/>
      <c r="S6984" s="1840"/>
      <c r="T6984" s="1840"/>
      <c r="U6984" s="1840"/>
      <c r="V6984" s="1840"/>
      <c r="W6984" s="1840"/>
      <c r="X6984" s="1840"/>
      <c r="Y6984" s="1840"/>
      <c r="Z6984" s="1309"/>
      <c r="AA6984" s="1841">
        <v>49.864100000000001</v>
      </c>
      <c r="AB6984" s="1841"/>
      <c r="AC6984" s="1841"/>
      <c r="AD6984" s="1841"/>
      <c r="AE6984" s="1841"/>
      <c r="AF6984" s="1841"/>
      <c r="AG6984" s="1841"/>
      <c r="AH6984" s="1782"/>
    </row>
    <row r="6985" spans="1:34" ht="17.45" customHeight="1">
      <c r="A6985" s="1844"/>
      <c r="B6985" s="1309"/>
      <c r="C6985" s="1309"/>
      <c r="D6985" s="1309"/>
      <c r="E6985" s="1309"/>
      <c r="F6985" s="1309"/>
      <c r="G6985" s="1309"/>
      <c r="H6985" s="1309"/>
      <c r="I6985" s="1840" t="s">
        <v>2863</v>
      </c>
      <c r="J6985" s="1840"/>
      <c r="K6985" s="1840"/>
      <c r="L6985" s="1840"/>
      <c r="M6985" s="1840"/>
      <c r="N6985" s="1840"/>
      <c r="O6985" s="1840"/>
      <c r="P6985" s="1840"/>
      <c r="Q6985" s="1840"/>
      <c r="R6985" s="1840"/>
      <c r="S6985" s="1840"/>
      <c r="T6985" s="1840"/>
      <c r="U6985" s="1840"/>
      <c r="V6985" s="1840"/>
      <c r="W6985" s="1840"/>
      <c r="X6985" s="1840"/>
      <c r="Y6985" s="1840"/>
      <c r="Z6985" s="1309"/>
      <c r="AA6985" s="1841">
        <v>0</v>
      </c>
      <c r="AB6985" s="1841"/>
      <c r="AC6985" s="1841"/>
      <c r="AD6985" s="1841"/>
      <c r="AE6985" s="1841"/>
      <c r="AF6985" s="1841"/>
      <c r="AG6985" s="1841"/>
      <c r="AH6985" s="1782"/>
    </row>
    <row r="6986" spans="1:34" ht="16.7" customHeight="1">
      <c r="A6986" s="1845"/>
      <c r="B6986" s="1799"/>
      <c r="C6986" s="1799"/>
      <c r="D6986" s="1799"/>
      <c r="E6986" s="1799"/>
      <c r="F6986" s="1799"/>
      <c r="G6986" s="1799"/>
      <c r="H6986" s="1799"/>
      <c r="I6986" s="1842" t="s">
        <v>2864</v>
      </c>
      <c r="J6986" s="1842"/>
      <c r="K6986" s="1842"/>
      <c r="L6986" s="1842"/>
      <c r="M6986" s="1842"/>
      <c r="N6986" s="1842"/>
      <c r="O6986" s="1842"/>
      <c r="P6986" s="1842"/>
      <c r="Q6986" s="1842"/>
      <c r="R6986" s="1842"/>
      <c r="S6986" s="1842"/>
      <c r="T6986" s="1842"/>
      <c r="U6986" s="1842"/>
      <c r="V6986" s="1842"/>
      <c r="W6986" s="1842"/>
      <c r="X6986" s="1842"/>
      <c r="Y6986" s="1842"/>
      <c r="Z6986" s="1799"/>
      <c r="AA6986" s="1843">
        <v>0</v>
      </c>
      <c r="AB6986" s="1843"/>
      <c r="AC6986" s="1843"/>
      <c r="AD6986" s="1843"/>
      <c r="AE6986" s="1843"/>
      <c r="AF6986" s="1843"/>
      <c r="AG6986" s="1843"/>
      <c r="AH6986" s="1800"/>
    </row>
    <row r="6987" spans="1:34" ht="17.45" customHeight="1">
      <c r="A6987" s="1801" t="s">
        <v>2865</v>
      </c>
      <c r="B6987" s="1825"/>
      <c r="C6987" s="1825"/>
      <c r="D6987" s="1825"/>
      <c r="E6987" s="1825"/>
      <c r="F6987" s="1825"/>
      <c r="G6987" s="1825"/>
      <c r="H6987" s="1825"/>
      <c r="I6987" s="1825"/>
      <c r="J6987" s="1825"/>
      <c r="K6987" s="1825"/>
      <c r="L6987" s="1825"/>
      <c r="M6987" s="1825"/>
      <c r="N6987" s="1826"/>
      <c r="O6987" s="1789" t="s">
        <v>2850</v>
      </c>
      <c r="P6987" s="1790"/>
      <c r="Q6987" s="1790"/>
      <c r="R6987" s="1790"/>
      <c r="S6987" s="1791"/>
      <c r="T6987" s="1827" t="s">
        <v>754</v>
      </c>
      <c r="U6987" s="1790"/>
      <c r="V6987" s="1790"/>
      <c r="W6987" s="1213"/>
      <c r="X6987" s="1789" t="s">
        <v>2866</v>
      </c>
      <c r="Y6987" s="1790"/>
      <c r="Z6987" s="1790"/>
      <c r="AA6987" s="1790"/>
      <c r="AB6987" s="1790"/>
      <c r="AC6987" s="1790"/>
      <c r="AD6987" s="1791"/>
      <c r="AE6987" s="1810" t="s">
        <v>2867</v>
      </c>
      <c r="AF6987" s="1828"/>
      <c r="AG6987" s="1828"/>
      <c r="AH6987" s="1213"/>
    </row>
    <row r="6988" spans="1:34" ht="17.45" customHeight="1">
      <c r="A6988" s="1223"/>
      <c r="B6988" s="1224" t="s">
        <v>3134</v>
      </c>
      <c r="C6988" s="1875" t="s">
        <v>3135</v>
      </c>
      <c r="D6988" s="1876"/>
      <c r="E6988" s="1876"/>
      <c r="F6988" s="1876"/>
      <c r="G6988" s="1876"/>
      <c r="H6988" s="1876"/>
      <c r="I6988" s="1876"/>
      <c r="J6988" s="1876"/>
      <c r="K6988" s="1876"/>
      <c r="L6988" s="1876"/>
      <c r="M6988" s="1876"/>
      <c r="N6988" s="1875"/>
      <c r="O6988" s="1885">
        <v>5.8079999999999998</v>
      </c>
      <c r="P6988" s="1886"/>
      <c r="Q6988" s="1886"/>
      <c r="R6988" s="1886"/>
      <c r="S6988" s="1887"/>
      <c r="T6988" s="1888" t="s">
        <v>518</v>
      </c>
      <c r="U6988" s="1889"/>
      <c r="V6988" s="1889"/>
      <c r="W6988" s="1225"/>
      <c r="X6988" s="1890">
        <v>18.809100000000001</v>
      </c>
      <c r="Y6988" s="1891"/>
      <c r="Z6988" s="1891"/>
      <c r="AA6988" s="1891"/>
      <c r="AB6988" s="1891"/>
      <c r="AC6988" s="1891"/>
      <c r="AD6988" s="1892"/>
      <c r="AE6988" s="1865">
        <v>109.2433</v>
      </c>
      <c r="AF6988" s="1847"/>
      <c r="AG6988" s="1847"/>
      <c r="AH6988" s="1225"/>
    </row>
    <row r="6989" spans="1:34" ht="16.7" customHeight="1">
      <c r="A6989" s="1218"/>
      <c r="B6989" s="1205" t="s">
        <v>3047</v>
      </c>
      <c r="C6989" s="1903" t="s">
        <v>3048</v>
      </c>
      <c r="D6989" s="1815"/>
      <c r="E6989" s="1815"/>
      <c r="F6989" s="1815"/>
      <c r="G6989" s="1815"/>
      <c r="H6989" s="1815"/>
      <c r="I6989" s="1815"/>
      <c r="J6989" s="1815"/>
      <c r="K6989" s="1815"/>
      <c r="L6989" s="1815"/>
      <c r="M6989" s="1815"/>
      <c r="N6989" s="1903"/>
      <c r="O6989" s="1910">
        <v>2.64</v>
      </c>
      <c r="P6989" s="1911"/>
      <c r="Q6989" s="1911"/>
      <c r="R6989" s="1911"/>
      <c r="S6989" s="1912"/>
      <c r="T6989" s="1913" t="s">
        <v>518</v>
      </c>
      <c r="U6989" s="1796"/>
      <c r="V6989" s="1796"/>
      <c r="W6989" s="1219"/>
      <c r="X6989" s="1914">
        <v>22.665600000000001</v>
      </c>
      <c r="Y6989" s="1915"/>
      <c r="Z6989" s="1915"/>
      <c r="AA6989" s="1915"/>
      <c r="AB6989" s="1915"/>
      <c r="AC6989" s="1915"/>
      <c r="AD6989" s="1916"/>
      <c r="AE6989" s="1909">
        <v>59.837200000000003</v>
      </c>
      <c r="AF6989" s="1841"/>
      <c r="AG6989" s="1841"/>
      <c r="AH6989" s="1219"/>
    </row>
    <row r="6990" spans="1:34" ht="17.45" customHeight="1">
      <c r="A6990" s="1218"/>
      <c r="B6990" s="1205" t="s">
        <v>3049</v>
      </c>
      <c r="C6990" s="1903" t="s">
        <v>3050</v>
      </c>
      <c r="D6990" s="1815"/>
      <c r="E6990" s="1815"/>
      <c r="F6990" s="1815"/>
      <c r="G6990" s="1815"/>
      <c r="H6990" s="1815"/>
      <c r="I6990" s="1815"/>
      <c r="J6990" s="1815"/>
      <c r="K6990" s="1815"/>
      <c r="L6990" s="1815"/>
      <c r="M6990" s="1815"/>
      <c r="N6990" s="1903"/>
      <c r="O6990" s="1910">
        <v>0.15</v>
      </c>
      <c r="P6990" s="1911"/>
      <c r="Q6990" s="1911"/>
      <c r="R6990" s="1911"/>
      <c r="S6990" s="1912"/>
      <c r="T6990" s="1913" t="s">
        <v>2612</v>
      </c>
      <c r="U6990" s="1796"/>
      <c r="V6990" s="1796"/>
      <c r="W6990" s="1219"/>
      <c r="X6990" s="1914">
        <v>14.2006</v>
      </c>
      <c r="Y6990" s="1915"/>
      <c r="Z6990" s="1915"/>
      <c r="AA6990" s="1915"/>
      <c r="AB6990" s="1915"/>
      <c r="AC6990" s="1915"/>
      <c r="AD6990" s="1916"/>
      <c r="AE6990" s="1909">
        <v>2.1301000000000001</v>
      </c>
      <c r="AF6990" s="1841"/>
      <c r="AG6990" s="1841"/>
      <c r="AH6990" s="1219"/>
    </row>
    <row r="6991" spans="1:34" ht="17.45" customHeight="1">
      <c r="A6991" s="1218"/>
      <c r="B6991" s="1205" t="s">
        <v>3538</v>
      </c>
      <c r="C6991" s="1903" t="s">
        <v>3539</v>
      </c>
      <c r="D6991" s="1815"/>
      <c r="E6991" s="1815"/>
      <c r="F6991" s="1815"/>
      <c r="G6991" s="1815"/>
      <c r="H6991" s="1815"/>
      <c r="I6991" s="1815"/>
      <c r="J6991" s="1815"/>
      <c r="K6991" s="1815"/>
      <c r="L6991" s="1815"/>
      <c r="M6991" s="1815"/>
      <c r="N6991" s="1903"/>
      <c r="O6991" s="1910">
        <v>1.76</v>
      </c>
      <c r="P6991" s="1911"/>
      <c r="Q6991" s="1911"/>
      <c r="R6991" s="1911"/>
      <c r="S6991" s="1912"/>
      <c r="T6991" s="1913" t="s">
        <v>518</v>
      </c>
      <c r="U6991" s="1796"/>
      <c r="V6991" s="1796"/>
      <c r="W6991" s="1219"/>
      <c r="X6991" s="1914">
        <v>3.125</v>
      </c>
      <c r="Y6991" s="1915"/>
      <c r="Z6991" s="1915"/>
      <c r="AA6991" s="1915"/>
      <c r="AB6991" s="1915"/>
      <c r="AC6991" s="1915"/>
      <c r="AD6991" s="1916"/>
      <c r="AE6991" s="1909">
        <v>5.5</v>
      </c>
      <c r="AF6991" s="1841"/>
      <c r="AG6991" s="1841"/>
      <c r="AH6991" s="1219"/>
    </row>
    <row r="6992" spans="1:34" ht="16.7" customHeight="1">
      <c r="A6992" s="1218"/>
      <c r="B6992" s="1205" t="s">
        <v>3814</v>
      </c>
      <c r="C6992" s="1903" t="s">
        <v>3815</v>
      </c>
      <c r="D6992" s="1815"/>
      <c r="E6992" s="1815"/>
      <c r="F6992" s="1815"/>
      <c r="G6992" s="1815"/>
      <c r="H6992" s="1815"/>
      <c r="I6992" s="1815"/>
      <c r="J6992" s="1815"/>
      <c r="K6992" s="1815"/>
      <c r="L6992" s="1815"/>
      <c r="M6992" s="1815"/>
      <c r="N6992" s="1903"/>
      <c r="O6992" s="1910">
        <v>4.1570000000000003E-2</v>
      </c>
      <c r="P6992" s="1911"/>
      <c r="Q6992" s="1911"/>
      <c r="R6992" s="1911"/>
      <c r="S6992" s="1912"/>
      <c r="T6992" s="1913" t="s">
        <v>2818</v>
      </c>
      <c r="U6992" s="1796"/>
      <c r="V6992" s="1796"/>
      <c r="W6992" s="1219"/>
      <c r="X6992" s="1914">
        <v>16.9114</v>
      </c>
      <c r="Y6992" s="1915"/>
      <c r="Z6992" s="1915"/>
      <c r="AA6992" s="1915"/>
      <c r="AB6992" s="1915"/>
      <c r="AC6992" s="1915"/>
      <c r="AD6992" s="1916"/>
      <c r="AE6992" s="1909">
        <v>0.70299999999999996</v>
      </c>
      <c r="AF6992" s="1841"/>
      <c r="AG6992" s="1841"/>
      <c r="AH6992" s="1219"/>
    </row>
    <row r="6993" spans="1:34" ht="17.45" customHeight="1">
      <c r="A6993" s="1218"/>
      <c r="B6993" s="1205" t="s">
        <v>3816</v>
      </c>
      <c r="C6993" s="1903" t="s">
        <v>3817</v>
      </c>
      <c r="D6993" s="1815"/>
      <c r="E6993" s="1815"/>
      <c r="F6993" s="1815"/>
      <c r="G6993" s="1815"/>
      <c r="H6993" s="1815"/>
      <c r="I6993" s="1815"/>
      <c r="J6993" s="1815"/>
      <c r="K6993" s="1815"/>
      <c r="L6993" s="1815"/>
      <c r="M6993" s="1815"/>
      <c r="N6993" s="1903"/>
      <c r="O6993" s="1910">
        <v>0.41567999999999999</v>
      </c>
      <c r="P6993" s="1911"/>
      <c r="Q6993" s="1911"/>
      <c r="R6993" s="1911"/>
      <c r="S6993" s="1912"/>
      <c r="T6993" s="1913" t="s">
        <v>2818</v>
      </c>
      <c r="U6993" s="1796"/>
      <c r="V6993" s="1796"/>
      <c r="W6993" s="1219"/>
      <c r="X6993" s="1914">
        <v>36.962499999999999</v>
      </c>
      <c r="Y6993" s="1915"/>
      <c r="Z6993" s="1915"/>
      <c r="AA6993" s="1915"/>
      <c r="AB6993" s="1915"/>
      <c r="AC6993" s="1915"/>
      <c r="AD6993" s="1916"/>
      <c r="AE6993" s="1909">
        <v>15.364599999999999</v>
      </c>
      <c r="AF6993" s="1841"/>
      <c r="AG6993" s="1841"/>
      <c r="AH6993" s="1219"/>
    </row>
    <row r="6994" spans="1:34" ht="16.7" customHeight="1">
      <c r="A6994" s="1220"/>
      <c r="B6994" s="1209" t="s">
        <v>3818</v>
      </c>
      <c r="C6994" s="1866" t="s">
        <v>3819</v>
      </c>
      <c r="D6994" s="1867"/>
      <c r="E6994" s="1867"/>
      <c r="F6994" s="1867"/>
      <c r="G6994" s="1867"/>
      <c r="H6994" s="1867"/>
      <c r="I6994" s="1867"/>
      <c r="J6994" s="1867"/>
      <c r="K6994" s="1867"/>
      <c r="L6994" s="1867"/>
      <c r="M6994" s="1867"/>
      <c r="N6994" s="1866"/>
      <c r="O6994" s="1893">
        <v>0.72</v>
      </c>
      <c r="P6994" s="1894"/>
      <c r="Q6994" s="1894"/>
      <c r="R6994" s="1894"/>
      <c r="S6994" s="1895"/>
      <c r="T6994" s="1896" t="s">
        <v>469</v>
      </c>
      <c r="U6994" s="1897"/>
      <c r="V6994" s="1897"/>
      <c r="W6994" s="1222"/>
      <c r="X6994" s="1898">
        <v>592.23469999999998</v>
      </c>
      <c r="Y6994" s="1899"/>
      <c r="Z6994" s="1899"/>
      <c r="AA6994" s="1899"/>
      <c r="AB6994" s="1899"/>
      <c r="AC6994" s="1899"/>
      <c r="AD6994" s="1900"/>
      <c r="AE6994" s="1874">
        <v>426.40899999999999</v>
      </c>
      <c r="AF6994" s="1843"/>
      <c r="AG6994" s="1843"/>
      <c r="AH6994" s="1222"/>
    </row>
    <row r="6995" spans="1:34" ht="17.45" customHeight="1">
      <c r="A6995" s="1792"/>
      <c r="B6995" s="1793"/>
      <c r="C6995" s="1793"/>
      <c r="D6995" s="1793"/>
      <c r="E6995" s="1793"/>
      <c r="F6995" s="1793"/>
      <c r="G6995" s="1793"/>
      <c r="H6995" s="1793"/>
      <c r="I6995" s="1794" t="s">
        <v>2869</v>
      </c>
      <c r="J6995" s="1794"/>
      <c r="K6995" s="1794"/>
      <c r="L6995" s="1794"/>
      <c r="M6995" s="1794"/>
      <c r="N6995" s="1794"/>
      <c r="O6995" s="1794"/>
      <c r="P6995" s="1794"/>
      <c r="Q6995" s="1794"/>
      <c r="R6995" s="1794"/>
      <c r="S6995" s="1794"/>
      <c r="T6995" s="1794"/>
      <c r="U6995" s="1794"/>
      <c r="V6995" s="1794"/>
      <c r="W6995" s="1794"/>
      <c r="X6995" s="1794"/>
      <c r="Y6995" s="1794"/>
      <c r="Z6995" s="1214"/>
      <c r="AA6995" s="1795">
        <v>619.18719999999996</v>
      </c>
      <c r="AB6995" s="1795"/>
      <c r="AC6995" s="1795"/>
      <c r="AD6995" s="1795"/>
      <c r="AE6995" s="1795"/>
      <c r="AF6995" s="1795"/>
      <c r="AG6995" s="1795"/>
      <c r="AH6995" s="1213"/>
    </row>
    <row r="6996" spans="1:34" ht="17.45" customHeight="1">
      <c r="A6996" s="1801" t="s">
        <v>2870</v>
      </c>
      <c r="B6996" s="1825"/>
      <c r="C6996" s="1825"/>
      <c r="D6996" s="1825"/>
      <c r="E6996" s="1825"/>
      <c r="F6996" s="1825"/>
      <c r="G6996" s="1825"/>
      <c r="H6996" s="1825"/>
      <c r="I6996" s="1825"/>
      <c r="J6996" s="1825"/>
      <c r="K6996" s="1825"/>
      <c r="L6996" s="1825"/>
      <c r="M6996" s="1825"/>
      <c r="N6996" s="1826"/>
      <c r="O6996" s="1789" t="s">
        <v>2850</v>
      </c>
      <c r="P6996" s="1790"/>
      <c r="Q6996" s="1790"/>
      <c r="R6996" s="1790"/>
      <c r="S6996" s="1791"/>
      <c r="T6996" s="1827" t="s">
        <v>754</v>
      </c>
      <c r="U6996" s="1790"/>
      <c r="V6996" s="1790"/>
      <c r="W6996" s="1213"/>
      <c r="X6996" s="1789" t="s">
        <v>2866</v>
      </c>
      <c r="Y6996" s="1790"/>
      <c r="Z6996" s="1790"/>
      <c r="AA6996" s="1790"/>
      <c r="AB6996" s="1790"/>
      <c r="AC6996" s="1790"/>
      <c r="AD6996" s="1791"/>
      <c r="AE6996" s="1810" t="s">
        <v>2867</v>
      </c>
      <c r="AF6996" s="1828"/>
      <c r="AG6996" s="1828"/>
      <c r="AH6996" s="1213"/>
    </row>
    <row r="6997" spans="1:34" ht="16.7" customHeight="1">
      <c r="A6997" s="1792"/>
      <c r="B6997" s="1793"/>
      <c r="C6997" s="1793"/>
      <c r="D6997" s="1793"/>
      <c r="E6997" s="1793"/>
      <c r="F6997" s="1793"/>
      <c r="G6997" s="1793"/>
      <c r="H6997" s="1793"/>
      <c r="I6997" s="1794" t="s">
        <v>2871</v>
      </c>
      <c r="J6997" s="1794"/>
      <c r="K6997" s="1794"/>
      <c r="L6997" s="1794"/>
      <c r="M6997" s="1794"/>
      <c r="N6997" s="1794"/>
      <c r="O6997" s="1794"/>
      <c r="P6997" s="1794"/>
      <c r="Q6997" s="1794"/>
      <c r="R6997" s="1794"/>
      <c r="S6997" s="1794"/>
      <c r="T6997" s="1794"/>
      <c r="U6997" s="1794"/>
      <c r="V6997" s="1794"/>
      <c r="W6997" s="1794"/>
      <c r="X6997" s="1794"/>
      <c r="Y6997" s="1794"/>
      <c r="Z6997" s="1214"/>
      <c r="AA6997" s="1795">
        <v>0</v>
      </c>
      <c r="AB6997" s="1795"/>
      <c r="AC6997" s="1795"/>
      <c r="AD6997" s="1795"/>
      <c r="AE6997" s="1795"/>
      <c r="AF6997" s="1795"/>
      <c r="AG6997" s="1795"/>
      <c r="AH6997" s="1213"/>
    </row>
    <row r="6998" spans="1:34" ht="17.45" customHeight="1">
      <c r="A6998" s="1801" t="s">
        <v>2872</v>
      </c>
      <c r="B6998" s="1825"/>
      <c r="C6998" s="1825"/>
      <c r="D6998" s="1825"/>
      <c r="E6998" s="1825"/>
      <c r="F6998" s="1825"/>
      <c r="G6998" s="1825"/>
      <c r="H6998" s="1825"/>
      <c r="I6998" s="1825"/>
      <c r="J6998" s="1825"/>
      <c r="K6998" s="1825"/>
      <c r="L6998" s="1825"/>
      <c r="M6998" s="1825"/>
      <c r="N6998" s="1826"/>
      <c r="O6998" s="1789" t="s">
        <v>2850</v>
      </c>
      <c r="P6998" s="1790"/>
      <c r="Q6998" s="1790"/>
      <c r="R6998" s="1790"/>
      <c r="S6998" s="1791"/>
      <c r="T6998" s="1827" t="s">
        <v>754</v>
      </c>
      <c r="U6998" s="1790"/>
      <c r="V6998" s="1790"/>
      <c r="W6998" s="1213"/>
      <c r="X6998" s="1789" t="s">
        <v>2866</v>
      </c>
      <c r="Y6998" s="1790"/>
      <c r="Z6998" s="1790"/>
      <c r="AA6998" s="1790"/>
      <c r="AB6998" s="1790"/>
      <c r="AC6998" s="1790"/>
      <c r="AD6998" s="1791"/>
      <c r="AE6998" s="1810" t="s">
        <v>2867</v>
      </c>
      <c r="AF6998" s="1828"/>
      <c r="AG6998" s="1828"/>
      <c r="AH6998" s="1213"/>
    </row>
    <row r="6999" spans="1:34" ht="17.45" customHeight="1">
      <c r="A6999" s="1901" t="s">
        <v>3144</v>
      </c>
      <c r="B6999" s="1902"/>
      <c r="C6999" s="1902"/>
      <c r="D6999" s="1902"/>
      <c r="E6999" s="1902"/>
      <c r="F6999" s="1875" t="s">
        <v>3145</v>
      </c>
      <c r="G6999" s="1876"/>
      <c r="H6999" s="1876"/>
      <c r="I6999" s="1876"/>
      <c r="J6999" s="1876"/>
      <c r="K6999" s="1876"/>
      <c r="L6999" s="1876"/>
      <c r="M6999" s="1876"/>
      <c r="N6999" s="1875"/>
      <c r="O6999" s="1885">
        <v>3.2669999999999998E-2</v>
      </c>
      <c r="P6999" s="1886"/>
      <c r="Q6999" s="1886"/>
      <c r="R6999" s="1886"/>
      <c r="S6999" s="1887"/>
      <c r="T6999" s="1888" t="s">
        <v>109</v>
      </c>
      <c r="U6999" s="1889"/>
      <c r="V6999" s="1889"/>
      <c r="W6999" s="1225"/>
      <c r="X6999" s="1890">
        <v>33.54</v>
      </c>
      <c r="Y6999" s="1891"/>
      <c r="Z6999" s="1891"/>
      <c r="AA6999" s="1891"/>
      <c r="AB6999" s="1891"/>
      <c r="AC6999" s="1891"/>
      <c r="AD6999" s="1892"/>
      <c r="AE6999" s="1865">
        <v>1.0958000000000001</v>
      </c>
      <c r="AF6999" s="1847"/>
      <c r="AG6999" s="1847"/>
      <c r="AH6999" s="1225"/>
    </row>
    <row r="7000" spans="1:34" ht="16.7" customHeight="1">
      <c r="A7000" s="1787" t="s">
        <v>3053</v>
      </c>
      <c r="B7000" s="1788"/>
      <c r="C7000" s="1788"/>
      <c r="D7000" s="1788"/>
      <c r="E7000" s="1788"/>
      <c r="F7000" s="1903" t="s">
        <v>3054</v>
      </c>
      <c r="G7000" s="1815"/>
      <c r="H7000" s="1815"/>
      <c r="I7000" s="1815"/>
      <c r="J7000" s="1815"/>
      <c r="K7000" s="1815"/>
      <c r="L7000" s="1815"/>
      <c r="M7000" s="1815"/>
      <c r="N7000" s="1903"/>
      <c r="O7000" s="1910">
        <v>1.4999999999999999E-4</v>
      </c>
      <c r="P7000" s="1911"/>
      <c r="Q7000" s="1911"/>
      <c r="R7000" s="1911"/>
      <c r="S7000" s="1912"/>
      <c r="T7000" s="1913" t="s">
        <v>109</v>
      </c>
      <c r="U7000" s="1796"/>
      <c r="V7000" s="1796"/>
      <c r="W7000" s="1219"/>
      <c r="X7000" s="1914">
        <v>33.54</v>
      </c>
      <c r="Y7000" s="1915"/>
      <c r="Z7000" s="1915"/>
      <c r="AA7000" s="1915"/>
      <c r="AB7000" s="1915"/>
      <c r="AC7000" s="1915"/>
      <c r="AD7000" s="1916"/>
      <c r="AE7000" s="1909">
        <v>5.0000000000000001E-3</v>
      </c>
      <c r="AF7000" s="1841"/>
      <c r="AG7000" s="1841"/>
      <c r="AH7000" s="1219"/>
    </row>
    <row r="7001" spans="1:34" ht="17.45" customHeight="1">
      <c r="A7001" s="1787" t="s">
        <v>3542</v>
      </c>
      <c r="B7001" s="1788"/>
      <c r="C7001" s="1788"/>
      <c r="D7001" s="1788"/>
      <c r="E7001" s="1788"/>
      <c r="F7001" s="1903" t="s">
        <v>3543</v>
      </c>
      <c r="G7001" s="1815"/>
      <c r="H7001" s="1815"/>
      <c r="I7001" s="1815"/>
      <c r="J7001" s="1815"/>
      <c r="K7001" s="1815"/>
      <c r="L7001" s="1815"/>
      <c r="M7001" s="1815"/>
      <c r="N7001" s="1903"/>
      <c r="O7001" s="1910">
        <v>2.2000000000000001E-3</v>
      </c>
      <c r="P7001" s="1911"/>
      <c r="Q7001" s="1911"/>
      <c r="R7001" s="1911"/>
      <c r="S7001" s="1912"/>
      <c r="T7001" s="1913" t="s">
        <v>109</v>
      </c>
      <c r="U7001" s="1796"/>
      <c r="V7001" s="1796"/>
      <c r="W7001" s="1219"/>
      <c r="X7001" s="1914">
        <v>33.54</v>
      </c>
      <c r="Y7001" s="1915"/>
      <c r="Z7001" s="1915"/>
      <c r="AA7001" s="1915"/>
      <c r="AB7001" s="1915"/>
      <c r="AC7001" s="1915"/>
      <c r="AD7001" s="1916"/>
      <c r="AE7001" s="1909">
        <v>7.3800000000000004E-2</v>
      </c>
      <c r="AF7001" s="1841"/>
      <c r="AG7001" s="1841"/>
      <c r="AH7001" s="1219"/>
    </row>
    <row r="7002" spans="1:34" ht="16.7" customHeight="1">
      <c r="A7002" s="1787" t="s">
        <v>3055</v>
      </c>
      <c r="B7002" s="1788"/>
      <c r="C7002" s="1788"/>
      <c r="D7002" s="1788"/>
      <c r="E7002" s="1788"/>
      <c r="F7002" s="1903" t="s">
        <v>3056</v>
      </c>
      <c r="G7002" s="1815"/>
      <c r="H7002" s="1815"/>
      <c r="I7002" s="1815"/>
      <c r="J7002" s="1815"/>
      <c r="K7002" s="1815"/>
      <c r="L7002" s="1815"/>
      <c r="M7002" s="1815"/>
      <c r="N7002" s="1903"/>
      <c r="O7002" s="1910">
        <v>1.9800000000000002E-2</v>
      </c>
      <c r="P7002" s="1911"/>
      <c r="Q7002" s="1911"/>
      <c r="R7002" s="1911"/>
      <c r="S7002" s="1912"/>
      <c r="T7002" s="1913" t="s">
        <v>109</v>
      </c>
      <c r="U7002" s="1796"/>
      <c r="V7002" s="1796"/>
      <c r="W7002" s="1219"/>
      <c r="X7002" s="1914">
        <v>33.54</v>
      </c>
      <c r="Y7002" s="1915"/>
      <c r="Z7002" s="1915"/>
      <c r="AA7002" s="1915"/>
      <c r="AB7002" s="1915"/>
      <c r="AC7002" s="1915"/>
      <c r="AD7002" s="1916"/>
      <c r="AE7002" s="1909">
        <v>0.66410000000000002</v>
      </c>
      <c r="AF7002" s="1841"/>
      <c r="AG7002" s="1841"/>
      <c r="AH7002" s="1219"/>
    </row>
    <row r="7003" spans="1:34" ht="17.45" customHeight="1">
      <c r="A7003" s="1787" t="s">
        <v>3820</v>
      </c>
      <c r="B7003" s="1788"/>
      <c r="C7003" s="1788"/>
      <c r="D7003" s="1788"/>
      <c r="E7003" s="1788"/>
      <c r="F7003" s="1903" t="s">
        <v>3821</v>
      </c>
      <c r="G7003" s="1815"/>
      <c r="H7003" s="1815"/>
      <c r="I7003" s="1815"/>
      <c r="J7003" s="1815"/>
      <c r="K7003" s="1815"/>
      <c r="L7003" s="1815"/>
      <c r="M7003" s="1815"/>
      <c r="N7003" s="1903"/>
      <c r="O7003" s="1910">
        <v>3.5E-4</v>
      </c>
      <c r="P7003" s="1911"/>
      <c r="Q7003" s="1911"/>
      <c r="R7003" s="1911"/>
      <c r="S7003" s="1912"/>
      <c r="T7003" s="1913" t="s">
        <v>109</v>
      </c>
      <c r="U7003" s="1796"/>
      <c r="V7003" s="1796"/>
      <c r="W7003" s="1219"/>
      <c r="X7003" s="1914">
        <v>33.54</v>
      </c>
      <c r="Y7003" s="1915"/>
      <c r="Z7003" s="1915"/>
      <c r="AA7003" s="1915"/>
      <c r="AB7003" s="1915"/>
      <c r="AC7003" s="1915"/>
      <c r="AD7003" s="1916"/>
      <c r="AE7003" s="1909">
        <v>1.17E-2</v>
      </c>
      <c r="AF7003" s="1841"/>
      <c r="AG7003" s="1841"/>
      <c r="AH7003" s="1219"/>
    </row>
    <row r="7004" spans="1:34" ht="17.45" customHeight="1">
      <c r="A7004" s="1787" t="s">
        <v>3822</v>
      </c>
      <c r="B7004" s="1788"/>
      <c r="C7004" s="1788"/>
      <c r="D7004" s="1788"/>
      <c r="E7004" s="1788"/>
      <c r="F7004" s="1903" t="s">
        <v>3823</v>
      </c>
      <c r="G7004" s="1815"/>
      <c r="H7004" s="1815"/>
      <c r="I7004" s="1815"/>
      <c r="J7004" s="1815"/>
      <c r="K7004" s="1815"/>
      <c r="L7004" s="1815"/>
      <c r="M7004" s="1815"/>
      <c r="N7004" s="1903"/>
      <c r="O7004" s="1910">
        <v>4.0000000000000003E-5</v>
      </c>
      <c r="P7004" s="1911"/>
      <c r="Q7004" s="1911"/>
      <c r="R7004" s="1911"/>
      <c r="S7004" s="1912"/>
      <c r="T7004" s="1913" t="s">
        <v>109</v>
      </c>
      <c r="U7004" s="1796"/>
      <c r="V7004" s="1796"/>
      <c r="W7004" s="1219"/>
      <c r="X7004" s="1914">
        <v>33.54</v>
      </c>
      <c r="Y7004" s="1915"/>
      <c r="Z7004" s="1915"/>
      <c r="AA7004" s="1915"/>
      <c r="AB7004" s="1915"/>
      <c r="AC7004" s="1915"/>
      <c r="AD7004" s="1916"/>
      <c r="AE7004" s="1909">
        <v>1.2999999999999999E-3</v>
      </c>
      <c r="AF7004" s="1841"/>
      <c r="AG7004" s="1841"/>
      <c r="AH7004" s="1219"/>
    </row>
    <row r="7005" spans="1:34" ht="16.7" customHeight="1">
      <c r="A7005" s="1819" t="s">
        <v>3824</v>
      </c>
      <c r="B7005" s="1820"/>
      <c r="C7005" s="1820"/>
      <c r="D7005" s="1820"/>
      <c r="E7005" s="1820"/>
      <c r="F7005" s="1866" t="s">
        <v>3825</v>
      </c>
      <c r="G7005" s="1867"/>
      <c r="H7005" s="1867"/>
      <c r="I7005" s="1867"/>
      <c r="J7005" s="1867"/>
      <c r="K7005" s="1867"/>
      <c r="L7005" s="1867"/>
      <c r="M7005" s="1867"/>
      <c r="N7005" s="1866"/>
      <c r="O7005" s="1893">
        <v>5.6999999999999998E-4</v>
      </c>
      <c r="P7005" s="1894"/>
      <c r="Q7005" s="1894"/>
      <c r="R7005" s="1894"/>
      <c r="S7005" s="1895"/>
      <c r="T7005" s="1896" t="s">
        <v>109</v>
      </c>
      <c r="U7005" s="1897"/>
      <c r="V7005" s="1897"/>
      <c r="W7005" s="1222"/>
      <c r="X7005" s="1898">
        <v>33.54</v>
      </c>
      <c r="Y7005" s="1899"/>
      <c r="Z7005" s="1899"/>
      <c r="AA7005" s="1899"/>
      <c r="AB7005" s="1899"/>
      <c r="AC7005" s="1899"/>
      <c r="AD7005" s="1900"/>
      <c r="AE7005" s="1874">
        <v>1.9099999999999999E-2</v>
      </c>
      <c r="AF7005" s="1843"/>
      <c r="AG7005" s="1843"/>
      <c r="AH7005" s="1222"/>
    </row>
    <row r="7006" spans="1:34" ht="17.45" customHeight="1">
      <c r="A7006" s="1792"/>
      <c r="B7006" s="1793"/>
      <c r="C7006" s="1793"/>
      <c r="D7006" s="1793"/>
      <c r="E7006" s="1793"/>
      <c r="F7006" s="1793"/>
      <c r="G7006" s="1793"/>
      <c r="H7006" s="1793"/>
      <c r="I7006" s="1793"/>
      <c r="J7006" s="1793"/>
      <c r="K7006" s="1794" t="s">
        <v>2873</v>
      </c>
      <c r="L7006" s="1794"/>
      <c r="M7006" s="1794"/>
      <c r="N7006" s="1794"/>
      <c r="O7006" s="1794"/>
      <c r="P7006" s="1794"/>
      <c r="Q7006" s="1794"/>
      <c r="R7006" s="1794"/>
      <c r="S7006" s="1794"/>
      <c r="T7006" s="1794"/>
      <c r="U7006" s="1794"/>
      <c r="V7006" s="1794"/>
      <c r="W7006" s="1794"/>
      <c r="X7006" s="1794"/>
      <c r="Y7006" s="1794"/>
      <c r="Z7006" s="1794"/>
      <c r="AA7006" s="1794"/>
      <c r="AB7006" s="1214"/>
      <c r="AC7006" s="1795">
        <v>1.8708</v>
      </c>
      <c r="AD7006" s="1795"/>
      <c r="AE7006" s="1795"/>
      <c r="AF7006" s="1795"/>
      <c r="AG7006" s="1795"/>
      <c r="AH7006" s="1213"/>
    </row>
    <row r="7007" spans="1:34" ht="17.45" customHeight="1">
      <c r="A7007" s="1801" t="s">
        <v>2874</v>
      </c>
      <c r="B7007" s="1825"/>
      <c r="C7007" s="1825"/>
      <c r="D7007" s="1825"/>
      <c r="E7007" s="1825"/>
      <c r="F7007" s="1825"/>
      <c r="G7007" s="1825"/>
      <c r="H7007" s="1825"/>
      <c r="I7007" s="1825"/>
      <c r="J7007" s="1826"/>
      <c r="K7007" s="1789" t="s">
        <v>2850</v>
      </c>
      <c r="L7007" s="1791"/>
      <c r="M7007" s="1855" t="s">
        <v>2875</v>
      </c>
      <c r="N7007" s="1856"/>
      <c r="O7007" s="1857"/>
      <c r="P7007" s="1855" t="s">
        <v>2876</v>
      </c>
      <c r="Q7007" s="1856"/>
      <c r="R7007" s="1857"/>
      <c r="S7007" s="1855" t="s">
        <v>2877</v>
      </c>
      <c r="T7007" s="1857"/>
      <c r="U7007" s="1789" t="s">
        <v>2878</v>
      </c>
      <c r="V7007" s="1790"/>
      <c r="W7007" s="1791"/>
      <c r="X7007" s="1789" t="s">
        <v>2879</v>
      </c>
      <c r="Y7007" s="1790"/>
      <c r="Z7007" s="1790"/>
      <c r="AA7007" s="1790"/>
      <c r="AB7007" s="1791"/>
      <c r="AC7007" s="1789" t="s">
        <v>2880</v>
      </c>
      <c r="AD7007" s="1791"/>
      <c r="AE7007" s="1810" t="s">
        <v>2867</v>
      </c>
      <c r="AF7007" s="1828"/>
      <c r="AG7007" s="1828"/>
      <c r="AH7007" s="1213"/>
    </row>
    <row r="7008" spans="1:34" ht="16.7" customHeight="1">
      <c r="A7008" s="1901" t="s">
        <v>3154</v>
      </c>
      <c r="B7008" s="1902"/>
      <c r="C7008" s="1902"/>
      <c r="D7008" s="1902"/>
      <c r="E7008" s="1902"/>
      <c r="F7008" s="1875" t="s">
        <v>3145</v>
      </c>
      <c r="G7008" s="1876"/>
      <c r="H7008" s="1876"/>
      <c r="I7008" s="1876"/>
      <c r="J7008" s="1875"/>
      <c r="K7008" s="1877">
        <v>3.2669999999999998E-2</v>
      </c>
      <c r="L7008" s="1878"/>
      <c r="M7008" s="1890">
        <v>0</v>
      </c>
      <c r="N7008" s="1891"/>
      <c r="O7008" s="1892"/>
      <c r="P7008" s="1890">
        <v>0</v>
      </c>
      <c r="Q7008" s="1891"/>
      <c r="R7008" s="1892"/>
      <c r="S7008" s="1890">
        <v>0</v>
      </c>
      <c r="T7008" s="1892"/>
      <c r="U7008" s="1890">
        <v>1.1000000000000001</v>
      </c>
      <c r="V7008" s="1891"/>
      <c r="W7008" s="1892"/>
      <c r="X7008" s="1890">
        <v>0.88</v>
      </c>
      <c r="Y7008" s="1891"/>
      <c r="Z7008" s="1891"/>
      <c r="AA7008" s="1891"/>
      <c r="AB7008" s="1892"/>
      <c r="AC7008" s="1890">
        <v>0.72</v>
      </c>
      <c r="AD7008" s="1892"/>
      <c r="AE7008" s="1865">
        <v>0</v>
      </c>
      <c r="AF7008" s="1847"/>
      <c r="AG7008" s="1847"/>
      <c r="AH7008" s="1225"/>
    </row>
    <row r="7009" spans="1:34" ht="17.45" customHeight="1">
      <c r="A7009" s="1787" t="s">
        <v>3059</v>
      </c>
      <c r="B7009" s="1788"/>
      <c r="C7009" s="1788"/>
      <c r="D7009" s="1788"/>
      <c r="E7009" s="1788"/>
      <c r="F7009" s="1903" t="s">
        <v>3054</v>
      </c>
      <c r="G7009" s="1815"/>
      <c r="H7009" s="1815"/>
      <c r="I7009" s="1815"/>
      <c r="J7009" s="1903"/>
      <c r="K7009" s="1904">
        <v>1.4999999999999999E-4</v>
      </c>
      <c r="L7009" s="1905"/>
      <c r="M7009" s="1914">
        <v>0</v>
      </c>
      <c r="N7009" s="1915"/>
      <c r="O7009" s="1916"/>
      <c r="P7009" s="1914">
        <v>0</v>
      </c>
      <c r="Q7009" s="1915"/>
      <c r="R7009" s="1916"/>
      <c r="S7009" s="1914">
        <v>0</v>
      </c>
      <c r="T7009" s="1916"/>
      <c r="U7009" s="1914">
        <v>1.1000000000000001</v>
      </c>
      <c r="V7009" s="1915"/>
      <c r="W7009" s="1916"/>
      <c r="X7009" s="1914">
        <v>0.88</v>
      </c>
      <c r="Y7009" s="1915"/>
      <c r="Z7009" s="1915"/>
      <c r="AA7009" s="1915"/>
      <c r="AB7009" s="1916"/>
      <c r="AC7009" s="1914">
        <v>0.72</v>
      </c>
      <c r="AD7009" s="1916"/>
      <c r="AE7009" s="1909">
        <v>0</v>
      </c>
      <c r="AF7009" s="1841"/>
      <c r="AG7009" s="1841"/>
      <c r="AH7009" s="1219"/>
    </row>
    <row r="7010" spans="1:34" ht="8.65" customHeight="1">
      <c r="A7010" s="1220"/>
      <c r="B7010" s="1221"/>
      <c r="C7010" s="1221"/>
      <c r="D7010" s="1221"/>
      <c r="E7010" s="1221"/>
      <c r="F7010" s="1221"/>
      <c r="G7010" s="1221"/>
      <c r="H7010" s="1221"/>
      <c r="I7010" s="1221"/>
      <c r="J7010" s="1221"/>
      <c r="K7010" s="1221"/>
      <c r="L7010" s="1221"/>
      <c r="M7010" s="1221"/>
      <c r="N7010" s="1221"/>
      <c r="O7010" s="1221"/>
      <c r="P7010" s="1221"/>
      <c r="Q7010" s="1221"/>
      <c r="R7010" s="1221"/>
      <c r="S7010" s="1221"/>
      <c r="T7010" s="1221"/>
      <c r="U7010" s="1221"/>
      <c r="V7010" s="1221"/>
      <c r="W7010" s="1221"/>
      <c r="X7010" s="1221"/>
      <c r="Y7010" s="1221"/>
      <c r="Z7010" s="1221"/>
      <c r="AA7010" s="1221"/>
      <c r="AB7010" s="1221"/>
      <c r="AC7010" s="1221"/>
      <c r="AD7010" s="1221"/>
      <c r="AE7010" s="1221"/>
      <c r="AF7010" s="1221"/>
      <c r="AG7010" s="1221"/>
      <c r="AH7010" s="1222"/>
    </row>
    <row r="7011" spans="1:34" ht="5.0999999999999996" customHeight="1">
      <c r="A7011" s="1777"/>
      <c r="B7011" s="1778"/>
      <c r="C7011" s="1778"/>
      <c r="D7011" s="1778"/>
      <c r="E7011" s="1778"/>
      <c r="F7011" s="1778"/>
      <c r="G7011" s="1778"/>
      <c r="H7011" s="1778"/>
      <c r="I7011" s="1778"/>
      <c r="J7011" s="1778"/>
      <c r="K7011" s="1778"/>
      <c r="L7011" s="1778"/>
      <c r="M7011" s="1778"/>
      <c r="N7011" s="1778"/>
      <c r="O7011" s="1778"/>
      <c r="P7011" s="1778"/>
      <c r="Q7011" s="1778"/>
      <c r="R7011" s="1778"/>
      <c r="S7011" s="1778"/>
      <c r="T7011" s="1778"/>
      <c r="U7011" s="1778"/>
      <c r="V7011" s="1778"/>
      <c r="W7011" s="1778"/>
      <c r="X7011" s="1778"/>
      <c r="Y7011" s="1778"/>
      <c r="Z7011" s="1778"/>
      <c r="AA7011" s="1778"/>
      <c r="AB7011" s="1778"/>
      <c r="AC7011" s="1778"/>
      <c r="AD7011" s="1778"/>
      <c r="AE7011" s="1778"/>
      <c r="AF7011" s="1778"/>
      <c r="AG7011" s="1778"/>
      <c r="AH7011" s="1779"/>
    </row>
    <row r="7012" spans="1:34" ht="11.65" customHeight="1">
      <c r="A7012" s="1780" t="s">
        <v>2834</v>
      </c>
      <c r="B7012" s="1310"/>
      <c r="C7012" s="1310"/>
      <c r="D7012" s="1310"/>
      <c r="E7012" s="1310"/>
      <c r="F7012" s="1310"/>
      <c r="G7012" s="1310"/>
      <c r="H7012" s="1310"/>
      <c r="I7012" s="1310"/>
      <c r="J7012" s="1310"/>
      <c r="K7012" s="1310"/>
      <c r="L7012" s="1310"/>
      <c r="M7012" s="1310"/>
      <c r="N7012" s="1310"/>
      <c r="O7012" s="1310"/>
      <c r="P7012" s="1310"/>
      <c r="Q7012" s="1310"/>
      <c r="R7012" s="1310"/>
      <c r="S7012" s="1310"/>
      <c r="T7012" s="1310"/>
      <c r="U7012" s="1310"/>
      <c r="V7012" s="1310"/>
      <c r="W7012" s="1310"/>
      <c r="X7012" s="1310"/>
      <c r="Y7012" s="1310"/>
      <c r="Z7012" s="1310"/>
      <c r="AA7012" s="1310"/>
      <c r="AB7012" s="1310"/>
      <c r="AC7012" s="1310"/>
      <c r="AD7012" s="1309"/>
      <c r="AE7012" s="1309"/>
      <c r="AF7012" s="1781" t="s">
        <v>3826</v>
      </c>
      <c r="AG7012" s="1781"/>
      <c r="AH7012" s="1782"/>
    </row>
    <row r="7013" spans="1:34" ht="5.85" customHeight="1">
      <c r="A7013" s="1780"/>
      <c r="B7013" s="1310"/>
      <c r="C7013" s="1310"/>
      <c r="D7013" s="1310"/>
      <c r="E7013" s="1310"/>
      <c r="F7013" s="1310"/>
      <c r="G7013" s="1310"/>
      <c r="H7013" s="1310"/>
      <c r="I7013" s="1310"/>
      <c r="J7013" s="1310"/>
      <c r="K7013" s="1310"/>
      <c r="L7013" s="1310"/>
      <c r="M7013" s="1310"/>
      <c r="N7013" s="1310"/>
      <c r="O7013" s="1310"/>
      <c r="P7013" s="1310"/>
      <c r="Q7013" s="1310"/>
      <c r="R7013" s="1310"/>
      <c r="S7013" s="1310"/>
      <c r="T7013" s="1310"/>
      <c r="U7013" s="1310"/>
      <c r="V7013" s="1310"/>
      <c r="W7013" s="1310"/>
      <c r="X7013" s="1310"/>
      <c r="Y7013" s="1310"/>
      <c r="Z7013" s="1310"/>
      <c r="AA7013" s="1310"/>
      <c r="AB7013" s="1310"/>
      <c r="AC7013" s="1310"/>
      <c r="AD7013" s="1311"/>
      <c r="AE7013" s="1311"/>
      <c r="AF7013" s="1311"/>
      <c r="AG7013" s="1311"/>
      <c r="AH7013" s="1782"/>
    </row>
    <row r="7014" spans="1:34" ht="11.65" customHeight="1">
      <c r="A7014" s="1783" t="s">
        <v>2836</v>
      </c>
      <c r="B7014" s="1784"/>
      <c r="C7014" s="1784"/>
      <c r="D7014" s="1784"/>
      <c r="E7014" s="1784"/>
      <c r="F7014" s="1784"/>
      <c r="G7014" s="1784"/>
      <c r="H7014" s="1784"/>
      <c r="I7014" s="1784"/>
      <c r="J7014" s="1784"/>
      <c r="K7014" s="1784"/>
      <c r="L7014" s="1784"/>
      <c r="M7014" s="1784"/>
      <c r="N7014" s="1784"/>
      <c r="O7014" s="1784"/>
      <c r="P7014" s="1784"/>
      <c r="Q7014" s="1784"/>
      <c r="R7014" s="1784"/>
      <c r="S7014" s="1784"/>
      <c r="T7014" s="1784"/>
      <c r="U7014" s="1784"/>
      <c r="V7014" s="1784"/>
      <c r="W7014" s="1784"/>
      <c r="X7014" s="1784"/>
      <c r="Y7014" s="1784"/>
      <c r="Z7014" s="1784"/>
      <c r="AA7014" s="1784"/>
      <c r="AB7014" s="1784"/>
      <c r="AC7014" s="1784"/>
      <c r="AD7014" s="1311"/>
      <c r="AE7014" s="1311"/>
      <c r="AF7014" s="1311"/>
      <c r="AG7014" s="1311"/>
      <c r="AH7014" s="1782"/>
    </row>
    <row r="7015" spans="1:34" ht="22.5" customHeight="1">
      <c r="A7015" s="1785" t="s">
        <v>2837</v>
      </c>
      <c r="B7015" s="1786"/>
      <c r="C7015" s="1786"/>
      <c r="D7015" s="1786"/>
      <c r="E7015" s="1786"/>
      <c r="F7015" s="1786"/>
      <c r="G7015" s="1786"/>
      <c r="H7015" s="1786"/>
      <c r="I7015" s="1786"/>
      <c r="J7015" s="1786"/>
      <c r="K7015" s="1786"/>
      <c r="L7015" s="1786"/>
      <c r="M7015" s="1786"/>
      <c r="N7015" s="1786"/>
      <c r="O7015" s="1786"/>
      <c r="P7015" s="1786"/>
      <c r="Q7015" s="1786"/>
      <c r="R7015" s="1786"/>
      <c r="S7015" s="1786"/>
      <c r="T7015" s="1786"/>
      <c r="U7015" s="1786"/>
      <c r="V7015" s="1786"/>
      <c r="W7015" s="1786"/>
      <c r="X7015" s="1786"/>
      <c r="Y7015" s="1786"/>
      <c r="Z7015" s="1786"/>
      <c r="AA7015" s="1786"/>
      <c r="AB7015" s="1786"/>
      <c r="AC7015" s="1786"/>
      <c r="AD7015" s="1311"/>
      <c r="AE7015" s="1311"/>
      <c r="AF7015" s="1311"/>
      <c r="AG7015" s="1311"/>
      <c r="AH7015" s="1782"/>
    </row>
    <row r="7016" spans="1:34" ht="5.85" customHeight="1">
      <c r="A7016" s="1787" t="s">
        <v>2838</v>
      </c>
      <c r="B7016" s="1788"/>
      <c r="C7016" s="1788"/>
      <c r="D7016" s="1788"/>
      <c r="E7016" s="1788"/>
      <c r="F7016" s="1788"/>
      <c r="G7016" s="1788"/>
      <c r="H7016" s="1788"/>
      <c r="I7016" s="1788"/>
      <c r="J7016" s="1788"/>
      <c r="K7016" s="1788"/>
      <c r="L7016" s="1788"/>
      <c r="M7016" s="1788"/>
      <c r="N7016" s="1788"/>
      <c r="O7016" s="1788"/>
      <c r="P7016" s="1788"/>
      <c r="Q7016" s="1788"/>
      <c r="R7016" s="1788"/>
      <c r="S7016" s="1788"/>
      <c r="T7016" s="1788"/>
      <c r="U7016" s="1788"/>
      <c r="V7016" s="1788"/>
      <c r="W7016" s="1788"/>
      <c r="X7016" s="1788"/>
      <c r="Y7016" s="1788"/>
      <c r="Z7016" s="1788"/>
      <c r="AA7016" s="1788"/>
      <c r="AB7016" s="1788"/>
      <c r="AC7016" s="1788"/>
      <c r="AD7016" s="1311"/>
      <c r="AE7016" s="1311"/>
      <c r="AF7016" s="1311"/>
      <c r="AG7016" s="1311"/>
      <c r="AH7016" s="1782"/>
    </row>
    <row r="7017" spans="1:34" ht="5.85" customHeight="1">
      <c r="A7017" s="1787"/>
      <c r="B7017" s="1788"/>
      <c r="C7017" s="1788"/>
      <c r="D7017" s="1788"/>
      <c r="E7017" s="1788"/>
      <c r="F7017" s="1788"/>
      <c r="G7017" s="1788"/>
      <c r="H7017" s="1788"/>
      <c r="I7017" s="1788"/>
      <c r="J7017" s="1788"/>
      <c r="K7017" s="1788"/>
      <c r="L7017" s="1788"/>
      <c r="M7017" s="1788"/>
      <c r="N7017" s="1788"/>
      <c r="O7017" s="1788"/>
      <c r="P7017" s="1788"/>
      <c r="Q7017" s="1788"/>
      <c r="R7017" s="1788"/>
      <c r="S7017" s="1788"/>
      <c r="T7017" s="1788"/>
      <c r="U7017" s="1788"/>
      <c r="V7017" s="1788"/>
      <c r="W7017" s="1788"/>
      <c r="X7017" s="1788"/>
      <c r="Y7017" s="1788"/>
      <c r="Z7017" s="1788"/>
      <c r="AA7017" s="1788"/>
      <c r="AB7017" s="1788"/>
      <c r="AC7017" s="1788"/>
      <c r="AD7017" s="1782"/>
      <c r="AE7017" s="1309"/>
      <c r="AF7017" s="1309"/>
      <c r="AG7017" s="1309"/>
      <c r="AH7017" s="1782"/>
    </row>
    <row r="7018" spans="1:34" ht="11.65" customHeight="1">
      <c r="A7018" s="1787" t="s">
        <v>2839</v>
      </c>
      <c r="B7018" s="1788"/>
      <c r="C7018" s="1788"/>
      <c r="D7018" s="1788"/>
      <c r="E7018" s="1788"/>
      <c r="F7018" s="1788"/>
      <c r="G7018" s="1788"/>
      <c r="H7018" s="1788"/>
      <c r="I7018" s="1788"/>
      <c r="J7018" s="1788"/>
      <c r="K7018" s="1788"/>
      <c r="L7018" s="1788"/>
      <c r="M7018" s="1788"/>
      <c r="N7018" s="1788"/>
      <c r="O7018" s="1788"/>
      <c r="P7018" s="1788"/>
      <c r="Q7018" s="1788"/>
      <c r="R7018" s="1788"/>
      <c r="S7018" s="1788"/>
      <c r="T7018" s="1788"/>
      <c r="U7018" s="1788"/>
      <c r="V7018" s="1788"/>
      <c r="W7018" s="1788"/>
      <c r="X7018" s="1788"/>
      <c r="Y7018" s="1788"/>
      <c r="Z7018" s="1788"/>
      <c r="AA7018" s="1788"/>
      <c r="AB7018" s="1788"/>
      <c r="AC7018" s="1788"/>
      <c r="AD7018" s="1818" t="s">
        <v>2840</v>
      </c>
      <c r="AE7018" s="1818"/>
      <c r="AF7018" s="1206">
        <v>0</v>
      </c>
      <c r="AG7018" s="1207" t="s">
        <v>5</v>
      </c>
      <c r="AH7018" s="1800"/>
    </row>
    <row r="7019" spans="1:34" ht="11.65" customHeight="1">
      <c r="A7019" s="1819" t="s">
        <v>2841</v>
      </c>
      <c r="B7019" s="1820"/>
      <c r="C7019" s="1820"/>
      <c r="D7019" s="1820"/>
      <c r="E7019" s="1820"/>
      <c r="F7019" s="1820"/>
      <c r="G7019" s="1820"/>
      <c r="H7019" s="1820"/>
      <c r="I7019" s="1820"/>
      <c r="J7019" s="1820"/>
      <c r="K7019" s="1820"/>
      <c r="L7019" s="1820"/>
      <c r="M7019" s="1820"/>
      <c r="N7019" s="1820"/>
      <c r="O7019" s="1820"/>
      <c r="P7019" s="1820"/>
      <c r="Q7019" s="1820"/>
      <c r="R7019" s="1820"/>
      <c r="S7019" s="1820"/>
      <c r="T7019" s="1820"/>
      <c r="U7019" s="1820"/>
      <c r="V7019" s="1820"/>
      <c r="W7019" s="1820"/>
      <c r="X7019" s="1820"/>
      <c r="Y7019" s="1820"/>
      <c r="Z7019" s="1820"/>
      <c r="AA7019" s="1820"/>
      <c r="AB7019" s="1820"/>
      <c r="AC7019" s="1820"/>
      <c r="AD7019" s="1821" t="s">
        <v>2842</v>
      </c>
      <c r="AE7019" s="1821"/>
      <c r="AF7019" s="1210">
        <v>0</v>
      </c>
      <c r="AG7019" s="1211" t="s">
        <v>5</v>
      </c>
      <c r="AH7019" s="1800"/>
    </row>
    <row r="7020" spans="1:34" ht="16.7" customHeight="1">
      <c r="A7020" s="1801" t="s">
        <v>2874</v>
      </c>
      <c r="B7020" s="1825"/>
      <c r="C7020" s="1825"/>
      <c r="D7020" s="1825"/>
      <c r="E7020" s="1825"/>
      <c r="F7020" s="1825"/>
      <c r="G7020" s="1825"/>
      <c r="H7020" s="1825"/>
      <c r="I7020" s="1825"/>
      <c r="J7020" s="1826"/>
      <c r="K7020" s="1789" t="s">
        <v>2850</v>
      </c>
      <c r="L7020" s="1791"/>
      <c r="M7020" s="1855" t="s">
        <v>2875</v>
      </c>
      <c r="N7020" s="1856"/>
      <c r="O7020" s="1857"/>
      <c r="P7020" s="1855" t="s">
        <v>2876</v>
      </c>
      <c r="Q7020" s="1856"/>
      <c r="R7020" s="1857"/>
      <c r="S7020" s="1855" t="s">
        <v>2877</v>
      </c>
      <c r="T7020" s="1857"/>
      <c r="U7020" s="1789" t="s">
        <v>2878</v>
      </c>
      <c r="V7020" s="1790"/>
      <c r="W7020" s="1791"/>
      <c r="X7020" s="1789" t="s">
        <v>2879</v>
      </c>
      <c r="Y7020" s="1790"/>
      <c r="Z7020" s="1790"/>
      <c r="AA7020" s="1790"/>
      <c r="AB7020" s="1791"/>
      <c r="AC7020" s="1789" t="s">
        <v>2880</v>
      </c>
      <c r="AD7020" s="1791"/>
      <c r="AE7020" s="1810" t="s">
        <v>2867</v>
      </c>
      <c r="AF7020" s="1828"/>
      <c r="AG7020" s="1828"/>
      <c r="AH7020" s="1213"/>
    </row>
    <row r="7021" spans="1:34" ht="17.45" customHeight="1">
      <c r="A7021" s="1901" t="s">
        <v>3546</v>
      </c>
      <c r="B7021" s="1902"/>
      <c r="C7021" s="1902"/>
      <c r="D7021" s="1902"/>
      <c r="E7021" s="1902"/>
      <c r="F7021" s="1875" t="s">
        <v>3543</v>
      </c>
      <c r="G7021" s="1876"/>
      <c r="H7021" s="1876"/>
      <c r="I7021" s="1876"/>
      <c r="J7021" s="1875"/>
      <c r="K7021" s="1877">
        <v>2.2000000000000001E-3</v>
      </c>
      <c r="L7021" s="1878"/>
      <c r="M7021" s="1890">
        <v>0</v>
      </c>
      <c r="N7021" s="1891"/>
      <c r="O7021" s="1892"/>
      <c r="P7021" s="1890">
        <v>0</v>
      </c>
      <c r="Q7021" s="1891"/>
      <c r="R7021" s="1892"/>
      <c r="S7021" s="1890">
        <v>0</v>
      </c>
      <c r="T7021" s="1892"/>
      <c r="U7021" s="1890">
        <v>1.1000000000000001</v>
      </c>
      <c r="V7021" s="1891"/>
      <c r="W7021" s="1892"/>
      <c r="X7021" s="1890">
        <v>0.88</v>
      </c>
      <c r="Y7021" s="1891"/>
      <c r="Z7021" s="1891"/>
      <c r="AA7021" s="1891"/>
      <c r="AB7021" s="1892"/>
      <c r="AC7021" s="1890">
        <v>0.72</v>
      </c>
      <c r="AD7021" s="1892"/>
      <c r="AE7021" s="1865">
        <v>0</v>
      </c>
      <c r="AF7021" s="1847"/>
      <c r="AG7021" s="1847"/>
      <c r="AH7021" s="1225"/>
    </row>
    <row r="7022" spans="1:34" ht="16.7" customHeight="1">
      <c r="A7022" s="1787" t="s">
        <v>3060</v>
      </c>
      <c r="B7022" s="1788"/>
      <c r="C7022" s="1788"/>
      <c r="D7022" s="1788"/>
      <c r="E7022" s="1788"/>
      <c r="F7022" s="1903" t="s">
        <v>3056</v>
      </c>
      <c r="G7022" s="1815"/>
      <c r="H7022" s="1815"/>
      <c r="I7022" s="1815"/>
      <c r="J7022" s="1903"/>
      <c r="K7022" s="1904">
        <v>1.9800000000000002E-2</v>
      </c>
      <c r="L7022" s="1905"/>
      <c r="M7022" s="1914">
        <v>0</v>
      </c>
      <c r="N7022" s="1915"/>
      <c r="O7022" s="1916"/>
      <c r="P7022" s="1914">
        <v>0</v>
      </c>
      <c r="Q7022" s="1915"/>
      <c r="R7022" s="1916"/>
      <c r="S7022" s="1914">
        <v>0</v>
      </c>
      <c r="T7022" s="1916"/>
      <c r="U7022" s="1914">
        <v>1.1000000000000001</v>
      </c>
      <c r="V7022" s="1915"/>
      <c r="W7022" s="1916"/>
      <c r="X7022" s="1914">
        <v>0.88</v>
      </c>
      <c r="Y7022" s="1915"/>
      <c r="Z7022" s="1915"/>
      <c r="AA7022" s="1915"/>
      <c r="AB7022" s="1916"/>
      <c r="AC7022" s="1914">
        <v>0.72</v>
      </c>
      <c r="AD7022" s="1916"/>
      <c r="AE7022" s="1909">
        <v>0</v>
      </c>
      <c r="AF7022" s="1841"/>
      <c r="AG7022" s="1841"/>
      <c r="AH7022" s="1219"/>
    </row>
    <row r="7023" spans="1:34" ht="17.45" customHeight="1">
      <c r="A7023" s="1787" t="s">
        <v>3827</v>
      </c>
      <c r="B7023" s="1788"/>
      <c r="C7023" s="1788"/>
      <c r="D7023" s="1788"/>
      <c r="E7023" s="1788"/>
      <c r="F7023" s="1903" t="s">
        <v>3821</v>
      </c>
      <c r="G7023" s="1815"/>
      <c r="H7023" s="1815"/>
      <c r="I7023" s="1815"/>
      <c r="J7023" s="1903"/>
      <c r="K7023" s="1904">
        <v>3.5E-4</v>
      </c>
      <c r="L7023" s="1905"/>
      <c r="M7023" s="1914">
        <v>0</v>
      </c>
      <c r="N7023" s="1915"/>
      <c r="O7023" s="1916"/>
      <c r="P7023" s="1914">
        <v>0</v>
      </c>
      <c r="Q7023" s="1915"/>
      <c r="R7023" s="1916"/>
      <c r="S7023" s="1914">
        <v>0</v>
      </c>
      <c r="T7023" s="1916"/>
      <c r="U7023" s="1914">
        <v>1.1000000000000001</v>
      </c>
      <c r="V7023" s="1915"/>
      <c r="W7023" s="1916"/>
      <c r="X7023" s="1914">
        <v>0.88</v>
      </c>
      <c r="Y7023" s="1915"/>
      <c r="Z7023" s="1915"/>
      <c r="AA7023" s="1915"/>
      <c r="AB7023" s="1916"/>
      <c r="AC7023" s="1914">
        <v>0.72</v>
      </c>
      <c r="AD7023" s="1916"/>
      <c r="AE7023" s="1909">
        <v>0</v>
      </c>
      <c r="AF7023" s="1841"/>
      <c r="AG7023" s="1841"/>
      <c r="AH7023" s="1219"/>
    </row>
    <row r="7024" spans="1:34" ht="17.45" customHeight="1">
      <c r="A7024" s="1787" t="s">
        <v>3828</v>
      </c>
      <c r="B7024" s="1788"/>
      <c r="C7024" s="1788"/>
      <c r="D7024" s="1788"/>
      <c r="E7024" s="1788"/>
      <c r="F7024" s="1903" t="s">
        <v>3823</v>
      </c>
      <c r="G7024" s="1815"/>
      <c r="H7024" s="1815"/>
      <c r="I7024" s="1815"/>
      <c r="J7024" s="1903"/>
      <c r="K7024" s="1904">
        <v>4.0000000000000003E-5</v>
      </c>
      <c r="L7024" s="1905"/>
      <c r="M7024" s="1914">
        <v>0</v>
      </c>
      <c r="N7024" s="1915"/>
      <c r="O7024" s="1916"/>
      <c r="P7024" s="1914">
        <v>0</v>
      </c>
      <c r="Q7024" s="1915"/>
      <c r="R7024" s="1916"/>
      <c r="S7024" s="1914">
        <v>0</v>
      </c>
      <c r="T7024" s="1916"/>
      <c r="U7024" s="1914">
        <v>1.1000000000000001</v>
      </c>
      <c r="V7024" s="1915"/>
      <c r="W7024" s="1916"/>
      <c r="X7024" s="1914">
        <v>0.88</v>
      </c>
      <c r="Y7024" s="1915"/>
      <c r="Z7024" s="1915"/>
      <c r="AA7024" s="1915"/>
      <c r="AB7024" s="1916"/>
      <c r="AC7024" s="1914">
        <v>0.72</v>
      </c>
      <c r="AD7024" s="1916"/>
      <c r="AE7024" s="1909">
        <v>0</v>
      </c>
      <c r="AF7024" s="1841"/>
      <c r="AG7024" s="1841"/>
      <c r="AH7024" s="1219"/>
    </row>
    <row r="7025" spans="1:34" ht="16.7" customHeight="1">
      <c r="A7025" s="1819" t="s">
        <v>3829</v>
      </c>
      <c r="B7025" s="1820"/>
      <c r="C7025" s="1820"/>
      <c r="D7025" s="1820"/>
      <c r="E7025" s="1820"/>
      <c r="F7025" s="1866" t="s">
        <v>3825</v>
      </c>
      <c r="G7025" s="1867"/>
      <c r="H7025" s="1867"/>
      <c r="I7025" s="1867"/>
      <c r="J7025" s="1866"/>
      <c r="K7025" s="1868">
        <v>5.6999999999999998E-4</v>
      </c>
      <c r="L7025" s="1869"/>
      <c r="M7025" s="1898">
        <v>0</v>
      </c>
      <c r="N7025" s="1899"/>
      <c r="O7025" s="1900"/>
      <c r="P7025" s="1898">
        <v>0</v>
      </c>
      <c r="Q7025" s="1899"/>
      <c r="R7025" s="1900"/>
      <c r="S7025" s="1898">
        <v>0</v>
      </c>
      <c r="T7025" s="1900"/>
      <c r="U7025" s="1898">
        <v>1.1000000000000001</v>
      </c>
      <c r="V7025" s="1899"/>
      <c r="W7025" s="1900"/>
      <c r="X7025" s="1898">
        <v>0.88</v>
      </c>
      <c r="Y7025" s="1899"/>
      <c r="Z7025" s="1899"/>
      <c r="AA7025" s="1899"/>
      <c r="AB7025" s="1900"/>
      <c r="AC7025" s="1898">
        <v>0.72</v>
      </c>
      <c r="AD7025" s="1900"/>
      <c r="AE7025" s="1874">
        <v>0</v>
      </c>
      <c r="AF7025" s="1843"/>
      <c r="AG7025" s="1843"/>
      <c r="AH7025" s="1222"/>
    </row>
    <row r="7026" spans="1:34" ht="17.45" customHeight="1">
      <c r="A7026" s="1853"/>
      <c r="B7026" s="1778"/>
      <c r="C7026" s="1778"/>
      <c r="D7026" s="1778"/>
      <c r="E7026" s="1778"/>
      <c r="F7026" s="1778"/>
      <c r="G7026" s="1778"/>
      <c r="H7026" s="1778"/>
      <c r="I7026" s="1846" t="s">
        <v>2881</v>
      </c>
      <c r="J7026" s="1846"/>
      <c r="K7026" s="1846"/>
      <c r="L7026" s="1846"/>
      <c r="M7026" s="1846"/>
      <c r="N7026" s="1846"/>
      <c r="O7026" s="1846"/>
      <c r="P7026" s="1846"/>
      <c r="Q7026" s="1846"/>
      <c r="R7026" s="1846"/>
      <c r="S7026" s="1846"/>
      <c r="T7026" s="1846"/>
      <c r="U7026" s="1846"/>
      <c r="V7026" s="1846"/>
      <c r="W7026" s="1846"/>
      <c r="X7026" s="1846"/>
      <c r="Y7026" s="1846"/>
      <c r="Z7026" s="1203"/>
      <c r="AA7026" s="1847">
        <v>0</v>
      </c>
      <c r="AB7026" s="1847"/>
      <c r="AC7026" s="1847"/>
      <c r="AD7026" s="1847"/>
      <c r="AE7026" s="1847"/>
      <c r="AF7026" s="1847"/>
      <c r="AG7026" s="1847"/>
      <c r="AH7026" s="1204"/>
    </row>
    <row r="7027" spans="1:34" ht="5.85" customHeight="1">
      <c r="A7027" s="1854"/>
      <c r="B7027" s="1309"/>
      <c r="C7027" s="1309"/>
      <c r="D7027" s="1309"/>
      <c r="E7027" s="1309"/>
      <c r="F7027" s="1309"/>
      <c r="G7027" s="1309"/>
      <c r="H7027" s="1309"/>
      <c r="I7027" s="1309"/>
      <c r="J7027" s="1309"/>
      <c r="K7027" s="1309"/>
      <c r="L7027" s="1309"/>
      <c r="M7027" s="1309"/>
      <c r="N7027" s="1309"/>
      <c r="O7027" s="1309"/>
      <c r="P7027" s="1309"/>
      <c r="Q7027" s="1309"/>
      <c r="R7027" s="1309"/>
      <c r="S7027" s="1309"/>
      <c r="T7027" s="1309"/>
      <c r="U7027" s="1309"/>
      <c r="V7027" s="1309"/>
      <c r="W7027" s="1309"/>
      <c r="X7027" s="1309"/>
      <c r="Y7027" s="1309"/>
      <c r="Z7027" s="1309"/>
      <c r="AA7027" s="1309"/>
      <c r="AB7027" s="1309"/>
      <c r="AC7027" s="1309"/>
      <c r="AD7027" s="1309"/>
      <c r="AE7027" s="1309"/>
      <c r="AF7027" s="1309"/>
      <c r="AG7027" s="1309"/>
      <c r="AH7027" s="1782"/>
    </row>
    <row r="7028" spans="1:34" ht="16.7" customHeight="1">
      <c r="A7028" s="1845"/>
      <c r="B7028" s="1799"/>
      <c r="C7028" s="1799"/>
      <c r="D7028" s="1799"/>
      <c r="E7028" s="1799"/>
      <c r="F7028" s="1799"/>
      <c r="G7028" s="1799"/>
      <c r="H7028" s="1799"/>
      <c r="I7028" s="1842" t="s">
        <v>2882</v>
      </c>
      <c r="J7028" s="1842"/>
      <c r="K7028" s="1842"/>
      <c r="L7028" s="1842"/>
      <c r="M7028" s="1842"/>
      <c r="N7028" s="1842"/>
      <c r="O7028" s="1842"/>
      <c r="P7028" s="1842"/>
      <c r="Q7028" s="1842"/>
      <c r="R7028" s="1842"/>
      <c r="S7028" s="1842"/>
      <c r="T7028" s="1842"/>
      <c r="U7028" s="1842"/>
      <c r="V7028" s="1842"/>
      <c r="W7028" s="1842"/>
      <c r="X7028" s="1842"/>
      <c r="Y7028" s="1842"/>
      <c r="Z7028" s="1212"/>
      <c r="AA7028" s="1848">
        <v>670.92</v>
      </c>
      <c r="AB7028" s="1848"/>
      <c r="AC7028" s="1848"/>
      <c r="AD7028" s="1848"/>
      <c r="AE7028" s="1848"/>
      <c r="AF7028" s="1848"/>
      <c r="AG7028" s="1848"/>
      <c r="AH7028" s="1208"/>
    </row>
    <row r="7029" spans="1:34" ht="45.75" customHeight="1">
      <c r="A7029" s="1849" t="s">
        <v>2883</v>
      </c>
      <c r="B7029" s="1850"/>
      <c r="C7029" s="1850"/>
      <c r="D7029" s="1850"/>
      <c r="E7029" s="1851"/>
      <c r="F7029" s="1852"/>
      <c r="G7029" s="1852"/>
      <c r="H7029" s="1852"/>
      <c r="I7029" s="1852"/>
      <c r="J7029" s="1852"/>
      <c r="K7029" s="1852"/>
      <c r="L7029" s="1852"/>
      <c r="M7029" s="1852"/>
      <c r="N7029" s="1852"/>
      <c r="O7029" s="1852"/>
      <c r="P7029" s="1852"/>
      <c r="Q7029" s="1852"/>
      <c r="R7029" s="1852"/>
      <c r="S7029" s="1852"/>
      <c r="T7029" s="1852"/>
      <c r="U7029" s="1852"/>
      <c r="V7029" s="1852"/>
      <c r="W7029" s="1852"/>
      <c r="X7029" s="1852"/>
      <c r="Y7029" s="1852"/>
      <c r="Z7029" s="1852"/>
      <c r="AA7029" s="1852"/>
      <c r="AB7029" s="1852"/>
      <c r="AC7029" s="1852"/>
      <c r="AD7029" s="1852"/>
      <c r="AE7029" s="1852"/>
      <c r="AF7029" s="1852"/>
      <c r="AG7029" s="1852"/>
      <c r="AH7029" s="1851"/>
    </row>
    <row r="7030" spans="1:34" ht="145.35" customHeight="1">
      <c r="A7030" s="1218"/>
      <c r="AH7030" s="1219"/>
    </row>
    <row r="7031" spans="1:34" ht="145.35" customHeight="1">
      <c r="A7031" s="1218"/>
      <c r="AH7031" s="1219"/>
    </row>
    <row r="7032" spans="1:34" ht="111.2" customHeight="1">
      <c r="A7032" s="1218"/>
      <c r="AH7032" s="1219"/>
    </row>
    <row r="7033" spans="1:34" ht="110.45" customHeight="1">
      <c r="A7033" s="1220"/>
      <c r="B7033" s="1221"/>
      <c r="C7033" s="1221"/>
      <c r="D7033" s="1221"/>
      <c r="E7033" s="1221"/>
      <c r="F7033" s="1221"/>
      <c r="G7033" s="1221"/>
      <c r="H7033" s="1221"/>
      <c r="I7033" s="1221"/>
      <c r="J7033" s="1221"/>
      <c r="K7033" s="1221"/>
      <c r="L7033" s="1221"/>
      <c r="M7033" s="1221"/>
      <c r="N7033" s="1221"/>
      <c r="O7033" s="1221"/>
      <c r="P7033" s="1221"/>
      <c r="Q7033" s="1221"/>
      <c r="R7033" s="1221"/>
      <c r="S7033" s="1221"/>
      <c r="T7033" s="1221"/>
      <c r="U7033" s="1221"/>
      <c r="V7033" s="1221"/>
      <c r="W7033" s="1221"/>
      <c r="X7033" s="1221"/>
      <c r="Y7033" s="1221"/>
      <c r="Z7033" s="1221"/>
      <c r="AA7033" s="1221"/>
      <c r="AB7033" s="1221"/>
      <c r="AC7033" s="1221"/>
      <c r="AD7033" s="1221"/>
      <c r="AE7033" s="1221"/>
      <c r="AF7033" s="1221"/>
      <c r="AG7033" s="1221"/>
      <c r="AH7033" s="1222"/>
    </row>
    <row r="7034" spans="1:34" ht="5.85" customHeight="1">
      <c r="A7034" s="1777"/>
      <c r="B7034" s="1778"/>
      <c r="C7034" s="1778"/>
      <c r="D7034" s="1778"/>
      <c r="E7034" s="1778"/>
      <c r="F7034" s="1778"/>
      <c r="G7034" s="1778"/>
      <c r="H7034" s="1778"/>
      <c r="I7034" s="1778"/>
      <c r="J7034" s="1778"/>
      <c r="K7034" s="1778"/>
      <c r="L7034" s="1778"/>
      <c r="M7034" s="1778"/>
      <c r="N7034" s="1778"/>
      <c r="O7034" s="1778"/>
      <c r="P7034" s="1778"/>
      <c r="Q7034" s="1778"/>
      <c r="R7034" s="1778"/>
      <c r="S7034" s="1778"/>
      <c r="T7034" s="1778"/>
      <c r="U7034" s="1778"/>
      <c r="V7034" s="1778"/>
      <c r="W7034" s="1778"/>
      <c r="X7034" s="1778"/>
      <c r="Y7034" s="1778"/>
      <c r="Z7034" s="1778"/>
      <c r="AA7034" s="1778"/>
      <c r="AB7034" s="1778"/>
      <c r="AC7034" s="1778"/>
      <c r="AD7034" s="1778"/>
      <c r="AE7034" s="1778"/>
      <c r="AF7034" s="1778"/>
      <c r="AG7034" s="1778"/>
      <c r="AH7034" s="1779"/>
    </row>
    <row r="7035" spans="1:34" ht="11.65" customHeight="1">
      <c r="A7035" s="1780" t="s">
        <v>2834</v>
      </c>
      <c r="B7035" s="1310"/>
      <c r="C7035" s="1310"/>
      <c r="D7035" s="1310"/>
      <c r="E7035" s="1310"/>
      <c r="F7035" s="1310"/>
      <c r="G7035" s="1310"/>
      <c r="H7035" s="1310"/>
      <c r="I7035" s="1310"/>
      <c r="J7035" s="1310"/>
      <c r="K7035" s="1310"/>
      <c r="L7035" s="1310"/>
      <c r="M7035" s="1310"/>
      <c r="N7035" s="1310"/>
      <c r="O7035" s="1310"/>
      <c r="P7035" s="1310"/>
      <c r="Q7035" s="1310"/>
      <c r="R7035" s="1310"/>
      <c r="S7035" s="1310"/>
      <c r="T7035" s="1310"/>
      <c r="U7035" s="1310"/>
      <c r="V7035" s="1310"/>
      <c r="W7035" s="1310"/>
      <c r="X7035" s="1310"/>
      <c r="Y7035" s="1310"/>
      <c r="Z7035" s="1310"/>
      <c r="AA7035" s="1310"/>
      <c r="AB7035" s="1310"/>
      <c r="AC7035" s="1310"/>
      <c r="AD7035" s="1309"/>
      <c r="AE7035" s="1309"/>
      <c r="AF7035" s="1781" t="s">
        <v>3830</v>
      </c>
      <c r="AG7035" s="1781"/>
      <c r="AH7035" s="1782"/>
    </row>
    <row r="7036" spans="1:34" ht="5.85" customHeight="1">
      <c r="A7036" s="1780"/>
      <c r="B7036" s="1310"/>
      <c r="C7036" s="1310"/>
      <c r="D7036" s="1310"/>
      <c r="E7036" s="1310"/>
      <c r="F7036" s="1310"/>
      <c r="G7036" s="1310"/>
      <c r="H7036" s="1310"/>
      <c r="I7036" s="1310"/>
      <c r="J7036" s="1310"/>
      <c r="K7036" s="1310"/>
      <c r="L7036" s="1310"/>
      <c r="M7036" s="1310"/>
      <c r="N7036" s="1310"/>
      <c r="O7036" s="1310"/>
      <c r="P7036" s="1310"/>
      <c r="Q7036" s="1310"/>
      <c r="R7036" s="1310"/>
      <c r="S7036" s="1310"/>
      <c r="T7036" s="1310"/>
      <c r="U7036" s="1310"/>
      <c r="V7036" s="1310"/>
      <c r="W7036" s="1310"/>
      <c r="X7036" s="1310"/>
      <c r="Y7036" s="1310"/>
      <c r="Z7036" s="1310"/>
      <c r="AA7036" s="1310"/>
      <c r="AB7036" s="1310"/>
      <c r="AC7036" s="1310"/>
      <c r="AD7036" s="1311"/>
      <c r="AE7036" s="1311"/>
      <c r="AF7036" s="1311"/>
      <c r="AG7036" s="1311"/>
      <c r="AH7036" s="1782"/>
    </row>
    <row r="7037" spans="1:34" ht="10.9" customHeight="1">
      <c r="A7037" s="1783" t="s">
        <v>2836</v>
      </c>
      <c r="B7037" s="1784"/>
      <c r="C7037" s="1784"/>
      <c r="D7037" s="1784"/>
      <c r="E7037" s="1784"/>
      <c r="F7037" s="1784"/>
      <c r="G7037" s="1784"/>
      <c r="H7037" s="1784"/>
      <c r="I7037" s="1784"/>
      <c r="J7037" s="1784"/>
      <c r="K7037" s="1784"/>
      <c r="L7037" s="1784"/>
      <c r="M7037" s="1784"/>
      <c r="N7037" s="1784"/>
      <c r="O7037" s="1784"/>
      <c r="P7037" s="1784"/>
      <c r="Q7037" s="1784"/>
      <c r="R7037" s="1784"/>
      <c r="S7037" s="1784"/>
      <c r="T7037" s="1784"/>
      <c r="U7037" s="1784"/>
      <c r="V7037" s="1784"/>
      <c r="W7037" s="1784"/>
      <c r="X7037" s="1784"/>
      <c r="Y7037" s="1784"/>
      <c r="Z7037" s="1784"/>
      <c r="AA7037" s="1784"/>
      <c r="AB7037" s="1784"/>
      <c r="AC7037" s="1784"/>
      <c r="AD7037" s="1311"/>
      <c r="AE7037" s="1311"/>
      <c r="AF7037" s="1311"/>
      <c r="AG7037" s="1311"/>
      <c r="AH7037" s="1782"/>
    </row>
    <row r="7038" spans="1:34" ht="23.25" customHeight="1">
      <c r="A7038" s="1785" t="s">
        <v>2837</v>
      </c>
      <c r="B7038" s="1786"/>
      <c r="C7038" s="1786"/>
      <c r="D7038" s="1786"/>
      <c r="E7038" s="1786"/>
      <c r="F7038" s="1786"/>
      <c r="G7038" s="1786"/>
      <c r="H7038" s="1786"/>
      <c r="I7038" s="1786"/>
      <c r="J7038" s="1786"/>
      <c r="K7038" s="1786"/>
      <c r="L7038" s="1786"/>
      <c r="M7038" s="1786"/>
      <c r="N7038" s="1786"/>
      <c r="O7038" s="1786"/>
      <c r="P7038" s="1786"/>
      <c r="Q7038" s="1786"/>
      <c r="R7038" s="1786"/>
      <c r="S7038" s="1786"/>
      <c r="T7038" s="1786"/>
      <c r="U7038" s="1786"/>
      <c r="V7038" s="1786"/>
      <c r="W7038" s="1786"/>
      <c r="X7038" s="1786"/>
      <c r="Y7038" s="1786"/>
      <c r="Z7038" s="1786"/>
      <c r="AA7038" s="1786"/>
      <c r="AB7038" s="1786"/>
      <c r="AC7038" s="1786"/>
      <c r="AD7038" s="1311"/>
      <c r="AE7038" s="1311"/>
      <c r="AF7038" s="1311"/>
      <c r="AG7038" s="1311"/>
      <c r="AH7038" s="1782"/>
    </row>
    <row r="7039" spans="1:34" ht="5.85" customHeight="1">
      <c r="A7039" s="1787" t="s">
        <v>2838</v>
      </c>
      <c r="B7039" s="1788"/>
      <c r="C7039" s="1788"/>
      <c r="D7039" s="1788"/>
      <c r="E7039" s="1788"/>
      <c r="F7039" s="1788"/>
      <c r="G7039" s="1788"/>
      <c r="H7039" s="1788"/>
      <c r="I7039" s="1788"/>
      <c r="J7039" s="1788"/>
      <c r="K7039" s="1788"/>
      <c r="L7039" s="1788"/>
      <c r="M7039" s="1788"/>
      <c r="N7039" s="1788"/>
      <c r="O7039" s="1788"/>
      <c r="P7039" s="1788"/>
      <c r="Q7039" s="1788"/>
      <c r="R7039" s="1788"/>
      <c r="S7039" s="1788"/>
      <c r="T7039" s="1788"/>
      <c r="U7039" s="1788"/>
      <c r="V7039" s="1788"/>
      <c r="W7039" s="1788"/>
      <c r="X7039" s="1788"/>
      <c r="Y7039" s="1788"/>
      <c r="Z7039" s="1788"/>
      <c r="AA7039" s="1788"/>
      <c r="AB7039" s="1788"/>
      <c r="AC7039" s="1788"/>
      <c r="AD7039" s="1311"/>
      <c r="AE7039" s="1311"/>
      <c r="AF7039" s="1311"/>
      <c r="AG7039" s="1311"/>
      <c r="AH7039" s="1782"/>
    </row>
    <row r="7040" spans="1:34" ht="5.85" customHeight="1">
      <c r="A7040" s="1787"/>
      <c r="B7040" s="1788"/>
      <c r="C7040" s="1788"/>
      <c r="D7040" s="1788"/>
      <c r="E7040" s="1788"/>
      <c r="F7040" s="1788"/>
      <c r="G7040" s="1788"/>
      <c r="H7040" s="1788"/>
      <c r="I7040" s="1788"/>
      <c r="J7040" s="1788"/>
      <c r="K7040" s="1788"/>
      <c r="L7040" s="1788"/>
      <c r="M7040" s="1788"/>
      <c r="N7040" s="1788"/>
      <c r="O7040" s="1788"/>
      <c r="P7040" s="1788"/>
      <c r="Q7040" s="1788"/>
      <c r="R7040" s="1788"/>
      <c r="S7040" s="1788"/>
      <c r="T7040" s="1788"/>
      <c r="U7040" s="1788"/>
      <c r="V7040" s="1788"/>
      <c r="W7040" s="1788"/>
      <c r="X7040" s="1788"/>
      <c r="Y7040" s="1788"/>
      <c r="Z7040" s="1788"/>
      <c r="AA7040" s="1788"/>
      <c r="AB7040" s="1788"/>
      <c r="AC7040" s="1788"/>
      <c r="AD7040" s="1782"/>
      <c r="AE7040" s="1309"/>
      <c r="AF7040" s="1309"/>
      <c r="AG7040" s="1309"/>
      <c r="AH7040" s="1782"/>
    </row>
    <row r="7041" spans="1:34" ht="10.9" customHeight="1">
      <c r="A7041" s="1787" t="s">
        <v>2839</v>
      </c>
      <c r="B7041" s="1788"/>
      <c r="C7041" s="1788"/>
      <c r="D7041" s="1788"/>
      <c r="E7041" s="1788"/>
      <c r="F7041" s="1788"/>
      <c r="G7041" s="1788"/>
      <c r="H7041" s="1788"/>
      <c r="I7041" s="1788"/>
      <c r="J7041" s="1788"/>
      <c r="K7041" s="1788"/>
      <c r="L7041" s="1788"/>
      <c r="M7041" s="1788"/>
      <c r="N7041" s="1788"/>
      <c r="O7041" s="1788"/>
      <c r="P7041" s="1788"/>
      <c r="Q7041" s="1788"/>
      <c r="R7041" s="1788"/>
      <c r="S7041" s="1788"/>
      <c r="T7041" s="1788"/>
      <c r="U7041" s="1788"/>
      <c r="V7041" s="1788"/>
      <c r="W7041" s="1788"/>
      <c r="X7041" s="1788"/>
      <c r="Y7041" s="1788"/>
      <c r="Z7041" s="1788"/>
      <c r="AA7041" s="1788"/>
      <c r="AB7041" s="1788"/>
      <c r="AC7041" s="1788"/>
      <c r="AD7041" s="1818" t="s">
        <v>2840</v>
      </c>
      <c r="AE7041" s="1818"/>
      <c r="AF7041" s="1206">
        <v>0</v>
      </c>
      <c r="AG7041" s="1207" t="s">
        <v>5</v>
      </c>
      <c r="AH7041" s="1800"/>
    </row>
    <row r="7042" spans="1:34" ht="11.65" customHeight="1">
      <c r="A7042" s="1819" t="s">
        <v>2841</v>
      </c>
      <c r="B7042" s="1820"/>
      <c r="C7042" s="1820"/>
      <c r="D7042" s="1820"/>
      <c r="E7042" s="1820"/>
      <c r="F7042" s="1820"/>
      <c r="G7042" s="1820"/>
      <c r="H7042" s="1820"/>
      <c r="I7042" s="1820"/>
      <c r="J7042" s="1820"/>
      <c r="K7042" s="1820"/>
      <c r="L7042" s="1820"/>
      <c r="M7042" s="1820"/>
      <c r="N7042" s="1820"/>
      <c r="O7042" s="1820"/>
      <c r="P7042" s="1820"/>
      <c r="Q7042" s="1820"/>
      <c r="R7042" s="1820"/>
      <c r="S7042" s="1820"/>
      <c r="T7042" s="1820"/>
      <c r="U7042" s="1820"/>
      <c r="V7042" s="1820"/>
      <c r="W7042" s="1820"/>
      <c r="X7042" s="1820"/>
      <c r="Y7042" s="1820"/>
      <c r="Z7042" s="1820"/>
      <c r="AA7042" s="1820"/>
      <c r="AB7042" s="1820"/>
      <c r="AC7042" s="1820"/>
      <c r="AD7042" s="1821" t="s">
        <v>2842</v>
      </c>
      <c r="AE7042" s="1821"/>
      <c r="AF7042" s="1210">
        <v>0</v>
      </c>
      <c r="AG7042" s="1211" t="s">
        <v>5</v>
      </c>
      <c r="AH7042" s="1800"/>
    </row>
    <row r="7043" spans="1:34" ht="17.45" customHeight="1">
      <c r="A7043" s="1822" t="s">
        <v>2843</v>
      </c>
      <c r="B7043" s="1802"/>
      <c r="C7043" s="1802"/>
      <c r="D7043" s="1778"/>
      <c r="E7043" s="1823" t="s">
        <v>3516</v>
      </c>
      <c r="F7043" s="1823"/>
      <c r="G7043" s="1823"/>
      <c r="H7043" s="1823"/>
      <c r="I7043" s="1823"/>
      <c r="J7043" s="1823"/>
      <c r="K7043" s="1823"/>
      <c r="L7043" s="1823"/>
      <c r="M7043" s="1823"/>
      <c r="N7043" s="1823"/>
      <c r="O7043" s="1823"/>
      <c r="P7043" s="1823"/>
      <c r="Q7043" s="1823"/>
      <c r="R7043" s="1823"/>
      <c r="S7043" s="1823"/>
      <c r="T7043" s="1823"/>
      <c r="U7043" s="1823"/>
      <c r="V7043" s="1823"/>
      <c r="W7043" s="1823"/>
      <c r="X7043" s="1823"/>
      <c r="Y7043" s="1823"/>
      <c r="Z7043" s="1823"/>
      <c r="AA7043" s="1823"/>
      <c r="AB7043" s="1823"/>
      <c r="AC7043" s="1823"/>
      <c r="AD7043" s="1823"/>
      <c r="AE7043" s="1823"/>
      <c r="AF7043" s="1823"/>
      <c r="AG7043" s="1823"/>
      <c r="AH7043" s="1779"/>
    </row>
    <row r="7044" spans="1:34" ht="16.7" customHeight="1">
      <c r="A7044" s="1824" t="s">
        <v>2844</v>
      </c>
      <c r="B7044" s="1816"/>
      <c r="C7044" s="1816"/>
      <c r="D7044" s="1309"/>
      <c r="E7044" s="1815" t="s">
        <v>3515</v>
      </c>
      <c r="F7044" s="1815"/>
      <c r="G7044" s="1111"/>
      <c r="H7044" s="1796" t="s">
        <v>2845</v>
      </c>
      <c r="I7044" s="1796"/>
      <c r="J7044" s="1796" t="s">
        <v>469</v>
      </c>
      <c r="K7044" s="1796"/>
      <c r="L7044" s="1309"/>
      <c r="M7044" s="1309"/>
      <c r="N7044" s="1816" t="s">
        <v>2846</v>
      </c>
      <c r="O7044" s="1816"/>
      <c r="P7044" s="1816"/>
      <c r="Q7044" s="1816"/>
      <c r="R7044" s="1817">
        <v>2.5</v>
      </c>
      <c r="S7044" s="1817"/>
      <c r="T7044" s="1817"/>
      <c r="U7044" s="1817"/>
      <c r="V7044" s="1309"/>
      <c r="W7044" s="1309"/>
      <c r="X7044" s="1309"/>
      <c r="Y7044" s="1796" t="s">
        <v>2847</v>
      </c>
      <c r="Z7044" s="1796"/>
      <c r="AA7044" s="1796"/>
      <c r="AB7044" s="1796"/>
      <c r="AC7044" s="1796"/>
      <c r="AD7044" s="1796"/>
      <c r="AE7044" s="1796"/>
      <c r="AF7044" s="1797" t="s">
        <v>2848</v>
      </c>
      <c r="AG7044" s="1797"/>
      <c r="AH7044" s="1782"/>
    </row>
    <row r="7045" spans="1:34" ht="5.85" customHeight="1">
      <c r="A7045" s="1798"/>
      <c r="B7045" s="1799"/>
      <c r="C7045" s="1799"/>
      <c r="D7045" s="1799"/>
      <c r="E7045" s="1799"/>
      <c r="F7045" s="1799"/>
      <c r="G7045" s="1799"/>
      <c r="H7045" s="1799"/>
      <c r="I7045" s="1799"/>
      <c r="J7045" s="1799"/>
      <c r="K7045" s="1799"/>
      <c r="L7045" s="1799"/>
      <c r="M7045" s="1799"/>
      <c r="N7045" s="1799"/>
      <c r="O7045" s="1799"/>
      <c r="P7045" s="1799"/>
      <c r="Q7045" s="1799"/>
      <c r="R7045" s="1799"/>
      <c r="S7045" s="1799"/>
      <c r="T7045" s="1799"/>
      <c r="U7045" s="1799"/>
      <c r="V7045" s="1799"/>
      <c r="W7045" s="1799"/>
      <c r="X7045" s="1799"/>
      <c r="Y7045" s="1799"/>
      <c r="Z7045" s="1799"/>
      <c r="AA7045" s="1799"/>
      <c r="AB7045" s="1799"/>
      <c r="AC7045" s="1799"/>
      <c r="AD7045" s="1799"/>
      <c r="AE7045" s="1799"/>
      <c r="AF7045" s="1799"/>
      <c r="AG7045" s="1799"/>
      <c r="AH7045" s="1800"/>
    </row>
    <row r="7046" spans="1:34" ht="17.45" customHeight="1">
      <c r="A7046" s="1801" t="s">
        <v>2849</v>
      </c>
      <c r="B7046" s="1802"/>
      <c r="C7046" s="1802"/>
      <c r="D7046" s="1802"/>
      <c r="E7046" s="1802"/>
      <c r="F7046" s="1802"/>
      <c r="G7046" s="1802"/>
      <c r="H7046" s="1802"/>
      <c r="I7046" s="1802"/>
      <c r="J7046" s="1803"/>
      <c r="K7046" s="1789" t="s">
        <v>2850</v>
      </c>
      <c r="L7046" s="1807"/>
      <c r="M7046" s="1789" t="s">
        <v>2851</v>
      </c>
      <c r="N7046" s="1790"/>
      <c r="O7046" s="1790"/>
      <c r="P7046" s="1790"/>
      <c r="Q7046" s="1790"/>
      <c r="R7046" s="1790"/>
      <c r="S7046" s="1790"/>
      <c r="T7046" s="1791"/>
      <c r="U7046" s="1789" t="s">
        <v>2852</v>
      </c>
      <c r="V7046" s="1790"/>
      <c r="W7046" s="1790"/>
      <c r="X7046" s="1790"/>
      <c r="Y7046" s="1790"/>
      <c r="Z7046" s="1790"/>
      <c r="AA7046" s="1790"/>
      <c r="AB7046" s="1790"/>
      <c r="AC7046" s="1790"/>
      <c r="AD7046" s="1791"/>
      <c r="AE7046" s="1810" t="s">
        <v>2853</v>
      </c>
      <c r="AF7046" s="1811"/>
      <c r="AG7046" s="1811"/>
      <c r="AH7046" s="1814"/>
    </row>
    <row r="7047" spans="1:34" ht="16.7" customHeight="1">
      <c r="A7047" s="1804"/>
      <c r="B7047" s="1805"/>
      <c r="C7047" s="1805"/>
      <c r="D7047" s="1805"/>
      <c r="E7047" s="1805"/>
      <c r="F7047" s="1805"/>
      <c r="G7047" s="1805"/>
      <c r="H7047" s="1805"/>
      <c r="I7047" s="1805"/>
      <c r="J7047" s="1806"/>
      <c r="K7047" s="1808"/>
      <c r="L7047" s="1809"/>
      <c r="M7047" s="1789" t="s">
        <v>2854</v>
      </c>
      <c r="N7047" s="1790"/>
      <c r="O7047" s="1790"/>
      <c r="P7047" s="1791"/>
      <c r="Q7047" s="1789" t="s">
        <v>2855</v>
      </c>
      <c r="R7047" s="1790"/>
      <c r="S7047" s="1790"/>
      <c r="T7047" s="1791"/>
      <c r="U7047" s="1789" t="s">
        <v>2854</v>
      </c>
      <c r="V7047" s="1790"/>
      <c r="W7047" s="1790"/>
      <c r="X7047" s="1790"/>
      <c r="Y7047" s="1790"/>
      <c r="Z7047" s="1791"/>
      <c r="AA7047" s="1789" t="s">
        <v>2855</v>
      </c>
      <c r="AB7047" s="1790"/>
      <c r="AC7047" s="1790"/>
      <c r="AD7047" s="1791"/>
      <c r="AE7047" s="1812"/>
      <c r="AF7047" s="1813"/>
      <c r="AG7047" s="1813"/>
      <c r="AH7047" s="1800"/>
    </row>
    <row r="7048" spans="1:34" ht="17.45" customHeight="1">
      <c r="A7048" s="1223"/>
      <c r="B7048" s="1224" t="s">
        <v>1478</v>
      </c>
      <c r="C7048" s="1875" t="s">
        <v>3132</v>
      </c>
      <c r="D7048" s="1876"/>
      <c r="E7048" s="1876"/>
      <c r="F7048" s="1876"/>
      <c r="G7048" s="1876"/>
      <c r="H7048" s="1876"/>
      <c r="I7048" s="1876"/>
      <c r="J7048" s="1875"/>
      <c r="K7048" s="1877">
        <v>0.14518</v>
      </c>
      <c r="L7048" s="1878"/>
      <c r="M7048" s="1877">
        <v>1</v>
      </c>
      <c r="N7048" s="1879"/>
      <c r="O7048" s="1879"/>
      <c r="P7048" s="1878"/>
      <c r="Q7048" s="1877">
        <v>0</v>
      </c>
      <c r="R7048" s="1879"/>
      <c r="S7048" s="1879"/>
      <c r="T7048" s="1878"/>
      <c r="U7048" s="1880">
        <v>19.9863</v>
      </c>
      <c r="V7048" s="1881"/>
      <c r="W7048" s="1881"/>
      <c r="X7048" s="1881"/>
      <c r="Y7048" s="1881"/>
      <c r="Z7048" s="1882"/>
      <c r="AA7048" s="1880">
        <v>5.8059000000000003</v>
      </c>
      <c r="AB7048" s="1881"/>
      <c r="AC7048" s="1881"/>
      <c r="AD7048" s="1882"/>
      <c r="AE7048" s="1865">
        <v>2.9016000000000002</v>
      </c>
      <c r="AF7048" s="1847"/>
      <c r="AG7048" s="1847"/>
      <c r="AH7048" s="1225"/>
    </row>
    <row r="7049" spans="1:34" ht="17.45" customHeight="1">
      <c r="A7049" s="1220"/>
      <c r="B7049" s="1209" t="s">
        <v>1474</v>
      </c>
      <c r="C7049" s="1866" t="s">
        <v>3133</v>
      </c>
      <c r="D7049" s="1867"/>
      <c r="E7049" s="1867"/>
      <c r="F7049" s="1867"/>
      <c r="G7049" s="1867"/>
      <c r="H7049" s="1867"/>
      <c r="I7049" s="1867"/>
      <c r="J7049" s="1866"/>
      <c r="K7049" s="1868">
        <v>0.14518</v>
      </c>
      <c r="L7049" s="1869"/>
      <c r="M7049" s="1868">
        <v>1</v>
      </c>
      <c r="N7049" s="1870"/>
      <c r="O7049" s="1870"/>
      <c r="P7049" s="1869"/>
      <c r="Q7049" s="1868">
        <v>0</v>
      </c>
      <c r="R7049" s="1870"/>
      <c r="S7049" s="1870"/>
      <c r="T7049" s="1869"/>
      <c r="U7049" s="1871">
        <v>28.358699999999999</v>
      </c>
      <c r="V7049" s="1872"/>
      <c r="W7049" s="1872"/>
      <c r="X7049" s="1872"/>
      <c r="Y7049" s="1872"/>
      <c r="Z7049" s="1873"/>
      <c r="AA7049" s="1871">
        <v>27.987300000000001</v>
      </c>
      <c r="AB7049" s="1872"/>
      <c r="AC7049" s="1872"/>
      <c r="AD7049" s="1873"/>
      <c r="AE7049" s="1874">
        <v>4.1170999999999998</v>
      </c>
      <c r="AF7049" s="1843"/>
      <c r="AG7049" s="1843"/>
      <c r="AH7049" s="1222"/>
    </row>
    <row r="7050" spans="1:34" ht="16.7" customHeight="1">
      <c r="A7050" s="1792"/>
      <c r="B7050" s="1793"/>
      <c r="C7050" s="1793"/>
      <c r="D7050" s="1793"/>
      <c r="E7050" s="1793"/>
      <c r="F7050" s="1793"/>
      <c r="G7050" s="1793"/>
      <c r="H7050" s="1793"/>
      <c r="I7050" s="1793"/>
      <c r="J7050" s="1793"/>
      <c r="K7050" s="1794" t="s">
        <v>2856</v>
      </c>
      <c r="L7050" s="1794"/>
      <c r="M7050" s="1794"/>
      <c r="N7050" s="1794"/>
      <c r="O7050" s="1794"/>
      <c r="P7050" s="1794"/>
      <c r="Q7050" s="1794"/>
      <c r="R7050" s="1794"/>
      <c r="S7050" s="1794"/>
      <c r="T7050" s="1794"/>
      <c r="U7050" s="1794"/>
      <c r="V7050" s="1794"/>
      <c r="W7050" s="1794"/>
      <c r="X7050" s="1794"/>
      <c r="Y7050" s="1794"/>
      <c r="Z7050" s="1794"/>
      <c r="AA7050" s="1795">
        <v>7.0186999999999999</v>
      </c>
      <c r="AB7050" s="1795"/>
      <c r="AC7050" s="1795"/>
      <c r="AD7050" s="1795"/>
      <c r="AE7050" s="1795"/>
      <c r="AF7050" s="1795"/>
      <c r="AG7050" s="1795"/>
      <c r="AH7050" s="1213"/>
    </row>
    <row r="7051" spans="1:34" ht="17.45" customHeight="1">
      <c r="A7051" s="1801" t="s">
        <v>2857</v>
      </c>
      <c r="B7051" s="1825"/>
      <c r="C7051" s="1825"/>
      <c r="D7051" s="1825"/>
      <c r="E7051" s="1825"/>
      <c r="F7051" s="1825"/>
      <c r="G7051" s="1825"/>
      <c r="H7051" s="1825"/>
      <c r="I7051" s="1825"/>
      <c r="J7051" s="1825"/>
      <c r="K7051" s="1825"/>
      <c r="L7051" s="1825"/>
      <c r="M7051" s="1825"/>
      <c r="N7051" s="1826"/>
      <c r="O7051" s="1789" t="s">
        <v>2858</v>
      </c>
      <c r="P7051" s="1790"/>
      <c r="Q7051" s="1790"/>
      <c r="R7051" s="1790"/>
      <c r="S7051" s="1791"/>
      <c r="T7051" s="1827" t="s">
        <v>2850</v>
      </c>
      <c r="U7051" s="1790"/>
      <c r="V7051" s="1790"/>
      <c r="W7051" s="1213"/>
      <c r="X7051" s="1789" t="s">
        <v>2859</v>
      </c>
      <c r="Y7051" s="1790"/>
      <c r="Z7051" s="1790"/>
      <c r="AA7051" s="1790"/>
      <c r="AB7051" s="1790"/>
      <c r="AC7051" s="1790"/>
      <c r="AD7051" s="1791"/>
      <c r="AE7051" s="1810" t="s">
        <v>2853</v>
      </c>
      <c r="AF7051" s="1828"/>
      <c r="AG7051" s="1828"/>
      <c r="AH7051" s="1213"/>
    </row>
    <row r="7052" spans="1:34" ht="17.45" customHeight="1">
      <c r="A7052" s="1223"/>
      <c r="B7052" s="1224" t="s">
        <v>1011</v>
      </c>
      <c r="C7052" s="1875" t="s">
        <v>1012</v>
      </c>
      <c r="D7052" s="1876"/>
      <c r="E7052" s="1876"/>
      <c r="F7052" s="1876"/>
      <c r="G7052" s="1876"/>
      <c r="H7052" s="1876"/>
      <c r="I7052" s="1876"/>
      <c r="J7052" s="1876"/>
      <c r="K7052" s="1876"/>
      <c r="L7052" s="1876"/>
      <c r="M7052" s="1876"/>
      <c r="N7052" s="1875"/>
      <c r="O7052" s="1885">
        <v>0</v>
      </c>
      <c r="P7052" s="1886"/>
      <c r="Q7052" s="1886"/>
      <c r="R7052" s="1886"/>
      <c r="S7052" s="1887"/>
      <c r="T7052" s="1917">
        <v>1</v>
      </c>
      <c r="U7052" s="1886"/>
      <c r="V7052" s="1886"/>
      <c r="W7052" s="1225"/>
      <c r="X7052" s="1880">
        <v>22.593900000000001</v>
      </c>
      <c r="Y7052" s="1881"/>
      <c r="Z7052" s="1881"/>
      <c r="AA7052" s="1881"/>
      <c r="AB7052" s="1881"/>
      <c r="AC7052" s="1881"/>
      <c r="AD7052" s="1882"/>
      <c r="AE7052" s="1865">
        <v>22.593900000000001</v>
      </c>
      <c r="AF7052" s="1847"/>
      <c r="AG7052" s="1847"/>
      <c r="AH7052" s="1225"/>
    </row>
    <row r="7053" spans="1:34" ht="16.7" customHeight="1">
      <c r="A7053" s="1218"/>
      <c r="B7053" s="1205" t="s">
        <v>1015</v>
      </c>
      <c r="C7053" s="1903" t="s">
        <v>1016</v>
      </c>
      <c r="D7053" s="1815"/>
      <c r="E7053" s="1815"/>
      <c r="F7053" s="1815"/>
      <c r="G7053" s="1815"/>
      <c r="H7053" s="1815"/>
      <c r="I7053" s="1815"/>
      <c r="J7053" s="1815"/>
      <c r="K7053" s="1815"/>
      <c r="L7053" s="1815"/>
      <c r="M7053" s="1815"/>
      <c r="N7053" s="1903"/>
      <c r="O7053" s="1910">
        <v>0</v>
      </c>
      <c r="P7053" s="1911"/>
      <c r="Q7053" s="1911"/>
      <c r="R7053" s="1911"/>
      <c r="S7053" s="1912"/>
      <c r="T7053" s="1923">
        <v>1</v>
      </c>
      <c r="U7053" s="1911"/>
      <c r="V7053" s="1911"/>
      <c r="W7053" s="1219"/>
      <c r="X7053" s="1906">
        <v>28.112500000000001</v>
      </c>
      <c r="Y7053" s="1907"/>
      <c r="Z7053" s="1907"/>
      <c r="AA7053" s="1907"/>
      <c r="AB7053" s="1907"/>
      <c r="AC7053" s="1907"/>
      <c r="AD7053" s="1908"/>
      <c r="AE7053" s="1909">
        <v>28.112500000000001</v>
      </c>
      <c r="AF7053" s="1841"/>
      <c r="AG7053" s="1841"/>
      <c r="AH7053" s="1219"/>
    </row>
    <row r="7054" spans="1:34" ht="17.45" customHeight="1">
      <c r="A7054" s="1218"/>
      <c r="B7054" s="1205" t="s">
        <v>1023</v>
      </c>
      <c r="C7054" s="1903" t="s">
        <v>1024</v>
      </c>
      <c r="D7054" s="1815"/>
      <c r="E7054" s="1815"/>
      <c r="F7054" s="1815"/>
      <c r="G7054" s="1815"/>
      <c r="H7054" s="1815"/>
      <c r="I7054" s="1815"/>
      <c r="J7054" s="1815"/>
      <c r="K7054" s="1815"/>
      <c r="L7054" s="1815"/>
      <c r="M7054" s="1815"/>
      <c r="N7054" s="1903"/>
      <c r="O7054" s="1910">
        <v>0</v>
      </c>
      <c r="P7054" s="1911"/>
      <c r="Q7054" s="1911"/>
      <c r="R7054" s="1911"/>
      <c r="S7054" s="1912"/>
      <c r="T7054" s="1923">
        <v>1</v>
      </c>
      <c r="U7054" s="1911"/>
      <c r="V7054" s="1911"/>
      <c r="W7054" s="1219"/>
      <c r="X7054" s="1906">
        <v>32.269300000000001</v>
      </c>
      <c r="Y7054" s="1907"/>
      <c r="Z7054" s="1907"/>
      <c r="AA7054" s="1907"/>
      <c r="AB7054" s="1907"/>
      <c r="AC7054" s="1907"/>
      <c r="AD7054" s="1908"/>
      <c r="AE7054" s="1909">
        <v>32.269300000000001</v>
      </c>
      <c r="AF7054" s="1841"/>
      <c r="AG7054" s="1841"/>
      <c r="AH7054" s="1219"/>
    </row>
    <row r="7055" spans="1:34" ht="16.7" customHeight="1">
      <c r="A7055" s="1220"/>
      <c r="B7055" s="1209" t="s">
        <v>1009</v>
      </c>
      <c r="C7055" s="1866" t="s">
        <v>1010</v>
      </c>
      <c r="D7055" s="1867"/>
      <c r="E7055" s="1867"/>
      <c r="F7055" s="1867"/>
      <c r="G7055" s="1867"/>
      <c r="H7055" s="1867"/>
      <c r="I7055" s="1867"/>
      <c r="J7055" s="1867"/>
      <c r="K7055" s="1867"/>
      <c r="L7055" s="1867"/>
      <c r="M7055" s="1867"/>
      <c r="N7055" s="1866"/>
      <c r="O7055" s="1893">
        <v>0</v>
      </c>
      <c r="P7055" s="1894"/>
      <c r="Q7055" s="1894"/>
      <c r="R7055" s="1894"/>
      <c r="S7055" s="1895"/>
      <c r="T7055" s="1918">
        <v>1</v>
      </c>
      <c r="U7055" s="1894"/>
      <c r="V7055" s="1894"/>
      <c r="W7055" s="1222"/>
      <c r="X7055" s="1871">
        <v>22.268799999999999</v>
      </c>
      <c r="Y7055" s="1872"/>
      <c r="Z7055" s="1872"/>
      <c r="AA7055" s="1872"/>
      <c r="AB7055" s="1872"/>
      <c r="AC7055" s="1872"/>
      <c r="AD7055" s="1873"/>
      <c r="AE7055" s="1874">
        <v>22.268799999999999</v>
      </c>
      <c r="AF7055" s="1843"/>
      <c r="AG7055" s="1843"/>
      <c r="AH7055" s="1222"/>
    </row>
    <row r="7056" spans="1:34" ht="17.45" customHeight="1">
      <c r="A7056" s="1792"/>
      <c r="B7056" s="1778"/>
      <c r="C7056" s="1778"/>
      <c r="D7056" s="1778"/>
      <c r="E7056" s="1778"/>
      <c r="F7056" s="1778"/>
      <c r="G7056" s="1778"/>
      <c r="H7056" s="1778"/>
      <c r="I7056" s="1846" t="s">
        <v>2860</v>
      </c>
      <c r="J7056" s="1846"/>
      <c r="K7056" s="1846"/>
      <c r="L7056" s="1846"/>
      <c r="M7056" s="1846"/>
      <c r="N7056" s="1846"/>
      <c r="O7056" s="1846"/>
      <c r="P7056" s="1846"/>
      <c r="Q7056" s="1846"/>
      <c r="R7056" s="1846"/>
      <c r="S7056" s="1846"/>
      <c r="T7056" s="1846"/>
      <c r="U7056" s="1846"/>
      <c r="V7056" s="1846"/>
      <c r="W7056" s="1846"/>
      <c r="X7056" s="1846"/>
      <c r="Y7056" s="1846"/>
      <c r="Z7056" s="1793"/>
      <c r="AA7056" s="1847">
        <v>105.2445</v>
      </c>
      <c r="AB7056" s="1847"/>
      <c r="AC7056" s="1847"/>
      <c r="AD7056" s="1847"/>
      <c r="AE7056" s="1847"/>
      <c r="AF7056" s="1847"/>
      <c r="AG7056" s="1847"/>
      <c r="AH7056" s="1814"/>
    </row>
    <row r="7057" spans="1:34" ht="17.45" customHeight="1">
      <c r="A7057" s="1844"/>
      <c r="B7057" s="1309"/>
      <c r="C7057" s="1309"/>
      <c r="D7057" s="1309"/>
      <c r="E7057" s="1309"/>
      <c r="F7057" s="1309"/>
      <c r="G7057" s="1309"/>
      <c r="H7057" s="1309"/>
      <c r="I7057" s="1840" t="s">
        <v>2861</v>
      </c>
      <c r="J7057" s="1840"/>
      <c r="K7057" s="1840"/>
      <c r="L7057" s="1840"/>
      <c r="M7057" s="1840"/>
      <c r="N7057" s="1840"/>
      <c r="O7057" s="1840"/>
      <c r="P7057" s="1840"/>
      <c r="Q7057" s="1840"/>
      <c r="R7057" s="1840"/>
      <c r="S7057" s="1840"/>
      <c r="T7057" s="1840"/>
      <c r="U7057" s="1840"/>
      <c r="V7057" s="1840"/>
      <c r="W7057" s="1840"/>
      <c r="X7057" s="1840"/>
      <c r="Y7057" s="1840"/>
      <c r="Z7057" s="1309"/>
      <c r="AA7057" s="1841">
        <v>112.2632</v>
      </c>
      <c r="AB7057" s="1841"/>
      <c r="AC7057" s="1841"/>
      <c r="AD7057" s="1841"/>
      <c r="AE7057" s="1841"/>
      <c r="AF7057" s="1841"/>
      <c r="AG7057" s="1841"/>
      <c r="AH7057" s="1782"/>
    </row>
    <row r="7058" spans="1:34" ht="16.7" customHeight="1">
      <c r="A7058" s="1844"/>
      <c r="B7058" s="1309"/>
      <c r="C7058" s="1309"/>
      <c r="D7058" s="1309"/>
      <c r="E7058" s="1309"/>
      <c r="F7058" s="1309"/>
      <c r="G7058" s="1309"/>
      <c r="H7058" s="1309"/>
      <c r="I7058" s="1840" t="s">
        <v>2862</v>
      </c>
      <c r="J7058" s="1840"/>
      <c r="K7058" s="1840"/>
      <c r="L7058" s="1840"/>
      <c r="M7058" s="1840"/>
      <c r="N7058" s="1840"/>
      <c r="O7058" s="1840"/>
      <c r="P7058" s="1840"/>
      <c r="Q7058" s="1840"/>
      <c r="R7058" s="1840"/>
      <c r="S7058" s="1840"/>
      <c r="T7058" s="1840"/>
      <c r="U7058" s="1840"/>
      <c r="V7058" s="1840"/>
      <c r="W7058" s="1840"/>
      <c r="X7058" s="1840"/>
      <c r="Y7058" s="1840"/>
      <c r="Z7058" s="1309"/>
      <c r="AA7058" s="1841">
        <v>44.905299999999997</v>
      </c>
      <c r="AB7058" s="1841"/>
      <c r="AC7058" s="1841"/>
      <c r="AD7058" s="1841"/>
      <c r="AE7058" s="1841"/>
      <c r="AF7058" s="1841"/>
      <c r="AG7058" s="1841"/>
      <c r="AH7058" s="1782"/>
    </row>
    <row r="7059" spans="1:34" ht="17.45" customHeight="1">
      <c r="A7059" s="1844"/>
      <c r="B7059" s="1309"/>
      <c r="C7059" s="1309"/>
      <c r="D7059" s="1309"/>
      <c r="E7059" s="1309"/>
      <c r="F7059" s="1309"/>
      <c r="G7059" s="1309"/>
      <c r="H7059" s="1309"/>
      <c r="I7059" s="1840" t="s">
        <v>2863</v>
      </c>
      <c r="J7059" s="1840"/>
      <c r="K7059" s="1840"/>
      <c r="L7059" s="1840"/>
      <c r="M7059" s="1840"/>
      <c r="N7059" s="1840"/>
      <c r="O7059" s="1840"/>
      <c r="P7059" s="1840"/>
      <c r="Q7059" s="1840"/>
      <c r="R7059" s="1840"/>
      <c r="S7059" s="1840"/>
      <c r="T7059" s="1840"/>
      <c r="U7059" s="1840"/>
      <c r="V7059" s="1840"/>
      <c r="W7059" s="1840"/>
      <c r="X7059" s="1840"/>
      <c r="Y7059" s="1840"/>
      <c r="Z7059" s="1309"/>
      <c r="AA7059" s="1841">
        <v>0</v>
      </c>
      <c r="AB7059" s="1841"/>
      <c r="AC7059" s="1841"/>
      <c r="AD7059" s="1841"/>
      <c r="AE7059" s="1841"/>
      <c r="AF7059" s="1841"/>
      <c r="AG7059" s="1841"/>
      <c r="AH7059" s="1782"/>
    </row>
    <row r="7060" spans="1:34" ht="17.45" customHeight="1">
      <c r="A7060" s="1845"/>
      <c r="B7060" s="1799"/>
      <c r="C7060" s="1799"/>
      <c r="D7060" s="1799"/>
      <c r="E7060" s="1799"/>
      <c r="F7060" s="1799"/>
      <c r="G7060" s="1799"/>
      <c r="H7060" s="1799"/>
      <c r="I7060" s="1842" t="s">
        <v>2864</v>
      </c>
      <c r="J7060" s="1842"/>
      <c r="K7060" s="1842"/>
      <c r="L7060" s="1842"/>
      <c r="M7060" s="1842"/>
      <c r="N7060" s="1842"/>
      <c r="O7060" s="1842"/>
      <c r="P7060" s="1842"/>
      <c r="Q7060" s="1842"/>
      <c r="R7060" s="1842"/>
      <c r="S7060" s="1842"/>
      <c r="T7060" s="1842"/>
      <c r="U7060" s="1842"/>
      <c r="V7060" s="1842"/>
      <c r="W7060" s="1842"/>
      <c r="X7060" s="1842"/>
      <c r="Y7060" s="1842"/>
      <c r="Z7060" s="1799"/>
      <c r="AA7060" s="1843">
        <v>0</v>
      </c>
      <c r="AB7060" s="1843"/>
      <c r="AC7060" s="1843"/>
      <c r="AD7060" s="1843"/>
      <c r="AE7060" s="1843"/>
      <c r="AF7060" s="1843"/>
      <c r="AG7060" s="1843"/>
      <c r="AH7060" s="1800"/>
    </row>
    <row r="7061" spans="1:34" ht="16.7" customHeight="1">
      <c r="A7061" s="1801" t="s">
        <v>2865</v>
      </c>
      <c r="B7061" s="1825"/>
      <c r="C7061" s="1825"/>
      <c r="D7061" s="1825"/>
      <c r="E7061" s="1825"/>
      <c r="F7061" s="1825"/>
      <c r="G7061" s="1825"/>
      <c r="H7061" s="1825"/>
      <c r="I7061" s="1825"/>
      <c r="J7061" s="1825"/>
      <c r="K7061" s="1825"/>
      <c r="L7061" s="1825"/>
      <c r="M7061" s="1825"/>
      <c r="N7061" s="1826"/>
      <c r="O7061" s="1789" t="s">
        <v>2850</v>
      </c>
      <c r="P7061" s="1790"/>
      <c r="Q7061" s="1790"/>
      <c r="R7061" s="1790"/>
      <c r="S7061" s="1791"/>
      <c r="T7061" s="1827" t="s">
        <v>754</v>
      </c>
      <c r="U7061" s="1790"/>
      <c r="V7061" s="1790"/>
      <c r="W7061" s="1213"/>
      <c r="X7061" s="1789" t="s">
        <v>2866</v>
      </c>
      <c r="Y7061" s="1790"/>
      <c r="Z7061" s="1790"/>
      <c r="AA7061" s="1790"/>
      <c r="AB7061" s="1790"/>
      <c r="AC7061" s="1790"/>
      <c r="AD7061" s="1791"/>
      <c r="AE7061" s="1810" t="s">
        <v>2867</v>
      </c>
      <c r="AF7061" s="1828"/>
      <c r="AG7061" s="1828"/>
      <c r="AH7061" s="1213"/>
    </row>
    <row r="7062" spans="1:34" ht="17.45" customHeight="1">
      <c r="A7062" s="1223"/>
      <c r="B7062" s="1224" t="s">
        <v>3134</v>
      </c>
      <c r="C7062" s="1875" t="s">
        <v>3135</v>
      </c>
      <c r="D7062" s="1876"/>
      <c r="E7062" s="1876"/>
      <c r="F7062" s="1876"/>
      <c r="G7062" s="1876"/>
      <c r="H7062" s="1876"/>
      <c r="I7062" s="1876"/>
      <c r="J7062" s="1876"/>
      <c r="K7062" s="1876"/>
      <c r="L7062" s="1876"/>
      <c r="M7062" s="1876"/>
      <c r="N7062" s="1875"/>
      <c r="O7062" s="1885">
        <v>2.2363599999999999</v>
      </c>
      <c r="P7062" s="1886"/>
      <c r="Q7062" s="1886"/>
      <c r="R7062" s="1886"/>
      <c r="S7062" s="1887"/>
      <c r="T7062" s="1888" t="s">
        <v>518</v>
      </c>
      <c r="U7062" s="1889"/>
      <c r="V7062" s="1889"/>
      <c r="W7062" s="1225"/>
      <c r="X7062" s="1890">
        <v>18.809100000000001</v>
      </c>
      <c r="Y7062" s="1891"/>
      <c r="Z7062" s="1891"/>
      <c r="AA7062" s="1891"/>
      <c r="AB7062" s="1891"/>
      <c r="AC7062" s="1891"/>
      <c r="AD7062" s="1892"/>
      <c r="AE7062" s="1865">
        <v>42.063899999999997</v>
      </c>
      <c r="AF7062" s="1847"/>
      <c r="AG7062" s="1847"/>
      <c r="AH7062" s="1225"/>
    </row>
    <row r="7063" spans="1:34" ht="16.7" customHeight="1">
      <c r="A7063" s="1218"/>
      <c r="B7063" s="1205" t="s">
        <v>3831</v>
      </c>
      <c r="C7063" s="1903" t="s">
        <v>3832</v>
      </c>
      <c r="D7063" s="1815"/>
      <c r="E7063" s="1815"/>
      <c r="F7063" s="1815"/>
      <c r="G7063" s="1815"/>
      <c r="H7063" s="1815"/>
      <c r="I7063" s="1815"/>
      <c r="J7063" s="1815"/>
      <c r="K7063" s="1815"/>
      <c r="L7063" s="1815"/>
      <c r="M7063" s="1815"/>
      <c r="N7063" s="1903"/>
      <c r="O7063" s="1910">
        <v>1.1000000000000001</v>
      </c>
      <c r="P7063" s="1911"/>
      <c r="Q7063" s="1911"/>
      <c r="R7063" s="1911"/>
      <c r="S7063" s="1912"/>
      <c r="T7063" s="1913" t="s">
        <v>469</v>
      </c>
      <c r="U7063" s="1796"/>
      <c r="V7063" s="1796"/>
      <c r="W7063" s="1219"/>
      <c r="X7063" s="1914">
        <v>38.1813</v>
      </c>
      <c r="Y7063" s="1915"/>
      <c r="Z7063" s="1915"/>
      <c r="AA7063" s="1915"/>
      <c r="AB7063" s="1915"/>
      <c r="AC7063" s="1915"/>
      <c r="AD7063" s="1916"/>
      <c r="AE7063" s="1909">
        <v>41.999400000000001</v>
      </c>
      <c r="AF7063" s="1841"/>
      <c r="AG7063" s="1841"/>
      <c r="AH7063" s="1219"/>
    </row>
    <row r="7064" spans="1:34" ht="17.45" customHeight="1">
      <c r="A7064" s="1218"/>
      <c r="B7064" s="1205" t="s">
        <v>3049</v>
      </c>
      <c r="C7064" s="1903" t="s">
        <v>3050</v>
      </c>
      <c r="D7064" s="1815"/>
      <c r="E7064" s="1815"/>
      <c r="F7064" s="1815"/>
      <c r="G7064" s="1815"/>
      <c r="H7064" s="1815"/>
      <c r="I7064" s="1815"/>
      <c r="J7064" s="1815"/>
      <c r="K7064" s="1815"/>
      <c r="L7064" s="1815"/>
      <c r="M7064" s="1815"/>
      <c r="N7064" s="1903"/>
      <c r="O7064" s="1910">
        <v>3.7190000000000001E-2</v>
      </c>
      <c r="P7064" s="1911"/>
      <c r="Q7064" s="1911"/>
      <c r="R7064" s="1911"/>
      <c r="S7064" s="1912"/>
      <c r="T7064" s="1913" t="s">
        <v>2612</v>
      </c>
      <c r="U7064" s="1796"/>
      <c r="V7064" s="1796"/>
      <c r="W7064" s="1219"/>
      <c r="X7064" s="1914">
        <v>14.2006</v>
      </c>
      <c r="Y7064" s="1915"/>
      <c r="Z7064" s="1915"/>
      <c r="AA7064" s="1915"/>
      <c r="AB7064" s="1915"/>
      <c r="AC7064" s="1915"/>
      <c r="AD7064" s="1916"/>
      <c r="AE7064" s="1909">
        <v>0.52810000000000001</v>
      </c>
      <c r="AF7064" s="1841"/>
      <c r="AG7064" s="1841"/>
      <c r="AH7064" s="1219"/>
    </row>
    <row r="7065" spans="1:34" ht="17.45" customHeight="1">
      <c r="A7065" s="1218"/>
      <c r="B7065" s="1205" t="s">
        <v>3538</v>
      </c>
      <c r="C7065" s="1903" t="s">
        <v>3539</v>
      </c>
      <c r="D7065" s="1815"/>
      <c r="E7065" s="1815"/>
      <c r="F7065" s="1815"/>
      <c r="G7065" s="1815"/>
      <c r="H7065" s="1815"/>
      <c r="I7065" s="1815"/>
      <c r="J7065" s="1815"/>
      <c r="K7065" s="1815"/>
      <c r="L7065" s="1815"/>
      <c r="M7065" s="1815"/>
      <c r="N7065" s="1903"/>
      <c r="O7065" s="1910">
        <v>0.72726999999999997</v>
      </c>
      <c r="P7065" s="1911"/>
      <c r="Q7065" s="1911"/>
      <c r="R7065" s="1911"/>
      <c r="S7065" s="1912"/>
      <c r="T7065" s="1913" t="s">
        <v>518</v>
      </c>
      <c r="U7065" s="1796"/>
      <c r="V7065" s="1796"/>
      <c r="W7065" s="1219"/>
      <c r="X7065" s="1914">
        <v>3.125</v>
      </c>
      <c r="Y7065" s="1915"/>
      <c r="Z7065" s="1915"/>
      <c r="AA7065" s="1915"/>
      <c r="AB7065" s="1915"/>
      <c r="AC7065" s="1915"/>
      <c r="AD7065" s="1916"/>
      <c r="AE7065" s="1909">
        <v>2.2726999999999999</v>
      </c>
      <c r="AF7065" s="1841"/>
      <c r="AG7065" s="1841"/>
      <c r="AH7065" s="1219"/>
    </row>
    <row r="7066" spans="1:34" ht="16.7" customHeight="1">
      <c r="A7066" s="1218"/>
      <c r="B7066" s="1205" t="s">
        <v>3814</v>
      </c>
      <c r="C7066" s="1903" t="s">
        <v>3815</v>
      </c>
      <c r="D7066" s="1815"/>
      <c r="E7066" s="1815"/>
      <c r="F7066" s="1815"/>
      <c r="G7066" s="1815"/>
      <c r="H7066" s="1815"/>
      <c r="I7066" s="1815"/>
      <c r="J7066" s="1815"/>
      <c r="K7066" s="1815"/>
      <c r="L7066" s="1815"/>
      <c r="M7066" s="1815"/>
      <c r="N7066" s="1903"/>
      <c r="O7066" s="1910">
        <v>3.3500000000000002E-2</v>
      </c>
      <c r="P7066" s="1911"/>
      <c r="Q7066" s="1911"/>
      <c r="R7066" s="1911"/>
      <c r="S7066" s="1912"/>
      <c r="T7066" s="1913" t="s">
        <v>2818</v>
      </c>
      <c r="U7066" s="1796"/>
      <c r="V7066" s="1796"/>
      <c r="W7066" s="1219"/>
      <c r="X7066" s="1914">
        <v>16.9114</v>
      </c>
      <c r="Y7066" s="1915"/>
      <c r="Z7066" s="1915"/>
      <c r="AA7066" s="1915"/>
      <c r="AB7066" s="1915"/>
      <c r="AC7066" s="1915"/>
      <c r="AD7066" s="1916"/>
      <c r="AE7066" s="1909">
        <v>0.5665</v>
      </c>
      <c r="AF7066" s="1841"/>
      <c r="AG7066" s="1841"/>
      <c r="AH7066" s="1219"/>
    </row>
    <row r="7067" spans="1:34" ht="17.45" customHeight="1">
      <c r="A7067" s="1218"/>
      <c r="B7067" s="1205" t="s">
        <v>3816</v>
      </c>
      <c r="C7067" s="1903" t="s">
        <v>3817</v>
      </c>
      <c r="D7067" s="1815"/>
      <c r="E7067" s="1815"/>
      <c r="F7067" s="1815"/>
      <c r="G7067" s="1815"/>
      <c r="H7067" s="1815"/>
      <c r="I7067" s="1815"/>
      <c r="J7067" s="1815"/>
      <c r="K7067" s="1815"/>
      <c r="L7067" s="1815"/>
      <c r="M7067" s="1815"/>
      <c r="N7067" s="1903"/>
      <c r="O7067" s="1910">
        <v>0.33495000000000003</v>
      </c>
      <c r="P7067" s="1911"/>
      <c r="Q7067" s="1911"/>
      <c r="R7067" s="1911"/>
      <c r="S7067" s="1912"/>
      <c r="T7067" s="1913" t="s">
        <v>2818</v>
      </c>
      <c r="U7067" s="1796"/>
      <c r="V7067" s="1796"/>
      <c r="W7067" s="1219"/>
      <c r="X7067" s="1914">
        <v>36.962499999999999</v>
      </c>
      <c r="Y7067" s="1915"/>
      <c r="Z7067" s="1915"/>
      <c r="AA7067" s="1915"/>
      <c r="AB7067" s="1915"/>
      <c r="AC7067" s="1915"/>
      <c r="AD7067" s="1916"/>
      <c r="AE7067" s="1909">
        <v>12.380599999999999</v>
      </c>
      <c r="AF7067" s="1841"/>
      <c r="AG7067" s="1841"/>
      <c r="AH7067" s="1219"/>
    </row>
    <row r="7068" spans="1:34" ht="17.45" customHeight="1">
      <c r="A7068" s="1220"/>
      <c r="B7068" s="1209" t="s">
        <v>3818</v>
      </c>
      <c r="C7068" s="1866" t="s">
        <v>3819</v>
      </c>
      <c r="D7068" s="1867"/>
      <c r="E7068" s="1867"/>
      <c r="F7068" s="1867"/>
      <c r="G7068" s="1867"/>
      <c r="H7068" s="1867"/>
      <c r="I7068" s="1867"/>
      <c r="J7068" s="1867"/>
      <c r="K7068" s="1867"/>
      <c r="L7068" s="1867"/>
      <c r="M7068" s="1867"/>
      <c r="N7068" s="1866"/>
      <c r="O7068" s="1893">
        <v>0.36364000000000002</v>
      </c>
      <c r="P7068" s="1894"/>
      <c r="Q7068" s="1894"/>
      <c r="R7068" s="1894"/>
      <c r="S7068" s="1895"/>
      <c r="T7068" s="1896" t="s">
        <v>469</v>
      </c>
      <c r="U7068" s="1897"/>
      <c r="V7068" s="1897"/>
      <c r="W7068" s="1222"/>
      <c r="X7068" s="1898">
        <v>592.23469999999998</v>
      </c>
      <c r="Y7068" s="1899"/>
      <c r="Z7068" s="1899"/>
      <c r="AA7068" s="1899"/>
      <c r="AB7068" s="1899"/>
      <c r="AC7068" s="1899"/>
      <c r="AD7068" s="1900"/>
      <c r="AE7068" s="1874">
        <v>215.36019999999999</v>
      </c>
      <c r="AF7068" s="1843"/>
      <c r="AG7068" s="1843"/>
      <c r="AH7068" s="1222"/>
    </row>
    <row r="7069" spans="1:34" ht="16.7" customHeight="1">
      <c r="A7069" s="1792"/>
      <c r="B7069" s="1793"/>
      <c r="C7069" s="1793"/>
      <c r="D7069" s="1793"/>
      <c r="E7069" s="1793"/>
      <c r="F7069" s="1793"/>
      <c r="G7069" s="1793"/>
      <c r="H7069" s="1793"/>
      <c r="I7069" s="1794" t="s">
        <v>2869</v>
      </c>
      <c r="J7069" s="1794"/>
      <c r="K7069" s="1794"/>
      <c r="L7069" s="1794"/>
      <c r="M7069" s="1794"/>
      <c r="N7069" s="1794"/>
      <c r="O7069" s="1794"/>
      <c r="P7069" s="1794"/>
      <c r="Q7069" s="1794"/>
      <c r="R7069" s="1794"/>
      <c r="S7069" s="1794"/>
      <c r="T7069" s="1794"/>
      <c r="U7069" s="1794"/>
      <c r="V7069" s="1794"/>
      <c r="W7069" s="1794"/>
      <c r="X7069" s="1794"/>
      <c r="Y7069" s="1794"/>
      <c r="Z7069" s="1214"/>
      <c r="AA7069" s="1795">
        <v>315.17140000000001</v>
      </c>
      <c r="AB7069" s="1795"/>
      <c r="AC7069" s="1795"/>
      <c r="AD7069" s="1795"/>
      <c r="AE7069" s="1795"/>
      <c r="AF7069" s="1795"/>
      <c r="AG7069" s="1795"/>
      <c r="AH7069" s="1213"/>
    </row>
    <row r="7070" spans="1:34" ht="17.45" customHeight="1">
      <c r="A7070" s="1801" t="s">
        <v>2870</v>
      </c>
      <c r="B7070" s="1825"/>
      <c r="C7070" s="1825"/>
      <c r="D7070" s="1825"/>
      <c r="E7070" s="1825"/>
      <c r="F7070" s="1825"/>
      <c r="G7070" s="1825"/>
      <c r="H7070" s="1825"/>
      <c r="I7070" s="1825"/>
      <c r="J7070" s="1825"/>
      <c r="K7070" s="1825"/>
      <c r="L7070" s="1825"/>
      <c r="M7070" s="1825"/>
      <c r="N7070" s="1826"/>
      <c r="O7070" s="1789" t="s">
        <v>2850</v>
      </c>
      <c r="P7070" s="1790"/>
      <c r="Q7070" s="1790"/>
      <c r="R7070" s="1790"/>
      <c r="S7070" s="1791"/>
      <c r="T7070" s="1827" t="s">
        <v>754</v>
      </c>
      <c r="U7070" s="1790"/>
      <c r="V7070" s="1790"/>
      <c r="W7070" s="1213"/>
      <c r="X7070" s="1789" t="s">
        <v>2866</v>
      </c>
      <c r="Y7070" s="1790"/>
      <c r="Z7070" s="1790"/>
      <c r="AA7070" s="1790"/>
      <c r="AB7070" s="1790"/>
      <c r="AC7070" s="1790"/>
      <c r="AD7070" s="1791"/>
      <c r="AE7070" s="1810" t="s">
        <v>2867</v>
      </c>
      <c r="AF7070" s="1828"/>
      <c r="AG7070" s="1828"/>
      <c r="AH7070" s="1213"/>
    </row>
    <row r="7071" spans="1:34" ht="16.7" customHeight="1">
      <c r="A7071" s="1792"/>
      <c r="B7071" s="1793"/>
      <c r="C7071" s="1793"/>
      <c r="D7071" s="1793"/>
      <c r="E7071" s="1793"/>
      <c r="F7071" s="1793"/>
      <c r="G7071" s="1793"/>
      <c r="H7071" s="1793"/>
      <c r="I7071" s="1794" t="s">
        <v>2871</v>
      </c>
      <c r="J7071" s="1794"/>
      <c r="K7071" s="1794"/>
      <c r="L7071" s="1794"/>
      <c r="M7071" s="1794"/>
      <c r="N7071" s="1794"/>
      <c r="O7071" s="1794"/>
      <c r="P7071" s="1794"/>
      <c r="Q7071" s="1794"/>
      <c r="R7071" s="1794"/>
      <c r="S7071" s="1794"/>
      <c r="T7071" s="1794"/>
      <c r="U7071" s="1794"/>
      <c r="V7071" s="1794"/>
      <c r="W7071" s="1794"/>
      <c r="X7071" s="1794"/>
      <c r="Y7071" s="1794"/>
      <c r="Z7071" s="1214"/>
      <c r="AA7071" s="1795">
        <v>0</v>
      </c>
      <c r="AB7071" s="1795"/>
      <c r="AC7071" s="1795"/>
      <c r="AD7071" s="1795"/>
      <c r="AE7071" s="1795"/>
      <c r="AF7071" s="1795"/>
      <c r="AG7071" s="1795"/>
      <c r="AH7071" s="1213"/>
    </row>
    <row r="7072" spans="1:34" ht="17.45" customHeight="1">
      <c r="A7072" s="1801" t="s">
        <v>2872</v>
      </c>
      <c r="B7072" s="1825"/>
      <c r="C7072" s="1825"/>
      <c r="D7072" s="1825"/>
      <c r="E7072" s="1825"/>
      <c r="F7072" s="1825"/>
      <c r="G7072" s="1825"/>
      <c r="H7072" s="1825"/>
      <c r="I7072" s="1825"/>
      <c r="J7072" s="1825"/>
      <c r="K7072" s="1825"/>
      <c r="L7072" s="1825"/>
      <c r="M7072" s="1825"/>
      <c r="N7072" s="1826"/>
      <c r="O7072" s="1789" t="s">
        <v>2850</v>
      </c>
      <c r="P7072" s="1790"/>
      <c r="Q7072" s="1790"/>
      <c r="R7072" s="1790"/>
      <c r="S7072" s="1791"/>
      <c r="T7072" s="1827" t="s">
        <v>754</v>
      </c>
      <c r="U7072" s="1790"/>
      <c r="V7072" s="1790"/>
      <c r="W7072" s="1213"/>
      <c r="X7072" s="1789" t="s">
        <v>2866</v>
      </c>
      <c r="Y7072" s="1790"/>
      <c r="Z7072" s="1790"/>
      <c r="AA7072" s="1790"/>
      <c r="AB7072" s="1790"/>
      <c r="AC7072" s="1790"/>
      <c r="AD7072" s="1791"/>
      <c r="AE7072" s="1810" t="s">
        <v>2867</v>
      </c>
      <c r="AF7072" s="1828"/>
      <c r="AG7072" s="1828"/>
      <c r="AH7072" s="1213"/>
    </row>
    <row r="7073" spans="1:34" ht="17.45" customHeight="1">
      <c r="A7073" s="1901" t="s">
        <v>3144</v>
      </c>
      <c r="B7073" s="1902"/>
      <c r="C7073" s="1902"/>
      <c r="D7073" s="1902"/>
      <c r="E7073" s="1902"/>
      <c r="F7073" s="1875" t="s">
        <v>3145</v>
      </c>
      <c r="G7073" s="1876"/>
      <c r="H7073" s="1876"/>
      <c r="I7073" s="1876"/>
      <c r="J7073" s="1876"/>
      <c r="K7073" s="1876"/>
      <c r="L7073" s="1876"/>
      <c r="M7073" s="1876"/>
      <c r="N7073" s="1875"/>
      <c r="O7073" s="1885">
        <v>1.2579999999999999E-2</v>
      </c>
      <c r="P7073" s="1886"/>
      <c r="Q7073" s="1886"/>
      <c r="R7073" s="1886"/>
      <c r="S7073" s="1887"/>
      <c r="T7073" s="1888" t="s">
        <v>109</v>
      </c>
      <c r="U7073" s="1889"/>
      <c r="V7073" s="1889"/>
      <c r="W7073" s="1225"/>
      <c r="X7073" s="1890">
        <v>33.54</v>
      </c>
      <c r="Y7073" s="1891"/>
      <c r="Z7073" s="1891"/>
      <c r="AA7073" s="1891"/>
      <c r="AB7073" s="1891"/>
      <c r="AC7073" s="1891"/>
      <c r="AD7073" s="1892"/>
      <c r="AE7073" s="1865">
        <v>0.4219</v>
      </c>
      <c r="AF7073" s="1847"/>
      <c r="AG7073" s="1847"/>
      <c r="AH7073" s="1225"/>
    </row>
    <row r="7074" spans="1:34" ht="16.7" customHeight="1">
      <c r="A7074" s="1787" t="s">
        <v>3053</v>
      </c>
      <c r="B7074" s="1788"/>
      <c r="C7074" s="1788"/>
      <c r="D7074" s="1788"/>
      <c r="E7074" s="1788"/>
      <c r="F7074" s="1903" t="s">
        <v>3054</v>
      </c>
      <c r="G7074" s="1815"/>
      <c r="H7074" s="1815"/>
      <c r="I7074" s="1815"/>
      <c r="J7074" s="1815"/>
      <c r="K7074" s="1815"/>
      <c r="L7074" s="1815"/>
      <c r="M7074" s="1815"/>
      <c r="N7074" s="1903"/>
      <c r="O7074" s="1910">
        <v>4.0000000000000003E-5</v>
      </c>
      <c r="P7074" s="1911"/>
      <c r="Q7074" s="1911"/>
      <c r="R7074" s="1911"/>
      <c r="S7074" s="1912"/>
      <c r="T7074" s="1913" t="s">
        <v>109</v>
      </c>
      <c r="U7074" s="1796"/>
      <c r="V7074" s="1796"/>
      <c r="W7074" s="1219"/>
      <c r="X7074" s="1914">
        <v>33.54</v>
      </c>
      <c r="Y7074" s="1915"/>
      <c r="Z7074" s="1915"/>
      <c r="AA7074" s="1915"/>
      <c r="AB7074" s="1915"/>
      <c r="AC7074" s="1915"/>
      <c r="AD7074" s="1916"/>
      <c r="AE7074" s="1909">
        <v>1.2999999999999999E-3</v>
      </c>
      <c r="AF7074" s="1841"/>
      <c r="AG7074" s="1841"/>
      <c r="AH7074" s="1219"/>
    </row>
    <row r="7075" spans="1:34" ht="17.45" customHeight="1">
      <c r="A7075" s="1787" t="s">
        <v>3542</v>
      </c>
      <c r="B7075" s="1788"/>
      <c r="C7075" s="1788"/>
      <c r="D7075" s="1788"/>
      <c r="E7075" s="1788"/>
      <c r="F7075" s="1903" t="s">
        <v>3543</v>
      </c>
      <c r="G7075" s="1815"/>
      <c r="H7075" s="1815"/>
      <c r="I7075" s="1815"/>
      <c r="J7075" s="1815"/>
      <c r="K7075" s="1815"/>
      <c r="L7075" s="1815"/>
      <c r="M7075" s="1815"/>
      <c r="N7075" s="1903"/>
      <c r="O7075" s="1910">
        <v>9.1E-4</v>
      </c>
      <c r="P7075" s="1911"/>
      <c r="Q7075" s="1911"/>
      <c r="R7075" s="1911"/>
      <c r="S7075" s="1912"/>
      <c r="T7075" s="1913" t="s">
        <v>109</v>
      </c>
      <c r="U7075" s="1796"/>
      <c r="V7075" s="1796"/>
      <c r="W7075" s="1219"/>
      <c r="X7075" s="1914">
        <v>33.54</v>
      </c>
      <c r="Y7075" s="1915"/>
      <c r="Z7075" s="1915"/>
      <c r="AA7075" s="1915"/>
      <c r="AB7075" s="1915"/>
      <c r="AC7075" s="1915"/>
      <c r="AD7075" s="1916"/>
      <c r="AE7075" s="1909">
        <v>3.0499999999999999E-2</v>
      </c>
      <c r="AF7075" s="1841"/>
      <c r="AG7075" s="1841"/>
      <c r="AH7075" s="1219"/>
    </row>
    <row r="7076" spans="1:34" ht="16.7" customHeight="1">
      <c r="A7076" s="1787" t="s">
        <v>3833</v>
      </c>
      <c r="B7076" s="1788"/>
      <c r="C7076" s="1788"/>
      <c r="D7076" s="1788"/>
      <c r="E7076" s="1788"/>
      <c r="F7076" s="1903" t="s">
        <v>3834</v>
      </c>
      <c r="G7076" s="1815"/>
      <c r="H7076" s="1815"/>
      <c r="I7076" s="1815"/>
      <c r="J7076" s="1815"/>
      <c r="K7076" s="1815"/>
      <c r="L7076" s="1815"/>
      <c r="M7076" s="1815"/>
      <c r="N7076" s="1903"/>
      <c r="O7076" s="1910">
        <v>6.6E-3</v>
      </c>
      <c r="P7076" s="1911"/>
      <c r="Q7076" s="1911"/>
      <c r="R7076" s="1911"/>
      <c r="S7076" s="1912"/>
      <c r="T7076" s="1913" t="s">
        <v>109</v>
      </c>
      <c r="U7076" s="1796"/>
      <c r="V7076" s="1796"/>
      <c r="W7076" s="1219"/>
      <c r="X7076" s="1914">
        <v>33.54</v>
      </c>
      <c r="Y7076" s="1915"/>
      <c r="Z7076" s="1915"/>
      <c r="AA7076" s="1915"/>
      <c r="AB7076" s="1915"/>
      <c r="AC7076" s="1915"/>
      <c r="AD7076" s="1916"/>
      <c r="AE7076" s="1909">
        <v>0.22140000000000001</v>
      </c>
      <c r="AF7076" s="1841"/>
      <c r="AG7076" s="1841"/>
      <c r="AH7076" s="1219"/>
    </row>
    <row r="7077" spans="1:34" ht="17.45" customHeight="1">
      <c r="A7077" s="1787" t="s">
        <v>3820</v>
      </c>
      <c r="B7077" s="1788"/>
      <c r="C7077" s="1788"/>
      <c r="D7077" s="1788"/>
      <c r="E7077" s="1788"/>
      <c r="F7077" s="1903" t="s">
        <v>3821</v>
      </c>
      <c r="G7077" s="1815"/>
      <c r="H7077" s="1815"/>
      <c r="I7077" s="1815"/>
      <c r="J7077" s="1815"/>
      <c r="K7077" s="1815"/>
      <c r="L7077" s="1815"/>
      <c r="M7077" s="1815"/>
      <c r="N7077" s="1903"/>
      <c r="O7077" s="1910">
        <v>1.7000000000000001E-4</v>
      </c>
      <c r="P7077" s="1911"/>
      <c r="Q7077" s="1911"/>
      <c r="R7077" s="1911"/>
      <c r="S7077" s="1912"/>
      <c r="T7077" s="1913" t="s">
        <v>109</v>
      </c>
      <c r="U7077" s="1796"/>
      <c r="V7077" s="1796"/>
      <c r="W7077" s="1219"/>
      <c r="X7077" s="1914">
        <v>33.54</v>
      </c>
      <c r="Y7077" s="1915"/>
      <c r="Z7077" s="1915"/>
      <c r="AA7077" s="1915"/>
      <c r="AB7077" s="1915"/>
      <c r="AC7077" s="1915"/>
      <c r="AD7077" s="1916"/>
      <c r="AE7077" s="1909">
        <v>5.7000000000000002E-3</v>
      </c>
      <c r="AF7077" s="1841"/>
      <c r="AG7077" s="1841"/>
      <c r="AH7077" s="1219"/>
    </row>
    <row r="7078" spans="1:34" ht="17.45" customHeight="1">
      <c r="A7078" s="1787" t="s">
        <v>3822</v>
      </c>
      <c r="B7078" s="1788"/>
      <c r="C7078" s="1788"/>
      <c r="D7078" s="1788"/>
      <c r="E7078" s="1788"/>
      <c r="F7078" s="1903" t="s">
        <v>3823</v>
      </c>
      <c r="G7078" s="1815"/>
      <c r="H7078" s="1815"/>
      <c r="I7078" s="1815"/>
      <c r="J7078" s="1815"/>
      <c r="K7078" s="1815"/>
      <c r="L7078" s="1815"/>
      <c r="M7078" s="1815"/>
      <c r="N7078" s="1903"/>
      <c r="O7078" s="1910">
        <v>3.0000000000000001E-5</v>
      </c>
      <c r="P7078" s="1911"/>
      <c r="Q7078" s="1911"/>
      <c r="R7078" s="1911"/>
      <c r="S7078" s="1912"/>
      <c r="T7078" s="1913" t="s">
        <v>109</v>
      </c>
      <c r="U7078" s="1796"/>
      <c r="V7078" s="1796"/>
      <c r="W7078" s="1219"/>
      <c r="X7078" s="1914">
        <v>33.54</v>
      </c>
      <c r="Y7078" s="1915"/>
      <c r="Z7078" s="1915"/>
      <c r="AA7078" s="1915"/>
      <c r="AB7078" s="1915"/>
      <c r="AC7078" s="1915"/>
      <c r="AD7078" s="1916"/>
      <c r="AE7078" s="1909">
        <v>1E-3</v>
      </c>
      <c r="AF7078" s="1841"/>
      <c r="AG7078" s="1841"/>
      <c r="AH7078" s="1219"/>
    </row>
    <row r="7079" spans="1:34" ht="16.7" customHeight="1">
      <c r="A7079" s="1819" t="s">
        <v>3824</v>
      </c>
      <c r="B7079" s="1820"/>
      <c r="C7079" s="1820"/>
      <c r="D7079" s="1820"/>
      <c r="E7079" s="1820"/>
      <c r="F7079" s="1866" t="s">
        <v>3825</v>
      </c>
      <c r="G7079" s="1867"/>
      <c r="H7079" s="1867"/>
      <c r="I7079" s="1867"/>
      <c r="J7079" s="1867"/>
      <c r="K7079" s="1867"/>
      <c r="L7079" s="1867"/>
      <c r="M7079" s="1867"/>
      <c r="N7079" s="1866"/>
      <c r="O7079" s="1893">
        <v>4.6000000000000001E-4</v>
      </c>
      <c r="P7079" s="1894"/>
      <c r="Q7079" s="1894"/>
      <c r="R7079" s="1894"/>
      <c r="S7079" s="1895"/>
      <c r="T7079" s="1896" t="s">
        <v>109</v>
      </c>
      <c r="U7079" s="1897"/>
      <c r="V7079" s="1897"/>
      <c r="W7079" s="1222"/>
      <c r="X7079" s="1898">
        <v>33.54</v>
      </c>
      <c r="Y7079" s="1899"/>
      <c r="Z7079" s="1899"/>
      <c r="AA7079" s="1899"/>
      <c r="AB7079" s="1899"/>
      <c r="AC7079" s="1899"/>
      <c r="AD7079" s="1900"/>
      <c r="AE7079" s="1874">
        <v>1.54E-2</v>
      </c>
      <c r="AF7079" s="1843"/>
      <c r="AG7079" s="1843"/>
      <c r="AH7079" s="1222"/>
    </row>
    <row r="7080" spans="1:34" ht="17.45" customHeight="1">
      <c r="A7080" s="1792"/>
      <c r="B7080" s="1793"/>
      <c r="C7080" s="1793"/>
      <c r="D7080" s="1793"/>
      <c r="E7080" s="1793"/>
      <c r="F7080" s="1793"/>
      <c r="G7080" s="1793"/>
      <c r="H7080" s="1793"/>
      <c r="I7080" s="1793"/>
      <c r="J7080" s="1793"/>
      <c r="K7080" s="1794" t="s">
        <v>2873</v>
      </c>
      <c r="L7080" s="1794"/>
      <c r="M7080" s="1794"/>
      <c r="N7080" s="1794"/>
      <c r="O7080" s="1794"/>
      <c r="P7080" s="1794"/>
      <c r="Q7080" s="1794"/>
      <c r="R7080" s="1794"/>
      <c r="S7080" s="1794"/>
      <c r="T7080" s="1794"/>
      <c r="U7080" s="1794"/>
      <c r="V7080" s="1794"/>
      <c r="W7080" s="1794"/>
      <c r="X7080" s="1794"/>
      <c r="Y7080" s="1794"/>
      <c r="Z7080" s="1794"/>
      <c r="AA7080" s="1794"/>
      <c r="AB7080" s="1214"/>
      <c r="AC7080" s="1795">
        <v>0.69720000000000004</v>
      </c>
      <c r="AD7080" s="1795"/>
      <c r="AE7080" s="1795"/>
      <c r="AF7080" s="1795"/>
      <c r="AG7080" s="1795"/>
      <c r="AH7080" s="1213"/>
    </row>
    <row r="7081" spans="1:34" ht="17.45" customHeight="1">
      <c r="A7081" s="1801" t="s">
        <v>2874</v>
      </c>
      <c r="B7081" s="1825"/>
      <c r="C7081" s="1825"/>
      <c r="D7081" s="1825"/>
      <c r="E7081" s="1825"/>
      <c r="F7081" s="1825"/>
      <c r="G7081" s="1825"/>
      <c r="H7081" s="1825"/>
      <c r="I7081" s="1825"/>
      <c r="J7081" s="1826"/>
      <c r="K7081" s="1789" t="s">
        <v>2850</v>
      </c>
      <c r="L7081" s="1791"/>
      <c r="M7081" s="1855" t="s">
        <v>2875</v>
      </c>
      <c r="N7081" s="1856"/>
      <c r="O7081" s="1857"/>
      <c r="P7081" s="1855" t="s">
        <v>2876</v>
      </c>
      <c r="Q7081" s="1856"/>
      <c r="R7081" s="1857"/>
      <c r="S7081" s="1855" t="s">
        <v>2877</v>
      </c>
      <c r="T7081" s="1857"/>
      <c r="U7081" s="1789" t="s">
        <v>2878</v>
      </c>
      <c r="V7081" s="1790"/>
      <c r="W7081" s="1791"/>
      <c r="X7081" s="1789" t="s">
        <v>2879</v>
      </c>
      <c r="Y7081" s="1790"/>
      <c r="Z7081" s="1790"/>
      <c r="AA7081" s="1790"/>
      <c r="AB7081" s="1791"/>
      <c r="AC7081" s="1789" t="s">
        <v>2880</v>
      </c>
      <c r="AD7081" s="1791"/>
      <c r="AE7081" s="1810" t="s">
        <v>2867</v>
      </c>
      <c r="AF7081" s="1828"/>
      <c r="AG7081" s="1828"/>
      <c r="AH7081" s="1213"/>
    </row>
    <row r="7082" spans="1:34" ht="16.7" customHeight="1">
      <c r="A7082" s="1901" t="s">
        <v>3154</v>
      </c>
      <c r="B7082" s="1902"/>
      <c r="C7082" s="1902"/>
      <c r="D7082" s="1902"/>
      <c r="E7082" s="1902"/>
      <c r="F7082" s="1875" t="s">
        <v>3145</v>
      </c>
      <c r="G7082" s="1876"/>
      <c r="H7082" s="1876"/>
      <c r="I7082" s="1876"/>
      <c r="J7082" s="1875"/>
      <c r="K7082" s="1877">
        <v>1.2579999999999999E-2</v>
      </c>
      <c r="L7082" s="1878"/>
      <c r="M7082" s="1890">
        <v>0</v>
      </c>
      <c r="N7082" s="1891"/>
      <c r="O7082" s="1892"/>
      <c r="P7082" s="1890">
        <v>0</v>
      </c>
      <c r="Q7082" s="1891"/>
      <c r="R7082" s="1892"/>
      <c r="S7082" s="1890">
        <v>0</v>
      </c>
      <c r="T7082" s="1892"/>
      <c r="U7082" s="1890">
        <v>1.1000000000000001</v>
      </c>
      <c r="V7082" s="1891"/>
      <c r="W7082" s="1892"/>
      <c r="X7082" s="1890">
        <v>0.88</v>
      </c>
      <c r="Y7082" s="1891"/>
      <c r="Z7082" s="1891"/>
      <c r="AA7082" s="1891"/>
      <c r="AB7082" s="1892"/>
      <c r="AC7082" s="1890">
        <v>0.72</v>
      </c>
      <c r="AD7082" s="1892"/>
      <c r="AE7082" s="1865">
        <v>0</v>
      </c>
      <c r="AF7082" s="1847"/>
      <c r="AG7082" s="1847"/>
      <c r="AH7082" s="1225"/>
    </row>
    <row r="7083" spans="1:34" ht="17.45" customHeight="1">
      <c r="A7083" s="1787" t="s">
        <v>3059</v>
      </c>
      <c r="B7083" s="1788"/>
      <c r="C7083" s="1788"/>
      <c r="D7083" s="1788"/>
      <c r="E7083" s="1788"/>
      <c r="F7083" s="1903" t="s">
        <v>3054</v>
      </c>
      <c r="G7083" s="1815"/>
      <c r="H7083" s="1815"/>
      <c r="I7083" s="1815"/>
      <c r="J7083" s="1903"/>
      <c r="K7083" s="1904">
        <v>4.0000000000000003E-5</v>
      </c>
      <c r="L7083" s="1905"/>
      <c r="M7083" s="1914">
        <v>0</v>
      </c>
      <c r="N7083" s="1915"/>
      <c r="O7083" s="1916"/>
      <c r="P7083" s="1914">
        <v>0</v>
      </c>
      <c r="Q7083" s="1915"/>
      <c r="R7083" s="1916"/>
      <c r="S7083" s="1914">
        <v>0</v>
      </c>
      <c r="T7083" s="1916"/>
      <c r="U7083" s="1914">
        <v>1.1000000000000001</v>
      </c>
      <c r="V7083" s="1915"/>
      <c r="W7083" s="1916"/>
      <c r="X7083" s="1914">
        <v>0.88</v>
      </c>
      <c r="Y7083" s="1915"/>
      <c r="Z7083" s="1915"/>
      <c r="AA7083" s="1915"/>
      <c r="AB7083" s="1916"/>
      <c r="AC7083" s="1914">
        <v>0.72</v>
      </c>
      <c r="AD7083" s="1916"/>
      <c r="AE7083" s="1909">
        <v>0</v>
      </c>
      <c r="AF7083" s="1841"/>
      <c r="AG7083" s="1841"/>
      <c r="AH7083" s="1219"/>
    </row>
    <row r="7084" spans="1:34" ht="8.65" customHeight="1">
      <c r="A7084" s="1220"/>
      <c r="B7084" s="1221"/>
      <c r="C7084" s="1221"/>
      <c r="D7084" s="1221"/>
      <c r="E7084" s="1221"/>
      <c r="F7084" s="1221"/>
      <c r="G7084" s="1221"/>
      <c r="H7084" s="1221"/>
      <c r="I7084" s="1221"/>
      <c r="J7084" s="1221"/>
      <c r="K7084" s="1221"/>
      <c r="L7084" s="1221"/>
      <c r="M7084" s="1221"/>
      <c r="N7084" s="1221"/>
      <c r="O7084" s="1221"/>
      <c r="P7084" s="1221"/>
      <c r="Q7084" s="1221"/>
      <c r="R7084" s="1221"/>
      <c r="S7084" s="1221"/>
      <c r="T7084" s="1221"/>
      <c r="U7084" s="1221"/>
      <c r="V7084" s="1221"/>
      <c r="W7084" s="1221"/>
      <c r="X7084" s="1221"/>
      <c r="Y7084" s="1221"/>
      <c r="Z7084" s="1221"/>
      <c r="AA7084" s="1221"/>
      <c r="AB7084" s="1221"/>
      <c r="AC7084" s="1221"/>
      <c r="AD7084" s="1221"/>
      <c r="AE7084" s="1221"/>
      <c r="AF7084" s="1221"/>
      <c r="AG7084" s="1221"/>
      <c r="AH7084" s="1222"/>
    </row>
    <row r="7085" spans="1:34" ht="5.85" customHeight="1">
      <c r="A7085" s="1777"/>
      <c r="B7085" s="1778"/>
      <c r="C7085" s="1778"/>
      <c r="D7085" s="1778"/>
      <c r="E7085" s="1778"/>
      <c r="F7085" s="1778"/>
      <c r="G7085" s="1778"/>
      <c r="H7085" s="1778"/>
      <c r="I7085" s="1778"/>
      <c r="J7085" s="1778"/>
      <c r="K7085" s="1778"/>
      <c r="L7085" s="1778"/>
      <c r="M7085" s="1778"/>
      <c r="N7085" s="1778"/>
      <c r="O7085" s="1778"/>
      <c r="P7085" s="1778"/>
      <c r="Q7085" s="1778"/>
      <c r="R7085" s="1778"/>
      <c r="S7085" s="1778"/>
      <c r="T7085" s="1778"/>
      <c r="U7085" s="1778"/>
      <c r="V7085" s="1778"/>
      <c r="W7085" s="1778"/>
      <c r="X7085" s="1778"/>
      <c r="Y7085" s="1778"/>
      <c r="Z7085" s="1778"/>
      <c r="AA7085" s="1778"/>
      <c r="AB7085" s="1778"/>
      <c r="AC7085" s="1778"/>
      <c r="AD7085" s="1778"/>
      <c r="AE7085" s="1778"/>
      <c r="AF7085" s="1778"/>
      <c r="AG7085" s="1778"/>
      <c r="AH7085" s="1779"/>
    </row>
    <row r="7086" spans="1:34" ht="10.9" customHeight="1">
      <c r="A7086" s="1780" t="s">
        <v>2834</v>
      </c>
      <c r="B7086" s="1310"/>
      <c r="C7086" s="1310"/>
      <c r="D7086" s="1310"/>
      <c r="E7086" s="1310"/>
      <c r="F7086" s="1310"/>
      <c r="G7086" s="1310"/>
      <c r="H7086" s="1310"/>
      <c r="I7086" s="1310"/>
      <c r="J7086" s="1310"/>
      <c r="K7086" s="1310"/>
      <c r="L7086" s="1310"/>
      <c r="M7086" s="1310"/>
      <c r="N7086" s="1310"/>
      <c r="O7086" s="1310"/>
      <c r="P7086" s="1310"/>
      <c r="Q7086" s="1310"/>
      <c r="R7086" s="1310"/>
      <c r="S7086" s="1310"/>
      <c r="T7086" s="1310"/>
      <c r="U7086" s="1310"/>
      <c r="V7086" s="1310"/>
      <c r="W7086" s="1310"/>
      <c r="X7086" s="1310"/>
      <c r="Y7086" s="1310"/>
      <c r="Z7086" s="1310"/>
      <c r="AA7086" s="1310"/>
      <c r="AB7086" s="1310"/>
      <c r="AC7086" s="1310"/>
      <c r="AD7086" s="1309"/>
      <c r="AE7086" s="1309"/>
      <c r="AF7086" s="1781" t="s">
        <v>3835</v>
      </c>
      <c r="AG7086" s="1781"/>
      <c r="AH7086" s="1782"/>
    </row>
    <row r="7087" spans="1:34" ht="5.85" customHeight="1">
      <c r="A7087" s="1780"/>
      <c r="B7087" s="1310"/>
      <c r="C7087" s="1310"/>
      <c r="D7087" s="1310"/>
      <c r="E7087" s="1310"/>
      <c r="F7087" s="1310"/>
      <c r="G7087" s="1310"/>
      <c r="H7087" s="1310"/>
      <c r="I7087" s="1310"/>
      <c r="J7087" s="1310"/>
      <c r="K7087" s="1310"/>
      <c r="L7087" s="1310"/>
      <c r="M7087" s="1310"/>
      <c r="N7087" s="1310"/>
      <c r="O7087" s="1310"/>
      <c r="P7087" s="1310"/>
      <c r="Q7087" s="1310"/>
      <c r="R7087" s="1310"/>
      <c r="S7087" s="1310"/>
      <c r="T7087" s="1310"/>
      <c r="U7087" s="1310"/>
      <c r="V7087" s="1310"/>
      <c r="W7087" s="1310"/>
      <c r="X7087" s="1310"/>
      <c r="Y7087" s="1310"/>
      <c r="Z7087" s="1310"/>
      <c r="AA7087" s="1310"/>
      <c r="AB7087" s="1310"/>
      <c r="AC7087" s="1310"/>
      <c r="AD7087" s="1311"/>
      <c r="AE7087" s="1311"/>
      <c r="AF7087" s="1311"/>
      <c r="AG7087" s="1311"/>
      <c r="AH7087" s="1782"/>
    </row>
    <row r="7088" spans="1:34" ht="11.65" customHeight="1">
      <c r="A7088" s="1783" t="s">
        <v>2836</v>
      </c>
      <c r="B7088" s="1784"/>
      <c r="C7088" s="1784"/>
      <c r="D7088" s="1784"/>
      <c r="E7088" s="1784"/>
      <c r="F7088" s="1784"/>
      <c r="G7088" s="1784"/>
      <c r="H7088" s="1784"/>
      <c r="I7088" s="1784"/>
      <c r="J7088" s="1784"/>
      <c r="K7088" s="1784"/>
      <c r="L7088" s="1784"/>
      <c r="M7088" s="1784"/>
      <c r="N7088" s="1784"/>
      <c r="O7088" s="1784"/>
      <c r="P7088" s="1784"/>
      <c r="Q7088" s="1784"/>
      <c r="R7088" s="1784"/>
      <c r="S7088" s="1784"/>
      <c r="T7088" s="1784"/>
      <c r="U7088" s="1784"/>
      <c r="V7088" s="1784"/>
      <c r="W7088" s="1784"/>
      <c r="X7088" s="1784"/>
      <c r="Y7088" s="1784"/>
      <c r="Z7088" s="1784"/>
      <c r="AA7088" s="1784"/>
      <c r="AB7088" s="1784"/>
      <c r="AC7088" s="1784"/>
      <c r="AD7088" s="1311"/>
      <c r="AE7088" s="1311"/>
      <c r="AF7088" s="1311"/>
      <c r="AG7088" s="1311"/>
      <c r="AH7088" s="1782"/>
    </row>
    <row r="7089" spans="1:34" ht="22.5" customHeight="1">
      <c r="A7089" s="1785" t="s">
        <v>2837</v>
      </c>
      <c r="B7089" s="1786"/>
      <c r="C7089" s="1786"/>
      <c r="D7089" s="1786"/>
      <c r="E7089" s="1786"/>
      <c r="F7089" s="1786"/>
      <c r="G7089" s="1786"/>
      <c r="H7089" s="1786"/>
      <c r="I7089" s="1786"/>
      <c r="J7089" s="1786"/>
      <c r="K7089" s="1786"/>
      <c r="L7089" s="1786"/>
      <c r="M7089" s="1786"/>
      <c r="N7089" s="1786"/>
      <c r="O7089" s="1786"/>
      <c r="P7089" s="1786"/>
      <c r="Q7089" s="1786"/>
      <c r="R7089" s="1786"/>
      <c r="S7089" s="1786"/>
      <c r="T7089" s="1786"/>
      <c r="U7089" s="1786"/>
      <c r="V7089" s="1786"/>
      <c r="W7089" s="1786"/>
      <c r="X7089" s="1786"/>
      <c r="Y7089" s="1786"/>
      <c r="Z7089" s="1786"/>
      <c r="AA7089" s="1786"/>
      <c r="AB7089" s="1786"/>
      <c r="AC7089" s="1786"/>
      <c r="AD7089" s="1311"/>
      <c r="AE7089" s="1311"/>
      <c r="AF7089" s="1311"/>
      <c r="AG7089" s="1311"/>
      <c r="AH7089" s="1782"/>
    </row>
    <row r="7090" spans="1:34" ht="5.85" customHeight="1">
      <c r="A7090" s="1787" t="s">
        <v>2838</v>
      </c>
      <c r="B7090" s="1788"/>
      <c r="C7090" s="1788"/>
      <c r="D7090" s="1788"/>
      <c r="E7090" s="1788"/>
      <c r="F7090" s="1788"/>
      <c r="G7090" s="1788"/>
      <c r="H7090" s="1788"/>
      <c r="I7090" s="1788"/>
      <c r="J7090" s="1788"/>
      <c r="K7090" s="1788"/>
      <c r="L7090" s="1788"/>
      <c r="M7090" s="1788"/>
      <c r="N7090" s="1788"/>
      <c r="O7090" s="1788"/>
      <c r="P7090" s="1788"/>
      <c r="Q7090" s="1788"/>
      <c r="R7090" s="1788"/>
      <c r="S7090" s="1788"/>
      <c r="T7090" s="1788"/>
      <c r="U7090" s="1788"/>
      <c r="V7090" s="1788"/>
      <c r="W7090" s="1788"/>
      <c r="X7090" s="1788"/>
      <c r="Y7090" s="1788"/>
      <c r="Z7090" s="1788"/>
      <c r="AA7090" s="1788"/>
      <c r="AB7090" s="1788"/>
      <c r="AC7090" s="1788"/>
      <c r="AD7090" s="1311"/>
      <c r="AE7090" s="1311"/>
      <c r="AF7090" s="1311"/>
      <c r="AG7090" s="1311"/>
      <c r="AH7090" s="1782"/>
    </row>
    <row r="7091" spans="1:34" ht="5.85" customHeight="1">
      <c r="A7091" s="1787"/>
      <c r="B7091" s="1788"/>
      <c r="C7091" s="1788"/>
      <c r="D7091" s="1788"/>
      <c r="E7091" s="1788"/>
      <c r="F7091" s="1788"/>
      <c r="G7091" s="1788"/>
      <c r="H7091" s="1788"/>
      <c r="I7091" s="1788"/>
      <c r="J7091" s="1788"/>
      <c r="K7091" s="1788"/>
      <c r="L7091" s="1788"/>
      <c r="M7091" s="1788"/>
      <c r="N7091" s="1788"/>
      <c r="O7091" s="1788"/>
      <c r="P7091" s="1788"/>
      <c r="Q7091" s="1788"/>
      <c r="R7091" s="1788"/>
      <c r="S7091" s="1788"/>
      <c r="T7091" s="1788"/>
      <c r="U7091" s="1788"/>
      <c r="V7091" s="1788"/>
      <c r="W7091" s="1788"/>
      <c r="X7091" s="1788"/>
      <c r="Y7091" s="1788"/>
      <c r="Z7091" s="1788"/>
      <c r="AA7091" s="1788"/>
      <c r="AB7091" s="1788"/>
      <c r="AC7091" s="1788"/>
      <c r="AD7091" s="1782"/>
      <c r="AE7091" s="1309"/>
      <c r="AF7091" s="1309"/>
      <c r="AG7091" s="1309"/>
      <c r="AH7091" s="1782"/>
    </row>
    <row r="7092" spans="1:34" ht="11.65" customHeight="1">
      <c r="A7092" s="1787" t="s">
        <v>2839</v>
      </c>
      <c r="B7092" s="1788"/>
      <c r="C7092" s="1788"/>
      <c r="D7092" s="1788"/>
      <c r="E7092" s="1788"/>
      <c r="F7092" s="1788"/>
      <c r="G7092" s="1788"/>
      <c r="H7092" s="1788"/>
      <c r="I7092" s="1788"/>
      <c r="J7092" s="1788"/>
      <c r="K7092" s="1788"/>
      <c r="L7092" s="1788"/>
      <c r="M7092" s="1788"/>
      <c r="N7092" s="1788"/>
      <c r="O7092" s="1788"/>
      <c r="P7092" s="1788"/>
      <c r="Q7092" s="1788"/>
      <c r="R7092" s="1788"/>
      <c r="S7092" s="1788"/>
      <c r="T7092" s="1788"/>
      <c r="U7092" s="1788"/>
      <c r="V7092" s="1788"/>
      <c r="W7092" s="1788"/>
      <c r="X7092" s="1788"/>
      <c r="Y7092" s="1788"/>
      <c r="Z7092" s="1788"/>
      <c r="AA7092" s="1788"/>
      <c r="AB7092" s="1788"/>
      <c r="AC7092" s="1788"/>
      <c r="AD7092" s="1818" t="s">
        <v>2840</v>
      </c>
      <c r="AE7092" s="1818"/>
      <c r="AF7092" s="1206">
        <v>0</v>
      </c>
      <c r="AG7092" s="1207" t="s">
        <v>5</v>
      </c>
      <c r="AH7092" s="1800"/>
    </row>
    <row r="7093" spans="1:34" ht="11.65" customHeight="1">
      <c r="A7093" s="1819" t="s">
        <v>2841</v>
      </c>
      <c r="B7093" s="1820"/>
      <c r="C7093" s="1820"/>
      <c r="D7093" s="1820"/>
      <c r="E7093" s="1820"/>
      <c r="F7093" s="1820"/>
      <c r="G7093" s="1820"/>
      <c r="H7093" s="1820"/>
      <c r="I7093" s="1820"/>
      <c r="J7093" s="1820"/>
      <c r="K7093" s="1820"/>
      <c r="L7093" s="1820"/>
      <c r="M7093" s="1820"/>
      <c r="N7093" s="1820"/>
      <c r="O7093" s="1820"/>
      <c r="P7093" s="1820"/>
      <c r="Q7093" s="1820"/>
      <c r="R7093" s="1820"/>
      <c r="S7093" s="1820"/>
      <c r="T7093" s="1820"/>
      <c r="U7093" s="1820"/>
      <c r="V7093" s="1820"/>
      <c r="W7093" s="1820"/>
      <c r="X7093" s="1820"/>
      <c r="Y7093" s="1820"/>
      <c r="Z7093" s="1820"/>
      <c r="AA7093" s="1820"/>
      <c r="AB7093" s="1820"/>
      <c r="AC7093" s="1820"/>
      <c r="AD7093" s="1821" t="s">
        <v>2842</v>
      </c>
      <c r="AE7093" s="1821"/>
      <c r="AF7093" s="1210">
        <v>0</v>
      </c>
      <c r="AG7093" s="1211" t="s">
        <v>5</v>
      </c>
      <c r="AH7093" s="1800"/>
    </row>
    <row r="7094" spans="1:34" ht="16.7" customHeight="1">
      <c r="A7094" s="1801" t="s">
        <v>2874</v>
      </c>
      <c r="B7094" s="1825"/>
      <c r="C7094" s="1825"/>
      <c r="D7094" s="1825"/>
      <c r="E7094" s="1825"/>
      <c r="F7094" s="1825"/>
      <c r="G7094" s="1825"/>
      <c r="H7094" s="1825"/>
      <c r="I7094" s="1825"/>
      <c r="J7094" s="1826"/>
      <c r="K7094" s="1789" t="s">
        <v>2850</v>
      </c>
      <c r="L7094" s="1791"/>
      <c r="M7094" s="1855" t="s">
        <v>2875</v>
      </c>
      <c r="N7094" s="1856"/>
      <c r="O7094" s="1857"/>
      <c r="P7094" s="1855" t="s">
        <v>2876</v>
      </c>
      <c r="Q7094" s="1856"/>
      <c r="R7094" s="1857"/>
      <c r="S7094" s="1855" t="s">
        <v>2877</v>
      </c>
      <c r="T7094" s="1857"/>
      <c r="U7094" s="1789" t="s">
        <v>2878</v>
      </c>
      <c r="V7094" s="1790"/>
      <c r="W7094" s="1791"/>
      <c r="X7094" s="1789" t="s">
        <v>2879</v>
      </c>
      <c r="Y7094" s="1790"/>
      <c r="Z7094" s="1790"/>
      <c r="AA7094" s="1790"/>
      <c r="AB7094" s="1791"/>
      <c r="AC7094" s="1789" t="s">
        <v>2880</v>
      </c>
      <c r="AD7094" s="1791"/>
      <c r="AE7094" s="1810" t="s">
        <v>2867</v>
      </c>
      <c r="AF7094" s="1828"/>
      <c r="AG7094" s="1828"/>
      <c r="AH7094" s="1213"/>
    </row>
    <row r="7095" spans="1:34" ht="17.45" customHeight="1">
      <c r="A7095" s="1901" t="s">
        <v>3546</v>
      </c>
      <c r="B7095" s="1902"/>
      <c r="C7095" s="1902"/>
      <c r="D7095" s="1902"/>
      <c r="E7095" s="1902"/>
      <c r="F7095" s="1875" t="s">
        <v>3543</v>
      </c>
      <c r="G7095" s="1876"/>
      <c r="H7095" s="1876"/>
      <c r="I7095" s="1876"/>
      <c r="J7095" s="1875"/>
      <c r="K7095" s="1877">
        <v>9.1E-4</v>
      </c>
      <c r="L7095" s="1878"/>
      <c r="M7095" s="1890">
        <v>0</v>
      </c>
      <c r="N7095" s="1891"/>
      <c r="O7095" s="1892"/>
      <c r="P7095" s="1890">
        <v>0</v>
      </c>
      <c r="Q7095" s="1891"/>
      <c r="R7095" s="1892"/>
      <c r="S7095" s="1890">
        <v>0</v>
      </c>
      <c r="T7095" s="1892"/>
      <c r="U7095" s="1890">
        <v>1.1000000000000001</v>
      </c>
      <c r="V7095" s="1891"/>
      <c r="W7095" s="1892"/>
      <c r="X7095" s="1890">
        <v>0.88</v>
      </c>
      <c r="Y7095" s="1891"/>
      <c r="Z7095" s="1891"/>
      <c r="AA7095" s="1891"/>
      <c r="AB7095" s="1892"/>
      <c r="AC7095" s="1890">
        <v>0.72</v>
      </c>
      <c r="AD7095" s="1892"/>
      <c r="AE7095" s="1865">
        <v>0</v>
      </c>
      <c r="AF7095" s="1847"/>
      <c r="AG7095" s="1847"/>
      <c r="AH7095" s="1225"/>
    </row>
    <row r="7096" spans="1:34" ht="17.45" customHeight="1">
      <c r="A7096" s="1787" t="s">
        <v>3836</v>
      </c>
      <c r="B7096" s="1788"/>
      <c r="C7096" s="1788"/>
      <c r="D7096" s="1788"/>
      <c r="E7096" s="1788"/>
      <c r="F7096" s="1903" t="s">
        <v>3834</v>
      </c>
      <c r="G7096" s="1815"/>
      <c r="H7096" s="1815"/>
      <c r="I7096" s="1815"/>
      <c r="J7096" s="1903"/>
      <c r="K7096" s="1904">
        <v>6.6E-3</v>
      </c>
      <c r="L7096" s="1905"/>
      <c r="M7096" s="1914">
        <v>0</v>
      </c>
      <c r="N7096" s="1915"/>
      <c r="O7096" s="1916"/>
      <c r="P7096" s="1914">
        <v>0</v>
      </c>
      <c r="Q7096" s="1915"/>
      <c r="R7096" s="1916"/>
      <c r="S7096" s="1914">
        <v>0</v>
      </c>
      <c r="T7096" s="1916"/>
      <c r="U7096" s="1914">
        <v>1.1000000000000001</v>
      </c>
      <c r="V7096" s="1915"/>
      <c r="W7096" s="1916"/>
      <c r="X7096" s="1914">
        <v>0.88</v>
      </c>
      <c r="Y7096" s="1915"/>
      <c r="Z7096" s="1915"/>
      <c r="AA7096" s="1915"/>
      <c r="AB7096" s="1916"/>
      <c r="AC7096" s="1914">
        <v>0.72</v>
      </c>
      <c r="AD7096" s="1916"/>
      <c r="AE7096" s="1909">
        <v>0</v>
      </c>
      <c r="AF7096" s="1841"/>
      <c r="AG7096" s="1841"/>
      <c r="AH7096" s="1219"/>
    </row>
    <row r="7097" spans="1:34" ht="16.7" customHeight="1">
      <c r="A7097" s="1787" t="s">
        <v>3827</v>
      </c>
      <c r="B7097" s="1788"/>
      <c r="C7097" s="1788"/>
      <c r="D7097" s="1788"/>
      <c r="E7097" s="1788"/>
      <c r="F7097" s="1903" t="s">
        <v>3821</v>
      </c>
      <c r="G7097" s="1815"/>
      <c r="H7097" s="1815"/>
      <c r="I7097" s="1815"/>
      <c r="J7097" s="1903"/>
      <c r="K7097" s="1904">
        <v>1.7000000000000001E-4</v>
      </c>
      <c r="L7097" s="1905"/>
      <c r="M7097" s="1914">
        <v>0</v>
      </c>
      <c r="N7097" s="1915"/>
      <c r="O7097" s="1916"/>
      <c r="P7097" s="1914">
        <v>0</v>
      </c>
      <c r="Q7097" s="1915"/>
      <c r="R7097" s="1916"/>
      <c r="S7097" s="1914">
        <v>0</v>
      </c>
      <c r="T7097" s="1916"/>
      <c r="U7097" s="1914">
        <v>1.1000000000000001</v>
      </c>
      <c r="V7097" s="1915"/>
      <c r="W7097" s="1916"/>
      <c r="X7097" s="1914">
        <v>0.88</v>
      </c>
      <c r="Y7097" s="1915"/>
      <c r="Z7097" s="1915"/>
      <c r="AA7097" s="1915"/>
      <c r="AB7097" s="1916"/>
      <c r="AC7097" s="1914">
        <v>0.72</v>
      </c>
      <c r="AD7097" s="1916"/>
      <c r="AE7097" s="1909">
        <v>0</v>
      </c>
      <c r="AF7097" s="1841"/>
      <c r="AG7097" s="1841"/>
      <c r="AH7097" s="1219"/>
    </row>
    <row r="7098" spans="1:34" ht="17.45" customHeight="1">
      <c r="A7098" s="1787" t="s">
        <v>3828</v>
      </c>
      <c r="B7098" s="1788"/>
      <c r="C7098" s="1788"/>
      <c r="D7098" s="1788"/>
      <c r="E7098" s="1788"/>
      <c r="F7098" s="1903" t="s">
        <v>3823</v>
      </c>
      <c r="G7098" s="1815"/>
      <c r="H7098" s="1815"/>
      <c r="I7098" s="1815"/>
      <c r="J7098" s="1903"/>
      <c r="K7098" s="1904">
        <v>3.0000000000000001E-5</v>
      </c>
      <c r="L7098" s="1905"/>
      <c r="M7098" s="1914">
        <v>0</v>
      </c>
      <c r="N7098" s="1915"/>
      <c r="O7098" s="1916"/>
      <c r="P7098" s="1914">
        <v>0</v>
      </c>
      <c r="Q7098" s="1915"/>
      <c r="R7098" s="1916"/>
      <c r="S7098" s="1914">
        <v>0</v>
      </c>
      <c r="T7098" s="1916"/>
      <c r="U7098" s="1914">
        <v>1.1000000000000001</v>
      </c>
      <c r="V7098" s="1915"/>
      <c r="W7098" s="1916"/>
      <c r="X7098" s="1914">
        <v>0.88</v>
      </c>
      <c r="Y7098" s="1915"/>
      <c r="Z7098" s="1915"/>
      <c r="AA7098" s="1915"/>
      <c r="AB7098" s="1916"/>
      <c r="AC7098" s="1914">
        <v>0.72</v>
      </c>
      <c r="AD7098" s="1916"/>
      <c r="AE7098" s="1909">
        <v>0</v>
      </c>
      <c r="AF7098" s="1841"/>
      <c r="AG7098" s="1841"/>
      <c r="AH7098" s="1219"/>
    </row>
    <row r="7099" spans="1:34" ht="16.7" customHeight="1">
      <c r="A7099" s="1819" t="s">
        <v>3829</v>
      </c>
      <c r="B7099" s="1820"/>
      <c r="C7099" s="1820"/>
      <c r="D7099" s="1820"/>
      <c r="E7099" s="1820"/>
      <c r="F7099" s="1866" t="s">
        <v>3825</v>
      </c>
      <c r="G7099" s="1867"/>
      <c r="H7099" s="1867"/>
      <c r="I7099" s="1867"/>
      <c r="J7099" s="1866"/>
      <c r="K7099" s="1868">
        <v>4.6000000000000001E-4</v>
      </c>
      <c r="L7099" s="1869"/>
      <c r="M7099" s="1898">
        <v>0</v>
      </c>
      <c r="N7099" s="1899"/>
      <c r="O7099" s="1900"/>
      <c r="P7099" s="1898">
        <v>0</v>
      </c>
      <c r="Q7099" s="1899"/>
      <c r="R7099" s="1900"/>
      <c r="S7099" s="1898">
        <v>0</v>
      </c>
      <c r="T7099" s="1900"/>
      <c r="U7099" s="1898">
        <v>1.1000000000000001</v>
      </c>
      <c r="V7099" s="1899"/>
      <c r="W7099" s="1900"/>
      <c r="X7099" s="1898">
        <v>0.88</v>
      </c>
      <c r="Y7099" s="1899"/>
      <c r="Z7099" s="1899"/>
      <c r="AA7099" s="1899"/>
      <c r="AB7099" s="1900"/>
      <c r="AC7099" s="1898">
        <v>0.72</v>
      </c>
      <c r="AD7099" s="1900"/>
      <c r="AE7099" s="1874">
        <v>0</v>
      </c>
      <c r="AF7099" s="1843"/>
      <c r="AG7099" s="1843"/>
      <c r="AH7099" s="1222"/>
    </row>
    <row r="7100" spans="1:34" ht="17.45" customHeight="1">
      <c r="A7100" s="1853"/>
      <c r="B7100" s="1778"/>
      <c r="C7100" s="1778"/>
      <c r="D7100" s="1778"/>
      <c r="E7100" s="1778"/>
      <c r="F7100" s="1778"/>
      <c r="G7100" s="1778"/>
      <c r="H7100" s="1778"/>
      <c r="I7100" s="1846" t="s">
        <v>2881</v>
      </c>
      <c r="J7100" s="1846"/>
      <c r="K7100" s="1846"/>
      <c r="L7100" s="1846"/>
      <c r="M7100" s="1846"/>
      <c r="N7100" s="1846"/>
      <c r="O7100" s="1846"/>
      <c r="P7100" s="1846"/>
      <c r="Q7100" s="1846"/>
      <c r="R7100" s="1846"/>
      <c r="S7100" s="1846"/>
      <c r="T7100" s="1846"/>
      <c r="U7100" s="1846"/>
      <c r="V7100" s="1846"/>
      <c r="W7100" s="1846"/>
      <c r="X7100" s="1846"/>
      <c r="Y7100" s="1846"/>
      <c r="Z7100" s="1203"/>
      <c r="AA7100" s="1847">
        <v>0</v>
      </c>
      <c r="AB7100" s="1847"/>
      <c r="AC7100" s="1847"/>
      <c r="AD7100" s="1847"/>
      <c r="AE7100" s="1847"/>
      <c r="AF7100" s="1847"/>
      <c r="AG7100" s="1847"/>
      <c r="AH7100" s="1204"/>
    </row>
    <row r="7101" spans="1:34" ht="5.85" customHeight="1">
      <c r="A7101" s="1854"/>
      <c r="B7101" s="1309"/>
      <c r="C7101" s="1309"/>
      <c r="D7101" s="1309"/>
      <c r="E7101" s="1309"/>
      <c r="F7101" s="1309"/>
      <c r="G7101" s="1309"/>
      <c r="H7101" s="1309"/>
      <c r="I7101" s="1309"/>
      <c r="J7101" s="1309"/>
      <c r="K7101" s="1309"/>
      <c r="L7101" s="1309"/>
      <c r="M7101" s="1309"/>
      <c r="N7101" s="1309"/>
      <c r="O7101" s="1309"/>
      <c r="P7101" s="1309"/>
      <c r="Q7101" s="1309"/>
      <c r="R7101" s="1309"/>
      <c r="S7101" s="1309"/>
      <c r="T7101" s="1309"/>
      <c r="U7101" s="1309"/>
      <c r="V7101" s="1309"/>
      <c r="W7101" s="1309"/>
      <c r="X7101" s="1309"/>
      <c r="Y7101" s="1309"/>
      <c r="Z7101" s="1309"/>
      <c r="AA7101" s="1309"/>
      <c r="AB7101" s="1309"/>
      <c r="AC7101" s="1309"/>
      <c r="AD7101" s="1309"/>
      <c r="AE7101" s="1309"/>
      <c r="AF7101" s="1309"/>
      <c r="AG7101" s="1309"/>
      <c r="AH7101" s="1782"/>
    </row>
    <row r="7102" spans="1:34" ht="16.7" customHeight="1">
      <c r="A7102" s="1845"/>
      <c r="B7102" s="1799"/>
      <c r="C7102" s="1799"/>
      <c r="D7102" s="1799"/>
      <c r="E7102" s="1799"/>
      <c r="F7102" s="1799"/>
      <c r="G7102" s="1799"/>
      <c r="H7102" s="1799"/>
      <c r="I7102" s="1842" t="s">
        <v>2882</v>
      </c>
      <c r="J7102" s="1842"/>
      <c r="K7102" s="1842"/>
      <c r="L7102" s="1842"/>
      <c r="M7102" s="1842"/>
      <c r="N7102" s="1842"/>
      <c r="O7102" s="1842"/>
      <c r="P7102" s="1842"/>
      <c r="Q7102" s="1842"/>
      <c r="R7102" s="1842"/>
      <c r="S7102" s="1842"/>
      <c r="T7102" s="1842"/>
      <c r="U7102" s="1842"/>
      <c r="V7102" s="1842"/>
      <c r="W7102" s="1842"/>
      <c r="X7102" s="1842"/>
      <c r="Y7102" s="1842"/>
      <c r="Z7102" s="1212"/>
      <c r="AA7102" s="1848">
        <v>360.77</v>
      </c>
      <c r="AB7102" s="1848"/>
      <c r="AC7102" s="1848"/>
      <c r="AD7102" s="1848"/>
      <c r="AE7102" s="1848"/>
      <c r="AF7102" s="1848"/>
      <c r="AG7102" s="1848"/>
      <c r="AH7102" s="1208"/>
    </row>
    <row r="7103" spans="1:34" ht="45.75" customHeight="1">
      <c r="A7103" s="1849" t="s">
        <v>2883</v>
      </c>
      <c r="B7103" s="1850"/>
      <c r="C7103" s="1850"/>
      <c r="D7103" s="1850"/>
      <c r="E7103" s="1851"/>
      <c r="F7103" s="1852"/>
      <c r="G7103" s="1852"/>
      <c r="H7103" s="1852"/>
      <c r="I7103" s="1852"/>
      <c r="J7103" s="1852"/>
      <c r="K7103" s="1852"/>
      <c r="L7103" s="1852"/>
      <c r="M7103" s="1852"/>
      <c r="N7103" s="1852"/>
      <c r="O7103" s="1852"/>
      <c r="P7103" s="1852"/>
      <c r="Q7103" s="1852"/>
      <c r="R7103" s="1852"/>
      <c r="S7103" s="1852"/>
      <c r="T7103" s="1852"/>
      <c r="U7103" s="1852"/>
      <c r="V7103" s="1852"/>
      <c r="W7103" s="1852"/>
      <c r="X7103" s="1852"/>
      <c r="Y7103" s="1852"/>
      <c r="Z7103" s="1852"/>
      <c r="AA7103" s="1852"/>
      <c r="AB7103" s="1852"/>
      <c r="AC7103" s="1852"/>
      <c r="AD7103" s="1852"/>
      <c r="AE7103" s="1852"/>
      <c r="AF7103" s="1852"/>
      <c r="AG7103" s="1852"/>
      <c r="AH7103" s="1851"/>
    </row>
    <row r="7104" spans="1:34" ht="145.35" customHeight="1">
      <c r="A7104" s="1218"/>
      <c r="AH7104" s="1219"/>
    </row>
    <row r="7105" spans="1:34" ht="145.35" customHeight="1">
      <c r="A7105" s="1218"/>
      <c r="AH7105" s="1219"/>
    </row>
    <row r="7106" spans="1:34" ht="111.2" customHeight="1">
      <c r="A7106" s="1218"/>
      <c r="AH7106" s="1219"/>
    </row>
    <row r="7107" spans="1:34" ht="110.45" customHeight="1">
      <c r="A7107" s="1220"/>
      <c r="B7107" s="1221"/>
      <c r="C7107" s="1221"/>
      <c r="D7107" s="1221"/>
      <c r="E7107" s="1221"/>
      <c r="F7107" s="1221"/>
      <c r="G7107" s="1221"/>
      <c r="H7107" s="1221"/>
      <c r="I7107" s="1221"/>
      <c r="J7107" s="1221"/>
      <c r="K7107" s="1221"/>
      <c r="L7107" s="1221"/>
      <c r="M7107" s="1221"/>
      <c r="N7107" s="1221"/>
      <c r="O7107" s="1221"/>
      <c r="P7107" s="1221"/>
      <c r="Q7107" s="1221"/>
      <c r="R7107" s="1221"/>
      <c r="S7107" s="1221"/>
      <c r="T7107" s="1221"/>
      <c r="U7107" s="1221"/>
      <c r="V7107" s="1221"/>
      <c r="W7107" s="1221"/>
      <c r="X7107" s="1221"/>
      <c r="Y7107" s="1221"/>
      <c r="Z7107" s="1221"/>
      <c r="AA7107" s="1221"/>
      <c r="AB7107" s="1221"/>
      <c r="AC7107" s="1221"/>
      <c r="AD7107" s="1221"/>
      <c r="AE7107" s="1221"/>
      <c r="AF7107" s="1221"/>
      <c r="AG7107" s="1221"/>
      <c r="AH7107" s="1222"/>
    </row>
  </sheetData>
  <mergeCells count="24896">
    <mergeCell ref="A7101:AH7101"/>
    <mergeCell ref="A7102:H7102"/>
    <mergeCell ref="I7102:Y7102"/>
    <mergeCell ref="AA7102:AG7102"/>
    <mergeCell ref="A7103:D7103"/>
    <mergeCell ref="E7103:AH7103"/>
    <mergeCell ref="X7099:AB7099"/>
    <mergeCell ref="AC7099:AD7099"/>
    <mergeCell ref="AE7099:AG7099"/>
    <mergeCell ref="A7100:H7100"/>
    <mergeCell ref="I7100:Y7100"/>
    <mergeCell ref="AA7100:AG7100"/>
    <mergeCell ref="X7098:AB7098"/>
    <mergeCell ref="AC7098:AD7098"/>
    <mergeCell ref="AE7098:AG7098"/>
    <mergeCell ref="A7099:E7099"/>
    <mergeCell ref="F7099:J7099"/>
    <mergeCell ref="K7099:L7099"/>
    <mergeCell ref="M7099:O7099"/>
    <mergeCell ref="P7099:R7099"/>
    <mergeCell ref="S7099:T7099"/>
    <mergeCell ref="U7099:W7099"/>
    <mergeCell ref="X7097:AB7097"/>
    <mergeCell ref="AC7097:AD7097"/>
    <mergeCell ref="AE7097:AG7097"/>
    <mergeCell ref="A7098:E7098"/>
    <mergeCell ref="F7098:J7098"/>
    <mergeCell ref="K7098:L7098"/>
    <mergeCell ref="M7098:O7098"/>
    <mergeCell ref="P7098:R7098"/>
    <mergeCell ref="S7098:T7098"/>
    <mergeCell ref="U7098:W7098"/>
    <mergeCell ref="X7096:AB7096"/>
    <mergeCell ref="AC7096:AD7096"/>
    <mergeCell ref="AE7096:AG7096"/>
    <mergeCell ref="A7097:E7097"/>
    <mergeCell ref="F7097:J7097"/>
    <mergeCell ref="K7097:L7097"/>
    <mergeCell ref="M7097:O7097"/>
    <mergeCell ref="P7097:R7097"/>
    <mergeCell ref="S7097:T7097"/>
    <mergeCell ref="U7097:W7097"/>
    <mergeCell ref="X7095:AB7095"/>
    <mergeCell ref="AC7095:AD7095"/>
    <mergeCell ref="AE7095:AG7095"/>
    <mergeCell ref="A7096:E7096"/>
    <mergeCell ref="F7096:J7096"/>
    <mergeCell ref="K7096:L7096"/>
    <mergeCell ref="M7096:O7096"/>
    <mergeCell ref="P7096:R7096"/>
    <mergeCell ref="S7096:T7096"/>
    <mergeCell ref="U7096:W7096"/>
    <mergeCell ref="X7094:AB7094"/>
    <mergeCell ref="AC7094:AD7094"/>
    <mergeCell ref="AE7094:AG7094"/>
    <mergeCell ref="A7095:E7095"/>
    <mergeCell ref="F7095:J7095"/>
    <mergeCell ref="K7095:L7095"/>
    <mergeCell ref="M7095:O7095"/>
    <mergeCell ref="P7095:R7095"/>
    <mergeCell ref="S7095:T7095"/>
    <mergeCell ref="U7095:W7095"/>
    <mergeCell ref="A7094:J7094"/>
    <mergeCell ref="K7094:L7094"/>
    <mergeCell ref="M7094:O7094"/>
    <mergeCell ref="P7094:R7094"/>
    <mergeCell ref="S7094:T7094"/>
    <mergeCell ref="U7094:W7094"/>
    <mergeCell ref="A7090:AC7091"/>
    <mergeCell ref="AD7091:AH7091"/>
    <mergeCell ref="A7092:AC7092"/>
    <mergeCell ref="AD7092:AE7092"/>
    <mergeCell ref="AH7092:AH7093"/>
    <mergeCell ref="A7093:AC7093"/>
    <mergeCell ref="AD7093:AE7093"/>
    <mergeCell ref="AC7083:AD7083"/>
    <mergeCell ref="AE7083:AG7083"/>
    <mergeCell ref="A7085:AH7085"/>
    <mergeCell ref="A7086:AC7087"/>
    <mergeCell ref="AD7086:AE7086"/>
    <mergeCell ref="AF7086:AG7086"/>
    <mergeCell ref="AH7086:AH7090"/>
    <mergeCell ref="AD7087:AG7090"/>
    <mergeCell ref="A7088:AC7088"/>
    <mergeCell ref="A7089:AC7089"/>
    <mergeCell ref="AC7082:AD7082"/>
    <mergeCell ref="AE7082:AG7082"/>
    <mergeCell ref="A7083:E7083"/>
    <mergeCell ref="F7083:J7083"/>
    <mergeCell ref="K7083:L7083"/>
    <mergeCell ref="M7083:O7083"/>
    <mergeCell ref="P7083:R7083"/>
    <mergeCell ref="S7083:T7083"/>
    <mergeCell ref="U7083:W7083"/>
    <mergeCell ref="X7083:AB7083"/>
    <mergeCell ref="AC7081:AD7081"/>
    <mergeCell ref="AE7081:AG7081"/>
    <mergeCell ref="A7082:E7082"/>
    <mergeCell ref="F7082:J7082"/>
    <mergeCell ref="K7082:L7082"/>
    <mergeCell ref="M7082:O7082"/>
    <mergeCell ref="P7082:R7082"/>
    <mergeCell ref="S7082:T7082"/>
    <mergeCell ref="U7082:W7082"/>
    <mergeCell ref="X7082:AB7082"/>
    <mergeCell ref="A7080:J7080"/>
    <mergeCell ref="K7080:AA7080"/>
    <mergeCell ref="AC7080:AG7080"/>
    <mergeCell ref="A7081:J7081"/>
    <mergeCell ref="K7081:L7081"/>
    <mergeCell ref="M7081:O7081"/>
    <mergeCell ref="P7081:R7081"/>
    <mergeCell ref="S7081:T7081"/>
    <mergeCell ref="U7081:W7081"/>
    <mergeCell ref="X7081:AB7081"/>
    <mergeCell ref="A7079:E7079"/>
    <mergeCell ref="F7079:N7079"/>
    <mergeCell ref="O7079:S7079"/>
    <mergeCell ref="T7079:V7079"/>
    <mergeCell ref="X7079:AD7079"/>
    <mergeCell ref="AE7079:AG7079"/>
    <mergeCell ref="A7078:E7078"/>
    <mergeCell ref="F7078:N7078"/>
    <mergeCell ref="O7078:S7078"/>
    <mergeCell ref="T7078:V7078"/>
    <mergeCell ref="X7078:AD7078"/>
    <mergeCell ref="AE7078:AG7078"/>
    <mergeCell ref="A7077:E7077"/>
    <mergeCell ref="F7077:N7077"/>
    <mergeCell ref="O7077:S7077"/>
    <mergeCell ref="T7077:V7077"/>
    <mergeCell ref="X7077:AD7077"/>
    <mergeCell ref="AE7077:AG7077"/>
    <mergeCell ref="A7076:E7076"/>
    <mergeCell ref="F7076:N7076"/>
    <mergeCell ref="O7076:S7076"/>
    <mergeCell ref="T7076:V7076"/>
    <mergeCell ref="X7076:AD7076"/>
    <mergeCell ref="AE7076:AG7076"/>
    <mergeCell ref="A7075:E7075"/>
    <mergeCell ref="F7075:N7075"/>
    <mergeCell ref="O7075:S7075"/>
    <mergeCell ref="T7075:V7075"/>
    <mergeCell ref="X7075:AD7075"/>
    <mergeCell ref="AE7075:AG7075"/>
    <mergeCell ref="AE7073:AG7073"/>
    <mergeCell ref="A7074:E7074"/>
    <mergeCell ref="F7074:N7074"/>
    <mergeCell ref="O7074:S7074"/>
    <mergeCell ref="T7074:V7074"/>
    <mergeCell ref="X7074:AD7074"/>
    <mergeCell ref="AE7074:AG7074"/>
    <mergeCell ref="A7072:N7072"/>
    <mergeCell ref="O7072:S7072"/>
    <mergeCell ref="T7072:V7072"/>
    <mergeCell ref="X7072:AD7072"/>
    <mergeCell ref="AE7072:AG7072"/>
    <mergeCell ref="A7073:E7073"/>
    <mergeCell ref="F7073:N7073"/>
    <mergeCell ref="O7073:S7073"/>
    <mergeCell ref="T7073:V7073"/>
    <mergeCell ref="X7073:AD7073"/>
    <mergeCell ref="A7070:N7070"/>
    <mergeCell ref="O7070:S7070"/>
    <mergeCell ref="T7070:V7070"/>
    <mergeCell ref="X7070:AD7070"/>
    <mergeCell ref="AE7070:AG7070"/>
    <mergeCell ref="A7071:H7071"/>
    <mergeCell ref="I7071:Y7071"/>
    <mergeCell ref="AA7071:AG7071"/>
    <mergeCell ref="C7068:N7068"/>
    <mergeCell ref="O7068:S7068"/>
    <mergeCell ref="T7068:V7068"/>
    <mergeCell ref="X7068:AD7068"/>
    <mergeCell ref="AE7068:AG7068"/>
    <mergeCell ref="A7069:H7069"/>
    <mergeCell ref="I7069:Y7069"/>
    <mergeCell ref="AA7069:AG7069"/>
    <mergeCell ref="C7066:N7066"/>
    <mergeCell ref="O7066:S7066"/>
    <mergeCell ref="T7066:V7066"/>
    <mergeCell ref="X7066:AD7066"/>
    <mergeCell ref="AE7066:AG7066"/>
    <mergeCell ref="C7067:N7067"/>
    <mergeCell ref="O7067:S7067"/>
    <mergeCell ref="T7067:V7067"/>
    <mergeCell ref="X7067:AD7067"/>
    <mergeCell ref="AE7067:AG7067"/>
    <mergeCell ref="C7064:N7064"/>
    <mergeCell ref="O7064:S7064"/>
    <mergeCell ref="T7064:V7064"/>
    <mergeCell ref="X7064:AD7064"/>
    <mergeCell ref="AE7064:AG7064"/>
    <mergeCell ref="C7065:N7065"/>
    <mergeCell ref="O7065:S7065"/>
    <mergeCell ref="T7065:V7065"/>
    <mergeCell ref="X7065:AD7065"/>
    <mergeCell ref="AE7065:AG7065"/>
    <mergeCell ref="C7062:N7062"/>
    <mergeCell ref="O7062:S7062"/>
    <mergeCell ref="T7062:V7062"/>
    <mergeCell ref="X7062:AD7062"/>
    <mergeCell ref="AE7062:AG7062"/>
    <mergeCell ref="C7063:N7063"/>
    <mergeCell ref="O7063:S7063"/>
    <mergeCell ref="T7063:V7063"/>
    <mergeCell ref="X7063:AD7063"/>
    <mergeCell ref="AE7063:AG7063"/>
    <mergeCell ref="AA7059:AG7059"/>
    <mergeCell ref="I7060:Y7060"/>
    <mergeCell ref="AA7060:AG7060"/>
    <mergeCell ref="A7061:N7061"/>
    <mergeCell ref="O7061:S7061"/>
    <mergeCell ref="T7061:V7061"/>
    <mergeCell ref="X7061:AD7061"/>
    <mergeCell ref="AE7061:AG7061"/>
    <mergeCell ref="A7056:H7060"/>
    <mergeCell ref="I7056:Y7056"/>
    <mergeCell ref="Z7056:Z7060"/>
    <mergeCell ref="AA7056:AG7056"/>
    <mergeCell ref="AH7056:AH7060"/>
    <mergeCell ref="I7057:Y7057"/>
    <mergeCell ref="AA7057:AG7057"/>
    <mergeCell ref="I7058:Y7058"/>
    <mergeCell ref="AA7058:AG7058"/>
    <mergeCell ref="I7059:Y7059"/>
    <mergeCell ref="C7054:N7054"/>
    <mergeCell ref="O7054:S7054"/>
    <mergeCell ref="T7054:V7054"/>
    <mergeCell ref="X7054:AD7054"/>
    <mergeCell ref="AE7054:AG7054"/>
    <mergeCell ref="C7055:N7055"/>
    <mergeCell ref="O7055:S7055"/>
    <mergeCell ref="T7055:V7055"/>
    <mergeCell ref="X7055:AD7055"/>
    <mergeCell ref="AE7055:AG7055"/>
    <mergeCell ref="C7052:N7052"/>
    <mergeCell ref="O7052:S7052"/>
    <mergeCell ref="T7052:V7052"/>
    <mergeCell ref="X7052:AD7052"/>
    <mergeCell ref="AE7052:AG7052"/>
    <mergeCell ref="C7053:N7053"/>
    <mergeCell ref="O7053:S7053"/>
    <mergeCell ref="T7053:V7053"/>
    <mergeCell ref="X7053:AD7053"/>
    <mergeCell ref="AE7053:AG7053"/>
    <mergeCell ref="A7050:J7050"/>
    <mergeCell ref="K7050:Z7050"/>
    <mergeCell ref="AA7050:AG7050"/>
    <mergeCell ref="A7051:N7051"/>
    <mergeCell ref="O7051:S7051"/>
    <mergeCell ref="T7051:V7051"/>
    <mergeCell ref="X7051:AD7051"/>
    <mergeCell ref="AE7051:AG7051"/>
    <mergeCell ref="AE7048:AG7048"/>
    <mergeCell ref="C7049:J7049"/>
    <mergeCell ref="K7049:L7049"/>
    <mergeCell ref="M7049:P7049"/>
    <mergeCell ref="Q7049:T7049"/>
    <mergeCell ref="U7049:Z7049"/>
    <mergeCell ref="AA7049:AD7049"/>
    <mergeCell ref="AE7049:AG7049"/>
    <mergeCell ref="M7047:P7047"/>
    <mergeCell ref="Q7047:T7047"/>
    <mergeCell ref="U7047:Z7047"/>
    <mergeCell ref="AA7047:AD7047"/>
    <mergeCell ref="C7048:J7048"/>
    <mergeCell ref="K7048:L7048"/>
    <mergeCell ref="M7048:P7048"/>
    <mergeCell ref="Q7048:T7048"/>
    <mergeCell ref="U7048:Z7048"/>
    <mergeCell ref="AA7048:AD7048"/>
    <mergeCell ref="V7044:X7044"/>
    <mergeCell ref="Y7044:AE7044"/>
    <mergeCell ref="AF7044:AG7044"/>
    <mergeCell ref="A7045:AH7045"/>
    <mergeCell ref="A7046:J7047"/>
    <mergeCell ref="K7046:L7047"/>
    <mergeCell ref="M7046:T7046"/>
    <mergeCell ref="U7046:AD7046"/>
    <mergeCell ref="AE7046:AG7047"/>
    <mergeCell ref="AH7046:AH7047"/>
    <mergeCell ref="E7044:F7044"/>
    <mergeCell ref="H7044:I7044"/>
    <mergeCell ref="J7044:K7044"/>
    <mergeCell ref="L7044:M7044"/>
    <mergeCell ref="N7044:Q7044"/>
    <mergeCell ref="R7044:U7044"/>
    <mergeCell ref="A7041:AC7041"/>
    <mergeCell ref="AD7041:AE7041"/>
    <mergeCell ref="AH7041:AH7042"/>
    <mergeCell ref="A7042:AC7042"/>
    <mergeCell ref="AD7042:AE7042"/>
    <mergeCell ref="A7043:C7043"/>
    <mergeCell ref="D7043:D7044"/>
    <mergeCell ref="E7043:AG7043"/>
    <mergeCell ref="AH7043:AH7044"/>
    <mergeCell ref="A7044:C7044"/>
    <mergeCell ref="A7034:AH7034"/>
    <mergeCell ref="A7035:AC7036"/>
    <mergeCell ref="AD7035:AE7035"/>
    <mergeCell ref="AF7035:AG7035"/>
    <mergeCell ref="AH7035:AH7039"/>
    <mergeCell ref="AD7036:AG7039"/>
    <mergeCell ref="A7037:AC7037"/>
    <mergeCell ref="A7038:AC7038"/>
    <mergeCell ref="A7039:AC7040"/>
    <mergeCell ref="AD7040:AH7040"/>
    <mergeCell ref="A7027:AH7027"/>
    <mergeCell ref="A7028:H7028"/>
    <mergeCell ref="I7028:Y7028"/>
    <mergeCell ref="AA7028:AG7028"/>
    <mergeCell ref="A7029:D7029"/>
    <mergeCell ref="E7029:AH7029"/>
    <mergeCell ref="X7025:AB7025"/>
    <mergeCell ref="AC7025:AD7025"/>
    <mergeCell ref="AE7025:AG7025"/>
    <mergeCell ref="A7026:H7026"/>
    <mergeCell ref="I7026:Y7026"/>
    <mergeCell ref="AA7026:AG7026"/>
    <mergeCell ref="X7024:AB7024"/>
    <mergeCell ref="AC7024:AD7024"/>
    <mergeCell ref="AE7024:AG7024"/>
    <mergeCell ref="A7025:E7025"/>
    <mergeCell ref="F7025:J7025"/>
    <mergeCell ref="K7025:L7025"/>
    <mergeCell ref="M7025:O7025"/>
    <mergeCell ref="P7025:R7025"/>
    <mergeCell ref="S7025:T7025"/>
    <mergeCell ref="U7025:W7025"/>
    <mergeCell ref="X7023:AB7023"/>
    <mergeCell ref="AC7023:AD7023"/>
    <mergeCell ref="AE7023:AG7023"/>
    <mergeCell ref="A7024:E7024"/>
    <mergeCell ref="F7024:J7024"/>
    <mergeCell ref="K7024:L7024"/>
    <mergeCell ref="M7024:O7024"/>
    <mergeCell ref="P7024:R7024"/>
    <mergeCell ref="S7024:T7024"/>
    <mergeCell ref="U7024:W7024"/>
    <mergeCell ref="X7022:AB7022"/>
    <mergeCell ref="AC7022:AD7022"/>
    <mergeCell ref="AE7022:AG7022"/>
    <mergeCell ref="A7023:E7023"/>
    <mergeCell ref="F7023:J7023"/>
    <mergeCell ref="K7023:L7023"/>
    <mergeCell ref="M7023:O7023"/>
    <mergeCell ref="P7023:R7023"/>
    <mergeCell ref="S7023:T7023"/>
    <mergeCell ref="U7023:W7023"/>
    <mergeCell ref="X7021:AB7021"/>
    <mergeCell ref="AC7021:AD7021"/>
    <mergeCell ref="AE7021:AG7021"/>
    <mergeCell ref="A7022:E7022"/>
    <mergeCell ref="F7022:J7022"/>
    <mergeCell ref="K7022:L7022"/>
    <mergeCell ref="M7022:O7022"/>
    <mergeCell ref="P7022:R7022"/>
    <mergeCell ref="S7022:T7022"/>
    <mergeCell ref="U7022:W7022"/>
    <mergeCell ref="X7020:AB7020"/>
    <mergeCell ref="AC7020:AD7020"/>
    <mergeCell ref="AE7020:AG7020"/>
    <mergeCell ref="A7021:E7021"/>
    <mergeCell ref="F7021:J7021"/>
    <mergeCell ref="K7021:L7021"/>
    <mergeCell ref="M7021:O7021"/>
    <mergeCell ref="P7021:R7021"/>
    <mergeCell ref="S7021:T7021"/>
    <mergeCell ref="U7021:W7021"/>
    <mergeCell ref="A7020:J7020"/>
    <mergeCell ref="K7020:L7020"/>
    <mergeCell ref="M7020:O7020"/>
    <mergeCell ref="P7020:R7020"/>
    <mergeCell ref="S7020:T7020"/>
    <mergeCell ref="U7020:W7020"/>
    <mergeCell ref="A7016:AC7017"/>
    <mergeCell ref="AD7017:AH7017"/>
    <mergeCell ref="A7018:AC7018"/>
    <mergeCell ref="AD7018:AE7018"/>
    <mergeCell ref="AH7018:AH7019"/>
    <mergeCell ref="A7019:AC7019"/>
    <mergeCell ref="AD7019:AE7019"/>
    <mergeCell ref="AC7009:AD7009"/>
    <mergeCell ref="AE7009:AG7009"/>
    <mergeCell ref="A7011:AH7011"/>
    <mergeCell ref="A7012:AC7013"/>
    <mergeCell ref="AD7012:AE7012"/>
    <mergeCell ref="AF7012:AG7012"/>
    <mergeCell ref="AH7012:AH7016"/>
    <mergeCell ref="AD7013:AG7016"/>
    <mergeCell ref="A7014:AC7014"/>
    <mergeCell ref="A7015:AC7015"/>
    <mergeCell ref="AC7008:AD7008"/>
    <mergeCell ref="AE7008:AG7008"/>
    <mergeCell ref="A7009:E7009"/>
    <mergeCell ref="F7009:J7009"/>
    <mergeCell ref="K7009:L7009"/>
    <mergeCell ref="M7009:O7009"/>
    <mergeCell ref="P7009:R7009"/>
    <mergeCell ref="S7009:T7009"/>
    <mergeCell ref="U7009:W7009"/>
    <mergeCell ref="X7009:AB7009"/>
    <mergeCell ref="AC7007:AD7007"/>
    <mergeCell ref="AE7007:AG7007"/>
    <mergeCell ref="A7008:E7008"/>
    <mergeCell ref="F7008:J7008"/>
    <mergeCell ref="K7008:L7008"/>
    <mergeCell ref="M7008:O7008"/>
    <mergeCell ref="P7008:R7008"/>
    <mergeCell ref="S7008:T7008"/>
    <mergeCell ref="U7008:W7008"/>
    <mergeCell ref="X7008:AB7008"/>
    <mergeCell ref="A7006:J7006"/>
    <mergeCell ref="K7006:AA7006"/>
    <mergeCell ref="AC7006:AG7006"/>
    <mergeCell ref="A7007:J7007"/>
    <mergeCell ref="K7007:L7007"/>
    <mergeCell ref="M7007:O7007"/>
    <mergeCell ref="P7007:R7007"/>
    <mergeCell ref="S7007:T7007"/>
    <mergeCell ref="U7007:W7007"/>
    <mergeCell ref="X7007:AB7007"/>
    <mergeCell ref="A7005:E7005"/>
    <mergeCell ref="F7005:N7005"/>
    <mergeCell ref="O7005:S7005"/>
    <mergeCell ref="T7005:V7005"/>
    <mergeCell ref="X7005:AD7005"/>
    <mergeCell ref="AE7005:AG7005"/>
    <mergeCell ref="A7004:E7004"/>
    <mergeCell ref="F7004:N7004"/>
    <mergeCell ref="O7004:S7004"/>
    <mergeCell ref="T7004:V7004"/>
    <mergeCell ref="X7004:AD7004"/>
    <mergeCell ref="AE7004:AG7004"/>
    <mergeCell ref="A7003:E7003"/>
    <mergeCell ref="F7003:N7003"/>
    <mergeCell ref="O7003:S7003"/>
    <mergeCell ref="T7003:V7003"/>
    <mergeCell ref="X7003:AD7003"/>
    <mergeCell ref="AE7003:AG7003"/>
    <mergeCell ref="A7002:E7002"/>
    <mergeCell ref="F7002:N7002"/>
    <mergeCell ref="O7002:S7002"/>
    <mergeCell ref="T7002:V7002"/>
    <mergeCell ref="X7002:AD7002"/>
    <mergeCell ref="AE7002:AG7002"/>
    <mergeCell ref="A7001:E7001"/>
    <mergeCell ref="F7001:N7001"/>
    <mergeCell ref="O7001:S7001"/>
    <mergeCell ref="T7001:V7001"/>
    <mergeCell ref="X7001:AD7001"/>
    <mergeCell ref="AE7001:AG7001"/>
    <mergeCell ref="AE6999:AG6999"/>
    <mergeCell ref="A7000:E7000"/>
    <mergeCell ref="F7000:N7000"/>
    <mergeCell ref="O7000:S7000"/>
    <mergeCell ref="T7000:V7000"/>
    <mergeCell ref="X7000:AD7000"/>
    <mergeCell ref="AE7000:AG7000"/>
    <mergeCell ref="A6998:N6998"/>
    <mergeCell ref="O6998:S6998"/>
    <mergeCell ref="T6998:V6998"/>
    <mergeCell ref="X6998:AD6998"/>
    <mergeCell ref="AE6998:AG6998"/>
    <mergeCell ref="A6999:E6999"/>
    <mergeCell ref="F6999:N6999"/>
    <mergeCell ref="O6999:S6999"/>
    <mergeCell ref="T6999:V6999"/>
    <mergeCell ref="X6999:AD6999"/>
    <mergeCell ref="A6996:N6996"/>
    <mergeCell ref="O6996:S6996"/>
    <mergeCell ref="T6996:V6996"/>
    <mergeCell ref="X6996:AD6996"/>
    <mergeCell ref="AE6996:AG6996"/>
    <mergeCell ref="A6997:H6997"/>
    <mergeCell ref="I6997:Y6997"/>
    <mergeCell ref="AA6997:AG6997"/>
    <mergeCell ref="C6994:N6994"/>
    <mergeCell ref="O6994:S6994"/>
    <mergeCell ref="T6994:V6994"/>
    <mergeCell ref="X6994:AD6994"/>
    <mergeCell ref="AE6994:AG6994"/>
    <mergeCell ref="A6995:H6995"/>
    <mergeCell ref="I6995:Y6995"/>
    <mergeCell ref="AA6995:AG6995"/>
    <mergeCell ref="C6992:N6992"/>
    <mergeCell ref="O6992:S6992"/>
    <mergeCell ref="T6992:V6992"/>
    <mergeCell ref="X6992:AD6992"/>
    <mergeCell ref="AE6992:AG6992"/>
    <mergeCell ref="C6993:N6993"/>
    <mergeCell ref="O6993:S6993"/>
    <mergeCell ref="T6993:V6993"/>
    <mergeCell ref="X6993:AD6993"/>
    <mergeCell ref="AE6993:AG6993"/>
    <mergeCell ref="C6990:N6990"/>
    <mergeCell ref="O6990:S6990"/>
    <mergeCell ref="T6990:V6990"/>
    <mergeCell ref="X6990:AD6990"/>
    <mergeCell ref="AE6990:AG6990"/>
    <mergeCell ref="C6991:N6991"/>
    <mergeCell ref="O6991:S6991"/>
    <mergeCell ref="T6991:V6991"/>
    <mergeCell ref="X6991:AD6991"/>
    <mergeCell ref="AE6991:AG6991"/>
    <mergeCell ref="C6988:N6988"/>
    <mergeCell ref="O6988:S6988"/>
    <mergeCell ref="T6988:V6988"/>
    <mergeCell ref="X6988:AD6988"/>
    <mergeCell ref="AE6988:AG6988"/>
    <mergeCell ref="C6989:N6989"/>
    <mergeCell ref="O6989:S6989"/>
    <mergeCell ref="T6989:V6989"/>
    <mergeCell ref="X6989:AD6989"/>
    <mergeCell ref="AE6989:AG6989"/>
    <mergeCell ref="AA6985:AG6985"/>
    <mergeCell ref="I6986:Y6986"/>
    <mergeCell ref="AA6986:AG6986"/>
    <mergeCell ref="A6987:N6987"/>
    <mergeCell ref="O6987:S6987"/>
    <mergeCell ref="T6987:V6987"/>
    <mergeCell ref="X6987:AD6987"/>
    <mergeCell ref="AE6987:AG6987"/>
    <mergeCell ref="A6982:H6986"/>
    <mergeCell ref="I6982:Y6982"/>
    <mergeCell ref="Z6982:Z6986"/>
    <mergeCell ref="AA6982:AG6982"/>
    <mergeCell ref="AH6982:AH6986"/>
    <mergeCell ref="I6983:Y6983"/>
    <mergeCell ref="AA6983:AG6983"/>
    <mergeCell ref="I6984:Y6984"/>
    <mergeCell ref="AA6984:AG6984"/>
    <mergeCell ref="I6985:Y6985"/>
    <mergeCell ref="C6980:N6980"/>
    <mergeCell ref="O6980:S6980"/>
    <mergeCell ref="T6980:V6980"/>
    <mergeCell ref="X6980:AD6980"/>
    <mergeCell ref="AE6980:AG6980"/>
    <mergeCell ref="C6981:N6981"/>
    <mergeCell ref="O6981:S6981"/>
    <mergeCell ref="T6981:V6981"/>
    <mergeCell ref="X6981:AD6981"/>
    <mergeCell ref="AE6981:AG6981"/>
    <mergeCell ref="C6978:N6978"/>
    <mergeCell ref="O6978:S6978"/>
    <mergeCell ref="T6978:V6978"/>
    <mergeCell ref="X6978:AD6978"/>
    <mergeCell ref="AE6978:AG6978"/>
    <mergeCell ref="C6979:N6979"/>
    <mergeCell ref="O6979:S6979"/>
    <mergeCell ref="T6979:V6979"/>
    <mergeCell ref="X6979:AD6979"/>
    <mergeCell ref="AE6979:AG6979"/>
    <mergeCell ref="A6976:J6976"/>
    <mergeCell ref="K6976:Z6976"/>
    <mergeCell ref="AA6976:AG6976"/>
    <mergeCell ref="A6977:N6977"/>
    <mergeCell ref="O6977:S6977"/>
    <mergeCell ref="T6977:V6977"/>
    <mergeCell ref="X6977:AD6977"/>
    <mergeCell ref="AE6977:AG6977"/>
    <mergeCell ref="AE6974:AG6974"/>
    <mergeCell ref="C6975:J6975"/>
    <mergeCell ref="K6975:L6975"/>
    <mergeCell ref="M6975:P6975"/>
    <mergeCell ref="Q6975:T6975"/>
    <mergeCell ref="U6975:Z6975"/>
    <mergeCell ref="AA6975:AD6975"/>
    <mergeCell ref="AE6975:AG6975"/>
    <mergeCell ref="M6973:P6973"/>
    <mergeCell ref="Q6973:T6973"/>
    <mergeCell ref="U6973:Z6973"/>
    <mergeCell ref="AA6973:AD6973"/>
    <mergeCell ref="C6974:J6974"/>
    <mergeCell ref="K6974:L6974"/>
    <mergeCell ref="M6974:P6974"/>
    <mergeCell ref="Q6974:T6974"/>
    <mergeCell ref="U6974:Z6974"/>
    <mergeCell ref="AA6974:AD6974"/>
    <mergeCell ref="V6970:X6970"/>
    <mergeCell ref="Y6970:AE6970"/>
    <mergeCell ref="AF6970:AG6970"/>
    <mergeCell ref="A6971:AH6971"/>
    <mergeCell ref="A6972:J6973"/>
    <mergeCell ref="K6972:L6973"/>
    <mergeCell ref="M6972:T6972"/>
    <mergeCell ref="U6972:AD6972"/>
    <mergeCell ref="AE6972:AG6973"/>
    <mergeCell ref="AH6972:AH6973"/>
    <mergeCell ref="E6970:F6970"/>
    <mergeCell ref="H6970:I6970"/>
    <mergeCell ref="J6970:K6970"/>
    <mergeCell ref="L6970:M6970"/>
    <mergeCell ref="N6970:Q6970"/>
    <mergeCell ref="R6970:U6970"/>
    <mergeCell ref="A6967:AC6967"/>
    <mergeCell ref="AD6967:AE6967"/>
    <mergeCell ref="AH6967:AH6968"/>
    <mergeCell ref="A6968:AC6968"/>
    <mergeCell ref="AD6968:AE6968"/>
    <mergeCell ref="A6969:C6969"/>
    <mergeCell ref="D6969:D6970"/>
    <mergeCell ref="E6969:AG6969"/>
    <mergeCell ref="AH6969:AH6970"/>
    <mergeCell ref="A6970:C6970"/>
    <mergeCell ref="A6961:AC6962"/>
    <mergeCell ref="AD6961:AE6961"/>
    <mergeCell ref="AF6961:AG6961"/>
    <mergeCell ref="AH6961:AH6965"/>
    <mergeCell ref="AD6962:AG6965"/>
    <mergeCell ref="A6963:AC6963"/>
    <mergeCell ref="A6964:AC6964"/>
    <mergeCell ref="A6965:AC6966"/>
    <mergeCell ref="AD6966:AH6966"/>
    <mergeCell ref="A6957:H6957"/>
    <mergeCell ref="I6957:Y6957"/>
    <mergeCell ref="AA6957:AG6957"/>
    <mergeCell ref="A6958:D6958"/>
    <mergeCell ref="E6958:AH6958"/>
    <mergeCell ref="A6960:AH6960"/>
    <mergeCell ref="AC6954:AD6954"/>
    <mergeCell ref="AE6954:AG6954"/>
    <mergeCell ref="A6955:H6955"/>
    <mergeCell ref="I6955:Y6955"/>
    <mergeCell ref="AA6955:AG6955"/>
    <mergeCell ref="A6956:AH6956"/>
    <mergeCell ref="AC6953:AD6953"/>
    <mergeCell ref="AE6953:AG6953"/>
    <mergeCell ref="A6954:E6954"/>
    <mergeCell ref="F6954:J6954"/>
    <mergeCell ref="K6954:L6954"/>
    <mergeCell ref="M6954:O6954"/>
    <mergeCell ref="P6954:R6954"/>
    <mergeCell ref="S6954:T6954"/>
    <mergeCell ref="U6954:W6954"/>
    <mergeCell ref="X6954:AB6954"/>
    <mergeCell ref="AC6952:AD6952"/>
    <mergeCell ref="AE6952:AG6952"/>
    <mergeCell ref="A6953:E6953"/>
    <mergeCell ref="F6953:J6953"/>
    <mergeCell ref="K6953:L6953"/>
    <mergeCell ref="M6953:O6953"/>
    <mergeCell ref="P6953:R6953"/>
    <mergeCell ref="S6953:T6953"/>
    <mergeCell ref="U6953:W6953"/>
    <mergeCell ref="X6953:AB6953"/>
    <mergeCell ref="A6951:J6951"/>
    <mergeCell ref="K6951:AA6951"/>
    <mergeCell ref="AC6951:AG6951"/>
    <mergeCell ref="A6952:J6952"/>
    <mergeCell ref="K6952:L6952"/>
    <mergeCell ref="M6952:O6952"/>
    <mergeCell ref="P6952:R6952"/>
    <mergeCell ref="S6952:T6952"/>
    <mergeCell ref="U6952:W6952"/>
    <mergeCell ref="X6952:AB6952"/>
    <mergeCell ref="A6950:E6950"/>
    <mergeCell ref="F6950:N6950"/>
    <mergeCell ref="O6950:S6950"/>
    <mergeCell ref="T6950:V6950"/>
    <mergeCell ref="X6950:AD6950"/>
    <mergeCell ref="AE6950:AG6950"/>
    <mergeCell ref="A6949:E6949"/>
    <mergeCell ref="F6949:N6949"/>
    <mergeCell ref="O6949:S6949"/>
    <mergeCell ref="T6949:V6949"/>
    <mergeCell ref="X6949:AD6949"/>
    <mergeCell ref="AE6949:AG6949"/>
    <mergeCell ref="A6947:H6947"/>
    <mergeCell ref="I6947:Y6947"/>
    <mergeCell ref="AA6947:AG6947"/>
    <mergeCell ref="A6948:N6948"/>
    <mergeCell ref="O6948:S6948"/>
    <mergeCell ref="T6948:V6948"/>
    <mergeCell ref="X6948:AD6948"/>
    <mergeCell ref="AE6948:AG6948"/>
    <mergeCell ref="A6945:H6945"/>
    <mergeCell ref="I6945:Y6945"/>
    <mergeCell ref="AA6945:AG6945"/>
    <mergeCell ref="A6946:N6946"/>
    <mergeCell ref="O6946:S6946"/>
    <mergeCell ref="T6946:V6946"/>
    <mergeCell ref="X6946:AD6946"/>
    <mergeCell ref="AE6946:AG6946"/>
    <mergeCell ref="C6943:N6943"/>
    <mergeCell ref="O6943:S6943"/>
    <mergeCell ref="T6943:V6943"/>
    <mergeCell ref="X6943:AD6943"/>
    <mergeCell ref="AE6943:AG6943"/>
    <mergeCell ref="C6944:N6944"/>
    <mergeCell ref="O6944:S6944"/>
    <mergeCell ref="T6944:V6944"/>
    <mergeCell ref="X6944:AD6944"/>
    <mergeCell ref="AE6944:AG6944"/>
    <mergeCell ref="AA6940:AG6940"/>
    <mergeCell ref="I6941:Y6941"/>
    <mergeCell ref="AA6941:AG6941"/>
    <mergeCell ref="A6942:N6942"/>
    <mergeCell ref="O6942:S6942"/>
    <mergeCell ref="T6942:V6942"/>
    <mergeCell ref="X6942:AD6942"/>
    <mergeCell ref="AE6942:AG6942"/>
    <mergeCell ref="A6937:H6941"/>
    <mergeCell ref="I6937:Y6937"/>
    <mergeCell ref="Z6937:Z6941"/>
    <mergeCell ref="AA6937:AG6937"/>
    <mergeCell ref="AH6937:AH6941"/>
    <mergeCell ref="I6938:Y6938"/>
    <mergeCell ref="AA6938:AG6938"/>
    <mergeCell ref="I6939:Y6939"/>
    <mergeCell ref="AA6939:AG6939"/>
    <mergeCell ref="I6940:Y6940"/>
    <mergeCell ref="C6935:N6935"/>
    <mergeCell ref="O6935:S6935"/>
    <mergeCell ref="T6935:V6935"/>
    <mergeCell ref="X6935:AD6935"/>
    <mergeCell ref="AE6935:AG6935"/>
    <mergeCell ref="C6936:N6936"/>
    <mergeCell ref="O6936:S6936"/>
    <mergeCell ref="T6936:V6936"/>
    <mergeCell ref="X6936:AD6936"/>
    <mergeCell ref="AE6936:AG6936"/>
    <mergeCell ref="A6933:J6933"/>
    <mergeCell ref="K6933:Z6933"/>
    <mergeCell ref="AA6933:AG6933"/>
    <mergeCell ref="A6934:N6934"/>
    <mergeCell ref="O6934:S6934"/>
    <mergeCell ref="T6934:V6934"/>
    <mergeCell ref="X6934:AD6934"/>
    <mergeCell ref="AE6934:AG6934"/>
    <mergeCell ref="AE6930:AG6930"/>
    <mergeCell ref="C6931:J6932"/>
    <mergeCell ref="K6931:L6931"/>
    <mergeCell ref="M6931:P6931"/>
    <mergeCell ref="Q6931:T6931"/>
    <mergeCell ref="U6931:Z6931"/>
    <mergeCell ref="AA6931:AD6931"/>
    <mergeCell ref="AE6931:AG6931"/>
    <mergeCell ref="M6929:P6929"/>
    <mergeCell ref="Q6929:T6929"/>
    <mergeCell ref="U6929:Z6929"/>
    <mergeCell ref="AA6929:AD6929"/>
    <mergeCell ref="C6930:J6930"/>
    <mergeCell ref="K6930:L6930"/>
    <mergeCell ref="M6930:P6930"/>
    <mergeCell ref="Q6930:T6930"/>
    <mergeCell ref="U6930:Z6930"/>
    <mergeCell ref="AA6930:AD6930"/>
    <mergeCell ref="V6926:X6926"/>
    <mergeCell ref="Y6926:AE6926"/>
    <mergeCell ref="AF6926:AG6926"/>
    <mergeCell ref="A6927:AH6927"/>
    <mergeCell ref="A6928:J6929"/>
    <mergeCell ref="K6928:L6929"/>
    <mergeCell ref="M6928:T6928"/>
    <mergeCell ref="U6928:AD6928"/>
    <mergeCell ref="AE6928:AG6929"/>
    <mergeCell ref="AH6928:AH6929"/>
    <mergeCell ref="E6926:F6926"/>
    <mergeCell ref="H6926:I6926"/>
    <mergeCell ref="J6926:K6926"/>
    <mergeCell ref="L6926:M6926"/>
    <mergeCell ref="N6926:Q6926"/>
    <mergeCell ref="R6926:U6926"/>
    <mergeCell ref="A6923:AC6923"/>
    <mergeCell ref="AD6923:AE6923"/>
    <mergeCell ref="AH6923:AH6924"/>
    <mergeCell ref="A6924:AC6924"/>
    <mergeCell ref="AD6924:AE6924"/>
    <mergeCell ref="A6925:C6925"/>
    <mergeCell ref="D6925:D6926"/>
    <mergeCell ref="E6925:AG6925"/>
    <mergeCell ref="AH6925:AH6926"/>
    <mergeCell ref="A6926:C6926"/>
    <mergeCell ref="A6917:AC6918"/>
    <mergeCell ref="AD6917:AE6917"/>
    <mergeCell ref="AF6917:AG6917"/>
    <mergeCell ref="AH6917:AH6921"/>
    <mergeCell ref="AD6918:AG6921"/>
    <mergeCell ref="A6919:AC6919"/>
    <mergeCell ref="A6920:AC6920"/>
    <mergeCell ref="A6921:AC6922"/>
    <mergeCell ref="AD6922:AH6922"/>
    <mergeCell ref="A6913:H6913"/>
    <mergeCell ref="I6913:Y6913"/>
    <mergeCell ref="AA6913:AG6913"/>
    <mergeCell ref="A6914:D6914"/>
    <mergeCell ref="E6914:AH6914"/>
    <mergeCell ref="A6916:AH6916"/>
    <mergeCell ref="AC6910:AD6910"/>
    <mergeCell ref="AE6910:AG6910"/>
    <mergeCell ref="A6911:H6911"/>
    <mergeCell ref="I6911:Y6911"/>
    <mergeCell ref="AA6911:AG6911"/>
    <mergeCell ref="A6912:AH6912"/>
    <mergeCell ref="AC6909:AD6909"/>
    <mergeCell ref="AE6909:AG6909"/>
    <mergeCell ref="A6910:E6910"/>
    <mergeCell ref="F6910:J6910"/>
    <mergeCell ref="K6910:L6910"/>
    <mergeCell ref="M6910:O6910"/>
    <mergeCell ref="P6910:R6910"/>
    <mergeCell ref="S6910:T6910"/>
    <mergeCell ref="U6910:W6910"/>
    <mergeCell ref="X6910:AB6910"/>
    <mergeCell ref="AC6908:AD6908"/>
    <mergeCell ref="AE6908:AG6908"/>
    <mergeCell ref="A6909:E6909"/>
    <mergeCell ref="F6909:J6909"/>
    <mergeCell ref="K6909:L6909"/>
    <mergeCell ref="M6909:O6909"/>
    <mergeCell ref="P6909:R6909"/>
    <mergeCell ref="S6909:T6909"/>
    <mergeCell ref="U6909:W6909"/>
    <mergeCell ref="X6909:AB6909"/>
    <mergeCell ref="A6907:J6907"/>
    <mergeCell ref="K6907:AA6907"/>
    <mergeCell ref="AC6907:AG6907"/>
    <mergeCell ref="A6908:J6908"/>
    <mergeCell ref="K6908:L6908"/>
    <mergeCell ref="M6908:O6908"/>
    <mergeCell ref="P6908:R6908"/>
    <mergeCell ref="S6908:T6908"/>
    <mergeCell ref="U6908:W6908"/>
    <mergeCell ref="X6908:AB6908"/>
    <mergeCell ref="A6906:E6906"/>
    <mergeCell ref="F6906:N6906"/>
    <mergeCell ref="O6906:S6906"/>
    <mergeCell ref="T6906:V6906"/>
    <mergeCell ref="X6906:AD6906"/>
    <mergeCell ref="AE6906:AG6906"/>
    <mergeCell ref="A6905:E6905"/>
    <mergeCell ref="F6905:N6905"/>
    <mergeCell ref="O6905:S6905"/>
    <mergeCell ref="T6905:V6905"/>
    <mergeCell ref="X6905:AD6905"/>
    <mergeCell ref="AE6905:AG6905"/>
    <mergeCell ref="A6903:H6903"/>
    <mergeCell ref="I6903:Y6903"/>
    <mergeCell ref="AA6903:AG6903"/>
    <mergeCell ref="A6904:N6904"/>
    <mergeCell ref="O6904:S6904"/>
    <mergeCell ref="T6904:V6904"/>
    <mergeCell ref="X6904:AD6904"/>
    <mergeCell ref="AE6904:AG6904"/>
    <mergeCell ref="A6901:H6901"/>
    <mergeCell ref="I6901:Y6901"/>
    <mergeCell ref="AA6901:AG6901"/>
    <mergeCell ref="A6902:N6902"/>
    <mergeCell ref="O6902:S6902"/>
    <mergeCell ref="T6902:V6902"/>
    <mergeCell ref="X6902:AD6902"/>
    <mergeCell ref="AE6902:AG6902"/>
    <mergeCell ref="C6899:N6899"/>
    <mergeCell ref="O6899:S6899"/>
    <mergeCell ref="T6899:V6899"/>
    <mergeCell ref="X6899:AD6899"/>
    <mergeCell ref="AE6899:AG6899"/>
    <mergeCell ref="C6900:N6900"/>
    <mergeCell ref="O6900:S6900"/>
    <mergeCell ref="T6900:V6900"/>
    <mergeCell ref="X6900:AD6900"/>
    <mergeCell ref="AE6900:AG6900"/>
    <mergeCell ref="AA6896:AG6896"/>
    <mergeCell ref="I6897:Y6897"/>
    <mergeCell ref="AA6897:AG6897"/>
    <mergeCell ref="A6898:N6898"/>
    <mergeCell ref="O6898:S6898"/>
    <mergeCell ref="T6898:V6898"/>
    <mergeCell ref="X6898:AD6898"/>
    <mergeCell ref="AE6898:AG6898"/>
    <mergeCell ref="A6893:H6897"/>
    <mergeCell ref="I6893:Y6893"/>
    <mergeCell ref="Z6893:Z6897"/>
    <mergeCell ref="AA6893:AG6893"/>
    <mergeCell ref="AH6893:AH6897"/>
    <mergeCell ref="I6894:Y6894"/>
    <mergeCell ref="AA6894:AG6894"/>
    <mergeCell ref="I6895:Y6895"/>
    <mergeCell ref="AA6895:AG6895"/>
    <mergeCell ref="I6896:Y6896"/>
    <mergeCell ref="C6891:N6891"/>
    <mergeCell ref="O6891:S6891"/>
    <mergeCell ref="T6891:V6891"/>
    <mergeCell ref="X6891:AD6891"/>
    <mergeCell ref="AE6891:AG6891"/>
    <mergeCell ref="C6892:N6892"/>
    <mergeCell ref="O6892:S6892"/>
    <mergeCell ref="T6892:V6892"/>
    <mergeCell ref="X6892:AD6892"/>
    <mergeCell ref="AE6892:AG6892"/>
    <mergeCell ref="A6889:J6889"/>
    <mergeCell ref="K6889:Z6889"/>
    <mergeCell ref="AA6889:AG6889"/>
    <mergeCell ref="A6890:N6890"/>
    <mergeCell ref="O6890:S6890"/>
    <mergeCell ref="T6890:V6890"/>
    <mergeCell ref="X6890:AD6890"/>
    <mergeCell ref="AE6890:AG6890"/>
    <mergeCell ref="AE6886:AG6886"/>
    <mergeCell ref="C6887:J6888"/>
    <mergeCell ref="K6887:L6887"/>
    <mergeCell ref="M6887:P6887"/>
    <mergeCell ref="Q6887:T6887"/>
    <mergeCell ref="U6887:Z6887"/>
    <mergeCell ref="AA6887:AD6887"/>
    <mergeCell ref="AE6887:AG6887"/>
    <mergeCell ref="M6885:P6885"/>
    <mergeCell ref="Q6885:T6885"/>
    <mergeCell ref="U6885:Z6885"/>
    <mergeCell ref="AA6885:AD6885"/>
    <mergeCell ref="C6886:J6886"/>
    <mergeCell ref="K6886:L6886"/>
    <mergeCell ref="M6886:P6886"/>
    <mergeCell ref="Q6886:T6886"/>
    <mergeCell ref="U6886:Z6886"/>
    <mergeCell ref="AA6886:AD6886"/>
    <mergeCell ref="V6882:X6882"/>
    <mergeCell ref="Y6882:AE6882"/>
    <mergeCell ref="AF6882:AG6882"/>
    <mergeCell ref="A6883:AH6883"/>
    <mergeCell ref="A6884:J6885"/>
    <mergeCell ref="K6884:L6885"/>
    <mergeCell ref="M6884:T6884"/>
    <mergeCell ref="U6884:AD6884"/>
    <mergeCell ref="AE6884:AG6885"/>
    <mergeCell ref="AH6884:AH6885"/>
    <mergeCell ref="E6882:F6882"/>
    <mergeCell ref="H6882:I6882"/>
    <mergeCell ref="J6882:K6882"/>
    <mergeCell ref="L6882:M6882"/>
    <mergeCell ref="N6882:Q6882"/>
    <mergeCell ref="R6882:U6882"/>
    <mergeCell ref="A6879:AC6879"/>
    <mergeCell ref="AD6879:AE6879"/>
    <mergeCell ref="AH6879:AH6880"/>
    <mergeCell ref="A6880:AC6880"/>
    <mergeCell ref="AD6880:AE6880"/>
    <mergeCell ref="A6881:C6881"/>
    <mergeCell ref="D6881:D6882"/>
    <mergeCell ref="E6881:AG6881"/>
    <mergeCell ref="AH6881:AH6882"/>
    <mergeCell ref="A6882:C6882"/>
    <mergeCell ref="A6873:AC6874"/>
    <mergeCell ref="AD6873:AE6873"/>
    <mergeCell ref="AF6873:AG6873"/>
    <mergeCell ref="AH6873:AH6877"/>
    <mergeCell ref="AD6874:AG6877"/>
    <mergeCell ref="A6875:AC6875"/>
    <mergeCell ref="A6876:AC6876"/>
    <mergeCell ref="A6877:AC6878"/>
    <mergeCell ref="AD6878:AH6878"/>
    <mergeCell ref="A6869:H6869"/>
    <mergeCell ref="I6869:Y6869"/>
    <mergeCell ref="AA6869:AG6869"/>
    <mergeCell ref="A6870:D6870"/>
    <mergeCell ref="E6870:AH6870"/>
    <mergeCell ref="A6872:AH6872"/>
    <mergeCell ref="AC6866:AD6866"/>
    <mergeCell ref="AE6866:AG6866"/>
    <mergeCell ref="A6867:H6867"/>
    <mergeCell ref="I6867:Y6867"/>
    <mergeCell ref="AA6867:AG6867"/>
    <mergeCell ref="A6868:AH6868"/>
    <mergeCell ref="AC6864:AD6864"/>
    <mergeCell ref="AE6864:AG6864"/>
    <mergeCell ref="A6866:E6866"/>
    <mergeCell ref="F6866:J6866"/>
    <mergeCell ref="K6866:L6866"/>
    <mergeCell ref="M6866:O6866"/>
    <mergeCell ref="P6866:R6866"/>
    <mergeCell ref="S6866:T6866"/>
    <mergeCell ref="U6866:W6866"/>
    <mergeCell ref="X6866:AB6866"/>
    <mergeCell ref="AC6863:AD6863"/>
    <mergeCell ref="AE6863:AG6863"/>
    <mergeCell ref="A6864:E6864"/>
    <mergeCell ref="F6864:J6865"/>
    <mergeCell ref="K6864:L6864"/>
    <mergeCell ref="M6864:O6864"/>
    <mergeCell ref="P6864:R6864"/>
    <mergeCell ref="S6864:T6864"/>
    <mergeCell ref="U6864:W6864"/>
    <mergeCell ref="X6864:AB6864"/>
    <mergeCell ref="AC6862:AD6862"/>
    <mergeCell ref="AE6862:AG6862"/>
    <mergeCell ref="A6863:E6863"/>
    <mergeCell ref="F6863:J6863"/>
    <mergeCell ref="K6863:L6863"/>
    <mergeCell ref="M6863:O6863"/>
    <mergeCell ref="P6863:R6863"/>
    <mergeCell ref="S6863:T6863"/>
    <mergeCell ref="U6863:W6863"/>
    <mergeCell ref="X6863:AB6863"/>
    <mergeCell ref="A6861:J6861"/>
    <mergeCell ref="K6861:AA6861"/>
    <mergeCell ref="AC6861:AG6861"/>
    <mergeCell ref="A6862:J6862"/>
    <mergeCell ref="K6862:L6862"/>
    <mergeCell ref="M6862:O6862"/>
    <mergeCell ref="P6862:R6862"/>
    <mergeCell ref="S6862:T6862"/>
    <mergeCell ref="U6862:W6862"/>
    <mergeCell ref="X6862:AB6862"/>
    <mergeCell ref="A6860:E6860"/>
    <mergeCell ref="F6860:N6860"/>
    <mergeCell ref="O6860:S6860"/>
    <mergeCell ref="T6860:V6860"/>
    <mergeCell ref="X6860:AD6860"/>
    <mergeCell ref="AE6860:AG6860"/>
    <mergeCell ref="A6858:E6858"/>
    <mergeCell ref="F6858:N6859"/>
    <mergeCell ref="O6858:S6858"/>
    <mergeCell ref="T6858:V6858"/>
    <mergeCell ref="X6858:AD6858"/>
    <mergeCell ref="AE6858:AG6858"/>
    <mergeCell ref="A6857:E6857"/>
    <mergeCell ref="F6857:N6857"/>
    <mergeCell ref="O6857:S6857"/>
    <mergeCell ref="T6857:V6857"/>
    <mergeCell ref="X6857:AD6857"/>
    <mergeCell ref="AE6857:AG6857"/>
    <mergeCell ref="A6855:H6855"/>
    <mergeCell ref="I6855:Y6855"/>
    <mergeCell ref="AA6855:AG6855"/>
    <mergeCell ref="A6856:N6856"/>
    <mergeCell ref="O6856:S6856"/>
    <mergeCell ref="T6856:V6856"/>
    <mergeCell ref="X6856:AD6856"/>
    <mergeCell ref="AE6856:AG6856"/>
    <mergeCell ref="C6853:N6853"/>
    <mergeCell ref="O6853:S6853"/>
    <mergeCell ref="T6853:V6853"/>
    <mergeCell ref="X6853:AD6853"/>
    <mergeCell ref="AE6853:AG6853"/>
    <mergeCell ref="C6854:N6854"/>
    <mergeCell ref="O6854:S6854"/>
    <mergeCell ref="T6854:V6854"/>
    <mergeCell ref="X6854:AD6854"/>
    <mergeCell ref="AE6854:AG6854"/>
    <mergeCell ref="C6851:N6851"/>
    <mergeCell ref="O6851:S6851"/>
    <mergeCell ref="T6851:V6851"/>
    <mergeCell ref="X6851:AD6851"/>
    <mergeCell ref="AE6851:AG6851"/>
    <mergeCell ref="C6852:N6852"/>
    <mergeCell ref="O6852:S6852"/>
    <mergeCell ref="T6852:V6852"/>
    <mergeCell ref="X6852:AD6852"/>
    <mergeCell ref="AE6852:AG6852"/>
    <mergeCell ref="A6849:H6849"/>
    <mergeCell ref="I6849:Y6849"/>
    <mergeCell ref="AA6849:AG6849"/>
    <mergeCell ref="A6850:N6850"/>
    <mergeCell ref="O6850:S6850"/>
    <mergeCell ref="T6850:V6850"/>
    <mergeCell ref="X6850:AD6850"/>
    <mergeCell ref="AE6850:AG6850"/>
    <mergeCell ref="C6847:N6847"/>
    <mergeCell ref="O6847:S6847"/>
    <mergeCell ref="T6847:V6847"/>
    <mergeCell ref="X6847:AD6847"/>
    <mergeCell ref="AE6847:AG6847"/>
    <mergeCell ref="C6848:N6848"/>
    <mergeCell ref="O6848:S6848"/>
    <mergeCell ref="T6848:V6848"/>
    <mergeCell ref="X6848:AD6848"/>
    <mergeCell ref="AE6848:AG6848"/>
    <mergeCell ref="C6845:N6845"/>
    <mergeCell ref="O6845:S6845"/>
    <mergeCell ref="T6845:V6845"/>
    <mergeCell ref="X6845:AD6845"/>
    <mergeCell ref="AE6845:AG6845"/>
    <mergeCell ref="C6846:N6846"/>
    <mergeCell ref="O6846:S6846"/>
    <mergeCell ref="T6846:V6846"/>
    <mergeCell ref="X6846:AD6846"/>
    <mergeCell ref="AE6846:AG6846"/>
    <mergeCell ref="AA6842:AG6842"/>
    <mergeCell ref="I6843:Y6843"/>
    <mergeCell ref="AA6843:AG6843"/>
    <mergeCell ref="A6844:N6844"/>
    <mergeCell ref="O6844:S6844"/>
    <mergeCell ref="T6844:V6844"/>
    <mergeCell ref="X6844:AD6844"/>
    <mergeCell ref="AE6844:AG6844"/>
    <mergeCell ref="A6839:H6843"/>
    <mergeCell ref="I6839:Y6839"/>
    <mergeCell ref="Z6839:Z6843"/>
    <mergeCell ref="AA6839:AG6839"/>
    <mergeCell ref="AH6839:AH6843"/>
    <mergeCell ref="I6840:Y6840"/>
    <mergeCell ref="AA6840:AG6840"/>
    <mergeCell ref="I6841:Y6841"/>
    <mergeCell ref="AA6841:AG6841"/>
    <mergeCell ref="I6842:Y6842"/>
    <mergeCell ref="A6837:N6837"/>
    <mergeCell ref="O6837:S6837"/>
    <mergeCell ref="T6837:V6837"/>
    <mergeCell ref="X6837:AD6837"/>
    <mergeCell ref="AE6837:AG6837"/>
    <mergeCell ref="C6838:N6838"/>
    <mergeCell ref="O6838:S6838"/>
    <mergeCell ref="T6838:V6838"/>
    <mergeCell ref="X6838:AD6838"/>
    <mergeCell ref="AE6838:AG6838"/>
    <mergeCell ref="M6835:P6835"/>
    <mergeCell ref="Q6835:T6835"/>
    <mergeCell ref="U6835:Z6835"/>
    <mergeCell ref="AA6835:AD6835"/>
    <mergeCell ref="A6836:J6836"/>
    <mergeCell ref="K6836:Z6836"/>
    <mergeCell ref="AA6836:AG6836"/>
    <mergeCell ref="V6832:X6832"/>
    <mergeCell ref="Y6832:AE6832"/>
    <mergeCell ref="AF6832:AG6832"/>
    <mergeCell ref="A6833:AH6833"/>
    <mergeCell ref="A6834:J6835"/>
    <mergeCell ref="K6834:L6835"/>
    <mergeCell ref="M6834:T6834"/>
    <mergeCell ref="U6834:AD6834"/>
    <mergeCell ref="AE6834:AG6835"/>
    <mergeCell ref="AH6834:AH6835"/>
    <mergeCell ref="E6832:F6832"/>
    <mergeCell ref="H6832:I6832"/>
    <mergeCell ref="J6832:K6832"/>
    <mergeCell ref="L6832:M6832"/>
    <mergeCell ref="N6832:Q6832"/>
    <mergeCell ref="R6832:U6832"/>
    <mergeCell ref="A6829:AC6829"/>
    <mergeCell ref="AD6829:AE6829"/>
    <mergeCell ref="AH6829:AH6830"/>
    <mergeCell ref="A6830:AC6830"/>
    <mergeCell ref="AD6830:AE6830"/>
    <mergeCell ref="A6831:C6831"/>
    <mergeCell ref="D6831:D6832"/>
    <mergeCell ref="E6831:AG6831"/>
    <mergeCell ref="AH6831:AH6832"/>
    <mergeCell ref="A6832:C6832"/>
    <mergeCell ref="A6823:AC6824"/>
    <mergeCell ref="AD6823:AE6823"/>
    <mergeCell ref="AF6823:AG6823"/>
    <mergeCell ref="AH6823:AH6827"/>
    <mergeCell ref="AD6824:AG6827"/>
    <mergeCell ref="A6825:AC6825"/>
    <mergeCell ref="A6826:AC6826"/>
    <mergeCell ref="A6827:AC6828"/>
    <mergeCell ref="AD6828:AH6828"/>
    <mergeCell ref="A6819:H6819"/>
    <mergeCell ref="I6819:Y6819"/>
    <mergeCell ref="AA6819:AG6819"/>
    <mergeCell ref="A6820:D6820"/>
    <mergeCell ref="E6820:AH6820"/>
    <mergeCell ref="A6822:AH6822"/>
    <mergeCell ref="AC6816:AD6816"/>
    <mergeCell ref="AE6816:AG6816"/>
    <mergeCell ref="A6817:H6817"/>
    <mergeCell ref="I6817:Y6817"/>
    <mergeCell ref="AA6817:AG6817"/>
    <mergeCell ref="A6818:AH6818"/>
    <mergeCell ref="AC6815:AD6815"/>
    <mergeCell ref="AE6815:AG6815"/>
    <mergeCell ref="A6816:E6816"/>
    <mergeCell ref="F6816:J6816"/>
    <mergeCell ref="K6816:L6816"/>
    <mergeCell ref="M6816:O6816"/>
    <mergeCell ref="P6816:R6816"/>
    <mergeCell ref="S6816:T6816"/>
    <mergeCell ref="U6816:W6816"/>
    <mergeCell ref="X6816:AB6816"/>
    <mergeCell ref="AC6814:AD6814"/>
    <mergeCell ref="AE6814:AG6814"/>
    <mergeCell ref="A6815:E6815"/>
    <mergeCell ref="F6815:J6815"/>
    <mergeCell ref="K6815:L6815"/>
    <mergeCell ref="M6815:O6815"/>
    <mergeCell ref="P6815:R6815"/>
    <mergeCell ref="S6815:T6815"/>
    <mergeCell ref="U6815:W6815"/>
    <mergeCell ref="X6815:AB6815"/>
    <mergeCell ref="A6813:J6813"/>
    <mergeCell ref="K6813:AA6813"/>
    <mergeCell ref="AC6813:AG6813"/>
    <mergeCell ref="A6814:J6814"/>
    <mergeCell ref="K6814:L6814"/>
    <mergeCell ref="M6814:O6814"/>
    <mergeCell ref="P6814:R6814"/>
    <mergeCell ref="S6814:T6814"/>
    <mergeCell ref="U6814:W6814"/>
    <mergeCell ref="X6814:AB6814"/>
    <mergeCell ref="AE6811:AG6811"/>
    <mergeCell ref="A6812:E6812"/>
    <mergeCell ref="F6812:N6812"/>
    <mergeCell ref="O6812:S6812"/>
    <mergeCell ref="T6812:V6812"/>
    <mergeCell ref="X6812:AD6812"/>
    <mergeCell ref="AE6812:AG6812"/>
    <mergeCell ref="A6810:N6810"/>
    <mergeCell ref="O6810:S6810"/>
    <mergeCell ref="T6810:V6810"/>
    <mergeCell ref="X6810:AD6810"/>
    <mergeCell ref="AE6810:AG6810"/>
    <mergeCell ref="A6811:E6811"/>
    <mergeCell ref="F6811:N6811"/>
    <mergeCell ref="O6811:S6811"/>
    <mergeCell ref="T6811:V6811"/>
    <mergeCell ref="X6811:AD6811"/>
    <mergeCell ref="C6808:N6808"/>
    <mergeCell ref="O6808:S6808"/>
    <mergeCell ref="T6808:V6808"/>
    <mergeCell ref="X6808:AD6808"/>
    <mergeCell ref="AE6808:AG6808"/>
    <mergeCell ref="A6809:H6809"/>
    <mergeCell ref="I6809:Y6809"/>
    <mergeCell ref="AA6809:AG6809"/>
    <mergeCell ref="A6806:H6806"/>
    <mergeCell ref="I6806:Y6806"/>
    <mergeCell ref="AA6806:AG6806"/>
    <mergeCell ref="A6807:N6807"/>
    <mergeCell ref="O6807:S6807"/>
    <mergeCell ref="T6807:V6807"/>
    <mergeCell ref="X6807:AD6807"/>
    <mergeCell ref="AE6807:AG6807"/>
    <mergeCell ref="C6804:N6804"/>
    <mergeCell ref="O6804:S6804"/>
    <mergeCell ref="T6804:V6804"/>
    <mergeCell ref="X6804:AD6804"/>
    <mergeCell ref="AE6804:AG6804"/>
    <mergeCell ref="C6805:N6805"/>
    <mergeCell ref="O6805:S6805"/>
    <mergeCell ref="T6805:V6805"/>
    <mergeCell ref="X6805:AD6805"/>
    <mergeCell ref="AE6805:AG6805"/>
    <mergeCell ref="AA6801:AG6801"/>
    <mergeCell ref="I6802:Y6802"/>
    <mergeCell ref="AA6802:AG6802"/>
    <mergeCell ref="A6803:N6803"/>
    <mergeCell ref="O6803:S6803"/>
    <mergeCell ref="T6803:V6803"/>
    <mergeCell ref="X6803:AD6803"/>
    <mergeCell ref="AE6803:AG6803"/>
    <mergeCell ref="A6798:H6802"/>
    <mergeCell ref="I6798:Y6798"/>
    <mergeCell ref="Z6798:Z6802"/>
    <mergeCell ref="AA6798:AG6798"/>
    <mergeCell ref="AH6798:AH6802"/>
    <mergeCell ref="I6799:Y6799"/>
    <mergeCell ref="AA6799:AG6799"/>
    <mergeCell ref="I6800:Y6800"/>
    <mergeCell ref="AA6800:AG6800"/>
    <mergeCell ref="I6801:Y6801"/>
    <mergeCell ref="C6796:N6796"/>
    <mergeCell ref="O6796:S6796"/>
    <mergeCell ref="T6796:V6796"/>
    <mergeCell ref="X6796:AD6796"/>
    <mergeCell ref="AE6796:AG6796"/>
    <mergeCell ref="C6797:N6797"/>
    <mergeCell ref="O6797:S6797"/>
    <mergeCell ref="T6797:V6797"/>
    <mergeCell ref="X6797:AD6797"/>
    <mergeCell ref="AE6797:AG6797"/>
    <mergeCell ref="C6794:N6794"/>
    <mergeCell ref="O6794:S6794"/>
    <mergeCell ref="T6794:V6794"/>
    <mergeCell ref="X6794:AD6794"/>
    <mergeCell ref="AE6794:AG6794"/>
    <mergeCell ref="C6795:N6795"/>
    <mergeCell ref="O6795:S6795"/>
    <mergeCell ref="T6795:V6795"/>
    <mergeCell ref="X6795:AD6795"/>
    <mergeCell ref="AE6795:AG6795"/>
    <mergeCell ref="AE6791:AG6791"/>
    <mergeCell ref="A6792:J6792"/>
    <mergeCell ref="K6792:Z6792"/>
    <mergeCell ref="AA6792:AG6792"/>
    <mergeCell ref="A6793:N6793"/>
    <mergeCell ref="O6793:S6793"/>
    <mergeCell ref="T6793:V6793"/>
    <mergeCell ref="X6793:AD6793"/>
    <mergeCell ref="AE6793:AG6793"/>
    <mergeCell ref="C6791:J6791"/>
    <mergeCell ref="K6791:L6791"/>
    <mergeCell ref="M6791:P6791"/>
    <mergeCell ref="Q6791:T6791"/>
    <mergeCell ref="U6791:Z6791"/>
    <mergeCell ref="AA6791:AD6791"/>
    <mergeCell ref="AE6789:AG6789"/>
    <mergeCell ref="C6790:J6790"/>
    <mergeCell ref="K6790:L6790"/>
    <mergeCell ref="M6790:P6790"/>
    <mergeCell ref="Q6790:T6790"/>
    <mergeCell ref="U6790:Z6790"/>
    <mergeCell ref="AA6790:AD6790"/>
    <mergeCell ref="AE6790:AG6790"/>
    <mergeCell ref="C6789:J6789"/>
    <mergeCell ref="K6789:L6789"/>
    <mergeCell ref="M6789:P6789"/>
    <mergeCell ref="Q6789:T6789"/>
    <mergeCell ref="U6789:Z6789"/>
    <mergeCell ref="AA6789:AD6789"/>
    <mergeCell ref="AE6787:AG6787"/>
    <mergeCell ref="C6788:J6788"/>
    <mergeCell ref="K6788:L6788"/>
    <mergeCell ref="M6788:P6788"/>
    <mergeCell ref="Q6788:T6788"/>
    <mergeCell ref="U6788:Z6788"/>
    <mergeCell ref="AA6788:AD6788"/>
    <mergeCell ref="AE6788:AG6788"/>
    <mergeCell ref="M6786:P6786"/>
    <mergeCell ref="Q6786:T6786"/>
    <mergeCell ref="U6786:Z6786"/>
    <mergeCell ref="AA6786:AD6786"/>
    <mergeCell ref="C6787:J6787"/>
    <mergeCell ref="K6787:L6787"/>
    <mergeCell ref="M6787:P6787"/>
    <mergeCell ref="Q6787:T6787"/>
    <mergeCell ref="U6787:Z6787"/>
    <mergeCell ref="AA6787:AD6787"/>
    <mergeCell ref="V6783:X6783"/>
    <mergeCell ref="Y6783:AE6783"/>
    <mergeCell ref="AF6783:AG6783"/>
    <mergeCell ref="A6784:AH6784"/>
    <mergeCell ref="A6785:J6786"/>
    <mergeCell ref="K6785:L6786"/>
    <mergeCell ref="M6785:T6785"/>
    <mergeCell ref="U6785:AD6785"/>
    <mergeCell ref="AE6785:AG6786"/>
    <mergeCell ref="AH6785:AH6786"/>
    <mergeCell ref="E6783:F6783"/>
    <mergeCell ref="H6783:I6783"/>
    <mergeCell ref="J6783:K6783"/>
    <mergeCell ref="L6783:M6783"/>
    <mergeCell ref="N6783:Q6783"/>
    <mergeCell ref="R6783:U6783"/>
    <mergeCell ref="A6780:AC6780"/>
    <mergeCell ref="AD6780:AE6780"/>
    <mergeCell ref="AH6780:AH6781"/>
    <mergeCell ref="A6781:AC6781"/>
    <mergeCell ref="AD6781:AE6781"/>
    <mergeCell ref="A6782:C6782"/>
    <mergeCell ref="D6782:D6783"/>
    <mergeCell ref="E6782:AG6782"/>
    <mergeCell ref="AH6782:AH6783"/>
    <mergeCell ref="A6783:C6783"/>
    <mergeCell ref="A6774:AC6775"/>
    <mergeCell ref="AD6774:AE6774"/>
    <mergeCell ref="AF6774:AG6774"/>
    <mergeCell ref="AH6774:AH6778"/>
    <mergeCell ref="AD6775:AG6778"/>
    <mergeCell ref="A6776:AC6776"/>
    <mergeCell ref="A6777:AC6777"/>
    <mergeCell ref="A6778:AC6779"/>
    <mergeCell ref="AD6779:AH6779"/>
    <mergeCell ref="A6769:H6769"/>
    <mergeCell ref="I6769:Y6769"/>
    <mergeCell ref="AA6769:AG6769"/>
    <mergeCell ref="A6770:D6770"/>
    <mergeCell ref="E6770:AH6770"/>
    <mergeCell ref="A6773:AH6773"/>
    <mergeCell ref="AC6766:AD6766"/>
    <mergeCell ref="AE6766:AG6766"/>
    <mergeCell ref="A6767:H6767"/>
    <mergeCell ref="I6767:Y6767"/>
    <mergeCell ref="AA6767:AG6767"/>
    <mergeCell ref="A6768:AH6768"/>
    <mergeCell ref="A6765:J6765"/>
    <mergeCell ref="K6765:AA6765"/>
    <mergeCell ref="AC6765:AG6765"/>
    <mergeCell ref="A6766:J6766"/>
    <mergeCell ref="K6766:L6766"/>
    <mergeCell ref="M6766:O6766"/>
    <mergeCell ref="P6766:R6766"/>
    <mergeCell ref="S6766:T6766"/>
    <mergeCell ref="U6766:W6766"/>
    <mergeCell ref="X6766:AB6766"/>
    <mergeCell ref="A6763:H6763"/>
    <mergeCell ref="I6763:Y6763"/>
    <mergeCell ref="AA6763:AG6763"/>
    <mergeCell ref="A6764:N6764"/>
    <mergeCell ref="O6764:S6764"/>
    <mergeCell ref="T6764:V6764"/>
    <mergeCell ref="X6764:AD6764"/>
    <mergeCell ref="AE6764:AG6764"/>
    <mergeCell ref="A6761:H6761"/>
    <mergeCell ref="I6761:Y6761"/>
    <mergeCell ref="AA6761:AG6761"/>
    <mergeCell ref="A6762:N6762"/>
    <mergeCell ref="O6762:S6762"/>
    <mergeCell ref="T6762:V6762"/>
    <mergeCell ref="X6762:AD6762"/>
    <mergeCell ref="AE6762:AG6762"/>
    <mergeCell ref="A6759:N6759"/>
    <mergeCell ref="O6759:S6759"/>
    <mergeCell ref="T6759:V6759"/>
    <mergeCell ref="X6759:AD6759"/>
    <mergeCell ref="AE6759:AG6759"/>
    <mergeCell ref="C6760:N6760"/>
    <mergeCell ref="O6760:S6760"/>
    <mergeCell ref="T6760:V6760"/>
    <mergeCell ref="X6760:AD6760"/>
    <mergeCell ref="AE6760:AG6760"/>
    <mergeCell ref="AH6754:AH6758"/>
    <mergeCell ref="I6755:Y6755"/>
    <mergeCell ref="AA6755:AG6755"/>
    <mergeCell ref="I6756:Y6756"/>
    <mergeCell ref="AA6756:AG6756"/>
    <mergeCell ref="I6757:Y6757"/>
    <mergeCell ref="AA6757:AG6757"/>
    <mergeCell ref="I6758:Y6758"/>
    <mergeCell ref="AA6758:AG6758"/>
    <mergeCell ref="C6753:N6753"/>
    <mergeCell ref="O6753:S6753"/>
    <mergeCell ref="T6753:V6753"/>
    <mergeCell ref="X6753:AD6753"/>
    <mergeCell ref="AE6753:AG6753"/>
    <mergeCell ref="A6754:H6758"/>
    <mergeCell ref="I6754:Y6754"/>
    <mergeCell ref="Z6754:Z6758"/>
    <mergeCell ref="AA6754:AG6754"/>
    <mergeCell ref="A6751:J6751"/>
    <mergeCell ref="K6751:Z6751"/>
    <mergeCell ref="AA6751:AG6751"/>
    <mergeCell ref="A6752:N6752"/>
    <mergeCell ref="O6752:S6752"/>
    <mergeCell ref="T6752:V6752"/>
    <mergeCell ref="X6752:AD6752"/>
    <mergeCell ref="AE6752:AG6752"/>
    <mergeCell ref="AE6749:AG6749"/>
    <mergeCell ref="C6750:J6750"/>
    <mergeCell ref="K6750:L6750"/>
    <mergeCell ref="M6750:P6750"/>
    <mergeCell ref="Q6750:T6750"/>
    <mergeCell ref="U6750:Z6750"/>
    <mergeCell ref="AA6750:AD6750"/>
    <mergeCell ref="AE6750:AG6750"/>
    <mergeCell ref="M6748:P6748"/>
    <mergeCell ref="Q6748:T6748"/>
    <mergeCell ref="U6748:Z6748"/>
    <mergeCell ref="AA6748:AD6748"/>
    <mergeCell ref="C6749:J6749"/>
    <mergeCell ref="K6749:L6749"/>
    <mergeCell ref="M6749:P6749"/>
    <mergeCell ref="Q6749:T6749"/>
    <mergeCell ref="U6749:Z6749"/>
    <mergeCell ref="AA6749:AD6749"/>
    <mergeCell ref="V6745:X6745"/>
    <mergeCell ref="Y6745:AE6745"/>
    <mergeCell ref="AF6745:AG6745"/>
    <mergeCell ref="A6746:AH6746"/>
    <mergeCell ref="A6747:J6748"/>
    <mergeCell ref="K6747:L6748"/>
    <mergeCell ref="M6747:T6747"/>
    <mergeCell ref="U6747:AD6747"/>
    <mergeCell ref="AE6747:AG6748"/>
    <mergeCell ref="AH6747:AH6748"/>
    <mergeCell ref="E6745:F6745"/>
    <mergeCell ref="H6745:I6745"/>
    <mergeCell ref="J6745:K6745"/>
    <mergeCell ref="L6745:M6745"/>
    <mergeCell ref="N6745:Q6745"/>
    <mergeCell ref="R6745:U6745"/>
    <mergeCell ref="A6742:AC6742"/>
    <mergeCell ref="AD6742:AE6742"/>
    <mergeCell ref="AH6742:AH6743"/>
    <mergeCell ref="A6743:AC6743"/>
    <mergeCell ref="AD6743:AE6743"/>
    <mergeCell ref="A6744:C6744"/>
    <mergeCell ref="D6744:D6745"/>
    <mergeCell ref="E6744:AG6744"/>
    <mergeCell ref="AH6744:AH6745"/>
    <mergeCell ref="A6745:C6745"/>
    <mergeCell ref="A6735:AH6735"/>
    <mergeCell ref="A6736:AC6737"/>
    <mergeCell ref="AD6736:AE6736"/>
    <mergeCell ref="AF6736:AG6736"/>
    <mergeCell ref="AH6736:AH6740"/>
    <mergeCell ref="AD6737:AG6740"/>
    <mergeCell ref="A6738:AC6738"/>
    <mergeCell ref="A6739:AC6739"/>
    <mergeCell ref="A6740:AC6741"/>
    <mergeCell ref="AD6741:AH6741"/>
    <mergeCell ref="A6728:AH6728"/>
    <mergeCell ref="A6729:H6729"/>
    <mergeCell ref="I6729:Y6729"/>
    <mergeCell ref="AA6729:AG6729"/>
    <mergeCell ref="A6730:D6730"/>
    <mergeCell ref="E6730:AH6730"/>
    <mergeCell ref="X6726:AB6726"/>
    <mergeCell ref="AC6726:AD6726"/>
    <mergeCell ref="AE6726:AG6726"/>
    <mergeCell ref="A6727:H6727"/>
    <mergeCell ref="I6727:Y6727"/>
    <mergeCell ref="AA6727:AG6727"/>
    <mergeCell ref="X6725:AB6725"/>
    <mergeCell ref="AC6725:AD6725"/>
    <mergeCell ref="AE6725:AG6725"/>
    <mergeCell ref="A6726:E6726"/>
    <mergeCell ref="F6726:J6726"/>
    <mergeCell ref="K6726:L6726"/>
    <mergeCell ref="M6726:O6726"/>
    <mergeCell ref="P6726:R6726"/>
    <mergeCell ref="S6726:T6726"/>
    <mergeCell ref="U6726:W6726"/>
    <mergeCell ref="A6725:J6725"/>
    <mergeCell ref="K6725:L6725"/>
    <mergeCell ref="M6725:O6725"/>
    <mergeCell ref="P6725:R6725"/>
    <mergeCell ref="S6725:T6725"/>
    <mergeCell ref="U6725:W6725"/>
    <mergeCell ref="A6721:AC6722"/>
    <mergeCell ref="AD6722:AH6722"/>
    <mergeCell ref="A6723:AC6723"/>
    <mergeCell ref="AD6723:AE6723"/>
    <mergeCell ref="AH6723:AH6724"/>
    <mergeCell ref="A6724:AC6724"/>
    <mergeCell ref="AD6724:AE6724"/>
    <mergeCell ref="AC6714:AD6714"/>
    <mergeCell ref="AE6714:AG6714"/>
    <mergeCell ref="A6716:AH6716"/>
    <mergeCell ref="A6717:AC6718"/>
    <mergeCell ref="AD6717:AE6717"/>
    <mergeCell ref="AF6717:AG6717"/>
    <mergeCell ref="AH6717:AH6721"/>
    <mergeCell ref="AD6718:AG6721"/>
    <mergeCell ref="A6719:AC6719"/>
    <mergeCell ref="A6720:AC6720"/>
    <mergeCell ref="AC6713:AD6713"/>
    <mergeCell ref="AE6713:AG6713"/>
    <mergeCell ref="A6714:E6714"/>
    <mergeCell ref="F6714:J6714"/>
    <mergeCell ref="K6714:L6714"/>
    <mergeCell ref="M6714:O6714"/>
    <mergeCell ref="P6714:R6714"/>
    <mergeCell ref="S6714:T6714"/>
    <mergeCell ref="U6714:W6714"/>
    <mergeCell ref="X6714:AB6714"/>
    <mergeCell ref="AC6712:AD6712"/>
    <mergeCell ref="AE6712:AG6712"/>
    <mergeCell ref="A6713:E6713"/>
    <mergeCell ref="F6713:J6713"/>
    <mergeCell ref="K6713:L6713"/>
    <mergeCell ref="M6713:O6713"/>
    <mergeCell ref="P6713:R6713"/>
    <mergeCell ref="S6713:T6713"/>
    <mergeCell ref="U6713:W6713"/>
    <mergeCell ref="X6713:AB6713"/>
    <mergeCell ref="AC6711:AD6711"/>
    <mergeCell ref="AE6711:AG6711"/>
    <mergeCell ref="A6712:E6712"/>
    <mergeCell ref="F6712:J6712"/>
    <mergeCell ref="K6712:L6712"/>
    <mergeCell ref="M6712:O6712"/>
    <mergeCell ref="P6712:R6712"/>
    <mergeCell ref="S6712:T6712"/>
    <mergeCell ref="U6712:W6712"/>
    <mergeCell ref="X6712:AB6712"/>
    <mergeCell ref="AC6710:AD6710"/>
    <mergeCell ref="AE6710:AG6710"/>
    <mergeCell ref="A6711:E6711"/>
    <mergeCell ref="F6711:J6711"/>
    <mergeCell ref="K6711:L6711"/>
    <mergeCell ref="M6711:O6711"/>
    <mergeCell ref="P6711:R6711"/>
    <mergeCell ref="S6711:T6711"/>
    <mergeCell ref="U6711:W6711"/>
    <mergeCell ref="X6711:AB6711"/>
    <mergeCell ref="AC6709:AD6709"/>
    <mergeCell ref="AE6709:AG6709"/>
    <mergeCell ref="A6710:E6710"/>
    <mergeCell ref="F6710:J6710"/>
    <mergeCell ref="K6710:L6710"/>
    <mergeCell ref="M6710:O6710"/>
    <mergeCell ref="P6710:R6710"/>
    <mergeCell ref="S6710:T6710"/>
    <mergeCell ref="U6710:W6710"/>
    <mergeCell ref="X6710:AB6710"/>
    <mergeCell ref="A6708:J6708"/>
    <mergeCell ref="K6708:AA6708"/>
    <mergeCell ref="AC6708:AG6708"/>
    <mergeCell ref="A6709:J6709"/>
    <mergeCell ref="K6709:L6709"/>
    <mergeCell ref="M6709:O6709"/>
    <mergeCell ref="P6709:R6709"/>
    <mergeCell ref="S6709:T6709"/>
    <mergeCell ref="U6709:W6709"/>
    <mergeCell ref="X6709:AB6709"/>
    <mergeCell ref="A6707:E6707"/>
    <mergeCell ref="F6707:N6707"/>
    <mergeCell ref="O6707:S6707"/>
    <mergeCell ref="T6707:V6707"/>
    <mergeCell ref="X6707:AD6707"/>
    <mergeCell ref="AE6707:AG6707"/>
    <mergeCell ref="A6706:E6706"/>
    <mergeCell ref="F6706:N6706"/>
    <mergeCell ref="O6706:S6706"/>
    <mergeCell ref="T6706:V6706"/>
    <mergeCell ref="X6706:AD6706"/>
    <mergeCell ref="AE6706:AG6706"/>
    <mergeCell ref="A6705:E6705"/>
    <mergeCell ref="F6705:N6705"/>
    <mergeCell ref="O6705:S6705"/>
    <mergeCell ref="T6705:V6705"/>
    <mergeCell ref="X6705:AD6705"/>
    <mergeCell ref="AE6705:AG6705"/>
    <mergeCell ref="A6704:E6704"/>
    <mergeCell ref="F6704:N6704"/>
    <mergeCell ref="O6704:S6704"/>
    <mergeCell ref="T6704:V6704"/>
    <mergeCell ref="X6704:AD6704"/>
    <mergeCell ref="AE6704:AG6704"/>
    <mergeCell ref="A6703:E6703"/>
    <mergeCell ref="F6703:N6703"/>
    <mergeCell ref="O6703:S6703"/>
    <mergeCell ref="T6703:V6703"/>
    <mergeCell ref="X6703:AD6703"/>
    <mergeCell ref="AE6703:AG6703"/>
    <mergeCell ref="A6702:E6702"/>
    <mergeCell ref="F6702:N6702"/>
    <mergeCell ref="O6702:S6702"/>
    <mergeCell ref="T6702:V6702"/>
    <mergeCell ref="X6702:AD6702"/>
    <mergeCell ref="AE6702:AG6702"/>
    <mergeCell ref="A6700:H6700"/>
    <mergeCell ref="I6700:Y6700"/>
    <mergeCell ref="AA6700:AG6700"/>
    <mergeCell ref="A6701:N6701"/>
    <mergeCell ref="O6701:S6701"/>
    <mergeCell ref="T6701:V6701"/>
    <mergeCell ref="X6701:AD6701"/>
    <mergeCell ref="AE6701:AG6701"/>
    <mergeCell ref="A6698:H6698"/>
    <mergeCell ref="I6698:Y6698"/>
    <mergeCell ref="AA6698:AG6698"/>
    <mergeCell ref="A6699:N6699"/>
    <mergeCell ref="O6699:S6699"/>
    <mergeCell ref="T6699:V6699"/>
    <mergeCell ref="X6699:AD6699"/>
    <mergeCell ref="AE6699:AG6699"/>
    <mergeCell ref="C6696:N6696"/>
    <mergeCell ref="O6696:S6696"/>
    <mergeCell ref="T6696:V6696"/>
    <mergeCell ref="X6696:AD6696"/>
    <mergeCell ref="AE6696:AG6696"/>
    <mergeCell ref="C6697:N6697"/>
    <mergeCell ref="O6697:S6697"/>
    <mergeCell ref="T6697:V6697"/>
    <mergeCell ref="X6697:AD6697"/>
    <mergeCell ref="AE6697:AG6697"/>
    <mergeCell ref="C6694:N6694"/>
    <mergeCell ref="O6694:S6694"/>
    <mergeCell ref="T6694:V6694"/>
    <mergeCell ref="X6694:AD6694"/>
    <mergeCell ref="AE6694:AG6694"/>
    <mergeCell ref="C6695:N6695"/>
    <mergeCell ref="O6695:S6695"/>
    <mergeCell ref="T6695:V6695"/>
    <mergeCell ref="X6695:AD6695"/>
    <mergeCell ref="AE6695:AG6695"/>
    <mergeCell ref="C6692:N6692"/>
    <mergeCell ref="O6692:S6692"/>
    <mergeCell ref="T6692:V6692"/>
    <mergeCell ref="X6692:AD6692"/>
    <mergeCell ref="AE6692:AG6692"/>
    <mergeCell ref="C6693:N6693"/>
    <mergeCell ref="O6693:S6693"/>
    <mergeCell ref="T6693:V6693"/>
    <mergeCell ref="X6693:AD6693"/>
    <mergeCell ref="AE6693:AG6693"/>
    <mergeCell ref="AA6689:AG6689"/>
    <mergeCell ref="I6690:Y6690"/>
    <mergeCell ref="AA6690:AG6690"/>
    <mergeCell ref="A6691:N6691"/>
    <mergeCell ref="O6691:S6691"/>
    <mergeCell ref="T6691:V6691"/>
    <mergeCell ref="X6691:AD6691"/>
    <mergeCell ref="AE6691:AG6691"/>
    <mergeCell ref="A6686:H6690"/>
    <mergeCell ref="I6686:Y6686"/>
    <mergeCell ref="Z6686:Z6690"/>
    <mergeCell ref="AA6686:AG6686"/>
    <mergeCell ref="AH6686:AH6690"/>
    <mergeCell ref="I6687:Y6687"/>
    <mergeCell ref="AA6687:AG6687"/>
    <mergeCell ref="I6688:Y6688"/>
    <mergeCell ref="AA6688:AG6688"/>
    <mergeCell ref="I6689:Y6689"/>
    <mergeCell ref="C6684:N6684"/>
    <mergeCell ref="O6684:S6684"/>
    <mergeCell ref="T6684:V6684"/>
    <mergeCell ref="X6684:AD6684"/>
    <mergeCell ref="AE6684:AG6684"/>
    <mergeCell ref="C6685:N6685"/>
    <mergeCell ref="O6685:S6685"/>
    <mergeCell ref="T6685:V6685"/>
    <mergeCell ref="X6685:AD6685"/>
    <mergeCell ref="AE6685:AG6685"/>
    <mergeCell ref="A6682:J6682"/>
    <mergeCell ref="K6682:Z6682"/>
    <mergeCell ref="AA6682:AG6682"/>
    <mergeCell ref="A6683:N6683"/>
    <mergeCell ref="O6683:S6683"/>
    <mergeCell ref="T6683:V6683"/>
    <mergeCell ref="X6683:AD6683"/>
    <mergeCell ref="AE6683:AG6683"/>
    <mergeCell ref="AE6680:AG6680"/>
    <mergeCell ref="C6681:J6681"/>
    <mergeCell ref="K6681:L6681"/>
    <mergeCell ref="M6681:P6681"/>
    <mergeCell ref="Q6681:T6681"/>
    <mergeCell ref="U6681:Z6681"/>
    <mergeCell ref="AA6681:AD6681"/>
    <mergeCell ref="AE6681:AG6681"/>
    <mergeCell ref="M6679:P6679"/>
    <mergeCell ref="Q6679:T6679"/>
    <mergeCell ref="U6679:Z6679"/>
    <mergeCell ref="AA6679:AD6679"/>
    <mergeCell ref="C6680:J6680"/>
    <mergeCell ref="K6680:L6680"/>
    <mergeCell ref="M6680:P6680"/>
    <mergeCell ref="Q6680:T6680"/>
    <mergeCell ref="U6680:Z6680"/>
    <mergeCell ref="AA6680:AD6680"/>
    <mergeCell ref="V6676:X6676"/>
    <mergeCell ref="Y6676:AE6676"/>
    <mergeCell ref="AF6676:AG6676"/>
    <mergeCell ref="A6677:AH6677"/>
    <mergeCell ref="A6678:J6679"/>
    <mergeCell ref="K6678:L6679"/>
    <mergeCell ref="M6678:T6678"/>
    <mergeCell ref="U6678:AD6678"/>
    <mergeCell ref="AE6678:AG6679"/>
    <mergeCell ref="AH6678:AH6679"/>
    <mergeCell ref="E6676:F6676"/>
    <mergeCell ref="H6676:I6676"/>
    <mergeCell ref="J6676:K6676"/>
    <mergeCell ref="L6676:M6676"/>
    <mergeCell ref="N6676:Q6676"/>
    <mergeCell ref="R6676:U6676"/>
    <mergeCell ref="A6673:AC6673"/>
    <mergeCell ref="AD6673:AE6673"/>
    <mergeCell ref="AH6673:AH6674"/>
    <mergeCell ref="A6674:AC6674"/>
    <mergeCell ref="AD6674:AE6674"/>
    <mergeCell ref="A6675:C6675"/>
    <mergeCell ref="D6675:D6676"/>
    <mergeCell ref="E6675:AG6675"/>
    <mergeCell ref="AH6675:AH6676"/>
    <mergeCell ref="A6676:C6676"/>
    <mergeCell ref="A6667:AC6668"/>
    <mergeCell ref="AD6667:AE6667"/>
    <mergeCell ref="AF6667:AG6667"/>
    <mergeCell ref="AH6667:AH6671"/>
    <mergeCell ref="AD6668:AG6671"/>
    <mergeCell ref="A6669:AC6669"/>
    <mergeCell ref="A6670:AC6670"/>
    <mergeCell ref="A6671:AC6672"/>
    <mergeCell ref="AD6672:AH6672"/>
    <mergeCell ref="A6662:H6662"/>
    <mergeCell ref="I6662:Y6662"/>
    <mergeCell ref="AA6662:AG6662"/>
    <mergeCell ref="A6663:D6663"/>
    <mergeCell ref="E6663:AH6663"/>
    <mergeCell ref="A6666:AH6666"/>
    <mergeCell ref="AC6658:AD6658"/>
    <mergeCell ref="AE6658:AG6658"/>
    <mergeCell ref="A6660:H6660"/>
    <mergeCell ref="I6660:Y6660"/>
    <mergeCell ref="AA6660:AG6660"/>
    <mergeCell ref="A6661:AH6661"/>
    <mergeCell ref="AC6657:AD6657"/>
    <mergeCell ref="AE6657:AG6657"/>
    <mergeCell ref="A6658:E6658"/>
    <mergeCell ref="F6658:J6659"/>
    <mergeCell ref="K6658:L6658"/>
    <mergeCell ref="M6658:O6658"/>
    <mergeCell ref="P6658:R6658"/>
    <mergeCell ref="S6658:T6658"/>
    <mergeCell ref="U6658:W6658"/>
    <mergeCell ref="X6658:AB6658"/>
    <mergeCell ref="A6656:J6656"/>
    <mergeCell ref="K6656:AA6656"/>
    <mergeCell ref="AC6656:AG6656"/>
    <mergeCell ref="A6657:J6657"/>
    <mergeCell ref="K6657:L6657"/>
    <mergeCell ref="M6657:O6657"/>
    <mergeCell ref="P6657:R6657"/>
    <mergeCell ref="S6657:T6657"/>
    <mergeCell ref="U6657:W6657"/>
    <mergeCell ref="X6657:AB6657"/>
    <mergeCell ref="A6655:E6655"/>
    <mergeCell ref="F6655:N6655"/>
    <mergeCell ref="O6655:S6655"/>
    <mergeCell ref="T6655:V6655"/>
    <mergeCell ref="X6655:AD6655"/>
    <mergeCell ref="AE6655:AG6655"/>
    <mergeCell ref="A6653:H6653"/>
    <mergeCell ref="I6653:Y6653"/>
    <mergeCell ref="AA6653:AG6653"/>
    <mergeCell ref="A6654:N6654"/>
    <mergeCell ref="O6654:S6654"/>
    <mergeCell ref="T6654:V6654"/>
    <mergeCell ref="X6654:AD6654"/>
    <mergeCell ref="AE6654:AG6654"/>
    <mergeCell ref="C6651:N6651"/>
    <mergeCell ref="O6651:S6651"/>
    <mergeCell ref="T6651:V6651"/>
    <mergeCell ref="X6651:AD6651"/>
    <mergeCell ref="AE6651:AG6651"/>
    <mergeCell ref="C6652:N6652"/>
    <mergeCell ref="O6652:S6652"/>
    <mergeCell ref="T6652:V6652"/>
    <mergeCell ref="X6652:AD6652"/>
    <mergeCell ref="AE6652:AG6652"/>
    <mergeCell ref="C6649:N6649"/>
    <mergeCell ref="O6649:S6649"/>
    <mergeCell ref="T6649:V6649"/>
    <mergeCell ref="X6649:AD6649"/>
    <mergeCell ref="AE6649:AG6649"/>
    <mergeCell ref="C6650:N6650"/>
    <mergeCell ref="O6650:S6650"/>
    <mergeCell ref="T6650:V6650"/>
    <mergeCell ref="X6650:AD6650"/>
    <mergeCell ref="AE6650:AG6650"/>
    <mergeCell ref="A6647:H6647"/>
    <mergeCell ref="I6647:Y6647"/>
    <mergeCell ref="AA6647:AG6647"/>
    <mergeCell ref="A6648:N6648"/>
    <mergeCell ref="O6648:S6648"/>
    <mergeCell ref="T6648:V6648"/>
    <mergeCell ref="X6648:AD6648"/>
    <mergeCell ref="AE6648:AG6648"/>
    <mergeCell ref="A6645:N6645"/>
    <mergeCell ref="O6645:S6645"/>
    <mergeCell ref="T6645:V6645"/>
    <mergeCell ref="X6645:AD6645"/>
    <mergeCell ref="AE6645:AG6645"/>
    <mergeCell ref="C6646:N6646"/>
    <mergeCell ref="O6646:S6646"/>
    <mergeCell ref="T6646:V6646"/>
    <mergeCell ref="X6646:AD6646"/>
    <mergeCell ref="AE6646:AG6646"/>
    <mergeCell ref="AH6640:AH6644"/>
    <mergeCell ref="I6641:Y6641"/>
    <mergeCell ref="AA6641:AG6641"/>
    <mergeCell ref="I6642:Y6642"/>
    <mergeCell ref="AA6642:AG6642"/>
    <mergeCell ref="I6643:Y6643"/>
    <mergeCell ref="AA6643:AG6643"/>
    <mergeCell ref="I6644:Y6644"/>
    <mergeCell ref="AA6644:AG6644"/>
    <mergeCell ref="A6639:N6639"/>
    <mergeCell ref="O6639:S6639"/>
    <mergeCell ref="T6639:V6639"/>
    <mergeCell ref="X6639:AD6639"/>
    <mergeCell ref="AE6639:AG6639"/>
    <mergeCell ref="A6640:H6644"/>
    <mergeCell ref="I6640:Y6640"/>
    <mergeCell ref="Z6640:Z6644"/>
    <mergeCell ref="AA6640:AG6640"/>
    <mergeCell ref="M6637:P6637"/>
    <mergeCell ref="Q6637:T6637"/>
    <mergeCell ref="U6637:Z6637"/>
    <mergeCell ref="AA6637:AD6637"/>
    <mergeCell ref="A6638:J6638"/>
    <mergeCell ref="K6638:Z6638"/>
    <mergeCell ref="AA6638:AG6638"/>
    <mergeCell ref="V6634:X6634"/>
    <mergeCell ref="Y6634:AE6634"/>
    <mergeCell ref="AF6634:AG6634"/>
    <mergeCell ref="A6635:AH6635"/>
    <mergeCell ref="A6636:J6637"/>
    <mergeCell ref="K6636:L6637"/>
    <mergeCell ref="M6636:T6636"/>
    <mergeCell ref="U6636:AD6636"/>
    <mergeCell ref="AE6636:AG6637"/>
    <mergeCell ref="AH6636:AH6637"/>
    <mergeCell ref="E6634:F6634"/>
    <mergeCell ref="H6634:I6634"/>
    <mergeCell ref="J6634:K6634"/>
    <mergeCell ref="L6634:M6634"/>
    <mergeCell ref="N6634:Q6634"/>
    <mergeCell ref="R6634:U6634"/>
    <mergeCell ref="A6631:AC6631"/>
    <mergeCell ref="AD6631:AE6631"/>
    <mergeCell ref="AH6631:AH6632"/>
    <mergeCell ref="A6632:AC6632"/>
    <mergeCell ref="AD6632:AE6632"/>
    <mergeCell ref="A6633:C6633"/>
    <mergeCell ref="D6633:D6634"/>
    <mergeCell ref="E6633:AG6633"/>
    <mergeCell ref="AH6633:AH6634"/>
    <mergeCell ref="A6634:C6634"/>
    <mergeCell ref="A6625:AC6626"/>
    <mergeCell ref="AD6625:AE6625"/>
    <mergeCell ref="AF6625:AG6625"/>
    <mergeCell ref="AH6625:AH6629"/>
    <mergeCell ref="AD6626:AG6629"/>
    <mergeCell ref="A6627:AC6627"/>
    <mergeCell ref="A6628:AC6628"/>
    <mergeCell ref="A6629:AC6630"/>
    <mergeCell ref="AD6630:AH6630"/>
    <mergeCell ref="A6620:H6620"/>
    <mergeCell ref="I6620:Y6620"/>
    <mergeCell ref="AA6620:AG6620"/>
    <mergeCell ref="A6621:D6621"/>
    <mergeCell ref="E6621:AH6621"/>
    <mergeCell ref="A6624:AH6624"/>
    <mergeCell ref="AC6617:AD6617"/>
    <mergeCell ref="AE6617:AG6617"/>
    <mergeCell ref="A6618:H6618"/>
    <mergeCell ref="I6618:Y6618"/>
    <mergeCell ref="AA6618:AG6618"/>
    <mergeCell ref="A6619:AH6619"/>
    <mergeCell ref="AC6616:AD6616"/>
    <mergeCell ref="AE6616:AG6616"/>
    <mergeCell ref="A6617:E6617"/>
    <mergeCell ref="F6617:J6617"/>
    <mergeCell ref="K6617:L6617"/>
    <mergeCell ref="M6617:O6617"/>
    <mergeCell ref="P6617:R6617"/>
    <mergeCell ref="S6617:T6617"/>
    <mergeCell ref="U6617:W6617"/>
    <mergeCell ref="X6617:AB6617"/>
    <mergeCell ref="AC6615:AD6615"/>
    <mergeCell ref="AE6615:AG6615"/>
    <mergeCell ref="A6616:E6616"/>
    <mergeCell ref="F6616:J6616"/>
    <mergeCell ref="K6616:L6616"/>
    <mergeCell ref="M6616:O6616"/>
    <mergeCell ref="P6616:R6616"/>
    <mergeCell ref="S6616:T6616"/>
    <mergeCell ref="U6616:W6616"/>
    <mergeCell ref="X6616:AB6616"/>
    <mergeCell ref="A6614:J6614"/>
    <mergeCell ref="K6614:AA6614"/>
    <mergeCell ref="AC6614:AG6614"/>
    <mergeCell ref="A6615:J6615"/>
    <mergeCell ref="K6615:L6615"/>
    <mergeCell ref="M6615:O6615"/>
    <mergeCell ref="P6615:R6615"/>
    <mergeCell ref="S6615:T6615"/>
    <mergeCell ref="U6615:W6615"/>
    <mergeCell ref="X6615:AB6615"/>
    <mergeCell ref="AE6612:AG6612"/>
    <mergeCell ref="A6613:E6613"/>
    <mergeCell ref="F6613:N6613"/>
    <mergeCell ref="O6613:S6613"/>
    <mergeCell ref="T6613:V6613"/>
    <mergeCell ref="X6613:AD6613"/>
    <mergeCell ref="AE6613:AG6613"/>
    <mergeCell ref="A6611:N6611"/>
    <mergeCell ref="O6611:S6611"/>
    <mergeCell ref="T6611:V6611"/>
    <mergeCell ref="X6611:AD6611"/>
    <mergeCell ref="AE6611:AG6611"/>
    <mergeCell ref="A6612:E6612"/>
    <mergeCell ref="F6612:N6612"/>
    <mergeCell ref="O6612:S6612"/>
    <mergeCell ref="T6612:V6612"/>
    <mergeCell ref="X6612:AD6612"/>
    <mergeCell ref="A6609:N6609"/>
    <mergeCell ref="O6609:S6609"/>
    <mergeCell ref="T6609:V6609"/>
    <mergeCell ref="X6609:AD6609"/>
    <mergeCell ref="AE6609:AG6609"/>
    <mergeCell ref="A6610:H6610"/>
    <mergeCell ref="I6610:Y6610"/>
    <mergeCell ref="AA6610:AG6610"/>
    <mergeCell ref="C6607:N6607"/>
    <mergeCell ref="O6607:S6607"/>
    <mergeCell ref="T6607:V6607"/>
    <mergeCell ref="X6607:AD6607"/>
    <mergeCell ref="AE6607:AG6607"/>
    <mergeCell ref="A6608:H6608"/>
    <mergeCell ref="I6608:Y6608"/>
    <mergeCell ref="AA6608:AG6608"/>
    <mergeCell ref="A6605:N6605"/>
    <mergeCell ref="O6605:S6605"/>
    <mergeCell ref="T6605:V6605"/>
    <mergeCell ref="X6605:AD6605"/>
    <mergeCell ref="AE6605:AG6605"/>
    <mergeCell ref="C6606:N6606"/>
    <mergeCell ref="O6606:S6606"/>
    <mergeCell ref="T6606:V6606"/>
    <mergeCell ref="X6606:AD6606"/>
    <mergeCell ref="AE6606:AG6606"/>
    <mergeCell ref="AH6600:AH6604"/>
    <mergeCell ref="I6601:Y6601"/>
    <mergeCell ref="AA6601:AG6601"/>
    <mergeCell ref="I6602:Y6602"/>
    <mergeCell ref="AA6602:AG6602"/>
    <mergeCell ref="I6603:Y6603"/>
    <mergeCell ref="AA6603:AG6603"/>
    <mergeCell ref="I6604:Y6604"/>
    <mergeCell ref="AA6604:AG6604"/>
    <mergeCell ref="C6599:N6599"/>
    <mergeCell ref="O6599:S6599"/>
    <mergeCell ref="T6599:V6599"/>
    <mergeCell ref="X6599:AD6599"/>
    <mergeCell ref="AE6599:AG6599"/>
    <mergeCell ref="A6600:H6604"/>
    <mergeCell ref="I6600:Y6600"/>
    <mergeCell ref="Z6600:Z6604"/>
    <mergeCell ref="AA6600:AG6600"/>
    <mergeCell ref="A6597:N6597"/>
    <mergeCell ref="O6597:S6597"/>
    <mergeCell ref="T6597:V6597"/>
    <mergeCell ref="X6597:AD6597"/>
    <mergeCell ref="AE6597:AG6597"/>
    <mergeCell ref="C6598:N6598"/>
    <mergeCell ref="O6598:S6598"/>
    <mergeCell ref="T6598:V6598"/>
    <mergeCell ref="X6598:AD6598"/>
    <mergeCell ref="AE6598:AG6598"/>
    <mergeCell ref="M6595:P6595"/>
    <mergeCell ref="Q6595:T6595"/>
    <mergeCell ref="U6595:Z6595"/>
    <mergeCell ref="AA6595:AD6595"/>
    <mergeCell ref="A6596:J6596"/>
    <mergeCell ref="K6596:Z6596"/>
    <mergeCell ref="AA6596:AG6596"/>
    <mergeCell ref="V6592:X6592"/>
    <mergeCell ref="Y6592:AE6592"/>
    <mergeCell ref="AF6592:AG6592"/>
    <mergeCell ref="A6593:AH6593"/>
    <mergeCell ref="A6594:J6595"/>
    <mergeCell ref="K6594:L6595"/>
    <mergeCell ref="M6594:T6594"/>
    <mergeCell ref="U6594:AD6594"/>
    <mergeCell ref="AE6594:AG6595"/>
    <mergeCell ref="AH6594:AH6595"/>
    <mergeCell ref="E6592:F6592"/>
    <mergeCell ref="H6592:I6592"/>
    <mergeCell ref="J6592:K6592"/>
    <mergeCell ref="L6592:M6592"/>
    <mergeCell ref="N6592:Q6592"/>
    <mergeCell ref="R6592:U6592"/>
    <mergeCell ref="A6589:AC6589"/>
    <mergeCell ref="AD6589:AE6589"/>
    <mergeCell ref="AH6589:AH6590"/>
    <mergeCell ref="A6590:AC6590"/>
    <mergeCell ref="AD6590:AE6590"/>
    <mergeCell ref="A6591:C6591"/>
    <mergeCell ref="D6591:D6592"/>
    <mergeCell ref="E6591:AG6591"/>
    <mergeCell ref="AH6591:AH6592"/>
    <mergeCell ref="A6592:C6592"/>
    <mergeCell ref="A6582:AH6582"/>
    <mergeCell ref="A6583:AC6584"/>
    <mergeCell ref="AD6583:AE6583"/>
    <mergeCell ref="AF6583:AG6583"/>
    <mergeCell ref="AH6583:AH6587"/>
    <mergeCell ref="AD6584:AG6587"/>
    <mergeCell ref="A6585:AC6585"/>
    <mergeCell ref="A6586:AC6586"/>
    <mergeCell ref="A6587:AC6588"/>
    <mergeCell ref="AD6588:AH6588"/>
    <mergeCell ref="A6575:AH6575"/>
    <mergeCell ref="A6576:H6576"/>
    <mergeCell ref="I6576:Y6576"/>
    <mergeCell ref="AA6576:AG6576"/>
    <mergeCell ref="A6577:D6577"/>
    <mergeCell ref="E6577:AH6577"/>
    <mergeCell ref="X6572:AB6572"/>
    <mergeCell ref="AC6572:AD6572"/>
    <mergeCell ref="AE6572:AG6572"/>
    <mergeCell ref="A6574:H6574"/>
    <mergeCell ref="I6574:Y6574"/>
    <mergeCell ref="AA6574:AG6574"/>
    <mergeCell ref="X6571:AB6571"/>
    <mergeCell ref="AC6571:AD6571"/>
    <mergeCell ref="AE6571:AG6571"/>
    <mergeCell ref="A6572:E6572"/>
    <mergeCell ref="F6572:J6573"/>
    <mergeCell ref="K6572:L6572"/>
    <mergeCell ref="M6572:O6572"/>
    <mergeCell ref="P6572:R6572"/>
    <mergeCell ref="S6572:T6572"/>
    <mergeCell ref="U6572:W6572"/>
    <mergeCell ref="A6571:J6571"/>
    <mergeCell ref="K6571:L6571"/>
    <mergeCell ref="M6571:O6571"/>
    <mergeCell ref="P6571:R6571"/>
    <mergeCell ref="S6571:T6571"/>
    <mergeCell ref="U6571:W6571"/>
    <mergeCell ref="A6567:AC6568"/>
    <mergeCell ref="AD6568:AH6568"/>
    <mergeCell ref="A6569:AC6569"/>
    <mergeCell ref="AD6569:AE6569"/>
    <mergeCell ref="AH6569:AH6570"/>
    <mergeCell ref="A6570:AC6570"/>
    <mergeCell ref="AD6570:AE6570"/>
    <mergeCell ref="AC6560:AD6560"/>
    <mergeCell ref="AE6560:AG6560"/>
    <mergeCell ref="A6562:AH6562"/>
    <mergeCell ref="A6563:AC6564"/>
    <mergeCell ref="AD6563:AE6563"/>
    <mergeCell ref="AF6563:AG6563"/>
    <mergeCell ref="AH6563:AH6567"/>
    <mergeCell ref="AD6564:AG6567"/>
    <mergeCell ref="A6565:AC6565"/>
    <mergeCell ref="A6566:AC6566"/>
    <mergeCell ref="AC6559:AD6559"/>
    <mergeCell ref="AE6559:AG6559"/>
    <mergeCell ref="A6560:E6560"/>
    <mergeCell ref="F6560:J6560"/>
    <mergeCell ref="K6560:L6560"/>
    <mergeCell ref="M6560:O6560"/>
    <mergeCell ref="P6560:R6560"/>
    <mergeCell ref="S6560:T6560"/>
    <mergeCell ref="U6560:W6560"/>
    <mergeCell ref="X6560:AB6560"/>
    <mergeCell ref="AC6558:AD6558"/>
    <mergeCell ref="AE6558:AG6558"/>
    <mergeCell ref="A6559:E6559"/>
    <mergeCell ref="F6559:J6559"/>
    <mergeCell ref="K6559:L6559"/>
    <mergeCell ref="M6559:O6559"/>
    <mergeCell ref="P6559:R6559"/>
    <mergeCell ref="S6559:T6559"/>
    <mergeCell ref="U6559:W6559"/>
    <mergeCell ref="X6559:AB6559"/>
    <mergeCell ref="AC6557:AD6557"/>
    <mergeCell ref="AE6557:AG6557"/>
    <mergeCell ref="A6558:E6558"/>
    <mergeCell ref="F6558:J6558"/>
    <mergeCell ref="K6558:L6558"/>
    <mergeCell ref="M6558:O6558"/>
    <mergeCell ref="P6558:R6558"/>
    <mergeCell ref="S6558:T6558"/>
    <mergeCell ref="U6558:W6558"/>
    <mergeCell ref="X6558:AB6558"/>
    <mergeCell ref="AC6556:AD6556"/>
    <mergeCell ref="AE6556:AG6556"/>
    <mergeCell ref="A6557:E6557"/>
    <mergeCell ref="F6557:J6557"/>
    <mergeCell ref="K6557:L6557"/>
    <mergeCell ref="M6557:O6557"/>
    <mergeCell ref="P6557:R6557"/>
    <mergeCell ref="S6557:T6557"/>
    <mergeCell ref="U6557:W6557"/>
    <mergeCell ref="X6557:AB6557"/>
    <mergeCell ref="A6555:J6555"/>
    <mergeCell ref="K6555:AA6555"/>
    <mergeCell ref="AC6555:AG6555"/>
    <mergeCell ref="A6556:J6556"/>
    <mergeCell ref="K6556:L6556"/>
    <mergeCell ref="M6556:O6556"/>
    <mergeCell ref="P6556:R6556"/>
    <mergeCell ref="S6556:T6556"/>
    <mergeCell ref="U6556:W6556"/>
    <mergeCell ref="X6556:AB6556"/>
    <mergeCell ref="A6554:E6554"/>
    <mergeCell ref="F6554:N6554"/>
    <mergeCell ref="O6554:S6554"/>
    <mergeCell ref="T6554:V6554"/>
    <mergeCell ref="X6554:AD6554"/>
    <mergeCell ref="AE6554:AG6554"/>
    <mergeCell ref="A6553:E6553"/>
    <mergeCell ref="F6553:N6553"/>
    <mergeCell ref="O6553:S6553"/>
    <mergeCell ref="T6553:V6553"/>
    <mergeCell ref="X6553:AD6553"/>
    <mergeCell ref="AE6553:AG6553"/>
    <mergeCell ref="A6552:E6552"/>
    <mergeCell ref="F6552:N6552"/>
    <mergeCell ref="O6552:S6552"/>
    <mergeCell ref="T6552:V6552"/>
    <mergeCell ref="X6552:AD6552"/>
    <mergeCell ref="AE6552:AG6552"/>
    <mergeCell ref="AE6550:AG6550"/>
    <mergeCell ref="A6551:E6551"/>
    <mergeCell ref="F6551:N6551"/>
    <mergeCell ref="O6551:S6551"/>
    <mergeCell ref="T6551:V6551"/>
    <mergeCell ref="X6551:AD6551"/>
    <mergeCell ref="AE6551:AG6551"/>
    <mergeCell ref="A6549:N6549"/>
    <mergeCell ref="O6549:S6549"/>
    <mergeCell ref="T6549:V6549"/>
    <mergeCell ref="X6549:AD6549"/>
    <mergeCell ref="AE6549:AG6549"/>
    <mergeCell ref="A6550:E6550"/>
    <mergeCell ref="F6550:N6550"/>
    <mergeCell ref="O6550:S6550"/>
    <mergeCell ref="T6550:V6550"/>
    <mergeCell ref="X6550:AD6550"/>
    <mergeCell ref="A6547:N6547"/>
    <mergeCell ref="O6547:S6547"/>
    <mergeCell ref="T6547:V6547"/>
    <mergeCell ref="X6547:AD6547"/>
    <mergeCell ref="AE6547:AG6547"/>
    <mergeCell ref="A6548:H6548"/>
    <mergeCell ref="I6548:Y6548"/>
    <mergeCell ref="AA6548:AG6548"/>
    <mergeCell ref="C6545:N6545"/>
    <mergeCell ref="O6545:S6545"/>
    <mergeCell ref="T6545:V6545"/>
    <mergeCell ref="X6545:AD6545"/>
    <mergeCell ref="AE6545:AG6545"/>
    <mergeCell ref="A6546:H6546"/>
    <mergeCell ref="I6546:Y6546"/>
    <mergeCell ref="AA6546:AG6546"/>
    <mergeCell ref="C6543:N6543"/>
    <mergeCell ref="O6543:S6543"/>
    <mergeCell ref="T6543:V6543"/>
    <mergeCell ref="X6543:AD6543"/>
    <mergeCell ref="AE6543:AG6543"/>
    <mergeCell ref="C6544:N6544"/>
    <mergeCell ref="O6544:S6544"/>
    <mergeCell ref="T6544:V6544"/>
    <mergeCell ref="X6544:AD6544"/>
    <mergeCell ref="AE6544:AG6544"/>
    <mergeCell ref="C6541:N6541"/>
    <mergeCell ref="O6541:S6541"/>
    <mergeCell ref="T6541:V6541"/>
    <mergeCell ref="X6541:AD6541"/>
    <mergeCell ref="AE6541:AG6541"/>
    <mergeCell ref="C6542:N6542"/>
    <mergeCell ref="O6542:S6542"/>
    <mergeCell ref="T6542:V6542"/>
    <mergeCell ref="X6542:AD6542"/>
    <mergeCell ref="AE6542:AG6542"/>
    <mergeCell ref="AA6538:AG6538"/>
    <mergeCell ref="I6539:Y6539"/>
    <mergeCell ref="AA6539:AG6539"/>
    <mergeCell ref="A6540:N6540"/>
    <mergeCell ref="O6540:S6540"/>
    <mergeCell ref="T6540:V6540"/>
    <mergeCell ref="X6540:AD6540"/>
    <mergeCell ref="AE6540:AG6540"/>
    <mergeCell ref="A6535:H6539"/>
    <mergeCell ref="I6535:Y6535"/>
    <mergeCell ref="Z6535:Z6539"/>
    <mergeCell ref="AA6535:AG6535"/>
    <mergeCell ref="AH6535:AH6539"/>
    <mergeCell ref="I6536:Y6536"/>
    <mergeCell ref="AA6536:AG6536"/>
    <mergeCell ref="I6537:Y6537"/>
    <mergeCell ref="AA6537:AG6537"/>
    <mergeCell ref="I6538:Y6538"/>
    <mergeCell ref="C6533:N6533"/>
    <mergeCell ref="O6533:S6533"/>
    <mergeCell ref="T6533:V6533"/>
    <mergeCell ref="X6533:AD6533"/>
    <mergeCell ref="AE6533:AG6533"/>
    <mergeCell ref="C6534:N6534"/>
    <mergeCell ref="O6534:S6534"/>
    <mergeCell ref="T6534:V6534"/>
    <mergeCell ref="X6534:AD6534"/>
    <mergeCell ref="AE6534:AG6534"/>
    <mergeCell ref="A6531:J6531"/>
    <mergeCell ref="K6531:Z6531"/>
    <mergeCell ref="AA6531:AG6531"/>
    <mergeCell ref="A6532:N6532"/>
    <mergeCell ref="O6532:S6532"/>
    <mergeCell ref="T6532:V6532"/>
    <mergeCell ref="X6532:AD6532"/>
    <mergeCell ref="AE6532:AG6532"/>
    <mergeCell ref="AE6529:AG6529"/>
    <mergeCell ref="C6530:J6530"/>
    <mergeCell ref="K6530:L6530"/>
    <mergeCell ref="M6530:P6530"/>
    <mergeCell ref="Q6530:T6530"/>
    <mergeCell ref="U6530:Z6530"/>
    <mergeCell ref="AA6530:AD6530"/>
    <mergeCell ref="AE6530:AG6530"/>
    <mergeCell ref="C6529:J6529"/>
    <mergeCell ref="K6529:L6529"/>
    <mergeCell ref="M6529:P6529"/>
    <mergeCell ref="Q6529:T6529"/>
    <mergeCell ref="U6529:Z6529"/>
    <mergeCell ref="AA6529:AD6529"/>
    <mergeCell ref="AE6527:AG6527"/>
    <mergeCell ref="C6528:J6528"/>
    <mergeCell ref="K6528:L6528"/>
    <mergeCell ref="M6528:P6528"/>
    <mergeCell ref="Q6528:T6528"/>
    <mergeCell ref="U6528:Z6528"/>
    <mergeCell ref="AA6528:AD6528"/>
    <mergeCell ref="AE6528:AG6528"/>
    <mergeCell ref="M6526:P6526"/>
    <mergeCell ref="Q6526:T6526"/>
    <mergeCell ref="U6526:Z6526"/>
    <mergeCell ref="AA6526:AD6526"/>
    <mergeCell ref="C6527:J6527"/>
    <mergeCell ref="K6527:L6527"/>
    <mergeCell ref="M6527:P6527"/>
    <mergeCell ref="Q6527:T6527"/>
    <mergeCell ref="U6527:Z6527"/>
    <mergeCell ref="AA6527:AD6527"/>
    <mergeCell ref="V6523:X6523"/>
    <mergeCell ref="Y6523:AE6523"/>
    <mergeCell ref="AF6523:AG6523"/>
    <mergeCell ref="A6524:AH6524"/>
    <mergeCell ref="A6525:J6526"/>
    <mergeCell ref="K6525:L6526"/>
    <mergeCell ref="M6525:T6525"/>
    <mergeCell ref="U6525:AD6525"/>
    <mergeCell ref="AE6525:AG6526"/>
    <mergeCell ref="AH6525:AH6526"/>
    <mergeCell ref="E6523:F6523"/>
    <mergeCell ref="H6523:I6523"/>
    <mergeCell ref="J6523:K6523"/>
    <mergeCell ref="L6523:M6523"/>
    <mergeCell ref="N6523:Q6523"/>
    <mergeCell ref="R6523:U6523"/>
    <mergeCell ref="A6520:AC6520"/>
    <mergeCell ref="AD6520:AE6520"/>
    <mergeCell ref="AH6520:AH6521"/>
    <mergeCell ref="A6521:AC6521"/>
    <mergeCell ref="AD6521:AE6521"/>
    <mergeCell ref="A6522:C6522"/>
    <mergeCell ref="D6522:D6523"/>
    <mergeCell ref="E6522:AG6522"/>
    <mergeCell ref="AH6522:AH6523"/>
    <mergeCell ref="A6523:C6523"/>
    <mergeCell ref="A6514:AC6515"/>
    <mergeCell ref="AD6514:AE6514"/>
    <mergeCell ref="AF6514:AG6514"/>
    <mergeCell ref="AH6514:AH6518"/>
    <mergeCell ref="AD6515:AG6518"/>
    <mergeCell ref="A6516:AC6516"/>
    <mergeCell ref="A6517:AC6517"/>
    <mergeCell ref="A6518:AC6519"/>
    <mergeCell ref="AD6519:AH6519"/>
    <mergeCell ref="A6510:H6510"/>
    <mergeCell ref="I6510:Y6510"/>
    <mergeCell ref="AA6510:AG6510"/>
    <mergeCell ref="A6511:D6511"/>
    <mergeCell ref="E6511:AH6511"/>
    <mergeCell ref="A6513:AH6513"/>
    <mergeCell ref="AC6507:AD6507"/>
    <mergeCell ref="AE6507:AG6507"/>
    <mergeCell ref="A6508:H6508"/>
    <mergeCell ref="I6508:Y6508"/>
    <mergeCell ref="AA6508:AG6508"/>
    <mergeCell ref="A6509:AH6509"/>
    <mergeCell ref="A6506:J6506"/>
    <mergeCell ref="K6506:AA6506"/>
    <mergeCell ref="AC6506:AG6506"/>
    <mergeCell ref="A6507:J6507"/>
    <mergeCell ref="K6507:L6507"/>
    <mergeCell ref="M6507:O6507"/>
    <mergeCell ref="P6507:R6507"/>
    <mergeCell ref="S6507:T6507"/>
    <mergeCell ref="U6507:W6507"/>
    <mergeCell ref="X6507:AB6507"/>
    <mergeCell ref="A6504:H6504"/>
    <mergeCell ref="I6504:Y6504"/>
    <mergeCell ref="AA6504:AG6504"/>
    <mergeCell ref="A6505:N6505"/>
    <mergeCell ref="O6505:S6505"/>
    <mergeCell ref="T6505:V6505"/>
    <mergeCell ref="X6505:AD6505"/>
    <mergeCell ref="AE6505:AG6505"/>
    <mergeCell ref="C6502:N6502"/>
    <mergeCell ref="O6502:S6502"/>
    <mergeCell ref="T6502:V6502"/>
    <mergeCell ref="X6502:AD6502"/>
    <mergeCell ref="AE6502:AG6502"/>
    <mergeCell ref="C6503:N6503"/>
    <mergeCell ref="O6503:S6503"/>
    <mergeCell ref="T6503:V6503"/>
    <mergeCell ref="X6503:AD6503"/>
    <mergeCell ref="AE6503:AG6503"/>
    <mergeCell ref="A6500:H6500"/>
    <mergeCell ref="I6500:Y6500"/>
    <mergeCell ref="AA6500:AG6500"/>
    <mergeCell ref="A6501:N6501"/>
    <mergeCell ref="O6501:S6501"/>
    <mergeCell ref="T6501:V6501"/>
    <mergeCell ref="X6501:AD6501"/>
    <mergeCell ref="AE6501:AG6501"/>
    <mergeCell ref="C6498:N6498"/>
    <mergeCell ref="O6498:S6498"/>
    <mergeCell ref="T6498:V6498"/>
    <mergeCell ref="X6498:AD6498"/>
    <mergeCell ref="AE6498:AG6498"/>
    <mergeCell ref="C6499:N6499"/>
    <mergeCell ref="O6499:S6499"/>
    <mergeCell ref="T6499:V6499"/>
    <mergeCell ref="X6499:AD6499"/>
    <mergeCell ref="AE6499:AG6499"/>
    <mergeCell ref="C6496:N6496"/>
    <mergeCell ref="O6496:S6496"/>
    <mergeCell ref="T6496:V6496"/>
    <mergeCell ref="X6496:AD6496"/>
    <mergeCell ref="AE6496:AG6496"/>
    <mergeCell ref="C6497:N6497"/>
    <mergeCell ref="O6497:S6497"/>
    <mergeCell ref="T6497:V6497"/>
    <mergeCell ref="X6497:AD6497"/>
    <mergeCell ref="AE6497:AG6497"/>
    <mergeCell ref="AA6493:AG6493"/>
    <mergeCell ref="I6494:Y6494"/>
    <mergeCell ref="AA6494:AG6494"/>
    <mergeCell ref="A6495:N6495"/>
    <mergeCell ref="O6495:S6495"/>
    <mergeCell ref="T6495:V6495"/>
    <mergeCell ref="X6495:AD6495"/>
    <mergeCell ref="AE6495:AG6495"/>
    <mergeCell ref="A6490:H6494"/>
    <mergeCell ref="I6490:Y6490"/>
    <mergeCell ref="Z6490:Z6494"/>
    <mergeCell ref="AA6490:AG6490"/>
    <mergeCell ref="AH6490:AH6494"/>
    <mergeCell ref="I6491:Y6491"/>
    <mergeCell ref="AA6491:AG6491"/>
    <mergeCell ref="I6492:Y6492"/>
    <mergeCell ref="AA6492:AG6492"/>
    <mergeCell ref="I6493:Y6493"/>
    <mergeCell ref="C6488:N6488"/>
    <mergeCell ref="O6488:S6488"/>
    <mergeCell ref="T6488:V6488"/>
    <mergeCell ref="X6488:AD6488"/>
    <mergeCell ref="AE6488:AG6488"/>
    <mergeCell ref="C6489:N6489"/>
    <mergeCell ref="O6489:S6489"/>
    <mergeCell ref="T6489:V6489"/>
    <mergeCell ref="X6489:AD6489"/>
    <mergeCell ref="AE6489:AG6489"/>
    <mergeCell ref="C6486:N6486"/>
    <mergeCell ref="O6486:S6486"/>
    <mergeCell ref="T6486:V6486"/>
    <mergeCell ref="X6486:AD6486"/>
    <mergeCell ref="AE6486:AG6486"/>
    <mergeCell ref="C6487:N6487"/>
    <mergeCell ref="O6487:S6487"/>
    <mergeCell ref="T6487:V6487"/>
    <mergeCell ref="X6487:AD6487"/>
    <mergeCell ref="AE6487:AG6487"/>
    <mergeCell ref="A6484:J6484"/>
    <mergeCell ref="K6484:Z6484"/>
    <mergeCell ref="AA6484:AG6484"/>
    <mergeCell ref="A6485:N6485"/>
    <mergeCell ref="O6485:S6485"/>
    <mergeCell ref="T6485:V6485"/>
    <mergeCell ref="X6485:AD6485"/>
    <mergeCell ref="AE6485:AG6485"/>
    <mergeCell ref="AE6482:AG6482"/>
    <mergeCell ref="C6483:J6483"/>
    <mergeCell ref="K6483:L6483"/>
    <mergeCell ref="M6483:P6483"/>
    <mergeCell ref="Q6483:T6483"/>
    <mergeCell ref="U6483:Z6483"/>
    <mergeCell ref="AA6483:AD6483"/>
    <mergeCell ref="AE6483:AG6483"/>
    <mergeCell ref="M6481:P6481"/>
    <mergeCell ref="Q6481:T6481"/>
    <mergeCell ref="U6481:Z6481"/>
    <mergeCell ref="AA6481:AD6481"/>
    <mergeCell ref="C6482:J6482"/>
    <mergeCell ref="K6482:L6482"/>
    <mergeCell ref="M6482:P6482"/>
    <mergeCell ref="Q6482:T6482"/>
    <mergeCell ref="U6482:Z6482"/>
    <mergeCell ref="AA6482:AD6482"/>
    <mergeCell ref="V6478:X6478"/>
    <mergeCell ref="Y6478:AE6478"/>
    <mergeCell ref="AF6478:AG6478"/>
    <mergeCell ref="A6479:AH6479"/>
    <mergeCell ref="A6480:J6481"/>
    <mergeCell ref="K6480:L6481"/>
    <mergeCell ref="M6480:T6480"/>
    <mergeCell ref="U6480:AD6480"/>
    <mergeCell ref="AE6480:AG6481"/>
    <mergeCell ref="AH6480:AH6481"/>
    <mergeCell ref="E6478:F6478"/>
    <mergeCell ref="H6478:I6478"/>
    <mergeCell ref="J6478:K6478"/>
    <mergeCell ref="L6478:M6478"/>
    <mergeCell ref="N6478:Q6478"/>
    <mergeCell ref="R6478:U6478"/>
    <mergeCell ref="A6475:AC6475"/>
    <mergeCell ref="AD6475:AE6475"/>
    <mergeCell ref="AH6475:AH6476"/>
    <mergeCell ref="A6476:AC6476"/>
    <mergeCell ref="AD6476:AE6476"/>
    <mergeCell ref="A6477:C6477"/>
    <mergeCell ref="D6477:D6478"/>
    <mergeCell ref="E6477:AG6477"/>
    <mergeCell ref="AH6477:AH6478"/>
    <mergeCell ref="A6478:C6478"/>
    <mergeCell ref="A6468:AH6468"/>
    <mergeCell ref="A6469:AC6470"/>
    <mergeCell ref="AD6469:AE6469"/>
    <mergeCell ref="AF6469:AG6469"/>
    <mergeCell ref="AH6469:AH6473"/>
    <mergeCell ref="AD6470:AG6473"/>
    <mergeCell ref="A6471:AC6471"/>
    <mergeCell ref="A6472:AC6472"/>
    <mergeCell ref="A6473:AC6474"/>
    <mergeCell ref="AD6474:AH6474"/>
    <mergeCell ref="A6463:AH6463"/>
    <mergeCell ref="A6464:H6464"/>
    <mergeCell ref="I6464:Y6464"/>
    <mergeCell ref="AA6464:AG6464"/>
    <mergeCell ref="A6465:D6465"/>
    <mergeCell ref="E6465:AH6465"/>
    <mergeCell ref="X6461:AB6461"/>
    <mergeCell ref="AC6461:AD6461"/>
    <mergeCell ref="AE6461:AG6461"/>
    <mergeCell ref="A6462:H6462"/>
    <mergeCell ref="I6462:Y6462"/>
    <mergeCell ref="AA6462:AG6462"/>
    <mergeCell ref="A6461:J6461"/>
    <mergeCell ref="K6461:L6461"/>
    <mergeCell ref="M6461:O6461"/>
    <mergeCell ref="P6461:R6461"/>
    <mergeCell ref="S6461:T6461"/>
    <mergeCell ref="U6461:W6461"/>
    <mergeCell ref="A6459:N6459"/>
    <mergeCell ref="O6459:S6459"/>
    <mergeCell ref="T6459:V6459"/>
    <mergeCell ref="X6459:AD6459"/>
    <mergeCell ref="AE6459:AG6459"/>
    <mergeCell ref="A6460:J6460"/>
    <mergeCell ref="K6460:AA6460"/>
    <mergeCell ref="AC6460:AG6460"/>
    <mergeCell ref="A6457:N6457"/>
    <mergeCell ref="O6457:S6457"/>
    <mergeCell ref="T6457:V6457"/>
    <mergeCell ref="X6457:AD6457"/>
    <mergeCell ref="AE6457:AG6457"/>
    <mergeCell ref="A6458:H6458"/>
    <mergeCell ref="I6458:Y6458"/>
    <mergeCell ref="AA6458:AG6458"/>
    <mergeCell ref="C6455:N6455"/>
    <mergeCell ref="O6455:S6455"/>
    <mergeCell ref="T6455:V6455"/>
    <mergeCell ref="X6455:AD6455"/>
    <mergeCell ref="AE6455:AG6455"/>
    <mergeCell ref="A6456:H6456"/>
    <mergeCell ref="I6456:Y6456"/>
    <mergeCell ref="AA6456:AG6456"/>
    <mergeCell ref="AA6452:AG6452"/>
    <mergeCell ref="I6453:Y6453"/>
    <mergeCell ref="AA6453:AG6453"/>
    <mergeCell ref="A6454:N6454"/>
    <mergeCell ref="O6454:S6454"/>
    <mergeCell ref="T6454:V6454"/>
    <mergeCell ref="X6454:AD6454"/>
    <mergeCell ref="AE6454:AG6454"/>
    <mergeCell ref="A6449:H6453"/>
    <mergeCell ref="I6449:Y6449"/>
    <mergeCell ref="Z6449:Z6453"/>
    <mergeCell ref="AA6449:AG6449"/>
    <mergeCell ref="AH6449:AH6453"/>
    <mergeCell ref="I6450:Y6450"/>
    <mergeCell ref="AA6450:AG6450"/>
    <mergeCell ref="I6451:Y6451"/>
    <mergeCell ref="AA6451:AG6451"/>
    <mergeCell ref="I6452:Y6452"/>
    <mergeCell ref="C6447:N6447"/>
    <mergeCell ref="O6447:S6447"/>
    <mergeCell ref="T6447:V6447"/>
    <mergeCell ref="X6447:AD6447"/>
    <mergeCell ref="AE6447:AG6447"/>
    <mergeCell ref="C6448:N6448"/>
    <mergeCell ref="O6448:S6448"/>
    <mergeCell ref="T6448:V6448"/>
    <mergeCell ref="X6448:AD6448"/>
    <mergeCell ref="AE6448:AG6448"/>
    <mergeCell ref="AE6444:AG6444"/>
    <mergeCell ref="A6445:J6445"/>
    <mergeCell ref="K6445:Z6445"/>
    <mergeCell ref="AA6445:AG6445"/>
    <mergeCell ref="A6446:N6446"/>
    <mergeCell ref="O6446:S6446"/>
    <mergeCell ref="T6446:V6446"/>
    <mergeCell ref="X6446:AD6446"/>
    <mergeCell ref="AE6446:AG6446"/>
    <mergeCell ref="M6443:P6443"/>
    <mergeCell ref="Q6443:T6443"/>
    <mergeCell ref="U6443:Z6443"/>
    <mergeCell ref="AA6443:AD6443"/>
    <mergeCell ref="C6444:J6444"/>
    <mergeCell ref="K6444:L6444"/>
    <mergeCell ref="M6444:P6444"/>
    <mergeCell ref="Q6444:T6444"/>
    <mergeCell ref="U6444:Z6444"/>
    <mergeCell ref="AA6444:AD6444"/>
    <mergeCell ref="V6440:X6440"/>
    <mergeCell ref="Y6440:AE6440"/>
    <mergeCell ref="AF6440:AG6440"/>
    <mergeCell ref="A6441:AH6441"/>
    <mergeCell ref="A6442:J6443"/>
    <mergeCell ref="K6442:L6443"/>
    <mergeCell ref="M6442:T6442"/>
    <mergeCell ref="U6442:AD6442"/>
    <mergeCell ref="AE6442:AG6443"/>
    <mergeCell ref="AH6442:AH6443"/>
    <mergeCell ref="E6440:F6440"/>
    <mergeCell ref="H6440:I6440"/>
    <mergeCell ref="J6440:K6440"/>
    <mergeCell ref="L6440:M6440"/>
    <mergeCell ref="N6440:Q6440"/>
    <mergeCell ref="R6440:U6440"/>
    <mergeCell ref="A6437:AC6437"/>
    <mergeCell ref="AD6437:AE6437"/>
    <mergeCell ref="AH6437:AH6438"/>
    <mergeCell ref="A6438:AC6438"/>
    <mergeCell ref="AD6438:AE6438"/>
    <mergeCell ref="A6439:C6439"/>
    <mergeCell ref="D6439:D6440"/>
    <mergeCell ref="E6439:AG6439"/>
    <mergeCell ref="AH6439:AH6440"/>
    <mergeCell ref="A6440:C6440"/>
    <mergeCell ref="A6430:AH6430"/>
    <mergeCell ref="A6431:AC6432"/>
    <mergeCell ref="AD6431:AE6431"/>
    <mergeCell ref="AF6431:AG6431"/>
    <mergeCell ref="AH6431:AH6435"/>
    <mergeCell ref="AD6432:AG6435"/>
    <mergeCell ref="A6433:AC6433"/>
    <mergeCell ref="A6434:AC6434"/>
    <mergeCell ref="A6435:AC6436"/>
    <mergeCell ref="AD6436:AH6436"/>
    <mergeCell ref="A6425:AH6425"/>
    <mergeCell ref="A6426:H6426"/>
    <mergeCell ref="I6426:Y6426"/>
    <mergeCell ref="AA6426:AG6426"/>
    <mergeCell ref="A6427:D6427"/>
    <mergeCell ref="E6427:AH6427"/>
    <mergeCell ref="X6422:AB6422"/>
    <mergeCell ref="AC6422:AD6422"/>
    <mergeCell ref="AE6422:AG6422"/>
    <mergeCell ref="A6424:H6424"/>
    <mergeCell ref="I6424:Y6424"/>
    <mergeCell ref="AA6424:AG6424"/>
    <mergeCell ref="X6421:AB6421"/>
    <mergeCell ref="AC6421:AD6421"/>
    <mergeCell ref="AE6421:AG6421"/>
    <mergeCell ref="A6422:E6422"/>
    <mergeCell ref="F6422:J6423"/>
    <mergeCell ref="K6422:L6422"/>
    <mergeCell ref="M6422:O6422"/>
    <mergeCell ref="P6422:R6422"/>
    <mergeCell ref="S6422:T6422"/>
    <mergeCell ref="U6422:W6422"/>
    <mergeCell ref="AE6418:AG6418"/>
    <mergeCell ref="A6420:J6420"/>
    <mergeCell ref="K6420:AA6420"/>
    <mergeCell ref="AC6420:AG6420"/>
    <mergeCell ref="A6421:J6421"/>
    <mergeCell ref="K6421:L6421"/>
    <mergeCell ref="M6421:O6421"/>
    <mergeCell ref="P6421:R6421"/>
    <mergeCell ref="S6421:T6421"/>
    <mergeCell ref="U6421:W6421"/>
    <mergeCell ref="A6417:N6417"/>
    <mergeCell ref="O6417:S6417"/>
    <mergeCell ref="T6417:V6417"/>
    <mergeCell ref="X6417:AD6417"/>
    <mergeCell ref="AE6417:AG6417"/>
    <mergeCell ref="A6418:E6418"/>
    <mergeCell ref="F6418:N6419"/>
    <mergeCell ref="O6418:S6418"/>
    <mergeCell ref="T6418:V6418"/>
    <mergeCell ref="X6418:AD6418"/>
    <mergeCell ref="A6415:N6415"/>
    <mergeCell ref="O6415:S6415"/>
    <mergeCell ref="T6415:V6415"/>
    <mergeCell ref="X6415:AD6415"/>
    <mergeCell ref="AE6415:AG6415"/>
    <mergeCell ref="A6416:H6416"/>
    <mergeCell ref="I6416:Y6416"/>
    <mergeCell ref="AA6416:AG6416"/>
    <mergeCell ref="C6413:N6413"/>
    <mergeCell ref="O6413:S6413"/>
    <mergeCell ref="T6413:V6413"/>
    <mergeCell ref="X6413:AD6413"/>
    <mergeCell ref="AE6413:AG6413"/>
    <mergeCell ref="A6414:H6414"/>
    <mergeCell ref="I6414:Y6414"/>
    <mergeCell ref="AA6414:AG6414"/>
    <mergeCell ref="A6411:N6411"/>
    <mergeCell ref="O6411:S6411"/>
    <mergeCell ref="T6411:V6411"/>
    <mergeCell ref="X6411:AD6411"/>
    <mergeCell ref="AE6411:AG6411"/>
    <mergeCell ref="C6412:N6412"/>
    <mergeCell ref="O6412:S6412"/>
    <mergeCell ref="T6412:V6412"/>
    <mergeCell ref="X6412:AD6412"/>
    <mergeCell ref="AE6412:AG6412"/>
    <mergeCell ref="AH6406:AH6410"/>
    <mergeCell ref="I6407:Y6407"/>
    <mergeCell ref="AA6407:AG6407"/>
    <mergeCell ref="I6408:Y6408"/>
    <mergeCell ref="AA6408:AG6408"/>
    <mergeCell ref="I6409:Y6409"/>
    <mergeCell ref="AA6409:AG6409"/>
    <mergeCell ref="I6410:Y6410"/>
    <mergeCell ref="AA6410:AG6410"/>
    <mergeCell ref="C6405:N6405"/>
    <mergeCell ref="O6405:S6405"/>
    <mergeCell ref="T6405:V6405"/>
    <mergeCell ref="X6405:AD6405"/>
    <mergeCell ref="AE6405:AG6405"/>
    <mergeCell ref="A6406:H6410"/>
    <mergeCell ref="I6406:Y6406"/>
    <mergeCell ref="Z6406:Z6410"/>
    <mergeCell ref="AA6406:AG6406"/>
    <mergeCell ref="A6403:J6403"/>
    <mergeCell ref="K6403:Z6403"/>
    <mergeCell ref="AA6403:AG6403"/>
    <mergeCell ref="A6404:N6404"/>
    <mergeCell ref="O6404:S6404"/>
    <mergeCell ref="T6404:V6404"/>
    <mergeCell ref="X6404:AD6404"/>
    <mergeCell ref="AE6404:AG6404"/>
    <mergeCell ref="AE6401:AG6401"/>
    <mergeCell ref="C6402:J6402"/>
    <mergeCell ref="K6402:L6402"/>
    <mergeCell ref="M6402:P6402"/>
    <mergeCell ref="Q6402:T6402"/>
    <mergeCell ref="U6402:Z6402"/>
    <mergeCell ref="AA6402:AD6402"/>
    <mergeCell ref="AE6402:AG6402"/>
    <mergeCell ref="M6400:P6400"/>
    <mergeCell ref="Q6400:T6400"/>
    <mergeCell ref="U6400:Z6400"/>
    <mergeCell ref="AA6400:AD6400"/>
    <mergeCell ref="C6401:J6401"/>
    <mergeCell ref="K6401:L6401"/>
    <mergeCell ref="M6401:P6401"/>
    <mergeCell ref="Q6401:T6401"/>
    <mergeCell ref="U6401:Z6401"/>
    <mergeCell ref="AA6401:AD6401"/>
    <mergeCell ref="V6397:X6397"/>
    <mergeCell ref="Y6397:AE6397"/>
    <mergeCell ref="AF6397:AG6397"/>
    <mergeCell ref="A6398:AH6398"/>
    <mergeCell ref="A6399:J6400"/>
    <mergeCell ref="K6399:L6400"/>
    <mergeCell ref="M6399:T6399"/>
    <mergeCell ref="U6399:AD6399"/>
    <mergeCell ref="AE6399:AG6400"/>
    <mergeCell ref="AH6399:AH6400"/>
    <mergeCell ref="E6397:F6397"/>
    <mergeCell ref="H6397:I6397"/>
    <mergeCell ref="J6397:K6397"/>
    <mergeCell ref="L6397:M6397"/>
    <mergeCell ref="N6397:Q6397"/>
    <mergeCell ref="R6397:U6397"/>
    <mergeCell ref="A6394:AC6394"/>
    <mergeCell ref="AD6394:AE6394"/>
    <mergeCell ref="AH6394:AH6395"/>
    <mergeCell ref="A6395:AC6395"/>
    <mergeCell ref="AD6395:AE6395"/>
    <mergeCell ref="A6396:C6396"/>
    <mergeCell ref="D6396:D6397"/>
    <mergeCell ref="E6396:AG6396"/>
    <mergeCell ref="AH6396:AH6397"/>
    <mergeCell ref="A6397:C6397"/>
    <mergeCell ref="A6388:AC6389"/>
    <mergeCell ref="AD6388:AE6388"/>
    <mergeCell ref="AF6388:AG6388"/>
    <mergeCell ref="AH6388:AH6392"/>
    <mergeCell ref="AD6389:AG6392"/>
    <mergeCell ref="A6390:AC6390"/>
    <mergeCell ref="A6391:AC6391"/>
    <mergeCell ref="A6392:AC6393"/>
    <mergeCell ref="AD6393:AH6393"/>
    <mergeCell ref="A6383:H6383"/>
    <mergeCell ref="I6383:Y6383"/>
    <mergeCell ref="AA6383:AG6383"/>
    <mergeCell ref="A6384:D6384"/>
    <mergeCell ref="E6384:AH6384"/>
    <mergeCell ref="A6387:AH6387"/>
    <mergeCell ref="AC6380:AD6380"/>
    <mergeCell ref="AE6380:AG6380"/>
    <mergeCell ref="A6381:H6381"/>
    <mergeCell ref="I6381:Y6381"/>
    <mergeCell ref="AA6381:AG6381"/>
    <mergeCell ref="A6382:AH6382"/>
    <mergeCell ref="AC6379:AD6379"/>
    <mergeCell ref="AE6379:AG6379"/>
    <mergeCell ref="A6380:E6380"/>
    <mergeCell ref="F6380:J6380"/>
    <mergeCell ref="K6380:L6380"/>
    <mergeCell ref="M6380:O6380"/>
    <mergeCell ref="P6380:R6380"/>
    <mergeCell ref="S6380:T6380"/>
    <mergeCell ref="U6380:W6380"/>
    <mergeCell ref="X6380:AB6380"/>
    <mergeCell ref="A6378:J6378"/>
    <mergeCell ref="K6378:AA6378"/>
    <mergeCell ref="AC6378:AG6378"/>
    <mergeCell ref="A6379:J6379"/>
    <mergeCell ref="K6379:L6379"/>
    <mergeCell ref="M6379:O6379"/>
    <mergeCell ref="P6379:R6379"/>
    <mergeCell ref="S6379:T6379"/>
    <mergeCell ref="U6379:W6379"/>
    <mergeCell ref="X6379:AB6379"/>
    <mergeCell ref="A6377:E6377"/>
    <mergeCell ref="F6377:N6377"/>
    <mergeCell ref="O6377:S6377"/>
    <mergeCell ref="T6377:V6377"/>
    <mergeCell ref="X6377:AD6377"/>
    <mergeCell ref="AE6377:AG6377"/>
    <mergeCell ref="A6375:H6375"/>
    <mergeCell ref="I6375:Y6375"/>
    <mergeCell ref="AA6375:AG6375"/>
    <mergeCell ref="A6376:N6376"/>
    <mergeCell ref="O6376:S6376"/>
    <mergeCell ref="T6376:V6376"/>
    <mergeCell ref="X6376:AD6376"/>
    <mergeCell ref="AE6376:AG6376"/>
    <mergeCell ref="A6373:H6373"/>
    <mergeCell ref="I6373:Y6373"/>
    <mergeCell ref="AA6373:AG6373"/>
    <mergeCell ref="A6374:N6374"/>
    <mergeCell ref="O6374:S6374"/>
    <mergeCell ref="T6374:V6374"/>
    <mergeCell ref="X6374:AD6374"/>
    <mergeCell ref="AE6374:AG6374"/>
    <mergeCell ref="A6371:N6371"/>
    <mergeCell ref="O6371:S6371"/>
    <mergeCell ref="T6371:V6371"/>
    <mergeCell ref="X6371:AD6371"/>
    <mergeCell ref="AE6371:AG6371"/>
    <mergeCell ref="C6372:N6372"/>
    <mergeCell ref="O6372:S6372"/>
    <mergeCell ref="T6372:V6372"/>
    <mergeCell ref="X6372:AD6372"/>
    <mergeCell ref="AE6372:AG6372"/>
    <mergeCell ref="AH6366:AH6370"/>
    <mergeCell ref="I6367:Y6367"/>
    <mergeCell ref="AA6367:AG6367"/>
    <mergeCell ref="I6368:Y6368"/>
    <mergeCell ref="AA6368:AG6368"/>
    <mergeCell ref="I6369:Y6369"/>
    <mergeCell ref="AA6369:AG6369"/>
    <mergeCell ref="I6370:Y6370"/>
    <mergeCell ref="AA6370:AG6370"/>
    <mergeCell ref="C6365:N6365"/>
    <mergeCell ref="O6365:S6365"/>
    <mergeCell ref="T6365:V6365"/>
    <mergeCell ref="X6365:AD6365"/>
    <mergeCell ref="AE6365:AG6365"/>
    <mergeCell ref="A6366:H6370"/>
    <mergeCell ref="I6366:Y6366"/>
    <mergeCell ref="Z6366:Z6370"/>
    <mergeCell ref="AA6366:AG6366"/>
    <mergeCell ref="A6363:N6363"/>
    <mergeCell ref="O6363:S6363"/>
    <mergeCell ref="T6363:V6363"/>
    <mergeCell ref="X6363:AD6363"/>
    <mergeCell ref="AE6363:AG6363"/>
    <mergeCell ref="C6364:N6364"/>
    <mergeCell ref="O6364:S6364"/>
    <mergeCell ref="T6364:V6364"/>
    <mergeCell ref="X6364:AD6364"/>
    <mergeCell ref="AE6364:AG6364"/>
    <mergeCell ref="M6361:P6361"/>
    <mergeCell ref="Q6361:T6361"/>
    <mergeCell ref="U6361:Z6361"/>
    <mergeCell ref="AA6361:AD6361"/>
    <mergeCell ref="A6362:J6362"/>
    <mergeCell ref="K6362:Z6362"/>
    <mergeCell ref="AA6362:AG6362"/>
    <mergeCell ref="V6358:X6358"/>
    <mergeCell ref="Y6358:AE6358"/>
    <mergeCell ref="AF6358:AG6358"/>
    <mergeCell ref="A6359:AH6359"/>
    <mergeCell ref="A6360:J6361"/>
    <mergeCell ref="K6360:L6361"/>
    <mergeCell ref="M6360:T6360"/>
    <mergeCell ref="U6360:AD6360"/>
    <mergeCell ref="AE6360:AG6361"/>
    <mergeCell ref="AH6360:AH6361"/>
    <mergeCell ref="E6358:F6358"/>
    <mergeCell ref="H6358:I6358"/>
    <mergeCell ref="J6358:K6358"/>
    <mergeCell ref="L6358:M6358"/>
    <mergeCell ref="N6358:Q6358"/>
    <mergeCell ref="R6358:U6358"/>
    <mergeCell ref="A6355:AC6355"/>
    <mergeCell ref="AD6355:AE6355"/>
    <mergeCell ref="AH6355:AH6356"/>
    <mergeCell ref="A6356:AC6356"/>
    <mergeCell ref="AD6356:AE6356"/>
    <mergeCell ref="A6357:C6357"/>
    <mergeCell ref="D6357:D6358"/>
    <mergeCell ref="E6357:AG6357"/>
    <mergeCell ref="AH6357:AH6358"/>
    <mergeCell ref="A6358:C6358"/>
    <mergeCell ref="A6349:AC6350"/>
    <mergeCell ref="AD6349:AE6349"/>
    <mergeCell ref="AF6349:AG6349"/>
    <mergeCell ref="AH6349:AH6353"/>
    <mergeCell ref="AD6350:AG6353"/>
    <mergeCell ref="A6351:AC6351"/>
    <mergeCell ref="A6352:AC6352"/>
    <mergeCell ref="A6353:AC6354"/>
    <mergeCell ref="AD6354:AH6354"/>
    <mergeCell ref="A6343:H6343"/>
    <mergeCell ref="I6343:Y6343"/>
    <mergeCell ref="AA6343:AG6343"/>
    <mergeCell ref="A6344:D6344"/>
    <mergeCell ref="E6344:AH6344"/>
    <mergeCell ref="A6348:AH6348"/>
    <mergeCell ref="AC6339:AD6339"/>
    <mergeCell ref="AE6339:AG6339"/>
    <mergeCell ref="A6341:H6341"/>
    <mergeCell ref="I6341:Y6341"/>
    <mergeCell ref="AA6341:AG6341"/>
    <mergeCell ref="A6342:AH6342"/>
    <mergeCell ref="AC6337:AD6337"/>
    <mergeCell ref="AE6337:AG6337"/>
    <mergeCell ref="A6339:E6339"/>
    <mergeCell ref="F6339:J6340"/>
    <mergeCell ref="K6339:L6339"/>
    <mergeCell ref="M6339:O6339"/>
    <mergeCell ref="P6339:R6339"/>
    <mergeCell ref="S6339:T6339"/>
    <mergeCell ref="U6339:W6339"/>
    <mergeCell ref="X6339:AB6339"/>
    <mergeCell ref="AC6336:AD6336"/>
    <mergeCell ref="AE6336:AG6336"/>
    <mergeCell ref="A6337:E6337"/>
    <mergeCell ref="F6337:J6338"/>
    <mergeCell ref="K6337:L6337"/>
    <mergeCell ref="M6337:O6337"/>
    <mergeCell ref="P6337:R6337"/>
    <mergeCell ref="S6337:T6337"/>
    <mergeCell ref="U6337:W6337"/>
    <mergeCell ref="X6337:AB6337"/>
    <mergeCell ref="AC6334:AD6334"/>
    <mergeCell ref="AE6334:AG6334"/>
    <mergeCell ref="A6336:E6336"/>
    <mergeCell ref="F6336:J6336"/>
    <mergeCell ref="K6336:L6336"/>
    <mergeCell ref="M6336:O6336"/>
    <mergeCell ref="P6336:R6336"/>
    <mergeCell ref="S6336:T6336"/>
    <mergeCell ref="U6336:W6336"/>
    <mergeCell ref="X6336:AB6336"/>
    <mergeCell ref="AC6332:AD6332"/>
    <mergeCell ref="AE6332:AG6332"/>
    <mergeCell ref="A6334:E6334"/>
    <mergeCell ref="F6334:J6335"/>
    <mergeCell ref="K6334:L6334"/>
    <mergeCell ref="M6334:O6334"/>
    <mergeCell ref="P6334:R6334"/>
    <mergeCell ref="S6334:T6334"/>
    <mergeCell ref="U6334:W6334"/>
    <mergeCell ref="X6334:AB6334"/>
    <mergeCell ref="AC6330:AD6330"/>
    <mergeCell ref="AE6330:AG6330"/>
    <mergeCell ref="A6332:E6332"/>
    <mergeCell ref="F6332:J6333"/>
    <mergeCell ref="K6332:L6332"/>
    <mergeCell ref="M6332:O6332"/>
    <mergeCell ref="P6332:R6332"/>
    <mergeCell ref="S6332:T6332"/>
    <mergeCell ref="U6332:W6332"/>
    <mergeCell ref="X6332:AB6332"/>
    <mergeCell ref="AC6329:AD6329"/>
    <mergeCell ref="AE6329:AG6329"/>
    <mergeCell ref="A6330:E6330"/>
    <mergeCell ref="F6330:J6331"/>
    <mergeCell ref="K6330:L6330"/>
    <mergeCell ref="M6330:O6330"/>
    <mergeCell ref="P6330:R6330"/>
    <mergeCell ref="S6330:T6330"/>
    <mergeCell ref="U6330:W6330"/>
    <mergeCell ref="X6330:AB6330"/>
    <mergeCell ref="AC6328:AD6328"/>
    <mergeCell ref="AE6328:AG6328"/>
    <mergeCell ref="A6329:E6329"/>
    <mergeCell ref="F6329:J6329"/>
    <mergeCell ref="K6329:L6329"/>
    <mergeCell ref="M6329:O6329"/>
    <mergeCell ref="P6329:R6329"/>
    <mergeCell ref="S6329:T6329"/>
    <mergeCell ref="U6329:W6329"/>
    <mergeCell ref="X6329:AB6329"/>
    <mergeCell ref="AC6327:AD6327"/>
    <mergeCell ref="AE6327:AG6327"/>
    <mergeCell ref="A6328:E6328"/>
    <mergeCell ref="F6328:J6328"/>
    <mergeCell ref="K6328:L6328"/>
    <mergeCell ref="M6328:O6328"/>
    <mergeCell ref="P6328:R6328"/>
    <mergeCell ref="S6328:T6328"/>
    <mergeCell ref="U6328:W6328"/>
    <mergeCell ref="X6328:AB6328"/>
    <mergeCell ref="AC6326:AD6326"/>
    <mergeCell ref="AE6326:AG6326"/>
    <mergeCell ref="A6327:E6327"/>
    <mergeCell ref="F6327:J6327"/>
    <mergeCell ref="K6327:L6327"/>
    <mergeCell ref="M6327:O6327"/>
    <mergeCell ref="P6327:R6327"/>
    <mergeCell ref="S6327:T6327"/>
    <mergeCell ref="U6327:W6327"/>
    <mergeCell ref="X6327:AB6327"/>
    <mergeCell ref="A6325:J6325"/>
    <mergeCell ref="K6325:AA6325"/>
    <mergeCell ref="AC6325:AG6325"/>
    <mergeCell ref="A6326:J6326"/>
    <mergeCell ref="K6326:L6326"/>
    <mergeCell ref="M6326:O6326"/>
    <mergeCell ref="P6326:R6326"/>
    <mergeCell ref="S6326:T6326"/>
    <mergeCell ref="U6326:W6326"/>
    <mergeCell ref="X6326:AB6326"/>
    <mergeCell ref="A6323:E6323"/>
    <mergeCell ref="F6323:N6324"/>
    <mergeCell ref="O6323:S6323"/>
    <mergeCell ref="T6323:V6323"/>
    <mergeCell ref="X6323:AD6323"/>
    <mergeCell ref="AE6323:AG6323"/>
    <mergeCell ref="A6321:E6321"/>
    <mergeCell ref="F6321:N6322"/>
    <mergeCell ref="O6321:S6321"/>
    <mergeCell ref="T6321:V6321"/>
    <mergeCell ref="X6321:AD6321"/>
    <mergeCell ref="AE6321:AG6321"/>
    <mergeCell ref="A6320:E6320"/>
    <mergeCell ref="F6320:N6320"/>
    <mergeCell ref="O6320:S6320"/>
    <mergeCell ref="T6320:V6320"/>
    <mergeCell ref="X6320:AD6320"/>
    <mergeCell ref="AE6320:AG6320"/>
    <mergeCell ref="A6317:AC6317"/>
    <mergeCell ref="AD6317:AE6317"/>
    <mergeCell ref="AH6317:AH6318"/>
    <mergeCell ref="A6318:AC6318"/>
    <mergeCell ref="AD6318:AE6318"/>
    <mergeCell ref="A6319:N6319"/>
    <mergeCell ref="O6319:S6319"/>
    <mergeCell ref="T6319:V6319"/>
    <mergeCell ref="X6319:AD6319"/>
    <mergeCell ref="AE6319:AG6319"/>
    <mergeCell ref="A6310:AH6310"/>
    <mergeCell ref="A6311:AC6312"/>
    <mergeCell ref="AD6311:AE6311"/>
    <mergeCell ref="AF6311:AG6311"/>
    <mergeCell ref="AH6311:AH6315"/>
    <mergeCell ref="AD6312:AG6315"/>
    <mergeCell ref="A6313:AC6313"/>
    <mergeCell ref="A6314:AC6314"/>
    <mergeCell ref="A6315:AC6316"/>
    <mergeCell ref="AD6316:AH6316"/>
    <mergeCell ref="A6307:E6307"/>
    <mergeCell ref="F6307:N6308"/>
    <mergeCell ref="O6307:S6307"/>
    <mergeCell ref="T6307:V6307"/>
    <mergeCell ref="X6307:AD6307"/>
    <mergeCell ref="AE6307:AG6307"/>
    <mergeCell ref="A6306:E6306"/>
    <mergeCell ref="F6306:N6306"/>
    <mergeCell ref="O6306:S6306"/>
    <mergeCell ref="T6306:V6306"/>
    <mergeCell ref="X6306:AD6306"/>
    <mergeCell ref="AE6306:AG6306"/>
    <mergeCell ref="A6305:E6305"/>
    <mergeCell ref="F6305:N6305"/>
    <mergeCell ref="O6305:S6305"/>
    <mergeCell ref="T6305:V6305"/>
    <mergeCell ref="X6305:AD6305"/>
    <mergeCell ref="AE6305:AG6305"/>
    <mergeCell ref="A6304:E6304"/>
    <mergeCell ref="F6304:N6304"/>
    <mergeCell ref="O6304:S6304"/>
    <mergeCell ref="T6304:V6304"/>
    <mergeCell ref="X6304:AD6304"/>
    <mergeCell ref="AE6304:AG6304"/>
    <mergeCell ref="A6303:E6303"/>
    <mergeCell ref="F6303:N6303"/>
    <mergeCell ref="O6303:S6303"/>
    <mergeCell ref="T6303:V6303"/>
    <mergeCell ref="X6303:AD6303"/>
    <mergeCell ref="AE6303:AG6303"/>
    <mergeCell ref="A6302:E6302"/>
    <mergeCell ref="F6302:N6302"/>
    <mergeCell ref="O6302:S6302"/>
    <mergeCell ref="T6302:V6302"/>
    <mergeCell ref="X6302:AD6302"/>
    <mergeCell ref="AE6302:AG6302"/>
    <mergeCell ref="A6300:H6300"/>
    <mergeCell ref="I6300:Y6300"/>
    <mergeCell ref="AA6300:AG6300"/>
    <mergeCell ref="A6301:N6301"/>
    <mergeCell ref="O6301:S6301"/>
    <mergeCell ref="T6301:V6301"/>
    <mergeCell ref="X6301:AD6301"/>
    <mergeCell ref="AE6301:AG6301"/>
    <mergeCell ref="A6298:N6298"/>
    <mergeCell ref="O6298:S6298"/>
    <mergeCell ref="T6298:V6298"/>
    <mergeCell ref="X6298:AD6298"/>
    <mergeCell ref="AE6298:AG6298"/>
    <mergeCell ref="C6299:N6299"/>
    <mergeCell ref="O6299:S6299"/>
    <mergeCell ref="T6299:V6299"/>
    <mergeCell ref="X6299:AD6299"/>
    <mergeCell ref="AE6299:AG6299"/>
    <mergeCell ref="C6296:N6296"/>
    <mergeCell ref="O6296:S6296"/>
    <mergeCell ref="T6296:V6296"/>
    <mergeCell ref="X6296:AD6296"/>
    <mergeCell ref="AE6296:AG6296"/>
    <mergeCell ref="A6297:H6297"/>
    <mergeCell ref="I6297:Y6297"/>
    <mergeCell ref="AA6297:AG6297"/>
    <mergeCell ref="C6294:N6294"/>
    <mergeCell ref="O6294:S6294"/>
    <mergeCell ref="T6294:V6294"/>
    <mergeCell ref="X6294:AD6294"/>
    <mergeCell ref="AE6294:AG6294"/>
    <mergeCell ref="C6295:N6295"/>
    <mergeCell ref="O6295:S6295"/>
    <mergeCell ref="T6295:V6295"/>
    <mergeCell ref="X6295:AD6295"/>
    <mergeCell ref="AE6295:AG6295"/>
    <mergeCell ref="C6292:N6292"/>
    <mergeCell ref="O6292:S6292"/>
    <mergeCell ref="T6292:V6292"/>
    <mergeCell ref="X6292:AD6292"/>
    <mergeCell ref="AE6292:AG6292"/>
    <mergeCell ref="C6293:N6293"/>
    <mergeCell ref="O6293:S6293"/>
    <mergeCell ref="T6293:V6293"/>
    <mergeCell ref="X6293:AD6293"/>
    <mergeCell ref="AE6293:AG6293"/>
    <mergeCell ref="C6290:N6290"/>
    <mergeCell ref="O6290:S6290"/>
    <mergeCell ref="T6290:V6290"/>
    <mergeCell ref="X6290:AD6290"/>
    <mergeCell ref="AE6290:AG6290"/>
    <mergeCell ref="C6291:N6291"/>
    <mergeCell ref="O6291:S6291"/>
    <mergeCell ref="T6291:V6291"/>
    <mergeCell ref="X6291:AD6291"/>
    <mergeCell ref="AE6291:AG6291"/>
    <mergeCell ref="C6288:N6288"/>
    <mergeCell ref="O6288:S6288"/>
    <mergeCell ref="T6288:V6288"/>
    <mergeCell ref="X6288:AD6288"/>
    <mergeCell ref="AE6288:AG6288"/>
    <mergeCell ref="C6289:N6289"/>
    <mergeCell ref="O6289:S6289"/>
    <mergeCell ref="T6289:V6289"/>
    <mergeCell ref="X6289:AD6289"/>
    <mergeCell ref="AE6289:AG6289"/>
    <mergeCell ref="AA6285:AG6285"/>
    <mergeCell ref="I6286:Y6286"/>
    <mergeCell ref="AA6286:AG6286"/>
    <mergeCell ref="A6287:N6287"/>
    <mergeCell ref="O6287:S6287"/>
    <mergeCell ref="T6287:V6287"/>
    <mergeCell ref="X6287:AD6287"/>
    <mergeCell ref="AE6287:AG6287"/>
    <mergeCell ref="A6282:H6286"/>
    <mergeCell ref="I6282:Y6282"/>
    <mergeCell ref="Z6282:Z6286"/>
    <mergeCell ref="AA6282:AG6282"/>
    <mergeCell ref="AH6282:AH6286"/>
    <mergeCell ref="I6283:Y6283"/>
    <mergeCell ref="AA6283:AG6283"/>
    <mergeCell ref="I6284:Y6284"/>
    <mergeCell ref="AA6284:AG6284"/>
    <mergeCell ref="I6285:Y6285"/>
    <mergeCell ref="C6280:N6280"/>
    <mergeCell ref="O6280:S6280"/>
    <mergeCell ref="T6280:V6280"/>
    <mergeCell ref="X6280:AD6280"/>
    <mergeCell ref="AE6280:AG6280"/>
    <mergeCell ref="C6281:N6281"/>
    <mergeCell ref="O6281:S6281"/>
    <mergeCell ref="T6281:V6281"/>
    <mergeCell ref="X6281:AD6281"/>
    <mergeCell ref="AE6281:AG6281"/>
    <mergeCell ref="C6278:N6278"/>
    <mergeCell ref="O6278:S6278"/>
    <mergeCell ref="T6278:V6278"/>
    <mergeCell ref="X6278:AD6278"/>
    <mergeCell ref="AE6278:AG6278"/>
    <mergeCell ref="C6279:N6279"/>
    <mergeCell ref="O6279:S6279"/>
    <mergeCell ref="T6279:V6279"/>
    <mergeCell ref="X6279:AD6279"/>
    <mergeCell ref="AE6279:AG6279"/>
    <mergeCell ref="A6276:J6276"/>
    <mergeCell ref="K6276:Z6276"/>
    <mergeCell ref="AA6276:AG6276"/>
    <mergeCell ref="A6277:N6277"/>
    <mergeCell ref="O6277:S6277"/>
    <mergeCell ref="T6277:V6277"/>
    <mergeCell ref="X6277:AD6277"/>
    <mergeCell ref="AE6277:AG6277"/>
    <mergeCell ref="AE6274:AG6274"/>
    <mergeCell ref="C6275:J6275"/>
    <mergeCell ref="K6275:L6275"/>
    <mergeCell ref="M6275:P6275"/>
    <mergeCell ref="Q6275:T6275"/>
    <mergeCell ref="U6275:Z6275"/>
    <mergeCell ref="AA6275:AD6275"/>
    <mergeCell ref="AE6275:AG6275"/>
    <mergeCell ref="C6274:J6274"/>
    <mergeCell ref="K6274:L6274"/>
    <mergeCell ref="M6274:P6274"/>
    <mergeCell ref="Q6274:T6274"/>
    <mergeCell ref="U6274:Z6274"/>
    <mergeCell ref="AA6274:AD6274"/>
    <mergeCell ref="AE6272:AG6272"/>
    <mergeCell ref="C6273:J6273"/>
    <mergeCell ref="K6273:L6273"/>
    <mergeCell ref="M6273:P6273"/>
    <mergeCell ref="Q6273:T6273"/>
    <mergeCell ref="U6273:Z6273"/>
    <mergeCell ref="AA6273:AD6273"/>
    <mergeCell ref="AE6273:AG6273"/>
    <mergeCell ref="M6271:P6271"/>
    <mergeCell ref="Q6271:T6271"/>
    <mergeCell ref="U6271:Z6271"/>
    <mergeCell ref="AA6271:AD6271"/>
    <mergeCell ref="C6272:J6272"/>
    <mergeCell ref="K6272:L6272"/>
    <mergeCell ref="M6272:P6272"/>
    <mergeCell ref="Q6272:T6272"/>
    <mergeCell ref="U6272:Z6272"/>
    <mergeCell ref="AA6272:AD6272"/>
    <mergeCell ref="V6268:X6268"/>
    <mergeCell ref="Y6268:AE6268"/>
    <mergeCell ref="AF6268:AG6268"/>
    <mergeCell ref="A6269:AH6269"/>
    <mergeCell ref="A6270:J6271"/>
    <mergeCell ref="K6270:L6271"/>
    <mergeCell ref="M6270:T6270"/>
    <mergeCell ref="U6270:AD6270"/>
    <mergeCell ref="AE6270:AG6271"/>
    <mergeCell ref="AH6270:AH6271"/>
    <mergeCell ref="E6268:F6268"/>
    <mergeCell ref="H6268:I6268"/>
    <mergeCell ref="J6268:K6268"/>
    <mergeCell ref="L6268:M6268"/>
    <mergeCell ref="N6268:Q6268"/>
    <mergeCell ref="R6268:U6268"/>
    <mergeCell ref="A6265:AC6265"/>
    <mergeCell ref="AD6265:AE6265"/>
    <mergeCell ref="AH6265:AH6266"/>
    <mergeCell ref="A6266:AC6266"/>
    <mergeCell ref="AD6266:AE6266"/>
    <mergeCell ref="A6267:C6267"/>
    <mergeCell ref="D6267:D6268"/>
    <mergeCell ref="E6267:AG6267"/>
    <mergeCell ref="AH6267:AH6268"/>
    <mergeCell ref="A6268:C6268"/>
    <mergeCell ref="A6259:AC6260"/>
    <mergeCell ref="AD6259:AE6259"/>
    <mergeCell ref="AF6259:AG6259"/>
    <mergeCell ref="AH6259:AH6263"/>
    <mergeCell ref="AD6260:AG6263"/>
    <mergeCell ref="A6261:AC6261"/>
    <mergeCell ref="A6262:AC6262"/>
    <mergeCell ref="A6263:AC6264"/>
    <mergeCell ref="AD6264:AH6264"/>
    <mergeCell ref="A6255:H6255"/>
    <mergeCell ref="I6255:Y6255"/>
    <mergeCell ref="AA6255:AG6255"/>
    <mergeCell ref="A6256:D6256"/>
    <mergeCell ref="E6256:AH6256"/>
    <mergeCell ref="A6258:AH6258"/>
    <mergeCell ref="AC6251:AD6251"/>
    <mergeCell ref="AE6251:AG6251"/>
    <mergeCell ref="A6253:H6253"/>
    <mergeCell ref="I6253:Y6253"/>
    <mergeCell ref="AA6253:AG6253"/>
    <mergeCell ref="A6254:AH6254"/>
    <mergeCell ref="AC6250:AD6250"/>
    <mergeCell ref="AE6250:AG6250"/>
    <mergeCell ref="A6251:E6251"/>
    <mergeCell ref="F6251:J6252"/>
    <mergeCell ref="K6251:L6251"/>
    <mergeCell ref="M6251:O6251"/>
    <mergeCell ref="P6251:R6251"/>
    <mergeCell ref="S6251:T6251"/>
    <mergeCell ref="U6251:W6251"/>
    <mergeCell ref="X6251:AB6251"/>
    <mergeCell ref="AC6249:AD6249"/>
    <mergeCell ref="AE6249:AG6249"/>
    <mergeCell ref="A6250:E6250"/>
    <mergeCell ref="F6250:J6250"/>
    <mergeCell ref="K6250:L6250"/>
    <mergeCell ref="M6250:O6250"/>
    <mergeCell ref="P6250:R6250"/>
    <mergeCell ref="S6250:T6250"/>
    <mergeCell ref="U6250:W6250"/>
    <mergeCell ref="X6250:AB6250"/>
    <mergeCell ref="A6248:J6248"/>
    <mergeCell ref="K6248:AA6248"/>
    <mergeCell ref="AC6248:AG6248"/>
    <mergeCell ref="A6249:J6249"/>
    <mergeCell ref="K6249:L6249"/>
    <mergeCell ref="M6249:O6249"/>
    <mergeCell ref="P6249:R6249"/>
    <mergeCell ref="S6249:T6249"/>
    <mergeCell ref="U6249:W6249"/>
    <mergeCell ref="X6249:AB6249"/>
    <mergeCell ref="AE6245:AG6245"/>
    <mergeCell ref="A6246:E6246"/>
    <mergeCell ref="F6246:N6247"/>
    <mergeCell ref="O6246:S6246"/>
    <mergeCell ref="T6246:V6246"/>
    <mergeCell ref="X6246:AD6246"/>
    <mergeCell ref="AE6246:AG6246"/>
    <mergeCell ref="A6244:N6244"/>
    <mergeCell ref="O6244:S6244"/>
    <mergeCell ref="T6244:V6244"/>
    <mergeCell ref="X6244:AD6244"/>
    <mergeCell ref="AE6244:AG6244"/>
    <mergeCell ref="A6245:E6245"/>
    <mergeCell ref="F6245:N6245"/>
    <mergeCell ref="O6245:S6245"/>
    <mergeCell ref="T6245:V6245"/>
    <mergeCell ref="X6245:AD6245"/>
    <mergeCell ref="C6242:N6242"/>
    <mergeCell ref="O6242:S6242"/>
    <mergeCell ref="T6242:V6242"/>
    <mergeCell ref="X6242:AD6242"/>
    <mergeCell ref="AE6242:AG6242"/>
    <mergeCell ref="A6243:H6243"/>
    <mergeCell ref="I6243:Y6243"/>
    <mergeCell ref="AA6243:AG6243"/>
    <mergeCell ref="A6240:H6240"/>
    <mergeCell ref="I6240:Y6240"/>
    <mergeCell ref="AA6240:AG6240"/>
    <mergeCell ref="A6241:N6241"/>
    <mergeCell ref="O6241:S6241"/>
    <mergeCell ref="T6241:V6241"/>
    <mergeCell ref="X6241:AD6241"/>
    <mergeCell ref="AE6241:AG6241"/>
    <mergeCell ref="C6238:N6238"/>
    <mergeCell ref="O6238:S6238"/>
    <mergeCell ref="T6238:V6238"/>
    <mergeCell ref="X6238:AD6238"/>
    <mergeCell ref="AE6238:AG6238"/>
    <mergeCell ref="C6239:N6239"/>
    <mergeCell ref="O6239:S6239"/>
    <mergeCell ref="T6239:V6239"/>
    <mergeCell ref="X6239:AD6239"/>
    <mergeCell ref="AE6239:AG6239"/>
    <mergeCell ref="AA6235:AG6235"/>
    <mergeCell ref="I6236:Y6236"/>
    <mergeCell ref="AA6236:AG6236"/>
    <mergeCell ref="A6237:N6237"/>
    <mergeCell ref="O6237:S6237"/>
    <mergeCell ref="T6237:V6237"/>
    <mergeCell ref="X6237:AD6237"/>
    <mergeCell ref="AE6237:AG6237"/>
    <mergeCell ref="A6232:H6236"/>
    <mergeCell ref="I6232:Y6232"/>
    <mergeCell ref="Z6232:Z6236"/>
    <mergeCell ref="AA6232:AG6232"/>
    <mergeCell ref="AH6232:AH6236"/>
    <mergeCell ref="I6233:Y6233"/>
    <mergeCell ref="AA6233:AG6233"/>
    <mergeCell ref="I6234:Y6234"/>
    <mergeCell ref="AA6234:AG6234"/>
    <mergeCell ref="I6235:Y6235"/>
    <mergeCell ref="C6230:N6230"/>
    <mergeCell ref="O6230:S6230"/>
    <mergeCell ref="T6230:V6230"/>
    <mergeCell ref="X6230:AD6230"/>
    <mergeCell ref="AE6230:AG6230"/>
    <mergeCell ref="C6231:N6231"/>
    <mergeCell ref="O6231:S6231"/>
    <mergeCell ref="T6231:V6231"/>
    <mergeCell ref="X6231:AD6231"/>
    <mergeCell ref="AE6231:AG6231"/>
    <mergeCell ref="C6228:N6228"/>
    <mergeCell ref="O6228:S6228"/>
    <mergeCell ref="T6228:V6228"/>
    <mergeCell ref="X6228:AD6228"/>
    <mergeCell ref="AE6228:AG6228"/>
    <mergeCell ref="C6229:N6229"/>
    <mergeCell ref="O6229:S6229"/>
    <mergeCell ref="T6229:V6229"/>
    <mergeCell ref="X6229:AD6229"/>
    <mergeCell ref="AE6229:AG6229"/>
    <mergeCell ref="A6226:J6226"/>
    <mergeCell ref="K6226:Z6226"/>
    <mergeCell ref="AA6226:AG6226"/>
    <mergeCell ref="A6227:N6227"/>
    <mergeCell ref="O6227:S6227"/>
    <mergeCell ref="T6227:V6227"/>
    <mergeCell ref="X6227:AD6227"/>
    <mergeCell ref="AE6227:AG6227"/>
    <mergeCell ref="AE6224:AG6224"/>
    <mergeCell ref="C6225:J6225"/>
    <mergeCell ref="K6225:L6225"/>
    <mergeCell ref="M6225:P6225"/>
    <mergeCell ref="Q6225:T6225"/>
    <mergeCell ref="U6225:Z6225"/>
    <mergeCell ref="AA6225:AD6225"/>
    <mergeCell ref="AE6225:AG6225"/>
    <mergeCell ref="C6224:J6224"/>
    <mergeCell ref="K6224:L6224"/>
    <mergeCell ref="M6224:P6224"/>
    <mergeCell ref="Q6224:T6224"/>
    <mergeCell ref="U6224:Z6224"/>
    <mergeCell ref="AA6224:AD6224"/>
    <mergeCell ref="AE6222:AG6222"/>
    <mergeCell ref="C6223:J6223"/>
    <mergeCell ref="K6223:L6223"/>
    <mergeCell ref="M6223:P6223"/>
    <mergeCell ref="Q6223:T6223"/>
    <mergeCell ref="U6223:Z6223"/>
    <mergeCell ref="AA6223:AD6223"/>
    <mergeCell ref="AE6223:AG6223"/>
    <mergeCell ref="M6221:P6221"/>
    <mergeCell ref="Q6221:T6221"/>
    <mergeCell ref="U6221:Z6221"/>
    <mergeCell ref="AA6221:AD6221"/>
    <mergeCell ref="C6222:J6222"/>
    <mergeCell ref="K6222:L6222"/>
    <mergeCell ref="M6222:P6222"/>
    <mergeCell ref="Q6222:T6222"/>
    <mergeCell ref="U6222:Z6222"/>
    <mergeCell ref="AA6222:AD6222"/>
    <mergeCell ref="V6218:X6218"/>
    <mergeCell ref="Y6218:AE6218"/>
    <mergeCell ref="AF6218:AG6218"/>
    <mergeCell ref="A6219:AH6219"/>
    <mergeCell ref="A6220:J6221"/>
    <mergeCell ref="K6220:L6221"/>
    <mergeCell ref="M6220:T6220"/>
    <mergeCell ref="U6220:AD6220"/>
    <mergeCell ref="AE6220:AG6221"/>
    <mergeCell ref="AH6220:AH6221"/>
    <mergeCell ref="E6218:F6218"/>
    <mergeCell ref="H6218:I6218"/>
    <mergeCell ref="J6218:K6218"/>
    <mergeCell ref="L6218:M6218"/>
    <mergeCell ref="N6218:Q6218"/>
    <mergeCell ref="R6218:U6218"/>
    <mergeCell ref="A6215:AC6215"/>
    <mergeCell ref="AD6215:AE6215"/>
    <mergeCell ref="AH6215:AH6216"/>
    <mergeCell ref="A6216:AC6216"/>
    <mergeCell ref="AD6216:AE6216"/>
    <mergeCell ref="A6217:C6217"/>
    <mergeCell ref="D6217:D6218"/>
    <mergeCell ref="E6217:AG6217"/>
    <mergeCell ref="AH6217:AH6218"/>
    <mergeCell ref="A6218:C6218"/>
    <mergeCell ref="A6208:AH6208"/>
    <mergeCell ref="A6209:AC6210"/>
    <mergeCell ref="AD6209:AE6209"/>
    <mergeCell ref="AF6209:AG6209"/>
    <mergeCell ref="AH6209:AH6213"/>
    <mergeCell ref="AD6210:AG6213"/>
    <mergeCell ref="A6211:AC6211"/>
    <mergeCell ref="A6212:AC6212"/>
    <mergeCell ref="A6213:AC6214"/>
    <mergeCell ref="AD6214:AH6214"/>
    <mergeCell ref="A6203:AH6203"/>
    <mergeCell ref="A6204:H6204"/>
    <mergeCell ref="I6204:Y6204"/>
    <mergeCell ref="AA6204:AG6204"/>
    <mergeCell ref="A6205:D6205"/>
    <mergeCell ref="E6205:AH6205"/>
    <mergeCell ref="X6201:AB6201"/>
    <mergeCell ref="AC6201:AD6201"/>
    <mergeCell ref="AE6201:AG6201"/>
    <mergeCell ref="A6202:H6202"/>
    <mergeCell ref="I6202:Y6202"/>
    <mergeCell ref="AA6202:AG6202"/>
    <mergeCell ref="X6200:AB6200"/>
    <mergeCell ref="AC6200:AD6200"/>
    <mergeCell ref="AE6200:AG6200"/>
    <mergeCell ref="A6201:E6201"/>
    <mergeCell ref="F6201:J6201"/>
    <mergeCell ref="K6201:L6201"/>
    <mergeCell ref="M6201:O6201"/>
    <mergeCell ref="P6201:R6201"/>
    <mergeCell ref="S6201:T6201"/>
    <mergeCell ref="U6201:W6201"/>
    <mergeCell ref="AE6198:AG6198"/>
    <mergeCell ref="A6199:J6199"/>
    <mergeCell ref="K6199:AA6199"/>
    <mergeCell ref="AC6199:AG6199"/>
    <mergeCell ref="A6200:J6200"/>
    <mergeCell ref="K6200:L6200"/>
    <mergeCell ref="M6200:O6200"/>
    <mergeCell ref="P6200:R6200"/>
    <mergeCell ref="S6200:T6200"/>
    <mergeCell ref="U6200:W6200"/>
    <mergeCell ref="A6197:N6197"/>
    <mergeCell ref="O6197:S6197"/>
    <mergeCell ref="T6197:V6197"/>
    <mergeCell ref="X6197:AD6197"/>
    <mergeCell ref="AE6197:AG6197"/>
    <mergeCell ref="A6198:E6198"/>
    <mergeCell ref="F6198:N6198"/>
    <mergeCell ref="O6198:S6198"/>
    <mergeCell ref="T6198:V6198"/>
    <mergeCell ref="X6198:AD6198"/>
    <mergeCell ref="A6195:N6195"/>
    <mergeCell ref="O6195:S6195"/>
    <mergeCell ref="T6195:V6195"/>
    <mergeCell ref="X6195:AD6195"/>
    <mergeCell ref="AE6195:AG6195"/>
    <mergeCell ref="A6196:H6196"/>
    <mergeCell ref="I6196:Y6196"/>
    <mergeCell ref="AA6196:AG6196"/>
    <mergeCell ref="C6193:N6193"/>
    <mergeCell ref="O6193:S6193"/>
    <mergeCell ref="T6193:V6193"/>
    <mergeCell ref="X6193:AD6193"/>
    <mergeCell ref="AE6193:AG6193"/>
    <mergeCell ref="A6194:H6194"/>
    <mergeCell ref="I6194:Y6194"/>
    <mergeCell ref="AA6194:AG6194"/>
    <mergeCell ref="AA6190:AG6190"/>
    <mergeCell ref="I6191:Y6191"/>
    <mergeCell ref="AA6191:AG6191"/>
    <mergeCell ref="A6192:N6192"/>
    <mergeCell ref="O6192:S6192"/>
    <mergeCell ref="T6192:V6192"/>
    <mergeCell ref="X6192:AD6192"/>
    <mergeCell ref="AE6192:AG6192"/>
    <mergeCell ref="A6187:H6191"/>
    <mergeCell ref="I6187:Y6187"/>
    <mergeCell ref="Z6187:Z6191"/>
    <mergeCell ref="AA6187:AG6187"/>
    <mergeCell ref="AH6187:AH6191"/>
    <mergeCell ref="I6188:Y6188"/>
    <mergeCell ref="AA6188:AG6188"/>
    <mergeCell ref="I6189:Y6189"/>
    <mergeCell ref="AA6189:AG6189"/>
    <mergeCell ref="I6190:Y6190"/>
    <mergeCell ref="C6185:N6185"/>
    <mergeCell ref="O6185:S6185"/>
    <mergeCell ref="T6185:V6185"/>
    <mergeCell ref="X6185:AD6185"/>
    <mergeCell ref="AE6185:AG6185"/>
    <mergeCell ref="C6186:N6186"/>
    <mergeCell ref="O6186:S6186"/>
    <mergeCell ref="T6186:V6186"/>
    <mergeCell ref="X6186:AD6186"/>
    <mergeCell ref="AE6186:AG6186"/>
    <mergeCell ref="A6183:J6183"/>
    <mergeCell ref="K6183:Z6183"/>
    <mergeCell ref="AA6183:AG6183"/>
    <mergeCell ref="A6184:N6184"/>
    <mergeCell ref="O6184:S6184"/>
    <mergeCell ref="T6184:V6184"/>
    <mergeCell ref="X6184:AD6184"/>
    <mergeCell ref="AE6184:AG6184"/>
    <mergeCell ref="AE6181:AG6181"/>
    <mergeCell ref="C6182:J6182"/>
    <mergeCell ref="K6182:L6182"/>
    <mergeCell ref="M6182:P6182"/>
    <mergeCell ref="Q6182:T6182"/>
    <mergeCell ref="U6182:Z6182"/>
    <mergeCell ref="AA6182:AD6182"/>
    <mergeCell ref="AE6182:AG6182"/>
    <mergeCell ref="M6180:P6180"/>
    <mergeCell ref="Q6180:T6180"/>
    <mergeCell ref="U6180:Z6180"/>
    <mergeCell ref="AA6180:AD6180"/>
    <mergeCell ref="C6181:J6181"/>
    <mergeCell ref="K6181:L6181"/>
    <mergeCell ref="M6181:P6181"/>
    <mergeCell ref="Q6181:T6181"/>
    <mergeCell ref="U6181:Z6181"/>
    <mergeCell ref="AA6181:AD6181"/>
    <mergeCell ref="V6177:X6177"/>
    <mergeCell ref="Y6177:AE6177"/>
    <mergeCell ref="AF6177:AG6177"/>
    <mergeCell ref="A6178:AH6178"/>
    <mergeCell ref="A6179:J6180"/>
    <mergeCell ref="K6179:L6180"/>
    <mergeCell ref="M6179:T6179"/>
    <mergeCell ref="U6179:AD6179"/>
    <mergeCell ref="AE6179:AG6180"/>
    <mergeCell ref="AH6179:AH6180"/>
    <mergeCell ref="E6177:F6177"/>
    <mergeCell ref="H6177:I6177"/>
    <mergeCell ref="J6177:K6177"/>
    <mergeCell ref="L6177:M6177"/>
    <mergeCell ref="N6177:Q6177"/>
    <mergeCell ref="R6177:U6177"/>
    <mergeCell ref="A6174:AC6174"/>
    <mergeCell ref="AD6174:AE6174"/>
    <mergeCell ref="AH6174:AH6175"/>
    <mergeCell ref="A6175:AC6175"/>
    <mergeCell ref="AD6175:AE6175"/>
    <mergeCell ref="A6176:C6176"/>
    <mergeCell ref="D6176:D6177"/>
    <mergeCell ref="E6176:AG6176"/>
    <mergeCell ref="AH6176:AH6177"/>
    <mergeCell ref="A6177:C6177"/>
    <mergeCell ref="A6168:AC6169"/>
    <mergeCell ref="AD6168:AE6168"/>
    <mergeCell ref="AF6168:AG6168"/>
    <mergeCell ref="AH6168:AH6172"/>
    <mergeCell ref="AD6169:AG6172"/>
    <mergeCell ref="A6170:AC6170"/>
    <mergeCell ref="A6171:AC6171"/>
    <mergeCell ref="A6172:AC6173"/>
    <mergeCell ref="AD6173:AH6173"/>
    <mergeCell ref="A6164:H6164"/>
    <mergeCell ref="I6164:Y6164"/>
    <mergeCell ref="AA6164:AG6164"/>
    <mergeCell ref="A6165:D6165"/>
    <mergeCell ref="E6165:AH6165"/>
    <mergeCell ref="A6167:AH6167"/>
    <mergeCell ref="AC6160:AD6160"/>
    <mergeCell ref="AE6160:AG6160"/>
    <mergeCell ref="A6162:H6162"/>
    <mergeCell ref="I6162:Y6162"/>
    <mergeCell ref="AA6162:AG6162"/>
    <mergeCell ref="A6163:AH6163"/>
    <mergeCell ref="AC6159:AD6159"/>
    <mergeCell ref="AE6159:AG6159"/>
    <mergeCell ref="A6160:E6160"/>
    <mergeCell ref="F6160:J6161"/>
    <mergeCell ref="K6160:L6160"/>
    <mergeCell ref="M6160:O6160"/>
    <mergeCell ref="P6160:R6160"/>
    <mergeCell ref="S6160:T6160"/>
    <mergeCell ref="U6160:W6160"/>
    <mergeCell ref="X6160:AB6160"/>
    <mergeCell ref="AC6158:AD6158"/>
    <mergeCell ref="AE6158:AG6158"/>
    <mergeCell ref="A6159:E6159"/>
    <mergeCell ref="F6159:J6159"/>
    <mergeCell ref="K6159:L6159"/>
    <mergeCell ref="M6159:O6159"/>
    <mergeCell ref="P6159:R6159"/>
    <mergeCell ref="S6159:T6159"/>
    <mergeCell ref="U6159:W6159"/>
    <mergeCell ref="X6159:AB6159"/>
    <mergeCell ref="A6157:J6157"/>
    <mergeCell ref="K6157:AA6157"/>
    <mergeCell ref="AC6157:AG6157"/>
    <mergeCell ref="A6158:J6158"/>
    <mergeCell ref="K6158:L6158"/>
    <mergeCell ref="M6158:O6158"/>
    <mergeCell ref="P6158:R6158"/>
    <mergeCell ref="S6158:T6158"/>
    <mergeCell ref="U6158:W6158"/>
    <mergeCell ref="X6158:AB6158"/>
    <mergeCell ref="AE6154:AG6154"/>
    <mergeCell ref="A6155:E6155"/>
    <mergeCell ref="F6155:N6156"/>
    <mergeCell ref="O6155:S6155"/>
    <mergeCell ref="T6155:V6155"/>
    <mergeCell ref="X6155:AD6155"/>
    <mergeCell ref="AE6155:AG6155"/>
    <mergeCell ref="A6153:N6153"/>
    <mergeCell ref="O6153:S6153"/>
    <mergeCell ref="T6153:V6153"/>
    <mergeCell ref="X6153:AD6153"/>
    <mergeCell ref="AE6153:AG6153"/>
    <mergeCell ref="A6154:E6154"/>
    <mergeCell ref="F6154:N6154"/>
    <mergeCell ref="O6154:S6154"/>
    <mergeCell ref="T6154:V6154"/>
    <mergeCell ref="X6154:AD6154"/>
    <mergeCell ref="C6151:N6151"/>
    <mergeCell ref="O6151:S6151"/>
    <mergeCell ref="T6151:V6151"/>
    <mergeCell ref="X6151:AD6151"/>
    <mergeCell ref="AE6151:AG6151"/>
    <mergeCell ref="A6152:H6152"/>
    <mergeCell ref="I6152:Y6152"/>
    <mergeCell ref="AA6152:AG6152"/>
    <mergeCell ref="A6149:H6149"/>
    <mergeCell ref="I6149:Y6149"/>
    <mergeCell ref="AA6149:AG6149"/>
    <mergeCell ref="A6150:N6150"/>
    <mergeCell ref="O6150:S6150"/>
    <mergeCell ref="T6150:V6150"/>
    <mergeCell ref="X6150:AD6150"/>
    <mergeCell ref="AE6150:AG6150"/>
    <mergeCell ref="C6147:N6147"/>
    <mergeCell ref="O6147:S6147"/>
    <mergeCell ref="T6147:V6147"/>
    <mergeCell ref="X6147:AD6147"/>
    <mergeCell ref="AE6147:AG6147"/>
    <mergeCell ref="C6148:N6148"/>
    <mergeCell ref="O6148:S6148"/>
    <mergeCell ref="T6148:V6148"/>
    <mergeCell ref="X6148:AD6148"/>
    <mergeCell ref="AE6148:AG6148"/>
    <mergeCell ref="AA6144:AG6144"/>
    <mergeCell ref="I6145:Y6145"/>
    <mergeCell ref="AA6145:AG6145"/>
    <mergeCell ref="A6146:N6146"/>
    <mergeCell ref="O6146:S6146"/>
    <mergeCell ref="T6146:V6146"/>
    <mergeCell ref="X6146:AD6146"/>
    <mergeCell ref="AE6146:AG6146"/>
    <mergeCell ref="A6141:H6145"/>
    <mergeCell ref="I6141:Y6141"/>
    <mergeCell ref="Z6141:Z6145"/>
    <mergeCell ref="AA6141:AG6141"/>
    <mergeCell ref="AH6141:AH6145"/>
    <mergeCell ref="I6142:Y6142"/>
    <mergeCell ref="AA6142:AG6142"/>
    <mergeCell ref="I6143:Y6143"/>
    <mergeCell ref="AA6143:AG6143"/>
    <mergeCell ref="I6144:Y6144"/>
    <mergeCell ref="C6139:N6139"/>
    <mergeCell ref="O6139:S6139"/>
    <mergeCell ref="T6139:V6139"/>
    <mergeCell ref="X6139:AD6139"/>
    <mergeCell ref="AE6139:AG6139"/>
    <mergeCell ref="C6140:N6140"/>
    <mergeCell ref="O6140:S6140"/>
    <mergeCell ref="T6140:V6140"/>
    <mergeCell ref="X6140:AD6140"/>
    <mergeCell ref="AE6140:AG6140"/>
    <mergeCell ref="C6137:N6137"/>
    <mergeCell ref="O6137:S6137"/>
    <mergeCell ref="T6137:V6137"/>
    <mergeCell ref="X6137:AD6137"/>
    <mergeCell ref="AE6137:AG6137"/>
    <mergeCell ref="C6138:N6138"/>
    <mergeCell ref="O6138:S6138"/>
    <mergeCell ref="T6138:V6138"/>
    <mergeCell ref="X6138:AD6138"/>
    <mergeCell ref="AE6138:AG6138"/>
    <mergeCell ref="A6135:J6135"/>
    <mergeCell ref="K6135:Z6135"/>
    <mergeCell ref="AA6135:AG6135"/>
    <mergeCell ref="A6136:N6136"/>
    <mergeCell ref="O6136:S6136"/>
    <mergeCell ref="T6136:V6136"/>
    <mergeCell ref="X6136:AD6136"/>
    <mergeCell ref="AE6136:AG6136"/>
    <mergeCell ref="AE6133:AG6133"/>
    <mergeCell ref="C6134:J6134"/>
    <mergeCell ref="K6134:L6134"/>
    <mergeCell ref="M6134:P6134"/>
    <mergeCell ref="Q6134:T6134"/>
    <mergeCell ref="U6134:Z6134"/>
    <mergeCell ref="AA6134:AD6134"/>
    <mergeCell ref="AE6134:AG6134"/>
    <mergeCell ref="C6133:J6133"/>
    <mergeCell ref="K6133:L6133"/>
    <mergeCell ref="M6133:P6133"/>
    <mergeCell ref="Q6133:T6133"/>
    <mergeCell ref="U6133:Z6133"/>
    <mergeCell ref="AA6133:AD6133"/>
    <mergeCell ref="AE6131:AG6131"/>
    <mergeCell ref="C6132:J6132"/>
    <mergeCell ref="K6132:L6132"/>
    <mergeCell ref="M6132:P6132"/>
    <mergeCell ref="Q6132:T6132"/>
    <mergeCell ref="U6132:Z6132"/>
    <mergeCell ref="AA6132:AD6132"/>
    <mergeCell ref="AE6132:AG6132"/>
    <mergeCell ref="M6130:P6130"/>
    <mergeCell ref="Q6130:T6130"/>
    <mergeCell ref="U6130:Z6130"/>
    <mergeCell ref="AA6130:AD6130"/>
    <mergeCell ref="C6131:J6131"/>
    <mergeCell ref="K6131:L6131"/>
    <mergeCell ref="M6131:P6131"/>
    <mergeCell ref="Q6131:T6131"/>
    <mergeCell ref="U6131:Z6131"/>
    <mergeCell ref="AA6131:AD6131"/>
    <mergeCell ref="V6127:X6127"/>
    <mergeCell ref="Y6127:AE6127"/>
    <mergeCell ref="AF6127:AG6127"/>
    <mergeCell ref="A6128:AH6128"/>
    <mergeCell ref="A6129:J6130"/>
    <mergeCell ref="K6129:L6130"/>
    <mergeCell ref="M6129:T6129"/>
    <mergeCell ref="U6129:AD6129"/>
    <mergeCell ref="AE6129:AG6130"/>
    <mergeCell ref="AH6129:AH6130"/>
    <mergeCell ref="E6127:F6127"/>
    <mergeCell ref="H6127:I6127"/>
    <mergeCell ref="J6127:K6127"/>
    <mergeCell ref="L6127:M6127"/>
    <mergeCell ref="N6127:Q6127"/>
    <mergeCell ref="R6127:U6127"/>
    <mergeCell ref="A6124:AC6124"/>
    <mergeCell ref="AD6124:AE6124"/>
    <mergeCell ref="AH6124:AH6125"/>
    <mergeCell ref="A6125:AC6125"/>
    <mergeCell ref="AD6125:AE6125"/>
    <mergeCell ref="A6126:C6126"/>
    <mergeCell ref="D6126:D6127"/>
    <mergeCell ref="E6126:AG6126"/>
    <mergeCell ref="AH6126:AH6127"/>
    <mergeCell ref="A6127:C6127"/>
    <mergeCell ref="A6118:AC6119"/>
    <mergeCell ref="AD6118:AE6118"/>
    <mergeCell ref="AF6118:AG6118"/>
    <mergeCell ref="AH6118:AH6122"/>
    <mergeCell ref="AD6119:AG6122"/>
    <mergeCell ref="A6120:AC6120"/>
    <mergeCell ref="A6121:AC6121"/>
    <mergeCell ref="A6122:AC6123"/>
    <mergeCell ref="AD6123:AH6123"/>
    <mergeCell ref="A6113:H6113"/>
    <mergeCell ref="I6113:Y6113"/>
    <mergeCell ref="AA6113:AG6113"/>
    <mergeCell ref="A6114:D6114"/>
    <mergeCell ref="E6114:AH6114"/>
    <mergeCell ref="A6117:AH6117"/>
    <mergeCell ref="AC6110:AD6110"/>
    <mergeCell ref="AE6110:AG6110"/>
    <mergeCell ref="A6111:H6111"/>
    <mergeCell ref="I6111:Y6111"/>
    <mergeCell ref="AA6111:AG6111"/>
    <mergeCell ref="A6112:AH6112"/>
    <mergeCell ref="A6109:J6109"/>
    <mergeCell ref="K6109:AA6109"/>
    <mergeCell ref="AC6109:AG6109"/>
    <mergeCell ref="A6110:J6110"/>
    <mergeCell ref="K6110:L6110"/>
    <mergeCell ref="M6110:O6110"/>
    <mergeCell ref="P6110:R6110"/>
    <mergeCell ref="S6110:T6110"/>
    <mergeCell ref="U6110:W6110"/>
    <mergeCell ref="X6110:AB6110"/>
    <mergeCell ref="A6107:H6107"/>
    <mergeCell ref="I6107:Y6107"/>
    <mergeCell ref="AA6107:AG6107"/>
    <mergeCell ref="A6108:N6108"/>
    <mergeCell ref="O6108:S6108"/>
    <mergeCell ref="T6108:V6108"/>
    <mergeCell ref="X6108:AD6108"/>
    <mergeCell ref="AE6108:AG6108"/>
    <mergeCell ref="A6105:H6105"/>
    <mergeCell ref="I6105:Y6105"/>
    <mergeCell ref="AA6105:AG6105"/>
    <mergeCell ref="A6106:N6106"/>
    <mergeCell ref="O6106:S6106"/>
    <mergeCell ref="T6106:V6106"/>
    <mergeCell ref="X6106:AD6106"/>
    <mergeCell ref="AE6106:AG6106"/>
    <mergeCell ref="A6103:N6103"/>
    <mergeCell ref="O6103:S6103"/>
    <mergeCell ref="T6103:V6103"/>
    <mergeCell ref="X6103:AD6103"/>
    <mergeCell ref="AE6103:AG6103"/>
    <mergeCell ref="C6104:N6104"/>
    <mergeCell ref="O6104:S6104"/>
    <mergeCell ref="T6104:V6104"/>
    <mergeCell ref="X6104:AD6104"/>
    <mergeCell ref="AE6104:AG6104"/>
    <mergeCell ref="AH6098:AH6102"/>
    <mergeCell ref="I6099:Y6099"/>
    <mergeCell ref="AA6099:AG6099"/>
    <mergeCell ref="I6100:Y6100"/>
    <mergeCell ref="AA6100:AG6100"/>
    <mergeCell ref="I6101:Y6101"/>
    <mergeCell ref="AA6101:AG6101"/>
    <mergeCell ref="I6102:Y6102"/>
    <mergeCell ref="AA6102:AG6102"/>
    <mergeCell ref="A6097:N6097"/>
    <mergeCell ref="O6097:S6097"/>
    <mergeCell ref="T6097:V6097"/>
    <mergeCell ref="X6097:AD6097"/>
    <mergeCell ref="AE6097:AG6097"/>
    <mergeCell ref="A6098:H6102"/>
    <mergeCell ref="I6098:Y6098"/>
    <mergeCell ref="Z6098:Z6102"/>
    <mergeCell ref="AA6098:AG6098"/>
    <mergeCell ref="M6095:P6095"/>
    <mergeCell ref="Q6095:T6095"/>
    <mergeCell ref="U6095:Z6095"/>
    <mergeCell ref="AA6095:AD6095"/>
    <mergeCell ref="A6096:J6096"/>
    <mergeCell ref="K6096:Z6096"/>
    <mergeCell ref="AA6096:AG6096"/>
    <mergeCell ref="V6092:X6092"/>
    <mergeCell ref="Y6092:AE6092"/>
    <mergeCell ref="AF6092:AG6092"/>
    <mergeCell ref="A6093:AH6093"/>
    <mergeCell ref="A6094:J6095"/>
    <mergeCell ref="K6094:L6095"/>
    <mergeCell ref="M6094:T6094"/>
    <mergeCell ref="U6094:AD6094"/>
    <mergeCell ref="AE6094:AG6095"/>
    <mergeCell ref="AH6094:AH6095"/>
    <mergeCell ref="E6092:F6092"/>
    <mergeCell ref="H6092:I6092"/>
    <mergeCell ref="J6092:K6092"/>
    <mergeCell ref="L6092:M6092"/>
    <mergeCell ref="N6092:Q6092"/>
    <mergeCell ref="R6092:U6092"/>
    <mergeCell ref="A6089:AC6089"/>
    <mergeCell ref="AD6089:AE6089"/>
    <mergeCell ref="AH6089:AH6090"/>
    <mergeCell ref="A6090:AC6090"/>
    <mergeCell ref="AD6090:AE6090"/>
    <mergeCell ref="A6091:C6091"/>
    <mergeCell ref="D6091:D6092"/>
    <mergeCell ref="E6091:AG6091"/>
    <mergeCell ref="AH6091:AH6092"/>
    <mergeCell ref="A6092:C6092"/>
    <mergeCell ref="A6082:AH6082"/>
    <mergeCell ref="A6083:AC6084"/>
    <mergeCell ref="AD6083:AE6083"/>
    <mergeCell ref="AF6083:AG6083"/>
    <mergeCell ref="AH6083:AH6087"/>
    <mergeCell ref="AD6084:AG6087"/>
    <mergeCell ref="A6085:AC6085"/>
    <mergeCell ref="A6086:AC6086"/>
    <mergeCell ref="A6087:AC6088"/>
    <mergeCell ref="AD6088:AH6088"/>
    <mergeCell ref="A6077:AH6077"/>
    <mergeCell ref="A6078:H6078"/>
    <mergeCell ref="I6078:Y6078"/>
    <mergeCell ref="AA6078:AG6078"/>
    <mergeCell ref="A6079:D6079"/>
    <mergeCell ref="E6079:AH6079"/>
    <mergeCell ref="X6075:AB6075"/>
    <mergeCell ref="AC6075:AD6075"/>
    <mergeCell ref="AE6075:AG6075"/>
    <mergeCell ref="A6076:H6076"/>
    <mergeCell ref="I6076:Y6076"/>
    <mergeCell ref="AA6076:AG6076"/>
    <mergeCell ref="X6074:AB6074"/>
    <mergeCell ref="AC6074:AD6074"/>
    <mergeCell ref="AE6074:AG6074"/>
    <mergeCell ref="A6075:E6075"/>
    <mergeCell ref="F6075:J6075"/>
    <mergeCell ref="K6075:L6075"/>
    <mergeCell ref="M6075:O6075"/>
    <mergeCell ref="P6075:R6075"/>
    <mergeCell ref="S6075:T6075"/>
    <mergeCell ref="U6075:W6075"/>
    <mergeCell ref="AE6072:AG6072"/>
    <mergeCell ref="A6073:J6073"/>
    <mergeCell ref="K6073:AA6073"/>
    <mergeCell ref="AC6073:AG6073"/>
    <mergeCell ref="A6074:J6074"/>
    <mergeCell ref="K6074:L6074"/>
    <mergeCell ref="M6074:O6074"/>
    <mergeCell ref="P6074:R6074"/>
    <mergeCell ref="S6074:T6074"/>
    <mergeCell ref="U6074:W6074"/>
    <mergeCell ref="A6071:N6071"/>
    <mergeCell ref="O6071:S6071"/>
    <mergeCell ref="T6071:V6071"/>
    <mergeCell ref="X6071:AD6071"/>
    <mergeCell ref="AE6071:AG6071"/>
    <mergeCell ref="A6072:E6072"/>
    <mergeCell ref="F6072:N6072"/>
    <mergeCell ref="O6072:S6072"/>
    <mergeCell ref="T6072:V6072"/>
    <mergeCell ref="X6072:AD6072"/>
    <mergeCell ref="A6069:N6069"/>
    <mergeCell ref="O6069:S6069"/>
    <mergeCell ref="T6069:V6069"/>
    <mergeCell ref="X6069:AD6069"/>
    <mergeCell ref="AE6069:AG6069"/>
    <mergeCell ref="A6070:H6070"/>
    <mergeCell ref="I6070:Y6070"/>
    <mergeCell ref="AA6070:AG6070"/>
    <mergeCell ref="C6067:N6067"/>
    <mergeCell ref="O6067:S6067"/>
    <mergeCell ref="T6067:V6067"/>
    <mergeCell ref="X6067:AD6067"/>
    <mergeCell ref="AE6067:AG6067"/>
    <mergeCell ref="A6068:H6068"/>
    <mergeCell ref="I6068:Y6068"/>
    <mergeCell ref="AA6068:AG6068"/>
    <mergeCell ref="AA6064:AG6064"/>
    <mergeCell ref="I6065:Y6065"/>
    <mergeCell ref="AA6065:AG6065"/>
    <mergeCell ref="A6066:N6066"/>
    <mergeCell ref="O6066:S6066"/>
    <mergeCell ref="T6066:V6066"/>
    <mergeCell ref="X6066:AD6066"/>
    <mergeCell ref="AE6066:AG6066"/>
    <mergeCell ref="A6061:H6065"/>
    <mergeCell ref="I6061:Y6061"/>
    <mergeCell ref="Z6061:Z6065"/>
    <mergeCell ref="AA6061:AG6061"/>
    <mergeCell ref="AH6061:AH6065"/>
    <mergeCell ref="I6062:Y6062"/>
    <mergeCell ref="AA6062:AG6062"/>
    <mergeCell ref="I6063:Y6063"/>
    <mergeCell ref="AA6063:AG6063"/>
    <mergeCell ref="I6064:Y6064"/>
    <mergeCell ref="C6059:N6059"/>
    <mergeCell ref="O6059:S6059"/>
    <mergeCell ref="T6059:V6059"/>
    <mergeCell ref="X6059:AD6059"/>
    <mergeCell ref="AE6059:AG6059"/>
    <mergeCell ref="C6060:N6060"/>
    <mergeCell ref="O6060:S6060"/>
    <mergeCell ref="T6060:V6060"/>
    <mergeCell ref="X6060:AD6060"/>
    <mergeCell ref="AE6060:AG6060"/>
    <mergeCell ref="A6057:J6057"/>
    <mergeCell ref="K6057:Z6057"/>
    <mergeCell ref="AA6057:AG6057"/>
    <mergeCell ref="A6058:N6058"/>
    <mergeCell ref="O6058:S6058"/>
    <mergeCell ref="T6058:V6058"/>
    <mergeCell ref="X6058:AD6058"/>
    <mergeCell ref="AE6058:AG6058"/>
    <mergeCell ref="AE6055:AG6055"/>
    <mergeCell ref="C6056:J6056"/>
    <mergeCell ref="K6056:L6056"/>
    <mergeCell ref="M6056:P6056"/>
    <mergeCell ref="Q6056:T6056"/>
    <mergeCell ref="U6056:Z6056"/>
    <mergeCell ref="AA6056:AD6056"/>
    <mergeCell ref="AE6056:AG6056"/>
    <mergeCell ref="M6054:P6054"/>
    <mergeCell ref="Q6054:T6054"/>
    <mergeCell ref="U6054:Z6054"/>
    <mergeCell ref="AA6054:AD6054"/>
    <mergeCell ref="C6055:J6055"/>
    <mergeCell ref="K6055:L6055"/>
    <mergeCell ref="M6055:P6055"/>
    <mergeCell ref="Q6055:T6055"/>
    <mergeCell ref="U6055:Z6055"/>
    <mergeCell ref="AA6055:AD6055"/>
    <mergeCell ref="V6051:X6051"/>
    <mergeCell ref="Y6051:AE6051"/>
    <mergeCell ref="AF6051:AG6051"/>
    <mergeCell ref="A6052:AH6052"/>
    <mergeCell ref="A6053:J6054"/>
    <mergeCell ref="K6053:L6054"/>
    <mergeCell ref="M6053:T6053"/>
    <mergeCell ref="U6053:AD6053"/>
    <mergeCell ref="AE6053:AG6054"/>
    <mergeCell ref="AH6053:AH6054"/>
    <mergeCell ref="E6051:F6051"/>
    <mergeCell ref="H6051:I6051"/>
    <mergeCell ref="J6051:K6051"/>
    <mergeCell ref="L6051:M6051"/>
    <mergeCell ref="N6051:Q6051"/>
    <mergeCell ref="R6051:U6051"/>
    <mergeCell ref="A6048:AC6048"/>
    <mergeCell ref="AD6048:AE6048"/>
    <mergeCell ref="AH6048:AH6049"/>
    <mergeCell ref="A6049:AC6049"/>
    <mergeCell ref="AD6049:AE6049"/>
    <mergeCell ref="A6050:C6050"/>
    <mergeCell ref="D6050:D6051"/>
    <mergeCell ref="E6050:AG6050"/>
    <mergeCell ref="AH6050:AH6051"/>
    <mergeCell ref="A6051:C6051"/>
    <mergeCell ref="A6041:AH6041"/>
    <mergeCell ref="A6042:AC6043"/>
    <mergeCell ref="AD6042:AE6042"/>
    <mergeCell ref="AF6042:AG6042"/>
    <mergeCell ref="AH6042:AH6046"/>
    <mergeCell ref="AD6043:AG6046"/>
    <mergeCell ref="A6044:AC6044"/>
    <mergeCell ref="A6045:AC6045"/>
    <mergeCell ref="A6046:AC6047"/>
    <mergeCell ref="AD6047:AH6047"/>
    <mergeCell ref="A6036:AH6036"/>
    <mergeCell ref="A6037:H6037"/>
    <mergeCell ref="I6037:Y6037"/>
    <mergeCell ref="AA6037:AG6037"/>
    <mergeCell ref="A6038:D6038"/>
    <mergeCell ref="E6038:AH6038"/>
    <mergeCell ref="X6034:AB6034"/>
    <mergeCell ref="AC6034:AD6034"/>
    <mergeCell ref="AE6034:AG6034"/>
    <mergeCell ref="A6035:H6035"/>
    <mergeCell ref="I6035:Y6035"/>
    <mergeCell ref="AA6035:AG6035"/>
    <mergeCell ref="A6034:J6034"/>
    <mergeCell ref="K6034:L6034"/>
    <mergeCell ref="M6034:O6034"/>
    <mergeCell ref="P6034:R6034"/>
    <mergeCell ref="S6034:T6034"/>
    <mergeCell ref="U6034:W6034"/>
    <mergeCell ref="A6032:N6032"/>
    <mergeCell ref="O6032:S6032"/>
    <mergeCell ref="T6032:V6032"/>
    <mergeCell ref="X6032:AD6032"/>
    <mergeCell ref="AE6032:AG6032"/>
    <mergeCell ref="A6033:J6033"/>
    <mergeCell ref="K6033:AA6033"/>
    <mergeCell ref="AC6033:AG6033"/>
    <mergeCell ref="A6030:N6030"/>
    <mergeCell ref="O6030:S6030"/>
    <mergeCell ref="T6030:V6030"/>
    <mergeCell ref="X6030:AD6030"/>
    <mergeCell ref="AE6030:AG6030"/>
    <mergeCell ref="A6031:H6031"/>
    <mergeCell ref="I6031:Y6031"/>
    <mergeCell ref="AA6031:AG6031"/>
    <mergeCell ref="C6028:N6028"/>
    <mergeCell ref="O6028:S6028"/>
    <mergeCell ref="T6028:V6028"/>
    <mergeCell ref="X6028:AD6028"/>
    <mergeCell ref="AE6028:AG6028"/>
    <mergeCell ref="A6029:H6029"/>
    <mergeCell ref="I6029:Y6029"/>
    <mergeCell ref="AA6029:AG6029"/>
    <mergeCell ref="A6026:N6026"/>
    <mergeCell ref="O6026:S6026"/>
    <mergeCell ref="T6026:V6026"/>
    <mergeCell ref="X6026:AD6026"/>
    <mergeCell ref="AE6026:AG6026"/>
    <mergeCell ref="C6027:N6027"/>
    <mergeCell ref="O6027:S6027"/>
    <mergeCell ref="T6027:V6027"/>
    <mergeCell ref="X6027:AD6027"/>
    <mergeCell ref="AE6027:AG6027"/>
    <mergeCell ref="AH6021:AH6025"/>
    <mergeCell ref="I6022:Y6022"/>
    <mergeCell ref="AA6022:AG6022"/>
    <mergeCell ref="I6023:Y6023"/>
    <mergeCell ref="AA6023:AG6023"/>
    <mergeCell ref="I6024:Y6024"/>
    <mergeCell ref="AA6024:AG6024"/>
    <mergeCell ref="I6025:Y6025"/>
    <mergeCell ref="AA6025:AG6025"/>
    <mergeCell ref="C6020:N6020"/>
    <mergeCell ref="O6020:S6020"/>
    <mergeCell ref="T6020:V6020"/>
    <mergeCell ref="X6020:AD6020"/>
    <mergeCell ref="AE6020:AG6020"/>
    <mergeCell ref="A6021:H6025"/>
    <mergeCell ref="I6021:Y6021"/>
    <mergeCell ref="Z6021:Z6025"/>
    <mergeCell ref="AA6021:AG6021"/>
    <mergeCell ref="AE6017:AG6017"/>
    <mergeCell ref="A6018:J6018"/>
    <mergeCell ref="K6018:Z6018"/>
    <mergeCell ref="AA6018:AG6018"/>
    <mergeCell ref="A6019:N6019"/>
    <mergeCell ref="O6019:S6019"/>
    <mergeCell ref="T6019:V6019"/>
    <mergeCell ref="X6019:AD6019"/>
    <mergeCell ref="AE6019:AG6019"/>
    <mergeCell ref="M6016:P6016"/>
    <mergeCell ref="Q6016:T6016"/>
    <mergeCell ref="U6016:Z6016"/>
    <mergeCell ref="AA6016:AD6016"/>
    <mergeCell ref="C6017:J6017"/>
    <mergeCell ref="K6017:L6017"/>
    <mergeCell ref="M6017:P6017"/>
    <mergeCell ref="Q6017:T6017"/>
    <mergeCell ref="U6017:Z6017"/>
    <mergeCell ref="AA6017:AD6017"/>
    <mergeCell ref="V6013:X6013"/>
    <mergeCell ref="Y6013:AE6013"/>
    <mergeCell ref="AF6013:AG6013"/>
    <mergeCell ref="A6014:AH6014"/>
    <mergeCell ref="A6015:J6016"/>
    <mergeCell ref="K6015:L6016"/>
    <mergeCell ref="M6015:T6015"/>
    <mergeCell ref="U6015:AD6015"/>
    <mergeCell ref="AE6015:AG6016"/>
    <mergeCell ref="AH6015:AH6016"/>
    <mergeCell ref="E6013:F6013"/>
    <mergeCell ref="H6013:I6013"/>
    <mergeCell ref="J6013:K6013"/>
    <mergeCell ref="L6013:M6013"/>
    <mergeCell ref="N6013:Q6013"/>
    <mergeCell ref="R6013:U6013"/>
    <mergeCell ref="A6010:AC6010"/>
    <mergeCell ref="AD6010:AE6010"/>
    <mergeCell ref="AH6010:AH6011"/>
    <mergeCell ref="A6011:AC6011"/>
    <mergeCell ref="AD6011:AE6011"/>
    <mergeCell ref="A6012:C6012"/>
    <mergeCell ref="D6012:D6013"/>
    <mergeCell ref="E6012:AG6012"/>
    <mergeCell ref="AH6012:AH6013"/>
    <mergeCell ref="A6013:C6013"/>
    <mergeCell ref="A6003:AH6003"/>
    <mergeCell ref="A6004:AC6005"/>
    <mergeCell ref="AD6004:AE6004"/>
    <mergeCell ref="AF6004:AG6004"/>
    <mergeCell ref="AH6004:AH6008"/>
    <mergeCell ref="AD6005:AG6008"/>
    <mergeCell ref="A6006:AC6006"/>
    <mergeCell ref="A6007:AC6007"/>
    <mergeCell ref="A6008:AC6009"/>
    <mergeCell ref="AD6009:AH6009"/>
    <mergeCell ref="A5998:AH5998"/>
    <mergeCell ref="A5999:H5999"/>
    <mergeCell ref="I5999:Y5999"/>
    <mergeCell ref="AA5999:AG5999"/>
    <mergeCell ref="A6000:D6000"/>
    <mergeCell ref="E6000:AH6000"/>
    <mergeCell ref="X5996:AB5996"/>
    <mergeCell ref="AC5996:AD5996"/>
    <mergeCell ref="AE5996:AG5996"/>
    <mergeCell ref="A5997:H5997"/>
    <mergeCell ref="I5997:Y5997"/>
    <mergeCell ref="AA5997:AG5997"/>
    <mergeCell ref="A5996:J5996"/>
    <mergeCell ref="K5996:L5996"/>
    <mergeCell ref="M5996:O5996"/>
    <mergeCell ref="P5996:R5996"/>
    <mergeCell ref="S5996:T5996"/>
    <mergeCell ref="U5996:W5996"/>
    <mergeCell ref="A5994:N5994"/>
    <mergeCell ref="O5994:S5994"/>
    <mergeCell ref="T5994:V5994"/>
    <mergeCell ref="X5994:AD5994"/>
    <mergeCell ref="AE5994:AG5994"/>
    <mergeCell ref="A5995:J5995"/>
    <mergeCell ref="K5995:AA5995"/>
    <mergeCell ref="AC5995:AG5995"/>
    <mergeCell ref="A5992:N5992"/>
    <mergeCell ref="O5992:S5992"/>
    <mergeCell ref="T5992:V5992"/>
    <mergeCell ref="X5992:AD5992"/>
    <mergeCell ref="AE5992:AG5992"/>
    <mergeCell ref="A5993:H5993"/>
    <mergeCell ref="I5993:Y5993"/>
    <mergeCell ref="AA5993:AG5993"/>
    <mergeCell ref="A5990:N5990"/>
    <mergeCell ref="O5990:S5990"/>
    <mergeCell ref="T5990:V5990"/>
    <mergeCell ref="X5990:AD5990"/>
    <mergeCell ref="AE5990:AG5990"/>
    <mergeCell ref="A5991:H5991"/>
    <mergeCell ref="I5991:Y5991"/>
    <mergeCell ref="AA5991:AG5991"/>
    <mergeCell ref="AH5985:AH5989"/>
    <mergeCell ref="I5986:Y5986"/>
    <mergeCell ref="AA5986:AG5986"/>
    <mergeCell ref="I5987:Y5987"/>
    <mergeCell ref="AA5987:AG5987"/>
    <mergeCell ref="I5988:Y5988"/>
    <mergeCell ref="AA5988:AG5988"/>
    <mergeCell ref="I5989:Y5989"/>
    <mergeCell ref="AA5989:AG5989"/>
    <mergeCell ref="C5984:N5984"/>
    <mergeCell ref="O5984:S5984"/>
    <mergeCell ref="T5984:V5984"/>
    <mergeCell ref="X5984:AD5984"/>
    <mergeCell ref="AE5984:AG5984"/>
    <mergeCell ref="A5985:H5989"/>
    <mergeCell ref="I5985:Y5985"/>
    <mergeCell ref="Z5985:Z5989"/>
    <mergeCell ref="AA5985:AG5985"/>
    <mergeCell ref="A5982:J5982"/>
    <mergeCell ref="K5982:Z5982"/>
    <mergeCell ref="AA5982:AG5982"/>
    <mergeCell ref="A5983:N5983"/>
    <mergeCell ref="O5983:S5983"/>
    <mergeCell ref="T5983:V5983"/>
    <mergeCell ref="X5983:AD5983"/>
    <mergeCell ref="AE5983:AG5983"/>
    <mergeCell ref="AE5980:AG5980"/>
    <mergeCell ref="C5981:J5981"/>
    <mergeCell ref="K5981:L5981"/>
    <mergeCell ref="M5981:P5981"/>
    <mergeCell ref="Q5981:T5981"/>
    <mergeCell ref="U5981:Z5981"/>
    <mergeCell ref="AA5981:AD5981"/>
    <mergeCell ref="AE5981:AG5981"/>
    <mergeCell ref="M5979:P5979"/>
    <mergeCell ref="Q5979:T5979"/>
    <mergeCell ref="U5979:Z5979"/>
    <mergeCell ref="AA5979:AD5979"/>
    <mergeCell ref="C5980:J5980"/>
    <mergeCell ref="K5980:L5980"/>
    <mergeCell ref="M5980:P5980"/>
    <mergeCell ref="Q5980:T5980"/>
    <mergeCell ref="U5980:Z5980"/>
    <mergeCell ref="AA5980:AD5980"/>
    <mergeCell ref="V5976:X5976"/>
    <mergeCell ref="Y5976:AE5976"/>
    <mergeCell ref="AF5976:AG5976"/>
    <mergeCell ref="A5977:AH5977"/>
    <mergeCell ref="A5978:J5979"/>
    <mergeCell ref="K5978:L5979"/>
    <mergeCell ref="M5978:T5978"/>
    <mergeCell ref="U5978:AD5978"/>
    <mergeCell ref="AE5978:AG5979"/>
    <mergeCell ref="AH5978:AH5979"/>
    <mergeCell ref="E5976:F5976"/>
    <mergeCell ref="H5976:I5976"/>
    <mergeCell ref="J5976:K5976"/>
    <mergeCell ref="L5976:M5976"/>
    <mergeCell ref="N5976:Q5976"/>
    <mergeCell ref="R5976:U5976"/>
    <mergeCell ref="A5973:AC5973"/>
    <mergeCell ref="AD5973:AE5973"/>
    <mergeCell ref="AH5973:AH5974"/>
    <mergeCell ref="A5974:AC5974"/>
    <mergeCell ref="AD5974:AE5974"/>
    <mergeCell ref="A5975:C5975"/>
    <mergeCell ref="D5975:D5976"/>
    <mergeCell ref="E5975:AG5975"/>
    <mergeCell ref="AH5975:AH5976"/>
    <mergeCell ref="A5976:C5976"/>
    <mergeCell ref="A5967:AC5968"/>
    <mergeCell ref="AD5967:AE5967"/>
    <mergeCell ref="AF5967:AG5967"/>
    <mergeCell ref="AH5967:AH5971"/>
    <mergeCell ref="AD5968:AG5971"/>
    <mergeCell ref="A5969:AC5969"/>
    <mergeCell ref="A5970:AC5970"/>
    <mergeCell ref="A5971:AC5972"/>
    <mergeCell ref="AD5972:AH5972"/>
    <mergeCell ref="A5962:H5962"/>
    <mergeCell ref="I5962:Y5962"/>
    <mergeCell ref="AA5962:AG5962"/>
    <mergeCell ref="A5963:D5963"/>
    <mergeCell ref="E5963:AH5963"/>
    <mergeCell ref="A5966:AH5966"/>
    <mergeCell ref="AC5959:AD5959"/>
    <mergeCell ref="AE5959:AG5959"/>
    <mergeCell ref="A5960:H5960"/>
    <mergeCell ref="I5960:Y5960"/>
    <mergeCell ref="AA5960:AG5960"/>
    <mergeCell ref="A5961:AH5961"/>
    <mergeCell ref="A5958:J5958"/>
    <mergeCell ref="K5958:AA5958"/>
    <mergeCell ref="AC5958:AG5958"/>
    <mergeCell ref="A5959:J5959"/>
    <mergeCell ref="K5959:L5959"/>
    <mergeCell ref="M5959:O5959"/>
    <mergeCell ref="P5959:R5959"/>
    <mergeCell ref="S5959:T5959"/>
    <mergeCell ref="U5959:W5959"/>
    <mergeCell ref="X5959:AB5959"/>
    <mergeCell ref="A5956:H5956"/>
    <mergeCell ref="I5956:Y5956"/>
    <mergeCell ref="AA5956:AG5956"/>
    <mergeCell ref="A5957:N5957"/>
    <mergeCell ref="O5957:S5957"/>
    <mergeCell ref="T5957:V5957"/>
    <mergeCell ref="X5957:AD5957"/>
    <mergeCell ref="AE5957:AG5957"/>
    <mergeCell ref="A5954:H5954"/>
    <mergeCell ref="I5954:Y5954"/>
    <mergeCell ref="AA5954:AG5954"/>
    <mergeCell ref="A5955:N5955"/>
    <mergeCell ref="O5955:S5955"/>
    <mergeCell ref="T5955:V5955"/>
    <mergeCell ref="X5955:AD5955"/>
    <mergeCell ref="AE5955:AG5955"/>
    <mergeCell ref="A5952:N5952"/>
    <mergeCell ref="O5952:S5952"/>
    <mergeCell ref="T5952:V5952"/>
    <mergeCell ref="X5952:AD5952"/>
    <mergeCell ref="AE5952:AG5952"/>
    <mergeCell ref="C5953:N5953"/>
    <mergeCell ref="O5953:S5953"/>
    <mergeCell ref="T5953:V5953"/>
    <mergeCell ref="X5953:AD5953"/>
    <mergeCell ref="AE5953:AG5953"/>
    <mergeCell ref="AH5947:AH5951"/>
    <mergeCell ref="I5948:Y5948"/>
    <mergeCell ref="AA5948:AG5948"/>
    <mergeCell ref="I5949:Y5949"/>
    <mergeCell ref="AA5949:AG5949"/>
    <mergeCell ref="I5950:Y5950"/>
    <mergeCell ref="AA5950:AG5950"/>
    <mergeCell ref="I5951:Y5951"/>
    <mergeCell ref="AA5951:AG5951"/>
    <mergeCell ref="C5946:N5946"/>
    <mergeCell ref="O5946:S5946"/>
    <mergeCell ref="T5946:V5946"/>
    <mergeCell ref="X5946:AD5946"/>
    <mergeCell ref="AE5946:AG5946"/>
    <mergeCell ref="A5947:H5951"/>
    <mergeCell ref="I5947:Y5947"/>
    <mergeCell ref="Z5947:Z5951"/>
    <mergeCell ref="AA5947:AG5947"/>
    <mergeCell ref="A5944:J5944"/>
    <mergeCell ref="K5944:Z5944"/>
    <mergeCell ref="AA5944:AG5944"/>
    <mergeCell ref="A5945:N5945"/>
    <mergeCell ref="O5945:S5945"/>
    <mergeCell ref="T5945:V5945"/>
    <mergeCell ref="X5945:AD5945"/>
    <mergeCell ref="AE5945:AG5945"/>
    <mergeCell ref="AE5942:AG5942"/>
    <mergeCell ref="C5943:J5943"/>
    <mergeCell ref="K5943:L5943"/>
    <mergeCell ref="M5943:P5943"/>
    <mergeCell ref="Q5943:T5943"/>
    <mergeCell ref="U5943:Z5943"/>
    <mergeCell ref="AA5943:AD5943"/>
    <mergeCell ref="AE5943:AG5943"/>
    <mergeCell ref="M5941:P5941"/>
    <mergeCell ref="Q5941:T5941"/>
    <mergeCell ref="U5941:Z5941"/>
    <mergeCell ref="AA5941:AD5941"/>
    <mergeCell ref="C5942:J5942"/>
    <mergeCell ref="K5942:L5942"/>
    <mergeCell ref="M5942:P5942"/>
    <mergeCell ref="Q5942:T5942"/>
    <mergeCell ref="U5942:Z5942"/>
    <mergeCell ref="AA5942:AD5942"/>
    <mergeCell ref="V5938:X5938"/>
    <mergeCell ref="Y5938:AE5938"/>
    <mergeCell ref="AF5938:AG5938"/>
    <mergeCell ref="A5939:AH5939"/>
    <mergeCell ref="A5940:J5941"/>
    <mergeCell ref="K5940:L5941"/>
    <mergeCell ref="M5940:T5940"/>
    <mergeCell ref="U5940:AD5940"/>
    <mergeCell ref="AE5940:AG5941"/>
    <mergeCell ref="AH5940:AH5941"/>
    <mergeCell ref="E5938:F5938"/>
    <mergeCell ref="H5938:I5938"/>
    <mergeCell ref="J5938:K5938"/>
    <mergeCell ref="L5938:M5938"/>
    <mergeCell ref="N5938:Q5938"/>
    <mergeCell ref="R5938:U5938"/>
    <mergeCell ref="A5935:AC5935"/>
    <mergeCell ref="AD5935:AE5935"/>
    <mergeCell ref="AH5935:AH5936"/>
    <mergeCell ref="A5936:AC5936"/>
    <mergeCell ref="AD5936:AE5936"/>
    <mergeCell ref="A5937:C5937"/>
    <mergeCell ref="D5937:D5938"/>
    <mergeCell ref="E5937:AG5937"/>
    <mergeCell ref="AH5937:AH5938"/>
    <mergeCell ref="A5938:C5938"/>
    <mergeCell ref="A5929:AC5930"/>
    <mergeCell ref="AD5929:AE5929"/>
    <mergeCell ref="AF5929:AG5929"/>
    <mergeCell ref="AH5929:AH5933"/>
    <mergeCell ref="AD5930:AG5933"/>
    <mergeCell ref="A5931:AC5931"/>
    <mergeCell ref="A5932:AC5932"/>
    <mergeCell ref="A5933:AC5934"/>
    <mergeCell ref="AD5934:AH5934"/>
    <mergeCell ref="A5925:H5925"/>
    <mergeCell ref="I5925:Y5925"/>
    <mergeCell ref="AA5925:AG5925"/>
    <mergeCell ref="A5926:D5926"/>
    <mergeCell ref="E5926:AH5926"/>
    <mergeCell ref="A5928:AH5928"/>
    <mergeCell ref="AC5922:AD5922"/>
    <mergeCell ref="AE5922:AG5922"/>
    <mergeCell ref="A5923:H5923"/>
    <mergeCell ref="I5923:Y5923"/>
    <mergeCell ref="AA5923:AG5923"/>
    <mergeCell ref="A5924:AH5924"/>
    <mergeCell ref="AC5921:AD5921"/>
    <mergeCell ref="AE5921:AG5921"/>
    <mergeCell ref="A5922:E5922"/>
    <mergeCell ref="F5922:J5922"/>
    <mergeCell ref="K5922:L5922"/>
    <mergeCell ref="M5922:O5922"/>
    <mergeCell ref="P5922:R5922"/>
    <mergeCell ref="S5922:T5922"/>
    <mergeCell ref="U5922:W5922"/>
    <mergeCell ref="X5922:AB5922"/>
    <mergeCell ref="AC5920:AD5920"/>
    <mergeCell ref="AE5920:AG5920"/>
    <mergeCell ref="A5921:E5921"/>
    <mergeCell ref="F5921:J5921"/>
    <mergeCell ref="K5921:L5921"/>
    <mergeCell ref="M5921:O5921"/>
    <mergeCell ref="P5921:R5921"/>
    <mergeCell ref="S5921:T5921"/>
    <mergeCell ref="U5921:W5921"/>
    <mergeCell ref="X5921:AB5921"/>
    <mergeCell ref="AC5919:AD5919"/>
    <mergeCell ref="AE5919:AG5919"/>
    <mergeCell ref="A5920:E5920"/>
    <mergeCell ref="F5920:J5920"/>
    <mergeCell ref="K5920:L5920"/>
    <mergeCell ref="M5920:O5920"/>
    <mergeCell ref="P5920:R5920"/>
    <mergeCell ref="S5920:T5920"/>
    <mergeCell ref="U5920:W5920"/>
    <mergeCell ref="X5920:AB5920"/>
    <mergeCell ref="A5918:J5918"/>
    <mergeCell ref="K5918:AA5918"/>
    <mergeCell ref="AC5918:AG5918"/>
    <mergeCell ref="A5919:J5919"/>
    <mergeCell ref="K5919:L5919"/>
    <mergeCell ref="M5919:O5919"/>
    <mergeCell ref="P5919:R5919"/>
    <mergeCell ref="S5919:T5919"/>
    <mergeCell ref="U5919:W5919"/>
    <mergeCell ref="X5919:AB5919"/>
    <mergeCell ref="A5917:E5917"/>
    <mergeCell ref="F5917:N5917"/>
    <mergeCell ref="O5917:S5917"/>
    <mergeCell ref="T5917:V5917"/>
    <mergeCell ref="X5917:AD5917"/>
    <mergeCell ref="AE5917:AG5917"/>
    <mergeCell ref="AE5915:AG5915"/>
    <mergeCell ref="A5916:E5916"/>
    <mergeCell ref="F5916:N5916"/>
    <mergeCell ref="O5916:S5916"/>
    <mergeCell ref="T5916:V5916"/>
    <mergeCell ref="X5916:AD5916"/>
    <mergeCell ref="AE5916:AG5916"/>
    <mergeCell ref="A5914:N5914"/>
    <mergeCell ref="O5914:S5914"/>
    <mergeCell ref="T5914:V5914"/>
    <mergeCell ref="X5914:AD5914"/>
    <mergeCell ref="AE5914:AG5914"/>
    <mergeCell ref="A5915:E5915"/>
    <mergeCell ref="F5915:N5915"/>
    <mergeCell ref="O5915:S5915"/>
    <mergeCell ref="T5915:V5915"/>
    <mergeCell ref="X5915:AD5915"/>
    <mergeCell ref="C5912:N5912"/>
    <mergeCell ref="O5912:S5912"/>
    <mergeCell ref="T5912:V5912"/>
    <mergeCell ref="X5912:AD5912"/>
    <mergeCell ref="AE5912:AG5912"/>
    <mergeCell ref="A5913:H5913"/>
    <mergeCell ref="I5913:Y5913"/>
    <mergeCell ref="AA5913:AG5913"/>
    <mergeCell ref="C5910:N5910"/>
    <mergeCell ref="O5910:S5910"/>
    <mergeCell ref="T5910:V5910"/>
    <mergeCell ref="X5910:AD5910"/>
    <mergeCell ref="AE5910:AG5910"/>
    <mergeCell ref="C5911:N5911"/>
    <mergeCell ref="O5911:S5911"/>
    <mergeCell ref="T5911:V5911"/>
    <mergeCell ref="X5911:AD5911"/>
    <mergeCell ref="AE5911:AG5911"/>
    <mergeCell ref="A5908:N5908"/>
    <mergeCell ref="O5908:S5908"/>
    <mergeCell ref="T5908:V5908"/>
    <mergeCell ref="X5908:AD5908"/>
    <mergeCell ref="AE5908:AG5908"/>
    <mergeCell ref="C5909:N5909"/>
    <mergeCell ref="O5909:S5909"/>
    <mergeCell ref="T5909:V5909"/>
    <mergeCell ref="X5909:AD5909"/>
    <mergeCell ref="AE5909:AG5909"/>
    <mergeCell ref="C5906:N5906"/>
    <mergeCell ref="O5906:S5906"/>
    <mergeCell ref="T5906:V5906"/>
    <mergeCell ref="X5906:AD5906"/>
    <mergeCell ref="AE5906:AG5906"/>
    <mergeCell ref="A5907:H5907"/>
    <mergeCell ref="I5907:Y5907"/>
    <mergeCell ref="AA5907:AG5907"/>
    <mergeCell ref="C5904:N5904"/>
    <mergeCell ref="O5904:S5904"/>
    <mergeCell ref="T5904:V5904"/>
    <mergeCell ref="X5904:AD5904"/>
    <mergeCell ref="AE5904:AG5904"/>
    <mergeCell ref="C5905:N5905"/>
    <mergeCell ref="O5905:S5905"/>
    <mergeCell ref="T5905:V5905"/>
    <mergeCell ref="X5905:AD5905"/>
    <mergeCell ref="AE5905:AG5905"/>
    <mergeCell ref="AA5901:AG5901"/>
    <mergeCell ref="I5902:Y5902"/>
    <mergeCell ref="AA5902:AG5902"/>
    <mergeCell ref="A5903:N5903"/>
    <mergeCell ref="O5903:S5903"/>
    <mergeCell ref="T5903:V5903"/>
    <mergeCell ref="X5903:AD5903"/>
    <mergeCell ref="AE5903:AG5903"/>
    <mergeCell ref="A5898:H5902"/>
    <mergeCell ref="I5898:Y5898"/>
    <mergeCell ref="Z5898:Z5902"/>
    <mergeCell ref="AA5898:AG5898"/>
    <mergeCell ref="AH5898:AH5902"/>
    <mergeCell ref="I5899:Y5899"/>
    <mergeCell ref="AA5899:AG5899"/>
    <mergeCell ref="I5900:Y5900"/>
    <mergeCell ref="AA5900:AG5900"/>
    <mergeCell ref="I5901:Y5901"/>
    <mergeCell ref="A5896:N5896"/>
    <mergeCell ref="O5896:S5896"/>
    <mergeCell ref="T5896:V5896"/>
    <mergeCell ref="X5896:AD5896"/>
    <mergeCell ref="AE5896:AG5896"/>
    <mergeCell ref="C5897:N5897"/>
    <mergeCell ref="O5897:S5897"/>
    <mergeCell ref="T5897:V5897"/>
    <mergeCell ref="X5897:AD5897"/>
    <mergeCell ref="AE5897:AG5897"/>
    <mergeCell ref="M5894:P5894"/>
    <mergeCell ref="Q5894:T5894"/>
    <mergeCell ref="U5894:Z5894"/>
    <mergeCell ref="AA5894:AD5894"/>
    <mergeCell ref="A5895:J5895"/>
    <mergeCell ref="K5895:Z5895"/>
    <mergeCell ref="AA5895:AG5895"/>
    <mergeCell ref="V5891:X5891"/>
    <mergeCell ref="Y5891:AE5891"/>
    <mergeCell ref="AF5891:AG5891"/>
    <mergeCell ref="A5892:AH5892"/>
    <mergeCell ref="A5893:J5894"/>
    <mergeCell ref="K5893:L5894"/>
    <mergeCell ref="M5893:T5893"/>
    <mergeCell ref="U5893:AD5893"/>
    <mergeCell ref="AE5893:AG5894"/>
    <mergeCell ref="AH5893:AH5894"/>
    <mergeCell ref="E5891:F5891"/>
    <mergeCell ref="H5891:I5891"/>
    <mergeCell ref="J5891:K5891"/>
    <mergeCell ref="L5891:M5891"/>
    <mergeCell ref="N5891:Q5891"/>
    <mergeCell ref="R5891:U5891"/>
    <mergeCell ref="A5888:AC5888"/>
    <mergeCell ref="AD5888:AE5888"/>
    <mergeCell ref="AH5888:AH5889"/>
    <mergeCell ref="A5889:AC5889"/>
    <mergeCell ref="AD5889:AE5889"/>
    <mergeCell ref="A5890:C5890"/>
    <mergeCell ref="D5890:D5891"/>
    <mergeCell ref="E5890:AG5890"/>
    <mergeCell ref="AH5890:AH5891"/>
    <mergeCell ref="A5891:C5891"/>
    <mergeCell ref="A5882:AC5883"/>
    <mergeCell ref="AD5882:AE5882"/>
    <mergeCell ref="AF5882:AG5882"/>
    <mergeCell ref="AH5882:AH5886"/>
    <mergeCell ref="AD5883:AG5886"/>
    <mergeCell ref="A5884:AC5884"/>
    <mergeCell ref="A5885:AC5885"/>
    <mergeCell ref="A5886:AC5887"/>
    <mergeCell ref="AD5887:AH5887"/>
    <mergeCell ref="A5878:H5878"/>
    <mergeCell ref="I5878:Y5878"/>
    <mergeCell ref="AA5878:AG5878"/>
    <mergeCell ref="A5879:D5879"/>
    <mergeCell ref="E5879:AH5879"/>
    <mergeCell ref="A5881:AH5881"/>
    <mergeCell ref="AC5875:AD5875"/>
    <mergeCell ref="AE5875:AG5875"/>
    <mergeCell ref="A5876:H5876"/>
    <mergeCell ref="I5876:Y5876"/>
    <mergeCell ref="AA5876:AG5876"/>
    <mergeCell ref="A5877:AH5877"/>
    <mergeCell ref="AC5874:AD5874"/>
    <mergeCell ref="AE5874:AG5874"/>
    <mergeCell ref="A5875:E5875"/>
    <mergeCell ref="F5875:J5875"/>
    <mergeCell ref="K5875:L5875"/>
    <mergeCell ref="M5875:O5875"/>
    <mergeCell ref="P5875:R5875"/>
    <mergeCell ref="S5875:T5875"/>
    <mergeCell ref="U5875:W5875"/>
    <mergeCell ref="X5875:AB5875"/>
    <mergeCell ref="AC5873:AD5873"/>
    <mergeCell ref="AE5873:AG5873"/>
    <mergeCell ref="A5874:E5874"/>
    <mergeCell ref="F5874:J5874"/>
    <mergeCell ref="K5874:L5874"/>
    <mergeCell ref="M5874:O5874"/>
    <mergeCell ref="P5874:R5874"/>
    <mergeCell ref="S5874:T5874"/>
    <mergeCell ref="U5874:W5874"/>
    <mergeCell ref="X5874:AB5874"/>
    <mergeCell ref="A5872:J5872"/>
    <mergeCell ref="K5872:AA5872"/>
    <mergeCell ref="AC5872:AG5872"/>
    <mergeCell ref="A5873:J5873"/>
    <mergeCell ref="K5873:L5873"/>
    <mergeCell ref="M5873:O5873"/>
    <mergeCell ref="P5873:R5873"/>
    <mergeCell ref="S5873:T5873"/>
    <mergeCell ref="U5873:W5873"/>
    <mergeCell ref="X5873:AB5873"/>
    <mergeCell ref="A5871:E5871"/>
    <mergeCell ref="F5871:N5871"/>
    <mergeCell ref="O5871:S5871"/>
    <mergeCell ref="T5871:V5871"/>
    <mergeCell ref="X5871:AD5871"/>
    <mergeCell ref="AE5871:AG5871"/>
    <mergeCell ref="A5870:E5870"/>
    <mergeCell ref="F5870:N5870"/>
    <mergeCell ref="O5870:S5870"/>
    <mergeCell ref="T5870:V5870"/>
    <mergeCell ref="X5870:AD5870"/>
    <mergeCell ref="AE5870:AG5870"/>
    <mergeCell ref="A5868:H5868"/>
    <mergeCell ref="I5868:Y5868"/>
    <mergeCell ref="AA5868:AG5868"/>
    <mergeCell ref="A5869:N5869"/>
    <mergeCell ref="O5869:S5869"/>
    <mergeCell ref="T5869:V5869"/>
    <mergeCell ref="X5869:AD5869"/>
    <mergeCell ref="AE5869:AG5869"/>
    <mergeCell ref="A5866:H5866"/>
    <mergeCell ref="I5866:Y5866"/>
    <mergeCell ref="AA5866:AG5866"/>
    <mergeCell ref="A5867:N5867"/>
    <mergeCell ref="O5867:S5867"/>
    <mergeCell ref="T5867:V5867"/>
    <mergeCell ref="X5867:AD5867"/>
    <mergeCell ref="AE5867:AG5867"/>
    <mergeCell ref="C5864:N5864"/>
    <mergeCell ref="O5864:S5864"/>
    <mergeCell ref="T5864:V5864"/>
    <mergeCell ref="X5864:AD5864"/>
    <mergeCell ref="AE5864:AG5864"/>
    <mergeCell ref="C5865:N5865"/>
    <mergeCell ref="O5865:S5865"/>
    <mergeCell ref="T5865:V5865"/>
    <mergeCell ref="X5865:AD5865"/>
    <mergeCell ref="AE5865:AG5865"/>
    <mergeCell ref="C5862:N5862"/>
    <mergeCell ref="O5862:S5862"/>
    <mergeCell ref="T5862:V5862"/>
    <mergeCell ref="X5862:AD5862"/>
    <mergeCell ref="AE5862:AG5862"/>
    <mergeCell ref="C5863:N5863"/>
    <mergeCell ref="O5863:S5863"/>
    <mergeCell ref="T5863:V5863"/>
    <mergeCell ref="X5863:AD5863"/>
    <mergeCell ref="AE5863:AG5863"/>
    <mergeCell ref="AA5859:AG5859"/>
    <mergeCell ref="I5860:Y5860"/>
    <mergeCell ref="AA5860:AG5860"/>
    <mergeCell ref="A5861:N5861"/>
    <mergeCell ref="O5861:S5861"/>
    <mergeCell ref="T5861:V5861"/>
    <mergeCell ref="X5861:AD5861"/>
    <mergeCell ref="AE5861:AG5861"/>
    <mergeCell ref="A5856:H5860"/>
    <mergeCell ref="I5856:Y5856"/>
    <mergeCell ref="Z5856:Z5860"/>
    <mergeCell ref="AA5856:AG5856"/>
    <mergeCell ref="AH5856:AH5860"/>
    <mergeCell ref="I5857:Y5857"/>
    <mergeCell ref="AA5857:AG5857"/>
    <mergeCell ref="I5858:Y5858"/>
    <mergeCell ref="AA5858:AG5858"/>
    <mergeCell ref="I5859:Y5859"/>
    <mergeCell ref="C5854:N5854"/>
    <mergeCell ref="O5854:S5854"/>
    <mergeCell ref="T5854:V5854"/>
    <mergeCell ref="X5854:AD5854"/>
    <mergeCell ref="AE5854:AG5854"/>
    <mergeCell ref="C5855:N5855"/>
    <mergeCell ref="O5855:S5855"/>
    <mergeCell ref="T5855:V5855"/>
    <mergeCell ref="X5855:AD5855"/>
    <mergeCell ref="AE5855:AG5855"/>
    <mergeCell ref="AE5851:AG5851"/>
    <mergeCell ref="A5852:J5852"/>
    <mergeCell ref="K5852:Z5852"/>
    <mergeCell ref="AA5852:AG5852"/>
    <mergeCell ref="A5853:N5853"/>
    <mergeCell ref="O5853:S5853"/>
    <mergeCell ref="T5853:V5853"/>
    <mergeCell ref="X5853:AD5853"/>
    <mergeCell ref="AE5853:AG5853"/>
    <mergeCell ref="C5851:J5851"/>
    <mergeCell ref="K5851:L5851"/>
    <mergeCell ref="M5851:P5851"/>
    <mergeCell ref="Q5851:T5851"/>
    <mergeCell ref="U5851:Z5851"/>
    <mergeCell ref="AA5851:AD5851"/>
    <mergeCell ref="AE5849:AG5849"/>
    <mergeCell ref="C5850:J5850"/>
    <mergeCell ref="K5850:L5850"/>
    <mergeCell ref="M5850:P5850"/>
    <mergeCell ref="Q5850:T5850"/>
    <mergeCell ref="U5850:Z5850"/>
    <mergeCell ref="AA5850:AD5850"/>
    <mergeCell ref="AE5850:AG5850"/>
    <mergeCell ref="M5848:P5848"/>
    <mergeCell ref="Q5848:T5848"/>
    <mergeCell ref="U5848:Z5848"/>
    <mergeCell ref="AA5848:AD5848"/>
    <mergeCell ref="C5849:J5849"/>
    <mergeCell ref="K5849:L5849"/>
    <mergeCell ref="M5849:P5849"/>
    <mergeCell ref="Q5849:T5849"/>
    <mergeCell ref="U5849:Z5849"/>
    <mergeCell ref="AA5849:AD5849"/>
    <mergeCell ref="V5845:X5845"/>
    <mergeCell ref="Y5845:AE5845"/>
    <mergeCell ref="AF5845:AG5845"/>
    <mergeCell ref="A5846:AH5846"/>
    <mergeCell ref="A5847:J5848"/>
    <mergeCell ref="K5847:L5848"/>
    <mergeCell ref="M5847:T5847"/>
    <mergeCell ref="U5847:AD5847"/>
    <mergeCell ref="AE5847:AG5848"/>
    <mergeCell ref="AH5847:AH5848"/>
    <mergeCell ref="E5845:F5845"/>
    <mergeCell ref="H5845:I5845"/>
    <mergeCell ref="J5845:K5845"/>
    <mergeCell ref="L5845:M5845"/>
    <mergeCell ref="N5845:Q5845"/>
    <mergeCell ref="R5845:U5845"/>
    <mergeCell ref="A5842:AC5842"/>
    <mergeCell ref="AD5842:AE5842"/>
    <mergeCell ref="AH5842:AH5843"/>
    <mergeCell ref="A5843:AC5843"/>
    <mergeCell ref="AD5843:AE5843"/>
    <mergeCell ref="A5844:C5844"/>
    <mergeCell ref="D5844:D5845"/>
    <mergeCell ref="E5844:AG5844"/>
    <mergeCell ref="AH5844:AH5845"/>
    <mergeCell ref="A5845:C5845"/>
    <mergeCell ref="A5836:AC5837"/>
    <mergeCell ref="AD5836:AE5836"/>
    <mergeCell ref="AF5836:AG5836"/>
    <mergeCell ref="AH5836:AH5840"/>
    <mergeCell ref="AD5837:AG5840"/>
    <mergeCell ref="A5838:AC5838"/>
    <mergeCell ref="A5839:AC5839"/>
    <mergeCell ref="A5840:AC5841"/>
    <mergeCell ref="AD5841:AH5841"/>
    <mergeCell ref="A5832:H5832"/>
    <mergeCell ref="I5832:Y5832"/>
    <mergeCell ref="AA5832:AG5832"/>
    <mergeCell ref="A5833:D5833"/>
    <mergeCell ref="E5833:AH5833"/>
    <mergeCell ref="A5835:AH5835"/>
    <mergeCell ref="AC5829:AD5829"/>
    <mergeCell ref="AE5829:AG5829"/>
    <mergeCell ref="A5830:H5830"/>
    <mergeCell ref="I5830:Y5830"/>
    <mergeCell ref="AA5830:AG5830"/>
    <mergeCell ref="A5831:AH5831"/>
    <mergeCell ref="AC5828:AD5828"/>
    <mergeCell ref="AE5828:AG5828"/>
    <mergeCell ref="A5829:E5829"/>
    <mergeCell ref="F5829:J5829"/>
    <mergeCell ref="K5829:L5829"/>
    <mergeCell ref="M5829:O5829"/>
    <mergeCell ref="P5829:R5829"/>
    <mergeCell ref="S5829:T5829"/>
    <mergeCell ref="U5829:W5829"/>
    <mergeCell ref="X5829:AB5829"/>
    <mergeCell ref="AC5827:AD5827"/>
    <mergeCell ref="AE5827:AG5827"/>
    <mergeCell ref="A5828:E5828"/>
    <mergeCell ref="F5828:J5828"/>
    <mergeCell ref="K5828:L5828"/>
    <mergeCell ref="M5828:O5828"/>
    <mergeCell ref="P5828:R5828"/>
    <mergeCell ref="S5828:T5828"/>
    <mergeCell ref="U5828:W5828"/>
    <mergeCell ref="X5828:AB5828"/>
    <mergeCell ref="AC5826:AD5826"/>
    <mergeCell ref="AE5826:AG5826"/>
    <mergeCell ref="A5827:E5827"/>
    <mergeCell ref="F5827:J5827"/>
    <mergeCell ref="K5827:L5827"/>
    <mergeCell ref="M5827:O5827"/>
    <mergeCell ref="P5827:R5827"/>
    <mergeCell ref="S5827:T5827"/>
    <mergeCell ref="U5827:W5827"/>
    <mergeCell ref="X5827:AB5827"/>
    <mergeCell ref="A5825:J5825"/>
    <mergeCell ref="K5825:AA5825"/>
    <mergeCell ref="AC5825:AG5825"/>
    <mergeCell ref="A5826:J5826"/>
    <mergeCell ref="K5826:L5826"/>
    <mergeCell ref="M5826:O5826"/>
    <mergeCell ref="P5826:R5826"/>
    <mergeCell ref="S5826:T5826"/>
    <mergeCell ref="U5826:W5826"/>
    <mergeCell ref="X5826:AB5826"/>
    <mergeCell ref="A5824:E5824"/>
    <mergeCell ref="F5824:N5824"/>
    <mergeCell ref="O5824:S5824"/>
    <mergeCell ref="T5824:V5824"/>
    <mergeCell ref="X5824:AD5824"/>
    <mergeCell ref="AE5824:AG5824"/>
    <mergeCell ref="AE5822:AG5822"/>
    <mergeCell ref="A5823:E5823"/>
    <mergeCell ref="F5823:N5823"/>
    <mergeCell ref="O5823:S5823"/>
    <mergeCell ref="T5823:V5823"/>
    <mergeCell ref="X5823:AD5823"/>
    <mergeCell ref="AE5823:AG5823"/>
    <mergeCell ref="A5821:N5821"/>
    <mergeCell ref="O5821:S5821"/>
    <mergeCell ref="T5821:V5821"/>
    <mergeCell ref="X5821:AD5821"/>
    <mergeCell ref="AE5821:AG5821"/>
    <mergeCell ref="A5822:E5822"/>
    <mergeCell ref="F5822:N5822"/>
    <mergeCell ref="O5822:S5822"/>
    <mergeCell ref="T5822:V5822"/>
    <mergeCell ref="X5822:AD5822"/>
    <mergeCell ref="A5819:N5819"/>
    <mergeCell ref="O5819:S5819"/>
    <mergeCell ref="T5819:V5819"/>
    <mergeCell ref="X5819:AD5819"/>
    <mergeCell ref="AE5819:AG5819"/>
    <mergeCell ref="A5820:H5820"/>
    <mergeCell ref="I5820:Y5820"/>
    <mergeCell ref="AA5820:AG5820"/>
    <mergeCell ref="C5817:N5817"/>
    <mergeCell ref="O5817:S5817"/>
    <mergeCell ref="T5817:V5817"/>
    <mergeCell ref="X5817:AD5817"/>
    <mergeCell ref="AE5817:AG5817"/>
    <mergeCell ref="A5818:H5818"/>
    <mergeCell ref="I5818:Y5818"/>
    <mergeCell ref="AA5818:AG5818"/>
    <mergeCell ref="C5815:N5815"/>
    <mergeCell ref="O5815:S5815"/>
    <mergeCell ref="T5815:V5815"/>
    <mergeCell ref="X5815:AD5815"/>
    <mergeCell ref="AE5815:AG5815"/>
    <mergeCell ref="C5816:N5816"/>
    <mergeCell ref="O5816:S5816"/>
    <mergeCell ref="T5816:V5816"/>
    <mergeCell ref="X5816:AD5816"/>
    <mergeCell ref="AE5816:AG5816"/>
    <mergeCell ref="AA5812:AG5812"/>
    <mergeCell ref="I5813:Y5813"/>
    <mergeCell ref="AA5813:AG5813"/>
    <mergeCell ref="A5814:N5814"/>
    <mergeCell ref="O5814:S5814"/>
    <mergeCell ref="T5814:V5814"/>
    <mergeCell ref="X5814:AD5814"/>
    <mergeCell ref="AE5814:AG5814"/>
    <mergeCell ref="A5809:H5813"/>
    <mergeCell ref="I5809:Y5809"/>
    <mergeCell ref="Z5809:Z5813"/>
    <mergeCell ref="AA5809:AG5809"/>
    <mergeCell ref="AH5809:AH5813"/>
    <mergeCell ref="I5810:Y5810"/>
    <mergeCell ref="AA5810:AG5810"/>
    <mergeCell ref="I5811:Y5811"/>
    <mergeCell ref="AA5811:AG5811"/>
    <mergeCell ref="I5812:Y5812"/>
    <mergeCell ref="C5807:N5807"/>
    <mergeCell ref="O5807:S5807"/>
    <mergeCell ref="T5807:V5807"/>
    <mergeCell ref="X5807:AD5807"/>
    <mergeCell ref="AE5807:AG5807"/>
    <mergeCell ref="C5808:N5808"/>
    <mergeCell ref="O5808:S5808"/>
    <mergeCell ref="T5808:V5808"/>
    <mergeCell ref="X5808:AD5808"/>
    <mergeCell ref="AE5808:AG5808"/>
    <mergeCell ref="AE5804:AG5804"/>
    <mergeCell ref="A5805:J5805"/>
    <mergeCell ref="K5805:Z5805"/>
    <mergeCell ref="AA5805:AG5805"/>
    <mergeCell ref="A5806:N5806"/>
    <mergeCell ref="O5806:S5806"/>
    <mergeCell ref="T5806:V5806"/>
    <mergeCell ref="X5806:AD5806"/>
    <mergeCell ref="AE5806:AG5806"/>
    <mergeCell ref="C5804:J5804"/>
    <mergeCell ref="K5804:L5804"/>
    <mergeCell ref="M5804:P5804"/>
    <mergeCell ref="Q5804:T5804"/>
    <mergeCell ref="U5804:Z5804"/>
    <mergeCell ref="AA5804:AD5804"/>
    <mergeCell ref="AE5802:AG5802"/>
    <mergeCell ref="C5803:J5803"/>
    <mergeCell ref="K5803:L5803"/>
    <mergeCell ref="M5803:P5803"/>
    <mergeCell ref="Q5803:T5803"/>
    <mergeCell ref="U5803:Z5803"/>
    <mergeCell ref="AA5803:AD5803"/>
    <mergeCell ref="AE5803:AG5803"/>
    <mergeCell ref="M5801:P5801"/>
    <mergeCell ref="Q5801:T5801"/>
    <mergeCell ref="U5801:Z5801"/>
    <mergeCell ref="AA5801:AD5801"/>
    <mergeCell ref="C5802:J5802"/>
    <mergeCell ref="K5802:L5802"/>
    <mergeCell ref="M5802:P5802"/>
    <mergeCell ref="Q5802:T5802"/>
    <mergeCell ref="U5802:Z5802"/>
    <mergeCell ref="AA5802:AD5802"/>
    <mergeCell ref="V5798:X5798"/>
    <mergeCell ref="Y5798:AE5798"/>
    <mergeCell ref="AF5798:AG5798"/>
    <mergeCell ref="A5799:AH5799"/>
    <mergeCell ref="A5800:J5801"/>
    <mergeCell ref="K5800:L5801"/>
    <mergeCell ref="M5800:T5800"/>
    <mergeCell ref="U5800:AD5800"/>
    <mergeCell ref="AE5800:AG5801"/>
    <mergeCell ref="AH5800:AH5801"/>
    <mergeCell ref="E5798:F5798"/>
    <mergeCell ref="H5798:I5798"/>
    <mergeCell ref="J5798:K5798"/>
    <mergeCell ref="L5798:M5798"/>
    <mergeCell ref="N5798:Q5798"/>
    <mergeCell ref="R5798:U5798"/>
    <mergeCell ref="A5795:AC5795"/>
    <mergeCell ref="AD5795:AE5795"/>
    <mergeCell ref="AH5795:AH5796"/>
    <mergeCell ref="A5796:AC5796"/>
    <mergeCell ref="AD5796:AE5796"/>
    <mergeCell ref="A5797:C5797"/>
    <mergeCell ref="D5797:D5798"/>
    <mergeCell ref="E5797:AG5797"/>
    <mergeCell ref="AH5797:AH5798"/>
    <mergeCell ref="A5798:C5798"/>
    <mergeCell ref="A5788:AH5788"/>
    <mergeCell ref="A5789:AC5790"/>
    <mergeCell ref="AD5789:AE5789"/>
    <mergeCell ref="AF5789:AG5789"/>
    <mergeCell ref="AH5789:AH5793"/>
    <mergeCell ref="AD5790:AG5793"/>
    <mergeCell ref="A5791:AC5791"/>
    <mergeCell ref="A5792:AC5792"/>
    <mergeCell ref="A5793:AC5794"/>
    <mergeCell ref="AD5794:AH5794"/>
    <mergeCell ref="A5783:AH5783"/>
    <mergeCell ref="A5784:H5784"/>
    <mergeCell ref="I5784:Y5784"/>
    <mergeCell ref="AA5784:AG5784"/>
    <mergeCell ref="A5785:D5785"/>
    <mergeCell ref="E5785:AH5785"/>
    <mergeCell ref="X5781:AB5781"/>
    <mergeCell ref="AC5781:AD5781"/>
    <mergeCell ref="AE5781:AG5781"/>
    <mergeCell ref="A5782:H5782"/>
    <mergeCell ref="I5782:Y5782"/>
    <mergeCell ref="AA5782:AG5782"/>
    <mergeCell ref="X5780:AB5780"/>
    <mergeCell ref="AC5780:AD5780"/>
    <mergeCell ref="AE5780:AG5780"/>
    <mergeCell ref="A5781:E5781"/>
    <mergeCell ref="F5781:J5781"/>
    <mergeCell ref="K5781:L5781"/>
    <mergeCell ref="M5781:O5781"/>
    <mergeCell ref="P5781:R5781"/>
    <mergeCell ref="S5781:T5781"/>
    <mergeCell ref="U5781:W5781"/>
    <mergeCell ref="AE5778:AG5778"/>
    <mergeCell ref="A5779:J5779"/>
    <mergeCell ref="K5779:AA5779"/>
    <mergeCell ref="AC5779:AG5779"/>
    <mergeCell ref="A5780:J5780"/>
    <mergeCell ref="K5780:L5780"/>
    <mergeCell ref="M5780:O5780"/>
    <mergeCell ref="P5780:R5780"/>
    <mergeCell ref="S5780:T5780"/>
    <mergeCell ref="U5780:W5780"/>
    <mergeCell ref="A5777:N5777"/>
    <mergeCell ref="O5777:S5777"/>
    <mergeCell ref="T5777:V5777"/>
    <mergeCell ref="X5777:AD5777"/>
    <mergeCell ref="AE5777:AG5777"/>
    <mergeCell ref="A5778:E5778"/>
    <mergeCell ref="F5778:N5778"/>
    <mergeCell ref="O5778:S5778"/>
    <mergeCell ref="T5778:V5778"/>
    <mergeCell ref="X5778:AD5778"/>
    <mergeCell ref="C5775:N5775"/>
    <mergeCell ref="O5775:S5775"/>
    <mergeCell ref="T5775:V5775"/>
    <mergeCell ref="X5775:AD5775"/>
    <mergeCell ref="AE5775:AG5775"/>
    <mergeCell ref="A5776:H5776"/>
    <mergeCell ref="I5776:Y5776"/>
    <mergeCell ref="AA5776:AG5776"/>
    <mergeCell ref="A5773:H5773"/>
    <mergeCell ref="I5773:Y5773"/>
    <mergeCell ref="AA5773:AG5773"/>
    <mergeCell ref="A5774:N5774"/>
    <mergeCell ref="O5774:S5774"/>
    <mergeCell ref="T5774:V5774"/>
    <mergeCell ref="X5774:AD5774"/>
    <mergeCell ref="AE5774:AG5774"/>
    <mergeCell ref="A5771:N5771"/>
    <mergeCell ref="O5771:S5771"/>
    <mergeCell ref="T5771:V5771"/>
    <mergeCell ref="X5771:AD5771"/>
    <mergeCell ref="AE5771:AG5771"/>
    <mergeCell ref="C5772:N5772"/>
    <mergeCell ref="O5772:S5772"/>
    <mergeCell ref="T5772:V5772"/>
    <mergeCell ref="X5772:AD5772"/>
    <mergeCell ref="AE5772:AG5772"/>
    <mergeCell ref="AH5766:AH5770"/>
    <mergeCell ref="I5767:Y5767"/>
    <mergeCell ref="AA5767:AG5767"/>
    <mergeCell ref="I5768:Y5768"/>
    <mergeCell ref="AA5768:AG5768"/>
    <mergeCell ref="I5769:Y5769"/>
    <mergeCell ref="AA5769:AG5769"/>
    <mergeCell ref="I5770:Y5770"/>
    <mergeCell ref="AA5770:AG5770"/>
    <mergeCell ref="C5765:N5765"/>
    <mergeCell ref="O5765:S5765"/>
    <mergeCell ref="T5765:V5765"/>
    <mergeCell ref="X5765:AD5765"/>
    <mergeCell ref="AE5765:AG5765"/>
    <mergeCell ref="A5766:H5770"/>
    <mergeCell ref="I5766:Y5766"/>
    <mergeCell ref="Z5766:Z5770"/>
    <mergeCell ref="AA5766:AG5766"/>
    <mergeCell ref="A5763:N5763"/>
    <mergeCell ref="O5763:S5763"/>
    <mergeCell ref="T5763:V5763"/>
    <mergeCell ref="X5763:AD5763"/>
    <mergeCell ref="AE5763:AG5763"/>
    <mergeCell ref="C5764:N5764"/>
    <mergeCell ref="O5764:S5764"/>
    <mergeCell ref="T5764:V5764"/>
    <mergeCell ref="X5764:AD5764"/>
    <mergeCell ref="AE5764:AG5764"/>
    <mergeCell ref="M5761:P5761"/>
    <mergeCell ref="Q5761:T5761"/>
    <mergeCell ref="U5761:Z5761"/>
    <mergeCell ref="AA5761:AD5761"/>
    <mergeCell ref="A5762:J5762"/>
    <mergeCell ref="K5762:Z5762"/>
    <mergeCell ref="AA5762:AG5762"/>
    <mergeCell ref="V5758:X5758"/>
    <mergeCell ref="Y5758:AE5758"/>
    <mergeCell ref="AF5758:AG5758"/>
    <mergeCell ref="A5759:AH5759"/>
    <mergeCell ref="A5760:J5761"/>
    <mergeCell ref="K5760:L5761"/>
    <mergeCell ref="M5760:T5760"/>
    <mergeCell ref="U5760:AD5760"/>
    <mergeCell ref="AE5760:AG5761"/>
    <mergeCell ref="AH5760:AH5761"/>
    <mergeCell ref="E5758:F5758"/>
    <mergeCell ref="H5758:I5758"/>
    <mergeCell ref="J5758:K5758"/>
    <mergeCell ref="L5758:M5758"/>
    <mergeCell ref="N5758:Q5758"/>
    <mergeCell ref="R5758:U5758"/>
    <mergeCell ref="A5755:AC5755"/>
    <mergeCell ref="AD5755:AE5755"/>
    <mergeCell ref="AH5755:AH5756"/>
    <mergeCell ref="A5756:AC5756"/>
    <mergeCell ref="AD5756:AE5756"/>
    <mergeCell ref="A5757:C5757"/>
    <mergeCell ref="D5757:D5758"/>
    <mergeCell ref="E5757:AG5757"/>
    <mergeCell ref="AH5757:AH5758"/>
    <mergeCell ref="A5758:C5758"/>
    <mergeCell ref="A5749:AC5750"/>
    <mergeCell ref="AD5749:AE5749"/>
    <mergeCell ref="AF5749:AG5749"/>
    <mergeCell ref="AH5749:AH5753"/>
    <mergeCell ref="AD5750:AG5753"/>
    <mergeCell ref="A5751:AC5751"/>
    <mergeCell ref="A5752:AC5752"/>
    <mergeCell ref="A5753:AC5754"/>
    <mergeCell ref="AD5754:AH5754"/>
    <mergeCell ref="A5745:H5745"/>
    <mergeCell ref="I5745:Y5745"/>
    <mergeCell ref="AA5745:AG5745"/>
    <mergeCell ref="A5746:D5746"/>
    <mergeCell ref="E5746:AH5746"/>
    <mergeCell ref="A5748:AH5748"/>
    <mergeCell ref="AC5742:AD5742"/>
    <mergeCell ref="AE5742:AG5742"/>
    <mergeCell ref="A5743:H5743"/>
    <mergeCell ref="I5743:Y5743"/>
    <mergeCell ref="AA5743:AG5743"/>
    <mergeCell ref="A5744:AH5744"/>
    <mergeCell ref="AC5741:AD5741"/>
    <mergeCell ref="AE5741:AG5741"/>
    <mergeCell ref="A5742:E5742"/>
    <mergeCell ref="F5742:J5742"/>
    <mergeCell ref="K5742:L5742"/>
    <mergeCell ref="M5742:O5742"/>
    <mergeCell ref="P5742:R5742"/>
    <mergeCell ref="S5742:T5742"/>
    <mergeCell ref="U5742:W5742"/>
    <mergeCell ref="X5742:AB5742"/>
    <mergeCell ref="AC5740:AD5740"/>
    <mergeCell ref="AE5740:AG5740"/>
    <mergeCell ref="A5741:E5741"/>
    <mergeCell ref="F5741:J5741"/>
    <mergeCell ref="K5741:L5741"/>
    <mergeCell ref="M5741:O5741"/>
    <mergeCell ref="P5741:R5741"/>
    <mergeCell ref="S5741:T5741"/>
    <mergeCell ref="U5741:W5741"/>
    <mergeCell ref="X5741:AB5741"/>
    <mergeCell ref="AC5739:AD5739"/>
    <mergeCell ref="AE5739:AG5739"/>
    <mergeCell ref="A5740:E5740"/>
    <mergeCell ref="F5740:J5740"/>
    <mergeCell ref="K5740:L5740"/>
    <mergeCell ref="M5740:O5740"/>
    <mergeCell ref="P5740:R5740"/>
    <mergeCell ref="S5740:T5740"/>
    <mergeCell ref="U5740:W5740"/>
    <mergeCell ref="X5740:AB5740"/>
    <mergeCell ref="A5738:J5738"/>
    <mergeCell ref="K5738:AA5738"/>
    <mergeCell ref="AC5738:AG5738"/>
    <mergeCell ref="A5739:J5739"/>
    <mergeCell ref="K5739:L5739"/>
    <mergeCell ref="M5739:O5739"/>
    <mergeCell ref="P5739:R5739"/>
    <mergeCell ref="S5739:T5739"/>
    <mergeCell ref="U5739:W5739"/>
    <mergeCell ref="X5739:AB5739"/>
    <mergeCell ref="A5737:E5737"/>
    <mergeCell ref="F5737:N5737"/>
    <mergeCell ref="O5737:S5737"/>
    <mergeCell ref="T5737:V5737"/>
    <mergeCell ref="X5737:AD5737"/>
    <mergeCell ref="AE5737:AG5737"/>
    <mergeCell ref="AE5735:AG5735"/>
    <mergeCell ref="A5736:E5736"/>
    <mergeCell ref="F5736:N5736"/>
    <mergeCell ref="O5736:S5736"/>
    <mergeCell ref="T5736:V5736"/>
    <mergeCell ref="X5736:AD5736"/>
    <mergeCell ref="AE5736:AG5736"/>
    <mergeCell ref="A5734:N5734"/>
    <mergeCell ref="O5734:S5734"/>
    <mergeCell ref="T5734:V5734"/>
    <mergeCell ref="X5734:AD5734"/>
    <mergeCell ref="AE5734:AG5734"/>
    <mergeCell ref="A5735:E5735"/>
    <mergeCell ref="F5735:N5735"/>
    <mergeCell ref="O5735:S5735"/>
    <mergeCell ref="T5735:V5735"/>
    <mergeCell ref="X5735:AD5735"/>
    <mergeCell ref="A5732:N5732"/>
    <mergeCell ref="O5732:S5732"/>
    <mergeCell ref="T5732:V5732"/>
    <mergeCell ref="X5732:AD5732"/>
    <mergeCell ref="AE5732:AG5732"/>
    <mergeCell ref="A5733:H5733"/>
    <mergeCell ref="I5733:Y5733"/>
    <mergeCell ref="AA5733:AG5733"/>
    <mergeCell ref="C5730:N5730"/>
    <mergeCell ref="O5730:S5730"/>
    <mergeCell ref="T5730:V5730"/>
    <mergeCell ref="X5730:AD5730"/>
    <mergeCell ref="AE5730:AG5730"/>
    <mergeCell ref="A5731:H5731"/>
    <mergeCell ref="I5731:Y5731"/>
    <mergeCell ref="AA5731:AG5731"/>
    <mergeCell ref="C5728:N5728"/>
    <mergeCell ref="O5728:S5728"/>
    <mergeCell ref="T5728:V5728"/>
    <mergeCell ref="X5728:AD5728"/>
    <mergeCell ref="AE5728:AG5728"/>
    <mergeCell ref="C5729:N5729"/>
    <mergeCell ref="O5729:S5729"/>
    <mergeCell ref="T5729:V5729"/>
    <mergeCell ref="X5729:AD5729"/>
    <mergeCell ref="AE5729:AG5729"/>
    <mergeCell ref="AA5725:AG5725"/>
    <mergeCell ref="I5726:Y5726"/>
    <mergeCell ref="AA5726:AG5726"/>
    <mergeCell ref="A5727:N5727"/>
    <mergeCell ref="O5727:S5727"/>
    <mergeCell ref="T5727:V5727"/>
    <mergeCell ref="X5727:AD5727"/>
    <mergeCell ref="AE5727:AG5727"/>
    <mergeCell ref="A5722:H5726"/>
    <mergeCell ref="I5722:Y5722"/>
    <mergeCell ref="Z5722:Z5726"/>
    <mergeCell ref="AA5722:AG5722"/>
    <mergeCell ref="AH5722:AH5726"/>
    <mergeCell ref="I5723:Y5723"/>
    <mergeCell ref="AA5723:AG5723"/>
    <mergeCell ref="I5724:Y5724"/>
    <mergeCell ref="AA5724:AG5724"/>
    <mergeCell ref="I5725:Y5725"/>
    <mergeCell ref="C5720:N5720"/>
    <mergeCell ref="O5720:S5720"/>
    <mergeCell ref="T5720:V5720"/>
    <mergeCell ref="X5720:AD5720"/>
    <mergeCell ref="AE5720:AG5720"/>
    <mergeCell ref="C5721:N5721"/>
    <mergeCell ref="O5721:S5721"/>
    <mergeCell ref="T5721:V5721"/>
    <mergeCell ref="X5721:AD5721"/>
    <mergeCell ref="AE5721:AG5721"/>
    <mergeCell ref="AE5717:AG5717"/>
    <mergeCell ref="A5718:J5718"/>
    <mergeCell ref="K5718:Z5718"/>
    <mergeCell ref="AA5718:AG5718"/>
    <mergeCell ref="A5719:N5719"/>
    <mergeCell ref="O5719:S5719"/>
    <mergeCell ref="T5719:V5719"/>
    <mergeCell ref="X5719:AD5719"/>
    <mergeCell ref="AE5719:AG5719"/>
    <mergeCell ref="C5717:J5717"/>
    <mergeCell ref="K5717:L5717"/>
    <mergeCell ref="M5717:P5717"/>
    <mergeCell ref="Q5717:T5717"/>
    <mergeCell ref="U5717:Z5717"/>
    <mergeCell ref="AA5717:AD5717"/>
    <mergeCell ref="AE5715:AG5715"/>
    <mergeCell ref="C5716:J5716"/>
    <mergeCell ref="K5716:L5716"/>
    <mergeCell ref="M5716:P5716"/>
    <mergeCell ref="Q5716:T5716"/>
    <mergeCell ref="U5716:Z5716"/>
    <mergeCell ref="AA5716:AD5716"/>
    <mergeCell ref="AE5716:AG5716"/>
    <mergeCell ref="M5714:P5714"/>
    <mergeCell ref="Q5714:T5714"/>
    <mergeCell ref="U5714:Z5714"/>
    <mergeCell ref="AA5714:AD5714"/>
    <mergeCell ref="C5715:J5715"/>
    <mergeCell ref="K5715:L5715"/>
    <mergeCell ref="M5715:P5715"/>
    <mergeCell ref="Q5715:T5715"/>
    <mergeCell ref="U5715:Z5715"/>
    <mergeCell ref="AA5715:AD5715"/>
    <mergeCell ref="V5711:X5711"/>
    <mergeCell ref="Y5711:AE5711"/>
    <mergeCell ref="AF5711:AG5711"/>
    <mergeCell ref="A5712:AH5712"/>
    <mergeCell ref="A5713:J5714"/>
    <mergeCell ref="K5713:L5714"/>
    <mergeCell ref="M5713:T5713"/>
    <mergeCell ref="U5713:AD5713"/>
    <mergeCell ref="AE5713:AG5714"/>
    <mergeCell ref="AH5713:AH5714"/>
    <mergeCell ref="E5711:F5711"/>
    <mergeCell ref="H5711:I5711"/>
    <mergeCell ref="J5711:K5711"/>
    <mergeCell ref="L5711:M5711"/>
    <mergeCell ref="N5711:Q5711"/>
    <mergeCell ref="R5711:U5711"/>
    <mergeCell ref="A5708:AC5708"/>
    <mergeCell ref="AD5708:AE5708"/>
    <mergeCell ref="AH5708:AH5709"/>
    <mergeCell ref="A5709:AC5709"/>
    <mergeCell ref="AD5709:AE5709"/>
    <mergeCell ref="A5710:C5710"/>
    <mergeCell ref="D5710:D5711"/>
    <mergeCell ref="E5710:AG5710"/>
    <mergeCell ref="AH5710:AH5711"/>
    <mergeCell ref="A5711:C5711"/>
    <mergeCell ref="A5702:AC5703"/>
    <mergeCell ref="AD5702:AE5702"/>
    <mergeCell ref="AF5702:AG5702"/>
    <mergeCell ref="AH5702:AH5706"/>
    <mergeCell ref="AD5703:AG5706"/>
    <mergeCell ref="A5704:AC5704"/>
    <mergeCell ref="A5705:AC5705"/>
    <mergeCell ref="A5706:AC5707"/>
    <mergeCell ref="AD5707:AH5707"/>
    <mergeCell ref="A5697:H5697"/>
    <mergeCell ref="I5697:Y5697"/>
    <mergeCell ref="AA5697:AG5697"/>
    <mergeCell ref="A5698:D5698"/>
    <mergeCell ref="E5698:AH5698"/>
    <mergeCell ref="A5701:AH5701"/>
    <mergeCell ref="AC5694:AD5694"/>
    <mergeCell ref="AE5694:AG5694"/>
    <mergeCell ref="A5695:H5695"/>
    <mergeCell ref="I5695:Y5695"/>
    <mergeCell ref="AA5695:AG5695"/>
    <mergeCell ref="A5696:AH5696"/>
    <mergeCell ref="AC5693:AD5693"/>
    <mergeCell ref="AE5693:AG5693"/>
    <mergeCell ref="A5694:E5694"/>
    <mergeCell ref="F5694:J5694"/>
    <mergeCell ref="K5694:L5694"/>
    <mergeCell ref="M5694:O5694"/>
    <mergeCell ref="P5694:R5694"/>
    <mergeCell ref="S5694:T5694"/>
    <mergeCell ref="U5694:W5694"/>
    <mergeCell ref="X5694:AB5694"/>
    <mergeCell ref="A5692:J5692"/>
    <mergeCell ref="K5692:AA5692"/>
    <mergeCell ref="AC5692:AG5692"/>
    <mergeCell ref="A5693:J5693"/>
    <mergeCell ref="K5693:L5693"/>
    <mergeCell ref="M5693:O5693"/>
    <mergeCell ref="P5693:R5693"/>
    <mergeCell ref="S5693:T5693"/>
    <mergeCell ref="U5693:W5693"/>
    <mergeCell ref="X5693:AB5693"/>
    <mergeCell ref="A5691:E5691"/>
    <mergeCell ref="F5691:N5691"/>
    <mergeCell ref="O5691:S5691"/>
    <mergeCell ref="T5691:V5691"/>
    <mergeCell ref="X5691:AD5691"/>
    <mergeCell ref="AE5691:AG5691"/>
    <mergeCell ref="A5689:H5689"/>
    <mergeCell ref="I5689:Y5689"/>
    <mergeCell ref="AA5689:AG5689"/>
    <mergeCell ref="A5690:N5690"/>
    <mergeCell ref="O5690:S5690"/>
    <mergeCell ref="T5690:V5690"/>
    <mergeCell ref="X5690:AD5690"/>
    <mergeCell ref="AE5690:AG5690"/>
    <mergeCell ref="A5687:N5687"/>
    <mergeCell ref="O5687:S5687"/>
    <mergeCell ref="T5687:V5687"/>
    <mergeCell ref="X5687:AD5687"/>
    <mergeCell ref="AE5687:AG5687"/>
    <mergeCell ref="C5688:N5688"/>
    <mergeCell ref="O5688:S5688"/>
    <mergeCell ref="T5688:V5688"/>
    <mergeCell ref="X5688:AD5688"/>
    <mergeCell ref="AE5688:AG5688"/>
    <mergeCell ref="C5685:N5685"/>
    <mergeCell ref="O5685:S5685"/>
    <mergeCell ref="T5685:V5685"/>
    <mergeCell ref="X5685:AD5685"/>
    <mergeCell ref="AE5685:AG5685"/>
    <mergeCell ref="A5686:H5686"/>
    <mergeCell ref="I5686:Y5686"/>
    <mergeCell ref="AA5686:AG5686"/>
    <mergeCell ref="AA5682:AG5682"/>
    <mergeCell ref="I5683:Y5683"/>
    <mergeCell ref="AA5683:AG5683"/>
    <mergeCell ref="A5684:N5684"/>
    <mergeCell ref="O5684:S5684"/>
    <mergeCell ref="T5684:V5684"/>
    <mergeCell ref="X5684:AD5684"/>
    <mergeCell ref="AE5684:AG5684"/>
    <mergeCell ref="A5679:H5683"/>
    <mergeCell ref="I5679:Y5679"/>
    <mergeCell ref="Z5679:Z5683"/>
    <mergeCell ref="AA5679:AG5679"/>
    <mergeCell ref="AH5679:AH5683"/>
    <mergeCell ref="I5680:Y5680"/>
    <mergeCell ref="AA5680:AG5680"/>
    <mergeCell ref="I5681:Y5681"/>
    <mergeCell ref="AA5681:AG5681"/>
    <mergeCell ref="I5682:Y5682"/>
    <mergeCell ref="A5677:N5677"/>
    <mergeCell ref="O5677:S5677"/>
    <mergeCell ref="T5677:V5677"/>
    <mergeCell ref="X5677:AD5677"/>
    <mergeCell ref="AE5677:AG5677"/>
    <mergeCell ref="C5678:N5678"/>
    <mergeCell ref="O5678:S5678"/>
    <mergeCell ref="T5678:V5678"/>
    <mergeCell ref="X5678:AD5678"/>
    <mergeCell ref="AE5678:AG5678"/>
    <mergeCell ref="M5675:P5675"/>
    <mergeCell ref="Q5675:T5675"/>
    <mergeCell ref="U5675:Z5675"/>
    <mergeCell ref="AA5675:AD5675"/>
    <mergeCell ref="A5676:J5676"/>
    <mergeCell ref="K5676:Z5676"/>
    <mergeCell ref="AA5676:AG5676"/>
    <mergeCell ref="V5672:X5672"/>
    <mergeCell ref="Y5672:AE5672"/>
    <mergeCell ref="AF5672:AG5672"/>
    <mergeCell ref="A5673:AH5673"/>
    <mergeCell ref="A5674:J5675"/>
    <mergeCell ref="K5674:L5675"/>
    <mergeCell ref="M5674:T5674"/>
    <mergeCell ref="U5674:AD5674"/>
    <mergeCell ref="AE5674:AG5675"/>
    <mergeCell ref="AH5674:AH5675"/>
    <mergeCell ref="E5672:F5672"/>
    <mergeCell ref="H5672:I5672"/>
    <mergeCell ref="J5672:K5672"/>
    <mergeCell ref="L5672:M5672"/>
    <mergeCell ref="N5672:Q5672"/>
    <mergeCell ref="R5672:U5672"/>
    <mergeCell ref="A5669:AC5669"/>
    <mergeCell ref="AD5669:AE5669"/>
    <mergeCell ref="AH5669:AH5670"/>
    <mergeCell ref="A5670:AC5670"/>
    <mergeCell ref="AD5670:AE5670"/>
    <mergeCell ref="A5671:C5671"/>
    <mergeCell ref="D5671:D5672"/>
    <mergeCell ref="E5671:AG5671"/>
    <mergeCell ref="AH5671:AH5672"/>
    <mergeCell ref="A5672:C5672"/>
    <mergeCell ref="A5663:AC5664"/>
    <mergeCell ref="AD5663:AE5663"/>
    <mergeCell ref="AF5663:AG5663"/>
    <mergeCell ref="AH5663:AH5667"/>
    <mergeCell ref="AD5664:AG5667"/>
    <mergeCell ref="A5665:AC5665"/>
    <mergeCell ref="A5666:AC5666"/>
    <mergeCell ref="A5667:AC5668"/>
    <mergeCell ref="AD5668:AH5668"/>
    <mergeCell ref="A5659:H5659"/>
    <mergeCell ref="I5659:Y5659"/>
    <mergeCell ref="AA5659:AG5659"/>
    <mergeCell ref="A5660:D5660"/>
    <mergeCell ref="E5660:AH5660"/>
    <mergeCell ref="A5662:AH5662"/>
    <mergeCell ref="AC5656:AD5656"/>
    <mergeCell ref="AE5656:AG5656"/>
    <mergeCell ref="A5657:H5657"/>
    <mergeCell ref="I5657:Y5657"/>
    <mergeCell ref="AA5657:AG5657"/>
    <mergeCell ref="A5658:AH5658"/>
    <mergeCell ref="AC5655:AD5655"/>
    <mergeCell ref="AE5655:AG5655"/>
    <mergeCell ref="A5656:E5656"/>
    <mergeCell ref="F5656:J5656"/>
    <mergeCell ref="K5656:L5656"/>
    <mergeCell ref="M5656:O5656"/>
    <mergeCell ref="P5656:R5656"/>
    <mergeCell ref="S5656:T5656"/>
    <mergeCell ref="U5656:W5656"/>
    <mergeCell ref="X5656:AB5656"/>
    <mergeCell ref="AC5654:AD5654"/>
    <mergeCell ref="AE5654:AG5654"/>
    <mergeCell ref="A5655:E5655"/>
    <mergeCell ref="F5655:J5655"/>
    <mergeCell ref="K5655:L5655"/>
    <mergeCell ref="M5655:O5655"/>
    <mergeCell ref="P5655:R5655"/>
    <mergeCell ref="S5655:T5655"/>
    <mergeCell ref="U5655:W5655"/>
    <mergeCell ref="X5655:AB5655"/>
    <mergeCell ref="A5653:J5653"/>
    <mergeCell ref="K5653:AA5653"/>
    <mergeCell ref="AC5653:AG5653"/>
    <mergeCell ref="A5654:J5654"/>
    <mergeCell ref="K5654:L5654"/>
    <mergeCell ref="M5654:O5654"/>
    <mergeCell ref="P5654:R5654"/>
    <mergeCell ref="S5654:T5654"/>
    <mergeCell ref="U5654:W5654"/>
    <mergeCell ref="X5654:AB5654"/>
    <mergeCell ref="A5652:E5652"/>
    <mergeCell ref="F5652:N5652"/>
    <mergeCell ref="O5652:S5652"/>
    <mergeCell ref="T5652:V5652"/>
    <mergeCell ref="X5652:AD5652"/>
    <mergeCell ref="AE5652:AG5652"/>
    <mergeCell ref="A5651:E5651"/>
    <mergeCell ref="F5651:N5651"/>
    <mergeCell ref="O5651:S5651"/>
    <mergeCell ref="T5651:V5651"/>
    <mergeCell ref="X5651:AD5651"/>
    <mergeCell ref="AE5651:AG5651"/>
    <mergeCell ref="A5649:H5649"/>
    <mergeCell ref="I5649:Y5649"/>
    <mergeCell ref="AA5649:AG5649"/>
    <mergeCell ref="A5650:N5650"/>
    <mergeCell ref="O5650:S5650"/>
    <mergeCell ref="T5650:V5650"/>
    <mergeCell ref="X5650:AD5650"/>
    <mergeCell ref="AE5650:AG5650"/>
    <mergeCell ref="A5647:H5647"/>
    <mergeCell ref="I5647:Y5647"/>
    <mergeCell ref="AA5647:AG5647"/>
    <mergeCell ref="A5648:N5648"/>
    <mergeCell ref="O5648:S5648"/>
    <mergeCell ref="T5648:V5648"/>
    <mergeCell ref="X5648:AD5648"/>
    <mergeCell ref="AE5648:AG5648"/>
    <mergeCell ref="C5645:N5645"/>
    <mergeCell ref="O5645:S5645"/>
    <mergeCell ref="T5645:V5645"/>
    <mergeCell ref="X5645:AD5645"/>
    <mergeCell ref="AE5645:AG5645"/>
    <mergeCell ref="C5646:N5646"/>
    <mergeCell ref="O5646:S5646"/>
    <mergeCell ref="T5646:V5646"/>
    <mergeCell ref="X5646:AD5646"/>
    <mergeCell ref="AE5646:AG5646"/>
    <mergeCell ref="AA5642:AG5642"/>
    <mergeCell ref="I5643:Y5643"/>
    <mergeCell ref="AA5643:AG5643"/>
    <mergeCell ref="A5644:N5644"/>
    <mergeCell ref="O5644:S5644"/>
    <mergeCell ref="T5644:V5644"/>
    <mergeCell ref="X5644:AD5644"/>
    <mergeCell ref="AE5644:AG5644"/>
    <mergeCell ref="A5639:H5643"/>
    <mergeCell ref="I5639:Y5639"/>
    <mergeCell ref="Z5639:Z5643"/>
    <mergeCell ref="AA5639:AG5639"/>
    <mergeCell ref="AH5639:AH5643"/>
    <mergeCell ref="I5640:Y5640"/>
    <mergeCell ref="AA5640:AG5640"/>
    <mergeCell ref="I5641:Y5641"/>
    <mergeCell ref="AA5641:AG5641"/>
    <mergeCell ref="I5642:Y5642"/>
    <mergeCell ref="C5637:N5637"/>
    <mergeCell ref="O5637:S5637"/>
    <mergeCell ref="T5637:V5637"/>
    <mergeCell ref="X5637:AD5637"/>
    <mergeCell ref="AE5637:AG5637"/>
    <mergeCell ref="C5638:N5638"/>
    <mergeCell ref="O5638:S5638"/>
    <mergeCell ref="T5638:V5638"/>
    <mergeCell ref="X5638:AD5638"/>
    <mergeCell ref="AE5638:AG5638"/>
    <mergeCell ref="AE5634:AG5634"/>
    <mergeCell ref="A5635:J5635"/>
    <mergeCell ref="K5635:Z5635"/>
    <mergeCell ref="AA5635:AG5635"/>
    <mergeCell ref="A5636:N5636"/>
    <mergeCell ref="O5636:S5636"/>
    <mergeCell ref="T5636:V5636"/>
    <mergeCell ref="X5636:AD5636"/>
    <mergeCell ref="AE5636:AG5636"/>
    <mergeCell ref="C5634:J5634"/>
    <mergeCell ref="K5634:L5634"/>
    <mergeCell ref="M5634:P5634"/>
    <mergeCell ref="Q5634:T5634"/>
    <mergeCell ref="U5634:Z5634"/>
    <mergeCell ref="AA5634:AD5634"/>
    <mergeCell ref="AE5632:AG5632"/>
    <mergeCell ref="C5633:J5633"/>
    <mergeCell ref="K5633:L5633"/>
    <mergeCell ref="M5633:P5633"/>
    <mergeCell ref="Q5633:T5633"/>
    <mergeCell ref="U5633:Z5633"/>
    <mergeCell ref="AA5633:AD5633"/>
    <mergeCell ref="AE5633:AG5633"/>
    <mergeCell ref="M5631:P5631"/>
    <mergeCell ref="Q5631:T5631"/>
    <mergeCell ref="U5631:Z5631"/>
    <mergeCell ref="AA5631:AD5631"/>
    <mergeCell ref="C5632:J5632"/>
    <mergeCell ref="K5632:L5632"/>
    <mergeCell ref="M5632:P5632"/>
    <mergeCell ref="Q5632:T5632"/>
    <mergeCell ref="U5632:Z5632"/>
    <mergeCell ref="AA5632:AD5632"/>
    <mergeCell ref="V5628:X5628"/>
    <mergeCell ref="Y5628:AE5628"/>
    <mergeCell ref="AF5628:AG5628"/>
    <mergeCell ref="A5629:AH5629"/>
    <mergeCell ref="A5630:J5631"/>
    <mergeCell ref="K5630:L5631"/>
    <mergeCell ref="M5630:T5630"/>
    <mergeCell ref="U5630:AD5630"/>
    <mergeCell ref="AE5630:AG5631"/>
    <mergeCell ref="AH5630:AH5631"/>
    <mergeCell ref="E5628:F5628"/>
    <mergeCell ref="H5628:I5628"/>
    <mergeCell ref="J5628:K5628"/>
    <mergeCell ref="L5628:M5628"/>
    <mergeCell ref="N5628:Q5628"/>
    <mergeCell ref="R5628:U5628"/>
    <mergeCell ref="A5625:AC5625"/>
    <mergeCell ref="AD5625:AE5625"/>
    <mergeCell ref="AH5625:AH5626"/>
    <mergeCell ref="A5626:AC5626"/>
    <mergeCell ref="AD5626:AE5626"/>
    <mergeCell ref="A5627:C5627"/>
    <mergeCell ref="D5627:D5628"/>
    <mergeCell ref="E5627:AG5627"/>
    <mergeCell ref="AH5627:AH5628"/>
    <mergeCell ref="A5628:C5628"/>
    <mergeCell ref="A5618:AH5618"/>
    <mergeCell ref="A5619:AC5620"/>
    <mergeCell ref="AD5619:AE5619"/>
    <mergeCell ref="AF5619:AG5619"/>
    <mergeCell ref="AH5619:AH5623"/>
    <mergeCell ref="AD5620:AG5623"/>
    <mergeCell ref="A5621:AC5621"/>
    <mergeCell ref="A5622:AC5622"/>
    <mergeCell ref="A5623:AC5624"/>
    <mergeCell ref="AD5624:AH5624"/>
    <mergeCell ref="A5614:AH5614"/>
    <mergeCell ref="A5615:H5615"/>
    <mergeCell ref="I5615:Y5615"/>
    <mergeCell ref="AA5615:AG5615"/>
    <mergeCell ref="A5616:D5616"/>
    <mergeCell ref="E5616:AH5616"/>
    <mergeCell ref="X5612:AB5612"/>
    <mergeCell ref="AC5612:AD5612"/>
    <mergeCell ref="AE5612:AG5612"/>
    <mergeCell ref="A5613:H5613"/>
    <mergeCell ref="I5613:Y5613"/>
    <mergeCell ref="AA5613:AG5613"/>
    <mergeCell ref="X5611:AB5611"/>
    <mergeCell ref="AC5611:AD5611"/>
    <mergeCell ref="AE5611:AG5611"/>
    <mergeCell ref="A5612:E5612"/>
    <mergeCell ref="F5612:J5612"/>
    <mergeCell ref="K5612:L5612"/>
    <mergeCell ref="M5612:O5612"/>
    <mergeCell ref="P5612:R5612"/>
    <mergeCell ref="S5612:T5612"/>
    <mergeCell ref="U5612:W5612"/>
    <mergeCell ref="AE5609:AG5609"/>
    <mergeCell ref="A5610:J5610"/>
    <mergeCell ref="K5610:AA5610"/>
    <mergeCell ref="AC5610:AG5610"/>
    <mergeCell ref="A5611:J5611"/>
    <mergeCell ref="K5611:L5611"/>
    <mergeCell ref="M5611:O5611"/>
    <mergeCell ref="P5611:R5611"/>
    <mergeCell ref="S5611:T5611"/>
    <mergeCell ref="U5611:W5611"/>
    <mergeCell ref="A5608:N5608"/>
    <mergeCell ref="O5608:S5608"/>
    <mergeCell ref="T5608:V5608"/>
    <mergeCell ref="X5608:AD5608"/>
    <mergeCell ref="AE5608:AG5608"/>
    <mergeCell ref="A5609:E5609"/>
    <mergeCell ref="F5609:N5609"/>
    <mergeCell ref="O5609:S5609"/>
    <mergeCell ref="T5609:V5609"/>
    <mergeCell ref="X5609:AD5609"/>
    <mergeCell ref="A5606:N5606"/>
    <mergeCell ref="O5606:S5606"/>
    <mergeCell ref="T5606:V5606"/>
    <mergeCell ref="X5606:AD5606"/>
    <mergeCell ref="AE5606:AG5606"/>
    <mergeCell ref="A5607:H5607"/>
    <mergeCell ref="I5607:Y5607"/>
    <mergeCell ref="AA5607:AG5607"/>
    <mergeCell ref="C5604:N5604"/>
    <mergeCell ref="O5604:S5604"/>
    <mergeCell ref="T5604:V5604"/>
    <mergeCell ref="X5604:AD5604"/>
    <mergeCell ref="AE5604:AG5604"/>
    <mergeCell ref="A5605:H5605"/>
    <mergeCell ref="I5605:Y5605"/>
    <mergeCell ref="AA5605:AG5605"/>
    <mergeCell ref="C5602:N5602"/>
    <mergeCell ref="O5602:S5602"/>
    <mergeCell ref="T5602:V5602"/>
    <mergeCell ref="X5602:AD5602"/>
    <mergeCell ref="AE5602:AG5602"/>
    <mergeCell ref="C5603:N5603"/>
    <mergeCell ref="O5603:S5603"/>
    <mergeCell ref="T5603:V5603"/>
    <mergeCell ref="X5603:AD5603"/>
    <mergeCell ref="AE5603:AG5603"/>
    <mergeCell ref="C5600:N5600"/>
    <mergeCell ref="O5600:S5600"/>
    <mergeCell ref="T5600:V5600"/>
    <mergeCell ref="X5600:AD5600"/>
    <mergeCell ref="AE5600:AG5600"/>
    <mergeCell ref="C5601:N5601"/>
    <mergeCell ref="O5601:S5601"/>
    <mergeCell ref="T5601:V5601"/>
    <mergeCell ref="X5601:AD5601"/>
    <mergeCell ref="AE5601:AG5601"/>
    <mergeCell ref="AA5597:AG5597"/>
    <mergeCell ref="I5598:Y5598"/>
    <mergeCell ref="AA5598:AG5598"/>
    <mergeCell ref="A5599:N5599"/>
    <mergeCell ref="O5599:S5599"/>
    <mergeCell ref="T5599:V5599"/>
    <mergeCell ref="X5599:AD5599"/>
    <mergeCell ref="AE5599:AG5599"/>
    <mergeCell ref="A5594:H5598"/>
    <mergeCell ref="I5594:Y5594"/>
    <mergeCell ref="Z5594:Z5598"/>
    <mergeCell ref="AA5594:AG5594"/>
    <mergeCell ref="AH5594:AH5598"/>
    <mergeCell ref="I5595:Y5595"/>
    <mergeCell ref="AA5595:AG5595"/>
    <mergeCell ref="I5596:Y5596"/>
    <mergeCell ref="AA5596:AG5596"/>
    <mergeCell ref="I5597:Y5597"/>
    <mergeCell ref="C5592:N5592"/>
    <mergeCell ref="O5592:S5592"/>
    <mergeCell ref="T5592:V5592"/>
    <mergeCell ref="X5592:AD5592"/>
    <mergeCell ref="AE5592:AG5592"/>
    <mergeCell ref="C5593:N5593"/>
    <mergeCell ref="O5593:S5593"/>
    <mergeCell ref="T5593:V5593"/>
    <mergeCell ref="X5593:AD5593"/>
    <mergeCell ref="AE5593:AG5593"/>
    <mergeCell ref="A5590:J5590"/>
    <mergeCell ref="K5590:Z5590"/>
    <mergeCell ref="AA5590:AG5590"/>
    <mergeCell ref="A5591:N5591"/>
    <mergeCell ref="O5591:S5591"/>
    <mergeCell ref="T5591:V5591"/>
    <mergeCell ref="X5591:AD5591"/>
    <mergeCell ref="AE5591:AG5591"/>
    <mergeCell ref="AE5588:AG5588"/>
    <mergeCell ref="C5589:J5589"/>
    <mergeCell ref="K5589:L5589"/>
    <mergeCell ref="M5589:P5589"/>
    <mergeCell ref="Q5589:T5589"/>
    <mergeCell ref="U5589:Z5589"/>
    <mergeCell ref="AA5589:AD5589"/>
    <mergeCell ref="AE5589:AG5589"/>
    <mergeCell ref="M5587:P5587"/>
    <mergeCell ref="Q5587:T5587"/>
    <mergeCell ref="U5587:Z5587"/>
    <mergeCell ref="AA5587:AD5587"/>
    <mergeCell ref="C5588:J5588"/>
    <mergeCell ref="K5588:L5588"/>
    <mergeCell ref="M5588:P5588"/>
    <mergeCell ref="Q5588:T5588"/>
    <mergeCell ref="U5588:Z5588"/>
    <mergeCell ref="AA5588:AD5588"/>
    <mergeCell ref="V5584:X5584"/>
    <mergeCell ref="Y5584:AE5584"/>
    <mergeCell ref="AF5584:AG5584"/>
    <mergeCell ref="A5585:AH5585"/>
    <mergeCell ref="A5586:J5587"/>
    <mergeCell ref="K5586:L5587"/>
    <mergeCell ref="M5586:T5586"/>
    <mergeCell ref="U5586:AD5586"/>
    <mergeCell ref="AE5586:AG5587"/>
    <mergeCell ref="AH5586:AH5587"/>
    <mergeCell ref="E5584:F5584"/>
    <mergeCell ref="H5584:I5584"/>
    <mergeCell ref="J5584:K5584"/>
    <mergeCell ref="L5584:M5584"/>
    <mergeCell ref="N5584:Q5584"/>
    <mergeCell ref="R5584:U5584"/>
    <mergeCell ref="A5581:AC5581"/>
    <mergeCell ref="AD5581:AE5581"/>
    <mergeCell ref="AH5581:AH5582"/>
    <mergeCell ref="A5582:AC5582"/>
    <mergeCell ref="AD5582:AE5582"/>
    <mergeCell ref="A5583:C5583"/>
    <mergeCell ref="D5583:D5584"/>
    <mergeCell ref="E5583:AG5583"/>
    <mergeCell ref="AH5583:AH5584"/>
    <mergeCell ref="A5584:C5584"/>
    <mergeCell ref="A5575:AC5576"/>
    <mergeCell ref="AD5575:AE5575"/>
    <mergeCell ref="AF5575:AG5575"/>
    <mergeCell ref="AH5575:AH5579"/>
    <mergeCell ref="AD5576:AG5579"/>
    <mergeCell ref="A5577:AC5577"/>
    <mergeCell ref="A5578:AC5578"/>
    <mergeCell ref="A5579:AC5580"/>
    <mergeCell ref="AD5580:AH5580"/>
    <mergeCell ref="A5570:H5570"/>
    <mergeCell ref="I5570:Y5570"/>
    <mergeCell ref="AA5570:AG5570"/>
    <mergeCell ref="A5571:D5571"/>
    <mergeCell ref="E5571:AH5571"/>
    <mergeCell ref="A5574:AH5574"/>
    <mergeCell ref="AC5567:AD5567"/>
    <mergeCell ref="AE5567:AG5567"/>
    <mergeCell ref="A5568:H5568"/>
    <mergeCell ref="I5568:Y5568"/>
    <mergeCell ref="AA5568:AG5568"/>
    <mergeCell ref="A5569:AH5569"/>
    <mergeCell ref="A5566:J5566"/>
    <mergeCell ref="K5566:AA5566"/>
    <mergeCell ref="AC5566:AG5566"/>
    <mergeCell ref="A5567:J5567"/>
    <mergeCell ref="K5567:L5567"/>
    <mergeCell ref="M5567:O5567"/>
    <mergeCell ref="P5567:R5567"/>
    <mergeCell ref="S5567:T5567"/>
    <mergeCell ref="U5567:W5567"/>
    <mergeCell ref="X5567:AB5567"/>
    <mergeCell ref="A5564:H5564"/>
    <mergeCell ref="I5564:Y5564"/>
    <mergeCell ref="AA5564:AG5564"/>
    <mergeCell ref="A5565:N5565"/>
    <mergeCell ref="O5565:S5565"/>
    <mergeCell ref="T5565:V5565"/>
    <mergeCell ref="X5565:AD5565"/>
    <mergeCell ref="AE5565:AG5565"/>
    <mergeCell ref="A5562:N5562"/>
    <mergeCell ref="O5562:S5562"/>
    <mergeCell ref="T5562:V5562"/>
    <mergeCell ref="X5562:AD5562"/>
    <mergeCell ref="AE5562:AG5562"/>
    <mergeCell ref="C5563:N5563"/>
    <mergeCell ref="O5563:S5563"/>
    <mergeCell ref="T5563:V5563"/>
    <mergeCell ref="X5563:AD5563"/>
    <mergeCell ref="AE5563:AG5563"/>
    <mergeCell ref="A5560:N5560"/>
    <mergeCell ref="O5560:S5560"/>
    <mergeCell ref="T5560:V5560"/>
    <mergeCell ref="X5560:AD5560"/>
    <mergeCell ref="AE5560:AG5560"/>
    <mergeCell ref="A5561:H5561"/>
    <mergeCell ref="I5561:Y5561"/>
    <mergeCell ref="AA5561:AG5561"/>
    <mergeCell ref="AH5555:AH5559"/>
    <mergeCell ref="I5556:Y5556"/>
    <mergeCell ref="AA5556:AG5556"/>
    <mergeCell ref="I5557:Y5557"/>
    <mergeCell ref="AA5557:AG5557"/>
    <mergeCell ref="I5558:Y5558"/>
    <mergeCell ref="AA5558:AG5558"/>
    <mergeCell ref="I5559:Y5559"/>
    <mergeCell ref="AA5559:AG5559"/>
    <mergeCell ref="C5554:N5554"/>
    <mergeCell ref="O5554:S5554"/>
    <mergeCell ref="T5554:V5554"/>
    <mergeCell ref="X5554:AD5554"/>
    <mergeCell ref="AE5554:AG5554"/>
    <mergeCell ref="A5555:H5559"/>
    <mergeCell ref="I5555:Y5555"/>
    <mergeCell ref="Z5555:Z5559"/>
    <mergeCell ref="AA5555:AG5555"/>
    <mergeCell ref="AE5551:AG5551"/>
    <mergeCell ref="A5552:J5552"/>
    <mergeCell ref="K5552:Z5552"/>
    <mergeCell ref="AA5552:AG5552"/>
    <mergeCell ref="A5553:N5553"/>
    <mergeCell ref="O5553:S5553"/>
    <mergeCell ref="T5553:V5553"/>
    <mergeCell ref="X5553:AD5553"/>
    <mergeCell ref="AE5553:AG5553"/>
    <mergeCell ref="C5551:J5551"/>
    <mergeCell ref="K5551:L5551"/>
    <mergeCell ref="M5551:P5551"/>
    <mergeCell ref="Q5551:T5551"/>
    <mergeCell ref="U5551:Z5551"/>
    <mergeCell ref="AA5551:AD5551"/>
    <mergeCell ref="AE5549:AG5549"/>
    <mergeCell ref="C5550:J5550"/>
    <mergeCell ref="K5550:L5550"/>
    <mergeCell ref="M5550:P5550"/>
    <mergeCell ref="Q5550:T5550"/>
    <mergeCell ref="U5550:Z5550"/>
    <mergeCell ref="AA5550:AD5550"/>
    <mergeCell ref="AE5550:AG5550"/>
    <mergeCell ref="M5548:P5548"/>
    <mergeCell ref="Q5548:T5548"/>
    <mergeCell ref="U5548:Z5548"/>
    <mergeCell ref="AA5548:AD5548"/>
    <mergeCell ref="C5549:J5549"/>
    <mergeCell ref="K5549:L5549"/>
    <mergeCell ref="M5549:P5549"/>
    <mergeCell ref="Q5549:T5549"/>
    <mergeCell ref="U5549:Z5549"/>
    <mergeCell ref="AA5549:AD5549"/>
    <mergeCell ref="V5545:X5545"/>
    <mergeCell ref="Y5545:AE5545"/>
    <mergeCell ref="AF5545:AG5545"/>
    <mergeCell ref="A5546:AH5546"/>
    <mergeCell ref="A5547:J5548"/>
    <mergeCell ref="K5547:L5548"/>
    <mergeCell ref="M5547:T5547"/>
    <mergeCell ref="U5547:AD5547"/>
    <mergeCell ref="AE5547:AG5548"/>
    <mergeCell ref="AH5547:AH5548"/>
    <mergeCell ref="E5545:F5545"/>
    <mergeCell ref="H5545:I5545"/>
    <mergeCell ref="J5545:K5545"/>
    <mergeCell ref="L5545:M5545"/>
    <mergeCell ref="N5545:Q5545"/>
    <mergeCell ref="R5545:U5545"/>
    <mergeCell ref="A5542:AC5542"/>
    <mergeCell ref="AD5542:AE5542"/>
    <mergeCell ref="AH5542:AH5543"/>
    <mergeCell ref="A5543:AC5543"/>
    <mergeCell ref="AD5543:AE5543"/>
    <mergeCell ref="A5544:C5544"/>
    <mergeCell ref="D5544:D5545"/>
    <mergeCell ref="E5544:AG5544"/>
    <mergeCell ref="AH5544:AH5545"/>
    <mergeCell ref="A5545:C5545"/>
    <mergeCell ref="A5536:AC5537"/>
    <mergeCell ref="AD5536:AE5536"/>
    <mergeCell ref="AF5536:AG5536"/>
    <mergeCell ref="AH5536:AH5540"/>
    <mergeCell ref="AD5537:AG5540"/>
    <mergeCell ref="A5538:AC5538"/>
    <mergeCell ref="A5539:AC5539"/>
    <mergeCell ref="A5540:AC5541"/>
    <mergeCell ref="AD5541:AH5541"/>
    <mergeCell ref="A5531:H5531"/>
    <mergeCell ref="I5531:Y5531"/>
    <mergeCell ref="AA5531:AG5531"/>
    <mergeCell ref="A5532:D5532"/>
    <mergeCell ref="E5532:AH5532"/>
    <mergeCell ref="A5535:AH5535"/>
    <mergeCell ref="AC5528:AD5528"/>
    <mergeCell ref="AE5528:AG5528"/>
    <mergeCell ref="A5529:H5529"/>
    <mergeCell ref="I5529:Y5529"/>
    <mergeCell ref="AA5529:AG5529"/>
    <mergeCell ref="A5530:AH5530"/>
    <mergeCell ref="A5527:J5527"/>
    <mergeCell ref="K5527:AA5527"/>
    <mergeCell ref="AC5527:AG5527"/>
    <mergeCell ref="A5528:J5528"/>
    <mergeCell ref="K5528:L5528"/>
    <mergeCell ref="M5528:O5528"/>
    <mergeCell ref="P5528:R5528"/>
    <mergeCell ref="S5528:T5528"/>
    <mergeCell ref="U5528:W5528"/>
    <mergeCell ref="X5528:AB5528"/>
    <mergeCell ref="A5525:H5525"/>
    <mergeCell ref="I5525:Y5525"/>
    <mergeCell ref="AA5525:AG5525"/>
    <mergeCell ref="A5526:N5526"/>
    <mergeCell ref="O5526:S5526"/>
    <mergeCell ref="T5526:V5526"/>
    <mergeCell ref="X5526:AD5526"/>
    <mergeCell ref="AE5526:AG5526"/>
    <mergeCell ref="A5523:H5523"/>
    <mergeCell ref="I5523:Y5523"/>
    <mergeCell ref="AA5523:AG5523"/>
    <mergeCell ref="A5524:N5524"/>
    <mergeCell ref="O5524:S5524"/>
    <mergeCell ref="T5524:V5524"/>
    <mergeCell ref="X5524:AD5524"/>
    <mergeCell ref="AE5524:AG5524"/>
    <mergeCell ref="AA5520:AG5520"/>
    <mergeCell ref="I5521:Y5521"/>
    <mergeCell ref="AA5521:AG5521"/>
    <mergeCell ref="A5522:N5522"/>
    <mergeCell ref="O5522:S5522"/>
    <mergeCell ref="T5522:V5522"/>
    <mergeCell ref="X5522:AD5522"/>
    <mergeCell ref="AE5522:AG5522"/>
    <mergeCell ref="A5517:H5521"/>
    <mergeCell ref="I5517:Y5517"/>
    <mergeCell ref="Z5517:Z5521"/>
    <mergeCell ref="AA5517:AG5517"/>
    <mergeCell ref="AH5517:AH5521"/>
    <mergeCell ref="I5518:Y5518"/>
    <mergeCell ref="AA5518:AG5518"/>
    <mergeCell ref="I5519:Y5519"/>
    <mergeCell ref="AA5519:AG5519"/>
    <mergeCell ref="I5520:Y5520"/>
    <mergeCell ref="A5515:N5515"/>
    <mergeCell ref="O5515:S5515"/>
    <mergeCell ref="T5515:V5515"/>
    <mergeCell ref="X5515:AD5515"/>
    <mergeCell ref="AE5515:AG5515"/>
    <mergeCell ref="C5516:N5516"/>
    <mergeCell ref="O5516:S5516"/>
    <mergeCell ref="T5516:V5516"/>
    <mergeCell ref="X5516:AD5516"/>
    <mergeCell ref="AE5516:AG5516"/>
    <mergeCell ref="M5513:P5513"/>
    <mergeCell ref="Q5513:T5513"/>
    <mergeCell ref="U5513:Z5513"/>
    <mergeCell ref="AA5513:AD5513"/>
    <mergeCell ref="A5514:J5514"/>
    <mergeCell ref="K5514:Z5514"/>
    <mergeCell ref="AA5514:AG5514"/>
    <mergeCell ref="V5510:X5510"/>
    <mergeCell ref="Y5510:AE5510"/>
    <mergeCell ref="AF5510:AG5510"/>
    <mergeCell ref="A5511:AH5511"/>
    <mergeCell ref="A5512:J5513"/>
    <mergeCell ref="K5512:L5513"/>
    <mergeCell ref="M5512:T5512"/>
    <mergeCell ref="U5512:AD5512"/>
    <mergeCell ref="AE5512:AG5513"/>
    <mergeCell ref="AH5512:AH5513"/>
    <mergeCell ref="E5510:F5510"/>
    <mergeCell ref="H5510:I5510"/>
    <mergeCell ref="J5510:K5510"/>
    <mergeCell ref="L5510:M5510"/>
    <mergeCell ref="N5510:Q5510"/>
    <mergeCell ref="R5510:U5510"/>
    <mergeCell ref="A5507:AC5507"/>
    <mergeCell ref="AD5507:AE5507"/>
    <mergeCell ref="AH5507:AH5508"/>
    <mergeCell ref="A5508:AC5508"/>
    <mergeCell ref="AD5508:AE5508"/>
    <mergeCell ref="A5509:C5509"/>
    <mergeCell ref="D5509:D5510"/>
    <mergeCell ref="E5509:AG5509"/>
    <mergeCell ref="AH5509:AH5510"/>
    <mergeCell ref="A5510:C5510"/>
    <mergeCell ref="A5501:AC5502"/>
    <mergeCell ref="AD5501:AE5501"/>
    <mergeCell ref="AF5501:AG5501"/>
    <mergeCell ref="AH5501:AH5505"/>
    <mergeCell ref="AD5502:AG5505"/>
    <mergeCell ref="A5503:AC5503"/>
    <mergeCell ref="A5504:AC5504"/>
    <mergeCell ref="A5505:AC5506"/>
    <mergeCell ref="AD5506:AH5506"/>
    <mergeCell ref="A5497:H5497"/>
    <mergeCell ref="I5497:Y5497"/>
    <mergeCell ref="AA5497:AG5497"/>
    <mergeCell ref="A5498:D5498"/>
    <mergeCell ref="E5498:AH5498"/>
    <mergeCell ref="A5500:AH5500"/>
    <mergeCell ref="AC5494:AD5494"/>
    <mergeCell ref="AE5494:AG5494"/>
    <mergeCell ref="A5495:H5495"/>
    <mergeCell ref="I5495:Y5495"/>
    <mergeCell ref="AA5495:AG5495"/>
    <mergeCell ref="A5496:AH5496"/>
    <mergeCell ref="AC5493:AD5493"/>
    <mergeCell ref="AE5493:AG5493"/>
    <mergeCell ref="A5494:E5494"/>
    <mergeCell ref="F5494:J5494"/>
    <mergeCell ref="K5494:L5494"/>
    <mergeCell ref="M5494:O5494"/>
    <mergeCell ref="P5494:R5494"/>
    <mergeCell ref="S5494:T5494"/>
    <mergeCell ref="U5494:W5494"/>
    <mergeCell ref="X5494:AB5494"/>
    <mergeCell ref="AC5492:AD5492"/>
    <mergeCell ref="AE5492:AG5492"/>
    <mergeCell ref="A5493:E5493"/>
    <mergeCell ref="F5493:J5493"/>
    <mergeCell ref="K5493:L5493"/>
    <mergeCell ref="M5493:O5493"/>
    <mergeCell ref="P5493:R5493"/>
    <mergeCell ref="S5493:T5493"/>
    <mergeCell ref="U5493:W5493"/>
    <mergeCell ref="X5493:AB5493"/>
    <mergeCell ref="AC5491:AD5491"/>
    <mergeCell ref="AE5491:AG5491"/>
    <mergeCell ref="A5492:E5492"/>
    <mergeCell ref="F5492:J5492"/>
    <mergeCell ref="K5492:L5492"/>
    <mergeCell ref="M5492:O5492"/>
    <mergeCell ref="P5492:R5492"/>
    <mergeCell ref="S5492:T5492"/>
    <mergeCell ref="U5492:W5492"/>
    <mergeCell ref="X5492:AB5492"/>
    <mergeCell ref="AC5490:AD5490"/>
    <mergeCell ref="AE5490:AG5490"/>
    <mergeCell ref="A5491:E5491"/>
    <mergeCell ref="F5491:J5491"/>
    <mergeCell ref="K5491:L5491"/>
    <mergeCell ref="M5491:O5491"/>
    <mergeCell ref="P5491:R5491"/>
    <mergeCell ref="S5491:T5491"/>
    <mergeCell ref="U5491:W5491"/>
    <mergeCell ref="X5491:AB5491"/>
    <mergeCell ref="A5489:J5489"/>
    <mergeCell ref="K5489:AA5489"/>
    <mergeCell ref="AC5489:AG5489"/>
    <mergeCell ref="A5490:J5490"/>
    <mergeCell ref="K5490:L5490"/>
    <mergeCell ref="M5490:O5490"/>
    <mergeCell ref="P5490:R5490"/>
    <mergeCell ref="S5490:T5490"/>
    <mergeCell ref="U5490:W5490"/>
    <mergeCell ref="X5490:AB5490"/>
    <mergeCell ref="A5488:E5488"/>
    <mergeCell ref="F5488:N5488"/>
    <mergeCell ref="O5488:S5488"/>
    <mergeCell ref="T5488:V5488"/>
    <mergeCell ref="X5488:AD5488"/>
    <mergeCell ref="AE5488:AG5488"/>
    <mergeCell ref="A5487:E5487"/>
    <mergeCell ref="F5487:N5487"/>
    <mergeCell ref="O5487:S5487"/>
    <mergeCell ref="T5487:V5487"/>
    <mergeCell ref="X5487:AD5487"/>
    <mergeCell ref="AE5487:AG5487"/>
    <mergeCell ref="A5486:E5486"/>
    <mergeCell ref="F5486:N5486"/>
    <mergeCell ref="O5486:S5486"/>
    <mergeCell ref="T5486:V5486"/>
    <mergeCell ref="X5486:AD5486"/>
    <mergeCell ref="AE5486:AG5486"/>
    <mergeCell ref="A5485:E5485"/>
    <mergeCell ref="F5485:N5485"/>
    <mergeCell ref="O5485:S5485"/>
    <mergeCell ref="T5485:V5485"/>
    <mergeCell ref="X5485:AD5485"/>
    <mergeCell ref="AE5485:AG5485"/>
    <mergeCell ref="A5483:H5483"/>
    <mergeCell ref="I5483:Y5483"/>
    <mergeCell ref="AA5483:AG5483"/>
    <mergeCell ref="A5484:N5484"/>
    <mergeCell ref="O5484:S5484"/>
    <mergeCell ref="T5484:V5484"/>
    <mergeCell ref="X5484:AD5484"/>
    <mergeCell ref="AE5484:AG5484"/>
    <mergeCell ref="A5481:H5481"/>
    <mergeCell ref="I5481:Y5481"/>
    <mergeCell ref="AA5481:AG5481"/>
    <mergeCell ref="A5482:N5482"/>
    <mergeCell ref="O5482:S5482"/>
    <mergeCell ref="T5482:V5482"/>
    <mergeCell ref="X5482:AD5482"/>
    <mergeCell ref="AE5482:AG5482"/>
    <mergeCell ref="C5479:N5479"/>
    <mergeCell ref="O5479:S5479"/>
    <mergeCell ref="T5479:V5479"/>
    <mergeCell ref="X5479:AD5479"/>
    <mergeCell ref="AE5479:AG5479"/>
    <mergeCell ref="C5480:N5480"/>
    <mergeCell ref="O5480:S5480"/>
    <mergeCell ref="T5480:V5480"/>
    <mergeCell ref="X5480:AD5480"/>
    <mergeCell ref="AE5480:AG5480"/>
    <mergeCell ref="C5477:N5477"/>
    <mergeCell ref="O5477:S5477"/>
    <mergeCell ref="T5477:V5477"/>
    <mergeCell ref="X5477:AD5477"/>
    <mergeCell ref="AE5477:AG5477"/>
    <mergeCell ref="C5478:N5478"/>
    <mergeCell ref="O5478:S5478"/>
    <mergeCell ref="T5478:V5478"/>
    <mergeCell ref="X5478:AD5478"/>
    <mergeCell ref="AE5478:AG5478"/>
    <mergeCell ref="AA5474:AG5474"/>
    <mergeCell ref="I5475:Y5475"/>
    <mergeCell ref="AA5475:AG5475"/>
    <mergeCell ref="A5476:N5476"/>
    <mergeCell ref="O5476:S5476"/>
    <mergeCell ref="T5476:V5476"/>
    <mergeCell ref="X5476:AD5476"/>
    <mergeCell ref="AE5476:AG5476"/>
    <mergeCell ref="A5471:H5475"/>
    <mergeCell ref="I5471:Y5471"/>
    <mergeCell ref="Z5471:Z5475"/>
    <mergeCell ref="AA5471:AG5471"/>
    <mergeCell ref="AH5471:AH5475"/>
    <mergeCell ref="I5472:Y5472"/>
    <mergeCell ref="AA5472:AG5472"/>
    <mergeCell ref="I5473:Y5473"/>
    <mergeCell ref="AA5473:AG5473"/>
    <mergeCell ref="I5474:Y5474"/>
    <mergeCell ref="C5469:N5469"/>
    <mergeCell ref="O5469:S5469"/>
    <mergeCell ref="T5469:V5469"/>
    <mergeCell ref="X5469:AD5469"/>
    <mergeCell ref="AE5469:AG5469"/>
    <mergeCell ref="C5470:N5470"/>
    <mergeCell ref="O5470:S5470"/>
    <mergeCell ref="T5470:V5470"/>
    <mergeCell ref="X5470:AD5470"/>
    <mergeCell ref="AE5470:AG5470"/>
    <mergeCell ref="A5467:J5467"/>
    <mergeCell ref="K5467:Z5467"/>
    <mergeCell ref="AA5467:AG5467"/>
    <mergeCell ref="A5468:N5468"/>
    <mergeCell ref="O5468:S5468"/>
    <mergeCell ref="T5468:V5468"/>
    <mergeCell ref="X5468:AD5468"/>
    <mergeCell ref="AE5468:AG5468"/>
    <mergeCell ref="AE5465:AG5465"/>
    <mergeCell ref="C5466:J5466"/>
    <mergeCell ref="K5466:L5466"/>
    <mergeCell ref="M5466:P5466"/>
    <mergeCell ref="Q5466:T5466"/>
    <mergeCell ref="U5466:Z5466"/>
    <mergeCell ref="AA5466:AD5466"/>
    <mergeCell ref="AE5466:AG5466"/>
    <mergeCell ref="M5464:P5464"/>
    <mergeCell ref="Q5464:T5464"/>
    <mergeCell ref="U5464:Z5464"/>
    <mergeCell ref="AA5464:AD5464"/>
    <mergeCell ref="C5465:J5465"/>
    <mergeCell ref="K5465:L5465"/>
    <mergeCell ref="M5465:P5465"/>
    <mergeCell ref="Q5465:T5465"/>
    <mergeCell ref="U5465:Z5465"/>
    <mergeCell ref="AA5465:AD5465"/>
    <mergeCell ref="V5461:X5461"/>
    <mergeCell ref="Y5461:AE5461"/>
    <mergeCell ref="AF5461:AG5461"/>
    <mergeCell ref="A5462:AH5462"/>
    <mergeCell ref="A5463:J5464"/>
    <mergeCell ref="K5463:L5464"/>
    <mergeCell ref="M5463:T5463"/>
    <mergeCell ref="U5463:AD5463"/>
    <mergeCell ref="AE5463:AG5464"/>
    <mergeCell ref="AH5463:AH5464"/>
    <mergeCell ref="E5461:F5461"/>
    <mergeCell ref="H5461:I5461"/>
    <mergeCell ref="J5461:K5461"/>
    <mergeCell ref="L5461:M5461"/>
    <mergeCell ref="N5461:Q5461"/>
    <mergeCell ref="R5461:U5461"/>
    <mergeCell ref="A5458:AC5458"/>
    <mergeCell ref="AD5458:AE5458"/>
    <mergeCell ref="AH5458:AH5459"/>
    <mergeCell ref="A5459:AC5459"/>
    <mergeCell ref="AD5459:AE5459"/>
    <mergeCell ref="A5460:C5460"/>
    <mergeCell ref="D5460:D5461"/>
    <mergeCell ref="E5460:AG5460"/>
    <mergeCell ref="AH5460:AH5461"/>
    <mergeCell ref="A5461:C5461"/>
    <mergeCell ref="A5451:AH5451"/>
    <mergeCell ref="A5452:AC5453"/>
    <mergeCell ref="AD5452:AE5452"/>
    <mergeCell ref="AF5452:AG5452"/>
    <mergeCell ref="AH5452:AH5456"/>
    <mergeCell ref="AD5453:AG5456"/>
    <mergeCell ref="A5454:AC5454"/>
    <mergeCell ref="A5455:AC5455"/>
    <mergeCell ref="A5456:AC5457"/>
    <mergeCell ref="AD5457:AH5457"/>
    <mergeCell ref="A5446:AH5446"/>
    <mergeCell ref="A5447:H5447"/>
    <mergeCell ref="I5447:Y5447"/>
    <mergeCell ref="AA5447:AG5447"/>
    <mergeCell ref="A5448:D5448"/>
    <mergeCell ref="E5448:AH5448"/>
    <mergeCell ref="X5444:AB5444"/>
    <mergeCell ref="AC5444:AD5444"/>
    <mergeCell ref="AE5444:AG5444"/>
    <mergeCell ref="A5445:H5445"/>
    <mergeCell ref="I5445:Y5445"/>
    <mergeCell ref="AA5445:AG5445"/>
    <mergeCell ref="A5444:J5444"/>
    <mergeCell ref="K5444:L5444"/>
    <mergeCell ref="M5444:O5444"/>
    <mergeCell ref="P5444:R5444"/>
    <mergeCell ref="S5444:T5444"/>
    <mergeCell ref="U5444:W5444"/>
    <mergeCell ref="A5442:N5442"/>
    <mergeCell ref="O5442:S5442"/>
    <mergeCell ref="T5442:V5442"/>
    <mergeCell ref="X5442:AD5442"/>
    <mergeCell ref="AE5442:AG5442"/>
    <mergeCell ref="A5443:J5443"/>
    <mergeCell ref="K5443:AA5443"/>
    <mergeCell ref="AC5443:AG5443"/>
    <mergeCell ref="A5440:N5440"/>
    <mergeCell ref="O5440:S5440"/>
    <mergeCell ref="T5440:V5440"/>
    <mergeCell ref="X5440:AD5440"/>
    <mergeCell ref="AE5440:AG5440"/>
    <mergeCell ref="A5441:H5441"/>
    <mergeCell ref="I5441:Y5441"/>
    <mergeCell ref="AA5441:AG5441"/>
    <mergeCell ref="A5438:N5438"/>
    <mergeCell ref="O5438:S5438"/>
    <mergeCell ref="T5438:V5438"/>
    <mergeCell ref="X5438:AD5438"/>
    <mergeCell ref="AE5438:AG5438"/>
    <mergeCell ref="A5439:H5439"/>
    <mergeCell ref="I5439:Y5439"/>
    <mergeCell ref="AA5439:AG5439"/>
    <mergeCell ref="AH5433:AH5437"/>
    <mergeCell ref="I5434:Y5434"/>
    <mergeCell ref="AA5434:AG5434"/>
    <mergeCell ref="I5435:Y5435"/>
    <mergeCell ref="AA5435:AG5435"/>
    <mergeCell ref="I5436:Y5436"/>
    <mergeCell ref="AA5436:AG5436"/>
    <mergeCell ref="I5437:Y5437"/>
    <mergeCell ref="AA5437:AG5437"/>
    <mergeCell ref="C5432:N5432"/>
    <mergeCell ref="O5432:S5432"/>
    <mergeCell ref="T5432:V5432"/>
    <mergeCell ref="X5432:AD5432"/>
    <mergeCell ref="AE5432:AG5432"/>
    <mergeCell ref="A5433:H5437"/>
    <mergeCell ref="I5433:Y5433"/>
    <mergeCell ref="Z5433:Z5437"/>
    <mergeCell ref="AA5433:AG5433"/>
    <mergeCell ref="AE5428:AG5428"/>
    <mergeCell ref="A5430:J5430"/>
    <mergeCell ref="K5430:Z5430"/>
    <mergeCell ref="AA5430:AG5430"/>
    <mergeCell ref="A5431:N5431"/>
    <mergeCell ref="O5431:S5431"/>
    <mergeCell ref="T5431:V5431"/>
    <mergeCell ref="X5431:AD5431"/>
    <mergeCell ref="AE5431:AG5431"/>
    <mergeCell ref="M5427:P5427"/>
    <mergeCell ref="Q5427:T5427"/>
    <mergeCell ref="U5427:Z5427"/>
    <mergeCell ref="AA5427:AD5427"/>
    <mergeCell ref="C5428:J5429"/>
    <mergeCell ref="K5428:L5428"/>
    <mergeCell ref="M5428:P5428"/>
    <mergeCell ref="Q5428:T5428"/>
    <mergeCell ref="U5428:Z5428"/>
    <mergeCell ref="AA5428:AD5428"/>
    <mergeCell ref="V5424:X5424"/>
    <mergeCell ref="Y5424:AE5424"/>
    <mergeCell ref="AF5424:AG5424"/>
    <mergeCell ref="A5425:AH5425"/>
    <mergeCell ref="A5426:J5427"/>
    <mergeCell ref="K5426:L5427"/>
    <mergeCell ref="M5426:T5426"/>
    <mergeCell ref="U5426:AD5426"/>
    <mergeCell ref="AE5426:AG5427"/>
    <mergeCell ref="AH5426:AH5427"/>
    <mergeCell ref="E5424:F5424"/>
    <mergeCell ref="H5424:I5424"/>
    <mergeCell ref="J5424:K5424"/>
    <mergeCell ref="L5424:M5424"/>
    <mergeCell ref="N5424:Q5424"/>
    <mergeCell ref="R5424:U5424"/>
    <mergeCell ref="A5421:AC5421"/>
    <mergeCell ref="AD5421:AE5421"/>
    <mergeCell ref="AH5421:AH5422"/>
    <mergeCell ref="A5422:AC5422"/>
    <mergeCell ref="AD5422:AE5422"/>
    <mergeCell ref="A5423:C5423"/>
    <mergeCell ref="D5423:D5424"/>
    <mergeCell ref="E5423:AG5423"/>
    <mergeCell ref="AH5423:AH5424"/>
    <mergeCell ref="A5424:C5424"/>
    <mergeCell ref="A5415:AC5416"/>
    <mergeCell ref="AD5415:AE5415"/>
    <mergeCell ref="AF5415:AG5415"/>
    <mergeCell ref="AH5415:AH5419"/>
    <mergeCell ref="AD5416:AG5419"/>
    <mergeCell ref="A5417:AC5417"/>
    <mergeCell ref="A5418:AC5418"/>
    <mergeCell ref="A5419:AC5420"/>
    <mergeCell ref="AD5420:AH5420"/>
    <mergeCell ref="A5411:H5411"/>
    <mergeCell ref="I5411:Y5411"/>
    <mergeCell ref="AA5411:AG5411"/>
    <mergeCell ref="A5412:D5412"/>
    <mergeCell ref="E5412:AH5412"/>
    <mergeCell ref="A5414:AH5414"/>
    <mergeCell ref="AC5408:AD5408"/>
    <mergeCell ref="AE5408:AG5408"/>
    <mergeCell ref="A5409:H5409"/>
    <mergeCell ref="I5409:Y5409"/>
    <mergeCell ref="AA5409:AG5409"/>
    <mergeCell ref="A5410:AH5410"/>
    <mergeCell ref="AC5407:AD5407"/>
    <mergeCell ref="AE5407:AG5407"/>
    <mergeCell ref="A5408:E5408"/>
    <mergeCell ref="F5408:J5408"/>
    <mergeCell ref="K5408:L5408"/>
    <mergeCell ref="M5408:O5408"/>
    <mergeCell ref="P5408:R5408"/>
    <mergeCell ref="S5408:T5408"/>
    <mergeCell ref="U5408:W5408"/>
    <mergeCell ref="X5408:AB5408"/>
    <mergeCell ref="AC5406:AD5406"/>
    <mergeCell ref="AE5406:AG5406"/>
    <mergeCell ref="A5407:E5407"/>
    <mergeCell ref="F5407:J5407"/>
    <mergeCell ref="K5407:L5407"/>
    <mergeCell ref="M5407:O5407"/>
    <mergeCell ref="P5407:R5407"/>
    <mergeCell ref="S5407:T5407"/>
    <mergeCell ref="U5407:W5407"/>
    <mergeCell ref="X5407:AB5407"/>
    <mergeCell ref="A5405:J5405"/>
    <mergeCell ref="K5405:AA5405"/>
    <mergeCell ref="AC5405:AG5405"/>
    <mergeCell ref="A5406:J5406"/>
    <mergeCell ref="K5406:L5406"/>
    <mergeCell ref="M5406:O5406"/>
    <mergeCell ref="P5406:R5406"/>
    <mergeCell ref="S5406:T5406"/>
    <mergeCell ref="U5406:W5406"/>
    <mergeCell ref="X5406:AB5406"/>
    <mergeCell ref="A5404:E5404"/>
    <mergeCell ref="F5404:N5404"/>
    <mergeCell ref="O5404:S5404"/>
    <mergeCell ref="T5404:V5404"/>
    <mergeCell ref="X5404:AD5404"/>
    <mergeCell ref="AE5404:AG5404"/>
    <mergeCell ref="A5403:E5403"/>
    <mergeCell ref="F5403:N5403"/>
    <mergeCell ref="O5403:S5403"/>
    <mergeCell ref="T5403:V5403"/>
    <mergeCell ref="X5403:AD5403"/>
    <mergeCell ref="AE5403:AG5403"/>
    <mergeCell ref="A5401:H5401"/>
    <mergeCell ref="I5401:Y5401"/>
    <mergeCell ref="AA5401:AG5401"/>
    <mergeCell ref="A5402:N5402"/>
    <mergeCell ref="O5402:S5402"/>
    <mergeCell ref="T5402:V5402"/>
    <mergeCell ref="X5402:AD5402"/>
    <mergeCell ref="AE5402:AG5402"/>
    <mergeCell ref="A5399:H5399"/>
    <mergeCell ref="I5399:Y5399"/>
    <mergeCell ref="AA5399:AG5399"/>
    <mergeCell ref="A5400:N5400"/>
    <mergeCell ref="O5400:S5400"/>
    <mergeCell ref="T5400:V5400"/>
    <mergeCell ref="X5400:AD5400"/>
    <mergeCell ref="AE5400:AG5400"/>
    <mergeCell ref="C5397:N5397"/>
    <mergeCell ref="O5397:S5397"/>
    <mergeCell ref="T5397:V5397"/>
    <mergeCell ref="X5397:AD5397"/>
    <mergeCell ref="AE5397:AG5397"/>
    <mergeCell ref="C5398:N5398"/>
    <mergeCell ref="O5398:S5398"/>
    <mergeCell ref="T5398:V5398"/>
    <mergeCell ref="X5398:AD5398"/>
    <mergeCell ref="AE5398:AG5398"/>
    <mergeCell ref="AA5394:AG5394"/>
    <mergeCell ref="I5395:Y5395"/>
    <mergeCell ref="AA5395:AG5395"/>
    <mergeCell ref="A5396:N5396"/>
    <mergeCell ref="O5396:S5396"/>
    <mergeCell ref="T5396:V5396"/>
    <mergeCell ref="X5396:AD5396"/>
    <mergeCell ref="AE5396:AG5396"/>
    <mergeCell ref="A5391:H5395"/>
    <mergeCell ref="I5391:Y5391"/>
    <mergeCell ref="Z5391:Z5395"/>
    <mergeCell ref="AA5391:AG5391"/>
    <mergeCell ref="AH5391:AH5395"/>
    <mergeCell ref="I5392:Y5392"/>
    <mergeCell ref="AA5392:AG5392"/>
    <mergeCell ref="I5393:Y5393"/>
    <mergeCell ref="AA5393:AG5393"/>
    <mergeCell ref="I5394:Y5394"/>
    <mergeCell ref="C5389:N5389"/>
    <mergeCell ref="O5389:S5389"/>
    <mergeCell ref="T5389:V5389"/>
    <mergeCell ref="X5389:AD5389"/>
    <mergeCell ref="AE5389:AG5389"/>
    <mergeCell ref="C5390:N5390"/>
    <mergeCell ref="O5390:S5390"/>
    <mergeCell ref="T5390:V5390"/>
    <mergeCell ref="X5390:AD5390"/>
    <mergeCell ref="AE5390:AG5390"/>
    <mergeCell ref="AE5386:AG5386"/>
    <mergeCell ref="A5387:J5387"/>
    <mergeCell ref="K5387:Z5387"/>
    <mergeCell ref="AA5387:AG5387"/>
    <mergeCell ref="A5388:N5388"/>
    <mergeCell ref="O5388:S5388"/>
    <mergeCell ref="T5388:V5388"/>
    <mergeCell ref="X5388:AD5388"/>
    <mergeCell ref="AE5388:AG5388"/>
    <mergeCell ref="C5386:J5386"/>
    <mergeCell ref="K5386:L5386"/>
    <mergeCell ref="M5386:P5386"/>
    <mergeCell ref="Q5386:T5386"/>
    <mergeCell ref="U5386:Z5386"/>
    <mergeCell ref="AA5386:AD5386"/>
    <mergeCell ref="AE5384:AG5384"/>
    <mergeCell ref="C5385:J5385"/>
    <mergeCell ref="K5385:L5385"/>
    <mergeCell ref="M5385:P5385"/>
    <mergeCell ref="Q5385:T5385"/>
    <mergeCell ref="U5385:Z5385"/>
    <mergeCell ref="AA5385:AD5385"/>
    <mergeCell ref="AE5385:AG5385"/>
    <mergeCell ref="M5383:P5383"/>
    <mergeCell ref="Q5383:T5383"/>
    <mergeCell ref="U5383:Z5383"/>
    <mergeCell ref="AA5383:AD5383"/>
    <mergeCell ref="C5384:J5384"/>
    <mergeCell ref="K5384:L5384"/>
    <mergeCell ref="M5384:P5384"/>
    <mergeCell ref="Q5384:T5384"/>
    <mergeCell ref="U5384:Z5384"/>
    <mergeCell ref="AA5384:AD5384"/>
    <mergeCell ref="V5380:X5380"/>
    <mergeCell ref="Y5380:AE5380"/>
    <mergeCell ref="AF5380:AG5380"/>
    <mergeCell ref="A5381:AH5381"/>
    <mergeCell ref="A5382:J5383"/>
    <mergeCell ref="K5382:L5383"/>
    <mergeCell ref="M5382:T5382"/>
    <mergeCell ref="U5382:AD5382"/>
    <mergeCell ref="AE5382:AG5383"/>
    <mergeCell ref="AH5382:AH5383"/>
    <mergeCell ref="E5380:F5380"/>
    <mergeCell ref="H5380:I5380"/>
    <mergeCell ref="J5380:K5380"/>
    <mergeCell ref="L5380:M5380"/>
    <mergeCell ref="N5380:Q5380"/>
    <mergeCell ref="R5380:U5380"/>
    <mergeCell ref="A5377:AC5377"/>
    <mergeCell ref="AD5377:AE5377"/>
    <mergeCell ref="AH5377:AH5378"/>
    <mergeCell ref="A5378:AC5378"/>
    <mergeCell ref="AD5378:AE5378"/>
    <mergeCell ref="A5379:C5379"/>
    <mergeCell ref="D5379:D5380"/>
    <mergeCell ref="E5379:AG5379"/>
    <mergeCell ref="AH5379:AH5380"/>
    <mergeCell ref="A5380:C5380"/>
    <mergeCell ref="A5371:AC5372"/>
    <mergeCell ref="AD5371:AE5371"/>
    <mergeCell ref="AF5371:AG5371"/>
    <mergeCell ref="AH5371:AH5375"/>
    <mergeCell ref="AD5372:AG5375"/>
    <mergeCell ref="A5373:AC5373"/>
    <mergeCell ref="A5374:AC5374"/>
    <mergeCell ref="A5375:AC5376"/>
    <mergeCell ref="AD5376:AH5376"/>
    <mergeCell ref="A5366:H5366"/>
    <mergeCell ref="I5366:Y5366"/>
    <mergeCell ref="AA5366:AG5366"/>
    <mergeCell ref="A5367:D5367"/>
    <mergeCell ref="E5367:AH5367"/>
    <mergeCell ref="A5370:AH5370"/>
    <mergeCell ref="AC5363:AD5363"/>
    <mergeCell ref="AE5363:AG5363"/>
    <mergeCell ref="A5364:H5364"/>
    <mergeCell ref="I5364:Y5364"/>
    <mergeCell ref="AA5364:AG5364"/>
    <mergeCell ref="A5365:AH5365"/>
    <mergeCell ref="AC5362:AD5362"/>
    <mergeCell ref="AE5362:AG5362"/>
    <mergeCell ref="A5363:E5363"/>
    <mergeCell ref="F5363:J5363"/>
    <mergeCell ref="K5363:L5363"/>
    <mergeCell ref="M5363:O5363"/>
    <mergeCell ref="P5363:R5363"/>
    <mergeCell ref="S5363:T5363"/>
    <mergeCell ref="U5363:W5363"/>
    <mergeCell ref="X5363:AB5363"/>
    <mergeCell ref="A5361:J5361"/>
    <mergeCell ref="K5361:AA5361"/>
    <mergeCell ref="AC5361:AG5361"/>
    <mergeCell ref="A5362:J5362"/>
    <mergeCell ref="K5362:L5362"/>
    <mergeCell ref="M5362:O5362"/>
    <mergeCell ref="P5362:R5362"/>
    <mergeCell ref="S5362:T5362"/>
    <mergeCell ref="U5362:W5362"/>
    <mergeCell ref="X5362:AB5362"/>
    <mergeCell ref="A5360:E5360"/>
    <mergeCell ref="F5360:N5360"/>
    <mergeCell ref="O5360:S5360"/>
    <mergeCell ref="T5360:V5360"/>
    <mergeCell ref="X5360:AD5360"/>
    <mergeCell ref="AE5360:AG5360"/>
    <mergeCell ref="A5358:H5358"/>
    <mergeCell ref="I5358:Y5358"/>
    <mergeCell ref="AA5358:AG5358"/>
    <mergeCell ref="A5359:N5359"/>
    <mergeCell ref="O5359:S5359"/>
    <mergeCell ref="T5359:V5359"/>
    <mergeCell ref="X5359:AD5359"/>
    <mergeCell ref="AE5359:AG5359"/>
    <mergeCell ref="A5356:H5356"/>
    <mergeCell ref="I5356:Y5356"/>
    <mergeCell ref="AA5356:AG5356"/>
    <mergeCell ref="A5357:N5357"/>
    <mergeCell ref="O5357:S5357"/>
    <mergeCell ref="T5357:V5357"/>
    <mergeCell ref="X5357:AD5357"/>
    <mergeCell ref="AE5357:AG5357"/>
    <mergeCell ref="A5354:N5354"/>
    <mergeCell ref="O5354:S5354"/>
    <mergeCell ref="T5354:V5354"/>
    <mergeCell ref="X5354:AD5354"/>
    <mergeCell ref="AE5354:AG5354"/>
    <mergeCell ref="C5355:N5355"/>
    <mergeCell ref="O5355:S5355"/>
    <mergeCell ref="T5355:V5355"/>
    <mergeCell ref="X5355:AD5355"/>
    <mergeCell ref="AE5355:AG5355"/>
    <mergeCell ref="AH5349:AH5353"/>
    <mergeCell ref="I5350:Y5350"/>
    <mergeCell ref="AA5350:AG5350"/>
    <mergeCell ref="I5351:Y5351"/>
    <mergeCell ref="AA5351:AG5351"/>
    <mergeCell ref="I5352:Y5352"/>
    <mergeCell ref="AA5352:AG5352"/>
    <mergeCell ref="I5353:Y5353"/>
    <mergeCell ref="AA5353:AG5353"/>
    <mergeCell ref="C5348:N5348"/>
    <mergeCell ref="O5348:S5348"/>
    <mergeCell ref="T5348:V5348"/>
    <mergeCell ref="X5348:AD5348"/>
    <mergeCell ref="AE5348:AG5348"/>
    <mergeCell ref="A5349:H5353"/>
    <mergeCell ref="I5349:Y5349"/>
    <mergeCell ref="Z5349:Z5353"/>
    <mergeCell ref="AA5349:AG5349"/>
    <mergeCell ref="A5346:N5346"/>
    <mergeCell ref="O5346:S5346"/>
    <mergeCell ref="T5346:V5346"/>
    <mergeCell ref="X5346:AD5346"/>
    <mergeCell ref="AE5346:AG5346"/>
    <mergeCell ref="C5347:N5347"/>
    <mergeCell ref="O5347:S5347"/>
    <mergeCell ref="T5347:V5347"/>
    <mergeCell ref="X5347:AD5347"/>
    <mergeCell ref="AE5347:AG5347"/>
    <mergeCell ref="M5344:P5344"/>
    <mergeCell ref="Q5344:T5344"/>
    <mergeCell ref="U5344:Z5344"/>
    <mergeCell ref="AA5344:AD5344"/>
    <mergeCell ref="A5345:J5345"/>
    <mergeCell ref="K5345:Z5345"/>
    <mergeCell ref="AA5345:AG5345"/>
    <mergeCell ref="V5341:X5341"/>
    <mergeCell ref="Y5341:AE5341"/>
    <mergeCell ref="AF5341:AG5341"/>
    <mergeCell ref="A5342:AH5342"/>
    <mergeCell ref="A5343:J5344"/>
    <mergeCell ref="K5343:L5344"/>
    <mergeCell ref="M5343:T5343"/>
    <mergeCell ref="U5343:AD5343"/>
    <mergeCell ref="AE5343:AG5344"/>
    <mergeCell ref="AH5343:AH5344"/>
    <mergeCell ref="E5341:F5341"/>
    <mergeCell ref="H5341:I5341"/>
    <mergeCell ref="J5341:K5341"/>
    <mergeCell ref="L5341:M5341"/>
    <mergeCell ref="N5341:Q5341"/>
    <mergeCell ref="R5341:U5341"/>
    <mergeCell ref="A5338:AC5338"/>
    <mergeCell ref="AD5338:AE5338"/>
    <mergeCell ref="AH5338:AH5339"/>
    <mergeCell ref="A5339:AC5339"/>
    <mergeCell ref="AD5339:AE5339"/>
    <mergeCell ref="A5340:C5340"/>
    <mergeCell ref="D5340:D5341"/>
    <mergeCell ref="E5340:AG5340"/>
    <mergeCell ref="AH5340:AH5341"/>
    <mergeCell ref="A5341:C5341"/>
    <mergeCell ref="A5331:AH5331"/>
    <mergeCell ref="A5332:AC5333"/>
    <mergeCell ref="AD5332:AE5332"/>
    <mergeCell ref="AF5332:AG5332"/>
    <mergeCell ref="AH5332:AH5336"/>
    <mergeCell ref="AD5333:AG5336"/>
    <mergeCell ref="A5334:AC5334"/>
    <mergeCell ref="A5335:AC5335"/>
    <mergeCell ref="A5336:AC5337"/>
    <mergeCell ref="AD5337:AH5337"/>
    <mergeCell ref="A5326:AH5326"/>
    <mergeCell ref="A5327:H5327"/>
    <mergeCell ref="I5327:Y5327"/>
    <mergeCell ref="AA5327:AG5327"/>
    <mergeCell ref="A5328:D5328"/>
    <mergeCell ref="E5328:AH5328"/>
    <mergeCell ref="X5324:AB5324"/>
    <mergeCell ref="AC5324:AD5324"/>
    <mergeCell ref="AE5324:AG5324"/>
    <mergeCell ref="A5325:H5325"/>
    <mergeCell ref="I5325:Y5325"/>
    <mergeCell ref="AA5325:AG5325"/>
    <mergeCell ref="A5324:J5324"/>
    <mergeCell ref="K5324:L5324"/>
    <mergeCell ref="M5324:O5324"/>
    <mergeCell ref="P5324:R5324"/>
    <mergeCell ref="S5324:T5324"/>
    <mergeCell ref="U5324:W5324"/>
    <mergeCell ref="A5322:N5322"/>
    <mergeCell ref="O5322:S5322"/>
    <mergeCell ref="T5322:V5322"/>
    <mergeCell ref="X5322:AD5322"/>
    <mergeCell ref="AE5322:AG5322"/>
    <mergeCell ref="A5323:J5323"/>
    <mergeCell ref="K5323:AA5323"/>
    <mergeCell ref="AC5323:AG5323"/>
    <mergeCell ref="A5320:N5320"/>
    <mergeCell ref="O5320:S5320"/>
    <mergeCell ref="T5320:V5320"/>
    <mergeCell ref="X5320:AD5320"/>
    <mergeCell ref="AE5320:AG5320"/>
    <mergeCell ref="A5321:H5321"/>
    <mergeCell ref="I5321:Y5321"/>
    <mergeCell ref="AA5321:AG5321"/>
    <mergeCell ref="A5318:N5318"/>
    <mergeCell ref="O5318:S5318"/>
    <mergeCell ref="T5318:V5318"/>
    <mergeCell ref="X5318:AD5318"/>
    <mergeCell ref="AE5318:AG5318"/>
    <mergeCell ref="A5319:H5319"/>
    <mergeCell ref="I5319:Y5319"/>
    <mergeCell ref="AA5319:AG5319"/>
    <mergeCell ref="AH5313:AH5317"/>
    <mergeCell ref="I5314:Y5314"/>
    <mergeCell ref="AA5314:AG5314"/>
    <mergeCell ref="I5315:Y5315"/>
    <mergeCell ref="AA5315:AG5315"/>
    <mergeCell ref="I5316:Y5316"/>
    <mergeCell ref="AA5316:AG5316"/>
    <mergeCell ref="I5317:Y5317"/>
    <mergeCell ref="AA5317:AG5317"/>
    <mergeCell ref="C5312:N5312"/>
    <mergeCell ref="O5312:S5312"/>
    <mergeCell ref="T5312:V5312"/>
    <mergeCell ref="X5312:AD5312"/>
    <mergeCell ref="AE5312:AG5312"/>
    <mergeCell ref="A5313:H5317"/>
    <mergeCell ref="I5313:Y5313"/>
    <mergeCell ref="Z5313:Z5317"/>
    <mergeCell ref="AA5313:AG5313"/>
    <mergeCell ref="AE5309:AG5309"/>
    <mergeCell ref="A5310:J5310"/>
    <mergeCell ref="K5310:Z5310"/>
    <mergeCell ref="AA5310:AG5310"/>
    <mergeCell ref="A5311:N5311"/>
    <mergeCell ref="O5311:S5311"/>
    <mergeCell ref="T5311:V5311"/>
    <mergeCell ref="X5311:AD5311"/>
    <mergeCell ref="AE5311:AG5311"/>
    <mergeCell ref="M5308:P5308"/>
    <mergeCell ref="Q5308:T5308"/>
    <mergeCell ref="U5308:Z5308"/>
    <mergeCell ref="AA5308:AD5308"/>
    <mergeCell ref="C5309:J5309"/>
    <mergeCell ref="K5309:L5309"/>
    <mergeCell ref="M5309:P5309"/>
    <mergeCell ref="Q5309:T5309"/>
    <mergeCell ref="U5309:Z5309"/>
    <mergeCell ref="AA5309:AD5309"/>
    <mergeCell ref="V5305:X5305"/>
    <mergeCell ref="Y5305:AE5305"/>
    <mergeCell ref="AF5305:AG5305"/>
    <mergeCell ref="A5306:AH5306"/>
    <mergeCell ref="A5307:J5308"/>
    <mergeCell ref="K5307:L5308"/>
    <mergeCell ref="M5307:T5307"/>
    <mergeCell ref="U5307:AD5307"/>
    <mergeCell ref="AE5307:AG5308"/>
    <mergeCell ref="AH5307:AH5308"/>
    <mergeCell ref="E5305:F5305"/>
    <mergeCell ref="H5305:I5305"/>
    <mergeCell ref="J5305:K5305"/>
    <mergeCell ref="L5305:M5305"/>
    <mergeCell ref="N5305:Q5305"/>
    <mergeCell ref="R5305:U5305"/>
    <mergeCell ref="A5302:AC5302"/>
    <mergeCell ref="AD5302:AE5302"/>
    <mergeCell ref="AH5302:AH5303"/>
    <mergeCell ref="A5303:AC5303"/>
    <mergeCell ref="AD5303:AE5303"/>
    <mergeCell ref="A5304:C5304"/>
    <mergeCell ref="D5304:D5305"/>
    <mergeCell ref="E5304:AG5304"/>
    <mergeCell ref="AH5304:AH5305"/>
    <mergeCell ref="A5305:C5305"/>
    <mergeCell ref="A5296:AC5297"/>
    <mergeCell ref="AD5296:AE5296"/>
    <mergeCell ref="AF5296:AG5296"/>
    <mergeCell ref="AH5296:AH5300"/>
    <mergeCell ref="AD5297:AG5300"/>
    <mergeCell ref="A5298:AC5298"/>
    <mergeCell ref="A5299:AC5299"/>
    <mergeCell ref="A5300:AC5301"/>
    <mergeCell ref="AD5301:AH5301"/>
    <mergeCell ref="A5292:H5292"/>
    <mergeCell ref="I5292:Y5292"/>
    <mergeCell ref="AA5292:AG5292"/>
    <mergeCell ref="A5293:D5293"/>
    <mergeCell ref="E5293:AH5293"/>
    <mergeCell ref="A5295:AH5295"/>
    <mergeCell ref="AC5289:AD5289"/>
    <mergeCell ref="AE5289:AG5289"/>
    <mergeCell ref="A5290:H5290"/>
    <mergeCell ref="I5290:Y5290"/>
    <mergeCell ref="AA5290:AG5290"/>
    <mergeCell ref="A5291:AH5291"/>
    <mergeCell ref="AC5288:AD5288"/>
    <mergeCell ref="AE5288:AG5288"/>
    <mergeCell ref="A5289:E5289"/>
    <mergeCell ref="F5289:J5289"/>
    <mergeCell ref="K5289:L5289"/>
    <mergeCell ref="M5289:O5289"/>
    <mergeCell ref="P5289:R5289"/>
    <mergeCell ref="S5289:T5289"/>
    <mergeCell ref="U5289:W5289"/>
    <mergeCell ref="X5289:AB5289"/>
    <mergeCell ref="AC5287:AD5287"/>
    <mergeCell ref="AE5287:AG5287"/>
    <mergeCell ref="A5288:E5288"/>
    <mergeCell ref="F5288:J5288"/>
    <mergeCell ref="K5288:L5288"/>
    <mergeCell ref="M5288:O5288"/>
    <mergeCell ref="P5288:R5288"/>
    <mergeCell ref="S5288:T5288"/>
    <mergeCell ref="U5288:W5288"/>
    <mergeCell ref="X5288:AB5288"/>
    <mergeCell ref="AC5286:AD5286"/>
    <mergeCell ref="AE5286:AG5286"/>
    <mergeCell ref="A5287:E5287"/>
    <mergeCell ref="F5287:J5287"/>
    <mergeCell ref="K5287:L5287"/>
    <mergeCell ref="M5287:O5287"/>
    <mergeCell ref="P5287:R5287"/>
    <mergeCell ref="S5287:T5287"/>
    <mergeCell ref="U5287:W5287"/>
    <mergeCell ref="X5287:AB5287"/>
    <mergeCell ref="AC5285:AD5285"/>
    <mergeCell ref="AE5285:AG5285"/>
    <mergeCell ref="A5286:E5286"/>
    <mergeCell ref="F5286:J5286"/>
    <mergeCell ref="K5286:L5286"/>
    <mergeCell ref="M5286:O5286"/>
    <mergeCell ref="P5286:R5286"/>
    <mergeCell ref="S5286:T5286"/>
    <mergeCell ref="U5286:W5286"/>
    <mergeCell ref="X5286:AB5286"/>
    <mergeCell ref="AC5284:AD5284"/>
    <mergeCell ref="AE5284:AG5284"/>
    <mergeCell ref="A5285:E5285"/>
    <mergeCell ref="F5285:J5285"/>
    <mergeCell ref="K5285:L5285"/>
    <mergeCell ref="M5285:O5285"/>
    <mergeCell ref="P5285:R5285"/>
    <mergeCell ref="S5285:T5285"/>
    <mergeCell ref="U5285:W5285"/>
    <mergeCell ref="X5285:AB5285"/>
    <mergeCell ref="A5283:J5283"/>
    <mergeCell ref="K5283:AA5283"/>
    <mergeCell ref="AC5283:AG5283"/>
    <mergeCell ref="A5284:J5284"/>
    <mergeCell ref="K5284:L5284"/>
    <mergeCell ref="M5284:O5284"/>
    <mergeCell ref="P5284:R5284"/>
    <mergeCell ref="S5284:T5284"/>
    <mergeCell ref="U5284:W5284"/>
    <mergeCell ref="X5284:AB5284"/>
    <mergeCell ref="A5282:E5282"/>
    <mergeCell ref="F5282:N5282"/>
    <mergeCell ref="O5282:S5282"/>
    <mergeCell ref="T5282:V5282"/>
    <mergeCell ref="X5282:AD5282"/>
    <mergeCell ref="AE5282:AG5282"/>
    <mergeCell ref="A5281:E5281"/>
    <mergeCell ref="F5281:N5281"/>
    <mergeCell ref="O5281:S5281"/>
    <mergeCell ref="T5281:V5281"/>
    <mergeCell ref="X5281:AD5281"/>
    <mergeCell ref="AE5281:AG5281"/>
    <mergeCell ref="A5280:E5280"/>
    <mergeCell ref="F5280:N5280"/>
    <mergeCell ref="O5280:S5280"/>
    <mergeCell ref="T5280:V5280"/>
    <mergeCell ref="X5280:AD5280"/>
    <mergeCell ref="AE5280:AG5280"/>
    <mergeCell ref="A5279:E5279"/>
    <mergeCell ref="F5279:N5279"/>
    <mergeCell ref="O5279:S5279"/>
    <mergeCell ref="T5279:V5279"/>
    <mergeCell ref="X5279:AD5279"/>
    <mergeCell ref="AE5279:AG5279"/>
    <mergeCell ref="A5278:E5278"/>
    <mergeCell ref="F5278:N5278"/>
    <mergeCell ref="O5278:S5278"/>
    <mergeCell ref="T5278:V5278"/>
    <mergeCell ref="X5278:AD5278"/>
    <mergeCell ref="AE5278:AG5278"/>
    <mergeCell ref="A5276:H5276"/>
    <mergeCell ref="I5276:Y5276"/>
    <mergeCell ref="AA5276:AG5276"/>
    <mergeCell ref="A5277:N5277"/>
    <mergeCell ref="O5277:S5277"/>
    <mergeCell ref="T5277:V5277"/>
    <mergeCell ref="X5277:AD5277"/>
    <mergeCell ref="AE5277:AG5277"/>
    <mergeCell ref="A5274:N5274"/>
    <mergeCell ref="O5274:S5274"/>
    <mergeCell ref="T5274:V5274"/>
    <mergeCell ref="X5274:AD5274"/>
    <mergeCell ref="AE5274:AG5274"/>
    <mergeCell ref="C5275:N5275"/>
    <mergeCell ref="O5275:S5275"/>
    <mergeCell ref="T5275:V5275"/>
    <mergeCell ref="X5275:AD5275"/>
    <mergeCell ref="AE5275:AG5275"/>
    <mergeCell ref="C5272:N5272"/>
    <mergeCell ref="O5272:S5272"/>
    <mergeCell ref="T5272:V5272"/>
    <mergeCell ref="X5272:AD5272"/>
    <mergeCell ref="AE5272:AG5272"/>
    <mergeCell ref="A5273:H5273"/>
    <mergeCell ref="I5273:Y5273"/>
    <mergeCell ref="AA5273:AG5273"/>
    <mergeCell ref="C5270:N5270"/>
    <mergeCell ref="O5270:S5270"/>
    <mergeCell ref="T5270:V5270"/>
    <mergeCell ref="X5270:AD5270"/>
    <mergeCell ref="AE5270:AG5270"/>
    <mergeCell ref="C5271:N5271"/>
    <mergeCell ref="O5271:S5271"/>
    <mergeCell ref="T5271:V5271"/>
    <mergeCell ref="X5271:AD5271"/>
    <mergeCell ref="AE5271:AG5271"/>
    <mergeCell ref="C5268:N5268"/>
    <mergeCell ref="O5268:S5268"/>
    <mergeCell ref="T5268:V5268"/>
    <mergeCell ref="X5268:AD5268"/>
    <mergeCell ref="AE5268:AG5268"/>
    <mergeCell ref="C5269:N5269"/>
    <mergeCell ref="O5269:S5269"/>
    <mergeCell ref="T5269:V5269"/>
    <mergeCell ref="X5269:AD5269"/>
    <mergeCell ref="AE5269:AG5269"/>
    <mergeCell ref="AA5265:AG5265"/>
    <mergeCell ref="I5266:Y5266"/>
    <mergeCell ref="AA5266:AG5266"/>
    <mergeCell ref="A5267:N5267"/>
    <mergeCell ref="O5267:S5267"/>
    <mergeCell ref="T5267:V5267"/>
    <mergeCell ref="X5267:AD5267"/>
    <mergeCell ref="AE5267:AG5267"/>
    <mergeCell ref="A5262:H5266"/>
    <mergeCell ref="I5262:Y5262"/>
    <mergeCell ref="Z5262:Z5266"/>
    <mergeCell ref="AA5262:AG5262"/>
    <mergeCell ref="AH5262:AH5266"/>
    <mergeCell ref="I5263:Y5263"/>
    <mergeCell ref="AA5263:AG5263"/>
    <mergeCell ref="I5264:Y5264"/>
    <mergeCell ref="AA5264:AG5264"/>
    <mergeCell ref="I5265:Y5265"/>
    <mergeCell ref="A5260:N5260"/>
    <mergeCell ref="O5260:S5260"/>
    <mergeCell ref="T5260:V5260"/>
    <mergeCell ref="X5260:AD5260"/>
    <mergeCell ref="AE5260:AG5260"/>
    <mergeCell ref="C5261:N5261"/>
    <mergeCell ref="O5261:S5261"/>
    <mergeCell ref="T5261:V5261"/>
    <mergeCell ref="X5261:AD5261"/>
    <mergeCell ref="AE5261:AG5261"/>
    <mergeCell ref="M5258:P5258"/>
    <mergeCell ref="Q5258:T5258"/>
    <mergeCell ref="U5258:Z5258"/>
    <mergeCell ref="AA5258:AD5258"/>
    <mergeCell ref="A5259:J5259"/>
    <mergeCell ref="K5259:Z5259"/>
    <mergeCell ref="AA5259:AG5259"/>
    <mergeCell ref="V5255:X5255"/>
    <mergeCell ref="Y5255:AE5255"/>
    <mergeCell ref="AF5255:AG5255"/>
    <mergeCell ref="A5256:AH5256"/>
    <mergeCell ref="A5257:J5258"/>
    <mergeCell ref="K5257:L5258"/>
    <mergeCell ref="M5257:T5257"/>
    <mergeCell ref="U5257:AD5257"/>
    <mergeCell ref="AE5257:AG5258"/>
    <mergeCell ref="AH5257:AH5258"/>
    <mergeCell ref="E5255:F5255"/>
    <mergeCell ref="H5255:I5255"/>
    <mergeCell ref="J5255:K5255"/>
    <mergeCell ref="L5255:M5255"/>
    <mergeCell ref="N5255:Q5255"/>
    <mergeCell ref="R5255:U5255"/>
    <mergeCell ref="A5252:AC5252"/>
    <mergeCell ref="AD5252:AE5252"/>
    <mergeCell ref="AH5252:AH5253"/>
    <mergeCell ref="A5253:AC5253"/>
    <mergeCell ref="AD5253:AE5253"/>
    <mergeCell ref="A5254:C5254"/>
    <mergeCell ref="D5254:D5255"/>
    <mergeCell ref="E5254:AG5254"/>
    <mergeCell ref="AH5254:AH5255"/>
    <mergeCell ref="A5255:C5255"/>
    <mergeCell ref="A5246:AC5247"/>
    <mergeCell ref="AD5246:AE5246"/>
    <mergeCell ref="AF5246:AG5246"/>
    <mergeCell ref="AH5246:AH5250"/>
    <mergeCell ref="AD5247:AG5250"/>
    <mergeCell ref="A5248:AC5248"/>
    <mergeCell ref="A5249:AC5249"/>
    <mergeCell ref="A5250:AC5251"/>
    <mergeCell ref="AD5251:AH5251"/>
    <mergeCell ref="A5241:H5241"/>
    <mergeCell ref="I5241:Y5241"/>
    <mergeCell ref="AA5241:AG5241"/>
    <mergeCell ref="A5242:D5242"/>
    <mergeCell ref="E5242:AH5242"/>
    <mergeCell ref="A5245:AH5245"/>
    <mergeCell ref="AC5238:AD5238"/>
    <mergeCell ref="AE5238:AG5238"/>
    <mergeCell ref="A5239:H5239"/>
    <mergeCell ref="I5239:Y5239"/>
    <mergeCell ref="AA5239:AG5239"/>
    <mergeCell ref="A5240:AH5240"/>
    <mergeCell ref="A5237:J5237"/>
    <mergeCell ref="K5237:AA5237"/>
    <mergeCell ref="AC5237:AG5237"/>
    <mergeCell ref="A5238:J5238"/>
    <mergeCell ref="K5238:L5238"/>
    <mergeCell ref="M5238:O5238"/>
    <mergeCell ref="P5238:R5238"/>
    <mergeCell ref="S5238:T5238"/>
    <mergeCell ref="U5238:W5238"/>
    <mergeCell ref="X5238:AB5238"/>
    <mergeCell ref="A5235:H5235"/>
    <mergeCell ref="I5235:Y5235"/>
    <mergeCell ref="AA5235:AG5235"/>
    <mergeCell ref="A5236:N5236"/>
    <mergeCell ref="O5236:S5236"/>
    <mergeCell ref="T5236:V5236"/>
    <mergeCell ref="X5236:AD5236"/>
    <mergeCell ref="AE5236:AG5236"/>
    <mergeCell ref="A5233:H5233"/>
    <mergeCell ref="I5233:Y5233"/>
    <mergeCell ref="AA5233:AG5233"/>
    <mergeCell ref="A5234:N5234"/>
    <mergeCell ref="O5234:S5234"/>
    <mergeCell ref="T5234:V5234"/>
    <mergeCell ref="X5234:AD5234"/>
    <mergeCell ref="AE5234:AG5234"/>
    <mergeCell ref="AA5230:AG5230"/>
    <mergeCell ref="I5231:Y5231"/>
    <mergeCell ref="AA5231:AG5231"/>
    <mergeCell ref="A5232:N5232"/>
    <mergeCell ref="O5232:S5232"/>
    <mergeCell ref="T5232:V5232"/>
    <mergeCell ref="X5232:AD5232"/>
    <mergeCell ref="AE5232:AG5232"/>
    <mergeCell ref="A5227:H5231"/>
    <mergeCell ref="I5227:Y5227"/>
    <mergeCell ref="Z5227:Z5231"/>
    <mergeCell ref="AA5227:AG5227"/>
    <mergeCell ref="AH5227:AH5231"/>
    <mergeCell ref="I5228:Y5228"/>
    <mergeCell ref="AA5228:AG5228"/>
    <mergeCell ref="I5229:Y5229"/>
    <mergeCell ref="AA5229:AG5229"/>
    <mergeCell ref="I5230:Y5230"/>
    <mergeCell ref="A5225:N5225"/>
    <mergeCell ref="O5225:S5225"/>
    <mergeCell ref="T5225:V5225"/>
    <mergeCell ref="X5225:AD5225"/>
    <mergeCell ref="AE5225:AG5225"/>
    <mergeCell ref="C5226:N5226"/>
    <mergeCell ref="O5226:S5226"/>
    <mergeCell ref="T5226:V5226"/>
    <mergeCell ref="X5226:AD5226"/>
    <mergeCell ref="AE5226:AG5226"/>
    <mergeCell ref="M5223:P5223"/>
    <mergeCell ref="Q5223:T5223"/>
    <mergeCell ref="U5223:Z5223"/>
    <mergeCell ref="AA5223:AD5223"/>
    <mergeCell ref="A5224:J5224"/>
    <mergeCell ref="K5224:Z5224"/>
    <mergeCell ref="AA5224:AG5224"/>
    <mergeCell ref="V5220:X5220"/>
    <mergeCell ref="Y5220:AE5220"/>
    <mergeCell ref="AF5220:AG5220"/>
    <mergeCell ref="A5221:AH5221"/>
    <mergeCell ref="A5222:J5223"/>
    <mergeCell ref="K5222:L5223"/>
    <mergeCell ref="M5222:T5222"/>
    <mergeCell ref="U5222:AD5222"/>
    <mergeCell ref="AE5222:AG5223"/>
    <mergeCell ref="AH5222:AH5223"/>
    <mergeCell ref="E5220:F5220"/>
    <mergeCell ref="H5220:I5220"/>
    <mergeCell ref="J5220:K5220"/>
    <mergeCell ref="L5220:M5220"/>
    <mergeCell ref="N5220:Q5220"/>
    <mergeCell ref="R5220:U5220"/>
    <mergeCell ref="A5217:AC5217"/>
    <mergeCell ref="AD5217:AE5217"/>
    <mergeCell ref="AH5217:AH5218"/>
    <mergeCell ref="A5218:AC5218"/>
    <mergeCell ref="AD5218:AE5218"/>
    <mergeCell ref="A5219:C5219"/>
    <mergeCell ref="D5219:D5220"/>
    <mergeCell ref="E5219:AG5219"/>
    <mergeCell ref="AH5219:AH5220"/>
    <mergeCell ref="A5220:C5220"/>
    <mergeCell ref="A5210:AH5210"/>
    <mergeCell ref="A5211:AC5212"/>
    <mergeCell ref="AD5211:AE5211"/>
    <mergeCell ref="AF5211:AG5211"/>
    <mergeCell ref="AH5211:AH5215"/>
    <mergeCell ref="AD5212:AG5215"/>
    <mergeCell ref="A5213:AC5213"/>
    <mergeCell ref="A5214:AC5214"/>
    <mergeCell ref="A5215:AC5216"/>
    <mergeCell ref="AD5216:AH5216"/>
    <mergeCell ref="A5205:AH5205"/>
    <mergeCell ref="A5206:H5206"/>
    <mergeCell ref="I5206:Y5206"/>
    <mergeCell ref="AA5206:AG5206"/>
    <mergeCell ref="A5207:D5207"/>
    <mergeCell ref="E5207:AH5207"/>
    <mergeCell ref="X5203:AB5203"/>
    <mergeCell ref="AC5203:AD5203"/>
    <mergeCell ref="AE5203:AG5203"/>
    <mergeCell ref="A5204:H5204"/>
    <mergeCell ref="I5204:Y5204"/>
    <mergeCell ref="AA5204:AG5204"/>
    <mergeCell ref="A5203:J5203"/>
    <mergeCell ref="K5203:L5203"/>
    <mergeCell ref="M5203:O5203"/>
    <mergeCell ref="P5203:R5203"/>
    <mergeCell ref="S5203:T5203"/>
    <mergeCell ref="U5203:W5203"/>
    <mergeCell ref="A5201:N5201"/>
    <mergeCell ref="O5201:S5201"/>
    <mergeCell ref="T5201:V5201"/>
    <mergeCell ref="X5201:AD5201"/>
    <mergeCell ref="AE5201:AG5201"/>
    <mergeCell ref="A5202:J5202"/>
    <mergeCell ref="K5202:AA5202"/>
    <mergeCell ref="AC5202:AG5202"/>
    <mergeCell ref="A5199:N5199"/>
    <mergeCell ref="O5199:S5199"/>
    <mergeCell ref="T5199:V5199"/>
    <mergeCell ref="X5199:AD5199"/>
    <mergeCell ref="AE5199:AG5199"/>
    <mergeCell ref="A5200:H5200"/>
    <mergeCell ref="I5200:Y5200"/>
    <mergeCell ref="AA5200:AG5200"/>
    <mergeCell ref="A5197:N5197"/>
    <mergeCell ref="O5197:S5197"/>
    <mergeCell ref="T5197:V5197"/>
    <mergeCell ref="X5197:AD5197"/>
    <mergeCell ref="AE5197:AG5197"/>
    <mergeCell ref="A5198:H5198"/>
    <mergeCell ref="I5198:Y5198"/>
    <mergeCell ref="AA5198:AG5198"/>
    <mergeCell ref="AH5192:AH5196"/>
    <mergeCell ref="I5193:Y5193"/>
    <mergeCell ref="AA5193:AG5193"/>
    <mergeCell ref="I5194:Y5194"/>
    <mergeCell ref="AA5194:AG5194"/>
    <mergeCell ref="I5195:Y5195"/>
    <mergeCell ref="AA5195:AG5195"/>
    <mergeCell ref="I5196:Y5196"/>
    <mergeCell ref="AA5196:AG5196"/>
    <mergeCell ref="C5191:N5191"/>
    <mergeCell ref="O5191:S5191"/>
    <mergeCell ref="T5191:V5191"/>
    <mergeCell ref="X5191:AD5191"/>
    <mergeCell ref="AE5191:AG5191"/>
    <mergeCell ref="A5192:H5196"/>
    <mergeCell ref="I5192:Y5192"/>
    <mergeCell ref="Z5192:Z5196"/>
    <mergeCell ref="AA5192:AG5192"/>
    <mergeCell ref="AE5187:AG5187"/>
    <mergeCell ref="A5189:J5189"/>
    <mergeCell ref="K5189:Z5189"/>
    <mergeCell ref="AA5189:AG5189"/>
    <mergeCell ref="A5190:N5190"/>
    <mergeCell ref="O5190:S5190"/>
    <mergeCell ref="T5190:V5190"/>
    <mergeCell ref="X5190:AD5190"/>
    <mergeCell ref="AE5190:AG5190"/>
    <mergeCell ref="M5186:P5186"/>
    <mergeCell ref="Q5186:T5186"/>
    <mergeCell ref="U5186:Z5186"/>
    <mergeCell ref="AA5186:AD5186"/>
    <mergeCell ref="C5187:J5188"/>
    <mergeCell ref="K5187:L5187"/>
    <mergeCell ref="M5187:P5187"/>
    <mergeCell ref="Q5187:T5187"/>
    <mergeCell ref="U5187:Z5187"/>
    <mergeCell ref="AA5187:AD5187"/>
    <mergeCell ref="V5183:X5183"/>
    <mergeCell ref="Y5183:AE5183"/>
    <mergeCell ref="AF5183:AG5183"/>
    <mergeCell ref="A5184:AH5184"/>
    <mergeCell ref="A5185:J5186"/>
    <mergeCell ref="K5185:L5186"/>
    <mergeCell ref="M5185:T5185"/>
    <mergeCell ref="U5185:AD5185"/>
    <mergeCell ref="AE5185:AG5186"/>
    <mergeCell ref="AH5185:AH5186"/>
    <mergeCell ref="E5183:F5183"/>
    <mergeCell ref="H5183:I5183"/>
    <mergeCell ref="J5183:K5183"/>
    <mergeCell ref="L5183:M5183"/>
    <mergeCell ref="N5183:Q5183"/>
    <mergeCell ref="R5183:U5183"/>
    <mergeCell ref="A5180:AC5180"/>
    <mergeCell ref="AD5180:AE5180"/>
    <mergeCell ref="AH5180:AH5181"/>
    <mergeCell ref="A5181:AC5181"/>
    <mergeCell ref="AD5181:AE5181"/>
    <mergeCell ref="A5182:C5182"/>
    <mergeCell ref="D5182:D5183"/>
    <mergeCell ref="E5182:AG5182"/>
    <mergeCell ref="AH5182:AH5183"/>
    <mergeCell ref="A5183:C5183"/>
    <mergeCell ref="A5173:AH5173"/>
    <mergeCell ref="A5174:AC5175"/>
    <mergeCell ref="AD5174:AE5174"/>
    <mergeCell ref="AF5174:AG5174"/>
    <mergeCell ref="AH5174:AH5178"/>
    <mergeCell ref="AD5175:AG5178"/>
    <mergeCell ref="A5176:AC5176"/>
    <mergeCell ref="A5177:AC5177"/>
    <mergeCell ref="A5178:AC5179"/>
    <mergeCell ref="AD5179:AH5179"/>
    <mergeCell ref="A5168:AH5168"/>
    <mergeCell ref="A5169:H5169"/>
    <mergeCell ref="I5169:Y5169"/>
    <mergeCell ref="AA5169:AG5169"/>
    <mergeCell ref="A5170:D5170"/>
    <mergeCell ref="E5170:AH5170"/>
    <mergeCell ref="X5166:AB5166"/>
    <mergeCell ref="AC5166:AD5166"/>
    <mergeCell ref="AE5166:AG5166"/>
    <mergeCell ref="A5167:H5167"/>
    <mergeCell ref="I5167:Y5167"/>
    <mergeCell ref="AA5167:AG5167"/>
    <mergeCell ref="A5166:J5166"/>
    <mergeCell ref="K5166:L5166"/>
    <mergeCell ref="M5166:O5166"/>
    <mergeCell ref="P5166:R5166"/>
    <mergeCell ref="S5166:T5166"/>
    <mergeCell ref="U5166:W5166"/>
    <mergeCell ref="A5164:N5164"/>
    <mergeCell ref="O5164:S5164"/>
    <mergeCell ref="T5164:V5164"/>
    <mergeCell ref="X5164:AD5164"/>
    <mergeCell ref="AE5164:AG5164"/>
    <mergeCell ref="A5165:J5165"/>
    <mergeCell ref="K5165:AA5165"/>
    <mergeCell ref="AC5165:AG5165"/>
    <mergeCell ref="A5162:N5162"/>
    <mergeCell ref="O5162:S5162"/>
    <mergeCell ref="T5162:V5162"/>
    <mergeCell ref="X5162:AD5162"/>
    <mergeCell ref="AE5162:AG5162"/>
    <mergeCell ref="A5163:H5163"/>
    <mergeCell ref="I5163:Y5163"/>
    <mergeCell ref="AA5163:AG5163"/>
    <mergeCell ref="A5160:N5160"/>
    <mergeCell ref="O5160:S5160"/>
    <mergeCell ref="T5160:V5160"/>
    <mergeCell ref="X5160:AD5160"/>
    <mergeCell ref="AE5160:AG5160"/>
    <mergeCell ref="A5161:H5161"/>
    <mergeCell ref="I5161:Y5161"/>
    <mergeCell ref="AA5161:AG5161"/>
    <mergeCell ref="AH5155:AH5159"/>
    <mergeCell ref="I5156:Y5156"/>
    <mergeCell ref="AA5156:AG5156"/>
    <mergeCell ref="I5157:Y5157"/>
    <mergeCell ref="AA5157:AG5157"/>
    <mergeCell ref="I5158:Y5158"/>
    <mergeCell ref="AA5158:AG5158"/>
    <mergeCell ref="I5159:Y5159"/>
    <mergeCell ref="AA5159:AG5159"/>
    <mergeCell ref="C5154:N5154"/>
    <mergeCell ref="O5154:S5154"/>
    <mergeCell ref="T5154:V5154"/>
    <mergeCell ref="X5154:AD5154"/>
    <mergeCell ref="AE5154:AG5154"/>
    <mergeCell ref="A5155:H5159"/>
    <mergeCell ref="I5155:Y5155"/>
    <mergeCell ref="Z5155:Z5159"/>
    <mergeCell ref="AA5155:AG5155"/>
    <mergeCell ref="AE5151:AG5151"/>
    <mergeCell ref="A5152:J5152"/>
    <mergeCell ref="K5152:Z5152"/>
    <mergeCell ref="AA5152:AG5152"/>
    <mergeCell ref="A5153:N5153"/>
    <mergeCell ref="O5153:S5153"/>
    <mergeCell ref="T5153:V5153"/>
    <mergeCell ref="X5153:AD5153"/>
    <mergeCell ref="AE5153:AG5153"/>
    <mergeCell ref="M5150:P5150"/>
    <mergeCell ref="Q5150:T5150"/>
    <mergeCell ref="U5150:Z5150"/>
    <mergeCell ref="AA5150:AD5150"/>
    <mergeCell ref="C5151:J5151"/>
    <mergeCell ref="K5151:L5151"/>
    <mergeCell ref="M5151:P5151"/>
    <mergeCell ref="Q5151:T5151"/>
    <mergeCell ref="U5151:Z5151"/>
    <mergeCell ref="AA5151:AD5151"/>
    <mergeCell ref="V5147:X5147"/>
    <mergeCell ref="Y5147:AE5147"/>
    <mergeCell ref="AF5147:AG5147"/>
    <mergeCell ref="A5148:AH5148"/>
    <mergeCell ref="A5149:J5150"/>
    <mergeCell ref="K5149:L5150"/>
    <mergeCell ref="M5149:T5149"/>
    <mergeCell ref="U5149:AD5149"/>
    <mergeCell ref="AE5149:AG5150"/>
    <mergeCell ref="AH5149:AH5150"/>
    <mergeCell ref="E5147:F5147"/>
    <mergeCell ref="H5147:I5147"/>
    <mergeCell ref="J5147:K5147"/>
    <mergeCell ref="L5147:M5147"/>
    <mergeCell ref="N5147:Q5147"/>
    <mergeCell ref="R5147:U5147"/>
    <mergeCell ref="A5144:AC5144"/>
    <mergeCell ref="AD5144:AE5144"/>
    <mergeCell ref="AH5144:AH5145"/>
    <mergeCell ref="A5145:AC5145"/>
    <mergeCell ref="AD5145:AE5145"/>
    <mergeCell ref="A5146:C5146"/>
    <mergeCell ref="D5146:D5147"/>
    <mergeCell ref="E5146:AG5146"/>
    <mergeCell ref="AH5146:AH5147"/>
    <mergeCell ref="A5147:C5147"/>
    <mergeCell ref="A5137:AH5137"/>
    <mergeCell ref="A5138:AC5139"/>
    <mergeCell ref="AD5138:AE5138"/>
    <mergeCell ref="AF5138:AG5138"/>
    <mergeCell ref="AH5138:AH5142"/>
    <mergeCell ref="AD5139:AG5142"/>
    <mergeCell ref="A5140:AC5140"/>
    <mergeCell ref="A5141:AC5141"/>
    <mergeCell ref="A5142:AC5143"/>
    <mergeCell ref="AD5143:AH5143"/>
    <mergeCell ref="A5130:AH5130"/>
    <mergeCell ref="A5131:H5131"/>
    <mergeCell ref="I5131:Y5131"/>
    <mergeCell ref="AA5131:AG5131"/>
    <mergeCell ref="A5132:D5132"/>
    <mergeCell ref="E5132:AH5132"/>
    <mergeCell ref="X5127:AB5127"/>
    <mergeCell ref="AC5127:AD5127"/>
    <mergeCell ref="AE5127:AG5127"/>
    <mergeCell ref="A5129:H5129"/>
    <mergeCell ref="I5129:Y5129"/>
    <mergeCell ref="AA5129:AG5129"/>
    <mergeCell ref="X5126:AB5126"/>
    <mergeCell ref="AC5126:AD5126"/>
    <mergeCell ref="AE5126:AG5126"/>
    <mergeCell ref="A5127:E5127"/>
    <mergeCell ref="F5127:J5128"/>
    <mergeCell ref="K5127:L5127"/>
    <mergeCell ref="M5127:O5127"/>
    <mergeCell ref="P5127:R5127"/>
    <mergeCell ref="S5127:T5127"/>
    <mergeCell ref="U5127:W5127"/>
    <mergeCell ref="A5126:J5126"/>
    <mergeCell ref="K5126:L5126"/>
    <mergeCell ref="M5126:O5126"/>
    <mergeCell ref="P5126:R5126"/>
    <mergeCell ref="S5126:T5126"/>
    <mergeCell ref="U5126:W5126"/>
    <mergeCell ref="A5122:AC5123"/>
    <mergeCell ref="AD5123:AH5123"/>
    <mergeCell ref="A5124:AC5124"/>
    <mergeCell ref="AD5124:AE5124"/>
    <mergeCell ref="AH5124:AH5125"/>
    <mergeCell ref="A5125:AC5125"/>
    <mergeCell ref="AD5125:AE5125"/>
    <mergeCell ref="AC5115:AD5115"/>
    <mergeCell ref="AE5115:AG5115"/>
    <mergeCell ref="A5117:AH5117"/>
    <mergeCell ref="A5118:AC5119"/>
    <mergeCell ref="AD5118:AE5118"/>
    <mergeCell ref="AF5118:AG5118"/>
    <mergeCell ref="AH5118:AH5122"/>
    <mergeCell ref="AD5119:AG5122"/>
    <mergeCell ref="A5120:AC5120"/>
    <mergeCell ref="A5121:AC5121"/>
    <mergeCell ref="AC5114:AD5114"/>
    <mergeCell ref="AE5114:AG5114"/>
    <mergeCell ref="A5115:E5115"/>
    <mergeCell ref="F5115:J5115"/>
    <mergeCell ref="K5115:L5115"/>
    <mergeCell ref="M5115:O5115"/>
    <mergeCell ref="P5115:R5115"/>
    <mergeCell ref="S5115:T5115"/>
    <mergeCell ref="U5115:W5115"/>
    <mergeCell ref="X5115:AB5115"/>
    <mergeCell ref="AC5113:AD5113"/>
    <mergeCell ref="AE5113:AG5113"/>
    <mergeCell ref="A5114:E5114"/>
    <mergeCell ref="F5114:J5114"/>
    <mergeCell ref="K5114:L5114"/>
    <mergeCell ref="M5114:O5114"/>
    <mergeCell ref="P5114:R5114"/>
    <mergeCell ref="S5114:T5114"/>
    <mergeCell ref="U5114:W5114"/>
    <mergeCell ref="X5114:AB5114"/>
    <mergeCell ref="AC5112:AD5112"/>
    <mergeCell ref="AE5112:AG5112"/>
    <mergeCell ref="A5113:E5113"/>
    <mergeCell ref="F5113:J5113"/>
    <mergeCell ref="K5113:L5113"/>
    <mergeCell ref="M5113:O5113"/>
    <mergeCell ref="P5113:R5113"/>
    <mergeCell ref="S5113:T5113"/>
    <mergeCell ref="U5113:W5113"/>
    <mergeCell ref="X5113:AB5113"/>
    <mergeCell ref="AC5111:AD5111"/>
    <mergeCell ref="AE5111:AG5111"/>
    <mergeCell ref="A5112:E5112"/>
    <mergeCell ref="F5112:J5112"/>
    <mergeCell ref="K5112:L5112"/>
    <mergeCell ref="M5112:O5112"/>
    <mergeCell ref="P5112:R5112"/>
    <mergeCell ref="S5112:T5112"/>
    <mergeCell ref="U5112:W5112"/>
    <mergeCell ref="X5112:AB5112"/>
    <mergeCell ref="A5110:J5110"/>
    <mergeCell ref="K5110:AA5110"/>
    <mergeCell ref="AC5110:AG5110"/>
    <mergeCell ref="A5111:J5111"/>
    <mergeCell ref="K5111:L5111"/>
    <mergeCell ref="M5111:O5111"/>
    <mergeCell ref="P5111:R5111"/>
    <mergeCell ref="S5111:T5111"/>
    <mergeCell ref="U5111:W5111"/>
    <mergeCell ref="X5111:AB5111"/>
    <mergeCell ref="A5109:E5109"/>
    <mergeCell ref="F5109:N5109"/>
    <mergeCell ref="O5109:S5109"/>
    <mergeCell ref="T5109:V5109"/>
    <mergeCell ref="X5109:AD5109"/>
    <mergeCell ref="AE5109:AG5109"/>
    <mergeCell ref="A5108:E5108"/>
    <mergeCell ref="F5108:N5108"/>
    <mergeCell ref="O5108:S5108"/>
    <mergeCell ref="T5108:V5108"/>
    <mergeCell ref="X5108:AD5108"/>
    <mergeCell ref="AE5108:AG5108"/>
    <mergeCell ref="A5107:E5107"/>
    <mergeCell ref="F5107:N5107"/>
    <mergeCell ref="O5107:S5107"/>
    <mergeCell ref="T5107:V5107"/>
    <mergeCell ref="X5107:AD5107"/>
    <mergeCell ref="AE5107:AG5107"/>
    <mergeCell ref="AE5105:AG5105"/>
    <mergeCell ref="A5106:E5106"/>
    <mergeCell ref="F5106:N5106"/>
    <mergeCell ref="O5106:S5106"/>
    <mergeCell ref="T5106:V5106"/>
    <mergeCell ref="X5106:AD5106"/>
    <mergeCell ref="AE5106:AG5106"/>
    <mergeCell ref="A5104:N5104"/>
    <mergeCell ref="O5104:S5104"/>
    <mergeCell ref="T5104:V5104"/>
    <mergeCell ref="X5104:AD5104"/>
    <mergeCell ref="AE5104:AG5104"/>
    <mergeCell ref="A5105:E5105"/>
    <mergeCell ref="F5105:N5105"/>
    <mergeCell ref="O5105:S5105"/>
    <mergeCell ref="T5105:V5105"/>
    <mergeCell ref="X5105:AD5105"/>
    <mergeCell ref="A5102:N5102"/>
    <mergeCell ref="O5102:S5102"/>
    <mergeCell ref="T5102:V5102"/>
    <mergeCell ref="X5102:AD5102"/>
    <mergeCell ref="AE5102:AG5102"/>
    <mergeCell ref="A5103:H5103"/>
    <mergeCell ref="I5103:Y5103"/>
    <mergeCell ref="AA5103:AG5103"/>
    <mergeCell ref="C5100:N5100"/>
    <mergeCell ref="O5100:S5100"/>
    <mergeCell ref="T5100:V5100"/>
    <mergeCell ref="X5100:AD5100"/>
    <mergeCell ref="AE5100:AG5100"/>
    <mergeCell ref="A5101:H5101"/>
    <mergeCell ref="I5101:Y5101"/>
    <mergeCell ref="AA5101:AG5101"/>
    <mergeCell ref="C5098:N5098"/>
    <mergeCell ref="O5098:S5098"/>
    <mergeCell ref="T5098:V5098"/>
    <mergeCell ref="X5098:AD5098"/>
    <mergeCell ref="AE5098:AG5098"/>
    <mergeCell ref="C5099:N5099"/>
    <mergeCell ref="O5099:S5099"/>
    <mergeCell ref="T5099:V5099"/>
    <mergeCell ref="X5099:AD5099"/>
    <mergeCell ref="AE5099:AG5099"/>
    <mergeCell ref="C5096:N5096"/>
    <mergeCell ref="O5096:S5096"/>
    <mergeCell ref="T5096:V5096"/>
    <mergeCell ref="X5096:AD5096"/>
    <mergeCell ref="AE5096:AG5096"/>
    <mergeCell ref="C5097:N5097"/>
    <mergeCell ref="O5097:S5097"/>
    <mergeCell ref="T5097:V5097"/>
    <mergeCell ref="X5097:AD5097"/>
    <mergeCell ref="AE5097:AG5097"/>
    <mergeCell ref="AA5093:AG5093"/>
    <mergeCell ref="I5094:Y5094"/>
    <mergeCell ref="AA5094:AG5094"/>
    <mergeCell ref="A5095:N5095"/>
    <mergeCell ref="O5095:S5095"/>
    <mergeCell ref="T5095:V5095"/>
    <mergeCell ref="X5095:AD5095"/>
    <mergeCell ref="AE5095:AG5095"/>
    <mergeCell ref="A5090:H5094"/>
    <mergeCell ref="I5090:Y5090"/>
    <mergeCell ref="Z5090:Z5094"/>
    <mergeCell ref="AA5090:AG5090"/>
    <mergeCell ref="AH5090:AH5094"/>
    <mergeCell ref="I5091:Y5091"/>
    <mergeCell ref="AA5091:AG5091"/>
    <mergeCell ref="I5092:Y5092"/>
    <mergeCell ref="AA5092:AG5092"/>
    <mergeCell ref="I5093:Y5093"/>
    <mergeCell ref="C5088:N5088"/>
    <mergeCell ref="O5088:S5088"/>
    <mergeCell ref="T5088:V5088"/>
    <mergeCell ref="X5088:AD5088"/>
    <mergeCell ref="AE5088:AG5088"/>
    <mergeCell ref="C5089:N5089"/>
    <mergeCell ref="O5089:S5089"/>
    <mergeCell ref="T5089:V5089"/>
    <mergeCell ref="X5089:AD5089"/>
    <mergeCell ref="AE5089:AG5089"/>
    <mergeCell ref="A5086:J5086"/>
    <mergeCell ref="K5086:Z5086"/>
    <mergeCell ref="AA5086:AG5086"/>
    <mergeCell ref="A5087:N5087"/>
    <mergeCell ref="O5087:S5087"/>
    <mergeCell ref="T5087:V5087"/>
    <mergeCell ref="X5087:AD5087"/>
    <mergeCell ref="AE5087:AG5087"/>
    <mergeCell ref="AE5084:AG5084"/>
    <mergeCell ref="C5085:J5085"/>
    <mergeCell ref="K5085:L5085"/>
    <mergeCell ref="M5085:P5085"/>
    <mergeCell ref="Q5085:T5085"/>
    <mergeCell ref="U5085:Z5085"/>
    <mergeCell ref="AA5085:AD5085"/>
    <mergeCell ref="AE5085:AG5085"/>
    <mergeCell ref="C5084:J5084"/>
    <mergeCell ref="K5084:L5084"/>
    <mergeCell ref="M5084:P5084"/>
    <mergeCell ref="Q5084:T5084"/>
    <mergeCell ref="U5084:Z5084"/>
    <mergeCell ref="AA5084:AD5084"/>
    <mergeCell ref="AE5082:AG5082"/>
    <mergeCell ref="C5083:J5083"/>
    <mergeCell ref="K5083:L5083"/>
    <mergeCell ref="M5083:P5083"/>
    <mergeCell ref="Q5083:T5083"/>
    <mergeCell ref="U5083:Z5083"/>
    <mergeCell ref="AA5083:AD5083"/>
    <mergeCell ref="AE5083:AG5083"/>
    <mergeCell ref="M5081:P5081"/>
    <mergeCell ref="Q5081:T5081"/>
    <mergeCell ref="U5081:Z5081"/>
    <mergeCell ref="AA5081:AD5081"/>
    <mergeCell ref="C5082:J5082"/>
    <mergeCell ref="K5082:L5082"/>
    <mergeCell ref="M5082:P5082"/>
    <mergeCell ref="Q5082:T5082"/>
    <mergeCell ref="U5082:Z5082"/>
    <mergeCell ref="AA5082:AD5082"/>
    <mergeCell ref="V5078:X5078"/>
    <mergeCell ref="Y5078:AE5078"/>
    <mergeCell ref="AF5078:AG5078"/>
    <mergeCell ref="A5079:AH5079"/>
    <mergeCell ref="A5080:J5081"/>
    <mergeCell ref="K5080:L5081"/>
    <mergeCell ref="M5080:T5080"/>
    <mergeCell ref="U5080:AD5080"/>
    <mergeCell ref="AE5080:AG5081"/>
    <mergeCell ref="AH5080:AH5081"/>
    <mergeCell ref="E5078:F5078"/>
    <mergeCell ref="H5078:I5078"/>
    <mergeCell ref="J5078:K5078"/>
    <mergeCell ref="L5078:M5078"/>
    <mergeCell ref="N5078:Q5078"/>
    <mergeCell ref="R5078:U5078"/>
    <mergeCell ref="A5075:AC5075"/>
    <mergeCell ref="AD5075:AE5075"/>
    <mergeCell ref="AH5075:AH5076"/>
    <mergeCell ref="A5076:AC5076"/>
    <mergeCell ref="AD5076:AE5076"/>
    <mergeCell ref="A5077:C5077"/>
    <mergeCell ref="D5077:D5078"/>
    <mergeCell ref="E5077:AG5077"/>
    <mergeCell ref="AH5077:AH5078"/>
    <mergeCell ref="A5078:C5078"/>
    <mergeCell ref="A5069:AC5070"/>
    <mergeCell ref="AD5069:AE5069"/>
    <mergeCell ref="AF5069:AG5069"/>
    <mergeCell ref="AH5069:AH5073"/>
    <mergeCell ref="AD5070:AG5073"/>
    <mergeCell ref="A5071:AC5071"/>
    <mergeCell ref="A5072:AC5072"/>
    <mergeCell ref="A5073:AC5074"/>
    <mergeCell ref="AD5074:AH5074"/>
    <mergeCell ref="A5064:H5064"/>
    <mergeCell ref="I5064:Y5064"/>
    <mergeCell ref="AA5064:AG5064"/>
    <mergeCell ref="A5065:D5065"/>
    <mergeCell ref="E5065:AH5065"/>
    <mergeCell ref="A5068:AH5068"/>
    <mergeCell ref="AC5061:AD5061"/>
    <mergeCell ref="AE5061:AG5061"/>
    <mergeCell ref="A5062:H5062"/>
    <mergeCell ref="I5062:Y5062"/>
    <mergeCell ref="AA5062:AG5062"/>
    <mergeCell ref="A5063:AH5063"/>
    <mergeCell ref="A5060:J5060"/>
    <mergeCell ref="K5060:AA5060"/>
    <mergeCell ref="AC5060:AG5060"/>
    <mergeCell ref="A5061:J5061"/>
    <mergeCell ref="K5061:L5061"/>
    <mergeCell ref="M5061:O5061"/>
    <mergeCell ref="P5061:R5061"/>
    <mergeCell ref="S5061:T5061"/>
    <mergeCell ref="U5061:W5061"/>
    <mergeCell ref="X5061:AB5061"/>
    <mergeCell ref="A5058:H5058"/>
    <mergeCell ref="I5058:Y5058"/>
    <mergeCell ref="AA5058:AG5058"/>
    <mergeCell ref="A5059:N5059"/>
    <mergeCell ref="O5059:S5059"/>
    <mergeCell ref="T5059:V5059"/>
    <mergeCell ref="X5059:AD5059"/>
    <mergeCell ref="AE5059:AG5059"/>
    <mergeCell ref="A5056:H5056"/>
    <mergeCell ref="I5056:Y5056"/>
    <mergeCell ref="AA5056:AG5056"/>
    <mergeCell ref="A5057:N5057"/>
    <mergeCell ref="O5057:S5057"/>
    <mergeCell ref="T5057:V5057"/>
    <mergeCell ref="X5057:AD5057"/>
    <mergeCell ref="AE5057:AG5057"/>
    <mergeCell ref="C5054:N5054"/>
    <mergeCell ref="O5054:S5054"/>
    <mergeCell ref="T5054:V5054"/>
    <mergeCell ref="X5054:AD5054"/>
    <mergeCell ref="AE5054:AG5054"/>
    <mergeCell ref="C5055:N5055"/>
    <mergeCell ref="O5055:S5055"/>
    <mergeCell ref="T5055:V5055"/>
    <mergeCell ref="X5055:AD5055"/>
    <mergeCell ref="AE5055:AG5055"/>
    <mergeCell ref="C5052:N5052"/>
    <mergeCell ref="O5052:S5052"/>
    <mergeCell ref="T5052:V5052"/>
    <mergeCell ref="X5052:AD5052"/>
    <mergeCell ref="AE5052:AG5052"/>
    <mergeCell ref="C5053:N5053"/>
    <mergeCell ref="O5053:S5053"/>
    <mergeCell ref="T5053:V5053"/>
    <mergeCell ref="X5053:AD5053"/>
    <mergeCell ref="AE5053:AG5053"/>
    <mergeCell ref="A5050:N5050"/>
    <mergeCell ref="O5050:S5050"/>
    <mergeCell ref="T5050:V5050"/>
    <mergeCell ref="X5050:AD5050"/>
    <mergeCell ref="AE5050:AG5050"/>
    <mergeCell ref="C5051:N5051"/>
    <mergeCell ref="O5051:S5051"/>
    <mergeCell ref="T5051:V5051"/>
    <mergeCell ref="X5051:AD5051"/>
    <mergeCell ref="AE5051:AG5051"/>
    <mergeCell ref="AH5045:AH5049"/>
    <mergeCell ref="I5046:Y5046"/>
    <mergeCell ref="AA5046:AG5046"/>
    <mergeCell ref="I5047:Y5047"/>
    <mergeCell ref="AA5047:AG5047"/>
    <mergeCell ref="I5048:Y5048"/>
    <mergeCell ref="AA5048:AG5048"/>
    <mergeCell ref="I5049:Y5049"/>
    <mergeCell ref="AA5049:AG5049"/>
    <mergeCell ref="C5044:N5044"/>
    <mergeCell ref="O5044:S5044"/>
    <mergeCell ref="T5044:V5044"/>
    <mergeCell ref="X5044:AD5044"/>
    <mergeCell ref="AE5044:AG5044"/>
    <mergeCell ref="A5045:H5049"/>
    <mergeCell ref="I5045:Y5045"/>
    <mergeCell ref="Z5045:Z5049"/>
    <mergeCell ref="AA5045:AG5045"/>
    <mergeCell ref="A5042:N5042"/>
    <mergeCell ref="O5042:S5042"/>
    <mergeCell ref="T5042:V5042"/>
    <mergeCell ref="X5042:AD5042"/>
    <mergeCell ref="AE5042:AG5042"/>
    <mergeCell ref="C5043:N5043"/>
    <mergeCell ref="O5043:S5043"/>
    <mergeCell ref="T5043:V5043"/>
    <mergeCell ref="X5043:AD5043"/>
    <mergeCell ref="AE5043:AG5043"/>
    <mergeCell ref="M5040:P5040"/>
    <mergeCell ref="Q5040:T5040"/>
    <mergeCell ref="U5040:Z5040"/>
    <mergeCell ref="AA5040:AD5040"/>
    <mergeCell ref="A5041:J5041"/>
    <mergeCell ref="K5041:Z5041"/>
    <mergeCell ref="AA5041:AG5041"/>
    <mergeCell ref="V5037:X5037"/>
    <mergeCell ref="Y5037:AE5037"/>
    <mergeCell ref="AF5037:AG5037"/>
    <mergeCell ref="A5038:AH5038"/>
    <mergeCell ref="A5039:J5040"/>
    <mergeCell ref="K5039:L5040"/>
    <mergeCell ref="M5039:T5039"/>
    <mergeCell ref="U5039:AD5039"/>
    <mergeCell ref="AE5039:AG5040"/>
    <mergeCell ref="AH5039:AH5040"/>
    <mergeCell ref="E5037:F5037"/>
    <mergeCell ref="H5037:I5037"/>
    <mergeCell ref="J5037:K5037"/>
    <mergeCell ref="L5037:M5037"/>
    <mergeCell ref="N5037:Q5037"/>
    <mergeCell ref="R5037:U5037"/>
    <mergeCell ref="A5034:AC5034"/>
    <mergeCell ref="AD5034:AE5034"/>
    <mergeCell ref="AH5034:AH5035"/>
    <mergeCell ref="A5035:AC5035"/>
    <mergeCell ref="AD5035:AE5035"/>
    <mergeCell ref="A5036:C5036"/>
    <mergeCell ref="D5036:D5037"/>
    <mergeCell ref="E5036:AG5036"/>
    <mergeCell ref="AH5036:AH5037"/>
    <mergeCell ref="A5037:C5037"/>
    <mergeCell ref="A5028:AC5029"/>
    <mergeCell ref="AD5028:AE5028"/>
    <mergeCell ref="AF5028:AG5028"/>
    <mergeCell ref="AH5028:AH5032"/>
    <mergeCell ref="AD5029:AG5032"/>
    <mergeCell ref="A5030:AC5030"/>
    <mergeCell ref="A5031:AC5031"/>
    <mergeCell ref="A5032:AC5033"/>
    <mergeCell ref="AD5033:AH5033"/>
    <mergeCell ref="A5023:H5023"/>
    <mergeCell ref="I5023:Y5023"/>
    <mergeCell ref="AA5023:AG5023"/>
    <mergeCell ref="A5024:D5024"/>
    <mergeCell ref="E5024:AH5024"/>
    <mergeCell ref="A5027:AH5027"/>
    <mergeCell ref="AC5019:AD5019"/>
    <mergeCell ref="AE5019:AG5019"/>
    <mergeCell ref="A5021:H5021"/>
    <mergeCell ref="I5021:Y5021"/>
    <mergeCell ref="AA5021:AG5021"/>
    <mergeCell ref="A5022:AH5022"/>
    <mergeCell ref="AC5018:AD5018"/>
    <mergeCell ref="AE5018:AG5018"/>
    <mergeCell ref="A5019:E5019"/>
    <mergeCell ref="F5019:J5020"/>
    <mergeCell ref="K5019:L5019"/>
    <mergeCell ref="M5019:O5019"/>
    <mergeCell ref="P5019:R5019"/>
    <mergeCell ref="S5019:T5019"/>
    <mergeCell ref="U5019:W5019"/>
    <mergeCell ref="X5019:AB5019"/>
    <mergeCell ref="AC5017:AD5017"/>
    <mergeCell ref="AE5017:AG5017"/>
    <mergeCell ref="A5018:E5018"/>
    <mergeCell ref="F5018:J5018"/>
    <mergeCell ref="K5018:L5018"/>
    <mergeCell ref="M5018:O5018"/>
    <mergeCell ref="P5018:R5018"/>
    <mergeCell ref="S5018:T5018"/>
    <mergeCell ref="U5018:W5018"/>
    <mergeCell ref="X5018:AB5018"/>
    <mergeCell ref="A5016:J5016"/>
    <mergeCell ref="K5016:AA5016"/>
    <mergeCell ref="AC5016:AG5016"/>
    <mergeCell ref="A5017:J5017"/>
    <mergeCell ref="K5017:L5017"/>
    <mergeCell ref="M5017:O5017"/>
    <mergeCell ref="P5017:R5017"/>
    <mergeCell ref="S5017:T5017"/>
    <mergeCell ref="U5017:W5017"/>
    <mergeCell ref="X5017:AB5017"/>
    <mergeCell ref="A5015:E5015"/>
    <mergeCell ref="F5015:N5015"/>
    <mergeCell ref="O5015:S5015"/>
    <mergeCell ref="T5015:V5015"/>
    <mergeCell ref="X5015:AD5015"/>
    <mergeCell ref="AE5015:AG5015"/>
    <mergeCell ref="A5013:H5013"/>
    <mergeCell ref="I5013:Y5013"/>
    <mergeCell ref="AA5013:AG5013"/>
    <mergeCell ref="A5014:N5014"/>
    <mergeCell ref="O5014:S5014"/>
    <mergeCell ref="T5014:V5014"/>
    <mergeCell ref="X5014:AD5014"/>
    <mergeCell ref="AE5014:AG5014"/>
    <mergeCell ref="A5011:N5011"/>
    <mergeCell ref="O5011:S5011"/>
    <mergeCell ref="T5011:V5011"/>
    <mergeCell ref="X5011:AD5011"/>
    <mergeCell ref="AE5011:AG5011"/>
    <mergeCell ref="C5012:N5012"/>
    <mergeCell ref="O5012:S5012"/>
    <mergeCell ref="T5012:V5012"/>
    <mergeCell ref="X5012:AD5012"/>
    <mergeCell ref="AE5012:AG5012"/>
    <mergeCell ref="C5009:N5009"/>
    <mergeCell ref="O5009:S5009"/>
    <mergeCell ref="T5009:V5009"/>
    <mergeCell ref="X5009:AD5009"/>
    <mergeCell ref="AE5009:AG5009"/>
    <mergeCell ref="A5010:H5010"/>
    <mergeCell ref="I5010:Y5010"/>
    <mergeCell ref="AA5010:AG5010"/>
    <mergeCell ref="AA5006:AG5006"/>
    <mergeCell ref="I5007:Y5007"/>
    <mergeCell ref="AA5007:AG5007"/>
    <mergeCell ref="A5008:N5008"/>
    <mergeCell ref="O5008:S5008"/>
    <mergeCell ref="T5008:V5008"/>
    <mergeCell ref="X5008:AD5008"/>
    <mergeCell ref="AE5008:AG5008"/>
    <mergeCell ref="A5003:H5007"/>
    <mergeCell ref="I5003:Y5003"/>
    <mergeCell ref="Z5003:Z5007"/>
    <mergeCell ref="AA5003:AG5003"/>
    <mergeCell ref="AH5003:AH5007"/>
    <mergeCell ref="I5004:Y5004"/>
    <mergeCell ref="AA5004:AG5004"/>
    <mergeCell ref="I5005:Y5005"/>
    <mergeCell ref="AA5005:AG5005"/>
    <mergeCell ref="I5006:Y5006"/>
    <mergeCell ref="A5001:N5001"/>
    <mergeCell ref="O5001:S5001"/>
    <mergeCell ref="T5001:V5001"/>
    <mergeCell ref="X5001:AD5001"/>
    <mergeCell ref="AE5001:AG5001"/>
    <mergeCell ref="C5002:N5002"/>
    <mergeCell ref="O5002:S5002"/>
    <mergeCell ref="T5002:V5002"/>
    <mergeCell ref="X5002:AD5002"/>
    <mergeCell ref="AE5002:AG5002"/>
    <mergeCell ref="M4999:P4999"/>
    <mergeCell ref="Q4999:T4999"/>
    <mergeCell ref="U4999:Z4999"/>
    <mergeCell ref="AA4999:AD4999"/>
    <mergeCell ref="A5000:J5000"/>
    <mergeCell ref="K5000:Z5000"/>
    <mergeCell ref="AA5000:AG5000"/>
    <mergeCell ref="V4996:X4996"/>
    <mergeCell ref="Y4996:AE4996"/>
    <mergeCell ref="AF4996:AG4996"/>
    <mergeCell ref="A4997:AH4997"/>
    <mergeCell ref="A4998:J4999"/>
    <mergeCell ref="K4998:L4999"/>
    <mergeCell ref="M4998:T4998"/>
    <mergeCell ref="U4998:AD4998"/>
    <mergeCell ref="AE4998:AG4999"/>
    <mergeCell ref="AH4998:AH4999"/>
    <mergeCell ref="E4996:F4996"/>
    <mergeCell ref="H4996:I4996"/>
    <mergeCell ref="J4996:K4996"/>
    <mergeCell ref="L4996:M4996"/>
    <mergeCell ref="N4996:Q4996"/>
    <mergeCell ref="R4996:U4996"/>
    <mergeCell ref="A4993:AC4993"/>
    <mergeCell ref="AD4993:AE4993"/>
    <mergeCell ref="AH4993:AH4994"/>
    <mergeCell ref="A4994:AC4994"/>
    <mergeCell ref="AD4994:AE4994"/>
    <mergeCell ref="A4995:C4995"/>
    <mergeCell ref="D4995:D4996"/>
    <mergeCell ref="E4995:AG4995"/>
    <mergeCell ref="AH4995:AH4996"/>
    <mergeCell ref="A4996:C4996"/>
    <mergeCell ref="A4987:AC4988"/>
    <mergeCell ref="AD4987:AE4987"/>
    <mergeCell ref="AF4987:AG4987"/>
    <mergeCell ref="AH4987:AH4991"/>
    <mergeCell ref="AD4988:AG4991"/>
    <mergeCell ref="A4989:AC4989"/>
    <mergeCell ref="A4990:AC4990"/>
    <mergeCell ref="A4991:AC4992"/>
    <mergeCell ref="AD4992:AH4992"/>
    <mergeCell ref="A4982:H4982"/>
    <mergeCell ref="I4982:Y4982"/>
    <mergeCell ref="AA4982:AG4982"/>
    <mergeCell ref="A4983:D4983"/>
    <mergeCell ref="E4983:AH4983"/>
    <mergeCell ref="A4986:AH4986"/>
    <mergeCell ref="AC4979:AD4979"/>
    <mergeCell ref="AE4979:AG4979"/>
    <mergeCell ref="A4980:H4980"/>
    <mergeCell ref="I4980:Y4980"/>
    <mergeCell ref="AA4980:AG4980"/>
    <mergeCell ref="A4981:AH4981"/>
    <mergeCell ref="A4978:J4978"/>
    <mergeCell ref="K4978:AA4978"/>
    <mergeCell ref="AC4978:AG4978"/>
    <mergeCell ref="A4979:J4979"/>
    <mergeCell ref="K4979:L4979"/>
    <mergeCell ref="M4979:O4979"/>
    <mergeCell ref="P4979:R4979"/>
    <mergeCell ref="S4979:T4979"/>
    <mergeCell ref="U4979:W4979"/>
    <mergeCell ref="X4979:AB4979"/>
    <mergeCell ref="A4976:H4976"/>
    <mergeCell ref="I4976:Y4976"/>
    <mergeCell ref="AA4976:AG4976"/>
    <mergeCell ref="A4977:N4977"/>
    <mergeCell ref="O4977:S4977"/>
    <mergeCell ref="T4977:V4977"/>
    <mergeCell ref="X4977:AD4977"/>
    <mergeCell ref="AE4977:AG4977"/>
    <mergeCell ref="A4974:H4974"/>
    <mergeCell ref="I4974:Y4974"/>
    <mergeCell ref="AA4974:AG4974"/>
    <mergeCell ref="A4975:N4975"/>
    <mergeCell ref="O4975:S4975"/>
    <mergeCell ref="T4975:V4975"/>
    <mergeCell ref="X4975:AD4975"/>
    <mergeCell ref="AE4975:AG4975"/>
    <mergeCell ref="AA4971:AG4971"/>
    <mergeCell ref="I4972:Y4972"/>
    <mergeCell ref="AA4972:AG4972"/>
    <mergeCell ref="A4973:N4973"/>
    <mergeCell ref="O4973:S4973"/>
    <mergeCell ref="T4973:V4973"/>
    <mergeCell ref="X4973:AD4973"/>
    <mergeCell ref="AE4973:AG4973"/>
    <mergeCell ref="A4968:H4972"/>
    <mergeCell ref="I4968:Y4968"/>
    <mergeCell ref="Z4968:Z4972"/>
    <mergeCell ref="AA4968:AG4968"/>
    <mergeCell ref="AH4968:AH4972"/>
    <mergeCell ref="I4969:Y4969"/>
    <mergeCell ref="AA4969:AG4969"/>
    <mergeCell ref="I4970:Y4970"/>
    <mergeCell ref="AA4970:AG4970"/>
    <mergeCell ref="I4971:Y4971"/>
    <mergeCell ref="A4966:N4966"/>
    <mergeCell ref="O4966:S4966"/>
    <mergeCell ref="T4966:V4966"/>
    <mergeCell ref="X4966:AD4966"/>
    <mergeCell ref="AE4966:AG4966"/>
    <mergeCell ref="C4967:N4967"/>
    <mergeCell ref="O4967:S4967"/>
    <mergeCell ref="T4967:V4967"/>
    <mergeCell ref="X4967:AD4967"/>
    <mergeCell ref="AE4967:AG4967"/>
    <mergeCell ref="M4964:P4964"/>
    <mergeCell ref="Q4964:T4964"/>
    <mergeCell ref="U4964:Z4964"/>
    <mergeCell ref="AA4964:AD4964"/>
    <mergeCell ref="A4965:J4965"/>
    <mergeCell ref="K4965:Z4965"/>
    <mergeCell ref="AA4965:AG4965"/>
    <mergeCell ref="V4961:X4961"/>
    <mergeCell ref="Y4961:AE4961"/>
    <mergeCell ref="AF4961:AG4961"/>
    <mergeCell ref="A4962:AH4962"/>
    <mergeCell ref="A4963:J4964"/>
    <mergeCell ref="K4963:L4964"/>
    <mergeCell ref="M4963:T4963"/>
    <mergeCell ref="U4963:AD4963"/>
    <mergeCell ref="AE4963:AG4964"/>
    <mergeCell ref="AH4963:AH4964"/>
    <mergeCell ref="E4961:F4961"/>
    <mergeCell ref="H4961:I4961"/>
    <mergeCell ref="J4961:K4961"/>
    <mergeCell ref="L4961:M4961"/>
    <mergeCell ref="N4961:Q4961"/>
    <mergeCell ref="R4961:U4961"/>
    <mergeCell ref="A4958:AC4958"/>
    <mergeCell ref="AD4958:AE4958"/>
    <mergeCell ref="AH4958:AH4959"/>
    <mergeCell ref="A4959:AC4959"/>
    <mergeCell ref="AD4959:AE4959"/>
    <mergeCell ref="A4960:C4960"/>
    <mergeCell ref="D4960:D4961"/>
    <mergeCell ref="E4960:AG4960"/>
    <mergeCell ref="AH4960:AH4961"/>
    <mergeCell ref="A4961:C4961"/>
    <mergeCell ref="A4952:AC4953"/>
    <mergeCell ref="AD4952:AE4952"/>
    <mergeCell ref="AF4952:AG4952"/>
    <mergeCell ref="AH4952:AH4956"/>
    <mergeCell ref="AD4953:AG4956"/>
    <mergeCell ref="A4954:AC4954"/>
    <mergeCell ref="A4955:AC4955"/>
    <mergeCell ref="A4956:AC4957"/>
    <mergeCell ref="AD4957:AH4957"/>
    <mergeCell ref="A4947:H4947"/>
    <mergeCell ref="I4947:Y4947"/>
    <mergeCell ref="AA4947:AG4947"/>
    <mergeCell ref="A4948:D4948"/>
    <mergeCell ref="E4948:AH4948"/>
    <mergeCell ref="A4951:AH4951"/>
    <mergeCell ref="AC4944:AD4944"/>
    <mergeCell ref="AE4944:AG4944"/>
    <mergeCell ref="A4945:H4945"/>
    <mergeCell ref="I4945:Y4945"/>
    <mergeCell ref="AA4945:AG4945"/>
    <mergeCell ref="A4946:AH4946"/>
    <mergeCell ref="AC4943:AD4943"/>
    <mergeCell ref="AE4943:AG4943"/>
    <mergeCell ref="A4944:E4944"/>
    <mergeCell ref="F4944:J4944"/>
    <mergeCell ref="K4944:L4944"/>
    <mergeCell ref="M4944:O4944"/>
    <mergeCell ref="P4944:R4944"/>
    <mergeCell ref="S4944:T4944"/>
    <mergeCell ref="U4944:W4944"/>
    <mergeCell ref="X4944:AB4944"/>
    <mergeCell ref="A4942:J4942"/>
    <mergeCell ref="K4942:AA4942"/>
    <mergeCell ref="AC4942:AG4942"/>
    <mergeCell ref="A4943:J4943"/>
    <mergeCell ref="K4943:L4943"/>
    <mergeCell ref="M4943:O4943"/>
    <mergeCell ref="P4943:R4943"/>
    <mergeCell ref="S4943:T4943"/>
    <mergeCell ref="U4943:W4943"/>
    <mergeCell ref="X4943:AB4943"/>
    <mergeCell ref="A4941:E4941"/>
    <mergeCell ref="F4941:N4941"/>
    <mergeCell ref="O4941:S4941"/>
    <mergeCell ref="T4941:V4941"/>
    <mergeCell ref="X4941:AD4941"/>
    <mergeCell ref="AE4941:AG4941"/>
    <mergeCell ref="A4939:H4939"/>
    <mergeCell ref="I4939:Y4939"/>
    <mergeCell ref="AA4939:AG4939"/>
    <mergeCell ref="A4940:N4940"/>
    <mergeCell ref="O4940:S4940"/>
    <mergeCell ref="T4940:V4940"/>
    <mergeCell ref="X4940:AD4940"/>
    <mergeCell ref="AE4940:AG4940"/>
    <mergeCell ref="A4937:H4937"/>
    <mergeCell ref="I4937:Y4937"/>
    <mergeCell ref="AA4937:AG4937"/>
    <mergeCell ref="A4938:N4938"/>
    <mergeCell ref="O4938:S4938"/>
    <mergeCell ref="T4938:V4938"/>
    <mergeCell ref="X4938:AD4938"/>
    <mergeCell ref="AE4938:AG4938"/>
    <mergeCell ref="A4935:N4935"/>
    <mergeCell ref="O4935:S4935"/>
    <mergeCell ref="T4935:V4935"/>
    <mergeCell ref="X4935:AD4935"/>
    <mergeCell ref="AE4935:AG4935"/>
    <mergeCell ref="C4936:N4936"/>
    <mergeCell ref="O4936:S4936"/>
    <mergeCell ref="T4936:V4936"/>
    <mergeCell ref="X4936:AD4936"/>
    <mergeCell ref="AE4936:AG4936"/>
    <mergeCell ref="AH4930:AH4934"/>
    <mergeCell ref="I4931:Y4931"/>
    <mergeCell ref="AA4931:AG4931"/>
    <mergeCell ref="I4932:Y4932"/>
    <mergeCell ref="AA4932:AG4932"/>
    <mergeCell ref="I4933:Y4933"/>
    <mergeCell ref="AA4933:AG4933"/>
    <mergeCell ref="I4934:Y4934"/>
    <mergeCell ref="AA4934:AG4934"/>
    <mergeCell ref="A4929:N4929"/>
    <mergeCell ref="O4929:S4929"/>
    <mergeCell ref="T4929:V4929"/>
    <mergeCell ref="X4929:AD4929"/>
    <mergeCell ref="AE4929:AG4929"/>
    <mergeCell ref="A4930:H4934"/>
    <mergeCell ref="I4930:Y4930"/>
    <mergeCell ref="Z4930:Z4934"/>
    <mergeCell ref="AA4930:AG4930"/>
    <mergeCell ref="M4927:P4927"/>
    <mergeCell ref="Q4927:T4927"/>
    <mergeCell ref="U4927:Z4927"/>
    <mergeCell ref="AA4927:AD4927"/>
    <mergeCell ref="A4928:J4928"/>
    <mergeCell ref="K4928:Z4928"/>
    <mergeCell ref="AA4928:AG4928"/>
    <mergeCell ref="V4924:X4924"/>
    <mergeCell ref="Y4924:AE4924"/>
    <mergeCell ref="AF4924:AG4924"/>
    <mergeCell ref="A4925:AH4925"/>
    <mergeCell ref="A4926:J4927"/>
    <mergeCell ref="K4926:L4927"/>
    <mergeCell ref="M4926:T4926"/>
    <mergeCell ref="U4926:AD4926"/>
    <mergeCell ref="AE4926:AG4927"/>
    <mergeCell ref="AH4926:AH4927"/>
    <mergeCell ref="E4924:F4924"/>
    <mergeCell ref="H4924:I4924"/>
    <mergeCell ref="J4924:K4924"/>
    <mergeCell ref="L4924:M4924"/>
    <mergeCell ref="N4924:Q4924"/>
    <mergeCell ref="R4924:U4924"/>
    <mergeCell ref="A4921:AC4921"/>
    <mergeCell ref="AD4921:AE4921"/>
    <mergeCell ref="AH4921:AH4922"/>
    <mergeCell ref="A4922:AC4922"/>
    <mergeCell ref="AD4922:AE4922"/>
    <mergeCell ref="A4923:C4923"/>
    <mergeCell ref="D4923:D4924"/>
    <mergeCell ref="E4923:AG4923"/>
    <mergeCell ref="AH4923:AH4924"/>
    <mergeCell ref="A4924:C4924"/>
    <mergeCell ref="A4915:AC4916"/>
    <mergeCell ref="AD4915:AE4915"/>
    <mergeCell ref="AF4915:AG4915"/>
    <mergeCell ref="AH4915:AH4919"/>
    <mergeCell ref="AD4916:AG4919"/>
    <mergeCell ref="A4917:AC4917"/>
    <mergeCell ref="A4918:AC4918"/>
    <mergeCell ref="A4919:AC4920"/>
    <mergeCell ref="AD4920:AH4920"/>
    <mergeCell ref="A4910:H4910"/>
    <mergeCell ref="I4910:Y4910"/>
    <mergeCell ref="AA4910:AG4910"/>
    <mergeCell ref="A4911:D4911"/>
    <mergeCell ref="E4911:AH4911"/>
    <mergeCell ref="A4914:AH4914"/>
    <mergeCell ref="AC4906:AD4906"/>
    <mergeCell ref="AE4906:AG4906"/>
    <mergeCell ref="A4908:H4908"/>
    <mergeCell ref="I4908:Y4908"/>
    <mergeCell ref="AA4908:AG4908"/>
    <mergeCell ref="A4909:AH4909"/>
    <mergeCell ref="AC4905:AD4905"/>
    <mergeCell ref="AE4905:AG4905"/>
    <mergeCell ref="A4906:E4906"/>
    <mergeCell ref="F4906:J4907"/>
    <mergeCell ref="K4906:L4906"/>
    <mergeCell ref="M4906:O4906"/>
    <mergeCell ref="P4906:R4906"/>
    <mergeCell ref="S4906:T4906"/>
    <mergeCell ref="U4906:W4906"/>
    <mergeCell ref="X4906:AB4906"/>
    <mergeCell ref="A4904:J4904"/>
    <mergeCell ref="K4904:AA4904"/>
    <mergeCell ref="AC4904:AG4904"/>
    <mergeCell ref="A4905:J4905"/>
    <mergeCell ref="K4905:L4905"/>
    <mergeCell ref="M4905:O4905"/>
    <mergeCell ref="P4905:R4905"/>
    <mergeCell ref="S4905:T4905"/>
    <mergeCell ref="U4905:W4905"/>
    <mergeCell ref="X4905:AB4905"/>
    <mergeCell ref="A4903:E4903"/>
    <mergeCell ref="F4903:N4903"/>
    <mergeCell ref="O4903:S4903"/>
    <mergeCell ref="T4903:V4903"/>
    <mergeCell ref="X4903:AD4903"/>
    <mergeCell ref="AE4903:AG4903"/>
    <mergeCell ref="A4901:H4901"/>
    <mergeCell ref="I4901:Y4901"/>
    <mergeCell ref="AA4901:AG4901"/>
    <mergeCell ref="A4902:N4902"/>
    <mergeCell ref="O4902:S4902"/>
    <mergeCell ref="T4902:V4902"/>
    <mergeCell ref="X4902:AD4902"/>
    <mergeCell ref="AE4902:AG4902"/>
    <mergeCell ref="A4899:H4899"/>
    <mergeCell ref="I4899:Y4899"/>
    <mergeCell ref="AA4899:AG4899"/>
    <mergeCell ref="A4900:N4900"/>
    <mergeCell ref="O4900:S4900"/>
    <mergeCell ref="T4900:V4900"/>
    <mergeCell ref="X4900:AD4900"/>
    <mergeCell ref="AE4900:AG4900"/>
    <mergeCell ref="A4897:N4897"/>
    <mergeCell ref="O4897:S4897"/>
    <mergeCell ref="T4897:V4897"/>
    <mergeCell ref="X4897:AD4897"/>
    <mergeCell ref="AE4897:AG4897"/>
    <mergeCell ref="C4898:N4898"/>
    <mergeCell ref="O4898:S4898"/>
    <mergeCell ref="T4898:V4898"/>
    <mergeCell ref="X4898:AD4898"/>
    <mergeCell ref="AE4898:AG4898"/>
    <mergeCell ref="AH4892:AH4896"/>
    <mergeCell ref="I4893:Y4893"/>
    <mergeCell ref="AA4893:AG4893"/>
    <mergeCell ref="I4894:Y4894"/>
    <mergeCell ref="AA4894:AG4894"/>
    <mergeCell ref="I4895:Y4895"/>
    <mergeCell ref="AA4895:AG4895"/>
    <mergeCell ref="I4896:Y4896"/>
    <mergeCell ref="AA4896:AG4896"/>
    <mergeCell ref="A4891:N4891"/>
    <mergeCell ref="O4891:S4891"/>
    <mergeCell ref="T4891:V4891"/>
    <mergeCell ref="X4891:AD4891"/>
    <mergeCell ref="AE4891:AG4891"/>
    <mergeCell ref="A4892:H4896"/>
    <mergeCell ref="I4892:Y4892"/>
    <mergeCell ref="Z4892:Z4896"/>
    <mergeCell ref="AA4892:AG4892"/>
    <mergeCell ref="M4889:P4889"/>
    <mergeCell ref="Q4889:T4889"/>
    <mergeCell ref="U4889:Z4889"/>
    <mergeCell ref="AA4889:AD4889"/>
    <mergeCell ref="A4890:J4890"/>
    <mergeCell ref="K4890:Z4890"/>
    <mergeCell ref="AA4890:AG4890"/>
    <mergeCell ref="V4886:X4886"/>
    <mergeCell ref="Y4886:AE4886"/>
    <mergeCell ref="AF4886:AG4886"/>
    <mergeCell ref="A4887:AH4887"/>
    <mergeCell ref="A4888:J4889"/>
    <mergeCell ref="K4888:L4889"/>
    <mergeCell ref="M4888:T4888"/>
    <mergeCell ref="U4888:AD4888"/>
    <mergeCell ref="AE4888:AG4889"/>
    <mergeCell ref="AH4888:AH4889"/>
    <mergeCell ref="E4886:F4886"/>
    <mergeCell ref="H4886:I4886"/>
    <mergeCell ref="J4886:K4886"/>
    <mergeCell ref="L4886:M4886"/>
    <mergeCell ref="N4886:Q4886"/>
    <mergeCell ref="R4886:U4886"/>
    <mergeCell ref="A4883:AC4883"/>
    <mergeCell ref="AD4883:AE4883"/>
    <mergeCell ref="AH4883:AH4884"/>
    <mergeCell ref="A4884:AC4884"/>
    <mergeCell ref="AD4884:AE4884"/>
    <mergeCell ref="A4885:C4885"/>
    <mergeCell ref="D4885:D4886"/>
    <mergeCell ref="E4885:AG4885"/>
    <mergeCell ref="AH4885:AH4886"/>
    <mergeCell ref="A4886:C4886"/>
    <mergeCell ref="A4877:AC4878"/>
    <mergeCell ref="AD4877:AE4877"/>
    <mergeCell ref="AF4877:AG4877"/>
    <mergeCell ref="AH4877:AH4881"/>
    <mergeCell ref="AD4878:AG4881"/>
    <mergeCell ref="A4879:AC4879"/>
    <mergeCell ref="A4880:AC4880"/>
    <mergeCell ref="A4881:AC4882"/>
    <mergeCell ref="AD4882:AH4882"/>
    <mergeCell ref="A4872:H4872"/>
    <mergeCell ref="I4872:Y4872"/>
    <mergeCell ref="AA4872:AG4872"/>
    <mergeCell ref="A4873:D4873"/>
    <mergeCell ref="E4873:AH4873"/>
    <mergeCell ref="A4876:AH4876"/>
    <mergeCell ref="AC4868:AD4868"/>
    <mergeCell ref="AE4868:AG4868"/>
    <mergeCell ref="A4870:H4870"/>
    <mergeCell ref="I4870:Y4870"/>
    <mergeCell ref="AA4870:AG4870"/>
    <mergeCell ref="A4871:AH4871"/>
    <mergeCell ref="AC4867:AD4867"/>
    <mergeCell ref="AE4867:AG4867"/>
    <mergeCell ref="A4868:E4868"/>
    <mergeCell ref="F4868:J4869"/>
    <mergeCell ref="K4868:L4868"/>
    <mergeCell ref="M4868:O4868"/>
    <mergeCell ref="P4868:R4868"/>
    <mergeCell ref="S4868:T4868"/>
    <mergeCell ref="U4868:W4868"/>
    <mergeCell ref="X4868:AB4868"/>
    <mergeCell ref="A4866:J4866"/>
    <mergeCell ref="K4866:AA4866"/>
    <mergeCell ref="AC4866:AG4866"/>
    <mergeCell ref="A4867:J4867"/>
    <mergeCell ref="K4867:L4867"/>
    <mergeCell ref="M4867:O4867"/>
    <mergeCell ref="P4867:R4867"/>
    <mergeCell ref="S4867:T4867"/>
    <mergeCell ref="U4867:W4867"/>
    <mergeCell ref="X4867:AB4867"/>
    <mergeCell ref="A4865:E4865"/>
    <mergeCell ref="F4865:N4865"/>
    <mergeCell ref="O4865:S4865"/>
    <mergeCell ref="T4865:V4865"/>
    <mergeCell ref="X4865:AD4865"/>
    <mergeCell ref="AE4865:AG4865"/>
    <mergeCell ref="A4863:H4863"/>
    <mergeCell ref="I4863:Y4863"/>
    <mergeCell ref="AA4863:AG4863"/>
    <mergeCell ref="A4864:N4864"/>
    <mergeCell ref="O4864:S4864"/>
    <mergeCell ref="T4864:V4864"/>
    <mergeCell ref="X4864:AD4864"/>
    <mergeCell ref="AE4864:AG4864"/>
    <mergeCell ref="A4861:N4861"/>
    <mergeCell ref="O4861:S4861"/>
    <mergeCell ref="T4861:V4861"/>
    <mergeCell ref="X4861:AD4861"/>
    <mergeCell ref="AE4861:AG4861"/>
    <mergeCell ref="C4862:N4862"/>
    <mergeCell ref="O4862:S4862"/>
    <mergeCell ref="T4862:V4862"/>
    <mergeCell ref="X4862:AD4862"/>
    <mergeCell ref="AE4862:AG4862"/>
    <mergeCell ref="A4859:N4859"/>
    <mergeCell ref="O4859:S4859"/>
    <mergeCell ref="T4859:V4859"/>
    <mergeCell ref="X4859:AD4859"/>
    <mergeCell ref="AE4859:AG4859"/>
    <mergeCell ref="A4860:H4860"/>
    <mergeCell ref="I4860:Y4860"/>
    <mergeCell ref="AA4860:AG4860"/>
    <mergeCell ref="AH4854:AH4858"/>
    <mergeCell ref="I4855:Y4855"/>
    <mergeCell ref="AA4855:AG4855"/>
    <mergeCell ref="I4856:Y4856"/>
    <mergeCell ref="AA4856:AG4856"/>
    <mergeCell ref="I4857:Y4857"/>
    <mergeCell ref="AA4857:AG4857"/>
    <mergeCell ref="I4858:Y4858"/>
    <mergeCell ref="AA4858:AG4858"/>
    <mergeCell ref="A4853:N4853"/>
    <mergeCell ref="O4853:S4853"/>
    <mergeCell ref="T4853:V4853"/>
    <mergeCell ref="X4853:AD4853"/>
    <mergeCell ref="AE4853:AG4853"/>
    <mergeCell ref="A4854:H4858"/>
    <mergeCell ref="I4854:Y4854"/>
    <mergeCell ref="Z4854:Z4858"/>
    <mergeCell ref="AA4854:AG4854"/>
    <mergeCell ref="M4851:P4851"/>
    <mergeCell ref="Q4851:T4851"/>
    <mergeCell ref="U4851:Z4851"/>
    <mergeCell ref="AA4851:AD4851"/>
    <mergeCell ref="A4852:J4852"/>
    <mergeCell ref="K4852:Z4852"/>
    <mergeCell ref="AA4852:AG4852"/>
    <mergeCell ref="V4848:X4848"/>
    <mergeCell ref="Y4848:AE4848"/>
    <mergeCell ref="AF4848:AG4848"/>
    <mergeCell ref="A4849:AH4849"/>
    <mergeCell ref="A4850:J4851"/>
    <mergeCell ref="K4850:L4851"/>
    <mergeCell ref="M4850:T4850"/>
    <mergeCell ref="U4850:AD4850"/>
    <mergeCell ref="AE4850:AG4851"/>
    <mergeCell ref="AH4850:AH4851"/>
    <mergeCell ref="E4848:F4848"/>
    <mergeCell ref="H4848:I4848"/>
    <mergeCell ref="J4848:K4848"/>
    <mergeCell ref="L4848:M4848"/>
    <mergeCell ref="N4848:Q4848"/>
    <mergeCell ref="R4848:U4848"/>
    <mergeCell ref="A4845:AC4845"/>
    <mergeCell ref="AD4845:AE4845"/>
    <mergeCell ref="AH4845:AH4846"/>
    <mergeCell ref="A4846:AC4846"/>
    <mergeCell ref="AD4846:AE4846"/>
    <mergeCell ref="A4847:C4847"/>
    <mergeCell ref="D4847:D4848"/>
    <mergeCell ref="E4847:AG4847"/>
    <mergeCell ref="AH4847:AH4848"/>
    <mergeCell ref="A4848:C4848"/>
    <mergeCell ref="A4839:AC4840"/>
    <mergeCell ref="AD4839:AE4839"/>
    <mergeCell ref="AF4839:AG4839"/>
    <mergeCell ref="AH4839:AH4843"/>
    <mergeCell ref="AD4840:AG4843"/>
    <mergeCell ref="A4841:AC4841"/>
    <mergeCell ref="A4842:AC4842"/>
    <mergeCell ref="A4843:AC4844"/>
    <mergeCell ref="AD4844:AH4844"/>
    <mergeCell ref="A4835:H4835"/>
    <mergeCell ref="I4835:Y4835"/>
    <mergeCell ref="AA4835:AG4835"/>
    <mergeCell ref="A4836:D4836"/>
    <mergeCell ref="E4836:AH4836"/>
    <mergeCell ref="A4838:AH4838"/>
    <mergeCell ref="AC4831:AD4831"/>
    <mergeCell ref="AE4831:AG4831"/>
    <mergeCell ref="A4833:H4833"/>
    <mergeCell ref="I4833:Y4833"/>
    <mergeCell ref="AA4833:AG4833"/>
    <mergeCell ref="A4834:AH4834"/>
    <mergeCell ref="AC4829:AD4829"/>
    <mergeCell ref="AE4829:AG4829"/>
    <mergeCell ref="A4831:E4831"/>
    <mergeCell ref="F4831:J4832"/>
    <mergeCell ref="K4831:L4831"/>
    <mergeCell ref="M4831:O4831"/>
    <mergeCell ref="P4831:R4831"/>
    <mergeCell ref="S4831:T4831"/>
    <mergeCell ref="U4831:W4831"/>
    <mergeCell ref="X4831:AB4831"/>
    <mergeCell ref="AC4827:AD4827"/>
    <mergeCell ref="AE4827:AG4827"/>
    <mergeCell ref="A4829:E4829"/>
    <mergeCell ref="F4829:J4830"/>
    <mergeCell ref="K4829:L4829"/>
    <mergeCell ref="M4829:O4829"/>
    <mergeCell ref="P4829:R4829"/>
    <mergeCell ref="S4829:T4829"/>
    <mergeCell ref="U4829:W4829"/>
    <mergeCell ref="X4829:AB4829"/>
    <mergeCell ref="AC4826:AD4826"/>
    <mergeCell ref="AE4826:AG4826"/>
    <mergeCell ref="A4827:E4827"/>
    <mergeCell ref="F4827:J4828"/>
    <mergeCell ref="K4827:L4827"/>
    <mergeCell ref="M4827:O4827"/>
    <mergeCell ref="P4827:R4827"/>
    <mergeCell ref="S4827:T4827"/>
    <mergeCell ref="U4827:W4827"/>
    <mergeCell ref="X4827:AB4827"/>
    <mergeCell ref="A4825:J4825"/>
    <mergeCell ref="K4825:AA4825"/>
    <mergeCell ref="AC4825:AG4825"/>
    <mergeCell ref="A4826:J4826"/>
    <mergeCell ref="K4826:L4826"/>
    <mergeCell ref="M4826:O4826"/>
    <mergeCell ref="P4826:R4826"/>
    <mergeCell ref="S4826:T4826"/>
    <mergeCell ref="U4826:W4826"/>
    <mergeCell ref="X4826:AB4826"/>
    <mergeCell ref="A4823:E4823"/>
    <mergeCell ref="F4823:N4824"/>
    <mergeCell ref="O4823:S4823"/>
    <mergeCell ref="T4823:V4823"/>
    <mergeCell ref="X4823:AD4823"/>
    <mergeCell ref="AE4823:AG4823"/>
    <mergeCell ref="A4822:E4822"/>
    <mergeCell ref="F4822:N4822"/>
    <mergeCell ref="O4822:S4822"/>
    <mergeCell ref="T4822:V4822"/>
    <mergeCell ref="X4822:AD4822"/>
    <mergeCell ref="AE4822:AG4822"/>
    <mergeCell ref="A4820:E4820"/>
    <mergeCell ref="F4820:N4821"/>
    <mergeCell ref="O4820:S4820"/>
    <mergeCell ref="T4820:V4820"/>
    <mergeCell ref="X4820:AD4820"/>
    <mergeCell ref="AE4820:AG4820"/>
    <mergeCell ref="A4818:H4818"/>
    <mergeCell ref="I4818:Y4818"/>
    <mergeCell ref="AA4818:AG4818"/>
    <mergeCell ref="A4819:N4819"/>
    <mergeCell ref="O4819:S4819"/>
    <mergeCell ref="T4819:V4819"/>
    <mergeCell ref="X4819:AD4819"/>
    <mergeCell ref="AE4819:AG4819"/>
    <mergeCell ref="C4816:N4816"/>
    <mergeCell ref="O4816:S4816"/>
    <mergeCell ref="T4816:V4816"/>
    <mergeCell ref="X4816:AD4816"/>
    <mergeCell ref="AE4816:AG4816"/>
    <mergeCell ref="C4817:N4817"/>
    <mergeCell ref="O4817:S4817"/>
    <mergeCell ref="T4817:V4817"/>
    <mergeCell ref="X4817:AD4817"/>
    <mergeCell ref="AE4817:AG4817"/>
    <mergeCell ref="AE4812:AG4812"/>
    <mergeCell ref="A4814:H4814"/>
    <mergeCell ref="I4814:Y4814"/>
    <mergeCell ref="AA4814:AG4814"/>
    <mergeCell ref="A4815:N4815"/>
    <mergeCell ref="O4815:S4815"/>
    <mergeCell ref="T4815:V4815"/>
    <mergeCell ref="X4815:AD4815"/>
    <mergeCell ref="AE4815:AG4815"/>
    <mergeCell ref="A4811:N4811"/>
    <mergeCell ref="O4811:S4811"/>
    <mergeCell ref="T4811:V4811"/>
    <mergeCell ref="X4811:AD4811"/>
    <mergeCell ref="AE4811:AG4811"/>
    <mergeCell ref="B4812:B4813"/>
    <mergeCell ref="C4812:N4813"/>
    <mergeCell ref="O4812:S4812"/>
    <mergeCell ref="T4812:V4812"/>
    <mergeCell ref="X4812:AD4812"/>
    <mergeCell ref="AH4806:AH4810"/>
    <mergeCell ref="I4807:Y4807"/>
    <mergeCell ref="AA4807:AG4807"/>
    <mergeCell ref="I4808:Y4808"/>
    <mergeCell ref="AA4808:AG4808"/>
    <mergeCell ref="I4809:Y4809"/>
    <mergeCell ref="AA4809:AG4809"/>
    <mergeCell ref="I4810:Y4810"/>
    <mergeCell ref="AA4810:AG4810"/>
    <mergeCell ref="A4805:N4805"/>
    <mergeCell ref="O4805:S4805"/>
    <mergeCell ref="T4805:V4805"/>
    <mergeCell ref="X4805:AD4805"/>
    <mergeCell ref="AE4805:AG4805"/>
    <mergeCell ref="A4806:H4810"/>
    <mergeCell ref="I4806:Y4806"/>
    <mergeCell ref="Z4806:Z4810"/>
    <mergeCell ref="AA4806:AG4806"/>
    <mergeCell ref="M4803:P4803"/>
    <mergeCell ref="Q4803:T4803"/>
    <mergeCell ref="U4803:Z4803"/>
    <mergeCell ref="AA4803:AD4803"/>
    <mergeCell ref="A4804:J4804"/>
    <mergeCell ref="K4804:Z4804"/>
    <mergeCell ref="AA4804:AG4804"/>
    <mergeCell ref="V4800:X4800"/>
    <mergeCell ref="Y4800:AE4800"/>
    <mergeCell ref="AF4800:AG4800"/>
    <mergeCell ref="A4801:AH4801"/>
    <mergeCell ref="A4802:J4803"/>
    <mergeCell ref="K4802:L4803"/>
    <mergeCell ref="M4802:T4802"/>
    <mergeCell ref="U4802:AD4802"/>
    <mergeCell ref="AE4802:AG4803"/>
    <mergeCell ref="AH4802:AH4803"/>
    <mergeCell ref="E4800:F4800"/>
    <mergeCell ref="H4800:I4800"/>
    <mergeCell ref="J4800:K4800"/>
    <mergeCell ref="L4800:M4800"/>
    <mergeCell ref="N4800:Q4800"/>
    <mergeCell ref="R4800:U4800"/>
    <mergeCell ref="A4797:AC4797"/>
    <mergeCell ref="AD4797:AE4797"/>
    <mergeCell ref="AH4797:AH4798"/>
    <mergeCell ref="A4798:AC4798"/>
    <mergeCell ref="AD4798:AE4798"/>
    <mergeCell ref="A4799:C4799"/>
    <mergeCell ref="D4799:D4800"/>
    <mergeCell ref="E4799:AG4799"/>
    <mergeCell ref="AH4799:AH4800"/>
    <mergeCell ref="A4800:C4800"/>
    <mergeCell ref="A4791:AC4792"/>
    <mergeCell ref="AD4791:AE4791"/>
    <mergeCell ref="AF4791:AG4791"/>
    <mergeCell ref="AH4791:AH4795"/>
    <mergeCell ref="AD4792:AG4795"/>
    <mergeCell ref="A4793:AC4793"/>
    <mergeCell ref="A4794:AC4794"/>
    <mergeCell ref="A4795:AC4796"/>
    <mergeCell ref="AD4796:AH4796"/>
    <mergeCell ref="A4787:H4787"/>
    <mergeCell ref="I4787:Y4787"/>
    <mergeCell ref="AA4787:AG4787"/>
    <mergeCell ref="A4788:D4788"/>
    <mergeCell ref="E4788:AH4788"/>
    <mergeCell ref="A4790:AH4790"/>
    <mergeCell ref="AC4783:AD4783"/>
    <mergeCell ref="AE4783:AG4783"/>
    <mergeCell ref="A4785:H4785"/>
    <mergeCell ref="I4785:Y4785"/>
    <mergeCell ref="AA4785:AG4785"/>
    <mergeCell ref="A4786:AH4786"/>
    <mergeCell ref="AC4781:AD4781"/>
    <mergeCell ref="AE4781:AG4781"/>
    <mergeCell ref="A4783:E4783"/>
    <mergeCell ref="F4783:J4784"/>
    <mergeCell ref="K4783:L4783"/>
    <mergeCell ref="M4783:O4783"/>
    <mergeCell ref="P4783:R4783"/>
    <mergeCell ref="S4783:T4783"/>
    <mergeCell ref="U4783:W4783"/>
    <mergeCell ref="X4783:AB4783"/>
    <mergeCell ref="AC4779:AD4779"/>
    <mergeCell ref="AE4779:AG4779"/>
    <mergeCell ref="A4781:E4781"/>
    <mergeCell ref="F4781:J4782"/>
    <mergeCell ref="K4781:L4781"/>
    <mergeCell ref="M4781:O4781"/>
    <mergeCell ref="P4781:R4781"/>
    <mergeCell ref="S4781:T4781"/>
    <mergeCell ref="U4781:W4781"/>
    <mergeCell ref="X4781:AB4781"/>
    <mergeCell ref="AC4778:AD4778"/>
    <mergeCell ref="AE4778:AG4778"/>
    <mergeCell ref="A4779:E4779"/>
    <mergeCell ref="F4779:J4780"/>
    <mergeCell ref="K4779:L4779"/>
    <mergeCell ref="M4779:O4779"/>
    <mergeCell ref="P4779:R4779"/>
    <mergeCell ref="S4779:T4779"/>
    <mergeCell ref="U4779:W4779"/>
    <mergeCell ref="X4779:AB4779"/>
    <mergeCell ref="A4777:J4777"/>
    <mergeCell ref="K4777:AA4777"/>
    <mergeCell ref="AC4777:AG4777"/>
    <mergeCell ref="A4778:J4778"/>
    <mergeCell ref="K4778:L4778"/>
    <mergeCell ref="M4778:O4778"/>
    <mergeCell ref="P4778:R4778"/>
    <mergeCell ref="S4778:T4778"/>
    <mergeCell ref="U4778:W4778"/>
    <mergeCell ref="X4778:AB4778"/>
    <mergeCell ref="A4775:E4775"/>
    <mergeCell ref="F4775:N4776"/>
    <mergeCell ref="O4775:S4775"/>
    <mergeCell ref="T4775:V4775"/>
    <mergeCell ref="X4775:AD4775"/>
    <mergeCell ref="AE4775:AG4775"/>
    <mergeCell ref="A4774:E4774"/>
    <mergeCell ref="F4774:N4774"/>
    <mergeCell ref="O4774:S4774"/>
    <mergeCell ref="T4774:V4774"/>
    <mergeCell ref="X4774:AD4774"/>
    <mergeCell ref="AE4774:AG4774"/>
    <mergeCell ref="A4772:E4772"/>
    <mergeCell ref="F4772:N4773"/>
    <mergeCell ref="O4772:S4772"/>
    <mergeCell ref="T4772:V4772"/>
    <mergeCell ref="X4772:AD4772"/>
    <mergeCell ref="AE4772:AG4772"/>
    <mergeCell ref="A4770:H4770"/>
    <mergeCell ref="I4770:Y4770"/>
    <mergeCell ref="AA4770:AG4770"/>
    <mergeCell ref="A4771:N4771"/>
    <mergeCell ref="O4771:S4771"/>
    <mergeCell ref="T4771:V4771"/>
    <mergeCell ref="X4771:AD4771"/>
    <mergeCell ref="AE4771:AG4771"/>
    <mergeCell ref="C4768:N4768"/>
    <mergeCell ref="O4768:S4768"/>
    <mergeCell ref="T4768:V4768"/>
    <mergeCell ref="X4768:AD4768"/>
    <mergeCell ref="AE4768:AG4768"/>
    <mergeCell ref="C4769:N4769"/>
    <mergeCell ref="O4769:S4769"/>
    <mergeCell ref="T4769:V4769"/>
    <mergeCell ref="X4769:AD4769"/>
    <mergeCell ref="AE4769:AG4769"/>
    <mergeCell ref="AE4764:AG4764"/>
    <mergeCell ref="A4766:H4766"/>
    <mergeCell ref="I4766:Y4766"/>
    <mergeCell ref="AA4766:AG4766"/>
    <mergeCell ref="A4767:N4767"/>
    <mergeCell ref="O4767:S4767"/>
    <mergeCell ref="T4767:V4767"/>
    <mergeCell ref="X4767:AD4767"/>
    <mergeCell ref="AE4767:AG4767"/>
    <mergeCell ref="A4763:N4763"/>
    <mergeCell ref="O4763:S4763"/>
    <mergeCell ref="T4763:V4763"/>
    <mergeCell ref="X4763:AD4763"/>
    <mergeCell ref="AE4763:AG4763"/>
    <mergeCell ref="B4764:B4765"/>
    <mergeCell ref="C4764:N4765"/>
    <mergeCell ref="O4764:S4764"/>
    <mergeCell ref="T4764:V4764"/>
    <mergeCell ref="X4764:AD4764"/>
    <mergeCell ref="AH4758:AH4762"/>
    <mergeCell ref="I4759:Y4759"/>
    <mergeCell ref="AA4759:AG4759"/>
    <mergeCell ref="I4760:Y4760"/>
    <mergeCell ref="AA4760:AG4760"/>
    <mergeCell ref="I4761:Y4761"/>
    <mergeCell ref="AA4761:AG4761"/>
    <mergeCell ref="I4762:Y4762"/>
    <mergeCell ref="AA4762:AG4762"/>
    <mergeCell ref="A4757:N4757"/>
    <mergeCell ref="O4757:S4757"/>
    <mergeCell ref="T4757:V4757"/>
    <mergeCell ref="X4757:AD4757"/>
    <mergeCell ref="AE4757:AG4757"/>
    <mergeCell ref="A4758:H4762"/>
    <mergeCell ref="I4758:Y4758"/>
    <mergeCell ref="Z4758:Z4762"/>
    <mergeCell ref="AA4758:AG4758"/>
    <mergeCell ref="M4755:P4755"/>
    <mergeCell ref="Q4755:T4755"/>
    <mergeCell ref="U4755:Z4755"/>
    <mergeCell ref="AA4755:AD4755"/>
    <mergeCell ref="A4756:J4756"/>
    <mergeCell ref="K4756:Z4756"/>
    <mergeCell ref="AA4756:AG4756"/>
    <mergeCell ref="V4752:X4752"/>
    <mergeCell ref="Y4752:AE4752"/>
    <mergeCell ref="AF4752:AG4752"/>
    <mergeCell ref="A4753:AH4753"/>
    <mergeCell ref="A4754:J4755"/>
    <mergeCell ref="K4754:L4755"/>
    <mergeCell ref="M4754:T4754"/>
    <mergeCell ref="U4754:AD4754"/>
    <mergeCell ref="AE4754:AG4755"/>
    <mergeCell ref="AH4754:AH4755"/>
    <mergeCell ref="E4752:F4752"/>
    <mergeCell ref="H4752:I4752"/>
    <mergeCell ref="J4752:K4752"/>
    <mergeCell ref="L4752:M4752"/>
    <mergeCell ref="N4752:Q4752"/>
    <mergeCell ref="R4752:U4752"/>
    <mergeCell ref="A4749:AC4749"/>
    <mergeCell ref="AD4749:AE4749"/>
    <mergeCell ref="AH4749:AH4750"/>
    <mergeCell ref="A4750:AC4750"/>
    <mergeCell ref="AD4750:AE4750"/>
    <mergeCell ref="A4751:C4751"/>
    <mergeCell ref="D4751:D4752"/>
    <mergeCell ref="E4751:AG4751"/>
    <mergeCell ref="AH4751:AH4752"/>
    <mergeCell ref="A4752:C4752"/>
    <mergeCell ref="A4743:AC4744"/>
    <mergeCell ref="AD4743:AE4743"/>
    <mergeCell ref="AF4743:AG4743"/>
    <mergeCell ref="AH4743:AH4747"/>
    <mergeCell ref="AD4744:AG4747"/>
    <mergeCell ref="A4745:AC4745"/>
    <mergeCell ref="A4746:AC4746"/>
    <mergeCell ref="A4747:AC4748"/>
    <mergeCell ref="AD4748:AH4748"/>
    <mergeCell ref="A4739:H4739"/>
    <mergeCell ref="I4739:Y4739"/>
    <mergeCell ref="AA4739:AG4739"/>
    <mergeCell ref="A4740:D4740"/>
    <mergeCell ref="E4740:AH4740"/>
    <mergeCell ref="A4742:AH4742"/>
    <mergeCell ref="AC4735:AD4735"/>
    <mergeCell ref="AE4735:AG4735"/>
    <mergeCell ref="A4737:H4737"/>
    <mergeCell ref="I4737:Y4737"/>
    <mergeCell ref="AA4737:AG4737"/>
    <mergeCell ref="A4738:AH4738"/>
    <mergeCell ref="AC4733:AD4733"/>
    <mergeCell ref="AE4733:AG4733"/>
    <mergeCell ref="A4735:E4735"/>
    <mergeCell ref="F4735:J4736"/>
    <mergeCell ref="K4735:L4735"/>
    <mergeCell ref="M4735:O4735"/>
    <mergeCell ref="P4735:R4735"/>
    <mergeCell ref="S4735:T4735"/>
    <mergeCell ref="U4735:W4735"/>
    <mergeCell ref="X4735:AB4735"/>
    <mergeCell ref="AC4731:AD4731"/>
    <mergeCell ref="AE4731:AG4731"/>
    <mergeCell ref="A4733:E4733"/>
    <mergeCell ref="F4733:J4734"/>
    <mergeCell ref="K4733:L4733"/>
    <mergeCell ref="M4733:O4733"/>
    <mergeCell ref="P4733:R4733"/>
    <mergeCell ref="S4733:T4733"/>
    <mergeCell ref="U4733:W4733"/>
    <mergeCell ref="X4733:AB4733"/>
    <mergeCell ref="AC4730:AD4730"/>
    <mergeCell ref="AE4730:AG4730"/>
    <mergeCell ref="A4731:E4731"/>
    <mergeCell ref="F4731:J4732"/>
    <mergeCell ref="K4731:L4731"/>
    <mergeCell ref="M4731:O4731"/>
    <mergeCell ref="P4731:R4731"/>
    <mergeCell ref="S4731:T4731"/>
    <mergeCell ref="U4731:W4731"/>
    <mergeCell ref="X4731:AB4731"/>
    <mergeCell ref="A4729:J4729"/>
    <mergeCell ref="K4729:AA4729"/>
    <mergeCell ref="AC4729:AG4729"/>
    <mergeCell ref="A4730:J4730"/>
    <mergeCell ref="K4730:L4730"/>
    <mergeCell ref="M4730:O4730"/>
    <mergeCell ref="P4730:R4730"/>
    <mergeCell ref="S4730:T4730"/>
    <mergeCell ref="U4730:W4730"/>
    <mergeCell ref="X4730:AB4730"/>
    <mergeCell ref="A4728:E4728"/>
    <mergeCell ref="F4728:N4728"/>
    <mergeCell ref="O4728:S4728"/>
    <mergeCell ref="T4728:V4728"/>
    <mergeCell ref="X4728:AD4728"/>
    <mergeCell ref="AE4728:AG4728"/>
    <mergeCell ref="A4726:E4726"/>
    <mergeCell ref="F4726:N4727"/>
    <mergeCell ref="O4726:S4726"/>
    <mergeCell ref="T4726:V4726"/>
    <mergeCell ref="X4726:AD4726"/>
    <mergeCell ref="AE4726:AG4726"/>
    <mergeCell ref="A4724:E4724"/>
    <mergeCell ref="F4724:N4725"/>
    <mergeCell ref="O4724:S4724"/>
    <mergeCell ref="T4724:V4724"/>
    <mergeCell ref="X4724:AD4724"/>
    <mergeCell ref="AE4724:AG4724"/>
    <mergeCell ref="A4722:H4722"/>
    <mergeCell ref="I4722:Y4722"/>
    <mergeCell ref="AA4722:AG4722"/>
    <mergeCell ref="A4723:N4723"/>
    <mergeCell ref="O4723:S4723"/>
    <mergeCell ref="T4723:V4723"/>
    <mergeCell ref="X4723:AD4723"/>
    <mergeCell ref="AE4723:AG4723"/>
    <mergeCell ref="C4720:N4720"/>
    <mergeCell ref="O4720:S4720"/>
    <mergeCell ref="T4720:V4720"/>
    <mergeCell ref="X4720:AD4720"/>
    <mergeCell ref="AE4720:AG4720"/>
    <mergeCell ref="C4721:N4721"/>
    <mergeCell ref="O4721:S4721"/>
    <mergeCell ref="T4721:V4721"/>
    <mergeCell ref="X4721:AD4721"/>
    <mergeCell ref="AE4721:AG4721"/>
    <mergeCell ref="A4718:H4718"/>
    <mergeCell ref="I4718:Y4718"/>
    <mergeCell ref="AA4718:AG4718"/>
    <mergeCell ref="A4719:N4719"/>
    <mergeCell ref="O4719:S4719"/>
    <mergeCell ref="T4719:V4719"/>
    <mergeCell ref="X4719:AD4719"/>
    <mergeCell ref="AE4719:AG4719"/>
    <mergeCell ref="A4716:N4716"/>
    <mergeCell ref="O4716:S4716"/>
    <mergeCell ref="T4716:V4716"/>
    <mergeCell ref="X4716:AD4716"/>
    <mergeCell ref="AE4716:AG4716"/>
    <mergeCell ref="C4717:N4717"/>
    <mergeCell ref="O4717:S4717"/>
    <mergeCell ref="T4717:V4717"/>
    <mergeCell ref="X4717:AD4717"/>
    <mergeCell ref="AE4717:AG4717"/>
    <mergeCell ref="AH4711:AH4715"/>
    <mergeCell ref="I4712:Y4712"/>
    <mergeCell ref="AA4712:AG4712"/>
    <mergeCell ref="I4713:Y4713"/>
    <mergeCell ref="AA4713:AG4713"/>
    <mergeCell ref="I4714:Y4714"/>
    <mergeCell ref="AA4714:AG4714"/>
    <mergeCell ref="I4715:Y4715"/>
    <mergeCell ref="AA4715:AG4715"/>
    <mergeCell ref="A4710:N4710"/>
    <mergeCell ref="O4710:S4710"/>
    <mergeCell ref="T4710:V4710"/>
    <mergeCell ref="X4710:AD4710"/>
    <mergeCell ref="AE4710:AG4710"/>
    <mergeCell ref="A4711:H4715"/>
    <mergeCell ref="I4711:Y4711"/>
    <mergeCell ref="Z4711:Z4715"/>
    <mergeCell ref="AA4711:AG4711"/>
    <mergeCell ref="M4708:P4708"/>
    <mergeCell ref="Q4708:T4708"/>
    <mergeCell ref="U4708:Z4708"/>
    <mergeCell ref="AA4708:AD4708"/>
    <mergeCell ref="A4709:J4709"/>
    <mergeCell ref="K4709:Z4709"/>
    <mergeCell ref="AA4709:AG4709"/>
    <mergeCell ref="V4705:X4705"/>
    <mergeCell ref="Y4705:AE4705"/>
    <mergeCell ref="AF4705:AG4705"/>
    <mergeCell ref="A4706:AH4706"/>
    <mergeCell ref="A4707:J4708"/>
    <mergeCell ref="K4707:L4708"/>
    <mergeCell ref="M4707:T4707"/>
    <mergeCell ref="U4707:AD4707"/>
    <mergeCell ref="AE4707:AG4708"/>
    <mergeCell ref="AH4707:AH4708"/>
    <mergeCell ref="E4705:F4705"/>
    <mergeCell ref="H4705:I4705"/>
    <mergeCell ref="J4705:K4705"/>
    <mergeCell ref="L4705:M4705"/>
    <mergeCell ref="N4705:Q4705"/>
    <mergeCell ref="R4705:U4705"/>
    <mergeCell ref="A4702:AC4702"/>
    <mergeCell ref="AD4702:AE4702"/>
    <mergeCell ref="AH4702:AH4703"/>
    <mergeCell ref="A4703:AC4703"/>
    <mergeCell ref="AD4703:AE4703"/>
    <mergeCell ref="A4704:C4704"/>
    <mergeCell ref="D4704:D4705"/>
    <mergeCell ref="E4704:AG4704"/>
    <mergeCell ref="AH4704:AH4705"/>
    <mergeCell ref="A4705:C4705"/>
    <mergeCell ref="A4696:AC4697"/>
    <mergeCell ref="AD4696:AE4696"/>
    <mergeCell ref="AF4696:AG4696"/>
    <mergeCell ref="AH4696:AH4700"/>
    <mergeCell ref="AD4697:AG4700"/>
    <mergeCell ref="A4698:AC4698"/>
    <mergeCell ref="A4699:AC4699"/>
    <mergeCell ref="A4700:AC4701"/>
    <mergeCell ref="AD4701:AH4701"/>
    <mergeCell ref="A4692:H4692"/>
    <mergeCell ref="I4692:Y4692"/>
    <mergeCell ref="AA4692:AG4692"/>
    <mergeCell ref="A4693:D4693"/>
    <mergeCell ref="E4693:AH4693"/>
    <mergeCell ref="A4695:AH4695"/>
    <mergeCell ref="AC4688:AD4688"/>
    <mergeCell ref="AE4688:AG4688"/>
    <mergeCell ref="A4690:H4690"/>
    <mergeCell ref="I4690:Y4690"/>
    <mergeCell ref="AA4690:AG4690"/>
    <mergeCell ref="A4691:AH4691"/>
    <mergeCell ref="AC4686:AD4686"/>
    <mergeCell ref="AE4686:AG4686"/>
    <mergeCell ref="A4688:E4688"/>
    <mergeCell ref="F4688:J4689"/>
    <mergeCell ref="K4688:L4688"/>
    <mergeCell ref="M4688:O4688"/>
    <mergeCell ref="P4688:R4688"/>
    <mergeCell ref="S4688:T4688"/>
    <mergeCell ref="U4688:W4688"/>
    <mergeCell ref="X4688:AB4688"/>
    <mergeCell ref="AC4684:AD4684"/>
    <mergeCell ref="AE4684:AG4684"/>
    <mergeCell ref="A4686:E4686"/>
    <mergeCell ref="F4686:J4687"/>
    <mergeCell ref="K4686:L4686"/>
    <mergeCell ref="M4686:O4686"/>
    <mergeCell ref="P4686:R4686"/>
    <mergeCell ref="S4686:T4686"/>
    <mergeCell ref="U4686:W4686"/>
    <mergeCell ref="X4686:AB4686"/>
    <mergeCell ref="AC4683:AD4683"/>
    <mergeCell ref="AE4683:AG4683"/>
    <mergeCell ref="A4684:E4684"/>
    <mergeCell ref="F4684:J4685"/>
    <mergeCell ref="K4684:L4684"/>
    <mergeCell ref="M4684:O4684"/>
    <mergeCell ref="P4684:R4684"/>
    <mergeCell ref="S4684:T4684"/>
    <mergeCell ref="U4684:W4684"/>
    <mergeCell ref="X4684:AB4684"/>
    <mergeCell ref="A4682:J4682"/>
    <mergeCell ref="K4682:AA4682"/>
    <mergeCell ref="AC4682:AG4682"/>
    <mergeCell ref="A4683:J4683"/>
    <mergeCell ref="K4683:L4683"/>
    <mergeCell ref="M4683:O4683"/>
    <mergeCell ref="P4683:R4683"/>
    <mergeCell ref="S4683:T4683"/>
    <mergeCell ref="U4683:W4683"/>
    <mergeCell ref="X4683:AB4683"/>
    <mergeCell ref="A4681:E4681"/>
    <mergeCell ref="F4681:N4681"/>
    <mergeCell ref="O4681:S4681"/>
    <mergeCell ref="T4681:V4681"/>
    <mergeCell ref="X4681:AD4681"/>
    <mergeCell ref="AE4681:AG4681"/>
    <mergeCell ref="A4679:E4679"/>
    <mergeCell ref="F4679:N4680"/>
    <mergeCell ref="O4679:S4679"/>
    <mergeCell ref="T4679:V4679"/>
    <mergeCell ref="X4679:AD4679"/>
    <mergeCell ref="AE4679:AG4679"/>
    <mergeCell ref="A4677:E4677"/>
    <mergeCell ref="F4677:N4678"/>
    <mergeCell ref="O4677:S4677"/>
    <mergeCell ref="T4677:V4677"/>
    <mergeCell ref="X4677:AD4677"/>
    <mergeCell ref="AE4677:AG4677"/>
    <mergeCell ref="A4675:H4675"/>
    <mergeCell ref="I4675:Y4675"/>
    <mergeCell ref="AA4675:AG4675"/>
    <mergeCell ref="A4676:N4676"/>
    <mergeCell ref="O4676:S4676"/>
    <mergeCell ref="T4676:V4676"/>
    <mergeCell ref="X4676:AD4676"/>
    <mergeCell ref="AE4676:AG4676"/>
    <mergeCell ref="C4673:N4673"/>
    <mergeCell ref="O4673:S4673"/>
    <mergeCell ref="T4673:V4673"/>
    <mergeCell ref="X4673:AD4673"/>
    <mergeCell ref="AE4673:AG4673"/>
    <mergeCell ref="C4674:N4674"/>
    <mergeCell ref="O4674:S4674"/>
    <mergeCell ref="T4674:V4674"/>
    <mergeCell ref="X4674:AD4674"/>
    <mergeCell ref="AE4674:AG4674"/>
    <mergeCell ref="A4671:H4671"/>
    <mergeCell ref="I4671:Y4671"/>
    <mergeCell ref="AA4671:AG4671"/>
    <mergeCell ref="A4672:N4672"/>
    <mergeCell ref="O4672:S4672"/>
    <mergeCell ref="T4672:V4672"/>
    <mergeCell ref="X4672:AD4672"/>
    <mergeCell ref="AE4672:AG4672"/>
    <mergeCell ref="A4669:N4669"/>
    <mergeCell ref="O4669:S4669"/>
    <mergeCell ref="T4669:V4669"/>
    <mergeCell ref="X4669:AD4669"/>
    <mergeCell ref="AE4669:AG4669"/>
    <mergeCell ref="C4670:N4670"/>
    <mergeCell ref="O4670:S4670"/>
    <mergeCell ref="T4670:V4670"/>
    <mergeCell ref="X4670:AD4670"/>
    <mergeCell ref="AE4670:AG4670"/>
    <mergeCell ref="AH4664:AH4668"/>
    <mergeCell ref="I4665:Y4665"/>
    <mergeCell ref="AA4665:AG4665"/>
    <mergeCell ref="I4666:Y4666"/>
    <mergeCell ref="AA4666:AG4666"/>
    <mergeCell ref="I4667:Y4667"/>
    <mergeCell ref="AA4667:AG4667"/>
    <mergeCell ref="I4668:Y4668"/>
    <mergeCell ref="AA4668:AG4668"/>
    <mergeCell ref="A4663:N4663"/>
    <mergeCell ref="O4663:S4663"/>
    <mergeCell ref="T4663:V4663"/>
    <mergeCell ref="X4663:AD4663"/>
    <mergeCell ref="AE4663:AG4663"/>
    <mergeCell ref="A4664:H4668"/>
    <mergeCell ref="I4664:Y4664"/>
    <mergeCell ref="Z4664:Z4668"/>
    <mergeCell ref="AA4664:AG4664"/>
    <mergeCell ref="M4661:P4661"/>
    <mergeCell ref="Q4661:T4661"/>
    <mergeCell ref="U4661:Z4661"/>
    <mergeCell ref="AA4661:AD4661"/>
    <mergeCell ref="A4662:J4662"/>
    <mergeCell ref="K4662:Z4662"/>
    <mergeCell ref="AA4662:AG4662"/>
    <mergeCell ref="V4658:X4658"/>
    <mergeCell ref="Y4658:AE4658"/>
    <mergeCell ref="AF4658:AG4658"/>
    <mergeCell ref="A4659:AH4659"/>
    <mergeCell ref="A4660:J4661"/>
    <mergeCell ref="K4660:L4661"/>
    <mergeCell ref="M4660:T4660"/>
    <mergeCell ref="U4660:AD4660"/>
    <mergeCell ref="AE4660:AG4661"/>
    <mergeCell ref="AH4660:AH4661"/>
    <mergeCell ref="E4658:F4658"/>
    <mergeCell ref="H4658:I4658"/>
    <mergeCell ref="J4658:K4658"/>
    <mergeCell ref="L4658:M4658"/>
    <mergeCell ref="N4658:Q4658"/>
    <mergeCell ref="R4658:U4658"/>
    <mergeCell ref="A4655:AC4655"/>
    <mergeCell ref="AD4655:AE4655"/>
    <mergeCell ref="AH4655:AH4656"/>
    <mergeCell ref="A4656:AC4656"/>
    <mergeCell ref="AD4656:AE4656"/>
    <mergeCell ref="A4657:C4657"/>
    <mergeCell ref="D4657:D4658"/>
    <mergeCell ref="E4657:AG4657"/>
    <mergeCell ref="AH4657:AH4658"/>
    <mergeCell ref="A4658:C4658"/>
    <mergeCell ref="A4649:AC4650"/>
    <mergeCell ref="AD4649:AE4649"/>
    <mergeCell ref="AF4649:AG4649"/>
    <mergeCell ref="AH4649:AH4653"/>
    <mergeCell ref="AD4650:AG4653"/>
    <mergeCell ref="A4651:AC4651"/>
    <mergeCell ref="A4652:AC4652"/>
    <mergeCell ref="A4653:AC4654"/>
    <mergeCell ref="AD4654:AH4654"/>
    <mergeCell ref="A4644:H4644"/>
    <mergeCell ref="I4644:Y4644"/>
    <mergeCell ref="AA4644:AG4644"/>
    <mergeCell ref="A4645:D4645"/>
    <mergeCell ref="E4645:AH4645"/>
    <mergeCell ref="A4648:AH4648"/>
    <mergeCell ref="AC4641:AD4641"/>
    <mergeCell ref="AE4641:AG4641"/>
    <mergeCell ref="A4642:H4642"/>
    <mergeCell ref="I4642:Y4642"/>
    <mergeCell ref="AA4642:AG4642"/>
    <mergeCell ref="A4643:AH4643"/>
    <mergeCell ref="A4640:J4640"/>
    <mergeCell ref="K4640:AA4640"/>
    <mergeCell ref="AC4640:AG4640"/>
    <mergeCell ref="A4641:J4641"/>
    <mergeCell ref="K4641:L4641"/>
    <mergeCell ref="M4641:O4641"/>
    <mergeCell ref="P4641:R4641"/>
    <mergeCell ref="S4641:T4641"/>
    <mergeCell ref="U4641:W4641"/>
    <mergeCell ref="X4641:AB4641"/>
    <mergeCell ref="A4638:H4638"/>
    <mergeCell ref="I4638:Y4638"/>
    <mergeCell ref="AA4638:AG4638"/>
    <mergeCell ref="A4639:N4639"/>
    <mergeCell ref="O4639:S4639"/>
    <mergeCell ref="T4639:V4639"/>
    <mergeCell ref="X4639:AD4639"/>
    <mergeCell ref="AE4639:AG4639"/>
    <mergeCell ref="A4636:H4636"/>
    <mergeCell ref="I4636:Y4636"/>
    <mergeCell ref="AA4636:AG4636"/>
    <mergeCell ref="A4637:N4637"/>
    <mergeCell ref="O4637:S4637"/>
    <mergeCell ref="T4637:V4637"/>
    <mergeCell ref="X4637:AD4637"/>
    <mergeCell ref="AE4637:AG4637"/>
    <mergeCell ref="AA4633:AG4633"/>
    <mergeCell ref="I4634:Y4634"/>
    <mergeCell ref="AA4634:AG4634"/>
    <mergeCell ref="A4635:N4635"/>
    <mergeCell ref="O4635:S4635"/>
    <mergeCell ref="T4635:V4635"/>
    <mergeCell ref="X4635:AD4635"/>
    <mergeCell ref="AE4635:AG4635"/>
    <mergeCell ref="A4630:H4634"/>
    <mergeCell ref="I4630:Y4630"/>
    <mergeCell ref="Z4630:Z4634"/>
    <mergeCell ref="AA4630:AG4630"/>
    <mergeCell ref="AH4630:AH4634"/>
    <mergeCell ref="I4631:Y4631"/>
    <mergeCell ref="AA4631:AG4631"/>
    <mergeCell ref="I4632:Y4632"/>
    <mergeCell ref="AA4632:AG4632"/>
    <mergeCell ref="I4633:Y4633"/>
    <mergeCell ref="A4628:N4628"/>
    <mergeCell ref="O4628:S4628"/>
    <mergeCell ref="T4628:V4628"/>
    <mergeCell ref="X4628:AD4628"/>
    <mergeCell ref="AE4628:AG4628"/>
    <mergeCell ref="C4629:N4629"/>
    <mergeCell ref="O4629:S4629"/>
    <mergeCell ref="T4629:V4629"/>
    <mergeCell ref="X4629:AD4629"/>
    <mergeCell ref="AE4629:AG4629"/>
    <mergeCell ref="M4626:P4626"/>
    <mergeCell ref="Q4626:T4626"/>
    <mergeCell ref="U4626:Z4626"/>
    <mergeCell ref="AA4626:AD4626"/>
    <mergeCell ref="A4627:J4627"/>
    <mergeCell ref="K4627:Z4627"/>
    <mergeCell ref="AA4627:AG4627"/>
    <mergeCell ref="V4623:X4623"/>
    <mergeCell ref="Y4623:AE4623"/>
    <mergeCell ref="AF4623:AG4623"/>
    <mergeCell ref="A4624:AH4624"/>
    <mergeCell ref="A4625:J4626"/>
    <mergeCell ref="K4625:L4626"/>
    <mergeCell ref="M4625:T4625"/>
    <mergeCell ref="U4625:AD4625"/>
    <mergeCell ref="AE4625:AG4626"/>
    <mergeCell ref="AH4625:AH4626"/>
    <mergeCell ref="E4623:F4623"/>
    <mergeCell ref="H4623:I4623"/>
    <mergeCell ref="J4623:K4623"/>
    <mergeCell ref="L4623:M4623"/>
    <mergeCell ref="N4623:Q4623"/>
    <mergeCell ref="R4623:U4623"/>
    <mergeCell ref="A4620:AC4620"/>
    <mergeCell ref="AD4620:AE4620"/>
    <mergeCell ref="AH4620:AH4621"/>
    <mergeCell ref="A4621:AC4621"/>
    <mergeCell ref="AD4621:AE4621"/>
    <mergeCell ref="A4622:C4622"/>
    <mergeCell ref="D4622:D4623"/>
    <mergeCell ref="E4622:AG4622"/>
    <mergeCell ref="AH4622:AH4623"/>
    <mergeCell ref="A4623:C4623"/>
    <mergeCell ref="A4614:AC4615"/>
    <mergeCell ref="AD4614:AE4614"/>
    <mergeCell ref="AF4614:AG4614"/>
    <mergeCell ref="AH4614:AH4618"/>
    <mergeCell ref="AD4615:AG4618"/>
    <mergeCell ref="A4616:AC4616"/>
    <mergeCell ref="A4617:AC4617"/>
    <mergeCell ref="A4618:AC4619"/>
    <mergeCell ref="AD4619:AH4619"/>
    <mergeCell ref="A4609:H4609"/>
    <mergeCell ref="I4609:Y4609"/>
    <mergeCell ref="AA4609:AG4609"/>
    <mergeCell ref="A4610:D4610"/>
    <mergeCell ref="E4610:AH4610"/>
    <mergeCell ref="A4613:AH4613"/>
    <mergeCell ref="AC4606:AD4606"/>
    <mergeCell ref="AE4606:AG4606"/>
    <mergeCell ref="A4607:H4607"/>
    <mergeCell ref="I4607:Y4607"/>
    <mergeCell ref="AA4607:AG4607"/>
    <mergeCell ref="A4608:AH4608"/>
    <mergeCell ref="A4605:J4605"/>
    <mergeCell ref="K4605:AA4605"/>
    <mergeCell ref="AC4605:AG4605"/>
    <mergeCell ref="A4606:J4606"/>
    <mergeCell ref="K4606:L4606"/>
    <mergeCell ref="M4606:O4606"/>
    <mergeCell ref="P4606:R4606"/>
    <mergeCell ref="S4606:T4606"/>
    <mergeCell ref="U4606:W4606"/>
    <mergeCell ref="X4606:AB4606"/>
    <mergeCell ref="A4603:H4603"/>
    <mergeCell ref="I4603:Y4603"/>
    <mergeCell ref="AA4603:AG4603"/>
    <mergeCell ref="A4604:N4604"/>
    <mergeCell ref="O4604:S4604"/>
    <mergeCell ref="T4604:V4604"/>
    <mergeCell ref="X4604:AD4604"/>
    <mergeCell ref="AE4604:AG4604"/>
    <mergeCell ref="C4601:N4601"/>
    <mergeCell ref="O4601:S4601"/>
    <mergeCell ref="T4601:V4601"/>
    <mergeCell ref="X4601:AD4601"/>
    <mergeCell ref="AE4601:AG4601"/>
    <mergeCell ref="C4602:N4602"/>
    <mergeCell ref="O4602:S4602"/>
    <mergeCell ref="T4602:V4602"/>
    <mergeCell ref="X4602:AD4602"/>
    <mergeCell ref="AE4602:AG4602"/>
    <mergeCell ref="C4599:N4599"/>
    <mergeCell ref="O4599:S4599"/>
    <mergeCell ref="T4599:V4599"/>
    <mergeCell ref="X4599:AD4599"/>
    <mergeCell ref="AE4599:AG4599"/>
    <mergeCell ref="C4600:N4600"/>
    <mergeCell ref="O4600:S4600"/>
    <mergeCell ref="T4600:V4600"/>
    <mergeCell ref="X4600:AD4600"/>
    <mergeCell ref="AE4600:AG4600"/>
    <mergeCell ref="A4597:H4597"/>
    <mergeCell ref="I4597:Y4597"/>
    <mergeCell ref="AA4597:AG4597"/>
    <mergeCell ref="A4598:N4598"/>
    <mergeCell ref="O4598:S4598"/>
    <mergeCell ref="T4598:V4598"/>
    <mergeCell ref="X4598:AD4598"/>
    <mergeCell ref="AE4598:AG4598"/>
    <mergeCell ref="A4595:N4595"/>
    <mergeCell ref="O4595:S4595"/>
    <mergeCell ref="T4595:V4595"/>
    <mergeCell ref="X4595:AD4595"/>
    <mergeCell ref="AE4595:AG4595"/>
    <mergeCell ref="C4596:N4596"/>
    <mergeCell ref="O4596:S4596"/>
    <mergeCell ref="T4596:V4596"/>
    <mergeCell ref="X4596:AD4596"/>
    <mergeCell ref="AE4596:AG4596"/>
    <mergeCell ref="AH4590:AH4594"/>
    <mergeCell ref="I4591:Y4591"/>
    <mergeCell ref="AA4591:AG4591"/>
    <mergeCell ref="I4592:Y4592"/>
    <mergeCell ref="AA4592:AG4592"/>
    <mergeCell ref="I4593:Y4593"/>
    <mergeCell ref="AA4593:AG4593"/>
    <mergeCell ref="I4594:Y4594"/>
    <mergeCell ref="AA4594:AG4594"/>
    <mergeCell ref="C4589:N4589"/>
    <mergeCell ref="O4589:S4589"/>
    <mergeCell ref="T4589:V4589"/>
    <mergeCell ref="X4589:AD4589"/>
    <mergeCell ref="AE4589:AG4589"/>
    <mergeCell ref="A4590:H4594"/>
    <mergeCell ref="I4590:Y4590"/>
    <mergeCell ref="Z4590:Z4594"/>
    <mergeCell ref="AA4590:AG4590"/>
    <mergeCell ref="A4587:N4587"/>
    <mergeCell ref="O4587:S4587"/>
    <mergeCell ref="T4587:V4587"/>
    <mergeCell ref="X4587:AD4587"/>
    <mergeCell ref="AE4587:AG4587"/>
    <mergeCell ref="C4588:N4588"/>
    <mergeCell ref="O4588:S4588"/>
    <mergeCell ref="T4588:V4588"/>
    <mergeCell ref="X4588:AD4588"/>
    <mergeCell ref="AE4588:AG4588"/>
    <mergeCell ref="M4585:P4585"/>
    <mergeCell ref="Q4585:T4585"/>
    <mergeCell ref="U4585:Z4585"/>
    <mergeCell ref="AA4585:AD4585"/>
    <mergeCell ref="A4586:J4586"/>
    <mergeCell ref="K4586:Z4586"/>
    <mergeCell ref="AA4586:AG4586"/>
    <mergeCell ref="V4582:X4582"/>
    <mergeCell ref="Y4582:AE4582"/>
    <mergeCell ref="AF4582:AG4582"/>
    <mergeCell ref="A4583:AH4583"/>
    <mergeCell ref="A4584:J4585"/>
    <mergeCell ref="K4584:L4585"/>
    <mergeCell ref="M4584:T4584"/>
    <mergeCell ref="U4584:AD4584"/>
    <mergeCell ref="AE4584:AG4585"/>
    <mergeCell ref="AH4584:AH4585"/>
    <mergeCell ref="E4582:F4582"/>
    <mergeCell ref="H4582:I4582"/>
    <mergeCell ref="J4582:K4582"/>
    <mergeCell ref="L4582:M4582"/>
    <mergeCell ref="N4582:Q4582"/>
    <mergeCell ref="R4582:U4582"/>
    <mergeCell ref="A4579:AC4579"/>
    <mergeCell ref="AD4579:AE4579"/>
    <mergeCell ref="AH4579:AH4580"/>
    <mergeCell ref="A4580:AC4580"/>
    <mergeCell ref="AD4580:AE4580"/>
    <mergeCell ref="A4581:C4581"/>
    <mergeCell ref="D4581:D4582"/>
    <mergeCell ref="E4581:AG4581"/>
    <mergeCell ref="AH4581:AH4582"/>
    <mergeCell ref="A4582:C4582"/>
    <mergeCell ref="A4573:AC4574"/>
    <mergeCell ref="AD4573:AE4573"/>
    <mergeCell ref="AF4573:AG4573"/>
    <mergeCell ref="AH4573:AH4577"/>
    <mergeCell ref="AD4574:AG4577"/>
    <mergeCell ref="A4575:AC4575"/>
    <mergeCell ref="A4576:AC4576"/>
    <mergeCell ref="A4577:AC4578"/>
    <mergeCell ref="AD4578:AH4578"/>
    <mergeCell ref="A4568:H4568"/>
    <mergeCell ref="I4568:Y4568"/>
    <mergeCell ref="AA4568:AG4568"/>
    <mergeCell ref="A4569:D4569"/>
    <mergeCell ref="E4569:AH4569"/>
    <mergeCell ref="A4572:AH4572"/>
    <mergeCell ref="AC4565:AD4565"/>
    <mergeCell ref="AE4565:AG4565"/>
    <mergeCell ref="A4566:H4566"/>
    <mergeCell ref="I4566:Y4566"/>
    <mergeCell ref="AA4566:AG4566"/>
    <mergeCell ref="A4567:AH4567"/>
    <mergeCell ref="A4564:J4564"/>
    <mergeCell ref="K4564:AA4564"/>
    <mergeCell ref="AC4564:AG4564"/>
    <mergeCell ref="A4565:J4565"/>
    <mergeCell ref="K4565:L4565"/>
    <mergeCell ref="M4565:O4565"/>
    <mergeCell ref="P4565:R4565"/>
    <mergeCell ref="S4565:T4565"/>
    <mergeCell ref="U4565:W4565"/>
    <mergeCell ref="X4565:AB4565"/>
    <mergeCell ref="A4562:H4562"/>
    <mergeCell ref="I4562:Y4562"/>
    <mergeCell ref="AA4562:AG4562"/>
    <mergeCell ref="A4563:N4563"/>
    <mergeCell ref="O4563:S4563"/>
    <mergeCell ref="T4563:V4563"/>
    <mergeCell ref="X4563:AD4563"/>
    <mergeCell ref="AE4563:AG4563"/>
    <mergeCell ref="A4560:H4560"/>
    <mergeCell ref="I4560:Y4560"/>
    <mergeCell ref="AA4560:AG4560"/>
    <mergeCell ref="A4561:N4561"/>
    <mergeCell ref="O4561:S4561"/>
    <mergeCell ref="T4561:V4561"/>
    <mergeCell ref="X4561:AD4561"/>
    <mergeCell ref="AE4561:AG4561"/>
    <mergeCell ref="A4558:N4558"/>
    <mergeCell ref="O4558:S4558"/>
    <mergeCell ref="T4558:V4558"/>
    <mergeCell ref="X4558:AD4558"/>
    <mergeCell ref="AE4558:AG4558"/>
    <mergeCell ref="C4559:N4559"/>
    <mergeCell ref="O4559:S4559"/>
    <mergeCell ref="T4559:V4559"/>
    <mergeCell ref="X4559:AD4559"/>
    <mergeCell ref="AE4559:AG4559"/>
    <mergeCell ref="AH4553:AH4557"/>
    <mergeCell ref="I4554:Y4554"/>
    <mergeCell ref="AA4554:AG4554"/>
    <mergeCell ref="I4555:Y4555"/>
    <mergeCell ref="AA4555:AG4555"/>
    <mergeCell ref="I4556:Y4556"/>
    <mergeCell ref="AA4556:AG4556"/>
    <mergeCell ref="I4557:Y4557"/>
    <mergeCell ref="AA4557:AG4557"/>
    <mergeCell ref="C4552:N4552"/>
    <mergeCell ref="O4552:S4552"/>
    <mergeCell ref="T4552:V4552"/>
    <mergeCell ref="X4552:AD4552"/>
    <mergeCell ref="AE4552:AG4552"/>
    <mergeCell ref="A4553:H4557"/>
    <mergeCell ref="I4553:Y4553"/>
    <mergeCell ref="Z4553:Z4557"/>
    <mergeCell ref="AA4553:AG4553"/>
    <mergeCell ref="A4550:N4550"/>
    <mergeCell ref="O4550:S4550"/>
    <mergeCell ref="T4550:V4550"/>
    <mergeCell ref="X4550:AD4550"/>
    <mergeCell ref="AE4550:AG4550"/>
    <mergeCell ref="C4551:N4551"/>
    <mergeCell ref="O4551:S4551"/>
    <mergeCell ref="T4551:V4551"/>
    <mergeCell ref="X4551:AD4551"/>
    <mergeCell ref="AE4551:AG4551"/>
    <mergeCell ref="M4548:P4548"/>
    <mergeCell ref="Q4548:T4548"/>
    <mergeCell ref="U4548:Z4548"/>
    <mergeCell ref="AA4548:AD4548"/>
    <mergeCell ref="A4549:J4549"/>
    <mergeCell ref="K4549:Z4549"/>
    <mergeCell ref="AA4549:AG4549"/>
    <mergeCell ref="V4545:X4545"/>
    <mergeCell ref="Y4545:AE4545"/>
    <mergeCell ref="AF4545:AG4545"/>
    <mergeCell ref="A4546:AH4546"/>
    <mergeCell ref="A4547:J4548"/>
    <mergeCell ref="K4547:L4548"/>
    <mergeCell ref="M4547:T4547"/>
    <mergeCell ref="U4547:AD4547"/>
    <mergeCell ref="AE4547:AG4548"/>
    <mergeCell ref="AH4547:AH4548"/>
    <mergeCell ref="E4545:F4545"/>
    <mergeCell ref="H4545:I4545"/>
    <mergeCell ref="J4545:K4545"/>
    <mergeCell ref="L4545:M4545"/>
    <mergeCell ref="N4545:Q4545"/>
    <mergeCell ref="R4545:U4545"/>
    <mergeCell ref="A4542:AC4542"/>
    <mergeCell ref="AD4542:AE4542"/>
    <mergeCell ref="AH4542:AH4543"/>
    <mergeCell ref="A4543:AC4543"/>
    <mergeCell ref="AD4543:AE4543"/>
    <mergeCell ref="A4544:C4544"/>
    <mergeCell ref="D4544:D4545"/>
    <mergeCell ref="E4544:AG4544"/>
    <mergeCell ref="AH4544:AH4545"/>
    <mergeCell ref="A4545:C4545"/>
    <mergeCell ref="A4536:AC4537"/>
    <mergeCell ref="AD4536:AE4536"/>
    <mergeCell ref="AF4536:AG4536"/>
    <mergeCell ref="AH4536:AH4540"/>
    <mergeCell ref="AD4537:AG4540"/>
    <mergeCell ref="A4538:AC4538"/>
    <mergeCell ref="A4539:AC4539"/>
    <mergeCell ref="A4540:AC4541"/>
    <mergeCell ref="AD4541:AH4541"/>
    <mergeCell ref="A4531:H4531"/>
    <mergeCell ref="I4531:Y4531"/>
    <mergeCell ref="AA4531:AG4531"/>
    <mergeCell ref="A4532:D4532"/>
    <mergeCell ref="E4532:AH4532"/>
    <mergeCell ref="A4535:AH4535"/>
    <mergeCell ref="AC4528:AD4528"/>
    <mergeCell ref="AE4528:AG4528"/>
    <mergeCell ref="A4529:H4529"/>
    <mergeCell ref="I4529:Y4529"/>
    <mergeCell ref="AA4529:AG4529"/>
    <mergeCell ref="A4530:AH4530"/>
    <mergeCell ref="A4527:J4527"/>
    <mergeCell ref="K4527:AA4527"/>
    <mergeCell ref="AC4527:AG4527"/>
    <mergeCell ref="A4528:J4528"/>
    <mergeCell ref="K4528:L4528"/>
    <mergeCell ref="M4528:O4528"/>
    <mergeCell ref="P4528:R4528"/>
    <mergeCell ref="S4528:T4528"/>
    <mergeCell ref="U4528:W4528"/>
    <mergeCell ref="X4528:AB4528"/>
    <mergeCell ref="A4525:H4525"/>
    <mergeCell ref="I4525:Y4525"/>
    <mergeCell ref="AA4525:AG4525"/>
    <mergeCell ref="A4526:N4526"/>
    <mergeCell ref="O4526:S4526"/>
    <mergeCell ref="T4526:V4526"/>
    <mergeCell ref="X4526:AD4526"/>
    <mergeCell ref="AE4526:AG4526"/>
    <mergeCell ref="A4523:H4523"/>
    <mergeCell ref="I4523:Y4523"/>
    <mergeCell ref="AA4523:AG4523"/>
    <mergeCell ref="A4524:N4524"/>
    <mergeCell ref="O4524:S4524"/>
    <mergeCell ref="T4524:V4524"/>
    <mergeCell ref="X4524:AD4524"/>
    <mergeCell ref="AE4524:AG4524"/>
    <mergeCell ref="B4521:B4522"/>
    <mergeCell ref="C4521:N4522"/>
    <mergeCell ref="O4521:S4521"/>
    <mergeCell ref="T4521:V4521"/>
    <mergeCell ref="X4521:AD4521"/>
    <mergeCell ref="AE4521:AG4521"/>
    <mergeCell ref="A4519:N4519"/>
    <mergeCell ref="O4519:S4519"/>
    <mergeCell ref="T4519:V4519"/>
    <mergeCell ref="X4519:AD4519"/>
    <mergeCell ref="AE4519:AG4519"/>
    <mergeCell ref="C4520:N4520"/>
    <mergeCell ref="O4520:S4520"/>
    <mergeCell ref="T4520:V4520"/>
    <mergeCell ref="X4520:AD4520"/>
    <mergeCell ref="AE4520:AG4520"/>
    <mergeCell ref="AH4514:AH4518"/>
    <mergeCell ref="I4515:Y4515"/>
    <mergeCell ref="AA4515:AG4515"/>
    <mergeCell ref="I4516:Y4516"/>
    <mergeCell ref="AA4516:AG4516"/>
    <mergeCell ref="I4517:Y4517"/>
    <mergeCell ref="AA4517:AG4517"/>
    <mergeCell ref="I4518:Y4518"/>
    <mergeCell ref="AA4518:AG4518"/>
    <mergeCell ref="C4513:N4513"/>
    <mergeCell ref="O4513:S4513"/>
    <mergeCell ref="T4513:V4513"/>
    <mergeCell ref="X4513:AD4513"/>
    <mergeCell ref="AE4513:AG4513"/>
    <mergeCell ref="A4514:H4518"/>
    <mergeCell ref="I4514:Y4514"/>
    <mergeCell ref="Z4514:Z4518"/>
    <mergeCell ref="AA4514:AG4514"/>
    <mergeCell ref="A4511:N4511"/>
    <mergeCell ref="O4511:S4511"/>
    <mergeCell ref="T4511:V4511"/>
    <mergeCell ref="X4511:AD4511"/>
    <mergeCell ref="AE4511:AG4511"/>
    <mergeCell ref="C4512:N4512"/>
    <mergeCell ref="O4512:S4512"/>
    <mergeCell ref="T4512:V4512"/>
    <mergeCell ref="X4512:AD4512"/>
    <mergeCell ref="AE4512:AG4512"/>
    <mergeCell ref="M4509:P4509"/>
    <mergeCell ref="Q4509:T4509"/>
    <mergeCell ref="U4509:Z4509"/>
    <mergeCell ref="AA4509:AD4509"/>
    <mergeCell ref="A4510:J4510"/>
    <mergeCell ref="K4510:Z4510"/>
    <mergeCell ref="AA4510:AG4510"/>
    <mergeCell ref="V4506:X4506"/>
    <mergeCell ref="Y4506:AE4506"/>
    <mergeCell ref="AF4506:AG4506"/>
    <mergeCell ref="A4507:AH4507"/>
    <mergeCell ref="A4508:J4509"/>
    <mergeCell ref="K4508:L4509"/>
    <mergeCell ref="M4508:T4508"/>
    <mergeCell ref="U4508:AD4508"/>
    <mergeCell ref="AE4508:AG4509"/>
    <mergeCell ref="AH4508:AH4509"/>
    <mergeCell ref="E4506:F4506"/>
    <mergeCell ref="H4506:I4506"/>
    <mergeCell ref="J4506:K4506"/>
    <mergeCell ref="L4506:M4506"/>
    <mergeCell ref="N4506:Q4506"/>
    <mergeCell ref="R4506:U4506"/>
    <mergeCell ref="A4503:AC4503"/>
    <mergeCell ref="AD4503:AE4503"/>
    <mergeCell ref="AH4503:AH4504"/>
    <mergeCell ref="A4504:AC4504"/>
    <mergeCell ref="AD4504:AE4504"/>
    <mergeCell ref="A4505:C4505"/>
    <mergeCell ref="D4505:D4506"/>
    <mergeCell ref="E4505:AG4505"/>
    <mergeCell ref="AH4505:AH4506"/>
    <mergeCell ref="A4506:C4506"/>
    <mergeCell ref="A4496:AH4496"/>
    <mergeCell ref="A4497:AC4498"/>
    <mergeCell ref="AD4497:AE4497"/>
    <mergeCell ref="AF4497:AG4497"/>
    <mergeCell ref="AH4497:AH4501"/>
    <mergeCell ref="AD4498:AG4501"/>
    <mergeCell ref="A4499:AC4499"/>
    <mergeCell ref="A4500:AC4500"/>
    <mergeCell ref="A4501:AC4502"/>
    <mergeCell ref="AD4502:AH4502"/>
    <mergeCell ref="A4491:AH4491"/>
    <mergeCell ref="A4492:H4492"/>
    <mergeCell ref="I4492:Y4492"/>
    <mergeCell ref="AA4492:AG4492"/>
    <mergeCell ref="A4493:D4493"/>
    <mergeCell ref="E4493:AH4493"/>
    <mergeCell ref="X4489:AB4489"/>
    <mergeCell ref="AC4489:AD4489"/>
    <mergeCell ref="AE4489:AG4489"/>
    <mergeCell ref="A4490:H4490"/>
    <mergeCell ref="I4490:Y4490"/>
    <mergeCell ref="AA4490:AG4490"/>
    <mergeCell ref="A4489:J4489"/>
    <mergeCell ref="K4489:L4489"/>
    <mergeCell ref="M4489:O4489"/>
    <mergeCell ref="P4489:R4489"/>
    <mergeCell ref="S4489:T4489"/>
    <mergeCell ref="U4489:W4489"/>
    <mergeCell ref="A4487:N4487"/>
    <mergeCell ref="O4487:S4487"/>
    <mergeCell ref="T4487:V4487"/>
    <mergeCell ref="X4487:AD4487"/>
    <mergeCell ref="AE4487:AG4487"/>
    <mergeCell ref="A4488:J4488"/>
    <mergeCell ref="K4488:AA4488"/>
    <mergeCell ref="AC4488:AG4488"/>
    <mergeCell ref="A4485:N4485"/>
    <mergeCell ref="O4485:S4485"/>
    <mergeCell ref="T4485:V4485"/>
    <mergeCell ref="X4485:AD4485"/>
    <mergeCell ref="AE4485:AG4485"/>
    <mergeCell ref="A4486:H4486"/>
    <mergeCell ref="I4486:Y4486"/>
    <mergeCell ref="AA4486:AG4486"/>
    <mergeCell ref="C4483:N4483"/>
    <mergeCell ref="O4483:S4483"/>
    <mergeCell ref="T4483:V4483"/>
    <mergeCell ref="X4483:AD4483"/>
    <mergeCell ref="AE4483:AG4483"/>
    <mergeCell ref="A4484:H4484"/>
    <mergeCell ref="I4484:Y4484"/>
    <mergeCell ref="AA4484:AG4484"/>
    <mergeCell ref="AA4480:AG4480"/>
    <mergeCell ref="I4481:Y4481"/>
    <mergeCell ref="AA4481:AG4481"/>
    <mergeCell ref="A4482:N4482"/>
    <mergeCell ref="O4482:S4482"/>
    <mergeCell ref="T4482:V4482"/>
    <mergeCell ref="X4482:AD4482"/>
    <mergeCell ref="AE4482:AG4482"/>
    <mergeCell ref="A4477:H4481"/>
    <mergeCell ref="I4477:Y4477"/>
    <mergeCell ref="Z4477:Z4481"/>
    <mergeCell ref="AA4477:AG4477"/>
    <mergeCell ref="AH4477:AH4481"/>
    <mergeCell ref="I4478:Y4478"/>
    <mergeCell ref="AA4478:AG4478"/>
    <mergeCell ref="I4479:Y4479"/>
    <mergeCell ref="AA4479:AG4479"/>
    <mergeCell ref="I4480:Y4480"/>
    <mergeCell ref="A4475:N4475"/>
    <mergeCell ref="O4475:S4475"/>
    <mergeCell ref="T4475:V4475"/>
    <mergeCell ref="X4475:AD4475"/>
    <mergeCell ref="AE4475:AG4475"/>
    <mergeCell ref="C4476:N4476"/>
    <mergeCell ref="O4476:S4476"/>
    <mergeCell ref="T4476:V4476"/>
    <mergeCell ref="X4476:AD4476"/>
    <mergeCell ref="AE4476:AG4476"/>
    <mergeCell ref="M4473:P4473"/>
    <mergeCell ref="Q4473:T4473"/>
    <mergeCell ref="U4473:Z4473"/>
    <mergeCell ref="AA4473:AD4473"/>
    <mergeCell ref="A4474:J4474"/>
    <mergeCell ref="K4474:Z4474"/>
    <mergeCell ref="AA4474:AG4474"/>
    <mergeCell ref="V4470:X4470"/>
    <mergeCell ref="Y4470:AE4470"/>
    <mergeCell ref="AF4470:AG4470"/>
    <mergeCell ref="A4471:AH4471"/>
    <mergeCell ref="A4472:J4473"/>
    <mergeCell ref="K4472:L4473"/>
    <mergeCell ref="M4472:T4472"/>
    <mergeCell ref="U4472:AD4472"/>
    <mergeCell ref="AE4472:AG4473"/>
    <mergeCell ref="AH4472:AH4473"/>
    <mergeCell ref="E4470:F4470"/>
    <mergeCell ref="H4470:I4470"/>
    <mergeCell ref="J4470:K4470"/>
    <mergeCell ref="L4470:M4470"/>
    <mergeCell ref="N4470:Q4470"/>
    <mergeCell ref="R4470:U4470"/>
    <mergeCell ref="A4467:AC4467"/>
    <mergeCell ref="AD4467:AE4467"/>
    <mergeCell ref="AH4467:AH4468"/>
    <mergeCell ref="A4468:AC4468"/>
    <mergeCell ref="AD4468:AE4468"/>
    <mergeCell ref="A4469:C4469"/>
    <mergeCell ref="D4469:D4470"/>
    <mergeCell ref="E4469:AG4469"/>
    <mergeCell ref="AH4469:AH4470"/>
    <mergeCell ref="A4470:C4470"/>
    <mergeCell ref="A4461:AC4462"/>
    <mergeCell ref="AD4461:AE4461"/>
    <mergeCell ref="AF4461:AG4461"/>
    <mergeCell ref="AH4461:AH4465"/>
    <mergeCell ref="AD4462:AG4465"/>
    <mergeCell ref="A4463:AC4463"/>
    <mergeCell ref="A4464:AC4464"/>
    <mergeCell ref="A4465:AC4466"/>
    <mergeCell ref="AD4466:AH4466"/>
    <mergeCell ref="A4456:H4456"/>
    <mergeCell ref="I4456:Y4456"/>
    <mergeCell ref="AA4456:AG4456"/>
    <mergeCell ref="A4457:D4457"/>
    <mergeCell ref="E4457:AH4457"/>
    <mergeCell ref="A4460:AH4460"/>
    <mergeCell ref="AC4453:AD4453"/>
    <mergeCell ref="AE4453:AG4453"/>
    <mergeCell ref="A4454:H4454"/>
    <mergeCell ref="I4454:Y4454"/>
    <mergeCell ref="AA4454:AG4454"/>
    <mergeCell ref="A4455:AH4455"/>
    <mergeCell ref="A4452:J4452"/>
    <mergeCell ref="K4452:AA4452"/>
    <mergeCell ref="AC4452:AG4452"/>
    <mergeCell ref="A4453:J4453"/>
    <mergeCell ref="K4453:L4453"/>
    <mergeCell ref="M4453:O4453"/>
    <mergeCell ref="P4453:R4453"/>
    <mergeCell ref="S4453:T4453"/>
    <mergeCell ref="U4453:W4453"/>
    <mergeCell ref="X4453:AB4453"/>
    <mergeCell ref="A4450:H4450"/>
    <mergeCell ref="I4450:Y4450"/>
    <mergeCell ref="AA4450:AG4450"/>
    <mergeCell ref="A4451:N4451"/>
    <mergeCell ref="O4451:S4451"/>
    <mergeCell ref="T4451:V4451"/>
    <mergeCell ref="X4451:AD4451"/>
    <mergeCell ref="AE4451:AG4451"/>
    <mergeCell ref="A4448:H4448"/>
    <mergeCell ref="I4448:Y4448"/>
    <mergeCell ref="AA4448:AG4448"/>
    <mergeCell ref="A4449:N4449"/>
    <mergeCell ref="O4449:S4449"/>
    <mergeCell ref="T4449:V4449"/>
    <mergeCell ref="X4449:AD4449"/>
    <mergeCell ref="AE4449:AG4449"/>
    <mergeCell ref="C4446:N4446"/>
    <mergeCell ref="O4446:S4446"/>
    <mergeCell ref="T4446:V4446"/>
    <mergeCell ref="X4446:AD4446"/>
    <mergeCell ref="AE4446:AG4446"/>
    <mergeCell ref="C4447:N4447"/>
    <mergeCell ref="O4447:S4447"/>
    <mergeCell ref="T4447:V4447"/>
    <mergeCell ref="X4447:AD4447"/>
    <mergeCell ref="AE4447:AG4447"/>
    <mergeCell ref="AA4443:AG4443"/>
    <mergeCell ref="I4444:Y4444"/>
    <mergeCell ref="AA4444:AG4444"/>
    <mergeCell ref="A4445:N4445"/>
    <mergeCell ref="O4445:S4445"/>
    <mergeCell ref="T4445:V4445"/>
    <mergeCell ref="X4445:AD4445"/>
    <mergeCell ref="AE4445:AG4445"/>
    <mergeCell ref="A4440:H4444"/>
    <mergeCell ref="I4440:Y4440"/>
    <mergeCell ref="Z4440:Z4444"/>
    <mergeCell ref="AA4440:AG4440"/>
    <mergeCell ref="AH4440:AH4444"/>
    <mergeCell ref="I4441:Y4441"/>
    <mergeCell ref="AA4441:AG4441"/>
    <mergeCell ref="I4442:Y4442"/>
    <mergeCell ref="AA4442:AG4442"/>
    <mergeCell ref="I4443:Y4443"/>
    <mergeCell ref="C4438:N4438"/>
    <mergeCell ref="O4438:S4438"/>
    <mergeCell ref="T4438:V4438"/>
    <mergeCell ref="X4438:AD4438"/>
    <mergeCell ref="AE4438:AG4438"/>
    <mergeCell ref="C4439:N4439"/>
    <mergeCell ref="O4439:S4439"/>
    <mergeCell ref="T4439:V4439"/>
    <mergeCell ref="X4439:AD4439"/>
    <mergeCell ref="AE4439:AG4439"/>
    <mergeCell ref="AA4435:AD4435"/>
    <mergeCell ref="AE4435:AG4435"/>
    <mergeCell ref="A4436:J4436"/>
    <mergeCell ref="K4436:Z4436"/>
    <mergeCell ref="AA4436:AG4436"/>
    <mergeCell ref="A4437:N4437"/>
    <mergeCell ref="O4437:S4437"/>
    <mergeCell ref="T4437:V4437"/>
    <mergeCell ref="X4437:AD4437"/>
    <mergeCell ref="AE4437:AG4437"/>
    <mergeCell ref="AH4433:AH4434"/>
    <mergeCell ref="M4434:P4434"/>
    <mergeCell ref="Q4434:T4434"/>
    <mergeCell ref="U4434:Z4434"/>
    <mergeCell ref="AA4434:AD4434"/>
    <mergeCell ref="C4435:J4435"/>
    <mergeCell ref="K4435:L4435"/>
    <mergeCell ref="M4435:P4435"/>
    <mergeCell ref="Q4435:T4435"/>
    <mergeCell ref="U4435:Z4435"/>
    <mergeCell ref="V4432:X4432"/>
    <mergeCell ref="Y4432:AE4432"/>
    <mergeCell ref="AF4432:AG4432"/>
    <mergeCell ref="A4433:J4434"/>
    <mergeCell ref="K4433:L4434"/>
    <mergeCell ref="M4433:T4433"/>
    <mergeCell ref="U4433:AD4433"/>
    <mergeCell ref="AE4433:AG4434"/>
    <mergeCell ref="E4432:F4432"/>
    <mergeCell ref="H4432:I4432"/>
    <mergeCell ref="J4432:K4432"/>
    <mergeCell ref="L4432:M4432"/>
    <mergeCell ref="N4432:Q4432"/>
    <mergeCell ref="R4432:U4432"/>
    <mergeCell ref="A4428:AC4428"/>
    <mergeCell ref="AD4428:AE4428"/>
    <mergeCell ref="AH4428:AH4429"/>
    <mergeCell ref="A4429:AC4429"/>
    <mergeCell ref="AD4429:AE4429"/>
    <mergeCell ref="A4430:C4430"/>
    <mergeCell ref="E4430:AG4431"/>
    <mergeCell ref="AH4430:AH4432"/>
    <mergeCell ref="A4431:D4431"/>
    <mergeCell ref="A4432:C4432"/>
    <mergeCell ref="A4421:AH4421"/>
    <mergeCell ref="A4422:AC4423"/>
    <mergeCell ref="AD4422:AE4422"/>
    <mergeCell ref="AF4422:AG4422"/>
    <mergeCell ref="AH4422:AH4426"/>
    <mergeCell ref="AD4423:AG4426"/>
    <mergeCell ref="A4424:AC4424"/>
    <mergeCell ref="A4425:AC4425"/>
    <mergeCell ref="A4426:AC4427"/>
    <mergeCell ref="AD4427:AH4427"/>
    <mergeCell ref="A4416:AH4416"/>
    <mergeCell ref="A4417:H4417"/>
    <mergeCell ref="I4417:Y4417"/>
    <mergeCell ref="AA4417:AG4417"/>
    <mergeCell ref="A4418:D4418"/>
    <mergeCell ref="E4418:AH4418"/>
    <mergeCell ref="X4414:AB4414"/>
    <mergeCell ref="AC4414:AD4414"/>
    <mergeCell ref="AE4414:AG4414"/>
    <mergeCell ref="A4415:H4415"/>
    <mergeCell ref="I4415:Y4415"/>
    <mergeCell ref="AA4415:AG4415"/>
    <mergeCell ref="A4414:J4414"/>
    <mergeCell ref="K4414:L4414"/>
    <mergeCell ref="M4414:O4414"/>
    <mergeCell ref="P4414:R4414"/>
    <mergeCell ref="S4414:T4414"/>
    <mergeCell ref="U4414:W4414"/>
    <mergeCell ref="A4412:N4412"/>
    <mergeCell ref="O4412:S4412"/>
    <mergeCell ref="T4412:V4412"/>
    <mergeCell ref="X4412:AD4412"/>
    <mergeCell ref="AE4412:AG4412"/>
    <mergeCell ref="A4413:J4413"/>
    <mergeCell ref="K4413:AA4413"/>
    <mergeCell ref="AC4413:AG4413"/>
    <mergeCell ref="A4410:N4410"/>
    <mergeCell ref="O4410:S4410"/>
    <mergeCell ref="T4410:V4410"/>
    <mergeCell ref="X4410:AD4410"/>
    <mergeCell ref="AE4410:AG4410"/>
    <mergeCell ref="A4411:H4411"/>
    <mergeCell ref="I4411:Y4411"/>
    <mergeCell ref="AA4411:AG4411"/>
    <mergeCell ref="C4408:N4408"/>
    <mergeCell ref="O4408:S4408"/>
    <mergeCell ref="T4408:V4408"/>
    <mergeCell ref="X4408:AD4408"/>
    <mergeCell ref="AE4408:AG4408"/>
    <mergeCell ref="A4409:H4409"/>
    <mergeCell ref="I4409:Y4409"/>
    <mergeCell ref="AA4409:AG4409"/>
    <mergeCell ref="A4406:N4406"/>
    <mergeCell ref="O4406:S4406"/>
    <mergeCell ref="T4406:V4406"/>
    <mergeCell ref="X4406:AD4406"/>
    <mergeCell ref="AE4406:AG4406"/>
    <mergeCell ref="C4407:N4407"/>
    <mergeCell ref="O4407:S4407"/>
    <mergeCell ref="T4407:V4407"/>
    <mergeCell ref="X4407:AD4407"/>
    <mergeCell ref="AE4407:AG4407"/>
    <mergeCell ref="AH4401:AH4405"/>
    <mergeCell ref="I4402:Y4402"/>
    <mergeCell ref="AA4402:AG4402"/>
    <mergeCell ref="I4403:Y4403"/>
    <mergeCell ref="AA4403:AG4403"/>
    <mergeCell ref="I4404:Y4404"/>
    <mergeCell ref="AA4404:AG4404"/>
    <mergeCell ref="I4405:Y4405"/>
    <mergeCell ref="AA4405:AG4405"/>
    <mergeCell ref="C4400:N4400"/>
    <mergeCell ref="O4400:S4400"/>
    <mergeCell ref="T4400:V4400"/>
    <mergeCell ref="X4400:AD4400"/>
    <mergeCell ref="AE4400:AG4400"/>
    <mergeCell ref="A4401:H4405"/>
    <mergeCell ref="I4401:Y4401"/>
    <mergeCell ref="Z4401:Z4405"/>
    <mergeCell ref="AA4401:AG4401"/>
    <mergeCell ref="A4398:N4398"/>
    <mergeCell ref="O4398:S4398"/>
    <mergeCell ref="T4398:V4398"/>
    <mergeCell ref="X4398:AD4398"/>
    <mergeCell ref="AE4398:AG4398"/>
    <mergeCell ref="C4399:N4399"/>
    <mergeCell ref="O4399:S4399"/>
    <mergeCell ref="T4399:V4399"/>
    <mergeCell ref="X4399:AD4399"/>
    <mergeCell ref="AE4399:AG4399"/>
    <mergeCell ref="M4396:P4396"/>
    <mergeCell ref="Q4396:T4396"/>
    <mergeCell ref="U4396:Z4396"/>
    <mergeCell ref="AA4396:AD4396"/>
    <mergeCell ref="A4397:J4397"/>
    <mergeCell ref="K4397:Z4397"/>
    <mergeCell ref="AA4397:AG4397"/>
    <mergeCell ref="V4393:X4393"/>
    <mergeCell ref="Y4393:AE4393"/>
    <mergeCell ref="AF4393:AG4393"/>
    <mergeCell ref="A4394:AH4394"/>
    <mergeCell ref="A4395:J4396"/>
    <mergeCell ref="K4395:L4396"/>
    <mergeCell ref="M4395:T4395"/>
    <mergeCell ref="U4395:AD4395"/>
    <mergeCell ref="AE4395:AG4396"/>
    <mergeCell ref="AH4395:AH4396"/>
    <mergeCell ref="E4393:F4393"/>
    <mergeCell ref="H4393:I4393"/>
    <mergeCell ref="J4393:K4393"/>
    <mergeCell ref="L4393:M4393"/>
    <mergeCell ref="N4393:Q4393"/>
    <mergeCell ref="R4393:U4393"/>
    <mergeCell ref="A4390:AC4390"/>
    <mergeCell ref="AD4390:AE4390"/>
    <mergeCell ref="AH4390:AH4391"/>
    <mergeCell ref="A4391:AC4391"/>
    <mergeCell ref="AD4391:AE4391"/>
    <mergeCell ref="A4392:C4392"/>
    <mergeCell ref="D4392:D4393"/>
    <mergeCell ref="E4392:AG4392"/>
    <mergeCell ref="AH4392:AH4393"/>
    <mergeCell ref="A4393:C4393"/>
    <mergeCell ref="A4383:AH4383"/>
    <mergeCell ref="A4384:AC4385"/>
    <mergeCell ref="AD4384:AE4384"/>
    <mergeCell ref="AF4384:AG4384"/>
    <mergeCell ref="AH4384:AH4388"/>
    <mergeCell ref="AD4385:AG4388"/>
    <mergeCell ref="A4386:AC4386"/>
    <mergeCell ref="A4387:AC4387"/>
    <mergeCell ref="A4388:AC4389"/>
    <mergeCell ref="AD4389:AH4389"/>
    <mergeCell ref="A4378:AH4378"/>
    <mergeCell ref="A4379:H4379"/>
    <mergeCell ref="I4379:Y4379"/>
    <mergeCell ref="AA4379:AG4379"/>
    <mergeCell ref="A4380:D4380"/>
    <mergeCell ref="E4380:AH4380"/>
    <mergeCell ref="X4376:AB4376"/>
    <mergeCell ref="AC4376:AD4376"/>
    <mergeCell ref="AE4376:AG4376"/>
    <mergeCell ref="A4377:H4377"/>
    <mergeCell ref="I4377:Y4377"/>
    <mergeCell ref="AA4377:AG4377"/>
    <mergeCell ref="A4376:J4376"/>
    <mergeCell ref="K4376:L4376"/>
    <mergeCell ref="M4376:O4376"/>
    <mergeCell ref="P4376:R4376"/>
    <mergeCell ref="S4376:T4376"/>
    <mergeCell ref="U4376:W4376"/>
    <mergeCell ref="A4374:N4374"/>
    <mergeCell ref="O4374:S4374"/>
    <mergeCell ref="T4374:V4374"/>
    <mergeCell ref="X4374:AD4374"/>
    <mergeCell ref="AE4374:AG4374"/>
    <mergeCell ref="A4375:J4375"/>
    <mergeCell ref="K4375:AA4375"/>
    <mergeCell ref="AC4375:AG4375"/>
    <mergeCell ref="A4372:N4372"/>
    <mergeCell ref="O4372:S4372"/>
    <mergeCell ref="T4372:V4372"/>
    <mergeCell ref="X4372:AD4372"/>
    <mergeCell ref="AE4372:AG4372"/>
    <mergeCell ref="A4373:H4373"/>
    <mergeCell ref="I4373:Y4373"/>
    <mergeCell ref="AA4373:AG4373"/>
    <mergeCell ref="C4370:N4370"/>
    <mergeCell ref="O4370:S4370"/>
    <mergeCell ref="T4370:V4370"/>
    <mergeCell ref="X4370:AD4370"/>
    <mergeCell ref="AE4370:AG4370"/>
    <mergeCell ref="A4371:H4371"/>
    <mergeCell ref="I4371:Y4371"/>
    <mergeCell ref="AA4371:AG4371"/>
    <mergeCell ref="A4368:N4368"/>
    <mergeCell ref="O4368:S4368"/>
    <mergeCell ref="T4368:V4368"/>
    <mergeCell ref="X4368:AD4368"/>
    <mergeCell ref="AE4368:AG4368"/>
    <mergeCell ref="C4369:N4369"/>
    <mergeCell ref="O4369:S4369"/>
    <mergeCell ref="T4369:V4369"/>
    <mergeCell ref="X4369:AD4369"/>
    <mergeCell ref="AE4369:AG4369"/>
    <mergeCell ref="AH4363:AH4367"/>
    <mergeCell ref="I4364:Y4364"/>
    <mergeCell ref="AA4364:AG4364"/>
    <mergeCell ref="I4365:Y4365"/>
    <mergeCell ref="AA4365:AG4365"/>
    <mergeCell ref="I4366:Y4366"/>
    <mergeCell ref="AA4366:AG4366"/>
    <mergeCell ref="I4367:Y4367"/>
    <mergeCell ref="AA4367:AG4367"/>
    <mergeCell ref="C4362:N4362"/>
    <mergeCell ref="O4362:S4362"/>
    <mergeCell ref="T4362:V4362"/>
    <mergeCell ref="X4362:AD4362"/>
    <mergeCell ref="AE4362:AG4362"/>
    <mergeCell ref="A4363:H4367"/>
    <mergeCell ref="I4363:Y4363"/>
    <mergeCell ref="Z4363:Z4367"/>
    <mergeCell ref="AA4363:AG4363"/>
    <mergeCell ref="A4360:N4360"/>
    <mergeCell ref="O4360:S4360"/>
    <mergeCell ref="T4360:V4360"/>
    <mergeCell ref="X4360:AD4360"/>
    <mergeCell ref="AE4360:AG4360"/>
    <mergeCell ref="C4361:N4361"/>
    <mergeCell ref="O4361:S4361"/>
    <mergeCell ref="T4361:V4361"/>
    <mergeCell ref="X4361:AD4361"/>
    <mergeCell ref="AE4361:AG4361"/>
    <mergeCell ref="M4358:P4358"/>
    <mergeCell ref="Q4358:T4358"/>
    <mergeCell ref="U4358:Z4358"/>
    <mergeCell ref="AA4358:AD4358"/>
    <mergeCell ref="A4359:J4359"/>
    <mergeCell ref="K4359:Z4359"/>
    <mergeCell ref="AA4359:AG4359"/>
    <mergeCell ref="V4355:X4355"/>
    <mergeCell ref="Y4355:AE4355"/>
    <mergeCell ref="AF4355:AG4355"/>
    <mergeCell ref="A4356:AH4356"/>
    <mergeCell ref="A4357:J4358"/>
    <mergeCell ref="K4357:L4358"/>
    <mergeCell ref="M4357:T4357"/>
    <mergeCell ref="U4357:AD4357"/>
    <mergeCell ref="AE4357:AG4358"/>
    <mergeCell ref="AH4357:AH4358"/>
    <mergeCell ref="E4355:F4355"/>
    <mergeCell ref="H4355:I4355"/>
    <mergeCell ref="J4355:K4355"/>
    <mergeCell ref="L4355:M4355"/>
    <mergeCell ref="N4355:Q4355"/>
    <mergeCell ref="R4355:U4355"/>
    <mergeCell ref="A4352:AC4352"/>
    <mergeCell ref="AD4352:AE4352"/>
    <mergeCell ref="AH4352:AH4353"/>
    <mergeCell ref="A4353:AC4353"/>
    <mergeCell ref="AD4353:AE4353"/>
    <mergeCell ref="A4354:C4354"/>
    <mergeCell ref="D4354:D4355"/>
    <mergeCell ref="E4354:AG4354"/>
    <mergeCell ref="AH4354:AH4355"/>
    <mergeCell ref="A4355:C4355"/>
    <mergeCell ref="A4346:AC4347"/>
    <mergeCell ref="AD4346:AE4346"/>
    <mergeCell ref="AF4346:AG4346"/>
    <mergeCell ref="AH4346:AH4350"/>
    <mergeCell ref="AD4347:AG4350"/>
    <mergeCell ref="A4348:AC4348"/>
    <mergeCell ref="A4349:AC4349"/>
    <mergeCell ref="A4350:AC4351"/>
    <mergeCell ref="AD4351:AH4351"/>
    <mergeCell ref="A4341:H4341"/>
    <mergeCell ref="I4341:Y4341"/>
    <mergeCell ref="AA4341:AG4341"/>
    <mergeCell ref="A4342:D4342"/>
    <mergeCell ref="E4342:AH4342"/>
    <mergeCell ref="A4345:AH4345"/>
    <mergeCell ref="AC4338:AD4338"/>
    <mergeCell ref="AE4338:AG4338"/>
    <mergeCell ref="A4339:H4339"/>
    <mergeCell ref="I4339:Y4339"/>
    <mergeCell ref="AA4339:AG4339"/>
    <mergeCell ref="A4340:AH4340"/>
    <mergeCell ref="A4337:J4337"/>
    <mergeCell ref="K4337:AA4337"/>
    <mergeCell ref="AC4337:AG4337"/>
    <mergeCell ref="A4338:J4338"/>
    <mergeCell ref="K4338:L4338"/>
    <mergeCell ref="M4338:O4338"/>
    <mergeCell ref="P4338:R4338"/>
    <mergeCell ref="S4338:T4338"/>
    <mergeCell ref="U4338:W4338"/>
    <mergeCell ref="X4338:AB4338"/>
    <mergeCell ref="A4335:H4335"/>
    <mergeCell ref="I4335:Y4335"/>
    <mergeCell ref="AA4335:AG4335"/>
    <mergeCell ref="A4336:N4336"/>
    <mergeCell ref="O4336:S4336"/>
    <mergeCell ref="T4336:V4336"/>
    <mergeCell ref="X4336:AD4336"/>
    <mergeCell ref="AE4336:AG4336"/>
    <mergeCell ref="AE4331:AG4331"/>
    <mergeCell ref="A4333:H4333"/>
    <mergeCell ref="I4333:Y4333"/>
    <mergeCell ref="AA4333:AG4333"/>
    <mergeCell ref="A4334:N4334"/>
    <mergeCell ref="O4334:S4334"/>
    <mergeCell ref="T4334:V4334"/>
    <mergeCell ref="X4334:AD4334"/>
    <mergeCell ref="AE4334:AG4334"/>
    <mergeCell ref="C4330:N4330"/>
    <mergeCell ref="O4330:S4330"/>
    <mergeCell ref="T4330:V4330"/>
    <mergeCell ref="X4330:AD4330"/>
    <mergeCell ref="AE4330:AG4330"/>
    <mergeCell ref="B4331:B4332"/>
    <mergeCell ref="C4331:N4332"/>
    <mergeCell ref="O4331:S4331"/>
    <mergeCell ref="T4331:V4331"/>
    <mergeCell ref="X4331:AD4331"/>
    <mergeCell ref="C4328:N4328"/>
    <mergeCell ref="O4328:S4328"/>
    <mergeCell ref="T4328:V4328"/>
    <mergeCell ref="X4328:AD4328"/>
    <mergeCell ref="AE4328:AG4328"/>
    <mergeCell ref="C4329:N4329"/>
    <mergeCell ref="O4329:S4329"/>
    <mergeCell ref="T4329:V4329"/>
    <mergeCell ref="X4329:AD4329"/>
    <mergeCell ref="AE4329:AG4329"/>
    <mergeCell ref="AE4325:AG4325"/>
    <mergeCell ref="C4327:N4327"/>
    <mergeCell ref="O4327:S4327"/>
    <mergeCell ref="T4327:V4327"/>
    <mergeCell ref="X4327:AD4327"/>
    <mergeCell ref="AE4327:AG4327"/>
    <mergeCell ref="C4324:N4324"/>
    <mergeCell ref="O4324:S4324"/>
    <mergeCell ref="T4324:V4324"/>
    <mergeCell ref="X4324:AD4324"/>
    <mergeCell ref="AE4324:AG4324"/>
    <mergeCell ref="B4325:B4326"/>
    <mergeCell ref="C4325:N4326"/>
    <mergeCell ref="O4325:S4325"/>
    <mergeCell ref="T4325:V4325"/>
    <mergeCell ref="X4325:AD4325"/>
    <mergeCell ref="AA4321:AG4321"/>
    <mergeCell ref="I4322:Y4322"/>
    <mergeCell ref="AA4322:AG4322"/>
    <mergeCell ref="A4323:N4323"/>
    <mergeCell ref="O4323:S4323"/>
    <mergeCell ref="T4323:V4323"/>
    <mergeCell ref="X4323:AD4323"/>
    <mergeCell ref="AE4323:AG4323"/>
    <mergeCell ref="A4318:H4322"/>
    <mergeCell ref="I4318:Y4318"/>
    <mergeCell ref="Z4318:Z4322"/>
    <mergeCell ref="AA4318:AG4318"/>
    <mergeCell ref="AH4318:AH4322"/>
    <mergeCell ref="I4319:Y4319"/>
    <mergeCell ref="AA4319:AG4319"/>
    <mergeCell ref="I4320:Y4320"/>
    <mergeCell ref="AA4320:AG4320"/>
    <mergeCell ref="I4321:Y4321"/>
    <mergeCell ref="A4316:N4316"/>
    <mergeCell ref="O4316:S4316"/>
    <mergeCell ref="T4316:V4316"/>
    <mergeCell ref="X4316:AD4316"/>
    <mergeCell ref="AE4316:AG4316"/>
    <mergeCell ref="C4317:N4317"/>
    <mergeCell ref="O4317:S4317"/>
    <mergeCell ref="T4317:V4317"/>
    <mergeCell ref="X4317:AD4317"/>
    <mergeCell ref="AE4317:AG4317"/>
    <mergeCell ref="M4314:P4314"/>
    <mergeCell ref="Q4314:T4314"/>
    <mergeCell ref="U4314:Z4314"/>
    <mergeCell ref="AA4314:AD4314"/>
    <mergeCell ref="A4315:J4315"/>
    <mergeCell ref="K4315:Z4315"/>
    <mergeCell ref="AA4315:AG4315"/>
    <mergeCell ref="V4311:X4311"/>
    <mergeCell ref="Y4311:AE4311"/>
    <mergeCell ref="AF4311:AG4311"/>
    <mergeCell ref="A4312:AH4312"/>
    <mergeCell ref="A4313:J4314"/>
    <mergeCell ref="K4313:L4314"/>
    <mergeCell ref="M4313:T4313"/>
    <mergeCell ref="U4313:AD4313"/>
    <mergeCell ref="AE4313:AG4314"/>
    <mergeCell ref="AH4313:AH4314"/>
    <mergeCell ref="E4311:F4311"/>
    <mergeCell ref="H4311:I4311"/>
    <mergeCell ref="J4311:K4311"/>
    <mergeCell ref="L4311:M4311"/>
    <mergeCell ref="N4311:Q4311"/>
    <mergeCell ref="R4311:U4311"/>
    <mergeCell ref="A4308:AC4308"/>
    <mergeCell ref="AD4308:AE4308"/>
    <mergeCell ref="AH4308:AH4309"/>
    <mergeCell ref="A4309:AC4309"/>
    <mergeCell ref="AD4309:AE4309"/>
    <mergeCell ref="A4310:C4310"/>
    <mergeCell ref="D4310:D4311"/>
    <mergeCell ref="E4310:AG4310"/>
    <mergeCell ref="AH4310:AH4311"/>
    <mergeCell ref="A4311:C4311"/>
    <mergeCell ref="A4302:AC4303"/>
    <mergeCell ref="AD4302:AE4302"/>
    <mergeCell ref="AF4302:AG4302"/>
    <mergeCell ref="AH4302:AH4306"/>
    <mergeCell ref="AD4303:AG4306"/>
    <mergeCell ref="A4304:AC4304"/>
    <mergeCell ref="A4305:AC4305"/>
    <mergeCell ref="A4306:AC4307"/>
    <mergeCell ref="AD4307:AH4307"/>
    <mergeCell ref="A4297:H4297"/>
    <mergeCell ref="I4297:Y4297"/>
    <mergeCell ref="AA4297:AG4297"/>
    <mergeCell ref="A4298:D4298"/>
    <mergeCell ref="E4298:AH4298"/>
    <mergeCell ref="A4301:AH4301"/>
    <mergeCell ref="AC4294:AD4294"/>
    <mergeCell ref="AE4294:AG4294"/>
    <mergeCell ref="A4295:H4295"/>
    <mergeCell ref="I4295:Y4295"/>
    <mergeCell ref="AA4295:AG4295"/>
    <mergeCell ref="A4296:AH4296"/>
    <mergeCell ref="A4293:J4293"/>
    <mergeCell ref="K4293:AA4293"/>
    <mergeCell ref="AC4293:AG4293"/>
    <mergeCell ref="A4294:J4294"/>
    <mergeCell ref="K4294:L4294"/>
    <mergeCell ref="M4294:O4294"/>
    <mergeCell ref="P4294:R4294"/>
    <mergeCell ref="S4294:T4294"/>
    <mergeCell ref="U4294:W4294"/>
    <mergeCell ref="X4294:AB4294"/>
    <mergeCell ref="A4291:H4291"/>
    <mergeCell ref="I4291:Y4291"/>
    <mergeCell ref="AA4291:AG4291"/>
    <mergeCell ref="A4292:N4292"/>
    <mergeCell ref="O4292:S4292"/>
    <mergeCell ref="T4292:V4292"/>
    <mergeCell ref="X4292:AD4292"/>
    <mergeCell ref="AE4292:AG4292"/>
    <mergeCell ref="AE4287:AG4287"/>
    <mergeCell ref="A4289:H4289"/>
    <mergeCell ref="I4289:Y4289"/>
    <mergeCell ref="AA4289:AG4289"/>
    <mergeCell ref="A4290:N4290"/>
    <mergeCell ref="O4290:S4290"/>
    <mergeCell ref="T4290:V4290"/>
    <mergeCell ref="X4290:AD4290"/>
    <mergeCell ref="AE4290:AG4290"/>
    <mergeCell ref="C4286:N4286"/>
    <mergeCell ref="O4286:S4286"/>
    <mergeCell ref="T4286:V4286"/>
    <mergeCell ref="X4286:AD4286"/>
    <mergeCell ref="AE4286:AG4286"/>
    <mergeCell ref="B4287:B4288"/>
    <mergeCell ref="C4287:N4288"/>
    <mergeCell ref="O4287:S4287"/>
    <mergeCell ref="T4287:V4287"/>
    <mergeCell ref="X4287:AD4287"/>
    <mergeCell ref="C4284:N4284"/>
    <mergeCell ref="O4284:S4284"/>
    <mergeCell ref="T4284:V4284"/>
    <mergeCell ref="X4284:AD4284"/>
    <mergeCell ref="AE4284:AG4284"/>
    <mergeCell ref="C4285:N4285"/>
    <mergeCell ref="O4285:S4285"/>
    <mergeCell ref="T4285:V4285"/>
    <mergeCell ref="X4285:AD4285"/>
    <mergeCell ref="AE4285:AG4285"/>
    <mergeCell ref="AE4281:AG4281"/>
    <mergeCell ref="C4283:N4283"/>
    <mergeCell ref="O4283:S4283"/>
    <mergeCell ref="T4283:V4283"/>
    <mergeCell ref="X4283:AD4283"/>
    <mergeCell ref="AE4283:AG4283"/>
    <mergeCell ref="C4280:N4280"/>
    <mergeCell ref="O4280:S4280"/>
    <mergeCell ref="T4280:V4280"/>
    <mergeCell ref="X4280:AD4280"/>
    <mergeCell ref="AE4280:AG4280"/>
    <mergeCell ref="B4281:B4282"/>
    <mergeCell ref="C4281:N4282"/>
    <mergeCell ref="O4281:S4281"/>
    <mergeCell ref="T4281:V4281"/>
    <mergeCell ref="X4281:AD4281"/>
    <mergeCell ref="AA4277:AG4277"/>
    <mergeCell ref="I4278:Y4278"/>
    <mergeCell ref="AA4278:AG4278"/>
    <mergeCell ref="A4279:N4279"/>
    <mergeCell ref="O4279:S4279"/>
    <mergeCell ref="T4279:V4279"/>
    <mergeCell ref="X4279:AD4279"/>
    <mergeCell ref="AE4279:AG4279"/>
    <mergeCell ref="A4274:H4278"/>
    <mergeCell ref="I4274:Y4274"/>
    <mergeCell ref="Z4274:Z4278"/>
    <mergeCell ref="AA4274:AG4274"/>
    <mergeCell ref="AH4274:AH4278"/>
    <mergeCell ref="I4275:Y4275"/>
    <mergeCell ref="AA4275:AG4275"/>
    <mergeCell ref="I4276:Y4276"/>
    <mergeCell ref="AA4276:AG4276"/>
    <mergeCell ref="I4277:Y4277"/>
    <mergeCell ref="A4272:N4272"/>
    <mergeCell ref="O4272:S4272"/>
    <mergeCell ref="T4272:V4272"/>
    <mergeCell ref="X4272:AD4272"/>
    <mergeCell ref="AE4272:AG4272"/>
    <mergeCell ref="C4273:N4273"/>
    <mergeCell ref="O4273:S4273"/>
    <mergeCell ref="T4273:V4273"/>
    <mergeCell ref="X4273:AD4273"/>
    <mergeCell ref="AE4273:AG4273"/>
    <mergeCell ref="M4270:P4270"/>
    <mergeCell ref="Q4270:T4270"/>
    <mergeCell ref="U4270:Z4270"/>
    <mergeCell ref="AA4270:AD4270"/>
    <mergeCell ref="A4271:J4271"/>
    <mergeCell ref="K4271:Z4271"/>
    <mergeCell ref="AA4271:AG4271"/>
    <mergeCell ref="V4267:X4267"/>
    <mergeCell ref="Y4267:AE4267"/>
    <mergeCell ref="AF4267:AG4267"/>
    <mergeCell ref="A4268:AH4268"/>
    <mergeCell ref="A4269:J4270"/>
    <mergeCell ref="K4269:L4270"/>
    <mergeCell ref="M4269:T4269"/>
    <mergeCell ref="U4269:AD4269"/>
    <mergeCell ref="AE4269:AG4270"/>
    <mergeCell ref="AH4269:AH4270"/>
    <mergeCell ref="E4267:F4267"/>
    <mergeCell ref="H4267:I4267"/>
    <mergeCell ref="J4267:K4267"/>
    <mergeCell ref="L4267:M4267"/>
    <mergeCell ref="N4267:Q4267"/>
    <mergeCell ref="R4267:U4267"/>
    <mergeCell ref="A4264:AC4264"/>
    <mergeCell ref="AD4264:AE4264"/>
    <mergeCell ref="AH4264:AH4265"/>
    <mergeCell ref="A4265:AC4265"/>
    <mergeCell ref="AD4265:AE4265"/>
    <mergeCell ref="A4266:C4266"/>
    <mergeCell ref="D4266:D4267"/>
    <mergeCell ref="E4266:AG4266"/>
    <mergeCell ref="AH4266:AH4267"/>
    <mergeCell ref="A4267:C4267"/>
    <mergeCell ref="A4257:AH4257"/>
    <mergeCell ref="A4258:AC4259"/>
    <mergeCell ref="AD4258:AE4258"/>
    <mergeCell ref="AF4258:AG4258"/>
    <mergeCell ref="AH4258:AH4262"/>
    <mergeCell ref="AD4259:AG4262"/>
    <mergeCell ref="A4260:AC4260"/>
    <mergeCell ref="A4261:AC4261"/>
    <mergeCell ref="A4262:AC4263"/>
    <mergeCell ref="AD4263:AH4263"/>
    <mergeCell ref="A4252:AH4252"/>
    <mergeCell ref="A4253:H4253"/>
    <mergeCell ref="I4253:Y4253"/>
    <mergeCell ref="AA4253:AG4253"/>
    <mergeCell ref="A4254:D4254"/>
    <mergeCell ref="E4254:AH4254"/>
    <mergeCell ref="X4250:AB4250"/>
    <mergeCell ref="AC4250:AD4250"/>
    <mergeCell ref="AE4250:AG4250"/>
    <mergeCell ref="A4251:H4251"/>
    <mergeCell ref="I4251:Y4251"/>
    <mergeCell ref="AA4251:AG4251"/>
    <mergeCell ref="A4250:J4250"/>
    <mergeCell ref="K4250:L4250"/>
    <mergeCell ref="M4250:O4250"/>
    <mergeCell ref="P4250:R4250"/>
    <mergeCell ref="S4250:T4250"/>
    <mergeCell ref="U4250:W4250"/>
    <mergeCell ref="A4248:N4248"/>
    <mergeCell ref="O4248:S4248"/>
    <mergeCell ref="T4248:V4248"/>
    <mergeCell ref="X4248:AD4248"/>
    <mergeCell ref="AE4248:AG4248"/>
    <mergeCell ref="A4249:J4249"/>
    <mergeCell ref="K4249:AA4249"/>
    <mergeCell ref="AC4249:AG4249"/>
    <mergeCell ref="A4246:N4246"/>
    <mergeCell ref="O4246:S4246"/>
    <mergeCell ref="T4246:V4246"/>
    <mergeCell ref="X4246:AD4246"/>
    <mergeCell ref="AE4246:AG4246"/>
    <mergeCell ref="A4247:H4247"/>
    <mergeCell ref="I4247:Y4247"/>
    <mergeCell ref="AA4247:AG4247"/>
    <mergeCell ref="C4244:N4244"/>
    <mergeCell ref="O4244:S4244"/>
    <mergeCell ref="T4244:V4244"/>
    <mergeCell ref="X4244:AD4244"/>
    <mergeCell ref="AE4244:AG4244"/>
    <mergeCell ref="A4245:H4245"/>
    <mergeCell ref="I4245:Y4245"/>
    <mergeCell ref="AA4245:AG4245"/>
    <mergeCell ref="B4242:B4243"/>
    <mergeCell ref="C4242:N4243"/>
    <mergeCell ref="O4242:S4242"/>
    <mergeCell ref="T4242:V4242"/>
    <mergeCell ref="X4242:AD4242"/>
    <mergeCell ref="AE4242:AG4242"/>
    <mergeCell ref="C4240:N4240"/>
    <mergeCell ref="O4240:S4240"/>
    <mergeCell ref="T4240:V4240"/>
    <mergeCell ref="X4240:AD4240"/>
    <mergeCell ref="AE4240:AG4240"/>
    <mergeCell ref="C4241:N4241"/>
    <mergeCell ref="O4241:S4241"/>
    <mergeCell ref="T4241:V4241"/>
    <mergeCell ref="X4241:AD4241"/>
    <mergeCell ref="AE4241:AG4241"/>
    <mergeCell ref="AE4237:AG4237"/>
    <mergeCell ref="C4239:N4239"/>
    <mergeCell ref="O4239:S4239"/>
    <mergeCell ref="T4239:V4239"/>
    <mergeCell ref="X4239:AD4239"/>
    <mergeCell ref="AE4239:AG4239"/>
    <mergeCell ref="C4236:N4236"/>
    <mergeCell ref="O4236:S4236"/>
    <mergeCell ref="T4236:V4236"/>
    <mergeCell ref="X4236:AD4236"/>
    <mergeCell ref="AE4236:AG4236"/>
    <mergeCell ref="B4237:B4238"/>
    <mergeCell ref="C4237:N4238"/>
    <mergeCell ref="O4237:S4237"/>
    <mergeCell ref="T4237:V4237"/>
    <mergeCell ref="X4237:AD4237"/>
    <mergeCell ref="AA4233:AG4233"/>
    <mergeCell ref="I4234:Y4234"/>
    <mergeCell ref="AA4234:AG4234"/>
    <mergeCell ref="A4235:N4235"/>
    <mergeCell ref="O4235:S4235"/>
    <mergeCell ref="T4235:V4235"/>
    <mergeCell ref="X4235:AD4235"/>
    <mergeCell ref="AE4235:AG4235"/>
    <mergeCell ref="A4230:H4234"/>
    <mergeCell ref="I4230:Y4230"/>
    <mergeCell ref="Z4230:Z4234"/>
    <mergeCell ref="AA4230:AG4230"/>
    <mergeCell ref="AH4230:AH4234"/>
    <mergeCell ref="I4231:Y4231"/>
    <mergeCell ref="AA4231:AG4231"/>
    <mergeCell ref="I4232:Y4232"/>
    <mergeCell ref="AA4232:AG4232"/>
    <mergeCell ref="I4233:Y4233"/>
    <mergeCell ref="A4228:N4228"/>
    <mergeCell ref="O4228:S4228"/>
    <mergeCell ref="T4228:V4228"/>
    <mergeCell ref="X4228:AD4228"/>
    <mergeCell ref="AE4228:AG4228"/>
    <mergeCell ref="C4229:N4229"/>
    <mergeCell ref="O4229:S4229"/>
    <mergeCell ref="T4229:V4229"/>
    <mergeCell ref="X4229:AD4229"/>
    <mergeCell ref="AE4229:AG4229"/>
    <mergeCell ref="M4226:P4226"/>
    <mergeCell ref="Q4226:T4226"/>
    <mergeCell ref="U4226:Z4226"/>
    <mergeCell ref="AA4226:AD4226"/>
    <mergeCell ref="A4227:J4227"/>
    <mergeCell ref="K4227:Z4227"/>
    <mergeCell ref="AA4227:AG4227"/>
    <mergeCell ref="V4223:X4223"/>
    <mergeCell ref="Y4223:AE4223"/>
    <mergeCell ref="AF4223:AG4223"/>
    <mergeCell ref="A4224:AH4224"/>
    <mergeCell ref="A4225:J4226"/>
    <mergeCell ref="K4225:L4226"/>
    <mergeCell ref="M4225:T4225"/>
    <mergeCell ref="U4225:AD4225"/>
    <mergeCell ref="AE4225:AG4226"/>
    <mergeCell ref="AH4225:AH4226"/>
    <mergeCell ref="E4223:F4223"/>
    <mergeCell ref="H4223:I4223"/>
    <mergeCell ref="J4223:K4223"/>
    <mergeCell ref="L4223:M4223"/>
    <mergeCell ref="N4223:Q4223"/>
    <mergeCell ref="R4223:U4223"/>
    <mergeCell ref="A4220:AC4220"/>
    <mergeCell ref="AD4220:AE4220"/>
    <mergeCell ref="AH4220:AH4221"/>
    <mergeCell ref="A4221:AC4221"/>
    <mergeCell ref="AD4221:AE4221"/>
    <mergeCell ref="A4222:C4222"/>
    <mergeCell ref="D4222:D4223"/>
    <mergeCell ref="E4222:AG4222"/>
    <mergeCell ref="AH4222:AH4223"/>
    <mergeCell ref="A4223:C4223"/>
    <mergeCell ref="A4214:AC4215"/>
    <mergeCell ref="AD4214:AE4214"/>
    <mergeCell ref="AF4214:AG4214"/>
    <mergeCell ref="AH4214:AH4218"/>
    <mergeCell ref="AD4215:AG4218"/>
    <mergeCell ref="A4216:AC4216"/>
    <mergeCell ref="A4217:AC4217"/>
    <mergeCell ref="A4218:AC4219"/>
    <mergeCell ref="AD4219:AH4219"/>
    <mergeCell ref="A4209:H4209"/>
    <mergeCell ref="I4209:Y4209"/>
    <mergeCell ref="AA4209:AG4209"/>
    <mergeCell ref="A4210:D4210"/>
    <mergeCell ref="E4210:AH4210"/>
    <mergeCell ref="A4213:AH4213"/>
    <mergeCell ref="AC4206:AD4206"/>
    <mergeCell ref="AE4206:AG4206"/>
    <mergeCell ref="A4207:H4207"/>
    <mergeCell ref="I4207:Y4207"/>
    <mergeCell ref="AA4207:AG4207"/>
    <mergeCell ref="A4208:AH4208"/>
    <mergeCell ref="A4205:J4205"/>
    <mergeCell ref="K4205:AA4205"/>
    <mergeCell ref="AC4205:AG4205"/>
    <mergeCell ref="A4206:J4206"/>
    <mergeCell ref="K4206:L4206"/>
    <mergeCell ref="M4206:O4206"/>
    <mergeCell ref="P4206:R4206"/>
    <mergeCell ref="S4206:T4206"/>
    <mergeCell ref="U4206:W4206"/>
    <mergeCell ref="X4206:AB4206"/>
    <mergeCell ref="A4203:H4203"/>
    <mergeCell ref="I4203:Y4203"/>
    <mergeCell ref="AA4203:AG4203"/>
    <mergeCell ref="A4204:N4204"/>
    <mergeCell ref="O4204:S4204"/>
    <mergeCell ref="T4204:V4204"/>
    <mergeCell ref="X4204:AD4204"/>
    <mergeCell ref="AE4204:AG4204"/>
    <mergeCell ref="AE4199:AG4199"/>
    <mergeCell ref="A4201:H4201"/>
    <mergeCell ref="I4201:Y4201"/>
    <mergeCell ref="AA4201:AG4201"/>
    <mergeCell ref="A4202:N4202"/>
    <mergeCell ref="O4202:S4202"/>
    <mergeCell ref="T4202:V4202"/>
    <mergeCell ref="X4202:AD4202"/>
    <mergeCell ref="AE4202:AG4202"/>
    <mergeCell ref="C4198:N4198"/>
    <mergeCell ref="O4198:S4198"/>
    <mergeCell ref="T4198:V4198"/>
    <mergeCell ref="X4198:AD4198"/>
    <mergeCell ref="AE4198:AG4198"/>
    <mergeCell ref="B4199:B4200"/>
    <mergeCell ref="C4199:N4200"/>
    <mergeCell ref="O4199:S4199"/>
    <mergeCell ref="T4199:V4199"/>
    <mergeCell ref="X4199:AD4199"/>
    <mergeCell ref="AA4195:AG4195"/>
    <mergeCell ref="I4196:Y4196"/>
    <mergeCell ref="AA4196:AG4196"/>
    <mergeCell ref="A4197:N4197"/>
    <mergeCell ref="O4197:S4197"/>
    <mergeCell ref="T4197:V4197"/>
    <mergeCell ref="X4197:AD4197"/>
    <mergeCell ref="AE4197:AG4197"/>
    <mergeCell ref="A4192:H4196"/>
    <mergeCell ref="I4192:Y4192"/>
    <mergeCell ref="Z4192:Z4196"/>
    <mergeCell ref="AA4192:AG4192"/>
    <mergeCell ref="AH4192:AH4196"/>
    <mergeCell ref="I4193:Y4193"/>
    <mergeCell ref="AA4193:AG4193"/>
    <mergeCell ref="I4194:Y4194"/>
    <mergeCell ref="AA4194:AG4194"/>
    <mergeCell ref="I4195:Y4195"/>
    <mergeCell ref="C4190:N4190"/>
    <mergeCell ref="O4190:S4190"/>
    <mergeCell ref="T4190:V4190"/>
    <mergeCell ref="X4190:AD4190"/>
    <mergeCell ref="AE4190:AG4190"/>
    <mergeCell ref="C4191:N4191"/>
    <mergeCell ref="O4191:S4191"/>
    <mergeCell ref="T4191:V4191"/>
    <mergeCell ref="X4191:AD4191"/>
    <mergeCell ref="AE4191:AG4191"/>
    <mergeCell ref="AA4187:AD4187"/>
    <mergeCell ref="AE4187:AG4187"/>
    <mergeCell ref="A4188:J4188"/>
    <mergeCell ref="K4188:Z4188"/>
    <mergeCell ref="AA4188:AG4188"/>
    <mergeCell ref="A4189:N4189"/>
    <mergeCell ref="O4189:S4189"/>
    <mergeCell ref="T4189:V4189"/>
    <mergeCell ref="X4189:AD4189"/>
    <mergeCell ref="AE4189:AG4189"/>
    <mergeCell ref="AH4185:AH4186"/>
    <mergeCell ref="M4186:P4186"/>
    <mergeCell ref="Q4186:T4186"/>
    <mergeCell ref="U4186:Z4186"/>
    <mergeCell ref="AA4186:AD4186"/>
    <mergeCell ref="C4187:J4187"/>
    <mergeCell ref="K4187:L4187"/>
    <mergeCell ref="M4187:P4187"/>
    <mergeCell ref="Q4187:T4187"/>
    <mergeCell ref="U4187:Z4187"/>
    <mergeCell ref="V4184:X4184"/>
    <mergeCell ref="Y4184:AE4184"/>
    <mergeCell ref="AF4184:AG4184"/>
    <mergeCell ref="A4185:J4186"/>
    <mergeCell ref="K4185:L4186"/>
    <mergeCell ref="M4185:T4185"/>
    <mergeCell ref="U4185:AD4185"/>
    <mergeCell ref="AE4185:AG4186"/>
    <mergeCell ref="E4184:F4184"/>
    <mergeCell ref="H4184:I4184"/>
    <mergeCell ref="J4184:K4184"/>
    <mergeCell ref="L4184:M4184"/>
    <mergeCell ref="N4184:Q4184"/>
    <mergeCell ref="R4184:U4184"/>
    <mergeCell ref="A4180:AC4180"/>
    <mergeCell ref="AD4180:AE4180"/>
    <mergeCell ref="AH4180:AH4181"/>
    <mergeCell ref="A4181:AC4181"/>
    <mergeCell ref="AD4181:AE4181"/>
    <mergeCell ref="A4182:C4182"/>
    <mergeCell ref="E4182:AG4183"/>
    <mergeCell ref="AH4182:AH4184"/>
    <mergeCell ref="A4183:D4183"/>
    <mergeCell ref="A4184:C4184"/>
    <mergeCell ref="A4174:AC4175"/>
    <mergeCell ref="AD4174:AE4174"/>
    <mergeCell ref="AF4174:AG4174"/>
    <mergeCell ref="AH4174:AH4178"/>
    <mergeCell ref="AD4175:AG4178"/>
    <mergeCell ref="A4176:AC4176"/>
    <mergeCell ref="A4177:AC4177"/>
    <mergeCell ref="A4178:AC4179"/>
    <mergeCell ref="AD4179:AH4179"/>
    <mergeCell ref="A4169:H4169"/>
    <mergeCell ref="I4169:Y4169"/>
    <mergeCell ref="AA4169:AG4169"/>
    <mergeCell ref="A4170:D4170"/>
    <mergeCell ref="E4170:AH4170"/>
    <mergeCell ref="A4173:AH4173"/>
    <mergeCell ref="AC4166:AD4166"/>
    <mergeCell ref="AE4166:AG4166"/>
    <mergeCell ref="A4167:H4167"/>
    <mergeCell ref="I4167:Y4167"/>
    <mergeCell ref="AA4167:AG4167"/>
    <mergeCell ref="A4168:AH4168"/>
    <mergeCell ref="A4165:J4165"/>
    <mergeCell ref="K4165:AA4165"/>
    <mergeCell ref="AC4165:AG4165"/>
    <mergeCell ref="A4166:J4166"/>
    <mergeCell ref="K4166:L4166"/>
    <mergeCell ref="M4166:O4166"/>
    <mergeCell ref="P4166:R4166"/>
    <mergeCell ref="S4166:T4166"/>
    <mergeCell ref="U4166:W4166"/>
    <mergeCell ref="X4166:AB4166"/>
    <mergeCell ref="A4163:H4163"/>
    <mergeCell ref="I4163:Y4163"/>
    <mergeCell ref="AA4163:AG4163"/>
    <mergeCell ref="A4164:N4164"/>
    <mergeCell ref="O4164:S4164"/>
    <mergeCell ref="T4164:V4164"/>
    <mergeCell ref="X4164:AD4164"/>
    <mergeCell ref="AE4164:AG4164"/>
    <mergeCell ref="A4161:H4161"/>
    <mergeCell ref="I4161:Y4161"/>
    <mergeCell ref="AA4161:AG4161"/>
    <mergeCell ref="A4162:N4162"/>
    <mergeCell ref="O4162:S4162"/>
    <mergeCell ref="T4162:V4162"/>
    <mergeCell ref="X4162:AD4162"/>
    <mergeCell ref="AE4162:AG4162"/>
    <mergeCell ref="A4159:N4159"/>
    <mergeCell ref="O4159:S4159"/>
    <mergeCell ref="T4159:V4159"/>
    <mergeCell ref="X4159:AD4159"/>
    <mergeCell ref="AE4159:AG4159"/>
    <mergeCell ref="C4160:N4160"/>
    <mergeCell ref="O4160:S4160"/>
    <mergeCell ref="T4160:V4160"/>
    <mergeCell ref="X4160:AD4160"/>
    <mergeCell ref="AE4160:AG4160"/>
    <mergeCell ref="AH4154:AH4158"/>
    <mergeCell ref="I4155:Y4155"/>
    <mergeCell ref="AA4155:AG4155"/>
    <mergeCell ref="I4156:Y4156"/>
    <mergeCell ref="AA4156:AG4156"/>
    <mergeCell ref="I4157:Y4157"/>
    <mergeCell ref="AA4157:AG4157"/>
    <mergeCell ref="I4158:Y4158"/>
    <mergeCell ref="AA4158:AG4158"/>
    <mergeCell ref="C4153:N4153"/>
    <mergeCell ref="O4153:S4153"/>
    <mergeCell ref="T4153:V4153"/>
    <mergeCell ref="X4153:AD4153"/>
    <mergeCell ref="AE4153:AG4153"/>
    <mergeCell ref="A4154:H4158"/>
    <mergeCell ref="I4154:Y4154"/>
    <mergeCell ref="Z4154:Z4158"/>
    <mergeCell ref="AA4154:AG4154"/>
    <mergeCell ref="A4151:N4151"/>
    <mergeCell ref="O4151:S4151"/>
    <mergeCell ref="T4151:V4151"/>
    <mergeCell ref="X4151:AD4151"/>
    <mergeCell ref="AE4151:AG4151"/>
    <mergeCell ref="C4152:N4152"/>
    <mergeCell ref="O4152:S4152"/>
    <mergeCell ref="T4152:V4152"/>
    <mergeCell ref="X4152:AD4152"/>
    <mergeCell ref="AE4152:AG4152"/>
    <mergeCell ref="M4149:P4149"/>
    <mergeCell ref="Q4149:T4149"/>
    <mergeCell ref="U4149:Z4149"/>
    <mergeCell ref="AA4149:AD4149"/>
    <mergeCell ref="A4150:J4150"/>
    <mergeCell ref="K4150:Z4150"/>
    <mergeCell ref="AA4150:AG4150"/>
    <mergeCell ref="V4146:X4146"/>
    <mergeCell ref="Y4146:AE4146"/>
    <mergeCell ref="AF4146:AG4146"/>
    <mergeCell ref="A4147:AH4147"/>
    <mergeCell ref="A4148:J4149"/>
    <mergeCell ref="K4148:L4149"/>
    <mergeCell ref="M4148:T4148"/>
    <mergeCell ref="U4148:AD4148"/>
    <mergeCell ref="AE4148:AG4149"/>
    <mergeCell ref="AH4148:AH4149"/>
    <mergeCell ref="E4146:F4146"/>
    <mergeCell ref="H4146:I4146"/>
    <mergeCell ref="J4146:K4146"/>
    <mergeCell ref="L4146:M4146"/>
    <mergeCell ref="N4146:Q4146"/>
    <mergeCell ref="R4146:U4146"/>
    <mergeCell ref="A4143:AC4143"/>
    <mergeCell ref="AD4143:AE4143"/>
    <mergeCell ref="AH4143:AH4144"/>
    <mergeCell ref="A4144:AC4144"/>
    <mergeCell ref="AD4144:AE4144"/>
    <mergeCell ref="A4145:C4145"/>
    <mergeCell ref="D4145:D4146"/>
    <mergeCell ref="E4145:AG4145"/>
    <mergeCell ref="AH4145:AH4146"/>
    <mergeCell ref="A4146:C4146"/>
    <mergeCell ref="A4136:AH4136"/>
    <mergeCell ref="A4137:AC4138"/>
    <mergeCell ref="AD4137:AE4137"/>
    <mergeCell ref="AF4137:AG4137"/>
    <mergeCell ref="AH4137:AH4141"/>
    <mergeCell ref="AD4138:AG4141"/>
    <mergeCell ref="A4139:AC4139"/>
    <mergeCell ref="A4140:AC4140"/>
    <mergeCell ref="A4141:AC4142"/>
    <mergeCell ref="AD4142:AH4142"/>
    <mergeCell ref="A4131:AH4131"/>
    <mergeCell ref="A4132:H4132"/>
    <mergeCell ref="I4132:Y4132"/>
    <mergeCell ref="AA4132:AG4132"/>
    <mergeCell ref="A4133:D4133"/>
    <mergeCell ref="E4133:AH4133"/>
    <mergeCell ref="X4129:AB4129"/>
    <mergeCell ref="AC4129:AD4129"/>
    <mergeCell ref="AE4129:AG4129"/>
    <mergeCell ref="A4130:H4130"/>
    <mergeCell ref="I4130:Y4130"/>
    <mergeCell ref="AA4130:AG4130"/>
    <mergeCell ref="A4129:J4129"/>
    <mergeCell ref="K4129:L4129"/>
    <mergeCell ref="M4129:O4129"/>
    <mergeCell ref="P4129:R4129"/>
    <mergeCell ref="S4129:T4129"/>
    <mergeCell ref="U4129:W4129"/>
    <mergeCell ref="A4127:N4127"/>
    <mergeCell ref="O4127:S4127"/>
    <mergeCell ref="T4127:V4127"/>
    <mergeCell ref="X4127:AD4127"/>
    <mergeCell ref="AE4127:AG4127"/>
    <mergeCell ref="A4128:J4128"/>
    <mergeCell ref="K4128:AA4128"/>
    <mergeCell ref="AC4128:AG4128"/>
    <mergeCell ref="A4125:N4125"/>
    <mergeCell ref="O4125:S4125"/>
    <mergeCell ref="T4125:V4125"/>
    <mergeCell ref="X4125:AD4125"/>
    <mergeCell ref="AE4125:AG4125"/>
    <mergeCell ref="A4126:H4126"/>
    <mergeCell ref="I4126:Y4126"/>
    <mergeCell ref="AA4126:AG4126"/>
    <mergeCell ref="C4123:N4123"/>
    <mergeCell ref="O4123:S4123"/>
    <mergeCell ref="T4123:V4123"/>
    <mergeCell ref="X4123:AD4123"/>
    <mergeCell ref="AE4123:AG4123"/>
    <mergeCell ref="A4124:H4124"/>
    <mergeCell ref="I4124:Y4124"/>
    <mergeCell ref="AA4124:AG4124"/>
    <mergeCell ref="A4121:N4121"/>
    <mergeCell ref="O4121:S4121"/>
    <mergeCell ref="T4121:V4121"/>
    <mergeCell ref="X4121:AD4121"/>
    <mergeCell ref="AE4121:AG4121"/>
    <mergeCell ref="C4122:N4122"/>
    <mergeCell ref="O4122:S4122"/>
    <mergeCell ref="T4122:V4122"/>
    <mergeCell ref="X4122:AD4122"/>
    <mergeCell ref="AE4122:AG4122"/>
    <mergeCell ref="AH4116:AH4120"/>
    <mergeCell ref="I4117:Y4117"/>
    <mergeCell ref="AA4117:AG4117"/>
    <mergeCell ref="I4118:Y4118"/>
    <mergeCell ref="AA4118:AG4118"/>
    <mergeCell ref="I4119:Y4119"/>
    <mergeCell ref="AA4119:AG4119"/>
    <mergeCell ref="I4120:Y4120"/>
    <mergeCell ref="AA4120:AG4120"/>
    <mergeCell ref="C4115:N4115"/>
    <mergeCell ref="O4115:S4115"/>
    <mergeCell ref="T4115:V4115"/>
    <mergeCell ref="X4115:AD4115"/>
    <mergeCell ref="AE4115:AG4115"/>
    <mergeCell ref="A4116:H4120"/>
    <mergeCell ref="I4116:Y4116"/>
    <mergeCell ref="Z4116:Z4120"/>
    <mergeCell ref="AA4116:AG4116"/>
    <mergeCell ref="A4113:N4113"/>
    <mergeCell ref="O4113:S4113"/>
    <mergeCell ref="T4113:V4113"/>
    <mergeCell ref="X4113:AD4113"/>
    <mergeCell ref="AE4113:AG4113"/>
    <mergeCell ref="C4114:N4114"/>
    <mergeCell ref="O4114:S4114"/>
    <mergeCell ref="T4114:V4114"/>
    <mergeCell ref="X4114:AD4114"/>
    <mergeCell ref="AE4114:AG4114"/>
    <mergeCell ref="M4111:P4111"/>
    <mergeCell ref="Q4111:T4111"/>
    <mergeCell ref="U4111:Z4111"/>
    <mergeCell ref="AA4111:AD4111"/>
    <mergeCell ref="A4112:J4112"/>
    <mergeCell ref="K4112:Z4112"/>
    <mergeCell ref="AA4112:AG4112"/>
    <mergeCell ref="V4108:X4108"/>
    <mergeCell ref="Y4108:AE4108"/>
    <mergeCell ref="AF4108:AG4108"/>
    <mergeCell ref="A4109:AH4109"/>
    <mergeCell ref="A4110:J4111"/>
    <mergeCell ref="K4110:L4111"/>
    <mergeCell ref="M4110:T4110"/>
    <mergeCell ref="U4110:AD4110"/>
    <mergeCell ref="AE4110:AG4111"/>
    <mergeCell ref="AH4110:AH4111"/>
    <mergeCell ref="E4108:F4108"/>
    <mergeCell ref="H4108:I4108"/>
    <mergeCell ref="J4108:K4108"/>
    <mergeCell ref="L4108:M4108"/>
    <mergeCell ref="N4108:Q4108"/>
    <mergeCell ref="R4108:U4108"/>
    <mergeCell ref="A4105:AC4105"/>
    <mergeCell ref="AD4105:AE4105"/>
    <mergeCell ref="AH4105:AH4106"/>
    <mergeCell ref="A4106:AC4106"/>
    <mergeCell ref="AD4106:AE4106"/>
    <mergeCell ref="A4107:C4107"/>
    <mergeCell ref="D4107:D4108"/>
    <mergeCell ref="E4107:AG4107"/>
    <mergeCell ref="AH4107:AH4108"/>
    <mergeCell ref="A4108:C4108"/>
    <mergeCell ref="A4098:AH4098"/>
    <mergeCell ref="A4099:AC4100"/>
    <mergeCell ref="AD4099:AE4099"/>
    <mergeCell ref="AF4099:AG4099"/>
    <mergeCell ref="AH4099:AH4103"/>
    <mergeCell ref="AD4100:AG4103"/>
    <mergeCell ref="A4101:AC4101"/>
    <mergeCell ref="A4102:AC4102"/>
    <mergeCell ref="A4103:AC4104"/>
    <mergeCell ref="AD4104:AH4104"/>
    <mergeCell ref="A4093:AH4093"/>
    <mergeCell ref="A4094:H4094"/>
    <mergeCell ref="I4094:Y4094"/>
    <mergeCell ref="AA4094:AG4094"/>
    <mergeCell ref="A4095:D4095"/>
    <mergeCell ref="E4095:AH4095"/>
    <mergeCell ref="X4091:AB4091"/>
    <mergeCell ref="AC4091:AD4091"/>
    <mergeCell ref="AE4091:AG4091"/>
    <mergeCell ref="A4092:H4092"/>
    <mergeCell ref="I4092:Y4092"/>
    <mergeCell ref="AA4092:AG4092"/>
    <mergeCell ref="A4091:J4091"/>
    <mergeCell ref="K4091:L4091"/>
    <mergeCell ref="M4091:O4091"/>
    <mergeCell ref="P4091:R4091"/>
    <mergeCell ref="S4091:T4091"/>
    <mergeCell ref="U4091:W4091"/>
    <mergeCell ref="A4089:N4089"/>
    <mergeCell ref="O4089:S4089"/>
    <mergeCell ref="T4089:V4089"/>
    <mergeCell ref="X4089:AD4089"/>
    <mergeCell ref="AE4089:AG4089"/>
    <mergeCell ref="A4090:J4090"/>
    <mergeCell ref="K4090:AA4090"/>
    <mergeCell ref="AC4090:AG4090"/>
    <mergeCell ref="A4087:N4087"/>
    <mergeCell ref="O4087:S4087"/>
    <mergeCell ref="T4087:V4087"/>
    <mergeCell ref="X4087:AD4087"/>
    <mergeCell ref="AE4087:AG4087"/>
    <mergeCell ref="A4088:H4088"/>
    <mergeCell ref="I4088:Y4088"/>
    <mergeCell ref="AA4088:AG4088"/>
    <mergeCell ref="C4085:N4085"/>
    <mergeCell ref="O4085:S4085"/>
    <mergeCell ref="T4085:V4085"/>
    <mergeCell ref="X4085:AD4085"/>
    <mergeCell ref="AE4085:AG4085"/>
    <mergeCell ref="A4086:H4086"/>
    <mergeCell ref="I4086:Y4086"/>
    <mergeCell ref="AA4086:AG4086"/>
    <mergeCell ref="A4083:N4083"/>
    <mergeCell ref="O4083:S4083"/>
    <mergeCell ref="T4083:V4083"/>
    <mergeCell ref="X4083:AD4083"/>
    <mergeCell ref="AE4083:AG4083"/>
    <mergeCell ref="C4084:N4084"/>
    <mergeCell ref="O4084:S4084"/>
    <mergeCell ref="T4084:V4084"/>
    <mergeCell ref="X4084:AD4084"/>
    <mergeCell ref="AE4084:AG4084"/>
    <mergeCell ref="AH4078:AH4082"/>
    <mergeCell ref="I4079:Y4079"/>
    <mergeCell ref="AA4079:AG4079"/>
    <mergeCell ref="I4080:Y4080"/>
    <mergeCell ref="AA4080:AG4080"/>
    <mergeCell ref="I4081:Y4081"/>
    <mergeCell ref="AA4081:AG4081"/>
    <mergeCell ref="I4082:Y4082"/>
    <mergeCell ref="AA4082:AG4082"/>
    <mergeCell ref="C4077:N4077"/>
    <mergeCell ref="O4077:S4077"/>
    <mergeCell ref="T4077:V4077"/>
    <mergeCell ref="X4077:AD4077"/>
    <mergeCell ref="AE4077:AG4077"/>
    <mergeCell ref="A4078:H4082"/>
    <mergeCell ref="I4078:Y4078"/>
    <mergeCell ref="Z4078:Z4082"/>
    <mergeCell ref="AA4078:AG4078"/>
    <mergeCell ref="A4075:N4075"/>
    <mergeCell ref="O4075:S4075"/>
    <mergeCell ref="T4075:V4075"/>
    <mergeCell ref="X4075:AD4075"/>
    <mergeCell ref="AE4075:AG4075"/>
    <mergeCell ref="C4076:N4076"/>
    <mergeCell ref="O4076:S4076"/>
    <mergeCell ref="T4076:V4076"/>
    <mergeCell ref="X4076:AD4076"/>
    <mergeCell ref="AE4076:AG4076"/>
    <mergeCell ref="M4073:P4073"/>
    <mergeCell ref="Q4073:T4073"/>
    <mergeCell ref="U4073:Z4073"/>
    <mergeCell ref="AA4073:AD4073"/>
    <mergeCell ref="A4074:J4074"/>
    <mergeCell ref="K4074:Z4074"/>
    <mergeCell ref="AA4074:AG4074"/>
    <mergeCell ref="V4070:X4070"/>
    <mergeCell ref="Y4070:AE4070"/>
    <mergeCell ref="AF4070:AG4070"/>
    <mergeCell ref="A4071:AH4071"/>
    <mergeCell ref="A4072:J4073"/>
    <mergeCell ref="K4072:L4073"/>
    <mergeCell ref="M4072:T4072"/>
    <mergeCell ref="U4072:AD4072"/>
    <mergeCell ref="AE4072:AG4073"/>
    <mergeCell ref="AH4072:AH4073"/>
    <mergeCell ref="E4070:F4070"/>
    <mergeCell ref="H4070:I4070"/>
    <mergeCell ref="J4070:K4070"/>
    <mergeCell ref="L4070:M4070"/>
    <mergeCell ref="N4070:Q4070"/>
    <mergeCell ref="R4070:U4070"/>
    <mergeCell ref="A4067:AC4067"/>
    <mergeCell ref="AD4067:AE4067"/>
    <mergeCell ref="AH4067:AH4068"/>
    <mergeCell ref="A4068:AC4068"/>
    <mergeCell ref="AD4068:AE4068"/>
    <mergeCell ref="A4069:C4069"/>
    <mergeCell ref="D4069:D4070"/>
    <mergeCell ref="E4069:AG4069"/>
    <mergeCell ref="AH4069:AH4070"/>
    <mergeCell ref="A4070:C4070"/>
    <mergeCell ref="A4060:AH4060"/>
    <mergeCell ref="A4061:AC4062"/>
    <mergeCell ref="AD4061:AE4061"/>
    <mergeCell ref="AF4061:AG4061"/>
    <mergeCell ref="AH4061:AH4065"/>
    <mergeCell ref="AD4062:AG4065"/>
    <mergeCell ref="A4063:AC4063"/>
    <mergeCell ref="A4064:AC4064"/>
    <mergeCell ref="A4065:AC4066"/>
    <mergeCell ref="AD4066:AH4066"/>
    <mergeCell ref="A4055:AH4055"/>
    <mergeCell ref="A4056:H4056"/>
    <mergeCell ref="I4056:Y4056"/>
    <mergeCell ref="AA4056:AG4056"/>
    <mergeCell ref="A4057:D4057"/>
    <mergeCell ref="E4057:AH4057"/>
    <mergeCell ref="X4053:AB4053"/>
    <mergeCell ref="AC4053:AD4053"/>
    <mergeCell ref="AE4053:AG4053"/>
    <mergeCell ref="A4054:H4054"/>
    <mergeCell ref="I4054:Y4054"/>
    <mergeCell ref="AA4054:AG4054"/>
    <mergeCell ref="A4053:J4053"/>
    <mergeCell ref="K4053:L4053"/>
    <mergeCell ref="M4053:O4053"/>
    <mergeCell ref="P4053:R4053"/>
    <mergeCell ref="S4053:T4053"/>
    <mergeCell ref="U4053:W4053"/>
    <mergeCell ref="A4051:N4051"/>
    <mergeCell ref="O4051:S4051"/>
    <mergeCell ref="T4051:V4051"/>
    <mergeCell ref="X4051:AD4051"/>
    <mergeCell ref="AE4051:AG4051"/>
    <mergeCell ref="A4052:J4052"/>
    <mergeCell ref="K4052:AA4052"/>
    <mergeCell ref="AC4052:AG4052"/>
    <mergeCell ref="A4049:N4049"/>
    <mergeCell ref="O4049:S4049"/>
    <mergeCell ref="T4049:V4049"/>
    <mergeCell ref="X4049:AD4049"/>
    <mergeCell ref="AE4049:AG4049"/>
    <mergeCell ref="A4050:H4050"/>
    <mergeCell ref="I4050:Y4050"/>
    <mergeCell ref="AA4050:AG4050"/>
    <mergeCell ref="C4047:N4047"/>
    <mergeCell ref="O4047:S4047"/>
    <mergeCell ref="T4047:V4047"/>
    <mergeCell ref="X4047:AD4047"/>
    <mergeCell ref="AE4047:AG4047"/>
    <mergeCell ref="A4048:H4048"/>
    <mergeCell ref="I4048:Y4048"/>
    <mergeCell ref="AA4048:AG4048"/>
    <mergeCell ref="A4045:N4045"/>
    <mergeCell ref="O4045:S4045"/>
    <mergeCell ref="T4045:V4045"/>
    <mergeCell ref="X4045:AD4045"/>
    <mergeCell ref="AE4045:AG4045"/>
    <mergeCell ref="C4046:N4046"/>
    <mergeCell ref="O4046:S4046"/>
    <mergeCell ref="T4046:V4046"/>
    <mergeCell ref="X4046:AD4046"/>
    <mergeCell ref="AE4046:AG4046"/>
    <mergeCell ref="AH4040:AH4044"/>
    <mergeCell ref="I4041:Y4041"/>
    <mergeCell ref="AA4041:AG4041"/>
    <mergeCell ref="I4042:Y4042"/>
    <mergeCell ref="AA4042:AG4042"/>
    <mergeCell ref="I4043:Y4043"/>
    <mergeCell ref="AA4043:AG4043"/>
    <mergeCell ref="I4044:Y4044"/>
    <mergeCell ref="AA4044:AG4044"/>
    <mergeCell ref="C4039:N4039"/>
    <mergeCell ref="O4039:S4039"/>
    <mergeCell ref="T4039:V4039"/>
    <mergeCell ref="X4039:AD4039"/>
    <mergeCell ref="AE4039:AG4039"/>
    <mergeCell ref="A4040:H4044"/>
    <mergeCell ref="I4040:Y4040"/>
    <mergeCell ref="Z4040:Z4044"/>
    <mergeCell ref="AA4040:AG4040"/>
    <mergeCell ref="A4037:N4037"/>
    <mergeCell ref="O4037:S4037"/>
    <mergeCell ref="T4037:V4037"/>
    <mergeCell ref="X4037:AD4037"/>
    <mergeCell ref="AE4037:AG4037"/>
    <mergeCell ref="C4038:N4038"/>
    <mergeCell ref="O4038:S4038"/>
    <mergeCell ref="T4038:V4038"/>
    <mergeCell ref="X4038:AD4038"/>
    <mergeCell ref="AE4038:AG4038"/>
    <mergeCell ref="M4035:P4035"/>
    <mergeCell ref="Q4035:T4035"/>
    <mergeCell ref="U4035:Z4035"/>
    <mergeCell ref="AA4035:AD4035"/>
    <mergeCell ref="A4036:J4036"/>
    <mergeCell ref="K4036:Z4036"/>
    <mergeCell ref="AA4036:AG4036"/>
    <mergeCell ref="V4032:X4032"/>
    <mergeCell ref="Y4032:AE4032"/>
    <mergeCell ref="AF4032:AG4032"/>
    <mergeCell ref="A4033:AH4033"/>
    <mergeCell ref="A4034:J4035"/>
    <mergeCell ref="K4034:L4035"/>
    <mergeCell ref="M4034:T4034"/>
    <mergeCell ref="U4034:AD4034"/>
    <mergeCell ref="AE4034:AG4035"/>
    <mergeCell ref="AH4034:AH4035"/>
    <mergeCell ref="E4032:F4032"/>
    <mergeCell ref="H4032:I4032"/>
    <mergeCell ref="J4032:K4032"/>
    <mergeCell ref="L4032:M4032"/>
    <mergeCell ref="N4032:Q4032"/>
    <mergeCell ref="R4032:U4032"/>
    <mergeCell ref="A4029:AC4029"/>
    <mergeCell ref="AD4029:AE4029"/>
    <mergeCell ref="AH4029:AH4030"/>
    <mergeCell ref="A4030:AC4030"/>
    <mergeCell ref="AD4030:AE4030"/>
    <mergeCell ref="A4031:C4031"/>
    <mergeCell ref="D4031:D4032"/>
    <mergeCell ref="E4031:AG4031"/>
    <mergeCell ref="AH4031:AH4032"/>
    <mergeCell ref="A4032:C4032"/>
    <mergeCell ref="A4022:AH4022"/>
    <mergeCell ref="A4023:AC4024"/>
    <mergeCell ref="AD4023:AE4023"/>
    <mergeCell ref="AF4023:AG4023"/>
    <mergeCell ref="AH4023:AH4027"/>
    <mergeCell ref="AD4024:AG4027"/>
    <mergeCell ref="A4025:AC4025"/>
    <mergeCell ref="A4026:AC4026"/>
    <mergeCell ref="A4027:AC4028"/>
    <mergeCell ref="AD4028:AH4028"/>
    <mergeCell ref="A4017:AH4017"/>
    <mergeCell ref="A4018:H4018"/>
    <mergeCell ref="I4018:Y4018"/>
    <mergeCell ref="AA4018:AG4018"/>
    <mergeCell ref="A4019:D4019"/>
    <mergeCell ref="E4019:AH4019"/>
    <mergeCell ref="X4015:AB4015"/>
    <mergeCell ref="AC4015:AD4015"/>
    <mergeCell ref="AE4015:AG4015"/>
    <mergeCell ref="A4016:H4016"/>
    <mergeCell ref="I4016:Y4016"/>
    <mergeCell ref="AA4016:AG4016"/>
    <mergeCell ref="A4015:J4015"/>
    <mergeCell ref="K4015:L4015"/>
    <mergeCell ref="M4015:O4015"/>
    <mergeCell ref="P4015:R4015"/>
    <mergeCell ref="S4015:T4015"/>
    <mergeCell ref="U4015:W4015"/>
    <mergeCell ref="A4013:N4013"/>
    <mergeCell ref="O4013:S4013"/>
    <mergeCell ref="T4013:V4013"/>
    <mergeCell ref="X4013:AD4013"/>
    <mergeCell ref="AE4013:AG4013"/>
    <mergeCell ref="A4014:J4014"/>
    <mergeCell ref="K4014:AA4014"/>
    <mergeCell ref="AC4014:AG4014"/>
    <mergeCell ref="A4011:N4011"/>
    <mergeCell ref="O4011:S4011"/>
    <mergeCell ref="T4011:V4011"/>
    <mergeCell ref="X4011:AD4011"/>
    <mergeCell ref="AE4011:AG4011"/>
    <mergeCell ref="A4012:H4012"/>
    <mergeCell ref="I4012:Y4012"/>
    <mergeCell ref="AA4012:AG4012"/>
    <mergeCell ref="C4009:N4009"/>
    <mergeCell ref="O4009:S4009"/>
    <mergeCell ref="T4009:V4009"/>
    <mergeCell ref="X4009:AD4009"/>
    <mergeCell ref="AE4009:AG4009"/>
    <mergeCell ref="A4010:H4010"/>
    <mergeCell ref="I4010:Y4010"/>
    <mergeCell ref="AA4010:AG4010"/>
    <mergeCell ref="A4007:N4007"/>
    <mergeCell ref="O4007:S4007"/>
    <mergeCell ref="T4007:V4007"/>
    <mergeCell ref="X4007:AD4007"/>
    <mergeCell ref="AE4007:AG4007"/>
    <mergeCell ref="C4008:N4008"/>
    <mergeCell ref="O4008:S4008"/>
    <mergeCell ref="T4008:V4008"/>
    <mergeCell ref="X4008:AD4008"/>
    <mergeCell ref="AE4008:AG4008"/>
    <mergeCell ref="AH4002:AH4006"/>
    <mergeCell ref="I4003:Y4003"/>
    <mergeCell ref="AA4003:AG4003"/>
    <mergeCell ref="I4004:Y4004"/>
    <mergeCell ref="AA4004:AG4004"/>
    <mergeCell ref="I4005:Y4005"/>
    <mergeCell ref="AA4005:AG4005"/>
    <mergeCell ref="I4006:Y4006"/>
    <mergeCell ref="AA4006:AG4006"/>
    <mergeCell ref="C4001:N4001"/>
    <mergeCell ref="O4001:S4001"/>
    <mergeCell ref="T4001:V4001"/>
    <mergeCell ref="X4001:AD4001"/>
    <mergeCell ref="AE4001:AG4001"/>
    <mergeCell ref="A4002:H4006"/>
    <mergeCell ref="I4002:Y4002"/>
    <mergeCell ref="Z4002:Z4006"/>
    <mergeCell ref="AA4002:AG4002"/>
    <mergeCell ref="A3999:N3999"/>
    <mergeCell ref="O3999:S3999"/>
    <mergeCell ref="T3999:V3999"/>
    <mergeCell ref="X3999:AD3999"/>
    <mergeCell ref="AE3999:AG3999"/>
    <mergeCell ref="C4000:N4000"/>
    <mergeCell ref="O4000:S4000"/>
    <mergeCell ref="T4000:V4000"/>
    <mergeCell ref="X4000:AD4000"/>
    <mergeCell ref="AE4000:AG4000"/>
    <mergeCell ref="M3997:P3997"/>
    <mergeCell ref="Q3997:T3997"/>
    <mergeCell ref="U3997:Z3997"/>
    <mergeCell ref="AA3997:AD3997"/>
    <mergeCell ref="A3998:J3998"/>
    <mergeCell ref="K3998:Z3998"/>
    <mergeCell ref="AA3998:AG3998"/>
    <mergeCell ref="V3994:X3994"/>
    <mergeCell ref="Y3994:AE3994"/>
    <mergeCell ref="AF3994:AG3994"/>
    <mergeCell ref="A3995:AH3995"/>
    <mergeCell ref="A3996:J3997"/>
    <mergeCell ref="K3996:L3997"/>
    <mergeCell ref="M3996:T3996"/>
    <mergeCell ref="U3996:AD3996"/>
    <mergeCell ref="AE3996:AG3997"/>
    <mergeCell ref="AH3996:AH3997"/>
    <mergeCell ref="E3994:F3994"/>
    <mergeCell ref="H3994:I3994"/>
    <mergeCell ref="J3994:K3994"/>
    <mergeCell ref="L3994:M3994"/>
    <mergeCell ref="N3994:Q3994"/>
    <mergeCell ref="R3994:U3994"/>
    <mergeCell ref="A3991:AC3991"/>
    <mergeCell ref="AD3991:AE3991"/>
    <mergeCell ref="AH3991:AH3992"/>
    <mergeCell ref="A3992:AC3992"/>
    <mergeCell ref="AD3992:AE3992"/>
    <mergeCell ref="A3993:C3993"/>
    <mergeCell ref="D3993:D3994"/>
    <mergeCell ref="E3993:AG3993"/>
    <mergeCell ref="AH3993:AH3994"/>
    <mergeCell ref="A3994:C3994"/>
    <mergeCell ref="A3985:AC3986"/>
    <mergeCell ref="AD3985:AE3985"/>
    <mergeCell ref="AF3985:AG3985"/>
    <mergeCell ref="AH3985:AH3989"/>
    <mergeCell ref="AD3986:AG3989"/>
    <mergeCell ref="A3987:AC3987"/>
    <mergeCell ref="A3988:AC3988"/>
    <mergeCell ref="A3989:AC3990"/>
    <mergeCell ref="AD3990:AH3990"/>
    <mergeCell ref="A3980:H3980"/>
    <mergeCell ref="I3980:Y3980"/>
    <mergeCell ref="AA3980:AG3980"/>
    <mergeCell ref="A3981:D3981"/>
    <mergeCell ref="E3981:AH3981"/>
    <mergeCell ref="A3984:AH3984"/>
    <mergeCell ref="AC3977:AD3977"/>
    <mergeCell ref="AE3977:AG3977"/>
    <mergeCell ref="A3978:H3978"/>
    <mergeCell ref="I3978:Y3978"/>
    <mergeCell ref="AA3978:AG3978"/>
    <mergeCell ref="A3979:AH3979"/>
    <mergeCell ref="A3976:J3976"/>
    <mergeCell ref="K3976:AA3976"/>
    <mergeCell ref="AC3976:AG3976"/>
    <mergeCell ref="A3977:J3977"/>
    <mergeCell ref="K3977:L3977"/>
    <mergeCell ref="M3977:O3977"/>
    <mergeCell ref="P3977:R3977"/>
    <mergeCell ref="S3977:T3977"/>
    <mergeCell ref="U3977:W3977"/>
    <mergeCell ref="X3977:AB3977"/>
    <mergeCell ref="A3974:H3974"/>
    <mergeCell ref="I3974:Y3974"/>
    <mergeCell ref="AA3974:AG3974"/>
    <mergeCell ref="A3975:N3975"/>
    <mergeCell ref="O3975:S3975"/>
    <mergeCell ref="T3975:V3975"/>
    <mergeCell ref="X3975:AD3975"/>
    <mergeCell ref="AE3975:AG3975"/>
    <mergeCell ref="AE3970:AG3970"/>
    <mergeCell ref="A3972:H3972"/>
    <mergeCell ref="I3972:Y3972"/>
    <mergeCell ref="AA3972:AG3972"/>
    <mergeCell ref="A3973:N3973"/>
    <mergeCell ref="O3973:S3973"/>
    <mergeCell ref="T3973:V3973"/>
    <mergeCell ref="X3973:AD3973"/>
    <mergeCell ref="AE3973:AG3973"/>
    <mergeCell ref="A3969:N3969"/>
    <mergeCell ref="O3969:S3969"/>
    <mergeCell ref="T3969:V3969"/>
    <mergeCell ref="X3969:AD3969"/>
    <mergeCell ref="AE3969:AG3969"/>
    <mergeCell ref="B3970:B3971"/>
    <mergeCell ref="C3970:N3971"/>
    <mergeCell ref="O3970:S3970"/>
    <mergeCell ref="T3970:V3970"/>
    <mergeCell ref="X3970:AD3970"/>
    <mergeCell ref="AH3964:AH3968"/>
    <mergeCell ref="I3965:Y3965"/>
    <mergeCell ref="AA3965:AG3965"/>
    <mergeCell ref="I3966:Y3966"/>
    <mergeCell ref="AA3966:AG3966"/>
    <mergeCell ref="I3967:Y3967"/>
    <mergeCell ref="AA3967:AG3967"/>
    <mergeCell ref="I3968:Y3968"/>
    <mergeCell ref="AA3968:AG3968"/>
    <mergeCell ref="C3963:N3963"/>
    <mergeCell ref="O3963:S3963"/>
    <mergeCell ref="T3963:V3963"/>
    <mergeCell ref="X3963:AD3963"/>
    <mergeCell ref="AE3963:AG3963"/>
    <mergeCell ref="A3964:H3968"/>
    <mergeCell ref="I3964:Y3964"/>
    <mergeCell ref="Z3964:Z3968"/>
    <mergeCell ref="AA3964:AG3964"/>
    <mergeCell ref="A3961:N3961"/>
    <mergeCell ref="O3961:S3961"/>
    <mergeCell ref="T3961:V3961"/>
    <mergeCell ref="X3961:AD3961"/>
    <mergeCell ref="AE3961:AG3961"/>
    <mergeCell ref="C3962:N3962"/>
    <mergeCell ref="O3962:S3962"/>
    <mergeCell ref="T3962:V3962"/>
    <mergeCell ref="X3962:AD3962"/>
    <mergeCell ref="AE3962:AG3962"/>
    <mergeCell ref="AH3958:AH3959"/>
    <mergeCell ref="M3959:P3959"/>
    <mergeCell ref="Q3959:T3959"/>
    <mergeCell ref="U3959:Z3959"/>
    <mergeCell ref="AA3959:AD3959"/>
    <mergeCell ref="A3960:J3960"/>
    <mergeCell ref="K3960:Z3960"/>
    <mergeCell ref="AA3960:AG3960"/>
    <mergeCell ref="V3957:X3957"/>
    <mergeCell ref="Y3957:AE3957"/>
    <mergeCell ref="AF3957:AG3957"/>
    <mergeCell ref="A3958:J3959"/>
    <mergeCell ref="K3958:L3959"/>
    <mergeCell ref="M3958:T3958"/>
    <mergeCell ref="U3958:AD3958"/>
    <mergeCell ref="AE3958:AG3959"/>
    <mergeCell ref="E3957:F3957"/>
    <mergeCell ref="H3957:I3957"/>
    <mergeCell ref="J3957:K3957"/>
    <mergeCell ref="L3957:M3957"/>
    <mergeCell ref="N3957:Q3957"/>
    <mergeCell ref="R3957:U3957"/>
    <mergeCell ref="A3953:AC3953"/>
    <mergeCell ref="AD3953:AE3953"/>
    <mergeCell ref="AH3953:AH3954"/>
    <mergeCell ref="A3954:AC3954"/>
    <mergeCell ref="AD3954:AE3954"/>
    <mergeCell ref="A3955:C3955"/>
    <mergeCell ref="E3955:AG3956"/>
    <mergeCell ref="AH3955:AH3957"/>
    <mergeCell ref="A3956:D3956"/>
    <mergeCell ref="A3957:C3957"/>
    <mergeCell ref="A3946:AH3946"/>
    <mergeCell ref="A3947:AC3948"/>
    <mergeCell ref="AD3947:AE3947"/>
    <mergeCell ref="AF3947:AG3947"/>
    <mergeCell ref="AH3947:AH3951"/>
    <mergeCell ref="AD3948:AG3951"/>
    <mergeCell ref="A3949:AC3949"/>
    <mergeCell ref="A3950:AC3950"/>
    <mergeCell ref="A3951:AC3952"/>
    <mergeCell ref="AD3952:AH3952"/>
    <mergeCell ref="A3941:AH3941"/>
    <mergeCell ref="A3942:H3942"/>
    <mergeCell ref="I3942:Y3942"/>
    <mergeCell ref="AA3942:AG3942"/>
    <mergeCell ref="A3943:D3943"/>
    <mergeCell ref="E3943:AH3943"/>
    <mergeCell ref="X3939:AB3939"/>
    <mergeCell ref="AC3939:AD3939"/>
    <mergeCell ref="AE3939:AG3939"/>
    <mergeCell ref="A3940:H3940"/>
    <mergeCell ref="I3940:Y3940"/>
    <mergeCell ref="AA3940:AG3940"/>
    <mergeCell ref="A3939:J3939"/>
    <mergeCell ref="K3939:L3939"/>
    <mergeCell ref="M3939:O3939"/>
    <mergeCell ref="P3939:R3939"/>
    <mergeCell ref="S3939:T3939"/>
    <mergeCell ref="U3939:W3939"/>
    <mergeCell ref="A3937:N3937"/>
    <mergeCell ref="O3937:S3937"/>
    <mergeCell ref="T3937:V3937"/>
    <mergeCell ref="X3937:AD3937"/>
    <mergeCell ref="AE3937:AG3937"/>
    <mergeCell ref="A3938:J3938"/>
    <mergeCell ref="K3938:AA3938"/>
    <mergeCell ref="AC3938:AG3938"/>
    <mergeCell ref="A3935:N3935"/>
    <mergeCell ref="O3935:S3935"/>
    <mergeCell ref="T3935:V3935"/>
    <mergeCell ref="X3935:AD3935"/>
    <mergeCell ref="AE3935:AG3935"/>
    <mergeCell ref="A3936:H3936"/>
    <mergeCell ref="I3936:Y3936"/>
    <mergeCell ref="AA3936:AG3936"/>
    <mergeCell ref="C3933:N3933"/>
    <mergeCell ref="O3933:S3933"/>
    <mergeCell ref="T3933:V3933"/>
    <mergeCell ref="X3933:AD3933"/>
    <mergeCell ref="AE3933:AG3933"/>
    <mergeCell ref="A3934:H3934"/>
    <mergeCell ref="I3934:Y3934"/>
    <mergeCell ref="AA3934:AG3934"/>
    <mergeCell ref="AA3930:AG3930"/>
    <mergeCell ref="I3931:Y3931"/>
    <mergeCell ref="AA3931:AG3931"/>
    <mergeCell ref="A3932:N3932"/>
    <mergeCell ref="O3932:S3932"/>
    <mergeCell ref="T3932:V3932"/>
    <mergeCell ref="X3932:AD3932"/>
    <mergeCell ref="AE3932:AG3932"/>
    <mergeCell ref="A3927:H3931"/>
    <mergeCell ref="I3927:Y3927"/>
    <mergeCell ref="Z3927:Z3931"/>
    <mergeCell ref="AA3927:AG3927"/>
    <mergeCell ref="AH3927:AH3931"/>
    <mergeCell ref="I3928:Y3928"/>
    <mergeCell ref="AA3928:AG3928"/>
    <mergeCell ref="I3929:Y3929"/>
    <mergeCell ref="AA3929:AG3929"/>
    <mergeCell ref="I3930:Y3930"/>
    <mergeCell ref="A3925:N3925"/>
    <mergeCell ref="O3925:S3925"/>
    <mergeCell ref="T3925:V3925"/>
    <mergeCell ref="X3925:AD3925"/>
    <mergeCell ref="AE3925:AG3925"/>
    <mergeCell ref="C3926:N3926"/>
    <mergeCell ref="O3926:S3926"/>
    <mergeCell ref="T3926:V3926"/>
    <mergeCell ref="X3926:AD3926"/>
    <mergeCell ref="AE3926:AG3926"/>
    <mergeCell ref="M3923:P3923"/>
    <mergeCell ref="Q3923:T3923"/>
    <mergeCell ref="U3923:Z3923"/>
    <mergeCell ref="AA3923:AD3923"/>
    <mergeCell ref="A3924:J3924"/>
    <mergeCell ref="K3924:Z3924"/>
    <mergeCell ref="AA3924:AG3924"/>
    <mergeCell ref="V3920:X3920"/>
    <mergeCell ref="Y3920:AE3920"/>
    <mergeCell ref="AF3920:AG3920"/>
    <mergeCell ref="A3921:AH3921"/>
    <mergeCell ref="A3922:J3923"/>
    <mergeCell ref="K3922:L3923"/>
    <mergeCell ref="M3922:T3922"/>
    <mergeCell ref="U3922:AD3922"/>
    <mergeCell ref="AE3922:AG3923"/>
    <mergeCell ref="AH3922:AH3923"/>
    <mergeCell ref="E3920:F3920"/>
    <mergeCell ref="H3920:I3920"/>
    <mergeCell ref="J3920:K3920"/>
    <mergeCell ref="L3920:M3920"/>
    <mergeCell ref="N3920:Q3920"/>
    <mergeCell ref="R3920:U3920"/>
    <mergeCell ref="A3917:AC3917"/>
    <mergeCell ref="AD3917:AE3917"/>
    <mergeCell ref="AH3917:AH3918"/>
    <mergeCell ref="A3918:AC3918"/>
    <mergeCell ref="AD3918:AE3918"/>
    <mergeCell ref="A3919:C3919"/>
    <mergeCell ref="D3919:D3920"/>
    <mergeCell ref="E3919:AG3919"/>
    <mergeCell ref="AH3919:AH3920"/>
    <mergeCell ref="A3920:C3920"/>
    <mergeCell ref="A3910:AH3910"/>
    <mergeCell ref="A3911:AC3912"/>
    <mergeCell ref="AD3911:AE3911"/>
    <mergeCell ref="AF3911:AG3911"/>
    <mergeCell ref="AH3911:AH3915"/>
    <mergeCell ref="AD3912:AG3915"/>
    <mergeCell ref="A3913:AC3913"/>
    <mergeCell ref="A3914:AC3914"/>
    <mergeCell ref="A3915:AC3916"/>
    <mergeCell ref="AD3916:AH3916"/>
    <mergeCell ref="A3905:AH3905"/>
    <mergeCell ref="A3906:H3906"/>
    <mergeCell ref="I3906:Y3906"/>
    <mergeCell ref="AA3906:AG3906"/>
    <mergeCell ref="A3907:D3907"/>
    <mergeCell ref="E3907:AH3907"/>
    <mergeCell ref="X3903:AB3903"/>
    <mergeCell ref="AC3903:AD3903"/>
    <mergeCell ref="AE3903:AG3903"/>
    <mergeCell ref="A3904:H3904"/>
    <mergeCell ref="I3904:Y3904"/>
    <mergeCell ref="AA3904:AG3904"/>
    <mergeCell ref="A3903:J3903"/>
    <mergeCell ref="K3903:L3903"/>
    <mergeCell ref="M3903:O3903"/>
    <mergeCell ref="P3903:R3903"/>
    <mergeCell ref="S3903:T3903"/>
    <mergeCell ref="U3903:W3903"/>
    <mergeCell ref="A3901:N3901"/>
    <mergeCell ref="O3901:S3901"/>
    <mergeCell ref="T3901:V3901"/>
    <mergeCell ref="X3901:AD3901"/>
    <mergeCell ref="AE3901:AG3901"/>
    <mergeCell ref="A3902:J3902"/>
    <mergeCell ref="K3902:AA3902"/>
    <mergeCell ref="AC3902:AG3902"/>
    <mergeCell ref="A3899:N3899"/>
    <mergeCell ref="O3899:S3899"/>
    <mergeCell ref="T3899:V3899"/>
    <mergeCell ref="X3899:AD3899"/>
    <mergeCell ref="AE3899:AG3899"/>
    <mergeCell ref="A3900:H3900"/>
    <mergeCell ref="I3900:Y3900"/>
    <mergeCell ref="AA3900:AG3900"/>
    <mergeCell ref="C3897:N3897"/>
    <mergeCell ref="O3897:S3897"/>
    <mergeCell ref="T3897:V3897"/>
    <mergeCell ref="X3897:AD3897"/>
    <mergeCell ref="AE3897:AG3897"/>
    <mergeCell ref="A3898:H3898"/>
    <mergeCell ref="I3898:Y3898"/>
    <mergeCell ref="AA3898:AG3898"/>
    <mergeCell ref="AA3894:AG3894"/>
    <mergeCell ref="I3895:Y3895"/>
    <mergeCell ref="AA3895:AG3895"/>
    <mergeCell ref="A3896:N3896"/>
    <mergeCell ref="O3896:S3896"/>
    <mergeCell ref="T3896:V3896"/>
    <mergeCell ref="X3896:AD3896"/>
    <mergeCell ref="AE3896:AG3896"/>
    <mergeCell ref="A3891:H3895"/>
    <mergeCell ref="I3891:Y3891"/>
    <mergeCell ref="Z3891:Z3895"/>
    <mergeCell ref="AA3891:AG3891"/>
    <mergeCell ref="AH3891:AH3895"/>
    <mergeCell ref="I3892:Y3892"/>
    <mergeCell ref="AA3892:AG3892"/>
    <mergeCell ref="I3893:Y3893"/>
    <mergeCell ref="AA3893:AG3893"/>
    <mergeCell ref="I3894:Y3894"/>
    <mergeCell ref="A3889:N3889"/>
    <mergeCell ref="O3889:S3889"/>
    <mergeCell ref="T3889:V3889"/>
    <mergeCell ref="X3889:AD3889"/>
    <mergeCell ref="AE3889:AG3889"/>
    <mergeCell ref="C3890:N3890"/>
    <mergeCell ref="O3890:S3890"/>
    <mergeCell ref="T3890:V3890"/>
    <mergeCell ref="X3890:AD3890"/>
    <mergeCell ref="AE3890:AG3890"/>
    <mergeCell ref="M3887:P3887"/>
    <mergeCell ref="Q3887:T3887"/>
    <mergeCell ref="U3887:Z3887"/>
    <mergeCell ref="AA3887:AD3887"/>
    <mergeCell ref="A3888:J3888"/>
    <mergeCell ref="K3888:Z3888"/>
    <mergeCell ref="AA3888:AG3888"/>
    <mergeCell ref="V3884:X3884"/>
    <mergeCell ref="Y3884:AE3884"/>
    <mergeCell ref="AF3884:AG3884"/>
    <mergeCell ref="A3885:AH3885"/>
    <mergeCell ref="A3886:J3887"/>
    <mergeCell ref="K3886:L3887"/>
    <mergeCell ref="M3886:T3886"/>
    <mergeCell ref="U3886:AD3886"/>
    <mergeCell ref="AE3886:AG3887"/>
    <mergeCell ref="AH3886:AH3887"/>
    <mergeCell ref="E3884:F3884"/>
    <mergeCell ref="H3884:I3884"/>
    <mergeCell ref="J3884:K3884"/>
    <mergeCell ref="L3884:M3884"/>
    <mergeCell ref="N3884:Q3884"/>
    <mergeCell ref="R3884:U3884"/>
    <mergeCell ref="A3881:AC3881"/>
    <mergeCell ref="AD3881:AE3881"/>
    <mergeCell ref="AH3881:AH3882"/>
    <mergeCell ref="A3882:AC3882"/>
    <mergeCell ref="AD3882:AE3882"/>
    <mergeCell ref="A3883:C3883"/>
    <mergeCell ref="D3883:D3884"/>
    <mergeCell ref="E3883:AG3883"/>
    <mergeCell ref="AH3883:AH3884"/>
    <mergeCell ref="A3884:C3884"/>
    <mergeCell ref="A3875:AC3876"/>
    <mergeCell ref="AD3875:AE3875"/>
    <mergeCell ref="AF3875:AG3875"/>
    <mergeCell ref="AH3875:AH3879"/>
    <mergeCell ref="AD3876:AG3879"/>
    <mergeCell ref="A3877:AC3877"/>
    <mergeCell ref="A3878:AC3878"/>
    <mergeCell ref="A3879:AC3880"/>
    <mergeCell ref="AD3880:AH3880"/>
    <mergeCell ref="A3870:H3870"/>
    <mergeCell ref="I3870:Y3870"/>
    <mergeCell ref="AA3870:AG3870"/>
    <mergeCell ref="A3871:D3871"/>
    <mergeCell ref="E3871:AH3871"/>
    <mergeCell ref="A3874:AH3874"/>
    <mergeCell ref="AC3867:AD3867"/>
    <mergeCell ref="AE3867:AG3867"/>
    <mergeCell ref="A3868:H3868"/>
    <mergeCell ref="I3868:Y3868"/>
    <mergeCell ref="AA3868:AG3868"/>
    <mergeCell ref="A3869:AH3869"/>
    <mergeCell ref="A3866:J3866"/>
    <mergeCell ref="K3866:AA3866"/>
    <mergeCell ref="AC3866:AG3866"/>
    <mergeCell ref="A3867:J3867"/>
    <mergeCell ref="K3867:L3867"/>
    <mergeCell ref="M3867:O3867"/>
    <mergeCell ref="P3867:R3867"/>
    <mergeCell ref="S3867:T3867"/>
    <mergeCell ref="U3867:W3867"/>
    <mergeCell ref="X3867:AB3867"/>
    <mergeCell ref="A3864:H3864"/>
    <mergeCell ref="I3864:Y3864"/>
    <mergeCell ref="AA3864:AG3864"/>
    <mergeCell ref="A3865:N3865"/>
    <mergeCell ref="O3865:S3865"/>
    <mergeCell ref="T3865:V3865"/>
    <mergeCell ref="X3865:AD3865"/>
    <mergeCell ref="AE3865:AG3865"/>
    <mergeCell ref="A3862:H3862"/>
    <mergeCell ref="I3862:Y3862"/>
    <mergeCell ref="AA3862:AG3862"/>
    <mergeCell ref="A3863:N3863"/>
    <mergeCell ref="O3863:S3863"/>
    <mergeCell ref="T3863:V3863"/>
    <mergeCell ref="X3863:AD3863"/>
    <mergeCell ref="AE3863:AG3863"/>
    <mergeCell ref="A3860:N3860"/>
    <mergeCell ref="O3860:S3860"/>
    <mergeCell ref="T3860:V3860"/>
    <mergeCell ref="X3860:AD3860"/>
    <mergeCell ref="AE3860:AG3860"/>
    <mergeCell ref="C3861:N3861"/>
    <mergeCell ref="O3861:S3861"/>
    <mergeCell ref="T3861:V3861"/>
    <mergeCell ref="X3861:AD3861"/>
    <mergeCell ref="AE3861:AG3861"/>
    <mergeCell ref="AH3855:AH3859"/>
    <mergeCell ref="I3856:Y3856"/>
    <mergeCell ref="AA3856:AG3856"/>
    <mergeCell ref="I3857:Y3857"/>
    <mergeCell ref="AA3857:AG3857"/>
    <mergeCell ref="I3858:Y3858"/>
    <mergeCell ref="AA3858:AG3858"/>
    <mergeCell ref="I3859:Y3859"/>
    <mergeCell ref="AA3859:AG3859"/>
    <mergeCell ref="C3854:N3854"/>
    <mergeCell ref="O3854:S3854"/>
    <mergeCell ref="T3854:V3854"/>
    <mergeCell ref="X3854:AD3854"/>
    <mergeCell ref="AE3854:AG3854"/>
    <mergeCell ref="A3855:H3859"/>
    <mergeCell ref="I3855:Y3855"/>
    <mergeCell ref="Z3855:Z3859"/>
    <mergeCell ref="AA3855:AG3855"/>
    <mergeCell ref="A3852:N3852"/>
    <mergeCell ref="O3852:S3852"/>
    <mergeCell ref="T3852:V3852"/>
    <mergeCell ref="X3852:AD3852"/>
    <mergeCell ref="AE3852:AG3852"/>
    <mergeCell ref="C3853:N3853"/>
    <mergeCell ref="O3853:S3853"/>
    <mergeCell ref="T3853:V3853"/>
    <mergeCell ref="X3853:AD3853"/>
    <mergeCell ref="AE3853:AG3853"/>
    <mergeCell ref="M3850:P3850"/>
    <mergeCell ref="Q3850:T3850"/>
    <mergeCell ref="U3850:Z3850"/>
    <mergeCell ref="AA3850:AD3850"/>
    <mergeCell ref="A3851:J3851"/>
    <mergeCell ref="K3851:Z3851"/>
    <mergeCell ref="AA3851:AG3851"/>
    <mergeCell ref="V3847:X3847"/>
    <mergeCell ref="Y3847:AE3847"/>
    <mergeCell ref="AF3847:AG3847"/>
    <mergeCell ref="A3848:AH3848"/>
    <mergeCell ref="A3849:J3850"/>
    <mergeCell ref="K3849:L3850"/>
    <mergeCell ref="M3849:T3849"/>
    <mergeCell ref="U3849:AD3849"/>
    <mergeCell ref="AE3849:AG3850"/>
    <mergeCell ref="AH3849:AH3850"/>
    <mergeCell ref="E3847:F3847"/>
    <mergeCell ref="H3847:I3847"/>
    <mergeCell ref="J3847:K3847"/>
    <mergeCell ref="L3847:M3847"/>
    <mergeCell ref="N3847:Q3847"/>
    <mergeCell ref="R3847:U3847"/>
    <mergeCell ref="A3844:AC3844"/>
    <mergeCell ref="AD3844:AE3844"/>
    <mergeCell ref="AH3844:AH3845"/>
    <mergeCell ref="A3845:AC3845"/>
    <mergeCell ref="AD3845:AE3845"/>
    <mergeCell ref="A3846:C3846"/>
    <mergeCell ref="D3846:D3847"/>
    <mergeCell ref="E3846:AG3846"/>
    <mergeCell ref="AH3846:AH3847"/>
    <mergeCell ref="A3847:C3847"/>
    <mergeCell ref="A3838:AC3839"/>
    <mergeCell ref="AD3838:AE3838"/>
    <mergeCell ref="AF3838:AG3838"/>
    <mergeCell ref="AH3838:AH3842"/>
    <mergeCell ref="AD3839:AG3842"/>
    <mergeCell ref="A3840:AC3840"/>
    <mergeCell ref="A3841:AC3841"/>
    <mergeCell ref="A3842:AC3843"/>
    <mergeCell ref="AD3843:AH3843"/>
    <mergeCell ref="A3833:H3833"/>
    <mergeCell ref="I3833:Y3833"/>
    <mergeCell ref="AA3833:AG3833"/>
    <mergeCell ref="A3834:D3834"/>
    <mergeCell ref="E3834:AH3834"/>
    <mergeCell ref="A3837:AH3837"/>
    <mergeCell ref="AC3830:AD3830"/>
    <mergeCell ref="AE3830:AG3830"/>
    <mergeCell ref="A3831:H3831"/>
    <mergeCell ref="I3831:Y3831"/>
    <mergeCell ref="AA3831:AG3831"/>
    <mergeCell ref="A3832:AH3832"/>
    <mergeCell ref="A3829:J3829"/>
    <mergeCell ref="K3829:AA3829"/>
    <mergeCell ref="AC3829:AG3829"/>
    <mergeCell ref="A3830:J3830"/>
    <mergeCell ref="K3830:L3830"/>
    <mergeCell ref="M3830:O3830"/>
    <mergeCell ref="P3830:R3830"/>
    <mergeCell ref="S3830:T3830"/>
    <mergeCell ref="U3830:W3830"/>
    <mergeCell ref="X3830:AB3830"/>
    <mergeCell ref="A3827:H3827"/>
    <mergeCell ref="I3827:Y3827"/>
    <mergeCell ref="AA3827:AG3827"/>
    <mergeCell ref="A3828:N3828"/>
    <mergeCell ref="O3828:S3828"/>
    <mergeCell ref="T3828:V3828"/>
    <mergeCell ref="X3828:AD3828"/>
    <mergeCell ref="AE3828:AG3828"/>
    <mergeCell ref="AE3823:AG3823"/>
    <mergeCell ref="A3825:H3825"/>
    <mergeCell ref="I3825:Y3825"/>
    <mergeCell ref="AA3825:AG3825"/>
    <mergeCell ref="A3826:N3826"/>
    <mergeCell ref="O3826:S3826"/>
    <mergeCell ref="T3826:V3826"/>
    <mergeCell ref="X3826:AD3826"/>
    <mergeCell ref="AE3826:AG3826"/>
    <mergeCell ref="C3822:N3822"/>
    <mergeCell ref="O3822:S3822"/>
    <mergeCell ref="T3822:V3822"/>
    <mergeCell ref="X3822:AD3822"/>
    <mergeCell ref="AE3822:AG3822"/>
    <mergeCell ref="B3823:B3824"/>
    <mergeCell ref="C3823:N3824"/>
    <mergeCell ref="O3823:S3823"/>
    <mergeCell ref="T3823:V3823"/>
    <mergeCell ref="X3823:AD3823"/>
    <mergeCell ref="A3820:N3820"/>
    <mergeCell ref="O3820:S3820"/>
    <mergeCell ref="T3820:V3820"/>
    <mergeCell ref="X3820:AD3820"/>
    <mergeCell ref="AE3820:AG3820"/>
    <mergeCell ref="C3821:N3821"/>
    <mergeCell ref="O3821:S3821"/>
    <mergeCell ref="T3821:V3821"/>
    <mergeCell ref="X3821:AD3821"/>
    <mergeCell ref="AE3821:AG3821"/>
    <mergeCell ref="AH3815:AH3819"/>
    <mergeCell ref="I3816:Y3816"/>
    <mergeCell ref="AA3816:AG3816"/>
    <mergeCell ref="I3817:Y3817"/>
    <mergeCell ref="AA3817:AG3817"/>
    <mergeCell ref="I3818:Y3818"/>
    <mergeCell ref="AA3818:AG3818"/>
    <mergeCell ref="I3819:Y3819"/>
    <mergeCell ref="AA3819:AG3819"/>
    <mergeCell ref="C3814:N3814"/>
    <mergeCell ref="O3814:S3814"/>
    <mergeCell ref="T3814:V3814"/>
    <mergeCell ref="X3814:AD3814"/>
    <mergeCell ref="AE3814:AG3814"/>
    <mergeCell ref="A3815:H3819"/>
    <mergeCell ref="I3815:Y3815"/>
    <mergeCell ref="Z3815:Z3819"/>
    <mergeCell ref="AA3815:AG3815"/>
    <mergeCell ref="A3812:N3812"/>
    <mergeCell ref="O3812:S3812"/>
    <mergeCell ref="T3812:V3812"/>
    <mergeCell ref="X3812:AD3812"/>
    <mergeCell ref="AE3812:AG3812"/>
    <mergeCell ref="C3813:N3813"/>
    <mergeCell ref="O3813:S3813"/>
    <mergeCell ref="T3813:V3813"/>
    <mergeCell ref="X3813:AD3813"/>
    <mergeCell ref="AE3813:AG3813"/>
    <mergeCell ref="M3810:P3810"/>
    <mergeCell ref="Q3810:T3810"/>
    <mergeCell ref="U3810:Z3810"/>
    <mergeCell ref="AA3810:AD3810"/>
    <mergeCell ref="A3811:J3811"/>
    <mergeCell ref="K3811:Z3811"/>
    <mergeCell ref="AA3811:AG3811"/>
    <mergeCell ref="V3807:X3807"/>
    <mergeCell ref="Y3807:AE3807"/>
    <mergeCell ref="AF3807:AG3807"/>
    <mergeCell ref="A3808:AH3808"/>
    <mergeCell ref="A3809:J3810"/>
    <mergeCell ref="K3809:L3810"/>
    <mergeCell ref="M3809:T3809"/>
    <mergeCell ref="U3809:AD3809"/>
    <mergeCell ref="AE3809:AG3810"/>
    <mergeCell ref="AH3809:AH3810"/>
    <mergeCell ref="E3807:F3807"/>
    <mergeCell ref="H3807:I3807"/>
    <mergeCell ref="J3807:K3807"/>
    <mergeCell ref="L3807:M3807"/>
    <mergeCell ref="N3807:Q3807"/>
    <mergeCell ref="R3807:U3807"/>
    <mergeCell ref="A3804:AC3804"/>
    <mergeCell ref="AD3804:AE3804"/>
    <mergeCell ref="AH3804:AH3805"/>
    <mergeCell ref="A3805:AC3805"/>
    <mergeCell ref="AD3805:AE3805"/>
    <mergeCell ref="A3806:C3806"/>
    <mergeCell ref="D3806:D3807"/>
    <mergeCell ref="E3806:AG3806"/>
    <mergeCell ref="AH3806:AH3807"/>
    <mergeCell ref="A3807:C3807"/>
    <mergeCell ref="A3798:AC3799"/>
    <mergeCell ref="AD3798:AE3798"/>
    <mergeCell ref="AF3798:AG3798"/>
    <mergeCell ref="AH3798:AH3802"/>
    <mergeCell ref="AD3799:AG3802"/>
    <mergeCell ref="A3800:AC3800"/>
    <mergeCell ref="A3801:AC3801"/>
    <mergeCell ref="A3802:AC3803"/>
    <mergeCell ref="AD3803:AH3803"/>
    <mergeCell ref="A3793:H3793"/>
    <mergeCell ref="I3793:Y3793"/>
    <mergeCell ref="AA3793:AG3793"/>
    <mergeCell ref="A3794:D3794"/>
    <mergeCell ref="E3794:AH3794"/>
    <mergeCell ref="A3797:AH3797"/>
    <mergeCell ref="AC3790:AD3790"/>
    <mergeCell ref="AE3790:AG3790"/>
    <mergeCell ref="A3791:H3791"/>
    <mergeCell ref="I3791:Y3791"/>
    <mergeCell ref="AA3791:AG3791"/>
    <mergeCell ref="A3792:AH3792"/>
    <mergeCell ref="A3789:J3789"/>
    <mergeCell ref="K3789:AA3789"/>
    <mergeCell ref="AC3789:AG3789"/>
    <mergeCell ref="A3790:J3790"/>
    <mergeCell ref="K3790:L3790"/>
    <mergeCell ref="M3790:O3790"/>
    <mergeCell ref="P3790:R3790"/>
    <mergeCell ref="S3790:T3790"/>
    <mergeCell ref="U3790:W3790"/>
    <mergeCell ref="X3790:AB3790"/>
    <mergeCell ref="A3787:H3787"/>
    <mergeCell ref="I3787:Y3787"/>
    <mergeCell ref="AA3787:AG3787"/>
    <mergeCell ref="A3788:N3788"/>
    <mergeCell ref="O3788:S3788"/>
    <mergeCell ref="T3788:V3788"/>
    <mergeCell ref="X3788:AD3788"/>
    <mergeCell ref="AE3788:AG3788"/>
    <mergeCell ref="A3785:H3785"/>
    <mergeCell ref="I3785:Y3785"/>
    <mergeCell ref="AA3785:AG3785"/>
    <mergeCell ref="A3786:N3786"/>
    <mergeCell ref="O3786:S3786"/>
    <mergeCell ref="T3786:V3786"/>
    <mergeCell ref="X3786:AD3786"/>
    <mergeCell ref="AE3786:AG3786"/>
    <mergeCell ref="AE3782:AG3782"/>
    <mergeCell ref="C3784:N3784"/>
    <mergeCell ref="O3784:S3784"/>
    <mergeCell ref="T3784:V3784"/>
    <mergeCell ref="X3784:AD3784"/>
    <mergeCell ref="AE3784:AG3784"/>
    <mergeCell ref="C3781:N3781"/>
    <mergeCell ref="O3781:S3781"/>
    <mergeCell ref="T3781:V3781"/>
    <mergeCell ref="X3781:AD3781"/>
    <mergeCell ref="AE3781:AG3781"/>
    <mergeCell ref="B3782:B3783"/>
    <mergeCell ref="C3782:N3783"/>
    <mergeCell ref="O3782:S3782"/>
    <mergeCell ref="T3782:V3782"/>
    <mergeCell ref="X3782:AD3782"/>
    <mergeCell ref="AE3777:AG3777"/>
    <mergeCell ref="B3779:B3780"/>
    <mergeCell ref="C3779:N3780"/>
    <mergeCell ref="O3779:S3779"/>
    <mergeCell ref="T3779:V3779"/>
    <mergeCell ref="X3779:AD3779"/>
    <mergeCell ref="AE3779:AG3779"/>
    <mergeCell ref="A3776:N3776"/>
    <mergeCell ref="O3776:S3776"/>
    <mergeCell ref="T3776:V3776"/>
    <mergeCell ref="X3776:AD3776"/>
    <mergeCell ref="AE3776:AG3776"/>
    <mergeCell ref="B3777:B3778"/>
    <mergeCell ref="C3777:N3778"/>
    <mergeCell ref="O3777:S3777"/>
    <mergeCell ref="T3777:V3777"/>
    <mergeCell ref="X3777:AD3777"/>
    <mergeCell ref="AH3771:AH3775"/>
    <mergeCell ref="I3772:Y3772"/>
    <mergeCell ref="AA3772:AG3772"/>
    <mergeCell ref="I3773:Y3773"/>
    <mergeCell ref="AA3773:AG3773"/>
    <mergeCell ref="I3774:Y3774"/>
    <mergeCell ref="AA3774:AG3774"/>
    <mergeCell ref="I3775:Y3775"/>
    <mergeCell ref="AA3775:AG3775"/>
    <mergeCell ref="C3770:N3770"/>
    <mergeCell ref="O3770:S3770"/>
    <mergeCell ref="T3770:V3770"/>
    <mergeCell ref="X3770:AD3770"/>
    <mergeCell ref="AE3770:AG3770"/>
    <mergeCell ref="A3771:H3775"/>
    <mergeCell ref="I3771:Y3771"/>
    <mergeCell ref="Z3771:Z3775"/>
    <mergeCell ref="AA3771:AG3771"/>
    <mergeCell ref="A3768:N3768"/>
    <mergeCell ref="O3768:S3768"/>
    <mergeCell ref="T3768:V3768"/>
    <mergeCell ref="X3768:AD3768"/>
    <mergeCell ref="AE3768:AG3768"/>
    <mergeCell ref="C3769:N3769"/>
    <mergeCell ref="O3769:S3769"/>
    <mergeCell ref="T3769:V3769"/>
    <mergeCell ref="X3769:AD3769"/>
    <mergeCell ref="AE3769:AG3769"/>
    <mergeCell ref="M3766:P3766"/>
    <mergeCell ref="Q3766:T3766"/>
    <mergeCell ref="U3766:Z3766"/>
    <mergeCell ref="AA3766:AD3766"/>
    <mergeCell ref="A3767:J3767"/>
    <mergeCell ref="K3767:Z3767"/>
    <mergeCell ref="AA3767:AG3767"/>
    <mergeCell ref="V3763:X3763"/>
    <mergeCell ref="Y3763:AE3763"/>
    <mergeCell ref="AF3763:AG3763"/>
    <mergeCell ref="A3764:AH3764"/>
    <mergeCell ref="A3765:J3766"/>
    <mergeCell ref="K3765:L3766"/>
    <mergeCell ref="M3765:T3765"/>
    <mergeCell ref="U3765:AD3765"/>
    <mergeCell ref="AE3765:AG3766"/>
    <mergeCell ref="AH3765:AH3766"/>
    <mergeCell ref="E3763:F3763"/>
    <mergeCell ref="H3763:I3763"/>
    <mergeCell ref="J3763:K3763"/>
    <mergeCell ref="L3763:M3763"/>
    <mergeCell ref="N3763:Q3763"/>
    <mergeCell ref="R3763:U3763"/>
    <mergeCell ref="A3760:AC3760"/>
    <mergeCell ref="AD3760:AE3760"/>
    <mergeCell ref="AH3760:AH3761"/>
    <mergeCell ref="A3761:AC3761"/>
    <mergeCell ref="AD3761:AE3761"/>
    <mergeCell ref="A3762:C3762"/>
    <mergeCell ref="D3762:D3763"/>
    <mergeCell ref="E3762:AG3762"/>
    <mergeCell ref="AH3762:AH3763"/>
    <mergeCell ref="A3763:C3763"/>
    <mergeCell ref="A3753:AH3753"/>
    <mergeCell ref="A3754:AC3755"/>
    <mergeCell ref="AD3754:AE3754"/>
    <mergeCell ref="AF3754:AG3754"/>
    <mergeCell ref="AH3754:AH3758"/>
    <mergeCell ref="AD3755:AG3758"/>
    <mergeCell ref="A3756:AC3756"/>
    <mergeCell ref="A3757:AC3757"/>
    <mergeCell ref="A3758:AC3759"/>
    <mergeCell ref="AD3759:AH3759"/>
    <mergeCell ref="A3748:AH3748"/>
    <mergeCell ref="A3749:H3749"/>
    <mergeCell ref="I3749:Y3749"/>
    <mergeCell ref="AA3749:AG3749"/>
    <mergeCell ref="A3750:D3750"/>
    <mergeCell ref="E3750:AH3750"/>
    <mergeCell ref="X3746:AB3746"/>
    <mergeCell ref="AC3746:AD3746"/>
    <mergeCell ref="AE3746:AG3746"/>
    <mergeCell ref="A3747:H3747"/>
    <mergeCell ref="I3747:Y3747"/>
    <mergeCell ref="AA3747:AG3747"/>
    <mergeCell ref="A3746:J3746"/>
    <mergeCell ref="K3746:L3746"/>
    <mergeCell ref="M3746:O3746"/>
    <mergeCell ref="P3746:R3746"/>
    <mergeCell ref="S3746:T3746"/>
    <mergeCell ref="U3746:W3746"/>
    <mergeCell ref="A3744:N3744"/>
    <mergeCell ref="O3744:S3744"/>
    <mergeCell ref="T3744:V3744"/>
    <mergeCell ref="X3744:AD3744"/>
    <mergeCell ref="AE3744:AG3744"/>
    <mergeCell ref="A3745:J3745"/>
    <mergeCell ref="K3745:AA3745"/>
    <mergeCell ref="AC3745:AG3745"/>
    <mergeCell ref="C3742:N3742"/>
    <mergeCell ref="O3742:S3742"/>
    <mergeCell ref="T3742:V3742"/>
    <mergeCell ref="X3742:AD3742"/>
    <mergeCell ref="AE3742:AG3742"/>
    <mergeCell ref="A3743:H3743"/>
    <mergeCell ref="I3743:Y3743"/>
    <mergeCell ref="AA3743:AG3743"/>
    <mergeCell ref="A3740:H3740"/>
    <mergeCell ref="I3740:Y3740"/>
    <mergeCell ref="AA3740:AG3740"/>
    <mergeCell ref="A3741:N3741"/>
    <mergeCell ref="O3741:S3741"/>
    <mergeCell ref="T3741:V3741"/>
    <mergeCell ref="X3741:AD3741"/>
    <mergeCell ref="AE3741:AG3741"/>
    <mergeCell ref="C3738:N3738"/>
    <mergeCell ref="O3738:S3738"/>
    <mergeCell ref="T3738:V3738"/>
    <mergeCell ref="X3738:AD3738"/>
    <mergeCell ref="AE3738:AG3738"/>
    <mergeCell ref="C3739:N3739"/>
    <mergeCell ref="O3739:S3739"/>
    <mergeCell ref="T3739:V3739"/>
    <mergeCell ref="X3739:AD3739"/>
    <mergeCell ref="AE3739:AG3739"/>
    <mergeCell ref="AA3735:AG3735"/>
    <mergeCell ref="I3736:Y3736"/>
    <mergeCell ref="AA3736:AG3736"/>
    <mergeCell ref="A3737:N3737"/>
    <mergeCell ref="O3737:S3737"/>
    <mergeCell ref="T3737:V3737"/>
    <mergeCell ref="X3737:AD3737"/>
    <mergeCell ref="AE3737:AG3737"/>
    <mergeCell ref="A3732:H3736"/>
    <mergeCell ref="I3732:Y3732"/>
    <mergeCell ref="Z3732:Z3736"/>
    <mergeCell ref="AA3732:AG3732"/>
    <mergeCell ref="AH3732:AH3736"/>
    <mergeCell ref="I3733:Y3733"/>
    <mergeCell ref="AA3733:AG3733"/>
    <mergeCell ref="I3734:Y3734"/>
    <mergeCell ref="AA3734:AG3734"/>
    <mergeCell ref="I3735:Y3735"/>
    <mergeCell ref="C3730:N3730"/>
    <mergeCell ref="O3730:S3730"/>
    <mergeCell ref="T3730:V3730"/>
    <mergeCell ref="X3730:AD3730"/>
    <mergeCell ref="AE3730:AG3730"/>
    <mergeCell ref="C3731:N3731"/>
    <mergeCell ref="O3731:S3731"/>
    <mergeCell ref="T3731:V3731"/>
    <mergeCell ref="X3731:AD3731"/>
    <mergeCell ref="AE3731:AG3731"/>
    <mergeCell ref="AE3727:AG3727"/>
    <mergeCell ref="A3728:J3728"/>
    <mergeCell ref="K3728:Z3728"/>
    <mergeCell ref="AA3728:AG3728"/>
    <mergeCell ref="A3729:N3729"/>
    <mergeCell ref="O3729:S3729"/>
    <mergeCell ref="T3729:V3729"/>
    <mergeCell ref="X3729:AD3729"/>
    <mergeCell ref="AE3729:AG3729"/>
    <mergeCell ref="M3726:P3726"/>
    <mergeCell ref="Q3726:T3726"/>
    <mergeCell ref="U3726:Z3726"/>
    <mergeCell ref="AA3726:AD3726"/>
    <mergeCell ref="C3727:J3727"/>
    <mergeCell ref="K3727:L3727"/>
    <mergeCell ref="M3727:P3727"/>
    <mergeCell ref="Q3727:T3727"/>
    <mergeCell ref="U3727:Z3727"/>
    <mergeCell ref="AA3727:AD3727"/>
    <mergeCell ref="V3723:X3723"/>
    <mergeCell ref="Y3723:AE3723"/>
    <mergeCell ref="AF3723:AG3723"/>
    <mergeCell ref="A3724:AH3724"/>
    <mergeCell ref="A3725:J3726"/>
    <mergeCell ref="K3725:L3726"/>
    <mergeCell ref="M3725:T3725"/>
    <mergeCell ref="U3725:AD3725"/>
    <mergeCell ref="AE3725:AG3726"/>
    <mergeCell ref="AH3725:AH3726"/>
    <mergeCell ref="E3723:F3723"/>
    <mergeCell ref="H3723:I3723"/>
    <mergeCell ref="J3723:K3723"/>
    <mergeCell ref="L3723:M3723"/>
    <mergeCell ref="N3723:Q3723"/>
    <mergeCell ref="R3723:U3723"/>
    <mergeCell ref="A3720:AC3720"/>
    <mergeCell ref="AD3720:AE3720"/>
    <mergeCell ref="AH3720:AH3721"/>
    <mergeCell ref="A3721:AC3721"/>
    <mergeCell ref="AD3721:AE3721"/>
    <mergeCell ref="A3722:C3722"/>
    <mergeCell ref="D3722:D3723"/>
    <mergeCell ref="E3722:AG3722"/>
    <mergeCell ref="AH3722:AH3723"/>
    <mergeCell ref="A3723:C3723"/>
    <mergeCell ref="A3714:AC3715"/>
    <mergeCell ref="AD3714:AE3714"/>
    <mergeCell ref="AF3714:AG3714"/>
    <mergeCell ref="AH3714:AH3718"/>
    <mergeCell ref="AD3715:AG3718"/>
    <mergeCell ref="A3716:AC3716"/>
    <mergeCell ref="A3717:AC3717"/>
    <mergeCell ref="A3718:AC3719"/>
    <mergeCell ref="AD3719:AH3719"/>
    <mergeCell ref="A3710:H3710"/>
    <mergeCell ref="I3710:Y3710"/>
    <mergeCell ref="AA3710:AG3710"/>
    <mergeCell ref="A3711:D3711"/>
    <mergeCell ref="E3711:AH3711"/>
    <mergeCell ref="A3713:AH3713"/>
    <mergeCell ref="AC3707:AD3707"/>
    <mergeCell ref="AE3707:AG3707"/>
    <mergeCell ref="A3708:H3708"/>
    <mergeCell ref="I3708:Y3708"/>
    <mergeCell ref="AA3708:AG3708"/>
    <mergeCell ref="A3709:AH3709"/>
    <mergeCell ref="AC3706:AD3706"/>
    <mergeCell ref="AE3706:AG3706"/>
    <mergeCell ref="A3707:E3707"/>
    <mergeCell ref="F3707:J3707"/>
    <mergeCell ref="K3707:L3707"/>
    <mergeCell ref="M3707:O3707"/>
    <mergeCell ref="P3707:R3707"/>
    <mergeCell ref="S3707:T3707"/>
    <mergeCell ref="U3707:W3707"/>
    <mergeCell ref="X3707:AB3707"/>
    <mergeCell ref="AC3705:AD3705"/>
    <mergeCell ref="AE3705:AG3705"/>
    <mergeCell ref="A3706:E3706"/>
    <mergeCell ref="F3706:J3706"/>
    <mergeCell ref="K3706:L3706"/>
    <mergeCell ref="M3706:O3706"/>
    <mergeCell ref="P3706:R3706"/>
    <mergeCell ref="S3706:T3706"/>
    <mergeCell ref="U3706:W3706"/>
    <mergeCell ref="X3706:AB3706"/>
    <mergeCell ref="AC3704:AD3704"/>
    <mergeCell ref="AE3704:AG3704"/>
    <mergeCell ref="A3705:E3705"/>
    <mergeCell ref="F3705:J3705"/>
    <mergeCell ref="K3705:L3705"/>
    <mergeCell ref="M3705:O3705"/>
    <mergeCell ref="P3705:R3705"/>
    <mergeCell ref="S3705:T3705"/>
    <mergeCell ref="U3705:W3705"/>
    <mergeCell ref="X3705:AB3705"/>
    <mergeCell ref="AC3703:AD3703"/>
    <mergeCell ref="AE3703:AG3703"/>
    <mergeCell ref="A3704:E3704"/>
    <mergeCell ref="F3704:J3704"/>
    <mergeCell ref="K3704:L3704"/>
    <mergeCell ref="M3704:O3704"/>
    <mergeCell ref="P3704:R3704"/>
    <mergeCell ref="S3704:T3704"/>
    <mergeCell ref="U3704:W3704"/>
    <mergeCell ref="X3704:AB3704"/>
    <mergeCell ref="A3702:J3702"/>
    <mergeCell ref="K3702:AA3702"/>
    <mergeCell ref="AC3702:AG3702"/>
    <mergeCell ref="A3703:J3703"/>
    <mergeCell ref="K3703:L3703"/>
    <mergeCell ref="M3703:O3703"/>
    <mergeCell ref="P3703:R3703"/>
    <mergeCell ref="S3703:T3703"/>
    <mergeCell ref="U3703:W3703"/>
    <mergeCell ref="X3703:AB3703"/>
    <mergeCell ref="A3701:E3701"/>
    <mergeCell ref="F3701:N3701"/>
    <mergeCell ref="O3701:S3701"/>
    <mergeCell ref="T3701:V3701"/>
    <mergeCell ref="X3701:AD3701"/>
    <mergeCell ref="AE3701:AG3701"/>
    <mergeCell ref="A3700:E3700"/>
    <mergeCell ref="F3700:N3700"/>
    <mergeCell ref="O3700:S3700"/>
    <mergeCell ref="T3700:V3700"/>
    <mergeCell ref="X3700:AD3700"/>
    <mergeCell ref="AE3700:AG3700"/>
    <mergeCell ref="AE3698:AG3698"/>
    <mergeCell ref="A3699:E3699"/>
    <mergeCell ref="F3699:N3699"/>
    <mergeCell ref="O3699:S3699"/>
    <mergeCell ref="T3699:V3699"/>
    <mergeCell ref="X3699:AD3699"/>
    <mergeCell ref="AE3699:AG3699"/>
    <mergeCell ref="A3697:N3697"/>
    <mergeCell ref="O3697:S3697"/>
    <mergeCell ref="T3697:V3697"/>
    <mergeCell ref="X3697:AD3697"/>
    <mergeCell ref="AE3697:AG3697"/>
    <mergeCell ref="A3698:E3698"/>
    <mergeCell ref="F3698:N3698"/>
    <mergeCell ref="O3698:S3698"/>
    <mergeCell ref="T3698:V3698"/>
    <mergeCell ref="X3698:AD3698"/>
    <mergeCell ref="A3695:N3695"/>
    <mergeCell ref="O3695:S3695"/>
    <mergeCell ref="T3695:V3695"/>
    <mergeCell ref="X3695:AD3695"/>
    <mergeCell ref="AE3695:AG3695"/>
    <mergeCell ref="A3696:H3696"/>
    <mergeCell ref="I3696:Y3696"/>
    <mergeCell ref="AA3696:AG3696"/>
    <mergeCell ref="C3693:N3693"/>
    <mergeCell ref="O3693:S3693"/>
    <mergeCell ref="T3693:V3693"/>
    <mergeCell ref="X3693:AD3693"/>
    <mergeCell ref="AE3693:AG3693"/>
    <mergeCell ref="A3694:H3694"/>
    <mergeCell ref="I3694:Y3694"/>
    <mergeCell ref="AA3694:AG3694"/>
    <mergeCell ref="C3691:N3691"/>
    <mergeCell ref="O3691:S3691"/>
    <mergeCell ref="T3691:V3691"/>
    <mergeCell ref="X3691:AD3691"/>
    <mergeCell ref="AE3691:AG3691"/>
    <mergeCell ref="C3692:N3692"/>
    <mergeCell ref="O3692:S3692"/>
    <mergeCell ref="T3692:V3692"/>
    <mergeCell ref="X3692:AD3692"/>
    <mergeCell ref="AE3692:AG3692"/>
    <mergeCell ref="C3689:N3689"/>
    <mergeCell ref="O3689:S3689"/>
    <mergeCell ref="T3689:V3689"/>
    <mergeCell ref="X3689:AD3689"/>
    <mergeCell ref="AE3689:AG3689"/>
    <mergeCell ref="C3690:N3690"/>
    <mergeCell ref="O3690:S3690"/>
    <mergeCell ref="T3690:V3690"/>
    <mergeCell ref="X3690:AD3690"/>
    <mergeCell ref="AE3690:AG3690"/>
    <mergeCell ref="AA3686:AG3686"/>
    <mergeCell ref="I3687:Y3687"/>
    <mergeCell ref="AA3687:AG3687"/>
    <mergeCell ref="A3688:N3688"/>
    <mergeCell ref="O3688:S3688"/>
    <mergeCell ref="T3688:V3688"/>
    <mergeCell ref="X3688:AD3688"/>
    <mergeCell ref="AE3688:AG3688"/>
    <mergeCell ref="A3683:H3687"/>
    <mergeCell ref="I3683:Y3683"/>
    <mergeCell ref="Z3683:Z3687"/>
    <mergeCell ref="AA3683:AG3683"/>
    <mergeCell ref="AH3683:AH3687"/>
    <mergeCell ref="I3684:Y3684"/>
    <mergeCell ref="AA3684:AG3684"/>
    <mergeCell ref="I3685:Y3685"/>
    <mergeCell ref="AA3685:AG3685"/>
    <mergeCell ref="I3686:Y3686"/>
    <mergeCell ref="A3681:N3681"/>
    <mergeCell ref="O3681:S3681"/>
    <mergeCell ref="T3681:V3681"/>
    <mergeCell ref="X3681:AD3681"/>
    <mergeCell ref="AE3681:AG3681"/>
    <mergeCell ref="C3682:N3682"/>
    <mergeCell ref="O3682:S3682"/>
    <mergeCell ref="T3682:V3682"/>
    <mergeCell ref="X3682:AD3682"/>
    <mergeCell ref="AE3682:AG3682"/>
    <mergeCell ref="M3679:P3679"/>
    <mergeCell ref="Q3679:T3679"/>
    <mergeCell ref="U3679:Z3679"/>
    <mergeCell ref="AA3679:AD3679"/>
    <mergeCell ref="A3680:J3680"/>
    <mergeCell ref="K3680:Z3680"/>
    <mergeCell ref="AA3680:AG3680"/>
    <mergeCell ref="V3676:X3676"/>
    <mergeCell ref="Y3676:AE3676"/>
    <mergeCell ref="AF3676:AG3676"/>
    <mergeCell ref="A3677:AH3677"/>
    <mergeCell ref="A3678:J3679"/>
    <mergeCell ref="K3678:L3679"/>
    <mergeCell ref="M3678:T3678"/>
    <mergeCell ref="U3678:AD3678"/>
    <mergeCell ref="AE3678:AG3679"/>
    <mergeCell ref="AH3678:AH3679"/>
    <mergeCell ref="E3676:F3676"/>
    <mergeCell ref="H3676:I3676"/>
    <mergeCell ref="J3676:K3676"/>
    <mergeCell ref="L3676:M3676"/>
    <mergeCell ref="N3676:Q3676"/>
    <mergeCell ref="R3676:U3676"/>
    <mergeCell ref="A3673:AC3673"/>
    <mergeCell ref="AD3673:AE3673"/>
    <mergeCell ref="AH3673:AH3674"/>
    <mergeCell ref="A3674:AC3674"/>
    <mergeCell ref="AD3674:AE3674"/>
    <mergeCell ref="A3675:C3675"/>
    <mergeCell ref="D3675:D3676"/>
    <mergeCell ref="E3675:AG3675"/>
    <mergeCell ref="AH3675:AH3676"/>
    <mergeCell ref="A3676:C3676"/>
    <mergeCell ref="A3666:AH3666"/>
    <mergeCell ref="A3667:AC3668"/>
    <mergeCell ref="AD3667:AE3667"/>
    <mergeCell ref="AF3667:AG3667"/>
    <mergeCell ref="AH3667:AH3671"/>
    <mergeCell ref="AD3668:AG3671"/>
    <mergeCell ref="A3669:AC3669"/>
    <mergeCell ref="A3670:AC3670"/>
    <mergeCell ref="A3671:AC3672"/>
    <mergeCell ref="AD3672:AH3672"/>
    <mergeCell ref="A3661:AH3661"/>
    <mergeCell ref="A3662:H3662"/>
    <mergeCell ref="I3662:Y3662"/>
    <mergeCell ref="AA3662:AG3662"/>
    <mergeCell ref="A3663:D3663"/>
    <mergeCell ref="E3663:AH3663"/>
    <mergeCell ref="X3659:AB3659"/>
    <mergeCell ref="AC3659:AD3659"/>
    <mergeCell ref="AE3659:AG3659"/>
    <mergeCell ref="A3660:H3660"/>
    <mergeCell ref="I3660:Y3660"/>
    <mergeCell ref="AA3660:AG3660"/>
    <mergeCell ref="X3658:AB3658"/>
    <mergeCell ref="AC3658:AD3658"/>
    <mergeCell ref="AE3658:AG3658"/>
    <mergeCell ref="A3659:E3659"/>
    <mergeCell ref="F3659:J3659"/>
    <mergeCell ref="K3659:L3659"/>
    <mergeCell ref="M3659:O3659"/>
    <mergeCell ref="P3659:R3659"/>
    <mergeCell ref="S3659:T3659"/>
    <mergeCell ref="U3659:W3659"/>
    <mergeCell ref="AE3656:AG3656"/>
    <mergeCell ref="A3657:J3657"/>
    <mergeCell ref="K3657:AA3657"/>
    <mergeCell ref="AC3657:AG3657"/>
    <mergeCell ref="A3658:J3658"/>
    <mergeCell ref="K3658:L3658"/>
    <mergeCell ref="M3658:O3658"/>
    <mergeCell ref="P3658:R3658"/>
    <mergeCell ref="S3658:T3658"/>
    <mergeCell ref="U3658:W3658"/>
    <mergeCell ref="A3655:N3655"/>
    <mergeCell ref="O3655:S3655"/>
    <mergeCell ref="T3655:V3655"/>
    <mergeCell ref="X3655:AD3655"/>
    <mergeCell ref="AE3655:AG3655"/>
    <mergeCell ref="A3656:E3656"/>
    <mergeCell ref="F3656:N3656"/>
    <mergeCell ref="O3656:S3656"/>
    <mergeCell ref="T3656:V3656"/>
    <mergeCell ref="X3656:AD3656"/>
    <mergeCell ref="C3653:N3653"/>
    <mergeCell ref="O3653:S3653"/>
    <mergeCell ref="T3653:V3653"/>
    <mergeCell ref="X3653:AD3653"/>
    <mergeCell ref="AE3653:AG3653"/>
    <mergeCell ref="A3654:H3654"/>
    <mergeCell ref="I3654:Y3654"/>
    <mergeCell ref="AA3654:AG3654"/>
    <mergeCell ref="A3651:H3651"/>
    <mergeCell ref="I3651:Y3651"/>
    <mergeCell ref="AA3651:AG3651"/>
    <mergeCell ref="A3652:N3652"/>
    <mergeCell ref="O3652:S3652"/>
    <mergeCell ref="T3652:V3652"/>
    <mergeCell ref="X3652:AD3652"/>
    <mergeCell ref="AE3652:AG3652"/>
    <mergeCell ref="A3649:N3649"/>
    <mergeCell ref="O3649:S3649"/>
    <mergeCell ref="T3649:V3649"/>
    <mergeCell ref="X3649:AD3649"/>
    <mergeCell ref="AE3649:AG3649"/>
    <mergeCell ref="C3650:N3650"/>
    <mergeCell ref="O3650:S3650"/>
    <mergeCell ref="T3650:V3650"/>
    <mergeCell ref="X3650:AD3650"/>
    <mergeCell ref="AE3650:AG3650"/>
    <mergeCell ref="AH3644:AH3648"/>
    <mergeCell ref="I3645:Y3645"/>
    <mergeCell ref="AA3645:AG3645"/>
    <mergeCell ref="I3646:Y3646"/>
    <mergeCell ref="AA3646:AG3646"/>
    <mergeCell ref="I3647:Y3647"/>
    <mergeCell ref="AA3647:AG3647"/>
    <mergeCell ref="I3648:Y3648"/>
    <mergeCell ref="AA3648:AG3648"/>
    <mergeCell ref="A3643:N3643"/>
    <mergeCell ref="O3643:S3643"/>
    <mergeCell ref="T3643:V3643"/>
    <mergeCell ref="X3643:AD3643"/>
    <mergeCell ref="AE3643:AG3643"/>
    <mergeCell ref="A3644:H3648"/>
    <mergeCell ref="I3644:Y3644"/>
    <mergeCell ref="Z3644:Z3648"/>
    <mergeCell ref="AA3644:AG3644"/>
    <mergeCell ref="M3641:P3641"/>
    <mergeCell ref="Q3641:T3641"/>
    <mergeCell ref="U3641:Z3641"/>
    <mergeCell ref="AA3641:AD3641"/>
    <mergeCell ref="A3642:J3642"/>
    <mergeCell ref="K3642:Z3642"/>
    <mergeCell ref="AA3642:AG3642"/>
    <mergeCell ref="V3638:X3638"/>
    <mergeCell ref="Y3638:AE3638"/>
    <mergeCell ref="AF3638:AG3638"/>
    <mergeCell ref="A3639:AH3639"/>
    <mergeCell ref="A3640:J3641"/>
    <mergeCell ref="K3640:L3641"/>
    <mergeCell ref="M3640:T3640"/>
    <mergeCell ref="U3640:AD3640"/>
    <mergeCell ref="AE3640:AG3641"/>
    <mergeCell ref="AH3640:AH3641"/>
    <mergeCell ref="E3638:F3638"/>
    <mergeCell ref="H3638:I3638"/>
    <mergeCell ref="J3638:K3638"/>
    <mergeCell ref="L3638:M3638"/>
    <mergeCell ref="N3638:Q3638"/>
    <mergeCell ref="R3638:U3638"/>
    <mergeCell ref="A3635:AC3635"/>
    <mergeCell ref="AD3635:AE3635"/>
    <mergeCell ref="AH3635:AH3636"/>
    <mergeCell ref="A3636:AC3636"/>
    <mergeCell ref="AD3636:AE3636"/>
    <mergeCell ref="A3637:C3637"/>
    <mergeCell ref="D3637:D3638"/>
    <mergeCell ref="E3637:AG3637"/>
    <mergeCell ref="AH3637:AH3638"/>
    <mergeCell ref="A3638:C3638"/>
    <mergeCell ref="A3628:AH3628"/>
    <mergeCell ref="A3629:AC3630"/>
    <mergeCell ref="AD3629:AE3629"/>
    <mergeCell ref="AF3629:AG3629"/>
    <mergeCell ref="AH3629:AH3633"/>
    <mergeCell ref="AD3630:AG3633"/>
    <mergeCell ref="A3631:AC3631"/>
    <mergeCell ref="A3632:AC3632"/>
    <mergeCell ref="A3633:AC3634"/>
    <mergeCell ref="AD3634:AH3634"/>
    <mergeCell ref="A3623:AH3623"/>
    <mergeCell ref="A3624:H3624"/>
    <mergeCell ref="I3624:Y3624"/>
    <mergeCell ref="AA3624:AG3624"/>
    <mergeCell ref="A3625:D3625"/>
    <mergeCell ref="E3625:AH3625"/>
    <mergeCell ref="X3621:AB3621"/>
    <mergeCell ref="AC3621:AD3621"/>
    <mergeCell ref="AE3621:AG3621"/>
    <mergeCell ref="A3622:H3622"/>
    <mergeCell ref="I3622:Y3622"/>
    <mergeCell ref="AA3622:AG3622"/>
    <mergeCell ref="X3620:AB3620"/>
    <mergeCell ref="AC3620:AD3620"/>
    <mergeCell ref="AE3620:AG3620"/>
    <mergeCell ref="A3621:E3621"/>
    <mergeCell ref="F3621:J3621"/>
    <mergeCell ref="K3621:L3621"/>
    <mergeCell ref="M3621:O3621"/>
    <mergeCell ref="P3621:R3621"/>
    <mergeCell ref="S3621:T3621"/>
    <mergeCell ref="U3621:W3621"/>
    <mergeCell ref="AE3618:AG3618"/>
    <mergeCell ref="A3619:J3619"/>
    <mergeCell ref="K3619:AA3619"/>
    <mergeCell ref="AC3619:AG3619"/>
    <mergeCell ref="A3620:J3620"/>
    <mergeCell ref="K3620:L3620"/>
    <mergeCell ref="M3620:O3620"/>
    <mergeCell ref="P3620:R3620"/>
    <mergeCell ref="S3620:T3620"/>
    <mergeCell ref="U3620:W3620"/>
    <mergeCell ref="A3617:N3617"/>
    <mergeCell ref="O3617:S3617"/>
    <mergeCell ref="T3617:V3617"/>
    <mergeCell ref="X3617:AD3617"/>
    <mergeCell ref="AE3617:AG3617"/>
    <mergeCell ref="A3618:E3618"/>
    <mergeCell ref="F3618:N3618"/>
    <mergeCell ref="O3618:S3618"/>
    <mergeCell ref="T3618:V3618"/>
    <mergeCell ref="X3618:AD3618"/>
    <mergeCell ref="A3615:N3615"/>
    <mergeCell ref="O3615:S3615"/>
    <mergeCell ref="T3615:V3615"/>
    <mergeCell ref="X3615:AD3615"/>
    <mergeCell ref="AE3615:AG3615"/>
    <mergeCell ref="A3616:H3616"/>
    <mergeCell ref="I3616:Y3616"/>
    <mergeCell ref="AA3616:AG3616"/>
    <mergeCell ref="C3613:N3613"/>
    <mergeCell ref="O3613:S3613"/>
    <mergeCell ref="T3613:V3613"/>
    <mergeCell ref="X3613:AD3613"/>
    <mergeCell ref="AE3613:AG3613"/>
    <mergeCell ref="A3614:H3614"/>
    <mergeCell ref="I3614:Y3614"/>
    <mergeCell ref="AA3614:AG3614"/>
    <mergeCell ref="AA3610:AG3610"/>
    <mergeCell ref="I3611:Y3611"/>
    <mergeCell ref="AA3611:AG3611"/>
    <mergeCell ref="A3612:N3612"/>
    <mergeCell ref="O3612:S3612"/>
    <mergeCell ref="T3612:V3612"/>
    <mergeCell ref="X3612:AD3612"/>
    <mergeCell ref="AE3612:AG3612"/>
    <mergeCell ref="A3607:H3611"/>
    <mergeCell ref="I3607:Y3607"/>
    <mergeCell ref="Z3607:Z3611"/>
    <mergeCell ref="AA3607:AG3607"/>
    <mergeCell ref="AH3607:AH3611"/>
    <mergeCell ref="I3608:Y3608"/>
    <mergeCell ref="AA3608:AG3608"/>
    <mergeCell ref="I3609:Y3609"/>
    <mergeCell ref="AA3609:AG3609"/>
    <mergeCell ref="I3610:Y3610"/>
    <mergeCell ref="A3605:N3605"/>
    <mergeCell ref="O3605:S3605"/>
    <mergeCell ref="T3605:V3605"/>
    <mergeCell ref="X3605:AD3605"/>
    <mergeCell ref="AE3605:AG3605"/>
    <mergeCell ref="C3606:N3606"/>
    <mergeCell ref="O3606:S3606"/>
    <mergeCell ref="T3606:V3606"/>
    <mergeCell ref="X3606:AD3606"/>
    <mergeCell ref="AE3606:AG3606"/>
    <mergeCell ref="M3603:P3603"/>
    <mergeCell ref="Q3603:T3603"/>
    <mergeCell ref="U3603:Z3603"/>
    <mergeCell ref="AA3603:AD3603"/>
    <mergeCell ref="A3604:J3604"/>
    <mergeCell ref="K3604:Z3604"/>
    <mergeCell ref="AA3604:AG3604"/>
    <mergeCell ref="V3600:X3600"/>
    <mergeCell ref="Y3600:AE3600"/>
    <mergeCell ref="AF3600:AG3600"/>
    <mergeCell ref="A3601:AH3601"/>
    <mergeCell ref="A3602:J3603"/>
    <mergeCell ref="K3602:L3603"/>
    <mergeCell ref="M3602:T3602"/>
    <mergeCell ref="U3602:AD3602"/>
    <mergeCell ref="AE3602:AG3603"/>
    <mergeCell ref="AH3602:AH3603"/>
    <mergeCell ref="E3600:F3600"/>
    <mergeCell ref="H3600:I3600"/>
    <mergeCell ref="J3600:K3600"/>
    <mergeCell ref="L3600:M3600"/>
    <mergeCell ref="N3600:Q3600"/>
    <mergeCell ref="R3600:U3600"/>
    <mergeCell ref="A3597:AC3597"/>
    <mergeCell ref="AD3597:AE3597"/>
    <mergeCell ref="AH3597:AH3598"/>
    <mergeCell ref="A3598:AC3598"/>
    <mergeCell ref="AD3598:AE3598"/>
    <mergeCell ref="A3599:C3599"/>
    <mergeCell ref="D3599:D3600"/>
    <mergeCell ref="E3599:AG3599"/>
    <mergeCell ref="AH3599:AH3600"/>
    <mergeCell ref="A3600:C3600"/>
    <mergeCell ref="A3590:AH3590"/>
    <mergeCell ref="A3591:AC3592"/>
    <mergeCell ref="AD3591:AE3591"/>
    <mergeCell ref="AF3591:AG3591"/>
    <mergeCell ref="AH3591:AH3595"/>
    <mergeCell ref="AD3592:AG3595"/>
    <mergeCell ref="A3593:AC3593"/>
    <mergeCell ref="A3594:AC3594"/>
    <mergeCell ref="A3595:AC3596"/>
    <mergeCell ref="AD3596:AH3596"/>
    <mergeCell ref="A3585:AH3585"/>
    <mergeCell ref="A3586:H3586"/>
    <mergeCell ref="I3586:Y3586"/>
    <mergeCell ref="AA3586:AG3586"/>
    <mergeCell ref="A3587:D3587"/>
    <mergeCell ref="E3587:AH3587"/>
    <mergeCell ref="X3583:AB3583"/>
    <mergeCell ref="AC3583:AD3583"/>
    <mergeCell ref="AE3583:AG3583"/>
    <mergeCell ref="A3584:H3584"/>
    <mergeCell ref="I3584:Y3584"/>
    <mergeCell ref="AA3584:AG3584"/>
    <mergeCell ref="X3582:AB3582"/>
    <mergeCell ref="AC3582:AD3582"/>
    <mergeCell ref="AE3582:AG3582"/>
    <mergeCell ref="A3583:E3583"/>
    <mergeCell ref="F3583:J3583"/>
    <mergeCell ref="K3583:L3583"/>
    <mergeCell ref="M3583:O3583"/>
    <mergeCell ref="P3583:R3583"/>
    <mergeCell ref="S3583:T3583"/>
    <mergeCell ref="U3583:W3583"/>
    <mergeCell ref="AE3580:AG3580"/>
    <mergeCell ref="A3581:J3581"/>
    <mergeCell ref="K3581:AA3581"/>
    <mergeCell ref="AC3581:AG3581"/>
    <mergeCell ref="A3582:J3582"/>
    <mergeCell ref="K3582:L3582"/>
    <mergeCell ref="M3582:O3582"/>
    <mergeCell ref="P3582:R3582"/>
    <mergeCell ref="S3582:T3582"/>
    <mergeCell ref="U3582:W3582"/>
    <mergeCell ref="A3579:N3579"/>
    <mergeCell ref="O3579:S3579"/>
    <mergeCell ref="T3579:V3579"/>
    <mergeCell ref="X3579:AD3579"/>
    <mergeCell ref="AE3579:AG3579"/>
    <mergeCell ref="A3580:E3580"/>
    <mergeCell ref="F3580:N3580"/>
    <mergeCell ref="O3580:S3580"/>
    <mergeCell ref="T3580:V3580"/>
    <mergeCell ref="X3580:AD3580"/>
    <mergeCell ref="A3577:N3577"/>
    <mergeCell ref="O3577:S3577"/>
    <mergeCell ref="T3577:V3577"/>
    <mergeCell ref="X3577:AD3577"/>
    <mergeCell ref="AE3577:AG3577"/>
    <mergeCell ref="A3578:H3578"/>
    <mergeCell ref="I3578:Y3578"/>
    <mergeCell ref="AA3578:AG3578"/>
    <mergeCell ref="C3575:N3575"/>
    <mergeCell ref="O3575:S3575"/>
    <mergeCell ref="T3575:V3575"/>
    <mergeCell ref="X3575:AD3575"/>
    <mergeCell ref="AE3575:AG3575"/>
    <mergeCell ref="A3576:H3576"/>
    <mergeCell ref="I3576:Y3576"/>
    <mergeCell ref="AA3576:AG3576"/>
    <mergeCell ref="AA3572:AG3572"/>
    <mergeCell ref="I3573:Y3573"/>
    <mergeCell ref="AA3573:AG3573"/>
    <mergeCell ref="A3574:N3574"/>
    <mergeCell ref="O3574:S3574"/>
    <mergeCell ref="T3574:V3574"/>
    <mergeCell ref="X3574:AD3574"/>
    <mergeCell ref="AE3574:AG3574"/>
    <mergeCell ref="A3569:H3573"/>
    <mergeCell ref="I3569:Y3569"/>
    <mergeCell ref="Z3569:Z3573"/>
    <mergeCell ref="AA3569:AG3569"/>
    <mergeCell ref="AH3569:AH3573"/>
    <mergeCell ref="I3570:Y3570"/>
    <mergeCell ref="AA3570:AG3570"/>
    <mergeCell ref="I3571:Y3571"/>
    <mergeCell ref="AA3571:AG3571"/>
    <mergeCell ref="I3572:Y3572"/>
    <mergeCell ref="A3567:N3567"/>
    <mergeCell ref="O3567:S3567"/>
    <mergeCell ref="T3567:V3567"/>
    <mergeCell ref="X3567:AD3567"/>
    <mergeCell ref="AE3567:AG3567"/>
    <mergeCell ref="C3568:N3568"/>
    <mergeCell ref="O3568:S3568"/>
    <mergeCell ref="T3568:V3568"/>
    <mergeCell ref="X3568:AD3568"/>
    <mergeCell ref="AE3568:AG3568"/>
    <mergeCell ref="M3565:P3565"/>
    <mergeCell ref="Q3565:T3565"/>
    <mergeCell ref="U3565:Z3565"/>
    <mergeCell ref="AA3565:AD3565"/>
    <mergeCell ref="A3566:J3566"/>
    <mergeCell ref="K3566:Z3566"/>
    <mergeCell ref="AA3566:AG3566"/>
    <mergeCell ref="V3562:X3562"/>
    <mergeCell ref="Y3562:AE3562"/>
    <mergeCell ref="AF3562:AG3562"/>
    <mergeCell ref="A3563:AH3563"/>
    <mergeCell ref="A3564:J3565"/>
    <mergeCell ref="K3564:L3565"/>
    <mergeCell ref="M3564:T3564"/>
    <mergeCell ref="U3564:AD3564"/>
    <mergeCell ref="AE3564:AG3565"/>
    <mergeCell ref="AH3564:AH3565"/>
    <mergeCell ref="E3562:F3562"/>
    <mergeCell ref="H3562:I3562"/>
    <mergeCell ref="J3562:K3562"/>
    <mergeCell ref="L3562:M3562"/>
    <mergeCell ref="N3562:Q3562"/>
    <mergeCell ref="R3562:U3562"/>
    <mergeCell ref="A3559:AC3559"/>
    <mergeCell ref="AD3559:AE3559"/>
    <mergeCell ref="AH3559:AH3560"/>
    <mergeCell ref="A3560:AC3560"/>
    <mergeCell ref="AD3560:AE3560"/>
    <mergeCell ref="A3561:C3561"/>
    <mergeCell ref="D3561:D3562"/>
    <mergeCell ref="E3561:AG3561"/>
    <mergeCell ref="AH3561:AH3562"/>
    <mergeCell ref="A3562:C3562"/>
    <mergeCell ref="A3552:AH3552"/>
    <mergeCell ref="A3553:AC3554"/>
    <mergeCell ref="AD3553:AE3553"/>
    <mergeCell ref="AF3553:AG3553"/>
    <mergeCell ref="AH3553:AH3557"/>
    <mergeCell ref="AD3554:AG3557"/>
    <mergeCell ref="A3555:AC3555"/>
    <mergeCell ref="A3556:AC3556"/>
    <mergeCell ref="A3557:AC3558"/>
    <mergeCell ref="AD3558:AH3558"/>
    <mergeCell ref="A3547:AH3547"/>
    <mergeCell ref="A3548:H3548"/>
    <mergeCell ref="I3548:Y3548"/>
    <mergeCell ref="AA3548:AG3548"/>
    <mergeCell ref="A3549:D3549"/>
    <mergeCell ref="E3549:AH3549"/>
    <mergeCell ref="X3544:AB3544"/>
    <mergeCell ref="AC3544:AD3544"/>
    <mergeCell ref="AE3544:AG3544"/>
    <mergeCell ref="A3546:H3546"/>
    <mergeCell ref="I3546:Y3546"/>
    <mergeCell ref="AA3546:AG3546"/>
    <mergeCell ref="X3543:AB3543"/>
    <mergeCell ref="AC3543:AD3543"/>
    <mergeCell ref="AE3543:AG3543"/>
    <mergeCell ref="A3544:E3544"/>
    <mergeCell ref="F3544:J3545"/>
    <mergeCell ref="K3544:L3544"/>
    <mergeCell ref="M3544:O3544"/>
    <mergeCell ref="P3544:R3544"/>
    <mergeCell ref="S3544:T3544"/>
    <mergeCell ref="U3544:W3544"/>
    <mergeCell ref="A3543:J3543"/>
    <mergeCell ref="K3543:L3543"/>
    <mergeCell ref="M3543:O3543"/>
    <mergeCell ref="P3543:R3543"/>
    <mergeCell ref="S3543:T3543"/>
    <mergeCell ref="U3543:W3543"/>
    <mergeCell ref="A3541:N3541"/>
    <mergeCell ref="O3541:S3541"/>
    <mergeCell ref="T3541:V3541"/>
    <mergeCell ref="X3541:AD3541"/>
    <mergeCell ref="AE3541:AG3541"/>
    <mergeCell ref="A3542:J3542"/>
    <mergeCell ref="K3542:AA3542"/>
    <mergeCell ref="AC3542:AG3542"/>
    <mergeCell ref="A3539:N3539"/>
    <mergeCell ref="O3539:S3539"/>
    <mergeCell ref="T3539:V3539"/>
    <mergeCell ref="X3539:AD3539"/>
    <mergeCell ref="AE3539:AG3539"/>
    <mergeCell ref="A3540:H3540"/>
    <mergeCell ref="I3540:Y3540"/>
    <mergeCell ref="AA3540:AG3540"/>
    <mergeCell ref="C3537:N3537"/>
    <mergeCell ref="O3537:S3537"/>
    <mergeCell ref="T3537:V3537"/>
    <mergeCell ref="X3537:AD3537"/>
    <mergeCell ref="AE3537:AG3537"/>
    <mergeCell ref="A3538:H3538"/>
    <mergeCell ref="I3538:Y3538"/>
    <mergeCell ref="AA3538:AG3538"/>
    <mergeCell ref="AA3534:AG3534"/>
    <mergeCell ref="I3535:Y3535"/>
    <mergeCell ref="AA3535:AG3535"/>
    <mergeCell ref="A3536:N3536"/>
    <mergeCell ref="O3536:S3536"/>
    <mergeCell ref="T3536:V3536"/>
    <mergeCell ref="X3536:AD3536"/>
    <mergeCell ref="AE3536:AG3536"/>
    <mergeCell ref="A3531:H3535"/>
    <mergeCell ref="I3531:Y3531"/>
    <mergeCell ref="Z3531:Z3535"/>
    <mergeCell ref="AA3531:AG3531"/>
    <mergeCell ref="AH3531:AH3535"/>
    <mergeCell ref="I3532:Y3532"/>
    <mergeCell ref="AA3532:AG3532"/>
    <mergeCell ref="I3533:Y3533"/>
    <mergeCell ref="AA3533:AG3533"/>
    <mergeCell ref="I3534:Y3534"/>
    <mergeCell ref="C3529:N3529"/>
    <mergeCell ref="O3529:S3529"/>
    <mergeCell ref="T3529:V3529"/>
    <mergeCell ref="X3529:AD3529"/>
    <mergeCell ref="AE3529:AG3529"/>
    <mergeCell ref="C3530:N3530"/>
    <mergeCell ref="O3530:S3530"/>
    <mergeCell ref="T3530:V3530"/>
    <mergeCell ref="X3530:AD3530"/>
    <mergeCell ref="AE3530:AG3530"/>
    <mergeCell ref="AE3525:AG3525"/>
    <mergeCell ref="A3527:J3527"/>
    <mergeCell ref="K3527:Z3527"/>
    <mergeCell ref="AA3527:AG3527"/>
    <mergeCell ref="A3528:N3528"/>
    <mergeCell ref="O3528:S3528"/>
    <mergeCell ref="T3528:V3528"/>
    <mergeCell ref="X3528:AD3528"/>
    <mergeCell ref="AE3528:AG3528"/>
    <mergeCell ref="M3524:P3524"/>
    <mergeCell ref="Q3524:T3524"/>
    <mergeCell ref="U3524:Z3524"/>
    <mergeCell ref="AA3524:AD3524"/>
    <mergeCell ref="C3525:J3526"/>
    <mergeCell ref="K3525:L3525"/>
    <mergeCell ref="M3525:P3525"/>
    <mergeCell ref="Q3525:T3525"/>
    <mergeCell ref="U3525:Z3525"/>
    <mergeCell ref="AA3525:AD3525"/>
    <mergeCell ref="V3521:X3521"/>
    <mergeCell ref="Y3521:AE3521"/>
    <mergeCell ref="AF3521:AG3521"/>
    <mergeCell ref="A3522:AH3522"/>
    <mergeCell ref="A3523:J3524"/>
    <mergeCell ref="K3523:L3524"/>
    <mergeCell ref="M3523:T3523"/>
    <mergeCell ref="U3523:AD3523"/>
    <mergeCell ref="AE3523:AG3524"/>
    <mergeCell ref="AH3523:AH3524"/>
    <mergeCell ref="E3521:F3521"/>
    <mergeCell ref="H3521:I3521"/>
    <mergeCell ref="J3521:K3521"/>
    <mergeCell ref="L3521:M3521"/>
    <mergeCell ref="N3521:Q3521"/>
    <mergeCell ref="R3521:U3521"/>
    <mergeCell ref="A3518:AC3518"/>
    <mergeCell ref="AD3518:AE3518"/>
    <mergeCell ref="AH3518:AH3519"/>
    <mergeCell ref="A3519:AC3519"/>
    <mergeCell ref="AD3519:AE3519"/>
    <mergeCell ref="A3520:C3520"/>
    <mergeCell ref="D3520:D3521"/>
    <mergeCell ref="E3520:AG3520"/>
    <mergeCell ref="AH3520:AH3521"/>
    <mergeCell ref="A3521:C3521"/>
    <mergeCell ref="A3511:AH3511"/>
    <mergeCell ref="A3512:AC3513"/>
    <mergeCell ref="AD3512:AE3512"/>
    <mergeCell ref="AF3512:AG3512"/>
    <mergeCell ref="AH3512:AH3516"/>
    <mergeCell ref="AD3513:AG3516"/>
    <mergeCell ref="A3514:AC3514"/>
    <mergeCell ref="A3515:AC3515"/>
    <mergeCell ref="A3516:AC3517"/>
    <mergeCell ref="AD3517:AH3517"/>
    <mergeCell ref="A3506:AH3506"/>
    <mergeCell ref="A3507:H3507"/>
    <mergeCell ref="I3507:Y3507"/>
    <mergeCell ref="AA3507:AG3507"/>
    <mergeCell ref="A3508:D3508"/>
    <mergeCell ref="E3508:AH3508"/>
    <mergeCell ref="X3503:AB3503"/>
    <mergeCell ref="AC3503:AD3503"/>
    <mergeCell ref="AE3503:AG3503"/>
    <mergeCell ref="A3505:H3505"/>
    <mergeCell ref="I3505:Y3505"/>
    <mergeCell ref="AA3505:AG3505"/>
    <mergeCell ref="X3502:AB3502"/>
    <mergeCell ref="AC3502:AD3502"/>
    <mergeCell ref="AE3502:AG3502"/>
    <mergeCell ref="A3503:E3503"/>
    <mergeCell ref="F3503:J3504"/>
    <mergeCell ref="K3503:L3503"/>
    <mergeCell ref="M3503:O3503"/>
    <mergeCell ref="P3503:R3503"/>
    <mergeCell ref="S3503:T3503"/>
    <mergeCell ref="U3503:W3503"/>
    <mergeCell ref="AE3500:AG3500"/>
    <mergeCell ref="A3501:J3501"/>
    <mergeCell ref="K3501:AA3501"/>
    <mergeCell ref="AC3501:AG3501"/>
    <mergeCell ref="A3502:J3502"/>
    <mergeCell ref="K3502:L3502"/>
    <mergeCell ref="M3502:O3502"/>
    <mergeCell ref="P3502:R3502"/>
    <mergeCell ref="S3502:T3502"/>
    <mergeCell ref="U3502:W3502"/>
    <mergeCell ref="A3499:N3499"/>
    <mergeCell ref="O3499:S3499"/>
    <mergeCell ref="T3499:V3499"/>
    <mergeCell ref="X3499:AD3499"/>
    <mergeCell ref="AE3499:AG3499"/>
    <mergeCell ref="A3500:E3500"/>
    <mergeCell ref="F3500:N3500"/>
    <mergeCell ref="O3500:S3500"/>
    <mergeCell ref="T3500:V3500"/>
    <mergeCell ref="X3500:AD3500"/>
    <mergeCell ref="A3497:N3497"/>
    <mergeCell ref="O3497:S3497"/>
    <mergeCell ref="T3497:V3497"/>
    <mergeCell ref="X3497:AD3497"/>
    <mergeCell ref="AE3497:AG3497"/>
    <mergeCell ref="A3498:H3498"/>
    <mergeCell ref="I3498:Y3498"/>
    <mergeCell ref="AA3498:AG3498"/>
    <mergeCell ref="C3495:N3495"/>
    <mergeCell ref="O3495:S3495"/>
    <mergeCell ref="T3495:V3495"/>
    <mergeCell ref="X3495:AD3495"/>
    <mergeCell ref="AE3495:AG3495"/>
    <mergeCell ref="A3496:H3496"/>
    <mergeCell ref="I3496:Y3496"/>
    <mergeCell ref="AA3496:AG3496"/>
    <mergeCell ref="AA3492:AG3492"/>
    <mergeCell ref="I3493:Y3493"/>
    <mergeCell ref="AA3493:AG3493"/>
    <mergeCell ref="A3494:N3494"/>
    <mergeCell ref="O3494:S3494"/>
    <mergeCell ref="T3494:V3494"/>
    <mergeCell ref="X3494:AD3494"/>
    <mergeCell ref="AE3494:AG3494"/>
    <mergeCell ref="A3489:H3493"/>
    <mergeCell ref="I3489:Y3489"/>
    <mergeCell ref="Z3489:Z3493"/>
    <mergeCell ref="AA3489:AG3489"/>
    <mergeCell ref="AH3489:AH3493"/>
    <mergeCell ref="I3490:Y3490"/>
    <mergeCell ref="AA3490:AG3490"/>
    <mergeCell ref="I3491:Y3491"/>
    <mergeCell ref="AA3491:AG3491"/>
    <mergeCell ref="I3492:Y3492"/>
    <mergeCell ref="C3487:N3487"/>
    <mergeCell ref="O3487:S3487"/>
    <mergeCell ref="T3487:V3487"/>
    <mergeCell ref="X3487:AD3487"/>
    <mergeCell ref="AE3487:AG3487"/>
    <mergeCell ref="C3488:N3488"/>
    <mergeCell ref="O3488:S3488"/>
    <mergeCell ref="T3488:V3488"/>
    <mergeCell ref="X3488:AD3488"/>
    <mergeCell ref="AE3488:AG3488"/>
    <mergeCell ref="AE3483:AG3483"/>
    <mergeCell ref="A3485:J3485"/>
    <mergeCell ref="K3485:Z3485"/>
    <mergeCell ref="AA3485:AG3485"/>
    <mergeCell ref="A3486:N3486"/>
    <mergeCell ref="O3486:S3486"/>
    <mergeCell ref="T3486:V3486"/>
    <mergeCell ref="X3486:AD3486"/>
    <mergeCell ref="AE3486:AG3486"/>
    <mergeCell ref="M3482:P3482"/>
    <mergeCell ref="Q3482:T3482"/>
    <mergeCell ref="U3482:Z3482"/>
    <mergeCell ref="AA3482:AD3482"/>
    <mergeCell ref="C3483:J3484"/>
    <mergeCell ref="K3483:L3483"/>
    <mergeCell ref="M3483:P3483"/>
    <mergeCell ref="Q3483:T3483"/>
    <mergeCell ref="U3483:Z3483"/>
    <mergeCell ref="AA3483:AD3483"/>
    <mergeCell ref="V3479:X3479"/>
    <mergeCell ref="Y3479:AE3479"/>
    <mergeCell ref="AF3479:AG3479"/>
    <mergeCell ref="A3480:AH3480"/>
    <mergeCell ref="A3481:J3482"/>
    <mergeCell ref="K3481:L3482"/>
    <mergeCell ref="M3481:T3481"/>
    <mergeCell ref="U3481:AD3481"/>
    <mergeCell ref="AE3481:AG3482"/>
    <mergeCell ref="AH3481:AH3482"/>
    <mergeCell ref="E3479:F3479"/>
    <mergeCell ref="H3479:I3479"/>
    <mergeCell ref="J3479:K3479"/>
    <mergeCell ref="L3479:M3479"/>
    <mergeCell ref="N3479:Q3479"/>
    <mergeCell ref="R3479:U3479"/>
    <mergeCell ref="A3476:AC3476"/>
    <mergeCell ref="AD3476:AE3476"/>
    <mergeCell ref="AH3476:AH3477"/>
    <mergeCell ref="A3477:AC3477"/>
    <mergeCell ref="AD3477:AE3477"/>
    <mergeCell ref="A3478:C3478"/>
    <mergeCell ref="D3478:D3479"/>
    <mergeCell ref="E3478:AG3478"/>
    <mergeCell ref="AH3478:AH3479"/>
    <mergeCell ref="A3479:C3479"/>
    <mergeCell ref="A3469:AH3469"/>
    <mergeCell ref="A3470:AC3471"/>
    <mergeCell ref="AD3470:AE3470"/>
    <mergeCell ref="AF3470:AG3470"/>
    <mergeCell ref="AH3470:AH3474"/>
    <mergeCell ref="AD3471:AG3474"/>
    <mergeCell ref="A3472:AC3472"/>
    <mergeCell ref="A3473:AC3473"/>
    <mergeCell ref="A3474:AC3475"/>
    <mergeCell ref="AD3475:AH3475"/>
    <mergeCell ref="A3464:AH3464"/>
    <mergeCell ref="A3465:H3465"/>
    <mergeCell ref="I3465:Y3465"/>
    <mergeCell ref="AA3465:AG3465"/>
    <mergeCell ref="A3466:D3466"/>
    <mergeCell ref="E3466:AH3466"/>
    <mergeCell ref="X3462:AB3462"/>
    <mergeCell ref="AC3462:AD3462"/>
    <mergeCell ref="AE3462:AG3462"/>
    <mergeCell ref="A3463:H3463"/>
    <mergeCell ref="I3463:Y3463"/>
    <mergeCell ref="AA3463:AG3463"/>
    <mergeCell ref="X3461:AB3461"/>
    <mergeCell ref="AC3461:AD3461"/>
    <mergeCell ref="AE3461:AG3461"/>
    <mergeCell ref="A3462:E3462"/>
    <mergeCell ref="F3462:J3462"/>
    <mergeCell ref="K3462:L3462"/>
    <mergeCell ref="M3462:O3462"/>
    <mergeCell ref="P3462:R3462"/>
    <mergeCell ref="S3462:T3462"/>
    <mergeCell ref="U3462:W3462"/>
    <mergeCell ref="AE3459:AG3459"/>
    <mergeCell ref="A3460:J3460"/>
    <mergeCell ref="K3460:AA3460"/>
    <mergeCell ref="AC3460:AG3460"/>
    <mergeCell ref="A3461:J3461"/>
    <mergeCell ref="K3461:L3461"/>
    <mergeCell ref="M3461:O3461"/>
    <mergeCell ref="P3461:R3461"/>
    <mergeCell ref="S3461:T3461"/>
    <mergeCell ref="U3461:W3461"/>
    <mergeCell ref="A3458:N3458"/>
    <mergeCell ref="O3458:S3458"/>
    <mergeCell ref="T3458:V3458"/>
    <mergeCell ref="X3458:AD3458"/>
    <mergeCell ref="AE3458:AG3458"/>
    <mergeCell ref="A3459:E3459"/>
    <mergeCell ref="F3459:N3459"/>
    <mergeCell ref="O3459:S3459"/>
    <mergeCell ref="T3459:V3459"/>
    <mergeCell ref="X3459:AD3459"/>
    <mergeCell ref="A3456:N3456"/>
    <mergeCell ref="O3456:S3456"/>
    <mergeCell ref="T3456:V3456"/>
    <mergeCell ref="X3456:AD3456"/>
    <mergeCell ref="AE3456:AG3456"/>
    <mergeCell ref="A3457:H3457"/>
    <mergeCell ref="I3457:Y3457"/>
    <mergeCell ref="AA3457:AG3457"/>
    <mergeCell ref="C3454:N3454"/>
    <mergeCell ref="O3454:S3454"/>
    <mergeCell ref="T3454:V3454"/>
    <mergeCell ref="X3454:AD3454"/>
    <mergeCell ref="AE3454:AG3454"/>
    <mergeCell ref="A3455:H3455"/>
    <mergeCell ref="I3455:Y3455"/>
    <mergeCell ref="AA3455:AG3455"/>
    <mergeCell ref="AA3451:AG3451"/>
    <mergeCell ref="I3452:Y3452"/>
    <mergeCell ref="AA3452:AG3452"/>
    <mergeCell ref="A3453:N3453"/>
    <mergeCell ref="O3453:S3453"/>
    <mergeCell ref="T3453:V3453"/>
    <mergeCell ref="X3453:AD3453"/>
    <mergeCell ref="AE3453:AG3453"/>
    <mergeCell ref="A3448:H3452"/>
    <mergeCell ref="I3448:Y3448"/>
    <mergeCell ref="Z3448:Z3452"/>
    <mergeCell ref="AA3448:AG3448"/>
    <mergeCell ref="AH3448:AH3452"/>
    <mergeCell ref="I3449:Y3449"/>
    <mergeCell ref="AA3449:AG3449"/>
    <mergeCell ref="I3450:Y3450"/>
    <mergeCell ref="AA3450:AG3450"/>
    <mergeCell ref="I3451:Y3451"/>
    <mergeCell ref="C3446:N3446"/>
    <mergeCell ref="O3446:S3446"/>
    <mergeCell ref="T3446:V3446"/>
    <mergeCell ref="X3446:AD3446"/>
    <mergeCell ref="AE3446:AG3446"/>
    <mergeCell ref="C3447:N3447"/>
    <mergeCell ref="O3447:S3447"/>
    <mergeCell ref="T3447:V3447"/>
    <mergeCell ref="X3447:AD3447"/>
    <mergeCell ref="AE3447:AG3447"/>
    <mergeCell ref="AE3442:AG3442"/>
    <mergeCell ref="A3444:J3444"/>
    <mergeCell ref="K3444:Z3444"/>
    <mergeCell ref="AA3444:AG3444"/>
    <mergeCell ref="A3445:N3445"/>
    <mergeCell ref="O3445:S3445"/>
    <mergeCell ref="T3445:V3445"/>
    <mergeCell ref="X3445:AD3445"/>
    <mergeCell ref="AE3445:AG3445"/>
    <mergeCell ref="M3441:P3441"/>
    <mergeCell ref="Q3441:T3441"/>
    <mergeCell ref="U3441:Z3441"/>
    <mergeCell ref="AA3441:AD3441"/>
    <mergeCell ref="C3442:J3443"/>
    <mergeCell ref="K3442:L3442"/>
    <mergeCell ref="M3442:P3442"/>
    <mergeCell ref="Q3442:T3442"/>
    <mergeCell ref="U3442:Z3442"/>
    <mergeCell ref="AA3442:AD3442"/>
    <mergeCell ref="V3438:X3438"/>
    <mergeCell ref="Y3438:AE3438"/>
    <mergeCell ref="AF3438:AG3438"/>
    <mergeCell ref="A3439:AH3439"/>
    <mergeCell ref="A3440:J3441"/>
    <mergeCell ref="K3440:L3441"/>
    <mergeCell ref="M3440:T3440"/>
    <mergeCell ref="U3440:AD3440"/>
    <mergeCell ref="AE3440:AG3441"/>
    <mergeCell ref="AH3440:AH3441"/>
    <mergeCell ref="E3438:F3438"/>
    <mergeCell ref="H3438:I3438"/>
    <mergeCell ref="J3438:K3438"/>
    <mergeCell ref="L3438:M3438"/>
    <mergeCell ref="N3438:Q3438"/>
    <mergeCell ref="R3438:U3438"/>
    <mergeCell ref="A3435:AC3435"/>
    <mergeCell ref="AD3435:AE3435"/>
    <mergeCell ref="AH3435:AH3436"/>
    <mergeCell ref="A3436:AC3436"/>
    <mergeCell ref="AD3436:AE3436"/>
    <mergeCell ref="A3437:C3437"/>
    <mergeCell ref="D3437:D3438"/>
    <mergeCell ref="E3437:AG3437"/>
    <mergeCell ref="AH3437:AH3438"/>
    <mergeCell ref="A3438:C3438"/>
    <mergeCell ref="A3428:AH3428"/>
    <mergeCell ref="A3429:AC3430"/>
    <mergeCell ref="AD3429:AE3429"/>
    <mergeCell ref="AF3429:AG3429"/>
    <mergeCell ref="AH3429:AH3433"/>
    <mergeCell ref="AD3430:AG3433"/>
    <mergeCell ref="A3431:AC3431"/>
    <mergeCell ref="A3432:AC3432"/>
    <mergeCell ref="A3433:AC3434"/>
    <mergeCell ref="AD3434:AH3434"/>
    <mergeCell ref="A3423:AH3423"/>
    <mergeCell ref="A3424:H3424"/>
    <mergeCell ref="I3424:Y3424"/>
    <mergeCell ref="AA3424:AG3424"/>
    <mergeCell ref="A3425:D3425"/>
    <mergeCell ref="E3425:AH3425"/>
    <mergeCell ref="X3421:AB3421"/>
    <mergeCell ref="AC3421:AD3421"/>
    <mergeCell ref="AE3421:AG3421"/>
    <mergeCell ref="A3422:H3422"/>
    <mergeCell ref="I3422:Y3422"/>
    <mergeCell ref="AA3422:AG3422"/>
    <mergeCell ref="X3420:AB3420"/>
    <mergeCell ref="AC3420:AD3420"/>
    <mergeCell ref="AE3420:AG3420"/>
    <mergeCell ref="A3421:E3421"/>
    <mergeCell ref="F3421:J3421"/>
    <mergeCell ref="K3421:L3421"/>
    <mergeCell ref="M3421:O3421"/>
    <mergeCell ref="P3421:R3421"/>
    <mergeCell ref="S3421:T3421"/>
    <mergeCell ref="U3421:W3421"/>
    <mergeCell ref="AE3418:AG3418"/>
    <mergeCell ref="A3419:J3419"/>
    <mergeCell ref="K3419:AA3419"/>
    <mergeCell ref="AC3419:AG3419"/>
    <mergeCell ref="A3420:J3420"/>
    <mergeCell ref="K3420:L3420"/>
    <mergeCell ref="M3420:O3420"/>
    <mergeCell ref="P3420:R3420"/>
    <mergeCell ref="S3420:T3420"/>
    <mergeCell ref="U3420:W3420"/>
    <mergeCell ref="A3417:N3417"/>
    <mergeCell ref="O3417:S3417"/>
    <mergeCell ref="T3417:V3417"/>
    <mergeCell ref="X3417:AD3417"/>
    <mergeCell ref="AE3417:AG3417"/>
    <mergeCell ref="A3418:E3418"/>
    <mergeCell ref="F3418:N3418"/>
    <mergeCell ref="O3418:S3418"/>
    <mergeCell ref="T3418:V3418"/>
    <mergeCell ref="X3418:AD3418"/>
    <mergeCell ref="A3415:N3415"/>
    <mergeCell ref="O3415:S3415"/>
    <mergeCell ref="T3415:V3415"/>
    <mergeCell ref="X3415:AD3415"/>
    <mergeCell ref="AE3415:AG3415"/>
    <mergeCell ref="A3416:H3416"/>
    <mergeCell ref="I3416:Y3416"/>
    <mergeCell ref="AA3416:AG3416"/>
    <mergeCell ref="C3413:N3413"/>
    <mergeCell ref="O3413:S3413"/>
    <mergeCell ref="T3413:V3413"/>
    <mergeCell ref="X3413:AD3413"/>
    <mergeCell ref="AE3413:AG3413"/>
    <mergeCell ref="A3414:H3414"/>
    <mergeCell ref="I3414:Y3414"/>
    <mergeCell ref="AA3414:AG3414"/>
    <mergeCell ref="AA3410:AG3410"/>
    <mergeCell ref="I3411:Y3411"/>
    <mergeCell ref="AA3411:AG3411"/>
    <mergeCell ref="A3412:N3412"/>
    <mergeCell ref="O3412:S3412"/>
    <mergeCell ref="T3412:V3412"/>
    <mergeCell ref="X3412:AD3412"/>
    <mergeCell ref="AE3412:AG3412"/>
    <mergeCell ref="A3407:H3411"/>
    <mergeCell ref="I3407:Y3407"/>
    <mergeCell ref="Z3407:Z3411"/>
    <mergeCell ref="AA3407:AG3407"/>
    <mergeCell ref="AH3407:AH3411"/>
    <mergeCell ref="I3408:Y3408"/>
    <mergeCell ref="AA3408:AG3408"/>
    <mergeCell ref="I3409:Y3409"/>
    <mergeCell ref="AA3409:AG3409"/>
    <mergeCell ref="I3410:Y3410"/>
    <mergeCell ref="C3405:N3405"/>
    <mergeCell ref="O3405:S3405"/>
    <mergeCell ref="T3405:V3405"/>
    <mergeCell ref="X3405:AD3405"/>
    <mergeCell ref="AE3405:AG3405"/>
    <mergeCell ref="C3406:N3406"/>
    <mergeCell ref="O3406:S3406"/>
    <mergeCell ref="T3406:V3406"/>
    <mergeCell ref="X3406:AD3406"/>
    <mergeCell ref="AE3406:AG3406"/>
    <mergeCell ref="AE3401:AG3401"/>
    <mergeCell ref="A3403:J3403"/>
    <mergeCell ref="K3403:Z3403"/>
    <mergeCell ref="AA3403:AG3403"/>
    <mergeCell ref="A3404:N3404"/>
    <mergeCell ref="O3404:S3404"/>
    <mergeCell ref="T3404:V3404"/>
    <mergeCell ref="X3404:AD3404"/>
    <mergeCell ref="AE3404:AG3404"/>
    <mergeCell ref="M3400:P3400"/>
    <mergeCell ref="Q3400:T3400"/>
    <mergeCell ref="U3400:Z3400"/>
    <mergeCell ref="AA3400:AD3400"/>
    <mergeCell ref="C3401:J3402"/>
    <mergeCell ref="K3401:L3401"/>
    <mergeCell ref="M3401:P3401"/>
    <mergeCell ref="Q3401:T3401"/>
    <mergeCell ref="U3401:Z3401"/>
    <mergeCell ref="AA3401:AD3401"/>
    <mergeCell ref="V3397:X3397"/>
    <mergeCell ref="Y3397:AE3397"/>
    <mergeCell ref="AF3397:AG3397"/>
    <mergeCell ref="A3398:AH3398"/>
    <mergeCell ref="A3399:J3400"/>
    <mergeCell ref="K3399:L3400"/>
    <mergeCell ref="M3399:T3399"/>
    <mergeCell ref="U3399:AD3399"/>
    <mergeCell ref="AE3399:AG3400"/>
    <mergeCell ref="AH3399:AH3400"/>
    <mergeCell ref="E3397:F3397"/>
    <mergeCell ref="H3397:I3397"/>
    <mergeCell ref="J3397:K3397"/>
    <mergeCell ref="L3397:M3397"/>
    <mergeCell ref="N3397:Q3397"/>
    <mergeCell ref="R3397:U3397"/>
    <mergeCell ref="A3394:AC3394"/>
    <mergeCell ref="AD3394:AE3394"/>
    <mergeCell ref="AH3394:AH3395"/>
    <mergeCell ref="A3395:AC3395"/>
    <mergeCell ref="AD3395:AE3395"/>
    <mergeCell ref="A3396:C3396"/>
    <mergeCell ref="D3396:D3397"/>
    <mergeCell ref="E3396:AG3396"/>
    <mergeCell ref="AH3396:AH3397"/>
    <mergeCell ref="A3397:C3397"/>
    <mergeCell ref="A3387:AH3387"/>
    <mergeCell ref="A3388:AC3389"/>
    <mergeCell ref="AD3388:AE3388"/>
    <mergeCell ref="AF3388:AG3388"/>
    <mergeCell ref="AH3388:AH3392"/>
    <mergeCell ref="AD3389:AG3392"/>
    <mergeCell ref="A3390:AC3390"/>
    <mergeCell ref="A3391:AC3391"/>
    <mergeCell ref="A3392:AC3393"/>
    <mergeCell ref="AD3393:AH3393"/>
    <mergeCell ref="A3380:AH3380"/>
    <mergeCell ref="A3381:H3381"/>
    <mergeCell ref="I3381:Y3381"/>
    <mergeCell ref="AA3381:AG3381"/>
    <mergeCell ref="A3382:D3382"/>
    <mergeCell ref="E3382:AH3382"/>
    <mergeCell ref="X3377:AB3377"/>
    <mergeCell ref="AC3377:AD3377"/>
    <mergeCell ref="AE3377:AG3377"/>
    <mergeCell ref="A3379:H3379"/>
    <mergeCell ref="I3379:Y3379"/>
    <mergeCell ref="AA3379:AG3379"/>
    <mergeCell ref="X3376:AB3376"/>
    <mergeCell ref="AC3376:AD3376"/>
    <mergeCell ref="AE3376:AG3376"/>
    <mergeCell ref="A3377:E3377"/>
    <mergeCell ref="F3377:J3378"/>
    <mergeCell ref="K3377:L3377"/>
    <mergeCell ref="M3377:O3377"/>
    <mergeCell ref="P3377:R3377"/>
    <mergeCell ref="S3377:T3377"/>
    <mergeCell ref="U3377:W3377"/>
    <mergeCell ref="A3376:J3376"/>
    <mergeCell ref="K3376:L3376"/>
    <mergeCell ref="M3376:O3376"/>
    <mergeCell ref="P3376:R3376"/>
    <mergeCell ref="S3376:T3376"/>
    <mergeCell ref="U3376:W3376"/>
    <mergeCell ref="A3372:AC3373"/>
    <mergeCell ref="AD3373:AH3373"/>
    <mergeCell ref="A3374:AC3374"/>
    <mergeCell ref="AD3374:AE3374"/>
    <mergeCell ref="AH3374:AH3375"/>
    <mergeCell ref="A3375:AC3375"/>
    <mergeCell ref="AD3375:AE3375"/>
    <mergeCell ref="AC3365:AD3365"/>
    <mergeCell ref="AE3365:AG3365"/>
    <mergeCell ref="A3367:AH3367"/>
    <mergeCell ref="A3368:AC3369"/>
    <mergeCell ref="AD3368:AE3368"/>
    <mergeCell ref="AF3368:AG3368"/>
    <mergeCell ref="AH3368:AH3372"/>
    <mergeCell ref="AD3369:AG3372"/>
    <mergeCell ref="A3370:AC3370"/>
    <mergeCell ref="A3371:AC3371"/>
    <mergeCell ref="AC3364:AD3364"/>
    <mergeCell ref="AE3364:AG3364"/>
    <mergeCell ref="A3365:E3365"/>
    <mergeCell ref="F3365:J3365"/>
    <mergeCell ref="K3365:L3365"/>
    <mergeCell ref="M3365:O3365"/>
    <mergeCell ref="P3365:R3365"/>
    <mergeCell ref="S3365:T3365"/>
    <mergeCell ref="U3365:W3365"/>
    <mergeCell ref="X3365:AB3365"/>
    <mergeCell ref="AC3363:AD3363"/>
    <mergeCell ref="AE3363:AG3363"/>
    <mergeCell ref="A3364:E3364"/>
    <mergeCell ref="F3364:J3364"/>
    <mergeCell ref="K3364:L3364"/>
    <mergeCell ref="M3364:O3364"/>
    <mergeCell ref="P3364:R3364"/>
    <mergeCell ref="S3364:T3364"/>
    <mergeCell ref="U3364:W3364"/>
    <mergeCell ref="X3364:AB3364"/>
    <mergeCell ref="AC3362:AD3362"/>
    <mergeCell ref="AE3362:AG3362"/>
    <mergeCell ref="A3363:E3363"/>
    <mergeCell ref="F3363:J3363"/>
    <mergeCell ref="K3363:L3363"/>
    <mergeCell ref="M3363:O3363"/>
    <mergeCell ref="P3363:R3363"/>
    <mergeCell ref="S3363:T3363"/>
    <mergeCell ref="U3363:W3363"/>
    <mergeCell ref="X3363:AB3363"/>
    <mergeCell ref="AC3361:AD3361"/>
    <mergeCell ref="AE3361:AG3361"/>
    <mergeCell ref="A3362:E3362"/>
    <mergeCell ref="F3362:J3362"/>
    <mergeCell ref="K3362:L3362"/>
    <mergeCell ref="M3362:O3362"/>
    <mergeCell ref="P3362:R3362"/>
    <mergeCell ref="S3362:T3362"/>
    <mergeCell ref="U3362:W3362"/>
    <mergeCell ref="X3362:AB3362"/>
    <mergeCell ref="A3360:J3360"/>
    <mergeCell ref="K3360:AA3360"/>
    <mergeCell ref="AC3360:AG3360"/>
    <mergeCell ref="A3361:J3361"/>
    <mergeCell ref="K3361:L3361"/>
    <mergeCell ref="M3361:O3361"/>
    <mergeCell ref="P3361:R3361"/>
    <mergeCell ref="S3361:T3361"/>
    <mergeCell ref="U3361:W3361"/>
    <mergeCell ref="X3361:AB3361"/>
    <mergeCell ref="A3359:E3359"/>
    <mergeCell ref="F3359:N3359"/>
    <mergeCell ref="O3359:S3359"/>
    <mergeCell ref="T3359:V3359"/>
    <mergeCell ref="X3359:AD3359"/>
    <mergeCell ref="AE3359:AG3359"/>
    <mergeCell ref="A3358:E3358"/>
    <mergeCell ref="F3358:N3358"/>
    <mergeCell ref="O3358:S3358"/>
    <mergeCell ref="T3358:V3358"/>
    <mergeCell ref="X3358:AD3358"/>
    <mergeCell ref="AE3358:AG3358"/>
    <mergeCell ref="A3357:E3357"/>
    <mergeCell ref="F3357:N3357"/>
    <mergeCell ref="O3357:S3357"/>
    <mergeCell ref="T3357:V3357"/>
    <mergeCell ref="X3357:AD3357"/>
    <mergeCell ref="AE3357:AG3357"/>
    <mergeCell ref="AE3355:AG3355"/>
    <mergeCell ref="A3356:E3356"/>
    <mergeCell ref="F3356:N3356"/>
    <mergeCell ref="O3356:S3356"/>
    <mergeCell ref="T3356:V3356"/>
    <mergeCell ref="X3356:AD3356"/>
    <mergeCell ref="AE3356:AG3356"/>
    <mergeCell ref="A3354:N3354"/>
    <mergeCell ref="O3354:S3354"/>
    <mergeCell ref="T3354:V3354"/>
    <mergeCell ref="X3354:AD3354"/>
    <mergeCell ref="AE3354:AG3354"/>
    <mergeCell ref="A3355:E3355"/>
    <mergeCell ref="F3355:N3355"/>
    <mergeCell ref="O3355:S3355"/>
    <mergeCell ref="T3355:V3355"/>
    <mergeCell ref="X3355:AD3355"/>
    <mergeCell ref="A3352:N3352"/>
    <mergeCell ref="O3352:S3352"/>
    <mergeCell ref="T3352:V3352"/>
    <mergeCell ref="X3352:AD3352"/>
    <mergeCell ref="AE3352:AG3352"/>
    <mergeCell ref="A3353:H3353"/>
    <mergeCell ref="I3353:Y3353"/>
    <mergeCell ref="AA3353:AG3353"/>
    <mergeCell ref="C3350:N3350"/>
    <mergeCell ref="O3350:S3350"/>
    <mergeCell ref="T3350:V3350"/>
    <mergeCell ref="X3350:AD3350"/>
    <mergeCell ref="AE3350:AG3350"/>
    <mergeCell ref="A3351:H3351"/>
    <mergeCell ref="I3351:Y3351"/>
    <mergeCell ref="AA3351:AG3351"/>
    <mergeCell ref="C3348:N3348"/>
    <mergeCell ref="O3348:S3348"/>
    <mergeCell ref="T3348:V3348"/>
    <mergeCell ref="X3348:AD3348"/>
    <mergeCell ref="AE3348:AG3348"/>
    <mergeCell ref="C3349:N3349"/>
    <mergeCell ref="O3349:S3349"/>
    <mergeCell ref="T3349:V3349"/>
    <mergeCell ref="X3349:AD3349"/>
    <mergeCell ref="AE3349:AG3349"/>
    <mergeCell ref="C3346:N3346"/>
    <mergeCell ref="O3346:S3346"/>
    <mergeCell ref="T3346:V3346"/>
    <mergeCell ref="X3346:AD3346"/>
    <mergeCell ref="AE3346:AG3346"/>
    <mergeCell ref="C3347:N3347"/>
    <mergeCell ref="O3347:S3347"/>
    <mergeCell ref="T3347:V3347"/>
    <mergeCell ref="X3347:AD3347"/>
    <mergeCell ref="AE3347:AG3347"/>
    <mergeCell ref="AA3343:AG3343"/>
    <mergeCell ref="I3344:Y3344"/>
    <mergeCell ref="AA3344:AG3344"/>
    <mergeCell ref="A3345:N3345"/>
    <mergeCell ref="O3345:S3345"/>
    <mergeCell ref="T3345:V3345"/>
    <mergeCell ref="X3345:AD3345"/>
    <mergeCell ref="AE3345:AG3345"/>
    <mergeCell ref="A3340:H3344"/>
    <mergeCell ref="I3340:Y3340"/>
    <mergeCell ref="Z3340:Z3344"/>
    <mergeCell ref="AA3340:AG3340"/>
    <mergeCell ref="AH3340:AH3344"/>
    <mergeCell ref="I3341:Y3341"/>
    <mergeCell ref="AA3341:AG3341"/>
    <mergeCell ref="I3342:Y3342"/>
    <mergeCell ref="AA3342:AG3342"/>
    <mergeCell ref="I3343:Y3343"/>
    <mergeCell ref="C3338:N3338"/>
    <mergeCell ref="O3338:S3338"/>
    <mergeCell ref="T3338:V3338"/>
    <mergeCell ref="X3338:AD3338"/>
    <mergeCell ref="AE3338:AG3338"/>
    <mergeCell ref="C3339:N3339"/>
    <mergeCell ref="O3339:S3339"/>
    <mergeCell ref="T3339:V3339"/>
    <mergeCell ref="X3339:AD3339"/>
    <mergeCell ref="AE3339:AG3339"/>
    <mergeCell ref="A3336:J3336"/>
    <mergeCell ref="K3336:Z3336"/>
    <mergeCell ref="AA3336:AG3336"/>
    <mergeCell ref="A3337:N3337"/>
    <mergeCell ref="O3337:S3337"/>
    <mergeCell ref="T3337:V3337"/>
    <mergeCell ref="X3337:AD3337"/>
    <mergeCell ref="AE3337:AG3337"/>
    <mergeCell ref="AE3334:AG3334"/>
    <mergeCell ref="C3335:J3335"/>
    <mergeCell ref="K3335:L3335"/>
    <mergeCell ref="M3335:P3335"/>
    <mergeCell ref="Q3335:T3335"/>
    <mergeCell ref="U3335:Z3335"/>
    <mergeCell ref="AA3335:AD3335"/>
    <mergeCell ref="AE3335:AG3335"/>
    <mergeCell ref="C3334:J3334"/>
    <mergeCell ref="K3334:L3334"/>
    <mergeCell ref="M3334:P3334"/>
    <mergeCell ref="Q3334:T3334"/>
    <mergeCell ref="U3334:Z3334"/>
    <mergeCell ref="AA3334:AD3334"/>
    <mergeCell ref="AE3332:AG3332"/>
    <mergeCell ref="C3333:J3333"/>
    <mergeCell ref="K3333:L3333"/>
    <mergeCell ref="M3333:P3333"/>
    <mergeCell ref="Q3333:T3333"/>
    <mergeCell ref="U3333:Z3333"/>
    <mergeCell ref="AA3333:AD3333"/>
    <mergeCell ref="AE3333:AG3333"/>
    <mergeCell ref="M3331:P3331"/>
    <mergeCell ref="Q3331:T3331"/>
    <mergeCell ref="U3331:Z3331"/>
    <mergeCell ref="AA3331:AD3331"/>
    <mergeCell ref="C3332:J3332"/>
    <mergeCell ref="K3332:L3332"/>
    <mergeCell ref="M3332:P3332"/>
    <mergeCell ref="Q3332:T3332"/>
    <mergeCell ref="U3332:Z3332"/>
    <mergeCell ref="AA3332:AD3332"/>
    <mergeCell ref="V3328:X3328"/>
    <mergeCell ref="Y3328:AE3328"/>
    <mergeCell ref="AF3328:AG3328"/>
    <mergeCell ref="A3329:AH3329"/>
    <mergeCell ref="A3330:J3331"/>
    <mergeCell ref="K3330:L3331"/>
    <mergeCell ref="M3330:T3330"/>
    <mergeCell ref="U3330:AD3330"/>
    <mergeCell ref="AE3330:AG3331"/>
    <mergeCell ref="AH3330:AH3331"/>
    <mergeCell ref="E3328:F3328"/>
    <mergeCell ref="H3328:I3328"/>
    <mergeCell ref="J3328:K3328"/>
    <mergeCell ref="L3328:M3328"/>
    <mergeCell ref="N3328:Q3328"/>
    <mergeCell ref="R3328:U3328"/>
    <mergeCell ref="A3325:AC3325"/>
    <mergeCell ref="AD3325:AE3325"/>
    <mergeCell ref="AH3325:AH3326"/>
    <mergeCell ref="A3326:AC3326"/>
    <mergeCell ref="AD3326:AE3326"/>
    <mergeCell ref="A3327:C3327"/>
    <mergeCell ref="D3327:D3328"/>
    <mergeCell ref="E3327:AG3327"/>
    <mergeCell ref="AH3327:AH3328"/>
    <mergeCell ref="A3328:C3328"/>
    <mergeCell ref="A3318:AH3318"/>
    <mergeCell ref="A3319:AC3320"/>
    <mergeCell ref="AD3319:AE3319"/>
    <mergeCell ref="AF3319:AG3319"/>
    <mergeCell ref="AH3319:AH3323"/>
    <mergeCell ref="AD3320:AG3323"/>
    <mergeCell ref="A3321:AC3321"/>
    <mergeCell ref="A3322:AC3322"/>
    <mergeCell ref="A3323:AC3324"/>
    <mergeCell ref="AD3324:AH3324"/>
    <mergeCell ref="A3311:AH3311"/>
    <mergeCell ref="A3312:H3312"/>
    <mergeCell ref="I3312:Y3312"/>
    <mergeCell ref="AA3312:AG3312"/>
    <mergeCell ref="A3313:D3313"/>
    <mergeCell ref="E3313:AH3313"/>
    <mergeCell ref="X3309:AB3309"/>
    <mergeCell ref="AC3309:AD3309"/>
    <mergeCell ref="AE3309:AG3309"/>
    <mergeCell ref="A3310:H3310"/>
    <mergeCell ref="I3310:Y3310"/>
    <mergeCell ref="AA3310:AG3310"/>
    <mergeCell ref="X3308:AB3308"/>
    <mergeCell ref="AC3308:AD3308"/>
    <mergeCell ref="AE3308:AG3308"/>
    <mergeCell ref="A3309:E3309"/>
    <mergeCell ref="F3309:J3309"/>
    <mergeCell ref="K3309:L3309"/>
    <mergeCell ref="M3309:O3309"/>
    <mergeCell ref="P3309:R3309"/>
    <mergeCell ref="S3309:T3309"/>
    <mergeCell ref="U3309:W3309"/>
    <mergeCell ref="X3307:AB3307"/>
    <mergeCell ref="AC3307:AD3307"/>
    <mergeCell ref="AE3307:AG3307"/>
    <mergeCell ref="A3308:E3308"/>
    <mergeCell ref="F3308:J3308"/>
    <mergeCell ref="K3308:L3308"/>
    <mergeCell ref="M3308:O3308"/>
    <mergeCell ref="P3308:R3308"/>
    <mergeCell ref="S3308:T3308"/>
    <mergeCell ref="U3308:W3308"/>
    <mergeCell ref="X3306:AB3306"/>
    <mergeCell ref="AC3306:AD3306"/>
    <mergeCell ref="AE3306:AG3306"/>
    <mergeCell ref="A3307:E3307"/>
    <mergeCell ref="F3307:J3307"/>
    <mergeCell ref="K3307:L3307"/>
    <mergeCell ref="M3307:O3307"/>
    <mergeCell ref="P3307:R3307"/>
    <mergeCell ref="S3307:T3307"/>
    <mergeCell ref="U3307:W3307"/>
    <mergeCell ref="A3306:J3306"/>
    <mergeCell ref="K3306:L3306"/>
    <mergeCell ref="M3306:O3306"/>
    <mergeCell ref="P3306:R3306"/>
    <mergeCell ref="S3306:T3306"/>
    <mergeCell ref="U3306:W3306"/>
    <mergeCell ref="A3302:AC3303"/>
    <mergeCell ref="AD3303:AH3303"/>
    <mergeCell ref="A3304:AC3304"/>
    <mergeCell ref="AD3304:AE3304"/>
    <mergeCell ref="AH3304:AH3305"/>
    <mergeCell ref="A3305:AC3305"/>
    <mergeCell ref="AD3305:AE3305"/>
    <mergeCell ref="AC3295:AD3295"/>
    <mergeCell ref="AE3295:AG3295"/>
    <mergeCell ref="A3297:AH3297"/>
    <mergeCell ref="A3298:AC3299"/>
    <mergeCell ref="AD3298:AE3298"/>
    <mergeCell ref="AF3298:AG3298"/>
    <mergeCell ref="AH3298:AH3302"/>
    <mergeCell ref="AD3299:AG3302"/>
    <mergeCell ref="A3300:AC3300"/>
    <mergeCell ref="A3301:AC3301"/>
    <mergeCell ref="AC3294:AD3294"/>
    <mergeCell ref="AE3294:AG3294"/>
    <mergeCell ref="A3295:E3295"/>
    <mergeCell ref="F3295:J3295"/>
    <mergeCell ref="K3295:L3295"/>
    <mergeCell ref="M3295:O3295"/>
    <mergeCell ref="P3295:R3295"/>
    <mergeCell ref="S3295:T3295"/>
    <mergeCell ref="U3295:W3295"/>
    <mergeCell ref="X3295:AB3295"/>
    <mergeCell ref="AC3293:AD3293"/>
    <mergeCell ref="AE3293:AG3293"/>
    <mergeCell ref="A3294:E3294"/>
    <mergeCell ref="F3294:J3294"/>
    <mergeCell ref="K3294:L3294"/>
    <mergeCell ref="M3294:O3294"/>
    <mergeCell ref="P3294:R3294"/>
    <mergeCell ref="S3294:T3294"/>
    <mergeCell ref="U3294:W3294"/>
    <mergeCell ref="X3294:AB3294"/>
    <mergeCell ref="AC3292:AD3292"/>
    <mergeCell ref="AE3292:AG3292"/>
    <mergeCell ref="A3293:E3293"/>
    <mergeCell ref="F3293:J3293"/>
    <mergeCell ref="K3293:L3293"/>
    <mergeCell ref="M3293:O3293"/>
    <mergeCell ref="P3293:R3293"/>
    <mergeCell ref="S3293:T3293"/>
    <mergeCell ref="U3293:W3293"/>
    <mergeCell ref="X3293:AB3293"/>
    <mergeCell ref="AC3291:AD3291"/>
    <mergeCell ref="AE3291:AG3291"/>
    <mergeCell ref="A3292:E3292"/>
    <mergeCell ref="F3292:J3292"/>
    <mergeCell ref="K3292:L3292"/>
    <mergeCell ref="M3292:O3292"/>
    <mergeCell ref="P3292:R3292"/>
    <mergeCell ref="S3292:T3292"/>
    <mergeCell ref="U3292:W3292"/>
    <mergeCell ref="X3292:AB3292"/>
    <mergeCell ref="A3290:J3290"/>
    <mergeCell ref="K3290:AA3290"/>
    <mergeCell ref="AC3290:AG3290"/>
    <mergeCell ref="A3291:J3291"/>
    <mergeCell ref="K3291:L3291"/>
    <mergeCell ref="M3291:O3291"/>
    <mergeCell ref="P3291:R3291"/>
    <mergeCell ref="S3291:T3291"/>
    <mergeCell ref="U3291:W3291"/>
    <mergeCell ref="X3291:AB3291"/>
    <mergeCell ref="A3289:E3289"/>
    <mergeCell ref="F3289:N3289"/>
    <mergeCell ref="O3289:S3289"/>
    <mergeCell ref="T3289:V3289"/>
    <mergeCell ref="X3289:AD3289"/>
    <mergeCell ref="AE3289:AG3289"/>
    <mergeCell ref="A3288:E3288"/>
    <mergeCell ref="F3288:N3288"/>
    <mergeCell ref="O3288:S3288"/>
    <mergeCell ref="T3288:V3288"/>
    <mergeCell ref="X3288:AD3288"/>
    <mergeCell ref="AE3288:AG3288"/>
    <mergeCell ref="A3287:E3287"/>
    <mergeCell ref="F3287:N3287"/>
    <mergeCell ref="O3287:S3287"/>
    <mergeCell ref="T3287:V3287"/>
    <mergeCell ref="X3287:AD3287"/>
    <mergeCell ref="AE3287:AG3287"/>
    <mergeCell ref="A3286:E3286"/>
    <mergeCell ref="F3286:N3286"/>
    <mergeCell ref="O3286:S3286"/>
    <mergeCell ref="T3286:V3286"/>
    <mergeCell ref="X3286:AD3286"/>
    <mergeCell ref="AE3286:AG3286"/>
    <mergeCell ref="A3285:E3285"/>
    <mergeCell ref="F3285:N3285"/>
    <mergeCell ref="O3285:S3285"/>
    <mergeCell ref="T3285:V3285"/>
    <mergeCell ref="X3285:AD3285"/>
    <mergeCell ref="AE3285:AG3285"/>
    <mergeCell ref="AE3283:AG3283"/>
    <mergeCell ref="A3284:E3284"/>
    <mergeCell ref="F3284:N3284"/>
    <mergeCell ref="O3284:S3284"/>
    <mergeCell ref="T3284:V3284"/>
    <mergeCell ref="X3284:AD3284"/>
    <mergeCell ref="AE3284:AG3284"/>
    <mergeCell ref="A3282:N3282"/>
    <mergeCell ref="O3282:S3282"/>
    <mergeCell ref="T3282:V3282"/>
    <mergeCell ref="X3282:AD3282"/>
    <mergeCell ref="AE3282:AG3282"/>
    <mergeCell ref="A3283:E3283"/>
    <mergeCell ref="F3283:N3283"/>
    <mergeCell ref="O3283:S3283"/>
    <mergeCell ref="T3283:V3283"/>
    <mergeCell ref="X3283:AD3283"/>
    <mergeCell ref="A3280:N3280"/>
    <mergeCell ref="O3280:S3280"/>
    <mergeCell ref="T3280:V3280"/>
    <mergeCell ref="X3280:AD3280"/>
    <mergeCell ref="AE3280:AG3280"/>
    <mergeCell ref="A3281:H3281"/>
    <mergeCell ref="I3281:Y3281"/>
    <mergeCell ref="AA3281:AG3281"/>
    <mergeCell ref="C3278:N3278"/>
    <mergeCell ref="O3278:S3278"/>
    <mergeCell ref="T3278:V3278"/>
    <mergeCell ref="X3278:AD3278"/>
    <mergeCell ref="AE3278:AG3278"/>
    <mergeCell ref="A3279:H3279"/>
    <mergeCell ref="I3279:Y3279"/>
    <mergeCell ref="AA3279:AG3279"/>
    <mergeCell ref="C3276:N3276"/>
    <mergeCell ref="O3276:S3276"/>
    <mergeCell ref="T3276:V3276"/>
    <mergeCell ref="X3276:AD3276"/>
    <mergeCell ref="AE3276:AG3276"/>
    <mergeCell ref="C3277:N3277"/>
    <mergeCell ref="O3277:S3277"/>
    <mergeCell ref="T3277:V3277"/>
    <mergeCell ref="X3277:AD3277"/>
    <mergeCell ref="AE3277:AG3277"/>
    <mergeCell ref="C3274:N3274"/>
    <mergeCell ref="O3274:S3274"/>
    <mergeCell ref="T3274:V3274"/>
    <mergeCell ref="X3274:AD3274"/>
    <mergeCell ref="AE3274:AG3274"/>
    <mergeCell ref="C3275:N3275"/>
    <mergeCell ref="O3275:S3275"/>
    <mergeCell ref="T3275:V3275"/>
    <mergeCell ref="X3275:AD3275"/>
    <mergeCell ref="AE3275:AG3275"/>
    <mergeCell ref="C3272:N3272"/>
    <mergeCell ref="O3272:S3272"/>
    <mergeCell ref="T3272:V3272"/>
    <mergeCell ref="X3272:AD3272"/>
    <mergeCell ref="AE3272:AG3272"/>
    <mergeCell ref="C3273:N3273"/>
    <mergeCell ref="O3273:S3273"/>
    <mergeCell ref="T3273:V3273"/>
    <mergeCell ref="X3273:AD3273"/>
    <mergeCell ref="AE3273:AG3273"/>
    <mergeCell ref="AA3269:AG3269"/>
    <mergeCell ref="I3270:Y3270"/>
    <mergeCell ref="AA3270:AG3270"/>
    <mergeCell ref="A3271:N3271"/>
    <mergeCell ref="O3271:S3271"/>
    <mergeCell ref="T3271:V3271"/>
    <mergeCell ref="X3271:AD3271"/>
    <mergeCell ref="AE3271:AG3271"/>
    <mergeCell ref="A3266:H3270"/>
    <mergeCell ref="I3266:Y3266"/>
    <mergeCell ref="Z3266:Z3270"/>
    <mergeCell ref="AA3266:AG3266"/>
    <mergeCell ref="AH3266:AH3270"/>
    <mergeCell ref="I3267:Y3267"/>
    <mergeCell ref="AA3267:AG3267"/>
    <mergeCell ref="I3268:Y3268"/>
    <mergeCell ref="AA3268:AG3268"/>
    <mergeCell ref="I3269:Y3269"/>
    <mergeCell ref="C3264:N3264"/>
    <mergeCell ref="O3264:S3264"/>
    <mergeCell ref="T3264:V3264"/>
    <mergeCell ref="X3264:AD3264"/>
    <mergeCell ref="AE3264:AG3264"/>
    <mergeCell ref="C3265:N3265"/>
    <mergeCell ref="O3265:S3265"/>
    <mergeCell ref="T3265:V3265"/>
    <mergeCell ref="X3265:AD3265"/>
    <mergeCell ref="AE3265:AG3265"/>
    <mergeCell ref="A3262:J3262"/>
    <mergeCell ref="K3262:Z3262"/>
    <mergeCell ref="AA3262:AG3262"/>
    <mergeCell ref="A3263:N3263"/>
    <mergeCell ref="O3263:S3263"/>
    <mergeCell ref="T3263:V3263"/>
    <mergeCell ref="X3263:AD3263"/>
    <mergeCell ref="AE3263:AG3263"/>
    <mergeCell ref="AE3260:AG3260"/>
    <mergeCell ref="C3261:J3261"/>
    <mergeCell ref="K3261:L3261"/>
    <mergeCell ref="M3261:P3261"/>
    <mergeCell ref="Q3261:T3261"/>
    <mergeCell ref="U3261:Z3261"/>
    <mergeCell ref="AA3261:AD3261"/>
    <mergeCell ref="AE3261:AG3261"/>
    <mergeCell ref="M3259:P3259"/>
    <mergeCell ref="Q3259:T3259"/>
    <mergeCell ref="U3259:Z3259"/>
    <mergeCell ref="AA3259:AD3259"/>
    <mergeCell ref="C3260:J3260"/>
    <mergeCell ref="K3260:L3260"/>
    <mergeCell ref="M3260:P3260"/>
    <mergeCell ref="Q3260:T3260"/>
    <mergeCell ref="U3260:Z3260"/>
    <mergeCell ref="AA3260:AD3260"/>
    <mergeCell ref="V3256:X3256"/>
    <mergeCell ref="Y3256:AE3256"/>
    <mergeCell ref="AF3256:AG3256"/>
    <mergeCell ref="A3257:AH3257"/>
    <mergeCell ref="A3258:J3259"/>
    <mergeCell ref="K3258:L3259"/>
    <mergeCell ref="M3258:T3258"/>
    <mergeCell ref="U3258:AD3258"/>
    <mergeCell ref="AE3258:AG3259"/>
    <mergeCell ref="AH3258:AH3259"/>
    <mergeCell ref="E3256:F3256"/>
    <mergeCell ref="H3256:I3256"/>
    <mergeCell ref="J3256:K3256"/>
    <mergeCell ref="L3256:M3256"/>
    <mergeCell ref="N3256:Q3256"/>
    <mergeCell ref="R3256:U3256"/>
    <mergeCell ref="A3253:AC3253"/>
    <mergeCell ref="AD3253:AE3253"/>
    <mergeCell ref="AH3253:AH3254"/>
    <mergeCell ref="A3254:AC3254"/>
    <mergeCell ref="AD3254:AE3254"/>
    <mergeCell ref="A3255:C3255"/>
    <mergeCell ref="D3255:D3256"/>
    <mergeCell ref="E3255:AG3255"/>
    <mergeCell ref="AH3255:AH3256"/>
    <mergeCell ref="A3256:C3256"/>
    <mergeCell ref="A3247:AC3248"/>
    <mergeCell ref="AD3247:AE3247"/>
    <mergeCell ref="AF3247:AG3247"/>
    <mergeCell ref="AH3247:AH3251"/>
    <mergeCell ref="AD3248:AG3251"/>
    <mergeCell ref="A3249:AC3249"/>
    <mergeCell ref="A3250:AC3250"/>
    <mergeCell ref="A3251:AC3252"/>
    <mergeCell ref="AD3252:AH3252"/>
    <mergeCell ref="A3242:H3242"/>
    <mergeCell ref="I3242:Y3242"/>
    <mergeCell ref="AA3242:AG3242"/>
    <mergeCell ref="A3243:D3243"/>
    <mergeCell ref="E3243:AH3243"/>
    <mergeCell ref="A3246:AH3246"/>
    <mergeCell ref="AC3239:AD3239"/>
    <mergeCell ref="AE3239:AG3239"/>
    <mergeCell ref="A3240:H3240"/>
    <mergeCell ref="I3240:Y3240"/>
    <mergeCell ref="AA3240:AG3240"/>
    <mergeCell ref="A3241:AH3241"/>
    <mergeCell ref="A3238:J3238"/>
    <mergeCell ref="K3238:AA3238"/>
    <mergeCell ref="AC3238:AG3238"/>
    <mergeCell ref="A3239:J3239"/>
    <mergeCell ref="K3239:L3239"/>
    <mergeCell ref="M3239:O3239"/>
    <mergeCell ref="P3239:R3239"/>
    <mergeCell ref="S3239:T3239"/>
    <mergeCell ref="U3239:W3239"/>
    <mergeCell ref="X3239:AB3239"/>
    <mergeCell ref="A3236:H3236"/>
    <mergeCell ref="I3236:Y3236"/>
    <mergeCell ref="AA3236:AG3236"/>
    <mergeCell ref="A3237:N3237"/>
    <mergeCell ref="O3237:S3237"/>
    <mergeCell ref="T3237:V3237"/>
    <mergeCell ref="X3237:AD3237"/>
    <mergeCell ref="AE3237:AG3237"/>
    <mergeCell ref="A3234:H3234"/>
    <mergeCell ref="I3234:Y3234"/>
    <mergeCell ref="AA3234:AG3234"/>
    <mergeCell ref="A3235:N3235"/>
    <mergeCell ref="O3235:S3235"/>
    <mergeCell ref="T3235:V3235"/>
    <mergeCell ref="X3235:AD3235"/>
    <mergeCell ref="AE3235:AG3235"/>
    <mergeCell ref="A3232:N3232"/>
    <mergeCell ref="O3232:S3232"/>
    <mergeCell ref="T3232:V3232"/>
    <mergeCell ref="X3232:AD3232"/>
    <mergeCell ref="AE3232:AG3232"/>
    <mergeCell ref="C3233:N3233"/>
    <mergeCell ref="O3233:S3233"/>
    <mergeCell ref="T3233:V3233"/>
    <mergeCell ref="X3233:AD3233"/>
    <mergeCell ref="AE3233:AG3233"/>
    <mergeCell ref="AH3227:AH3231"/>
    <mergeCell ref="I3228:Y3228"/>
    <mergeCell ref="AA3228:AG3228"/>
    <mergeCell ref="I3229:Y3229"/>
    <mergeCell ref="AA3229:AG3229"/>
    <mergeCell ref="I3230:Y3230"/>
    <mergeCell ref="AA3230:AG3230"/>
    <mergeCell ref="I3231:Y3231"/>
    <mergeCell ref="AA3231:AG3231"/>
    <mergeCell ref="C3226:N3226"/>
    <mergeCell ref="O3226:S3226"/>
    <mergeCell ref="T3226:V3226"/>
    <mergeCell ref="X3226:AD3226"/>
    <mergeCell ref="AE3226:AG3226"/>
    <mergeCell ref="A3227:H3231"/>
    <mergeCell ref="I3227:Y3227"/>
    <mergeCell ref="Z3227:Z3231"/>
    <mergeCell ref="AA3227:AG3227"/>
    <mergeCell ref="AE3223:AG3223"/>
    <mergeCell ref="A3224:J3224"/>
    <mergeCell ref="K3224:Z3224"/>
    <mergeCell ref="AA3224:AG3224"/>
    <mergeCell ref="A3225:N3225"/>
    <mergeCell ref="O3225:S3225"/>
    <mergeCell ref="T3225:V3225"/>
    <mergeCell ref="X3225:AD3225"/>
    <mergeCell ref="AE3225:AG3225"/>
    <mergeCell ref="M3222:P3222"/>
    <mergeCell ref="Q3222:T3222"/>
    <mergeCell ref="U3222:Z3222"/>
    <mergeCell ref="AA3222:AD3222"/>
    <mergeCell ref="C3223:J3223"/>
    <mergeCell ref="K3223:L3223"/>
    <mergeCell ref="M3223:P3223"/>
    <mergeCell ref="Q3223:T3223"/>
    <mergeCell ref="U3223:Z3223"/>
    <mergeCell ref="AA3223:AD3223"/>
    <mergeCell ref="V3219:X3219"/>
    <mergeCell ref="Y3219:AE3219"/>
    <mergeCell ref="AF3219:AG3219"/>
    <mergeCell ref="A3220:AH3220"/>
    <mergeCell ref="A3221:J3222"/>
    <mergeCell ref="K3221:L3222"/>
    <mergeCell ref="M3221:T3221"/>
    <mergeCell ref="U3221:AD3221"/>
    <mergeCell ref="AE3221:AG3222"/>
    <mergeCell ref="AH3221:AH3222"/>
    <mergeCell ref="E3219:F3219"/>
    <mergeCell ref="H3219:I3219"/>
    <mergeCell ref="J3219:K3219"/>
    <mergeCell ref="L3219:M3219"/>
    <mergeCell ref="N3219:Q3219"/>
    <mergeCell ref="R3219:U3219"/>
    <mergeCell ref="A3216:AC3216"/>
    <mergeCell ref="AD3216:AE3216"/>
    <mergeCell ref="AH3216:AH3217"/>
    <mergeCell ref="A3217:AC3217"/>
    <mergeCell ref="AD3217:AE3217"/>
    <mergeCell ref="A3218:C3218"/>
    <mergeCell ref="D3218:D3219"/>
    <mergeCell ref="E3218:AG3218"/>
    <mergeCell ref="AH3218:AH3219"/>
    <mergeCell ref="A3219:C3219"/>
    <mergeCell ref="A3210:AC3211"/>
    <mergeCell ref="AD3210:AE3210"/>
    <mergeCell ref="AF3210:AG3210"/>
    <mergeCell ref="AH3210:AH3214"/>
    <mergeCell ref="AD3211:AG3214"/>
    <mergeCell ref="A3212:AC3212"/>
    <mergeCell ref="A3213:AC3213"/>
    <mergeCell ref="A3214:AC3215"/>
    <mergeCell ref="AD3215:AH3215"/>
    <mergeCell ref="A3205:H3205"/>
    <mergeCell ref="I3205:Y3205"/>
    <mergeCell ref="AA3205:AG3205"/>
    <mergeCell ref="A3206:D3206"/>
    <mergeCell ref="E3206:AH3206"/>
    <mergeCell ref="A3209:AH3209"/>
    <mergeCell ref="AC3202:AD3202"/>
    <mergeCell ref="AE3202:AG3202"/>
    <mergeCell ref="A3203:H3203"/>
    <mergeCell ref="I3203:Y3203"/>
    <mergeCell ref="AA3203:AG3203"/>
    <mergeCell ref="A3204:AH3204"/>
    <mergeCell ref="A3201:J3201"/>
    <mergeCell ref="K3201:AA3201"/>
    <mergeCell ref="AC3201:AG3201"/>
    <mergeCell ref="A3202:J3202"/>
    <mergeCell ref="K3202:L3202"/>
    <mergeCell ref="M3202:O3202"/>
    <mergeCell ref="P3202:R3202"/>
    <mergeCell ref="S3202:T3202"/>
    <mergeCell ref="U3202:W3202"/>
    <mergeCell ref="X3202:AB3202"/>
    <mergeCell ref="A3199:H3199"/>
    <mergeCell ref="I3199:Y3199"/>
    <mergeCell ref="AA3199:AG3199"/>
    <mergeCell ref="A3200:N3200"/>
    <mergeCell ref="O3200:S3200"/>
    <mergeCell ref="T3200:V3200"/>
    <mergeCell ref="X3200:AD3200"/>
    <mergeCell ref="AE3200:AG3200"/>
    <mergeCell ref="A3197:H3197"/>
    <mergeCell ref="I3197:Y3197"/>
    <mergeCell ref="AA3197:AG3197"/>
    <mergeCell ref="A3198:N3198"/>
    <mergeCell ref="O3198:S3198"/>
    <mergeCell ref="T3198:V3198"/>
    <mergeCell ref="X3198:AD3198"/>
    <mergeCell ref="AE3198:AG3198"/>
    <mergeCell ref="A3195:N3195"/>
    <mergeCell ref="O3195:S3195"/>
    <mergeCell ref="T3195:V3195"/>
    <mergeCell ref="X3195:AD3195"/>
    <mergeCell ref="AE3195:AG3195"/>
    <mergeCell ref="C3196:N3196"/>
    <mergeCell ref="O3196:S3196"/>
    <mergeCell ref="T3196:V3196"/>
    <mergeCell ref="X3196:AD3196"/>
    <mergeCell ref="AE3196:AG3196"/>
    <mergeCell ref="AH3190:AH3194"/>
    <mergeCell ref="I3191:Y3191"/>
    <mergeCell ref="AA3191:AG3191"/>
    <mergeCell ref="I3192:Y3192"/>
    <mergeCell ref="AA3192:AG3192"/>
    <mergeCell ref="I3193:Y3193"/>
    <mergeCell ref="AA3193:AG3193"/>
    <mergeCell ref="I3194:Y3194"/>
    <mergeCell ref="AA3194:AG3194"/>
    <mergeCell ref="C3189:N3189"/>
    <mergeCell ref="O3189:S3189"/>
    <mergeCell ref="T3189:V3189"/>
    <mergeCell ref="X3189:AD3189"/>
    <mergeCell ref="AE3189:AG3189"/>
    <mergeCell ref="A3190:H3194"/>
    <mergeCell ref="I3190:Y3190"/>
    <mergeCell ref="Z3190:Z3194"/>
    <mergeCell ref="AA3190:AG3190"/>
    <mergeCell ref="AE3186:AG3186"/>
    <mergeCell ref="A3187:J3187"/>
    <mergeCell ref="K3187:Z3187"/>
    <mergeCell ref="AA3187:AG3187"/>
    <mergeCell ref="A3188:N3188"/>
    <mergeCell ref="O3188:S3188"/>
    <mergeCell ref="T3188:V3188"/>
    <mergeCell ref="X3188:AD3188"/>
    <mergeCell ref="AE3188:AG3188"/>
    <mergeCell ref="M3185:P3185"/>
    <mergeCell ref="Q3185:T3185"/>
    <mergeCell ref="U3185:Z3185"/>
    <mergeCell ref="AA3185:AD3185"/>
    <mergeCell ref="C3186:J3186"/>
    <mergeCell ref="K3186:L3186"/>
    <mergeCell ref="M3186:P3186"/>
    <mergeCell ref="Q3186:T3186"/>
    <mergeCell ref="U3186:Z3186"/>
    <mergeCell ref="AA3186:AD3186"/>
    <mergeCell ref="V3182:X3182"/>
    <mergeCell ref="Y3182:AE3182"/>
    <mergeCell ref="AF3182:AG3182"/>
    <mergeCell ref="A3183:AH3183"/>
    <mergeCell ref="A3184:J3185"/>
    <mergeCell ref="K3184:L3185"/>
    <mergeCell ref="M3184:T3184"/>
    <mergeCell ref="U3184:AD3184"/>
    <mergeCell ref="AE3184:AG3185"/>
    <mergeCell ref="AH3184:AH3185"/>
    <mergeCell ref="E3182:F3182"/>
    <mergeCell ref="H3182:I3182"/>
    <mergeCell ref="J3182:K3182"/>
    <mergeCell ref="L3182:M3182"/>
    <mergeCell ref="N3182:Q3182"/>
    <mergeCell ref="R3182:U3182"/>
    <mergeCell ref="A3179:AC3179"/>
    <mergeCell ref="AD3179:AE3179"/>
    <mergeCell ref="AH3179:AH3180"/>
    <mergeCell ref="A3180:AC3180"/>
    <mergeCell ref="AD3180:AE3180"/>
    <mergeCell ref="A3181:C3181"/>
    <mergeCell ref="D3181:D3182"/>
    <mergeCell ref="E3181:AG3181"/>
    <mergeCell ref="AH3181:AH3182"/>
    <mergeCell ref="A3182:C3182"/>
    <mergeCell ref="A3172:AH3172"/>
    <mergeCell ref="A3173:AC3174"/>
    <mergeCell ref="AD3173:AE3173"/>
    <mergeCell ref="AF3173:AG3173"/>
    <mergeCell ref="AH3173:AH3177"/>
    <mergeCell ref="AD3174:AG3177"/>
    <mergeCell ref="A3175:AC3175"/>
    <mergeCell ref="A3176:AC3176"/>
    <mergeCell ref="A3177:AC3178"/>
    <mergeCell ref="AD3178:AH3178"/>
    <mergeCell ref="A3167:AH3167"/>
    <mergeCell ref="A3168:H3168"/>
    <mergeCell ref="I3168:Y3168"/>
    <mergeCell ref="AA3168:AG3168"/>
    <mergeCell ref="A3169:D3169"/>
    <mergeCell ref="E3169:AH3169"/>
    <mergeCell ref="X3165:AB3165"/>
    <mergeCell ref="AC3165:AD3165"/>
    <mergeCell ref="AE3165:AG3165"/>
    <mergeCell ref="A3166:H3166"/>
    <mergeCell ref="I3166:Y3166"/>
    <mergeCell ref="AA3166:AG3166"/>
    <mergeCell ref="A3165:J3165"/>
    <mergeCell ref="K3165:L3165"/>
    <mergeCell ref="M3165:O3165"/>
    <mergeCell ref="P3165:R3165"/>
    <mergeCell ref="S3165:T3165"/>
    <mergeCell ref="U3165:W3165"/>
    <mergeCell ref="A3163:N3163"/>
    <mergeCell ref="O3163:S3163"/>
    <mergeCell ref="T3163:V3163"/>
    <mergeCell ref="X3163:AD3163"/>
    <mergeCell ref="AE3163:AG3163"/>
    <mergeCell ref="A3164:J3164"/>
    <mergeCell ref="K3164:AA3164"/>
    <mergeCell ref="AC3164:AG3164"/>
    <mergeCell ref="A3161:N3161"/>
    <mergeCell ref="O3161:S3161"/>
    <mergeCell ref="T3161:V3161"/>
    <mergeCell ref="X3161:AD3161"/>
    <mergeCell ref="AE3161:AG3161"/>
    <mergeCell ref="A3162:H3162"/>
    <mergeCell ref="I3162:Y3162"/>
    <mergeCell ref="AA3162:AG3162"/>
    <mergeCell ref="A3159:N3159"/>
    <mergeCell ref="O3159:S3159"/>
    <mergeCell ref="T3159:V3159"/>
    <mergeCell ref="X3159:AD3159"/>
    <mergeCell ref="AE3159:AG3159"/>
    <mergeCell ref="A3160:H3160"/>
    <mergeCell ref="I3160:Y3160"/>
    <mergeCell ref="AA3160:AG3160"/>
    <mergeCell ref="AH3154:AH3158"/>
    <mergeCell ref="I3155:Y3155"/>
    <mergeCell ref="AA3155:AG3155"/>
    <mergeCell ref="I3156:Y3156"/>
    <mergeCell ref="AA3156:AG3156"/>
    <mergeCell ref="I3157:Y3157"/>
    <mergeCell ref="AA3157:AG3157"/>
    <mergeCell ref="I3158:Y3158"/>
    <mergeCell ref="AA3158:AG3158"/>
    <mergeCell ref="C3153:N3153"/>
    <mergeCell ref="O3153:S3153"/>
    <mergeCell ref="T3153:V3153"/>
    <mergeCell ref="X3153:AD3153"/>
    <mergeCell ref="AE3153:AG3153"/>
    <mergeCell ref="A3154:H3158"/>
    <mergeCell ref="I3154:Y3154"/>
    <mergeCell ref="Z3154:Z3158"/>
    <mergeCell ref="AA3154:AG3154"/>
    <mergeCell ref="AE3150:AG3150"/>
    <mergeCell ref="A3151:J3151"/>
    <mergeCell ref="K3151:Z3151"/>
    <mergeCell ref="AA3151:AG3151"/>
    <mergeCell ref="A3152:N3152"/>
    <mergeCell ref="O3152:S3152"/>
    <mergeCell ref="T3152:V3152"/>
    <mergeCell ref="X3152:AD3152"/>
    <mergeCell ref="AE3152:AG3152"/>
    <mergeCell ref="M3149:P3149"/>
    <mergeCell ref="Q3149:T3149"/>
    <mergeCell ref="U3149:Z3149"/>
    <mergeCell ref="AA3149:AD3149"/>
    <mergeCell ref="C3150:J3150"/>
    <mergeCell ref="K3150:L3150"/>
    <mergeCell ref="M3150:P3150"/>
    <mergeCell ref="Q3150:T3150"/>
    <mergeCell ref="U3150:Z3150"/>
    <mergeCell ref="AA3150:AD3150"/>
    <mergeCell ref="V3146:X3146"/>
    <mergeCell ref="Y3146:AE3146"/>
    <mergeCell ref="AF3146:AG3146"/>
    <mergeCell ref="A3147:AH3147"/>
    <mergeCell ref="A3148:J3149"/>
    <mergeCell ref="K3148:L3149"/>
    <mergeCell ref="M3148:T3148"/>
    <mergeCell ref="U3148:AD3148"/>
    <mergeCell ref="AE3148:AG3149"/>
    <mergeCell ref="AH3148:AH3149"/>
    <mergeCell ref="E3146:F3146"/>
    <mergeCell ref="H3146:I3146"/>
    <mergeCell ref="J3146:K3146"/>
    <mergeCell ref="L3146:M3146"/>
    <mergeCell ref="N3146:Q3146"/>
    <mergeCell ref="R3146:U3146"/>
    <mergeCell ref="A3143:AC3143"/>
    <mergeCell ref="AD3143:AE3143"/>
    <mergeCell ref="AH3143:AH3144"/>
    <mergeCell ref="A3144:AC3144"/>
    <mergeCell ref="AD3144:AE3144"/>
    <mergeCell ref="A3145:C3145"/>
    <mergeCell ref="D3145:D3146"/>
    <mergeCell ref="E3145:AG3145"/>
    <mergeCell ref="AH3145:AH3146"/>
    <mergeCell ref="A3146:C3146"/>
    <mergeCell ref="A3137:AC3138"/>
    <mergeCell ref="AD3137:AE3137"/>
    <mergeCell ref="AF3137:AG3137"/>
    <mergeCell ref="AH3137:AH3141"/>
    <mergeCell ref="AD3138:AG3141"/>
    <mergeCell ref="A3139:AC3139"/>
    <mergeCell ref="A3140:AC3140"/>
    <mergeCell ref="A3141:AC3142"/>
    <mergeCell ref="AD3142:AH3142"/>
    <mergeCell ref="A3132:H3132"/>
    <mergeCell ref="I3132:Y3132"/>
    <mergeCell ref="AA3132:AG3132"/>
    <mergeCell ref="A3133:D3133"/>
    <mergeCell ref="E3133:AH3133"/>
    <mergeCell ref="A3136:AH3136"/>
    <mergeCell ref="AC3129:AD3129"/>
    <mergeCell ref="AE3129:AG3129"/>
    <mergeCell ref="A3130:H3130"/>
    <mergeCell ref="I3130:Y3130"/>
    <mergeCell ref="AA3130:AG3130"/>
    <mergeCell ref="A3131:AH3131"/>
    <mergeCell ref="AC3128:AD3128"/>
    <mergeCell ref="AE3128:AG3128"/>
    <mergeCell ref="A3129:E3129"/>
    <mergeCell ref="F3129:J3129"/>
    <mergeCell ref="K3129:L3129"/>
    <mergeCell ref="M3129:O3129"/>
    <mergeCell ref="P3129:R3129"/>
    <mergeCell ref="S3129:T3129"/>
    <mergeCell ref="U3129:W3129"/>
    <mergeCell ref="X3129:AB3129"/>
    <mergeCell ref="A3127:J3127"/>
    <mergeCell ref="K3127:AA3127"/>
    <mergeCell ref="AC3127:AG3127"/>
    <mergeCell ref="A3128:J3128"/>
    <mergeCell ref="K3128:L3128"/>
    <mergeCell ref="M3128:O3128"/>
    <mergeCell ref="P3128:R3128"/>
    <mergeCell ref="S3128:T3128"/>
    <mergeCell ref="U3128:W3128"/>
    <mergeCell ref="X3128:AB3128"/>
    <mergeCell ref="A3125:H3125"/>
    <mergeCell ref="I3125:Y3125"/>
    <mergeCell ref="AA3125:AG3125"/>
    <mergeCell ref="A3126:N3126"/>
    <mergeCell ref="O3126:S3126"/>
    <mergeCell ref="T3126:V3126"/>
    <mergeCell ref="X3126:AD3126"/>
    <mergeCell ref="AE3126:AG3126"/>
    <mergeCell ref="A3123:N3123"/>
    <mergeCell ref="O3123:S3123"/>
    <mergeCell ref="T3123:V3123"/>
    <mergeCell ref="X3123:AD3123"/>
    <mergeCell ref="AE3123:AG3123"/>
    <mergeCell ref="C3124:N3124"/>
    <mergeCell ref="O3124:S3124"/>
    <mergeCell ref="T3124:V3124"/>
    <mergeCell ref="X3124:AD3124"/>
    <mergeCell ref="AE3124:AG3124"/>
    <mergeCell ref="C3121:N3121"/>
    <mergeCell ref="O3121:S3121"/>
    <mergeCell ref="T3121:V3121"/>
    <mergeCell ref="X3121:AD3121"/>
    <mergeCell ref="AE3121:AG3121"/>
    <mergeCell ref="A3122:H3122"/>
    <mergeCell ref="I3122:Y3122"/>
    <mergeCell ref="AA3122:AG3122"/>
    <mergeCell ref="AA3118:AG3118"/>
    <mergeCell ref="I3119:Y3119"/>
    <mergeCell ref="AA3119:AG3119"/>
    <mergeCell ref="A3120:N3120"/>
    <mergeCell ref="O3120:S3120"/>
    <mergeCell ref="T3120:V3120"/>
    <mergeCell ref="X3120:AD3120"/>
    <mergeCell ref="AE3120:AG3120"/>
    <mergeCell ref="A3115:H3119"/>
    <mergeCell ref="I3115:Y3115"/>
    <mergeCell ref="Z3115:Z3119"/>
    <mergeCell ref="AA3115:AG3115"/>
    <mergeCell ref="AH3115:AH3119"/>
    <mergeCell ref="I3116:Y3116"/>
    <mergeCell ref="AA3116:AG3116"/>
    <mergeCell ref="I3117:Y3117"/>
    <mergeCell ref="AA3117:AG3117"/>
    <mergeCell ref="I3118:Y3118"/>
    <mergeCell ref="C3113:N3113"/>
    <mergeCell ref="O3113:S3113"/>
    <mergeCell ref="T3113:V3113"/>
    <mergeCell ref="X3113:AD3113"/>
    <mergeCell ref="AE3113:AG3113"/>
    <mergeCell ref="C3114:N3114"/>
    <mergeCell ref="O3114:S3114"/>
    <mergeCell ref="T3114:V3114"/>
    <mergeCell ref="X3114:AD3114"/>
    <mergeCell ref="AE3114:AG3114"/>
    <mergeCell ref="AE3110:AG3110"/>
    <mergeCell ref="A3111:J3111"/>
    <mergeCell ref="K3111:Z3111"/>
    <mergeCell ref="AA3111:AG3111"/>
    <mergeCell ref="A3112:N3112"/>
    <mergeCell ref="O3112:S3112"/>
    <mergeCell ref="T3112:V3112"/>
    <mergeCell ref="X3112:AD3112"/>
    <mergeCell ref="AE3112:AG3112"/>
    <mergeCell ref="M3109:P3109"/>
    <mergeCell ref="Q3109:T3109"/>
    <mergeCell ref="U3109:Z3109"/>
    <mergeCell ref="AA3109:AD3109"/>
    <mergeCell ref="C3110:J3110"/>
    <mergeCell ref="K3110:L3110"/>
    <mergeCell ref="M3110:P3110"/>
    <mergeCell ref="Q3110:T3110"/>
    <mergeCell ref="U3110:Z3110"/>
    <mergeCell ref="AA3110:AD3110"/>
    <mergeCell ref="V3106:X3106"/>
    <mergeCell ref="Y3106:AE3106"/>
    <mergeCell ref="AF3106:AG3106"/>
    <mergeCell ref="A3107:AH3107"/>
    <mergeCell ref="A3108:J3109"/>
    <mergeCell ref="K3108:L3109"/>
    <mergeCell ref="M3108:T3108"/>
    <mergeCell ref="U3108:AD3108"/>
    <mergeCell ref="AE3108:AG3109"/>
    <mergeCell ref="AH3108:AH3109"/>
    <mergeCell ref="E3106:F3106"/>
    <mergeCell ref="H3106:I3106"/>
    <mergeCell ref="J3106:K3106"/>
    <mergeCell ref="L3106:M3106"/>
    <mergeCell ref="N3106:Q3106"/>
    <mergeCell ref="R3106:U3106"/>
    <mergeCell ref="A3103:AC3103"/>
    <mergeCell ref="AD3103:AE3103"/>
    <mergeCell ref="AH3103:AH3104"/>
    <mergeCell ref="A3104:AC3104"/>
    <mergeCell ref="AD3104:AE3104"/>
    <mergeCell ref="A3105:C3105"/>
    <mergeCell ref="D3105:D3106"/>
    <mergeCell ref="E3105:AG3105"/>
    <mergeCell ref="AH3105:AH3106"/>
    <mergeCell ref="A3106:C3106"/>
    <mergeCell ref="A3097:AC3098"/>
    <mergeCell ref="AD3097:AE3097"/>
    <mergeCell ref="AF3097:AG3097"/>
    <mergeCell ref="AH3097:AH3101"/>
    <mergeCell ref="AD3098:AG3101"/>
    <mergeCell ref="A3099:AC3099"/>
    <mergeCell ref="A3100:AC3100"/>
    <mergeCell ref="A3101:AC3102"/>
    <mergeCell ref="AD3102:AH3102"/>
    <mergeCell ref="A3093:H3093"/>
    <mergeCell ref="I3093:Y3093"/>
    <mergeCell ref="AA3093:AG3093"/>
    <mergeCell ref="A3094:D3094"/>
    <mergeCell ref="E3094:AH3094"/>
    <mergeCell ref="A3096:AH3096"/>
    <mergeCell ref="AC3089:AD3089"/>
    <mergeCell ref="AE3089:AG3089"/>
    <mergeCell ref="A3091:H3091"/>
    <mergeCell ref="I3091:Y3091"/>
    <mergeCell ref="AA3091:AG3091"/>
    <mergeCell ref="A3092:AH3092"/>
    <mergeCell ref="AC3087:AD3087"/>
    <mergeCell ref="AE3087:AG3087"/>
    <mergeCell ref="A3089:E3089"/>
    <mergeCell ref="F3089:J3090"/>
    <mergeCell ref="K3089:L3089"/>
    <mergeCell ref="M3089:O3089"/>
    <mergeCell ref="P3089:R3089"/>
    <mergeCell ref="S3089:T3089"/>
    <mergeCell ref="U3089:W3089"/>
    <mergeCell ref="X3089:AB3089"/>
    <mergeCell ref="AC3086:AD3086"/>
    <mergeCell ref="AE3086:AG3086"/>
    <mergeCell ref="A3087:E3087"/>
    <mergeCell ref="F3087:J3088"/>
    <mergeCell ref="K3087:L3087"/>
    <mergeCell ref="M3087:O3087"/>
    <mergeCell ref="P3087:R3087"/>
    <mergeCell ref="S3087:T3087"/>
    <mergeCell ref="U3087:W3087"/>
    <mergeCell ref="X3087:AB3087"/>
    <mergeCell ref="A3085:J3085"/>
    <mergeCell ref="K3085:AA3085"/>
    <mergeCell ref="AC3085:AG3085"/>
    <mergeCell ref="A3086:J3086"/>
    <mergeCell ref="K3086:L3086"/>
    <mergeCell ref="M3086:O3086"/>
    <mergeCell ref="P3086:R3086"/>
    <mergeCell ref="S3086:T3086"/>
    <mergeCell ref="U3086:W3086"/>
    <mergeCell ref="X3086:AB3086"/>
    <mergeCell ref="AE3081:AG3081"/>
    <mergeCell ref="A3083:E3083"/>
    <mergeCell ref="F3083:N3084"/>
    <mergeCell ref="O3083:S3083"/>
    <mergeCell ref="T3083:V3083"/>
    <mergeCell ref="X3083:AD3083"/>
    <mergeCell ref="AE3083:AG3083"/>
    <mergeCell ref="A3080:N3080"/>
    <mergeCell ref="O3080:S3080"/>
    <mergeCell ref="T3080:V3080"/>
    <mergeCell ref="X3080:AD3080"/>
    <mergeCell ref="AE3080:AG3080"/>
    <mergeCell ref="A3081:E3081"/>
    <mergeCell ref="F3081:N3082"/>
    <mergeCell ref="O3081:S3081"/>
    <mergeCell ref="T3081:V3081"/>
    <mergeCell ref="X3081:AD3081"/>
    <mergeCell ref="C3078:N3078"/>
    <mergeCell ref="O3078:S3078"/>
    <mergeCell ref="T3078:V3078"/>
    <mergeCell ref="X3078:AD3078"/>
    <mergeCell ref="AE3078:AG3078"/>
    <mergeCell ref="A3079:H3079"/>
    <mergeCell ref="I3079:Y3079"/>
    <mergeCell ref="AA3079:AG3079"/>
    <mergeCell ref="C3076:N3076"/>
    <mergeCell ref="O3076:S3076"/>
    <mergeCell ref="T3076:V3076"/>
    <mergeCell ref="X3076:AD3076"/>
    <mergeCell ref="AE3076:AG3076"/>
    <mergeCell ref="C3077:N3077"/>
    <mergeCell ref="O3077:S3077"/>
    <mergeCell ref="T3077:V3077"/>
    <mergeCell ref="X3077:AD3077"/>
    <mergeCell ref="AE3077:AG3077"/>
    <mergeCell ref="A3074:H3074"/>
    <mergeCell ref="I3074:Y3074"/>
    <mergeCell ref="AA3074:AG3074"/>
    <mergeCell ref="A3075:N3075"/>
    <mergeCell ref="O3075:S3075"/>
    <mergeCell ref="T3075:V3075"/>
    <mergeCell ref="X3075:AD3075"/>
    <mergeCell ref="AE3075:AG3075"/>
    <mergeCell ref="C3072:N3072"/>
    <mergeCell ref="O3072:S3072"/>
    <mergeCell ref="T3072:V3072"/>
    <mergeCell ref="X3072:AD3072"/>
    <mergeCell ref="AE3072:AG3072"/>
    <mergeCell ref="C3073:N3073"/>
    <mergeCell ref="O3073:S3073"/>
    <mergeCell ref="T3073:V3073"/>
    <mergeCell ref="X3073:AD3073"/>
    <mergeCell ref="AE3073:AG3073"/>
    <mergeCell ref="AA3069:AG3069"/>
    <mergeCell ref="I3070:Y3070"/>
    <mergeCell ref="AA3070:AG3070"/>
    <mergeCell ref="A3071:N3071"/>
    <mergeCell ref="O3071:S3071"/>
    <mergeCell ref="T3071:V3071"/>
    <mergeCell ref="X3071:AD3071"/>
    <mergeCell ref="AE3071:AG3071"/>
    <mergeCell ref="A3066:H3070"/>
    <mergeCell ref="I3066:Y3066"/>
    <mergeCell ref="Z3066:Z3070"/>
    <mergeCell ref="AA3066:AG3066"/>
    <mergeCell ref="AH3066:AH3070"/>
    <mergeCell ref="I3067:Y3067"/>
    <mergeCell ref="AA3067:AG3067"/>
    <mergeCell ref="I3068:Y3068"/>
    <mergeCell ref="AA3068:AG3068"/>
    <mergeCell ref="I3069:Y3069"/>
    <mergeCell ref="C3064:N3064"/>
    <mergeCell ref="O3064:S3064"/>
    <mergeCell ref="T3064:V3064"/>
    <mergeCell ref="X3064:AD3064"/>
    <mergeCell ref="AE3064:AG3064"/>
    <mergeCell ref="C3065:N3065"/>
    <mergeCell ref="O3065:S3065"/>
    <mergeCell ref="T3065:V3065"/>
    <mergeCell ref="X3065:AD3065"/>
    <mergeCell ref="AE3065:AG3065"/>
    <mergeCell ref="AE3061:AG3061"/>
    <mergeCell ref="A3062:J3062"/>
    <mergeCell ref="K3062:Z3062"/>
    <mergeCell ref="AA3062:AG3062"/>
    <mergeCell ref="A3063:N3063"/>
    <mergeCell ref="O3063:S3063"/>
    <mergeCell ref="T3063:V3063"/>
    <mergeCell ref="X3063:AD3063"/>
    <mergeCell ref="AE3063:AG3063"/>
    <mergeCell ref="M3060:P3060"/>
    <mergeCell ref="Q3060:T3060"/>
    <mergeCell ref="U3060:Z3060"/>
    <mergeCell ref="AA3060:AD3060"/>
    <mergeCell ref="C3061:J3061"/>
    <mergeCell ref="K3061:L3061"/>
    <mergeCell ref="M3061:P3061"/>
    <mergeCell ref="Q3061:T3061"/>
    <mergeCell ref="U3061:Z3061"/>
    <mergeCell ref="AA3061:AD3061"/>
    <mergeCell ref="V3057:X3057"/>
    <mergeCell ref="Y3057:AE3057"/>
    <mergeCell ref="AF3057:AG3057"/>
    <mergeCell ref="A3058:AH3058"/>
    <mergeCell ref="A3059:J3060"/>
    <mergeCell ref="K3059:L3060"/>
    <mergeCell ref="M3059:T3059"/>
    <mergeCell ref="U3059:AD3059"/>
    <mergeCell ref="AE3059:AG3060"/>
    <mergeCell ref="AH3059:AH3060"/>
    <mergeCell ref="E3057:F3057"/>
    <mergeCell ref="H3057:I3057"/>
    <mergeCell ref="J3057:K3057"/>
    <mergeCell ref="L3057:M3057"/>
    <mergeCell ref="N3057:Q3057"/>
    <mergeCell ref="R3057:U3057"/>
    <mergeCell ref="A3054:AC3054"/>
    <mergeCell ref="AD3054:AE3054"/>
    <mergeCell ref="AH3054:AH3055"/>
    <mergeCell ref="A3055:AC3055"/>
    <mergeCell ref="AD3055:AE3055"/>
    <mergeCell ref="A3056:C3056"/>
    <mergeCell ref="D3056:D3057"/>
    <mergeCell ref="E3056:AG3056"/>
    <mergeCell ref="AH3056:AH3057"/>
    <mergeCell ref="A3057:C3057"/>
    <mergeCell ref="A3047:AH3047"/>
    <mergeCell ref="A3048:AC3049"/>
    <mergeCell ref="AD3048:AE3048"/>
    <mergeCell ref="AF3048:AG3048"/>
    <mergeCell ref="AH3048:AH3052"/>
    <mergeCell ref="AD3049:AG3052"/>
    <mergeCell ref="A3050:AC3050"/>
    <mergeCell ref="A3051:AC3051"/>
    <mergeCell ref="A3052:AC3053"/>
    <mergeCell ref="AD3053:AH3053"/>
    <mergeCell ref="A3042:AH3042"/>
    <mergeCell ref="A3043:H3043"/>
    <mergeCell ref="I3043:Y3043"/>
    <mergeCell ref="AA3043:AG3043"/>
    <mergeCell ref="A3044:D3044"/>
    <mergeCell ref="E3044:AH3044"/>
    <mergeCell ref="X3040:AB3040"/>
    <mergeCell ref="AC3040:AD3040"/>
    <mergeCell ref="AE3040:AG3040"/>
    <mergeCell ref="A3041:H3041"/>
    <mergeCell ref="I3041:Y3041"/>
    <mergeCell ref="AA3041:AG3041"/>
    <mergeCell ref="A3040:J3040"/>
    <mergeCell ref="K3040:L3040"/>
    <mergeCell ref="M3040:O3040"/>
    <mergeCell ref="P3040:R3040"/>
    <mergeCell ref="S3040:T3040"/>
    <mergeCell ref="U3040:W3040"/>
    <mergeCell ref="A3038:N3038"/>
    <mergeCell ref="O3038:S3038"/>
    <mergeCell ref="T3038:V3038"/>
    <mergeCell ref="X3038:AD3038"/>
    <mergeCell ref="AE3038:AG3038"/>
    <mergeCell ref="A3039:J3039"/>
    <mergeCell ref="K3039:AA3039"/>
    <mergeCell ref="AC3039:AG3039"/>
    <mergeCell ref="C3036:N3036"/>
    <mergeCell ref="O3036:S3036"/>
    <mergeCell ref="T3036:V3036"/>
    <mergeCell ref="X3036:AD3036"/>
    <mergeCell ref="AE3036:AG3036"/>
    <mergeCell ref="A3037:H3037"/>
    <mergeCell ref="I3037:Y3037"/>
    <mergeCell ref="AA3037:AG3037"/>
    <mergeCell ref="A3034:H3034"/>
    <mergeCell ref="I3034:Y3034"/>
    <mergeCell ref="AA3034:AG3034"/>
    <mergeCell ref="A3035:N3035"/>
    <mergeCell ref="O3035:S3035"/>
    <mergeCell ref="T3035:V3035"/>
    <mergeCell ref="X3035:AD3035"/>
    <mergeCell ref="AE3035:AG3035"/>
    <mergeCell ref="AA3031:AG3031"/>
    <mergeCell ref="I3032:Y3032"/>
    <mergeCell ref="AA3032:AG3032"/>
    <mergeCell ref="A3033:N3033"/>
    <mergeCell ref="O3033:S3033"/>
    <mergeCell ref="T3033:V3033"/>
    <mergeCell ref="X3033:AD3033"/>
    <mergeCell ref="AE3033:AG3033"/>
    <mergeCell ref="A3028:H3032"/>
    <mergeCell ref="I3028:Y3028"/>
    <mergeCell ref="Z3028:Z3032"/>
    <mergeCell ref="AA3028:AG3028"/>
    <mergeCell ref="AH3028:AH3032"/>
    <mergeCell ref="I3029:Y3029"/>
    <mergeCell ref="AA3029:AG3029"/>
    <mergeCell ref="I3030:Y3030"/>
    <mergeCell ref="AA3030:AG3030"/>
    <mergeCell ref="I3031:Y3031"/>
    <mergeCell ref="C3026:N3026"/>
    <mergeCell ref="O3026:S3026"/>
    <mergeCell ref="T3026:V3026"/>
    <mergeCell ref="X3026:AD3026"/>
    <mergeCell ref="AE3026:AG3026"/>
    <mergeCell ref="C3027:N3027"/>
    <mergeCell ref="O3027:S3027"/>
    <mergeCell ref="T3027:V3027"/>
    <mergeCell ref="X3027:AD3027"/>
    <mergeCell ref="AE3027:AG3027"/>
    <mergeCell ref="A3024:J3024"/>
    <mergeCell ref="K3024:Z3024"/>
    <mergeCell ref="AA3024:AG3024"/>
    <mergeCell ref="A3025:N3025"/>
    <mergeCell ref="O3025:S3025"/>
    <mergeCell ref="T3025:V3025"/>
    <mergeCell ref="X3025:AD3025"/>
    <mergeCell ref="AE3025:AG3025"/>
    <mergeCell ref="AE3021:AG3021"/>
    <mergeCell ref="C3022:J3023"/>
    <mergeCell ref="K3022:L3022"/>
    <mergeCell ref="M3022:P3022"/>
    <mergeCell ref="Q3022:T3022"/>
    <mergeCell ref="U3022:Z3022"/>
    <mergeCell ref="AA3022:AD3022"/>
    <mergeCell ref="AE3022:AG3022"/>
    <mergeCell ref="M3020:P3020"/>
    <mergeCell ref="Q3020:T3020"/>
    <mergeCell ref="U3020:Z3020"/>
    <mergeCell ref="AA3020:AD3020"/>
    <mergeCell ref="C3021:J3021"/>
    <mergeCell ref="K3021:L3021"/>
    <mergeCell ref="M3021:P3021"/>
    <mergeCell ref="Q3021:T3021"/>
    <mergeCell ref="U3021:Z3021"/>
    <mergeCell ref="AA3021:AD3021"/>
    <mergeCell ref="V3017:X3017"/>
    <mergeCell ref="Y3017:AE3017"/>
    <mergeCell ref="AF3017:AG3017"/>
    <mergeCell ref="A3018:AH3018"/>
    <mergeCell ref="A3019:J3020"/>
    <mergeCell ref="K3019:L3020"/>
    <mergeCell ref="M3019:T3019"/>
    <mergeCell ref="U3019:AD3019"/>
    <mergeCell ref="AE3019:AG3020"/>
    <mergeCell ref="AH3019:AH3020"/>
    <mergeCell ref="E3017:F3017"/>
    <mergeCell ref="H3017:I3017"/>
    <mergeCell ref="J3017:K3017"/>
    <mergeCell ref="L3017:M3017"/>
    <mergeCell ref="N3017:Q3017"/>
    <mergeCell ref="R3017:U3017"/>
    <mergeCell ref="A3014:AC3014"/>
    <mergeCell ref="AD3014:AE3014"/>
    <mergeCell ref="AH3014:AH3015"/>
    <mergeCell ref="A3015:AC3015"/>
    <mergeCell ref="AD3015:AE3015"/>
    <mergeCell ref="A3016:C3016"/>
    <mergeCell ref="D3016:D3017"/>
    <mergeCell ref="E3016:AG3016"/>
    <mergeCell ref="AH3016:AH3017"/>
    <mergeCell ref="A3017:C3017"/>
    <mergeCell ref="A3007:AH3007"/>
    <mergeCell ref="A3008:AC3009"/>
    <mergeCell ref="AD3008:AE3008"/>
    <mergeCell ref="AF3008:AG3008"/>
    <mergeCell ref="AH3008:AH3012"/>
    <mergeCell ref="AD3009:AG3012"/>
    <mergeCell ref="A3010:AC3010"/>
    <mergeCell ref="A3011:AC3011"/>
    <mergeCell ref="A3012:AC3013"/>
    <mergeCell ref="AD3013:AH3013"/>
    <mergeCell ref="A3002:AH3002"/>
    <mergeCell ref="A3003:H3003"/>
    <mergeCell ref="I3003:Y3003"/>
    <mergeCell ref="AA3003:AG3003"/>
    <mergeCell ref="A3004:D3004"/>
    <mergeCell ref="E3004:AH3004"/>
    <mergeCell ref="X3000:AB3000"/>
    <mergeCell ref="AC3000:AD3000"/>
    <mergeCell ref="AE3000:AG3000"/>
    <mergeCell ref="A3001:H3001"/>
    <mergeCell ref="I3001:Y3001"/>
    <mergeCell ref="AA3001:AG3001"/>
    <mergeCell ref="A3000:J3000"/>
    <mergeCell ref="K3000:L3000"/>
    <mergeCell ref="M3000:O3000"/>
    <mergeCell ref="P3000:R3000"/>
    <mergeCell ref="S3000:T3000"/>
    <mergeCell ref="U3000:W3000"/>
    <mergeCell ref="A2998:N2998"/>
    <mergeCell ref="O2998:S2998"/>
    <mergeCell ref="T2998:V2998"/>
    <mergeCell ref="X2998:AD2998"/>
    <mergeCell ref="AE2998:AG2998"/>
    <mergeCell ref="A2999:J2999"/>
    <mergeCell ref="K2999:AA2999"/>
    <mergeCell ref="AC2999:AG2999"/>
    <mergeCell ref="C2996:N2996"/>
    <mergeCell ref="O2996:S2996"/>
    <mergeCell ref="T2996:V2996"/>
    <mergeCell ref="X2996:AD2996"/>
    <mergeCell ref="AE2996:AG2996"/>
    <mergeCell ref="A2997:H2997"/>
    <mergeCell ref="I2997:Y2997"/>
    <mergeCell ref="AA2997:AG2997"/>
    <mergeCell ref="A2994:H2994"/>
    <mergeCell ref="I2994:Y2994"/>
    <mergeCell ref="AA2994:AG2994"/>
    <mergeCell ref="A2995:N2995"/>
    <mergeCell ref="O2995:S2995"/>
    <mergeCell ref="T2995:V2995"/>
    <mergeCell ref="X2995:AD2995"/>
    <mergeCell ref="AE2995:AG2995"/>
    <mergeCell ref="AA2991:AG2991"/>
    <mergeCell ref="I2992:Y2992"/>
    <mergeCell ref="AA2992:AG2992"/>
    <mergeCell ref="A2993:N2993"/>
    <mergeCell ref="O2993:S2993"/>
    <mergeCell ref="T2993:V2993"/>
    <mergeCell ref="X2993:AD2993"/>
    <mergeCell ref="AE2993:AG2993"/>
    <mergeCell ref="A2988:H2992"/>
    <mergeCell ref="I2988:Y2988"/>
    <mergeCell ref="Z2988:Z2992"/>
    <mergeCell ref="AA2988:AG2988"/>
    <mergeCell ref="AH2988:AH2992"/>
    <mergeCell ref="I2989:Y2989"/>
    <mergeCell ref="AA2989:AG2989"/>
    <mergeCell ref="I2990:Y2990"/>
    <mergeCell ref="AA2990:AG2990"/>
    <mergeCell ref="I2991:Y2991"/>
    <mergeCell ref="C2986:N2986"/>
    <mergeCell ref="O2986:S2986"/>
    <mergeCell ref="T2986:V2986"/>
    <mergeCell ref="X2986:AD2986"/>
    <mergeCell ref="AE2986:AG2986"/>
    <mergeCell ref="C2987:N2987"/>
    <mergeCell ref="O2987:S2987"/>
    <mergeCell ref="T2987:V2987"/>
    <mergeCell ref="X2987:AD2987"/>
    <mergeCell ref="AE2987:AG2987"/>
    <mergeCell ref="AE2983:AG2983"/>
    <mergeCell ref="A2984:J2984"/>
    <mergeCell ref="K2984:Z2984"/>
    <mergeCell ref="AA2984:AG2984"/>
    <mergeCell ref="A2985:N2985"/>
    <mergeCell ref="O2985:S2985"/>
    <mergeCell ref="T2985:V2985"/>
    <mergeCell ref="X2985:AD2985"/>
    <mergeCell ref="AE2985:AG2985"/>
    <mergeCell ref="M2982:P2982"/>
    <mergeCell ref="Q2982:T2982"/>
    <mergeCell ref="U2982:Z2982"/>
    <mergeCell ref="AA2982:AD2982"/>
    <mergeCell ref="C2983:J2983"/>
    <mergeCell ref="K2983:L2983"/>
    <mergeCell ref="M2983:P2983"/>
    <mergeCell ref="Q2983:T2983"/>
    <mergeCell ref="U2983:Z2983"/>
    <mergeCell ref="AA2983:AD2983"/>
    <mergeCell ref="V2979:X2979"/>
    <mergeCell ref="Y2979:AE2979"/>
    <mergeCell ref="AF2979:AG2979"/>
    <mergeCell ref="A2980:AH2980"/>
    <mergeCell ref="A2981:J2982"/>
    <mergeCell ref="K2981:L2982"/>
    <mergeCell ref="M2981:T2981"/>
    <mergeCell ref="U2981:AD2981"/>
    <mergeCell ref="AE2981:AG2982"/>
    <mergeCell ref="AH2981:AH2982"/>
    <mergeCell ref="E2979:F2979"/>
    <mergeCell ref="H2979:I2979"/>
    <mergeCell ref="J2979:K2979"/>
    <mergeCell ref="L2979:M2979"/>
    <mergeCell ref="N2979:Q2979"/>
    <mergeCell ref="R2979:U2979"/>
    <mergeCell ref="A2976:AC2976"/>
    <mergeCell ref="AD2976:AE2976"/>
    <mergeCell ref="AH2976:AH2977"/>
    <mergeCell ref="A2977:AC2977"/>
    <mergeCell ref="AD2977:AE2977"/>
    <mergeCell ref="A2978:C2978"/>
    <mergeCell ref="D2978:D2979"/>
    <mergeCell ref="E2978:AG2978"/>
    <mergeCell ref="AH2978:AH2979"/>
    <mergeCell ref="A2979:C2979"/>
    <mergeCell ref="A2969:AH2969"/>
    <mergeCell ref="A2970:AC2971"/>
    <mergeCell ref="AD2970:AE2970"/>
    <mergeCell ref="AF2970:AG2970"/>
    <mergeCell ref="AH2970:AH2974"/>
    <mergeCell ref="AD2971:AG2974"/>
    <mergeCell ref="A2972:AC2972"/>
    <mergeCell ref="A2973:AC2973"/>
    <mergeCell ref="A2974:AC2975"/>
    <mergeCell ref="AD2975:AH2975"/>
    <mergeCell ref="A2964:AH2964"/>
    <mergeCell ref="A2965:H2965"/>
    <mergeCell ref="I2965:Y2965"/>
    <mergeCell ref="AA2965:AG2965"/>
    <mergeCell ref="A2966:D2966"/>
    <mergeCell ref="E2966:AH2966"/>
    <mergeCell ref="X2962:AB2962"/>
    <mergeCell ref="AC2962:AD2962"/>
    <mergeCell ref="AE2962:AG2962"/>
    <mergeCell ref="A2963:H2963"/>
    <mergeCell ref="I2963:Y2963"/>
    <mergeCell ref="AA2963:AG2963"/>
    <mergeCell ref="A2962:J2962"/>
    <mergeCell ref="K2962:L2962"/>
    <mergeCell ref="M2962:O2962"/>
    <mergeCell ref="P2962:R2962"/>
    <mergeCell ref="S2962:T2962"/>
    <mergeCell ref="U2962:W2962"/>
    <mergeCell ref="A2960:N2960"/>
    <mergeCell ref="O2960:S2960"/>
    <mergeCell ref="T2960:V2960"/>
    <mergeCell ref="X2960:AD2960"/>
    <mergeCell ref="AE2960:AG2960"/>
    <mergeCell ref="A2961:J2961"/>
    <mergeCell ref="K2961:AA2961"/>
    <mergeCell ref="AC2961:AG2961"/>
    <mergeCell ref="C2958:N2958"/>
    <mergeCell ref="O2958:S2958"/>
    <mergeCell ref="T2958:V2958"/>
    <mergeCell ref="X2958:AD2958"/>
    <mergeCell ref="AE2958:AG2958"/>
    <mergeCell ref="A2959:H2959"/>
    <mergeCell ref="I2959:Y2959"/>
    <mergeCell ref="AA2959:AG2959"/>
    <mergeCell ref="A2956:H2956"/>
    <mergeCell ref="I2956:Y2956"/>
    <mergeCell ref="AA2956:AG2956"/>
    <mergeCell ref="A2957:N2957"/>
    <mergeCell ref="O2957:S2957"/>
    <mergeCell ref="T2957:V2957"/>
    <mergeCell ref="X2957:AD2957"/>
    <mergeCell ref="AE2957:AG2957"/>
    <mergeCell ref="AA2953:AG2953"/>
    <mergeCell ref="I2954:Y2954"/>
    <mergeCell ref="AA2954:AG2954"/>
    <mergeCell ref="A2955:N2955"/>
    <mergeCell ref="O2955:S2955"/>
    <mergeCell ref="T2955:V2955"/>
    <mergeCell ref="X2955:AD2955"/>
    <mergeCell ref="AE2955:AG2955"/>
    <mergeCell ref="A2950:H2954"/>
    <mergeCell ref="I2950:Y2950"/>
    <mergeCell ref="Z2950:Z2954"/>
    <mergeCell ref="AA2950:AG2950"/>
    <mergeCell ref="AH2950:AH2954"/>
    <mergeCell ref="I2951:Y2951"/>
    <mergeCell ref="AA2951:AG2951"/>
    <mergeCell ref="I2952:Y2952"/>
    <mergeCell ref="AA2952:AG2952"/>
    <mergeCell ref="I2953:Y2953"/>
    <mergeCell ref="C2948:N2948"/>
    <mergeCell ref="O2948:S2948"/>
    <mergeCell ref="T2948:V2948"/>
    <mergeCell ref="X2948:AD2948"/>
    <mergeCell ref="AE2948:AG2948"/>
    <mergeCell ref="C2949:N2949"/>
    <mergeCell ref="O2949:S2949"/>
    <mergeCell ref="T2949:V2949"/>
    <mergeCell ref="X2949:AD2949"/>
    <mergeCell ref="AE2949:AG2949"/>
    <mergeCell ref="AE2945:AG2945"/>
    <mergeCell ref="A2946:J2946"/>
    <mergeCell ref="K2946:Z2946"/>
    <mergeCell ref="AA2946:AG2946"/>
    <mergeCell ref="A2947:N2947"/>
    <mergeCell ref="O2947:S2947"/>
    <mergeCell ref="T2947:V2947"/>
    <mergeCell ref="X2947:AD2947"/>
    <mergeCell ref="AE2947:AG2947"/>
    <mergeCell ref="M2944:P2944"/>
    <mergeCell ref="Q2944:T2944"/>
    <mergeCell ref="U2944:Z2944"/>
    <mergeCell ref="AA2944:AD2944"/>
    <mergeCell ref="C2945:J2945"/>
    <mergeCell ref="K2945:L2945"/>
    <mergeCell ref="M2945:P2945"/>
    <mergeCell ref="Q2945:T2945"/>
    <mergeCell ref="U2945:Z2945"/>
    <mergeCell ref="AA2945:AD2945"/>
    <mergeCell ref="V2941:X2941"/>
    <mergeCell ref="Y2941:AE2941"/>
    <mergeCell ref="AF2941:AG2941"/>
    <mergeCell ref="A2942:AH2942"/>
    <mergeCell ref="A2943:J2944"/>
    <mergeCell ref="K2943:L2944"/>
    <mergeCell ref="M2943:T2943"/>
    <mergeCell ref="U2943:AD2943"/>
    <mergeCell ref="AE2943:AG2944"/>
    <mergeCell ref="AH2943:AH2944"/>
    <mergeCell ref="E2941:F2941"/>
    <mergeCell ref="H2941:I2941"/>
    <mergeCell ref="J2941:K2941"/>
    <mergeCell ref="L2941:M2941"/>
    <mergeCell ref="N2941:Q2941"/>
    <mergeCell ref="R2941:U2941"/>
    <mergeCell ref="A2938:AC2938"/>
    <mergeCell ref="AD2938:AE2938"/>
    <mergeCell ref="AH2938:AH2939"/>
    <mergeCell ref="A2939:AC2939"/>
    <mergeCell ref="AD2939:AE2939"/>
    <mergeCell ref="A2940:C2940"/>
    <mergeCell ref="D2940:D2941"/>
    <mergeCell ref="E2940:AG2940"/>
    <mergeCell ref="AH2940:AH2941"/>
    <mergeCell ref="A2941:C2941"/>
    <mergeCell ref="A2931:AH2931"/>
    <mergeCell ref="A2932:AC2933"/>
    <mergeCell ref="AD2932:AE2932"/>
    <mergeCell ref="AF2932:AG2932"/>
    <mergeCell ref="AH2932:AH2936"/>
    <mergeCell ref="AD2933:AG2936"/>
    <mergeCell ref="A2934:AC2934"/>
    <mergeCell ref="A2935:AC2935"/>
    <mergeCell ref="A2936:AC2937"/>
    <mergeCell ref="AD2937:AH2937"/>
    <mergeCell ref="A2926:AH2926"/>
    <mergeCell ref="A2927:H2927"/>
    <mergeCell ref="I2927:Y2927"/>
    <mergeCell ref="AA2927:AG2927"/>
    <mergeCell ref="A2928:D2928"/>
    <mergeCell ref="E2928:AH2928"/>
    <mergeCell ref="X2924:AB2924"/>
    <mergeCell ref="AC2924:AD2924"/>
    <mergeCell ref="AE2924:AG2924"/>
    <mergeCell ref="A2925:H2925"/>
    <mergeCell ref="I2925:Y2925"/>
    <mergeCell ref="AA2925:AG2925"/>
    <mergeCell ref="A2924:J2924"/>
    <mergeCell ref="K2924:L2924"/>
    <mergeCell ref="M2924:O2924"/>
    <mergeCell ref="P2924:R2924"/>
    <mergeCell ref="S2924:T2924"/>
    <mergeCell ref="U2924:W2924"/>
    <mergeCell ref="A2922:N2922"/>
    <mergeCell ref="O2922:S2922"/>
    <mergeCell ref="T2922:V2922"/>
    <mergeCell ref="X2922:AD2922"/>
    <mergeCell ref="AE2922:AG2922"/>
    <mergeCell ref="A2923:J2923"/>
    <mergeCell ref="K2923:AA2923"/>
    <mergeCell ref="AC2923:AG2923"/>
    <mergeCell ref="C2920:N2920"/>
    <mergeCell ref="O2920:S2920"/>
    <mergeCell ref="T2920:V2920"/>
    <mergeCell ref="X2920:AD2920"/>
    <mergeCell ref="AE2920:AG2920"/>
    <mergeCell ref="A2921:H2921"/>
    <mergeCell ref="I2921:Y2921"/>
    <mergeCell ref="AA2921:AG2921"/>
    <mergeCell ref="A2918:H2918"/>
    <mergeCell ref="I2918:Y2918"/>
    <mergeCell ref="AA2918:AG2918"/>
    <mergeCell ref="A2919:N2919"/>
    <mergeCell ref="O2919:S2919"/>
    <mergeCell ref="T2919:V2919"/>
    <mergeCell ref="X2919:AD2919"/>
    <mergeCell ref="AE2919:AG2919"/>
    <mergeCell ref="AA2915:AG2915"/>
    <mergeCell ref="I2916:Y2916"/>
    <mergeCell ref="AA2916:AG2916"/>
    <mergeCell ref="A2917:N2917"/>
    <mergeCell ref="O2917:S2917"/>
    <mergeCell ref="T2917:V2917"/>
    <mergeCell ref="X2917:AD2917"/>
    <mergeCell ref="AE2917:AG2917"/>
    <mergeCell ref="A2912:H2916"/>
    <mergeCell ref="I2912:Y2912"/>
    <mergeCell ref="Z2912:Z2916"/>
    <mergeCell ref="AA2912:AG2912"/>
    <mergeCell ref="AH2912:AH2916"/>
    <mergeCell ref="I2913:Y2913"/>
    <mergeCell ref="AA2913:AG2913"/>
    <mergeCell ref="I2914:Y2914"/>
    <mergeCell ref="AA2914:AG2914"/>
    <mergeCell ref="I2915:Y2915"/>
    <mergeCell ref="C2910:N2910"/>
    <mergeCell ref="O2910:S2910"/>
    <mergeCell ref="T2910:V2910"/>
    <mergeCell ref="X2910:AD2910"/>
    <mergeCell ref="AE2910:AG2910"/>
    <mergeCell ref="C2911:N2911"/>
    <mergeCell ref="O2911:S2911"/>
    <mergeCell ref="T2911:V2911"/>
    <mergeCell ref="X2911:AD2911"/>
    <mergeCell ref="AE2911:AG2911"/>
    <mergeCell ref="AE2907:AG2907"/>
    <mergeCell ref="A2908:J2908"/>
    <mergeCell ref="K2908:Z2908"/>
    <mergeCell ref="AA2908:AG2908"/>
    <mergeCell ref="A2909:N2909"/>
    <mergeCell ref="O2909:S2909"/>
    <mergeCell ref="T2909:V2909"/>
    <mergeCell ref="X2909:AD2909"/>
    <mergeCell ref="AE2909:AG2909"/>
    <mergeCell ref="M2906:P2906"/>
    <mergeCell ref="Q2906:T2906"/>
    <mergeCell ref="U2906:Z2906"/>
    <mergeCell ref="AA2906:AD2906"/>
    <mergeCell ref="C2907:J2907"/>
    <mergeCell ref="K2907:L2907"/>
    <mergeCell ref="M2907:P2907"/>
    <mergeCell ref="Q2907:T2907"/>
    <mergeCell ref="U2907:Z2907"/>
    <mergeCell ref="AA2907:AD2907"/>
    <mergeCell ref="V2903:X2903"/>
    <mergeCell ref="Y2903:AE2903"/>
    <mergeCell ref="AF2903:AG2903"/>
    <mergeCell ref="A2904:AH2904"/>
    <mergeCell ref="A2905:J2906"/>
    <mergeCell ref="K2905:L2906"/>
    <mergeCell ref="M2905:T2905"/>
    <mergeCell ref="U2905:AD2905"/>
    <mergeCell ref="AE2905:AG2906"/>
    <mergeCell ref="AH2905:AH2906"/>
    <mergeCell ref="E2903:F2903"/>
    <mergeCell ref="H2903:I2903"/>
    <mergeCell ref="J2903:K2903"/>
    <mergeCell ref="L2903:M2903"/>
    <mergeCell ref="N2903:Q2903"/>
    <mergeCell ref="R2903:U2903"/>
    <mergeCell ref="A2900:AC2900"/>
    <mergeCell ref="AD2900:AE2900"/>
    <mergeCell ref="AH2900:AH2901"/>
    <mergeCell ref="A2901:AC2901"/>
    <mergeCell ref="AD2901:AE2901"/>
    <mergeCell ref="A2902:C2902"/>
    <mergeCell ref="D2902:D2903"/>
    <mergeCell ref="E2902:AG2902"/>
    <mergeCell ref="AH2902:AH2903"/>
    <mergeCell ref="A2903:C2903"/>
    <mergeCell ref="A2894:AC2895"/>
    <mergeCell ref="AD2894:AE2894"/>
    <mergeCell ref="AF2894:AG2894"/>
    <mergeCell ref="AH2894:AH2898"/>
    <mergeCell ref="AD2895:AG2898"/>
    <mergeCell ref="A2896:AC2896"/>
    <mergeCell ref="A2897:AC2897"/>
    <mergeCell ref="A2898:AC2899"/>
    <mergeCell ref="AD2899:AH2899"/>
    <mergeCell ref="A2890:H2890"/>
    <mergeCell ref="I2890:Y2890"/>
    <mergeCell ref="AA2890:AG2890"/>
    <mergeCell ref="A2891:D2891"/>
    <mergeCell ref="E2891:AH2891"/>
    <mergeCell ref="A2893:AH2893"/>
    <mergeCell ref="AC2886:AD2886"/>
    <mergeCell ref="AE2886:AG2886"/>
    <mergeCell ref="A2888:H2888"/>
    <mergeCell ref="I2888:Y2888"/>
    <mergeCell ref="AA2888:AG2888"/>
    <mergeCell ref="A2889:AH2889"/>
    <mergeCell ref="AC2885:AD2885"/>
    <mergeCell ref="AE2885:AG2885"/>
    <mergeCell ref="A2886:E2886"/>
    <mergeCell ref="F2886:J2887"/>
    <mergeCell ref="K2886:L2886"/>
    <mergeCell ref="M2886:O2886"/>
    <mergeCell ref="P2886:R2886"/>
    <mergeCell ref="S2886:T2886"/>
    <mergeCell ref="U2886:W2886"/>
    <mergeCell ref="X2886:AB2886"/>
    <mergeCell ref="AC2884:AD2884"/>
    <mergeCell ref="AE2884:AG2884"/>
    <mergeCell ref="A2885:E2885"/>
    <mergeCell ref="F2885:J2885"/>
    <mergeCell ref="K2885:L2885"/>
    <mergeCell ref="M2885:O2885"/>
    <mergeCell ref="P2885:R2885"/>
    <mergeCell ref="S2885:T2885"/>
    <mergeCell ref="U2885:W2885"/>
    <mergeCell ref="X2885:AB2885"/>
    <mergeCell ref="A2883:J2883"/>
    <mergeCell ref="K2883:AA2883"/>
    <mergeCell ref="AC2883:AG2883"/>
    <mergeCell ref="A2884:J2884"/>
    <mergeCell ref="K2884:L2884"/>
    <mergeCell ref="M2884:O2884"/>
    <mergeCell ref="P2884:R2884"/>
    <mergeCell ref="S2884:T2884"/>
    <mergeCell ref="U2884:W2884"/>
    <mergeCell ref="X2884:AB2884"/>
    <mergeCell ref="AE2881:AG2881"/>
    <mergeCell ref="A2882:E2882"/>
    <mergeCell ref="F2882:N2882"/>
    <mergeCell ref="O2882:S2882"/>
    <mergeCell ref="T2882:V2882"/>
    <mergeCell ref="X2882:AD2882"/>
    <mergeCell ref="AE2882:AG2882"/>
    <mergeCell ref="A2880:N2880"/>
    <mergeCell ref="O2880:S2880"/>
    <mergeCell ref="T2880:V2880"/>
    <mergeCell ref="X2880:AD2880"/>
    <mergeCell ref="AE2880:AG2880"/>
    <mergeCell ref="A2881:E2881"/>
    <mergeCell ref="F2881:N2881"/>
    <mergeCell ref="O2881:S2881"/>
    <mergeCell ref="T2881:V2881"/>
    <mergeCell ref="X2881:AD2881"/>
    <mergeCell ref="A2878:N2878"/>
    <mergeCell ref="O2878:S2878"/>
    <mergeCell ref="T2878:V2878"/>
    <mergeCell ref="X2878:AD2878"/>
    <mergeCell ref="AE2878:AG2878"/>
    <mergeCell ref="A2879:H2879"/>
    <mergeCell ref="I2879:Y2879"/>
    <mergeCell ref="AA2879:AG2879"/>
    <mergeCell ref="C2876:N2876"/>
    <mergeCell ref="O2876:S2876"/>
    <mergeCell ref="T2876:V2876"/>
    <mergeCell ref="X2876:AD2876"/>
    <mergeCell ref="AE2876:AG2876"/>
    <mergeCell ref="A2877:H2877"/>
    <mergeCell ref="I2877:Y2877"/>
    <mergeCell ref="AA2877:AG2877"/>
    <mergeCell ref="C2874:N2874"/>
    <mergeCell ref="O2874:S2874"/>
    <mergeCell ref="T2874:V2874"/>
    <mergeCell ref="X2874:AD2874"/>
    <mergeCell ref="AE2874:AG2874"/>
    <mergeCell ref="C2875:N2875"/>
    <mergeCell ref="O2875:S2875"/>
    <mergeCell ref="T2875:V2875"/>
    <mergeCell ref="X2875:AD2875"/>
    <mergeCell ref="AE2875:AG2875"/>
    <mergeCell ref="AA2871:AG2871"/>
    <mergeCell ref="I2872:Y2872"/>
    <mergeCell ref="AA2872:AG2872"/>
    <mergeCell ref="A2873:N2873"/>
    <mergeCell ref="O2873:S2873"/>
    <mergeCell ref="T2873:V2873"/>
    <mergeCell ref="X2873:AD2873"/>
    <mergeCell ref="AE2873:AG2873"/>
    <mergeCell ref="A2868:H2872"/>
    <mergeCell ref="I2868:Y2868"/>
    <mergeCell ref="Z2868:Z2872"/>
    <mergeCell ref="AA2868:AG2868"/>
    <mergeCell ref="AH2868:AH2872"/>
    <mergeCell ref="I2869:Y2869"/>
    <mergeCell ref="AA2869:AG2869"/>
    <mergeCell ref="I2870:Y2870"/>
    <mergeCell ref="AA2870:AG2870"/>
    <mergeCell ref="I2871:Y2871"/>
    <mergeCell ref="C2866:N2866"/>
    <mergeCell ref="O2866:S2866"/>
    <mergeCell ref="T2866:V2866"/>
    <mergeCell ref="X2866:AD2866"/>
    <mergeCell ref="AE2866:AG2866"/>
    <mergeCell ref="C2867:N2867"/>
    <mergeCell ref="O2867:S2867"/>
    <mergeCell ref="T2867:V2867"/>
    <mergeCell ref="X2867:AD2867"/>
    <mergeCell ref="AE2867:AG2867"/>
    <mergeCell ref="AE2863:AG2863"/>
    <mergeCell ref="A2864:J2864"/>
    <mergeCell ref="K2864:Z2864"/>
    <mergeCell ref="AA2864:AG2864"/>
    <mergeCell ref="A2865:N2865"/>
    <mergeCell ref="O2865:S2865"/>
    <mergeCell ref="T2865:V2865"/>
    <mergeCell ref="X2865:AD2865"/>
    <mergeCell ref="AE2865:AG2865"/>
    <mergeCell ref="C2863:J2863"/>
    <mergeCell ref="K2863:L2863"/>
    <mergeCell ref="M2863:P2863"/>
    <mergeCell ref="Q2863:T2863"/>
    <mergeCell ref="U2863:Z2863"/>
    <mergeCell ref="AA2863:AD2863"/>
    <mergeCell ref="AE2861:AG2861"/>
    <mergeCell ref="C2862:J2862"/>
    <mergeCell ref="K2862:L2862"/>
    <mergeCell ref="M2862:P2862"/>
    <mergeCell ref="Q2862:T2862"/>
    <mergeCell ref="U2862:Z2862"/>
    <mergeCell ref="AA2862:AD2862"/>
    <mergeCell ref="AE2862:AG2862"/>
    <mergeCell ref="M2860:P2860"/>
    <mergeCell ref="Q2860:T2860"/>
    <mergeCell ref="U2860:Z2860"/>
    <mergeCell ref="AA2860:AD2860"/>
    <mergeCell ref="C2861:J2861"/>
    <mergeCell ref="K2861:L2861"/>
    <mergeCell ref="M2861:P2861"/>
    <mergeCell ref="Q2861:T2861"/>
    <mergeCell ref="U2861:Z2861"/>
    <mergeCell ref="AA2861:AD2861"/>
    <mergeCell ref="V2857:X2857"/>
    <mergeCell ref="Y2857:AE2857"/>
    <mergeCell ref="AF2857:AG2857"/>
    <mergeCell ref="A2858:AH2858"/>
    <mergeCell ref="A2859:J2860"/>
    <mergeCell ref="K2859:L2860"/>
    <mergeCell ref="M2859:T2859"/>
    <mergeCell ref="U2859:AD2859"/>
    <mergeCell ref="AE2859:AG2860"/>
    <mergeCell ref="AH2859:AH2860"/>
    <mergeCell ref="E2857:F2857"/>
    <mergeCell ref="H2857:I2857"/>
    <mergeCell ref="J2857:K2857"/>
    <mergeCell ref="L2857:M2857"/>
    <mergeCell ref="N2857:Q2857"/>
    <mergeCell ref="R2857:U2857"/>
    <mergeCell ref="A2854:AC2854"/>
    <mergeCell ref="AD2854:AE2854"/>
    <mergeCell ref="AH2854:AH2855"/>
    <mergeCell ref="A2855:AC2855"/>
    <mergeCell ref="AD2855:AE2855"/>
    <mergeCell ref="A2856:C2856"/>
    <mergeCell ref="D2856:D2857"/>
    <mergeCell ref="E2856:AG2856"/>
    <mergeCell ref="AH2856:AH2857"/>
    <mergeCell ref="A2857:C2857"/>
    <mergeCell ref="A2848:AC2849"/>
    <mergeCell ref="AD2848:AE2848"/>
    <mergeCell ref="AF2848:AG2848"/>
    <mergeCell ref="AH2848:AH2852"/>
    <mergeCell ref="AD2849:AG2852"/>
    <mergeCell ref="A2850:AC2850"/>
    <mergeCell ref="A2851:AC2851"/>
    <mergeCell ref="A2852:AC2853"/>
    <mergeCell ref="AD2853:AH2853"/>
    <mergeCell ref="A2844:H2844"/>
    <mergeCell ref="I2844:Y2844"/>
    <mergeCell ref="AA2844:AG2844"/>
    <mergeCell ref="A2845:D2845"/>
    <mergeCell ref="E2845:AH2845"/>
    <mergeCell ref="A2847:AH2847"/>
    <mergeCell ref="AC2841:AD2841"/>
    <mergeCell ref="AE2841:AG2841"/>
    <mergeCell ref="A2842:H2842"/>
    <mergeCell ref="I2842:Y2842"/>
    <mergeCell ref="AA2842:AG2842"/>
    <mergeCell ref="A2843:AH2843"/>
    <mergeCell ref="AC2840:AD2840"/>
    <mergeCell ref="AE2840:AG2840"/>
    <mergeCell ref="A2841:E2841"/>
    <mergeCell ref="F2841:J2841"/>
    <mergeCell ref="K2841:L2841"/>
    <mergeCell ref="M2841:O2841"/>
    <mergeCell ref="P2841:R2841"/>
    <mergeCell ref="S2841:T2841"/>
    <mergeCell ref="U2841:W2841"/>
    <mergeCell ref="X2841:AB2841"/>
    <mergeCell ref="AC2839:AD2839"/>
    <mergeCell ref="AE2839:AG2839"/>
    <mergeCell ref="A2840:E2840"/>
    <mergeCell ref="F2840:J2840"/>
    <mergeCell ref="K2840:L2840"/>
    <mergeCell ref="M2840:O2840"/>
    <mergeCell ref="P2840:R2840"/>
    <mergeCell ref="S2840:T2840"/>
    <mergeCell ref="U2840:W2840"/>
    <mergeCell ref="X2840:AB2840"/>
    <mergeCell ref="A2838:J2838"/>
    <mergeCell ref="K2838:AA2838"/>
    <mergeCell ref="AC2838:AG2838"/>
    <mergeCell ref="A2839:J2839"/>
    <mergeCell ref="K2839:L2839"/>
    <mergeCell ref="M2839:O2839"/>
    <mergeCell ref="P2839:R2839"/>
    <mergeCell ref="S2839:T2839"/>
    <mergeCell ref="U2839:W2839"/>
    <mergeCell ref="X2839:AB2839"/>
    <mergeCell ref="AE2836:AG2836"/>
    <mergeCell ref="A2837:E2837"/>
    <mergeCell ref="F2837:N2837"/>
    <mergeCell ref="O2837:S2837"/>
    <mergeCell ref="T2837:V2837"/>
    <mergeCell ref="X2837:AD2837"/>
    <mergeCell ref="AE2837:AG2837"/>
    <mergeCell ref="A2835:N2835"/>
    <mergeCell ref="O2835:S2835"/>
    <mergeCell ref="T2835:V2835"/>
    <mergeCell ref="X2835:AD2835"/>
    <mergeCell ref="AE2835:AG2835"/>
    <mergeCell ref="A2836:E2836"/>
    <mergeCell ref="F2836:N2836"/>
    <mergeCell ref="O2836:S2836"/>
    <mergeCell ref="T2836:V2836"/>
    <mergeCell ref="X2836:AD2836"/>
    <mergeCell ref="A2833:N2833"/>
    <mergeCell ref="O2833:S2833"/>
    <mergeCell ref="T2833:V2833"/>
    <mergeCell ref="X2833:AD2833"/>
    <mergeCell ref="AE2833:AG2833"/>
    <mergeCell ref="A2834:H2834"/>
    <mergeCell ref="I2834:Y2834"/>
    <mergeCell ref="AA2834:AG2834"/>
    <mergeCell ref="C2831:N2831"/>
    <mergeCell ref="O2831:S2831"/>
    <mergeCell ref="T2831:V2831"/>
    <mergeCell ref="X2831:AD2831"/>
    <mergeCell ref="AE2831:AG2831"/>
    <mergeCell ref="A2832:H2832"/>
    <mergeCell ref="I2832:Y2832"/>
    <mergeCell ref="AA2832:AG2832"/>
    <mergeCell ref="C2829:N2829"/>
    <mergeCell ref="O2829:S2829"/>
    <mergeCell ref="T2829:V2829"/>
    <mergeCell ref="X2829:AD2829"/>
    <mergeCell ref="AE2829:AG2829"/>
    <mergeCell ref="C2830:N2830"/>
    <mergeCell ref="O2830:S2830"/>
    <mergeCell ref="T2830:V2830"/>
    <mergeCell ref="X2830:AD2830"/>
    <mergeCell ref="AE2830:AG2830"/>
    <mergeCell ref="AA2826:AG2826"/>
    <mergeCell ref="I2827:Y2827"/>
    <mergeCell ref="AA2827:AG2827"/>
    <mergeCell ref="A2828:N2828"/>
    <mergeCell ref="O2828:S2828"/>
    <mergeCell ref="T2828:V2828"/>
    <mergeCell ref="X2828:AD2828"/>
    <mergeCell ref="AE2828:AG2828"/>
    <mergeCell ref="A2823:H2827"/>
    <mergeCell ref="I2823:Y2823"/>
    <mergeCell ref="Z2823:Z2827"/>
    <mergeCell ref="AA2823:AG2823"/>
    <mergeCell ref="AH2823:AH2827"/>
    <mergeCell ref="I2824:Y2824"/>
    <mergeCell ref="AA2824:AG2824"/>
    <mergeCell ref="I2825:Y2825"/>
    <mergeCell ref="AA2825:AG2825"/>
    <mergeCell ref="I2826:Y2826"/>
    <mergeCell ref="C2821:N2821"/>
    <mergeCell ref="O2821:S2821"/>
    <mergeCell ref="T2821:V2821"/>
    <mergeCell ref="X2821:AD2821"/>
    <mergeCell ref="AE2821:AG2821"/>
    <mergeCell ref="C2822:N2822"/>
    <mergeCell ref="O2822:S2822"/>
    <mergeCell ref="T2822:V2822"/>
    <mergeCell ref="X2822:AD2822"/>
    <mergeCell ref="AE2822:AG2822"/>
    <mergeCell ref="AE2818:AG2818"/>
    <mergeCell ref="A2819:J2819"/>
    <mergeCell ref="K2819:Z2819"/>
    <mergeCell ref="AA2819:AG2819"/>
    <mergeCell ref="A2820:N2820"/>
    <mergeCell ref="O2820:S2820"/>
    <mergeCell ref="T2820:V2820"/>
    <mergeCell ref="X2820:AD2820"/>
    <mergeCell ref="AE2820:AG2820"/>
    <mergeCell ref="M2817:P2817"/>
    <mergeCell ref="Q2817:T2817"/>
    <mergeCell ref="U2817:Z2817"/>
    <mergeCell ref="AA2817:AD2817"/>
    <mergeCell ref="C2818:J2818"/>
    <mergeCell ref="K2818:L2818"/>
    <mergeCell ref="M2818:P2818"/>
    <mergeCell ref="Q2818:T2818"/>
    <mergeCell ref="U2818:Z2818"/>
    <mergeCell ref="AA2818:AD2818"/>
    <mergeCell ref="V2814:X2814"/>
    <mergeCell ref="Y2814:AE2814"/>
    <mergeCell ref="AF2814:AG2814"/>
    <mergeCell ref="A2815:AH2815"/>
    <mergeCell ref="A2816:J2817"/>
    <mergeCell ref="K2816:L2817"/>
    <mergeCell ref="M2816:T2816"/>
    <mergeCell ref="U2816:AD2816"/>
    <mergeCell ref="AE2816:AG2817"/>
    <mergeCell ref="AH2816:AH2817"/>
    <mergeCell ref="E2814:F2814"/>
    <mergeCell ref="H2814:I2814"/>
    <mergeCell ref="J2814:K2814"/>
    <mergeCell ref="L2814:M2814"/>
    <mergeCell ref="N2814:Q2814"/>
    <mergeCell ref="R2814:U2814"/>
    <mergeCell ref="A2811:AC2811"/>
    <mergeCell ref="AD2811:AE2811"/>
    <mergeCell ref="AH2811:AH2812"/>
    <mergeCell ref="A2812:AC2812"/>
    <mergeCell ref="AD2812:AE2812"/>
    <mergeCell ref="A2813:C2813"/>
    <mergeCell ref="D2813:D2814"/>
    <mergeCell ref="E2813:AG2813"/>
    <mergeCell ref="AH2813:AH2814"/>
    <mergeCell ref="A2814:C2814"/>
    <mergeCell ref="A2805:AC2806"/>
    <mergeCell ref="AD2805:AE2805"/>
    <mergeCell ref="AF2805:AG2805"/>
    <mergeCell ref="AH2805:AH2809"/>
    <mergeCell ref="AD2806:AG2809"/>
    <mergeCell ref="A2807:AC2807"/>
    <mergeCell ref="A2808:AC2808"/>
    <mergeCell ref="A2809:AC2810"/>
    <mergeCell ref="AD2810:AH2810"/>
    <mergeCell ref="A2801:H2801"/>
    <mergeCell ref="I2801:Y2801"/>
    <mergeCell ref="AA2801:AG2801"/>
    <mergeCell ref="A2802:D2802"/>
    <mergeCell ref="E2802:AH2802"/>
    <mergeCell ref="A2804:AH2804"/>
    <mergeCell ref="AC2798:AD2798"/>
    <mergeCell ref="AE2798:AG2798"/>
    <mergeCell ref="A2799:H2799"/>
    <mergeCell ref="I2799:Y2799"/>
    <mergeCell ref="AA2799:AG2799"/>
    <mergeCell ref="A2800:AH2800"/>
    <mergeCell ref="AC2797:AD2797"/>
    <mergeCell ref="AE2797:AG2797"/>
    <mergeCell ref="A2798:E2798"/>
    <mergeCell ref="F2798:J2798"/>
    <mergeCell ref="K2798:L2798"/>
    <mergeCell ref="M2798:O2798"/>
    <mergeCell ref="P2798:R2798"/>
    <mergeCell ref="S2798:T2798"/>
    <mergeCell ref="U2798:W2798"/>
    <mergeCell ref="X2798:AB2798"/>
    <mergeCell ref="AC2796:AD2796"/>
    <mergeCell ref="AE2796:AG2796"/>
    <mergeCell ref="A2797:E2797"/>
    <mergeCell ref="F2797:J2797"/>
    <mergeCell ref="K2797:L2797"/>
    <mergeCell ref="M2797:O2797"/>
    <mergeCell ref="P2797:R2797"/>
    <mergeCell ref="S2797:T2797"/>
    <mergeCell ref="U2797:W2797"/>
    <mergeCell ref="X2797:AB2797"/>
    <mergeCell ref="A2795:J2795"/>
    <mergeCell ref="K2795:AA2795"/>
    <mergeCell ref="AC2795:AG2795"/>
    <mergeCell ref="A2796:J2796"/>
    <mergeCell ref="K2796:L2796"/>
    <mergeCell ref="M2796:O2796"/>
    <mergeCell ref="P2796:R2796"/>
    <mergeCell ref="S2796:T2796"/>
    <mergeCell ref="U2796:W2796"/>
    <mergeCell ref="X2796:AB2796"/>
    <mergeCell ref="AE2793:AG2793"/>
    <mergeCell ref="A2794:E2794"/>
    <mergeCell ref="F2794:N2794"/>
    <mergeCell ref="O2794:S2794"/>
    <mergeCell ref="T2794:V2794"/>
    <mergeCell ref="X2794:AD2794"/>
    <mergeCell ref="AE2794:AG2794"/>
    <mergeCell ref="A2792:N2792"/>
    <mergeCell ref="O2792:S2792"/>
    <mergeCell ref="T2792:V2792"/>
    <mergeCell ref="X2792:AD2792"/>
    <mergeCell ref="AE2792:AG2792"/>
    <mergeCell ref="A2793:E2793"/>
    <mergeCell ref="F2793:N2793"/>
    <mergeCell ref="O2793:S2793"/>
    <mergeCell ref="T2793:V2793"/>
    <mergeCell ref="X2793:AD2793"/>
    <mergeCell ref="A2790:N2790"/>
    <mergeCell ref="O2790:S2790"/>
    <mergeCell ref="T2790:V2790"/>
    <mergeCell ref="X2790:AD2790"/>
    <mergeCell ref="AE2790:AG2790"/>
    <mergeCell ref="A2791:H2791"/>
    <mergeCell ref="I2791:Y2791"/>
    <mergeCell ref="AA2791:AG2791"/>
    <mergeCell ref="C2788:N2788"/>
    <mergeCell ref="O2788:S2788"/>
    <mergeCell ref="T2788:V2788"/>
    <mergeCell ref="X2788:AD2788"/>
    <mergeCell ref="AE2788:AG2788"/>
    <mergeCell ref="A2789:H2789"/>
    <mergeCell ref="I2789:Y2789"/>
    <mergeCell ref="AA2789:AG2789"/>
    <mergeCell ref="C2786:N2786"/>
    <mergeCell ref="O2786:S2786"/>
    <mergeCell ref="T2786:V2786"/>
    <mergeCell ref="X2786:AD2786"/>
    <mergeCell ref="AE2786:AG2786"/>
    <mergeCell ref="C2787:N2787"/>
    <mergeCell ref="O2787:S2787"/>
    <mergeCell ref="T2787:V2787"/>
    <mergeCell ref="X2787:AD2787"/>
    <mergeCell ref="AE2787:AG2787"/>
    <mergeCell ref="AA2783:AG2783"/>
    <mergeCell ref="I2784:Y2784"/>
    <mergeCell ref="AA2784:AG2784"/>
    <mergeCell ref="A2785:N2785"/>
    <mergeCell ref="O2785:S2785"/>
    <mergeCell ref="T2785:V2785"/>
    <mergeCell ref="X2785:AD2785"/>
    <mergeCell ref="AE2785:AG2785"/>
    <mergeCell ref="A2780:H2784"/>
    <mergeCell ref="I2780:Y2780"/>
    <mergeCell ref="Z2780:Z2784"/>
    <mergeCell ref="AA2780:AG2780"/>
    <mergeCell ref="AH2780:AH2784"/>
    <mergeCell ref="I2781:Y2781"/>
    <mergeCell ref="AA2781:AG2781"/>
    <mergeCell ref="I2782:Y2782"/>
    <mergeCell ref="AA2782:AG2782"/>
    <mergeCell ref="I2783:Y2783"/>
    <mergeCell ref="C2778:N2778"/>
    <mergeCell ref="O2778:S2778"/>
    <mergeCell ref="T2778:V2778"/>
    <mergeCell ref="X2778:AD2778"/>
    <mergeCell ref="AE2778:AG2778"/>
    <mergeCell ref="C2779:N2779"/>
    <mergeCell ref="O2779:S2779"/>
    <mergeCell ref="T2779:V2779"/>
    <mergeCell ref="X2779:AD2779"/>
    <mergeCell ref="AE2779:AG2779"/>
    <mergeCell ref="AE2775:AG2775"/>
    <mergeCell ref="A2776:J2776"/>
    <mergeCell ref="K2776:Z2776"/>
    <mergeCell ref="AA2776:AG2776"/>
    <mergeCell ref="A2777:N2777"/>
    <mergeCell ref="O2777:S2777"/>
    <mergeCell ref="T2777:V2777"/>
    <mergeCell ref="X2777:AD2777"/>
    <mergeCell ref="AE2777:AG2777"/>
    <mergeCell ref="M2774:P2774"/>
    <mergeCell ref="Q2774:T2774"/>
    <mergeCell ref="U2774:Z2774"/>
    <mergeCell ref="AA2774:AD2774"/>
    <mergeCell ref="C2775:J2775"/>
    <mergeCell ref="K2775:L2775"/>
    <mergeCell ref="M2775:P2775"/>
    <mergeCell ref="Q2775:T2775"/>
    <mergeCell ref="U2775:Z2775"/>
    <mergeCell ref="AA2775:AD2775"/>
    <mergeCell ref="V2771:X2771"/>
    <mergeCell ref="Y2771:AE2771"/>
    <mergeCell ref="AF2771:AG2771"/>
    <mergeCell ref="A2772:AH2772"/>
    <mergeCell ref="A2773:J2774"/>
    <mergeCell ref="K2773:L2774"/>
    <mergeCell ref="M2773:T2773"/>
    <mergeCell ref="U2773:AD2773"/>
    <mergeCell ref="AE2773:AG2774"/>
    <mergeCell ref="AH2773:AH2774"/>
    <mergeCell ref="E2771:F2771"/>
    <mergeCell ref="H2771:I2771"/>
    <mergeCell ref="J2771:K2771"/>
    <mergeCell ref="L2771:M2771"/>
    <mergeCell ref="N2771:Q2771"/>
    <mergeCell ref="R2771:U2771"/>
    <mergeCell ref="A2768:AC2768"/>
    <mergeCell ref="AD2768:AE2768"/>
    <mergeCell ref="AH2768:AH2769"/>
    <mergeCell ref="A2769:AC2769"/>
    <mergeCell ref="AD2769:AE2769"/>
    <mergeCell ref="A2770:C2770"/>
    <mergeCell ref="D2770:D2771"/>
    <mergeCell ref="E2770:AG2770"/>
    <mergeCell ref="AH2770:AH2771"/>
    <mergeCell ref="A2771:C2771"/>
    <mergeCell ref="A2762:AC2763"/>
    <mergeCell ref="AD2762:AE2762"/>
    <mergeCell ref="AF2762:AG2762"/>
    <mergeCell ref="AH2762:AH2766"/>
    <mergeCell ref="AD2763:AG2766"/>
    <mergeCell ref="A2764:AC2764"/>
    <mergeCell ref="A2765:AC2765"/>
    <mergeCell ref="A2766:AC2767"/>
    <mergeCell ref="AD2767:AH2767"/>
    <mergeCell ref="A2757:H2757"/>
    <mergeCell ref="I2757:Y2757"/>
    <mergeCell ref="AA2757:AG2757"/>
    <mergeCell ref="A2758:D2758"/>
    <mergeCell ref="E2758:AH2758"/>
    <mergeCell ref="A2761:AH2761"/>
    <mergeCell ref="AC2754:AD2754"/>
    <mergeCell ref="AE2754:AG2754"/>
    <mergeCell ref="A2755:H2755"/>
    <mergeCell ref="I2755:Y2755"/>
    <mergeCell ref="AA2755:AG2755"/>
    <mergeCell ref="A2756:AH2756"/>
    <mergeCell ref="A2753:J2753"/>
    <mergeCell ref="K2753:AA2753"/>
    <mergeCell ref="AC2753:AG2753"/>
    <mergeCell ref="A2754:J2754"/>
    <mergeCell ref="K2754:L2754"/>
    <mergeCell ref="M2754:O2754"/>
    <mergeCell ref="P2754:R2754"/>
    <mergeCell ref="S2754:T2754"/>
    <mergeCell ref="U2754:W2754"/>
    <mergeCell ref="X2754:AB2754"/>
    <mergeCell ref="A2751:H2751"/>
    <mergeCell ref="I2751:Y2751"/>
    <mergeCell ref="AA2751:AG2751"/>
    <mergeCell ref="A2752:N2752"/>
    <mergeCell ref="O2752:S2752"/>
    <mergeCell ref="T2752:V2752"/>
    <mergeCell ref="X2752:AD2752"/>
    <mergeCell ref="AE2752:AG2752"/>
    <mergeCell ref="A2749:H2749"/>
    <mergeCell ref="I2749:Y2749"/>
    <mergeCell ref="AA2749:AG2749"/>
    <mergeCell ref="A2750:N2750"/>
    <mergeCell ref="O2750:S2750"/>
    <mergeCell ref="T2750:V2750"/>
    <mergeCell ref="X2750:AD2750"/>
    <mergeCell ref="AE2750:AG2750"/>
    <mergeCell ref="A2747:N2747"/>
    <mergeCell ref="O2747:S2747"/>
    <mergeCell ref="T2747:V2747"/>
    <mergeCell ref="X2747:AD2747"/>
    <mergeCell ref="AE2747:AG2747"/>
    <mergeCell ref="C2748:N2748"/>
    <mergeCell ref="O2748:S2748"/>
    <mergeCell ref="T2748:V2748"/>
    <mergeCell ref="X2748:AD2748"/>
    <mergeCell ref="AE2748:AG2748"/>
    <mergeCell ref="AH2742:AH2746"/>
    <mergeCell ref="I2743:Y2743"/>
    <mergeCell ref="AA2743:AG2743"/>
    <mergeCell ref="I2744:Y2744"/>
    <mergeCell ref="AA2744:AG2744"/>
    <mergeCell ref="I2745:Y2745"/>
    <mergeCell ref="AA2745:AG2745"/>
    <mergeCell ref="I2746:Y2746"/>
    <mergeCell ref="AA2746:AG2746"/>
    <mergeCell ref="A2741:N2741"/>
    <mergeCell ref="O2741:S2741"/>
    <mergeCell ref="T2741:V2741"/>
    <mergeCell ref="X2741:AD2741"/>
    <mergeCell ref="AE2741:AG2741"/>
    <mergeCell ref="A2742:H2746"/>
    <mergeCell ref="I2742:Y2742"/>
    <mergeCell ref="Z2742:Z2746"/>
    <mergeCell ref="AA2742:AG2742"/>
    <mergeCell ref="M2739:P2739"/>
    <mergeCell ref="Q2739:T2739"/>
    <mergeCell ref="U2739:Z2739"/>
    <mergeCell ref="AA2739:AD2739"/>
    <mergeCell ref="A2740:J2740"/>
    <mergeCell ref="K2740:Z2740"/>
    <mergeCell ref="AA2740:AG2740"/>
    <mergeCell ref="V2736:X2736"/>
    <mergeCell ref="Y2736:AE2736"/>
    <mergeCell ref="AF2736:AG2736"/>
    <mergeCell ref="A2737:AH2737"/>
    <mergeCell ref="A2738:J2739"/>
    <mergeCell ref="K2738:L2739"/>
    <mergeCell ref="M2738:T2738"/>
    <mergeCell ref="U2738:AD2738"/>
    <mergeCell ref="AE2738:AG2739"/>
    <mergeCell ref="AH2738:AH2739"/>
    <mergeCell ref="E2736:F2736"/>
    <mergeCell ref="H2736:I2736"/>
    <mergeCell ref="J2736:K2736"/>
    <mergeCell ref="L2736:M2736"/>
    <mergeCell ref="N2736:Q2736"/>
    <mergeCell ref="R2736:U2736"/>
    <mergeCell ref="A2733:AC2733"/>
    <mergeCell ref="AD2733:AE2733"/>
    <mergeCell ref="AH2733:AH2734"/>
    <mergeCell ref="A2734:AC2734"/>
    <mergeCell ref="AD2734:AE2734"/>
    <mergeCell ref="A2735:C2735"/>
    <mergeCell ref="D2735:D2736"/>
    <mergeCell ref="E2735:AG2735"/>
    <mergeCell ref="AH2735:AH2736"/>
    <mergeCell ref="A2736:C2736"/>
    <mergeCell ref="A2727:AC2728"/>
    <mergeCell ref="AD2727:AE2727"/>
    <mergeCell ref="AF2727:AG2727"/>
    <mergeCell ref="AH2727:AH2731"/>
    <mergeCell ref="AD2728:AG2731"/>
    <mergeCell ref="A2729:AC2729"/>
    <mergeCell ref="A2730:AC2730"/>
    <mergeCell ref="A2731:AC2732"/>
    <mergeCell ref="AD2732:AH2732"/>
    <mergeCell ref="A2722:H2722"/>
    <mergeCell ref="I2722:Y2722"/>
    <mergeCell ref="AA2722:AG2722"/>
    <mergeCell ref="A2723:D2723"/>
    <mergeCell ref="E2723:AH2723"/>
    <mergeCell ref="A2726:AH2726"/>
    <mergeCell ref="AC2719:AD2719"/>
    <mergeCell ref="AE2719:AG2719"/>
    <mergeCell ref="A2720:H2720"/>
    <mergeCell ref="I2720:Y2720"/>
    <mergeCell ref="AA2720:AG2720"/>
    <mergeCell ref="A2721:AH2721"/>
    <mergeCell ref="A2718:J2718"/>
    <mergeCell ref="K2718:AA2718"/>
    <mergeCell ref="AC2718:AG2718"/>
    <mergeCell ref="A2719:J2719"/>
    <mergeCell ref="K2719:L2719"/>
    <mergeCell ref="M2719:O2719"/>
    <mergeCell ref="P2719:R2719"/>
    <mergeCell ref="S2719:T2719"/>
    <mergeCell ref="U2719:W2719"/>
    <mergeCell ref="X2719:AB2719"/>
    <mergeCell ref="A2716:H2716"/>
    <mergeCell ref="I2716:Y2716"/>
    <mergeCell ref="AA2716:AG2716"/>
    <mergeCell ref="A2717:N2717"/>
    <mergeCell ref="O2717:S2717"/>
    <mergeCell ref="T2717:V2717"/>
    <mergeCell ref="X2717:AD2717"/>
    <mergeCell ref="AE2717:AG2717"/>
    <mergeCell ref="A2714:H2714"/>
    <mergeCell ref="I2714:Y2714"/>
    <mergeCell ref="AA2714:AG2714"/>
    <mergeCell ref="A2715:N2715"/>
    <mergeCell ref="O2715:S2715"/>
    <mergeCell ref="T2715:V2715"/>
    <mergeCell ref="X2715:AD2715"/>
    <mergeCell ref="AE2715:AG2715"/>
    <mergeCell ref="A2712:N2712"/>
    <mergeCell ref="O2712:S2712"/>
    <mergeCell ref="T2712:V2712"/>
    <mergeCell ref="X2712:AD2712"/>
    <mergeCell ref="AE2712:AG2712"/>
    <mergeCell ref="C2713:N2713"/>
    <mergeCell ref="O2713:S2713"/>
    <mergeCell ref="T2713:V2713"/>
    <mergeCell ref="X2713:AD2713"/>
    <mergeCell ref="AE2713:AG2713"/>
    <mergeCell ref="AH2707:AH2711"/>
    <mergeCell ref="I2708:Y2708"/>
    <mergeCell ref="AA2708:AG2708"/>
    <mergeCell ref="I2709:Y2709"/>
    <mergeCell ref="AA2709:AG2709"/>
    <mergeCell ref="I2710:Y2710"/>
    <mergeCell ref="AA2710:AG2710"/>
    <mergeCell ref="I2711:Y2711"/>
    <mergeCell ref="AA2711:AG2711"/>
    <mergeCell ref="A2706:N2706"/>
    <mergeCell ref="O2706:S2706"/>
    <mergeCell ref="T2706:V2706"/>
    <mergeCell ref="X2706:AD2706"/>
    <mergeCell ref="AE2706:AG2706"/>
    <mergeCell ref="A2707:H2711"/>
    <mergeCell ref="I2707:Y2707"/>
    <mergeCell ref="Z2707:Z2711"/>
    <mergeCell ref="AA2707:AG2707"/>
    <mergeCell ref="M2704:P2704"/>
    <mergeCell ref="Q2704:T2704"/>
    <mergeCell ref="U2704:Z2704"/>
    <mergeCell ref="AA2704:AD2704"/>
    <mergeCell ref="A2705:J2705"/>
    <mergeCell ref="K2705:Z2705"/>
    <mergeCell ref="AA2705:AG2705"/>
    <mergeCell ref="V2701:X2701"/>
    <mergeCell ref="Y2701:AE2701"/>
    <mergeCell ref="AF2701:AG2701"/>
    <mergeCell ref="A2702:AH2702"/>
    <mergeCell ref="A2703:J2704"/>
    <mergeCell ref="K2703:L2704"/>
    <mergeCell ref="M2703:T2703"/>
    <mergeCell ref="U2703:AD2703"/>
    <mergeCell ref="AE2703:AG2704"/>
    <mergeCell ref="AH2703:AH2704"/>
    <mergeCell ref="E2701:F2701"/>
    <mergeCell ref="H2701:I2701"/>
    <mergeCell ref="J2701:K2701"/>
    <mergeCell ref="L2701:M2701"/>
    <mergeCell ref="N2701:Q2701"/>
    <mergeCell ref="R2701:U2701"/>
    <mergeCell ref="A2698:AC2698"/>
    <mergeCell ref="AD2698:AE2698"/>
    <mergeCell ref="AH2698:AH2699"/>
    <mergeCell ref="A2699:AC2699"/>
    <mergeCell ref="AD2699:AE2699"/>
    <mergeCell ref="A2700:C2700"/>
    <mergeCell ref="D2700:D2701"/>
    <mergeCell ref="E2700:AG2700"/>
    <mergeCell ref="AH2700:AH2701"/>
    <mergeCell ref="A2701:C2701"/>
    <mergeCell ref="A2692:AC2693"/>
    <mergeCell ref="AD2692:AE2692"/>
    <mergeCell ref="AF2692:AG2692"/>
    <mergeCell ref="AH2692:AH2696"/>
    <mergeCell ref="AD2693:AG2696"/>
    <mergeCell ref="A2694:AC2694"/>
    <mergeCell ref="A2695:AC2695"/>
    <mergeCell ref="A2696:AC2697"/>
    <mergeCell ref="AD2697:AH2697"/>
    <mergeCell ref="A2687:H2687"/>
    <mergeCell ref="I2687:Y2687"/>
    <mergeCell ref="AA2687:AG2687"/>
    <mergeCell ref="A2688:D2688"/>
    <mergeCell ref="E2688:AH2688"/>
    <mergeCell ref="A2691:AH2691"/>
    <mergeCell ref="AC2684:AD2684"/>
    <mergeCell ref="AE2684:AG2684"/>
    <mergeCell ref="A2685:H2685"/>
    <mergeCell ref="I2685:Y2685"/>
    <mergeCell ref="AA2685:AG2685"/>
    <mergeCell ref="A2686:AH2686"/>
    <mergeCell ref="A2683:J2683"/>
    <mergeCell ref="K2683:AA2683"/>
    <mergeCell ref="AC2683:AG2683"/>
    <mergeCell ref="A2684:J2684"/>
    <mergeCell ref="K2684:L2684"/>
    <mergeCell ref="M2684:O2684"/>
    <mergeCell ref="P2684:R2684"/>
    <mergeCell ref="S2684:T2684"/>
    <mergeCell ref="U2684:W2684"/>
    <mergeCell ref="X2684:AB2684"/>
    <mergeCell ref="A2681:H2681"/>
    <mergeCell ref="I2681:Y2681"/>
    <mergeCell ref="AA2681:AG2681"/>
    <mergeCell ref="A2682:N2682"/>
    <mergeCell ref="O2682:S2682"/>
    <mergeCell ref="T2682:V2682"/>
    <mergeCell ref="X2682:AD2682"/>
    <mergeCell ref="AE2682:AG2682"/>
    <mergeCell ref="A2679:H2679"/>
    <mergeCell ref="I2679:Y2679"/>
    <mergeCell ref="AA2679:AG2679"/>
    <mergeCell ref="A2680:N2680"/>
    <mergeCell ref="O2680:S2680"/>
    <mergeCell ref="T2680:V2680"/>
    <mergeCell ref="X2680:AD2680"/>
    <mergeCell ref="AE2680:AG2680"/>
    <mergeCell ref="AA2676:AG2676"/>
    <mergeCell ref="I2677:Y2677"/>
    <mergeCell ref="AA2677:AG2677"/>
    <mergeCell ref="A2678:N2678"/>
    <mergeCell ref="O2678:S2678"/>
    <mergeCell ref="T2678:V2678"/>
    <mergeCell ref="X2678:AD2678"/>
    <mergeCell ref="AE2678:AG2678"/>
    <mergeCell ref="A2673:H2677"/>
    <mergeCell ref="I2673:Y2673"/>
    <mergeCell ref="Z2673:Z2677"/>
    <mergeCell ref="AA2673:AG2673"/>
    <mergeCell ref="AH2673:AH2677"/>
    <mergeCell ref="I2674:Y2674"/>
    <mergeCell ref="AA2674:AG2674"/>
    <mergeCell ref="I2675:Y2675"/>
    <mergeCell ref="AA2675:AG2675"/>
    <mergeCell ref="I2676:Y2676"/>
    <mergeCell ref="A2671:N2671"/>
    <mergeCell ref="O2671:S2671"/>
    <mergeCell ref="T2671:V2671"/>
    <mergeCell ref="X2671:AD2671"/>
    <mergeCell ref="AE2671:AG2671"/>
    <mergeCell ref="C2672:N2672"/>
    <mergeCell ref="O2672:S2672"/>
    <mergeCell ref="T2672:V2672"/>
    <mergeCell ref="X2672:AD2672"/>
    <mergeCell ref="AE2672:AG2672"/>
    <mergeCell ref="M2669:P2669"/>
    <mergeCell ref="Q2669:T2669"/>
    <mergeCell ref="U2669:Z2669"/>
    <mergeCell ref="AA2669:AD2669"/>
    <mergeCell ref="A2670:J2670"/>
    <mergeCell ref="K2670:Z2670"/>
    <mergeCell ref="AA2670:AG2670"/>
    <mergeCell ref="V2666:X2666"/>
    <mergeCell ref="Y2666:AE2666"/>
    <mergeCell ref="AF2666:AG2666"/>
    <mergeCell ref="A2667:AH2667"/>
    <mergeCell ref="A2668:J2669"/>
    <mergeCell ref="K2668:L2669"/>
    <mergeCell ref="M2668:T2668"/>
    <mergeCell ref="U2668:AD2668"/>
    <mergeCell ref="AE2668:AG2669"/>
    <mergeCell ref="AH2668:AH2669"/>
    <mergeCell ref="E2666:F2666"/>
    <mergeCell ref="H2666:I2666"/>
    <mergeCell ref="J2666:K2666"/>
    <mergeCell ref="L2666:M2666"/>
    <mergeCell ref="N2666:Q2666"/>
    <mergeCell ref="R2666:U2666"/>
    <mergeCell ref="A2663:AC2663"/>
    <mergeCell ref="AD2663:AE2663"/>
    <mergeCell ref="AH2663:AH2664"/>
    <mergeCell ref="A2664:AC2664"/>
    <mergeCell ref="AD2664:AE2664"/>
    <mergeCell ref="A2665:C2665"/>
    <mergeCell ref="D2665:D2666"/>
    <mergeCell ref="E2665:AG2665"/>
    <mergeCell ref="AH2665:AH2666"/>
    <mergeCell ref="A2666:C2666"/>
    <mergeCell ref="A2656:AH2656"/>
    <mergeCell ref="A2657:AC2658"/>
    <mergeCell ref="AD2657:AE2657"/>
    <mergeCell ref="AF2657:AG2657"/>
    <mergeCell ref="AH2657:AH2661"/>
    <mergeCell ref="AD2658:AG2661"/>
    <mergeCell ref="A2659:AC2659"/>
    <mergeCell ref="A2660:AC2660"/>
    <mergeCell ref="A2661:AC2662"/>
    <mergeCell ref="AD2662:AH2662"/>
    <mergeCell ref="A2651:AH2651"/>
    <mergeCell ref="A2652:H2652"/>
    <mergeCell ref="I2652:Y2652"/>
    <mergeCell ref="AA2652:AG2652"/>
    <mergeCell ref="A2653:D2653"/>
    <mergeCell ref="E2653:AH2653"/>
    <mergeCell ref="X2649:AB2649"/>
    <mergeCell ref="AC2649:AD2649"/>
    <mergeCell ref="AE2649:AG2649"/>
    <mergeCell ref="A2650:H2650"/>
    <mergeCell ref="I2650:Y2650"/>
    <mergeCell ref="AA2650:AG2650"/>
    <mergeCell ref="X2648:AB2648"/>
    <mergeCell ref="AC2648:AD2648"/>
    <mergeCell ref="AE2648:AG2648"/>
    <mergeCell ref="A2649:E2649"/>
    <mergeCell ref="F2649:J2649"/>
    <mergeCell ref="K2649:L2649"/>
    <mergeCell ref="M2649:O2649"/>
    <mergeCell ref="P2649:R2649"/>
    <mergeCell ref="S2649:T2649"/>
    <mergeCell ref="U2649:W2649"/>
    <mergeCell ref="A2648:J2648"/>
    <mergeCell ref="K2648:L2648"/>
    <mergeCell ref="M2648:O2648"/>
    <mergeCell ref="P2648:R2648"/>
    <mergeCell ref="S2648:T2648"/>
    <mergeCell ref="U2648:W2648"/>
    <mergeCell ref="A2646:N2646"/>
    <mergeCell ref="O2646:S2646"/>
    <mergeCell ref="T2646:V2646"/>
    <mergeCell ref="X2646:AD2646"/>
    <mergeCell ref="AE2646:AG2646"/>
    <mergeCell ref="A2647:J2647"/>
    <mergeCell ref="K2647:AA2647"/>
    <mergeCell ref="AC2647:AG2647"/>
    <mergeCell ref="A2644:N2644"/>
    <mergeCell ref="O2644:S2644"/>
    <mergeCell ref="T2644:V2644"/>
    <mergeCell ref="X2644:AD2644"/>
    <mergeCell ref="AE2644:AG2644"/>
    <mergeCell ref="A2645:H2645"/>
    <mergeCell ref="I2645:Y2645"/>
    <mergeCell ref="AA2645:AG2645"/>
    <mergeCell ref="A2642:N2642"/>
    <mergeCell ref="O2642:S2642"/>
    <mergeCell ref="T2642:V2642"/>
    <mergeCell ref="X2642:AD2642"/>
    <mergeCell ref="AE2642:AG2642"/>
    <mergeCell ref="A2643:H2643"/>
    <mergeCell ref="I2643:Y2643"/>
    <mergeCell ref="AA2643:AG2643"/>
    <mergeCell ref="AH2637:AH2641"/>
    <mergeCell ref="I2638:Y2638"/>
    <mergeCell ref="AA2638:AG2638"/>
    <mergeCell ref="I2639:Y2639"/>
    <mergeCell ref="AA2639:AG2639"/>
    <mergeCell ref="I2640:Y2640"/>
    <mergeCell ref="AA2640:AG2640"/>
    <mergeCell ref="I2641:Y2641"/>
    <mergeCell ref="AA2641:AG2641"/>
    <mergeCell ref="A2636:N2636"/>
    <mergeCell ref="O2636:S2636"/>
    <mergeCell ref="T2636:V2636"/>
    <mergeCell ref="X2636:AD2636"/>
    <mergeCell ref="AE2636:AG2636"/>
    <mergeCell ref="A2637:H2641"/>
    <mergeCell ref="I2637:Y2637"/>
    <mergeCell ref="Z2637:Z2641"/>
    <mergeCell ref="AA2637:AG2637"/>
    <mergeCell ref="M2634:P2634"/>
    <mergeCell ref="Q2634:T2634"/>
    <mergeCell ref="U2634:Z2634"/>
    <mergeCell ref="AA2634:AD2634"/>
    <mergeCell ref="A2635:J2635"/>
    <mergeCell ref="K2635:Z2635"/>
    <mergeCell ref="AA2635:AG2635"/>
    <mergeCell ref="V2631:X2631"/>
    <mergeCell ref="Y2631:AE2631"/>
    <mergeCell ref="AF2631:AG2631"/>
    <mergeCell ref="A2632:AH2632"/>
    <mergeCell ref="A2633:J2634"/>
    <mergeCell ref="K2633:L2634"/>
    <mergeCell ref="M2633:T2633"/>
    <mergeCell ref="U2633:AD2633"/>
    <mergeCell ref="AE2633:AG2634"/>
    <mergeCell ref="AH2633:AH2634"/>
    <mergeCell ref="E2631:F2631"/>
    <mergeCell ref="H2631:I2631"/>
    <mergeCell ref="J2631:K2631"/>
    <mergeCell ref="L2631:M2631"/>
    <mergeCell ref="N2631:Q2631"/>
    <mergeCell ref="R2631:U2631"/>
    <mergeCell ref="A2628:AC2628"/>
    <mergeCell ref="AD2628:AE2628"/>
    <mergeCell ref="AH2628:AH2629"/>
    <mergeCell ref="A2629:AC2629"/>
    <mergeCell ref="AD2629:AE2629"/>
    <mergeCell ref="A2630:C2630"/>
    <mergeCell ref="D2630:D2631"/>
    <mergeCell ref="E2630:AG2630"/>
    <mergeCell ref="AH2630:AH2631"/>
    <mergeCell ref="A2631:C2631"/>
    <mergeCell ref="A2622:AC2623"/>
    <mergeCell ref="AD2622:AE2622"/>
    <mergeCell ref="AF2622:AG2622"/>
    <mergeCell ref="AH2622:AH2626"/>
    <mergeCell ref="AD2623:AG2626"/>
    <mergeCell ref="A2624:AC2624"/>
    <mergeCell ref="A2625:AC2625"/>
    <mergeCell ref="A2626:AC2627"/>
    <mergeCell ref="AD2627:AH2627"/>
    <mergeCell ref="A2617:H2617"/>
    <mergeCell ref="I2617:Y2617"/>
    <mergeCell ref="AA2617:AG2617"/>
    <mergeCell ref="A2618:D2618"/>
    <mergeCell ref="E2618:AH2618"/>
    <mergeCell ref="A2621:AH2621"/>
    <mergeCell ref="AC2614:AD2614"/>
    <mergeCell ref="AE2614:AG2614"/>
    <mergeCell ref="A2615:H2615"/>
    <mergeCell ref="I2615:Y2615"/>
    <mergeCell ref="AA2615:AG2615"/>
    <mergeCell ref="A2616:AH2616"/>
    <mergeCell ref="A2613:J2613"/>
    <mergeCell ref="K2613:AA2613"/>
    <mergeCell ref="AC2613:AG2613"/>
    <mergeCell ref="A2614:J2614"/>
    <mergeCell ref="K2614:L2614"/>
    <mergeCell ref="M2614:O2614"/>
    <mergeCell ref="P2614:R2614"/>
    <mergeCell ref="S2614:T2614"/>
    <mergeCell ref="U2614:W2614"/>
    <mergeCell ref="X2614:AB2614"/>
    <mergeCell ref="A2611:H2611"/>
    <mergeCell ref="I2611:Y2611"/>
    <mergeCell ref="AA2611:AG2611"/>
    <mergeCell ref="A2612:N2612"/>
    <mergeCell ref="O2612:S2612"/>
    <mergeCell ref="T2612:V2612"/>
    <mergeCell ref="X2612:AD2612"/>
    <mergeCell ref="AE2612:AG2612"/>
    <mergeCell ref="A2609:H2609"/>
    <mergeCell ref="I2609:Y2609"/>
    <mergeCell ref="AA2609:AG2609"/>
    <mergeCell ref="A2610:N2610"/>
    <mergeCell ref="O2610:S2610"/>
    <mergeCell ref="T2610:V2610"/>
    <mergeCell ref="X2610:AD2610"/>
    <mergeCell ref="AE2610:AG2610"/>
    <mergeCell ref="A2607:N2607"/>
    <mergeCell ref="O2607:S2607"/>
    <mergeCell ref="T2607:V2607"/>
    <mergeCell ref="X2607:AD2607"/>
    <mergeCell ref="AE2607:AG2607"/>
    <mergeCell ref="C2608:N2608"/>
    <mergeCell ref="O2608:S2608"/>
    <mergeCell ref="T2608:V2608"/>
    <mergeCell ref="X2608:AD2608"/>
    <mergeCell ref="AE2608:AG2608"/>
    <mergeCell ref="AH2602:AH2606"/>
    <mergeCell ref="I2603:Y2603"/>
    <mergeCell ref="AA2603:AG2603"/>
    <mergeCell ref="I2604:Y2604"/>
    <mergeCell ref="AA2604:AG2604"/>
    <mergeCell ref="I2605:Y2605"/>
    <mergeCell ref="AA2605:AG2605"/>
    <mergeCell ref="I2606:Y2606"/>
    <mergeCell ref="AA2606:AG2606"/>
    <mergeCell ref="A2601:N2601"/>
    <mergeCell ref="O2601:S2601"/>
    <mergeCell ref="T2601:V2601"/>
    <mergeCell ref="X2601:AD2601"/>
    <mergeCell ref="AE2601:AG2601"/>
    <mergeCell ref="A2602:H2606"/>
    <mergeCell ref="I2602:Y2602"/>
    <mergeCell ref="Z2602:Z2606"/>
    <mergeCell ref="AA2602:AG2602"/>
    <mergeCell ref="M2599:P2599"/>
    <mergeCell ref="Q2599:T2599"/>
    <mergeCell ref="U2599:Z2599"/>
    <mergeCell ref="AA2599:AD2599"/>
    <mergeCell ref="A2600:J2600"/>
    <mergeCell ref="K2600:Z2600"/>
    <mergeCell ref="AA2600:AG2600"/>
    <mergeCell ref="V2596:X2596"/>
    <mergeCell ref="Y2596:AE2596"/>
    <mergeCell ref="AF2596:AG2596"/>
    <mergeCell ref="A2597:AH2597"/>
    <mergeCell ref="A2598:J2599"/>
    <mergeCell ref="K2598:L2599"/>
    <mergeCell ref="M2598:T2598"/>
    <mergeCell ref="U2598:AD2598"/>
    <mergeCell ref="AE2598:AG2599"/>
    <mergeCell ref="AH2598:AH2599"/>
    <mergeCell ref="E2596:F2596"/>
    <mergeCell ref="H2596:I2596"/>
    <mergeCell ref="J2596:K2596"/>
    <mergeCell ref="L2596:M2596"/>
    <mergeCell ref="N2596:Q2596"/>
    <mergeCell ref="R2596:U2596"/>
    <mergeCell ref="A2593:AC2593"/>
    <mergeCell ref="AD2593:AE2593"/>
    <mergeCell ref="AH2593:AH2594"/>
    <mergeCell ref="A2594:AC2594"/>
    <mergeCell ref="AD2594:AE2594"/>
    <mergeCell ref="A2595:C2595"/>
    <mergeCell ref="D2595:D2596"/>
    <mergeCell ref="E2595:AG2595"/>
    <mergeCell ref="AH2595:AH2596"/>
    <mergeCell ref="A2596:C2596"/>
    <mergeCell ref="A2587:AC2588"/>
    <mergeCell ref="AD2587:AE2587"/>
    <mergeCell ref="AF2587:AG2587"/>
    <mergeCell ref="AH2587:AH2591"/>
    <mergeCell ref="AD2588:AG2591"/>
    <mergeCell ref="A2589:AC2589"/>
    <mergeCell ref="A2590:AC2590"/>
    <mergeCell ref="A2591:AC2592"/>
    <mergeCell ref="AD2592:AH2592"/>
    <mergeCell ref="A2582:H2582"/>
    <mergeCell ref="I2582:Y2582"/>
    <mergeCell ref="AA2582:AG2582"/>
    <mergeCell ref="A2583:D2583"/>
    <mergeCell ref="E2583:AH2583"/>
    <mergeCell ref="A2586:AH2586"/>
    <mergeCell ref="AC2579:AD2579"/>
    <mergeCell ref="AE2579:AG2579"/>
    <mergeCell ref="A2580:H2580"/>
    <mergeCell ref="I2580:Y2580"/>
    <mergeCell ref="AA2580:AG2580"/>
    <mergeCell ref="A2581:AH2581"/>
    <mergeCell ref="A2578:J2578"/>
    <mergeCell ref="K2578:AA2578"/>
    <mergeCell ref="AC2578:AG2578"/>
    <mergeCell ref="A2579:J2579"/>
    <mergeCell ref="K2579:L2579"/>
    <mergeCell ref="M2579:O2579"/>
    <mergeCell ref="P2579:R2579"/>
    <mergeCell ref="S2579:T2579"/>
    <mergeCell ref="U2579:W2579"/>
    <mergeCell ref="X2579:AB2579"/>
    <mergeCell ref="A2576:H2576"/>
    <mergeCell ref="I2576:Y2576"/>
    <mergeCell ref="AA2576:AG2576"/>
    <mergeCell ref="A2577:N2577"/>
    <mergeCell ref="O2577:S2577"/>
    <mergeCell ref="T2577:V2577"/>
    <mergeCell ref="X2577:AD2577"/>
    <mergeCell ref="AE2577:AG2577"/>
    <mergeCell ref="A2574:H2574"/>
    <mergeCell ref="I2574:Y2574"/>
    <mergeCell ref="AA2574:AG2574"/>
    <mergeCell ref="A2575:N2575"/>
    <mergeCell ref="O2575:S2575"/>
    <mergeCell ref="T2575:V2575"/>
    <mergeCell ref="X2575:AD2575"/>
    <mergeCell ref="AE2575:AG2575"/>
    <mergeCell ref="A2572:N2572"/>
    <mergeCell ref="O2572:S2572"/>
    <mergeCell ref="T2572:V2572"/>
    <mergeCell ref="X2572:AD2572"/>
    <mergeCell ref="AE2572:AG2572"/>
    <mergeCell ref="C2573:N2573"/>
    <mergeCell ref="O2573:S2573"/>
    <mergeCell ref="T2573:V2573"/>
    <mergeCell ref="X2573:AD2573"/>
    <mergeCell ref="AE2573:AG2573"/>
    <mergeCell ref="AH2567:AH2571"/>
    <mergeCell ref="I2568:Y2568"/>
    <mergeCell ref="AA2568:AG2568"/>
    <mergeCell ref="I2569:Y2569"/>
    <mergeCell ref="AA2569:AG2569"/>
    <mergeCell ref="I2570:Y2570"/>
    <mergeCell ref="AA2570:AG2570"/>
    <mergeCell ref="I2571:Y2571"/>
    <mergeCell ref="AA2571:AG2571"/>
    <mergeCell ref="C2566:N2566"/>
    <mergeCell ref="O2566:S2566"/>
    <mergeCell ref="T2566:V2566"/>
    <mergeCell ref="X2566:AD2566"/>
    <mergeCell ref="AE2566:AG2566"/>
    <mergeCell ref="A2567:H2571"/>
    <mergeCell ref="I2567:Y2567"/>
    <mergeCell ref="Z2567:Z2571"/>
    <mergeCell ref="AA2567:AG2567"/>
    <mergeCell ref="A2564:J2564"/>
    <mergeCell ref="K2564:Z2564"/>
    <mergeCell ref="AA2564:AG2564"/>
    <mergeCell ref="A2565:N2565"/>
    <mergeCell ref="O2565:S2565"/>
    <mergeCell ref="T2565:V2565"/>
    <mergeCell ref="X2565:AD2565"/>
    <mergeCell ref="AE2565:AG2565"/>
    <mergeCell ref="AE2562:AG2562"/>
    <mergeCell ref="C2563:J2563"/>
    <mergeCell ref="K2563:L2563"/>
    <mergeCell ref="M2563:P2563"/>
    <mergeCell ref="Q2563:T2563"/>
    <mergeCell ref="U2563:Z2563"/>
    <mergeCell ref="AA2563:AD2563"/>
    <mergeCell ref="AE2563:AG2563"/>
    <mergeCell ref="M2561:P2561"/>
    <mergeCell ref="Q2561:T2561"/>
    <mergeCell ref="U2561:Z2561"/>
    <mergeCell ref="AA2561:AD2561"/>
    <mergeCell ref="C2562:J2562"/>
    <mergeCell ref="K2562:L2562"/>
    <mergeCell ref="M2562:P2562"/>
    <mergeCell ref="Q2562:T2562"/>
    <mergeCell ref="U2562:Z2562"/>
    <mergeCell ref="AA2562:AD2562"/>
    <mergeCell ref="V2558:X2558"/>
    <mergeCell ref="Y2558:AE2558"/>
    <mergeCell ref="AF2558:AG2558"/>
    <mergeCell ref="A2559:AH2559"/>
    <mergeCell ref="A2560:J2561"/>
    <mergeCell ref="K2560:L2561"/>
    <mergeCell ref="M2560:T2560"/>
    <mergeCell ref="U2560:AD2560"/>
    <mergeCell ref="AE2560:AG2561"/>
    <mergeCell ref="AH2560:AH2561"/>
    <mergeCell ref="E2558:F2558"/>
    <mergeCell ref="H2558:I2558"/>
    <mergeCell ref="J2558:K2558"/>
    <mergeCell ref="L2558:M2558"/>
    <mergeCell ref="N2558:Q2558"/>
    <mergeCell ref="R2558:U2558"/>
    <mergeCell ref="A2555:AC2555"/>
    <mergeCell ref="AD2555:AE2555"/>
    <mergeCell ref="AH2555:AH2556"/>
    <mergeCell ref="A2556:AC2556"/>
    <mergeCell ref="AD2556:AE2556"/>
    <mergeCell ref="A2557:C2557"/>
    <mergeCell ref="D2557:D2558"/>
    <mergeCell ref="E2557:AG2557"/>
    <mergeCell ref="AH2557:AH2558"/>
    <mergeCell ref="A2558:C2558"/>
    <mergeCell ref="A2549:AC2550"/>
    <mergeCell ref="AD2549:AE2549"/>
    <mergeCell ref="AF2549:AG2549"/>
    <mergeCell ref="AH2549:AH2553"/>
    <mergeCell ref="AD2550:AG2553"/>
    <mergeCell ref="A2551:AC2551"/>
    <mergeCell ref="A2552:AC2552"/>
    <mergeCell ref="A2553:AC2554"/>
    <mergeCell ref="AD2554:AH2554"/>
    <mergeCell ref="A2545:H2545"/>
    <mergeCell ref="I2545:Y2545"/>
    <mergeCell ref="AA2545:AG2545"/>
    <mergeCell ref="A2546:D2546"/>
    <mergeCell ref="E2546:AH2546"/>
    <mergeCell ref="A2548:AH2548"/>
    <mergeCell ref="AC2542:AD2542"/>
    <mergeCell ref="AE2542:AG2542"/>
    <mergeCell ref="A2543:H2543"/>
    <mergeCell ref="I2543:Y2543"/>
    <mergeCell ref="AA2543:AG2543"/>
    <mergeCell ref="A2544:AH2544"/>
    <mergeCell ref="AC2541:AD2541"/>
    <mergeCell ref="AE2541:AG2541"/>
    <mergeCell ref="A2542:E2542"/>
    <mergeCell ref="F2542:J2542"/>
    <mergeCell ref="K2542:L2542"/>
    <mergeCell ref="M2542:O2542"/>
    <mergeCell ref="P2542:R2542"/>
    <mergeCell ref="S2542:T2542"/>
    <mergeCell ref="U2542:W2542"/>
    <mergeCell ref="X2542:AB2542"/>
    <mergeCell ref="AC2540:AD2540"/>
    <mergeCell ref="AE2540:AG2540"/>
    <mergeCell ref="A2541:E2541"/>
    <mergeCell ref="F2541:J2541"/>
    <mergeCell ref="K2541:L2541"/>
    <mergeCell ref="M2541:O2541"/>
    <mergeCell ref="P2541:R2541"/>
    <mergeCell ref="S2541:T2541"/>
    <mergeCell ref="U2541:W2541"/>
    <mergeCell ref="X2541:AB2541"/>
    <mergeCell ref="A2539:J2539"/>
    <mergeCell ref="K2539:AA2539"/>
    <mergeCell ref="AC2539:AG2539"/>
    <mergeCell ref="A2540:J2540"/>
    <mergeCell ref="K2540:L2540"/>
    <mergeCell ref="M2540:O2540"/>
    <mergeCell ref="P2540:R2540"/>
    <mergeCell ref="S2540:T2540"/>
    <mergeCell ref="U2540:W2540"/>
    <mergeCell ref="X2540:AB2540"/>
    <mergeCell ref="AE2537:AG2537"/>
    <mergeCell ref="A2538:E2538"/>
    <mergeCell ref="F2538:N2538"/>
    <mergeCell ref="O2538:S2538"/>
    <mergeCell ref="T2538:V2538"/>
    <mergeCell ref="X2538:AD2538"/>
    <mergeCell ref="AE2538:AG2538"/>
    <mergeCell ref="A2536:N2536"/>
    <mergeCell ref="O2536:S2536"/>
    <mergeCell ref="T2536:V2536"/>
    <mergeCell ref="X2536:AD2536"/>
    <mergeCell ref="AE2536:AG2536"/>
    <mergeCell ref="A2537:E2537"/>
    <mergeCell ref="F2537:N2537"/>
    <mergeCell ref="O2537:S2537"/>
    <mergeCell ref="T2537:V2537"/>
    <mergeCell ref="X2537:AD2537"/>
    <mergeCell ref="A2534:N2534"/>
    <mergeCell ref="O2534:S2534"/>
    <mergeCell ref="T2534:V2534"/>
    <mergeCell ref="X2534:AD2534"/>
    <mergeCell ref="AE2534:AG2534"/>
    <mergeCell ref="A2535:H2535"/>
    <mergeCell ref="I2535:Y2535"/>
    <mergeCell ref="AA2535:AG2535"/>
    <mergeCell ref="C2532:N2532"/>
    <mergeCell ref="O2532:S2532"/>
    <mergeCell ref="T2532:V2532"/>
    <mergeCell ref="X2532:AD2532"/>
    <mergeCell ref="AE2532:AG2532"/>
    <mergeCell ref="A2533:H2533"/>
    <mergeCell ref="I2533:Y2533"/>
    <mergeCell ref="AA2533:AG2533"/>
    <mergeCell ref="A2530:N2530"/>
    <mergeCell ref="O2530:S2530"/>
    <mergeCell ref="T2530:V2530"/>
    <mergeCell ref="X2530:AD2530"/>
    <mergeCell ref="AE2530:AG2530"/>
    <mergeCell ref="C2531:N2531"/>
    <mergeCell ref="O2531:S2531"/>
    <mergeCell ref="T2531:V2531"/>
    <mergeCell ref="X2531:AD2531"/>
    <mergeCell ref="AE2531:AG2531"/>
    <mergeCell ref="AH2525:AH2529"/>
    <mergeCell ref="I2526:Y2526"/>
    <mergeCell ref="AA2526:AG2526"/>
    <mergeCell ref="I2527:Y2527"/>
    <mergeCell ref="AA2527:AG2527"/>
    <mergeCell ref="I2528:Y2528"/>
    <mergeCell ref="AA2528:AG2528"/>
    <mergeCell ref="I2529:Y2529"/>
    <mergeCell ref="AA2529:AG2529"/>
    <mergeCell ref="C2524:N2524"/>
    <mergeCell ref="O2524:S2524"/>
    <mergeCell ref="T2524:V2524"/>
    <mergeCell ref="X2524:AD2524"/>
    <mergeCell ref="AE2524:AG2524"/>
    <mergeCell ref="A2525:H2529"/>
    <mergeCell ref="I2525:Y2525"/>
    <mergeCell ref="Z2525:Z2529"/>
    <mergeCell ref="AA2525:AG2525"/>
    <mergeCell ref="A2522:J2522"/>
    <mergeCell ref="K2522:Z2522"/>
    <mergeCell ref="AA2522:AG2522"/>
    <mergeCell ref="A2523:N2523"/>
    <mergeCell ref="O2523:S2523"/>
    <mergeCell ref="T2523:V2523"/>
    <mergeCell ref="X2523:AD2523"/>
    <mergeCell ref="AE2523:AG2523"/>
    <mergeCell ref="AE2520:AG2520"/>
    <mergeCell ref="C2521:J2521"/>
    <mergeCell ref="K2521:L2521"/>
    <mergeCell ref="M2521:P2521"/>
    <mergeCell ref="Q2521:T2521"/>
    <mergeCell ref="U2521:Z2521"/>
    <mergeCell ref="AA2521:AD2521"/>
    <mergeCell ref="AE2521:AG2521"/>
    <mergeCell ref="C2520:J2520"/>
    <mergeCell ref="K2520:L2520"/>
    <mergeCell ref="M2520:P2520"/>
    <mergeCell ref="Q2520:T2520"/>
    <mergeCell ref="U2520:Z2520"/>
    <mergeCell ref="AA2520:AD2520"/>
    <mergeCell ref="AE2518:AG2518"/>
    <mergeCell ref="C2519:J2519"/>
    <mergeCell ref="K2519:L2519"/>
    <mergeCell ref="M2519:P2519"/>
    <mergeCell ref="Q2519:T2519"/>
    <mergeCell ref="U2519:Z2519"/>
    <mergeCell ref="AA2519:AD2519"/>
    <mergeCell ref="AE2519:AG2519"/>
    <mergeCell ref="M2517:P2517"/>
    <mergeCell ref="Q2517:T2517"/>
    <mergeCell ref="U2517:Z2517"/>
    <mergeCell ref="AA2517:AD2517"/>
    <mergeCell ref="C2518:J2518"/>
    <mergeCell ref="K2518:L2518"/>
    <mergeCell ref="M2518:P2518"/>
    <mergeCell ref="Q2518:T2518"/>
    <mergeCell ref="U2518:Z2518"/>
    <mergeCell ref="AA2518:AD2518"/>
    <mergeCell ref="V2514:X2514"/>
    <mergeCell ref="Y2514:AE2514"/>
    <mergeCell ref="AF2514:AG2514"/>
    <mergeCell ref="A2515:AH2515"/>
    <mergeCell ref="A2516:J2517"/>
    <mergeCell ref="K2516:L2517"/>
    <mergeCell ref="M2516:T2516"/>
    <mergeCell ref="U2516:AD2516"/>
    <mergeCell ref="AE2516:AG2517"/>
    <mergeCell ref="AH2516:AH2517"/>
    <mergeCell ref="E2514:F2514"/>
    <mergeCell ref="H2514:I2514"/>
    <mergeCell ref="J2514:K2514"/>
    <mergeCell ref="L2514:M2514"/>
    <mergeCell ref="N2514:Q2514"/>
    <mergeCell ref="R2514:U2514"/>
    <mergeCell ref="A2511:AC2511"/>
    <mergeCell ref="AD2511:AE2511"/>
    <mergeCell ref="AH2511:AH2512"/>
    <mergeCell ref="A2512:AC2512"/>
    <mergeCell ref="AD2512:AE2512"/>
    <mergeCell ref="A2513:C2513"/>
    <mergeCell ref="D2513:D2514"/>
    <mergeCell ref="E2513:AG2513"/>
    <mergeCell ref="AH2513:AH2514"/>
    <mergeCell ref="A2514:C2514"/>
    <mergeCell ref="A2504:AH2504"/>
    <mergeCell ref="A2505:AC2506"/>
    <mergeCell ref="AD2505:AE2505"/>
    <mergeCell ref="AF2505:AG2505"/>
    <mergeCell ref="AH2505:AH2509"/>
    <mergeCell ref="AD2506:AG2509"/>
    <mergeCell ref="A2507:AC2507"/>
    <mergeCell ref="A2508:AC2508"/>
    <mergeCell ref="A2509:AC2510"/>
    <mergeCell ref="AD2510:AH2510"/>
    <mergeCell ref="A2499:AH2499"/>
    <mergeCell ref="A2500:H2500"/>
    <mergeCell ref="I2500:Y2500"/>
    <mergeCell ref="AA2500:AG2500"/>
    <mergeCell ref="A2501:D2501"/>
    <mergeCell ref="E2501:AH2501"/>
    <mergeCell ref="X2497:AB2497"/>
    <mergeCell ref="AC2497:AD2497"/>
    <mergeCell ref="AE2497:AG2497"/>
    <mergeCell ref="A2498:H2498"/>
    <mergeCell ref="I2498:Y2498"/>
    <mergeCell ref="AA2498:AG2498"/>
    <mergeCell ref="A2497:J2497"/>
    <mergeCell ref="K2497:L2497"/>
    <mergeCell ref="M2497:O2497"/>
    <mergeCell ref="P2497:R2497"/>
    <mergeCell ref="S2497:T2497"/>
    <mergeCell ref="U2497:W2497"/>
    <mergeCell ref="A2495:N2495"/>
    <mergeCell ref="O2495:S2495"/>
    <mergeCell ref="T2495:V2495"/>
    <mergeCell ref="X2495:AD2495"/>
    <mergeCell ref="AE2495:AG2495"/>
    <mergeCell ref="A2496:J2496"/>
    <mergeCell ref="K2496:AA2496"/>
    <mergeCell ref="AC2496:AG2496"/>
    <mergeCell ref="A2493:N2493"/>
    <mergeCell ref="O2493:S2493"/>
    <mergeCell ref="T2493:V2493"/>
    <mergeCell ref="X2493:AD2493"/>
    <mergeCell ref="AE2493:AG2493"/>
    <mergeCell ref="A2494:H2494"/>
    <mergeCell ref="I2494:Y2494"/>
    <mergeCell ref="AA2494:AG2494"/>
    <mergeCell ref="A2491:N2491"/>
    <mergeCell ref="O2491:S2491"/>
    <mergeCell ref="T2491:V2491"/>
    <mergeCell ref="X2491:AD2491"/>
    <mergeCell ref="AE2491:AG2491"/>
    <mergeCell ref="A2492:H2492"/>
    <mergeCell ref="I2492:Y2492"/>
    <mergeCell ref="AA2492:AG2492"/>
    <mergeCell ref="AH2486:AH2490"/>
    <mergeCell ref="I2487:Y2487"/>
    <mergeCell ref="AA2487:AG2487"/>
    <mergeCell ref="I2488:Y2488"/>
    <mergeCell ref="AA2488:AG2488"/>
    <mergeCell ref="I2489:Y2489"/>
    <mergeCell ref="AA2489:AG2489"/>
    <mergeCell ref="I2490:Y2490"/>
    <mergeCell ref="AA2490:AG2490"/>
    <mergeCell ref="C2485:N2485"/>
    <mergeCell ref="O2485:S2485"/>
    <mergeCell ref="T2485:V2485"/>
    <mergeCell ref="X2485:AD2485"/>
    <mergeCell ref="AE2485:AG2485"/>
    <mergeCell ref="A2486:H2490"/>
    <mergeCell ref="I2486:Y2486"/>
    <mergeCell ref="Z2486:Z2490"/>
    <mergeCell ref="AA2486:AG2486"/>
    <mergeCell ref="AE2482:AG2482"/>
    <mergeCell ref="A2483:J2483"/>
    <mergeCell ref="K2483:Z2483"/>
    <mergeCell ref="AA2483:AG2483"/>
    <mergeCell ref="A2484:N2484"/>
    <mergeCell ref="O2484:S2484"/>
    <mergeCell ref="T2484:V2484"/>
    <mergeCell ref="X2484:AD2484"/>
    <mergeCell ref="AE2484:AG2484"/>
    <mergeCell ref="M2481:P2481"/>
    <mergeCell ref="Q2481:T2481"/>
    <mergeCell ref="U2481:Z2481"/>
    <mergeCell ref="AA2481:AD2481"/>
    <mergeCell ref="C2482:J2482"/>
    <mergeCell ref="K2482:L2482"/>
    <mergeCell ref="M2482:P2482"/>
    <mergeCell ref="Q2482:T2482"/>
    <mergeCell ref="U2482:Z2482"/>
    <mergeCell ref="AA2482:AD2482"/>
    <mergeCell ref="V2478:X2478"/>
    <mergeCell ref="Y2478:AE2478"/>
    <mergeCell ref="AF2478:AG2478"/>
    <mergeCell ref="A2479:AH2479"/>
    <mergeCell ref="A2480:J2481"/>
    <mergeCell ref="K2480:L2481"/>
    <mergeCell ref="M2480:T2480"/>
    <mergeCell ref="U2480:AD2480"/>
    <mergeCell ref="AE2480:AG2481"/>
    <mergeCell ref="AH2480:AH2481"/>
    <mergeCell ref="E2478:F2478"/>
    <mergeCell ref="H2478:I2478"/>
    <mergeCell ref="J2478:K2478"/>
    <mergeCell ref="L2478:M2478"/>
    <mergeCell ref="N2478:Q2478"/>
    <mergeCell ref="R2478:U2478"/>
    <mergeCell ref="A2475:AC2475"/>
    <mergeCell ref="AD2475:AE2475"/>
    <mergeCell ref="AH2475:AH2476"/>
    <mergeCell ref="A2476:AC2476"/>
    <mergeCell ref="AD2476:AE2476"/>
    <mergeCell ref="A2477:C2477"/>
    <mergeCell ref="D2477:D2478"/>
    <mergeCell ref="E2477:AG2477"/>
    <mergeCell ref="AH2477:AH2478"/>
    <mergeCell ref="A2478:C2478"/>
    <mergeCell ref="A2468:AH2468"/>
    <mergeCell ref="A2469:AC2470"/>
    <mergeCell ref="AD2469:AE2469"/>
    <mergeCell ref="AF2469:AG2469"/>
    <mergeCell ref="AH2469:AH2473"/>
    <mergeCell ref="AD2470:AG2473"/>
    <mergeCell ref="A2471:AC2471"/>
    <mergeCell ref="A2472:AC2472"/>
    <mergeCell ref="A2473:AC2474"/>
    <mergeCell ref="AD2474:AH2474"/>
    <mergeCell ref="A2461:AH2461"/>
    <mergeCell ref="A2462:H2462"/>
    <mergeCell ref="I2462:Y2462"/>
    <mergeCell ref="AA2462:AG2462"/>
    <mergeCell ref="A2463:D2463"/>
    <mergeCell ref="E2463:AH2463"/>
    <mergeCell ref="X2458:AB2458"/>
    <mergeCell ref="AC2458:AD2458"/>
    <mergeCell ref="AE2458:AG2458"/>
    <mergeCell ref="A2460:H2460"/>
    <mergeCell ref="I2460:Y2460"/>
    <mergeCell ref="AA2460:AG2460"/>
    <mergeCell ref="X2457:AB2457"/>
    <mergeCell ref="AC2457:AD2457"/>
    <mergeCell ref="AE2457:AG2457"/>
    <mergeCell ref="A2458:E2458"/>
    <mergeCell ref="F2458:J2459"/>
    <mergeCell ref="K2458:L2458"/>
    <mergeCell ref="M2458:O2458"/>
    <mergeCell ref="P2458:R2458"/>
    <mergeCell ref="S2458:T2458"/>
    <mergeCell ref="U2458:W2458"/>
    <mergeCell ref="A2457:J2457"/>
    <mergeCell ref="K2457:L2457"/>
    <mergeCell ref="M2457:O2457"/>
    <mergeCell ref="P2457:R2457"/>
    <mergeCell ref="S2457:T2457"/>
    <mergeCell ref="U2457:W2457"/>
    <mergeCell ref="A2453:AC2454"/>
    <mergeCell ref="AD2454:AH2454"/>
    <mergeCell ref="A2455:AC2455"/>
    <mergeCell ref="AD2455:AE2455"/>
    <mergeCell ref="AH2455:AH2456"/>
    <mergeCell ref="A2456:AC2456"/>
    <mergeCell ref="AD2456:AE2456"/>
    <mergeCell ref="AC2446:AD2446"/>
    <mergeCell ref="AE2446:AG2446"/>
    <mergeCell ref="A2448:AH2448"/>
    <mergeCell ref="A2449:AC2450"/>
    <mergeCell ref="AD2449:AE2449"/>
    <mergeCell ref="AF2449:AG2449"/>
    <mergeCell ref="AH2449:AH2453"/>
    <mergeCell ref="AD2450:AG2453"/>
    <mergeCell ref="A2451:AC2451"/>
    <mergeCell ref="A2452:AC2452"/>
    <mergeCell ref="AC2445:AD2445"/>
    <mergeCell ref="AE2445:AG2445"/>
    <mergeCell ref="A2446:E2446"/>
    <mergeCell ref="F2446:J2446"/>
    <mergeCell ref="K2446:L2446"/>
    <mergeCell ref="M2446:O2446"/>
    <mergeCell ref="P2446:R2446"/>
    <mergeCell ref="S2446:T2446"/>
    <mergeCell ref="U2446:W2446"/>
    <mergeCell ref="X2446:AB2446"/>
    <mergeCell ref="AC2444:AD2444"/>
    <mergeCell ref="AE2444:AG2444"/>
    <mergeCell ref="A2445:E2445"/>
    <mergeCell ref="F2445:J2445"/>
    <mergeCell ref="K2445:L2445"/>
    <mergeCell ref="M2445:O2445"/>
    <mergeCell ref="P2445:R2445"/>
    <mergeCell ref="S2445:T2445"/>
    <mergeCell ref="U2445:W2445"/>
    <mergeCell ref="X2445:AB2445"/>
    <mergeCell ref="AC2443:AD2443"/>
    <mergeCell ref="AE2443:AG2443"/>
    <mergeCell ref="A2444:E2444"/>
    <mergeCell ref="F2444:J2444"/>
    <mergeCell ref="K2444:L2444"/>
    <mergeCell ref="M2444:O2444"/>
    <mergeCell ref="P2444:R2444"/>
    <mergeCell ref="S2444:T2444"/>
    <mergeCell ref="U2444:W2444"/>
    <mergeCell ref="X2444:AB2444"/>
    <mergeCell ref="AC2442:AD2442"/>
    <mergeCell ref="AE2442:AG2442"/>
    <mergeCell ref="A2443:E2443"/>
    <mergeCell ref="F2443:J2443"/>
    <mergeCell ref="K2443:L2443"/>
    <mergeCell ref="M2443:O2443"/>
    <mergeCell ref="P2443:R2443"/>
    <mergeCell ref="S2443:T2443"/>
    <mergeCell ref="U2443:W2443"/>
    <mergeCell ref="X2443:AB2443"/>
    <mergeCell ref="A2441:J2441"/>
    <mergeCell ref="K2441:AA2441"/>
    <mergeCell ref="AC2441:AG2441"/>
    <mergeCell ref="A2442:J2442"/>
    <mergeCell ref="K2442:L2442"/>
    <mergeCell ref="M2442:O2442"/>
    <mergeCell ref="P2442:R2442"/>
    <mergeCell ref="S2442:T2442"/>
    <mergeCell ref="U2442:W2442"/>
    <mergeCell ref="X2442:AB2442"/>
    <mergeCell ref="A2440:E2440"/>
    <mergeCell ref="F2440:N2440"/>
    <mergeCell ref="O2440:S2440"/>
    <mergeCell ref="T2440:V2440"/>
    <mergeCell ref="X2440:AD2440"/>
    <mergeCell ref="AE2440:AG2440"/>
    <mergeCell ref="A2439:E2439"/>
    <mergeCell ref="F2439:N2439"/>
    <mergeCell ref="O2439:S2439"/>
    <mergeCell ref="T2439:V2439"/>
    <mergeCell ref="X2439:AD2439"/>
    <mergeCell ref="AE2439:AG2439"/>
    <mergeCell ref="A2438:E2438"/>
    <mergeCell ref="F2438:N2438"/>
    <mergeCell ref="O2438:S2438"/>
    <mergeCell ref="T2438:V2438"/>
    <mergeCell ref="X2438:AD2438"/>
    <mergeCell ref="AE2438:AG2438"/>
    <mergeCell ref="AE2436:AG2436"/>
    <mergeCell ref="A2437:E2437"/>
    <mergeCell ref="F2437:N2437"/>
    <mergeCell ref="O2437:S2437"/>
    <mergeCell ref="T2437:V2437"/>
    <mergeCell ref="X2437:AD2437"/>
    <mergeCell ref="AE2437:AG2437"/>
    <mergeCell ref="A2435:N2435"/>
    <mergeCell ref="O2435:S2435"/>
    <mergeCell ref="T2435:V2435"/>
    <mergeCell ref="X2435:AD2435"/>
    <mergeCell ref="AE2435:AG2435"/>
    <mergeCell ref="A2436:E2436"/>
    <mergeCell ref="F2436:N2436"/>
    <mergeCell ref="O2436:S2436"/>
    <mergeCell ref="T2436:V2436"/>
    <mergeCell ref="X2436:AD2436"/>
    <mergeCell ref="A2433:N2433"/>
    <mergeCell ref="O2433:S2433"/>
    <mergeCell ref="T2433:V2433"/>
    <mergeCell ref="X2433:AD2433"/>
    <mergeCell ref="AE2433:AG2433"/>
    <mergeCell ref="A2434:H2434"/>
    <mergeCell ref="I2434:Y2434"/>
    <mergeCell ref="AA2434:AG2434"/>
    <mergeCell ref="C2431:N2431"/>
    <mergeCell ref="O2431:S2431"/>
    <mergeCell ref="T2431:V2431"/>
    <mergeCell ref="X2431:AD2431"/>
    <mergeCell ref="AE2431:AG2431"/>
    <mergeCell ref="A2432:H2432"/>
    <mergeCell ref="I2432:Y2432"/>
    <mergeCell ref="AA2432:AG2432"/>
    <mergeCell ref="C2429:N2429"/>
    <mergeCell ref="O2429:S2429"/>
    <mergeCell ref="T2429:V2429"/>
    <mergeCell ref="X2429:AD2429"/>
    <mergeCell ref="AE2429:AG2429"/>
    <mergeCell ref="C2430:N2430"/>
    <mergeCell ref="O2430:S2430"/>
    <mergeCell ref="T2430:V2430"/>
    <mergeCell ref="X2430:AD2430"/>
    <mergeCell ref="AE2430:AG2430"/>
    <mergeCell ref="C2427:N2427"/>
    <mergeCell ref="O2427:S2427"/>
    <mergeCell ref="T2427:V2427"/>
    <mergeCell ref="X2427:AD2427"/>
    <mergeCell ref="AE2427:AG2427"/>
    <mergeCell ref="C2428:N2428"/>
    <mergeCell ref="O2428:S2428"/>
    <mergeCell ref="T2428:V2428"/>
    <mergeCell ref="X2428:AD2428"/>
    <mergeCell ref="AE2428:AG2428"/>
    <mergeCell ref="AA2424:AG2424"/>
    <mergeCell ref="I2425:Y2425"/>
    <mergeCell ref="AA2425:AG2425"/>
    <mergeCell ref="A2426:N2426"/>
    <mergeCell ref="O2426:S2426"/>
    <mergeCell ref="T2426:V2426"/>
    <mergeCell ref="X2426:AD2426"/>
    <mergeCell ref="AE2426:AG2426"/>
    <mergeCell ref="A2421:H2425"/>
    <mergeCell ref="I2421:Y2421"/>
    <mergeCell ref="Z2421:Z2425"/>
    <mergeCell ref="AA2421:AG2421"/>
    <mergeCell ref="AH2421:AH2425"/>
    <mergeCell ref="I2422:Y2422"/>
    <mergeCell ref="AA2422:AG2422"/>
    <mergeCell ref="I2423:Y2423"/>
    <mergeCell ref="AA2423:AG2423"/>
    <mergeCell ref="I2424:Y2424"/>
    <mergeCell ref="C2419:N2419"/>
    <mergeCell ref="O2419:S2419"/>
    <mergeCell ref="T2419:V2419"/>
    <mergeCell ref="X2419:AD2419"/>
    <mergeCell ref="AE2419:AG2419"/>
    <mergeCell ref="C2420:N2420"/>
    <mergeCell ref="O2420:S2420"/>
    <mergeCell ref="T2420:V2420"/>
    <mergeCell ref="X2420:AD2420"/>
    <mergeCell ref="AE2420:AG2420"/>
    <mergeCell ref="A2417:J2417"/>
    <mergeCell ref="K2417:Z2417"/>
    <mergeCell ref="AA2417:AG2417"/>
    <mergeCell ref="A2418:N2418"/>
    <mergeCell ref="O2418:S2418"/>
    <mergeCell ref="T2418:V2418"/>
    <mergeCell ref="X2418:AD2418"/>
    <mergeCell ref="AE2418:AG2418"/>
    <mergeCell ref="AE2415:AG2415"/>
    <mergeCell ref="C2416:J2416"/>
    <mergeCell ref="K2416:L2416"/>
    <mergeCell ref="M2416:P2416"/>
    <mergeCell ref="Q2416:T2416"/>
    <mergeCell ref="U2416:Z2416"/>
    <mergeCell ref="AA2416:AD2416"/>
    <mergeCell ref="AE2416:AG2416"/>
    <mergeCell ref="C2415:J2415"/>
    <mergeCell ref="K2415:L2415"/>
    <mergeCell ref="M2415:P2415"/>
    <mergeCell ref="Q2415:T2415"/>
    <mergeCell ref="U2415:Z2415"/>
    <mergeCell ref="AA2415:AD2415"/>
    <mergeCell ref="AE2413:AG2413"/>
    <mergeCell ref="C2414:J2414"/>
    <mergeCell ref="K2414:L2414"/>
    <mergeCell ref="M2414:P2414"/>
    <mergeCell ref="Q2414:T2414"/>
    <mergeCell ref="U2414:Z2414"/>
    <mergeCell ref="AA2414:AD2414"/>
    <mergeCell ref="AE2414:AG2414"/>
    <mergeCell ref="M2412:P2412"/>
    <mergeCell ref="Q2412:T2412"/>
    <mergeCell ref="U2412:Z2412"/>
    <mergeCell ref="AA2412:AD2412"/>
    <mergeCell ref="C2413:J2413"/>
    <mergeCell ref="K2413:L2413"/>
    <mergeCell ref="M2413:P2413"/>
    <mergeCell ref="Q2413:T2413"/>
    <mergeCell ref="U2413:Z2413"/>
    <mergeCell ref="AA2413:AD2413"/>
    <mergeCell ref="V2409:X2409"/>
    <mergeCell ref="Y2409:AE2409"/>
    <mergeCell ref="AF2409:AG2409"/>
    <mergeCell ref="A2410:AH2410"/>
    <mergeCell ref="A2411:J2412"/>
    <mergeCell ref="K2411:L2412"/>
    <mergeCell ref="M2411:T2411"/>
    <mergeCell ref="U2411:AD2411"/>
    <mergeCell ref="AE2411:AG2412"/>
    <mergeCell ref="AH2411:AH2412"/>
    <mergeCell ref="E2409:F2409"/>
    <mergeCell ref="H2409:I2409"/>
    <mergeCell ref="J2409:K2409"/>
    <mergeCell ref="L2409:M2409"/>
    <mergeCell ref="N2409:Q2409"/>
    <mergeCell ref="R2409:U2409"/>
    <mergeCell ref="A2406:AC2406"/>
    <mergeCell ref="AD2406:AE2406"/>
    <mergeCell ref="AH2406:AH2407"/>
    <mergeCell ref="A2407:AC2407"/>
    <mergeCell ref="AD2407:AE2407"/>
    <mergeCell ref="A2408:C2408"/>
    <mergeCell ref="D2408:D2409"/>
    <mergeCell ref="E2408:AG2408"/>
    <mergeCell ref="AH2408:AH2409"/>
    <mergeCell ref="A2409:C2409"/>
    <mergeCell ref="A2399:AH2399"/>
    <mergeCell ref="A2400:AC2401"/>
    <mergeCell ref="AD2400:AE2400"/>
    <mergeCell ref="AF2400:AG2400"/>
    <mergeCell ref="AH2400:AH2404"/>
    <mergeCell ref="AD2401:AG2404"/>
    <mergeCell ref="A2402:AC2402"/>
    <mergeCell ref="A2403:AC2403"/>
    <mergeCell ref="A2404:AC2405"/>
    <mergeCell ref="AD2405:AH2405"/>
    <mergeCell ref="A2394:AH2394"/>
    <mergeCell ref="A2395:H2395"/>
    <mergeCell ref="I2395:Y2395"/>
    <mergeCell ref="AA2395:AG2395"/>
    <mergeCell ref="A2396:D2396"/>
    <mergeCell ref="E2396:AH2396"/>
    <mergeCell ref="X2392:AB2392"/>
    <mergeCell ref="AC2392:AD2392"/>
    <mergeCell ref="AE2392:AG2392"/>
    <mergeCell ref="A2393:H2393"/>
    <mergeCell ref="I2393:Y2393"/>
    <mergeCell ref="AA2393:AG2393"/>
    <mergeCell ref="X2391:AB2391"/>
    <mergeCell ref="AC2391:AD2391"/>
    <mergeCell ref="AE2391:AG2391"/>
    <mergeCell ref="A2392:E2392"/>
    <mergeCell ref="F2392:J2392"/>
    <mergeCell ref="K2392:L2392"/>
    <mergeCell ref="M2392:O2392"/>
    <mergeCell ref="P2392:R2392"/>
    <mergeCell ref="S2392:T2392"/>
    <mergeCell ref="U2392:W2392"/>
    <mergeCell ref="AE2389:AG2389"/>
    <mergeCell ref="A2390:J2390"/>
    <mergeCell ref="K2390:AA2390"/>
    <mergeCell ref="AC2390:AG2390"/>
    <mergeCell ref="A2391:J2391"/>
    <mergeCell ref="K2391:L2391"/>
    <mergeCell ref="M2391:O2391"/>
    <mergeCell ref="P2391:R2391"/>
    <mergeCell ref="S2391:T2391"/>
    <mergeCell ref="U2391:W2391"/>
    <mergeCell ref="A2388:N2388"/>
    <mergeCell ref="O2388:S2388"/>
    <mergeCell ref="T2388:V2388"/>
    <mergeCell ref="X2388:AD2388"/>
    <mergeCell ref="AE2388:AG2388"/>
    <mergeCell ref="A2389:E2389"/>
    <mergeCell ref="F2389:N2389"/>
    <mergeCell ref="O2389:S2389"/>
    <mergeCell ref="T2389:V2389"/>
    <mergeCell ref="X2389:AD2389"/>
    <mergeCell ref="C2386:N2386"/>
    <mergeCell ref="O2386:S2386"/>
    <mergeCell ref="T2386:V2386"/>
    <mergeCell ref="X2386:AD2386"/>
    <mergeCell ref="AE2386:AG2386"/>
    <mergeCell ref="A2387:H2387"/>
    <mergeCell ref="I2387:Y2387"/>
    <mergeCell ref="AA2387:AG2387"/>
    <mergeCell ref="A2384:H2384"/>
    <mergeCell ref="I2384:Y2384"/>
    <mergeCell ref="AA2384:AG2384"/>
    <mergeCell ref="A2385:N2385"/>
    <mergeCell ref="O2385:S2385"/>
    <mergeCell ref="T2385:V2385"/>
    <mergeCell ref="X2385:AD2385"/>
    <mergeCell ref="AE2385:AG2385"/>
    <mergeCell ref="AA2381:AG2381"/>
    <mergeCell ref="I2382:Y2382"/>
    <mergeCell ref="AA2382:AG2382"/>
    <mergeCell ref="A2383:N2383"/>
    <mergeCell ref="O2383:S2383"/>
    <mergeCell ref="T2383:V2383"/>
    <mergeCell ref="X2383:AD2383"/>
    <mergeCell ref="AE2383:AG2383"/>
    <mergeCell ref="A2378:H2382"/>
    <mergeCell ref="I2378:Y2378"/>
    <mergeCell ref="Z2378:Z2382"/>
    <mergeCell ref="AA2378:AG2378"/>
    <mergeCell ref="AH2378:AH2382"/>
    <mergeCell ref="I2379:Y2379"/>
    <mergeCell ref="AA2379:AG2379"/>
    <mergeCell ref="I2380:Y2380"/>
    <mergeCell ref="AA2380:AG2380"/>
    <mergeCell ref="I2381:Y2381"/>
    <mergeCell ref="C2376:N2376"/>
    <mergeCell ref="O2376:S2376"/>
    <mergeCell ref="T2376:V2376"/>
    <mergeCell ref="X2376:AD2376"/>
    <mergeCell ref="AE2376:AG2376"/>
    <mergeCell ref="C2377:N2377"/>
    <mergeCell ref="O2377:S2377"/>
    <mergeCell ref="T2377:V2377"/>
    <mergeCell ref="X2377:AD2377"/>
    <mergeCell ref="AE2377:AG2377"/>
    <mergeCell ref="AE2373:AG2373"/>
    <mergeCell ref="A2374:J2374"/>
    <mergeCell ref="K2374:Z2374"/>
    <mergeCell ref="AA2374:AG2374"/>
    <mergeCell ref="A2375:N2375"/>
    <mergeCell ref="O2375:S2375"/>
    <mergeCell ref="T2375:V2375"/>
    <mergeCell ref="X2375:AD2375"/>
    <mergeCell ref="AE2375:AG2375"/>
    <mergeCell ref="M2372:P2372"/>
    <mergeCell ref="Q2372:T2372"/>
    <mergeCell ref="U2372:Z2372"/>
    <mergeCell ref="AA2372:AD2372"/>
    <mergeCell ref="C2373:J2373"/>
    <mergeCell ref="K2373:L2373"/>
    <mergeCell ref="M2373:P2373"/>
    <mergeCell ref="Q2373:T2373"/>
    <mergeCell ref="U2373:Z2373"/>
    <mergeCell ref="AA2373:AD2373"/>
    <mergeCell ref="V2369:X2369"/>
    <mergeCell ref="Y2369:AE2369"/>
    <mergeCell ref="AF2369:AG2369"/>
    <mergeCell ref="A2370:AH2370"/>
    <mergeCell ref="A2371:J2372"/>
    <mergeCell ref="K2371:L2372"/>
    <mergeCell ref="M2371:T2371"/>
    <mergeCell ref="U2371:AD2371"/>
    <mergeCell ref="AE2371:AG2372"/>
    <mergeCell ref="AH2371:AH2372"/>
    <mergeCell ref="E2369:F2369"/>
    <mergeCell ref="H2369:I2369"/>
    <mergeCell ref="J2369:K2369"/>
    <mergeCell ref="L2369:M2369"/>
    <mergeCell ref="N2369:Q2369"/>
    <mergeCell ref="R2369:U2369"/>
    <mergeCell ref="A2366:AC2366"/>
    <mergeCell ref="AD2366:AE2366"/>
    <mergeCell ref="AH2366:AH2367"/>
    <mergeCell ref="A2367:AC2367"/>
    <mergeCell ref="AD2367:AE2367"/>
    <mergeCell ref="A2368:C2368"/>
    <mergeCell ref="D2368:D2369"/>
    <mergeCell ref="E2368:AG2368"/>
    <mergeCell ref="AH2368:AH2369"/>
    <mergeCell ref="A2369:C2369"/>
    <mergeCell ref="A2360:AC2361"/>
    <mergeCell ref="AD2360:AE2360"/>
    <mergeCell ref="AF2360:AG2360"/>
    <mergeCell ref="AH2360:AH2364"/>
    <mergeCell ref="AD2361:AG2364"/>
    <mergeCell ref="A2362:AC2362"/>
    <mergeCell ref="A2363:AC2363"/>
    <mergeCell ref="A2364:AC2365"/>
    <mergeCell ref="AD2365:AH2365"/>
    <mergeCell ref="A2355:H2355"/>
    <mergeCell ref="I2355:Y2355"/>
    <mergeCell ref="AA2355:AG2355"/>
    <mergeCell ref="A2356:D2356"/>
    <mergeCell ref="E2356:AH2356"/>
    <mergeCell ref="A2359:AH2359"/>
    <mergeCell ref="AC2352:AD2352"/>
    <mergeCell ref="AE2352:AG2352"/>
    <mergeCell ref="A2353:H2353"/>
    <mergeCell ref="I2353:Y2353"/>
    <mergeCell ref="AA2353:AG2353"/>
    <mergeCell ref="A2354:AH2354"/>
    <mergeCell ref="A2351:J2351"/>
    <mergeCell ref="K2351:AA2351"/>
    <mergeCell ref="AC2351:AG2351"/>
    <mergeCell ref="A2352:J2352"/>
    <mergeCell ref="K2352:L2352"/>
    <mergeCell ref="M2352:O2352"/>
    <mergeCell ref="P2352:R2352"/>
    <mergeCell ref="S2352:T2352"/>
    <mergeCell ref="U2352:W2352"/>
    <mergeCell ref="X2352:AB2352"/>
    <mergeCell ref="A2349:H2349"/>
    <mergeCell ref="I2349:Y2349"/>
    <mergeCell ref="AA2349:AG2349"/>
    <mergeCell ref="A2350:N2350"/>
    <mergeCell ref="O2350:S2350"/>
    <mergeCell ref="T2350:V2350"/>
    <mergeCell ref="X2350:AD2350"/>
    <mergeCell ref="AE2350:AG2350"/>
    <mergeCell ref="A2347:H2347"/>
    <mergeCell ref="I2347:Y2347"/>
    <mergeCell ref="AA2347:AG2347"/>
    <mergeCell ref="A2348:N2348"/>
    <mergeCell ref="O2348:S2348"/>
    <mergeCell ref="T2348:V2348"/>
    <mergeCell ref="X2348:AD2348"/>
    <mergeCell ref="AE2348:AG2348"/>
    <mergeCell ref="A2345:N2345"/>
    <mergeCell ref="O2345:S2345"/>
    <mergeCell ref="T2345:V2345"/>
    <mergeCell ref="X2345:AD2345"/>
    <mergeCell ref="AE2345:AG2345"/>
    <mergeCell ref="C2346:N2346"/>
    <mergeCell ref="O2346:S2346"/>
    <mergeCell ref="T2346:V2346"/>
    <mergeCell ref="X2346:AD2346"/>
    <mergeCell ref="AE2346:AG2346"/>
    <mergeCell ref="AH2340:AH2344"/>
    <mergeCell ref="I2341:Y2341"/>
    <mergeCell ref="AA2341:AG2341"/>
    <mergeCell ref="I2342:Y2342"/>
    <mergeCell ref="AA2342:AG2342"/>
    <mergeCell ref="I2343:Y2343"/>
    <mergeCell ref="AA2343:AG2343"/>
    <mergeCell ref="I2344:Y2344"/>
    <mergeCell ref="AA2344:AG2344"/>
    <mergeCell ref="A2339:N2339"/>
    <mergeCell ref="O2339:S2339"/>
    <mergeCell ref="T2339:V2339"/>
    <mergeCell ref="X2339:AD2339"/>
    <mergeCell ref="AE2339:AG2339"/>
    <mergeCell ref="A2340:H2344"/>
    <mergeCell ref="I2340:Y2340"/>
    <mergeCell ref="Z2340:Z2344"/>
    <mergeCell ref="AA2340:AG2340"/>
    <mergeCell ref="M2337:P2337"/>
    <mergeCell ref="Q2337:T2337"/>
    <mergeCell ref="U2337:Z2337"/>
    <mergeCell ref="AA2337:AD2337"/>
    <mergeCell ref="A2338:J2338"/>
    <mergeCell ref="K2338:Z2338"/>
    <mergeCell ref="AA2338:AG2338"/>
    <mergeCell ref="V2334:X2334"/>
    <mergeCell ref="Y2334:AE2334"/>
    <mergeCell ref="AF2334:AG2334"/>
    <mergeCell ref="A2335:AH2335"/>
    <mergeCell ref="A2336:J2337"/>
    <mergeCell ref="K2336:L2337"/>
    <mergeCell ref="M2336:T2336"/>
    <mergeCell ref="U2336:AD2336"/>
    <mergeCell ref="AE2336:AG2337"/>
    <mergeCell ref="AH2336:AH2337"/>
    <mergeCell ref="E2334:F2334"/>
    <mergeCell ref="H2334:I2334"/>
    <mergeCell ref="J2334:K2334"/>
    <mergeCell ref="L2334:M2334"/>
    <mergeCell ref="N2334:Q2334"/>
    <mergeCell ref="R2334:U2334"/>
    <mergeCell ref="A2331:AC2331"/>
    <mergeCell ref="AD2331:AE2331"/>
    <mergeCell ref="AH2331:AH2332"/>
    <mergeCell ref="A2332:AC2332"/>
    <mergeCell ref="AD2332:AE2332"/>
    <mergeCell ref="A2333:C2333"/>
    <mergeCell ref="D2333:D2334"/>
    <mergeCell ref="E2333:AG2333"/>
    <mergeCell ref="AH2333:AH2334"/>
    <mergeCell ref="A2334:C2334"/>
    <mergeCell ref="A2325:AC2326"/>
    <mergeCell ref="AD2325:AE2325"/>
    <mergeCell ref="AF2325:AG2325"/>
    <mergeCell ref="AH2325:AH2329"/>
    <mergeCell ref="AD2326:AG2329"/>
    <mergeCell ref="A2327:AC2327"/>
    <mergeCell ref="A2328:AC2328"/>
    <mergeCell ref="A2329:AC2330"/>
    <mergeCell ref="AD2330:AH2330"/>
    <mergeCell ref="A2320:H2320"/>
    <mergeCell ref="I2320:Y2320"/>
    <mergeCell ref="AA2320:AG2320"/>
    <mergeCell ref="A2321:D2321"/>
    <mergeCell ref="E2321:AH2321"/>
    <mergeCell ref="A2324:AH2324"/>
    <mergeCell ref="AC2317:AD2317"/>
    <mergeCell ref="AE2317:AG2317"/>
    <mergeCell ref="A2318:H2318"/>
    <mergeCell ref="I2318:Y2318"/>
    <mergeCell ref="AA2318:AG2318"/>
    <mergeCell ref="A2319:AH2319"/>
    <mergeCell ref="AC2316:AD2316"/>
    <mergeCell ref="AE2316:AG2316"/>
    <mergeCell ref="A2317:E2317"/>
    <mergeCell ref="F2317:J2317"/>
    <mergeCell ref="K2317:L2317"/>
    <mergeCell ref="M2317:O2317"/>
    <mergeCell ref="P2317:R2317"/>
    <mergeCell ref="S2317:T2317"/>
    <mergeCell ref="U2317:W2317"/>
    <mergeCell ref="X2317:AB2317"/>
    <mergeCell ref="AC2315:AD2315"/>
    <mergeCell ref="AE2315:AG2315"/>
    <mergeCell ref="A2316:E2316"/>
    <mergeCell ref="F2316:J2316"/>
    <mergeCell ref="K2316:L2316"/>
    <mergeCell ref="M2316:O2316"/>
    <mergeCell ref="P2316:R2316"/>
    <mergeCell ref="S2316:T2316"/>
    <mergeCell ref="U2316:W2316"/>
    <mergeCell ref="X2316:AB2316"/>
    <mergeCell ref="A2314:J2314"/>
    <mergeCell ref="K2314:AA2314"/>
    <mergeCell ref="AC2314:AG2314"/>
    <mergeCell ref="A2315:J2315"/>
    <mergeCell ref="K2315:L2315"/>
    <mergeCell ref="M2315:O2315"/>
    <mergeCell ref="P2315:R2315"/>
    <mergeCell ref="S2315:T2315"/>
    <mergeCell ref="U2315:W2315"/>
    <mergeCell ref="X2315:AB2315"/>
    <mergeCell ref="AE2312:AG2312"/>
    <mergeCell ref="A2313:E2313"/>
    <mergeCell ref="F2313:N2313"/>
    <mergeCell ref="O2313:S2313"/>
    <mergeCell ref="T2313:V2313"/>
    <mergeCell ref="X2313:AD2313"/>
    <mergeCell ref="AE2313:AG2313"/>
    <mergeCell ref="A2311:N2311"/>
    <mergeCell ref="O2311:S2311"/>
    <mergeCell ref="T2311:V2311"/>
    <mergeCell ref="X2311:AD2311"/>
    <mergeCell ref="AE2311:AG2311"/>
    <mergeCell ref="A2312:E2312"/>
    <mergeCell ref="F2312:N2312"/>
    <mergeCell ref="O2312:S2312"/>
    <mergeCell ref="T2312:V2312"/>
    <mergeCell ref="X2312:AD2312"/>
    <mergeCell ref="A2309:N2309"/>
    <mergeCell ref="O2309:S2309"/>
    <mergeCell ref="T2309:V2309"/>
    <mergeCell ref="X2309:AD2309"/>
    <mergeCell ref="AE2309:AG2309"/>
    <mergeCell ref="A2310:H2310"/>
    <mergeCell ref="I2310:Y2310"/>
    <mergeCell ref="AA2310:AG2310"/>
    <mergeCell ref="C2307:N2307"/>
    <mergeCell ref="O2307:S2307"/>
    <mergeCell ref="T2307:V2307"/>
    <mergeCell ref="X2307:AD2307"/>
    <mergeCell ref="AE2307:AG2307"/>
    <mergeCell ref="A2308:H2308"/>
    <mergeCell ref="I2308:Y2308"/>
    <mergeCell ref="AA2308:AG2308"/>
    <mergeCell ref="A2305:N2305"/>
    <mergeCell ref="O2305:S2305"/>
    <mergeCell ref="T2305:V2305"/>
    <mergeCell ref="X2305:AD2305"/>
    <mergeCell ref="AE2305:AG2305"/>
    <mergeCell ref="C2306:N2306"/>
    <mergeCell ref="O2306:S2306"/>
    <mergeCell ref="T2306:V2306"/>
    <mergeCell ref="X2306:AD2306"/>
    <mergeCell ref="AE2306:AG2306"/>
    <mergeCell ref="AH2300:AH2304"/>
    <mergeCell ref="I2301:Y2301"/>
    <mergeCell ref="AA2301:AG2301"/>
    <mergeCell ref="I2302:Y2302"/>
    <mergeCell ref="AA2302:AG2302"/>
    <mergeCell ref="I2303:Y2303"/>
    <mergeCell ref="AA2303:AG2303"/>
    <mergeCell ref="I2304:Y2304"/>
    <mergeCell ref="AA2304:AG2304"/>
    <mergeCell ref="C2299:N2299"/>
    <mergeCell ref="O2299:S2299"/>
    <mergeCell ref="T2299:V2299"/>
    <mergeCell ref="X2299:AD2299"/>
    <mergeCell ref="AE2299:AG2299"/>
    <mergeCell ref="A2300:H2304"/>
    <mergeCell ref="I2300:Y2300"/>
    <mergeCell ref="Z2300:Z2304"/>
    <mergeCell ref="AA2300:AG2300"/>
    <mergeCell ref="A2297:N2297"/>
    <mergeCell ref="O2297:S2297"/>
    <mergeCell ref="T2297:V2297"/>
    <mergeCell ref="X2297:AD2297"/>
    <mergeCell ref="AE2297:AG2297"/>
    <mergeCell ref="C2298:N2298"/>
    <mergeCell ref="O2298:S2298"/>
    <mergeCell ref="T2298:V2298"/>
    <mergeCell ref="X2298:AD2298"/>
    <mergeCell ref="AE2298:AG2298"/>
    <mergeCell ref="M2295:P2295"/>
    <mergeCell ref="Q2295:T2295"/>
    <mergeCell ref="U2295:Z2295"/>
    <mergeCell ref="AA2295:AD2295"/>
    <mergeCell ref="A2296:J2296"/>
    <mergeCell ref="K2296:Z2296"/>
    <mergeCell ref="AA2296:AG2296"/>
    <mergeCell ref="V2292:X2292"/>
    <mergeCell ref="Y2292:AE2292"/>
    <mergeCell ref="AF2292:AG2292"/>
    <mergeCell ref="A2293:AH2293"/>
    <mergeCell ref="A2294:J2295"/>
    <mergeCell ref="K2294:L2295"/>
    <mergeCell ref="M2294:T2294"/>
    <mergeCell ref="U2294:AD2294"/>
    <mergeCell ref="AE2294:AG2295"/>
    <mergeCell ref="AH2294:AH2295"/>
    <mergeCell ref="E2292:F2292"/>
    <mergeCell ref="H2292:I2292"/>
    <mergeCell ref="J2292:K2292"/>
    <mergeCell ref="L2292:M2292"/>
    <mergeCell ref="N2292:Q2292"/>
    <mergeCell ref="R2292:U2292"/>
    <mergeCell ref="A2289:AC2289"/>
    <mergeCell ref="AD2289:AE2289"/>
    <mergeCell ref="AH2289:AH2290"/>
    <mergeCell ref="A2290:AC2290"/>
    <mergeCell ref="AD2290:AE2290"/>
    <mergeCell ref="A2291:C2291"/>
    <mergeCell ref="D2291:D2292"/>
    <mergeCell ref="E2291:AG2291"/>
    <mergeCell ref="AH2291:AH2292"/>
    <mergeCell ref="A2292:C2292"/>
    <mergeCell ref="A2282:AH2282"/>
    <mergeCell ref="A2283:AC2284"/>
    <mergeCell ref="AD2283:AE2283"/>
    <mergeCell ref="AF2283:AG2283"/>
    <mergeCell ref="AH2283:AH2287"/>
    <mergeCell ref="AD2284:AG2287"/>
    <mergeCell ref="A2285:AC2285"/>
    <mergeCell ref="A2286:AC2286"/>
    <mergeCell ref="A2287:AC2288"/>
    <mergeCell ref="AD2288:AH2288"/>
    <mergeCell ref="A2275:AH2275"/>
    <mergeCell ref="A2276:H2276"/>
    <mergeCell ref="I2276:Y2276"/>
    <mergeCell ref="AA2276:AG2276"/>
    <mergeCell ref="A2277:D2277"/>
    <mergeCell ref="E2277:AH2277"/>
    <mergeCell ref="X2273:AB2273"/>
    <mergeCell ref="AC2273:AD2273"/>
    <mergeCell ref="AE2273:AG2273"/>
    <mergeCell ref="A2274:H2274"/>
    <mergeCell ref="I2274:Y2274"/>
    <mergeCell ref="AA2274:AG2274"/>
    <mergeCell ref="X2272:AB2272"/>
    <mergeCell ref="AC2272:AD2272"/>
    <mergeCell ref="AE2272:AG2272"/>
    <mergeCell ref="A2273:E2273"/>
    <mergeCell ref="F2273:J2273"/>
    <mergeCell ref="K2273:L2273"/>
    <mergeCell ref="M2273:O2273"/>
    <mergeCell ref="P2273:R2273"/>
    <mergeCell ref="S2273:T2273"/>
    <mergeCell ref="U2273:W2273"/>
    <mergeCell ref="X2271:AB2271"/>
    <mergeCell ref="AC2271:AD2271"/>
    <mergeCell ref="AE2271:AG2271"/>
    <mergeCell ref="A2272:E2272"/>
    <mergeCell ref="F2272:J2272"/>
    <mergeCell ref="K2272:L2272"/>
    <mergeCell ref="M2272:O2272"/>
    <mergeCell ref="P2272:R2272"/>
    <mergeCell ref="S2272:T2272"/>
    <mergeCell ref="U2272:W2272"/>
    <mergeCell ref="X2270:AB2270"/>
    <mergeCell ref="AC2270:AD2270"/>
    <mergeCell ref="AE2270:AG2270"/>
    <mergeCell ref="A2271:E2271"/>
    <mergeCell ref="F2271:J2271"/>
    <mergeCell ref="K2271:L2271"/>
    <mergeCell ref="M2271:O2271"/>
    <mergeCell ref="P2271:R2271"/>
    <mergeCell ref="S2271:T2271"/>
    <mergeCell ref="U2271:W2271"/>
    <mergeCell ref="A2270:J2270"/>
    <mergeCell ref="K2270:L2270"/>
    <mergeCell ref="M2270:O2270"/>
    <mergeCell ref="P2270:R2270"/>
    <mergeCell ref="S2270:T2270"/>
    <mergeCell ref="U2270:W2270"/>
    <mergeCell ref="A2266:AC2267"/>
    <mergeCell ref="AD2267:AH2267"/>
    <mergeCell ref="A2268:AC2268"/>
    <mergeCell ref="AD2268:AE2268"/>
    <mergeCell ref="AH2268:AH2269"/>
    <mergeCell ref="A2269:AC2269"/>
    <mergeCell ref="AD2269:AE2269"/>
    <mergeCell ref="AC2259:AD2259"/>
    <mergeCell ref="AE2259:AG2259"/>
    <mergeCell ref="A2261:AH2261"/>
    <mergeCell ref="A2262:AC2263"/>
    <mergeCell ref="AD2262:AE2262"/>
    <mergeCell ref="AF2262:AG2262"/>
    <mergeCell ref="AH2262:AH2266"/>
    <mergeCell ref="AD2263:AG2266"/>
    <mergeCell ref="A2264:AC2264"/>
    <mergeCell ref="A2265:AC2265"/>
    <mergeCell ref="AC2258:AD2258"/>
    <mergeCell ref="AE2258:AG2258"/>
    <mergeCell ref="A2259:E2259"/>
    <mergeCell ref="F2259:J2259"/>
    <mergeCell ref="K2259:L2259"/>
    <mergeCell ref="M2259:O2259"/>
    <mergeCell ref="P2259:R2259"/>
    <mergeCell ref="S2259:T2259"/>
    <mergeCell ref="U2259:W2259"/>
    <mergeCell ref="X2259:AB2259"/>
    <mergeCell ref="AC2257:AD2257"/>
    <mergeCell ref="AE2257:AG2257"/>
    <mergeCell ref="A2258:E2258"/>
    <mergeCell ref="F2258:J2258"/>
    <mergeCell ref="K2258:L2258"/>
    <mergeCell ref="M2258:O2258"/>
    <mergeCell ref="P2258:R2258"/>
    <mergeCell ref="S2258:T2258"/>
    <mergeCell ref="U2258:W2258"/>
    <mergeCell ref="X2258:AB2258"/>
    <mergeCell ref="AC2256:AD2256"/>
    <mergeCell ref="AE2256:AG2256"/>
    <mergeCell ref="A2257:E2257"/>
    <mergeCell ref="F2257:J2257"/>
    <mergeCell ref="K2257:L2257"/>
    <mergeCell ref="M2257:O2257"/>
    <mergeCell ref="P2257:R2257"/>
    <mergeCell ref="S2257:T2257"/>
    <mergeCell ref="U2257:W2257"/>
    <mergeCell ref="X2257:AB2257"/>
    <mergeCell ref="AC2255:AD2255"/>
    <mergeCell ref="AE2255:AG2255"/>
    <mergeCell ref="A2256:E2256"/>
    <mergeCell ref="F2256:J2256"/>
    <mergeCell ref="K2256:L2256"/>
    <mergeCell ref="M2256:O2256"/>
    <mergeCell ref="P2256:R2256"/>
    <mergeCell ref="S2256:T2256"/>
    <mergeCell ref="U2256:W2256"/>
    <mergeCell ref="X2256:AB2256"/>
    <mergeCell ref="A2254:J2254"/>
    <mergeCell ref="K2254:AA2254"/>
    <mergeCell ref="AC2254:AG2254"/>
    <mergeCell ref="A2255:J2255"/>
    <mergeCell ref="K2255:L2255"/>
    <mergeCell ref="M2255:O2255"/>
    <mergeCell ref="P2255:R2255"/>
    <mergeCell ref="S2255:T2255"/>
    <mergeCell ref="U2255:W2255"/>
    <mergeCell ref="X2255:AB2255"/>
    <mergeCell ref="A2253:E2253"/>
    <mergeCell ref="F2253:N2253"/>
    <mergeCell ref="O2253:S2253"/>
    <mergeCell ref="T2253:V2253"/>
    <mergeCell ref="X2253:AD2253"/>
    <mergeCell ref="AE2253:AG2253"/>
    <mergeCell ref="A2252:E2252"/>
    <mergeCell ref="F2252:N2252"/>
    <mergeCell ref="O2252:S2252"/>
    <mergeCell ref="T2252:V2252"/>
    <mergeCell ref="X2252:AD2252"/>
    <mergeCell ref="AE2252:AG2252"/>
    <mergeCell ref="A2251:E2251"/>
    <mergeCell ref="F2251:N2251"/>
    <mergeCell ref="O2251:S2251"/>
    <mergeCell ref="T2251:V2251"/>
    <mergeCell ref="X2251:AD2251"/>
    <mergeCell ref="AE2251:AG2251"/>
    <mergeCell ref="A2250:E2250"/>
    <mergeCell ref="F2250:N2250"/>
    <mergeCell ref="O2250:S2250"/>
    <mergeCell ref="T2250:V2250"/>
    <mergeCell ref="X2250:AD2250"/>
    <mergeCell ref="AE2250:AG2250"/>
    <mergeCell ref="A2249:E2249"/>
    <mergeCell ref="F2249:N2249"/>
    <mergeCell ref="O2249:S2249"/>
    <mergeCell ref="T2249:V2249"/>
    <mergeCell ref="X2249:AD2249"/>
    <mergeCell ref="AE2249:AG2249"/>
    <mergeCell ref="AE2247:AG2247"/>
    <mergeCell ref="A2248:E2248"/>
    <mergeCell ref="F2248:N2248"/>
    <mergeCell ref="O2248:S2248"/>
    <mergeCell ref="T2248:V2248"/>
    <mergeCell ref="X2248:AD2248"/>
    <mergeCell ref="AE2248:AG2248"/>
    <mergeCell ref="A2246:N2246"/>
    <mergeCell ref="O2246:S2246"/>
    <mergeCell ref="T2246:V2246"/>
    <mergeCell ref="X2246:AD2246"/>
    <mergeCell ref="AE2246:AG2246"/>
    <mergeCell ref="A2247:E2247"/>
    <mergeCell ref="F2247:N2247"/>
    <mergeCell ref="O2247:S2247"/>
    <mergeCell ref="T2247:V2247"/>
    <mergeCell ref="X2247:AD2247"/>
    <mergeCell ref="A2244:N2244"/>
    <mergeCell ref="O2244:S2244"/>
    <mergeCell ref="T2244:V2244"/>
    <mergeCell ref="X2244:AD2244"/>
    <mergeCell ref="AE2244:AG2244"/>
    <mergeCell ref="A2245:H2245"/>
    <mergeCell ref="I2245:Y2245"/>
    <mergeCell ref="AA2245:AG2245"/>
    <mergeCell ref="C2242:N2242"/>
    <mergeCell ref="O2242:S2242"/>
    <mergeCell ref="T2242:V2242"/>
    <mergeCell ref="X2242:AD2242"/>
    <mergeCell ref="AE2242:AG2242"/>
    <mergeCell ref="A2243:H2243"/>
    <mergeCell ref="I2243:Y2243"/>
    <mergeCell ref="AA2243:AG2243"/>
    <mergeCell ref="C2240:N2240"/>
    <mergeCell ref="O2240:S2240"/>
    <mergeCell ref="T2240:V2240"/>
    <mergeCell ref="X2240:AD2240"/>
    <mergeCell ref="AE2240:AG2240"/>
    <mergeCell ref="C2241:N2241"/>
    <mergeCell ref="O2241:S2241"/>
    <mergeCell ref="T2241:V2241"/>
    <mergeCell ref="X2241:AD2241"/>
    <mergeCell ref="AE2241:AG2241"/>
    <mergeCell ref="C2238:N2238"/>
    <mergeCell ref="O2238:S2238"/>
    <mergeCell ref="T2238:V2238"/>
    <mergeCell ref="X2238:AD2238"/>
    <mergeCell ref="AE2238:AG2238"/>
    <mergeCell ref="C2239:N2239"/>
    <mergeCell ref="O2239:S2239"/>
    <mergeCell ref="T2239:V2239"/>
    <mergeCell ref="X2239:AD2239"/>
    <mergeCell ref="AE2239:AG2239"/>
    <mergeCell ref="C2236:N2236"/>
    <mergeCell ref="O2236:S2236"/>
    <mergeCell ref="T2236:V2236"/>
    <mergeCell ref="X2236:AD2236"/>
    <mergeCell ref="AE2236:AG2236"/>
    <mergeCell ref="C2237:N2237"/>
    <mergeCell ref="O2237:S2237"/>
    <mergeCell ref="T2237:V2237"/>
    <mergeCell ref="X2237:AD2237"/>
    <mergeCell ref="AE2237:AG2237"/>
    <mergeCell ref="AA2233:AG2233"/>
    <mergeCell ref="I2234:Y2234"/>
    <mergeCell ref="AA2234:AG2234"/>
    <mergeCell ref="A2235:N2235"/>
    <mergeCell ref="O2235:S2235"/>
    <mergeCell ref="T2235:V2235"/>
    <mergeCell ref="X2235:AD2235"/>
    <mergeCell ref="AE2235:AG2235"/>
    <mergeCell ref="A2230:H2234"/>
    <mergeCell ref="I2230:Y2230"/>
    <mergeCell ref="Z2230:Z2234"/>
    <mergeCell ref="AA2230:AG2230"/>
    <mergeCell ref="AH2230:AH2234"/>
    <mergeCell ref="I2231:Y2231"/>
    <mergeCell ref="AA2231:AG2231"/>
    <mergeCell ref="I2232:Y2232"/>
    <mergeCell ref="AA2232:AG2232"/>
    <mergeCell ref="I2233:Y2233"/>
    <mergeCell ref="C2228:N2228"/>
    <mergeCell ref="O2228:S2228"/>
    <mergeCell ref="T2228:V2228"/>
    <mergeCell ref="X2228:AD2228"/>
    <mergeCell ref="AE2228:AG2228"/>
    <mergeCell ref="C2229:N2229"/>
    <mergeCell ref="O2229:S2229"/>
    <mergeCell ref="T2229:V2229"/>
    <mergeCell ref="X2229:AD2229"/>
    <mergeCell ref="AE2229:AG2229"/>
    <mergeCell ref="A2226:J2226"/>
    <mergeCell ref="K2226:Z2226"/>
    <mergeCell ref="AA2226:AG2226"/>
    <mergeCell ref="A2227:N2227"/>
    <mergeCell ref="O2227:S2227"/>
    <mergeCell ref="T2227:V2227"/>
    <mergeCell ref="X2227:AD2227"/>
    <mergeCell ref="AE2227:AG2227"/>
    <mergeCell ref="AE2224:AG2224"/>
    <mergeCell ref="C2225:J2225"/>
    <mergeCell ref="K2225:L2225"/>
    <mergeCell ref="M2225:P2225"/>
    <mergeCell ref="Q2225:T2225"/>
    <mergeCell ref="U2225:Z2225"/>
    <mergeCell ref="AA2225:AD2225"/>
    <mergeCell ref="AE2225:AG2225"/>
    <mergeCell ref="M2223:P2223"/>
    <mergeCell ref="Q2223:T2223"/>
    <mergeCell ref="U2223:Z2223"/>
    <mergeCell ref="AA2223:AD2223"/>
    <mergeCell ref="C2224:J2224"/>
    <mergeCell ref="K2224:L2224"/>
    <mergeCell ref="M2224:P2224"/>
    <mergeCell ref="Q2224:T2224"/>
    <mergeCell ref="U2224:Z2224"/>
    <mergeCell ref="AA2224:AD2224"/>
    <mergeCell ref="V2220:X2220"/>
    <mergeCell ref="Y2220:AE2220"/>
    <mergeCell ref="AF2220:AG2220"/>
    <mergeCell ref="A2221:AH2221"/>
    <mergeCell ref="A2222:J2223"/>
    <mergeCell ref="K2222:L2223"/>
    <mergeCell ref="M2222:T2222"/>
    <mergeCell ref="U2222:AD2222"/>
    <mergeCell ref="AE2222:AG2223"/>
    <mergeCell ref="AH2222:AH2223"/>
    <mergeCell ref="E2220:F2220"/>
    <mergeCell ref="H2220:I2220"/>
    <mergeCell ref="J2220:K2220"/>
    <mergeCell ref="L2220:M2220"/>
    <mergeCell ref="N2220:Q2220"/>
    <mergeCell ref="R2220:U2220"/>
    <mergeCell ref="A2217:AC2217"/>
    <mergeCell ref="AD2217:AE2217"/>
    <mergeCell ref="AH2217:AH2218"/>
    <mergeCell ref="A2218:AC2218"/>
    <mergeCell ref="AD2218:AE2218"/>
    <mergeCell ref="A2219:C2219"/>
    <mergeCell ref="D2219:D2220"/>
    <mergeCell ref="E2219:AG2219"/>
    <mergeCell ref="AH2219:AH2220"/>
    <mergeCell ref="A2220:C2220"/>
    <mergeCell ref="A2211:AC2212"/>
    <mergeCell ref="AD2211:AE2211"/>
    <mergeCell ref="AF2211:AG2211"/>
    <mergeCell ref="AH2211:AH2215"/>
    <mergeCell ref="AD2212:AG2215"/>
    <mergeCell ref="A2213:AC2213"/>
    <mergeCell ref="A2214:AC2214"/>
    <mergeCell ref="A2215:AC2216"/>
    <mergeCell ref="AD2216:AH2216"/>
    <mergeCell ref="A2206:H2206"/>
    <mergeCell ref="I2206:Y2206"/>
    <mergeCell ref="AA2206:AG2206"/>
    <mergeCell ref="A2207:D2207"/>
    <mergeCell ref="E2207:AH2207"/>
    <mergeCell ref="A2210:AH2210"/>
    <mergeCell ref="AC2203:AD2203"/>
    <mergeCell ref="AE2203:AG2203"/>
    <mergeCell ref="A2204:H2204"/>
    <mergeCell ref="I2204:Y2204"/>
    <mergeCell ref="AA2204:AG2204"/>
    <mergeCell ref="A2205:AH2205"/>
    <mergeCell ref="A2202:J2202"/>
    <mergeCell ref="K2202:AA2202"/>
    <mergeCell ref="AC2202:AG2202"/>
    <mergeCell ref="A2203:J2203"/>
    <mergeCell ref="K2203:L2203"/>
    <mergeCell ref="M2203:O2203"/>
    <mergeCell ref="P2203:R2203"/>
    <mergeCell ref="S2203:T2203"/>
    <mergeCell ref="U2203:W2203"/>
    <mergeCell ref="X2203:AB2203"/>
    <mergeCell ref="A2200:H2200"/>
    <mergeCell ref="I2200:Y2200"/>
    <mergeCell ref="AA2200:AG2200"/>
    <mergeCell ref="A2201:N2201"/>
    <mergeCell ref="O2201:S2201"/>
    <mergeCell ref="T2201:V2201"/>
    <mergeCell ref="X2201:AD2201"/>
    <mergeCell ref="AE2201:AG2201"/>
    <mergeCell ref="A2198:H2198"/>
    <mergeCell ref="I2198:Y2198"/>
    <mergeCell ref="AA2198:AG2198"/>
    <mergeCell ref="A2199:N2199"/>
    <mergeCell ref="O2199:S2199"/>
    <mergeCell ref="T2199:V2199"/>
    <mergeCell ref="X2199:AD2199"/>
    <mergeCell ref="AE2199:AG2199"/>
    <mergeCell ref="A2196:N2196"/>
    <mergeCell ref="O2196:S2196"/>
    <mergeCell ref="T2196:V2196"/>
    <mergeCell ref="X2196:AD2196"/>
    <mergeCell ref="AE2196:AG2196"/>
    <mergeCell ref="C2197:N2197"/>
    <mergeCell ref="O2197:S2197"/>
    <mergeCell ref="T2197:V2197"/>
    <mergeCell ref="X2197:AD2197"/>
    <mergeCell ref="AE2197:AG2197"/>
    <mergeCell ref="AH2191:AH2195"/>
    <mergeCell ref="I2192:Y2192"/>
    <mergeCell ref="AA2192:AG2192"/>
    <mergeCell ref="I2193:Y2193"/>
    <mergeCell ref="AA2193:AG2193"/>
    <mergeCell ref="I2194:Y2194"/>
    <mergeCell ref="AA2194:AG2194"/>
    <mergeCell ref="I2195:Y2195"/>
    <mergeCell ref="AA2195:AG2195"/>
    <mergeCell ref="A2190:N2190"/>
    <mergeCell ref="O2190:S2190"/>
    <mergeCell ref="T2190:V2190"/>
    <mergeCell ref="X2190:AD2190"/>
    <mergeCell ref="AE2190:AG2190"/>
    <mergeCell ref="A2191:H2195"/>
    <mergeCell ref="I2191:Y2191"/>
    <mergeCell ref="Z2191:Z2195"/>
    <mergeCell ref="AA2191:AG2191"/>
    <mergeCell ref="M2188:P2188"/>
    <mergeCell ref="Q2188:T2188"/>
    <mergeCell ref="U2188:Z2188"/>
    <mergeCell ref="AA2188:AD2188"/>
    <mergeCell ref="A2189:J2189"/>
    <mergeCell ref="K2189:Z2189"/>
    <mergeCell ref="AA2189:AG2189"/>
    <mergeCell ref="V2185:X2185"/>
    <mergeCell ref="Y2185:AE2185"/>
    <mergeCell ref="AF2185:AG2185"/>
    <mergeCell ref="A2186:AH2186"/>
    <mergeCell ref="A2187:J2188"/>
    <mergeCell ref="K2187:L2188"/>
    <mergeCell ref="M2187:T2187"/>
    <mergeCell ref="U2187:AD2187"/>
    <mergeCell ref="AE2187:AG2188"/>
    <mergeCell ref="AH2187:AH2188"/>
    <mergeCell ref="E2185:F2185"/>
    <mergeCell ref="H2185:I2185"/>
    <mergeCell ref="J2185:K2185"/>
    <mergeCell ref="L2185:M2185"/>
    <mergeCell ref="N2185:Q2185"/>
    <mergeCell ref="R2185:U2185"/>
    <mergeCell ref="A2182:AC2182"/>
    <mergeCell ref="AD2182:AE2182"/>
    <mergeCell ref="AH2182:AH2183"/>
    <mergeCell ref="A2183:AC2183"/>
    <mergeCell ref="AD2183:AE2183"/>
    <mergeCell ref="A2184:C2184"/>
    <mergeCell ref="D2184:D2185"/>
    <mergeCell ref="E2184:AG2184"/>
    <mergeCell ref="AH2184:AH2185"/>
    <mergeCell ref="A2185:C2185"/>
    <mergeCell ref="A2176:AC2177"/>
    <mergeCell ref="AD2176:AE2176"/>
    <mergeCell ref="AF2176:AG2176"/>
    <mergeCell ref="AH2176:AH2180"/>
    <mergeCell ref="AD2177:AG2180"/>
    <mergeCell ref="A2178:AC2178"/>
    <mergeCell ref="A2179:AC2179"/>
    <mergeCell ref="A2180:AC2181"/>
    <mergeCell ref="AD2181:AH2181"/>
    <mergeCell ref="A2171:H2171"/>
    <mergeCell ref="I2171:Y2171"/>
    <mergeCell ref="AA2171:AG2171"/>
    <mergeCell ref="A2172:D2172"/>
    <mergeCell ref="E2172:AH2172"/>
    <mergeCell ref="A2175:AH2175"/>
    <mergeCell ref="AC2168:AD2168"/>
    <mergeCell ref="AE2168:AG2168"/>
    <mergeCell ref="A2169:H2169"/>
    <mergeCell ref="I2169:Y2169"/>
    <mergeCell ref="AA2169:AG2169"/>
    <mergeCell ref="A2170:AH2170"/>
    <mergeCell ref="A2167:J2167"/>
    <mergeCell ref="K2167:AA2167"/>
    <mergeCell ref="AC2167:AG2167"/>
    <mergeCell ref="A2168:J2168"/>
    <mergeCell ref="K2168:L2168"/>
    <mergeCell ref="M2168:O2168"/>
    <mergeCell ref="P2168:R2168"/>
    <mergeCell ref="S2168:T2168"/>
    <mergeCell ref="U2168:W2168"/>
    <mergeCell ref="X2168:AB2168"/>
    <mergeCell ref="A2165:H2165"/>
    <mergeCell ref="I2165:Y2165"/>
    <mergeCell ref="AA2165:AG2165"/>
    <mergeCell ref="A2166:N2166"/>
    <mergeCell ref="O2166:S2166"/>
    <mergeCell ref="T2166:V2166"/>
    <mergeCell ref="X2166:AD2166"/>
    <mergeCell ref="AE2166:AG2166"/>
    <mergeCell ref="A2163:H2163"/>
    <mergeCell ref="I2163:Y2163"/>
    <mergeCell ref="AA2163:AG2163"/>
    <mergeCell ref="A2164:N2164"/>
    <mergeCell ref="O2164:S2164"/>
    <mergeCell ref="T2164:V2164"/>
    <mergeCell ref="X2164:AD2164"/>
    <mergeCell ref="AE2164:AG2164"/>
    <mergeCell ref="A2161:N2161"/>
    <mergeCell ref="O2161:S2161"/>
    <mergeCell ref="T2161:V2161"/>
    <mergeCell ref="X2161:AD2161"/>
    <mergeCell ref="AE2161:AG2161"/>
    <mergeCell ref="C2162:N2162"/>
    <mergeCell ref="O2162:S2162"/>
    <mergeCell ref="T2162:V2162"/>
    <mergeCell ref="X2162:AD2162"/>
    <mergeCell ref="AE2162:AG2162"/>
    <mergeCell ref="AH2156:AH2160"/>
    <mergeCell ref="I2157:Y2157"/>
    <mergeCell ref="AA2157:AG2157"/>
    <mergeCell ref="I2158:Y2158"/>
    <mergeCell ref="AA2158:AG2158"/>
    <mergeCell ref="I2159:Y2159"/>
    <mergeCell ref="AA2159:AG2159"/>
    <mergeCell ref="I2160:Y2160"/>
    <mergeCell ref="AA2160:AG2160"/>
    <mergeCell ref="A2155:N2155"/>
    <mergeCell ref="O2155:S2155"/>
    <mergeCell ref="T2155:V2155"/>
    <mergeCell ref="X2155:AD2155"/>
    <mergeCell ref="AE2155:AG2155"/>
    <mergeCell ref="A2156:H2160"/>
    <mergeCell ref="I2156:Y2156"/>
    <mergeCell ref="Z2156:Z2160"/>
    <mergeCell ref="AA2156:AG2156"/>
    <mergeCell ref="M2153:P2153"/>
    <mergeCell ref="Q2153:T2153"/>
    <mergeCell ref="U2153:Z2153"/>
    <mergeCell ref="AA2153:AD2153"/>
    <mergeCell ref="A2154:J2154"/>
    <mergeCell ref="K2154:Z2154"/>
    <mergeCell ref="AA2154:AG2154"/>
    <mergeCell ref="V2150:X2150"/>
    <mergeCell ref="Y2150:AE2150"/>
    <mergeCell ref="AF2150:AG2150"/>
    <mergeCell ref="A2151:AH2151"/>
    <mergeCell ref="A2152:J2153"/>
    <mergeCell ref="K2152:L2153"/>
    <mergeCell ref="M2152:T2152"/>
    <mergeCell ref="U2152:AD2152"/>
    <mergeCell ref="AE2152:AG2153"/>
    <mergeCell ref="AH2152:AH2153"/>
    <mergeCell ref="E2150:F2150"/>
    <mergeCell ref="H2150:I2150"/>
    <mergeCell ref="J2150:K2150"/>
    <mergeCell ref="L2150:M2150"/>
    <mergeCell ref="N2150:Q2150"/>
    <mergeCell ref="R2150:U2150"/>
    <mergeCell ref="A2147:AC2147"/>
    <mergeCell ref="AD2147:AE2147"/>
    <mergeCell ref="AH2147:AH2148"/>
    <mergeCell ref="A2148:AC2148"/>
    <mergeCell ref="AD2148:AE2148"/>
    <mergeCell ref="A2149:C2149"/>
    <mergeCell ref="D2149:D2150"/>
    <mergeCell ref="E2149:AG2149"/>
    <mergeCell ref="AH2149:AH2150"/>
    <mergeCell ref="A2150:C2150"/>
    <mergeCell ref="A2140:AH2140"/>
    <mergeCell ref="A2141:AC2142"/>
    <mergeCell ref="AD2141:AE2141"/>
    <mergeCell ref="AF2141:AG2141"/>
    <mergeCell ref="AH2141:AH2145"/>
    <mergeCell ref="AD2142:AG2145"/>
    <mergeCell ref="A2143:AC2143"/>
    <mergeCell ref="A2144:AC2144"/>
    <mergeCell ref="A2145:AC2146"/>
    <mergeCell ref="AD2146:AH2146"/>
    <mergeCell ref="A2136:AH2136"/>
    <mergeCell ref="A2137:H2137"/>
    <mergeCell ref="I2137:Y2137"/>
    <mergeCell ref="AA2137:AG2137"/>
    <mergeCell ref="A2138:D2138"/>
    <mergeCell ref="E2138:AH2138"/>
    <mergeCell ref="X2134:AB2134"/>
    <mergeCell ref="AC2134:AD2134"/>
    <mergeCell ref="AE2134:AG2134"/>
    <mergeCell ref="A2135:H2135"/>
    <mergeCell ref="I2135:Y2135"/>
    <mergeCell ref="AA2135:AG2135"/>
    <mergeCell ref="X2133:AB2133"/>
    <mergeCell ref="AC2133:AD2133"/>
    <mergeCell ref="AE2133:AG2133"/>
    <mergeCell ref="A2134:E2134"/>
    <mergeCell ref="F2134:J2134"/>
    <mergeCell ref="K2134:L2134"/>
    <mergeCell ref="M2134:O2134"/>
    <mergeCell ref="P2134:R2134"/>
    <mergeCell ref="S2134:T2134"/>
    <mergeCell ref="U2134:W2134"/>
    <mergeCell ref="AE2131:AG2131"/>
    <mergeCell ref="A2132:J2132"/>
    <mergeCell ref="K2132:AA2132"/>
    <mergeCell ref="AC2132:AG2132"/>
    <mergeCell ref="A2133:J2133"/>
    <mergeCell ref="K2133:L2133"/>
    <mergeCell ref="M2133:O2133"/>
    <mergeCell ref="P2133:R2133"/>
    <mergeCell ref="S2133:T2133"/>
    <mergeCell ref="U2133:W2133"/>
    <mergeCell ref="A2130:N2130"/>
    <mergeCell ref="O2130:S2130"/>
    <mergeCell ref="T2130:V2130"/>
    <mergeCell ref="X2130:AD2130"/>
    <mergeCell ref="AE2130:AG2130"/>
    <mergeCell ref="A2131:E2131"/>
    <mergeCell ref="F2131:N2131"/>
    <mergeCell ref="O2131:S2131"/>
    <mergeCell ref="T2131:V2131"/>
    <mergeCell ref="X2131:AD2131"/>
    <mergeCell ref="A2128:N2128"/>
    <mergeCell ref="O2128:S2128"/>
    <mergeCell ref="T2128:V2128"/>
    <mergeCell ref="X2128:AD2128"/>
    <mergeCell ref="AE2128:AG2128"/>
    <mergeCell ref="A2129:H2129"/>
    <mergeCell ref="I2129:Y2129"/>
    <mergeCell ref="AA2129:AG2129"/>
    <mergeCell ref="C2126:N2126"/>
    <mergeCell ref="O2126:S2126"/>
    <mergeCell ref="T2126:V2126"/>
    <mergeCell ref="X2126:AD2126"/>
    <mergeCell ref="AE2126:AG2126"/>
    <mergeCell ref="A2127:H2127"/>
    <mergeCell ref="I2127:Y2127"/>
    <mergeCell ref="AA2127:AG2127"/>
    <mergeCell ref="C2124:N2124"/>
    <mergeCell ref="O2124:S2124"/>
    <mergeCell ref="T2124:V2124"/>
    <mergeCell ref="X2124:AD2124"/>
    <mergeCell ref="AE2124:AG2124"/>
    <mergeCell ref="C2125:N2125"/>
    <mergeCell ref="O2125:S2125"/>
    <mergeCell ref="T2125:V2125"/>
    <mergeCell ref="X2125:AD2125"/>
    <mergeCell ref="AE2125:AG2125"/>
    <mergeCell ref="AA2121:AG2121"/>
    <mergeCell ref="I2122:Y2122"/>
    <mergeCell ref="AA2122:AG2122"/>
    <mergeCell ref="A2123:N2123"/>
    <mergeCell ref="O2123:S2123"/>
    <mergeCell ref="T2123:V2123"/>
    <mergeCell ref="X2123:AD2123"/>
    <mergeCell ref="AE2123:AG2123"/>
    <mergeCell ref="A2118:H2122"/>
    <mergeCell ref="I2118:Y2118"/>
    <mergeCell ref="Z2118:Z2122"/>
    <mergeCell ref="AA2118:AG2118"/>
    <mergeCell ref="AH2118:AH2122"/>
    <mergeCell ref="I2119:Y2119"/>
    <mergeCell ref="AA2119:AG2119"/>
    <mergeCell ref="I2120:Y2120"/>
    <mergeCell ref="AA2120:AG2120"/>
    <mergeCell ref="I2121:Y2121"/>
    <mergeCell ref="C2116:N2116"/>
    <mergeCell ref="O2116:S2116"/>
    <mergeCell ref="T2116:V2116"/>
    <mergeCell ref="X2116:AD2116"/>
    <mergeCell ref="AE2116:AG2116"/>
    <mergeCell ref="C2117:N2117"/>
    <mergeCell ref="O2117:S2117"/>
    <mergeCell ref="T2117:V2117"/>
    <mergeCell ref="X2117:AD2117"/>
    <mergeCell ref="AE2117:AG2117"/>
    <mergeCell ref="AE2113:AG2113"/>
    <mergeCell ref="A2114:J2114"/>
    <mergeCell ref="K2114:Z2114"/>
    <mergeCell ref="AA2114:AG2114"/>
    <mergeCell ref="A2115:N2115"/>
    <mergeCell ref="O2115:S2115"/>
    <mergeCell ref="T2115:V2115"/>
    <mergeCell ref="X2115:AD2115"/>
    <mergeCell ref="AE2115:AG2115"/>
    <mergeCell ref="C2113:J2113"/>
    <mergeCell ref="K2113:L2113"/>
    <mergeCell ref="M2113:P2113"/>
    <mergeCell ref="Q2113:T2113"/>
    <mergeCell ref="U2113:Z2113"/>
    <mergeCell ref="AA2113:AD2113"/>
    <mergeCell ref="AE2111:AG2111"/>
    <mergeCell ref="C2112:J2112"/>
    <mergeCell ref="K2112:L2112"/>
    <mergeCell ref="M2112:P2112"/>
    <mergeCell ref="Q2112:T2112"/>
    <mergeCell ref="U2112:Z2112"/>
    <mergeCell ref="AA2112:AD2112"/>
    <mergeCell ref="AE2112:AG2112"/>
    <mergeCell ref="M2110:P2110"/>
    <mergeCell ref="Q2110:T2110"/>
    <mergeCell ref="U2110:Z2110"/>
    <mergeCell ref="AA2110:AD2110"/>
    <mergeCell ref="C2111:J2111"/>
    <mergeCell ref="K2111:L2111"/>
    <mergeCell ref="M2111:P2111"/>
    <mergeCell ref="Q2111:T2111"/>
    <mergeCell ref="U2111:Z2111"/>
    <mergeCell ref="AA2111:AD2111"/>
    <mergeCell ref="V2107:X2107"/>
    <mergeCell ref="Y2107:AE2107"/>
    <mergeCell ref="AF2107:AG2107"/>
    <mergeCell ref="A2108:AH2108"/>
    <mergeCell ref="A2109:J2110"/>
    <mergeCell ref="K2109:L2110"/>
    <mergeCell ref="M2109:T2109"/>
    <mergeCell ref="U2109:AD2109"/>
    <mergeCell ref="AE2109:AG2110"/>
    <mergeCell ref="AH2109:AH2110"/>
    <mergeCell ref="E2107:F2107"/>
    <mergeCell ref="H2107:I2107"/>
    <mergeCell ref="J2107:K2107"/>
    <mergeCell ref="L2107:M2107"/>
    <mergeCell ref="N2107:Q2107"/>
    <mergeCell ref="R2107:U2107"/>
    <mergeCell ref="A2104:AC2104"/>
    <mergeCell ref="AD2104:AE2104"/>
    <mergeCell ref="AH2104:AH2105"/>
    <mergeCell ref="A2105:AC2105"/>
    <mergeCell ref="AD2105:AE2105"/>
    <mergeCell ref="A2106:C2106"/>
    <mergeCell ref="D2106:D2107"/>
    <mergeCell ref="E2106:AG2106"/>
    <mergeCell ref="AH2106:AH2107"/>
    <mergeCell ref="A2107:C2107"/>
    <mergeCell ref="A2098:AC2099"/>
    <mergeCell ref="AD2098:AE2098"/>
    <mergeCell ref="AF2098:AG2098"/>
    <mergeCell ref="AH2098:AH2102"/>
    <mergeCell ref="AD2099:AG2102"/>
    <mergeCell ref="A2100:AC2100"/>
    <mergeCell ref="A2101:AC2101"/>
    <mergeCell ref="A2102:AC2103"/>
    <mergeCell ref="AD2103:AH2103"/>
    <mergeCell ref="A2093:H2093"/>
    <mergeCell ref="I2093:Y2093"/>
    <mergeCell ref="AA2093:AG2093"/>
    <mergeCell ref="A2094:D2094"/>
    <mergeCell ref="E2094:AH2094"/>
    <mergeCell ref="A2097:AH2097"/>
    <mergeCell ref="AC2090:AD2090"/>
    <mergeCell ref="AE2090:AG2090"/>
    <mergeCell ref="A2091:H2091"/>
    <mergeCell ref="I2091:Y2091"/>
    <mergeCell ref="AA2091:AG2091"/>
    <mergeCell ref="A2092:AH2092"/>
    <mergeCell ref="A2089:J2089"/>
    <mergeCell ref="K2089:AA2089"/>
    <mergeCell ref="AC2089:AG2089"/>
    <mergeCell ref="A2090:J2090"/>
    <mergeCell ref="K2090:L2090"/>
    <mergeCell ref="M2090:O2090"/>
    <mergeCell ref="P2090:R2090"/>
    <mergeCell ref="S2090:T2090"/>
    <mergeCell ref="U2090:W2090"/>
    <mergeCell ref="X2090:AB2090"/>
    <mergeCell ref="A2087:H2087"/>
    <mergeCell ref="I2087:Y2087"/>
    <mergeCell ref="AA2087:AG2087"/>
    <mergeCell ref="A2088:N2088"/>
    <mergeCell ref="O2088:S2088"/>
    <mergeCell ref="T2088:V2088"/>
    <mergeCell ref="X2088:AD2088"/>
    <mergeCell ref="AE2088:AG2088"/>
    <mergeCell ref="A2085:H2085"/>
    <mergeCell ref="I2085:Y2085"/>
    <mergeCell ref="AA2085:AG2085"/>
    <mergeCell ref="A2086:N2086"/>
    <mergeCell ref="O2086:S2086"/>
    <mergeCell ref="T2086:V2086"/>
    <mergeCell ref="X2086:AD2086"/>
    <mergeCell ref="AE2086:AG2086"/>
    <mergeCell ref="A2083:N2083"/>
    <mergeCell ref="O2083:S2083"/>
    <mergeCell ref="T2083:V2083"/>
    <mergeCell ref="X2083:AD2083"/>
    <mergeCell ref="AE2083:AG2083"/>
    <mergeCell ref="C2084:N2084"/>
    <mergeCell ref="O2084:S2084"/>
    <mergeCell ref="T2084:V2084"/>
    <mergeCell ref="X2084:AD2084"/>
    <mergeCell ref="AE2084:AG2084"/>
    <mergeCell ref="AH2078:AH2082"/>
    <mergeCell ref="I2079:Y2079"/>
    <mergeCell ref="AA2079:AG2079"/>
    <mergeCell ref="I2080:Y2080"/>
    <mergeCell ref="AA2080:AG2080"/>
    <mergeCell ref="I2081:Y2081"/>
    <mergeCell ref="AA2081:AG2081"/>
    <mergeCell ref="I2082:Y2082"/>
    <mergeCell ref="AA2082:AG2082"/>
    <mergeCell ref="A2077:N2077"/>
    <mergeCell ref="O2077:S2077"/>
    <mergeCell ref="T2077:V2077"/>
    <mergeCell ref="X2077:AD2077"/>
    <mergeCell ref="AE2077:AG2077"/>
    <mergeCell ref="A2078:H2082"/>
    <mergeCell ref="I2078:Y2078"/>
    <mergeCell ref="Z2078:Z2082"/>
    <mergeCell ref="AA2078:AG2078"/>
    <mergeCell ref="M2075:P2075"/>
    <mergeCell ref="Q2075:T2075"/>
    <mergeCell ref="U2075:Z2075"/>
    <mergeCell ref="AA2075:AD2075"/>
    <mergeCell ref="A2076:J2076"/>
    <mergeCell ref="K2076:Z2076"/>
    <mergeCell ref="AA2076:AG2076"/>
    <mergeCell ref="V2072:X2072"/>
    <mergeCell ref="Y2072:AE2072"/>
    <mergeCell ref="AF2072:AG2072"/>
    <mergeCell ref="A2073:AH2073"/>
    <mergeCell ref="A2074:J2075"/>
    <mergeCell ref="K2074:L2075"/>
    <mergeCell ref="M2074:T2074"/>
    <mergeCell ref="U2074:AD2074"/>
    <mergeCell ref="AE2074:AG2075"/>
    <mergeCell ref="AH2074:AH2075"/>
    <mergeCell ref="E2072:F2072"/>
    <mergeCell ref="H2072:I2072"/>
    <mergeCell ref="J2072:K2072"/>
    <mergeCell ref="L2072:M2072"/>
    <mergeCell ref="N2072:Q2072"/>
    <mergeCell ref="R2072:U2072"/>
    <mergeCell ref="A2069:AC2069"/>
    <mergeCell ref="AD2069:AE2069"/>
    <mergeCell ref="AH2069:AH2070"/>
    <mergeCell ref="A2070:AC2070"/>
    <mergeCell ref="AD2070:AE2070"/>
    <mergeCell ref="A2071:C2071"/>
    <mergeCell ref="D2071:D2072"/>
    <mergeCell ref="E2071:AG2071"/>
    <mergeCell ref="AH2071:AH2072"/>
    <mergeCell ref="A2072:C2072"/>
    <mergeCell ref="A2063:AC2064"/>
    <mergeCell ref="AD2063:AE2063"/>
    <mergeCell ref="AF2063:AG2063"/>
    <mergeCell ref="AH2063:AH2067"/>
    <mergeCell ref="AD2064:AG2067"/>
    <mergeCell ref="A2065:AC2065"/>
    <mergeCell ref="A2066:AC2066"/>
    <mergeCell ref="A2067:AC2068"/>
    <mergeCell ref="AD2068:AH2068"/>
    <mergeCell ref="A2058:H2058"/>
    <mergeCell ref="I2058:Y2058"/>
    <mergeCell ref="AA2058:AG2058"/>
    <mergeCell ref="A2059:D2059"/>
    <mergeCell ref="E2059:AH2059"/>
    <mergeCell ref="A2062:AH2062"/>
    <mergeCell ref="AC2055:AD2055"/>
    <mergeCell ref="AE2055:AG2055"/>
    <mergeCell ref="A2056:H2056"/>
    <mergeCell ref="I2056:Y2056"/>
    <mergeCell ref="AA2056:AG2056"/>
    <mergeCell ref="A2057:AH2057"/>
    <mergeCell ref="AC2054:AD2054"/>
    <mergeCell ref="AE2054:AG2054"/>
    <mergeCell ref="A2055:E2055"/>
    <mergeCell ref="F2055:J2055"/>
    <mergeCell ref="K2055:L2055"/>
    <mergeCell ref="M2055:O2055"/>
    <mergeCell ref="P2055:R2055"/>
    <mergeCell ref="S2055:T2055"/>
    <mergeCell ref="U2055:W2055"/>
    <mergeCell ref="X2055:AB2055"/>
    <mergeCell ref="A2053:J2053"/>
    <mergeCell ref="K2053:AA2053"/>
    <mergeCell ref="AC2053:AG2053"/>
    <mergeCell ref="A2054:J2054"/>
    <mergeCell ref="K2054:L2054"/>
    <mergeCell ref="M2054:O2054"/>
    <mergeCell ref="P2054:R2054"/>
    <mergeCell ref="S2054:T2054"/>
    <mergeCell ref="U2054:W2054"/>
    <mergeCell ref="X2054:AB2054"/>
    <mergeCell ref="A2052:E2052"/>
    <mergeCell ref="F2052:N2052"/>
    <mergeCell ref="O2052:S2052"/>
    <mergeCell ref="T2052:V2052"/>
    <mergeCell ref="X2052:AD2052"/>
    <mergeCell ref="AE2052:AG2052"/>
    <mergeCell ref="A2050:H2050"/>
    <mergeCell ref="I2050:Y2050"/>
    <mergeCell ref="AA2050:AG2050"/>
    <mergeCell ref="A2051:N2051"/>
    <mergeCell ref="O2051:S2051"/>
    <mergeCell ref="T2051:V2051"/>
    <mergeCell ref="X2051:AD2051"/>
    <mergeCell ref="AE2051:AG2051"/>
    <mergeCell ref="A2048:N2048"/>
    <mergeCell ref="O2048:S2048"/>
    <mergeCell ref="T2048:V2048"/>
    <mergeCell ref="X2048:AD2048"/>
    <mergeCell ref="AE2048:AG2048"/>
    <mergeCell ref="C2049:N2049"/>
    <mergeCell ref="O2049:S2049"/>
    <mergeCell ref="T2049:V2049"/>
    <mergeCell ref="X2049:AD2049"/>
    <mergeCell ref="AE2049:AG2049"/>
    <mergeCell ref="C2046:N2046"/>
    <mergeCell ref="O2046:S2046"/>
    <mergeCell ref="T2046:V2046"/>
    <mergeCell ref="X2046:AD2046"/>
    <mergeCell ref="AE2046:AG2046"/>
    <mergeCell ref="A2047:H2047"/>
    <mergeCell ref="I2047:Y2047"/>
    <mergeCell ref="AA2047:AG2047"/>
    <mergeCell ref="AA2043:AG2043"/>
    <mergeCell ref="I2044:Y2044"/>
    <mergeCell ref="AA2044:AG2044"/>
    <mergeCell ref="A2045:N2045"/>
    <mergeCell ref="O2045:S2045"/>
    <mergeCell ref="T2045:V2045"/>
    <mergeCell ref="X2045:AD2045"/>
    <mergeCell ref="AE2045:AG2045"/>
    <mergeCell ref="A2040:H2044"/>
    <mergeCell ref="I2040:Y2040"/>
    <mergeCell ref="Z2040:Z2044"/>
    <mergeCell ref="AA2040:AG2040"/>
    <mergeCell ref="AH2040:AH2044"/>
    <mergeCell ref="I2041:Y2041"/>
    <mergeCell ref="AA2041:AG2041"/>
    <mergeCell ref="I2042:Y2042"/>
    <mergeCell ref="AA2042:AG2042"/>
    <mergeCell ref="I2043:Y2043"/>
    <mergeCell ref="C2038:N2038"/>
    <mergeCell ref="O2038:S2038"/>
    <mergeCell ref="T2038:V2038"/>
    <mergeCell ref="X2038:AD2038"/>
    <mergeCell ref="AE2038:AG2038"/>
    <mergeCell ref="C2039:N2039"/>
    <mergeCell ref="O2039:S2039"/>
    <mergeCell ref="T2039:V2039"/>
    <mergeCell ref="X2039:AD2039"/>
    <mergeCell ref="AE2039:AG2039"/>
    <mergeCell ref="A2036:J2036"/>
    <mergeCell ref="K2036:Z2036"/>
    <mergeCell ref="AA2036:AG2036"/>
    <mergeCell ref="A2037:N2037"/>
    <mergeCell ref="O2037:S2037"/>
    <mergeCell ref="T2037:V2037"/>
    <mergeCell ref="X2037:AD2037"/>
    <mergeCell ref="AE2037:AG2037"/>
    <mergeCell ref="AE2034:AG2034"/>
    <mergeCell ref="C2035:J2035"/>
    <mergeCell ref="K2035:L2035"/>
    <mergeCell ref="M2035:P2035"/>
    <mergeCell ref="Q2035:T2035"/>
    <mergeCell ref="U2035:Z2035"/>
    <mergeCell ref="AA2035:AD2035"/>
    <mergeCell ref="AE2035:AG2035"/>
    <mergeCell ref="M2033:P2033"/>
    <mergeCell ref="Q2033:T2033"/>
    <mergeCell ref="U2033:Z2033"/>
    <mergeCell ref="AA2033:AD2033"/>
    <mergeCell ref="C2034:J2034"/>
    <mergeCell ref="K2034:L2034"/>
    <mergeCell ref="M2034:P2034"/>
    <mergeCell ref="Q2034:T2034"/>
    <mergeCell ref="U2034:Z2034"/>
    <mergeCell ref="AA2034:AD2034"/>
    <mergeCell ref="V2030:X2030"/>
    <mergeCell ref="Y2030:AE2030"/>
    <mergeCell ref="AF2030:AG2030"/>
    <mergeCell ref="A2031:AH2031"/>
    <mergeCell ref="A2032:J2033"/>
    <mergeCell ref="K2032:L2033"/>
    <mergeCell ref="M2032:T2032"/>
    <mergeCell ref="U2032:AD2032"/>
    <mergeCell ref="AE2032:AG2033"/>
    <mergeCell ref="AH2032:AH2033"/>
    <mergeCell ref="E2030:F2030"/>
    <mergeCell ref="H2030:I2030"/>
    <mergeCell ref="J2030:K2030"/>
    <mergeCell ref="L2030:M2030"/>
    <mergeCell ref="N2030:Q2030"/>
    <mergeCell ref="R2030:U2030"/>
    <mergeCell ref="A2027:AC2027"/>
    <mergeCell ref="AD2027:AE2027"/>
    <mergeCell ref="AH2027:AH2028"/>
    <mergeCell ref="A2028:AC2028"/>
    <mergeCell ref="AD2028:AE2028"/>
    <mergeCell ref="A2029:C2029"/>
    <mergeCell ref="D2029:D2030"/>
    <mergeCell ref="E2029:AG2029"/>
    <mergeCell ref="AH2029:AH2030"/>
    <mergeCell ref="A2030:C2030"/>
    <mergeCell ref="A2021:AC2022"/>
    <mergeCell ref="AD2021:AE2021"/>
    <mergeCell ref="AF2021:AG2021"/>
    <mergeCell ref="AH2021:AH2025"/>
    <mergeCell ref="AD2022:AG2025"/>
    <mergeCell ref="A2023:AC2023"/>
    <mergeCell ref="A2024:AC2024"/>
    <mergeCell ref="A2025:AC2026"/>
    <mergeCell ref="AD2026:AH2026"/>
    <mergeCell ref="A2016:H2016"/>
    <mergeCell ref="I2016:Y2016"/>
    <mergeCell ref="AA2016:AG2016"/>
    <mergeCell ref="A2017:D2017"/>
    <mergeCell ref="E2017:AH2017"/>
    <mergeCell ref="A2020:AH2020"/>
    <mergeCell ref="AC2013:AD2013"/>
    <mergeCell ref="AE2013:AG2013"/>
    <mergeCell ref="A2014:H2014"/>
    <mergeCell ref="I2014:Y2014"/>
    <mergeCell ref="AA2014:AG2014"/>
    <mergeCell ref="A2015:AH2015"/>
    <mergeCell ref="AC2012:AD2012"/>
    <mergeCell ref="AE2012:AG2012"/>
    <mergeCell ref="A2013:E2013"/>
    <mergeCell ref="F2013:J2013"/>
    <mergeCell ref="K2013:L2013"/>
    <mergeCell ref="M2013:O2013"/>
    <mergeCell ref="P2013:R2013"/>
    <mergeCell ref="S2013:T2013"/>
    <mergeCell ref="U2013:W2013"/>
    <mergeCell ref="X2013:AB2013"/>
    <mergeCell ref="AC2011:AD2011"/>
    <mergeCell ref="AE2011:AG2011"/>
    <mergeCell ref="A2012:E2012"/>
    <mergeCell ref="F2012:J2012"/>
    <mergeCell ref="K2012:L2012"/>
    <mergeCell ref="M2012:O2012"/>
    <mergeCell ref="P2012:R2012"/>
    <mergeCell ref="S2012:T2012"/>
    <mergeCell ref="U2012:W2012"/>
    <mergeCell ref="X2012:AB2012"/>
    <mergeCell ref="A2010:J2010"/>
    <mergeCell ref="K2010:AA2010"/>
    <mergeCell ref="AC2010:AG2010"/>
    <mergeCell ref="A2011:J2011"/>
    <mergeCell ref="K2011:L2011"/>
    <mergeCell ref="M2011:O2011"/>
    <mergeCell ref="P2011:R2011"/>
    <mergeCell ref="S2011:T2011"/>
    <mergeCell ref="U2011:W2011"/>
    <mergeCell ref="X2011:AB2011"/>
    <mergeCell ref="AE2008:AG2008"/>
    <mergeCell ref="A2009:E2009"/>
    <mergeCell ref="F2009:N2009"/>
    <mergeCell ref="O2009:S2009"/>
    <mergeCell ref="T2009:V2009"/>
    <mergeCell ref="X2009:AD2009"/>
    <mergeCell ref="AE2009:AG2009"/>
    <mergeCell ref="A2007:N2007"/>
    <mergeCell ref="O2007:S2007"/>
    <mergeCell ref="T2007:V2007"/>
    <mergeCell ref="X2007:AD2007"/>
    <mergeCell ref="AE2007:AG2007"/>
    <mergeCell ref="A2008:E2008"/>
    <mergeCell ref="F2008:N2008"/>
    <mergeCell ref="O2008:S2008"/>
    <mergeCell ref="T2008:V2008"/>
    <mergeCell ref="X2008:AD2008"/>
    <mergeCell ref="A2005:N2005"/>
    <mergeCell ref="O2005:S2005"/>
    <mergeCell ref="T2005:V2005"/>
    <mergeCell ref="X2005:AD2005"/>
    <mergeCell ref="AE2005:AG2005"/>
    <mergeCell ref="A2006:H2006"/>
    <mergeCell ref="I2006:Y2006"/>
    <mergeCell ref="AA2006:AG2006"/>
    <mergeCell ref="C2003:N2003"/>
    <mergeCell ref="O2003:S2003"/>
    <mergeCell ref="T2003:V2003"/>
    <mergeCell ref="X2003:AD2003"/>
    <mergeCell ref="AE2003:AG2003"/>
    <mergeCell ref="A2004:H2004"/>
    <mergeCell ref="I2004:Y2004"/>
    <mergeCell ref="AA2004:AG2004"/>
    <mergeCell ref="A2001:N2001"/>
    <mergeCell ref="O2001:S2001"/>
    <mergeCell ref="T2001:V2001"/>
    <mergeCell ref="X2001:AD2001"/>
    <mergeCell ref="AE2001:AG2001"/>
    <mergeCell ref="C2002:N2002"/>
    <mergeCell ref="O2002:S2002"/>
    <mergeCell ref="T2002:V2002"/>
    <mergeCell ref="X2002:AD2002"/>
    <mergeCell ref="AE2002:AG2002"/>
    <mergeCell ref="AH1996:AH2000"/>
    <mergeCell ref="I1997:Y1997"/>
    <mergeCell ref="AA1997:AG1997"/>
    <mergeCell ref="I1998:Y1998"/>
    <mergeCell ref="AA1998:AG1998"/>
    <mergeCell ref="I1999:Y1999"/>
    <mergeCell ref="AA1999:AG1999"/>
    <mergeCell ref="I2000:Y2000"/>
    <mergeCell ref="AA2000:AG2000"/>
    <mergeCell ref="C1995:N1995"/>
    <mergeCell ref="O1995:S1995"/>
    <mergeCell ref="T1995:V1995"/>
    <mergeCell ref="X1995:AD1995"/>
    <mergeCell ref="AE1995:AG1995"/>
    <mergeCell ref="A1996:H2000"/>
    <mergeCell ref="I1996:Y1996"/>
    <mergeCell ref="Z1996:Z2000"/>
    <mergeCell ref="AA1996:AG1996"/>
    <mergeCell ref="A1993:N1993"/>
    <mergeCell ref="O1993:S1993"/>
    <mergeCell ref="T1993:V1993"/>
    <mergeCell ref="X1993:AD1993"/>
    <mergeCell ref="AE1993:AG1993"/>
    <mergeCell ref="C1994:N1994"/>
    <mergeCell ref="O1994:S1994"/>
    <mergeCell ref="T1994:V1994"/>
    <mergeCell ref="X1994:AD1994"/>
    <mergeCell ref="AE1994:AG1994"/>
    <mergeCell ref="M1991:P1991"/>
    <mergeCell ref="Q1991:T1991"/>
    <mergeCell ref="U1991:Z1991"/>
    <mergeCell ref="AA1991:AD1991"/>
    <mergeCell ref="A1992:J1992"/>
    <mergeCell ref="K1992:Z1992"/>
    <mergeCell ref="AA1992:AG1992"/>
    <mergeCell ref="V1988:X1988"/>
    <mergeCell ref="Y1988:AE1988"/>
    <mergeCell ref="AF1988:AG1988"/>
    <mergeCell ref="A1989:AH1989"/>
    <mergeCell ref="A1990:J1991"/>
    <mergeCell ref="K1990:L1991"/>
    <mergeCell ref="M1990:T1990"/>
    <mergeCell ref="U1990:AD1990"/>
    <mergeCell ref="AE1990:AG1991"/>
    <mergeCell ref="AH1990:AH1991"/>
    <mergeCell ref="E1988:F1988"/>
    <mergeCell ref="H1988:I1988"/>
    <mergeCell ref="J1988:K1988"/>
    <mergeCell ref="L1988:M1988"/>
    <mergeCell ref="N1988:Q1988"/>
    <mergeCell ref="R1988:U1988"/>
    <mergeCell ref="A1985:AC1985"/>
    <mergeCell ref="AD1985:AE1985"/>
    <mergeCell ref="AH1985:AH1986"/>
    <mergeCell ref="A1986:AC1986"/>
    <mergeCell ref="AD1986:AE1986"/>
    <mergeCell ref="A1987:C1987"/>
    <mergeCell ref="D1987:D1988"/>
    <mergeCell ref="E1987:AG1987"/>
    <mergeCell ref="AH1987:AH1988"/>
    <mergeCell ref="A1988:C1988"/>
    <mergeCell ref="A1979:AC1980"/>
    <mergeCell ref="AD1979:AE1979"/>
    <mergeCell ref="AF1979:AG1979"/>
    <mergeCell ref="AH1979:AH1983"/>
    <mergeCell ref="AD1980:AG1983"/>
    <mergeCell ref="A1981:AC1981"/>
    <mergeCell ref="A1982:AC1982"/>
    <mergeCell ref="A1983:AC1984"/>
    <mergeCell ref="AD1984:AH1984"/>
    <mergeCell ref="A1974:H1974"/>
    <mergeCell ref="I1974:Y1974"/>
    <mergeCell ref="AA1974:AG1974"/>
    <mergeCell ref="A1975:D1975"/>
    <mergeCell ref="E1975:AH1975"/>
    <mergeCell ref="A1978:AH1978"/>
    <mergeCell ref="AC1971:AD1971"/>
    <mergeCell ref="AE1971:AG1971"/>
    <mergeCell ref="A1972:H1972"/>
    <mergeCell ref="I1972:Y1972"/>
    <mergeCell ref="AA1972:AG1972"/>
    <mergeCell ref="A1973:AH1973"/>
    <mergeCell ref="A1970:J1970"/>
    <mergeCell ref="K1970:AA1970"/>
    <mergeCell ref="AC1970:AG1970"/>
    <mergeCell ref="A1971:J1971"/>
    <mergeCell ref="K1971:L1971"/>
    <mergeCell ref="M1971:O1971"/>
    <mergeCell ref="P1971:R1971"/>
    <mergeCell ref="S1971:T1971"/>
    <mergeCell ref="U1971:W1971"/>
    <mergeCell ref="X1971:AB1971"/>
    <mergeCell ref="A1968:H1968"/>
    <mergeCell ref="I1968:Y1968"/>
    <mergeCell ref="AA1968:AG1968"/>
    <mergeCell ref="A1969:N1969"/>
    <mergeCell ref="O1969:S1969"/>
    <mergeCell ref="T1969:V1969"/>
    <mergeCell ref="X1969:AD1969"/>
    <mergeCell ref="AE1969:AG1969"/>
    <mergeCell ref="A1966:N1966"/>
    <mergeCell ref="O1966:S1966"/>
    <mergeCell ref="T1966:V1966"/>
    <mergeCell ref="X1966:AD1966"/>
    <mergeCell ref="AE1966:AG1966"/>
    <mergeCell ref="C1967:N1967"/>
    <mergeCell ref="O1967:S1967"/>
    <mergeCell ref="T1967:V1967"/>
    <mergeCell ref="X1967:AD1967"/>
    <mergeCell ref="AE1967:AG1967"/>
    <mergeCell ref="C1964:N1964"/>
    <mergeCell ref="O1964:S1964"/>
    <mergeCell ref="T1964:V1964"/>
    <mergeCell ref="X1964:AD1964"/>
    <mergeCell ref="AE1964:AG1964"/>
    <mergeCell ref="A1965:H1965"/>
    <mergeCell ref="I1965:Y1965"/>
    <mergeCell ref="AA1965:AG1965"/>
    <mergeCell ref="AA1961:AG1961"/>
    <mergeCell ref="I1962:Y1962"/>
    <mergeCell ref="AA1962:AG1962"/>
    <mergeCell ref="A1963:N1963"/>
    <mergeCell ref="O1963:S1963"/>
    <mergeCell ref="T1963:V1963"/>
    <mergeCell ref="X1963:AD1963"/>
    <mergeCell ref="AE1963:AG1963"/>
    <mergeCell ref="A1958:H1962"/>
    <mergeCell ref="I1958:Y1958"/>
    <mergeCell ref="Z1958:Z1962"/>
    <mergeCell ref="AA1958:AG1958"/>
    <mergeCell ref="AH1958:AH1962"/>
    <mergeCell ref="I1959:Y1959"/>
    <mergeCell ref="AA1959:AG1959"/>
    <mergeCell ref="I1960:Y1960"/>
    <mergeCell ref="AA1960:AG1960"/>
    <mergeCell ref="I1961:Y1961"/>
    <mergeCell ref="C1956:N1956"/>
    <mergeCell ref="O1956:S1956"/>
    <mergeCell ref="T1956:V1956"/>
    <mergeCell ref="X1956:AD1956"/>
    <mergeCell ref="AE1956:AG1956"/>
    <mergeCell ref="C1957:N1957"/>
    <mergeCell ref="O1957:S1957"/>
    <mergeCell ref="T1957:V1957"/>
    <mergeCell ref="X1957:AD1957"/>
    <mergeCell ref="AE1957:AG1957"/>
    <mergeCell ref="AE1953:AG1953"/>
    <mergeCell ref="A1954:J1954"/>
    <mergeCell ref="K1954:Z1954"/>
    <mergeCell ref="AA1954:AG1954"/>
    <mergeCell ref="A1955:N1955"/>
    <mergeCell ref="O1955:S1955"/>
    <mergeCell ref="T1955:V1955"/>
    <mergeCell ref="X1955:AD1955"/>
    <mergeCell ref="AE1955:AG1955"/>
    <mergeCell ref="C1953:J1953"/>
    <mergeCell ref="K1953:L1953"/>
    <mergeCell ref="M1953:P1953"/>
    <mergeCell ref="Q1953:T1953"/>
    <mergeCell ref="U1953:Z1953"/>
    <mergeCell ref="AA1953:AD1953"/>
    <mergeCell ref="AE1951:AG1951"/>
    <mergeCell ref="C1952:J1952"/>
    <mergeCell ref="K1952:L1952"/>
    <mergeCell ref="M1952:P1952"/>
    <mergeCell ref="Q1952:T1952"/>
    <mergeCell ref="U1952:Z1952"/>
    <mergeCell ref="AA1952:AD1952"/>
    <mergeCell ref="AE1952:AG1952"/>
    <mergeCell ref="M1950:P1950"/>
    <mergeCell ref="Q1950:T1950"/>
    <mergeCell ref="U1950:Z1950"/>
    <mergeCell ref="AA1950:AD1950"/>
    <mergeCell ref="C1951:J1951"/>
    <mergeCell ref="K1951:L1951"/>
    <mergeCell ref="M1951:P1951"/>
    <mergeCell ref="Q1951:T1951"/>
    <mergeCell ref="U1951:Z1951"/>
    <mergeCell ref="AA1951:AD1951"/>
    <mergeCell ref="V1947:X1947"/>
    <mergeCell ref="Y1947:AE1947"/>
    <mergeCell ref="AF1947:AG1947"/>
    <mergeCell ref="A1948:AH1948"/>
    <mergeCell ref="A1949:J1950"/>
    <mergeCell ref="K1949:L1950"/>
    <mergeCell ref="M1949:T1949"/>
    <mergeCell ref="U1949:AD1949"/>
    <mergeCell ref="AE1949:AG1950"/>
    <mergeCell ref="AH1949:AH1950"/>
    <mergeCell ref="E1947:F1947"/>
    <mergeCell ref="H1947:I1947"/>
    <mergeCell ref="J1947:K1947"/>
    <mergeCell ref="L1947:M1947"/>
    <mergeCell ref="N1947:Q1947"/>
    <mergeCell ref="R1947:U1947"/>
    <mergeCell ref="A1944:AC1944"/>
    <mergeCell ref="AD1944:AE1944"/>
    <mergeCell ref="AH1944:AH1945"/>
    <mergeCell ref="A1945:AC1945"/>
    <mergeCell ref="AD1945:AE1945"/>
    <mergeCell ref="A1946:C1946"/>
    <mergeCell ref="D1946:D1947"/>
    <mergeCell ref="E1946:AG1946"/>
    <mergeCell ref="AH1946:AH1947"/>
    <mergeCell ref="A1947:C1947"/>
    <mergeCell ref="A1938:AC1939"/>
    <mergeCell ref="AD1938:AE1938"/>
    <mergeCell ref="AF1938:AG1938"/>
    <mergeCell ref="AH1938:AH1942"/>
    <mergeCell ref="AD1939:AG1942"/>
    <mergeCell ref="A1940:AC1940"/>
    <mergeCell ref="A1941:AC1941"/>
    <mergeCell ref="A1942:AC1943"/>
    <mergeCell ref="AD1943:AH1943"/>
    <mergeCell ref="A1933:H1933"/>
    <mergeCell ref="I1933:Y1933"/>
    <mergeCell ref="AA1933:AG1933"/>
    <mergeCell ref="A1934:D1934"/>
    <mergeCell ref="E1934:AH1934"/>
    <mergeCell ref="A1937:AH1937"/>
    <mergeCell ref="AC1930:AD1930"/>
    <mergeCell ref="AE1930:AG1930"/>
    <mergeCell ref="A1931:H1931"/>
    <mergeCell ref="I1931:Y1931"/>
    <mergeCell ref="AA1931:AG1931"/>
    <mergeCell ref="A1932:AH1932"/>
    <mergeCell ref="A1929:J1929"/>
    <mergeCell ref="K1929:AA1929"/>
    <mergeCell ref="AC1929:AG1929"/>
    <mergeCell ref="A1930:J1930"/>
    <mergeCell ref="K1930:L1930"/>
    <mergeCell ref="M1930:O1930"/>
    <mergeCell ref="P1930:R1930"/>
    <mergeCell ref="S1930:T1930"/>
    <mergeCell ref="U1930:W1930"/>
    <mergeCell ref="X1930:AB1930"/>
    <mergeCell ref="A1927:H1927"/>
    <mergeCell ref="I1927:Y1927"/>
    <mergeCell ref="AA1927:AG1927"/>
    <mergeCell ref="A1928:N1928"/>
    <mergeCell ref="O1928:S1928"/>
    <mergeCell ref="T1928:V1928"/>
    <mergeCell ref="X1928:AD1928"/>
    <mergeCell ref="AE1928:AG1928"/>
    <mergeCell ref="A1925:H1925"/>
    <mergeCell ref="I1925:Y1925"/>
    <mergeCell ref="AA1925:AG1925"/>
    <mergeCell ref="A1926:N1926"/>
    <mergeCell ref="O1926:S1926"/>
    <mergeCell ref="T1926:V1926"/>
    <mergeCell ref="X1926:AD1926"/>
    <mergeCell ref="AE1926:AG1926"/>
    <mergeCell ref="A1923:N1923"/>
    <mergeCell ref="O1923:S1923"/>
    <mergeCell ref="T1923:V1923"/>
    <mergeCell ref="X1923:AD1923"/>
    <mergeCell ref="AE1923:AG1923"/>
    <mergeCell ref="C1924:N1924"/>
    <mergeCell ref="O1924:S1924"/>
    <mergeCell ref="T1924:V1924"/>
    <mergeCell ref="X1924:AD1924"/>
    <mergeCell ref="AE1924:AG1924"/>
    <mergeCell ref="AH1918:AH1922"/>
    <mergeCell ref="I1919:Y1919"/>
    <mergeCell ref="AA1919:AG1919"/>
    <mergeCell ref="I1920:Y1920"/>
    <mergeCell ref="AA1920:AG1920"/>
    <mergeCell ref="I1921:Y1921"/>
    <mergeCell ref="AA1921:AG1921"/>
    <mergeCell ref="I1922:Y1922"/>
    <mergeCell ref="AA1922:AG1922"/>
    <mergeCell ref="A1917:N1917"/>
    <mergeCell ref="O1917:S1917"/>
    <mergeCell ref="T1917:V1917"/>
    <mergeCell ref="X1917:AD1917"/>
    <mergeCell ref="AE1917:AG1917"/>
    <mergeCell ref="A1918:H1922"/>
    <mergeCell ref="I1918:Y1918"/>
    <mergeCell ref="Z1918:Z1922"/>
    <mergeCell ref="AA1918:AG1918"/>
    <mergeCell ref="M1915:P1915"/>
    <mergeCell ref="Q1915:T1915"/>
    <mergeCell ref="U1915:Z1915"/>
    <mergeCell ref="AA1915:AD1915"/>
    <mergeCell ref="A1916:J1916"/>
    <mergeCell ref="K1916:Z1916"/>
    <mergeCell ref="AA1916:AG1916"/>
    <mergeCell ref="V1912:X1912"/>
    <mergeCell ref="Y1912:AE1912"/>
    <mergeCell ref="AF1912:AG1912"/>
    <mergeCell ref="A1913:AH1913"/>
    <mergeCell ref="A1914:J1915"/>
    <mergeCell ref="K1914:L1915"/>
    <mergeCell ref="M1914:T1914"/>
    <mergeCell ref="U1914:AD1914"/>
    <mergeCell ref="AE1914:AG1915"/>
    <mergeCell ref="AH1914:AH1915"/>
    <mergeCell ref="E1912:F1912"/>
    <mergeCell ref="H1912:I1912"/>
    <mergeCell ref="J1912:K1912"/>
    <mergeCell ref="L1912:M1912"/>
    <mergeCell ref="N1912:Q1912"/>
    <mergeCell ref="R1912:U1912"/>
    <mergeCell ref="A1909:AC1909"/>
    <mergeCell ref="AD1909:AE1909"/>
    <mergeCell ref="AH1909:AH1910"/>
    <mergeCell ref="A1910:AC1910"/>
    <mergeCell ref="AD1910:AE1910"/>
    <mergeCell ref="A1911:C1911"/>
    <mergeCell ref="D1911:D1912"/>
    <mergeCell ref="E1911:AG1911"/>
    <mergeCell ref="AH1911:AH1912"/>
    <mergeCell ref="A1912:C1912"/>
    <mergeCell ref="A1902:AH1902"/>
    <mergeCell ref="A1903:AC1904"/>
    <mergeCell ref="AD1903:AE1903"/>
    <mergeCell ref="AF1903:AG1903"/>
    <mergeCell ref="AH1903:AH1907"/>
    <mergeCell ref="AD1904:AG1907"/>
    <mergeCell ref="A1905:AC1905"/>
    <mergeCell ref="A1906:AC1906"/>
    <mergeCell ref="A1907:AC1908"/>
    <mergeCell ref="AD1908:AH1908"/>
    <mergeCell ref="A1897:AH1897"/>
    <mergeCell ref="A1898:H1898"/>
    <mergeCell ref="I1898:Y1898"/>
    <mergeCell ref="AA1898:AG1898"/>
    <mergeCell ref="A1899:D1899"/>
    <mergeCell ref="E1899:AH1899"/>
    <mergeCell ref="X1895:AB1895"/>
    <mergeCell ref="AC1895:AD1895"/>
    <mergeCell ref="AE1895:AG1895"/>
    <mergeCell ref="A1896:H1896"/>
    <mergeCell ref="I1896:Y1896"/>
    <mergeCell ref="AA1896:AG1896"/>
    <mergeCell ref="X1894:AB1894"/>
    <mergeCell ref="AC1894:AD1894"/>
    <mergeCell ref="AE1894:AG1894"/>
    <mergeCell ref="A1895:E1895"/>
    <mergeCell ref="F1895:J1895"/>
    <mergeCell ref="K1895:L1895"/>
    <mergeCell ref="M1895:O1895"/>
    <mergeCell ref="P1895:R1895"/>
    <mergeCell ref="S1895:T1895"/>
    <mergeCell ref="U1895:W1895"/>
    <mergeCell ref="AE1892:AG1892"/>
    <mergeCell ref="A1893:J1893"/>
    <mergeCell ref="K1893:AA1893"/>
    <mergeCell ref="AC1893:AG1893"/>
    <mergeCell ref="A1894:J1894"/>
    <mergeCell ref="K1894:L1894"/>
    <mergeCell ref="M1894:O1894"/>
    <mergeCell ref="P1894:R1894"/>
    <mergeCell ref="S1894:T1894"/>
    <mergeCell ref="U1894:W1894"/>
    <mergeCell ref="A1891:N1891"/>
    <mergeCell ref="O1891:S1891"/>
    <mergeCell ref="T1891:V1891"/>
    <mergeCell ref="X1891:AD1891"/>
    <mergeCell ref="AE1891:AG1891"/>
    <mergeCell ref="A1892:E1892"/>
    <mergeCell ref="F1892:N1892"/>
    <mergeCell ref="O1892:S1892"/>
    <mergeCell ref="T1892:V1892"/>
    <mergeCell ref="X1892:AD1892"/>
    <mergeCell ref="A1889:N1889"/>
    <mergeCell ref="O1889:S1889"/>
    <mergeCell ref="T1889:V1889"/>
    <mergeCell ref="X1889:AD1889"/>
    <mergeCell ref="AE1889:AG1889"/>
    <mergeCell ref="A1890:H1890"/>
    <mergeCell ref="I1890:Y1890"/>
    <mergeCell ref="AA1890:AG1890"/>
    <mergeCell ref="A1887:N1887"/>
    <mergeCell ref="O1887:S1887"/>
    <mergeCell ref="T1887:V1887"/>
    <mergeCell ref="X1887:AD1887"/>
    <mergeCell ref="AE1887:AG1887"/>
    <mergeCell ref="A1888:H1888"/>
    <mergeCell ref="I1888:Y1888"/>
    <mergeCell ref="AA1888:AG1888"/>
    <mergeCell ref="AH1882:AH1886"/>
    <mergeCell ref="I1883:Y1883"/>
    <mergeCell ref="AA1883:AG1883"/>
    <mergeCell ref="I1884:Y1884"/>
    <mergeCell ref="AA1884:AG1884"/>
    <mergeCell ref="I1885:Y1885"/>
    <mergeCell ref="AA1885:AG1885"/>
    <mergeCell ref="I1886:Y1886"/>
    <mergeCell ref="AA1886:AG1886"/>
    <mergeCell ref="C1881:N1881"/>
    <mergeCell ref="O1881:S1881"/>
    <mergeCell ref="T1881:V1881"/>
    <mergeCell ref="X1881:AD1881"/>
    <mergeCell ref="AE1881:AG1881"/>
    <mergeCell ref="A1882:H1886"/>
    <mergeCell ref="I1882:Y1882"/>
    <mergeCell ref="Z1882:Z1886"/>
    <mergeCell ref="AA1882:AG1882"/>
    <mergeCell ref="A1879:J1879"/>
    <mergeCell ref="K1879:Z1879"/>
    <mergeCell ref="AA1879:AG1879"/>
    <mergeCell ref="A1880:N1880"/>
    <mergeCell ref="O1880:S1880"/>
    <mergeCell ref="T1880:V1880"/>
    <mergeCell ref="X1880:AD1880"/>
    <mergeCell ref="AE1880:AG1880"/>
    <mergeCell ref="AE1877:AG1877"/>
    <mergeCell ref="C1878:J1878"/>
    <mergeCell ref="K1878:L1878"/>
    <mergeCell ref="M1878:P1878"/>
    <mergeCell ref="Q1878:T1878"/>
    <mergeCell ref="U1878:Z1878"/>
    <mergeCell ref="AA1878:AD1878"/>
    <mergeCell ref="AE1878:AG1878"/>
    <mergeCell ref="C1877:J1877"/>
    <mergeCell ref="K1877:L1877"/>
    <mergeCell ref="M1877:P1877"/>
    <mergeCell ref="Q1877:T1877"/>
    <mergeCell ref="U1877:Z1877"/>
    <mergeCell ref="AA1877:AD1877"/>
    <mergeCell ref="AE1875:AG1875"/>
    <mergeCell ref="C1876:J1876"/>
    <mergeCell ref="K1876:L1876"/>
    <mergeCell ref="M1876:P1876"/>
    <mergeCell ref="Q1876:T1876"/>
    <mergeCell ref="U1876:Z1876"/>
    <mergeCell ref="AA1876:AD1876"/>
    <mergeCell ref="AE1876:AG1876"/>
    <mergeCell ref="M1874:P1874"/>
    <mergeCell ref="Q1874:T1874"/>
    <mergeCell ref="U1874:Z1874"/>
    <mergeCell ref="AA1874:AD1874"/>
    <mergeCell ref="C1875:J1875"/>
    <mergeCell ref="K1875:L1875"/>
    <mergeCell ref="M1875:P1875"/>
    <mergeCell ref="Q1875:T1875"/>
    <mergeCell ref="U1875:Z1875"/>
    <mergeCell ref="AA1875:AD1875"/>
    <mergeCell ref="V1871:X1871"/>
    <mergeCell ref="Y1871:AE1871"/>
    <mergeCell ref="AF1871:AG1871"/>
    <mergeCell ref="A1872:AH1872"/>
    <mergeCell ref="A1873:J1874"/>
    <mergeCell ref="K1873:L1874"/>
    <mergeCell ref="M1873:T1873"/>
    <mergeCell ref="U1873:AD1873"/>
    <mergeCell ref="AE1873:AG1874"/>
    <mergeCell ref="AH1873:AH1874"/>
    <mergeCell ref="E1871:F1871"/>
    <mergeCell ref="H1871:I1871"/>
    <mergeCell ref="J1871:K1871"/>
    <mergeCell ref="L1871:M1871"/>
    <mergeCell ref="N1871:Q1871"/>
    <mergeCell ref="R1871:U1871"/>
    <mergeCell ref="A1868:AC1868"/>
    <mergeCell ref="AD1868:AE1868"/>
    <mergeCell ref="AH1868:AH1869"/>
    <mergeCell ref="A1869:AC1869"/>
    <mergeCell ref="AD1869:AE1869"/>
    <mergeCell ref="A1870:C1870"/>
    <mergeCell ref="D1870:D1871"/>
    <mergeCell ref="E1870:AG1870"/>
    <mergeCell ref="AH1870:AH1871"/>
    <mergeCell ref="A1871:C1871"/>
    <mergeCell ref="A1861:AH1861"/>
    <mergeCell ref="A1862:AC1863"/>
    <mergeCell ref="AD1862:AE1862"/>
    <mergeCell ref="AF1862:AG1862"/>
    <mergeCell ref="AH1862:AH1866"/>
    <mergeCell ref="AD1863:AG1866"/>
    <mergeCell ref="A1864:AC1864"/>
    <mergeCell ref="A1865:AC1865"/>
    <mergeCell ref="A1866:AC1867"/>
    <mergeCell ref="AD1867:AH1867"/>
    <mergeCell ref="A1856:AH1856"/>
    <mergeCell ref="A1857:H1857"/>
    <mergeCell ref="I1857:Y1857"/>
    <mergeCell ref="AA1857:AG1857"/>
    <mergeCell ref="A1858:D1858"/>
    <mergeCell ref="E1858:AH1858"/>
    <mergeCell ref="X1854:AB1854"/>
    <mergeCell ref="AC1854:AD1854"/>
    <mergeCell ref="AE1854:AG1854"/>
    <mergeCell ref="A1855:H1855"/>
    <mergeCell ref="I1855:Y1855"/>
    <mergeCell ref="AA1855:AG1855"/>
    <mergeCell ref="A1854:J1854"/>
    <mergeCell ref="K1854:L1854"/>
    <mergeCell ref="M1854:O1854"/>
    <mergeCell ref="P1854:R1854"/>
    <mergeCell ref="S1854:T1854"/>
    <mergeCell ref="U1854:W1854"/>
    <mergeCell ref="A1852:N1852"/>
    <mergeCell ref="O1852:S1852"/>
    <mergeCell ref="T1852:V1852"/>
    <mergeCell ref="X1852:AD1852"/>
    <mergeCell ref="AE1852:AG1852"/>
    <mergeCell ref="A1853:J1853"/>
    <mergeCell ref="K1853:AA1853"/>
    <mergeCell ref="AC1853:AG1853"/>
    <mergeCell ref="A1850:N1850"/>
    <mergeCell ref="O1850:S1850"/>
    <mergeCell ref="T1850:V1850"/>
    <mergeCell ref="X1850:AD1850"/>
    <mergeCell ref="AE1850:AG1850"/>
    <mergeCell ref="A1851:H1851"/>
    <mergeCell ref="I1851:Y1851"/>
    <mergeCell ref="AA1851:AG1851"/>
    <mergeCell ref="A1848:N1848"/>
    <mergeCell ref="O1848:S1848"/>
    <mergeCell ref="T1848:V1848"/>
    <mergeCell ref="X1848:AD1848"/>
    <mergeCell ref="AE1848:AG1848"/>
    <mergeCell ref="A1849:H1849"/>
    <mergeCell ref="I1849:Y1849"/>
    <mergeCell ref="AA1849:AG1849"/>
    <mergeCell ref="AH1843:AH1847"/>
    <mergeCell ref="I1844:Y1844"/>
    <mergeCell ref="AA1844:AG1844"/>
    <mergeCell ref="I1845:Y1845"/>
    <mergeCell ref="AA1845:AG1845"/>
    <mergeCell ref="I1846:Y1846"/>
    <mergeCell ref="AA1846:AG1846"/>
    <mergeCell ref="I1847:Y1847"/>
    <mergeCell ref="AA1847:AG1847"/>
    <mergeCell ref="C1842:N1842"/>
    <mergeCell ref="O1842:S1842"/>
    <mergeCell ref="T1842:V1842"/>
    <mergeCell ref="X1842:AD1842"/>
    <mergeCell ref="AE1842:AG1842"/>
    <mergeCell ref="A1843:H1847"/>
    <mergeCell ref="I1843:Y1843"/>
    <mergeCell ref="Z1843:Z1847"/>
    <mergeCell ref="AA1843:AG1843"/>
    <mergeCell ref="A1840:J1840"/>
    <mergeCell ref="K1840:Z1840"/>
    <mergeCell ref="AA1840:AG1840"/>
    <mergeCell ref="A1841:N1841"/>
    <mergeCell ref="O1841:S1841"/>
    <mergeCell ref="T1841:V1841"/>
    <mergeCell ref="X1841:AD1841"/>
    <mergeCell ref="AE1841:AG1841"/>
    <mergeCell ref="AE1838:AG1838"/>
    <mergeCell ref="C1839:J1839"/>
    <mergeCell ref="K1839:L1839"/>
    <mergeCell ref="M1839:P1839"/>
    <mergeCell ref="Q1839:T1839"/>
    <mergeCell ref="U1839:Z1839"/>
    <mergeCell ref="AA1839:AD1839"/>
    <mergeCell ref="AE1839:AG1839"/>
    <mergeCell ref="C1838:J1838"/>
    <mergeCell ref="K1838:L1838"/>
    <mergeCell ref="M1838:P1838"/>
    <mergeCell ref="Q1838:T1838"/>
    <mergeCell ref="U1838:Z1838"/>
    <mergeCell ref="AA1838:AD1838"/>
    <mergeCell ref="AE1836:AG1836"/>
    <mergeCell ref="C1837:J1837"/>
    <mergeCell ref="K1837:L1837"/>
    <mergeCell ref="M1837:P1837"/>
    <mergeCell ref="Q1837:T1837"/>
    <mergeCell ref="U1837:Z1837"/>
    <mergeCell ref="AA1837:AD1837"/>
    <mergeCell ref="AE1837:AG1837"/>
    <mergeCell ref="C1836:J1836"/>
    <mergeCell ref="K1836:L1836"/>
    <mergeCell ref="M1836:P1836"/>
    <mergeCell ref="Q1836:T1836"/>
    <mergeCell ref="U1836:Z1836"/>
    <mergeCell ref="AA1836:AD1836"/>
    <mergeCell ref="AE1834:AG1834"/>
    <mergeCell ref="C1835:J1835"/>
    <mergeCell ref="K1835:L1835"/>
    <mergeCell ref="M1835:P1835"/>
    <mergeCell ref="Q1835:T1835"/>
    <mergeCell ref="U1835:Z1835"/>
    <mergeCell ref="AA1835:AD1835"/>
    <mergeCell ref="AE1835:AG1835"/>
    <mergeCell ref="M1833:P1833"/>
    <mergeCell ref="Q1833:T1833"/>
    <mergeCell ref="U1833:Z1833"/>
    <mergeCell ref="AA1833:AD1833"/>
    <mergeCell ref="C1834:J1834"/>
    <mergeCell ref="K1834:L1834"/>
    <mergeCell ref="M1834:P1834"/>
    <mergeCell ref="Q1834:T1834"/>
    <mergeCell ref="U1834:Z1834"/>
    <mergeCell ref="AA1834:AD1834"/>
    <mergeCell ref="V1830:X1830"/>
    <mergeCell ref="Y1830:AE1830"/>
    <mergeCell ref="AF1830:AG1830"/>
    <mergeCell ref="A1831:AH1831"/>
    <mergeCell ref="A1832:J1833"/>
    <mergeCell ref="K1832:L1833"/>
    <mergeCell ref="M1832:T1832"/>
    <mergeCell ref="U1832:AD1832"/>
    <mergeCell ref="AE1832:AG1833"/>
    <mergeCell ref="AH1832:AH1833"/>
    <mergeCell ref="E1830:F1830"/>
    <mergeCell ref="H1830:I1830"/>
    <mergeCell ref="J1830:K1830"/>
    <mergeCell ref="L1830:M1830"/>
    <mergeCell ref="N1830:Q1830"/>
    <mergeCell ref="R1830:U1830"/>
    <mergeCell ref="A1827:AC1827"/>
    <mergeCell ref="AD1827:AE1827"/>
    <mergeCell ref="AH1827:AH1828"/>
    <mergeCell ref="A1828:AC1828"/>
    <mergeCell ref="AD1828:AE1828"/>
    <mergeCell ref="A1829:C1829"/>
    <mergeCell ref="D1829:D1830"/>
    <mergeCell ref="E1829:AG1829"/>
    <mergeCell ref="AH1829:AH1830"/>
    <mergeCell ref="A1830:C1830"/>
    <mergeCell ref="A1821:AC1822"/>
    <mergeCell ref="AD1821:AE1821"/>
    <mergeCell ref="AF1821:AG1821"/>
    <mergeCell ref="AH1821:AH1825"/>
    <mergeCell ref="AD1822:AG1825"/>
    <mergeCell ref="A1823:AC1823"/>
    <mergeCell ref="A1824:AC1824"/>
    <mergeCell ref="A1825:AC1826"/>
    <mergeCell ref="AD1826:AH1826"/>
    <mergeCell ref="A1816:H1816"/>
    <mergeCell ref="I1816:Y1816"/>
    <mergeCell ref="AA1816:AG1816"/>
    <mergeCell ref="A1817:D1817"/>
    <mergeCell ref="E1817:AH1817"/>
    <mergeCell ref="A1820:AH1820"/>
    <mergeCell ref="AC1813:AD1813"/>
    <mergeCell ref="AE1813:AG1813"/>
    <mergeCell ref="A1814:H1814"/>
    <mergeCell ref="I1814:Y1814"/>
    <mergeCell ref="AA1814:AG1814"/>
    <mergeCell ref="A1815:AH1815"/>
    <mergeCell ref="A1812:J1812"/>
    <mergeCell ref="K1812:AA1812"/>
    <mergeCell ref="AC1812:AG1812"/>
    <mergeCell ref="A1813:J1813"/>
    <mergeCell ref="K1813:L1813"/>
    <mergeCell ref="M1813:O1813"/>
    <mergeCell ref="P1813:R1813"/>
    <mergeCell ref="S1813:T1813"/>
    <mergeCell ref="U1813:W1813"/>
    <mergeCell ref="X1813:AB1813"/>
    <mergeCell ref="A1810:H1810"/>
    <mergeCell ref="I1810:Y1810"/>
    <mergeCell ref="AA1810:AG1810"/>
    <mergeCell ref="A1811:N1811"/>
    <mergeCell ref="O1811:S1811"/>
    <mergeCell ref="T1811:V1811"/>
    <mergeCell ref="X1811:AD1811"/>
    <mergeCell ref="AE1811:AG1811"/>
    <mergeCell ref="A1808:H1808"/>
    <mergeCell ref="I1808:Y1808"/>
    <mergeCell ref="AA1808:AG1808"/>
    <mergeCell ref="A1809:N1809"/>
    <mergeCell ref="O1809:S1809"/>
    <mergeCell ref="T1809:V1809"/>
    <mergeCell ref="X1809:AD1809"/>
    <mergeCell ref="AE1809:AG1809"/>
    <mergeCell ref="AA1805:AG1805"/>
    <mergeCell ref="I1806:Y1806"/>
    <mergeCell ref="AA1806:AG1806"/>
    <mergeCell ref="A1807:N1807"/>
    <mergeCell ref="O1807:S1807"/>
    <mergeCell ref="T1807:V1807"/>
    <mergeCell ref="X1807:AD1807"/>
    <mergeCell ref="AE1807:AG1807"/>
    <mergeCell ref="A1802:H1806"/>
    <mergeCell ref="I1802:Y1802"/>
    <mergeCell ref="Z1802:Z1806"/>
    <mergeCell ref="AA1802:AG1802"/>
    <mergeCell ref="AH1802:AH1806"/>
    <mergeCell ref="I1803:Y1803"/>
    <mergeCell ref="AA1803:AG1803"/>
    <mergeCell ref="I1804:Y1804"/>
    <mergeCell ref="AA1804:AG1804"/>
    <mergeCell ref="I1805:Y1805"/>
    <mergeCell ref="AE1799:AG1799"/>
    <mergeCell ref="A1800:J1800"/>
    <mergeCell ref="K1800:Z1800"/>
    <mergeCell ref="AA1800:AG1800"/>
    <mergeCell ref="A1801:N1801"/>
    <mergeCell ref="O1801:S1801"/>
    <mergeCell ref="T1801:V1801"/>
    <mergeCell ref="X1801:AD1801"/>
    <mergeCell ref="AE1801:AG1801"/>
    <mergeCell ref="M1798:P1798"/>
    <mergeCell ref="Q1798:T1798"/>
    <mergeCell ref="U1798:Z1798"/>
    <mergeCell ref="AA1798:AD1798"/>
    <mergeCell ref="C1799:J1799"/>
    <mergeCell ref="K1799:L1799"/>
    <mergeCell ref="M1799:P1799"/>
    <mergeCell ref="Q1799:T1799"/>
    <mergeCell ref="U1799:Z1799"/>
    <mergeCell ref="AA1799:AD1799"/>
    <mergeCell ref="V1795:X1795"/>
    <mergeCell ref="Y1795:AE1795"/>
    <mergeCell ref="AF1795:AG1795"/>
    <mergeCell ref="A1796:AH1796"/>
    <mergeCell ref="A1797:J1798"/>
    <mergeCell ref="K1797:L1798"/>
    <mergeCell ref="M1797:T1797"/>
    <mergeCell ref="U1797:AD1797"/>
    <mergeCell ref="AE1797:AG1798"/>
    <mergeCell ref="AH1797:AH1798"/>
    <mergeCell ref="E1795:F1795"/>
    <mergeCell ref="H1795:I1795"/>
    <mergeCell ref="J1795:K1795"/>
    <mergeCell ref="L1795:M1795"/>
    <mergeCell ref="N1795:Q1795"/>
    <mergeCell ref="R1795:U1795"/>
    <mergeCell ref="A1792:AC1792"/>
    <mergeCell ref="AD1792:AE1792"/>
    <mergeCell ref="AH1792:AH1793"/>
    <mergeCell ref="A1793:AC1793"/>
    <mergeCell ref="AD1793:AE1793"/>
    <mergeCell ref="A1794:C1794"/>
    <mergeCell ref="D1794:D1795"/>
    <mergeCell ref="E1794:AG1794"/>
    <mergeCell ref="AH1794:AH1795"/>
    <mergeCell ref="A1795:C1795"/>
    <mergeCell ref="A1786:AC1787"/>
    <mergeCell ref="AD1786:AE1786"/>
    <mergeCell ref="AF1786:AG1786"/>
    <mergeCell ref="AH1786:AH1790"/>
    <mergeCell ref="AD1787:AG1790"/>
    <mergeCell ref="A1788:AC1788"/>
    <mergeCell ref="A1789:AC1789"/>
    <mergeCell ref="A1790:AC1791"/>
    <mergeCell ref="AD1791:AH1791"/>
    <mergeCell ref="A1781:H1781"/>
    <mergeCell ref="I1781:Y1781"/>
    <mergeCell ref="AA1781:AG1781"/>
    <mergeCell ref="A1782:D1782"/>
    <mergeCell ref="E1782:AH1782"/>
    <mergeCell ref="A1785:AH1785"/>
    <mergeCell ref="AC1778:AD1778"/>
    <mergeCell ref="AE1778:AG1778"/>
    <mergeCell ref="A1779:H1779"/>
    <mergeCell ref="I1779:Y1779"/>
    <mergeCell ref="AA1779:AG1779"/>
    <mergeCell ref="A1780:AH1780"/>
    <mergeCell ref="A1777:J1777"/>
    <mergeCell ref="K1777:AA1777"/>
    <mergeCell ref="AC1777:AG1777"/>
    <mergeCell ref="A1778:J1778"/>
    <mergeCell ref="K1778:L1778"/>
    <mergeCell ref="M1778:O1778"/>
    <mergeCell ref="P1778:R1778"/>
    <mergeCell ref="S1778:T1778"/>
    <mergeCell ref="U1778:W1778"/>
    <mergeCell ref="X1778:AB1778"/>
    <mergeCell ref="A1775:H1775"/>
    <mergeCell ref="I1775:Y1775"/>
    <mergeCell ref="AA1775:AG1775"/>
    <mergeCell ref="A1776:N1776"/>
    <mergeCell ref="O1776:S1776"/>
    <mergeCell ref="T1776:V1776"/>
    <mergeCell ref="X1776:AD1776"/>
    <mergeCell ref="AE1776:AG1776"/>
    <mergeCell ref="A1773:H1773"/>
    <mergeCell ref="I1773:Y1773"/>
    <mergeCell ref="AA1773:AG1773"/>
    <mergeCell ref="A1774:N1774"/>
    <mergeCell ref="O1774:S1774"/>
    <mergeCell ref="T1774:V1774"/>
    <mergeCell ref="X1774:AD1774"/>
    <mergeCell ref="AE1774:AG1774"/>
    <mergeCell ref="AA1770:AG1770"/>
    <mergeCell ref="I1771:Y1771"/>
    <mergeCell ref="AA1771:AG1771"/>
    <mergeCell ref="A1772:N1772"/>
    <mergeCell ref="O1772:S1772"/>
    <mergeCell ref="T1772:V1772"/>
    <mergeCell ref="X1772:AD1772"/>
    <mergeCell ref="AE1772:AG1772"/>
    <mergeCell ref="A1767:H1771"/>
    <mergeCell ref="I1767:Y1767"/>
    <mergeCell ref="Z1767:Z1771"/>
    <mergeCell ref="AA1767:AG1767"/>
    <mergeCell ref="AH1767:AH1771"/>
    <mergeCell ref="I1768:Y1768"/>
    <mergeCell ref="AA1768:AG1768"/>
    <mergeCell ref="I1769:Y1769"/>
    <mergeCell ref="AA1769:AG1769"/>
    <mergeCell ref="I1770:Y1770"/>
    <mergeCell ref="AE1764:AG1764"/>
    <mergeCell ref="A1765:J1765"/>
    <mergeCell ref="K1765:Z1765"/>
    <mergeCell ref="AA1765:AG1765"/>
    <mergeCell ref="A1766:N1766"/>
    <mergeCell ref="O1766:S1766"/>
    <mergeCell ref="T1766:V1766"/>
    <mergeCell ref="X1766:AD1766"/>
    <mergeCell ref="AE1766:AG1766"/>
    <mergeCell ref="M1763:P1763"/>
    <mergeCell ref="Q1763:T1763"/>
    <mergeCell ref="U1763:Z1763"/>
    <mergeCell ref="AA1763:AD1763"/>
    <mergeCell ref="C1764:J1764"/>
    <mergeCell ref="K1764:L1764"/>
    <mergeCell ref="M1764:P1764"/>
    <mergeCell ref="Q1764:T1764"/>
    <mergeCell ref="U1764:Z1764"/>
    <mergeCell ref="AA1764:AD1764"/>
    <mergeCell ref="V1760:X1760"/>
    <mergeCell ref="Y1760:AE1760"/>
    <mergeCell ref="AF1760:AG1760"/>
    <mergeCell ref="A1761:AH1761"/>
    <mergeCell ref="A1762:J1763"/>
    <mergeCell ref="K1762:L1763"/>
    <mergeCell ref="M1762:T1762"/>
    <mergeCell ref="U1762:AD1762"/>
    <mergeCell ref="AE1762:AG1763"/>
    <mergeCell ref="AH1762:AH1763"/>
    <mergeCell ref="E1760:F1760"/>
    <mergeCell ref="H1760:I1760"/>
    <mergeCell ref="J1760:K1760"/>
    <mergeCell ref="L1760:M1760"/>
    <mergeCell ref="N1760:Q1760"/>
    <mergeCell ref="R1760:U1760"/>
    <mergeCell ref="A1757:AC1757"/>
    <mergeCell ref="AD1757:AE1757"/>
    <mergeCell ref="AH1757:AH1758"/>
    <mergeCell ref="A1758:AC1758"/>
    <mergeCell ref="AD1758:AE1758"/>
    <mergeCell ref="A1759:C1759"/>
    <mergeCell ref="D1759:D1760"/>
    <mergeCell ref="E1759:AG1759"/>
    <mergeCell ref="AH1759:AH1760"/>
    <mergeCell ref="A1760:C1760"/>
    <mergeCell ref="A1751:AC1752"/>
    <mergeCell ref="AD1751:AE1751"/>
    <mergeCell ref="AF1751:AG1751"/>
    <mergeCell ref="AH1751:AH1755"/>
    <mergeCell ref="AD1752:AG1755"/>
    <mergeCell ref="A1753:AC1753"/>
    <mergeCell ref="A1754:AC1754"/>
    <mergeCell ref="A1755:AC1756"/>
    <mergeCell ref="AD1756:AH1756"/>
    <mergeCell ref="A1746:H1746"/>
    <mergeCell ref="I1746:Y1746"/>
    <mergeCell ref="AA1746:AG1746"/>
    <mergeCell ref="A1747:D1747"/>
    <mergeCell ref="E1747:AH1747"/>
    <mergeCell ref="A1750:AH1750"/>
    <mergeCell ref="AC1743:AD1743"/>
    <mergeCell ref="AE1743:AG1743"/>
    <mergeCell ref="A1744:H1744"/>
    <mergeCell ref="I1744:Y1744"/>
    <mergeCell ref="AA1744:AG1744"/>
    <mergeCell ref="A1745:AH1745"/>
    <mergeCell ref="AC1742:AD1742"/>
    <mergeCell ref="AE1742:AG1742"/>
    <mergeCell ref="A1743:E1743"/>
    <mergeCell ref="F1743:J1743"/>
    <mergeCell ref="K1743:L1743"/>
    <mergeCell ref="M1743:O1743"/>
    <mergeCell ref="P1743:R1743"/>
    <mergeCell ref="S1743:T1743"/>
    <mergeCell ref="U1743:W1743"/>
    <mergeCell ref="X1743:AB1743"/>
    <mergeCell ref="A1741:J1741"/>
    <mergeCell ref="K1741:AA1741"/>
    <mergeCell ref="AC1741:AG1741"/>
    <mergeCell ref="A1742:J1742"/>
    <mergeCell ref="K1742:L1742"/>
    <mergeCell ref="M1742:O1742"/>
    <mergeCell ref="P1742:R1742"/>
    <mergeCell ref="S1742:T1742"/>
    <mergeCell ref="U1742:W1742"/>
    <mergeCell ref="X1742:AB1742"/>
    <mergeCell ref="A1740:E1740"/>
    <mergeCell ref="F1740:N1740"/>
    <mergeCell ref="O1740:S1740"/>
    <mergeCell ref="T1740:V1740"/>
    <mergeCell ref="X1740:AD1740"/>
    <mergeCell ref="AE1740:AG1740"/>
    <mergeCell ref="A1738:H1738"/>
    <mergeCell ref="I1738:Y1738"/>
    <mergeCell ref="AA1738:AG1738"/>
    <mergeCell ref="A1739:N1739"/>
    <mergeCell ref="O1739:S1739"/>
    <mergeCell ref="T1739:V1739"/>
    <mergeCell ref="X1739:AD1739"/>
    <mergeCell ref="AE1739:AG1739"/>
    <mergeCell ref="A1736:H1736"/>
    <mergeCell ref="I1736:Y1736"/>
    <mergeCell ref="AA1736:AG1736"/>
    <mergeCell ref="A1737:N1737"/>
    <mergeCell ref="O1737:S1737"/>
    <mergeCell ref="T1737:V1737"/>
    <mergeCell ref="X1737:AD1737"/>
    <mergeCell ref="AE1737:AG1737"/>
    <mergeCell ref="A1734:N1734"/>
    <mergeCell ref="O1734:S1734"/>
    <mergeCell ref="T1734:V1734"/>
    <mergeCell ref="X1734:AD1734"/>
    <mergeCell ref="AE1734:AG1734"/>
    <mergeCell ref="C1735:N1735"/>
    <mergeCell ref="O1735:S1735"/>
    <mergeCell ref="T1735:V1735"/>
    <mergeCell ref="X1735:AD1735"/>
    <mergeCell ref="AE1735:AG1735"/>
    <mergeCell ref="AH1729:AH1733"/>
    <mergeCell ref="I1730:Y1730"/>
    <mergeCell ref="AA1730:AG1730"/>
    <mergeCell ref="I1731:Y1731"/>
    <mergeCell ref="AA1731:AG1731"/>
    <mergeCell ref="I1732:Y1732"/>
    <mergeCell ref="AA1732:AG1732"/>
    <mergeCell ref="I1733:Y1733"/>
    <mergeCell ref="AA1733:AG1733"/>
    <mergeCell ref="C1728:N1728"/>
    <mergeCell ref="O1728:S1728"/>
    <mergeCell ref="T1728:V1728"/>
    <mergeCell ref="X1728:AD1728"/>
    <mergeCell ref="AE1728:AG1728"/>
    <mergeCell ref="A1729:H1733"/>
    <mergeCell ref="I1729:Y1729"/>
    <mergeCell ref="Z1729:Z1733"/>
    <mergeCell ref="AA1729:AG1729"/>
    <mergeCell ref="A1726:N1726"/>
    <mergeCell ref="O1726:S1726"/>
    <mergeCell ref="T1726:V1726"/>
    <mergeCell ref="X1726:AD1726"/>
    <mergeCell ref="AE1726:AG1726"/>
    <mergeCell ref="C1727:N1727"/>
    <mergeCell ref="O1727:S1727"/>
    <mergeCell ref="T1727:V1727"/>
    <mergeCell ref="X1727:AD1727"/>
    <mergeCell ref="AE1727:AG1727"/>
    <mergeCell ref="M1724:P1724"/>
    <mergeCell ref="Q1724:T1724"/>
    <mergeCell ref="U1724:Z1724"/>
    <mergeCell ref="AA1724:AD1724"/>
    <mergeCell ref="A1725:J1725"/>
    <mergeCell ref="K1725:Z1725"/>
    <mergeCell ref="AA1725:AG1725"/>
    <mergeCell ref="V1721:X1721"/>
    <mergeCell ref="Y1721:AE1721"/>
    <mergeCell ref="AF1721:AG1721"/>
    <mergeCell ref="A1722:AH1722"/>
    <mergeCell ref="A1723:J1724"/>
    <mergeCell ref="K1723:L1724"/>
    <mergeCell ref="M1723:T1723"/>
    <mergeCell ref="U1723:AD1723"/>
    <mergeCell ref="AE1723:AG1724"/>
    <mergeCell ref="AH1723:AH1724"/>
    <mergeCell ref="E1721:F1721"/>
    <mergeCell ref="H1721:I1721"/>
    <mergeCell ref="J1721:K1721"/>
    <mergeCell ref="L1721:M1721"/>
    <mergeCell ref="N1721:Q1721"/>
    <mergeCell ref="R1721:U1721"/>
    <mergeCell ref="A1718:AC1718"/>
    <mergeCell ref="AD1718:AE1718"/>
    <mergeCell ref="AH1718:AH1719"/>
    <mergeCell ref="A1719:AC1719"/>
    <mergeCell ref="AD1719:AE1719"/>
    <mergeCell ref="A1720:C1720"/>
    <mergeCell ref="D1720:D1721"/>
    <mergeCell ref="E1720:AG1720"/>
    <mergeCell ref="AH1720:AH1721"/>
    <mergeCell ref="A1721:C1721"/>
    <mergeCell ref="A1712:AC1713"/>
    <mergeCell ref="AD1712:AE1712"/>
    <mergeCell ref="AF1712:AG1712"/>
    <mergeCell ref="AH1712:AH1716"/>
    <mergeCell ref="AD1713:AG1716"/>
    <mergeCell ref="A1714:AC1714"/>
    <mergeCell ref="A1715:AC1715"/>
    <mergeCell ref="A1716:AC1717"/>
    <mergeCell ref="AD1717:AH1717"/>
    <mergeCell ref="A1708:H1708"/>
    <mergeCell ref="I1708:Y1708"/>
    <mergeCell ref="AA1708:AG1708"/>
    <mergeCell ref="A1709:D1709"/>
    <mergeCell ref="E1709:AH1709"/>
    <mergeCell ref="A1711:AH1711"/>
    <mergeCell ref="AC1705:AD1705"/>
    <mergeCell ref="AE1705:AG1705"/>
    <mergeCell ref="A1706:H1706"/>
    <mergeCell ref="I1706:Y1706"/>
    <mergeCell ref="AA1706:AG1706"/>
    <mergeCell ref="A1707:AH1707"/>
    <mergeCell ref="AC1704:AD1704"/>
    <mergeCell ref="AE1704:AG1704"/>
    <mergeCell ref="A1705:E1705"/>
    <mergeCell ref="F1705:J1705"/>
    <mergeCell ref="K1705:L1705"/>
    <mergeCell ref="M1705:O1705"/>
    <mergeCell ref="P1705:R1705"/>
    <mergeCell ref="S1705:T1705"/>
    <mergeCell ref="U1705:W1705"/>
    <mergeCell ref="X1705:AB1705"/>
    <mergeCell ref="AC1703:AD1703"/>
    <mergeCell ref="AE1703:AG1703"/>
    <mergeCell ref="A1704:E1704"/>
    <mergeCell ref="F1704:J1704"/>
    <mergeCell ref="K1704:L1704"/>
    <mergeCell ref="M1704:O1704"/>
    <mergeCell ref="P1704:R1704"/>
    <mergeCell ref="S1704:T1704"/>
    <mergeCell ref="U1704:W1704"/>
    <mergeCell ref="X1704:AB1704"/>
    <mergeCell ref="AC1702:AD1702"/>
    <mergeCell ref="AE1702:AG1702"/>
    <mergeCell ref="A1703:E1703"/>
    <mergeCell ref="F1703:J1703"/>
    <mergeCell ref="K1703:L1703"/>
    <mergeCell ref="M1703:O1703"/>
    <mergeCell ref="P1703:R1703"/>
    <mergeCell ref="S1703:T1703"/>
    <mergeCell ref="U1703:W1703"/>
    <mergeCell ref="X1703:AB1703"/>
    <mergeCell ref="A1701:J1701"/>
    <mergeCell ref="K1701:AA1701"/>
    <mergeCell ref="AC1701:AG1701"/>
    <mergeCell ref="A1702:J1702"/>
    <mergeCell ref="K1702:L1702"/>
    <mergeCell ref="M1702:O1702"/>
    <mergeCell ref="P1702:R1702"/>
    <mergeCell ref="S1702:T1702"/>
    <mergeCell ref="U1702:W1702"/>
    <mergeCell ref="X1702:AB1702"/>
    <mergeCell ref="A1700:E1700"/>
    <mergeCell ref="F1700:N1700"/>
    <mergeCell ref="O1700:S1700"/>
    <mergeCell ref="T1700:V1700"/>
    <mergeCell ref="X1700:AD1700"/>
    <mergeCell ref="AE1700:AG1700"/>
    <mergeCell ref="A1699:E1699"/>
    <mergeCell ref="F1699:N1699"/>
    <mergeCell ref="O1699:S1699"/>
    <mergeCell ref="T1699:V1699"/>
    <mergeCell ref="X1699:AD1699"/>
    <mergeCell ref="AE1699:AG1699"/>
    <mergeCell ref="A1698:E1698"/>
    <mergeCell ref="F1698:N1698"/>
    <mergeCell ref="O1698:S1698"/>
    <mergeCell ref="T1698:V1698"/>
    <mergeCell ref="X1698:AD1698"/>
    <mergeCell ref="AE1698:AG1698"/>
    <mergeCell ref="A1696:H1696"/>
    <mergeCell ref="I1696:Y1696"/>
    <mergeCell ref="AA1696:AG1696"/>
    <mergeCell ref="A1697:N1697"/>
    <mergeCell ref="O1697:S1697"/>
    <mergeCell ref="T1697:V1697"/>
    <mergeCell ref="X1697:AD1697"/>
    <mergeCell ref="AE1697:AG1697"/>
    <mergeCell ref="A1694:H1694"/>
    <mergeCell ref="I1694:Y1694"/>
    <mergeCell ref="AA1694:AG1694"/>
    <mergeCell ref="A1695:N1695"/>
    <mergeCell ref="O1695:S1695"/>
    <mergeCell ref="T1695:V1695"/>
    <mergeCell ref="X1695:AD1695"/>
    <mergeCell ref="AE1695:AG1695"/>
    <mergeCell ref="C1692:N1692"/>
    <mergeCell ref="O1692:S1692"/>
    <mergeCell ref="T1692:V1692"/>
    <mergeCell ref="X1692:AD1692"/>
    <mergeCell ref="AE1692:AG1692"/>
    <mergeCell ref="C1693:N1693"/>
    <mergeCell ref="O1693:S1693"/>
    <mergeCell ref="T1693:V1693"/>
    <mergeCell ref="X1693:AD1693"/>
    <mergeCell ref="AE1693:AG1693"/>
    <mergeCell ref="A1690:N1690"/>
    <mergeCell ref="O1690:S1690"/>
    <mergeCell ref="T1690:V1690"/>
    <mergeCell ref="X1690:AD1690"/>
    <mergeCell ref="AE1690:AG1690"/>
    <mergeCell ref="C1691:N1691"/>
    <mergeCell ref="O1691:S1691"/>
    <mergeCell ref="T1691:V1691"/>
    <mergeCell ref="X1691:AD1691"/>
    <mergeCell ref="AE1691:AG1691"/>
    <mergeCell ref="AH1685:AH1689"/>
    <mergeCell ref="I1686:Y1686"/>
    <mergeCell ref="AA1686:AG1686"/>
    <mergeCell ref="I1687:Y1687"/>
    <mergeCell ref="AA1687:AG1687"/>
    <mergeCell ref="I1688:Y1688"/>
    <mergeCell ref="AA1688:AG1688"/>
    <mergeCell ref="I1689:Y1689"/>
    <mergeCell ref="AA1689:AG1689"/>
    <mergeCell ref="C1684:N1684"/>
    <mergeCell ref="O1684:S1684"/>
    <mergeCell ref="T1684:V1684"/>
    <mergeCell ref="X1684:AD1684"/>
    <mergeCell ref="AE1684:AG1684"/>
    <mergeCell ref="A1685:H1689"/>
    <mergeCell ref="I1685:Y1685"/>
    <mergeCell ref="Z1685:Z1689"/>
    <mergeCell ref="AA1685:AG1685"/>
    <mergeCell ref="A1682:N1682"/>
    <mergeCell ref="O1682:S1682"/>
    <mergeCell ref="T1682:V1682"/>
    <mergeCell ref="X1682:AD1682"/>
    <mergeCell ref="AE1682:AG1682"/>
    <mergeCell ref="C1683:N1683"/>
    <mergeCell ref="O1683:S1683"/>
    <mergeCell ref="T1683:V1683"/>
    <mergeCell ref="X1683:AD1683"/>
    <mergeCell ref="AE1683:AG1683"/>
    <mergeCell ref="M1680:P1680"/>
    <mergeCell ref="Q1680:T1680"/>
    <mergeCell ref="U1680:Z1680"/>
    <mergeCell ref="AA1680:AD1680"/>
    <mergeCell ref="A1681:J1681"/>
    <mergeCell ref="K1681:Z1681"/>
    <mergeCell ref="AA1681:AG1681"/>
    <mergeCell ref="V1677:X1677"/>
    <mergeCell ref="Y1677:AE1677"/>
    <mergeCell ref="AF1677:AG1677"/>
    <mergeCell ref="A1678:AH1678"/>
    <mergeCell ref="A1679:J1680"/>
    <mergeCell ref="K1679:L1680"/>
    <mergeCell ref="M1679:T1679"/>
    <mergeCell ref="U1679:AD1679"/>
    <mergeCell ref="AE1679:AG1680"/>
    <mergeCell ref="AH1679:AH1680"/>
    <mergeCell ref="E1677:F1677"/>
    <mergeCell ref="H1677:I1677"/>
    <mergeCell ref="J1677:K1677"/>
    <mergeCell ref="L1677:M1677"/>
    <mergeCell ref="N1677:Q1677"/>
    <mergeCell ref="R1677:U1677"/>
    <mergeCell ref="A1674:AC1674"/>
    <mergeCell ref="AD1674:AE1674"/>
    <mergeCell ref="AH1674:AH1675"/>
    <mergeCell ref="A1675:AC1675"/>
    <mergeCell ref="AD1675:AE1675"/>
    <mergeCell ref="A1676:C1676"/>
    <mergeCell ref="D1676:D1677"/>
    <mergeCell ref="E1676:AG1676"/>
    <mergeCell ref="AH1676:AH1677"/>
    <mergeCell ref="A1677:C1677"/>
    <mergeCell ref="A1667:AH1667"/>
    <mergeCell ref="A1668:AC1669"/>
    <mergeCell ref="AD1668:AE1668"/>
    <mergeCell ref="AF1668:AG1668"/>
    <mergeCell ref="AH1668:AH1672"/>
    <mergeCell ref="AD1669:AG1672"/>
    <mergeCell ref="A1670:AC1670"/>
    <mergeCell ref="A1671:AC1671"/>
    <mergeCell ref="A1672:AC1673"/>
    <mergeCell ref="AD1673:AH1673"/>
    <mergeCell ref="A1662:AH1662"/>
    <mergeCell ref="A1663:H1663"/>
    <mergeCell ref="I1663:Y1663"/>
    <mergeCell ref="AA1663:AG1663"/>
    <mergeCell ref="A1664:D1664"/>
    <mergeCell ref="E1664:AH1664"/>
    <mergeCell ref="X1660:AB1660"/>
    <mergeCell ref="AC1660:AD1660"/>
    <mergeCell ref="AE1660:AG1660"/>
    <mergeCell ref="A1661:H1661"/>
    <mergeCell ref="I1661:Y1661"/>
    <mergeCell ref="AA1661:AG1661"/>
    <mergeCell ref="A1660:J1660"/>
    <mergeCell ref="K1660:L1660"/>
    <mergeCell ref="M1660:O1660"/>
    <mergeCell ref="P1660:R1660"/>
    <mergeCell ref="S1660:T1660"/>
    <mergeCell ref="U1660:W1660"/>
    <mergeCell ref="A1658:N1658"/>
    <mergeCell ref="O1658:S1658"/>
    <mergeCell ref="T1658:V1658"/>
    <mergeCell ref="X1658:AD1658"/>
    <mergeCell ref="AE1658:AG1658"/>
    <mergeCell ref="A1659:J1659"/>
    <mergeCell ref="K1659:AA1659"/>
    <mergeCell ref="AC1659:AG1659"/>
    <mergeCell ref="A1656:N1656"/>
    <mergeCell ref="O1656:S1656"/>
    <mergeCell ref="T1656:V1656"/>
    <mergeCell ref="X1656:AD1656"/>
    <mergeCell ref="AE1656:AG1656"/>
    <mergeCell ref="A1657:H1657"/>
    <mergeCell ref="I1657:Y1657"/>
    <mergeCell ref="AA1657:AG1657"/>
    <mergeCell ref="A1654:N1654"/>
    <mergeCell ref="O1654:S1654"/>
    <mergeCell ref="T1654:V1654"/>
    <mergeCell ref="X1654:AD1654"/>
    <mergeCell ref="AE1654:AG1654"/>
    <mergeCell ref="A1655:H1655"/>
    <mergeCell ref="I1655:Y1655"/>
    <mergeCell ref="AA1655:AG1655"/>
    <mergeCell ref="AH1649:AH1653"/>
    <mergeCell ref="I1650:Y1650"/>
    <mergeCell ref="AA1650:AG1650"/>
    <mergeCell ref="I1651:Y1651"/>
    <mergeCell ref="AA1651:AG1651"/>
    <mergeCell ref="I1652:Y1652"/>
    <mergeCell ref="AA1652:AG1652"/>
    <mergeCell ref="I1653:Y1653"/>
    <mergeCell ref="AA1653:AG1653"/>
    <mergeCell ref="C1648:N1648"/>
    <mergeCell ref="O1648:S1648"/>
    <mergeCell ref="T1648:V1648"/>
    <mergeCell ref="X1648:AD1648"/>
    <mergeCell ref="AE1648:AG1648"/>
    <mergeCell ref="A1649:H1653"/>
    <mergeCell ref="I1649:Y1649"/>
    <mergeCell ref="Z1649:Z1653"/>
    <mergeCell ref="AA1649:AG1649"/>
    <mergeCell ref="AE1645:AG1645"/>
    <mergeCell ref="A1646:J1646"/>
    <mergeCell ref="K1646:Z1646"/>
    <mergeCell ref="AA1646:AG1646"/>
    <mergeCell ref="A1647:N1647"/>
    <mergeCell ref="O1647:S1647"/>
    <mergeCell ref="T1647:V1647"/>
    <mergeCell ref="X1647:AD1647"/>
    <mergeCell ref="AE1647:AG1647"/>
    <mergeCell ref="M1644:P1644"/>
    <mergeCell ref="Q1644:T1644"/>
    <mergeCell ref="U1644:Z1644"/>
    <mergeCell ref="AA1644:AD1644"/>
    <mergeCell ref="C1645:J1645"/>
    <mergeCell ref="K1645:L1645"/>
    <mergeCell ref="M1645:P1645"/>
    <mergeCell ref="Q1645:T1645"/>
    <mergeCell ref="U1645:Z1645"/>
    <mergeCell ref="AA1645:AD1645"/>
    <mergeCell ref="V1641:X1641"/>
    <mergeCell ref="Y1641:AE1641"/>
    <mergeCell ref="AF1641:AG1641"/>
    <mergeCell ref="A1642:AH1642"/>
    <mergeCell ref="A1643:J1644"/>
    <mergeCell ref="K1643:L1644"/>
    <mergeCell ref="M1643:T1643"/>
    <mergeCell ref="U1643:AD1643"/>
    <mergeCell ref="AE1643:AG1644"/>
    <mergeCell ref="AH1643:AH1644"/>
    <mergeCell ref="E1641:F1641"/>
    <mergeCell ref="H1641:I1641"/>
    <mergeCell ref="J1641:K1641"/>
    <mergeCell ref="L1641:M1641"/>
    <mergeCell ref="N1641:Q1641"/>
    <mergeCell ref="R1641:U1641"/>
    <mergeCell ref="A1638:AC1638"/>
    <mergeCell ref="AD1638:AE1638"/>
    <mergeCell ref="AH1638:AH1639"/>
    <mergeCell ref="A1639:AC1639"/>
    <mergeCell ref="AD1639:AE1639"/>
    <mergeCell ref="A1640:C1640"/>
    <mergeCell ref="D1640:D1641"/>
    <mergeCell ref="E1640:AG1640"/>
    <mergeCell ref="AH1640:AH1641"/>
    <mergeCell ref="A1641:C1641"/>
    <mergeCell ref="A1631:AH1631"/>
    <mergeCell ref="A1632:AC1633"/>
    <mergeCell ref="AD1632:AE1632"/>
    <mergeCell ref="AF1632:AG1632"/>
    <mergeCell ref="AH1632:AH1636"/>
    <mergeCell ref="AD1633:AG1636"/>
    <mergeCell ref="A1634:AC1634"/>
    <mergeCell ref="A1635:AC1635"/>
    <mergeCell ref="A1636:AC1637"/>
    <mergeCell ref="AD1637:AH1637"/>
    <mergeCell ref="A1626:AH1626"/>
    <mergeCell ref="A1627:H1627"/>
    <mergeCell ref="I1627:Y1627"/>
    <mergeCell ref="AA1627:AG1627"/>
    <mergeCell ref="A1628:D1628"/>
    <mergeCell ref="E1628:AH1628"/>
    <mergeCell ref="X1624:AB1624"/>
    <mergeCell ref="AC1624:AD1624"/>
    <mergeCell ref="AE1624:AG1624"/>
    <mergeCell ref="A1625:H1625"/>
    <mergeCell ref="I1625:Y1625"/>
    <mergeCell ref="AA1625:AG1625"/>
    <mergeCell ref="A1624:J1624"/>
    <mergeCell ref="K1624:L1624"/>
    <mergeCell ref="M1624:O1624"/>
    <mergeCell ref="P1624:R1624"/>
    <mergeCell ref="S1624:T1624"/>
    <mergeCell ref="U1624:W1624"/>
    <mergeCell ref="A1622:N1622"/>
    <mergeCell ref="O1622:S1622"/>
    <mergeCell ref="T1622:V1622"/>
    <mergeCell ref="X1622:AD1622"/>
    <mergeCell ref="AE1622:AG1622"/>
    <mergeCell ref="A1623:J1623"/>
    <mergeCell ref="K1623:AA1623"/>
    <mergeCell ref="AC1623:AG1623"/>
    <mergeCell ref="A1620:N1620"/>
    <mergeCell ref="O1620:S1620"/>
    <mergeCell ref="T1620:V1620"/>
    <mergeCell ref="X1620:AD1620"/>
    <mergeCell ref="AE1620:AG1620"/>
    <mergeCell ref="A1621:H1621"/>
    <mergeCell ref="I1621:Y1621"/>
    <mergeCell ref="AA1621:AG1621"/>
    <mergeCell ref="A1618:N1618"/>
    <mergeCell ref="O1618:S1618"/>
    <mergeCell ref="T1618:V1618"/>
    <mergeCell ref="X1618:AD1618"/>
    <mergeCell ref="AE1618:AG1618"/>
    <mergeCell ref="A1619:H1619"/>
    <mergeCell ref="I1619:Y1619"/>
    <mergeCell ref="AA1619:AG1619"/>
    <mergeCell ref="AH1613:AH1617"/>
    <mergeCell ref="I1614:Y1614"/>
    <mergeCell ref="AA1614:AG1614"/>
    <mergeCell ref="I1615:Y1615"/>
    <mergeCell ref="AA1615:AG1615"/>
    <mergeCell ref="I1616:Y1616"/>
    <mergeCell ref="AA1616:AG1616"/>
    <mergeCell ref="I1617:Y1617"/>
    <mergeCell ref="AA1617:AG1617"/>
    <mergeCell ref="C1612:N1612"/>
    <mergeCell ref="O1612:S1612"/>
    <mergeCell ref="T1612:V1612"/>
    <mergeCell ref="X1612:AD1612"/>
    <mergeCell ref="AE1612:AG1612"/>
    <mergeCell ref="A1613:H1617"/>
    <mergeCell ref="I1613:Y1613"/>
    <mergeCell ref="Z1613:Z1617"/>
    <mergeCell ref="AA1613:AG1613"/>
    <mergeCell ref="AE1608:AG1608"/>
    <mergeCell ref="A1610:J1610"/>
    <mergeCell ref="K1610:Z1610"/>
    <mergeCell ref="AA1610:AG1610"/>
    <mergeCell ref="A1611:N1611"/>
    <mergeCell ref="O1611:S1611"/>
    <mergeCell ref="T1611:V1611"/>
    <mergeCell ref="X1611:AD1611"/>
    <mergeCell ref="AE1611:AG1611"/>
    <mergeCell ref="M1607:P1607"/>
    <mergeCell ref="Q1607:T1607"/>
    <mergeCell ref="U1607:Z1607"/>
    <mergeCell ref="AA1607:AD1607"/>
    <mergeCell ref="C1608:J1609"/>
    <mergeCell ref="K1608:L1608"/>
    <mergeCell ref="M1608:P1608"/>
    <mergeCell ref="Q1608:T1608"/>
    <mergeCell ref="U1608:Z1608"/>
    <mergeCell ref="AA1608:AD1608"/>
    <mergeCell ref="V1604:X1604"/>
    <mergeCell ref="Y1604:AE1604"/>
    <mergeCell ref="AF1604:AG1604"/>
    <mergeCell ref="A1605:AH1605"/>
    <mergeCell ref="A1606:J1607"/>
    <mergeCell ref="K1606:L1607"/>
    <mergeCell ref="M1606:T1606"/>
    <mergeCell ref="U1606:AD1606"/>
    <mergeCell ref="AE1606:AG1607"/>
    <mergeCell ref="AH1606:AH1607"/>
    <mergeCell ref="E1604:F1604"/>
    <mergeCell ref="H1604:I1604"/>
    <mergeCell ref="J1604:K1604"/>
    <mergeCell ref="L1604:M1604"/>
    <mergeCell ref="N1604:Q1604"/>
    <mergeCell ref="R1604:U1604"/>
    <mergeCell ref="A1601:AC1601"/>
    <mergeCell ref="AD1601:AE1601"/>
    <mergeCell ref="AH1601:AH1602"/>
    <mergeCell ref="A1602:AC1602"/>
    <mergeCell ref="AD1602:AE1602"/>
    <mergeCell ref="A1603:C1603"/>
    <mergeCell ref="D1603:D1604"/>
    <mergeCell ref="E1603:AG1603"/>
    <mergeCell ref="AH1603:AH1604"/>
    <mergeCell ref="A1604:C1604"/>
    <mergeCell ref="A1594:AH1594"/>
    <mergeCell ref="A1595:AC1596"/>
    <mergeCell ref="AD1595:AE1595"/>
    <mergeCell ref="AF1595:AG1595"/>
    <mergeCell ref="AH1595:AH1599"/>
    <mergeCell ref="AD1596:AG1599"/>
    <mergeCell ref="A1597:AC1597"/>
    <mergeCell ref="A1598:AC1598"/>
    <mergeCell ref="A1599:AC1600"/>
    <mergeCell ref="AD1600:AH1600"/>
    <mergeCell ref="A1589:AH1589"/>
    <mergeCell ref="A1590:H1590"/>
    <mergeCell ref="I1590:Y1590"/>
    <mergeCell ref="AA1590:AG1590"/>
    <mergeCell ref="A1591:D1591"/>
    <mergeCell ref="E1591:AH1591"/>
    <mergeCell ref="X1587:AB1587"/>
    <mergeCell ref="AC1587:AD1587"/>
    <mergeCell ref="AE1587:AG1587"/>
    <mergeCell ref="A1588:H1588"/>
    <mergeCell ref="I1588:Y1588"/>
    <mergeCell ref="AA1588:AG1588"/>
    <mergeCell ref="A1587:J1587"/>
    <mergeCell ref="K1587:L1587"/>
    <mergeCell ref="M1587:O1587"/>
    <mergeCell ref="P1587:R1587"/>
    <mergeCell ref="S1587:T1587"/>
    <mergeCell ref="U1587:W1587"/>
    <mergeCell ref="A1585:N1585"/>
    <mergeCell ref="O1585:S1585"/>
    <mergeCell ref="T1585:V1585"/>
    <mergeCell ref="X1585:AD1585"/>
    <mergeCell ref="AE1585:AG1585"/>
    <mergeCell ref="A1586:J1586"/>
    <mergeCell ref="K1586:AA1586"/>
    <mergeCell ref="AC1586:AG1586"/>
    <mergeCell ref="C1583:N1583"/>
    <mergeCell ref="O1583:S1583"/>
    <mergeCell ref="T1583:V1583"/>
    <mergeCell ref="X1583:AD1583"/>
    <mergeCell ref="AE1583:AG1583"/>
    <mergeCell ref="A1584:H1584"/>
    <mergeCell ref="I1584:Y1584"/>
    <mergeCell ref="AA1584:AG1584"/>
    <mergeCell ref="C1581:N1581"/>
    <mergeCell ref="O1581:S1581"/>
    <mergeCell ref="T1581:V1581"/>
    <mergeCell ref="X1581:AD1581"/>
    <mergeCell ref="AE1581:AG1581"/>
    <mergeCell ref="C1582:N1582"/>
    <mergeCell ref="O1582:S1582"/>
    <mergeCell ref="T1582:V1582"/>
    <mergeCell ref="X1582:AD1582"/>
    <mergeCell ref="AE1582:AG1582"/>
    <mergeCell ref="C1579:N1579"/>
    <mergeCell ref="O1579:S1579"/>
    <mergeCell ref="T1579:V1579"/>
    <mergeCell ref="X1579:AD1579"/>
    <mergeCell ref="AE1579:AG1579"/>
    <mergeCell ref="C1580:N1580"/>
    <mergeCell ref="O1580:S1580"/>
    <mergeCell ref="T1580:V1580"/>
    <mergeCell ref="X1580:AD1580"/>
    <mergeCell ref="AE1580:AG1580"/>
    <mergeCell ref="A1577:N1577"/>
    <mergeCell ref="O1577:S1577"/>
    <mergeCell ref="T1577:V1577"/>
    <mergeCell ref="X1577:AD1577"/>
    <mergeCell ref="AE1577:AG1577"/>
    <mergeCell ref="C1578:N1578"/>
    <mergeCell ref="O1578:S1578"/>
    <mergeCell ref="T1578:V1578"/>
    <mergeCell ref="X1578:AD1578"/>
    <mergeCell ref="AE1578:AG1578"/>
    <mergeCell ref="A1575:N1575"/>
    <mergeCell ref="O1575:S1575"/>
    <mergeCell ref="T1575:V1575"/>
    <mergeCell ref="X1575:AD1575"/>
    <mergeCell ref="AE1575:AG1575"/>
    <mergeCell ref="A1576:H1576"/>
    <mergeCell ref="I1576:Y1576"/>
    <mergeCell ref="AA1576:AG1576"/>
    <mergeCell ref="AH1570:AH1574"/>
    <mergeCell ref="I1571:Y1571"/>
    <mergeCell ref="AA1571:AG1571"/>
    <mergeCell ref="I1572:Y1572"/>
    <mergeCell ref="AA1572:AG1572"/>
    <mergeCell ref="I1573:Y1573"/>
    <mergeCell ref="AA1573:AG1573"/>
    <mergeCell ref="I1574:Y1574"/>
    <mergeCell ref="AA1574:AG1574"/>
    <mergeCell ref="A1569:N1569"/>
    <mergeCell ref="O1569:S1569"/>
    <mergeCell ref="T1569:V1569"/>
    <mergeCell ref="X1569:AD1569"/>
    <mergeCell ref="AE1569:AG1569"/>
    <mergeCell ref="A1570:H1574"/>
    <mergeCell ref="I1570:Y1570"/>
    <mergeCell ref="Z1570:Z1574"/>
    <mergeCell ref="AA1570:AG1570"/>
    <mergeCell ref="M1567:P1567"/>
    <mergeCell ref="Q1567:T1567"/>
    <mergeCell ref="U1567:Z1567"/>
    <mergeCell ref="AA1567:AD1567"/>
    <mergeCell ref="A1568:J1568"/>
    <mergeCell ref="K1568:Z1568"/>
    <mergeCell ref="AA1568:AG1568"/>
    <mergeCell ref="V1564:X1564"/>
    <mergeCell ref="Y1564:AE1564"/>
    <mergeCell ref="AF1564:AG1564"/>
    <mergeCell ref="A1565:AH1565"/>
    <mergeCell ref="A1566:J1567"/>
    <mergeCell ref="K1566:L1567"/>
    <mergeCell ref="M1566:T1566"/>
    <mergeCell ref="U1566:AD1566"/>
    <mergeCell ref="AE1566:AG1567"/>
    <mergeCell ref="AH1566:AH1567"/>
    <mergeCell ref="E1564:F1564"/>
    <mergeCell ref="H1564:I1564"/>
    <mergeCell ref="J1564:K1564"/>
    <mergeCell ref="L1564:M1564"/>
    <mergeCell ref="N1564:Q1564"/>
    <mergeCell ref="R1564:U1564"/>
    <mergeCell ref="A1561:AC1561"/>
    <mergeCell ref="AD1561:AE1561"/>
    <mergeCell ref="AH1561:AH1562"/>
    <mergeCell ref="A1562:AC1562"/>
    <mergeCell ref="AD1562:AE1562"/>
    <mergeCell ref="A1563:C1563"/>
    <mergeCell ref="D1563:D1564"/>
    <mergeCell ref="E1563:AG1563"/>
    <mergeCell ref="AH1563:AH1564"/>
    <mergeCell ref="A1564:C1564"/>
    <mergeCell ref="A1554:AH1554"/>
    <mergeCell ref="A1555:AC1556"/>
    <mergeCell ref="AD1555:AE1555"/>
    <mergeCell ref="AF1555:AG1555"/>
    <mergeCell ref="AH1555:AH1559"/>
    <mergeCell ref="AD1556:AG1559"/>
    <mergeCell ref="A1557:AC1557"/>
    <mergeCell ref="A1558:AC1558"/>
    <mergeCell ref="A1559:AC1560"/>
    <mergeCell ref="AD1560:AH1560"/>
    <mergeCell ref="A1549:AH1549"/>
    <mergeCell ref="A1550:H1550"/>
    <mergeCell ref="I1550:Y1550"/>
    <mergeCell ref="AA1550:AG1550"/>
    <mergeCell ref="A1551:D1551"/>
    <mergeCell ref="E1551:AH1551"/>
    <mergeCell ref="X1547:AB1547"/>
    <mergeCell ref="AC1547:AD1547"/>
    <mergeCell ref="AE1547:AG1547"/>
    <mergeCell ref="A1548:H1548"/>
    <mergeCell ref="I1548:Y1548"/>
    <mergeCell ref="AA1548:AG1548"/>
    <mergeCell ref="X1546:AB1546"/>
    <mergeCell ref="AC1546:AD1546"/>
    <mergeCell ref="AE1546:AG1546"/>
    <mergeCell ref="A1547:E1547"/>
    <mergeCell ref="F1547:J1547"/>
    <mergeCell ref="K1547:L1547"/>
    <mergeCell ref="M1547:O1547"/>
    <mergeCell ref="P1547:R1547"/>
    <mergeCell ref="S1547:T1547"/>
    <mergeCell ref="U1547:W1547"/>
    <mergeCell ref="AE1544:AG1544"/>
    <mergeCell ref="A1545:J1545"/>
    <mergeCell ref="K1545:AA1545"/>
    <mergeCell ref="AC1545:AG1545"/>
    <mergeCell ref="A1546:J1546"/>
    <mergeCell ref="K1546:L1546"/>
    <mergeCell ref="M1546:O1546"/>
    <mergeCell ref="P1546:R1546"/>
    <mergeCell ref="S1546:T1546"/>
    <mergeCell ref="U1546:W1546"/>
    <mergeCell ref="A1543:N1543"/>
    <mergeCell ref="O1543:S1543"/>
    <mergeCell ref="T1543:V1543"/>
    <mergeCell ref="X1543:AD1543"/>
    <mergeCell ref="AE1543:AG1543"/>
    <mergeCell ref="A1544:E1544"/>
    <mergeCell ref="F1544:N1544"/>
    <mergeCell ref="O1544:S1544"/>
    <mergeCell ref="T1544:V1544"/>
    <mergeCell ref="X1544:AD1544"/>
    <mergeCell ref="C1541:N1541"/>
    <mergeCell ref="O1541:S1541"/>
    <mergeCell ref="T1541:V1541"/>
    <mergeCell ref="X1541:AD1541"/>
    <mergeCell ref="AE1541:AG1541"/>
    <mergeCell ref="A1542:H1542"/>
    <mergeCell ref="I1542:Y1542"/>
    <mergeCell ref="AA1542:AG1542"/>
    <mergeCell ref="C1539:N1539"/>
    <mergeCell ref="O1539:S1539"/>
    <mergeCell ref="T1539:V1539"/>
    <mergeCell ref="X1539:AD1539"/>
    <mergeCell ref="AE1539:AG1539"/>
    <mergeCell ref="C1540:N1540"/>
    <mergeCell ref="O1540:S1540"/>
    <mergeCell ref="T1540:V1540"/>
    <mergeCell ref="X1540:AD1540"/>
    <mergeCell ref="AE1540:AG1540"/>
    <mergeCell ref="A1537:N1537"/>
    <mergeCell ref="O1537:S1537"/>
    <mergeCell ref="T1537:V1537"/>
    <mergeCell ref="X1537:AD1537"/>
    <mergeCell ref="AE1537:AG1537"/>
    <mergeCell ref="C1538:N1538"/>
    <mergeCell ref="O1538:S1538"/>
    <mergeCell ref="T1538:V1538"/>
    <mergeCell ref="X1538:AD1538"/>
    <mergeCell ref="AE1538:AG1538"/>
    <mergeCell ref="C1535:N1535"/>
    <mergeCell ref="O1535:S1535"/>
    <mergeCell ref="T1535:V1535"/>
    <mergeCell ref="X1535:AD1535"/>
    <mergeCell ref="AE1535:AG1535"/>
    <mergeCell ref="A1536:H1536"/>
    <mergeCell ref="I1536:Y1536"/>
    <mergeCell ref="AA1536:AG1536"/>
    <mergeCell ref="AA1532:AG1532"/>
    <mergeCell ref="I1533:Y1533"/>
    <mergeCell ref="AA1533:AG1533"/>
    <mergeCell ref="A1534:N1534"/>
    <mergeCell ref="O1534:S1534"/>
    <mergeCell ref="T1534:V1534"/>
    <mergeCell ref="X1534:AD1534"/>
    <mergeCell ref="AE1534:AG1534"/>
    <mergeCell ref="A1529:H1533"/>
    <mergeCell ref="I1529:Y1529"/>
    <mergeCell ref="Z1529:Z1533"/>
    <mergeCell ref="AA1529:AG1529"/>
    <mergeCell ref="AH1529:AH1533"/>
    <mergeCell ref="I1530:Y1530"/>
    <mergeCell ref="AA1530:AG1530"/>
    <mergeCell ref="I1531:Y1531"/>
    <mergeCell ref="AA1531:AG1531"/>
    <mergeCell ref="I1532:Y1532"/>
    <mergeCell ref="A1527:N1527"/>
    <mergeCell ref="O1527:S1527"/>
    <mergeCell ref="T1527:V1527"/>
    <mergeCell ref="X1527:AD1527"/>
    <mergeCell ref="AE1527:AG1527"/>
    <mergeCell ref="C1528:N1528"/>
    <mergeCell ref="O1528:S1528"/>
    <mergeCell ref="T1528:V1528"/>
    <mergeCell ref="X1528:AD1528"/>
    <mergeCell ref="AE1528:AG1528"/>
    <mergeCell ref="M1525:P1525"/>
    <mergeCell ref="Q1525:T1525"/>
    <mergeCell ref="U1525:Z1525"/>
    <mergeCell ref="AA1525:AD1525"/>
    <mergeCell ref="A1526:J1526"/>
    <mergeCell ref="K1526:Z1526"/>
    <mergeCell ref="AA1526:AG1526"/>
    <mergeCell ref="V1522:X1522"/>
    <mergeCell ref="Y1522:AE1522"/>
    <mergeCell ref="AF1522:AG1522"/>
    <mergeCell ref="A1523:AH1523"/>
    <mergeCell ref="A1524:J1525"/>
    <mergeCell ref="K1524:L1525"/>
    <mergeCell ref="M1524:T1524"/>
    <mergeCell ref="U1524:AD1524"/>
    <mergeCell ref="AE1524:AG1525"/>
    <mergeCell ref="AH1524:AH1525"/>
    <mergeCell ref="E1522:F1522"/>
    <mergeCell ref="H1522:I1522"/>
    <mergeCell ref="J1522:K1522"/>
    <mergeCell ref="L1522:M1522"/>
    <mergeCell ref="N1522:Q1522"/>
    <mergeCell ref="R1522:U1522"/>
    <mergeCell ref="A1519:AC1519"/>
    <mergeCell ref="AD1519:AE1519"/>
    <mergeCell ref="AH1519:AH1520"/>
    <mergeCell ref="A1520:AC1520"/>
    <mergeCell ref="AD1520:AE1520"/>
    <mergeCell ref="A1521:C1521"/>
    <mergeCell ref="D1521:D1522"/>
    <mergeCell ref="E1521:AG1521"/>
    <mergeCell ref="AH1521:AH1522"/>
    <mergeCell ref="A1522:C1522"/>
    <mergeCell ref="A1513:AC1514"/>
    <mergeCell ref="AD1513:AE1513"/>
    <mergeCell ref="AF1513:AG1513"/>
    <mergeCell ref="AH1513:AH1517"/>
    <mergeCell ref="AD1514:AG1517"/>
    <mergeCell ref="A1515:AC1515"/>
    <mergeCell ref="A1516:AC1516"/>
    <mergeCell ref="A1517:AC1518"/>
    <mergeCell ref="AD1518:AH1518"/>
    <mergeCell ref="A1508:H1508"/>
    <mergeCell ref="I1508:Y1508"/>
    <mergeCell ref="AA1508:AG1508"/>
    <mergeCell ref="A1509:D1509"/>
    <mergeCell ref="E1509:AH1509"/>
    <mergeCell ref="A1512:AH1512"/>
    <mergeCell ref="AC1505:AD1505"/>
    <mergeCell ref="AE1505:AG1505"/>
    <mergeCell ref="A1506:H1506"/>
    <mergeCell ref="I1506:Y1506"/>
    <mergeCell ref="AA1506:AG1506"/>
    <mergeCell ref="A1507:AH1507"/>
    <mergeCell ref="A1504:J1504"/>
    <mergeCell ref="K1504:AA1504"/>
    <mergeCell ref="AC1504:AG1504"/>
    <mergeCell ref="A1505:J1505"/>
    <mergeCell ref="K1505:L1505"/>
    <mergeCell ref="M1505:O1505"/>
    <mergeCell ref="P1505:R1505"/>
    <mergeCell ref="S1505:T1505"/>
    <mergeCell ref="U1505:W1505"/>
    <mergeCell ref="X1505:AB1505"/>
    <mergeCell ref="A1502:H1502"/>
    <mergeCell ref="I1502:Y1502"/>
    <mergeCell ref="AA1502:AG1502"/>
    <mergeCell ref="A1503:N1503"/>
    <mergeCell ref="O1503:S1503"/>
    <mergeCell ref="T1503:V1503"/>
    <mergeCell ref="X1503:AD1503"/>
    <mergeCell ref="AE1503:AG1503"/>
    <mergeCell ref="C1500:N1500"/>
    <mergeCell ref="O1500:S1500"/>
    <mergeCell ref="T1500:V1500"/>
    <mergeCell ref="X1500:AD1500"/>
    <mergeCell ref="AE1500:AG1500"/>
    <mergeCell ref="C1501:N1501"/>
    <mergeCell ref="O1501:S1501"/>
    <mergeCell ref="T1501:V1501"/>
    <mergeCell ref="X1501:AD1501"/>
    <mergeCell ref="AE1501:AG1501"/>
    <mergeCell ref="C1498:N1498"/>
    <mergeCell ref="O1498:S1498"/>
    <mergeCell ref="T1498:V1498"/>
    <mergeCell ref="X1498:AD1498"/>
    <mergeCell ref="AE1498:AG1498"/>
    <mergeCell ref="C1499:N1499"/>
    <mergeCell ref="O1499:S1499"/>
    <mergeCell ref="T1499:V1499"/>
    <mergeCell ref="X1499:AD1499"/>
    <mergeCell ref="AE1499:AG1499"/>
    <mergeCell ref="A1496:H1496"/>
    <mergeCell ref="I1496:Y1496"/>
    <mergeCell ref="AA1496:AG1496"/>
    <mergeCell ref="A1497:N1497"/>
    <mergeCell ref="O1497:S1497"/>
    <mergeCell ref="T1497:V1497"/>
    <mergeCell ref="X1497:AD1497"/>
    <mergeCell ref="AE1497:AG1497"/>
    <mergeCell ref="AE1492:AG1492"/>
    <mergeCell ref="B1494:B1495"/>
    <mergeCell ref="C1494:N1495"/>
    <mergeCell ref="O1494:S1494"/>
    <mergeCell ref="T1494:V1494"/>
    <mergeCell ref="X1494:AD1494"/>
    <mergeCell ref="AE1494:AG1494"/>
    <mergeCell ref="A1491:N1491"/>
    <mergeCell ref="O1491:S1491"/>
    <mergeCell ref="T1491:V1491"/>
    <mergeCell ref="X1491:AD1491"/>
    <mergeCell ref="AE1491:AG1491"/>
    <mergeCell ref="B1492:B1493"/>
    <mergeCell ref="C1492:N1493"/>
    <mergeCell ref="O1492:S1492"/>
    <mergeCell ref="T1492:V1492"/>
    <mergeCell ref="X1492:AD1492"/>
    <mergeCell ref="AH1486:AH1490"/>
    <mergeCell ref="I1487:Y1487"/>
    <mergeCell ref="AA1487:AG1487"/>
    <mergeCell ref="I1488:Y1488"/>
    <mergeCell ref="AA1488:AG1488"/>
    <mergeCell ref="I1489:Y1489"/>
    <mergeCell ref="AA1489:AG1489"/>
    <mergeCell ref="I1490:Y1490"/>
    <mergeCell ref="AA1490:AG1490"/>
    <mergeCell ref="A1485:N1485"/>
    <mergeCell ref="O1485:S1485"/>
    <mergeCell ref="T1485:V1485"/>
    <mergeCell ref="X1485:AD1485"/>
    <mergeCell ref="AE1485:AG1485"/>
    <mergeCell ref="A1486:H1490"/>
    <mergeCell ref="I1486:Y1486"/>
    <mergeCell ref="Z1486:Z1490"/>
    <mergeCell ref="AA1486:AG1486"/>
    <mergeCell ref="M1483:P1483"/>
    <mergeCell ref="Q1483:T1483"/>
    <mergeCell ref="U1483:Z1483"/>
    <mergeCell ref="AA1483:AD1483"/>
    <mergeCell ref="A1484:J1484"/>
    <mergeCell ref="K1484:Z1484"/>
    <mergeCell ref="AA1484:AG1484"/>
    <mergeCell ref="V1480:X1480"/>
    <mergeCell ref="Y1480:AE1480"/>
    <mergeCell ref="AF1480:AG1480"/>
    <mergeCell ref="A1481:AH1481"/>
    <mergeCell ref="A1482:J1483"/>
    <mergeCell ref="K1482:L1483"/>
    <mergeCell ref="M1482:T1482"/>
    <mergeCell ref="U1482:AD1482"/>
    <mergeCell ref="AE1482:AG1483"/>
    <mergeCell ref="AH1482:AH1483"/>
    <mergeCell ref="E1480:F1480"/>
    <mergeCell ref="H1480:I1480"/>
    <mergeCell ref="J1480:K1480"/>
    <mergeCell ref="L1480:M1480"/>
    <mergeCell ref="N1480:Q1480"/>
    <mergeCell ref="R1480:U1480"/>
    <mergeCell ref="A1477:AC1477"/>
    <mergeCell ref="AD1477:AE1477"/>
    <mergeCell ref="AH1477:AH1478"/>
    <mergeCell ref="A1478:AC1478"/>
    <mergeCell ref="AD1478:AE1478"/>
    <mergeCell ref="A1479:C1479"/>
    <mergeCell ref="D1479:D1480"/>
    <mergeCell ref="E1479:AG1479"/>
    <mergeCell ref="AH1479:AH1480"/>
    <mergeCell ref="A1480:C1480"/>
    <mergeCell ref="A1470:AH1470"/>
    <mergeCell ref="A1471:AC1472"/>
    <mergeCell ref="AD1471:AE1471"/>
    <mergeCell ref="AF1471:AG1471"/>
    <mergeCell ref="AH1471:AH1475"/>
    <mergeCell ref="AD1472:AG1475"/>
    <mergeCell ref="A1473:AC1473"/>
    <mergeCell ref="A1474:AC1474"/>
    <mergeCell ref="A1475:AC1476"/>
    <mergeCell ref="AD1476:AH1476"/>
    <mergeCell ref="A1465:AH1465"/>
    <mergeCell ref="A1466:H1466"/>
    <mergeCell ref="I1466:Y1466"/>
    <mergeCell ref="AA1466:AG1466"/>
    <mergeCell ref="A1467:D1467"/>
    <mergeCell ref="E1467:AH1467"/>
    <mergeCell ref="X1463:AB1463"/>
    <mergeCell ref="AC1463:AD1463"/>
    <mergeCell ref="AE1463:AG1463"/>
    <mergeCell ref="A1464:H1464"/>
    <mergeCell ref="I1464:Y1464"/>
    <mergeCell ref="AA1464:AG1464"/>
    <mergeCell ref="A1463:J1463"/>
    <mergeCell ref="K1463:L1463"/>
    <mergeCell ref="M1463:O1463"/>
    <mergeCell ref="P1463:R1463"/>
    <mergeCell ref="S1463:T1463"/>
    <mergeCell ref="U1463:W1463"/>
    <mergeCell ref="A1461:N1461"/>
    <mergeCell ref="O1461:S1461"/>
    <mergeCell ref="T1461:V1461"/>
    <mergeCell ref="X1461:AD1461"/>
    <mergeCell ref="AE1461:AG1461"/>
    <mergeCell ref="A1462:J1462"/>
    <mergeCell ref="K1462:AA1462"/>
    <mergeCell ref="AC1462:AG1462"/>
    <mergeCell ref="C1459:N1459"/>
    <mergeCell ref="O1459:S1459"/>
    <mergeCell ref="T1459:V1459"/>
    <mergeCell ref="X1459:AD1459"/>
    <mergeCell ref="AE1459:AG1459"/>
    <mergeCell ref="A1460:H1460"/>
    <mergeCell ref="I1460:Y1460"/>
    <mergeCell ref="AA1460:AG1460"/>
    <mergeCell ref="C1457:N1457"/>
    <mergeCell ref="O1457:S1457"/>
    <mergeCell ref="T1457:V1457"/>
    <mergeCell ref="X1457:AD1457"/>
    <mergeCell ref="AE1457:AG1457"/>
    <mergeCell ref="C1458:N1458"/>
    <mergeCell ref="O1458:S1458"/>
    <mergeCell ref="T1458:V1458"/>
    <mergeCell ref="X1458:AD1458"/>
    <mergeCell ref="AE1458:AG1458"/>
    <mergeCell ref="A1455:N1455"/>
    <mergeCell ref="O1455:S1455"/>
    <mergeCell ref="T1455:V1455"/>
    <mergeCell ref="X1455:AD1455"/>
    <mergeCell ref="AE1455:AG1455"/>
    <mergeCell ref="C1456:N1456"/>
    <mergeCell ref="O1456:S1456"/>
    <mergeCell ref="T1456:V1456"/>
    <mergeCell ref="X1456:AD1456"/>
    <mergeCell ref="AE1456:AG1456"/>
    <mergeCell ref="A1453:N1453"/>
    <mergeCell ref="O1453:S1453"/>
    <mergeCell ref="T1453:V1453"/>
    <mergeCell ref="X1453:AD1453"/>
    <mergeCell ref="AE1453:AG1453"/>
    <mergeCell ref="A1454:H1454"/>
    <mergeCell ref="I1454:Y1454"/>
    <mergeCell ref="AA1454:AG1454"/>
    <mergeCell ref="AH1448:AH1452"/>
    <mergeCell ref="I1449:Y1449"/>
    <mergeCell ref="AA1449:AG1449"/>
    <mergeCell ref="I1450:Y1450"/>
    <mergeCell ref="AA1450:AG1450"/>
    <mergeCell ref="I1451:Y1451"/>
    <mergeCell ref="AA1451:AG1451"/>
    <mergeCell ref="I1452:Y1452"/>
    <mergeCell ref="AA1452:AG1452"/>
    <mergeCell ref="A1447:N1447"/>
    <mergeCell ref="O1447:S1447"/>
    <mergeCell ref="T1447:V1447"/>
    <mergeCell ref="X1447:AD1447"/>
    <mergeCell ref="AE1447:AG1447"/>
    <mergeCell ref="A1448:H1452"/>
    <mergeCell ref="I1448:Y1448"/>
    <mergeCell ref="Z1448:Z1452"/>
    <mergeCell ref="AA1448:AG1448"/>
    <mergeCell ref="M1445:P1445"/>
    <mergeCell ref="Q1445:T1445"/>
    <mergeCell ref="U1445:Z1445"/>
    <mergeCell ref="AA1445:AD1445"/>
    <mergeCell ref="A1446:J1446"/>
    <mergeCell ref="K1446:Z1446"/>
    <mergeCell ref="AA1446:AG1446"/>
    <mergeCell ref="V1442:X1442"/>
    <mergeCell ref="Y1442:AE1442"/>
    <mergeCell ref="AF1442:AG1442"/>
    <mergeCell ref="A1443:AH1443"/>
    <mergeCell ref="A1444:J1445"/>
    <mergeCell ref="K1444:L1445"/>
    <mergeCell ref="M1444:T1444"/>
    <mergeCell ref="U1444:AD1444"/>
    <mergeCell ref="AE1444:AG1445"/>
    <mergeCell ref="AH1444:AH1445"/>
    <mergeCell ref="E1442:F1442"/>
    <mergeCell ref="H1442:I1442"/>
    <mergeCell ref="J1442:K1442"/>
    <mergeCell ref="L1442:M1442"/>
    <mergeCell ref="N1442:Q1442"/>
    <mergeCell ref="R1442:U1442"/>
    <mergeCell ref="A1439:AC1439"/>
    <mergeCell ref="AD1439:AE1439"/>
    <mergeCell ref="AH1439:AH1440"/>
    <mergeCell ref="A1440:AC1440"/>
    <mergeCell ref="AD1440:AE1440"/>
    <mergeCell ref="A1441:C1441"/>
    <mergeCell ref="D1441:D1442"/>
    <mergeCell ref="E1441:AG1441"/>
    <mergeCell ref="AH1441:AH1442"/>
    <mergeCell ref="A1442:C1442"/>
    <mergeCell ref="A1432:AH1432"/>
    <mergeCell ref="A1433:AC1434"/>
    <mergeCell ref="AD1433:AE1433"/>
    <mergeCell ref="AF1433:AG1433"/>
    <mergeCell ref="AH1433:AH1437"/>
    <mergeCell ref="AD1434:AG1437"/>
    <mergeCell ref="A1435:AC1435"/>
    <mergeCell ref="A1436:AC1436"/>
    <mergeCell ref="A1437:AC1438"/>
    <mergeCell ref="AD1438:AH1438"/>
    <mergeCell ref="A1427:AH1427"/>
    <mergeCell ref="A1428:H1428"/>
    <mergeCell ref="I1428:Y1428"/>
    <mergeCell ref="AA1428:AG1428"/>
    <mergeCell ref="A1429:D1429"/>
    <mergeCell ref="E1429:AH1429"/>
    <mergeCell ref="X1425:AB1425"/>
    <mergeCell ref="AC1425:AD1425"/>
    <mergeCell ref="AE1425:AG1425"/>
    <mergeCell ref="A1426:H1426"/>
    <mergeCell ref="I1426:Y1426"/>
    <mergeCell ref="AA1426:AG1426"/>
    <mergeCell ref="A1425:J1425"/>
    <mergeCell ref="K1425:L1425"/>
    <mergeCell ref="M1425:O1425"/>
    <mergeCell ref="P1425:R1425"/>
    <mergeCell ref="S1425:T1425"/>
    <mergeCell ref="U1425:W1425"/>
    <mergeCell ref="A1423:N1423"/>
    <mergeCell ref="O1423:S1423"/>
    <mergeCell ref="T1423:V1423"/>
    <mergeCell ref="X1423:AD1423"/>
    <mergeCell ref="AE1423:AG1423"/>
    <mergeCell ref="A1424:J1424"/>
    <mergeCell ref="K1424:AA1424"/>
    <mergeCell ref="AC1424:AG1424"/>
    <mergeCell ref="C1421:N1421"/>
    <mergeCell ref="O1421:S1421"/>
    <mergeCell ref="T1421:V1421"/>
    <mergeCell ref="X1421:AD1421"/>
    <mergeCell ref="AE1421:AG1421"/>
    <mergeCell ref="A1422:H1422"/>
    <mergeCell ref="I1422:Y1422"/>
    <mergeCell ref="AA1422:AG1422"/>
    <mergeCell ref="C1419:N1419"/>
    <mergeCell ref="O1419:S1419"/>
    <mergeCell ref="T1419:V1419"/>
    <mergeCell ref="X1419:AD1419"/>
    <mergeCell ref="AE1419:AG1419"/>
    <mergeCell ref="C1420:N1420"/>
    <mergeCell ref="O1420:S1420"/>
    <mergeCell ref="T1420:V1420"/>
    <mergeCell ref="X1420:AD1420"/>
    <mergeCell ref="AE1420:AG1420"/>
    <mergeCell ref="A1417:N1417"/>
    <mergeCell ref="O1417:S1417"/>
    <mergeCell ref="T1417:V1417"/>
    <mergeCell ref="X1417:AD1417"/>
    <mergeCell ref="AE1417:AG1417"/>
    <mergeCell ref="C1418:N1418"/>
    <mergeCell ref="O1418:S1418"/>
    <mergeCell ref="T1418:V1418"/>
    <mergeCell ref="X1418:AD1418"/>
    <mergeCell ref="AE1418:AG1418"/>
    <mergeCell ref="A1415:N1415"/>
    <mergeCell ref="O1415:S1415"/>
    <mergeCell ref="T1415:V1415"/>
    <mergeCell ref="X1415:AD1415"/>
    <mergeCell ref="AE1415:AG1415"/>
    <mergeCell ref="A1416:H1416"/>
    <mergeCell ref="I1416:Y1416"/>
    <mergeCell ref="AA1416:AG1416"/>
    <mergeCell ref="AH1410:AH1414"/>
    <mergeCell ref="I1411:Y1411"/>
    <mergeCell ref="AA1411:AG1411"/>
    <mergeCell ref="I1412:Y1412"/>
    <mergeCell ref="AA1412:AG1412"/>
    <mergeCell ref="I1413:Y1413"/>
    <mergeCell ref="AA1413:AG1413"/>
    <mergeCell ref="I1414:Y1414"/>
    <mergeCell ref="AA1414:AG1414"/>
    <mergeCell ref="A1409:N1409"/>
    <mergeCell ref="O1409:S1409"/>
    <mergeCell ref="T1409:V1409"/>
    <mergeCell ref="X1409:AD1409"/>
    <mergeCell ref="AE1409:AG1409"/>
    <mergeCell ref="A1410:H1414"/>
    <mergeCell ref="I1410:Y1410"/>
    <mergeCell ref="Z1410:Z1414"/>
    <mergeCell ref="AA1410:AG1410"/>
    <mergeCell ref="M1407:P1407"/>
    <mergeCell ref="Q1407:T1407"/>
    <mergeCell ref="U1407:Z1407"/>
    <mergeCell ref="AA1407:AD1407"/>
    <mergeCell ref="A1408:J1408"/>
    <mergeCell ref="K1408:Z1408"/>
    <mergeCell ref="AA1408:AG1408"/>
    <mergeCell ref="V1404:X1404"/>
    <mergeCell ref="Y1404:AE1404"/>
    <mergeCell ref="AF1404:AG1404"/>
    <mergeCell ref="A1405:AH1405"/>
    <mergeCell ref="A1406:J1407"/>
    <mergeCell ref="K1406:L1407"/>
    <mergeCell ref="M1406:T1406"/>
    <mergeCell ref="U1406:AD1406"/>
    <mergeCell ref="AE1406:AG1407"/>
    <mergeCell ref="AH1406:AH1407"/>
    <mergeCell ref="E1404:F1404"/>
    <mergeCell ref="H1404:I1404"/>
    <mergeCell ref="J1404:K1404"/>
    <mergeCell ref="L1404:M1404"/>
    <mergeCell ref="N1404:Q1404"/>
    <mergeCell ref="R1404:U1404"/>
    <mergeCell ref="A1401:AC1401"/>
    <mergeCell ref="AD1401:AE1401"/>
    <mergeCell ref="AH1401:AH1402"/>
    <mergeCell ref="A1402:AC1402"/>
    <mergeCell ref="AD1402:AE1402"/>
    <mergeCell ref="A1403:C1403"/>
    <mergeCell ref="D1403:D1404"/>
    <mergeCell ref="E1403:AG1403"/>
    <mergeCell ref="AH1403:AH1404"/>
    <mergeCell ref="A1404:C1404"/>
    <mergeCell ref="A1394:AH1394"/>
    <mergeCell ref="A1395:AC1396"/>
    <mergeCell ref="AD1395:AE1395"/>
    <mergeCell ref="AF1395:AG1395"/>
    <mergeCell ref="AH1395:AH1399"/>
    <mergeCell ref="AD1396:AG1399"/>
    <mergeCell ref="A1397:AC1397"/>
    <mergeCell ref="A1398:AC1398"/>
    <mergeCell ref="A1399:AC1400"/>
    <mergeCell ref="AD1400:AH1400"/>
    <mergeCell ref="A1389:AH1389"/>
    <mergeCell ref="A1390:H1390"/>
    <mergeCell ref="I1390:Y1390"/>
    <mergeCell ref="AA1390:AG1390"/>
    <mergeCell ref="A1391:D1391"/>
    <mergeCell ref="E1391:AH1391"/>
    <mergeCell ref="X1387:AB1387"/>
    <mergeCell ref="AC1387:AD1387"/>
    <mergeCell ref="AE1387:AG1387"/>
    <mergeCell ref="A1388:H1388"/>
    <mergeCell ref="I1388:Y1388"/>
    <mergeCell ref="AA1388:AG1388"/>
    <mergeCell ref="A1387:J1387"/>
    <mergeCell ref="K1387:L1387"/>
    <mergeCell ref="M1387:O1387"/>
    <mergeCell ref="P1387:R1387"/>
    <mergeCell ref="S1387:T1387"/>
    <mergeCell ref="U1387:W1387"/>
    <mergeCell ref="A1385:N1385"/>
    <mergeCell ref="O1385:S1385"/>
    <mergeCell ref="T1385:V1385"/>
    <mergeCell ref="X1385:AD1385"/>
    <mergeCell ref="AE1385:AG1385"/>
    <mergeCell ref="A1386:J1386"/>
    <mergeCell ref="K1386:AA1386"/>
    <mergeCell ref="AC1386:AG1386"/>
    <mergeCell ref="C1383:N1383"/>
    <mergeCell ref="O1383:S1383"/>
    <mergeCell ref="T1383:V1383"/>
    <mergeCell ref="X1383:AD1383"/>
    <mergeCell ref="AE1383:AG1383"/>
    <mergeCell ref="A1384:H1384"/>
    <mergeCell ref="I1384:Y1384"/>
    <mergeCell ref="AA1384:AG1384"/>
    <mergeCell ref="C1381:N1381"/>
    <mergeCell ref="O1381:S1381"/>
    <mergeCell ref="T1381:V1381"/>
    <mergeCell ref="X1381:AD1381"/>
    <mergeCell ref="AE1381:AG1381"/>
    <mergeCell ref="C1382:N1382"/>
    <mergeCell ref="O1382:S1382"/>
    <mergeCell ref="T1382:V1382"/>
    <mergeCell ref="X1382:AD1382"/>
    <mergeCell ref="AE1382:AG1382"/>
    <mergeCell ref="A1379:N1379"/>
    <mergeCell ref="O1379:S1379"/>
    <mergeCell ref="T1379:V1379"/>
    <mergeCell ref="X1379:AD1379"/>
    <mergeCell ref="AE1379:AG1379"/>
    <mergeCell ref="C1380:N1380"/>
    <mergeCell ref="O1380:S1380"/>
    <mergeCell ref="T1380:V1380"/>
    <mergeCell ref="X1380:AD1380"/>
    <mergeCell ref="AE1380:AG1380"/>
    <mergeCell ref="A1377:N1377"/>
    <mergeCell ref="O1377:S1377"/>
    <mergeCell ref="T1377:V1377"/>
    <mergeCell ref="X1377:AD1377"/>
    <mergeCell ref="AE1377:AG1377"/>
    <mergeCell ref="A1378:H1378"/>
    <mergeCell ref="I1378:Y1378"/>
    <mergeCell ref="AA1378:AG1378"/>
    <mergeCell ref="AH1372:AH1376"/>
    <mergeCell ref="I1373:Y1373"/>
    <mergeCell ref="AA1373:AG1373"/>
    <mergeCell ref="I1374:Y1374"/>
    <mergeCell ref="AA1374:AG1374"/>
    <mergeCell ref="I1375:Y1375"/>
    <mergeCell ref="AA1375:AG1375"/>
    <mergeCell ref="I1376:Y1376"/>
    <mergeCell ref="AA1376:AG1376"/>
    <mergeCell ref="A1371:N1371"/>
    <mergeCell ref="O1371:S1371"/>
    <mergeCell ref="T1371:V1371"/>
    <mergeCell ref="X1371:AD1371"/>
    <mergeCell ref="AE1371:AG1371"/>
    <mergeCell ref="A1372:H1376"/>
    <mergeCell ref="I1372:Y1372"/>
    <mergeCell ref="Z1372:Z1376"/>
    <mergeCell ref="AA1372:AG1372"/>
    <mergeCell ref="M1369:P1369"/>
    <mergeCell ref="Q1369:T1369"/>
    <mergeCell ref="U1369:Z1369"/>
    <mergeCell ref="AA1369:AD1369"/>
    <mergeCell ref="A1370:J1370"/>
    <mergeCell ref="K1370:Z1370"/>
    <mergeCell ref="AA1370:AG1370"/>
    <mergeCell ref="V1366:X1366"/>
    <mergeCell ref="Y1366:AE1366"/>
    <mergeCell ref="AF1366:AG1366"/>
    <mergeCell ref="A1367:AH1367"/>
    <mergeCell ref="A1368:J1369"/>
    <mergeCell ref="K1368:L1369"/>
    <mergeCell ref="M1368:T1368"/>
    <mergeCell ref="U1368:AD1368"/>
    <mergeCell ref="AE1368:AG1369"/>
    <mergeCell ref="AH1368:AH1369"/>
    <mergeCell ref="E1366:F1366"/>
    <mergeCell ref="H1366:I1366"/>
    <mergeCell ref="J1366:K1366"/>
    <mergeCell ref="L1366:M1366"/>
    <mergeCell ref="N1366:Q1366"/>
    <mergeCell ref="R1366:U1366"/>
    <mergeCell ref="A1363:AC1363"/>
    <mergeCell ref="AD1363:AE1363"/>
    <mergeCell ref="AH1363:AH1364"/>
    <mergeCell ref="A1364:AC1364"/>
    <mergeCell ref="AD1364:AE1364"/>
    <mergeCell ref="A1365:C1365"/>
    <mergeCell ref="D1365:D1366"/>
    <mergeCell ref="E1365:AG1365"/>
    <mergeCell ref="AH1365:AH1366"/>
    <mergeCell ref="A1366:C1366"/>
    <mergeCell ref="A1356:AH1356"/>
    <mergeCell ref="A1357:AC1358"/>
    <mergeCell ref="AD1357:AE1357"/>
    <mergeCell ref="AF1357:AG1357"/>
    <mergeCell ref="AH1357:AH1361"/>
    <mergeCell ref="AD1358:AG1361"/>
    <mergeCell ref="A1359:AC1359"/>
    <mergeCell ref="A1360:AC1360"/>
    <mergeCell ref="A1361:AC1362"/>
    <mergeCell ref="AD1362:AH1362"/>
    <mergeCell ref="A1351:AH1351"/>
    <mergeCell ref="A1352:H1352"/>
    <mergeCell ref="I1352:Y1352"/>
    <mergeCell ref="AA1352:AG1352"/>
    <mergeCell ref="A1353:D1353"/>
    <mergeCell ref="E1353:AH1353"/>
    <mergeCell ref="X1349:AB1349"/>
    <mergeCell ref="AC1349:AD1349"/>
    <mergeCell ref="AE1349:AG1349"/>
    <mergeCell ref="A1350:H1350"/>
    <mergeCell ref="I1350:Y1350"/>
    <mergeCell ref="AA1350:AG1350"/>
    <mergeCell ref="A1349:J1349"/>
    <mergeCell ref="K1349:L1349"/>
    <mergeCell ref="M1349:O1349"/>
    <mergeCell ref="P1349:R1349"/>
    <mergeCell ref="S1349:T1349"/>
    <mergeCell ref="U1349:W1349"/>
    <mergeCell ref="A1347:N1347"/>
    <mergeCell ref="O1347:S1347"/>
    <mergeCell ref="T1347:V1347"/>
    <mergeCell ref="X1347:AD1347"/>
    <mergeCell ref="AE1347:AG1347"/>
    <mergeCell ref="A1348:J1348"/>
    <mergeCell ref="K1348:AA1348"/>
    <mergeCell ref="AC1348:AG1348"/>
    <mergeCell ref="C1345:N1345"/>
    <mergeCell ref="O1345:S1345"/>
    <mergeCell ref="T1345:V1345"/>
    <mergeCell ref="X1345:AD1345"/>
    <mergeCell ref="AE1345:AG1345"/>
    <mergeCell ref="A1346:H1346"/>
    <mergeCell ref="I1346:Y1346"/>
    <mergeCell ref="AA1346:AG1346"/>
    <mergeCell ref="C1343:N1343"/>
    <mergeCell ref="O1343:S1343"/>
    <mergeCell ref="T1343:V1343"/>
    <mergeCell ref="X1343:AD1343"/>
    <mergeCell ref="AE1343:AG1343"/>
    <mergeCell ref="C1344:N1344"/>
    <mergeCell ref="O1344:S1344"/>
    <mergeCell ref="T1344:V1344"/>
    <mergeCell ref="X1344:AD1344"/>
    <mergeCell ref="AE1344:AG1344"/>
    <mergeCell ref="A1341:N1341"/>
    <mergeCell ref="O1341:S1341"/>
    <mergeCell ref="T1341:V1341"/>
    <mergeCell ref="X1341:AD1341"/>
    <mergeCell ref="AE1341:AG1341"/>
    <mergeCell ref="C1342:N1342"/>
    <mergeCell ref="O1342:S1342"/>
    <mergeCell ref="T1342:V1342"/>
    <mergeCell ref="X1342:AD1342"/>
    <mergeCell ref="AE1342:AG1342"/>
    <mergeCell ref="A1339:N1339"/>
    <mergeCell ref="O1339:S1339"/>
    <mergeCell ref="T1339:V1339"/>
    <mergeCell ref="X1339:AD1339"/>
    <mergeCell ref="AE1339:AG1339"/>
    <mergeCell ref="A1340:H1340"/>
    <mergeCell ref="I1340:Y1340"/>
    <mergeCell ref="AA1340:AG1340"/>
    <mergeCell ref="AH1334:AH1338"/>
    <mergeCell ref="I1335:Y1335"/>
    <mergeCell ref="AA1335:AG1335"/>
    <mergeCell ref="I1336:Y1336"/>
    <mergeCell ref="AA1336:AG1336"/>
    <mergeCell ref="I1337:Y1337"/>
    <mergeCell ref="AA1337:AG1337"/>
    <mergeCell ref="I1338:Y1338"/>
    <mergeCell ref="AA1338:AG1338"/>
    <mergeCell ref="A1333:N1333"/>
    <mergeCell ref="O1333:S1333"/>
    <mergeCell ref="T1333:V1333"/>
    <mergeCell ref="X1333:AD1333"/>
    <mergeCell ref="AE1333:AG1333"/>
    <mergeCell ref="A1334:H1338"/>
    <mergeCell ref="I1334:Y1334"/>
    <mergeCell ref="Z1334:Z1338"/>
    <mergeCell ref="AA1334:AG1334"/>
    <mergeCell ref="M1331:P1331"/>
    <mergeCell ref="Q1331:T1331"/>
    <mergeCell ref="U1331:Z1331"/>
    <mergeCell ref="AA1331:AD1331"/>
    <mergeCell ref="A1332:J1332"/>
    <mergeCell ref="K1332:Z1332"/>
    <mergeCell ref="AA1332:AG1332"/>
    <mergeCell ref="V1328:X1328"/>
    <mergeCell ref="Y1328:AE1328"/>
    <mergeCell ref="AF1328:AG1328"/>
    <mergeCell ref="A1329:AH1329"/>
    <mergeCell ref="A1330:J1331"/>
    <mergeCell ref="K1330:L1331"/>
    <mergeCell ref="M1330:T1330"/>
    <mergeCell ref="U1330:AD1330"/>
    <mergeCell ref="AE1330:AG1331"/>
    <mergeCell ref="AH1330:AH1331"/>
    <mergeCell ref="E1328:F1328"/>
    <mergeCell ref="H1328:I1328"/>
    <mergeCell ref="J1328:K1328"/>
    <mergeCell ref="L1328:M1328"/>
    <mergeCell ref="N1328:Q1328"/>
    <mergeCell ref="R1328:U1328"/>
    <mergeCell ref="A1325:AC1325"/>
    <mergeCell ref="AD1325:AE1325"/>
    <mergeCell ref="AH1325:AH1326"/>
    <mergeCell ref="A1326:AC1326"/>
    <mergeCell ref="AD1326:AE1326"/>
    <mergeCell ref="A1327:C1327"/>
    <mergeCell ref="D1327:D1328"/>
    <mergeCell ref="E1327:AG1327"/>
    <mergeCell ref="AH1327:AH1328"/>
    <mergeCell ref="A1328:C1328"/>
    <mergeCell ref="A1319:AC1320"/>
    <mergeCell ref="AD1319:AE1319"/>
    <mergeCell ref="AF1319:AG1319"/>
    <mergeCell ref="AH1319:AH1323"/>
    <mergeCell ref="AD1320:AG1323"/>
    <mergeCell ref="A1321:AC1321"/>
    <mergeCell ref="A1322:AC1322"/>
    <mergeCell ref="A1323:AC1324"/>
    <mergeCell ref="AD1324:AH1324"/>
    <mergeCell ref="A1314:H1314"/>
    <mergeCell ref="I1314:Y1314"/>
    <mergeCell ref="AA1314:AG1314"/>
    <mergeCell ref="A1315:D1315"/>
    <mergeCell ref="E1315:AH1315"/>
    <mergeCell ref="A1318:AH1318"/>
    <mergeCell ref="AC1311:AD1311"/>
    <mergeCell ref="AE1311:AG1311"/>
    <mergeCell ref="A1312:H1312"/>
    <mergeCell ref="I1312:Y1312"/>
    <mergeCell ref="AA1312:AG1312"/>
    <mergeCell ref="A1313:AH1313"/>
    <mergeCell ref="AC1310:AD1310"/>
    <mergeCell ref="AE1310:AG1310"/>
    <mergeCell ref="A1311:E1311"/>
    <mergeCell ref="F1311:J1311"/>
    <mergeCell ref="K1311:L1311"/>
    <mergeCell ref="M1311:O1311"/>
    <mergeCell ref="P1311:R1311"/>
    <mergeCell ref="S1311:T1311"/>
    <mergeCell ref="U1311:W1311"/>
    <mergeCell ref="X1311:AB1311"/>
    <mergeCell ref="A1309:J1309"/>
    <mergeCell ref="K1309:AA1309"/>
    <mergeCell ref="AC1309:AG1309"/>
    <mergeCell ref="A1310:J1310"/>
    <mergeCell ref="K1310:L1310"/>
    <mergeCell ref="M1310:O1310"/>
    <mergeCell ref="P1310:R1310"/>
    <mergeCell ref="S1310:T1310"/>
    <mergeCell ref="U1310:W1310"/>
    <mergeCell ref="X1310:AB1310"/>
    <mergeCell ref="A1307:H1307"/>
    <mergeCell ref="I1307:Y1307"/>
    <mergeCell ref="AA1307:AG1307"/>
    <mergeCell ref="A1308:N1308"/>
    <mergeCell ref="O1308:S1308"/>
    <mergeCell ref="T1308:V1308"/>
    <mergeCell ref="X1308:AD1308"/>
    <mergeCell ref="AE1308:AG1308"/>
    <mergeCell ref="C1305:N1305"/>
    <mergeCell ref="O1305:S1305"/>
    <mergeCell ref="T1305:V1305"/>
    <mergeCell ref="X1305:AD1305"/>
    <mergeCell ref="AE1305:AG1305"/>
    <mergeCell ref="C1306:N1306"/>
    <mergeCell ref="O1306:S1306"/>
    <mergeCell ref="T1306:V1306"/>
    <mergeCell ref="X1306:AD1306"/>
    <mergeCell ref="AE1306:AG1306"/>
    <mergeCell ref="A1303:N1303"/>
    <mergeCell ref="O1303:S1303"/>
    <mergeCell ref="T1303:V1303"/>
    <mergeCell ref="X1303:AD1303"/>
    <mergeCell ref="AE1303:AG1303"/>
    <mergeCell ref="C1304:N1304"/>
    <mergeCell ref="O1304:S1304"/>
    <mergeCell ref="T1304:V1304"/>
    <mergeCell ref="X1304:AD1304"/>
    <mergeCell ref="AE1304:AG1304"/>
    <mergeCell ref="C1301:N1301"/>
    <mergeCell ref="O1301:S1301"/>
    <mergeCell ref="T1301:V1301"/>
    <mergeCell ref="X1301:AD1301"/>
    <mergeCell ref="AE1301:AG1301"/>
    <mergeCell ref="A1302:H1302"/>
    <mergeCell ref="I1302:Y1302"/>
    <mergeCell ref="AA1302:AG1302"/>
    <mergeCell ref="A1299:N1299"/>
    <mergeCell ref="O1299:S1299"/>
    <mergeCell ref="T1299:V1299"/>
    <mergeCell ref="X1299:AD1299"/>
    <mergeCell ref="AE1299:AG1299"/>
    <mergeCell ref="C1300:N1300"/>
    <mergeCell ref="O1300:S1300"/>
    <mergeCell ref="T1300:V1300"/>
    <mergeCell ref="X1300:AD1300"/>
    <mergeCell ref="AE1300:AG1300"/>
    <mergeCell ref="AH1294:AH1298"/>
    <mergeCell ref="I1295:Y1295"/>
    <mergeCell ref="AA1295:AG1295"/>
    <mergeCell ref="I1296:Y1296"/>
    <mergeCell ref="AA1296:AG1296"/>
    <mergeCell ref="I1297:Y1297"/>
    <mergeCell ref="AA1297:AG1297"/>
    <mergeCell ref="I1298:Y1298"/>
    <mergeCell ref="AA1298:AG1298"/>
    <mergeCell ref="C1293:N1293"/>
    <mergeCell ref="O1293:S1293"/>
    <mergeCell ref="T1293:V1293"/>
    <mergeCell ref="X1293:AD1293"/>
    <mergeCell ref="AE1293:AG1293"/>
    <mergeCell ref="A1294:H1298"/>
    <mergeCell ref="I1294:Y1294"/>
    <mergeCell ref="Z1294:Z1298"/>
    <mergeCell ref="AA1294:AG1294"/>
    <mergeCell ref="AE1290:AG1290"/>
    <mergeCell ref="A1291:J1291"/>
    <mergeCell ref="K1291:Z1291"/>
    <mergeCell ref="AA1291:AG1291"/>
    <mergeCell ref="A1292:N1292"/>
    <mergeCell ref="O1292:S1292"/>
    <mergeCell ref="T1292:V1292"/>
    <mergeCell ref="X1292:AD1292"/>
    <mergeCell ref="AE1292:AG1292"/>
    <mergeCell ref="M1289:P1289"/>
    <mergeCell ref="Q1289:T1289"/>
    <mergeCell ref="U1289:Z1289"/>
    <mergeCell ref="AA1289:AD1289"/>
    <mergeCell ref="C1290:J1290"/>
    <mergeCell ref="K1290:L1290"/>
    <mergeCell ref="M1290:P1290"/>
    <mergeCell ref="Q1290:T1290"/>
    <mergeCell ref="U1290:Z1290"/>
    <mergeCell ref="AA1290:AD1290"/>
    <mergeCell ref="V1286:X1286"/>
    <mergeCell ref="Y1286:AE1286"/>
    <mergeCell ref="AF1286:AG1286"/>
    <mergeCell ref="A1287:AH1287"/>
    <mergeCell ref="A1288:J1289"/>
    <mergeCell ref="K1288:L1289"/>
    <mergeCell ref="M1288:T1288"/>
    <mergeCell ref="U1288:AD1288"/>
    <mergeCell ref="AE1288:AG1289"/>
    <mergeCell ref="AH1288:AH1289"/>
    <mergeCell ref="E1286:F1286"/>
    <mergeCell ref="H1286:I1286"/>
    <mergeCell ref="J1286:K1286"/>
    <mergeCell ref="L1286:M1286"/>
    <mergeCell ref="N1286:Q1286"/>
    <mergeCell ref="R1286:U1286"/>
    <mergeCell ref="A1283:AC1283"/>
    <mergeCell ref="AD1283:AE1283"/>
    <mergeCell ref="AH1283:AH1284"/>
    <mergeCell ref="A1284:AC1284"/>
    <mergeCell ref="AD1284:AE1284"/>
    <mergeCell ref="A1285:C1285"/>
    <mergeCell ref="D1285:D1286"/>
    <mergeCell ref="E1285:AG1285"/>
    <mergeCell ref="AH1285:AH1286"/>
    <mergeCell ref="A1286:C1286"/>
    <mergeCell ref="A1277:AC1278"/>
    <mergeCell ref="AD1277:AE1277"/>
    <mergeCell ref="AF1277:AG1277"/>
    <mergeCell ref="AH1277:AH1281"/>
    <mergeCell ref="AD1278:AG1281"/>
    <mergeCell ref="A1279:AC1279"/>
    <mergeCell ref="A1280:AC1280"/>
    <mergeCell ref="A1281:AC1282"/>
    <mergeCell ref="AD1282:AH1282"/>
    <mergeCell ref="A1272:H1272"/>
    <mergeCell ref="I1272:Y1272"/>
    <mergeCell ref="AA1272:AG1272"/>
    <mergeCell ref="A1273:D1273"/>
    <mergeCell ref="E1273:AH1273"/>
    <mergeCell ref="A1276:AH1276"/>
    <mergeCell ref="AC1269:AD1269"/>
    <mergeCell ref="AE1269:AG1269"/>
    <mergeCell ref="A1270:H1270"/>
    <mergeCell ref="I1270:Y1270"/>
    <mergeCell ref="AA1270:AG1270"/>
    <mergeCell ref="A1271:AH1271"/>
    <mergeCell ref="A1268:J1268"/>
    <mergeCell ref="K1268:AA1268"/>
    <mergeCell ref="AC1268:AG1268"/>
    <mergeCell ref="A1269:J1269"/>
    <mergeCell ref="K1269:L1269"/>
    <mergeCell ref="M1269:O1269"/>
    <mergeCell ref="P1269:R1269"/>
    <mergeCell ref="S1269:T1269"/>
    <mergeCell ref="U1269:W1269"/>
    <mergeCell ref="X1269:AB1269"/>
    <mergeCell ref="A1266:H1266"/>
    <mergeCell ref="I1266:Y1266"/>
    <mergeCell ref="AA1266:AG1266"/>
    <mergeCell ref="A1267:N1267"/>
    <mergeCell ref="O1267:S1267"/>
    <mergeCell ref="T1267:V1267"/>
    <mergeCell ref="X1267:AD1267"/>
    <mergeCell ref="AE1267:AG1267"/>
    <mergeCell ref="A1264:H1264"/>
    <mergeCell ref="I1264:Y1264"/>
    <mergeCell ref="AA1264:AG1264"/>
    <mergeCell ref="A1265:N1265"/>
    <mergeCell ref="O1265:S1265"/>
    <mergeCell ref="T1265:V1265"/>
    <mergeCell ref="X1265:AD1265"/>
    <mergeCell ref="AE1265:AG1265"/>
    <mergeCell ref="AA1261:AG1261"/>
    <mergeCell ref="I1262:Y1262"/>
    <mergeCell ref="AA1262:AG1262"/>
    <mergeCell ref="A1263:N1263"/>
    <mergeCell ref="O1263:S1263"/>
    <mergeCell ref="T1263:V1263"/>
    <mergeCell ref="X1263:AD1263"/>
    <mergeCell ref="AE1263:AG1263"/>
    <mergeCell ref="A1258:H1262"/>
    <mergeCell ref="I1258:Y1258"/>
    <mergeCell ref="Z1258:Z1262"/>
    <mergeCell ref="AA1258:AG1258"/>
    <mergeCell ref="AH1258:AH1262"/>
    <mergeCell ref="I1259:Y1259"/>
    <mergeCell ref="AA1259:AG1259"/>
    <mergeCell ref="I1260:Y1260"/>
    <mergeCell ref="AA1260:AG1260"/>
    <mergeCell ref="I1261:Y1261"/>
    <mergeCell ref="A1256:N1256"/>
    <mergeCell ref="O1256:S1256"/>
    <mergeCell ref="T1256:V1256"/>
    <mergeCell ref="X1256:AD1256"/>
    <mergeCell ref="AE1256:AG1256"/>
    <mergeCell ref="C1257:N1257"/>
    <mergeCell ref="O1257:S1257"/>
    <mergeCell ref="T1257:V1257"/>
    <mergeCell ref="X1257:AD1257"/>
    <mergeCell ref="AE1257:AG1257"/>
    <mergeCell ref="M1254:P1254"/>
    <mergeCell ref="Q1254:T1254"/>
    <mergeCell ref="U1254:Z1254"/>
    <mergeCell ref="AA1254:AD1254"/>
    <mergeCell ref="A1255:J1255"/>
    <mergeCell ref="K1255:Z1255"/>
    <mergeCell ref="AA1255:AG1255"/>
    <mergeCell ref="V1251:X1251"/>
    <mergeCell ref="Y1251:AE1251"/>
    <mergeCell ref="AF1251:AG1251"/>
    <mergeCell ref="A1252:AH1252"/>
    <mergeCell ref="A1253:J1254"/>
    <mergeCell ref="K1253:L1254"/>
    <mergeCell ref="M1253:T1253"/>
    <mergeCell ref="U1253:AD1253"/>
    <mergeCell ref="AE1253:AG1254"/>
    <mergeCell ref="AH1253:AH1254"/>
    <mergeCell ref="E1251:F1251"/>
    <mergeCell ref="H1251:I1251"/>
    <mergeCell ref="J1251:K1251"/>
    <mergeCell ref="L1251:M1251"/>
    <mergeCell ref="N1251:Q1251"/>
    <mergeCell ref="R1251:U1251"/>
    <mergeCell ref="A1248:AC1248"/>
    <mergeCell ref="AD1248:AE1248"/>
    <mergeCell ref="AH1248:AH1249"/>
    <mergeCell ref="A1249:AC1249"/>
    <mergeCell ref="AD1249:AE1249"/>
    <mergeCell ref="A1250:C1250"/>
    <mergeCell ref="D1250:D1251"/>
    <mergeCell ref="E1250:AG1250"/>
    <mergeCell ref="AH1250:AH1251"/>
    <mergeCell ref="A1251:C1251"/>
    <mergeCell ref="A1242:AC1243"/>
    <mergeCell ref="AD1242:AE1242"/>
    <mergeCell ref="AF1242:AG1242"/>
    <mergeCell ref="AH1242:AH1246"/>
    <mergeCell ref="AD1243:AG1246"/>
    <mergeCell ref="A1244:AC1244"/>
    <mergeCell ref="A1245:AC1245"/>
    <mergeCell ref="A1246:AC1247"/>
    <mergeCell ref="AD1247:AH1247"/>
    <mergeCell ref="A1237:H1237"/>
    <mergeCell ref="I1237:Y1237"/>
    <mergeCell ref="AA1237:AG1237"/>
    <mergeCell ref="A1238:D1238"/>
    <mergeCell ref="E1238:AH1238"/>
    <mergeCell ref="A1241:AH1241"/>
    <mergeCell ref="AC1234:AD1234"/>
    <mergeCell ref="AE1234:AG1234"/>
    <mergeCell ref="A1235:H1235"/>
    <mergeCell ref="I1235:Y1235"/>
    <mergeCell ref="AA1235:AG1235"/>
    <mergeCell ref="A1236:AH1236"/>
    <mergeCell ref="A1233:J1233"/>
    <mergeCell ref="K1233:AA1233"/>
    <mergeCell ref="AC1233:AG1233"/>
    <mergeCell ref="A1234:J1234"/>
    <mergeCell ref="K1234:L1234"/>
    <mergeCell ref="M1234:O1234"/>
    <mergeCell ref="P1234:R1234"/>
    <mergeCell ref="S1234:T1234"/>
    <mergeCell ref="U1234:W1234"/>
    <mergeCell ref="X1234:AB1234"/>
    <mergeCell ref="A1231:H1231"/>
    <mergeCell ref="I1231:Y1231"/>
    <mergeCell ref="AA1231:AG1231"/>
    <mergeCell ref="A1232:N1232"/>
    <mergeCell ref="O1232:S1232"/>
    <mergeCell ref="T1232:V1232"/>
    <mergeCell ref="X1232:AD1232"/>
    <mergeCell ref="AE1232:AG1232"/>
    <mergeCell ref="A1229:H1229"/>
    <mergeCell ref="I1229:Y1229"/>
    <mergeCell ref="AA1229:AG1229"/>
    <mergeCell ref="A1230:N1230"/>
    <mergeCell ref="O1230:S1230"/>
    <mergeCell ref="T1230:V1230"/>
    <mergeCell ref="X1230:AD1230"/>
    <mergeCell ref="AE1230:AG1230"/>
    <mergeCell ref="AA1226:AG1226"/>
    <mergeCell ref="I1227:Y1227"/>
    <mergeCell ref="AA1227:AG1227"/>
    <mergeCell ref="A1228:N1228"/>
    <mergeCell ref="O1228:S1228"/>
    <mergeCell ref="T1228:V1228"/>
    <mergeCell ref="X1228:AD1228"/>
    <mergeCell ref="AE1228:AG1228"/>
    <mergeCell ref="A1223:H1227"/>
    <mergeCell ref="I1223:Y1223"/>
    <mergeCell ref="Z1223:Z1227"/>
    <mergeCell ref="AA1223:AG1223"/>
    <mergeCell ref="AH1223:AH1227"/>
    <mergeCell ref="I1224:Y1224"/>
    <mergeCell ref="AA1224:AG1224"/>
    <mergeCell ref="I1225:Y1225"/>
    <mergeCell ref="AA1225:AG1225"/>
    <mergeCell ref="I1226:Y1226"/>
    <mergeCell ref="A1221:N1221"/>
    <mergeCell ref="O1221:S1221"/>
    <mergeCell ref="T1221:V1221"/>
    <mergeCell ref="X1221:AD1221"/>
    <mergeCell ref="AE1221:AG1221"/>
    <mergeCell ref="C1222:N1222"/>
    <mergeCell ref="O1222:S1222"/>
    <mergeCell ref="T1222:V1222"/>
    <mergeCell ref="X1222:AD1222"/>
    <mergeCell ref="AE1222:AG1222"/>
    <mergeCell ref="M1219:P1219"/>
    <mergeCell ref="Q1219:T1219"/>
    <mergeCell ref="U1219:Z1219"/>
    <mergeCell ref="AA1219:AD1219"/>
    <mergeCell ref="A1220:J1220"/>
    <mergeCell ref="K1220:Z1220"/>
    <mergeCell ref="AA1220:AG1220"/>
    <mergeCell ref="V1216:X1216"/>
    <mergeCell ref="Y1216:AE1216"/>
    <mergeCell ref="AF1216:AG1216"/>
    <mergeCell ref="A1217:AH1217"/>
    <mergeCell ref="A1218:J1219"/>
    <mergeCell ref="K1218:L1219"/>
    <mergeCell ref="M1218:T1218"/>
    <mergeCell ref="U1218:AD1218"/>
    <mergeCell ref="AE1218:AG1219"/>
    <mergeCell ref="AH1218:AH1219"/>
    <mergeCell ref="E1216:F1216"/>
    <mergeCell ref="H1216:I1216"/>
    <mergeCell ref="J1216:K1216"/>
    <mergeCell ref="L1216:M1216"/>
    <mergeCell ref="N1216:Q1216"/>
    <mergeCell ref="R1216:U1216"/>
    <mergeCell ref="A1213:AC1213"/>
    <mergeCell ref="AD1213:AE1213"/>
    <mergeCell ref="AH1213:AH1214"/>
    <mergeCell ref="A1214:AC1214"/>
    <mergeCell ref="AD1214:AE1214"/>
    <mergeCell ref="A1215:C1215"/>
    <mergeCell ref="D1215:D1216"/>
    <mergeCell ref="E1215:AG1215"/>
    <mergeCell ref="AH1215:AH1216"/>
    <mergeCell ref="A1216:C1216"/>
    <mergeCell ref="A1207:AC1208"/>
    <mergeCell ref="AD1207:AE1207"/>
    <mergeCell ref="AF1207:AG1207"/>
    <mergeCell ref="AH1207:AH1211"/>
    <mergeCell ref="AD1208:AG1211"/>
    <mergeCell ref="A1209:AC1209"/>
    <mergeCell ref="A1210:AC1210"/>
    <mergeCell ref="A1211:AC1212"/>
    <mergeCell ref="AD1212:AH1212"/>
    <mergeCell ref="A1202:H1202"/>
    <mergeCell ref="I1202:Y1202"/>
    <mergeCell ref="AA1202:AG1202"/>
    <mergeCell ref="A1203:D1203"/>
    <mergeCell ref="E1203:AH1203"/>
    <mergeCell ref="A1206:AH1206"/>
    <mergeCell ref="AC1199:AD1199"/>
    <mergeCell ref="AE1199:AG1199"/>
    <mergeCell ref="A1200:H1200"/>
    <mergeCell ref="I1200:Y1200"/>
    <mergeCell ref="AA1200:AG1200"/>
    <mergeCell ref="A1201:AH1201"/>
    <mergeCell ref="A1198:J1198"/>
    <mergeCell ref="K1198:AA1198"/>
    <mergeCell ref="AC1198:AG1198"/>
    <mergeCell ref="A1199:J1199"/>
    <mergeCell ref="K1199:L1199"/>
    <mergeCell ref="M1199:O1199"/>
    <mergeCell ref="P1199:R1199"/>
    <mergeCell ref="S1199:T1199"/>
    <mergeCell ref="U1199:W1199"/>
    <mergeCell ref="X1199:AB1199"/>
    <mergeCell ref="A1196:H1196"/>
    <mergeCell ref="I1196:Y1196"/>
    <mergeCell ref="AA1196:AG1196"/>
    <mergeCell ref="A1197:N1197"/>
    <mergeCell ref="O1197:S1197"/>
    <mergeCell ref="T1197:V1197"/>
    <mergeCell ref="X1197:AD1197"/>
    <mergeCell ref="AE1197:AG1197"/>
    <mergeCell ref="A1194:H1194"/>
    <mergeCell ref="I1194:Y1194"/>
    <mergeCell ref="AA1194:AG1194"/>
    <mergeCell ref="A1195:N1195"/>
    <mergeCell ref="O1195:S1195"/>
    <mergeCell ref="T1195:V1195"/>
    <mergeCell ref="X1195:AD1195"/>
    <mergeCell ref="AE1195:AG1195"/>
    <mergeCell ref="A1192:N1192"/>
    <mergeCell ref="O1192:S1192"/>
    <mergeCell ref="T1192:V1192"/>
    <mergeCell ref="X1192:AD1192"/>
    <mergeCell ref="AE1192:AG1192"/>
    <mergeCell ref="C1193:N1193"/>
    <mergeCell ref="O1193:S1193"/>
    <mergeCell ref="T1193:V1193"/>
    <mergeCell ref="X1193:AD1193"/>
    <mergeCell ref="AE1193:AG1193"/>
    <mergeCell ref="AH1187:AH1191"/>
    <mergeCell ref="I1188:Y1188"/>
    <mergeCell ref="AA1188:AG1188"/>
    <mergeCell ref="I1189:Y1189"/>
    <mergeCell ref="AA1189:AG1189"/>
    <mergeCell ref="I1190:Y1190"/>
    <mergeCell ref="AA1190:AG1190"/>
    <mergeCell ref="I1191:Y1191"/>
    <mergeCell ref="AA1191:AG1191"/>
    <mergeCell ref="A1186:N1186"/>
    <mergeCell ref="O1186:S1186"/>
    <mergeCell ref="T1186:V1186"/>
    <mergeCell ref="X1186:AD1186"/>
    <mergeCell ref="AE1186:AG1186"/>
    <mergeCell ref="A1187:H1191"/>
    <mergeCell ref="I1187:Y1187"/>
    <mergeCell ref="Z1187:Z1191"/>
    <mergeCell ref="AA1187:AG1187"/>
    <mergeCell ref="M1184:P1184"/>
    <mergeCell ref="Q1184:T1184"/>
    <mergeCell ref="U1184:Z1184"/>
    <mergeCell ref="AA1184:AD1184"/>
    <mergeCell ref="A1185:J1185"/>
    <mergeCell ref="K1185:Z1185"/>
    <mergeCell ref="AA1185:AG1185"/>
    <mergeCell ref="V1181:X1181"/>
    <mergeCell ref="Y1181:AE1181"/>
    <mergeCell ref="AF1181:AG1181"/>
    <mergeCell ref="A1182:AH1182"/>
    <mergeCell ref="A1183:J1184"/>
    <mergeCell ref="K1183:L1184"/>
    <mergeCell ref="M1183:T1183"/>
    <mergeCell ref="U1183:AD1183"/>
    <mergeCell ref="AE1183:AG1184"/>
    <mergeCell ref="AH1183:AH1184"/>
    <mergeCell ref="E1181:F1181"/>
    <mergeCell ref="H1181:I1181"/>
    <mergeCell ref="J1181:K1181"/>
    <mergeCell ref="L1181:M1181"/>
    <mergeCell ref="N1181:Q1181"/>
    <mergeCell ref="R1181:U1181"/>
    <mergeCell ref="A1178:AC1178"/>
    <mergeCell ref="AD1178:AE1178"/>
    <mergeCell ref="AH1178:AH1179"/>
    <mergeCell ref="A1179:AC1179"/>
    <mergeCell ref="AD1179:AE1179"/>
    <mergeCell ref="A1180:C1180"/>
    <mergeCell ref="D1180:D1181"/>
    <mergeCell ref="E1180:AG1180"/>
    <mergeCell ref="AH1180:AH1181"/>
    <mergeCell ref="A1181:C1181"/>
    <mergeCell ref="A1171:AH1171"/>
    <mergeCell ref="A1172:AC1173"/>
    <mergeCell ref="AD1172:AE1172"/>
    <mergeCell ref="AF1172:AG1172"/>
    <mergeCell ref="AH1172:AH1176"/>
    <mergeCell ref="AD1173:AG1176"/>
    <mergeCell ref="A1174:AC1174"/>
    <mergeCell ref="A1175:AC1175"/>
    <mergeCell ref="A1176:AC1177"/>
    <mergeCell ref="AD1177:AH1177"/>
    <mergeCell ref="A1166:AH1166"/>
    <mergeCell ref="A1167:H1167"/>
    <mergeCell ref="I1167:Y1167"/>
    <mergeCell ref="AA1167:AG1167"/>
    <mergeCell ref="A1168:D1168"/>
    <mergeCell ref="E1168:AH1168"/>
    <mergeCell ref="X1164:AB1164"/>
    <mergeCell ref="AC1164:AD1164"/>
    <mergeCell ref="AE1164:AG1164"/>
    <mergeCell ref="A1165:H1165"/>
    <mergeCell ref="I1165:Y1165"/>
    <mergeCell ref="AA1165:AG1165"/>
    <mergeCell ref="A1164:J1164"/>
    <mergeCell ref="K1164:L1164"/>
    <mergeCell ref="M1164:O1164"/>
    <mergeCell ref="P1164:R1164"/>
    <mergeCell ref="S1164:T1164"/>
    <mergeCell ref="U1164:W1164"/>
    <mergeCell ref="A1162:N1162"/>
    <mergeCell ref="O1162:S1162"/>
    <mergeCell ref="T1162:V1162"/>
    <mergeCell ref="X1162:AD1162"/>
    <mergeCell ref="AE1162:AG1162"/>
    <mergeCell ref="A1163:J1163"/>
    <mergeCell ref="K1163:AA1163"/>
    <mergeCell ref="AC1163:AG1163"/>
    <mergeCell ref="A1160:N1160"/>
    <mergeCell ref="O1160:S1160"/>
    <mergeCell ref="T1160:V1160"/>
    <mergeCell ref="X1160:AD1160"/>
    <mergeCell ref="AE1160:AG1160"/>
    <mergeCell ref="A1161:H1161"/>
    <mergeCell ref="I1161:Y1161"/>
    <mergeCell ref="AA1161:AG1161"/>
    <mergeCell ref="A1158:N1158"/>
    <mergeCell ref="O1158:S1158"/>
    <mergeCell ref="T1158:V1158"/>
    <mergeCell ref="X1158:AD1158"/>
    <mergeCell ref="AE1158:AG1158"/>
    <mergeCell ref="A1159:H1159"/>
    <mergeCell ref="I1159:Y1159"/>
    <mergeCell ref="AA1159:AG1159"/>
    <mergeCell ref="AH1153:AH1157"/>
    <mergeCell ref="I1154:Y1154"/>
    <mergeCell ref="AA1154:AG1154"/>
    <mergeCell ref="I1155:Y1155"/>
    <mergeCell ref="AA1155:AG1155"/>
    <mergeCell ref="I1156:Y1156"/>
    <mergeCell ref="AA1156:AG1156"/>
    <mergeCell ref="I1157:Y1157"/>
    <mergeCell ref="AA1157:AG1157"/>
    <mergeCell ref="C1152:N1152"/>
    <mergeCell ref="O1152:S1152"/>
    <mergeCell ref="T1152:V1152"/>
    <mergeCell ref="X1152:AD1152"/>
    <mergeCell ref="AE1152:AG1152"/>
    <mergeCell ref="A1153:H1157"/>
    <mergeCell ref="I1153:Y1153"/>
    <mergeCell ref="Z1153:Z1157"/>
    <mergeCell ref="AA1153:AG1153"/>
    <mergeCell ref="AE1148:AG1148"/>
    <mergeCell ref="A1150:J1150"/>
    <mergeCell ref="K1150:Z1150"/>
    <mergeCell ref="AA1150:AG1150"/>
    <mergeCell ref="A1151:N1151"/>
    <mergeCell ref="O1151:S1151"/>
    <mergeCell ref="T1151:V1151"/>
    <mergeCell ref="X1151:AD1151"/>
    <mergeCell ref="AE1151:AG1151"/>
    <mergeCell ref="M1147:P1147"/>
    <mergeCell ref="Q1147:T1147"/>
    <mergeCell ref="U1147:Z1147"/>
    <mergeCell ref="AA1147:AD1147"/>
    <mergeCell ref="C1148:J1149"/>
    <mergeCell ref="K1148:L1148"/>
    <mergeCell ref="M1148:P1148"/>
    <mergeCell ref="Q1148:T1148"/>
    <mergeCell ref="U1148:Z1148"/>
    <mergeCell ref="AA1148:AD1148"/>
    <mergeCell ref="V1144:X1144"/>
    <mergeCell ref="Y1144:AE1144"/>
    <mergeCell ref="AF1144:AG1144"/>
    <mergeCell ref="A1145:AH1145"/>
    <mergeCell ref="A1146:J1147"/>
    <mergeCell ref="K1146:L1147"/>
    <mergeCell ref="M1146:T1146"/>
    <mergeCell ref="U1146:AD1146"/>
    <mergeCell ref="AE1146:AG1147"/>
    <mergeCell ref="AH1146:AH1147"/>
    <mergeCell ref="E1144:F1144"/>
    <mergeCell ref="H1144:I1144"/>
    <mergeCell ref="J1144:K1144"/>
    <mergeCell ref="L1144:M1144"/>
    <mergeCell ref="N1144:Q1144"/>
    <mergeCell ref="R1144:U1144"/>
    <mergeCell ref="A1141:AC1141"/>
    <mergeCell ref="AD1141:AE1141"/>
    <mergeCell ref="AH1141:AH1142"/>
    <mergeCell ref="A1142:AC1142"/>
    <mergeCell ref="AD1142:AE1142"/>
    <mergeCell ref="A1143:C1143"/>
    <mergeCell ref="D1143:D1144"/>
    <mergeCell ref="E1143:AG1143"/>
    <mergeCell ref="AH1143:AH1144"/>
    <mergeCell ref="A1144:C1144"/>
    <mergeCell ref="A1134:AH1134"/>
    <mergeCell ref="A1135:AC1136"/>
    <mergeCell ref="AD1135:AE1135"/>
    <mergeCell ref="AF1135:AG1135"/>
    <mergeCell ref="AH1135:AH1139"/>
    <mergeCell ref="AD1136:AG1139"/>
    <mergeCell ref="A1137:AC1137"/>
    <mergeCell ref="A1138:AC1138"/>
    <mergeCell ref="A1139:AC1140"/>
    <mergeCell ref="AD1140:AH1140"/>
    <mergeCell ref="A1129:AH1129"/>
    <mergeCell ref="A1130:H1130"/>
    <mergeCell ref="I1130:Y1130"/>
    <mergeCell ref="AA1130:AG1130"/>
    <mergeCell ref="A1131:D1131"/>
    <mergeCell ref="E1131:AH1131"/>
    <mergeCell ref="X1127:AB1127"/>
    <mergeCell ref="AC1127:AD1127"/>
    <mergeCell ref="AE1127:AG1127"/>
    <mergeCell ref="A1128:H1128"/>
    <mergeCell ref="I1128:Y1128"/>
    <mergeCell ref="AA1128:AG1128"/>
    <mergeCell ref="X1126:AB1126"/>
    <mergeCell ref="AC1126:AD1126"/>
    <mergeCell ref="AE1126:AG1126"/>
    <mergeCell ref="A1127:E1127"/>
    <mergeCell ref="F1127:J1127"/>
    <mergeCell ref="K1127:L1127"/>
    <mergeCell ref="M1127:O1127"/>
    <mergeCell ref="P1127:R1127"/>
    <mergeCell ref="S1127:T1127"/>
    <mergeCell ref="U1127:W1127"/>
    <mergeCell ref="AE1124:AG1124"/>
    <mergeCell ref="A1125:J1125"/>
    <mergeCell ref="K1125:AA1125"/>
    <mergeCell ref="AC1125:AG1125"/>
    <mergeCell ref="A1126:J1126"/>
    <mergeCell ref="K1126:L1126"/>
    <mergeCell ref="M1126:O1126"/>
    <mergeCell ref="P1126:R1126"/>
    <mergeCell ref="S1126:T1126"/>
    <mergeCell ref="U1126:W1126"/>
    <mergeCell ref="A1123:N1123"/>
    <mergeCell ref="O1123:S1123"/>
    <mergeCell ref="T1123:V1123"/>
    <mergeCell ref="X1123:AD1123"/>
    <mergeCell ref="AE1123:AG1123"/>
    <mergeCell ref="A1124:E1124"/>
    <mergeCell ref="F1124:N1124"/>
    <mergeCell ref="O1124:S1124"/>
    <mergeCell ref="T1124:V1124"/>
    <mergeCell ref="X1124:AD1124"/>
    <mergeCell ref="A1121:N1121"/>
    <mergeCell ref="O1121:S1121"/>
    <mergeCell ref="T1121:V1121"/>
    <mergeCell ref="X1121:AD1121"/>
    <mergeCell ref="AE1121:AG1121"/>
    <mergeCell ref="A1122:H1122"/>
    <mergeCell ref="I1122:Y1122"/>
    <mergeCell ref="AA1122:AG1122"/>
    <mergeCell ref="A1119:N1119"/>
    <mergeCell ref="O1119:S1119"/>
    <mergeCell ref="T1119:V1119"/>
    <mergeCell ref="X1119:AD1119"/>
    <mergeCell ref="AE1119:AG1119"/>
    <mergeCell ref="A1120:H1120"/>
    <mergeCell ref="I1120:Y1120"/>
    <mergeCell ref="AA1120:AG1120"/>
    <mergeCell ref="AH1114:AH1118"/>
    <mergeCell ref="I1115:Y1115"/>
    <mergeCell ref="AA1115:AG1115"/>
    <mergeCell ref="I1116:Y1116"/>
    <mergeCell ref="AA1116:AG1116"/>
    <mergeCell ref="I1117:Y1117"/>
    <mergeCell ref="AA1117:AG1117"/>
    <mergeCell ref="I1118:Y1118"/>
    <mergeCell ref="AA1118:AG1118"/>
    <mergeCell ref="C1113:N1113"/>
    <mergeCell ref="O1113:S1113"/>
    <mergeCell ref="T1113:V1113"/>
    <mergeCell ref="X1113:AD1113"/>
    <mergeCell ref="AE1113:AG1113"/>
    <mergeCell ref="A1114:H1118"/>
    <mergeCell ref="I1114:Y1114"/>
    <mergeCell ref="Z1114:Z1118"/>
    <mergeCell ref="AA1114:AG1114"/>
    <mergeCell ref="AE1110:AG1110"/>
    <mergeCell ref="A1111:J1111"/>
    <mergeCell ref="K1111:Z1111"/>
    <mergeCell ref="AA1111:AG1111"/>
    <mergeCell ref="A1112:N1112"/>
    <mergeCell ref="O1112:S1112"/>
    <mergeCell ref="T1112:V1112"/>
    <mergeCell ref="X1112:AD1112"/>
    <mergeCell ref="AE1112:AG1112"/>
    <mergeCell ref="M1109:P1109"/>
    <mergeCell ref="Q1109:T1109"/>
    <mergeCell ref="U1109:Z1109"/>
    <mergeCell ref="AA1109:AD1109"/>
    <mergeCell ref="C1110:J1110"/>
    <mergeCell ref="K1110:L1110"/>
    <mergeCell ref="M1110:P1110"/>
    <mergeCell ref="Q1110:T1110"/>
    <mergeCell ref="U1110:Z1110"/>
    <mergeCell ref="AA1110:AD1110"/>
    <mergeCell ref="V1106:X1106"/>
    <mergeCell ref="Y1106:AE1106"/>
    <mergeCell ref="AF1106:AG1106"/>
    <mergeCell ref="A1107:AH1107"/>
    <mergeCell ref="A1108:J1109"/>
    <mergeCell ref="K1108:L1109"/>
    <mergeCell ref="M1108:T1108"/>
    <mergeCell ref="U1108:AD1108"/>
    <mergeCell ref="AE1108:AG1109"/>
    <mergeCell ref="AH1108:AH1109"/>
    <mergeCell ref="E1106:F1106"/>
    <mergeCell ref="H1106:I1106"/>
    <mergeCell ref="J1106:K1106"/>
    <mergeCell ref="L1106:M1106"/>
    <mergeCell ref="N1106:Q1106"/>
    <mergeCell ref="R1106:U1106"/>
    <mergeCell ref="A1103:AC1103"/>
    <mergeCell ref="AD1103:AE1103"/>
    <mergeCell ref="AH1103:AH1104"/>
    <mergeCell ref="A1104:AC1104"/>
    <mergeCell ref="AD1104:AE1104"/>
    <mergeCell ref="A1105:C1105"/>
    <mergeCell ref="D1105:D1106"/>
    <mergeCell ref="E1105:AG1105"/>
    <mergeCell ref="AH1105:AH1106"/>
    <mergeCell ref="A1106:C1106"/>
    <mergeCell ref="A1097:AC1098"/>
    <mergeCell ref="AD1097:AE1097"/>
    <mergeCell ref="AF1097:AG1097"/>
    <mergeCell ref="AH1097:AH1101"/>
    <mergeCell ref="AD1098:AG1101"/>
    <mergeCell ref="A1099:AC1099"/>
    <mergeCell ref="A1100:AC1100"/>
    <mergeCell ref="A1101:AC1102"/>
    <mergeCell ref="AD1102:AH1102"/>
    <mergeCell ref="A1093:H1093"/>
    <mergeCell ref="I1093:Y1093"/>
    <mergeCell ref="AA1093:AG1093"/>
    <mergeCell ref="A1094:D1094"/>
    <mergeCell ref="E1094:AH1094"/>
    <mergeCell ref="A1096:AH1096"/>
    <mergeCell ref="AC1089:AD1089"/>
    <mergeCell ref="AE1089:AG1089"/>
    <mergeCell ref="A1091:H1091"/>
    <mergeCell ref="I1091:Y1091"/>
    <mergeCell ref="AA1091:AG1091"/>
    <mergeCell ref="A1092:AH1092"/>
    <mergeCell ref="AC1087:AD1087"/>
    <mergeCell ref="AE1087:AG1087"/>
    <mergeCell ref="A1089:E1089"/>
    <mergeCell ref="F1089:J1090"/>
    <mergeCell ref="K1089:L1089"/>
    <mergeCell ref="M1089:O1089"/>
    <mergeCell ref="P1089:R1089"/>
    <mergeCell ref="S1089:T1089"/>
    <mergeCell ref="U1089:W1089"/>
    <mergeCell ref="X1089:AB1089"/>
    <mergeCell ref="AC1086:AD1086"/>
    <mergeCell ref="AE1086:AG1086"/>
    <mergeCell ref="A1087:E1087"/>
    <mergeCell ref="F1087:J1088"/>
    <mergeCell ref="K1087:L1087"/>
    <mergeCell ref="M1087:O1087"/>
    <mergeCell ref="P1087:R1087"/>
    <mergeCell ref="S1087:T1087"/>
    <mergeCell ref="U1087:W1087"/>
    <mergeCell ref="X1087:AB1087"/>
    <mergeCell ref="AC1085:AD1085"/>
    <mergeCell ref="AE1085:AG1085"/>
    <mergeCell ref="A1086:E1086"/>
    <mergeCell ref="F1086:J1086"/>
    <mergeCell ref="K1086:L1086"/>
    <mergeCell ref="M1086:O1086"/>
    <mergeCell ref="P1086:R1086"/>
    <mergeCell ref="S1086:T1086"/>
    <mergeCell ref="U1086:W1086"/>
    <mergeCell ref="X1086:AB1086"/>
    <mergeCell ref="AC1084:AD1084"/>
    <mergeCell ref="AE1084:AG1084"/>
    <mergeCell ref="A1085:E1085"/>
    <mergeCell ref="F1085:J1085"/>
    <mergeCell ref="K1085:L1085"/>
    <mergeCell ref="M1085:O1085"/>
    <mergeCell ref="P1085:R1085"/>
    <mergeCell ref="S1085:T1085"/>
    <mergeCell ref="U1085:W1085"/>
    <mergeCell ref="X1085:AB1085"/>
    <mergeCell ref="A1083:J1083"/>
    <mergeCell ref="K1083:AA1083"/>
    <mergeCell ref="AC1083:AG1083"/>
    <mergeCell ref="A1084:J1084"/>
    <mergeCell ref="K1084:L1084"/>
    <mergeCell ref="M1084:O1084"/>
    <mergeCell ref="P1084:R1084"/>
    <mergeCell ref="S1084:T1084"/>
    <mergeCell ref="U1084:W1084"/>
    <mergeCell ref="X1084:AB1084"/>
    <mergeCell ref="A1082:E1082"/>
    <mergeCell ref="F1082:N1082"/>
    <mergeCell ref="O1082:S1082"/>
    <mergeCell ref="T1082:V1082"/>
    <mergeCell ref="X1082:AD1082"/>
    <mergeCell ref="AE1082:AG1082"/>
    <mergeCell ref="A1081:E1081"/>
    <mergeCell ref="F1081:N1081"/>
    <mergeCell ref="O1081:S1081"/>
    <mergeCell ref="T1081:V1081"/>
    <mergeCell ref="X1081:AD1081"/>
    <mergeCell ref="AE1081:AG1081"/>
    <mergeCell ref="AE1079:AG1079"/>
    <mergeCell ref="A1080:E1080"/>
    <mergeCell ref="F1080:N1080"/>
    <mergeCell ref="O1080:S1080"/>
    <mergeCell ref="T1080:V1080"/>
    <mergeCell ref="X1080:AD1080"/>
    <mergeCell ref="AE1080:AG1080"/>
    <mergeCell ref="A1078:N1078"/>
    <mergeCell ref="O1078:S1078"/>
    <mergeCell ref="T1078:V1078"/>
    <mergeCell ref="X1078:AD1078"/>
    <mergeCell ref="AE1078:AG1078"/>
    <mergeCell ref="A1079:E1079"/>
    <mergeCell ref="F1079:N1079"/>
    <mergeCell ref="O1079:S1079"/>
    <mergeCell ref="T1079:V1079"/>
    <mergeCell ref="X1079:AD1079"/>
    <mergeCell ref="C1076:N1076"/>
    <mergeCell ref="O1076:S1076"/>
    <mergeCell ref="T1076:V1076"/>
    <mergeCell ref="X1076:AD1076"/>
    <mergeCell ref="AE1076:AG1076"/>
    <mergeCell ref="A1077:H1077"/>
    <mergeCell ref="I1077:Y1077"/>
    <mergeCell ref="AA1077:AG1077"/>
    <mergeCell ref="A1074:H1074"/>
    <mergeCell ref="I1074:Y1074"/>
    <mergeCell ref="AA1074:AG1074"/>
    <mergeCell ref="A1075:N1075"/>
    <mergeCell ref="O1075:S1075"/>
    <mergeCell ref="T1075:V1075"/>
    <mergeCell ref="X1075:AD1075"/>
    <mergeCell ref="AE1075:AG1075"/>
    <mergeCell ref="C1072:N1072"/>
    <mergeCell ref="O1072:S1072"/>
    <mergeCell ref="T1072:V1072"/>
    <mergeCell ref="X1072:AD1072"/>
    <mergeCell ref="AE1072:AG1072"/>
    <mergeCell ref="C1073:N1073"/>
    <mergeCell ref="O1073:S1073"/>
    <mergeCell ref="T1073:V1073"/>
    <mergeCell ref="X1073:AD1073"/>
    <mergeCell ref="AE1073:AG1073"/>
    <mergeCell ref="C1070:N1070"/>
    <mergeCell ref="O1070:S1070"/>
    <mergeCell ref="T1070:V1070"/>
    <mergeCell ref="X1070:AD1070"/>
    <mergeCell ref="AE1070:AG1070"/>
    <mergeCell ref="C1071:N1071"/>
    <mergeCell ref="O1071:S1071"/>
    <mergeCell ref="T1071:V1071"/>
    <mergeCell ref="X1071:AD1071"/>
    <mergeCell ref="AE1071:AG1071"/>
    <mergeCell ref="AA1067:AG1067"/>
    <mergeCell ref="I1068:Y1068"/>
    <mergeCell ref="AA1068:AG1068"/>
    <mergeCell ref="A1069:N1069"/>
    <mergeCell ref="O1069:S1069"/>
    <mergeCell ref="T1069:V1069"/>
    <mergeCell ref="X1069:AD1069"/>
    <mergeCell ref="AE1069:AG1069"/>
    <mergeCell ref="A1064:H1068"/>
    <mergeCell ref="I1064:Y1064"/>
    <mergeCell ref="Z1064:Z1068"/>
    <mergeCell ref="AA1064:AG1064"/>
    <mergeCell ref="AH1064:AH1068"/>
    <mergeCell ref="I1065:Y1065"/>
    <mergeCell ref="AA1065:AG1065"/>
    <mergeCell ref="I1066:Y1066"/>
    <mergeCell ref="AA1066:AG1066"/>
    <mergeCell ref="I1067:Y1067"/>
    <mergeCell ref="C1062:N1062"/>
    <mergeCell ref="O1062:S1062"/>
    <mergeCell ref="T1062:V1062"/>
    <mergeCell ref="X1062:AD1062"/>
    <mergeCell ref="AE1062:AG1062"/>
    <mergeCell ref="C1063:N1063"/>
    <mergeCell ref="O1063:S1063"/>
    <mergeCell ref="T1063:V1063"/>
    <mergeCell ref="X1063:AD1063"/>
    <mergeCell ref="AE1063:AG1063"/>
    <mergeCell ref="AE1059:AG1059"/>
    <mergeCell ref="A1060:J1060"/>
    <mergeCell ref="K1060:Z1060"/>
    <mergeCell ref="AA1060:AG1060"/>
    <mergeCell ref="A1061:N1061"/>
    <mergeCell ref="O1061:S1061"/>
    <mergeCell ref="T1061:V1061"/>
    <mergeCell ref="X1061:AD1061"/>
    <mergeCell ref="AE1061:AG1061"/>
    <mergeCell ref="M1058:P1058"/>
    <mergeCell ref="Q1058:T1058"/>
    <mergeCell ref="U1058:Z1058"/>
    <mergeCell ref="AA1058:AD1058"/>
    <mergeCell ref="C1059:J1059"/>
    <mergeCell ref="K1059:L1059"/>
    <mergeCell ref="M1059:P1059"/>
    <mergeCell ref="Q1059:T1059"/>
    <mergeCell ref="U1059:Z1059"/>
    <mergeCell ref="AA1059:AD1059"/>
    <mergeCell ref="V1055:X1055"/>
    <mergeCell ref="Y1055:AE1055"/>
    <mergeCell ref="AF1055:AG1055"/>
    <mergeCell ref="A1056:AH1056"/>
    <mergeCell ref="A1057:J1058"/>
    <mergeCell ref="K1057:L1058"/>
    <mergeCell ref="M1057:T1057"/>
    <mergeCell ref="U1057:AD1057"/>
    <mergeCell ref="AE1057:AG1058"/>
    <mergeCell ref="AH1057:AH1058"/>
    <mergeCell ref="E1055:F1055"/>
    <mergeCell ref="H1055:I1055"/>
    <mergeCell ref="J1055:K1055"/>
    <mergeCell ref="L1055:M1055"/>
    <mergeCell ref="N1055:Q1055"/>
    <mergeCell ref="R1055:U1055"/>
    <mergeCell ref="A1052:AC1052"/>
    <mergeCell ref="AD1052:AE1052"/>
    <mergeCell ref="AH1052:AH1053"/>
    <mergeCell ref="A1053:AC1053"/>
    <mergeCell ref="AD1053:AE1053"/>
    <mergeCell ref="A1054:C1054"/>
    <mergeCell ref="D1054:D1055"/>
    <mergeCell ref="E1054:AG1054"/>
    <mergeCell ref="AH1054:AH1055"/>
    <mergeCell ref="A1055:C1055"/>
    <mergeCell ref="A1046:AC1047"/>
    <mergeCell ref="AD1046:AE1046"/>
    <mergeCell ref="AF1046:AG1046"/>
    <mergeCell ref="AH1046:AH1050"/>
    <mergeCell ref="AD1047:AG1050"/>
    <mergeCell ref="A1048:AC1048"/>
    <mergeCell ref="A1049:AC1049"/>
    <mergeCell ref="A1050:AC1051"/>
    <mergeCell ref="AD1051:AH1051"/>
    <mergeCell ref="A1042:H1042"/>
    <mergeCell ref="I1042:Y1042"/>
    <mergeCell ref="AA1042:AG1042"/>
    <mergeCell ref="A1043:D1043"/>
    <mergeCell ref="E1043:AH1043"/>
    <mergeCell ref="A1045:AH1045"/>
    <mergeCell ref="AC1038:AD1038"/>
    <mergeCell ref="AE1038:AG1038"/>
    <mergeCell ref="A1040:H1040"/>
    <mergeCell ref="I1040:Y1040"/>
    <mergeCell ref="AA1040:AG1040"/>
    <mergeCell ref="A1041:AH1041"/>
    <mergeCell ref="AC1036:AD1036"/>
    <mergeCell ref="AE1036:AG1036"/>
    <mergeCell ref="A1038:E1038"/>
    <mergeCell ref="F1038:J1039"/>
    <mergeCell ref="K1038:L1038"/>
    <mergeCell ref="M1038:O1038"/>
    <mergeCell ref="P1038:R1038"/>
    <mergeCell ref="S1038:T1038"/>
    <mergeCell ref="U1038:W1038"/>
    <mergeCell ref="X1038:AB1038"/>
    <mergeCell ref="AC1035:AD1035"/>
    <mergeCell ref="AE1035:AG1035"/>
    <mergeCell ref="A1036:E1036"/>
    <mergeCell ref="F1036:J1037"/>
    <mergeCell ref="K1036:L1036"/>
    <mergeCell ref="M1036:O1036"/>
    <mergeCell ref="P1036:R1036"/>
    <mergeCell ref="S1036:T1036"/>
    <mergeCell ref="U1036:W1036"/>
    <mergeCell ref="X1036:AB1036"/>
    <mergeCell ref="AC1034:AD1034"/>
    <mergeCell ref="AE1034:AG1034"/>
    <mergeCell ref="A1035:E1035"/>
    <mergeCell ref="F1035:J1035"/>
    <mergeCell ref="K1035:L1035"/>
    <mergeCell ref="M1035:O1035"/>
    <mergeCell ref="P1035:R1035"/>
    <mergeCell ref="S1035:T1035"/>
    <mergeCell ref="U1035:W1035"/>
    <mergeCell ref="X1035:AB1035"/>
    <mergeCell ref="AC1033:AD1033"/>
    <mergeCell ref="AE1033:AG1033"/>
    <mergeCell ref="A1034:E1034"/>
    <mergeCell ref="F1034:J1034"/>
    <mergeCell ref="K1034:L1034"/>
    <mergeCell ref="M1034:O1034"/>
    <mergeCell ref="P1034:R1034"/>
    <mergeCell ref="S1034:T1034"/>
    <mergeCell ref="U1034:W1034"/>
    <mergeCell ref="X1034:AB1034"/>
    <mergeCell ref="A1032:J1032"/>
    <mergeCell ref="K1032:AA1032"/>
    <mergeCell ref="AC1032:AG1032"/>
    <mergeCell ref="A1033:J1033"/>
    <mergeCell ref="K1033:L1033"/>
    <mergeCell ref="M1033:O1033"/>
    <mergeCell ref="P1033:R1033"/>
    <mergeCell ref="S1033:T1033"/>
    <mergeCell ref="U1033:W1033"/>
    <mergeCell ref="X1033:AB1033"/>
    <mergeCell ref="A1031:E1031"/>
    <mergeCell ref="F1031:N1031"/>
    <mergeCell ref="O1031:S1031"/>
    <mergeCell ref="T1031:V1031"/>
    <mergeCell ref="X1031:AD1031"/>
    <mergeCell ref="AE1031:AG1031"/>
    <mergeCell ref="A1030:E1030"/>
    <mergeCell ref="F1030:N1030"/>
    <mergeCell ref="O1030:S1030"/>
    <mergeCell ref="T1030:V1030"/>
    <mergeCell ref="X1030:AD1030"/>
    <mergeCell ref="AE1030:AG1030"/>
    <mergeCell ref="A1029:E1029"/>
    <mergeCell ref="F1029:N1029"/>
    <mergeCell ref="O1029:S1029"/>
    <mergeCell ref="T1029:V1029"/>
    <mergeCell ref="X1029:AD1029"/>
    <mergeCell ref="AE1029:AG1029"/>
    <mergeCell ref="A1028:E1028"/>
    <mergeCell ref="F1028:N1028"/>
    <mergeCell ref="O1028:S1028"/>
    <mergeCell ref="T1028:V1028"/>
    <mergeCell ref="X1028:AD1028"/>
    <mergeCell ref="AE1028:AG1028"/>
    <mergeCell ref="A1026:H1026"/>
    <mergeCell ref="I1026:Y1026"/>
    <mergeCell ref="AA1026:AG1026"/>
    <mergeCell ref="A1027:N1027"/>
    <mergeCell ref="O1027:S1027"/>
    <mergeCell ref="T1027:V1027"/>
    <mergeCell ref="X1027:AD1027"/>
    <mergeCell ref="AE1027:AG1027"/>
    <mergeCell ref="C1024:N1024"/>
    <mergeCell ref="O1024:S1024"/>
    <mergeCell ref="T1024:V1024"/>
    <mergeCell ref="X1024:AD1024"/>
    <mergeCell ref="AE1024:AG1024"/>
    <mergeCell ref="C1025:N1025"/>
    <mergeCell ref="O1025:S1025"/>
    <mergeCell ref="T1025:V1025"/>
    <mergeCell ref="X1025:AD1025"/>
    <mergeCell ref="AE1025:AG1025"/>
    <mergeCell ref="A1022:H1022"/>
    <mergeCell ref="I1022:Y1022"/>
    <mergeCell ref="AA1022:AG1022"/>
    <mergeCell ref="A1023:N1023"/>
    <mergeCell ref="O1023:S1023"/>
    <mergeCell ref="T1023:V1023"/>
    <mergeCell ref="X1023:AD1023"/>
    <mergeCell ref="AE1023:AG1023"/>
    <mergeCell ref="C1020:N1020"/>
    <mergeCell ref="O1020:S1020"/>
    <mergeCell ref="T1020:V1020"/>
    <mergeCell ref="X1020:AD1020"/>
    <mergeCell ref="AE1020:AG1020"/>
    <mergeCell ref="C1021:N1021"/>
    <mergeCell ref="O1021:S1021"/>
    <mergeCell ref="T1021:V1021"/>
    <mergeCell ref="X1021:AD1021"/>
    <mergeCell ref="AE1021:AG1021"/>
    <mergeCell ref="A1018:N1018"/>
    <mergeCell ref="O1018:S1018"/>
    <mergeCell ref="T1018:V1018"/>
    <mergeCell ref="X1018:AD1018"/>
    <mergeCell ref="AE1018:AG1018"/>
    <mergeCell ref="C1019:N1019"/>
    <mergeCell ref="O1019:S1019"/>
    <mergeCell ref="T1019:V1019"/>
    <mergeCell ref="X1019:AD1019"/>
    <mergeCell ref="AE1019:AG1019"/>
    <mergeCell ref="AH1013:AH1017"/>
    <mergeCell ref="I1014:Y1014"/>
    <mergeCell ref="AA1014:AG1014"/>
    <mergeCell ref="I1015:Y1015"/>
    <mergeCell ref="AA1015:AG1015"/>
    <mergeCell ref="I1016:Y1016"/>
    <mergeCell ref="AA1016:AG1016"/>
    <mergeCell ref="I1017:Y1017"/>
    <mergeCell ref="AA1017:AG1017"/>
    <mergeCell ref="C1012:N1012"/>
    <mergeCell ref="O1012:S1012"/>
    <mergeCell ref="T1012:V1012"/>
    <mergeCell ref="X1012:AD1012"/>
    <mergeCell ref="AE1012:AG1012"/>
    <mergeCell ref="A1013:H1017"/>
    <mergeCell ref="I1013:Y1013"/>
    <mergeCell ref="Z1013:Z1017"/>
    <mergeCell ref="AA1013:AG1013"/>
    <mergeCell ref="AE1009:AG1009"/>
    <mergeCell ref="A1010:J1010"/>
    <mergeCell ref="K1010:Z1010"/>
    <mergeCell ref="AA1010:AG1010"/>
    <mergeCell ref="A1011:N1011"/>
    <mergeCell ref="O1011:S1011"/>
    <mergeCell ref="T1011:V1011"/>
    <mergeCell ref="X1011:AD1011"/>
    <mergeCell ref="AE1011:AG1011"/>
    <mergeCell ref="M1008:P1008"/>
    <mergeCell ref="Q1008:T1008"/>
    <mergeCell ref="U1008:Z1008"/>
    <mergeCell ref="AA1008:AD1008"/>
    <mergeCell ref="C1009:J1009"/>
    <mergeCell ref="K1009:L1009"/>
    <mergeCell ref="M1009:P1009"/>
    <mergeCell ref="Q1009:T1009"/>
    <mergeCell ref="U1009:Z1009"/>
    <mergeCell ref="AA1009:AD1009"/>
    <mergeCell ref="V1005:X1005"/>
    <mergeCell ref="Y1005:AE1005"/>
    <mergeCell ref="AF1005:AG1005"/>
    <mergeCell ref="A1006:AH1006"/>
    <mergeCell ref="A1007:J1008"/>
    <mergeCell ref="K1007:L1008"/>
    <mergeCell ref="M1007:T1007"/>
    <mergeCell ref="U1007:AD1007"/>
    <mergeCell ref="AE1007:AG1008"/>
    <mergeCell ref="AH1007:AH1008"/>
    <mergeCell ref="E1005:F1005"/>
    <mergeCell ref="H1005:I1005"/>
    <mergeCell ref="J1005:K1005"/>
    <mergeCell ref="L1005:M1005"/>
    <mergeCell ref="N1005:Q1005"/>
    <mergeCell ref="R1005:U1005"/>
    <mergeCell ref="A1002:AC1002"/>
    <mergeCell ref="AD1002:AE1002"/>
    <mergeCell ref="AH1002:AH1003"/>
    <mergeCell ref="A1003:AC1003"/>
    <mergeCell ref="AD1003:AE1003"/>
    <mergeCell ref="A1004:C1004"/>
    <mergeCell ref="D1004:D1005"/>
    <mergeCell ref="E1004:AG1004"/>
    <mergeCell ref="AH1004:AH1005"/>
    <mergeCell ref="A1005:C1005"/>
    <mergeCell ref="A995:AH995"/>
    <mergeCell ref="A996:AC997"/>
    <mergeCell ref="AD996:AE996"/>
    <mergeCell ref="AF996:AG996"/>
    <mergeCell ref="AH996:AH1000"/>
    <mergeCell ref="AD997:AG1000"/>
    <mergeCell ref="A998:AC998"/>
    <mergeCell ref="A999:AC999"/>
    <mergeCell ref="A1000:AC1001"/>
    <mergeCell ref="AD1001:AH1001"/>
    <mergeCell ref="A990:AH990"/>
    <mergeCell ref="A991:H991"/>
    <mergeCell ref="I991:Y991"/>
    <mergeCell ref="AA991:AG991"/>
    <mergeCell ref="A992:D992"/>
    <mergeCell ref="E992:AH992"/>
    <mergeCell ref="X988:AB988"/>
    <mergeCell ref="AC988:AD988"/>
    <mergeCell ref="AE988:AG988"/>
    <mergeCell ref="A989:H989"/>
    <mergeCell ref="I989:Y989"/>
    <mergeCell ref="AA989:AG989"/>
    <mergeCell ref="X987:AB987"/>
    <mergeCell ref="AC987:AD987"/>
    <mergeCell ref="AE987:AG987"/>
    <mergeCell ref="A988:E988"/>
    <mergeCell ref="F988:J988"/>
    <mergeCell ref="K988:L988"/>
    <mergeCell ref="M988:O988"/>
    <mergeCell ref="P988:R988"/>
    <mergeCell ref="S988:T988"/>
    <mergeCell ref="U988:W988"/>
    <mergeCell ref="AE985:AG985"/>
    <mergeCell ref="A986:J986"/>
    <mergeCell ref="K986:AA986"/>
    <mergeCell ref="AC986:AG986"/>
    <mergeCell ref="A987:J987"/>
    <mergeCell ref="K987:L987"/>
    <mergeCell ref="M987:O987"/>
    <mergeCell ref="P987:R987"/>
    <mergeCell ref="S987:T987"/>
    <mergeCell ref="U987:W987"/>
    <mergeCell ref="A984:N984"/>
    <mergeCell ref="O984:S984"/>
    <mergeCell ref="T984:V984"/>
    <mergeCell ref="X984:AD984"/>
    <mergeCell ref="AE984:AG984"/>
    <mergeCell ref="A985:E985"/>
    <mergeCell ref="F985:N985"/>
    <mergeCell ref="O985:S985"/>
    <mergeCell ref="T985:V985"/>
    <mergeCell ref="X985:AD985"/>
    <mergeCell ref="C982:N982"/>
    <mergeCell ref="O982:S982"/>
    <mergeCell ref="T982:V982"/>
    <mergeCell ref="X982:AD982"/>
    <mergeCell ref="AE982:AG982"/>
    <mergeCell ref="A983:H983"/>
    <mergeCell ref="I983:Y983"/>
    <mergeCell ref="AA983:AG983"/>
    <mergeCell ref="C980:N980"/>
    <mergeCell ref="O980:S980"/>
    <mergeCell ref="T980:V980"/>
    <mergeCell ref="X980:AD980"/>
    <mergeCell ref="AE980:AG980"/>
    <mergeCell ref="C981:N981"/>
    <mergeCell ref="O981:S981"/>
    <mergeCell ref="T981:V981"/>
    <mergeCell ref="X981:AD981"/>
    <mergeCell ref="AE981:AG981"/>
    <mergeCell ref="A978:N978"/>
    <mergeCell ref="O978:S978"/>
    <mergeCell ref="T978:V978"/>
    <mergeCell ref="X978:AD978"/>
    <mergeCell ref="AE978:AG978"/>
    <mergeCell ref="C979:N979"/>
    <mergeCell ref="O979:S979"/>
    <mergeCell ref="T979:V979"/>
    <mergeCell ref="X979:AD979"/>
    <mergeCell ref="AE979:AG979"/>
    <mergeCell ref="C976:N976"/>
    <mergeCell ref="O976:S976"/>
    <mergeCell ref="T976:V976"/>
    <mergeCell ref="X976:AD976"/>
    <mergeCell ref="AE976:AG976"/>
    <mergeCell ref="A977:H977"/>
    <mergeCell ref="I977:Y977"/>
    <mergeCell ref="AA977:AG977"/>
    <mergeCell ref="AA973:AG973"/>
    <mergeCell ref="I974:Y974"/>
    <mergeCell ref="AA974:AG974"/>
    <mergeCell ref="A975:N975"/>
    <mergeCell ref="O975:S975"/>
    <mergeCell ref="T975:V975"/>
    <mergeCell ref="X975:AD975"/>
    <mergeCell ref="AE975:AG975"/>
    <mergeCell ref="A970:H974"/>
    <mergeCell ref="I970:Y970"/>
    <mergeCell ref="Z970:Z974"/>
    <mergeCell ref="AA970:AG970"/>
    <mergeCell ref="AH970:AH974"/>
    <mergeCell ref="I971:Y971"/>
    <mergeCell ref="AA971:AG971"/>
    <mergeCell ref="I972:Y972"/>
    <mergeCell ref="AA972:AG972"/>
    <mergeCell ref="I973:Y973"/>
    <mergeCell ref="A968:N968"/>
    <mergeCell ref="O968:S968"/>
    <mergeCell ref="T968:V968"/>
    <mergeCell ref="X968:AD968"/>
    <mergeCell ref="AE968:AG968"/>
    <mergeCell ref="C969:N969"/>
    <mergeCell ref="O969:S969"/>
    <mergeCell ref="T969:V969"/>
    <mergeCell ref="X969:AD969"/>
    <mergeCell ref="AE969:AG969"/>
    <mergeCell ref="M966:P966"/>
    <mergeCell ref="Q966:T966"/>
    <mergeCell ref="U966:Z966"/>
    <mergeCell ref="AA966:AD966"/>
    <mergeCell ref="A967:J967"/>
    <mergeCell ref="K967:Z967"/>
    <mergeCell ref="AA967:AG967"/>
    <mergeCell ref="V963:X963"/>
    <mergeCell ref="Y963:AE963"/>
    <mergeCell ref="AF963:AG963"/>
    <mergeCell ref="A964:AH964"/>
    <mergeCell ref="A965:J966"/>
    <mergeCell ref="K965:L966"/>
    <mergeCell ref="M965:T965"/>
    <mergeCell ref="U965:AD965"/>
    <mergeCell ref="AE965:AG966"/>
    <mergeCell ref="AH965:AH966"/>
    <mergeCell ref="E963:F963"/>
    <mergeCell ref="H963:I963"/>
    <mergeCell ref="J963:K963"/>
    <mergeCell ref="L963:M963"/>
    <mergeCell ref="N963:Q963"/>
    <mergeCell ref="R963:U963"/>
    <mergeCell ref="A960:AC960"/>
    <mergeCell ref="AD960:AE960"/>
    <mergeCell ref="AH960:AH961"/>
    <mergeCell ref="A961:AC961"/>
    <mergeCell ref="AD961:AE961"/>
    <mergeCell ref="A962:C962"/>
    <mergeCell ref="D962:D963"/>
    <mergeCell ref="E962:AG962"/>
    <mergeCell ref="AH962:AH963"/>
    <mergeCell ref="A963:C963"/>
    <mergeCell ref="A953:AH953"/>
    <mergeCell ref="A954:AC955"/>
    <mergeCell ref="AD954:AE954"/>
    <mergeCell ref="AF954:AG954"/>
    <mergeCell ref="AH954:AH958"/>
    <mergeCell ref="AD955:AG958"/>
    <mergeCell ref="A956:AC956"/>
    <mergeCell ref="A957:AC957"/>
    <mergeCell ref="A958:AC959"/>
    <mergeCell ref="AD959:AH959"/>
    <mergeCell ref="A948:AH948"/>
    <mergeCell ref="A949:H949"/>
    <mergeCell ref="I949:Y949"/>
    <mergeCell ref="AA949:AG949"/>
    <mergeCell ref="A950:D950"/>
    <mergeCell ref="E950:AH950"/>
    <mergeCell ref="X946:AB946"/>
    <mergeCell ref="AC946:AD946"/>
    <mergeCell ref="AE946:AG946"/>
    <mergeCell ref="A947:H947"/>
    <mergeCell ref="I947:Y947"/>
    <mergeCell ref="AA947:AG947"/>
    <mergeCell ref="A946:J946"/>
    <mergeCell ref="K946:L946"/>
    <mergeCell ref="M946:O946"/>
    <mergeCell ref="P946:R946"/>
    <mergeCell ref="S946:T946"/>
    <mergeCell ref="U946:W946"/>
    <mergeCell ref="A944:N944"/>
    <mergeCell ref="O944:S944"/>
    <mergeCell ref="T944:V944"/>
    <mergeCell ref="X944:AD944"/>
    <mergeCell ref="AE944:AG944"/>
    <mergeCell ref="A945:J945"/>
    <mergeCell ref="K945:AA945"/>
    <mergeCell ref="AC945:AG945"/>
    <mergeCell ref="C942:N942"/>
    <mergeCell ref="O942:S942"/>
    <mergeCell ref="T942:V942"/>
    <mergeCell ref="X942:AD942"/>
    <mergeCell ref="AE942:AG942"/>
    <mergeCell ref="A943:H943"/>
    <mergeCell ref="I943:Y943"/>
    <mergeCell ref="AA943:AG943"/>
    <mergeCell ref="C940:N940"/>
    <mergeCell ref="O940:S940"/>
    <mergeCell ref="T940:V940"/>
    <mergeCell ref="X940:AD940"/>
    <mergeCell ref="AE940:AG940"/>
    <mergeCell ref="C941:N941"/>
    <mergeCell ref="O941:S941"/>
    <mergeCell ref="T941:V941"/>
    <mergeCell ref="X941:AD941"/>
    <mergeCell ref="AE941:AG941"/>
    <mergeCell ref="C938:N938"/>
    <mergeCell ref="O938:S938"/>
    <mergeCell ref="T938:V938"/>
    <mergeCell ref="X938:AD938"/>
    <mergeCell ref="AE938:AG938"/>
    <mergeCell ref="C939:N939"/>
    <mergeCell ref="O939:S939"/>
    <mergeCell ref="T939:V939"/>
    <mergeCell ref="X939:AD939"/>
    <mergeCell ref="AE939:AG939"/>
    <mergeCell ref="A936:N936"/>
    <mergeCell ref="O936:S936"/>
    <mergeCell ref="T936:V936"/>
    <mergeCell ref="X936:AD936"/>
    <mergeCell ref="AE936:AG936"/>
    <mergeCell ref="C937:N937"/>
    <mergeCell ref="O937:S937"/>
    <mergeCell ref="T937:V937"/>
    <mergeCell ref="X937:AD937"/>
    <mergeCell ref="AE937:AG937"/>
    <mergeCell ref="A934:N934"/>
    <mergeCell ref="O934:S934"/>
    <mergeCell ref="T934:V934"/>
    <mergeCell ref="X934:AD934"/>
    <mergeCell ref="AE934:AG934"/>
    <mergeCell ref="A935:H935"/>
    <mergeCell ref="I935:Y935"/>
    <mergeCell ref="AA935:AG935"/>
    <mergeCell ref="AH929:AH933"/>
    <mergeCell ref="I930:Y930"/>
    <mergeCell ref="AA930:AG930"/>
    <mergeCell ref="I931:Y931"/>
    <mergeCell ref="AA931:AG931"/>
    <mergeCell ref="I932:Y932"/>
    <mergeCell ref="AA932:AG932"/>
    <mergeCell ref="I933:Y933"/>
    <mergeCell ref="AA933:AG933"/>
    <mergeCell ref="A928:N928"/>
    <mergeCell ref="O928:S928"/>
    <mergeCell ref="T928:V928"/>
    <mergeCell ref="X928:AD928"/>
    <mergeCell ref="AE928:AG928"/>
    <mergeCell ref="A929:H933"/>
    <mergeCell ref="I929:Y929"/>
    <mergeCell ref="Z929:Z933"/>
    <mergeCell ref="AA929:AG929"/>
    <mergeCell ref="M926:P926"/>
    <mergeCell ref="Q926:T926"/>
    <mergeCell ref="U926:Z926"/>
    <mergeCell ref="AA926:AD926"/>
    <mergeCell ref="A927:J927"/>
    <mergeCell ref="K927:Z927"/>
    <mergeCell ref="AA927:AG927"/>
    <mergeCell ref="V923:X923"/>
    <mergeCell ref="Y923:AE923"/>
    <mergeCell ref="AF923:AG923"/>
    <mergeCell ref="A924:AH924"/>
    <mergeCell ref="A925:J926"/>
    <mergeCell ref="K925:L926"/>
    <mergeCell ref="M925:T925"/>
    <mergeCell ref="U925:AD925"/>
    <mergeCell ref="AE925:AG926"/>
    <mergeCell ref="AH925:AH926"/>
    <mergeCell ref="E923:F923"/>
    <mergeCell ref="H923:I923"/>
    <mergeCell ref="J923:K923"/>
    <mergeCell ref="L923:M923"/>
    <mergeCell ref="N923:Q923"/>
    <mergeCell ref="R923:U923"/>
    <mergeCell ref="A920:AC920"/>
    <mergeCell ref="AD920:AE920"/>
    <mergeCell ref="AH920:AH921"/>
    <mergeCell ref="A921:AC921"/>
    <mergeCell ref="AD921:AE921"/>
    <mergeCell ref="A922:C922"/>
    <mergeCell ref="D922:D923"/>
    <mergeCell ref="E922:AG922"/>
    <mergeCell ref="AH922:AH923"/>
    <mergeCell ref="A923:C923"/>
    <mergeCell ref="A913:AH913"/>
    <mergeCell ref="A914:AC915"/>
    <mergeCell ref="AD914:AE914"/>
    <mergeCell ref="AF914:AG914"/>
    <mergeCell ref="AH914:AH918"/>
    <mergeCell ref="AD915:AG918"/>
    <mergeCell ref="A916:AC916"/>
    <mergeCell ref="A917:AC917"/>
    <mergeCell ref="A918:AC919"/>
    <mergeCell ref="AD919:AH919"/>
    <mergeCell ref="A908:AH908"/>
    <mergeCell ref="A909:H909"/>
    <mergeCell ref="I909:Y909"/>
    <mergeCell ref="AA909:AG909"/>
    <mergeCell ref="A910:D910"/>
    <mergeCell ref="E910:AH910"/>
    <mergeCell ref="X906:AB906"/>
    <mergeCell ref="AC906:AD906"/>
    <mergeCell ref="AE906:AG906"/>
    <mergeCell ref="A907:H907"/>
    <mergeCell ref="I907:Y907"/>
    <mergeCell ref="AA907:AG907"/>
    <mergeCell ref="A906:J906"/>
    <mergeCell ref="K906:L906"/>
    <mergeCell ref="M906:O906"/>
    <mergeCell ref="P906:R906"/>
    <mergeCell ref="S906:T906"/>
    <mergeCell ref="U906:W906"/>
    <mergeCell ref="A904:N904"/>
    <mergeCell ref="O904:S904"/>
    <mergeCell ref="T904:V904"/>
    <mergeCell ref="X904:AD904"/>
    <mergeCell ref="AE904:AG904"/>
    <mergeCell ref="A905:J905"/>
    <mergeCell ref="K905:AA905"/>
    <mergeCell ref="AC905:AG905"/>
    <mergeCell ref="C902:N902"/>
    <mergeCell ref="O902:S902"/>
    <mergeCell ref="T902:V902"/>
    <mergeCell ref="X902:AD902"/>
    <mergeCell ref="AE902:AG902"/>
    <mergeCell ref="A903:H903"/>
    <mergeCell ref="I903:Y903"/>
    <mergeCell ref="AA903:AG903"/>
    <mergeCell ref="C900:N900"/>
    <mergeCell ref="O900:S900"/>
    <mergeCell ref="T900:V900"/>
    <mergeCell ref="X900:AD900"/>
    <mergeCell ref="AE900:AG900"/>
    <mergeCell ref="C901:N901"/>
    <mergeCell ref="O901:S901"/>
    <mergeCell ref="T901:V901"/>
    <mergeCell ref="X901:AD901"/>
    <mergeCell ref="AE901:AG901"/>
    <mergeCell ref="C898:N898"/>
    <mergeCell ref="O898:S898"/>
    <mergeCell ref="T898:V898"/>
    <mergeCell ref="X898:AD898"/>
    <mergeCell ref="AE898:AG898"/>
    <mergeCell ref="C899:N899"/>
    <mergeCell ref="O899:S899"/>
    <mergeCell ref="T899:V899"/>
    <mergeCell ref="X899:AD899"/>
    <mergeCell ref="AE899:AG899"/>
    <mergeCell ref="A896:N896"/>
    <mergeCell ref="O896:S896"/>
    <mergeCell ref="T896:V896"/>
    <mergeCell ref="X896:AD896"/>
    <mergeCell ref="AE896:AG896"/>
    <mergeCell ref="C897:N897"/>
    <mergeCell ref="O897:S897"/>
    <mergeCell ref="T897:V897"/>
    <mergeCell ref="X897:AD897"/>
    <mergeCell ref="AE897:AG897"/>
    <mergeCell ref="A894:N894"/>
    <mergeCell ref="O894:S894"/>
    <mergeCell ref="T894:V894"/>
    <mergeCell ref="X894:AD894"/>
    <mergeCell ref="AE894:AG894"/>
    <mergeCell ref="A895:H895"/>
    <mergeCell ref="I895:Y895"/>
    <mergeCell ref="AA895:AG895"/>
    <mergeCell ref="AH889:AH893"/>
    <mergeCell ref="I890:Y890"/>
    <mergeCell ref="AA890:AG890"/>
    <mergeCell ref="I891:Y891"/>
    <mergeCell ref="AA891:AG891"/>
    <mergeCell ref="I892:Y892"/>
    <mergeCell ref="AA892:AG892"/>
    <mergeCell ref="I893:Y893"/>
    <mergeCell ref="AA893:AG893"/>
    <mergeCell ref="A888:N888"/>
    <mergeCell ref="O888:S888"/>
    <mergeCell ref="T888:V888"/>
    <mergeCell ref="X888:AD888"/>
    <mergeCell ref="AE888:AG888"/>
    <mergeCell ref="A889:H893"/>
    <mergeCell ref="I889:Y889"/>
    <mergeCell ref="Z889:Z893"/>
    <mergeCell ref="AA889:AG889"/>
    <mergeCell ref="M886:P886"/>
    <mergeCell ref="Q886:T886"/>
    <mergeCell ref="U886:Z886"/>
    <mergeCell ref="AA886:AD886"/>
    <mergeCell ref="A887:J887"/>
    <mergeCell ref="K887:Z887"/>
    <mergeCell ref="AA887:AG887"/>
    <mergeCell ref="V883:X883"/>
    <mergeCell ref="Y883:AE883"/>
    <mergeCell ref="AF883:AG883"/>
    <mergeCell ref="A884:AH884"/>
    <mergeCell ref="A885:J886"/>
    <mergeCell ref="K885:L886"/>
    <mergeCell ref="M885:T885"/>
    <mergeCell ref="U885:AD885"/>
    <mergeCell ref="AE885:AG886"/>
    <mergeCell ref="AH885:AH886"/>
    <mergeCell ref="E883:F883"/>
    <mergeCell ref="H883:I883"/>
    <mergeCell ref="J883:K883"/>
    <mergeCell ref="L883:M883"/>
    <mergeCell ref="N883:Q883"/>
    <mergeCell ref="R883:U883"/>
    <mergeCell ref="A880:AC880"/>
    <mergeCell ref="AD880:AE880"/>
    <mergeCell ref="AH880:AH881"/>
    <mergeCell ref="A881:AC881"/>
    <mergeCell ref="AD881:AE881"/>
    <mergeCell ref="A882:C882"/>
    <mergeCell ref="D882:D883"/>
    <mergeCell ref="E882:AG882"/>
    <mergeCell ref="AH882:AH883"/>
    <mergeCell ref="A883:C883"/>
    <mergeCell ref="A873:AH873"/>
    <mergeCell ref="A874:AC875"/>
    <mergeCell ref="AD874:AE874"/>
    <mergeCell ref="AF874:AG874"/>
    <mergeCell ref="AH874:AH878"/>
    <mergeCell ref="AD875:AG878"/>
    <mergeCell ref="A876:AC876"/>
    <mergeCell ref="A877:AC877"/>
    <mergeCell ref="A878:AC879"/>
    <mergeCell ref="AD879:AH879"/>
    <mergeCell ref="A868:AH868"/>
    <mergeCell ref="A869:H869"/>
    <mergeCell ref="I869:Y869"/>
    <mergeCell ref="AA869:AG869"/>
    <mergeCell ref="A870:D870"/>
    <mergeCell ref="E870:AH870"/>
    <mergeCell ref="X866:AB866"/>
    <mergeCell ref="AC866:AD866"/>
    <mergeCell ref="AE866:AG866"/>
    <mergeCell ref="A867:H867"/>
    <mergeCell ref="I867:Y867"/>
    <mergeCell ref="AA867:AG867"/>
    <mergeCell ref="A866:J866"/>
    <mergeCell ref="K866:L866"/>
    <mergeCell ref="M866:O866"/>
    <mergeCell ref="P866:R866"/>
    <mergeCell ref="S866:T866"/>
    <mergeCell ref="U866:W866"/>
    <mergeCell ref="A864:N864"/>
    <mergeCell ref="O864:S864"/>
    <mergeCell ref="T864:V864"/>
    <mergeCell ref="X864:AD864"/>
    <mergeCell ref="AE864:AG864"/>
    <mergeCell ref="A865:J865"/>
    <mergeCell ref="K865:AA865"/>
    <mergeCell ref="AC865:AG865"/>
    <mergeCell ref="C862:N862"/>
    <mergeCell ref="O862:S862"/>
    <mergeCell ref="T862:V862"/>
    <mergeCell ref="X862:AD862"/>
    <mergeCell ref="AE862:AG862"/>
    <mergeCell ref="A863:H863"/>
    <mergeCell ref="I863:Y863"/>
    <mergeCell ref="AA863:AG863"/>
    <mergeCell ref="C860:N860"/>
    <mergeCell ref="O860:S860"/>
    <mergeCell ref="T860:V860"/>
    <mergeCell ref="X860:AD860"/>
    <mergeCell ref="AE860:AG860"/>
    <mergeCell ref="C861:N861"/>
    <mergeCell ref="O861:S861"/>
    <mergeCell ref="T861:V861"/>
    <mergeCell ref="X861:AD861"/>
    <mergeCell ref="AE861:AG861"/>
    <mergeCell ref="A858:N858"/>
    <mergeCell ref="O858:S858"/>
    <mergeCell ref="T858:V858"/>
    <mergeCell ref="X858:AD858"/>
    <mergeCell ref="AE858:AG858"/>
    <mergeCell ref="C859:N859"/>
    <mergeCell ref="O859:S859"/>
    <mergeCell ref="T859:V859"/>
    <mergeCell ref="X859:AD859"/>
    <mergeCell ref="AE859:AG859"/>
    <mergeCell ref="A856:N856"/>
    <mergeCell ref="O856:S856"/>
    <mergeCell ref="T856:V856"/>
    <mergeCell ref="X856:AD856"/>
    <mergeCell ref="AE856:AG856"/>
    <mergeCell ref="A857:H857"/>
    <mergeCell ref="I857:Y857"/>
    <mergeCell ref="AA857:AG857"/>
    <mergeCell ref="AH851:AH855"/>
    <mergeCell ref="I852:Y852"/>
    <mergeCell ref="AA852:AG852"/>
    <mergeCell ref="I853:Y853"/>
    <mergeCell ref="AA853:AG853"/>
    <mergeCell ref="I854:Y854"/>
    <mergeCell ref="AA854:AG854"/>
    <mergeCell ref="I855:Y855"/>
    <mergeCell ref="AA855:AG855"/>
    <mergeCell ref="A850:N850"/>
    <mergeCell ref="O850:S850"/>
    <mergeCell ref="T850:V850"/>
    <mergeCell ref="X850:AD850"/>
    <mergeCell ref="AE850:AG850"/>
    <mergeCell ref="A851:H855"/>
    <mergeCell ref="I851:Y851"/>
    <mergeCell ref="Z851:Z855"/>
    <mergeCell ref="AA851:AG851"/>
    <mergeCell ref="M848:P848"/>
    <mergeCell ref="Q848:T848"/>
    <mergeCell ref="U848:Z848"/>
    <mergeCell ref="AA848:AD848"/>
    <mergeCell ref="A849:J849"/>
    <mergeCell ref="K849:Z849"/>
    <mergeCell ref="AA849:AG849"/>
    <mergeCell ref="V845:X845"/>
    <mergeCell ref="Y845:AE845"/>
    <mergeCell ref="AF845:AG845"/>
    <mergeCell ref="A846:AH846"/>
    <mergeCell ref="A847:J848"/>
    <mergeCell ref="K847:L848"/>
    <mergeCell ref="M847:T847"/>
    <mergeCell ref="U847:AD847"/>
    <mergeCell ref="AE847:AG848"/>
    <mergeCell ref="AH847:AH848"/>
    <mergeCell ref="E845:F845"/>
    <mergeCell ref="H845:I845"/>
    <mergeCell ref="J845:K845"/>
    <mergeCell ref="L845:M845"/>
    <mergeCell ref="N845:Q845"/>
    <mergeCell ref="R845:U845"/>
    <mergeCell ref="A842:AC842"/>
    <mergeCell ref="AD842:AE842"/>
    <mergeCell ref="AH842:AH843"/>
    <mergeCell ref="A843:AC843"/>
    <mergeCell ref="AD843:AE843"/>
    <mergeCell ref="A844:C844"/>
    <mergeCell ref="D844:D845"/>
    <mergeCell ref="E844:AG844"/>
    <mergeCell ref="AH844:AH845"/>
    <mergeCell ref="A845:C845"/>
    <mergeCell ref="A835:AH835"/>
    <mergeCell ref="A836:AC837"/>
    <mergeCell ref="AD836:AE836"/>
    <mergeCell ref="AF836:AG836"/>
    <mergeCell ref="AH836:AH840"/>
    <mergeCell ref="AD837:AG840"/>
    <mergeCell ref="A838:AC838"/>
    <mergeCell ref="A839:AC839"/>
    <mergeCell ref="A840:AC841"/>
    <mergeCell ref="AD841:AH841"/>
    <mergeCell ref="A830:AH830"/>
    <mergeCell ref="A831:H831"/>
    <mergeCell ref="I831:Y831"/>
    <mergeCell ref="AA831:AG831"/>
    <mergeCell ref="A832:D832"/>
    <mergeCell ref="E832:AH832"/>
    <mergeCell ref="X828:AB828"/>
    <mergeCell ref="AC828:AD828"/>
    <mergeCell ref="AE828:AG828"/>
    <mergeCell ref="A829:H829"/>
    <mergeCell ref="I829:Y829"/>
    <mergeCell ref="AA829:AG829"/>
    <mergeCell ref="A828:J828"/>
    <mergeCell ref="K828:L828"/>
    <mergeCell ref="M828:O828"/>
    <mergeCell ref="P828:R828"/>
    <mergeCell ref="S828:T828"/>
    <mergeCell ref="U828:W828"/>
    <mergeCell ref="A826:N826"/>
    <mergeCell ref="O826:S826"/>
    <mergeCell ref="T826:V826"/>
    <mergeCell ref="X826:AD826"/>
    <mergeCell ref="AE826:AG826"/>
    <mergeCell ref="A827:J827"/>
    <mergeCell ref="K827:AA827"/>
    <mergeCell ref="AC827:AG827"/>
    <mergeCell ref="C824:N824"/>
    <mergeCell ref="O824:S824"/>
    <mergeCell ref="T824:V824"/>
    <mergeCell ref="X824:AD824"/>
    <mergeCell ref="AE824:AG824"/>
    <mergeCell ref="A825:H825"/>
    <mergeCell ref="I825:Y825"/>
    <mergeCell ref="AA825:AG825"/>
    <mergeCell ref="C822:N822"/>
    <mergeCell ref="O822:S822"/>
    <mergeCell ref="T822:V822"/>
    <mergeCell ref="X822:AD822"/>
    <mergeCell ref="AE822:AG822"/>
    <mergeCell ref="C823:N823"/>
    <mergeCell ref="O823:S823"/>
    <mergeCell ref="T823:V823"/>
    <mergeCell ref="X823:AD823"/>
    <mergeCell ref="AE823:AG823"/>
    <mergeCell ref="A820:N820"/>
    <mergeCell ref="O820:S820"/>
    <mergeCell ref="T820:V820"/>
    <mergeCell ref="X820:AD820"/>
    <mergeCell ref="AE820:AG820"/>
    <mergeCell ref="C821:N821"/>
    <mergeCell ref="O821:S821"/>
    <mergeCell ref="T821:V821"/>
    <mergeCell ref="X821:AD821"/>
    <mergeCell ref="AE821:AG821"/>
    <mergeCell ref="A818:N818"/>
    <mergeCell ref="O818:S818"/>
    <mergeCell ref="T818:V818"/>
    <mergeCell ref="X818:AD818"/>
    <mergeCell ref="AE818:AG818"/>
    <mergeCell ref="A819:H819"/>
    <mergeCell ref="I819:Y819"/>
    <mergeCell ref="AA819:AG819"/>
    <mergeCell ref="AH813:AH817"/>
    <mergeCell ref="I814:Y814"/>
    <mergeCell ref="AA814:AG814"/>
    <mergeCell ref="I815:Y815"/>
    <mergeCell ref="AA815:AG815"/>
    <mergeCell ref="I816:Y816"/>
    <mergeCell ref="AA816:AG816"/>
    <mergeCell ref="I817:Y817"/>
    <mergeCell ref="AA817:AG817"/>
    <mergeCell ref="A812:N812"/>
    <mergeCell ref="O812:S812"/>
    <mergeCell ref="T812:V812"/>
    <mergeCell ref="X812:AD812"/>
    <mergeCell ref="AE812:AG812"/>
    <mergeCell ref="A813:H817"/>
    <mergeCell ref="I813:Y813"/>
    <mergeCell ref="Z813:Z817"/>
    <mergeCell ref="AA813:AG813"/>
    <mergeCell ref="M810:P810"/>
    <mergeCell ref="Q810:T810"/>
    <mergeCell ref="U810:Z810"/>
    <mergeCell ref="AA810:AD810"/>
    <mergeCell ref="A811:J811"/>
    <mergeCell ref="K811:Z811"/>
    <mergeCell ref="AA811:AG811"/>
    <mergeCell ref="V807:X807"/>
    <mergeCell ref="Y807:AE807"/>
    <mergeCell ref="AF807:AG807"/>
    <mergeCell ref="A808:AH808"/>
    <mergeCell ref="A809:J810"/>
    <mergeCell ref="K809:L810"/>
    <mergeCell ref="M809:T809"/>
    <mergeCell ref="U809:AD809"/>
    <mergeCell ref="AE809:AG810"/>
    <mergeCell ref="AH809:AH810"/>
    <mergeCell ref="E807:F807"/>
    <mergeCell ref="H807:I807"/>
    <mergeCell ref="J807:K807"/>
    <mergeCell ref="L807:M807"/>
    <mergeCell ref="N807:Q807"/>
    <mergeCell ref="R807:U807"/>
    <mergeCell ref="A804:AC804"/>
    <mergeCell ref="AD804:AE804"/>
    <mergeCell ref="AH804:AH805"/>
    <mergeCell ref="A805:AC805"/>
    <mergeCell ref="AD805:AE805"/>
    <mergeCell ref="A806:C806"/>
    <mergeCell ref="D806:D807"/>
    <mergeCell ref="E806:AG806"/>
    <mergeCell ref="AH806:AH807"/>
    <mergeCell ref="A807:C807"/>
    <mergeCell ref="A798:AC799"/>
    <mergeCell ref="AD798:AE798"/>
    <mergeCell ref="AF798:AG798"/>
    <mergeCell ref="AH798:AH802"/>
    <mergeCell ref="AD799:AG802"/>
    <mergeCell ref="A800:AC800"/>
    <mergeCell ref="A801:AC801"/>
    <mergeCell ref="A802:AC803"/>
    <mergeCell ref="AD803:AH803"/>
    <mergeCell ref="A793:H793"/>
    <mergeCell ref="I793:Y793"/>
    <mergeCell ref="AA793:AG793"/>
    <mergeCell ref="A794:D794"/>
    <mergeCell ref="E794:AH794"/>
    <mergeCell ref="A797:AH797"/>
    <mergeCell ref="AC790:AD790"/>
    <mergeCell ref="AE790:AG790"/>
    <mergeCell ref="A791:H791"/>
    <mergeCell ref="I791:Y791"/>
    <mergeCell ref="AA791:AG791"/>
    <mergeCell ref="A792:AH792"/>
    <mergeCell ref="A789:J789"/>
    <mergeCell ref="K789:AA789"/>
    <mergeCell ref="AC789:AG789"/>
    <mergeCell ref="A790:J790"/>
    <mergeCell ref="K790:L790"/>
    <mergeCell ref="M790:O790"/>
    <mergeCell ref="P790:R790"/>
    <mergeCell ref="S790:T790"/>
    <mergeCell ref="U790:W790"/>
    <mergeCell ref="X790:AB790"/>
    <mergeCell ref="A787:H787"/>
    <mergeCell ref="I787:Y787"/>
    <mergeCell ref="AA787:AG787"/>
    <mergeCell ref="A788:N788"/>
    <mergeCell ref="O788:S788"/>
    <mergeCell ref="T788:V788"/>
    <mergeCell ref="X788:AD788"/>
    <mergeCell ref="AE788:AG788"/>
    <mergeCell ref="C785:N785"/>
    <mergeCell ref="O785:S785"/>
    <mergeCell ref="T785:V785"/>
    <mergeCell ref="X785:AD785"/>
    <mergeCell ref="AE785:AG785"/>
    <mergeCell ref="C786:N786"/>
    <mergeCell ref="O786:S786"/>
    <mergeCell ref="T786:V786"/>
    <mergeCell ref="X786:AD786"/>
    <mergeCell ref="AE786:AG786"/>
    <mergeCell ref="C782:N782"/>
    <mergeCell ref="O782:S782"/>
    <mergeCell ref="T782:V782"/>
    <mergeCell ref="X782:AD782"/>
    <mergeCell ref="AE782:AG782"/>
    <mergeCell ref="C783:N784"/>
    <mergeCell ref="O783:S783"/>
    <mergeCell ref="T783:V783"/>
    <mergeCell ref="X783:AD783"/>
    <mergeCell ref="AE783:AG783"/>
    <mergeCell ref="A780:N780"/>
    <mergeCell ref="O780:S780"/>
    <mergeCell ref="T780:V780"/>
    <mergeCell ref="X780:AD780"/>
    <mergeCell ref="AE780:AG780"/>
    <mergeCell ref="C781:N781"/>
    <mergeCell ref="O781:S781"/>
    <mergeCell ref="T781:V781"/>
    <mergeCell ref="X781:AD781"/>
    <mergeCell ref="AE781:AG781"/>
    <mergeCell ref="A778:N778"/>
    <mergeCell ref="O778:S778"/>
    <mergeCell ref="T778:V778"/>
    <mergeCell ref="X778:AD778"/>
    <mergeCell ref="AE778:AG778"/>
    <mergeCell ref="A779:H779"/>
    <mergeCell ref="I779:Y779"/>
    <mergeCell ref="AA779:AG779"/>
    <mergeCell ref="AH773:AH777"/>
    <mergeCell ref="I774:Y774"/>
    <mergeCell ref="AA774:AG774"/>
    <mergeCell ref="I775:Y775"/>
    <mergeCell ref="AA775:AG775"/>
    <mergeCell ref="I776:Y776"/>
    <mergeCell ref="AA776:AG776"/>
    <mergeCell ref="I777:Y777"/>
    <mergeCell ref="AA777:AG777"/>
    <mergeCell ref="A772:N772"/>
    <mergeCell ref="O772:S772"/>
    <mergeCell ref="T772:V772"/>
    <mergeCell ref="X772:AD772"/>
    <mergeCell ref="AE772:AG772"/>
    <mergeCell ref="A773:H777"/>
    <mergeCell ref="I773:Y773"/>
    <mergeCell ref="Z773:Z777"/>
    <mergeCell ref="AA773:AG773"/>
    <mergeCell ref="M770:P770"/>
    <mergeCell ref="Q770:T770"/>
    <mergeCell ref="U770:Z770"/>
    <mergeCell ref="AA770:AD770"/>
    <mergeCell ref="A771:J771"/>
    <mergeCell ref="K771:Z771"/>
    <mergeCell ref="AA771:AG771"/>
    <mergeCell ref="V767:X767"/>
    <mergeCell ref="Y767:AE767"/>
    <mergeCell ref="AF767:AG767"/>
    <mergeCell ref="A768:AH768"/>
    <mergeCell ref="A769:J770"/>
    <mergeCell ref="K769:L770"/>
    <mergeCell ref="M769:T769"/>
    <mergeCell ref="U769:AD769"/>
    <mergeCell ref="AE769:AG770"/>
    <mergeCell ref="AH769:AH770"/>
    <mergeCell ref="E767:F767"/>
    <mergeCell ref="H767:I767"/>
    <mergeCell ref="J767:K767"/>
    <mergeCell ref="L767:M767"/>
    <mergeCell ref="N767:Q767"/>
    <mergeCell ref="R767:U767"/>
    <mergeCell ref="A764:AC764"/>
    <mergeCell ref="AD764:AE764"/>
    <mergeCell ref="AH764:AH765"/>
    <mergeCell ref="A765:AC765"/>
    <mergeCell ref="AD765:AE765"/>
    <mergeCell ref="A766:C766"/>
    <mergeCell ref="D766:D767"/>
    <mergeCell ref="E766:AG766"/>
    <mergeCell ref="AH766:AH767"/>
    <mergeCell ref="A767:C767"/>
    <mergeCell ref="A758:AC759"/>
    <mergeCell ref="AD758:AE758"/>
    <mergeCell ref="AF758:AG758"/>
    <mergeCell ref="AH758:AH762"/>
    <mergeCell ref="AD759:AG762"/>
    <mergeCell ref="A760:AC760"/>
    <mergeCell ref="A761:AC761"/>
    <mergeCell ref="A762:AC763"/>
    <mergeCell ref="AD763:AH763"/>
    <mergeCell ref="A753:H753"/>
    <mergeCell ref="I753:Y753"/>
    <mergeCell ref="AA753:AG753"/>
    <mergeCell ref="A754:D754"/>
    <mergeCell ref="E754:AH754"/>
    <mergeCell ref="A757:AH757"/>
    <mergeCell ref="AC750:AD750"/>
    <mergeCell ref="AE750:AG750"/>
    <mergeCell ref="A751:H751"/>
    <mergeCell ref="I751:Y751"/>
    <mergeCell ref="AA751:AG751"/>
    <mergeCell ref="A752:AH752"/>
    <mergeCell ref="A749:J749"/>
    <mergeCell ref="K749:AA749"/>
    <mergeCell ref="AC749:AG749"/>
    <mergeCell ref="A750:J750"/>
    <mergeCell ref="K750:L750"/>
    <mergeCell ref="M750:O750"/>
    <mergeCell ref="P750:R750"/>
    <mergeCell ref="S750:T750"/>
    <mergeCell ref="U750:W750"/>
    <mergeCell ref="X750:AB750"/>
    <mergeCell ref="A747:H747"/>
    <mergeCell ref="I747:Y747"/>
    <mergeCell ref="AA747:AG747"/>
    <mergeCell ref="A748:N748"/>
    <mergeCell ref="O748:S748"/>
    <mergeCell ref="T748:V748"/>
    <mergeCell ref="X748:AD748"/>
    <mergeCell ref="AE748:AG748"/>
    <mergeCell ref="C745:N745"/>
    <mergeCell ref="O745:S745"/>
    <mergeCell ref="T745:V745"/>
    <mergeCell ref="X745:AD745"/>
    <mergeCell ref="AE745:AG745"/>
    <mergeCell ref="C746:N746"/>
    <mergeCell ref="O746:S746"/>
    <mergeCell ref="T746:V746"/>
    <mergeCell ref="X746:AD746"/>
    <mergeCell ref="AE746:AG746"/>
    <mergeCell ref="C743:N743"/>
    <mergeCell ref="O743:S743"/>
    <mergeCell ref="T743:V743"/>
    <mergeCell ref="X743:AD743"/>
    <mergeCell ref="AE743:AG743"/>
    <mergeCell ref="C744:N744"/>
    <mergeCell ref="O744:S744"/>
    <mergeCell ref="T744:V744"/>
    <mergeCell ref="X744:AD744"/>
    <mergeCell ref="AE744:AG744"/>
    <mergeCell ref="C740:N740"/>
    <mergeCell ref="O740:S740"/>
    <mergeCell ref="T740:V740"/>
    <mergeCell ref="X740:AD740"/>
    <mergeCell ref="AE740:AG740"/>
    <mergeCell ref="C741:N742"/>
    <mergeCell ref="O741:S741"/>
    <mergeCell ref="T741:V741"/>
    <mergeCell ref="X741:AD741"/>
    <mergeCell ref="AE741:AG741"/>
    <mergeCell ref="A738:N738"/>
    <mergeCell ref="O738:S738"/>
    <mergeCell ref="T738:V738"/>
    <mergeCell ref="X738:AD738"/>
    <mergeCell ref="AE738:AG738"/>
    <mergeCell ref="C739:N739"/>
    <mergeCell ref="O739:S739"/>
    <mergeCell ref="T739:V739"/>
    <mergeCell ref="X739:AD739"/>
    <mergeCell ref="AE739:AG739"/>
    <mergeCell ref="A736:N736"/>
    <mergeCell ref="O736:S736"/>
    <mergeCell ref="T736:V736"/>
    <mergeCell ref="X736:AD736"/>
    <mergeCell ref="AE736:AG736"/>
    <mergeCell ref="A737:H737"/>
    <mergeCell ref="I737:Y737"/>
    <mergeCell ref="AA737:AG737"/>
    <mergeCell ref="AH731:AH735"/>
    <mergeCell ref="I732:Y732"/>
    <mergeCell ref="AA732:AG732"/>
    <mergeCell ref="I733:Y733"/>
    <mergeCell ref="AA733:AG733"/>
    <mergeCell ref="I734:Y734"/>
    <mergeCell ref="AA734:AG734"/>
    <mergeCell ref="I735:Y735"/>
    <mergeCell ref="AA735:AG735"/>
    <mergeCell ref="A730:N730"/>
    <mergeCell ref="O730:S730"/>
    <mergeCell ref="T730:V730"/>
    <mergeCell ref="X730:AD730"/>
    <mergeCell ref="AE730:AG730"/>
    <mergeCell ref="A731:H735"/>
    <mergeCell ref="I731:Y731"/>
    <mergeCell ref="Z731:Z735"/>
    <mergeCell ref="AA731:AG731"/>
    <mergeCell ref="M728:P728"/>
    <mergeCell ref="Q728:T728"/>
    <mergeCell ref="U728:Z728"/>
    <mergeCell ref="AA728:AD728"/>
    <mergeCell ref="A729:J729"/>
    <mergeCell ref="K729:Z729"/>
    <mergeCell ref="AA729:AG729"/>
    <mergeCell ref="V725:X725"/>
    <mergeCell ref="Y725:AE725"/>
    <mergeCell ref="AF725:AG725"/>
    <mergeCell ref="A726:AH726"/>
    <mergeCell ref="A727:J728"/>
    <mergeCell ref="K727:L728"/>
    <mergeCell ref="M727:T727"/>
    <mergeCell ref="U727:AD727"/>
    <mergeCell ref="AE727:AG728"/>
    <mergeCell ref="AH727:AH728"/>
    <mergeCell ref="E725:F725"/>
    <mergeCell ref="H725:I725"/>
    <mergeCell ref="J725:K725"/>
    <mergeCell ref="L725:M725"/>
    <mergeCell ref="N725:Q725"/>
    <mergeCell ref="R725:U725"/>
    <mergeCell ref="A722:AC722"/>
    <mergeCell ref="AD722:AE722"/>
    <mergeCell ref="AH722:AH723"/>
    <mergeCell ref="A723:AC723"/>
    <mergeCell ref="AD723:AE723"/>
    <mergeCell ref="A724:C724"/>
    <mergeCell ref="D724:D725"/>
    <mergeCell ref="E724:AG724"/>
    <mergeCell ref="AH724:AH725"/>
    <mergeCell ref="A725:C725"/>
    <mergeCell ref="A716:AC717"/>
    <mergeCell ref="AD716:AE716"/>
    <mergeCell ref="AF716:AG716"/>
    <mergeCell ref="AH716:AH720"/>
    <mergeCell ref="AD717:AG720"/>
    <mergeCell ref="A718:AC718"/>
    <mergeCell ref="A719:AC719"/>
    <mergeCell ref="A720:AC721"/>
    <mergeCell ref="AD721:AH721"/>
    <mergeCell ref="A711:H711"/>
    <mergeCell ref="I711:Y711"/>
    <mergeCell ref="AA711:AG711"/>
    <mergeCell ref="A712:D712"/>
    <mergeCell ref="E712:AH712"/>
    <mergeCell ref="A715:AH715"/>
    <mergeCell ref="AC708:AD708"/>
    <mergeCell ref="AE708:AG708"/>
    <mergeCell ref="A709:H709"/>
    <mergeCell ref="I709:Y709"/>
    <mergeCell ref="AA709:AG709"/>
    <mergeCell ref="A710:AH710"/>
    <mergeCell ref="A707:J707"/>
    <mergeCell ref="K707:AA707"/>
    <mergeCell ref="AC707:AG707"/>
    <mergeCell ref="A708:J708"/>
    <mergeCell ref="K708:L708"/>
    <mergeCell ref="M708:O708"/>
    <mergeCell ref="P708:R708"/>
    <mergeCell ref="S708:T708"/>
    <mergeCell ref="U708:W708"/>
    <mergeCell ref="X708:AB708"/>
    <mergeCell ref="A705:H705"/>
    <mergeCell ref="I705:Y705"/>
    <mergeCell ref="AA705:AG705"/>
    <mergeCell ref="A706:N706"/>
    <mergeCell ref="O706:S706"/>
    <mergeCell ref="T706:V706"/>
    <mergeCell ref="X706:AD706"/>
    <mergeCell ref="AE706:AG706"/>
    <mergeCell ref="C703:N703"/>
    <mergeCell ref="O703:S703"/>
    <mergeCell ref="T703:V703"/>
    <mergeCell ref="X703:AD703"/>
    <mergeCell ref="AE703:AG703"/>
    <mergeCell ref="C704:N704"/>
    <mergeCell ref="O704:S704"/>
    <mergeCell ref="T704:V704"/>
    <mergeCell ref="X704:AD704"/>
    <mergeCell ref="AE704:AG704"/>
    <mergeCell ref="C701:N701"/>
    <mergeCell ref="O701:S701"/>
    <mergeCell ref="T701:V701"/>
    <mergeCell ref="X701:AD701"/>
    <mergeCell ref="AE701:AG701"/>
    <mergeCell ref="C702:N702"/>
    <mergeCell ref="O702:S702"/>
    <mergeCell ref="T702:V702"/>
    <mergeCell ref="X702:AD702"/>
    <mergeCell ref="AE702:AG702"/>
    <mergeCell ref="C698:N698"/>
    <mergeCell ref="O698:S698"/>
    <mergeCell ref="T698:V698"/>
    <mergeCell ref="X698:AD698"/>
    <mergeCell ref="AE698:AG698"/>
    <mergeCell ref="C699:N700"/>
    <mergeCell ref="O699:S699"/>
    <mergeCell ref="T699:V699"/>
    <mergeCell ref="X699:AD699"/>
    <mergeCell ref="AE699:AG699"/>
    <mergeCell ref="A696:N696"/>
    <mergeCell ref="O696:S696"/>
    <mergeCell ref="T696:V696"/>
    <mergeCell ref="X696:AD696"/>
    <mergeCell ref="AE696:AG696"/>
    <mergeCell ref="C697:N697"/>
    <mergeCell ref="O697:S697"/>
    <mergeCell ref="T697:V697"/>
    <mergeCell ref="X697:AD697"/>
    <mergeCell ref="AE697:AG697"/>
    <mergeCell ref="A694:N694"/>
    <mergeCell ref="O694:S694"/>
    <mergeCell ref="T694:V694"/>
    <mergeCell ref="X694:AD694"/>
    <mergeCell ref="AE694:AG694"/>
    <mergeCell ref="A695:H695"/>
    <mergeCell ref="I695:Y695"/>
    <mergeCell ref="AA695:AG695"/>
    <mergeCell ref="AH689:AH693"/>
    <mergeCell ref="I690:Y690"/>
    <mergeCell ref="AA690:AG690"/>
    <mergeCell ref="I691:Y691"/>
    <mergeCell ref="AA691:AG691"/>
    <mergeCell ref="I692:Y692"/>
    <mergeCell ref="AA692:AG692"/>
    <mergeCell ref="I693:Y693"/>
    <mergeCell ref="AA693:AG693"/>
    <mergeCell ref="A688:N688"/>
    <mergeCell ref="O688:S688"/>
    <mergeCell ref="T688:V688"/>
    <mergeCell ref="X688:AD688"/>
    <mergeCell ref="AE688:AG688"/>
    <mergeCell ref="A689:H693"/>
    <mergeCell ref="I689:Y689"/>
    <mergeCell ref="Z689:Z693"/>
    <mergeCell ref="AA689:AG689"/>
    <mergeCell ref="M686:P686"/>
    <mergeCell ref="Q686:T686"/>
    <mergeCell ref="U686:Z686"/>
    <mergeCell ref="AA686:AD686"/>
    <mergeCell ref="A687:J687"/>
    <mergeCell ref="K687:Z687"/>
    <mergeCell ref="AA687:AG687"/>
    <mergeCell ref="V683:X683"/>
    <mergeCell ref="Y683:AE683"/>
    <mergeCell ref="AF683:AG683"/>
    <mergeCell ref="A684:AH684"/>
    <mergeCell ref="A685:J686"/>
    <mergeCell ref="K685:L686"/>
    <mergeCell ref="M685:T685"/>
    <mergeCell ref="U685:AD685"/>
    <mergeCell ref="AE685:AG686"/>
    <mergeCell ref="AH685:AH686"/>
    <mergeCell ref="E683:F683"/>
    <mergeCell ref="H683:I683"/>
    <mergeCell ref="J683:K683"/>
    <mergeCell ref="L683:M683"/>
    <mergeCell ref="N683:Q683"/>
    <mergeCell ref="R683:U683"/>
    <mergeCell ref="A680:AC680"/>
    <mergeCell ref="AD680:AE680"/>
    <mergeCell ref="AH680:AH681"/>
    <mergeCell ref="A681:AC681"/>
    <mergeCell ref="AD681:AE681"/>
    <mergeCell ref="A682:C682"/>
    <mergeCell ref="D682:D683"/>
    <mergeCell ref="E682:AG682"/>
    <mergeCell ref="AH682:AH683"/>
    <mergeCell ref="A683:C683"/>
    <mergeCell ref="A674:AC675"/>
    <mergeCell ref="AD674:AE674"/>
    <mergeCell ref="AF674:AG674"/>
    <mergeCell ref="AH674:AH678"/>
    <mergeCell ref="AD675:AG678"/>
    <mergeCell ref="A676:AC676"/>
    <mergeCell ref="A677:AC677"/>
    <mergeCell ref="A678:AC679"/>
    <mergeCell ref="AD679:AH679"/>
    <mergeCell ref="A669:H669"/>
    <mergeCell ref="I669:Y669"/>
    <mergeCell ref="AA669:AG669"/>
    <mergeCell ref="A670:D670"/>
    <mergeCell ref="E670:AH670"/>
    <mergeCell ref="A673:AH673"/>
    <mergeCell ref="AC666:AD666"/>
    <mergeCell ref="AE666:AG666"/>
    <mergeCell ref="A667:H667"/>
    <mergeCell ref="I667:Y667"/>
    <mergeCell ref="AA667:AG667"/>
    <mergeCell ref="A668:AH668"/>
    <mergeCell ref="A665:J665"/>
    <mergeCell ref="K665:AA665"/>
    <mergeCell ref="AC665:AG665"/>
    <mergeCell ref="A666:J666"/>
    <mergeCell ref="K666:L666"/>
    <mergeCell ref="M666:O666"/>
    <mergeCell ref="P666:R666"/>
    <mergeCell ref="S666:T666"/>
    <mergeCell ref="U666:W666"/>
    <mergeCell ref="X666:AB666"/>
    <mergeCell ref="A663:H663"/>
    <mergeCell ref="I663:Y663"/>
    <mergeCell ref="AA663:AG663"/>
    <mergeCell ref="A664:N664"/>
    <mergeCell ref="O664:S664"/>
    <mergeCell ref="T664:V664"/>
    <mergeCell ref="X664:AD664"/>
    <mergeCell ref="AE664:AG664"/>
    <mergeCell ref="A661:H661"/>
    <mergeCell ref="I661:Y661"/>
    <mergeCell ref="AA661:AG661"/>
    <mergeCell ref="A662:N662"/>
    <mergeCell ref="O662:S662"/>
    <mergeCell ref="T662:V662"/>
    <mergeCell ref="X662:AD662"/>
    <mergeCell ref="AE662:AG662"/>
    <mergeCell ref="A659:N659"/>
    <mergeCell ref="O659:S659"/>
    <mergeCell ref="T659:V659"/>
    <mergeCell ref="X659:AD659"/>
    <mergeCell ref="AE659:AG659"/>
    <mergeCell ref="C660:N660"/>
    <mergeCell ref="O660:S660"/>
    <mergeCell ref="T660:V660"/>
    <mergeCell ref="X660:AD660"/>
    <mergeCell ref="AE660:AG660"/>
    <mergeCell ref="AH654:AH658"/>
    <mergeCell ref="I655:Y655"/>
    <mergeCell ref="AA655:AG655"/>
    <mergeCell ref="I656:Y656"/>
    <mergeCell ref="AA656:AG656"/>
    <mergeCell ref="I657:Y657"/>
    <mergeCell ref="AA657:AG657"/>
    <mergeCell ref="I658:Y658"/>
    <mergeCell ref="AA658:AG658"/>
    <mergeCell ref="A653:N653"/>
    <mergeCell ref="O653:S653"/>
    <mergeCell ref="T653:V653"/>
    <mergeCell ref="X653:AD653"/>
    <mergeCell ref="AE653:AG653"/>
    <mergeCell ref="A654:H658"/>
    <mergeCell ref="I654:Y654"/>
    <mergeCell ref="Z654:Z658"/>
    <mergeCell ref="AA654:AG654"/>
    <mergeCell ref="M651:P651"/>
    <mergeCell ref="Q651:T651"/>
    <mergeCell ref="U651:Z651"/>
    <mergeCell ref="AA651:AD651"/>
    <mergeCell ref="A652:J652"/>
    <mergeCell ref="K652:Z652"/>
    <mergeCell ref="AA652:AG652"/>
    <mergeCell ref="V648:X648"/>
    <mergeCell ref="Y648:AE648"/>
    <mergeCell ref="AF648:AG648"/>
    <mergeCell ref="A649:AH649"/>
    <mergeCell ref="A650:J651"/>
    <mergeCell ref="K650:L651"/>
    <mergeCell ref="M650:T650"/>
    <mergeCell ref="U650:AD650"/>
    <mergeCell ref="AE650:AG651"/>
    <mergeCell ref="AH650:AH651"/>
    <mergeCell ref="E648:F648"/>
    <mergeCell ref="H648:I648"/>
    <mergeCell ref="J648:K648"/>
    <mergeCell ref="L648:M648"/>
    <mergeCell ref="N648:Q648"/>
    <mergeCell ref="R648:U648"/>
    <mergeCell ref="A645:AC645"/>
    <mergeCell ref="AD645:AE645"/>
    <mergeCell ref="AH645:AH646"/>
    <mergeCell ref="A646:AC646"/>
    <mergeCell ref="AD646:AE646"/>
    <mergeCell ref="A647:C647"/>
    <mergeCell ref="D647:D648"/>
    <mergeCell ref="E647:AG647"/>
    <mergeCell ref="AH647:AH648"/>
    <mergeCell ref="A648:C648"/>
    <mergeCell ref="A638:AH638"/>
    <mergeCell ref="A639:AC640"/>
    <mergeCell ref="AD639:AE639"/>
    <mergeCell ref="AF639:AG639"/>
    <mergeCell ref="AH639:AH643"/>
    <mergeCell ref="AD640:AG643"/>
    <mergeCell ref="A641:AC641"/>
    <mergeCell ref="A642:AC642"/>
    <mergeCell ref="A643:AC644"/>
    <mergeCell ref="AD644:AH644"/>
    <mergeCell ref="A633:AH633"/>
    <mergeCell ref="A634:H634"/>
    <mergeCell ref="I634:Y634"/>
    <mergeCell ref="AA634:AG634"/>
    <mergeCell ref="A635:D635"/>
    <mergeCell ref="E635:AH635"/>
    <mergeCell ref="X631:AB631"/>
    <mergeCell ref="AC631:AD631"/>
    <mergeCell ref="AE631:AG631"/>
    <mergeCell ref="A632:H632"/>
    <mergeCell ref="I632:Y632"/>
    <mergeCell ref="AA632:AG632"/>
    <mergeCell ref="X630:AB630"/>
    <mergeCell ref="AC630:AD630"/>
    <mergeCell ref="AE630:AG630"/>
    <mergeCell ref="A631:E631"/>
    <mergeCell ref="F631:J631"/>
    <mergeCell ref="K631:L631"/>
    <mergeCell ref="M631:O631"/>
    <mergeCell ref="P631:R631"/>
    <mergeCell ref="S631:T631"/>
    <mergeCell ref="U631:W631"/>
    <mergeCell ref="A630:J630"/>
    <mergeCell ref="K630:L630"/>
    <mergeCell ref="M630:O630"/>
    <mergeCell ref="P630:R630"/>
    <mergeCell ref="S630:T630"/>
    <mergeCell ref="U630:W630"/>
    <mergeCell ref="A628:N628"/>
    <mergeCell ref="O628:S628"/>
    <mergeCell ref="T628:V628"/>
    <mergeCell ref="X628:AD628"/>
    <mergeCell ref="AE628:AG628"/>
    <mergeCell ref="A629:J629"/>
    <mergeCell ref="K629:AA629"/>
    <mergeCell ref="AC629:AG629"/>
    <mergeCell ref="A626:N626"/>
    <mergeCell ref="O626:S626"/>
    <mergeCell ref="T626:V626"/>
    <mergeCell ref="X626:AD626"/>
    <mergeCell ref="AE626:AG626"/>
    <mergeCell ref="A627:H627"/>
    <mergeCell ref="I627:Y627"/>
    <mergeCell ref="AA627:AG627"/>
    <mergeCell ref="A624:N624"/>
    <mergeCell ref="O624:S624"/>
    <mergeCell ref="T624:V624"/>
    <mergeCell ref="X624:AD624"/>
    <mergeCell ref="AE624:AG624"/>
    <mergeCell ref="A625:H625"/>
    <mergeCell ref="I625:Y625"/>
    <mergeCell ref="AA625:AG625"/>
    <mergeCell ref="AH619:AH623"/>
    <mergeCell ref="I620:Y620"/>
    <mergeCell ref="AA620:AG620"/>
    <mergeCell ref="I621:Y621"/>
    <mergeCell ref="AA621:AG621"/>
    <mergeCell ref="I622:Y622"/>
    <mergeCell ref="AA622:AG622"/>
    <mergeCell ref="I623:Y623"/>
    <mergeCell ref="AA623:AG623"/>
    <mergeCell ref="C618:N618"/>
    <mergeCell ref="O618:S618"/>
    <mergeCell ref="T618:V618"/>
    <mergeCell ref="X618:AD618"/>
    <mergeCell ref="AE618:AG618"/>
    <mergeCell ref="A619:H623"/>
    <mergeCell ref="I619:Y619"/>
    <mergeCell ref="Z619:Z623"/>
    <mergeCell ref="AA619:AG619"/>
    <mergeCell ref="A616:J616"/>
    <mergeCell ref="K616:Z616"/>
    <mergeCell ref="AA616:AG616"/>
    <mergeCell ref="A617:N617"/>
    <mergeCell ref="O617:S617"/>
    <mergeCell ref="T617:V617"/>
    <mergeCell ref="X617:AD617"/>
    <mergeCell ref="AE617:AG617"/>
    <mergeCell ref="AE614:AG614"/>
    <mergeCell ref="C615:J615"/>
    <mergeCell ref="K615:L615"/>
    <mergeCell ref="M615:P615"/>
    <mergeCell ref="Q615:T615"/>
    <mergeCell ref="U615:Z615"/>
    <mergeCell ref="AA615:AD615"/>
    <mergeCell ref="AE615:AG615"/>
    <mergeCell ref="M613:P613"/>
    <mergeCell ref="Q613:T613"/>
    <mergeCell ref="U613:Z613"/>
    <mergeCell ref="AA613:AD613"/>
    <mergeCell ref="C614:J614"/>
    <mergeCell ref="K614:L614"/>
    <mergeCell ref="M614:P614"/>
    <mergeCell ref="Q614:T614"/>
    <mergeCell ref="U614:Z614"/>
    <mergeCell ref="AA614:AD614"/>
    <mergeCell ref="V610:X610"/>
    <mergeCell ref="Y610:AE610"/>
    <mergeCell ref="AF610:AG610"/>
    <mergeCell ref="A611:AH611"/>
    <mergeCell ref="A612:J613"/>
    <mergeCell ref="K612:L613"/>
    <mergeCell ref="M612:T612"/>
    <mergeCell ref="U612:AD612"/>
    <mergeCell ref="AE612:AG613"/>
    <mergeCell ref="AH612:AH613"/>
    <mergeCell ref="E610:F610"/>
    <mergeCell ref="H610:I610"/>
    <mergeCell ref="J610:K610"/>
    <mergeCell ref="L610:M610"/>
    <mergeCell ref="N610:Q610"/>
    <mergeCell ref="R610:U610"/>
    <mergeCell ref="A607:AC607"/>
    <mergeCell ref="AD607:AE607"/>
    <mergeCell ref="AH607:AH608"/>
    <mergeCell ref="A608:AC608"/>
    <mergeCell ref="AD608:AE608"/>
    <mergeCell ref="A609:C609"/>
    <mergeCell ref="D609:D610"/>
    <mergeCell ref="E609:AG609"/>
    <mergeCell ref="AH609:AH610"/>
    <mergeCell ref="A610:C610"/>
    <mergeCell ref="A600:AH600"/>
    <mergeCell ref="A601:AC602"/>
    <mergeCell ref="AD601:AE601"/>
    <mergeCell ref="AF601:AG601"/>
    <mergeCell ref="AH601:AH605"/>
    <mergeCell ref="AD602:AG605"/>
    <mergeCell ref="A603:AC603"/>
    <mergeCell ref="A604:AC604"/>
    <mergeCell ref="A605:AC606"/>
    <mergeCell ref="AD606:AH606"/>
    <mergeCell ref="A595:AH595"/>
    <mergeCell ref="A596:H596"/>
    <mergeCell ref="I596:Y596"/>
    <mergeCell ref="AA596:AG596"/>
    <mergeCell ref="A597:D597"/>
    <mergeCell ref="E597:AH597"/>
    <mergeCell ref="X593:AB593"/>
    <mergeCell ref="AC593:AD593"/>
    <mergeCell ref="AE593:AG593"/>
    <mergeCell ref="A594:H594"/>
    <mergeCell ref="I594:Y594"/>
    <mergeCell ref="AA594:AG594"/>
    <mergeCell ref="A593:J593"/>
    <mergeCell ref="K593:L593"/>
    <mergeCell ref="M593:O593"/>
    <mergeCell ref="P593:R593"/>
    <mergeCell ref="S593:T593"/>
    <mergeCell ref="U593:W593"/>
    <mergeCell ref="A591:N591"/>
    <mergeCell ref="O591:S591"/>
    <mergeCell ref="T591:V591"/>
    <mergeCell ref="X591:AD591"/>
    <mergeCell ref="AE591:AG591"/>
    <mergeCell ref="A592:J592"/>
    <mergeCell ref="K592:AA592"/>
    <mergeCell ref="AC592:AG592"/>
    <mergeCell ref="A589:N589"/>
    <mergeCell ref="O589:S589"/>
    <mergeCell ref="T589:V589"/>
    <mergeCell ref="X589:AD589"/>
    <mergeCell ref="AE589:AG589"/>
    <mergeCell ref="A590:H590"/>
    <mergeCell ref="I590:Y590"/>
    <mergeCell ref="AA590:AG590"/>
    <mergeCell ref="A587:N587"/>
    <mergeCell ref="O587:S587"/>
    <mergeCell ref="T587:V587"/>
    <mergeCell ref="X587:AD587"/>
    <mergeCell ref="AE587:AG587"/>
    <mergeCell ref="A588:H588"/>
    <mergeCell ref="I588:Y588"/>
    <mergeCell ref="AA588:AG588"/>
    <mergeCell ref="AH582:AH586"/>
    <mergeCell ref="I583:Y583"/>
    <mergeCell ref="AA583:AG583"/>
    <mergeCell ref="I584:Y584"/>
    <mergeCell ref="AA584:AG584"/>
    <mergeCell ref="I585:Y585"/>
    <mergeCell ref="AA585:AG585"/>
    <mergeCell ref="I586:Y586"/>
    <mergeCell ref="AA586:AG586"/>
    <mergeCell ref="C581:N581"/>
    <mergeCell ref="O581:S581"/>
    <mergeCell ref="T581:V581"/>
    <mergeCell ref="X581:AD581"/>
    <mergeCell ref="AE581:AG581"/>
    <mergeCell ref="A582:H586"/>
    <mergeCell ref="I582:Y582"/>
    <mergeCell ref="Z582:Z586"/>
    <mergeCell ref="AA582:AG582"/>
    <mergeCell ref="AE578:AG578"/>
    <mergeCell ref="A579:J579"/>
    <mergeCell ref="K579:Z579"/>
    <mergeCell ref="AA579:AG579"/>
    <mergeCell ref="A580:N580"/>
    <mergeCell ref="O580:S580"/>
    <mergeCell ref="T580:V580"/>
    <mergeCell ref="X580:AD580"/>
    <mergeCell ref="AE580:AG580"/>
    <mergeCell ref="M577:P577"/>
    <mergeCell ref="Q577:T577"/>
    <mergeCell ref="U577:Z577"/>
    <mergeCell ref="AA577:AD577"/>
    <mergeCell ref="C578:J578"/>
    <mergeCell ref="K578:L578"/>
    <mergeCell ref="M578:P578"/>
    <mergeCell ref="Q578:T578"/>
    <mergeCell ref="U578:Z578"/>
    <mergeCell ref="AA578:AD578"/>
    <mergeCell ref="V574:X574"/>
    <mergeCell ref="Y574:AE574"/>
    <mergeCell ref="AF574:AG574"/>
    <mergeCell ref="A575:AH575"/>
    <mergeCell ref="A576:J577"/>
    <mergeCell ref="K576:L577"/>
    <mergeCell ref="M576:T576"/>
    <mergeCell ref="U576:AD576"/>
    <mergeCell ref="AE576:AG577"/>
    <mergeCell ref="AH576:AH577"/>
    <mergeCell ref="E574:F574"/>
    <mergeCell ref="H574:I574"/>
    <mergeCell ref="J574:K574"/>
    <mergeCell ref="L574:M574"/>
    <mergeCell ref="N574:Q574"/>
    <mergeCell ref="R574:U574"/>
    <mergeCell ref="A571:AC571"/>
    <mergeCell ref="AD571:AE571"/>
    <mergeCell ref="AH571:AH572"/>
    <mergeCell ref="A572:AC572"/>
    <mergeCell ref="AD572:AE572"/>
    <mergeCell ref="A573:C573"/>
    <mergeCell ref="D573:D574"/>
    <mergeCell ref="E573:AG573"/>
    <mergeCell ref="AH573:AH574"/>
    <mergeCell ref="A574:C574"/>
    <mergeCell ref="A565:AC566"/>
    <mergeCell ref="AD565:AE565"/>
    <mergeCell ref="AF565:AG565"/>
    <mergeCell ref="AH565:AH569"/>
    <mergeCell ref="AD566:AG569"/>
    <mergeCell ref="A567:AC567"/>
    <mergeCell ref="A568:AC568"/>
    <mergeCell ref="A569:AC570"/>
    <mergeCell ref="AD570:AH570"/>
    <mergeCell ref="A560:H560"/>
    <mergeCell ref="I560:Y560"/>
    <mergeCell ref="AA560:AG560"/>
    <mergeCell ref="A561:D561"/>
    <mergeCell ref="E561:AH561"/>
    <mergeCell ref="A564:AH564"/>
    <mergeCell ref="AC557:AD557"/>
    <mergeCell ref="AE557:AG557"/>
    <mergeCell ref="A558:H558"/>
    <mergeCell ref="I558:Y558"/>
    <mergeCell ref="AA558:AG558"/>
    <mergeCell ref="A559:AH559"/>
    <mergeCell ref="AC556:AD556"/>
    <mergeCell ref="AE556:AG556"/>
    <mergeCell ref="A557:E557"/>
    <mergeCell ref="F557:J557"/>
    <mergeCell ref="K557:L557"/>
    <mergeCell ref="M557:O557"/>
    <mergeCell ref="P557:R557"/>
    <mergeCell ref="S557:T557"/>
    <mergeCell ref="U557:W557"/>
    <mergeCell ref="X557:AB557"/>
    <mergeCell ref="A555:J555"/>
    <mergeCell ref="K555:AA555"/>
    <mergeCell ref="AC555:AG555"/>
    <mergeCell ref="A556:J556"/>
    <mergeCell ref="K556:L556"/>
    <mergeCell ref="M556:O556"/>
    <mergeCell ref="P556:R556"/>
    <mergeCell ref="S556:T556"/>
    <mergeCell ref="U556:W556"/>
    <mergeCell ref="X556:AB556"/>
    <mergeCell ref="A554:E554"/>
    <mergeCell ref="F554:N554"/>
    <mergeCell ref="O554:S554"/>
    <mergeCell ref="T554:V554"/>
    <mergeCell ref="X554:AD554"/>
    <mergeCell ref="AE554:AG554"/>
    <mergeCell ref="A552:H552"/>
    <mergeCell ref="I552:Y552"/>
    <mergeCell ref="AA552:AG552"/>
    <mergeCell ref="A553:N553"/>
    <mergeCell ref="O553:S553"/>
    <mergeCell ref="T553:V553"/>
    <mergeCell ref="X553:AD553"/>
    <mergeCell ref="AE553:AG553"/>
    <mergeCell ref="A550:H550"/>
    <mergeCell ref="I550:Y550"/>
    <mergeCell ref="AA550:AG550"/>
    <mergeCell ref="A551:N551"/>
    <mergeCell ref="O551:S551"/>
    <mergeCell ref="T551:V551"/>
    <mergeCell ref="X551:AD551"/>
    <mergeCell ref="AE551:AG551"/>
    <mergeCell ref="A548:N548"/>
    <mergeCell ref="O548:S548"/>
    <mergeCell ref="T548:V548"/>
    <mergeCell ref="X548:AD548"/>
    <mergeCell ref="AE548:AG548"/>
    <mergeCell ref="C549:N549"/>
    <mergeCell ref="O549:S549"/>
    <mergeCell ref="T549:V549"/>
    <mergeCell ref="X549:AD549"/>
    <mergeCell ref="AE549:AG549"/>
    <mergeCell ref="AH543:AH547"/>
    <mergeCell ref="I544:Y544"/>
    <mergeCell ref="AA544:AG544"/>
    <mergeCell ref="I545:Y545"/>
    <mergeCell ref="AA545:AG545"/>
    <mergeCell ref="I546:Y546"/>
    <mergeCell ref="AA546:AG546"/>
    <mergeCell ref="I547:Y547"/>
    <mergeCell ref="AA547:AG547"/>
    <mergeCell ref="C542:N542"/>
    <mergeCell ref="O542:S542"/>
    <mergeCell ref="T542:V542"/>
    <mergeCell ref="X542:AD542"/>
    <mergeCell ref="AE542:AG542"/>
    <mergeCell ref="A543:H547"/>
    <mergeCell ref="I543:Y543"/>
    <mergeCell ref="Z543:Z547"/>
    <mergeCell ref="AA543:AG543"/>
    <mergeCell ref="AE539:AG539"/>
    <mergeCell ref="A540:J540"/>
    <mergeCell ref="K540:Z540"/>
    <mergeCell ref="AA540:AG540"/>
    <mergeCell ref="A541:N541"/>
    <mergeCell ref="O541:S541"/>
    <mergeCell ref="T541:V541"/>
    <mergeCell ref="X541:AD541"/>
    <mergeCell ref="AE541:AG541"/>
    <mergeCell ref="M538:P538"/>
    <mergeCell ref="Q538:T538"/>
    <mergeCell ref="U538:Z538"/>
    <mergeCell ref="AA538:AD538"/>
    <mergeCell ref="C539:J539"/>
    <mergeCell ref="K539:L539"/>
    <mergeCell ref="M539:P539"/>
    <mergeCell ref="Q539:T539"/>
    <mergeCell ref="U539:Z539"/>
    <mergeCell ref="AA539:AD539"/>
    <mergeCell ref="V535:X535"/>
    <mergeCell ref="Y535:AE535"/>
    <mergeCell ref="AF535:AG535"/>
    <mergeCell ref="A536:AH536"/>
    <mergeCell ref="A537:J538"/>
    <mergeCell ref="K537:L538"/>
    <mergeCell ref="M537:T537"/>
    <mergeCell ref="U537:AD537"/>
    <mergeCell ref="AE537:AG538"/>
    <mergeCell ref="AH537:AH538"/>
    <mergeCell ref="E535:F535"/>
    <mergeCell ref="H535:I535"/>
    <mergeCell ref="J535:K535"/>
    <mergeCell ref="L535:M535"/>
    <mergeCell ref="N535:Q535"/>
    <mergeCell ref="R535:U535"/>
    <mergeCell ref="A532:AC532"/>
    <mergeCell ref="AD532:AE532"/>
    <mergeCell ref="AH532:AH533"/>
    <mergeCell ref="A533:AC533"/>
    <mergeCell ref="AD533:AE533"/>
    <mergeCell ref="A534:C534"/>
    <mergeCell ref="D534:D535"/>
    <mergeCell ref="E534:AG534"/>
    <mergeCell ref="AH534:AH535"/>
    <mergeCell ref="A535:C535"/>
    <mergeCell ref="A525:AH525"/>
    <mergeCell ref="A526:AC527"/>
    <mergeCell ref="AD526:AE526"/>
    <mergeCell ref="AF526:AG526"/>
    <mergeCell ref="AH526:AH530"/>
    <mergeCell ref="AD527:AG530"/>
    <mergeCell ref="A528:AC528"/>
    <mergeCell ref="A529:AC529"/>
    <mergeCell ref="A530:AC531"/>
    <mergeCell ref="AD531:AH531"/>
    <mergeCell ref="A520:AH520"/>
    <mergeCell ref="A521:H521"/>
    <mergeCell ref="I521:Y521"/>
    <mergeCell ref="AA521:AG521"/>
    <mergeCell ref="A522:D522"/>
    <mergeCell ref="E522:AH522"/>
    <mergeCell ref="X518:AB518"/>
    <mergeCell ref="AC518:AD518"/>
    <mergeCell ref="AE518:AG518"/>
    <mergeCell ref="A519:H519"/>
    <mergeCell ref="I519:Y519"/>
    <mergeCell ref="AA519:AG519"/>
    <mergeCell ref="A518:J518"/>
    <mergeCell ref="K518:L518"/>
    <mergeCell ref="M518:O518"/>
    <mergeCell ref="P518:R518"/>
    <mergeCell ref="S518:T518"/>
    <mergeCell ref="U518:W518"/>
    <mergeCell ref="A516:N516"/>
    <mergeCell ref="O516:S516"/>
    <mergeCell ref="T516:V516"/>
    <mergeCell ref="X516:AD516"/>
    <mergeCell ref="AE516:AG516"/>
    <mergeCell ref="A517:J517"/>
    <mergeCell ref="K517:AA517"/>
    <mergeCell ref="AC517:AG517"/>
    <mergeCell ref="A514:N514"/>
    <mergeCell ref="O514:S514"/>
    <mergeCell ref="T514:V514"/>
    <mergeCell ref="X514:AD514"/>
    <mergeCell ref="AE514:AG514"/>
    <mergeCell ref="A515:H515"/>
    <mergeCell ref="I515:Y515"/>
    <mergeCell ref="AA515:AG515"/>
    <mergeCell ref="A512:N512"/>
    <mergeCell ref="O512:S512"/>
    <mergeCell ref="T512:V512"/>
    <mergeCell ref="X512:AD512"/>
    <mergeCell ref="AE512:AG512"/>
    <mergeCell ref="A513:H513"/>
    <mergeCell ref="I513:Y513"/>
    <mergeCell ref="AA513:AG513"/>
    <mergeCell ref="AH507:AH511"/>
    <mergeCell ref="I508:Y508"/>
    <mergeCell ref="AA508:AG508"/>
    <mergeCell ref="I509:Y509"/>
    <mergeCell ref="AA509:AG509"/>
    <mergeCell ref="I510:Y510"/>
    <mergeCell ref="AA510:AG510"/>
    <mergeCell ref="I511:Y511"/>
    <mergeCell ref="AA511:AG511"/>
    <mergeCell ref="C506:N506"/>
    <mergeCell ref="O506:S506"/>
    <mergeCell ref="T506:V506"/>
    <mergeCell ref="X506:AD506"/>
    <mergeCell ref="AE506:AG506"/>
    <mergeCell ref="A507:H511"/>
    <mergeCell ref="I507:Y507"/>
    <mergeCell ref="Z507:Z511"/>
    <mergeCell ref="AA507:AG507"/>
    <mergeCell ref="AE503:AG503"/>
    <mergeCell ref="A504:J504"/>
    <mergeCell ref="K504:Z504"/>
    <mergeCell ref="AA504:AG504"/>
    <mergeCell ref="A505:N505"/>
    <mergeCell ref="O505:S505"/>
    <mergeCell ref="T505:V505"/>
    <mergeCell ref="X505:AD505"/>
    <mergeCell ref="AE505:AG505"/>
    <mergeCell ref="C503:J503"/>
    <mergeCell ref="K503:L503"/>
    <mergeCell ref="M503:P503"/>
    <mergeCell ref="Q503:T503"/>
    <mergeCell ref="U503:Z503"/>
    <mergeCell ref="AA503:AD503"/>
    <mergeCell ref="AE501:AG501"/>
    <mergeCell ref="C502:J502"/>
    <mergeCell ref="K502:L502"/>
    <mergeCell ref="M502:P502"/>
    <mergeCell ref="Q502:T502"/>
    <mergeCell ref="U502:Z502"/>
    <mergeCell ref="AA502:AD502"/>
    <mergeCell ref="AE502:AG502"/>
    <mergeCell ref="C501:J501"/>
    <mergeCell ref="K501:L501"/>
    <mergeCell ref="M501:P501"/>
    <mergeCell ref="Q501:T501"/>
    <mergeCell ref="U501:Z501"/>
    <mergeCell ref="AA501:AD501"/>
    <mergeCell ref="AE499:AG499"/>
    <mergeCell ref="C500:J500"/>
    <mergeCell ref="K500:L500"/>
    <mergeCell ref="M500:P500"/>
    <mergeCell ref="Q500:T500"/>
    <mergeCell ref="U500:Z500"/>
    <mergeCell ref="AA500:AD500"/>
    <mergeCell ref="AE500:AG500"/>
    <mergeCell ref="M498:P498"/>
    <mergeCell ref="Q498:T498"/>
    <mergeCell ref="U498:Z498"/>
    <mergeCell ref="AA498:AD498"/>
    <mergeCell ref="C499:J499"/>
    <mergeCell ref="K499:L499"/>
    <mergeCell ref="M499:P499"/>
    <mergeCell ref="Q499:T499"/>
    <mergeCell ref="U499:Z499"/>
    <mergeCell ref="AA499:AD499"/>
    <mergeCell ref="V495:X495"/>
    <mergeCell ref="Y495:AE495"/>
    <mergeCell ref="AF495:AG495"/>
    <mergeCell ref="A496:AH496"/>
    <mergeCell ref="A497:J498"/>
    <mergeCell ref="K497:L498"/>
    <mergeCell ref="M497:T497"/>
    <mergeCell ref="U497:AD497"/>
    <mergeCell ref="AE497:AG498"/>
    <mergeCell ref="AH497:AH498"/>
    <mergeCell ref="E495:F495"/>
    <mergeCell ref="H495:I495"/>
    <mergeCell ref="J495:K495"/>
    <mergeCell ref="L495:M495"/>
    <mergeCell ref="N495:Q495"/>
    <mergeCell ref="R495:U495"/>
    <mergeCell ref="A492:AC492"/>
    <mergeCell ref="AD492:AE492"/>
    <mergeCell ref="AH492:AH493"/>
    <mergeCell ref="A493:AC493"/>
    <mergeCell ref="AD493:AE493"/>
    <mergeCell ref="A494:C494"/>
    <mergeCell ref="D494:D495"/>
    <mergeCell ref="E494:AG494"/>
    <mergeCell ref="AH494:AH495"/>
    <mergeCell ref="A495:C495"/>
    <mergeCell ref="A485:AH485"/>
    <mergeCell ref="A486:AC487"/>
    <mergeCell ref="AD486:AE486"/>
    <mergeCell ref="AF486:AG486"/>
    <mergeCell ref="AH486:AH490"/>
    <mergeCell ref="AD487:AG490"/>
    <mergeCell ref="A488:AC488"/>
    <mergeCell ref="A489:AC489"/>
    <mergeCell ref="A490:AC491"/>
    <mergeCell ref="AD491:AH491"/>
    <mergeCell ref="A480:AH480"/>
    <mergeCell ref="A481:H481"/>
    <mergeCell ref="I481:Y481"/>
    <mergeCell ref="AA481:AG481"/>
    <mergeCell ref="A482:D482"/>
    <mergeCell ref="E482:AH482"/>
    <mergeCell ref="X478:AB478"/>
    <mergeCell ref="AC478:AD478"/>
    <mergeCell ref="AE478:AG478"/>
    <mergeCell ref="A479:H479"/>
    <mergeCell ref="I479:Y479"/>
    <mergeCell ref="AA479:AG479"/>
    <mergeCell ref="A478:J478"/>
    <mergeCell ref="K478:L478"/>
    <mergeCell ref="M478:O478"/>
    <mergeCell ref="P478:R478"/>
    <mergeCell ref="S478:T478"/>
    <mergeCell ref="U478:W478"/>
    <mergeCell ref="A476:N476"/>
    <mergeCell ref="O476:S476"/>
    <mergeCell ref="T476:V476"/>
    <mergeCell ref="X476:AD476"/>
    <mergeCell ref="AE476:AG476"/>
    <mergeCell ref="A477:J477"/>
    <mergeCell ref="K477:AA477"/>
    <mergeCell ref="AC477:AG477"/>
    <mergeCell ref="A474:N474"/>
    <mergeCell ref="O474:S474"/>
    <mergeCell ref="T474:V474"/>
    <mergeCell ref="X474:AD474"/>
    <mergeCell ref="AE474:AG474"/>
    <mergeCell ref="A475:H475"/>
    <mergeCell ref="I475:Y475"/>
    <mergeCell ref="AA475:AG475"/>
    <mergeCell ref="A472:N472"/>
    <mergeCell ref="O472:S472"/>
    <mergeCell ref="T472:V472"/>
    <mergeCell ref="X472:AD472"/>
    <mergeCell ref="AE472:AG472"/>
    <mergeCell ref="A473:H473"/>
    <mergeCell ref="I473:Y473"/>
    <mergeCell ref="AA473:AG473"/>
    <mergeCell ref="AH467:AH471"/>
    <mergeCell ref="I468:Y468"/>
    <mergeCell ref="AA468:AG468"/>
    <mergeCell ref="I469:Y469"/>
    <mergeCell ref="AA469:AG469"/>
    <mergeCell ref="I470:Y470"/>
    <mergeCell ref="AA470:AG470"/>
    <mergeCell ref="I471:Y471"/>
    <mergeCell ref="AA471:AG471"/>
    <mergeCell ref="C466:N466"/>
    <mergeCell ref="O466:S466"/>
    <mergeCell ref="T466:V466"/>
    <mergeCell ref="X466:AD466"/>
    <mergeCell ref="AE466:AG466"/>
    <mergeCell ref="A467:H471"/>
    <mergeCell ref="I467:Y467"/>
    <mergeCell ref="Z467:Z471"/>
    <mergeCell ref="AA467:AG467"/>
    <mergeCell ref="AE463:AG463"/>
    <mergeCell ref="A464:J464"/>
    <mergeCell ref="K464:Z464"/>
    <mergeCell ref="AA464:AG464"/>
    <mergeCell ref="A465:N465"/>
    <mergeCell ref="O465:S465"/>
    <mergeCell ref="T465:V465"/>
    <mergeCell ref="X465:AD465"/>
    <mergeCell ref="AE465:AG465"/>
    <mergeCell ref="C463:J463"/>
    <mergeCell ref="K463:L463"/>
    <mergeCell ref="M463:P463"/>
    <mergeCell ref="Q463:T463"/>
    <mergeCell ref="U463:Z463"/>
    <mergeCell ref="AA463:AD463"/>
    <mergeCell ref="AE461:AG461"/>
    <mergeCell ref="C462:J462"/>
    <mergeCell ref="K462:L462"/>
    <mergeCell ref="M462:P462"/>
    <mergeCell ref="Q462:T462"/>
    <mergeCell ref="U462:Z462"/>
    <mergeCell ref="AA462:AD462"/>
    <mergeCell ref="AE462:AG462"/>
    <mergeCell ref="C461:J461"/>
    <mergeCell ref="K461:L461"/>
    <mergeCell ref="M461:P461"/>
    <mergeCell ref="Q461:T461"/>
    <mergeCell ref="U461:Z461"/>
    <mergeCell ref="AA461:AD461"/>
    <mergeCell ref="AE459:AG459"/>
    <mergeCell ref="C460:J460"/>
    <mergeCell ref="K460:L460"/>
    <mergeCell ref="M460:P460"/>
    <mergeCell ref="Q460:T460"/>
    <mergeCell ref="U460:Z460"/>
    <mergeCell ref="AA460:AD460"/>
    <mergeCell ref="AE460:AG460"/>
    <mergeCell ref="M458:P458"/>
    <mergeCell ref="Q458:T458"/>
    <mergeCell ref="U458:Z458"/>
    <mergeCell ref="AA458:AD458"/>
    <mergeCell ref="C459:J459"/>
    <mergeCell ref="K459:L459"/>
    <mergeCell ref="M459:P459"/>
    <mergeCell ref="Q459:T459"/>
    <mergeCell ref="U459:Z459"/>
    <mergeCell ref="AA459:AD459"/>
    <mergeCell ref="V455:X455"/>
    <mergeCell ref="Y455:AE455"/>
    <mergeCell ref="AF455:AG455"/>
    <mergeCell ref="A456:AH456"/>
    <mergeCell ref="A457:J458"/>
    <mergeCell ref="K457:L458"/>
    <mergeCell ref="M457:T457"/>
    <mergeCell ref="U457:AD457"/>
    <mergeCell ref="AE457:AG458"/>
    <mergeCell ref="AH457:AH458"/>
    <mergeCell ref="E455:F455"/>
    <mergeCell ref="H455:I455"/>
    <mergeCell ref="J455:K455"/>
    <mergeCell ref="L455:M455"/>
    <mergeCell ref="N455:Q455"/>
    <mergeCell ref="R455:U455"/>
    <mergeCell ref="A452:AC452"/>
    <mergeCell ref="AD452:AE452"/>
    <mergeCell ref="AH452:AH453"/>
    <mergeCell ref="A453:AC453"/>
    <mergeCell ref="AD453:AE453"/>
    <mergeCell ref="A454:C454"/>
    <mergeCell ref="D454:D455"/>
    <mergeCell ref="E454:AG454"/>
    <mergeCell ref="AH454:AH455"/>
    <mergeCell ref="A455:C455"/>
    <mergeCell ref="A446:AC447"/>
    <mergeCell ref="AD446:AE446"/>
    <mergeCell ref="AF446:AG446"/>
    <mergeCell ref="AH446:AH450"/>
    <mergeCell ref="AD447:AG450"/>
    <mergeCell ref="A448:AC448"/>
    <mergeCell ref="A449:AC449"/>
    <mergeCell ref="A450:AC451"/>
    <mergeCell ref="AD451:AH451"/>
    <mergeCell ref="A441:H441"/>
    <mergeCell ref="I441:Y441"/>
    <mergeCell ref="AA441:AG441"/>
    <mergeCell ref="A442:D442"/>
    <mergeCell ref="E442:AH442"/>
    <mergeCell ref="A445:AH445"/>
    <mergeCell ref="AC438:AD438"/>
    <mergeCell ref="AE438:AG438"/>
    <mergeCell ref="A439:H439"/>
    <mergeCell ref="I439:Y439"/>
    <mergeCell ref="AA439:AG439"/>
    <mergeCell ref="A440:AH440"/>
    <mergeCell ref="AC437:AD437"/>
    <mergeCell ref="AE437:AG437"/>
    <mergeCell ref="A438:E438"/>
    <mergeCell ref="F438:J438"/>
    <mergeCell ref="K438:L438"/>
    <mergeCell ref="M438:O438"/>
    <mergeCell ref="P438:R438"/>
    <mergeCell ref="S438:T438"/>
    <mergeCell ref="U438:W438"/>
    <mergeCell ref="X438:AB438"/>
    <mergeCell ref="A436:J436"/>
    <mergeCell ref="K436:AA436"/>
    <mergeCell ref="AC436:AG436"/>
    <mergeCell ref="A437:J437"/>
    <mergeCell ref="K437:L437"/>
    <mergeCell ref="M437:O437"/>
    <mergeCell ref="P437:R437"/>
    <mergeCell ref="S437:T437"/>
    <mergeCell ref="U437:W437"/>
    <mergeCell ref="X437:AB437"/>
    <mergeCell ref="A434:H434"/>
    <mergeCell ref="I434:Y434"/>
    <mergeCell ref="AA434:AG434"/>
    <mergeCell ref="A435:N435"/>
    <mergeCell ref="O435:S435"/>
    <mergeCell ref="T435:V435"/>
    <mergeCell ref="X435:AD435"/>
    <mergeCell ref="AE435:AG435"/>
    <mergeCell ref="A432:H432"/>
    <mergeCell ref="I432:Y432"/>
    <mergeCell ref="AA432:AG432"/>
    <mergeCell ref="A433:N433"/>
    <mergeCell ref="O433:S433"/>
    <mergeCell ref="T433:V433"/>
    <mergeCell ref="X433:AD433"/>
    <mergeCell ref="AE433:AG433"/>
    <mergeCell ref="AA429:AG429"/>
    <mergeCell ref="I430:Y430"/>
    <mergeCell ref="AA430:AG430"/>
    <mergeCell ref="A431:N431"/>
    <mergeCell ref="O431:S431"/>
    <mergeCell ref="T431:V431"/>
    <mergeCell ref="X431:AD431"/>
    <mergeCell ref="AE431:AG431"/>
    <mergeCell ref="A426:H430"/>
    <mergeCell ref="I426:Y426"/>
    <mergeCell ref="Z426:Z430"/>
    <mergeCell ref="AA426:AG426"/>
    <mergeCell ref="AH426:AH430"/>
    <mergeCell ref="I427:Y427"/>
    <mergeCell ref="AA427:AG427"/>
    <mergeCell ref="I428:Y428"/>
    <mergeCell ref="AA428:AG428"/>
    <mergeCell ref="I429:Y429"/>
    <mergeCell ref="A424:J424"/>
    <mergeCell ref="K424:Z424"/>
    <mergeCell ref="AA424:AG424"/>
    <mergeCell ref="A425:N425"/>
    <mergeCell ref="O425:S425"/>
    <mergeCell ref="T425:V425"/>
    <mergeCell ref="X425:AD425"/>
    <mergeCell ref="AE425:AG425"/>
    <mergeCell ref="AE422:AG422"/>
    <mergeCell ref="C423:J423"/>
    <mergeCell ref="K423:L423"/>
    <mergeCell ref="M423:P423"/>
    <mergeCell ref="Q423:T423"/>
    <mergeCell ref="U423:Z423"/>
    <mergeCell ref="AA423:AD423"/>
    <mergeCell ref="AE423:AG423"/>
    <mergeCell ref="M421:P421"/>
    <mergeCell ref="Q421:T421"/>
    <mergeCell ref="U421:Z421"/>
    <mergeCell ref="AA421:AD421"/>
    <mergeCell ref="C422:J422"/>
    <mergeCell ref="K422:L422"/>
    <mergeCell ref="M422:P422"/>
    <mergeCell ref="Q422:T422"/>
    <mergeCell ref="U422:Z422"/>
    <mergeCell ref="AA422:AD422"/>
    <mergeCell ref="V418:X418"/>
    <mergeCell ref="Y418:AE418"/>
    <mergeCell ref="AF418:AG418"/>
    <mergeCell ref="A419:AH419"/>
    <mergeCell ref="A420:J421"/>
    <mergeCell ref="K420:L421"/>
    <mergeCell ref="M420:T420"/>
    <mergeCell ref="U420:AD420"/>
    <mergeCell ref="AE420:AG421"/>
    <mergeCell ref="AH420:AH421"/>
    <mergeCell ref="E418:F418"/>
    <mergeCell ref="H418:I418"/>
    <mergeCell ref="J418:K418"/>
    <mergeCell ref="L418:M418"/>
    <mergeCell ref="N418:Q418"/>
    <mergeCell ref="R418:U418"/>
    <mergeCell ref="A415:AC415"/>
    <mergeCell ref="AD415:AE415"/>
    <mergeCell ref="AH415:AH416"/>
    <mergeCell ref="A416:AC416"/>
    <mergeCell ref="AD416:AE416"/>
    <mergeCell ref="A417:C417"/>
    <mergeCell ref="D417:D418"/>
    <mergeCell ref="E417:AG417"/>
    <mergeCell ref="AH417:AH418"/>
    <mergeCell ref="A418:C418"/>
    <mergeCell ref="A408:AH408"/>
    <mergeCell ref="A409:AC410"/>
    <mergeCell ref="AD409:AE409"/>
    <mergeCell ref="AF409:AG409"/>
    <mergeCell ref="AH409:AH413"/>
    <mergeCell ref="AD410:AG413"/>
    <mergeCell ref="A411:AC411"/>
    <mergeCell ref="A412:AC412"/>
    <mergeCell ref="A413:AC414"/>
    <mergeCell ref="AD414:AH414"/>
    <mergeCell ref="A403:AH403"/>
    <mergeCell ref="A404:H404"/>
    <mergeCell ref="I404:Y404"/>
    <mergeCell ref="AA404:AG404"/>
    <mergeCell ref="A405:D405"/>
    <mergeCell ref="E405:AH405"/>
    <mergeCell ref="X400:AB400"/>
    <mergeCell ref="AC400:AD400"/>
    <mergeCell ref="AE400:AG400"/>
    <mergeCell ref="A402:H402"/>
    <mergeCell ref="I402:Y402"/>
    <mergeCell ref="AA402:AG402"/>
    <mergeCell ref="X399:AB399"/>
    <mergeCell ref="AC399:AD399"/>
    <mergeCell ref="AE399:AG399"/>
    <mergeCell ref="A400:E400"/>
    <mergeCell ref="F400:J401"/>
    <mergeCell ref="K400:L400"/>
    <mergeCell ref="M400:O400"/>
    <mergeCell ref="P400:R400"/>
    <mergeCell ref="S400:T400"/>
    <mergeCell ref="U400:W400"/>
    <mergeCell ref="AE397:AG397"/>
    <mergeCell ref="A398:J398"/>
    <mergeCell ref="K398:AA398"/>
    <mergeCell ref="AC398:AG398"/>
    <mergeCell ref="A399:J399"/>
    <mergeCell ref="K399:L399"/>
    <mergeCell ref="M399:O399"/>
    <mergeCell ref="P399:R399"/>
    <mergeCell ref="S399:T399"/>
    <mergeCell ref="U399:W399"/>
    <mergeCell ref="A396:N396"/>
    <mergeCell ref="O396:S396"/>
    <mergeCell ref="T396:V396"/>
    <mergeCell ref="X396:AD396"/>
    <mergeCell ref="AE396:AG396"/>
    <mergeCell ref="A397:E397"/>
    <mergeCell ref="F397:N397"/>
    <mergeCell ref="O397:S397"/>
    <mergeCell ref="T397:V397"/>
    <mergeCell ref="X397:AD397"/>
    <mergeCell ref="A394:N394"/>
    <mergeCell ref="O394:S394"/>
    <mergeCell ref="T394:V394"/>
    <mergeCell ref="X394:AD394"/>
    <mergeCell ref="AE394:AG394"/>
    <mergeCell ref="A395:H395"/>
    <mergeCell ref="I395:Y395"/>
    <mergeCell ref="AA395:AG395"/>
    <mergeCell ref="C392:N392"/>
    <mergeCell ref="O392:S392"/>
    <mergeCell ref="T392:V392"/>
    <mergeCell ref="X392:AD392"/>
    <mergeCell ref="AE392:AG392"/>
    <mergeCell ref="A393:H393"/>
    <mergeCell ref="I393:Y393"/>
    <mergeCell ref="AA393:AG393"/>
    <mergeCell ref="A390:N390"/>
    <mergeCell ref="O390:S390"/>
    <mergeCell ref="T390:V390"/>
    <mergeCell ref="X390:AD390"/>
    <mergeCell ref="AE390:AG390"/>
    <mergeCell ref="C391:N391"/>
    <mergeCell ref="O391:S391"/>
    <mergeCell ref="T391:V391"/>
    <mergeCell ref="X391:AD391"/>
    <mergeCell ref="AE391:AG391"/>
    <mergeCell ref="AH385:AH389"/>
    <mergeCell ref="I386:Y386"/>
    <mergeCell ref="AA386:AG386"/>
    <mergeCell ref="I387:Y387"/>
    <mergeCell ref="AA387:AG387"/>
    <mergeCell ref="I388:Y388"/>
    <mergeCell ref="AA388:AG388"/>
    <mergeCell ref="I389:Y389"/>
    <mergeCell ref="AA389:AG389"/>
    <mergeCell ref="C384:N384"/>
    <mergeCell ref="O384:S384"/>
    <mergeCell ref="T384:V384"/>
    <mergeCell ref="X384:AD384"/>
    <mergeCell ref="AE384:AG384"/>
    <mergeCell ref="A385:H389"/>
    <mergeCell ref="I385:Y385"/>
    <mergeCell ref="Z385:Z389"/>
    <mergeCell ref="AA385:AG385"/>
    <mergeCell ref="A382:J382"/>
    <mergeCell ref="K382:Z382"/>
    <mergeCell ref="AA382:AG382"/>
    <mergeCell ref="A383:N383"/>
    <mergeCell ref="O383:S383"/>
    <mergeCell ref="T383:V383"/>
    <mergeCell ref="X383:AD383"/>
    <mergeCell ref="AE383:AG383"/>
    <mergeCell ref="AE380:AG380"/>
    <mergeCell ref="C381:J381"/>
    <mergeCell ref="K381:L381"/>
    <mergeCell ref="M381:P381"/>
    <mergeCell ref="Q381:T381"/>
    <mergeCell ref="U381:Z381"/>
    <mergeCell ref="AA381:AD381"/>
    <mergeCell ref="AE381:AG381"/>
    <mergeCell ref="M379:P379"/>
    <mergeCell ref="Q379:T379"/>
    <mergeCell ref="U379:Z379"/>
    <mergeCell ref="AA379:AD379"/>
    <mergeCell ref="C380:J380"/>
    <mergeCell ref="K380:L380"/>
    <mergeCell ref="M380:P380"/>
    <mergeCell ref="Q380:T380"/>
    <mergeCell ref="U380:Z380"/>
    <mergeCell ref="AA380:AD380"/>
    <mergeCell ref="V376:X376"/>
    <mergeCell ref="Y376:AE376"/>
    <mergeCell ref="AF376:AG376"/>
    <mergeCell ref="A377:AH377"/>
    <mergeCell ref="A378:J379"/>
    <mergeCell ref="K378:L379"/>
    <mergeCell ref="M378:T378"/>
    <mergeCell ref="U378:AD378"/>
    <mergeCell ref="AE378:AG379"/>
    <mergeCell ref="AH378:AH379"/>
    <mergeCell ref="E376:F376"/>
    <mergeCell ref="H376:I376"/>
    <mergeCell ref="J376:K376"/>
    <mergeCell ref="L376:M376"/>
    <mergeCell ref="N376:Q376"/>
    <mergeCell ref="R376:U376"/>
    <mergeCell ref="A373:AC373"/>
    <mergeCell ref="AD373:AE373"/>
    <mergeCell ref="AH373:AH374"/>
    <mergeCell ref="A374:AC374"/>
    <mergeCell ref="AD374:AE374"/>
    <mergeCell ref="A375:C375"/>
    <mergeCell ref="D375:D376"/>
    <mergeCell ref="E375:AG375"/>
    <mergeCell ref="AH375:AH376"/>
    <mergeCell ref="A376:C376"/>
    <mergeCell ref="A366:AH366"/>
    <mergeCell ref="A367:AC368"/>
    <mergeCell ref="AD367:AE367"/>
    <mergeCell ref="AF367:AG367"/>
    <mergeCell ref="AH367:AH371"/>
    <mergeCell ref="AD368:AG371"/>
    <mergeCell ref="A369:AC369"/>
    <mergeCell ref="A370:AC370"/>
    <mergeCell ref="A371:AC372"/>
    <mergeCell ref="AD372:AH372"/>
    <mergeCell ref="A361:AH361"/>
    <mergeCell ref="A362:H362"/>
    <mergeCell ref="I362:Y362"/>
    <mergeCell ref="AA362:AG362"/>
    <mergeCell ref="A363:D363"/>
    <mergeCell ref="E363:AH363"/>
    <mergeCell ref="X359:AB359"/>
    <mergeCell ref="AC359:AD359"/>
    <mergeCell ref="AE359:AG359"/>
    <mergeCell ref="A360:H360"/>
    <mergeCell ref="I360:Y360"/>
    <mergeCell ref="AA360:AG360"/>
    <mergeCell ref="X358:AB358"/>
    <mergeCell ref="AC358:AD358"/>
    <mergeCell ref="AE358:AG358"/>
    <mergeCell ref="A359:E359"/>
    <mergeCell ref="F359:J359"/>
    <mergeCell ref="K359:L359"/>
    <mergeCell ref="M359:O359"/>
    <mergeCell ref="P359:R359"/>
    <mergeCell ref="S359:T359"/>
    <mergeCell ref="U359:W359"/>
    <mergeCell ref="A358:J358"/>
    <mergeCell ref="K358:L358"/>
    <mergeCell ref="M358:O358"/>
    <mergeCell ref="P358:R358"/>
    <mergeCell ref="S358:T358"/>
    <mergeCell ref="U358:W358"/>
    <mergeCell ref="A356:N356"/>
    <mergeCell ref="O356:S356"/>
    <mergeCell ref="T356:V356"/>
    <mergeCell ref="X356:AD356"/>
    <mergeCell ref="AE356:AG356"/>
    <mergeCell ref="A357:J357"/>
    <mergeCell ref="K357:AA357"/>
    <mergeCell ref="AC357:AG357"/>
    <mergeCell ref="A354:N354"/>
    <mergeCell ref="O354:S354"/>
    <mergeCell ref="T354:V354"/>
    <mergeCell ref="X354:AD354"/>
    <mergeCell ref="AE354:AG354"/>
    <mergeCell ref="A355:H355"/>
    <mergeCell ref="I355:Y355"/>
    <mergeCell ref="AA355:AG355"/>
    <mergeCell ref="A352:N352"/>
    <mergeCell ref="O352:S352"/>
    <mergeCell ref="T352:V352"/>
    <mergeCell ref="X352:AD352"/>
    <mergeCell ref="AE352:AG352"/>
    <mergeCell ref="A353:H353"/>
    <mergeCell ref="I353:Y353"/>
    <mergeCell ref="AA353:AG353"/>
    <mergeCell ref="AH347:AH351"/>
    <mergeCell ref="I348:Y348"/>
    <mergeCell ref="AA348:AG348"/>
    <mergeCell ref="I349:Y349"/>
    <mergeCell ref="AA349:AG349"/>
    <mergeCell ref="I350:Y350"/>
    <mergeCell ref="AA350:AG350"/>
    <mergeCell ref="I351:Y351"/>
    <mergeCell ref="AA351:AG351"/>
    <mergeCell ref="C346:N346"/>
    <mergeCell ref="O346:S346"/>
    <mergeCell ref="T346:V346"/>
    <mergeCell ref="X346:AD346"/>
    <mergeCell ref="AE346:AG346"/>
    <mergeCell ref="A347:H351"/>
    <mergeCell ref="I347:Y347"/>
    <mergeCell ref="Z347:Z351"/>
    <mergeCell ref="AA347:AG347"/>
    <mergeCell ref="A344:J344"/>
    <mergeCell ref="K344:Z344"/>
    <mergeCell ref="AA344:AG344"/>
    <mergeCell ref="A345:N345"/>
    <mergeCell ref="O345:S345"/>
    <mergeCell ref="T345:V345"/>
    <mergeCell ref="X345:AD345"/>
    <mergeCell ref="AE345:AG345"/>
    <mergeCell ref="AE342:AG342"/>
    <mergeCell ref="C343:J343"/>
    <mergeCell ref="K343:L343"/>
    <mergeCell ref="M343:P343"/>
    <mergeCell ref="Q343:T343"/>
    <mergeCell ref="U343:Z343"/>
    <mergeCell ref="AA343:AD343"/>
    <mergeCell ref="AE343:AG343"/>
    <mergeCell ref="M341:P341"/>
    <mergeCell ref="Q341:T341"/>
    <mergeCell ref="U341:Z341"/>
    <mergeCell ref="AA341:AD341"/>
    <mergeCell ref="C342:J342"/>
    <mergeCell ref="K342:L342"/>
    <mergeCell ref="M342:P342"/>
    <mergeCell ref="Q342:T342"/>
    <mergeCell ref="U342:Z342"/>
    <mergeCell ref="AA342:AD342"/>
    <mergeCell ref="V338:X338"/>
    <mergeCell ref="Y338:AE338"/>
    <mergeCell ref="AF338:AG338"/>
    <mergeCell ref="A339:AH339"/>
    <mergeCell ref="A340:J341"/>
    <mergeCell ref="K340:L341"/>
    <mergeCell ref="M340:T340"/>
    <mergeCell ref="U340:AD340"/>
    <mergeCell ref="AE340:AG341"/>
    <mergeCell ref="AH340:AH341"/>
    <mergeCell ref="E338:F338"/>
    <mergeCell ref="H338:I338"/>
    <mergeCell ref="J338:K338"/>
    <mergeCell ref="L338:M338"/>
    <mergeCell ref="N338:Q338"/>
    <mergeCell ref="R338:U338"/>
    <mergeCell ref="A335:AC335"/>
    <mergeCell ref="AD335:AE335"/>
    <mergeCell ref="AH335:AH336"/>
    <mergeCell ref="A336:AC336"/>
    <mergeCell ref="AD336:AE336"/>
    <mergeCell ref="A337:C337"/>
    <mergeCell ref="D337:D338"/>
    <mergeCell ref="E337:AG337"/>
    <mergeCell ref="AH337:AH338"/>
    <mergeCell ref="A338:C338"/>
    <mergeCell ref="A328:AH328"/>
    <mergeCell ref="A329:AC330"/>
    <mergeCell ref="AD329:AE329"/>
    <mergeCell ref="AF329:AG329"/>
    <mergeCell ref="AH329:AH333"/>
    <mergeCell ref="AD330:AG333"/>
    <mergeCell ref="A331:AC331"/>
    <mergeCell ref="A332:AC332"/>
    <mergeCell ref="A333:AC334"/>
    <mergeCell ref="AD334:AH334"/>
    <mergeCell ref="A323:AH323"/>
    <mergeCell ref="A324:H324"/>
    <mergeCell ref="I324:Y324"/>
    <mergeCell ref="AA324:AG324"/>
    <mergeCell ref="A325:D325"/>
    <mergeCell ref="E325:AH325"/>
    <mergeCell ref="X321:AB321"/>
    <mergeCell ref="AC321:AD321"/>
    <mergeCell ref="AE321:AG321"/>
    <mergeCell ref="A322:H322"/>
    <mergeCell ref="I322:Y322"/>
    <mergeCell ref="AA322:AG322"/>
    <mergeCell ref="A321:J321"/>
    <mergeCell ref="K321:L321"/>
    <mergeCell ref="M321:O321"/>
    <mergeCell ref="P321:R321"/>
    <mergeCell ref="S321:T321"/>
    <mergeCell ref="U321:W321"/>
    <mergeCell ref="A319:N319"/>
    <mergeCell ref="O319:S319"/>
    <mergeCell ref="T319:V319"/>
    <mergeCell ref="X319:AD319"/>
    <mergeCell ref="AE319:AG319"/>
    <mergeCell ref="A320:J320"/>
    <mergeCell ref="K320:AA320"/>
    <mergeCell ref="AC320:AG320"/>
    <mergeCell ref="A317:N317"/>
    <mergeCell ref="O317:S317"/>
    <mergeCell ref="T317:V317"/>
    <mergeCell ref="X317:AD317"/>
    <mergeCell ref="AE317:AG317"/>
    <mergeCell ref="A318:H318"/>
    <mergeCell ref="I318:Y318"/>
    <mergeCell ref="AA318:AG318"/>
    <mergeCell ref="A315:N315"/>
    <mergeCell ref="O315:S315"/>
    <mergeCell ref="T315:V315"/>
    <mergeCell ref="X315:AD315"/>
    <mergeCell ref="AE315:AG315"/>
    <mergeCell ref="A316:H316"/>
    <mergeCell ref="I316:Y316"/>
    <mergeCell ref="AA316:AG316"/>
    <mergeCell ref="AH310:AH314"/>
    <mergeCell ref="I311:Y311"/>
    <mergeCell ref="AA311:AG311"/>
    <mergeCell ref="I312:Y312"/>
    <mergeCell ref="AA312:AG312"/>
    <mergeCell ref="I313:Y313"/>
    <mergeCell ref="AA313:AG313"/>
    <mergeCell ref="I314:Y314"/>
    <mergeCell ref="AA314:AG314"/>
    <mergeCell ref="C309:N309"/>
    <mergeCell ref="O309:S309"/>
    <mergeCell ref="T309:V309"/>
    <mergeCell ref="X309:AD309"/>
    <mergeCell ref="AE309:AG309"/>
    <mergeCell ref="A310:H314"/>
    <mergeCell ref="I310:Y310"/>
    <mergeCell ref="Z310:Z314"/>
    <mergeCell ref="AA310:AG310"/>
    <mergeCell ref="A307:J307"/>
    <mergeCell ref="K307:Z307"/>
    <mergeCell ref="AA307:AG307"/>
    <mergeCell ref="A308:N308"/>
    <mergeCell ref="O308:S308"/>
    <mergeCell ref="T308:V308"/>
    <mergeCell ref="X308:AD308"/>
    <mergeCell ref="AE308:AG308"/>
    <mergeCell ref="AE305:AG305"/>
    <mergeCell ref="C306:J306"/>
    <mergeCell ref="K306:L306"/>
    <mergeCell ref="M306:P306"/>
    <mergeCell ref="Q306:T306"/>
    <mergeCell ref="U306:Z306"/>
    <mergeCell ref="AA306:AD306"/>
    <mergeCell ref="AE306:AG306"/>
    <mergeCell ref="M304:P304"/>
    <mergeCell ref="Q304:T304"/>
    <mergeCell ref="U304:Z304"/>
    <mergeCell ref="AA304:AD304"/>
    <mergeCell ref="C305:J305"/>
    <mergeCell ref="K305:L305"/>
    <mergeCell ref="M305:P305"/>
    <mergeCell ref="Q305:T305"/>
    <mergeCell ref="U305:Z305"/>
    <mergeCell ref="AA305:AD305"/>
    <mergeCell ref="V301:X301"/>
    <mergeCell ref="Y301:AE301"/>
    <mergeCell ref="AF301:AG301"/>
    <mergeCell ref="A302:AH302"/>
    <mergeCell ref="A303:J304"/>
    <mergeCell ref="K303:L304"/>
    <mergeCell ref="M303:T303"/>
    <mergeCell ref="U303:AD303"/>
    <mergeCell ref="AE303:AG304"/>
    <mergeCell ref="AH303:AH304"/>
    <mergeCell ref="E301:F301"/>
    <mergeCell ref="H301:I301"/>
    <mergeCell ref="J301:K301"/>
    <mergeCell ref="L301:M301"/>
    <mergeCell ref="N301:Q301"/>
    <mergeCell ref="R301:U301"/>
    <mergeCell ref="A298:AC298"/>
    <mergeCell ref="AD298:AE298"/>
    <mergeCell ref="AH298:AH299"/>
    <mergeCell ref="A299:AC299"/>
    <mergeCell ref="AD299:AE299"/>
    <mergeCell ref="A300:C300"/>
    <mergeCell ref="D300:D301"/>
    <mergeCell ref="E300:AG300"/>
    <mergeCell ref="AH300:AH301"/>
    <mergeCell ref="A301:C301"/>
    <mergeCell ref="A291:AH291"/>
    <mergeCell ref="A292:AC293"/>
    <mergeCell ref="AD292:AE292"/>
    <mergeCell ref="AF292:AG292"/>
    <mergeCell ref="AH292:AH296"/>
    <mergeCell ref="AD293:AG296"/>
    <mergeCell ref="A294:AC294"/>
    <mergeCell ref="A295:AC295"/>
    <mergeCell ref="A296:AC297"/>
    <mergeCell ref="AD297:AH297"/>
    <mergeCell ref="A286:AH286"/>
    <mergeCell ref="A287:H287"/>
    <mergeCell ref="I287:Y287"/>
    <mergeCell ref="AA287:AG287"/>
    <mergeCell ref="A288:D288"/>
    <mergeCell ref="E288:AH288"/>
    <mergeCell ref="X284:AB284"/>
    <mergeCell ref="AC284:AD284"/>
    <mergeCell ref="AE284:AG284"/>
    <mergeCell ref="A285:H285"/>
    <mergeCell ref="I285:Y285"/>
    <mergeCell ref="AA285:AG285"/>
    <mergeCell ref="A284:J284"/>
    <mergeCell ref="K284:L284"/>
    <mergeCell ref="M284:O284"/>
    <mergeCell ref="P284:R284"/>
    <mergeCell ref="S284:T284"/>
    <mergeCell ref="U284:W284"/>
    <mergeCell ref="A282:N282"/>
    <mergeCell ref="O282:S282"/>
    <mergeCell ref="T282:V282"/>
    <mergeCell ref="X282:AD282"/>
    <mergeCell ref="AE282:AG282"/>
    <mergeCell ref="A283:J283"/>
    <mergeCell ref="K283:AA283"/>
    <mergeCell ref="AC283:AG283"/>
    <mergeCell ref="A280:N280"/>
    <mergeCell ref="O280:S280"/>
    <mergeCell ref="T280:V280"/>
    <mergeCell ref="X280:AD280"/>
    <mergeCell ref="AE280:AG280"/>
    <mergeCell ref="A281:H281"/>
    <mergeCell ref="I281:Y281"/>
    <mergeCell ref="AA281:AG281"/>
    <mergeCell ref="A278:N278"/>
    <mergeCell ref="O278:S278"/>
    <mergeCell ref="T278:V278"/>
    <mergeCell ref="X278:AD278"/>
    <mergeCell ref="AE278:AG278"/>
    <mergeCell ref="A279:H279"/>
    <mergeCell ref="I279:Y279"/>
    <mergeCell ref="AA279:AG279"/>
    <mergeCell ref="AH273:AH277"/>
    <mergeCell ref="I274:Y274"/>
    <mergeCell ref="AA274:AG274"/>
    <mergeCell ref="I275:Y275"/>
    <mergeCell ref="AA275:AG275"/>
    <mergeCell ref="I276:Y276"/>
    <mergeCell ref="AA276:AG276"/>
    <mergeCell ref="I277:Y277"/>
    <mergeCell ref="AA277:AG277"/>
    <mergeCell ref="C272:N272"/>
    <mergeCell ref="O272:S272"/>
    <mergeCell ref="T272:V272"/>
    <mergeCell ref="X272:AD272"/>
    <mergeCell ref="AE272:AG272"/>
    <mergeCell ref="A273:H277"/>
    <mergeCell ref="I273:Y273"/>
    <mergeCell ref="Z273:Z277"/>
    <mergeCell ref="AA273:AG273"/>
    <mergeCell ref="A270:J270"/>
    <mergeCell ref="K270:Z270"/>
    <mergeCell ref="AA270:AG270"/>
    <mergeCell ref="A271:N271"/>
    <mergeCell ref="O271:S271"/>
    <mergeCell ref="T271:V271"/>
    <mergeCell ref="X271:AD271"/>
    <mergeCell ref="AE271:AG271"/>
    <mergeCell ref="AE268:AG268"/>
    <mergeCell ref="C269:J269"/>
    <mergeCell ref="K269:L269"/>
    <mergeCell ref="M269:P269"/>
    <mergeCell ref="Q269:T269"/>
    <mergeCell ref="U269:Z269"/>
    <mergeCell ref="AA269:AD269"/>
    <mergeCell ref="AE269:AG269"/>
    <mergeCell ref="M267:P267"/>
    <mergeCell ref="Q267:T267"/>
    <mergeCell ref="U267:Z267"/>
    <mergeCell ref="AA267:AD267"/>
    <mergeCell ref="C268:J268"/>
    <mergeCell ref="K268:L268"/>
    <mergeCell ref="M268:P268"/>
    <mergeCell ref="Q268:T268"/>
    <mergeCell ref="U268:Z268"/>
    <mergeCell ref="AA268:AD268"/>
    <mergeCell ref="V264:X264"/>
    <mergeCell ref="Y264:AE264"/>
    <mergeCell ref="AF264:AG264"/>
    <mergeCell ref="A265:AH265"/>
    <mergeCell ref="A266:J267"/>
    <mergeCell ref="K266:L267"/>
    <mergeCell ref="M266:T266"/>
    <mergeCell ref="U266:AD266"/>
    <mergeCell ref="AE266:AG267"/>
    <mergeCell ref="AH266:AH267"/>
    <mergeCell ref="E264:F264"/>
    <mergeCell ref="H264:I264"/>
    <mergeCell ref="J264:K264"/>
    <mergeCell ref="L264:M264"/>
    <mergeCell ref="N264:Q264"/>
    <mergeCell ref="R264:U264"/>
    <mergeCell ref="A261:AC261"/>
    <mergeCell ref="AD261:AE261"/>
    <mergeCell ref="AH261:AH262"/>
    <mergeCell ref="A262:AC262"/>
    <mergeCell ref="AD262:AE262"/>
    <mergeCell ref="A263:C263"/>
    <mergeCell ref="D263:D264"/>
    <mergeCell ref="E263:AG263"/>
    <mergeCell ref="AH263:AH264"/>
    <mergeCell ref="A264:C264"/>
    <mergeCell ref="A254:AH254"/>
    <mergeCell ref="A255:AC256"/>
    <mergeCell ref="AD255:AE255"/>
    <mergeCell ref="AF255:AG255"/>
    <mergeCell ref="AH255:AH259"/>
    <mergeCell ref="AD256:AG259"/>
    <mergeCell ref="A257:AC257"/>
    <mergeCell ref="A258:AC258"/>
    <mergeCell ref="A259:AC260"/>
    <mergeCell ref="AD260:AH260"/>
    <mergeCell ref="A249:AH249"/>
    <mergeCell ref="A250:H250"/>
    <mergeCell ref="I250:Y250"/>
    <mergeCell ref="AA250:AG250"/>
    <mergeCell ref="A251:D251"/>
    <mergeCell ref="E251:AH251"/>
    <mergeCell ref="X247:AB247"/>
    <mergeCell ref="AC247:AD247"/>
    <mergeCell ref="AE247:AG247"/>
    <mergeCell ref="A248:H248"/>
    <mergeCell ref="I248:Y248"/>
    <mergeCell ref="AA248:AG248"/>
    <mergeCell ref="X246:AB246"/>
    <mergeCell ref="AC246:AD246"/>
    <mergeCell ref="AE246:AG246"/>
    <mergeCell ref="A247:E247"/>
    <mergeCell ref="F247:J247"/>
    <mergeCell ref="K247:L247"/>
    <mergeCell ref="M247:O247"/>
    <mergeCell ref="P247:R247"/>
    <mergeCell ref="S247:T247"/>
    <mergeCell ref="U247:W247"/>
    <mergeCell ref="A246:J246"/>
    <mergeCell ref="K246:L246"/>
    <mergeCell ref="M246:O246"/>
    <mergeCell ref="P246:R246"/>
    <mergeCell ref="S246:T246"/>
    <mergeCell ref="U246:W246"/>
    <mergeCell ref="A244:N244"/>
    <mergeCell ref="O244:S244"/>
    <mergeCell ref="T244:V244"/>
    <mergeCell ref="X244:AD244"/>
    <mergeCell ref="AE244:AG244"/>
    <mergeCell ref="A245:J245"/>
    <mergeCell ref="K245:AA245"/>
    <mergeCell ref="AC245:AG245"/>
    <mergeCell ref="A242:N242"/>
    <mergeCell ref="O242:S242"/>
    <mergeCell ref="T242:V242"/>
    <mergeCell ref="X242:AD242"/>
    <mergeCell ref="AE242:AG242"/>
    <mergeCell ref="A243:H243"/>
    <mergeCell ref="I243:Y243"/>
    <mergeCell ref="AA243:AG243"/>
    <mergeCell ref="A240:N240"/>
    <mergeCell ref="O240:S240"/>
    <mergeCell ref="T240:V240"/>
    <mergeCell ref="X240:AD240"/>
    <mergeCell ref="AE240:AG240"/>
    <mergeCell ref="A241:H241"/>
    <mergeCell ref="I241:Y241"/>
    <mergeCell ref="AA241:AG241"/>
    <mergeCell ref="AH235:AH239"/>
    <mergeCell ref="I236:Y236"/>
    <mergeCell ref="AA236:AG236"/>
    <mergeCell ref="I237:Y237"/>
    <mergeCell ref="AA237:AG237"/>
    <mergeCell ref="I238:Y238"/>
    <mergeCell ref="AA238:AG238"/>
    <mergeCell ref="I239:Y239"/>
    <mergeCell ref="AA239:AG239"/>
    <mergeCell ref="C234:N234"/>
    <mergeCell ref="O234:S234"/>
    <mergeCell ref="T234:V234"/>
    <mergeCell ref="X234:AD234"/>
    <mergeCell ref="AE234:AG234"/>
    <mergeCell ref="A235:H239"/>
    <mergeCell ref="I235:Y235"/>
    <mergeCell ref="Z235:Z239"/>
    <mergeCell ref="AA235:AG235"/>
    <mergeCell ref="A232:J232"/>
    <mergeCell ref="K232:Z232"/>
    <mergeCell ref="AA232:AG232"/>
    <mergeCell ref="A233:N233"/>
    <mergeCell ref="O233:S233"/>
    <mergeCell ref="T233:V233"/>
    <mergeCell ref="X233:AD233"/>
    <mergeCell ref="AE233:AG233"/>
    <mergeCell ref="AE230:AG230"/>
    <mergeCell ref="C231:J231"/>
    <mergeCell ref="K231:L231"/>
    <mergeCell ref="M231:P231"/>
    <mergeCell ref="Q231:T231"/>
    <mergeCell ref="U231:Z231"/>
    <mergeCell ref="AA231:AD231"/>
    <mergeCell ref="AE231:AG231"/>
    <mergeCell ref="M229:P229"/>
    <mergeCell ref="Q229:T229"/>
    <mergeCell ref="U229:Z229"/>
    <mergeCell ref="AA229:AD229"/>
    <mergeCell ref="C230:J230"/>
    <mergeCell ref="K230:L230"/>
    <mergeCell ref="M230:P230"/>
    <mergeCell ref="Q230:T230"/>
    <mergeCell ref="U230:Z230"/>
    <mergeCell ref="AA230:AD230"/>
    <mergeCell ref="V226:X226"/>
    <mergeCell ref="Y226:AE226"/>
    <mergeCell ref="AF226:AG226"/>
    <mergeCell ref="A227:AH227"/>
    <mergeCell ref="A228:J229"/>
    <mergeCell ref="K228:L229"/>
    <mergeCell ref="M228:T228"/>
    <mergeCell ref="U228:AD228"/>
    <mergeCell ref="AE228:AG229"/>
    <mergeCell ref="AH228:AH229"/>
    <mergeCell ref="E226:F226"/>
    <mergeCell ref="H226:I226"/>
    <mergeCell ref="J226:K226"/>
    <mergeCell ref="L226:M226"/>
    <mergeCell ref="N226:Q226"/>
    <mergeCell ref="R226:U226"/>
    <mergeCell ref="A223:AC223"/>
    <mergeCell ref="AD223:AE223"/>
    <mergeCell ref="AH223:AH224"/>
    <mergeCell ref="A224:AC224"/>
    <mergeCell ref="AD224:AE224"/>
    <mergeCell ref="A225:C225"/>
    <mergeCell ref="D225:D226"/>
    <mergeCell ref="E225:AG225"/>
    <mergeCell ref="AH225:AH226"/>
    <mergeCell ref="A226:C226"/>
    <mergeCell ref="A216:AH216"/>
    <mergeCell ref="A217:AC218"/>
    <mergeCell ref="AD217:AE217"/>
    <mergeCell ref="AF217:AG217"/>
    <mergeCell ref="AH217:AH221"/>
    <mergeCell ref="AD218:AG221"/>
    <mergeCell ref="A219:AC219"/>
    <mergeCell ref="A220:AC220"/>
    <mergeCell ref="A221:AC222"/>
    <mergeCell ref="AD222:AH222"/>
    <mergeCell ref="A211:AH211"/>
    <mergeCell ref="A212:H212"/>
    <mergeCell ref="I212:Y212"/>
    <mergeCell ref="AA212:AG212"/>
    <mergeCell ref="A213:D213"/>
    <mergeCell ref="E213:AH213"/>
    <mergeCell ref="X209:AB209"/>
    <mergeCell ref="AC209:AD209"/>
    <mergeCell ref="AE209:AG209"/>
    <mergeCell ref="A210:H210"/>
    <mergeCell ref="I210:Y210"/>
    <mergeCell ref="AA210:AG210"/>
    <mergeCell ref="A209:J209"/>
    <mergeCell ref="K209:L209"/>
    <mergeCell ref="M209:O209"/>
    <mergeCell ref="P209:R209"/>
    <mergeCell ref="S209:T209"/>
    <mergeCell ref="U209:W209"/>
    <mergeCell ref="A207:N207"/>
    <mergeCell ref="O207:S207"/>
    <mergeCell ref="T207:V207"/>
    <mergeCell ref="X207:AD207"/>
    <mergeCell ref="AE207:AG207"/>
    <mergeCell ref="A208:J208"/>
    <mergeCell ref="K208:AA208"/>
    <mergeCell ref="AC208:AG208"/>
    <mergeCell ref="A205:N205"/>
    <mergeCell ref="O205:S205"/>
    <mergeCell ref="T205:V205"/>
    <mergeCell ref="X205:AD205"/>
    <mergeCell ref="AE205:AG205"/>
    <mergeCell ref="A206:H206"/>
    <mergeCell ref="I206:Y206"/>
    <mergeCell ref="AA206:AG206"/>
    <mergeCell ref="A203:N203"/>
    <mergeCell ref="O203:S203"/>
    <mergeCell ref="T203:V203"/>
    <mergeCell ref="X203:AD203"/>
    <mergeCell ref="AE203:AG203"/>
    <mergeCell ref="A204:H204"/>
    <mergeCell ref="I204:Y204"/>
    <mergeCell ref="AA204:AG204"/>
    <mergeCell ref="AH198:AH202"/>
    <mergeCell ref="I199:Y199"/>
    <mergeCell ref="AA199:AG199"/>
    <mergeCell ref="I200:Y200"/>
    <mergeCell ref="AA200:AG200"/>
    <mergeCell ref="I201:Y201"/>
    <mergeCell ref="AA201:AG201"/>
    <mergeCell ref="I202:Y202"/>
    <mergeCell ref="AA202:AG202"/>
    <mergeCell ref="C197:N197"/>
    <mergeCell ref="O197:S197"/>
    <mergeCell ref="T197:V197"/>
    <mergeCell ref="X197:AD197"/>
    <mergeCell ref="AE197:AG197"/>
    <mergeCell ref="A198:H202"/>
    <mergeCell ref="I198:Y198"/>
    <mergeCell ref="Z198:Z202"/>
    <mergeCell ref="AA198:AG198"/>
    <mergeCell ref="A195:J195"/>
    <mergeCell ref="K195:Z195"/>
    <mergeCell ref="AA195:AG195"/>
    <mergeCell ref="A196:N196"/>
    <mergeCell ref="O196:S196"/>
    <mergeCell ref="T196:V196"/>
    <mergeCell ref="X196:AD196"/>
    <mergeCell ref="AE196:AG196"/>
    <mergeCell ref="AE193:AG193"/>
    <mergeCell ref="C194:J194"/>
    <mergeCell ref="K194:L194"/>
    <mergeCell ref="M194:P194"/>
    <mergeCell ref="Q194:T194"/>
    <mergeCell ref="U194:Z194"/>
    <mergeCell ref="AA194:AD194"/>
    <mergeCell ref="AE194:AG194"/>
    <mergeCell ref="M192:P192"/>
    <mergeCell ref="Q192:T192"/>
    <mergeCell ref="U192:Z192"/>
    <mergeCell ref="AA192:AD192"/>
    <mergeCell ref="C193:J193"/>
    <mergeCell ref="K193:L193"/>
    <mergeCell ref="M193:P193"/>
    <mergeCell ref="Q193:T193"/>
    <mergeCell ref="U193:Z193"/>
    <mergeCell ref="AA193:AD193"/>
    <mergeCell ref="V189:X189"/>
    <mergeCell ref="Y189:AE189"/>
    <mergeCell ref="AF189:AG189"/>
    <mergeCell ref="A190:AH190"/>
    <mergeCell ref="A191:J192"/>
    <mergeCell ref="K191:L192"/>
    <mergeCell ref="M191:T191"/>
    <mergeCell ref="U191:AD191"/>
    <mergeCell ref="AE191:AG192"/>
    <mergeCell ref="AH191:AH192"/>
    <mergeCell ref="E189:F189"/>
    <mergeCell ref="H189:I189"/>
    <mergeCell ref="J189:K189"/>
    <mergeCell ref="L189:M189"/>
    <mergeCell ref="N189:Q189"/>
    <mergeCell ref="R189:U189"/>
    <mergeCell ref="A186:AC186"/>
    <mergeCell ref="AD186:AE186"/>
    <mergeCell ref="AH186:AH187"/>
    <mergeCell ref="A187:AC187"/>
    <mergeCell ref="AD187:AE187"/>
    <mergeCell ref="A188:C188"/>
    <mergeCell ref="D188:D189"/>
    <mergeCell ref="E188:AG188"/>
    <mergeCell ref="AH188:AH189"/>
    <mergeCell ref="A189:C189"/>
    <mergeCell ref="A179:AH179"/>
    <mergeCell ref="A180:AC181"/>
    <mergeCell ref="AD180:AE180"/>
    <mergeCell ref="AF180:AG180"/>
    <mergeCell ref="AH180:AH184"/>
    <mergeCell ref="AD181:AG184"/>
    <mergeCell ref="A182:AC182"/>
    <mergeCell ref="A183:AC183"/>
    <mergeCell ref="A184:AC185"/>
    <mergeCell ref="AD185:AH185"/>
    <mergeCell ref="A174:AH174"/>
    <mergeCell ref="A175:H175"/>
    <mergeCell ref="I175:Y175"/>
    <mergeCell ref="AA175:AG175"/>
    <mergeCell ref="A176:D176"/>
    <mergeCell ref="E176:AH176"/>
    <mergeCell ref="X172:AB172"/>
    <mergeCell ref="AC172:AD172"/>
    <mergeCell ref="AE172:AG172"/>
    <mergeCell ref="A173:H173"/>
    <mergeCell ref="I173:Y173"/>
    <mergeCell ref="AA173:AG173"/>
    <mergeCell ref="A172:J172"/>
    <mergeCell ref="K172:L172"/>
    <mergeCell ref="M172:O172"/>
    <mergeCell ref="P172:R172"/>
    <mergeCell ref="S172:T172"/>
    <mergeCell ref="U172:W172"/>
    <mergeCell ref="A170:N170"/>
    <mergeCell ref="O170:S170"/>
    <mergeCell ref="T170:V170"/>
    <mergeCell ref="X170:AD170"/>
    <mergeCell ref="AE170:AG170"/>
    <mergeCell ref="A171:J171"/>
    <mergeCell ref="K171:AA171"/>
    <mergeCell ref="AC171:AG171"/>
    <mergeCell ref="A168:N168"/>
    <mergeCell ref="O168:S168"/>
    <mergeCell ref="T168:V168"/>
    <mergeCell ref="X168:AD168"/>
    <mergeCell ref="AE168:AG168"/>
    <mergeCell ref="A169:H169"/>
    <mergeCell ref="I169:Y169"/>
    <mergeCell ref="AA169:AG169"/>
    <mergeCell ref="A166:N166"/>
    <mergeCell ref="O166:S166"/>
    <mergeCell ref="T166:V166"/>
    <mergeCell ref="X166:AD166"/>
    <mergeCell ref="AE166:AG166"/>
    <mergeCell ref="A167:H167"/>
    <mergeCell ref="I167:Y167"/>
    <mergeCell ref="AA167:AG167"/>
    <mergeCell ref="AH161:AH165"/>
    <mergeCell ref="I162:Y162"/>
    <mergeCell ref="AA162:AG162"/>
    <mergeCell ref="I163:Y163"/>
    <mergeCell ref="AA163:AG163"/>
    <mergeCell ref="I164:Y164"/>
    <mergeCell ref="AA164:AG164"/>
    <mergeCell ref="I165:Y165"/>
    <mergeCell ref="AA165:AG165"/>
    <mergeCell ref="C160:N160"/>
    <mergeCell ref="O160:S160"/>
    <mergeCell ref="T160:V160"/>
    <mergeCell ref="X160:AD160"/>
    <mergeCell ref="AE160:AG160"/>
    <mergeCell ref="A161:H165"/>
    <mergeCell ref="I161:Y161"/>
    <mergeCell ref="Z161:Z165"/>
    <mergeCell ref="AA161:AG161"/>
    <mergeCell ref="A158:J158"/>
    <mergeCell ref="K158:Z158"/>
    <mergeCell ref="AA158:AG158"/>
    <mergeCell ref="A159:N159"/>
    <mergeCell ref="O159:S159"/>
    <mergeCell ref="T159:V159"/>
    <mergeCell ref="X159:AD159"/>
    <mergeCell ref="AE159:AG159"/>
    <mergeCell ref="AE156:AG156"/>
    <mergeCell ref="C157:J157"/>
    <mergeCell ref="K157:L157"/>
    <mergeCell ref="M157:P157"/>
    <mergeCell ref="Q157:T157"/>
    <mergeCell ref="U157:Z157"/>
    <mergeCell ref="AA157:AD157"/>
    <mergeCell ref="AE157:AG157"/>
    <mergeCell ref="M155:P155"/>
    <mergeCell ref="Q155:T155"/>
    <mergeCell ref="U155:Z155"/>
    <mergeCell ref="AA155:AD155"/>
    <mergeCell ref="C156:J156"/>
    <mergeCell ref="K156:L156"/>
    <mergeCell ref="M156:P156"/>
    <mergeCell ref="Q156:T156"/>
    <mergeCell ref="U156:Z156"/>
    <mergeCell ref="AA156:AD156"/>
    <mergeCell ref="V152:X152"/>
    <mergeCell ref="Y152:AE152"/>
    <mergeCell ref="AF152:AG152"/>
    <mergeCell ref="A153:AH153"/>
    <mergeCell ref="A154:J155"/>
    <mergeCell ref="K154:L155"/>
    <mergeCell ref="M154:T154"/>
    <mergeCell ref="U154:AD154"/>
    <mergeCell ref="AE154:AG155"/>
    <mergeCell ref="AH154:AH155"/>
    <mergeCell ref="E152:F152"/>
    <mergeCell ref="H152:I152"/>
    <mergeCell ref="J152:K152"/>
    <mergeCell ref="L152:M152"/>
    <mergeCell ref="N152:Q152"/>
    <mergeCell ref="R152:U152"/>
    <mergeCell ref="A149:AC149"/>
    <mergeCell ref="AD149:AE149"/>
    <mergeCell ref="AH149:AH150"/>
    <mergeCell ref="A150:AC150"/>
    <mergeCell ref="AD150:AE150"/>
    <mergeCell ref="A151:C151"/>
    <mergeCell ref="D151:D152"/>
    <mergeCell ref="E151:AG151"/>
    <mergeCell ref="AH151:AH152"/>
    <mergeCell ref="A152:C152"/>
    <mergeCell ref="A142:AH142"/>
    <mergeCell ref="A143:AC144"/>
    <mergeCell ref="AD143:AE143"/>
    <mergeCell ref="AF143:AG143"/>
    <mergeCell ref="AH143:AH147"/>
    <mergeCell ref="AD144:AG147"/>
    <mergeCell ref="A145:AC145"/>
    <mergeCell ref="A146:AC146"/>
    <mergeCell ref="A147:AC148"/>
    <mergeCell ref="AD148:AH148"/>
    <mergeCell ref="A137:AH137"/>
    <mergeCell ref="A138:H138"/>
    <mergeCell ref="I138:Y138"/>
    <mergeCell ref="AA138:AG138"/>
    <mergeCell ref="A139:D139"/>
    <mergeCell ref="E139:AH139"/>
    <mergeCell ref="X135:AB135"/>
    <mergeCell ref="AC135:AD135"/>
    <mergeCell ref="AE135:AG135"/>
    <mergeCell ref="A136:H136"/>
    <mergeCell ref="I136:Y136"/>
    <mergeCell ref="AA136:AG136"/>
    <mergeCell ref="A135:J135"/>
    <mergeCell ref="K135:L135"/>
    <mergeCell ref="M135:O135"/>
    <mergeCell ref="P135:R135"/>
    <mergeCell ref="S135:T135"/>
    <mergeCell ref="U135:W135"/>
    <mergeCell ref="A133:N133"/>
    <mergeCell ref="O133:S133"/>
    <mergeCell ref="T133:V133"/>
    <mergeCell ref="X133:AD133"/>
    <mergeCell ref="AE133:AG133"/>
    <mergeCell ref="A134:J134"/>
    <mergeCell ref="K134:AA134"/>
    <mergeCell ref="AC134:AG134"/>
    <mergeCell ref="A131:N131"/>
    <mergeCell ref="O131:S131"/>
    <mergeCell ref="T131:V131"/>
    <mergeCell ref="X131:AD131"/>
    <mergeCell ref="AE131:AG131"/>
    <mergeCell ref="A132:H132"/>
    <mergeCell ref="I132:Y132"/>
    <mergeCell ref="AA132:AG132"/>
    <mergeCell ref="A129:N129"/>
    <mergeCell ref="O129:S129"/>
    <mergeCell ref="T129:V129"/>
    <mergeCell ref="X129:AD129"/>
    <mergeCell ref="AE129:AG129"/>
    <mergeCell ref="A130:H130"/>
    <mergeCell ref="I130:Y130"/>
    <mergeCell ref="AA130:AG130"/>
    <mergeCell ref="AH124:AH128"/>
    <mergeCell ref="I125:Y125"/>
    <mergeCell ref="AA125:AG125"/>
    <mergeCell ref="I126:Y126"/>
    <mergeCell ref="AA126:AG126"/>
    <mergeCell ref="I127:Y127"/>
    <mergeCell ref="AA127:AG127"/>
    <mergeCell ref="I128:Y128"/>
    <mergeCell ref="AA128:AG128"/>
    <mergeCell ref="C123:N123"/>
    <mergeCell ref="O123:S123"/>
    <mergeCell ref="T123:V123"/>
    <mergeCell ref="X123:AD123"/>
    <mergeCell ref="AE123:AG123"/>
    <mergeCell ref="A124:H128"/>
    <mergeCell ref="I124:Y124"/>
    <mergeCell ref="Z124:Z128"/>
    <mergeCell ref="AA124:AG124"/>
    <mergeCell ref="AE120:AG120"/>
    <mergeCell ref="A121:J121"/>
    <mergeCell ref="K121:Z121"/>
    <mergeCell ref="AA121:AG121"/>
    <mergeCell ref="A122:N122"/>
    <mergeCell ref="O122:S122"/>
    <mergeCell ref="T122:V122"/>
    <mergeCell ref="X122:AD122"/>
    <mergeCell ref="AE122:AG122"/>
    <mergeCell ref="M119:P119"/>
    <mergeCell ref="Q119:T119"/>
    <mergeCell ref="U119:Z119"/>
    <mergeCell ref="AA119:AD119"/>
    <mergeCell ref="C120:J120"/>
    <mergeCell ref="K120:L120"/>
    <mergeCell ref="M120:P120"/>
    <mergeCell ref="Q120:T120"/>
    <mergeCell ref="U120:Z120"/>
    <mergeCell ref="AA120:AD120"/>
    <mergeCell ref="V116:X116"/>
    <mergeCell ref="Y116:AE116"/>
    <mergeCell ref="AF116:AG116"/>
    <mergeCell ref="A117:AH117"/>
    <mergeCell ref="A118:J119"/>
    <mergeCell ref="K118:L119"/>
    <mergeCell ref="M118:T118"/>
    <mergeCell ref="U118:AD118"/>
    <mergeCell ref="AE118:AG119"/>
    <mergeCell ref="AH118:AH119"/>
    <mergeCell ref="E116:F116"/>
    <mergeCell ref="H116:I116"/>
    <mergeCell ref="J116:K116"/>
    <mergeCell ref="L116:M116"/>
    <mergeCell ref="N116:Q116"/>
    <mergeCell ref="R116:U116"/>
    <mergeCell ref="A113:AC113"/>
    <mergeCell ref="AD113:AE113"/>
    <mergeCell ref="AH113:AH114"/>
    <mergeCell ref="A114:AC114"/>
    <mergeCell ref="AD114:AE114"/>
    <mergeCell ref="A115:C115"/>
    <mergeCell ref="D115:D116"/>
    <mergeCell ref="E115:AG115"/>
    <mergeCell ref="AH115:AH116"/>
    <mergeCell ref="A116:C116"/>
    <mergeCell ref="A107:AC108"/>
    <mergeCell ref="AD107:AE107"/>
    <mergeCell ref="AF107:AG107"/>
    <mergeCell ref="AH107:AH111"/>
    <mergeCell ref="AD108:AG111"/>
    <mergeCell ref="A109:AC109"/>
    <mergeCell ref="A110:AC110"/>
    <mergeCell ref="A111:AC112"/>
    <mergeCell ref="AD112:AH112"/>
    <mergeCell ref="A102:H102"/>
    <mergeCell ref="I102:Y102"/>
    <mergeCell ref="AA102:AG102"/>
    <mergeCell ref="A103:D103"/>
    <mergeCell ref="E103:AH103"/>
    <mergeCell ref="A106:AH106"/>
    <mergeCell ref="AC99:AD99"/>
    <mergeCell ref="AE99:AG99"/>
    <mergeCell ref="A100:H100"/>
    <mergeCell ref="I100:Y100"/>
    <mergeCell ref="AA100:AG100"/>
    <mergeCell ref="A101:AH101"/>
    <mergeCell ref="A98:J98"/>
    <mergeCell ref="K98:AA98"/>
    <mergeCell ref="AC98:AG98"/>
    <mergeCell ref="A99:J99"/>
    <mergeCell ref="K99:L99"/>
    <mergeCell ref="M99:O99"/>
    <mergeCell ref="P99:R99"/>
    <mergeCell ref="S99:T99"/>
    <mergeCell ref="U99:W99"/>
    <mergeCell ref="X99:AB99"/>
    <mergeCell ref="A96:H96"/>
    <mergeCell ref="I96:Y96"/>
    <mergeCell ref="AA96:AG96"/>
    <mergeCell ref="A97:N97"/>
    <mergeCell ref="O97:S97"/>
    <mergeCell ref="T97:V97"/>
    <mergeCell ref="X97:AD97"/>
    <mergeCell ref="AE97:AG97"/>
    <mergeCell ref="A94:H94"/>
    <mergeCell ref="I94:Y94"/>
    <mergeCell ref="AA94:AG94"/>
    <mergeCell ref="A95:N95"/>
    <mergeCell ref="O95:S95"/>
    <mergeCell ref="T95:V95"/>
    <mergeCell ref="X95:AD95"/>
    <mergeCell ref="AE95:AG95"/>
    <mergeCell ref="A92:N92"/>
    <mergeCell ref="O92:S92"/>
    <mergeCell ref="T92:V92"/>
    <mergeCell ref="X92:AD92"/>
    <mergeCell ref="AE92:AG92"/>
    <mergeCell ref="C93:N93"/>
    <mergeCell ref="O93:S93"/>
    <mergeCell ref="T93:V93"/>
    <mergeCell ref="X93:AD93"/>
    <mergeCell ref="AE93:AG93"/>
    <mergeCell ref="AH87:AH91"/>
    <mergeCell ref="I88:Y88"/>
    <mergeCell ref="AA88:AG88"/>
    <mergeCell ref="I89:Y89"/>
    <mergeCell ref="AA89:AG89"/>
    <mergeCell ref="I90:Y90"/>
    <mergeCell ref="AA90:AG90"/>
    <mergeCell ref="I91:Y91"/>
    <mergeCell ref="AA91:AG91"/>
    <mergeCell ref="A86:N86"/>
    <mergeCell ref="O86:S86"/>
    <mergeCell ref="T86:V86"/>
    <mergeCell ref="X86:AD86"/>
    <mergeCell ref="AE86:AG86"/>
    <mergeCell ref="A87:H91"/>
    <mergeCell ref="I87:Y87"/>
    <mergeCell ref="Z87:Z91"/>
    <mergeCell ref="AA87:AG87"/>
    <mergeCell ref="M84:P84"/>
    <mergeCell ref="Q84:T84"/>
    <mergeCell ref="U84:Z84"/>
    <mergeCell ref="AA84:AD84"/>
    <mergeCell ref="A85:J85"/>
    <mergeCell ref="K85:Z85"/>
    <mergeCell ref="AA85:AG85"/>
    <mergeCell ref="V81:X81"/>
    <mergeCell ref="Y81:AE81"/>
    <mergeCell ref="AF81:AG81"/>
    <mergeCell ref="A82:AH82"/>
    <mergeCell ref="A83:J84"/>
    <mergeCell ref="K83:L84"/>
    <mergeCell ref="M83:T83"/>
    <mergeCell ref="U83:AD83"/>
    <mergeCell ref="AE83:AG84"/>
    <mergeCell ref="AH83:AH84"/>
    <mergeCell ref="E81:F81"/>
    <mergeCell ref="H81:I81"/>
    <mergeCell ref="J81:K81"/>
    <mergeCell ref="L81:M81"/>
    <mergeCell ref="N81:Q81"/>
    <mergeCell ref="R81:U81"/>
    <mergeCell ref="A78:AC78"/>
    <mergeCell ref="AD78:AE78"/>
    <mergeCell ref="AH78:AH79"/>
    <mergeCell ref="A79:AC79"/>
    <mergeCell ref="AD79:AE79"/>
    <mergeCell ref="A80:C80"/>
    <mergeCell ref="D80:D81"/>
    <mergeCell ref="E80:AG80"/>
    <mergeCell ref="AH80:AH81"/>
    <mergeCell ref="A81:C81"/>
    <mergeCell ref="A72:AC73"/>
    <mergeCell ref="AD72:AE72"/>
    <mergeCell ref="AF72:AG72"/>
    <mergeCell ref="AH72:AH76"/>
    <mergeCell ref="AD73:AG76"/>
    <mergeCell ref="A74:AC74"/>
    <mergeCell ref="A75:AC75"/>
    <mergeCell ref="A76:AC77"/>
    <mergeCell ref="AD77:AH77"/>
    <mergeCell ref="A67:H67"/>
    <mergeCell ref="I67:Y67"/>
    <mergeCell ref="AA67:AG67"/>
    <mergeCell ref="A68:D68"/>
    <mergeCell ref="E68:AH68"/>
    <mergeCell ref="A71:AH71"/>
    <mergeCell ref="AC64:AD64"/>
    <mergeCell ref="AE64:AG64"/>
    <mergeCell ref="A65:H65"/>
    <mergeCell ref="I65:Y65"/>
    <mergeCell ref="AA65:AG65"/>
    <mergeCell ref="A66:AH66"/>
    <mergeCell ref="A63:J63"/>
    <mergeCell ref="K63:AA63"/>
    <mergeCell ref="AC63:AG63"/>
    <mergeCell ref="A64:J64"/>
    <mergeCell ref="K64:L64"/>
    <mergeCell ref="M64:O64"/>
    <mergeCell ref="P64:R64"/>
    <mergeCell ref="S64:T64"/>
    <mergeCell ref="U64:W64"/>
    <mergeCell ref="X64:AB64"/>
    <mergeCell ref="A61:H61"/>
    <mergeCell ref="I61:Y61"/>
    <mergeCell ref="AA61:AG61"/>
    <mergeCell ref="A62:N62"/>
    <mergeCell ref="O62:S62"/>
    <mergeCell ref="T62:V62"/>
    <mergeCell ref="X62:AD62"/>
    <mergeCell ref="AE62:AG62"/>
    <mergeCell ref="A59:H59"/>
    <mergeCell ref="I59:Y59"/>
    <mergeCell ref="AA59:AG59"/>
    <mergeCell ref="A60:N60"/>
    <mergeCell ref="O60:S60"/>
    <mergeCell ref="T60:V60"/>
    <mergeCell ref="X60:AD60"/>
    <mergeCell ref="AE60:AG60"/>
    <mergeCell ref="A57:N57"/>
    <mergeCell ref="O57:S57"/>
    <mergeCell ref="T57:V57"/>
    <mergeCell ref="X57:AD57"/>
    <mergeCell ref="AE57:AG57"/>
    <mergeCell ref="C58:N58"/>
    <mergeCell ref="O58:S58"/>
    <mergeCell ref="T58:V58"/>
    <mergeCell ref="X58:AD58"/>
    <mergeCell ref="AE58:AG58"/>
    <mergeCell ref="AH52:AH56"/>
    <mergeCell ref="I53:Y53"/>
    <mergeCell ref="AA53:AG53"/>
    <mergeCell ref="I54:Y54"/>
    <mergeCell ref="AA54:AG54"/>
    <mergeCell ref="I55:Y55"/>
    <mergeCell ref="AA55:AG55"/>
    <mergeCell ref="I56:Y56"/>
    <mergeCell ref="AA56:AG56"/>
    <mergeCell ref="A51:N51"/>
    <mergeCell ref="O51:S51"/>
    <mergeCell ref="T51:V51"/>
    <mergeCell ref="X51:AD51"/>
    <mergeCell ref="AE51:AG51"/>
    <mergeCell ref="A52:H56"/>
    <mergeCell ref="I52:Y52"/>
    <mergeCell ref="Z52:Z56"/>
    <mergeCell ref="AA52:AG52"/>
    <mergeCell ref="M49:P49"/>
    <mergeCell ref="Q49:T49"/>
    <mergeCell ref="U49:Z49"/>
    <mergeCell ref="AA49:AD49"/>
    <mergeCell ref="A50:J50"/>
    <mergeCell ref="K50:Z50"/>
    <mergeCell ref="AA50:AG50"/>
    <mergeCell ref="V46:X46"/>
    <mergeCell ref="Y46:AE46"/>
    <mergeCell ref="AF46:AG46"/>
    <mergeCell ref="A47:AH47"/>
    <mergeCell ref="A48:J49"/>
    <mergeCell ref="K48:L49"/>
    <mergeCell ref="M48:T48"/>
    <mergeCell ref="U48:AD48"/>
    <mergeCell ref="AE48:AG49"/>
    <mergeCell ref="AH48:AH49"/>
    <mergeCell ref="E46:F46"/>
    <mergeCell ref="H46:I46"/>
    <mergeCell ref="J46:K46"/>
    <mergeCell ref="L46:M46"/>
    <mergeCell ref="N46:Q46"/>
    <mergeCell ref="R46:U46"/>
    <mergeCell ref="A43:AC43"/>
    <mergeCell ref="AD43:AE43"/>
    <mergeCell ref="AH43:AH44"/>
    <mergeCell ref="A44:AC44"/>
    <mergeCell ref="AD44:AE44"/>
    <mergeCell ref="A45:C45"/>
    <mergeCell ref="D45:D46"/>
    <mergeCell ref="E45:AG45"/>
    <mergeCell ref="AH45:AH46"/>
    <mergeCell ref="A46:C46"/>
    <mergeCell ref="A37:AC38"/>
    <mergeCell ref="AD37:AE37"/>
    <mergeCell ref="AF37:AG37"/>
    <mergeCell ref="AH37:AH41"/>
    <mergeCell ref="AD38:AG41"/>
    <mergeCell ref="A39:AC39"/>
    <mergeCell ref="A40:AC40"/>
    <mergeCell ref="A41:AC42"/>
    <mergeCell ref="AD42:AH42"/>
    <mergeCell ref="A32:H32"/>
    <mergeCell ref="I32:Y32"/>
    <mergeCell ref="AA32:AG32"/>
    <mergeCell ref="A33:D33"/>
    <mergeCell ref="E33:AH33"/>
    <mergeCell ref="A36:AH36"/>
    <mergeCell ref="AC29:AD29"/>
    <mergeCell ref="AE29:AG29"/>
    <mergeCell ref="A30:H30"/>
    <mergeCell ref="I30:Y30"/>
    <mergeCell ref="AA30:AG30"/>
    <mergeCell ref="A31:AH31"/>
    <mergeCell ref="A28:J28"/>
    <mergeCell ref="K28:AA28"/>
    <mergeCell ref="AC28:AG28"/>
    <mergeCell ref="A29:J29"/>
    <mergeCell ref="K29:L29"/>
    <mergeCell ref="M29:O29"/>
    <mergeCell ref="P29:R29"/>
    <mergeCell ref="S29:T29"/>
    <mergeCell ref="U29:W29"/>
    <mergeCell ref="X29:AB29"/>
    <mergeCell ref="A26:H26"/>
    <mergeCell ref="I26:Y26"/>
    <mergeCell ref="AA26:AG26"/>
    <mergeCell ref="A27:N27"/>
    <mergeCell ref="O27:S27"/>
    <mergeCell ref="T27:V27"/>
    <mergeCell ref="X27:AD27"/>
    <mergeCell ref="AE27:AG27"/>
    <mergeCell ref="A24:H24"/>
    <mergeCell ref="I24:Y24"/>
    <mergeCell ref="AA24:AG24"/>
    <mergeCell ref="A25:N25"/>
    <mergeCell ref="O25:S25"/>
    <mergeCell ref="T25:V25"/>
    <mergeCell ref="X25:AD25"/>
    <mergeCell ref="AE25:AG25"/>
    <mergeCell ref="A22:N22"/>
    <mergeCell ref="O22:S22"/>
    <mergeCell ref="T22:V22"/>
    <mergeCell ref="X22:AD22"/>
    <mergeCell ref="AE22:AG22"/>
    <mergeCell ref="C23:N23"/>
    <mergeCell ref="O23:S23"/>
    <mergeCell ref="T23:V23"/>
    <mergeCell ref="X23:AD23"/>
    <mergeCell ref="AE23:AG23"/>
    <mergeCell ref="AH17:AH21"/>
    <mergeCell ref="I18:Y18"/>
    <mergeCell ref="AA18:AG18"/>
    <mergeCell ref="I19:Y19"/>
    <mergeCell ref="AA19:AG19"/>
    <mergeCell ref="I20:Y20"/>
    <mergeCell ref="AA20:AG20"/>
    <mergeCell ref="I21:Y21"/>
    <mergeCell ref="AA21:AG21"/>
    <mergeCell ref="A16:N16"/>
    <mergeCell ref="O16:S16"/>
    <mergeCell ref="T16:V16"/>
    <mergeCell ref="X16:AD16"/>
    <mergeCell ref="AE16:AG16"/>
    <mergeCell ref="A17:H21"/>
    <mergeCell ref="I17:Y17"/>
    <mergeCell ref="Z17:Z21"/>
    <mergeCell ref="AA17:AG17"/>
    <mergeCell ref="A1:AH1"/>
    <mergeCell ref="A2:AC3"/>
    <mergeCell ref="AD2:AE2"/>
    <mergeCell ref="AF2:AG2"/>
    <mergeCell ref="AH2:AH6"/>
    <mergeCell ref="AD3:AG6"/>
    <mergeCell ref="A4:AC4"/>
    <mergeCell ref="A5:AC5"/>
    <mergeCell ref="A6:AC7"/>
    <mergeCell ref="AD7:AH7"/>
    <mergeCell ref="M14:P14"/>
    <mergeCell ref="Q14:T14"/>
    <mergeCell ref="U14:Z14"/>
    <mergeCell ref="AA14:AD14"/>
    <mergeCell ref="A15:J15"/>
    <mergeCell ref="K15:Z15"/>
    <mergeCell ref="AA15:AG15"/>
    <mergeCell ref="V11:X11"/>
    <mergeCell ref="Y11:AE11"/>
    <mergeCell ref="AF11:AG11"/>
    <mergeCell ref="A12:AH12"/>
    <mergeCell ref="A13:J14"/>
    <mergeCell ref="K13:L14"/>
    <mergeCell ref="M13:T13"/>
    <mergeCell ref="U13:AD13"/>
    <mergeCell ref="AE13:AG14"/>
    <mergeCell ref="AH13:AH14"/>
    <mergeCell ref="E11:F11"/>
    <mergeCell ref="H11:I11"/>
    <mergeCell ref="J11:K11"/>
    <mergeCell ref="L11:M11"/>
    <mergeCell ref="N11:Q11"/>
    <mergeCell ref="R11:U11"/>
    <mergeCell ref="A8:AC8"/>
    <mergeCell ref="AD8:AE8"/>
    <mergeCell ref="AH8:AH9"/>
    <mergeCell ref="A9:AC9"/>
    <mergeCell ref="AD9:AE9"/>
    <mergeCell ref="A10:C10"/>
    <mergeCell ref="D10:D11"/>
    <mergeCell ref="E10:AG10"/>
    <mergeCell ref="AH10:AH11"/>
    <mergeCell ref="A11:C11"/>
  </mergeCells>
  <pageMargins left="0.78740157480314998" right="0.39370078740157499" top="0.39370078740157499" bottom="0.39370078740157499" header="0" footer="0"/>
  <pageSetup paperSize="9" fitToHeight="0" orientation="portrait"/>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FFFF00"/>
  </sheetPr>
  <dimension ref="A3:I148"/>
  <sheetViews>
    <sheetView zoomScale="85" zoomScaleNormal="85" workbookViewId="0">
      <selection activeCell="B20" sqref="B4:B147"/>
    </sheetView>
  </sheetViews>
  <sheetFormatPr defaultRowHeight="15"/>
  <cols>
    <col min="1" max="1" width="18" bestFit="1" customWidth="1"/>
    <col min="2" max="2" width="13.5703125" bestFit="1" customWidth="1"/>
    <col min="3" max="3" width="10.7109375" customWidth="1"/>
    <col min="4" max="4" width="7.85546875" bestFit="1" customWidth="1"/>
    <col min="5" max="5" width="16.7109375" bestFit="1" customWidth="1"/>
    <col min="6" max="6" width="25.7109375" bestFit="1" customWidth="1"/>
    <col min="7" max="7" width="25.5703125" bestFit="1" customWidth="1"/>
    <col min="8" max="9" width="21.140625" bestFit="1" customWidth="1"/>
  </cols>
  <sheetData>
    <row r="3" spans="1:8">
      <c r="A3" s="10" t="s">
        <v>461</v>
      </c>
      <c r="B3" s="10" t="s">
        <v>462</v>
      </c>
      <c r="C3" s="10" t="s">
        <v>31</v>
      </c>
      <c r="D3" s="10" t="s">
        <v>33</v>
      </c>
      <c r="E3" t="s">
        <v>463</v>
      </c>
      <c r="F3" t="s">
        <v>464</v>
      </c>
      <c r="G3" t="s">
        <v>465</v>
      </c>
      <c r="H3" t="s">
        <v>466</v>
      </c>
    </row>
    <row r="4" spans="1:8">
      <c r="A4">
        <v>3713610</v>
      </c>
      <c r="B4" t="s">
        <v>467</v>
      </c>
      <c r="C4" t="s">
        <v>468</v>
      </c>
      <c r="D4" t="s">
        <v>469</v>
      </c>
      <c r="E4">
        <v>250</v>
      </c>
      <c r="F4">
        <v>33.78</v>
      </c>
      <c r="G4">
        <v>40.950000000000003</v>
      </c>
      <c r="H4">
        <v>10237.5</v>
      </c>
    </row>
    <row r="5" spans="1:8">
      <c r="A5" t="s">
        <v>470</v>
      </c>
      <c r="B5" t="s">
        <v>471</v>
      </c>
      <c r="C5" t="s">
        <v>45</v>
      </c>
      <c r="D5" t="s">
        <v>33</v>
      </c>
      <c r="E5">
        <v>1</v>
      </c>
      <c r="F5">
        <v>2676635.81</v>
      </c>
      <c r="G5">
        <v>3244885.59</v>
      </c>
      <c r="H5">
        <v>3244885.59</v>
      </c>
    </row>
    <row r="6" spans="1:8">
      <c r="A6" t="s">
        <v>472</v>
      </c>
      <c r="B6" t="s">
        <v>471</v>
      </c>
      <c r="C6" t="s">
        <v>473</v>
      </c>
      <c r="D6" t="s">
        <v>33</v>
      </c>
      <c r="E6">
        <v>1</v>
      </c>
      <c r="F6">
        <v>447106.25</v>
      </c>
      <c r="G6">
        <v>542026.91</v>
      </c>
      <c r="H6">
        <v>542026.91</v>
      </c>
    </row>
    <row r="7" spans="1:8">
      <c r="A7" t="s">
        <v>474</v>
      </c>
      <c r="B7" t="s">
        <v>471</v>
      </c>
      <c r="C7" t="s">
        <v>57</v>
      </c>
      <c r="D7" t="s">
        <v>33</v>
      </c>
      <c r="E7">
        <v>1</v>
      </c>
      <c r="F7">
        <v>403449.9</v>
      </c>
      <c r="G7">
        <v>489102.31</v>
      </c>
      <c r="H7">
        <v>489102.31</v>
      </c>
    </row>
    <row r="8" spans="1:8">
      <c r="A8" t="s">
        <v>475</v>
      </c>
      <c r="B8" t="s">
        <v>476</v>
      </c>
      <c r="C8" t="s">
        <v>477</v>
      </c>
      <c r="D8" t="s">
        <v>478</v>
      </c>
      <c r="E8">
        <v>5395.31</v>
      </c>
      <c r="F8">
        <v>75</v>
      </c>
      <c r="G8">
        <v>86.25</v>
      </c>
      <c r="H8">
        <v>465345.48</v>
      </c>
    </row>
    <row r="9" spans="1:8">
      <c r="A9" t="s">
        <v>479</v>
      </c>
      <c r="B9" t="s">
        <v>476</v>
      </c>
      <c r="C9" t="s">
        <v>480</v>
      </c>
      <c r="D9" t="s">
        <v>478</v>
      </c>
      <c r="E9">
        <v>5193.3099999999995</v>
      </c>
      <c r="F9">
        <v>75</v>
      </c>
      <c r="G9">
        <v>86.25</v>
      </c>
      <c r="H9">
        <v>447922.98</v>
      </c>
    </row>
    <row r="10" spans="1:8">
      <c r="A10" t="s">
        <v>481</v>
      </c>
      <c r="B10" t="s">
        <v>476</v>
      </c>
      <c r="C10" t="s">
        <v>482</v>
      </c>
      <c r="D10" t="s">
        <v>478</v>
      </c>
      <c r="E10">
        <v>97.78</v>
      </c>
      <c r="F10">
        <v>4279.93</v>
      </c>
      <c r="G10">
        <v>4921.92</v>
      </c>
      <c r="H10">
        <v>481265.33</v>
      </c>
    </row>
    <row r="11" spans="1:8">
      <c r="A11" t="s">
        <v>483</v>
      </c>
      <c r="B11" t="s">
        <v>476</v>
      </c>
      <c r="C11" t="s">
        <v>484</v>
      </c>
      <c r="D11" t="s">
        <v>478</v>
      </c>
      <c r="E11">
        <v>1877.47</v>
      </c>
      <c r="F11">
        <v>6448.39</v>
      </c>
      <c r="G11">
        <v>7415.65</v>
      </c>
      <c r="H11">
        <v>13922660.4</v>
      </c>
    </row>
    <row r="12" spans="1:8">
      <c r="A12" t="s">
        <v>485</v>
      </c>
      <c r="B12" t="s">
        <v>476</v>
      </c>
      <c r="C12" t="s">
        <v>486</v>
      </c>
      <c r="D12" t="s">
        <v>478</v>
      </c>
      <c r="E12">
        <v>486.32</v>
      </c>
      <c r="F12">
        <v>5339.01</v>
      </c>
      <c r="G12">
        <v>6139.86</v>
      </c>
      <c r="H12">
        <v>2985936.71</v>
      </c>
    </row>
    <row r="13" spans="1:8">
      <c r="A13" t="s">
        <v>487</v>
      </c>
      <c r="B13" t="s">
        <v>476</v>
      </c>
      <c r="C13" t="s">
        <v>488</v>
      </c>
      <c r="D13" t="s">
        <v>478</v>
      </c>
      <c r="E13">
        <v>97.78</v>
      </c>
      <c r="F13">
        <v>696.5</v>
      </c>
      <c r="G13">
        <v>800.98</v>
      </c>
      <c r="H13">
        <v>78319.820000000007</v>
      </c>
    </row>
    <row r="14" spans="1:8">
      <c r="A14" t="s">
        <v>489</v>
      </c>
      <c r="B14" t="s">
        <v>476</v>
      </c>
      <c r="C14" t="s">
        <v>490</v>
      </c>
      <c r="D14" t="s">
        <v>478</v>
      </c>
      <c r="E14">
        <v>1877.47</v>
      </c>
      <c r="F14">
        <v>1662.13</v>
      </c>
      <c r="G14">
        <v>1911.45</v>
      </c>
      <c r="H14">
        <v>3588690.03</v>
      </c>
    </row>
    <row r="15" spans="1:8">
      <c r="A15" t="s">
        <v>491</v>
      </c>
      <c r="B15" t="s">
        <v>471</v>
      </c>
      <c r="C15" t="s">
        <v>492</v>
      </c>
      <c r="D15" t="s">
        <v>469</v>
      </c>
      <c r="E15">
        <v>72</v>
      </c>
      <c r="F15">
        <v>445.67</v>
      </c>
      <c r="G15">
        <v>540.29</v>
      </c>
      <c r="H15">
        <v>38900.879999999997</v>
      </c>
    </row>
    <row r="16" spans="1:8">
      <c r="A16" t="s">
        <v>493</v>
      </c>
      <c r="B16" t="s">
        <v>467</v>
      </c>
      <c r="C16" t="s">
        <v>494</v>
      </c>
      <c r="D16" t="s">
        <v>495</v>
      </c>
      <c r="E16">
        <v>6</v>
      </c>
      <c r="F16">
        <v>14852.34</v>
      </c>
      <c r="G16">
        <v>18005.490000000002</v>
      </c>
      <c r="H16">
        <v>108032.94</v>
      </c>
    </row>
    <row r="17" spans="1:8">
      <c r="A17" t="s">
        <v>496</v>
      </c>
      <c r="B17" t="s">
        <v>467</v>
      </c>
      <c r="C17" t="s">
        <v>61</v>
      </c>
      <c r="D17" t="s">
        <v>497</v>
      </c>
      <c r="E17">
        <v>8681.89</v>
      </c>
      <c r="F17">
        <v>2.81</v>
      </c>
      <c r="G17">
        <v>3.41</v>
      </c>
      <c r="H17">
        <v>29605.24</v>
      </c>
    </row>
    <row r="18" spans="1:8">
      <c r="A18" t="s">
        <v>498</v>
      </c>
      <c r="B18" t="s">
        <v>467</v>
      </c>
      <c r="C18" t="s">
        <v>499</v>
      </c>
      <c r="D18" t="s">
        <v>497</v>
      </c>
      <c r="E18">
        <v>936.97400000000005</v>
      </c>
      <c r="F18">
        <v>5.39</v>
      </c>
      <c r="G18">
        <v>6.53</v>
      </c>
      <c r="H18">
        <v>6118.44</v>
      </c>
    </row>
    <row r="19" spans="1:8">
      <c r="A19" t="s">
        <v>500</v>
      </c>
      <c r="B19" t="s">
        <v>467</v>
      </c>
      <c r="C19" t="s">
        <v>501</v>
      </c>
      <c r="D19" t="s">
        <v>497</v>
      </c>
      <c r="E19">
        <v>8909.1389999999992</v>
      </c>
      <c r="F19">
        <v>6.1</v>
      </c>
      <c r="G19">
        <v>7.4</v>
      </c>
      <c r="H19">
        <v>65927.62</v>
      </c>
    </row>
    <row r="20" spans="1:8">
      <c r="A20" t="s">
        <v>502</v>
      </c>
      <c r="B20" t="s">
        <v>467</v>
      </c>
      <c r="C20" t="s">
        <v>503</v>
      </c>
      <c r="D20" t="s">
        <v>497</v>
      </c>
      <c r="E20">
        <v>1746.856</v>
      </c>
      <c r="F20">
        <v>6.29</v>
      </c>
      <c r="G20">
        <v>7.63</v>
      </c>
      <c r="H20">
        <v>13328.51</v>
      </c>
    </row>
    <row r="21" spans="1:8">
      <c r="A21" t="s">
        <v>504</v>
      </c>
      <c r="B21" t="s">
        <v>467</v>
      </c>
      <c r="C21" t="s">
        <v>505</v>
      </c>
      <c r="D21" t="s">
        <v>497</v>
      </c>
      <c r="E21">
        <v>3116.462</v>
      </c>
      <c r="F21">
        <v>6.48</v>
      </c>
      <c r="G21">
        <v>7.86</v>
      </c>
      <c r="H21">
        <v>24495.39</v>
      </c>
    </row>
    <row r="22" spans="1:8">
      <c r="A22" t="s">
        <v>506</v>
      </c>
      <c r="B22" t="s">
        <v>467</v>
      </c>
      <c r="C22" t="s">
        <v>507</v>
      </c>
      <c r="D22" t="s">
        <v>497</v>
      </c>
      <c r="E22">
        <v>6161.2150000000001</v>
      </c>
      <c r="F22">
        <v>6.67</v>
      </c>
      <c r="G22">
        <v>8.09</v>
      </c>
      <c r="H22">
        <v>49844.22</v>
      </c>
    </row>
    <row r="23" spans="1:8">
      <c r="A23" t="s">
        <v>508</v>
      </c>
      <c r="B23" t="s">
        <v>467</v>
      </c>
      <c r="C23" t="s">
        <v>509</v>
      </c>
      <c r="D23" t="s">
        <v>497</v>
      </c>
      <c r="E23">
        <v>3211.4459999999999</v>
      </c>
      <c r="F23">
        <v>7.26</v>
      </c>
      <c r="G23">
        <v>8.8000000000000007</v>
      </c>
      <c r="H23">
        <v>28260.720000000001</v>
      </c>
    </row>
    <row r="24" spans="1:8">
      <c r="A24" t="s">
        <v>510</v>
      </c>
      <c r="B24" t="s">
        <v>467</v>
      </c>
      <c r="C24" t="s">
        <v>511</v>
      </c>
      <c r="D24" t="s">
        <v>497</v>
      </c>
      <c r="E24">
        <v>4164.2969999999996</v>
      </c>
      <c r="F24">
        <v>7.41</v>
      </c>
      <c r="G24">
        <v>8.98</v>
      </c>
      <c r="H24">
        <v>37395.379999999997</v>
      </c>
    </row>
    <row r="25" spans="1:8">
      <c r="A25" t="s">
        <v>512</v>
      </c>
      <c r="B25" t="s">
        <v>467</v>
      </c>
      <c r="C25" t="s">
        <v>513</v>
      </c>
      <c r="D25" t="s">
        <v>497</v>
      </c>
      <c r="E25">
        <v>1449.94</v>
      </c>
      <c r="F25">
        <v>56.23</v>
      </c>
      <c r="G25">
        <v>68.17</v>
      </c>
      <c r="H25">
        <v>98842.4</v>
      </c>
    </row>
    <row r="26" spans="1:8">
      <c r="A26" t="s">
        <v>514</v>
      </c>
      <c r="B26" t="s">
        <v>467</v>
      </c>
      <c r="C26" t="s">
        <v>515</v>
      </c>
      <c r="D26" t="s">
        <v>497</v>
      </c>
      <c r="E26">
        <v>5799.77</v>
      </c>
      <c r="F26">
        <v>82.02</v>
      </c>
      <c r="G26">
        <v>99.43</v>
      </c>
      <c r="H26">
        <v>576671.13</v>
      </c>
    </row>
    <row r="27" spans="1:8">
      <c r="A27" t="s">
        <v>516</v>
      </c>
      <c r="B27" t="s">
        <v>467</v>
      </c>
      <c r="C27" t="s">
        <v>209</v>
      </c>
      <c r="D27" t="s">
        <v>497</v>
      </c>
      <c r="E27">
        <v>78.19</v>
      </c>
      <c r="F27">
        <v>438.72</v>
      </c>
      <c r="G27">
        <v>531.86</v>
      </c>
      <c r="H27">
        <v>41586.129999999997</v>
      </c>
    </row>
    <row r="28" spans="1:8">
      <c r="A28" t="s">
        <v>517</v>
      </c>
      <c r="B28" t="s">
        <v>467</v>
      </c>
      <c r="C28" t="s">
        <v>217</v>
      </c>
      <c r="D28" t="s">
        <v>497</v>
      </c>
      <c r="E28">
        <v>187.66</v>
      </c>
      <c r="F28">
        <v>558.29999999999995</v>
      </c>
      <c r="G28">
        <v>676.83</v>
      </c>
      <c r="H28">
        <v>127013.91</v>
      </c>
    </row>
    <row r="29" spans="1:8">
      <c r="A29" t="s">
        <v>222</v>
      </c>
      <c r="B29" t="s">
        <v>467</v>
      </c>
      <c r="C29" t="s">
        <v>223</v>
      </c>
      <c r="D29" t="s">
        <v>518</v>
      </c>
      <c r="E29">
        <v>120.1</v>
      </c>
      <c r="F29">
        <v>20.45</v>
      </c>
      <c r="G29">
        <v>24.79</v>
      </c>
      <c r="H29">
        <v>2977.27</v>
      </c>
    </row>
    <row r="30" spans="1:8">
      <c r="A30" t="s">
        <v>519</v>
      </c>
      <c r="B30" t="s">
        <v>467</v>
      </c>
      <c r="C30" t="s">
        <v>520</v>
      </c>
      <c r="D30" t="s">
        <v>497</v>
      </c>
      <c r="E30">
        <v>798.11</v>
      </c>
      <c r="F30">
        <v>12.21</v>
      </c>
      <c r="G30">
        <v>14.8</v>
      </c>
      <c r="H30">
        <v>11812.02</v>
      </c>
    </row>
    <row r="31" spans="1:8">
      <c r="A31" t="s">
        <v>521</v>
      </c>
      <c r="B31" t="s">
        <v>467</v>
      </c>
      <c r="C31" t="s">
        <v>522</v>
      </c>
      <c r="D31" t="s">
        <v>497</v>
      </c>
      <c r="E31">
        <v>2593.84</v>
      </c>
      <c r="F31">
        <v>7.65</v>
      </c>
      <c r="G31">
        <v>9.27</v>
      </c>
      <c r="H31">
        <v>24044.89</v>
      </c>
    </row>
    <row r="32" spans="1:8">
      <c r="A32" t="s">
        <v>200</v>
      </c>
      <c r="B32" t="s">
        <v>467</v>
      </c>
      <c r="C32" t="s">
        <v>201</v>
      </c>
      <c r="D32" t="s">
        <v>469</v>
      </c>
      <c r="E32">
        <v>102162.81</v>
      </c>
      <c r="F32">
        <v>1.54</v>
      </c>
      <c r="G32">
        <v>1.87</v>
      </c>
      <c r="H32">
        <v>191044.45</v>
      </c>
    </row>
    <row r="33" spans="1:8">
      <c r="A33" t="s">
        <v>523</v>
      </c>
      <c r="B33" t="s">
        <v>467</v>
      </c>
      <c r="C33" t="s">
        <v>524</v>
      </c>
      <c r="D33" t="s">
        <v>497</v>
      </c>
      <c r="E33">
        <v>15207.13</v>
      </c>
      <c r="F33">
        <v>267.17</v>
      </c>
      <c r="G33">
        <v>323.89</v>
      </c>
      <c r="H33">
        <v>4925437.33</v>
      </c>
    </row>
    <row r="34" spans="1:8">
      <c r="A34" t="s">
        <v>525</v>
      </c>
      <c r="B34" t="s">
        <v>467</v>
      </c>
      <c r="C34" t="s">
        <v>526</v>
      </c>
      <c r="D34" t="s">
        <v>469</v>
      </c>
      <c r="E34">
        <v>521518.81</v>
      </c>
      <c r="F34">
        <v>7.0000000000000007E-2</v>
      </c>
      <c r="G34">
        <v>0.08</v>
      </c>
      <c r="H34">
        <v>41721.5</v>
      </c>
    </row>
    <row r="35" spans="1:8">
      <c r="A35" t="s">
        <v>527</v>
      </c>
      <c r="B35" t="s">
        <v>467</v>
      </c>
      <c r="C35" t="s">
        <v>528</v>
      </c>
      <c r="D35" t="s">
        <v>469</v>
      </c>
      <c r="E35">
        <v>260759.4</v>
      </c>
      <c r="F35">
        <v>0.28999999999999998</v>
      </c>
      <c r="G35">
        <v>0.35</v>
      </c>
      <c r="H35">
        <v>91265.79</v>
      </c>
    </row>
    <row r="36" spans="1:8">
      <c r="A36" t="s">
        <v>529</v>
      </c>
      <c r="B36" t="s">
        <v>467</v>
      </c>
      <c r="C36" t="s">
        <v>530</v>
      </c>
      <c r="D36" t="s">
        <v>478</v>
      </c>
      <c r="E36">
        <v>31291.13</v>
      </c>
      <c r="F36">
        <v>200.61</v>
      </c>
      <c r="G36">
        <v>243.2</v>
      </c>
      <c r="H36">
        <v>7610002.8099999996</v>
      </c>
    </row>
    <row r="37" spans="1:8">
      <c r="A37" t="s">
        <v>531</v>
      </c>
      <c r="B37" t="s">
        <v>467</v>
      </c>
      <c r="C37" t="s">
        <v>205</v>
      </c>
      <c r="D37" t="s">
        <v>497</v>
      </c>
      <c r="E37">
        <v>15324.42</v>
      </c>
      <c r="F37">
        <v>214.18</v>
      </c>
      <c r="G37">
        <v>259.64999999999998</v>
      </c>
      <c r="H37">
        <v>3978985.65</v>
      </c>
    </row>
    <row r="38" spans="1:8">
      <c r="A38" t="s">
        <v>532</v>
      </c>
      <c r="B38" t="s">
        <v>476</v>
      </c>
      <c r="C38" t="s">
        <v>533</v>
      </c>
      <c r="D38" t="s">
        <v>478</v>
      </c>
      <c r="E38">
        <v>117.34</v>
      </c>
      <c r="F38">
        <v>4279.18</v>
      </c>
      <c r="G38">
        <v>4921.0600000000004</v>
      </c>
      <c r="H38">
        <v>577437.18000000005</v>
      </c>
    </row>
    <row r="39" spans="1:8">
      <c r="A39" t="s">
        <v>534</v>
      </c>
      <c r="B39" t="s">
        <v>476</v>
      </c>
      <c r="C39" t="s">
        <v>535</v>
      </c>
      <c r="D39" t="s">
        <v>478</v>
      </c>
      <c r="E39">
        <v>117.34</v>
      </c>
      <c r="F39">
        <v>696.5</v>
      </c>
      <c r="G39">
        <v>800.98</v>
      </c>
      <c r="H39">
        <v>93986.99</v>
      </c>
    </row>
    <row r="40" spans="1:8">
      <c r="A40" t="s">
        <v>536</v>
      </c>
      <c r="B40" t="s">
        <v>467</v>
      </c>
      <c r="C40" t="s">
        <v>537</v>
      </c>
      <c r="D40" t="s">
        <v>518</v>
      </c>
      <c r="E40">
        <v>15708</v>
      </c>
      <c r="F40">
        <v>26.24</v>
      </c>
      <c r="G40">
        <v>31.81</v>
      </c>
      <c r="H40">
        <v>499671.48</v>
      </c>
    </row>
    <row r="41" spans="1:8">
      <c r="A41" t="s">
        <v>538</v>
      </c>
      <c r="B41" t="s">
        <v>467</v>
      </c>
      <c r="C41" t="s">
        <v>539</v>
      </c>
      <c r="D41" t="s">
        <v>518</v>
      </c>
      <c r="E41">
        <v>11852</v>
      </c>
      <c r="F41">
        <v>20.6</v>
      </c>
      <c r="G41">
        <v>24.97</v>
      </c>
      <c r="H41">
        <v>295944.44</v>
      </c>
    </row>
    <row r="42" spans="1:8">
      <c r="A42" t="s">
        <v>540</v>
      </c>
      <c r="B42" t="s">
        <v>467</v>
      </c>
      <c r="C42" t="s">
        <v>541</v>
      </c>
      <c r="D42" t="s">
        <v>518</v>
      </c>
      <c r="E42">
        <v>675</v>
      </c>
      <c r="F42">
        <v>53.62</v>
      </c>
      <c r="G42">
        <v>65</v>
      </c>
      <c r="H42">
        <v>43875</v>
      </c>
    </row>
    <row r="43" spans="1:8">
      <c r="A43" t="s">
        <v>542</v>
      </c>
      <c r="B43" t="s">
        <v>467</v>
      </c>
      <c r="C43" t="s">
        <v>543</v>
      </c>
      <c r="D43" t="s">
        <v>518</v>
      </c>
      <c r="E43">
        <v>541</v>
      </c>
      <c r="F43">
        <v>67.209999999999994</v>
      </c>
      <c r="G43">
        <v>81.48</v>
      </c>
      <c r="H43">
        <v>44080.68</v>
      </c>
    </row>
    <row r="44" spans="1:8">
      <c r="A44" t="s">
        <v>544</v>
      </c>
      <c r="B44" t="s">
        <v>467</v>
      </c>
      <c r="C44" t="s">
        <v>118</v>
      </c>
      <c r="D44" t="s">
        <v>518</v>
      </c>
      <c r="E44">
        <v>60</v>
      </c>
      <c r="F44">
        <v>96.6</v>
      </c>
      <c r="G44">
        <v>117.11</v>
      </c>
      <c r="H44">
        <v>7026.6</v>
      </c>
    </row>
    <row r="45" spans="1:8">
      <c r="A45" t="s">
        <v>545</v>
      </c>
      <c r="B45" t="s">
        <v>467</v>
      </c>
      <c r="C45" t="s">
        <v>546</v>
      </c>
      <c r="D45" t="s">
        <v>518</v>
      </c>
      <c r="E45">
        <v>1263.32</v>
      </c>
      <c r="F45">
        <v>209.09</v>
      </c>
      <c r="G45">
        <v>253.48</v>
      </c>
      <c r="H45">
        <v>320226.34999999998</v>
      </c>
    </row>
    <row r="46" spans="1:8">
      <c r="A46" t="s">
        <v>547</v>
      </c>
      <c r="B46" t="s">
        <v>467</v>
      </c>
      <c r="C46" t="s">
        <v>548</v>
      </c>
      <c r="D46" t="s">
        <v>518</v>
      </c>
      <c r="E46">
        <v>2116.39</v>
      </c>
      <c r="F46">
        <v>270.01</v>
      </c>
      <c r="G46">
        <v>327.33</v>
      </c>
      <c r="H46">
        <v>692757.93</v>
      </c>
    </row>
    <row r="47" spans="1:8">
      <c r="A47" t="s">
        <v>549</v>
      </c>
      <c r="B47" t="s">
        <v>467</v>
      </c>
      <c r="C47" t="s">
        <v>550</v>
      </c>
      <c r="D47" t="s">
        <v>495</v>
      </c>
      <c r="E47">
        <v>19</v>
      </c>
      <c r="F47">
        <v>198.61</v>
      </c>
      <c r="G47">
        <v>240.77</v>
      </c>
      <c r="H47">
        <v>4574.63</v>
      </c>
    </row>
    <row r="48" spans="1:8">
      <c r="A48" t="s">
        <v>551</v>
      </c>
      <c r="B48" t="s">
        <v>467</v>
      </c>
      <c r="C48" t="s">
        <v>127</v>
      </c>
      <c r="D48" t="s">
        <v>518</v>
      </c>
      <c r="E48">
        <v>88</v>
      </c>
      <c r="F48">
        <v>367.59</v>
      </c>
      <c r="G48">
        <v>445.63</v>
      </c>
      <c r="H48">
        <v>39215.440000000002</v>
      </c>
    </row>
    <row r="49" spans="1:8">
      <c r="A49" t="s">
        <v>552</v>
      </c>
      <c r="B49" t="s">
        <v>467</v>
      </c>
      <c r="C49" t="s">
        <v>553</v>
      </c>
      <c r="D49" t="s">
        <v>518</v>
      </c>
      <c r="E49">
        <v>7</v>
      </c>
      <c r="F49">
        <v>792.19</v>
      </c>
      <c r="G49">
        <v>960.37</v>
      </c>
      <c r="H49">
        <v>6722.59</v>
      </c>
    </row>
    <row r="50" spans="1:8">
      <c r="A50" t="s">
        <v>554</v>
      </c>
      <c r="B50" t="s">
        <v>467</v>
      </c>
      <c r="C50" t="s">
        <v>555</v>
      </c>
      <c r="D50" t="s">
        <v>518</v>
      </c>
      <c r="E50">
        <v>48</v>
      </c>
      <c r="F50">
        <v>451.67</v>
      </c>
      <c r="G50">
        <v>547.55999999999995</v>
      </c>
      <c r="H50">
        <v>26282.880000000001</v>
      </c>
    </row>
    <row r="51" spans="1:8">
      <c r="A51" t="s">
        <v>556</v>
      </c>
      <c r="B51" t="s">
        <v>467</v>
      </c>
      <c r="C51" t="s">
        <v>557</v>
      </c>
      <c r="D51" t="s">
        <v>518</v>
      </c>
      <c r="E51">
        <v>92</v>
      </c>
      <c r="F51">
        <v>829.64</v>
      </c>
      <c r="G51">
        <v>1005.77</v>
      </c>
      <c r="H51">
        <v>92530.84</v>
      </c>
    </row>
    <row r="52" spans="1:8">
      <c r="A52" t="s">
        <v>558</v>
      </c>
      <c r="B52" t="s">
        <v>467</v>
      </c>
      <c r="C52" t="s">
        <v>559</v>
      </c>
      <c r="D52" t="s">
        <v>518</v>
      </c>
      <c r="E52">
        <v>101</v>
      </c>
      <c r="F52">
        <v>1599.46</v>
      </c>
      <c r="G52">
        <v>1939.03</v>
      </c>
      <c r="H52">
        <v>195842.03</v>
      </c>
    </row>
    <row r="53" spans="1:8">
      <c r="A53" t="s">
        <v>560</v>
      </c>
      <c r="B53" t="s">
        <v>467</v>
      </c>
      <c r="C53" t="s">
        <v>561</v>
      </c>
      <c r="D53" t="s">
        <v>518</v>
      </c>
      <c r="E53">
        <v>23</v>
      </c>
      <c r="F53">
        <v>9819.52</v>
      </c>
      <c r="G53">
        <v>11904.2</v>
      </c>
      <c r="H53">
        <v>273796.59999999998</v>
      </c>
    </row>
    <row r="54" spans="1:8">
      <c r="A54" t="s">
        <v>562</v>
      </c>
      <c r="B54" t="s">
        <v>467</v>
      </c>
      <c r="C54" t="s">
        <v>563</v>
      </c>
      <c r="D54" t="s">
        <v>495</v>
      </c>
      <c r="E54">
        <v>4</v>
      </c>
      <c r="F54">
        <v>1146.3599999999999</v>
      </c>
      <c r="G54">
        <v>1389.73</v>
      </c>
      <c r="H54">
        <v>5558.92</v>
      </c>
    </row>
    <row r="55" spans="1:8">
      <c r="A55" t="s">
        <v>564</v>
      </c>
      <c r="B55" t="s">
        <v>467</v>
      </c>
      <c r="C55" t="s">
        <v>565</v>
      </c>
      <c r="D55" t="s">
        <v>518</v>
      </c>
      <c r="E55">
        <v>64</v>
      </c>
      <c r="F55">
        <v>368.48</v>
      </c>
      <c r="G55">
        <v>446.71</v>
      </c>
      <c r="H55">
        <v>28589.439999999999</v>
      </c>
    </row>
    <row r="56" spans="1:8">
      <c r="A56" t="s">
        <v>566</v>
      </c>
      <c r="B56" t="s">
        <v>467</v>
      </c>
      <c r="C56" t="s">
        <v>567</v>
      </c>
      <c r="D56" t="s">
        <v>518</v>
      </c>
      <c r="E56">
        <v>64</v>
      </c>
      <c r="F56">
        <v>423.31</v>
      </c>
      <c r="G56">
        <v>513.17999999999995</v>
      </c>
      <c r="H56">
        <v>32843.519999999997</v>
      </c>
    </row>
    <row r="57" spans="1:8">
      <c r="A57" t="s">
        <v>568</v>
      </c>
      <c r="B57" t="s">
        <v>467</v>
      </c>
      <c r="C57" t="s">
        <v>569</v>
      </c>
      <c r="D57" t="s">
        <v>518</v>
      </c>
      <c r="E57">
        <v>1550</v>
      </c>
      <c r="F57">
        <v>0.78</v>
      </c>
      <c r="G57">
        <v>0.95</v>
      </c>
      <c r="H57">
        <v>1472.5</v>
      </c>
    </row>
    <row r="58" spans="1:8">
      <c r="A58" t="s">
        <v>570</v>
      </c>
      <c r="B58" t="s">
        <v>467</v>
      </c>
      <c r="C58" t="s">
        <v>571</v>
      </c>
      <c r="D58" t="s">
        <v>518</v>
      </c>
      <c r="E58">
        <v>1440</v>
      </c>
      <c r="F58">
        <v>27.76</v>
      </c>
      <c r="G58">
        <v>33.65</v>
      </c>
      <c r="H58">
        <v>48456</v>
      </c>
    </row>
    <row r="59" spans="1:8">
      <c r="A59" t="s">
        <v>572</v>
      </c>
      <c r="B59" t="s">
        <v>471</v>
      </c>
      <c r="C59" t="s">
        <v>573</v>
      </c>
      <c r="D59" t="s">
        <v>33</v>
      </c>
      <c r="E59">
        <v>6</v>
      </c>
      <c r="F59">
        <v>12307.13</v>
      </c>
      <c r="G59">
        <v>14919.93</v>
      </c>
      <c r="H59">
        <v>89519.58</v>
      </c>
    </row>
    <row r="60" spans="1:8">
      <c r="A60" t="s">
        <v>574</v>
      </c>
      <c r="B60" t="s">
        <v>467</v>
      </c>
      <c r="C60" t="s">
        <v>575</v>
      </c>
      <c r="D60" t="s">
        <v>469</v>
      </c>
      <c r="E60">
        <v>3969.47</v>
      </c>
      <c r="F60">
        <v>18.62</v>
      </c>
      <c r="G60">
        <v>22.57</v>
      </c>
      <c r="H60">
        <v>89590.93</v>
      </c>
    </row>
    <row r="61" spans="1:8">
      <c r="A61" t="s">
        <v>576</v>
      </c>
      <c r="B61" t="s">
        <v>467</v>
      </c>
      <c r="C61" t="s">
        <v>577</v>
      </c>
      <c r="D61" t="s">
        <v>469</v>
      </c>
      <c r="E61">
        <v>5705.39</v>
      </c>
      <c r="F61">
        <v>48.14</v>
      </c>
      <c r="G61">
        <v>58.36</v>
      </c>
      <c r="H61">
        <v>332966.56</v>
      </c>
    </row>
    <row r="62" spans="1:8">
      <c r="A62" t="s">
        <v>578</v>
      </c>
      <c r="B62" t="s">
        <v>467</v>
      </c>
      <c r="C62" t="s">
        <v>579</v>
      </c>
      <c r="D62" t="s">
        <v>469</v>
      </c>
      <c r="E62">
        <v>373.33</v>
      </c>
      <c r="F62">
        <v>32.479999999999997</v>
      </c>
      <c r="G62">
        <v>39.380000000000003</v>
      </c>
      <c r="H62">
        <v>14701.73</v>
      </c>
    </row>
    <row r="63" spans="1:8">
      <c r="A63" t="s">
        <v>580</v>
      </c>
      <c r="B63" t="s">
        <v>467</v>
      </c>
      <c r="C63" t="s">
        <v>581</v>
      </c>
      <c r="D63" t="s">
        <v>495</v>
      </c>
      <c r="E63">
        <v>4</v>
      </c>
      <c r="F63">
        <v>281.99</v>
      </c>
      <c r="G63">
        <v>341.86</v>
      </c>
      <c r="H63">
        <v>1367.44</v>
      </c>
    </row>
    <row r="64" spans="1:8">
      <c r="A64" t="s">
        <v>582</v>
      </c>
      <c r="B64" t="s">
        <v>467</v>
      </c>
      <c r="C64" t="s">
        <v>583</v>
      </c>
      <c r="D64" t="s">
        <v>495</v>
      </c>
      <c r="E64">
        <v>8</v>
      </c>
      <c r="F64">
        <v>403.26</v>
      </c>
      <c r="G64">
        <v>488.87</v>
      </c>
      <c r="H64">
        <v>3910.96</v>
      </c>
    </row>
    <row r="65" spans="1:9">
      <c r="A65" t="s">
        <v>584</v>
      </c>
      <c r="B65" t="s">
        <v>467</v>
      </c>
      <c r="C65" t="s">
        <v>585</v>
      </c>
      <c r="D65" t="s">
        <v>495</v>
      </c>
      <c r="E65">
        <v>46</v>
      </c>
      <c r="F65">
        <v>281.95999999999998</v>
      </c>
      <c r="G65">
        <v>341.82</v>
      </c>
      <c r="H65">
        <v>15723.72</v>
      </c>
    </row>
    <row r="66" spans="1:9">
      <c r="A66" t="s">
        <v>586</v>
      </c>
      <c r="B66" t="s">
        <v>467</v>
      </c>
      <c r="C66" t="s">
        <v>587</v>
      </c>
      <c r="D66" t="s">
        <v>495</v>
      </c>
      <c r="E66">
        <v>34</v>
      </c>
      <c r="F66">
        <v>282.02</v>
      </c>
      <c r="G66">
        <v>341.89</v>
      </c>
      <c r="H66">
        <v>11624.26</v>
      </c>
    </row>
    <row r="67" spans="1:9">
      <c r="A67" t="s">
        <v>588</v>
      </c>
      <c r="B67" t="s">
        <v>467</v>
      </c>
      <c r="C67" t="s">
        <v>422</v>
      </c>
      <c r="D67" t="s">
        <v>589</v>
      </c>
      <c r="E67">
        <v>9</v>
      </c>
      <c r="F67">
        <v>3.96</v>
      </c>
      <c r="G67">
        <v>4.8</v>
      </c>
      <c r="H67">
        <v>43.2</v>
      </c>
    </row>
    <row r="68" spans="1:9">
      <c r="A68" t="s">
        <v>590</v>
      </c>
      <c r="B68" t="s">
        <v>467</v>
      </c>
      <c r="C68" t="s">
        <v>426</v>
      </c>
      <c r="D68" t="s">
        <v>589</v>
      </c>
      <c r="E68">
        <v>12</v>
      </c>
      <c r="F68">
        <v>3.72</v>
      </c>
      <c r="G68">
        <v>4.51</v>
      </c>
      <c r="H68">
        <v>54.12</v>
      </c>
    </row>
    <row r="69" spans="1:9">
      <c r="A69" t="s">
        <v>591</v>
      </c>
      <c r="B69" t="s">
        <v>467</v>
      </c>
      <c r="C69" t="s">
        <v>592</v>
      </c>
      <c r="D69" t="s">
        <v>469</v>
      </c>
      <c r="E69">
        <v>122.64</v>
      </c>
      <c r="F69">
        <v>615.73</v>
      </c>
      <c r="G69">
        <v>746.45</v>
      </c>
      <c r="H69">
        <v>91544.62</v>
      </c>
    </row>
    <row r="70" spans="1:9">
      <c r="A70" t="s">
        <v>593</v>
      </c>
      <c r="B70" t="s">
        <v>467</v>
      </c>
      <c r="C70" t="s">
        <v>594</v>
      </c>
      <c r="D70" t="s">
        <v>495</v>
      </c>
      <c r="E70">
        <v>57</v>
      </c>
      <c r="F70">
        <v>1149.3900000000001</v>
      </c>
      <c r="G70">
        <v>1393.41</v>
      </c>
      <c r="H70">
        <v>79424.37</v>
      </c>
    </row>
    <row r="71" spans="1:9">
      <c r="A71" t="s">
        <v>595</v>
      </c>
      <c r="B71" t="s">
        <v>467</v>
      </c>
      <c r="C71" t="s">
        <v>596</v>
      </c>
      <c r="D71" t="s">
        <v>589</v>
      </c>
      <c r="E71">
        <v>69</v>
      </c>
      <c r="F71">
        <v>4.2300000000000004</v>
      </c>
      <c r="G71">
        <v>5.13</v>
      </c>
      <c r="H71">
        <v>353.97</v>
      </c>
    </row>
    <row r="72" spans="1:9">
      <c r="A72" t="s">
        <v>597</v>
      </c>
      <c r="B72" t="s">
        <v>467</v>
      </c>
      <c r="C72" t="s">
        <v>598</v>
      </c>
      <c r="D72" t="s">
        <v>589</v>
      </c>
      <c r="E72">
        <v>9</v>
      </c>
      <c r="F72">
        <v>8.8000000000000007</v>
      </c>
      <c r="G72">
        <v>10.67</v>
      </c>
      <c r="H72">
        <v>96.03</v>
      </c>
    </row>
    <row r="73" spans="1:9">
      <c r="A73" t="s">
        <v>599</v>
      </c>
      <c r="B73" t="s">
        <v>467</v>
      </c>
      <c r="C73" t="s">
        <v>438</v>
      </c>
      <c r="D73" t="s">
        <v>589</v>
      </c>
      <c r="E73">
        <v>12</v>
      </c>
      <c r="F73">
        <v>1.08</v>
      </c>
      <c r="G73">
        <v>1.31</v>
      </c>
      <c r="H73">
        <v>15.72</v>
      </c>
    </row>
    <row r="74" spans="1:9">
      <c r="A74" t="s">
        <v>600</v>
      </c>
      <c r="B74" t="s">
        <v>471</v>
      </c>
      <c r="C74" t="s">
        <v>601</v>
      </c>
      <c r="D74" t="s">
        <v>33</v>
      </c>
      <c r="E74">
        <v>7</v>
      </c>
      <c r="F74">
        <v>10270.5</v>
      </c>
      <c r="G74">
        <v>12450.93</v>
      </c>
      <c r="H74">
        <v>87156.51</v>
      </c>
    </row>
    <row r="75" spans="1:9">
      <c r="A75" t="s">
        <v>602</v>
      </c>
      <c r="B75" t="s">
        <v>471</v>
      </c>
      <c r="C75" t="s">
        <v>603</v>
      </c>
      <c r="D75" t="s">
        <v>33</v>
      </c>
      <c r="E75">
        <v>14</v>
      </c>
      <c r="F75">
        <v>258.22000000000003</v>
      </c>
      <c r="G75">
        <v>313.04000000000002</v>
      </c>
      <c r="H75">
        <v>4382.5600000000004</v>
      </c>
    </row>
    <row r="76" spans="1:9">
      <c r="A76" t="s">
        <v>604</v>
      </c>
      <c r="B76" t="s">
        <v>467</v>
      </c>
      <c r="C76" t="s">
        <v>605</v>
      </c>
      <c r="D76" t="s">
        <v>495</v>
      </c>
      <c r="E76">
        <v>7</v>
      </c>
      <c r="F76">
        <v>12659.79</v>
      </c>
      <c r="G76">
        <v>15347.46</v>
      </c>
      <c r="H76">
        <v>107432.22</v>
      </c>
    </row>
    <row r="77" spans="1:9">
      <c r="A77" t="s">
        <v>606</v>
      </c>
      <c r="B77" t="s">
        <v>467</v>
      </c>
      <c r="C77" t="s">
        <v>607</v>
      </c>
      <c r="D77" t="s">
        <v>495</v>
      </c>
      <c r="E77">
        <v>21</v>
      </c>
      <c r="F77">
        <v>29.44</v>
      </c>
      <c r="G77">
        <v>35.69</v>
      </c>
      <c r="H77">
        <v>749.49</v>
      </c>
    </row>
    <row r="78" spans="1:9">
      <c r="A78" t="s">
        <v>608</v>
      </c>
      <c r="B78" t="s">
        <v>471</v>
      </c>
      <c r="C78" t="s">
        <v>609</v>
      </c>
      <c r="D78" t="s">
        <v>518</v>
      </c>
      <c r="E78">
        <v>21</v>
      </c>
      <c r="F78">
        <v>88.76</v>
      </c>
      <c r="G78">
        <v>107.6</v>
      </c>
      <c r="H78">
        <v>2259.6</v>
      </c>
      <c r="I78">
        <f>GETPIVOTDATA("Soma de PREÇO TOTAL",$A$3)-RESUMO_ONERADO!C27</f>
        <v>54376619.150000006</v>
      </c>
    </row>
    <row r="79" spans="1:9">
      <c r="A79" t="s">
        <v>610</v>
      </c>
      <c r="B79" t="s">
        <v>467</v>
      </c>
      <c r="C79" t="s">
        <v>611</v>
      </c>
      <c r="D79" t="s">
        <v>495</v>
      </c>
      <c r="E79">
        <v>28</v>
      </c>
      <c r="F79">
        <v>159.79</v>
      </c>
      <c r="G79">
        <v>193.71</v>
      </c>
      <c r="H79">
        <v>5423.88</v>
      </c>
    </row>
    <row r="80" spans="1:9">
      <c r="A80" t="s">
        <v>612</v>
      </c>
      <c r="B80" t="s">
        <v>467</v>
      </c>
      <c r="C80" t="s">
        <v>613</v>
      </c>
      <c r="D80" t="s">
        <v>495</v>
      </c>
      <c r="E80">
        <v>7</v>
      </c>
      <c r="F80">
        <v>571.55999999999995</v>
      </c>
      <c r="G80">
        <v>692.9</v>
      </c>
      <c r="H80">
        <v>4850.3</v>
      </c>
    </row>
    <row r="81" spans="1:8">
      <c r="A81" t="s">
        <v>614</v>
      </c>
      <c r="B81" t="s">
        <v>471</v>
      </c>
      <c r="C81" t="s">
        <v>615</v>
      </c>
      <c r="D81" t="s">
        <v>33</v>
      </c>
      <c r="E81">
        <v>7</v>
      </c>
      <c r="F81">
        <v>71.14</v>
      </c>
      <c r="G81">
        <v>86.24</v>
      </c>
      <c r="H81">
        <v>603.67999999999995</v>
      </c>
    </row>
    <row r="82" spans="1:8">
      <c r="A82" t="s">
        <v>616</v>
      </c>
      <c r="B82" t="s">
        <v>467</v>
      </c>
      <c r="C82" t="s">
        <v>617</v>
      </c>
      <c r="D82" t="s">
        <v>495</v>
      </c>
      <c r="E82">
        <v>7</v>
      </c>
      <c r="F82">
        <v>14.59</v>
      </c>
      <c r="G82">
        <v>17.690000000000001</v>
      </c>
      <c r="H82">
        <v>123.83</v>
      </c>
    </row>
    <row r="83" spans="1:8">
      <c r="A83" t="s">
        <v>618</v>
      </c>
      <c r="B83" t="s">
        <v>471</v>
      </c>
      <c r="C83" t="s">
        <v>619</v>
      </c>
      <c r="D83" t="s">
        <v>495</v>
      </c>
      <c r="E83">
        <v>7</v>
      </c>
      <c r="F83">
        <v>442.99</v>
      </c>
      <c r="G83">
        <v>537.04</v>
      </c>
      <c r="H83">
        <v>3759.28</v>
      </c>
    </row>
    <row r="84" spans="1:8">
      <c r="A84" t="s">
        <v>620</v>
      </c>
      <c r="B84" t="s">
        <v>467</v>
      </c>
      <c r="C84" t="s">
        <v>621</v>
      </c>
      <c r="D84" t="s">
        <v>497</v>
      </c>
      <c r="E84">
        <v>10928.75</v>
      </c>
      <c r="F84">
        <v>7.74</v>
      </c>
      <c r="G84">
        <v>9.3800000000000008</v>
      </c>
      <c r="H84">
        <v>102511.67</v>
      </c>
    </row>
    <row r="85" spans="1:8">
      <c r="A85" t="s">
        <v>622</v>
      </c>
      <c r="B85" t="s">
        <v>467</v>
      </c>
      <c r="C85" t="s">
        <v>623</v>
      </c>
      <c r="D85" t="s">
        <v>497</v>
      </c>
      <c r="E85">
        <v>2419.511</v>
      </c>
      <c r="F85">
        <v>7.88</v>
      </c>
      <c r="G85">
        <v>9.5500000000000007</v>
      </c>
      <c r="H85">
        <v>23106.33</v>
      </c>
    </row>
    <row r="86" spans="1:8">
      <c r="A86" t="s">
        <v>624</v>
      </c>
      <c r="B86" t="s">
        <v>467</v>
      </c>
      <c r="C86" t="s">
        <v>625</v>
      </c>
      <c r="D86" t="s">
        <v>497</v>
      </c>
      <c r="E86">
        <v>17349.21</v>
      </c>
      <c r="F86">
        <v>8.17</v>
      </c>
      <c r="G86">
        <v>9.9</v>
      </c>
      <c r="H86">
        <v>171757.17</v>
      </c>
    </row>
    <row r="87" spans="1:8">
      <c r="A87" t="s">
        <v>626</v>
      </c>
      <c r="B87" t="s">
        <v>467</v>
      </c>
      <c r="C87" t="s">
        <v>627</v>
      </c>
      <c r="D87" t="s">
        <v>497</v>
      </c>
      <c r="E87">
        <v>3868.326</v>
      </c>
      <c r="F87">
        <v>9.06</v>
      </c>
      <c r="G87">
        <v>10.98</v>
      </c>
      <c r="H87">
        <v>42474.21</v>
      </c>
    </row>
    <row r="88" spans="1:8">
      <c r="A88" t="s">
        <v>628</v>
      </c>
      <c r="B88" t="s">
        <v>467</v>
      </c>
      <c r="C88" t="s">
        <v>629</v>
      </c>
      <c r="D88" t="s">
        <v>497</v>
      </c>
      <c r="E88">
        <v>17561.739000000001</v>
      </c>
      <c r="F88">
        <v>12.83</v>
      </c>
      <c r="G88">
        <v>15.55</v>
      </c>
      <c r="H88">
        <v>273085.03999999998</v>
      </c>
    </row>
    <row r="89" spans="1:8">
      <c r="A89" t="s">
        <v>630</v>
      </c>
      <c r="B89" t="s">
        <v>467</v>
      </c>
      <c r="C89" t="s">
        <v>631</v>
      </c>
      <c r="D89" t="s">
        <v>497</v>
      </c>
      <c r="E89">
        <v>9.0449999999999999</v>
      </c>
      <c r="F89">
        <v>11.61</v>
      </c>
      <c r="G89">
        <v>14.07</v>
      </c>
      <c r="H89">
        <v>127.26</v>
      </c>
    </row>
    <row r="90" spans="1:8">
      <c r="A90" t="s">
        <v>632</v>
      </c>
      <c r="B90" t="s">
        <v>467</v>
      </c>
      <c r="C90" t="s">
        <v>633</v>
      </c>
      <c r="D90" t="s">
        <v>497</v>
      </c>
      <c r="E90">
        <v>192.24199999999999</v>
      </c>
      <c r="F90">
        <v>47.7</v>
      </c>
      <c r="G90">
        <v>57.83</v>
      </c>
      <c r="H90">
        <v>11117.35</v>
      </c>
    </row>
    <row r="91" spans="1:8">
      <c r="A91" t="s">
        <v>87</v>
      </c>
      <c r="B91" t="s">
        <v>467</v>
      </c>
      <c r="C91" t="s">
        <v>88</v>
      </c>
      <c r="D91" t="s">
        <v>497</v>
      </c>
      <c r="E91">
        <v>26309.927</v>
      </c>
      <c r="F91">
        <v>5.79</v>
      </c>
      <c r="G91">
        <v>7.02</v>
      </c>
      <c r="H91">
        <v>184695.67999999999</v>
      </c>
    </row>
    <row r="92" spans="1:8">
      <c r="A92" t="s">
        <v>91</v>
      </c>
      <c r="B92" t="s">
        <v>467</v>
      </c>
      <c r="C92" t="s">
        <v>92</v>
      </c>
      <c r="D92" t="s">
        <v>497</v>
      </c>
      <c r="E92">
        <v>55369.152999999998</v>
      </c>
      <c r="F92">
        <v>5.0199999999999996</v>
      </c>
      <c r="G92">
        <v>6.09</v>
      </c>
      <c r="H92">
        <v>337198.14</v>
      </c>
    </row>
    <row r="93" spans="1:8">
      <c r="A93" t="s">
        <v>634</v>
      </c>
      <c r="B93" t="s">
        <v>467</v>
      </c>
      <c r="C93" t="s">
        <v>635</v>
      </c>
      <c r="D93" t="s">
        <v>497</v>
      </c>
      <c r="E93">
        <v>173.018</v>
      </c>
      <c r="F93">
        <v>1.98</v>
      </c>
      <c r="G93">
        <v>2.4</v>
      </c>
      <c r="H93">
        <v>415.24</v>
      </c>
    </row>
    <row r="94" spans="1:8">
      <c r="A94" t="s">
        <v>636</v>
      </c>
      <c r="B94" t="s">
        <v>467</v>
      </c>
      <c r="C94" t="s">
        <v>637</v>
      </c>
      <c r="D94" t="s">
        <v>497</v>
      </c>
      <c r="E94">
        <v>8.6150000000000002</v>
      </c>
      <c r="F94">
        <v>3.86</v>
      </c>
      <c r="G94">
        <v>4.68</v>
      </c>
      <c r="H94">
        <v>40.31</v>
      </c>
    </row>
    <row r="95" spans="1:8">
      <c r="A95" t="s">
        <v>638</v>
      </c>
      <c r="B95" t="s">
        <v>471</v>
      </c>
      <c r="C95" t="s">
        <v>639</v>
      </c>
      <c r="D95" t="s">
        <v>640</v>
      </c>
      <c r="E95">
        <v>144</v>
      </c>
      <c r="F95">
        <v>142.82</v>
      </c>
      <c r="G95">
        <v>173.14</v>
      </c>
      <c r="H95">
        <v>24932.16</v>
      </c>
    </row>
    <row r="96" spans="1:8">
      <c r="A96" t="s">
        <v>98</v>
      </c>
      <c r="B96" t="s">
        <v>467</v>
      </c>
      <c r="C96" t="s">
        <v>99</v>
      </c>
      <c r="D96" t="s">
        <v>469</v>
      </c>
      <c r="E96">
        <v>100400</v>
      </c>
      <c r="F96">
        <v>0.53</v>
      </c>
      <c r="G96">
        <v>0.64</v>
      </c>
      <c r="H96">
        <v>64256</v>
      </c>
    </row>
    <row r="97" spans="1:8">
      <c r="A97" t="s">
        <v>641</v>
      </c>
      <c r="B97" t="s">
        <v>467</v>
      </c>
      <c r="C97" t="s">
        <v>642</v>
      </c>
      <c r="D97" t="s">
        <v>469</v>
      </c>
      <c r="E97">
        <v>130379.7</v>
      </c>
      <c r="F97">
        <v>0.21</v>
      </c>
      <c r="G97">
        <v>0.25</v>
      </c>
      <c r="H97">
        <v>32594.92</v>
      </c>
    </row>
    <row r="98" spans="1:8">
      <c r="A98" t="s">
        <v>643</v>
      </c>
      <c r="B98" t="s">
        <v>467</v>
      </c>
      <c r="C98" t="s">
        <v>644</v>
      </c>
      <c r="D98" t="s">
        <v>469</v>
      </c>
      <c r="E98">
        <v>130379.7</v>
      </c>
      <c r="F98">
        <v>5.27</v>
      </c>
      <c r="G98">
        <v>6.39</v>
      </c>
      <c r="H98">
        <v>833126.28</v>
      </c>
    </row>
    <row r="99" spans="1:8">
      <c r="A99" t="s">
        <v>645</v>
      </c>
      <c r="B99" t="s">
        <v>476</v>
      </c>
      <c r="C99" t="s">
        <v>646</v>
      </c>
      <c r="D99" t="s">
        <v>478</v>
      </c>
      <c r="E99">
        <v>486.32</v>
      </c>
      <c r="F99">
        <v>686.13</v>
      </c>
      <c r="G99">
        <v>789.05</v>
      </c>
      <c r="H99">
        <v>383730.79</v>
      </c>
    </row>
    <row r="100" spans="1:8">
      <c r="A100" t="s">
        <v>647</v>
      </c>
      <c r="B100" t="s">
        <v>467</v>
      </c>
      <c r="C100" t="s">
        <v>181</v>
      </c>
      <c r="D100" t="s">
        <v>518</v>
      </c>
      <c r="E100">
        <v>1</v>
      </c>
      <c r="F100">
        <v>1053.74</v>
      </c>
      <c r="G100">
        <v>1277.45</v>
      </c>
      <c r="H100">
        <v>1277.45</v>
      </c>
    </row>
    <row r="101" spans="1:8">
      <c r="A101" t="s">
        <v>648</v>
      </c>
      <c r="B101" t="s">
        <v>467</v>
      </c>
      <c r="C101" t="s">
        <v>649</v>
      </c>
      <c r="D101" t="s">
        <v>495</v>
      </c>
      <c r="E101">
        <v>19</v>
      </c>
      <c r="F101">
        <v>675.5</v>
      </c>
      <c r="G101">
        <v>818.91</v>
      </c>
      <c r="H101">
        <v>15559.29</v>
      </c>
    </row>
    <row r="102" spans="1:8">
      <c r="A102" t="s">
        <v>650</v>
      </c>
      <c r="B102" t="s">
        <v>467</v>
      </c>
      <c r="C102" t="s">
        <v>651</v>
      </c>
      <c r="D102" t="s">
        <v>495</v>
      </c>
      <c r="E102">
        <v>2</v>
      </c>
      <c r="F102">
        <v>859.36</v>
      </c>
      <c r="G102">
        <v>1041.8</v>
      </c>
      <c r="H102">
        <v>2083.6</v>
      </c>
    </row>
    <row r="103" spans="1:8">
      <c r="A103" t="s">
        <v>652</v>
      </c>
      <c r="B103" t="s">
        <v>467</v>
      </c>
      <c r="C103" t="s">
        <v>653</v>
      </c>
      <c r="D103" t="s">
        <v>495</v>
      </c>
      <c r="E103">
        <v>2</v>
      </c>
      <c r="F103">
        <v>4814.66</v>
      </c>
      <c r="G103">
        <v>5836.81</v>
      </c>
      <c r="H103">
        <v>11673.62</v>
      </c>
    </row>
    <row r="104" spans="1:8">
      <c r="A104" t="s">
        <v>654</v>
      </c>
      <c r="B104" t="s">
        <v>467</v>
      </c>
      <c r="C104" t="s">
        <v>655</v>
      </c>
      <c r="D104" t="s">
        <v>495</v>
      </c>
      <c r="E104">
        <v>2</v>
      </c>
      <c r="F104">
        <v>4783.62</v>
      </c>
      <c r="G104">
        <v>5799.18</v>
      </c>
      <c r="H104">
        <v>11598.36</v>
      </c>
    </row>
    <row r="105" spans="1:8">
      <c r="A105" t="s">
        <v>656</v>
      </c>
      <c r="B105" t="s">
        <v>467</v>
      </c>
      <c r="C105" t="s">
        <v>657</v>
      </c>
      <c r="D105" t="s">
        <v>495</v>
      </c>
      <c r="E105">
        <v>5</v>
      </c>
      <c r="F105">
        <v>4825.04</v>
      </c>
      <c r="G105">
        <v>5849.4</v>
      </c>
      <c r="H105">
        <v>29247</v>
      </c>
    </row>
    <row r="106" spans="1:8">
      <c r="A106" t="s">
        <v>658</v>
      </c>
      <c r="B106" t="s">
        <v>467</v>
      </c>
      <c r="C106" t="s">
        <v>659</v>
      </c>
      <c r="D106" t="s">
        <v>495</v>
      </c>
      <c r="E106">
        <v>155</v>
      </c>
      <c r="F106">
        <v>1074.1400000000001</v>
      </c>
      <c r="G106">
        <v>1302.18</v>
      </c>
      <c r="H106">
        <v>201837.9</v>
      </c>
    </row>
    <row r="107" spans="1:8">
      <c r="A107" t="s">
        <v>660</v>
      </c>
      <c r="B107" t="s">
        <v>467</v>
      </c>
      <c r="C107" t="s">
        <v>661</v>
      </c>
      <c r="D107" t="s">
        <v>495</v>
      </c>
      <c r="E107">
        <v>2</v>
      </c>
      <c r="F107">
        <v>1004.39</v>
      </c>
      <c r="G107">
        <v>1217.6199999999999</v>
      </c>
      <c r="H107">
        <v>2435.2399999999998</v>
      </c>
    </row>
    <row r="108" spans="1:8">
      <c r="A108" t="s">
        <v>662</v>
      </c>
      <c r="B108" t="s">
        <v>467</v>
      </c>
      <c r="C108" t="s">
        <v>663</v>
      </c>
      <c r="D108" t="s">
        <v>495</v>
      </c>
      <c r="E108">
        <v>40</v>
      </c>
      <c r="F108">
        <v>3644.83</v>
      </c>
      <c r="G108">
        <v>4418.63</v>
      </c>
      <c r="H108">
        <v>176745.2</v>
      </c>
    </row>
    <row r="109" spans="1:8">
      <c r="A109" t="s">
        <v>664</v>
      </c>
      <c r="B109" t="s">
        <v>467</v>
      </c>
      <c r="C109" t="s">
        <v>665</v>
      </c>
      <c r="D109" t="s">
        <v>495</v>
      </c>
      <c r="E109">
        <v>3</v>
      </c>
      <c r="F109">
        <v>2279.4699999999998</v>
      </c>
      <c r="G109">
        <v>2763.4</v>
      </c>
      <c r="H109">
        <v>8290.2000000000007</v>
      </c>
    </row>
    <row r="110" spans="1:8">
      <c r="A110" t="s">
        <v>666</v>
      </c>
      <c r="B110" t="s">
        <v>467</v>
      </c>
      <c r="C110" t="s">
        <v>667</v>
      </c>
      <c r="D110" t="s">
        <v>469</v>
      </c>
      <c r="E110">
        <v>19151.53</v>
      </c>
      <c r="F110">
        <v>204.7</v>
      </c>
      <c r="G110">
        <v>248.16</v>
      </c>
      <c r="H110">
        <v>4752643.68</v>
      </c>
    </row>
    <row r="111" spans="1:8">
      <c r="A111" t="s">
        <v>668</v>
      </c>
      <c r="B111" t="s">
        <v>467</v>
      </c>
      <c r="C111" t="s">
        <v>669</v>
      </c>
      <c r="D111" t="s">
        <v>497</v>
      </c>
      <c r="E111">
        <v>20965</v>
      </c>
      <c r="F111">
        <v>18.989999999999998</v>
      </c>
      <c r="G111">
        <v>23.02</v>
      </c>
      <c r="H111">
        <v>482614.30000000005</v>
      </c>
    </row>
    <row r="112" spans="1:8">
      <c r="A112" t="s">
        <v>670</v>
      </c>
      <c r="B112" t="s">
        <v>467</v>
      </c>
      <c r="C112" t="s">
        <v>185</v>
      </c>
      <c r="D112" t="s">
        <v>497</v>
      </c>
      <c r="E112">
        <v>18902.449999999997</v>
      </c>
      <c r="F112">
        <v>17.38</v>
      </c>
      <c r="G112">
        <v>21.07</v>
      </c>
      <c r="H112">
        <v>398274.61</v>
      </c>
    </row>
    <row r="113" spans="1:8">
      <c r="A113" t="s">
        <v>671</v>
      </c>
      <c r="B113" t="s">
        <v>467</v>
      </c>
      <c r="C113" t="s">
        <v>147</v>
      </c>
      <c r="D113" t="s">
        <v>518</v>
      </c>
      <c r="E113">
        <v>109</v>
      </c>
      <c r="F113">
        <v>10.08</v>
      </c>
      <c r="G113">
        <v>12.22</v>
      </c>
      <c r="H113">
        <v>1331.98</v>
      </c>
    </row>
    <row r="114" spans="1:8">
      <c r="A114" t="s">
        <v>672</v>
      </c>
      <c r="B114" t="s">
        <v>467</v>
      </c>
      <c r="C114" t="s">
        <v>144</v>
      </c>
      <c r="D114" t="s">
        <v>497</v>
      </c>
      <c r="E114">
        <v>91.3</v>
      </c>
      <c r="F114">
        <v>411.21</v>
      </c>
      <c r="G114">
        <v>498.51</v>
      </c>
      <c r="H114">
        <v>45513.96</v>
      </c>
    </row>
    <row r="115" spans="1:8">
      <c r="A115" t="s">
        <v>673</v>
      </c>
      <c r="B115" t="s">
        <v>467</v>
      </c>
      <c r="C115" t="s">
        <v>674</v>
      </c>
      <c r="D115" t="s">
        <v>497</v>
      </c>
      <c r="E115">
        <v>123.15</v>
      </c>
      <c r="F115">
        <v>63.16</v>
      </c>
      <c r="G115">
        <v>76.569999999999993</v>
      </c>
      <c r="H115">
        <v>9429.59</v>
      </c>
    </row>
    <row r="116" spans="1:8">
      <c r="A116" t="s">
        <v>675</v>
      </c>
      <c r="B116" t="s">
        <v>467</v>
      </c>
      <c r="C116" t="s">
        <v>676</v>
      </c>
      <c r="D116" t="s">
        <v>495</v>
      </c>
      <c r="E116">
        <v>5</v>
      </c>
      <c r="F116">
        <v>2334.59</v>
      </c>
      <c r="G116">
        <v>2830.22</v>
      </c>
      <c r="H116">
        <v>14151.1</v>
      </c>
    </row>
    <row r="117" spans="1:8">
      <c r="A117" t="s">
        <v>677</v>
      </c>
      <c r="B117" t="s">
        <v>467</v>
      </c>
      <c r="C117" t="s">
        <v>678</v>
      </c>
      <c r="D117" t="s">
        <v>495</v>
      </c>
      <c r="E117">
        <v>3</v>
      </c>
      <c r="F117">
        <v>1945.39</v>
      </c>
      <c r="G117">
        <v>2358.4</v>
      </c>
      <c r="H117">
        <v>7075.2</v>
      </c>
    </row>
    <row r="118" spans="1:8">
      <c r="A118" t="s">
        <v>679</v>
      </c>
      <c r="B118" t="s">
        <v>467</v>
      </c>
      <c r="C118" t="s">
        <v>680</v>
      </c>
      <c r="D118" t="s">
        <v>495</v>
      </c>
      <c r="E118">
        <v>2</v>
      </c>
      <c r="F118">
        <v>43130.27</v>
      </c>
      <c r="G118">
        <v>52286.83</v>
      </c>
      <c r="H118">
        <v>104573.66</v>
      </c>
    </row>
    <row r="119" spans="1:8">
      <c r="A119" t="s">
        <v>681</v>
      </c>
      <c r="B119" t="s">
        <v>467</v>
      </c>
      <c r="C119" t="s">
        <v>682</v>
      </c>
      <c r="D119" t="s">
        <v>495</v>
      </c>
      <c r="E119">
        <v>1</v>
      </c>
      <c r="F119">
        <v>1220.82</v>
      </c>
      <c r="G119">
        <v>1480</v>
      </c>
      <c r="H119">
        <v>1480</v>
      </c>
    </row>
    <row r="120" spans="1:8">
      <c r="A120" t="s">
        <v>683</v>
      </c>
      <c r="B120" t="s">
        <v>467</v>
      </c>
      <c r="C120" t="s">
        <v>153</v>
      </c>
      <c r="D120" t="s">
        <v>497</v>
      </c>
      <c r="E120">
        <v>95.9</v>
      </c>
      <c r="F120">
        <v>22.23</v>
      </c>
      <c r="G120">
        <v>26.95</v>
      </c>
      <c r="H120">
        <v>2584.5</v>
      </c>
    </row>
    <row r="121" spans="1:8">
      <c r="A121" t="s">
        <v>684</v>
      </c>
      <c r="B121" t="s">
        <v>467</v>
      </c>
      <c r="C121" t="s">
        <v>685</v>
      </c>
      <c r="D121" t="s">
        <v>469</v>
      </c>
      <c r="E121">
        <v>155.01</v>
      </c>
      <c r="F121">
        <v>58.55</v>
      </c>
      <c r="G121">
        <v>70.98</v>
      </c>
      <c r="H121">
        <v>11002.6</v>
      </c>
    </row>
    <row r="122" spans="1:8">
      <c r="A122" t="s">
        <v>686</v>
      </c>
      <c r="B122" t="s">
        <v>467</v>
      </c>
      <c r="C122" t="s">
        <v>687</v>
      </c>
      <c r="D122" t="s">
        <v>495</v>
      </c>
      <c r="E122">
        <v>8203</v>
      </c>
      <c r="F122">
        <v>28.97</v>
      </c>
      <c r="G122">
        <v>35.119999999999997</v>
      </c>
      <c r="H122">
        <v>288089.36</v>
      </c>
    </row>
    <row r="123" spans="1:8">
      <c r="A123" t="s">
        <v>688</v>
      </c>
      <c r="B123" t="s">
        <v>467</v>
      </c>
      <c r="C123" t="s">
        <v>689</v>
      </c>
      <c r="D123" t="s">
        <v>495</v>
      </c>
      <c r="E123">
        <v>523</v>
      </c>
      <c r="F123">
        <v>31.55</v>
      </c>
      <c r="G123">
        <v>38.25</v>
      </c>
      <c r="H123">
        <v>20004.75</v>
      </c>
    </row>
    <row r="124" spans="1:8">
      <c r="A124" t="s">
        <v>690</v>
      </c>
      <c r="B124" t="s">
        <v>467</v>
      </c>
      <c r="C124" t="s">
        <v>691</v>
      </c>
      <c r="D124" t="s">
        <v>495</v>
      </c>
      <c r="E124">
        <v>55</v>
      </c>
      <c r="F124">
        <v>2482.56</v>
      </c>
      <c r="G124">
        <v>3009.61</v>
      </c>
      <c r="H124">
        <v>165528.54999999999</v>
      </c>
    </row>
    <row r="125" spans="1:8">
      <c r="A125" t="s">
        <v>692</v>
      </c>
      <c r="B125" t="s">
        <v>467</v>
      </c>
      <c r="C125" t="s">
        <v>693</v>
      </c>
      <c r="D125" t="s">
        <v>495</v>
      </c>
      <c r="E125">
        <v>4</v>
      </c>
      <c r="F125">
        <v>467.88</v>
      </c>
      <c r="G125">
        <v>567.21</v>
      </c>
      <c r="H125">
        <v>2268.84</v>
      </c>
    </row>
    <row r="126" spans="1:8">
      <c r="A126" t="s">
        <v>694</v>
      </c>
      <c r="B126" t="s">
        <v>467</v>
      </c>
      <c r="C126" t="s">
        <v>695</v>
      </c>
      <c r="D126" t="s">
        <v>495</v>
      </c>
      <c r="E126">
        <v>34</v>
      </c>
      <c r="F126">
        <v>420.46</v>
      </c>
      <c r="G126">
        <v>509.72</v>
      </c>
      <c r="H126">
        <v>17330.48</v>
      </c>
    </row>
    <row r="127" spans="1:8">
      <c r="A127" t="s">
        <v>696</v>
      </c>
      <c r="B127" t="s">
        <v>467</v>
      </c>
      <c r="C127" t="s">
        <v>697</v>
      </c>
      <c r="D127" t="s">
        <v>495</v>
      </c>
      <c r="E127">
        <v>2</v>
      </c>
      <c r="F127">
        <v>102841.33</v>
      </c>
      <c r="G127">
        <v>124674.54</v>
      </c>
      <c r="H127">
        <v>249349.08</v>
      </c>
    </row>
    <row r="128" spans="1:8">
      <c r="A128" t="s">
        <v>698</v>
      </c>
      <c r="B128" t="s">
        <v>467</v>
      </c>
      <c r="C128" t="s">
        <v>440</v>
      </c>
      <c r="D128" t="s">
        <v>699</v>
      </c>
      <c r="E128">
        <v>18</v>
      </c>
      <c r="F128">
        <v>22.23</v>
      </c>
      <c r="G128">
        <v>26.95</v>
      </c>
      <c r="H128">
        <v>485.1</v>
      </c>
    </row>
    <row r="129" spans="1:8">
      <c r="A129" t="s">
        <v>700</v>
      </c>
      <c r="B129" t="s">
        <v>471</v>
      </c>
      <c r="C129" t="s">
        <v>701</v>
      </c>
      <c r="D129" t="s">
        <v>495</v>
      </c>
      <c r="E129">
        <v>7</v>
      </c>
      <c r="F129">
        <v>721.69</v>
      </c>
      <c r="G129">
        <v>874.9</v>
      </c>
      <c r="H129">
        <v>6124.3</v>
      </c>
    </row>
    <row r="130" spans="1:8">
      <c r="A130" t="s">
        <v>702</v>
      </c>
      <c r="B130" t="s">
        <v>471</v>
      </c>
      <c r="C130" t="s">
        <v>703</v>
      </c>
      <c r="D130" t="s">
        <v>495</v>
      </c>
      <c r="E130">
        <v>7</v>
      </c>
      <c r="F130">
        <v>712.12</v>
      </c>
      <c r="G130">
        <v>863.3</v>
      </c>
      <c r="H130">
        <v>6043.1</v>
      </c>
    </row>
    <row r="131" spans="1:8">
      <c r="A131" t="s">
        <v>704</v>
      </c>
      <c r="B131" t="s">
        <v>471</v>
      </c>
      <c r="C131" t="s">
        <v>705</v>
      </c>
      <c r="D131" t="s">
        <v>495</v>
      </c>
      <c r="E131">
        <v>1</v>
      </c>
      <c r="F131">
        <v>2618.85</v>
      </c>
      <c r="G131">
        <v>3174.83</v>
      </c>
      <c r="H131">
        <v>3174.83</v>
      </c>
    </row>
    <row r="132" spans="1:8">
      <c r="A132" t="s">
        <v>706</v>
      </c>
      <c r="B132" t="s">
        <v>471</v>
      </c>
      <c r="C132" t="s">
        <v>707</v>
      </c>
      <c r="D132" t="s">
        <v>495</v>
      </c>
      <c r="E132">
        <v>278</v>
      </c>
      <c r="F132">
        <v>12661.97</v>
      </c>
      <c r="G132">
        <v>15350.11</v>
      </c>
      <c r="H132">
        <v>4267330.58</v>
      </c>
    </row>
    <row r="133" spans="1:8">
      <c r="A133" t="s">
        <v>708</v>
      </c>
      <c r="B133" t="s">
        <v>471</v>
      </c>
      <c r="C133" t="s">
        <v>707</v>
      </c>
      <c r="D133" t="s">
        <v>495</v>
      </c>
      <c r="E133">
        <v>68</v>
      </c>
      <c r="F133">
        <v>13161.97</v>
      </c>
      <c r="G133">
        <v>15956.26</v>
      </c>
      <c r="H133">
        <v>1085025.68</v>
      </c>
    </row>
    <row r="134" spans="1:8">
      <c r="A134" t="s">
        <v>709</v>
      </c>
      <c r="B134" t="s">
        <v>471</v>
      </c>
      <c r="C134" t="s">
        <v>710</v>
      </c>
      <c r="D134" t="s">
        <v>495</v>
      </c>
      <c r="E134">
        <v>11</v>
      </c>
      <c r="F134">
        <v>231.77</v>
      </c>
      <c r="G134">
        <v>280.97000000000003</v>
      </c>
      <c r="H134">
        <v>3090.67</v>
      </c>
    </row>
    <row r="135" spans="1:8">
      <c r="A135" t="s">
        <v>711</v>
      </c>
      <c r="B135" t="s">
        <v>471</v>
      </c>
      <c r="C135" t="s">
        <v>712</v>
      </c>
      <c r="D135" t="s">
        <v>495</v>
      </c>
      <c r="E135">
        <v>19</v>
      </c>
      <c r="F135">
        <v>232.88</v>
      </c>
      <c r="G135">
        <v>282.32</v>
      </c>
      <c r="H135">
        <v>5364.08</v>
      </c>
    </row>
    <row r="136" spans="1:8">
      <c r="A136" t="s">
        <v>713</v>
      </c>
      <c r="B136" t="s">
        <v>471</v>
      </c>
      <c r="C136" t="s">
        <v>714</v>
      </c>
      <c r="D136" t="s">
        <v>495</v>
      </c>
      <c r="E136">
        <v>43</v>
      </c>
      <c r="F136">
        <v>90.21</v>
      </c>
      <c r="G136">
        <v>109.36</v>
      </c>
      <c r="H136">
        <v>4702.4799999999996</v>
      </c>
    </row>
    <row r="137" spans="1:8">
      <c r="A137" t="s">
        <v>715</v>
      </c>
      <c r="B137" t="s">
        <v>471</v>
      </c>
      <c r="C137" t="s">
        <v>716</v>
      </c>
      <c r="D137" t="s">
        <v>495</v>
      </c>
      <c r="E137">
        <v>215</v>
      </c>
      <c r="F137">
        <v>112.8</v>
      </c>
      <c r="G137">
        <v>136.75</v>
      </c>
      <c r="H137">
        <v>29401.25</v>
      </c>
    </row>
    <row r="138" spans="1:8">
      <c r="A138" t="s">
        <v>717</v>
      </c>
      <c r="B138" t="s">
        <v>471</v>
      </c>
      <c r="C138" t="s">
        <v>718</v>
      </c>
      <c r="D138" t="s">
        <v>495</v>
      </c>
      <c r="E138">
        <v>57</v>
      </c>
      <c r="F138">
        <v>167.98</v>
      </c>
      <c r="G138">
        <v>203.64</v>
      </c>
      <c r="H138">
        <v>11607.48</v>
      </c>
    </row>
    <row r="139" spans="1:8">
      <c r="A139" t="s">
        <v>719</v>
      </c>
      <c r="B139" t="s">
        <v>467</v>
      </c>
      <c r="C139" t="s">
        <v>720</v>
      </c>
      <c r="D139" t="s">
        <v>495</v>
      </c>
      <c r="E139">
        <v>415</v>
      </c>
      <c r="F139">
        <v>36.380000000000003</v>
      </c>
      <c r="G139">
        <v>44.1</v>
      </c>
      <c r="H139">
        <v>18301.5</v>
      </c>
    </row>
    <row r="140" spans="1:8">
      <c r="A140" t="s">
        <v>721</v>
      </c>
      <c r="B140" t="s">
        <v>471</v>
      </c>
      <c r="C140" t="s">
        <v>722</v>
      </c>
      <c r="D140" t="s">
        <v>495</v>
      </c>
      <c r="E140">
        <v>415</v>
      </c>
      <c r="F140">
        <v>18.79</v>
      </c>
      <c r="G140">
        <v>22.78</v>
      </c>
      <c r="H140">
        <v>9453.7000000000007</v>
      </c>
    </row>
    <row r="141" spans="1:8">
      <c r="A141" t="s">
        <v>723</v>
      </c>
      <c r="B141" t="s">
        <v>467</v>
      </c>
      <c r="C141" t="s">
        <v>724</v>
      </c>
      <c r="D141" t="s">
        <v>495</v>
      </c>
      <c r="E141">
        <v>415</v>
      </c>
      <c r="F141">
        <v>663.9</v>
      </c>
      <c r="G141">
        <v>804.85</v>
      </c>
      <c r="H141">
        <v>334012.75</v>
      </c>
    </row>
    <row r="142" spans="1:8">
      <c r="A142" t="s">
        <v>725</v>
      </c>
      <c r="B142" t="s">
        <v>471</v>
      </c>
      <c r="C142" t="s">
        <v>726</v>
      </c>
      <c r="D142" t="s">
        <v>518</v>
      </c>
      <c r="E142">
        <v>13000</v>
      </c>
      <c r="F142">
        <v>16.91</v>
      </c>
      <c r="G142">
        <v>20.5</v>
      </c>
      <c r="H142">
        <v>266500</v>
      </c>
    </row>
    <row r="143" spans="1:8">
      <c r="A143" t="s">
        <v>727</v>
      </c>
      <c r="B143" t="s">
        <v>471</v>
      </c>
      <c r="C143" t="s">
        <v>728</v>
      </c>
      <c r="D143" t="s">
        <v>518</v>
      </c>
      <c r="E143">
        <v>1600</v>
      </c>
      <c r="F143">
        <v>8.77</v>
      </c>
      <c r="G143">
        <v>10.63</v>
      </c>
      <c r="H143">
        <v>17008</v>
      </c>
    </row>
    <row r="144" spans="1:8">
      <c r="A144" t="s">
        <v>729</v>
      </c>
      <c r="B144" t="s">
        <v>467</v>
      </c>
      <c r="C144" t="s">
        <v>730</v>
      </c>
      <c r="D144" t="s">
        <v>495</v>
      </c>
      <c r="E144">
        <v>50</v>
      </c>
      <c r="F144">
        <v>109.48</v>
      </c>
      <c r="G144">
        <v>132.72</v>
      </c>
      <c r="H144">
        <v>6636</v>
      </c>
    </row>
    <row r="145" spans="1:8">
      <c r="A145" t="s">
        <v>731</v>
      </c>
      <c r="B145" t="s">
        <v>471</v>
      </c>
      <c r="C145" t="s">
        <v>732</v>
      </c>
      <c r="D145" t="s">
        <v>495</v>
      </c>
      <c r="E145">
        <v>50</v>
      </c>
      <c r="F145">
        <v>259.64999999999998</v>
      </c>
      <c r="G145">
        <v>314.77</v>
      </c>
      <c r="H145">
        <v>15738.5</v>
      </c>
    </row>
    <row r="146" spans="1:8">
      <c r="A146" t="s">
        <v>733</v>
      </c>
      <c r="B146" t="s">
        <v>471</v>
      </c>
      <c r="C146" t="s">
        <v>734</v>
      </c>
      <c r="D146" t="s">
        <v>495</v>
      </c>
      <c r="E146">
        <v>1</v>
      </c>
      <c r="F146">
        <v>296.27999999999997</v>
      </c>
      <c r="G146">
        <v>359.18</v>
      </c>
      <c r="H146">
        <v>359.18</v>
      </c>
    </row>
    <row r="147" spans="1:8">
      <c r="A147" t="s">
        <v>735</v>
      </c>
      <c r="B147" t="s">
        <v>471</v>
      </c>
      <c r="C147" t="s">
        <v>736</v>
      </c>
      <c r="D147" t="s">
        <v>495</v>
      </c>
      <c r="E147">
        <v>4</v>
      </c>
      <c r="F147">
        <v>2.39</v>
      </c>
      <c r="G147">
        <v>2.9</v>
      </c>
      <c r="H147">
        <v>11.6</v>
      </c>
    </row>
    <row r="148" spans="1:8">
      <c r="A148" t="s">
        <v>737</v>
      </c>
      <c r="E148">
        <v>1637398.8449999995</v>
      </c>
      <c r="F148">
        <v>25595.517800000001</v>
      </c>
      <c r="G148">
        <v>31019.348133333344</v>
      </c>
      <c r="H148">
        <v>64267811.710000008</v>
      </c>
    </row>
  </sheetData>
  <pageMargins left="0.511811024" right="0.511811024" top="0.78740157499999996" bottom="0.78740157499999996" header="0.31496062000000002" footer="0.31496062000000002"/>
  <pageSetup paperSize="9" orientation="portrait"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FFFF00"/>
  </sheetPr>
  <dimension ref="A2:J156"/>
  <sheetViews>
    <sheetView topLeftCell="A146" workbookViewId="0">
      <selection activeCell="M159" sqref="M159"/>
    </sheetView>
  </sheetViews>
  <sheetFormatPr defaultColWidth="9" defaultRowHeight="15"/>
  <cols>
    <col min="6" max="6" width="10.5703125" customWidth="1"/>
    <col min="7" max="8" width="16.140625" customWidth="1"/>
    <col min="9" max="9" width="14.140625" customWidth="1"/>
    <col min="10" max="10" width="17.140625" customWidth="1"/>
  </cols>
  <sheetData>
    <row r="2" spans="1:10">
      <c r="A2" t="str">
        <f>'P.O. ONERADO'!A11</f>
        <v xml:space="preserve">ITEM </v>
      </c>
      <c r="B2" t="str">
        <f>'P.O. ONERADO'!B11</f>
        <v>CÓDIGO</v>
      </c>
      <c r="C2" t="e">
        <f>'P.O. ONERADO'!#REF!</f>
        <v>#REF!</v>
      </c>
      <c r="D2" t="str">
        <f>'P.O. ONERADO'!C11</f>
        <v>DESCRIÇÃO</v>
      </c>
      <c r="E2" t="str">
        <f>'P.O. ONERADO'!E11</f>
        <v>UND</v>
      </c>
      <c r="F2" t="str">
        <f>'P.O. ONERADO'!F11</f>
        <v xml:space="preserve">QUANT. </v>
      </c>
      <c r="G2" t="str">
        <f>'P.O. ONERADO'!G11</f>
        <v>PREÇOS $</v>
      </c>
      <c r="H2">
        <f>'P.O. ONERADO'!H11</f>
        <v>0</v>
      </c>
      <c r="I2">
        <f>'P.O. ONERADO'!I11</f>
        <v>0</v>
      </c>
      <c r="J2">
        <f>'P.O. ONERADO'!K11</f>
        <v>0</v>
      </c>
    </row>
    <row r="3" spans="1:10">
      <c r="A3" t="str">
        <f>'P.O. ONERADO'!A15</f>
        <v>1.1</v>
      </c>
      <c r="B3" t="str">
        <f>'P.O. ONERADO'!B15</f>
        <v>CPUADM01</v>
      </c>
      <c r="C3" t="e">
        <f>'P.O. ONERADO'!#REF!</f>
        <v>#REF!</v>
      </c>
      <c r="D3" t="str">
        <f>'P.O. ONERADO'!C15</f>
        <v>Custo da Administração Local da Obra</v>
      </c>
      <c r="E3" t="str">
        <f>'P.O. ONERADO'!E15</f>
        <v>un</v>
      </c>
      <c r="F3">
        <f>'P.O. ONERADO'!F15</f>
        <v>1</v>
      </c>
      <c r="G3">
        <f>'P.O. ONERADO'!G15</f>
        <v>540586.25</v>
      </c>
      <c r="H3">
        <f>'P.O. ONERADO'!H15</f>
        <v>0.21229999999999999</v>
      </c>
      <c r="I3">
        <f>'P.O. ONERADO'!I15</f>
        <v>655352.71</v>
      </c>
      <c r="J3">
        <f>'P.O. ONERADO'!K15</f>
        <v>655352.71</v>
      </c>
    </row>
    <row r="4" spans="1:10">
      <c r="A4" t="str">
        <f>'P.O. ONERADO'!A17</f>
        <v>2.1</v>
      </c>
      <c r="B4" t="str">
        <f>'P.O. ONERADO'!B17</f>
        <v>CPUCAN01</v>
      </c>
      <c r="C4" t="e">
        <f>'P.O. ONERADO'!#REF!</f>
        <v>#REF!</v>
      </c>
      <c r="D4" t="str">
        <f>'P.O. ONERADO'!C17</f>
        <v>Custo de instalação do Canteiro de Obras</v>
      </c>
      <c r="E4" t="str">
        <f>'P.O. ONERADO'!E17</f>
        <v>un</v>
      </c>
      <c r="F4">
        <f>'P.O. ONERADO'!F17</f>
        <v>1</v>
      </c>
      <c r="G4">
        <f>'P.O. ONERADO'!G17</f>
        <v>1009020.87</v>
      </c>
      <c r="H4">
        <f>'P.O. ONERADO'!H17</f>
        <v>0.21229999999999999</v>
      </c>
      <c r="I4">
        <f>'P.O. ONERADO'!I17</f>
        <v>1223236</v>
      </c>
      <c r="J4">
        <f>'P.O. ONERADO'!K17</f>
        <v>1223236</v>
      </c>
    </row>
    <row r="5" spans="1:10">
      <c r="A5" t="e">
        <f>'P.O. ONERADO'!#REF!</f>
        <v>#REF!</v>
      </c>
      <c r="B5" t="e">
        <f>'P.O. ONERADO'!#REF!</f>
        <v>#REF!</v>
      </c>
      <c r="C5" t="e">
        <f>'P.O. ONERADO'!#REF!</f>
        <v>#REF!</v>
      </c>
      <c r="D5" t="e">
        <f>'P.O. ONERADO'!#REF!</f>
        <v>#REF!</v>
      </c>
      <c r="E5" t="e">
        <f>'P.O. ONERADO'!#REF!</f>
        <v>#REF!</v>
      </c>
      <c r="F5" t="e">
        <f>'P.O. ONERADO'!#REF!</f>
        <v>#REF!</v>
      </c>
      <c r="G5" t="e">
        <f>'P.O. ONERADO'!#REF!</f>
        <v>#REF!</v>
      </c>
      <c r="H5" t="e">
        <f>'P.O. ONERADO'!#REF!</f>
        <v>#REF!</v>
      </c>
      <c r="I5" t="e">
        <f>'P.O. ONERADO'!#REF!</f>
        <v>#REF!</v>
      </c>
      <c r="J5" t="e">
        <f>'P.O. ONERADO'!#REF!</f>
        <v>#REF!</v>
      </c>
    </row>
    <row r="6" spans="1:10">
      <c r="A6" t="e">
        <f>'P.O. ONERADO'!#REF!</f>
        <v>#REF!</v>
      </c>
      <c r="B6" t="e">
        <f>'P.O. ONERADO'!#REF!</f>
        <v>#REF!</v>
      </c>
      <c r="C6" t="e">
        <f>'P.O. ONERADO'!#REF!</f>
        <v>#REF!</v>
      </c>
      <c r="D6" t="e">
        <f>'P.O. ONERADO'!#REF!</f>
        <v>#REF!</v>
      </c>
      <c r="E6" t="e">
        <f>'P.O. ONERADO'!#REF!</f>
        <v>#REF!</v>
      </c>
      <c r="F6" t="e">
        <f>'P.O. ONERADO'!#REF!</f>
        <v>#REF!</v>
      </c>
      <c r="G6" t="e">
        <f>'P.O. ONERADO'!#REF!</f>
        <v>#REF!</v>
      </c>
      <c r="H6" t="e">
        <f>'P.O. ONERADO'!#REF!</f>
        <v>#REF!</v>
      </c>
      <c r="I6" t="e">
        <f>'P.O. ONERADO'!#REF!</f>
        <v>#REF!</v>
      </c>
      <c r="J6" t="e">
        <f>'P.O. ONERADO'!#REF!</f>
        <v>#REF!</v>
      </c>
    </row>
    <row r="7" spans="1:10">
      <c r="A7" t="e">
        <f>'P.O. ONERADO'!#REF!</f>
        <v>#REF!</v>
      </c>
      <c r="B7" t="e">
        <f>'P.O. ONERADO'!#REF!</f>
        <v>#REF!</v>
      </c>
      <c r="C7" t="e">
        <f>'P.O. ONERADO'!#REF!</f>
        <v>#REF!</v>
      </c>
      <c r="D7" t="e">
        <f>'P.O. ONERADO'!#REF!</f>
        <v>#REF!</v>
      </c>
      <c r="E7" t="e">
        <f>'P.O. ONERADO'!#REF!</f>
        <v>#REF!</v>
      </c>
      <c r="F7" t="e">
        <f>'P.O. ONERADO'!#REF!</f>
        <v>#REF!</v>
      </c>
      <c r="G7" t="e">
        <f>'P.O. ONERADO'!#REF!</f>
        <v>#REF!</v>
      </c>
      <c r="H7" t="e">
        <f>'P.O. ONERADO'!#REF!</f>
        <v>#REF!</v>
      </c>
      <c r="I7" t="e">
        <f>'P.O. ONERADO'!#REF!</f>
        <v>#REF!</v>
      </c>
      <c r="J7" t="e">
        <f>'P.O. ONERADO'!#REF!</f>
        <v>#REF!</v>
      </c>
    </row>
    <row r="8" spans="1:10">
      <c r="A8" t="e">
        <f>'P.O. ONERADO'!#REF!</f>
        <v>#REF!</v>
      </c>
      <c r="B8" t="e">
        <f>'P.O. ONERADO'!#REF!</f>
        <v>#REF!</v>
      </c>
      <c r="C8" t="e">
        <f>'P.O. ONERADO'!#REF!</f>
        <v>#REF!</v>
      </c>
      <c r="D8" t="e">
        <f>'P.O. ONERADO'!#REF!</f>
        <v>#REF!</v>
      </c>
      <c r="E8" t="e">
        <f>'P.O. ONERADO'!#REF!</f>
        <v>#REF!</v>
      </c>
      <c r="F8" t="e">
        <f>'P.O. ONERADO'!#REF!</f>
        <v>#REF!</v>
      </c>
      <c r="G8" t="e">
        <f>'P.O. ONERADO'!#REF!</f>
        <v>#REF!</v>
      </c>
      <c r="H8" t="e">
        <f>'P.O. ONERADO'!#REF!</f>
        <v>#REF!</v>
      </c>
      <c r="I8" t="e">
        <f>'P.O. ONERADO'!#REF!</f>
        <v>#REF!</v>
      </c>
      <c r="J8" t="e">
        <f>'P.O. ONERADO'!#REF!</f>
        <v>#REF!</v>
      </c>
    </row>
    <row r="9" spans="1:10">
      <c r="A9" t="str">
        <f>'P.O. ONERADO'!A19</f>
        <v>3.1</v>
      </c>
      <c r="B9" t="str">
        <f>'P.O. ONERADO'!B19</f>
        <v>CPUMOB01</v>
      </c>
      <c r="C9" t="e">
        <f>'P.O. ONERADO'!#REF!</f>
        <v>#REF!</v>
      </c>
      <c r="D9" t="str">
        <f>'P.O. ONERADO'!C19</f>
        <v>Custo da Mobilização e Desmobilização</v>
      </c>
      <c r="E9" t="str">
        <f>'P.O. ONERADO'!E19</f>
        <v>un</v>
      </c>
      <c r="F9">
        <f>'P.O. ONERADO'!F19</f>
        <v>1</v>
      </c>
      <c r="G9">
        <f>'P.O. ONERADO'!G19</f>
        <v>57696.65</v>
      </c>
      <c r="H9">
        <f>'P.O. ONERADO'!H19</f>
        <v>0.21229999999999999</v>
      </c>
      <c r="I9">
        <f>'P.O. ONERADO'!I19</f>
        <v>69945.649999999994</v>
      </c>
      <c r="J9">
        <f>'P.O. ONERADO'!K19</f>
        <v>69945.649999999994</v>
      </c>
    </row>
    <row r="10" spans="1:10">
      <c r="A10" t="str">
        <f>'P.O. ONERADO'!A21</f>
        <v>4.1</v>
      </c>
      <c r="B10">
        <f>'P.O. ONERADO'!B21</f>
        <v>5501710</v>
      </c>
      <c r="C10" t="e">
        <f>'P.O. ONERADO'!#REF!</f>
        <v>#REF!</v>
      </c>
      <c r="D10" t="str">
        <f>'P.O. ONERADO'!C21</f>
        <v>Escavação, carga e transporte em material de 1ª categoria - DMT de 50 m</v>
      </c>
      <c r="E10" t="str">
        <f>'P.O. ONERADO'!E21</f>
        <v>m³</v>
      </c>
      <c r="F10" t="e">
        <f>'P.O. ONERADO'!#REF!</f>
        <v>#REF!</v>
      </c>
      <c r="G10">
        <f>'P.O. ONERADO'!G21</f>
        <v>3.72</v>
      </c>
      <c r="H10">
        <f>'P.O. ONERADO'!H21</f>
        <v>0.21229999999999999</v>
      </c>
      <c r="I10">
        <f>'P.O. ONERADO'!I21</f>
        <v>4.51</v>
      </c>
      <c r="J10">
        <f>'P.O. ONERADO'!K21</f>
        <v>7053.91</v>
      </c>
    </row>
    <row r="11" spans="1:10">
      <c r="A11" t="str">
        <f>'P.O. ONERADO'!A22</f>
        <v>4.2</v>
      </c>
      <c r="B11">
        <f>'P.O. ONERADO'!B22</f>
        <v>5502109</v>
      </c>
      <c r="C11" t="e">
        <f>'P.O. ONERADO'!#REF!</f>
        <v>#REF!</v>
      </c>
      <c r="D11" t="str">
        <f>'P.O. ONERADO'!C22</f>
        <v>Escavação, carga e transporte de material de 1ª categoria - DMT de 50 a 200 m - caminho de serviço em leito natural - com escavadeira e caminhão basculante de 14 m³</v>
      </c>
      <c r="E11" t="str">
        <f>'P.O. ONERADO'!E22</f>
        <v>m³</v>
      </c>
      <c r="F11">
        <f>'P.O. ONERADO'!F21</f>
        <v>1564.06</v>
      </c>
      <c r="G11">
        <f>'P.O. ONERADO'!G22</f>
        <v>6.31</v>
      </c>
      <c r="H11">
        <f>'P.O. ONERADO'!H22</f>
        <v>0.21229999999999999</v>
      </c>
      <c r="I11">
        <f>'P.O. ONERADO'!I22</f>
        <v>7.65</v>
      </c>
      <c r="J11">
        <f>'P.O. ONERADO'!K22</f>
        <v>4489.63</v>
      </c>
    </row>
    <row r="12" spans="1:10">
      <c r="A12" t="str">
        <f>'P.O. ONERADO'!A23</f>
        <v>4.3</v>
      </c>
      <c r="B12">
        <f>'P.O. ONERADO'!B23</f>
        <v>5502110</v>
      </c>
      <c r="C12" t="e">
        <f>'P.O. ONERADO'!#REF!</f>
        <v>#REF!</v>
      </c>
      <c r="D12" t="str">
        <f>'P.O. ONERADO'!C23</f>
        <v>Escavação, carga e transporte de material de 1ª categoria - DMT de 200 a 400 m - caminho de serviço em leito natural - com escavadeira e caminhão basculante de 14 m³</v>
      </c>
      <c r="E12" t="str">
        <f>'P.O. ONERADO'!E23</f>
        <v>m³</v>
      </c>
      <c r="F12">
        <f>'P.O. ONERADO'!F23</f>
        <v>1214.67</v>
      </c>
      <c r="G12">
        <f>'P.O. ONERADO'!G23</f>
        <v>6.74</v>
      </c>
      <c r="H12">
        <f>'P.O. ONERADO'!H23</f>
        <v>0.21229999999999999</v>
      </c>
      <c r="I12">
        <f>'P.O. ONERADO'!I23</f>
        <v>8.17</v>
      </c>
      <c r="J12">
        <f>'P.O. ONERADO'!K23</f>
        <v>9923.85</v>
      </c>
    </row>
    <row r="13" spans="1:10">
      <c r="A13" t="e">
        <f>'P.O. ONERADO'!#REF!</f>
        <v>#REF!</v>
      </c>
      <c r="B13" t="e">
        <f>'P.O. ONERADO'!#REF!</f>
        <v>#REF!</v>
      </c>
      <c r="C13" t="e">
        <f>'P.O. ONERADO'!#REF!</f>
        <v>#REF!</v>
      </c>
      <c r="D13" t="e">
        <f>'P.O. ONERADO'!#REF!</f>
        <v>#REF!</v>
      </c>
      <c r="E13" t="e">
        <f>'P.O. ONERADO'!#REF!</f>
        <v>#REF!</v>
      </c>
      <c r="F13" t="e">
        <f>'P.O. ONERADO'!#REF!</f>
        <v>#REF!</v>
      </c>
      <c r="G13" t="e">
        <f>'P.O. ONERADO'!#REF!</f>
        <v>#REF!</v>
      </c>
      <c r="H13" t="e">
        <f>'P.O. ONERADO'!#REF!</f>
        <v>#REF!</v>
      </c>
      <c r="I13" t="e">
        <f>'P.O. ONERADO'!#REF!</f>
        <v>#REF!</v>
      </c>
      <c r="J13" t="e">
        <f>'P.O. ONERADO'!#REF!</f>
        <v>#REF!</v>
      </c>
    </row>
    <row r="14" spans="1:10">
      <c r="A14" t="str">
        <f>'P.O. ONERADO'!A24</f>
        <v>4.4</v>
      </c>
      <c r="B14" t="str">
        <f>'P.O. ONERADO'!B24</f>
        <v>CPUTER01</v>
      </c>
      <c r="C14" t="e">
        <f>'P.O. ONERADO'!#REF!</f>
        <v>#REF!</v>
      </c>
      <c r="D14" t="str">
        <f>'P.O. ONERADO'!C24</f>
        <v>Escavação, carga e transporte de material de 1ª categoria na distância de 21.62 km - caminho de serviço pavimentado - com carregadeira e caminhão basculante de 14 m³</v>
      </c>
      <c r="E14" t="str">
        <f>'P.O. ONERADO'!E24</f>
        <v>m³</v>
      </c>
      <c r="F14">
        <f>'P.O. ONERADO'!F24</f>
        <v>1608.48</v>
      </c>
      <c r="G14">
        <f>'P.O. ONERADO'!G24</f>
        <v>28.63</v>
      </c>
      <c r="H14">
        <f>'P.O. ONERADO'!H24</f>
        <v>0.21229999999999999</v>
      </c>
      <c r="I14">
        <f>'P.O. ONERADO'!I24</f>
        <v>34.71</v>
      </c>
      <c r="J14">
        <f>'P.O. ONERADO'!K24</f>
        <v>55830.34</v>
      </c>
    </row>
    <row r="15" spans="1:10">
      <c r="A15" t="str">
        <f>'P.O. ONERADO'!A25</f>
        <v>4.5</v>
      </c>
      <c r="B15">
        <f>'P.O. ONERADO'!B25</f>
        <v>5502585</v>
      </c>
      <c r="C15" t="e">
        <f>'P.O. ONERADO'!#REF!</f>
        <v>#REF!</v>
      </c>
      <c r="D15" t="str">
        <f>'P.O. ONERADO'!C25</f>
        <v>Escavação, carga e transporte de material de 2ª categoria - DMT de 50 a 200 m - caminho de serviço em leito natural - com escavadeira e caminhão basculante de 14 m³</v>
      </c>
      <c r="E15" t="str">
        <f>'P.O. ONERADO'!E25</f>
        <v>m³</v>
      </c>
      <c r="F15">
        <f>'P.O. ONERADO'!F25</f>
        <v>734.04</v>
      </c>
      <c r="G15">
        <f>'P.O. ONERADO'!G25</f>
        <v>8.89</v>
      </c>
      <c r="H15">
        <f>'P.O. ONERADO'!H25</f>
        <v>0.21229999999999999</v>
      </c>
      <c r="I15">
        <f>'P.O. ONERADO'!I25</f>
        <v>10.78</v>
      </c>
      <c r="J15">
        <f>'P.O. ONERADO'!K25</f>
        <v>7912.95</v>
      </c>
    </row>
    <row r="16" spans="1:10">
      <c r="A16" t="str">
        <f>'P.O. ONERADO'!A26</f>
        <v>4.6</v>
      </c>
      <c r="B16">
        <f>'P.O. ONERADO'!B26</f>
        <v>5502586</v>
      </c>
      <c r="C16" t="e">
        <f>'P.O. ONERADO'!#REF!</f>
        <v>#REF!</v>
      </c>
      <c r="D16" t="str">
        <f>'P.O. ONERADO'!C26</f>
        <v>Escavação, carga e transporte de material de 2ª categoria - DMT de 200 a 400 m - caminho de serviço em leito natural - com escavadeira e caminhão basculante de 14 m³</v>
      </c>
      <c r="E16" t="str">
        <f>'P.O. ONERADO'!E26</f>
        <v>m³</v>
      </c>
      <c r="F16">
        <f>'P.O. ONERADO'!F26</f>
        <v>1206.3800000000001</v>
      </c>
      <c r="G16">
        <f>'P.O. ONERADO'!G26</f>
        <v>9.39</v>
      </c>
      <c r="H16">
        <f>'P.O. ONERADO'!H26</f>
        <v>0.21229999999999999</v>
      </c>
      <c r="I16">
        <f>'P.O. ONERADO'!I26</f>
        <v>11.38</v>
      </c>
      <c r="J16">
        <f>'P.O. ONERADO'!K26</f>
        <v>13728.6</v>
      </c>
    </row>
    <row r="17" spans="1:10">
      <c r="A17" t="e">
        <f>'P.O. ONERADO'!#REF!</f>
        <v>#REF!</v>
      </c>
      <c r="B17" t="e">
        <f>'P.O. ONERADO'!#REF!</f>
        <v>#REF!</v>
      </c>
      <c r="C17" t="e">
        <f>'P.O. ONERADO'!#REF!</f>
        <v>#REF!</v>
      </c>
      <c r="D17" t="e">
        <f>'P.O. ONERADO'!#REF!</f>
        <v>#REF!</v>
      </c>
      <c r="E17" t="e">
        <f>'P.O. ONERADO'!#REF!</f>
        <v>#REF!</v>
      </c>
      <c r="F17" t="e">
        <f>'P.O. ONERADO'!#REF!</f>
        <v>#REF!</v>
      </c>
      <c r="G17" t="e">
        <f>'P.O. ONERADO'!#REF!</f>
        <v>#REF!</v>
      </c>
      <c r="H17" t="e">
        <f>'P.O. ONERADO'!#REF!</f>
        <v>#REF!</v>
      </c>
      <c r="I17" t="e">
        <f>'P.O. ONERADO'!#REF!</f>
        <v>#REF!</v>
      </c>
      <c r="J17" t="e">
        <f>'P.O. ONERADO'!#REF!</f>
        <v>#REF!</v>
      </c>
    </row>
    <row r="18" spans="1:10">
      <c r="A18" t="e">
        <f>'P.O. ONERADO'!#REF!</f>
        <v>#REF!</v>
      </c>
      <c r="B18" t="e">
        <f>'P.O. ONERADO'!#REF!</f>
        <v>#REF!</v>
      </c>
      <c r="C18" t="e">
        <f>'P.O. ONERADO'!#REF!</f>
        <v>#REF!</v>
      </c>
      <c r="D18" t="e">
        <f>'P.O. ONERADO'!#REF!</f>
        <v>#REF!</v>
      </c>
      <c r="E18" t="e">
        <f>'P.O. ONERADO'!#REF!</f>
        <v>#REF!</v>
      </c>
      <c r="F18" t="e">
        <f>'P.O. ONERADO'!#REF!</f>
        <v>#REF!</v>
      </c>
      <c r="G18" t="e">
        <f>'P.O. ONERADO'!#REF!</f>
        <v>#REF!</v>
      </c>
      <c r="H18" t="e">
        <f>'P.O. ONERADO'!#REF!</f>
        <v>#REF!</v>
      </c>
      <c r="I18" t="e">
        <f>'P.O. ONERADO'!#REF!</f>
        <v>#REF!</v>
      </c>
      <c r="J18" t="e">
        <f>'P.O. ONERADO'!#REF!</f>
        <v>#REF!</v>
      </c>
    </row>
    <row r="19" spans="1:10">
      <c r="A19" t="e">
        <f>'P.O. ONERADO'!#REF!</f>
        <v>#REF!</v>
      </c>
      <c r="B19" t="e">
        <f>'P.O. ONERADO'!#REF!</f>
        <v>#REF!</v>
      </c>
      <c r="C19" t="e">
        <f>'P.O. ONERADO'!#REF!</f>
        <v>#REF!</v>
      </c>
      <c r="D19" t="e">
        <f>'P.O. ONERADO'!#REF!</f>
        <v>#REF!</v>
      </c>
      <c r="E19" t="e">
        <f>'P.O. ONERADO'!#REF!</f>
        <v>#REF!</v>
      </c>
      <c r="F19" t="e">
        <f>'P.O. ONERADO'!#REF!</f>
        <v>#REF!</v>
      </c>
      <c r="G19" t="e">
        <f>'P.O. ONERADO'!#REF!</f>
        <v>#REF!</v>
      </c>
      <c r="H19" t="e">
        <f>'P.O. ONERADO'!#REF!</f>
        <v>#REF!</v>
      </c>
      <c r="I19" t="e">
        <f>'P.O. ONERADO'!#REF!</f>
        <v>#REF!</v>
      </c>
      <c r="J19" t="e">
        <f>'P.O. ONERADO'!#REF!</f>
        <v>#REF!</v>
      </c>
    </row>
    <row r="20" spans="1:10">
      <c r="A20" t="str">
        <f>'P.O. ONERADO'!A28</f>
        <v>4.8</v>
      </c>
      <c r="B20">
        <f>'P.O. ONERADO'!B28</f>
        <v>5505766</v>
      </c>
      <c r="C20" t="e">
        <f>'P.O. ONERADO'!#REF!</f>
        <v>#REF!</v>
      </c>
      <c r="D20" t="str">
        <f>'P.O. ONERADO'!C28</f>
        <v>Desmonte de material de 3ª categoria a frio com argamassa expansiva a céu aberto</v>
      </c>
      <c r="E20" t="str">
        <f>'P.O. ONERADO'!E28</f>
        <v>m³</v>
      </c>
      <c r="F20">
        <f>'P.O. ONERADO'!F28</f>
        <v>2411.2600000000002</v>
      </c>
      <c r="G20">
        <f>'P.O. ONERADO'!G28</f>
        <v>389.49</v>
      </c>
      <c r="H20">
        <f>'P.O. ONERADO'!H28</f>
        <v>0.21229999999999999</v>
      </c>
      <c r="I20">
        <f>'P.O. ONERADO'!I28</f>
        <v>472.18</v>
      </c>
      <c r="J20">
        <f>'P.O. ONERADO'!K28</f>
        <v>1138548.74</v>
      </c>
    </row>
    <row r="21" spans="1:10">
      <c r="A21" t="str">
        <f>'P.O. ONERADO'!A29</f>
        <v>4.9</v>
      </c>
      <c r="B21" t="str">
        <f>'P.O. ONERADO'!B29</f>
        <v>CPUTER03</v>
      </c>
      <c r="C21" t="e">
        <f>'P.O. ONERADO'!#REF!</f>
        <v>#REF!</v>
      </c>
      <c r="D21" t="str">
        <f>'P.O. ONERADO'!C29</f>
        <v>Carga e transporte de material proveniente do desmonte de rocha na distância de 65.64 km - com caminhão basculante de 12m³</v>
      </c>
      <c r="E21" t="str">
        <f>'P.O. ONERADO'!E29</f>
        <v>m³</v>
      </c>
      <c r="F21">
        <f>'P.O. ONERADO'!F29</f>
        <v>2411.2600000000002</v>
      </c>
      <c r="G21">
        <f>'P.O. ONERADO'!G29</f>
        <v>156.56</v>
      </c>
      <c r="H21">
        <f>'P.O. ONERADO'!H29</f>
        <v>0.21229999999999999</v>
      </c>
      <c r="I21">
        <f>'P.O. ONERADO'!I29</f>
        <v>189.8</v>
      </c>
      <c r="J21">
        <f>'P.O. ONERADO'!K29</f>
        <v>457657.14</v>
      </c>
    </row>
    <row r="22" spans="1:10">
      <c r="A22" t="e">
        <f>'P.O. ONERADO'!#REF!</f>
        <v>#REF!</v>
      </c>
      <c r="B22" t="e">
        <f>'P.O. ONERADO'!#REF!</f>
        <v>#REF!</v>
      </c>
      <c r="C22" t="e">
        <f>'P.O. ONERADO'!#REF!</f>
        <v>#REF!</v>
      </c>
      <c r="D22" t="e">
        <f>'P.O. ONERADO'!#REF!</f>
        <v>#REF!</v>
      </c>
      <c r="E22" t="e">
        <f>'P.O. ONERADO'!#REF!</f>
        <v>#REF!</v>
      </c>
      <c r="F22" t="e">
        <f>'P.O. ONERADO'!#REF!</f>
        <v>#REF!</v>
      </c>
      <c r="G22" t="e">
        <f>'P.O. ONERADO'!#REF!</f>
        <v>#REF!</v>
      </c>
      <c r="H22" t="e">
        <f>'P.O. ONERADO'!#REF!</f>
        <v>#REF!</v>
      </c>
      <c r="I22" t="e">
        <f>'P.O. ONERADO'!#REF!</f>
        <v>#REF!</v>
      </c>
      <c r="J22" t="e">
        <f>'P.O. ONERADO'!#REF!</f>
        <v>#REF!</v>
      </c>
    </row>
    <row r="23" spans="1:10">
      <c r="A23" t="e">
        <f>'P.O. ONERADO'!#REF!</f>
        <v>#REF!</v>
      </c>
      <c r="B23" t="e">
        <f>'P.O. ONERADO'!#REF!</f>
        <v>#REF!</v>
      </c>
      <c r="C23" t="e">
        <f>'P.O. ONERADO'!#REF!</f>
        <v>#REF!</v>
      </c>
      <c r="D23" t="e">
        <f>'P.O. ONERADO'!#REF!</f>
        <v>#REF!</v>
      </c>
      <c r="E23" t="e">
        <f>'P.O. ONERADO'!#REF!</f>
        <v>#REF!</v>
      </c>
      <c r="F23" t="e">
        <f>'P.O. ONERADO'!#REF!</f>
        <v>#REF!</v>
      </c>
      <c r="G23" t="e">
        <f>'P.O. ONERADO'!#REF!</f>
        <v>#REF!</v>
      </c>
      <c r="H23" t="e">
        <f>'P.O. ONERADO'!#REF!</f>
        <v>#REF!</v>
      </c>
      <c r="I23" t="e">
        <f>'P.O. ONERADO'!#REF!</f>
        <v>#REF!</v>
      </c>
      <c r="J23" t="e">
        <f>'P.O. ONERADO'!#REF!</f>
        <v>#REF!</v>
      </c>
    </row>
    <row r="24" spans="1:10">
      <c r="A24" t="e">
        <f>'P.O. ONERADO'!#REF!</f>
        <v>#REF!</v>
      </c>
      <c r="B24" t="e">
        <f>'P.O. ONERADO'!#REF!</f>
        <v>#REF!</v>
      </c>
      <c r="C24" t="e">
        <f>'P.O. ONERADO'!#REF!</f>
        <v>#REF!</v>
      </c>
      <c r="D24" t="e">
        <f>'P.O. ONERADO'!#REF!</f>
        <v>#REF!</v>
      </c>
      <c r="E24" t="e">
        <f>'P.O. ONERADO'!#REF!</f>
        <v>#REF!</v>
      </c>
      <c r="F24" t="e">
        <f>'P.O. ONERADO'!#REF!</f>
        <v>#REF!</v>
      </c>
      <c r="G24" t="e">
        <f>'P.O. ONERADO'!#REF!</f>
        <v>#REF!</v>
      </c>
      <c r="H24" t="e">
        <f>'P.O. ONERADO'!#REF!</f>
        <v>#REF!</v>
      </c>
      <c r="I24" t="e">
        <f>'P.O. ONERADO'!#REF!</f>
        <v>#REF!</v>
      </c>
      <c r="J24" t="e">
        <f>'P.O. ONERADO'!#REF!</f>
        <v>#REF!</v>
      </c>
    </row>
    <row r="25" spans="1:10">
      <c r="A25" t="str">
        <f>'P.O. ONERADO'!A30</f>
        <v>4.10</v>
      </c>
      <c r="B25" t="str">
        <f>'P.O. ONERADO'!B30</f>
        <v>5503041</v>
      </c>
      <c r="C25" t="e">
        <f>'P.O. ONERADO'!#REF!</f>
        <v>#REF!</v>
      </c>
      <c r="D25" t="str">
        <f>'P.O. ONERADO'!C30</f>
        <v>Compactação de aterros a 100% do Proctor intermediário</v>
      </c>
      <c r="E25" t="str">
        <f>'P.O. ONERADO'!E30</f>
        <v>m³</v>
      </c>
      <c r="F25">
        <f>'P.O. ONERADO'!F30</f>
        <v>210</v>
      </c>
      <c r="G25">
        <f>'P.O. ONERADO'!G30</f>
        <v>6.48</v>
      </c>
      <c r="H25">
        <f>'P.O. ONERADO'!H30</f>
        <v>0.21229999999999999</v>
      </c>
      <c r="I25">
        <f>'P.O. ONERADO'!I30</f>
        <v>7.86</v>
      </c>
      <c r="J25">
        <f>'P.O. ONERADO'!K30</f>
        <v>1650.6</v>
      </c>
    </row>
    <row r="26" spans="1:10">
      <c r="A26" t="str">
        <f>'P.O. ONERADO'!A31</f>
        <v>4.11</v>
      </c>
      <c r="B26" t="str">
        <f>'P.O. ONERADO'!B31</f>
        <v>5502978</v>
      </c>
      <c r="C26" t="e">
        <f>'P.O. ONERADO'!#REF!</f>
        <v>#REF!</v>
      </c>
      <c r="D26" t="str">
        <f>'P.O. ONERADO'!C31</f>
        <v>Compactação de aterros a 100% do Proctor normal</v>
      </c>
      <c r="E26" t="str">
        <f>'P.O. ONERADO'!E31</f>
        <v>m³</v>
      </c>
      <c r="F26">
        <f>'P.O. ONERADO'!F31</f>
        <v>4724.28</v>
      </c>
      <c r="G26">
        <f>'P.O. ONERADO'!G31</f>
        <v>5.6</v>
      </c>
      <c r="H26">
        <f>'P.O. ONERADO'!H31</f>
        <v>0.21229999999999999</v>
      </c>
      <c r="I26">
        <f>'P.O. ONERADO'!I31</f>
        <v>6.79</v>
      </c>
      <c r="J26">
        <f>'P.O. ONERADO'!K31</f>
        <v>32077.86</v>
      </c>
    </row>
    <row r="27" spans="1:10">
      <c r="A27" t="e">
        <f>'P.O. ONERADO'!#REF!</f>
        <v>#REF!</v>
      </c>
      <c r="B27" t="e">
        <f>'P.O. ONERADO'!#REF!</f>
        <v>#REF!</v>
      </c>
      <c r="C27" t="e">
        <f>'P.O. ONERADO'!#REF!</f>
        <v>#REF!</v>
      </c>
      <c r="D27" t="e">
        <f>'P.O. ONERADO'!#REF!</f>
        <v>#REF!</v>
      </c>
      <c r="E27" t="e">
        <f>'P.O. ONERADO'!#REF!</f>
        <v>#REF!</v>
      </c>
      <c r="F27" t="e">
        <f>'P.O. ONERADO'!#REF!</f>
        <v>#REF!</v>
      </c>
      <c r="G27" t="e">
        <f>'P.O. ONERADO'!#REF!</f>
        <v>#REF!</v>
      </c>
      <c r="H27" t="e">
        <f>'P.O. ONERADO'!#REF!</f>
        <v>#REF!</v>
      </c>
      <c r="I27" t="e">
        <f>'P.O. ONERADO'!#REF!</f>
        <v>#REF!</v>
      </c>
      <c r="J27" t="e">
        <f>'P.O. ONERADO'!#REF!</f>
        <v>#REF!</v>
      </c>
    </row>
    <row r="28" spans="1:10">
      <c r="A28" t="e">
        <f>'P.O. ONERADO'!#REF!</f>
        <v>#REF!</v>
      </c>
      <c r="B28" t="e">
        <f>'P.O. ONERADO'!#REF!</f>
        <v>#REF!</v>
      </c>
      <c r="C28" t="e">
        <f>'P.O. ONERADO'!#REF!</f>
        <v>#REF!</v>
      </c>
      <c r="D28" t="e">
        <f>'P.O. ONERADO'!#REF!</f>
        <v>#REF!</v>
      </c>
      <c r="E28" t="e">
        <f>'P.O. ONERADO'!#REF!</f>
        <v>#REF!</v>
      </c>
      <c r="F28" t="e">
        <f>'P.O. ONERADO'!#REF!</f>
        <v>#REF!</v>
      </c>
      <c r="G28" t="e">
        <f>'P.O. ONERADO'!#REF!</f>
        <v>#REF!</v>
      </c>
      <c r="H28" t="e">
        <f>'P.O. ONERADO'!#REF!</f>
        <v>#REF!</v>
      </c>
      <c r="I28" t="e">
        <f>'P.O. ONERADO'!#REF!</f>
        <v>#REF!</v>
      </c>
      <c r="J28" t="e">
        <f>'P.O. ONERADO'!#REF!</f>
        <v>#REF!</v>
      </c>
    </row>
    <row r="29" spans="1:10">
      <c r="A29" t="str">
        <f>'P.O. ONERADO'!A32</f>
        <v>4.12</v>
      </c>
      <c r="B29" t="str">
        <f>'P.O. ONERADO'!B32</f>
        <v>CPUTER04</v>
      </c>
      <c r="C29" t="e">
        <f>'P.O. ONERADO'!#REF!</f>
        <v>#REF!</v>
      </c>
      <c r="D29" t="str">
        <f>'P.O. ONERADO'!C32</f>
        <v xml:space="preserve">Colchão de Areia para rebaixo em rocha </v>
      </c>
      <c r="E29" t="str">
        <f>'P.O. ONERADO'!E32</f>
        <v>m³</v>
      </c>
      <c r="F29">
        <f>'P.O. ONERADO'!F32</f>
        <v>986.8</v>
      </c>
      <c r="G29">
        <f>'P.O. ONERADO'!G32</f>
        <v>205.48</v>
      </c>
      <c r="H29">
        <f>'P.O. ONERADO'!H32</f>
        <v>0.21229999999999999</v>
      </c>
      <c r="I29">
        <f>'P.O. ONERADO'!I32</f>
        <v>249.1</v>
      </c>
      <c r="J29">
        <f>'P.O. ONERADO'!K32</f>
        <v>245811.88</v>
      </c>
    </row>
    <row r="30" spans="1:10">
      <c r="A30" t="str">
        <f>'P.O. ONERADO'!A33</f>
        <v>4.13</v>
      </c>
      <c r="B30" t="str">
        <f>'P.O. ONERADO'!B33</f>
        <v>5501700</v>
      </c>
      <c r="C30" t="e">
        <f>'P.O. ONERADO'!#REF!</f>
        <v>#REF!</v>
      </c>
      <c r="D30" t="str">
        <f>'P.O. ONERADO'!C33</f>
        <v>Desmatamento, destocamento e limpeza de área com árvores de diâmetro até 0,15 m</v>
      </c>
      <c r="E30" t="str">
        <f>'P.O. ONERADO'!E33</f>
        <v>m²</v>
      </c>
      <c r="F30">
        <f>'P.O. ONERADO'!F33</f>
        <v>6710</v>
      </c>
      <c r="G30">
        <f>'P.O. ONERADO'!G33</f>
        <v>0.7</v>
      </c>
      <c r="H30">
        <f>'P.O. ONERADO'!H33</f>
        <v>0.21229999999999999</v>
      </c>
      <c r="I30">
        <f>'P.O. ONERADO'!I33</f>
        <v>0.85</v>
      </c>
      <c r="J30">
        <f>'P.O. ONERADO'!K33</f>
        <v>5703.5</v>
      </c>
    </row>
    <row r="31" spans="1:10">
      <c r="A31" t="str">
        <f>'P.O. ONERADO'!A35</f>
        <v>4.15</v>
      </c>
      <c r="B31" t="str">
        <f>'P.O. ONERADO'!B35</f>
        <v>CPUAMB02</v>
      </c>
      <c r="C31" t="e">
        <f>'P.O. ONERADO'!#REF!</f>
        <v>#REF!</v>
      </c>
      <c r="D31" t="str">
        <f>'P.O. ONERADO'!C35</f>
        <v>Pagamento do descarrego de materiais em aterro licenciado (Solo ou Mat. Granular)</v>
      </c>
      <c r="E31" t="str">
        <f>'P.O. ONERADO'!E35</f>
        <v>t</v>
      </c>
      <c r="F31">
        <f>'P.O. ONERADO'!F35</f>
        <v>10006.85</v>
      </c>
      <c r="G31">
        <f>'P.O. ONERADO'!G35</f>
        <v>39.380000000000003</v>
      </c>
      <c r="H31">
        <f>'P.O. ONERADO'!H35</f>
        <v>0.15</v>
      </c>
      <c r="I31">
        <f>'P.O. ONERADO'!I35</f>
        <v>45.29</v>
      </c>
      <c r="J31">
        <f>'P.O. ONERADO'!K35</f>
        <v>453210.23</v>
      </c>
    </row>
    <row r="32" spans="1:10">
      <c r="A32" t="e">
        <f>'P.O. ONERADO'!#REF!</f>
        <v>#REF!</v>
      </c>
      <c r="B32" t="e">
        <f>'P.O. ONERADO'!#REF!</f>
        <v>#REF!</v>
      </c>
      <c r="C32" t="e">
        <f>'P.O. ONERADO'!#REF!</f>
        <v>#REF!</v>
      </c>
      <c r="D32" t="e">
        <f>'P.O. ONERADO'!#REF!</f>
        <v>#REF!</v>
      </c>
      <c r="E32" t="e">
        <f>'P.O. ONERADO'!#REF!</f>
        <v>#REF!</v>
      </c>
      <c r="F32" t="e">
        <f>'P.O. ONERADO'!#REF!</f>
        <v>#REF!</v>
      </c>
      <c r="G32" t="e">
        <f>'P.O. ONERADO'!#REF!</f>
        <v>#REF!</v>
      </c>
      <c r="H32" t="e">
        <f>'P.O. ONERADO'!#REF!</f>
        <v>#REF!</v>
      </c>
      <c r="I32" t="e">
        <f>'P.O. ONERADO'!#REF!</f>
        <v>#REF!</v>
      </c>
      <c r="J32" t="e">
        <f>'P.O. ONERADO'!#REF!</f>
        <v>#REF!</v>
      </c>
    </row>
    <row r="33" spans="1:10">
      <c r="A33" t="e">
        <f>'P.O. ONERADO'!#REF!</f>
        <v>#REF!</v>
      </c>
      <c r="B33" t="e">
        <f>'P.O. ONERADO'!#REF!</f>
        <v>#REF!</v>
      </c>
      <c r="C33" t="e">
        <f>'P.O. ONERADO'!#REF!</f>
        <v>#REF!</v>
      </c>
      <c r="D33" t="e">
        <f>'P.O. ONERADO'!#REF!</f>
        <v>#REF!</v>
      </c>
      <c r="E33" t="e">
        <f>'P.O. ONERADO'!#REF!</f>
        <v>#REF!</v>
      </c>
      <c r="F33" t="e">
        <f>'P.O. ONERADO'!#REF!</f>
        <v>#REF!</v>
      </c>
      <c r="G33" t="e">
        <f>'P.O. ONERADO'!#REF!</f>
        <v>#REF!</v>
      </c>
      <c r="H33" t="e">
        <f>'P.O. ONERADO'!#REF!</f>
        <v>#REF!</v>
      </c>
      <c r="I33" t="e">
        <f>'P.O. ONERADO'!#REF!</f>
        <v>#REF!</v>
      </c>
      <c r="J33" t="e">
        <f>'P.O. ONERADO'!#REF!</f>
        <v>#REF!</v>
      </c>
    </row>
    <row r="34" spans="1:10">
      <c r="A34" t="e">
        <f>'P.O. ONERADO'!#REF!</f>
        <v>#REF!</v>
      </c>
      <c r="B34" t="e">
        <f>'P.O. ONERADO'!#REF!</f>
        <v>#REF!</v>
      </c>
      <c r="C34" t="e">
        <f>'P.O. ONERADO'!#REF!</f>
        <v>#REF!</v>
      </c>
      <c r="D34" t="e">
        <f>'P.O. ONERADO'!#REF!</f>
        <v>#REF!</v>
      </c>
      <c r="E34" t="e">
        <f>'P.O. ONERADO'!#REF!</f>
        <v>#REF!</v>
      </c>
      <c r="F34" t="e">
        <f>'P.O. ONERADO'!#REF!</f>
        <v>#REF!</v>
      </c>
      <c r="G34" t="e">
        <f>'P.O. ONERADO'!#REF!</f>
        <v>#REF!</v>
      </c>
      <c r="H34" t="e">
        <f>'P.O. ONERADO'!#REF!</f>
        <v>#REF!</v>
      </c>
      <c r="I34" t="e">
        <f>'P.O. ONERADO'!#REF!</f>
        <v>#REF!</v>
      </c>
      <c r="J34" t="e">
        <f>'P.O. ONERADO'!#REF!</f>
        <v>#REF!</v>
      </c>
    </row>
    <row r="35" spans="1:10">
      <c r="A35" t="e">
        <f>'P.O. ONERADO'!#REF!</f>
        <v>#REF!</v>
      </c>
      <c r="B35" t="str">
        <f>'P.O. ONERADO'!B74</f>
        <v>CPUPAV06</v>
      </c>
      <c r="C35" t="e">
        <f>'P.O. ONERADO'!#REF!</f>
        <v>#REF!</v>
      </c>
      <c r="D35" t="str">
        <f>'P.O. ONERADO'!C74</f>
        <v>Sub-base de concreto adensado por vibração - areia e brita comerciais</v>
      </c>
      <c r="E35" t="str">
        <f>'P.O. ONERADO'!E74</f>
        <v>m³</v>
      </c>
      <c r="F35" t="e">
        <f>'P.O. ONERADO'!#REF!</f>
        <v>#REF!</v>
      </c>
      <c r="G35" t="e">
        <f>'P.O. ONERADO'!#REF!</f>
        <v>#REF!</v>
      </c>
      <c r="H35" t="e">
        <f>'P.O. ONERADO'!#REF!</f>
        <v>#REF!</v>
      </c>
      <c r="I35" t="e">
        <f>'P.O. ONERADO'!#REF!</f>
        <v>#REF!</v>
      </c>
      <c r="J35" t="e">
        <f>'P.O. ONERADO'!#REF!</f>
        <v>#REF!</v>
      </c>
    </row>
    <row r="36" spans="1:10">
      <c r="A36" t="e">
        <f>'P.O. ONERADO'!#REF!</f>
        <v>#REF!</v>
      </c>
      <c r="B36" t="e">
        <f>'P.O. ONERADO'!#REF!</f>
        <v>#REF!</v>
      </c>
      <c r="C36" t="e">
        <f>'P.O. ONERADO'!#REF!</f>
        <v>#REF!</v>
      </c>
      <c r="D36" t="e">
        <f>'P.O. ONERADO'!#REF!</f>
        <v>#REF!</v>
      </c>
      <c r="E36" t="e">
        <f>'P.O. ONERADO'!#REF!</f>
        <v>#REF!</v>
      </c>
      <c r="F36" t="e">
        <f>'P.O. ONERADO'!#REF!</f>
        <v>#REF!</v>
      </c>
      <c r="G36" t="e">
        <f>'P.O. ONERADO'!#REF!</f>
        <v>#REF!</v>
      </c>
      <c r="H36" t="e">
        <f>'P.O. ONERADO'!#REF!</f>
        <v>#REF!</v>
      </c>
      <c r="I36" t="e">
        <f>'P.O. ONERADO'!#REF!</f>
        <v>#REF!</v>
      </c>
      <c r="J36" t="e">
        <f>'P.O. ONERADO'!#REF!</f>
        <v>#REF!</v>
      </c>
    </row>
    <row r="37" spans="1:10">
      <c r="A37" t="e">
        <f>'P.O. ONERADO'!#REF!</f>
        <v>#REF!</v>
      </c>
      <c r="B37" t="str">
        <f>'P.O. ONERADO'!B78</f>
        <v>4011537</v>
      </c>
      <c r="C37" t="e">
        <f>'P.O. ONERADO'!#REF!</f>
        <v>#REF!</v>
      </c>
      <c r="D37" t="str">
        <f>'P.O. ONERADO'!C78</f>
        <v>Serragem de juntas em pavimento de concreto, limpeza e enchimento com selante a frio</v>
      </c>
      <c r="E37" t="str">
        <f>'P.O. ONERADO'!E78</f>
        <v>m</v>
      </c>
      <c r="F37" t="e">
        <f>'P.O. ONERADO'!#REF!</f>
        <v>#REF!</v>
      </c>
      <c r="G37" t="e">
        <f>'P.O. ONERADO'!#REF!</f>
        <v>#REF!</v>
      </c>
      <c r="H37" t="e">
        <f>'P.O. ONERADO'!#REF!</f>
        <v>#REF!</v>
      </c>
      <c r="I37" t="e">
        <f>'P.O. ONERADO'!#REF!</f>
        <v>#REF!</v>
      </c>
      <c r="J37" t="e">
        <f>'P.O. ONERADO'!#REF!</f>
        <v>#REF!</v>
      </c>
    </row>
    <row r="38" spans="1:10">
      <c r="A38" t="e">
        <f>'P.O. ONERADO'!#REF!</f>
        <v>#REF!</v>
      </c>
      <c r="B38" t="e">
        <f>'P.O. ONERADO'!#REF!</f>
        <v>#REF!</v>
      </c>
      <c r="C38" t="e">
        <f>'P.O. ONERADO'!#REF!</f>
        <v>#REF!</v>
      </c>
      <c r="D38" t="e">
        <f>'P.O. ONERADO'!#REF!</f>
        <v>#REF!</v>
      </c>
      <c r="E38" t="e">
        <f>'P.O. ONERADO'!#REF!</f>
        <v>#REF!</v>
      </c>
      <c r="F38" t="e">
        <f>'P.O. ONERADO'!#REF!</f>
        <v>#REF!</v>
      </c>
      <c r="G38" t="e">
        <f>'P.O. ONERADO'!#REF!</f>
        <v>#REF!</v>
      </c>
      <c r="H38" t="e">
        <f>'P.O. ONERADO'!#REF!</f>
        <v>#REF!</v>
      </c>
      <c r="I38" t="e">
        <f>'P.O. ONERADO'!#REF!</f>
        <v>#REF!</v>
      </c>
      <c r="J38" t="e">
        <f>'P.O. ONERADO'!#REF!</f>
        <v>#REF!</v>
      </c>
    </row>
    <row r="39" spans="1:10">
      <c r="A39" t="e">
        <f>'P.O. ONERADO'!#REF!</f>
        <v>#REF!</v>
      </c>
      <c r="B39" t="e">
        <f>'P.O. ONERADO'!#REF!</f>
        <v>#REF!</v>
      </c>
      <c r="C39" t="e">
        <f>'P.O. ONERADO'!#REF!</f>
        <v>#REF!</v>
      </c>
      <c r="D39" t="e">
        <f>'P.O. ONERADO'!#REF!</f>
        <v>#REF!</v>
      </c>
      <c r="E39" t="e">
        <f>'P.O. ONERADO'!#REF!</f>
        <v>#REF!</v>
      </c>
      <c r="F39" t="e">
        <f>'P.O. ONERADO'!#REF!</f>
        <v>#REF!</v>
      </c>
      <c r="G39" t="e">
        <f>'P.O. ONERADO'!#REF!</f>
        <v>#REF!</v>
      </c>
      <c r="H39" t="e">
        <f>'P.O. ONERADO'!#REF!</f>
        <v>#REF!</v>
      </c>
      <c r="I39" t="e">
        <f>'P.O. ONERADO'!#REF!</f>
        <v>#REF!</v>
      </c>
      <c r="J39" t="e">
        <f>'P.O. ONERADO'!#REF!</f>
        <v>#REF!</v>
      </c>
    </row>
    <row r="40" spans="1:10">
      <c r="A40" t="e">
        <f>'P.O. ONERADO'!#REF!</f>
        <v>#REF!</v>
      </c>
      <c r="B40" t="str">
        <f>'P.O. ONERADO'!B71</f>
        <v>4011209</v>
      </c>
      <c r="C40" t="e">
        <f>'P.O. ONERADO'!#REF!</f>
        <v>#REF!</v>
      </c>
      <c r="D40" t="str">
        <f>'P.O. ONERADO'!C71</f>
        <v>Regularização do subleito - 100% Proctor intermediário</v>
      </c>
      <c r="E40" t="str">
        <f>'P.O. ONERADO'!E71</f>
        <v>m²</v>
      </c>
      <c r="F40" t="e">
        <f>'P.O. ONERADO'!#REF!</f>
        <v>#REF!</v>
      </c>
      <c r="G40" t="e">
        <f>'P.O. ONERADO'!#REF!</f>
        <v>#REF!</v>
      </c>
      <c r="H40" t="e">
        <f>'P.O. ONERADO'!#REF!</f>
        <v>#REF!</v>
      </c>
      <c r="I40" t="e">
        <f>'P.O. ONERADO'!#REF!</f>
        <v>#REF!</v>
      </c>
      <c r="J40" t="e">
        <f>'P.O. ONERADO'!#REF!</f>
        <v>#REF!</v>
      </c>
    </row>
    <row r="41" spans="1:10">
      <c r="A41" t="e">
        <f>'P.O. ONERADO'!#REF!</f>
        <v>#REF!</v>
      </c>
      <c r="B41" t="e">
        <f>'P.O. ONERADO'!#REF!</f>
        <v>#REF!</v>
      </c>
      <c r="C41" t="e">
        <f>'P.O. ONERADO'!#REF!</f>
        <v>#REF!</v>
      </c>
      <c r="D41" t="e">
        <f>'P.O. ONERADO'!#REF!</f>
        <v>#REF!</v>
      </c>
      <c r="E41" t="e">
        <f>'P.O. ONERADO'!#REF!</f>
        <v>#REF!</v>
      </c>
      <c r="F41" t="e">
        <f>'P.O. ONERADO'!#REF!</f>
        <v>#REF!</v>
      </c>
      <c r="G41" t="e">
        <f>'P.O. ONERADO'!#REF!</f>
        <v>#REF!</v>
      </c>
      <c r="H41" t="e">
        <f>'P.O. ONERADO'!#REF!</f>
        <v>#REF!</v>
      </c>
      <c r="I41" t="e">
        <f>'P.O. ONERADO'!#REF!</f>
        <v>#REF!</v>
      </c>
      <c r="J41" t="e">
        <f>'P.O. ONERADO'!#REF!</f>
        <v>#REF!</v>
      </c>
    </row>
    <row r="42" spans="1:10">
      <c r="A42" t="e">
        <f>'P.O. ONERADO'!#REF!</f>
        <v>#REF!</v>
      </c>
      <c r="B42" t="e">
        <f>'P.O. ONERADO'!#REF!</f>
        <v>#REF!</v>
      </c>
      <c r="C42" t="e">
        <f>'P.O. ONERADO'!#REF!</f>
        <v>#REF!</v>
      </c>
      <c r="D42" t="e">
        <f>'P.O. ONERADO'!#REF!</f>
        <v>#REF!</v>
      </c>
      <c r="E42" t="e">
        <f>'P.O. ONERADO'!#REF!</f>
        <v>#REF!</v>
      </c>
      <c r="F42" t="e">
        <f>'P.O. ONERADO'!#REF!</f>
        <v>#REF!</v>
      </c>
      <c r="G42" t="e">
        <f>'P.O. ONERADO'!#REF!</f>
        <v>#REF!</v>
      </c>
      <c r="H42" t="e">
        <f>'P.O. ONERADO'!#REF!</f>
        <v>#REF!</v>
      </c>
      <c r="I42" t="e">
        <f>'P.O. ONERADO'!#REF!</f>
        <v>#REF!</v>
      </c>
      <c r="J42" t="e">
        <f>'P.O. ONERADO'!#REF!</f>
        <v>#REF!</v>
      </c>
    </row>
    <row r="43" spans="1:10">
      <c r="A43" t="e">
        <f>'P.O. ONERADO'!#REF!</f>
        <v>#REF!</v>
      </c>
      <c r="B43" t="e">
        <f>'P.O. ONERADO'!#REF!</f>
        <v>#REF!</v>
      </c>
      <c r="C43" t="e">
        <f>'P.O. ONERADO'!#REF!</f>
        <v>#REF!</v>
      </c>
      <c r="D43" t="e">
        <f>'P.O. ONERADO'!#REF!</f>
        <v>#REF!</v>
      </c>
      <c r="E43" t="e">
        <f>'P.O. ONERADO'!#REF!</f>
        <v>#REF!</v>
      </c>
      <c r="F43" t="e">
        <f>'P.O. ONERADO'!#REF!</f>
        <v>#REF!</v>
      </c>
      <c r="G43" t="e">
        <f>'P.O. ONERADO'!#REF!</f>
        <v>#REF!</v>
      </c>
      <c r="H43" t="e">
        <f>'P.O. ONERADO'!#REF!</f>
        <v>#REF!</v>
      </c>
      <c r="I43" t="e">
        <f>'P.O. ONERADO'!#REF!</f>
        <v>#REF!</v>
      </c>
      <c r="J43" t="e">
        <f>'P.O. ONERADO'!#REF!</f>
        <v>#REF!</v>
      </c>
    </row>
    <row r="44" spans="1:10">
      <c r="A44" t="e">
        <f>'P.O. ONERADO'!#REF!</f>
        <v>#REF!</v>
      </c>
      <c r="B44" t="e">
        <f>'P.O. ONERADO'!#REF!</f>
        <v>#REF!</v>
      </c>
      <c r="C44" t="e">
        <f>'P.O. ONERADO'!#REF!</f>
        <v>#REF!</v>
      </c>
      <c r="D44" t="e">
        <f>'P.O. ONERADO'!#REF!</f>
        <v>#REF!</v>
      </c>
      <c r="E44" t="e">
        <f>'P.O. ONERADO'!#REF!</f>
        <v>#REF!</v>
      </c>
      <c r="F44" t="e">
        <f>'P.O. ONERADO'!#REF!</f>
        <v>#REF!</v>
      </c>
      <c r="G44" t="e">
        <f>'P.O. ONERADO'!#REF!</f>
        <v>#REF!</v>
      </c>
      <c r="H44" t="e">
        <f>'P.O. ONERADO'!#REF!</f>
        <v>#REF!</v>
      </c>
      <c r="I44" t="e">
        <f>'P.O. ONERADO'!#REF!</f>
        <v>#REF!</v>
      </c>
      <c r="J44" t="e">
        <f>'P.O. ONERADO'!#REF!</f>
        <v>#REF!</v>
      </c>
    </row>
    <row r="45" spans="1:10">
      <c r="A45" t="e">
        <f>'P.O. ONERADO'!#REF!</f>
        <v>#REF!</v>
      </c>
      <c r="B45" t="e">
        <f>'P.O. ONERADO'!#REF!</f>
        <v>#REF!</v>
      </c>
      <c r="C45" t="e">
        <f>'P.O. ONERADO'!#REF!</f>
        <v>#REF!</v>
      </c>
      <c r="D45" t="e">
        <f>'P.O. ONERADO'!#REF!</f>
        <v>#REF!</v>
      </c>
      <c r="E45" t="e">
        <f>'P.O. ONERADO'!#REF!</f>
        <v>#REF!</v>
      </c>
      <c r="F45" t="e">
        <f>'P.O. ONERADO'!#REF!</f>
        <v>#REF!</v>
      </c>
      <c r="G45" t="e">
        <f>'P.O. ONERADO'!#REF!</f>
        <v>#REF!</v>
      </c>
      <c r="H45" t="e">
        <f>'P.O. ONERADO'!#REF!</f>
        <v>#REF!</v>
      </c>
      <c r="I45" t="e">
        <f>'P.O. ONERADO'!#REF!</f>
        <v>#REF!</v>
      </c>
      <c r="J45" t="e">
        <f>'P.O. ONERADO'!#REF!</f>
        <v>#REF!</v>
      </c>
    </row>
    <row r="46" spans="1:10">
      <c r="A46" t="e">
        <f>'P.O. ONERADO'!#REF!</f>
        <v>#REF!</v>
      </c>
      <c r="B46" t="e">
        <f>'P.O. ONERADO'!#REF!</f>
        <v>#REF!</v>
      </c>
      <c r="C46" t="e">
        <f>'P.O. ONERADO'!#REF!</f>
        <v>#REF!</v>
      </c>
      <c r="D46" t="e">
        <f>'P.O. ONERADO'!#REF!</f>
        <v>#REF!</v>
      </c>
      <c r="E46" t="e">
        <f>'P.O. ONERADO'!#REF!</f>
        <v>#REF!</v>
      </c>
      <c r="F46" t="e">
        <f>'P.O. ONERADO'!#REF!</f>
        <v>#REF!</v>
      </c>
      <c r="G46" t="e">
        <f>'P.O. ONERADO'!#REF!</f>
        <v>#REF!</v>
      </c>
      <c r="H46" t="e">
        <f>'P.O. ONERADO'!#REF!</f>
        <v>#REF!</v>
      </c>
      <c r="I46" t="e">
        <f>'P.O. ONERADO'!#REF!</f>
        <v>#REF!</v>
      </c>
      <c r="J46" t="e">
        <f>'P.O. ONERADO'!#REF!</f>
        <v>#REF!</v>
      </c>
    </row>
    <row r="47" spans="1:10">
      <c r="A47" t="e">
        <f>'P.O. ONERADO'!#REF!</f>
        <v>#REF!</v>
      </c>
      <c r="B47" t="e">
        <f>'P.O. ONERADO'!#REF!</f>
        <v>#REF!</v>
      </c>
      <c r="C47" t="e">
        <f>'P.O. ONERADO'!#REF!</f>
        <v>#REF!</v>
      </c>
      <c r="D47" t="e">
        <f>'P.O. ONERADO'!#REF!</f>
        <v>#REF!</v>
      </c>
      <c r="E47" t="e">
        <f>'P.O. ONERADO'!#REF!</f>
        <v>#REF!</v>
      </c>
      <c r="F47" t="e">
        <f>'P.O. ONERADO'!#REF!</f>
        <v>#REF!</v>
      </c>
      <c r="G47" t="e">
        <f>'P.O. ONERADO'!#REF!</f>
        <v>#REF!</v>
      </c>
      <c r="H47" t="e">
        <f>'P.O. ONERADO'!#REF!</f>
        <v>#REF!</v>
      </c>
      <c r="I47" t="e">
        <f>'P.O. ONERADO'!#REF!</f>
        <v>#REF!</v>
      </c>
      <c r="J47" t="e">
        <f>'P.O. ONERADO'!#REF!</f>
        <v>#REF!</v>
      </c>
    </row>
    <row r="48" spans="1:10">
      <c r="A48" t="e">
        <f>'P.O. ONERADO'!#REF!</f>
        <v>#REF!</v>
      </c>
      <c r="B48" t="e">
        <f>'P.O. ONERADO'!#REF!</f>
        <v>#REF!</v>
      </c>
      <c r="C48" t="e">
        <f>'P.O. ONERADO'!#REF!</f>
        <v>#REF!</v>
      </c>
      <c r="D48" t="e">
        <f>'P.O. ONERADO'!#REF!</f>
        <v>#REF!</v>
      </c>
      <c r="E48" t="e">
        <f>'P.O. ONERADO'!#REF!</f>
        <v>#REF!</v>
      </c>
      <c r="F48" t="e">
        <f>'P.O. ONERADO'!#REF!</f>
        <v>#REF!</v>
      </c>
      <c r="G48" t="e">
        <f>'P.O. ONERADO'!#REF!</f>
        <v>#REF!</v>
      </c>
      <c r="H48" t="e">
        <f>'P.O. ONERADO'!#REF!</f>
        <v>#REF!</v>
      </c>
      <c r="I48" t="e">
        <f>'P.O. ONERADO'!#REF!</f>
        <v>#REF!</v>
      </c>
      <c r="J48" t="e">
        <f>'P.O. ONERADO'!#REF!</f>
        <v>#REF!</v>
      </c>
    </row>
    <row r="49" spans="1:10">
      <c r="A49" t="e">
        <f>'P.O. ONERADO'!#REF!</f>
        <v>#REF!</v>
      </c>
      <c r="B49" t="e">
        <f>'P.O. ONERADO'!#REF!</f>
        <v>#REF!</v>
      </c>
      <c r="C49" t="e">
        <f>'P.O. ONERADO'!#REF!</f>
        <v>#REF!</v>
      </c>
      <c r="D49" t="e">
        <f>'P.O. ONERADO'!#REF!</f>
        <v>#REF!</v>
      </c>
      <c r="E49" t="e">
        <f>'P.O. ONERADO'!#REF!</f>
        <v>#REF!</v>
      </c>
      <c r="F49" t="e">
        <f>'P.O. ONERADO'!#REF!</f>
        <v>#REF!</v>
      </c>
      <c r="G49" t="e">
        <f>'P.O. ONERADO'!#REF!</f>
        <v>#REF!</v>
      </c>
      <c r="H49" t="e">
        <f>'P.O. ONERADO'!#REF!</f>
        <v>#REF!</v>
      </c>
      <c r="I49" t="e">
        <f>'P.O. ONERADO'!#REF!</f>
        <v>#REF!</v>
      </c>
      <c r="J49" t="e">
        <f>'P.O. ONERADO'!#REF!</f>
        <v>#REF!</v>
      </c>
    </row>
    <row r="50" spans="1:10">
      <c r="A50" t="e">
        <f>'P.O. ONERADO'!#REF!</f>
        <v>#REF!</v>
      </c>
      <c r="B50" t="e">
        <f>'P.O. ONERADO'!#REF!</f>
        <v>#REF!</v>
      </c>
      <c r="C50" t="e">
        <f>'P.O. ONERADO'!#REF!</f>
        <v>#REF!</v>
      </c>
      <c r="D50" t="e">
        <f>'P.O. ONERADO'!#REF!</f>
        <v>#REF!</v>
      </c>
      <c r="E50" t="e">
        <f>'P.O. ONERADO'!#REF!</f>
        <v>#REF!</v>
      </c>
      <c r="F50" t="e">
        <f>'P.O. ONERADO'!#REF!</f>
        <v>#REF!</v>
      </c>
      <c r="G50" t="e">
        <f>'P.O. ONERADO'!#REF!</f>
        <v>#REF!</v>
      </c>
      <c r="H50" t="e">
        <f>'P.O. ONERADO'!#REF!</f>
        <v>#REF!</v>
      </c>
      <c r="I50" t="e">
        <f>'P.O. ONERADO'!#REF!</f>
        <v>#REF!</v>
      </c>
      <c r="J50" t="e">
        <f>'P.O. ONERADO'!#REF!</f>
        <v>#REF!</v>
      </c>
    </row>
    <row r="51" spans="1:10">
      <c r="A51" t="e">
        <f>'P.O. ONERADO'!#REF!</f>
        <v>#REF!</v>
      </c>
      <c r="B51" t="e">
        <f>'P.O. ONERADO'!#REF!</f>
        <v>#REF!</v>
      </c>
      <c r="C51" t="e">
        <f>'P.O. ONERADO'!#REF!</f>
        <v>#REF!</v>
      </c>
      <c r="D51" t="e">
        <f>'P.O. ONERADO'!#REF!</f>
        <v>#REF!</v>
      </c>
      <c r="E51" t="e">
        <f>'P.O. ONERADO'!#REF!</f>
        <v>#REF!</v>
      </c>
      <c r="F51" t="e">
        <f>'P.O. ONERADO'!#REF!</f>
        <v>#REF!</v>
      </c>
      <c r="G51" t="e">
        <f>'P.O. ONERADO'!#REF!</f>
        <v>#REF!</v>
      </c>
      <c r="H51" t="e">
        <f>'P.O. ONERADO'!#REF!</f>
        <v>#REF!</v>
      </c>
      <c r="I51" t="e">
        <f>'P.O. ONERADO'!#REF!</f>
        <v>#REF!</v>
      </c>
      <c r="J51" t="e">
        <f>'P.O. ONERADO'!#REF!</f>
        <v>#REF!</v>
      </c>
    </row>
    <row r="52" spans="1:10">
      <c r="A52" t="e">
        <f>'P.O. ONERADO'!#REF!</f>
        <v>#REF!</v>
      </c>
      <c r="B52" t="e">
        <f>'P.O. ONERADO'!#REF!</f>
        <v>#REF!</v>
      </c>
      <c r="C52" t="e">
        <f>'P.O. ONERADO'!#REF!</f>
        <v>#REF!</v>
      </c>
      <c r="D52" t="e">
        <f>'P.O. ONERADO'!#REF!</f>
        <v>#REF!</v>
      </c>
      <c r="E52" t="e">
        <f>'P.O. ONERADO'!#REF!</f>
        <v>#REF!</v>
      </c>
      <c r="F52" t="e">
        <f>'P.O. ONERADO'!#REF!</f>
        <v>#REF!</v>
      </c>
      <c r="G52" t="e">
        <f>'P.O. ONERADO'!#REF!</f>
        <v>#REF!</v>
      </c>
      <c r="H52" t="e">
        <f>'P.O. ONERADO'!#REF!</f>
        <v>#REF!</v>
      </c>
      <c r="I52" t="e">
        <f>'P.O. ONERADO'!#REF!</f>
        <v>#REF!</v>
      </c>
      <c r="J52" t="e">
        <f>'P.O. ONERADO'!#REF!</f>
        <v>#REF!</v>
      </c>
    </row>
    <row r="53" spans="1:10">
      <c r="A53" t="e">
        <f>'P.O. ONERADO'!#REF!</f>
        <v>#REF!</v>
      </c>
      <c r="B53" t="e">
        <f>'P.O. ONERADO'!#REF!</f>
        <v>#REF!</v>
      </c>
      <c r="C53" t="e">
        <f>'P.O. ONERADO'!#REF!</f>
        <v>#REF!</v>
      </c>
      <c r="D53" t="e">
        <f>'P.O. ONERADO'!#REF!</f>
        <v>#REF!</v>
      </c>
      <c r="E53" t="e">
        <f>'P.O. ONERADO'!#REF!</f>
        <v>#REF!</v>
      </c>
      <c r="F53" t="e">
        <f>'P.O. ONERADO'!#REF!</f>
        <v>#REF!</v>
      </c>
      <c r="G53" t="e">
        <f>'P.O. ONERADO'!#REF!</f>
        <v>#REF!</v>
      </c>
      <c r="H53" t="e">
        <f>'P.O. ONERADO'!#REF!</f>
        <v>#REF!</v>
      </c>
      <c r="I53" t="e">
        <f>'P.O. ONERADO'!#REF!</f>
        <v>#REF!</v>
      </c>
      <c r="J53" t="e">
        <f>'P.O. ONERADO'!#REF!</f>
        <v>#REF!</v>
      </c>
    </row>
    <row r="54" spans="1:10">
      <c r="A54" t="e">
        <f>'P.O. ONERADO'!#REF!</f>
        <v>#REF!</v>
      </c>
      <c r="B54" t="e">
        <f>'P.O. ONERADO'!#REF!</f>
        <v>#REF!</v>
      </c>
      <c r="C54" t="e">
        <f>'P.O. ONERADO'!#REF!</f>
        <v>#REF!</v>
      </c>
      <c r="D54" t="e">
        <f>'P.O. ONERADO'!#REF!</f>
        <v>#REF!</v>
      </c>
      <c r="E54" t="e">
        <f>'P.O. ONERADO'!#REF!</f>
        <v>#REF!</v>
      </c>
      <c r="F54" t="e">
        <f>'P.O. ONERADO'!#REF!</f>
        <v>#REF!</v>
      </c>
      <c r="G54" t="e">
        <f>'P.O. ONERADO'!#REF!</f>
        <v>#REF!</v>
      </c>
      <c r="H54" t="e">
        <f>'P.O. ONERADO'!#REF!</f>
        <v>#REF!</v>
      </c>
      <c r="I54" t="e">
        <f>'P.O. ONERADO'!#REF!</f>
        <v>#REF!</v>
      </c>
      <c r="J54" t="e">
        <f>'P.O. ONERADO'!#REF!</f>
        <v>#REF!</v>
      </c>
    </row>
    <row r="55" spans="1:10">
      <c r="A55" t="e">
        <f>'P.O. ONERADO'!#REF!</f>
        <v>#REF!</v>
      </c>
      <c r="B55" t="e">
        <f>'P.O. ONERADO'!#REF!</f>
        <v>#REF!</v>
      </c>
      <c r="C55" t="e">
        <f>'P.O. ONERADO'!#REF!</f>
        <v>#REF!</v>
      </c>
      <c r="D55" t="e">
        <f>'P.O. ONERADO'!#REF!</f>
        <v>#REF!</v>
      </c>
      <c r="E55" t="e">
        <f>'P.O. ONERADO'!#REF!</f>
        <v>#REF!</v>
      </c>
      <c r="F55" t="e">
        <f>'P.O. ONERADO'!#REF!</f>
        <v>#REF!</v>
      </c>
      <c r="G55" t="e">
        <f>'P.O. ONERADO'!#REF!</f>
        <v>#REF!</v>
      </c>
      <c r="H55" t="e">
        <f>'P.O. ONERADO'!#REF!</f>
        <v>#REF!</v>
      </c>
      <c r="I55" t="e">
        <f>'P.O. ONERADO'!#REF!</f>
        <v>#REF!</v>
      </c>
      <c r="J55" t="e">
        <f>'P.O. ONERADO'!#REF!</f>
        <v>#REF!</v>
      </c>
    </row>
    <row r="56" spans="1:10">
      <c r="A56" t="e">
        <f>'P.O. ONERADO'!#REF!</f>
        <v>#REF!</v>
      </c>
      <c r="B56" t="e">
        <f>'P.O. ONERADO'!#REF!</f>
        <v>#REF!</v>
      </c>
      <c r="C56" t="e">
        <f>'P.O. ONERADO'!#REF!</f>
        <v>#REF!</v>
      </c>
      <c r="D56" t="e">
        <f>'P.O. ONERADO'!#REF!</f>
        <v>#REF!</v>
      </c>
      <c r="E56" t="e">
        <f>'P.O. ONERADO'!#REF!</f>
        <v>#REF!</v>
      </c>
      <c r="F56" t="e">
        <f>'P.O. ONERADO'!#REF!</f>
        <v>#REF!</v>
      </c>
      <c r="G56" t="e">
        <f>'P.O. ONERADO'!#REF!</f>
        <v>#REF!</v>
      </c>
      <c r="H56" t="e">
        <f>'P.O. ONERADO'!#REF!</f>
        <v>#REF!</v>
      </c>
      <c r="I56" t="e">
        <f>'P.O. ONERADO'!#REF!</f>
        <v>#REF!</v>
      </c>
      <c r="J56" t="e">
        <f>'P.O. ONERADO'!#REF!</f>
        <v>#REF!</v>
      </c>
    </row>
    <row r="57" spans="1:10">
      <c r="A57" t="e">
        <f>'P.O. ONERADO'!#REF!</f>
        <v>#REF!</v>
      </c>
      <c r="B57" t="e">
        <f>'P.O. ONERADO'!#REF!</f>
        <v>#REF!</v>
      </c>
      <c r="C57" t="e">
        <f>'P.O. ONERADO'!#REF!</f>
        <v>#REF!</v>
      </c>
      <c r="D57" t="e">
        <f>'P.O. ONERADO'!#REF!</f>
        <v>#REF!</v>
      </c>
      <c r="E57" t="e">
        <f>'P.O. ONERADO'!#REF!</f>
        <v>#REF!</v>
      </c>
      <c r="F57" t="e">
        <f>'P.O. ONERADO'!#REF!</f>
        <v>#REF!</v>
      </c>
      <c r="G57" t="e">
        <f>'P.O. ONERADO'!#REF!</f>
        <v>#REF!</v>
      </c>
      <c r="H57" t="e">
        <f>'P.O. ONERADO'!#REF!</f>
        <v>#REF!</v>
      </c>
      <c r="I57" t="e">
        <f>'P.O. ONERADO'!#REF!</f>
        <v>#REF!</v>
      </c>
      <c r="J57" t="e">
        <f>'P.O. ONERADO'!#REF!</f>
        <v>#REF!</v>
      </c>
    </row>
    <row r="58" spans="1:10">
      <c r="A58" t="str">
        <f>'P.O. ONERADO'!A38</f>
        <v>5.1.1</v>
      </c>
      <c r="B58">
        <f>'P.O. ONERADO'!B38</f>
        <v>2003309</v>
      </c>
      <c r="C58" t="e">
        <f>'P.O. ONERADO'!#REF!</f>
        <v>#REF!</v>
      </c>
      <c r="D58" t="str">
        <f>'P.O. ONERADO'!C38</f>
        <v xml:space="preserve">Valeta de proteção de cortes com revestimento de concreto - VPCC 120-30 - escavação mecânica - areia e brita comerciais </v>
      </c>
      <c r="E58" t="str">
        <f>'P.O. ONERADO'!E38</f>
        <v>m</v>
      </c>
      <c r="F58">
        <f>'P.O. ONERADO'!F38</f>
        <v>231.93</v>
      </c>
      <c r="G58">
        <f>'P.O. ONERADO'!G38</f>
        <v>99.59</v>
      </c>
      <c r="H58">
        <f>'P.O. ONERADO'!H38</f>
        <v>0.21229999999999999</v>
      </c>
      <c r="I58">
        <f>'P.O. ONERADO'!I38</f>
        <v>120.73</v>
      </c>
      <c r="J58">
        <f>'P.O. ONERADO'!K38</f>
        <v>28000.9</v>
      </c>
    </row>
    <row r="59" spans="1:10">
      <c r="A59" t="str">
        <f>'P.O. ONERADO'!A39</f>
        <v>5.1.2</v>
      </c>
      <c r="B59">
        <f>'P.O. ONERADO'!B39</f>
        <v>2003315</v>
      </c>
      <c r="C59" t="e">
        <f>'P.O. ONERADO'!#REF!</f>
        <v>#REF!</v>
      </c>
      <c r="D59" t="str">
        <f>'P.O. ONERADO'!C39</f>
        <v>Valeta de proteção de aterros com revestimento de concreto - VPAC 120-30 - escavação mecânica - areia e brita comerciais</v>
      </c>
      <c r="E59" t="str">
        <f>'P.O. ONERADO'!E39</f>
        <v>m</v>
      </c>
      <c r="F59">
        <f>'P.O. ONERADO'!F39</f>
        <v>801.52</v>
      </c>
      <c r="G59">
        <f>'P.O. ONERADO'!G39</f>
        <v>99.59</v>
      </c>
      <c r="H59">
        <f>'P.O. ONERADO'!H39</f>
        <v>0.21229999999999999</v>
      </c>
      <c r="I59">
        <f>'P.O. ONERADO'!I39</f>
        <v>120.73</v>
      </c>
      <c r="J59">
        <f>'P.O. ONERADO'!K39</f>
        <v>96767.5</v>
      </c>
    </row>
    <row r="60" spans="1:10">
      <c r="A60" t="e">
        <f>'P.O. ONERADO'!#REF!</f>
        <v>#REF!</v>
      </c>
      <c r="B60" t="e">
        <f>'P.O. ONERADO'!#REF!</f>
        <v>#REF!</v>
      </c>
      <c r="C60" t="e">
        <f>'P.O. ONERADO'!#REF!</f>
        <v>#REF!</v>
      </c>
      <c r="D60" t="e">
        <f>'P.O. ONERADO'!#REF!</f>
        <v>#REF!</v>
      </c>
      <c r="E60" t="e">
        <f>'P.O. ONERADO'!#REF!</f>
        <v>#REF!</v>
      </c>
      <c r="F60" t="e">
        <f>'P.O. ONERADO'!#REF!</f>
        <v>#REF!</v>
      </c>
      <c r="G60" t="e">
        <f>'P.O. ONERADO'!#REF!</f>
        <v>#REF!</v>
      </c>
      <c r="H60" t="e">
        <f>'P.O. ONERADO'!#REF!</f>
        <v>#REF!</v>
      </c>
      <c r="I60" t="e">
        <f>'P.O. ONERADO'!#REF!</f>
        <v>#REF!</v>
      </c>
      <c r="J60" t="e">
        <f>'P.O. ONERADO'!#REF!</f>
        <v>#REF!</v>
      </c>
    </row>
    <row r="61" spans="1:10">
      <c r="A61" t="str">
        <f>'P.O. ONERADO'!A40</f>
        <v>5.1.3</v>
      </c>
      <c r="B61">
        <f>'P.O. ONERADO'!B40</f>
        <v>2003269</v>
      </c>
      <c r="C61" t="e">
        <f>'P.O. ONERADO'!#REF!</f>
        <v>#REF!</v>
      </c>
      <c r="D61" t="str">
        <f>'P.O. ONERADO'!C40</f>
        <v>Sarjeta triangular de concreto - STC 73-15 - escavação mecânica - areia e brita comerciais</v>
      </c>
      <c r="E61" t="str">
        <f>'P.O. ONERADO'!E40</f>
        <v>m</v>
      </c>
      <c r="F61">
        <f>'P.O. ONERADO'!F40</f>
        <v>214.9</v>
      </c>
      <c r="G61">
        <f>'P.O. ONERADO'!G40</f>
        <v>45.42</v>
      </c>
      <c r="H61">
        <f>'P.O. ONERADO'!H40</f>
        <v>0.21229999999999999</v>
      </c>
      <c r="I61">
        <f>'P.O. ONERADO'!I40</f>
        <v>55.06</v>
      </c>
      <c r="J61">
        <f>'P.O. ONERADO'!K40</f>
        <v>11832.39</v>
      </c>
    </row>
    <row r="62" spans="1:10">
      <c r="A62" t="str">
        <f>'P.O. ONERADO'!A41</f>
        <v>5.1.4</v>
      </c>
      <c r="B62">
        <f>'P.O. ONERADO'!B41</f>
        <v>2003127</v>
      </c>
      <c r="C62" t="e">
        <f>'P.O. ONERADO'!#REF!</f>
        <v>#REF!</v>
      </c>
      <c r="D62" t="str">
        <f>'P.O. ONERADO'!C41</f>
        <v>Entrada para descida d'água - EDA 07 A - areia e brita comerciais</v>
      </c>
      <c r="E62" t="str">
        <f>'P.O. ONERADO'!E41</f>
        <v>un</v>
      </c>
      <c r="F62">
        <f>'P.O. ONERADO'!F41</f>
        <v>2</v>
      </c>
      <c r="G62">
        <f>'P.O. ONERADO'!G41</f>
        <v>845.11</v>
      </c>
      <c r="H62">
        <f>'P.O. ONERADO'!H41</f>
        <v>0.21229999999999999</v>
      </c>
      <c r="I62">
        <f>'P.O. ONERADO'!I41</f>
        <v>1024.53</v>
      </c>
      <c r="J62">
        <f>'P.O. ONERADO'!K41</f>
        <v>2049.06</v>
      </c>
    </row>
    <row r="63" spans="1:10">
      <c r="A63" t="str">
        <f>'P.O. ONERADO'!A43</f>
        <v>5.1.6</v>
      </c>
      <c r="B63">
        <f>'P.O. ONERADO'!B43</f>
        <v>2003393</v>
      </c>
      <c r="C63" t="e">
        <f>'P.O. ONERADO'!#REF!</f>
        <v>#REF!</v>
      </c>
      <c r="D63" t="str">
        <f>'P.O. ONERADO'!C43</f>
        <v>Descida d'água de aterros tipo rápido - DAR 60-30 - areia e brita comerciais</v>
      </c>
      <c r="E63" t="str">
        <f>'P.O. ONERADO'!E43</f>
        <v>m</v>
      </c>
      <c r="F63">
        <f>'P.O. ONERADO'!F43</f>
        <v>23.85</v>
      </c>
      <c r="G63">
        <f>'P.O. ONERADO'!G43</f>
        <v>371.19</v>
      </c>
      <c r="H63">
        <f>'P.O. ONERADO'!H43</f>
        <v>0.21229999999999999</v>
      </c>
      <c r="I63">
        <f>'P.O. ONERADO'!I43</f>
        <v>449.99</v>
      </c>
      <c r="J63">
        <f>'P.O. ONERADO'!K43</f>
        <v>10732.26</v>
      </c>
    </row>
    <row r="64" spans="1:10">
      <c r="A64" t="str">
        <f>'P.O. ONERADO'!A45</f>
        <v>5.1.8</v>
      </c>
      <c r="B64">
        <f>'P.O. ONERADO'!B45</f>
        <v>2003175</v>
      </c>
      <c r="C64" t="e">
        <f>'P.O. ONERADO'!#REF!</f>
        <v>#REF!</v>
      </c>
      <c r="D64" t="str">
        <f>'P.O. ONERADO'!C45</f>
        <v>Dissipador de energia - DED 01 A - areia, brita e pedra de mão comerciais</v>
      </c>
      <c r="E64" t="str">
        <f>'P.O. ONERADO'!E45</f>
        <v>un</v>
      </c>
      <c r="F64">
        <f>'P.O. ONERADO'!F45</f>
        <v>1</v>
      </c>
      <c r="G64">
        <f>'P.O. ONERADO'!G45</f>
        <v>690.92</v>
      </c>
      <c r="H64">
        <f>'P.O. ONERADO'!H45</f>
        <v>0.21229999999999999</v>
      </c>
      <c r="I64">
        <f>'P.O. ONERADO'!I45</f>
        <v>837.6</v>
      </c>
      <c r="J64">
        <f>'P.O. ONERADO'!K45</f>
        <v>837.6</v>
      </c>
    </row>
    <row r="65" spans="1:10">
      <c r="A65" t="str">
        <f>'P.O. ONERADO'!A48</f>
        <v>5.2.1</v>
      </c>
      <c r="B65">
        <f>'P.O. ONERADO'!B48</f>
        <v>2003591</v>
      </c>
      <c r="C65" t="e">
        <f>'P.O. ONERADO'!#REF!</f>
        <v>#REF!</v>
      </c>
      <c r="D65" t="str">
        <f>'P.O. ONERADO'!C48</f>
        <v>Dreno longitudinal profundo para corte em rocha - DPR 02 - tubo PEAD e brita comercial</v>
      </c>
      <c r="E65" t="str">
        <f>'P.O. ONERADO'!E48</f>
        <v>m</v>
      </c>
      <c r="F65">
        <f>'P.O. ONERADO'!F48</f>
        <v>524.67999999999995</v>
      </c>
      <c r="G65">
        <f>'P.O. ONERADO'!G48</f>
        <v>139.38</v>
      </c>
      <c r="H65">
        <f>'P.O. ONERADO'!H48</f>
        <v>0.21229999999999999</v>
      </c>
      <c r="I65">
        <f>'P.O. ONERADO'!I48</f>
        <v>168.97</v>
      </c>
      <c r="J65">
        <f>'P.O. ONERADO'!K48</f>
        <v>88655.17</v>
      </c>
    </row>
    <row r="66" spans="1:10">
      <c r="A66" t="str">
        <f>'P.O. ONERADO'!A50</f>
        <v>5.3.1</v>
      </c>
      <c r="B66">
        <f>'P.O. ONERADO'!B50</f>
        <v>1600436</v>
      </c>
      <c r="C66" t="e">
        <f>'P.O. ONERADO'!#REF!</f>
        <v>#REF!</v>
      </c>
      <c r="D66" t="str">
        <f>'P.O. ONERADO'!C50</f>
        <v>Demolição manual de concreto simples</v>
      </c>
      <c r="E66" t="str">
        <f>'P.O. ONERADO'!E50</f>
        <v>m³</v>
      </c>
      <c r="F66">
        <f>'P.O. ONERADO'!F50</f>
        <v>1.47</v>
      </c>
      <c r="G66">
        <f>'P.O. ONERADO'!G50</f>
        <v>555.25</v>
      </c>
      <c r="H66">
        <f>'P.O. ONERADO'!H50</f>
        <v>0.21229999999999999</v>
      </c>
      <c r="I66">
        <f>'P.O. ONERADO'!I50</f>
        <v>673.13</v>
      </c>
      <c r="J66">
        <f>'P.O. ONERADO'!K50</f>
        <v>989.5</v>
      </c>
    </row>
    <row r="67" spans="1:10">
      <c r="A67" t="str">
        <f>'P.O. ONERADO'!A51</f>
        <v>5.3.2</v>
      </c>
      <c r="B67">
        <f>'P.O. ONERADO'!B51</f>
        <v>1600404</v>
      </c>
      <c r="C67" t="e">
        <f>'P.O. ONERADO'!#REF!</f>
        <v>#REF!</v>
      </c>
      <c r="D67" t="str">
        <f>'P.O. ONERADO'!C51</f>
        <v>Remoção de tubos de concreto com diâmetro de 0,40 m a 1,00 m em valas e bueiros</v>
      </c>
      <c r="E67" t="str">
        <f>'P.O. ONERADO'!E51</f>
        <v>m</v>
      </c>
      <c r="F67">
        <f>'P.O. ONERADO'!F51</f>
        <v>5</v>
      </c>
      <c r="G67">
        <f>'P.O. ONERADO'!G51</f>
        <v>10.220000000000001</v>
      </c>
      <c r="H67">
        <f>'P.O. ONERADO'!H51</f>
        <v>0.21229999999999999</v>
      </c>
      <c r="I67">
        <f>'P.O. ONERADO'!I51</f>
        <v>12.39</v>
      </c>
      <c r="J67">
        <f>'P.O. ONERADO'!K51</f>
        <v>61.95</v>
      </c>
    </row>
    <row r="68" spans="1:10">
      <c r="A68" t="str">
        <f>'P.O. ONERADO'!A52</f>
        <v>5.3.3</v>
      </c>
      <c r="B68" t="str">
        <f>'P.O. ONERADO'!B52</f>
        <v>CPUAMB03</v>
      </c>
      <c r="C68" t="e">
        <f>'P.O. ONERADO'!#REF!</f>
        <v>#REF!</v>
      </c>
      <c r="D68" t="str">
        <f>'P.O. ONERADO'!C52</f>
        <v>Pagamento de depósito de material em aterro licenciado (Metralha)</v>
      </c>
      <c r="E68" t="str">
        <f>'P.O. ONERADO'!E52</f>
        <v>t</v>
      </c>
      <c r="F68">
        <f>'P.O. ONERADO'!F52</f>
        <v>235.78</v>
      </c>
      <c r="G68">
        <f>'P.O. ONERADO'!G52</f>
        <v>21.66</v>
      </c>
      <c r="H68">
        <f>'P.O. ONERADO'!H52</f>
        <v>0.15</v>
      </c>
      <c r="I68">
        <f>'P.O. ONERADO'!I52</f>
        <v>24.91</v>
      </c>
      <c r="J68">
        <f>'P.O. ONERADO'!K52</f>
        <v>5873.27</v>
      </c>
    </row>
    <row r="69" spans="1:10">
      <c r="A69" t="str">
        <f>'P.O. ONERADO'!A55</f>
        <v>5.3.6</v>
      </c>
      <c r="B69" t="str">
        <f>'P.O. ONERADO'!B55</f>
        <v>CPUOAC06</v>
      </c>
      <c r="C69" t="e">
        <f>'P.O. ONERADO'!#REF!</f>
        <v>#REF!</v>
      </c>
      <c r="D69" t="str">
        <f>'P.O. ONERADO'!C55</f>
        <v>Corpo de BSTC D = 1,00 m PA2 - areia, brita e pedra de mão comerciais</v>
      </c>
      <c r="E69" t="str">
        <f>'P.O. ONERADO'!E55</f>
        <v>m</v>
      </c>
      <c r="F69">
        <f>'P.O. ONERADO'!F55</f>
        <v>82</v>
      </c>
      <c r="G69">
        <f>'P.O. ONERADO'!G55</f>
        <v>885.9</v>
      </c>
      <c r="H69">
        <f>'P.O. ONERADO'!H55</f>
        <v>0.21229999999999999</v>
      </c>
      <c r="I69">
        <f>'P.O. ONERADO'!I55</f>
        <v>1073.98</v>
      </c>
      <c r="J69">
        <f>'P.O. ONERADO'!K55</f>
        <v>88066.36</v>
      </c>
    </row>
    <row r="70" spans="1:10">
      <c r="A70" t="str">
        <f>'P.O. ONERADO'!A56</f>
        <v>5.3.7</v>
      </c>
      <c r="B70" t="str">
        <f>'P.O. ONERADO'!B56</f>
        <v>CPUOAC01</v>
      </c>
      <c r="C70" t="e">
        <f>'P.O. ONERADO'!#REF!</f>
        <v>#REF!</v>
      </c>
      <c r="D70" t="str">
        <f>'P.O. ONERADO'!C56</f>
        <v>Boca BNAA 03, Adaptávem em BSTC D = 1,00 m - esconsidade 0° - areia e brita comerciais - alas esconsas</v>
      </c>
      <c r="E70" t="str">
        <f>'P.O. ONERADO'!E56</f>
        <v>un</v>
      </c>
      <c r="F70">
        <f>'P.O. ONERADO'!F56</f>
        <v>2</v>
      </c>
      <c r="G70">
        <f>'P.O. ONERADO'!G56</f>
        <v>4577.0600000000004</v>
      </c>
      <c r="H70">
        <f>'P.O. ONERADO'!H56</f>
        <v>0.21229999999999999</v>
      </c>
      <c r="I70">
        <f>'P.O. ONERADO'!I56</f>
        <v>5548.77</v>
      </c>
      <c r="J70">
        <f>'P.O. ONERADO'!K56</f>
        <v>11097.54</v>
      </c>
    </row>
    <row r="71" spans="1:10">
      <c r="A71" t="str">
        <f>'P.O. ONERADO'!A57</f>
        <v>5.3.8</v>
      </c>
      <c r="B71" t="str">
        <f>'P.O. ONERADO'!B57</f>
        <v>CPUOAC02</v>
      </c>
      <c r="C71" t="e">
        <f>'P.O. ONERADO'!#REF!</f>
        <v>#REF!</v>
      </c>
      <c r="D71" t="str">
        <f>'P.O. ONERADO'!C57</f>
        <v>Caixa coletora de talvegue com grelha de concreto - CCT 300-100 A</v>
      </c>
      <c r="E71" t="str">
        <f>'P.O. ONERADO'!E57</f>
        <v>un</v>
      </c>
      <c r="F71">
        <f>'P.O. ONERADO'!F57</f>
        <v>6</v>
      </c>
      <c r="G71">
        <f>'P.O. ONERADO'!G57</f>
        <v>6789.79</v>
      </c>
      <c r="H71">
        <f>'P.O. ONERADO'!H57</f>
        <v>0.21229999999999999</v>
      </c>
      <c r="I71">
        <f>'P.O. ONERADO'!I57</f>
        <v>8231.26</v>
      </c>
      <c r="J71">
        <f>'P.O. ONERADO'!K57</f>
        <v>49387.56</v>
      </c>
    </row>
    <row r="72" spans="1:10">
      <c r="A72" t="str">
        <f>'P.O. ONERADO'!A58</f>
        <v>5.3.9</v>
      </c>
      <c r="B72" t="str">
        <f>'P.O. ONERADO'!B58</f>
        <v>CPUOAC03</v>
      </c>
      <c r="C72" t="e">
        <f>'P.O. ONERADO'!#REF!</f>
        <v>#REF!</v>
      </c>
      <c r="D72" t="str">
        <f>'P.O. ONERADO'!C58</f>
        <v>Caixa coletora de talvegue com grelha de concreto - CCT 350-100 A</v>
      </c>
      <c r="E72" t="str">
        <f>'P.O. ONERADO'!E58</f>
        <v>un</v>
      </c>
      <c r="F72">
        <f>'P.O. ONERADO'!F58</f>
        <v>1</v>
      </c>
      <c r="G72">
        <f>'P.O. ONERADO'!G58</f>
        <v>7749.34</v>
      </c>
      <c r="H72">
        <f>'P.O. ONERADO'!H58</f>
        <v>0.21229999999999999</v>
      </c>
      <c r="I72">
        <f>'P.O. ONERADO'!I58</f>
        <v>9394.52</v>
      </c>
      <c r="J72">
        <f>'P.O. ONERADO'!K58</f>
        <v>9394.52</v>
      </c>
    </row>
    <row r="73" spans="1:10">
      <c r="A73" t="str">
        <f>'P.O. ONERADO'!A59</f>
        <v>5.3.10</v>
      </c>
      <c r="B73" t="str">
        <f>'P.O. ONERADO'!B59</f>
        <v>CPUOAC04</v>
      </c>
      <c r="C73" t="e">
        <f>'P.O. ONERADO'!#REF!</f>
        <v>#REF!</v>
      </c>
      <c r="D73" t="str">
        <f>'P.O. ONERADO'!C59</f>
        <v>Caixa coletora de talvegue com grelha de concreto - CCT 400-100 A</v>
      </c>
      <c r="E73" t="str">
        <f>'P.O. ONERADO'!E59</f>
        <v>un</v>
      </c>
      <c r="F73">
        <f>'P.O. ONERADO'!F59</f>
        <v>2</v>
      </c>
      <c r="G73">
        <f>'P.O. ONERADO'!G59</f>
        <v>8759.4599999999991</v>
      </c>
      <c r="H73">
        <f>'P.O. ONERADO'!H59</f>
        <v>0.21229999999999999</v>
      </c>
      <c r="I73">
        <f>'P.O. ONERADO'!I59</f>
        <v>10619.09</v>
      </c>
      <c r="J73">
        <f>'P.O. ONERADO'!K59</f>
        <v>21238.18</v>
      </c>
    </row>
    <row r="74" spans="1:10">
      <c r="A74" t="str">
        <f>'P.O. ONERADO'!A61</f>
        <v>5.3.12</v>
      </c>
      <c r="B74" t="str">
        <f>'P.O. ONERADO'!B61</f>
        <v xml:space="preserve">2003457
</v>
      </c>
      <c r="C74" t="e">
        <f>'P.O. ONERADO'!#REF!</f>
        <v>#REF!</v>
      </c>
      <c r="D74" t="str">
        <f>'P.O. ONERADO'!C61</f>
        <v>Dissipador de energia - DEB 300-366 - areia, brita e pedra de mão comerciais</v>
      </c>
      <c r="E74" t="str">
        <f>'P.O. ONERADO'!E61</f>
        <v>un</v>
      </c>
      <c r="F74">
        <f>'P.O. ONERADO'!F61</f>
        <v>1</v>
      </c>
      <c r="G74">
        <f>'P.O. ONERADO'!G61</f>
        <v>1823.15</v>
      </c>
      <c r="H74">
        <f>'P.O. ONERADO'!H61</f>
        <v>0.21229999999999999</v>
      </c>
      <c r="I74">
        <f>'P.O. ONERADO'!I61</f>
        <v>2210.1999999999998</v>
      </c>
      <c r="J74">
        <f>'P.O. ONERADO'!K61</f>
        <v>2210.1999999999998</v>
      </c>
    </row>
    <row r="75" spans="1:10">
      <c r="A75" t="str">
        <f>'P.O. ONERADO'!A63</f>
        <v>5.3.14</v>
      </c>
      <c r="B75">
        <f>'P.O. ONERADO'!B63</f>
        <v>4805757</v>
      </c>
      <c r="C75" t="e">
        <f>'P.O. ONERADO'!#REF!</f>
        <v>#REF!</v>
      </c>
      <c r="D75" t="str">
        <f>'P.O. ONERADO'!C63</f>
        <v>Escavação de vala em material de 3ª categoria</v>
      </c>
      <c r="E75" t="str">
        <f>'P.O. ONERADO'!E63</f>
        <v>m³</v>
      </c>
      <c r="F75">
        <f>'P.O. ONERADO'!F63</f>
        <v>295.2</v>
      </c>
      <c r="G75">
        <f>'P.O. ONERADO'!G63</f>
        <v>6.87</v>
      </c>
      <c r="H75">
        <f>'P.O. ONERADO'!H63</f>
        <v>0.21229999999999999</v>
      </c>
      <c r="I75">
        <f>'P.O. ONERADO'!I63</f>
        <v>8.33</v>
      </c>
      <c r="J75">
        <f>'P.O. ONERADO'!K63</f>
        <v>2459.0100000000002</v>
      </c>
    </row>
    <row r="76" spans="1:10">
      <c r="A76" t="str">
        <f>'P.O. ONERADO'!A64</f>
        <v>5.3.15</v>
      </c>
      <c r="B76">
        <f>'P.O. ONERADO'!B64</f>
        <v>4815671</v>
      </c>
      <c r="C76" t="e">
        <f>'P.O. ONERADO'!#REF!</f>
        <v>#REF!</v>
      </c>
      <c r="D76" t="str">
        <f>'P.O. ONERADO'!C64</f>
        <v>Reaterro e compactação com soquete vibratório</v>
      </c>
      <c r="E76" t="str">
        <f>'P.O. ONERADO'!E64</f>
        <v>m³</v>
      </c>
      <c r="F76">
        <f>'P.O. ONERADO'!F64</f>
        <v>230.8</v>
      </c>
      <c r="G76">
        <f>'P.O. ONERADO'!G64</f>
        <v>18.47</v>
      </c>
      <c r="H76">
        <f>'P.O. ONERADO'!H64</f>
        <v>0.21229999999999999</v>
      </c>
      <c r="I76">
        <f>'P.O. ONERADO'!I64</f>
        <v>22.39</v>
      </c>
      <c r="J76">
        <f>'P.O. ONERADO'!K64</f>
        <v>5167.6099999999997</v>
      </c>
    </row>
    <row r="77" spans="1:10">
      <c r="A77" t="e">
        <f>'P.O. ONERADO'!#REF!</f>
        <v>#REF!</v>
      </c>
      <c r="B77" t="e">
        <f>'P.O. ONERADO'!#REF!</f>
        <v>#REF!</v>
      </c>
      <c r="C77" t="e">
        <f>'P.O. ONERADO'!#REF!</f>
        <v>#REF!</v>
      </c>
      <c r="D77" t="e">
        <f>'P.O. ONERADO'!#REF!</f>
        <v>#REF!</v>
      </c>
      <c r="E77" t="e">
        <f>'P.O. ONERADO'!#REF!</f>
        <v>#REF!</v>
      </c>
      <c r="F77" t="e">
        <f>'P.O. ONERADO'!#REF!</f>
        <v>#REF!</v>
      </c>
      <c r="G77" t="e">
        <f>'P.O. ONERADO'!#REF!</f>
        <v>#REF!</v>
      </c>
      <c r="H77" t="e">
        <f>'P.O. ONERADO'!#REF!</f>
        <v>#REF!</v>
      </c>
      <c r="I77" t="e">
        <f>'P.O. ONERADO'!#REF!</f>
        <v>#REF!</v>
      </c>
      <c r="J77" t="e">
        <f>'P.O. ONERADO'!#REF!</f>
        <v>#REF!</v>
      </c>
    </row>
    <row r="78" spans="1:10">
      <c r="A78" t="e">
        <f>'P.O. ONERADO'!#REF!</f>
        <v>#REF!</v>
      </c>
      <c r="B78" t="e">
        <f>'P.O. ONERADO'!#REF!</f>
        <v>#REF!</v>
      </c>
      <c r="C78" t="e">
        <f>'P.O. ONERADO'!#REF!</f>
        <v>#REF!</v>
      </c>
      <c r="D78" t="e">
        <f>'P.O. ONERADO'!#REF!</f>
        <v>#REF!</v>
      </c>
      <c r="E78" t="e">
        <f>'P.O. ONERADO'!#REF!</f>
        <v>#REF!</v>
      </c>
      <c r="F78" t="e">
        <f>'P.O. ONERADO'!#REF!</f>
        <v>#REF!</v>
      </c>
      <c r="G78" t="e">
        <f>'P.O. ONERADO'!#REF!</f>
        <v>#REF!</v>
      </c>
      <c r="H78" t="e">
        <f>'P.O. ONERADO'!#REF!</f>
        <v>#REF!</v>
      </c>
      <c r="I78" t="e">
        <f>'P.O. ONERADO'!#REF!</f>
        <v>#REF!</v>
      </c>
      <c r="J78" t="e">
        <f>'P.O. ONERADO'!#REF!</f>
        <v>#REF!</v>
      </c>
    </row>
    <row r="79" spans="1:10">
      <c r="A79" t="e">
        <f>'P.O. ONERADO'!#REF!</f>
        <v>#REF!</v>
      </c>
      <c r="B79" t="e">
        <f>'P.O. ONERADO'!#REF!</f>
        <v>#REF!</v>
      </c>
      <c r="C79" t="e">
        <f>'P.O. ONERADO'!#REF!</f>
        <v>#REF!</v>
      </c>
      <c r="D79" t="e">
        <f>'P.O. ONERADO'!#REF!</f>
        <v>#REF!</v>
      </c>
      <c r="E79" t="e">
        <f>'P.O. ONERADO'!#REF!</f>
        <v>#REF!</v>
      </c>
      <c r="F79" t="e">
        <f>'P.O. ONERADO'!#REF!</f>
        <v>#REF!</v>
      </c>
      <c r="G79" t="e">
        <f>'P.O. ONERADO'!#REF!</f>
        <v>#REF!</v>
      </c>
      <c r="H79" t="e">
        <f>'P.O. ONERADO'!#REF!</f>
        <v>#REF!</v>
      </c>
      <c r="I79" t="e">
        <f>'P.O. ONERADO'!#REF!</f>
        <v>#REF!</v>
      </c>
      <c r="J79" t="e">
        <f>'P.O. ONERADO'!#REF!</f>
        <v>#REF!</v>
      </c>
    </row>
    <row r="80" spans="1:10">
      <c r="A80" t="e">
        <f>'P.O. ONERADO'!#REF!</f>
        <v>#REF!</v>
      </c>
      <c r="B80" t="e">
        <f>'P.O. ONERADO'!#REF!</f>
        <v>#REF!</v>
      </c>
      <c r="C80" t="e">
        <f>'P.O. ONERADO'!#REF!</f>
        <v>#REF!</v>
      </c>
      <c r="D80" t="e">
        <f>'P.O. ONERADO'!#REF!</f>
        <v>#REF!</v>
      </c>
      <c r="E80" t="e">
        <f>'P.O. ONERADO'!#REF!</f>
        <v>#REF!</v>
      </c>
      <c r="F80" t="e">
        <f>'P.O. ONERADO'!#REF!</f>
        <v>#REF!</v>
      </c>
      <c r="G80" t="e">
        <f>'P.O. ONERADO'!#REF!</f>
        <v>#REF!</v>
      </c>
      <c r="H80" t="e">
        <f>'P.O. ONERADO'!#REF!</f>
        <v>#REF!</v>
      </c>
      <c r="I80" t="e">
        <f>'P.O. ONERADO'!#REF!</f>
        <v>#REF!</v>
      </c>
      <c r="J80" t="e">
        <f>'P.O. ONERADO'!#REF!</f>
        <v>#REF!</v>
      </c>
    </row>
    <row r="81" spans="1:10">
      <c r="A81" t="e">
        <f>'P.O. ONERADO'!#REF!</f>
        <v>#REF!</v>
      </c>
      <c r="B81" t="e">
        <f>'P.O. ONERADO'!#REF!</f>
        <v>#REF!</v>
      </c>
      <c r="C81" t="e">
        <f>'P.O. ONERADO'!#REF!</f>
        <v>#REF!</v>
      </c>
      <c r="D81" t="e">
        <f>'P.O. ONERADO'!#REF!</f>
        <v>#REF!</v>
      </c>
      <c r="E81" t="e">
        <f>'P.O. ONERADO'!#REF!</f>
        <v>#REF!</v>
      </c>
      <c r="F81" t="e">
        <f>'P.O. ONERADO'!#REF!</f>
        <v>#REF!</v>
      </c>
      <c r="G81" t="e">
        <f>'P.O. ONERADO'!#REF!</f>
        <v>#REF!</v>
      </c>
      <c r="H81" t="e">
        <f>'P.O. ONERADO'!#REF!</f>
        <v>#REF!</v>
      </c>
      <c r="I81" t="e">
        <f>'P.O. ONERADO'!#REF!</f>
        <v>#REF!</v>
      </c>
      <c r="J81" t="e">
        <f>'P.O. ONERADO'!#REF!</f>
        <v>#REF!</v>
      </c>
    </row>
    <row r="82" spans="1:10">
      <c r="A82" t="e">
        <f>'P.O. ONERADO'!#REF!</f>
        <v>#REF!</v>
      </c>
      <c r="B82" t="e">
        <f>'P.O. ONERADO'!#REF!</f>
        <v>#REF!</v>
      </c>
      <c r="C82" t="e">
        <f>'P.O. ONERADO'!#REF!</f>
        <v>#REF!</v>
      </c>
      <c r="D82" t="e">
        <f>'P.O. ONERADO'!#REF!</f>
        <v>#REF!</v>
      </c>
      <c r="E82" t="e">
        <f>'P.O. ONERADO'!#REF!</f>
        <v>#REF!</v>
      </c>
      <c r="F82" t="e">
        <f>'P.O. ONERADO'!#REF!</f>
        <v>#REF!</v>
      </c>
      <c r="G82" t="e">
        <f>'P.O. ONERADO'!#REF!</f>
        <v>#REF!</v>
      </c>
      <c r="H82" t="e">
        <f>'P.O. ONERADO'!#REF!</f>
        <v>#REF!</v>
      </c>
      <c r="I82" t="e">
        <f>'P.O. ONERADO'!#REF!</f>
        <v>#REF!</v>
      </c>
      <c r="J82" t="e">
        <f>'P.O. ONERADO'!#REF!</f>
        <v>#REF!</v>
      </c>
    </row>
    <row r="83" spans="1:10">
      <c r="A83" t="e">
        <f>'P.O. ONERADO'!#REF!</f>
        <v>#REF!</v>
      </c>
      <c r="B83" t="e">
        <f>'P.O. ONERADO'!#REF!</f>
        <v>#REF!</v>
      </c>
      <c r="C83" t="e">
        <f>'P.O. ONERADO'!#REF!</f>
        <v>#REF!</v>
      </c>
      <c r="D83" t="e">
        <f>'P.O. ONERADO'!#REF!</f>
        <v>#REF!</v>
      </c>
      <c r="E83" t="e">
        <f>'P.O. ONERADO'!#REF!</f>
        <v>#REF!</v>
      </c>
      <c r="F83" t="e">
        <f>'P.O. ONERADO'!#REF!</f>
        <v>#REF!</v>
      </c>
      <c r="G83" t="e">
        <f>'P.O. ONERADO'!#REF!</f>
        <v>#REF!</v>
      </c>
      <c r="H83" t="e">
        <f>'P.O. ONERADO'!#REF!</f>
        <v>#REF!</v>
      </c>
      <c r="I83" t="e">
        <f>'P.O. ONERADO'!#REF!</f>
        <v>#REF!</v>
      </c>
      <c r="J83" t="e">
        <f>'P.O. ONERADO'!#REF!</f>
        <v>#REF!</v>
      </c>
    </row>
    <row r="84" spans="1:10">
      <c r="A84" t="e">
        <f>'P.O. ONERADO'!#REF!</f>
        <v>#REF!</v>
      </c>
      <c r="B84" t="e">
        <f>'P.O. ONERADO'!#REF!</f>
        <v>#REF!</v>
      </c>
      <c r="C84" t="e">
        <f>'P.O. ONERADO'!#REF!</f>
        <v>#REF!</v>
      </c>
      <c r="D84" t="e">
        <f>'P.O. ONERADO'!#REF!</f>
        <v>#REF!</v>
      </c>
      <c r="E84" t="e">
        <f>'P.O. ONERADO'!#REF!</f>
        <v>#REF!</v>
      </c>
      <c r="F84" t="e">
        <f>'P.O. ONERADO'!#REF!</f>
        <v>#REF!</v>
      </c>
      <c r="G84" t="e">
        <f>'P.O. ONERADO'!#REF!</f>
        <v>#REF!</v>
      </c>
      <c r="H84" t="e">
        <f>'P.O. ONERADO'!#REF!</f>
        <v>#REF!</v>
      </c>
      <c r="I84" t="e">
        <f>'P.O. ONERADO'!#REF!</f>
        <v>#REF!</v>
      </c>
      <c r="J84" t="e">
        <f>'P.O. ONERADO'!#REF!</f>
        <v>#REF!</v>
      </c>
    </row>
    <row r="85" spans="1:10">
      <c r="A85" t="e">
        <f>'P.O. ONERADO'!#REF!</f>
        <v>#REF!</v>
      </c>
      <c r="B85" t="e">
        <f>'P.O. ONERADO'!#REF!</f>
        <v>#REF!</v>
      </c>
      <c r="C85" t="e">
        <f>'P.O. ONERADO'!#REF!</f>
        <v>#REF!</v>
      </c>
      <c r="D85" t="e">
        <f>'P.O. ONERADO'!#REF!</f>
        <v>#REF!</v>
      </c>
      <c r="E85" t="e">
        <f>'P.O. ONERADO'!#REF!</f>
        <v>#REF!</v>
      </c>
      <c r="F85" t="e">
        <f>'P.O. ONERADO'!#REF!</f>
        <v>#REF!</v>
      </c>
      <c r="G85" t="e">
        <f>'P.O. ONERADO'!#REF!</f>
        <v>#REF!</v>
      </c>
      <c r="H85" t="e">
        <f>'P.O. ONERADO'!#REF!</f>
        <v>#REF!</v>
      </c>
      <c r="I85" t="e">
        <f>'P.O. ONERADO'!#REF!</f>
        <v>#REF!</v>
      </c>
      <c r="J85" t="e">
        <f>'P.O. ONERADO'!#REF!</f>
        <v>#REF!</v>
      </c>
    </row>
    <row r="86" spans="1:10">
      <c r="A86" t="e">
        <f>'P.O. ONERADO'!#REF!</f>
        <v>#REF!</v>
      </c>
      <c r="B86" t="e">
        <f>'P.O. ONERADO'!#REF!</f>
        <v>#REF!</v>
      </c>
      <c r="C86" t="e">
        <f>'P.O. ONERADO'!#REF!</f>
        <v>#REF!</v>
      </c>
      <c r="D86" t="e">
        <f>'P.O. ONERADO'!#REF!</f>
        <v>#REF!</v>
      </c>
      <c r="E86" t="e">
        <f>'P.O. ONERADO'!#REF!</f>
        <v>#REF!</v>
      </c>
      <c r="F86" t="e">
        <f>'P.O. ONERADO'!#REF!</f>
        <v>#REF!</v>
      </c>
      <c r="G86" t="e">
        <f>'P.O. ONERADO'!#REF!</f>
        <v>#REF!</v>
      </c>
      <c r="H86" t="e">
        <f>'P.O. ONERADO'!#REF!</f>
        <v>#REF!</v>
      </c>
      <c r="I86" t="e">
        <f>'P.O. ONERADO'!#REF!</f>
        <v>#REF!</v>
      </c>
      <c r="J86" t="e">
        <f>'P.O. ONERADO'!#REF!</f>
        <v>#REF!</v>
      </c>
    </row>
    <row r="87" spans="1:10">
      <c r="A87" t="e">
        <f>'P.O. ONERADO'!#REF!</f>
        <v>#REF!</v>
      </c>
      <c r="B87" t="e">
        <f>'P.O. ONERADO'!#REF!</f>
        <v>#REF!</v>
      </c>
      <c r="C87" t="e">
        <f>'P.O. ONERADO'!#REF!</f>
        <v>#REF!</v>
      </c>
      <c r="D87" t="e">
        <f>'P.O. ONERADO'!#REF!</f>
        <v>#REF!</v>
      </c>
      <c r="E87" t="e">
        <f>'P.O. ONERADO'!#REF!</f>
        <v>#REF!</v>
      </c>
      <c r="F87" t="e">
        <f>'P.O. ONERADO'!#REF!</f>
        <v>#REF!</v>
      </c>
      <c r="G87" t="e">
        <f>'P.O. ONERADO'!#REF!</f>
        <v>#REF!</v>
      </c>
      <c r="H87" t="e">
        <f>'P.O. ONERADO'!#REF!</f>
        <v>#REF!</v>
      </c>
      <c r="I87" t="e">
        <f>'P.O. ONERADO'!#REF!</f>
        <v>#REF!</v>
      </c>
      <c r="J87" t="e">
        <f>'P.O. ONERADO'!#REF!</f>
        <v>#REF!</v>
      </c>
    </row>
    <row r="88" spans="1:10">
      <c r="A88" t="e">
        <f>'P.O. ONERADO'!#REF!</f>
        <v>#REF!</v>
      </c>
      <c r="B88" t="e">
        <f>'P.O. ONERADO'!#REF!</f>
        <v>#REF!</v>
      </c>
      <c r="C88" t="e">
        <f>'P.O. ONERADO'!#REF!</f>
        <v>#REF!</v>
      </c>
      <c r="D88" t="e">
        <f>'P.O. ONERADO'!#REF!</f>
        <v>#REF!</v>
      </c>
      <c r="E88" t="e">
        <f>'P.O. ONERADO'!#REF!</f>
        <v>#REF!</v>
      </c>
      <c r="F88" t="e">
        <f>'P.O. ONERADO'!#REF!</f>
        <v>#REF!</v>
      </c>
      <c r="G88" t="e">
        <f>'P.O. ONERADO'!#REF!</f>
        <v>#REF!</v>
      </c>
      <c r="H88" t="e">
        <f>'P.O. ONERADO'!#REF!</f>
        <v>#REF!</v>
      </c>
      <c r="I88" t="e">
        <f>'P.O. ONERADO'!#REF!</f>
        <v>#REF!</v>
      </c>
      <c r="J88" t="e">
        <f>'P.O. ONERADO'!#REF!</f>
        <v>#REF!</v>
      </c>
    </row>
    <row r="89" spans="1:10">
      <c r="A89" t="e">
        <f>'P.O. ONERADO'!#REF!</f>
        <v>#REF!</v>
      </c>
      <c r="B89" t="e">
        <f>'P.O. ONERADO'!#REF!</f>
        <v>#REF!</v>
      </c>
      <c r="C89" t="e">
        <f>'P.O. ONERADO'!#REF!</f>
        <v>#REF!</v>
      </c>
      <c r="D89" t="e">
        <f>'P.O. ONERADO'!#REF!</f>
        <v>#REF!</v>
      </c>
      <c r="E89" t="e">
        <f>'P.O. ONERADO'!#REF!</f>
        <v>#REF!</v>
      </c>
      <c r="F89" t="e">
        <f>'P.O. ONERADO'!#REF!</f>
        <v>#REF!</v>
      </c>
      <c r="G89" t="e">
        <f>'P.O. ONERADO'!#REF!</f>
        <v>#REF!</v>
      </c>
      <c r="H89" t="e">
        <f>'P.O. ONERADO'!#REF!</f>
        <v>#REF!</v>
      </c>
      <c r="I89" t="e">
        <f>'P.O. ONERADO'!#REF!</f>
        <v>#REF!</v>
      </c>
      <c r="J89" t="e">
        <f>'P.O. ONERADO'!#REF!</f>
        <v>#REF!</v>
      </c>
    </row>
    <row r="90" spans="1:10">
      <c r="A90" t="e">
        <f>'P.O. ONERADO'!#REF!</f>
        <v>#REF!</v>
      </c>
      <c r="B90" t="e">
        <f>'P.O. ONERADO'!#REF!</f>
        <v>#REF!</v>
      </c>
      <c r="C90" t="e">
        <f>'P.O. ONERADO'!#REF!</f>
        <v>#REF!</v>
      </c>
      <c r="D90" t="e">
        <f>'P.O. ONERADO'!#REF!</f>
        <v>#REF!</v>
      </c>
      <c r="E90" t="e">
        <f>'P.O. ONERADO'!#REF!</f>
        <v>#REF!</v>
      </c>
      <c r="F90" t="e">
        <f>'P.O. ONERADO'!#REF!</f>
        <v>#REF!</v>
      </c>
      <c r="G90" t="e">
        <f>'P.O. ONERADO'!#REF!</f>
        <v>#REF!</v>
      </c>
      <c r="H90" t="e">
        <f>'P.O. ONERADO'!#REF!</f>
        <v>#REF!</v>
      </c>
      <c r="I90" t="e">
        <f>'P.O. ONERADO'!#REF!</f>
        <v>#REF!</v>
      </c>
      <c r="J90" t="e">
        <f>'P.O. ONERADO'!#REF!</f>
        <v>#REF!</v>
      </c>
    </row>
    <row r="91" spans="1:10">
      <c r="A91" t="e">
        <f>'P.O. ONERADO'!#REF!</f>
        <v>#REF!</v>
      </c>
      <c r="B91" t="e">
        <f>'P.O. ONERADO'!#REF!</f>
        <v>#REF!</v>
      </c>
      <c r="C91" t="e">
        <f>'P.O. ONERADO'!#REF!</f>
        <v>#REF!</v>
      </c>
      <c r="D91" t="e">
        <f>'P.O. ONERADO'!#REF!</f>
        <v>#REF!</v>
      </c>
      <c r="E91" t="e">
        <f>'P.O. ONERADO'!#REF!</f>
        <v>#REF!</v>
      </c>
      <c r="F91" t="e">
        <f>'P.O. ONERADO'!#REF!</f>
        <v>#REF!</v>
      </c>
      <c r="G91" t="e">
        <f>'P.O. ONERADO'!#REF!</f>
        <v>#REF!</v>
      </c>
      <c r="H91" t="e">
        <f>'P.O. ONERADO'!#REF!</f>
        <v>#REF!</v>
      </c>
      <c r="I91" t="e">
        <f>'P.O. ONERADO'!#REF!</f>
        <v>#REF!</v>
      </c>
      <c r="J91" t="e">
        <f>'P.O. ONERADO'!#REF!</f>
        <v>#REF!</v>
      </c>
    </row>
    <row r="92" spans="1:10">
      <c r="A92" t="e">
        <f>'P.O. ONERADO'!#REF!</f>
        <v>#REF!</v>
      </c>
      <c r="B92" t="e">
        <f>'P.O. ONERADO'!#REF!</f>
        <v>#REF!</v>
      </c>
      <c r="C92" t="e">
        <f>'P.O. ONERADO'!#REF!</f>
        <v>#REF!</v>
      </c>
      <c r="D92" t="e">
        <f>'P.O. ONERADO'!#REF!</f>
        <v>#REF!</v>
      </c>
      <c r="E92" t="e">
        <f>'P.O. ONERADO'!#REF!</f>
        <v>#REF!</v>
      </c>
      <c r="F92" t="e">
        <f>'P.O. ONERADO'!#REF!</f>
        <v>#REF!</v>
      </c>
      <c r="G92" t="e">
        <f>'P.O. ONERADO'!#REF!</f>
        <v>#REF!</v>
      </c>
      <c r="H92" t="e">
        <f>'P.O. ONERADO'!#REF!</f>
        <v>#REF!</v>
      </c>
      <c r="I92" t="e">
        <f>'P.O. ONERADO'!#REF!</f>
        <v>#REF!</v>
      </c>
      <c r="J92" t="e">
        <f>'P.O. ONERADO'!#REF!</f>
        <v>#REF!</v>
      </c>
    </row>
    <row r="93" spans="1:10">
      <c r="A93" t="e">
        <f>'P.O. ONERADO'!#REF!</f>
        <v>#REF!</v>
      </c>
      <c r="B93" t="e">
        <f>'P.O. ONERADO'!#REF!</f>
        <v>#REF!</v>
      </c>
      <c r="C93" t="e">
        <f>'P.O. ONERADO'!#REF!</f>
        <v>#REF!</v>
      </c>
      <c r="D93" t="e">
        <f>'P.O. ONERADO'!#REF!</f>
        <v>#REF!</v>
      </c>
      <c r="E93" t="e">
        <f>'P.O. ONERADO'!#REF!</f>
        <v>#REF!</v>
      </c>
      <c r="F93" t="e">
        <f>'P.O. ONERADO'!#REF!</f>
        <v>#REF!</v>
      </c>
      <c r="G93" t="e">
        <f>'P.O. ONERADO'!#REF!</f>
        <v>#REF!</v>
      </c>
      <c r="H93" t="e">
        <f>'P.O. ONERADO'!#REF!</f>
        <v>#REF!</v>
      </c>
      <c r="I93" t="e">
        <f>'P.O. ONERADO'!#REF!</f>
        <v>#REF!</v>
      </c>
      <c r="J93" t="e">
        <f>'P.O. ONERADO'!#REF!</f>
        <v>#REF!</v>
      </c>
    </row>
    <row r="94" spans="1:10">
      <c r="A94" t="e">
        <f>'P.O. ONERADO'!#REF!</f>
        <v>#REF!</v>
      </c>
      <c r="B94" t="e">
        <f>'P.O. ONERADO'!#REF!</f>
        <v>#REF!</v>
      </c>
      <c r="C94" t="e">
        <f>'P.O. ONERADO'!#REF!</f>
        <v>#REF!</v>
      </c>
      <c r="D94" t="e">
        <f>'P.O. ONERADO'!#REF!</f>
        <v>#REF!</v>
      </c>
      <c r="E94" t="e">
        <f>'P.O. ONERADO'!#REF!</f>
        <v>#REF!</v>
      </c>
      <c r="F94" t="e">
        <f>'P.O. ONERADO'!#REF!</f>
        <v>#REF!</v>
      </c>
      <c r="G94" t="e">
        <f>'P.O. ONERADO'!#REF!</f>
        <v>#REF!</v>
      </c>
      <c r="H94" t="e">
        <f>'P.O. ONERADO'!#REF!</f>
        <v>#REF!</v>
      </c>
      <c r="I94" t="e">
        <f>'P.O. ONERADO'!#REF!</f>
        <v>#REF!</v>
      </c>
      <c r="J94" t="e">
        <f>'P.O. ONERADO'!#REF!</f>
        <v>#REF!</v>
      </c>
    </row>
    <row r="95" spans="1:10">
      <c r="A95" t="e">
        <f>'P.O. ONERADO'!#REF!</f>
        <v>#REF!</v>
      </c>
      <c r="B95" t="e">
        <f>'P.O. ONERADO'!#REF!</f>
        <v>#REF!</v>
      </c>
      <c r="C95" t="e">
        <f>'P.O. ONERADO'!#REF!</f>
        <v>#REF!</v>
      </c>
      <c r="D95" t="e">
        <f>'P.O. ONERADO'!#REF!</f>
        <v>#REF!</v>
      </c>
      <c r="E95" t="e">
        <f>'P.O. ONERADO'!#REF!</f>
        <v>#REF!</v>
      </c>
      <c r="F95" t="e">
        <f>'P.O. ONERADO'!#REF!</f>
        <v>#REF!</v>
      </c>
      <c r="G95" t="e">
        <f>'P.O. ONERADO'!#REF!</f>
        <v>#REF!</v>
      </c>
      <c r="H95" t="e">
        <f>'P.O. ONERADO'!#REF!</f>
        <v>#REF!</v>
      </c>
      <c r="I95" t="e">
        <f>'P.O. ONERADO'!#REF!</f>
        <v>#REF!</v>
      </c>
      <c r="J95" t="e">
        <f>'P.O. ONERADO'!#REF!</f>
        <v>#REF!</v>
      </c>
    </row>
    <row r="96" spans="1:10">
      <c r="A96" t="str">
        <f>'P.O. ONERADO'!A123</f>
        <v>9.1</v>
      </c>
      <c r="B96" t="str">
        <f>'P.O. ONERADO'!B123</f>
        <v>CPUOBC01</v>
      </c>
      <c r="C96" t="e">
        <f>'P.O. ONERADO'!#REF!</f>
        <v>#REF!</v>
      </c>
      <c r="D96" t="str">
        <f>'P.O. ONERADO'!C123</f>
        <v>Defensa metálica tripla onda H4bAW3  - fornecimento e implantação</v>
      </c>
      <c r="E96" t="str">
        <f>'P.O. ONERADO'!E123</f>
        <v>m</v>
      </c>
      <c r="F96">
        <f>'P.O. ONERADO'!F123</f>
        <v>420</v>
      </c>
      <c r="G96">
        <f>'P.O. ONERADO'!G123</f>
        <v>914.52</v>
      </c>
      <c r="H96">
        <f>'P.O. ONERADO'!H123</f>
        <v>0.21229999999999999</v>
      </c>
      <c r="I96">
        <f>'P.O. ONERADO'!I123</f>
        <v>1108.67</v>
      </c>
      <c r="J96">
        <f>'P.O. ONERADO'!K123</f>
        <v>465641.4</v>
      </c>
    </row>
    <row r="97" spans="1:10">
      <c r="A97" t="str">
        <f>'P.O. ONERADO'!A124</f>
        <v>9.2</v>
      </c>
      <c r="B97" t="str">
        <f>'P.O. ONERADO'!B124</f>
        <v>CPUOBC02</v>
      </c>
      <c r="C97" t="e">
        <f>'P.O. ONERADO'!#REF!</f>
        <v>#REF!</v>
      </c>
      <c r="D97" t="str">
        <f>'P.O. ONERADO'!C124</f>
        <v>Ancoragem de defensa metálica semimaleável tripla onda H4bAW3 - fornecimento e implantação</v>
      </c>
      <c r="E97" t="str">
        <f>'P.O. ONERADO'!E124</f>
        <v>m</v>
      </c>
      <c r="F97">
        <f>'P.O. ONERADO'!F124</f>
        <v>36</v>
      </c>
      <c r="G97">
        <f>'P.O. ONERADO'!G124</f>
        <v>1451.94</v>
      </c>
      <c r="H97">
        <f>'P.O. ONERADO'!H124</f>
        <v>0.21229999999999999</v>
      </c>
      <c r="I97">
        <f>'P.O. ONERADO'!I124</f>
        <v>1760.19</v>
      </c>
      <c r="J97">
        <f>'P.O. ONERADO'!K124</f>
        <v>63366.84</v>
      </c>
    </row>
    <row r="98" spans="1:10">
      <c r="A98" t="e">
        <f>'P.O. ONERADO'!#REF!</f>
        <v>#REF!</v>
      </c>
      <c r="B98" t="e">
        <f>'P.O. ONERADO'!#REF!</f>
        <v>#REF!</v>
      </c>
      <c r="C98" t="e">
        <f>'P.O. ONERADO'!#REF!</f>
        <v>#REF!</v>
      </c>
      <c r="D98" t="e">
        <f>'P.O. ONERADO'!#REF!</f>
        <v>#REF!</v>
      </c>
      <c r="E98" t="e">
        <f>'P.O. ONERADO'!#REF!</f>
        <v>#REF!</v>
      </c>
      <c r="F98" t="e">
        <f>'P.O. ONERADO'!#REF!</f>
        <v>#REF!</v>
      </c>
      <c r="G98" t="e">
        <f>'P.O. ONERADO'!#REF!</f>
        <v>#REF!</v>
      </c>
      <c r="H98" t="e">
        <f>'P.O. ONERADO'!#REF!</f>
        <v>#REF!</v>
      </c>
      <c r="I98" t="e">
        <f>'P.O. ONERADO'!#REF!</f>
        <v>#REF!</v>
      </c>
      <c r="J98" t="e">
        <f>'P.O. ONERADO'!#REF!</f>
        <v>#REF!</v>
      </c>
    </row>
    <row r="99" spans="1:10">
      <c r="A99" t="e">
        <f>'P.O. ONERADO'!#REF!</f>
        <v>#REF!</v>
      </c>
      <c r="B99" t="e">
        <f>'P.O. ONERADO'!#REF!</f>
        <v>#REF!</v>
      </c>
      <c r="C99" t="e">
        <f>'P.O. ONERADO'!#REF!</f>
        <v>#REF!</v>
      </c>
      <c r="D99" t="e">
        <f>'P.O. ONERADO'!#REF!</f>
        <v>#REF!</v>
      </c>
      <c r="E99" t="e">
        <f>'P.O. ONERADO'!#REF!</f>
        <v>#REF!</v>
      </c>
      <c r="F99" t="e">
        <f>'P.O. ONERADO'!#REF!</f>
        <v>#REF!</v>
      </c>
      <c r="G99" t="e">
        <f>'P.O. ONERADO'!#REF!</f>
        <v>#REF!</v>
      </c>
      <c r="H99" t="e">
        <f>'P.O. ONERADO'!#REF!</f>
        <v>#REF!</v>
      </c>
      <c r="I99" t="e">
        <f>'P.O. ONERADO'!#REF!</f>
        <v>#REF!</v>
      </c>
      <c r="J99" t="e">
        <f>'P.O. ONERADO'!#REF!</f>
        <v>#REF!</v>
      </c>
    </row>
    <row r="100" spans="1:10">
      <c r="A100" t="e">
        <f>'P.O. ONERADO'!#REF!</f>
        <v>#REF!</v>
      </c>
      <c r="B100" t="e">
        <f>'P.O. ONERADO'!#REF!</f>
        <v>#REF!</v>
      </c>
      <c r="C100" t="e">
        <f>'P.O. ONERADO'!#REF!</f>
        <v>#REF!</v>
      </c>
      <c r="D100" t="e">
        <f>'P.O. ONERADO'!#REF!</f>
        <v>#REF!</v>
      </c>
      <c r="E100" t="e">
        <f>'P.O. ONERADO'!#REF!</f>
        <v>#REF!</v>
      </c>
      <c r="F100" t="e">
        <f>'P.O. ONERADO'!#REF!</f>
        <v>#REF!</v>
      </c>
      <c r="G100" t="e">
        <f>'P.O. ONERADO'!#REF!</f>
        <v>#REF!</v>
      </c>
      <c r="H100" t="e">
        <f>'P.O. ONERADO'!#REF!</f>
        <v>#REF!</v>
      </c>
      <c r="I100" t="e">
        <f>'P.O. ONERADO'!#REF!</f>
        <v>#REF!</v>
      </c>
      <c r="J100" t="e">
        <f>'P.O. ONERADO'!#REF!</f>
        <v>#REF!</v>
      </c>
    </row>
    <row r="101" spans="1:10">
      <c r="A101" t="e">
        <f>'P.O. ONERADO'!#REF!</f>
        <v>#REF!</v>
      </c>
      <c r="B101" t="e">
        <f>'P.O. ONERADO'!#REF!</f>
        <v>#REF!</v>
      </c>
      <c r="C101" t="e">
        <f>'P.O. ONERADO'!#REF!</f>
        <v>#REF!</v>
      </c>
      <c r="D101" t="e">
        <f>'P.O. ONERADO'!#REF!</f>
        <v>#REF!</v>
      </c>
      <c r="E101" t="e">
        <f>'P.O. ONERADO'!#REF!</f>
        <v>#REF!</v>
      </c>
      <c r="F101" t="e">
        <f>'P.O. ONERADO'!#REF!</f>
        <v>#REF!</v>
      </c>
      <c r="G101" t="e">
        <f>'P.O. ONERADO'!#REF!</f>
        <v>#REF!</v>
      </c>
      <c r="H101" t="e">
        <f>'P.O. ONERADO'!#REF!</f>
        <v>#REF!</v>
      </c>
      <c r="I101" t="e">
        <f>'P.O. ONERADO'!#REF!</f>
        <v>#REF!</v>
      </c>
      <c r="J101" t="e">
        <f>'P.O. ONERADO'!#REF!</f>
        <v>#REF!</v>
      </c>
    </row>
    <row r="102" spans="1:10">
      <c r="A102" t="e">
        <f>'P.O. ONERADO'!#REF!</f>
        <v>#REF!</v>
      </c>
      <c r="B102" t="e">
        <f>'P.O. ONERADO'!#REF!</f>
        <v>#REF!</v>
      </c>
      <c r="C102" t="e">
        <f>'P.O. ONERADO'!#REF!</f>
        <v>#REF!</v>
      </c>
      <c r="D102" t="e">
        <f>'P.O. ONERADO'!#REF!</f>
        <v>#REF!</v>
      </c>
      <c r="E102" t="e">
        <f>'P.O. ONERADO'!#REF!</f>
        <v>#REF!</v>
      </c>
      <c r="F102" t="e">
        <f>'P.O. ONERADO'!#REF!</f>
        <v>#REF!</v>
      </c>
      <c r="G102" t="e">
        <f>'P.O. ONERADO'!#REF!</f>
        <v>#REF!</v>
      </c>
      <c r="H102" t="e">
        <f>'P.O. ONERADO'!#REF!</f>
        <v>#REF!</v>
      </c>
      <c r="I102" t="e">
        <f>'P.O. ONERADO'!#REF!</f>
        <v>#REF!</v>
      </c>
      <c r="J102" t="e">
        <f>'P.O. ONERADO'!#REF!</f>
        <v>#REF!</v>
      </c>
    </row>
    <row r="103" spans="1:10">
      <c r="A103" t="e">
        <f>'P.O. ONERADO'!#REF!</f>
        <v>#REF!</v>
      </c>
      <c r="B103" t="e">
        <f>'P.O. ONERADO'!#REF!</f>
        <v>#REF!</v>
      </c>
      <c r="C103" t="e">
        <f>'P.O. ONERADO'!#REF!</f>
        <v>#REF!</v>
      </c>
      <c r="D103" t="e">
        <f>'P.O. ONERADO'!#REF!</f>
        <v>#REF!</v>
      </c>
      <c r="E103" t="e">
        <f>'P.O. ONERADO'!#REF!</f>
        <v>#REF!</v>
      </c>
      <c r="F103" t="e">
        <f>'P.O. ONERADO'!#REF!</f>
        <v>#REF!</v>
      </c>
      <c r="G103" t="e">
        <f>'P.O. ONERADO'!#REF!</f>
        <v>#REF!</v>
      </c>
      <c r="H103" t="e">
        <f>'P.O. ONERADO'!#REF!</f>
        <v>#REF!</v>
      </c>
      <c r="I103" t="e">
        <f>'P.O. ONERADO'!#REF!</f>
        <v>#REF!</v>
      </c>
      <c r="J103" t="e">
        <f>'P.O. ONERADO'!#REF!</f>
        <v>#REF!</v>
      </c>
    </row>
    <row r="104" spans="1:10">
      <c r="A104" t="e">
        <f>'P.O. ONERADO'!#REF!</f>
        <v>#REF!</v>
      </c>
      <c r="B104" t="e">
        <f>'P.O. ONERADO'!#REF!</f>
        <v>#REF!</v>
      </c>
      <c r="C104" t="e">
        <f>'P.O. ONERADO'!#REF!</f>
        <v>#REF!</v>
      </c>
      <c r="D104" t="e">
        <f>'P.O. ONERADO'!#REF!</f>
        <v>#REF!</v>
      </c>
      <c r="E104" t="e">
        <f>'P.O. ONERADO'!#REF!</f>
        <v>#REF!</v>
      </c>
      <c r="F104" t="e">
        <f>'P.O. ONERADO'!#REF!</f>
        <v>#REF!</v>
      </c>
      <c r="G104" t="e">
        <f>'P.O. ONERADO'!#REF!</f>
        <v>#REF!</v>
      </c>
      <c r="H104" t="e">
        <f>'P.O. ONERADO'!#REF!</f>
        <v>#REF!</v>
      </c>
      <c r="I104" t="e">
        <f>'P.O. ONERADO'!#REF!</f>
        <v>#REF!</v>
      </c>
      <c r="J104" t="e">
        <f>'P.O. ONERADO'!#REF!</f>
        <v>#REF!</v>
      </c>
    </row>
    <row r="105" spans="1:10">
      <c r="A105" t="e">
        <f>'P.O. ONERADO'!#REF!</f>
        <v>#REF!</v>
      </c>
      <c r="B105" t="e">
        <f>'P.O. ONERADO'!#REF!</f>
        <v>#REF!</v>
      </c>
      <c r="C105" t="e">
        <f>'P.O. ONERADO'!#REF!</f>
        <v>#REF!</v>
      </c>
      <c r="D105" t="e">
        <f>'P.O. ONERADO'!#REF!</f>
        <v>#REF!</v>
      </c>
      <c r="E105" t="e">
        <f>'P.O. ONERADO'!#REF!</f>
        <v>#REF!</v>
      </c>
      <c r="F105" t="e">
        <f>'P.O. ONERADO'!#REF!</f>
        <v>#REF!</v>
      </c>
      <c r="G105" t="e">
        <f>'P.O. ONERADO'!#REF!</f>
        <v>#REF!</v>
      </c>
      <c r="H105" t="e">
        <f>'P.O. ONERADO'!#REF!</f>
        <v>#REF!</v>
      </c>
      <c r="I105" t="e">
        <f>'P.O. ONERADO'!#REF!</f>
        <v>#REF!</v>
      </c>
      <c r="J105" t="e">
        <f>'P.O. ONERADO'!#REF!</f>
        <v>#REF!</v>
      </c>
    </row>
    <row r="106" spans="1:10">
      <c r="A106" t="e">
        <f>'P.O. ONERADO'!#REF!</f>
        <v>#REF!</v>
      </c>
      <c r="B106" t="e">
        <f>'P.O. ONERADO'!#REF!</f>
        <v>#REF!</v>
      </c>
      <c r="C106" t="e">
        <f>'P.O. ONERADO'!#REF!</f>
        <v>#REF!</v>
      </c>
      <c r="D106" t="e">
        <f>'P.O. ONERADO'!#REF!</f>
        <v>#REF!</v>
      </c>
      <c r="E106" t="e">
        <f>'P.O. ONERADO'!#REF!</f>
        <v>#REF!</v>
      </c>
      <c r="F106" t="e">
        <f>'P.O. ONERADO'!#REF!</f>
        <v>#REF!</v>
      </c>
      <c r="G106" t="e">
        <f>'P.O. ONERADO'!#REF!</f>
        <v>#REF!</v>
      </c>
      <c r="H106" t="e">
        <f>'P.O. ONERADO'!#REF!</f>
        <v>#REF!</v>
      </c>
      <c r="I106" t="e">
        <f>'P.O. ONERADO'!#REF!</f>
        <v>#REF!</v>
      </c>
      <c r="J106" t="e">
        <f>'P.O. ONERADO'!#REF!</f>
        <v>#REF!</v>
      </c>
    </row>
    <row r="107" spans="1:10">
      <c r="A107" t="e">
        <f>'P.O. ONERADO'!#REF!</f>
        <v>#REF!</v>
      </c>
      <c r="B107" t="e">
        <f>'P.O. ONERADO'!#REF!</f>
        <v>#REF!</v>
      </c>
      <c r="C107" t="e">
        <f>'P.O. ONERADO'!#REF!</f>
        <v>#REF!</v>
      </c>
      <c r="D107" t="e">
        <f>'P.O. ONERADO'!#REF!</f>
        <v>#REF!</v>
      </c>
      <c r="E107" t="e">
        <f>'P.O. ONERADO'!#REF!</f>
        <v>#REF!</v>
      </c>
      <c r="F107" t="e">
        <f>'P.O. ONERADO'!#REF!</f>
        <v>#REF!</v>
      </c>
      <c r="G107" t="e">
        <f>'P.O. ONERADO'!#REF!</f>
        <v>#REF!</v>
      </c>
      <c r="H107" t="e">
        <f>'P.O. ONERADO'!#REF!</f>
        <v>#REF!</v>
      </c>
      <c r="I107" t="e">
        <f>'P.O. ONERADO'!#REF!</f>
        <v>#REF!</v>
      </c>
      <c r="J107" t="e">
        <f>'P.O. ONERADO'!#REF!</f>
        <v>#REF!</v>
      </c>
    </row>
    <row r="108" spans="1:10">
      <c r="A108" t="e">
        <f>'P.O. ONERADO'!#REF!</f>
        <v>#REF!</v>
      </c>
      <c r="B108" t="e">
        <f>'P.O. ONERADO'!#REF!</f>
        <v>#REF!</v>
      </c>
      <c r="C108" t="e">
        <f>'P.O. ONERADO'!#REF!</f>
        <v>#REF!</v>
      </c>
      <c r="D108" t="e">
        <f>'P.O. ONERADO'!#REF!</f>
        <v>#REF!</v>
      </c>
      <c r="E108" t="e">
        <f>'P.O. ONERADO'!#REF!</f>
        <v>#REF!</v>
      </c>
      <c r="F108" t="e">
        <f>'P.O. ONERADO'!#REF!</f>
        <v>#REF!</v>
      </c>
      <c r="G108" t="e">
        <f>'P.O. ONERADO'!#REF!</f>
        <v>#REF!</v>
      </c>
      <c r="H108" t="e">
        <f>'P.O. ONERADO'!#REF!</f>
        <v>#REF!</v>
      </c>
      <c r="I108" t="e">
        <f>'P.O. ONERADO'!#REF!</f>
        <v>#REF!</v>
      </c>
      <c r="J108" t="e">
        <f>'P.O. ONERADO'!#REF!</f>
        <v>#REF!</v>
      </c>
    </row>
    <row r="109" spans="1:10">
      <c r="A109" t="e">
        <f>'P.O. ONERADO'!#REF!</f>
        <v>#REF!</v>
      </c>
      <c r="B109" t="e">
        <f>'P.O. ONERADO'!#REF!</f>
        <v>#REF!</v>
      </c>
      <c r="C109" t="e">
        <f>'P.O. ONERADO'!#REF!</f>
        <v>#REF!</v>
      </c>
      <c r="D109" t="e">
        <f>'P.O. ONERADO'!#REF!</f>
        <v>#REF!</v>
      </c>
      <c r="E109" t="e">
        <f>'P.O. ONERADO'!#REF!</f>
        <v>#REF!</v>
      </c>
      <c r="F109" t="e">
        <f>'P.O. ONERADO'!#REF!</f>
        <v>#REF!</v>
      </c>
      <c r="G109" t="e">
        <f>'P.O. ONERADO'!#REF!</f>
        <v>#REF!</v>
      </c>
      <c r="H109" t="e">
        <f>'P.O. ONERADO'!#REF!</f>
        <v>#REF!</v>
      </c>
      <c r="I109" t="e">
        <f>'P.O. ONERADO'!#REF!</f>
        <v>#REF!</v>
      </c>
      <c r="J109" t="e">
        <f>'P.O. ONERADO'!#REF!</f>
        <v>#REF!</v>
      </c>
    </row>
    <row r="110" spans="1:10">
      <c r="A110" t="e">
        <f>'P.O. ONERADO'!#REF!</f>
        <v>#REF!</v>
      </c>
      <c r="B110" t="e">
        <f>'P.O. ONERADO'!#REF!</f>
        <v>#REF!</v>
      </c>
      <c r="C110" t="e">
        <f>'P.O. ONERADO'!#REF!</f>
        <v>#REF!</v>
      </c>
      <c r="D110" t="e">
        <f>'P.O. ONERADO'!#REF!</f>
        <v>#REF!</v>
      </c>
      <c r="E110" t="e">
        <f>'P.O. ONERADO'!#REF!</f>
        <v>#REF!</v>
      </c>
      <c r="F110" t="e">
        <f>'P.O. ONERADO'!#REF!</f>
        <v>#REF!</v>
      </c>
      <c r="G110" t="e">
        <f>'P.O. ONERADO'!#REF!</f>
        <v>#REF!</v>
      </c>
      <c r="H110" t="e">
        <f>'P.O. ONERADO'!#REF!</f>
        <v>#REF!</v>
      </c>
      <c r="I110" t="e">
        <f>'P.O. ONERADO'!#REF!</f>
        <v>#REF!</v>
      </c>
      <c r="J110" t="e">
        <f>'P.O. ONERADO'!#REF!</f>
        <v>#REF!</v>
      </c>
    </row>
    <row r="111" spans="1:10">
      <c r="A111" t="e">
        <f>'P.O. ONERADO'!#REF!</f>
        <v>#REF!</v>
      </c>
      <c r="B111" t="e">
        <f>'P.O. ONERADO'!#REF!</f>
        <v>#REF!</v>
      </c>
      <c r="C111" t="e">
        <f>'P.O. ONERADO'!#REF!</f>
        <v>#REF!</v>
      </c>
      <c r="D111" t="e">
        <f>'P.O. ONERADO'!#REF!</f>
        <v>#REF!</v>
      </c>
      <c r="E111" t="e">
        <f>'P.O. ONERADO'!#REF!</f>
        <v>#REF!</v>
      </c>
      <c r="F111" t="e">
        <f>'P.O. ONERADO'!#REF!</f>
        <v>#REF!</v>
      </c>
      <c r="G111" t="e">
        <f>'P.O. ONERADO'!#REF!</f>
        <v>#REF!</v>
      </c>
      <c r="H111" t="e">
        <f>'P.O. ONERADO'!#REF!</f>
        <v>#REF!</v>
      </c>
      <c r="I111" t="e">
        <f>'P.O. ONERADO'!#REF!</f>
        <v>#REF!</v>
      </c>
      <c r="J111" t="e">
        <f>'P.O. ONERADO'!#REF!</f>
        <v>#REF!</v>
      </c>
    </row>
    <row r="112" spans="1:10">
      <c r="A112" t="str">
        <f>'P.O. ONERADO'!A111</f>
        <v>8.2.5</v>
      </c>
      <c r="B112" t="str">
        <f>'P.O. ONERADO'!D111</f>
        <v>DNIT 101/2009-ES</v>
      </c>
      <c r="C112" t="e">
        <f>'P.O. ONERADO'!#REF!</f>
        <v>#REF!</v>
      </c>
      <c r="D112" t="str">
        <f>'P.O. ONERADO'!C111</f>
        <v>Semipórtico metálico com vão de 8,3 m, vento de 35 m/s e área de exposição de até 12,45 m² - Fornecimento e implantação - Areia e brita comerciais</v>
      </c>
      <c r="E112" t="str">
        <f>'P.O. ONERADO'!E111</f>
        <v>un</v>
      </c>
      <c r="F112">
        <f>'P.O. ONERADO'!F111</f>
        <v>4</v>
      </c>
      <c r="G112">
        <f>'P.O. ONERADO'!G111</f>
        <v>62901.54</v>
      </c>
      <c r="H112">
        <f>'P.O. ONERADO'!H111</f>
        <v>0.21229999999999999</v>
      </c>
      <c r="I112">
        <f>'P.O. ONERADO'!I111</f>
        <v>76255.539999999994</v>
      </c>
      <c r="J112">
        <f>'P.O. ONERADO'!K111</f>
        <v>305022.15999999997</v>
      </c>
    </row>
    <row r="113" spans="1:10">
      <c r="A113" t="e">
        <f>'P.O. ONERADO'!#REF!</f>
        <v>#REF!</v>
      </c>
      <c r="B113" t="e">
        <f>'P.O. ONERADO'!#REF!</f>
        <v>#REF!</v>
      </c>
      <c r="C113" t="e">
        <f>'P.O. ONERADO'!#REF!</f>
        <v>#REF!</v>
      </c>
      <c r="D113" t="e">
        <f>'P.O. ONERADO'!#REF!</f>
        <v>#REF!</v>
      </c>
      <c r="E113" t="e">
        <f>'P.O. ONERADO'!#REF!</f>
        <v>#REF!</v>
      </c>
      <c r="F113" t="e">
        <f>'P.O. ONERADO'!#REF!</f>
        <v>#REF!</v>
      </c>
      <c r="G113" t="e">
        <f>'P.O. ONERADO'!#REF!</f>
        <v>#REF!</v>
      </c>
      <c r="H113" t="e">
        <f>'P.O. ONERADO'!#REF!</f>
        <v>#REF!</v>
      </c>
      <c r="I113" t="e">
        <f>'P.O. ONERADO'!#REF!</f>
        <v>#REF!</v>
      </c>
      <c r="J113" t="e">
        <f>'P.O. ONERADO'!#REF!</f>
        <v>#REF!</v>
      </c>
    </row>
    <row r="114" spans="1:10">
      <c r="A114" t="e">
        <f>'P.O. ONERADO'!#REF!</f>
        <v>#REF!</v>
      </c>
      <c r="B114" t="e">
        <f>'P.O. ONERADO'!#REF!</f>
        <v>#REF!</v>
      </c>
      <c r="C114" t="e">
        <f>'P.O. ONERADO'!#REF!</f>
        <v>#REF!</v>
      </c>
      <c r="D114" t="e">
        <f>'P.O. ONERADO'!#REF!</f>
        <v>#REF!</v>
      </c>
      <c r="E114" t="e">
        <f>'P.O. ONERADO'!#REF!</f>
        <v>#REF!</v>
      </c>
      <c r="F114" t="e">
        <f>'P.O. ONERADO'!#REF!</f>
        <v>#REF!</v>
      </c>
      <c r="G114" t="e">
        <f>'P.O. ONERADO'!#REF!</f>
        <v>#REF!</v>
      </c>
      <c r="H114" t="e">
        <f>'P.O. ONERADO'!#REF!</f>
        <v>#REF!</v>
      </c>
      <c r="I114" t="e">
        <f>'P.O. ONERADO'!#REF!</f>
        <v>#REF!</v>
      </c>
      <c r="J114" t="e">
        <f>'P.O. ONERADO'!#REF!</f>
        <v>#REF!</v>
      </c>
    </row>
    <row r="115" spans="1:10">
      <c r="A115" t="e">
        <f>'P.O. ONERADO'!#REF!</f>
        <v>#REF!</v>
      </c>
      <c r="B115" t="e">
        <f>'P.O. ONERADO'!#REF!</f>
        <v>#REF!</v>
      </c>
      <c r="C115" t="e">
        <f>'P.O. ONERADO'!#REF!</f>
        <v>#REF!</v>
      </c>
      <c r="D115" t="e">
        <f>'P.O. ONERADO'!#REF!</f>
        <v>#REF!</v>
      </c>
      <c r="E115" t="e">
        <f>'P.O. ONERADO'!#REF!</f>
        <v>#REF!</v>
      </c>
      <c r="F115" t="e">
        <f>'P.O. ONERADO'!#REF!</f>
        <v>#REF!</v>
      </c>
      <c r="G115" t="e">
        <f>'P.O. ONERADO'!#REF!</f>
        <v>#REF!</v>
      </c>
      <c r="H115" t="e">
        <f>'P.O. ONERADO'!#REF!</f>
        <v>#REF!</v>
      </c>
      <c r="I115" t="e">
        <f>'P.O. ONERADO'!#REF!</f>
        <v>#REF!</v>
      </c>
      <c r="J115" t="e">
        <f>'P.O. ONERADO'!#REF!</f>
        <v>#REF!</v>
      </c>
    </row>
    <row r="116" spans="1:10">
      <c r="A116" t="str">
        <f>'P.O. ONERADO'!A157</f>
        <v>11.1</v>
      </c>
      <c r="B116">
        <f>'P.O. ONERADO'!B157</f>
        <v>5212560</v>
      </c>
      <c r="C116" t="e">
        <f>'P.O. ONERADO'!#REF!</f>
        <v>#REF!</v>
      </c>
      <c r="D116" t="str">
        <f>'P.O. ONERADO'!C157</f>
        <v>Placa de advertência para sinalização de obras montada em suporte metálico móvel, lado 1,00 m - utilização de 600 ciclos - fornecimento, 01 implantação e 01 retirada diária</v>
      </c>
      <c r="E116" t="str">
        <f>'P.O. ONERADO'!E157</f>
        <v>un.dia</v>
      </c>
      <c r="F116">
        <f>'P.O. ONERADO'!F157</f>
        <v>1970</v>
      </c>
      <c r="G116">
        <f>'P.O. ONERADO'!G157</f>
        <v>4.05</v>
      </c>
      <c r="H116">
        <f>'P.O. ONERADO'!H157</f>
        <v>0.21229999999999999</v>
      </c>
      <c r="I116">
        <f>'P.O. ONERADO'!I157</f>
        <v>4.91</v>
      </c>
      <c r="J116">
        <f>'P.O. ONERADO'!K157</f>
        <v>9672.7000000000007</v>
      </c>
    </row>
    <row r="117" spans="1:10">
      <c r="A117" t="str">
        <f>'P.O. ONERADO'!A158</f>
        <v>11.2</v>
      </c>
      <c r="B117">
        <f>'P.O. ONERADO'!B158</f>
        <v>5212557</v>
      </c>
      <c r="C117" t="e">
        <f>'P.O. ONERADO'!#REF!</f>
        <v>#REF!</v>
      </c>
      <c r="D117" t="str">
        <f>'P.O. ONERADO'!C158</f>
        <v>Placa de regulamentação para sinalização de obras montada em suporte metálico móvel - D = 1,00 m - utilização de 600 ciclos - fornecimento, 01 implantação e 01 retirada diária</v>
      </c>
      <c r="E117" t="str">
        <f>'P.O. ONERADO'!E158</f>
        <v>un.dia</v>
      </c>
      <c r="F117">
        <f>'P.O. ONERADO'!F158</f>
        <v>1104</v>
      </c>
      <c r="G117">
        <f>'P.O. ONERADO'!G158</f>
        <v>3.81</v>
      </c>
      <c r="H117">
        <f>'P.O. ONERADO'!H158</f>
        <v>0.21229999999999999</v>
      </c>
      <c r="I117">
        <f>'P.O. ONERADO'!I158</f>
        <v>4.62</v>
      </c>
      <c r="J117">
        <f>'P.O. ONERADO'!K158</f>
        <v>5100.4799999999996</v>
      </c>
    </row>
    <row r="118" spans="1:10">
      <c r="A118" t="str">
        <f>'P.O. ONERADO'!A159</f>
        <v>11.3</v>
      </c>
      <c r="B118" t="str">
        <f>'P.O. ONERADO'!B159</f>
        <v>CPUSIO01</v>
      </c>
      <c r="C118" t="e">
        <f>'P.O. ONERADO'!#REF!</f>
        <v>#REF!</v>
      </c>
      <c r="D118" t="str">
        <f>'P.O. ONERADO'!C159</f>
        <v>Placa para sinalização de obras montada em cavalete metálico - 1,25 x 0,40 m - utilização de 600 ciclos - fornecimento, 01 implantação e 01 retirada diária</v>
      </c>
      <c r="E118" t="str">
        <f>'P.O. ONERADO'!E159</f>
        <v>un.dia</v>
      </c>
      <c r="F118">
        <f>'P.O. ONERADO'!F159</f>
        <v>2248</v>
      </c>
      <c r="G118">
        <f>'P.O. ONERADO'!G159</f>
        <v>1.43</v>
      </c>
      <c r="H118">
        <f>'P.O. ONERADO'!H159</f>
        <v>0.21229999999999999</v>
      </c>
      <c r="I118">
        <f>'P.O. ONERADO'!I159</f>
        <v>1.73</v>
      </c>
      <c r="J118">
        <f>'P.O. ONERADO'!K159</f>
        <v>3889.04</v>
      </c>
    </row>
    <row r="119" spans="1:10">
      <c r="A119" t="str">
        <f>'P.O. ONERADO'!A160</f>
        <v>11.4</v>
      </c>
      <c r="B119" t="str">
        <f>'P.O. ONERADO'!B160</f>
        <v>CPUSIO02</v>
      </c>
      <c r="C119" t="e">
        <f>'P.O. ONERADO'!#REF!</f>
        <v>#REF!</v>
      </c>
      <c r="D119" t="str">
        <f>'P.O. ONERADO'!C160</f>
        <v>Placa para sinalização de obras montada em cavalete metálico - 1,75 x 1,00 m - utilização de 600 ciclos - fornecimento, 01 implantação e 01 retirada diária</v>
      </c>
      <c r="E119" t="str">
        <f>'P.O. ONERADO'!E160</f>
        <v>un.dia</v>
      </c>
      <c r="F119">
        <f>'P.O. ONERADO'!F160</f>
        <v>274</v>
      </c>
      <c r="G119">
        <f>'P.O. ONERADO'!G160</f>
        <v>2.84</v>
      </c>
      <c r="H119">
        <f>'P.O. ONERADO'!H160</f>
        <v>0.21229999999999999</v>
      </c>
      <c r="I119">
        <f>'P.O. ONERADO'!I160</f>
        <v>3.44</v>
      </c>
      <c r="J119">
        <f>'P.O. ONERADO'!K160</f>
        <v>942.56</v>
      </c>
    </row>
    <row r="120" spans="1:10">
      <c r="A120" t="str">
        <f>'P.O. ONERADO'!A164</f>
        <v>11.8</v>
      </c>
      <c r="B120">
        <f>'P.O. ONERADO'!B164</f>
        <v>5213850</v>
      </c>
      <c r="C120" t="e">
        <f>'P.O. ONERADO'!#REF!</f>
        <v>#REF!</v>
      </c>
      <c r="D120" t="str">
        <f>'P.O. ONERADO'!C164</f>
        <v>Operação de sinalização por bandeirola de tecido ou com placa metálica</v>
      </c>
      <c r="E120" t="str">
        <f>'P.O. ONERADO'!E164</f>
        <v>h</v>
      </c>
      <c r="F120">
        <f>'P.O. ONERADO'!F164</f>
        <v>3960</v>
      </c>
      <c r="G120">
        <f>'P.O. ONERADO'!G164</f>
        <v>22.27</v>
      </c>
      <c r="H120">
        <f>'P.O. ONERADO'!H164</f>
        <v>0.21229999999999999</v>
      </c>
      <c r="I120">
        <f>'P.O. ONERADO'!I164</f>
        <v>27</v>
      </c>
      <c r="J120">
        <f>'P.O. ONERADO'!K164</f>
        <v>106920</v>
      </c>
    </row>
    <row r="121" spans="1:10">
      <c r="A121" t="e">
        <f>'P.O. ONERADO'!#REF!</f>
        <v>#REF!</v>
      </c>
      <c r="B121" t="e">
        <f>'P.O. ONERADO'!#REF!</f>
        <v>#REF!</v>
      </c>
      <c r="C121" t="e">
        <f>'P.O. ONERADO'!#REF!</f>
        <v>#REF!</v>
      </c>
      <c r="D121" t="e">
        <f>'P.O. ONERADO'!#REF!</f>
        <v>#REF!</v>
      </c>
      <c r="E121" t="e">
        <f>'P.O. ONERADO'!#REF!</f>
        <v>#REF!</v>
      </c>
      <c r="F121" t="e">
        <f>'P.O. ONERADO'!#REF!</f>
        <v>#REF!</v>
      </c>
      <c r="G121" t="e">
        <f>'P.O. ONERADO'!#REF!</f>
        <v>#REF!</v>
      </c>
      <c r="H121" t="e">
        <f>'P.O. ONERADO'!#REF!</f>
        <v>#REF!</v>
      </c>
      <c r="I121" t="e">
        <f>'P.O. ONERADO'!#REF!</f>
        <v>#REF!</v>
      </c>
      <c r="J121" t="e">
        <f>'P.O. ONERADO'!#REF!</f>
        <v>#REF!</v>
      </c>
    </row>
    <row r="122" spans="1:10">
      <c r="A122" t="e">
        <f>'P.O. ONERADO'!#REF!</f>
        <v>#REF!</v>
      </c>
      <c r="B122" t="e">
        <f>'P.O. ONERADO'!#REF!</f>
        <v>#REF!</v>
      </c>
      <c r="C122" t="e">
        <f>'P.O. ONERADO'!#REF!</f>
        <v>#REF!</v>
      </c>
      <c r="D122" t="e">
        <f>'P.O. ONERADO'!#REF!</f>
        <v>#REF!</v>
      </c>
      <c r="E122" t="e">
        <f>'P.O. ONERADO'!#REF!</f>
        <v>#REF!</v>
      </c>
      <c r="F122" t="e">
        <f>'P.O. ONERADO'!#REF!</f>
        <v>#REF!</v>
      </c>
      <c r="G122" t="e">
        <f>'P.O. ONERADO'!#REF!</f>
        <v>#REF!</v>
      </c>
      <c r="H122" t="e">
        <f>'P.O. ONERADO'!#REF!</f>
        <v>#REF!</v>
      </c>
      <c r="I122" t="e">
        <f>'P.O. ONERADO'!#REF!</f>
        <v>#REF!</v>
      </c>
      <c r="J122" t="e">
        <f>'P.O. ONERADO'!#REF!</f>
        <v>#REF!</v>
      </c>
    </row>
    <row r="123" spans="1:10">
      <c r="A123" t="e">
        <f>'P.O. ONERADO'!#REF!</f>
        <v>#REF!</v>
      </c>
      <c r="B123" t="e">
        <f>'P.O. ONERADO'!#REF!</f>
        <v>#REF!</v>
      </c>
      <c r="C123" t="e">
        <f>'P.O. ONERADO'!#REF!</f>
        <v>#REF!</v>
      </c>
      <c r="D123" t="e">
        <f>'P.O. ONERADO'!#REF!</f>
        <v>#REF!</v>
      </c>
      <c r="E123" t="e">
        <f>'P.O. ONERADO'!#REF!</f>
        <v>#REF!</v>
      </c>
      <c r="F123" t="e">
        <f>'P.O. ONERADO'!#REF!</f>
        <v>#REF!</v>
      </c>
      <c r="G123" t="e">
        <f>'P.O. ONERADO'!#REF!</f>
        <v>#REF!</v>
      </c>
      <c r="H123" t="e">
        <f>'P.O. ONERADO'!#REF!</f>
        <v>#REF!</v>
      </c>
      <c r="I123" t="e">
        <f>'P.O. ONERADO'!#REF!</f>
        <v>#REF!</v>
      </c>
      <c r="J123" t="e">
        <f>'P.O. ONERADO'!#REF!</f>
        <v>#REF!</v>
      </c>
    </row>
    <row r="124" spans="1:10">
      <c r="A124" t="str">
        <f>'P.O. ONERADO'!A132</f>
        <v>10.1</v>
      </c>
      <c r="B124" t="str">
        <f>'P.O. ONERADO'!B132</f>
        <v>CPUILU01</v>
      </c>
      <c r="C124" t="e">
        <f>'P.O. ONERADO'!#REF!</f>
        <v>#REF!</v>
      </c>
      <c r="D124" t="str">
        <f>'P.O. ONERADO'!C132</f>
        <v>Poste de concreto seção duplo T - 600/9, com engastamento direto no solo de 1,50m - Fornecimento e instalação</v>
      </c>
      <c r="E124" t="str">
        <f>'P.O. ONERADO'!E132</f>
        <v>un</v>
      </c>
      <c r="F124">
        <f>'P.O. ONERADO'!F132</f>
        <v>1</v>
      </c>
      <c r="G124">
        <f>'P.O. ONERADO'!G132</f>
        <v>2373.56</v>
      </c>
      <c r="H124">
        <f>'P.O. ONERADO'!H132</f>
        <v>0.21229999999999999</v>
      </c>
      <c r="I124">
        <f>'P.O. ONERADO'!I132</f>
        <v>2877.47</v>
      </c>
      <c r="J124">
        <f>'P.O. ONERADO'!K132</f>
        <v>2877.47</v>
      </c>
    </row>
    <row r="125" spans="1:10">
      <c r="A125" t="str">
        <f>'P.O. ONERADO'!A133</f>
        <v>10.2</v>
      </c>
      <c r="B125" t="str">
        <f>'P.O. ONERADO'!B133</f>
        <v>CPUILU02</v>
      </c>
      <c r="C125" t="e">
        <f>'P.O. ONERADO'!#REF!</f>
        <v>#REF!</v>
      </c>
      <c r="D125" t="str">
        <f>'P.O. ONERADO'!C133</f>
        <v>Estrutura de baixa tensão tipo b1, com um isoladpr tipo roldana e parafuso cabeça quadrada m16 x 250mm - fornecimento e instalção</v>
      </c>
      <c r="E125" t="str">
        <f>'P.O. ONERADO'!E133</f>
        <v>un</v>
      </c>
      <c r="F125">
        <f>'P.O. ONERADO'!F133</f>
        <v>1</v>
      </c>
      <c r="G125">
        <f>'P.O. ONERADO'!G133</f>
        <v>79.89</v>
      </c>
      <c r="H125">
        <f>'P.O. ONERADO'!H133</f>
        <v>0.21229999999999999</v>
      </c>
      <c r="I125">
        <f>'P.O. ONERADO'!I133</f>
        <v>96.85</v>
      </c>
      <c r="J125">
        <f>'P.O. ONERADO'!K133</f>
        <v>96.85</v>
      </c>
    </row>
    <row r="126" spans="1:10">
      <c r="A126" t="str">
        <f>'P.O. ONERADO'!A134</f>
        <v>10.3</v>
      </c>
      <c r="B126" t="str">
        <f>'P.O. ONERADO'!B134</f>
        <v>CPUILU03</v>
      </c>
      <c r="C126" t="e">
        <f>'P.O. ONERADO'!#REF!</f>
        <v>#REF!</v>
      </c>
      <c r="D126" t="str">
        <f>'P.O. ONERADO'!C134</f>
        <v>Caixa de medição em policarbonato - Visor com lente, trifásica para instalação em poste de concreto duplo t, com fita bandit - Fornecimento e instalação</v>
      </c>
      <c r="E126" t="str">
        <f>'P.O. ONERADO'!E134</f>
        <v>un</v>
      </c>
      <c r="F126">
        <f>'P.O. ONERADO'!F134</f>
        <v>1</v>
      </c>
      <c r="G126">
        <f>'P.O. ONERADO'!G134</f>
        <v>372.68</v>
      </c>
      <c r="H126">
        <f>'P.O. ONERADO'!H134</f>
        <v>0.21229999999999999</v>
      </c>
      <c r="I126">
        <f>'P.O. ONERADO'!I134</f>
        <v>451.8</v>
      </c>
      <c r="J126">
        <f>'P.O. ONERADO'!K134</f>
        <v>451.8</v>
      </c>
    </row>
    <row r="127" spans="1:10">
      <c r="A127" t="str">
        <f>'P.O. ONERADO'!A135</f>
        <v>10.4</v>
      </c>
      <c r="B127" t="str">
        <f>'P.O. ONERADO'!B135</f>
        <v>CPUILU04</v>
      </c>
      <c r="C127" t="e">
        <f>'P.O. ONERADO'!#REF!</f>
        <v>#REF!</v>
      </c>
      <c r="D127" t="str">
        <f>'P.O. ONERADO'!C135</f>
        <v>Curva 180º para eletroduto, em pvc rígido, roscável, diâmetro de 1.1/2" - fornecimento e instalação</v>
      </c>
      <c r="E127" t="str">
        <f>'P.O. ONERADO'!E135</f>
        <v>un</v>
      </c>
      <c r="F127">
        <f>'P.O. ONERADO'!F135</f>
        <v>3</v>
      </c>
      <c r="G127">
        <f>'P.O. ONERADO'!G135</f>
        <v>35.340000000000003</v>
      </c>
      <c r="H127">
        <f>'P.O. ONERADO'!H135</f>
        <v>0.21229999999999999</v>
      </c>
      <c r="I127">
        <f>'P.O. ONERADO'!I135</f>
        <v>42.84</v>
      </c>
      <c r="J127">
        <f>'P.O. ONERADO'!K135</f>
        <v>128.52000000000001</v>
      </c>
    </row>
    <row r="128" spans="1:10">
      <c r="A128" t="str">
        <f>'P.O. ONERADO'!A136</f>
        <v>10.5</v>
      </c>
      <c r="B128" t="str">
        <f>'P.O. ONERADO'!B136</f>
        <v>CPUILU05</v>
      </c>
      <c r="C128" t="e">
        <f>'P.O. ONERADO'!#REF!</f>
        <v>#REF!</v>
      </c>
      <c r="D128" t="str">
        <f>'P.O. ONERADO'!C136</f>
        <v>Fita aco inox para cintar poste, l = 19 mm, e = 0,5 mm - fornecimento e instalação</v>
      </c>
      <c r="E128" t="str">
        <f>'P.O. ONERADO'!E136</f>
        <v>m</v>
      </c>
      <c r="F128">
        <f>'P.O. ONERADO'!F136</f>
        <v>3</v>
      </c>
      <c r="G128">
        <f>'P.O. ONERADO'!G136</f>
        <v>13.1</v>
      </c>
      <c r="H128">
        <f>'P.O. ONERADO'!H136</f>
        <v>0.21229999999999999</v>
      </c>
      <c r="I128">
        <f>'P.O. ONERADO'!I136</f>
        <v>15.88</v>
      </c>
      <c r="J128">
        <f>'P.O. ONERADO'!K136</f>
        <v>47.64</v>
      </c>
    </row>
    <row r="129" spans="1:10">
      <c r="A129" t="str">
        <f>'P.O. ONERADO'!A137</f>
        <v>10.6</v>
      </c>
      <c r="B129" t="str">
        <f>'P.O. ONERADO'!B137</f>
        <v>CPUILU06</v>
      </c>
      <c r="C129" t="e">
        <f>'P.O. ONERADO'!#REF!</f>
        <v>#REF!</v>
      </c>
      <c r="D129" t="str">
        <f>'P.O. ONERADO'!C137</f>
        <v>Fivela para fita inox de 19 mm - fornecimento e instalação</v>
      </c>
      <c r="E129" t="str">
        <f>'P.O. ONERADO'!E137</f>
        <v>un</v>
      </c>
      <c r="F129">
        <f>'P.O. ONERADO'!F137</f>
        <v>4</v>
      </c>
      <c r="G129">
        <f>'P.O. ONERADO'!G137</f>
        <v>0.62</v>
      </c>
      <c r="H129">
        <f>'P.O. ONERADO'!H137</f>
        <v>0.21229999999999999</v>
      </c>
      <c r="I129">
        <f>'P.O. ONERADO'!I137</f>
        <v>0.75</v>
      </c>
      <c r="J129">
        <f>'P.O. ONERADO'!K137</f>
        <v>3</v>
      </c>
    </row>
    <row r="130" spans="1:10">
      <c r="A130" t="str">
        <f>'P.O. ONERADO'!A138</f>
        <v>10.7</v>
      </c>
      <c r="B130" t="str">
        <f>'P.O. ONERADO'!B138</f>
        <v>CPUILU07</v>
      </c>
      <c r="C130" t="e">
        <f>'P.O. ONERADO'!#REF!</f>
        <v>#REF!</v>
      </c>
      <c r="D130" t="str">
        <f>'P.O. ONERADO'!C138</f>
        <v>Caixa de dimensões 40x30x20 cm, em aço carbono SAE 1008/1010, espessura 0,75mm, pintura eletrostatica em pó, na cor cinza, com placa de montagem espessura de 120mm, IP 66, porta com fechadura yale - fornecimento e instalação</v>
      </c>
      <c r="E130" t="str">
        <f>'P.O. ONERADO'!E138</f>
        <v>un</v>
      </c>
      <c r="F130">
        <f>'P.O. ONERADO'!F138</f>
        <v>1</v>
      </c>
      <c r="G130">
        <f>'P.O. ONERADO'!G138</f>
        <v>410.06</v>
      </c>
      <c r="H130">
        <f>'P.O. ONERADO'!H138</f>
        <v>0.21229999999999999</v>
      </c>
      <c r="I130">
        <f>'P.O. ONERADO'!I138</f>
        <v>497.12</v>
      </c>
      <c r="J130">
        <f>'P.O. ONERADO'!K138</f>
        <v>497.12</v>
      </c>
    </row>
    <row r="131" spans="1:10">
      <c r="A131" t="str">
        <f>'P.O. ONERADO'!A139</f>
        <v>10.8</v>
      </c>
      <c r="B131" t="str">
        <f>'P.O. ONERADO'!B139</f>
        <v>CPUILU08</v>
      </c>
      <c r="C131" t="e">
        <f>'P.O. ONERADO'!#REF!</f>
        <v>#REF!</v>
      </c>
      <c r="D131" t="str">
        <f>'P.O. ONERADO'!C139</f>
        <v>Disjuntor termomagnético monopolar, padrão DIN, corrente nominal  25A - Fornecimento e instalação</v>
      </c>
      <c r="E131" t="str">
        <f>'P.O. ONERADO'!E139</f>
        <v>un</v>
      </c>
      <c r="F131">
        <f>'P.O. ONERADO'!F139</f>
        <v>1</v>
      </c>
      <c r="G131">
        <f>'P.O. ONERADO'!G139</f>
        <v>67.510000000000005</v>
      </c>
      <c r="H131">
        <f>'P.O. ONERADO'!H139</f>
        <v>0.21229999999999999</v>
      </c>
      <c r="I131">
        <f>'P.O. ONERADO'!I139</f>
        <v>81.84</v>
      </c>
      <c r="J131">
        <f>'P.O. ONERADO'!K139</f>
        <v>81.84</v>
      </c>
    </row>
    <row r="132" spans="1:10">
      <c r="A132" t="str">
        <f>'P.O. ONERADO'!A140</f>
        <v>10.9</v>
      </c>
      <c r="B132" t="str">
        <f>'P.O. ONERADO'!B140</f>
        <v>CPUILU09</v>
      </c>
      <c r="C132" t="e">
        <f>'P.O. ONERADO'!#REF!</f>
        <v>#REF!</v>
      </c>
      <c r="D132" t="str">
        <f>'P.O. ONERADO'!C140</f>
        <v>Disjuntor termomagnético monopolar, padrão DIN, corrente nominal 10A - Fornecimento e instalação</v>
      </c>
      <c r="E132" t="str">
        <f>'P.O. ONERADO'!E140</f>
        <v>un</v>
      </c>
      <c r="F132">
        <f>'P.O. ONERADO'!F140</f>
        <v>1</v>
      </c>
      <c r="G132">
        <f>'P.O. ONERADO'!G140</f>
        <v>13.31</v>
      </c>
      <c r="H132">
        <f>'P.O. ONERADO'!H140</f>
        <v>0.21229999999999999</v>
      </c>
      <c r="I132">
        <f>'P.O. ONERADO'!I140</f>
        <v>16.14</v>
      </c>
      <c r="J132">
        <f>'P.O. ONERADO'!K140</f>
        <v>16.14</v>
      </c>
    </row>
    <row r="133" spans="1:10">
      <c r="A133" t="str">
        <f>'P.O. ONERADO'!A141</f>
        <v>10.10</v>
      </c>
      <c r="B133" t="str">
        <f>'P.O. ONERADO'!B141</f>
        <v>CPUILU10</v>
      </c>
      <c r="C133" t="e">
        <f>'P.O. ONERADO'!#REF!</f>
        <v>#REF!</v>
      </c>
      <c r="D133" t="str">
        <f>'P.O. ONERADO'!C141</f>
        <v>Dispositivo DR, 2 polos, sensibilidade 30, corrente nominal 40A, tipo ac - Fornecimento e instalação</v>
      </c>
      <c r="E133" t="str">
        <f>'P.O. ONERADO'!E141</f>
        <v>un</v>
      </c>
      <c r="F133">
        <f>'P.O. ONERADO'!F141</f>
        <v>1</v>
      </c>
      <c r="G133">
        <f>'P.O. ONERADO'!G141</f>
        <v>195.83</v>
      </c>
      <c r="H133">
        <f>'P.O. ONERADO'!H141</f>
        <v>0.21229999999999999</v>
      </c>
      <c r="I133">
        <f>'P.O. ONERADO'!I141</f>
        <v>237.4</v>
      </c>
      <c r="J133">
        <f>'P.O. ONERADO'!K141</f>
        <v>237.4</v>
      </c>
    </row>
    <row r="134" spans="1:10">
      <c r="A134" t="str">
        <f>'P.O. ONERADO'!A142</f>
        <v>10.11</v>
      </c>
      <c r="B134" t="str">
        <f>'P.O. ONERADO'!B142</f>
        <v>CPUILU11</v>
      </c>
      <c r="C134" t="e">
        <f>'P.O. ONERADO'!#REF!</f>
        <v>#REF!</v>
      </c>
      <c r="D134" t="str">
        <f>'P.O. ONERADO'!C142</f>
        <v>Contactor 3RT1025 - fornecimento e instalação</v>
      </c>
      <c r="E134" t="str">
        <f>'P.O. ONERADO'!E142</f>
        <v>un</v>
      </c>
      <c r="F134">
        <f>'P.O. ONERADO'!F142</f>
        <v>1</v>
      </c>
      <c r="G134">
        <f>'P.O. ONERADO'!G142</f>
        <v>322.77</v>
      </c>
      <c r="H134">
        <f>'P.O. ONERADO'!H142</f>
        <v>0.21229999999999999</v>
      </c>
      <c r="I134">
        <f>'P.O. ONERADO'!I142</f>
        <v>391.29</v>
      </c>
      <c r="J134">
        <f>'P.O. ONERADO'!K142</f>
        <v>391.29</v>
      </c>
    </row>
    <row r="135" spans="1:10">
      <c r="A135" t="str">
        <f>'P.O. ONERADO'!A143</f>
        <v>10.12</v>
      </c>
      <c r="B135" t="str">
        <f>'P.O. ONERADO'!B143</f>
        <v>CPUILU12</v>
      </c>
      <c r="C135" t="e">
        <f>'P.O. ONERADO'!#REF!</f>
        <v>#REF!</v>
      </c>
      <c r="D135" t="str">
        <f>'P.O. ONERADO'!C143</f>
        <v>Dispositivo DPS classe i/ii, 4 polos, tensao maxima de 275 v, corrente maxima de 12,5ka - fornecimento e instalação</v>
      </c>
      <c r="E135" t="str">
        <f>'P.O. ONERADO'!E143</f>
        <v>un</v>
      </c>
      <c r="F135">
        <f>'P.O. ONERADO'!F143</f>
        <v>1</v>
      </c>
      <c r="G135">
        <f>'P.O. ONERADO'!G143</f>
        <v>180.04</v>
      </c>
      <c r="H135">
        <f>'P.O. ONERADO'!H143</f>
        <v>0.21229999999999999</v>
      </c>
      <c r="I135">
        <f>'P.O. ONERADO'!I143</f>
        <v>218.26</v>
      </c>
      <c r="J135">
        <f>'P.O. ONERADO'!K143</f>
        <v>218.26</v>
      </c>
    </row>
    <row r="136" spans="1:10">
      <c r="A136" t="e">
        <f>'P.O. ONERADO'!#REF!</f>
        <v>#REF!</v>
      </c>
      <c r="B136" t="e">
        <f>'P.O. ONERADO'!#REF!</f>
        <v>#REF!</v>
      </c>
      <c r="C136" t="e">
        <f>'P.O. ONERADO'!#REF!</f>
        <v>#REF!</v>
      </c>
      <c r="D136" t="e">
        <f>'P.O. ONERADO'!#REF!</f>
        <v>#REF!</v>
      </c>
      <c r="E136" t="e">
        <f>'P.O. ONERADO'!#REF!</f>
        <v>#REF!</v>
      </c>
      <c r="F136" t="e">
        <f>'P.O. ONERADO'!#REF!</f>
        <v>#REF!</v>
      </c>
      <c r="G136" t="e">
        <f>'P.O. ONERADO'!#REF!</f>
        <v>#REF!</v>
      </c>
      <c r="H136" t="e">
        <f>'P.O. ONERADO'!#REF!</f>
        <v>#REF!</v>
      </c>
      <c r="I136" t="e">
        <f>'P.O. ONERADO'!#REF!</f>
        <v>#REF!</v>
      </c>
      <c r="J136" t="e">
        <f>'P.O. ONERADO'!#REF!</f>
        <v>#REF!</v>
      </c>
    </row>
    <row r="137" spans="1:10">
      <c r="A137" t="str">
        <f>'P.O. ONERADO'!A144</f>
        <v>10.13</v>
      </c>
      <c r="B137" t="str">
        <f>'P.O. ONERADO'!B144</f>
        <v>CPUILU14</v>
      </c>
      <c r="C137" t="e">
        <f>'P.O. ONERADO'!#REF!</f>
        <v>#REF!</v>
      </c>
      <c r="D137" t="str">
        <f>'P.O. ONERADO'!C144</f>
        <v>Poste de segurança passiva para iluminação pública, com desempenho colapsível,  tipo he, circular cônico contínuo, curvo simples, 10,0 m de altura util, em conformidade com a norma EN12767 e a norma NBR 15486/2016. fabricados em chapa de aço carbono estrutural de propriedades mecânicas garantidas por certificado, soldado longitudinalmente atraves de procedimento de soldagem certificado, em conformidade com a norma aws d1.1. fixado ao solo por engastamento na fundação inteligente Atlantech, fab Technomast ou equivalente técnico</v>
      </c>
      <c r="E137" t="str">
        <f>'P.O. ONERADO'!E144</f>
        <v>un</v>
      </c>
      <c r="F137">
        <f>'P.O. ONERADO'!F144</f>
        <v>19</v>
      </c>
      <c r="G137">
        <f>'P.O. ONERADO'!G144</f>
        <v>14069.84</v>
      </c>
      <c r="H137">
        <f>'P.O. ONERADO'!H144</f>
        <v>0.21229999999999999</v>
      </c>
      <c r="I137">
        <f>'P.O. ONERADO'!I144</f>
        <v>17056.87</v>
      </c>
      <c r="J137">
        <f>'P.O. ONERADO'!K144</f>
        <v>324080.53000000003</v>
      </c>
    </row>
    <row r="138" spans="1:10">
      <c r="A138" t="e">
        <f>'P.O. ONERADO'!#REF!</f>
        <v>#REF!</v>
      </c>
      <c r="B138" t="e">
        <f>'P.O. ONERADO'!#REF!</f>
        <v>#REF!</v>
      </c>
      <c r="C138" t="e">
        <f>'P.O. ONERADO'!#REF!</f>
        <v>#REF!</v>
      </c>
      <c r="D138" t="e">
        <f>'P.O. ONERADO'!#REF!</f>
        <v>#REF!</v>
      </c>
      <c r="E138" t="e">
        <f>'P.O. ONERADO'!#REF!</f>
        <v>#REF!</v>
      </c>
      <c r="F138" t="e">
        <f>'P.O. ONERADO'!#REF!</f>
        <v>#REF!</v>
      </c>
      <c r="G138" t="e">
        <f>'P.O. ONERADO'!#REF!</f>
        <v>#REF!</v>
      </c>
      <c r="H138" t="e">
        <f>'P.O. ONERADO'!#REF!</f>
        <v>#REF!</v>
      </c>
      <c r="I138" t="e">
        <f>'P.O. ONERADO'!#REF!</f>
        <v>#REF!</v>
      </c>
      <c r="J138" t="e">
        <f>'P.O. ONERADO'!#REF!</f>
        <v>#REF!</v>
      </c>
    </row>
    <row r="139" spans="1:10">
      <c r="A139" t="e">
        <f>'P.O. ONERADO'!#REF!</f>
        <v>#REF!</v>
      </c>
      <c r="B139" t="e">
        <f>'P.O. ONERADO'!#REF!</f>
        <v>#REF!</v>
      </c>
      <c r="C139" t="e">
        <f>'P.O. ONERADO'!#REF!</f>
        <v>#REF!</v>
      </c>
      <c r="D139" t="e">
        <f>'P.O. ONERADO'!#REF!</f>
        <v>#REF!</v>
      </c>
      <c r="E139" t="e">
        <f>'P.O. ONERADO'!#REF!</f>
        <v>#REF!</v>
      </c>
      <c r="F139" t="e">
        <f>'P.O. ONERADO'!#REF!</f>
        <v>#REF!</v>
      </c>
      <c r="G139" t="e">
        <f>'P.O. ONERADO'!#REF!</f>
        <v>#REF!</v>
      </c>
      <c r="H139" t="e">
        <f>'P.O. ONERADO'!#REF!</f>
        <v>#REF!</v>
      </c>
      <c r="I139" t="e">
        <f>'P.O. ONERADO'!#REF!</f>
        <v>#REF!</v>
      </c>
      <c r="J139" t="e">
        <f>'P.O. ONERADO'!#REF!</f>
        <v>#REF!</v>
      </c>
    </row>
    <row r="140" spans="1:10">
      <c r="A140" t="str">
        <f>'P.O. ONERADO'!A145</f>
        <v>10.14</v>
      </c>
      <c r="B140" t="str">
        <f>'P.O. ONERADO'!B145</f>
        <v>CPUILU17</v>
      </c>
      <c r="C140" t="e">
        <f>'P.O. ONERADO'!#REF!</f>
        <v>#REF!</v>
      </c>
      <c r="D140" t="str">
        <f>'P.O. ONERADO'!C145</f>
        <v>Estrutura de derivação para rede iluminação pública, tipo INAUIP, para instalação em poste metalico circular</v>
      </c>
      <c r="E140" t="str">
        <f>'P.O. ONERADO'!E145</f>
        <v>un</v>
      </c>
      <c r="F140">
        <f>'P.O. ONERADO'!F145</f>
        <v>2</v>
      </c>
      <c r="G140">
        <f>'P.O. ONERADO'!G145</f>
        <v>390.73</v>
      </c>
      <c r="H140">
        <f>'P.O. ONERADO'!H145</f>
        <v>0.21229999999999999</v>
      </c>
      <c r="I140">
        <f>'P.O. ONERADO'!I145</f>
        <v>473.68</v>
      </c>
      <c r="J140">
        <f>'P.O. ONERADO'!K145</f>
        <v>947.36</v>
      </c>
    </row>
    <row r="141" spans="1:10">
      <c r="A141" t="str">
        <f>'P.O. ONERADO'!A146</f>
        <v>10.15</v>
      </c>
      <c r="B141" t="str">
        <f>'P.O. ONERADO'!B146</f>
        <v>CPUILU18</v>
      </c>
      <c r="C141" t="e">
        <f>'P.O. ONERADO'!#REF!</f>
        <v>#REF!</v>
      </c>
      <c r="D141" t="str">
        <f>'P.O. ONERADO'!C146</f>
        <v>Estrutura final de linha para rede iluminação pública, tipo FLBITIP, para instalação em poste metalico circular</v>
      </c>
      <c r="E141" t="str">
        <f>'P.O. ONERADO'!E146</f>
        <v>un</v>
      </c>
      <c r="F141">
        <f>'P.O. ONERADO'!F146</f>
        <v>3</v>
      </c>
      <c r="G141">
        <f>'P.O. ONERADO'!G146</f>
        <v>253.65</v>
      </c>
      <c r="H141">
        <f>'P.O. ONERADO'!H146</f>
        <v>0.21229999999999999</v>
      </c>
      <c r="I141">
        <f>'P.O. ONERADO'!I146</f>
        <v>307.5</v>
      </c>
      <c r="J141">
        <f>'P.O. ONERADO'!K146</f>
        <v>922.5</v>
      </c>
    </row>
    <row r="142" spans="1:10">
      <c r="A142" t="str">
        <f>'P.O. ONERADO'!A147</f>
        <v>10.16</v>
      </c>
      <c r="B142" t="str">
        <f>'P.O. ONERADO'!B147</f>
        <v>CPUILU19</v>
      </c>
      <c r="C142" t="e">
        <f>'P.O. ONERADO'!#REF!</f>
        <v>#REF!</v>
      </c>
      <c r="D142" t="str">
        <f>'P.O. ONERADO'!C147</f>
        <v>Estrutura usada em tangente para rede iluminação pública, tipo SIP, para instalação em poste metalico circular</v>
      </c>
      <c r="E142" t="str">
        <f>'P.O. ONERADO'!E147</f>
        <v>un</v>
      </c>
      <c r="F142">
        <f>'P.O. ONERADO'!F147</f>
        <v>14</v>
      </c>
      <c r="G142">
        <f>'P.O. ONERADO'!G147</f>
        <v>254.96</v>
      </c>
      <c r="H142">
        <f>'P.O. ONERADO'!H147</f>
        <v>0.21229999999999999</v>
      </c>
      <c r="I142">
        <f>'P.O. ONERADO'!I147</f>
        <v>309.08999999999997</v>
      </c>
      <c r="J142">
        <f>'P.O. ONERADO'!K147</f>
        <v>4327.26</v>
      </c>
    </row>
    <row r="143" spans="1:10">
      <c r="A143" t="e">
        <f>'P.O. ONERADO'!#REF!</f>
        <v>#REF!</v>
      </c>
      <c r="B143" t="e">
        <f>'P.O. ONERADO'!#REF!</f>
        <v>#REF!</v>
      </c>
      <c r="C143" t="e">
        <f>'P.O. ONERADO'!#REF!</f>
        <v>#REF!</v>
      </c>
      <c r="D143" t="e">
        <f>'P.O. ONERADO'!#REF!</f>
        <v>#REF!</v>
      </c>
      <c r="E143" t="e">
        <f>'P.O. ONERADO'!#REF!</f>
        <v>#REF!</v>
      </c>
      <c r="F143" t="e">
        <f>'P.O. ONERADO'!#REF!</f>
        <v>#REF!</v>
      </c>
      <c r="G143" t="e">
        <f>'P.O. ONERADO'!#REF!</f>
        <v>#REF!</v>
      </c>
      <c r="H143" t="e">
        <f>'P.O. ONERADO'!#REF!</f>
        <v>#REF!</v>
      </c>
      <c r="I143" t="e">
        <f>'P.O. ONERADO'!#REF!</f>
        <v>#REF!</v>
      </c>
      <c r="J143" t="e">
        <f>'P.O. ONERADO'!#REF!</f>
        <v>#REF!</v>
      </c>
    </row>
    <row r="144" spans="1:10">
      <c r="A144" t="str">
        <f>'P.O. ONERADO'!A148</f>
        <v>10.17</v>
      </c>
      <c r="B144" t="str">
        <f>'P.O. ONERADO'!B148</f>
        <v>CPUILU21</v>
      </c>
      <c r="C144" t="e">
        <f>'P.O. ONERADO'!#REF!</f>
        <v>#REF!</v>
      </c>
      <c r="D144" t="str">
        <f>'P.O. ONERADO'!C148</f>
        <v>Relé fotoelétrico para comando de iluminação externa 1000W - fornecimento e instalação</v>
      </c>
      <c r="E144" t="str">
        <f>'P.O. ONERADO'!E148</f>
        <v>un</v>
      </c>
      <c r="F144">
        <f>'P.O. ONERADO'!F148</f>
        <v>19</v>
      </c>
      <c r="G144">
        <f>'P.O. ONERADO'!G148</f>
        <v>36.409999999999997</v>
      </c>
      <c r="H144">
        <f>'P.O. ONERADO'!H148</f>
        <v>0.21229999999999999</v>
      </c>
      <c r="I144">
        <f>'P.O. ONERADO'!I148</f>
        <v>44.14</v>
      </c>
      <c r="J144">
        <f>'P.O. ONERADO'!K148</f>
        <v>838.66</v>
      </c>
    </row>
    <row r="145" spans="1:10">
      <c r="A145" t="str">
        <f>'P.O. ONERADO'!A149</f>
        <v>10.18</v>
      </c>
      <c r="B145" t="str">
        <f>'P.O. ONERADO'!B149</f>
        <v>CPUILU22</v>
      </c>
      <c r="C145" t="e">
        <f>'P.O. ONERADO'!#REF!</f>
        <v>#REF!</v>
      </c>
      <c r="D145" t="str">
        <f>'P.O. ONERADO'!C149</f>
        <v>Dispositivo DR eletrônico de alta sensibilidade, IP 68, para postes de iluminação pública BLOQ AMP de 20ma 220v - 5a, fab. bottom up, ou equivalente técnico - fornecimento e instalação</v>
      </c>
      <c r="E145" t="str">
        <f>'P.O. ONERADO'!E149</f>
        <v>un</v>
      </c>
      <c r="F145">
        <f>'P.O. ONERADO'!F149</f>
        <v>19</v>
      </c>
      <c r="G145">
        <f>'P.O. ONERADO'!G149</f>
        <v>121.15</v>
      </c>
      <c r="H145">
        <f>'P.O. ONERADO'!H149</f>
        <v>0.21229999999999999</v>
      </c>
      <c r="I145">
        <f>'P.O. ONERADO'!I149</f>
        <v>146.87</v>
      </c>
      <c r="J145">
        <f>'P.O. ONERADO'!K149</f>
        <v>2790.53</v>
      </c>
    </row>
    <row r="146" spans="1:10">
      <c r="A146" t="str">
        <f>'P.O. ONERADO'!A150</f>
        <v>10.19</v>
      </c>
      <c r="B146" t="str">
        <f>'P.O. ONERADO'!B150</f>
        <v>CPUILU23</v>
      </c>
      <c r="C146" t="e">
        <f>'P.O. ONERADO'!#REF!</f>
        <v>#REF!</v>
      </c>
      <c r="D146" t="str">
        <f>'P.O. ONERADO'!C150</f>
        <v>Luminária com corpo em aluminio, IP 66, difusor em vidro, IK08, para fixação em braço de 60,3 mm, corrente luminosa luminária e lâmpada de 17598 lm, 4000 k, potencia de 120W, com proteção contra surto de 10 kv, base para relé nema 7 pinos,  zeka ii gp 120W 4000K, inclusive instalação, fab. soneres ou equivalente técnico</v>
      </c>
      <c r="E146" t="str">
        <f>'P.O. ONERADO'!E150</f>
        <v>un</v>
      </c>
      <c r="F146">
        <f>'P.O. ONERADO'!F150</f>
        <v>19</v>
      </c>
      <c r="G146">
        <f>'P.O. ONERADO'!G150</f>
        <v>1167.25</v>
      </c>
      <c r="H146">
        <f>'P.O. ONERADO'!H150</f>
        <v>0.21229999999999999</v>
      </c>
      <c r="I146">
        <f>'P.O. ONERADO'!I150</f>
        <v>1415.06</v>
      </c>
      <c r="J146">
        <f>'P.O. ONERADO'!K150</f>
        <v>26886.14</v>
      </c>
    </row>
    <row r="147" spans="1:10">
      <c r="A147" t="str">
        <f>'P.O. ONERADO'!A151</f>
        <v>10.20</v>
      </c>
      <c r="B147" t="str">
        <f>'P.O. ONERADO'!B151</f>
        <v>CPUILU24</v>
      </c>
      <c r="C147" t="e">
        <f>'P.O. ONERADO'!#REF!</f>
        <v>#REF!</v>
      </c>
      <c r="D147" t="str">
        <f>'P.O. ONERADO'!C151</f>
        <v>Cabo multiplexado em aluminio para rede de distribuição de quatro condutores 1 x 16 + 1 x 16 mm²</v>
      </c>
      <c r="E147" t="str">
        <f>'P.O. ONERADO'!E151</f>
        <v>m</v>
      </c>
      <c r="F147">
        <f>'P.O. ONERADO'!F151</f>
        <v>350</v>
      </c>
      <c r="G147">
        <f>'P.O. ONERADO'!G151</f>
        <v>2.42</v>
      </c>
      <c r="H147">
        <f>'P.O. ONERADO'!H151</f>
        <v>0.21229999999999999</v>
      </c>
      <c r="I147">
        <f>'P.O. ONERADO'!I151</f>
        <v>2.93</v>
      </c>
      <c r="J147">
        <f>'P.O. ONERADO'!K151</f>
        <v>1025.5</v>
      </c>
    </row>
    <row r="148" spans="1:10">
      <c r="A148" t="str">
        <f>'P.O. ONERADO'!A152</f>
        <v>10.21</v>
      </c>
      <c r="B148" t="str">
        <f>'P.O. ONERADO'!B152</f>
        <v>CPUILU25</v>
      </c>
      <c r="C148" t="e">
        <f>'P.O. ONERADO'!#REF!</f>
        <v>#REF!</v>
      </c>
      <c r="D148" t="str">
        <f>'P.O. ONERADO'!C152</f>
        <v>Cabo de cobre flexível isolado, tipo pp 3x2,5 mm², anti-chama 0,6/1,0 kv - Fornecimento e instalação</v>
      </c>
      <c r="E148" t="str">
        <f>'P.O. ONERADO'!E152</f>
        <v>m</v>
      </c>
      <c r="F148">
        <f>'P.O. ONERADO'!F152</f>
        <v>250</v>
      </c>
      <c r="G148">
        <f>'P.O. ONERADO'!G152</f>
        <v>17.420000000000002</v>
      </c>
      <c r="H148">
        <f>'P.O. ONERADO'!H152</f>
        <v>0.21229999999999999</v>
      </c>
      <c r="I148">
        <f>'P.O. ONERADO'!I152</f>
        <v>21.12</v>
      </c>
      <c r="J148">
        <f>'P.O. ONERADO'!K152</f>
        <v>5280</v>
      </c>
    </row>
    <row r="149" spans="1:10">
      <c r="A149" t="str">
        <f>'P.O. ONERADO'!A153</f>
        <v>10.22</v>
      </c>
      <c r="B149" t="str">
        <f>'P.O. ONERADO'!B153</f>
        <v>CPUILU26</v>
      </c>
      <c r="C149" t="e">
        <f>'P.O. ONERADO'!#REF!</f>
        <v>#REF!</v>
      </c>
      <c r="D149" t="str">
        <f>'P.O. ONERADO'!C153</f>
        <v>Haste de aterramento, diâmetro 5/8", com 3 metros - Fornecimento e instalação</v>
      </c>
      <c r="E149" t="str">
        <f>'P.O. ONERADO'!E153</f>
        <v>un</v>
      </c>
      <c r="F149">
        <f>'P.O. ONERADO'!F153</f>
        <v>4</v>
      </c>
      <c r="G149">
        <f>'P.O. ONERADO'!G153</f>
        <v>107.5</v>
      </c>
      <c r="H149">
        <f>'P.O. ONERADO'!H153</f>
        <v>0.21229999999999999</v>
      </c>
      <c r="I149">
        <f>'P.O. ONERADO'!I153</f>
        <v>130.32</v>
      </c>
      <c r="J149">
        <f>'P.O. ONERADO'!K153</f>
        <v>521.28</v>
      </c>
    </row>
    <row r="150" spans="1:10">
      <c r="A150" t="str">
        <f>'P.O. ONERADO'!A154</f>
        <v>10.23</v>
      </c>
      <c r="B150" t="str">
        <f>'P.O. ONERADO'!B154</f>
        <v>CPUILU27</v>
      </c>
      <c r="C150" t="e">
        <f>'P.O. ONERADO'!#REF!</f>
        <v>#REF!</v>
      </c>
      <c r="D150" t="str">
        <f>'P.O. ONERADO'!C154</f>
        <v>Caixa de passagem elétrica retangular, em alvenaria, fundo com brita, dimensões internas: 0,30 x 0,30 x 0,30 m</v>
      </c>
      <c r="E150" t="str">
        <f>'P.O. ONERADO'!E154</f>
        <v>un</v>
      </c>
      <c r="F150">
        <f>'P.O. ONERADO'!F154</f>
        <v>4</v>
      </c>
      <c r="G150">
        <f>'P.O. ONERADO'!G154</f>
        <v>151.66999999999999</v>
      </c>
      <c r="H150">
        <f>'P.O. ONERADO'!H154</f>
        <v>0.21229999999999999</v>
      </c>
      <c r="I150">
        <f>'P.O. ONERADO'!I154</f>
        <v>183.87</v>
      </c>
      <c r="J150">
        <f>'P.O. ONERADO'!K154</f>
        <v>735.48</v>
      </c>
    </row>
    <row r="151" spans="1:10">
      <c r="A151" t="str">
        <f>'P.O. ONERADO'!A155</f>
        <v>10.24</v>
      </c>
      <c r="B151">
        <f>'P.O. ONERADO'!B155</f>
        <v>4805749</v>
      </c>
      <c r="C151" t="e">
        <f>'P.O. ONERADO'!#REF!</f>
        <v>#REF!</v>
      </c>
      <c r="D151" t="str">
        <f>'P.O. ONERADO'!C155</f>
        <v>Escavação manual de vala em material de 1ª categoria</v>
      </c>
      <c r="E151" t="str">
        <f>'P.O. ONERADO'!E155</f>
        <v>un</v>
      </c>
      <c r="F151">
        <f>'P.O. ONERADO'!F155</f>
        <v>0.5</v>
      </c>
      <c r="G151">
        <f>'P.O. ONERADO'!G155</f>
        <v>75.44</v>
      </c>
      <c r="H151">
        <f>'P.O. ONERADO'!H155</f>
        <v>0.21229999999999999</v>
      </c>
      <c r="I151">
        <f>'P.O. ONERADO'!I155</f>
        <v>91.46</v>
      </c>
      <c r="J151">
        <f>'P.O. ONERADO'!K155</f>
        <v>45.73</v>
      </c>
    </row>
    <row r="152" spans="1:10">
      <c r="A152" t="e">
        <f>'P.O. ONERADO'!#REF!</f>
        <v>#REF!</v>
      </c>
      <c r="B152" t="e">
        <f>'P.O. ONERADO'!#REF!</f>
        <v>#REF!</v>
      </c>
      <c r="C152" t="e">
        <f>'P.O. ONERADO'!#REF!</f>
        <v>#REF!</v>
      </c>
      <c r="D152" t="e">
        <f>'P.O. ONERADO'!#REF!</f>
        <v>#REF!</v>
      </c>
      <c r="E152" t="e">
        <f>'P.O. ONERADO'!#REF!</f>
        <v>#REF!</v>
      </c>
      <c r="F152" t="e">
        <f>'P.O. ONERADO'!#REF!</f>
        <v>#REF!</v>
      </c>
      <c r="G152" t="e">
        <f>'P.O. ONERADO'!#REF!</f>
        <v>#REF!</v>
      </c>
      <c r="H152" t="e">
        <f>'P.O. ONERADO'!#REF!</f>
        <v>#REF!</v>
      </c>
      <c r="I152" t="e">
        <f>'P.O. ONERADO'!#REF!</f>
        <v>#REF!</v>
      </c>
      <c r="J152" t="e">
        <f>'P.O. ONERADO'!#REF!</f>
        <v>#REF!</v>
      </c>
    </row>
    <row r="154" spans="1:10">
      <c r="J154" t="e">
        <f>SUM(J3:J152)</f>
        <v>#REF!</v>
      </c>
    </row>
    <row r="156" spans="1:10">
      <c r="J156" t="e">
        <f>J154-RESUMO_ONERADO!C27</f>
        <v>#REF!</v>
      </c>
    </row>
  </sheetData>
  <autoFilter ref="A2:J152" xr:uid="{00000000-0009-0000-0000-000006000000}"/>
  <pageMargins left="0.51180555555555496" right="0.51180555555555496" top="0.78749999999999998" bottom="0.78749999999999998" header="0.51180555555555496" footer="0.51180555555555496"/>
  <pageSetup paperSize="9" orientation="portrait"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26</vt:i4>
      </vt:variant>
      <vt:variant>
        <vt:lpstr>Intervalos Nomeados</vt:lpstr>
      </vt:variant>
      <vt:variant>
        <vt:i4>30</vt:i4>
      </vt:variant>
    </vt:vector>
  </HeadingPairs>
  <TitlesOfParts>
    <vt:vector size="56" baseType="lpstr">
      <vt:lpstr>RESUMO_ONERADO</vt:lpstr>
      <vt:lpstr>P.O. ONERADO</vt:lpstr>
      <vt:lpstr>CRONOGRAMA ONE</vt:lpstr>
      <vt:lpstr>CURVA ABC</vt:lpstr>
      <vt:lpstr>ADM-Resumo</vt:lpstr>
      <vt:lpstr>ADM-Fixa</vt:lpstr>
      <vt:lpstr>ADM-Vinculada</vt:lpstr>
      <vt:lpstr>ADM-Variavel$</vt:lpstr>
      <vt:lpstr>ADM-Variavel</vt:lpstr>
      <vt:lpstr>MANUTENÇÃO DO CANTEIRO E ACAMP.</vt:lpstr>
      <vt:lpstr>RELAÇÃO MÃO DE OBRA ORDINÁRIA</vt:lpstr>
      <vt:lpstr>CANTEIRO CONTEINER</vt:lpstr>
      <vt:lpstr>MAPA COTAÇAO</vt:lpstr>
      <vt:lpstr>ROTAS</vt:lpstr>
      <vt:lpstr>MAT BET</vt:lpstr>
      <vt:lpstr>Rel-EQ</vt:lpstr>
      <vt:lpstr>MOBILIZAÇÃO ONE_</vt:lpstr>
      <vt:lpstr>MOBILIZAÇÃO DES_</vt:lpstr>
      <vt:lpstr>EQUIP SICRO ONE</vt:lpstr>
      <vt:lpstr>EQUIP SICRO DES</vt:lpstr>
      <vt:lpstr>PARAMETRO EQUIP 07-25</vt:lpstr>
      <vt:lpstr>BDI onerado</vt:lpstr>
      <vt:lpstr>BDI One DIF</vt:lpstr>
      <vt:lpstr>COMP. CUSTO  UNITARIO</vt:lpstr>
      <vt:lpstr>TDABC</vt:lpstr>
      <vt:lpstr>ABC</vt:lpstr>
      <vt:lpstr>'ADM-Fixa'!Area_de_impressao</vt:lpstr>
      <vt:lpstr>'ADM-Resumo'!Area_de_impressao</vt:lpstr>
      <vt:lpstr>'ADM-Variavel'!Area_de_impressao</vt:lpstr>
      <vt:lpstr>'ADM-Variavel$'!Area_de_impressao</vt:lpstr>
      <vt:lpstr>'ADM-Vinculada'!Area_de_impressao</vt:lpstr>
      <vt:lpstr>'BDI One DIF'!Area_de_impressao</vt:lpstr>
      <vt:lpstr>'BDI onerado'!Area_de_impressao</vt:lpstr>
      <vt:lpstr>'CANTEIRO CONTEINER'!Area_de_impressao</vt:lpstr>
      <vt:lpstr>'COMP. CUSTO  UNITARIO'!Area_de_impressao</vt:lpstr>
      <vt:lpstr>'CRONOGRAMA ONE'!Area_de_impressao</vt:lpstr>
      <vt:lpstr>'CURVA ABC'!Area_de_impressao</vt:lpstr>
      <vt:lpstr>'MANUTENÇÃO DO CANTEIRO E ACAMP.'!Area_de_impressao</vt:lpstr>
      <vt:lpstr>'MAPA COTAÇAO'!Area_de_impressao</vt:lpstr>
      <vt:lpstr>'MAT BET'!Area_de_impressao</vt:lpstr>
      <vt:lpstr>'MOBILIZAÇÃO DES_'!Area_de_impressao</vt:lpstr>
      <vt:lpstr>'MOBILIZAÇÃO ONE_'!Area_de_impressao</vt:lpstr>
      <vt:lpstr>'P.O. ONERADO'!Area_de_impressao</vt:lpstr>
      <vt:lpstr>'RELAÇÃO MÃO DE OBRA ORDINÁRIA'!Area_de_impressao</vt:lpstr>
      <vt:lpstr>'Rel-EQ'!Area_de_impressao</vt:lpstr>
      <vt:lpstr>RESUMO_ONERADO!Area_de_impressao</vt:lpstr>
      <vt:lpstr>ROTAS!Area_de_impressao</vt:lpstr>
      <vt:lpstr>'ADM-Variavel'!Titulos_de_impressao</vt:lpstr>
      <vt:lpstr>'ADM-Vinculada'!Titulos_de_impressao</vt:lpstr>
      <vt:lpstr>'CANTEIRO CONTEINER'!Titulos_de_impressao</vt:lpstr>
      <vt:lpstr>'MAPA COTAÇAO'!Titulos_de_impressao</vt:lpstr>
      <vt:lpstr>'MOBILIZAÇÃO DES_'!Titulos_de_impressao</vt:lpstr>
      <vt:lpstr>'MOBILIZAÇÃO ONE_'!Titulos_de_impressao</vt:lpstr>
      <vt:lpstr>'P.O. ONERADO'!Titulos_de_impressao</vt:lpstr>
      <vt:lpstr>'Rel-EQ'!Titulos_de_impressao</vt:lpstr>
      <vt:lpstr>ROTAS!Titulos_de_impressao</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EDUARDO ELOI</dc:creator>
  <cp:keywords/>
  <dc:description/>
  <cp:lastModifiedBy>Unidade 1 de Licitação DER PE</cp:lastModifiedBy>
  <cp:revision>4</cp:revision>
  <cp:lastPrinted>2026-03-18T21:07:11Z</cp:lastPrinted>
  <dcterms:created xsi:type="dcterms:W3CDTF">2021-08-03T00:09:00Z</dcterms:created>
  <dcterms:modified xsi:type="dcterms:W3CDTF">2026-07-02T20:27:46Z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79513EA1BD2142F19FC09181CB010021</vt:lpwstr>
  </property>
  <property fmtid="{D5CDD505-2E9C-101B-9397-08002B2CF9AE}" pid="3" name="KSOProductBuildVer">
    <vt:lpwstr>1033-11.2.0.10463</vt:lpwstr>
  </property>
</Properties>
</file>